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:\Tri\"/>
    </mc:Choice>
  </mc:AlternateContent>
  <bookViews>
    <workbookView xWindow="0" yWindow="360" windowWidth="17280" windowHeight="7275" tabRatio="836"/>
  </bookViews>
  <sheets>
    <sheet name="TriHistory" sheetId="1" r:id="rId1"/>
    <sheet name="Plan" sheetId="24" r:id="rId2"/>
    <sheet name="Plan vs Actuals" sheetId="22" r:id="rId3"/>
    <sheet name="Monthly Run Totals" sheetId="31" r:id="rId4"/>
    <sheet name="Yearly Chart Data" sheetId="9" r:id="rId5"/>
    <sheet name="Yearly Chart" sheetId="29" r:id="rId6"/>
    <sheet name="Monthly Yearly Summary" sheetId="7" r:id="rId7"/>
    <sheet name="Equipment" sheetId="12" r:id="rId8"/>
    <sheet name="Weekly All" sheetId="15" r:id="rId9"/>
    <sheet name="Weekly" sheetId="11" r:id="rId10"/>
    <sheet name="Courses" sheetId="20" r:id="rId11"/>
    <sheet name="Weather" sheetId="21" r:id="rId12"/>
    <sheet name="Pace BY Month" sheetId="25" r:id="rId13"/>
    <sheet name="Chart1" sheetId="26" r:id="rId14"/>
    <sheet name="Swim Laps" sheetId="28" r:id="rId15"/>
    <sheet name="SwimLap2" sheetId="32" r:id="rId16"/>
  </sheets>
  <definedNames>
    <definedName name="_xlnm._FilterDatabase" localSheetId="0" hidden="1">TriHistory!$A$1:$AI$4039</definedName>
    <definedName name="EndOfRange">'Weekly All'!$I$4</definedName>
    <definedName name="ExternalData_1" localSheetId="1">Plan!$A$2:$J$22</definedName>
    <definedName name="ThisWeek">'Weekly All'!$G$2</definedName>
  </definedNames>
  <calcPr calcId="162913"/>
  <pivotCaches>
    <pivotCache cacheId="0" r:id="rId17"/>
    <pivotCache cacheId="1" r:id="rId18"/>
    <pivotCache cacheId="2" r:id="rId19"/>
    <pivotCache cacheId="3" r:id="rId2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J4136" i="1" l="1"/>
  <c r="AH4136" i="1"/>
  <c r="AG4136" i="1"/>
  <c r="AF4136" i="1"/>
  <c r="AD4136" i="1"/>
  <c r="AE4136" i="1" s="1"/>
  <c r="AC4136" i="1"/>
  <c r="W4136" i="1"/>
  <c r="V4136" i="1"/>
  <c r="S4136" i="1"/>
  <c r="T4136" i="1" s="1"/>
  <c r="M4136" i="1"/>
  <c r="J4136" i="1"/>
  <c r="AB4136" i="1" s="1"/>
  <c r="I4136" i="1"/>
  <c r="C4136" i="1"/>
  <c r="AJ4135" i="1"/>
  <c r="AH4135" i="1"/>
  <c r="AG4135" i="1"/>
  <c r="AF4135" i="1"/>
  <c r="AE4135" i="1"/>
  <c r="AD4135" i="1"/>
  <c r="AC4135" i="1"/>
  <c r="AB4135" i="1"/>
  <c r="AA4135" i="1"/>
  <c r="Y4135" i="1"/>
  <c r="X4135" i="1"/>
  <c r="Z4135" i="1" s="1"/>
  <c r="AI4135" i="1" s="1"/>
  <c r="W4135" i="1"/>
  <c r="V4135" i="1"/>
  <c r="S4135" i="1"/>
  <c r="T4135" i="1" s="1"/>
  <c r="M4135" i="1"/>
  <c r="J4135" i="1"/>
  <c r="I4135" i="1"/>
  <c r="C4135" i="1"/>
  <c r="AJ4134" i="1"/>
  <c r="AH4134" i="1"/>
  <c r="AG4134" i="1"/>
  <c r="AF4134" i="1"/>
  <c r="AD4134" i="1"/>
  <c r="AC4134" i="1"/>
  <c r="AE4134" i="1" s="1"/>
  <c r="Y4134" i="1"/>
  <c r="AA4134" i="1" s="1"/>
  <c r="X4134" i="1"/>
  <c r="Z4134" i="1" s="1"/>
  <c r="AI4134" i="1" s="1"/>
  <c r="W4134" i="1"/>
  <c r="V4134" i="1"/>
  <c r="T4134" i="1"/>
  <c r="S4134" i="1"/>
  <c r="M4134" i="1"/>
  <c r="J4134" i="1"/>
  <c r="AB4134" i="1" s="1"/>
  <c r="I4134" i="1"/>
  <c r="C4134" i="1"/>
  <c r="AJ4133" i="1"/>
  <c r="AH4133" i="1"/>
  <c r="AG4133" i="1"/>
  <c r="AF4133" i="1"/>
  <c r="AD4133" i="1"/>
  <c r="AC4133" i="1"/>
  <c r="AE4133" i="1" s="1"/>
  <c r="W4133" i="1"/>
  <c r="V4133" i="1"/>
  <c r="T4133" i="1"/>
  <c r="S4133" i="1"/>
  <c r="M4133" i="1"/>
  <c r="J4133" i="1"/>
  <c r="Y4133" i="1" s="1"/>
  <c r="AA4133" i="1" s="1"/>
  <c r="I4133" i="1"/>
  <c r="C4133" i="1"/>
  <c r="AJ4132" i="1"/>
  <c r="AH4132" i="1"/>
  <c r="AG4132" i="1"/>
  <c r="AF4132" i="1"/>
  <c r="AE4132" i="1"/>
  <c r="AD4132" i="1"/>
  <c r="AC4132" i="1"/>
  <c r="W4132" i="1"/>
  <c r="V4132" i="1"/>
  <c r="S4132" i="1"/>
  <c r="T4132" i="1" s="1"/>
  <c r="M4132" i="1"/>
  <c r="J4132" i="1"/>
  <c r="X4132" i="1" s="1"/>
  <c r="Z4132" i="1" s="1"/>
  <c r="I4132" i="1"/>
  <c r="C4132" i="1"/>
  <c r="AJ4131" i="1"/>
  <c r="AH4131" i="1"/>
  <c r="AG4131" i="1"/>
  <c r="AF4131" i="1"/>
  <c r="AE4131" i="1"/>
  <c r="AD4131" i="1"/>
  <c r="AC4131" i="1"/>
  <c r="AB4131" i="1"/>
  <c r="Y4131" i="1"/>
  <c r="AA4131" i="1" s="1"/>
  <c r="X4131" i="1"/>
  <c r="Z4131" i="1" s="1"/>
  <c r="W4131" i="1"/>
  <c r="V4131" i="1"/>
  <c r="S4131" i="1"/>
  <c r="T4131" i="1" s="1"/>
  <c r="M4131" i="1"/>
  <c r="J4131" i="1"/>
  <c r="I4131" i="1"/>
  <c r="C4131" i="1"/>
  <c r="AJ4130" i="1"/>
  <c r="AH4130" i="1"/>
  <c r="AG4130" i="1"/>
  <c r="AF4130" i="1"/>
  <c r="AD4130" i="1"/>
  <c r="AC4130" i="1"/>
  <c r="AE4130" i="1" s="1"/>
  <c r="AB4130" i="1"/>
  <c r="Y4130" i="1"/>
  <c r="AA4130" i="1" s="1"/>
  <c r="W4130" i="1"/>
  <c r="V4130" i="1"/>
  <c r="S4130" i="1"/>
  <c r="T4130" i="1" s="1"/>
  <c r="M4130" i="1"/>
  <c r="J4130" i="1"/>
  <c r="X4130" i="1" s="1"/>
  <c r="Z4130" i="1" s="1"/>
  <c r="I4130" i="1"/>
  <c r="C4130" i="1"/>
  <c r="AJ4129" i="1"/>
  <c r="AH4129" i="1"/>
  <c r="AG4129" i="1"/>
  <c r="AF4129" i="1"/>
  <c r="AD4129" i="1"/>
  <c r="AC4129" i="1"/>
  <c r="AE4129" i="1" s="1"/>
  <c r="Y4129" i="1"/>
  <c r="AA4129" i="1" s="1"/>
  <c r="W4129" i="1"/>
  <c r="V4129" i="1"/>
  <c r="T4129" i="1"/>
  <c r="S4129" i="1"/>
  <c r="M4129" i="1"/>
  <c r="J4129" i="1"/>
  <c r="AB4129" i="1" s="1"/>
  <c r="I4129" i="1"/>
  <c r="C4129" i="1"/>
  <c r="AJ4128" i="1"/>
  <c r="AH4128" i="1"/>
  <c r="AG4128" i="1"/>
  <c r="AF4128" i="1"/>
  <c r="AD4128" i="1"/>
  <c r="AE4128" i="1" s="1"/>
  <c r="AC4128" i="1"/>
  <c r="X4128" i="1"/>
  <c r="Z4128" i="1" s="1"/>
  <c r="W4128" i="1"/>
  <c r="V4128" i="1"/>
  <c r="S4128" i="1"/>
  <c r="T4128" i="1" s="1"/>
  <c r="M4128" i="1"/>
  <c r="J4128" i="1"/>
  <c r="AB4128" i="1" s="1"/>
  <c r="I4128" i="1"/>
  <c r="C4128" i="1"/>
  <c r="AJ4127" i="1"/>
  <c r="AH4127" i="1"/>
  <c r="AG4127" i="1"/>
  <c r="AF4127" i="1"/>
  <c r="AD4127" i="1"/>
  <c r="AC4127" i="1"/>
  <c r="AE4127" i="1" s="1"/>
  <c r="AB4127" i="1"/>
  <c r="AA4127" i="1"/>
  <c r="Y4127" i="1"/>
  <c r="X4127" i="1"/>
  <c r="Z4127" i="1" s="1"/>
  <c r="AI4127" i="1" s="1"/>
  <c r="W4127" i="1"/>
  <c r="V4127" i="1"/>
  <c r="S4127" i="1"/>
  <c r="T4127" i="1" s="1"/>
  <c r="M4127" i="1"/>
  <c r="J4127" i="1"/>
  <c r="I4127" i="1"/>
  <c r="C4127" i="1"/>
  <c r="AJ4126" i="1"/>
  <c r="AH4126" i="1"/>
  <c r="AG4126" i="1"/>
  <c r="AF4126" i="1"/>
  <c r="AD4126" i="1"/>
  <c r="AC4126" i="1"/>
  <c r="AE4126" i="1" s="1"/>
  <c r="Y4126" i="1"/>
  <c r="AA4126" i="1" s="1"/>
  <c r="X4126" i="1"/>
  <c r="Z4126" i="1" s="1"/>
  <c r="AI4126" i="1" s="1"/>
  <c r="W4126" i="1"/>
  <c r="V4126" i="1"/>
  <c r="T4126" i="1"/>
  <c r="S4126" i="1"/>
  <c r="M4126" i="1"/>
  <c r="J4126" i="1"/>
  <c r="AB4126" i="1" s="1"/>
  <c r="I4126" i="1"/>
  <c r="C4126" i="1"/>
  <c r="AJ4125" i="1"/>
  <c r="AH4125" i="1"/>
  <c r="AG4125" i="1"/>
  <c r="AF4125" i="1"/>
  <c r="AD4125" i="1"/>
  <c r="AC4125" i="1"/>
  <c r="AE4125" i="1" s="1"/>
  <c r="W4125" i="1"/>
  <c r="V4125" i="1"/>
  <c r="T4125" i="1"/>
  <c r="S4125" i="1"/>
  <c r="M4125" i="1"/>
  <c r="J4125" i="1"/>
  <c r="Y4125" i="1" s="1"/>
  <c r="AA4125" i="1" s="1"/>
  <c r="I4125" i="1"/>
  <c r="C4125" i="1"/>
  <c r="AJ4124" i="1"/>
  <c r="AH4124" i="1"/>
  <c r="AG4124" i="1"/>
  <c r="AF4124" i="1"/>
  <c r="AE4124" i="1"/>
  <c r="AD4124" i="1"/>
  <c r="AC4124" i="1"/>
  <c r="W4124" i="1"/>
  <c r="V4124" i="1"/>
  <c r="S4124" i="1"/>
  <c r="T4124" i="1" s="1"/>
  <c r="M4124" i="1"/>
  <c r="J4124" i="1"/>
  <c r="X4124" i="1" s="1"/>
  <c r="Z4124" i="1" s="1"/>
  <c r="I4124" i="1"/>
  <c r="C4124" i="1"/>
  <c r="AJ4123" i="1"/>
  <c r="AH4123" i="1"/>
  <c r="AG4123" i="1"/>
  <c r="AF4123" i="1"/>
  <c r="AE4123" i="1"/>
  <c r="AD4123" i="1"/>
  <c r="AC4123" i="1"/>
  <c r="AB4123" i="1"/>
  <c r="Y4123" i="1"/>
  <c r="AA4123" i="1" s="1"/>
  <c r="X4123" i="1"/>
  <c r="Z4123" i="1" s="1"/>
  <c r="AI4123" i="1" s="1"/>
  <c r="W4123" i="1"/>
  <c r="V4123" i="1"/>
  <c r="S4123" i="1"/>
  <c r="T4123" i="1" s="1"/>
  <c r="M4123" i="1"/>
  <c r="J4123" i="1"/>
  <c r="I4123" i="1"/>
  <c r="C4123" i="1"/>
  <c r="AJ4122" i="1"/>
  <c r="AH4122" i="1"/>
  <c r="AG4122" i="1"/>
  <c r="AF4122" i="1"/>
  <c r="AD4122" i="1"/>
  <c r="AC4122" i="1"/>
  <c r="AE4122" i="1" s="1"/>
  <c r="AB4122" i="1"/>
  <c r="Y4122" i="1"/>
  <c r="AA4122" i="1" s="1"/>
  <c r="W4122" i="1"/>
  <c r="V4122" i="1"/>
  <c r="S4122" i="1"/>
  <c r="T4122" i="1" s="1"/>
  <c r="M4122" i="1"/>
  <c r="J4122" i="1"/>
  <c r="X4122" i="1" s="1"/>
  <c r="Z4122" i="1" s="1"/>
  <c r="AI4122" i="1" s="1"/>
  <c r="I4122" i="1"/>
  <c r="C4122" i="1"/>
  <c r="AJ4121" i="1"/>
  <c r="AH4121" i="1"/>
  <c r="AG4121" i="1"/>
  <c r="AF4121" i="1"/>
  <c r="AD4121" i="1"/>
  <c r="AC4121" i="1"/>
  <c r="AE4121" i="1" s="1"/>
  <c r="Y4121" i="1"/>
  <c r="AA4121" i="1" s="1"/>
  <c r="W4121" i="1"/>
  <c r="V4121" i="1"/>
  <c r="T4121" i="1"/>
  <c r="S4121" i="1"/>
  <c r="M4121" i="1"/>
  <c r="J4121" i="1"/>
  <c r="AB4121" i="1" s="1"/>
  <c r="I4121" i="1"/>
  <c r="C4121" i="1"/>
  <c r="AJ4120" i="1"/>
  <c r="AH4120" i="1"/>
  <c r="AG4120" i="1"/>
  <c r="AF4120" i="1"/>
  <c r="AD4120" i="1"/>
  <c r="AE4120" i="1" s="1"/>
  <c r="AC4120" i="1"/>
  <c r="W4120" i="1"/>
  <c r="V4120" i="1"/>
  <c r="S4120" i="1"/>
  <c r="T4120" i="1" s="1"/>
  <c r="M4120" i="1"/>
  <c r="J4120" i="1"/>
  <c r="AB4120" i="1" s="1"/>
  <c r="I4120" i="1"/>
  <c r="C4120" i="1"/>
  <c r="AJ4119" i="1"/>
  <c r="AH4119" i="1"/>
  <c r="AG4119" i="1"/>
  <c r="AF4119" i="1"/>
  <c r="AE4119" i="1"/>
  <c r="AD4119" i="1"/>
  <c r="AC4119" i="1"/>
  <c r="AB4119" i="1"/>
  <c r="AA4119" i="1"/>
  <c r="Y4119" i="1"/>
  <c r="X4119" i="1"/>
  <c r="Z4119" i="1" s="1"/>
  <c r="AI4119" i="1" s="1"/>
  <c r="W4119" i="1"/>
  <c r="V4119" i="1"/>
  <c r="S4119" i="1"/>
  <c r="T4119" i="1" s="1"/>
  <c r="M4119" i="1"/>
  <c r="J4119" i="1"/>
  <c r="I4119" i="1"/>
  <c r="C4119" i="1"/>
  <c r="AJ4118" i="1"/>
  <c r="AH4118" i="1"/>
  <c r="AG4118" i="1"/>
  <c r="AF4118" i="1"/>
  <c r="AD4118" i="1"/>
  <c r="AC4118" i="1"/>
  <c r="AE4118" i="1" s="1"/>
  <c r="AB4118" i="1"/>
  <c r="Y4118" i="1"/>
  <c r="AA4118" i="1" s="1"/>
  <c r="X4118" i="1"/>
  <c r="Z4118" i="1" s="1"/>
  <c r="AI4118" i="1" s="1"/>
  <c r="W4118" i="1"/>
  <c r="V4118" i="1"/>
  <c r="S4118" i="1"/>
  <c r="T4118" i="1" s="1"/>
  <c r="M4118" i="1"/>
  <c r="J4118" i="1"/>
  <c r="I4118" i="1"/>
  <c r="C4118" i="1"/>
  <c r="AJ4117" i="1"/>
  <c r="AH4117" i="1"/>
  <c r="AG4117" i="1"/>
  <c r="AF4117" i="1"/>
  <c r="AD4117" i="1"/>
  <c r="AC4117" i="1"/>
  <c r="AE4117" i="1" s="1"/>
  <c r="Y4117" i="1"/>
  <c r="AA4117" i="1" s="1"/>
  <c r="W4117" i="1"/>
  <c r="V4117" i="1"/>
  <c r="T4117" i="1"/>
  <c r="S4117" i="1"/>
  <c r="M4117" i="1"/>
  <c r="J4117" i="1"/>
  <c r="X4117" i="1" s="1"/>
  <c r="Z4117" i="1" s="1"/>
  <c r="I4117" i="1"/>
  <c r="C4117" i="1"/>
  <c r="AJ4116" i="1"/>
  <c r="AH4116" i="1"/>
  <c r="AG4116" i="1"/>
  <c r="AF4116" i="1"/>
  <c r="AD4116" i="1"/>
  <c r="AE4116" i="1" s="1"/>
  <c r="AC4116" i="1"/>
  <c r="W4116" i="1"/>
  <c r="V4116" i="1"/>
  <c r="S4116" i="1"/>
  <c r="T4116" i="1" s="1"/>
  <c r="M4116" i="1"/>
  <c r="J4116" i="1"/>
  <c r="X4116" i="1" s="1"/>
  <c r="Z4116" i="1" s="1"/>
  <c r="I4116" i="1"/>
  <c r="C4116" i="1"/>
  <c r="AJ4115" i="1"/>
  <c r="AH4115" i="1"/>
  <c r="AG4115" i="1"/>
  <c r="AF4115" i="1"/>
  <c r="AE4115" i="1"/>
  <c r="AD4115" i="1"/>
  <c r="AC4115" i="1"/>
  <c r="AB4115" i="1"/>
  <c r="AA4115" i="1"/>
  <c r="Y4115" i="1"/>
  <c r="X4115" i="1"/>
  <c r="Z4115" i="1" s="1"/>
  <c r="AI4115" i="1" s="1"/>
  <c r="W4115" i="1"/>
  <c r="V4115" i="1"/>
  <c r="S4115" i="1"/>
  <c r="T4115" i="1" s="1"/>
  <c r="M4115" i="1"/>
  <c r="J4115" i="1"/>
  <c r="I4115" i="1"/>
  <c r="C4115" i="1"/>
  <c r="AJ4114" i="1"/>
  <c r="AH4114" i="1"/>
  <c r="AG4114" i="1"/>
  <c r="AF4114" i="1"/>
  <c r="AD4114" i="1"/>
  <c r="AC4114" i="1"/>
  <c r="AE4114" i="1" s="1"/>
  <c r="W4114" i="1"/>
  <c r="V4114" i="1"/>
  <c r="J4114" i="1"/>
  <c r="Y4114" i="1" s="1"/>
  <c r="AA4114" i="1" s="1"/>
  <c r="I4114" i="1"/>
  <c r="C4114" i="1"/>
  <c r="AJ4113" i="1"/>
  <c r="AH4113" i="1"/>
  <c r="AG4113" i="1"/>
  <c r="AF4113" i="1"/>
  <c r="AD4113" i="1"/>
  <c r="AC4113" i="1"/>
  <c r="AE4113" i="1" s="1"/>
  <c r="W4113" i="1"/>
  <c r="V4113" i="1"/>
  <c r="J4113" i="1"/>
  <c r="AB4113" i="1" s="1"/>
  <c r="I4113" i="1"/>
  <c r="C4113" i="1"/>
  <c r="AJ4112" i="1"/>
  <c r="AH4112" i="1"/>
  <c r="AG4112" i="1"/>
  <c r="AF4112" i="1"/>
  <c r="AD4112" i="1"/>
  <c r="AE4112" i="1" s="1"/>
  <c r="AC4112" i="1"/>
  <c r="W4112" i="1"/>
  <c r="V4112" i="1"/>
  <c r="J4112" i="1"/>
  <c r="AB4112" i="1" s="1"/>
  <c r="I4112" i="1"/>
  <c r="C4112" i="1"/>
  <c r="AJ4111" i="1"/>
  <c r="AH4111" i="1"/>
  <c r="AG4111" i="1"/>
  <c r="AF4111" i="1"/>
  <c r="AD4111" i="1"/>
  <c r="AC4111" i="1"/>
  <c r="AE4111" i="1" s="1"/>
  <c r="W4111" i="1"/>
  <c r="V4111" i="1"/>
  <c r="J4111" i="1"/>
  <c r="AB4111" i="1" s="1"/>
  <c r="I4111" i="1"/>
  <c r="C4111" i="1"/>
  <c r="AJ4110" i="1"/>
  <c r="AH4110" i="1"/>
  <c r="AG4110" i="1"/>
  <c r="AF4110" i="1"/>
  <c r="AD4110" i="1"/>
  <c r="AC4110" i="1"/>
  <c r="AE4110" i="1" s="1"/>
  <c r="W4110" i="1"/>
  <c r="V4110" i="1"/>
  <c r="J4110" i="1"/>
  <c r="Y4110" i="1" s="1"/>
  <c r="AA4110" i="1" s="1"/>
  <c r="I4110" i="1"/>
  <c r="C4110" i="1"/>
  <c r="AJ4109" i="1"/>
  <c r="AH4109" i="1"/>
  <c r="AG4109" i="1"/>
  <c r="AF4109" i="1"/>
  <c r="AD4109" i="1"/>
  <c r="AE4109" i="1" s="1"/>
  <c r="AC4109" i="1"/>
  <c r="W4109" i="1"/>
  <c r="V4109" i="1"/>
  <c r="S4109" i="1"/>
  <c r="T4109" i="1" s="1"/>
  <c r="J4109" i="1"/>
  <c r="AB4109" i="1" s="1"/>
  <c r="I4109" i="1"/>
  <c r="C4109" i="1"/>
  <c r="AJ4108" i="1"/>
  <c r="AH4108" i="1"/>
  <c r="AG4108" i="1"/>
  <c r="AF4108" i="1"/>
  <c r="AD4108" i="1"/>
  <c r="AE4108" i="1" s="1"/>
  <c r="AC4108" i="1"/>
  <c r="W4108" i="1"/>
  <c r="V4108" i="1"/>
  <c r="J4108" i="1"/>
  <c r="Y4108" i="1" s="1"/>
  <c r="AA4108" i="1" s="1"/>
  <c r="I4108" i="1"/>
  <c r="C4108" i="1"/>
  <c r="AJ4107" i="1"/>
  <c r="AH4107" i="1"/>
  <c r="AG4107" i="1"/>
  <c r="AF4107" i="1"/>
  <c r="AD4107" i="1"/>
  <c r="AC4107" i="1"/>
  <c r="AE4107" i="1" s="1"/>
  <c r="W4107" i="1"/>
  <c r="V4107" i="1"/>
  <c r="J4107" i="1"/>
  <c r="X4107" i="1" s="1"/>
  <c r="Z4107" i="1" s="1"/>
  <c r="I4107" i="1"/>
  <c r="C4107" i="1"/>
  <c r="AJ4106" i="1"/>
  <c r="AH4106" i="1"/>
  <c r="AG4106" i="1"/>
  <c r="AF4106" i="1"/>
  <c r="AD4106" i="1"/>
  <c r="AC4106" i="1"/>
  <c r="Y4106" i="1"/>
  <c r="AA4106" i="1" s="1"/>
  <c r="W4106" i="1"/>
  <c r="V4106" i="1"/>
  <c r="J4106" i="1"/>
  <c r="AB4106" i="1" s="1"/>
  <c r="I4106" i="1"/>
  <c r="C4106" i="1"/>
  <c r="AJ4105" i="1"/>
  <c r="AH4105" i="1"/>
  <c r="AG4105" i="1"/>
  <c r="AF4105" i="1"/>
  <c r="AD4105" i="1"/>
  <c r="AC4105" i="1"/>
  <c r="W4105" i="1"/>
  <c r="V4105" i="1"/>
  <c r="J4105" i="1"/>
  <c r="S4105" i="1" s="1"/>
  <c r="T4105" i="1" s="1"/>
  <c r="I4105" i="1"/>
  <c r="C4105" i="1"/>
  <c r="AJ4104" i="1"/>
  <c r="AH4104" i="1"/>
  <c r="AG4104" i="1"/>
  <c r="AF4104" i="1"/>
  <c r="AD4104" i="1"/>
  <c r="AC4104" i="1"/>
  <c r="W4104" i="1"/>
  <c r="V4104" i="1"/>
  <c r="J4104" i="1"/>
  <c r="X4104" i="1" s="1"/>
  <c r="Z4104" i="1" s="1"/>
  <c r="I4104" i="1"/>
  <c r="C4104" i="1"/>
  <c r="AJ4103" i="1"/>
  <c r="AH4103" i="1"/>
  <c r="AG4103" i="1"/>
  <c r="AF4103" i="1"/>
  <c r="AD4103" i="1"/>
  <c r="AC4103" i="1"/>
  <c r="AE4103" i="1" s="1"/>
  <c r="W4103" i="1"/>
  <c r="V4103" i="1"/>
  <c r="J4103" i="1"/>
  <c r="AB4103" i="1" s="1"/>
  <c r="I4103" i="1"/>
  <c r="C4103" i="1"/>
  <c r="AJ4102" i="1"/>
  <c r="AH4102" i="1"/>
  <c r="AG4102" i="1"/>
  <c r="AF4102" i="1"/>
  <c r="AD4102" i="1"/>
  <c r="AC4102" i="1"/>
  <c r="AE4102" i="1" s="1"/>
  <c r="W4102" i="1"/>
  <c r="V4102" i="1"/>
  <c r="J4102" i="1"/>
  <c r="Y4102" i="1" s="1"/>
  <c r="AA4102" i="1" s="1"/>
  <c r="I4102" i="1"/>
  <c r="C4102" i="1"/>
  <c r="AJ4101" i="1"/>
  <c r="AH4101" i="1"/>
  <c r="AG4101" i="1"/>
  <c r="AF4101" i="1"/>
  <c r="AD4101" i="1"/>
  <c r="AE4101" i="1" s="1"/>
  <c r="AC4101" i="1"/>
  <c r="W4101" i="1"/>
  <c r="V4101" i="1"/>
  <c r="J4101" i="1"/>
  <c r="AB4101" i="1" s="1"/>
  <c r="I4101" i="1"/>
  <c r="C4101" i="1"/>
  <c r="AJ4100" i="1"/>
  <c r="AH4100" i="1"/>
  <c r="AG4100" i="1"/>
  <c r="AF4100" i="1"/>
  <c r="AD4100" i="1"/>
  <c r="AC4100" i="1"/>
  <c r="AE4100" i="1" s="1"/>
  <c r="W4100" i="1"/>
  <c r="V4100" i="1"/>
  <c r="J4100" i="1"/>
  <c r="Y4100" i="1" s="1"/>
  <c r="AA4100" i="1" s="1"/>
  <c r="I4100" i="1"/>
  <c r="C4100" i="1"/>
  <c r="AJ4099" i="1"/>
  <c r="AH4099" i="1"/>
  <c r="AG4099" i="1"/>
  <c r="AF4099" i="1"/>
  <c r="AD4099" i="1"/>
  <c r="AC4099" i="1"/>
  <c r="AE4099" i="1" s="1"/>
  <c r="W4099" i="1"/>
  <c r="V4099" i="1"/>
  <c r="J4099" i="1"/>
  <c r="X4099" i="1" s="1"/>
  <c r="Z4099" i="1" s="1"/>
  <c r="I4099" i="1"/>
  <c r="C4099" i="1"/>
  <c r="AJ4098" i="1"/>
  <c r="AH4098" i="1"/>
  <c r="AG4098" i="1"/>
  <c r="AF4098" i="1"/>
  <c r="AD4098" i="1"/>
  <c r="AE4098" i="1" s="1"/>
  <c r="AC4098" i="1"/>
  <c r="W4098" i="1"/>
  <c r="V4098" i="1"/>
  <c r="J4098" i="1"/>
  <c r="I4098" i="1"/>
  <c r="C4098" i="1"/>
  <c r="AJ4097" i="1"/>
  <c r="AH4097" i="1"/>
  <c r="AG4097" i="1"/>
  <c r="AF4097" i="1"/>
  <c r="AD4097" i="1"/>
  <c r="AE4097" i="1" s="1"/>
  <c r="AC4097" i="1"/>
  <c r="W4097" i="1"/>
  <c r="V4097" i="1"/>
  <c r="J4097" i="1"/>
  <c r="Y4097" i="1" s="1"/>
  <c r="AA4097" i="1" s="1"/>
  <c r="I4097" i="1"/>
  <c r="C4097" i="1"/>
  <c r="AJ4096" i="1"/>
  <c r="AH4096" i="1"/>
  <c r="AG4096" i="1"/>
  <c r="AF4096" i="1"/>
  <c r="AD4096" i="1"/>
  <c r="AC4096" i="1"/>
  <c r="AE4096" i="1" s="1"/>
  <c r="W4096" i="1"/>
  <c r="V4096" i="1"/>
  <c r="J4096" i="1"/>
  <c r="I4096" i="1"/>
  <c r="C4096" i="1"/>
  <c r="AJ4095" i="1"/>
  <c r="AH4095" i="1"/>
  <c r="AG4095" i="1"/>
  <c r="AF4095" i="1"/>
  <c r="AD4095" i="1"/>
  <c r="AC4095" i="1"/>
  <c r="AE4095" i="1" s="1"/>
  <c r="W4095" i="1"/>
  <c r="V4095" i="1"/>
  <c r="J4095" i="1"/>
  <c r="AB4095" i="1" s="1"/>
  <c r="I4095" i="1"/>
  <c r="C4095" i="1"/>
  <c r="AJ4094" i="1"/>
  <c r="AH4094" i="1"/>
  <c r="AG4094" i="1"/>
  <c r="AF4094" i="1"/>
  <c r="AD4094" i="1"/>
  <c r="AC4094" i="1"/>
  <c r="AE4094" i="1" s="1"/>
  <c r="W4094" i="1"/>
  <c r="V4094" i="1"/>
  <c r="J4094" i="1"/>
  <c r="Y4094" i="1" s="1"/>
  <c r="AA4094" i="1" s="1"/>
  <c r="I4094" i="1"/>
  <c r="C4094" i="1"/>
  <c r="AJ4093" i="1"/>
  <c r="AH4093" i="1"/>
  <c r="AG4093" i="1"/>
  <c r="AF4093" i="1"/>
  <c r="AD4093" i="1"/>
  <c r="AC4093" i="1"/>
  <c r="AE4093" i="1" s="1"/>
  <c r="W4093" i="1"/>
  <c r="V4093" i="1"/>
  <c r="J4093" i="1"/>
  <c r="I4093" i="1"/>
  <c r="C4093" i="1"/>
  <c r="AJ4092" i="1"/>
  <c r="AH4092" i="1"/>
  <c r="AG4092" i="1"/>
  <c r="AF4092" i="1"/>
  <c r="AD4092" i="1"/>
  <c r="AC4092" i="1"/>
  <c r="AE4092" i="1" s="1"/>
  <c r="W4092" i="1"/>
  <c r="V4092" i="1"/>
  <c r="J4092" i="1"/>
  <c r="Y4092" i="1" s="1"/>
  <c r="AA4092" i="1" s="1"/>
  <c r="I4092" i="1"/>
  <c r="C4092" i="1"/>
  <c r="AJ4091" i="1"/>
  <c r="AH4091" i="1"/>
  <c r="AG4091" i="1"/>
  <c r="AF4091" i="1"/>
  <c r="AD4091" i="1"/>
  <c r="AC4091" i="1"/>
  <c r="AE4091" i="1" s="1"/>
  <c r="W4091" i="1"/>
  <c r="V4091" i="1"/>
  <c r="J4091" i="1"/>
  <c r="X4091" i="1" s="1"/>
  <c r="Z4091" i="1" s="1"/>
  <c r="I4091" i="1"/>
  <c r="C4091" i="1"/>
  <c r="AJ4090" i="1"/>
  <c r="AH4090" i="1"/>
  <c r="AG4090" i="1"/>
  <c r="AF4090" i="1"/>
  <c r="AD4090" i="1"/>
  <c r="AE4090" i="1" s="1"/>
  <c r="AC4090" i="1"/>
  <c r="W4090" i="1"/>
  <c r="V4090" i="1"/>
  <c r="J4090" i="1"/>
  <c r="I4090" i="1"/>
  <c r="C4090" i="1"/>
  <c r="AJ4089" i="1"/>
  <c r="AH4089" i="1"/>
  <c r="AG4089" i="1"/>
  <c r="AF4089" i="1"/>
  <c r="AD4089" i="1"/>
  <c r="AE4089" i="1" s="1"/>
  <c r="AC4089" i="1"/>
  <c r="W4089" i="1"/>
  <c r="V4089" i="1"/>
  <c r="J4089" i="1"/>
  <c r="M4089" i="1" s="1"/>
  <c r="I4089" i="1"/>
  <c r="C4089" i="1"/>
  <c r="AJ4088" i="1"/>
  <c r="AH4088" i="1"/>
  <c r="AG4088" i="1"/>
  <c r="AF4088" i="1"/>
  <c r="AD4088" i="1"/>
  <c r="AC4088" i="1"/>
  <c r="AE4088" i="1" s="1"/>
  <c r="W4088" i="1"/>
  <c r="V4088" i="1"/>
  <c r="J4088" i="1"/>
  <c r="M4088" i="1" s="1"/>
  <c r="I4088" i="1"/>
  <c r="C4088" i="1"/>
  <c r="AJ4087" i="1"/>
  <c r="AH4087" i="1"/>
  <c r="AG4087" i="1"/>
  <c r="AF4087" i="1"/>
  <c r="AD4087" i="1"/>
  <c r="AC4087" i="1"/>
  <c r="AE4087" i="1" s="1"/>
  <c r="W4087" i="1"/>
  <c r="V4087" i="1"/>
  <c r="J4087" i="1"/>
  <c r="AB4087" i="1" s="1"/>
  <c r="I4087" i="1"/>
  <c r="C4087" i="1"/>
  <c r="J4055" i="1"/>
  <c r="Y4055" i="1" s="1"/>
  <c r="AA4055" i="1" s="1"/>
  <c r="J4054" i="1"/>
  <c r="AJ4086" i="1"/>
  <c r="AH4086" i="1"/>
  <c r="AG4086" i="1"/>
  <c r="AF4086" i="1"/>
  <c r="AD4086" i="1"/>
  <c r="AC4086" i="1"/>
  <c r="AE4086" i="1" s="1"/>
  <c r="W4086" i="1"/>
  <c r="V4086" i="1"/>
  <c r="J4086" i="1"/>
  <c r="I4086" i="1"/>
  <c r="C4086" i="1"/>
  <c r="AJ4085" i="1"/>
  <c r="AH4085" i="1"/>
  <c r="AG4085" i="1"/>
  <c r="AF4085" i="1"/>
  <c r="AD4085" i="1"/>
  <c r="AC4085" i="1"/>
  <c r="W4085" i="1"/>
  <c r="V4085" i="1"/>
  <c r="J4085" i="1"/>
  <c r="Y4085" i="1" s="1"/>
  <c r="AA4085" i="1" s="1"/>
  <c r="I4085" i="1"/>
  <c r="C4085" i="1"/>
  <c r="AJ4084" i="1"/>
  <c r="AH4084" i="1"/>
  <c r="AG4084" i="1"/>
  <c r="AF4084" i="1"/>
  <c r="AD4084" i="1"/>
  <c r="AC4084" i="1"/>
  <c r="AE4084" i="1" s="1"/>
  <c r="W4084" i="1"/>
  <c r="V4084" i="1"/>
  <c r="J4084" i="1"/>
  <c r="X4084" i="1" s="1"/>
  <c r="Z4084" i="1" s="1"/>
  <c r="I4084" i="1"/>
  <c r="C4084" i="1"/>
  <c r="AJ4083" i="1"/>
  <c r="AH4083" i="1"/>
  <c r="AG4083" i="1"/>
  <c r="AF4083" i="1"/>
  <c r="AD4083" i="1"/>
  <c r="AC4083" i="1"/>
  <c r="W4083" i="1"/>
  <c r="V4083" i="1"/>
  <c r="S4083" i="1"/>
  <c r="T4083" i="1" s="1"/>
  <c r="J4083" i="1"/>
  <c r="Y4083" i="1" s="1"/>
  <c r="AA4083" i="1" s="1"/>
  <c r="I4083" i="1"/>
  <c r="C4083" i="1"/>
  <c r="AJ4082" i="1"/>
  <c r="AH4082" i="1"/>
  <c r="AG4082" i="1"/>
  <c r="AF4082" i="1"/>
  <c r="AD4082" i="1"/>
  <c r="AC4082" i="1"/>
  <c r="W4082" i="1"/>
  <c r="V4082" i="1"/>
  <c r="S4082" i="1"/>
  <c r="T4082" i="1" s="1"/>
  <c r="J4082" i="1"/>
  <c r="X4082" i="1" s="1"/>
  <c r="Z4082" i="1" s="1"/>
  <c r="I4082" i="1"/>
  <c r="C4082" i="1"/>
  <c r="AJ4081" i="1"/>
  <c r="AH4081" i="1"/>
  <c r="AG4081" i="1"/>
  <c r="AF4081" i="1"/>
  <c r="AD4081" i="1"/>
  <c r="AC4081" i="1"/>
  <c r="AE4081" i="1" s="1"/>
  <c r="W4081" i="1"/>
  <c r="V4081" i="1"/>
  <c r="S4081" i="1"/>
  <c r="T4081" i="1" s="1"/>
  <c r="J4081" i="1"/>
  <c r="M4081" i="1" s="1"/>
  <c r="I4081" i="1"/>
  <c r="C4081" i="1"/>
  <c r="AJ4080" i="1"/>
  <c r="AH4080" i="1"/>
  <c r="AG4080" i="1"/>
  <c r="AF4080" i="1"/>
  <c r="AD4080" i="1"/>
  <c r="AC4080" i="1"/>
  <c r="W4080" i="1"/>
  <c r="V4080" i="1"/>
  <c r="S4080" i="1"/>
  <c r="T4080" i="1" s="1"/>
  <c r="J4080" i="1"/>
  <c r="X4080" i="1" s="1"/>
  <c r="Z4080" i="1" s="1"/>
  <c r="I4080" i="1"/>
  <c r="C4080" i="1"/>
  <c r="AJ4079" i="1"/>
  <c r="AH4079" i="1"/>
  <c r="AG4079" i="1"/>
  <c r="AF4079" i="1"/>
  <c r="AD4079" i="1"/>
  <c r="AC4079" i="1"/>
  <c r="W4079" i="1"/>
  <c r="V4079" i="1"/>
  <c r="S4079" i="1"/>
  <c r="T4079" i="1" s="1"/>
  <c r="M4079" i="1"/>
  <c r="J4079" i="1"/>
  <c r="X4079" i="1" s="1"/>
  <c r="Z4079" i="1" s="1"/>
  <c r="I4079" i="1"/>
  <c r="C4079" i="1"/>
  <c r="AJ4078" i="1"/>
  <c r="AH4078" i="1"/>
  <c r="AG4078" i="1"/>
  <c r="AF4078" i="1"/>
  <c r="AD4078" i="1"/>
  <c r="AC4078" i="1"/>
  <c r="AE4078" i="1" s="1"/>
  <c r="W4078" i="1"/>
  <c r="V4078" i="1"/>
  <c r="S4078" i="1"/>
  <c r="T4078" i="1" s="1"/>
  <c r="J4078" i="1"/>
  <c r="X4078" i="1" s="1"/>
  <c r="Z4078" i="1" s="1"/>
  <c r="I4078" i="1"/>
  <c r="C4078" i="1"/>
  <c r="AJ4077" i="1"/>
  <c r="AH4077" i="1"/>
  <c r="AG4077" i="1"/>
  <c r="AF4077" i="1"/>
  <c r="AD4077" i="1"/>
  <c r="AC4077" i="1"/>
  <c r="AE4077" i="1" s="1"/>
  <c r="W4077" i="1"/>
  <c r="V4077" i="1"/>
  <c r="S4077" i="1"/>
  <c r="T4077" i="1" s="1"/>
  <c r="J4077" i="1"/>
  <c r="Y4077" i="1" s="1"/>
  <c r="AA4077" i="1" s="1"/>
  <c r="I4077" i="1"/>
  <c r="C4077" i="1"/>
  <c r="AJ4076" i="1"/>
  <c r="AH4076" i="1"/>
  <c r="AG4076" i="1"/>
  <c r="AF4076" i="1"/>
  <c r="AE4076" i="1"/>
  <c r="AD4076" i="1"/>
  <c r="AC4076" i="1"/>
  <c r="W4076" i="1"/>
  <c r="V4076" i="1"/>
  <c r="S4076" i="1"/>
  <c r="T4076" i="1" s="1"/>
  <c r="J4076" i="1"/>
  <c r="M4076" i="1" s="1"/>
  <c r="I4076" i="1"/>
  <c r="C4076" i="1"/>
  <c r="AJ4075" i="1"/>
  <c r="AH4075" i="1"/>
  <c r="AG4075" i="1"/>
  <c r="AF4075" i="1"/>
  <c r="AD4075" i="1"/>
  <c r="AC4075" i="1"/>
  <c r="W4075" i="1"/>
  <c r="V4075" i="1"/>
  <c r="S4075" i="1"/>
  <c r="T4075" i="1" s="1"/>
  <c r="J4075" i="1"/>
  <c r="Y4075" i="1" s="1"/>
  <c r="AA4075" i="1" s="1"/>
  <c r="I4075" i="1"/>
  <c r="C4075" i="1"/>
  <c r="AJ4074" i="1"/>
  <c r="AH4074" i="1"/>
  <c r="AG4074" i="1"/>
  <c r="AF4074" i="1"/>
  <c r="AD4074" i="1"/>
  <c r="AC4074" i="1"/>
  <c r="AE4074" i="1" s="1"/>
  <c r="W4074" i="1"/>
  <c r="V4074" i="1"/>
  <c r="S4074" i="1"/>
  <c r="T4074" i="1" s="1"/>
  <c r="J4074" i="1"/>
  <c r="X4074" i="1" s="1"/>
  <c r="Z4074" i="1" s="1"/>
  <c r="I4074" i="1"/>
  <c r="C4074" i="1"/>
  <c r="AJ4073" i="1"/>
  <c r="AH4073" i="1"/>
  <c r="AG4073" i="1"/>
  <c r="AF4073" i="1"/>
  <c r="AD4073" i="1"/>
  <c r="AC4073" i="1"/>
  <c r="AE4073" i="1" s="1"/>
  <c r="W4073" i="1"/>
  <c r="V4073" i="1"/>
  <c r="S4073" i="1"/>
  <c r="T4073" i="1" s="1"/>
  <c r="J4073" i="1"/>
  <c r="M4073" i="1" s="1"/>
  <c r="I4073" i="1"/>
  <c r="C4073" i="1"/>
  <c r="AJ4072" i="1"/>
  <c r="AH4072" i="1"/>
  <c r="AG4072" i="1"/>
  <c r="AF4072" i="1"/>
  <c r="AD4072" i="1"/>
  <c r="AE4072" i="1" s="1"/>
  <c r="AC4072" i="1"/>
  <c r="W4072" i="1"/>
  <c r="V4072" i="1"/>
  <c r="S4072" i="1"/>
  <c r="T4072" i="1" s="1"/>
  <c r="J4072" i="1"/>
  <c r="X4072" i="1" s="1"/>
  <c r="Z4072" i="1" s="1"/>
  <c r="I4072" i="1"/>
  <c r="C4072" i="1"/>
  <c r="AJ4071" i="1"/>
  <c r="AH4071" i="1"/>
  <c r="AG4071" i="1"/>
  <c r="AF4071" i="1"/>
  <c r="AD4071" i="1"/>
  <c r="AE4071" i="1" s="1"/>
  <c r="AC4071" i="1"/>
  <c r="W4071" i="1"/>
  <c r="V4071" i="1"/>
  <c r="S4071" i="1"/>
  <c r="T4071" i="1" s="1"/>
  <c r="J4071" i="1"/>
  <c r="Y4071" i="1" s="1"/>
  <c r="AA4071" i="1" s="1"/>
  <c r="I4071" i="1"/>
  <c r="C4071" i="1"/>
  <c r="AJ4070" i="1"/>
  <c r="AH4070" i="1"/>
  <c r="AG4070" i="1"/>
  <c r="AF4070" i="1"/>
  <c r="AD4070" i="1"/>
  <c r="AC4070" i="1"/>
  <c r="W4070" i="1"/>
  <c r="V4070" i="1"/>
  <c r="S4070" i="1"/>
  <c r="T4070" i="1" s="1"/>
  <c r="J4070" i="1"/>
  <c r="Y4070" i="1" s="1"/>
  <c r="AA4070" i="1" s="1"/>
  <c r="I4070" i="1"/>
  <c r="C4070" i="1"/>
  <c r="AJ4069" i="1"/>
  <c r="AH4069" i="1"/>
  <c r="AG4069" i="1"/>
  <c r="AF4069" i="1"/>
  <c r="AD4069" i="1"/>
  <c r="AC4069" i="1"/>
  <c r="W4069" i="1"/>
  <c r="V4069" i="1"/>
  <c r="S4069" i="1"/>
  <c r="T4069" i="1" s="1"/>
  <c r="J4069" i="1"/>
  <c r="AB4069" i="1" s="1"/>
  <c r="I4069" i="1"/>
  <c r="C4069" i="1"/>
  <c r="AJ4068" i="1"/>
  <c r="AH4068" i="1"/>
  <c r="AG4068" i="1"/>
  <c r="AF4068" i="1"/>
  <c r="AD4068" i="1"/>
  <c r="AC4068" i="1"/>
  <c r="AE4068" i="1" s="1"/>
  <c r="Y4068" i="1"/>
  <c r="AA4068" i="1" s="1"/>
  <c r="W4068" i="1"/>
  <c r="V4068" i="1"/>
  <c r="S4068" i="1"/>
  <c r="T4068" i="1" s="1"/>
  <c r="J4068" i="1"/>
  <c r="X4068" i="1" s="1"/>
  <c r="Z4068" i="1" s="1"/>
  <c r="I4068" i="1"/>
  <c r="C4068" i="1"/>
  <c r="AJ4067" i="1"/>
  <c r="AH4067" i="1"/>
  <c r="AG4067" i="1"/>
  <c r="AF4067" i="1"/>
  <c r="AD4067" i="1"/>
  <c r="AE4067" i="1" s="1"/>
  <c r="AC4067" i="1"/>
  <c r="W4067" i="1"/>
  <c r="V4067" i="1"/>
  <c r="S4067" i="1"/>
  <c r="T4067" i="1" s="1"/>
  <c r="J4067" i="1"/>
  <c r="Y4067" i="1" s="1"/>
  <c r="AA4067" i="1" s="1"/>
  <c r="I4067" i="1"/>
  <c r="C4067" i="1"/>
  <c r="AJ4066" i="1"/>
  <c r="AH4066" i="1"/>
  <c r="AG4066" i="1"/>
  <c r="AF4066" i="1"/>
  <c r="AD4066" i="1"/>
  <c r="AC4066" i="1"/>
  <c r="AE4066" i="1" s="1"/>
  <c r="W4066" i="1"/>
  <c r="V4066" i="1"/>
  <c r="S4066" i="1"/>
  <c r="T4066" i="1" s="1"/>
  <c r="J4066" i="1"/>
  <c r="X4066" i="1" s="1"/>
  <c r="Z4066" i="1" s="1"/>
  <c r="I4066" i="1"/>
  <c r="C4066" i="1"/>
  <c r="AJ4065" i="1"/>
  <c r="AH4065" i="1"/>
  <c r="AG4065" i="1"/>
  <c r="AF4065" i="1"/>
  <c r="AD4065" i="1"/>
  <c r="AE4065" i="1" s="1"/>
  <c r="AC4065" i="1"/>
  <c r="W4065" i="1"/>
  <c r="V4065" i="1"/>
  <c r="S4065" i="1"/>
  <c r="T4065" i="1" s="1"/>
  <c r="J4065" i="1"/>
  <c r="X4065" i="1" s="1"/>
  <c r="Z4065" i="1" s="1"/>
  <c r="I4065" i="1"/>
  <c r="C4065" i="1"/>
  <c r="AJ4064" i="1"/>
  <c r="AH4064" i="1"/>
  <c r="AG4064" i="1"/>
  <c r="AF4064" i="1"/>
  <c r="AD4064" i="1"/>
  <c r="AC4064" i="1"/>
  <c r="AE4064" i="1" s="1"/>
  <c r="W4064" i="1"/>
  <c r="V4064" i="1"/>
  <c r="S4064" i="1"/>
  <c r="T4064" i="1" s="1"/>
  <c r="J4064" i="1"/>
  <c r="M4064" i="1" s="1"/>
  <c r="I4064" i="1"/>
  <c r="C4064" i="1"/>
  <c r="AJ4063" i="1"/>
  <c r="AH4063" i="1"/>
  <c r="AG4063" i="1"/>
  <c r="AF4063" i="1"/>
  <c r="AD4063" i="1"/>
  <c r="AC4063" i="1"/>
  <c r="W4063" i="1"/>
  <c r="V4063" i="1"/>
  <c r="S4063" i="1"/>
  <c r="T4063" i="1" s="1"/>
  <c r="J4063" i="1"/>
  <c r="Y4063" i="1" s="1"/>
  <c r="AA4063" i="1" s="1"/>
  <c r="I4063" i="1"/>
  <c r="C4063" i="1"/>
  <c r="AJ4062" i="1"/>
  <c r="AH4062" i="1"/>
  <c r="AG4062" i="1"/>
  <c r="AF4062" i="1"/>
  <c r="AD4062" i="1"/>
  <c r="AC4062" i="1"/>
  <c r="AE4062" i="1" s="1"/>
  <c r="W4062" i="1"/>
  <c r="V4062" i="1"/>
  <c r="S4062" i="1"/>
  <c r="T4062" i="1" s="1"/>
  <c r="J4062" i="1"/>
  <c r="X4062" i="1" s="1"/>
  <c r="Z4062" i="1" s="1"/>
  <c r="I4062" i="1"/>
  <c r="C4062" i="1"/>
  <c r="AJ4061" i="1"/>
  <c r="AH4061" i="1"/>
  <c r="AG4061" i="1"/>
  <c r="AF4061" i="1"/>
  <c r="AD4061" i="1"/>
  <c r="AC4061" i="1"/>
  <c r="AE4061" i="1" s="1"/>
  <c r="W4061" i="1"/>
  <c r="V4061" i="1"/>
  <c r="S4061" i="1"/>
  <c r="T4061" i="1" s="1"/>
  <c r="J4061" i="1"/>
  <c r="Y4061" i="1" s="1"/>
  <c r="AA4061" i="1" s="1"/>
  <c r="I4061" i="1"/>
  <c r="C4061" i="1"/>
  <c r="AJ4060" i="1"/>
  <c r="AH4060" i="1"/>
  <c r="AG4060" i="1"/>
  <c r="AF4060" i="1"/>
  <c r="AD4060" i="1"/>
  <c r="AE4060" i="1" s="1"/>
  <c r="AC4060" i="1"/>
  <c r="W4060" i="1"/>
  <c r="V4060" i="1"/>
  <c r="S4060" i="1"/>
  <c r="T4060" i="1" s="1"/>
  <c r="J4060" i="1"/>
  <c r="Y4060" i="1" s="1"/>
  <c r="AA4060" i="1" s="1"/>
  <c r="I4060" i="1"/>
  <c r="C4060" i="1"/>
  <c r="AJ4059" i="1"/>
  <c r="AH4059" i="1"/>
  <c r="AG4059" i="1"/>
  <c r="AF4059" i="1"/>
  <c r="AD4059" i="1"/>
  <c r="AC4059" i="1"/>
  <c r="W4059" i="1"/>
  <c r="V4059" i="1"/>
  <c r="S4059" i="1"/>
  <c r="T4059" i="1" s="1"/>
  <c r="J4059" i="1"/>
  <c r="Y4059" i="1" s="1"/>
  <c r="AA4059" i="1" s="1"/>
  <c r="I4059" i="1"/>
  <c r="C4059" i="1"/>
  <c r="AJ4058" i="1"/>
  <c r="AH4058" i="1"/>
  <c r="AG4058" i="1"/>
  <c r="AF4058" i="1"/>
  <c r="AD4058" i="1"/>
  <c r="AC4058" i="1"/>
  <c r="W4058" i="1"/>
  <c r="V4058" i="1"/>
  <c r="S4058" i="1"/>
  <c r="T4058" i="1" s="1"/>
  <c r="J4058" i="1"/>
  <c r="X4058" i="1" s="1"/>
  <c r="Z4058" i="1" s="1"/>
  <c r="I4058" i="1"/>
  <c r="C4058" i="1"/>
  <c r="AJ4057" i="1"/>
  <c r="AH4057" i="1"/>
  <c r="AG4057" i="1"/>
  <c r="AF4057" i="1"/>
  <c r="AD4057" i="1"/>
  <c r="AE4057" i="1" s="1"/>
  <c r="AC4057" i="1"/>
  <c r="W4057" i="1"/>
  <c r="V4057" i="1"/>
  <c r="S4057" i="1"/>
  <c r="T4057" i="1" s="1"/>
  <c r="J4057" i="1"/>
  <c r="X4057" i="1" s="1"/>
  <c r="Z4057" i="1" s="1"/>
  <c r="I4057" i="1"/>
  <c r="C4057" i="1"/>
  <c r="AJ4056" i="1"/>
  <c r="AH4056" i="1"/>
  <c r="AG4056" i="1"/>
  <c r="AF4056" i="1"/>
  <c r="AD4056" i="1"/>
  <c r="AC4056" i="1"/>
  <c r="AE4056" i="1" s="1"/>
  <c r="W4056" i="1"/>
  <c r="V4056" i="1"/>
  <c r="S4056" i="1"/>
  <c r="T4056" i="1" s="1"/>
  <c r="J4056" i="1"/>
  <c r="Y4056" i="1" s="1"/>
  <c r="AA4056" i="1" s="1"/>
  <c r="I4056" i="1"/>
  <c r="C4056" i="1"/>
  <c r="AJ4055" i="1"/>
  <c r="AH4055" i="1"/>
  <c r="AG4055" i="1"/>
  <c r="AF4055" i="1"/>
  <c r="AD4055" i="1"/>
  <c r="AC4055" i="1"/>
  <c r="W4055" i="1"/>
  <c r="V4055" i="1"/>
  <c r="S4055" i="1"/>
  <c r="T4055" i="1" s="1"/>
  <c r="C4055" i="1"/>
  <c r="AJ4054" i="1"/>
  <c r="AH4054" i="1"/>
  <c r="AG4054" i="1"/>
  <c r="AF4054" i="1"/>
  <c r="AD4054" i="1"/>
  <c r="AC4054" i="1"/>
  <c r="AE4054" i="1" s="1"/>
  <c r="W4054" i="1"/>
  <c r="V4054" i="1"/>
  <c r="S4054" i="1"/>
  <c r="T4054" i="1" s="1"/>
  <c r="C4054" i="1"/>
  <c r="AJ4053" i="1"/>
  <c r="AH4053" i="1"/>
  <c r="AG4053" i="1"/>
  <c r="AF4053" i="1"/>
  <c r="AD4053" i="1"/>
  <c r="AC4053" i="1"/>
  <c r="AE4053" i="1" s="1"/>
  <c r="W4053" i="1"/>
  <c r="V4053" i="1"/>
  <c r="S4053" i="1"/>
  <c r="T4053" i="1" s="1"/>
  <c r="J4053" i="1"/>
  <c r="Y4053" i="1" s="1"/>
  <c r="AA4053" i="1" s="1"/>
  <c r="I4053" i="1"/>
  <c r="C4053" i="1"/>
  <c r="AB4114" i="1" l="1"/>
  <c r="M4114" i="1"/>
  <c r="S4114" i="1"/>
  <c r="T4114" i="1" s="1"/>
  <c r="X4114" i="1"/>
  <c r="Z4114" i="1" s="1"/>
  <c r="AI4114" i="1" s="1"/>
  <c r="S4113" i="1"/>
  <c r="T4113" i="1" s="1"/>
  <c r="Y4113" i="1"/>
  <c r="AA4113" i="1" s="1"/>
  <c r="M4113" i="1"/>
  <c r="S4112" i="1"/>
  <c r="T4112" i="1" s="1"/>
  <c r="M4112" i="1"/>
  <c r="M4111" i="1"/>
  <c r="S4111" i="1"/>
  <c r="T4111" i="1" s="1"/>
  <c r="X4111" i="1"/>
  <c r="Z4111" i="1" s="1"/>
  <c r="M4110" i="1"/>
  <c r="S4110" i="1"/>
  <c r="T4110" i="1" s="1"/>
  <c r="M4109" i="1"/>
  <c r="X4108" i="1"/>
  <c r="Z4108" i="1" s="1"/>
  <c r="AI4108" i="1" s="1"/>
  <c r="AB4108" i="1"/>
  <c r="M4108" i="1"/>
  <c r="S4108" i="1"/>
  <c r="T4108" i="1" s="1"/>
  <c r="AB4107" i="1"/>
  <c r="M4107" i="1"/>
  <c r="S4107" i="1"/>
  <c r="T4107" i="1" s="1"/>
  <c r="Y4107" i="1"/>
  <c r="AA4107" i="1" s="1"/>
  <c r="AI4107" i="1" s="1"/>
  <c r="M4106" i="1"/>
  <c r="S4106" i="1"/>
  <c r="T4106" i="1" s="1"/>
  <c r="AE4106" i="1"/>
  <c r="Y4105" i="1"/>
  <c r="AA4105" i="1" s="1"/>
  <c r="X4105" i="1"/>
  <c r="Z4105" i="1" s="1"/>
  <c r="AI4105" i="1" s="1"/>
  <c r="AB4105" i="1"/>
  <c r="M4105" i="1"/>
  <c r="AE4105" i="1"/>
  <c r="Y4104" i="1"/>
  <c r="AA4104" i="1" s="1"/>
  <c r="AI4104" i="1"/>
  <c r="AB4104" i="1"/>
  <c r="M4104" i="1"/>
  <c r="S4104" i="1"/>
  <c r="T4104" i="1" s="1"/>
  <c r="AE4104" i="1"/>
  <c r="X4103" i="1"/>
  <c r="Z4103" i="1" s="1"/>
  <c r="Y4103" i="1"/>
  <c r="AA4103" i="1" s="1"/>
  <c r="M4103" i="1"/>
  <c r="S4103" i="1"/>
  <c r="T4103" i="1" s="1"/>
  <c r="M4102" i="1"/>
  <c r="S4102" i="1"/>
  <c r="T4102" i="1" s="1"/>
  <c r="X4101" i="1"/>
  <c r="Z4101" i="1" s="1"/>
  <c r="M4101" i="1"/>
  <c r="S4101" i="1"/>
  <c r="T4101" i="1" s="1"/>
  <c r="AB4098" i="1"/>
  <c r="AB4093" i="1"/>
  <c r="AB4096" i="1"/>
  <c r="AB4090" i="1"/>
  <c r="AB4086" i="1"/>
  <c r="X4100" i="1"/>
  <c r="Z4100" i="1" s="1"/>
  <c r="AI4100" i="1" s="1"/>
  <c r="AB4100" i="1"/>
  <c r="M4100" i="1"/>
  <c r="S4100" i="1"/>
  <c r="T4100" i="1" s="1"/>
  <c r="M4099" i="1"/>
  <c r="S4099" i="1"/>
  <c r="T4099" i="1" s="1"/>
  <c r="Y4099" i="1"/>
  <c r="AA4099" i="1" s="1"/>
  <c r="M4098" i="1"/>
  <c r="S4098" i="1"/>
  <c r="T4098" i="1" s="1"/>
  <c r="Y4098" i="1"/>
  <c r="AA4098" i="1" s="1"/>
  <c r="S4097" i="1"/>
  <c r="T4097" i="1" s="1"/>
  <c r="AB4097" i="1"/>
  <c r="M4097" i="1"/>
  <c r="X4097" i="1"/>
  <c r="Z4097" i="1" s="1"/>
  <c r="AI4097" i="1" s="1"/>
  <c r="M4096" i="1"/>
  <c r="S4096" i="1"/>
  <c r="T4096" i="1" s="1"/>
  <c r="X4096" i="1"/>
  <c r="Z4096" i="1" s="1"/>
  <c r="Y4096" i="1"/>
  <c r="AA4096" i="1" s="1"/>
  <c r="M4095" i="1"/>
  <c r="S4095" i="1"/>
  <c r="T4095" i="1" s="1"/>
  <c r="X4095" i="1"/>
  <c r="Z4095" i="1" s="1"/>
  <c r="Y4095" i="1"/>
  <c r="AA4095" i="1" s="1"/>
  <c r="M4094" i="1"/>
  <c r="S4094" i="1"/>
  <c r="T4094" i="1" s="1"/>
  <c r="X4093" i="1"/>
  <c r="Z4093" i="1" s="1"/>
  <c r="M4093" i="1"/>
  <c r="S4093" i="1"/>
  <c r="T4093" i="1" s="1"/>
  <c r="X4092" i="1"/>
  <c r="Z4092" i="1" s="1"/>
  <c r="AB4092" i="1"/>
  <c r="M4092" i="1"/>
  <c r="S4092" i="1"/>
  <c r="T4092" i="1" s="1"/>
  <c r="Y4091" i="1"/>
  <c r="AA4091" i="1" s="1"/>
  <c r="M4091" i="1"/>
  <c r="S4091" i="1"/>
  <c r="T4091" i="1" s="1"/>
  <c r="M4090" i="1"/>
  <c r="Y4090" i="1"/>
  <c r="AA4090" i="1" s="1"/>
  <c r="S4090" i="1"/>
  <c r="T4090" i="1" s="1"/>
  <c r="S4089" i="1"/>
  <c r="T4089" i="1" s="1"/>
  <c r="X4089" i="1"/>
  <c r="Z4089" i="1" s="1"/>
  <c r="Y4089" i="1"/>
  <c r="AA4089" i="1" s="1"/>
  <c r="AB4089" i="1"/>
  <c r="S4088" i="1"/>
  <c r="T4088" i="1" s="1"/>
  <c r="X4088" i="1"/>
  <c r="Z4088" i="1" s="1"/>
  <c r="Y4088" i="1"/>
  <c r="AA4088" i="1" s="1"/>
  <c r="AB4088" i="1"/>
  <c r="M4087" i="1"/>
  <c r="S4087" i="1"/>
  <c r="T4087" i="1" s="1"/>
  <c r="X4087" i="1"/>
  <c r="Z4087" i="1" s="1"/>
  <c r="Y4087" i="1"/>
  <c r="AA4087" i="1" s="1"/>
  <c r="S4086" i="1"/>
  <c r="T4086" i="1" s="1"/>
  <c r="X4086" i="1"/>
  <c r="Z4086" i="1" s="1"/>
  <c r="M4086" i="1"/>
  <c r="M4085" i="1"/>
  <c r="S4085" i="1"/>
  <c r="T4085" i="1" s="1"/>
  <c r="S4084" i="1"/>
  <c r="T4084" i="1" s="1"/>
  <c r="M4080" i="1"/>
  <c r="M4070" i="1"/>
  <c r="M4077" i="1"/>
  <c r="M4084" i="1"/>
  <c r="X4067" i="1"/>
  <c r="Z4067" i="1" s="1"/>
  <c r="M4069" i="1"/>
  <c r="M4083" i="1"/>
  <c r="M4066" i="1"/>
  <c r="M4078" i="1"/>
  <c r="M4063" i="1"/>
  <c r="M4075" i="1"/>
  <c r="M4065" i="1"/>
  <c r="M4068" i="1"/>
  <c r="M4071" i="1"/>
  <c r="M4074" i="1"/>
  <c r="M4072" i="1"/>
  <c r="AB4063" i="1"/>
  <c r="AB4072" i="1"/>
  <c r="M4082" i="1"/>
  <c r="M4067" i="1"/>
  <c r="M4062" i="1"/>
  <c r="AB4076" i="1"/>
  <c r="Y4078" i="1"/>
  <c r="AA4078" i="1" s="1"/>
  <c r="AI4078" i="1" s="1"/>
  <c r="AB4064" i="1"/>
  <c r="Y4066" i="1"/>
  <c r="AA4066" i="1" s="1"/>
  <c r="AI4066" i="1" s="1"/>
  <c r="X4070" i="1"/>
  <c r="Z4070" i="1" s="1"/>
  <c r="AB4073" i="1"/>
  <c r="AB4071" i="1"/>
  <c r="AB4070" i="1"/>
  <c r="AB4081" i="1"/>
  <c r="X4083" i="1"/>
  <c r="Z4083" i="1" s="1"/>
  <c r="AB4084" i="1"/>
  <c r="AB4062" i="1"/>
  <c r="Y4064" i="1"/>
  <c r="AA4064" i="1" s="1"/>
  <c r="Y4079" i="1"/>
  <c r="AA4079" i="1" s="1"/>
  <c r="AI4079" i="1" s="1"/>
  <c r="AB4075" i="1"/>
  <c r="Y4062" i="1"/>
  <c r="AA4062" i="1" s="1"/>
  <c r="X4064" i="1"/>
  <c r="Z4064" i="1" s="1"/>
  <c r="AB4067" i="1"/>
  <c r="X4076" i="1"/>
  <c r="Z4076" i="1" s="1"/>
  <c r="AB4078" i="1"/>
  <c r="AB4079" i="1"/>
  <c r="AB4080" i="1"/>
  <c r="AB4066" i="1"/>
  <c r="AI4068" i="1"/>
  <c r="AB4083" i="1"/>
  <c r="AI4070" i="1"/>
  <c r="X4071" i="1"/>
  <c r="Z4071" i="1" s="1"/>
  <c r="Y4072" i="1"/>
  <c r="AA4072" i="1" s="1"/>
  <c r="AI4072" i="1" s="1"/>
  <c r="Y4073" i="1"/>
  <c r="AA4073" i="1" s="1"/>
  <c r="Y4080" i="1"/>
  <c r="AA4080" i="1" s="1"/>
  <c r="AI4080" i="1" s="1"/>
  <c r="Y4081" i="1"/>
  <c r="AA4081" i="1" s="1"/>
  <c r="AE4075" i="1"/>
  <c r="AE4079" i="1"/>
  <c r="AE4080" i="1"/>
  <c r="AE4085" i="1"/>
  <c r="AE4069" i="1"/>
  <c r="AE4082" i="1"/>
  <c r="AE4083" i="1"/>
  <c r="AE4063" i="1"/>
  <c r="AE4070" i="1"/>
  <c r="AI4117" i="1"/>
  <c r="AI4131" i="1"/>
  <c r="AI4130" i="1"/>
  <c r="X4113" i="1"/>
  <c r="Z4113" i="1" s="1"/>
  <c r="AI4113" i="1" s="1"/>
  <c r="Y4116" i="1"/>
  <c r="AA4116" i="1" s="1"/>
  <c r="AI4116" i="1" s="1"/>
  <c r="AB4117" i="1"/>
  <c r="X4121" i="1"/>
  <c r="Z4121" i="1" s="1"/>
  <c r="AI4121" i="1" s="1"/>
  <c r="Y4124" i="1"/>
  <c r="AA4124" i="1" s="1"/>
  <c r="AI4124" i="1" s="1"/>
  <c r="AB4125" i="1"/>
  <c r="X4129" i="1"/>
  <c r="Z4129" i="1" s="1"/>
  <c r="AI4129" i="1" s="1"/>
  <c r="Y4132" i="1"/>
  <c r="AA4132" i="1" s="1"/>
  <c r="AI4132" i="1" s="1"/>
  <c r="AB4133" i="1"/>
  <c r="X4112" i="1"/>
  <c r="Z4112" i="1" s="1"/>
  <c r="AB4116" i="1"/>
  <c r="X4120" i="1"/>
  <c r="Z4120" i="1" s="1"/>
  <c r="AB4124" i="1"/>
  <c r="AB4132" i="1"/>
  <c r="X4136" i="1"/>
  <c r="Z4136" i="1" s="1"/>
  <c r="AI4136" i="1" s="1"/>
  <c r="Y4112" i="1"/>
  <c r="AA4112" i="1" s="1"/>
  <c r="Y4120" i="1"/>
  <c r="AA4120" i="1" s="1"/>
  <c r="X4125" i="1"/>
  <c r="Z4125" i="1" s="1"/>
  <c r="AI4125" i="1" s="1"/>
  <c r="Y4128" i="1"/>
  <c r="AA4128" i="1" s="1"/>
  <c r="AI4128" i="1" s="1"/>
  <c r="X4133" i="1"/>
  <c r="Z4133" i="1" s="1"/>
  <c r="AI4133" i="1" s="1"/>
  <c r="Y4136" i="1"/>
  <c r="AA4136" i="1" s="1"/>
  <c r="AI4091" i="1"/>
  <c r="AI4095" i="1"/>
  <c r="AI4099" i="1"/>
  <c r="AI4092" i="1"/>
  <c r="AI4093" i="1"/>
  <c r="X4109" i="1"/>
  <c r="Z4109" i="1" s="1"/>
  <c r="X4090" i="1"/>
  <c r="Z4090" i="1" s="1"/>
  <c r="AI4090" i="1" s="1"/>
  <c r="Y4093" i="1"/>
  <c r="AA4093" i="1" s="1"/>
  <c r="AB4094" i="1"/>
  <c r="X4098" i="1"/>
  <c r="Z4098" i="1" s="1"/>
  <c r="AI4098" i="1" s="1"/>
  <c r="Y4101" i="1"/>
  <c r="AA4101" i="1" s="1"/>
  <c r="AI4101" i="1" s="1"/>
  <c r="AB4102" i="1"/>
  <c r="X4106" i="1"/>
  <c r="Z4106" i="1" s="1"/>
  <c r="AI4106" i="1" s="1"/>
  <c r="Y4109" i="1"/>
  <c r="AA4109" i="1" s="1"/>
  <c r="AB4110" i="1"/>
  <c r="AB4091" i="1"/>
  <c r="Y4111" i="1"/>
  <c r="AA4111" i="1" s="1"/>
  <c r="AI4111" i="1" s="1"/>
  <c r="AB4099" i="1"/>
  <c r="X4094" i="1"/>
  <c r="Z4094" i="1" s="1"/>
  <c r="AI4094" i="1" s="1"/>
  <c r="X4102" i="1"/>
  <c r="Z4102" i="1" s="1"/>
  <c r="AI4102" i="1" s="1"/>
  <c r="X4110" i="1"/>
  <c r="Z4110" i="1" s="1"/>
  <c r="AI4110" i="1" s="1"/>
  <c r="M4059" i="1"/>
  <c r="M4054" i="1"/>
  <c r="Y4054" i="1"/>
  <c r="AA4054" i="1" s="1"/>
  <c r="X4054" i="1"/>
  <c r="Z4054" i="1" s="1"/>
  <c r="AI4054" i="1" s="1"/>
  <c r="M4058" i="1"/>
  <c r="I4055" i="1"/>
  <c r="I4054" i="1"/>
  <c r="M4056" i="1"/>
  <c r="M4057" i="1"/>
  <c r="M4055" i="1"/>
  <c r="Y4058" i="1"/>
  <c r="AA4058" i="1" s="1"/>
  <c r="AI4058" i="1" s="1"/>
  <c r="X4059" i="1"/>
  <c r="Z4059" i="1" s="1"/>
  <c r="M4061" i="1"/>
  <c r="X4056" i="1"/>
  <c r="Z4056" i="1" s="1"/>
  <c r="AI4056" i="1" s="1"/>
  <c r="M4053" i="1"/>
  <c r="M4060" i="1"/>
  <c r="AE4058" i="1"/>
  <c r="AE4059" i="1"/>
  <c r="AE4055" i="1"/>
  <c r="AI4083" i="1"/>
  <c r="AI4071" i="1"/>
  <c r="Y4074" i="1"/>
  <c r="AA4074" i="1" s="1"/>
  <c r="AI4074" i="1" s="1"/>
  <c r="Y4082" i="1"/>
  <c r="AA4082" i="1" s="1"/>
  <c r="AI4082" i="1" s="1"/>
  <c r="X4073" i="1"/>
  <c r="Z4073" i="1" s="1"/>
  <c r="Y4076" i="1"/>
  <c r="AA4076" i="1" s="1"/>
  <c r="AB4077" i="1"/>
  <c r="X4081" i="1"/>
  <c r="Z4081" i="1" s="1"/>
  <c r="Y4084" i="1"/>
  <c r="AA4084" i="1" s="1"/>
  <c r="AI4084" i="1" s="1"/>
  <c r="AB4085" i="1"/>
  <c r="AB4074" i="1"/>
  <c r="AB4082" i="1"/>
  <c r="X4075" i="1"/>
  <c r="Z4075" i="1" s="1"/>
  <c r="AI4075" i="1" s="1"/>
  <c r="Y4086" i="1"/>
  <c r="AA4086" i="1" s="1"/>
  <c r="AI4086" i="1" s="1"/>
  <c r="X4077" i="1"/>
  <c r="Z4077" i="1" s="1"/>
  <c r="AI4077" i="1" s="1"/>
  <c r="X4085" i="1"/>
  <c r="Z4085" i="1" s="1"/>
  <c r="AI4085" i="1" s="1"/>
  <c r="AI4067" i="1"/>
  <c r="AI4062" i="1"/>
  <c r="AI4059" i="1"/>
  <c r="Y4057" i="1"/>
  <c r="AA4057" i="1" s="1"/>
  <c r="AI4057" i="1" s="1"/>
  <c r="Y4065" i="1"/>
  <c r="AA4065" i="1" s="1"/>
  <c r="AI4065" i="1" s="1"/>
  <c r="AB4068" i="1"/>
  <c r="X4061" i="1"/>
  <c r="Z4061" i="1" s="1"/>
  <c r="AI4061" i="1" s="1"/>
  <c r="AB4065" i="1"/>
  <c r="X4069" i="1"/>
  <c r="Z4069" i="1" s="1"/>
  <c r="X4053" i="1"/>
  <c r="Z4053" i="1" s="1"/>
  <c r="AI4053" i="1" s="1"/>
  <c r="Y4069" i="1"/>
  <c r="AA4069" i="1" s="1"/>
  <c r="X4063" i="1"/>
  <c r="Z4063" i="1" s="1"/>
  <c r="AI4063" i="1" s="1"/>
  <c r="X4055" i="1"/>
  <c r="Z4055" i="1" s="1"/>
  <c r="AI4055" i="1" s="1"/>
  <c r="X4060" i="1"/>
  <c r="Z4060" i="1" s="1"/>
  <c r="AI4060" i="1" s="1"/>
  <c r="AJ4052" i="1"/>
  <c r="AH4052" i="1"/>
  <c r="AG4052" i="1"/>
  <c r="AF4052" i="1"/>
  <c r="AD4052" i="1"/>
  <c r="AC4052" i="1"/>
  <c r="W4052" i="1"/>
  <c r="V4052" i="1"/>
  <c r="S4052" i="1"/>
  <c r="T4052" i="1" s="1"/>
  <c r="J4052" i="1"/>
  <c r="Y4052" i="1" s="1"/>
  <c r="AA4052" i="1" s="1"/>
  <c r="I4052" i="1"/>
  <c r="C4052" i="1"/>
  <c r="AJ4051" i="1"/>
  <c r="AH4051" i="1"/>
  <c r="AG4051" i="1"/>
  <c r="AF4051" i="1"/>
  <c r="AD4051" i="1"/>
  <c r="AC4051" i="1"/>
  <c r="X4051" i="1"/>
  <c r="Z4051" i="1" s="1"/>
  <c r="W4051" i="1"/>
  <c r="V4051" i="1"/>
  <c r="S4051" i="1"/>
  <c r="T4051" i="1" s="1"/>
  <c r="J4051" i="1"/>
  <c r="Y4051" i="1" s="1"/>
  <c r="AA4051" i="1" s="1"/>
  <c r="I4051" i="1"/>
  <c r="C4051" i="1"/>
  <c r="AJ4050" i="1"/>
  <c r="AH4050" i="1"/>
  <c r="AG4050" i="1"/>
  <c r="AF4050" i="1"/>
  <c r="AD4050" i="1"/>
  <c r="AC4050" i="1"/>
  <c r="W4050" i="1"/>
  <c r="V4050" i="1"/>
  <c r="S4050" i="1"/>
  <c r="T4050" i="1" s="1"/>
  <c r="J4050" i="1"/>
  <c r="Y4050" i="1" s="1"/>
  <c r="AA4050" i="1" s="1"/>
  <c r="I4050" i="1"/>
  <c r="C4050" i="1"/>
  <c r="AJ4049" i="1"/>
  <c r="AH4049" i="1"/>
  <c r="AG4049" i="1"/>
  <c r="AF4049" i="1"/>
  <c r="AD4049" i="1"/>
  <c r="AC4049" i="1"/>
  <c r="AE4049" i="1" s="1"/>
  <c r="X4049" i="1"/>
  <c r="Z4049" i="1" s="1"/>
  <c r="W4049" i="1"/>
  <c r="V4049" i="1"/>
  <c r="S4049" i="1"/>
  <c r="T4049" i="1" s="1"/>
  <c r="J4049" i="1"/>
  <c r="Y4049" i="1" s="1"/>
  <c r="AA4049" i="1" s="1"/>
  <c r="I4049" i="1"/>
  <c r="C4049" i="1"/>
  <c r="AJ4048" i="1"/>
  <c r="AH4048" i="1"/>
  <c r="AG4048" i="1"/>
  <c r="AF4048" i="1"/>
  <c r="AD4048" i="1"/>
  <c r="AC4048" i="1"/>
  <c r="AE4048" i="1" s="1"/>
  <c r="W4048" i="1"/>
  <c r="V4048" i="1"/>
  <c r="S4048" i="1"/>
  <c r="T4048" i="1" s="1"/>
  <c r="J4048" i="1"/>
  <c r="M4048" i="1" s="1"/>
  <c r="I4048" i="1"/>
  <c r="C4048" i="1"/>
  <c r="AJ4047" i="1"/>
  <c r="AH4047" i="1"/>
  <c r="AG4047" i="1"/>
  <c r="AF4047" i="1"/>
  <c r="AD4047" i="1"/>
  <c r="AC4047" i="1"/>
  <c r="AE4047" i="1" s="1"/>
  <c r="W4047" i="1"/>
  <c r="V4047" i="1"/>
  <c r="S4047" i="1"/>
  <c r="T4047" i="1" s="1"/>
  <c r="J4047" i="1"/>
  <c r="M4047" i="1" s="1"/>
  <c r="I4047" i="1"/>
  <c r="C4047" i="1"/>
  <c r="AJ4046" i="1"/>
  <c r="AH4046" i="1"/>
  <c r="AG4046" i="1"/>
  <c r="AF4046" i="1"/>
  <c r="AD4046" i="1"/>
  <c r="AC4046" i="1"/>
  <c r="AE4046" i="1" s="1"/>
  <c r="W4046" i="1"/>
  <c r="V4046" i="1"/>
  <c r="S4046" i="1"/>
  <c r="T4046" i="1" s="1"/>
  <c r="J4046" i="1"/>
  <c r="X4046" i="1" s="1"/>
  <c r="Z4046" i="1" s="1"/>
  <c r="I4046" i="1"/>
  <c r="C4046" i="1"/>
  <c r="AJ4045" i="1"/>
  <c r="AH4045" i="1"/>
  <c r="AG4045" i="1"/>
  <c r="AF4045" i="1"/>
  <c r="AD4045" i="1"/>
  <c r="AE4045" i="1" s="1"/>
  <c r="AC4045" i="1"/>
  <c r="W4045" i="1"/>
  <c r="V4045" i="1"/>
  <c r="S4045" i="1"/>
  <c r="T4045" i="1" s="1"/>
  <c r="J4045" i="1"/>
  <c r="M4045" i="1" s="1"/>
  <c r="I4045" i="1"/>
  <c r="C4045" i="1"/>
  <c r="AJ4044" i="1"/>
  <c r="AH4044" i="1"/>
  <c r="AG4044" i="1"/>
  <c r="AF4044" i="1"/>
  <c r="AD4044" i="1"/>
  <c r="AC4044" i="1"/>
  <c r="W4044" i="1"/>
  <c r="V4044" i="1"/>
  <c r="S4044" i="1"/>
  <c r="T4044" i="1" s="1"/>
  <c r="J4044" i="1"/>
  <c r="X4044" i="1" s="1"/>
  <c r="Z4044" i="1" s="1"/>
  <c r="I4044" i="1"/>
  <c r="C4044" i="1"/>
  <c r="AJ4043" i="1"/>
  <c r="AH4043" i="1"/>
  <c r="AG4043" i="1"/>
  <c r="AF4043" i="1"/>
  <c r="AD4043" i="1"/>
  <c r="AC4043" i="1"/>
  <c r="W4043" i="1"/>
  <c r="V4043" i="1"/>
  <c r="S4043" i="1"/>
  <c r="T4043" i="1" s="1"/>
  <c r="J4043" i="1"/>
  <c r="Y4043" i="1" s="1"/>
  <c r="AA4043" i="1" s="1"/>
  <c r="I4043" i="1"/>
  <c r="C4043" i="1"/>
  <c r="AJ4042" i="1"/>
  <c r="AH4042" i="1"/>
  <c r="AG4042" i="1"/>
  <c r="AF4042" i="1"/>
  <c r="AD4042" i="1"/>
  <c r="AC4042" i="1"/>
  <c r="W4042" i="1"/>
  <c r="V4042" i="1"/>
  <c r="S4042" i="1"/>
  <c r="T4042" i="1" s="1"/>
  <c r="J4042" i="1"/>
  <c r="Y4042" i="1" s="1"/>
  <c r="AA4042" i="1" s="1"/>
  <c r="I4042" i="1"/>
  <c r="C4042" i="1"/>
  <c r="AJ4041" i="1"/>
  <c r="AH4041" i="1"/>
  <c r="AG4041" i="1"/>
  <c r="AF4041" i="1"/>
  <c r="AD4041" i="1"/>
  <c r="AC4041" i="1"/>
  <c r="AE4041" i="1" s="1"/>
  <c r="W4041" i="1"/>
  <c r="V4041" i="1"/>
  <c r="S4041" i="1"/>
  <c r="T4041" i="1" s="1"/>
  <c r="J4041" i="1"/>
  <c r="Y4041" i="1" s="1"/>
  <c r="AA4041" i="1" s="1"/>
  <c r="I4041" i="1"/>
  <c r="C4041" i="1"/>
  <c r="AJ4040" i="1"/>
  <c r="AH4040" i="1"/>
  <c r="AG4040" i="1"/>
  <c r="AF4040" i="1"/>
  <c r="AD4040" i="1"/>
  <c r="AC4040" i="1"/>
  <c r="AE4040" i="1" s="1"/>
  <c r="W4040" i="1"/>
  <c r="V4040" i="1"/>
  <c r="S4040" i="1"/>
  <c r="T4040" i="1" s="1"/>
  <c r="J4040" i="1"/>
  <c r="X4040" i="1" s="1"/>
  <c r="Z4040" i="1" s="1"/>
  <c r="I4040" i="1"/>
  <c r="C4040" i="1"/>
  <c r="AI4103" i="1" l="1"/>
  <c r="AI4096" i="1"/>
  <c r="AI4089" i="1"/>
  <c r="AI4088" i="1"/>
  <c r="AI4087" i="1"/>
  <c r="AI4076" i="1"/>
  <c r="AI4073" i="1"/>
  <c r="AI4064" i="1"/>
  <c r="AI4081" i="1"/>
  <c r="AI4120" i="1"/>
  <c r="AI4112" i="1"/>
  <c r="AI4109" i="1"/>
  <c r="X4048" i="1"/>
  <c r="Z4048" i="1" s="1"/>
  <c r="M4043" i="1"/>
  <c r="Y4045" i="1"/>
  <c r="AA4045" i="1" s="1"/>
  <c r="M4049" i="1"/>
  <c r="M4051" i="1"/>
  <c r="M4042" i="1"/>
  <c r="X4045" i="1"/>
  <c r="Z4045" i="1" s="1"/>
  <c r="AI4045" i="1" s="1"/>
  <c r="Y4046" i="1"/>
  <c r="AA4046" i="1" s="1"/>
  <c r="AI4046" i="1" s="1"/>
  <c r="X4050" i="1"/>
  <c r="Z4050" i="1" s="1"/>
  <c r="AI4050" i="1" s="1"/>
  <c r="M4041" i="1"/>
  <c r="Y4044" i="1"/>
  <c r="AA4044" i="1" s="1"/>
  <c r="AI4044" i="1" s="1"/>
  <c r="M4052" i="1"/>
  <c r="M4040" i="1"/>
  <c r="X4043" i="1"/>
  <c r="Z4043" i="1" s="1"/>
  <c r="AI4043" i="1" s="1"/>
  <c r="X4042" i="1"/>
  <c r="Z4042" i="1" s="1"/>
  <c r="AI4042" i="1" s="1"/>
  <c r="M4046" i="1"/>
  <c r="M4050" i="1"/>
  <c r="AB4047" i="1"/>
  <c r="M4044" i="1"/>
  <c r="X4041" i="1"/>
  <c r="Z4041" i="1" s="1"/>
  <c r="AI4041" i="1" s="1"/>
  <c r="AE4042" i="1"/>
  <c r="AE4043" i="1"/>
  <c r="AE4052" i="1"/>
  <c r="AE4044" i="1"/>
  <c r="AE4050" i="1"/>
  <c r="AE4051" i="1"/>
  <c r="AI4069" i="1"/>
  <c r="AI4051" i="1"/>
  <c r="AI4049" i="1"/>
  <c r="Y4040" i="1"/>
  <c r="AA4040" i="1" s="1"/>
  <c r="AI4040" i="1" s="1"/>
  <c r="AB4041" i="1"/>
  <c r="Y4048" i="1"/>
  <c r="AA4048" i="1" s="1"/>
  <c r="AI4048" i="1" s="1"/>
  <c r="X4047" i="1"/>
  <c r="Z4047" i="1" s="1"/>
  <c r="Y4047" i="1"/>
  <c r="AA4047" i="1" s="1"/>
  <c r="X4052" i="1"/>
  <c r="Z4052" i="1" s="1"/>
  <c r="AI4052" i="1" s="1"/>
  <c r="AJ4039" i="1"/>
  <c r="AH4039" i="1"/>
  <c r="AG4039" i="1"/>
  <c r="AF4039" i="1"/>
  <c r="AD4039" i="1"/>
  <c r="AC4039" i="1"/>
  <c r="W4039" i="1"/>
  <c r="V4039" i="1"/>
  <c r="S4039" i="1"/>
  <c r="T4039" i="1" s="1"/>
  <c r="J4039" i="1"/>
  <c r="I4039" i="1"/>
  <c r="C4039" i="1"/>
  <c r="AJ4038" i="1"/>
  <c r="AH4038" i="1"/>
  <c r="AG4038" i="1"/>
  <c r="AF4038" i="1"/>
  <c r="AD4038" i="1"/>
  <c r="AC4038" i="1"/>
  <c r="W4038" i="1"/>
  <c r="V4038" i="1"/>
  <c r="S4038" i="1"/>
  <c r="T4038" i="1" s="1"/>
  <c r="J4038" i="1"/>
  <c r="Y4038" i="1" s="1"/>
  <c r="AA4038" i="1" s="1"/>
  <c r="I4038" i="1"/>
  <c r="C4038" i="1"/>
  <c r="AJ4037" i="1"/>
  <c r="AH4037" i="1"/>
  <c r="AG4037" i="1"/>
  <c r="AF4037" i="1"/>
  <c r="AD4037" i="1"/>
  <c r="AC4037" i="1"/>
  <c r="W4037" i="1"/>
  <c r="V4037" i="1"/>
  <c r="S4037" i="1"/>
  <c r="T4037" i="1" s="1"/>
  <c r="J4037" i="1"/>
  <c r="AB4037" i="1" s="1"/>
  <c r="I4037" i="1"/>
  <c r="C4037" i="1"/>
  <c r="AJ4036" i="1"/>
  <c r="AH4036" i="1"/>
  <c r="AG4036" i="1"/>
  <c r="AF4036" i="1"/>
  <c r="AD4036" i="1"/>
  <c r="AC4036" i="1"/>
  <c r="AE4036" i="1" s="1"/>
  <c r="W4036" i="1"/>
  <c r="V4036" i="1"/>
  <c r="S4036" i="1"/>
  <c r="T4036" i="1" s="1"/>
  <c r="J4036" i="1"/>
  <c r="M4036" i="1" s="1"/>
  <c r="I4036" i="1"/>
  <c r="C4036" i="1"/>
  <c r="AJ4035" i="1"/>
  <c r="AH4035" i="1"/>
  <c r="AG4035" i="1"/>
  <c r="AF4035" i="1"/>
  <c r="AD4035" i="1"/>
  <c r="AC4035" i="1"/>
  <c r="W4035" i="1"/>
  <c r="V4035" i="1"/>
  <c r="S4035" i="1"/>
  <c r="T4035" i="1" s="1"/>
  <c r="J4035" i="1"/>
  <c r="X4035" i="1" s="1"/>
  <c r="Z4035" i="1" s="1"/>
  <c r="I4035" i="1"/>
  <c r="C4035" i="1"/>
  <c r="AJ4034" i="1"/>
  <c r="AH4034" i="1"/>
  <c r="AG4034" i="1"/>
  <c r="AF4034" i="1"/>
  <c r="AD4034" i="1"/>
  <c r="AC4034" i="1"/>
  <c r="W4034" i="1"/>
  <c r="V4034" i="1"/>
  <c r="J4034" i="1"/>
  <c r="I4034" i="1"/>
  <c r="C4034" i="1"/>
  <c r="AJ4033" i="1"/>
  <c r="AH4033" i="1"/>
  <c r="AG4033" i="1"/>
  <c r="AF4033" i="1"/>
  <c r="AD4033" i="1"/>
  <c r="AC4033" i="1"/>
  <c r="W4033" i="1"/>
  <c r="V4033" i="1"/>
  <c r="J4033" i="1"/>
  <c r="Y4033" i="1" s="1"/>
  <c r="AA4033" i="1" s="1"/>
  <c r="I4033" i="1"/>
  <c r="C4033" i="1"/>
  <c r="AJ4032" i="1"/>
  <c r="AH4032" i="1"/>
  <c r="AG4032" i="1"/>
  <c r="AF4032" i="1"/>
  <c r="AD4032" i="1"/>
  <c r="AC4032" i="1"/>
  <c r="AE4032" i="1" s="1"/>
  <c r="W4032" i="1"/>
  <c r="V4032" i="1"/>
  <c r="J4032" i="1"/>
  <c r="I4032" i="1"/>
  <c r="C4032" i="1"/>
  <c r="AJ4031" i="1"/>
  <c r="AH4031" i="1"/>
  <c r="AG4031" i="1"/>
  <c r="AF4031" i="1"/>
  <c r="AD4031" i="1"/>
  <c r="AC4031" i="1"/>
  <c r="W4031" i="1"/>
  <c r="V4031" i="1"/>
  <c r="J4031" i="1"/>
  <c r="Y4031" i="1" s="1"/>
  <c r="AA4031" i="1" s="1"/>
  <c r="I4031" i="1"/>
  <c r="C4031" i="1"/>
  <c r="AJ4030" i="1"/>
  <c r="AH4030" i="1"/>
  <c r="AG4030" i="1"/>
  <c r="AF4030" i="1"/>
  <c r="AD4030" i="1"/>
  <c r="AC4030" i="1"/>
  <c r="AE4030" i="1" s="1"/>
  <c r="W4030" i="1"/>
  <c r="V4030" i="1"/>
  <c r="J4030" i="1"/>
  <c r="Y4030" i="1" s="1"/>
  <c r="AA4030" i="1" s="1"/>
  <c r="I4030" i="1"/>
  <c r="C4030" i="1"/>
  <c r="AJ4029" i="1"/>
  <c r="AH4029" i="1"/>
  <c r="AG4029" i="1"/>
  <c r="AF4029" i="1"/>
  <c r="AD4029" i="1"/>
  <c r="AC4029" i="1"/>
  <c r="W4029" i="1"/>
  <c r="V4029" i="1"/>
  <c r="J4029" i="1"/>
  <c r="Y4029" i="1" s="1"/>
  <c r="AA4029" i="1" s="1"/>
  <c r="I4029" i="1"/>
  <c r="C4029" i="1"/>
  <c r="AJ4028" i="1"/>
  <c r="AH4028" i="1"/>
  <c r="AG4028" i="1"/>
  <c r="AF4028" i="1"/>
  <c r="AD4028" i="1"/>
  <c r="AC4028" i="1"/>
  <c r="W4028" i="1"/>
  <c r="V4028" i="1"/>
  <c r="J4028" i="1"/>
  <c r="X4028" i="1" s="1"/>
  <c r="Z4028" i="1" s="1"/>
  <c r="I4028" i="1"/>
  <c r="C4028" i="1"/>
  <c r="AJ4027" i="1"/>
  <c r="AH4027" i="1"/>
  <c r="AG4027" i="1"/>
  <c r="AF4027" i="1"/>
  <c r="AD4027" i="1"/>
  <c r="AC4027" i="1"/>
  <c r="W4027" i="1"/>
  <c r="V4027" i="1"/>
  <c r="J4027" i="1"/>
  <c r="AB4027" i="1" s="1"/>
  <c r="I4027" i="1"/>
  <c r="C4027" i="1"/>
  <c r="AJ4026" i="1"/>
  <c r="AH4026" i="1"/>
  <c r="AG4026" i="1"/>
  <c r="AF4026" i="1"/>
  <c r="AD4026" i="1"/>
  <c r="AC4026" i="1"/>
  <c r="AE4026" i="1" s="1"/>
  <c r="W4026" i="1"/>
  <c r="V4026" i="1"/>
  <c r="J4026" i="1"/>
  <c r="Y4026" i="1" s="1"/>
  <c r="AA4026" i="1" s="1"/>
  <c r="I4026" i="1"/>
  <c r="C4026" i="1"/>
  <c r="AJ4025" i="1"/>
  <c r="AH4025" i="1"/>
  <c r="AG4025" i="1"/>
  <c r="AF4025" i="1"/>
  <c r="AD4025" i="1"/>
  <c r="AC4025" i="1"/>
  <c r="AE4025" i="1" s="1"/>
  <c r="W4025" i="1"/>
  <c r="V4025" i="1"/>
  <c r="J4025" i="1"/>
  <c r="I4025" i="1"/>
  <c r="C4025" i="1"/>
  <c r="AJ4024" i="1"/>
  <c r="AH4024" i="1"/>
  <c r="AG4024" i="1"/>
  <c r="AF4024" i="1"/>
  <c r="AD4024" i="1"/>
  <c r="AC4024" i="1"/>
  <c r="W4024" i="1"/>
  <c r="V4024" i="1"/>
  <c r="J4024" i="1"/>
  <c r="I4024" i="1"/>
  <c r="C4024" i="1"/>
  <c r="AJ4023" i="1"/>
  <c r="AH4023" i="1"/>
  <c r="AG4023" i="1"/>
  <c r="AF4023" i="1"/>
  <c r="AD4023" i="1"/>
  <c r="AC4023" i="1"/>
  <c r="W4023" i="1"/>
  <c r="V4023" i="1"/>
  <c r="J4023" i="1"/>
  <c r="Y4023" i="1" s="1"/>
  <c r="AA4023" i="1" s="1"/>
  <c r="I4023" i="1"/>
  <c r="C4023" i="1"/>
  <c r="AJ4022" i="1"/>
  <c r="AH4022" i="1"/>
  <c r="AG4022" i="1"/>
  <c r="AF4022" i="1"/>
  <c r="AD4022" i="1"/>
  <c r="AC4022" i="1"/>
  <c r="AE4022" i="1" s="1"/>
  <c r="W4022" i="1"/>
  <c r="V4022" i="1"/>
  <c r="J4022" i="1"/>
  <c r="AB4022" i="1" s="1"/>
  <c r="I4022" i="1"/>
  <c r="C4022" i="1"/>
  <c r="AJ4021" i="1"/>
  <c r="AH4021" i="1"/>
  <c r="AG4021" i="1"/>
  <c r="AF4021" i="1"/>
  <c r="AD4021" i="1"/>
  <c r="AC4021" i="1"/>
  <c r="AE4021" i="1" s="1"/>
  <c r="W4021" i="1"/>
  <c r="V4021" i="1"/>
  <c r="J4021" i="1"/>
  <c r="Y4021" i="1" s="1"/>
  <c r="AA4021" i="1" s="1"/>
  <c r="I4021" i="1"/>
  <c r="C4021" i="1"/>
  <c r="AJ4020" i="1"/>
  <c r="AH4020" i="1"/>
  <c r="AG4020" i="1"/>
  <c r="AF4020" i="1"/>
  <c r="AD4020" i="1"/>
  <c r="AC4020" i="1"/>
  <c r="AE4020" i="1" s="1"/>
  <c r="W4020" i="1"/>
  <c r="V4020" i="1"/>
  <c r="J4020" i="1"/>
  <c r="AB4020" i="1" s="1"/>
  <c r="I4020" i="1"/>
  <c r="C4020" i="1"/>
  <c r="AB4025" i="1" l="1"/>
  <c r="M4037" i="1"/>
  <c r="AB4040" i="1"/>
  <c r="AB4034" i="1"/>
  <c r="AB4024" i="1"/>
  <c r="AB4051" i="1"/>
  <c r="AB4049" i="1"/>
  <c r="AB4039" i="1"/>
  <c r="Y4036" i="1"/>
  <c r="AA4036" i="1" s="1"/>
  <c r="AB4058" i="1"/>
  <c r="AB4059" i="1"/>
  <c r="AB4055" i="1"/>
  <c r="AB4061" i="1"/>
  <c r="AB4056" i="1"/>
  <c r="AB4053" i="1"/>
  <c r="AB4042" i="1"/>
  <c r="AB4045" i="1"/>
  <c r="AB4054" i="1"/>
  <c r="AB4057" i="1"/>
  <c r="AB4060" i="1"/>
  <c r="AB4050" i="1"/>
  <c r="M4039" i="1"/>
  <c r="AB4052" i="1"/>
  <c r="AB4032" i="1"/>
  <c r="M4038" i="1"/>
  <c r="AB4048" i="1"/>
  <c r="AB4046" i="1"/>
  <c r="AB4044" i="1"/>
  <c r="AB4043" i="1"/>
  <c r="M4035" i="1"/>
  <c r="S4034" i="1"/>
  <c r="T4034" i="1" s="1"/>
  <c r="M4034" i="1"/>
  <c r="M4033" i="1"/>
  <c r="S4033" i="1"/>
  <c r="T4033" i="1" s="1"/>
  <c r="S4032" i="1"/>
  <c r="T4032" i="1" s="1"/>
  <c r="M4032" i="1"/>
  <c r="M4031" i="1"/>
  <c r="S4031" i="1"/>
  <c r="T4031" i="1" s="1"/>
  <c r="S4030" i="1"/>
  <c r="T4030" i="1" s="1"/>
  <c r="AB4030" i="1"/>
  <c r="M4030" i="1"/>
  <c r="S4029" i="1"/>
  <c r="T4029" i="1" s="1"/>
  <c r="M4029" i="1"/>
  <c r="X4029" i="1"/>
  <c r="Z4029" i="1" s="1"/>
  <c r="AB4029" i="1"/>
  <c r="AE4029" i="1"/>
  <c r="S4028" i="1"/>
  <c r="T4028" i="1" s="1"/>
  <c r="M4028" i="1"/>
  <c r="Y4028" i="1"/>
  <c r="AA4028" i="1" s="1"/>
  <c r="AE4028" i="1"/>
  <c r="M4027" i="1"/>
  <c r="S4027" i="1"/>
  <c r="T4027" i="1" s="1"/>
  <c r="AI4047" i="1"/>
  <c r="X4026" i="1"/>
  <c r="Z4026" i="1" s="1"/>
  <c r="AI4026" i="1" s="1"/>
  <c r="S4026" i="1"/>
  <c r="T4026" i="1" s="1"/>
  <c r="M4026" i="1"/>
  <c r="M4025" i="1"/>
  <c r="S4025" i="1"/>
  <c r="T4025" i="1" s="1"/>
  <c r="M4024" i="1"/>
  <c r="S4024" i="1"/>
  <c r="T4024" i="1" s="1"/>
  <c r="M4023" i="1"/>
  <c r="S4023" i="1"/>
  <c r="T4023" i="1" s="1"/>
  <c r="S4022" i="1"/>
  <c r="T4022" i="1" s="1"/>
  <c r="M4022" i="1"/>
  <c r="S4021" i="1"/>
  <c r="T4021" i="1" s="1"/>
  <c r="M4021" i="1"/>
  <c r="M4020" i="1"/>
  <c r="S4020" i="1"/>
  <c r="T4020" i="1" s="1"/>
  <c r="Y4020" i="1"/>
  <c r="AA4020" i="1" s="1"/>
  <c r="AB4026" i="1"/>
  <c r="AE4038" i="1"/>
  <c r="X4021" i="1"/>
  <c r="Z4021" i="1" s="1"/>
  <c r="AI4021" i="1" s="1"/>
  <c r="X4030" i="1"/>
  <c r="Z4030" i="1" s="1"/>
  <c r="AI4030" i="1" s="1"/>
  <c r="AE4031" i="1"/>
  <c r="AE4034" i="1"/>
  <c r="AE4037" i="1"/>
  <c r="X4020" i="1"/>
  <c r="Z4020" i="1" s="1"/>
  <c r="AI4020" i="1" s="1"/>
  <c r="AB4021" i="1"/>
  <c r="X4039" i="1"/>
  <c r="Z4039" i="1" s="1"/>
  <c r="AE4039" i="1"/>
  <c r="X4025" i="1"/>
  <c r="Z4025" i="1" s="1"/>
  <c r="AI4028" i="1"/>
  <c r="AB4036" i="1"/>
  <c r="X4024" i="1"/>
  <c r="Z4024" i="1" s="1"/>
  <c r="AE4027" i="1"/>
  <c r="X4034" i="1"/>
  <c r="Z4034" i="1" s="1"/>
  <c r="Y4035" i="1"/>
  <c r="AA4035" i="1" s="1"/>
  <c r="Y4024" i="1"/>
  <c r="AA4024" i="1" s="1"/>
  <c r="X4033" i="1"/>
  <c r="Z4033" i="1" s="1"/>
  <c r="AI4033" i="1" s="1"/>
  <c r="Y4034" i="1"/>
  <c r="AA4034" i="1" s="1"/>
  <c r="AB4035" i="1"/>
  <c r="AI4035" i="1"/>
  <c r="AE4023" i="1"/>
  <c r="AE4024" i="1"/>
  <c r="AE4033" i="1"/>
  <c r="AE4035" i="1"/>
  <c r="X4037" i="1"/>
  <c r="Z4037" i="1" s="1"/>
  <c r="Y4037" i="1"/>
  <c r="AA4037" i="1" s="1"/>
  <c r="AB4038" i="1"/>
  <c r="X4036" i="1"/>
  <c r="Z4036" i="1" s="1"/>
  <c r="AI4036" i="1" s="1"/>
  <c r="Y4039" i="1"/>
  <c r="AA4039" i="1" s="1"/>
  <c r="X4038" i="1"/>
  <c r="Z4038" i="1" s="1"/>
  <c r="AI4038" i="1" s="1"/>
  <c r="X4032" i="1"/>
  <c r="Z4032" i="1" s="1"/>
  <c r="AB4031" i="1"/>
  <c r="Y4032" i="1"/>
  <c r="AA4032" i="1" s="1"/>
  <c r="AB4033" i="1"/>
  <c r="X4031" i="1"/>
  <c r="Z4031" i="1" s="1"/>
  <c r="AI4031" i="1" s="1"/>
  <c r="AI4029" i="1"/>
  <c r="Y4025" i="1"/>
  <c r="AA4025" i="1" s="1"/>
  <c r="X4027" i="1"/>
  <c r="Z4027" i="1" s="1"/>
  <c r="Y4027" i="1"/>
  <c r="AA4027" i="1" s="1"/>
  <c r="AB4028" i="1"/>
  <c r="Y4022" i="1"/>
  <c r="AA4022" i="1" s="1"/>
  <c r="AB4023" i="1"/>
  <c r="X4022" i="1"/>
  <c r="Z4022" i="1" s="1"/>
  <c r="AI4022" i="1" s="1"/>
  <c r="X4023" i="1"/>
  <c r="Z4023" i="1" s="1"/>
  <c r="AI4023" i="1" s="1"/>
  <c r="AJ4019" i="1"/>
  <c r="AH4019" i="1"/>
  <c r="AG4019" i="1"/>
  <c r="AF4019" i="1"/>
  <c r="AD4019" i="1"/>
  <c r="AC4019" i="1"/>
  <c r="W4019" i="1"/>
  <c r="V4019" i="1"/>
  <c r="J4019" i="1"/>
  <c r="Y4019" i="1" s="1"/>
  <c r="AA4019" i="1" s="1"/>
  <c r="I4019" i="1"/>
  <c r="C4019" i="1"/>
  <c r="AJ4018" i="1"/>
  <c r="AH4018" i="1"/>
  <c r="AG4018" i="1"/>
  <c r="AF4018" i="1"/>
  <c r="AD4018" i="1"/>
  <c r="AC4018" i="1"/>
  <c r="W4018" i="1"/>
  <c r="V4018" i="1"/>
  <c r="J4018" i="1"/>
  <c r="S4018" i="1" s="1"/>
  <c r="T4018" i="1" s="1"/>
  <c r="I4018" i="1"/>
  <c r="C4018" i="1"/>
  <c r="AJ4017" i="1"/>
  <c r="AH4017" i="1"/>
  <c r="AG4017" i="1"/>
  <c r="AF4017" i="1"/>
  <c r="AD4017" i="1"/>
  <c r="AC4017" i="1"/>
  <c r="W4017" i="1"/>
  <c r="V4017" i="1"/>
  <c r="J4017" i="1"/>
  <c r="I4017" i="1"/>
  <c r="C4017" i="1"/>
  <c r="AJ4016" i="1"/>
  <c r="AH4016" i="1"/>
  <c r="AG4016" i="1"/>
  <c r="AF4016" i="1"/>
  <c r="AD4016" i="1"/>
  <c r="AC4016" i="1"/>
  <c r="W4016" i="1"/>
  <c r="V4016" i="1"/>
  <c r="J4016" i="1"/>
  <c r="Y4016" i="1" s="1"/>
  <c r="AA4016" i="1" s="1"/>
  <c r="I4016" i="1"/>
  <c r="C4016" i="1"/>
  <c r="AJ4015" i="1"/>
  <c r="AH4015" i="1"/>
  <c r="AG4015" i="1"/>
  <c r="AF4015" i="1"/>
  <c r="AD4015" i="1"/>
  <c r="AC4015" i="1"/>
  <c r="AE4015" i="1" s="1"/>
  <c r="W4015" i="1"/>
  <c r="V4015" i="1"/>
  <c r="J4015" i="1"/>
  <c r="X4015" i="1" s="1"/>
  <c r="Z4015" i="1" s="1"/>
  <c r="I4015" i="1"/>
  <c r="C4015" i="1"/>
  <c r="AJ4014" i="1"/>
  <c r="AH4014" i="1"/>
  <c r="AG4014" i="1"/>
  <c r="AF4014" i="1"/>
  <c r="AD4014" i="1"/>
  <c r="AC4014" i="1"/>
  <c r="W4014" i="1"/>
  <c r="V4014" i="1"/>
  <c r="J4014" i="1"/>
  <c r="X4014" i="1" s="1"/>
  <c r="Z4014" i="1" s="1"/>
  <c r="I4014" i="1"/>
  <c r="C4014" i="1"/>
  <c r="AJ4013" i="1"/>
  <c r="AH4013" i="1"/>
  <c r="AG4013" i="1"/>
  <c r="AF4013" i="1"/>
  <c r="AD4013" i="1"/>
  <c r="AC4013" i="1"/>
  <c r="W4013" i="1"/>
  <c r="V4013" i="1"/>
  <c r="J4013" i="1"/>
  <c r="I4013" i="1"/>
  <c r="C4013" i="1"/>
  <c r="AJ4012" i="1"/>
  <c r="AH4012" i="1"/>
  <c r="AG4012" i="1"/>
  <c r="AF4012" i="1"/>
  <c r="AD4012" i="1"/>
  <c r="AC4012" i="1"/>
  <c r="W4012" i="1"/>
  <c r="V4012" i="1"/>
  <c r="J4012" i="1"/>
  <c r="Y4012" i="1" s="1"/>
  <c r="AA4012" i="1" s="1"/>
  <c r="I4012" i="1"/>
  <c r="C4012" i="1"/>
  <c r="AJ4011" i="1"/>
  <c r="AH4011" i="1"/>
  <c r="AG4011" i="1"/>
  <c r="AF4011" i="1"/>
  <c r="AD4011" i="1"/>
  <c r="AC4011" i="1"/>
  <c r="W4011" i="1"/>
  <c r="V4011" i="1"/>
  <c r="J4011" i="1"/>
  <c r="I4011" i="1"/>
  <c r="C4011" i="1"/>
  <c r="AJ4010" i="1"/>
  <c r="AH4010" i="1"/>
  <c r="AG4010" i="1"/>
  <c r="AF4010" i="1"/>
  <c r="AD4010" i="1"/>
  <c r="AC4010" i="1"/>
  <c r="W4010" i="1"/>
  <c r="V4010" i="1"/>
  <c r="J4010" i="1"/>
  <c r="Y4010" i="1" s="1"/>
  <c r="AA4010" i="1" s="1"/>
  <c r="I4010" i="1"/>
  <c r="C4010" i="1"/>
  <c r="AJ4009" i="1"/>
  <c r="AH4009" i="1"/>
  <c r="AG4009" i="1"/>
  <c r="AF4009" i="1"/>
  <c r="AD4009" i="1"/>
  <c r="AC4009" i="1"/>
  <c r="W4009" i="1"/>
  <c r="V4009" i="1"/>
  <c r="J4009" i="1"/>
  <c r="X4009" i="1" s="1"/>
  <c r="Z4009" i="1" s="1"/>
  <c r="I4009" i="1"/>
  <c r="C4009" i="1"/>
  <c r="AJ4008" i="1"/>
  <c r="AH4008" i="1"/>
  <c r="AG4008" i="1"/>
  <c r="AF4008" i="1"/>
  <c r="AD4008" i="1"/>
  <c r="AC4008" i="1"/>
  <c r="W4008" i="1"/>
  <c r="V4008" i="1"/>
  <c r="J4008" i="1"/>
  <c r="Y4008" i="1" s="1"/>
  <c r="AA4008" i="1" s="1"/>
  <c r="I4008" i="1"/>
  <c r="C4008" i="1"/>
  <c r="AJ4007" i="1"/>
  <c r="AH4007" i="1"/>
  <c r="AG4007" i="1"/>
  <c r="AF4007" i="1"/>
  <c r="AD4007" i="1"/>
  <c r="AC4007" i="1"/>
  <c r="W4007" i="1"/>
  <c r="V4007" i="1"/>
  <c r="J4007" i="1"/>
  <c r="I4007" i="1"/>
  <c r="C4007" i="1"/>
  <c r="AJ4006" i="1"/>
  <c r="AH4006" i="1"/>
  <c r="AG4006" i="1"/>
  <c r="AF4006" i="1"/>
  <c r="AD4006" i="1"/>
  <c r="AC4006" i="1"/>
  <c r="W4006" i="1"/>
  <c r="V4006" i="1"/>
  <c r="J4006" i="1"/>
  <c r="Y4006" i="1" s="1"/>
  <c r="AA4006" i="1" s="1"/>
  <c r="I4006" i="1"/>
  <c r="C4006" i="1"/>
  <c r="AJ4005" i="1"/>
  <c r="AH4005" i="1"/>
  <c r="AG4005" i="1"/>
  <c r="AF4005" i="1"/>
  <c r="AD4005" i="1"/>
  <c r="AC4005" i="1"/>
  <c r="W4005" i="1"/>
  <c r="V4005" i="1"/>
  <c r="J4005" i="1"/>
  <c r="I4005" i="1"/>
  <c r="C4005" i="1"/>
  <c r="AJ4004" i="1"/>
  <c r="AH4004" i="1"/>
  <c r="AG4004" i="1"/>
  <c r="AF4004" i="1"/>
  <c r="AD4004" i="1"/>
  <c r="AC4004" i="1"/>
  <c r="W4004" i="1"/>
  <c r="V4004" i="1"/>
  <c r="J4004" i="1"/>
  <c r="Y4004" i="1" s="1"/>
  <c r="AA4004" i="1" s="1"/>
  <c r="I4004" i="1"/>
  <c r="C4004" i="1"/>
  <c r="AJ4003" i="1"/>
  <c r="AH4003" i="1"/>
  <c r="AG4003" i="1"/>
  <c r="AF4003" i="1"/>
  <c r="AD4003" i="1"/>
  <c r="AC4003" i="1"/>
  <c r="W4003" i="1"/>
  <c r="V4003" i="1"/>
  <c r="J4003" i="1"/>
  <c r="X4003" i="1" s="1"/>
  <c r="Z4003" i="1" s="1"/>
  <c r="I4003" i="1"/>
  <c r="C4003" i="1"/>
  <c r="AJ4002" i="1"/>
  <c r="AH4002" i="1"/>
  <c r="AG4002" i="1"/>
  <c r="AF4002" i="1"/>
  <c r="AD4002" i="1"/>
  <c r="AC4002" i="1"/>
  <c r="W4002" i="1"/>
  <c r="V4002" i="1"/>
  <c r="J4002" i="1"/>
  <c r="I4002" i="1"/>
  <c r="C4002" i="1"/>
  <c r="AI4024" i="1" l="1"/>
  <c r="S4019" i="1"/>
  <c r="T4019" i="1" s="1"/>
  <c r="M4019" i="1"/>
  <c r="AI4025" i="1"/>
  <c r="AE4010" i="1"/>
  <c r="AE4009" i="1"/>
  <c r="AE4013" i="1"/>
  <c r="AI4032" i="1"/>
  <c r="AI4027" i="1"/>
  <c r="AE4014" i="1"/>
  <c r="AI4039" i="1"/>
  <c r="AI4034" i="1"/>
  <c r="M4018" i="1"/>
  <c r="M4017" i="1"/>
  <c r="S4017" i="1"/>
  <c r="T4017" i="1" s="1"/>
  <c r="M4016" i="1"/>
  <c r="S4016" i="1"/>
  <c r="T4016" i="1" s="1"/>
  <c r="S4015" i="1"/>
  <c r="T4015" i="1" s="1"/>
  <c r="M4015" i="1"/>
  <c r="AI4037" i="1"/>
  <c r="AE4012" i="1"/>
  <c r="AE4019" i="1"/>
  <c r="M4004" i="1"/>
  <c r="AE4006" i="1"/>
  <c r="Y4014" i="1"/>
  <c r="AA4014" i="1" s="1"/>
  <c r="AE4004" i="1"/>
  <c r="AE4007" i="1"/>
  <c r="Y4015" i="1"/>
  <c r="AA4015" i="1" s="1"/>
  <c r="AI4015" i="1" s="1"/>
  <c r="AE4017" i="1"/>
  <c r="AE4018" i="1"/>
  <c r="AB4019" i="1"/>
  <c r="AE4016" i="1"/>
  <c r="AE4003" i="1"/>
  <c r="X4013" i="1"/>
  <c r="Z4013" i="1" s="1"/>
  <c r="X4018" i="1"/>
  <c r="Z4018" i="1" s="1"/>
  <c r="X4019" i="1"/>
  <c r="Z4019" i="1" s="1"/>
  <c r="AI4019" i="1" s="1"/>
  <c r="AE4011" i="1"/>
  <c r="S4012" i="1"/>
  <c r="T4012" i="1" s="1"/>
  <c r="Y4018" i="1"/>
  <c r="AA4018" i="1" s="1"/>
  <c r="Y4017" i="1"/>
  <c r="AA4017" i="1" s="1"/>
  <c r="AI4014" i="1"/>
  <c r="M4014" i="1"/>
  <c r="S4014" i="1"/>
  <c r="T4014" i="1" s="1"/>
  <c r="M4013" i="1"/>
  <c r="S4013" i="1"/>
  <c r="T4013" i="1" s="1"/>
  <c r="M4012" i="1"/>
  <c r="M4011" i="1"/>
  <c r="S4011" i="1"/>
  <c r="T4011" i="1" s="1"/>
  <c r="X4011" i="1"/>
  <c r="Z4011" i="1" s="1"/>
  <c r="S4010" i="1"/>
  <c r="T4010" i="1" s="1"/>
  <c r="M4010" i="1"/>
  <c r="M4009" i="1"/>
  <c r="S4009" i="1"/>
  <c r="T4009" i="1" s="1"/>
  <c r="Y4009" i="1"/>
  <c r="AA4009" i="1" s="1"/>
  <c r="AI4009" i="1" s="1"/>
  <c r="M4008" i="1"/>
  <c r="S4008" i="1"/>
  <c r="T4008" i="1" s="1"/>
  <c r="X4008" i="1"/>
  <c r="Z4008" i="1" s="1"/>
  <c r="AI4008" i="1" s="1"/>
  <c r="AE4008" i="1"/>
  <c r="M4007" i="1"/>
  <c r="S4007" i="1"/>
  <c r="T4007" i="1" s="1"/>
  <c r="X4007" i="1"/>
  <c r="Z4007" i="1" s="1"/>
  <c r="S4006" i="1"/>
  <c r="T4006" i="1" s="1"/>
  <c r="M4006" i="1"/>
  <c r="Y4005" i="1"/>
  <c r="AA4005" i="1" s="1"/>
  <c r="M4005" i="1"/>
  <c r="S4005" i="1"/>
  <c r="T4005" i="1" s="1"/>
  <c r="AE4005" i="1"/>
  <c r="S4004" i="1"/>
  <c r="T4004" i="1" s="1"/>
  <c r="S4003" i="1"/>
  <c r="T4003" i="1" s="1"/>
  <c r="M4003" i="1"/>
  <c r="Y4003" i="1"/>
  <c r="AA4003" i="1" s="1"/>
  <c r="AI4003" i="1" s="1"/>
  <c r="M4002" i="1"/>
  <c r="S4002" i="1"/>
  <c r="T4002" i="1" s="1"/>
  <c r="X4002" i="1"/>
  <c r="Z4002" i="1" s="1"/>
  <c r="Y4002" i="1"/>
  <c r="AA4002" i="1" s="1"/>
  <c r="AE4002" i="1"/>
  <c r="X4017" i="1"/>
  <c r="Z4017" i="1" s="1"/>
  <c r="X4016" i="1"/>
  <c r="Z4016" i="1" s="1"/>
  <c r="AI4016" i="1" s="1"/>
  <c r="Y4011" i="1"/>
  <c r="AA4011" i="1" s="1"/>
  <c r="X4010" i="1"/>
  <c r="Z4010" i="1" s="1"/>
  <c r="AI4010" i="1" s="1"/>
  <c r="Y4013" i="1"/>
  <c r="AA4013" i="1" s="1"/>
  <c r="X4012" i="1"/>
  <c r="Z4012" i="1" s="1"/>
  <c r="AI4012" i="1" s="1"/>
  <c r="X4005" i="1"/>
  <c r="Z4005" i="1" s="1"/>
  <c r="Y4007" i="1"/>
  <c r="AA4007" i="1" s="1"/>
  <c r="AI4007" i="1" s="1"/>
  <c r="X4004" i="1"/>
  <c r="Z4004" i="1" s="1"/>
  <c r="AI4004" i="1" s="1"/>
  <c r="X4006" i="1"/>
  <c r="Z4006" i="1" s="1"/>
  <c r="AI4006" i="1" s="1"/>
  <c r="AJ4001" i="1"/>
  <c r="AH4001" i="1"/>
  <c r="AG4001" i="1"/>
  <c r="AF4001" i="1"/>
  <c r="AD4001" i="1"/>
  <c r="AC4001" i="1"/>
  <c r="W4001" i="1"/>
  <c r="V4001" i="1"/>
  <c r="J4001" i="1"/>
  <c r="S4001" i="1" s="1"/>
  <c r="T4001" i="1" s="1"/>
  <c r="I4001" i="1"/>
  <c r="C4001" i="1"/>
  <c r="AJ4000" i="1"/>
  <c r="AH4000" i="1"/>
  <c r="AG4000" i="1"/>
  <c r="AF4000" i="1"/>
  <c r="AD4000" i="1"/>
  <c r="AC4000" i="1"/>
  <c r="AE4000" i="1" s="1"/>
  <c r="W4000" i="1"/>
  <c r="V4000" i="1"/>
  <c r="J4000" i="1"/>
  <c r="S4000" i="1" s="1"/>
  <c r="T4000" i="1" s="1"/>
  <c r="I4000" i="1"/>
  <c r="C4000" i="1"/>
  <c r="AJ3999" i="1"/>
  <c r="AH3999" i="1"/>
  <c r="AG3999" i="1"/>
  <c r="AF3999" i="1"/>
  <c r="AD3999" i="1"/>
  <c r="AC3999" i="1"/>
  <c r="W3999" i="1"/>
  <c r="V3999" i="1"/>
  <c r="J3999" i="1"/>
  <c r="S3999" i="1" s="1"/>
  <c r="T3999" i="1" s="1"/>
  <c r="I3999" i="1"/>
  <c r="C3999" i="1"/>
  <c r="AJ3998" i="1"/>
  <c r="AH3998" i="1"/>
  <c r="AG3998" i="1"/>
  <c r="AF3998" i="1"/>
  <c r="AD3998" i="1"/>
  <c r="AC3998" i="1"/>
  <c r="AE3998" i="1" s="1"/>
  <c r="W3998" i="1"/>
  <c r="V3998" i="1"/>
  <c r="J3998" i="1"/>
  <c r="Y3998" i="1" s="1"/>
  <c r="AA3998" i="1" s="1"/>
  <c r="I3998" i="1"/>
  <c r="C3998" i="1"/>
  <c r="AJ3997" i="1"/>
  <c r="AH3997" i="1"/>
  <c r="AG3997" i="1"/>
  <c r="AF3997" i="1"/>
  <c r="AD3997" i="1"/>
  <c r="AC3997" i="1"/>
  <c r="AE3997" i="1" s="1"/>
  <c r="W3997" i="1"/>
  <c r="V3997" i="1"/>
  <c r="J3997" i="1"/>
  <c r="I3997" i="1"/>
  <c r="C3997" i="1"/>
  <c r="AJ3996" i="1"/>
  <c r="AH3996" i="1"/>
  <c r="AG3996" i="1"/>
  <c r="AF3996" i="1"/>
  <c r="AD3996" i="1"/>
  <c r="AC3996" i="1"/>
  <c r="W3996" i="1"/>
  <c r="V3996" i="1"/>
  <c r="J3996" i="1"/>
  <c r="S3996" i="1" s="1"/>
  <c r="T3996" i="1" s="1"/>
  <c r="I3996" i="1"/>
  <c r="C3996" i="1"/>
  <c r="AJ3995" i="1"/>
  <c r="AH3995" i="1"/>
  <c r="AG3995" i="1"/>
  <c r="AF3995" i="1"/>
  <c r="AD3995" i="1"/>
  <c r="AC3995" i="1"/>
  <c r="W3995" i="1"/>
  <c r="V3995" i="1"/>
  <c r="S3995" i="1"/>
  <c r="T3995" i="1" s="1"/>
  <c r="J3995" i="1"/>
  <c r="X3995" i="1" s="1"/>
  <c r="Z3995" i="1" s="1"/>
  <c r="I3995" i="1"/>
  <c r="C3995" i="1"/>
  <c r="AJ3994" i="1"/>
  <c r="AH3994" i="1"/>
  <c r="AG3994" i="1"/>
  <c r="AF3994" i="1"/>
  <c r="AD3994" i="1"/>
  <c r="AC3994" i="1"/>
  <c r="W3994" i="1"/>
  <c r="V3994" i="1"/>
  <c r="S3994" i="1"/>
  <c r="T3994" i="1" s="1"/>
  <c r="J3994" i="1"/>
  <c r="Y3994" i="1" s="1"/>
  <c r="AA3994" i="1" s="1"/>
  <c r="I3994" i="1"/>
  <c r="C3994" i="1"/>
  <c r="AJ3993" i="1"/>
  <c r="AH3993" i="1"/>
  <c r="AG3993" i="1"/>
  <c r="AF3993" i="1"/>
  <c r="AD3993" i="1"/>
  <c r="AC3993" i="1"/>
  <c r="W3993" i="1"/>
  <c r="V3993" i="1"/>
  <c r="S3993" i="1"/>
  <c r="T3993" i="1" s="1"/>
  <c r="J3993" i="1"/>
  <c r="I3993" i="1"/>
  <c r="C3993" i="1"/>
  <c r="AJ3992" i="1"/>
  <c r="AH3992" i="1"/>
  <c r="AG3992" i="1"/>
  <c r="AF3992" i="1"/>
  <c r="AD3992" i="1"/>
  <c r="AC3992" i="1"/>
  <c r="W3992" i="1"/>
  <c r="V3992" i="1"/>
  <c r="S3992" i="1"/>
  <c r="T3992" i="1" s="1"/>
  <c r="J3992" i="1"/>
  <c r="X3992" i="1" s="1"/>
  <c r="Z3992" i="1" s="1"/>
  <c r="I3992" i="1"/>
  <c r="C3992" i="1"/>
  <c r="AJ3991" i="1"/>
  <c r="AH3991" i="1"/>
  <c r="AG3991" i="1"/>
  <c r="AF3991" i="1"/>
  <c r="AD3991" i="1"/>
  <c r="AC3991" i="1"/>
  <c r="W3991" i="1"/>
  <c r="V3991" i="1"/>
  <c r="S3991" i="1"/>
  <c r="T3991" i="1" s="1"/>
  <c r="J3991" i="1"/>
  <c r="X3991" i="1" s="1"/>
  <c r="Z3991" i="1" s="1"/>
  <c r="I3991" i="1"/>
  <c r="C3991" i="1"/>
  <c r="AJ3990" i="1"/>
  <c r="AH3990" i="1"/>
  <c r="AG3990" i="1"/>
  <c r="AF3990" i="1"/>
  <c r="AD3990" i="1"/>
  <c r="AC3990" i="1"/>
  <c r="W3990" i="1"/>
  <c r="V3990" i="1"/>
  <c r="S3990" i="1"/>
  <c r="T3990" i="1" s="1"/>
  <c r="J3990" i="1"/>
  <c r="Y3990" i="1" s="1"/>
  <c r="AA3990" i="1" s="1"/>
  <c r="I3990" i="1"/>
  <c r="C3990" i="1"/>
  <c r="AJ3989" i="1"/>
  <c r="AH3989" i="1"/>
  <c r="AG3989" i="1"/>
  <c r="AF3989" i="1"/>
  <c r="AD3989" i="1"/>
  <c r="AC3989" i="1"/>
  <c r="W3989" i="1"/>
  <c r="V3989" i="1"/>
  <c r="S3989" i="1"/>
  <c r="T3989" i="1" s="1"/>
  <c r="J3989" i="1"/>
  <c r="M3989" i="1" s="1"/>
  <c r="I3989" i="1"/>
  <c r="C3989" i="1"/>
  <c r="AJ3988" i="1"/>
  <c r="AH3988" i="1"/>
  <c r="AG3988" i="1"/>
  <c r="AF3988" i="1"/>
  <c r="AD3988" i="1"/>
  <c r="AC3988" i="1"/>
  <c r="W3988" i="1"/>
  <c r="V3988" i="1"/>
  <c r="S3988" i="1"/>
  <c r="T3988" i="1" s="1"/>
  <c r="J3988" i="1"/>
  <c r="M3988" i="1" s="1"/>
  <c r="I3988" i="1"/>
  <c r="C3988" i="1"/>
  <c r="AJ3987" i="1"/>
  <c r="AH3987" i="1"/>
  <c r="AG3987" i="1"/>
  <c r="AF3987" i="1"/>
  <c r="AD3987" i="1"/>
  <c r="AC3987" i="1"/>
  <c r="W3987" i="1"/>
  <c r="V3987" i="1"/>
  <c r="S3987" i="1"/>
  <c r="T3987" i="1" s="1"/>
  <c r="J3987" i="1"/>
  <c r="M3987" i="1" s="1"/>
  <c r="I3987" i="1"/>
  <c r="C3987" i="1"/>
  <c r="AJ3986" i="1"/>
  <c r="AH3986" i="1"/>
  <c r="AG3986" i="1"/>
  <c r="AF3986" i="1"/>
  <c r="AD3986" i="1"/>
  <c r="AC3986" i="1"/>
  <c r="W3986" i="1"/>
  <c r="V3986" i="1"/>
  <c r="S3986" i="1"/>
  <c r="T3986" i="1" s="1"/>
  <c r="J3986" i="1"/>
  <c r="Y3986" i="1" s="1"/>
  <c r="AA3986" i="1" s="1"/>
  <c r="I3986" i="1"/>
  <c r="C3986" i="1"/>
  <c r="AJ3985" i="1"/>
  <c r="AH3985" i="1"/>
  <c r="AG3985" i="1"/>
  <c r="AF3985" i="1"/>
  <c r="AD3985" i="1"/>
  <c r="AC3985" i="1"/>
  <c r="W3985" i="1"/>
  <c r="V3985" i="1"/>
  <c r="S3985" i="1"/>
  <c r="T3985" i="1" s="1"/>
  <c r="J3985" i="1"/>
  <c r="Y3985" i="1" s="1"/>
  <c r="AA3985" i="1" s="1"/>
  <c r="I3985" i="1"/>
  <c r="C3985" i="1"/>
  <c r="AJ3984" i="1"/>
  <c r="AH3984" i="1"/>
  <c r="AG3984" i="1"/>
  <c r="AF3984" i="1"/>
  <c r="AD3984" i="1"/>
  <c r="AC3984" i="1"/>
  <c r="W3984" i="1"/>
  <c r="V3984" i="1"/>
  <c r="S3984" i="1"/>
  <c r="T3984" i="1" s="1"/>
  <c r="J3984" i="1"/>
  <c r="Y3984" i="1" s="1"/>
  <c r="AA3984" i="1" s="1"/>
  <c r="I3984" i="1"/>
  <c r="C3984" i="1"/>
  <c r="AJ3983" i="1"/>
  <c r="AH3983" i="1"/>
  <c r="AG3983" i="1"/>
  <c r="AF3983" i="1"/>
  <c r="AD3983" i="1"/>
  <c r="AC3983" i="1"/>
  <c r="W3983" i="1"/>
  <c r="V3983" i="1"/>
  <c r="S3983" i="1"/>
  <c r="T3983" i="1" s="1"/>
  <c r="J3983" i="1"/>
  <c r="M3983" i="1" s="1"/>
  <c r="I3983" i="1"/>
  <c r="C3983" i="1"/>
  <c r="AJ3982" i="1"/>
  <c r="AH3982" i="1"/>
  <c r="AG3982" i="1"/>
  <c r="AF3982" i="1"/>
  <c r="AD3982" i="1"/>
  <c r="AC3982" i="1"/>
  <c r="W3982" i="1"/>
  <c r="V3982" i="1"/>
  <c r="S3982" i="1"/>
  <c r="T3982" i="1" s="1"/>
  <c r="J3982" i="1"/>
  <c r="M3982" i="1" s="1"/>
  <c r="I3982" i="1"/>
  <c r="C3982" i="1"/>
  <c r="AJ3981" i="1"/>
  <c r="AH3981" i="1"/>
  <c r="AG3981" i="1"/>
  <c r="AF3981" i="1"/>
  <c r="AD3981" i="1"/>
  <c r="AC3981" i="1"/>
  <c r="W3981" i="1"/>
  <c r="V3981" i="1"/>
  <c r="S3981" i="1"/>
  <c r="T3981" i="1" s="1"/>
  <c r="J3981" i="1"/>
  <c r="Y3981" i="1" s="1"/>
  <c r="AA3981" i="1" s="1"/>
  <c r="I3981" i="1"/>
  <c r="C3981" i="1"/>
  <c r="AJ3980" i="1"/>
  <c r="AH3980" i="1"/>
  <c r="AG3980" i="1"/>
  <c r="AF3980" i="1"/>
  <c r="AD3980" i="1"/>
  <c r="AC3980" i="1"/>
  <c r="W3980" i="1"/>
  <c r="V3980" i="1"/>
  <c r="S3980" i="1"/>
  <c r="T3980" i="1" s="1"/>
  <c r="J3980" i="1"/>
  <c r="Y3980" i="1" s="1"/>
  <c r="AA3980" i="1" s="1"/>
  <c r="I3980" i="1"/>
  <c r="C3980" i="1"/>
  <c r="AJ3979" i="1"/>
  <c r="AH3979" i="1"/>
  <c r="AG3979" i="1"/>
  <c r="AF3979" i="1"/>
  <c r="AD3979" i="1"/>
  <c r="AC3979" i="1"/>
  <c r="W3979" i="1"/>
  <c r="V3979" i="1"/>
  <c r="S3979" i="1"/>
  <c r="T3979" i="1" s="1"/>
  <c r="J3979" i="1"/>
  <c r="Y3979" i="1" s="1"/>
  <c r="AA3979" i="1" s="1"/>
  <c r="I3979" i="1"/>
  <c r="C3979" i="1"/>
  <c r="AJ3978" i="1"/>
  <c r="AH3978" i="1"/>
  <c r="AG3978" i="1"/>
  <c r="AF3978" i="1"/>
  <c r="AD3978" i="1"/>
  <c r="AC3978" i="1"/>
  <c r="W3978" i="1"/>
  <c r="V3978" i="1"/>
  <c r="S3978" i="1"/>
  <c r="T3978" i="1" s="1"/>
  <c r="J3978" i="1"/>
  <c r="X3978" i="1" s="1"/>
  <c r="Z3978" i="1" s="1"/>
  <c r="I3978" i="1"/>
  <c r="C3978" i="1"/>
  <c r="AJ3977" i="1"/>
  <c r="AH3977" i="1"/>
  <c r="AG3977" i="1"/>
  <c r="AF3977" i="1"/>
  <c r="AD3977" i="1"/>
  <c r="AC3977" i="1"/>
  <c r="W3977" i="1"/>
  <c r="V3977" i="1"/>
  <c r="S3977" i="1"/>
  <c r="T3977" i="1" s="1"/>
  <c r="J3977" i="1"/>
  <c r="X3977" i="1" s="1"/>
  <c r="Z3977" i="1" s="1"/>
  <c r="I3977" i="1"/>
  <c r="C3977" i="1"/>
  <c r="AJ3976" i="1"/>
  <c r="AH3976" i="1"/>
  <c r="AG3976" i="1"/>
  <c r="AF3976" i="1"/>
  <c r="AD3976" i="1"/>
  <c r="AC3976" i="1"/>
  <c r="W3976" i="1"/>
  <c r="V3976" i="1"/>
  <c r="S3976" i="1"/>
  <c r="T3976" i="1" s="1"/>
  <c r="J3976" i="1"/>
  <c r="X3976" i="1" s="1"/>
  <c r="Z3976" i="1" s="1"/>
  <c r="I3976" i="1"/>
  <c r="C3976" i="1"/>
  <c r="AJ3975" i="1"/>
  <c r="AH3975" i="1"/>
  <c r="AG3975" i="1"/>
  <c r="AF3975" i="1"/>
  <c r="AD3975" i="1"/>
  <c r="AC3975" i="1"/>
  <c r="W3975" i="1"/>
  <c r="V3975" i="1"/>
  <c r="S3975" i="1"/>
  <c r="T3975" i="1" s="1"/>
  <c r="J3975" i="1"/>
  <c r="M3975" i="1" s="1"/>
  <c r="I3975" i="1"/>
  <c r="C3975" i="1"/>
  <c r="AJ3974" i="1"/>
  <c r="AH3974" i="1"/>
  <c r="AG3974" i="1"/>
  <c r="AF3974" i="1"/>
  <c r="AD3974" i="1"/>
  <c r="AC3974" i="1"/>
  <c r="W3974" i="1"/>
  <c r="V3974" i="1"/>
  <c r="S3974" i="1"/>
  <c r="T3974" i="1" s="1"/>
  <c r="J3974" i="1"/>
  <c r="M3974" i="1" s="1"/>
  <c r="I3974" i="1"/>
  <c r="C3974" i="1"/>
  <c r="AI4013" i="1" l="1"/>
  <c r="AE3995" i="1"/>
  <c r="AE3974" i="1"/>
  <c r="AE3976" i="1"/>
  <c r="AE3980" i="1"/>
  <c r="AE3982" i="1"/>
  <c r="AE3984" i="1"/>
  <c r="AE3986" i="1"/>
  <c r="AE3988" i="1"/>
  <c r="AE3990" i="1"/>
  <c r="AE3996" i="1"/>
  <c r="AI4018" i="1"/>
  <c r="AE3983" i="1"/>
  <c r="M3992" i="1"/>
  <c r="Y3992" i="1"/>
  <c r="AA3992" i="1" s="1"/>
  <c r="AI3992" i="1" s="1"/>
  <c r="AI4005" i="1"/>
  <c r="AE3987" i="1"/>
  <c r="AE3992" i="1"/>
  <c r="AE3993" i="1"/>
  <c r="AE3978" i="1"/>
  <c r="Y3977" i="1"/>
  <c r="AA3977" i="1" s="1"/>
  <c r="AI3977" i="1" s="1"/>
  <c r="AE4001" i="1"/>
  <c r="AE3977" i="1"/>
  <c r="AE3981" i="1"/>
  <c r="AE3985" i="1"/>
  <c r="AE3989" i="1"/>
  <c r="AE3991" i="1"/>
  <c r="AI4017" i="1"/>
  <c r="AI4011" i="1"/>
  <c r="AI4002" i="1"/>
  <c r="M4001" i="1"/>
  <c r="X4000" i="1"/>
  <c r="Z4000" i="1" s="1"/>
  <c r="Y4000" i="1"/>
  <c r="AA4000" i="1" s="1"/>
  <c r="M4000" i="1"/>
  <c r="X3999" i="1"/>
  <c r="Z3999" i="1" s="1"/>
  <c r="Y3999" i="1"/>
  <c r="AA3999" i="1" s="1"/>
  <c r="M3999" i="1"/>
  <c r="AE3999" i="1"/>
  <c r="M3998" i="1"/>
  <c r="S3998" i="1"/>
  <c r="T3998" i="1" s="1"/>
  <c r="S3997" i="1"/>
  <c r="T3997" i="1" s="1"/>
  <c r="M3997" i="1"/>
  <c r="X3996" i="1"/>
  <c r="Z3996" i="1" s="1"/>
  <c r="Y3996" i="1"/>
  <c r="AA3996" i="1" s="1"/>
  <c r="M3996" i="1"/>
  <c r="M3994" i="1"/>
  <c r="Y3988" i="1"/>
  <c r="AA3988" i="1" s="1"/>
  <c r="X3982" i="1"/>
  <c r="Z3982" i="1" s="1"/>
  <c r="X3974" i="1"/>
  <c r="Z3974" i="1" s="1"/>
  <c r="Y3974" i="1"/>
  <c r="AA3974" i="1" s="1"/>
  <c r="M3984" i="1"/>
  <c r="M3991" i="1"/>
  <c r="M3981" i="1"/>
  <c r="Y3995" i="1"/>
  <c r="AA3995" i="1" s="1"/>
  <c r="AI3995" i="1" s="1"/>
  <c r="Y3976" i="1"/>
  <c r="AA3976" i="1" s="1"/>
  <c r="M3980" i="1"/>
  <c r="X3981" i="1"/>
  <c r="Z3981" i="1" s="1"/>
  <c r="AI3981" i="1" s="1"/>
  <c r="Y3978" i="1"/>
  <c r="AA3978" i="1" s="1"/>
  <c r="AI3978" i="1" s="1"/>
  <c r="Y3991" i="1"/>
  <c r="AA3991" i="1" s="1"/>
  <c r="AI3991" i="1" s="1"/>
  <c r="M3977" i="1"/>
  <c r="M3978" i="1"/>
  <c r="M3985" i="1"/>
  <c r="M3986" i="1"/>
  <c r="M3979" i="1"/>
  <c r="M3976" i="1"/>
  <c r="Y3982" i="1"/>
  <c r="AA3982" i="1" s="1"/>
  <c r="X3988" i="1"/>
  <c r="Z3988" i="1" s="1"/>
  <c r="M3993" i="1"/>
  <c r="X3985" i="1"/>
  <c r="Z3985" i="1" s="1"/>
  <c r="AI3985" i="1" s="1"/>
  <c r="X3986" i="1"/>
  <c r="Z3986" i="1" s="1"/>
  <c r="AI3986" i="1" s="1"/>
  <c r="M3990" i="1"/>
  <c r="M3995" i="1"/>
  <c r="AE3979" i="1"/>
  <c r="AE3975" i="1"/>
  <c r="AE3994" i="1"/>
  <c r="X3989" i="1"/>
  <c r="Z3989" i="1" s="1"/>
  <c r="X3997" i="1"/>
  <c r="Z3997" i="1" s="1"/>
  <c r="Y3989" i="1"/>
  <c r="AA3989" i="1" s="1"/>
  <c r="X3994" i="1"/>
  <c r="Z3994" i="1" s="1"/>
  <c r="AI3994" i="1" s="1"/>
  <c r="Y3997" i="1"/>
  <c r="AA3997" i="1" s="1"/>
  <c r="X4001" i="1"/>
  <c r="Z4001" i="1" s="1"/>
  <c r="X3993" i="1"/>
  <c r="Z3993" i="1" s="1"/>
  <c r="X3990" i="1"/>
  <c r="Z3990" i="1" s="1"/>
  <c r="AI3990" i="1" s="1"/>
  <c r="Y3993" i="1"/>
  <c r="AA3993" i="1" s="1"/>
  <c r="X3998" i="1"/>
  <c r="Z3998" i="1" s="1"/>
  <c r="AI3998" i="1" s="1"/>
  <c r="Y4001" i="1"/>
  <c r="AA4001" i="1" s="1"/>
  <c r="AI3976" i="1"/>
  <c r="X3975" i="1"/>
  <c r="Z3975" i="1" s="1"/>
  <c r="X3983" i="1"/>
  <c r="Z3983" i="1" s="1"/>
  <c r="Y3975" i="1"/>
  <c r="AA3975" i="1" s="1"/>
  <c r="X3980" i="1"/>
  <c r="Z3980" i="1" s="1"/>
  <c r="AI3980" i="1" s="1"/>
  <c r="Y3983" i="1"/>
  <c r="AA3983" i="1" s="1"/>
  <c r="X3987" i="1"/>
  <c r="Z3987" i="1" s="1"/>
  <c r="X3979" i="1"/>
  <c r="Z3979" i="1" s="1"/>
  <c r="AI3979" i="1" s="1"/>
  <c r="X3984" i="1"/>
  <c r="Z3984" i="1" s="1"/>
  <c r="AI3984" i="1" s="1"/>
  <c r="Y3987" i="1"/>
  <c r="AA3987" i="1" s="1"/>
  <c r="AJ3973" i="1"/>
  <c r="AH3973" i="1"/>
  <c r="AG3973" i="1"/>
  <c r="AF3973" i="1"/>
  <c r="AD3973" i="1"/>
  <c r="AC3973" i="1"/>
  <c r="W3973" i="1"/>
  <c r="V3973" i="1"/>
  <c r="S3973" i="1"/>
  <c r="T3973" i="1" s="1"/>
  <c r="J3973" i="1"/>
  <c r="M3973" i="1" s="1"/>
  <c r="I3973" i="1"/>
  <c r="C3973" i="1"/>
  <c r="AJ3972" i="1"/>
  <c r="AH3972" i="1"/>
  <c r="AG3972" i="1"/>
  <c r="AF3972" i="1"/>
  <c r="AD3972" i="1"/>
  <c r="AC3972" i="1"/>
  <c r="W3972" i="1"/>
  <c r="V3972" i="1"/>
  <c r="S3972" i="1"/>
  <c r="T3972" i="1" s="1"/>
  <c r="J3972" i="1"/>
  <c r="Y3972" i="1" s="1"/>
  <c r="AA3972" i="1" s="1"/>
  <c r="I3972" i="1"/>
  <c r="C3972" i="1"/>
  <c r="AJ3971" i="1"/>
  <c r="AH3971" i="1"/>
  <c r="AG3971" i="1"/>
  <c r="AF3971" i="1"/>
  <c r="AD3971" i="1"/>
  <c r="AC3971" i="1"/>
  <c r="W3971" i="1"/>
  <c r="V3971" i="1"/>
  <c r="S3971" i="1"/>
  <c r="T3971" i="1" s="1"/>
  <c r="J3971" i="1"/>
  <c r="X3971" i="1" s="1"/>
  <c r="Z3971" i="1" s="1"/>
  <c r="I3971" i="1"/>
  <c r="C3971" i="1"/>
  <c r="AJ3970" i="1"/>
  <c r="AH3970" i="1"/>
  <c r="AG3970" i="1"/>
  <c r="AF3970" i="1"/>
  <c r="AD3970" i="1"/>
  <c r="AC3970" i="1"/>
  <c r="W3970" i="1"/>
  <c r="V3970" i="1"/>
  <c r="S3970" i="1"/>
  <c r="T3970" i="1" s="1"/>
  <c r="J3970" i="1"/>
  <c r="I3970" i="1"/>
  <c r="C3970" i="1"/>
  <c r="AJ3969" i="1"/>
  <c r="AH3969" i="1"/>
  <c r="AG3969" i="1"/>
  <c r="AF3969" i="1"/>
  <c r="AD3969" i="1"/>
  <c r="AC3969" i="1"/>
  <c r="W3969" i="1"/>
  <c r="V3969" i="1"/>
  <c r="S3969" i="1"/>
  <c r="T3969" i="1" s="1"/>
  <c r="J3969" i="1"/>
  <c r="M3969" i="1" s="1"/>
  <c r="I3969" i="1"/>
  <c r="C3969" i="1"/>
  <c r="AJ3968" i="1"/>
  <c r="AH3968" i="1"/>
  <c r="AG3968" i="1"/>
  <c r="AF3968" i="1"/>
  <c r="AD3968" i="1"/>
  <c r="AC3968" i="1"/>
  <c r="W3968" i="1"/>
  <c r="V3968" i="1"/>
  <c r="J3968" i="1"/>
  <c r="S3968" i="1" s="1"/>
  <c r="T3968" i="1" s="1"/>
  <c r="I3968" i="1"/>
  <c r="C3968" i="1"/>
  <c r="AJ3967" i="1"/>
  <c r="AH3967" i="1"/>
  <c r="AG3967" i="1"/>
  <c r="AF3967" i="1"/>
  <c r="AD3967" i="1"/>
  <c r="AC3967" i="1"/>
  <c r="W3967" i="1"/>
  <c r="V3967" i="1"/>
  <c r="S3967" i="1"/>
  <c r="T3967" i="1" s="1"/>
  <c r="J3967" i="1"/>
  <c r="I3967" i="1"/>
  <c r="C3967" i="1"/>
  <c r="AJ3966" i="1"/>
  <c r="AH3966" i="1"/>
  <c r="AG3966" i="1"/>
  <c r="AF3966" i="1"/>
  <c r="AD3966" i="1"/>
  <c r="AC3966" i="1"/>
  <c r="W3966" i="1"/>
  <c r="V3966" i="1"/>
  <c r="J3966" i="1"/>
  <c r="I3966" i="1"/>
  <c r="C3966" i="1"/>
  <c r="AJ3965" i="1"/>
  <c r="AH3965" i="1"/>
  <c r="AG3965" i="1"/>
  <c r="AF3965" i="1"/>
  <c r="AD3965" i="1"/>
  <c r="AC3965" i="1"/>
  <c r="W3965" i="1"/>
  <c r="V3965" i="1"/>
  <c r="S3965" i="1"/>
  <c r="T3965" i="1" s="1"/>
  <c r="J3965" i="1"/>
  <c r="I3965" i="1"/>
  <c r="C3965" i="1"/>
  <c r="AJ3964" i="1"/>
  <c r="AH3964" i="1"/>
  <c r="AG3964" i="1"/>
  <c r="AF3964" i="1"/>
  <c r="AD3964" i="1"/>
  <c r="AC3964" i="1"/>
  <c r="W3964" i="1"/>
  <c r="V3964" i="1"/>
  <c r="J3964" i="1"/>
  <c r="Y3964" i="1" s="1"/>
  <c r="AA3964" i="1" s="1"/>
  <c r="I3964" i="1"/>
  <c r="C3964" i="1"/>
  <c r="AJ3963" i="1"/>
  <c r="AH3963" i="1"/>
  <c r="AG3963" i="1"/>
  <c r="AF3963" i="1"/>
  <c r="AD3963" i="1"/>
  <c r="AC3963" i="1"/>
  <c r="W3963" i="1"/>
  <c r="V3963" i="1"/>
  <c r="J3963" i="1"/>
  <c r="I3963" i="1"/>
  <c r="C3963" i="1"/>
  <c r="AJ3962" i="1"/>
  <c r="AH3962" i="1"/>
  <c r="AG3962" i="1"/>
  <c r="AF3962" i="1"/>
  <c r="AD3962" i="1"/>
  <c r="AC3962" i="1"/>
  <c r="AE3962" i="1" s="1"/>
  <c r="W3962" i="1"/>
  <c r="V3962" i="1"/>
  <c r="J3962" i="1"/>
  <c r="Y3962" i="1" s="1"/>
  <c r="AA3962" i="1" s="1"/>
  <c r="I3962" i="1"/>
  <c r="C3962" i="1"/>
  <c r="AJ3961" i="1"/>
  <c r="AH3961" i="1"/>
  <c r="AG3961" i="1"/>
  <c r="AF3961" i="1"/>
  <c r="AD3961" i="1"/>
  <c r="AC3961" i="1"/>
  <c r="W3961" i="1"/>
  <c r="V3961" i="1"/>
  <c r="J3961" i="1"/>
  <c r="I3961" i="1"/>
  <c r="C3961" i="1"/>
  <c r="AJ3960" i="1"/>
  <c r="AH3960" i="1"/>
  <c r="AG3960" i="1"/>
  <c r="AF3960" i="1"/>
  <c r="AD3960" i="1"/>
  <c r="AC3960" i="1"/>
  <c r="AE3960" i="1" s="1"/>
  <c r="W3960" i="1"/>
  <c r="V3960" i="1"/>
  <c r="J3960" i="1"/>
  <c r="Y3960" i="1" s="1"/>
  <c r="AA3960" i="1" s="1"/>
  <c r="I3960" i="1"/>
  <c r="C3960" i="1"/>
  <c r="AJ3959" i="1"/>
  <c r="AH3959" i="1"/>
  <c r="AG3959" i="1"/>
  <c r="AF3959" i="1"/>
  <c r="AD3959" i="1"/>
  <c r="AC3959" i="1"/>
  <c r="W3959" i="1"/>
  <c r="V3959" i="1"/>
  <c r="J3959" i="1"/>
  <c r="X3959" i="1" s="1"/>
  <c r="Z3959" i="1" s="1"/>
  <c r="I3959" i="1"/>
  <c r="C3959" i="1"/>
  <c r="AJ3958" i="1"/>
  <c r="AH3958" i="1"/>
  <c r="AG3958" i="1"/>
  <c r="AF3958" i="1"/>
  <c r="AD3958" i="1"/>
  <c r="AC3958" i="1"/>
  <c r="W3958" i="1"/>
  <c r="V3958" i="1"/>
  <c r="J3958" i="1"/>
  <c r="I3958" i="1"/>
  <c r="C3958" i="1"/>
  <c r="AJ3957" i="1"/>
  <c r="AH3957" i="1"/>
  <c r="AG3957" i="1"/>
  <c r="AF3957" i="1"/>
  <c r="AD3957" i="1"/>
  <c r="AC3957" i="1"/>
  <c r="W3957" i="1"/>
  <c r="V3957" i="1"/>
  <c r="J3957" i="1"/>
  <c r="I3957" i="1"/>
  <c r="C3957" i="1"/>
  <c r="AJ3956" i="1"/>
  <c r="AH3956" i="1"/>
  <c r="AG3956" i="1"/>
  <c r="AF3956" i="1"/>
  <c r="AD3956" i="1"/>
  <c r="AC3956" i="1"/>
  <c r="W3956" i="1"/>
  <c r="V3956" i="1"/>
  <c r="J3956" i="1"/>
  <c r="I3956" i="1"/>
  <c r="C3956" i="1"/>
  <c r="AJ3955" i="1"/>
  <c r="AH3955" i="1"/>
  <c r="AG3955" i="1"/>
  <c r="AF3955" i="1"/>
  <c r="AD3955" i="1"/>
  <c r="AC3955" i="1"/>
  <c r="W3955" i="1"/>
  <c r="V3955" i="1"/>
  <c r="J3955" i="1"/>
  <c r="I3955" i="1"/>
  <c r="C3955" i="1"/>
  <c r="AJ3954" i="1"/>
  <c r="AH3954" i="1"/>
  <c r="AG3954" i="1"/>
  <c r="AF3954" i="1"/>
  <c r="AD3954" i="1"/>
  <c r="AC3954" i="1"/>
  <c r="AE3954" i="1" s="1"/>
  <c r="W3954" i="1"/>
  <c r="V3954" i="1"/>
  <c r="J3954" i="1"/>
  <c r="Y3954" i="1" s="1"/>
  <c r="AA3954" i="1" s="1"/>
  <c r="I3954" i="1"/>
  <c r="C3954" i="1"/>
  <c r="AE3966" i="1" l="1"/>
  <c r="AE3964" i="1"/>
  <c r="AE3959" i="1"/>
  <c r="AE3967" i="1"/>
  <c r="AE3972" i="1"/>
  <c r="AE3969" i="1"/>
  <c r="AE3971" i="1"/>
  <c r="AE3973" i="1"/>
  <c r="AI3996" i="1"/>
  <c r="AE3955" i="1"/>
  <c r="AE3963" i="1"/>
  <c r="AE3958" i="1"/>
  <c r="AE3961" i="1"/>
  <c r="AE3968" i="1"/>
  <c r="AE3970" i="1"/>
  <c r="AI4001" i="1"/>
  <c r="AI4000" i="1"/>
  <c r="AI3999" i="1"/>
  <c r="AI3988" i="1"/>
  <c r="AI3982" i="1"/>
  <c r="AI3974" i="1"/>
  <c r="X3972" i="1"/>
  <c r="Z3972" i="1" s="1"/>
  <c r="M3971" i="1"/>
  <c r="X3969" i="1"/>
  <c r="Z3969" i="1" s="1"/>
  <c r="M3970" i="1"/>
  <c r="M3972" i="1"/>
  <c r="AI3993" i="1"/>
  <c r="AI3989" i="1"/>
  <c r="AI3983" i="1"/>
  <c r="Y3970" i="1"/>
  <c r="AA3970" i="1" s="1"/>
  <c r="Y3971" i="1"/>
  <c r="AA3971" i="1" s="1"/>
  <c r="AI3971" i="1" s="1"/>
  <c r="Y3969" i="1"/>
  <c r="AA3969" i="1" s="1"/>
  <c r="X3968" i="1"/>
  <c r="Z3968" i="1" s="1"/>
  <c r="Y3968" i="1"/>
  <c r="AA3968" i="1" s="1"/>
  <c r="M3968" i="1"/>
  <c r="X3967" i="1"/>
  <c r="Z3967" i="1" s="1"/>
  <c r="Y3967" i="1"/>
  <c r="AA3967" i="1" s="1"/>
  <c r="AI3967" i="1" s="1"/>
  <c r="M3967" i="1"/>
  <c r="X3966" i="1"/>
  <c r="Z3966" i="1" s="1"/>
  <c r="M3966" i="1"/>
  <c r="S3966" i="1"/>
  <c r="T3966" i="1" s="1"/>
  <c r="M3965" i="1"/>
  <c r="AE3965" i="1"/>
  <c r="M3964" i="1"/>
  <c r="S3964" i="1"/>
  <c r="T3964" i="1" s="1"/>
  <c r="X3964" i="1"/>
  <c r="Z3964" i="1" s="1"/>
  <c r="AI3964" i="1" s="1"/>
  <c r="M3963" i="1"/>
  <c r="S3963" i="1"/>
  <c r="T3963" i="1" s="1"/>
  <c r="X3963" i="1"/>
  <c r="Z3963" i="1" s="1"/>
  <c r="Y3963" i="1"/>
  <c r="AA3963" i="1" s="1"/>
  <c r="S3962" i="1"/>
  <c r="T3962" i="1" s="1"/>
  <c r="M3962" i="1"/>
  <c r="X3961" i="1"/>
  <c r="Z3961" i="1" s="1"/>
  <c r="Y3961" i="1"/>
  <c r="AA3961" i="1" s="1"/>
  <c r="M3961" i="1"/>
  <c r="S3961" i="1"/>
  <c r="T3961" i="1" s="1"/>
  <c r="M3960" i="1"/>
  <c r="X3960" i="1"/>
  <c r="Z3960" i="1" s="1"/>
  <c r="AI3960" i="1" s="1"/>
  <c r="S3960" i="1"/>
  <c r="T3960" i="1" s="1"/>
  <c r="AI3997" i="1"/>
  <c r="AI3987" i="1"/>
  <c r="AI3975" i="1"/>
  <c r="M3959" i="1"/>
  <c r="S3959" i="1"/>
  <c r="T3959" i="1" s="1"/>
  <c r="Y3959" i="1"/>
  <c r="AA3959" i="1" s="1"/>
  <c r="AI3959" i="1" s="1"/>
  <c r="S3958" i="1"/>
  <c r="T3958" i="1" s="1"/>
  <c r="X3958" i="1"/>
  <c r="Z3958" i="1" s="1"/>
  <c r="M3958" i="1"/>
  <c r="Y3958" i="1"/>
  <c r="AA3958" i="1" s="1"/>
  <c r="AI3958" i="1"/>
  <c r="M3957" i="1"/>
  <c r="S3957" i="1"/>
  <c r="T3957" i="1" s="1"/>
  <c r="X3957" i="1"/>
  <c r="Z3957" i="1" s="1"/>
  <c r="Y3957" i="1"/>
  <c r="AA3957" i="1" s="1"/>
  <c r="AE3957" i="1"/>
  <c r="S3956" i="1"/>
  <c r="T3956" i="1" s="1"/>
  <c r="M3956" i="1"/>
  <c r="X3956" i="1"/>
  <c r="Z3956" i="1" s="1"/>
  <c r="Y3956" i="1"/>
  <c r="AA3956" i="1" s="1"/>
  <c r="AE3956" i="1"/>
  <c r="S3955" i="1"/>
  <c r="T3955" i="1" s="1"/>
  <c r="M3955" i="1"/>
  <c r="Y3955" i="1"/>
  <c r="AA3955" i="1" s="1"/>
  <c r="X3955" i="1"/>
  <c r="Z3955" i="1" s="1"/>
  <c r="S3954" i="1"/>
  <c r="T3954" i="1" s="1"/>
  <c r="M3954" i="1"/>
  <c r="AI3972" i="1"/>
  <c r="Y3966" i="1"/>
  <c r="AA3966" i="1" s="1"/>
  <c r="X3965" i="1"/>
  <c r="Z3965" i="1" s="1"/>
  <c r="X3973" i="1"/>
  <c r="Z3973" i="1" s="1"/>
  <c r="Y3965" i="1"/>
  <c r="AA3965" i="1" s="1"/>
  <c r="X3970" i="1"/>
  <c r="Z3970" i="1" s="1"/>
  <c r="Y3973" i="1"/>
  <c r="AA3973" i="1" s="1"/>
  <c r="X3954" i="1"/>
  <c r="Z3954" i="1" s="1"/>
  <c r="AI3954" i="1" s="1"/>
  <c r="X3962" i="1"/>
  <c r="Z3962" i="1" s="1"/>
  <c r="AI3962" i="1" s="1"/>
  <c r="I3939" i="1"/>
  <c r="AI3970" i="1" l="1"/>
  <c r="AI3969" i="1"/>
  <c r="AI3973" i="1"/>
  <c r="AI3968" i="1"/>
  <c r="AI3966" i="1"/>
  <c r="AI3963" i="1"/>
  <c r="AI3961" i="1"/>
  <c r="AI3957" i="1"/>
  <c r="AI3956" i="1"/>
  <c r="AI3955" i="1"/>
  <c r="AI3965" i="1"/>
  <c r="AJ3953" i="1"/>
  <c r="AH3953" i="1"/>
  <c r="AG3953" i="1"/>
  <c r="AF3953" i="1"/>
  <c r="AD3953" i="1"/>
  <c r="AC3953" i="1"/>
  <c r="W3953" i="1"/>
  <c r="V3953" i="1"/>
  <c r="J3953" i="1"/>
  <c r="I3953" i="1"/>
  <c r="C3953" i="1"/>
  <c r="AJ3952" i="1"/>
  <c r="AH3952" i="1"/>
  <c r="AG3952" i="1"/>
  <c r="AF3952" i="1"/>
  <c r="AD3952" i="1"/>
  <c r="AC3952" i="1"/>
  <c r="W3952" i="1"/>
  <c r="V3952" i="1"/>
  <c r="J3952" i="1"/>
  <c r="Y3952" i="1" s="1"/>
  <c r="AA3952" i="1" s="1"/>
  <c r="I3952" i="1"/>
  <c r="C3952" i="1"/>
  <c r="AJ3951" i="1"/>
  <c r="AH3951" i="1"/>
  <c r="AG3951" i="1"/>
  <c r="AF3951" i="1"/>
  <c r="AD3951" i="1"/>
  <c r="AC3951" i="1"/>
  <c r="W3951" i="1"/>
  <c r="V3951" i="1"/>
  <c r="S3951" i="1"/>
  <c r="T3951" i="1" s="1"/>
  <c r="J3951" i="1"/>
  <c r="I3951" i="1"/>
  <c r="C3951" i="1"/>
  <c r="AJ3950" i="1"/>
  <c r="AH3950" i="1"/>
  <c r="AG3950" i="1"/>
  <c r="AF3950" i="1"/>
  <c r="AD3950" i="1"/>
  <c r="AC3950" i="1"/>
  <c r="W3950" i="1"/>
  <c r="V3950" i="1"/>
  <c r="J3950" i="1"/>
  <c r="Y3950" i="1" s="1"/>
  <c r="AA3950" i="1" s="1"/>
  <c r="I3950" i="1"/>
  <c r="C3950" i="1"/>
  <c r="AJ3949" i="1"/>
  <c r="AH3949" i="1"/>
  <c r="AG3949" i="1"/>
  <c r="AF3949" i="1"/>
  <c r="AD3949" i="1"/>
  <c r="AC3949" i="1"/>
  <c r="AE3949" i="1" s="1"/>
  <c r="W3949" i="1"/>
  <c r="V3949" i="1"/>
  <c r="J3949" i="1"/>
  <c r="I3949" i="1"/>
  <c r="C3949" i="1"/>
  <c r="AJ3948" i="1"/>
  <c r="AH3948" i="1"/>
  <c r="AG3948" i="1"/>
  <c r="AF3948" i="1"/>
  <c r="AD3948" i="1"/>
  <c r="AC3948" i="1"/>
  <c r="W3948" i="1"/>
  <c r="V3948" i="1"/>
  <c r="J3948" i="1"/>
  <c r="S3948" i="1" s="1"/>
  <c r="T3948" i="1" s="1"/>
  <c r="I3948" i="1"/>
  <c r="C3948" i="1"/>
  <c r="AJ3947" i="1"/>
  <c r="AH3947" i="1"/>
  <c r="AG3947" i="1"/>
  <c r="AF3947" i="1"/>
  <c r="AD3947" i="1"/>
  <c r="AC3947" i="1"/>
  <c r="W3947" i="1"/>
  <c r="V3947" i="1"/>
  <c r="J3947" i="1"/>
  <c r="X3947" i="1" s="1"/>
  <c r="Z3947" i="1" s="1"/>
  <c r="I3947" i="1"/>
  <c r="C3947" i="1"/>
  <c r="AJ3946" i="1"/>
  <c r="AH3946" i="1"/>
  <c r="AG3946" i="1"/>
  <c r="AF3946" i="1"/>
  <c r="AD3946" i="1"/>
  <c r="AC3946" i="1"/>
  <c r="W3946" i="1"/>
  <c r="V3946" i="1"/>
  <c r="J3946" i="1"/>
  <c r="Y3946" i="1" s="1"/>
  <c r="AA3946" i="1" s="1"/>
  <c r="I3946" i="1"/>
  <c r="C3946" i="1"/>
  <c r="AJ3945" i="1"/>
  <c r="AH3945" i="1"/>
  <c r="AG3945" i="1"/>
  <c r="AF3945" i="1"/>
  <c r="AD3945" i="1"/>
  <c r="AC3945" i="1"/>
  <c r="W3945" i="1"/>
  <c r="V3945" i="1"/>
  <c r="J3945" i="1"/>
  <c r="S3945" i="1" s="1"/>
  <c r="T3945" i="1" s="1"/>
  <c r="I3945" i="1"/>
  <c r="C3945" i="1"/>
  <c r="AJ3944" i="1"/>
  <c r="AH3944" i="1"/>
  <c r="AG3944" i="1"/>
  <c r="AF3944" i="1"/>
  <c r="AD3944" i="1"/>
  <c r="AC3944" i="1"/>
  <c r="W3944" i="1"/>
  <c r="V3944" i="1"/>
  <c r="J3944" i="1"/>
  <c r="Y3944" i="1" s="1"/>
  <c r="AA3944" i="1" s="1"/>
  <c r="I3944" i="1"/>
  <c r="C3944" i="1"/>
  <c r="AJ3943" i="1"/>
  <c r="AH3943" i="1"/>
  <c r="AG3943" i="1"/>
  <c r="AF3943" i="1"/>
  <c r="AD3943" i="1"/>
  <c r="AC3943" i="1"/>
  <c r="W3943" i="1"/>
  <c r="V3943" i="1"/>
  <c r="J3943" i="1"/>
  <c r="I3943" i="1"/>
  <c r="C3943" i="1"/>
  <c r="AJ3942" i="1"/>
  <c r="AH3942" i="1"/>
  <c r="AG3942" i="1"/>
  <c r="AF3942" i="1"/>
  <c r="AD3942" i="1"/>
  <c r="AC3942" i="1"/>
  <c r="W3942" i="1"/>
  <c r="V3942" i="1"/>
  <c r="J3942" i="1"/>
  <c r="Y3942" i="1" s="1"/>
  <c r="AA3942" i="1" s="1"/>
  <c r="I3942" i="1"/>
  <c r="C3942" i="1"/>
  <c r="AJ3941" i="1"/>
  <c r="AH3941" i="1"/>
  <c r="AG3941" i="1"/>
  <c r="AF3941" i="1"/>
  <c r="AD3941" i="1"/>
  <c r="AC3941" i="1"/>
  <c r="AE3941" i="1" s="1"/>
  <c r="W3941" i="1"/>
  <c r="V3941" i="1"/>
  <c r="J3941" i="1"/>
  <c r="X3941" i="1" s="1"/>
  <c r="Z3941" i="1" s="1"/>
  <c r="I3941" i="1"/>
  <c r="C3941" i="1"/>
  <c r="AJ3940" i="1"/>
  <c r="AH3940" i="1"/>
  <c r="AG3940" i="1"/>
  <c r="AF3940" i="1"/>
  <c r="AD3940" i="1"/>
  <c r="AC3940" i="1"/>
  <c r="W3940" i="1"/>
  <c r="V3940" i="1"/>
  <c r="J3940" i="1"/>
  <c r="Y3940" i="1" s="1"/>
  <c r="AA3940" i="1" s="1"/>
  <c r="I3940" i="1"/>
  <c r="C3940" i="1"/>
  <c r="AJ3939" i="1"/>
  <c r="AH3939" i="1"/>
  <c r="AG3939" i="1"/>
  <c r="AF3939" i="1"/>
  <c r="AD3939" i="1"/>
  <c r="AC3939" i="1"/>
  <c r="W3939" i="1"/>
  <c r="V3939" i="1"/>
  <c r="J3939" i="1"/>
  <c r="X3939" i="1" s="1"/>
  <c r="Z3939" i="1" s="1"/>
  <c r="C3939" i="1"/>
  <c r="AJ3938" i="1"/>
  <c r="AH3938" i="1"/>
  <c r="AG3938" i="1"/>
  <c r="AF3938" i="1"/>
  <c r="AD3938" i="1"/>
  <c r="AC3938" i="1"/>
  <c r="W3938" i="1"/>
  <c r="V3938" i="1"/>
  <c r="J3938" i="1"/>
  <c r="Y3938" i="1" s="1"/>
  <c r="AA3938" i="1" s="1"/>
  <c r="I3938" i="1"/>
  <c r="C3938" i="1"/>
  <c r="AJ3937" i="1"/>
  <c r="AH3937" i="1"/>
  <c r="AG3937" i="1"/>
  <c r="AF3937" i="1"/>
  <c r="AD3937" i="1"/>
  <c r="AC3937" i="1"/>
  <c r="W3937" i="1"/>
  <c r="V3937" i="1"/>
  <c r="J3937" i="1"/>
  <c r="S3937" i="1" s="1"/>
  <c r="T3937" i="1" s="1"/>
  <c r="I3937" i="1"/>
  <c r="C3937" i="1"/>
  <c r="AJ3936" i="1"/>
  <c r="AH3936" i="1"/>
  <c r="AG3936" i="1"/>
  <c r="AF3936" i="1"/>
  <c r="AD3936" i="1"/>
  <c r="AC3936" i="1"/>
  <c r="AE3936" i="1" s="1"/>
  <c r="W3936" i="1"/>
  <c r="V3936" i="1"/>
  <c r="J3936" i="1"/>
  <c r="I3936" i="1"/>
  <c r="C3936" i="1"/>
  <c r="AJ3935" i="1"/>
  <c r="AH3935" i="1"/>
  <c r="AG3935" i="1"/>
  <c r="AF3935" i="1"/>
  <c r="AD3935" i="1"/>
  <c r="AC3935" i="1"/>
  <c r="W3935" i="1"/>
  <c r="V3935" i="1"/>
  <c r="J3935" i="1"/>
  <c r="I3935" i="1"/>
  <c r="C3935" i="1"/>
  <c r="AJ3934" i="1"/>
  <c r="AH3934" i="1"/>
  <c r="AG3934" i="1"/>
  <c r="AF3934" i="1"/>
  <c r="AD3934" i="1"/>
  <c r="AC3934" i="1"/>
  <c r="W3934" i="1"/>
  <c r="V3934" i="1"/>
  <c r="J3934" i="1"/>
  <c r="Y3934" i="1" s="1"/>
  <c r="AA3934" i="1" s="1"/>
  <c r="I3934" i="1"/>
  <c r="C3934" i="1"/>
  <c r="AJ3933" i="1"/>
  <c r="AH3933" i="1"/>
  <c r="AG3933" i="1"/>
  <c r="AF3933" i="1"/>
  <c r="AD3933" i="1"/>
  <c r="AC3933" i="1"/>
  <c r="W3933" i="1"/>
  <c r="V3933" i="1"/>
  <c r="J3933" i="1"/>
  <c r="I3933" i="1"/>
  <c r="C3933" i="1"/>
  <c r="AJ3932" i="1"/>
  <c r="AH3932" i="1"/>
  <c r="AG3932" i="1"/>
  <c r="AF3932" i="1"/>
  <c r="AD3932" i="1"/>
  <c r="AC3932" i="1"/>
  <c r="W3932" i="1"/>
  <c r="V3932" i="1"/>
  <c r="J3932" i="1"/>
  <c r="Y3932" i="1" s="1"/>
  <c r="AA3932" i="1" s="1"/>
  <c r="I3932" i="1"/>
  <c r="C3932" i="1"/>
  <c r="AJ3931" i="1"/>
  <c r="AH3931" i="1"/>
  <c r="AG3931" i="1"/>
  <c r="AF3931" i="1"/>
  <c r="AD3931" i="1"/>
  <c r="AC3931" i="1"/>
  <c r="W3931" i="1"/>
  <c r="V3931" i="1"/>
  <c r="J3931" i="1"/>
  <c r="I3931" i="1"/>
  <c r="C3931" i="1"/>
  <c r="AJ3930" i="1"/>
  <c r="AH3930" i="1"/>
  <c r="AG3930" i="1"/>
  <c r="AF3930" i="1"/>
  <c r="AD3930" i="1"/>
  <c r="AC3930" i="1"/>
  <c r="W3930" i="1"/>
  <c r="V3930" i="1"/>
  <c r="J3930" i="1"/>
  <c r="Y3930" i="1" s="1"/>
  <c r="AA3930" i="1" s="1"/>
  <c r="I3930" i="1"/>
  <c r="C3930" i="1"/>
  <c r="AJ3929" i="1"/>
  <c r="AH3929" i="1"/>
  <c r="AG3929" i="1"/>
  <c r="AF3929" i="1"/>
  <c r="AD3929" i="1"/>
  <c r="AC3929" i="1"/>
  <c r="W3929" i="1"/>
  <c r="V3929" i="1"/>
  <c r="J3929" i="1"/>
  <c r="Y3929" i="1" s="1"/>
  <c r="AA3929" i="1" s="1"/>
  <c r="I3929" i="1"/>
  <c r="C3929" i="1"/>
  <c r="AJ3928" i="1"/>
  <c r="AH3928" i="1"/>
  <c r="AG3928" i="1"/>
  <c r="AF3928" i="1"/>
  <c r="AD3928" i="1"/>
  <c r="AC3928" i="1"/>
  <c r="AE3928" i="1" s="1"/>
  <c r="W3928" i="1"/>
  <c r="V3928" i="1"/>
  <c r="J3928" i="1"/>
  <c r="S3928" i="1" s="1"/>
  <c r="T3928" i="1" s="1"/>
  <c r="I3928" i="1"/>
  <c r="C3928" i="1"/>
  <c r="AJ3927" i="1"/>
  <c r="AH3927" i="1"/>
  <c r="AG3927" i="1"/>
  <c r="AF3927" i="1"/>
  <c r="AD3927" i="1"/>
  <c r="AC3927" i="1"/>
  <c r="W3927" i="1"/>
  <c r="V3927" i="1"/>
  <c r="J3927" i="1"/>
  <c r="X3927" i="1" s="1"/>
  <c r="Z3927" i="1" s="1"/>
  <c r="I3927" i="1"/>
  <c r="C3927" i="1"/>
  <c r="AJ3926" i="1"/>
  <c r="AH3926" i="1"/>
  <c r="AG3926" i="1"/>
  <c r="AF3926" i="1"/>
  <c r="AD3926" i="1"/>
  <c r="AC3926" i="1"/>
  <c r="W3926" i="1"/>
  <c r="V3926" i="1"/>
  <c r="J3926" i="1"/>
  <c r="I3926" i="1"/>
  <c r="C3926" i="1"/>
  <c r="AJ3925" i="1"/>
  <c r="AH3925" i="1"/>
  <c r="AG3925" i="1"/>
  <c r="AF3925" i="1"/>
  <c r="AD3925" i="1"/>
  <c r="AC3925" i="1"/>
  <c r="W3925" i="1"/>
  <c r="V3925" i="1"/>
  <c r="J3925" i="1"/>
  <c r="Y3925" i="1" s="1"/>
  <c r="AA3925" i="1" s="1"/>
  <c r="I3925" i="1"/>
  <c r="C3925" i="1"/>
  <c r="AJ3924" i="1"/>
  <c r="AH3924" i="1"/>
  <c r="AG3924" i="1"/>
  <c r="AF3924" i="1"/>
  <c r="AD3924" i="1"/>
  <c r="AC3924" i="1"/>
  <c r="W3924" i="1"/>
  <c r="V3924" i="1"/>
  <c r="J3924" i="1"/>
  <c r="I3924" i="1"/>
  <c r="C3924" i="1"/>
  <c r="AE3934" i="1" l="1"/>
  <c r="AE3927" i="1"/>
  <c r="AE3933" i="1"/>
  <c r="AE3929" i="1"/>
  <c r="AE3953" i="1"/>
  <c r="AE3947" i="1"/>
  <c r="M3948" i="1"/>
  <c r="M3937" i="1"/>
  <c r="AE3926" i="1"/>
  <c r="AE3939" i="1"/>
  <c r="X3937" i="1"/>
  <c r="Z3937" i="1" s="1"/>
  <c r="AE3942" i="1"/>
  <c r="AE3935" i="1"/>
  <c r="AE3937" i="1"/>
  <c r="AE3940" i="1"/>
  <c r="AE3950" i="1"/>
  <c r="AE3925" i="1"/>
  <c r="AE3943" i="1"/>
  <c r="X3953" i="1"/>
  <c r="Z3953" i="1" s="1"/>
  <c r="M3953" i="1"/>
  <c r="S3953" i="1"/>
  <c r="T3953" i="1" s="1"/>
  <c r="M3952" i="1"/>
  <c r="S3952" i="1"/>
  <c r="T3952" i="1" s="1"/>
  <c r="AE3952" i="1"/>
  <c r="M3951" i="1"/>
  <c r="AE3951" i="1"/>
  <c r="M3950" i="1"/>
  <c r="S3950" i="1"/>
  <c r="T3950" i="1" s="1"/>
  <c r="M3949" i="1"/>
  <c r="S3949" i="1"/>
  <c r="T3949" i="1" s="1"/>
  <c r="AE3948" i="1"/>
  <c r="S3947" i="1"/>
  <c r="T3947" i="1" s="1"/>
  <c r="M3947" i="1"/>
  <c r="Y3947" i="1"/>
  <c r="AA3947" i="1" s="1"/>
  <c r="AI3947" i="1" s="1"/>
  <c r="X3946" i="1"/>
  <c r="Z3946" i="1" s="1"/>
  <c r="AI3946" i="1" s="1"/>
  <c r="M3946" i="1"/>
  <c r="S3946" i="1"/>
  <c r="T3946" i="1" s="1"/>
  <c r="X3945" i="1"/>
  <c r="Z3945" i="1" s="1"/>
  <c r="M3945" i="1"/>
  <c r="Y3945" i="1"/>
  <c r="AA3945" i="1" s="1"/>
  <c r="AE3945" i="1"/>
  <c r="M3944" i="1"/>
  <c r="S3944" i="1"/>
  <c r="T3944" i="1" s="1"/>
  <c r="X3944" i="1"/>
  <c r="Z3944" i="1" s="1"/>
  <c r="AI3944" i="1" s="1"/>
  <c r="Y3953" i="1"/>
  <c r="AA3953" i="1" s="1"/>
  <c r="AE3946" i="1"/>
  <c r="X3949" i="1"/>
  <c r="Z3949" i="1" s="1"/>
  <c r="X3950" i="1"/>
  <c r="Z3950" i="1" s="1"/>
  <c r="AI3950" i="1" s="1"/>
  <c r="Y3949" i="1"/>
  <c r="AA3949" i="1" s="1"/>
  <c r="AE3944" i="1"/>
  <c r="S3943" i="1"/>
  <c r="T3943" i="1" s="1"/>
  <c r="M3943" i="1"/>
  <c r="M3942" i="1"/>
  <c r="S3942" i="1"/>
  <c r="T3942" i="1" s="1"/>
  <c r="Y3941" i="1"/>
  <c r="AA3941" i="1" s="1"/>
  <c r="AI3941" i="1" s="1"/>
  <c r="M3941" i="1"/>
  <c r="S3941" i="1"/>
  <c r="T3941" i="1" s="1"/>
  <c r="M3940" i="1"/>
  <c r="S3940" i="1"/>
  <c r="T3940" i="1" s="1"/>
  <c r="Y3939" i="1"/>
  <c r="AA3939" i="1" s="1"/>
  <c r="AI3939" i="1" s="1"/>
  <c r="M3939" i="1"/>
  <c r="S3939" i="1"/>
  <c r="T3939" i="1" s="1"/>
  <c r="X3938" i="1"/>
  <c r="Z3938" i="1" s="1"/>
  <c r="AI3938" i="1" s="1"/>
  <c r="M3938" i="1"/>
  <c r="S3938" i="1"/>
  <c r="T3938" i="1" s="1"/>
  <c r="AE3938" i="1"/>
  <c r="Y3937" i="1"/>
  <c r="AA3937" i="1" s="1"/>
  <c r="X3936" i="1"/>
  <c r="Z3936" i="1" s="1"/>
  <c r="Y3936" i="1"/>
  <c r="AA3936" i="1" s="1"/>
  <c r="M3936" i="1"/>
  <c r="S3936" i="1"/>
  <c r="T3936" i="1" s="1"/>
  <c r="S3935" i="1"/>
  <c r="T3935" i="1" s="1"/>
  <c r="M3935" i="1"/>
  <c r="M3934" i="1"/>
  <c r="S3934" i="1"/>
  <c r="T3934" i="1" s="1"/>
  <c r="M3933" i="1"/>
  <c r="S3933" i="1"/>
  <c r="T3933" i="1" s="1"/>
  <c r="X3933" i="1"/>
  <c r="Z3933" i="1" s="1"/>
  <c r="M3932" i="1"/>
  <c r="S3932" i="1"/>
  <c r="T3932" i="1" s="1"/>
  <c r="X3932" i="1"/>
  <c r="Z3932" i="1" s="1"/>
  <c r="AI3932" i="1" s="1"/>
  <c r="AE3932" i="1"/>
  <c r="S3931" i="1"/>
  <c r="T3931" i="1" s="1"/>
  <c r="M3931" i="1"/>
  <c r="Y3931" i="1"/>
  <c r="AA3931" i="1" s="1"/>
  <c r="AE3931" i="1"/>
  <c r="M3930" i="1"/>
  <c r="S3930" i="1"/>
  <c r="T3930" i="1" s="1"/>
  <c r="AE3930" i="1"/>
  <c r="M3929" i="1"/>
  <c r="S3929" i="1"/>
  <c r="T3929" i="1" s="1"/>
  <c r="X3929" i="1"/>
  <c r="Z3929" i="1" s="1"/>
  <c r="AI3929" i="1" s="1"/>
  <c r="X3928" i="1"/>
  <c r="Z3928" i="1" s="1"/>
  <c r="Y3928" i="1"/>
  <c r="AA3928" i="1" s="1"/>
  <c r="M3928" i="1"/>
  <c r="S3927" i="1"/>
  <c r="T3927" i="1" s="1"/>
  <c r="Y3927" i="1"/>
  <c r="AA3927" i="1" s="1"/>
  <c r="AI3927" i="1" s="1"/>
  <c r="M3927" i="1"/>
  <c r="M3926" i="1"/>
  <c r="S3926" i="1"/>
  <c r="T3926" i="1" s="1"/>
  <c r="S3925" i="1"/>
  <c r="T3925" i="1" s="1"/>
  <c r="X3925" i="1"/>
  <c r="Z3925" i="1" s="1"/>
  <c r="AI3925" i="1" s="1"/>
  <c r="M3925" i="1"/>
  <c r="M3924" i="1"/>
  <c r="S3924" i="1"/>
  <c r="T3924" i="1" s="1"/>
  <c r="X3924" i="1"/>
  <c r="Z3924" i="1" s="1"/>
  <c r="Y3924" i="1"/>
  <c r="AA3924" i="1" s="1"/>
  <c r="AE3924" i="1"/>
  <c r="X3935" i="1"/>
  <c r="Z3935" i="1" s="1"/>
  <c r="X3943" i="1"/>
  <c r="Z3943" i="1" s="1"/>
  <c r="X3951" i="1"/>
  <c r="Z3951" i="1" s="1"/>
  <c r="Y3935" i="1"/>
  <c r="AA3935" i="1" s="1"/>
  <c r="X3940" i="1"/>
  <c r="Z3940" i="1" s="1"/>
  <c r="AI3940" i="1" s="1"/>
  <c r="Y3943" i="1"/>
  <c r="AA3943" i="1" s="1"/>
  <c r="X3948" i="1"/>
  <c r="Z3948" i="1" s="1"/>
  <c r="Y3951" i="1"/>
  <c r="AA3951" i="1" s="1"/>
  <c r="Y3948" i="1"/>
  <c r="AA3948" i="1" s="1"/>
  <c r="X3934" i="1"/>
  <c r="Z3934" i="1" s="1"/>
  <c r="AI3934" i="1" s="1"/>
  <c r="X3942" i="1"/>
  <c r="Z3942" i="1" s="1"/>
  <c r="AI3942" i="1" s="1"/>
  <c r="X3952" i="1"/>
  <c r="Z3952" i="1" s="1"/>
  <c r="AI3952" i="1" s="1"/>
  <c r="X3926" i="1"/>
  <c r="Z3926" i="1" s="1"/>
  <c r="Y3926" i="1"/>
  <c r="AA3926" i="1" s="1"/>
  <c r="X3931" i="1"/>
  <c r="Z3931" i="1" s="1"/>
  <c r="X3930" i="1"/>
  <c r="Z3930" i="1" s="1"/>
  <c r="AI3930" i="1" s="1"/>
  <c r="Y3933" i="1"/>
  <c r="AA3933" i="1" s="1"/>
  <c r="C3910" i="1"/>
  <c r="AI3945" i="1" l="1"/>
  <c r="AI3937" i="1"/>
  <c r="AI3933" i="1"/>
  <c r="AI3928" i="1"/>
  <c r="AI3936" i="1"/>
  <c r="AI3953" i="1"/>
  <c r="AI3951" i="1"/>
  <c r="AI3949" i="1"/>
  <c r="AI3948" i="1"/>
  <c r="AI3943" i="1"/>
  <c r="AI3931" i="1"/>
  <c r="AI3924" i="1"/>
  <c r="AI3935" i="1"/>
  <c r="AI3926" i="1"/>
  <c r="AJ3923" i="1"/>
  <c r="AH3923" i="1"/>
  <c r="AG3923" i="1"/>
  <c r="AF3923" i="1"/>
  <c r="AD3923" i="1"/>
  <c r="AC3923" i="1"/>
  <c r="W3923" i="1"/>
  <c r="V3923" i="1"/>
  <c r="J3923" i="1"/>
  <c r="Y3923" i="1" s="1"/>
  <c r="AA3923" i="1" s="1"/>
  <c r="I3923" i="1"/>
  <c r="C3923" i="1"/>
  <c r="AJ3922" i="1"/>
  <c r="AH3922" i="1"/>
  <c r="AG3922" i="1"/>
  <c r="AF3922" i="1"/>
  <c r="AD3922" i="1"/>
  <c r="AC3922" i="1"/>
  <c r="AE3922" i="1" s="1"/>
  <c r="W3922" i="1"/>
  <c r="V3922" i="1"/>
  <c r="J3922" i="1"/>
  <c r="I3922" i="1"/>
  <c r="C3922" i="1"/>
  <c r="AJ3921" i="1"/>
  <c r="AH3921" i="1"/>
  <c r="AG3921" i="1"/>
  <c r="AF3921" i="1"/>
  <c r="AD3921" i="1"/>
  <c r="AC3921" i="1"/>
  <c r="W3921" i="1"/>
  <c r="V3921" i="1"/>
  <c r="J3921" i="1"/>
  <c r="Y3921" i="1" s="1"/>
  <c r="AA3921" i="1" s="1"/>
  <c r="I3921" i="1"/>
  <c r="C3921" i="1"/>
  <c r="AJ3920" i="1"/>
  <c r="AH3920" i="1"/>
  <c r="AG3920" i="1"/>
  <c r="AF3920" i="1"/>
  <c r="AD3920" i="1"/>
  <c r="AC3920" i="1"/>
  <c r="W3920" i="1"/>
  <c r="V3920" i="1"/>
  <c r="J3920" i="1"/>
  <c r="S3920" i="1" s="1"/>
  <c r="T3920" i="1" s="1"/>
  <c r="I3920" i="1"/>
  <c r="C3920" i="1"/>
  <c r="AJ3919" i="1"/>
  <c r="AH3919" i="1"/>
  <c r="AG3919" i="1"/>
  <c r="AF3919" i="1"/>
  <c r="AD3919" i="1"/>
  <c r="AC3919" i="1"/>
  <c r="AE3919" i="1" s="1"/>
  <c r="W3919" i="1"/>
  <c r="V3919" i="1"/>
  <c r="J3919" i="1"/>
  <c r="I3919" i="1"/>
  <c r="C3919" i="1"/>
  <c r="AJ3918" i="1"/>
  <c r="AH3918" i="1"/>
  <c r="AG3918" i="1"/>
  <c r="AF3918" i="1"/>
  <c r="AD3918" i="1"/>
  <c r="AC3918" i="1"/>
  <c r="AE3918" i="1" s="1"/>
  <c r="W3918" i="1"/>
  <c r="V3918" i="1"/>
  <c r="J3918" i="1"/>
  <c r="I3918" i="1"/>
  <c r="C3918" i="1"/>
  <c r="AJ3917" i="1"/>
  <c r="AH3917" i="1"/>
  <c r="AG3917" i="1"/>
  <c r="AF3917" i="1"/>
  <c r="AD3917" i="1"/>
  <c r="AC3917" i="1"/>
  <c r="W3917" i="1"/>
  <c r="V3917" i="1"/>
  <c r="J3917" i="1"/>
  <c r="I3917" i="1"/>
  <c r="C3917" i="1"/>
  <c r="AJ3916" i="1"/>
  <c r="AH3916" i="1"/>
  <c r="AG3916" i="1"/>
  <c r="AF3916" i="1"/>
  <c r="AD3916" i="1"/>
  <c r="AC3916" i="1"/>
  <c r="W3916" i="1"/>
  <c r="V3916" i="1"/>
  <c r="J3916" i="1"/>
  <c r="I3916" i="1"/>
  <c r="C3916" i="1"/>
  <c r="AJ3915" i="1"/>
  <c r="AH3915" i="1"/>
  <c r="AG3915" i="1"/>
  <c r="AF3915" i="1"/>
  <c r="AD3915" i="1"/>
  <c r="AC3915" i="1"/>
  <c r="W3915" i="1"/>
  <c r="V3915" i="1"/>
  <c r="J3915" i="1"/>
  <c r="I3915" i="1"/>
  <c r="C3915" i="1"/>
  <c r="AJ3914" i="1"/>
  <c r="AH3914" i="1"/>
  <c r="AG3914" i="1"/>
  <c r="AF3914" i="1"/>
  <c r="AD3914" i="1"/>
  <c r="AC3914" i="1"/>
  <c r="W3914" i="1"/>
  <c r="V3914" i="1"/>
  <c r="J3914" i="1"/>
  <c r="Y3914" i="1" s="1"/>
  <c r="AA3914" i="1" s="1"/>
  <c r="I3914" i="1"/>
  <c r="C3914" i="1"/>
  <c r="AJ3913" i="1"/>
  <c r="AH3913" i="1"/>
  <c r="AG3913" i="1"/>
  <c r="AF3913" i="1"/>
  <c r="AD3913" i="1"/>
  <c r="AC3913" i="1"/>
  <c r="W3913" i="1"/>
  <c r="V3913" i="1"/>
  <c r="J3913" i="1"/>
  <c r="Y3913" i="1" s="1"/>
  <c r="AA3913" i="1" s="1"/>
  <c r="I3913" i="1"/>
  <c r="C3913" i="1"/>
  <c r="AJ3912" i="1"/>
  <c r="AH3912" i="1"/>
  <c r="AG3912" i="1"/>
  <c r="AF3912" i="1"/>
  <c r="AD3912" i="1"/>
  <c r="AC3912" i="1"/>
  <c r="W3912" i="1"/>
  <c r="V3912" i="1"/>
  <c r="J3912" i="1"/>
  <c r="X3912" i="1" s="1"/>
  <c r="Z3912" i="1" s="1"/>
  <c r="I3912" i="1"/>
  <c r="C3912" i="1"/>
  <c r="AE3915" i="1" l="1"/>
  <c r="AE3923" i="1"/>
  <c r="AE3917" i="1"/>
  <c r="AE3920" i="1"/>
  <c r="AE3913" i="1"/>
  <c r="AE3921" i="1"/>
  <c r="AE3914" i="1"/>
  <c r="AE3912" i="1"/>
  <c r="X3922" i="1"/>
  <c r="Z3922" i="1" s="1"/>
  <c r="M3923" i="1"/>
  <c r="S3923" i="1"/>
  <c r="T3923" i="1" s="1"/>
  <c r="Y3922" i="1"/>
  <c r="AA3922" i="1" s="1"/>
  <c r="M3922" i="1"/>
  <c r="S3922" i="1"/>
  <c r="T3922" i="1" s="1"/>
  <c r="M3921" i="1"/>
  <c r="S3921" i="1"/>
  <c r="T3921" i="1" s="1"/>
  <c r="X3920" i="1"/>
  <c r="Z3920" i="1" s="1"/>
  <c r="Y3920" i="1"/>
  <c r="AA3920" i="1" s="1"/>
  <c r="M3920" i="1"/>
  <c r="Y3919" i="1"/>
  <c r="AA3919" i="1" s="1"/>
  <c r="X3919" i="1"/>
  <c r="Z3919" i="1" s="1"/>
  <c r="M3919" i="1"/>
  <c r="S3919" i="1"/>
  <c r="T3919" i="1" s="1"/>
  <c r="Y3918" i="1"/>
  <c r="AA3918" i="1" s="1"/>
  <c r="M3918" i="1"/>
  <c r="S3918" i="1"/>
  <c r="T3918" i="1" s="1"/>
  <c r="X3917" i="1"/>
  <c r="Z3917" i="1" s="1"/>
  <c r="M3917" i="1"/>
  <c r="S3917" i="1"/>
  <c r="T3917" i="1" s="1"/>
  <c r="S3916" i="1"/>
  <c r="T3916" i="1" s="1"/>
  <c r="X3916" i="1"/>
  <c r="Z3916" i="1" s="1"/>
  <c r="Y3916" i="1"/>
  <c r="AA3916" i="1" s="1"/>
  <c r="M3916" i="1"/>
  <c r="AE3916" i="1"/>
  <c r="M3915" i="1"/>
  <c r="S3915" i="1"/>
  <c r="T3915" i="1" s="1"/>
  <c r="M3914" i="1"/>
  <c r="S3914" i="1"/>
  <c r="T3914" i="1" s="1"/>
  <c r="M3913" i="1"/>
  <c r="S3913" i="1"/>
  <c r="T3913" i="1" s="1"/>
  <c r="Y3912" i="1"/>
  <c r="AA3912" i="1" s="1"/>
  <c r="AI3912" i="1" s="1"/>
  <c r="M3912" i="1"/>
  <c r="S3912" i="1"/>
  <c r="T3912" i="1" s="1"/>
  <c r="X3921" i="1"/>
  <c r="Z3921" i="1" s="1"/>
  <c r="AI3921" i="1" s="1"/>
  <c r="X3918" i="1"/>
  <c r="Z3918" i="1" s="1"/>
  <c r="X3923" i="1"/>
  <c r="Z3923" i="1" s="1"/>
  <c r="AI3923" i="1" s="1"/>
  <c r="X3913" i="1"/>
  <c r="Z3913" i="1" s="1"/>
  <c r="AI3913" i="1" s="1"/>
  <c r="X3915" i="1"/>
  <c r="Z3915" i="1" s="1"/>
  <c r="Y3915" i="1"/>
  <c r="AA3915" i="1" s="1"/>
  <c r="X3914" i="1"/>
  <c r="Z3914" i="1" s="1"/>
  <c r="AI3914" i="1" s="1"/>
  <c r="Y3917" i="1"/>
  <c r="AA3917" i="1" s="1"/>
  <c r="AI3917" i="1" s="1"/>
  <c r="AJ3911" i="1"/>
  <c r="AH3911" i="1"/>
  <c r="AG3911" i="1"/>
  <c r="AF3911" i="1"/>
  <c r="AD3911" i="1"/>
  <c r="AC3911" i="1"/>
  <c r="W3911" i="1"/>
  <c r="V3911" i="1"/>
  <c r="J3911" i="1"/>
  <c r="S3911" i="1" s="1"/>
  <c r="T3911" i="1" s="1"/>
  <c r="I3911" i="1"/>
  <c r="C3911" i="1"/>
  <c r="AJ3910" i="1"/>
  <c r="AH3910" i="1"/>
  <c r="AG3910" i="1"/>
  <c r="AF3910" i="1"/>
  <c r="AD3910" i="1"/>
  <c r="AC3910" i="1"/>
  <c r="AE3910" i="1" s="1"/>
  <c r="W3910" i="1"/>
  <c r="V3910" i="1"/>
  <c r="J3910" i="1"/>
  <c r="I3910" i="1"/>
  <c r="AJ3909" i="1"/>
  <c r="AH3909" i="1"/>
  <c r="AG3909" i="1"/>
  <c r="AF3909" i="1"/>
  <c r="AD3909" i="1"/>
  <c r="AC3909" i="1"/>
  <c r="W3909" i="1"/>
  <c r="V3909" i="1"/>
  <c r="J3909" i="1"/>
  <c r="I3909" i="1"/>
  <c r="C3909" i="1"/>
  <c r="AJ3908" i="1"/>
  <c r="AH3908" i="1"/>
  <c r="AG3908" i="1"/>
  <c r="AF3908" i="1"/>
  <c r="AD3908" i="1"/>
  <c r="AC3908" i="1"/>
  <c r="W3908" i="1"/>
  <c r="V3908" i="1"/>
  <c r="J3908" i="1"/>
  <c r="Y3908" i="1" s="1"/>
  <c r="AA3908" i="1" s="1"/>
  <c r="I3908" i="1"/>
  <c r="C3908" i="1"/>
  <c r="AJ3907" i="1"/>
  <c r="AH3907" i="1"/>
  <c r="AG3907" i="1"/>
  <c r="AF3907" i="1"/>
  <c r="AD3907" i="1"/>
  <c r="AC3907" i="1"/>
  <c r="AE3907" i="1" s="1"/>
  <c r="W3907" i="1"/>
  <c r="V3907" i="1"/>
  <c r="J3907" i="1"/>
  <c r="X3907" i="1" s="1"/>
  <c r="Z3907" i="1" s="1"/>
  <c r="I3907" i="1"/>
  <c r="C3907" i="1"/>
  <c r="AJ3906" i="1"/>
  <c r="AH3906" i="1"/>
  <c r="AG3906" i="1"/>
  <c r="AF3906" i="1"/>
  <c r="AD3906" i="1"/>
  <c r="AC3906" i="1"/>
  <c r="AE3906" i="1" s="1"/>
  <c r="W3906" i="1"/>
  <c r="V3906" i="1"/>
  <c r="J3906" i="1"/>
  <c r="Y3906" i="1" s="1"/>
  <c r="AA3906" i="1" s="1"/>
  <c r="I3906" i="1"/>
  <c r="C3906" i="1"/>
  <c r="AJ3905" i="1"/>
  <c r="AH3905" i="1"/>
  <c r="AG3905" i="1"/>
  <c r="AF3905" i="1"/>
  <c r="AD3905" i="1"/>
  <c r="AC3905" i="1"/>
  <c r="W3905" i="1"/>
  <c r="V3905" i="1"/>
  <c r="J3905" i="1"/>
  <c r="X3905" i="1" s="1"/>
  <c r="Z3905" i="1" s="1"/>
  <c r="I3905" i="1"/>
  <c r="C3905" i="1"/>
  <c r="AJ3904" i="1"/>
  <c r="AH3904" i="1"/>
  <c r="AG3904" i="1"/>
  <c r="AF3904" i="1"/>
  <c r="AD3904" i="1"/>
  <c r="AC3904" i="1"/>
  <c r="W3904" i="1"/>
  <c r="V3904" i="1"/>
  <c r="J3904" i="1"/>
  <c r="I3904" i="1"/>
  <c r="C3904" i="1"/>
  <c r="AJ3903" i="1"/>
  <c r="AH3903" i="1"/>
  <c r="AG3903" i="1"/>
  <c r="AF3903" i="1"/>
  <c r="AD3903" i="1"/>
  <c r="AC3903" i="1"/>
  <c r="AE3903" i="1" s="1"/>
  <c r="W3903" i="1"/>
  <c r="V3903" i="1"/>
  <c r="J3903" i="1"/>
  <c r="Y3903" i="1" s="1"/>
  <c r="AA3903" i="1" s="1"/>
  <c r="I3903" i="1"/>
  <c r="C3903" i="1"/>
  <c r="AJ3902" i="1"/>
  <c r="AH3902" i="1"/>
  <c r="AG3902" i="1"/>
  <c r="AF3902" i="1"/>
  <c r="AD3902" i="1"/>
  <c r="AC3902" i="1"/>
  <c r="W3902" i="1"/>
  <c r="V3902" i="1"/>
  <c r="J3902" i="1"/>
  <c r="Y3902" i="1" s="1"/>
  <c r="AA3902" i="1" s="1"/>
  <c r="I3902" i="1"/>
  <c r="C3902" i="1"/>
  <c r="AJ3901" i="1"/>
  <c r="AH3901" i="1"/>
  <c r="AG3901" i="1"/>
  <c r="AF3901" i="1"/>
  <c r="AD3901" i="1"/>
  <c r="AC3901" i="1"/>
  <c r="W3901" i="1"/>
  <c r="V3901" i="1"/>
  <c r="J3901" i="1"/>
  <c r="S3901" i="1" s="1"/>
  <c r="T3901" i="1" s="1"/>
  <c r="I3901" i="1"/>
  <c r="C3901" i="1"/>
  <c r="AJ3900" i="1"/>
  <c r="AH3900" i="1"/>
  <c r="AG3900" i="1"/>
  <c r="AF3900" i="1"/>
  <c r="AD3900" i="1"/>
  <c r="AC3900" i="1"/>
  <c r="W3900" i="1"/>
  <c r="V3900" i="1"/>
  <c r="J3900" i="1"/>
  <c r="S3900" i="1" s="1"/>
  <c r="T3900" i="1" s="1"/>
  <c r="I3900" i="1"/>
  <c r="C3900" i="1"/>
  <c r="AE3911" i="1" l="1"/>
  <c r="AE3901" i="1"/>
  <c r="AE3909" i="1"/>
  <c r="AI3922" i="1"/>
  <c r="AE3904" i="1"/>
  <c r="AE3905" i="1"/>
  <c r="AI3920" i="1"/>
  <c r="AI3919" i="1"/>
  <c r="AI3918" i="1"/>
  <c r="AI3916" i="1"/>
  <c r="X3911" i="1"/>
  <c r="Z3911" i="1" s="1"/>
  <c r="Y3911" i="1"/>
  <c r="AA3911" i="1" s="1"/>
  <c r="M3911" i="1"/>
  <c r="X3910" i="1"/>
  <c r="Z3910" i="1" s="1"/>
  <c r="Y3910" i="1"/>
  <c r="AA3910" i="1" s="1"/>
  <c r="M3910" i="1"/>
  <c r="S3910" i="1"/>
  <c r="T3910" i="1" s="1"/>
  <c r="M3909" i="1"/>
  <c r="S3909" i="1"/>
  <c r="T3909" i="1" s="1"/>
  <c r="M3908" i="1"/>
  <c r="S3908" i="1"/>
  <c r="T3908" i="1" s="1"/>
  <c r="AE3908" i="1"/>
  <c r="Y3907" i="1"/>
  <c r="AA3907" i="1" s="1"/>
  <c r="AI3907" i="1" s="1"/>
  <c r="S3907" i="1"/>
  <c r="T3907" i="1" s="1"/>
  <c r="M3907" i="1"/>
  <c r="X3906" i="1"/>
  <c r="Z3906" i="1" s="1"/>
  <c r="AI3906" i="1" s="1"/>
  <c r="M3906" i="1"/>
  <c r="S3906" i="1"/>
  <c r="T3906" i="1" s="1"/>
  <c r="AI3915" i="1"/>
  <c r="S3905" i="1"/>
  <c r="T3905" i="1" s="1"/>
  <c r="M3905" i="1"/>
  <c r="Y3905" i="1"/>
  <c r="AA3905" i="1" s="1"/>
  <c r="AI3905" i="1" s="1"/>
  <c r="Y3904" i="1"/>
  <c r="AA3904" i="1" s="1"/>
  <c r="X3904" i="1"/>
  <c r="Z3904" i="1" s="1"/>
  <c r="S3904" i="1"/>
  <c r="T3904" i="1" s="1"/>
  <c r="M3904" i="1"/>
  <c r="M3903" i="1"/>
  <c r="S3903" i="1"/>
  <c r="T3903" i="1" s="1"/>
  <c r="S3902" i="1"/>
  <c r="T3902" i="1" s="1"/>
  <c r="M3902" i="1"/>
  <c r="AE3902" i="1"/>
  <c r="X3901" i="1"/>
  <c r="Z3901" i="1" s="1"/>
  <c r="Y3901" i="1"/>
  <c r="AA3901" i="1" s="1"/>
  <c r="M3901" i="1"/>
  <c r="X3900" i="1"/>
  <c r="Z3900" i="1" s="1"/>
  <c r="Y3900" i="1"/>
  <c r="AA3900" i="1" s="1"/>
  <c r="M3900" i="1"/>
  <c r="AE3900" i="1"/>
  <c r="X3909" i="1"/>
  <c r="Z3909" i="1" s="1"/>
  <c r="Y3909" i="1"/>
  <c r="AA3909" i="1" s="1"/>
  <c r="X3908" i="1"/>
  <c r="Z3908" i="1" s="1"/>
  <c r="AI3908" i="1" s="1"/>
  <c r="X3903" i="1"/>
  <c r="Z3903" i="1" s="1"/>
  <c r="AI3903" i="1" s="1"/>
  <c r="X3902" i="1"/>
  <c r="Z3902" i="1" s="1"/>
  <c r="AI3902" i="1" s="1"/>
  <c r="AJ3899" i="1"/>
  <c r="AH3899" i="1"/>
  <c r="AG3899" i="1"/>
  <c r="AF3899" i="1"/>
  <c r="AD3899" i="1"/>
  <c r="AC3899" i="1"/>
  <c r="W3899" i="1"/>
  <c r="V3899" i="1"/>
  <c r="J3899" i="1"/>
  <c r="Y3899" i="1" s="1"/>
  <c r="AA3899" i="1" s="1"/>
  <c r="I3899" i="1"/>
  <c r="C3899" i="1"/>
  <c r="AJ3898" i="1"/>
  <c r="AH3898" i="1"/>
  <c r="AG3898" i="1"/>
  <c r="AF3898" i="1"/>
  <c r="AD3898" i="1"/>
  <c r="AC3898" i="1"/>
  <c r="W3898" i="1"/>
  <c r="V3898" i="1"/>
  <c r="J3898" i="1"/>
  <c r="X3898" i="1" s="1"/>
  <c r="Z3898" i="1" s="1"/>
  <c r="I3898" i="1"/>
  <c r="C3898" i="1"/>
  <c r="AJ3897" i="1"/>
  <c r="AH3897" i="1"/>
  <c r="AG3897" i="1"/>
  <c r="AF3897" i="1"/>
  <c r="AD3897" i="1"/>
  <c r="AC3897" i="1"/>
  <c r="W3897" i="1"/>
  <c r="V3897" i="1"/>
  <c r="J3897" i="1"/>
  <c r="I3897" i="1"/>
  <c r="C3897" i="1"/>
  <c r="AJ3896" i="1"/>
  <c r="AH3896" i="1"/>
  <c r="AG3896" i="1"/>
  <c r="AF3896" i="1"/>
  <c r="AD3896" i="1"/>
  <c r="AC3896" i="1"/>
  <c r="W3896" i="1"/>
  <c r="V3896" i="1"/>
  <c r="S3896" i="1"/>
  <c r="T3896" i="1" s="1"/>
  <c r="J3896" i="1"/>
  <c r="Y3896" i="1" s="1"/>
  <c r="AA3896" i="1" s="1"/>
  <c r="I3896" i="1"/>
  <c r="C3896" i="1"/>
  <c r="AJ3895" i="1"/>
  <c r="AH3895" i="1"/>
  <c r="AG3895" i="1"/>
  <c r="AF3895" i="1"/>
  <c r="AD3895" i="1"/>
  <c r="AC3895" i="1"/>
  <c r="W3895" i="1"/>
  <c r="V3895" i="1"/>
  <c r="S3895" i="1"/>
  <c r="T3895" i="1" s="1"/>
  <c r="J3895" i="1"/>
  <c r="I3895" i="1"/>
  <c r="C3895" i="1"/>
  <c r="AJ3894" i="1"/>
  <c r="AH3894" i="1"/>
  <c r="AG3894" i="1"/>
  <c r="AF3894" i="1"/>
  <c r="AD3894" i="1"/>
  <c r="AC3894" i="1"/>
  <c r="W3894" i="1"/>
  <c r="V3894" i="1"/>
  <c r="S3894" i="1"/>
  <c r="T3894" i="1" s="1"/>
  <c r="J3894" i="1"/>
  <c r="M3894" i="1" s="1"/>
  <c r="I3894" i="1"/>
  <c r="C3894" i="1"/>
  <c r="AJ3893" i="1"/>
  <c r="AH3893" i="1"/>
  <c r="AG3893" i="1"/>
  <c r="AF3893" i="1"/>
  <c r="AD3893" i="1"/>
  <c r="AC3893" i="1"/>
  <c r="W3893" i="1"/>
  <c r="V3893" i="1"/>
  <c r="S3893" i="1"/>
  <c r="T3893" i="1" s="1"/>
  <c r="J3893" i="1"/>
  <c r="Y3893" i="1" s="1"/>
  <c r="AA3893" i="1" s="1"/>
  <c r="I3893" i="1"/>
  <c r="C3893" i="1"/>
  <c r="AJ3892" i="1"/>
  <c r="AH3892" i="1"/>
  <c r="AG3892" i="1"/>
  <c r="AF3892" i="1"/>
  <c r="AD3892" i="1"/>
  <c r="AC3892" i="1"/>
  <c r="W3892" i="1"/>
  <c r="V3892" i="1"/>
  <c r="S3892" i="1"/>
  <c r="T3892" i="1" s="1"/>
  <c r="J3892" i="1"/>
  <c r="M3892" i="1" s="1"/>
  <c r="I3892" i="1"/>
  <c r="C3892" i="1"/>
  <c r="AJ3891" i="1"/>
  <c r="AH3891" i="1"/>
  <c r="AG3891" i="1"/>
  <c r="AF3891" i="1"/>
  <c r="AD3891" i="1"/>
  <c r="AC3891" i="1"/>
  <c r="W3891" i="1"/>
  <c r="V3891" i="1"/>
  <c r="S3891" i="1"/>
  <c r="T3891" i="1" s="1"/>
  <c r="J3891" i="1"/>
  <c r="Y3891" i="1" s="1"/>
  <c r="AA3891" i="1" s="1"/>
  <c r="I3891" i="1"/>
  <c r="C3891" i="1"/>
  <c r="AJ3890" i="1"/>
  <c r="AH3890" i="1"/>
  <c r="AG3890" i="1"/>
  <c r="AF3890" i="1"/>
  <c r="AD3890" i="1"/>
  <c r="AC3890" i="1"/>
  <c r="W3890" i="1"/>
  <c r="V3890" i="1"/>
  <c r="S3890" i="1"/>
  <c r="T3890" i="1" s="1"/>
  <c r="J3890" i="1"/>
  <c r="X3890" i="1" s="1"/>
  <c r="Z3890" i="1" s="1"/>
  <c r="I3890" i="1"/>
  <c r="C3890" i="1"/>
  <c r="AJ3889" i="1"/>
  <c r="AH3889" i="1"/>
  <c r="AG3889" i="1"/>
  <c r="AF3889" i="1"/>
  <c r="AD3889" i="1"/>
  <c r="AC3889" i="1"/>
  <c r="W3889" i="1"/>
  <c r="V3889" i="1"/>
  <c r="S3889" i="1"/>
  <c r="T3889" i="1" s="1"/>
  <c r="J3889" i="1"/>
  <c r="M3889" i="1" s="1"/>
  <c r="I3889" i="1"/>
  <c r="C3889" i="1"/>
  <c r="AJ3888" i="1"/>
  <c r="AH3888" i="1"/>
  <c r="AG3888" i="1"/>
  <c r="AF3888" i="1"/>
  <c r="AD3888" i="1"/>
  <c r="AC3888" i="1"/>
  <c r="W3888" i="1"/>
  <c r="V3888" i="1"/>
  <c r="S3888" i="1"/>
  <c r="T3888" i="1" s="1"/>
  <c r="J3888" i="1"/>
  <c r="X3888" i="1" s="1"/>
  <c r="Z3888" i="1" s="1"/>
  <c r="I3888" i="1"/>
  <c r="C3888" i="1"/>
  <c r="AJ3887" i="1"/>
  <c r="AH3887" i="1"/>
  <c r="AG3887" i="1"/>
  <c r="AF3887" i="1"/>
  <c r="AD3887" i="1"/>
  <c r="AC3887" i="1"/>
  <c r="W3887" i="1"/>
  <c r="V3887" i="1"/>
  <c r="S3887" i="1"/>
  <c r="T3887" i="1" s="1"/>
  <c r="J3887" i="1"/>
  <c r="X3887" i="1" s="1"/>
  <c r="Z3887" i="1" s="1"/>
  <c r="I3887" i="1"/>
  <c r="C3887" i="1"/>
  <c r="AJ3886" i="1"/>
  <c r="AH3886" i="1"/>
  <c r="AG3886" i="1"/>
  <c r="AF3886" i="1"/>
  <c r="AD3886" i="1"/>
  <c r="AC3886" i="1"/>
  <c r="W3886" i="1"/>
  <c r="V3886" i="1"/>
  <c r="S3886" i="1"/>
  <c r="T3886" i="1" s="1"/>
  <c r="J3886" i="1"/>
  <c r="M3886" i="1" s="1"/>
  <c r="I3886" i="1"/>
  <c r="C3886" i="1"/>
  <c r="AJ3885" i="1"/>
  <c r="AH3885" i="1"/>
  <c r="AG3885" i="1"/>
  <c r="AF3885" i="1"/>
  <c r="AD3885" i="1"/>
  <c r="AC3885" i="1"/>
  <c r="W3885" i="1"/>
  <c r="V3885" i="1"/>
  <c r="S3885" i="1"/>
  <c r="T3885" i="1" s="1"/>
  <c r="J3885" i="1"/>
  <c r="Y3885" i="1" s="1"/>
  <c r="AA3885" i="1" s="1"/>
  <c r="I3885" i="1"/>
  <c r="C3885" i="1"/>
  <c r="AJ3884" i="1"/>
  <c r="AH3884" i="1"/>
  <c r="AG3884" i="1"/>
  <c r="AF3884" i="1"/>
  <c r="AD3884" i="1"/>
  <c r="AC3884" i="1"/>
  <c r="W3884" i="1"/>
  <c r="V3884" i="1"/>
  <c r="S3884" i="1"/>
  <c r="T3884" i="1" s="1"/>
  <c r="J3884" i="1"/>
  <c r="M3884" i="1" s="1"/>
  <c r="I3884" i="1"/>
  <c r="C3884" i="1"/>
  <c r="AJ3883" i="1"/>
  <c r="AH3883" i="1"/>
  <c r="AG3883" i="1"/>
  <c r="AF3883" i="1"/>
  <c r="AD3883" i="1"/>
  <c r="AC3883" i="1"/>
  <c r="W3883" i="1"/>
  <c r="V3883" i="1"/>
  <c r="S3883" i="1"/>
  <c r="T3883" i="1" s="1"/>
  <c r="J3883" i="1"/>
  <c r="I3883" i="1"/>
  <c r="C3883" i="1"/>
  <c r="AJ3882" i="1"/>
  <c r="AH3882" i="1"/>
  <c r="AG3882" i="1"/>
  <c r="AF3882" i="1"/>
  <c r="AD3882" i="1"/>
  <c r="AC3882" i="1"/>
  <c r="W3882" i="1"/>
  <c r="V3882" i="1"/>
  <c r="S3882" i="1"/>
  <c r="T3882" i="1" s="1"/>
  <c r="J3882" i="1"/>
  <c r="I3882" i="1"/>
  <c r="C3882" i="1"/>
  <c r="AJ3881" i="1"/>
  <c r="AH3881" i="1"/>
  <c r="AG3881" i="1"/>
  <c r="AF3881" i="1"/>
  <c r="AD3881" i="1"/>
  <c r="AC3881" i="1"/>
  <c r="W3881" i="1"/>
  <c r="V3881" i="1"/>
  <c r="S3881" i="1"/>
  <c r="T3881" i="1" s="1"/>
  <c r="J3881" i="1"/>
  <c r="Y3881" i="1" s="1"/>
  <c r="AA3881" i="1" s="1"/>
  <c r="I3881" i="1"/>
  <c r="C3881" i="1"/>
  <c r="AJ3880" i="1"/>
  <c r="AH3880" i="1"/>
  <c r="AG3880" i="1"/>
  <c r="AF3880" i="1"/>
  <c r="AD3880" i="1"/>
  <c r="AC3880" i="1"/>
  <c r="W3880" i="1"/>
  <c r="V3880" i="1"/>
  <c r="J3880" i="1"/>
  <c r="I3880" i="1"/>
  <c r="C3880" i="1"/>
  <c r="AJ3879" i="1"/>
  <c r="AH3879" i="1"/>
  <c r="AG3879" i="1"/>
  <c r="AF3879" i="1"/>
  <c r="AD3879" i="1"/>
  <c r="AC3879" i="1"/>
  <c r="AE3879" i="1" s="1"/>
  <c r="W3879" i="1"/>
  <c r="V3879" i="1"/>
  <c r="J3879" i="1"/>
  <c r="Y3879" i="1" s="1"/>
  <c r="AA3879" i="1" s="1"/>
  <c r="I3879" i="1"/>
  <c r="C3879" i="1"/>
  <c r="AJ3878" i="1"/>
  <c r="AH3878" i="1"/>
  <c r="AG3878" i="1"/>
  <c r="AF3878" i="1"/>
  <c r="AD3878" i="1"/>
  <c r="AC3878" i="1"/>
  <c r="W3878" i="1"/>
  <c r="V3878" i="1"/>
  <c r="J3878" i="1"/>
  <c r="X3878" i="1" s="1"/>
  <c r="Z3878" i="1" s="1"/>
  <c r="I3878" i="1"/>
  <c r="C3878" i="1"/>
  <c r="AJ3877" i="1"/>
  <c r="AH3877" i="1"/>
  <c r="AG3877" i="1"/>
  <c r="AF3877" i="1"/>
  <c r="AD3877" i="1"/>
  <c r="AC3877" i="1"/>
  <c r="W3877" i="1"/>
  <c r="V3877" i="1"/>
  <c r="J3877" i="1"/>
  <c r="X3877" i="1" s="1"/>
  <c r="Z3877" i="1" s="1"/>
  <c r="I3877" i="1"/>
  <c r="C3877" i="1"/>
  <c r="AE3881" i="1" l="1"/>
  <c r="AE3883" i="1"/>
  <c r="AE3885" i="1"/>
  <c r="AE3891" i="1"/>
  <c r="AE3880" i="1"/>
  <c r="AE3882" i="1"/>
  <c r="AE3888" i="1"/>
  <c r="AE3890" i="1"/>
  <c r="AE3892" i="1"/>
  <c r="AE3894" i="1"/>
  <c r="AE3878" i="1"/>
  <c r="AI3904" i="1"/>
  <c r="AE3895" i="1"/>
  <c r="AE3897" i="1"/>
  <c r="AI3911" i="1"/>
  <c r="AI3910" i="1"/>
  <c r="AI3909" i="1"/>
  <c r="AI3901" i="1"/>
  <c r="AI3900" i="1"/>
  <c r="M3899" i="1"/>
  <c r="X3899" i="1"/>
  <c r="Z3899" i="1" s="1"/>
  <c r="AI3899" i="1" s="1"/>
  <c r="S3899" i="1"/>
  <c r="T3899" i="1" s="1"/>
  <c r="AE3899" i="1"/>
  <c r="Y3898" i="1"/>
  <c r="AA3898" i="1" s="1"/>
  <c r="AI3898" i="1" s="1"/>
  <c r="M3898" i="1"/>
  <c r="S3898" i="1"/>
  <c r="T3898" i="1" s="1"/>
  <c r="AE3898" i="1"/>
  <c r="X3897" i="1"/>
  <c r="Z3897" i="1" s="1"/>
  <c r="Y3897" i="1"/>
  <c r="AA3897" i="1" s="1"/>
  <c r="M3897" i="1"/>
  <c r="S3897" i="1"/>
  <c r="T3897" i="1" s="1"/>
  <c r="M3896" i="1"/>
  <c r="M3887" i="1"/>
  <c r="M3890" i="1"/>
  <c r="M3893" i="1"/>
  <c r="M3895" i="1"/>
  <c r="M3883" i="1"/>
  <c r="Y3887" i="1"/>
  <c r="AA3887" i="1" s="1"/>
  <c r="AI3887" i="1" s="1"/>
  <c r="M3885" i="1"/>
  <c r="M3888" i="1"/>
  <c r="M3891" i="1"/>
  <c r="AE3884" i="1"/>
  <c r="AE3887" i="1"/>
  <c r="AE3893" i="1"/>
  <c r="AE3896" i="1"/>
  <c r="AE3886" i="1"/>
  <c r="AE3889" i="1"/>
  <c r="X3889" i="1"/>
  <c r="Z3889" i="1" s="1"/>
  <c r="Y3889" i="1"/>
  <c r="AA3889" i="1" s="1"/>
  <c r="X3885" i="1"/>
  <c r="Z3885" i="1" s="1"/>
  <c r="AI3885" i="1" s="1"/>
  <c r="X3892" i="1"/>
  <c r="Z3892" i="1" s="1"/>
  <c r="X3886" i="1"/>
  <c r="Z3886" i="1" s="1"/>
  <c r="Y3888" i="1"/>
  <c r="AA3888" i="1" s="1"/>
  <c r="AI3888" i="1" s="1"/>
  <c r="Y3890" i="1"/>
  <c r="AA3890" i="1" s="1"/>
  <c r="AI3890" i="1" s="1"/>
  <c r="X3884" i="1"/>
  <c r="Z3884" i="1" s="1"/>
  <c r="X3894" i="1"/>
  <c r="Z3894" i="1" s="1"/>
  <c r="X3895" i="1"/>
  <c r="Z3895" i="1" s="1"/>
  <c r="Y3884" i="1"/>
  <c r="AA3884" i="1" s="1"/>
  <c r="Y3894" i="1"/>
  <c r="AA3894" i="1" s="1"/>
  <c r="Y3895" i="1"/>
  <c r="AA3895" i="1" s="1"/>
  <c r="M3882" i="1"/>
  <c r="M3881" i="1"/>
  <c r="S3880" i="1"/>
  <c r="T3880" i="1" s="1"/>
  <c r="X3880" i="1"/>
  <c r="Z3880" i="1" s="1"/>
  <c r="Y3880" i="1"/>
  <c r="AA3880" i="1" s="1"/>
  <c r="M3880" i="1"/>
  <c r="S3879" i="1"/>
  <c r="T3879" i="1" s="1"/>
  <c r="M3879" i="1"/>
  <c r="M3878" i="1"/>
  <c r="S3878" i="1"/>
  <c r="T3878" i="1" s="1"/>
  <c r="Y3878" i="1"/>
  <c r="AA3878" i="1" s="1"/>
  <c r="AI3878" i="1" s="1"/>
  <c r="Y3877" i="1"/>
  <c r="AA3877" i="1" s="1"/>
  <c r="AI3877" i="1" s="1"/>
  <c r="M3877" i="1"/>
  <c r="S3877" i="1"/>
  <c r="T3877" i="1" s="1"/>
  <c r="AE3877" i="1"/>
  <c r="X3896" i="1"/>
  <c r="Z3896" i="1" s="1"/>
  <c r="AI3896" i="1" s="1"/>
  <c r="Y3892" i="1"/>
  <c r="AA3892" i="1" s="1"/>
  <c r="X3891" i="1"/>
  <c r="Z3891" i="1" s="1"/>
  <c r="AI3891" i="1" s="1"/>
  <c r="X3893" i="1"/>
  <c r="Z3893" i="1" s="1"/>
  <c r="AI3893" i="1" s="1"/>
  <c r="X3883" i="1"/>
  <c r="Z3883" i="1" s="1"/>
  <c r="Y3886" i="1"/>
  <c r="AA3886" i="1" s="1"/>
  <c r="Y3883" i="1"/>
  <c r="AA3883" i="1" s="1"/>
  <c r="X3882" i="1"/>
  <c r="Z3882" i="1" s="1"/>
  <c r="X3879" i="1"/>
  <c r="Z3879" i="1" s="1"/>
  <c r="AI3879" i="1" s="1"/>
  <c r="Y3882" i="1"/>
  <c r="AA3882" i="1" s="1"/>
  <c r="X3881" i="1"/>
  <c r="Z3881" i="1" s="1"/>
  <c r="AI3881" i="1" s="1"/>
  <c r="AJ3876" i="1"/>
  <c r="AH3876" i="1"/>
  <c r="AG3876" i="1"/>
  <c r="AF3876" i="1"/>
  <c r="AD3876" i="1"/>
  <c r="AC3876" i="1"/>
  <c r="W3876" i="1"/>
  <c r="V3876" i="1"/>
  <c r="J3876" i="1"/>
  <c r="I3876" i="1"/>
  <c r="C3876" i="1"/>
  <c r="AJ3875" i="1"/>
  <c r="AH3875" i="1"/>
  <c r="AG3875" i="1"/>
  <c r="AF3875" i="1"/>
  <c r="AD3875" i="1"/>
  <c r="AC3875" i="1"/>
  <c r="W3875" i="1"/>
  <c r="V3875" i="1"/>
  <c r="J3875" i="1"/>
  <c r="Y3875" i="1" s="1"/>
  <c r="AA3875" i="1" s="1"/>
  <c r="I3875" i="1"/>
  <c r="C3875" i="1"/>
  <c r="AJ3874" i="1"/>
  <c r="AH3874" i="1"/>
  <c r="AG3874" i="1"/>
  <c r="AF3874" i="1"/>
  <c r="AD3874" i="1"/>
  <c r="AC3874" i="1"/>
  <c r="AE3874" i="1" s="1"/>
  <c r="W3874" i="1"/>
  <c r="V3874" i="1"/>
  <c r="J3874" i="1"/>
  <c r="I3874" i="1"/>
  <c r="C3874" i="1"/>
  <c r="AJ3873" i="1"/>
  <c r="AH3873" i="1"/>
  <c r="AG3873" i="1"/>
  <c r="AF3873" i="1"/>
  <c r="AD3873" i="1"/>
  <c r="AC3873" i="1"/>
  <c r="W3873" i="1"/>
  <c r="V3873" i="1"/>
  <c r="J3873" i="1"/>
  <c r="Y3873" i="1" s="1"/>
  <c r="AA3873" i="1" s="1"/>
  <c r="I3873" i="1"/>
  <c r="C3873" i="1"/>
  <c r="AJ3872" i="1"/>
  <c r="AH3872" i="1"/>
  <c r="AG3872" i="1"/>
  <c r="AF3872" i="1"/>
  <c r="AD3872" i="1"/>
  <c r="AC3872" i="1"/>
  <c r="W3872" i="1"/>
  <c r="V3872" i="1"/>
  <c r="J3872" i="1"/>
  <c r="X3872" i="1" s="1"/>
  <c r="Z3872" i="1" s="1"/>
  <c r="I3872" i="1"/>
  <c r="C3872" i="1"/>
  <c r="AJ3871" i="1"/>
  <c r="AH3871" i="1"/>
  <c r="AG3871" i="1"/>
  <c r="AF3871" i="1"/>
  <c r="AD3871" i="1"/>
  <c r="AC3871" i="1"/>
  <c r="W3871" i="1"/>
  <c r="V3871" i="1"/>
  <c r="J3871" i="1"/>
  <c r="I3871" i="1"/>
  <c r="C3871" i="1"/>
  <c r="AJ3870" i="1"/>
  <c r="AH3870" i="1"/>
  <c r="AG3870" i="1"/>
  <c r="AF3870" i="1"/>
  <c r="AD3870" i="1"/>
  <c r="AC3870" i="1"/>
  <c r="W3870" i="1"/>
  <c r="V3870" i="1"/>
  <c r="J3870" i="1"/>
  <c r="Y3870" i="1" s="1"/>
  <c r="AA3870" i="1" s="1"/>
  <c r="I3870" i="1"/>
  <c r="C3870" i="1"/>
  <c r="AJ3869" i="1"/>
  <c r="AH3869" i="1"/>
  <c r="AG3869" i="1"/>
  <c r="AF3869" i="1"/>
  <c r="AD3869" i="1"/>
  <c r="AC3869" i="1"/>
  <c r="W3869" i="1"/>
  <c r="V3869" i="1"/>
  <c r="J3869" i="1"/>
  <c r="S3869" i="1" s="1"/>
  <c r="T3869" i="1" s="1"/>
  <c r="I3869" i="1"/>
  <c r="C3869" i="1"/>
  <c r="AJ3868" i="1"/>
  <c r="AH3868" i="1"/>
  <c r="AG3868" i="1"/>
  <c r="AF3868" i="1"/>
  <c r="AD3868" i="1"/>
  <c r="AC3868" i="1"/>
  <c r="W3868" i="1"/>
  <c r="V3868" i="1"/>
  <c r="J3868" i="1"/>
  <c r="S3868" i="1" s="1"/>
  <c r="T3868" i="1" s="1"/>
  <c r="I3868" i="1"/>
  <c r="C3868" i="1"/>
  <c r="AE3872" i="1" l="1"/>
  <c r="AE3868" i="1"/>
  <c r="AI3892" i="1"/>
  <c r="AE3869" i="1"/>
  <c r="AI3884" i="1"/>
  <c r="AE3873" i="1"/>
  <c r="AI3894" i="1"/>
  <c r="AI3897" i="1"/>
  <c r="AI3889" i="1"/>
  <c r="AI3886" i="1"/>
  <c r="AI3895" i="1"/>
  <c r="AI3880" i="1"/>
  <c r="S3876" i="1"/>
  <c r="T3876" i="1" s="1"/>
  <c r="X3876" i="1"/>
  <c r="Z3876" i="1" s="1"/>
  <c r="M3876" i="1"/>
  <c r="AE3876" i="1"/>
  <c r="S3875" i="1"/>
  <c r="T3875" i="1" s="1"/>
  <c r="M3875" i="1"/>
  <c r="AE3875" i="1"/>
  <c r="S3874" i="1"/>
  <c r="T3874" i="1" s="1"/>
  <c r="M3874" i="1"/>
  <c r="M3873" i="1"/>
  <c r="S3873" i="1"/>
  <c r="T3873" i="1" s="1"/>
  <c r="X3873" i="1"/>
  <c r="Z3873" i="1" s="1"/>
  <c r="AI3873" i="1" s="1"/>
  <c r="M3872" i="1"/>
  <c r="S3872" i="1"/>
  <c r="T3872" i="1" s="1"/>
  <c r="Y3872" i="1"/>
  <c r="AA3872" i="1" s="1"/>
  <c r="AI3872" i="1" s="1"/>
  <c r="Y3871" i="1"/>
  <c r="AA3871" i="1" s="1"/>
  <c r="M3871" i="1"/>
  <c r="S3871" i="1"/>
  <c r="T3871" i="1" s="1"/>
  <c r="AE3871" i="1"/>
  <c r="AI3883" i="1"/>
  <c r="AI3882" i="1"/>
  <c r="M3870" i="1"/>
  <c r="S3870" i="1"/>
  <c r="T3870" i="1" s="1"/>
  <c r="AE3870" i="1"/>
  <c r="X3869" i="1"/>
  <c r="Z3869" i="1" s="1"/>
  <c r="M3869" i="1"/>
  <c r="Y3869" i="1"/>
  <c r="AA3869" i="1" s="1"/>
  <c r="Y3868" i="1"/>
  <c r="AA3868" i="1" s="1"/>
  <c r="X3868" i="1"/>
  <c r="Z3868" i="1" s="1"/>
  <c r="M3868" i="1"/>
  <c r="X3874" i="1"/>
  <c r="Z3874" i="1" s="1"/>
  <c r="X3871" i="1"/>
  <c r="Z3871" i="1" s="1"/>
  <c r="Y3874" i="1"/>
  <c r="AA3874" i="1" s="1"/>
  <c r="Y3876" i="1"/>
  <c r="AA3876" i="1" s="1"/>
  <c r="X3870" i="1"/>
  <c r="Z3870" i="1" s="1"/>
  <c r="AI3870" i="1" s="1"/>
  <c r="X3875" i="1"/>
  <c r="Z3875" i="1" s="1"/>
  <c r="AI3875" i="1" s="1"/>
  <c r="AJ3867" i="1"/>
  <c r="AH3867" i="1"/>
  <c r="AG3867" i="1"/>
  <c r="AF3867" i="1"/>
  <c r="AD3867" i="1"/>
  <c r="AC3867" i="1"/>
  <c r="W3867" i="1"/>
  <c r="V3867" i="1"/>
  <c r="J3867" i="1"/>
  <c r="Y3867" i="1" s="1"/>
  <c r="AA3867" i="1" s="1"/>
  <c r="I3867" i="1"/>
  <c r="C3867" i="1"/>
  <c r="AJ3866" i="1"/>
  <c r="AH3866" i="1"/>
  <c r="AG3866" i="1"/>
  <c r="AF3866" i="1"/>
  <c r="AD3866" i="1"/>
  <c r="AC3866" i="1"/>
  <c r="W3866" i="1"/>
  <c r="V3866" i="1"/>
  <c r="J3866" i="1"/>
  <c r="I3866" i="1"/>
  <c r="C3866" i="1"/>
  <c r="AJ3865" i="1"/>
  <c r="AH3865" i="1"/>
  <c r="AG3865" i="1"/>
  <c r="AF3865" i="1"/>
  <c r="AD3865" i="1"/>
  <c r="AC3865" i="1"/>
  <c r="W3865" i="1"/>
  <c r="V3865" i="1"/>
  <c r="J3865" i="1"/>
  <c r="I3865" i="1"/>
  <c r="C3865" i="1"/>
  <c r="AJ3864" i="1"/>
  <c r="AH3864" i="1"/>
  <c r="AG3864" i="1"/>
  <c r="AF3864" i="1"/>
  <c r="AD3864" i="1"/>
  <c r="AC3864" i="1"/>
  <c r="W3864" i="1"/>
  <c r="V3864" i="1"/>
  <c r="J3864" i="1"/>
  <c r="Y3864" i="1" s="1"/>
  <c r="AA3864" i="1" s="1"/>
  <c r="I3864" i="1"/>
  <c r="C3864" i="1"/>
  <c r="AJ3863" i="1"/>
  <c r="AH3863" i="1"/>
  <c r="AG3863" i="1"/>
  <c r="AF3863" i="1"/>
  <c r="AD3863" i="1"/>
  <c r="AC3863" i="1"/>
  <c r="AE3863" i="1" s="1"/>
  <c r="W3863" i="1"/>
  <c r="V3863" i="1"/>
  <c r="J3863" i="1"/>
  <c r="Y3863" i="1" s="1"/>
  <c r="AA3863" i="1" s="1"/>
  <c r="I3863" i="1"/>
  <c r="C3863" i="1"/>
  <c r="AJ3862" i="1"/>
  <c r="AH3862" i="1"/>
  <c r="AG3862" i="1"/>
  <c r="AF3862" i="1"/>
  <c r="AD3862" i="1"/>
  <c r="AC3862" i="1"/>
  <c r="W3862" i="1"/>
  <c r="V3862" i="1"/>
  <c r="J3862" i="1"/>
  <c r="S3862" i="1" s="1"/>
  <c r="T3862" i="1" s="1"/>
  <c r="I3862" i="1"/>
  <c r="C3862" i="1"/>
  <c r="AJ3861" i="1"/>
  <c r="AH3861" i="1"/>
  <c r="AG3861" i="1"/>
  <c r="AF3861" i="1"/>
  <c r="AD3861" i="1"/>
  <c r="AC3861" i="1"/>
  <c r="AE3861" i="1" s="1"/>
  <c r="W3861" i="1"/>
  <c r="V3861" i="1"/>
  <c r="J3861" i="1"/>
  <c r="I3861" i="1"/>
  <c r="C3861" i="1"/>
  <c r="AJ3860" i="1"/>
  <c r="AH3860" i="1"/>
  <c r="AG3860" i="1"/>
  <c r="AF3860" i="1"/>
  <c r="AD3860" i="1"/>
  <c r="AC3860" i="1"/>
  <c r="W3860" i="1"/>
  <c r="V3860" i="1"/>
  <c r="J3860" i="1"/>
  <c r="Y3860" i="1" s="1"/>
  <c r="AA3860" i="1" s="1"/>
  <c r="I3860" i="1"/>
  <c r="C3860" i="1"/>
  <c r="AJ3859" i="1"/>
  <c r="AH3859" i="1"/>
  <c r="AG3859" i="1"/>
  <c r="AF3859" i="1"/>
  <c r="AD3859" i="1"/>
  <c r="AC3859" i="1"/>
  <c r="W3859" i="1"/>
  <c r="V3859" i="1"/>
  <c r="J3859" i="1"/>
  <c r="I3859" i="1"/>
  <c r="C3859" i="1"/>
  <c r="AJ3858" i="1"/>
  <c r="AH3858" i="1"/>
  <c r="AG3858" i="1"/>
  <c r="AF3858" i="1"/>
  <c r="AD3858" i="1"/>
  <c r="AC3858" i="1"/>
  <c r="W3858" i="1"/>
  <c r="V3858" i="1"/>
  <c r="J3858" i="1"/>
  <c r="Y3858" i="1" s="1"/>
  <c r="AA3858" i="1" s="1"/>
  <c r="I3858" i="1"/>
  <c r="C3858" i="1"/>
  <c r="AJ3857" i="1"/>
  <c r="AH3857" i="1"/>
  <c r="AG3857" i="1"/>
  <c r="AF3857" i="1"/>
  <c r="AD3857" i="1"/>
  <c r="AC3857" i="1"/>
  <c r="W3857" i="1"/>
  <c r="V3857" i="1"/>
  <c r="J3857" i="1"/>
  <c r="M3857" i="1" s="1"/>
  <c r="I3857" i="1"/>
  <c r="C3857" i="1"/>
  <c r="AJ3856" i="1"/>
  <c r="AH3856" i="1"/>
  <c r="AG3856" i="1"/>
  <c r="AF3856" i="1"/>
  <c r="AD3856" i="1"/>
  <c r="AC3856" i="1"/>
  <c r="AE3856" i="1" s="1"/>
  <c r="W3856" i="1"/>
  <c r="V3856" i="1"/>
  <c r="J3856" i="1"/>
  <c r="I3856" i="1"/>
  <c r="C3856" i="1"/>
  <c r="AJ3855" i="1"/>
  <c r="AH3855" i="1"/>
  <c r="AG3855" i="1"/>
  <c r="AF3855" i="1"/>
  <c r="AD3855" i="1"/>
  <c r="AC3855" i="1"/>
  <c r="W3855" i="1"/>
  <c r="V3855" i="1"/>
  <c r="J3855" i="1"/>
  <c r="Y3855" i="1" s="1"/>
  <c r="AA3855" i="1" s="1"/>
  <c r="I3855" i="1"/>
  <c r="C3855" i="1"/>
  <c r="AJ3854" i="1"/>
  <c r="AH3854" i="1"/>
  <c r="AG3854" i="1"/>
  <c r="AF3854" i="1"/>
  <c r="AD3854" i="1"/>
  <c r="AC3854" i="1"/>
  <c r="W3854" i="1"/>
  <c r="V3854" i="1"/>
  <c r="J3854" i="1"/>
  <c r="I3854" i="1"/>
  <c r="C3854" i="1"/>
  <c r="AJ3853" i="1"/>
  <c r="AH3853" i="1"/>
  <c r="AG3853" i="1"/>
  <c r="AF3853" i="1"/>
  <c r="AD3853" i="1"/>
  <c r="AC3853" i="1"/>
  <c r="W3853" i="1"/>
  <c r="V3853" i="1"/>
  <c r="J3853" i="1"/>
  <c r="I3853" i="1"/>
  <c r="C3853" i="1"/>
  <c r="AJ3852" i="1"/>
  <c r="AH3852" i="1"/>
  <c r="AG3852" i="1"/>
  <c r="AF3852" i="1"/>
  <c r="AD3852" i="1"/>
  <c r="AC3852" i="1"/>
  <c r="W3852" i="1"/>
  <c r="V3852" i="1"/>
  <c r="J3852" i="1"/>
  <c r="Y3852" i="1" s="1"/>
  <c r="AA3852" i="1" s="1"/>
  <c r="I3852" i="1"/>
  <c r="C3852" i="1"/>
  <c r="AJ3851" i="1"/>
  <c r="AH3851" i="1"/>
  <c r="AG3851" i="1"/>
  <c r="AF3851" i="1"/>
  <c r="AD3851" i="1"/>
  <c r="AC3851" i="1"/>
  <c r="W3851" i="1"/>
  <c r="V3851" i="1"/>
  <c r="J3851" i="1"/>
  <c r="I3851" i="1"/>
  <c r="C3851" i="1"/>
  <c r="AJ3850" i="1"/>
  <c r="AH3850" i="1"/>
  <c r="AG3850" i="1"/>
  <c r="AF3850" i="1"/>
  <c r="AD3850" i="1"/>
  <c r="AC3850" i="1"/>
  <c r="W3850" i="1"/>
  <c r="V3850" i="1"/>
  <c r="J3850" i="1"/>
  <c r="Y3850" i="1" s="1"/>
  <c r="AA3850" i="1" s="1"/>
  <c r="I3850" i="1"/>
  <c r="C3850" i="1"/>
  <c r="AE3862" i="1" l="1"/>
  <c r="AE3851" i="1"/>
  <c r="AE3859" i="1"/>
  <c r="AE3850" i="1"/>
  <c r="AE3858" i="1"/>
  <c r="AE3866" i="1"/>
  <c r="AI3868" i="1"/>
  <c r="AE3854" i="1"/>
  <c r="X3862" i="1"/>
  <c r="Z3862" i="1" s="1"/>
  <c r="AE3855" i="1"/>
  <c r="AE3853" i="1"/>
  <c r="S3859" i="1"/>
  <c r="T3859" i="1" s="1"/>
  <c r="AE3865" i="1"/>
  <c r="X3859" i="1"/>
  <c r="Z3859" i="1" s="1"/>
  <c r="AE3852" i="1"/>
  <c r="S3860" i="1"/>
  <c r="T3860" i="1" s="1"/>
  <c r="AE3864" i="1"/>
  <c r="AI3876" i="1"/>
  <c r="AI3871" i="1"/>
  <c r="AI3869" i="1"/>
  <c r="M3867" i="1"/>
  <c r="S3867" i="1"/>
  <c r="T3867" i="1" s="1"/>
  <c r="AE3867" i="1"/>
  <c r="S3866" i="1"/>
  <c r="T3866" i="1" s="1"/>
  <c r="M3866" i="1"/>
  <c r="Y3866" i="1"/>
  <c r="AA3866" i="1" s="1"/>
  <c r="X3866" i="1"/>
  <c r="Z3866" i="1" s="1"/>
  <c r="S3865" i="1"/>
  <c r="T3865" i="1" s="1"/>
  <c r="X3865" i="1"/>
  <c r="Z3865" i="1" s="1"/>
  <c r="M3865" i="1"/>
  <c r="M3864" i="1"/>
  <c r="S3864" i="1"/>
  <c r="T3864" i="1" s="1"/>
  <c r="M3863" i="1"/>
  <c r="S3863" i="1"/>
  <c r="T3863" i="1" s="1"/>
  <c r="Y3862" i="1"/>
  <c r="AA3862" i="1" s="1"/>
  <c r="AI3862" i="1" s="1"/>
  <c r="M3862" i="1"/>
  <c r="M3861" i="1"/>
  <c r="S3861" i="1"/>
  <c r="T3861" i="1" s="1"/>
  <c r="M3860" i="1"/>
  <c r="AE3860" i="1"/>
  <c r="M3859" i="1"/>
  <c r="AI3874" i="1"/>
  <c r="M3858" i="1"/>
  <c r="S3858" i="1"/>
  <c r="T3858" i="1" s="1"/>
  <c r="S3857" i="1"/>
  <c r="T3857" i="1" s="1"/>
  <c r="X3857" i="1"/>
  <c r="Z3857" i="1" s="1"/>
  <c r="Y3857" i="1"/>
  <c r="AA3857" i="1" s="1"/>
  <c r="AE3857" i="1"/>
  <c r="M3856" i="1"/>
  <c r="S3856" i="1"/>
  <c r="T3856" i="1" s="1"/>
  <c r="X3856" i="1"/>
  <c r="Z3856" i="1" s="1"/>
  <c r="Y3856" i="1"/>
  <c r="AA3856" i="1" s="1"/>
  <c r="X3855" i="1"/>
  <c r="Z3855" i="1" s="1"/>
  <c r="AI3855" i="1" s="1"/>
  <c r="M3855" i="1"/>
  <c r="S3855" i="1"/>
  <c r="T3855" i="1" s="1"/>
  <c r="X3854" i="1"/>
  <c r="Z3854" i="1" s="1"/>
  <c r="S3854" i="1"/>
  <c r="T3854" i="1" s="1"/>
  <c r="Y3854" i="1"/>
  <c r="AA3854" i="1" s="1"/>
  <c r="M3854" i="1"/>
  <c r="S3853" i="1"/>
  <c r="T3853" i="1" s="1"/>
  <c r="M3853" i="1"/>
  <c r="X3853" i="1"/>
  <c r="Z3853" i="1" s="1"/>
  <c r="Y3853" i="1"/>
  <c r="AA3853" i="1" s="1"/>
  <c r="M3852" i="1"/>
  <c r="S3852" i="1"/>
  <c r="T3852" i="1" s="1"/>
  <c r="S3851" i="1"/>
  <c r="T3851" i="1" s="1"/>
  <c r="M3851" i="1"/>
  <c r="M3850" i="1"/>
  <c r="S3850" i="1"/>
  <c r="T3850" i="1" s="1"/>
  <c r="X3850" i="1"/>
  <c r="Z3850" i="1" s="1"/>
  <c r="AI3850" i="1" s="1"/>
  <c r="X3867" i="1"/>
  <c r="Z3867" i="1" s="1"/>
  <c r="AI3867" i="1" s="1"/>
  <c r="Y3865" i="1"/>
  <c r="AA3865" i="1" s="1"/>
  <c r="X3864" i="1"/>
  <c r="Z3864" i="1" s="1"/>
  <c r="AI3864" i="1" s="1"/>
  <c r="X3863" i="1"/>
  <c r="Z3863" i="1" s="1"/>
  <c r="AI3863" i="1" s="1"/>
  <c r="X3861" i="1"/>
  <c r="Z3861" i="1" s="1"/>
  <c r="Y3861" i="1"/>
  <c r="AA3861" i="1" s="1"/>
  <c r="X3860" i="1"/>
  <c r="Z3860" i="1" s="1"/>
  <c r="AI3860" i="1" s="1"/>
  <c r="Y3859" i="1"/>
  <c r="AA3859" i="1" s="1"/>
  <c r="AI3859" i="1" s="1"/>
  <c r="X3858" i="1"/>
  <c r="Z3858" i="1" s="1"/>
  <c r="AI3858" i="1" s="1"/>
  <c r="X3852" i="1"/>
  <c r="Z3852" i="1" s="1"/>
  <c r="AI3852" i="1" s="1"/>
  <c r="X3851" i="1"/>
  <c r="Z3851" i="1" s="1"/>
  <c r="Y3851" i="1"/>
  <c r="AA3851" i="1" s="1"/>
  <c r="AJ3849" i="1"/>
  <c r="AH3849" i="1"/>
  <c r="AG3849" i="1"/>
  <c r="AF3849" i="1"/>
  <c r="AD3849" i="1"/>
  <c r="AC3849" i="1"/>
  <c r="W3849" i="1"/>
  <c r="V3849" i="1"/>
  <c r="J3849" i="1"/>
  <c r="X3849" i="1" s="1"/>
  <c r="Z3849" i="1" s="1"/>
  <c r="I3849" i="1"/>
  <c r="C3849" i="1"/>
  <c r="AJ3848" i="1"/>
  <c r="AH3848" i="1"/>
  <c r="AG3848" i="1"/>
  <c r="AF3848" i="1"/>
  <c r="AD3848" i="1"/>
  <c r="AC3848" i="1"/>
  <c r="W3848" i="1"/>
  <c r="V3848" i="1"/>
  <c r="J3848" i="1"/>
  <c r="I3848" i="1"/>
  <c r="C3848" i="1"/>
  <c r="AJ3847" i="1"/>
  <c r="AH3847" i="1"/>
  <c r="AG3847" i="1"/>
  <c r="AF3847" i="1"/>
  <c r="AD3847" i="1"/>
  <c r="AC3847" i="1"/>
  <c r="AE3847" i="1" s="1"/>
  <c r="W3847" i="1"/>
  <c r="V3847" i="1"/>
  <c r="S3847" i="1"/>
  <c r="T3847" i="1" s="1"/>
  <c r="J3847" i="1"/>
  <c r="I3847" i="1"/>
  <c r="C3847" i="1"/>
  <c r="AJ3846" i="1"/>
  <c r="AH3846" i="1"/>
  <c r="AG3846" i="1"/>
  <c r="AF3846" i="1"/>
  <c r="AD3846" i="1"/>
  <c r="AC3846" i="1"/>
  <c r="W3846" i="1"/>
  <c r="V3846" i="1"/>
  <c r="S3846" i="1"/>
  <c r="T3846" i="1" s="1"/>
  <c r="J3846" i="1"/>
  <c r="Y3846" i="1" s="1"/>
  <c r="AA3846" i="1" s="1"/>
  <c r="I3846" i="1"/>
  <c r="C3846" i="1"/>
  <c r="AJ3845" i="1"/>
  <c r="AH3845" i="1"/>
  <c r="AG3845" i="1"/>
  <c r="AF3845" i="1"/>
  <c r="AD3845" i="1"/>
  <c r="AC3845" i="1"/>
  <c r="AE3845" i="1" s="1"/>
  <c r="W3845" i="1"/>
  <c r="V3845" i="1"/>
  <c r="S3845" i="1"/>
  <c r="T3845" i="1" s="1"/>
  <c r="J3845" i="1"/>
  <c r="M3845" i="1" s="1"/>
  <c r="I3845" i="1"/>
  <c r="C3845" i="1"/>
  <c r="AJ3844" i="1"/>
  <c r="AH3844" i="1"/>
  <c r="AG3844" i="1"/>
  <c r="AF3844" i="1"/>
  <c r="AD3844" i="1"/>
  <c r="AC3844" i="1"/>
  <c r="W3844" i="1"/>
  <c r="V3844" i="1"/>
  <c r="S3844" i="1"/>
  <c r="T3844" i="1" s="1"/>
  <c r="J3844" i="1"/>
  <c r="I3844" i="1"/>
  <c r="C3844" i="1"/>
  <c r="AJ3843" i="1"/>
  <c r="AH3843" i="1"/>
  <c r="AG3843" i="1"/>
  <c r="AF3843" i="1"/>
  <c r="AD3843" i="1"/>
  <c r="AC3843" i="1"/>
  <c r="AE3843" i="1" s="1"/>
  <c r="W3843" i="1"/>
  <c r="V3843" i="1"/>
  <c r="S3843" i="1"/>
  <c r="T3843" i="1" s="1"/>
  <c r="J3843" i="1"/>
  <c r="Y3843" i="1" s="1"/>
  <c r="AA3843" i="1" s="1"/>
  <c r="I3843" i="1"/>
  <c r="C3843" i="1"/>
  <c r="AJ3842" i="1"/>
  <c r="AH3842" i="1"/>
  <c r="AG3842" i="1"/>
  <c r="AF3842" i="1"/>
  <c r="AD3842" i="1"/>
  <c r="AC3842" i="1"/>
  <c r="AE3842" i="1" s="1"/>
  <c r="W3842" i="1"/>
  <c r="V3842" i="1"/>
  <c r="S3842" i="1"/>
  <c r="T3842" i="1" s="1"/>
  <c r="J3842" i="1"/>
  <c r="M3842" i="1" s="1"/>
  <c r="I3842" i="1"/>
  <c r="C3842" i="1"/>
  <c r="AJ3841" i="1"/>
  <c r="AH3841" i="1"/>
  <c r="AG3841" i="1"/>
  <c r="AF3841" i="1"/>
  <c r="AD3841" i="1"/>
  <c r="AC3841" i="1"/>
  <c r="W3841" i="1"/>
  <c r="V3841" i="1"/>
  <c r="S3841" i="1"/>
  <c r="T3841" i="1" s="1"/>
  <c r="J3841" i="1"/>
  <c r="M3841" i="1" s="1"/>
  <c r="I3841" i="1"/>
  <c r="C3841" i="1"/>
  <c r="AJ3840" i="1"/>
  <c r="AH3840" i="1"/>
  <c r="AG3840" i="1"/>
  <c r="AF3840" i="1"/>
  <c r="AD3840" i="1"/>
  <c r="AC3840" i="1"/>
  <c r="AE3840" i="1" s="1"/>
  <c r="W3840" i="1"/>
  <c r="V3840" i="1"/>
  <c r="S3840" i="1"/>
  <c r="T3840" i="1" s="1"/>
  <c r="J3840" i="1"/>
  <c r="Y3840" i="1" s="1"/>
  <c r="AA3840" i="1" s="1"/>
  <c r="I3840" i="1"/>
  <c r="C3840" i="1"/>
  <c r="AJ3839" i="1"/>
  <c r="AH3839" i="1"/>
  <c r="AG3839" i="1"/>
  <c r="AF3839" i="1"/>
  <c r="AD3839" i="1"/>
  <c r="AC3839" i="1"/>
  <c r="W3839" i="1"/>
  <c r="V3839" i="1"/>
  <c r="S3839" i="1"/>
  <c r="T3839" i="1" s="1"/>
  <c r="J3839" i="1"/>
  <c r="X3839" i="1" s="1"/>
  <c r="Z3839" i="1" s="1"/>
  <c r="I3839" i="1"/>
  <c r="C3839" i="1"/>
  <c r="AJ3838" i="1"/>
  <c r="AH3838" i="1"/>
  <c r="AG3838" i="1"/>
  <c r="AF3838" i="1"/>
  <c r="AD3838" i="1"/>
  <c r="AC3838" i="1"/>
  <c r="W3838" i="1"/>
  <c r="V3838" i="1"/>
  <c r="S3838" i="1"/>
  <c r="T3838" i="1" s="1"/>
  <c r="J3838" i="1"/>
  <c r="Y3838" i="1" s="1"/>
  <c r="AA3838" i="1" s="1"/>
  <c r="I3838" i="1"/>
  <c r="C3838" i="1"/>
  <c r="AJ3837" i="1"/>
  <c r="AH3837" i="1"/>
  <c r="AG3837" i="1"/>
  <c r="AF3837" i="1"/>
  <c r="AD3837" i="1"/>
  <c r="AC3837" i="1"/>
  <c r="W3837" i="1"/>
  <c r="V3837" i="1"/>
  <c r="S3837" i="1"/>
  <c r="T3837" i="1" s="1"/>
  <c r="J3837" i="1"/>
  <c r="X3837" i="1" s="1"/>
  <c r="Z3837" i="1" s="1"/>
  <c r="I3837" i="1"/>
  <c r="C3837" i="1"/>
  <c r="AJ3836" i="1"/>
  <c r="AH3836" i="1"/>
  <c r="AG3836" i="1"/>
  <c r="AF3836" i="1"/>
  <c r="AD3836" i="1"/>
  <c r="AC3836" i="1"/>
  <c r="W3836" i="1"/>
  <c r="V3836" i="1"/>
  <c r="S3836" i="1"/>
  <c r="T3836" i="1" s="1"/>
  <c r="J3836" i="1"/>
  <c r="I3836" i="1"/>
  <c r="C3836" i="1"/>
  <c r="AJ3835" i="1"/>
  <c r="AH3835" i="1"/>
  <c r="AG3835" i="1"/>
  <c r="AF3835" i="1"/>
  <c r="AD3835" i="1"/>
  <c r="AC3835" i="1"/>
  <c r="W3835" i="1"/>
  <c r="V3835" i="1"/>
  <c r="S3835" i="1"/>
  <c r="T3835" i="1" s="1"/>
  <c r="J3835" i="1"/>
  <c r="Y3835" i="1" s="1"/>
  <c r="AA3835" i="1" s="1"/>
  <c r="I3835" i="1"/>
  <c r="C3835" i="1"/>
  <c r="AJ3834" i="1"/>
  <c r="AH3834" i="1"/>
  <c r="AG3834" i="1"/>
  <c r="AF3834" i="1"/>
  <c r="AD3834" i="1"/>
  <c r="AC3834" i="1"/>
  <c r="AE3834" i="1" s="1"/>
  <c r="W3834" i="1"/>
  <c r="V3834" i="1"/>
  <c r="S3834" i="1"/>
  <c r="T3834" i="1" s="1"/>
  <c r="J3834" i="1"/>
  <c r="X3834" i="1" s="1"/>
  <c r="Z3834" i="1" s="1"/>
  <c r="I3834" i="1"/>
  <c r="C3834" i="1"/>
  <c r="AJ3833" i="1"/>
  <c r="AH3833" i="1"/>
  <c r="AG3833" i="1"/>
  <c r="AF3833" i="1"/>
  <c r="AD3833" i="1"/>
  <c r="AC3833" i="1"/>
  <c r="AE3833" i="1" s="1"/>
  <c r="W3833" i="1"/>
  <c r="V3833" i="1"/>
  <c r="S3833" i="1"/>
  <c r="T3833" i="1" s="1"/>
  <c r="J3833" i="1"/>
  <c r="I3833" i="1"/>
  <c r="C3833" i="1"/>
  <c r="AJ3832" i="1"/>
  <c r="AH3832" i="1"/>
  <c r="AG3832" i="1"/>
  <c r="AF3832" i="1"/>
  <c r="AD3832" i="1"/>
  <c r="AC3832" i="1"/>
  <c r="W3832" i="1"/>
  <c r="V3832" i="1"/>
  <c r="S3832" i="1"/>
  <c r="T3832" i="1" s="1"/>
  <c r="J3832" i="1"/>
  <c r="Y3832" i="1" s="1"/>
  <c r="AA3832" i="1" s="1"/>
  <c r="I3832" i="1"/>
  <c r="C3832" i="1"/>
  <c r="AJ3831" i="1"/>
  <c r="AH3831" i="1"/>
  <c r="AG3831" i="1"/>
  <c r="AF3831" i="1"/>
  <c r="AD3831" i="1"/>
  <c r="AC3831" i="1"/>
  <c r="W3831" i="1"/>
  <c r="V3831" i="1"/>
  <c r="S3831" i="1"/>
  <c r="T3831" i="1" s="1"/>
  <c r="J3831" i="1"/>
  <c r="Y3831" i="1" s="1"/>
  <c r="AA3831" i="1" s="1"/>
  <c r="I3831" i="1"/>
  <c r="C3831" i="1"/>
  <c r="AJ3830" i="1"/>
  <c r="AH3830" i="1"/>
  <c r="AG3830" i="1"/>
  <c r="AF3830" i="1"/>
  <c r="AD3830" i="1"/>
  <c r="AC3830" i="1"/>
  <c r="W3830" i="1"/>
  <c r="V3830" i="1"/>
  <c r="S3830" i="1"/>
  <c r="T3830" i="1" s="1"/>
  <c r="J3830" i="1"/>
  <c r="X3830" i="1" s="1"/>
  <c r="Z3830" i="1" s="1"/>
  <c r="I3830" i="1"/>
  <c r="C3830" i="1"/>
  <c r="AJ3829" i="1"/>
  <c r="AH3829" i="1"/>
  <c r="AG3829" i="1"/>
  <c r="AF3829" i="1"/>
  <c r="AD3829" i="1"/>
  <c r="AC3829" i="1"/>
  <c r="W3829" i="1"/>
  <c r="V3829" i="1"/>
  <c r="S3829" i="1"/>
  <c r="T3829" i="1" s="1"/>
  <c r="J3829" i="1"/>
  <c r="X3829" i="1" s="1"/>
  <c r="Z3829" i="1" s="1"/>
  <c r="I3829" i="1"/>
  <c r="C3829" i="1"/>
  <c r="AJ3828" i="1"/>
  <c r="AH3828" i="1"/>
  <c r="AG3828" i="1"/>
  <c r="AF3828" i="1"/>
  <c r="AD3828" i="1"/>
  <c r="AC3828" i="1"/>
  <c r="W3828" i="1"/>
  <c r="V3828" i="1"/>
  <c r="S3828" i="1"/>
  <c r="T3828" i="1" s="1"/>
  <c r="J3828" i="1"/>
  <c r="X3828" i="1" s="1"/>
  <c r="Z3828" i="1" s="1"/>
  <c r="I3828" i="1"/>
  <c r="C3828" i="1"/>
  <c r="AJ3827" i="1"/>
  <c r="AH3827" i="1"/>
  <c r="AG3827" i="1"/>
  <c r="AF3827" i="1"/>
  <c r="AD3827" i="1"/>
  <c r="AC3827" i="1"/>
  <c r="W3827" i="1"/>
  <c r="V3827" i="1"/>
  <c r="S3827" i="1"/>
  <c r="T3827" i="1" s="1"/>
  <c r="J3827" i="1"/>
  <c r="M3827" i="1" s="1"/>
  <c r="I3827" i="1"/>
  <c r="C3827" i="1"/>
  <c r="AJ3826" i="1"/>
  <c r="AH3826" i="1"/>
  <c r="AG3826" i="1"/>
  <c r="AF3826" i="1"/>
  <c r="AD3826" i="1"/>
  <c r="AC3826" i="1"/>
  <c r="W3826" i="1"/>
  <c r="V3826" i="1"/>
  <c r="S3826" i="1"/>
  <c r="T3826" i="1" s="1"/>
  <c r="J3826" i="1"/>
  <c r="M3826" i="1" s="1"/>
  <c r="I3826" i="1"/>
  <c r="C3826" i="1"/>
  <c r="Y3826" i="1" l="1"/>
  <c r="AA3826" i="1" s="1"/>
  <c r="X3826" i="1"/>
  <c r="Z3826" i="1" s="1"/>
  <c r="AI3865" i="1"/>
  <c r="AE3826" i="1"/>
  <c r="AE3830" i="1"/>
  <c r="AE3832" i="1"/>
  <c r="AE3846" i="1"/>
  <c r="AE3848" i="1"/>
  <c r="AE3835" i="1"/>
  <c r="AE3839" i="1"/>
  <c r="AI3866" i="1"/>
  <c r="AI3857" i="1"/>
  <c r="AI3856" i="1"/>
  <c r="AI3854" i="1"/>
  <c r="AI3853" i="1"/>
  <c r="S3849" i="1"/>
  <c r="T3849" i="1" s="1"/>
  <c r="M3849" i="1"/>
  <c r="Y3849" i="1"/>
  <c r="AA3849" i="1" s="1"/>
  <c r="AI3849" i="1" s="1"/>
  <c r="AE3849" i="1"/>
  <c r="M3848" i="1"/>
  <c r="S3848" i="1"/>
  <c r="T3848" i="1" s="1"/>
  <c r="X3848" i="1"/>
  <c r="Z3848" i="1" s="1"/>
  <c r="Y3848" i="1"/>
  <c r="AA3848" i="1" s="1"/>
  <c r="AI3861" i="1"/>
  <c r="AI3851" i="1"/>
  <c r="X3847" i="1"/>
  <c r="Z3847" i="1" s="1"/>
  <c r="M3847" i="1"/>
  <c r="X3842" i="1"/>
  <c r="Z3842" i="1" s="1"/>
  <c r="Y3827" i="1"/>
  <c r="AA3827" i="1" s="1"/>
  <c r="M3832" i="1"/>
  <c r="M3838" i="1"/>
  <c r="X3827" i="1"/>
  <c r="Z3827" i="1" s="1"/>
  <c r="Y3830" i="1"/>
  <c r="AA3830" i="1" s="1"/>
  <c r="AI3830" i="1" s="1"/>
  <c r="M3837" i="1"/>
  <c r="M3840" i="1"/>
  <c r="M3843" i="1"/>
  <c r="M3835" i="1"/>
  <c r="X3832" i="1"/>
  <c r="Z3832" i="1" s="1"/>
  <c r="AI3832" i="1" s="1"/>
  <c r="M3828" i="1"/>
  <c r="Y3834" i="1"/>
  <c r="AA3834" i="1" s="1"/>
  <c r="AI3834" i="1" s="1"/>
  <c r="M3830" i="1"/>
  <c r="Y3837" i="1"/>
  <c r="AA3837" i="1" s="1"/>
  <c r="AI3837" i="1" s="1"/>
  <c r="M3831" i="1"/>
  <c r="M3836" i="1"/>
  <c r="Y3828" i="1"/>
  <c r="AA3828" i="1" s="1"/>
  <c r="AI3828" i="1" s="1"/>
  <c r="M3834" i="1"/>
  <c r="X3838" i="1"/>
  <c r="Z3838" i="1" s="1"/>
  <c r="AI3838" i="1" s="1"/>
  <c r="Y3842" i="1"/>
  <c r="AA3842" i="1" s="1"/>
  <c r="X3846" i="1"/>
  <c r="Z3846" i="1" s="1"/>
  <c r="AI3846" i="1" s="1"/>
  <c r="M3844" i="1"/>
  <c r="M3829" i="1"/>
  <c r="M3833" i="1"/>
  <c r="M3839" i="1"/>
  <c r="X3845" i="1"/>
  <c r="Z3845" i="1" s="1"/>
  <c r="M3846" i="1"/>
  <c r="AE3829" i="1"/>
  <c r="AE3828" i="1"/>
  <c r="AE3844" i="1"/>
  <c r="AE3827" i="1"/>
  <c r="AE3831" i="1"/>
  <c r="AE3838" i="1"/>
  <c r="AE3837" i="1"/>
  <c r="AE3841" i="1"/>
  <c r="AE3836" i="1"/>
  <c r="Y3845" i="1"/>
  <c r="AA3845" i="1" s="1"/>
  <c r="X3844" i="1"/>
  <c r="Z3844" i="1" s="1"/>
  <c r="Y3847" i="1"/>
  <c r="AA3847" i="1" s="1"/>
  <c r="Y3844" i="1"/>
  <c r="AA3844" i="1" s="1"/>
  <c r="X3843" i="1"/>
  <c r="Z3843" i="1" s="1"/>
  <c r="AI3843" i="1" s="1"/>
  <c r="X3836" i="1"/>
  <c r="Z3836" i="1" s="1"/>
  <c r="Y3839" i="1"/>
  <c r="AA3839" i="1" s="1"/>
  <c r="AI3839" i="1" s="1"/>
  <c r="Y3836" i="1"/>
  <c r="AA3836" i="1" s="1"/>
  <c r="X3841" i="1"/>
  <c r="Z3841" i="1" s="1"/>
  <c r="Y3841" i="1"/>
  <c r="AA3841" i="1" s="1"/>
  <c r="X3835" i="1"/>
  <c r="Z3835" i="1" s="1"/>
  <c r="AI3835" i="1" s="1"/>
  <c r="X3840" i="1"/>
  <c r="Z3840" i="1" s="1"/>
  <c r="AI3840" i="1" s="1"/>
  <c r="AI3826" i="1"/>
  <c r="Y3829" i="1"/>
  <c r="AA3829" i="1" s="1"/>
  <c r="AI3829" i="1" s="1"/>
  <c r="X3831" i="1"/>
  <c r="Z3831" i="1" s="1"/>
  <c r="AI3831" i="1" s="1"/>
  <c r="X3833" i="1"/>
  <c r="Z3833" i="1" s="1"/>
  <c r="Y3833" i="1"/>
  <c r="AA3833" i="1" s="1"/>
  <c r="I3807" i="1"/>
  <c r="AI3847" i="1" l="1"/>
  <c r="AI3827" i="1"/>
  <c r="AI3845" i="1"/>
  <c r="AI3848" i="1"/>
  <c r="AI3842" i="1"/>
  <c r="AI3844" i="1"/>
  <c r="AI3836" i="1"/>
  <c r="AI3841" i="1"/>
  <c r="AI3833" i="1"/>
  <c r="AJ3825" i="1"/>
  <c r="AH3825" i="1"/>
  <c r="AG3825" i="1"/>
  <c r="AF3825" i="1"/>
  <c r="AD3825" i="1"/>
  <c r="AC3825" i="1"/>
  <c r="W3825" i="1"/>
  <c r="V3825" i="1"/>
  <c r="S3825" i="1"/>
  <c r="T3825" i="1" s="1"/>
  <c r="J3825" i="1"/>
  <c r="I3825" i="1"/>
  <c r="C3825" i="1"/>
  <c r="AJ3824" i="1"/>
  <c r="AH3824" i="1"/>
  <c r="AG3824" i="1"/>
  <c r="AF3824" i="1"/>
  <c r="AD3824" i="1"/>
  <c r="AC3824" i="1"/>
  <c r="W3824" i="1"/>
  <c r="V3824" i="1"/>
  <c r="S3824" i="1"/>
  <c r="T3824" i="1" s="1"/>
  <c r="J3824" i="1"/>
  <c r="Y3824" i="1" s="1"/>
  <c r="AA3824" i="1" s="1"/>
  <c r="I3824" i="1"/>
  <c r="C3824" i="1"/>
  <c r="AJ3823" i="1"/>
  <c r="AH3823" i="1"/>
  <c r="AG3823" i="1"/>
  <c r="AF3823" i="1"/>
  <c r="AD3823" i="1"/>
  <c r="AC3823" i="1"/>
  <c r="AE3823" i="1" s="1"/>
  <c r="W3823" i="1"/>
  <c r="V3823" i="1"/>
  <c r="S3823" i="1"/>
  <c r="T3823" i="1" s="1"/>
  <c r="J3823" i="1"/>
  <c r="I3823" i="1"/>
  <c r="C3823" i="1"/>
  <c r="AJ3822" i="1"/>
  <c r="AH3822" i="1"/>
  <c r="AG3822" i="1"/>
  <c r="AF3822" i="1"/>
  <c r="AD3822" i="1"/>
  <c r="AC3822" i="1"/>
  <c r="W3822" i="1"/>
  <c r="V3822" i="1"/>
  <c r="S3822" i="1"/>
  <c r="T3822" i="1" s="1"/>
  <c r="J3822" i="1"/>
  <c r="I3822" i="1"/>
  <c r="C3822" i="1"/>
  <c r="AJ3821" i="1"/>
  <c r="AH3821" i="1"/>
  <c r="AG3821" i="1"/>
  <c r="AF3821" i="1"/>
  <c r="AD3821" i="1"/>
  <c r="AC3821" i="1"/>
  <c r="AE3821" i="1" s="1"/>
  <c r="W3821" i="1"/>
  <c r="V3821" i="1"/>
  <c r="J3821" i="1"/>
  <c r="X3821" i="1" s="1"/>
  <c r="Z3821" i="1" s="1"/>
  <c r="I3821" i="1"/>
  <c r="C3821" i="1"/>
  <c r="AJ3820" i="1"/>
  <c r="AH3820" i="1"/>
  <c r="AG3820" i="1"/>
  <c r="AF3820" i="1"/>
  <c r="AD3820" i="1"/>
  <c r="AC3820" i="1"/>
  <c r="W3820" i="1"/>
  <c r="V3820" i="1"/>
  <c r="J3820" i="1"/>
  <c r="I3820" i="1"/>
  <c r="C3820" i="1"/>
  <c r="AJ3819" i="1"/>
  <c r="AH3819" i="1"/>
  <c r="AG3819" i="1"/>
  <c r="AF3819" i="1"/>
  <c r="AD3819" i="1"/>
  <c r="AC3819" i="1"/>
  <c r="W3819" i="1"/>
  <c r="V3819" i="1"/>
  <c r="J3819" i="1"/>
  <c r="Y3819" i="1" s="1"/>
  <c r="AA3819" i="1" s="1"/>
  <c r="I3819" i="1"/>
  <c r="C3819" i="1"/>
  <c r="AJ3818" i="1"/>
  <c r="AH3818" i="1"/>
  <c r="AG3818" i="1"/>
  <c r="AF3818" i="1"/>
  <c r="AD3818" i="1"/>
  <c r="AC3818" i="1"/>
  <c r="W3818" i="1"/>
  <c r="V3818" i="1"/>
  <c r="J3818" i="1"/>
  <c r="I3818" i="1"/>
  <c r="C3818" i="1"/>
  <c r="AJ3817" i="1"/>
  <c r="AH3817" i="1"/>
  <c r="AG3817" i="1"/>
  <c r="AF3817" i="1"/>
  <c r="AD3817" i="1"/>
  <c r="AC3817" i="1"/>
  <c r="W3817" i="1"/>
  <c r="V3817" i="1"/>
  <c r="J3817" i="1"/>
  <c r="Y3817" i="1" s="1"/>
  <c r="AA3817" i="1" s="1"/>
  <c r="I3817" i="1"/>
  <c r="C3817" i="1"/>
  <c r="AJ3816" i="1"/>
  <c r="AH3816" i="1"/>
  <c r="AG3816" i="1"/>
  <c r="AF3816" i="1"/>
  <c r="AD3816" i="1"/>
  <c r="AC3816" i="1"/>
  <c r="W3816" i="1"/>
  <c r="V3816" i="1"/>
  <c r="J3816" i="1"/>
  <c r="M3816" i="1" s="1"/>
  <c r="I3816" i="1"/>
  <c r="C3816" i="1"/>
  <c r="AJ3815" i="1"/>
  <c r="AH3815" i="1"/>
  <c r="AG3815" i="1"/>
  <c r="AF3815" i="1"/>
  <c r="AD3815" i="1"/>
  <c r="AC3815" i="1"/>
  <c r="W3815" i="1"/>
  <c r="V3815" i="1"/>
  <c r="J3815" i="1"/>
  <c r="X3815" i="1" s="1"/>
  <c r="Z3815" i="1" s="1"/>
  <c r="I3815" i="1"/>
  <c r="C3815" i="1"/>
  <c r="AJ3814" i="1"/>
  <c r="AH3814" i="1"/>
  <c r="AG3814" i="1"/>
  <c r="AF3814" i="1"/>
  <c r="AD3814" i="1"/>
  <c r="AC3814" i="1"/>
  <c r="W3814" i="1"/>
  <c r="V3814" i="1"/>
  <c r="J3814" i="1"/>
  <c r="X3814" i="1" s="1"/>
  <c r="Z3814" i="1" s="1"/>
  <c r="I3814" i="1"/>
  <c r="C3814" i="1"/>
  <c r="AJ3813" i="1"/>
  <c r="AH3813" i="1"/>
  <c r="AG3813" i="1"/>
  <c r="AF3813" i="1"/>
  <c r="AD3813" i="1"/>
  <c r="AC3813" i="1"/>
  <c r="W3813" i="1"/>
  <c r="V3813" i="1"/>
  <c r="J3813" i="1"/>
  <c r="Y3813" i="1" s="1"/>
  <c r="AA3813" i="1" s="1"/>
  <c r="I3813" i="1"/>
  <c r="C3813" i="1"/>
  <c r="AJ3812" i="1"/>
  <c r="AH3812" i="1"/>
  <c r="AG3812" i="1"/>
  <c r="AF3812" i="1"/>
  <c r="AD3812" i="1"/>
  <c r="AC3812" i="1"/>
  <c r="W3812" i="1"/>
  <c r="V3812" i="1"/>
  <c r="J3812" i="1"/>
  <c r="Y3812" i="1" s="1"/>
  <c r="AA3812" i="1" s="1"/>
  <c r="I3812" i="1"/>
  <c r="C3812" i="1"/>
  <c r="AE3817" i="1" l="1"/>
  <c r="AE3822" i="1"/>
  <c r="AE3818" i="1"/>
  <c r="AE3820" i="1"/>
  <c r="AE3813" i="1"/>
  <c r="AE3825" i="1"/>
  <c r="AE3814" i="1"/>
  <c r="AE3819" i="1"/>
  <c r="AE3815" i="1"/>
  <c r="AE3824" i="1"/>
  <c r="M3822" i="1"/>
  <c r="M3825" i="1"/>
  <c r="X3822" i="1"/>
  <c r="Z3822" i="1" s="1"/>
  <c r="M3824" i="1"/>
  <c r="X3825" i="1"/>
  <c r="Z3825" i="1" s="1"/>
  <c r="Y3822" i="1"/>
  <c r="AA3822" i="1" s="1"/>
  <c r="M3823" i="1"/>
  <c r="Y3821" i="1"/>
  <c r="AA3821" i="1" s="1"/>
  <c r="AI3821" i="1" s="1"/>
  <c r="M3821" i="1"/>
  <c r="S3821" i="1"/>
  <c r="T3821" i="1" s="1"/>
  <c r="S3820" i="1"/>
  <c r="T3820" i="1" s="1"/>
  <c r="M3820" i="1"/>
  <c r="Y3820" i="1"/>
  <c r="AA3820" i="1" s="1"/>
  <c r="M3819" i="1"/>
  <c r="S3819" i="1"/>
  <c r="T3819" i="1" s="1"/>
  <c r="M3818" i="1"/>
  <c r="S3818" i="1"/>
  <c r="T3818" i="1" s="1"/>
  <c r="S3817" i="1"/>
  <c r="T3817" i="1" s="1"/>
  <c r="X3817" i="1"/>
  <c r="Z3817" i="1" s="1"/>
  <c r="AI3817" i="1" s="1"/>
  <c r="M3817" i="1"/>
  <c r="S3816" i="1"/>
  <c r="T3816" i="1" s="1"/>
  <c r="X3816" i="1"/>
  <c r="Z3816" i="1" s="1"/>
  <c r="Y3816" i="1"/>
  <c r="AA3816" i="1" s="1"/>
  <c r="AE3816" i="1"/>
  <c r="M3815" i="1"/>
  <c r="Y3815" i="1"/>
  <c r="AA3815" i="1" s="1"/>
  <c r="AI3815" i="1" s="1"/>
  <c r="S3815" i="1"/>
  <c r="T3815" i="1" s="1"/>
  <c r="S3814" i="1"/>
  <c r="T3814" i="1" s="1"/>
  <c r="M3814" i="1"/>
  <c r="S3813" i="1"/>
  <c r="T3813" i="1" s="1"/>
  <c r="M3813" i="1"/>
  <c r="X3813" i="1"/>
  <c r="Z3813" i="1" s="1"/>
  <c r="AI3813" i="1" s="1"/>
  <c r="M3812" i="1"/>
  <c r="S3812" i="1"/>
  <c r="T3812" i="1" s="1"/>
  <c r="X3812" i="1"/>
  <c r="Z3812" i="1" s="1"/>
  <c r="AI3812" i="1" s="1"/>
  <c r="AE3812" i="1"/>
  <c r="X3823" i="1"/>
  <c r="Z3823" i="1" s="1"/>
  <c r="X3820" i="1"/>
  <c r="Z3820" i="1" s="1"/>
  <c r="AI3820" i="1" s="1"/>
  <c r="Y3823" i="1"/>
  <c r="AA3823" i="1" s="1"/>
  <c r="Y3825" i="1"/>
  <c r="AA3825" i="1" s="1"/>
  <c r="X3819" i="1"/>
  <c r="Z3819" i="1" s="1"/>
  <c r="AI3819" i="1" s="1"/>
  <c r="X3824" i="1"/>
  <c r="Z3824" i="1" s="1"/>
  <c r="AI3824" i="1" s="1"/>
  <c r="Y3814" i="1"/>
  <c r="AA3814" i="1" s="1"/>
  <c r="AI3814" i="1" s="1"/>
  <c r="X3818" i="1"/>
  <c r="Z3818" i="1" s="1"/>
  <c r="Y3818" i="1"/>
  <c r="AA3818" i="1" s="1"/>
  <c r="AJ3811" i="1"/>
  <c r="AH3811" i="1"/>
  <c r="AG3811" i="1"/>
  <c r="AF3811" i="1"/>
  <c r="AD3811" i="1"/>
  <c r="AC3811" i="1"/>
  <c r="W3811" i="1"/>
  <c r="V3811" i="1"/>
  <c r="J3811" i="1"/>
  <c r="I3811" i="1"/>
  <c r="C3811" i="1"/>
  <c r="AJ3810" i="1"/>
  <c r="AH3810" i="1"/>
  <c r="AG3810" i="1"/>
  <c r="AF3810" i="1"/>
  <c r="AD3810" i="1"/>
  <c r="AC3810" i="1"/>
  <c r="AE3810" i="1" s="1"/>
  <c r="W3810" i="1"/>
  <c r="V3810" i="1"/>
  <c r="J3810" i="1"/>
  <c r="Y3810" i="1" s="1"/>
  <c r="AA3810" i="1" s="1"/>
  <c r="I3810" i="1"/>
  <c r="C3810" i="1"/>
  <c r="AJ3809" i="1"/>
  <c r="AH3809" i="1"/>
  <c r="AG3809" i="1"/>
  <c r="AF3809" i="1"/>
  <c r="AD3809" i="1"/>
  <c r="AC3809" i="1"/>
  <c r="W3809" i="1"/>
  <c r="V3809" i="1"/>
  <c r="J3809" i="1"/>
  <c r="I3809" i="1"/>
  <c r="C3809" i="1"/>
  <c r="AJ3808" i="1"/>
  <c r="AH3808" i="1"/>
  <c r="AG3808" i="1"/>
  <c r="AF3808" i="1"/>
  <c r="AD3808" i="1"/>
  <c r="AC3808" i="1"/>
  <c r="AE3808" i="1" s="1"/>
  <c r="W3808" i="1"/>
  <c r="V3808" i="1"/>
  <c r="J3808" i="1"/>
  <c r="I3808" i="1"/>
  <c r="C3808" i="1"/>
  <c r="AJ3807" i="1"/>
  <c r="AH3807" i="1"/>
  <c r="AG3807" i="1"/>
  <c r="AF3807" i="1"/>
  <c r="AD3807" i="1"/>
  <c r="AC3807" i="1"/>
  <c r="W3807" i="1"/>
  <c r="V3807" i="1"/>
  <c r="J3807" i="1"/>
  <c r="X3807" i="1" s="1"/>
  <c r="Z3807" i="1" s="1"/>
  <c r="C3807" i="1"/>
  <c r="AJ3806" i="1"/>
  <c r="AH3806" i="1"/>
  <c r="AG3806" i="1"/>
  <c r="AF3806" i="1"/>
  <c r="AD3806" i="1"/>
  <c r="AC3806" i="1"/>
  <c r="W3806" i="1"/>
  <c r="V3806" i="1"/>
  <c r="J3806" i="1"/>
  <c r="I3806" i="1"/>
  <c r="C3806" i="1"/>
  <c r="AJ3805" i="1"/>
  <c r="AH3805" i="1"/>
  <c r="AG3805" i="1"/>
  <c r="AF3805" i="1"/>
  <c r="AD3805" i="1"/>
  <c r="AC3805" i="1"/>
  <c r="W3805" i="1"/>
  <c r="V3805" i="1"/>
  <c r="J3805" i="1"/>
  <c r="I3805" i="1"/>
  <c r="C3805" i="1"/>
  <c r="AJ3804" i="1"/>
  <c r="AH3804" i="1"/>
  <c r="AG3804" i="1"/>
  <c r="AF3804" i="1"/>
  <c r="AD3804" i="1"/>
  <c r="AC3804" i="1"/>
  <c r="W3804" i="1"/>
  <c r="V3804" i="1"/>
  <c r="S3804" i="1"/>
  <c r="T3804" i="1" s="1"/>
  <c r="J3804" i="1"/>
  <c r="I3804" i="1"/>
  <c r="C3804" i="1"/>
  <c r="AJ3803" i="1"/>
  <c r="AH3803" i="1"/>
  <c r="AG3803" i="1"/>
  <c r="AF3803" i="1"/>
  <c r="AD3803" i="1"/>
  <c r="AC3803" i="1"/>
  <c r="W3803" i="1"/>
  <c r="V3803" i="1"/>
  <c r="J3803" i="1"/>
  <c r="I3803" i="1"/>
  <c r="C3803" i="1"/>
  <c r="AJ3802" i="1"/>
  <c r="AH3802" i="1"/>
  <c r="AG3802" i="1"/>
  <c r="AF3802" i="1"/>
  <c r="AD3802" i="1"/>
  <c r="AC3802" i="1"/>
  <c r="W3802" i="1"/>
  <c r="V3802" i="1"/>
  <c r="J3802" i="1"/>
  <c r="Y3802" i="1" s="1"/>
  <c r="AA3802" i="1" s="1"/>
  <c r="I3802" i="1"/>
  <c r="C3802" i="1"/>
  <c r="AJ3801" i="1"/>
  <c r="AH3801" i="1"/>
  <c r="AG3801" i="1"/>
  <c r="AF3801" i="1"/>
  <c r="AD3801" i="1"/>
  <c r="AC3801" i="1"/>
  <c r="W3801" i="1"/>
  <c r="V3801" i="1"/>
  <c r="J3801" i="1"/>
  <c r="Y3801" i="1" s="1"/>
  <c r="AA3801" i="1" s="1"/>
  <c r="I3801" i="1"/>
  <c r="C3801" i="1"/>
  <c r="AJ3800" i="1"/>
  <c r="AH3800" i="1"/>
  <c r="AG3800" i="1"/>
  <c r="AF3800" i="1"/>
  <c r="AD3800" i="1"/>
  <c r="AC3800" i="1"/>
  <c r="W3800" i="1"/>
  <c r="V3800" i="1"/>
  <c r="J3800" i="1"/>
  <c r="I3800" i="1"/>
  <c r="C3800" i="1"/>
  <c r="AJ3799" i="1"/>
  <c r="AH3799" i="1"/>
  <c r="AG3799" i="1"/>
  <c r="AF3799" i="1"/>
  <c r="AD3799" i="1"/>
  <c r="AC3799" i="1"/>
  <c r="W3799" i="1"/>
  <c r="V3799" i="1"/>
  <c r="J3799" i="1"/>
  <c r="X3799" i="1" s="1"/>
  <c r="Z3799" i="1" s="1"/>
  <c r="I3799" i="1"/>
  <c r="C3799" i="1"/>
  <c r="AJ3798" i="1"/>
  <c r="AH3798" i="1"/>
  <c r="AG3798" i="1"/>
  <c r="AF3798" i="1"/>
  <c r="AD3798" i="1"/>
  <c r="AC3798" i="1"/>
  <c r="W3798" i="1"/>
  <c r="V3798" i="1"/>
  <c r="J3798" i="1"/>
  <c r="I3798" i="1"/>
  <c r="C3798" i="1"/>
  <c r="AI3825" i="1" l="1"/>
  <c r="AE3799" i="1"/>
  <c r="S3802" i="1"/>
  <c r="T3802" i="1" s="1"/>
  <c r="M3804" i="1"/>
  <c r="AI3822" i="1"/>
  <c r="AI3818" i="1"/>
  <c r="AI3816" i="1"/>
  <c r="M3811" i="1"/>
  <c r="S3811" i="1"/>
  <c r="T3811" i="1" s="1"/>
  <c r="AE3811" i="1"/>
  <c r="M3810" i="1"/>
  <c r="S3810" i="1"/>
  <c r="T3810" i="1" s="1"/>
  <c r="M3809" i="1"/>
  <c r="S3809" i="1"/>
  <c r="T3809" i="1" s="1"/>
  <c r="Y3808" i="1"/>
  <c r="AA3808" i="1" s="1"/>
  <c r="M3808" i="1"/>
  <c r="S3808" i="1"/>
  <c r="T3808" i="1" s="1"/>
  <c r="M3807" i="1"/>
  <c r="S3807" i="1"/>
  <c r="T3807" i="1" s="1"/>
  <c r="S3806" i="1"/>
  <c r="T3806" i="1" s="1"/>
  <c r="M3806" i="1"/>
  <c r="S3805" i="1"/>
  <c r="T3805" i="1" s="1"/>
  <c r="M3805" i="1"/>
  <c r="AI3823" i="1"/>
  <c r="X3808" i="1"/>
  <c r="Z3808" i="1" s="1"/>
  <c r="M3803" i="1"/>
  <c r="S3803" i="1"/>
  <c r="T3803" i="1" s="1"/>
  <c r="M3802" i="1"/>
  <c r="M3801" i="1"/>
  <c r="S3801" i="1"/>
  <c r="T3801" i="1" s="1"/>
  <c r="M3800" i="1"/>
  <c r="S3800" i="1"/>
  <c r="T3800" i="1" s="1"/>
  <c r="M3799" i="1"/>
  <c r="S3799" i="1"/>
  <c r="T3799" i="1" s="1"/>
  <c r="M3798" i="1"/>
  <c r="S3798" i="1"/>
  <c r="T3798" i="1" s="1"/>
  <c r="Y3807" i="1"/>
  <c r="AA3807" i="1" s="1"/>
  <c r="AI3807" i="1" s="1"/>
  <c r="AE3807" i="1"/>
  <c r="X3804" i="1"/>
  <c r="Z3804" i="1" s="1"/>
  <c r="X3805" i="1"/>
  <c r="Z3805" i="1" s="1"/>
  <c r="AE3801" i="1"/>
  <c r="Y3804" i="1"/>
  <c r="AA3804" i="1" s="1"/>
  <c r="Y3805" i="1"/>
  <c r="AA3805" i="1" s="1"/>
  <c r="AE3800" i="1"/>
  <c r="AE3805" i="1"/>
  <c r="AE3809" i="1"/>
  <c r="X3800" i="1"/>
  <c r="Z3800" i="1" s="1"/>
  <c r="Y3800" i="1"/>
  <c r="AA3800" i="1" s="1"/>
  <c r="X3811" i="1"/>
  <c r="Z3811" i="1" s="1"/>
  <c r="Y3799" i="1"/>
  <c r="AA3799" i="1" s="1"/>
  <c r="AI3799" i="1" s="1"/>
  <c r="AE3802" i="1"/>
  <c r="Y3811" i="1"/>
  <c r="AA3811" i="1" s="1"/>
  <c r="AE3798" i="1"/>
  <c r="Y3803" i="1"/>
  <c r="AA3803" i="1" s="1"/>
  <c r="AE3806" i="1"/>
  <c r="X3801" i="1"/>
  <c r="Z3801" i="1" s="1"/>
  <c r="AI3801" i="1" s="1"/>
  <c r="AE3803" i="1"/>
  <c r="AE3804" i="1"/>
  <c r="X3809" i="1"/>
  <c r="Z3809" i="1" s="1"/>
  <c r="X3798" i="1"/>
  <c r="Z3798" i="1" s="1"/>
  <c r="X3806" i="1"/>
  <c r="Z3806" i="1" s="1"/>
  <c r="Y3809" i="1"/>
  <c r="AA3809" i="1" s="1"/>
  <c r="Y3798" i="1"/>
  <c r="AA3798" i="1" s="1"/>
  <c r="X3803" i="1"/>
  <c r="Z3803" i="1" s="1"/>
  <c r="Y3806" i="1"/>
  <c r="AA3806" i="1" s="1"/>
  <c r="X3802" i="1"/>
  <c r="Z3802" i="1" s="1"/>
  <c r="AI3802" i="1" s="1"/>
  <c r="X3810" i="1"/>
  <c r="Z3810" i="1" s="1"/>
  <c r="AI3810" i="1" s="1"/>
  <c r="AJ3797" i="1"/>
  <c r="AH3797" i="1"/>
  <c r="AG3797" i="1"/>
  <c r="AF3797" i="1"/>
  <c r="AD3797" i="1"/>
  <c r="AC3797" i="1"/>
  <c r="W3797" i="1"/>
  <c r="V3797" i="1"/>
  <c r="J3797" i="1"/>
  <c r="I3797" i="1"/>
  <c r="C3797" i="1"/>
  <c r="AJ3796" i="1"/>
  <c r="AH3796" i="1"/>
  <c r="AG3796" i="1"/>
  <c r="AF3796" i="1"/>
  <c r="AD3796" i="1"/>
  <c r="AC3796" i="1"/>
  <c r="AE3796" i="1" s="1"/>
  <c r="W3796" i="1"/>
  <c r="V3796" i="1"/>
  <c r="J3796" i="1"/>
  <c r="Y3796" i="1" s="1"/>
  <c r="AA3796" i="1" s="1"/>
  <c r="I3796" i="1"/>
  <c r="C3796" i="1"/>
  <c r="AJ3795" i="1"/>
  <c r="AH3795" i="1"/>
  <c r="AG3795" i="1"/>
  <c r="AF3795" i="1"/>
  <c r="AD3795" i="1"/>
  <c r="AC3795" i="1"/>
  <c r="AE3795" i="1" s="1"/>
  <c r="W3795" i="1"/>
  <c r="V3795" i="1"/>
  <c r="J3795" i="1"/>
  <c r="Y3795" i="1" s="1"/>
  <c r="AA3795" i="1" s="1"/>
  <c r="I3795" i="1"/>
  <c r="C3795" i="1"/>
  <c r="AJ3794" i="1"/>
  <c r="AH3794" i="1"/>
  <c r="AG3794" i="1"/>
  <c r="AF3794" i="1"/>
  <c r="AD3794" i="1"/>
  <c r="AC3794" i="1"/>
  <c r="W3794" i="1"/>
  <c r="V3794" i="1"/>
  <c r="J3794" i="1"/>
  <c r="X3794" i="1" s="1"/>
  <c r="Z3794" i="1" s="1"/>
  <c r="I3794" i="1"/>
  <c r="C3794" i="1"/>
  <c r="AJ3793" i="1"/>
  <c r="AH3793" i="1"/>
  <c r="AG3793" i="1"/>
  <c r="AF3793" i="1"/>
  <c r="AD3793" i="1"/>
  <c r="AC3793" i="1"/>
  <c r="W3793" i="1"/>
  <c r="V3793" i="1"/>
  <c r="J3793" i="1"/>
  <c r="X3793" i="1" s="1"/>
  <c r="Z3793" i="1" s="1"/>
  <c r="I3793" i="1"/>
  <c r="C3793" i="1"/>
  <c r="AJ3792" i="1"/>
  <c r="AH3792" i="1"/>
  <c r="AG3792" i="1"/>
  <c r="AF3792" i="1"/>
  <c r="AD3792" i="1"/>
  <c r="AC3792" i="1"/>
  <c r="W3792" i="1"/>
  <c r="V3792" i="1"/>
  <c r="J3792" i="1"/>
  <c r="X3792" i="1" s="1"/>
  <c r="Z3792" i="1" s="1"/>
  <c r="I3792" i="1"/>
  <c r="C3792" i="1"/>
  <c r="AJ3791" i="1"/>
  <c r="AH3791" i="1"/>
  <c r="AG3791" i="1"/>
  <c r="AF3791" i="1"/>
  <c r="AD3791" i="1"/>
  <c r="AC3791" i="1"/>
  <c r="W3791" i="1"/>
  <c r="V3791" i="1"/>
  <c r="J3791" i="1"/>
  <c r="X3791" i="1" s="1"/>
  <c r="Z3791" i="1" s="1"/>
  <c r="I3791" i="1"/>
  <c r="C3791" i="1"/>
  <c r="AJ3790" i="1"/>
  <c r="AH3790" i="1"/>
  <c r="AG3790" i="1"/>
  <c r="AF3790" i="1"/>
  <c r="AD3790" i="1"/>
  <c r="AC3790" i="1"/>
  <c r="W3790" i="1"/>
  <c r="V3790" i="1"/>
  <c r="J3790" i="1"/>
  <c r="Y3790" i="1" s="1"/>
  <c r="AA3790" i="1" s="1"/>
  <c r="I3790" i="1"/>
  <c r="C3790" i="1"/>
  <c r="AJ3789" i="1"/>
  <c r="AH3789" i="1"/>
  <c r="AG3789" i="1"/>
  <c r="AF3789" i="1"/>
  <c r="AD3789" i="1"/>
  <c r="AC3789" i="1"/>
  <c r="W3789" i="1"/>
  <c r="V3789" i="1"/>
  <c r="J3789" i="1"/>
  <c r="I3789" i="1"/>
  <c r="C3789" i="1"/>
  <c r="AJ3788" i="1"/>
  <c r="AH3788" i="1"/>
  <c r="AG3788" i="1"/>
  <c r="AF3788" i="1"/>
  <c r="AD3788" i="1"/>
  <c r="AC3788" i="1"/>
  <c r="AE3788" i="1" s="1"/>
  <c r="W3788" i="1"/>
  <c r="V3788" i="1"/>
  <c r="J3788" i="1"/>
  <c r="Y3788" i="1" s="1"/>
  <c r="AA3788" i="1" s="1"/>
  <c r="I3788" i="1"/>
  <c r="C3788" i="1"/>
  <c r="AJ3787" i="1"/>
  <c r="AH3787" i="1"/>
  <c r="AG3787" i="1"/>
  <c r="AF3787" i="1"/>
  <c r="AD3787" i="1"/>
  <c r="AC3787" i="1"/>
  <c r="AE3787" i="1" s="1"/>
  <c r="W3787" i="1"/>
  <c r="V3787" i="1"/>
  <c r="J3787" i="1"/>
  <c r="X3787" i="1" s="1"/>
  <c r="Z3787" i="1" s="1"/>
  <c r="I3787" i="1"/>
  <c r="C3787" i="1"/>
  <c r="AJ3786" i="1"/>
  <c r="AH3786" i="1"/>
  <c r="AG3786" i="1"/>
  <c r="AF3786" i="1"/>
  <c r="AD3786" i="1"/>
  <c r="AC3786" i="1"/>
  <c r="W3786" i="1"/>
  <c r="V3786" i="1"/>
  <c r="J3786" i="1"/>
  <c r="X3786" i="1" s="1"/>
  <c r="Z3786" i="1" s="1"/>
  <c r="I3786" i="1"/>
  <c r="C3786" i="1"/>
  <c r="AJ3785" i="1"/>
  <c r="AH3785" i="1"/>
  <c r="AG3785" i="1"/>
  <c r="AF3785" i="1"/>
  <c r="AD3785" i="1"/>
  <c r="AC3785" i="1"/>
  <c r="W3785" i="1"/>
  <c r="V3785" i="1"/>
  <c r="J3785" i="1"/>
  <c r="I3785" i="1"/>
  <c r="C3785" i="1"/>
  <c r="AJ3784" i="1"/>
  <c r="AH3784" i="1"/>
  <c r="AG3784" i="1"/>
  <c r="AF3784" i="1"/>
  <c r="AD3784" i="1"/>
  <c r="AC3784" i="1"/>
  <c r="W3784" i="1"/>
  <c r="V3784" i="1"/>
  <c r="J3784" i="1"/>
  <c r="Y3784" i="1" s="1"/>
  <c r="AA3784" i="1" s="1"/>
  <c r="I3784" i="1"/>
  <c r="C3784" i="1"/>
  <c r="AJ3783" i="1"/>
  <c r="AH3783" i="1"/>
  <c r="AG3783" i="1"/>
  <c r="AF3783" i="1"/>
  <c r="AD3783" i="1"/>
  <c r="AC3783" i="1"/>
  <c r="W3783" i="1"/>
  <c r="V3783" i="1"/>
  <c r="J3783" i="1"/>
  <c r="I3783" i="1"/>
  <c r="C3783" i="1"/>
  <c r="AJ3782" i="1"/>
  <c r="AH3782" i="1"/>
  <c r="AG3782" i="1"/>
  <c r="AF3782" i="1"/>
  <c r="AD3782" i="1"/>
  <c r="AC3782" i="1"/>
  <c r="W3782" i="1"/>
  <c r="V3782" i="1"/>
  <c r="J3782" i="1"/>
  <c r="X3782" i="1" s="1"/>
  <c r="Z3782" i="1" s="1"/>
  <c r="I3782" i="1"/>
  <c r="C3782" i="1"/>
  <c r="AJ3781" i="1"/>
  <c r="AH3781" i="1"/>
  <c r="AG3781" i="1"/>
  <c r="AF3781" i="1"/>
  <c r="AD3781" i="1"/>
  <c r="AC3781" i="1"/>
  <c r="W3781" i="1"/>
  <c r="V3781" i="1"/>
  <c r="J3781" i="1"/>
  <c r="X3781" i="1" s="1"/>
  <c r="Z3781" i="1" s="1"/>
  <c r="I3781" i="1"/>
  <c r="C3781" i="1"/>
  <c r="AJ3780" i="1"/>
  <c r="AH3780" i="1"/>
  <c r="AG3780" i="1"/>
  <c r="AF3780" i="1"/>
  <c r="AD3780" i="1"/>
  <c r="AC3780" i="1"/>
  <c r="W3780" i="1"/>
  <c r="V3780" i="1"/>
  <c r="J3780" i="1"/>
  <c r="I3780" i="1"/>
  <c r="C3780" i="1"/>
  <c r="AJ3779" i="1"/>
  <c r="AH3779" i="1"/>
  <c r="AG3779" i="1"/>
  <c r="AF3779" i="1"/>
  <c r="AD3779" i="1"/>
  <c r="AC3779" i="1"/>
  <c r="AE3779" i="1" s="1"/>
  <c r="W3779" i="1"/>
  <c r="V3779" i="1"/>
  <c r="J3779" i="1"/>
  <c r="I3779" i="1"/>
  <c r="C3779" i="1"/>
  <c r="AJ3778" i="1"/>
  <c r="AH3778" i="1"/>
  <c r="AG3778" i="1"/>
  <c r="AF3778" i="1"/>
  <c r="AD3778" i="1"/>
  <c r="AC3778" i="1"/>
  <c r="W3778" i="1"/>
  <c r="V3778" i="1"/>
  <c r="J3778" i="1"/>
  <c r="Y3778" i="1" s="1"/>
  <c r="AA3778" i="1" s="1"/>
  <c r="I3778" i="1"/>
  <c r="C3778" i="1"/>
  <c r="AJ3777" i="1"/>
  <c r="AH3777" i="1"/>
  <c r="AG3777" i="1"/>
  <c r="AF3777" i="1"/>
  <c r="AD3777" i="1"/>
  <c r="AC3777" i="1"/>
  <c r="W3777" i="1"/>
  <c r="V3777" i="1"/>
  <c r="J3777" i="1"/>
  <c r="I3777" i="1"/>
  <c r="C3777" i="1"/>
  <c r="AJ3776" i="1"/>
  <c r="AH3776" i="1"/>
  <c r="AG3776" i="1"/>
  <c r="AF3776" i="1"/>
  <c r="AD3776" i="1"/>
  <c r="AC3776" i="1"/>
  <c r="W3776" i="1"/>
  <c r="V3776" i="1"/>
  <c r="J3776" i="1"/>
  <c r="Y3776" i="1" s="1"/>
  <c r="AA3776" i="1" s="1"/>
  <c r="I3776" i="1"/>
  <c r="C3776" i="1"/>
  <c r="AJ3775" i="1"/>
  <c r="AH3775" i="1"/>
  <c r="AG3775" i="1"/>
  <c r="AF3775" i="1"/>
  <c r="AD3775" i="1"/>
  <c r="AC3775" i="1"/>
  <c r="W3775" i="1"/>
  <c r="V3775" i="1"/>
  <c r="J3775" i="1"/>
  <c r="Y3775" i="1" s="1"/>
  <c r="AA3775" i="1" s="1"/>
  <c r="I3775" i="1"/>
  <c r="C3775" i="1"/>
  <c r="AJ3774" i="1"/>
  <c r="AH3774" i="1"/>
  <c r="AG3774" i="1"/>
  <c r="AF3774" i="1"/>
  <c r="AD3774" i="1"/>
  <c r="AC3774" i="1"/>
  <c r="W3774" i="1"/>
  <c r="V3774" i="1"/>
  <c r="J3774" i="1"/>
  <c r="X3774" i="1" s="1"/>
  <c r="Z3774" i="1" s="1"/>
  <c r="I3774" i="1"/>
  <c r="C3774" i="1"/>
  <c r="AI3804" i="1" l="1"/>
  <c r="AI3808" i="1"/>
  <c r="AE3778" i="1"/>
  <c r="AE3786" i="1"/>
  <c r="AE3775" i="1"/>
  <c r="AE3797" i="1"/>
  <c r="AE3790" i="1"/>
  <c r="AI3805" i="1"/>
  <c r="AI3803" i="1"/>
  <c r="M3797" i="1"/>
  <c r="S3797" i="1"/>
  <c r="T3797" i="1" s="1"/>
  <c r="M3796" i="1"/>
  <c r="S3796" i="1"/>
  <c r="T3796" i="1" s="1"/>
  <c r="M3795" i="1"/>
  <c r="S3795" i="1"/>
  <c r="T3795" i="1" s="1"/>
  <c r="M3794" i="1"/>
  <c r="S3794" i="1"/>
  <c r="T3794" i="1" s="1"/>
  <c r="Y3794" i="1"/>
  <c r="AA3794" i="1" s="1"/>
  <c r="AI3794" i="1" s="1"/>
  <c r="M3793" i="1"/>
  <c r="S3793" i="1"/>
  <c r="T3793" i="1" s="1"/>
  <c r="M3792" i="1"/>
  <c r="S3792" i="1"/>
  <c r="T3792" i="1" s="1"/>
  <c r="AE3792" i="1"/>
  <c r="AI3811" i="1"/>
  <c r="AI3798" i="1"/>
  <c r="AE3782" i="1"/>
  <c r="AI3809" i="1"/>
  <c r="AI3800" i="1"/>
  <c r="X3795" i="1"/>
  <c r="Z3795" i="1" s="1"/>
  <c r="AI3795" i="1" s="1"/>
  <c r="AE3776" i="1"/>
  <c r="AE3774" i="1"/>
  <c r="AE3791" i="1"/>
  <c r="AI3806" i="1"/>
  <c r="AE3777" i="1"/>
  <c r="AE3785" i="1"/>
  <c r="AE3783" i="1"/>
  <c r="M3789" i="1"/>
  <c r="Y3792" i="1"/>
  <c r="AA3792" i="1" s="1"/>
  <c r="AI3792" i="1" s="1"/>
  <c r="Y3793" i="1"/>
  <c r="AA3793" i="1" s="1"/>
  <c r="AI3793" i="1" s="1"/>
  <c r="AE3794" i="1"/>
  <c r="S3789" i="1"/>
  <c r="T3789" i="1" s="1"/>
  <c r="AE3793" i="1"/>
  <c r="M3791" i="1"/>
  <c r="S3791" i="1"/>
  <c r="T3791" i="1" s="1"/>
  <c r="M3790" i="1"/>
  <c r="S3790" i="1"/>
  <c r="T3790" i="1" s="1"/>
  <c r="AE3789" i="1"/>
  <c r="S3788" i="1"/>
  <c r="T3788" i="1" s="1"/>
  <c r="M3788" i="1"/>
  <c r="M3787" i="1"/>
  <c r="S3787" i="1"/>
  <c r="T3787" i="1" s="1"/>
  <c r="Y3786" i="1"/>
  <c r="AA3786" i="1" s="1"/>
  <c r="AI3786" i="1" s="1"/>
  <c r="M3786" i="1"/>
  <c r="S3786" i="1"/>
  <c r="T3786" i="1" s="1"/>
  <c r="M3785" i="1"/>
  <c r="X3785" i="1"/>
  <c r="Z3785" i="1" s="1"/>
  <c r="S3785" i="1"/>
  <c r="T3785" i="1" s="1"/>
  <c r="M3784" i="1"/>
  <c r="S3784" i="1"/>
  <c r="T3784" i="1" s="1"/>
  <c r="AE3784" i="1"/>
  <c r="M3783" i="1"/>
  <c r="S3783" i="1"/>
  <c r="T3783" i="1" s="1"/>
  <c r="Y3782" i="1"/>
  <c r="AA3782" i="1" s="1"/>
  <c r="AI3782" i="1" s="1"/>
  <c r="M3782" i="1"/>
  <c r="S3782" i="1"/>
  <c r="T3782" i="1" s="1"/>
  <c r="AE3781" i="1"/>
  <c r="Y3781" i="1"/>
  <c r="AA3781" i="1" s="1"/>
  <c r="AI3781" i="1" s="1"/>
  <c r="M3781" i="1"/>
  <c r="S3781" i="1"/>
  <c r="T3781" i="1" s="1"/>
  <c r="X3780" i="1"/>
  <c r="Z3780" i="1" s="1"/>
  <c r="Y3780" i="1"/>
  <c r="AA3780" i="1" s="1"/>
  <c r="M3780" i="1"/>
  <c r="S3780" i="1"/>
  <c r="T3780" i="1" s="1"/>
  <c r="AE3780" i="1"/>
  <c r="X3779" i="1"/>
  <c r="Z3779" i="1" s="1"/>
  <c r="Y3779" i="1"/>
  <c r="AA3779" i="1" s="1"/>
  <c r="S3779" i="1"/>
  <c r="T3779" i="1" s="1"/>
  <c r="M3779" i="1"/>
  <c r="S3778" i="1"/>
  <c r="T3778" i="1" s="1"/>
  <c r="M3778" i="1"/>
  <c r="X3778" i="1"/>
  <c r="Z3778" i="1" s="1"/>
  <c r="AI3778" i="1" s="1"/>
  <c r="M3777" i="1"/>
  <c r="S3777" i="1"/>
  <c r="T3777" i="1" s="1"/>
  <c r="M3776" i="1"/>
  <c r="S3776" i="1"/>
  <c r="T3776" i="1" s="1"/>
  <c r="M3775" i="1"/>
  <c r="S3775" i="1"/>
  <c r="T3775" i="1" s="1"/>
  <c r="Y3774" i="1"/>
  <c r="AA3774" i="1" s="1"/>
  <c r="AI3774" i="1" s="1"/>
  <c r="M3774" i="1"/>
  <c r="S3774" i="1"/>
  <c r="T3774" i="1" s="1"/>
  <c r="X3797" i="1"/>
  <c r="Z3797" i="1" s="1"/>
  <c r="Y3797" i="1"/>
  <c r="AA3797" i="1" s="1"/>
  <c r="X3796" i="1"/>
  <c r="Z3796" i="1" s="1"/>
  <c r="AI3796" i="1" s="1"/>
  <c r="Y3787" i="1"/>
  <c r="AA3787" i="1" s="1"/>
  <c r="AI3787" i="1" s="1"/>
  <c r="X3789" i="1"/>
  <c r="Z3789" i="1" s="1"/>
  <c r="Y3789" i="1"/>
  <c r="AA3789" i="1" s="1"/>
  <c r="X3788" i="1"/>
  <c r="Z3788" i="1" s="1"/>
  <c r="AI3788" i="1" s="1"/>
  <c r="Y3791" i="1"/>
  <c r="AA3791" i="1" s="1"/>
  <c r="AI3791" i="1" s="1"/>
  <c r="X3790" i="1"/>
  <c r="Z3790" i="1" s="1"/>
  <c r="AI3790" i="1" s="1"/>
  <c r="X3783" i="1"/>
  <c r="Z3783" i="1" s="1"/>
  <c r="Y3783" i="1"/>
  <c r="AA3783" i="1" s="1"/>
  <c r="Y3785" i="1"/>
  <c r="AA3785" i="1" s="1"/>
  <c r="X3784" i="1"/>
  <c r="Z3784" i="1" s="1"/>
  <c r="AI3784" i="1" s="1"/>
  <c r="X3775" i="1"/>
  <c r="Z3775" i="1" s="1"/>
  <c r="AI3775" i="1" s="1"/>
  <c r="X3777" i="1"/>
  <c r="Z3777" i="1" s="1"/>
  <c r="Y3777" i="1"/>
  <c r="AA3777" i="1" s="1"/>
  <c r="X3776" i="1"/>
  <c r="Z3776" i="1" s="1"/>
  <c r="AI3776" i="1" s="1"/>
  <c r="AJ3773" i="1"/>
  <c r="AH3773" i="1"/>
  <c r="AG3773" i="1"/>
  <c r="AF3773" i="1"/>
  <c r="AD3773" i="1"/>
  <c r="AC3773" i="1"/>
  <c r="W3773" i="1"/>
  <c r="V3773" i="1"/>
  <c r="J3773" i="1"/>
  <c r="I3773" i="1"/>
  <c r="C3773" i="1"/>
  <c r="AJ3772" i="1"/>
  <c r="AH3772" i="1"/>
  <c r="AG3772" i="1"/>
  <c r="AF3772" i="1"/>
  <c r="AD3772" i="1"/>
  <c r="AC3772" i="1"/>
  <c r="W3772" i="1"/>
  <c r="V3772" i="1"/>
  <c r="J3772" i="1"/>
  <c r="Y3772" i="1" s="1"/>
  <c r="AA3772" i="1" s="1"/>
  <c r="I3772" i="1"/>
  <c r="C3772" i="1"/>
  <c r="AJ3771" i="1"/>
  <c r="AH3771" i="1"/>
  <c r="AG3771" i="1"/>
  <c r="AF3771" i="1"/>
  <c r="AD3771" i="1"/>
  <c r="AC3771" i="1"/>
  <c r="W3771" i="1"/>
  <c r="V3771" i="1"/>
  <c r="J3771" i="1"/>
  <c r="I3771" i="1"/>
  <c r="C3771" i="1"/>
  <c r="AJ3770" i="1"/>
  <c r="AH3770" i="1"/>
  <c r="AG3770" i="1"/>
  <c r="AF3770" i="1"/>
  <c r="AD3770" i="1"/>
  <c r="AC3770" i="1"/>
  <c r="W3770" i="1"/>
  <c r="V3770" i="1"/>
  <c r="J3770" i="1"/>
  <c r="Y3770" i="1" s="1"/>
  <c r="AA3770" i="1" s="1"/>
  <c r="I3770" i="1"/>
  <c r="C3770" i="1"/>
  <c r="AJ3769" i="1"/>
  <c r="AH3769" i="1"/>
  <c r="AG3769" i="1"/>
  <c r="AF3769" i="1"/>
  <c r="AD3769" i="1"/>
  <c r="AC3769" i="1"/>
  <c r="W3769" i="1"/>
  <c r="V3769" i="1"/>
  <c r="J3769" i="1"/>
  <c r="X3769" i="1" s="1"/>
  <c r="Z3769" i="1" s="1"/>
  <c r="I3769" i="1"/>
  <c r="C3769" i="1"/>
  <c r="AJ3768" i="1"/>
  <c r="AH3768" i="1"/>
  <c r="AG3768" i="1"/>
  <c r="AF3768" i="1"/>
  <c r="AD3768" i="1"/>
  <c r="AC3768" i="1"/>
  <c r="W3768" i="1"/>
  <c r="V3768" i="1"/>
  <c r="J3768" i="1"/>
  <c r="I3768" i="1"/>
  <c r="C3768" i="1"/>
  <c r="AJ3767" i="1"/>
  <c r="AH3767" i="1"/>
  <c r="AG3767" i="1"/>
  <c r="AF3767" i="1"/>
  <c r="AD3767" i="1"/>
  <c r="AC3767" i="1"/>
  <c r="W3767" i="1"/>
  <c r="V3767" i="1"/>
  <c r="J3767" i="1"/>
  <c r="X3767" i="1" s="1"/>
  <c r="Z3767" i="1" s="1"/>
  <c r="I3767" i="1"/>
  <c r="C3767" i="1"/>
  <c r="AJ3766" i="1"/>
  <c r="AH3766" i="1"/>
  <c r="AG3766" i="1"/>
  <c r="AF3766" i="1"/>
  <c r="AD3766" i="1"/>
  <c r="AC3766" i="1"/>
  <c r="W3766" i="1"/>
  <c r="V3766" i="1"/>
  <c r="J3766" i="1"/>
  <c r="I3766" i="1"/>
  <c r="C3766" i="1"/>
  <c r="AJ3765" i="1"/>
  <c r="AH3765" i="1"/>
  <c r="AG3765" i="1"/>
  <c r="AF3765" i="1"/>
  <c r="AD3765" i="1"/>
  <c r="AC3765" i="1"/>
  <c r="W3765" i="1"/>
  <c r="V3765" i="1"/>
  <c r="J3765" i="1"/>
  <c r="I3765" i="1"/>
  <c r="C3765" i="1"/>
  <c r="AJ3764" i="1"/>
  <c r="AH3764" i="1"/>
  <c r="AG3764" i="1"/>
  <c r="AF3764" i="1"/>
  <c r="AD3764" i="1"/>
  <c r="AC3764" i="1"/>
  <c r="W3764" i="1"/>
  <c r="V3764" i="1"/>
  <c r="J3764" i="1"/>
  <c r="I3764" i="1"/>
  <c r="C3764" i="1"/>
  <c r="AJ3763" i="1"/>
  <c r="AH3763" i="1"/>
  <c r="AG3763" i="1"/>
  <c r="AF3763" i="1"/>
  <c r="AD3763" i="1"/>
  <c r="AC3763" i="1"/>
  <c r="W3763" i="1"/>
  <c r="V3763" i="1"/>
  <c r="J3763" i="1"/>
  <c r="Y3763" i="1" s="1"/>
  <c r="AA3763" i="1" s="1"/>
  <c r="I3763" i="1"/>
  <c r="C3763" i="1"/>
  <c r="AJ3762" i="1"/>
  <c r="AH3762" i="1"/>
  <c r="AG3762" i="1"/>
  <c r="AF3762" i="1"/>
  <c r="AD3762" i="1"/>
  <c r="AC3762" i="1"/>
  <c r="W3762" i="1"/>
  <c r="V3762" i="1"/>
  <c r="J3762" i="1"/>
  <c r="S3762" i="1" s="1"/>
  <c r="T3762" i="1" s="1"/>
  <c r="I3762" i="1"/>
  <c r="C3762" i="1"/>
  <c r="AJ3761" i="1"/>
  <c r="AH3761" i="1"/>
  <c r="AG3761" i="1"/>
  <c r="AF3761" i="1"/>
  <c r="AD3761" i="1"/>
  <c r="AC3761" i="1"/>
  <c r="W3761" i="1"/>
  <c r="V3761" i="1"/>
  <c r="J3761" i="1"/>
  <c r="Y3761" i="1" s="1"/>
  <c r="AA3761" i="1" s="1"/>
  <c r="I3761" i="1"/>
  <c r="C3761" i="1"/>
  <c r="AJ3760" i="1"/>
  <c r="AH3760" i="1"/>
  <c r="AG3760" i="1"/>
  <c r="AF3760" i="1"/>
  <c r="AD3760" i="1"/>
  <c r="AC3760" i="1"/>
  <c r="AE3760" i="1" s="1"/>
  <c r="W3760" i="1"/>
  <c r="V3760" i="1"/>
  <c r="J3760" i="1"/>
  <c r="X3760" i="1" s="1"/>
  <c r="Z3760" i="1" s="1"/>
  <c r="I3760" i="1"/>
  <c r="C3760" i="1"/>
  <c r="AJ3759" i="1"/>
  <c r="AH3759" i="1"/>
  <c r="AG3759" i="1"/>
  <c r="AF3759" i="1"/>
  <c r="AD3759" i="1"/>
  <c r="AC3759" i="1"/>
  <c r="W3759" i="1"/>
  <c r="V3759" i="1"/>
  <c r="J3759" i="1"/>
  <c r="I3759" i="1"/>
  <c r="C3759" i="1"/>
  <c r="AJ3758" i="1"/>
  <c r="AH3758" i="1"/>
  <c r="AG3758" i="1"/>
  <c r="AF3758" i="1"/>
  <c r="AD3758" i="1"/>
  <c r="AC3758" i="1"/>
  <c r="W3758" i="1"/>
  <c r="V3758" i="1"/>
  <c r="J3758" i="1"/>
  <c r="I3758" i="1"/>
  <c r="C3758" i="1"/>
  <c r="AJ3757" i="1"/>
  <c r="AH3757" i="1"/>
  <c r="AG3757" i="1"/>
  <c r="AF3757" i="1"/>
  <c r="AD3757" i="1"/>
  <c r="AC3757" i="1"/>
  <c r="W3757" i="1"/>
  <c r="V3757" i="1"/>
  <c r="J3757" i="1"/>
  <c r="Y3757" i="1" s="1"/>
  <c r="AA3757" i="1" s="1"/>
  <c r="I3757" i="1"/>
  <c r="C3757" i="1"/>
  <c r="AJ3756" i="1"/>
  <c r="AH3756" i="1"/>
  <c r="AG3756" i="1"/>
  <c r="AF3756" i="1"/>
  <c r="AD3756" i="1"/>
  <c r="AC3756" i="1"/>
  <c r="W3756" i="1"/>
  <c r="V3756" i="1"/>
  <c r="J3756" i="1"/>
  <c r="I3756" i="1"/>
  <c r="C3756" i="1"/>
  <c r="AJ3755" i="1"/>
  <c r="AH3755" i="1"/>
  <c r="AG3755" i="1"/>
  <c r="AF3755" i="1"/>
  <c r="AD3755" i="1"/>
  <c r="AC3755" i="1"/>
  <c r="W3755" i="1"/>
  <c r="V3755" i="1"/>
  <c r="J3755" i="1"/>
  <c r="I3755" i="1"/>
  <c r="C3755" i="1"/>
  <c r="AJ3754" i="1"/>
  <c r="AH3754" i="1"/>
  <c r="AG3754" i="1"/>
  <c r="AF3754" i="1"/>
  <c r="AD3754" i="1"/>
  <c r="AC3754" i="1"/>
  <c r="W3754" i="1"/>
  <c r="V3754" i="1"/>
  <c r="J3754" i="1"/>
  <c r="Y3754" i="1" s="1"/>
  <c r="AA3754" i="1" s="1"/>
  <c r="I3754" i="1"/>
  <c r="C3754" i="1"/>
  <c r="AJ3753" i="1"/>
  <c r="AH3753" i="1"/>
  <c r="AG3753" i="1"/>
  <c r="AF3753" i="1"/>
  <c r="AD3753" i="1"/>
  <c r="AC3753" i="1"/>
  <c r="W3753" i="1"/>
  <c r="V3753" i="1"/>
  <c r="J3753" i="1"/>
  <c r="I3753" i="1"/>
  <c r="C3753" i="1"/>
  <c r="AJ3752" i="1"/>
  <c r="AH3752" i="1"/>
  <c r="AG3752" i="1"/>
  <c r="AF3752" i="1"/>
  <c r="AD3752" i="1"/>
  <c r="AC3752" i="1"/>
  <c r="AE3752" i="1" s="1"/>
  <c r="W3752" i="1"/>
  <c r="V3752" i="1"/>
  <c r="J3752" i="1"/>
  <c r="Y3752" i="1" s="1"/>
  <c r="AA3752" i="1" s="1"/>
  <c r="I3752" i="1"/>
  <c r="C3752" i="1"/>
  <c r="AJ3751" i="1"/>
  <c r="AH3751" i="1"/>
  <c r="AG3751" i="1"/>
  <c r="AF3751" i="1"/>
  <c r="AD3751" i="1"/>
  <c r="AC3751" i="1"/>
  <c r="W3751" i="1"/>
  <c r="V3751" i="1"/>
  <c r="J3751" i="1"/>
  <c r="X3751" i="1" s="1"/>
  <c r="Z3751" i="1" s="1"/>
  <c r="I3751" i="1"/>
  <c r="C3751" i="1"/>
  <c r="AJ3750" i="1"/>
  <c r="AH3750" i="1"/>
  <c r="AG3750" i="1"/>
  <c r="AF3750" i="1"/>
  <c r="AD3750" i="1"/>
  <c r="AC3750" i="1"/>
  <c r="W3750" i="1"/>
  <c r="V3750" i="1"/>
  <c r="J3750" i="1"/>
  <c r="X3750" i="1" s="1"/>
  <c r="Z3750" i="1" s="1"/>
  <c r="I3750" i="1"/>
  <c r="C3750" i="1"/>
  <c r="AJ3749" i="1"/>
  <c r="AH3749" i="1"/>
  <c r="AG3749" i="1"/>
  <c r="AF3749" i="1"/>
  <c r="AD3749" i="1"/>
  <c r="AC3749" i="1"/>
  <c r="W3749" i="1"/>
  <c r="V3749" i="1"/>
  <c r="J3749" i="1"/>
  <c r="X3749" i="1" s="1"/>
  <c r="Z3749" i="1" s="1"/>
  <c r="I3749" i="1"/>
  <c r="C3749" i="1"/>
  <c r="AJ3748" i="1"/>
  <c r="AH3748" i="1"/>
  <c r="AG3748" i="1"/>
  <c r="AF3748" i="1"/>
  <c r="AD3748" i="1"/>
  <c r="AC3748" i="1"/>
  <c r="W3748" i="1"/>
  <c r="V3748" i="1"/>
  <c r="J3748" i="1"/>
  <c r="X3748" i="1" s="1"/>
  <c r="Z3748" i="1" s="1"/>
  <c r="I3748" i="1"/>
  <c r="C3748" i="1"/>
  <c r="AJ3747" i="1"/>
  <c r="AH3747" i="1"/>
  <c r="AG3747" i="1"/>
  <c r="AF3747" i="1"/>
  <c r="AD3747" i="1"/>
  <c r="AC3747" i="1"/>
  <c r="W3747" i="1"/>
  <c r="V3747" i="1"/>
  <c r="J3747" i="1"/>
  <c r="I3747" i="1"/>
  <c r="C3747" i="1"/>
  <c r="AE3753" i="1" l="1"/>
  <c r="AE3761" i="1"/>
  <c r="AE3769" i="1"/>
  <c r="AE3751" i="1"/>
  <c r="AE3754" i="1"/>
  <c r="AE3770" i="1"/>
  <c r="AE3749" i="1"/>
  <c r="AE3763" i="1"/>
  <c r="AE3772" i="1"/>
  <c r="AE3773" i="1"/>
  <c r="X3754" i="1"/>
  <c r="Z3754" i="1" s="1"/>
  <c r="AI3754" i="1" s="1"/>
  <c r="M3757" i="1"/>
  <c r="AE3768" i="1"/>
  <c r="S3767" i="1"/>
  <c r="T3767" i="1" s="1"/>
  <c r="AE3747" i="1"/>
  <c r="AE3750" i="1"/>
  <c r="AE3759" i="1"/>
  <c r="AI3785" i="1"/>
  <c r="AE3757" i="1"/>
  <c r="AE3762" i="1"/>
  <c r="AE3767" i="1"/>
  <c r="AI3789" i="1"/>
  <c r="AI3780" i="1"/>
  <c r="AI3779" i="1"/>
  <c r="AI3777" i="1"/>
  <c r="M3773" i="1"/>
  <c r="X3773" i="1"/>
  <c r="Z3773" i="1" s="1"/>
  <c r="S3773" i="1"/>
  <c r="T3773" i="1" s="1"/>
  <c r="S3772" i="1"/>
  <c r="T3772" i="1" s="1"/>
  <c r="M3772" i="1"/>
  <c r="AE3771" i="1"/>
  <c r="M3771" i="1"/>
  <c r="S3771" i="1"/>
  <c r="T3771" i="1" s="1"/>
  <c r="M3770" i="1"/>
  <c r="S3770" i="1"/>
  <c r="T3770" i="1" s="1"/>
  <c r="Y3769" i="1"/>
  <c r="AA3769" i="1" s="1"/>
  <c r="AI3769" i="1" s="1"/>
  <c r="M3769" i="1"/>
  <c r="S3769" i="1"/>
  <c r="T3769" i="1" s="1"/>
  <c r="M3768" i="1"/>
  <c r="S3768" i="1"/>
  <c r="T3768" i="1" s="1"/>
  <c r="Y3768" i="1"/>
  <c r="AA3768" i="1" s="1"/>
  <c r="X3768" i="1"/>
  <c r="Z3768" i="1" s="1"/>
  <c r="AI3797" i="1"/>
  <c r="AI3783" i="1"/>
  <c r="Y3767" i="1"/>
  <c r="AA3767" i="1" s="1"/>
  <c r="AI3767" i="1" s="1"/>
  <c r="M3767" i="1"/>
  <c r="M3766" i="1"/>
  <c r="S3766" i="1"/>
  <c r="T3766" i="1" s="1"/>
  <c r="X3766" i="1"/>
  <c r="Z3766" i="1" s="1"/>
  <c r="Y3766" i="1"/>
  <c r="AA3766" i="1" s="1"/>
  <c r="AE3766" i="1"/>
  <c r="M3765" i="1"/>
  <c r="S3765" i="1"/>
  <c r="T3765" i="1" s="1"/>
  <c r="X3765" i="1"/>
  <c r="Z3765" i="1" s="1"/>
  <c r="AE3765" i="1"/>
  <c r="M3764" i="1"/>
  <c r="S3764" i="1"/>
  <c r="T3764" i="1" s="1"/>
  <c r="X3764" i="1"/>
  <c r="Z3764" i="1" s="1"/>
  <c r="AE3764" i="1"/>
  <c r="M3763" i="1"/>
  <c r="S3763" i="1"/>
  <c r="T3763" i="1" s="1"/>
  <c r="M3762" i="1"/>
  <c r="X3762" i="1"/>
  <c r="Z3762" i="1" s="1"/>
  <c r="M3761" i="1"/>
  <c r="S3761" i="1"/>
  <c r="T3761" i="1" s="1"/>
  <c r="M3760" i="1"/>
  <c r="S3760" i="1"/>
  <c r="T3760" i="1" s="1"/>
  <c r="M3759" i="1"/>
  <c r="S3759" i="1"/>
  <c r="T3759" i="1" s="1"/>
  <c r="X3759" i="1"/>
  <c r="Z3759" i="1" s="1"/>
  <c r="Y3759" i="1"/>
  <c r="AA3759" i="1" s="1"/>
  <c r="S3758" i="1"/>
  <c r="T3758" i="1" s="1"/>
  <c r="M3758" i="1"/>
  <c r="X3758" i="1"/>
  <c r="Z3758" i="1" s="1"/>
  <c r="Y3758" i="1"/>
  <c r="AA3758" i="1" s="1"/>
  <c r="AE3758" i="1"/>
  <c r="S3757" i="1"/>
  <c r="T3757" i="1" s="1"/>
  <c r="M3756" i="1"/>
  <c r="S3756" i="1"/>
  <c r="T3756" i="1" s="1"/>
  <c r="X3756" i="1"/>
  <c r="Z3756" i="1" s="1"/>
  <c r="AE3756" i="1"/>
  <c r="X3755" i="1"/>
  <c r="Z3755" i="1" s="1"/>
  <c r="M3755" i="1"/>
  <c r="S3755" i="1"/>
  <c r="T3755" i="1" s="1"/>
  <c r="AE3755" i="1"/>
  <c r="M3754" i="1"/>
  <c r="S3754" i="1"/>
  <c r="T3754" i="1" s="1"/>
  <c r="S3753" i="1"/>
  <c r="T3753" i="1" s="1"/>
  <c r="M3753" i="1"/>
  <c r="M3752" i="1"/>
  <c r="S3752" i="1"/>
  <c r="T3752" i="1" s="1"/>
  <c r="S3751" i="1"/>
  <c r="T3751" i="1" s="1"/>
  <c r="M3751" i="1"/>
  <c r="S3750" i="1"/>
  <c r="T3750" i="1" s="1"/>
  <c r="Y3750" i="1"/>
  <c r="AA3750" i="1" s="1"/>
  <c r="AI3750" i="1" s="1"/>
  <c r="M3750" i="1"/>
  <c r="M3749" i="1"/>
  <c r="S3749" i="1"/>
  <c r="T3749" i="1" s="1"/>
  <c r="Y3749" i="1"/>
  <c r="AA3749" i="1" s="1"/>
  <c r="AI3749" i="1" s="1"/>
  <c r="S3748" i="1"/>
  <c r="T3748" i="1" s="1"/>
  <c r="M3748" i="1"/>
  <c r="Y3748" i="1"/>
  <c r="AA3748" i="1" s="1"/>
  <c r="AI3748" i="1" s="1"/>
  <c r="AE3748" i="1"/>
  <c r="M3747" i="1"/>
  <c r="S3747" i="1"/>
  <c r="T3747" i="1" s="1"/>
  <c r="X3747" i="1"/>
  <c r="Z3747" i="1" s="1"/>
  <c r="Y3747" i="1"/>
  <c r="AA3747" i="1" s="1"/>
  <c r="X3771" i="1"/>
  <c r="Z3771" i="1" s="1"/>
  <c r="Y3771" i="1"/>
  <c r="AA3771" i="1" s="1"/>
  <c r="Y3765" i="1"/>
  <c r="AA3765" i="1" s="1"/>
  <c r="X3770" i="1"/>
  <c r="Z3770" i="1" s="1"/>
  <c r="AI3770" i="1" s="1"/>
  <c r="Y3773" i="1"/>
  <c r="AA3773" i="1" s="1"/>
  <c r="X3772" i="1"/>
  <c r="Z3772" i="1" s="1"/>
  <c r="AI3772" i="1" s="1"/>
  <c r="X3757" i="1"/>
  <c r="Z3757" i="1" s="1"/>
  <c r="AI3757" i="1" s="1"/>
  <c r="Y3760" i="1"/>
  <c r="AA3760" i="1" s="1"/>
  <c r="AI3760" i="1" s="1"/>
  <c r="Y3762" i="1"/>
  <c r="AA3762" i="1" s="1"/>
  <c r="Y3756" i="1"/>
  <c r="AA3756" i="1" s="1"/>
  <c r="X3761" i="1"/>
  <c r="Z3761" i="1" s="1"/>
  <c r="AI3761" i="1" s="1"/>
  <c r="Y3764" i="1"/>
  <c r="AA3764" i="1" s="1"/>
  <c r="X3763" i="1"/>
  <c r="Z3763" i="1" s="1"/>
  <c r="AI3763" i="1" s="1"/>
  <c r="Y3751" i="1"/>
  <c r="AA3751" i="1" s="1"/>
  <c r="AI3751" i="1" s="1"/>
  <c r="X3753" i="1"/>
  <c r="Z3753" i="1" s="1"/>
  <c r="Y3753" i="1"/>
  <c r="AA3753" i="1" s="1"/>
  <c r="X3752" i="1"/>
  <c r="Z3752" i="1" s="1"/>
  <c r="AI3752" i="1" s="1"/>
  <c r="Y3755" i="1"/>
  <c r="AA3755" i="1" s="1"/>
  <c r="AJ3746" i="1"/>
  <c r="AH3746" i="1"/>
  <c r="AG3746" i="1"/>
  <c r="AF3746" i="1"/>
  <c r="AD3746" i="1"/>
  <c r="AC3746" i="1"/>
  <c r="W3746" i="1"/>
  <c r="V3746" i="1"/>
  <c r="J3746" i="1"/>
  <c r="I3746" i="1"/>
  <c r="C3746" i="1"/>
  <c r="AJ3745" i="1"/>
  <c r="AH3745" i="1"/>
  <c r="AG3745" i="1"/>
  <c r="AF3745" i="1"/>
  <c r="AD3745" i="1"/>
  <c r="AC3745" i="1"/>
  <c r="W3745" i="1"/>
  <c r="V3745" i="1"/>
  <c r="J3745" i="1"/>
  <c r="Y3745" i="1" s="1"/>
  <c r="AA3745" i="1" s="1"/>
  <c r="I3745" i="1"/>
  <c r="C3745" i="1"/>
  <c r="AJ3744" i="1"/>
  <c r="AH3744" i="1"/>
  <c r="AG3744" i="1"/>
  <c r="AF3744" i="1"/>
  <c r="AD3744" i="1"/>
  <c r="AC3744" i="1"/>
  <c r="W3744" i="1"/>
  <c r="V3744" i="1"/>
  <c r="J3744" i="1"/>
  <c r="I3744" i="1"/>
  <c r="C3744" i="1"/>
  <c r="AJ3743" i="1"/>
  <c r="AH3743" i="1"/>
  <c r="AG3743" i="1"/>
  <c r="AF3743" i="1"/>
  <c r="AD3743" i="1"/>
  <c r="AC3743" i="1"/>
  <c r="W3743" i="1"/>
  <c r="V3743" i="1"/>
  <c r="J3743" i="1"/>
  <c r="X3743" i="1" s="1"/>
  <c r="Z3743" i="1" s="1"/>
  <c r="I3743" i="1"/>
  <c r="C3743" i="1"/>
  <c r="AJ3742" i="1"/>
  <c r="AH3742" i="1"/>
  <c r="AG3742" i="1"/>
  <c r="AF3742" i="1"/>
  <c r="AD3742" i="1"/>
  <c r="AC3742" i="1"/>
  <c r="AE3742" i="1" s="1"/>
  <c r="W3742" i="1"/>
  <c r="V3742" i="1"/>
  <c r="J3742" i="1"/>
  <c r="I3742" i="1"/>
  <c r="C3742" i="1"/>
  <c r="AJ3741" i="1"/>
  <c r="AH3741" i="1"/>
  <c r="AG3741" i="1"/>
  <c r="AF3741" i="1"/>
  <c r="AD3741" i="1"/>
  <c r="AC3741" i="1"/>
  <c r="W3741" i="1"/>
  <c r="V3741" i="1"/>
  <c r="J3741" i="1"/>
  <c r="Y3741" i="1" s="1"/>
  <c r="AA3741" i="1" s="1"/>
  <c r="I3741" i="1"/>
  <c r="C3741" i="1"/>
  <c r="AJ3740" i="1"/>
  <c r="AH3740" i="1"/>
  <c r="AG3740" i="1"/>
  <c r="AF3740" i="1"/>
  <c r="AD3740" i="1"/>
  <c r="AC3740" i="1"/>
  <c r="W3740" i="1"/>
  <c r="V3740" i="1"/>
  <c r="J3740" i="1"/>
  <c r="I3740" i="1"/>
  <c r="C3740" i="1"/>
  <c r="AJ3739" i="1"/>
  <c r="AH3739" i="1"/>
  <c r="AG3739" i="1"/>
  <c r="AF3739" i="1"/>
  <c r="AD3739" i="1"/>
  <c r="AC3739" i="1"/>
  <c r="W3739" i="1"/>
  <c r="V3739" i="1"/>
  <c r="J3739" i="1"/>
  <c r="X3739" i="1" s="1"/>
  <c r="Z3739" i="1" s="1"/>
  <c r="I3739" i="1"/>
  <c r="C3739" i="1"/>
  <c r="AJ3738" i="1"/>
  <c r="AH3738" i="1"/>
  <c r="AG3738" i="1"/>
  <c r="AF3738" i="1"/>
  <c r="AD3738" i="1"/>
  <c r="AC3738" i="1"/>
  <c r="W3738" i="1"/>
  <c r="V3738" i="1"/>
  <c r="J3738" i="1"/>
  <c r="Y3738" i="1" s="1"/>
  <c r="AA3738" i="1" s="1"/>
  <c r="I3738" i="1"/>
  <c r="C3738" i="1"/>
  <c r="AJ3737" i="1"/>
  <c r="AH3737" i="1"/>
  <c r="AG3737" i="1"/>
  <c r="AF3737" i="1"/>
  <c r="AD3737" i="1"/>
  <c r="AC3737" i="1"/>
  <c r="W3737" i="1"/>
  <c r="V3737" i="1"/>
  <c r="J3737" i="1"/>
  <c r="M3737" i="1" s="1"/>
  <c r="I3737" i="1"/>
  <c r="C3737" i="1"/>
  <c r="AJ3736" i="1"/>
  <c r="AH3736" i="1"/>
  <c r="AG3736" i="1"/>
  <c r="AF3736" i="1"/>
  <c r="AD3736" i="1"/>
  <c r="AC3736" i="1"/>
  <c r="W3736" i="1"/>
  <c r="V3736" i="1"/>
  <c r="J3736" i="1"/>
  <c r="S3736" i="1" s="1"/>
  <c r="T3736" i="1" s="1"/>
  <c r="I3736" i="1"/>
  <c r="C3736" i="1"/>
  <c r="AJ3735" i="1"/>
  <c r="AH3735" i="1"/>
  <c r="AG3735" i="1"/>
  <c r="AF3735" i="1"/>
  <c r="AD3735" i="1"/>
  <c r="AC3735" i="1"/>
  <c r="W3735" i="1"/>
  <c r="V3735" i="1"/>
  <c r="J3735" i="1"/>
  <c r="X3735" i="1" s="1"/>
  <c r="Z3735" i="1" s="1"/>
  <c r="I3735" i="1"/>
  <c r="C3735" i="1"/>
  <c r="AE3736" i="1" l="1"/>
  <c r="AE3744" i="1"/>
  <c r="AI3758" i="1"/>
  <c r="AI3768" i="1"/>
  <c r="AE3746" i="1"/>
  <c r="AI3764" i="1"/>
  <c r="AE3739" i="1"/>
  <c r="AE3737" i="1"/>
  <c r="AI3756" i="1"/>
  <c r="AI3762" i="1"/>
  <c r="AE3745" i="1"/>
  <c r="AE3735" i="1"/>
  <c r="AE3740" i="1"/>
  <c r="AI3773" i="1"/>
  <c r="AI3771" i="1"/>
  <c r="AI3766" i="1"/>
  <c r="AI3765" i="1"/>
  <c r="AI3759" i="1"/>
  <c r="AI3755" i="1"/>
  <c r="AI3747" i="1"/>
  <c r="M3746" i="1"/>
  <c r="S3746" i="1"/>
  <c r="T3746" i="1" s="1"/>
  <c r="S3745" i="1"/>
  <c r="T3745" i="1" s="1"/>
  <c r="M3745" i="1"/>
  <c r="X3744" i="1"/>
  <c r="Z3744" i="1" s="1"/>
  <c r="M3744" i="1"/>
  <c r="S3744" i="1"/>
  <c r="T3744" i="1" s="1"/>
  <c r="S3743" i="1"/>
  <c r="T3743" i="1" s="1"/>
  <c r="Y3743" i="1"/>
  <c r="AA3743" i="1" s="1"/>
  <c r="AI3743" i="1" s="1"/>
  <c r="M3743" i="1"/>
  <c r="AE3743" i="1"/>
  <c r="M3742" i="1"/>
  <c r="S3742" i="1"/>
  <c r="T3742" i="1" s="1"/>
  <c r="M3741" i="1"/>
  <c r="S3741" i="1"/>
  <c r="T3741" i="1" s="1"/>
  <c r="AE3741" i="1"/>
  <c r="M3740" i="1"/>
  <c r="S3740" i="1"/>
  <c r="T3740" i="1" s="1"/>
  <c r="Y3739" i="1"/>
  <c r="AA3739" i="1" s="1"/>
  <c r="AI3739" i="1" s="1"/>
  <c r="S3739" i="1"/>
  <c r="T3739" i="1" s="1"/>
  <c r="M3739" i="1"/>
  <c r="M3738" i="1"/>
  <c r="S3738" i="1"/>
  <c r="T3738" i="1" s="1"/>
  <c r="AE3738" i="1"/>
  <c r="AI3753" i="1"/>
  <c r="S3737" i="1"/>
  <c r="T3737" i="1" s="1"/>
  <c r="Y3737" i="1"/>
  <c r="AA3737" i="1" s="1"/>
  <c r="X3737" i="1"/>
  <c r="Z3737" i="1" s="1"/>
  <c r="X3736" i="1"/>
  <c r="Z3736" i="1" s="1"/>
  <c r="Y3736" i="1"/>
  <c r="AA3736" i="1" s="1"/>
  <c r="M3736" i="1"/>
  <c r="M3735" i="1"/>
  <c r="S3735" i="1"/>
  <c r="T3735" i="1" s="1"/>
  <c r="Y3735" i="1"/>
  <c r="AA3735" i="1" s="1"/>
  <c r="AI3735" i="1" s="1"/>
  <c r="Y3744" i="1"/>
  <c r="AA3744" i="1" s="1"/>
  <c r="X3746" i="1"/>
  <c r="Z3746" i="1" s="1"/>
  <c r="Y3746" i="1"/>
  <c r="AA3746" i="1" s="1"/>
  <c r="X3745" i="1"/>
  <c r="Z3745" i="1" s="1"/>
  <c r="AI3745" i="1" s="1"/>
  <c r="X3740" i="1"/>
  <c r="Z3740" i="1" s="1"/>
  <c r="Y3740" i="1"/>
  <c r="AA3740" i="1" s="1"/>
  <c r="X3742" i="1"/>
  <c r="Z3742" i="1" s="1"/>
  <c r="Y3742" i="1"/>
  <c r="AA3742" i="1" s="1"/>
  <c r="X3741" i="1"/>
  <c r="Z3741" i="1" s="1"/>
  <c r="AI3741" i="1" s="1"/>
  <c r="X3738" i="1"/>
  <c r="Z3738" i="1" s="1"/>
  <c r="AI3738" i="1" s="1"/>
  <c r="AJ3734" i="1"/>
  <c r="AH3734" i="1"/>
  <c r="AG3734" i="1"/>
  <c r="AF3734" i="1"/>
  <c r="AD3734" i="1"/>
  <c r="AC3734" i="1"/>
  <c r="W3734" i="1"/>
  <c r="V3734" i="1"/>
  <c r="J3734" i="1"/>
  <c r="I3734" i="1"/>
  <c r="C3734" i="1"/>
  <c r="AJ3733" i="1"/>
  <c r="AH3733" i="1"/>
  <c r="AG3733" i="1"/>
  <c r="AF3733" i="1"/>
  <c r="AD3733" i="1"/>
  <c r="AC3733" i="1"/>
  <c r="AE3733" i="1" s="1"/>
  <c r="W3733" i="1"/>
  <c r="V3733" i="1"/>
  <c r="J3733" i="1"/>
  <c r="Y3733" i="1" s="1"/>
  <c r="AA3733" i="1" s="1"/>
  <c r="I3733" i="1"/>
  <c r="C3733" i="1"/>
  <c r="AJ3732" i="1"/>
  <c r="AH3732" i="1"/>
  <c r="AG3732" i="1"/>
  <c r="AF3732" i="1"/>
  <c r="AD3732" i="1"/>
  <c r="AC3732" i="1"/>
  <c r="W3732" i="1"/>
  <c r="V3732" i="1"/>
  <c r="J3732" i="1"/>
  <c r="I3732" i="1"/>
  <c r="C3732" i="1"/>
  <c r="AJ3731" i="1"/>
  <c r="AH3731" i="1"/>
  <c r="AG3731" i="1"/>
  <c r="AF3731" i="1"/>
  <c r="AD3731" i="1"/>
  <c r="AC3731" i="1"/>
  <c r="W3731" i="1"/>
  <c r="V3731" i="1"/>
  <c r="J3731" i="1"/>
  <c r="Y3731" i="1" s="1"/>
  <c r="AA3731" i="1" s="1"/>
  <c r="I3731" i="1"/>
  <c r="C3731" i="1"/>
  <c r="AJ3730" i="1"/>
  <c r="AH3730" i="1"/>
  <c r="AG3730" i="1"/>
  <c r="AF3730" i="1"/>
  <c r="AD3730" i="1"/>
  <c r="AC3730" i="1"/>
  <c r="W3730" i="1"/>
  <c r="V3730" i="1"/>
  <c r="J3730" i="1"/>
  <c r="X3730" i="1" s="1"/>
  <c r="Z3730" i="1" s="1"/>
  <c r="I3730" i="1"/>
  <c r="C3730" i="1"/>
  <c r="AJ3729" i="1"/>
  <c r="AH3729" i="1"/>
  <c r="AG3729" i="1"/>
  <c r="AF3729" i="1"/>
  <c r="AD3729" i="1"/>
  <c r="AC3729" i="1"/>
  <c r="W3729" i="1"/>
  <c r="V3729" i="1"/>
  <c r="J3729" i="1"/>
  <c r="I3729" i="1"/>
  <c r="C3729" i="1"/>
  <c r="AJ3728" i="1"/>
  <c r="AH3728" i="1"/>
  <c r="AG3728" i="1"/>
  <c r="AF3728" i="1"/>
  <c r="AD3728" i="1"/>
  <c r="AC3728" i="1"/>
  <c r="W3728" i="1"/>
  <c r="V3728" i="1"/>
  <c r="J3728" i="1"/>
  <c r="I3728" i="1"/>
  <c r="C3728" i="1"/>
  <c r="AJ3727" i="1"/>
  <c r="AH3727" i="1"/>
  <c r="AG3727" i="1"/>
  <c r="AF3727" i="1"/>
  <c r="AD3727" i="1"/>
  <c r="AC3727" i="1"/>
  <c r="W3727" i="1"/>
  <c r="V3727" i="1"/>
  <c r="J3727" i="1"/>
  <c r="Y3727" i="1" s="1"/>
  <c r="AA3727" i="1" s="1"/>
  <c r="I3727" i="1"/>
  <c r="C3727" i="1"/>
  <c r="AJ3726" i="1"/>
  <c r="AH3726" i="1"/>
  <c r="AG3726" i="1"/>
  <c r="AF3726" i="1"/>
  <c r="AD3726" i="1"/>
  <c r="AC3726" i="1"/>
  <c r="W3726" i="1"/>
  <c r="V3726" i="1"/>
  <c r="J3726" i="1"/>
  <c r="I3726" i="1"/>
  <c r="C3726" i="1"/>
  <c r="AJ3725" i="1"/>
  <c r="AH3725" i="1"/>
  <c r="AG3725" i="1"/>
  <c r="AF3725" i="1"/>
  <c r="AD3725" i="1"/>
  <c r="AC3725" i="1"/>
  <c r="W3725" i="1"/>
  <c r="V3725" i="1"/>
  <c r="J3725" i="1"/>
  <c r="Y3725" i="1" s="1"/>
  <c r="AA3725" i="1" s="1"/>
  <c r="I3725" i="1"/>
  <c r="C3725" i="1"/>
  <c r="AJ3724" i="1"/>
  <c r="AH3724" i="1"/>
  <c r="AG3724" i="1"/>
  <c r="AF3724" i="1"/>
  <c r="AD3724" i="1"/>
  <c r="AC3724" i="1"/>
  <c r="W3724" i="1"/>
  <c r="V3724" i="1"/>
  <c r="J3724" i="1"/>
  <c r="X3724" i="1" s="1"/>
  <c r="Z3724" i="1" s="1"/>
  <c r="I3724" i="1"/>
  <c r="C3724" i="1"/>
  <c r="AJ3723" i="1"/>
  <c r="AH3723" i="1"/>
  <c r="AG3723" i="1"/>
  <c r="AF3723" i="1"/>
  <c r="AD3723" i="1"/>
  <c r="AC3723" i="1"/>
  <c r="W3723" i="1"/>
  <c r="V3723" i="1"/>
  <c r="J3723" i="1"/>
  <c r="Y3723" i="1" s="1"/>
  <c r="AA3723" i="1" s="1"/>
  <c r="I3723" i="1"/>
  <c r="C3723" i="1"/>
  <c r="AE3727" i="1" l="1"/>
  <c r="AE3726" i="1"/>
  <c r="AE3724" i="1"/>
  <c r="AE3731" i="1"/>
  <c r="AI3744" i="1"/>
  <c r="AE3725" i="1"/>
  <c r="AE3728" i="1"/>
  <c r="AE3723" i="1"/>
  <c r="AE3734" i="1"/>
  <c r="AE3732" i="1"/>
  <c r="AI3737" i="1"/>
  <c r="AI3736" i="1"/>
  <c r="X3734" i="1"/>
  <c r="Z3734" i="1" s="1"/>
  <c r="M3734" i="1"/>
  <c r="S3734" i="1"/>
  <c r="T3734" i="1" s="1"/>
  <c r="M3733" i="1"/>
  <c r="S3733" i="1"/>
  <c r="T3733" i="1" s="1"/>
  <c r="M3732" i="1"/>
  <c r="S3732" i="1"/>
  <c r="T3732" i="1" s="1"/>
  <c r="M3731" i="1"/>
  <c r="S3731" i="1"/>
  <c r="T3731" i="1" s="1"/>
  <c r="AI3746" i="1"/>
  <c r="AI3742" i="1"/>
  <c r="AI3740" i="1"/>
  <c r="S3730" i="1"/>
  <c r="T3730" i="1" s="1"/>
  <c r="M3730" i="1"/>
  <c r="Y3730" i="1"/>
  <c r="AA3730" i="1" s="1"/>
  <c r="AI3730" i="1" s="1"/>
  <c r="AE3730" i="1"/>
  <c r="M3729" i="1"/>
  <c r="S3729" i="1"/>
  <c r="T3729" i="1" s="1"/>
  <c r="Y3729" i="1"/>
  <c r="AA3729" i="1" s="1"/>
  <c r="AE3729" i="1"/>
  <c r="X3728" i="1"/>
  <c r="Z3728" i="1" s="1"/>
  <c r="M3728" i="1"/>
  <c r="S3728" i="1"/>
  <c r="T3728" i="1" s="1"/>
  <c r="M3727" i="1"/>
  <c r="S3727" i="1"/>
  <c r="T3727" i="1" s="1"/>
  <c r="Y3726" i="1"/>
  <c r="AA3726" i="1" s="1"/>
  <c r="M3726" i="1"/>
  <c r="S3726" i="1"/>
  <c r="T3726" i="1" s="1"/>
  <c r="S3725" i="1"/>
  <c r="T3725" i="1" s="1"/>
  <c r="M3725" i="1"/>
  <c r="Y3724" i="1"/>
  <c r="AA3724" i="1" s="1"/>
  <c r="AI3724" i="1" s="1"/>
  <c r="S3724" i="1"/>
  <c r="T3724" i="1" s="1"/>
  <c r="M3724" i="1"/>
  <c r="S3723" i="1"/>
  <c r="T3723" i="1" s="1"/>
  <c r="M3723" i="1"/>
  <c r="X3723" i="1"/>
  <c r="Z3723" i="1" s="1"/>
  <c r="AI3723" i="1" s="1"/>
  <c r="X3732" i="1"/>
  <c r="Z3732" i="1" s="1"/>
  <c r="X3729" i="1"/>
  <c r="Z3729" i="1" s="1"/>
  <c r="Y3732" i="1"/>
  <c r="AA3732" i="1" s="1"/>
  <c r="X3731" i="1"/>
  <c r="Z3731" i="1" s="1"/>
  <c r="AI3731" i="1" s="1"/>
  <c r="Y3734" i="1"/>
  <c r="AA3734" i="1" s="1"/>
  <c r="AI3734" i="1" s="1"/>
  <c r="X3733" i="1"/>
  <c r="Z3733" i="1" s="1"/>
  <c r="AI3733" i="1" s="1"/>
  <c r="X3726" i="1"/>
  <c r="Z3726" i="1" s="1"/>
  <c r="Y3728" i="1"/>
  <c r="AA3728" i="1" s="1"/>
  <c r="X3725" i="1"/>
  <c r="Z3725" i="1" s="1"/>
  <c r="AI3725" i="1" s="1"/>
  <c r="X3727" i="1"/>
  <c r="Z3727" i="1" s="1"/>
  <c r="AI3727" i="1" s="1"/>
  <c r="AI3729" i="1" l="1"/>
  <c r="AI3728" i="1"/>
  <c r="AI3726" i="1"/>
  <c r="AI3732" i="1"/>
  <c r="AJ3722" i="1"/>
  <c r="AH3722" i="1"/>
  <c r="AG3722" i="1"/>
  <c r="AF3722" i="1"/>
  <c r="AD3722" i="1"/>
  <c r="AC3722" i="1"/>
  <c r="W3722" i="1"/>
  <c r="V3722" i="1"/>
  <c r="J3722" i="1"/>
  <c r="I3722" i="1"/>
  <c r="C3722" i="1"/>
  <c r="AJ3721" i="1"/>
  <c r="AH3721" i="1"/>
  <c r="AG3721" i="1"/>
  <c r="AF3721" i="1"/>
  <c r="AD3721" i="1"/>
  <c r="AC3721" i="1"/>
  <c r="W3721" i="1"/>
  <c r="V3721" i="1"/>
  <c r="J3721" i="1"/>
  <c r="Y3721" i="1" s="1"/>
  <c r="AA3721" i="1" s="1"/>
  <c r="I3721" i="1"/>
  <c r="C3721" i="1"/>
  <c r="AJ3720" i="1"/>
  <c r="AH3720" i="1"/>
  <c r="AG3720" i="1"/>
  <c r="AF3720" i="1"/>
  <c r="AD3720" i="1"/>
  <c r="AC3720" i="1"/>
  <c r="AE3720" i="1" s="1"/>
  <c r="W3720" i="1"/>
  <c r="V3720" i="1"/>
  <c r="J3720" i="1"/>
  <c r="I3720" i="1"/>
  <c r="C3720" i="1"/>
  <c r="AJ3719" i="1"/>
  <c r="AH3719" i="1"/>
  <c r="AG3719" i="1"/>
  <c r="AF3719" i="1"/>
  <c r="AD3719" i="1"/>
  <c r="AC3719" i="1"/>
  <c r="W3719" i="1"/>
  <c r="V3719" i="1"/>
  <c r="J3719" i="1"/>
  <c r="Y3719" i="1" s="1"/>
  <c r="AA3719" i="1" s="1"/>
  <c r="I3719" i="1"/>
  <c r="C3719" i="1"/>
  <c r="AJ3718" i="1"/>
  <c r="AH3718" i="1"/>
  <c r="AG3718" i="1"/>
  <c r="AF3718" i="1"/>
  <c r="AD3718" i="1"/>
  <c r="AC3718" i="1"/>
  <c r="W3718" i="1"/>
  <c r="V3718" i="1"/>
  <c r="J3718" i="1"/>
  <c r="X3718" i="1" s="1"/>
  <c r="Z3718" i="1" s="1"/>
  <c r="I3718" i="1"/>
  <c r="C3718" i="1"/>
  <c r="AJ3717" i="1"/>
  <c r="AH3717" i="1"/>
  <c r="AG3717" i="1"/>
  <c r="AF3717" i="1"/>
  <c r="AD3717" i="1"/>
  <c r="AC3717" i="1"/>
  <c r="W3717" i="1"/>
  <c r="V3717" i="1"/>
  <c r="J3717" i="1"/>
  <c r="M3717" i="1" s="1"/>
  <c r="I3717" i="1"/>
  <c r="C3717" i="1"/>
  <c r="AJ3716" i="1"/>
  <c r="AH3716" i="1"/>
  <c r="AG3716" i="1"/>
  <c r="AF3716" i="1"/>
  <c r="AD3716" i="1"/>
  <c r="AC3716" i="1"/>
  <c r="W3716" i="1"/>
  <c r="V3716" i="1"/>
  <c r="J3716" i="1"/>
  <c r="X3716" i="1" s="1"/>
  <c r="Z3716" i="1" s="1"/>
  <c r="I3716" i="1"/>
  <c r="C3716" i="1"/>
  <c r="AJ3715" i="1"/>
  <c r="AH3715" i="1"/>
  <c r="AG3715" i="1"/>
  <c r="AF3715" i="1"/>
  <c r="AD3715" i="1"/>
  <c r="AC3715" i="1"/>
  <c r="W3715" i="1"/>
  <c r="V3715" i="1"/>
  <c r="J3715" i="1"/>
  <c r="I3715" i="1"/>
  <c r="C3715" i="1"/>
  <c r="AJ3714" i="1"/>
  <c r="AH3714" i="1"/>
  <c r="AG3714" i="1"/>
  <c r="AF3714" i="1"/>
  <c r="AD3714" i="1"/>
  <c r="AC3714" i="1"/>
  <c r="W3714" i="1"/>
  <c r="V3714" i="1"/>
  <c r="J3714" i="1"/>
  <c r="I3714" i="1"/>
  <c r="C3714" i="1"/>
  <c r="AJ3713" i="1"/>
  <c r="AH3713" i="1"/>
  <c r="AG3713" i="1"/>
  <c r="AF3713" i="1"/>
  <c r="AD3713" i="1"/>
  <c r="AC3713" i="1"/>
  <c r="W3713" i="1"/>
  <c r="V3713" i="1"/>
  <c r="J3713" i="1"/>
  <c r="I3713" i="1"/>
  <c r="C3713" i="1"/>
  <c r="AJ3712" i="1"/>
  <c r="AH3712" i="1"/>
  <c r="AG3712" i="1"/>
  <c r="AF3712" i="1"/>
  <c r="AD3712" i="1"/>
  <c r="AC3712" i="1"/>
  <c r="AE3712" i="1" s="1"/>
  <c r="W3712" i="1"/>
  <c r="V3712" i="1"/>
  <c r="J3712" i="1"/>
  <c r="Y3712" i="1" s="1"/>
  <c r="AA3712" i="1" s="1"/>
  <c r="I3712" i="1"/>
  <c r="C3712" i="1"/>
  <c r="AJ3711" i="1"/>
  <c r="AH3711" i="1"/>
  <c r="AG3711" i="1"/>
  <c r="AF3711" i="1"/>
  <c r="AD3711" i="1"/>
  <c r="AC3711" i="1"/>
  <c r="W3711" i="1"/>
  <c r="V3711" i="1"/>
  <c r="J3711" i="1"/>
  <c r="I3711" i="1"/>
  <c r="C3711" i="1"/>
  <c r="AJ3710" i="1"/>
  <c r="AH3710" i="1"/>
  <c r="AG3710" i="1"/>
  <c r="AF3710" i="1"/>
  <c r="AD3710" i="1"/>
  <c r="AC3710" i="1"/>
  <c r="AE3710" i="1" s="1"/>
  <c r="W3710" i="1"/>
  <c r="V3710" i="1"/>
  <c r="J3710" i="1"/>
  <c r="Y3710" i="1" s="1"/>
  <c r="AA3710" i="1" s="1"/>
  <c r="I3710" i="1"/>
  <c r="C3710" i="1"/>
  <c r="AJ3709" i="1"/>
  <c r="AH3709" i="1"/>
  <c r="AG3709" i="1"/>
  <c r="AF3709" i="1"/>
  <c r="AD3709" i="1"/>
  <c r="AC3709" i="1"/>
  <c r="W3709" i="1"/>
  <c r="V3709" i="1"/>
  <c r="J3709" i="1"/>
  <c r="X3709" i="1" s="1"/>
  <c r="Z3709" i="1" s="1"/>
  <c r="I3709" i="1"/>
  <c r="C3709" i="1"/>
  <c r="AJ3708" i="1"/>
  <c r="AH3708" i="1"/>
  <c r="AG3708" i="1"/>
  <c r="AF3708" i="1"/>
  <c r="AD3708" i="1"/>
  <c r="AC3708" i="1"/>
  <c r="W3708" i="1"/>
  <c r="V3708" i="1"/>
  <c r="J3708" i="1"/>
  <c r="I3708" i="1"/>
  <c r="C3708" i="1"/>
  <c r="AJ3707" i="1"/>
  <c r="AH3707" i="1"/>
  <c r="AG3707" i="1"/>
  <c r="AF3707" i="1"/>
  <c r="AD3707" i="1"/>
  <c r="AC3707" i="1"/>
  <c r="W3707" i="1"/>
  <c r="V3707" i="1"/>
  <c r="J3707" i="1"/>
  <c r="Y3707" i="1" s="1"/>
  <c r="AA3707" i="1" s="1"/>
  <c r="I3707" i="1"/>
  <c r="C3707" i="1"/>
  <c r="AJ3706" i="1"/>
  <c r="AH3706" i="1"/>
  <c r="AG3706" i="1"/>
  <c r="AF3706" i="1"/>
  <c r="AD3706" i="1"/>
  <c r="AC3706" i="1"/>
  <c r="W3706" i="1"/>
  <c r="V3706" i="1"/>
  <c r="J3706" i="1"/>
  <c r="M3706" i="1" s="1"/>
  <c r="I3706" i="1"/>
  <c r="C3706" i="1"/>
  <c r="AJ3705" i="1"/>
  <c r="AH3705" i="1"/>
  <c r="AG3705" i="1"/>
  <c r="AF3705" i="1"/>
  <c r="AD3705" i="1"/>
  <c r="AC3705" i="1"/>
  <c r="W3705" i="1"/>
  <c r="V3705" i="1"/>
  <c r="J3705" i="1"/>
  <c r="M3705" i="1" s="1"/>
  <c r="I3705" i="1"/>
  <c r="C3705" i="1"/>
  <c r="AE3708" i="1" l="1"/>
  <c r="AE3722" i="1"/>
  <c r="AE3709" i="1"/>
  <c r="M3713" i="1"/>
  <c r="X3705" i="1"/>
  <c r="Z3705" i="1" s="1"/>
  <c r="AE3705" i="1"/>
  <c r="AE3713" i="1"/>
  <c r="AE3718" i="1"/>
  <c r="AE3719" i="1"/>
  <c r="M3722" i="1"/>
  <c r="X3722" i="1"/>
  <c r="Z3722" i="1" s="1"/>
  <c r="S3722" i="1"/>
  <c r="T3722" i="1" s="1"/>
  <c r="M3721" i="1"/>
  <c r="S3721" i="1"/>
  <c r="T3721" i="1" s="1"/>
  <c r="AE3721" i="1"/>
  <c r="S3720" i="1"/>
  <c r="T3720" i="1" s="1"/>
  <c r="M3720" i="1"/>
  <c r="S3719" i="1"/>
  <c r="T3719" i="1" s="1"/>
  <c r="M3719" i="1"/>
  <c r="S3718" i="1"/>
  <c r="T3718" i="1" s="1"/>
  <c r="M3718" i="1"/>
  <c r="Y3718" i="1"/>
  <c r="AA3718" i="1" s="1"/>
  <c r="AI3718" i="1" s="1"/>
  <c r="Y3717" i="1"/>
  <c r="AA3717" i="1" s="1"/>
  <c r="S3717" i="1"/>
  <c r="T3717" i="1" s="1"/>
  <c r="X3717" i="1"/>
  <c r="Z3717" i="1" s="1"/>
  <c r="AE3717" i="1"/>
  <c r="M3716" i="1"/>
  <c r="S3716" i="1"/>
  <c r="T3716" i="1" s="1"/>
  <c r="Y3716" i="1"/>
  <c r="AA3716" i="1" s="1"/>
  <c r="AI3716" i="1" s="1"/>
  <c r="AE3716" i="1"/>
  <c r="M3715" i="1"/>
  <c r="S3715" i="1"/>
  <c r="T3715" i="1" s="1"/>
  <c r="X3715" i="1"/>
  <c r="Z3715" i="1" s="1"/>
  <c r="AE3715" i="1"/>
  <c r="M3714" i="1"/>
  <c r="S3714" i="1"/>
  <c r="T3714" i="1" s="1"/>
  <c r="X3714" i="1"/>
  <c r="Z3714" i="1" s="1"/>
  <c r="AE3714" i="1"/>
  <c r="X3713" i="1"/>
  <c r="Z3713" i="1" s="1"/>
  <c r="S3713" i="1"/>
  <c r="T3713" i="1" s="1"/>
  <c r="M3712" i="1"/>
  <c r="S3712" i="1"/>
  <c r="T3712" i="1" s="1"/>
  <c r="M3711" i="1"/>
  <c r="S3711" i="1"/>
  <c r="T3711" i="1" s="1"/>
  <c r="X3711" i="1"/>
  <c r="Z3711" i="1" s="1"/>
  <c r="AE3711" i="1"/>
  <c r="S3710" i="1"/>
  <c r="T3710" i="1" s="1"/>
  <c r="X3710" i="1"/>
  <c r="Z3710" i="1" s="1"/>
  <c r="AI3710" i="1" s="1"/>
  <c r="M3710" i="1"/>
  <c r="M3709" i="1"/>
  <c r="S3709" i="1"/>
  <c r="T3709" i="1" s="1"/>
  <c r="Y3708" i="1"/>
  <c r="AA3708" i="1" s="1"/>
  <c r="M3708" i="1"/>
  <c r="S3708" i="1"/>
  <c r="T3708" i="1" s="1"/>
  <c r="M3707" i="1"/>
  <c r="S3707" i="1"/>
  <c r="T3707" i="1" s="1"/>
  <c r="AE3707" i="1"/>
  <c r="X3706" i="1"/>
  <c r="Z3706" i="1" s="1"/>
  <c r="Y3706" i="1"/>
  <c r="AA3706" i="1" s="1"/>
  <c r="S3706" i="1"/>
  <c r="T3706" i="1" s="1"/>
  <c r="AE3706" i="1"/>
  <c r="Y3705" i="1"/>
  <c r="AA3705" i="1" s="1"/>
  <c r="AI3705" i="1" s="1"/>
  <c r="S3705" i="1"/>
  <c r="T3705" i="1" s="1"/>
  <c r="Y3715" i="1"/>
  <c r="AA3715" i="1" s="1"/>
  <c r="X3720" i="1"/>
  <c r="Z3720" i="1" s="1"/>
  <c r="Y3720" i="1"/>
  <c r="AA3720" i="1" s="1"/>
  <c r="Y3714" i="1"/>
  <c r="AA3714" i="1" s="1"/>
  <c r="X3719" i="1"/>
  <c r="Z3719" i="1" s="1"/>
  <c r="AI3719" i="1" s="1"/>
  <c r="Y3722" i="1"/>
  <c r="AA3722" i="1" s="1"/>
  <c r="X3721" i="1"/>
  <c r="Z3721" i="1" s="1"/>
  <c r="AI3721" i="1" s="1"/>
  <c r="Y3709" i="1"/>
  <c r="AA3709" i="1" s="1"/>
  <c r="AI3709" i="1" s="1"/>
  <c r="X3708" i="1"/>
  <c r="Z3708" i="1" s="1"/>
  <c r="Y3711" i="1"/>
  <c r="AA3711" i="1" s="1"/>
  <c r="Y3713" i="1"/>
  <c r="AA3713" i="1" s="1"/>
  <c r="X3707" i="1"/>
  <c r="Z3707" i="1" s="1"/>
  <c r="AI3707" i="1" s="1"/>
  <c r="X3712" i="1"/>
  <c r="Z3712" i="1" s="1"/>
  <c r="AI3712" i="1" s="1"/>
  <c r="AJ3704" i="1"/>
  <c r="AH3704" i="1"/>
  <c r="AG3704" i="1"/>
  <c r="AF3704" i="1"/>
  <c r="AD3704" i="1"/>
  <c r="AC3704" i="1"/>
  <c r="W3704" i="1"/>
  <c r="V3704" i="1"/>
  <c r="J3704" i="1"/>
  <c r="Y3704" i="1" s="1"/>
  <c r="AA3704" i="1" s="1"/>
  <c r="I3704" i="1"/>
  <c r="AJ3703" i="1"/>
  <c r="AH3703" i="1"/>
  <c r="AG3703" i="1"/>
  <c r="AF3703" i="1"/>
  <c r="AD3703" i="1"/>
  <c r="AC3703" i="1"/>
  <c r="W3703" i="1"/>
  <c r="V3703" i="1"/>
  <c r="J3703" i="1"/>
  <c r="S3703" i="1" s="1"/>
  <c r="T3703" i="1" s="1"/>
  <c r="I3703" i="1"/>
  <c r="C3703" i="1"/>
  <c r="AJ3702" i="1"/>
  <c r="AH3702" i="1"/>
  <c r="AG3702" i="1"/>
  <c r="AF3702" i="1"/>
  <c r="AD3702" i="1"/>
  <c r="AC3702" i="1"/>
  <c r="W3702" i="1"/>
  <c r="V3702" i="1"/>
  <c r="J3702" i="1"/>
  <c r="I3702" i="1"/>
  <c r="C3702" i="1"/>
  <c r="AJ3701" i="1"/>
  <c r="AH3701" i="1"/>
  <c r="AG3701" i="1"/>
  <c r="AF3701" i="1"/>
  <c r="AD3701" i="1"/>
  <c r="AC3701" i="1"/>
  <c r="W3701" i="1"/>
  <c r="V3701" i="1"/>
  <c r="J3701" i="1"/>
  <c r="Y3701" i="1" s="1"/>
  <c r="AA3701" i="1" s="1"/>
  <c r="I3701" i="1"/>
  <c r="C3701" i="1"/>
  <c r="AJ3700" i="1"/>
  <c r="AH3700" i="1"/>
  <c r="AG3700" i="1"/>
  <c r="AF3700" i="1"/>
  <c r="AD3700" i="1"/>
  <c r="AC3700" i="1"/>
  <c r="W3700" i="1"/>
  <c r="V3700" i="1"/>
  <c r="J3700" i="1"/>
  <c r="Y3700" i="1" s="1"/>
  <c r="AA3700" i="1" s="1"/>
  <c r="I3700" i="1"/>
  <c r="C3700" i="1"/>
  <c r="AJ3699" i="1"/>
  <c r="AH3699" i="1"/>
  <c r="AG3699" i="1"/>
  <c r="AF3699" i="1"/>
  <c r="AD3699" i="1"/>
  <c r="AC3699" i="1"/>
  <c r="W3699" i="1"/>
  <c r="V3699" i="1"/>
  <c r="J3699" i="1"/>
  <c r="M3699" i="1" s="1"/>
  <c r="I3699" i="1"/>
  <c r="C3699" i="1"/>
  <c r="AJ3698" i="1"/>
  <c r="AH3698" i="1"/>
  <c r="AG3698" i="1"/>
  <c r="AF3698" i="1"/>
  <c r="AD3698" i="1"/>
  <c r="AC3698" i="1"/>
  <c r="W3698" i="1"/>
  <c r="V3698" i="1"/>
  <c r="J3698" i="1"/>
  <c r="I3698" i="1"/>
  <c r="C3698" i="1"/>
  <c r="AJ3697" i="1"/>
  <c r="AH3697" i="1"/>
  <c r="AG3697" i="1"/>
  <c r="AF3697" i="1"/>
  <c r="AD3697" i="1"/>
  <c r="AC3697" i="1"/>
  <c r="W3697" i="1"/>
  <c r="V3697" i="1"/>
  <c r="J3697" i="1"/>
  <c r="Y3697" i="1" s="1"/>
  <c r="AA3697" i="1" s="1"/>
  <c r="I3697" i="1"/>
  <c r="C3697" i="1"/>
  <c r="AJ3696" i="1"/>
  <c r="AH3696" i="1"/>
  <c r="AG3696" i="1"/>
  <c r="AF3696" i="1"/>
  <c r="AD3696" i="1"/>
  <c r="AC3696" i="1"/>
  <c r="W3696" i="1"/>
  <c r="V3696" i="1"/>
  <c r="J3696" i="1"/>
  <c r="I3696" i="1"/>
  <c r="C3696" i="1"/>
  <c r="AJ3695" i="1"/>
  <c r="AH3695" i="1"/>
  <c r="AG3695" i="1"/>
  <c r="AF3695" i="1"/>
  <c r="AD3695" i="1"/>
  <c r="AC3695" i="1"/>
  <c r="W3695" i="1"/>
  <c r="V3695" i="1"/>
  <c r="J3695" i="1"/>
  <c r="Y3695" i="1" s="1"/>
  <c r="AA3695" i="1" s="1"/>
  <c r="I3695" i="1"/>
  <c r="C3695" i="1"/>
  <c r="AJ3694" i="1"/>
  <c r="AH3694" i="1"/>
  <c r="AG3694" i="1"/>
  <c r="AF3694" i="1"/>
  <c r="AD3694" i="1"/>
  <c r="AC3694" i="1"/>
  <c r="W3694" i="1"/>
  <c r="V3694" i="1"/>
  <c r="J3694" i="1"/>
  <c r="X3694" i="1" s="1"/>
  <c r="Z3694" i="1" s="1"/>
  <c r="I3694" i="1"/>
  <c r="C3694" i="1"/>
  <c r="AJ3693" i="1"/>
  <c r="AH3693" i="1"/>
  <c r="AG3693" i="1"/>
  <c r="AF3693" i="1"/>
  <c r="AD3693" i="1"/>
  <c r="AC3693" i="1"/>
  <c r="W3693" i="1"/>
  <c r="V3693" i="1"/>
  <c r="J3693" i="1"/>
  <c r="I3693" i="1"/>
  <c r="C3693" i="1"/>
  <c r="AJ3692" i="1"/>
  <c r="AH3692" i="1"/>
  <c r="AG3692" i="1"/>
  <c r="AF3692" i="1"/>
  <c r="AD3692" i="1"/>
  <c r="AC3692" i="1"/>
  <c r="W3692" i="1"/>
  <c r="V3692" i="1"/>
  <c r="J3692" i="1"/>
  <c r="Y3692" i="1" s="1"/>
  <c r="AA3692" i="1" s="1"/>
  <c r="I3692" i="1"/>
  <c r="C3692" i="1"/>
  <c r="AJ3691" i="1"/>
  <c r="AH3691" i="1"/>
  <c r="AG3691" i="1"/>
  <c r="AF3691" i="1"/>
  <c r="AD3691" i="1"/>
  <c r="AC3691" i="1"/>
  <c r="W3691" i="1"/>
  <c r="V3691" i="1"/>
  <c r="J3691" i="1"/>
  <c r="Y3691" i="1" s="1"/>
  <c r="AA3691" i="1" s="1"/>
  <c r="I3691" i="1"/>
  <c r="C3691" i="1"/>
  <c r="AJ3690" i="1"/>
  <c r="AH3690" i="1"/>
  <c r="AG3690" i="1"/>
  <c r="AF3690" i="1"/>
  <c r="AD3690" i="1"/>
  <c r="AC3690" i="1"/>
  <c r="W3690" i="1"/>
  <c r="V3690" i="1"/>
  <c r="J3690" i="1"/>
  <c r="I3690" i="1"/>
  <c r="C3690" i="1"/>
  <c r="AJ3689" i="1"/>
  <c r="AH3689" i="1"/>
  <c r="AG3689" i="1"/>
  <c r="AF3689" i="1"/>
  <c r="AD3689" i="1"/>
  <c r="AC3689" i="1"/>
  <c r="W3689" i="1"/>
  <c r="V3689" i="1"/>
  <c r="J3689" i="1"/>
  <c r="Y3689" i="1" s="1"/>
  <c r="AA3689" i="1" s="1"/>
  <c r="I3689" i="1"/>
  <c r="C3689" i="1"/>
  <c r="AJ3688" i="1"/>
  <c r="AH3688" i="1"/>
  <c r="AG3688" i="1"/>
  <c r="AF3688" i="1"/>
  <c r="AD3688" i="1"/>
  <c r="AC3688" i="1"/>
  <c r="W3688" i="1"/>
  <c r="V3688" i="1"/>
  <c r="J3688" i="1"/>
  <c r="I3688" i="1"/>
  <c r="C3688" i="1"/>
  <c r="AJ3687" i="1"/>
  <c r="AH3687" i="1"/>
  <c r="AG3687" i="1"/>
  <c r="AF3687" i="1"/>
  <c r="AD3687" i="1"/>
  <c r="AC3687" i="1"/>
  <c r="W3687" i="1"/>
  <c r="V3687" i="1"/>
  <c r="J3687" i="1"/>
  <c r="I3687" i="1"/>
  <c r="C3687" i="1"/>
  <c r="AJ3686" i="1"/>
  <c r="AH3686" i="1"/>
  <c r="AG3686" i="1"/>
  <c r="AF3686" i="1"/>
  <c r="AD3686" i="1"/>
  <c r="AC3686" i="1"/>
  <c r="W3686" i="1"/>
  <c r="V3686" i="1"/>
  <c r="J3686" i="1"/>
  <c r="Y3686" i="1" s="1"/>
  <c r="AA3686" i="1" s="1"/>
  <c r="I3686" i="1"/>
  <c r="C3686" i="1"/>
  <c r="AJ3685" i="1"/>
  <c r="AH3685" i="1"/>
  <c r="AG3685" i="1"/>
  <c r="AF3685" i="1"/>
  <c r="AD3685" i="1"/>
  <c r="AC3685" i="1"/>
  <c r="W3685" i="1"/>
  <c r="V3685" i="1"/>
  <c r="S3685" i="1"/>
  <c r="T3685" i="1" s="1"/>
  <c r="J3685" i="1"/>
  <c r="M3685" i="1" s="1"/>
  <c r="I3685" i="1"/>
  <c r="C3685" i="1"/>
  <c r="AJ3684" i="1"/>
  <c r="AH3684" i="1"/>
  <c r="AG3684" i="1"/>
  <c r="AF3684" i="1"/>
  <c r="AD3684" i="1"/>
  <c r="AC3684" i="1"/>
  <c r="W3684" i="1"/>
  <c r="V3684" i="1"/>
  <c r="S3684" i="1"/>
  <c r="T3684" i="1" s="1"/>
  <c r="J3684" i="1"/>
  <c r="Y3684" i="1" s="1"/>
  <c r="AA3684" i="1" s="1"/>
  <c r="I3684" i="1"/>
  <c r="C3684" i="1"/>
  <c r="AJ3683" i="1"/>
  <c r="AH3683" i="1"/>
  <c r="AG3683" i="1"/>
  <c r="AF3683" i="1"/>
  <c r="AD3683" i="1"/>
  <c r="AC3683" i="1"/>
  <c r="W3683" i="1"/>
  <c r="V3683" i="1"/>
  <c r="S3683" i="1"/>
  <c r="T3683" i="1" s="1"/>
  <c r="J3683" i="1"/>
  <c r="Y3683" i="1" s="1"/>
  <c r="AA3683" i="1" s="1"/>
  <c r="I3683" i="1"/>
  <c r="C3683" i="1"/>
  <c r="AJ3682" i="1"/>
  <c r="AH3682" i="1"/>
  <c r="AG3682" i="1"/>
  <c r="AF3682" i="1"/>
  <c r="AD3682" i="1"/>
  <c r="AC3682" i="1"/>
  <c r="W3682" i="1"/>
  <c r="V3682" i="1"/>
  <c r="S3682" i="1"/>
  <c r="T3682" i="1" s="1"/>
  <c r="J3682" i="1"/>
  <c r="I3682" i="1"/>
  <c r="C3682" i="1"/>
  <c r="AJ3681" i="1"/>
  <c r="AH3681" i="1"/>
  <c r="AG3681" i="1"/>
  <c r="AF3681" i="1"/>
  <c r="AD3681" i="1"/>
  <c r="AC3681" i="1"/>
  <c r="W3681" i="1"/>
  <c r="V3681" i="1"/>
  <c r="S3681" i="1"/>
  <c r="T3681" i="1" s="1"/>
  <c r="J3681" i="1"/>
  <c r="I3681" i="1"/>
  <c r="C3681" i="1"/>
  <c r="AJ3680" i="1"/>
  <c r="AH3680" i="1"/>
  <c r="AG3680" i="1"/>
  <c r="AF3680" i="1"/>
  <c r="AD3680" i="1"/>
  <c r="AC3680" i="1"/>
  <c r="W3680" i="1"/>
  <c r="V3680" i="1"/>
  <c r="S3680" i="1"/>
  <c r="T3680" i="1" s="1"/>
  <c r="J3680" i="1"/>
  <c r="Y3680" i="1" s="1"/>
  <c r="AA3680" i="1" s="1"/>
  <c r="I3680" i="1"/>
  <c r="C3680" i="1"/>
  <c r="AJ3679" i="1"/>
  <c r="AH3679" i="1"/>
  <c r="AG3679" i="1"/>
  <c r="AF3679" i="1"/>
  <c r="AD3679" i="1"/>
  <c r="AC3679" i="1"/>
  <c r="W3679" i="1"/>
  <c r="V3679" i="1"/>
  <c r="S3679" i="1"/>
  <c r="T3679" i="1" s="1"/>
  <c r="J3679" i="1"/>
  <c r="I3679" i="1"/>
  <c r="C3679" i="1"/>
  <c r="AJ3678" i="1"/>
  <c r="AH3678" i="1"/>
  <c r="AG3678" i="1"/>
  <c r="AF3678" i="1"/>
  <c r="AD3678" i="1"/>
  <c r="AC3678" i="1"/>
  <c r="W3678" i="1"/>
  <c r="V3678" i="1"/>
  <c r="S3678" i="1"/>
  <c r="T3678" i="1" s="1"/>
  <c r="J3678" i="1"/>
  <c r="Y3678" i="1" s="1"/>
  <c r="AA3678" i="1" s="1"/>
  <c r="I3678" i="1"/>
  <c r="C3678" i="1"/>
  <c r="AJ3677" i="1"/>
  <c r="AH3677" i="1"/>
  <c r="AG3677" i="1"/>
  <c r="AF3677" i="1"/>
  <c r="AD3677" i="1"/>
  <c r="AC3677" i="1"/>
  <c r="W3677" i="1"/>
  <c r="V3677" i="1"/>
  <c r="S3677" i="1"/>
  <c r="T3677" i="1" s="1"/>
  <c r="J3677" i="1"/>
  <c r="X3677" i="1" s="1"/>
  <c r="Z3677" i="1" s="1"/>
  <c r="I3677" i="1"/>
  <c r="C3677" i="1"/>
  <c r="AJ3676" i="1"/>
  <c r="AH3676" i="1"/>
  <c r="AG3676" i="1"/>
  <c r="AF3676" i="1"/>
  <c r="AD3676" i="1"/>
  <c r="AC3676" i="1"/>
  <c r="W3676" i="1"/>
  <c r="V3676" i="1"/>
  <c r="S3676" i="1"/>
  <c r="T3676" i="1" s="1"/>
  <c r="J3676" i="1"/>
  <c r="I3676" i="1"/>
  <c r="C3676" i="1"/>
  <c r="AJ3675" i="1"/>
  <c r="AH3675" i="1"/>
  <c r="AG3675" i="1"/>
  <c r="AF3675" i="1"/>
  <c r="AD3675" i="1"/>
  <c r="AC3675" i="1"/>
  <c r="W3675" i="1"/>
  <c r="V3675" i="1"/>
  <c r="S3675" i="1"/>
  <c r="T3675" i="1" s="1"/>
  <c r="J3675" i="1"/>
  <c r="X3675" i="1" s="1"/>
  <c r="Z3675" i="1" s="1"/>
  <c r="I3675" i="1"/>
  <c r="C3675" i="1"/>
  <c r="AJ3674" i="1"/>
  <c r="AH3674" i="1"/>
  <c r="AG3674" i="1"/>
  <c r="AF3674" i="1"/>
  <c r="AD3674" i="1"/>
  <c r="AC3674" i="1"/>
  <c r="W3674" i="1"/>
  <c r="V3674" i="1"/>
  <c r="S3674" i="1"/>
  <c r="T3674" i="1" s="1"/>
  <c r="J3674" i="1"/>
  <c r="I3674" i="1"/>
  <c r="C3674" i="1"/>
  <c r="AJ3673" i="1"/>
  <c r="AH3673" i="1"/>
  <c r="AG3673" i="1"/>
  <c r="AF3673" i="1"/>
  <c r="AD3673" i="1"/>
  <c r="AC3673" i="1"/>
  <c r="W3673" i="1"/>
  <c r="V3673" i="1"/>
  <c r="S3673" i="1"/>
  <c r="T3673" i="1" s="1"/>
  <c r="J3673" i="1"/>
  <c r="X3673" i="1" s="1"/>
  <c r="Z3673" i="1" s="1"/>
  <c r="I3673" i="1"/>
  <c r="C3673" i="1"/>
  <c r="AJ3672" i="1"/>
  <c r="AH3672" i="1"/>
  <c r="AG3672" i="1"/>
  <c r="AF3672" i="1"/>
  <c r="AD3672" i="1"/>
  <c r="AC3672" i="1"/>
  <c r="W3672" i="1"/>
  <c r="V3672" i="1"/>
  <c r="S3672" i="1"/>
  <c r="T3672" i="1" s="1"/>
  <c r="J3672" i="1"/>
  <c r="Y3672" i="1" s="1"/>
  <c r="AA3672" i="1" s="1"/>
  <c r="I3672" i="1"/>
  <c r="C3672" i="1"/>
  <c r="AJ3671" i="1"/>
  <c r="AH3671" i="1"/>
  <c r="AG3671" i="1"/>
  <c r="AF3671" i="1"/>
  <c r="AD3671" i="1"/>
  <c r="AC3671" i="1"/>
  <c r="W3671" i="1"/>
  <c r="V3671" i="1"/>
  <c r="S3671" i="1"/>
  <c r="T3671" i="1" s="1"/>
  <c r="J3671" i="1"/>
  <c r="I3671" i="1"/>
  <c r="C3671" i="1"/>
  <c r="AE3700" i="1" l="1"/>
  <c r="AE3695" i="1"/>
  <c r="AE3696" i="1"/>
  <c r="AE3689" i="1"/>
  <c r="AI3714" i="1"/>
  <c r="AE3704" i="1"/>
  <c r="AE3678" i="1"/>
  <c r="AE3698" i="1"/>
  <c r="AE3697" i="1"/>
  <c r="AE3702" i="1"/>
  <c r="AI3717" i="1"/>
  <c r="S3686" i="1"/>
  <c r="T3686" i="1" s="1"/>
  <c r="AE3679" i="1"/>
  <c r="AI3713" i="1"/>
  <c r="AE3699" i="1"/>
  <c r="AI3722" i="1"/>
  <c r="AI3715" i="1"/>
  <c r="AI3711" i="1"/>
  <c r="AI3708" i="1"/>
  <c r="AI3706" i="1"/>
  <c r="X3704" i="1"/>
  <c r="Z3704" i="1" s="1"/>
  <c r="AI3704" i="1" s="1"/>
  <c r="M3704" i="1"/>
  <c r="S3704" i="1"/>
  <c r="T3704" i="1" s="1"/>
  <c r="M3703" i="1"/>
  <c r="X3703" i="1"/>
  <c r="Z3703" i="1" s="1"/>
  <c r="Y3703" i="1"/>
  <c r="AA3703" i="1" s="1"/>
  <c r="AE3703" i="1"/>
  <c r="Y3702" i="1"/>
  <c r="AA3702" i="1" s="1"/>
  <c r="M3702" i="1"/>
  <c r="S3702" i="1"/>
  <c r="T3702" i="1" s="1"/>
  <c r="M3701" i="1"/>
  <c r="S3701" i="1"/>
  <c r="T3701" i="1" s="1"/>
  <c r="AE3701" i="1"/>
  <c r="S3700" i="1"/>
  <c r="T3700" i="1" s="1"/>
  <c r="X3700" i="1"/>
  <c r="Z3700" i="1" s="1"/>
  <c r="AI3700" i="1" s="1"/>
  <c r="M3700" i="1"/>
  <c r="S3699" i="1"/>
  <c r="T3699" i="1" s="1"/>
  <c r="Y3699" i="1"/>
  <c r="AA3699" i="1" s="1"/>
  <c r="X3699" i="1"/>
  <c r="Z3699" i="1" s="1"/>
  <c r="M3698" i="1"/>
  <c r="S3698" i="1"/>
  <c r="T3698" i="1" s="1"/>
  <c r="X3698" i="1"/>
  <c r="Z3698" i="1" s="1"/>
  <c r="S3697" i="1"/>
  <c r="T3697" i="1" s="1"/>
  <c r="M3697" i="1"/>
  <c r="M3696" i="1"/>
  <c r="S3696" i="1"/>
  <c r="T3696" i="1" s="1"/>
  <c r="AI3720" i="1"/>
  <c r="M3695" i="1"/>
  <c r="S3695" i="1"/>
  <c r="T3695" i="1" s="1"/>
  <c r="X3695" i="1"/>
  <c r="Z3695" i="1" s="1"/>
  <c r="AI3695" i="1" s="1"/>
  <c r="S3694" i="1"/>
  <c r="T3694" i="1" s="1"/>
  <c r="M3694" i="1"/>
  <c r="Y3694" i="1"/>
  <c r="AA3694" i="1" s="1"/>
  <c r="AE3694" i="1"/>
  <c r="Y3693" i="1"/>
  <c r="AA3693" i="1" s="1"/>
  <c r="M3693" i="1"/>
  <c r="S3693" i="1"/>
  <c r="T3693" i="1" s="1"/>
  <c r="AE3693" i="1"/>
  <c r="X3692" i="1"/>
  <c r="Z3692" i="1" s="1"/>
  <c r="AI3692" i="1" s="1"/>
  <c r="S3692" i="1"/>
  <c r="T3692" i="1" s="1"/>
  <c r="M3692" i="1"/>
  <c r="AE3692" i="1"/>
  <c r="M3691" i="1"/>
  <c r="S3691" i="1"/>
  <c r="T3691" i="1" s="1"/>
  <c r="AE3691" i="1"/>
  <c r="M3690" i="1"/>
  <c r="S3690" i="1"/>
  <c r="T3690" i="1" s="1"/>
  <c r="M3689" i="1"/>
  <c r="S3689" i="1"/>
  <c r="T3689" i="1" s="1"/>
  <c r="S3688" i="1"/>
  <c r="T3688" i="1" s="1"/>
  <c r="M3688" i="1"/>
  <c r="M3687" i="1"/>
  <c r="S3687" i="1"/>
  <c r="T3687" i="1" s="1"/>
  <c r="M3686" i="1"/>
  <c r="X3702" i="1"/>
  <c r="Z3702" i="1" s="1"/>
  <c r="X3701" i="1"/>
  <c r="Z3701" i="1" s="1"/>
  <c r="AI3701" i="1" s="1"/>
  <c r="AI3694" i="1"/>
  <c r="X3696" i="1"/>
  <c r="Z3696" i="1" s="1"/>
  <c r="X3693" i="1"/>
  <c r="Z3693" i="1" s="1"/>
  <c r="Y3696" i="1"/>
  <c r="AA3696" i="1" s="1"/>
  <c r="Y3698" i="1"/>
  <c r="AA3698" i="1" s="1"/>
  <c r="X3697" i="1"/>
  <c r="Z3697" i="1" s="1"/>
  <c r="AI3697" i="1" s="1"/>
  <c r="Y3673" i="1"/>
  <c r="AA3673" i="1" s="1"/>
  <c r="AI3673" i="1" s="1"/>
  <c r="M3673" i="1"/>
  <c r="AE3677" i="1"/>
  <c r="AE3681" i="1"/>
  <c r="AE3685" i="1"/>
  <c r="AE3680" i="1"/>
  <c r="M3672" i="1"/>
  <c r="M3681" i="1"/>
  <c r="M3684" i="1"/>
  <c r="M3675" i="1"/>
  <c r="M3678" i="1"/>
  <c r="M3679" i="1"/>
  <c r="M3682" i="1"/>
  <c r="M3676" i="1"/>
  <c r="M3671" i="1"/>
  <c r="M3680" i="1"/>
  <c r="M3683" i="1"/>
  <c r="M3674" i="1"/>
  <c r="M3677" i="1"/>
  <c r="X3681" i="1"/>
  <c r="Z3681" i="1" s="1"/>
  <c r="AE3674" i="1"/>
  <c r="AE3687" i="1"/>
  <c r="AE3671" i="1"/>
  <c r="AE3675" i="1"/>
  <c r="AE3682" i="1"/>
  <c r="AE3690" i="1"/>
  <c r="Y3681" i="1"/>
  <c r="AA3681" i="1" s="1"/>
  <c r="Y3675" i="1"/>
  <c r="AA3675" i="1" s="1"/>
  <c r="AI3675" i="1" s="1"/>
  <c r="X3676" i="1"/>
  <c r="Z3676" i="1" s="1"/>
  <c r="Y3677" i="1"/>
  <c r="AA3677" i="1" s="1"/>
  <c r="AI3677" i="1" s="1"/>
  <c r="X3687" i="1"/>
  <c r="Z3687" i="1" s="1"/>
  <c r="X3688" i="1"/>
  <c r="Z3688" i="1" s="1"/>
  <c r="X3674" i="1"/>
  <c r="Z3674" i="1" s="1"/>
  <c r="Y3676" i="1"/>
  <c r="AA3676" i="1" s="1"/>
  <c r="Y3687" i="1"/>
  <c r="AA3687" i="1" s="1"/>
  <c r="Y3688" i="1"/>
  <c r="AA3688" i="1" s="1"/>
  <c r="X3671" i="1"/>
  <c r="Z3671" i="1" s="1"/>
  <c r="AE3672" i="1"/>
  <c r="X3684" i="1"/>
  <c r="Z3684" i="1" s="1"/>
  <c r="AI3684" i="1" s="1"/>
  <c r="X3685" i="1"/>
  <c r="Z3685" i="1" s="1"/>
  <c r="AE3686" i="1"/>
  <c r="Y3671" i="1"/>
  <c r="AA3671" i="1" s="1"/>
  <c r="AE3673" i="1"/>
  <c r="AE3676" i="1"/>
  <c r="AE3683" i="1"/>
  <c r="AE3684" i="1"/>
  <c r="AE3688" i="1"/>
  <c r="X3682" i="1"/>
  <c r="Z3682" i="1" s="1"/>
  <c r="Y3685" i="1"/>
  <c r="AA3685" i="1" s="1"/>
  <c r="X3690" i="1"/>
  <c r="Z3690" i="1" s="1"/>
  <c r="Y3682" i="1"/>
  <c r="AA3682" i="1" s="1"/>
  <c r="Y3690" i="1"/>
  <c r="AA3690" i="1" s="1"/>
  <c r="X3689" i="1"/>
  <c r="Z3689" i="1" s="1"/>
  <c r="AI3689" i="1" s="1"/>
  <c r="X3686" i="1"/>
  <c r="Z3686" i="1" s="1"/>
  <c r="AI3686" i="1" s="1"/>
  <c r="X3683" i="1"/>
  <c r="Z3683" i="1" s="1"/>
  <c r="AI3683" i="1" s="1"/>
  <c r="X3691" i="1"/>
  <c r="Z3691" i="1" s="1"/>
  <c r="AI3691" i="1" s="1"/>
  <c r="Y3674" i="1"/>
  <c r="AA3674" i="1" s="1"/>
  <c r="X3679" i="1"/>
  <c r="Z3679" i="1" s="1"/>
  <c r="Y3679" i="1"/>
  <c r="AA3679" i="1" s="1"/>
  <c r="X3678" i="1"/>
  <c r="Z3678" i="1" s="1"/>
  <c r="AI3678" i="1" s="1"/>
  <c r="X3680" i="1"/>
  <c r="Z3680" i="1" s="1"/>
  <c r="AI3680" i="1" s="1"/>
  <c r="X3672" i="1"/>
  <c r="Z3672" i="1" s="1"/>
  <c r="AI3672" i="1" s="1"/>
  <c r="J3648" i="1"/>
  <c r="M3648" i="1" s="1"/>
  <c r="I3648" i="1"/>
  <c r="AI3698" i="1" l="1"/>
  <c r="AI3702" i="1"/>
  <c r="AI3671" i="1"/>
  <c r="AI3674" i="1"/>
  <c r="AI3685" i="1"/>
  <c r="AI3703" i="1"/>
  <c r="AI3699" i="1"/>
  <c r="AI3693" i="1"/>
  <c r="AI3688" i="1"/>
  <c r="AI3687" i="1"/>
  <c r="AI3696" i="1"/>
  <c r="AI3681" i="1"/>
  <c r="AI3679" i="1"/>
  <c r="AI3676" i="1"/>
  <c r="AI3690" i="1"/>
  <c r="AI3682" i="1"/>
  <c r="AJ3670" i="1"/>
  <c r="AH3670" i="1"/>
  <c r="AG3670" i="1"/>
  <c r="AF3670" i="1"/>
  <c r="AD3670" i="1"/>
  <c r="AC3670" i="1"/>
  <c r="W3670" i="1"/>
  <c r="V3670" i="1"/>
  <c r="S3670" i="1"/>
  <c r="T3670" i="1" s="1"/>
  <c r="J3670" i="1"/>
  <c r="I3670" i="1"/>
  <c r="C3670" i="1"/>
  <c r="AJ3669" i="1"/>
  <c r="AH3669" i="1"/>
  <c r="AG3669" i="1"/>
  <c r="AF3669" i="1"/>
  <c r="AD3669" i="1"/>
  <c r="AC3669" i="1"/>
  <c r="W3669" i="1"/>
  <c r="V3669" i="1"/>
  <c r="S3669" i="1"/>
  <c r="T3669" i="1" s="1"/>
  <c r="J3669" i="1"/>
  <c r="Y3669" i="1" s="1"/>
  <c r="AA3669" i="1" s="1"/>
  <c r="I3669" i="1"/>
  <c r="C3669" i="1"/>
  <c r="AJ3668" i="1"/>
  <c r="AH3668" i="1"/>
  <c r="AG3668" i="1"/>
  <c r="AF3668" i="1"/>
  <c r="AD3668" i="1"/>
  <c r="AC3668" i="1"/>
  <c r="W3668" i="1"/>
  <c r="V3668" i="1"/>
  <c r="S3668" i="1"/>
  <c r="T3668" i="1" s="1"/>
  <c r="J3668" i="1"/>
  <c r="M3668" i="1" s="1"/>
  <c r="I3668" i="1"/>
  <c r="C3668" i="1"/>
  <c r="AJ3667" i="1"/>
  <c r="AH3667" i="1"/>
  <c r="AG3667" i="1"/>
  <c r="AF3667" i="1"/>
  <c r="AD3667" i="1"/>
  <c r="AC3667" i="1"/>
  <c r="W3667" i="1"/>
  <c r="V3667" i="1"/>
  <c r="S3667" i="1"/>
  <c r="T3667" i="1" s="1"/>
  <c r="J3667" i="1"/>
  <c r="Y3667" i="1" s="1"/>
  <c r="AA3667" i="1" s="1"/>
  <c r="I3667" i="1"/>
  <c r="C3667" i="1"/>
  <c r="AJ3666" i="1"/>
  <c r="AH3666" i="1"/>
  <c r="AG3666" i="1"/>
  <c r="AF3666" i="1"/>
  <c r="AD3666" i="1"/>
  <c r="AC3666" i="1"/>
  <c r="W3666" i="1"/>
  <c r="V3666" i="1"/>
  <c r="S3666" i="1"/>
  <c r="T3666" i="1" s="1"/>
  <c r="J3666" i="1"/>
  <c r="X3666" i="1" s="1"/>
  <c r="Z3666" i="1" s="1"/>
  <c r="I3666" i="1"/>
  <c r="C3666" i="1"/>
  <c r="AJ3665" i="1"/>
  <c r="AH3665" i="1"/>
  <c r="AG3665" i="1"/>
  <c r="AF3665" i="1"/>
  <c r="AD3665" i="1"/>
  <c r="AC3665" i="1"/>
  <c r="W3665" i="1"/>
  <c r="V3665" i="1"/>
  <c r="S3665" i="1"/>
  <c r="T3665" i="1" s="1"/>
  <c r="J3665" i="1"/>
  <c r="I3665" i="1"/>
  <c r="C3665" i="1"/>
  <c r="AJ3664" i="1"/>
  <c r="AH3664" i="1"/>
  <c r="AG3664" i="1"/>
  <c r="AF3664" i="1"/>
  <c r="AD3664" i="1"/>
  <c r="AC3664" i="1"/>
  <c r="W3664" i="1"/>
  <c r="V3664" i="1"/>
  <c r="S3664" i="1"/>
  <c r="T3664" i="1" s="1"/>
  <c r="J3664" i="1"/>
  <c r="Y3664" i="1" s="1"/>
  <c r="AA3664" i="1" s="1"/>
  <c r="I3664" i="1"/>
  <c r="C3664" i="1"/>
  <c r="AJ3663" i="1"/>
  <c r="AH3663" i="1"/>
  <c r="AG3663" i="1"/>
  <c r="AF3663" i="1"/>
  <c r="AD3663" i="1"/>
  <c r="AC3663" i="1"/>
  <c r="W3663" i="1"/>
  <c r="V3663" i="1"/>
  <c r="S3663" i="1"/>
  <c r="T3663" i="1" s="1"/>
  <c r="J3663" i="1"/>
  <c r="I3663" i="1"/>
  <c r="C3663" i="1"/>
  <c r="AJ3662" i="1"/>
  <c r="AH3662" i="1"/>
  <c r="AG3662" i="1"/>
  <c r="AF3662" i="1"/>
  <c r="AD3662" i="1"/>
  <c r="AC3662" i="1"/>
  <c r="W3662" i="1"/>
  <c r="V3662" i="1"/>
  <c r="S3662" i="1"/>
  <c r="T3662" i="1" s="1"/>
  <c r="J3662" i="1"/>
  <c r="M3662" i="1" s="1"/>
  <c r="I3662" i="1"/>
  <c r="C3662" i="1"/>
  <c r="AJ3661" i="1"/>
  <c r="AH3661" i="1"/>
  <c r="AG3661" i="1"/>
  <c r="AF3661" i="1"/>
  <c r="AD3661" i="1"/>
  <c r="AC3661" i="1"/>
  <c r="W3661" i="1"/>
  <c r="V3661" i="1"/>
  <c r="S3661" i="1"/>
  <c r="T3661" i="1" s="1"/>
  <c r="J3661" i="1"/>
  <c r="Y3661" i="1" s="1"/>
  <c r="AA3661" i="1" s="1"/>
  <c r="I3661" i="1"/>
  <c r="C3661" i="1"/>
  <c r="AJ3660" i="1"/>
  <c r="AH3660" i="1"/>
  <c r="AG3660" i="1"/>
  <c r="AF3660" i="1"/>
  <c r="AD3660" i="1"/>
  <c r="AC3660" i="1"/>
  <c r="W3660" i="1"/>
  <c r="V3660" i="1"/>
  <c r="S3660" i="1"/>
  <c r="T3660" i="1" s="1"/>
  <c r="J3660" i="1"/>
  <c r="M3660" i="1" s="1"/>
  <c r="I3660" i="1"/>
  <c r="C3660" i="1"/>
  <c r="AJ3659" i="1"/>
  <c r="AH3659" i="1"/>
  <c r="AG3659" i="1"/>
  <c r="AF3659" i="1"/>
  <c r="AD3659" i="1"/>
  <c r="AC3659" i="1"/>
  <c r="W3659" i="1"/>
  <c r="V3659" i="1"/>
  <c r="S3659" i="1"/>
  <c r="T3659" i="1" s="1"/>
  <c r="J3659" i="1"/>
  <c r="I3659" i="1"/>
  <c r="C3659" i="1"/>
  <c r="AJ3658" i="1"/>
  <c r="AH3658" i="1"/>
  <c r="AG3658" i="1"/>
  <c r="AF3658" i="1"/>
  <c r="AD3658" i="1"/>
  <c r="AC3658" i="1"/>
  <c r="W3658" i="1"/>
  <c r="V3658" i="1"/>
  <c r="S3658" i="1"/>
  <c r="T3658" i="1" s="1"/>
  <c r="J3658" i="1"/>
  <c r="Y3658" i="1" s="1"/>
  <c r="AA3658" i="1" s="1"/>
  <c r="I3658" i="1"/>
  <c r="C3658" i="1"/>
  <c r="AJ3657" i="1"/>
  <c r="AH3657" i="1"/>
  <c r="AG3657" i="1"/>
  <c r="AF3657" i="1"/>
  <c r="AD3657" i="1"/>
  <c r="AC3657" i="1"/>
  <c r="W3657" i="1"/>
  <c r="V3657" i="1"/>
  <c r="J3657" i="1"/>
  <c r="I3657" i="1"/>
  <c r="C3657" i="1"/>
  <c r="AJ3656" i="1"/>
  <c r="AH3656" i="1"/>
  <c r="AG3656" i="1"/>
  <c r="AF3656" i="1"/>
  <c r="AD3656" i="1"/>
  <c r="AC3656" i="1"/>
  <c r="W3656" i="1"/>
  <c r="V3656" i="1"/>
  <c r="J3656" i="1"/>
  <c r="Y3656" i="1" s="1"/>
  <c r="AA3656" i="1" s="1"/>
  <c r="I3656" i="1"/>
  <c r="C3656" i="1"/>
  <c r="AJ3655" i="1"/>
  <c r="AH3655" i="1"/>
  <c r="AG3655" i="1"/>
  <c r="AF3655" i="1"/>
  <c r="AD3655" i="1"/>
  <c r="AC3655" i="1"/>
  <c r="W3655" i="1"/>
  <c r="V3655" i="1"/>
  <c r="J3655" i="1"/>
  <c r="X3655" i="1" s="1"/>
  <c r="Z3655" i="1" s="1"/>
  <c r="I3655" i="1"/>
  <c r="C3655" i="1"/>
  <c r="AJ3654" i="1"/>
  <c r="AH3654" i="1"/>
  <c r="AG3654" i="1"/>
  <c r="AF3654" i="1"/>
  <c r="AD3654" i="1"/>
  <c r="AC3654" i="1"/>
  <c r="W3654" i="1"/>
  <c r="V3654" i="1"/>
  <c r="J3654" i="1"/>
  <c r="I3654" i="1"/>
  <c r="C3654" i="1"/>
  <c r="AJ3653" i="1"/>
  <c r="AH3653" i="1"/>
  <c r="AG3653" i="1"/>
  <c r="AF3653" i="1"/>
  <c r="AD3653" i="1"/>
  <c r="AC3653" i="1"/>
  <c r="W3653" i="1"/>
  <c r="V3653" i="1"/>
  <c r="J3653" i="1"/>
  <c r="X3653" i="1" s="1"/>
  <c r="Z3653" i="1" s="1"/>
  <c r="I3653" i="1"/>
  <c r="C3653" i="1"/>
  <c r="AJ3652" i="1"/>
  <c r="AH3652" i="1"/>
  <c r="AG3652" i="1"/>
  <c r="AF3652" i="1"/>
  <c r="AD3652" i="1"/>
  <c r="AC3652" i="1"/>
  <c r="W3652" i="1"/>
  <c r="V3652" i="1"/>
  <c r="J3652" i="1"/>
  <c r="I3652" i="1"/>
  <c r="C3652" i="1"/>
  <c r="AJ3651" i="1"/>
  <c r="AH3651" i="1"/>
  <c r="AG3651" i="1"/>
  <c r="AF3651" i="1"/>
  <c r="AD3651" i="1"/>
  <c r="AC3651" i="1"/>
  <c r="W3651" i="1"/>
  <c r="V3651" i="1"/>
  <c r="J3651" i="1"/>
  <c r="Y3651" i="1" s="1"/>
  <c r="AA3651" i="1" s="1"/>
  <c r="I3651" i="1"/>
  <c r="C3651" i="1"/>
  <c r="AJ3650" i="1"/>
  <c r="AH3650" i="1"/>
  <c r="AG3650" i="1"/>
  <c r="AF3650" i="1"/>
  <c r="AD3650" i="1"/>
  <c r="AC3650" i="1"/>
  <c r="W3650" i="1"/>
  <c r="V3650" i="1"/>
  <c r="J3650" i="1"/>
  <c r="Y3650" i="1" s="1"/>
  <c r="AA3650" i="1" s="1"/>
  <c r="I3650" i="1"/>
  <c r="C3650" i="1"/>
  <c r="AJ3649" i="1"/>
  <c r="AH3649" i="1"/>
  <c r="AG3649" i="1"/>
  <c r="AF3649" i="1"/>
  <c r="AD3649" i="1"/>
  <c r="AC3649" i="1"/>
  <c r="W3649" i="1"/>
  <c r="V3649" i="1"/>
  <c r="J3649" i="1"/>
  <c r="I3649" i="1"/>
  <c r="C3649" i="1"/>
  <c r="AE3658" i="1" l="1"/>
  <c r="S3650" i="1"/>
  <c r="T3650" i="1" s="1"/>
  <c r="AE3670" i="1"/>
  <c r="M3669" i="1"/>
  <c r="M3663" i="1"/>
  <c r="M3661" i="1"/>
  <c r="M3665" i="1"/>
  <c r="M3667" i="1"/>
  <c r="M3670" i="1"/>
  <c r="M3664" i="1"/>
  <c r="M3666" i="1"/>
  <c r="AE3665" i="1"/>
  <c r="AE3664" i="1"/>
  <c r="M3659" i="1"/>
  <c r="M3658" i="1"/>
  <c r="M3657" i="1"/>
  <c r="S3657" i="1"/>
  <c r="T3657" i="1" s="1"/>
  <c r="S3656" i="1"/>
  <c r="T3656" i="1" s="1"/>
  <c r="M3656" i="1"/>
  <c r="M3655" i="1"/>
  <c r="S3655" i="1"/>
  <c r="T3655" i="1" s="1"/>
  <c r="AE3655" i="1"/>
  <c r="M3654" i="1"/>
  <c r="S3654" i="1"/>
  <c r="T3654" i="1" s="1"/>
  <c r="M3653" i="1"/>
  <c r="S3653" i="1"/>
  <c r="T3653" i="1" s="1"/>
  <c r="M3652" i="1"/>
  <c r="S3652" i="1"/>
  <c r="T3652" i="1" s="1"/>
  <c r="M3651" i="1"/>
  <c r="S3651" i="1"/>
  <c r="T3651" i="1" s="1"/>
  <c r="M3650" i="1"/>
  <c r="S3649" i="1"/>
  <c r="T3649" i="1" s="1"/>
  <c r="M3649" i="1"/>
  <c r="X3667" i="1"/>
  <c r="Z3667" i="1" s="1"/>
  <c r="AI3667" i="1" s="1"/>
  <c r="AE3649" i="1"/>
  <c r="AE3654" i="1"/>
  <c r="AE3652" i="1"/>
  <c r="AE3666" i="1"/>
  <c r="Y3653" i="1"/>
  <c r="AA3653" i="1" s="1"/>
  <c r="AI3653" i="1" s="1"/>
  <c r="X3662" i="1"/>
  <c r="Z3662" i="1" s="1"/>
  <c r="AE3662" i="1"/>
  <c r="Y3668" i="1"/>
  <c r="AA3668" i="1" s="1"/>
  <c r="AE3650" i="1"/>
  <c r="X3665" i="1"/>
  <c r="Z3665" i="1" s="1"/>
  <c r="X3654" i="1"/>
  <c r="Z3654" i="1" s="1"/>
  <c r="Y3665" i="1"/>
  <c r="AA3665" i="1" s="1"/>
  <c r="AE3651" i="1"/>
  <c r="Y3654" i="1"/>
  <c r="AA3654" i="1" s="1"/>
  <c r="AE3661" i="1"/>
  <c r="AE3653" i="1"/>
  <c r="AE3657" i="1"/>
  <c r="AE3660" i="1"/>
  <c r="AE3669" i="1"/>
  <c r="AE3656" i="1"/>
  <c r="AE3663" i="1"/>
  <c r="AE3668" i="1"/>
  <c r="Y3657" i="1"/>
  <c r="AA3657" i="1" s="1"/>
  <c r="X3670" i="1"/>
  <c r="Z3670" i="1" s="1"/>
  <c r="Y3660" i="1"/>
  <c r="AA3660" i="1" s="1"/>
  <c r="X3650" i="1"/>
  <c r="Z3650" i="1" s="1"/>
  <c r="AI3650" i="1" s="1"/>
  <c r="Y3652" i="1"/>
  <c r="AA3652" i="1" s="1"/>
  <c r="X3649" i="1"/>
  <c r="Z3649" i="1" s="1"/>
  <c r="Y3649" i="1"/>
  <c r="AA3649" i="1" s="1"/>
  <c r="X3664" i="1"/>
  <c r="Z3664" i="1" s="1"/>
  <c r="AI3664" i="1" s="1"/>
  <c r="X3658" i="1"/>
  <c r="Z3658" i="1" s="1"/>
  <c r="AI3658" i="1" s="1"/>
  <c r="AE3659" i="1"/>
  <c r="AE3667" i="1"/>
  <c r="X3657" i="1"/>
  <c r="Z3657" i="1" s="1"/>
  <c r="X3663" i="1"/>
  <c r="Z3663" i="1" s="1"/>
  <c r="Y3666" i="1"/>
  <c r="AA3666" i="1" s="1"/>
  <c r="AI3666" i="1" s="1"/>
  <c r="X3660" i="1"/>
  <c r="Z3660" i="1" s="1"/>
  <c r="Y3663" i="1"/>
  <c r="AA3663" i="1" s="1"/>
  <c r="X3668" i="1"/>
  <c r="Z3668" i="1" s="1"/>
  <c r="Y3662" i="1"/>
  <c r="AA3662" i="1" s="1"/>
  <c r="Y3670" i="1"/>
  <c r="AA3670" i="1" s="1"/>
  <c r="X3661" i="1"/>
  <c r="Z3661" i="1" s="1"/>
  <c r="AI3661" i="1" s="1"/>
  <c r="X3669" i="1"/>
  <c r="Z3669" i="1" s="1"/>
  <c r="AI3669" i="1" s="1"/>
  <c r="X3652" i="1"/>
  <c r="Z3652" i="1" s="1"/>
  <c r="Y3655" i="1"/>
  <c r="AA3655" i="1" s="1"/>
  <c r="AI3655" i="1" s="1"/>
  <c r="X3659" i="1"/>
  <c r="Z3659" i="1" s="1"/>
  <c r="X3651" i="1"/>
  <c r="Z3651" i="1" s="1"/>
  <c r="AI3651" i="1" s="1"/>
  <c r="X3656" i="1"/>
  <c r="Z3656" i="1" s="1"/>
  <c r="AI3656" i="1" s="1"/>
  <c r="Y3659" i="1"/>
  <c r="AA3659" i="1" s="1"/>
  <c r="AJ3648" i="1"/>
  <c r="AH3648" i="1"/>
  <c r="AG3648" i="1"/>
  <c r="AF3648" i="1"/>
  <c r="AD3648" i="1"/>
  <c r="AC3648" i="1"/>
  <c r="W3648" i="1"/>
  <c r="V3648" i="1"/>
  <c r="S3648" i="1"/>
  <c r="T3648" i="1" s="1"/>
  <c r="Y3648" i="1"/>
  <c r="AA3648" i="1" s="1"/>
  <c r="C3648" i="1"/>
  <c r="AJ3647" i="1"/>
  <c r="AH3647" i="1"/>
  <c r="AG3647" i="1"/>
  <c r="AF3647" i="1"/>
  <c r="AD3647" i="1"/>
  <c r="AC3647" i="1"/>
  <c r="W3647" i="1"/>
  <c r="V3647" i="1"/>
  <c r="J3647" i="1"/>
  <c r="Y3647" i="1" s="1"/>
  <c r="AA3647" i="1" s="1"/>
  <c r="I3647" i="1"/>
  <c r="C3647" i="1"/>
  <c r="AJ3646" i="1"/>
  <c r="AH3646" i="1"/>
  <c r="AG3646" i="1"/>
  <c r="AF3646" i="1"/>
  <c r="AD3646" i="1"/>
  <c r="AC3646" i="1"/>
  <c r="W3646" i="1"/>
  <c r="V3646" i="1"/>
  <c r="J3646" i="1"/>
  <c r="I3646" i="1"/>
  <c r="C3646" i="1"/>
  <c r="AJ3645" i="1"/>
  <c r="AH3645" i="1"/>
  <c r="AG3645" i="1"/>
  <c r="AF3645" i="1"/>
  <c r="AD3645" i="1"/>
  <c r="AC3645" i="1"/>
  <c r="W3645" i="1"/>
  <c r="V3645" i="1"/>
  <c r="J3645" i="1"/>
  <c r="Y3645" i="1" s="1"/>
  <c r="AA3645" i="1" s="1"/>
  <c r="I3645" i="1"/>
  <c r="C3645" i="1"/>
  <c r="AJ3644" i="1"/>
  <c r="AH3644" i="1"/>
  <c r="AG3644" i="1"/>
  <c r="AF3644" i="1"/>
  <c r="AD3644" i="1"/>
  <c r="AC3644" i="1"/>
  <c r="W3644" i="1"/>
  <c r="V3644" i="1"/>
  <c r="J3644" i="1"/>
  <c r="M3644" i="1" s="1"/>
  <c r="I3644" i="1"/>
  <c r="C3644" i="1"/>
  <c r="AJ3643" i="1"/>
  <c r="AH3643" i="1"/>
  <c r="AG3643" i="1"/>
  <c r="AF3643" i="1"/>
  <c r="AD3643" i="1"/>
  <c r="AC3643" i="1"/>
  <c r="W3643" i="1"/>
  <c r="V3643" i="1"/>
  <c r="J3643" i="1"/>
  <c r="I3643" i="1"/>
  <c r="C3643" i="1"/>
  <c r="AJ3642" i="1"/>
  <c r="AH3642" i="1"/>
  <c r="AG3642" i="1"/>
  <c r="AF3642" i="1"/>
  <c r="AD3642" i="1"/>
  <c r="AC3642" i="1"/>
  <c r="W3642" i="1"/>
  <c r="V3642" i="1"/>
  <c r="J3642" i="1"/>
  <c r="Y3642" i="1" s="1"/>
  <c r="AA3642" i="1" s="1"/>
  <c r="I3642" i="1"/>
  <c r="C3642" i="1"/>
  <c r="AJ3641" i="1"/>
  <c r="AH3641" i="1"/>
  <c r="AG3641" i="1"/>
  <c r="AF3641" i="1"/>
  <c r="AD3641" i="1"/>
  <c r="AC3641" i="1"/>
  <c r="W3641" i="1"/>
  <c r="V3641" i="1"/>
  <c r="J3641" i="1"/>
  <c r="Y3641" i="1" s="1"/>
  <c r="AA3641" i="1" s="1"/>
  <c r="I3641" i="1"/>
  <c r="C3641" i="1"/>
  <c r="AJ3640" i="1"/>
  <c r="AH3640" i="1"/>
  <c r="AG3640" i="1"/>
  <c r="AF3640" i="1"/>
  <c r="AD3640" i="1"/>
  <c r="AC3640" i="1"/>
  <c r="W3640" i="1"/>
  <c r="V3640" i="1"/>
  <c r="J3640" i="1"/>
  <c r="I3640" i="1"/>
  <c r="C3640" i="1"/>
  <c r="AJ3639" i="1"/>
  <c r="AH3639" i="1"/>
  <c r="AG3639" i="1"/>
  <c r="AF3639" i="1"/>
  <c r="AD3639" i="1"/>
  <c r="AC3639" i="1"/>
  <c r="W3639" i="1"/>
  <c r="V3639" i="1"/>
  <c r="J3639" i="1"/>
  <c r="Y3639" i="1" s="1"/>
  <c r="AA3639" i="1" s="1"/>
  <c r="I3639" i="1"/>
  <c r="C3639" i="1"/>
  <c r="AJ3638" i="1"/>
  <c r="AH3638" i="1"/>
  <c r="AG3638" i="1"/>
  <c r="AF3638" i="1"/>
  <c r="AD3638" i="1"/>
  <c r="AC3638" i="1"/>
  <c r="AE3638" i="1" s="1"/>
  <c r="W3638" i="1"/>
  <c r="V3638" i="1"/>
  <c r="J3638" i="1"/>
  <c r="M3638" i="1" s="1"/>
  <c r="I3638" i="1"/>
  <c r="C3638" i="1"/>
  <c r="AJ3637" i="1"/>
  <c r="AH3637" i="1"/>
  <c r="AG3637" i="1"/>
  <c r="AF3637" i="1"/>
  <c r="AD3637" i="1"/>
  <c r="AC3637" i="1"/>
  <c r="W3637" i="1"/>
  <c r="V3637" i="1"/>
  <c r="J3637" i="1"/>
  <c r="Y3637" i="1" s="1"/>
  <c r="AA3637" i="1" s="1"/>
  <c r="I3637" i="1"/>
  <c r="C3637" i="1"/>
  <c r="AJ3636" i="1"/>
  <c r="AH3636" i="1"/>
  <c r="AG3636" i="1"/>
  <c r="AF3636" i="1"/>
  <c r="AD3636" i="1"/>
  <c r="AC3636" i="1"/>
  <c r="W3636" i="1"/>
  <c r="V3636" i="1"/>
  <c r="J3636" i="1"/>
  <c r="X3636" i="1" s="1"/>
  <c r="Z3636" i="1" s="1"/>
  <c r="I3636" i="1"/>
  <c r="C3636" i="1"/>
  <c r="AJ3635" i="1"/>
  <c r="AH3635" i="1"/>
  <c r="AG3635" i="1"/>
  <c r="AF3635" i="1"/>
  <c r="AD3635" i="1"/>
  <c r="AC3635" i="1"/>
  <c r="W3635" i="1"/>
  <c r="V3635" i="1"/>
  <c r="J3635" i="1"/>
  <c r="I3635" i="1"/>
  <c r="C3635" i="1"/>
  <c r="AJ3634" i="1"/>
  <c r="AH3634" i="1"/>
  <c r="AG3634" i="1"/>
  <c r="AF3634" i="1"/>
  <c r="AD3634" i="1"/>
  <c r="AC3634" i="1"/>
  <c r="W3634" i="1"/>
  <c r="V3634" i="1"/>
  <c r="J3634" i="1"/>
  <c r="Y3634" i="1" s="1"/>
  <c r="AA3634" i="1" s="1"/>
  <c r="I3634" i="1"/>
  <c r="C3634" i="1"/>
  <c r="AJ3633" i="1"/>
  <c r="AH3633" i="1"/>
  <c r="AG3633" i="1"/>
  <c r="AF3633" i="1"/>
  <c r="AD3633" i="1"/>
  <c r="AC3633" i="1"/>
  <c r="W3633" i="1"/>
  <c r="V3633" i="1"/>
  <c r="J3633" i="1"/>
  <c r="M3633" i="1" s="1"/>
  <c r="I3633" i="1"/>
  <c r="C3633" i="1"/>
  <c r="AJ3632" i="1"/>
  <c r="AH3632" i="1"/>
  <c r="AG3632" i="1"/>
  <c r="AF3632" i="1"/>
  <c r="AD3632" i="1"/>
  <c r="AC3632" i="1"/>
  <c r="W3632" i="1"/>
  <c r="V3632" i="1"/>
  <c r="J3632" i="1"/>
  <c r="I3632" i="1"/>
  <c r="C3632" i="1"/>
  <c r="AJ3631" i="1"/>
  <c r="AH3631" i="1"/>
  <c r="AG3631" i="1"/>
  <c r="AF3631" i="1"/>
  <c r="AD3631" i="1"/>
  <c r="AC3631" i="1"/>
  <c r="W3631" i="1"/>
  <c r="V3631" i="1"/>
  <c r="J3631" i="1"/>
  <c r="X3631" i="1" s="1"/>
  <c r="Z3631" i="1" s="1"/>
  <c r="I3631" i="1"/>
  <c r="C3631" i="1"/>
  <c r="AJ3630" i="1"/>
  <c r="AH3630" i="1"/>
  <c r="AG3630" i="1"/>
  <c r="AF3630" i="1"/>
  <c r="AD3630" i="1"/>
  <c r="AC3630" i="1"/>
  <c r="W3630" i="1"/>
  <c r="V3630" i="1"/>
  <c r="J3630" i="1"/>
  <c r="Y3630" i="1" s="1"/>
  <c r="AA3630" i="1" s="1"/>
  <c r="I3630" i="1"/>
  <c r="C3630" i="1"/>
  <c r="AJ3629" i="1"/>
  <c r="AH3629" i="1"/>
  <c r="AG3629" i="1"/>
  <c r="AF3629" i="1"/>
  <c r="AD3629" i="1"/>
  <c r="AC3629" i="1"/>
  <c r="W3629" i="1"/>
  <c r="V3629" i="1"/>
  <c r="J3629" i="1"/>
  <c r="X3629" i="1" s="1"/>
  <c r="Z3629" i="1" s="1"/>
  <c r="I3629" i="1"/>
  <c r="C3629" i="1"/>
  <c r="AJ3628" i="1"/>
  <c r="AH3628" i="1"/>
  <c r="AG3628" i="1"/>
  <c r="AF3628" i="1"/>
  <c r="AD3628" i="1"/>
  <c r="AC3628" i="1"/>
  <c r="W3628" i="1"/>
  <c r="V3628" i="1"/>
  <c r="J3628" i="1"/>
  <c r="Y3628" i="1" s="1"/>
  <c r="AA3628" i="1" s="1"/>
  <c r="I3628" i="1"/>
  <c r="C3628" i="1"/>
  <c r="AJ3627" i="1"/>
  <c r="AH3627" i="1"/>
  <c r="AG3627" i="1"/>
  <c r="AF3627" i="1"/>
  <c r="AD3627" i="1"/>
  <c r="AC3627" i="1"/>
  <c r="W3627" i="1"/>
  <c r="V3627" i="1"/>
  <c r="J3627" i="1"/>
  <c r="X3627" i="1" s="1"/>
  <c r="Z3627" i="1" s="1"/>
  <c r="I3627" i="1"/>
  <c r="C3627" i="1"/>
  <c r="AJ3626" i="1"/>
  <c r="AH3626" i="1"/>
  <c r="AG3626" i="1"/>
  <c r="AF3626" i="1"/>
  <c r="AD3626" i="1"/>
  <c r="AC3626" i="1"/>
  <c r="W3626" i="1"/>
  <c r="V3626" i="1"/>
  <c r="J3626" i="1"/>
  <c r="Y3626" i="1" s="1"/>
  <c r="AA3626" i="1" s="1"/>
  <c r="I3626" i="1"/>
  <c r="C3626" i="1"/>
  <c r="AJ3625" i="1"/>
  <c r="AH3625" i="1"/>
  <c r="AG3625" i="1"/>
  <c r="AF3625" i="1"/>
  <c r="AD3625" i="1"/>
  <c r="AC3625" i="1"/>
  <c r="W3625" i="1"/>
  <c r="V3625" i="1"/>
  <c r="J3625" i="1"/>
  <c r="X3625" i="1" s="1"/>
  <c r="Z3625" i="1" s="1"/>
  <c r="I3625" i="1"/>
  <c r="C3625" i="1"/>
  <c r="AE3634" i="1" l="1"/>
  <c r="AI3670" i="1"/>
  <c r="AI3654" i="1"/>
  <c r="AI3668" i="1"/>
  <c r="M3647" i="1"/>
  <c r="S3647" i="1"/>
  <c r="T3647" i="1" s="1"/>
  <c r="S3646" i="1"/>
  <c r="T3646" i="1" s="1"/>
  <c r="M3646" i="1"/>
  <c r="AI3665" i="1"/>
  <c r="AE3632" i="1"/>
  <c r="AI3662" i="1"/>
  <c r="AI3649" i="1"/>
  <c r="AE3647" i="1"/>
  <c r="AE3644" i="1"/>
  <c r="AI3657" i="1"/>
  <c r="AE3641" i="1"/>
  <c r="AE3639" i="1"/>
  <c r="AE3646" i="1"/>
  <c r="AI3652" i="1"/>
  <c r="AE3629" i="1"/>
  <c r="AE3642" i="1"/>
  <c r="AE3648" i="1"/>
  <c r="AE3627" i="1"/>
  <c r="X3638" i="1"/>
  <c r="Z3638" i="1" s="1"/>
  <c r="AI3660" i="1"/>
  <c r="AE3625" i="1"/>
  <c r="AE3630" i="1"/>
  <c r="AE3633" i="1"/>
  <c r="AE3645" i="1"/>
  <c r="AI3659" i="1"/>
  <c r="AE3628" i="1"/>
  <c r="AE3631" i="1"/>
  <c r="AE3643" i="1"/>
  <c r="X3648" i="1"/>
  <c r="Z3648" i="1" s="1"/>
  <c r="AI3648" i="1" s="1"/>
  <c r="S3645" i="1"/>
  <c r="T3645" i="1" s="1"/>
  <c r="X3645" i="1"/>
  <c r="Z3645" i="1" s="1"/>
  <c r="AI3645" i="1" s="1"/>
  <c r="M3645" i="1"/>
  <c r="S3644" i="1"/>
  <c r="T3644" i="1" s="1"/>
  <c r="X3644" i="1"/>
  <c r="Z3644" i="1" s="1"/>
  <c r="Y3644" i="1"/>
  <c r="AA3644" i="1" s="1"/>
  <c r="M3643" i="1"/>
  <c r="S3643" i="1"/>
  <c r="T3643" i="1" s="1"/>
  <c r="M3642" i="1"/>
  <c r="S3642" i="1"/>
  <c r="T3642" i="1" s="1"/>
  <c r="M3641" i="1"/>
  <c r="S3641" i="1"/>
  <c r="T3641" i="1" s="1"/>
  <c r="X3641" i="1"/>
  <c r="Z3641" i="1" s="1"/>
  <c r="AI3641" i="1" s="1"/>
  <c r="M3640" i="1"/>
  <c r="S3640" i="1"/>
  <c r="T3640" i="1" s="1"/>
  <c r="AE3640" i="1"/>
  <c r="M3639" i="1"/>
  <c r="S3639" i="1"/>
  <c r="T3639" i="1" s="1"/>
  <c r="S3638" i="1"/>
  <c r="T3638" i="1" s="1"/>
  <c r="Y3638" i="1"/>
  <c r="AA3638" i="1" s="1"/>
  <c r="AI3663" i="1"/>
  <c r="M3637" i="1"/>
  <c r="X3637" i="1"/>
  <c r="Z3637" i="1" s="1"/>
  <c r="AI3637" i="1" s="1"/>
  <c r="S3637" i="1"/>
  <c r="T3637" i="1" s="1"/>
  <c r="AE3637" i="1"/>
  <c r="Y3636" i="1"/>
  <c r="AA3636" i="1" s="1"/>
  <c r="AI3636" i="1" s="1"/>
  <c r="M3636" i="1"/>
  <c r="S3636" i="1"/>
  <c r="T3636" i="1" s="1"/>
  <c r="AE3636" i="1"/>
  <c r="S3635" i="1"/>
  <c r="T3635" i="1" s="1"/>
  <c r="M3635" i="1"/>
  <c r="AE3635" i="1"/>
  <c r="X3634" i="1"/>
  <c r="Z3634" i="1" s="1"/>
  <c r="AI3634" i="1" s="1"/>
  <c r="M3634" i="1"/>
  <c r="S3634" i="1"/>
  <c r="T3634" i="1" s="1"/>
  <c r="Y3633" i="1"/>
  <c r="AA3633" i="1" s="1"/>
  <c r="X3633" i="1"/>
  <c r="Z3633" i="1" s="1"/>
  <c r="S3633" i="1"/>
  <c r="T3633" i="1" s="1"/>
  <c r="M3632" i="1"/>
  <c r="S3632" i="1"/>
  <c r="T3632" i="1" s="1"/>
  <c r="M3631" i="1"/>
  <c r="S3631" i="1"/>
  <c r="T3631" i="1" s="1"/>
  <c r="Y3631" i="1"/>
  <c r="AA3631" i="1" s="1"/>
  <c r="AI3631" i="1" s="1"/>
  <c r="M3630" i="1"/>
  <c r="S3630" i="1"/>
  <c r="T3630" i="1" s="1"/>
  <c r="Y3629" i="1"/>
  <c r="AA3629" i="1" s="1"/>
  <c r="AI3629" i="1" s="1"/>
  <c r="S3629" i="1"/>
  <c r="T3629" i="1" s="1"/>
  <c r="M3629" i="1"/>
  <c r="M3628" i="1"/>
  <c r="S3628" i="1"/>
  <c r="T3628" i="1" s="1"/>
  <c r="X3628" i="1"/>
  <c r="Z3628" i="1" s="1"/>
  <c r="AI3628" i="1" s="1"/>
  <c r="M3627" i="1"/>
  <c r="S3627" i="1"/>
  <c r="T3627" i="1" s="1"/>
  <c r="Y3627" i="1"/>
  <c r="AA3627" i="1" s="1"/>
  <c r="AI3627" i="1" s="1"/>
  <c r="M3626" i="1"/>
  <c r="S3626" i="1"/>
  <c r="T3626" i="1" s="1"/>
  <c r="AE3626" i="1"/>
  <c r="Y3625" i="1"/>
  <c r="AA3625" i="1" s="1"/>
  <c r="AI3625" i="1" s="1"/>
  <c r="M3625" i="1"/>
  <c r="S3625" i="1"/>
  <c r="T3625" i="1" s="1"/>
  <c r="X3646" i="1"/>
  <c r="Z3646" i="1" s="1"/>
  <c r="X3643" i="1"/>
  <c r="Z3643" i="1" s="1"/>
  <c r="Y3646" i="1"/>
  <c r="AA3646" i="1" s="1"/>
  <c r="Y3643" i="1"/>
  <c r="AA3643" i="1" s="1"/>
  <c r="X3642" i="1"/>
  <c r="Z3642" i="1" s="1"/>
  <c r="AI3642" i="1" s="1"/>
  <c r="X3647" i="1"/>
  <c r="Z3647" i="1" s="1"/>
  <c r="AI3647" i="1" s="1"/>
  <c r="X3635" i="1"/>
  <c r="Z3635" i="1" s="1"/>
  <c r="Y3635" i="1"/>
  <c r="AA3635" i="1" s="1"/>
  <c r="X3640" i="1"/>
  <c r="Z3640" i="1" s="1"/>
  <c r="Y3640" i="1"/>
  <c r="AA3640" i="1" s="1"/>
  <c r="X3639" i="1"/>
  <c r="Z3639" i="1" s="1"/>
  <c r="AI3639" i="1" s="1"/>
  <c r="X3630" i="1"/>
  <c r="Z3630" i="1" s="1"/>
  <c r="AI3630" i="1" s="1"/>
  <c r="X3632" i="1"/>
  <c r="Z3632" i="1" s="1"/>
  <c r="Y3632" i="1"/>
  <c r="AA3632" i="1" s="1"/>
  <c r="X3626" i="1"/>
  <c r="Z3626" i="1" s="1"/>
  <c r="AI3626" i="1" s="1"/>
  <c r="AJ3615" i="1"/>
  <c r="AH3615" i="1"/>
  <c r="AG3615" i="1"/>
  <c r="AF3615" i="1"/>
  <c r="AD3615" i="1"/>
  <c r="AC3615" i="1"/>
  <c r="W3615" i="1"/>
  <c r="V3615" i="1"/>
  <c r="J3615" i="1"/>
  <c r="Y3615" i="1" s="1"/>
  <c r="AA3615" i="1" s="1"/>
  <c r="I3615" i="1"/>
  <c r="C3615" i="1"/>
  <c r="AJ3614" i="1"/>
  <c r="AH3614" i="1"/>
  <c r="AG3614" i="1"/>
  <c r="AF3614" i="1"/>
  <c r="AD3614" i="1"/>
  <c r="AC3614" i="1"/>
  <c r="W3614" i="1"/>
  <c r="V3614" i="1"/>
  <c r="J3614" i="1"/>
  <c r="S3614" i="1" s="1"/>
  <c r="T3614" i="1" s="1"/>
  <c r="I3614" i="1"/>
  <c r="C3614" i="1"/>
  <c r="M3615" i="1" l="1"/>
  <c r="S3615" i="1"/>
  <c r="T3615" i="1" s="1"/>
  <c r="AI3644" i="1"/>
  <c r="AE3615" i="1"/>
  <c r="AI3638" i="1"/>
  <c r="Y3614" i="1"/>
  <c r="AA3614" i="1" s="1"/>
  <c r="M3614" i="1"/>
  <c r="X3614" i="1"/>
  <c r="Z3614" i="1" s="1"/>
  <c r="AE3614" i="1"/>
  <c r="X3615" i="1"/>
  <c r="Z3615" i="1" s="1"/>
  <c r="AI3615" i="1" s="1"/>
  <c r="AI3633" i="1"/>
  <c r="AI3632" i="1"/>
  <c r="AI3643" i="1"/>
  <c r="AI3646" i="1"/>
  <c r="AI3635" i="1"/>
  <c r="AI3640" i="1"/>
  <c r="AJ3624" i="1"/>
  <c r="AH3624" i="1"/>
  <c r="AG3624" i="1"/>
  <c r="AF3624" i="1"/>
  <c r="AD3624" i="1"/>
  <c r="AC3624" i="1"/>
  <c r="W3624" i="1"/>
  <c r="V3624" i="1"/>
  <c r="J3624" i="1"/>
  <c r="I3624" i="1"/>
  <c r="C3624" i="1"/>
  <c r="AJ3623" i="1"/>
  <c r="AH3623" i="1"/>
  <c r="AG3623" i="1"/>
  <c r="AF3623" i="1"/>
  <c r="AD3623" i="1"/>
  <c r="AC3623" i="1"/>
  <c r="W3623" i="1"/>
  <c r="V3623" i="1"/>
  <c r="J3623" i="1"/>
  <c r="Y3623" i="1" s="1"/>
  <c r="AA3623" i="1" s="1"/>
  <c r="I3623" i="1"/>
  <c r="C3623" i="1"/>
  <c r="AJ3622" i="1"/>
  <c r="AH3622" i="1"/>
  <c r="AG3622" i="1"/>
  <c r="AF3622" i="1"/>
  <c r="AD3622" i="1"/>
  <c r="AC3622" i="1"/>
  <c r="W3622" i="1"/>
  <c r="V3622" i="1"/>
  <c r="J3622" i="1"/>
  <c r="Y3622" i="1" s="1"/>
  <c r="AA3622" i="1" s="1"/>
  <c r="I3622" i="1"/>
  <c r="C3622" i="1"/>
  <c r="AJ3621" i="1"/>
  <c r="AH3621" i="1"/>
  <c r="AG3621" i="1"/>
  <c r="AF3621" i="1"/>
  <c r="AD3621" i="1"/>
  <c r="AC3621" i="1"/>
  <c r="W3621" i="1"/>
  <c r="V3621" i="1"/>
  <c r="J3621" i="1"/>
  <c r="X3621" i="1" s="1"/>
  <c r="Z3621" i="1" s="1"/>
  <c r="I3621" i="1"/>
  <c r="C3621" i="1"/>
  <c r="AJ3620" i="1"/>
  <c r="AH3620" i="1"/>
  <c r="AG3620" i="1"/>
  <c r="AF3620" i="1"/>
  <c r="AD3620" i="1"/>
  <c r="AC3620" i="1"/>
  <c r="W3620" i="1"/>
  <c r="V3620" i="1"/>
  <c r="J3620" i="1"/>
  <c r="X3620" i="1" s="1"/>
  <c r="Z3620" i="1" s="1"/>
  <c r="I3620" i="1"/>
  <c r="C3620" i="1"/>
  <c r="AJ3619" i="1"/>
  <c r="AH3619" i="1"/>
  <c r="AG3619" i="1"/>
  <c r="AF3619" i="1"/>
  <c r="AD3619" i="1"/>
  <c r="AC3619" i="1"/>
  <c r="W3619" i="1"/>
  <c r="V3619" i="1"/>
  <c r="J3619" i="1"/>
  <c r="I3619" i="1"/>
  <c r="C3619" i="1"/>
  <c r="AJ3618" i="1"/>
  <c r="AH3618" i="1"/>
  <c r="AG3618" i="1"/>
  <c r="AF3618" i="1"/>
  <c r="AD3618" i="1"/>
  <c r="AC3618" i="1"/>
  <c r="W3618" i="1"/>
  <c r="V3618" i="1"/>
  <c r="J3618" i="1"/>
  <c r="Y3618" i="1" s="1"/>
  <c r="AA3618" i="1" s="1"/>
  <c r="I3618" i="1"/>
  <c r="C3618" i="1"/>
  <c r="AJ3617" i="1"/>
  <c r="AH3617" i="1"/>
  <c r="AG3617" i="1"/>
  <c r="AF3617" i="1"/>
  <c r="AD3617" i="1"/>
  <c r="AC3617" i="1"/>
  <c r="W3617" i="1"/>
  <c r="V3617" i="1"/>
  <c r="J3617" i="1"/>
  <c r="I3617" i="1"/>
  <c r="C3617" i="1"/>
  <c r="AJ3616" i="1"/>
  <c r="AH3616" i="1"/>
  <c r="AG3616" i="1"/>
  <c r="AF3616" i="1"/>
  <c r="AD3616" i="1"/>
  <c r="AC3616" i="1"/>
  <c r="W3616" i="1"/>
  <c r="V3616" i="1"/>
  <c r="J3616" i="1"/>
  <c r="I3616" i="1"/>
  <c r="C3616" i="1"/>
  <c r="AJ3613" i="1"/>
  <c r="AH3613" i="1"/>
  <c r="AG3613" i="1"/>
  <c r="AF3613" i="1"/>
  <c r="AD3613" i="1"/>
  <c r="AC3613" i="1"/>
  <c r="W3613" i="1"/>
  <c r="V3613" i="1"/>
  <c r="J3613" i="1"/>
  <c r="I3613" i="1"/>
  <c r="C3613" i="1"/>
  <c r="AJ3612" i="1"/>
  <c r="AH3612" i="1"/>
  <c r="AG3612" i="1"/>
  <c r="AF3612" i="1"/>
  <c r="AD3612" i="1"/>
  <c r="AC3612" i="1"/>
  <c r="W3612" i="1"/>
  <c r="V3612" i="1"/>
  <c r="J3612" i="1"/>
  <c r="Y3612" i="1" s="1"/>
  <c r="AA3612" i="1" s="1"/>
  <c r="I3612" i="1"/>
  <c r="C3612" i="1"/>
  <c r="AJ3611" i="1"/>
  <c r="AH3611" i="1"/>
  <c r="AG3611" i="1"/>
  <c r="AF3611" i="1"/>
  <c r="AD3611" i="1"/>
  <c r="AC3611" i="1"/>
  <c r="W3611" i="1"/>
  <c r="V3611" i="1"/>
  <c r="J3611" i="1"/>
  <c r="X3611" i="1" s="1"/>
  <c r="Z3611" i="1" s="1"/>
  <c r="I3611" i="1"/>
  <c r="C3611" i="1"/>
  <c r="AJ3610" i="1"/>
  <c r="AH3610" i="1"/>
  <c r="AG3610" i="1"/>
  <c r="AF3610" i="1"/>
  <c r="AD3610" i="1"/>
  <c r="AC3610" i="1"/>
  <c r="W3610" i="1"/>
  <c r="V3610" i="1"/>
  <c r="J3610" i="1"/>
  <c r="I3610" i="1"/>
  <c r="C3610" i="1"/>
  <c r="AJ3609" i="1"/>
  <c r="AH3609" i="1"/>
  <c r="AG3609" i="1"/>
  <c r="AF3609" i="1"/>
  <c r="AD3609" i="1"/>
  <c r="AC3609" i="1"/>
  <c r="W3609" i="1"/>
  <c r="V3609" i="1"/>
  <c r="J3609" i="1"/>
  <c r="I3609" i="1"/>
  <c r="C3609" i="1"/>
  <c r="AJ3608" i="1"/>
  <c r="AH3608" i="1"/>
  <c r="AG3608" i="1"/>
  <c r="AF3608" i="1"/>
  <c r="AD3608" i="1"/>
  <c r="AC3608" i="1"/>
  <c r="W3608" i="1"/>
  <c r="V3608" i="1"/>
  <c r="J3608" i="1"/>
  <c r="I3608" i="1"/>
  <c r="C3608" i="1"/>
  <c r="AJ3607" i="1"/>
  <c r="AH3607" i="1"/>
  <c r="AG3607" i="1"/>
  <c r="AF3607" i="1"/>
  <c r="AD3607" i="1"/>
  <c r="AC3607" i="1"/>
  <c r="W3607" i="1"/>
  <c r="V3607" i="1"/>
  <c r="J3607" i="1"/>
  <c r="I3607" i="1"/>
  <c r="C3607" i="1"/>
  <c r="AE3623" i="1" l="1"/>
  <c r="AI3614" i="1"/>
  <c r="AE3610" i="1"/>
  <c r="S3624" i="1"/>
  <c r="T3624" i="1" s="1"/>
  <c r="M3624" i="1"/>
  <c r="M3623" i="1"/>
  <c r="S3623" i="1"/>
  <c r="T3623" i="1" s="1"/>
  <c r="S3622" i="1"/>
  <c r="T3622" i="1" s="1"/>
  <c r="M3622" i="1"/>
  <c r="M3621" i="1"/>
  <c r="S3621" i="1"/>
  <c r="T3621" i="1" s="1"/>
  <c r="M3620" i="1"/>
  <c r="S3620" i="1"/>
  <c r="T3620" i="1" s="1"/>
  <c r="S3619" i="1"/>
  <c r="T3619" i="1" s="1"/>
  <c r="M3619" i="1"/>
  <c r="M3618" i="1"/>
  <c r="S3618" i="1"/>
  <c r="T3618" i="1" s="1"/>
  <c r="M3617" i="1"/>
  <c r="S3617" i="1"/>
  <c r="T3617" i="1" s="1"/>
  <c r="M3616" i="1"/>
  <c r="S3616" i="1"/>
  <c r="T3616" i="1" s="1"/>
  <c r="S3613" i="1"/>
  <c r="T3613" i="1" s="1"/>
  <c r="M3613" i="1"/>
  <c r="AE3616" i="1"/>
  <c r="AE3611" i="1"/>
  <c r="X3613" i="1"/>
  <c r="Z3613" i="1" s="1"/>
  <c r="AE3617" i="1"/>
  <c r="AE3621" i="1"/>
  <c r="AE3624" i="1"/>
  <c r="AE3609" i="1"/>
  <c r="AE3613" i="1"/>
  <c r="AE3620" i="1"/>
  <c r="X3619" i="1"/>
  <c r="Z3619" i="1" s="1"/>
  <c r="Y3619" i="1"/>
  <c r="AA3619" i="1" s="1"/>
  <c r="AE3622" i="1"/>
  <c r="AE3619" i="1"/>
  <c r="X3622" i="1"/>
  <c r="Z3622" i="1" s="1"/>
  <c r="AI3622" i="1" s="1"/>
  <c r="Y3613" i="1"/>
  <c r="AA3613" i="1" s="1"/>
  <c r="Y3621" i="1"/>
  <c r="AA3621" i="1" s="1"/>
  <c r="AI3621" i="1" s="1"/>
  <c r="AE3612" i="1"/>
  <c r="X3618" i="1"/>
  <c r="Z3618" i="1" s="1"/>
  <c r="AI3618" i="1" s="1"/>
  <c r="Y3620" i="1"/>
  <c r="AA3620" i="1" s="1"/>
  <c r="AI3620" i="1" s="1"/>
  <c r="X3617" i="1"/>
  <c r="Z3617" i="1" s="1"/>
  <c r="Y3617" i="1"/>
  <c r="AA3617" i="1" s="1"/>
  <c r="AE3618" i="1"/>
  <c r="M3612" i="1"/>
  <c r="S3612" i="1"/>
  <c r="T3612" i="1" s="1"/>
  <c r="S3611" i="1"/>
  <c r="T3611" i="1" s="1"/>
  <c r="M3611" i="1"/>
  <c r="M3610" i="1"/>
  <c r="S3610" i="1"/>
  <c r="T3610" i="1" s="1"/>
  <c r="X3610" i="1"/>
  <c r="Z3610" i="1" s="1"/>
  <c r="Y3610" i="1"/>
  <c r="AA3610" i="1" s="1"/>
  <c r="M3609" i="1"/>
  <c r="S3609" i="1"/>
  <c r="T3609" i="1" s="1"/>
  <c r="X3609" i="1"/>
  <c r="Z3609" i="1" s="1"/>
  <c r="Y3609" i="1"/>
  <c r="AA3609" i="1" s="1"/>
  <c r="M3608" i="1"/>
  <c r="S3608" i="1"/>
  <c r="T3608" i="1" s="1"/>
  <c r="Y3608" i="1"/>
  <c r="AA3608" i="1" s="1"/>
  <c r="AE3608" i="1"/>
  <c r="M3607" i="1"/>
  <c r="S3607" i="1"/>
  <c r="T3607" i="1" s="1"/>
  <c r="X3607" i="1"/>
  <c r="Z3607" i="1" s="1"/>
  <c r="AE3607" i="1"/>
  <c r="X3616" i="1"/>
  <c r="Z3616" i="1" s="1"/>
  <c r="X3624" i="1"/>
  <c r="Z3624" i="1" s="1"/>
  <c r="Y3616" i="1"/>
  <c r="AA3616" i="1" s="1"/>
  <c r="Y3624" i="1"/>
  <c r="AA3624" i="1" s="1"/>
  <c r="X3623" i="1"/>
  <c r="Z3623" i="1" s="1"/>
  <c r="AI3623" i="1" s="1"/>
  <c r="X3608" i="1"/>
  <c r="Z3608" i="1" s="1"/>
  <c r="Y3611" i="1"/>
  <c r="AA3611" i="1" s="1"/>
  <c r="AI3611" i="1" s="1"/>
  <c r="Y3607" i="1"/>
  <c r="AA3607" i="1" s="1"/>
  <c r="X3612" i="1"/>
  <c r="Z3612" i="1" s="1"/>
  <c r="AI3612" i="1" s="1"/>
  <c r="AJ3606" i="1"/>
  <c r="AH3606" i="1"/>
  <c r="AG3606" i="1"/>
  <c r="AF3606" i="1"/>
  <c r="AD3606" i="1"/>
  <c r="AC3606" i="1"/>
  <c r="W3606" i="1"/>
  <c r="V3606" i="1"/>
  <c r="J3606" i="1"/>
  <c r="Y3606" i="1" s="1"/>
  <c r="AA3606" i="1" s="1"/>
  <c r="I3606" i="1"/>
  <c r="C3606" i="1"/>
  <c r="AJ3605" i="1"/>
  <c r="AH3605" i="1"/>
  <c r="AG3605" i="1"/>
  <c r="AF3605" i="1"/>
  <c r="AD3605" i="1"/>
  <c r="AC3605" i="1"/>
  <c r="W3605" i="1"/>
  <c r="V3605" i="1"/>
  <c r="J3605" i="1"/>
  <c r="Y3605" i="1" s="1"/>
  <c r="AA3605" i="1" s="1"/>
  <c r="I3605" i="1"/>
  <c r="C3605" i="1"/>
  <c r="AJ3604" i="1"/>
  <c r="AH3604" i="1"/>
  <c r="AG3604" i="1"/>
  <c r="AF3604" i="1"/>
  <c r="AD3604" i="1"/>
  <c r="AC3604" i="1"/>
  <c r="W3604" i="1"/>
  <c r="V3604" i="1"/>
  <c r="J3604" i="1"/>
  <c r="I3604" i="1"/>
  <c r="C3604" i="1"/>
  <c r="AJ3603" i="1"/>
  <c r="AH3603" i="1"/>
  <c r="AG3603" i="1"/>
  <c r="AF3603" i="1"/>
  <c r="AD3603" i="1"/>
  <c r="AC3603" i="1"/>
  <c r="W3603" i="1"/>
  <c r="V3603" i="1"/>
  <c r="J3603" i="1"/>
  <c r="Y3603" i="1" s="1"/>
  <c r="AA3603" i="1" s="1"/>
  <c r="I3603" i="1"/>
  <c r="C3603" i="1"/>
  <c r="AJ3602" i="1"/>
  <c r="AH3602" i="1"/>
  <c r="AG3602" i="1"/>
  <c r="AF3602" i="1"/>
  <c r="AD3602" i="1"/>
  <c r="AC3602" i="1"/>
  <c r="W3602" i="1"/>
  <c r="V3602" i="1"/>
  <c r="J3602" i="1"/>
  <c r="X3602" i="1" s="1"/>
  <c r="Z3602" i="1" s="1"/>
  <c r="I3602" i="1"/>
  <c r="C3602" i="1"/>
  <c r="AJ3601" i="1"/>
  <c r="AH3601" i="1"/>
  <c r="AG3601" i="1"/>
  <c r="AF3601" i="1"/>
  <c r="AD3601" i="1"/>
  <c r="AC3601" i="1"/>
  <c r="W3601" i="1"/>
  <c r="V3601" i="1"/>
  <c r="J3601" i="1"/>
  <c r="I3601" i="1"/>
  <c r="C3601" i="1"/>
  <c r="AJ3600" i="1"/>
  <c r="AH3600" i="1"/>
  <c r="AG3600" i="1"/>
  <c r="AF3600" i="1"/>
  <c r="AD3600" i="1"/>
  <c r="AC3600" i="1"/>
  <c r="W3600" i="1"/>
  <c r="V3600" i="1"/>
  <c r="J3600" i="1"/>
  <c r="I3600" i="1"/>
  <c r="C3600" i="1"/>
  <c r="AJ3599" i="1"/>
  <c r="AH3599" i="1"/>
  <c r="AG3599" i="1"/>
  <c r="AF3599" i="1"/>
  <c r="AD3599" i="1"/>
  <c r="AC3599" i="1"/>
  <c r="W3599" i="1"/>
  <c r="V3599" i="1"/>
  <c r="J3599" i="1"/>
  <c r="I3599" i="1"/>
  <c r="C3599" i="1"/>
  <c r="AJ3598" i="1"/>
  <c r="AH3598" i="1"/>
  <c r="AG3598" i="1"/>
  <c r="AF3598" i="1"/>
  <c r="AD3598" i="1"/>
  <c r="AC3598" i="1"/>
  <c r="W3598" i="1"/>
  <c r="V3598" i="1"/>
  <c r="J3598" i="1"/>
  <c r="I3598" i="1"/>
  <c r="C3598" i="1"/>
  <c r="AJ3597" i="1"/>
  <c r="AH3597" i="1"/>
  <c r="AG3597" i="1"/>
  <c r="AF3597" i="1"/>
  <c r="AD3597" i="1"/>
  <c r="AC3597" i="1"/>
  <c r="W3597" i="1"/>
  <c r="V3597" i="1"/>
  <c r="J3597" i="1"/>
  <c r="Y3597" i="1" s="1"/>
  <c r="AA3597" i="1" s="1"/>
  <c r="I3597" i="1"/>
  <c r="C3597" i="1"/>
  <c r="AJ3596" i="1"/>
  <c r="AH3596" i="1"/>
  <c r="AG3596" i="1"/>
  <c r="AF3596" i="1"/>
  <c r="AD3596" i="1"/>
  <c r="AC3596" i="1"/>
  <c r="W3596" i="1"/>
  <c r="V3596" i="1"/>
  <c r="J3596" i="1"/>
  <c r="X3596" i="1" s="1"/>
  <c r="Z3596" i="1" s="1"/>
  <c r="I3596" i="1"/>
  <c r="C3596" i="1"/>
  <c r="AJ3595" i="1"/>
  <c r="AH3595" i="1"/>
  <c r="AG3595" i="1"/>
  <c r="AF3595" i="1"/>
  <c r="AD3595" i="1"/>
  <c r="AC3595" i="1"/>
  <c r="W3595" i="1"/>
  <c r="V3595" i="1"/>
  <c r="J3595" i="1"/>
  <c r="Y3595" i="1" s="1"/>
  <c r="AA3595" i="1" s="1"/>
  <c r="I3595" i="1"/>
  <c r="C3595" i="1"/>
  <c r="AJ3594" i="1"/>
  <c r="AH3594" i="1"/>
  <c r="AG3594" i="1"/>
  <c r="AF3594" i="1"/>
  <c r="AD3594" i="1"/>
  <c r="AC3594" i="1"/>
  <c r="W3594" i="1"/>
  <c r="V3594" i="1"/>
  <c r="J3594" i="1"/>
  <c r="I3594" i="1"/>
  <c r="C3594" i="1"/>
  <c r="AJ3593" i="1"/>
  <c r="AH3593" i="1"/>
  <c r="AG3593" i="1"/>
  <c r="AF3593" i="1"/>
  <c r="AD3593" i="1"/>
  <c r="AC3593" i="1"/>
  <c r="W3593" i="1"/>
  <c r="V3593" i="1"/>
  <c r="J3593" i="1"/>
  <c r="Y3593" i="1" s="1"/>
  <c r="AA3593" i="1" s="1"/>
  <c r="I3593" i="1"/>
  <c r="C3593" i="1"/>
  <c r="AJ3592" i="1"/>
  <c r="AH3592" i="1"/>
  <c r="AG3592" i="1"/>
  <c r="AF3592" i="1"/>
  <c r="AD3592" i="1"/>
  <c r="AC3592" i="1"/>
  <c r="W3592" i="1"/>
  <c r="V3592" i="1"/>
  <c r="S3592" i="1"/>
  <c r="T3592" i="1" s="1"/>
  <c r="J3592" i="1"/>
  <c r="X3592" i="1" s="1"/>
  <c r="Z3592" i="1" s="1"/>
  <c r="I3592" i="1"/>
  <c r="C3592" i="1"/>
  <c r="AJ3591" i="1"/>
  <c r="AH3591" i="1"/>
  <c r="AG3591" i="1"/>
  <c r="AF3591" i="1"/>
  <c r="AD3591" i="1"/>
  <c r="AC3591" i="1"/>
  <c r="W3591" i="1"/>
  <c r="V3591" i="1"/>
  <c r="J3591" i="1"/>
  <c r="Y3591" i="1" s="1"/>
  <c r="AA3591" i="1" s="1"/>
  <c r="I3591" i="1"/>
  <c r="C3591" i="1"/>
  <c r="AJ3590" i="1"/>
  <c r="AH3590" i="1"/>
  <c r="AG3590" i="1"/>
  <c r="AF3590" i="1"/>
  <c r="AD3590" i="1"/>
  <c r="AC3590" i="1"/>
  <c r="W3590" i="1"/>
  <c r="V3590" i="1"/>
  <c r="J3590" i="1"/>
  <c r="Y3590" i="1" s="1"/>
  <c r="AA3590" i="1" s="1"/>
  <c r="I3590" i="1"/>
  <c r="C3590" i="1"/>
  <c r="AJ3589" i="1"/>
  <c r="AH3589" i="1"/>
  <c r="AG3589" i="1"/>
  <c r="AF3589" i="1"/>
  <c r="AD3589" i="1"/>
  <c r="AC3589" i="1"/>
  <c r="W3589" i="1"/>
  <c r="V3589" i="1"/>
  <c r="J3589" i="1"/>
  <c r="I3589" i="1"/>
  <c r="C3589" i="1"/>
  <c r="AJ3588" i="1"/>
  <c r="AH3588" i="1"/>
  <c r="AG3588" i="1"/>
  <c r="AF3588" i="1"/>
  <c r="AD3588" i="1"/>
  <c r="AC3588" i="1"/>
  <c r="W3588" i="1"/>
  <c r="V3588" i="1"/>
  <c r="J3588" i="1"/>
  <c r="I3588" i="1"/>
  <c r="C3588" i="1"/>
  <c r="AJ3587" i="1"/>
  <c r="AH3587" i="1"/>
  <c r="AG3587" i="1"/>
  <c r="AF3587" i="1"/>
  <c r="AD3587" i="1"/>
  <c r="AC3587" i="1"/>
  <c r="W3587" i="1"/>
  <c r="V3587" i="1"/>
  <c r="J3587" i="1"/>
  <c r="Y3587" i="1" s="1"/>
  <c r="AA3587" i="1" s="1"/>
  <c r="I3587" i="1"/>
  <c r="C3587" i="1"/>
  <c r="AJ3586" i="1"/>
  <c r="AH3586" i="1"/>
  <c r="AG3586" i="1"/>
  <c r="AF3586" i="1"/>
  <c r="AD3586" i="1"/>
  <c r="AC3586" i="1"/>
  <c r="W3586" i="1"/>
  <c r="V3586" i="1"/>
  <c r="J3586" i="1"/>
  <c r="Y3586" i="1" s="1"/>
  <c r="AA3586" i="1" s="1"/>
  <c r="I3586" i="1"/>
  <c r="C3586" i="1"/>
  <c r="AJ3585" i="1"/>
  <c r="AH3585" i="1"/>
  <c r="AG3585" i="1"/>
  <c r="AF3585" i="1"/>
  <c r="AD3585" i="1"/>
  <c r="AC3585" i="1"/>
  <c r="W3585" i="1"/>
  <c r="V3585" i="1"/>
  <c r="S3585" i="1"/>
  <c r="T3585" i="1" s="1"/>
  <c r="J3585" i="1"/>
  <c r="Y3585" i="1" s="1"/>
  <c r="AA3585" i="1" s="1"/>
  <c r="I3585" i="1"/>
  <c r="C3585" i="1"/>
  <c r="AJ3584" i="1"/>
  <c r="AH3584" i="1"/>
  <c r="AG3584" i="1"/>
  <c r="AF3584" i="1"/>
  <c r="AD3584" i="1"/>
  <c r="AC3584" i="1"/>
  <c r="W3584" i="1"/>
  <c r="V3584" i="1"/>
  <c r="S3584" i="1"/>
  <c r="T3584" i="1" s="1"/>
  <c r="J3584" i="1"/>
  <c r="Y3584" i="1" s="1"/>
  <c r="AA3584" i="1" s="1"/>
  <c r="I3584" i="1"/>
  <c r="C3584" i="1"/>
  <c r="AJ3583" i="1"/>
  <c r="AH3583" i="1"/>
  <c r="AG3583" i="1"/>
  <c r="AF3583" i="1"/>
  <c r="AD3583" i="1"/>
  <c r="AC3583" i="1"/>
  <c r="W3583" i="1"/>
  <c r="V3583" i="1"/>
  <c r="S3583" i="1"/>
  <c r="T3583" i="1" s="1"/>
  <c r="J3583" i="1"/>
  <c r="X3583" i="1" s="1"/>
  <c r="Z3583" i="1" s="1"/>
  <c r="I3583" i="1"/>
  <c r="C3583" i="1"/>
  <c r="AJ3582" i="1"/>
  <c r="AH3582" i="1"/>
  <c r="AG3582" i="1"/>
  <c r="AF3582" i="1"/>
  <c r="AD3582" i="1"/>
  <c r="AC3582" i="1"/>
  <c r="W3582" i="1"/>
  <c r="V3582" i="1"/>
  <c r="S3582" i="1"/>
  <c r="T3582" i="1" s="1"/>
  <c r="J3582" i="1"/>
  <c r="I3582" i="1"/>
  <c r="C3582" i="1"/>
  <c r="AJ3581" i="1"/>
  <c r="AH3581" i="1"/>
  <c r="AG3581" i="1"/>
  <c r="AF3581" i="1"/>
  <c r="AD3581" i="1"/>
  <c r="AC3581" i="1"/>
  <c r="W3581" i="1"/>
  <c r="V3581" i="1"/>
  <c r="S3581" i="1"/>
  <c r="T3581" i="1" s="1"/>
  <c r="J3581" i="1"/>
  <c r="X3581" i="1" s="1"/>
  <c r="Z3581" i="1" s="1"/>
  <c r="I3581" i="1"/>
  <c r="C3581" i="1"/>
  <c r="AJ3580" i="1"/>
  <c r="AH3580" i="1"/>
  <c r="AG3580" i="1"/>
  <c r="AF3580" i="1"/>
  <c r="AD3580" i="1"/>
  <c r="AC3580" i="1"/>
  <c r="W3580" i="1"/>
  <c r="V3580" i="1"/>
  <c r="S3580" i="1"/>
  <c r="T3580" i="1" s="1"/>
  <c r="J3580" i="1"/>
  <c r="Y3580" i="1" s="1"/>
  <c r="AA3580" i="1" s="1"/>
  <c r="I3580" i="1"/>
  <c r="C3580" i="1"/>
  <c r="AJ3579" i="1"/>
  <c r="AH3579" i="1"/>
  <c r="AG3579" i="1"/>
  <c r="AF3579" i="1"/>
  <c r="AD3579" i="1"/>
  <c r="AC3579" i="1"/>
  <c r="W3579" i="1"/>
  <c r="V3579" i="1"/>
  <c r="S3579" i="1"/>
  <c r="T3579" i="1" s="1"/>
  <c r="J3579" i="1"/>
  <c r="I3579" i="1"/>
  <c r="C3579" i="1"/>
  <c r="AJ3578" i="1"/>
  <c r="AH3578" i="1"/>
  <c r="AG3578" i="1"/>
  <c r="AF3578" i="1"/>
  <c r="AD3578" i="1"/>
  <c r="AC3578" i="1"/>
  <c r="W3578" i="1"/>
  <c r="V3578" i="1"/>
  <c r="S3578" i="1"/>
  <c r="T3578" i="1" s="1"/>
  <c r="J3578" i="1"/>
  <c r="Y3578" i="1" s="1"/>
  <c r="AA3578" i="1" s="1"/>
  <c r="I3578" i="1"/>
  <c r="C3578" i="1"/>
  <c r="AJ3577" i="1"/>
  <c r="AH3577" i="1"/>
  <c r="AG3577" i="1"/>
  <c r="AF3577" i="1"/>
  <c r="AD3577" i="1"/>
  <c r="AC3577" i="1"/>
  <c r="W3577" i="1"/>
  <c r="V3577" i="1"/>
  <c r="S3577" i="1"/>
  <c r="T3577" i="1" s="1"/>
  <c r="J3577" i="1"/>
  <c r="X3577" i="1" s="1"/>
  <c r="Z3577" i="1" s="1"/>
  <c r="I3577" i="1"/>
  <c r="C3577" i="1"/>
  <c r="AE3596" i="1" l="1"/>
  <c r="AE3590" i="1"/>
  <c r="AI3617" i="1"/>
  <c r="AI3613" i="1"/>
  <c r="AE3600" i="1"/>
  <c r="S3606" i="1"/>
  <c r="T3606" i="1" s="1"/>
  <c r="AE3577" i="1"/>
  <c r="AE3579" i="1"/>
  <c r="AI3619" i="1"/>
  <c r="S3596" i="1"/>
  <c r="T3596" i="1" s="1"/>
  <c r="AE3588" i="1"/>
  <c r="M3584" i="1"/>
  <c r="S3593" i="1"/>
  <c r="T3593" i="1" s="1"/>
  <c r="AE3597" i="1"/>
  <c r="AE3605" i="1"/>
  <c r="X3584" i="1"/>
  <c r="Z3584" i="1" s="1"/>
  <c r="AI3584" i="1" s="1"/>
  <c r="AE3598" i="1"/>
  <c r="AE3584" i="1"/>
  <c r="AI3610" i="1"/>
  <c r="AI3609" i="1"/>
  <c r="AI3608" i="1"/>
  <c r="AI3607" i="1"/>
  <c r="X3606" i="1"/>
  <c r="Z3606" i="1" s="1"/>
  <c r="AI3606" i="1" s="1"/>
  <c r="M3606" i="1"/>
  <c r="AE3606" i="1"/>
  <c r="M3605" i="1"/>
  <c r="S3605" i="1"/>
  <c r="T3605" i="1" s="1"/>
  <c r="S3604" i="1"/>
  <c r="T3604" i="1" s="1"/>
  <c r="X3604" i="1"/>
  <c r="Z3604" i="1" s="1"/>
  <c r="Y3604" i="1"/>
  <c r="AA3604" i="1" s="1"/>
  <c r="M3604" i="1"/>
  <c r="M3603" i="1"/>
  <c r="S3603" i="1"/>
  <c r="T3603" i="1" s="1"/>
  <c r="X3603" i="1"/>
  <c r="Z3603" i="1" s="1"/>
  <c r="AI3603" i="1" s="1"/>
  <c r="M3602" i="1"/>
  <c r="S3602" i="1"/>
  <c r="T3602" i="1" s="1"/>
  <c r="S3601" i="1"/>
  <c r="T3601" i="1" s="1"/>
  <c r="M3601" i="1"/>
  <c r="S3600" i="1"/>
  <c r="T3600" i="1" s="1"/>
  <c r="M3600" i="1"/>
  <c r="M3599" i="1"/>
  <c r="S3599" i="1"/>
  <c r="T3599" i="1" s="1"/>
  <c r="S3598" i="1"/>
  <c r="T3598" i="1" s="1"/>
  <c r="M3598" i="1"/>
  <c r="AI3624" i="1"/>
  <c r="AI3616" i="1"/>
  <c r="M3597" i="1"/>
  <c r="S3597" i="1"/>
  <c r="T3597" i="1" s="1"/>
  <c r="M3596" i="1"/>
  <c r="M3595" i="1"/>
  <c r="S3595" i="1"/>
  <c r="T3595" i="1" s="1"/>
  <c r="M3594" i="1"/>
  <c r="S3594" i="1"/>
  <c r="T3594" i="1" s="1"/>
  <c r="Y3594" i="1"/>
  <c r="AA3594" i="1" s="1"/>
  <c r="AE3594" i="1"/>
  <c r="M3593" i="1"/>
  <c r="M3592" i="1"/>
  <c r="M3591" i="1"/>
  <c r="S3591" i="1"/>
  <c r="T3591" i="1" s="1"/>
  <c r="M3590" i="1"/>
  <c r="S3590" i="1"/>
  <c r="T3590" i="1" s="1"/>
  <c r="S3589" i="1"/>
  <c r="T3589" i="1" s="1"/>
  <c r="M3589" i="1"/>
  <c r="AE3589" i="1"/>
  <c r="M3588" i="1"/>
  <c r="S3588" i="1"/>
  <c r="T3588" i="1" s="1"/>
  <c r="M3587" i="1"/>
  <c r="S3587" i="1"/>
  <c r="T3587" i="1" s="1"/>
  <c r="M3586" i="1"/>
  <c r="S3586" i="1"/>
  <c r="T3586" i="1" s="1"/>
  <c r="M3585" i="1"/>
  <c r="M3580" i="1"/>
  <c r="M3577" i="1"/>
  <c r="M3578" i="1"/>
  <c r="M3581" i="1"/>
  <c r="AE3581" i="1"/>
  <c r="AE3578" i="1"/>
  <c r="M3579" i="1"/>
  <c r="M3582" i="1"/>
  <c r="Y3581" i="1"/>
  <c r="AA3581" i="1" s="1"/>
  <c r="AI3581" i="1" s="1"/>
  <c r="M3583" i="1"/>
  <c r="AE3592" i="1"/>
  <c r="AE3582" i="1"/>
  <c r="AE3601" i="1"/>
  <c r="Y3577" i="1"/>
  <c r="AA3577" i="1" s="1"/>
  <c r="AI3577" i="1" s="1"/>
  <c r="AE3604" i="1"/>
  <c r="AE3585" i="1"/>
  <c r="AE3587" i="1"/>
  <c r="AE3602" i="1"/>
  <c r="AE3591" i="1"/>
  <c r="Y3583" i="1"/>
  <c r="AA3583" i="1" s="1"/>
  <c r="AI3583" i="1" s="1"/>
  <c r="AE3586" i="1"/>
  <c r="X3594" i="1"/>
  <c r="Z3594" i="1" s="1"/>
  <c r="AE3595" i="1"/>
  <c r="X3600" i="1"/>
  <c r="Z3600" i="1" s="1"/>
  <c r="Y3602" i="1"/>
  <c r="AA3602" i="1" s="1"/>
  <c r="AI3602" i="1" s="1"/>
  <c r="AE3603" i="1"/>
  <c r="X3599" i="1"/>
  <c r="Z3599" i="1" s="1"/>
  <c r="Y3600" i="1"/>
  <c r="AA3600" i="1" s="1"/>
  <c r="X3601" i="1"/>
  <c r="Z3601" i="1" s="1"/>
  <c r="X3582" i="1"/>
  <c r="Z3582" i="1" s="1"/>
  <c r="X3590" i="1"/>
  <c r="Z3590" i="1" s="1"/>
  <c r="AI3590" i="1" s="1"/>
  <c r="X3579" i="1"/>
  <c r="Z3579" i="1" s="1"/>
  <c r="AE3580" i="1"/>
  <c r="Y3582" i="1"/>
  <c r="AA3582" i="1" s="1"/>
  <c r="AE3583" i="1"/>
  <c r="X3589" i="1"/>
  <c r="Z3589" i="1" s="1"/>
  <c r="X3591" i="1"/>
  <c r="Z3591" i="1" s="1"/>
  <c r="AI3591" i="1" s="1"/>
  <c r="Y3592" i="1"/>
  <c r="AA3592" i="1" s="1"/>
  <c r="AI3592" i="1" s="1"/>
  <c r="AE3593" i="1"/>
  <c r="X3598" i="1"/>
  <c r="Z3598" i="1" s="1"/>
  <c r="Y3599" i="1"/>
  <c r="AA3599" i="1" s="1"/>
  <c r="Y3601" i="1"/>
  <c r="AA3601" i="1" s="1"/>
  <c r="Y3579" i="1"/>
  <c r="AA3579" i="1" s="1"/>
  <c r="X3588" i="1"/>
  <c r="Z3588" i="1" s="1"/>
  <c r="Y3589" i="1"/>
  <c r="AA3589" i="1" s="1"/>
  <c r="Y3598" i="1"/>
  <c r="AA3598" i="1" s="1"/>
  <c r="AE3599" i="1"/>
  <c r="X3597" i="1"/>
  <c r="Z3597" i="1" s="1"/>
  <c r="AI3597" i="1" s="1"/>
  <c r="X3605" i="1"/>
  <c r="Z3605" i="1" s="1"/>
  <c r="AI3605" i="1" s="1"/>
  <c r="Y3588" i="1"/>
  <c r="AA3588" i="1" s="1"/>
  <c r="X3593" i="1"/>
  <c r="Z3593" i="1" s="1"/>
  <c r="AI3593" i="1" s="1"/>
  <c r="Y3596" i="1"/>
  <c r="AA3596" i="1" s="1"/>
  <c r="AI3596" i="1" s="1"/>
  <c r="X3587" i="1"/>
  <c r="Z3587" i="1" s="1"/>
  <c r="AI3587" i="1" s="1"/>
  <c r="X3595" i="1"/>
  <c r="Z3595" i="1" s="1"/>
  <c r="AI3595" i="1" s="1"/>
  <c r="X3586" i="1"/>
  <c r="Z3586" i="1" s="1"/>
  <c r="AI3586" i="1" s="1"/>
  <c r="X3578" i="1"/>
  <c r="Z3578" i="1" s="1"/>
  <c r="AI3578" i="1" s="1"/>
  <c r="X3580" i="1"/>
  <c r="Z3580" i="1" s="1"/>
  <c r="AI3580" i="1" s="1"/>
  <c r="X3585" i="1"/>
  <c r="Z3585" i="1" s="1"/>
  <c r="AI3585" i="1" s="1"/>
  <c r="V3565" i="1"/>
  <c r="AI3598" i="1" l="1"/>
  <c r="AI3604" i="1"/>
  <c r="AI3594" i="1"/>
  <c r="AI3588" i="1"/>
  <c r="AI3579" i="1"/>
  <c r="AI3599" i="1"/>
  <c r="AI3600" i="1"/>
  <c r="AI3589" i="1"/>
  <c r="AI3582" i="1"/>
  <c r="AI3601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63" i="1"/>
  <c r="AJ3564" i="1"/>
  <c r="AJ3565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2" i="1"/>
  <c r="AH3576" i="1" l="1"/>
  <c r="AG3576" i="1"/>
  <c r="AF3576" i="1"/>
  <c r="AD3576" i="1"/>
  <c r="AC3576" i="1"/>
  <c r="W3576" i="1"/>
  <c r="V3576" i="1"/>
  <c r="S3576" i="1"/>
  <c r="T3576" i="1" s="1"/>
  <c r="J3576" i="1"/>
  <c r="Y3576" i="1" s="1"/>
  <c r="AA3576" i="1" s="1"/>
  <c r="I3576" i="1"/>
  <c r="C3576" i="1"/>
  <c r="AH3575" i="1"/>
  <c r="AG3575" i="1"/>
  <c r="AF3575" i="1"/>
  <c r="AD3575" i="1"/>
  <c r="AC3575" i="1"/>
  <c r="W3575" i="1"/>
  <c r="V3575" i="1"/>
  <c r="S3575" i="1"/>
  <c r="T3575" i="1" s="1"/>
  <c r="J3575" i="1"/>
  <c r="I3575" i="1"/>
  <c r="C3575" i="1"/>
  <c r="AH3574" i="1"/>
  <c r="AG3574" i="1"/>
  <c r="AF3574" i="1"/>
  <c r="AD3574" i="1"/>
  <c r="AC3574" i="1"/>
  <c r="W3574" i="1"/>
  <c r="V3574" i="1"/>
  <c r="S3574" i="1"/>
  <c r="T3574" i="1" s="1"/>
  <c r="J3574" i="1"/>
  <c r="I3574" i="1"/>
  <c r="C3574" i="1"/>
  <c r="AH3573" i="1"/>
  <c r="AG3573" i="1"/>
  <c r="AF3573" i="1"/>
  <c r="AD3573" i="1"/>
  <c r="AC3573" i="1"/>
  <c r="W3573" i="1"/>
  <c r="V3573" i="1"/>
  <c r="S3573" i="1"/>
  <c r="T3573" i="1" s="1"/>
  <c r="J3573" i="1"/>
  <c r="I3573" i="1"/>
  <c r="C3573" i="1"/>
  <c r="AH3572" i="1"/>
  <c r="AG3572" i="1"/>
  <c r="AF3572" i="1"/>
  <c r="AD3572" i="1"/>
  <c r="AC3572" i="1"/>
  <c r="W3572" i="1"/>
  <c r="V3572" i="1"/>
  <c r="S3572" i="1"/>
  <c r="T3572" i="1" s="1"/>
  <c r="J3572" i="1"/>
  <c r="I3572" i="1"/>
  <c r="C3572" i="1"/>
  <c r="AH3571" i="1"/>
  <c r="AG3571" i="1"/>
  <c r="AF3571" i="1"/>
  <c r="AD3571" i="1"/>
  <c r="AC3571" i="1"/>
  <c r="W3571" i="1"/>
  <c r="V3571" i="1"/>
  <c r="S3571" i="1"/>
  <c r="T3571" i="1" s="1"/>
  <c r="J3571" i="1"/>
  <c r="I3571" i="1"/>
  <c r="C3571" i="1"/>
  <c r="AH3570" i="1"/>
  <c r="AG3570" i="1"/>
  <c r="AF3570" i="1"/>
  <c r="AD3570" i="1"/>
  <c r="AC3570" i="1"/>
  <c r="W3570" i="1"/>
  <c r="V3570" i="1"/>
  <c r="J3570" i="1"/>
  <c r="S3570" i="1" s="1"/>
  <c r="T3570" i="1" s="1"/>
  <c r="I3570" i="1"/>
  <c r="C3570" i="1"/>
  <c r="AH3569" i="1"/>
  <c r="AG3569" i="1"/>
  <c r="AF3569" i="1"/>
  <c r="AD3569" i="1"/>
  <c r="AC3569" i="1"/>
  <c r="W3569" i="1"/>
  <c r="V3569" i="1"/>
  <c r="J3569" i="1"/>
  <c r="Y3569" i="1" s="1"/>
  <c r="AA3569" i="1" s="1"/>
  <c r="I3569" i="1"/>
  <c r="C3569" i="1"/>
  <c r="AH3568" i="1"/>
  <c r="AG3568" i="1"/>
  <c r="AF3568" i="1"/>
  <c r="AD3568" i="1"/>
  <c r="AC3568" i="1"/>
  <c r="W3568" i="1"/>
  <c r="V3568" i="1"/>
  <c r="J3568" i="1"/>
  <c r="I3568" i="1"/>
  <c r="C3568" i="1"/>
  <c r="AH3567" i="1"/>
  <c r="AG3567" i="1"/>
  <c r="AF3567" i="1"/>
  <c r="AD3567" i="1"/>
  <c r="AC3567" i="1"/>
  <c r="W3567" i="1"/>
  <c r="V3567" i="1"/>
  <c r="J3567" i="1"/>
  <c r="Y3567" i="1" s="1"/>
  <c r="AA3567" i="1" s="1"/>
  <c r="I3567" i="1"/>
  <c r="C3567" i="1"/>
  <c r="AH3566" i="1"/>
  <c r="AG3566" i="1"/>
  <c r="AF3566" i="1"/>
  <c r="AD3566" i="1"/>
  <c r="AC3566" i="1"/>
  <c r="W3566" i="1"/>
  <c r="V3566" i="1"/>
  <c r="J3566" i="1"/>
  <c r="I3566" i="1"/>
  <c r="C3566" i="1"/>
  <c r="AH3565" i="1"/>
  <c r="AG3565" i="1"/>
  <c r="AF3565" i="1"/>
  <c r="AD3565" i="1"/>
  <c r="AC3565" i="1"/>
  <c r="W3565" i="1"/>
  <c r="J3565" i="1"/>
  <c r="I3565" i="1"/>
  <c r="C3565" i="1"/>
  <c r="AH3564" i="1"/>
  <c r="AG3564" i="1"/>
  <c r="AF3564" i="1"/>
  <c r="AD3564" i="1"/>
  <c r="AC3564" i="1"/>
  <c r="W3564" i="1"/>
  <c r="V3564" i="1"/>
  <c r="J3564" i="1"/>
  <c r="I3564" i="1"/>
  <c r="C3564" i="1"/>
  <c r="AH3563" i="1"/>
  <c r="AG3563" i="1"/>
  <c r="AF3563" i="1"/>
  <c r="AD3563" i="1"/>
  <c r="AC3563" i="1"/>
  <c r="W3563" i="1"/>
  <c r="V3563" i="1"/>
  <c r="J3563" i="1"/>
  <c r="Y3563" i="1" s="1"/>
  <c r="AA3563" i="1" s="1"/>
  <c r="I3563" i="1"/>
  <c r="C3563" i="1"/>
  <c r="AH3562" i="1"/>
  <c r="AG3562" i="1"/>
  <c r="AF3562" i="1"/>
  <c r="AD3562" i="1"/>
  <c r="AC3562" i="1"/>
  <c r="W3562" i="1"/>
  <c r="V3562" i="1"/>
  <c r="J3562" i="1"/>
  <c r="Y3562" i="1" s="1"/>
  <c r="AA3562" i="1" s="1"/>
  <c r="I3562" i="1"/>
  <c r="C3562" i="1"/>
  <c r="AJ3561" i="1"/>
  <c r="AH3561" i="1"/>
  <c r="AG3561" i="1"/>
  <c r="AF3561" i="1"/>
  <c r="AD3561" i="1"/>
  <c r="AC3561" i="1"/>
  <c r="W3561" i="1"/>
  <c r="V3561" i="1"/>
  <c r="J3561" i="1"/>
  <c r="I3561" i="1"/>
  <c r="C3561" i="1"/>
  <c r="AH3560" i="1"/>
  <c r="AG3560" i="1"/>
  <c r="AF3560" i="1"/>
  <c r="AD3560" i="1"/>
  <c r="AC3560" i="1"/>
  <c r="W3560" i="1"/>
  <c r="V3560" i="1"/>
  <c r="J3560" i="1"/>
  <c r="Y3560" i="1" s="1"/>
  <c r="AA3560" i="1" s="1"/>
  <c r="I3560" i="1"/>
  <c r="C3560" i="1"/>
  <c r="AH3559" i="1"/>
  <c r="AG3559" i="1"/>
  <c r="AF3559" i="1"/>
  <c r="AD3559" i="1"/>
  <c r="AC3559" i="1"/>
  <c r="W3559" i="1"/>
  <c r="V3559" i="1"/>
  <c r="J3559" i="1"/>
  <c r="I3559" i="1"/>
  <c r="C3559" i="1"/>
  <c r="X3573" i="1" l="1"/>
  <c r="Z3573" i="1" s="1"/>
  <c r="M3573" i="1"/>
  <c r="M3575" i="1"/>
  <c r="M3574" i="1"/>
  <c r="M3576" i="1"/>
  <c r="M3572" i="1"/>
  <c r="M3571" i="1"/>
  <c r="M3570" i="1"/>
  <c r="S3569" i="1"/>
  <c r="T3569" i="1" s="1"/>
  <c r="M3569" i="1"/>
  <c r="S3568" i="1"/>
  <c r="T3568" i="1" s="1"/>
  <c r="M3568" i="1"/>
  <c r="M3567" i="1"/>
  <c r="S3567" i="1"/>
  <c r="T3567" i="1" s="1"/>
  <c r="S3566" i="1"/>
  <c r="T3566" i="1" s="1"/>
  <c r="M3566" i="1"/>
  <c r="M3565" i="1"/>
  <c r="S3565" i="1"/>
  <c r="T3565" i="1" s="1"/>
  <c r="M3564" i="1"/>
  <c r="S3564" i="1"/>
  <c r="T3564" i="1" s="1"/>
  <c r="S3563" i="1"/>
  <c r="T3563" i="1" s="1"/>
  <c r="M3563" i="1"/>
  <c r="M3562" i="1"/>
  <c r="S3562" i="1"/>
  <c r="T3562" i="1" s="1"/>
  <c r="Y3561" i="1"/>
  <c r="AA3561" i="1" s="1"/>
  <c r="M3561" i="1"/>
  <c r="S3561" i="1"/>
  <c r="T3561" i="1" s="1"/>
  <c r="M3560" i="1"/>
  <c r="S3560" i="1"/>
  <c r="T3560" i="1" s="1"/>
  <c r="S3559" i="1"/>
  <c r="T3559" i="1" s="1"/>
  <c r="Y3573" i="1"/>
  <c r="AA3573" i="1" s="1"/>
  <c r="AE3575" i="1"/>
  <c r="AE3561" i="1"/>
  <c r="Y3571" i="1"/>
  <c r="AA3571" i="1" s="1"/>
  <c r="AE3562" i="1"/>
  <c r="AE3564" i="1"/>
  <c r="AE3571" i="1"/>
  <c r="Y3568" i="1"/>
  <c r="AA3568" i="1" s="1"/>
  <c r="X3572" i="1"/>
  <c r="Z3572" i="1" s="1"/>
  <c r="AE3563" i="1"/>
  <c r="AE3565" i="1"/>
  <c r="X3576" i="1"/>
  <c r="Z3576" i="1" s="1"/>
  <c r="AI3576" i="1" s="1"/>
  <c r="M3559" i="1"/>
  <c r="AE3560" i="1"/>
  <c r="AE3576" i="1"/>
  <c r="Y3572" i="1"/>
  <c r="AA3572" i="1" s="1"/>
  <c r="AE3572" i="1"/>
  <c r="X3575" i="1"/>
  <c r="Z3575" i="1" s="1"/>
  <c r="X3559" i="1"/>
  <c r="Z3559" i="1" s="1"/>
  <c r="X3566" i="1"/>
  <c r="Z3566" i="1" s="1"/>
  <c r="X3567" i="1"/>
  <c r="Z3567" i="1" s="1"/>
  <c r="AI3567" i="1" s="1"/>
  <c r="AE3568" i="1"/>
  <c r="X3571" i="1"/>
  <c r="Z3571" i="1" s="1"/>
  <c r="X3574" i="1"/>
  <c r="Z3574" i="1" s="1"/>
  <c r="Y3575" i="1"/>
  <c r="AA3575" i="1" s="1"/>
  <c r="Y3559" i="1"/>
  <c r="AA3559" i="1" s="1"/>
  <c r="X3564" i="1"/>
  <c r="Z3564" i="1" s="1"/>
  <c r="X3565" i="1"/>
  <c r="Z3565" i="1" s="1"/>
  <c r="Y3566" i="1"/>
  <c r="AA3566" i="1" s="1"/>
  <c r="Y3574" i="1"/>
  <c r="AA3574" i="1" s="1"/>
  <c r="AE3559" i="1"/>
  <c r="X3562" i="1"/>
  <c r="Z3562" i="1" s="1"/>
  <c r="AI3562" i="1" s="1"/>
  <c r="X3563" i="1"/>
  <c r="Z3563" i="1" s="1"/>
  <c r="AI3563" i="1" s="1"/>
  <c r="Y3564" i="1"/>
  <c r="AA3564" i="1" s="1"/>
  <c r="Y3565" i="1"/>
  <c r="AA3565" i="1" s="1"/>
  <c r="Y3570" i="1"/>
  <c r="AA3570" i="1" s="1"/>
  <c r="X3561" i="1"/>
  <c r="Z3561" i="1" s="1"/>
  <c r="AE3566" i="1"/>
  <c r="AE3567" i="1"/>
  <c r="AE3570" i="1"/>
  <c r="AE3573" i="1"/>
  <c r="AE3574" i="1"/>
  <c r="AE3569" i="1"/>
  <c r="X3568" i="1"/>
  <c r="Z3568" i="1" s="1"/>
  <c r="X3570" i="1"/>
  <c r="Z3570" i="1" s="1"/>
  <c r="X3569" i="1"/>
  <c r="Z3569" i="1" s="1"/>
  <c r="AI3569" i="1" s="1"/>
  <c r="X3560" i="1"/>
  <c r="Z3560" i="1" s="1"/>
  <c r="AI3560" i="1" s="1"/>
  <c r="C5" i="24"/>
  <c r="C6" i="24" s="1"/>
  <c r="C7" i="24" s="1"/>
  <c r="C8" i="24" s="1"/>
  <c r="C9" i="24" s="1"/>
  <c r="C10" i="24" s="1"/>
  <c r="C11" i="24" s="1"/>
  <c r="C12" i="24" s="1"/>
  <c r="C13" i="24" s="1"/>
  <c r="C14" i="24" s="1"/>
  <c r="C15" i="24" s="1"/>
  <c r="C16" i="24" s="1"/>
  <c r="C17" i="24" s="1"/>
  <c r="C18" i="24" s="1"/>
  <c r="C19" i="24" s="1"/>
  <c r="C20" i="24" s="1"/>
  <c r="C21" i="24" s="1"/>
  <c r="C22" i="24" s="1"/>
  <c r="C4" i="24"/>
  <c r="B3" i="24"/>
  <c r="AH3558" i="1"/>
  <c r="AG3558" i="1"/>
  <c r="AF3558" i="1"/>
  <c r="AD3558" i="1"/>
  <c r="AC3558" i="1"/>
  <c r="W3558" i="1"/>
  <c r="V3558" i="1"/>
  <c r="J3558" i="1"/>
  <c r="Y3558" i="1" s="1"/>
  <c r="AA3558" i="1" s="1"/>
  <c r="I3558" i="1"/>
  <c r="C3558" i="1"/>
  <c r="AH3557" i="1"/>
  <c r="AG3557" i="1"/>
  <c r="AF3557" i="1"/>
  <c r="AD3557" i="1"/>
  <c r="AC3557" i="1"/>
  <c r="W3557" i="1"/>
  <c r="V3557" i="1"/>
  <c r="J3557" i="1"/>
  <c r="X3557" i="1" s="1"/>
  <c r="Z3557" i="1" s="1"/>
  <c r="I3557" i="1"/>
  <c r="C3557" i="1"/>
  <c r="AH3556" i="1"/>
  <c r="AG3556" i="1"/>
  <c r="AF3556" i="1"/>
  <c r="AD3556" i="1"/>
  <c r="AC3556" i="1"/>
  <c r="W3556" i="1"/>
  <c r="V3556" i="1"/>
  <c r="J3556" i="1"/>
  <c r="I3556" i="1"/>
  <c r="C3556" i="1"/>
  <c r="AH3555" i="1"/>
  <c r="AG3555" i="1"/>
  <c r="AF3555" i="1"/>
  <c r="AD3555" i="1"/>
  <c r="AC3555" i="1"/>
  <c r="W3555" i="1"/>
  <c r="V3555" i="1"/>
  <c r="J3555" i="1"/>
  <c r="X3555" i="1" s="1"/>
  <c r="Z3555" i="1" s="1"/>
  <c r="I3555" i="1"/>
  <c r="C3555" i="1"/>
  <c r="AH3554" i="1"/>
  <c r="AG3554" i="1"/>
  <c r="AF3554" i="1"/>
  <c r="AD3554" i="1"/>
  <c r="AC3554" i="1"/>
  <c r="W3554" i="1"/>
  <c r="V3554" i="1"/>
  <c r="J3554" i="1"/>
  <c r="M3554" i="1" s="1"/>
  <c r="I3554" i="1"/>
  <c r="C3554" i="1"/>
  <c r="AH3553" i="1"/>
  <c r="AG3553" i="1"/>
  <c r="AF3553" i="1"/>
  <c r="AD3553" i="1"/>
  <c r="AC3553" i="1"/>
  <c r="W3553" i="1"/>
  <c r="V3553" i="1"/>
  <c r="J3553" i="1"/>
  <c r="S3553" i="1" s="1"/>
  <c r="T3553" i="1" s="1"/>
  <c r="I3553" i="1"/>
  <c r="C3553" i="1"/>
  <c r="AH3552" i="1"/>
  <c r="AG3552" i="1"/>
  <c r="AF3552" i="1"/>
  <c r="AD3552" i="1"/>
  <c r="AC3552" i="1"/>
  <c r="W3552" i="1"/>
  <c r="V3552" i="1"/>
  <c r="J3552" i="1"/>
  <c r="Y3552" i="1" s="1"/>
  <c r="AA3552" i="1" s="1"/>
  <c r="I3552" i="1"/>
  <c r="C3552" i="1"/>
  <c r="AH3551" i="1"/>
  <c r="AG3551" i="1"/>
  <c r="AF3551" i="1"/>
  <c r="AD3551" i="1"/>
  <c r="AC3551" i="1"/>
  <c r="W3551" i="1"/>
  <c r="V3551" i="1"/>
  <c r="J3551" i="1"/>
  <c r="X3551" i="1" s="1"/>
  <c r="Z3551" i="1" s="1"/>
  <c r="I3551" i="1"/>
  <c r="C3551" i="1"/>
  <c r="AH3550" i="1"/>
  <c r="AG3550" i="1"/>
  <c r="AF3550" i="1"/>
  <c r="AD3550" i="1"/>
  <c r="AC3550" i="1"/>
  <c r="W3550" i="1"/>
  <c r="V3550" i="1"/>
  <c r="J3550" i="1"/>
  <c r="Y3550" i="1" s="1"/>
  <c r="AA3550" i="1" s="1"/>
  <c r="I3550" i="1"/>
  <c r="C3550" i="1"/>
  <c r="AH3549" i="1"/>
  <c r="AG3549" i="1"/>
  <c r="AF3549" i="1"/>
  <c r="AD3549" i="1"/>
  <c r="AC3549" i="1"/>
  <c r="W3549" i="1"/>
  <c r="V3549" i="1"/>
  <c r="J3549" i="1"/>
  <c r="Y3549" i="1" s="1"/>
  <c r="AA3549" i="1" s="1"/>
  <c r="I3549" i="1"/>
  <c r="C3549" i="1"/>
  <c r="AH3548" i="1"/>
  <c r="AG3548" i="1"/>
  <c r="AF3548" i="1"/>
  <c r="AD3548" i="1"/>
  <c r="AC3548" i="1"/>
  <c r="W3548" i="1"/>
  <c r="V3548" i="1"/>
  <c r="J3548" i="1"/>
  <c r="M3548" i="1" s="1"/>
  <c r="I3548" i="1"/>
  <c r="C3548" i="1"/>
  <c r="AH3547" i="1"/>
  <c r="AG3547" i="1"/>
  <c r="AF3547" i="1"/>
  <c r="AD3547" i="1"/>
  <c r="AC3547" i="1"/>
  <c r="W3547" i="1"/>
  <c r="V3547" i="1"/>
  <c r="J3547" i="1"/>
  <c r="Y3547" i="1" s="1"/>
  <c r="AA3547" i="1" s="1"/>
  <c r="I3547" i="1"/>
  <c r="C3547" i="1"/>
  <c r="AH3546" i="1"/>
  <c r="AG3546" i="1"/>
  <c r="AF3546" i="1"/>
  <c r="AD3546" i="1"/>
  <c r="AC3546" i="1"/>
  <c r="W3546" i="1"/>
  <c r="V3546" i="1"/>
  <c r="J3546" i="1"/>
  <c r="M3546" i="1" s="1"/>
  <c r="I3546" i="1"/>
  <c r="C3546" i="1"/>
  <c r="AH3545" i="1"/>
  <c r="AG3545" i="1"/>
  <c r="AF3545" i="1"/>
  <c r="AD3545" i="1"/>
  <c r="AC3545" i="1"/>
  <c r="W3545" i="1"/>
  <c r="V3545" i="1"/>
  <c r="J3545" i="1"/>
  <c r="Y3545" i="1" s="1"/>
  <c r="AA3545" i="1" s="1"/>
  <c r="I3545" i="1"/>
  <c r="C3545" i="1"/>
  <c r="AH3544" i="1"/>
  <c r="AG3544" i="1"/>
  <c r="AF3544" i="1"/>
  <c r="AD3544" i="1"/>
  <c r="AC3544" i="1"/>
  <c r="W3544" i="1"/>
  <c r="V3544" i="1"/>
  <c r="J3544" i="1"/>
  <c r="M3544" i="1" s="1"/>
  <c r="I3544" i="1"/>
  <c r="C3544" i="1"/>
  <c r="AH3543" i="1"/>
  <c r="AG3543" i="1"/>
  <c r="AF3543" i="1"/>
  <c r="AD3543" i="1"/>
  <c r="AC3543" i="1"/>
  <c r="W3543" i="1"/>
  <c r="V3543" i="1"/>
  <c r="J3543" i="1"/>
  <c r="X3543" i="1" s="1"/>
  <c r="Z3543" i="1" s="1"/>
  <c r="I3543" i="1"/>
  <c r="C3543" i="1"/>
  <c r="AI3573" i="1" l="1"/>
  <c r="AI3574" i="1"/>
  <c r="AI3561" i="1"/>
  <c r="AI3566" i="1"/>
  <c r="AI3571" i="1"/>
  <c r="AI3572" i="1"/>
  <c r="AE3550" i="1"/>
  <c r="AE3554" i="1"/>
  <c r="AE3544" i="1"/>
  <c r="AE3549" i="1"/>
  <c r="AI3568" i="1"/>
  <c r="AI3570" i="1"/>
  <c r="AE3543" i="1"/>
  <c r="AI3559" i="1"/>
  <c r="AE3548" i="1"/>
  <c r="AE3558" i="1"/>
  <c r="S3544" i="1"/>
  <c r="T3544" i="1" s="1"/>
  <c r="AE3546" i="1"/>
  <c r="AE3556" i="1"/>
  <c r="AI3565" i="1"/>
  <c r="Y3544" i="1"/>
  <c r="AA3544" i="1" s="1"/>
  <c r="AE3553" i="1"/>
  <c r="AE3557" i="1"/>
  <c r="AI3564" i="1"/>
  <c r="AI3575" i="1"/>
  <c r="S3558" i="1"/>
  <c r="T3558" i="1" s="1"/>
  <c r="M3558" i="1"/>
  <c r="M3557" i="1"/>
  <c r="S3557" i="1"/>
  <c r="T3557" i="1" s="1"/>
  <c r="Y3557" i="1"/>
  <c r="AA3557" i="1" s="1"/>
  <c r="AI3557" i="1" s="1"/>
  <c r="M3556" i="1"/>
  <c r="S3556" i="1"/>
  <c r="T3556" i="1" s="1"/>
  <c r="X3556" i="1"/>
  <c r="Z3556" i="1" s="1"/>
  <c r="Y3556" i="1"/>
  <c r="AA3556" i="1" s="1"/>
  <c r="M3555" i="1"/>
  <c r="S3555" i="1"/>
  <c r="T3555" i="1" s="1"/>
  <c r="Y3555" i="1"/>
  <c r="AA3555" i="1" s="1"/>
  <c r="AI3555" i="1" s="1"/>
  <c r="AE3555" i="1"/>
  <c r="X3554" i="1"/>
  <c r="Z3554" i="1" s="1"/>
  <c r="Y3554" i="1"/>
  <c r="AA3554" i="1" s="1"/>
  <c r="S3554" i="1"/>
  <c r="T3554" i="1" s="1"/>
  <c r="X3553" i="1"/>
  <c r="Z3553" i="1" s="1"/>
  <c r="Y3553" i="1"/>
  <c r="AA3553" i="1" s="1"/>
  <c r="M3553" i="1"/>
  <c r="M3552" i="1"/>
  <c r="S3552" i="1"/>
  <c r="T3552" i="1" s="1"/>
  <c r="AE3552" i="1"/>
  <c r="Y3551" i="1"/>
  <c r="AA3551" i="1" s="1"/>
  <c r="AI3551" i="1" s="1"/>
  <c r="M3551" i="1"/>
  <c r="S3551" i="1"/>
  <c r="T3551" i="1" s="1"/>
  <c r="AE3551" i="1"/>
  <c r="S3550" i="1"/>
  <c r="T3550" i="1" s="1"/>
  <c r="M3550" i="1"/>
  <c r="X3550" i="1"/>
  <c r="Z3550" i="1" s="1"/>
  <c r="AI3550" i="1" s="1"/>
  <c r="M3549" i="1"/>
  <c r="S3549" i="1"/>
  <c r="T3549" i="1" s="1"/>
  <c r="X3549" i="1"/>
  <c r="Z3549" i="1" s="1"/>
  <c r="AI3549" i="1" s="1"/>
  <c r="S3548" i="1"/>
  <c r="T3548" i="1" s="1"/>
  <c r="X3548" i="1"/>
  <c r="Z3548" i="1" s="1"/>
  <c r="Y3548" i="1"/>
  <c r="AA3548" i="1" s="1"/>
  <c r="S3547" i="1"/>
  <c r="T3547" i="1" s="1"/>
  <c r="M3547" i="1"/>
  <c r="X3547" i="1"/>
  <c r="Z3547" i="1" s="1"/>
  <c r="AI3547" i="1" s="1"/>
  <c r="AE3547" i="1"/>
  <c r="S3546" i="1"/>
  <c r="T3546" i="1" s="1"/>
  <c r="X3546" i="1"/>
  <c r="Z3546" i="1" s="1"/>
  <c r="Y3546" i="1"/>
  <c r="AA3546" i="1" s="1"/>
  <c r="M3545" i="1"/>
  <c r="S3545" i="1"/>
  <c r="T3545" i="1" s="1"/>
  <c r="X3545" i="1"/>
  <c r="Z3545" i="1" s="1"/>
  <c r="AI3545" i="1" s="1"/>
  <c r="AE3545" i="1"/>
  <c r="Y3543" i="1"/>
  <c r="AA3543" i="1" s="1"/>
  <c r="AI3543" i="1" s="1"/>
  <c r="M3543" i="1"/>
  <c r="S3543" i="1"/>
  <c r="T3543" i="1" s="1"/>
  <c r="X3552" i="1"/>
  <c r="Z3552" i="1" s="1"/>
  <c r="AI3552" i="1" s="1"/>
  <c r="X3558" i="1"/>
  <c r="Z3558" i="1" s="1"/>
  <c r="AI3558" i="1" s="1"/>
  <c r="X3544" i="1"/>
  <c r="Z3544" i="1" s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2" i="1"/>
  <c r="V352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2" i="1"/>
  <c r="AI3554" i="1" l="1"/>
  <c r="AI3548" i="1"/>
  <c r="AI3544" i="1"/>
  <c r="AI3553" i="1"/>
  <c r="AI3546" i="1"/>
  <c r="AI3556" i="1"/>
  <c r="AH3542" i="1"/>
  <c r="AG3542" i="1"/>
  <c r="AF3542" i="1"/>
  <c r="AD3542" i="1"/>
  <c r="AC3542" i="1"/>
  <c r="J3542" i="1"/>
  <c r="Y3542" i="1" s="1"/>
  <c r="AA3542" i="1" s="1"/>
  <c r="I3542" i="1"/>
  <c r="C3542" i="1"/>
  <c r="AH3541" i="1"/>
  <c r="AG3541" i="1"/>
  <c r="AF3541" i="1"/>
  <c r="AD3541" i="1"/>
  <c r="AC3541" i="1"/>
  <c r="J3541" i="1"/>
  <c r="I3541" i="1"/>
  <c r="C3541" i="1"/>
  <c r="AH3540" i="1"/>
  <c r="AG3540" i="1"/>
  <c r="AF3540" i="1"/>
  <c r="AD3540" i="1"/>
  <c r="AC3540" i="1"/>
  <c r="J3540" i="1"/>
  <c r="I3540" i="1"/>
  <c r="C3540" i="1"/>
  <c r="AH3539" i="1"/>
  <c r="AG3539" i="1"/>
  <c r="AF3539" i="1"/>
  <c r="AD3539" i="1"/>
  <c r="AC3539" i="1"/>
  <c r="J3539" i="1"/>
  <c r="X3539" i="1" s="1"/>
  <c r="Z3539" i="1" s="1"/>
  <c r="I3539" i="1"/>
  <c r="C3539" i="1"/>
  <c r="AH3538" i="1"/>
  <c r="AG3538" i="1"/>
  <c r="AF3538" i="1"/>
  <c r="AD3538" i="1"/>
  <c r="AC3538" i="1"/>
  <c r="J3538" i="1"/>
  <c r="I3538" i="1"/>
  <c r="C3538" i="1"/>
  <c r="AH3537" i="1"/>
  <c r="AG3537" i="1"/>
  <c r="AF3537" i="1"/>
  <c r="AD3537" i="1"/>
  <c r="AC3537" i="1"/>
  <c r="J3537" i="1"/>
  <c r="Y3537" i="1" s="1"/>
  <c r="AA3537" i="1" s="1"/>
  <c r="I3537" i="1"/>
  <c r="C3537" i="1"/>
  <c r="AH3536" i="1"/>
  <c r="AG3536" i="1"/>
  <c r="AF3536" i="1"/>
  <c r="AD3536" i="1"/>
  <c r="AC3536" i="1"/>
  <c r="J3536" i="1"/>
  <c r="I3536" i="1"/>
  <c r="C3536" i="1"/>
  <c r="AH3535" i="1"/>
  <c r="AG3535" i="1"/>
  <c r="AF3535" i="1"/>
  <c r="AD3535" i="1"/>
  <c r="AC3535" i="1"/>
  <c r="J3535" i="1"/>
  <c r="X3535" i="1" s="1"/>
  <c r="Z3535" i="1" s="1"/>
  <c r="I3535" i="1"/>
  <c r="C3535" i="1"/>
  <c r="AH3534" i="1"/>
  <c r="AG3534" i="1"/>
  <c r="AF3534" i="1"/>
  <c r="AD3534" i="1"/>
  <c r="AC3534" i="1"/>
  <c r="J3534" i="1"/>
  <c r="Y3534" i="1" s="1"/>
  <c r="AA3534" i="1" s="1"/>
  <c r="I3534" i="1"/>
  <c r="C3534" i="1"/>
  <c r="AH3533" i="1"/>
  <c r="AG3533" i="1"/>
  <c r="AF3533" i="1"/>
  <c r="AD3533" i="1"/>
  <c r="AC3533" i="1"/>
  <c r="J3533" i="1"/>
  <c r="I3533" i="1"/>
  <c r="C3533" i="1"/>
  <c r="AH3532" i="1"/>
  <c r="AG3532" i="1"/>
  <c r="AF3532" i="1"/>
  <c r="AD3532" i="1"/>
  <c r="AC3532" i="1"/>
  <c r="J3532" i="1"/>
  <c r="Y3532" i="1" s="1"/>
  <c r="AA3532" i="1" s="1"/>
  <c r="I3532" i="1"/>
  <c r="C3532" i="1"/>
  <c r="AH3531" i="1"/>
  <c r="AG3531" i="1"/>
  <c r="AF3531" i="1"/>
  <c r="AD3531" i="1"/>
  <c r="AC3531" i="1"/>
  <c r="J3531" i="1"/>
  <c r="I3531" i="1"/>
  <c r="C3531" i="1"/>
  <c r="AH3530" i="1"/>
  <c r="AG3530" i="1"/>
  <c r="AF3530" i="1"/>
  <c r="AD3530" i="1"/>
  <c r="AC3530" i="1"/>
  <c r="J3530" i="1"/>
  <c r="I3530" i="1"/>
  <c r="C3530" i="1"/>
  <c r="AH3529" i="1"/>
  <c r="AG3529" i="1"/>
  <c r="AF3529" i="1"/>
  <c r="AD3529" i="1"/>
  <c r="AC3529" i="1"/>
  <c r="J3529" i="1"/>
  <c r="Y3529" i="1" s="1"/>
  <c r="AA3529" i="1" s="1"/>
  <c r="I3529" i="1"/>
  <c r="C3529" i="1"/>
  <c r="AH3528" i="1"/>
  <c r="AG3528" i="1"/>
  <c r="AF3528" i="1"/>
  <c r="AD3528" i="1"/>
  <c r="AC3528" i="1"/>
  <c r="J3528" i="1"/>
  <c r="I3528" i="1"/>
  <c r="C3528" i="1"/>
  <c r="AH3527" i="1"/>
  <c r="AG3527" i="1"/>
  <c r="AF3527" i="1"/>
  <c r="AD3527" i="1"/>
  <c r="AC3527" i="1"/>
  <c r="J3527" i="1"/>
  <c r="X3527" i="1" s="1"/>
  <c r="Z3527" i="1" s="1"/>
  <c r="I3527" i="1"/>
  <c r="C3527" i="1"/>
  <c r="AH3526" i="1"/>
  <c r="AG3526" i="1"/>
  <c r="AF3526" i="1"/>
  <c r="AD3526" i="1"/>
  <c r="AC3526" i="1"/>
  <c r="J3526" i="1"/>
  <c r="I3526" i="1"/>
  <c r="C3526" i="1"/>
  <c r="AH3525" i="1"/>
  <c r="AG3525" i="1"/>
  <c r="AF3525" i="1"/>
  <c r="AD3525" i="1"/>
  <c r="AC3525" i="1"/>
  <c r="J3525" i="1"/>
  <c r="I3525" i="1"/>
  <c r="C3525" i="1"/>
  <c r="AH3524" i="1"/>
  <c r="AG3524" i="1"/>
  <c r="AF3524" i="1"/>
  <c r="AD3524" i="1"/>
  <c r="AC3524" i="1"/>
  <c r="J3524" i="1"/>
  <c r="Y3524" i="1" s="1"/>
  <c r="AA3524" i="1" s="1"/>
  <c r="I3524" i="1"/>
  <c r="C3524" i="1"/>
  <c r="AH3523" i="1"/>
  <c r="AG3523" i="1"/>
  <c r="AF3523" i="1"/>
  <c r="AD3523" i="1"/>
  <c r="AC3523" i="1"/>
  <c r="J3523" i="1"/>
  <c r="I3523" i="1"/>
  <c r="C3523" i="1"/>
  <c r="AE3535" i="1" l="1"/>
  <c r="AE3536" i="1"/>
  <c r="AE3524" i="1"/>
  <c r="AE3525" i="1"/>
  <c r="AE3529" i="1"/>
  <c r="AE3530" i="1"/>
  <c r="M3542" i="1"/>
  <c r="S3542" i="1"/>
  <c r="T3542" i="1" s="1"/>
  <c r="M3541" i="1"/>
  <c r="S3541" i="1"/>
  <c r="T3541" i="1" s="1"/>
  <c r="M3540" i="1"/>
  <c r="S3540" i="1"/>
  <c r="T3540" i="1" s="1"/>
  <c r="M3539" i="1"/>
  <c r="S3539" i="1"/>
  <c r="T3539" i="1" s="1"/>
  <c r="Y3539" i="1"/>
  <c r="AA3539" i="1" s="1"/>
  <c r="AI3539" i="1" s="1"/>
  <c r="S3538" i="1"/>
  <c r="T3538" i="1" s="1"/>
  <c r="M3538" i="1"/>
  <c r="S3537" i="1"/>
  <c r="T3537" i="1" s="1"/>
  <c r="M3537" i="1"/>
  <c r="M3536" i="1"/>
  <c r="S3536" i="1"/>
  <c r="T3536" i="1" s="1"/>
  <c r="Y3535" i="1"/>
  <c r="AA3535" i="1" s="1"/>
  <c r="AI3535" i="1" s="1"/>
  <c r="M3535" i="1"/>
  <c r="S3535" i="1"/>
  <c r="T3535" i="1" s="1"/>
  <c r="M3534" i="1"/>
  <c r="S3534" i="1"/>
  <c r="T3534" i="1" s="1"/>
  <c r="M3533" i="1"/>
  <c r="S3533" i="1"/>
  <c r="T3533" i="1" s="1"/>
  <c r="M3532" i="1"/>
  <c r="S3532" i="1"/>
  <c r="T3532" i="1" s="1"/>
  <c r="M3531" i="1"/>
  <c r="S3531" i="1"/>
  <c r="T3531" i="1" s="1"/>
  <c r="AE3531" i="1"/>
  <c r="S3530" i="1"/>
  <c r="T3530" i="1" s="1"/>
  <c r="M3530" i="1"/>
  <c r="AE3538" i="1"/>
  <c r="AE3532" i="1"/>
  <c r="AE3542" i="1"/>
  <c r="S3529" i="1"/>
  <c r="T3529" i="1" s="1"/>
  <c r="M3529" i="1"/>
  <c r="S3528" i="1"/>
  <c r="T3528" i="1" s="1"/>
  <c r="M3528" i="1"/>
  <c r="S3527" i="1"/>
  <c r="T3527" i="1" s="1"/>
  <c r="M3527" i="1"/>
  <c r="S3526" i="1"/>
  <c r="T3526" i="1" s="1"/>
  <c r="X3526" i="1"/>
  <c r="Z3526" i="1" s="1"/>
  <c r="M3526" i="1"/>
  <c r="Y3526" i="1"/>
  <c r="AA3526" i="1" s="1"/>
  <c r="AE3526" i="1"/>
  <c r="M3525" i="1"/>
  <c r="S3525" i="1"/>
  <c r="T3525" i="1" s="1"/>
  <c r="M3524" i="1"/>
  <c r="S3524" i="1"/>
  <c r="T3524" i="1" s="1"/>
  <c r="S3523" i="1"/>
  <c r="T3523" i="1" s="1"/>
  <c r="M3523" i="1"/>
  <c r="X3525" i="1"/>
  <c r="Z3525" i="1" s="1"/>
  <c r="Y3530" i="1"/>
  <c r="AA3530" i="1" s="1"/>
  <c r="AE3541" i="1"/>
  <c r="AE3523" i="1"/>
  <c r="AE3528" i="1"/>
  <c r="AE3534" i="1"/>
  <c r="AE3540" i="1"/>
  <c r="AE3539" i="1"/>
  <c r="Y3525" i="1"/>
  <c r="AA3525" i="1" s="1"/>
  <c r="X3533" i="1"/>
  <c r="Z3533" i="1" s="1"/>
  <c r="AE3537" i="1"/>
  <c r="X3531" i="1"/>
  <c r="Z3531" i="1" s="1"/>
  <c r="Y3533" i="1"/>
  <c r="AA3533" i="1" s="1"/>
  <c r="X3541" i="1"/>
  <c r="Z3541" i="1" s="1"/>
  <c r="AE3527" i="1"/>
  <c r="AE3533" i="1"/>
  <c r="X3536" i="1"/>
  <c r="Z3536" i="1" s="1"/>
  <c r="X3540" i="1"/>
  <c r="Z3540" i="1" s="1"/>
  <c r="Y3541" i="1"/>
  <c r="AA3541" i="1" s="1"/>
  <c r="X3530" i="1"/>
  <c r="Z3530" i="1" s="1"/>
  <c r="Y3536" i="1"/>
  <c r="AA3536" i="1" s="1"/>
  <c r="Y3540" i="1"/>
  <c r="AA3540" i="1" s="1"/>
  <c r="X3538" i="1"/>
  <c r="Z3538" i="1" s="1"/>
  <c r="Y3538" i="1"/>
  <c r="AA3538" i="1" s="1"/>
  <c r="X3542" i="1"/>
  <c r="Z3542" i="1" s="1"/>
  <c r="AI3542" i="1" s="1"/>
  <c r="X3537" i="1"/>
  <c r="Z3537" i="1" s="1"/>
  <c r="AI3537" i="1" s="1"/>
  <c r="X3534" i="1"/>
  <c r="Z3534" i="1" s="1"/>
  <c r="AI3534" i="1" s="1"/>
  <c r="Y3531" i="1"/>
  <c r="AA3531" i="1" s="1"/>
  <c r="X3528" i="1"/>
  <c r="Z3528" i="1" s="1"/>
  <c r="Y3528" i="1"/>
  <c r="AA3528" i="1" s="1"/>
  <c r="X3532" i="1"/>
  <c r="Z3532" i="1" s="1"/>
  <c r="AI3532" i="1" s="1"/>
  <c r="X3529" i="1"/>
  <c r="Z3529" i="1" s="1"/>
  <c r="AI3529" i="1" s="1"/>
  <c r="X3523" i="1"/>
  <c r="Z3523" i="1" s="1"/>
  <c r="Y3523" i="1"/>
  <c r="AA3523" i="1" s="1"/>
  <c r="Y3527" i="1"/>
  <c r="AA3527" i="1" s="1"/>
  <c r="AI3527" i="1" s="1"/>
  <c r="X3524" i="1"/>
  <c r="Z3524" i="1" s="1"/>
  <c r="AI3524" i="1" s="1"/>
  <c r="AH3522" i="1"/>
  <c r="AG3522" i="1"/>
  <c r="AF3522" i="1"/>
  <c r="AD3522" i="1"/>
  <c r="AC3522" i="1"/>
  <c r="J3522" i="1"/>
  <c r="Y3522" i="1" s="1"/>
  <c r="AA3522" i="1" s="1"/>
  <c r="I3522" i="1"/>
  <c r="C3522" i="1"/>
  <c r="AH3521" i="1"/>
  <c r="AG3521" i="1"/>
  <c r="AF3521" i="1"/>
  <c r="AD3521" i="1"/>
  <c r="AC3521" i="1"/>
  <c r="J3521" i="1"/>
  <c r="I3521" i="1"/>
  <c r="C3521" i="1"/>
  <c r="AH3520" i="1"/>
  <c r="AG3520" i="1"/>
  <c r="AF3520" i="1"/>
  <c r="AD3520" i="1"/>
  <c r="AC3520" i="1"/>
  <c r="J3520" i="1"/>
  <c r="I3520" i="1"/>
  <c r="C3520" i="1"/>
  <c r="AH3519" i="1"/>
  <c r="AG3519" i="1"/>
  <c r="AF3519" i="1"/>
  <c r="AD3519" i="1"/>
  <c r="AC3519" i="1"/>
  <c r="J3519" i="1"/>
  <c r="Y3519" i="1" s="1"/>
  <c r="AA3519" i="1" s="1"/>
  <c r="I3519" i="1"/>
  <c r="C3519" i="1"/>
  <c r="AH3518" i="1"/>
  <c r="AG3518" i="1"/>
  <c r="AF3518" i="1"/>
  <c r="AD3518" i="1"/>
  <c r="AC3518" i="1"/>
  <c r="J3518" i="1"/>
  <c r="I3518" i="1"/>
  <c r="C3518" i="1"/>
  <c r="AH3517" i="1"/>
  <c r="AG3517" i="1"/>
  <c r="AF3517" i="1"/>
  <c r="AD3517" i="1"/>
  <c r="AC3517" i="1"/>
  <c r="J3517" i="1"/>
  <c r="I3517" i="1"/>
  <c r="C3517" i="1"/>
  <c r="AH3516" i="1"/>
  <c r="AG3516" i="1"/>
  <c r="AF3516" i="1"/>
  <c r="AD3516" i="1"/>
  <c r="AC3516" i="1"/>
  <c r="J3516" i="1"/>
  <c r="Y3516" i="1" s="1"/>
  <c r="AA3516" i="1" s="1"/>
  <c r="I3516" i="1"/>
  <c r="C3516" i="1"/>
  <c r="AH3515" i="1"/>
  <c r="AG3515" i="1"/>
  <c r="AF3515" i="1"/>
  <c r="AD3515" i="1"/>
  <c r="AC3515" i="1"/>
  <c r="J3515" i="1"/>
  <c r="X3515" i="1" s="1"/>
  <c r="Z3515" i="1" s="1"/>
  <c r="I3515" i="1"/>
  <c r="C3515" i="1"/>
  <c r="AI3525" i="1" l="1"/>
  <c r="AI3531" i="1"/>
  <c r="AE3518" i="1"/>
  <c r="AE3519" i="1"/>
  <c r="AI3540" i="1"/>
  <c r="AI3536" i="1"/>
  <c r="AI3533" i="1"/>
  <c r="AI3530" i="1"/>
  <c r="AE3515" i="1"/>
  <c r="AE3516" i="1"/>
  <c r="AE3517" i="1"/>
  <c r="AI3541" i="1"/>
  <c r="AE3522" i="1"/>
  <c r="AI3526" i="1"/>
  <c r="M3522" i="1"/>
  <c r="S3522" i="1"/>
  <c r="T3522" i="1" s="1"/>
  <c r="X3522" i="1"/>
  <c r="Z3522" i="1" s="1"/>
  <c r="AI3522" i="1" s="1"/>
  <c r="S3521" i="1"/>
  <c r="T3521" i="1" s="1"/>
  <c r="M3521" i="1"/>
  <c r="X3521" i="1"/>
  <c r="Z3521" i="1" s="1"/>
  <c r="Y3521" i="1"/>
  <c r="AA3521" i="1" s="1"/>
  <c r="AE3521" i="1"/>
  <c r="S3520" i="1"/>
  <c r="T3520" i="1" s="1"/>
  <c r="M3520" i="1"/>
  <c r="X3520" i="1"/>
  <c r="Z3520" i="1" s="1"/>
  <c r="Y3520" i="1"/>
  <c r="AA3520" i="1" s="1"/>
  <c r="AE3520" i="1"/>
  <c r="M3519" i="1"/>
  <c r="S3519" i="1"/>
  <c r="T3519" i="1" s="1"/>
  <c r="S3518" i="1"/>
  <c r="T3518" i="1" s="1"/>
  <c r="Y3518" i="1"/>
  <c r="AA3518" i="1" s="1"/>
  <c r="M3518" i="1"/>
  <c r="AI3538" i="1"/>
  <c r="AI3528" i="1"/>
  <c r="AI3523" i="1"/>
  <c r="M3517" i="1"/>
  <c r="S3517" i="1"/>
  <c r="T3517" i="1" s="1"/>
  <c r="Y3517" i="1"/>
  <c r="AA3517" i="1" s="1"/>
  <c r="X3517" i="1"/>
  <c r="Z3517" i="1" s="1"/>
  <c r="M3516" i="1"/>
  <c r="S3516" i="1"/>
  <c r="T3516" i="1" s="1"/>
  <c r="S3515" i="1"/>
  <c r="T3515" i="1" s="1"/>
  <c r="M3515" i="1"/>
  <c r="X3518" i="1"/>
  <c r="Z3518" i="1" s="1"/>
  <c r="Y3515" i="1"/>
  <c r="AA3515" i="1" s="1"/>
  <c r="AI3515" i="1" s="1"/>
  <c r="X3519" i="1"/>
  <c r="Z3519" i="1" s="1"/>
  <c r="AI3519" i="1" s="1"/>
  <c r="X3516" i="1"/>
  <c r="Z3516" i="1" s="1"/>
  <c r="AI3516" i="1" s="1"/>
  <c r="AH3514" i="1"/>
  <c r="AG3514" i="1"/>
  <c r="AF3514" i="1"/>
  <c r="AD3514" i="1"/>
  <c r="AC3514" i="1"/>
  <c r="J3514" i="1"/>
  <c r="Y3514" i="1" s="1"/>
  <c r="AA3514" i="1" s="1"/>
  <c r="I3514" i="1"/>
  <c r="C3514" i="1"/>
  <c r="AH3513" i="1"/>
  <c r="AG3513" i="1"/>
  <c r="AF3513" i="1"/>
  <c r="AD3513" i="1"/>
  <c r="AC3513" i="1"/>
  <c r="J3513" i="1"/>
  <c r="I3513" i="1"/>
  <c r="C3513" i="1"/>
  <c r="AH3512" i="1"/>
  <c r="AG3512" i="1"/>
  <c r="AF3512" i="1"/>
  <c r="AD3512" i="1"/>
  <c r="AC3512" i="1"/>
  <c r="J3512" i="1"/>
  <c r="I3512" i="1"/>
  <c r="C3512" i="1"/>
  <c r="AH3511" i="1"/>
  <c r="AG3511" i="1"/>
  <c r="AF3511" i="1"/>
  <c r="AD3511" i="1"/>
  <c r="AC3511" i="1"/>
  <c r="J3511" i="1"/>
  <c r="Y3511" i="1" s="1"/>
  <c r="AA3511" i="1" s="1"/>
  <c r="I3511" i="1"/>
  <c r="C3511" i="1"/>
  <c r="AH3510" i="1"/>
  <c r="AG3510" i="1"/>
  <c r="AF3510" i="1"/>
  <c r="AD3510" i="1"/>
  <c r="AC3510" i="1"/>
  <c r="J3510" i="1"/>
  <c r="Y3510" i="1" s="1"/>
  <c r="AA3510" i="1" s="1"/>
  <c r="I3510" i="1"/>
  <c r="C3510" i="1"/>
  <c r="AH3509" i="1"/>
  <c r="AG3509" i="1"/>
  <c r="AF3509" i="1"/>
  <c r="AD3509" i="1"/>
  <c r="AC3509" i="1"/>
  <c r="J3509" i="1"/>
  <c r="I3509" i="1"/>
  <c r="C3509" i="1"/>
  <c r="AH3508" i="1"/>
  <c r="AG3508" i="1"/>
  <c r="AF3508" i="1"/>
  <c r="AD3508" i="1"/>
  <c r="AC3508" i="1"/>
  <c r="J3508" i="1"/>
  <c r="I3508" i="1"/>
  <c r="C3508" i="1"/>
  <c r="AH3507" i="1"/>
  <c r="AG3507" i="1"/>
  <c r="AF3507" i="1"/>
  <c r="AD3507" i="1"/>
  <c r="AC3507" i="1"/>
  <c r="J3507" i="1"/>
  <c r="Y3507" i="1" s="1"/>
  <c r="AA3507" i="1" s="1"/>
  <c r="I3507" i="1"/>
  <c r="C3507" i="1"/>
  <c r="AH3506" i="1"/>
  <c r="AG3506" i="1"/>
  <c r="AF3506" i="1"/>
  <c r="AD3506" i="1"/>
  <c r="AC3506" i="1"/>
  <c r="J3506" i="1"/>
  <c r="Y3506" i="1" s="1"/>
  <c r="AA3506" i="1" s="1"/>
  <c r="I3506" i="1"/>
  <c r="C3506" i="1"/>
  <c r="AH3505" i="1"/>
  <c r="AG3505" i="1"/>
  <c r="AF3505" i="1"/>
  <c r="AD3505" i="1"/>
  <c r="AC3505" i="1"/>
  <c r="J3505" i="1"/>
  <c r="I3505" i="1"/>
  <c r="C3505" i="1"/>
  <c r="AH3504" i="1"/>
  <c r="AG3504" i="1"/>
  <c r="AF3504" i="1"/>
  <c r="AD3504" i="1"/>
  <c r="AC3504" i="1"/>
  <c r="J3504" i="1"/>
  <c r="I3504" i="1"/>
  <c r="C3504" i="1"/>
  <c r="AH3503" i="1"/>
  <c r="AG3503" i="1"/>
  <c r="AF3503" i="1"/>
  <c r="AD3503" i="1"/>
  <c r="AC3503" i="1"/>
  <c r="J3503" i="1"/>
  <c r="Y3503" i="1" s="1"/>
  <c r="AA3503" i="1" s="1"/>
  <c r="I3503" i="1"/>
  <c r="C3503" i="1"/>
  <c r="AH3502" i="1"/>
  <c r="AG3502" i="1"/>
  <c r="AF3502" i="1"/>
  <c r="AD3502" i="1"/>
  <c r="AC3502" i="1"/>
  <c r="J3502" i="1"/>
  <c r="X3502" i="1" s="1"/>
  <c r="Z3502" i="1" s="1"/>
  <c r="I3502" i="1"/>
  <c r="C3502" i="1"/>
  <c r="AH3501" i="1"/>
  <c r="AG3501" i="1"/>
  <c r="AF3501" i="1"/>
  <c r="AD3501" i="1"/>
  <c r="AC3501" i="1"/>
  <c r="J3501" i="1"/>
  <c r="Y3501" i="1" s="1"/>
  <c r="AA3501" i="1" s="1"/>
  <c r="I3501" i="1"/>
  <c r="C3501" i="1"/>
  <c r="AH3500" i="1"/>
  <c r="AG3500" i="1"/>
  <c r="AF3500" i="1"/>
  <c r="AD3500" i="1"/>
  <c r="AC3500" i="1"/>
  <c r="J3500" i="1"/>
  <c r="X3500" i="1" s="1"/>
  <c r="Z3500" i="1" s="1"/>
  <c r="I3500" i="1"/>
  <c r="C3500" i="1"/>
  <c r="AH3499" i="1"/>
  <c r="AG3499" i="1"/>
  <c r="AF3499" i="1"/>
  <c r="AD3499" i="1"/>
  <c r="AC3499" i="1"/>
  <c r="J3499" i="1"/>
  <c r="I3499" i="1"/>
  <c r="C3499" i="1"/>
  <c r="AE3502" i="1" l="1"/>
  <c r="AE3503" i="1"/>
  <c r="AI3520" i="1"/>
  <c r="AE3510" i="1"/>
  <c r="AE3511" i="1"/>
  <c r="AE3513" i="1"/>
  <c r="AE3499" i="1"/>
  <c r="AE3500" i="1"/>
  <c r="AE3501" i="1"/>
  <c r="AE3505" i="1"/>
  <c r="AE3506" i="1"/>
  <c r="AE3507" i="1"/>
  <c r="AE3508" i="1"/>
  <c r="AE3509" i="1"/>
  <c r="AI3521" i="1"/>
  <c r="AI3518" i="1"/>
  <c r="AI3517" i="1"/>
  <c r="M3514" i="1"/>
  <c r="S3514" i="1"/>
  <c r="T3514" i="1" s="1"/>
  <c r="AE3514" i="1"/>
  <c r="Y3513" i="1"/>
  <c r="AA3513" i="1" s="1"/>
  <c r="M3513" i="1"/>
  <c r="S3513" i="1"/>
  <c r="T3513" i="1" s="1"/>
  <c r="X3513" i="1"/>
  <c r="Z3513" i="1" s="1"/>
  <c r="S3512" i="1"/>
  <c r="T3512" i="1" s="1"/>
  <c r="M3512" i="1"/>
  <c r="X3512" i="1"/>
  <c r="Z3512" i="1" s="1"/>
  <c r="Y3512" i="1"/>
  <c r="AA3512" i="1" s="1"/>
  <c r="AE3512" i="1"/>
  <c r="M3511" i="1"/>
  <c r="S3511" i="1"/>
  <c r="T3511" i="1" s="1"/>
  <c r="M3510" i="1"/>
  <c r="S3510" i="1"/>
  <c r="T3510" i="1" s="1"/>
  <c r="M3509" i="1"/>
  <c r="S3509" i="1"/>
  <c r="T3509" i="1" s="1"/>
  <c r="Y3508" i="1"/>
  <c r="AA3508" i="1" s="1"/>
  <c r="M3508" i="1"/>
  <c r="S3508" i="1"/>
  <c r="T3508" i="1" s="1"/>
  <c r="X3508" i="1"/>
  <c r="Z3508" i="1" s="1"/>
  <c r="M3507" i="1"/>
  <c r="S3507" i="1"/>
  <c r="T3507" i="1" s="1"/>
  <c r="X3507" i="1"/>
  <c r="Z3507" i="1" s="1"/>
  <c r="AI3507" i="1" s="1"/>
  <c r="M3506" i="1"/>
  <c r="S3506" i="1"/>
  <c r="T3506" i="1" s="1"/>
  <c r="M3505" i="1"/>
  <c r="S3505" i="1"/>
  <c r="T3505" i="1" s="1"/>
  <c r="X3505" i="1"/>
  <c r="Z3505" i="1" s="1"/>
  <c r="Y3505" i="1"/>
  <c r="AA3505" i="1" s="1"/>
  <c r="Y3504" i="1"/>
  <c r="AA3504" i="1" s="1"/>
  <c r="M3504" i="1"/>
  <c r="S3504" i="1"/>
  <c r="T3504" i="1" s="1"/>
  <c r="X3504" i="1"/>
  <c r="Z3504" i="1" s="1"/>
  <c r="AE3504" i="1"/>
  <c r="M3503" i="1"/>
  <c r="S3503" i="1"/>
  <c r="T3503" i="1" s="1"/>
  <c r="Y3502" i="1"/>
  <c r="AA3502" i="1" s="1"/>
  <c r="AI3502" i="1" s="1"/>
  <c r="S3502" i="1"/>
  <c r="T3502" i="1" s="1"/>
  <c r="M3502" i="1"/>
  <c r="M3501" i="1"/>
  <c r="S3501" i="1"/>
  <c r="T3501" i="1" s="1"/>
  <c r="M3500" i="1"/>
  <c r="S3500" i="1"/>
  <c r="T3500" i="1" s="1"/>
  <c r="Y3499" i="1"/>
  <c r="AA3499" i="1" s="1"/>
  <c r="M3499" i="1"/>
  <c r="S3499" i="1"/>
  <c r="T3499" i="1" s="1"/>
  <c r="X3499" i="1"/>
  <c r="Z3499" i="1" s="1"/>
  <c r="X3514" i="1"/>
  <c r="Z3514" i="1" s="1"/>
  <c r="AI3514" i="1" s="1"/>
  <c r="X3511" i="1"/>
  <c r="Z3511" i="1" s="1"/>
  <c r="AI3511" i="1" s="1"/>
  <c r="X3509" i="1"/>
  <c r="Z3509" i="1" s="1"/>
  <c r="Y3509" i="1"/>
  <c r="AA3509" i="1" s="1"/>
  <c r="X3510" i="1"/>
  <c r="Z3510" i="1" s="1"/>
  <c r="AI3510" i="1" s="1"/>
  <c r="X3506" i="1"/>
  <c r="Z3506" i="1" s="1"/>
  <c r="AI3506" i="1" s="1"/>
  <c r="X3503" i="1"/>
  <c r="Z3503" i="1" s="1"/>
  <c r="AI3503" i="1" s="1"/>
  <c r="Y3500" i="1"/>
  <c r="AA3500" i="1" s="1"/>
  <c r="AI3500" i="1" s="1"/>
  <c r="X3501" i="1"/>
  <c r="Z3501" i="1" s="1"/>
  <c r="AI3501" i="1" s="1"/>
  <c r="I3493" i="1"/>
  <c r="AI3512" i="1" l="1"/>
  <c r="AI3504" i="1"/>
  <c r="AI3499" i="1"/>
  <c r="AI3513" i="1"/>
  <c r="AI3508" i="1"/>
  <c r="AI3505" i="1"/>
  <c r="AI3509" i="1"/>
  <c r="I3481" i="1"/>
  <c r="AH3498" i="1" l="1"/>
  <c r="AG3498" i="1"/>
  <c r="AF3498" i="1"/>
  <c r="AD3498" i="1"/>
  <c r="AC3498" i="1"/>
  <c r="J3498" i="1"/>
  <c r="Y3498" i="1" s="1"/>
  <c r="AA3498" i="1" s="1"/>
  <c r="I3498" i="1"/>
  <c r="C3498" i="1"/>
  <c r="AH3497" i="1"/>
  <c r="AG3497" i="1"/>
  <c r="AF3497" i="1"/>
  <c r="AD3497" i="1"/>
  <c r="AC3497" i="1"/>
  <c r="J3497" i="1"/>
  <c r="I3497" i="1"/>
  <c r="C3497" i="1"/>
  <c r="AH3496" i="1"/>
  <c r="AG3496" i="1"/>
  <c r="AF3496" i="1"/>
  <c r="AD3496" i="1"/>
  <c r="AC3496" i="1"/>
  <c r="J3496" i="1"/>
  <c r="I3496" i="1"/>
  <c r="C3496" i="1"/>
  <c r="AH3495" i="1"/>
  <c r="AG3495" i="1"/>
  <c r="AF3495" i="1"/>
  <c r="AD3495" i="1"/>
  <c r="AC3495" i="1"/>
  <c r="J3495" i="1"/>
  <c r="Y3495" i="1" s="1"/>
  <c r="AA3495" i="1" s="1"/>
  <c r="I3495" i="1"/>
  <c r="C3495" i="1"/>
  <c r="AH3494" i="1"/>
  <c r="AG3494" i="1"/>
  <c r="AF3494" i="1"/>
  <c r="AD3494" i="1"/>
  <c r="AC3494" i="1"/>
  <c r="J3494" i="1"/>
  <c r="I3494" i="1"/>
  <c r="C3494" i="1"/>
  <c r="AH3493" i="1"/>
  <c r="AG3493" i="1"/>
  <c r="AF3493" i="1"/>
  <c r="AD3493" i="1"/>
  <c r="AC3493" i="1"/>
  <c r="J3493" i="1"/>
  <c r="C3493" i="1"/>
  <c r="AH3492" i="1"/>
  <c r="AG3492" i="1"/>
  <c r="AF3492" i="1"/>
  <c r="AD3492" i="1"/>
  <c r="AC3492" i="1"/>
  <c r="J3492" i="1"/>
  <c r="Y3492" i="1" s="1"/>
  <c r="AA3492" i="1" s="1"/>
  <c r="I3492" i="1"/>
  <c r="C3492" i="1"/>
  <c r="AH3491" i="1"/>
  <c r="AG3491" i="1"/>
  <c r="AF3491" i="1"/>
  <c r="AD3491" i="1"/>
  <c r="AC3491" i="1"/>
  <c r="J3491" i="1"/>
  <c r="I3491" i="1"/>
  <c r="C3491" i="1"/>
  <c r="AH3490" i="1"/>
  <c r="AG3490" i="1"/>
  <c r="AF3490" i="1"/>
  <c r="AD3490" i="1"/>
  <c r="AC3490" i="1"/>
  <c r="J3490" i="1"/>
  <c r="I3490" i="1"/>
  <c r="C3490" i="1"/>
  <c r="AH3489" i="1"/>
  <c r="AG3489" i="1"/>
  <c r="AF3489" i="1"/>
  <c r="AD3489" i="1"/>
  <c r="AC3489" i="1"/>
  <c r="J3489" i="1"/>
  <c r="Y3489" i="1" s="1"/>
  <c r="AA3489" i="1" s="1"/>
  <c r="I3489" i="1"/>
  <c r="C3489" i="1"/>
  <c r="AH3488" i="1"/>
  <c r="AG3488" i="1"/>
  <c r="AF3488" i="1"/>
  <c r="AD3488" i="1"/>
  <c r="AC3488" i="1"/>
  <c r="J3488" i="1"/>
  <c r="Y3488" i="1" s="1"/>
  <c r="AA3488" i="1" s="1"/>
  <c r="I3488" i="1"/>
  <c r="C3488" i="1"/>
  <c r="AH3487" i="1"/>
  <c r="AG3487" i="1"/>
  <c r="AF3487" i="1"/>
  <c r="AD3487" i="1"/>
  <c r="AC3487" i="1"/>
  <c r="J3487" i="1"/>
  <c r="Y3487" i="1" s="1"/>
  <c r="AA3487" i="1" s="1"/>
  <c r="I3487" i="1"/>
  <c r="C3487" i="1"/>
  <c r="AH3486" i="1"/>
  <c r="AG3486" i="1"/>
  <c r="AF3486" i="1"/>
  <c r="AD3486" i="1"/>
  <c r="AC3486" i="1"/>
  <c r="J3486" i="1"/>
  <c r="I3486" i="1"/>
  <c r="C3486" i="1"/>
  <c r="AH3485" i="1"/>
  <c r="AG3485" i="1"/>
  <c r="AF3485" i="1"/>
  <c r="AD3485" i="1"/>
  <c r="AC3485" i="1"/>
  <c r="J3485" i="1"/>
  <c r="I3485" i="1"/>
  <c r="C3485" i="1"/>
  <c r="AH3484" i="1"/>
  <c r="AG3484" i="1"/>
  <c r="AF3484" i="1"/>
  <c r="AD3484" i="1"/>
  <c r="AC3484" i="1"/>
  <c r="J3484" i="1"/>
  <c r="I3484" i="1"/>
  <c r="C3484" i="1"/>
  <c r="AH3483" i="1"/>
  <c r="AG3483" i="1"/>
  <c r="AF3483" i="1"/>
  <c r="AD3483" i="1"/>
  <c r="AC3483" i="1"/>
  <c r="J3483" i="1"/>
  <c r="I3483" i="1"/>
  <c r="C3483" i="1"/>
  <c r="AH3482" i="1"/>
  <c r="AG3482" i="1"/>
  <c r="AF3482" i="1"/>
  <c r="AD3482" i="1"/>
  <c r="AC3482" i="1"/>
  <c r="J3482" i="1"/>
  <c r="I3482" i="1"/>
  <c r="C3482" i="1"/>
  <c r="AH3481" i="1"/>
  <c r="AG3481" i="1"/>
  <c r="AF3481" i="1"/>
  <c r="AD3481" i="1"/>
  <c r="AC3481" i="1"/>
  <c r="J3481" i="1"/>
  <c r="C3481" i="1"/>
  <c r="AH3480" i="1"/>
  <c r="AG3480" i="1"/>
  <c r="AF3480" i="1"/>
  <c r="AD3480" i="1"/>
  <c r="AC3480" i="1"/>
  <c r="J3480" i="1"/>
  <c r="X3480" i="1" s="1"/>
  <c r="Z3480" i="1" s="1"/>
  <c r="I3480" i="1"/>
  <c r="C3480" i="1"/>
  <c r="AH3479" i="1"/>
  <c r="AG3479" i="1"/>
  <c r="AF3479" i="1"/>
  <c r="AD3479" i="1"/>
  <c r="AC3479" i="1"/>
  <c r="J3479" i="1"/>
  <c r="I3479" i="1"/>
  <c r="C3479" i="1"/>
  <c r="AE3496" i="1" l="1"/>
  <c r="AE3497" i="1"/>
  <c r="AE3486" i="1"/>
  <c r="AE3479" i="1"/>
  <c r="AE3480" i="1"/>
  <c r="AE3482" i="1"/>
  <c r="AE3483" i="1"/>
  <c r="AE3484" i="1"/>
  <c r="AE3493" i="1"/>
  <c r="AE3490" i="1"/>
  <c r="AE3488" i="1"/>
  <c r="AE3491" i="1"/>
  <c r="AE3494" i="1"/>
  <c r="AE3492" i="1"/>
  <c r="AE3495" i="1"/>
  <c r="AE3498" i="1"/>
  <c r="AE3481" i="1"/>
  <c r="AE3485" i="1"/>
  <c r="S3498" i="1"/>
  <c r="T3498" i="1" s="1"/>
  <c r="X3498" i="1"/>
  <c r="Z3498" i="1" s="1"/>
  <c r="AI3498" i="1" s="1"/>
  <c r="M3498" i="1"/>
  <c r="M3497" i="1"/>
  <c r="S3497" i="1"/>
  <c r="T3497" i="1" s="1"/>
  <c r="X3497" i="1"/>
  <c r="Z3497" i="1" s="1"/>
  <c r="Y3497" i="1"/>
  <c r="AA3497" i="1" s="1"/>
  <c r="M3496" i="1"/>
  <c r="S3496" i="1"/>
  <c r="T3496" i="1" s="1"/>
  <c r="X3496" i="1"/>
  <c r="Z3496" i="1" s="1"/>
  <c r="Y3496" i="1"/>
  <c r="AA3496" i="1" s="1"/>
  <c r="S3495" i="1"/>
  <c r="T3495" i="1" s="1"/>
  <c r="M3495" i="1"/>
  <c r="M3494" i="1"/>
  <c r="S3494" i="1"/>
  <c r="T3494" i="1" s="1"/>
  <c r="X3494" i="1"/>
  <c r="Z3494" i="1" s="1"/>
  <c r="S3493" i="1"/>
  <c r="T3493" i="1" s="1"/>
  <c r="M3493" i="1"/>
  <c r="M3492" i="1"/>
  <c r="S3492" i="1"/>
  <c r="T3492" i="1" s="1"/>
  <c r="Y3491" i="1"/>
  <c r="AA3491" i="1" s="1"/>
  <c r="S3491" i="1"/>
  <c r="T3491" i="1" s="1"/>
  <c r="M3491" i="1"/>
  <c r="M3490" i="1"/>
  <c r="S3490" i="1"/>
  <c r="T3490" i="1" s="1"/>
  <c r="X3490" i="1"/>
  <c r="Z3490" i="1" s="1"/>
  <c r="Y3490" i="1"/>
  <c r="AA3490" i="1" s="1"/>
  <c r="M3489" i="1"/>
  <c r="S3489" i="1"/>
  <c r="T3489" i="1" s="1"/>
  <c r="AE3489" i="1"/>
  <c r="M3488" i="1"/>
  <c r="S3488" i="1"/>
  <c r="T3488" i="1" s="1"/>
  <c r="X3488" i="1"/>
  <c r="Z3488" i="1" s="1"/>
  <c r="AI3488" i="1" s="1"/>
  <c r="M3487" i="1"/>
  <c r="S3487" i="1"/>
  <c r="T3487" i="1" s="1"/>
  <c r="AE3487" i="1"/>
  <c r="Y3486" i="1"/>
  <c r="AA3486" i="1" s="1"/>
  <c r="M3486" i="1"/>
  <c r="S3486" i="1"/>
  <c r="T3486" i="1" s="1"/>
  <c r="X3486" i="1"/>
  <c r="Z3486" i="1" s="1"/>
  <c r="S3485" i="1"/>
  <c r="T3485" i="1" s="1"/>
  <c r="X3485" i="1"/>
  <c r="Z3485" i="1" s="1"/>
  <c r="Y3485" i="1"/>
  <c r="AA3485" i="1" s="1"/>
  <c r="M3485" i="1"/>
  <c r="S3484" i="1"/>
  <c r="T3484" i="1" s="1"/>
  <c r="M3484" i="1"/>
  <c r="Y3483" i="1"/>
  <c r="AA3483" i="1" s="1"/>
  <c r="X3483" i="1"/>
  <c r="Z3483" i="1" s="1"/>
  <c r="M3483" i="1"/>
  <c r="S3483" i="1"/>
  <c r="T3483" i="1" s="1"/>
  <c r="X3482" i="1"/>
  <c r="Z3482" i="1" s="1"/>
  <c r="M3482" i="1"/>
  <c r="S3482" i="1"/>
  <c r="T3482" i="1" s="1"/>
  <c r="Y3482" i="1"/>
  <c r="AA3482" i="1" s="1"/>
  <c r="S3481" i="1"/>
  <c r="T3481" i="1" s="1"/>
  <c r="M3481" i="1"/>
  <c r="S3480" i="1"/>
  <c r="T3480" i="1" s="1"/>
  <c r="M3480" i="1"/>
  <c r="M3479" i="1"/>
  <c r="S3479" i="1"/>
  <c r="T3479" i="1" s="1"/>
  <c r="X3479" i="1"/>
  <c r="Z3479" i="1" s="1"/>
  <c r="Y3479" i="1"/>
  <c r="AA3479" i="1" s="1"/>
  <c r="X3493" i="1"/>
  <c r="Z3493" i="1" s="1"/>
  <c r="Y3493" i="1"/>
  <c r="AA3493" i="1" s="1"/>
  <c r="X3491" i="1"/>
  <c r="Z3491" i="1" s="1"/>
  <c r="Y3494" i="1"/>
  <c r="AA3494" i="1" s="1"/>
  <c r="X3495" i="1"/>
  <c r="Z3495" i="1" s="1"/>
  <c r="AI3495" i="1" s="1"/>
  <c r="X3489" i="1"/>
  <c r="Z3489" i="1" s="1"/>
  <c r="AI3489" i="1" s="1"/>
  <c r="X3492" i="1"/>
  <c r="Z3492" i="1" s="1"/>
  <c r="AI3492" i="1" s="1"/>
  <c r="X3487" i="1"/>
  <c r="Z3487" i="1" s="1"/>
  <c r="AI3487" i="1" s="1"/>
  <c r="Y3480" i="1"/>
  <c r="AA3480" i="1" s="1"/>
  <c r="AI3480" i="1" s="1"/>
  <c r="X3484" i="1"/>
  <c r="Z3484" i="1" s="1"/>
  <c r="X3481" i="1"/>
  <c r="Z3481" i="1" s="1"/>
  <c r="Y3484" i="1"/>
  <c r="AA3484" i="1" s="1"/>
  <c r="Y3481" i="1"/>
  <c r="AA3481" i="1" s="1"/>
  <c r="AH3478" i="1"/>
  <c r="AG3478" i="1"/>
  <c r="AF3478" i="1"/>
  <c r="AD3478" i="1"/>
  <c r="AC3478" i="1"/>
  <c r="J3478" i="1"/>
  <c r="Y3478" i="1" s="1"/>
  <c r="AA3478" i="1" s="1"/>
  <c r="I3478" i="1"/>
  <c r="C3478" i="1"/>
  <c r="AH3477" i="1"/>
  <c r="AG3477" i="1"/>
  <c r="AF3477" i="1"/>
  <c r="AD3477" i="1"/>
  <c r="AC3477" i="1"/>
  <c r="J3477" i="1"/>
  <c r="I3477" i="1"/>
  <c r="C3477" i="1"/>
  <c r="AH3476" i="1"/>
  <c r="AG3476" i="1"/>
  <c r="AF3476" i="1"/>
  <c r="AD3476" i="1"/>
  <c r="AC3476" i="1"/>
  <c r="J3476" i="1"/>
  <c r="X3476" i="1" s="1"/>
  <c r="Z3476" i="1" s="1"/>
  <c r="I3476" i="1"/>
  <c r="C3476" i="1"/>
  <c r="AH3475" i="1"/>
  <c r="AG3475" i="1"/>
  <c r="AF3475" i="1"/>
  <c r="AD3475" i="1"/>
  <c r="AC3475" i="1"/>
  <c r="J3475" i="1"/>
  <c r="Y3475" i="1" s="1"/>
  <c r="AA3475" i="1" s="1"/>
  <c r="I3475" i="1"/>
  <c r="C3475" i="1"/>
  <c r="AH3474" i="1"/>
  <c r="AG3474" i="1"/>
  <c r="AF3474" i="1"/>
  <c r="AD3474" i="1"/>
  <c r="AC3474" i="1"/>
  <c r="J3474" i="1"/>
  <c r="I3474" i="1"/>
  <c r="C3474" i="1"/>
  <c r="AH3473" i="1"/>
  <c r="AG3473" i="1"/>
  <c r="AF3473" i="1"/>
  <c r="AD3473" i="1"/>
  <c r="AC3473" i="1"/>
  <c r="J3473" i="1"/>
  <c r="I3473" i="1"/>
  <c r="C3473" i="1"/>
  <c r="AH3472" i="1"/>
  <c r="AG3472" i="1"/>
  <c r="AF3472" i="1"/>
  <c r="AD3472" i="1"/>
  <c r="AC3472" i="1"/>
  <c r="J3472" i="1"/>
  <c r="Y3472" i="1" s="1"/>
  <c r="AA3472" i="1" s="1"/>
  <c r="I3472" i="1"/>
  <c r="C3472" i="1"/>
  <c r="AH3471" i="1"/>
  <c r="AG3471" i="1"/>
  <c r="AF3471" i="1"/>
  <c r="AD3471" i="1"/>
  <c r="AC3471" i="1"/>
  <c r="J3471" i="1"/>
  <c r="I3471" i="1"/>
  <c r="C3471" i="1"/>
  <c r="AH3470" i="1"/>
  <c r="AG3470" i="1"/>
  <c r="AF3470" i="1"/>
  <c r="AD3470" i="1"/>
  <c r="AC3470" i="1"/>
  <c r="J3470" i="1"/>
  <c r="I3470" i="1"/>
  <c r="C3470" i="1"/>
  <c r="AH3469" i="1"/>
  <c r="AG3469" i="1"/>
  <c r="AF3469" i="1"/>
  <c r="AD3469" i="1"/>
  <c r="AC3469" i="1"/>
  <c r="J3469" i="1"/>
  <c r="I3469" i="1"/>
  <c r="C3469" i="1"/>
  <c r="AH3468" i="1"/>
  <c r="AG3468" i="1"/>
  <c r="AF3468" i="1"/>
  <c r="AD3468" i="1"/>
  <c r="AC3468" i="1"/>
  <c r="J3468" i="1"/>
  <c r="X3468" i="1" s="1"/>
  <c r="Z3468" i="1" s="1"/>
  <c r="I3468" i="1"/>
  <c r="C3468" i="1"/>
  <c r="AH3467" i="1"/>
  <c r="AG3467" i="1"/>
  <c r="AF3467" i="1"/>
  <c r="AD3467" i="1"/>
  <c r="AC3467" i="1"/>
  <c r="J3467" i="1"/>
  <c r="Y3467" i="1" s="1"/>
  <c r="AA3467" i="1" s="1"/>
  <c r="I3467" i="1"/>
  <c r="C3467" i="1"/>
  <c r="AH3466" i="1"/>
  <c r="AG3466" i="1"/>
  <c r="AF3466" i="1"/>
  <c r="AD3466" i="1"/>
  <c r="AC3466" i="1"/>
  <c r="S3466" i="1"/>
  <c r="T3466" i="1" s="1"/>
  <c r="J3466" i="1"/>
  <c r="I3466" i="1"/>
  <c r="C3466" i="1"/>
  <c r="AH3465" i="1"/>
  <c r="AG3465" i="1"/>
  <c r="AF3465" i="1"/>
  <c r="AD3465" i="1"/>
  <c r="AC3465" i="1"/>
  <c r="J3465" i="1"/>
  <c r="I3465" i="1"/>
  <c r="C3465" i="1"/>
  <c r="AH3464" i="1"/>
  <c r="AG3464" i="1"/>
  <c r="AF3464" i="1"/>
  <c r="AD3464" i="1"/>
  <c r="AC3464" i="1"/>
  <c r="J3464" i="1"/>
  <c r="Y3464" i="1" s="1"/>
  <c r="AA3464" i="1" s="1"/>
  <c r="I3464" i="1"/>
  <c r="C3464" i="1"/>
  <c r="AH3463" i="1"/>
  <c r="AG3463" i="1"/>
  <c r="AF3463" i="1"/>
  <c r="AD3463" i="1"/>
  <c r="AC3463" i="1"/>
  <c r="J3463" i="1"/>
  <c r="I3463" i="1"/>
  <c r="C3463" i="1"/>
  <c r="AE3470" i="1" l="1"/>
  <c r="AE3471" i="1"/>
  <c r="AI3494" i="1"/>
  <c r="AE3469" i="1"/>
  <c r="AI3482" i="1"/>
  <c r="AE3475" i="1"/>
  <c r="AE3477" i="1"/>
  <c r="AE3463" i="1"/>
  <c r="AE3472" i="1"/>
  <c r="AE3473" i="1"/>
  <c r="AE3464" i="1"/>
  <c r="AE3465" i="1"/>
  <c r="AI3497" i="1"/>
  <c r="AI3496" i="1"/>
  <c r="AI3493" i="1"/>
  <c r="AI3491" i="1"/>
  <c r="AI3490" i="1"/>
  <c r="AI3486" i="1"/>
  <c r="AI3485" i="1"/>
  <c r="AI3484" i="1"/>
  <c r="AI3483" i="1"/>
  <c r="AI3481" i="1"/>
  <c r="AI3479" i="1"/>
  <c r="M3478" i="1"/>
  <c r="S3478" i="1"/>
  <c r="T3478" i="1" s="1"/>
  <c r="AE3478" i="1"/>
  <c r="Y3477" i="1"/>
  <c r="AA3477" i="1" s="1"/>
  <c r="M3477" i="1"/>
  <c r="S3477" i="1"/>
  <c r="T3477" i="1" s="1"/>
  <c r="X3477" i="1"/>
  <c r="Z3477" i="1" s="1"/>
  <c r="Y3476" i="1"/>
  <c r="AA3476" i="1" s="1"/>
  <c r="AI3476" i="1" s="1"/>
  <c r="M3476" i="1"/>
  <c r="S3476" i="1"/>
  <c r="T3476" i="1" s="1"/>
  <c r="AE3476" i="1"/>
  <c r="M3475" i="1"/>
  <c r="S3475" i="1"/>
  <c r="T3475" i="1" s="1"/>
  <c r="S3474" i="1"/>
  <c r="T3474" i="1" s="1"/>
  <c r="X3474" i="1"/>
  <c r="Z3474" i="1" s="1"/>
  <c r="Y3474" i="1"/>
  <c r="AA3474" i="1" s="1"/>
  <c r="M3474" i="1"/>
  <c r="AE3474" i="1"/>
  <c r="S3473" i="1"/>
  <c r="T3473" i="1" s="1"/>
  <c r="M3473" i="1"/>
  <c r="X3473" i="1"/>
  <c r="Z3473" i="1" s="1"/>
  <c r="Y3473" i="1"/>
  <c r="AA3473" i="1" s="1"/>
  <c r="S3472" i="1"/>
  <c r="T3472" i="1" s="1"/>
  <c r="M3472" i="1"/>
  <c r="M3471" i="1"/>
  <c r="S3471" i="1"/>
  <c r="T3471" i="1" s="1"/>
  <c r="X3471" i="1"/>
  <c r="Z3471" i="1" s="1"/>
  <c r="M3470" i="1"/>
  <c r="S3470" i="1"/>
  <c r="T3470" i="1" s="1"/>
  <c r="Y3469" i="1"/>
  <c r="AA3469" i="1" s="1"/>
  <c r="M3469" i="1"/>
  <c r="S3469" i="1"/>
  <c r="T3469" i="1" s="1"/>
  <c r="X3469" i="1"/>
  <c r="Z3469" i="1" s="1"/>
  <c r="S3468" i="1"/>
  <c r="T3468" i="1" s="1"/>
  <c r="M3468" i="1"/>
  <c r="Y3468" i="1"/>
  <c r="AA3468" i="1" s="1"/>
  <c r="AI3468" i="1" s="1"/>
  <c r="AE3468" i="1"/>
  <c r="M3467" i="1"/>
  <c r="S3467" i="1"/>
  <c r="T3467" i="1" s="1"/>
  <c r="AE3467" i="1"/>
  <c r="M3466" i="1"/>
  <c r="X3466" i="1"/>
  <c r="Z3466" i="1" s="1"/>
  <c r="Y3466" i="1"/>
  <c r="AA3466" i="1" s="1"/>
  <c r="AE3466" i="1"/>
  <c r="M3465" i="1"/>
  <c r="S3465" i="1"/>
  <c r="T3465" i="1" s="1"/>
  <c r="Y3465" i="1"/>
  <c r="AA3465" i="1" s="1"/>
  <c r="X3465" i="1"/>
  <c r="Z3465" i="1" s="1"/>
  <c r="S3464" i="1"/>
  <c r="T3464" i="1" s="1"/>
  <c r="M3464" i="1"/>
  <c r="M3463" i="1"/>
  <c r="S3463" i="1"/>
  <c r="T3463" i="1" s="1"/>
  <c r="X3463" i="1"/>
  <c r="Z3463" i="1" s="1"/>
  <c r="Y3463" i="1"/>
  <c r="AA3463" i="1" s="1"/>
  <c r="Y3471" i="1"/>
  <c r="AA3471" i="1" s="1"/>
  <c r="X3478" i="1"/>
  <c r="Z3478" i="1" s="1"/>
  <c r="AI3478" i="1" s="1"/>
  <c r="X3475" i="1"/>
  <c r="Z3475" i="1" s="1"/>
  <c r="AI3475" i="1" s="1"/>
  <c r="X3472" i="1"/>
  <c r="Z3472" i="1" s="1"/>
  <c r="AI3472" i="1" s="1"/>
  <c r="X3470" i="1"/>
  <c r="Z3470" i="1" s="1"/>
  <c r="X3467" i="1"/>
  <c r="Z3467" i="1" s="1"/>
  <c r="AI3467" i="1" s="1"/>
  <c r="Y3470" i="1"/>
  <c r="AA3470" i="1" s="1"/>
  <c r="X3464" i="1"/>
  <c r="Z3464" i="1" s="1"/>
  <c r="AI3464" i="1" s="1"/>
  <c r="AH3462" i="1"/>
  <c r="AG3462" i="1"/>
  <c r="AF3462" i="1"/>
  <c r="AD3462" i="1"/>
  <c r="AC3462" i="1"/>
  <c r="J3462" i="1"/>
  <c r="Y3462" i="1" s="1"/>
  <c r="AA3462" i="1" s="1"/>
  <c r="I3462" i="1"/>
  <c r="C3462" i="1"/>
  <c r="AH3461" i="1"/>
  <c r="AG3461" i="1"/>
  <c r="AF3461" i="1"/>
  <c r="AD3461" i="1"/>
  <c r="AC3461" i="1"/>
  <c r="J3461" i="1"/>
  <c r="I3461" i="1"/>
  <c r="C3461" i="1"/>
  <c r="AH3460" i="1"/>
  <c r="AG3460" i="1"/>
  <c r="AF3460" i="1"/>
  <c r="AD3460" i="1"/>
  <c r="AC3460" i="1"/>
  <c r="J3460" i="1"/>
  <c r="I3460" i="1"/>
  <c r="C3460" i="1"/>
  <c r="AH3459" i="1"/>
  <c r="AG3459" i="1"/>
  <c r="AF3459" i="1"/>
  <c r="AD3459" i="1"/>
  <c r="AC3459" i="1"/>
  <c r="J3459" i="1"/>
  <c r="Y3459" i="1" s="1"/>
  <c r="AA3459" i="1" s="1"/>
  <c r="I3459" i="1"/>
  <c r="C3459" i="1"/>
  <c r="AH3458" i="1"/>
  <c r="AG3458" i="1"/>
  <c r="AF3458" i="1"/>
  <c r="AD3458" i="1"/>
  <c r="AC3458" i="1"/>
  <c r="J3458" i="1"/>
  <c r="I3458" i="1"/>
  <c r="C3458" i="1"/>
  <c r="AH3457" i="1"/>
  <c r="AG3457" i="1"/>
  <c r="AF3457" i="1"/>
  <c r="AD3457" i="1"/>
  <c r="AC3457" i="1"/>
  <c r="J3457" i="1"/>
  <c r="I3457" i="1"/>
  <c r="C3457" i="1"/>
  <c r="AH3456" i="1"/>
  <c r="AG3456" i="1"/>
  <c r="AF3456" i="1"/>
  <c r="AD3456" i="1"/>
  <c r="AC3456" i="1"/>
  <c r="J3456" i="1"/>
  <c r="Y3456" i="1" s="1"/>
  <c r="AA3456" i="1" s="1"/>
  <c r="I3456" i="1"/>
  <c r="C3456" i="1"/>
  <c r="AH3455" i="1"/>
  <c r="AG3455" i="1"/>
  <c r="AF3455" i="1"/>
  <c r="AD3455" i="1"/>
  <c r="AC3455" i="1"/>
  <c r="J3455" i="1"/>
  <c r="I3455" i="1"/>
  <c r="C3455" i="1"/>
  <c r="AH3454" i="1"/>
  <c r="AG3454" i="1"/>
  <c r="AF3454" i="1"/>
  <c r="AD3454" i="1"/>
  <c r="AC3454" i="1"/>
  <c r="J3454" i="1"/>
  <c r="I3454" i="1"/>
  <c r="C3454" i="1"/>
  <c r="AH3453" i="1"/>
  <c r="AG3453" i="1"/>
  <c r="AF3453" i="1"/>
  <c r="AD3453" i="1"/>
  <c r="AC3453" i="1"/>
  <c r="J3453" i="1"/>
  <c r="Y3453" i="1" s="1"/>
  <c r="AA3453" i="1" s="1"/>
  <c r="I3453" i="1"/>
  <c r="C3453" i="1"/>
  <c r="AH3452" i="1"/>
  <c r="AG3452" i="1"/>
  <c r="AF3452" i="1"/>
  <c r="AD3452" i="1"/>
  <c r="AC3452" i="1"/>
  <c r="J3452" i="1"/>
  <c r="Y3452" i="1" s="1"/>
  <c r="AA3452" i="1" s="1"/>
  <c r="I3452" i="1"/>
  <c r="C3452" i="1"/>
  <c r="AH3451" i="1"/>
  <c r="AG3451" i="1"/>
  <c r="AF3451" i="1"/>
  <c r="AD3451" i="1"/>
  <c r="AC3451" i="1"/>
  <c r="J3451" i="1"/>
  <c r="I3451" i="1"/>
  <c r="C3451" i="1"/>
  <c r="AH3450" i="1"/>
  <c r="AG3450" i="1"/>
  <c r="AF3450" i="1"/>
  <c r="AD3450" i="1"/>
  <c r="AC3450" i="1"/>
  <c r="J3450" i="1"/>
  <c r="I3450" i="1"/>
  <c r="C3450" i="1"/>
  <c r="AH3449" i="1"/>
  <c r="AG3449" i="1"/>
  <c r="AF3449" i="1"/>
  <c r="AD3449" i="1"/>
  <c r="AC3449" i="1"/>
  <c r="J3449" i="1"/>
  <c r="Y3449" i="1" s="1"/>
  <c r="AA3449" i="1" s="1"/>
  <c r="I3449" i="1"/>
  <c r="C3449" i="1"/>
  <c r="AH3448" i="1"/>
  <c r="AG3448" i="1"/>
  <c r="AF3448" i="1"/>
  <c r="AD3448" i="1"/>
  <c r="AC3448" i="1"/>
  <c r="J3448" i="1"/>
  <c r="I3448" i="1"/>
  <c r="C3448" i="1"/>
  <c r="AH3447" i="1"/>
  <c r="AG3447" i="1"/>
  <c r="AF3447" i="1"/>
  <c r="AD3447" i="1"/>
  <c r="AC3447" i="1"/>
  <c r="J3447" i="1"/>
  <c r="I3447" i="1"/>
  <c r="C3447" i="1"/>
  <c r="AH3446" i="1"/>
  <c r="AG3446" i="1"/>
  <c r="AF3446" i="1"/>
  <c r="AD3446" i="1"/>
  <c r="AC3446" i="1"/>
  <c r="J3446" i="1"/>
  <c r="Y3446" i="1" s="1"/>
  <c r="AA3446" i="1" s="1"/>
  <c r="I3446" i="1"/>
  <c r="C3446" i="1"/>
  <c r="AH3445" i="1"/>
  <c r="AG3445" i="1"/>
  <c r="AF3445" i="1"/>
  <c r="AD3445" i="1"/>
  <c r="AC3445" i="1"/>
  <c r="J3445" i="1"/>
  <c r="Y3445" i="1" s="1"/>
  <c r="AA3445" i="1" s="1"/>
  <c r="I3445" i="1"/>
  <c r="C3445" i="1"/>
  <c r="AH3444" i="1"/>
  <c r="AG3444" i="1"/>
  <c r="AF3444" i="1"/>
  <c r="AD3444" i="1"/>
  <c r="AC3444" i="1"/>
  <c r="J3444" i="1"/>
  <c r="I3444" i="1"/>
  <c r="C3444" i="1"/>
  <c r="AH3443" i="1"/>
  <c r="AG3443" i="1"/>
  <c r="AF3443" i="1"/>
  <c r="AD3443" i="1"/>
  <c r="AC3443" i="1"/>
  <c r="J3443" i="1"/>
  <c r="I3443" i="1"/>
  <c r="C3443" i="1"/>
  <c r="AH3442" i="1"/>
  <c r="AG3442" i="1"/>
  <c r="AF3442" i="1"/>
  <c r="AD3442" i="1"/>
  <c r="AC3442" i="1"/>
  <c r="J3442" i="1"/>
  <c r="Y3442" i="1" s="1"/>
  <c r="AA3442" i="1" s="1"/>
  <c r="I3442" i="1"/>
  <c r="C3442" i="1"/>
  <c r="AH3441" i="1"/>
  <c r="AG3441" i="1"/>
  <c r="AF3441" i="1"/>
  <c r="AD3441" i="1"/>
  <c r="AC3441" i="1"/>
  <c r="J3441" i="1"/>
  <c r="I3441" i="1"/>
  <c r="C3441" i="1"/>
  <c r="AH3440" i="1"/>
  <c r="AG3440" i="1"/>
  <c r="AF3440" i="1"/>
  <c r="AD3440" i="1"/>
  <c r="AC3440" i="1"/>
  <c r="J3440" i="1"/>
  <c r="I3440" i="1"/>
  <c r="C3440" i="1"/>
  <c r="AH3439" i="1"/>
  <c r="AG3439" i="1"/>
  <c r="AF3439" i="1"/>
  <c r="AD3439" i="1"/>
  <c r="AC3439" i="1"/>
  <c r="J3439" i="1"/>
  <c r="Y3439" i="1" s="1"/>
  <c r="AA3439" i="1" s="1"/>
  <c r="I3439" i="1"/>
  <c r="C3439" i="1"/>
  <c r="AH3438" i="1"/>
  <c r="AG3438" i="1"/>
  <c r="AF3438" i="1"/>
  <c r="AD3438" i="1"/>
  <c r="AC3438" i="1"/>
  <c r="J3438" i="1"/>
  <c r="I3438" i="1"/>
  <c r="C3438" i="1"/>
  <c r="AH3437" i="1"/>
  <c r="AG3437" i="1"/>
  <c r="AF3437" i="1"/>
  <c r="AD3437" i="1"/>
  <c r="AC3437" i="1"/>
  <c r="J3437" i="1"/>
  <c r="I3437" i="1"/>
  <c r="C3437" i="1"/>
  <c r="AI3471" i="1" l="1"/>
  <c r="AI3469" i="1"/>
  <c r="AI3474" i="1"/>
  <c r="AE3454" i="1"/>
  <c r="AE3455" i="1"/>
  <c r="AE3445" i="1"/>
  <c r="AE3446" i="1"/>
  <c r="AE3447" i="1"/>
  <c r="AE3449" i="1"/>
  <c r="AE3450" i="1"/>
  <c r="AE3438" i="1"/>
  <c r="AE3439" i="1"/>
  <c r="AE3437" i="1"/>
  <c r="AE3441" i="1"/>
  <c r="AE3444" i="1"/>
  <c r="AE3460" i="1"/>
  <c r="AE3461" i="1"/>
  <c r="AE3448" i="1"/>
  <c r="M3449" i="1"/>
  <c r="AI3470" i="1"/>
  <c r="AE3452" i="1"/>
  <c r="AI3477" i="1"/>
  <c r="AI3473" i="1"/>
  <c r="AI3466" i="1"/>
  <c r="AI3465" i="1"/>
  <c r="AI3463" i="1"/>
  <c r="M3462" i="1"/>
  <c r="S3462" i="1"/>
  <c r="T3462" i="1" s="1"/>
  <c r="AE3462" i="1"/>
  <c r="M3461" i="1"/>
  <c r="S3461" i="1"/>
  <c r="T3461" i="1" s="1"/>
  <c r="S3460" i="1"/>
  <c r="T3460" i="1" s="1"/>
  <c r="M3460" i="1"/>
  <c r="S3459" i="1"/>
  <c r="T3459" i="1" s="1"/>
  <c r="M3459" i="1"/>
  <c r="AE3459" i="1"/>
  <c r="M3458" i="1"/>
  <c r="S3458" i="1"/>
  <c r="T3458" i="1" s="1"/>
  <c r="AE3458" i="1"/>
  <c r="M3457" i="1"/>
  <c r="S3457" i="1"/>
  <c r="T3457" i="1" s="1"/>
  <c r="AE3457" i="1"/>
  <c r="S3456" i="1"/>
  <c r="T3456" i="1" s="1"/>
  <c r="M3456" i="1"/>
  <c r="AE3456" i="1"/>
  <c r="M3455" i="1"/>
  <c r="S3455" i="1"/>
  <c r="T3455" i="1" s="1"/>
  <c r="M3454" i="1"/>
  <c r="S3454" i="1"/>
  <c r="T3454" i="1" s="1"/>
  <c r="X3454" i="1"/>
  <c r="Z3454" i="1" s="1"/>
  <c r="M3453" i="1"/>
  <c r="S3453" i="1"/>
  <c r="T3453" i="1" s="1"/>
  <c r="AE3453" i="1"/>
  <c r="M3452" i="1"/>
  <c r="S3452" i="1"/>
  <c r="T3452" i="1" s="1"/>
  <c r="M3451" i="1"/>
  <c r="S3451" i="1"/>
  <c r="T3451" i="1" s="1"/>
  <c r="AE3451" i="1"/>
  <c r="M3450" i="1"/>
  <c r="S3450" i="1"/>
  <c r="T3450" i="1" s="1"/>
  <c r="X3450" i="1"/>
  <c r="Z3450" i="1" s="1"/>
  <c r="S3449" i="1"/>
  <c r="T3449" i="1" s="1"/>
  <c r="M3448" i="1"/>
  <c r="S3448" i="1"/>
  <c r="T3448" i="1" s="1"/>
  <c r="M3447" i="1"/>
  <c r="S3447" i="1"/>
  <c r="T3447" i="1" s="1"/>
  <c r="M3446" i="1"/>
  <c r="S3446" i="1"/>
  <c r="T3446" i="1" s="1"/>
  <c r="S3445" i="1"/>
  <c r="T3445" i="1" s="1"/>
  <c r="M3445" i="1"/>
  <c r="M3444" i="1"/>
  <c r="S3444" i="1"/>
  <c r="T3444" i="1" s="1"/>
  <c r="S3443" i="1"/>
  <c r="T3443" i="1" s="1"/>
  <c r="M3443" i="1"/>
  <c r="X3443" i="1"/>
  <c r="Z3443" i="1" s="1"/>
  <c r="S3442" i="1"/>
  <c r="T3442" i="1" s="1"/>
  <c r="M3442" i="1"/>
  <c r="S3441" i="1"/>
  <c r="T3441" i="1" s="1"/>
  <c r="M3441" i="1"/>
  <c r="X3441" i="1"/>
  <c r="Z3441" i="1" s="1"/>
  <c r="S3440" i="1"/>
  <c r="T3440" i="1" s="1"/>
  <c r="Y3440" i="1"/>
  <c r="AA3440" i="1" s="1"/>
  <c r="M3440" i="1"/>
  <c r="AE3440" i="1"/>
  <c r="S3439" i="1"/>
  <c r="T3439" i="1" s="1"/>
  <c r="M3439" i="1"/>
  <c r="M3438" i="1"/>
  <c r="S3438" i="1"/>
  <c r="T3438" i="1" s="1"/>
  <c r="M3437" i="1"/>
  <c r="S3437" i="1"/>
  <c r="T3437" i="1" s="1"/>
  <c r="X3447" i="1"/>
  <c r="Z3447" i="1" s="1"/>
  <c r="Y3450" i="1"/>
  <c r="AA3450" i="1" s="1"/>
  <c r="X3451" i="1"/>
  <c r="Z3451" i="1" s="1"/>
  <c r="X3437" i="1"/>
  <c r="Z3437" i="1" s="1"/>
  <c r="AE3443" i="1"/>
  <c r="Y3447" i="1"/>
  <c r="AA3447" i="1" s="1"/>
  <c r="Y3437" i="1"/>
  <c r="AA3437" i="1" s="1"/>
  <c r="AE3442" i="1"/>
  <c r="X3458" i="1"/>
  <c r="Z3458" i="1" s="1"/>
  <c r="X3444" i="1"/>
  <c r="Z3444" i="1" s="1"/>
  <c r="X3457" i="1"/>
  <c r="Z3457" i="1" s="1"/>
  <c r="X3460" i="1"/>
  <c r="Z3460" i="1" s="1"/>
  <c r="X3461" i="1"/>
  <c r="Z3461" i="1" s="1"/>
  <c r="Y3444" i="1"/>
  <c r="AA3444" i="1" s="1"/>
  <c r="Y3457" i="1"/>
  <c r="AA3457" i="1" s="1"/>
  <c r="Y3460" i="1"/>
  <c r="AA3460" i="1" s="1"/>
  <c r="Y3461" i="1"/>
  <c r="AA3461" i="1" s="1"/>
  <c r="X3440" i="1"/>
  <c r="Z3440" i="1" s="1"/>
  <c r="Y3443" i="1"/>
  <c r="AA3443" i="1" s="1"/>
  <c r="Y3454" i="1"/>
  <c r="AA3454" i="1" s="1"/>
  <c r="X3438" i="1"/>
  <c r="Z3438" i="1" s="1"/>
  <c r="Y3441" i="1"/>
  <c r="AA3441" i="1" s="1"/>
  <c r="X3448" i="1"/>
  <c r="Z3448" i="1" s="1"/>
  <c r="Y3451" i="1"/>
  <c r="AA3451" i="1" s="1"/>
  <c r="X3455" i="1"/>
  <c r="Z3455" i="1" s="1"/>
  <c r="Y3458" i="1"/>
  <c r="AA3458" i="1" s="1"/>
  <c r="Y3438" i="1"/>
  <c r="AA3438" i="1" s="1"/>
  <c r="X3445" i="1"/>
  <c r="Z3445" i="1" s="1"/>
  <c r="AI3445" i="1" s="1"/>
  <c r="Y3448" i="1"/>
  <c r="AA3448" i="1" s="1"/>
  <c r="X3452" i="1"/>
  <c r="Z3452" i="1" s="1"/>
  <c r="AI3452" i="1" s="1"/>
  <c r="Y3455" i="1"/>
  <c r="AA3455" i="1" s="1"/>
  <c r="X3462" i="1"/>
  <c r="Z3462" i="1" s="1"/>
  <c r="AI3462" i="1" s="1"/>
  <c r="X3442" i="1"/>
  <c r="Z3442" i="1" s="1"/>
  <c r="AI3442" i="1" s="1"/>
  <c r="X3449" i="1"/>
  <c r="Z3449" i="1" s="1"/>
  <c r="AI3449" i="1" s="1"/>
  <c r="X3459" i="1"/>
  <c r="Z3459" i="1" s="1"/>
  <c r="AI3459" i="1" s="1"/>
  <c r="X3439" i="1"/>
  <c r="Z3439" i="1" s="1"/>
  <c r="AI3439" i="1" s="1"/>
  <c r="X3446" i="1"/>
  <c r="Z3446" i="1" s="1"/>
  <c r="AI3446" i="1" s="1"/>
  <c r="X3453" i="1"/>
  <c r="Z3453" i="1" s="1"/>
  <c r="AI3453" i="1" s="1"/>
  <c r="X3456" i="1"/>
  <c r="Z3456" i="1" s="1"/>
  <c r="AI3456" i="1" s="1"/>
  <c r="AH3101" i="1"/>
  <c r="AG3101" i="1"/>
  <c r="AF3101" i="1"/>
  <c r="AD3101" i="1"/>
  <c r="AC3101" i="1"/>
  <c r="S3101" i="1"/>
  <c r="T3101" i="1" s="1"/>
  <c r="J3101" i="1"/>
  <c r="Y3101" i="1" s="1"/>
  <c r="AA3101" i="1" s="1"/>
  <c r="I3101" i="1"/>
  <c r="C3101" i="1"/>
  <c r="AH3100" i="1"/>
  <c r="AG3100" i="1"/>
  <c r="AF3100" i="1"/>
  <c r="AD3100" i="1"/>
  <c r="AC3100" i="1"/>
  <c r="S3100" i="1"/>
  <c r="T3100" i="1" s="1"/>
  <c r="J3100" i="1"/>
  <c r="M3100" i="1" s="1"/>
  <c r="I3100" i="1"/>
  <c r="C3100" i="1"/>
  <c r="AH3099" i="1"/>
  <c r="AG3099" i="1"/>
  <c r="AF3099" i="1"/>
  <c r="AD3099" i="1"/>
  <c r="AC3099" i="1"/>
  <c r="S3099" i="1"/>
  <c r="T3099" i="1" s="1"/>
  <c r="J3099" i="1"/>
  <c r="M3099" i="1" s="1"/>
  <c r="I3099" i="1"/>
  <c r="C3099" i="1"/>
  <c r="AH3098" i="1"/>
  <c r="AG3098" i="1"/>
  <c r="AF3098" i="1"/>
  <c r="AD3098" i="1"/>
  <c r="AC3098" i="1"/>
  <c r="S3098" i="1"/>
  <c r="T3098" i="1" s="1"/>
  <c r="J3098" i="1"/>
  <c r="I3098" i="1"/>
  <c r="C3098" i="1"/>
  <c r="AH3097" i="1"/>
  <c r="AG3097" i="1"/>
  <c r="AF3097" i="1"/>
  <c r="AD3097" i="1"/>
  <c r="AC3097" i="1"/>
  <c r="S3097" i="1"/>
  <c r="T3097" i="1" s="1"/>
  <c r="J3097" i="1"/>
  <c r="I3097" i="1"/>
  <c r="C3097" i="1"/>
  <c r="AH3096" i="1"/>
  <c r="AG3096" i="1"/>
  <c r="AF3096" i="1"/>
  <c r="AD3096" i="1"/>
  <c r="AC3096" i="1"/>
  <c r="S3096" i="1"/>
  <c r="T3096" i="1" s="1"/>
  <c r="J3096" i="1"/>
  <c r="X3096" i="1" s="1"/>
  <c r="Z3096" i="1" s="1"/>
  <c r="I3096" i="1"/>
  <c r="C3096" i="1"/>
  <c r="AH3095" i="1"/>
  <c r="AG3095" i="1"/>
  <c r="AF3095" i="1"/>
  <c r="AD3095" i="1"/>
  <c r="AC3095" i="1"/>
  <c r="S3095" i="1"/>
  <c r="T3095" i="1" s="1"/>
  <c r="J3095" i="1"/>
  <c r="I3095" i="1"/>
  <c r="C3095" i="1"/>
  <c r="AH3094" i="1"/>
  <c r="AG3094" i="1"/>
  <c r="AF3094" i="1"/>
  <c r="AD3094" i="1"/>
  <c r="AC3094" i="1"/>
  <c r="S3094" i="1"/>
  <c r="T3094" i="1" s="1"/>
  <c r="J3094" i="1"/>
  <c r="I3094" i="1"/>
  <c r="C3094" i="1"/>
  <c r="AH3093" i="1"/>
  <c r="AG3093" i="1"/>
  <c r="AF3093" i="1"/>
  <c r="AD3093" i="1"/>
  <c r="AC3093" i="1"/>
  <c r="S3093" i="1"/>
  <c r="T3093" i="1" s="1"/>
  <c r="J3093" i="1"/>
  <c r="M3093" i="1" s="1"/>
  <c r="I3093" i="1"/>
  <c r="C3093" i="1"/>
  <c r="AH3092" i="1"/>
  <c r="AG3092" i="1"/>
  <c r="AF3092" i="1"/>
  <c r="AD3092" i="1"/>
  <c r="AC3092" i="1"/>
  <c r="S3092" i="1"/>
  <c r="T3092" i="1" s="1"/>
  <c r="J3092" i="1"/>
  <c r="I3092" i="1"/>
  <c r="C3092" i="1"/>
  <c r="AH3091" i="1"/>
  <c r="AG3091" i="1"/>
  <c r="AF3091" i="1"/>
  <c r="AD3091" i="1"/>
  <c r="AC3091" i="1"/>
  <c r="S3091" i="1"/>
  <c r="T3091" i="1" s="1"/>
  <c r="J3091" i="1"/>
  <c r="Y3091" i="1" s="1"/>
  <c r="AA3091" i="1" s="1"/>
  <c r="I3091" i="1"/>
  <c r="C3091" i="1"/>
  <c r="AH3090" i="1"/>
  <c r="AG3090" i="1"/>
  <c r="AF3090" i="1"/>
  <c r="AD3090" i="1"/>
  <c r="AC3090" i="1"/>
  <c r="S3090" i="1"/>
  <c r="T3090" i="1" s="1"/>
  <c r="J3090" i="1"/>
  <c r="I3090" i="1"/>
  <c r="C3090" i="1"/>
  <c r="AH3089" i="1"/>
  <c r="AG3089" i="1"/>
  <c r="AF3089" i="1"/>
  <c r="AD3089" i="1"/>
  <c r="AC3089" i="1"/>
  <c r="S3089" i="1"/>
  <c r="T3089" i="1" s="1"/>
  <c r="J3089" i="1"/>
  <c r="M3089" i="1" s="1"/>
  <c r="I3089" i="1"/>
  <c r="C3089" i="1"/>
  <c r="AH3088" i="1"/>
  <c r="AG3088" i="1"/>
  <c r="AF3088" i="1"/>
  <c r="AD3088" i="1"/>
  <c r="AC3088" i="1"/>
  <c r="S3088" i="1"/>
  <c r="T3088" i="1" s="1"/>
  <c r="J3088" i="1"/>
  <c r="M3088" i="1" s="1"/>
  <c r="I3088" i="1"/>
  <c r="C3088" i="1"/>
  <c r="AH3087" i="1"/>
  <c r="AG3087" i="1"/>
  <c r="AF3087" i="1"/>
  <c r="AD3087" i="1"/>
  <c r="AC3087" i="1"/>
  <c r="S3087" i="1"/>
  <c r="T3087" i="1" s="1"/>
  <c r="J3087" i="1"/>
  <c r="M3087" i="1" s="1"/>
  <c r="I3087" i="1"/>
  <c r="C3087" i="1"/>
  <c r="AH3086" i="1"/>
  <c r="AG3086" i="1"/>
  <c r="AF3086" i="1"/>
  <c r="AD3086" i="1"/>
  <c r="AC3086" i="1"/>
  <c r="S3086" i="1"/>
  <c r="T3086" i="1" s="1"/>
  <c r="J3086" i="1"/>
  <c r="I3086" i="1"/>
  <c r="C3086" i="1"/>
  <c r="AH3085" i="1"/>
  <c r="AG3085" i="1"/>
  <c r="AF3085" i="1"/>
  <c r="AD3085" i="1"/>
  <c r="AC3085" i="1"/>
  <c r="S3085" i="1"/>
  <c r="T3085" i="1" s="1"/>
  <c r="J3085" i="1"/>
  <c r="I3085" i="1"/>
  <c r="C3085" i="1"/>
  <c r="AH3084" i="1"/>
  <c r="AG3084" i="1"/>
  <c r="AF3084" i="1"/>
  <c r="AD3084" i="1"/>
  <c r="AC3084" i="1"/>
  <c r="S3084" i="1"/>
  <c r="T3084" i="1" s="1"/>
  <c r="J3084" i="1"/>
  <c r="Y3084" i="1" s="1"/>
  <c r="AA3084" i="1" s="1"/>
  <c r="I3084" i="1"/>
  <c r="C3084" i="1"/>
  <c r="AH3083" i="1"/>
  <c r="AG3083" i="1"/>
  <c r="AF3083" i="1"/>
  <c r="AD3083" i="1"/>
  <c r="AC3083" i="1"/>
  <c r="S3083" i="1"/>
  <c r="T3083" i="1" s="1"/>
  <c r="J3083" i="1"/>
  <c r="M3083" i="1" s="1"/>
  <c r="I3083" i="1"/>
  <c r="C3083" i="1"/>
  <c r="AH3082" i="1"/>
  <c r="AG3082" i="1"/>
  <c r="AF3082" i="1"/>
  <c r="AD3082" i="1"/>
  <c r="AC3082" i="1"/>
  <c r="S3082" i="1"/>
  <c r="T3082" i="1" s="1"/>
  <c r="J3082" i="1"/>
  <c r="I3082" i="1"/>
  <c r="C3082" i="1"/>
  <c r="AH3081" i="1"/>
  <c r="AG3081" i="1"/>
  <c r="AF3081" i="1"/>
  <c r="AD3081" i="1"/>
  <c r="AC3081" i="1"/>
  <c r="S3081" i="1"/>
  <c r="T3081" i="1" s="1"/>
  <c r="J3081" i="1"/>
  <c r="M3081" i="1" s="1"/>
  <c r="I3081" i="1"/>
  <c r="C3081" i="1"/>
  <c r="AH3080" i="1"/>
  <c r="AG3080" i="1"/>
  <c r="AF3080" i="1"/>
  <c r="AD3080" i="1"/>
  <c r="AC3080" i="1"/>
  <c r="S3080" i="1"/>
  <c r="T3080" i="1" s="1"/>
  <c r="J3080" i="1"/>
  <c r="M3080" i="1" s="1"/>
  <c r="I3080" i="1"/>
  <c r="C3080" i="1"/>
  <c r="AH3079" i="1"/>
  <c r="AG3079" i="1"/>
  <c r="AF3079" i="1"/>
  <c r="AD3079" i="1"/>
  <c r="AC3079" i="1"/>
  <c r="S3079" i="1"/>
  <c r="T3079" i="1" s="1"/>
  <c r="J3079" i="1"/>
  <c r="M3079" i="1" s="1"/>
  <c r="I3079" i="1"/>
  <c r="C3079" i="1"/>
  <c r="AH3078" i="1"/>
  <c r="AG3078" i="1"/>
  <c r="AF3078" i="1"/>
  <c r="AD3078" i="1"/>
  <c r="AC3078" i="1"/>
  <c r="S3078" i="1"/>
  <c r="T3078" i="1" s="1"/>
  <c r="J3078" i="1"/>
  <c r="I3078" i="1"/>
  <c r="C3078" i="1"/>
  <c r="AH3077" i="1"/>
  <c r="AG3077" i="1"/>
  <c r="AF3077" i="1"/>
  <c r="AD3077" i="1"/>
  <c r="AC3077" i="1"/>
  <c r="S3077" i="1"/>
  <c r="T3077" i="1" s="1"/>
  <c r="J3077" i="1"/>
  <c r="I3077" i="1"/>
  <c r="C3077" i="1"/>
  <c r="AH3076" i="1"/>
  <c r="AG3076" i="1"/>
  <c r="AF3076" i="1"/>
  <c r="AD3076" i="1"/>
  <c r="AC3076" i="1"/>
  <c r="S3076" i="1"/>
  <c r="T3076" i="1" s="1"/>
  <c r="J3076" i="1"/>
  <c r="I3076" i="1"/>
  <c r="C3076" i="1"/>
  <c r="AE3093" i="1" l="1"/>
  <c r="AE3078" i="1"/>
  <c r="AE3084" i="1"/>
  <c r="AE3099" i="1"/>
  <c r="AE3095" i="1"/>
  <c r="AE3091" i="1"/>
  <c r="M3091" i="1"/>
  <c r="AE3092" i="1"/>
  <c r="AI3461" i="1"/>
  <c r="AI3460" i="1"/>
  <c r="M3084" i="1"/>
  <c r="AE3097" i="1"/>
  <c r="AI3454" i="1"/>
  <c r="AI3458" i="1"/>
  <c r="AI3457" i="1"/>
  <c r="AI3450" i="1"/>
  <c r="AI3447" i="1"/>
  <c r="AI3444" i="1"/>
  <c r="AI3443" i="1"/>
  <c r="AI3441" i="1"/>
  <c r="AI3440" i="1"/>
  <c r="AI3438" i="1"/>
  <c r="AE3082" i="1"/>
  <c r="AI3451" i="1"/>
  <c r="AE3083" i="1"/>
  <c r="AE3087" i="1"/>
  <c r="AE3100" i="1"/>
  <c r="AE3088" i="1"/>
  <c r="AE3096" i="1"/>
  <c r="AI3437" i="1"/>
  <c r="AE3076" i="1"/>
  <c r="AE3085" i="1"/>
  <c r="AE3089" i="1"/>
  <c r="AE3098" i="1"/>
  <c r="AE3090" i="1"/>
  <c r="M3090" i="1"/>
  <c r="M3096" i="1"/>
  <c r="M3077" i="1"/>
  <c r="Y3099" i="1"/>
  <c r="AA3099" i="1" s="1"/>
  <c r="M3094" i="1"/>
  <c r="M3097" i="1"/>
  <c r="M3078" i="1"/>
  <c r="M3082" i="1"/>
  <c r="M3085" i="1"/>
  <c r="M3092" i="1"/>
  <c r="M3076" i="1"/>
  <c r="Y3082" i="1"/>
  <c r="AA3082" i="1" s="1"/>
  <c r="M3086" i="1"/>
  <c r="M3095" i="1"/>
  <c r="M3098" i="1"/>
  <c r="M3101" i="1"/>
  <c r="AE3079" i="1"/>
  <c r="AE3101" i="1"/>
  <c r="AE3081" i="1"/>
  <c r="AE3077" i="1"/>
  <c r="AE3080" i="1"/>
  <c r="AE3094" i="1"/>
  <c r="AE3086" i="1"/>
  <c r="X3082" i="1"/>
  <c r="Z3082" i="1" s="1"/>
  <c r="X3099" i="1"/>
  <c r="Z3099" i="1" s="1"/>
  <c r="Y3078" i="1"/>
  <c r="AA3078" i="1" s="1"/>
  <c r="Y3085" i="1"/>
  <c r="AA3085" i="1" s="1"/>
  <c r="X3098" i="1"/>
  <c r="Z3098" i="1" s="1"/>
  <c r="Y3098" i="1"/>
  <c r="AA3098" i="1" s="1"/>
  <c r="X3081" i="1"/>
  <c r="Z3081" i="1" s="1"/>
  <c r="Y3089" i="1"/>
  <c r="AA3089" i="1" s="1"/>
  <c r="X3095" i="1"/>
  <c r="Z3095" i="1" s="1"/>
  <c r="X3089" i="1"/>
  <c r="Z3089" i="1" s="1"/>
  <c r="X3088" i="1"/>
  <c r="Z3088" i="1" s="1"/>
  <c r="Y3095" i="1"/>
  <c r="AA3095" i="1" s="1"/>
  <c r="X3079" i="1"/>
  <c r="Z3079" i="1" s="1"/>
  <c r="X3086" i="1"/>
  <c r="Z3086" i="1" s="1"/>
  <c r="Y3088" i="1"/>
  <c r="AA3088" i="1" s="1"/>
  <c r="Y3092" i="1"/>
  <c r="AA3092" i="1" s="1"/>
  <c r="Y3081" i="1"/>
  <c r="AA3081" i="1" s="1"/>
  <c r="X3092" i="1"/>
  <c r="Z3092" i="1" s="1"/>
  <c r="X3078" i="1"/>
  <c r="Z3078" i="1" s="1"/>
  <c r="AI3078" i="1" s="1"/>
  <c r="X3085" i="1"/>
  <c r="Z3085" i="1" s="1"/>
  <c r="AI3455" i="1"/>
  <c r="AI3448" i="1"/>
  <c r="X3076" i="1"/>
  <c r="Z3076" i="1" s="1"/>
  <c r="Y3079" i="1"/>
  <c r="AA3079" i="1" s="1"/>
  <c r="X3083" i="1"/>
  <c r="Z3083" i="1" s="1"/>
  <c r="Y3086" i="1"/>
  <c r="AA3086" i="1" s="1"/>
  <c r="X3093" i="1"/>
  <c r="Z3093" i="1" s="1"/>
  <c r="Y3096" i="1"/>
  <c r="AA3096" i="1" s="1"/>
  <c r="AI3096" i="1" s="1"/>
  <c r="X3100" i="1"/>
  <c r="Z3100" i="1" s="1"/>
  <c r="Y3076" i="1"/>
  <c r="AA3076" i="1" s="1"/>
  <c r="X3080" i="1"/>
  <c r="Z3080" i="1" s="1"/>
  <c r="Y3083" i="1"/>
  <c r="AA3083" i="1" s="1"/>
  <c r="X3090" i="1"/>
  <c r="Z3090" i="1" s="1"/>
  <c r="Y3093" i="1"/>
  <c r="AA3093" i="1" s="1"/>
  <c r="X3097" i="1"/>
  <c r="Z3097" i="1" s="1"/>
  <c r="Y3100" i="1"/>
  <c r="AA3100" i="1" s="1"/>
  <c r="Y3080" i="1"/>
  <c r="AA3080" i="1" s="1"/>
  <c r="X3087" i="1"/>
  <c r="Z3087" i="1" s="1"/>
  <c r="Y3090" i="1"/>
  <c r="AA3090" i="1" s="1"/>
  <c r="X3094" i="1"/>
  <c r="Z3094" i="1" s="1"/>
  <c r="Y3097" i="1"/>
  <c r="AA3097" i="1" s="1"/>
  <c r="X3077" i="1"/>
  <c r="Z3077" i="1" s="1"/>
  <c r="Y3077" i="1"/>
  <c r="AA3077" i="1" s="1"/>
  <c r="X3084" i="1"/>
  <c r="Z3084" i="1" s="1"/>
  <c r="AI3084" i="1" s="1"/>
  <c r="Y3087" i="1"/>
  <c r="AA3087" i="1" s="1"/>
  <c r="X3091" i="1"/>
  <c r="Z3091" i="1" s="1"/>
  <c r="AI3091" i="1" s="1"/>
  <c r="Y3094" i="1"/>
  <c r="AA3094" i="1" s="1"/>
  <c r="X3101" i="1"/>
  <c r="Z3101" i="1" s="1"/>
  <c r="AI3101" i="1" s="1"/>
  <c r="AH3403" i="1"/>
  <c r="AG3403" i="1"/>
  <c r="AF3403" i="1"/>
  <c r="AD3403" i="1"/>
  <c r="AC3403" i="1"/>
  <c r="S3403" i="1"/>
  <c r="T3403" i="1" s="1"/>
  <c r="J3403" i="1"/>
  <c r="Y3403" i="1" s="1"/>
  <c r="AA3403" i="1" s="1"/>
  <c r="I3403" i="1"/>
  <c r="C3403" i="1"/>
  <c r="AH3402" i="1"/>
  <c r="AG3402" i="1"/>
  <c r="AF3402" i="1"/>
  <c r="AD3402" i="1"/>
  <c r="AC3402" i="1"/>
  <c r="S3402" i="1"/>
  <c r="T3402" i="1" s="1"/>
  <c r="J3402" i="1"/>
  <c r="I3402" i="1"/>
  <c r="C3402" i="1"/>
  <c r="AH3401" i="1"/>
  <c r="AG3401" i="1"/>
  <c r="AF3401" i="1"/>
  <c r="AD3401" i="1"/>
  <c r="AC3401" i="1"/>
  <c r="S3401" i="1"/>
  <c r="T3401" i="1" s="1"/>
  <c r="J3401" i="1"/>
  <c r="X3401" i="1" s="1"/>
  <c r="Z3401" i="1" s="1"/>
  <c r="I3401" i="1"/>
  <c r="C3401" i="1"/>
  <c r="AH3400" i="1"/>
  <c r="AG3400" i="1"/>
  <c r="AF3400" i="1"/>
  <c r="AD3400" i="1"/>
  <c r="AC3400" i="1"/>
  <c r="S3400" i="1"/>
  <c r="T3400" i="1" s="1"/>
  <c r="J3400" i="1"/>
  <c r="Y3400" i="1" s="1"/>
  <c r="AA3400" i="1" s="1"/>
  <c r="I3400" i="1"/>
  <c r="C3400" i="1"/>
  <c r="AH3399" i="1"/>
  <c r="AG3399" i="1"/>
  <c r="AF3399" i="1"/>
  <c r="AD3399" i="1"/>
  <c r="AC3399" i="1"/>
  <c r="S3399" i="1"/>
  <c r="T3399" i="1" s="1"/>
  <c r="J3399" i="1"/>
  <c r="M3399" i="1" s="1"/>
  <c r="I3399" i="1"/>
  <c r="C3399" i="1"/>
  <c r="AH3398" i="1"/>
  <c r="AG3398" i="1"/>
  <c r="AF3398" i="1"/>
  <c r="AD3398" i="1"/>
  <c r="AC3398" i="1"/>
  <c r="S3398" i="1"/>
  <c r="T3398" i="1" s="1"/>
  <c r="J3398" i="1"/>
  <c r="Y3398" i="1" s="1"/>
  <c r="AA3398" i="1" s="1"/>
  <c r="I3398" i="1"/>
  <c r="C3398" i="1"/>
  <c r="AH3397" i="1"/>
  <c r="AG3397" i="1"/>
  <c r="AF3397" i="1"/>
  <c r="AD3397" i="1"/>
  <c r="AC3397" i="1"/>
  <c r="S3397" i="1"/>
  <c r="T3397" i="1" s="1"/>
  <c r="J3397" i="1"/>
  <c r="M3397" i="1" s="1"/>
  <c r="I3397" i="1"/>
  <c r="C3397" i="1"/>
  <c r="AH3396" i="1"/>
  <c r="AG3396" i="1"/>
  <c r="AF3396" i="1"/>
  <c r="AD3396" i="1"/>
  <c r="AC3396" i="1"/>
  <c r="S3396" i="1"/>
  <c r="T3396" i="1" s="1"/>
  <c r="J3396" i="1"/>
  <c r="M3396" i="1" s="1"/>
  <c r="I3396" i="1"/>
  <c r="C3396" i="1"/>
  <c r="AH3395" i="1"/>
  <c r="AG3395" i="1"/>
  <c r="AF3395" i="1"/>
  <c r="AD3395" i="1"/>
  <c r="AC3395" i="1"/>
  <c r="S3395" i="1"/>
  <c r="T3395" i="1" s="1"/>
  <c r="J3395" i="1"/>
  <c r="X3395" i="1" s="1"/>
  <c r="Z3395" i="1" s="1"/>
  <c r="I3395" i="1"/>
  <c r="C3395" i="1"/>
  <c r="AH3394" i="1"/>
  <c r="AG3394" i="1"/>
  <c r="AF3394" i="1"/>
  <c r="AD3394" i="1"/>
  <c r="AC3394" i="1"/>
  <c r="S3394" i="1"/>
  <c r="T3394" i="1" s="1"/>
  <c r="J3394" i="1"/>
  <c r="X3394" i="1" s="1"/>
  <c r="Z3394" i="1" s="1"/>
  <c r="I3394" i="1"/>
  <c r="C3394" i="1"/>
  <c r="AH3393" i="1"/>
  <c r="AG3393" i="1"/>
  <c r="AF3393" i="1"/>
  <c r="AD3393" i="1"/>
  <c r="AC3393" i="1"/>
  <c r="S3393" i="1"/>
  <c r="T3393" i="1" s="1"/>
  <c r="J3393" i="1"/>
  <c r="M3393" i="1" s="1"/>
  <c r="I3393" i="1"/>
  <c r="C3393" i="1"/>
  <c r="AH3392" i="1"/>
  <c r="AG3392" i="1"/>
  <c r="AF3392" i="1"/>
  <c r="AD3392" i="1"/>
  <c r="AC3392" i="1"/>
  <c r="S3392" i="1"/>
  <c r="T3392" i="1" s="1"/>
  <c r="J3392" i="1"/>
  <c r="Y3392" i="1" s="1"/>
  <c r="AA3392" i="1" s="1"/>
  <c r="I3392" i="1"/>
  <c r="C3392" i="1"/>
  <c r="AH3391" i="1"/>
  <c r="AG3391" i="1"/>
  <c r="AF3391" i="1"/>
  <c r="AD3391" i="1"/>
  <c r="AC3391" i="1"/>
  <c r="S3391" i="1"/>
  <c r="T3391" i="1" s="1"/>
  <c r="J3391" i="1"/>
  <c r="X3391" i="1" s="1"/>
  <c r="Z3391" i="1" s="1"/>
  <c r="I3391" i="1"/>
  <c r="C3391" i="1"/>
  <c r="AH3390" i="1"/>
  <c r="AG3390" i="1"/>
  <c r="AF3390" i="1"/>
  <c r="AD3390" i="1"/>
  <c r="AC3390" i="1"/>
  <c r="S3390" i="1"/>
  <c r="T3390" i="1" s="1"/>
  <c r="J3390" i="1"/>
  <c r="Y3390" i="1" s="1"/>
  <c r="AA3390" i="1" s="1"/>
  <c r="I3390" i="1"/>
  <c r="C3390" i="1"/>
  <c r="AH3389" i="1"/>
  <c r="AG3389" i="1"/>
  <c r="AF3389" i="1"/>
  <c r="AD3389" i="1"/>
  <c r="AC3389" i="1"/>
  <c r="S3389" i="1"/>
  <c r="T3389" i="1" s="1"/>
  <c r="J3389" i="1"/>
  <c r="Y3389" i="1" s="1"/>
  <c r="AA3389" i="1" s="1"/>
  <c r="I3389" i="1"/>
  <c r="C3389" i="1"/>
  <c r="AH3388" i="1"/>
  <c r="AG3388" i="1"/>
  <c r="AF3388" i="1"/>
  <c r="AD3388" i="1"/>
  <c r="AC3388" i="1"/>
  <c r="S3388" i="1"/>
  <c r="T3388" i="1" s="1"/>
  <c r="J3388" i="1"/>
  <c r="X3388" i="1" s="1"/>
  <c r="Z3388" i="1" s="1"/>
  <c r="I3388" i="1"/>
  <c r="C3388" i="1"/>
  <c r="AH3387" i="1"/>
  <c r="AG3387" i="1"/>
  <c r="AF3387" i="1"/>
  <c r="AD3387" i="1"/>
  <c r="AC3387" i="1"/>
  <c r="S3387" i="1"/>
  <c r="T3387" i="1" s="1"/>
  <c r="J3387" i="1"/>
  <c r="I3387" i="1"/>
  <c r="C3387" i="1"/>
  <c r="AI3085" i="1" l="1"/>
  <c r="AE3397" i="1"/>
  <c r="AE3402" i="1"/>
  <c r="X3397" i="1"/>
  <c r="Z3397" i="1" s="1"/>
  <c r="AE3387" i="1"/>
  <c r="AE3395" i="1"/>
  <c r="Y3399" i="1"/>
  <c r="AA3399" i="1" s="1"/>
  <c r="AE3403" i="1"/>
  <c r="AI3099" i="1"/>
  <c r="AE3401" i="1"/>
  <c r="AI3082" i="1"/>
  <c r="AE3400" i="1"/>
  <c r="AE3388" i="1"/>
  <c r="AE3393" i="1"/>
  <c r="AE3398" i="1"/>
  <c r="AE3390" i="1"/>
  <c r="AE3399" i="1"/>
  <c r="M3400" i="1"/>
  <c r="AI3092" i="1"/>
  <c r="AI3089" i="1"/>
  <c r="M3392" i="1"/>
  <c r="AI3086" i="1"/>
  <c r="AI3097" i="1"/>
  <c r="AI3093" i="1"/>
  <c r="AI3098" i="1"/>
  <c r="AI3090" i="1"/>
  <c r="AI3083" i="1"/>
  <c r="AI3080" i="1"/>
  <c r="AI3076" i="1"/>
  <c r="AI3088" i="1"/>
  <c r="AI3095" i="1"/>
  <c r="AI3077" i="1"/>
  <c r="AI3081" i="1"/>
  <c r="AI3079" i="1"/>
  <c r="Y3394" i="1"/>
  <c r="AA3394" i="1" s="1"/>
  <c r="AI3394" i="1" s="1"/>
  <c r="X3398" i="1"/>
  <c r="Z3398" i="1" s="1"/>
  <c r="AI3398" i="1" s="1"/>
  <c r="Y3388" i="1"/>
  <c r="AA3388" i="1" s="1"/>
  <c r="AI3388" i="1" s="1"/>
  <c r="Y3397" i="1"/>
  <c r="AA3397" i="1" s="1"/>
  <c r="X3389" i="1"/>
  <c r="Z3389" i="1" s="1"/>
  <c r="AI3389" i="1" s="1"/>
  <c r="M3394" i="1"/>
  <c r="M3401" i="1"/>
  <c r="M3388" i="1"/>
  <c r="Y3401" i="1"/>
  <c r="AA3401" i="1" s="1"/>
  <c r="AI3401" i="1" s="1"/>
  <c r="M3403" i="1"/>
  <c r="M3387" i="1"/>
  <c r="M3402" i="1"/>
  <c r="X3396" i="1"/>
  <c r="Z3396" i="1" s="1"/>
  <c r="M3390" i="1"/>
  <c r="X3387" i="1"/>
  <c r="Z3387" i="1" s="1"/>
  <c r="Y3387" i="1"/>
  <c r="AA3387" i="1" s="1"/>
  <c r="M3391" i="1"/>
  <c r="M3395" i="1"/>
  <c r="Y3396" i="1"/>
  <c r="AA3396" i="1" s="1"/>
  <c r="M3398" i="1"/>
  <c r="X3402" i="1"/>
  <c r="Z3402" i="1" s="1"/>
  <c r="M3389" i="1"/>
  <c r="Y3391" i="1"/>
  <c r="AA3391" i="1" s="1"/>
  <c r="AI3391" i="1" s="1"/>
  <c r="AE3392" i="1"/>
  <c r="AE3394" i="1"/>
  <c r="AE3391" i="1"/>
  <c r="AE3396" i="1"/>
  <c r="AE3389" i="1"/>
  <c r="AI3087" i="1"/>
  <c r="AI3100" i="1"/>
  <c r="AI3094" i="1"/>
  <c r="X3392" i="1"/>
  <c r="Z3392" i="1" s="1"/>
  <c r="AI3392" i="1" s="1"/>
  <c r="Y3395" i="1"/>
  <c r="AA3395" i="1" s="1"/>
  <c r="AI3395" i="1" s="1"/>
  <c r="X3399" i="1"/>
  <c r="Z3399" i="1" s="1"/>
  <c r="Y3402" i="1"/>
  <c r="AA3402" i="1" s="1"/>
  <c r="X3393" i="1"/>
  <c r="Z3393" i="1" s="1"/>
  <c r="X3403" i="1"/>
  <c r="Z3403" i="1" s="1"/>
  <c r="AI3403" i="1" s="1"/>
  <c r="X3390" i="1"/>
  <c r="Z3390" i="1" s="1"/>
  <c r="AI3390" i="1" s="1"/>
  <c r="Y3393" i="1"/>
  <c r="AA3393" i="1" s="1"/>
  <c r="X3400" i="1"/>
  <c r="Z3400" i="1" s="1"/>
  <c r="AI3400" i="1" s="1"/>
  <c r="AH3386" i="1"/>
  <c r="AG3386" i="1"/>
  <c r="AF3386" i="1"/>
  <c r="AD3386" i="1"/>
  <c r="AC3386" i="1"/>
  <c r="S3386" i="1"/>
  <c r="T3386" i="1" s="1"/>
  <c r="J3386" i="1"/>
  <c r="Y3386" i="1" s="1"/>
  <c r="AA3386" i="1" s="1"/>
  <c r="I3386" i="1"/>
  <c r="C3386" i="1"/>
  <c r="AH3385" i="1"/>
  <c r="AG3385" i="1"/>
  <c r="AF3385" i="1"/>
  <c r="AD3385" i="1"/>
  <c r="AC3385" i="1"/>
  <c r="S3385" i="1"/>
  <c r="T3385" i="1" s="1"/>
  <c r="J3385" i="1"/>
  <c r="I3385" i="1"/>
  <c r="C3385" i="1"/>
  <c r="AH3384" i="1"/>
  <c r="AG3384" i="1"/>
  <c r="AF3384" i="1"/>
  <c r="AD3384" i="1"/>
  <c r="AC3384" i="1"/>
  <c r="S3384" i="1"/>
  <c r="T3384" i="1" s="1"/>
  <c r="J3384" i="1"/>
  <c r="X3384" i="1" s="1"/>
  <c r="Z3384" i="1" s="1"/>
  <c r="I3384" i="1"/>
  <c r="C3384" i="1"/>
  <c r="AH3383" i="1"/>
  <c r="AG3383" i="1"/>
  <c r="AF3383" i="1"/>
  <c r="AD3383" i="1"/>
  <c r="AC3383" i="1"/>
  <c r="S3383" i="1"/>
  <c r="T3383" i="1" s="1"/>
  <c r="J3383" i="1"/>
  <c r="Y3383" i="1" s="1"/>
  <c r="AA3383" i="1" s="1"/>
  <c r="I3383" i="1"/>
  <c r="C3383" i="1"/>
  <c r="AH3382" i="1"/>
  <c r="AG3382" i="1"/>
  <c r="AF3382" i="1"/>
  <c r="AD3382" i="1"/>
  <c r="AC3382" i="1"/>
  <c r="S3382" i="1"/>
  <c r="T3382" i="1" s="1"/>
  <c r="J3382" i="1"/>
  <c r="I3382" i="1"/>
  <c r="C3382" i="1"/>
  <c r="AH3381" i="1"/>
  <c r="AG3381" i="1"/>
  <c r="AF3381" i="1"/>
  <c r="AD3381" i="1"/>
  <c r="AC3381" i="1"/>
  <c r="S3381" i="1"/>
  <c r="T3381" i="1" s="1"/>
  <c r="J3381" i="1"/>
  <c r="X3381" i="1" s="1"/>
  <c r="Z3381" i="1" s="1"/>
  <c r="I3381" i="1"/>
  <c r="C3381" i="1"/>
  <c r="AH3380" i="1"/>
  <c r="AG3380" i="1"/>
  <c r="AF3380" i="1"/>
  <c r="AD3380" i="1"/>
  <c r="AC3380" i="1"/>
  <c r="S3380" i="1"/>
  <c r="T3380" i="1" s="1"/>
  <c r="J3380" i="1"/>
  <c r="X3380" i="1" s="1"/>
  <c r="Z3380" i="1" s="1"/>
  <c r="I3380" i="1"/>
  <c r="C3380" i="1"/>
  <c r="AH3379" i="1"/>
  <c r="AG3379" i="1"/>
  <c r="AF3379" i="1"/>
  <c r="AD3379" i="1"/>
  <c r="AC3379" i="1"/>
  <c r="S3379" i="1"/>
  <c r="T3379" i="1" s="1"/>
  <c r="J3379" i="1"/>
  <c r="Y3379" i="1" s="1"/>
  <c r="AA3379" i="1" s="1"/>
  <c r="I3379" i="1"/>
  <c r="C3379" i="1"/>
  <c r="AH3378" i="1"/>
  <c r="AG3378" i="1"/>
  <c r="AF3378" i="1"/>
  <c r="AD3378" i="1"/>
  <c r="AC3378" i="1"/>
  <c r="S3378" i="1"/>
  <c r="T3378" i="1" s="1"/>
  <c r="J3378" i="1"/>
  <c r="Y3378" i="1" s="1"/>
  <c r="AA3378" i="1" s="1"/>
  <c r="I3378" i="1"/>
  <c r="C3378" i="1"/>
  <c r="AH3436" i="1"/>
  <c r="AG3436" i="1"/>
  <c r="AF3436" i="1"/>
  <c r="AD3436" i="1"/>
  <c r="AC3436" i="1"/>
  <c r="J3436" i="1"/>
  <c r="I3436" i="1"/>
  <c r="C3436" i="1"/>
  <c r="AH3435" i="1"/>
  <c r="AG3435" i="1"/>
  <c r="AF3435" i="1"/>
  <c r="AD3435" i="1"/>
  <c r="AC3435" i="1"/>
  <c r="J3435" i="1"/>
  <c r="I3435" i="1"/>
  <c r="C3435" i="1"/>
  <c r="AH3434" i="1"/>
  <c r="AG3434" i="1"/>
  <c r="AF3434" i="1"/>
  <c r="AD3434" i="1"/>
  <c r="AC3434" i="1"/>
  <c r="J3434" i="1"/>
  <c r="Y3434" i="1" s="1"/>
  <c r="AA3434" i="1" s="1"/>
  <c r="I3434" i="1"/>
  <c r="C3434" i="1"/>
  <c r="AH3433" i="1"/>
  <c r="AG3433" i="1"/>
  <c r="AF3433" i="1"/>
  <c r="AD3433" i="1"/>
  <c r="AC3433" i="1"/>
  <c r="J3433" i="1"/>
  <c r="I3433" i="1"/>
  <c r="C3433" i="1"/>
  <c r="AH3432" i="1"/>
  <c r="AG3432" i="1"/>
  <c r="AF3432" i="1"/>
  <c r="AD3432" i="1"/>
  <c r="AC3432" i="1"/>
  <c r="J3432" i="1"/>
  <c r="I3432" i="1"/>
  <c r="C3432" i="1"/>
  <c r="AH3431" i="1"/>
  <c r="AG3431" i="1"/>
  <c r="AF3431" i="1"/>
  <c r="AD3431" i="1"/>
  <c r="AC3431" i="1"/>
  <c r="J3431" i="1"/>
  <c r="Y3431" i="1" s="1"/>
  <c r="AA3431" i="1" s="1"/>
  <c r="I3431" i="1"/>
  <c r="C3431" i="1"/>
  <c r="AH3430" i="1"/>
  <c r="AG3430" i="1"/>
  <c r="AF3430" i="1"/>
  <c r="AD3430" i="1"/>
  <c r="AC3430" i="1"/>
  <c r="J3430" i="1"/>
  <c r="I3430" i="1"/>
  <c r="C3430" i="1"/>
  <c r="AE3379" i="1" l="1"/>
  <c r="AI3397" i="1"/>
  <c r="AE3434" i="1"/>
  <c r="AE3436" i="1"/>
  <c r="AI3399" i="1"/>
  <c r="AE3378" i="1"/>
  <c r="Y3384" i="1"/>
  <c r="AA3384" i="1" s="1"/>
  <c r="AI3384" i="1" s="1"/>
  <c r="AE3430" i="1"/>
  <c r="AE3381" i="1"/>
  <c r="AE3432" i="1"/>
  <c r="AE3433" i="1"/>
  <c r="AE3382" i="1"/>
  <c r="AE3386" i="1"/>
  <c r="AI3396" i="1"/>
  <c r="AE3384" i="1"/>
  <c r="AE3380" i="1"/>
  <c r="AE3385" i="1"/>
  <c r="AI3402" i="1"/>
  <c r="Y3381" i="1"/>
  <c r="AA3381" i="1" s="1"/>
  <c r="AI3381" i="1" s="1"/>
  <c r="M3384" i="1"/>
  <c r="X3385" i="1"/>
  <c r="Z3385" i="1" s="1"/>
  <c r="AI3387" i="1"/>
  <c r="M3379" i="1"/>
  <c r="M3381" i="1"/>
  <c r="M3383" i="1"/>
  <c r="Y3385" i="1"/>
  <c r="AA3385" i="1" s="1"/>
  <c r="M3380" i="1"/>
  <c r="M3382" i="1"/>
  <c r="M3386" i="1"/>
  <c r="X3382" i="1"/>
  <c r="Z3382" i="1" s="1"/>
  <c r="M3385" i="1"/>
  <c r="Y3380" i="1"/>
  <c r="AA3380" i="1" s="1"/>
  <c r="AI3380" i="1" s="1"/>
  <c r="AE3383" i="1"/>
  <c r="M3378" i="1"/>
  <c r="X3378" i="1"/>
  <c r="Z3378" i="1" s="1"/>
  <c r="AI3378" i="1" s="1"/>
  <c r="Y3436" i="1"/>
  <c r="AA3436" i="1" s="1"/>
  <c r="M3436" i="1"/>
  <c r="S3436" i="1"/>
  <c r="T3436" i="1" s="1"/>
  <c r="X3436" i="1"/>
  <c r="Z3436" i="1" s="1"/>
  <c r="M3435" i="1"/>
  <c r="S3435" i="1"/>
  <c r="T3435" i="1" s="1"/>
  <c r="X3435" i="1"/>
  <c r="Z3435" i="1" s="1"/>
  <c r="Y3435" i="1"/>
  <c r="AA3435" i="1" s="1"/>
  <c r="AE3435" i="1"/>
  <c r="M3434" i="1"/>
  <c r="S3434" i="1"/>
  <c r="T3434" i="1" s="1"/>
  <c r="S3433" i="1"/>
  <c r="T3433" i="1" s="1"/>
  <c r="X3433" i="1"/>
  <c r="Z3433" i="1" s="1"/>
  <c r="M3433" i="1"/>
  <c r="M3432" i="1"/>
  <c r="S3432" i="1"/>
  <c r="T3432" i="1" s="1"/>
  <c r="X3432" i="1"/>
  <c r="Z3432" i="1" s="1"/>
  <c r="Y3432" i="1"/>
  <c r="AA3432" i="1" s="1"/>
  <c r="M3431" i="1"/>
  <c r="S3431" i="1"/>
  <c r="T3431" i="1" s="1"/>
  <c r="AE3431" i="1"/>
  <c r="M3430" i="1"/>
  <c r="S3430" i="1"/>
  <c r="T3430" i="1" s="1"/>
  <c r="AI3393" i="1"/>
  <c r="X3379" i="1"/>
  <c r="Z3379" i="1" s="1"/>
  <c r="AI3379" i="1" s="1"/>
  <c r="Y3382" i="1"/>
  <c r="AA3382" i="1" s="1"/>
  <c r="X3386" i="1"/>
  <c r="Z3386" i="1" s="1"/>
  <c r="AI3386" i="1" s="1"/>
  <c r="X3383" i="1"/>
  <c r="Z3383" i="1" s="1"/>
  <c r="AI3383" i="1" s="1"/>
  <c r="X3430" i="1"/>
  <c r="Z3430" i="1" s="1"/>
  <c r="Y3433" i="1"/>
  <c r="AA3433" i="1" s="1"/>
  <c r="Y3430" i="1"/>
  <c r="AA3430" i="1" s="1"/>
  <c r="X3434" i="1"/>
  <c r="Z3434" i="1" s="1"/>
  <c r="AI3434" i="1" s="1"/>
  <c r="X3431" i="1"/>
  <c r="Z3431" i="1" s="1"/>
  <c r="AI3431" i="1" s="1"/>
  <c r="AH3429" i="1"/>
  <c r="AG3429" i="1"/>
  <c r="AF3429" i="1"/>
  <c r="AD3429" i="1"/>
  <c r="AC3429" i="1"/>
  <c r="J3429" i="1"/>
  <c r="Y3429" i="1" s="1"/>
  <c r="AA3429" i="1" s="1"/>
  <c r="I3429" i="1"/>
  <c r="C3429" i="1"/>
  <c r="AH3428" i="1"/>
  <c r="AG3428" i="1"/>
  <c r="AF3428" i="1"/>
  <c r="AD3428" i="1"/>
  <c r="AC3428" i="1"/>
  <c r="J3428" i="1"/>
  <c r="I3428" i="1"/>
  <c r="C3428" i="1"/>
  <c r="AH3427" i="1"/>
  <c r="AG3427" i="1"/>
  <c r="AF3427" i="1"/>
  <c r="AD3427" i="1"/>
  <c r="AC3427" i="1"/>
  <c r="J3427" i="1"/>
  <c r="I3427" i="1"/>
  <c r="C3427" i="1"/>
  <c r="AH3426" i="1"/>
  <c r="AG3426" i="1"/>
  <c r="AF3426" i="1"/>
  <c r="AD3426" i="1"/>
  <c r="AC3426" i="1"/>
  <c r="J3426" i="1"/>
  <c r="X3426" i="1" s="1"/>
  <c r="Z3426" i="1" s="1"/>
  <c r="I3426" i="1"/>
  <c r="C3426" i="1"/>
  <c r="AH3425" i="1"/>
  <c r="AG3425" i="1"/>
  <c r="AF3425" i="1"/>
  <c r="AD3425" i="1"/>
  <c r="AC3425" i="1"/>
  <c r="J3425" i="1"/>
  <c r="Y3425" i="1" s="1"/>
  <c r="AA3425" i="1" s="1"/>
  <c r="I3425" i="1"/>
  <c r="C3425" i="1"/>
  <c r="AH3424" i="1"/>
  <c r="AG3424" i="1"/>
  <c r="AF3424" i="1"/>
  <c r="AD3424" i="1"/>
  <c r="AC3424" i="1"/>
  <c r="J3424" i="1"/>
  <c r="S3424" i="1" s="1"/>
  <c r="T3424" i="1" s="1"/>
  <c r="I3424" i="1"/>
  <c r="C3424" i="1"/>
  <c r="AH3423" i="1"/>
  <c r="AG3423" i="1"/>
  <c r="AF3423" i="1"/>
  <c r="AD3423" i="1"/>
  <c r="AC3423" i="1"/>
  <c r="J3423" i="1"/>
  <c r="Y3423" i="1" s="1"/>
  <c r="AA3423" i="1" s="1"/>
  <c r="I3423" i="1"/>
  <c r="C3423" i="1"/>
  <c r="AH3422" i="1"/>
  <c r="AG3422" i="1"/>
  <c r="AF3422" i="1"/>
  <c r="AD3422" i="1"/>
  <c r="AC3422" i="1"/>
  <c r="J3422" i="1"/>
  <c r="X3422" i="1" s="1"/>
  <c r="Z3422" i="1" s="1"/>
  <c r="I3422" i="1"/>
  <c r="C3422" i="1"/>
  <c r="AH3421" i="1"/>
  <c r="AG3421" i="1"/>
  <c r="AF3421" i="1"/>
  <c r="AD3421" i="1"/>
  <c r="AC3421" i="1"/>
  <c r="J3421" i="1"/>
  <c r="Y3421" i="1" s="1"/>
  <c r="AA3421" i="1" s="1"/>
  <c r="I3421" i="1"/>
  <c r="C3421" i="1"/>
  <c r="AH3420" i="1"/>
  <c r="AG3420" i="1"/>
  <c r="AF3420" i="1"/>
  <c r="AD3420" i="1"/>
  <c r="AC3420" i="1"/>
  <c r="J3420" i="1"/>
  <c r="I3420" i="1"/>
  <c r="C3420" i="1"/>
  <c r="AH3419" i="1"/>
  <c r="AG3419" i="1"/>
  <c r="AF3419" i="1"/>
  <c r="AD3419" i="1"/>
  <c r="AC3419" i="1"/>
  <c r="J3419" i="1"/>
  <c r="I3419" i="1"/>
  <c r="C3419" i="1"/>
  <c r="AH3418" i="1"/>
  <c r="AG3418" i="1"/>
  <c r="AF3418" i="1"/>
  <c r="AD3418" i="1"/>
  <c r="AC3418" i="1"/>
  <c r="J3418" i="1"/>
  <c r="Y3418" i="1" s="1"/>
  <c r="AA3418" i="1" s="1"/>
  <c r="I3418" i="1"/>
  <c r="C3418" i="1"/>
  <c r="AH3417" i="1"/>
  <c r="AG3417" i="1"/>
  <c r="AF3417" i="1"/>
  <c r="AD3417" i="1"/>
  <c r="AC3417" i="1"/>
  <c r="J3417" i="1"/>
  <c r="I3417" i="1"/>
  <c r="C3417" i="1"/>
  <c r="AH3416" i="1"/>
  <c r="AG3416" i="1"/>
  <c r="AF3416" i="1"/>
  <c r="AD3416" i="1"/>
  <c r="AC3416" i="1"/>
  <c r="J3416" i="1"/>
  <c r="I3416" i="1"/>
  <c r="C3416" i="1"/>
  <c r="AH3415" i="1"/>
  <c r="AG3415" i="1"/>
  <c r="AF3415" i="1"/>
  <c r="AD3415" i="1"/>
  <c r="AC3415" i="1"/>
  <c r="J3415" i="1"/>
  <c r="X3415" i="1" s="1"/>
  <c r="Z3415" i="1" s="1"/>
  <c r="I3415" i="1"/>
  <c r="C3415" i="1"/>
  <c r="AH3414" i="1"/>
  <c r="AG3414" i="1"/>
  <c r="AF3414" i="1"/>
  <c r="AD3414" i="1"/>
  <c r="AC3414" i="1"/>
  <c r="J3414" i="1"/>
  <c r="I3414" i="1"/>
  <c r="C3414" i="1"/>
  <c r="AE3416" i="1" l="1"/>
  <c r="AE3421" i="1"/>
  <c r="AE3428" i="1"/>
  <c r="M3424" i="1"/>
  <c r="AE3418" i="1"/>
  <c r="AE3419" i="1"/>
  <c r="AE3420" i="1"/>
  <c r="M3423" i="1"/>
  <c r="S3423" i="1"/>
  <c r="T3423" i="1" s="1"/>
  <c r="X3423" i="1"/>
  <c r="Z3423" i="1" s="1"/>
  <c r="AI3423" i="1" s="1"/>
  <c r="AI3382" i="1"/>
  <c r="AI3385" i="1"/>
  <c r="AI3436" i="1"/>
  <c r="AI3435" i="1"/>
  <c r="AI3433" i="1"/>
  <c r="AI3432" i="1"/>
  <c r="M3429" i="1"/>
  <c r="S3429" i="1"/>
  <c r="T3429" i="1" s="1"/>
  <c r="AE3429" i="1"/>
  <c r="S3428" i="1"/>
  <c r="T3428" i="1" s="1"/>
  <c r="X3428" i="1"/>
  <c r="Z3428" i="1" s="1"/>
  <c r="Y3428" i="1"/>
  <c r="AA3428" i="1" s="1"/>
  <c r="M3428" i="1"/>
  <c r="S3427" i="1"/>
  <c r="T3427" i="1" s="1"/>
  <c r="Y3427" i="1"/>
  <c r="AA3427" i="1" s="1"/>
  <c r="M3427" i="1"/>
  <c r="AE3427" i="1"/>
  <c r="S3426" i="1"/>
  <c r="T3426" i="1" s="1"/>
  <c r="M3426" i="1"/>
  <c r="Y3426" i="1"/>
  <c r="AA3426" i="1" s="1"/>
  <c r="AI3426" i="1" s="1"/>
  <c r="AE3426" i="1"/>
  <c r="M3425" i="1"/>
  <c r="S3425" i="1"/>
  <c r="T3425" i="1" s="1"/>
  <c r="M3422" i="1"/>
  <c r="S3422" i="1"/>
  <c r="T3422" i="1" s="1"/>
  <c r="S3421" i="1"/>
  <c r="T3421" i="1" s="1"/>
  <c r="M3421" i="1"/>
  <c r="AI3430" i="1"/>
  <c r="M3420" i="1"/>
  <c r="S3420" i="1"/>
  <c r="T3420" i="1" s="1"/>
  <c r="M3419" i="1"/>
  <c r="X3419" i="1"/>
  <c r="Z3419" i="1" s="1"/>
  <c r="Y3419" i="1"/>
  <c r="AA3419" i="1" s="1"/>
  <c r="S3419" i="1"/>
  <c r="T3419" i="1" s="1"/>
  <c r="S3418" i="1"/>
  <c r="T3418" i="1" s="1"/>
  <c r="M3418" i="1"/>
  <c r="M3417" i="1"/>
  <c r="S3417" i="1"/>
  <c r="T3417" i="1" s="1"/>
  <c r="S3416" i="1"/>
  <c r="T3416" i="1" s="1"/>
  <c r="X3416" i="1"/>
  <c r="Z3416" i="1" s="1"/>
  <c r="Y3416" i="1"/>
  <c r="AA3416" i="1" s="1"/>
  <c r="M3416" i="1"/>
  <c r="S3415" i="1"/>
  <c r="T3415" i="1" s="1"/>
  <c r="M3415" i="1"/>
  <c r="AE3415" i="1"/>
  <c r="M3414" i="1"/>
  <c r="S3414" i="1"/>
  <c r="T3414" i="1" s="1"/>
  <c r="X3420" i="1"/>
  <c r="Z3420" i="1" s="1"/>
  <c r="X3417" i="1"/>
  <c r="Z3417" i="1" s="1"/>
  <c r="AE3424" i="1"/>
  <c r="X3427" i="1"/>
  <c r="Z3427" i="1" s="1"/>
  <c r="AE3425" i="1"/>
  <c r="AE3414" i="1"/>
  <c r="AE3417" i="1"/>
  <c r="AE3423" i="1"/>
  <c r="X3424" i="1"/>
  <c r="Z3424" i="1" s="1"/>
  <c r="Y3415" i="1"/>
  <c r="AA3415" i="1" s="1"/>
  <c r="AI3415" i="1" s="1"/>
  <c r="AE3422" i="1"/>
  <c r="Y3424" i="1"/>
  <c r="AA3424" i="1" s="1"/>
  <c r="Y3422" i="1"/>
  <c r="AA3422" i="1" s="1"/>
  <c r="AI3422" i="1" s="1"/>
  <c r="X3429" i="1"/>
  <c r="Z3429" i="1" s="1"/>
  <c r="AI3429" i="1" s="1"/>
  <c r="X3425" i="1"/>
  <c r="Z3425" i="1" s="1"/>
  <c r="AI3425" i="1" s="1"/>
  <c r="Y3420" i="1"/>
  <c r="AA3420" i="1" s="1"/>
  <c r="X3414" i="1"/>
  <c r="Z3414" i="1" s="1"/>
  <c r="Y3417" i="1"/>
  <c r="AA3417" i="1" s="1"/>
  <c r="Y3414" i="1"/>
  <c r="AA3414" i="1" s="1"/>
  <c r="X3421" i="1"/>
  <c r="Z3421" i="1" s="1"/>
  <c r="AI3421" i="1" s="1"/>
  <c r="X3418" i="1"/>
  <c r="Z3418" i="1" s="1"/>
  <c r="AI3418" i="1" s="1"/>
  <c r="AH3413" i="1"/>
  <c r="AG3413" i="1"/>
  <c r="AF3413" i="1"/>
  <c r="AD3413" i="1"/>
  <c r="AC3413" i="1"/>
  <c r="J3413" i="1"/>
  <c r="Y3413" i="1" s="1"/>
  <c r="AA3413" i="1" s="1"/>
  <c r="I3413" i="1"/>
  <c r="C3413" i="1"/>
  <c r="AH3412" i="1"/>
  <c r="AG3412" i="1"/>
  <c r="AF3412" i="1"/>
  <c r="AD3412" i="1"/>
  <c r="AC3412" i="1"/>
  <c r="J3412" i="1"/>
  <c r="I3412" i="1"/>
  <c r="C3412" i="1"/>
  <c r="AH3411" i="1"/>
  <c r="AG3411" i="1"/>
  <c r="AF3411" i="1"/>
  <c r="AD3411" i="1"/>
  <c r="AC3411" i="1"/>
  <c r="J3411" i="1"/>
  <c r="X3411" i="1" s="1"/>
  <c r="Z3411" i="1" s="1"/>
  <c r="I3411" i="1"/>
  <c r="C3411" i="1"/>
  <c r="AH3410" i="1"/>
  <c r="AG3410" i="1"/>
  <c r="AF3410" i="1"/>
  <c r="AD3410" i="1"/>
  <c r="AC3410" i="1"/>
  <c r="J3410" i="1"/>
  <c r="I3410" i="1"/>
  <c r="C3410" i="1"/>
  <c r="AH3409" i="1"/>
  <c r="AG3409" i="1"/>
  <c r="AF3409" i="1"/>
  <c r="AD3409" i="1"/>
  <c r="AC3409" i="1"/>
  <c r="J3409" i="1"/>
  <c r="I3409" i="1"/>
  <c r="C3409" i="1"/>
  <c r="AH3408" i="1"/>
  <c r="AG3408" i="1"/>
  <c r="AF3408" i="1"/>
  <c r="AD3408" i="1"/>
  <c r="AC3408" i="1"/>
  <c r="J3408" i="1"/>
  <c r="I3408" i="1"/>
  <c r="C3408" i="1"/>
  <c r="AH3407" i="1"/>
  <c r="AG3407" i="1"/>
  <c r="AF3407" i="1"/>
  <c r="AD3407" i="1"/>
  <c r="AC3407" i="1"/>
  <c r="J3407" i="1"/>
  <c r="Y3407" i="1" s="1"/>
  <c r="AA3407" i="1" s="1"/>
  <c r="I3407" i="1"/>
  <c r="C3407" i="1"/>
  <c r="AH3406" i="1"/>
  <c r="AG3406" i="1"/>
  <c r="AF3406" i="1"/>
  <c r="AD3406" i="1"/>
  <c r="AC3406" i="1"/>
  <c r="J3406" i="1"/>
  <c r="I3406" i="1"/>
  <c r="C3406" i="1"/>
  <c r="AH3405" i="1"/>
  <c r="AG3405" i="1"/>
  <c r="AF3405" i="1"/>
  <c r="AD3405" i="1"/>
  <c r="AC3405" i="1"/>
  <c r="J3405" i="1"/>
  <c r="I3405" i="1"/>
  <c r="C3405" i="1"/>
  <c r="AH3404" i="1"/>
  <c r="AG3404" i="1"/>
  <c r="AF3404" i="1"/>
  <c r="AD3404" i="1"/>
  <c r="AC3404" i="1"/>
  <c r="J3404" i="1"/>
  <c r="Y3404" i="1" s="1"/>
  <c r="AA3404" i="1" s="1"/>
  <c r="I3404" i="1"/>
  <c r="C3404" i="1"/>
  <c r="AH3377" i="1"/>
  <c r="AG3377" i="1"/>
  <c r="AF3377" i="1"/>
  <c r="AD3377" i="1"/>
  <c r="AC3377" i="1"/>
  <c r="J3377" i="1"/>
  <c r="I3377" i="1"/>
  <c r="C3377" i="1"/>
  <c r="AH3376" i="1"/>
  <c r="AG3376" i="1"/>
  <c r="AF3376" i="1"/>
  <c r="AD3376" i="1"/>
  <c r="AC3376" i="1"/>
  <c r="S3376" i="1"/>
  <c r="T3376" i="1" s="1"/>
  <c r="J3376" i="1"/>
  <c r="X3376" i="1" s="1"/>
  <c r="Z3376" i="1" s="1"/>
  <c r="I3376" i="1"/>
  <c r="C3376" i="1"/>
  <c r="AH3375" i="1"/>
  <c r="AG3375" i="1"/>
  <c r="AF3375" i="1"/>
  <c r="AD3375" i="1"/>
  <c r="AC3375" i="1"/>
  <c r="J3375" i="1"/>
  <c r="Y3375" i="1" s="1"/>
  <c r="AA3375" i="1" s="1"/>
  <c r="I3375" i="1"/>
  <c r="C3375" i="1"/>
  <c r="AH3374" i="1"/>
  <c r="AG3374" i="1"/>
  <c r="AF3374" i="1"/>
  <c r="AD3374" i="1"/>
  <c r="AC3374" i="1"/>
  <c r="S3374" i="1"/>
  <c r="T3374" i="1" s="1"/>
  <c r="J3374" i="1"/>
  <c r="I3374" i="1"/>
  <c r="C3374" i="1"/>
  <c r="AH3373" i="1"/>
  <c r="AG3373" i="1"/>
  <c r="AF3373" i="1"/>
  <c r="AD3373" i="1"/>
  <c r="AC3373" i="1"/>
  <c r="J3373" i="1"/>
  <c r="I3373" i="1"/>
  <c r="C3373" i="1"/>
  <c r="AH3372" i="1"/>
  <c r="AG3372" i="1"/>
  <c r="AF3372" i="1"/>
  <c r="AD3372" i="1"/>
  <c r="AC3372" i="1"/>
  <c r="J3372" i="1"/>
  <c r="Y3372" i="1" s="1"/>
  <c r="AA3372" i="1" s="1"/>
  <c r="I3372" i="1"/>
  <c r="C3372" i="1"/>
  <c r="AH3371" i="1"/>
  <c r="AG3371" i="1"/>
  <c r="AF3371" i="1"/>
  <c r="AD3371" i="1"/>
  <c r="AC3371" i="1"/>
  <c r="J3371" i="1"/>
  <c r="I3371" i="1"/>
  <c r="C3371" i="1"/>
  <c r="AH3370" i="1"/>
  <c r="AG3370" i="1"/>
  <c r="AF3370" i="1"/>
  <c r="AD3370" i="1"/>
  <c r="AC3370" i="1"/>
  <c r="J3370" i="1"/>
  <c r="I3370" i="1"/>
  <c r="C3370" i="1"/>
  <c r="AE3377" i="1" l="1"/>
  <c r="AI3420" i="1"/>
  <c r="AE3404" i="1"/>
  <c r="AE3405" i="1"/>
  <c r="M3372" i="1"/>
  <c r="AE3372" i="1"/>
  <c r="AE3373" i="1"/>
  <c r="AI3416" i="1"/>
  <c r="AI3428" i="1"/>
  <c r="AI3427" i="1"/>
  <c r="AI3419" i="1"/>
  <c r="AI3414" i="1"/>
  <c r="S3413" i="1"/>
  <c r="T3413" i="1" s="1"/>
  <c r="M3413" i="1"/>
  <c r="S3412" i="1"/>
  <c r="T3412" i="1" s="1"/>
  <c r="M3412" i="1"/>
  <c r="M3411" i="1"/>
  <c r="S3411" i="1"/>
  <c r="T3411" i="1" s="1"/>
  <c r="M3410" i="1"/>
  <c r="S3410" i="1"/>
  <c r="T3410" i="1" s="1"/>
  <c r="S3409" i="1"/>
  <c r="T3409" i="1" s="1"/>
  <c r="M3409" i="1"/>
  <c r="S3372" i="1"/>
  <c r="T3372" i="1" s="1"/>
  <c r="AE3413" i="1"/>
  <c r="AI3417" i="1"/>
  <c r="AI3424" i="1"/>
  <c r="AE3407" i="1"/>
  <c r="AE3408" i="1"/>
  <c r="S3408" i="1"/>
  <c r="T3408" i="1" s="1"/>
  <c r="M3408" i="1"/>
  <c r="M3407" i="1"/>
  <c r="S3407" i="1"/>
  <c r="T3407" i="1" s="1"/>
  <c r="S3406" i="1"/>
  <c r="T3406" i="1" s="1"/>
  <c r="M3406" i="1"/>
  <c r="M3405" i="1"/>
  <c r="S3405" i="1"/>
  <c r="T3405" i="1" s="1"/>
  <c r="X3405" i="1"/>
  <c r="Z3405" i="1" s="1"/>
  <c r="Y3405" i="1"/>
  <c r="AA3405" i="1" s="1"/>
  <c r="S3404" i="1"/>
  <c r="T3404" i="1" s="1"/>
  <c r="M3404" i="1"/>
  <c r="M3377" i="1"/>
  <c r="S3377" i="1"/>
  <c r="T3377" i="1" s="1"/>
  <c r="X3377" i="1"/>
  <c r="Z3377" i="1" s="1"/>
  <c r="M3376" i="1"/>
  <c r="M3375" i="1"/>
  <c r="S3375" i="1"/>
  <c r="T3375" i="1" s="1"/>
  <c r="M3374" i="1"/>
  <c r="M3373" i="1"/>
  <c r="S3373" i="1"/>
  <c r="T3373" i="1" s="1"/>
  <c r="X3373" i="1"/>
  <c r="Z3373" i="1" s="1"/>
  <c r="M3371" i="1"/>
  <c r="S3371" i="1"/>
  <c r="T3371" i="1" s="1"/>
  <c r="X3371" i="1"/>
  <c r="Z3371" i="1" s="1"/>
  <c r="AE3371" i="1"/>
  <c r="M3370" i="1"/>
  <c r="S3370" i="1"/>
  <c r="T3370" i="1" s="1"/>
  <c r="X3370" i="1"/>
  <c r="Z3370" i="1" s="1"/>
  <c r="Y3370" i="1"/>
  <c r="AA3370" i="1" s="1"/>
  <c r="Y3371" i="1"/>
  <c r="AA3371" i="1" s="1"/>
  <c r="Y3373" i="1"/>
  <c r="AA3373" i="1" s="1"/>
  <c r="AE3376" i="1"/>
  <c r="AE3412" i="1"/>
  <c r="Y3411" i="1"/>
  <c r="AA3411" i="1" s="1"/>
  <c r="AI3411" i="1" s="1"/>
  <c r="Y3377" i="1"/>
  <c r="AA3377" i="1" s="1"/>
  <c r="AE3370" i="1"/>
  <c r="X3409" i="1"/>
  <c r="Z3409" i="1" s="1"/>
  <c r="AE3411" i="1"/>
  <c r="AE3374" i="1"/>
  <c r="AE3375" i="1"/>
  <c r="AE3406" i="1"/>
  <c r="Y3409" i="1"/>
  <c r="AA3409" i="1" s="1"/>
  <c r="X3374" i="1"/>
  <c r="Z3374" i="1" s="1"/>
  <c r="AE3409" i="1"/>
  <c r="X3412" i="1"/>
  <c r="Z3412" i="1" s="1"/>
  <c r="Y3374" i="1"/>
  <c r="AA3374" i="1" s="1"/>
  <c r="X3406" i="1"/>
  <c r="Z3406" i="1" s="1"/>
  <c r="X3408" i="1"/>
  <c r="Z3408" i="1" s="1"/>
  <c r="Y3412" i="1"/>
  <c r="AA3412" i="1" s="1"/>
  <c r="Y3376" i="1"/>
  <c r="AA3376" i="1" s="1"/>
  <c r="AI3376" i="1" s="1"/>
  <c r="Y3406" i="1"/>
  <c r="AA3406" i="1" s="1"/>
  <c r="Y3408" i="1"/>
  <c r="AA3408" i="1" s="1"/>
  <c r="AE3410" i="1"/>
  <c r="X3413" i="1"/>
  <c r="Z3413" i="1" s="1"/>
  <c r="AI3413" i="1" s="1"/>
  <c r="X3410" i="1"/>
  <c r="Z3410" i="1" s="1"/>
  <c r="X3407" i="1"/>
  <c r="Z3407" i="1" s="1"/>
  <c r="AI3407" i="1" s="1"/>
  <c r="Y3410" i="1"/>
  <c r="AA3410" i="1" s="1"/>
  <c r="X3404" i="1"/>
  <c r="Z3404" i="1" s="1"/>
  <c r="AI3404" i="1" s="1"/>
  <c r="X3375" i="1"/>
  <c r="Z3375" i="1" s="1"/>
  <c r="AI3375" i="1" s="1"/>
  <c r="X3372" i="1"/>
  <c r="Z3372" i="1" s="1"/>
  <c r="AI3372" i="1" s="1"/>
  <c r="AI3408" i="1" l="1"/>
  <c r="AI3405" i="1"/>
  <c r="AI3377" i="1"/>
  <c r="AI3373" i="1"/>
  <c r="AI3371" i="1"/>
  <c r="AI3370" i="1"/>
  <c r="AI3406" i="1"/>
  <c r="AI3409" i="1"/>
  <c r="AI3412" i="1"/>
  <c r="AI3374" i="1"/>
  <c r="AI3410" i="1"/>
  <c r="AH3368" i="1"/>
  <c r="AG3368" i="1"/>
  <c r="AF3368" i="1"/>
  <c r="AD3368" i="1"/>
  <c r="AC3368" i="1"/>
  <c r="J3368" i="1"/>
  <c r="Y3368" i="1" s="1"/>
  <c r="AA3368" i="1" s="1"/>
  <c r="I3368" i="1"/>
  <c r="C3368" i="1"/>
  <c r="AH3369" i="1"/>
  <c r="AG3369" i="1"/>
  <c r="AF3369" i="1"/>
  <c r="AD3369" i="1"/>
  <c r="AC3369" i="1"/>
  <c r="J3369" i="1"/>
  <c r="Y3369" i="1" s="1"/>
  <c r="AA3369" i="1" s="1"/>
  <c r="I3369" i="1"/>
  <c r="C3369" i="1"/>
  <c r="AH3367" i="1"/>
  <c r="AG3367" i="1"/>
  <c r="AF3367" i="1"/>
  <c r="AD3367" i="1"/>
  <c r="AC3367" i="1"/>
  <c r="J3367" i="1"/>
  <c r="S3367" i="1" s="1"/>
  <c r="T3367" i="1" s="1"/>
  <c r="I3367" i="1"/>
  <c r="C3367" i="1"/>
  <c r="AH3366" i="1"/>
  <c r="AG3366" i="1"/>
  <c r="AF3366" i="1"/>
  <c r="AD3366" i="1"/>
  <c r="AC3366" i="1"/>
  <c r="J3366" i="1"/>
  <c r="Y3366" i="1" s="1"/>
  <c r="AA3366" i="1" s="1"/>
  <c r="I3366" i="1"/>
  <c r="C3366" i="1"/>
  <c r="AH3365" i="1"/>
  <c r="AG3365" i="1"/>
  <c r="AF3365" i="1"/>
  <c r="AD3365" i="1"/>
  <c r="AC3365" i="1"/>
  <c r="J3365" i="1"/>
  <c r="Y3365" i="1" s="1"/>
  <c r="AA3365" i="1" s="1"/>
  <c r="I3365" i="1"/>
  <c r="C3365" i="1"/>
  <c r="AH3364" i="1"/>
  <c r="AG3364" i="1"/>
  <c r="AF3364" i="1"/>
  <c r="AD3364" i="1"/>
  <c r="AC3364" i="1"/>
  <c r="J3364" i="1"/>
  <c r="Y3364" i="1" s="1"/>
  <c r="AA3364" i="1" s="1"/>
  <c r="I3364" i="1"/>
  <c r="C3364" i="1"/>
  <c r="AH3363" i="1"/>
  <c r="AG3363" i="1"/>
  <c r="AF3363" i="1"/>
  <c r="AD3363" i="1"/>
  <c r="AC3363" i="1"/>
  <c r="J3363" i="1"/>
  <c r="Y3363" i="1" s="1"/>
  <c r="AA3363" i="1" s="1"/>
  <c r="I3363" i="1"/>
  <c r="C3363" i="1"/>
  <c r="AH3362" i="1"/>
  <c r="AG3362" i="1"/>
  <c r="AF3362" i="1"/>
  <c r="AD3362" i="1"/>
  <c r="AC3362" i="1"/>
  <c r="J3362" i="1"/>
  <c r="I3362" i="1"/>
  <c r="C3362" i="1"/>
  <c r="AH3361" i="1"/>
  <c r="AG3361" i="1"/>
  <c r="AF3361" i="1"/>
  <c r="AD3361" i="1"/>
  <c r="AC3361" i="1"/>
  <c r="J3361" i="1"/>
  <c r="I3361" i="1"/>
  <c r="C3361" i="1"/>
  <c r="AH3360" i="1"/>
  <c r="AG3360" i="1"/>
  <c r="AF3360" i="1"/>
  <c r="AD3360" i="1"/>
  <c r="AC3360" i="1"/>
  <c r="J3360" i="1"/>
  <c r="Y3360" i="1" s="1"/>
  <c r="AA3360" i="1" s="1"/>
  <c r="I3360" i="1"/>
  <c r="C3360" i="1"/>
  <c r="AH3359" i="1"/>
  <c r="AG3359" i="1"/>
  <c r="AF3359" i="1"/>
  <c r="AD3359" i="1"/>
  <c r="AC3359" i="1"/>
  <c r="J3359" i="1"/>
  <c r="I3359" i="1"/>
  <c r="C3359" i="1"/>
  <c r="AH3358" i="1"/>
  <c r="AG3358" i="1"/>
  <c r="AF3358" i="1"/>
  <c r="AD3358" i="1"/>
  <c r="AC3358" i="1"/>
  <c r="J3358" i="1"/>
  <c r="Y3358" i="1" s="1"/>
  <c r="AA3358" i="1" s="1"/>
  <c r="I3358" i="1"/>
  <c r="C3358" i="1"/>
  <c r="AH3357" i="1"/>
  <c r="AG3357" i="1"/>
  <c r="AF3357" i="1"/>
  <c r="AD3357" i="1"/>
  <c r="AC3357" i="1"/>
  <c r="J3357" i="1"/>
  <c r="I3357" i="1"/>
  <c r="C3357" i="1"/>
  <c r="AH3356" i="1"/>
  <c r="AG3356" i="1"/>
  <c r="AF3356" i="1"/>
  <c r="AD3356" i="1"/>
  <c r="AC3356" i="1"/>
  <c r="J3356" i="1"/>
  <c r="Y3356" i="1" s="1"/>
  <c r="AA3356" i="1" s="1"/>
  <c r="I3356" i="1"/>
  <c r="C3356" i="1"/>
  <c r="AH3355" i="1"/>
  <c r="AG3355" i="1"/>
  <c r="AF3355" i="1"/>
  <c r="AD3355" i="1"/>
  <c r="AC3355" i="1"/>
  <c r="J3355" i="1"/>
  <c r="I3355" i="1"/>
  <c r="C3355" i="1"/>
  <c r="AH3354" i="1"/>
  <c r="AG3354" i="1"/>
  <c r="AF3354" i="1"/>
  <c r="AD3354" i="1"/>
  <c r="AC3354" i="1"/>
  <c r="J3354" i="1"/>
  <c r="I3354" i="1"/>
  <c r="C3354" i="1"/>
  <c r="AH3353" i="1"/>
  <c r="AG3353" i="1"/>
  <c r="AF3353" i="1"/>
  <c r="AD3353" i="1"/>
  <c r="AC3353" i="1"/>
  <c r="J3353" i="1"/>
  <c r="Y3353" i="1" s="1"/>
  <c r="AA3353" i="1" s="1"/>
  <c r="I3353" i="1"/>
  <c r="C3353" i="1"/>
  <c r="AH3352" i="1"/>
  <c r="AG3352" i="1"/>
  <c r="AF3352" i="1"/>
  <c r="AD3352" i="1"/>
  <c r="AC3352" i="1"/>
  <c r="J3352" i="1"/>
  <c r="I3352" i="1"/>
  <c r="C3352" i="1"/>
  <c r="AH3351" i="1"/>
  <c r="AG3351" i="1"/>
  <c r="AF3351" i="1"/>
  <c r="AD3351" i="1"/>
  <c r="AC3351" i="1"/>
  <c r="J3351" i="1"/>
  <c r="I3351" i="1"/>
  <c r="C3351" i="1"/>
  <c r="AH3350" i="1"/>
  <c r="AG3350" i="1"/>
  <c r="AF3350" i="1"/>
  <c r="AD3350" i="1"/>
  <c r="AC3350" i="1"/>
  <c r="J3350" i="1"/>
  <c r="Y3350" i="1" s="1"/>
  <c r="AA3350" i="1" s="1"/>
  <c r="I3350" i="1"/>
  <c r="C3350" i="1"/>
  <c r="AH3349" i="1"/>
  <c r="AG3349" i="1"/>
  <c r="AF3349" i="1"/>
  <c r="AD3349" i="1"/>
  <c r="AC3349" i="1"/>
  <c r="J3349" i="1"/>
  <c r="S3349" i="1" s="1"/>
  <c r="T3349" i="1" s="1"/>
  <c r="I3349" i="1"/>
  <c r="C3349" i="1"/>
  <c r="AH3348" i="1"/>
  <c r="AG3348" i="1"/>
  <c r="AF3348" i="1"/>
  <c r="AD3348" i="1"/>
  <c r="AC3348" i="1"/>
  <c r="J3348" i="1"/>
  <c r="X3348" i="1" s="1"/>
  <c r="Z3348" i="1" s="1"/>
  <c r="I3348" i="1"/>
  <c r="C3348" i="1"/>
  <c r="AH3347" i="1"/>
  <c r="AG3347" i="1"/>
  <c r="AF3347" i="1"/>
  <c r="AD3347" i="1"/>
  <c r="AC3347" i="1"/>
  <c r="J3347" i="1"/>
  <c r="Y3347" i="1" s="1"/>
  <c r="AA3347" i="1" s="1"/>
  <c r="I3347" i="1"/>
  <c r="C3347" i="1"/>
  <c r="AH3346" i="1"/>
  <c r="AG3346" i="1"/>
  <c r="AF3346" i="1"/>
  <c r="AD3346" i="1"/>
  <c r="AC3346" i="1"/>
  <c r="J3346" i="1"/>
  <c r="I3346" i="1"/>
  <c r="C3346" i="1"/>
  <c r="AH3345" i="1"/>
  <c r="AG3345" i="1"/>
  <c r="AF3345" i="1"/>
  <c r="AD3345" i="1"/>
  <c r="AC3345" i="1"/>
  <c r="J3345" i="1"/>
  <c r="I3345" i="1"/>
  <c r="C3345" i="1"/>
  <c r="AH3344" i="1"/>
  <c r="AG3344" i="1"/>
  <c r="AF3344" i="1"/>
  <c r="AD3344" i="1"/>
  <c r="AC3344" i="1"/>
  <c r="J3344" i="1"/>
  <c r="I3344" i="1"/>
  <c r="C3344" i="1"/>
  <c r="AH3341" i="1"/>
  <c r="AG3341" i="1"/>
  <c r="AF3341" i="1"/>
  <c r="AD3341" i="1"/>
  <c r="AC3341" i="1"/>
  <c r="J3341" i="1"/>
  <c r="I3341" i="1"/>
  <c r="C3341" i="1"/>
  <c r="AH3343" i="1"/>
  <c r="AG3343" i="1"/>
  <c r="AF3343" i="1"/>
  <c r="AD3343" i="1"/>
  <c r="AC3343" i="1"/>
  <c r="J3343" i="1"/>
  <c r="Y3343" i="1" s="1"/>
  <c r="AA3343" i="1" s="1"/>
  <c r="I3343" i="1"/>
  <c r="C3343" i="1"/>
  <c r="AH3342" i="1"/>
  <c r="AG3342" i="1"/>
  <c r="AF3342" i="1"/>
  <c r="AD3342" i="1"/>
  <c r="AC3342" i="1"/>
  <c r="J3342" i="1"/>
  <c r="Y3342" i="1" s="1"/>
  <c r="AA3342" i="1" s="1"/>
  <c r="I3342" i="1"/>
  <c r="C3342" i="1"/>
  <c r="AH3340" i="1"/>
  <c r="AG3340" i="1"/>
  <c r="AF3340" i="1"/>
  <c r="AD3340" i="1"/>
  <c r="AC3340" i="1"/>
  <c r="J3340" i="1"/>
  <c r="Y3340" i="1" s="1"/>
  <c r="AA3340" i="1" s="1"/>
  <c r="I3340" i="1"/>
  <c r="C3340" i="1"/>
  <c r="AE3360" i="1" l="1"/>
  <c r="AE3344" i="1"/>
  <c r="M3368" i="1"/>
  <c r="S3368" i="1"/>
  <c r="T3368" i="1" s="1"/>
  <c r="M3369" i="1"/>
  <c r="S3369" i="1"/>
  <c r="T3369" i="1" s="1"/>
  <c r="M3367" i="1"/>
  <c r="M3366" i="1"/>
  <c r="S3366" i="1"/>
  <c r="T3366" i="1" s="1"/>
  <c r="M3349" i="1"/>
  <c r="S3365" i="1"/>
  <c r="T3365" i="1" s="1"/>
  <c r="M3365" i="1"/>
  <c r="S3364" i="1"/>
  <c r="T3364" i="1" s="1"/>
  <c r="M3364" i="1"/>
  <c r="AE3362" i="1"/>
  <c r="S3363" i="1"/>
  <c r="T3363" i="1" s="1"/>
  <c r="M3363" i="1"/>
  <c r="S3362" i="1"/>
  <c r="T3362" i="1" s="1"/>
  <c r="M3362" i="1"/>
  <c r="M3361" i="1"/>
  <c r="S3361" i="1"/>
  <c r="T3361" i="1" s="1"/>
  <c r="Y3361" i="1"/>
  <c r="AA3361" i="1" s="1"/>
  <c r="AE3363" i="1"/>
  <c r="AE3366" i="1"/>
  <c r="M3360" i="1"/>
  <c r="S3360" i="1"/>
  <c r="T3360" i="1" s="1"/>
  <c r="S3359" i="1"/>
  <c r="T3359" i="1" s="1"/>
  <c r="M3359" i="1"/>
  <c r="S3358" i="1"/>
  <c r="T3358" i="1" s="1"/>
  <c r="M3358" i="1"/>
  <c r="AE3358" i="1"/>
  <c r="M3357" i="1"/>
  <c r="S3357" i="1"/>
  <c r="T3357" i="1" s="1"/>
  <c r="Y3357" i="1"/>
  <c r="AA3357" i="1" s="1"/>
  <c r="S3356" i="1"/>
  <c r="T3356" i="1" s="1"/>
  <c r="M3356" i="1"/>
  <c r="M3355" i="1"/>
  <c r="S3355" i="1"/>
  <c r="T3355" i="1" s="1"/>
  <c r="AE3342" i="1"/>
  <c r="AE3369" i="1"/>
  <c r="AE3354" i="1"/>
  <c r="AE3361" i="1"/>
  <c r="AE3367" i="1"/>
  <c r="AE3365" i="1"/>
  <c r="AE3343" i="1"/>
  <c r="AE3349" i="1"/>
  <c r="Y3355" i="1"/>
  <c r="AA3355" i="1" s="1"/>
  <c r="AE3356" i="1"/>
  <c r="AE3357" i="1"/>
  <c r="AE3359" i="1"/>
  <c r="AE3364" i="1"/>
  <c r="AE3347" i="1"/>
  <c r="AE3353" i="1"/>
  <c r="AE3355" i="1"/>
  <c r="Y3359" i="1"/>
  <c r="AA3359" i="1" s="1"/>
  <c r="Y3367" i="1"/>
  <c r="AA3367" i="1" s="1"/>
  <c r="AE3368" i="1"/>
  <c r="M3354" i="1"/>
  <c r="S3354" i="1"/>
  <c r="T3354" i="1" s="1"/>
  <c r="M3353" i="1"/>
  <c r="S3353" i="1"/>
  <c r="T3353" i="1" s="1"/>
  <c r="M3352" i="1"/>
  <c r="S3352" i="1"/>
  <c r="T3352" i="1" s="1"/>
  <c r="Y3352" i="1"/>
  <c r="AA3352" i="1" s="1"/>
  <c r="AE3352" i="1"/>
  <c r="M3351" i="1"/>
  <c r="S3351" i="1"/>
  <c r="T3351" i="1" s="1"/>
  <c r="Y3351" i="1"/>
  <c r="AA3351" i="1" s="1"/>
  <c r="AE3351" i="1"/>
  <c r="M3350" i="1"/>
  <c r="S3350" i="1"/>
  <c r="T3350" i="1" s="1"/>
  <c r="AE3350" i="1"/>
  <c r="M3348" i="1"/>
  <c r="S3348" i="1"/>
  <c r="T3348" i="1" s="1"/>
  <c r="AE3348" i="1"/>
  <c r="M3347" i="1"/>
  <c r="S3347" i="1"/>
  <c r="T3347" i="1" s="1"/>
  <c r="M3346" i="1"/>
  <c r="Y3346" i="1"/>
  <c r="AA3346" i="1" s="1"/>
  <c r="S3346" i="1"/>
  <c r="T3346" i="1" s="1"/>
  <c r="AE3346" i="1"/>
  <c r="S3345" i="1"/>
  <c r="T3345" i="1" s="1"/>
  <c r="M3345" i="1"/>
  <c r="Y3345" i="1"/>
  <c r="AA3345" i="1" s="1"/>
  <c r="AE3345" i="1"/>
  <c r="M3344" i="1"/>
  <c r="S3344" i="1"/>
  <c r="T3344" i="1" s="1"/>
  <c r="Y3341" i="1"/>
  <c r="AA3341" i="1" s="1"/>
  <c r="M3341" i="1"/>
  <c r="S3341" i="1"/>
  <c r="T3341" i="1" s="1"/>
  <c r="AE3341" i="1"/>
  <c r="M3343" i="1"/>
  <c r="S3343" i="1"/>
  <c r="T3343" i="1" s="1"/>
  <c r="M3342" i="1"/>
  <c r="S3342" i="1"/>
  <c r="T3342" i="1" s="1"/>
  <c r="S3340" i="1"/>
  <c r="T3340" i="1" s="1"/>
  <c r="M3340" i="1"/>
  <c r="AE3340" i="1"/>
  <c r="X3364" i="1"/>
  <c r="Z3364" i="1" s="1"/>
  <c r="AI3364" i="1" s="1"/>
  <c r="X3368" i="1"/>
  <c r="Z3368" i="1" s="1"/>
  <c r="AI3368" i="1" s="1"/>
  <c r="X3366" i="1"/>
  <c r="Z3366" i="1" s="1"/>
  <c r="AI3366" i="1" s="1"/>
  <c r="X3369" i="1"/>
  <c r="Z3369" i="1" s="1"/>
  <c r="AI3369" i="1" s="1"/>
  <c r="X3365" i="1"/>
  <c r="Z3365" i="1" s="1"/>
  <c r="AI3365" i="1" s="1"/>
  <c r="X3367" i="1"/>
  <c r="Z3367" i="1" s="1"/>
  <c r="X3358" i="1"/>
  <c r="Z3358" i="1" s="1"/>
  <c r="AI3358" i="1" s="1"/>
  <c r="X3363" i="1"/>
  <c r="Z3363" i="1" s="1"/>
  <c r="AI3363" i="1" s="1"/>
  <c r="X3360" i="1"/>
  <c r="Z3360" i="1" s="1"/>
  <c r="AI3360" i="1" s="1"/>
  <c r="X3359" i="1"/>
  <c r="Z3359" i="1" s="1"/>
  <c r="Y3362" i="1"/>
  <c r="AA3362" i="1" s="1"/>
  <c r="X3362" i="1"/>
  <c r="Z3362" i="1" s="1"/>
  <c r="X3361" i="1"/>
  <c r="Z3361" i="1" s="1"/>
  <c r="X3354" i="1"/>
  <c r="Z3354" i="1" s="1"/>
  <c r="X3352" i="1"/>
  <c r="Z3352" i="1" s="1"/>
  <c r="X3357" i="1"/>
  <c r="Z3357" i="1" s="1"/>
  <c r="X3356" i="1"/>
  <c r="Z3356" i="1" s="1"/>
  <c r="AI3356" i="1" s="1"/>
  <c r="X3353" i="1"/>
  <c r="Z3353" i="1" s="1"/>
  <c r="AI3353" i="1" s="1"/>
  <c r="Y3354" i="1"/>
  <c r="AA3354" i="1" s="1"/>
  <c r="X3355" i="1"/>
  <c r="Z3355" i="1" s="1"/>
  <c r="X3346" i="1"/>
  <c r="Z3346" i="1" s="1"/>
  <c r="Y3349" i="1"/>
  <c r="AA3349" i="1" s="1"/>
  <c r="X3351" i="1"/>
  <c r="Z3351" i="1" s="1"/>
  <c r="X3350" i="1"/>
  <c r="Z3350" i="1" s="1"/>
  <c r="AI3350" i="1" s="1"/>
  <c r="X3347" i="1"/>
  <c r="Z3347" i="1" s="1"/>
  <c r="AI3347" i="1" s="1"/>
  <c r="Y3348" i="1"/>
  <c r="AA3348" i="1" s="1"/>
  <c r="AI3348" i="1" s="1"/>
  <c r="X3349" i="1"/>
  <c r="Z3349" i="1" s="1"/>
  <c r="X3340" i="1"/>
  <c r="Z3340" i="1" s="1"/>
  <c r="AI3340" i="1" s="1"/>
  <c r="X3345" i="1"/>
  <c r="Z3345" i="1" s="1"/>
  <c r="X3343" i="1"/>
  <c r="Z3343" i="1" s="1"/>
  <c r="AI3343" i="1" s="1"/>
  <c r="X3342" i="1"/>
  <c r="Z3342" i="1" s="1"/>
  <c r="AI3342" i="1" s="1"/>
  <c r="Y3344" i="1"/>
  <c r="AA3344" i="1" s="1"/>
  <c r="X3344" i="1"/>
  <c r="Z3344" i="1" s="1"/>
  <c r="X3341" i="1"/>
  <c r="Z3341" i="1" s="1"/>
  <c r="AI3352" i="1" l="1"/>
  <c r="AI3357" i="1"/>
  <c r="AI3367" i="1"/>
  <c r="AI3355" i="1"/>
  <c r="AI3361" i="1"/>
  <c r="AI3351" i="1"/>
  <c r="AI3359" i="1"/>
  <c r="AI3349" i="1"/>
  <c r="AI3346" i="1"/>
  <c r="AI3345" i="1"/>
  <c r="AI3341" i="1"/>
  <c r="AI3362" i="1"/>
  <c r="AI3354" i="1"/>
  <c r="AI3344" i="1"/>
  <c r="AH3339" i="1"/>
  <c r="AG3339" i="1"/>
  <c r="AF3339" i="1"/>
  <c r="AD3339" i="1"/>
  <c r="AC3339" i="1"/>
  <c r="J3339" i="1"/>
  <c r="I3339" i="1"/>
  <c r="C3339" i="1"/>
  <c r="AH3338" i="1"/>
  <c r="AG3338" i="1"/>
  <c r="AF3338" i="1"/>
  <c r="AD3338" i="1"/>
  <c r="AC3338" i="1"/>
  <c r="J3338" i="1"/>
  <c r="Y3338" i="1" s="1"/>
  <c r="AA3338" i="1" s="1"/>
  <c r="I3338" i="1"/>
  <c r="C3338" i="1"/>
  <c r="AH3337" i="1"/>
  <c r="AG3337" i="1"/>
  <c r="AF3337" i="1"/>
  <c r="AD3337" i="1"/>
  <c r="AC3337" i="1"/>
  <c r="J3337" i="1"/>
  <c r="I3337" i="1"/>
  <c r="C3337" i="1"/>
  <c r="AH3336" i="1"/>
  <c r="AG3336" i="1"/>
  <c r="AF3336" i="1"/>
  <c r="AD3336" i="1"/>
  <c r="AC3336" i="1"/>
  <c r="J3336" i="1"/>
  <c r="I3336" i="1"/>
  <c r="C3336" i="1"/>
  <c r="AH3335" i="1"/>
  <c r="AG3335" i="1"/>
  <c r="AF3335" i="1"/>
  <c r="AD3335" i="1"/>
  <c r="AC3335" i="1"/>
  <c r="J3335" i="1"/>
  <c r="Y3335" i="1" s="1"/>
  <c r="AA3335" i="1" s="1"/>
  <c r="I3335" i="1"/>
  <c r="C3335" i="1"/>
  <c r="AH3334" i="1"/>
  <c r="AG3334" i="1"/>
  <c r="AF3334" i="1"/>
  <c r="AD3334" i="1"/>
  <c r="AC3334" i="1"/>
  <c r="J3334" i="1"/>
  <c r="I3334" i="1"/>
  <c r="C3334" i="1"/>
  <c r="AH3333" i="1"/>
  <c r="AG3333" i="1"/>
  <c r="AF3333" i="1"/>
  <c r="AD3333" i="1"/>
  <c r="AC3333" i="1"/>
  <c r="J3333" i="1"/>
  <c r="Y3333" i="1" s="1"/>
  <c r="AA3333" i="1" s="1"/>
  <c r="I3333" i="1"/>
  <c r="C3333" i="1"/>
  <c r="AH3332" i="1"/>
  <c r="AG3332" i="1"/>
  <c r="AF3332" i="1"/>
  <c r="AD3332" i="1"/>
  <c r="AC3332" i="1"/>
  <c r="J3332" i="1"/>
  <c r="S3332" i="1" s="1"/>
  <c r="T3332" i="1" s="1"/>
  <c r="I3332" i="1"/>
  <c r="C3332" i="1"/>
  <c r="AH3331" i="1"/>
  <c r="AG3331" i="1"/>
  <c r="AF3331" i="1"/>
  <c r="AD3331" i="1"/>
  <c r="AC3331" i="1"/>
  <c r="J3331" i="1"/>
  <c r="I3331" i="1"/>
  <c r="C3331" i="1"/>
  <c r="AE3333" i="1" l="1"/>
  <c r="AE3334" i="1"/>
  <c r="AE3335" i="1"/>
  <c r="S3333" i="1"/>
  <c r="T3333" i="1" s="1"/>
  <c r="AE3331" i="1"/>
  <c r="M3332" i="1"/>
  <c r="AE3336" i="1"/>
  <c r="AE3337" i="1"/>
  <c r="AE3338" i="1"/>
  <c r="AE3339" i="1"/>
  <c r="AE3332" i="1"/>
  <c r="M3339" i="1"/>
  <c r="S3339" i="1"/>
  <c r="T3339" i="1" s="1"/>
  <c r="S3338" i="1"/>
  <c r="T3338" i="1" s="1"/>
  <c r="M3338" i="1"/>
  <c r="Y3337" i="1"/>
  <c r="AA3337" i="1" s="1"/>
  <c r="S3337" i="1"/>
  <c r="T3337" i="1" s="1"/>
  <c r="M3337" i="1"/>
  <c r="Y3336" i="1"/>
  <c r="AA3336" i="1" s="1"/>
  <c r="S3336" i="1"/>
  <c r="T3336" i="1" s="1"/>
  <c r="M3336" i="1"/>
  <c r="S3335" i="1"/>
  <c r="T3335" i="1" s="1"/>
  <c r="M3335" i="1"/>
  <c r="S3334" i="1"/>
  <c r="T3334" i="1" s="1"/>
  <c r="Y3334" i="1"/>
  <c r="AA3334" i="1" s="1"/>
  <c r="M3334" i="1"/>
  <c r="M3333" i="1"/>
  <c r="S3331" i="1"/>
  <c r="T3331" i="1" s="1"/>
  <c r="Y3331" i="1"/>
  <c r="AA3331" i="1" s="1"/>
  <c r="M3331" i="1"/>
  <c r="Y3339" i="1"/>
  <c r="AA3339" i="1" s="1"/>
  <c r="X3338" i="1"/>
  <c r="Z3338" i="1" s="1"/>
  <c r="AI3338" i="1" s="1"/>
  <c r="X3339" i="1"/>
  <c r="Z3339" i="1" s="1"/>
  <c r="X3337" i="1"/>
  <c r="Z3337" i="1" s="1"/>
  <c r="X3336" i="1"/>
  <c r="Z3336" i="1" s="1"/>
  <c r="X3335" i="1"/>
  <c r="Z3335" i="1" s="1"/>
  <c r="AI3335" i="1" s="1"/>
  <c r="X3334" i="1"/>
  <c r="Z3334" i="1" s="1"/>
  <c r="X3333" i="1"/>
  <c r="Z3333" i="1" s="1"/>
  <c r="AI3333" i="1" s="1"/>
  <c r="Y3332" i="1"/>
  <c r="AA3332" i="1" s="1"/>
  <c r="X3332" i="1"/>
  <c r="Z3332" i="1" s="1"/>
  <c r="X3331" i="1"/>
  <c r="Z3331" i="1" s="1"/>
  <c r="AH3330" i="1"/>
  <c r="AG3330" i="1"/>
  <c r="AF3330" i="1"/>
  <c r="AD3330" i="1"/>
  <c r="AC3330" i="1"/>
  <c r="J3330" i="1"/>
  <c r="I3330" i="1"/>
  <c r="C3330" i="1"/>
  <c r="AH3329" i="1"/>
  <c r="AG3329" i="1"/>
  <c r="AF3329" i="1"/>
  <c r="AD3329" i="1"/>
  <c r="AC3329" i="1"/>
  <c r="J3329" i="1"/>
  <c r="Y3329" i="1" s="1"/>
  <c r="AA3329" i="1" s="1"/>
  <c r="I3329" i="1"/>
  <c r="C3329" i="1"/>
  <c r="AH3328" i="1"/>
  <c r="AG3328" i="1"/>
  <c r="AF3328" i="1"/>
  <c r="AD3328" i="1"/>
  <c r="AC3328" i="1"/>
  <c r="J3328" i="1"/>
  <c r="I3328" i="1"/>
  <c r="C3328" i="1"/>
  <c r="AH3327" i="1"/>
  <c r="AG3327" i="1"/>
  <c r="AF3327" i="1"/>
  <c r="AD3327" i="1"/>
  <c r="AC3327" i="1"/>
  <c r="J3327" i="1"/>
  <c r="I3327" i="1"/>
  <c r="C3327" i="1"/>
  <c r="AH3326" i="1"/>
  <c r="AG3326" i="1"/>
  <c r="AF3326" i="1"/>
  <c r="AD3326" i="1"/>
  <c r="AC3326" i="1"/>
  <c r="J3326" i="1"/>
  <c r="Y3326" i="1" s="1"/>
  <c r="AA3326" i="1" s="1"/>
  <c r="I3326" i="1"/>
  <c r="C3326" i="1"/>
  <c r="AH3325" i="1"/>
  <c r="AG3325" i="1"/>
  <c r="AF3325" i="1"/>
  <c r="AD3325" i="1"/>
  <c r="AC3325" i="1"/>
  <c r="J3325" i="1"/>
  <c r="I3325" i="1"/>
  <c r="C3325" i="1"/>
  <c r="AH3324" i="1"/>
  <c r="AG3324" i="1"/>
  <c r="AF3324" i="1"/>
  <c r="AD3324" i="1"/>
  <c r="AC3324" i="1"/>
  <c r="J3324" i="1"/>
  <c r="Y3324" i="1" s="1"/>
  <c r="AA3324" i="1" s="1"/>
  <c r="I3324" i="1"/>
  <c r="C3324" i="1"/>
  <c r="AH3323" i="1"/>
  <c r="AG3323" i="1"/>
  <c r="AF3323" i="1"/>
  <c r="AD3323" i="1"/>
  <c r="AC3323" i="1"/>
  <c r="J3323" i="1"/>
  <c r="Y3323" i="1" s="1"/>
  <c r="AA3323" i="1" s="1"/>
  <c r="I3323" i="1"/>
  <c r="C3323" i="1"/>
  <c r="AH3322" i="1"/>
  <c r="AG3322" i="1"/>
  <c r="AF3322" i="1"/>
  <c r="AD3322" i="1"/>
  <c r="AC3322" i="1"/>
  <c r="J3322" i="1"/>
  <c r="S3322" i="1" s="1"/>
  <c r="T3322" i="1" s="1"/>
  <c r="I3322" i="1"/>
  <c r="C3322" i="1"/>
  <c r="AH3321" i="1"/>
  <c r="AG3321" i="1"/>
  <c r="AF3321" i="1"/>
  <c r="AD3321" i="1"/>
  <c r="AC3321" i="1"/>
  <c r="J3321" i="1"/>
  <c r="Y3321" i="1" s="1"/>
  <c r="AA3321" i="1" s="1"/>
  <c r="I3321" i="1"/>
  <c r="C3321" i="1"/>
  <c r="AH3320" i="1"/>
  <c r="AG3320" i="1"/>
  <c r="AF3320" i="1"/>
  <c r="AD3320" i="1"/>
  <c r="AC3320" i="1"/>
  <c r="J3320" i="1"/>
  <c r="I3320" i="1"/>
  <c r="C3320" i="1"/>
  <c r="AH3319" i="1"/>
  <c r="AG3319" i="1"/>
  <c r="AF3319" i="1"/>
  <c r="AD3319" i="1"/>
  <c r="AC3319" i="1"/>
  <c r="J3319" i="1"/>
  <c r="X3319" i="1" s="1"/>
  <c r="Z3319" i="1" s="1"/>
  <c r="I3319" i="1"/>
  <c r="C3319" i="1"/>
  <c r="AH3318" i="1"/>
  <c r="AG3318" i="1"/>
  <c r="AF3318" i="1"/>
  <c r="AD3318" i="1"/>
  <c r="AC3318" i="1"/>
  <c r="J3318" i="1"/>
  <c r="Y3318" i="1" s="1"/>
  <c r="AA3318" i="1" s="1"/>
  <c r="I3318" i="1"/>
  <c r="C3318" i="1"/>
  <c r="AH3317" i="1"/>
  <c r="AG3317" i="1"/>
  <c r="AF3317" i="1"/>
  <c r="AD3317" i="1"/>
  <c r="AC3317" i="1"/>
  <c r="J3317" i="1"/>
  <c r="Y3317" i="1" s="1"/>
  <c r="AA3317" i="1" s="1"/>
  <c r="I3317" i="1"/>
  <c r="C3317" i="1"/>
  <c r="AH3316" i="1"/>
  <c r="AG3316" i="1"/>
  <c r="AF3316" i="1"/>
  <c r="AD3316" i="1"/>
  <c r="AC3316" i="1"/>
  <c r="J3316" i="1"/>
  <c r="I3316" i="1"/>
  <c r="C3316" i="1"/>
  <c r="AH3315" i="1"/>
  <c r="AG3315" i="1"/>
  <c r="AF3315" i="1"/>
  <c r="AD3315" i="1"/>
  <c r="AC3315" i="1"/>
  <c r="J3315" i="1"/>
  <c r="I3315" i="1"/>
  <c r="C3315" i="1"/>
  <c r="AH3314" i="1"/>
  <c r="AG3314" i="1"/>
  <c r="AF3314" i="1"/>
  <c r="AD3314" i="1"/>
  <c r="AC3314" i="1"/>
  <c r="J3314" i="1"/>
  <c r="Y3314" i="1" s="1"/>
  <c r="AA3314" i="1" s="1"/>
  <c r="I3314" i="1"/>
  <c r="C3314" i="1"/>
  <c r="AH3313" i="1"/>
  <c r="AG3313" i="1"/>
  <c r="AF3313" i="1"/>
  <c r="AD3313" i="1"/>
  <c r="AC3313" i="1"/>
  <c r="J3313" i="1"/>
  <c r="Y3313" i="1" s="1"/>
  <c r="AA3313" i="1" s="1"/>
  <c r="I3313" i="1"/>
  <c r="C3313" i="1"/>
  <c r="AH3312" i="1"/>
  <c r="AG3312" i="1"/>
  <c r="AF3312" i="1"/>
  <c r="AD3312" i="1"/>
  <c r="AC3312" i="1"/>
  <c r="J3312" i="1"/>
  <c r="I3312" i="1"/>
  <c r="C3312" i="1"/>
  <c r="AH3311" i="1"/>
  <c r="AG3311" i="1"/>
  <c r="AF3311" i="1"/>
  <c r="AD3311" i="1"/>
  <c r="AC3311" i="1"/>
  <c r="J3311" i="1"/>
  <c r="I3311" i="1"/>
  <c r="C3311" i="1"/>
  <c r="AH3310" i="1"/>
  <c r="AG3310" i="1"/>
  <c r="AF3310" i="1"/>
  <c r="AD3310" i="1"/>
  <c r="AC3310" i="1"/>
  <c r="J3310" i="1"/>
  <c r="Y3310" i="1" s="1"/>
  <c r="AA3310" i="1" s="1"/>
  <c r="I3310" i="1"/>
  <c r="C3310" i="1"/>
  <c r="AH3309" i="1"/>
  <c r="AG3309" i="1"/>
  <c r="AF3309" i="1"/>
  <c r="AD3309" i="1"/>
  <c r="AC3309" i="1"/>
  <c r="J3309" i="1"/>
  <c r="Y3309" i="1" s="1"/>
  <c r="AA3309" i="1" s="1"/>
  <c r="I3309" i="1"/>
  <c r="C3309" i="1"/>
  <c r="AH3308" i="1"/>
  <c r="AG3308" i="1"/>
  <c r="AF3308" i="1"/>
  <c r="AD3308" i="1"/>
  <c r="AC3308" i="1"/>
  <c r="J3308" i="1"/>
  <c r="Y3308" i="1" s="1"/>
  <c r="AA3308" i="1" s="1"/>
  <c r="I3308" i="1"/>
  <c r="C3308" i="1"/>
  <c r="AH3307" i="1"/>
  <c r="AG3307" i="1"/>
  <c r="AF3307" i="1"/>
  <c r="AD3307" i="1"/>
  <c r="AC3307" i="1"/>
  <c r="J3307" i="1"/>
  <c r="I3307" i="1"/>
  <c r="C3307" i="1"/>
  <c r="AH3306" i="1"/>
  <c r="AG3306" i="1"/>
  <c r="AF3306" i="1"/>
  <c r="AD3306" i="1"/>
  <c r="AC3306" i="1"/>
  <c r="J3306" i="1"/>
  <c r="I3306" i="1"/>
  <c r="C3306" i="1"/>
  <c r="AH3305" i="1"/>
  <c r="AG3305" i="1"/>
  <c r="AF3305" i="1"/>
  <c r="AD3305" i="1"/>
  <c r="AC3305" i="1"/>
  <c r="J3305" i="1"/>
  <c r="Y3305" i="1" s="1"/>
  <c r="AA3305" i="1" s="1"/>
  <c r="I3305" i="1"/>
  <c r="C3305" i="1"/>
  <c r="AE3307" i="1" l="1"/>
  <c r="AI3337" i="1"/>
  <c r="S3326" i="1"/>
  <c r="T3326" i="1" s="1"/>
  <c r="AE3314" i="1"/>
  <c r="AE3329" i="1"/>
  <c r="AI3336" i="1"/>
  <c r="AI3334" i="1"/>
  <c r="AE3318" i="1"/>
  <c r="AE3325" i="1"/>
  <c r="Y3330" i="1"/>
  <c r="AA3330" i="1" s="1"/>
  <c r="AI3339" i="1"/>
  <c r="AI3332" i="1"/>
  <c r="AI3331" i="1"/>
  <c r="M3330" i="1"/>
  <c r="S3330" i="1"/>
  <c r="T3330" i="1" s="1"/>
  <c r="M3329" i="1"/>
  <c r="S3329" i="1"/>
  <c r="T3329" i="1" s="1"/>
  <c r="M3328" i="1"/>
  <c r="S3328" i="1"/>
  <c r="T3328" i="1" s="1"/>
  <c r="S3327" i="1"/>
  <c r="T3327" i="1" s="1"/>
  <c r="M3327" i="1"/>
  <c r="AE3322" i="1"/>
  <c r="AE3323" i="1"/>
  <c r="AE3321" i="1"/>
  <c r="M3326" i="1"/>
  <c r="AE3326" i="1"/>
  <c r="M3325" i="1"/>
  <c r="S3325" i="1"/>
  <c r="T3325" i="1" s="1"/>
  <c r="S3324" i="1"/>
  <c r="T3324" i="1" s="1"/>
  <c r="M3324" i="1"/>
  <c r="AE3324" i="1"/>
  <c r="S3323" i="1"/>
  <c r="T3323" i="1" s="1"/>
  <c r="M3323" i="1"/>
  <c r="M3322" i="1"/>
  <c r="M3321" i="1"/>
  <c r="S3321" i="1"/>
  <c r="T3321" i="1" s="1"/>
  <c r="M3320" i="1"/>
  <c r="Y3320" i="1"/>
  <c r="AA3320" i="1" s="1"/>
  <c r="S3320" i="1"/>
  <c r="T3320" i="1" s="1"/>
  <c r="M3319" i="1"/>
  <c r="S3319" i="1"/>
  <c r="T3319" i="1" s="1"/>
  <c r="AE3319" i="1"/>
  <c r="S3318" i="1"/>
  <c r="T3318" i="1" s="1"/>
  <c r="M3318" i="1"/>
  <c r="M3317" i="1"/>
  <c r="S3317" i="1"/>
  <c r="T3317" i="1" s="1"/>
  <c r="AE3317" i="1"/>
  <c r="AE3308" i="1"/>
  <c r="AE3320" i="1"/>
  <c r="Y3328" i="1"/>
  <c r="AA3328" i="1" s="1"/>
  <c r="AE3312" i="1"/>
  <c r="Y3322" i="1"/>
  <c r="AA3322" i="1" s="1"/>
  <c r="Y3325" i="1"/>
  <c r="AA3325" i="1" s="1"/>
  <c r="Y3327" i="1"/>
  <c r="AA3327" i="1" s="1"/>
  <c r="AE3315" i="1"/>
  <c r="AE3327" i="1"/>
  <c r="AE3328" i="1"/>
  <c r="AE3330" i="1"/>
  <c r="Y3316" i="1"/>
  <c r="AA3316" i="1" s="1"/>
  <c r="M3316" i="1"/>
  <c r="S3316" i="1"/>
  <c r="T3316" i="1" s="1"/>
  <c r="AE3316" i="1"/>
  <c r="Y3315" i="1"/>
  <c r="AA3315" i="1" s="1"/>
  <c r="M3315" i="1"/>
  <c r="S3315" i="1"/>
  <c r="T3315" i="1" s="1"/>
  <c r="M3314" i="1"/>
  <c r="S3314" i="1"/>
  <c r="T3314" i="1" s="1"/>
  <c r="S3313" i="1"/>
  <c r="T3313" i="1" s="1"/>
  <c r="M3313" i="1"/>
  <c r="AE3313" i="1"/>
  <c r="Y3312" i="1"/>
  <c r="AA3312" i="1" s="1"/>
  <c r="M3312" i="1"/>
  <c r="S3312" i="1"/>
  <c r="T3312" i="1" s="1"/>
  <c r="S3311" i="1"/>
  <c r="T3311" i="1" s="1"/>
  <c r="Y3311" i="1"/>
  <c r="AA3311" i="1" s="1"/>
  <c r="M3311" i="1"/>
  <c r="AE3311" i="1"/>
  <c r="M3310" i="1"/>
  <c r="S3310" i="1"/>
  <c r="T3310" i="1" s="1"/>
  <c r="AE3310" i="1"/>
  <c r="S3309" i="1"/>
  <c r="T3309" i="1" s="1"/>
  <c r="M3309" i="1"/>
  <c r="AE3309" i="1"/>
  <c r="M3308" i="1"/>
  <c r="S3308" i="1"/>
  <c r="T3308" i="1" s="1"/>
  <c r="Y3307" i="1"/>
  <c r="AA3307" i="1" s="1"/>
  <c r="M3307" i="1"/>
  <c r="S3307" i="1"/>
  <c r="T3307" i="1" s="1"/>
  <c r="Y3306" i="1"/>
  <c r="AA3306" i="1" s="1"/>
  <c r="M3306" i="1"/>
  <c r="S3306" i="1"/>
  <c r="T3306" i="1" s="1"/>
  <c r="M3305" i="1"/>
  <c r="S3305" i="1"/>
  <c r="T3305" i="1" s="1"/>
  <c r="AE3305" i="1"/>
  <c r="AE3306" i="1"/>
  <c r="X3324" i="1"/>
  <c r="Z3324" i="1" s="1"/>
  <c r="AI3324" i="1" s="1"/>
  <c r="X3322" i="1"/>
  <c r="Z3322" i="1" s="1"/>
  <c r="X3327" i="1"/>
  <c r="Z3327" i="1" s="1"/>
  <c r="X3330" i="1"/>
  <c r="Z3330" i="1" s="1"/>
  <c r="X3329" i="1"/>
  <c r="Z3329" i="1" s="1"/>
  <c r="AI3329" i="1" s="1"/>
  <c r="X3318" i="1"/>
  <c r="Z3318" i="1" s="1"/>
  <c r="AI3318" i="1" s="1"/>
  <c r="Y3319" i="1"/>
  <c r="AA3319" i="1" s="1"/>
  <c r="AI3319" i="1" s="1"/>
  <c r="X3321" i="1"/>
  <c r="Z3321" i="1" s="1"/>
  <c r="AI3321" i="1" s="1"/>
  <c r="X3323" i="1"/>
  <c r="Z3323" i="1" s="1"/>
  <c r="AI3323" i="1" s="1"/>
  <c r="X3326" i="1"/>
  <c r="Z3326" i="1" s="1"/>
  <c r="AI3326" i="1" s="1"/>
  <c r="X3320" i="1"/>
  <c r="Z3320" i="1" s="1"/>
  <c r="X3325" i="1"/>
  <c r="Z3325" i="1" s="1"/>
  <c r="X3328" i="1"/>
  <c r="Z3328" i="1" s="1"/>
  <c r="X3305" i="1"/>
  <c r="Z3305" i="1" s="1"/>
  <c r="AI3305" i="1" s="1"/>
  <c r="X3309" i="1"/>
  <c r="Z3309" i="1" s="1"/>
  <c r="AI3309" i="1" s="1"/>
  <c r="X3314" i="1"/>
  <c r="Z3314" i="1" s="1"/>
  <c r="AI3314" i="1" s="1"/>
  <c r="X3317" i="1"/>
  <c r="Z3317" i="1" s="1"/>
  <c r="AI3317" i="1" s="1"/>
  <c r="X3306" i="1"/>
  <c r="Z3306" i="1" s="1"/>
  <c r="AI3306" i="1" s="1"/>
  <c r="X3311" i="1"/>
  <c r="Z3311" i="1" s="1"/>
  <c r="X3316" i="1"/>
  <c r="Z3316" i="1" s="1"/>
  <c r="X3308" i="1"/>
  <c r="Z3308" i="1" s="1"/>
  <c r="AI3308" i="1" s="1"/>
  <c r="X3310" i="1"/>
  <c r="Z3310" i="1" s="1"/>
  <c r="AI3310" i="1" s="1"/>
  <c r="X3313" i="1"/>
  <c r="Z3313" i="1" s="1"/>
  <c r="AI3313" i="1" s="1"/>
  <c r="X3307" i="1"/>
  <c r="Z3307" i="1" s="1"/>
  <c r="X3312" i="1"/>
  <c r="Z3312" i="1" s="1"/>
  <c r="X3315" i="1"/>
  <c r="Z3315" i="1" s="1"/>
  <c r="AI3330" i="1" l="1"/>
  <c r="AI3328" i="1"/>
  <c r="AI3322" i="1"/>
  <c r="AI3320" i="1"/>
  <c r="AI3311" i="1"/>
  <c r="AI3315" i="1"/>
  <c r="AI3312" i="1"/>
  <c r="AI3327" i="1"/>
  <c r="AI3316" i="1"/>
  <c r="AI3325" i="1"/>
  <c r="AI3307" i="1"/>
  <c r="AH3301" i="1" l="1"/>
  <c r="AG3301" i="1"/>
  <c r="AF3301" i="1"/>
  <c r="AD3301" i="1"/>
  <c r="AC3301" i="1"/>
  <c r="S3301" i="1"/>
  <c r="T3301" i="1" s="1"/>
  <c r="J3301" i="1"/>
  <c r="I3301" i="1"/>
  <c r="C3301" i="1"/>
  <c r="AH3300" i="1"/>
  <c r="AG3300" i="1"/>
  <c r="AF3300" i="1"/>
  <c r="AD3300" i="1"/>
  <c r="AC3300" i="1"/>
  <c r="S3300" i="1"/>
  <c r="T3300" i="1" s="1"/>
  <c r="J3300" i="1"/>
  <c r="Y3300" i="1" s="1"/>
  <c r="AA3300" i="1" s="1"/>
  <c r="I3300" i="1"/>
  <c r="C3300" i="1"/>
  <c r="AH3299" i="1"/>
  <c r="AG3299" i="1"/>
  <c r="AF3299" i="1"/>
  <c r="AD3299" i="1"/>
  <c r="AC3299" i="1"/>
  <c r="S3299" i="1"/>
  <c r="T3299" i="1" s="1"/>
  <c r="J3299" i="1"/>
  <c r="I3299" i="1"/>
  <c r="C3299" i="1"/>
  <c r="AH3298" i="1"/>
  <c r="AG3298" i="1"/>
  <c r="AF3298" i="1"/>
  <c r="AD3298" i="1"/>
  <c r="AC3298" i="1"/>
  <c r="S3298" i="1"/>
  <c r="T3298" i="1" s="1"/>
  <c r="J3298" i="1"/>
  <c r="I3298" i="1"/>
  <c r="C3298" i="1"/>
  <c r="AH3297" i="1"/>
  <c r="AG3297" i="1"/>
  <c r="AF3297" i="1"/>
  <c r="AD3297" i="1"/>
  <c r="AC3297" i="1"/>
  <c r="S3297" i="1"/>
  <c r="T3297" i="1" s="1"/>
  <c r="J3297" i="1"/>
  <c r="M3297" i="1" s="1"/>
  <c r="I3297" i="1"/>
  <c r="C3297" i="1"/>
  <c r="AH3296" i="1"/>
  <c r="AG3296" i="1"/>
  <c r="AF3296" i="1"/>
  <c r="AD3296" i="1"/>
  <c r="AC3296" i="1"/>
  <c r="S3296" i="1"/>
  <c r="T3296" i="1" s="1"/>
  <c r="J3296" i="1"/>
  <c r="Y3296" i="1" s="1"/>
  <c r="AA3296" i="1" s="1"/>
  <c r="I3296" i="1"/>
  <c r="C3296" i="1"/>
  <c r="AH3295" i="1"/>
  <c r="AG3295" i="1"/>
  <c r="AF3295" i="1"/>
  <c r="AD3295" i="1"/>
  <c r="AC3295" i="1"/>
  <c r="S3295" i="1"/>
  <c r="T3295" i="1" s="1"/>
  <c r="J3295" i="1"/>
  <c r="Y3295" i="1" s="1"/>
  <c r="AA3295" i="1" s="1"/>
  <c r="I3295" i="1"/>
  <c r="C3295" i="1"/>
  <c r="AH3294" i="1"/>
  <c r="AG3294" i="1"/>
  <c r="AF3294" i="1"/>
  <c r="AD3294" i="1"/>
  <c r="AC3294" i="1"/>
  <c r="S3294" i="1"/>
  <c r="T3294" i="1" s="1"/>
  <c r="J3294" i="1"/>
  <c r="M3294" i="1" s="1"/>
  <c r="I3294" i="1"/>
  <c r="C3294" i="1"/>
  <c r="AH3293" i="1"/>
  <c r="AG3293" i="1"/>
  <c r="AF3293" i="1"/>
  <c r="AD3293" i="1"/>
  <c r="AC3293" i="1"/>
  <c r="S3293" i="1"/>
  <c r="T3293" i="1" s="1"/>
  <c r="J3293" i="1"/>
  <c r="I3293" i="1"/>
  <c r="C3293" i="1"/>
  <c r="AH3292" i="1"/>
  <c r="AG3292" i="1"/>
  <c r="AF3292" i="1"/>
  <c r="AD3292" i="1"/>
  <c r="AC3292" i="1"/>
  <c r="S3292" i="1"/>
  <c r="T3292" i="1" s="1"/>
  <c r="J3292" i="1"/>
  <c r="Y3292" i="1" s="1"/>
  <c r="AA3292" i="1" s="1"/>
  <c r="I3292" i="1"/>
  <c r="C3292" i="1"/>
  <c r="AH3291" i="1"/>
  <c r="AG3291" i="1"/>
  <c r="AF3291" i="1"/>
  <c r="AD3291" i="1"/>
  <c r="AC3291" i="1"/>
  <c r="S3291" i="1"/>
  <c r="T3291" i="1" s="1"/>
  <c r="J3291" i="1"/>
  <c r="Y3291" i="1" s="1"/>
  <c r="AA3291" i="1" s="1"/>
  <c r="I3291" i="1"/>
  <c r="C3291" i="1"/>
  <c r="AH3290" i="1"/>
  <c r="AG3290" i="1"/>
  <c r="AF3290" i="1"/>
  <c r="AD3290" i="1"/>
  <c r="AC3290" i="1"/>
  <c r="S3290" i="1"/>
  <c r="T3290" i="1" s="1"/>
  <c r="J3290" i="1"/>
  <c r="I3290" i="1"/>
  <c r="C3290" i="1"/>
  <c r="AH3289" i="1"/>
  <c r="AG3289" i="1"/>
  <c r="AF3289" i="1"/>
  <c r="AD3289" i="1"/>
  <c r="AC3289" i="1"/>
  <c r="S3289" i="1"/>
  <c r="T3289" i="1" s="1"/>
  <c r="J3289" i="1"/>
  <c r="I3289" i="1"/>
  <c r="C3289" i="1"/>
  <c r="AH3304" i="1"/>
  <c r="AG3304" i="1"/>
  <c r="AF3304" i="1"/>
  <c r="AD3304" i="1"/>
  <c r="AC3304" i="1"/>
  <c r="J3304" i="1"/>
  <c r="I3304" i="1"/>
  <c r="C3304" i="1"/>
  <c r="AH3303" i="1"/>
  <c r="AG3303" i="1"/>
  <c r="AF3303" i="1"/>
  <c r="AD3303" i="1"/>
  <c r="AC3303" i="1"/>
  <c r="J3303" i="1"/>
  <c r="I3303" i="1"/>
  <c r="C3303" i="1"/>
  <c r="AH3302" i="1"/>
  <c r="AG3302" i="1"/>
  <c r="AF3302" i="1"/>
  <c r="AD3302" i="1"/>
  <c r="AC3302" i="1"/>
  <c r="J3302" i="1"/>
  <c r="Y3302" i="1" s="1"/>
  <c r="AA3302" i="1" s="1"/>
  <c r="I3302" i="1"/>
  <c r="C3302" i="1"/>
  <c r="AH3288" i="1"/>
  <c r="AG3288" i="1"/>
  <c r="AF3288" i="1"/>
  <c r="AD3288" i="1"/>
  <c r="AC3288" i="1"/>
  <c r="S3288" i="1"/>
  <c r="T3288" i="1" s="1"/>
  <c r="J3288" i="1"/>
  <c r="Y3288" i="1" s="1"/>
  <c r="AA3288" i="1" s="1"/>
  <c r="I3288" i="1"/>
  <c r="C3288" i="1"/>
  <c r="AH3287" i="1"/>
  <c r="AG3287" i="1"/>
  <c r="AF3287" i="1"/>
  <c r="AD3287" i="1"/>
  <c r="AC3287" i="1"/>
  <c r="S3287" i="1"/>
  <c r="T3287" i="1" s="1"/>
  <c r="J3287" i="1"/>
  <c r="Y3287" i="1" s="1"/>
  <c r="AA3287" i="1" s="1"/>
  <c r="I3287" i="1"/>
  <c r="C3287" i="1"/>
  <c r="AE3294" i="1" l="1"/>
  <c r="AE3287" i="1"/>
  <c r="AE3289" i="1"/>
  <c r="AE3302" i="1"/>
  <c r="AE3303" i="1"/>
  <c r="M3291" i="1"/>
  <c r="AE3292" i="1"/>
  <c r="AE3293" i="1"/>
  <c r="AE3301" i="1"/>
  <c r="M3302" i="1"/>
  <c r="AE3297" i="1"/>
  <c r="M3295" i="1"/>
  <c r="M3292" i="1"/>
  <c r="M3296" i="1"/>
  <c r="Y3290" i="1"/>
  <c r="AA3290" i="1" s="1"/>
  <c r="M3300" i="1"/>
  <c r="M3290" i="1"/>
  <c r="M3299" i="1"/>
  <c r="M3293" i="1"/>
  <c r="M3298" i="1"/>
  <c r="M3301" i="1"/>
  <c r="AE3291" i="1"/>
  <c r="AE3296" i="1"/>
  <c r="AE3300" i="1"/>
  <c r="M3289" i="1"/>
  <c r="M3304" i="1"/>
  <c r="S3304" i="1"/>
  <c r="T3304" i="1" s="1"/>
  <c r="S3303" i="1"/>
  <c r="T3303" i="1" s="1"/>
  <c r="M3303" i="1"/>
  <c r="S3302" i="1"/>
  <c r="T3302" i="1" s="1"/>
  <c r="M3288" i="1"/>
  <c r="M3287" i="1"/>
  <c r="AE3304" i="1"/>
  <c r="Y3303" i="1"/>
  <c r="AA3303" i="1" s="1"/>
  <c r="Y3304" i="1"/>
  <c r="AA3304" i="1" s="1"/>
  <c r="AE3299" i="1"/>
  <c r="Y3294" i="1"/>
  <c r="AA3294" i="1" s="1"/>
  <c r="Y3297" i="1"/>
  <c r="AA3297" i="1" s="1"/>
  <c r="AE3288" i="1"/>
  <c r="AE3295" i="1"/>
  <c r="AE3298" i="1"/>
  <c r="Y3301" i="1"/>
  <c r="AA3301" i="1" s="1"/>
  <c r="Y3293" i="1"/>
  <c r="AA3293" i="1" s="1"/>
  <c r="AE3290" i="1"/>
  <c r="Y3298" i="1"/>
  <c r="AA3298" i="1" s="1"/>
  <c r="X3295" i="1"/>
  <c r="Z3295" i="1" s="1"/>
  <c r="AI3295" i="1" s="1"/>
  <c r="X3300" i="1"/>
  <c r="Z3300" i="1" s="1"/>
  <c r="AI3300" i="1" s="1"/>
  <c r="X3296" i="1"/>
  <c r="Z3296" i="1" s="1"/>
  <c r="AI3296" i="1" s="1"/>
  <c r="X3293" i="1"/>
  <c r="Z3293" i="1" s="1"/>
  <c r="X3298" i="1"/>
  <c r="Z3298" i="1" s="1"/>
  <c r="Y3299" i="1"/>
  <c r="AA3299" i="1" s="1"/>
  <c r="X3301" i="1"/>
  <c r="Z3301" i="1" s="1"/>
  <c r="X3294" i="1"/>
  <c r="Z3294" i="1" s="1"/>
  <c r="X3297" i="1"/>
  <c r="Z3297" i="1" s="1"/>
  <c r="X3299" i="1"/>
  <c r="Z3299" i="1" s="1"/>
  <c r="X3287" i="1"/>
  <c r="Z3287" i="1" s="1"/>
  <c r="AI3287" i="1" s="1"/>
  <c r="X3292" i="1"/>
  <c r="Z3292" i="1" s="1"/>
  <c r="AI3292" i="1" s="1"/>
  <c r="X3302" i="1"/>
  <c r="Z3302" i="1" s="1"/>
  <c r="AI3302" i="1" s="1"/>
  <c r="Y3289" i="1"/>
  <c r="AA3289" i="1" s="1"/>
  <c r="X3291" i="1"/>
  <c r="Z3291" i="1" s="1"/>
  <c r="AI3291" i="1" s="1"/>
  <c r="X3288" i="1"/>
  <c r="Z3288" i="1" s="1"/>
  <c r="AI3288" i="1" s="1"/>
  <c r="X3304" i="1"/>
  <c r="Z3304" i="1" s="1"/>
  <c r="X3289" i="1"/>
  <c r="Z3289" i="1" s="1"/>
  <c r="X3303" i="1"/>
  <c r="Z3303" i="1" s="1"/>
  <c r="X3290" i="1"/>
  <c r="Z3290" i="1" s="1"/>
  <c r="AI3290" i="1" l="1"/>
  <c r="AI3301" i="1"/>
  <c r="AI3293" i="1"/>
  <c r="AI3303" i="1"/>
  <c r="AI3294" i="1"/>
  <c r="AI3298" i="1"/>
  <c r="AI3297" i="1"/>
  <c r="AI3304" i="1"/>
  <c r="AI3289" i="1"/>
  <c r="AI3299" i="1"/>
  <c r="AH3286" i="1" l="1"/>
  <c r="AG3286" i="1"/>
  <c r="AF3286" i="1"/>
  <c r="AD3286" i="1"/>
  <c r="AC3286" i="1"/>
  <c r="J3286" i="1"/>
  <c r="Y3286" i="1" s="1"/>
  <c r="AA3286" i="1" s="1"/>
  <c r="I3286" i="1"/>
  <c r="C3286" i="1"/>
  <c r="AH3285" i="1"/>
  <c r="AG3285" i="1"/>
  <c r="AF3285" i="1"/>
  <c r="AD3285" i="1"/>
  <c r="AC3285" i="1"/>
  <c r="J3285" i="1"/>
  <c r="S3285" i="1" s="1"/>
  <c r="T3285" i="1" s="1"/>
  <c r="I3285" i="1"/>
  <c r="C3285" i="1"/>
  <c r="AH3284" i="1"/>
  <c r="AG3284" i="1"/>
  <c r="AF3284" i="1"/>
  <c r="AD3284" i="1"/>
  <c r="AC3284" i="1"/>
  <c r="J3284" i="1"/>
  <c r="M3284" i="1" s="1"/>
  <c r="I3284" i="1"/>
  <c r="C3284" i="1"/>
  <c r="AH3283" i="1"/>
  <c r="AG3283" i="1"/>
  <c r="AF3283" i="1"/>
  <c r="AD3283" i="1"/>
  <c r="AC3283" i="1"/>
  <c r="J3283" i="1"/>
  <c r="Y3283" i="1" s="1"/>
  <c r="AA3283" i="1" s="1"/>
  <c r="I3283" i="1"/>
  <c r="C3283" i="1"/>
  <c r="AH3282" i="1"/>
  <c r="AG3282" i="1"/>
  <c r="AF3282" i="1"/>
  <c r="AD3282" i="1"/>
  <c r="AC3282" i="1"/>
  <c r="J3282" i="1"/>
  <c r="Y3282" i="1" s="1"/>
  <c r="AA3282" i="1" s="1"/>
  <c r="I3282" i="1"/>
  <c r="C3282" i="1"/>
  <c r="AH3281" i="1"/>
  <c r="AG3281" i="1"/>
  <c r="AF3281" i="1"/>
  <c r="AD3281" i="1"/>
  <c r="AC3281" i="1"/>
  <c r="J3281" i="1"/>
  <c r="I3281" i="1"/>
  <c r="C3281" i="1"/>
  <c r="AH3280" i="1"/>
  <c r="AG3280" i="1"/>
  <c r="AF3280" i="1"/>
  <c r="AD3280" i="1"/>
  <c r="AC3280" i="1"/>
  <c r="J3280" i="1"/>
  <c r="I3280" i="1"/>
  <c r="C3280" i="1"/>
  <c r="AH3279" i="1"/>
  <c r="AG3279" i="1"/>
  <c r="AF3279" i="1"/>
  <c r="AD3279" i="1"/>
  <c r="AC3279" i="1"/>
  <c r="J3279" i="1"/>
  <c r="Y3279" i="1" s="1"/>
  <c r="AA3279" i="1" s="1"/>
  <c r="I3279" i="1"/>
  <c r="C3279" i="1"/>
  <c r="AH3278" i="1"/>
  <c r="AG3278" i="1"/>
  <c r="AF3278" i="1"/>
  <c r="AD3278" i="1"/>
  <c r="AC3278" i="1"/>
  <c r="J3278" i="1"/>
  <c r="Y3278" i="1" s="1"/>
  <c r="AA3278" i="1" s="1"/>
  <c r="I3278" i="1"/>
  <c r="C3278" i="1"/>
  <c r="AH3277" i="1"/>
  <c r="AG3277" i="1"/>
  <c r="AF3277" i="1"/>
  <c r="AD3277" i="1"/>
  <c r="AC3277" i="1"/>
  <c r="J3277" i="1"/>
  <c r="I3277" i="1"/>
  <c r="C3277" i="1"/>
  <c r="AH3276" i="1"/>
  <c r="AG3276" i="1"/>
  <c r="AF3276" i="1"/>
  <c r="AD3276" i="1"/>
  <c r="AC3276" i="1"/>
  <c r="J3276" i="1"/>
  <c r="I3276" i="1"/>
  <c r="C3276" i="1"/>
  <c r="AH3275" i="1"/>
  <c r="AG3275" i="1"/>
  <c r="AF3275" i="1"/>
  <c r="AD3275" i="1"/>
  <c r="AC3275" i="1"/>
  <c r="J3275" i="1"/>
  <c r="Y3275" i="1" s="1"/>
  <c r="AA3275" i="1" s="1"/>
  <c r="I3275" i="1"/>
  <c r="C3275" i="1"/>
  <c r="AH3274" i="1"/>
  <c r="AG3274" i="1"/>
  <c r="AF3274" i="1"/>
  <c r="AD3274" i="1"/>
  <c r="AC3274" i="1"/>
  <c r="J3274" i="1"/>
  <c r="Y3274" i="1" s="1"/>
  <c r="AA3274" i="1" s="1"/>
  <c r="I3274" i="1"/>
  <c r="C3274" i="1"/>
  <c r="AH3273" i="1"/>
  <c r="AG3273" i="1"/>
  <c r="AF3273" i="1"/>
  <c r="AD3273" i="1"/>
  <c r="AC3273" i="1"/>
  <c r="J3273" i="1"/>
  <c r="I3273" i="1"/>
  <c r="C3273" i="1"/>
  <c r="AH3272" i="1"/>
  <c r="AG3272" i="1"/>
  <c r="AF3272" i="1"/>
  <c r="AD3272" i="1"/>
  <c r="AC3272" i="1"/>
  <c r="J3272" i="1"/>
  <c r="I3272" i="1"/>
  <c r="C3272" i="1"/>
  <c r="AH3271" i="1"/>
  <c r="AG3271" i="1"/>
  <c r="AF3271" i="1"/>
  <c r="AD3271" i="1"/>
  <c r="AC3271" i="1"/>
  <c r="J3271" i="1"/>
  <c r="Y3271" i="1" s="1"/>
  <c r="AA3271" i="1" s="1"/>
  <c r="I3271" i="1"/>
  <c r="C3271" i="1"/>
  <c r="AH3270" i="1"/>
  <c r="AG3270" i="1"/>
  <c r="AF3270" i="1"/>
  <c r="AD3270" i="1"/>
  <c r="AC3270" i="1"/>
  <c r="J3270" i="1"/>
  <c r="I3270" i="1"/>
  <c r="C3270" i="1"/>
  <c r="AH3269" i="1"/>
  <c r="AG3269" i="1"/>
  <c r="AF3269" i="1"/>
  <c r="AD3269" i="1"/>
  <c r="AC3269" i="1"/>
  <c r="J3269" i="1"/>
  <c r="Y3269" i="1" s="1"/>
  <c r="AA3269" i="1" s="1"/>
  <c r="I3269" i="1"/>
  <c r="C3269" i="1"/>
  <c r="AH3268" i="1"/>
  <c r="AG3268" i="1"/>
  <c r="AF3268" i="1"/>
  <c r="AD3268" i="1"/>
  <c r="AC3268" i="1"/>
  <c r="J3268" i="1"/>
  <c r="I3268" i="1"/>
  <c r="C3268" i="1"/>
  <c r="AH3267" i="1"/>
  <c r="AG3267" i="1"/>
  <c r="AF3267" i="1"/>
  <c r="AD3267" i="1"/>
  <c r="AC3267" i="1"/>
  <c r="J3267" i="1"/>
  <c r="I3267" i="1"/>
  <c r="C3267" i="1"/>
  <c r="AH3266" i="1"/>
  <c r="AG3266" i="1"/>
  <c r="AF3266" i="1"/>
  <c r="AD3266" i="1"/>
  <c r="AC3266" i="1"/>
  <c r="J3266" i="1"/>
  <c r="Y3266" i="1" s="1"/>
  <c r="AA3266" i="1" s="1"/>
  <c r="I3266" i="1"/>
  <c r="C3266" i="1"/>
  <c r="AH3265" i="1"/>
  <c r="AG3265" i="1"/>
  <c r="AF3265" i="1"/>
  <c r="AD3265" i="1"/>
  <c r="AC3265" i="1"/>
  <c r="J3265" i="1"/>
  <c r="Y3265" i="1" s="1"/>
  <c r="AA3265" i="1" s="1"/>
  <c r="I3265" i="1"/>
  <c r="C3265" i="1"/>
  <c r="AH3264" i="1"/>
  <c r="AG3264" i="1"/>
  <c r="AF3264" i="1"/>
  <c r="AD3264" i="1"/>
  <c r="AC3264" i="1"/>
  <c r="J3264" i="1"/>
  <c r="I3264" i="1"/>
  <c r="C3264" i="1"/>
  <c r="AH3263" i="1"/>
  <c r="AG3263" i="1"/>
  <c r="AF3263" i="1"/>
  <c r="AD3263" i="1"/>
  <c r="AC3263" i="1"/>
  <c r="J3263" i="1"/>
  <c r="Y3263" i="1" s="1"/>
  <c r="AA3263" i="1" s="1"/>
  <c r="I3263" i="1"/>
  <c r="C3263" i="1"/>
  <c r="AH3262" i="1"/>
  <c r="AG3262" i="1"/>
  <c r="AF3262" i="1"/>
  <c r="AD3262" i="1"/>
  <c r="AC3262" i="1"/>
  <c r="J3262" i="1"/>
  <c r="Y3262" i="1" s="1"/>
  <c r="AA3262" i="1" s="1"/>
  <c r="I3262" i="1"/>
  <c r="C3262" i="1"/>
  <c r="AH3261" i="1"/>
  <c r="AG3261" i="1"/>
  <c r="AF3261" i="1"/>
  <c r="AD3261" i="1"/>
  <c r="AC3261" i="1"/>
  <c r="J3261" i="1"/>
  <c r="I3261" i="1"/>
  <c r="C3261" i="1"/>
  <c r="AH3260" i="1"/>
  <c r="AG3260" i="1"/>
  <c r="AF3260" i="1"/>
  <c r="AD3260" i="1"/>
  <c r="AC3260" i="1"/>
  <c r="J3260" i="1"/>
  <c r="I3260" i="1"/>
  <c r="C3260" i="1"/>
  <c r="AH3259" i="1"/>
  <c r="AG3259" i="1"/>
  <c r="AF3259" i="1"/>
  <c r="AD3259" i="1"/>
  <c r="AC3259" i="1"/>
  <c r="J3259" i="1"/>
  <c r="Y3259" i="1" s="1"/>
  <c r="AA3259" i="1" s="1"/>
  <c r="I3259" i="1"/>
  <c r="C3259" i="1"/>
  <c r="AE3279" i="1" l="1"/>
  <c r="AE3276" i="1"/>
  <c r="AE3259" i="1"/>
  <c r="S3286" i="1"/>
  <c r="T3286" i="1" s="1"/>
  <c r="M3286" i="1"/>
  <c r="M3285" i="1"/>
  <c r="S3284" i="1"/>
  <c r="T3284" i="1" s="1"/>
  <c r="M3283" i="1"/>
  <c r="S3283" i="1"/>
  <c r="T3283" i="1" s="1"/>
  <c r="M3282" i="1"/>
  <c r="S3282" i="1"/>
  <c r="T3282" i="1" s="1"/>
  <c r="M3281" i="1"/>
  <c r="S3281" i="1"/>
  <c r="T3281" i="1" s="1"/>
  <c r="S3280" i="1"/>
  <c r="T3280" i="1" s="1"/>
  <c r="M3280" i="1"/>
  <c r="M3279" i="1"/>
  <c r="S3279" i="1"/>
  <c r="T3279" i="1" s="1"/>
  <c r="S3278" i="1"/>
  <c r="T3278" i="1" s="1"/>
  <c r="M3278" i="1"/>
  <c r="M3277" i="1"/>
  <c r="S3277" i="1"/>
  <c r="T3277" i="1" s="1"/>
  <c r="M3276" i="1"/>
  <c r="S3276" i="1"/>
  <c r="T3276" i="1" s="1"/>
  <c r="M3275" i="1"/>
  <c r="S3275" i="1"/>
  <c r="T3275" i="1" s="1"/>
  <c r="M3274" i="1"/>
  <c r="S3274" i="1"/>
  <c r="T3274" i="1" s="1"/>
  <c r="M3273" i="1"/>
  <c r="S3273" i="1"/>
  <c r="T3273" i="1" s="1"/>
  <c r="S3272" i="1"/>
  <c r="T3272" i="1" s="1"/>
  <c r="M3272" i="1"/>
  <c r="S3271" i="1"/>
  <c r="T3271" i="1" s="1"/>
  <c r="M3271" i="1"/>
  <c r="M3270" i="1"/>
  <c r="S3270" i="1"/>
  <c r="T3270" i="1" s="1"/>
  <c r="AE3272" i="1"/>
  <c r="AE3280" i="1"/>
  <c r="AE3285" i="1"/>
  <c r="AE3261" i="1"/>
  <c r="AE3271" i="1"/>
  <c r="AE3281" i="1"/>
  <c r="AE3284" i="1"/>
  <c r="AE3274" i="1"/>
  <c r="AE3273" i="1"/>
  <c r="M3269" i="1"/>
  <c r="S3269" i="1"/>
  <c r="T3269" i="1" s="1"/>
  <c r="M3268" i="1"/>
  <c r="S3268" i="1"/>
  <c r="T3268" i="1" s="1"/>
  <c r="M3267" i="1"/>
  <c r="S3267" i="1"/>
  <c r="T3267" i="1" s="1"/>
  <c r="AE3267" i="1"/>
  <c r="S3266" i="1"/>
  <c r="T3266" i="1" s="1"/>
  <c r="M3266" i="1"/>
  <c r="S3265" i="1"/>
  <c r="T3265" i="1" s="1"/>
  <c r="M3265" i="1"/>
  <c r="M3264" i="1"/>
  <c r="S3264" i="1"/>
  <c r="T3264" i="1" s="1"/>
  <c r="AE3264" i="1"/>
  <c r="AE3262" i="1"/>
  <c r="AE3268" i="1"/>
  <c r="Y3270" i="1"/>
  <c r="AA3270" i="1" s="1"/>
  <c r="AE3275" i="1"/>
  <c r="AE3277" i="1"/>
  <c r="AE3278" i="1"/>
  <c r="AE3283" i="1"/>
  <c r="AE3286" i="1"/>
  <c r="AE3260" i="1"/>
  <c r="AE3265" i="1"/>
  <c r="Y3267" i="1"/>
  <c r="AA3267" i="1" s="1"/>
  <c r="Y3268" i="1"/>
  <c r="AA3268" i="1" s="1"/>
  <c r="AE3269" i="1"/>
  <c r="AE3270" i="1"/>
  <c r="Y3277" i="1"/>
  <c r="AA3277" i="1" s="1"/>
  <c r="Y3285" i="1"/>
  <c r="AA3285" i="1" s="1"/>
  <c r="Y3264" i="1"/>
  <c r="AA3264" i="1" s="1"/>
  <c r="AE3266" i="1"/>
  <c r="AE3282" i="1"/>
  <c r="Y3272" i="1"/>
  <c r="AA3272" i="1" s="1"/>
  <c r="Y3273" i="1"/>
  <c r="AA3273" i="1" s="1"/>
  <c r="Y3276" i="1"/>
  <c r="AA3276" i="1" s="1"/>
  <c r="Y3280" i="1"/>
  <c r="AA3280" i="1" s="1"/>
  <c r="Y3281" i="1"/>
  <c r="AA3281" i="1" s="1"/>
  <c r="Y3284" i="1"/>
  <c r="AA3284" i="1" s="1"/>
  <c r="M3263" i="1"/>
  <c r="S3263" i="1"/>
  <c r="T3263" i="1" s="1"/>
  <c r="AE3263" i="1"/>
  <c r="M3262" i="1"/>
  <c r="S3262" i="1"/>
  <c r="T3262" i="1" s="1"/>
  <c r="M3261" i="1"/>
  <c r="S3261" i="1"/>
  <c r="T3261" i="1" s="1"/>
  <c r="Y3261" i="1"/>
  <c r="AA3261" i="1" s="1"/>
  <c r="M3260" i="1"/>
  <c r="S3260" i="1"/>
  <c r="T3260" i="1" s="1"/>
  <c r="Y3260" i="1"/>
  <c r="AA3260" i="1" s="1"/>
  <c r="M3259" i="1"/>
  <c r="S3259" i="1"/>
  <c r="T3259" i="1" s="1"/>
  <c r="X3278" i="1"/>
  <c r="Z3278" i="1" s="1"/>
  <c r="AI3278" i="1" s="1"/>
  <c r="X3283" i="1"/>
  <c r="Z3283" i="1" s="1"/>
  <c r="AI3283" i="1" s="1"/>
  <c r="X3286" i="1"/>
  <c r="Z3286" i="1" s="1"/>
  <c r="AI3286" i="1" s="1"/>
  <c r="X3282" i="1"/>
  <c r="Z3282" i="1" s="1"/>
  <c r="AI3282" i="1" s="1"/>
  <c r="X3275" i="1"/>
  <c r="Z3275" i="1" s="1"/>
  <c r="AI3275" i="1" s="1"/>
  <c r="X3272" i="1"/>
  <c r="Z3272" i="1" s="1"/>
  <c r="X3277" i="1"/>
  <c r="Z3277" i="1" s="1"/>
  <c r="X3280" i="1"/>
  <c r="Z3280" i="1" s="1"/>
  <c r="X3285" i="1"/>
  <c r="Z3285" i="1" s="1"/>
  <c r="X3271" i="1"/>
  <c r="Z3271" i="1" s="1"/>
  <c r="AI3271" i="1" s="1"/>
  <c r="X3274" i="1"/>
  <c r="Z3274" i="1" s="1"/>
  <c r="AI3274" i="1" s="1"/>
  <c r="X3279" i="1"/>
  <c r="Z3279" i="1" s="1"/>
  <c r="AI3279" i="1" s="1"/>
  <c r="X3273" i="1"/>
  <c r="Z3273" i="1" s="1"/>
  <c r="X3276" i="1"/>
  <c r="Z3276" i="1" s="1"/>
  <c r="X3281" i="1"/>
  <c r="Z3281" i="1" s="1"/>
  <c r="X3284" i="1"/>
  <c r="Z3284" i="1" s="1"/>
  <c r="X3269" i="1"/>
  <c r="Z3269" i="1" s="1"/>
  <c r="AI3269" i="1" s="1"/>
  <c r="X3267" i="1"/>
  <c r="Z3267" i="1" s="1"/>
  <c r="X3270" i="1"/>
  <c r="Z3270" i="1" s="1"/>
  <c r="X3268" i="1"/>
  <c r="Z3268" i="1" s="1"/>
  <c r="X3263" i="1"/>
  <c r="Z3263" i="1" s="1"/>
  <c r="AI3263" i="1" s="1"/>
  <c r="X3266" i="1"/>
  <c r="Z3266" i="1" s="1"/>
  <c r="AI3266" i="1" s="1"/>
  <c r="X3265" i="1"/>
  <c r="Z3265" i="1" s="1"/>
  <c r="AI3265" i="1" s="1"/>
  <c r="X3264" i="1"/>
  <c r="Z3264" i="1" s="1"/>
  <c r="X3259" i="1"/>
  <c r="Z3259" i="1" s="1"/>
  <c r="AI3259" i="1" s="1"/>
  <c r="X3262" i="1"/>
  <c r="Z3262" i="1" s="1"/>
  <c r="AI3262" i="1" s="1"/>
  <c r="X3261" i="1"/>
  <c r="Z3261" i="1" s="1"/>
  <c r="X3260" i="1"/>
  <c r="Z3260" i="1" s="1"/>
  <c r="AI3280" i="1" l="1"/>
  <c r="AI3285" i="1"/>
  <c r="AI3264" i="1"/>
  <c r="AI3284" i="1"/>
  <c r="AI3273" i="1"/>
  <c r="AI3260" i="1"/>
  <c r="AI3281" i="1"/>
  <c r="AI3272" i="1"/>
  <c r="AI3268" i="1"/>
  <c r="AI3270" i="1"/>
  <c r="AI3277" i="1"/>
  <c r="AI3267" i="1"/>
  <c r="AI3276" i="1"/>
  <c r="AI3261" i="1"/>
  <c r="AH3258" i="1" l="1"/>
  <c r="AG3258" i="1"/>
  <c r="AF3258" i="1"/>
  <c r="AD3258" i="1"/>
  <c r="AC3258" i="1"/>
  <c r="J3258" i="1"/>
  <c r="Y3258" i="1" s="1"/>
  <c r="AA3258" i="1" s="1"/>
  <c r="I3258" i="1"/>
  <c r="C3258" i="1"/>
  <c r="AH3257" i="1"/>
  <c r="AG3257" i="1"/>
  <c r="AF3257" i="1"/>
  <c r="AD3257" i="1"/>
  <c r="AC3257" i="1"/>
  <c r="J3257" i="1"/>
  <c r="I3257" i="1"/>
  <c r="C3257" i="1"/>
  <c r="AH3256" i="1"/>
  <c r="AG3256" i="1"/>
  <c r="AF3256" i="1"/>
  <c r="AD3256" i="1"/>
  <c r="AC3256" i="1"/>
  <c r="J3256" i="1"/>
  <c r="I3256" i="1"/>
  <c r="C3256" i="1"/>
  <c r="AH3255" i="1"/>
  <c r="AG3255" i="1"/>
  <c r="AF3255" i="1"/>
  <c r="AD3255" i="1"/>
  <c r="AC3255" i="1"/>
  <c r="J3255" i="1"/>
  <c r="Y3255" i="1" s="1"/>
  <c r="AA3255" i="1" s="1"/>
  <c r="I3255" i="1"/>
  <c r="C3255" i="1"/>
  <c r="AH3254" i="1"/>
  <c r="AG3254" i="1"/>
  <c r="AF3254" i="1"/>
  <c r="AD3254" i="1"/>
  <c r="AC3254" i="1"/>
  <c r="J3254" i="1"/>
  <c r="I3254" i="1"/>
  <c r="C3254" i="1"/>
  <c r="AH3253" i="1"/>
  <c r="AG3253" i="1"/>
  <c r="AF3253" i="1"/>
  <c r="AD3253" i="1"/>
  <c r="AC3253" i="1"/>
  <c r="J3253" i="1"/>
  <c r="I3253" i="1"/>
  <c r="C3253" i="1"/>
  <c r="AH3252" i="1"/>
  <c r="AG3252" i="1"/>
  <c r="AF3252" i="1"/>
  <c r="AD3252" i="1"/>
  <c r="AC3252" i="1"/>
  <c r="J3252" i="1"/>
  <c r="Y3252" i="1" s="1"/>
  <c r="AA3252" i="1" s="1"/>
  <c r="I3252" i="1"/>
  <c r="C3252" i="1"/>
  <c r="AH3251" i="1"/>
  <c r="AG3251" i="1"/>
  <c r="AF3251" i="1"/>
  <c r="AD3251" i="1"/>
  <c r="AC3251" i="1"/>
  <c r="J3251" i="1"/>
  <c r="Y3251" i="1" s="1"/>
  <c r="AA3251" i="1" s="1"/>
  <c r="I3251" i="1"/>
  <c r="C3251" i="1"/>
  <c r="AH3250" i="1"/>
  <c r="AG3250" i="1"/>
  <c r="AF3250" i="1"/>
  <c r="AD3250" i="1"/>
  <c r="AC3250" i="1"/>
  <c r="J3250" i="1"/>
  <c r="Y3250" i="1" s="1"/>
  <c r="AA3250" i="1" s="1"/>
  <c r="I3250" i="1"/>
  <c r="C3250" i="1"/>
  <c r="AH3249" i="1"/>
  <c r="AG3249" i="1"/>
  <c r="AF3249" i="1"/>
  <c r="AD3249" i="1"/>
  <c r="AC3249" i="1"/>
  <c r="J3249" i="1"/>
  <c r="S3249" i="1" s="1"/>
  <c r="T3249" i="1" s="1"/>
  <c r="I3249" i="1"/>
  <c r="C3249" i="1"/>
  <c r="AH3248" i="1"/>
  <c r="AG3248" i="1"/>
  <c r="AF3248" i="1"/>
  <c r="AD3248" i="1"/>
  <c r="AC3248" i="1"/>
  <c r="J3248" i="1"/>
  <c r="Y3248" i="1" s="1"/>
  <c r="AA3248" i="1" s="1"/>
  <c r="I3248" i="1"/>
  <c r="C3248" i="1"/>
  <c r="AH3247" i="1"/>
  <c r="AG3247" i="1"/>
  <c r="AF3247" i="1"/>
  <c r="AD3247" i="1"/>
  <c r="AC3247" i="1"/>
  <c r="J3247" i="1"/>
  <c r="Y3247" i="1" s="1"/>
  <c r="AA3247" i="1" s="1"/>
  <c r="I3247" i="1"/>
  <c r="C3247" i="1"/>
  <c r="AH3246" i="1"/>
  <c r="AG3246" i="1"/>
  <c r="AF3246" i="1"/>
  <c r="AD3246" i="1"/>
  <c r="AC3246" i="1"/>
  <c r="J3246" i="1"/>
  <c r="I3246" i="1"/>
  <c r="C3246" i="1"/>
  <c r="AH3245" i="1"/>
  <c r="AG3245" i="1"/>
  <c r="AF3245" i="1"/>
  <c r="AD3245" i="1"/>
  <c r="AC3245" i="1"/>
  <c r="J3245" i="1"/>
  <c r="Y3245" i="1" s="1"/>
  <c r="AA3245" i="1" s="1"/>
  <c r="I3245" i="1"/>
  <c r="C3245" i="1"/>
  <c r="AE3255" i="1" l="1"/>
  <c r="AE3250" i="1"/>
  <c r="AE3256" i="1"/>
  <c r="AE3253" i="1"/>
  <c r="Y3249" i="1"/>
  <c r="AA3249" i="1" s="1"/>
  <c r="S3250" i="1"/>
  <c r="T3250" i="1" s="1"/>
  <c r="M3249" i="1"/>
  <c r="M3258" i="1"/>
  <c r="S3258" i="1"/>
  <c r="T3258" i="1" s="1"/>
  <c r="AE3258" i="1"/>
  <c r="M3257" i="1"/>
  <c r="S3257" i="1"/>
  <c r="T3257" i="1" s="1"/>
  <c r="M3256" i="1"/>
  <c r="S3256" i="1"/>
  <c r="T3256" i="1" s="1"/>
  <c r="M3255" i="1"/>
  <c r="S3255" i="1"/>
  <c r="T3255" i="1" s="1"/>
  <c r="S3254" i="1"/>
  <c r="T3254" i="1" s="1"/>
  <c r="M3254" i="1"/>
  <c r="S3253" i="1"/>
  <c r="T3253" i="1" s="1"/>
  <c r="M3253" i="1"/>
  <c r="S3252" i="1"/>
  <c r="T3252" i="1" s="1"/>
  <c r="M3252" i="1"/>
  <c r="M3251" i="1"/>
  <c r="S3251" i="1"/>
  <c r="T3251" i="1" s="1"/>
  <c r="M3250" i="1"/>
  <c r="S3248" i="1"/>
  <c r="T3248" i="1" s="1"/>
  <c r="M3248" i="1"/>
  <c r="M3247" i="1"/>
  <c r="S3247" i="1"/>
  <c r="T3247" i="1" s="1"/>
  <c r="AE3247" i="1"/>
  <c r="S3246" i="1"/>
  <c r="T3246" i="1" s="1"/>
  <c r="M3246" i="1"/>
  <c r="AE3251" i="1"/>
  <c r="AE3254" i="1"/>
  <c r="AE3257" i="1"/>
  <c r="Y3254" i="1"/>
  <c r="AA3254" i="1" s="1"/>
  <c r="Y3256" i="1"/>
  <c r="AA3256" i="1" s="1"/>
  <c r="Y3246" i="1"/>
  <c r="AA3246" i="1" s="1"/>
  <c r="AE3248" i="1"/>
  <c r="AE3249" i="1"/>
  <c r="AE3246" i="1"/>
  <c r="AE3252" i="1"/>
  <c r="Y3253" i="1"/>
  <c r="AA3253" i="1" s="1"/>
  <c r="Y3257" i="1"/>
  <c r="AA3257" i="1" s="1"/>
  <c r="M3245" i="1"/>
  <c r="S3245" i="1"/>
  <c r="T3245" i="1" s="1"/>
  <c r="AE3245" i="1"/>
  <c r="X3252" i="1"/>
  <c r="Z3252" i="1" s="1"/>
  <c r="AI3252" i="1" s="1"/>
  <c r="X3255" i="1"/>
  <c r="Z3255" i="1" s="1"/>
  <c r="AI3255" i="1" s="1"/>
  <c r="X3258" i="1"/>
  <c r="Z3258" i="1" s="1"/>
  <c r="AI3258" i="1" s="1"/>
  <c r="X3254" i="1"/>
  <c r="Z3254" i="1" s="1"/>
  <c r="X3257" i="1"/>
  <c r="Z3257" i="1" s="1"/>
  <c r="X3253" i="1"/>
  <c r="Z3253" i="1" s="1"/>
  <c r="X3256" i="1"/>
  <c r="Z3256" i="1" s="1"/>
  <c r="X3248" i="1"/>
  <c r="Z3248" i="1" s="1"/>
  <c r="AI3248" i="1" s="1"/>
  <c r="X3251" i="1"/>
  <c r="Z3251" i="1" s="1"/>
  <c r="AI3251" i="1" s="1"/>
  <c r="X3247" i="1"/>
  <c r="Z3247" i="1" s="1"/>
  <c r="AI3247" i="1" s="1"/>
  <c r="X3245" i="1"/>
  <c r="Z3245" i="1" s="1"/>
  <c r="AI3245" i="1" s="1"/>
  <c r="X3250" i="1"/>
  <c r="Z3250" i="1" s="1"/>
  <c r="AI3250" i="1" s="1"/>
  <c r="X3246" i="1"/>
  <c r="Z3246" i="1" s="1"/>
  <c r="X3249" i="1"/>
  <c r="Z3249" i="1" s="1"/>
  <c r="AI3249" i="1" s="1"/>
  <c r="AI3256" i="1" l="1"/>
  <c r="AI3246" i="1"/>
  <c r="AI3257" i="1"/>
  <c r="AI3254" i="1"/>
  <c r="AI3253" i="1"/>
  <c r="AH3244" i="1" l="1"/>
  <c r="AG3244" i="1"/>
  <c r="AF3244" i="1"/>
  <c r="AD3244" i="1"/>
  <c r="AC3244" i="1"/>
  <c r="J3244" i="1"/>
  <c r="I3244" i="1"/>
  <c r="C3244" i="1"/>
  <c r="AH3243" i="1"/>
  <c r="AG3243" i="1"/>
  <c r="AF3243" i="1"/>
  <c r="AD3243" i="1"/>
  <c r="AC3243" i="1"/>
  <c r="J3243" i="1"/>
  <c r="Y3243" i="1" s="1"/>
  <c r="AA3243" i="1" s="1"/>
  <c r="I3243" i="1"/>
  <c r="C3243" i="1"/>
  <c r="AH3242" i="1"/>
  <c r="AG3242" i="1"/>
  <c r="AF3242" i="1"/>
  <c r="AD3242" i="1"/>
  <c r="AC3242" i="1"/>
  <c r="J3242" i="1"/>
  <c r="I3242" i="1"/>
  <c r="C3242" i="1"/>
  <c r="AH3241" i="1"/>
  <c r="AG3241" i="1"/>
  <c r="AF3241" i="1"/>
  <c r="AD3241" i="1"/>
  <c r="AC3241" i="1"/>
  <c r="J3241" i="1"/>
  <c r="I3241" i="1"/>
  <c r="C3241" i="1"/>
  <c r="AH3240" i="1"/>
  <c r="AG3240" i="1"/>
  <c r="AF3240" i="1"/>
  <c r="AD3240" i="1"/>
  <c r="AC3240" i="1"/>
  <c r="J3240" i="1"/>
  <c r="I3240" i="1"/>
  <c r="C3240" i="1"/>
  <c r="AH3239" i="1"/>
  <c r="AG3239" i="1"/>
  <c r="AF3239" i="1"/>
  <c r="AD3239" i="1"/>
  <c r="AC3239" i="1"/>
  <c r="J3239" i="1"/>
  <c r="I3239" i="1"/>
  <c r="C3239" i="1"/>
  <c r="AH3238" i="1"/>
  <c r="AG3238" i="1"/>
  <c r="AF3238" i="1"/>
  <c r="AD3238" i="1"/>
  <c r="AC3238" i="1"/>
  <c r="J3238" i="1"/>
  <c r="Y3238" i="1" s="1"/>
  <c r="AA3238" i="1" s="1"/>
  <c r="I3238" i="1"/>
  <c r="C3238" i="1"/>
  <c r="AH3237" i="1"/>
  <c r="AG3237" i="1"/>
  <c r="AF3237" i="1"/>
  <c r="AD3237" i="1"/>
  <c r="AC3237" i="1"/>
  <c r="J3237" i="1"/>
  <c r="Y3237" i="1" s="1"/>
  <c r="AA3237" i="1" s="1"/>
  <c r="I3237" i="1"/>
  <c r="C3237" i="1"/>
  <c r="AH3236" i="1"/>
  <c r="AG3236" i="1"/>
  <c r="AF3236" i="1"/>
  <c r="AD3236" i="1"/>
  <c r="AC3236" i="1"/>
  <c r="J3236" i="1"/>
  <c r="Y3236" i="1" s="1"/>
  <c r="AA3236" i="1" s="1"/>
  <c r="I3236" i="1"/>
  <c r="C3236" i="1"/>
  <c r="AH3235" i="1"/>
  <c r="AG3235" i="1"/>
  <c r="AF3235" i="1"/>
  <c r="AD3235" i="1"/>
  <c r="AC3235" i="1"/>
  <c r="J3235" i="1"/>
  <c r="Y3235" i="1" s="1"/>
  <c r="AA3235" i="1" s="1"/>
  <c r="I3235" i="1"/>
  <c r="C3235" i="1"/>
  <c r="AH3234" i="1"/>
  <c r="AG3234" i="1"/>
  <c r="AF3234" i="1"/>
  <c r="AD3234" i="1"/>
  <c r="AC3234" i="1"/>
  <c r="J3234" i="1"/>
  <c r="Y3234" i="1" s="1"/>
  <c r="AA3234" i="1" s="1"/>
  <c r="I3234" i="1"/>
  <c r="C3234" i="1"/>
  <c r="AH3233" i="1"/>
  <c r="AG3233" i="1"/>
  <c r="AF3233" i="1"/>
  <c r="AD3233" i="1"/>
  <c r="AC3233" i="1"/>
  <c r="J3233" i="1"/>
  <c r="Y3233" i="1" s="1"/>
  <c r="AA3233" i="1" s="1"/>
  <c r="I3233" i="1"/>
  <c r="C3233" i="1"/>
  <c r="AH3232" i="1"/>
  <c r="AG3232" i="1"/>
  <c r="AF3232" i="1"/>
  <c r="AD3232" i="1"/>
  <c r="AC3232" i="1"/>
  <c r="J3232" i="1"/>
  <c r="S3232" i="1" s="1"/>
  <c r="T3232" i="1" s="1"/>
  <c r="I3232" i="1"/>
  <c r="C3232" i="1"/>
  <c r="AH3231" i="1"/>
  <c r="AG3231" i="1"/>
  <c r="AF3231" i="1"/>
  <c r="AD3231" i="1"/>
  <c r="AC3231" i="1"/>
  <c r="J3231" i="1"/>
  <c r="Y3231" i="1" s="1"/>
  <c r="AA3231" i="1" s="1"/>
  <c r="I3231" i="1"/>
  <c r="C3231" i="1"/>
  <c r="AE3232" i="1" l="1"/>
  <c r="AE3234" i="1"/>
  <c r="AE3237" i="1"/>
  <c r="AE3231" i="1"/>
  <c r="AE3243" i="1"/>
  <c r="AE3240" i="1"/>
  <c r="S3231" i="1"/>
  <c r="T3231" i="1" s="1"/>
  <c r="AE3238" i="1"/>
  <c r="M3244" i="1"/>
  <c r="S3244" i="1"/>
  <c r="T3244" i="1" s="1"/>
  <c r="AE3244" i="1"/>
  <c r="M3243" i="1"/>
  <c r="S3243" i="1"/>
  <c r="T3243" i="1" s="1"/>
  <c r="M3242" i="1"/>
  <c r="S3242" i="1"/>
  <c r="T3242" i="1" s="1"/>
  <c r="Y3242" i="1"/>
  <c r="AA3242" i="1" s="1"/>
  <c r="AE3242" i="1"/>
  <c r="M3241" i="1"/>
  <c r="S3241" i="1"/>
  <c r="T3241" i="1" s="1"/>
  <c r="AE3241" i="1"/>
  <c r="M3240" i="1"/>
  <c r="S3240" i="1"/>
  <c r="T3240" i="1" s="1"/>
  <c r="M3239" i="1"/>
  <c r="S3239" i="1"/>
  <c r="T3239" i="1" s="1"/>
  <c r="Y3239" i="1"/>
  <c r="AA3239" i="1" s="1"/>
  <c r="AE3239" i="1"/>
  <c r="M3238" i="1"/>
  <c r="S3238" i="1"/>
  <c r="T3238" i="1" s="1"/>
  <c r="S3237" i="1"/>
  <c r="T3237" i="1" s="1"/>
  <c r="M3237" i="1"/>
  <c r="S3236" i="1"/>
  <c r="T3236" i="1" s="1"/>
  <c r="M3236" i="1"/>
  <c r="AE3236" i="1"/>
  <c r="S3235" i="1"/>
  <c r="T3235" i="1" s="1"/>
  <c r="M3235" i="1"/>
  <c r="AE3235" i="1"/>
  <c r="M3234" i="1"/>
  <c r="S3234" i="1"/>
  <c r="T3234" i="1" s="1"/>
  <c r="M3233" i="1"/>
  <c r="S3233" i="1"/>
  <c r="T3233" i="1" s="1"/>
  <c r="AE3233" i="1"/>
  <c r="M3232" i="1"/>
  <c r="M3231" i="1"/>
  <c r="X3238" i="1"/>
  <c r="Z3238" i="1" s="1"/>
  <c r="AI3238" i="1" s="1"/>
  <c r="Y3241" i="1"/>
  <c r="AA3241" i="1" s="1"/>
  <c r="X3243" i="1"/>
  <c r="Z3243" i="1" s="1"/>
  <c r="AI3243" i="1" s="1"/>
  <c r="Y3244" i="1"/>
  <c r="AA3244" i="1" s="1"/>
  <c r="Y3240" i="1"/>
  <c r="AA3240" i="1" s="1"/>
  <c r="X3241" i="1"/>
  <c r="Z3241" i="1" s="1"/>
  <c r="X3244" i="1"/>
  <c r="Z3244" i="1" s="1"/>
  <c r="X3240" i="1"/>
  <c r="Z3240" i="1" s="1"/>
  <c r="X3239" i="1"/>
  <c r="Z3239" i="1" s="1"/>
  <c r="X3242" i="1"/>
  <c r="Z3242" i="1" s="1"/>
  <c r="X3235" i="1"/>
  <c r="Z3235" i="1" s="1"/>
  <c r="AI3235" i="1" s="1"/>
  <c r="X3231" i="1"/>
  <c r="Z3231" i="1" s="1"/>
  <c r="AI3231" i="1" s="1"/>
  <c r="Y3232" i="1"/>
  <c r="AA3232" i="1" s="1"/>
  <c r="X3234" i="1"/>
  <c r="Z3234" i="1" s="1"/>
  <c r="AI3234" i="1" s="1"/>
  <c r="X3237" i="1"/>
  <c r="Z3237" i="1" s="1"/>
  <c r="AI3237" i="1" s="1"/>
  <c r="X3232" i="1"/>
  <c r="Z3232" i="1" s="1"/>
  <c r="X3233" i="1"/>
  <c r="Z3233" i="1" s="1"/>
  <c r="AI3233" i="1" s="1"/>
  <c r="X3236" i="1"/>
  <c r="Z3236" i="1" s="1"/>
  <c r="AI3236" i="1" s="1"/>
  <c r="AI3232" i="1" l="1"/>
  <c r="AI3241" i="1"/>
  <c r="AI3242" i="1"/>
  <c r="AI3240" i="1"/>
  <c r="AI3239" i="1"/>
  <c r="AI3244" i="1"/>
  <c r="AH3230" i="1" l="1"/>
  <c r="AG3230" i="1"/>
  <c r="AF3230" i="1"/>
  <c r="AD3230" i="1"/>
  <c r="AC3230" i="1"/>
  <c r="J3230" i="1"/>
  <c r="I3230" i="1"/>
  <c r="C3230" i="1"/>
  <c r="AH3228" i="1"/>
  <c r="AG3228" i="1"/>
  <c r="AF3228" i="1"/>
  <c r="AD3228" i="1"/>
  <c r="AC3228" i="1"/>
  <c r="J3228" i="1"/>
  <c r="I3228" i="1"/>
  <c r="C3228" i="1"/>
  <c r="AH3229" i="1"/>
  <c r="AG3229" i="1"/>
  <c r="AF3229" i="1"/>
  <c r="AD3229" i="1"/>
  <c r="AC3229" i="1"/>
  <c r="J3229" i="1"/>
  <c r="I3229" i="1"/>
  <c r="C3229" i="1"/>
  <c r="AH3227" i="1"/>
  <c r="AG3227" i="1"/>
  <c r="AF3227" i="1"/>
  <c r="AD3227" i="1"/>
  <c r="AC3227" i="1"/>
  <c r="J3227" i="1"/>
  <c r="Y3227" i="1" s="1"/>
  <c r="AA3227" i="1" s="1"/>
  <c r="I3227" i="1"/>
  <c r="C3227" i="1"/>
  <c r="AH3226" i="1"/>
  <c r="AG3226" i="1"/>
  <c r="AF3226" i="1"/>
  <c r="AD3226" i="1"/>
  <c r="AC3226" i="1"/>
  <c r="J3226" i="1"/>
  <c r="I3226" i="1"/>
  <c r="C3226" i="1"/>
  <c r="AH3225" i="1"/>
  <c r="AG3225" i="1"/>
  <c r="AF3225" i="1"/>
  <c r="AD3225" i="1"/>
  <c r="AC3225" i="1"/>
  <c r="J3225" i="1"/>
  <c r="I3225" i="1"/>
  <c r="C3225" i="1"/>
  <c r="AH3224" i="1"/>
  <c r="AG3224" i="1"/>
  <c r="AF3224" i="1"/>
  <c r="AD3224" i="1"/>
  <c r="AC3224" i="1"/>
  <c r="J3224" i="1"/>
  <c r="Y3224" i="1" s="1"/>
  <c r="AA3224" i="1" s="1"/>
  <c r="I3224" i="1"/>
  <c r="C3224" i="1"/>
  <c r="AH3223" i="1"/>
  <c r="AG3223" i="1"/>
  <c r="AF3223" i="1"/>
  <c r="AD3223" i="1"/>
  <c r="AC3223" i="1"/>
  <c r="J3223" i="1"/>
  <c r="Y3223" i="1" s="1"/>
  <c r="AA3223" i="1" s="1"/>
  <c r="I3223" i="1"/>
  <c r="C3223" i="1"/>
  <c r="AH3222" i="1"/>
  <c r="AG3222" i="1"/>
  <c r="AF3222" i="1"/>
  <c r="AD3222" i="1"/>
  <c r="AC3222" i="1"/>
  <c r="J3222" i="1"/>
  <c r="I3222" i="1"/>
  <c r="C3222" i="1"/>
  <c r="AH3221" i="1"/>
  <c r="AG3221" i="1"/>
  <c r="AF3221" i="1"/>
  <c r="AD3221" i="1"/>
  <c r="AC3221" i="1"/>
  <c r="J3221" i="1"/>
  <c r="Y3221" i="1" s="1"/>
  <c r="AA3221" i="1" s="1"/>
  <c r="I3221" i="1"/>
  <c r="C3221" i="1"/>
  <c r="AH3220" i="1"/>
  <c r="AG3220" i="1"/>
  <c r="AF3220" i="1"/>
  <c r="AD3220" i="1"/>
  <c r="AC3220" i="1"/>
  <c r="J3220" i="1"/>
  <c r="Y3220" i="1" s="1"/>
  <c r="AA3220" i="1" s="1"/>
  <c r="I3220" i="1"/>
  <c r="C3220" i="1"/>
  <c r="AH3219" i="1"/>
  <c r="AG3219" i="1"/>
  <c r="AF3219" i="1"/>
  <c r="AD3219" i="1"/>
  <c r="AC3219" i="1"/>
  <c r="J3219" i="1"/>
  <c r="I3219" i="1"/>
  <c r="C3219" i="1"/>
  <c r="AH3218" i="1"/>
  <c r="AG3218" i="1"/>
  <c r="AF3218" i="1"/>
  <c r="AD3218" i="1"/>
  <c r="AC3218" i="1"/>
  <c r="J3218" i="1"/>
  <c r="I3218" i="1"/>
  <c r="C3218" i="1"/>
  <c r="AH3217" i="1"/>
  <c r="AG3217" i="1"/>
  <c r="AF3217" i="1"/>
  <c r="AD3217" i="1"/>
  <c r="AC3217" i="1"/>
  <c r="J3217" i="1"/>
  <c r="Y3217" i="1" s="1"/>
  <c r="AA3217" i="1" s="1"/>
  <c r="I3217" i="1"/>
  <c r="C3217" i="1"/>
  <c r="AE3227" i="1" l="1"/>
  <c r="AE3223" i="1"/>
  <c r="AE3225" i="1"/>
  <c r="AE3226" i="1"/>
  <c r="AE3222" i="1"/>
  <c r="AE3218" i="1"/>
  <c r="AE3228" i="1"/>
  <c r="AE3221" i="1"/>
  <c r="AE3219" i="1"/>
  <c r="AE3230" i="1"/>
  <c r="M3230" i="1"/>
  <c r="S3230" i="1"/>
  <c r="T3230" i="1" s="1"/>
  <c r="Y3230" i="1"/>
  <c r="AA3230" i="1" s="1"/>
  <c r="M3228" i="1"/>
  <c r="S3228" i="1"/>
  <c r="T3228" i="1" s="1"/>
  <c r="S3229" i="1"/>
  <c r="T3229" i="1" s="1"/>
  <c r="M3229" i="1"/>
  <c r="Y3229" i="1"/>
  <c r="AA3229" i="1" s="1"/>
  <c r="AE3229" i="1"/>
  <c r="S3227" i="1"/>
  <c r="T3227" i="1" s="1"/>
  <c r="M3227" i="1"/>
  <c r="M3226" i="1"/>
  <c r="S3226" i="1"/>
  <c r="T3226" i="1" s="1"/>
  <c r="M3225" i="1"/>
  <c r="S3225" i="1"/>
  <c r="T3225" i="1" s="1"/>
  <c r="Y3225" i="1"/>
  <c r="AA3225" i="1" s="1"/>
  <c r="S3224" i="1"/>
  <c r="T3224" i="1" s="1"/>
  <c r="M3224" i="1"/>
  <c r="AE3224" i="1"/>
  <c r="M3223" i="1"/>
  <c r="S3223" i="1"/>
  <c r="T3223" i="1" s="1"/>
  <c r="S3222" i="1"/>
  <c r="T3222" i="1" s="1"/>
  <c r="M3222" i="1"/>
  <c r="Y3222" i="1"/>
  <c r="AA3222" i="1" s="1"/>
  <c r="S3221" i="1"/>
  <c r="T3221" i="1" s="1"/>
  <c r="M3221" i="1"/>
  <c r="M3220" i="1"/>
  <c r="S3220" i="1"/>
  <c r="T3220" i="1" s="1"/>
  <c r="AE3220" i="1"/>
  <c r="M3219" i="1"/>
  <c r="S3219" i="1"/>
  <c r="T3219" i="1" s="1"/>
  <c r="Y3219" i="1"/>
  <c r="AA3219" i="1" s="1"/>
  <c r="S3218" i="1"/>
  <c r="T3218" i="1" s="1"/>
  <c r="M3218" i="1"/>
  <c r="M3217" i="1"/>
  <c r="S3217" i="1"/>
  <c r="T3217" i="1" s="1"/>
  <c r="AE3217" i="1"/>
  <c r="X3227" i="1"/>
  <c r="Z3227" i="1" s="1"/>
  <c r="AI3227" i="1" s="1"/>
  <c r="X3230" i="1"/>
  <c r="Z3230" i="1" s="1"/>
  <c r="Y3226" i="1"/>
  <c r="AA3226" i="1" s="1"/>
  <c r="Y3228" i="1"/>
  <c r="AA3228" i="1" s="1"/>
  <c r="X3224" i="1"/>
  <c r="Z3224" i="1" s="1"/>
  <c r="AI3224" i="1" s="1"/>
  <c r="X3226" i="1"/>
  <c r="Z3226" i="1" s="1"/>
  <c r="X3228" i="1"/>
  <c r="Z3228" i="1" s="1"/>
  <c r="X3225" i="1"/>
  <c r="Z3225" i="1" s="1"/>
  <c r="X3229" i="1"/>
  <c r="Z3229" i="1" s="1"/>
  <c r="Y3218" i="1"/>
  <c r="AA3218" i="1" s="1"/>
  <c r="X3218" i="1"/>
  <c r="Z3218" i="1" s="1"/>
  <c r="X3221" i="1"/>
  <c r="Z3221" i="1" s="1"/>
  <c r="AI3221" i="1" s="1"/>
  <c r="X3217" i="1"/>
  <c r="Z3217" i="1" s="1"/>
  <c r="AI3217" i="1" s="1"/>
  <c r="X3220" i="1"/>
  <c r="Z3220" i="1" s="1"/>
  <c r="AI3220" i="1" s="1"/>
  <c r="X3223" i="1"/>
  <c r="Z3223" i="1" s="1"/>
  <c r="AI3223" i="1" s="1"/>
  <c r="X3219" i="1"/>
  <c r="Z3219" i="1" s="1"/>
  <c r="X3222" i="1"/>
  <c r="Z3222" i="1" s="1"/>
  <c r="AI3222" i="1" l="1"/>
  <c r="AI3229" i="1"/>
  <c r="AI3225" i="1"/>
  <c r="AI3230" i="1"/>
  <c r="AI3228" i="1"/>
  <c r="AI3219" i="1"/>
  <c r="AI3218" i="1"/>
  <c r="AI3226" i="1"/>
  <c r="S4" i="24" l="1"/>
  <c r="S5" i="24"/>
  <c r="S6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3" i="24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3" i="24"/>
  <c r="B21" i="24" l="1"/>
  <c r="B19" i="24"/>
  <c r="B18" i="24" s="1"/>
  <c r="B17" i="24" s="1"/>
  <c r="B16" i="24" s="1"/>
  <c r="B15" i="24" s="1"/>
  <c r="B14" i="24" s="1"/>
  <c r="B13" i="24" s="1"/>
  <c r="B12" i="24" s="1"/>
  <c r="B11" i="24" s="1"/>
  <c r="B10" i="24" s="1"/>
  <c r="B9" i="24" s="1"/>
  <c r="B8" i="24" s="1"/>
  <c r="B7" i="24" s="1"/>
  <c r="B6" i="24" s="1"/>
  <c r="B5" i="24" s="1"/>
  <c r="B4" i="24" s="1"/>
  <c r="S23" i="24" l="1"/>
  <c r="R23" i="24"/>
  <c r="AH3216" i="1" l="1"/>
  <c r="AG3216" i="1"/>
  <c r="AF3216" i="1"/>
  <c r="AD3216" i="1"/>
  <c r="AC3216" i="1"/>
  <c r="J3216" i="1"/>
  <c r="Y3216" i="1" s="1"/>
  <c r="AA3216" i="1" s="1"/>
  <c r="I3216" i="1"/>
  <c r="C3216" i="1"/>
  <c r="AH3215" i="1"/>
  <c r="AG3215" i="1"/>
  <c r="AF3215" i="1"/>
  <c r="AD3215" i="1"/>
  <c r="AC3215" i="1"/>
  <c r="J3215" i="1"/>
  <c r="I3215" i="1"/>
  <c r="C3215" i="1"/>
  <c r="AH3214" i="1"/>
  <c r="AG3214" i="1"/>
  <c r="AF3214" i="1"/>
  <c r="AD3214" i="1"/>
  <c r="AC3214" i="1"/>
  <c r="J3214" i="1"/>
  <c r="I3214" i="1"/>
  <c r="C3214" i="1"/>
  <c r="AH3213" i="1"/>
  <c r="AG3213" i="1"/>
  <c r="AF3213" i="1"/>
  <c r="AD3213" i="1"/>
  <c r="AC3213" i="1"/>
  <c r="J3213" i="1"/>
  <c r="Y3213" i="1" s="1"/>
  <c r="AA3213" i="1" s="1"/>
  <c r="I3213" i="1"/>
  <c r="C3213" i="1"/>
  <c r="AH3212" i="1"/>
  <c r="AG3212" i="1"/>
  <c r="AF3212" i="1"/>
  <c r="AD3212" i="1"/>
  <c r="AC3212" i="1"/>
  <c r="J3212" i="1"/>
  <c r="I3212" i="1"/>
  <c r="C3212" i="1"/>
  <c r="AH3211" i="1"/>
  <c r="AG3211" i="1"/>
  <c r="AF3211" i="1"/>
  <c r="AD3211" i="1"/>
  <c r="AC3211" i="1"/>
  <c r="J3211" i="1"/>
  <c r="Y3211" i="1" s="1"/>
  <c r="AA3211" i="1" s="1"/>
  <c r="I3211" i="1"/>
  <c r="C3211" i="1"/>
  <c r="AH3210" i="1"/>
  <c r="AG3210" i="1"/>
  <c r="AF3210" i="1"/>
  <c r="AD3210" i="1"/>
  <c r="AC3210" i="1"/>
  <c r="J3210" i="1"/>
  <c r="I3210" i="1"/>
  <c r="C3210" i="1"/>
  <c r="AH3209" i="1"/>
  <c r="AG3209" i="1"/>
  <c r="AF3209" i="1"/>
  <c r="AD3209" i="1"/>
  <c r="AC3209" i="1"/>
  <c r="J3209" i="1"/>
  <c r="I3209" i="1"/>
  <c r="C3209" i="1"/>
  <c r="AH3208" i="1"/>
  <c r="AG3208" i="1"/>
  <c r="AF3208" i="1"/>
  <c r="AD3208" i="1"/>
  <c r="AC3208" i="1"/>
  <c r="J3208" i="1"/>
  <c r="Y3208" i="1" s="1"/>
  <c r="AA3208" i="1" s="1"/>
  <c r="I3208" i="1"/>
  <c r="C3208" i="1"/>
  <c r="AH3207" i="1"/>
  <c r="AG3207" i="1"/>
  <c r="AF3207" i="1"/>
  <c r="AD3207" i="1"/>
  <c r="AC3207" i="1"/>
  <c r="J3207" i="1"/>
  <c r="I3207" i="1"/>
  <c r="C3207" i="1"/>
  <c r="AH3206" i="1"/>
  <c r="AG3206" i="1"/>
  <c r="AF3206" i="1"/>
  <c r="AD3206" i="1"/>
  <c r="AC3206" i="1"/>
  <c r="J3206" i="1"/>
  <c r="Y3206" i="1" s="1"/>
  <c r="AA3206" i="1" s="1"/>
  <c r="I3206" i="1"/>
  <c r="C3206" i="1"/>
  <c r="AH3204" i="1"/>
  <c r="AG3204" i="1"/>
  <c r="AF3204" i="1"/>
  <c r="AD3204" i="1"/>
  <c r="AC3204" i="1"/>
  <c r="J3204" i="1"/>
  <c r="I3204" i="1"/>
  <c r="C3204" i="1"/>
  <c r="AH3205" i="1"/>
  <c r="AG3205" i="1"/>
  <c r="AF3205" i="1"/>
  <c r="AD3205" i="1"/>
  <c r="AC3205" i="1"/>
  <c r="J3205" i="1"/>
  <c r="I3205" i="1"/>
  <c r="C3205" i="1"/>
  <c r="AH3203" i="1"/>
  <c r="AG3203" i="1"/>
  <c r="AF3203" i="1"/>
  <c r="AD3203" i="1"/>
  <c r="AC3203" i="1"/>
  <c r="J3203" i="1"/>
  <c r="Y3203" i="1" s="1"/>
  <c r="AA3203" i="1" s="1"/>
  <c r="I3203" i="1"/>
  <c r="C3203" i="1"/>
  <c r="AH3202" i="1"/>
  <c r="AG3202" i="1"/>
  <c r="AF3202" i="1"/>
  <c r="AD3202" i="1"/>
  <c r="AC3202" i="1"/>
  <c r="J3202" i="1"/>
  <c r="I3202" i="1"/>
  <c r="C3202" i="1"/>
  <c r="AH3201" i="1"/>
  <c r="AG3201" i="1"/>
  <c r="AF3201" i="1"/>
  <c r="AD3201" i="1"/>
  <c r="AC3201" i="1"/>
  <c r="J3201" i="1"/>
  <c r="Y3201" i="1" s="1"/>
  <c r="AA3201" i="1" s="1"/>
  <c r="I3201" i="1"/>
  <c r="C3201" i="1"/>
  <c r="AH3200" i="1"/>
  <c r="AG3200" i="1"/>
  <c r="AF3200" i="1"/>
  <c r="AD3200" i="1"/>
  <c r="AC3200" i="1"/>
  <c r="J3200" i="1"/>
  <c r="I3200" i="1"/>
  <c r="C3200" i="1"/>
  <c r="AH3199" i="1"/>
  <c r="AG3199" i="1"/>
  <c r="AF3199" i="1"/>
  <c r="AD3199" i="1"/>
  <c r="AC3199" i="1"/>
  <c r="J3199" i="1"/>
  <c r="I3199" i="1"/>
  <c r="C3199" i="1"/>
  <c r="AH3198" i="1"/>
  <c r="AG3198" i="1"/>
  <c r="AF3198" i="1"/>
  <c r="AD3198" i="1"/>
  <c r="AC3198" i="1"/>
  <c r="J3198" i="1"/>
  <c r="Y3198" i="1" s="1"/>
  <c r="AA3198" i="1" s="1"/>
  <c r="I3198" i="1"/>
  <c r="C3198" i="1"/>
  <c r="AH3197" i="1"/>
  <c r="AG3197" i="1"/>
  <c r="AF3197" i="1"/>
  <c r="AD3197" i="1"/>
  <c r="AC3197" i="1"/>
  <c r="J3197" i="1"/>
  <c r="I3197" i="1"/>
  <c r="C3197" i="1"/>
  <c r="AE3206" i="1" l="1"/>
  <c r="AE3207" i="1"/>
  <c r="AE3213" i="1"/>
  <c r="AE3205" i="1"/>
  <c r="AE3211" i="1"/>
  <c r="AE3212" i="1"/>
  <c r="AE3197" i="1"/>
  <c r="M3201" i="1"/>
  <c r="S3201" i="1"/>
  <c r="T3201" i="1" s="1"/>
  <c r="S3198" i="1"/>
  <c r="T3198" i="1" s="1"/>
  <c r="AE3198" i="1"/>
  <c r="AE3201" i="1"/>
  <c r="AE3202" i="1"/>
  <c r="AE3214" i="1"/>
  <c r="AE3215" i="1"/>
  <c r="AE3199" i="1"/>
  <c r="AE3200" i="1"/>
  <c r="AE3209" i="1"/>
  <c r="AE3216" i="1"/>
  <c r="M3216" i="1"/>
  <c r="S3216" i="1"/>
  <c r="T3216" i="1" s="1"/>
  <c r="Y3215" i="1"/>
  <c r="AA3215" i="1" s="1"/>
  <c r="M3215" i="1"/>
  <c r="S3215" i="1"/>
  <c r="T3215" i="1" s="1"/>
  <c r="S3214" i="1"/>
  <c r="T3214" i="1" s="1"/>
  <c r="M3214" i="1"/>
  <c r="Y3214" i="1"/>
  <c r="AA3214" i="1" s="1"/>
  <c r="S3213" i="1"/>
  <c r="T3213" i="1" s="1"/>
  <c r="M3213" i="1"/>
  <c r="S3212" i="1"/>
  <c r="T3212" i="1" s="1"/>
  <c r="M3212" i="1"/>
  <c r="Y3212" i="1"/>
  <c r="AA3212" i="1" s="1"/>
  <c r="S3211" i="1"/>
  <c r="T3211" i="1" s="1"/>
  <c r="M3211" i="1"/>
  <c r="S3210" i="1"/>
  <c r="T3210" i="1" s="1"/>
  <c r="Y3210" i="1"/>
  <c r="AA3210" i="1" s="1"/>
  <c r="M3210" i="1"/>
  <c r="AE3210" i="1"/>
  <c r="Y3209" i="1"/>
  <c r="AA3209" i="1" s="1"/>
  <c r="M3209" i="1"/>
  <c r="S3209" i="1"/>
  <c r="T3209" i="1" s="1"/>
  <c r="M3208" i="1"/>
  <c r="S3208" i="1"/>
  <c r="T3208" i="1" s="1"/>
  <c r="AE3208" i="1"/>
  <c r="S3207" i="1"/>
  <c r="T3207" i="1" s="1"/>
  <c r="M3207" i="1"/>
  <c r="Y3207" i="1"/>
  <c r="AA3207" i="1" s="1"/>
  <c r="M3206" i="1"/>
  <c r="S3206" i="1"/>
  <c r="T3206" i="1" s="1"/>
  <c r="S3204" i="1"/>
  <c r="T3204" i="1" s="1"/>
  <c r="Y3204" i="1"/>
  <c r="AA3204" i="1" s="1"/>
  <c r="M3204" i="1"/>
  <c r="AE3204" i="1"/>
  <c r="S3205" i="1"/>
  <c r="T3205" i="1" s="1"/>
  <c r="M3205" i="1"/>
  <c r="S3203" i="1"/>
  <c r="T3203" i="1" s="1"/>
  <c r="M3203" i="1"/>
  <c r="AE3203" i="1"/>
  <c r="S3202" i="1"/>
  <c r="T3202" i="1" s="1"/>
  <c r="Y3202" i="1"/>
  <c r="AA3202" i="1" s="1"/>
  <c r="M3202" i="1"/>
  <c r="M3200" i="1"/>
  <c r="S3200" i="1"/>
  <c r="T3200" i="1" s="1"/>
  <c r="Y3200" i="1"/>
  <c r="AA3200" i="1" s="1"/>
  <c r="S3199" i="1"/>
  <c r="T3199" i="1" s="1"/>
  <c r="M3199" i="1"/>
  <c r="Y3199" i="1"/>
  <c r="AA3199" i="1" s="1"/>
  <c r="M3198" i="1"/>
  <c r="S3197" i="1"/>
  <c r="T3197" i="1" s="1"/>
  <c r="Y3197" i="1"/>
  <c r="AA3197" i="1" s="1"/>
  <c r="M3197" i="1"/>
  <c r="X3213" i="1"/>
  <c r="Z3213" i="1" s="1"/>
  <c r="AI3213" i="1" s="1"/>
  <c r="X3216" i="1"/>
  <c r="Z3216" i="1" s="1"/>
  <c r="AI3216" i="1" s="1"/>
  <c r="X3212" i="1"/>
  <c r="Z3212" i="1" s="1"/>
  <c r="X3215" i="1"/>
  <c r="Z3215" i="1" s="1"/>
  <c r="X3214" i="1"/>
  <c r="Z3214" i="1" s="1"/>
  <c r="X3208" i="1"/>
  <c r="Z3208" i="1" s="1"/>
  <c r="AI3208" i="1" s="1"/>
  <c r="X3211" i="1"/>
  <c r="Z3211" i="1" s="1"/>
  <c r="AI3211" i="1" s="1"/>
  <c r="X3207" i="1"/>
  <c r="Z3207" i="1" s="1"/>
  <c r="AI3207" i="1" s="1"/>
  <c r="X3210" i="1"/>
  <c r="Z3210" i="1" s="1"/>
  <c r="X3209" i="1"/>
  <c r="Z3209" i="1" s="1"/>
  <c r="X3203" i="1"/>
  <c r="Z3203" i="1" s="1"/>
  <c r="AI3203" i="1" s="1"/>
  <c r="Y3205" i="1"/>
  <c r="AA3205" i="1" s="1"/>
  <c r="X3206" i="1"/>
  <c r="Z3206" i="1" s="1"/>
  <c r="AI3206" i="1" s="1"/>
  <c r="X3202" i="1"/>
  <c r="Z3202" i="1" s="1"/>
  <c r="X3204" i="1"/>
  <c r="Z3204" i="1" s="1"/>
  <c r="X3205" i="1"/>
  <c r="Z3205" i="1" s="1"/>
  <c r="X3201" i="1"/>
  <c r="Z3201" i="1" s="1"/>
  <c r="AI3201" i="1" s="1"/>
  <c r="X3198" i="1"/>
  <c r="Z3198" i="1" s="1"/>
  <c r="AI3198" i="1" s="1"/>
  <c r="X3197" i="1"/>
  <c r="Z3197" i="1" s="1"/>
  <c r="X3200" i="1"/>
  <c r="Z3200" i="1" s="1"/>
  <c r="X3199" i="1"/>
  <c r="Z3199" i="1" s="1"/>
  <c r="AI3197" i="1" l="1"/>
  <c r="AI3212" i="1"/>
  <c r="AI3210" i="1"/>
  <c r="AI3204" i="1"/>
  <c r="AI3209" i="1"/>
  <c r="AI3214" i="1"/>
  <c r="AI3215" i="1"/>
  <c r="AI3202" i="1"/>
  <c r="AI3205" i="1"/>
  <c r="AI3200" i="1"/>
  <c r="AI3199" i="1"/>
  <c r="AH3196" i="1" l="1"/>
  <c r="AG3196" i="1"/>
  <c r="AF3196" i="1"/>
  <c r="AD3196" i="1"/>
  <c r="AC3196" i="1"/>
  <c r="J3196" i="1"/>
  <c r="Y3196" i="1" s="1"/>
  <c r="AA3196" i="1" s="1"/>
  <c r="I3196" i="1"/>
  <c r="C3196" i="1"/>
  <c r="AH3195" i="1"/>
  <c r="AG3195" i="1"/>
  <c r="AF3195" i="1"/>
  <c r="AD3195" i="1"/>
  <c r="AC3195" i="1"/>
  <c r="J3195" i="1"/>
  <c r="I3195" i="1"/>
  <c r="C3195" i="1"/>
  <c r="AH3194" i="1"/>
  <c r="AG3194" i="1"/>
  <c r="AF3194" i="1"/>
  <c r="AD3194" i="1"/>
  <c r="AC3194" i="1"/>
  <c r="J3194" i="1"/>
  <c r="I3194" i="1"/>
  <c r="C3194" i="1"/>
  <c r="AH3193" i="1"/>
  <c r="AG3193" i="1"/>
  <c r="AF3193" i="1"/>
  <c r="AD3193" i="1"/>
  <c r="AC3193" i="1"/>
  <c r="J3193" i="1"/>
  <c r="I3193" i="1"/>
  <c r="C3193" i="1"/>
  <c r="AH3192" i="1"/>
  <c r="AG3192" i="1"/>
  <c r="AF3192" i="1"/>
  <c r="AD3192" i="1"/>
  <c r="AC3192" i="1"/>
  <c r="J3192" i="1"/>
  <c r="I3192" i="1"/>
  <c r="C3192" i="1"/>
  <c r="AH3191" i="1"/>
  <c r="AG3191" i="1"/>
  <c r="AF3191" i="1"/>
  <c r="AD3191" i="1"/>
  <c r="AC3191" i="1"/>
  <c r="J3191" i="1"/>
  <c r="I3191" i="1"/>
  <c r="C3191" i="1"/>
  <c r="AH3190" i="1"/>
  <c r="AG3190" i="1"/>
  <c r="AF3190" i="1"/>
  <c r="AD3190" i="1"/>
  <c r="AC3190" i="1"/>
  <c r="J3190" i="1"/>
  <c r="Y3190" i="1" s="1"/>
  <c r="AA3190" i="1" s="1"/>
  <c r="I3190" i="1"/>
  <c r="C3190" i="1"/>
  <c r="AH3189" i="1"/>
  <c r="AG3189" i="1"/>
  <c r="AF3189" i="1"/>
  <c r="AD3189" i="1"/>
  <c r="AC3189" i="1"/>
  <c r="J3189" i="1"/>
  <c r="I3189" i="1"/>
  <c r="C3189" i="1"/>
  <c r="AE3194" i="1" l="1"/>
  <c r="AE3192" i="1"/>
  <c r="AE3190" i="1"/>
  <c r="AE3191" i="1"/>
  <c r="AE3196" i="1"/>
  <c r="AE3195" i="1"/>
  <c r="AE3193" i="1"/>
  <c r="S3196" i="1"/>
  <c r="T3196" i="1" s="1"/>
  <c r="M3196" i="1"/>
  <c r="M3195" i="1"/>
  <c r="Y3195" i="1"/>
  <c r="AA3195" i="1" s="1"/>
  <c r="S3195" i="1"/>
  <c r="T3195" i="1" s="1"/>
  <c r="M3194" i="1"/>
  <c r="S3194" i="1"/>
  <c r="T3194" i="1" s="1"/>
  <c r="M3193" i="1"/>
  <c r="S3193" i="1"/>
  <c r="T3193" i="1" s="1"/>
  <c r="Y3193" i="1"/>
  <c r="AA3193" i="1" s="1"/>
  <c r="Y3192" i="1"/>
  <c r="AA3192" i="1" s="1"/>
  <c r="S3192" i="1"/>
  <c r="T3192" i="1" s="1"/>
  <c r="M3192" i="1"/>
  <c r="Y3191" i="1"/>
  <c r="AA3191" i="1" s="1"/>
  <c r="S3191" i="1"/>
  <c r="T3191" i="1" s="1"/>
  <c r="M3191" i="1"/>
  <c r="M3190" i="1"/>
  <c r="S3190" i="1"/>
  <c r="T3190" i="1" s="1"/>
  <c r="M3189" i="1"/>
  <c r="Y3189" i="1"/>
  <c r="AA3189" i="1" s="1"/>
  <c r="S3189" i="1"/>
  <c r="T3189" i="1" s="1"/>
  <c r="AE3189" i="1"/>
  <c r="X3190" i="1"/>
  <c r="Z3190" i="1" s="1"/>
  <c r="AI3190" i="1" s="1"/>
  <c r="X3193" i="1"/>
  <c r="Z3193" i="1" s="1"/>
  <c r="Y3194" i="1"/>
  <c r="AA3194" i="1" s="1"/>
  <c r="X3196" i="1"/>
  <c r="Z3196" i="1" s="1"/>
  <c r="AI3196" i="1" s="1"/>
  <c r="X3194" i="1"/>
  <c r="Z3194" i="1" s="1"/>
  <c r="X3189" i="1"/>
  <c r="Z3189" i="1" s="1"/>
  <c r="X3192" i="1"/>
  <c r="Z3192" i="1" s="1"/>
  <c r="X3195" i="1"/>
  <c r="Z3195" i="1" s="1"/>
  <c r="X3191" i="1"/>
  <c r="Z3191" i="1" s="1"/>
  <c r="AI3195" i="1" l="1"/>
  <c r="AI3192" i="1"/>
  <c r="AI3191" i="1"/>
  <c r="AI3193" i="1"/>
  <c r="AI3189" i="1"/>
  <c r="AI3194" i="1"/>
  <c r="C3177" i="1" l="1"/>
  <c r="I3177" i="1"/>
  <c r="J3177" i="1"/>
  <c r="M3177" i="1" s="1"/>
  <c r="AC3177" i="1"/>
  <c r="AD3177" i="1"/>
  <c r="AF3177" i="1"/>
  <c r="AG3177" i="1"/>
  <c r="AH3177" i="1"/>
  <c r="C3178" i="1"/>
  <c r="I3178" i="1"/>
  <c r="J3178" i="1"/>
  <c r="M3178" i="1" s="1"/>
  <c r="AC3178" i="1"/>
  <c r="AD3178" i="1"/>
  <c r="AF3178" i="1"/>
  <c r="AG3178" i="1"/>
  <c r="AH3178" i="1"/>
  <c r="C3179" i="1"/>
  <c r="I3179" i="1"/>
  <c r="J3179" i="1"/>
  <c r="Y3179" i="1" s="1"/>
  <c r="AA3179" i="1" s="1"/>
  <c r="AC3179" i="1"/>
  <c r="AD3179" i="1"/>
  <c r="AF3179" i="1"/>
  <c r="AG3179" i="1"/>
  <c r="AH3179" i="1"/>
  <c r="C3180" i="1"/>
  <c r="I3180" i="1"/>
  <c r="J3180" i="1"/>
  <c r="M3180" i="1" s="1"/>
  <c r="AC3180" i="1"/>
  <c r="AD3180" i="1"/>
  <c r="AF3180" i="1"/>
  <c r="AG3180" i="1"/>
  <c r="AH3180" i="1"/>
  <c r="C3181" i="1"/>
  <c r="I3181" i="1"/>
  <c r="J3181" i="1"/>
  <c r="M3181" i="1" s="1"/>
  <c r="AC3181" i="1"/>
  <c r="AD3181" i="1"/>
  <c r="AF3181" i="1"/>
  <c r="AG3181" i="1"/>
  <c r="AH3181" i="1"/>
  <c r="C3182" i="1"/>
  <c r="I3182" i="1"/>
  <c r="J3182" i="1"/>
  <c r="Y3182" i="1" s="1"/>
  <c r="AA3182" i="1" s="1"/>
  <c r="AC3182" i="1"/>
  <c r="AD3182" i="1"/>
  <c r="AF3182" i="1"/>
  <c r="AG3182" i="1"/>
  <c r="AH3182" i="1"/>
  <c r="C3183" i="1"/>
  <c r="I3183" i="1"/>
  <c r="J3183" i="1"/>
  <c r="Y3183" i="1" s="1"/>
  <c r="AA3183" i="1" s="1"/>
  <c r="AC3183" i="1"/>
  <c r="AD3183" i="1"/>
  <c r="AF3183" i="1"/>
  <c r="AG3183" i="1"/>
  <c r="AH3183" i="1"/>
  <c r="C3184" i="1"/>
  <c r="I3184" i="1"/>
  <c r="J3184" i="1"/>
  <c r="S3184" i="1" s="1"/>
  <c r="T3184" i="1" s="1"/>
  <c r="AC3184" i="1"/>
  <c r="AD3184" i="1"/>
  <c r="AF3184" i="1"/>
  <c r="AG3184" i="1"/>
  <c r="AH3184" i="1"/>
  <c r="C3185" i="1"/>
  <c r="I3185" i="1"/>
  <c r="J3185" i="1"/>
  <c r="Y3185" i="1" s="1"/>
  <c r="AA3185" i="1" s="1"/>
  <c r="AC3185" i="1"/>
  <c r="AD3185" i="1"/>
  <c r="AF3185" i="1"/>
  <c r="AG3185" i="1"/>
  <c r="AH3185" i="1"/>
  <c r="C3186" i="1"/>
  <c r="I3186" i="1"/>
  <c r="J3186" i="1"/>
  <c r="X3186" i="1" s="1"/>
  <c r="Z3186" i="1" s="1"/>
  <c r="AC3186" i="1"/>
  <c r="AD3186" i="1"/>
  <c r="AF3186" i="1"/>
  <c r="AG3186" i="1"/>
  <c r="AH3186" i="1"/>
  <c r="AH3188" i="1"/>
  <c r="AG3188" i="1"/>
  <c r="AF3188" i="1"/>
  <c r="AD3188" i="1"/>
  <c r="AC3188" i="1"/>
  <c r="J3188" i="1"/>
  <c r="I3188" i="1"/>
  <c r="C3188" i="1"/>
  <c r="AH3187" i="1"/>
  <c r="AG3187" i="1"/>
  <c r="AF3187" i="1"/>
  <c r="AD3187" i="1"/>
  <c r="AC3187" i="1"/>
  <c r="J3187" i="1"/>
  <c r="Y3187" i="1" s="1"/>
  <c r="AA3187" i="1" s="1"/>
  <c r="I3187" i="1"/>
  <c r="C3187" i="1"/>
  <c r="AE3187" i="1" l="1"/>
  <c r="AE3177" i="1"/>
  <c r="AE3184" i="1"/>
  <c r="AE3186" i="1"/>
  <c r="M3186" i="1"/>
  <c r="M3182" i="1"/>
  <c r="AE3181" i="1"/>
  <c r="AE3180" i="1"/>
  <c r="S3186" i="1"/>
  <c r="T3186" i="1" s="1"/>
  <c r="AE3178" i="1"/>
  <c r="AE3179" i="1"/>
  <c r="S3179" i="1"/>
  <c r="T3179" i="1" s="1"/>
  <c r="Y3178" i="1"/>
  <c r="AA3178" i="1" s="1"/>
  <c r="AE3188" i="1"/>
  <c r="M3179" i="1"/>
  <c r="X3188" i="1"/>
  <c r="Z3188" i="1" s="1"/>
  <c r="S3188" i="1"/>
  <c r="T3188" i="1" s="1"/>
  <c r="M3188" i="1"/>
  <c r="S3187" i="1"/>
  <c r="T3187" i="1" s="1"/>
  <c r="M3187" i="1"/>
  <c r="Y3186" i="1"/>
  <c r="AA3186" i="1" s="1"/>
  <c r="AI3186" i="1" s="1"/>
  <c r="S3185" i="1"/>
  <c r="T3185" i="1" s="1"/>
  <c r="M3185" i="1"/>
  <c r="AE3185" i="1"/>
  <c r="Y3184" i="1"/>
  <c r="AA3184" i="1" s="1"/>
  <c r="X3184" i="1"/>
  <c r="Z3184" i="1" s="1"/>
  <c r="M3184" i="1"/>
  <c r="M3183" i="1"/>
  <c r="X3183" i="1"/>
  <c r="Z3183" i="1" s="1"/>
  <c r="AI3183" i="1" s="1"/>
  <c r="S3183" i="1"/>
  <c r="T3183" i="1" s="1"/>
  <c r="AE3183" i="1"/>
  <c r="S3182" i="1"/>
  <c r="T3182" i="1" s="1"/>
  <c r="AE3182" i="1"/>
  <c r="Y3181" i="1"/>
  <c r="AA3181" i="1" s="1"/>
  <c r="X3181" i="1"/>
  <c r="Z3181" i="1" s="1"/>
  <c r="S3181" i="1"/>
  <c r="T3181" i="1" s="1"/>
  <c r="Y3180" i="1"/>
  <c r="AA3180" i="1" s="1"/>
  <c r="X3180" i="1"/>
  <c r="Z3180" i="1" s="1"/>
  <c r="S3180" i="1"/>
  <c r="T3180" i="1" s="1"/>
  <c r="X3178" i="1"/>
  <c r="Z3178" i="1" s="1"/>
  <c r="S3178" i="1"/>
  <c r="T3178" i="1" s="1"/>
  <c r="X3177" i="1"/>
  <c r="Z3177" i="1" s="1"/>
  <c r="Y3177" i="1"/>
  <c r="AA3177" i="1" s="1"/>
  <c r="S3177" i="1"/>
  <c r="T3177" i="1" s="1"/>
  <c r="X3182" i="1"/>
  <c r="Z3182" i="1" s="1"/>
  <c r="AI3182" i="1" s="1"/>
  <c r="X3179" i="1"/>
  <c r="Z3179" i="1" s="1"/>
  <c r="AI3179" i="1" s="1"/>
  <c r="X3185" i="1"/>
  <c r="Z3185" i="1" s="1"/>
  <c r="AI3185" i="1" s="1"/>
  <c r="Y3188" i="1"/>
  <c r="AA3188" i="1" s="1"/>
  <c r="X3187" i="1"/>
  <c r="Z3187" i="1" s="1"/>
  <c r="AI3187" i="1" s="1"/>
  <c r="C2" i="15"/>
  <c r="AI3177" i="1" l="1"/>
  <c r="AI3178" i="1"/>
  <c r="AI3184" i="1"/>
  <c r="AI3188" i="1"/>
  <c r="AI3181" i="1"/>
  <c r="AI3180" i="1"/>
  <c r="AH3176" i="1" l="1"/>
  <c r="AG3176" i="1"/>
  <c r="AF3176" i="1"/>
  <c r="AD3176" i="1"/>
  <c r="AC3176" i="1"/>
  <c r="J3176" i="1"/>
  <c r="Y3176" i="1" s="1"/>
  <c r="AA3176" i="1" s="1"/>
  <c r="I3176" i="1"/>
  <c r="C3176" i="1"/>
  <c r="AH3175" i="1"/>
  <c r="AG3175" i="1"/>
  <c r="AF3175" i="1"/>
  <c r="AD3175" i="1"/>
  <c r="AC3175" i="1"/>
  <c r="J3175" i="1"/>
  <c r="Y3175" i="1" s="1"/>
  <c r="AA3175" i="1" s="1"/>
  <c r="I3175" i="1"/>
  <c r="C3175" i="1"/>
  <c r="AH3174" i="1"/>
  <c r="AG3174" i="1"/>
  <c r="AF3174" i="1"/>
  <c r="AD3174" i="1"/>
  <c r="AC3174" i="1"/>
  <c r="J3174" i="1"/>
  <c r="I3174" i="1"/>
  <c r="C3174" i="1"/>
  <c r="AH3173" i="1"/>
  <c r="AG3173" i="1"/>
  <c r="AF3173" i="1"/>
  <c r="AD3173" i="1"/>
  <c r="AC3173" i="1"/>
  <c r="J3173" i="1"/>
  <c r="Y3173" i="1" s="1"/>
  <c r="AA3173" i="1" s="1"/>
  <c r="I3173" i="1"/>
  <c r="C3173" i="1"/>
  <c r="AH3172" i="1"/>
  <c r="AG3172" i="1"/>
  <c r="AF3172" i="1"/>
  <c r="AD3172" i="1"/>
  <c r="AC3172" i="1"/>
  <c r="J3172" i="1"/>
  <c r="Y3172" i="1" s="1"/>
  <c r="AA3172" i="1" s="1"/>
  <c r="I3172" i="1"/>
  <c r="C3172" i="1"/>
  <c r="AH3170" i="1"/>
  <c r="AG3170" i="1"/>
  <c r="AF3170" i="1"/>
  <c r="AD3170" i="1"/>
  <c r="AC3170" i="1"/>
  <c r="J3170" i="1"/>
  <c r="I3170" i="1"/>
  <c r="C3170" i="1"/>
  <c r="AH3171" i="1"/>
  <c r="AG3171" i="1"/>
  <c r="AF3171" i="1"/>
  <c r="AD3171" i="1"/>
  <c r="AC3171" i="1"/>
  <c r="J3171" i="1"/>
  <c r="Y3171" i="1" s="1"/>
  <c r="AA3171" i="1" s="1"/>
  <c r="I3171" i="1"/>
  <c r="C3171" i="1"/>
  <c r="AH3169" i="1"/>
  <c r="AG3169" i="1"/>
  <c r="AF3169" i="1"/>
  <c r="AD3169" i="1"/>
  <c r="AC3169" i="1"/>
  <c r="J3169" i="1"/>
  <c r="Y3169" i="1" s="1"/>
  <c r="AA3169" i="1" s="1"/>
  <c r="I3169" i="1"/>
  <c r="C3169" i="1"/>
  <c r="AH3168" i="1"/>
  <c r="AG3168" i="1"/>
  <c r="AF3168" i="1"/>
  <c r="AD3168" i="1"/>
  <c r="AC3168" i="1"/>
  <c r="J3168" i="1"/>
  <c r="I3168" i="1"/>
  <c r="C3168" i="1"/>
  <c r="AH3167" i="1"/>
  <c r="AG3167" i="1"/>
  <c r="AF3167" i="1"/>
  <c r="AD3167" i="1"/>
  <c r="AC3167" i="1"/>
  <c r="J3167" i="1"/>
  <c r="I3167" i="1"/>
  <c r="C3167" i="1"/>
  <c r="AH3166" i="1"/>
  <c r="AG3166" i="1"/>
  <c r="AF3166" i="1"/>
  <c r="AD3166" i="1"/>
  <c r="AC3166" i="1"/>
  <c r="J3166" i="1"/>
  <c r="Y3166" i="1" s="1"/>
  <c r="AA3166" i="1" s="1"/>
  <c r="I3166" i="1"/>
  <c r="C3166" i="1"/>
  <c r="AH3165" i="1"/>
  <c r="AG3165" i="1"/>
  <c r="AF3165" i="1"/>
  <c r="AD3165" i="1"/>
  <c r="AC3165" i="1"/>
  <c r="J3165" i="1"/>
  <c r="I3165" i="1"/>
  <c r="C3165" i="1"/>
  <c r="AH3164" i="1"/>
  <c r="AG3164" i="1"/>
  <c r="AF3164" i="1"/>
  <c r="AD3164" i="1"/>
  <c r="AC3164" i="1"/>
  <c r="J3164" i="1"/>
  <c r="I3164" i="1"/>
  <c r="C3164" i="1"/>
  <c r="AH3163" i="1"/>
  <c r="AG3163" i="1"/>
  <c r="AF3163" i="1"/>
  <c r="AD3163" i="1"/>
  <c r="AC3163" i="1"/>
  <c r="J3163" i="1"/>
  <c r="Y3163" i="1" s="1"/>
  <c r="AA3163" i="1" s="1"/>
  <c r="I3163" i="1"/>
  <c r="C3163" i="1"/>
  <c r="AH3162" i="1"/>
  <c r="AG3162" i="1"/>
  <c r="AF3162" i="1"/>
  <c r="AD3162" i="1"/>
  <c r="AC3162" i="1"/>
  <c r="J3162" i="1"/>
  <c r="S3162" i="1" s="1"/>
  <c r="T3162" i="1" s="1"/>
  <c r="I3162" i="1"/>
  <c r="C3162" i="1"/>
  <c r="AH3161" i="1"/>
  <c r="AG3161" i="1"/>
  <c r="AF3161" i="1"/>
  <c r="AD3161" i="1"/>
  <c r="AC3161" i="1"/>
  <c r="J3161" i="1"/>
  <c r="I3161" i="1"/>
  <c r="C3161" i="1"/>
  <c r="AH3160" i="1"/>
  <c r="AG3160" i="1"/>
  <c r="AF3160" i="1"/>
  <c r="AD3160" i="1"/>
  <c r="AC3160" i="1"/>
  <c r="J3160" i="1"/>
  <c r="Y3160" i="1" s="1"/>
  <c r="AA3160" i="1" s="1"/>
  <c r="I3160" i="1"/>
  <c r="C3160" i="1"/>
  <c r="AE3161" i="1" l="1"/>
  <c r="AE3172" i="1"/>
  <c r="Y3162" i="1"/>
  <c r="AA3162" i="1" s="1"/>
  <c r="AE3165" i="1"/>
  <c r="M3166" i="1"/>
  <c r="AE3171" i="1"/>
  <c r="AE3176" i="1"/>
  <c r="AE3160" i="1"/>
  <c r="AE3163" i="1"/>
  <c r="AE3167" i="1"/>
  <c r="AE3168" i="1"/>
  <c r="Y3167" i="1"/>
  <c r="AA3167" i="1" s="1"/>
  <c r="M3167" i="1"/>
  <c r="AE3164" i="1"/>
  <c r="AE3169" i="1"/>
  <c r="AE3175" i="1"/>
  <c r="M3176" i="1"/>
  <c r="S3176" i="1"/>
  <c r="T3176" i="1" s="1"/>
  <c r="S3175" i="1"/>
  <c r="T3175" i="1" s="1"/>
  <c r="M3175" i="1"/>
  <c r="M3174" i="1"/>
  <c r="S3174" i="1"/>
  <c r="T3174" i="1" s="1"/>
  <c r="AE3174" i="1"/>
  <c r="M3173" i="1"/>
  <c r="S3173" i="1"/>
  <c r="T3173" i="1" s="1"/>
  <c r="AE3173" i="1"/>
  <c r="M3172" i="1"/>
  <c r="S3172" i="1"/>
  <c r="T3172" i="1" s="1"/>
  <c r="M3170" i="1"/>
  <c r="S3170" i="1"/>
  <c r="T3170" i="1" s="1"/>
  <c r="Y3170" i="1"/>
  <c r="AA3170" i="1" s="1"/>
  <c r="AE3170" i="1"/>
  <c r="M3171" i="1"/>
  <c r="S3171" i="1"/>
  <c r="T3171" i="1" s="1"/>
  <c r="S3169" i="1"/>
  <c r="T3169" i="1" s="1"/>
  <c r="M3169" i="1"/>
  <c r="Y3168" i="1"/>
  <c r="AA3168" i="1" s="1"/>
  <c r="M3168" i="1"/>
  <c r="S3168" i="1"/>
  <c r="T3168" i="1" s="1"/>
  <c r="S3167" i="1"/>
  <c r="T3167" i="1" s="1"/>
  <c r="S3166" i="1"/>
  <c r="T3166" i="1" s="1"/>
  <c r="AE3166" i="1"/>
  <c r="S3165" i="1"/>
  <c r="T3165" i="1" s="1"/>
  <c r="M3165" i="1"/>
  <c r="Y3165" i="1"/>
  <c r="AA3165" i="1" s="1"/>
  <c r="S3164" i="1"/>
  <c r="T3164" i="1" s="1"/>
  <c r="M3164" i="1"/>
  <c r="M3163" i="1"/>
  <c r="S3163" i="1"/>
  <c r="T3163" i="1" s="1"/>
  <c r="M3162" i="1"/>
  <c r="AE3162" i="1"/>
  <c r="M3161" i="1"/>
  <c r="S3161" i="1"/>
  <c r="T3161" i="1" s="1"/>
  <c r="S3160" i="1"/>
  <c r="T3160" i="1" s="1"/>
  <c r="M3160" i="1"/>
  <c r="X3176" i="1"/>
  <c r="Z3176" i="1" s="1"/>
  <c r="AI3176" i="1" s="1"/>
  <c r="X3172" i="1"/>
  <c r="Z3172" i="1" s="1"/>
  <c r="AI3172" i="1" s="1"/>
  <c r="X3175" i="1"/>
  <c r="Z3175" i="1" s="1"/>
  <c r="AI3175" i="1" s="1"/>
  <c r="Y3174" i="1"/>
  <c r="AA3174" i="1" s="1"/>
  <c r="X3173" i="1"/>
  <c r="Z3173" i="1" s="1"/>
  <c r="AI3173" i="1" s="1"/>
  <c r="X3174" i="1"/>
  <c r="Z3174" i="1" s="1"/>
  <c r="X3170" i="1"/>
  <c r="Z3170" i="1" s="1"/>
  <c r="X3167" i="1"/>
  <c r="Z3167" i="1" s="1"/>
  <c r="X3166" i="1"/>
  <c r="Z3166" i="1" s="1"/>
  <c r="AI3166" i="1" s="1"/>
  <c r="X3171" i="1"/>
  <c r="Z3171" i="1" s="1"/>
  <c r="AI3171" i="1" s="1"/>
  <c r="X3169" i="1"/>
  <c r="Z3169" i="1" s="1"/>
  <c r="AI3169" i="1" s="1"/>
  <c r="X3168" i="1"/>
  <c r="Z3168" i="1" s="1"/>
  <c r="X3161" i="1"/>
  <c r="Z3161" i="1" s="1"/>
  <c r="X3165" i="1"/>
  <c r="Z3165" i="1" s="1"/>
  <c r="AI3165" i="1" s="1"/>
  <c r="Y3161" i="1"/>
  <c r="AA3161" i="1" s="1"/>
  <c r="X3163" i="1"/>
  <c r="Z3163" i="1" s="1"/>
  <c r="AI3163" i="1" s="1"/>
  <c r="Y3164" i="1"/>
  <c r="AA3164" i="1" s="1"/>
  <c r="X3164" i="1"/>
  <c r="Z3164" i="1" s="1"/>
  <c r="X3160" i="1"/>
  <c r="Z3160" i="1" s="1"/>
  <c r="AI3160" i="1" s="1"/>
  <c r="X3162" i="1"/>
  <c r="Z3162" i="1" s="1"/>
  <c r="AI3162" i="1" s="1"/>
  <c r="AI3168" i="1" l="1"/>
  <c r="AI3167" i="1"/>
  <c r="AI3174" i="1"/>
  <c r="AI3170" i="1"/>
  <c r="AI3164" i="1"/>
  <c r="AI3161" i="1"/>
  <c r="AH2952" i="1" l="1"/>
  <c r="AG2952" i="1"/>
  <c r="AF2952" i="1"/>
  <c r="AD2952" i="1"/>
  <c r="AC2952" i="1"/>
  <c r="J2952" i="1"/>
  <c r="I2952" i="1"/>
  <c r="C2952" i="1"/>
  <c r="AH3103" i="1"/>
  <c r="AG3103" i="1"/>
  <c r="AF3103" i="1"/>
  <c r="AD3103" i="1"/>
  <c r="AC3103" i="1"/>
  <c r="J3103" i="1"/>
  <c r="Y3103" i="1" s="1"/>
  <c r="AA3103" i="1" s="1"/>
  <c r="I3103" i="1"/>
  <c r="C3103" i="1"/>
  <c r="AH3064" i="1"/>
  <c r="AG3064" i="1"/>
  <c r="AF3064" i="1"/>
  <c r="AD3064" i="1"/>
  <c r="AC3064" i="1"/>
  <c r="J3064" i="1"/>
  <c r="Y3064" i="1" s="1"/>
  <c r="AA3064" i="1" s="1"/>
  <c r="I3064" i="1"/>
  <c r="C3064" i="1"/>
  <c r="AH3110" i="1"/>
  <c r="AG3110" i="1"/>
  <c r="AF3110" i="1"/>
  <c r="AD3110" i="1"/>
  <c r="AC3110" i="1"/>
  <c r="J3110" i="1"/>
  <c r="Y3110" i="1" s="1"/>
  <c r="AA3110" i="1" s="1"/>
  <c r="I3110" i="1"/>
  <c r="C3110" i="1"/>
  <c r="AH3104" i="1"/>
  <c r="AG3104" i="1"/>
  <c r="AF3104" i="1"/>
  <c r="AD3104" i="1"/>
  <c r="AC3104" i="1"/>
  <c r="J3104" i="1"/>
  <c r="S3104" i="1" s="1"/>
  <c r="T3104" i="1" s="1"/>
  <c r="I3104" i="1"/>
  <c r="C3104" i="1"/>
  <c r="AE2952" i="1" l="1"/>
  <c r="S2952" i="1"/>
  <c r="T2952" i="1" s="1"/>
  <c r="Y2952" i="1"/>
  <c r="AA2952" i="1" s="1"/>
  <c r="M2952" i="1"/>
  <c r="X2952" i="1"/>
  <c r="Z2952" i="1" s="1"/>
  <c r="AE3103" i="1"/>
  <c r="S3103" i="1"/>
  <c r="T3103" i="1" s="1"/>
  <c r="X3103" i="1"/>
  <c r="Z3103" i="1" s="1"/>
  <c r="AI3103" i="1" s="1"/>
  <c r="M3103" i="1"/>
  <c r="S3064" i="1"/>
  <c r="T3064" i="1" s="1"/>
  <c r="AE3064" i="1"/>
  <c r="X3064" i="1"/>
  <c r="Z3064" i="1" s="1"/>
  <c r="AI3064" i="1" s="1"/>
  <c r="M3064" i="1"/>
  <c r="AE3104" i="1"/>
  <c r="S3110" i="1"/>
  <c r="T3110" i="1" s="1"/>
  <c r="AE3110" i="1"/>
  <c r="X3110" i="1"/>
  <c r="Z3110" i="1" s="1"/>
  <c r="AI3110" i="1" s="1"/>
  <c r="M3110" i="1"/>
  <c r="M3104" i="1"/>
  <c r="Y3104" i="1"/>
  <c r="AA3104" i="1" s="1"/>
  <c r="X3104" i="1"/>
  <c r="Z3104" i="1" s="1"/>
  <c r="AI2952" i="1" l="1"/>
  <c r="AI3104" i="1"/>
  <c r="AH3152" i="1"/>
  <c r="AG3152" i="1"/>
  <c r="AF3152" i="1"/>
  <c r="AD3152" i="1"/>
  <c r="AC3152" i="1"/>
  <c r="J3152" i="1"/>
  <c r="I3152" i="1"/>
  <c r="C3152" i="1"/>
  <c r="AH3149" i="1"/>
  <c r="AG3149" i="1"/>
  <c r="AF3149" i="1"/>
  <c r="AD3149" i="1"/>
  <c r="AC3149" i="1"/>
  <c r="J3149" i="1"/>
  <c r="Y3149" i="1" s="1"/>
  <c r="AA3149" i="1" s="1"/>
  <c r="I3149" i="1"/>
  <c r="C3149" i="1"/>
  <c r="AH3159" i="1"/>
  <c r="AG3159" i="1"/>
  <c r="AF3159" i="1"/>
  <c r="AD3159" i="1"/>
  <c r="AC3159" i="1"/>
  <c r="J3159" i="1"/>
  <c r="Y3159" i="1" s="1"/>
  <c r="AA3159" i="1" s="1"/>
  <c r="I3159" i="1"/>
  <c r="C3159" i="1"/>
  <c r="AH3158" i="1"/>
  <c r="AG3158" i="1"/>
  <c r="AF3158" i="1"/>
  <c r="AD3158" i="1"/>
  <c r="AC3158" i="1"/>
  <c r="J3158" i="1"/>
  <c r="I3158" i="1"/>
  <c r="C3158" i="1"/>
  <c r="AH3157" i="1"/>
  <c r="AG3157" i="1"/>
  <c r="AF3157" i="1"/>
  <c r="AD3157" i="1"/>
  <c r="AC3157" i="1"/>
  <c r="J3157" i="1"/>
  <c r="I3157" i="1"/>
  <c r="C3157" i="1"/>
  <c r="AH3156" i="1"/>
  <c r="AG3156" i="1"/>
  <c r="AF3156" i="1"/>
  <c r="AD3156" i="1"/>
  <c r="AC3156" i="1"/>
  <c r="J3156" i="1"/>
  <c r="Y3156" i="1" s="1"/>
  <c r="AA3156" i="1" s="1"/>
  <c r="I3156" i="1"/>
  <c r="C3156" i="1"/>
  <c r="AH3155" i="1"/>
  <c r="AG3155" i="1"/>
  <c r="AF3155" i="1"/>
  <c r="AD3155" i="1"/>
  <c r="AC3155" i="1"/>
  <c r="J3155" i="1"/>
  <c r="I3155" i="1"/>
  <c r="C3155" i="1"/>
  <c r="AH3154" i="1"/>
  <c r="AG3154" i="1"/>
  <c r="AF3154" i="1"/>
  <c r="AD3154" i="1"/>
  <c r="AC3154" i="1"/>
  <c r="J3154" i="1"/>
  <c r="Y3154" i="1" s="1"/>
  <c r="AA3154" i="1" s="1"/>
  <c r="I3154" i="1"/>
  <c r="C3154" i="1"/>
  <c r="AH3153" i="1"/>
  <c r="AG3153" i="1"/>
  <c r="AF3153" i="1"/>
  <c r="AD3153" i="1"/>
  <c r="AC3153" i="1"/>
  <c r="J3153" i="1"/>
  <c r="Y3153" i="1" s="1"/>
  <c r="AA3153" i="1" s="1"/>
  <c r="I3153" i="1"/>
  <c r="C3153" i="1"/>
  <c r="AH3151" i="1"/>
  <c r="AG3151" i="1"/>
  <c r="AF3151" i="1"/>
  <c r="AD3151" i="1"/>
  <c r="AC3151" i="1"/>
  <c r="J3151" i="1"/>
  <c r="I3151" i="1"/>
  <c r="C3151" i="1"/>
  <c r="AH3150" i="1"/>
  <c r="AG3150" i="1"/>
  <c r="AF3150" i="1"/>
  <c r="AD3150" i="1"/>
  <c r="AC3150" i="1"/>
  <c r="J3150" i="1"/>
  <c r="Y3150" i="1" s="1"/>
  <c r="AA3150" i="1" s="1"/>
  <c r="I3150" i="1"/>
  <c r="C3150" i="1"/>
  <c r="AH3148" i="1"/>
  <c r="AG3148" i="1"/>
  <c r="AF3148" i="1"/>
  <c r="AD3148" i="1"/>
  <c r="AC3148" i="1"/>
  <c r="J3148" i="1"/>
  <c r="Y3148" i="1" s="1"/>
  <c r="AA3148" i="1" s="1"/>
  <c r="I3148" i="1"/>
  <c r="C3148" i="1"/>
  <c r="M3152" i="1" l="1"/>
  <c r="S3152" i="1"/>
  <c r="T3152" i="1" s="1"/>
  <c r="S3149" i="1"/>
  <c r="T3149" i="1" s="1"/>
  <c r="M3149" i="1"/>
  <c r="S3159" i="1"/>
  <c r="T3159" i="1" s="1"/>
  <c r="M3159" i="1"/>
  <c r="M3158" i="1"/>
  <c r="S3158" i="1"/>
  <c r="T3158" i="1" s="1"/>
  <c r="S3157" i="1"/>
  <c r="T3157" i="1" s="1"/>
  <c r="M3157" i="1"/>
  <c r="S3156" i="1"/>
  <c r="T3156" i="1" s="1"/>
  <c r="M3156" i="1"/>
  <c r="S3154" i="1"/>
  <c r="T3154" i="1" s="1"/>
  <c r="AE3159" i="1"/>
  <c r="M3155" i="1"/>
  <c r="S3155" i="1"/>
  <c r="T3155" i="1" s="1"/>
  <c r="M3154" i="1"/>
  <c r="M3153" i="1"/>
  <c r="S3153" i="1"/>
  <c r="T3153" i="1" s="1"/>
  <c r="M3151" i="1"/>
  <c r="S3151" i="1"/>
  <c r="T3151" i="1" s="1"/>
  <c r="S3150" i="1"/>
  <c r="T3150" i="1" s="1"/>
  <c r="M3150" i="1"/>
  <c r="S3148" i="1"/>
  <c r="T3148" i="1" s="1"/>
  <c r="M3148" i="1"/>
  <c r="AE3151" i="1"/>
  <c r="AE3152" i="1"/>
  <c r="AE3156" i="1"/>
  <c r="AE3153" i="1"/>
  <c r="AE3150" i="1"/>
  <c r="AE3154" i="1"/>
  <c r="AE3149" i="1"/>
  <c r="AE3158" i="1"/>
  <c r="AE3157" i="1"/>
  <c r="Y3152" i="1"/>
  <c r="AA3152" i="1" s="1"/>
  <c r="Y3151" i="1"/>
  <c r="AA3151" i="1" s="1"/>
  <c r="AE3155" i="1"/>
  <c r="AE3148" i="1"/>
  <c r="Y3158" i="1"/>
  <c r="AA3158" i="1" s="1"/>
  <c r="X3152" i="1"/>
  <c r="Z3152" i="1" s="1"/>
  <c r="X3149" i="1"/>
  <c r="Z3149" i="1" s="1"/>
  <c r="AI3149" i="1" s="1"/>
  <c r="X3156" i="1"/>
  <c r="Z3156" i="1" s="1"/>
  <c r="AI3156" i="1" s="1"/>
  <c r="Y3157" i="1"/>
  <c r="AA3157" i="1" s="1"/>
  <c r="X3159" i="1"/>
  <c r="Z3159" i="1" s="1"/>
  <c r="AI3159" i="1" s="1"/>
  <c r="X3157" i="1"/>
  <c r="Z3157" i="1" s="1"/>
  <c r="X3158" i="1"/>
  <c r="Z3158" i="1" s="1"/>
  <c r="X3150" i="1"/>
  <c r="Z3150" i="1" s="1"/>
  <c r="AI3150" i="1" s="1"/>
  <c r="X3154" i="1"/>
  <c r="Z3154" i="1" s="1"/>
  <c r="AI3154" i="1" s="1"/>
  <c r="Y3155" i="1"/>
  <c r="AA3155" i="1" s="1"/>
  <c r="X3153" i="1"/>
  <c r="Z3153" i="1" s="1"/>
  <c r="AI3153" i="1" s="1"/>
  <c r="X3155" i="1"/>
  <c r="Z3155" i="1" s="1"/>
  <c r="X3148" i="1"/>
  <c r="Z3148" i="1" s="1"/>
  <c r="AI3148" i="1" s="1"/>
  <c r="X3151" i="1"/>
  <c r="Z3151" i="1" s="1"/>
  <c r="AI3151" i="1" l="1"/>
  <c r="AI3158" i="1"/>
  <c r="AI3152" i="1"/>
  <c r="AI3155" i="1"/>
  <c r="AI3157" i="1"/>
  <c r="AH3147" i="1" l="1"/>
  <c r="AG3147" i="1"/>
  <c r="AF3147" i="1"/>
  <c r="AD3147" i="1"/>
  <c r="AC3147" i="1"/>
  <c r="J3147" i="1"/>
  <c r="I3147" i="1"/>
  <c r="C3147" i="1"/>
  <c r="AH3146" i="1"/>
  <c r="AG3146" i="1"/>
  <c r="AF3146" i="1"/>
  <c r="AD3146" i="1"/>
  <c r="AC3146" i="1"/>
  <c r="J3146" i="1"/>
  <c r="Y3146" i="1" s="1"/>
  <c r="AA3146" i="1" s="1"/>
  <c r="I3146" i="1"/>
  <c r="C3146" i="1"/>
  <c r="AH3145" i="1"/>
  <c r="AG3145" i="1"/>
  <c r="AF3145" i="1"/>
  <c r="AD3145" i="1"/>
  <c r="AC3145" i="1"/>
  <c r="J3145" i="1"/>
  <c r="I3145" i="1"/>
  <c r="C3145" i="1"/>
  <c r="AH3144" i="1"/>
  <c r="AG3144" i="1"/>
  <c r="AF3144" i="1"/>
  <c r="AD3144" i="1"/>
  <c r="AC3144" i="1"/>
  <c r="J3144" i="1"/>
  <c r="Y3144" i="1" s="1"/>
  <c r="AA3144" i="1" s="1"/>
  <c r="I3144" i="1"/>
  <c r="C3144" i="1"/>
  <c r="AH3143" i="1"/>
  <c r="AG3143" i="1"/>
  <c r="AF3143" i="1"/>
  <c r="AD3143" i="1"/>
  <c r="AC3143" i="1"/>
  <c r="J3143" i="1"/>
  <c r="Y3143" i="1" s="1"/>
  <c r="AA3143" i="1" s="1"/>
  <c r="I3143" i="1"/>
  <c r="C3143" i="1"/>
  <c r="AH3142" i="1"/>
  <c r="AG3142" i="1"/>
  <c r="AF3142" i="1"/>
  <c r="AD3142" i="1"/>
  <c r="AC3142" i="1"/>
  <c r="J3142" i="1"/>
  <c r="I3142" i="1"/>
  <c r="C3142" i="1"/>
  <c r="AH3141" i="1"/>
  <c r="AG3141" i="1"/>
  <c r="AF3141" i="1"/>
  <c r="AD3141" i="1"/>
  <c r="AC3141" i="1"/>
  <c r="J3141" i="1"/>
  <c r="Y3141" i="1" s="1"/>
  <c r="AA3141" i="1" s="1"/>
  <c r="I3141" i="1"/>
  <c r="C3141" i="1"/>
  <c r="AH3140" i="1"/>
  <c r="AG3140" i="1"/>
  <c r="AF3140" i="1"/>
  <c r="AD3140" i="1"/>
  <c r="AC3140" i="1"/>
  <c r="J3140" i="1"/>
  <c r="Y3140" i="1" s="1"/>
  <c r="AA3140" i="1" s="1"/>
  <c r="I3140" i="1"/>
  <c r="C3140" i="1"/>
  <c r="AH3139" i="1"/>
  <c r="AG3139" i="1"/>
  <c r="AF3139" i="1"/>
  <c r="AD3139" i="1"/>
  <c r="AC3139" i="1"/>
  <c r="J3139" i="1"/>
  <c r="S3139" i="1" s="1"/>
  <c r="T3139" i="1" s="1"/>
  <c r="I3139" i="1"/>
  <c r="C3139" i="1"/>
  <c r="AH3138" i="1"/>
  <c r="AG3138" i="1"/>
  <c r="AF3138" i="1"/>
  <c r="AD3138" i="1"/>
  <c r="AC3138" i="1"/>
  <c r="J3138" i="1"/>
  <c r="Y3138" i="1" s="1"/>
  <c r="AA3138" i="1" s="1"/>
  <c r="I3138" i="1"/>
  <c r="C3138" i="1"/>
  <c r="AH3137" i="1"/>
  <c r="AG3137" i="1"/>
  <c r="AF3137" i="1"/>
  <c r="AD3137" i="1"/>
  <c r="AC3137" i="1"/>
  <c r="J3137" i="1"/>
  <c r="Y3137" i="1" s="1"/>
  <c r="AA3137" i="1" s="1"/>
  <c r="I3137" i="1"/>
  <c r="C3137" i="1"/>
  <c r="AH3136" i="1"/>
  <c r="AG3136" i="1"/>
  <c r="AF3136" i="1"/>
  <c r="AD3136" i="1"/>
  <c r="AC3136" i="1"/>
  <c r="J3136" i="1"/>
  <c r="Y3136" i="1" s="1"/>
  <c r="AA3136" i="1" s="1"/>
  <c r="I3136" i="1"/>
  <c r="C3136" i="1"/>
  <c r="AH3135" i="1"/>
  <c r="AG3135" i="1"/>
  <c r="AF3135" i="1"/>
  <c r="AD3135" i="1"/>
  <c r="AC3135" i="1"/>
  <c r="J3135" i="1"/>
  <c r="I3135" i="1"/>
  <c r="C3135" i="1"/>
  <c r="AH3134" i="1"/>
  <c r="AG3134" i="1"/>
  <c r="AF3134" i="1"/>
  <c r="AD3134" i="1"/>
  <c r="AC3134" i="1"/>
  <c r="J3134" i="1"/>
  <c r="Y3134" i="1" s="1"/>
  <c r="AA3134" i="1" s="1"/>
  <c r="I3134" i="1"/>
  <c r="C3134" i="1"/>
  <c r="AH3133" i="1"/>
  <c r="AG3133" i="1"/>
  <c r="AF3133" i="1"/>
  <c r="AD3133" i="1"/>
  <c r="AC3133" i="1"/>
  <c r="J3133" i="1"/>
  <c r="Y3133" i="1" s="1"/>
  <c r="AA3133" i="1" s="1"/>
  <c r="I3133" i="1"/>
  <c r="C3133" i="1"/>
  <c r="AH3132" i="1"/>
  <c r="AG3132" i="1"/>
  <c r="AF3132" i="1"/>
  <c r="AD3132" i="1"/>
  <c r="AC3132" i="1"/>
  <c r="J3132" i="1"/>
  <c r="I3132" i="1"/>
  <c r="C3132" i="1"/>
  <c r="AH3131" i="1"/>
  <c r="AG3131" i="1"/>
  <c r="AF3131" i="1"/>
  <c r="AD3131" i="1"/>
  <c r="AC3131" i="1"/>
  <c r="J3131" i="1"/>
  <c r="Y3131" i="1" s="1"/>
  <c r="AA3131" i="1" s="1"/>
  <c r="I3131" i="1"/>
  <c r="C3131" i="1"/>
  <c r="AH3130" i="1"/>
  <c r="AG3130" i="1"/>
  <c r="AF3130" i="1"/>
  <c r="AD3130" i="1"/>
  <c r="AC3130" i="1"/>
  <c r="J3130" i="1"/>
  <c r="Y3130" i="1" s="1"/>
  <c r="AA3130" i="1" s="1"/>
  <c r="I3130" i="1"/>
  <c r="C3130" i="1"/>
  <c r="AE3134" i="1" l="1"/>
  <c r="AE3141" i="1"/>
  <c r="AE3147" i="1"/>
  <c r="AE3138" i="1"/>
  <c r="AE3137" i="1"/>
  <c r="AE3142" i="1"/>
  <c r="AE3131" i="1"/>
  <c r="AE3133" i="1"/>
  <c r="AE3140" i="1"/>
  <c r="S3136" i="1"/>
  <c r="T3136" i="1" s="1"/>
  <c r="AE3144" i="1"/>
  <c r="S3147" i="1"/>
  <c r="T3147" i="1" s="1"/>
  <c r="M3147" i="1"/>
  <c r="M3146" i="1"/>
  <c r="S3146" i="1"/>
  <c r="T3146" i="1" s="1"/>
  <c r="AE3146" i="1"/>
  <c r="S3145" i="1"/>
  <c r="T3145" i="1" s="1"/>
  <c r="Y3145" i="1"/>
  <c r="AA3145" i="1" s="1"/>
  <c r="M3145" i="1"/>
  <c r="AE3145" i="1"/>
  <c r="M3144" i="1"/>
  <c r="S3144" i="1"/>
  <c r="T3144" i="1" s="1"/>
  <c r="S3143" i="1"/>
  <c r="T3143" i="1" s="1"/>
  <c r="M3143" i="1"/>
  <c r="AE3143" i="1"/>
  <c r="Y3142" i="1"/>
  <c r="AA3142" i="1" s="1"/>
  <c r="M3142" i="1"/>
  <c r="S3142" i="1"/>
  <c r="T3142" i="1" s="1"/>
  <c r="S3141" i="1"/>
  <c r="T3141" i="1" s="1"/>
  <c r="M3141" i="1"/>
  <c r="S3140" i="1"/>
  <c r="T3140" i="1" s="1"/>
  <c r="M3140" i="1"/>
  <c r="M3139" i="1"/>
  <c r="Y3139" i="1"/>
  <c r="AA3139" i="1" s="1"/>
  <c r="AE3139" i="1"/>
  <c r="M3138" i="1"/>
  <c r="S3138" i="1"/>
  <c r="T3138" i="1" s="1"/>
  <c r="M3137" i="1"/>
  <c r="S3137" i="1"/>
  <c r="T3137" i="1" s="1"/>
  <c r="M3136" i="1"/>
  <c r="AE3136" i="1"/>
  <c r="S3135" i="1"/>
  <c r="T3135" i="1" s="1"/>
  <c r="Y3135" i="1"/>
  <c r="AA3135" i="1" s="1"/>
  <c r="M3135" i="1"/>
  <c r="AE3135" i="1"/>
  <c r="M3134" i="1"/>
  <c r="S3134" i="1"/>
  <c r="T3134" i="1" s="1"/>
  <c r="M3133" i="1"/>
  <c r="S3133" i="1"/>
  <c r="T3133" i="1" s="1"/>
  <c r="M3132" i="1"/>
  <c r="S3132" i="1"/>
  <c r="T3132" i="1" s="1"/>
  <c r="Y3132" i="1"/>
  <c r="AA3132" i="1" s="1"/>
  <c r="AE3132" i="1"/>
  <c r="M3131" i="1"/>
  <c r="S3131" i="1"/>
  <c r="T3131" i="1" s="1"/>
  <c r="M3130" i="1"/>
  <c r="S3130" i="1"/>
  <c r="T3130" i="1" s="1"/>
  <c r="AE3130" i="1"/>
  <c r="X3144" i="1"/>
  <c r="Z3144" i="1" s="1"/>
  <c r="AI3144" i="1" s="1"/>
  <c r="X3140" i="1"/>
  <c r="Z3140" i="1" s="1"/>
  <c r="AI3140" i="1" s="1"/>
  <c r="X3143" i="1"/>
  <c r="Z3143" i="1" s="1"/>
  <c r="AI3143" i="1" s="1"/>
  <c r="X3146" i="1"/>
  <c r="Z3146" i="1" s="1"/>
  <c r="AI3146" i="1" s="1"/>
  <c r="Y3147" i="1"/>
  <c r="AA3147" i="1" s="1"/>
  <c r="X3141" i="1"/>
  <c r="Z3141" i="1" s="1"/>
  <c r="AI3141" i="1" s="1"/>
  <c r="X3147" i="1"/>
  <c r="Z3147" i="1" s="1"/>
  <c r="X3139" i="1"/>
  <c r="Z3139" i="1" s="1"/>
  <c r="AI3139" i="1" s="1"/>
  <c r="X3142" i="1"/>
  <c r="Z3142" i="1" s="1"/>
  <c r="X3145" i="1"/>
  <c r="Z3145" i="1" s="1"/>
  <c r="X3138" i="1"/>
  <c r="Z3138" i="1" s="1"/>
  <c r="AI3138" i="1" s="1"/>
  <c r="X3131" i="1"/>
  <c r="Z3131" i="1" s="1"/>
  <c r="AI3131" i="1" s="1"/>
  <c r="X3134" i="1"/>
  <c r="Z3134" i="1" s="1"/>
  <c r="AI3134" i="1" s="1"/>
  <c r="X3137" i="1"/>
  <c r="Z3137" i="1" s="1"/>
  <c r="AI3137" i="1" s="1"/>
  <c r="X3130" i="1"/>
  <c r="Z3130" i="1" s="1"/>
  <c r="AI3130" i="1" s="1"/>
  <c r="X3133" i="1"/>
  <c r="Z3133" i="1" s="1"/>
  <c r="AI3133" i="1" s="1"/>
  <c r="X3136" i="1"/>
  <c r="Z3136" i="1" s="1"/>
  <c r="AI3136" i="1" s="1"/>
  <c r="X3132" i="1"/>
  <c r="Z3132" i="1" s="1"/>
  <c r="X3135" i="1"/>
  <c r="Z3135" i="1" s="1"/>
  <c r="AI3132" i="1" l="1"/>
  <c r="AI3135" i="1"/>
  <c r="AI3142" i="1"/>
  <c r="AI3145" i="1"/>
  <c r="AI3147" i="1"/>
  <c r="AH3129" i="1" l="1"/>
  <c r="AG3129" i="1"/>
  <c r="AF3129" i="1"/>
  <c r="AD3129" i="1"/>
  <c r="AC3129" i="1"/>
  <c r="J3129" i="1"/>
  <c r="I3129" i="1"/>
  <c r="C3129" i="1"/>
  <c r="AH3128" i="1"/>
  <c r="AG3128" i="1"/>
  <c r="AF3128" i="1"/>
  <c r="AD3128" i="1"/>
  <c r="AC3128" i="1"/>
  <c r="J3128" i="1"/>
  <c r="I3128" i="1"/>
  <c r="C3128" i="1"/>
  <c r="AH3127" i="1"/>
  <c r="AG3127" i="1"/>
  <c r="AF3127" i="1"/>
  <c r="AD3127" i="1"/>
  <c r="AC3127" i="1"/>
  <c r="J3127" i="1"/>
  <c r="Y3127" i="1" s="1"/>
  <c r="AA3127" i="1" s="1"/>
  <c r="I3127" i="1"/>
  <c r="C3127" i="1"/>
  <c r="AH3124" i="1"/>
  <c r="AG3124" i="1"/>
  <c r="AF3124" i="1"/>
  <c r="AD3124" i="1"/>
  <c r="AC3124" i="1"/>
  <c r="J3124" i="1"/>
  <c r="M3124" i="1" s="1"/>
  <c r="I3124" i="1"/>
  <c r="C3124" i="1"/>
  <c r="AH3125" i="1"/>
  <c r="AG3125" i="1"/>
  <c r="AF3125" i="1"/>
  <c r="AD3125" i="1"/>
  <c r="AC3125" i="1"/>
  <c r="J3125" i="1"/>
  <c r="Y3125" i="1" s="1"/>
  <c r="AA3125" i="1" s="1"/>
  <c r="I3125" i="1"/>
  <c r="C3125" i="1"/>
  <c r="AH3126" i="1"/>
  <c r="AG3126" i="1"/>
  <c r="AF3126" i="1"/>
  <c r="AD3126" i="1"/>
  <c r="AC3126" i="1"/>
  <c r="J3126" i="1"/>
  <c r="Y3126" i="1" s="1"/>
  <c r="AA3126" i="1" s="1"/>
  <c r="I3126" i="1"/>
  <c r="C3126" i="1"/>
  <c r="AH3123" i="1"/>
  <c r="AG3123" i="1"/>
  <c r="AF3123" i="1"/>
  <c r="AD3123" i="1"/>
  <c r="AC3123" i="1"/>
  <c r="J3123" i="1"/>
  <c r="I3123" i="1"/>
  <c r="C3123" i="1"/>
  <c r="AH3122" i="1"/>
  <c r="AG3122" i="1"/>
  <c r="AF3122" i="1"/>
  <c r="AD3122" i="1"/>
  <c r="AC3122" i="1"/>
  <c r="J3122" i="1"/>
  <c r="I3122" i="1"/>
  <c r="C3122" i="1"/>
  <c r="AH3121" i="1"/>
  <c r="AG3121" i="1"/>
  <c r="AF3121" i="1"/>
  <c r="AD3121" i="1"/>
  <c r="AC3121" i="1"/>
  <c r="J3121" i="1"/>
  <c r="Y3121" i="1" s="1"/>
  <c r="AA3121" i="1" s="1"/>
  <c r="I3121" i="1"/>
  <c r="C3121" i="1"/>
  <c r="AH3120" i="1"/>
  <c r="AG3120" i="1"/>
  <c r="AF3120" i="1"/>
  <c r="AD3120" i="1"/>
  <c r="AC3120" i="1"/>
  <c r="J3120" i="1"/>
  <c r="Y3120" i="1" s="1"/>
  <c r="AA3120" i="1" s="1"/>
  <c r="I3120" i="1"/>
  <c r="C3120" i="1"/>
  <c r="AH3119" i="1"/>
  <c r="AG3119" i="1"/>
  <c r="AF3119" i="1"/>
  <c r="AD3119" i="1"/>
  <c r="AC3119" i="1"/>
  <c r="J3119" i="1"/>
  <c r="I3119" i="1"/>
  <c r="C3119" i="1"/>
  <c r="AH3118" i="1"/>
  <c r="AG3118" i="1"/>
  <c r="AF3118" i="1"/>
  <c r="AD3118" i="1"/>
  <c r="AC3118" i="1"/>
  <c r="J3118" i="1"/>
  <c r="Y3118" i="1" s="1"/>
  <c r="AA3118" i="1" s="1"/>
  <c r="I3118" i="1"/>
  <c r="C3118" i="1"/>
  <c r="AH3117" i="1"/>
  <c r="AG3117" i="1"/>
  <c r="AF3117" i="1"/>
  <c r="AD3117" i="1"/>
  <c r="AC3117" i="1"/>
  <c r="J3117" i="1"/>
  <c r="Y3117" i="1" s="1"/>
  <c r="AA3117" i="1" s="1"/>
  <c r="I3117" i="1"/>
  <c r="C3117" i="1"/>
  <c r="AH3116" i="1"/>
  <c r="AG3116" i="1"/>
  <c r="AF3116" i="1"/>
  <c r="AD3116" i="1"/>
  <c r="AC3116" i="1"/>
  <c r="J3116" i="1"/>
  <c r="I3116" i="1"/>
  <c r="C3116" i="1"/>
  <c r="AH3115" i="1"/>
  <c r="AG3115" i="1"/>
  <c r="AF3115" i="1"/>
  <c r="AD3115" i="1"/>
  <c r="AC3115" i="1"/>
  <c r="J3115" i="1"/>
  <c r="I3115" i="1"/>
  <c r="C3115" i="1"/>
  <c r="AH3114" i="1"/>
  <c r="AG3114" i="1"/>
  <c r="AF3114" i="1"/>
  <c r="AD3114" i="1"/>
  <c r="AC3114" i="1"/>
  <c r="J3114" i="1"/>
  <c r="I3114" i="1"/>
  <c r="C3114" i="1"/>
  <c r="AH3113" i="1"/>
  <c r="AG3113" i="1"/>
  <c r="AF3113" i="1"/>
  <c r="AD3113" i="1"/>
  <c r="AC3113" i="1"/>
  <c r="J3113" i="1"/>
  <c r="Y3113" i="1" s="1"/>
  <c r="AA3113" i="1" s="1"/>
  <c r="I3113" i="1"/>
  <c r="C3113" i="1"/>
  <c r="AH3112" i="1"/>
  <c r="AG3112" i="1"/>
  <c r="AF3112" i="1"/>
  <c r="AD3112" i="1"/>
  <c r="AC3112" i="1"/>
  <c r="J3112" i="1"/>
  <c r="I3112" i="1"/>
  <c r="C3112" i="1"/>
  <c r="AH3111" i="1"/>
  <c r="AG3111" i="1"/>
  <c r="AF3111" i="1"/>
  <c r="AD3111" i="1"/>
  <c r="AC3111" i="1"/>
  <c r="J3111" i="1"/>
  <c r="Y3111" i="1" s="1"/>
  <c r="AA3111" i="1" s="1"/>
  <c r="I3111" i="1"/>
  <c r="C3111" i="1"/>
  <c r="AH3109" i="1"/>
  <c r="AG3109" i="1"/>
  <c r="AF3109" i="1"/>
  <c r="AD3109" i="1"/>
  <c r="AC3109" i="1"/>
  <c r="J3109" i="1"/>
  <c r="Y3109" i="1" s="1"/>
  <c r="AA3109" i="1" s="1"/>
  <c r="I3109" i="1"/>
  <c r="C3109" i="1"/>
  <c r="AH3108" i="1"/>
  <c r="AG3108" i="1"/>
  <c r="AF3108" i="1"/>
  <c r="AD3108" i="1"/>
  <c r="AC3108" i="1"/>
  <c r="J3108" i="1"/>
  <c r="I3108" i="1"/>
  <c r="C3108" i="1"/>
  <c r="AH3107" i="1"/>
  <c r="AG3107" i="1"/>
  <c r="AF3107" i="1"/>
  <c r="AD3107" i="1"/>
  <c r="AC3107" i="1"/>
  <c r="J3107" i="1"/>
  <c r="Y3107" i="1" s="1"/>
  <c r="AA3107" i="1" s="1"/>
  <c r="I3107" i="1"/>
  <c r="C3107" i="1"/>
  <c r="AH3106" i="1"/>
  <c r="AG3106" i="1"/>
  <c r="AF3106" i="1"/>
  <c r="AD3106" i="1"/>
  <c r="AC3106" i="1"/>
  <c r="J3106" i="1"/>
  <c r="Y3106" i="1" s="1"/>
  <c r="AA3106" i="1" s="1"/>
  <c r="I3106" i="1"/>
  <c r="C3106" i="1"/>
  <c r="AH3105" i="1"/>
  <c r="AG3105" i="1"/>
  <c r="AF3105" i="1"/>
  <c r="AD3105" i="1"/>
  <c r="AC3105" i="1"/>
  <c r="J3105" i="1"/>
  <c r="I3105" i="1"/>
  <c r="C3105" i="1"/>
  <c r="AH3102" i="1"/>
  <c r="AG3102" i="1"/>
  <c r="AF3102" i="1"/>
  <c r="AD3102" i="1"/>
  <c r="AC3102" i="1"/>
  <c r="J3102" i="1"/>
  <c r="I3102" i="1"/>
  <c r="C3102" i="1"/>
  <c r="AH3075" i="1"/>
  <c r="AG3075" i="1"/>
  <c r="AF3075" i="1"/>
  <c r="AD3075" i="1"/>
  <c r="AC3075" i="1"/>
  <c r="J3075" i="1"/>
  <c r="Y3075" i="1" s="1"/>
  <c r="AA3075" i="1" s="1"/>
  <c r="I3075" i="1"/>
  <c r="C3075" i="1"/>
  <c r="AH3074" i="1"/>
  <c r="AG3074" i="1"/>
  <c r="AF3074" i="1"/>
  <c r="AD3074" i="1"/>
  <c r="AC3074" i="1"/>
  <c r="S3074" i="1"/>
  <c r="T3074" i="1" s="1"/>
  <c r="J3074" i="1"/>
  <c r="M3074" i="1" s="1"/>
  <c r="I3074" i="1"/>
  <c r="C3074" i="1"/>
  <c r="AH3073" i="1"/>
  <c r="AG3073" i="1"/>
  <c r="AF3073" i="1"/>
  <c r="AD3073" i="1"/>
  <c r="AC3073" i="1"/>
  <c r="J3073" i="1"/>
  <c r="I3073" i="1"/>
  <c r="C3073" i="1"/>
  <c r="AE3109" i="1" l="1"/>
  <c r="AE3115" i="1"/>
  <c r="AE3116" i="1"/>
  <c r="AE3124" i="1"/>
  <c r="S3127" i="1"/>
  <c r="T3127" i="1" s="1"/>
  <c r="AE3073" i="1"/>
  <c r="AE3106" i="1"/>
  <c r="AE3113" i="1"/>
  <c r="AE3118" i="1"/>
  <c r="AE3119" i="1"/>
  <c r="AE3126" i="1"/>
  <c r="AE3128" i="1"/>
  <c r="Y3074" i="1"/>
  <c r="AA3074" i="1" s="1"/>
  <c r="AE3107" i="1"/>
  <c r="AE3127" i="1"/>
  <c r="AE3105" i="1"/>
  <c r="AE3111" i="1"/>
  <c r="AE3112" i="1"/>
  <c r="AE3122" i="1"/>
  <c r="AE3123" i="1"/>
  <c r="AE3114" i="1"/>
  <c r="AE3121" i="1"/>
  <c r="AE3125" i="1"/>
  <c r="M3129" i="1"/>
  <c r="S3129" i="1"/>
  <c r="T3129" i="1" s="1"/>
  <c r="Y3129" i="1"/>
  <c r="AA3129" i="1" s="1"/>
  <c r="AE3129" i="1"/>
  <c r="M3128" i="1"/>
  <c r="S3128" i="1"/>
  <c r="T3128" i="1" s="1"/>
  <c r="M3127" i="1"/>
  <c r="Y3124" i="1"/>
  <c r="AA3124" i="1" s="1"/>
  <c r="S3124" i="1"/>
  <c r="T3124" i="1" s="1"/>
  <c r="M3125" i="1"/>
  <c r="S3125" i="1"/>
  <c r="T3125" i="1" s="1"/>
  <c r="M3126" i="1"/>
  <c r="S3126" i="1"/>
  <c r="T3126" i="1" s="1"/>
  <c r="S3123" i="1"/>
  <c r="T3123" i="1" s="1"/>
  <c r="M3123" i="1"/>
  <c r="Y3123" i="1"/>
  <c r="AA3123" i="1" s="1"/>
  <c r="X3122" i="1"/>
  <c r="Z3122" i="1" s="1"/>
  <c r="M3122" i="1"/>
  <c r="S3122" i="1"/>
  <c r="T3122" i="1" s="1"/>
  <c r="S3121" i="1"/>
  <c r="T3121" i="1" s="1"/>
  <c r="M3121" i="1"/>
  <c r="M3120" i="1"/>
  <c r="S3120" i="1"/>
  <c r="T3120" i="1" s="1"/>
  <c r="AE3120" i="1"/>
  <c r="Y3119" i="1"/>
  <c r="AA3119" i="1" s="1"/>
  <c r="M3119" i="1"/>
  <c r="S3119" i="1"/>
  <c r="T3119" i="1" s="1"/>
  <c r="M3118" i="1"/>
  <c r="S3118" i="1"/>
  <c r="T3118" i="1" s="1"/>
  <c r="S3117" i="1"/>
  <c r="T3117" i="1" s="1"/>
  <c r="M3117" i="1"/>
  <c r="AE3117" i="1"/>
  <c r="S3116" i="1"/>
  <c r="T3116" i="1" s="1"/>
  <c r="Y3116" i="1"/>
  <c r="AA3116" i="1" s="1"/>
  <c r="M3116" i="1"/>
  <c r="S3115" i="1"/>
  <c r="T3115" i="1" s="1"/>
  <c r="M3115" i="1"/>
  <c r="Y3115" i="1"/>
  <c r="AA3115" i="1" s="1"/>
  <c r="S3114" i="1"/>
  <c r="T3114" i="1" s="1"/>
  <c r="M3114" i="1"/>
  <c r="S3113" i="1"/>
  <c r="T3113" i="1" s="1"/>
  <c r="M3113" i="1"/>
  <c r="M3112" i="1"/>
  <c r="Y3112" i="1"/>
  <c r="AA3112" i="1" s="1"/>
  <c r="S3112" i="1"/>
  <c r="T3112" i="1" s="1"/>
  <c r="M3111" i="1"/>
  <c r="S3111" i="1"/>
  <c r="T3111" i="1" s="1"/>
  <c r="S3109" i="1"/>
  <c r="T3109" i="1" s="1"/>
  <c r="M3109" i="1"/>
  <c r="M3108" i="1"/>
  <c r="S3108" i="1"/>
  <c r="T3108" i="1" s="1"/>
  <c r="Y3108" i="1"/>
  <c r="AA3108" i="1" s="1"/>
  <c r="AE3108" i="1"/>
  <c r="S3107" i="1"/>
  <c r="T3107" i="1" s="1"/>
  <c r="M3107" i="1"/>
  <c r="M3106" i="1"/>
  <c r="S3106" i="1"/>
  <c r="T3106" i="1" s="1"/>
  <c r="M3105" i="1"/>
  <c r="S3105" i="1"/>
  <c r="T3105" i="1" s="1"/>
  <c r="Y3105" i="1"/>
  <c r="AA3105" i="1" s="1"/>
  <c r="M3102" i="1"/>
  <c r="S3102" i="1"/>
  <c r="T3102" i="1" s="1"/>
  <c r="AE3102" i="1"/>
  <c r="S3075" i="1"/>
  <c r="T3075" i="1" s="1"/>
  <c r="M3075" i="1"/>
  <c r="AE3075" i="1"/>
  <c r="AE3074" i="1"/>
  <c r="M3073" i="1"/>
  <c r="S3073" i="1"/>
  <c r="T3073" i="1" s="1"/>
  <c r="X3129" i="1"/>
  <c r="Z3129" i="1" s="1"/>
  <c r="X3125" i="1"/>
  <c r="Z3125" i="1" s="1"/>
  <c r="AI3125" i="1" s="1"/>
  <c r="X3126" i="1"/>
  <c r="Z3126" i="1" s="1"/>
  <c r="AI3126" i="1" s="1"/>
  <c r="X3127" i="1"/>
  <c r="Z3127" i="1" s="1"/>
  <c r="AI3127" i="1" s="1"/>
  <c r="Y3128" i="1"/>
  <c r="AA3128" i="1" s="1"/>
  <c r="X3128" i="1"/>
  <c r="Z3128" i="1" s="1"/>
  <c r="X3123" i="1"/>
  <c r="Z3123" i="1" s="1"/>
  <c r="X3124" i="1"/>
  <c r="Z3124" i="1" s="1"/>
  <c r="X3118" i="1"/>
  <c r="Z3118" i="1" s="1"/>
  <c r="AI3118" i="1" s="1"/>
  <c r="X3121" i="1"/>
  <c r="Z3121" i="1" s="1"/>
  <c r="AI3121" i="1" s="1"/>
  <c r="Y3122" i="1"/>
  <c r="AA3122" i="1" s="1"/>
  <c r="X3117" i="1"/>
  <c r="Z3117" i="1" s="1"/>
  <c r="AI3117" i="1" s="1"/>
  <c r="X3120" i="1"/>
  <c r="Z3120" i="1" s="1"/>
  <c r="AI3120" i="1" s="1"/>
  <c r="X3116" i="1"/>
  <c r="Z3116" i="1" s="1"/>
  <c r="X3119" i="1"/>
  <c r="Z3119" i="1" s="1"/>
  <c r="X3111" i="1"/>
  <c r="Z3111" i="1" s="1"/>
  <c r="AI3111" i="1" s="1"/>
  <c r="X3115" i="1"/>
  <c r="Z3115" i="1" s="1"/>
  <c r="AI3115" i="1" s="1"/>
  <c r="X3109" i="1"/>
  <c r="Z3109" i="1" s="1"/>
  <c r="AI3109" i="1" s="1"/>
  <c r="X3113" i="1"/>
  <c r="Z3113" i="1" s="1"/>
  <c r="AI3113" i="1" s="1"/>
  <c r="Y3114" i="1"/>
  <c r="AA3114" i="1" s="1"/>
  <c r="X3114" i="1"/>
  <c r="Z3114" i="1" s="1"/>
  <c r="X3108" i="1"/>
  <c r="Z3108" i="1" s="1"/>
  <c r="X3112" i="1"/>
  <c r="Z3112" i="1" s="1"/>
  <c r="AI3112" i="1" s="1"/>
  <c r="Y3073" i="1"/>
  <c r="AA3073" i="1" s="1"/>
  <c r="Y3102" i="1"/>
  <c r="AA3102" i="1" s="1"/>
  <c r="X3107" i="1"/>
  <c r="Z3107" i="1" s="1"/>
  <c r="AI3107" i="1" s="1"/>
  <c r="X3075" i="1"/>
  <c r="Z3075" i="1" s="1"/>
  <c r="AI3075" i="1" s="1"/>
  <c r="X3106" i="1"/>
  <c r="Z3106" i="1" s="1"/>
  <c r="AI3106" i="1" s="1"/>
  <c r="X3074" i="1"/>
  <c r="Z3074" i="1" s="1"/>
  <c r="X3105" i="1"/>
  <c r="Z3105" i="1" s="1"/>
  <c r="X3073" i="1"/>
  <c r="Z3073" i="1" s="1"/>
  <c r="X3102" i="1"/>
  <c r="Z3102" i="1" s="1"/>
  <c r="AI3123" i="1" l="1"/>
  <c r="AI3074" i="1"/>
  <c r="AI3129" i="1"/>
  <c r="AI3124" i="1"/>
  <c r="AI3105" i="1"/>
  <c r="AI3119" i="1"/>
  <c r="AI3122" i="1"/>
  <c r="AI3116" i="1"/>
  <c r="AI3108" i="1"/>
  <c r="AI3073" i="1"/>
  <c r="AI3128" i="1"/>
  <c r="AI3114" i="1"/>
  <c r="AI3102" i="1"/>
  <c r="AH3072" i="1" l="1"/>
  <c r="AG3072" i="1"/>
  <c r="AF3072" i="1"/>
  <c r="AD3072" i="1"/>
  <c r="AC3072" i="1"/>
  <c r="S3072" i="1"/>
  <c r="T3072" i="1" s="1"/>
  <c r="J3072" i="1"/>
  <c r="Y3072" i="1" s="1"/>
  <c r="AA3072" i="1" s="1"/>
  <c r="I3072" i="1"/>
  <c r="C3072" i="1"/>
  <c r="AH3071" i="1"/>
  <c r="AG3071" i="1"/>
  <c r="AF3071" i="1"/>
  <c r="AD3071" i="1"/>
  <c r="AC3071" i="1"/>
  <c r="J3071" i="1"/>
  <c r="I3071" i="1"/>
  <c r="C3071" i="1"/>
  <c r="AH3070" i="1"/>
  <c r="AG3070" i="1"/>
  <c r="AF3070" i="1"/>
  <c r="AD3070" i="1"/>
  <c r="AC3070" i="1"/>
  <c r="J3070" i="1"/>
  <c r="Y3070" i="1" s="1"/>
  <c r="AA3070" i="1" s="1"/>
  <c r="I3070" i="1"/>
  <c r="C3070" i="1"/>
  <c r="AH3069" i="1"/>
  <c r="AG3069" i="1"/>
  <c r="AF3069" i="1"/>
  <c r="AD3069" i="1"/>
  <c r="AC3069" i="1"/>
  <c r="J3069" i="1"/>
  <c r="I3069" i="1"/>
  <c r="C3069" i="1"/>
  <c r="AH3068" i="1"/>
  <c r="AG3068" i="1"/>
  <c r="AF3068" i="1"/>
  <c r="AD3068" i="1"/>
  <c r="AC3068" i="1"/>
  <c r="J3068" i="1"/>
  <c r="I3068" i="1"/>
  <c r="C3068" i="1"/>
  <c r="AH3067" i="1"/>
  <c r="AG3067" i="1"/>
  <c r="AF3067" i="1"/>
  <c r="AD3067" i="1"/>
  <c r="AC3067" i="1"/>
  <c r="J3067" i="1"/>
  <c r="Y3067" i="1" s="1"/>
  <c r="AA3067" i="1" s="1"/>
  <c r="I3067" i="1"/>
  <c r="C3067" i="1"/>
  <c r="AH3066" i="1"/>
  <c r="AG3066" i="1"/>
  <c r="AF3066" i="1"/>
  <c r="AD3066" i="1"/>
  <c r="AC3066" i="1"/>
  <c r="J3066" i="1"/>
  <c r="I3066" i="1"/>
  <c r="C3066" i="1"/>
  <c r="AH3065" i="1"/>
  <c r="AG3065" i="1"/>
  <c r="AF3065" i="1"/>
  <c r="AD3065" i="1"/>
  <c r="AC3065" i="1"/>
  <c r="J3065" i="1"/>
  <c r="S3065" i="1" s="1"/>
  <c r="T3065" i="1" s="1"/>
  <c r="I3065" i="1"/>
  <c r="C3065" i="1"/>
  <c r="AH3063" i="1"/>
  <c r="AG3063" i="1"/>
  <c r="AF3063" i="1"/>
  <c r="AD3063" i="1"/>
  <c r="AC3063" i="1"/>
  <c r="J3063" i="1"/>
  <c r="Y3063" i="1" s="1"/>
  <c r="AA3063" i="1" s="1"/>
  <c r="I3063" i="1"/>
  <c r="C3063" i="1"/>
  <c r="AH3062" i="1"/>
  <c r="AG3062" i="1"/>
  <c r="AF3062" i="1"/>
  <c r="AD3062" i="1"/>
  <c r="AC3062" i="1"/>
  <c r="J3062" i="1"/>
  <c r="Y3062" i="1" s="1"/>
  <c r="AA3062" i="1" s="1"/>
  <c r="I3062" i="1"/>
  <c r="C3062" i="1"/>
  <c r="AH3061" i="1"/>
  <c r="AG3061" i="1"/>
  <c r="AF3061" i="1"/>
  <c r="AD3061" i="1"/>
  <c r="AC3061" i="1"/>
  <c r="J3061" i="1"/>
  <c r="I3061" i="1"/>
  <c r="C3061" i="1"/>
  <c r="AH3060" i="1"/>
  <c r="AG3060" i="1"/>
  <c r="AF3060" i="1"/>
  <c r="AD3060" i="1"/>
  <c r="AC3060" i="1"/>
  <c r="J3060" i="1"/>
  <c r="Y3060" i="1" s="1"/>
  <c r="AA3060" i="1" s="1"/>
  <c r="I3060" i="1"/>
  <c r="C3060" i="1"/>
  <c r="AH3059" i="1"/>
  <c r="AG3059" i="1"/>
  <c r="AF3059" i="1"/>
  <c r="AD3059" i="1"/>
  <c r="AC3059" i="1"/>
  <c r="J3059" i="1"/>
  <c r="Y3059" i="1" s="1"/>
  <c r="AA3059" i="1" s="1"/>
  <c r="I3059" i="1"/>
  <c r="C3059" i="1"/>
  <c r="AH3058" i="1"/>
  <c r="AG3058" i="1"/>
  <c r="AF3058" i="1"/>
  <c r="AD3058" i="1"/>
  <c r="AC3058" i="1"/>
  <c r="J3058" i="1"/>
  <c r="I3058" i="1"/>
  <c r="C3058" i="1"/>
  <c r="AH3057" i="1"/>
  <c r="AG3057" i="1"/>
  <c r="AF3057" i="1"/>
  <c r="AD3057" i="1"/>
  <c r="AC3057" i="1"/>
  <c r="J3057" i="1"/>
  <c r="I3057" i="1"/>
  <c r="C3057" i="1"/>
  <c r="AH3056" i="1"/>
  <c r="AG3056" i="1"/>
  <c r="AF3056" i="1"/>
  <c r="AD3056" i="1"/>
  <c r="AC3056" i="1"/>
  <c r="J3056" i="1"/>
  <c r="Y3056" i="1" s="1"/>
  <c r="AA3056" i="1" s="1"/>
  <c r="I3056" i="1"/>
  <c r="C3056" i="1"/>
  <c r="AH3055" i="1"/>
  <c r="AG3055" i="1"/>
  <c r="AF3055" i="1"/>
  <c r="AD3055" i="1"/>
  <c r="AC3055" i="1"/>
  <c r="J3055" i="1"/>
  <c r="I3055" i="1"/>
  <c r="C3055" i="1"/>
  <c r="AH3054" i="1"/>
  <c r="AG3054" i="1"/>
  <c r="AF3054" i="1"/>
  <c r="AD3054" i="1"/>
  <c r="AC3054" i="1"/>
  <c r="J3054" i="1"/>
  <c r="I3054" i="1"/>
  <c r="C3054" i="1"/>
  <c r="AH3053" i="1"/>
  <c r="AG3053" i="1"/>
  <c r="AF3053" i="1"/>
  <c r="AD3053" i="1"/>
  <c r="AC3053" i="1"/>
  <c r="J3053" i="1"/>
  <c r="Y3053" i="1" s="1"/>
  <c r="AA3053" i="1" s="1"/>
  <c r="I3053" i="1"/>
  <c r="C3053" i="1"/>
  <c r="AH3052" i="1"/>
  <c r="AG3052" i="1"/>
  <c r="AF3052" i="1"/>
  <c r="AD3052" i="1"/>
  <c r="AC3052" i="1"/>
  <c r="J3052" i="1"/>
  <c r="I3052" i="1"/>
  <c r="C3052" i="1"/>
  <c r="AH3051" i="1"/>
  <c r="AG3051" i="1"/>
  <c r="AF3051" i="1"/>
  <c r="AD3051" i="1"/>
  <c r="AC3051" i="1"/>
  <c r="J3051" i="1"/>
  <c r="Y3051" i="1" s="1"/>
  <c r="AA3051" i="1" s="1"/>
  <c r="I3051" i="1"/>
  <c r="C3051" i="1"/>
  <c r="AE3059" i="1" l="1"/>
  <c r="M3072" i="1"/>
  <c r="M3071" i="1"/>
  <c r="S3071" i="1"/>
  <c r="T3071" i="1" s="1"/>
  <c r="S3070" i="1"/>
  <c r="T3070" i="1" s="1"/>
  <c r="M3070" i="1"/>
  <c r="S3069" i="1"/>
  <c r="T3069" i="1" s="1"/>
  <c r="M3069" i="1"/>
  <c r="M3068" i="1"/>
  <c r="S3068" i="1"/>
  <c r="T3068" i="1" s="1"/>
  <c r="S3067" i="1"/>
  <c r="T3067" i="1" s="1"/>
  <c r="M3067" i="1"/>
  <c r="M3066" i="1"/>
  <c r="S3066" i="1"/>
  <c r="T3066" i="1" s="1"/>
  <c r="AE3066" i="1"/>
  <c r="M3065" i="1"/>
  <c r="M3063" i="1"/>
  <c r="S3063" i="1"/>
  <c r="T3063" i="1" s="1"/>
  <c r="S3062" i="1"/>
  <c r="T3062" i="1" s="1"/>
  <c r="M3062" i="1"/>
  <c r="M3061" i="1"/>
  <c r="S3061" i="1"/>
  <c r="T3061" i="1" s="1"/>
  <c r="S3060" i="1"/>
  <c r="T3060" i="1" s="1"/>
  <c r="M3060" i="1"/>
  <c r="M3059" i="1"/>
  <c r="S3059" i="1"/>
  <c r="T3059" i="1" s="1"/>
  <c r="M3058" i="1"/>
  <c r="S3058" i="1"/>
  <c r="T3058" i="1" s="1"/>
  <c r="S3057" i="1"/>
  <c r="T3057" i="1" s="1"/>
  <c r="M3057" i="1"/>
  <c r="M3056" i="1"/>
  <c r="S3056" i="1"/>
  <c r="T3056" i="1" s="1"/>
  <c r="S3055" i="1"/>
  <c r="T3055" i="1" s="1"/>
  <c r="M3055" i="1"/>
  <c r="M3054" i="1"/>
  <c r="S3054" i="1"/>
  <c r="T3054" i="1" s="1"/>
  <c r="S3053" i="1"/>
  <c r="T3053" i="1" s="1"/>
  <c r="M3053" i="1"/>
  <c r="M3052" i="1"/>
  <c r="S3052" i="1"/>
  <c r="T3052" i="1" s="1"/>
  <c r="M3051" i="1"/>
  <c r="S3051" i="1"/>
  <c r="T3051" i="1" s="1"/>
  <c r="AE3052" i="1"/>
  <c r="AE3055" i="1"/>
  <c r="AE3071" i="1"/>
  <c r="AE3070" i="1"/>
  <c r="AE3061" i="1"/>
  <c r="AE3065" i="1"/>
  <c r="AE3062" i="1"/>
  <c r="AE3056" i="1"/>
  <c r="AE3060" i="1"/>
  <c r="AE3063" i="1"/>
  <c r="AE3068" i="1"/>
  <c r="AE3069" i="1"/>
  <c r="Y3068" i="1"/>
  <c r="AA3068" i="1" s="1"/>
  <c r="Y3069" i="1"/>
  <c r="AA3069" i="1" s="1"/>
  <c r="AE3053" i="1"/>
  <c r="Y3057" i="1"/>
  <c r="AA3057" i="1" s="1"/>
  <c r="AE3058" i="1"/>
  <c r="AE3067" i="1"/>
  <c r="AE3051" i="1"/>
  <c r="Y3052" i="1"/>
  <c r="AA3052" i="1" s="1"/>
  <c r="AE3054" i="1"/>
  <c r="Y3055" i="1"/>
  <c r="AA3055" i="1" s="1"/>
  <c r="AE3057" i="1"/>
  <c r="Y3065" i="1"/>
  <c r="AA3065" i="1" s="1"/>
  <c r="Y3066" i="1"/>
  <c r="AA3066" i="1" s="1"/>
  <c r="Y3071" i="1"/>
  <c r="AA3071" i="1" s="1"/>
  <c r="AE3072" i="1"/>
  <c r="X3072" i="1"/>
  <c r="Z3072" i="1" s="1"/>
  <c r="AI3072" i="1" s="1"/>
  <c r="X3068" i="1"/>
  <c r="Z3068" i="1" s="1"/>
  <c r="X3071" i="1"/>
  <c r="Z3071" i="1" s="1"/>
  <c r="X3067" i="1"/>
  <c r="Z3067" i="1" s="1"/>
  <c r="AI3067" i="1" s="1"/>
  <c r="X3070" i="1"/>
  <c r="Z3070" i="1" s="1"/>
  <c r="AI3070" i="1" s="1"/>
  <c r="X3066" i="1"/>
  <c r="Z3066" i="1" s="1"/>
  <c r="X3069" i="1"/>
  <c r="Z3069" i="1" s="1"/>
  <c r="X3060" i="1"/>
  <c r="Z3060" i="1" s="1"/>
  <c r="AI3060" i="1" s="1"/>
  <c r="X3062" i="1"/>
  <c r="Z3062" i="1" s="1"/>
  <c r="AI3062" i="1" s="1"/>
  <c r="Y3058" i="1"/>
  <c r="AA3058" i="1" s="1"/>
  <c r="Y3061" i="1"/>
  <c r="AA3061" i="1" s="1"/>
  <c r="X3065" i="1"/>
  <c r="Z3065" i="1" s="1"/>
  <c r="X3063" i="1"/>
  <c r="Z3063" i="1" s="1"/>
  <c r="AI3063" i="1" s="1"/>
  <c r="X3059" i="1"/>
  <c r="Z3059" i="1" s="1"/>
  <c r="AI3059" i="1" s="1"/>
  <c r="X3058" i="1"/>
  <c r="Z3058" i="1" s="1"/>
  <c r="X3061" i="1"/>
  <c r="Z3061" i="1" s="1"/>
  <c r="X3051" i="1"/>
  <c r="Z3051" i="1" s="1"/>
  <c r="AI3051" i="1" s="1"/>
  <c r="Y3054" i="1"/>
  <c r="AA3054" i="1" s="1"/>
  <c r="X3057" i="1"/>
  <c r="Z3057" i="1" s="1"/>
  <c r="X3053" i="1"/>
  <c r="Z3053" i="1" s="1"/>
  <c r="AI3053" i="1" s="1"/>
  <c r="X3056" i="1"/>
  <c r="Z3056" i="1" s="1"/>
  <c r="AI3056" i="1" s="1"/>
  <c r="X3052" i="1"/>
  <c r="Z3052" i="1" s="1"/>
  <c r="X3055" i="1"/>
  <c r="Z3055" i="1" s="1"/>
  <c r="X3054" i="1"/>
  <c r="Z3054" i="1" s="1"/>
  <c r="AI3054" i="1" l="1"/>
  <c r="AI3065" i="1"/>
  <c r="AI3052" i="1"/>
  <c r="AI3057" i="1"/>
  <c r="AI3068" i="1"/>
  <c r="AI3071" i="1"/>
  <c r="AI3058" i="1"/>
  <c r="AI3055" i="1"/>
  <c r="AI3066" i="1"/>
  <c r="AI3069" i="1"/>
  <c r="AI3061" i="1"/>
  <c r="AH3050" i="1" l="1"/>
  <c r="AG3050" i="1"/>
  <c r="AF3050" i="1"/>
  <c r="AD3050" i="1"/>
  <c r="AC3050" i="1"/>
  <c r="J3050" i="1"/>
  <c r="I3050" i="1"/>
  <c r="C3050" i="1"/>
  <c r="AH3049" i="1"/>
  <c r="AG3049" i="1"/>
  <c r="AF3049" i="1"/>
  <c r="AD3049" i="1"/>
  <c r="AC3049" i="1"/>
  <c r="J3049" i="1"/>
  <c r="Y3049" i="1" s="1"/>
  <c r="AA3049" i="1" s="1"/>
  <c r="I3049" i="1"/>
  <c r="C3049" i="1"/>
  <c r="AH3048" i="1"/>
  <c r="AG3048" i="1"/>
  <c r="AF3048" i="1"/>
  <c r="AD3048" i="1"/>
  <c r="AC3048" i="1"/>
  <c r="J3048" i="1"/>
  <c r="Y3048" i="1" s="1"/>
  <c r="AA3048" i="1" s="1"/>
  <c r="I3048" i="1"/>
  <c r="C3048" i="1"/>
  <c r="AH3047" i="1"/>
  <c r="AG3047" i="1"/>
  <c r="AF3047" i="1"/>
  <c r="AD3047" i="1"/>
  <c r="AC3047" i="1"/>
  <c r="J3047" i="1"/>
  <c r="I3047" i="1"/>
  <c r="C3047" i="1"/>
  <c r="AH3046" i="1"/>
  <c r="AG3046" i="1"/>
  <c r="AF3046" i="1"/>
  <c r="AD3046" i="1"/>
  <c r="AC3046" i="1"/>
  <c r="J3046" i="1"/>
  <c r="Y3046" i="1" s="1"/>
  <c r="AA3046" i="1" s="1"/>
  <c r="I3046" i="1"/>
  <c r="C3046" i="1"/>
  <c r="AH3045" i="1"/>
  <c r="AG3045" i="1"/>
  <c r="AF3045" i="1"/>
  <c r="AD3045" i="1"/>
  <c r="AC3045" i="1"/>
  <c r="J3045" i="1"/>
  <c r="Y3045" i="1" s="1"/>
  <c r="AA3045" i="1" s="1"/>
  <c r="I3045" i="1"/>
  <c r="C3045" i="1"/>
  <c r="AH3044" i="1"/>
  <c r="AG3044" i="1"/>
  <c r="AF3044" i="1"/>
  <c r="AD3044" i="1"/>
  <c r="AC3044" i="1"/>
  <c r="J3044" i="1"/>
  <c r="I3044" i="1"/>
  <c r="C3044" i="1"/>
  <c r="AH3043" i="1"/>
  <c r="AG3043" i="1"/>
  <c r="AF3043" i="1"/>
  <c r="AD3043" i="1"/>
  <c r="AC3043" i="1"/>
  <c r="J3043" i="1"/>
  <c r="Y3043" i="1" s="1"/>
  <c r="AA3043" i="1" s="1"/>
  <c r="I3043" i="1"/>
  <c r="C3043" i="1"/>
  <c r="AH3042" i="1"/>
  <c r="AG3042" i="1"/>
  <c r="AF3042" i="1"/>
  <c r="AD3042" i="1"/>
  <c r="AC3042" i="1"/>
  <c r="J3042" i="1"/>
  <c r="Y3042" i="1" s="1"/>
  <c r="AA3042" i="1" s="1"/>
  <c r="I3042" i="1"/>
  <c r="C3042" i="1"/>
  <c r="AH3041" i="1"/>
  <c r="AG3041" i="1"/>
  <c r="AF3041" i="1"/>
  <c r="AD3041" i="1"/>
  <c r="AC3041" i="1"/>
  <c r="J3041" i="1"/>
  <c r="Y3041" i="1" s="1"/>
  <c r="AA3041" i="1" s="1"/>
  <c r="I3041" i="1"/>
  <c r="C3041" i="1"/>
  <c r="AH3040" i="1"/>
  <c r="AG3040" i="1"/>
  <c r="AF3040" i="1"/>
  <c r="AD3040" i="1"/>
  <c r="AC3040" i="1"/>
  <c r="J3040" i="1"/>
  <c r="I3040" i="1"/>
  <c r="C3040" i="1"/>
  <c r="AH3039" i="1"/>
  <c r="AG3039" i="1"/>
  <c r="AF3039" i="1"/>
  <c r="AD3039" i="1"/>
  <c r="AC3039" i="1"/>
  <c r="J3039" i="1"/>
  <c r="Y3039" i="1" s="1"/>
  <c r="AA3039" i="1" s="1"/>
  <c r="I3039" i="1"/>
  <c r="C3039" i="1"/>
  <c r="AH3038" i="1"/>
  <c r="AG3038" i="1"/>
  <c r="AF3038" i="1"/>
  <c r="AD3038" i="1"/>
  <c r="AC3038" i="1"/>
  <c r="J3038" i="1"/>
  <c r="Y3038" i="1" s="1"/>
  <c r="AA3038" i="1" s="1"/>
  <c r="I3038" i="1"/>
  <c r="C3038" i="1"/>
  <c r="AH3037" i="1"/>
  <c r="AG3037" i="1"/>
  <c r="AF3037" i="1"/>
  <c r="AD3037" i="1"/>
  <c r="AC3037" i="1"/>
  <c r="J3037" i="1"/>
  <c r="I3037" i="1"/>
  <c r="C3037" i="1"/>
  <c r="AE3046" i="1" l="1"/>
  <c r="AE3047" i="1"/>
  <c r="M3050" i="1"/>
  <c r="S3050" i="1"/>
  <c r="T3050" i="1" s="1"/>
  <c r="M3049" i="1"/>
  <c r="S3049" i="1"/>
  <c r="T3049" i="1" s="1"/>
  <c r="S3048" i="1"/>
  <c r="T3048" i="1" s="1"/>
  <c r="M3048" i="1"/>
  <c r="AE3049" i="1"/>
  <c r="AE3048" i="1"/>
  <c r="AE3042" i="1"/>
  <c r="AE3041" i="1"/>
  <c r="AE3043" i="1"/>
  <c r="AE3044" i="1"/>
  <c r="AE3039" i="1"/>
  <c r="AE3050" i="1"/>
  <c r="M3047" i="1"/>
  <c r="S3047" i="1"/>
  <c r="T3047" i="1" s="1"/>
  <c r="Y3047" i="1"/>
  <c r="AA3047" i="1" s="1"/>
  <c r="S3046" i="1"/>
  <c r="T3046" i="1" s="1"/>
  <c r="M3046" i="1"/>
  <c r="S3045" i="1"/>
  <c r="T3045" i="1" s="1"/>
  <c r="M3045" i="1"/>
  <c r="AE3045" i="1"/>
  <c r="Y3044" i="1"/>
  <c r="AA3044" i="1" s="1"/>
  <c r="M3044" i="1"/>
  <c r="S3044" i="1"/>
  <c r="T3044" i="1" s="1"/>
  <c r="S3043" i="1"/>
  <c r="T3043" i="1" s="1"/>
  <c r="M3043" i="1"/>
  <c r="M3042" i="1"/>
  <c r="S3042" i="1"/>
  <c r="T3042" i="1" s="1"/>
  <c r="M3041" i="1"/>
  <c r="S3041" i="1"/>
  <c r="T3041" i="1" s="1"/>
  <c r="Y3040" i="1"/>
  <c r="AA3040" i="1" s="1"/>
  <c r="S3040" i="1"/>
  <c r="T3040" i="1" s="1"/>
  <c r="M3040" i="1"/>
  <c r="AE3040" i="1"/>
  <c r="S3039" i="1"/>
  <c r="T3039" i="1" s="1"/>
  <c r="M3039" i="1"/>
  <c r="S3038" i="1"/>
  <c r="T3038" i="1" s="1"/>
  <c r="M3038" i="1"/>
  <c r="AE3038" i="1"/>
  <c r="S3037" i="1"/>
  <c r="T3037" i="1" s="1"/>
  <c r="Y3037" i="1"/>
  <c r="AA3037" i="1" s="1"/>
  <c r="M3037" i="1"/>
  <c r="AE3037" i="1"/>
  <c r="X3046" i="1"/>
  <c r="Z3046" i="1" s="1"/>
  <c r="AI3046" i="1" s="1"/>
  <c r="X3049" i="1"/>
  <c r="Z3049" i="1" s="1"/>
  <c r="AI3049" i="1" s="1"/>
  <c r="Y3050" i="1"/>
  <c r="AA3050" i="1" s="1"/>
  <c r="X3045" i="1"/>
  <c r="Z3045" i="1" s="1"/>
  <c r="AI3045" i="1" s="1"/>
  <c r="X3048" i="1"/>
  <c r="Z3048" i="1" s="1"/>
  <c r="AI3048" i="1" s="1"/>
  <c r="X3050" i="1"/>
  <c r="Z3050" i="1" s="1"/>
  <c r="X3044" i="1"/>
  <c r="Z3044" i="1" s="1"/>
  <c r="X3047" i="1"/>
  <c r="Z3047" i="1" s="1"/>
  <c r="X3043" i="1"/>
  <c r="Z3043" i="1" s="1"/>
  <c r="AI3043" i="1" s="1"/>
  <c r="X3039" i="1"/>
  <c r="Z3039" i="1" s="1"/>
  <c r="AI3039" i="1" s="1"/>
  <c r="X3042" i="1"/>
  <c r="Z3042" i="1" s="1"/>
  <c r="AI3042" i="1" s="1"/>
  <c r="X3038" i="1"/>
  <c r="Z3038" i="1" s="1"/>
  <c r="AI3038" i="1" s="1"/>
  <c r="X3041" i="1"/>
  <c r="Z3041" i="1" s="1"/>
  <c r="AI3041" i="1" s="1"/>
  <c r="X3037" i="1"/>
  <c r="Z3037" i="1" s="1"/>
  <c r="X3040" i="1"/>
  <c r="Z3040" i="1" s="1"/>
  <c r="AI3040" i="1" l="1"/>
  <c r="AI3047" i="1"/>
  <c r="AI3037" i="1"/>
  <c r="AI3050" i="1"/>
  <c r="AI3044" i="1"/>
  <c r="J3036" i="1" l="1"/>
  <c r="AH3036" i="1"/>
  <c r="AG3036" i="1"/>
  <c r="AF3036" i="1"/>
  <c r="AC3036" i="1"/>
  <c r="AD3036" i="1"/>
  <c r="I3036" i="1"/>
  <c r="C3036" i="1"/>
  <c r="J3035" i="1"/>
  <c r="Y3035" i="1" s="1"/>
  <c r="AA3035" i="1" s="1"/>
  <c r="AH3035" i="1"/>
  <c r="AG3035" i="1"/>
  <c r="AF3035" i="1"/>
  <c r="AC3035" i="1"/>
  <c r="AD3035" i="1"/>
  <c r="I3035" i="1"/>
  <c r="C3035" i="1"/>
  <c r="J3034" i="1"/>
  <c r="S3034" i="1" s="1"/>
  <c r="T3034" i="1" s="1"/>
  <c r="AH3034" i="1"/>
  <c r="AG3034" i="1"/>
  <c r="AF3034" i="1"/>
  <c r="AC3034" i="1"/>
  <c r="AD3034" i="1"/>
  <c r="I3034" i="1"/>
  <c r="C3034" i="1"/>
  <c r="J3033" i="1"/>
  <c r="M3033" i="1" s="1"/>
  <c r="AH3033" i="1"/>
  <c r="AG3033" i="1"/>
  <c r="AF3033" i="1"/>
  <c r="AC3033" i="1"/>
  <c r="AD3033" i="1"/>
  <c r="I3033" i="1"/>
  <c r="C3033" i="1"/>
  <c r="J3032" i="1"/>
  <c r="Y3032" i="1" s="1"/>
  <c r="AA3032" i="1" s="1"/>
  <c r="AH3032" i="1"/>
  <c r="AG3032" i="1"/>
  <c r="AF3032" i="1"/>
  <c r="AC3032" i="1"/>
  <c r="AD3032" i="1"/>
  <c r="I3032" i="1"/>
  <c r="C3032" i="1"/>
  <c r="J3031" i="1"/>
  <c r="S3031" i="1" s="1"/>
  <c r="T3031" i="1" s="1"/>
  <c r="AH3031" i="1"/>
  <c r="AG3031" i="1"/>
  <c r="AF3031" i="1"/>
  <c r="AC3031" i="1"/>
  <c r="AD3031" i="1"/>
  <c r="I3031" i="1"/>
  <c r="C3031" i="1"/>
  <c r="J3030" i="1"/>
  <c r="M3030" i="1" s="1"/>
  <c r="AH3030" i="1"/>
  <c r="AG3030" i="1"/>
  <c r="AF3030" i="1"/>
  <c r="AC3030" i="1"/>
  <c r="AD3030" i="1"/>
  <c r="I3030" i="1"/>
  <c r="C3030" i="1"/>
  <c r="J3028" i="1"/>
  <c r="AH3028" i="1"/>
  <c r="AG3028" i="1"/>
  <c r="AF3028" i="1"/>
  <c r="AC3028" i="1"/>
  <c r="AD3028" i="1"/>
  <c r="I3028" i="1"/>
  <c r="C3028" i="1"/>
  <c r="J3029" i="1"/>
  <c r="X3029" i="1" s="1"/>
  <c r="Z3029" i="1" s="1"/>
  <c r="AH3029" i="1"/>
  <c r="AG3029" i="1"/>
  <c r="AF3029" i="1"/>
  <c r="AC3029" i="1"/>
  <c r="AD3029" i="1"/>
  <c r="I3029" i="1"/>
  <c r="C3029" i="1"/>
  <c r="J3027" i="1"/>
  <c r="X3027" i="1" s="1"/>
  <c r="Z3027" i="1" s="1"/>
  <c r="AH3027" i="1"/>
  <c r="AG3027" i="1"/>
  <c r="AF3027" i="1"/>
  <c r="AC3027" i="1"/>
  <c r="AD3027" i="1"/>
  <c r="I3027" i="1"/>
  <c r="C3027" i="1"/>
  <c r="J3026" i="1"/>
  <c r="M3026" i="1" s="1"/>
  <c r="AH3026" i="1"/>
  <c r="AG3026" i="1"/>
  <c r="AF3026" i="1"/>
  <c r="AC3026" i="1"/>
  <c r="AD3026" i="1"/>
  <c r="I3026" i="1"/>
  <c r="C3026" i="1"/>
  <c r="J3025" i="1"/>
  <c r="AH3025" i="1"/>
  <c r="AG3025" i="1"/>
  <c r="AF3025" i="1"/>
  <c r="AC3025" i="1"/>
  <c r="AD3025" i="1"/>
  <c r="I3025" i="1"/>
  <c r="C3025" i="1"/>
  <c r="J3024" i="1"/>
  <c r="X3024" i="1" s="1"/>
  <c r="Z3024" i="1" s="1"/>
  <c r="AH3024" i="1"/>
  <c r="AG3024" i="1"/>
  <c r="AF3024" i="1"/>
  <c r="AC3024" i="1"/>
  <c r="AD3024" i="1"/>
  <c r="I3024" i="1"/>
  <c r="C3024" i="1"/>
  <c r="J3023" i="1"/>
  <c r="M3023" i="1" s="1"/>
  <c r="AH3023" i="1"/>
  <c r="AG3023" i="1"/>
  <c r="AF3023" i="1"/>
  <c r="AC3023" i="1"/>
  <c r="AD3023" i="1"/>
  <c r="I3023" i="1"/>
  <c r="C3023" i="1"/>
  <c r="J3022" i="1"/>
  <c r="S3022" i="1" s="1"/>
  <c r="T3022" i="1" s="1"/>
  <c r="AH3022" i="1"/>
  <c r="AG3022" i="1"/>
  <c r="AF3022" i="1"/>
  <c r="AC3022" i="1"/>
  <c r="AD3022" i="1"/>
  <c r="I3022" i="1"/>
  <c r="C3022" i="1"/>
  <c r="J3021" i="1"/>
  <c r="AH3021" i="1"/>
  <c r="AG3021" i="1"/>
  <c r="AF3021" i="1"/>
  <c r="AC3021" i="1"/>
  <c r="AD3021" i="1"/>
  <c r="I3021" i="1"/>
  <c r="C3021" i="1"/>
  <c r="J3020" i="1"/>
  <c r="Y3020" i="1" s="1"/>
  <c r="AA3020" i="1" s="1"/>
  <c r="AH3020" i="1"/>
  <c r="AG3020" i="1"/>
  <c r="AF3020" i="1"/>
  <c r="AC3020" i="1"/>
  <c r="AD3020" i="1"/>
  <c r="I3020" i="1"/>
  <c r="C3020" i="1"/>
  <c r="J3019" i="1"/>
  <c r="AH3019" i="1"/>
  <c r="AG3019" i="1"/>
  <c r="AF3019" i="1"/>
  <c r="AC3019" i="1"/>
  <c r="AD3019" i="1"/>
  <c r="I3019" i="1"/>
  <c r="C3019" i="1"/>
  <c r="J3018" i="1"/>
  <c r="Y3018" i="1" s="1"/>
  <c r="AA3018" i="1" s="1"/>
  <c r="AH3018" i="1"/>
  <c r="AG3018" i="1"/>
  <c r="AF3018" i="1"/>
  <c r="AC3018" i="1"/>
  <c r="AD3018" i="1"/>
  <c r="I3018" i="1"/>
  <c r="C3018" i="1"/>
  <c r="J3017" i="1"/>
  <c r="S3017" i="1" s="1"/>
  <c r="T3017" i="1" s="1"/>
  <c r="AH3017" i="1"/>
  <c r="AG3017" i="1"/>
  <c r="AF3017" i="1"/>
  <c r="AC3017" i="1"/>
  <c r="AD3017" i="1"/>
  <c r="I3017" i="1"/>
  <c r="C3017" i="1"/>
  <c r="AH3016" i="1"/>
  <c r="AG3016" i="1"/>
  <c r="AF3016" i="1"/>
  <c r="AD3016" i="1"/>
  <c r="AC3016" i="1"/>
  <c r="J3016" i="1"/>
  <c r="I3016" i="1"/>
  <c r="C3016" i="1"/>
  <c r="AH3015" i="1"/>
  <c r="AG3015" i="1"/>
  <c r="AF3015" i="1"/>
  <c r="AC3015" i="1"/>
  <c r="AD3015" i="1"/>
  <c r="J3015" i="1"/>
  <c r="I3015" i="1"/>
  <c r="C3015" i="1"/>
  <c r="AH3014" i="1"/>
  <c r="AG3014" i="1"/>
  <c r="AF3014" i="1"/>
  <c r="AD3014" i="1"/>
  <c r="AC3014" i="1"/>
  <c r="J3014" i="1"/>
  <c r="Y3014" i="1" s="1"/>
  <c r="AA3014" i="1" s="1"/>
  <c r="I3014" i="1"/>
  <c r="C3014" i="1"/>
  <c r="AH3013" i="1"/>
  <c r="AG3013" i="1"/>
  <c r="AF3013" i="1"/>
  <c r="AD3013" i="1"/>
  <c r="AC3013" i="1"/>
  <c r="J3013" i="1"/>
  <c r="J2" i="1"/>
  <c r="J3" i="1"/>
  <c r="J4" i="1"/>
  <c r="S4" i="1" s="1"/>
  <c r="T4" i="1" s="1"/>
  <c r="J5" i="1"/>
  <c r="J6" i="1"/>
  <c r="M6" i="1" s="1"/>
  <c r="J7" i="1"/>
  <c r="M7" i="1" s="1"/>
  <c r="J9" i="1"/>
  <c r="J10" i="1"/>
  <c r="J11" i="1"/>
  <c r="X11" i="1" s="1"/>
  <c r="Z11" i="1" s="1"/>
  <c r="J12" i="1"/>
  <c r="J13" i="1"/>
  <c r="M13" i="1" s="1"/>
  <c r="J14" i="1"/>
  <c r="M14" i="1" s="1"/>
  <c r="J15" i="1"/>
  <c r="J16" i="1"/>
  <c r="S16" i="1" s="1"/>
  <c r="T16" i="1" s="1"/>
  <c r="J17" i="1"/>
  <c r="J18" i="1"/>
  <c r="J19" i="1"/>
  <c r="J20" i="1"/>
  <c r="M20" i="1" s="1"/>
  <c r="J21" i="1"/>
  <c r="J22" i="1"/>
  <c r="M22" i="1" s="1"/>
  <c r="J23" i="1"/>
  <c r="J24" i="1"/>
  <c r="J25" i="1"/>
  <c r="J26" i="1"/>
  <c r="J27" i="1"/>
  <c r="S27" i="1" s="1"/>
  <c r="T27" i="1" s="1"/>
  <c r="J28" i="1"/>
  <c r="Y28" i="1" s="1"/>
  <c r="AA28" i="1" s="1"/>
  <c r="J29" i="1"/>
  <c r="J30" i="1"/>
  <c r="M30" i="1" s="1"/>
  <c r="J31" i="1"/>
  <c r="J32" i="1"/>
  <c r="J33" i="1"/>
  <c r="J34" i="1"/>
  <c r="J35" i="1"/>
  <c r="J36" i="1"/>
  <c r="J37" i="1"/>
  <c r="J38" i="1"/>
  <c r="M38" i="1" s="1"/>
  <c r="J39" i="1"/>
  <c r="X39" i="1" s="1"/>
  <c r="Z39" i="1" s="1"/>
  <c r="J40" i="1"/>
  <c r="J41" i="1"/>
  <c r="J42" i="1"/>
  <c r="J43" i="1"/>
  <c r="Y43" i="1" s="1"/>
  <c r="AA43" i="1" s="1"/>
  <c r="J44" i="1"/>
  <c r="X44" i="1" s="1"/>
  <c r="Z44" i="1" s="1"/>
  <c r="J45" i="1"/>
  <c r="J46" i="1"/>
  <c r="J47" i="1"/>
  <c r="J48" i="1"/>
  <c r="J49" i="1"/>
  <c r="Y49" i="1" s="1"/>
  <c r="AA49" i="1" s="1"/>
  <c r="J50" i="1"/>
  <c r="J51" i="1"/>
  <c r="S51" i="1" s="1"/>
  <c r="T51" i="1" s="1"/>
  <c r="J52" i="1"/>
  <c r="J53" i="1"/>
  <c r="S53" i="1" s="1"/>
  <c r="T53" i="1" s="1"/>
  <c r="J54" i="1"/>
  <c r="M54" i="1" s="1"/>
  <c r="J55" i="1"/>
  <c r="J56" i="1"/>
  <c r="Y56" i="1" s="1"/>
  <c r="AA56" i="1" s="1"/>
  <c r="J57" i="1"/>
  <c r="J58" i="1"/>
  <c r="J59" i="1"/>
  <c r="J60" i="1"/>
  <c r="S60" i="1" s="1"/>
  <c r="T60" i="1" s="1"/>
  <c r="J61" i="1"/>
  <c r="Y61" i="1" s="1"/>
  <c r="AA61" i="1" s="1"/>
  <c r="J62" i="1"/>
  <c r="M62" i="1" s="1"/>
  <c r="J63" i="1"/>
  <c r="Y63" i="1" s="1"/>
  <c r="AA63" i="1" s="1"/>
  <c r="J64" i="1"/>
  <c r="X64" i="1" s="1"/>
  <c r="Z64" i="1" s="1"/>
  <c r="J65" i="1"/>
  <c r="J66" i="1"/>
  <c r="J67" i="1"/>
  <c r="S67" i="1" s="1"/>
  <c r="T67" i="1" s="1"/>
  <c r="J68" i="1"/>
  <c r="J69" i="1"/>
  <c r="J70" i="1"/>
  <c r="M70" i="1" s="1"/>
  <c r="J71" i="1"/>
  <c r="J72" i="1"/>
  <c r="X72" i="1" s="1"/>
  <c r="Z72" i="1" s="1"/>
  <c r="J73" i="1"/>
  <c r="J74" i="1"/>
  <c r="J75" i="1"/>
  <c r="Y75" i="1" s="1"/>
  <c r="AA75" i="1" s="1"/>
  <c r="J76" i="1"/>
  <c r="J77" i="1"/>
  <c r="Y77" i="1" s="1"/>
  <c r="AA77" i="1" s="1"/>
  <c r="J78" i="1"/>
  <c r="M78" i="1" s="1"/>
  <c r="J79" i="1"/>
  <c r="J80" i="1"/>
  <c r="M80" i="1" s="1"/>
  <c r="J81" i="1"/>
  <c r="J82" i="1"/>
  <c r="J83" i="1"/>
  <c r="J84" i="1"/>
  <c r="Y84" i="1" s="1"/>
  <c r="AA84" i="1" s="1"/>
  <c r="J85" i="1"/>
  <c r="J86" i="1"/>
  <c r="J87" i="1"/>
  <c r="J88" i="1"/>
  <c r="J89" i="1"/>
  <c r="J90" i="1"/>
  <c r="J91" i="1"/>
  <c r="J92" i="1"/>
  <c r="Y92" i="1" s="1"/>
  <c r="AA92" i="1" s="1"/>
  <c r="J93" i="1"/>
  <c r="J94" i="1"/>
  <c r="M94" i="1" s="1"/>
  <c r="J95" i="1"/>
  <c r="J96" i="1"/>
  <c r="X96" i="1" s="1"/>
  <c r="Z96" i="1" s="1"/>
  <c r="J97" i="1"/>
  <c r="J98" i="1"/>
  <c r="J99" i="1"/>
  <c r="M99" i="1" s="1"/>
  <c r="J100" i="1"/>
  <c r="X100" i="1" s="1"/>
  <c r="Z100" i="1" s="1"/>
  <c r="J101" i="1"/>
  <c r="J102" i="1"/>
  <c r="M102" i="1" s="1"/>
  <c r="J103" i="1"/>
  <c r="J104" i="1"/>
  <c r="M104" i="1" s="1"/>
  <c r="J105" i="1"/>
  <c r="J106" i="1"/>
  <c r="J107" i="1"/>
  <c r="Y107" i="1" s="1"/>
  <c r="AA107" i="1" s="1"/>
  <c r="J108" i="1"/>
  <c r="Y108" i="1" s="1"/>
  <c r="AA108" i="1" s="1"/>
  <c r="J109" i="1"/>
  <c r="J110" i="1"/>
  <c r="J111" i="1"/>
  <c r="X111" i="1" s="1"/>
  <c r="Z111" i="1" s="1"/>
  <c r="J112" i="1"/>
  <c r="M112" i="1" s="1"/>
  <c r="J113" i="1"/>
  <c r="J114" i="1"/>
  <c r="M114" i="1" s="1"/>
  <c r="J115" i="1"/>
  <c r="Y115" i="1" s="1"/>
  <c r="AA115" i="1" s="1"/>
  <c r="J116" i="1"/>
  <c r="J117" i="1"/>
  <c r="J118" i="1"/>
  <c r="M118" i="1" s="1"/>
  <c r="J119" i="1"/>
  <c r="J120" i="1"/>
  <c r="X120" i="1" s="1"/>
  <c r="Z120" i="1" s="1"/>
  <c r="J121" i="1"/>
  <c r="S121" i="1" s="1"/>
  <c r="T121" i="1" s="1"/>
  <c r="J122" i="1"/>
  <c r="J123" i="1"/>
  <c r="M123" i="1" s="1"/>
  <c r="J124" i="1"/>
  <c r="X124" i="1" s="1"/>
  <c r="Z124" i="1" s="1"/>
  <c r="J125" i="1"/>
  <c r="S125" i="1" s="1"/>
  <c r="T125" i="1" s="1"/>
  <c r="J126" i="1"/>
  <c r="J127" i="1"/>
  <c r="J128" i="1"/>
  <c r="J129" i="1"/>
  <c r="J130" i="1"/>
  <c r="J131" i="1"/>
  <c r="J132" i="1"/>
  <c r="X132" i="1" s="1"/>
  <c r="Z132" i="1" s="1"/>
  <c r="J133" i="1"/>
  <c r="J134" i="1"/>
  <c r="J135" i="1"/>
  <c r="J136" i="1"/>
  <c r="S136" i="1" s="1"/>
  <c r="T136" i="1" s="1"/>
  <c r="J137" i="1"/>
  <c r="J138" i="1"/>
  <c r="J139" i="1"/>
  <c r="M139" i="1" s="1"/>
  <c r="J140" i="1"/>
  <c r="Y140" i="1" s="1"/>
  <c r="AA140" i="1" s="1"/>
  <c r="J141" i="1"/>
  <c r="J142" i="1"/>
  <c r="J143" i="1"/>
  <c r="J144" i="1"/>
  <c r="S144" i="1" s="1"/>
  <c r="T144" i="1" s="1"/>
  <c r="J145" i="1"/>
  <c r="J146" i="1"/>
  <c r="J147" i="1"/>
  <c r="X147" i="1" s="1"/>
  <c r="Z147" i="1" s="1"/>
  <c r="J148" i="1"/>
  <c r="Y148" i="1" s="1"/>
  <c r="AA148" i="1" s="1"/>
  <c r="J149" i="1"/>
  <c r="X149" i="1" s="1"/>
  <c r="Z149" i="1" s="1"/>
  <c r="J150" i="1"/>
  <c r="J151" i="1"/>
  <c r="Y151" i="1" s="1"/>
  <c r="AA151" i="1" s="1"/>
  <c r="J152" i="1"/>
  <c r="J153" i="1"/>
  <c r="J154" i="1"/>
  <c r="J155" i="1"/>
  <c r="J156" i="1"/>
  <c r="M156" i="1" s="1"/>
  <c r="J157" i="1"/>
  <c r="S157" i="1" s="1"/>
  <c r="T157" i="1" s="1"/>
  <c r="J158" i="1"/>
  <c r="J159" i="1"/>
  <c r="S159" i="1" s="1"/>
  <c r="T159" i="1" s="1"/>
  <c r="J160" i="1"/>
  <c r="J161" i="1"/>
  <c r="S161" i="1" s="1"/>
  <c r="T161" i="1" s="1"/>
  <c r="J162" i="1"/>
  <c r="J163" i="1"/>
  <c r="J164" i="1"/>
  <c r="S164" i="1" s="1"/>
  <c r="T164" i="1" s="1"/>
  <c r="J165" i="1"/>
  <c r="J166" i="1"/>
  <c r="M166" i="1" s="1"/>
  <c r="J167" i="1"/>
  <c r="Y167" i="1" s="1"/>
  <c r="AA167" i="1" s="1"/>
  <c r="J168" i="1"/>
  <c r="J169" i="1"/>
  <c r="J170" i="1"/>
  <c r="J171" i="1"/>
  <c r="J172" i="1"/>
  <c r="J173" i="1"/>
  <c r="Y173" i="1" s="1"/>
  <c r="AA173" i="1" s="1"/>
  <c r="J174" i="1"/>
  <c r="M174" i="1" s="1"/>
  <c r="J175" i="1"/>
  <c r="J176" i="1"/>
  <c r="M176" i="1" s="1"/>
  <c r="J177" i="1"/>
  <c r="J178" i="1"/>
  <c r="J179" i="1"/>
  <c r="J180" i="1"/>
  <c r="Y180" i="1" s="1"/>
  <c r="AA180" i="1" s="1"/>
  <c r="J181" i="1"/>
  <c r="J182" i="1"/>
  <c r="M182" i="1" s="1"/>
  <c r="J183" i="1"/>
  <c r="J184" i="1"/>
  <c r="J185" i="1"/>
  <c r="Y185" i="1" s="1"/>
  <c r="AA185" i="1" s="1"/>
  <c r="J186" i="1"/>
  <c r="J187" i="1"/>
  <c r="J188" i="1"/>
  <c r="M188" i="1" s="1"/>
  <c r="J189" i="1"/>
  <c r="X189" i="1" s="1"/>
  <c r="Z189" i="1" s="1"/>
  <c r="J190" i="1"/>
  <c r="M190" i="1" s="1"/>
  <c r="J191" i="1"/>
  <c r="X191" i="1" s="1"/>
  <c r="Z191" i="1" s="1"/>
  <c r="J192" i="1"/>
  <c r="J193" i="1"/>
  <c r="J194" i="1"/>
  <c r="J195" i="1"/>
  <c r="J196" i="1"/>
  <c r="M196" i="1" s="1"/>
  <c r="J197" i="1"/>
  <c r="J198" i="1"/>
  <c r="M198" i="1" s="1"/>
  <c r="J199" i="1"/>
  <c r="J200" i="1"/>
  <c r="S200" i="1" s="1"/>
  <c r="T200" i="1" s="1"/>
  <c r="J201" i="1"/>
  <c r="J202" i="1"/>
  <c r="J203" i="1"/>
  <c r="Y203" i="1" s="1"/>
  <c r="AA203" i="1" s="1"/>
  <c r="J204" i="1"/>
  <c r="J205" i="1"/>
  <c r="X205" i="1" s="1"/>
  <c r="Z205" i="1" s="1"/>
  <c r="J206" i="1"/>
  <c r="M206" i="1" s="1"/>
  <c r="J207" i="1"/>
  <c r="J208" i="1"/>
  <c r="M208" i="1" s="1"/>
  <c r="J209" i="1"/>
  <c r="J210" i="1"/>
  <c r="J211" i="1"/>
  <c r="S211" i="1" s="1"/>
  <c r="T211" i="1" s="1"/>
  <c r="J212" i="1"/>
  <c r="J213" i="1"/>
  <c r="J214" i="1"/>
  <c r="M214" i="1" s="1"/>
  <c r="J215" i="1"/>
  <c r="Y215" i="1" s="1"/>
  <c r="AA215" i="1" s="1"/>
  <c r="J216" i="1"/>
  <c r="S216" i="1" s="1"/>
  <c r="T216" i="1" s="1"/>
  <c r="J217" i="1"/>
  <c r="M217" i="1" s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M230" i="1" s="1"/>
  <c r="J231" i="1"/>
  <c r="J232" i="1"/>
  <c r="M232" i="1" s="1"/>
  <c r="J233" i="1"/>
  <c r="J234" i="1"/>
  <c r="J235" i="1"/>
  <c r="Y235" i="1" s="1"/>
  <c r="AA235" i="1" s="1"/>
  <c r="J236" i="1"/>
  <c r="J237" i="1"/>
  <c r="Y237" i="1" s="1"/>
  <c r="AA237" i="1" s="1"/>
  <c r="J238" i="1"/>
  <c r="Y238" i="1" s="1"/>
  <c r="AA238" i="1" s="1"/>
  <c r="J239" i="1"/>
  <c r="J240" i="1"/>
  <c r="J241" i="1"/>
  <c r="X241" i="1" s="1"/>
  <c r="Z241" i="1" s="1"/>
  <c r="J242" i="1"/>
  <c r="M242" i="1" s="1"/>
  <c r="J243" i="1"/>
  <c r="J244" i="1"/>
  <c r="J245" i="1"/>
  <c r="J246" i="1"/>
  <c r="J247" i="1"/>
  <c r="Y247" i="1" s="1"/>
  <c r="AA247" i="1" s="1"/>
  <c r="J248" i="1"/>
  <c r="J249" i="1"/>
  <c r="J250" i="1"/>
  <c r="J251" i="1"/>
  <c r="M251" i="1" s="1"/>
  <c r="J252" i="1"/>
  <c r="J253" i="1"/>
  <c r="J254" i="1"/>
  <c r="M254" i="1" s="1"/>
  <c r="J255" i="1"/>
  <c r="J256" i="1"/>
  <c r="Y256" i="1" s="1"/>
  <c r="AA256" i="1" s="1"/>
  <c r="J257" i="1"/>
  <c r="J258" i="1"/>
  <c r="J259" i="1"/>
  <c r="S259" i="1" s="1"/>
  <c r="T259" i="1" s="1"/>
  <c r="J260" i="1"/>
  <c r="S260" i="1" s="1"/>
  <c r="T260" i="1" s="1"/>
  <c r="J261" i="1"/>
  <c r="J262" i="1"/>
  <c r="M262" i="1" s="1"/>
  <c r="J263" i="1"/>
  <c r="J264" i="1"/>
  <c r="J265" i="1"/>
  <c r="J266" i="1"/>
  <c r="J267" i="1"/>
  <c r="J268" i="1"/>
  <c r="J269" i="1"/>
  <c r="X269" i="1" s="1"/>
  <c r="Z269" i="1" s="1"/>
  <c r="J270" i="1"/>
  <c r="M270" i="1" s="1"/>
  <c r="J271" i="1"/>
  <c r="J272" i="1"/>
  <c r="Y272" i="1" s="1"/>
  <c r="AA272" i="1" s="1"/>
  <c r="J273" i="1"/>
  <c r="J274" i="1"/>
  <c r="Y274" i="1" s="1"/>
  <c r="AA274" i="1" s="1"/>
  <c r="J275" i="1"/>
  <c r="J276" i="1"/>
  <c r="J277" i="1"/>
  <c r="J278" i="1"/>
  <c r="J279" i="1"/>
  <c r="J280" i="1"/>
  <c r="M280" i="1" s="1"/>
  <c r="J281" i="1"/>
  <c r="M281" i="1" s="1"/>
  <c r="J282" i="1"/>
  <c r="J283" i="1"/>
  <c r="Y283" i="1" s="1"/>
  <c r="AA283" i="1" s="1"/>
  <c r="J284" i="1"/>
  <c r="J285" i="1"/>
  <c r="J286" i="1"/>
  <c r="M286" i="1" s="1"/>
  <c r="J287" i="1"/>
  <c r="J288" i="1"/>
  <c r="X288" i="1" s="1"/>
  <c r="Z288" i="1" s="1"/>
  <c r="J289" i="1"/>
  <c r="J290" i="1"/>
  <c r="J291" i="1"/>
  <c r="J292" i="1"/>
  <c r="J293" i="1"/>
  <c r="J294" i="1"/>
  <c r="M294" i="1" s="1"/>
  <c r="J295" i="1"/>
  <c r="J296" i="1"/>
  <c r="Y296" i="1" s="1"/>
  <c r="AA296" i="1" s="1"/>
  <c r="J297" i="1"/>
  <c r="J298" i="1"/>
  <c r="J299" i="1"/>
  <c r="J300" i="1"/>
  <c r="S300" i="1" s="1"/>
  <c r="T300" i="1" s="1"/>
  <c r="J301" i="1"/>
  <c r="J302" i="1"/>
  <c r="J303" i="1"/>
  <c r="J304" i="1"/>
  <c r="J305" i="1"/>
  <c r="J306" i="1"/>
  <c r="J307" i="1"/>
  <c r="Y307" i="1" s="1"/>
  <c r="AA307" i="1" s="1"/>
  <c r="J308" i="1"/>
  <c r="J309" i="1"/>
  <c r="J310" i="1"/>
  <c r="M310" i="1" s="1"/>
  <c r="J311" i="1"/>
  <c r="J312" i="1"/>
  <c r="J313" i="1"/>
  <c r="J314" i="1"/>
  <c r="M314" i="1" s="1"/>
  <c r="J315" i="1"/>
  <c r="J316" i="1"/>
  <c r="J317" i="1"/>
  <c r="J318" i="1"/>
  <c r="M318" i="1" s="1"/>
  <c r="J319" i="1"/>
  <c r="J320" i="1"/>
  <c r="J321" i="1"/>
  <c r="J322" i="1"/>
  <c r="J323" i="1"/>
  <c r="J324" i="1"/>
  <c r="J325" i="1"/>
  <c r="J326" i="1"/>
  <c r="M326" i="1" s="1"/>
  <c r="J327" i="1"/>
  <c r="J328" i="1"/>
  <c r="J329" i="1"/>
  <c r="X329" i="1" s="1"/>
  <c r="Z329" i="1" s="1"/>
  <c r="J330" i="1"/>
  <c r="X330" i="1" s="1"/>
  <c r="Z330" i="1" s="1"/>
  <c r="J331" i="1"/>
  <c r="S331" i="1" s="1"/>
  <c r="T331" i="1" s="1"/>
  <c r="J332" i="1"/>
  <c r="J333" i="1"/>
  <c r="J334" i="1"/>
  <c r="J335" i="1"/>
  <c r="J336" i="1"/>
  <c r="J337" i="1"/>
  <c r="J338" i="1"/>
  <c r="J339" i="1"/>
  <c r="Y339" i="1" s="1"/>
  <c r="AA339" i="1" s="1"/>
  <c r="J340" i="1"/>
  <c r="X340" i="1" s="1"/>
  <c r="Z340" i="1" s="1"/>
  <c r="J341" i="1"/>
  <c r="J342" i="1"/>
  <c r="M342" i="1" s="1"/>
  <c r="J343" i="1"/>
  <c r="J344" i="1"/>
  <c r="Y344" i="1" s="1"/>
  <c r="AA344" i="1" s="1"/>
  <c r="J345" i="1"/>
  <c r="M345" i="1" s="1"/>
  <c r="J346" i="1"/>
  <c r="Y346" i="1" s="1"/>
  <c r="AA346" i="1" s="1"/>
  <c r="J347" i="1"/>
  <c r="J348" i="1"/>
  <c r="J349" i="1"/>
  <c r="J350" i="1"/>
  <c r="M350" i="1" s="1"/>
  <c r="J351" i="1"/>
  <c r="S351" i="1" s="1"/>
  <c r="T351" i="1" s="1"/>
  <c r="J352" i="1"/>
  <c r="J353" i="1"/>
  <c r="S353" i="1" s="1"/>
  <c r="T353" i="1" s="1"/>
  <c r="J354" i="1"/>
  <c r="J355" i="1"/>
  <c r="X355" i="1" s="1"/>
  <c r="Z355" i="1" s="1"/>
  <c r="J356" i="1"/>
  <c r="J357" i="1"/>
  <c r="J358" i="1"/>
  <c r="M358" i="1" s="1"/>
  <c r="J359" i="1"/>
  <c r="J360" i="1"/>
  <c r="J361" i="1"/>
  <c r="J362" i="1"/>
  <c r="X362" i="1" s="1"/>
  <c r="Z362" i="1" s="1"/>
  <c r="J363" i="1"/>
  <c r="S363" i="1" s="1"/>
  <c r="T363" i="1" s="1"/>
  <c r="J364" i="1"/>
  <c r="J365" i="1"/>
  <c r="J366" i="1"/>
  <c r="M366" i="1" s="1"/>
  <c r="J367" i="1"/>
  <c r="J368" i="1"/>
  <c r="Y368" i="1" s="1"/>
  <c r="AA368" i="1" s="1"/>
  <c r="J369" i="1"/>
  <c r="J370" i="1"/>
  <c r="J371" i="1"/>
  <c r="M371" i="1" s="1"/>
  <c r="J372" i="1"/>
  <c r="J373" i="1"/>
  <c r="J374" i="1"/>
  <c r="J375" i="1"/>
  <c r="J376" i="1"/>
  <c r="J377" i="1"/>
  <c r="J378" i="1"/>
  <c r="J379" i="1"/>
  <c r="X379" i="1" s="1"/>
  <c r="Z379" i="1" s="1"/>
  <c r="J380" i="1"/>
  <c r="J381" i="1"/>
  <c r="Y381" i="1" s="1"/>
  <c r="AA381" i="1" s="1"/>
  <c r="J382" i="1"/>
  <c r="M382" i="1" s="1"/>
  <c r="J383" i="1"/>
  <c r="J384" i="1"/>
  <c r="J385" i="1"/>
  <c r="J386" i="1"/>
  <c r="S386" i="1" s="1"/>
  <c r="T386" i="1" s="1"/>
  <c r="J387" i="1"/>
  <c r="Y387" i="1" s="1"/>
  <c r="AA387" i="1" s="1"/>
  <c r="J388" i="1"/>
  <c r="J389" i="1"/>
  <c r="J390" i="1"/>
  <c r="M390" i="1" s="1"/>
  <c r="J391" i="1"/>
  <c r="S391" i="1" s="1"/>
  <c r="T391" i="1" s="1"/>
  <c r="J392" i="1"/>
  <c r="J393" i="1"/>
  <c r="J394" i="1"/>
  <c r="J395" i="1"/>
  <c r="X395" i="1" s="1"/>
  <c r="Z395" i="1" s="1"/>
  <c r="J396" i="1"/>
  <c r="J397" i="1"/>
  <c r="Y397" i="1" s="1"/>
  <c r="AA397" i="1" s="1"/>
  <c r="J398" i="1"/>
  <c r="M398" i="1" s="1"/>
  <c r="J399" i="1"/>
  <c r="J400" i="1"/>
  <c r="X400" i="1" s="1"/>
  <c r="Z400" i="1" s="1"/>
  <c r="J401" i="1"/>
  <c r="J402" i="1"/>
  <c r="J403" i="1"/>
  <c r="M403" i="1" s="1"/>
  <c r="J404" i="1"/>
  <c r="J405" i="1"/>
  <c r="J406" i="1"/>
  <c r="M406" i="1" s="1"/>
  <c r="J407" i="1"/>
  <c r="J408" i="1"/>
  <c r="J409" i="1"/>
  <c r="J410" i="1"/>
  <c r="J411" i="1"/>
  <c r="S411" i="1" s="1"/>
  <c r="T411" i="1" s="1"/>
  <c r="J412" i="1"/>
  <c r="J413" i="1"/>
  <c r="J414" i="1"/>
  <c r="M414" i="1" s="1"/>
  <c r="J415" i="1"/>
  <c r="S415" i="1" s="1"/>
  <c r="T415" i="1" s="1"/>
  <c r="J416" i="1"/>
  <c r="J417" i="1"/>
  <c r="J418" i="1"/>
  <c r="S418" i="1" s="1"/>
  <c r="T418" i="1" s="1"/>
  <c r="J419" i="1"/>
  <c r="J420" i="1"/>
  <c r="J421" i="1"/>
  <c r="Y421" i="1" s="1"/>
  <c r="AA421" i="1" s="1"/>
  <c r="J422" i="1"/>
  <c r="M422" i="1" s="1"/>
  <c r="J423" i="1"/>
  <c r="Y423" i="1" s="1"/>
  <c r="AA423" i="1" s="1"/>
  <c r="J424" i="1"/>
  <c r="J425" i="1"/>
  <c r="J426" i="1"/>
  <c r="J427" i="1"/>
  <c r="J428" i="1"/>
  <c r="J429" i="1"/>
  <c r="J430" i="1"/>
  <c r="M430" i="1" s="1"/>
  <c r="J431" i="1"/>
  <c r="J432" i="1"/>
  <c r="Y432" i="1" s="1"/>
  <c r="AA432" i="1" s="1"/>
  <c r="J433" i="1"/>
  <c r="J434" i="1"/>
  <c r="J435" i="1"/>
  <c r="X435" i="1" s="1"/>
  <c r="Z435" i="1" s="1"/>
  <c r="J436" i="1"/>
  <c r="J437" i="1"/>
  <c r="S437" i="1" s="1"/>
  <c r="T437" i="1" s="1"/>
  <c r="J438" i="1"/>
  <c r="M438" i="1" s="1"/>
  <c r="J439" i="1"/>
  <c r="J440" i="1"/>
  <c r="J441" i="1"/>
  <c r="J442" i="1"/>
  <c r="J443" i="1"/>
  <c r="S443" i="1" s="1"/>
  <c r="T443" i="1" s="1"/>
  <c r="J444" i="1"/>
  <c r="J445" i="1"/>
  <c r="S445" i="1" s="1"/>
  <c r="T445" i="1" s="1"/>
  <c r="J446" i="1"/>
  <c r="M446" i="1" s="1"/>
  <c r="J447" i="1"/>
  <c r="J448" i="1"/>
  <c r="J449" i="1"/>
  <c r="J450" i="1"/>
  <c r="S450" i="1" s="1"/>
  <c r="T450" i="1" s="1"/>
  <c r="J451" i="1"/>
  <c r="Y451" i="1" s="1"/>
  <c r="AA451" i="1" s="1"/>
  <c r="J452" i="1"/>
  <c r="X452" i="1" s="1"/>
  <c r="Z452" i="1" s="1"/>
  <c r="J453" i="1"/>
  <c r="J454" i="1"/>
  <c r="M454" i="1" s="1"/>
  <c r="J455" i="1"/>
  <c r="J456" i="1"/>
  <c r="J457" i="1"/>
  <c r="M457" i="1" s="1"/>
  <c r="J458" i="1"/>
  <c r="J459" i="1"/>
  <c r="J460" i="1"/>
  <c r="J461" i="1"/>
  <c r="J462" i="1"/>
  <c r="M462" i="1" s="1"/>
  <c r="J463" i="1"/>
  <c r="J464" i="1"/>
  <c r="J465" i="1"/>
  <c r="J466" i="1"/>
  <c r="J467" i="1"/>
  <c r="Y467" i="1" s="1"/>
  <c r="AA467" i="1" s="1"/>
  <c r="J468" i="1"/>
  <c r="J469" i="1"/>
  <c r="J470" i="1"/>
  <c r="J471" i="1"/>
  <c r="J472" i="1"/>
  <c r="J473" i="1"/>
  <c r="J474" i="1"/>
  <c r="X474" i="1" s="1"/>
  <c r="Z474" i="1" s="1"/>
  <c r="J475" i="1"/>
  <c r="J476" i="1"/>
  <c r="M476" i="1" s="1"/>
  <c r="J477" i="1"/>
  <c r="J478" i="1"/>
  <c r="M478" i="1" s="1"/>
  <c r="J479" i="1"/>
  <c r="J480" i="1"/>
  <c r="J481" i="1"/>
  <c r="J482" i="1"/>
  <c r="J483" i="1"/>
  <c r="M483" i="1" s="1"/>
  <c r="J484" i="1"/>
  <c r="Y484" i="1" s="1"/>
  <c r="AA484" i="1" s="1"/>
  <c r="J485" i="1"/>
  <c r="J486" i="1"/>
  <c r="M486" i="1" s="1"/>
  <c r="J487" i="1"/>
  <c r="J488" i="1"/>
  <c r="J489" i="1"/>
  <c r="J490" i="1"/>
  <c r="S490" i="1" s="1"/>
  <c r="T490" i="1" s="1"/>
  <c r="J491" i="1"/>
  <c r="X491" i="1" s="1"/>
  <c r="Z491" i="1" s="1"/>
  <c r="J492" i="1"/>
  <c r="J493" i="1"/>
  <c r="J494" i="1"/>
  <c r="M494" i="1" s="1"/>
  <c r="J495" i="1"/>
  <c r="J496" i="1"/>
  <c r="J497" i="1"/>
  <c r="J498" i="1"/>
  <c r="J499" i="1"/>
  <c r="J500" i="1"/>
  <c r="Y500" i="1" s="1"/>
  <c r="AA500" i="1" s="1"/>
  <c r="J501" i="1"/>
  <c r="J502" i="1"/>
  <c r="M502" i="1" s="1"/>
  <c r="J503" i="1"/>
  <c r="J504" i="1"/>
  <c r="J505" i="1"/>
  <c r="M505" i="1" s="1"/>
  <c r="J506" i="1"/>
  <c r="X506" i="1" s="1"/>
  <c r="Z506" i="1" s="1"/>
  <c r="J507" i="1"/>
  <c r="M507" i="1" s="1"/>
  <c r="J508" i="1"/>
  <c r="Y508" i="1" s="1"/>
  <c r="AA508" i="1" s="1"/>
  <c r="J509" i="1"/>
  <c r="S509" i="1" s="1"/>
  <c r="T509" i="1" s="1"/>
  <c r="J510" i="1"/>
  <c r="M510" i="1" s="1"/>
  <c r="J511" i="1"/>
  <c r="J512" i="1"/>
  <c r="X512" i="1" s="1"/>
  <c r="Z512" i="1" s="1"/>
  <c r="J513" i="1"/>
  <c r="Y513" i="1" s="1"/>
  <c r="AA513" i="1" s="1"/>
  <c r="J514" i="1"/>
  <c r="J515" i="1"/>
  <c r="J516" i="1"/>
  <c r="J517" i="1"/>
  <c r="J518" i="1"/>
  <c r="M518" i="1" s="1"/>
  <c r="J519" i="1"/>
  <c r="J520" i="1"/>
  <c r="J521" i="1"/>
  <c r="J522" i="1"/>
  <c r="J523" i="1"/>
  <c r="S523" i="1" s="1"/>
  <c r="T523" i="1" s="1"/>
  <c r="J524" i="1"/>
  <c r="X524" i="1" s="1"/>
  <c r="Z524" i="1" s="1"/>
  <c r="J525" i="1"/>
  <c r="J526" i="1"/>
  <c r="M526" i="1" s="1"/>
  <c r="J527" i="1"/>
  <c r="J528" i="1"/>
  <c r="J529" i="1"/>
  <c r="X529" i="1" s="1"/>
  <c r="Z529" i="1" s="1"/>
  <c r="J530" i="1"/>
  <c r="J531" i="1"/>
  <c r="S531" i="1" s="1"/>
  <c r="T531" i="1" s="1"/>
  <c r="J532" i="1"/>
  <c r="J533" i="1"/>
  <c r="J534" i="1"/>
  <c r="J535" i="1"/>
  <c r="M535" i="1" s="1"/>
  <c r="J536" i="1"/>
  <c r="J537" i="1"/>
  <c r="J538" i="1"/>
  <c r="Y538" i="1" s="1"/>
  <c r="AA538" i="1" s="1"/>
  <c r="J539" i="1"/>
  <c r="J540" i="1"/>
  <c r="J541" i="1"/>
  <c r="J542" i="1"/>
  <c r="M542" i="1" s="1"/>
  <c r="J543" i="1"/>
  <c r="J544" i="1"/>
  <c r="M544" i="1" s="1"/>
  <c r="J545" i="1"/>
  <c r="S545" i="1" s="1"/>
  <c r="T545" i="1" s="1"/>
  <c r="J546" i="1"/>
  <c r="J547" i="1"/>
  <c r="S547" i="1" s="1"/>
  <c r="T547" i="1" s="1"/>
  <c r="J548" i="1"/>
  <c r="X548" i="1" s="1"/>
  <c r="Z548" i="1" s="1"/>
  <c r="J549" i="1"/>
  <c r="S549" i="1" s="1"/>
  <c r="T549" i="1" s="1"/>
  <c r="J550" i="1"/>
  <c r="M550" i="1" s="1"/>
  <c r="J551" i="1"/>
  <c r="J552" i="1"/>
  <c r="Y552" i="1" s="1"/>
  <c r="AA552" i="1" s="1"/>
  <c r="J553" i="1"/>
  <c r="J554" i="1"/>
  <c r="J555" i="1"/>
  <c r="Y555" i="1" s="1"/>
  <c r="AA555" i="1" s="1"/>
  <c r="J556" i="1"/>
  <c r="J557" i="1"/>
  <c r="Y557" i="1" s="1"/>
  <c r="AA557" i="1" s="1"/>
  <c r="J558" i="1"/>
  <c r="M558" i="1" s="1"/>
  <c r="J559" i="1"/>
  <c r="X559" i="1" s="1"/>
  <c r="Z559" i="1" s="1"/>
  <c r="J560" i="1"/>
  <c r="M560" i="1" s="1"/>
  <c r="J561" i="1"/>
  <c r="S561" i="1" s="1"/>
  <c r="T561" i="1" s="1"/>
  <c r="J562" i="1"/>
  <c r="J563" i="1"/>
  <c r="J564" i="1"/>
  <c r="J565" i="1"/>
  <c r="J566" i="1"/>
  <c r="M566" i="1" s="1"/>
  <c r="J567" i="1"/>
  <c r="J568" i="1"/>
  <c r="J569" i="1"/>
  <c r="J570" i="1"/>
  <c r="J571" i="1"/>
  <c r="J572" i="1"/>
  <c r="J573" i="1"/>
  <c r="J574" i="1"/>
  <c r="M574" i="1" s="1"/>
  <c r="J575" i="1"/>
  <c r="S575" i="1" s="1"/>
  <c r="T575" i="1" s="1"/>
  <c r="J576" i="1"/>
  <c r="J577" i="1"/>
  <c r="J578" i="1"/>
  <c r="X578" i="1" s="1"/>
  <c r="Z578" i="1" s="1"/>
  <c r="J579" i="1"/>
  <c r="Y579" i="1" s="1"/>
  <c r="AA579" i="1" s="1"/>
  <c r="J580" i="1"/>
  <c r="J581" i="1"/>
  <c r="J582" i="1"/>
  <c r="M582" i="1" s="1"/>
  <c r="J583" i="1"/>
  <c r="Y583" i="1" s="1"/>
  <c r="AA583" i="1" s="1"/>
  <c r="J584" i="1"/>
  <c r="X584" i="1" s="1"/>
  <c r="Z584" i="1" s="1"/>
  <c r="J585" i="1"/>
  <c r="Y585" i="1" s="1"/>
  <c r="AA585" i="1" s="1"/>
  <c r="J586" i="1"/>
  <c r="J587" i="1"/>
  <c r="J588" i="1"/>
  <c r="J589" i="1"/>
  <c r="X589" i="1" s="1"/>
  <c r="Z589" i="1" s="1"/>
  <c r="J590" i="1"/>
  <c r="M590" i="1" s="1"/>
  <c r="J591" i="1"/>
  <c r="M591" i="1" s="1"/>
  <c r="J592" i="1"/>
  <c r="J593" i="1"/>
  <c r="J594" i="1"/>
  <c r="J595" i="1"/>
  <c r="Y595" i="1" s="1"/>
  <c r="AA595" i="1" s="1"/>
  <c r="J596" i="1"/>
  <c r="J597" i="1"/>
  <c r="X597" i="1" s="1"/>
  <c r="Z597" i="1" s="1"/>
  <c r="J598" i="1"/>
  <c r="J599" i="1"/>
  <c r="M599" i="1" s="1"/>
  <c r="J600" i="1"/>
  <c r="X600" i="1" s="1"/>
  <c r="Z600" i="1" s="1"/>
  <c r="J601" i="1"/>
  <c r="J602" i="1"/>
  <c r="X602" i="1" s="1"/>
  <c r="Z602" i="1" s="1"/>
  <c r="J603" i="1"/>
  <c r="X603" i="1" s="1"/>
  <c r="Z603" i="1" s="1"/>
  <c r="J604" i="1"/>
  <c r="J605" i="1"/>
  <c r="J606" i="1"/>
  <c r="J607" i="1"/>
  <c r="M607" i="1" s="1"/>
  <c r="J608" i="1"/>
  <c r="J609" i="1"/>
  <c r="J610" i="1"/>
  <c r="J611" i="1"/>
  <c r="X611" i="1" s="1"/>
  <c r="Z611" i="1" s="1"/>
  <c r="J612" i="1"/>
  <c r="J613" i="1"/>
  <c r="J614" i="1"/>
  <c r="J615" i="1"/>
  <c r="M615" i="1" s="1"/>
  <c r="J616" i="1"/>
  <c r="J617" i="1"/>
  <c r="J618" i="1"/>
  <c r="J619" i="1"/>
  <c r="J620" i="1"/>
  <c r="X620" i="1" s="1"/>
  <c r="Z620" i="1" s="1"/>
  <c r="J621" i="1"/>
  <c r="S621" i="1" s="1"/>
  <c r="T621" i="1" s="1"/>
  <c r="J622" i="1"/>
  <c r="M622" i="1" s="1"/>
  <c r="J623" i="1"/>
  <c r="J624" i="1"/>
  <c r="S624" i="1" s="1"/>
  <c r="T624" i="1" s="1"/>
  <c r="J625" i="1"/>
  <c r="J626" i="1"/>
  <c r="J627" i="1"/>
  <c r="J628" i="1"/>
  <c r="J629" i="1"/>
  <c r="J630" i="1"/>
  <c r="J631" i="1"/>
  <c r="S631" i="1" s="1"/>
  <c r="T631" i="1" s="1"/>
  <c r="J632" i="1"/>
  <c r="M632" i="1" s="1"/>
  <c r="J633" i="1"/>
  <c r="Y633" i="1" s="1"/>
  <c r="AA633" i="1" s="1"/>
  <c r="J634" i="1"/>
  <c r="J635" i="1"/>
  <c r="J636" i="1"/>
  <c r="J637" i="1"/>
  <c r="J638" i="1"/>
  <c r="J639" i="1"/>
  <c r="J640" i="1"/>
  <c r="J641" i="1"/>
  <c r="J642" i="1"/>
  <c r="J643" i="1"/>
  <c r="S643" i="1" s="1"/>
  <c r="T643" i="1" s="1"/>
  <c r="J644" i="1"/>
  <c r="J645" i="1"/>
  <c r="J646" i="1"/>
  <c r="M646" i="1" s="1"/>
  <c r="J647" i="1"/>
  <c r="J648" i="1"/>
  <c r="J649" i="1"/>
  <c r="J650" i="1"/>
  <c r="J651" i="1"/>
  <c r="X651" i="1" s="1"/>
  <c r="Z651" i="1" s="1"/>
  <c r="J652" i="1"/>
  <c r="J653" i="1"/>
  <c r="J654" i="1"/>
  <c r="M654" i="1" s="1"/>
  <c r="J655" i="1"/>
  <c r="J656" i="1"/>
  <c r="J657" i="1"/>
  <c r="J658" i="1"/>
  <c r="J659" i="1"/>
  <c r="J660" i="1"/>
  <c r="S660" i="1" s="1"/>
  <c r="T660" i="1" s="1"/>
  <c r="J661" i="1"/>
  <c r="J662" i="1"/>
  <c r="M662" i="1" s="1"/>
  <c r="J663" i="1"/>
  <c r="J664" i="1"/>
  <c r="J665" i="1"/>
  <c r="J666" i="1"/>
  <c r="J667" i="1"/>
  <c r="J668" i="1"/>
  <c r="J669" i="1"/>
  <c r="J670" i="1"/>
  <c r="M670" i="1" s="1"/>
  <c r="J671" i="1"/>
  <c r="J672" i="1"/>
  <c r="J673" i="1"/>
  <c r="J674" i="1"/>
  <c r="J675" i="1"/>
  <c r="X675" i="1" s="1"/>
  <c r="Z675" i="1" s="1"/>
  <c r="J676" i="1"/>
  <c r="J677" i="1"/>
  <c r="J678" i="1"/>
  <c r="M678" i="1" s="1"/>
  <c r="J679" i="1"/>
  <c r="J680" i="1"/>
  <c r="J681" i="1"/>
  <c r="J682" i="1"/>
  <c r="Y682" i="1" s="1"/>
  <c r="AA682" i="1" s="1"/>
  <c r="J683" i="1"/>
  <c r="X683" i="1" s="1"/>
  <c r="Z683" i="1" s="1"/>
  <c r="J684" i="1"/>
  <c r="J685" i="1"/>
  <c r="Y685" i="1" s="1"/>
  <c r="AA685" i="1" s="1"/>
  <c r="J686" i="1"/>
  <c r="M686" i="1" s="1"/>
  <c r="J687" i="1"/>
  <c r="M687" i="1" s="1"/>
  <c r="J688" i="1"/>
  <c r="J689" i="1"/>
  <c r="J690" i="1"/>
  <c r="J691" i="1"/>
  <c r="J692" i="1"/>
  <c r="X692" i="1" s="1"/>
  <c r="Z692" i="1" s="1"/>
  <c r="J693" i="1"/>
  <c r="J694" i="1"/>
  <c r="M694" i="1" s="1"/>
  <c r="J695" i="1"/>
  <c r="M695" i="1" s="1"/>
  <c r="J696" i="1"/>
  <c r="J697" i="1"/>
  <c r="J698" i="1"/>
  <c r="J699" i="1"/>
  <c r="J700" i="1"/>
  <c r="J701" i="1"/>
  <c r="J702" i="1"/>
  <c r="M702" i="1" s="1"/>
  <c r="J703" i="1"/>
  <c r="J704" i="1"/>
  <c r="J705" i="1"/>
  <c r="M705" i="1" s="1"/>
  <c r="J706" i="1"/>
  <c r="J707" i="1"/>
  <c r="Y707" i="1" s="1"/>
  <c r="AA707" i="1" s="1"/>
  <c r="J708" i="1"/>
  <c r="X708" i="1" s="1"/>
  <c r="Z708" i="1" s="1"/>
  <c r="J709" i="1"/>
  <c r="J710" i="1"/>
  <c r="M710" i="1" s="1"/>
  <c r="J711" i="1"/>
  <c r="M711" i="1" s="1"/>
  <c r="J712" i="1"/>
  <c r="J713" i="1"/>
  <c r="Y713" i="1" s="1"/>
  <c r="AA713" i="1" s="1"/>
  <c r="J714" i="1"/>
  <c r="J715" i="1"/>
  <c r="J716" i="1"/>
  <c r="J717" i="1"/>
  <c r="X717" i="1" s="1"/>
  <c r="Z717" i="1" s="1"/>
  <c r="J718" i="1"/>
  <c r="M718" i="1" s="1"/>
  <c r="J719" i="1"/>
  <c r="J720" i="1"/>
  <c r="J721" i="1"/>
  <c r="X721" i="1" s="1"/>
  <c r="Z721" i="1" s="1"/>
  <c r="J722" i="1"/>
  <c r="J723" i="1"/>
  <c r="Y723" i="1" s="1"/>
  <c r="AA723" i="1" s="1"/>
  <c r="J724" i="1"/>
  <c r="M724" i="1" s="1"/>
  <c r="J725" i="1"/>
  <c r="J726" i="1"/>
  <c r="M726" i="1" s="1"/>
  <c r="J727" i="1"/>
  <c r="M727" i="1" s="1"/>
  <c r="J728" i="1"/>
  <c r="J729" i="1"/>
  <c r="S729" i="1" s="1"/>
  <c r="T729" i="1" s="1"/>
  <c r="J730" i="1"/>
  <c r="J731" i="1"/>
  <c r="X731" i="1" s="1"/>
  <c r="Z731" i="1" s="1"/>
  <c r="J732" i="1"/>
  <c r="J733" i="1"/>
  <c r="X733" i="1" s="1"/>
  <c r="Z733" i="1" s="1"/>
  <c r="J734" i="1"/>
  <c r="J735" i="1"/>
  <c r="M735" i="1" s="1"/>
  <c r="J736" i="1"/>
  <c r="J737" i="1"/>
  <c r="J738" i="1"/>
  <c r="J739" i="1"/>
  <c r="J740" i="1"/>
  <c r="J741" i="1"/>
  <c r="S741" i="1" s="1"/>
  <c r="T741" i="1" s="1"/>
  <c r="J742" i="1"/>
  <c r="J743" i="1"/>
  <c r="J744" i="1"/>
  <c r="J745" i="1"/>
  <c r="J746" i="1"/>
  <c r="J747" i="1"/>
  <c r="M747" i="1" s="1"/>
  <c r="J748" i="1"/>
  <c r="J749" i="1"/>
  <c r="J750" i="1"/>
  <c r="J751" i="1"/>
  <c r="M751" i="1" s="1"/>
  <c r="J752" i="1"/>
  <c r="J753" i="1"/>
  <c r="J754" i="1"/>
  <c r="Y754" i="1" s="1"/>
  <c r="AA754" i="1" s="1"/>
  <c r="J755" i="1"/>
  <c r="J756" i="1"/>
  <c r="J757" i="1"/>
  <c r="J758" i="1"/>
  <c r="J759" i="1"/>
  <c r="Y759" i="1" s="1"/>
  <c r="AA759" i="1" s="1"/>
  <c r="J760" i="1"/>
  <c r="Y760" i="1" s="1"/>
  <c r="AA760" i="1" s="1"/>
  <c r="J761" i="1"/>
  <c r="J762" i="1"/>
  <c r="J763" i="1"/>
  <c r="J764" i="1"/>
  <c r="J765" i="1"/>
  <c r="Y765" i="1" s="1"/>
  <c r="AA765" i="1" s="1"/>
  <c r="J766" i="1"/>
  <c r="J767" i="1"/>
  <c r="M767" i="1" s="1"/>
  <c r="J768" i="1"/>
  <c r="J769" i="1"/>
  <c r="J770" i="1"/>
  <c r="J771" i="1"/>
  <c r="J772" i="1"/>
  <c r="J773" i="1"/>
  <c r="J774" i="1"/>
  <c r="J775" i="1"/>
  <c r="J776" i="1"/>
  <c r="J777" i="1"/>
  <c r="J778" i="1"/>
  <c r="J779" i="1"/>
  <c r="Y779" i="1" s="1"/>
  <c r="AA779" i="1" s="1"/>
  <c r="J780" i="1"/>
  <c r="J781" i="1"/>
  <c r="X781" i="1" s="1"/>
  <c r="Z781" i="1" s="1"/>
  <c r="J782" i="1"/>
  <c r="J783" i="1"/>
  <c r="J784" i="1"/>
  <c r="S784" i="1" s="1"/>
  <c r="T784" i="1" s="1"/>
  <c r="J785" i="1"/>
  <c r="J786" i="1"/>
  <c r="J787" i="1"/>
  <c r="J788" i="1"/>
  <c r="J789" i="1"/>
  <c r="J790" i="1"/>
  <c r="J791" i="1"/>
  <c r="M791" i="1" s="1"/>
  <c r="J792" i="1"/>
  <c r="J793" i="1"/>
  <c r="J794" i="1"/>
  <c r="J795" i="1"/>
  <c r="J796" i="1"/>
  <c r="X796" i="1" s="1"/>
  <c r="Z796" i="1" s="1"/>
  <c r="J797" i="1"/>
  <c r="J798" i="1"/>
  <c r="J799" i="1"/>
  <c r="J800" i="1"/>
  <c r="J801" i="1"/>
  <c r="M801" i="1" s="1"/>
  <c r="J802" i="1"/>
  <c r="J803" i="1"/>
  <c r="J804" i="1"/>
  <c r="J805" i="1"/>
  <c r="J806" i="1"/>
  <c r="Y806" i="1" s="1"/>
  <c r="AA806" i="1" s="1"/>
  <c r="J807" i="1"/>
  <c r="M807" i="1" s="1"/>
  <c r="J808" i="1"/>
  <c r="J809" i="1"/>
  <c r="J810" i="1"/>
  <c r="M810" i="1" s="1"/>
  <c r="J811" i="1"/>
  <c r="Y811" i="1" s="1"/>
  <c r="AA811" i="1" s="1"/>
  <c r="J812" i="1"/>
  <c r="J813" i="1"/>
  <c r="J814" i="1"/>
  <c r="J815" i="1"/>
  <c r="M815" i="1" s="1"/>
  <c r="J816" i="1"/>
  <c r="J817" i="1"/>
  <c r="J818" i="1"/>
  <c r="X818" i="1" s="1"/>
  <c r="Z818" i="1" s="1"/>
  <c r="J819" i="1"/>
  <c r="J820" i="1"/>
  <c r="J821" i="1"/>
  <c r="S821" i="1" s="1"/>
  <c r="T821" i="1" s="1"/>
  <c r="J822" i="1"/>
  <c r="S822" i="1" s="1"/>
  <c r="T822" i="1" s="1"/>
  <c r="J823" i="1"/>
  <c r="M823" i="1" s="1"/>
  <c r="J824" i="1"/>
  <c r="J825" i="1"/>
  <c r="J826" i="1"/>
  <c r="J827" i="1"/>
  <c r="J828" i="1"/>
  <c r="J829" i="1"/>
  <c r="J830" i="1"/>
  <c r="J831" i="1"/>
  <c r="M831" i="1" s="1"/>
  <c r="J832" i="1"/>
  <c r="J833" i="1"/>
  <c r="J834" i="1"/>
  <c r="J835" i="1"/>
  <c r="Y835" i="1" s="1"/>
  <c r="AA835" i="1" s="1"/>
  <c r="J836" i="1"/>
  <c r="J837" i="1"/>
  <c r="J838" i="1"/>
  <c r="J839" i="1"/>
  <c r="M839" i="1" s="1"/>
  <c r="J840" i="1"/>
  <c r="J841" i="1"/>
  <c r="Y841" i="1" s="1"/>
  <c r="AA841" i="1" s="1"/>
  <c r="J842" i="1"/>
  <c r="S842" i="1" s="1"/>
  <c r="T842" i="1" s="1"/>
  <c r="J843" i="1"/>
  <c r="J844" i="1"/>
  <c r="J845" i="1"/>
  <c r="J846" i="1"/>
  <c r="J847" i="1"/>
  <c r="M847" i="1" s="1"/>
  <c r="J848" i="1"/>
  <c r="X848" i="1" s="1"/>
  <c r="Z848" i="1" s="1"/>
  <c r="J849" i="1"/>
  <c r="J850" i="1"/>
  <c r="J851" i="1"/>
  <c r="S851" i="1" s="1"/>
  <c r="T851" i="1" s="1"/>
  <c r="J852" i="1"/>
  <c r="J853" i="1"/>
  <c r="J854" i="1"/>
  <c r="J855" i="1"/>
  <c r="M855" i="1" s="1"/>
  <c r="J856" i="1"/>
  <c r="J857" i="1"/>
  <c r="Y857" i="1" s="1"/>
  <c r="AA857" i="1" s="1"/>
  <c r="J858" i="1"/>
  <c r="Y858" i="1" s="1"/>
  <c r="AA858" i="1" s="1"/>
  <c r="J859" i="1"/>
  <c r="X859" i="1" s="1"/>
  <c r="Z859" i="1" s="1"/>
  <c r="J860" i="1"/>
  <c r="J861" i="1"/>
  <c r="J862" i="1"/>
  <c r="J863" i="1"/>
  <c r="J864" i="1"/>
  <c r="J865" i="1"/>
  <c r="M865" i="1" s="1"/>
  <c r="J866" i="1"/>
  <c r="J867" i="1"/>
  <c r="S867" i="1" s="1"/>
  <c r="T867" i="1" s="1"/>
  <c r="J868" i="1"/>
  <c r="J869" i="1"/>
  <c r="J870" i="1"/>
  <c r="J871" i="1"/>
  <c r="M871" i="1" s="1"/>
  <c r="J872" i="1"/>
  <c r="J873" i="1"/>
  <c r="J874" i="1"/>
  <c r="X874" i="1" s="1"/>
  <c r="Z874" i="1" s="1"/>
  <c r="J875" i="1"/>
  <c r="M875" i="1" s="1"/>
  <c r="J876" i="1"/>
  <c r="J877" i="1"/>
  <c r="J878" i="1"/>
  <c r="J879" i="1"/>
  <c r="M879" i="1" s="1"/>
  <c r="J880" i="1"/>
  <c r="J881" i="1"/>
  <c r="J882" i="1"/>
  <c r="J883" i="1"/>
  <c r="X883" i="1" s="1"/>
  <c r="Z883" i="1" s="1"/>
  <c r="J884" i="1"/>
  <c r="J885" i="1"/>
  <c r="X885" i="1" s="1"/>
  <c r="Z885" i="1" s="1"/>
  <c r="J886" i="1"/>
  <c r="J887" i="1"/>
  <c r="M887" i="1" s="1"/>
  <c r="J888" i="1"/>
  <c r="J889" i="1"/>
  <c r="J890" i="1"/>
  <c r="J891" i="1"/>
  <c r="M891" i="1" s="1"/>
  <c r="J892" i="1"/>
  <c r="J893" i="1"/>
  <c r="J894" i="1"/>
  <c r="J895" i="1"/>
  <c r="J896" i="1"/>
  <c r="J897" i="1"/>
  <c r="X897" i="1" s="1"/>
  <c r="Z897" i="1" s="1"/>
  <c r="J898" i="1"/>
  <c r="M898" i="1" s="1"/>
  <c r="J899" i="1"/>
  <c r="J900" i="1"/>
  <c r="J901" i="1"/>
  <c r="J902" i="1"/>
  <c r="J903" i="1"/>
  <c r="J904" i="1"/>
  <c r="Y904" i="1" s="1"/>
  <c r="AA904" i="1" s="1"/>
  <c r="J905" i="1"/>
  <c r="J906" i="1"/>
  <c r="J907" i="1"/>
  <c r="J908" i="1"/>
  <c r="J909" i="1"/>
  <c r="J910" i="1"/>
  <c r="J911" i="1"/>
  <c r="M911" i="1" s="1"/>
  <c r="J912" i="1"/>
  <c r="J913" i="1"/>
  <c r="J914" i="1"/>
  <c r="J915" i="1"/>
  <c r="S915" i="1" s="1"/>
  <c r="T915" i="1" s="1"/>
  <c r="J916" i="1"/>
  <c r="Y916" i="1" s="1"/>
  <c r="AA916" i="1" s="1"/>
  <c r="J917" i="1"/>
  <c r="J918" i="1"/>
  <c r="J919" i="1"/>
  <c r="M919" i="1" s="1"/>
  <c r="J920" i="1"/>
  <c r="Y920" i="1" s="1"/>
  <c r="AA920" i="1" s="1"/>
  <c r="J921" i="1"/>
  <c r="Y921" i="1" s="1"/>
  <c r="AA921" i="1" s="1"/>
  <c r="J922" i="1"/>
  <c r="J923" i="1"/>
  <c r="J924" i="1"/>
  <c r="J925" i="1"/>
  <c r="S925" i="1" s="1"/>
  <c r="T925" i="1" s="1"/>
  <c r="J926" i="1"/>
  <c r="J927" i="1"/>
  <c r="X927" i="1" s="1"/>
  <c r="Z927" i="1" s="1"/>
  <c r="J928" i="1"/>
  <c r="J929" i="1"/>
  <c r="J930" i="1"/>
  <c r="J931" i="1"/>
  <c r="J932" i="1"/>
  <c r="J933" i="1"/>
  <c r="Y933" i="1" s="1"/>
  <c r="AA933" i="1" s="1"/>
  <c r="J934" i="1"/>
  <c r="J935" i="1"/>
  <c r="M935" i="1" s="1"/>
  <c r="J936" i="1"/>
  <c r="J937" i="1"/>
  <c r="J938" i="1"/>
  <c r="J939" i="1"/>
  <c r="J940" i="1"/>
  <c r="J941" i="1"/>
  <c r="J942" i="1"/>
  <c r="J943" i="1"/>
  <c r="M943" i="1" s="1"/>
  <c r="J944" i="1"/>
  <c r="J945" i="1"/>
  <c r="J946" i="1"/>
  <c r="M946" i="1" s="1"/>
  <c r="J947" i="1"/>
  <c r="J948" i="1"/>
  <c r="J949" i="1"/>
  <c r="J950" i="1"/>
  <c r="J951" i="1"/>
  <c r="J952" i="1"/>
  <c r="J953" i="1"/>
  <c r="J954" i="1"/>
  <c r="J955" i="1"/>
  <c r="Y955" i="1" s="1"/>
  <c r="AA955" i="1" s="1"/>
  <c r="J956" i="1"/>
  <c r="J957" i="1"/>
  <c r="J958" i="1"/>
  <c r="J959" i="1"/>
  <c r="M959" i="1" s="1"/>
  <c r="J960" i="1"/>
  <c r="J961" i="1"/>
  <c r="J962" i="1"/>
  <c r="J963" i="1"/>
  <c r="J964" i="1"/>
  <c r="X964" i="1" s="1"/>
  <c r="Z964" i="1" s="1"/>
  <c r="J965" i="1"/>
  <c r="J966" i="1"/>
  <c r="J967" i="1"/>
  <c r="M967" i="1" s="1"/>
  <c r="J968" i="1"/>
  <c r="J969" i="1"/>
  <c r="J970" i="1"/>
  <c r="J971" i="1"/>
  <c r="J972" i="1"/>
  <c r="J973" i="1"/>
  <c r="S973" i="1" s="1"/>
  <c r="T973" i="1" s="1"/>
  <c r="J974" i="1"/>
  <c r="J975" i="1"/>
  <c r="M975" i="1" s="1"/>
  <c r="J976" i="1"/>
  <c r="S976" i="1" s="1"/>
  <c r="T976" i="1" s="1"/>
  <c r="J977" i="1"/>
  <c r="M977" i="1" s="1"/>
  <c r="J978" i="1"/>
  <c r="J979" i="1"/>
  <c r="X979" i="1" s="1"/>
  <c r="Z979" i="1" s="1"/>
  <c r="J980" i="1"/>
  <c r="J981" i="1"/>
  <c r="J982" i="1"/>
  <c r="J983" i="1"/>
  <c r="M983" i="1" s="1"/>
  <c r="J984" i="1"/>
  <c r="J985" i="1"/>
  <c r="J986" i="1"/>
  <c r="J987" i="1"/>
  <c r="J988" i="1"/>
  <c r="J989" i="1"/>
  <c r="J990" i="1"/>
  <c r="J991" i="1"/>
  <c r="J992" i="1"/>
  <c r="J993" i="1"/>
  <c r="J994" i="1"/>
  <c r="S994" i="1" s="1"/>
  <c r="T994" i="1" s="1"/>
  <c r="J995" i="1"/>
  <c r="J996" i="1"/>
  <c r="J997" i="1"/>
  <c r="J998" i="1"/>
  <c r="J999" i="1"/>
  <c r="M999" i="1" s="1"/>
  <c r="J1000" i="1"/>
  <c r="J1001" i="1"/>
  <c r="J1002" i="1"/>
  <c r="J1003" i="1"/>
  <c r="J1004" i="1"/>
  <c r="J1005" i="1"/>
  <c r="J1006" i="1"/>
  <c r="J1007" i="1"/>
  <c r="M1007" i="1" s="1"/>
  <c r="J1008" i="1"/>
  <c r="J1009" i="1"/>
  <c r="J1010" i="1"/>
  <c r="J1011" i="1"/>
  <c r="M1011" i="1" s="1"/>
  <c r="J1012" i="1"/>
  <c r="J1013" i="1"/>
  <c r="J1014" i="1"/>
  <c r="J1015" i="1"/>
  <c r="M1015" i="1" s="1"/>
  <c r="J1016" i="1"/>
  <c r="J1017" i="1"/>
  <c r="S1017" i="1" s="1"/>
  <c r="T1017" i="1" s="1"/>
  <c r="J1018" i="1"/>
  <c r="S1018" i="1" s="1"/>
  <c r="T1018" i="1" s="1"/>
  <c r="J1019" i="1"/>
  <c r="S1019" i="1" s="1"/>
  <c r="T1019" i="1" s="1"/>
  <c r="J1020" i="1"/>
  <c r="Y1020" i="1" s="1"/>
  <c r="AA1020" i="1" s="1"/>
  <c r="J1021" i="1"/>
  <c r="J1022" i="1"/>
  <c r="J1023" i="1"/>
  <c r="J1024" i="1"/>
  <c r="J1025" i="1"/>
  <c r="J1026" i="1"/>
  <c r="J1027" i="1"/>
  <c r="J1028" i="1"/>
  <c r="J1029" i="1"/>
  <c r="Y1029" i="1" s="1"/>
  <c r="AA1029" i="1" s="1"/>
  <c r="J1030" i="1"/>
  <c r="J1031" i="1"/>
  <c r="M1031" i="1" s="1"/>
  <c r="J1032" i="1"/>
  <c r="J1033" i="1"/>
  <c r="J1034" i="1"/>
  <c r="M1034" i="1" s="1"/>
  <c r="J1035" i="1"/>
  <c r="J1036" i="1"/>
  <c r="J1037" i="1"/>
  <c r="J1038" i="1"/>
  <c r="J1039" i="1"/>
  <c r="M1039" i="1" s="1"/>
  <c r="J1040" i="1"/>
  <c r="J1041" i="1"/>
  <c r="J1042" i="1"/>
  <c r="S1042" i="1" s="1"/>
  <c r="T1042" i="1" s="1"/>
  <c r="J1043" i="1"/>
  <c r="J1044" i="1"/>
  <c r="J1045" i="1"/>
  <c r="J1046" i="1"/>
  <c r="J1047" i="1"/>
  <c r="M1047" i="1" s="1"/>
  <c r="J1048" i="1"/>
  <c r="J1049" i="1"/>
  <c r="J1050" i="1"/>
  <c r="J1051" i="1"/>
  <c r="J1052" i="1"/>
  <c r="J1053" i="1"/>
  <c r="J1054" i="1"/>
  <c r="J1055" i="1"/>
  <c r="Y1055" i="1" s="1"/>
  <c r="AA1055" i="1" s="1"/>
  <c r="J1056" i="1"/>
  <c r="J1057" i="1"/>
  <c r="J1058" i="1"/>
  <c r="Y1058" i="1" s="1"/>
  <c r="AA1058" i="1" s="1"/>
  <c r="J1059" i="1"/>
  <c r="Y1059" i="1" s="1"/>
  <c r="AA1059" i="1" s="1"/>
  <c r="J1060" i="1"/>
  <c r="J1061" i="1"/>
  <c r="J1062" i="1"/>
  <c r="J1063" i="1"/>
  <c r="M1063" i="1" s="1"/>
  <c r="J1064" i="1"/>
  <c r="J1065" i="1"/>
  <c r="J1066" i="1"/>
  <c r="J1067" i="1"/>
  <c r="J1068" i="1"/>
  <c r="J1069" i="1"/>
  <c r="J1070" i="1"/>
  <c r="J1071" i="1"/>
  <c r="X1071" i="1" s="1"/>
  <c r="Z1071" i="1" s="1"/>
  <c r="J1072" i="1"/>
  <c r="J1073" i="1"/>
  <c r="J1074" i="1"/>
  <c r="J1075" i="1"/>
  <c r="Y1075" i="1" s="1"/>
  <c r="AA1075" i="1" s="1"/>
  <c r="J1076" i="1"/>
  <c r="J1077" i="1"/>
  <c r="X1077" i="1" s="1"/>
  <c r="Z1077" i="1" s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X1093" i="1" s="1"/>
  <c r="Z1093" i="1" s="1"/>
  <c r="J1094" i="1"/>
  <c r="J1095" i="1"/>
  <c r="J1096" i="1"/>
  <c r="J1097" i="1"/>
  <c r="J1098" i="1"/>
  <c r="J1099" i="1"/>
  <c r="J1100" i="1"/>
  <c r="J1101" i="1"/>
  <c r="Y1101" i="1" s="1"/>
  <c r="AA1101" i="1" s="1"/>
  <c r="J1102" i="1"/>
  <c r="J1103" i="1"/>
  <c r="J1104" i="1"/>
  <c r="J1105" i="1"/>
  <c r="M1105" i="1" s="1"/>
  <c r="J1106" i="1"/>
  <c r="X1106" i="1" s="1"/>
  <c r="Z1106" i="1" s="1"/>
  <c r="J1107" i="1"/>
  <c r="X1107" i="1" s="1"/>
  <c r="Z1107" i="1" s="1"/>
  <c r="J1108" i="1"/>
  <c r="Y1108" i="1" s="1"/>
  <c r="AA1108" i="1" s="1"/>
  <c r="J1109" i="1"/>
  <c r="J1110" i="1"/>
  <c r="J1111" i="1"/>
  <c r="J1112" i="1"/>
  <c r="J1113" i="1"/>
  <c r="M1113" i="1" s="1"/>
  <c r="J1114" i="1"/>
  <c r="J1115" i="1"/>
  <c r="J1116" i="1"/>
  <c r="J1117" i="1"/>
  <c r="X1117" i="1" s="1"/>
  <c r="Z1117" i="1" s="1"/>
  <c r="J1118" i="1"/>
  <c r="J1119" i="1"/>
  <c r="J1120" i="1"/>
  <c r="J1121" i="1"/>
  <c r="J1122" i="1"/>
  <c r="J1123" i="1"/>
  <c r="X1123" i="1" s="1"/>
  <c r="Z1123" i="1" s="1"/>
  <c r="J1124" i="1"/>
  <c r="J1125" i="1"/>
  <c r="J1126" i="1"/>
  <c r="J1127" i="1"/>
  <c r="J1128" i="1"/>
  <c r="X1128" i="1" s="1"/>
  <c r="Z1128" i="1" s="1"/>
  <c r="J1129" i="1"/>
  <c r="J1130" i="1"/>
  <c r="X1130" i="1" s="1"/>
  <c r="Z1130" i="1" s="1"/>
  <c r="J1131" i="1"/>
  <c r="X1131" i="1" s="1"/>
  <c r="Z1131" i="1" s="1"/>
  <c r="J1132" i="1"/>
  <c r="J1133" i="1"/>
  <c r="J1134" i="1"/>
  <c r="J1135" i="1"/>
  <c r="J1136" i="1"/>
  <c r="J1137" i="1"/>
  <c r="J1138" i="1"/>
  <c r="M1138" i="1" s="1"/>
  <c r="J1139" i="1"/>
  <c r="Y1139" i="1" s="1"/>
  <c r="AA1139" i="1" s="1"/>
  <c r="J1140" i="1"/>
  <c r="J1141" i="1"/>
  <c r="Y1141" i="1" s="1"/>
  <c r="AA1141" i="1" s="1"/>
  <c r="J1142" i="1"/>
  <c r="J1143" i="1"/>
  <c r="J1144" i="1"/>
  <c r="J1145" i="1"/>
  <c r="J1146" i="1"/>
  <c r="X1146" i="1" s="1"/>
  <c r="Z1146" i="1" s="1"/>
  <c r="J1147" i="1"/>
  <c r="J1148" i="1"/>
  <c r="J1149" i="1"/>
  <c r="Y1149" i="1" s="1"/>
  <c r="AA1149" i="1" s="1"/>
  <c r="J1150" i="1"/>
  <c r="J1151" i="1"/>
  <c r="M1151" i="1" s="1"/>
  <c r="J1152" i="1"/>
  <c r="J1153" i="1"/>
  <c r="J1154" i="1"/>
  <c r="M1154" i="1" s="1"/>
  <c r="J1155" i="1"/>
  <c r="J1156" i="1"/>
  <c r="J1157" i="1"/>
  <c r="J1158" i="1"/>
  <c r="J1159" i="1"/>
  <c r="J1160" i="1"/>
  <c r="J1161" i="1"/>
  <c r="Y1161" i="1" s="1"/>
  <c r="AA1161" i="1" s="1"/>
  <c r="J1162" i="1"/>
  <c r="J1163" i="1"/>
  <c r="J1164" i="1"/>
  <c r="J1165" i="1"/>
  <c r="J1166" i="1"/>
  <c r="J1167" i="1"/>
  <c r="M1167" i="1" s="1"/>
  <c r="J1168" i="1"/>
  <c r="J1169" i="1"/>
  <c r="J1170" i="1"/>
  <c r="Y1170" i="1" s="1"/>
  <c r="AA1170" i="1" s="1"/>
  <c r="J1171" i="1"/>
  <c r="J1172" i="1"/>
  <c r="J1173" i="1"/>
  <c r="S1173" i="1" s="1"/>
  <c r="T1173" i="1" s="1"/>
  <c r="J1174" i="1"/>
  <c r="J1175" i="1"/>
  <c r="M1175" i="1" s="1"/>
  <c r="J1176" i="1"/>
  <c r="J1177" i="1"/>
  <c r="J1178" i="1"/>
  <c r="J1179" i="1"/>
  <c r="Y1179" i="1" s="1"/>
  <c r="AA1179" i="1" s="1"/>
  <c r="J1180" i="1"/>
  <c r="J1181" i="1"/>
  <c r="Y1181" i="1" s="1"/>
  <c r="AA1181" i="1" s="1"/>
  <c r="J1182" i="1"/>
  <c r="J1183" i="1"/>
  <c r="M1183" i="1" s="1"/>
  <c r="J1184" i="1"/>
  <c r="J1185" i="1"/>
  <c r="J1186" i="1"/>
  <c r="J1187" i="1"/>
  <c r="Y1187" i="1" s="1"/>
  <c r="AA1187" i="1" s="1"/>
  <c r="J1188" i="1"/>
  <c r="J1189" i="1"/>
  <c r="Y1189" i="1" s="1"/>
  <c r="AA1189" i="1" s="1"/>
  <c r="J1190" i="1"/>
  <c r="J1191" i="1"/>
  <c r="J1192" i="1"/>
  <c r="J1193" i="1"/>
  <c r="J1194" i="1"/>
  <c r="Y1194" i="1" s="1"/>
  <c r="AA1194" i="1" s="1"/>
  <c r="J1195" i="1"/>
  <c r="J1196" i="1"/>
  <c r="J1197" i="1"/>
  <c r="J1198" i="1"/>
  <c r="J1199" i="1"/>
  <c r="J1200" i="1"/>
  <c r="J1201" i="1"/>
  <c r="Y1201" i="1" s="1"/>
  <c r="AA1201" i="1" s="1"/>
  <c r="J1202" i="1"/>
  <c r="M1202" i="1" s="1"/>
  <c r="J1203" i="1"/>
  <c r="X1203" i="1" s="1"/>
  <c r="Z1203" i="1" s="1"/>
  <c r="J1204" i="1"/>
  <c r="J1205" i="1"/>
  <c r="J1206" i="1"/>
  <c r="J1207" i="1"/>
  <c r="J1208" i="1"/>
  <c r="J1209" i="1"/>
  <c r="Y1209" i="1" s="1"/>
  <c r="AA1209" i="1" s="1"/>
  <c r="J1210" i="1"/>
  <c r="J1211" i="1"/>
  <c r="J1212" i="1"/>
  <c r="X1212" i="1" s="1"/>
  <c r="Z1212" i="1" s="1"/>
  <c r="J1213" i="1"/>
  <c r="Y1213" i="1" s="1"/>
  <c r="AA1213" i="1" s="1"/>
  <c r="J1214" i="1"/>
  <c r="J1215" i="1"/>
  <c r="M1215" i="1" s="1"/>
  <c r="J1216" i="1"/>
  <c r="J1217" i="1"/>
  <c r="J1218" i="1"/>
  <c r="Y1218" i="1" s="1"/>
  <c r="AA1218" i="1" s="1"/>
  <c r="J1219" i="1"/>
  <c r="Y1219" i="1" s="1"/>
  <c r="AA1219" i="1" s="1"/>
  <c r="J1220" i="1"/>
  <c r="J1221" i="1"/>
  <c r="J1222" i="1"/>
  <c r="J1223" i="1"/>
  <c r="J1224" i="1"/>
  <c r="J1225" i="1"/>
  <c r="M1225" i="1" s="1"/>
  <c r="J1226" i="1"/>
  <c r="X1226" i="1" s="1"/>
  <c r="Z1226" i="1" s="1"/>
  <c r="J1227" i="1"/>
  <c r="Y1227" i="1" s="1"/>
  <c r="AA1227" i="1" s="1"/>
  <c r="J1228" i="1"/>
  <c r="J1229" i="1"/>
  <c r="J1230" i="1"/>
  <c r="J1231" i="1"/>
  <c r="M1231" i="1" s="1"/>
  <c r="J1232" i="1"/>
  <c r="J1233" i="1"/>
  <c r="J1234" i="1"/>
  <c r="J1235" i="1"/>
  <c r="J1236" i="1"/>
  <c r="J1237" i="1"/>
  <c r="J1238" i="1"/>
  <c r="J1239" i="1"/>
  <c r="Y1239" i="1" s="1"/>
  <c r="AA1239" i="1" s="1"/>
  <c r="J1240" i="1"/>
  <c r="J1241" i="1"/>
  <c r="J1242" i="1"/>
  <c r="M1242" i="1" s="1"/>
  <c r="J1243" i="1"/>
  <c r="J1244" i="1"/>
  <c r="J1245" i="1"/>
  <c r="J1246" i="1"/>
  <c r="J1247" i="1"/>
  <c r="M1247" i="1" s="1"/>
  <c r="J1248" i="1"/>
  <c r="S1248" i="1" s="1"/>
  <c r="T1248" i="1" s="1"/>
  <c r="J1249" i="1"/>
  <c r="J1250" i="1"/>
  <c r="Y1250" i="1" s="1"/>
  <c r="AA1250" i="1" s="1"/>
  <c r="J1251" i="1"/>
  <c r="J1252" i="1"/>
  <c r="J1253" i="1"/>
  <c r="J1254" i="1"/>
  <c r="J1255" i="1"/>
  <c r="M1255" i="1" s="1"/>
  <c r="J1256" i="1"/>
  <c r="J1257" i="1"/>
  <c r="J1258" i="1"/>
  <c r="S1258" i="1" s="1"/>
  <c r="T1258" i="1" s="1"/>
  <c r="J1259" i="1"/>
  <c r="J1260" i="1"/>
  <c r="S1260" i="1" s="1"/>
  <c r="T1260" i="1" s="1"/>
  <c r="J1261" i="1"/>
  <c r="J1262" i="1"/>
  <c r="J1263" i="1"/>
  <c r="M1263" i="1" s="1"/>
  <c r="J1264" i="1"/>
  <c r="J1265" i="1"/>
  <c r="J1266" i="1"/>
  <c r="J1267" i="1"/>
  <c r="J1268" i="1"/>
  <c r="J1269" i="1"/>
  <c r="J1270" i="1"/>
  <c r="J1271" i="1"/>
  <c r="M1271" i="1" s="1"/>
  <c r="J1272" i="1"/>
  <c r="J1273" i="1"/>
  <c r="J1274" i="1"/>
  <c r="J1275" i="1"/>
  <c r="J1276" i="1"/>
  <c r="J1277" i="1"/>
  <c r="J1278" i="1"/>
  <c r="J1279" i="1"/>
  <c r="M1279" i="1" s="1"/>
  <c r="J1280" i="1"/>
  <c r="J1281" i="1"/>
  <c r="J1282" i="1"/>
  <c r="J1283" i="1"/>
  <c r="J1284" i="1"/>
  <c r="J1285" i="1"/>
  <c r="S1285" i="1" s="1"/>
  <c r="T1285" i="1" s="1"/>
  <c r="J1286" i="1"/>
  <c r="J1287" i="1"/>
  <c r="M1287" i="1" s="1"/>
  <c r="J1288" i="1"/>
  <c r="X1288" i="1" s="1"/>
  <c r="Z1288" i="1" s="1"/>
  <c r="J1289" i="1"/>
  <c r="J1290" i="1"/>
  <c r="J1291" i="1"/>
  <c r="S1291" i="1" s="1"/>
  <c r="T1291" i="1" s="1"/>
  <c r="J1292" i="1"/>
  <c r="Y1292" i="1" s="1"/>
  <c r="AA1292" i="1" s="1"/>
  <c r="J1293" i="1"/>
  <c r="J1294" i="1"/>
  <c r="J1295" i="1"/>
  <c r="M1295" i="1" s="1"/>
  <c r="J1296" i="1"/>
  <c r="J1297" i="1"/>
  <c r="J1298" i="1"/>
  <c r="M1298" i="1" s="1"/>
  <c r="J1299" i="1"/>
  <c r="J1300" i="1"/>
  <c r="J1301" i="1"/>
  <c r="S1301" i="1" s="1"/>
  <c r="T1301" i="1" s="1"/>
  <c r="J1302" i="1"/>
  <c r="J1303" i="1"/>
  <c r="J1304" i="1"/>
  <c r="J1305" i="1"/>
  <c r="J1306" i="1"/>
  <c r="J1307" i="1"/>
  <c r="J1308" i="1"/>
  <c r="J1309" i="1"/>
  <c r="J1310" i="1"/>
  <c r="J1311" i="1"/>
  <c r="M1311" i="1" s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M1325" i="1" s="1"/>
  <c r="J1326" i="1"/>
  <c r="J1327" i="1"/>
  <c r="M1327" i="1" s="1"/>
  <c r="J1328" i="1"/>
  <c r="J1329" i="1"/>
  <c r="J1330" i="1"/>
  <c r="J1331" i="1"/>
  <c r="J1332" i="1"/>
  <c r="J1333" i="1"/>
  <c r="M1333" i="1" s="1"/>
  <c r="J1334" i="1"/>
  <c r="J1335" i="1"/>
  <c r="M1335" i="1" s="1"/>
  <c r="J1336" i="1"/>
  <c r="J1337" i="1"/>
  <c r="J1338" i="1"/>
  <c r="X1338" i="1" s="1"/>
  <c r="Z1338" i="1" s="1"/>
  <c r="J1339" i="1"/>
  <c r="J1340" i="1"/>
  <c r="S1340" i="1" s="1"/>
  <c r="T1340" i="1" s="1"/>
  <c r="J1341" i="1"/>
  <c r="S1341" i="1" s="1"/>
  <c r="T1341" i="1" s="1"/>
  <c r="J1342" i="1"/>
  <c r="J1343" i="1"/>
  <c r="M1343" i="1" s="1"/>
  <c r="J1344" i="1"/>
  <c r="J1345" i="1"/>
  <c r="J1346" i="1"/>
  <c r="J1347" i="1"/>
  <c r="J1348" i="1"/>
  <c r="J1349" i="1"/>
  <c r="X1349" i="1" s="1"/>
  <c r="Z1349" i="1" s="1"/>
  <c r="J1350" i="1"/>
  <c r="J1351" i="1"/>
  <c r="M1351" i="1" s="1"/>
  <c r="J1352" i="1"/>
  <c r="J1353" i="1"/>
  <c r="J1354" i="1"/>
  <c r="X1354" i="1" s="1"/>
  <c r="Z1354" i="1" s="1"/>
  <c r="J1355" i="1"/>
  <c r="J1356" i="1"/>
  <c r="X1356" i="1" s="1"/>
  <c r="Z1356" i="1" s="1"/>
  <c r="J1357" i="1"/>
  <c r="J1358" i="1"/>
  <c r="J1359" i="1"/>
  <c r="M1359" i="1" s="1"/>
  <c r="J1360" i="1"/>
  <c r="J1361" i="1"/>
  <c r="X1361" i="1" s="1"/>
  <c r="Z1361" i="1" s="1"/>
  <c r="J1362" i="1"/>
  <c r="Y1362" i="1" s="1"/>
  <c r="AA1362" i="1" s="1"/>
  <c r="J1363" i="1"/>
  <c r="J1364" i="1"/>
  <c r="J1365" i="1"/>
  <c r="J1366" i="1"/>
  <c r="Y1366" i="1" s="1"/>
  <c r="AA1366" i="1" s="1"/>
  <c r="J1367" i="1"/>
  <c r="M1367" i="1" s="1"/>
  <c r="J1368" i="1"/>
  <c r="J1369" i="1"/>
  <c r="J1370" i="1"/>
  <c r="M1370" i="1" s="1"/>
  <c r="J1371" i="1"/>
  <c r="J1372" i="1"/>
  <c r="S1372" i="1" s="1"/>
  <c r="T1372" i="1" s="1"/>
  <c r="J1373" i="1"/>
  <c r="J1374" i="1"/>
  <c r="J1375" i="1"/>
  <c r="M1375" i="1" s="1"/>
  <c r="J1376" i="1"/>
  <c r="J1377" i="1"/>
  <c r="J1378" i="1"/>
  <c r="J1379" i="1"/>
  <c r="J1380" i="1"/>
  <c r="J1381" i="1"/>
  <c r="J1382" i="1"/>
  <c r="J1383" i="1"/>
  <c r="M1383" i="1" s="1"/>
  <c r="J1384" i="1"/>
  <c r="J1385" i="1"/>
  <c r="J1386" i="1"/>
  <c r="J1387" i="1"/>
  <c r="J1388" i="1"/>
  <c r="J1389" i="1"/>
  <c r="J1390" i="1"/>
  <c r="J1391" i="1"/>
  <c r="M1391" i="1" s="1"/>
  <c r="J1392" i="1"/>
  <c r="J1393" i="1"/>
  <c r="J1394" i="1"/>
  <c r="J1395" i="1"/>
  <c r="J1396" i="1"/>
  <c r="J1397" i="1"/>
  <c r="J1398" i="1"/>
  <c r="J1399" i="1"/>
  <c r="M1399" i="1" s="1"/>
  <c r="J1400" i="1"/>
  <c r="J1401" i="1"/>
  <c r="S1401" i="1" s="1"/>
  <c r="T1401" i="1" s="1"/>
  <c r="J1402" i="1"/>
  <c r="S1402" i="1" s="1"/>
  <c r="T1402" i="1" s="1"/>
  <c r="J1403" i="1"/>
  <c r="J1404" i="1"/>
  <c r="J1405" i="1"/>
  <c r="J1406" i="1"/>
  <c r="J1407" i="1"/>
  <c r="J1408" i="1"/>
  <c r="J1409" i="1"/>
  <c r="J1410" i="1"/>
  <c r="S1410" i="1" s="1"/>
  <c r="T1410" i="1" s="1"/>
  <c r="J1411" i="1"/>
  <c r="X1411" i="1" s="1"/>
  <c r="Z1411" i="1" s="1"/>
  <c r="J1412" i="1"/>
  <c r="J1413" i="1"/>
  <c r="J1414" i="1"/>
  <c r="J1415" i="1"/>
  <c r="J1416" i="1"/>
  <c r="J1417" i="1"/>
  <c r="J1418" i="1"/>
  <c r="Y1418" i="1" s="1"/>
  <c r="AA1418" i="1" s="1"/>
  <c r="J1419" i="1"/>
  <c r="Y1419" i="1" s="1"/>
  <c r="AA1419" i="1" s="1"/>
  <c r="J1420" i="1"/>
  <c r="J1421" i="1"/>
  <c r="J1422" i="1"/>
  <c r="J1423" i="1"/>
  <c r="M1423" i="1" s="1"/>
  <c r="J1424" i="1"/>
  <c r="J1425" i="1"/>
  <c r="J1426" i="1"/>
  <c r="X1426" i="1" s="1"/>
  <c r="Z1426" i="1" s="1"/>
  <c r="J1427" i="1"/>
  <c r="S1427" i="1" s="1"/>
  <c r="T1427" i="1" s="1"/>
  <c r="J1428" i="1"/>
  <c r="J1429" i="1"/>
  <c r="J1430" i="1"/>
  <c r="J1431" i="1"/>
  <c r="M1431" i="1" s="1"/>
  <c r="J1432" i="1"/>
  <c r="J1433" i="1"/>
  <c r="J1434" i="1"/>
  <c r="J1435" i="1"/>
  <c r="J1436" i="1"/>
  <c r="J1437" i="1"/>
  <c r="J1438" i="1"/>
  <c r="J1439" i="1"/>
  <c r="J1440" i="1"/>
  <c r="S1440" i="1" s="1"/>
  <c r="T1440" i="1" s="1"/>
  <c r="J1441" i="1"/>
  <c r="J1442" i="1"/>
  <c r="Y1442" i="1" s="1"/>
  <c r="AA1442" i="1" s="1"/>
  <c r="J1443" i="1"/>
  <c r="Y1443" i="1" s="1"/>
  <c r="AA1443" i="1" s="1"/>
  <c r="J1444" i="1"/>
  <c r="J1445" i="1"/>
  <c r="J1446" i="1"/>
  <c r="J1447" i="1"/>
  <c r="S1447" i="1" s="1"/>
  <c r="T1447" i="1" s="1"/>
  <c r="J1448" i="1"/>
  <c r="J1449" i="1"/>
  <c r="X1449" i="1" s="1"/>
  <c r="Z1449" i="1" s="1"/>
  <c r="J1450" i="1"/>
  <c r="S1450" i="1" s="1"/>
  <c r="T1450" i="1" s="1"/>
  <c r="J1451" i="1"/>
  <c r="J1452" i="1"/>
  <c r="J1453" i="1"/>
  <c r="J1454" i="1"/>
  <c r="J1455" i="1"/>
  <c r="M1455" i="1" s="1"/>
  <c r="J1456" i="1"/>
  <c r="J1457" i="1"/>
  <c r="J1458" i="1"/>
  <c r="J1459" i="1"/>
  <c r="J1460" i="1"/>
  <c r="J1461" i="1"/>
  <c r="J1462" i="1"/>
  <c r="J1463" i="1"/>
  <c r="J1464" i="1"/>
  <c r="Y1464" i="1" s="1"/>
  <c r="AA1464" i="1" s="1"/>
  <c r="J1465" i="1"/>
  <c r="S1465" i="1" s="1"/>
  <c r="T1465" i="1" s="1"/>
  <c r="J1466" i="1"/>
  <c r="M1466" i="1" s="1"/>
  <c r="J1467" i="1"/>
  <c r="S1467" i="1" s="1"/>
  <c r="T1467" i="1" s="1"/>
  <c r="J1468" i="1"/>
  <c r="J1469" i="1"/>
  <c r="J1470" i="1"/>
  <c r="J1471" i="1"/>
  <c r="M1471" i="1" s="1"/>
  <c r="J1472" i="1"/>
  <c r="J1473" i="1"/>
  <c r="J1474" i="1"/>
  <c r="J1475" i="1"/>
  <c r="S1475" i="1" s="1"/>
  <c r="T1475" i="1" s="1"/>
  <c r="J1476" i="1"/>
  <c r="J1477" i="1"/>
  <c r="J1478" i="1"/>
  <c r="J1479" i="1"/>
  <c r="M1479" i="1" s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X1491" i="1" s="1"/>
  <c r="Z1491" i="1" s="1"/>
  <c r="J1492" i="1"/>
  <c r="J1493" i="1"/>
  <c r="J1494" i="1"/>
  <c r="J1495" i="1"/>
  <c r="M1495" i="1" s="1"/>
  <c r="J1496" i="1"/>
  <c r="J1497" i="1"/>
  <c r="J1498" i="1"/>
  <c r="X1498" i="1" s="1"/>
  <c r="Z1498" i="1" s="1"/>
  <c r="J1499" i="1"/>
  <c r="J1500" i="1"/>
  <c r="J1501" i="1"/>
  <c r="J1502" i="1"/>
  <c r="J1503" i="1"/>
  <c r="M1503" i="1" s="1"/>
  <c r="J1504" i="1"/>
  <c r="J1505" i="1"/>
  <c r="J1506" i="1"/>
  <c r="Y1506" i="1" s="1"/>
  <c r="AA1506" i="1" s="1"/>
  <c r="J1507" i="1"/>
  <c r="S1507" i="1" s="1"/>
  <c r="T1507" i="1" s="1"/>
  <c r="J1508" i="1"/>
  <c r="J1509" i="1"/>
  <c r="J1510" i="1"/>
  <c r="J1511" i="1"/>
  <c r="M1511" i="1" s="1"/>
  <c r="J1512" i="1"/>
  <c r="J1513" i="1"/>
  <c r="J1514" i="1"/>
  <c r="J1515" i="1"/>
  <c r="X1515" i="1" s="1"/>
  <c r="Z1515" i="1" s="1"/>
  <c r="J1516" i="1"/>
  <c r="J1517" i="1"/>
  <c r="J1518" i="1"/>
  <c r="J1519" i="1"/>
  <c r="M1519" i="1" s="1"/>
  <c r="J1520" i="1"/>
  <c r="J1521" i="1"/>
  <c r="J1522" i="1"/>
  <c r="J1523" i="1"/>
  <c r="J1524" i="1"/>
  <c r="J1525" i="1"/>
  <c r="J1526" i="1"/>
  <c r="J1527" i="1"/>
  <c r="M1527" i="1" s="1"/>
  <c r="J1528" i="1"/>
  <c r="S1528" i="1" s="1"/>
  <c r="T1528" i="1" s="1"/>
  <c r="J1529" i="1"/>
  <c r="J1530" i="1"/>
  <c r="J1531" i="1"/>
  <c r="J1532" i="1"/>
  <c r="S1532" i="1" s="1"/>
  <c r="T1532" i="1" s="1"/>
  <c r="J1533" i="1"/>
  <c r="J1534" i="1"/>
  <c r="J1535" i="1"/>
  <c r="M1535" i="1" s="1"/>
  <c r="J1536" i="1"/>
  <c r="J1537" i="1"/>
  <c r="Y1537" i="1" s="1"/>
  <c r="AA1537" i="1" s="1"/>
  <c r="J1538" i="1"/>
  <c r="J1539" i="1"/>
  <c r="J1540" i="1"/>
  <c r="J1541" i="1"/>
  <c r="X1541" i="1" s="1"/>
  <c r="Z1541" i="1" s="1"/>
  <c r="J1542" i="1"/>
  <c r="J1543" i="1"/>
  <c r="M1543" i="1" s="1"/>
  <c r="J1544" i="1"/>
  <c r="J1545" i="1"/>
  <c r="J1546" i="1"/>
  <c r="X1546" i="1" s="1"/>
  <c r="Z1546" i="1" s="1"/>
  <c r="J1547" i="1"/>
  <c r="J1548" i="1"/>
  <c r="J1549" i="1"/>
  <c r="J1550" i="1"/>
  <c r="J1551" i="1"/>
  <c r="J1552" i="1"/>
  <c r="J1553" i="1"/>
  <c r="M1553" i="1" s="1"/>
  <c r="J1554" i="1"/>
  <c r="X1554" i="1" s="1"/>
  <c r="Z1554" i="1" s="1"/>
  <c r="J1555" i="1"/>
  <c r="S1555" i="1" s="1"/>
  <c r="T1555" i="1" s="1"/>
  <c r="J1556" i="1"/>
  <c r="J1557" i="1"/>
  <c r="J1558" i="1"/>
  <c r="J1559" i="1"/>
  <c r="M1559" i="1" s="1"/>
  <c r="J1560" i="1"/>
  <c r="J1561" i="1"/>
  <c r="J1562" i="1"/>
  <c r="S1562" i="1" s="1"/>
  <c r="T1562" i="1" s="1"/>
  <c r="J1563" i="1"/>
  <c r="J1564" i="1"/>
  <c r="J1565" i="1"/>
  <c r="J1566" i="1"/>
  <c r="J1567" i="1"/>
  <c r="M1567" i="1" s="1"/>
  <c r="J1568" i="1"/>
  <c r="J1569" i="1"/>
  <c r="J1570" i="1"/>
  <c r="S1570" i="1" s="1"/>
  <c r="T1570" i="1" s="1"/>
  <c r="J1571" i="1"/>
  <c r="J1572" i="1"/>
  <c r="J1573" i="1"/>
  <c r="X1573" i="1" s="1"/>
  <c r="Z1573" i="1" s="1"/>
  <c r="J1574" i="1"/>
  <c r="J1575" i="1"/>
  <c r="M1575" i="1" s="1"/>
  <c r="J1576" i="1"/>
  <c r="J1577" i="1"/>
  <c r="J1578" i="1"/>
  <c r="J1579" i="1"/>
  <c r="S1579" i="1" s="1"/>
  <c r="T1579" i="1" s="1"/>
  <c r="J1580" i="1"/>
  <c r="J1581" i="1"/>
  <c r="J1582" i="1"/>
  <c r="J1583" i="1"/>
  <c r="M1583" i="1" s="1"/>
  <c r="J1584" i="1"/>
  <c r="J1585" i="1"/>
  <c r="J1586" i="1"/>
  <c r="J1587" i="1"/>
  <c r="X1587" i="1" s="1"/>
  <c r="Z1587" i="1" s="1"/>
  <c r="J1588" i="1"/>
  <c r="J1589" i="1"/>
  <c r="J1590" i="1"/>
  <c r="X1590" i="1" s="1"/>
  <c r="Z1590" i="1" s="1"/>
  <c r="J1591" i="1"/>
  <c r="J1592" i="1"/>
  <c r="J1593" i="1"/>
  <c r="J1594" i="1"/>
  <c r="X1594" i="1" s="1"/>
  <c r="Z1594" i="1" s="1"/>
  <c r="J1595" i="1"/>
  <c r="J1596" i="1"/>
  <c r="J1597" i="1"/>
  <c r="J1598" i="1"/>
  <c r="J1599" i="1"/>
  <c r="J1600" i="1"/>
  <c r="J1601" i="1"/>
  <c r="J1602" i="1"/>
  <c r="X1602" i="1" s="1"/>
  <c r="Z1602" i="1" s="1"/>
  <c r="J1603" i="1"/>
  <c r="J1604" i="1"/>
  <c r="J1605" i="1"/>
  <c r="S1605" i="1" s="1"/>
  <c r="T1605" i="1" s="1"/>
  <c r="J1606" i="1"/>
  <c r="J1607" i="1"/>
  <c r="M1607" i="1" s="1"/>
  <c r="J1608" i="1"/>
  <c r="S1608" i="1" s="1"/>
  <c r="T1608" i="1" s="1"/>
  <c r="J1609" i="1"/>
  <c r="J1610" i="1"/>
  <c r="X1610" i="1" s="1"/>
  <c r="Z1610" i="1" s="1"/>
  <c r="J1611" i="1"/>
  <c r="J1612" i="1"/>
  <c r="S1612" i="1" s="1"/>
  <c r="T1612" i="1" s="1"/>
  <c r="J1613" i="1"/>
  <c r="J1614" i="1"/>
  <c r="J1615" i="1"/>
  <c r="M1615" i="1" s="1"/>
  <c r="J1616" i="1"/>
  <c r="J1617" i="1"/>
  <c r="J1618" i="1"/>
  <c r="J1619" i="1"/>
  <c r="S1619" i="1" s="1"/>
  <c r="T1619" i="1" s="1"/>
  <c r="J1620" i="1"/>
  <c r="J1621" i="1"/>
  <c r="J1622" i="1"/>
  <c r="J1623" i="1"/>
  <c r="J1624" i="1"/>
  <c r="J1625" i="1"/>
  <c r="J1626" i="1"/>
  <c r="Y1626" i="1" s="1"/>
  <c r="AA1626" i="1" s="1"/>
  <c r="J1627" i="1"/>
  <c r="Y1627" i="1" s="1"/>
  <c r="AA1627" i="1" s="1"/>
  <c r="J1628" i="1"/>
  <c r="X1628" i="1" s="1"/>
  <c r="Z1628" i="1" s="1"/>
  <c r="J1629" i="1"/>
  <c r="J1630" i="1"/>
  <c r="J1631" i="1"/>
  <c r="M1631" i="1" s="1"/>
  <c r="J1632" i="1"/>
  <c r="J1633" i="1"/>
  <c r="J1634" i="1"/>
  <c r="M1634" i="1" s="1"/>
  <c r="J1635" i="1"/>
  <c r="J1636" i="1"/>
  <c r="J1637" i="1"/>
  <c r="Y1637" i="1" s="1"/>
  <c r="AA1637" i="1" s="1"/>
  <c r="J1638" i="1"/>
  <c r="X1638" i="1" s="1"/>
  <c r="Z1638" i="1" s="1"/>
  <c r="J1639" i="1"/>
  <c r="J1640" i="1"/>
  <c r="J1641" i="1"/>
  <c r="J1642" i="1"/>
  <c r="S1642" i="1" s="1"/>
  <c r="T1642" i="1" s="1"/>
  <c r="J1643" i="1"/>
  <c r="J1644" i="1"/>
  <c r="J1645" i="1"/>
  <c r="S1645" i="1" s="1"/>
  <c r="T1645" i="1" s="1"/>
  <c r="J1646" i="1"/>
  <c r="J1647" i="1"/>
  <c r="J1648" i="1"/>
  <c r="J1649" i="1"/>
  <c r="J1650" i="1"/>
  <c r="J1651" i="1"/>
  <c r="J1652" i="1"/>
  <c r="J1653" i="1"/>
  <c r="S1653" i="1" s="1"/>
  <c r="T1653" i="1" s="1"/>
  <c r="J1654" i="1"/>
  <c r="J1655" i="1"/>
  <c r="M1655" i="1" s="1"/>
  <c r="J1656" i="1"/>
  <c r="J1657" i="1"/>
  <c r="J1658" i="1"/>
  <c r="J1659" i="1"/>
  <c r="X1659" i="1" s="1"/>
  <c r="Z1659" i="1" s="1"/>
  <c r="J1660" i="1"/>
  <c r="J1661" i="1"/>
  <c r="J1662" i="1"/>
  <c r="J1663" i="1"/>
  <c r="M1663" i="1" s="1"/>
  <c r="J1664" i="1"/>
  <c r="J1665" i="1"/>
  <c r="J1666" i="1"/>
  <c r="J1667" i="1"/>
  <c r="X1667" i="1" s="1"/>
  <c r="Z1667" i="1" s="1"/>
  <c r="J1668" i="1"/>
  <c r="J1669" i="1"/>
  <c r="J1670" i="1"/>
  <c r="J1671" i="1"/>
  <c r="M1671" i="1" s="1"/>
  <c r="J1672" i="1"/>
  <c r="J1673" i="1"/>
  <c r="J1674" i="1"/>
  <c r="S1674" i="1" s="1"/>
  <c r="T1674" i="1" s="1"/>
  <c r="J1675" i="1"/>
  <c r="Y1675" i="1" s="1"/>
  <c r="AA1675" i="1" s="1"/>
  <c r="J1676" i="1"/>
  <c r="J1677" i="1"/>
  <c r="J1678" i="1"/>
  <c r="J1679" i="1"/>
  <c r="M1679" i="1" s="1"/>
  <c r="J1680" i="1"/>
  <c r="J1681" i="1"/>
  <c r="Y1681" i="1" s="1"/>
  <c r="AA1681" i="1" s="1"/>
  <c r="J1682" i="1"/>
  <c r="J1683" i="1"/>
  <c r="J1684" i="1"/>
  <c r="J1685" i="1"/>
  <c r="J1686" i="1"/>
  <c r="J1687" i="1"/>
  <c r="J1688" i="1"/>
  <c r="J1689" i="1"/>
  <c r="J1690" i="1"/>
  <c r="Y1690" i="1" s="1"/>
  <c r="AA1690" i="1" s="1"/>
  <c r="J1691" i="1"/>
  <c r="J1692" i="1"/>
  <c r="S1692" i="1" s="1"/>
  <c r="T1692" i="1" s="1"/>
  <c r="J1693" i="1"/>
  <c r="J1694" i="1"/>
  <c r="J1695" i="1"/>
  <c r="M1695" i="1" s="1"/>
  <c r="J1696" i="1"/>
  <c r="X1696" i="1" s="1"/>
  <c r="Z1696" i="1" s="1"/>
  <c r="J1697" i="1"/>
  <c r="J1698" i="1"/>
  <c r="J1699" i="1"/>
  <c r="X1699" i="1" s="1"/>
  <c r="Z1699" i="1" s="1"/>
  <c r="J1700" i="1"/>
  <c r="J1701" i="1"/>
  <c r="J1702" i="1"/>
  <c r="J1703" i="1"/>
  <c r="M1703" i="1" s="1"/>
  <c r="J1704" i="1"/>
  <c r="J1705" i="1"/>
  <c r="M1705" i="1" s="1"/>
  <c r="J1706" i="1"/>
  <c r="X1706" i="1" s="1"/>
  <c r="Z1706" i="1" s="1"/>
  <c r="J1707" i="1"/>
  <c r="J1708" i="1"/>
  <c r="J1709" i="1"/>
  <c r="J1710" i="1"/>
  <c r="J1711" i="1"/>
  <c r="J1712" i="1"/>
  <c r="J1713" i="1"/>
  <c r="J1714" i="1"/>
  <c r="J1715" i="1"/>
  <c r="J1716" i="1"/>
  <c r="J1717" i="1"/>
  <c r="S1717" i="1" s="1"/>
  <c r="T1717" i="1" s="1"/>
  <c r="J1719" i="1"/>
  <c r="J1720" i="1"/>
  <c r="J1721" i="1"/>
  <c r="X1721" i="1" s="1"/>
  <c r="Z1721" i="1" s="1"/>
  <c r="J1722" i="1"/>
  <c r="X1722" i="1" s="1"/>
  <c r="Z1722" i="1" s="1"/>
  <c r="J1723" i="1"/>
  <c r="X1723" i="1" s="1"/>
  <c r="Z1723" i="1" s="1"/>
  <c r="J1724" i="1"/>
  <c r="J1725" i="1"/>
  <c r="S1725" i="1" s="1"/>
  <c r="T1725" i="1" s="1"/>
  <c r="J1726" i="1"/>
  <c r="J1727" i="1"/>
  <c r="J1728" i="1"/>
  <c r="X1728" i="1" s="1"/>
  <c r="Z1728" i="1" s="1"/>
  <c r="J1729" i="1"/>
  <c r="J1730" i="1"/>
  <c r="J1731" i="1"/>
  <c r="X1731" i="1" s="1"/>
  <c r="Z1731" i="1" s="1"/>
  <c r="J1732" i="1"/>
  <c r="J1733" i="1"/>
  <c r="J1734" i="1"/>
  <c r="J1735" i="1"/>
  <c r="J1736" i="1"/>
  <c r="J1737" i="1"/>
  <c r="S1737" i="1" s="1"/>
  <c r="T1737" i="1" s="1"/>
  <c r="J1738" i="1"/>
  <c r="J1739" i="1"/>
  <c r="X1739" i="1" s="1"/>
  <c r="Z1739" i="1" s="1"/>
  <c r="J1740" i="1"/>
  <c r="J1741" i="1"/>
  <c r="J1742" i="1"/>
  <c r="J1743" i="1"/>
  <c r="J1744" i="1"/>
  <c r="J1745" i="1"/>
  <c r="J1746" i="1"/>
  <c r="Y1746" i="1" s="1"/>
  <c r="AA1746" i="1" s="1"/>
  <c r="J1747" i="1"/>
  <c r="J1748" i="1"/>
  <c r="J1749" i="1"/>
  <c r="Y1749" i="1" s="1"/>
  <c r="AA1749" i="1" s="1"/>
  <c r="J1750" i="1"/>
  <c r="J1751" i="1"/>
  <c r="J1752" i="1"/>
  <c r="J1753" i="1"/>
  <c r="X1753" i="1" s="1"/>
  <c r="Z1753" i="1" s="1"/>
  <c r="J1754" i="1"/>
  <c r="X1754" i="1" s="1"/>
  <c r="Z1754" i="1" s="1"/>
  <c r="J1755" i="1"/>
  <c r="X1755" i="1" s="1"/>
  <c r="Z1755" i="1" s="1"/>
  <c r="J1756" i="1"/>
  <c r="J1757" i="1"/>
  <c r="Y1757" i="1" s="1"/>
  <c r="AA1757" i="1" s="1"/>
  <c r="J1758" i="1"/>
  <c r="J1759" i="1"/>
  <c r="J1760" i="1"/>
  <c r="X1760" i="1" s="1"/>
  <c r="Z1760" i="1" s="1"/>
  <c r="J1761" i="1"/>
  <c r="M1761" i="1" s="1"/>
  <c r="J1762" i="1"/>
  <c r="J1763" i="1"/>
  <c r="Y1763" i="1" s="1"/>
  <c r="AA1763" i="1" s="1"/>
  <c r="J1764" i="1"/>
  <c r="J1765" i="1"/>
  <c r="Y1765" i="1" s="1"/>
  <c r="AA1765" i="1" s="1"/>
  <c r="J1766" i="1"/>
  <c r="J1767" i="1"/>
  <c r="J1768" i="1"/>
  <c r="J1769" i="1"/>
  <c r="J1770" i="1"/>
  <c r="J1771" i="1"/>
  <c r="Y1771" i="1" s="1"/>
  <c r="AA1771" i="1" s="1"/>
  <c r="J1772" i="1"/>
  <c r="J1773" i="1"/>
  <c r="J1774" i="1"/>
  <c r="J1775" i="1"/>
  <c r="J1776" i="1"/>
  <c r="J1777" i="1"/>
  <c r="J1778" i="1"/>
  <c r="J1779" i="1"/>
  <c r="J1780" i="1"/>
  <c r="J1781" i="1"/>
  <c r="X1781" i="1" s="1"/>
  <c r="Z1781" i="1" s="1"/>
  <c r="J1782" i="1"/>
  <c r="J1783" i="1"/>
  <c r="X1783" i="1" s="1"/>
  <c r="Z1783" i="1" s="1"/>
  <c r="J1784" i="1"/>
  <c r="J1785" i="1"/>
  <c r="J1786" i="1"/>
  <c r="J1787" i="1"/>
  <c r="J1788" i="1"/>
  <c r="J1789" i="1"/>
  <c r="Y1789" i="1" s="1"/>
  <c r="AA1789" i="1" s="1"/>
  <c r="J1790" i="1"/>
  <c r="X1790" i="1" s="1"/>
  <c r="Z1790" i="1" s="1"/>
  <c r="J1791" i="1"/>
  <c r="J1792" i="1"/>
  <c r="J1793" i="1"/>
  <c r="Y1793" i="1" s="1"/>
  <c r="AA1793" i="1" s="1"/>
  <c r="J1794" i="1"/>
  <c r="M1794" i="1" s="1"/>
  <c r="J1795" i="1"/>
  <c r="Y1795" i="1" s="1"/>
  <c r="AA1795" i="1" s="1"/>
  <c r="J1796" i="1"/>
  <c r="J1797" i="1"/>
  <c r="X1797" i="1" s="1"/>
  <c r="Z1797" i="1" s="1"/>
  <c r="J1798" i="1"/>
  <c r="J1799" i="1"/>
  <c r="J1800" i="1"/>
  <c r="X1800" i="1" s="1"/>
  <c r="Z1800" i="1" s="1"/>
  <c r="J1801" i="1"/>
  <c r="J1802" i="1"/>
  <c r="Y1802" i="1" s="1"/>
  <c r="AA1802" i="1" s="1"/>
  <c r="J1803" i="1"/>
  <c r="J1804" i="1"/>
  <c r="J1805" i="1"/>
  <c r="X1805" i="1" s="1"/>
  <c r="Z1805" i="1" s="1"/>
  <c r="J1806" i="1"/>
  <c r="J1807" i="1"/>
  <c r="J1808" i="1"/>
  <c r="J1809" i="1"/>
  <c r="S1809" i="1" s="1"/>
  <c r="T1809" i="1" s="1"/>
  <c r="J1810" i="1"/>
  <c r="J1811" i="1"/>
  <c r="J1812" i="1"/>
  <c r="J1813" i="1"/>
  <c r="S1813" i="1" s="1"/>
  <c r="T1813" i="1" s="1"/>
  <c r="J1814" i="1"/>
  <c r="J1815" i="1"/>
  <c r="J1816" i="1"/>
  <c r="J1817" i="1"/>
  <c r="J1818" i="1"/>
  <c r="X1818" i="1" s="1"/>
  <c r="Z1818" i="1" s="1"/>
  <c r="J1819" i="1"/>
  <c r="Y1819" i="1" s="1"/>
  <c r="AA1819" i="1" s="1"/>
  <c r="J1820" i="1"/>
  <c r="J1821" i="1"/>
  <c r="J1822" i="1"/>
  <c r="J1823" i="1"/>
  <c r="J1824" i="1"/>
  <c r="J1825" i="1"/>
  <c r="S1825" i="1" s="1"/>
  <c r="T1825" i="1" s="1"/>
  <c r="J1826" i="1"/>
  <c r="J1827" i="1"/>
  <c r="S1827" i="1" s="1"/>
  <c r="T1827" i="1" s="1"/>
  <c r="J1828" i="1"/>
  <c r="J1829" i="1"/>
  <c r="J1830" i="1"/>
  <c r="J1831" i="1"/>
  <c r="J1832" i="1"/>
  <c r="J1833" i="1"/>
  <c r="J1834" i="1"/>
  <c r="J1835" i="1"/>
  <c r="J1836" i="1"/>
  <c r="J1837" i="1"/>
  <c r="Y1837" i="1" s="1"/>
  <c r="AA1837" i="1" s="1"/>
  <c r="J1838" i="1"/>
  <c r="J1839" i="1"/>
  <c r="J1840" i="1"/>
  <c r="J1841" i="1"/>
  <c r="S1841" i="1" s="1"/>
  <c r="T1841" i="1" s="1"/>
  <c r="J1842" i="1"/>
  <c r="X1842" i="1" s="1"/>
  <c r="Z1842" i="1" s="1"/>
  <c r="J1843" i="1"/>
  <c r="S1843" i="1" s="1"/>
  <c r="T1843" i="1" s="1"/>
  <c r="J1844" i="1"/>
  <c r="J1845" i="1"/>
  <c r="J1846" i="1"/>
  <c r="Y1846" i="1" s="1"/>
  <c r="AA1846" i="1" s="1"/>
  <c r="J1847" i="1"/>
  <c r="J1848" i="1"/>
  <c r="J1849" i="1"/>
  <c r="X1849" i="1" s="1"/>
  <c r="Z1849" i="1" s="1"/>
  <c r="J1850" i="1"/>
  <c r="X1850" i="1" s="1"/>
  <c r="Z1850" i="1" s="1"/>
  <c r="J1851" i="1"/>
  <c r="X1851" i="1" s="1"/>
  <c r="Z1851" i="1" s="1"/>
  <c r="J1852" i="1"/>
  <c r="J1853" i="1"/>
  <c r="J1854" i="1"/>
  <c r="S1854" i="1" s="1"/>
  <c r="T1854" i="1" s="1"/>
  <c r="J1855" i="1"/>
  <c r="J1856" i="1"/>
  <c r="J1857" i="1"/>
  <c r="J1858" i="1"/>
  <c r="J1859" i="1"/>
  <c r="S1859" i="1" s="1"/>
  <c r="T1859" i="1" s="1"/>
  <c r="J1860" i="1"/>
  <c r="J1861" i="1"/>
  <c r="S1861" i="1" s="1"/>
  <c r="T1861" i="1" s="1"/>
  <c r="J1862" i="1"/>
  <c r="J1863" i="1"/>
  <c r="J1864" i="1"/>
  <c r="J1865" i="1"/>
  <c r="X1865" i="1" s="1"/>
  <c r="Z1865" i="1" s="1"/>
  <c r="J1866" i="1"/>
  <c r="M1866" i="1" s="1"/>
  <c r="J1867" i="1"/>
  <c r="J1868" i="1"/>
  <c r="J1869" i="1"/>
  <c r="Y1869" i="1" s="1"/>
  <c r="AA1869" i="1" s="1"/>
  <c r="J1870" i="1"/>
  <c r="J1871" i="1"/>
  <c r="J1872" i="1"/>
  <c r="J1873" i="1"/>
  <c r="Y1873" i="1" s="1"/>
  <c r="AA1873" i="1" s="1"/>
  <c r="J1874" i="1"/>
  <c r="J1875" i="1"/>
  <c r="M1875" i="1" s="1"/>
  <c r="J1876" i="1"/>
  <c r="J1877" i="1"/>
  <c r="J1878" i="1"/>
  <c r="J1879" i="1"/>
  <c r="J1880" i="1"/>
  <c r="J1881" i="1"/>
  <c r="J1882" i="1"/>
  <c r="J1883" i="1"/>
  <c r="Y1883" i="1" s="1"/>
  <c r="AA1883" i="1" s="1"/>
  <c r="J1884" i="1"/>
  <c r="J1885" i="1"/>
  <c r="Y1885" i="1" s="1"/>
  <c r="AA1885" i="1" s="1"/>
  <c r="J1886" i="1"/>
  <c r="J1887" i="1"/>
  <c r="J1888" i="1"/>
  <c r="J1889" i="1"/>
  <c r="J1890" i="1"/>
  <c r="X1890" i="1" s="1"/>
  <c r="Z1890" i="1" s="1"/>
  <c r="J1891" i="1"/>
  <c r="M1891" i="1" s="1"/>
  <c r="J1892" i="1"/>
  <c r="J1893" i="1"/>
  <c r="X1893" i="1" s="1"/>
  <c r="Z1893" i="1" s="1"/>
  <c r="J1894" i="1"/>
  <c r="J1895" i="1"/>
  <c r="J1896" i="1"/>
  <c r="J1897" i="1"/>
  <c r="J1898" i="1"/>
  <c r="J1899" i="1"/>
  <c r="Y1899" i="1" s="1"/>
  <c r="AA1899" i="1" s="1"/>
  <c r="J1900" i="1"/>
  <c r="J1901" i="1"/>
  <c r="X1901" i="1" s="1"/>
  <c r="Z1901" i="1" s="1"/>
  <c r="J1902" i="1"/>
  <c r="J1903" i="1"/>
  <c r="J1904" i="1"/>
  <c r="J1905" i="1"/>
  <c r="M1905" i="1" s="1"/>
  <c r="J1906" i="1"/>
  <c r="J1907" i="1"/>
  <c r="J1908" i="1"/>
  <c r="J1909" i="1"/>
  <c r="X1909" i="1" s="1"/>
  <c r="Z1909" i="1" s="1"/>
  <c r="J1910" i="1"/>
  <c r="J1911" i="1"/>
  <c r="J1912" i="1"/>
  <c r="J1913" i="1"/>
  <c r="J1914" i="1"/>
  <c r="J1915" i="1"/>
  <c r="X1915" i="1" s="1"/>
  <c r="Z1915" i="1" s="1"/>
  <c r="J1916" i="1"/>
  <c r="J1917" i="1"/>
  <c r="J1918" i="1"/>
  <c r="X1918" i="1" s="1"/>
  <c r="Z1918" i="1" s="1"/>
  <c r="J1919" i="1"/>
  <c r="J1920" i="1"/>
  <c r="J1921" i="1"/>
  <c r="S1921" i="1" s="1"/>
  <c r="T1921" i="1" s="1"/>
  <c r="J1922" i="1"/>
  <c r="J1923" i="1"/>
  <c r="Y1923" i="1" s="1"/>
  <c r="AA1923" i="1" s="1"/>
  <c r="J1924" i="1"/>
  <c r="J1925" i="1"/>
  <c r="X1925" i="1" s="1"/>
  <c r="Z1925" i="1" s="1"/>
  <c r="J1926" i="1"/>
  <c r="J1927" i="1"/>
  <c r="J1928" i="1"/>
  <c r="J1929" i="1"/>
  <c r="J1930" i="1"/>
  <c r="X1930" i="1" s="1"/>
  <c r="Z1930" i="1" s="1"/>
  <c r="J1931" i="1"/>
  <c r="Y1931" i="1" s="1"/>
  <c r="AA1931" i="1" s="1"/>
  <c r="J1932" i="1"/>
  <c r="J1933" i="1"/>
  <c r="J1934" i="1"/>
  <c r="J1935" i="1"/>
  <c r="J1936" i="1"/>
  <c r="J1937" i="1"/>
  <c r="M1937" i="1" s="1"/>
  <c r="J1938" i="1"/>
  <c r="J1939" i="1"/>
  <c r="J1940" i="1"/>
  <c r="J1941" i="1"/>
  <c r="M1941" i="1" s="1"/>
  <c r="J1942" i="1"/>
  <c r="J1943" i="1"/>
  <c r="J1944" i="1"/>
  <c r="J1945" i="1"/>
  <c r="S1945" i="1" s="1"/>
  <c r="T1945" i="1" s="1"/>
  <c r="J1946" i="1"/>
  <c r="Y1946" i="1" s="1"/>
  <c r="AA1946" i="1" s="1"/>
  <c r="J1947" i="1"/>
  <c r="J1948" i="1"/>
  <c r="J1949" i="1"/>
  <c r="Y1949" i="1" s="1"/>
  <c r="AA1949" i="1" s="1"/>
  <c r="J1950" i="1"/>
  <c r="J1951" i="1"/>
  <c r="J1952" i="1"/>
  <c r="J1953" i="1"/>
  <c r="M1953" i="1" s="1"/>
  <c r="J1954" i="1"/>
  <c r="J1955" i="1"/>
  <c r="M1955" i="1" s="1"/>
  <c r="J1956" i="1"/>
  <c r="J1957" i="1"/>
  <c r="S1957" i="1" s="1"/>
  <c r="T1957" i="1" s="1"/>
  <c r="J1958" i="1"/>
  <c r="J1959" i="1"/>
  <c r="J1960" i="1"/>
  <c r="J1961" i="1"/>
  <c r="X1961" i="1" s="1"/>
  <c r="Z1961" i="1" s="1"/>
  <c r="J1962" i="1"/>
  <c r="J1963" i="1"/>
  <c r="S1963" i="1" s="1"/>
  <c r="T1963" i="1" s="1"/>
  <c r="J1964" i="1"/>
  <c r="J1965" i="1"/>
  <c r="X1965" i="1" s="1"/>
  <c r="Z1965" i="1" s="1"/>
  <c r="J1966" i="1"/>
  <c r="J1967" i="1"/>
  <c r="J1968" i="1"/>
  <c r="J1969" i="1"/>
  <c r="J1970" i="1"/>
  <c r="J1971" i="1"/>
  <c r="X1971" i="1" s="1"/>
  <c r="Z1971" i="1" s="1"/>
  <c r="J1972" i="1"/>
  <c r="X1972" i="1" s="1"/>
  <c r="Z1972" i="1" s="1"/>
  <c r="J1973" i="1"/>
  <c r="J1974" i="1"/>
  <c r="X1974" i="1" s="1"/>
  <c r="Z1974" i="1" s="1"/>
  <c r="J1975" i="1"/>
  <c r="J1976" i="1"/>
  <c r="J1977" i="1"/>
  <c r="X1977" i="1" s="1"/>
  <c r="Z1977" i="1" s="1"/>
  <c r="J1978" i="1"/>
  <c r="J1979" i="1"/>
  <c r="S1979" i="1" s="1"/>
  <c r="T1979" i="1" s="1"/>
  <c r="J1980" i="1"/>
  <c r="J1981" i="1"/>
  <c r="Y1981" i="1" s="1"/>
  <c r="AA1981" i="1" s="1"/>
  <c r="J1982" i="1"/>
  <c r="J1983" i="1"/>
  <c r="J1984" i="1"/>
  <c r="J1985" i="1"/>
  <c r="J1986" i="1"/>
  <c r="J1987" i="1"/>
  <c r="X1987" i="1" s="1"/>
  <c r="Z1987" i="1" s="1"/>
  <c r="J1988" i="1"/>
  <c r="J1989" i="1"/>
  <c r="Y1989" i="1" s="1"/>
  <c r="AA1989" i="1" s="1"/>
  <c r="J1990" i="1"/>
  <c r="J1991" i="1"/>
  <c r="J1992" i="1"/>
  <c r="J1993" i="1"/>
  <c r="J1994" i="1"/>
  <c r="Y1994" i="1" s="1"/>
  <c r="AA1994" i="1" s="1"/>
  <c r="J1995" i="1"/>
  <c r="J1996" i="1"/>
  <c r="J1997" i="1"/>
  <c r="Y1997" i="1" s="1"/>
  <c r="AA1997" i="1" s="1"/>
  <c r="J1998" i="1"/>
  <c r="J1999" i="1"/>
  <c r="J2000" i="1"/>
  <c r="J2001" i="1"/>
  <c r="J2002" i="1"/>
  <c r="J2003" i="1"/>
  <c r="X2003" i="1" s="1"/>
  <c r="Z2003" i="1" s="1"/>
  <c r="J2004" i="1"/>
  <c r="J2005" i="1"/>
  <c r="X2005" i="1" s="1"/>
  <c r="Z2005" i="1" s="1"/>
  <c r="J2006" i="1"/>
  <c r="J2007" i="1"/>
  <c r="J2008" i="1"/>
  <c r="J2009" i="1"/>
  <c r="X2009" i="1" s="1"/>
  <c r="Z2009" i="1" s="1"/>
  <c r="J2010" i="1"/>
  <c r="J2011" i="1"/>
  <c r="Y2011" i="1" s="1"/>
  <c r="AA2011" i="1" s="1"/>
  <c r="J2012" i="1"/>
  <c r="J2013" i="1"/>
  <c r="X2013" i="1" s="1"/>
  <c r="Z2013" i="1" s="1"/>
  <c r="J2014" i="1"/>
  <c r="J2015" i="1"/>
  <c r="Y2015" i="1" s="1"/>
  <c r="AA2015" i="1" s="1"/>
  <c r="J2016" i="1"/>
  <c r="J2017" i="1"/>
  <c r="M2017" i="1" s="1"/>
  <c r="J2018" i="1"/>
  <c r="S2018" i="1" s="1"/>
  <c r="T2018" i="1" s="1"/>
  <c r="J2019" i="1"/>
  <c r="J2020" i="1"/>
  <c r="J2021" i="1"/>
  <c r="S2021" i="1" s="1"/>
  <c r="T2021" i="1" s="1"/>
  <c r="J2022" i="1"/>
  <c r="J2023" i="1"/>
  <c r="J2024" i="1"/>
  <c r="J2025" i="1"/>
  <c r="J2026" i="1"/>
  <c r="M2026" i="1" s="1"/>
  <c r="J2027" i="1"/>
  <c r="J2028" i="1"/>
  <c r="J2029" i="1"/>
  <c r="J2030" i="1"/>
  <c r="J2031" i="1"/>
  <c r="J2032" i="1"/>
  <c r="J2033" i="1"/>
  <c r="X2033" i="1" s="1"/>
  <c r="Z2033" i="1" s="1"/>
  <c r="J2034" i="1"/>
  <c r="J2035" i="1"/>
  <c r="J2036" i="1"/>
  <c r="J2037" i="1"/>
  <c r="J2038" i="1"/>
  <c r="J2039" i="1"/>
  <c r="J2040" i="1"/>
  <c r="J2041" i="1"/>
  <c r="X2041" i="1" s="1"/>
  <c r="Z2041" i="1" s="1"/>
  <c r="J2042" i="1"/>
  <c r="M2042" i="1" s="1"/>
  <c r="J2043" i="1"/>
  <c r="J2044" i="1"/>
  <c r="J2045" i="1"/>
  <c r="J2046" i="1"/>
  <c r="J2047" i="1"/>
  <c r="J2048" i="1"/>
  <c r="J2049" i="1"/>
  <c r="X2049" i="1" s="1"/>
  <c r="Z2049" i="1" s="1"/>
  <c r="J2050" i="1"/>
  <c r="J2051" i="1"/>
  <c r="M2051" i="1" s="1"/>
  <c r="J2052" i="1"/>
  <c r="J2053" i="1"/>
  <c r="S2053" i="1" s="1"/>
  <c r="T2053" i="1" s="1"/>
  <c r="J2054" i="1"/>
  <c r="J2055" i="1"/>
  <c r="J2056" i="1"/>
  <c r="J2057" i="1"/>
  <c r="J2058" i="1"/>
  <c r="J2059" i="1"/>
  <c r="S2059" i="1" s="1"/>
  <c r="T2059" i="1" s="1"/>
  <c r="J2060" i="1"/>
  <c r="J2061" i="1"/>
  <c r="Y2061" i="1" s="1"/>
  <c r="AA2061" i="1" s="1"/>
  <c r="J2062" i="1"/>
  <c r="J2063" i="1"/>
  <c r="Y2063" i="1" s="1"/>
  <c r="AA2063" i="1" s="1"/>
  <c r="J2064" i="1"/>
  <c r="J2065" i="1"/>
  <c r="J2066" i="1"/>
  <c r="X2066" i="1" s="1"/>
  <c r="Z2066" i="1" s="1"/>
  <c r="J2067" i="1"/>
  <c r="J2068" i="1"/>
  <c r="J2069" i="1"/>
  <c r="X2069" i="1" s="1"/>
  <c r="Z2069" i="1" s="1"/>
  <c r="J2070" i="1"/>
  <c r="J2071" i="1"/>
  <c r="J2072" i="1"/>
  <c r="J2073" i="1"/>
  <c r="J2074" i="1"/>
  <c r="Y2074" i="1" s="1"/>
  <c r="AA2074" i="1" s="1"/>
  <c r="J2075" i="1"/>
  <c r="Y2075" i="1" s="1"/>
  <c r="AA2075" i="1" s="1"/>
  <c r="J2076" i="1"/>
  <c r="J2077" i="1"/>
  <c r="J2078" i="1"/>
  <c r="J2079" i="1"/>
  <c r="J2080" i="1"/>
  <c r="J2081" i="1"/>
  <c r="X2081" i="1" s="1"/>
  <c r="Z2081" i="1" s="1"/>
  <c r="J2082" i="1"/>
  <c r="J2083" i="1"/>
  <c r="Y2083" i="1" s="1"/>
  <c r="AA2083" i="1" s="1"/>
  <c r="J2084" i="1"/>
  <c r="Y2084" i="1" s="1"/>
  <c r="AA2084" i="1" s="1"/>
  <c r="J2085" i="1"/>
  <c r="J2086" i="1"/>
  <c r="J2087" i="1"/>
  <c r="J2088" i="1"/>
  <c r="J2089" i="1"/>
  <c r="M2089" i="1" s="1"/>
  <c r="J2090" i="1"/>
  <c r="J2091" i="1"/>
  <c r="X2091" i="1" s="1"/>
  <c r="Z2091" i="1" s="1"/>
  <c r="J2092" i="1"/>
  <c r="J2093" i="1"/>
  <c r="Y2093" i="1" s="1"/>
  <c r="AA2093" i="1" s="1"/>
  <c r="J2094" i="1"/>
  <c r="X2094" i="1" s="1"/>
  <c r="Z2094" i="1" s="1"/>
  <c r="J2095" i="1"/>
  <c r="M2095" i="1" s="1"/>
  <c r="J2096" i="1"/>
  <c r="J2097" i="1"/>
  <c r="Y2097" i="1" s="1"/>
  <c r="AA2097" i="1" s="1"/>
  <c r="J2098" i="1"/>
  <c r="J2099" i="1"/>
  <c r="J2100" i="1"/>
  <c r="J2101" i="1"/>
  <c r="S2101" i="1" s="1"/>
  <c r="T2101" i="1" s="1"/>
  <c r="J2102" i="1"/>
  <c r="J2103" i="1"/>
  <c r="J2104" i="1"/>
  <c r="J2105" i="1"/>
  <c r="J2106" i="1"/>
  <c r="J2107" i="1"/>
  <c r="X2107" i="1" s="1"/>
  <c r="Z2107" i="1" s="1"/>
  <c r="J2108" i="1"/>
  <c r="J2109" i="1"/>
  <c r="S2109" i="1" s="1"/>
  <c r="T2109" i="1" s="1"/>
  <c r="J2110" i="1"/>
  <c r="J2111" i="1"/>
  <c r="J2112" i="1"/>
  <c r="J2113" i="1"/>
  <c r="J2114" i="1"/>
  <c r="M2114" i="1" s="1"/>
  <c r="J2115" i="1"/>
  <c r="M2115" i="1" s="1"/>
  <c r="J2116" i="1"/>
  <c r="J2117" i="1"/>
  <c r="M2117" i="1" s="1"/>
  <c r="J2118" i="1"/>
  <c r="Y2118" i="1" s="1"/>
  <c r="AA2118" i="1" s="1"/>
  <c r="J2119" i="1"/>
  <c r="J2120" i="1"/>
  <c r="J2121" i="1"/>
  <c r="M2121" i="1" s="1"/>
  <c r="J2122" i="1"/>
  <c r="J2123" i="1"/>
  <c r="J2124" i="1"/>
  <c r="J2125" i="1"/>
  <c r="J2126" i="1"/>
  <c r="J2127" i="1"/>
  <c r="J2128" i="1"/>
  <c r="J2129" i="1"/>
  <c r="J2130" i="1"/>
  <c r="J2131" i="1"/>
  <c r="S2131" i="1" s="1"/>
  <c r="T2131" i="1" s="1"/>
  <c r="J2132" i="1"/>
  <c r="X2132" i="1" s="1"/>
  <c r="Z2132" i="1" s="1"/>
  <c r="J2133" i="1"/>
  <c r="J2134" i="1"/>
  <c r="M2134" i="1" s="1"/>
  <c r="J2135" i="1"/>
  <c r="J2136" i="1"/>
  <c r="J2137" i="1"/>
  <c r="M2137" i="1" s="1"/>
  <c r="J2138" i="1"/>
  <c r="J2139" i="1"/>
  <c r="Y2139" i="1" s="1"/>
  <c r="AA2139" i="1" s="1"/>
  <c r="J2140" i="1"/>
  <c r="J2141" i="1"/>
  <c r="J2142" i="1"/>
  <c r="J2143" i="1"/>
  <c r="J2144" i="1"/>
  <c r="J2145" i="1"/>
  <c r="J2146" i="1"/>
  <c r="J2147" i="1"/>
  <c r="S2147" i="1" s="1"/>
  <c r="T2147" i="1" s="1"/>
  <c r="J2148" i="1"/>
  <c r="J2149" i="1"/>
  <c r="J2150" i="1"/>
  <c r="J2151" i="1"/>
  <c r="J2152" i="1"/>
  <c r="J2153" i="1"/>
  <c r="Y2153" i="1" s="1"/>
  <c r="AA2153" i="1" s="1"/>
  <c r="J2154" i="1"/>
  <c r="M2154" i="1" s="1"/>
  <c r="J2155" i="1"/>
  <c r="X2155" i="1" s="1"/>
  <c r="Z2155" i="1" s="1"/>
  <c r="J2156" i="1"/>
  <c r="J2157" i="1"/>
  <c r="J2158" i="1"/>
  <c r="J2159" i="1"/>
  <c r="S2159" i="1" s="1"/>
  <c r="T2159" i="1" s="1"/>
  <c r="J2160" i="1"/>
  <c r="J2161" i="1"/>
  <c r="X2161" i="1" s="1"/>
  <c r="Z2161" i="1" s="1"/>
  <c r="J2162" i="1"/>
  <c r="J2163" i="1"/>
  <c r="J2164" i="1"/>
  <c r="J2165" i="1"/>
  <c r="M2165" i="1" s="1"/>
  <c r="J2166" i="1"/>
  <c r="J2167" i="1"/>
  <c r="J2168" i="1"/>
  <c r="J2169" i="1"/>
  <c r="M2169" i="1" s="1"/>
  <c r="J2170" i="1"/>
  <c r="X2170" i="1" s="1"/>
  <c r="Z2170" i="1" s="1"/>
  <c r="J2171" i="1"/>
  <c r="M2171" i="1" s="1"/>
  <c r="J2172" i="1"/>
  <c r="J2173" i="1"/>
  <c r="J2174" i="1"/>
  <c r="J2175" i="1"/>
  <c r="M2175" i="1" s="1"/>
  <c r="J2176" i="1"/>
  <c r="S2176" i="1" s="1"/>
  <c r="T2176" i="1" s="1"/>
  <c r="J2177" i="1"/>
  <c r="X2177" i="1" s="1"/>
  <c r="Z2177" i="1" s="1"/>
  <c r="J2178" i="1"/>
  <c r="J2179" i="1"/>
  <c r="Y2179" i="1" s="1"/>
  <c r="AA2179" i="1" s="1"/>
  <c r="J2180" i="1"/>
  <c r="J2181" i="1"/>
  <c r="X2181" i="1" s="1"/>
  <c r="Z2181" i="1" s="1"/>
  <c r="J2182" i="1"/>
  <c r="J2183" i="1"/>
  <c r="Y2183" i="1" s="1"/>
  <c r="AA2183" i="1" s="1"/>
  <c r="J2184" i="1"/>
  <c r="J2185" i="1"/>
  <c r="S2185" i="1" s="1"/>
  <c r="T2185" i="1" s="1"/>
  <c r="J2186" i="1"/>
  <c r="M2186" i="1" s="1"/>
  <c r="J2187" i="1"/>
  <c r="Y2187" i="1" s="1"/>
  <c r="AA2187" i="1" s="1"/>
  <c r="J2188" i="1"/>
  <c r="J2189" i="1"/>
  <c r="M2189" i="1" s="1"/>
  <c r="J2190" i="1"/>
  <c r="M2190" i="1" s="1"/>
  <c r="J2191" i="1"/>
  <c r="M2191" i="1" s="1"/>
  <c r="J2192" i="1"/>
  <c r="J2193" i="1"/>
  <c r="J2194" i="1"/>
  <c r="S2194" i="1" s="1"/>
  <c r="T2194" i="1" s="1"/>
  <c r="J2195" i="1"/>
  <c r="X2195" i="1" s="1"/>
  <c r="Z2195" i="1" s="1"/>
  <c r="J2196" i="1"/>
  <c r="J2197" i="1"/>
  <c r="J2198" i="1"/>
  <c r="J2199" i="1"/>
  <c r="Y2199" i="1" s="1"/>
  <c r="AA2199" i="1" s="1"/>
  <c r="J2200" i="1"/>
  <c r="J2201" i="1"/>
  <c r="S2201" i="1" s="1"/>
  <c r="T2201" i="1" s="1"/>
  <c r="J2202" i="1"/>
  <c r="J2203" i="1"/>
  <c r="J2204" i="1"/>
  <c r="X2204" i="1" s="1"/>
  <c r="Z2204" i="1" s="1"/>
  <c r="J2205" i="1"/>
  <c r="J2206" i="1"/>
  <c r="J2207" i="1"/>
  <c r="X2207" i="1" s="1"/>
  <c r="Z2207" i="1" s="1"/>
  <c r="J2208" i="1"/>
  <c r="J2209" i="1"/>
  <c r="J2210" i="1"/>
  <c r="J2211" i="1"/>
  <c r="Y2211" i="1" s="1"/>
  <c r="AA2211" i="1" s="1"/>
  <c r="J2212" i="1"/>
  <c r="J2213" i="1"/>
  <c r="J2214" i="1"/>
  <c r="J2215" i="1"/>
  <c r="S2215" i="1" s="1"/>
  <c r="T2215" i="1" s="1"/>
  <c r="J2216" i="1"/>
  <c r="J2217" i="1"/>
  <c r="J2218" i="1"/>
  <c r="J2219" i="1"/>
  <c r="J2220" i="1"/>
  <c r="J2221" i="1"/>
  <c r="M2221" i="1" s="1"/>
  <c r="J2222" i="1"/>
  <c r="X2222" i="1" s="1"/>
  <c r="Z2222" i="1" s="1"/>
  <c r="J2223" i="1"/>
  <c r="M2223" i="1" s="1"/>
  <c r="J2224" i="1"/>
  <c r="J2225" i="1"/>
  <c r="Y2225" i="1" s="1"/>
  <c r="AA2225" i="1" s="1"/>
  <c r="J2226" i="1"/>
  <c r="J2227" i="1"/>
  <c r="J2228" i="1"/>
  <c r="J2229" i="1"/>
  <c r="X2229" i="1" s="1"/>
  <c r="Z2229" i="1" s="1"/>
  <c r="J2230" i="1"/>
  <c r="J2231" i="1"/>
  <c r="X2231" i="1" s="1"/>
  <c r="Z2231" i="1" s="1"/>
  <c r="J2232" i="1"/>
  <c r="J2233" i="1"/>
  <c r="S2233" i="1" s="1"/>
  <c r="T2233" i="1" s="1"/>
  <c r="J2234" i="1"/>
  <c r="S2234" i="1" s="1"/>
  <c r="T2234" i="1" s="1"/>
  <c r="J2235" i="1"/>
  <c r="Y2235" i="1" s="1"/>
  <c r="AA2235" i="1" s="1"/>
  <c r="J2236" i="1"/>
  <c r="J2237" i="1"/>
  <c r="Y2237" i="1" s="1"/>
  <c r="AA2237" i="1" s="1"/>
  <c r="J2238" i="1"/>
  <c r="S2238" i="1" s="1"/>
  <c r="T2238" i="1" s="1"/>
  <c r="J2239" i="1"/>
  <c r="S2239" i="1" s="1"/>
  <c r="T2239" i="1" s="1"/>
  <c r="J2240" i="1"/>
  <c r="J2241" i="1"/>
  <c r="J2242" i="1"/>
  <c r="S2242" i="1" s="1"/>
  <c r="T2242" i="1" s="1"/>
  <c r="J2243" i="1"/>
  <c r="J2244" i="1"/>
  <c r="J2245" i="1"/>
  <c r="Y2245" i="1" s="1"/>
  <c r="AA2245" i="1" s="1"/>
  <c r="J2246" i="1"/>
  <c r="J2247" i="1"/>
  <c r="M2247" i="1" s="1"/>
  <c r="J2248" i="1"/>
  <c r="J2249" i="1"/>
  <c r="J2250" i="1"/>
  <c r="J2251" i="1"/>
  <c r="M2251" i="1" s="1"/>
  <c r="J2252" i="1"/>
  <c r="J2253" i="1"/>
  <c r="S2253" i="1" s="1"/>
  <c r="T2253" i="1" s="1"/>
  <c r="J2254" i="1"/>
  <c r="S2254" i="1" s="1"/>
  <c r="T2254" i="1" s="1"/>
  <c r="J2255" i="1"/>
  <c r="Y2255" i="1" s="1"/>
  <c r="AA2255" i="1" s="1"/>
  <c r="J2256" i="1"/>
  <c r="J2257" i="1"/>
  <c r="X2257" i="1" s="1"/>
  <c r="Z2257" i="1" s="1"/>
  <c r="J2258" i="1"/>
  <c r="Y2258" i="1" s="1"/>
  <c r="AA2258" i="1" s="1"/>
  <c r="J2259" i="1"/>
  <c r="J2260" i="1"/>
  <c r="X2260" i="1" s="1"/>
  <c r="Z2260" i="1" s="1"/>
  <c r="J2261" i="1"/>
  <c r="Y2261" i="1" s="1"/>
  <c r="AA2261" i="1" s="1"/>
  <c r="J2262" i="1"/>
  <c r="J2263" i="1"/>
  <c r="S2263" i="1" s="1"/>
  <c r="T2263" i="1" s="1"/>
  <c r="J2264" i="1"/>
  <c r="J2265" i="1"/>
  <c r="X2265" i="1" s="1"/>
  <c r="Z2265" i="1" s="1"/>
  <c r="J2266" i="1"/>
  <c r="J2267" i="1"/>
  <c r="J2268" i="1"/>
  <c r="Y2268" i="1" s="1"/>
  <c r="AA2268" i="1" s="1"/>
  <c r="J2269" i="1"/>
  <c r="J2270" i="1"/>
  <c r="J2271" i="1"/>
  <c r="M2271" i="1" s="1"/>
  <c r="J2272" i="1"/>
  <c r="M2272" i="1" s="1"/>
  <c r="J2273" i="1"/>
  <c r="Y2273" i="1" s="1"/>
  <c r="AA2273" i="1" s="1"/>
  <c r="J2274" i="1"/>
  <c r="X2274" i="1" s="1"/>
  <c r="Z2274" i="1" s="1"/>
  <c r="J2275" i="1"/>
  <c r="J2276" i="1"/>
  <c r="X2276" i="1" s="1"/>
  <c r="Z2276" i="1" s="1"/>
  <c r="J2277" i="1"/>
  <c r="M2277" i="1" s="1"/>
  <c r="J2278" i="1"/>
  <c r="J2279" i="1"/>
  <c r="X2279" i="1" s="1"/>
  <c r="Z2279" i="1" s="1"/>
  <c r="J2280" i="1"/>
  <c r="J2281" i="1"/>
  <c r="M2281" i="1" s="1"/>
  <c r="J2282" i="1"/>
  <c r="J2283" i="1"/>
  <c r="J2284" i="1"/>
  <c r="J2285" i="1"/>
  <c r="X2285" i="1" s="1"/>
  <c r="Z2285" i="1" s="1"/>
  <c r="J2286" i="1"/>
  <c r="M2286" i="1" s="1"/>
  <c r="J2287" i="1"/>
  <c r="Y2287" i="1" s="1"/>
  <c r="AA2287" i="1" s="1"/>
  <c r="J2288" i="1"/>
  <c r="J2289" i="1"/>
  <c r="X2289" i="1" s="1"/>
  <c r="Z2289" i="1" s="1"/>
  <c r="J2290" i="1"/>
  <c r="J2291" i="1"/>
  <c r="X2291" i="1" s="1"/>
  <c r="Z2291" i="1" s="1"/>
  <c r="J2292" i="1"/>
  <c r="S2292" i="1" s="1"/>
  <c r="T2292" i="1" s="1"/>
  <c r="J2293" i="1"/>
  <c r="J2294" i="1"/>
  <c r="J2295" i="1"/>
  <c r="M2295" i="1" s="1"/>
  <c r="J2296" i="1"/>
  <c r="J2297" i="1"/>
  <c r="J2298" i="1"/>
  <c r="J2299" i="1"/>
  <c r="J2300" i="1"/>
  <c r="X2300" i="1" s="1"/>
  <c r="Z2300" i="1" s="1"/>
  <c r="J2301" i="1"/>
  <c r="S2301" i="1" s="1"/>
  <c r="T2301" i="1" s="1"/>
  <c r="J2302" i="1"/>
  <c r="J2303" i="1"/>
  <c r="X2303" i="1" s="1"/>
  <c r="Z2303" i="1" s="1"/>
  <c r="J2304" i="1"/>
  <c r="J2305" i="1"/>
  <c r="J2306" i="1"/>
  <c r="X2306" i="1" s="1"/>
  <c r="Z2306" i="1" s="1"/>
  <c r="J2307" i="1"/>
  <c r="J2308" i="1"/>
  <c r="J2309" i="1"/>
  <c r="X2309" i="1" s="1"/>
  <c r="Z2309" i="1" s="1"/>
  <c r="J2310" i="1"/>
  <c r="J2311" i="1"/>
  <c r="S2311" i="1" s="1"/>
  <c r="T2311" i="1" s="1"/>
  <c r="J2312" i="1"/>
  <c r="J2313" i="1"/>
  <c r="X2313" i="1" s="1"/>
  <c r="Z2313" i="1" s="1"/>
  <c r="J2314" i="1"/>
  <c r="X2314" i="1" s="1"/>
  <c r="Z2314" i="1" s="1"/>
  <c r="J2315" i="1"/>
  <c r="J2316" i="1"/>
  <c r="X2316" i="1" s="1"/>
  <c r="Z2316" i="1" s="1"/>
  <c r="J2317" i="1"/>
  <c r="J2318" i="1"/>
  <c r="J2319" i="1"/>
  <c r="X2319" i="1" s="1"/>
  <c r="Z2319" i="1" s="1"/>
  <c r="J2320" i="1"/>
  <c r="J2321" i="1"/>
  <c r="Y2321" i="1" s="1"/>
  <c r="AA2321" i="1" s="1"/>
  <c r="J2322" i="1"/>
  <c r="M2322" i="1" s="1"/>
  <c r="J2323" i="1"/>
  <c r="J2324" i="1"/>
  <c r="Y2324" i="1" s="1"/>
  <c r="AA2324" i="1" s="1"/>
  <c r="J2325" i="1"/>
  <c r="Y2325" i="1" s="1"/>
  <c r="AA2325" i="1" s="1"/>
  <c r="J2326" i="1"/>
  <c r="J2327" i="1"/>
  <c r="Y2327" i="1" s="1"/>
  <c r="AA2327" i="1" s="1"/>
  <c r="J2328" i="1"/>
  <c r="Y2328" i="1" s="1"/>
  <c r="AA2328" i="1" s="1"/>
  <c r="J2329" i="1"/>
  <c r="Y2329" i="1" s="1"/>
  <c r="AA2329" i="1" s="1"/>
  <c r="J2330" i="1"/>
  <c r="J2331" i="1"/>
  <c r="Y2331" i="1" s="1"/>
  <c r="AA2331" i="1" s="1"/>
  <c r="J2332" i="1"/>
  <c r="Y2332" i="1" s="1"/>
  <c r="AA2332" i="1" s="1"/>
  <c r="J2333" i="1"/>
  <c r="J2334" i="1"/>
  <c r="X2334" i="1" s="1"/>
  <c r="Z2334" i="1" s="1"/>
  <c r="J2335" i="1"/>
  <c r="X2335" i="1" s="1"/>
  <c r="Z2335" i="1" s="1"/>
  <c r="J2336" i="1"/>
  <c r="J2337" i="1"/>
  <c r="Y2337" i="1" s="1"/>
  <c r="AA2337" i="1" s="1"/>
  <c r="J2338" i="1"/>
  <c r="J2339" i="1"/>
  <c r="J2340" i="1"/>
  <c r="Y2340" i="1" s="1"/>
  <c r="AA2340" i="1" s="1"/>
  <c r="J2341" i="1"/>
  <c r="J2342" i="1"/>
  <c r="J2343" i="1"/>
  <c r="M2343" i="1" s="1"/>
  <c r="J2344" i="1"/>
  <c r="J2345" i="1"/>
  <c r="X2345" i="1" s="1"/>
  <c r="Z2345" i="1" s="1"/>
  <c r="J2346" i="1"/>
  <c r="X2346" i="1" s="1"/>
  <c r="Z2346" i="1" s="1"/>
  <c r="J2347" i="1"/>
  <c r="J2348" i="1"/>
  <c r="J2349" i="1"/>
  <c r="J2350" i="1"/>
  <c r="J2351" i="1"/>
  <c r="X2351" i="1" s="1"/>
  <c r="Z2351" i="1" s="1"/>
  <c r="J2352" i="1"/>
  <c r="Y2352" i="1" s="1"/>
  <c r="AA2352" i="1" s="1"/>
  <c r="J2353" i="1"/>
  <c r="M2353" i="1" s="1"/>
  <c r="J2354" i="1"/>
  <c r="J2355" i="1"/>
  <c r="J2356" i="1"/>
  <c r="J2357" i="1"/>
  <c r="M2357" i="1" s="1"/>
  <c r="J2358" i="1"/>
  <c r="J2359" i="1"/>
  <c r="X2359" i="1" s="1"/>
  <c r="Z2359" i="1" s="1"/>
  <c r="J2360" i="1"/>
  <c r="Y2360" i="1" s="1"/>
  <c r="AA2360" i="1" s="1"/>
  <c r="J2361" i="1"/>
  <c r="Y2361" i="1" s="1"/>
  <c r="AA2361" i="1" s="1"/>
  <c r="J2362" i="1"/>
  <c r="M2362" i="1" s="1"/>
  <c r="J2363" i="1"/>
  <c r="M2363" i="1" s="1"/>
  <c r="J2364" i="1"/>
  <c r="J2365" i="1"/>
  <c r="J2366" i="1"/>
  <c r="J2367" i="1"/>
  <c r="Y2367" i="1" s="1"/>
  <c r="AA2367" i="1" s="1"/>
  <c r="J2368" i="1"/>
  <c r="J2369" i="1"/>
  <c r="J2370" i="1"/>
  <c r="J2371" i="1"/>
  <c r="S2371" i="1" s="1"/>
  <c r="T2371" i="1" s="1"/>
  <c r="J2372" i="1"/>
  <c r="J2373" i="1"/>
  <c r="X2373" i="1" s="1"/>
  <c r="Z2373" i="1" s="1"/>
  <c r="J2374" i="1"/>
  <c r="S2374" i="1" s="1"/>
  <c r="T2374" i="1" s="1"/>
  <c r="J2375" i="1"/>
  <c r="M2375" i="1" s="1"/>
  <c r="J2376" i="1"/>
  <c r="S2376" i="1" s="1"/>
  <c r="T2376" i="1" s="1"/>
  <c r="J2377" i="1"/>
  <c r="J2378" i="1"/>
  <c r="J2379" i="1"/>
  <c r="J2380" i="1"/>
  <c r="J2381" i="1"/>
  <c r="Y2381" i="1" s="1"/>
  <c r="AA2381" i="1" s="1"/>
  <c r="J2382" i="1"/>
  <c r="J2383" i="1"/>
  <c r="Y2383" i="1" s="1"/>
  <c r="AA2383" i="1" s="1"/>
  <c r="J2384" i="1"/>
  <c r="J2385" i="1"/>
  <c r="M2385" i="1" s="1"/>
  <c r="J2386" i="1"/>
  <c r="X2386" i="1" s="1"/>
  <c r="Z2386" i="1" s="1"/>
  <c r="J2387" i="1"/>
  <c r="M2387" i="1" s="1"/>
  <c r="J2388" i="1"/>
  <c r="J2389" i="1"/>
  <c r="J2390" i="1"/>
  <c r="J2391" i="1"/>
  <c r="M2391" i="1" s="1"/>
  <c r="J2392" i="1"/>
  <c r="J2393" i="1"/>
  <c r="X2393" i="1" s="1"/>
  <c r="Z2393" i="1" s="1"/>
  <c r="J2394" i="1"/>
  <c r="M2394" i="1" s="1"/>
  <c r="J2395" i="1"/>
  <c r="S2395" i="1" s="1"/>
  <c r="T2395" i="1" s="1"/>
  <c r="J2396" i="1"/>
  <c r="J2397" i="1"/>
  <c r="M2397" i="1" s="1"/>
  <c r="J2398" i="1"/>
  <c r="J2399" i="1"/>
  <c r="S2399" i="1" s="1"/>
  <c r="T2399" i="1" s="1"/>
  <c r="J2400" i="1"/>
  <c r="J2401" i="1"/>
  <c r="M2401" i="1" s="1"/>
  <c r="J2402" i="1"/>
  <c r="M2402" i="1" s="1"/>
  <c r="J2403" i="1"/>
  <c r="J2404" i="1"/>
  <c r="S2404" i="1" s="1"/>
  <c r="T2404" i="1" s="1"/>
  <c r="J2405" i="1"/>
  <c r="S2405" i="1" s="1"/>
  <c r="T2405" i="1" s="1"/>
  <c r="J2406" i="1"/>
  <c r="S2406" i="1" s="1"/>
  <c r="T2406" i="1" s="1"/>
  <c r="J2407" i="1"/>
  <c r="M2407" i="1" s="1"/>
  <c r="J2408" i="1"/>
  <c r="Y2408" i="1" s="1"/>
  <c r="AA2408" i="1" s="1"/>
  <c r="J2409" i="1"/>
  <c r="Y2409" i="1" s="1"/>
  <c r="AA2409" i="1" s="1"/>
  <c r="J2410" i="1"/>
  <c r="S2410" i="1" s="1"/>
  <c r="T2410" i="1" s="1"/>
  <c r="J2411" i="1"/>
  <c r="Y2411" i="1" s="1"/>
  <c r="AA2411" i="1" s="1"/>
  <c r="J2412" i="1"/>
  <c r="J2413" i="1"/>
  <c r="S2413" i="1" s="1"/>
  <c r="T2413" i="1" s="1"/>
  <c r="J2414" i="1"/>
  <c r="J2415" i="1"/>
  <c r="M2415" i="1" s="1"/>
  <c r="J2416" i="1"/>
  <c r="J2417" i="1"/>
  <c r="Y2417" i="1" s="1"/>
  <c r="AA2417" i="1" s="1"/>
  <c r="J2418" i="1"/>
  <c r="J2419" i="1"/>
  <c r="J2420" i="1"/>
  <c r="J2421" i="1"/>
  <c r="S2421" i="1" s="1"/>
  <c r="T2421" i="1" s="1"/>
  <c r="J2422" i="1"/>
  <c r="Y2422" i="1" s="1"/>
  <c r="AA2422" i="1" s="1"/>
  <c r="J2423" i="1"/>
  <c r="S2423" i="1" s="1"/>
  <c r="T2423" i="1" s="1"/>
  <c r="J2424" i="1"/>
  <c r="X2424" i="1" s="1"/>
  <c r="Z2424" i="1" s="1"/>
  <c r="J2425" i="1"/>
  <c r="J2426" i="1"/>
  <c r="J2427" i="1"/>
  <c r="J2428" i="1"/>
  <c r="Y2428" i="1" s="1"/>
  <c r="AA2428" i="1" s="1"/>
  <c r="J2429" i="1"/>
  <c r="J2430" i="1"/>
  <c r="J2431" i="1"/>
  <c r="X2431" i="1" s="1"/>
  <c r="Z2431" i="1" s="1"/>
  <c r="J2432" i="1"/>
  <c r="J2433" i="1"/>
  <c r="M2433" i="1" s="1"/>
  <c r="J2434" i="1"/>
  <c r="Y2434" i="1" s="1"/>
  <c r="AA2434" i="1" s="1"/>
  <c r="J2435" i="1"/>
  <c r="J2436" i="1"/>
  <c r="X2436" i="1" s="1"/>
  <c r="Z2436" i="1" s="1"/>
  <c r="J2437" i="1"/>
  <c r="X2437" i="1" s="1"/>
  <c r="Z2437" i="1" s="1"/>
  <c r="J2438" i="1"/>
  <c r="Y2438" i="1" s="1"/>
  <c r="AA2438" i="1" s="1"/>
  <c r="J2439" i="1"/>
  <c r="M2439" i="1" s="1"/>
  <c r="J2440" i="1"/>
  <c r="X2440" i="1" s="1"/>
  <c r="Z2440" i="1" s="1"/>
  <c r="J2441" i="1"/>
  <c r="Y2441" i="1" s="1"/>
  <c r="AA2441" i="1" s="1"/>
  <c r="J2442" i="1"/>
  <c r="J2443" i="1"/>
  <c r="M2443" i="1" s="1"/>
  <c r="J2444" i="1"/>
  <c r="Y2444" i="1" s="1"/>
  <c r="AA2444" i="1" s="1"/>
  <c r="J2445" i="1"/>
  <c r="X2445" i="1" s="1"/>
  <c r="Z2445" i="1" s="1"/>
  <c r="J2446" i="1"/>
  <c r="J2447" i="1"/>
  <c r="M2447" i="1" s="1"/>
  <c r="J2448" i="1"/>
  <c r="J2449" i="1"/>
  <c r="J2450" i="1"/>
  <c r="X2450" i="1" s="1"/>
  <c r="Z2450" i="1" s="1"/>
  <c r="J2451" i="1"/>
  <c r="M2451" i="1" s="1"/>
  <c r="J2452" i="1"/>
  <c r="J2453" i="1"/>
  <c r="X2453" i="1" s="1"/>
  <c r="Z2453" i="1" s="1"/>
  <c r="J2454" i="1"/>
  <c r="Y2454" i="1" s="1"/>
  <c r="AA2454" i="1" s="1"/>
  <c r="J2455" i="1"/>
  <c r="M2455" i="1" s="1"/>
  <c r="J2456" i="1"/>
  <c r="J2457" i="1"/>
  <c r="S2457" i="1" s="1"/>
  <c r="T2457" i="1" s="1"/>
  <c r="J2458" i="1"/>
  <c r="J2459" i="1"/>
  <c r="Y2459" i="1" s="1"/>
  <c r="AA2459" i="1" s="1"/>
  <c r="J2460" i="1"/>
  <c r="Y2460" i="1" s="1"/>
  <c r="AA2460" i="1" s="1"/>
  <c r="J2461" i="1"/>
  <c r="J2462" i="1"/>
  <c r="S2462" i="1" s="1"/>
  <c r="T2462" i="1" s="1"/>
  <c r="J2463" i="1"/>
  <c r="Y2463" i="1" s="1"/>
  <c r="AA2463" i="1" s="1"/>
  <c r="J2464" i="1"/>
  <c r="J2465" i="1"/>
  <c r="M2465" i="1" s="1"/>
  <c r="J2466" i="1"/>
  <c r="J2467" i="1"/>
  <c r="J2468" i="1"/>
  <c r="J2469" i="1"/>
  <c r="M2469" i="1" s="1"/>
  <c r="J2470" i="1"/>
  <c r="J2471" i="1"/>
  <c r="M2471" i="1" s="1"/>
  <c r="J2472" i="1"/>
  <c r="J2473" i="1"/>
  <c r="Y2473" i="1" s="1"/>
  <c r="AA2473" i="1" s="1"/>
  <c r="J2474" i="1"/>
  <c r="M2474" i="1" s="1"/>
  <c r="J2475" i="1"/>
  <c r="M2475" i="1" s="1"/>
  <c r="J2476" i="1"/>
  <c r="J2477" i="1"/>
  <c r="J2478" i="1"/>
  <c r="J2479" i="1"/>
  <c r="Y2479" i="1" s="1"/>
  <c r="AA2479" i="1" s="1"/>
  <c r="J2480" i="1"/>
  <c r="J2481" i="1"/>
  <c r="M2481" i="1" s="1"/>
  <c r="J2482" i="1"/>
  <c r="X2482" i="1" s="1"/>
  <c r="Z2482" i="1" s="1"/>
  <c r="J2483" i="1"/>
  <c r="S2483" i="1" s="1"/>
  <c r="T2483" i="1" s="1"/>
  <c r="J2484" i="1"/>
  <c r="J2485" i="1"/>
  <c r="J2486" i="1"/>
  <c r="J2487" i="1"/>
  <c r="M2487" i="1" s="1"/>
  <c r="J2488" i="1"/>
  <c r="J2489" i="1"/>
  <c r="J2490" i="1"/>
  <c r="J2491" i="1"/>
  <c r="J2492" i="1"/>
  <c r="J2493" i="1"/>
  <c r="J2494" i="1"/>
  <c r="J2495" i="1"/>
  <c r="M2495" i="1" s="1"/>
  <c r="J2496" i="1"/>
  <c r="J2497" i="1"/>
  <c r="S2497" i="1" s="1"/>
  <c r="T2497" i="1" s="1"/>
  <c r="J2498" i="1"/>
  <c r="J2499" i="1"/>
  <c r="J2500" i="1"/>
  <c r="Y2500" i="1" s="1"/>
  <c r="AA2500" i="1" s="1"/>
  <c r="J2501" i="1"/>
  <c r="X2501" i="1" s="1"/>
  <c r="Z2501" i="1" s="1"/>
  <c r="J2502" i="1"/>
  <c r="J2503" i="1"/>
  <c r="M2503" i="1" s="1"/>
  <c r="J2504" i="1"/>
  <c r="J2505" i="1"/>
  <c r="Y2505" i="1" s="1"/>
  <c r="AA2505" i="1" s="1"/>
  <c r="J2506" i="1"/>
  <c r="J2507" i="1"/>
  <c r="J2508" i="1"/>
  <c r="S2508" i="1" s="1"/>
  <c r="T2508" i="1" s="1"/>
  <c r="J2509" i="1"/>
  <c r="X2509" i="1" s="1"/>
  <c r="Z2509" i="1" s="1"/>
  <c r="J2510" i="1"/>
  <c r="J2511" i="1"/>
  <c r="X2511" i="1" s="1"/>
  <c r="Z2511" i="1" s="1"/>
  <c r="J2512" i="1"/>
  <c r="J2513" i="1"/>
  <c r="X2513" i="1" s="1"/>
  <c r="Z2513" i="1" s="1"/>
  <c r="J2514" i="1"/>
  <c r="X2514" i="1" s="1"/>
  <c r="Z2514" i="1" s="1"/>
  <c r="J2515" i="1"/>
  <c r="J2516" i="1"/>
  <c r="S2516" i="1" s="1"/>
  <c r="T2516" i="1" s="1"/>
  <c r="J2517" i="1"/>
  <c r="S2517" i="1" s="1"/>
  <c r="T2517" i="1" s="1"/>
  <c r="J2518" i="1"/>
  <c r="J2519" i="1"/>
  <c r="M2519" i="1" s="1"/>
  <c r="J2520" i="1"/>
  <c r="J2521" i="1"/>
  <c r="S2521" i="1" s="1"/>
  <c r="T2521" i="1" s="1"/>
  <c r="J2522" i="1"/>
  <c r="J2523" i="1"/>
  <c r="J2524" i="1"/>
  <c r="X2524" i="1" s="1"/>
  <c r="Z2524" i="1" s="1"/>
  <c r="J2525" i="1"/>
  <c r="J2526" i="1"/>
  <c r="J2527" i="1"/>
  <c r="M2527" i="1" s="1"/>
  <c r="J2528" i="1"/>
  <c r="Y2528" i="1" s="1"/>
  <c r="AA2528" i="1" s="1"/>
  <c r="J2529" i="1"/>
  <c r="S2529" i="1" s="1"/>
  <c r="T2529" i="1" s="1"/>
  <c r="J2530" i="1"/>
  <c r="J2531" i="1"/>
  <c r="J2532" i="1"/>
  <c r="J2533" i="1"/>
  <c r="M2533" i="1" s="1"/>
  <c r="J2534" i="1"/>
  <c r="J2535" i="1"/>
  <c r="Y2535" i="1" s="1"/>
  <c r="AA2535" i="1" s="1"/>
  <c r="J2536" i="1"/>
  <c r="J2537" i="1"/>
  <c r="X2537" i="1" s="1"/>
  <c r="Z2537" i="1" s="1"/>
  <c r="J2538" i="1"/>
  <c r="J2539" i="1"/>
  <c r="J2540" i="1"/>
  <c r="J2541" i="1"/>
  <c r="X2541" i="1" s="1"/>
  <c r="Z2541" i="1" s="1"/>
  <c r="J2542" i="1"/>
  <c r="J2543" i="1"/>
  <c r="Y2543" i="1" s="1"/>
  <c r="AA2543" i="1" s="1"/>
  <c r="J2544" i="1"/>
  <c r="J2545" i="1"/>
  <c r="J2546" i="1"/>
  <c r="J2547" i="1"/>
  <c r="Y2547" i="1" s="1"/>
  <c r="AA2547" i="1" s="1"/>
  <c r="J2548" i="1"/>
  <c r="X2548" i="1" s="1"/>
  <c r="Z2548" i="1" s="1"/>
  <c r="J2549" i="1"/>
  <c r="S2549" i="1" s="1"/>
  <c r="T2549" i="1" s="1"/>
  <c r="J2550" i="1"/>
  <c r="J2551" i="1"/>
  <c r="M2551" i="1" s="1"/>
  <c r="J2552" i="1"/>
  <c r="J2553" i="1"/>
  <c r="M2553" i="1" s="1"/>
  <c r="J2554" i="1"/>
  <c r="J2555" i="1"/>
  <c r="S2555" i="1" s="1"/>
  <c r="T2555" i="1" s="1"/>
  <c r="J2556" i="1"/>
  <c r="J2557" i="1"/>
  <c r="M2557" i="1" s="1"/>
  <c r="J2558" i="1"/>
  <c r="J2559" i="1"/>
  <c r="M2559" i="1" s="1"/>
  <c r="J2560" i="1"/>
  <c r="J2561" i="1"/>
  <c r="M2561" i="1" s="1"/>
  <c r="J2562" i="1"/>
  <c r="J2563" i="1"/>
  <c r="J2564" i="1"/>
  <c r="J2565" i="1"/>
  <c r="Y2565" i="1" s="1"/>
  <c r="AA2565" i="1" s="1"/>
  <c r="J2566" i="1"/>
  <c r="J2567" i="1"/>
  <c r="Y2567" i="1" s="1"/>
  <c r="AA2567" i="1" s="1"/>
  <c r="J2568" i="1"/>
  <c r="J2569" i="1"/>
  <c r="S2569" i="1" s="1"/>
  <c r="T2569" i="1" s="1"/>
  <c r="J2570" i="1"/>
  <c r="S2570" i="1" s="1"/>
  <c r="T2570" i="1" s="1"/>
  <c r="J2571" i="1"/>
  <c r="X2571" i="1" s="1"/>
  <c r="Z2571" i="1" s="1"/>
  <c r="J2572" i="1"/>
  <c r="J2573" i="1"/>
  <c r="J2574" i="1"/>
  <c r="Y2574" i="1" s="1"/>
  <c r="AA2574" i="1" s="1"/>
  <c r="J2575" i="1"/>
  <c r="M2575" i="1" s="1"/>
  <c r="J2576" i="1"/>
  <c r="M2576" i="1" s="1"/>
  <c r="J2577" i="1"/>
  <c r="X2577" i="1" s="1"/>
  <c r="Z2577" i="1" s="1"/>
  <c r="J2578" i="1"/>
  <c r="J2579" i="1"/>
  <c r="J2580" i="1"/>
  <c r="J2581" i="1"/>
  <c r="X2581" i="1" s="1"/>
  <c r="Z2581" i="1" s="1"/>
  <c r="J2582" i="1"/>
  <c r="J2583" i="1"/>
  <c r="M2583" i="1" s="1"/>
  <c r="J2584" i="1"/>
  <c r="M2584" i="1" s="1"/>
  <c r="J2585" i="1"/>
  <c r="Y2585" i="1" s="1"/>
  <c r="AA2585" i="1" s="1"/>
  <c r="J2586" i="1"/>
  <c r="J2587" i="1"/>
  <c r="J2588" i="1"/>
  <c r="Y2588" i="1" s="1"/>
  <c r="AA2588" i="1" s="1"/>
  <c r="J2589" i="1"/>
  <c r="Y2589" i="1" s="1"/>
  <c r="AA2589" i="1" s="1"/>
  <c r="J2590" i="1"/>
  <c r="J2591" i="1"/>
  <c r="M2591" i="1" s="1"/>
  <c r="J2592" i="1"/>
  <c r="J2593" i="1"/>
  <c r="Y2593" i="1" s="1"/>
  <c r="AA2593" i="1" s="1"/>
  <c r="J2594" i="1"/>
  <c r="J2595" i="1"/>
  <c r="Y2595" i="1" s="1"/>
  <c r="AA2595" i="1" s="1"/>
  <c r="J2596" i="1"/>
  <c r="Y2596" i="1" s="1"/>
  <c r="AA2596" i="1" s="1"/>
  <c r="J2597" i="1"/>
  <c r="M2597" i="1" s="1"/>
  <c r="J2598" i="1"/>
  <c r="J2599" i="1"/>
  <c r="S2599" i="1" s="1"/>
  <c r="T2599" i="1" s="1"/>
  <c r="J2600" i="1"/>
  <c r="M2600" i="1" s="1"/>
  <c r="J2601" i="1"/>
  <c r="M2601" i="1" s="1"/>
  <c r="J2602" i="1"/>
  <c r="X2602" i="1" s="1"/>
  <c r="Z2602" i="1" s="1"/>
  <c r="J2603" i="1"/>
  <c r="S2603" i="1" s="1"/>
  <c r="T2603" i="1" s="1"/>
  <c r="J2604" i="1"/>
  <c r="M2604" i="1" s="1"/>
  <c r="J2605" i="1"/>
  <c r="M2605" i="1" s="1"/>
  <c r="J2606" i="1"/>
  <c r="S2606" i="1" s="1"/>
  <c r="T2606" i="1" s="1"/>
  <c r="J2607" i="1"/>
  <c r="M2607" i="1" s="1"/>
  <c r="J2608" i="1"/>
  <c r="J2609" i="1"/>
  <c r="Y2609" i="1" s="1"/>
  <c r="AA2609" i="1" s="1"/>
  <c r="J2610" i="1"/>
  <c r="J2611" i="1"/>
  <c r="M2611" i="1" s="1"/>
  <c r="J2612" i="1"/>
  <c r="J2613" i="1"/>
  <c r="S2613" i="1" s="1"/>
  <c r="T2613" i="1" s="1"/>
  <c r="J2614" i="1"/>
  <c r="J2615" i="1"/>
  <c r="M2615" i="1" s="1"/>
  <c r="J2616" i="1"/>
  <c r="M2616" i="1" s="1"/>
  <c r="J2617" i="1"/>
  <c r="M2617" i="1" s="1"/>
  <c r="J2618" i="1"/>
  <c r="M2618" i="1" s="1"/>
  <c r="J2619" i="1"/>
  <c r="X2619" i="1" s="1"/>
  <c r="Z2619" i="1" s="1"/>
  <c r="J2620" i="1"/>
  <c r="J2621" i="1"/>
  <c r="Y2621" i="1" s="1"/>
  <c r="AA2621" i="1" s="1"/>
  <c r="J2622" i="1"/>
  <c r="J2623" i="1"/>
  <c r="M2623" i="1" s="1"/>
  <c r="J2624" i="1"/>
  <c r="M2624" i="1" s="1"/>
  <c r="J2625" i="1"/>
  <c r="M2625" i="1" s="1"/>
  <c r="J2626" i="1"/>
  <c r="J2627" i="1"/>
  <c r="J2628" i="1"/>
  <c r="X2628" i="1" s="1"/>
  <c r="Z2628" i="1" s="1"/>
  <c r="J2629" i="1"/>
  <c r="M2629" i="1" s="1"/>
  <c r="J2630" i="1"/>
  <c r="J2631" i="1"/>
  <c r="Y2631" i="1" s="1"/>
  <c r="AA2631" i="1" s="1"/>
  <c r="J2632" i="1"/>
  <c r="M2632" i="1" s="1"/>
  <c r="J2633" i="1"/>
  <c r="Y2633" i="1" s="1"/>
  <c r="AA2633" i="1" s="1"/>
  <c r="J2634" i="1"/>
  <c r="J2635" i="1"/>
  <c r="J2636" i="1"/>
  <c r="J2637" i="1"/>
  <c r="X2637" i="1" s="1"/>
  <c r="Z2637" i="1" s="1"/>
  <c r="J2638" i="1"/>
  <c r="X2638" i="1" s="1"/>
  <c r="Z2638" i="1" s="1"/>
  <c r="J2639" i="1"/>
  <c r="Y2639" i="1" s="1"/>
  <c r="AA2639" i="1" s="1"/>
  <c r="J2640" i="1"/>
  <c r="M2640" i="1" s="1"/>
  <c r="J2641" i="1"/>
  <c r="Y2641" i="1" s="1"/>
  <c r="AA2641" i="1" s="1"/>
  <c r="J2642" i="1"/>
  <c r="M2642" i="1" s="1"/>
  <c r="J2643" i="1"/>
  <c r="J2644" i="1"/>
  <c r="Y2644" i="1" s="1"/>
  <c r="AA2644" i="1" s="1"/>
  <c r="J2645" i="1"/>
  <c r="M2645" i="1" s="1"/>
  <c r="J2646" i="1"/>
  <c r="J2647" i="1"/>
  <c r="S2647" i="1" s="1"/>
  <c r="T2647" i="1" s="1"/>
  <c r="J2648" i="1"/>
  <c r="J2649" i="1"/>
  <c r="Y2649" i="1" s="1"/>
  <c r="AA2649" i="1" s="1"/>
  <c r="J2650" i="1"/>
  <c r="Y2650" i="1" s="1"/>
  <c r="AA2650" i="1" s="1"/>
  <c r="J2651" i="1"/>
  <c r="J2652" i="1"/>
  <c r="J2653" i="1"/>
  <c r="Y2653" i="1" s="1"/>
  <c r="AA2653" i="1" s="1"/>
  <c r="J2654" i="1"/>
  <c r="M2654" i="1" s="1"/>
  <c r="J2656" i="1"/>
  <c r="J2657" i="1"/>
  <c r="S2657" i="1" s="1"/>
  <c r="T2657" i="1" s="1"/>
  <c r="J2658" i="1"/>
  <c r="J2659" i="1"/>
  <c r="J2660" i="1"/>
  <c r="J2661" i="1"/>
  <c r="Y2661" i="1" s="1"/>
  <c r="AA2661" i="1" s="1"/>
  <c r="J2662" i="1"/>
  <c r="S2662" i="1" s="1"/>
  <c r="T2662" i="1" s="1"/>
  <c r="J2663" i="1"/>
  <c r="X2663" i="1" s="1"/>
  <c r="Z2663" i="1" s="1"/>
  <c r="J2664" i="1"/>
  <c r="S2664" i="1" s="1"/>
  <c r="T2664" i="1" s="1"/>
  <c r="J2665" i="1"/>
  <c r="M2665" i="1" s="1"/>
  <c r="J2666" i="1"/>
  <c r="J2667" i="1"/>
  <c r="X2667" i="1" s="1"/>
  <c r="Z2667" i="1" s="1"/>
  <c r="J2668" i="1"/>
  <c r="M2668" i="1" s="1"/>
  <c r="J2669" i="1"/>
  <c r="M2669" i="1" s="1"/>
  <c r="J2670" i="1"/>
  <c r="J2671" i="1"/>
  <c r="J2672" i="1"/>
  <c r="J2673" i="1"/>
  <c r="X2673" i="1" s="1"/>
  <c r="Z2673" i="1" s="1"/>
  <c r="J2674" i="1"/>
  <c r="J2675" i="1"/>
  <c r="J2676" i="1"/>
  <c r="J2677" i="1"/>
  <c r="M2677" i="1" s="1"/>
  <c r="J2678" i="1"/>
  <c r="M2678" i="1" s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Y2691" i="1" s="1"/>
  <c r="AA2691" i="1" s="1"/>
  <c r="J2692" i="1"/>
  <c r="J2693" i="1"/>
  <c r="J2694" i="1"/>
  <c r="J2695" i="1"/>
  <c r="J2696" i="1"/>
  <c r="M2696" i="1" s="1"/>
  <c r="J2697" i="1"/>
  <c r="J2698" i="1"/>
  <c r="J2699" i="1"/>
  <c r="J2700" i="1"/>
  <c r="J2701" i="1"/>
  <c r="J2702" i="1"/>
  <c r="Y2702" i="1" s="1"/>
  <c r="AA2702" i="1" s="1"/>
  <c r="J2703" i="1"/>
  <c r="S2703" i="1" s="1"/>
  <c r="T2703" i="1" s="1"/>
  <c r="J2704" i="1"/>
  <c r="M2704" i="1" s="1"/>
  <c r="J2705" i="1"/>
  <c r="J2706" i="1"/>
  <c r="J2707" i="1"/>
  <c r="Y2707" i="1" s="1"/>
  <c r="AA2707" i="1" s="1"/>
  <c r="J2708" i="1"/>
  <c r="J2709" i="1"/>
  <c r="Y2709" i="1" s="1"/>
  <c r="AA2709" i="1" s="1"/>
  <c r="J2710" i="1"/>
  <c r="J2711" i="1"/>
  <c r="J2712" i="1"/>
  <c r="J2713" i="1"/>
  <c r="M2713" i="1" s="1"/>
  <c r="J2714" i="1"/>
  <c r="Y2714" i="1" s="1"/>
  <c r="AA2714" i="1" s="1"/>
  <c r="J2715" i="1"/>
  <c r="J2716" i="1"/>
  <c r="Y2716" i="1" s="1"/>
  <c r="AA2716" i="1" s="1"/>
  <c r="J2717" i="1"/>
  <c r="J2718" i="1"/>
  <c r="J2719" i="1"/>
  <c r="Y2719" i="1" s="1"/>
  <c r="AA2719" i="1" s="1"/>
  <c r="J2720" i="1"/>
  <c r="J2721" i="1"/>
  <c r="J2722" i="1"/>
  <c r="J2723" i="1"/>
  <c r="M2723" i="1" s="1"/>
  <c r="J2724" i="1"/>
  <c r="J2725" i="1"/>
  <c r="X2725" i="1" s="1"/>
  <c r="Z2725" i="1" s="1"/>
  <c r="J2726" i="1"/>
  <c r="J2727" i="1"/>
  <c r="Y2727" i="1" s="1"/>
  <c r="AA2727" i="1" s="1"/>
  <c r="J2728" i="1"/>
  <c r="Y2728" i="1" s="1"/>
  <c r="AA2728" i="1" s="1"/>
  <c r="J2729" i="1"/>
  <c r="J2730" i="1"/>
  <c r="J2731" i="1"/>
  <c r="J2732" i="1"/>
  <c r="S2732" i="1" s="1"/>
  <c r="T2732" i="1" s="1"/>
  <c r="J2733" i="1"/>
  <c r="J2734" i="1"/>
  <c r="S2734" i="1" s="1"/>
  <c r="T2734" i="1" s="1"/>
  <c r="J2735" i="1"/>
  <c r="M2735" i="1" s="1"/>
  <c r="J2736" i="1"/>
  <c r="J2737" i="1"/>
  <c r="J2738" i="1"/>
  <c r="J2739" i="1"/>
  <c r="J2740" i="1"/>
  <c r="J2741" i="1"/>
  <c r="J2742" i="1"/>
  <c r="J2743" i="1"/>
  <c r="M2743" i="1" s="1"/>
  <c r="J2744" i="1"/>
  <c r="J2745" i="1"/>
  <c r="J2746" i="1"/>
  <c r="X2746" i="1" s="1"/>
  <c r="Z2746" i="1" s="1"/>
  <c r="J2747" i="1"/>
  <c r="J2748" i="1"/>
  <c r="J2749" i="1"/>
  <c r="J2750" i="1"/>
  <c r="J2751" i="1"/>
  <c r="M2751" i="1" s="1"/>
  <c r="J2752" i="1"/>
  <c r="Y2752" i="1" s="1"/>
  <c r="AA2752" i="1" s="1"/>
  <c r="J2753" i="1"/>
  <c r="J2754" i="1"/>
  <c r="J2755" i="1"/>
  <c r="J2756" i="1"/>
  <c r="J2757" i="1"/>
  <c r="J2758" i="1"/>
  <c r="M2758" i="1" s="1"/>
  <c r="J2759" i="1"/>
  <c r="Y2759" i="1" s="1"/>
  <c r="AA2759" i="1" s="1"/>
  <c r="J2760" i="1"/>
  <c r="M2760" i="1" s="1"/>
  <c r="J2761" i="1"/>
  <c r="J2762" i="1"/>
  <c r="J2763" i="1"/>
  <c r="X2763" i="1" s="1"/>
  <c r="Z2763" i="1" s="1"/>
  <c r="J2764" i="1"/>
  <c r="Y2764" i="1" s="1"/>
  <c r="AA2764" i="1" s="1"/>
  <c r="J2765" i="1"/>
  <c r="J2766" i="1"/>
  <c r="M2766" i="1" s="1"/>
  <c r="J2767" i="1"/>
  <c r="Y2767" i="1" s="1"/>
  <c r="AA2767" i="1" s="1"/>
  <c r="J2768" i="1"/>
  <c r="S2768" i="1" s="1"/>
  <c r="T2768" i="1" s="1"/>
  <c r="J2769" i="1"/>
  <c r="M2769" i="1" s="1"/>
  <c r="J2770" i="1"/>
  <c r="J2771" i="1"/>
  <c r="X2771" i="1" s="1"/>
  <c r="Z2771" i="1" s="1"/>
  <c r="J2772" i="1"/>
  <c r="Y2772" i="1" s="1"/>
  <c r="AA2772" i="1" s="1"/>
  <c r="J2773" i="1"/>
  <c r="J2774" i="1"/>
  <c r="J2775" i="1"/>
  <c r="J2776" i="1"/>
  <c r="J2777" i="1"/>
  <c r="J2778" i="1"/>
  <c r="Y2778" i="1" s="1"/>
  <c r="AA2778" i="1" s="1"/>
  <c r="J2779" i="1"/>
  <c r="M2779" i="1" s="1"/>
  <c r="J2780" i="1"/>
  <c r="J2781" i="1"/>
  <c r="J2782" i="1"/>
  <c r="J2783" i="1"/>
  <c r="M2783" i="1" s="1"/>
  <c r="J2784" i="1"/>
  <c r="M2784" i="1" s="1"/>
  <c r="J2785" i="1"/>
  <c r="J2786" i="1"/>
  <c r="X2786" i="1" s="1"/>
  <c r="Z2786" i="1" s="1"/>
  <c r="J2787" i="1"/>
  <c r="J2788" i="1"/>
  <c r="M2788" i="1" s="1"/>
  <c r="J2789" i="1"/>
  <c r="J2790" i="1"/>
  <c r="M2790" i="1" s="1"/>
  <c r="J2791" i="1"/>
  <c r="Y2791" i="1" s="1"/>
  <c r="AA2791" i="1" s="1"/>
  <c r="J2792" i="1"/>
  <c r="M2792" i="1" s="1"/>
  <c r="J2793" i="1"/>
  <c r="J2794" i="1"/>
  <c r="Y2794" i="1" s="1"/>
  <c r="AA2794" i="1" s="1"/>
  <c r="J2795" i="1"/>
  <c r="Y2795" i="1" s="1"/>
  <c r="AA2795" i="1" s="1"/>
  <c r="J2796" i="1"/>
  <c r="X2796" i="1" s="1"/>
  <c r="Z2796" i="1" s="1"/>
  <c r="J2797" i="1"/>
  <c r="J2798" i="1"/>
  <c r="Y2798" i="1" s="1"/>
  <c r="AA2798" i="1" s="1"/>
  <c r="J2799" i="1"/>
  <c r="J2800" i="1"/>
  <c r="J2801" i="1"/>
  <c r="J2802" i="1"/>
  <c r="S2802" i="1" s="1"/>
  <c r="T2802" i="1" s="1"/>
  <c r="J2803" i="1"/>
  <c r="X2803" i="1" s="1"/>
  <c r="Z2803" i="1" s="1"/>
  <c r="J2804" i="1"/>
  <c r="J2805" i="1"/>
  <c r="J2806" i="1"/>
  <c r="J2807" i="1"/>
  <c r="M2807" i="1" s="1"/>
  <c r="J2808" i="1"/>
  <c r="J2809" i="1"/>
  <c r="J2810" i="1"/>
  <c r="J2811" i="1"/>
  <c r="M2811" i="1" s="1"/>
  <c r="J2812" i="1"/>
  <c r="J2813" i="1"/>
  <c r="J2814" i="1"/>
  <c r="S2814" i="1" s="1"/>
  <c r="T2814" i="1" s="1"/>
  <c r="J2815" i="1"/>
  <c r="J2816" i="1"/>
  <c r="J2817" i="1"/>
  <c r="J2818" i="1"/>
  <c r="Y2818" i="1" s="1"/>
  <c r="AA2818" i="1" s="1"/>
  <c r="J2819" i="1"/>
  <c r="J2820" i="1"/>
  <c r="J2821" i="1"/>
  <c r="J2822" i="1"/>
  <c r="X2822" i="1" s="1"/>
  <c r="Z2822" i="1" s="1"/>
  <c r="J2823" i="1"/>
  <c r="J2824" i="1"/>
  <c r="S2824" i="1" s="1"/>
  <c r="T2824" i="1" s="1"/>
  <c r="J2825" i="1"/>
  <c r="J2826" i="1"/>
  <c r="J2827" i="1"/>
  <c r="J2828" i="1"/>
  <c r="J2829" i="1"/>
  <c r="J2830" i="1"/>
  <c r="M2830" i="1" s="1"/>
  <c r="J2831" i="1"/>
  <c r="X2831" i="1" s="1"/>
  <c r="Z2831" i="1" s="1"/>
  <c r="J2832" i="1"/>
  <c r="J2833" i="1"/>
  <c r="J2834" i="1"/>
  <c r="M2834" i="1" s="1"/>
  <c r="J2835" i="1"/>
  <c r="J2836" i="1"/>
  <c r="S2836" i="1" s="1"/>
  <c r="T2836" i="1" s="1"/>
  <c r="J2837" i="1"/>
  <c r="J2838" i="1"/>
  <c r="J2839" i="1"/>
  <c r="J2840" i="1"/>
  <c r="S2840" i="1" s="1"/>
  <c r="T2840" i="1" s="1"/>
  <c r="J2841" i="1"/>
  <c r="J2842" i="1"/>
  <c r="J2843" i="1"/>
  <c r="Y2843" i="1" s="1"/>
  <c r="AA2843" i="1" s="1"/>
  <c r="J2844" i="1"/>
  <c r="S2844" i="1" s="1"/>
  <c r="T2844" i="1" s="1"/>
  <c r="J2845" i="1"/>
  <c r="J2846" i="1"/>
  <c r="X2846" i="1" s="1"/>
  <c r="Z2846" i="1" s="1"/>
  <c r="J2847" i="1"/>
  <c r="J2848" i="1"/>
  <c r="S2848" i="1" s="1"/>
  <c r="T2848" i="1" s="1"/>
  <c r="J2849" i="1"/>
  <c r="J2850" i="1"/>
  <c r="Y2850" i="1" s="1"/>
  <c r="AA2850" i="1" s="1"/>
  <c r="J2851" i="1"/>
  <c r="J2852" i="1"/>
  <c r="S2852" i="1" s="1"/>
  <c r="T2852" i="1" s="1"/>
  <c r="J2853" i="1"/>
  <c r="J2854" i="1"/>
  <c r="Y2854" i="1" s="1"/>
  <c r="AA2854" i="1" s="1"/>
  <c r="J2855" i="1"/>
  <c r="J2856" i="1"/>
  <c r="J2857" i="1"/>
  <c r="J2858" i="1"/>
  <c r="M2858" i="1" s="1"/>
  <c r="J2859" i="1"/>
  <c r="J2860" i="1"/>
  <c r="X2860" i="1" s="1"/>
  <c r="Z2860" i="1" s="1"/>
  <c r="J2861" i="1"/>
  <c r="J2862" i="1"/>
  <c r="M2862" i="1" s="1"/>
  <c r="J2863" i="1"/>
  <c r="J2864" i="1"/>
  <c r="J2865" i="1"/>
  <c r="J2866" i="1"/>
  <c r="Y2866" i="1" s="1"/>
  <c r="AA2866" i="1" s="1"/>
  <c r="J2867" i="1"/>
  <c r="J2868" i="1"/>
  <c r="X2868" i="1" s="1"/>
  <c r="Z2868" i="1" s="1"/>
  <c r="J2869" i="1"/>
  <c r="J2870" i="1"/>
  <c r="J2871" i="1"/>
  <c r="S2871" i="1" s="1"/>
  <c r="T2871" i="1" s="1"/>
  <c r="J2872" i="1"/>
  <c r="S2872" i="1" s="1"/>
  <c r="T2872" i="1" s="1"/>
  <c r="J2873" i="1"/>
  <c r="J2874" i="1"/>
  <c r="M2874" i="1" s="1"/>
  <c r="J2875" i="1"/>
  <c r="J2876" i="1"/>
  <c r="J2877" i="1"/>
  <c r="J2878" i="1"/>
  <c r="J2879" i="1"/>
  <c r="J2880" i="1"/>
  <c r="Y2880" i="1" s="1"/>
  <c r="AA2880" i="1" s="1"/>
  <c r="J2881" i="1"/>
  <c r="J2882" i="1"/>
  <c r="J2883" i="1"/>
  <c r="J2884" i="1"/>
  <c r="J2885" i="1"/>
  <c r="J2886" i="1"/>
  <c r="J2887" i="1"/>
  <c r="J2888" i="1"/>
  <c r="S2888" i="1" s="1"/>
  <c r="T2888" i="1" s="1"/>
  <c r="J2889" i="1"/>
  <c r="J2890" i="1"/>
  <c r="Y2890" i="1" s="1"/>
  <c r="AA2890" i="1" s="1"/>
  <c r="J2891" i="1"/>
  <c r="S2891" i="1" s="1"/>
  <c r="T2891" i="1" s="1"/>
  <c r="J2892" i="1"/>
  <c r="Y2892" i="1" s="1"/>
  <c r="AA2892" i="1" s="1"/>
  <c r="J2893" i="1"/>
  <c r="J2894" i="1"/>
  <c r="J2895" i="1"/>
  <c r="X2895" i="1" s="1"/>
  <c r="Z2895" i="1" s="1"/>
  <c r="J2896" i="1"/>
  <c r="J2897" i="1"/>
  <c r="J2898" i="1"/>
  <c r="J2899" i="1"/>
  <c r="J2900" i="1"/>
  <c r="Y2900" i="1" s="1"/>
  <c r="AA2900" i="1" s="1"/>
  <c r="J2901" i="1"/>
  <c r="J2902" i="1"/>
  <c r="J2903" i="1"/>
  <c r="Y2903" i="1" s="1"/>
  <c r="AA2903" i="1" s="1"/>
  <c r="J2904" i="1"/>
  <c r="Y2904" i="1" s="1"/>
  <c r="AA2904" i="1" s="1"/>
  <c r="J2905" i="1"/>
  <c r="J2906" i="1"/>
  <c r="M2906" i="1" s="1"/>
  <c r="J2907" i="1"/>
  <c r="J2908" i="1"/>
  <c r="J2909" i="1"/>
  <c r="J2910" i="1"/>
  <c r="J2911" i="1"/>
  <c r="Y2911" i="1" s="1"/>
  <c r="AA2911" i="1" s="1"/>
  <c r="J2912" i="1"/>
  <c r="S2912" i="1" s="1"/>
  <c r="T2912" i="1" s="1"/>
  <c r="J2913" i="1"/>
  <c r="J2914" i="1"/>
  <c r="S2914" i="1" s="1"/>
  <c r="T2914" i="1" s="1"/>
  <c r="J2915" i="1"/>
  <c r="X2915" i="1" s="1"/>
  <c r="Z2915" i="1" s="1"/>
  <c r="J2916" i="1"/>
  <c r="Y2916" i="1" s="1"/>
  <c r="AA2916" i="1" s="1"/>
  <c r="J2917" i="1"/>
  <c r="J2918" i="1"/>
  <c r="J2919" i="1"/>
  <c r="J2920" i="1"/>
  <c r="M2920" i="1" s="1"/>
  <c r="J2921" i="1"/>
  <c r="J2922" i="1"/>
  <c r="J2923" i="1"/>
  <c r="M2923" i="1" s="1"/>
  <c r="J2924" i="1"/>
  <c r="J2925" i="1"/>
  <c r="J2926" i="1"/>
  <c r="J2927" i="1"/>
  <c r="J2928" i="1"/>
  <c r="J2929" i="1"/>
  <c r="J2930" i="1"/>
  <c r="X2930" i="1" s="1"/>
  <c r="Z2930" i="1" s="1"/>
  <c r="J2931" i="1"/>
  <c r="J2932" i="1"/>
  <c r="S2932" i="1" s="1"/>
  <c r="T2932" i="1" s="1"/>
  <c r="J2933" i="1"/>
  <c r="J2934" i="1"/>
  <c r="J2935" i="1"/>
  <c r="J2936" i="1"/>
  <c r="S2936" i="1" s="1"/>
  <c r="T2936" i="1" s="1"/>
  <c r="J2937" i="1"/>
  <c r="J2938" i="1"/>
  <c r="J2939" i="1"/>
  <c r="Y2939" i="1" s="1"/>
  <c r="AA2939" i="1" s="1"/>
  <c r="J2940" i="1"/>
  <c r="J2941" i="1"/>
  <c r="J2942" i="1"/>
  <c r="X2942" i="1" s="1"/>
  <c r="Z2942" i="1" s="1"/>
  <c r="J2943" i="1"/>
  <c r="S2943" i="1" s="1"/>
  <c r="T2943" i="1" s="1"/>
  <c r="J2944" i="1"/>
  <c r="J2945" i="1"/>
  <c r="J2946" i="1"/>
  <c r="J2947" i="1"/>
  <c r="J2948" i="1"/>
  <c r="J2949" i="1"/>
  <c r="J2950" i="1"/>
  <c r="Y2950" i="1" s="1"/>
  <c r="AA2950" i="1" s="1"/>
  <c r="J2951" i="1"/>
  <c r="J2953" i="1"/>
  <c r="J2954" i="1"/>
  <c r="J2955" i="1"/>
  <c r="J2956" i="1"/>
  <c r="J2957" i="1"/>
  <c r="M2957" i="1" s="1"/>
  <c r="J2958" i="1"/>
  <c r="J2959" i="1"/>
  <c r="J2960" i="1"/>
  <c r="J2961" i="1"/>
  <c r="S2961" i="1" s="1"/>
  <c r="T2961" i="1" s="1"/>
  <c r="J2962" i="1"/>
  <c r="J2963" i="1"/>
  <c r="Y2963" i="1" s="1"/>
  <c r="AA2963" i="1" s="1"/>
  <c r="J2964" i="1"/>
  <c r="J2965" i="1"/>
  <c r="Y2965" i="1" s="1"/>
  <c r="AA2965" i="1" s="1"/>
  <c r="J2966" i="1"/>
  <c r="J2967" i="1"/>
  <c r="J2968" i="1"/>
  <c r="J2969" i="1"/>
  <c r="S2969" i="1" s="1"/>
  <c r="T2969" i="1" s="1"/>
  <c r="J2971" i="1"/>
  <c r="J2970" i="1"/>
  <c r="J2972" i="1"/>
  <c r="J2973" i="1"/>
  <c r="M2973" i="1" s="1"/>
  <c r="J2974" i="1"/>
  <c r="M2974" i="1" s="1"/>
  <c r="J2975" i="1"/>
  <c r="J2976" i="1"/>
  <c r="J2977" i="1"/>
  <c r="X2977" i="1" s="1"/>
  <c r="Z2977" i="1" s="1"/>
  <c r="J2978" i="1"/>
  <c r="J2979" i="1"/>
  <c r="J2980" i="1"/>
  <c r="M2980" i="1" s="1"/>
  <c r="J2981" i="1"/>
  <c r="M2981" i="1" s="1"/>
  <c r="J2982" i="1"/>
  <c r="J2983" i="1"/>
  <c r="J2984" i="1"/>
  <c r="J2985" i="1"/>
  <c r="S2985" i="1" s="1"/>
  <c r="T2985" i="1" s="1"/>
  <c r="J2986" i="1"/>
  <c r="J2987" i="1"/>
  <c r="J2988" i="1"/>
  <c r="X2988" i="1" s="1"/>
  <c r="Z2988" i="1" s="1"/>
  <c r="J2989" i="1"/>
  <c r="S2989" i="1" s="1"/>
  <c r="T2989" i="1" s="1"/>
  <c r="J2990" i="1"/>
  <c r="S2990" i="1" s="1"/>
  <c r="T2990" i="1" s="1"/>
  <c r="J2991" i="1"/>
  <c r="J2992" i="1"/>
  <c r="Y2992" i="1" s="1"/>
  <c r="AA2992" i="1" s="1"/>
  <c r="J2993" i="1"/>
  <c r="J2994" i="1"/>
  <c r="J2995" i="1"/>
  <c r="X2995" i="1" s="1"/>
  <c r="Z2995" i="1" s="1"/>
  <c r="J2996" i="1"/>
  <c r="X2996" i="1" s="1"/>
  <c r="Z2996" i="1" s="1"/>
  <c r="J2997" i="1"/>
  <c r="X2997" i="1" s="1"/>
  <c r="Z2997" i="1" s="1"/>
  <c r="J2998" i="1"/>
  <c r="J2999" i="1"/>
  <c r="Y2999" i="1" s="1"/>
  <c r="AA2999" i="1" s="1"/>
  <c r="J3000" i="1"/>
  <c r="J3001" i="1"/>
  <c r="M3001" i="1" s="1"/>
  <c r="J3002" i="1"/>
  <c r="J3003" i="1"/>
  <c r="Y3003" i="1" s="1"/>
  <c r="AA3003" i="1" s="1"/>
  <c r="J3004" i="1"/>
  <c r="J3005" i="1"/>
  <c r="Y3005" i="1" s="1"/>
  <c r="AA3005" i="1" s="1"/>
  <c r="J3006" i="1"/>
  <c r="J3007" i="1"/>
  <c r="J3008" i="1"/>
  <c r="J3009" i="1"/>
  <c r="M3009" i="1" s="1"/>
  <c r="J3010" i="1"/>
  <c r="S3010" i="1" s="1"/>
  <c r="T3010" i="1" s="1"/>
  <c r="J3011" i="1"/>
  <c r="J3012" i="1"/>
  <c r="I3013" i="1"/>
  <c r="C3013" i="1"/>
  <c r="AH3012" i="1"/>
  <c r="AG3012" i="1"/>
  <c r="AF3012" i="1"/>
  <c r="AD3012" i="1"/>
  <c r="AC3012" i="1"/>
  <c r="S3012" i="1"/>
  <c r="T3012" i="1" s="1"/>
  <c r="I3012" i="1"/>
  <c r="C3012" i="1"/>
  <c r="AH3011" i="1"/>
  <c r="AG3011" i="1"/>
  <c r="AF3011" i="1"/>
  <c r="AC3011" i="1"/>
  <c r="AD3011" i="1"/>
  <c r="I3011" i="1"/>
  <c r="C3011" i="1"/>
  <c r="AH3010" i="1"/>
  <c r="AG3010" i="1"/>
  <c r="AF3010" i="1"/>
  <c r="AD3010" i="1"/>
  <c r="AC3010" i="1"/>
  <c r="I3010" i="1"/>
  <c r="C3010" i="1"/>
  <c r="AH3009" i="1"/>
  <c r="AG3009" i="1"/>
  <c r="AF3009" i="1"/>
  <c r="AD3009" i="1"/>
  <c r="AC3009" i="1"/>
  <c r="I3009" i="1"/>
  <c r="C3009" i="1"/>
  <c r="AH3008" i="1"/>
  <c r="AG3008" i="1"/>
  <c r="AF3008" i="1"/>
  <c r="AD3008" i="1"/>
  <c r="AC3008" i="1"/>
  <c r="I3008" i="1"/>
  <c r="C3008" i="1"/>
  <c r="AH3007" i="1"/>
  <c r="AG3007" i="1"/>
  <c r="AF3007" i="1"/>
  <c r="AD3007" i="1"/>
  <c r="AC3007" i="1"/>
  <c r="I3007" i="1"/>
  <c r="C3007" i="1"/>
  <c r="AH3006" i="1"/>
  <c r="AG3006" i="1"/>
  <c r="AF3006" i="1"/>
  <c r="AD3006" i="1"/>
  <c r="AC3006" i="1"/>
  <c r="I3006" i="1"/>
  <c r="C3006" i="1"/>
  <c r="AH3005" i="1"/>
  <c r="AG3005" i="1"/>
  <c r="AF3005" i="1"/>
  <c r="AC3005" i="1"/>
  <c r="AD3005" i="1"/>
  <c r="I3005" i="1"/>
  <c r="C3005" i="1"/>
  <c r="AH3004" i="1"/>
  <c r="AG3004" i="1"/>
  <c r="AF3004" i="1"/>
  <c r="AD3004" i="1"/>
  <c r="AC3004" i="1"/>
  <c r="I3004" i="1"/>
  <c r="C3004" i="1"/>
  <c r="AH3003" i="1"/>
  <c r="AG3003" i="1"/>
  <c r="AF3003" i="1"/>
  <c r="AD3003" i="1"/>
  <c r="AC3003" i="1"/>
  <c r="I3003" i="1"/>
  <c r="C3003" i="1"/>
  <c r="AH3002" i="1"/>
  <c r="AG3002" i="1"/>
  <c r="AF3002" i="1"/>
  <c r="AD3002" i="1"/>
  <c r="AC3002" i="1"/>
  <c r="I3002" i="1"/>
  <c r="C3002" i="1"/>
  <c r="AH3001" i="1"/>
  <c r="AG3001" i="1"/>
  <c r="AF3001" i="1"/>
  <c r="AD3001" i="1"/>
  <c r="AC3001" i="1"/>
  <c r="I3001" i="1"/>
  <c r="C3001" i="1"/>
  <c r="AH3000" i="1"/>
  <c r="AG3000" i="1"/>
  <c r="AF3000" i="1"/>
  <c r="AD3000" i="1"/>
  <c r="AC3000" i="1"/>
  <c r="S3000" i="1"/>
  <c r="T3000" i="1" s="1"/>
  <c r="I3000" i="1"/>
  <c r="C3000" i="1"/>
  <c r="AH2999" i="1"/>
  <c r="AG2999" i="1"/>
  <c r="AF2999" i="1"/>
  <c r="AD2999" i="1"/>
  <c r="AC2999" i="1"/>
  <c r="S2999" i="1"/>
  <c r="T2999" i="1" s="1"/>
  <c r="I2999" i="1"/>
  <c r="C2999" i="1"/>
  <c r="AH2998" i="1"/>
  <c r="AG2998" i="1"/>
  <c r="AF2998" i="1"/>
  <c r="AD2998" i="1"/>
  <c r="AC2998" i="1"/>
  <c r="I2998" i="1"/>
  <c r="C2998" i="1"/>
  <c r="AH2997" i="1"/>
  <c r="AG2997" i="1"/>
  <c r="AF2997" i="1"/>
  <c r="AD2997" i="1"/>
  <c r="AC2997" i="1"/>
  <c r="I2997" i="1"/>
  <c r="C2997" i="1"/>
  <c r="AH2996" i="1"/>
  <c r="AG2996" i="1"/>
  <c r="AF2996" i="1"/>
  <c r="AD2996" i="1"/>
  <c r="AC2996" i="1"/>
  <c r="I2996" i="1"/>
  <c r="C2996" i="1"/>
  <c r="AH2995" i="1"/>
  <c r="AG2995" i="1"/>
  <c r="AF2995" i="1"/>
  <c r="AD2995" i="1"/>
  <c r="AC2995" i="1"/>
  <c r="I2995" i="1"/>
  <c r="C2995" i="1"/>
  <c r="AH2994" i="1"/>
  <c r="AG2994" i="1"/>
  <c r="AF2994" i="1"/>
  <c r="AD2994" i="1"/>
  <c r="AC2994" i="1"/>
  <c r="I2994" i="1"/>
  <c r="C2994" i="1"/>
  <c r="AH2993" i="1"/>
  <c r="AG2993" i="1"/>
  <c r="AF2993" i="1"/>
  <c r="AD2993" i="1"/>
  <c r="AC2993" i="1"/>
  <c r="I2993" i="1"/>
  <c r="C2993" i="1"/>
  <c r="AH2992" i="1"/>
  <c r="AG2992" i="1"/>
  <c r="AF2992" i="1"/>
  <c r="AD2992" i="1"/>
  <c r="AC2992" i="1"/>
  <c r="I2992" i="1"/>
  <c r="C2992" i="1"/>
  <c r="AH2991" i="1"/>
  <c r="AG2991" i="1"/>
  <c r="AF2991" i="1"/>
  <c r="AD2991" i="1"/>
  <c r="AC2991" i="1"/>
  <c r="I2991" i="1"/>
  <c r="C2991" i="1"/>
  <c r="AH2990" i="1"/>
  <c r="AG2990" i="1"/>
  <c r="AF2990" i="1"/>
  <c r="AD2990" i="1"/>
  <c r="AC2990" i="1"/>
  <c r="I2990" i="1"/>
  <c r="C2990" i="1"/>
  <c r="AH2989" i="1"/>
  <c r="AG2989" i="1"/>
  <c r="AF2989" i="1"/>
  <c r="AD2989" i="1"/>
  <c r="AC2989" i="1"/>
  <c r="I2989" i="1"/>
  <c r="C2989" i="1"/>
  <c r="AH2988" i="1"/>
  <c r="AG2988" i="1"/>
  <c r="AF2988" i="1"/>
  <c r="AD2988" i="1"/>
  <c r="AC2988" i="1"/>
  <c r="I2988" i="1"/>
  <c r="C2988" i="1"/>
  <c r="AH2987" i="1"/>
  <c r="AG2987" i="1"/>
  <c r="AF2987" i="1"/>
  <c r="AD2987" i="1"/>
  <c r="AC2987" i="1"/>
  <c r="I2987" i="1"/>
  <c r="C2987" i="1"/>
  <c r="AH2986" i="1"/>
  <c r="AG2986" i="1"/>
  <c r="AF2986" i="1"/>
  <c r="AD2986" i="1"/>
  <c r="AC2986" i="1"/>
  <c r="I2986" i="1"/>
  <c r="C2986" i="1"/>
  <c r="AH2985" i="1"/>
  <c r="AG2985" i="1"/>
  <c r="AF2985" i="1"/>
  <c r="AD2985" i="1"/>
  <c r="AC2985" i="1"/>
  <c r="I2985" i="1"/>
  <c r="C2985" i="1"/>
  <c r="AH2984" i="1"/>
  <c r="AG2984" i="1"/>
  <c r="AF2984" i="1"/>
  <c r="AD2984" i="1"/>
  <c r="AC2984" i="1"/>
  <c r="I2984" i="1"/>
  <c r="C2984" i="1"/>
  <c r="AH2983" i="1"/>
  <c r="AG2983" i="1"/>
  <c r="AF2983" i="1"/>
  <c r="AD2983" i="1"/>
  <c r="AC2983" i="1"/>
  <c r="I2983" i="1"/>
  <c r="C2983" i="1"/>
  <c r="AH2982" i="1"/>
  <c r="AG2982" i="1"/>
  <c r="AF2982" i="1"/>
  <c r="AD2982" i="1"/>
  <c r="AC2982" i="1"/>
  <c r="I2982" i="1"/>
  <c r="C2982" i="1"/>
  <c r="AH2981" i="1"/>
  <c r="AG2981" i="1"/>
  <c r="AF2981" i="1"/>
  <c r="AC2981" i="1"/>
  <c r="AD2981" i="1"/>
  <c r="I2981" i="1"/>
  <c r="C2981" i="1"/>
  <c r="AH2980" i="1"/>
  <c r="AG2980" i="1"/>
  <c r="AF2980" i="1"/>
  <c r="AD2980" i="1"/>
  <c r="AC2980" i="1"/>
  <c r="I2980" i="1"/>
  <c r="C2980" i="1"/>
  <c r="AH2979" i="1"/>
  <c r="AG2979" i="1"/>
  <c r="AF2979" i="1"/>
  <c r="AD2979" i="1"/>
  <c r="AC2979" i="1"/>
  <c r="I2979" i="1"/>
  <c r="C2979" i="1"/>
  <c r="AH2978" i="1"/>
  <c r="AG2978" i="1"/>
  <c r="AF2978" i="1"/>
  <c r="AD2978" i="1"/>
  <c r="AC2978" i="1"/>
  <c r="I2978" i="1"/>
  <c r="C2978" i="1"/>
  <c r="AH2977" i="1"/>
  <c r="AG2977" i="1"/>
  <c r="AF2977" i="1"/>
  <c r="AD2977" i="1"/>
  <c r="AC2977" i="1"/>
  <c r="I2977" i="1"/>
  <c r="C2977" i="1"/>
  <c r="AH2976" i="1"/>
  <c r="AG2976" i="1"/>
  <c r="AF2976" i="1"/>
  <c r="AD2976" i="1"/>
  <c r="AC2976" i="1"/>
  <c r="I2976" i="1"/>
  <c r="C2976" i="1"/>
  <c r="AH2975" i="1"/>
  <c r="AG2975" i="1"/>
  <c r="AF2975" i="1"/>
  <c r="AD2975" i="1"/>
  <c r="AC2975" i="1"/>
  <c r="I2975" i="1"/>
  <c r="C2975" i="1"/>
  <c r="AH2974" i="1"/>
  <c r="AG2974" i="1"/>
  <c r="AF2974" i="1"/>
  <c r="AD2974" i="1"/>
  <c r="AC2974" i="1"/>
  <c r="I2974" i="1"/>
  <c r="C2974" i="1"/>
  <c r="AH2973" i="1"/>
  <c r="AG2973" i="1"/>
  <c r="AF2973" i="1"/>
  <c r="AD2973" i="1"/>
  <c r="AC2973" i="1"/>
  <c r="I2973" i="1"/>
  <c r="C2973" i="1"/>
  <c r="AH2972" i="1"/>
  <c r="AG2972" i="1"/>
  <c r="AF2972" i="1"/>
  <c r="AD2972" i="1"/>
  <c r="AC2972" i="1"/>
  <c r="I2972" i="1"/>
  <c r="C2972" i="1"/>
  <c r="AH2970" i="1"/>
  <c r="AG2970" i="1"/>
  <c r="AF2970" i="1"/>
  <c r="AD2970" i="1"/>
  <c r="AC2970" i="1"/>
  <c r="I2970" i="1"/>
  <c r="C2970" i="1"/>
  <c r="AH2971" i="1"/>
  <c r="AG2971" i="1"/>
  <c r="AF2971" i="1"/>
  <c r="AD2971" i="1"/>
  <c r="AC2971" i="1"/>
  <c r="I2971" i="1"/>
  <c r="C2971" i="1"/>
  <c r="AH2969" i="1"/>
  <c r="AG2969" i="1"/>
  <c r="AF2969" i="1"/>
  <c r="AD2969" i="1"/>
  <c r="AC2969" i="1"/>
  <c r="I2969" i="1"/>
  <c r="C2969" i="1"/>
  <c r="AH2968" i="1"/>
  <c r="AG2968" i="1"/>
  <c r="AF2968" i="1"/>
  <c r="AD2968" i="1"/>
  <c r="AC2968" i="1"/>
  <c r="I2968" i="1"/>
  <c r="C2968" i="1"/>
  <c r="AH2967" i="1"/>
  <c r="AG2967" i="1"/>
  <c r="AF2967" i="1"/>
  <c r="AD2967" i="1"/>
  <c r="AC2967" i="1"/>
  <c r="I2967" i="1"/>
  <c r="C2967" i="1"/>
  <c r="AH2966" i="1"/>
  <c r="AG2966" i="1"/>
  <c r="AF2966" i="1"/>
  <c r="AC2966" i="1"/>
  <c r="AD2966" i="1"/>
  <c r="I2966" i="1"/>
  <c r="C2966" i="1"/>
  <c r="AH2965" i="1"/>
  <c r="AG2965" i="1"/>
  <c r="AF2965" i="1"/>
  <c r="AD2965" i="1"/>
  <c r="AC2965" i="1"/>
  <c r="I2965" i="1"/>
  <c r="C2965" i="1"/>
  <c r="AH2964" i="1"/>
  <c r="AG2964" i="1"/>
  <c r="AF2964" i="1"/>
  <c r="AD2964" i="1"/>
  <c r="AC2964" i="1"/>
  <c r="I2964" i="1"/>
  <c r="C2964" i="1"/>
  <c r="AH2963" i="1"/>
  <c r="AG2963" i="1"/>
  <c r="AF2963" i="1"/>
  <c r="AD2963" i="1"/>
  <c r="AC2963" i="1"/>
  <c r="I2963" i="1"/>
  <c r="C2963" i="1"/>
  <c r="AH2962" i="1"/>
  <c r="AG2962" i="1"/>
  <c r="AF2962" i="1"/>
  <c r="AD2962" i="1"/>
  <c r="AC2962" i="1"/>
  <c r="I2962" i="1"/>
  <c r="C2962" i="1"/>
  <c r="AH2961" i="1"/>
  <c r="AG2961" i="1"/>
  <c r="AF2961" i="1"/>
  <c r="AD2961" i="1"/>
  <c r="AC2961" i="1"/>
  <c r="I2961" i="1"/>
  <c r="C2961" i="1"/>
  <c r="AH2960" i="1"/>
  <c r="AG2960" i="1"/>
  <c r="AF2960" i="1"/>
  <c r="AD2960" i="1"/>
  <c r="AC2960" i="1"/>
  <c r="I2960" i="1"/>
  <c r="C2960" i="1"/>
  <c r="AH2959" i="1"/>
  <c r="AG2959" i="1"/>
  <c r="AF2959" i="1"/>
  <c r="AD2959" i="1"/>
  <c r="AC2959" i="1"/>
  <c r="I2959" i="1"/>
  <c r="C2959" i="1"/>
  <c r="AH2958" i="1"/>
  <c r="AG2958" i="1"/>
  <c r="AF2958" i="1"/>
  <c r="AD2958" i="1"/>
  <c r="AC2958" i="1"/>
  <c r="I2958" i="1"/>
  <c r="C2958" i="1"/>
  <c r="AH2957" i="1"/>
  <c r="AG2957" i="1"/>
  <c r="AF2957" i="1"/>
  <c r="AD2957" i="1"/>
  <c r="AC2957" i="1"/>
  <c r="I2957" i="1"/>
  <c r="C2957" i="1"/>
  <c r="AH2956" i="1"/>
  <c r="AG2956" i="1"/>
  <c r="AF2956" i="1"/>
  <c r="AD2956" i="1"/>
  <c r="AC2956" i="1"/>
  <c r="I2956" i="1"/>
  <c r="C2956" i="1"/>
  <c r="AH2955" i="1"/>
  <c r="AG2955" i="1"/>
  <c r="AF2955" i="1"/>
  <c r="AD2955" i="1"/>
  <c r="AC2955" i="1"/>
  <c r="I2955" i="1"/>
  <c r="C2955" i="1"/>
  <c r="AH2954" i="1"/>
  <c r="AG2954" i="1"/>
  <c r="AF2954" i="1"/>
  <c r="AD2954" i="1"/>
  <c r="AC2954" i="1"/>
  <c r="I2954" i="1"/>
  <c r="C2954" i="1"/>
  <c r="AH2953" i="1"/>
  <c r="AG2953" i="1"/>
  <c r="AF2953" i="1"/>
  <c r="AD2953" i="1"/>
  <c r="AC2953" i="1"/>
  <c r="I2953" i="1"/>
  <c r="C2953" i="1"/>
  <c r="AH2951" i="1"/>
  <c r="AG2951" i="1"/>
  <c r="AF2951" i="1"/>
  <c r="AD2951" i="1"/>
  <c r="AC2951" i="1"/>
  <c r="I2951" i="1"/>
  <c r="C2951" i="1"/>
  <c r="AH2950" i="1"/>
  <c r="AG2950" i="1"/>
  <c r="AF2950" i="1"/>
  <c r="AD2950" i="1"/>
  <c r="AC2950" i="1"/>
  <c r="I2950" i="1"/>
  <c r="C2950" i="1"/>
  <c r="C2924" i="1"/>
  <c r="AH2949" i="1"/>
  <c r="AG2949" i="1"/>
  <c r="AF2949" i="1"/>
  <c r="AD2949" i="1"/>
  <c r="AC2949" i="1"/>
  <c r="I2949" i="1"/>
  <c r="C2949" i="1"/>
  <c r="AH2948" i="1"/>
  <c r="AG2948" i="1"/>
  <c r="AF2948" i="1"/>
  <c r="AD2948" i="1"/>
  <c r="AC2948" i="1"/>
  <c r="I2948" i="1"/>
  <c r="C2948" i="1"/>
  <c r="AH2947" i="1"/>
  <c r="AG2947" i="1"/>
  <c r="AF2947" i="1"/>
  <c r="AD2947" i="1"/>
  <c r="AC2947" i="1"/>
  <c r="I2947" i="1"/>
  <c r="C2947" i="1"/>
  <c r="AH2946" i="1"/>
  <c r="AG2946" i="1"/>
  <c r="AF2946" i="1"/>
  <c r="AD2946" i="1"/>
  <c r="AC2946" i="1"/>
  <c r="I2946" i="1"/>
  <c r="C2946" i="1"/>
  <c r="AH2945" i="1"/>
  <c r="AG2945" i="1"/>
  <c r="AF2945" i="1"/>
  <c r="AD2945" i="1"/>
  <c r="AC2945" i="1"/>
  <c r="I2945" i="1"/>
  <c r="C2945" i="1"/>
  <c r="AH2944" i="1"/>
  <c r="AG2944" i="1"/>
  <c r="AF2944" i="1"/>
  <c r="AD2944" i="1"/>
  <c r="AC2944" i="1"/>
  <c r="I2944" i="1"/>
  <c r="C2944" i="1"/>
  <c r="AH2943" i="1"/>
  <c r="AG2943" i="1"/>
  <c r="AF2943" i="1"/>
  <c r="AD2943" i="1"/>
  <c r="AC2943" i="1"/>
  <c r="I2943" i="1"/>
  <c r="C2943" i="1"/>
  <c r="AH2942" i="1"/>
  <c r="AG2942" i="1"/>
  <c r="AF2942" i="1"/>
  <c r="AD2942" i="1"/>
  <c r="AC2942" i="1"/>
  <c r="I2942" i="1"/>
  <c r="C2942" i="1"/>
  <c r="AH2941" i="1"/>
  <c r="AG2941" i="1"/>
  <c r="AF2941" i="1"/>
  <c r="AD2941" i="1"/>
  <c r="AC2941" i="1"/>
  <c r="I2941" i="1"/>
  <c r="C2941" i="1"/>
  <c r="AH2940" i="1"/>
  <c r="AG2940" i="1"/>
  <c r="AF2940" i="1"/>
  <c r="AD2940" i="1"/>
  <c r="AC2940" i="1"/>
  <c r="I2940" i="1"/>
  <c r="C2940" i="1"/>
  <c r="AH2939" i="1"/>
  <c r="AG2939" i="1"/>
  <c r="AF2939" i="1"/>
  <c r="AD2939" i="1"/>
  <c r="AC2939" i="1"/>
  <c r="I2939" i="1"/>
  <c r="C2939" i="1"/>
  <c r="AH2938" i="1"/>
  <c r="AG2938" i="1"/>
  <c r="AF2938" i="1"/>
  <c r="AD2938" i="1"/>
  <c r="AC2938" i="1"/>
  <c r="I2938" i="1"/>
  <c r="C2938" i="1"/>
  <c r="AH2937" i="1"/>
  <c r="AG2937" i="1"/>
  <c r="AF2937" i="1"/>
  <c r="AD2937" i="1"/>
  <c r="AC2937" i="1"/>
  <c r="I2937" i="1"/>
  <c r="C2937" i="1"/>
  <c r="AH2936" i="1"/>
  <c r="AG2936" i="1"/>
  <c r="AF2936" i="1"/>
  <c r="AD2936" i="1"/>
  <c r="AC2936" i="1"/>
  <c r="I2936" i="1"/>
  <c r="C2936" i="1"/>
  <c r="AH2935" i="1"/>
  <c r="AG2935" i="1"/>
  <c r="AF2935" i="1"/>
  <c r="AD2935" i="1"/>
  <c r="AC2935" i="1"/>
  <c r="I2935" i="1"/>
  <c r="C2935" i="1"/>
  <c r="AH2934" i="1"/>
  <c r="AG2934" i="1"/>
  <c r="AF2934" i="1"/>
  <c r="AD2934" i="1"/>
  <c r="AC2934" i="1"/>
  <c r="I2934" i="1"/>
  <c r="C2934" i="1"/>
  <c r="AH2933" i="1"/>
  <c r="AG2933" i="1"/>
  <c r="AF2933" i="1"/>
  <c r="AD2933" i="1"/>
  <c r="AC2933" i="1"/>
  <c r="I2933" i="1"/>
  <c r="C2933" i="1"/>
  <c r="AH2932" i="1"/>
  <c r="AG2932" i="1"/>
  <c r="AF2932" i="1"/>
  <c r="AD2932" i="1"/>
  <c r="AC2932" i="1"/>
  <c r="I2932" i="1"/>
  <c r="C2932" i="1"/>
  <c r="AH2931" i="1"/>
  <c r="AG2931" i="1"/>
  <c r="AF2931" i="1"/>
  <c r="AD2931" i="1"/>
  <c r="AC2931" i="1"/>
  <c r="I2931" i="1"/>
  <c r="C2931" i="1"/>
  <c r="AH2930" i="1"/>
  <c r="AG2930" i="1"/>
  <c r="AF2930" i="1"/>
  <c r="AD2930" i="1"/>
  <c r="AC2930" i="1"/>
  <c r="I2930" i="1"/>
  <c r="C2930" i="1"/>
  <c r="AH2929" i="1"/>
  <c r="AG2929" i="1"/>
  <c r="AF2929" i="1"/>
  <c r="AD2929" i="1"/>
  <c r="AC2929" i="1"/>
  <c r="I2929" i="1"/>
  <c r="C2929" i="1"/>
  <c r="AH2928" i="1"/>
  <c r="AG2928" i="1"/>
  <c r="AF2928" i="1"/>
  <c r="AD2928" i="1"/>
  <c r="AC2928" i="1"/>
  <c r="I2928" i="1"/>
  <c r="C2928" i="1"/>
  <c r="AH2927" i="1"/>
  <c r="AG2927" i="1"/>
  <c r="AF2927" i="1"/>
  <c r="AD2927" i="1"/>
  <c r="AC2927" i="1"/>
  <c r="I2927" i="1"/>
  <c r="C2927" i="1"/>
  <c r="AH2896" i="1"/>
  <c r="AG2896" i="1"/>
  <c r="AF2896" i="1"/>
  <c r="AD2896" i="1"/>
  <c r="AC2896" i="1"/>
  <c r="I2896" i="1"/>
  <c r="C2896" i="1"/>
  <c r="AH2881" i="1"/>
  <c r="AG2881" i="1"/>
  <c r="AF2881" i="1"/>
  <c r="AD2881" i="1"/>
  <c r="AC2881" i="1"/>
  <c r="I2881" i="1"/>
  <c r="C2881" i="1"/>
  <c r="AH2919" i="1"/>
  <c r="AG2919" i="1"/>
  <c r="AF2919" i="1"/>
  <c r="AD2919" i="1"/>
  <c r="AC2919" i="1"/>
  <c r="I2919" i="1"/>
  <c r="C2919" i="1"/>
  <c r="AH2926" i="1"/>
  <c r="AG2926" i="1"/>
  <c r="AF2926" i="1"/>
  <c r="AD2926" i="1"/>
  <c r="AC2926" i="1"/>
  <c r="I2926" i="1"/>
  <c r="C2926" i="1"/>
  <c r="AH2925" i="1"/>
  <c r="AG2925" i="1"/>
  <c r="AF2925" i="1"/>
  <c r="AD2925" i="1"/>
  <c r="AC2925" i="1"/>
  <c r="I2925" i="1"/>
  <c r="C2925" i="1"/>
  <c r="AH2924" i="1"/>
  <c r="AG2924" i="1"/>
  <c r="AF2924" i="1"/>
  <c r="AD2924" i="1"/>
  <c r="AC2924" i="1"/>
  <c r="I2924" i="1"/>
  <c r="AH2923" i="1"/>
  <c r="AG2923" i="1"/>
  <c r="AF2923" i="1"/>
  <c r="AD2923" i="1"/>
  <c r="AC2923" i="1"/>
  <c r="I2923" i="1"/>
  <c r="C2923" i="1"/>
  <c r="AH2922" i="1"/>
  <c r="AG2922" i="1"/>
  <c r="AF2922" i="1"/>
  <c r="AD2922" i="1"/>
  <c r="AC2922" i="1"/>
  <c r="I2922" i="1"/>
  <c r="C2922" i="1"/>
  <c r="AH2921" i="1"/>
  <c r="AG2921" i="1"/>
  <c r="AF2921" i="1"/>
  <c r="AD2921" i="1"/>
  <c r="AC2921" i="1"/>
  <c r="I2921" i="1"/>
  <c r="C2921" i="1"/>
  <c r="AH2920" i="1"/>
  <c r="AG2920" i="1"/>
  <c r="AF2920" i="1"/>
  <c r="AD2920" i="1"/>
  <c r="AC2920" i="1"/>
  <c r="I2920" i="1"/>
  <c r="C2920" i="1"/>
  <c r="AH2918" i="1"/>
  <c r="AG2918" i="1"/>
  <c r="AF2918" i="1"/>
  <c r="AD2918" i="1"/>
  <c r="AC2918" i="1"/>
  <c r="I2918" i="1"/>
  <c r="C2918" i="1"/>
  <c r="AH2917" i="1"/>
  <c r="AG2917" i="1"/>
  <c r="AF2917" i="1"/>
  <c r="AD2917" i="1"/>
  <c r="AC2917" i="1"/>
  <c r="I2917" i="1"/>
  <c r="C2917" i="1"/>
  <c r="AH2916" i="1"/>
  <c r="AG2916" i="1"/>
  <c r="AF2916" i="1"/>
  <c r="AD2916" i="1"/>
  <c r="AC2916" i="1"/>
  <c r="I2916" i="1"/>
  <c r="C2916" i="1"/>
  <c r="AH2915" i="1"/>
  <c r="AG2915" i="1"/>
  <c r="AF2915" i="1"/>
  <c r="AD2915" i="1"/>
  <c r="AC2915" i="1"/>
  <c r="I2915" i="1"/>
  <c r="C2915" i="1"/>
  <c r="AH2914" i="1"/>
  <c r="AG2914" i="1"/>
  <c r="AF2914" i="1"/>
  <c r="AD2914" i="1"/>
  <c r="AC2914" i="1"/>
  <c r="I2914" i="1"/>
  <c r="C2914" i="1"/>
  <c r="AH2913" i="1"/>
  <c r="AG2913" i="1"/>
  <c r="AF2913" i="1"/>
  <c r="AD2913" i="1"/>
  <c r="AC2913" i="1"/>
  <c r="I2913" i="1"/>
  <c r="C2913" i="1"/>
  <c r="AH2910" i="1"/>
  <c r="AG2910" i="1"/>
  <c r="AF2910" i="1"/>
  <c r="AD2910" i="1"/>
  <c r="AC2910" i="1"/>
  <c r="I2910" i="1"/>
  <c r="C2910" i="1"/>
  <c r="AH2912" i="1"/>
  <c r="AG2912" i="1"/>
  <c r="AF2912" i="1"/>
  <c r="AD2912" i="1"/>
  <c r="AC2912" i="1"/>
  <c r="I2912" i="1"/>
  <c r="C2912" i="1"/>
  <c r="AH2911" i="1"/>
  <c r="AG2911" i="1"/>
  <c r="AF2911" i="1"/>
  <c r="AD2911" i="1"/>
  <c r="AC2911" i="1"/>
  <c r="I2911" i="1"/>
  <c r="C2911" i="1"/>
  <c r="AH2909" i="1"/>
  <c r="AG2909" i="1"/>
  <c r="AF2909" i="1"/>
  <c r="AD2909" i="1"/>
  <c r="AC2909" i="1"/>
  <c r="I2909" i="1"/>
  <c r="C2909" i="1"/>
  <c r="AH2908" i="1"/>
  <c r="AG2908" i="1"/>
  <c r="AF2908" i="1"/>
  <c r="AD2908" i="1"/>
  <c r="AC2908" i="1"/>
  <c r="I2908" i="1"/>
  <c r="C2908" i="1"/>
  <c r="AH2904" i="1"/>
  <c r="AG2904" i="1"/>
  <c r="AF2904" i="1"/>
  <c r="AD2904" i="1"/>
  <c r="AC2904" i="1"/>
  <c r="I2904" i="1"/>
  <c r="C2904" i="1"/>
  <c r="AH2907" i="1"/>
  <c r="AG2907" i="1"/>
  <c r="AF2907" i="1"/>
  <c r="AD2907" i="1"/>
  <c r="AC2907" i="1"/>
  <c r="I2907" i="1"/>
  <c r="C2907" i="1"/>
  <c r="AH2906" i="1"/>
  <c r="AG2906" i="1"/>
  <c r="AF2906" i="1"/>
  <c r="AD2906" i="1"/>
  <c r="AC2906" i="1"/>
  <c r="I2906" i="1"/>
  <c r="C2906" i="1"/>
  <c r="AH2905" i="1"/>
  <c r="AG2905" i="1"/>
  <c r="AF2905" i="1"/>
  <c r="AD2905" i="1"/>
  <c r="AC2905" i="1"/>
  <c r="I2905" i="1"/>
  <c r="C2905" i="1"/>
  <c r="AH2902" i="1"/>
  <c r="AG2902" i="1"/>
  <c r="AF2902" i="1"/>
  <c r="AD2902" i="1"/>
  <c r="AC2902" i="1"/>
  <c r="I2902" i="1"/>
  <c r="C2902" i="1"/>
  <c r="AH2903" i="1"/>
  <c r="AG2903" i="1"/>
  <c r="AF2903" i="1"/>
  <c r="AD2903" i="1"/>
  <c r="AC2903" i="1"/>
  <c r="I2903" i="1"/>
  <c r="C2903" i="1"/>
  <c r="AH2901" i="1"/>
  <c r="AG2901" i="1"/>
  <c r="AF2901" i="1"/>
  <c r="AD2901" i="1"/>
  <c r="AC2901" i="1"/>
  <c r="I2901" i="1"/>
  <c r="C2901" i="1"/>
  <c r="AH2900" i="1"/>
  <c r="AG2900" i="1"/>
  <c r="AF2900" i="1"/>
  <c r="AD2900" i="1"/>
  <c r="AC2900" i="1"/>
  <c r="I2900" i="1"/>
  <c r="C2900" i="1"/>
  <c r="AH2894" i="1"/>
  <c r="AG2894" i="1"/>
  <c r="AF2894" i="1"/>
  <c r="AD2894" i="1"/>
  <c r="AC2894" i="1"/>
  <c r="I2894" i="1"/>
  <c r="C2894" i="1"/>
  <c r="AH2899" i="1"/>
  <c r="AG2899" i="1"/>
  <c r="AF2899" i="1"/>
  <c r="AD2899" i="1"/>
  <c r="AC2899" i="1"/>
  <c r="I2899" i="1"/>
  <c r="C2899" i="1"/>
  <c r="AH2898" i="1"/>
  <c r="AG2898" i="1"/>
  <c r="AF2898" i="1"/>
  <c r="AD2898" i="1"/>
  <c r="AC2898" i="1"/>
  <c r="I2898" i="1"/>
  <c r="C2898" i="1"/>
  <c r="AH2897" i="1"/>
  <c r="AG2897" i="1"/>
  <c r="AF2897" i="1"/>
  <c r="AD2897" i="1"/>
  <c r="AC2897" i="1"/>
  <c r="I2897" i="1"/>
  <c r="C2897" i="1"/>
  <c r="AH2895" i="1"/>
  <c r="AG2895" i="1"/>
  <c r="AF2895" i="1"/>
  <c r="AD2895" i="1"/>
  <c r="AC2895" i="1"/>
  <c r="I2895" i="1"/>
  <c r="C2895" i="1"/>
  <c r="AH2893" i="1"/>
  <c r="AG2893" i="1"/>
  <c r="AF2893" i="1"/>
  <c r="AD2893" i="1"/>
  <c r="AC2893" i="1"/>
  <c r="I2893" i="1"/>
  <c r="C2893" i="1"/>
  <c r="AH2890" i="1"/>
  <c r="AG2890" i="1"/>
  <c r="AF2890" i="1"/>
  <c r="AD2890" i="1"/>
  <c r="AC2890" i="1"/>
  <c r="I2890" i="1"/>
  <c r="C2890" i="1"/>
  <c r="AH2892" i="1"/>
  <c r="AG2892" i="1"/>
  <c r="AF2892" i="1"/>
  <c r="AD2892" i="1"/>
  <c r="AC2892" i="1"/>
  <c r="I2892" i="1"/>
  <c r="C2892" i="1"/>
  <c r="AH2891" i="1"/>
  <c r="AG2891" i="1"/>
  <c r="AF2891" i="1"/>
  <c r="AD2891" i="1"/>
  <c r="AC2891" i="1"/>
  <c r="I2891" i="1"/>
  <c r="C2891" i="1"/>
  <c r="AH2889" i="1"/>
  <c r="AG2889" i="1"/>
  <c r="AF2889" i="1"/>
  <c r="AD2889" i="1"/>
  <c r="AC2889" i="1"/>
  <c r="I2889" i="1"/>
  <c r="C2889" i="1"/>
  <c r="AH2888" i="1"/>
  <c r="AG2888" i="1"/>
  <c r="AF2888" i="1"/>
  <c r="AD2888" i="1"/>
  <c r="AC2888" i="1"/>
  <c r="I2888" i="1"/>
  <c r="C2888" i="1"/>
  <c r="AH2887" i="1"/>
  <c r="AG2887" i="1"/>
  <c r="AF2887" i="1"/>
  <c r="AD2887" i="1"/>
  <c r="AC2887" i="1"/>
  <c r="I2887" i="1"/>
  <c r="C2887" i="1"/>
  <c r="AH2886" i="1"/>
  <c r="AG2886" i="1"/>
  <c r="AF2886" i="1"/>
  <c r="AD2886" i="1"/>
  <c r="AC2886" i="1"/>
  <c r="I2886" i="1"/>
  <c r="C2886" i="1"/>
  <c r="AH2885" i="1"/>
  <c r="AG2885" i="1"/>
  <c r="AF2885" i="1"/>
  <c r="AD2885" i="1"/>
  <c r="AC2885" i="1"/>
  <c r="I2885" i="1"/>
  <c r="C2885" i="1"/>
  <c r="AH2884" i="1"/>
  <c r="AG2884" i="1"/>
  <c r="AF2884" i="1"/>
  <c r="AD2884" i="1"/>
  <c r="AC2884" i="1"/>
  <c r="I2884" i="1"/>
  <c r="C2884" i="1"/>
  <c r="AH2883" i="1"/>
  <c r="AG2883" i="1"/>
  <c r="AF2883" i="1"/>
  <c r="AD2883" i="1"/>
  <c r="AC2883" i="1"/>
  <c r="I2883" i="1"/>
  <c r="C2883" i="1"/>
  <c r="AH2882" i="1"/>
  <c r="AG2882" i="1"/>
  <c r="AF2882" i="1"/>
  <c r="AD2882" i="1"/>
  <c r="AC2882" i="1"/>
  <c r="I2882" i="1"/>
  <c r="C2882" i="1"/>
  <c r="AH2880" i="1"/>
  <c r="AG2880" i="1"/>
  <c r="AF2880" i="1"/>
  <c r="AD2880" i="1"/>
  <c r="AC2880" i="1"/>
  <c r="I2880" i="1"/>
  <c r="C2880" i="1"/>
  <c r="AH2879" i="1"/>
  <c r="AG2879" i="1"/>
  <c r="AF2879" i="1"/>
  <c r="AD2879" i="1"/>
  <c r="AC2879" i="1"/>
  <c r="I2879" i="1"/>
  <c r="C2879" i="1"/>
  <c r="AH2878" i="1"/>
  <c r="AG2878" i="1"/>
  <c r="AF2878" i="1"/>
  <c r="AD2878" i="1"/>
  <c r="AC2878" i="1"/>
  <c r="I2878" i="1"/>
  <c r="C2878" i="1"/>
  <c r="AH2877" i="1"/>
  <c r="AG2877" i="1"/>
  <c r="AF2877" i="1"/>
  <c r="AD2877" i="1"/>
  <c r="AC2877" i="1"/>
  <c r="I2877" i="1"/>
  <c r="C2877" i="1"/>
  <c r="AH2876" i="1"/>
  <c r="AG2876" i="1"/>
  <c r="AF2876" i="1"/>
  <c r="AD2876" i="1"/>
  <c r="AC2876" i="1"/>
  <c r="I2876" i="1"/>
  <c r="C2876" i="1"/>
  <c r="AH2875" i="1"/>
  <c r="AG2875" i="1"/>
  <c r="AF2875" i="1"/>
  <c r="AD2875" i="1"/>
  <c r="AC2875" i="1"/>
  <c r="I2875" i="1"/>
  <c r="C2875" i="1"/>
  <c r="AH2874" i="1"/>
  <c r="AG2874" i="1"/>
  <c r="AF2874" i="1"/>
  <c r="AD2874" i="1"/>
  <c r="AC2874" i="1"/>
  <c r="I2874" i="1"/>
  <c r="C2874" i="1"/>
  <c r="AH2873" i="1"/>
  <c r="AG2873" i="1"/>
  <c r="AF2873" i="1"/>
  <c r="AD2873" i="1"/>
  <c r="AC2873" i="1"/>
  <c r="I2873" i="1"/>
  <c r="C2873" i="1"/>
  <c r="AH2872" i="1"/>
  <c r="AG2872" i="1"/>
  <c r="AF2872" i="1"/>
  <c r="AD2872" i="1"/>
  <c r="AC2872" i="1"/>
  <c r="I2872" i="1"/>
  <c r="C2872" i="1"/>
  <c r="AH2871" i="1"/>
  <c r="AG2871" i="1"/>
  <c r="AF2871" i="1"/>
  <c r="AD2871" i="1"/>
  <c r="AC2871" i="1"/>
  <c r="I2871" i="1"/>
  <c r="C2871" i="1"/>
  <c r="AH2731" i="1"/>
  <c r="AG2731" i="1"/>
  <c r="AF2731" i="1"/>
  <c r="AD2731" i="1"/>
  <c r="AC2731" i="1"/>
  <c r="I2731" i="1"/>
  <c r="C2731" i="1"/>
  <c r="AH2749" i="1"/>
  <c r="AG2749" i="1"/>
  <c r="AF2749" i="1"/>
  <c r="AD2749" i="1"/>
  <c r="AC2749" i="1"/>
  <c r="I2749" i="1"/>
  <c r="C2749" i="1"/>
  <c r="AH2746" i="1"/>
  <c r="AG2746" i="1"/>
  <c r="AF2746" i="1"/>
  <c r="AD2746" i="1"/>
  <c r="AC2746" i="1"/>
  <c r="I2746" i="1"/>
  <c r="C2746" i="1"/>
  <c r="AH2870" i="1"/>
  <c r="AG2870" i="1"/>
  <c r="AF2870" i="1"/>
  <c r="AD2870" i="1"/>
  <c r="AC2870" i="1"/>
  <c r="I2870" i="1"/>
  <c r="C2870" i="1"/>
  <c r="AH2869" i="1"/>
  <c r="AG2869" i="1"/>
  <c r="AF2869" i="1"/>
  <c r="AD2869" i="1"/>
  <c r="AC2869" i="1"/>
  <c r="I2869" i="1"/>
  <c r="C2869" i="1"/>
  <c r="AH2868" i="1"/>
  <c r="AG2868" i="1"/>
  <c r="AF2868" i="1"/>
  <c r="AD2868" i="1"/>
  <c r="AC2868" i="1"/>
  <c r="I2868" i="1"/>
  <c r="C2868" i="1"/>
  <c r="AH2867" i="1"/>
  <c r="AG2867" i="1"/>
  <c r="AF2867" i="1"/>
  <c r="AD2867" i="1"/>
  <c r="AC2867" i="1"/>
  <c r="I2867" i="1"/>
  <c r="C2867" i="1"/>
  <c r="AH2858" i="1"/>
  <c r="AG2858" i="1"/>
  <c r="AF2858" i="1"/>
  <c r="AD2858" i="1"/>
  <c r="AC2858" i="1"/>
  <c r="I2858" i="1"/>
  <c r="C2858" i="1"/>
  <c r="AH2865" i="1"/>
  <c r="AG2865" i="1"/>
  <c r="AF2865" i="1"/>
  <c r="AD2865" i="1"/>
  <c r="AC2865" i="1"/>
  <c r="I2865" i="1"/>
  <c r="C2865" i="1"/>
  <c r="AH2866" i="1"/>
  <c r="AG2866" i="1"/>
  <c r="AF2866" i="1"/>
  <c r="AD2866" i="1"/>
  <c r="AC2866" i="1"/>
  <c r="I2866" i="1"/>
  <c r="C2866" i="1"/>
  <c r="AH2864" i="1"/>
  <c r="AG2864" i="1"/>
  <c r="AF2864" i="1"/>
  <c r="AD2864" i="1"/>
  <c r="AC2864" i="1"/>
  <c r="I2864" i="1"/>
  <c r="C2864" i="1"/>
  <c r="AH2863" i="1"/>
  <c r="AG2863" i="1"/>
  <c r="AF2863" i="1"/>
  <c r="AD2863" i="1"/>
  <c r="AC2863" i="1"/>
  <c r="I2863" i="1"/>
  <c r="C2863" i="1"/>
  <c r="AH2862" i="1"/>
  <c r="AG2862" i="1"/>
  <c r="AF2862" i="1"/>
  <c r="AD2862" i="1"/>
  <c r="AC2862" i="1"/>
  <c r="I2862" i="1"/>
  <c r="C2862" i="1"/>
  <c r="AH2861" i="1"/>
  <c r="AG2861" i="1"/>
  <c r="AF2861" i="1"/>
  <c r="AD2861" i="1"/>
  <c r="AC2861" i="1"/>
  <c r="I2861" i="1"/>
  <c r="C2861" i="1"/>
  <c r="AH2860" i="1"/>
  <c r="AG2860" i="1"/>
  <c r="AF2860" i="1"/>
  <c r="AD2860" i="1"/>
  <c r="AC2860" i="1"/>
  <c r="I2860" i="1"/>
  <c r="C2860" i="1"/>
  <c r="AH2859" i="1"/>
  <c r="AG2859" i="1"/>
  <c r="AF2859" i="1"/>
  <c r="AD2859" i="1"/>
  <c r="AC2859" i="1"/>
  <c r="I2859" i="1"/>
  <c r="C2859" i="1"/>
  <c r="AH2857" i="1"/>
  <c r="AG2857" i="1"/>
  <c r="AF2857" i="1"/>
  <c r="AD2857" i="1"/>
  <c r="AC2857" i="1"/>
  <c r="I2857" i="1"/>
  <c r="C2857" i="1"/>
  <c r="AH2856" i="1"/>
  <c r="AG2856" i="1"/>
  <c r="AF2856" i="1"/>
  <c r="AD2856" i="1"/>
  <c r="AC2856" i="1"/>
  <c r="I2856" i="1"/>
  <c r="C2856" i="1"/>
  <c r="AH2855" i="1"/>
  <c r="AG2855" i="1"/>
  <c r="AF2855" i="1"/>
  <c r="AD2855" i="1"/>
  <c r="AC2855" i="1"/>
  <c r="I2855" i="1"/>
  <c r="C2855" i="1"/>
  <c r="AH2854" i="1"/>
  <c r="AG2854" i="1"/>
  <c r="AF2854" i="1"/>
  <c r="AD2854" i="1"/>
  <c r="AC2854" i="1"/>
  <c r="I2854" i="1"/>
  <c r="C2854" i="1"/>
  <c r="AH2853" i="1"/>
  <c r="AG2853" i="1"/>
  <c r="AF2853" i="1"/>
  <c r="AD2853" i="1"/>
  <c r="AC2853" i="1"/>
  <c r="I2853" i="1"/>
  <c r="C2853" i="1"/>
  <c r="AH2852" i="1"/>
  <c r="AG2852" i="1"/>
  <c r="AF2852" i="1"/>
  <c r="AD2852" i="1"/>
  <c r="AC2852" i="1"/>
  <c r="I2852" i="1"/>
  <c r="C2852" i="1"/>
  <c r="I686" i="1"/>
  <c r="I694" i="1"/>
  <c r="I732" i="1"/>
  <c r="AH2851" i="1"/>
  <c r="AG2851" i="1"/>
  <c r="AF2851" i="1"/>
  <c r="AD2851" i="1"/>
  <c r="AC2851" i="1"/>
  <c r="I2851" i="1"/>
  <c r="C2851" i="1"/>
  <c r="AH2850" i="1"/>
  <c r="AG2850" i="1"/>
  <c r="AF2850" i="1"/>
  <c r="AD2850" i="1"/>
  <c r="AC2850" i="1"/>
  <c r="I2850" i="1"/>
  <c r="C2850" i="1"/>
  <c r="AH2849" i="1"/>
  <c r="AG2849" i="1"/>
  <c r="AF2849" i="1"/>
  <c r="AD2849" i="1"/>
  <c r="AC2849" i="1"/>
  <c r="I2849" i="1"/>
  <c r="C2849" i="1"/>
  <c r="AH2848" i="1"/>
  <c r="AG2848" i="1"/>
  <c r="AF2848" i="1"/>
  <c r="AD2848" i="1"/>
  <c r="AC2848" i="1"/>
  <c r="I2848" i="1"/>
  <c r="C2848" i="1"/>
  <c r="AH2847" i="1"/>
  <c r="AG2847" i="1"/>
  <c r="AF2847" i="1"/>
  <c r="AD2847" i="1"/>
  <c r="AC2847" i="1"/>
  <c r="I2847" i="1"/>
  <c r="C2847" i="1"/>
  <c r="AH2846" i="1"/>
  <c r="AG2846" i="1"/>
  <c r="AF2846" i="1"/>
  <c r="AD2846" i="1"/>
  <c r="AC2846" i="1"/>
  <c r="I2846" i="1"/>
  <c r="C2846" i="1"/>
  <c r="AH2845" i="1"/>
  <c r="AG2845" i="1"/>
  <c r="AF2845" i="1"/>
  <c r="AD2845" i="1"/>
  <c r="AC2845" i="1"/>
  <c r="I2845" i="1"/>
  <c r="C2845" i="1"/>
  <c r="AH2844" i="1"/>
  <c r="AG2844" i="1"/>
  <c r="AF2844" i="1"/>
  <c r="AD2844" i="1"/>
  <c r="AC2844" i="1"/>
  <c r="I2844" i="1"/>
  <c r="C2844" i="1"/>
  <c r="AH2843" i="1"/>
  <c r="AG2843" i="1"/>
  <c r="AF2843" i="1"/>
  <c r="AD2843" i="1"/>
  <c r="AC2843" i="1"/>
  <c r="I2843" i="1"/>
  <c r="C2843" i="1"/>
  <c r="AH2842" i="1"/>
  <c r="AG2842" i="1"/>
  <c r="AF2842" i="1"/>
  <c r="AD2842" i="1"/>
  <c r="AC2842" i="1"/>
  <c r="I2842" i="1"/>
  <c r="C2842" i="1"/>
  <c r="AH2841" i="1"/>
  <c r="AG2841" i="1"/>
  <c r="AF2841" i="1"/>
  <c r="AD2841" i="1"/>
  <c r="AC2841" i="1"/>
  <c r="I2841" i="1"/>
  <c r="C2841" i="1"/>
  <c r="AH2840" i="1"/>
  <c r="AG2840" i="1"/>
  <c r="AF2840" i="1"/>
  <c r="AD2840" i="1"/>
  <c r="AC2840" i="1"/>
  <c r="I2840" i="1"/>
  <c r="C2840" i="1"/>
  <c r="AH2839" i="1"/>
  <c r="AG2839" i="1"/>
  <c r="AF2839" i="1"/>
  <c r="AD2839" i="1"/>
  <c r="AC2839" i="1"/>
  <c r="I2839" i="1"/>
  <c r="C2839" i="1"/>
  <c r="AH2838" i="1"/>
  <c r="AG2838" i="1"/>
  <c r="AF2838" i="1"/>
  <c r="AD2838" i="1"/>
  <c r="AC2838" i="1"/>
  <c r="I2838" i="1"/>
  <c r="C2838" i="1"/>
  <c r="AH2837" i="1"/>
  <c r="AG2837" i="1"/>
  <c r="AF2837" i="1"/>
  <c r="AD2837" i="1"/>
  <c r="AC2837" i="1"/>
  <c r="I2837" i="1"/>
  <c r="C2837" i="1"/>
  <c r="AH2836" i="1"/>
  <c r="AG2836" i="1"/>
  <c r="AF2836" i="1"/>
  <c r="AD2836" i="1"/>
  <c r="AC2836" i="1"/>
  <c r="I2836" i="1"/>
  <c r="C2836" i="1"/>
  <c r="AH2835" i="1"/>
  <c r="AG2835" i="1"/>
  <c r="AF2835" i="1"/>
  <c r="AD2835" i="1"/>
  <c r="AC2835" i="1"/>
  <c r="I2835" i="1"/>
  <c r="C2835" i="1"/>
  <c r="AH2834" i="1"/>
  <c r="AG2834" i="1"/>
  <c r="AF2834" i="1"/>
  <c r="AD2834" i="1"/>
  <c r="AC2834" i="1"/>
  <c r="I2834" i="1"/>
  <c r="C2834" i="1"/>
  <c r="AH2833" i="1"/>
  <c r="AG2833" i="1"/>
  <c r="AF2833" i="1"/>
  <c r="AD2833" i="1"/>
  <c r="AC2833" i="1"/>
  <c r="I2833" i="1"/>
  <c r="C2833" i="1"/>
  <c r="AH2832" i="1"/>
  <c r="AG2832" i="1"/>
  <c r="AF2832" i="1"/>
  <c r="AD2832" i="1"/>
  <c r="AC2832" i="1"/>
  <c r="I2832" i="1"/>
  <c r="C2832" i="1"/>
  <c r="AH2831" i="1"/>
  <c r="AG2831" i="1"/>
  <c r="AF2831" i="1"/>
  <c r="AD2831" i="1"/>
  <c r="AC2831" i="1"/>
  <c r="I2831" i="1"/>
  <c r="C2831" i="1"/>
  <c r="AH2830" i="1"/>
  <c r="AG2830" i="1"/>
  <c r="AF2830" i="1"/>
  <c r="AD2830" i="1"/>
  <c r="AC2830" i="1"/>
  <c r="I2830" i="1"/>
  <c r="C2830" i="1"/>
  <c r="AH2829" i="1"/>
  <c r="AG2829" i="1"/>
  <c r="AF2829" i="1"/>
  <c r="AD2829" i="1"/>
  <c r="AC2829" i="1"/>
  <c r="I2829" i="1"/>
  <c r="C2829" i="1"/>
  <c r="AH2828" i="1"/>
  <c r="AG2828" i="1"/>
  <c r="AF2828" i="1"/>
  <c r="AD2828" i="1"/>
  <c r="AC2828" i="1"/>
  <c r="I2828" i="1"/>
  <c r="C2828" i="1"/>
  <c r="AH2827" i="1"/>
  <c r="AG2827" i="1"/>
  <c r="AF2827" i="1"/>
  <c r="AD2827" i="1"/>
  <c r="AC2827" i="1"/>
  <c r="I2827" i="1"/>
  <c r="C2827" i="1"/>
  <c r="AH2826" i="1"/>
  <c r="AG2826" i="1"/>
  <c r="AF2826" i="1"/>
  <c r="AD2826" i="1"/>
  <c r="AC2826" i="1"/>
  <c r="I2826" i="1"/>
  <c r="C2826" i="1"/>
  <c r="AH2825" i="1"/>
  <c r="AG2825" i="1"/>
  <c r="AF2825" i="1"/>
  <c r="AD2825" i="1"/>
  <c r="AC2825" i="1"/>
  <c r="I2825" i="1"/>
  <c r="C2825" i="1"/>
  <c r="AH2824" i="1"/>
  <c r="AG2824" i="1"/>
  <c r="AF2824" i="1"/>
  <c r="AD2824" i="1"/>
  <c r="AC2824" i="1"/>
  <c r="I2824" i="1"/>
  <c r="C2824" i="1"/>
  <c r="AH2823" i="1"/>
  <c r="AG2823" i="1"/>
  <c r="AF2823" i="1"/>
  <c r="AD2823" i="1"/>
  <c r="AC2823" i="1"/>
  <c r="I2823" i="1"/>
  <c r="C2823" i="1"/>
  <c r="AH2822" i="1"/>
  <c r="AG2822" i="1"/>
  <c r="AF2822" i="1"/>
  <c r="AD2822" i="1"/>
  <c r="AC2822" i="1"/>
  <c r="I2822" i="1"/>
  <c r="C2822" i="1"/>
  <c r="AH2821" i="1"/>
  <c r="AG2821" i="1"/>
  <c r="AF2821" i="1"/>
  <c r="AD2821" i="1"/>
  <c r="AC2821" i="1"/>
  <c r="I2821" i="1"/>
  <c r="C2821" i="1"/>
  <c r="AH2819" i="1"/>
  <c r="AG2819" i="1"/>
  <c r="AF2819" i="1"/>
  <c r="AD2819" i="1"/>
  <c r="AC2819" i="1"/>
  <c r="I2819" i="1"/>
  <c r="C2819" i="1"/>
  <c r="AH2820" i="1"/>
  <c r="AG2820" i="1"/>
  <c r="AF2820" i="1"/>
  <c r="AD2820" i="1"/>
  <c r="AC2820" i="1"/>
  <c r="I2820" i="1"/>
  <c r="C2820" i="1"/>
  <c r="AH2818" i="1"/>
  <c r="AG2818" i="1"/>
  <c r="AF2818" i="1"/>
  <c r="AD2818" i="1"/>
  <c r="AC2818" i="1"/>
  <c r="I2818" i="1"/>
  <c r="C2818" i="1"/>
  <c r="AH2817" i="1"/>
  <c r="AG2817" i="1"/>
  <c r="AF2817" i="1"/>
  <c r="AD2817" i="1"/>
  <c r="AC2817" i="1"/>
  <c r="I2817" i="1"/>
  <c r="C2817" i="1"/>
  <c r="AH2816" i="1"/>
  <c r="AG2816" i="1"/>
  <c r="AF2816" i="1"/>
  <c r="AD2816" i="1"/>
  <c r="AC2816" i="1"/>
  <c r="I2816" i="1"/>
  <c r="C2816" i="1"/>
  <c r="AH2815" i="1"/>
  <c r="AG2815" i="1"/>
  <c r="AF2815" i="1"/>
  <c r="AD2815" i="1"/>
  <c r="AC2815" i="1"/>
  <c r="I2815" i="1"/>
  <c r="C2815" i="1"/>
  <c r="AH2814" i="1"/>
  <c r="AG2814" i="1"/>
  <c r="AF2814" i="1"/>
  <c r="AD2814" i="1"/>
  <c r="AC2814" i="1"/>
  <c r="I2814" i="1"/>
  <c r="C2814" i="1"/>
  <c r="AH2813" i="1"/>
  <c r="AG2813" i="1"/>
  <c r="AF2813" i="1"/>
  <c r="AD2813" i="1"/>
  <c r="AC2813" i="1"/>
  <c r="I2813" i="1"/>
  <c r="C2813" i="1"/>
  <c r="AH2812" i="1"/>
  <c r="AG2812" i="1"/>
  <c r="AF2812" i="1"/>
  <c r="AD2812" i="1"/>
  <c r="AC2812" i="1"/>
  <c r="I2812" i="1"/>
  <c r="C2812" i="1"/>
  <c r="AH2811" i="1"/>
  <c r="AG2811" i="1"/>
  <c r="AF2811" i="1"/>
  <c r="AD2811" i="1"/>
  <c r="AC2811" i="1"/>
  <c r="I2811" i="1"/>
  <c r="C2811" i="1"/>
  <c r="AH2810" i="1"/>
  <c r="AG2810" i="1"/>
  <c r="AF2810" i="1"/>
  <c r="AD2810" i="1"/>
  <c r="AC2810" i="1"/>
  <c r="I2810" i="1"/>
  <c r="C2810" i="1"/>
  <c r="AH2809" i="1"/>
  <c r="AG2809" i="1"/>
  <c r="AF2809" i="1"/>
  <c r="AD2809" i="1"/>
  <c r="AC2809" i="1"/>
  <c r="I2809" i="1"/>
  <c r="C2809" i="1"/>
  <c r="AH2808" i="1"/>
  <c r="AG2808" i="1"/>
  <c r="AF2808" i="1"/>
  <c r="AD2808" i="1"/>
  <c r="AC2808" i="1"/>
  <c r="I2808" i="1"/>
  <c r="C2808" i="1"/>
  <c r="AH2807" i="1"/>
  <c r="AG2807" i="1"/>
  <c r="AF2807" i="1"/>
  <c r="AD2807" i="1"/>
  <c r="AC2807" i="1"/>
  <c r="I2807" i="1"/>
  <c r="C2807" i="1"/>
  <c r="AH2806" i="1"/>
  <c r="AG2806" i="1"/>
  <c r="AF2806" i="1"/>
  <c r="AD2806" i="1"/>
  <c r="AC2806" i="1"/>
  <c r="I2806" i="1"/>
  <c r="C2806" i="1"/>
  <c r="AH2805" i="1"/>
  <c r="AG2805" i="1"/>
  <c r="AF2805" i="1"/>
  <c r="AD2805" i="1"/>
  <c r="AC2805" i="1"/>
  <c r="I2805" i="1"/>
  <c r="C2805" i="1"/>
  <c r="AH2804" i="1"/>
  <c r="AG2804" i="1"/>
  <c r="AF2804" i="1"/>
  <c r="AD2804" i="1"/>
  <c r="AC2804" i="1"/>
  <c r="I2804" i="1"/>
  <c r="C2804" i="1"/>
  <c r="AH2803" i="1"/>
  <c r="AG2803" i="1"/>
  <c r="AF2803" i="1"/>
  <c r="AD2803" i="1"/>
  <c r="AC2803" i="1"/>
  <c r="I2803" i="1"/>
  <c r="C2803" i="1"/>
  <c r="AH2802" i="1"/>
  <c r="AG2802" i="1"/>
  <c r="AF2802" i="1"/>
  <c r="AD2802" i="1"/>
  <c r="AC2802" i="1"/>
  <c r="I2802" i="1"/>
  <c r="C2802" i="1"/>
  <c r="AH2801" i="1"/>
  <c r="AG2801" i="1"/>
  <c r="AF2801" i="1"/>
  <c r="AD2801" i="1"/>
  <c r="AC2801" i="1"/>
  <c r="I2801" i="1"/>
  <c r="C2801" i="1"/>
  <c r="AH2800" i="1"/>
  <c r="AG2800" i="1"/>
  <c r="AF2800" i="1"/>
  <c r="AD2800" i="1"/>
  <c r="AC2800" i="1"/>
  <c r="I2800" i="1"/>
  <c r="C2800" i="1"/>
  <c r="AH2799" i="1"/>
  <c r="AG2799" i="1"/>
  <c r="AF2799" i="1"/>
  <c r="AD2799" i="1"/>
  <c r="AC2799" i="1"/>
  <c r="I2799" i="1"/>
  <c r="C2799" i="1"/>
  <c r="AH2797" i="1"/>
  <c r="AG2797" i="1"/>
  <c r="AF2797" i="1"/>
  <c r="AD2797" i="1"/>
  <c r="AC2797" i="1"/>
  <c r="S2797" i="1"/>
  <c r="T2797" i="1" s="1"/>
  <c r="I2797" i="1"/>
  <c r="C2797" i="1"/>
  <c r="AH2796" i="1"/>
  <c r="AG2796" i="1"/>
  <c r="AF2796" i="1"/>
  <c r="AD2796" i="1"/>
  <c r="AC2796" i="1"/>
  <c r="S2796" i="1"/>
  <c r="T2796" i="1" s="1"/>
  <c r="I2796" i="1"/>
  <c r="C2796" i="1"/>
  <c r="AH2795" i="1"/>
  <c r="AG2795" i="1"/>
  <c r="AF2795" i="1"/>
  <c r="AD2795" i="1"/>
  <c r="AC2795" i="1"/>
  <c r="S2795" i="1"/>
  <c r="T2795" i="1" s="1"/>
  <c r="I2795" i="1"/>
  <c r="C2795" i="1"/>
  <c r="AH2794" i="1"/>
  <c r="AG2794" i="1"/>
  <c r="AF2794" i="1"/>
  <c r="AD2794" i="1"/>
  <c r="AC2794" i="1"/>
  <c r="S2794" i="1"/>
  <c r="T2794" i="1" s="1"/>
  <c r="I2794" i="1"/>
  <c r="C2794" i="1"/>
  <c r="AH2793" i="1"/>
  <c r="AG2793" i="1"/>
  <c r="AF2793" i="1"/>
  <c r="AD2793" i="1"/>
  <c r="AC2793" i="1"/>
  <c r="S2793" i="1"/>
  <c r="T2793" i="1" s="1"/>
  <c r="I2793" i="1"/>
  <c r="C2793" i="1"/>
  <c r="AH2792" i="1"/>
  <c r="AG2792" i="1"/>
  <c r="AF2792" i="1"/>
  <c r="AD2792" i="1"/>
  <c r="AC2792" i="1"/>
  <c r="S2792" i="1"/>
  <c r="T2792" i="1" s="1"/>
  <c r="I2792" i="1"/>
  <c r="C2792" i="1"/>
  <c r="AH2791" i="1"/>
  <c r="AG2791" i="1"/>
  <c r="AF2791" i="1"/>
  <c r="AD2791" i="1"/>
  <c r="AC2791" i="1"/>
  <c r="S2791" i="1"/>
  <c r="T2791" i="1" s="1"/>
  <c r="I2791" i="1"/>
  <c r="C2791" i="1"/>
  <c r="AH2790" i="1"/>
  <c r="AG2790" i="1"/>
  <c r="AF2790" i="1"/>
  <c r="AD2790" i="1"/>
  <c r="AC2790" i="1"/>
  <c r="S2790" i="1"/>
  <c r="T2790" i="1" s="1"/>
  <c r="I2790" i="1"/>
  <c r="C2790" i="1"/>
  <c r="AH2789" i="1"/>
  <c r="AG2789" i="1"/>
  <c r="AF2789" i="1"/>
  <c r="AD2789" i="1"/>
  <c r="AC2789" i="1"/>
  <c r="S2789" i="1"/>
  <c r="T2789" i="1" s="1"/>
  <c r="I2789" i="1"/>
  <c r="C2789" i="1"/>
  <c r="AH2788" i="1"/>
  <c r="AG2788" i="1"/>
  <c r="AF2788" i="1"/>
  <c r="AD2788" i="1"/>
  <c r="AC2788" i="1"/>
  <c r="S2788" i="1"/>
  <c r="T2788" i="1" s="1"/>
  <c r="I2788" i="1"/>
  <c r="C2788" i="1"/>
  <c r="AH2787" i="1"/>
  <c r="AG2787" i="1"/>
  <c r="AF2787" i="1"/>
  <c r="AD2787" i="1"/>
  <c r="AC2787" i="1"/>
  <c r="S2787" i="1"/>
  <c r="T2787" i="1" s="1"/>
  <c r="I2787" i="1"/>
  <c r="C2787" i="1"/>
  <c r="AH2786" i="1"/>
  <c r="AG2786" i="1"/>
  <c r="AF2786" i="1"/>
  <c r="AD2786" i="1"/>
  <c r="AC2786" i="1"/>
  <c r="S2786" i="1"/>
  <c r="T2786" i="1" s="1"/>
  <c r="I2786" i="1"/>
  <c r="C2786" i="1"/>
  <c r="AH2785" i="1"/>
  <c r="AG2785" i="1"/>
  <c r="AF2785" i="1"/>
  <c r="AD2785" i="1"/>
  <c r="AC2785" i="1"/>
  <c r="S2785" i="1"/>
  <c r="T2785" i="1" s="1"/>
  <c r="I2785" i="1"/>
  <c r="C2785" i="1"/>
  <c r="AH2784" i="1"/>
  <c r="AG2784" i="1"/>
  <c r="AF2784" i="1"/>
  <c r="AD2784" i="1"/>
  <c r="AC2784" i="1"/>
  <c r="S2784" i="1"/>
  <c r="T2784" i="1" s="1"/>
  <c r="I2784" i="1"/>
  <c r="C2784" i="1"/>
  <c r="AH2783" i="1"/>
  <c r="AG2783" i="1"/>
  <c r="AF2783" i="1"/>
  <c r="AD2783" i="1"/>
  <c r="AC2783" i="1"/>
  <c r="S2783" i="1"/>
  <c r="T2783" i="1" s="1"/>
  <c r="I2783" i="1"/>
  <c r="C2783" i="1"/>
  <c r="AH2782" i="1"/>
  <c r="AG2782" i="1"/>
  <c r="AF2782" i="1"/>
  <c r="AD2782" i="1"/>
  <c r="AC2782" i="1"/>
  <c r="S2782" i="1"/>
  <c r="T2782" i="1" s="1"/>
  <c r="I2782" i="1"/>
  <c r="C2782" i="1"/>
  <c r="AH2781" i="1"/>
  <c r="AG2781" i="1"/>
  <c r="AF2781" i="1"/>
  <c r="AD2781" i="1"/>
  <c r="AC2781" i="1"/>
  <c r="S2781" i="1"/>
  <c r="T2781" i="1" s="1"/>
  <c r="I2781" i="1"/>
  <c r="C2781" i="1"/>
  <c r="AH2780" i="1"/>
  <c r="AG2780" i="1"/>
  <c r="AF2780" i="1"/>
  <c r="AD2780" i="1"/>
  <c r="AC2780" i="1"/>
  <c r="S2780" i="1"/>
  <c r="T2780" i="1" s="1"/>
  <c r="I2780" i="1"/>
  <c r="C2780" i="1"/>
  <c r="AH2779" i="1"/>
  <c r="AG2779" i="1"/>
  <c r="AF2779" i="1"/>
  <c r="AD2779" i="1"/>
  <c r="AC2779" i="1"/>
  <c r="S2779" i="1"/>
  <c r="T2779" i="1" s="1"/>
  <c r="I2779" i="1"/>
  <c r="C2779" i="1"/>
  <c r="AH2778" i="1"/>
  <c r="AG2778" i="1"/>
  <c r="AF2778" i="1"/>
  <c r="AD2778" i="1"/>
  <c r="AC2778" i="1"/>
  <c r="S2778" i="1"/>
  <c r="T2778" i="1" s="1"/>
  <c r="I2778" i="1"/>
  <c r="C2778" i="1"/>
  <c r="AH2777" i="1"/>
  <c r="AG2777" i="1"/>
  <c r="AF2777" i="1"/>
  <c r="AD2777" i="1"/>
  <c r="AC2777" i="1"/>
  <c r="S2777" i="1"/>
  <c r="T2777" i="1" s="1"/>
  <c r="I2777" i="1"/>
  <c r="C2777" i="1"/>
  <c r="AH2776" i="1"/>
  <c r="AG2776" i="1"/>
  <c r="AF2776" i="1"/>
  <c r="AD2776" i="1"/>
  <c r="AC2776" i="1"/>
  <c r="S2776" i="1"/>
  <c r="T2776" i="1" s="1"/>
  <c r="I2776" i="1"/>
  <c r="C2776" i="1"/>
  <c r="AH2775" i="1"/>
  <c r="AG2775" i="1"/>
  <c r="AF2775" i="1"/>
  <c r="AD2775" i="1"/>
  <c r="AC2775" i="1"/>
  <c r="S2775" i="1"/>
  <c r="T2775" i="1" s="1"/>
  <c r="I2775" i="1"/>
  <c r="C2775" i="1"/>
  <c r="AH2774" i="1"/>
  <c r="AG2774" i="1"/>
  <c r="AF2774" i="1"/>
  <c r="AD2774" i="1"/>
  <c r="AC2774" i="1"/>
  <c r="S2774" i="1"/>
  <c r="T2774" i="1" s="1"/>
  <c r="I2774" i="1"/>
  <c r="C2774" i="1"/>
  <c r="AH2773" i="1"/>
  <c r="AG2773" i="1"/>
  <c r="AF2773" i="1"/>
  <c r="AD2773" i="1"/>
  <c r="AC2773" i="1"/>
  <c r="S2773" i="1"/>
  <c r="T2773" i="1" s="1"/>
  <c r="I2773" i="1"/>
  <c r="C2773" i="1"/>
  <c r="AH2772" i="1"/>
  <c r="AG2772" i="1"/>
  <c r="AF2772" i="1"/>
  <c r="AD2772" i="1"/>
  <c r="AC2772" i="1"/>
  <c r="S2772" i="1"/>
  <c r="T2772" i="1" s="1"/>
  <c r="I2772" i="1"/>
  <c r="C2772" i="1"/>
  <c r="AH2798" i="1"/>
  <c r="AG2798" i="1"/>
  <c r="AF2798" i="1"/>
  <c r="AD2798" i="1"/>
  <c r="AC2798" i="1"/>
  <c r="I2798" i="1"/>
  <c r="C2798" i="1"/>
  <c r="AH2771" i="1"/>
  <c r="AG2771" i="1"/>
  <c r="AF2771" i="1"/>
  <c r="AD2771" i="1"/>
  <c r="AC2771" i="1"/>
  <c r="S2771" i="1"/>
  <c r="T2771" i="1" s="1"/>
  <c r="I2771" i="1"/>
  <c r="C2771" i="1"/>
  <c r="AH2770" i="1"/>
  <c r="AG2770" i="1"/>
  <c r="AF2770" i="1"/>
  <c r="AD2770" i="1"/>
  <c r="AC2770" i="1"/>
  <c r="I2770" i="1"/>
  <c r="C2770" i="1"/>
  <c r="AH2769" i="1"/>
  <c r="AG2769" i="1"/>
  <c r="AF2769" i="1"/>
  <c r="AD2769" i="1"/>
  <c r="AC2769" i="1"/>
  <c r="S2769" i="1"/>
  <c r="T2769" i="1" s="1"/>
  <c r="I2769" i="1"/>
  <c r="C2769" i="1"/>
  <c r="AH2768" i="1"/>
  <c r="AG2768" i="1"/>
  <c r="AF2768" i="1"/>
  <c r="AD2768" i="1"/>
  <c r="AC2768" i="1"/>
  <c r="I2768" i="1"/>
  <c r="C2768" i="1"/>
  <c r="AH2767" i="1"/>
  <c r="AG2767" i="1"/>
  <c r="AF2767" i="1"/>
  <c r="AD2767" i="1"/>
  <c r="AC2767" i="1"/>
  <c r="I2767" i="1"/>
  <c r="C2767" i="1"/>
  <c r="AH2766" i="1"/>
  <c r="AG2766" i="1"/>
  <c r="AF2766" i="1"/>
  <c r="AD2766" i="1"/>
  <c r="AC2766" i="1"/>
  <c r="I2766" i="1"/>
  <c r="C2766" i="1"/>
  <c r="AH2765" i="1"/>
  <c r="AG2765" i="1"/>
  <c r="AF2765" i="1"/>
  <c r="AD2765" i="1"/>
  <c r="AC2765" i="1"/>
  <c r="I2765" i="1"/>
  <c r="C2765" i="1"/>
  <c r="AH2764" i="1"/>
  <c r="AG2764" i="1"/>
  <c r="AF2764" i="1"/>
  <c r="AD2764" i="1"/>
  <c r="AC2764" i="1"/>
  <c r="I2764" i="1"/>
  <c r="C2764" i="1"/>
  <c r="AH2763" i="1"/>
  <c r="AG2763" i="1"/>
  <c r="AF2763" i="1"/>
  <c r="AD2763" i="1"/>
  <c r="AC2763" i="1"/>
  <c r="I2763" i="1"/>
  <c r="C2763" i="1"/>
  <c r="AH2762" i="1"/>
  <c r="AG2762" i="1"/>
  <c r="AF2762" i="1"/>
  <c r="AD2762" i="1"/>
  <c r="AC2762" i="1"/>
  <c r="I2762" i="1"/>
  <c r="C2762" i="1"/>
  <c r="AH2761" i="1"/>
  <c r="AG2761" i="1"/>
  <c r="AF2761" i="1"/>
  <c r="AD2761" i="1"/>
  <c r="AC2761" i="1"/>
  <c r="I2761" i="1"/>
  <c r="C2761" i="1"/>
  <c r="AH2760" i="1"/>
  <c r="AG2760" i="1"/>
  <c r="AF2760" i="1"/>
  <c r="AD2760" i="1"/>
  <c r="AC2760" i="1"/>
  <c r="I2760" i="1"/>
  <c r="C2760" i="1"/>
  <c r="AH2759" i="1"/>
  <c r="AG2759" i="1"/>
  <c r="AF2759" i="1"/>
  <c r="AD2759" i="1"/>
  <c r="AC2759" i="1"/>
  <c r="I2759" i="1"/>
  <c r="C2759" i="1"/>
  <c r="AH2758" i="1"/>
  <c r="AG2758" i="1"/>
  <c r="AF2758" i="1"/>
  <c r="AD2758" i="1"/>
  <c r="AC2758" i="1"/>
  <c r="I2758" i="1"/>
  <c r="C2758" i="1"/>
  <c r="AH2757" i="1"/>
  <c r="AG2757" i="1"/>
  <c r="AF2757" i="1"/>
  <c r="AD2757" i="1"/>
  <c r="AC2757" i="1"/>
  <c r="I2757" i="1"/>
  <c r="C2757" i="1"/>
  <c r="AH2756" i="1"/>
  <c r="AG2756" i="1"/>
  <c r="AF2756" i="1"/>
  <c r="AD2756" i="1"/>
  <c r="AC2756" i="1"/>
  <c r="I2756" i="1"/>
  <c r="C2756" i="1"/>
  <c r="AH2755" i="1"/>
  <c r="AG2755" i="1"/>
  <c r="AF2755" i="1"/>
  <c r="AD2755" i="1"/>
  <c r="AC2755" i="1"/>
  <c r="I2755" i="1"/>
  <c r="C2755" i="1"/>
  <c r="AH2754" i="1"/>
  <c r="AG2754" i="1"/>
  <c r="AF2754" i="1"/>
  <c r="AD2754" i="1"/>
  <c r="AC2754" i="1"/>
  <c r="I2754" i="1"/>
  <c r="C2754" i="1"/>
  <c r="AH2753" i="1"/>
  <c r="AG2753" i="1"/>
  <c r="AF2753" i="1"/>
  <c r="AD2753" i="1"/>
  <c r="AC2753" i="1"/>
  <c r="I2753" i="1"/>
  <c r="C2753" i="1"/>
  <c r="AH2752" i="1"/>
  <c r="AG2752" i="1"/>
  <c r="AF2752" i="1"/>
  <c r="AD2752" i="1"/>
  <c r="AC2752" i="1"/>
  <c r="I2752" i="1"/>
  <c r="C2752" i="1"/>
  <c r="AH2751" i="1"/>
  <c r="AG2751" i="1"/>
  <c r="AF2751" i="1"/>
  <c r="AD2751" i="1"/>
  <c r="AC2751" i="1"/>
  <c r="I2751" i="1"/>
  <c r="C2751" i="1"/>
  <c r="AH2748" i="1"/>
  <c r="AG2748" i="1"/>
  <c r="AF2748" i="1"/>
  <c r="AD2748" i="1"/>
  <c r="AC2748" i="1"/>
  <c r="I2748" i="1"/>
  <c r="C2748" i="1"/>
  <c r="AH2750" i="1"/>
  <c r="AG2750" i="1"/>
  <c r="AF2750" i="1"/>
  <c r="AD2750" i="1"/>
  <c r="AC2750" i="1"/>
  <c r="I2750" i="1"/>
  <c r="C2750" i="1"/>
  <c r="AH2747" i="1"/>
  <c r="AG2747" i="1"/>
  <c r="AF2747" i="1"/>
  <c r="AD2747" i="1"/>
  <c r="AC2747" i="1"/>
  <c r="I2747" i="1"/>
  <c r="C2747" i="1"/>
  <c r="AH2745" i="1"/>
  <c r="AG2745" i="1"/>
  <c r="AF2745" i="1"/>
  <c r="AD2745" i="1"/>
  <c r="AC2745" i="1"/>
  <c r="I2745" i="1"/>
  <c r="C2745" i="1"/>
  <c r="AH2744" i="1"/>
  <c r="AG2744" i="1"/>
  <c r="AF2744" i="1"/>
  <c r="AD2744" i="1"/>
  <c r="AC2744" i="1"/>
  <c r="I2744" i="1"/>
  <c r="C2744" i="1"/>
  <c r="AH2743" i="1"/>
  <c r="AG2743" i="1"/>
  <c r="AF2743" i="1"/>
  <c r="AD2743" i="1"/>
  <c r="AC2743" i="1"/>
  <c r="I2743" i="1"/>
  <c r="C2743" i="1"/>
  <c r="AH2742" i="1"/>
  <c r="AG2742" i="1"/>
  <c r="AF2742" i="1"/>
  <c r="AD2742" i="1"/>
  <c r="AC2742" i="1"/>
  <c r="I2742" i="1"/>
  <c r="C2742" i="1"/>
  <c r="AH2741" i="1"/>
  <c r="AG2741" i="1"/>
  <c r="AF2741" i="1"/>
  <c r="AD2741" i="1"/>
  <c r="AC2741" i="1"/>
  <c r="I2741" i="1"/>
  <c r="C2741" i="1"/>
  <c r="AH2740" i="1"/>
  <c r="AG2740" i="1"/>
  <c r="AF2740" i="1"/>
  <c r="AD2740" i="1"/>
  <c r="AC2740" i="1"/>
  <c r="I2740" i="1"/>
  <c r="C2740" i="1"/>
  <c r="AH2739" i="1"/>
  <c r="AG2739" i="1"/>
  <c r="AF2739" i="1"/>
  <c r="AD2739" i="1"/>
  <c r="AC2739" i="1"/>
  <c r="I2739" i="1"/>
  <c r="C2739" i="1"/>
  <c r="AH2738" i="1"/>
  <c r="AG2738" i="1"/>
  <c r="AF2738" i="1"/>
  <c r="AD2738" i="1"/>
  <c r="AC2738" i="1"/>
  <c r="I2738" i="1"/>
  <c r="C2738" i="1"/>
  <c r="AH2737" i="1"/>
  <c r="AG2737" i="1"/>
  <c r="AF2737" i="1"/>
  <c r="AD2737" i="1"/>
  <c r="AC2737" i="1"/>
  <c r="I2737" i="1"/>
  <c r="C2737" i="1"/>
  <c r="AH2736" i="1"/>
  <c r="AG2736" i="1"/>
  <c r="AF2736" i="1"/>
  <c r="AD2736" i="1"/>
  <c r="AC2736" i="1"/>
  <c r="I2736" i="1"/>
  <c r="C2736" i="1"/>
  <c r="AH2735" i="1"/>
  <c r="AG2735" i="1"/>
  <c r="AF2735" i="1"/>
  <c r="AD2735" i="1"/>
  <c r="AC2735" i="1"/>
  <c r="I2735" i="1"/>
  <c r="C2735" i="1"/>
  <c r="AH2734" i="1"/>
  <c r="AG2734" i="1"/>
  <c r="AF2734" i="1"/>
  <c r="AD2734" i="1"/>
  <c r="AC2734" i="1"/>
  <c r="I2734" i="1"/>
  <c r="C2734" i="1"/>
  <c r="AH2733" i="1"/>
  <c r="AG2733" i="1"/>
  <c r="AF2733" i="1"/>
  <c r="AD2733" i="1"/>
  <c r="AC2733" i="1"/>
  <c r="I2733" i="1"/>
  <c r="C2733" i="1"/>
  <c r="AH2732" i="1"/>
  <c r="AG2732" i="1"/>
  <c r="AF2732" i="1"/>
  <c r="AD2732" i="1"/>
  <c r="AC2732" i="1"/>
  <c r="I2732" i="1"/>
  <c r="C2732" i="1"/>
  <c r="AH2730" i="1"/>
  <c r="AG2730" i="1"/>
  <c r="AF2730" i="1"/>
  <c r="AD2730" i="1"/>
  <c r="AC2730" i="1"/>
  <c r="I2730" i="1"/>
  <c r="C2730" i="1"/>
  <c r="AH2729" i="1"/>
  <c r="AG2729" i="1"/>
  <c r="AF2729" i="1"/>
  <c r="AD2729" i="1"/>
  <c r="AC2729" i="1"/>
  <c r="I2729" i="1"/>
  <c r="C2729" i="1"/>
  <c r="AH2728" i="1"/>
  <c r="AG2728" i="1"/>
  <c r="AF2728" i="1"/>
  <c r="AD2728" i="1"/>
  <c r="AC2728" i="1"/>
  <c r="I2728" i="1"/>
  <c r="C2728" i="1"/>
  <c r="AH2727" i="1"/>
  <c r="AG2727" i="1"/>
  <c r="AF2727" i="1"/>
  <c r="AD2727" i="1"/>
  <c r="AC2727" i="1"/>
  <c r="I2727" i="1"/>
  <c r="C2727" i="1"/>
  <c r="AH2726" i="1"/>
  <c r="AG2726" i="1"/>
  <c r="AF2726" i="1"/>
  <c r="AD2726" i="1"/>
  <c r="AC2726" i="1"/>
  <c r="S2726" i="1"/>
  <c r="T2726" i="1" s="1"/>
  <c r="I2726" i="1"/>
  <c r="C2726" i="1"/>
  <c r="AH2725" i="1"/>
  <c r="AG2725" i="1"/>
  <c r="AF2725" i="1"/>
  <c r="AD2725" i="1"/>
  <c r="AC2725" i="1"/>
  <c r="S2725" i="1"/>
  <c r="T2725" i="1" s="1"/>
  <c r="I2725" i="1"/>
  <c r="C2725" i="1"/>
  <c r="AH2724" i="1"/>
  <c r="AG2724" i="1"/>
  <c r="AF2724" i="1"/>
  <c r="AD2724" i="1"/>
  <c r="AC2724" i="1"/>
  <c r="I2724" i="1"/>
  <c r="C2724" i="1"/>
  <c r="AH2723" i="1"/>
  <c r="AG2723" i="1"/>
  <c r="AF2723" i="1"/>
  <c r="AD2723" i="1"/>
  <c r="AC2723" i="1"/>
  <c r="I2723" i="1"/>
  <c r="C2723" i="1"/>
  <c r="AH2722" i="1"/>
  <c r="AG2722" i="1"/>
  <c r="AF2722" i="1"/>
  <c r="AD2722" i="1"/>
  <c r="AC2722" i="1"/>
  <c r="I2722" i="1"/>
  <c r="C2722" i="1"/>
  <c r="AH2721" i="1"/>
  <c r="AG2721" i="1"/>
  <c r="AF2721" i="1"/>
  <c r="AD2721" i="1"/>
  <c r="AC2721" i="1"/>
  <c r="I2721" i="1"/>
  <c r="C2721" i="1"/>
  <c r="AH2720" i="1"/>
  <c r="AG2720" i="1"/>
  <c r="AF2720" i="1"/>
  <c r="AD2720" i="1"/>
  <c r="AC2720" i="1"/>
  <c r="I2720" i="1"/>
  <c r="C2720" i="1"/>
  <c r="AH2719" i="1"/>
  <c r="AG2719" i="1"/>
  <c r="AF2719" i="1"/>
  <c r="AD2719" i="1"/>
  <c r="AC2719" i="1"/>
  <c r="I2719" i="1"/>
  <c r="C2719" i="1"/>
  <c r="AH2718" i="1"/>
  <c r="AG2718" i="1"/>
  <c r="AF2718" i="1"/>
  <c r="AD2718" i="1"/>
  <c r="AC2718" i="1"/>
  <c r="I2718" i="1"/>
  <c r="C2718" i="1"/>
  <c r="AH2717" i="1"/>
  <c r="AG2717" i="1"/>
  <c r="AF2717" i="1"/>
  <c r="AD2717" i="1"/>
  <c r="AC2717" i="1"/>
  <c r="I2717" i="1"/>
  <c r="C2717" i="1"/>
  <c r="AH2716" i="1"/>
  <c r="AG2716" i="1"/>
  <c r="AF2716" i="1"/>
  <c r="AD2716" i="1"/>
  <c r="AC2716" i="1"/>
  <c r="I2716" i="1"/>
  <c r="C2716" i="1"/>
  <c r="AH2715" i="1"/>
  <c r="AG2715" i="1"/>
  <c r="AF2715" i="1"/>
  <c r="AD2715" i="1"/>
  <c r="AC2715" i="1"/>
  <c r="I2715" i="1"/>
  <c r="C2715" i="1"/>
  <c r="AH2714" i="1"/>
  <c r="AG2714" i="1"/>
  <c r="AF2714" i="1"/>
  <c r="AD2714" i="1"/>
  <c r="AC2714" i="1"/>
  <c r="I2714" i="1"/>
  <c r="C2714" i="1"/>
  <c r="AH2713" i="1"/>
  <c r="AG2713" i="1"/>
  <c r="AF2713" i="1"/>
  <c r="AD2713" i="1"/>
  <c r="AC2713" i="1"/>
  <c r="I2713" i="1"/>
  <c r="C2713" i="1"/>
  <c r="AH2712" i="1"/>
  <c r="AG2712" i="1"/>
  <c r="AF2712" i="1"/>
  <c r="AD2712" i="1"/>
  <c r="AC2712" i="1"/>
  <c r="I2712" i="1"/>
  <c r="C2712" i="1"/>
  <c r="AH2711" i="1"/>
  <c r="AG2711" i="1"/>
  <c r="AF2711" i="1"/>
  <c r="AD2711" i="1"/>
  <c r="AC2711" i="1"/>
  <c r="I2711" i="1"/>
  <c r="C2711" i="1"/>
  <c r="AH2710" i="1"/>
  <c r="AG2710" i="1"/>
  <c r="AF2710" i="1"/>
  <c r="AD2710" i="1"/>
  <c r="AC2710" i="1"/>
  <c r="I2710" i="1"/>
  <c r="C2710" i="1"/>
  <c r="AH2709" i="1"/>
  <c r="AG2709" i="1"/>
  <c r="AF2709" i="1"/>
  <c r="AD2709" i="1"/>
  <c r="AC2709" i="1"/>
  <c r="I2709" i="1"/>
  <c r="C2709" i="1"/>
  <c r="AH2708" i="1"/>
  <c r="AG2708" i="1"/>
  <c r="AF2708" i="1"/>
  <c r="AD2708" i="1"/>
  <c r="AC2708" i="1"/>
  <c r="I2708" i="1"/>
  <c r="C2708" i="1"/>
  <c r="AH2707" i="1"/>
  <c r="AG2707" i="1"/>
  <c r="AF2707" i="1"/>
  <c r="AD2707" i="1"/>
  <c r="AC2707" i="1"/>
  <c r="I2707" i="1"/>
  <c r="C2707" i="1"/>
  <c r="AH2706" i="1"/>
  <c r="AG2706" i="1"/>
  <c r="AF2706" i="1"/>
  <c r="AD2706" i="1"/>
  <c r="AC2706" i="1"/>
  <c r="I2706" i="1"/>
  <c r="C2706" i="1"/>
  <c r="AH2705" i="1"/>
  <c r="AG2705" i="1"/>
  <c r="AF2705" i="1"/>
  <c r="AD2705" i="1"/>
  <c r="AC2705" i="1"/>
  <c r="I2705" i="1"/>
  <c r="C2705" i="1"/>
  <c r="AH2704" i="1"/>
  <c r="AG2704" i="1"/>
  <c r="AF2704" i="1"/>
  <c r="AD2704" i="1"/>
  <c r="AC2704" i="1"/>
  <c r="I2704" i="1"/>
  <c r="C2704" i="1"/>
  <c r="AH2703" i="1"/>
  <c r="AG2703" i="1"/>
  <c r="AF2703" i="1"/>
  <c r="AD2703" i="1"/>
  <c r="AC2703" i="1"/>
  <c r="I2703" i="1"/>
  <c r="C2703" i="1"/>
  <c r="AH2702" i="1"/>
  <c r="AG2702" i="1"/>
  <c r="AF2702" i="1"/>
  <c r="AD2702" i="1"/>
  <c r="AC2702" i="1"/>
  <c r="I2702" i="1"/>
  <c r="C2702" i="1"/>
  <c r="AH2701" i="1"/>
  <c r="AG2701" i="1"/>
  <c r="AF2701" i="1"/>
  <c r="AD2701" i="1"/>
  <c r="AC2701" i="1"/>
  <c r="I2701" i="1"/>
  <c r="C2701" i="1"/>
  <c r="AH2700" i="1"/>
  <c r="AG2700" i="1"/>
  <c r="AF2700" i="1"/>
  <c r="AD2700" i="1"/>
  <c r="AC2700" i="1"/>
  <c r="I2700" i="1"/>
  <c r="C2700" i="1"/>
  <c r="AH2699" i="1"/>
  <c r="AG2699" i="1"/>
  <c r="AF2699" i="1"/>
  <c r="AD2699" i="1"/>
  <c r="AC2699" i="1"/>
  <c r="I2699" i="1"/>
  <c r="C2699" i="1"/>
  <c r="AH2698" i="1"/>
  <c r="AG2698" i="1"/>
  <c r="AF2698" i="1"/>
  <c r="AD2698" i="1"/>
  <c r="AC2698" i="1"/>
  <c r="I2698" i="1"/>
  <c r="C2698" i="1"/>
  <c r="AH2697" i="1"/>
  <c r="AG2697" i="1"/>
  <c r="AF2697" i="1"/>
  <c r="AD2697" i="1"/>
  <c r="AC2697" i="1"/>
  <c r="I2697" i="1"/>
  <c r="C2697" i="1"/>
  <c r="AH2696" i="1"/>
  <c r="AG2696" i="1"/>
  <c r="AF2696" i="1"/>
  <c r="AD2696" i="1"/>
  <c r="AC2696" i="1"/>
  <c r="I2696" i="1"/>
  <c r="C2696" i="1"/>
  <c r="AH2695" i="1"/>
  <c r="AG2695" i="1"/>
  <c r="AF2695" i="1"/>
  <c r="AD2695" i="1"/>
  <c r="AC2695" i="1"/>
  <c r="I2695" i="1"/>
  <c r="C2695" i="1"/>
  <c r="AH2694" i="1"/>
  <c r="AG2694" i="1"/>
  <c r="AF2694" i="1"/>
  <c r="AD2694" i="1"/>
  <c r="AC2694" i="1"/>
  <c r="I2694" i="1"/>
  <c r="C2694" i="1"/>
  <c r="AH2693" i="1"/>
  <c r="AG2693" i="1"/>
  <c r="AF2693" i="1"/>
  <c r="AD2693" i="1"/>
  <c r="AC2693" i="1"/>
  <c r="I2693" i="1"/>
  <c r="C2693" i="1"/>
  <c r="AH2692" i="1"/>
  <c r="AG2692" i="1"/>
  <c r="AF2692" i="1"/>
  <c r="AD2692" i="1"/>
  <c r="AC2692" i="1"/>
  <c r="I2692" i="1"/>
  <c r="C2692" i="1"/>
  <c r="AH2691" i="1"/>
  <c r="AG2691" i="1"/>
  <c r="AF2691" i="1"/>
  <c r="AD2691" i="1"/>
  <c r="AC2691" i="1"/>
  <c r="I2691" i="1"/>
  <c r="C2691" i="1"/>
  <c r="AH2690" i="1"/>
  <c r="AG2690" i="1"/>
  <c r="AF2690" i="1"/>
  <c r="AD2690" i="1"/>
  <c r="AC2690" i="1"/>
  <c r="I2690" i="1"/>
  <c r="C2690" i="1"/>
  <c r="AH2689" i="1"/>
  <c r="AG2689" i="1"/>
  <c r="AF2689" i="1"/>
  <c r="AD2689" i="1"/>
  <c r="AC2689" i="1"/>
  <c r="I2689" i="1"/>
  <c r="C2689" i="1"/>
  <c r="AH2688" i="1"/>
  <c r="AG2688" i="1"/>
  <c r="AF2688" i="1"/>
  <c r="AD2688" i="1"/>
  <c r="AC2688" i="1"/>
  <c r="I2688" i="1"/>
  <c r="C2688" i="1"/>
  <c r="AH2687" i="1"/>
  <c r="AG2687" i="1"/>
  <c r="AF2687" i="1"/>
  <c r="AD2687" i="1"/>
  <c r="AC2687" i="1"/>
  <c r="S2687" i="1"/>
  <c r="T2687" i="1" s="1"/>
  <c r="I2687" i="1"/>
  <c r="C2687" i="1"/>
  <c r="AH2686" i="1"/>
  <c r="AG2686" i="1"/>
  <c r="AF2686" i="1"/>
  <c r="AD2686" i="1"/>
  <c r="AC2686" i="1"/>
  <c r="S2686" i="1"/>
  <c r="T2686" i="1" s="1"/>
  <c r="I2686" i="1"/>
  <c r="C2686" i="1"/>
  <c r="AH2685" i="1"/>
  <c r="AG2685" i="1"/>
  <c r="AF2685" i="1"/>
  <c r="AD2685" i="1"/>
  <c r="AC2685" i="1"/>
  <c r="S2685" i="1"/>
  <c r="T2685" i="1" s="1"/>
  <c r="I2685" i="1"/>
  <c r="C2685" i="1"/>
  <c r="AH2684" i="1"/>
  <c r="AG2684" i="1"/>
  <c r="AF2684" i="1"/>
  <c r="AD2684" i="1"/>
  <c r="AC2684" i="1"/>
  <c r="S2684" i="1"/>
  <c r="T2684" i="1" s="1"/>
  <c r="I2684" i="1"/>
  <c r="C2684" i="1"/>
  <c r="AH2683" i="1"/>
  <c r="AG2683" i="1"/>
  <c r="AF2683" i="1"/>
  <c r="AD2683" i="1"/>
  <c r="AC2683" i="1"/>
  <c r="S2683" i="1"/>
  <c r="T2683" i="1" s="1"/>
  <c r="I2683" i="1"/>
  <c r="C2683" i="1"/>
  <c r="AH2682" i="1"/>
  <c r="AG2682" i="1"/>
  <c r="AF2682" i="1"/>
  <c r="AD2682" i="1"/>
  <c r="AC2682" i="1"/>
  <c r="S2682" i="1"/>
  <c r="T2682" i="1" s="1"/>
  <c r="I2682" i="1"/>
  <c r="C2682" i="1"/>
  <c r="AH2681" i="1"/>
  <c r="AG2681" i="1"/>
  <c r="AF2681" i="1"/>
  <c r="AD2681" i="1"/>
  <c r="AC2681" i="1"/>
  <c r="S2681" i="1"/>
  <c r="T2681" i="1" s="1"/>
  <c r="I2681" i="1"/>
  <c r="C2681" i="1"/>
  <c r="AH2680" i="1"/>
  <c r="AG2680" i="1"/>
  <c r="AF2680" i="1"/>
  <c r="AD2680" i="1"/>
  <c r="AC2680" i="1"/>
  <c r="S2680" i="1"/>
  <c r="T2680" i="1" s="1"/>
  <c r="I2680" i="1"/>
  <c r="C2680" i="1"/>
  <c r="AH2679" i="1"/>
  <c r="AG2679" i="1"/>
  <c r="AF2679" i="1"/>
  <c r="AD2679" i="1"/>
  <c r="AC2679" i="1"/>
  <c r="S2679" i="1"/>
  <c r="T2679" i="1" s="1"/>
  <c r="I2679" i="1"/>
  <c r="C2679" i="1"/>
  <c r="AH2678" i="1"/>
  <c r="AG2678" i="1"/>
  <c r="AF2678" i="1"/>
  <c r="AD2678" i="1"/>
  <c r="AC2678" i="1"/>
  <c r="S2678" i="1"/>
  <c r="T2678" i="1" s="1"/>
  <c r="I2678" i="1"/>
  <c r="C2678" i="1"/>
  <c r="AH2677" i="1"/>
  <c r="AG2677" i="1"/>
  <c r="AF2677" i="1"/>
  <c r="AD2677" i="1"/>
  <c r="AC2677" i="1"/>
  <c r="S2677" i="1"/>
  <c r="T2677" i="1" s="1"/>
  <c r="I2677" i="1"/>
  <c r="C2677" i="1"/>
  <c r="AH2676" i="1"/>
  <c r="AG2676" i="1"/>
  <c r="AF2676" i="1"/>
  <c r="AD2676" i="1"/>
  <c r="AC2676" i="1"/>
  <c r="S2676" i="1"/>
  <c r="T2676" i="1" s="1"/>
  <c r="I2676" i="1"/>
  <c r="C2676" i="1"/>
  <c r="AH2675" i="1"/>
  <c r="AG2675" i="1"/>
  <c r="AF2675" i="1"/>
  <c r="AD2675" i="1"/>
  <c r="AC2675" i="1"/>
  <c r="S2675" i="1"/>
  <c r="T2675" i="1" s="1"/>
  <c r="I2675" i="1"/>
  <c r="C2675" i="1"/>
  <c r="AH2674" i="1"/>
  <c r="AG2674" i="1"/>
  <c r="AF2674" i="1"/>
  <c r="AD2674" i="1"/>
  <c r="AC2674" i="1"/>
  <c r="I2674" i="1"/>
  <c r="C2674" i="1"/>
  <c r="AH2673" i="1"/>
  <c r="AG2673" i="1"/>
  <c r="AF2673" i="1"/>
  <c r="AD2673" i="1"/>
  <c r="AC2673" i="1"/>
  <c r="I2673" i="1"/>
  <c r="C2673" i="1"/>
  <c r="AH2672" i="1"/>
  <c r="AG2672" i="1"/>
  <c r="AF2672" i="1"/>
  <c r="AD2672" i="1"/>
  <c r="AC2672" i="1"/>
  <c r="I2672" i="1"/>
  <c r="C2672" i="1"/>
  <c r="AH2671" i="1"/>
  <c r="AG2671" i="1"/>
  <c r="AF2671" i="1"/>
  <c r="AD2671" i="1"/>
  <c r="AC2671" i="1"/>
  <c r="I2671" i="1"/>
  <c r="C2671" i="1"/>
  <c r="AH2670" i="1"/>
  <c r="AG2670" i="1"/>
  <c r="AF2670" i="1"/>
  <c r="AD2670" i="1"/>
  <c r="AC2670" i="1"/>
  <c r="I2670" i="1"/>
  <c r="C2670" i="1"/>
  <c r="AH2669" i="1"/>
  <c r="AG2669" i="1"/>
  <c r="AF2669" i="1"/>
  <c r="AD2669" i="1"/>
  <c r="AC2669" i="1"/>
  <c r="I2669" i="1"/>
  <c r="C2669" i="1"/>
  <c r="G2655" i="1"/>
  <c r="J2655" i="1" s="1"/>
  <c r="S2655" i="1" s="1"/>
  <c r="T2655" i="1" s="1"/>
  <c r="AH2668" i="1"/>
  <c r="AG2668" i="1"/>
  <c r="AF2668" i="1"/>
  <c r="AD2668" i="1"/>
  <c r="AC2668" i="1"/>
  <c r="I2668" i="1"/>
  <c r="C2668" i="1"/>
  <c r="AH2667" i="1"/>
  <c r="AG2667" i="1"/>
  <c r="AF2667" i="1"/>
  <c r="AD2667" i="1"/>
  <c r="AC2667" i="1"/>
  <c r="I2667" i="1"/>
  <c r="C2667" i="1"/>
  <c r="AH2666" i="1"/>
  <c r="AG2666" i="1"/>
  <c r="AF2666" i="1"/>
  <c r="AD2666" i="1"/>
  <c r="AC2666" i="1"/>
  <c r="I2666" i="1"/>
  <c r="C2666" i="1"/>
  <c r="AH2665" i="1"/>
  <c r="AG2665" i="1"/>
  <c r="AF2665" i="1"/>
  <c r="AD2665" i="1"/>
  <c r="AC2665" i="1"/>
  <c r="I2665" i="1"/>
  <c r="C2665" i="1"/>
  <c r="AH2664" i="1"/>
  <c r="AG2664" i="1"/>
  <c r="AF2664" i="1"/>
  <c r="AD2664" i="1"/>
  <c r="AC2664" i="1"/>
  <c r="I2664" i="1"/>
  <c r="C2664" i="1"/>
  <c r="AH2663" i="1"/>
  <c r="AG2663" i="1"/>
  <c r="AF2663" i="1"/>
  <c r="AD2663" i="1"/>
  <c r="AC2663" i="1"/>
  <c r="I2663" i="1"/>
  <c r="C2663" i="1"/>
  <c r="AH2662" i="1"/>
  <c r="AG2662" i="1"/>
  <c r="AF2662" i="1"/>
  <c r="AD2662" i="1"/>
  <c r="AC2662" i="1"/>
  <c r="I2662" i="1"/>
  <c r="C2662" i="1"/>
  <c r="AH2661" i="1"/>
  <c r="AG2661" i="1"/>
  <c r="AF2661" i="1"/>
  <c r="AD2661" i="1"/>
  <c r="AC2661" i="1"/>
  <c r="I2661" i="1"/>
  <c r="C2661" i="1"/>
  <c r="AH2660" i="1"/>
  <c r="AG2660" i="1"/>
  <c r="AF2660" i="1"/>
  <c r="AD2660" i="1"/>
  <c r="AC2660" i="1"/>
  <c r="I2660" i="1"/>
  <c r="C2660" i="1"/>
  <c r="AH2659" i="1"/>
  <c r="AG2659" i="1"/>
  <c r="AF2659" i="1"/>
  <c r="AD2659" i="1"/>
  <c r="AC2659" i="1"/>
  <c r="I2659" i="1"/>
  <c r="C2659" i="1"/>
  <c r="AH2658" i="1"/>
  <c r="AG2658" i="1"/>
  <c r="AF2658" i="1"/>
  <c r="AD2658" i="1"/>
  <c r="AC2658" i="1"/>
  <c r="I2658" i="1"/>
  <c r="C2658" i="1"/>
  <c r="AH2657" i="1"/>
  <c r="AG2657" i="1"/>
  <c r="AF2657" i="1"/>
  <c r="AD2657" i="1"/>
  <c r="AC2657" i="1"/>
  <c r="I2657" i="1"/>
  <c r="C2657" i="1"/>
  <c r="AH2656" i="1"/>
  <c r="AG2656" i="1"/>
  <c r="AF2656" i="1"/>
  <c r="AD2656" i="1"/>
  <c r="AC2656" i="1"/>
  <c r="I2656" i="1"/>
  <c r="C2656" i="1"/>
  <c r="AH2655" i="1"/>
  <c r="AG2655" i="1"/>
  <c r="AF2655" i="1"/>
  <c r="AD2655" i="1"/>
  <c r="AC2655" i="1"/>
  <c r="C2655" i="1"/>
  <c r="AH2654" i="1"/>
  <c r="AG2654" i="1"/>
  <c r="AF2654" i="1"/>
  <c r="AD2654" i="1"/>
  <c r="AC2654" i="1"/>
  <c r="I2654" i="1"/>
  <c r="C2654" i="1"/>
  <c r="AH2653" i="1"/>
  <c r="AG2653" i="1"/>
  <c r="AF2653" i="1"/>
  <c r="AD2653" i="1"/>
  <c r="AC2653" i="1"/>
  <c r="I2653" i="1"/>
  <c r="C2653" i="1"/>
  <c r="AH2652" i="1"/>
  <c r="AG2652" i="1"/>
  <c r="AF2652" i="1"/>
  <c r="AD2652" i="1"/>
  <c r="AC2652" i="1"/>
  <c r="I2652" i="1"/>
  <c r="C2652" i="1"/>
  <c r="AH2651" i="1"/>
  <c r="AG2651" i="1"/>
  <c r="AF2651" i="1"/>
  <c r="AD2651" i="1"/>
  <c r="AC2651" i="1"/>
  <c r="I2651" i="1"/>
  <c r="C2651" i="1"/>
  <c r="AH2650" i="1"/>
  <c r="AG2650" i="1"/>
  <c r="AF2650" i="1"/>
  <c r="AD2650" i="1"/>
  <c r="AC2650" i="1"/>
  <c r="I2650" i="1"/>
  <c r="C2650" i="1"/>
  <c r="AH2649" i="1"/>
  <c r="AG2649" i="1"/>
  <c r="AF2649" i="1"/>
  <c r="AD2649" i="1"/>
  <c r="AC2649" i="1"/>
  <c r="I2649" i="1"/>
  <c r="C2649" i="1"/>
  <c r="AH2648" i="1"/>
  <c r="AG2648" i="1"/>
  <c r="AF2648" i="1"/>
  <c r="AC2648" i="1"/>
  <c r="AD2648" i="1"/>
  <c r="I2648" i="1"/>
  <c r="C2648" i="1"/>
  <c r="AH2647" i="1"/>
  <c r="AG2647" i="1"/>
  <c r="AF2647" i="1"/>
  <c r="AC2647" i="1"/>
  <c r="AD2647" i="1"/>
  <c r="I2647" i="1"/>
  <c r="C2647" i="1"/>
  <c r="AH2646" i="1"/>
  <c r="AG2646" i="1"/>
  <c r="AF2646" i="1"/>
  <c r="AC2646" i="1"/>
  <c r="AD2646" i="1"/>
  <c r="S2646" i="1"/>
  <c r="T2646" i="1" s="1"/>
  <c r="I2646" i="1"/>
  <c r="C2646" i="1"/>
  <c r="AH2645" i="1"/>
  <c r="AG2645" i="1"/>
  <c r="AF2645" i="1"/>
  <c r="AC2645" i="1"/>
  <c r="AD2645" i="1"/>
  <c r="S2645" i="1"/>
  <c r="T2645" i="1" s="1"/>
  <c r="I2645" i="1"/>
  <c r="C2645" i="1"/>
  <c r="AH2644" i="1"/>
  <c r="AG2644" i="1"/>
  <c r="AF2644" i="1"/>
  <c r="AC2644" i="1"/>
  <c r="AD2644" i="1"/>
  <c r="S2644" i="1"/>
  <c r="T2644" i="1" s="1"/>
  <c r="I2644" i="1"/>
  <c r="C2644" i="1"/>
  <c r="AH2643" i="1"/>
  <c r="AG2643" i="1"/>
  <c r="AF2643" i="1"/>
  <c r="AC2643" i="1"/>
  <c r="AD2643" i="1"/>
  <c r="S2643" i="1"/>
  <c r="T2643" i="1" s="1"/>
  <c r="I2643" i="1"/>
  <c r="C2643" i="1"/>
  <c r="AH2642" i="1"/>
  <c r="AG2642" i="1"/>
  <c r="AF2642" i="1"/>
  <c r="AC2642" i="1"/>
  <c r="AD2642" i="1"/>
  <c r="S2642" i="1"/>
  <c r="T2642" i="1" s="1"/>
  <c r="I2642" i="1"/>
  <c r="C2642" i="1"/>
  <c r="AH2641" i="1"/>
  <c r="AG2641" i="1"/>
  <c r="AF2641" i="1"/>
  <c r="AC2641" i="1"/>
  <c r="AD2641" i="1"/>
  <c r="S2641" i="1"/>
  <c r="T2641" i="1" s="1"/>
  <c r="I2641" i="1"/>
  <c r="C2641" i="1"/>
  <c r="AH2640" i="1"/>
  <c r="AG2640" i="1"/>
  <c r="AF2640" i="1"/>
  <c r="AC2640" i="1"/>
  <c r="AD2640" i="1"/>
  <c r="S2640" i="1"/>
  <c r="T2640" i="1" s="1"/>
  <c r="I2640" i="1"/>
  <c r="C2640" i="1"/>
  <c r="AH2639" i="1"/>
  <c r="AG2639" i="1"/>
  <c r="AF2639" i="1"/>
  <c r="AC2639" i="1"/>
  <c r="AD2639" i="1"/>
  <c r="S2639" i="1"/>
  <c r="T2639" i="1" s="1"/>
  <c r="I2639" i="1"/>
  <c r="C2639" i="1"/>
  <c r="AH2638" i="1"/>
  <c r="AG2638" i="1"/>
  <c r="AF2638" i="1"/>
  <c r="AC2638" i="1"/>
  <c r="AD2638" i="1"/>
  <c r="S2638" i="1"/>
  <c r="T2638" i="1" s="1"/>
  <c r="I2638" i="1"/>
  <c r="C2638" i="1"/>
  <c r="AH2637" i="1"/>
  <c r="AG2637" i="1"/>
  <c r="AF2637" i="1"/>
  <c r="AC2637" i="1"/>
  <c r="AD2637" i="1"/>
  <c r="S2637" i="1"/>
  <c r="T2637" i="1" s="1"/>
  <c r="I2637" i="1"/>
  <c r="C2637" i="1"/>
  <c r="AH2636" i="1"/>
  <c r="AG2636" i="1"/>
  <c r="AF2636" i="1"/>
  <c r="AC2636" i="1"/>
  <c r="AD2636" i="1"/>
  <c r="S2636" i="1"/>
  <c r="T2636" i="1" s="1"/>
  <c r="I2636" i="1"/>
  <c r="C2636" i="1"/>
  <c r="AH2635" i="1"/>
  <c r="AG2635" i="1"/>
  <c r="AF2635" i="1"/>
  <c r="AC2635" i="1"/>
  <c r="AD2635" i="1"/>
  <c r="S2635" i="1"/>
  <c r="T2635" i="1" s="1"/>
  <c r="I2635" i="1"/>
  <c r="C2635" i="1"/>
  <c r="AH2634" i="1"/>
  <c r="AG2634" i="1"/>
  <c r="AF2634" i="1"/>
  <c r="AC2634" i="1"/>
  <c r="AD2634" i="1"/>
  <c r="S2634" i="1"/>
  <c r="T2634" i="1" s="1"/>
  <c r="I2634" i="1"/>
  <c r="C2634" i="1"/>
  <c r="AH2633" i="1"/>
  <c r="AG2633" i="1"/>
  <c r="AF2633" i="1"/>
  <c r="AC2633" i="1"/>
  <c r="AD2633" i="1"/>
  <c r="S2633" i="1"/>
  <c r="T2633" i="1" s="1"/>
  <c r="I2633" i="1"/>
  <c r="C2633" i="1"/>
  <c r="AH2632" i="1"/>
  <c r="AG2632" i="1"/>
  <c r="AF2632" i="1"/>
  <c r="AC2632" i="1"/>
  <c r="AD2632" i="1"/>
  <c r="S2632" i="1"/>
  <c r="T2632" i="1" s="1"/>
  <c r="I2632" i="1"/>
  <c r="C2632" i="1"/>
  <c r="AH2631" i="1"/>
  <c r="AG2631" i="1"/>
  <c r="AF2631" i="1"/>
  <c r="AC2631" i="1"/>
  <c r="AD2631" i="1"/>
  <c r="S2631" i="1"/>
  <c r="T2631" i="1" s="1"/>
  <c r="I2631" i="1"/>
  <c r="C2631" i="1"/>
  <c r="AH2630" i="1"/>
  <c r="AG2630" i="1"/>
  <c r="AF2630" i="1"/>
  <c r="AC2630" i="1"/>
  <c r="AD2630" i="1"/>
  <c r="S2630" i="1"/>
  <c r="T2630" i="1" s="1"/>
  <c r="I2630" i="1"/>
  <c r="C2630" i="1"/>
  <c r="AH2629" i="1"/>
  <c r="AG2629" i="1"/>
  <c r="AF2629" i="1"/>
  <c r="AC2629" i="1"/>
  <c r="AD2629" i="1"/>
  <c r="S2629" i="1"/>
  <c r="T2629" i="1" s="1"/>
  <c r="I2629" i="1"/>
  <c r="C2629" i="1"/>
  <c r="AH2628" i="1"/>
  <c r="AG2628" i="1"/>
  <c r="AF2628" i="1"/>
  <c r="AC2628" i="1"/>
  <c r="AD2628" i="1"/>
  <c r="S2628" i="1"/>
  <c r="T2628" i="1" s="1"/>
  <c r="I2628" i="1"/>
  <c r="C2628" i="1"/>
  <c r="AH2627" i="1"/>
  <c r="AG2627" i="1"/>
  <c r="AF2627" i="1"/>
  <c r="AC2627" i="1"/>
  <c r="AD2627" i="1"/>
  <c r="S2627" i="1"/>
  <c r="T2627" i="1" s="1"/>
  <c r="I2627" i="1"/>
  <c r="C2627" i="1"/>
  <c r="AH2626" i="1"/>
  <c r="AG2626" i="1"/>
  <c r="AF2626" i="1"/>
  <c r="AD2626" i="1"/>
  <c r="AC2626" i="1"/>
  <c r="S2626" i="1"/>
  <c r="T2626" i="1" s="1"/>
  <c r="I2626" i="1"/>
  <c r="C2626" i="1"/>
  <c r="AH2625" i="1"/>
  <c r="AG2625" i="1"/>
  <c r="AF2625" i="1"/>
  <c r="AD2625" i="1"/>
  <c r="AC2625" i="1"/>
  <c r="S2625" i="1"/>
  <c r="T2625" i="1" s="1"/>
  <c r="I2625" i="1"/>
  <c r="C2625" i="1"/>
  <c r="AH2624" i="1"/>
  <c r="AG2624" i="1"/>
  <c r="AF2624" i="1"/>
  <c r="AD2624" i="1"/>
  <c r="AC2624" i="1"/>
  <c r="S2624" i="1"/>
  <c r="T2624" i="1" s="1"/>
  <c r="I2624" i="1"/>
  <c r="C2624" i="1"/>
  <c r="AH2623" i="1"/>
  <c r="AG2623" i="1"/>
  <c r="AF2623" i="1"/>
  <c r="AD2623" i="1"/>
  <c r="AC2623" i="1"/>
  <c r="S2623" i="1"/>
  <c r="T2623" i="1" s="1"/>
  <c r="I2623" i="1"/>
  <c r="C2623" i="1"/>
  <c r="AH2622" i="1"/>
  <c r="AG2622" i="1"/>
  <c r="AF2622" i="1"/>
  <c r="AD2622" i="1"/>
  <c r="AC2622" i="1"/>
  <c r="S2622" i="1"/>
  <c r="T2622" i="1" s="1"/>
  <c r="I2622" i="1"/>
  <c r="C2622" i="1"/>
  <c r="AH2621" i="1"/>
  <c r="AG2621" i="1"/>
  <c r="AF2621" i="1"/>
  <c r="AD2621" i="1"/>
  <c r="AC2621" i="1"/>
  <c r="S2621" i="1"/>
  <c r="T2621" i="1" s="1"/>
  <c r="I2621" i="1"/>
  <c r="C2621" i="1"/>
  <c r="AH2620" i="1"/>
  <c r="AG2620" i="1"/>
  <c r="AF2620" i="1"/>
  <c r="AD2620" i="1"/>
  <c r="AC2620" i="1"/>
  <c r="I2620" i="1"/>
  <c r="C2620" i="1"/>
  <c r="AH2619" i="1"/>
  <c r="AG2619" i="1"/>
  <c r="AF2619" i="1"/>
  <c r="AD2619" i="1"/>
  <c r="AC2619" i="1"/>
  <c r="I2619" i="1"/>
  <c r="C2619" i="1"/>
  <c r="AH2618" i="1"/>
  <c r="AG2618" i="1"/>
  <c r="AF2618" i="1"/>
  <c r="AD2618" i="1"/>
  <c r="AC2618" i="1"/>
  <c r="I2618" i="1"/>
  <c r="C2618" i="1"/>
  <c r="AH2617" i="1"/>
  <c r="AG2617" i="1"/>
  <c r="AF2617" i="1"/>
  <c r="AD2617" i="1"/>
  <c r="AC2617" i="1"/>
  <c r="I2617" i="1"/>
  <c r="C2617" i="1"/>
  <c r="AH2616" i="1"/>
  <c r="AG2616" i="1"/>
  <c r="AF2616" i="1"/>
  <c r="AD2616" i="1"/>
  <c r="AC2616" i="1"/>
  <c r="I2616" i="1"/>
  <c r="C2616" i="1"/>
  <c r="AH2615" i="1"/>
  <c r="AG2615" i="1"/>
  <c r="AF2615" i="1"/>
  <c r="AD2615" i="1"/>
  <c r="AC2615" i="1"/>
  <c r="S31" i="1"/>
  <c r="T31" i="1" s="1"/>
  <c r="M719" i="1"/>
  <c r="M799" i="1"/>
  <c r="M951" i="1"/>
  <c r="M1415" i="1"/>
  <c r="I2615" i="1"/>
  <c r="C2615" i="1"/>
  <c r="AH2614" i="1"/>
  <c r="AG2614" i="1"/>
  <c r="AF2614" i="1"/>
  <c r="AD2614" i="1"/>
  <c r="AC2614" i="1"/>
  <c r="I2614" i="1"/>
  <c r="C2614" i="1"/>
  <c r="AH2613" i="1"/>
  <c r="AG2613" i="1"/>
  <c r="AF2613" i="1"/>
  <c r="AD2613" i="1"/>
  <c r="AC2613" i="1"/>
  <c r="H8" i="1"/>
  <c r="J8" i="1" s="1"/>
  <c r="M8" i="1" s="1"/>
  <c r="G1718" i="1"/>
  <c r="J1718" i="1" s="1"/>
  <c r="M1718" i="1" s="1"/>
  <c r="I2613" i="1"/>
  <c r="C2613" i="1"/>
  <c r="AH2607" i="1"/>
  <c r="AG2607" i="1"/>
  <c r="AF2607" i="1"/>
  <c r="AD2607" i="1"/>
  <c r="AC2607" i="1"/>
  <c r="AE2607" i="1" s="1"/>
  <c r="I2607" i="1"/>
  <c r="C2607" i="1"/>
  <c r="AH2612" i="1"/>
  <c r="AG2612" i="1"/>
  <c r="AF2612" i="1"/>
  <c r="AD2612" i="1"/>
  <c r="AC2612" i="1"/>
  <c r="I2612" i="1"/>
  <c r="C2612" i="1"/>
  <c r="AH2611" i="1"/>
  <c r="AG2611" i="1"/>
  <c r="AF2611" i="1"/>
  <c r="AD2611" i="1"/>
  <c r="AC2611" i="1"/>
  <c r="I2611" i="1"/>
  <c r="C2611" i="1"/>
  <c r="AH2610" i="1"/>
  <c r="AG2610" i="1"/>
  <c r="AF2610" i="1"/>
  <c r="AD2610" i="1"/>
  <c r="AC2610" i="1"/>
  <c r="I2610" i="1"/>
  <c r="C2610" i="1"/>
  <c r="AH2609" i="1"/>
  <c r="AG2609" i="1"/>
  <c r="AF2609" i="1"/>
  <c r="AD2609" i="1"/>
  <c r="AC2609" i="1"/>
  <c r="I2609" i="1"/>
  <c r="C2609" i="1"/>
  <c r="AH2608" i="1"/>
  <c r="AG2608" i="1"/>
  <c r="AF2608" i="1"/>
  <c r="AD2608" i="1"/>
  <c r="AC2608" i="1"/>
  <c r="I2608" i="1"/>
  <c r="C2608" i="1"/>
  <c r="AH2606" i="1"/>
  <c r="AG2606" i="1"/>
  <c r="AF2606" i="1"/>
  <c r="AD2606" i="1"/>
  <c r="AC2606" i="1"/>
  <c r="I2606" i="1"/>
  <c r="C2606" i="1"/>
  <c r="AH2605" i="1"/>
  <c r="AG2605" i="1"/>
  <c r="AF2605" i="1"/>
  <c r="AD2605" i="1"/>
  <c r="AC2605" i="1"/>
  <c r="I2605" i="1"/>
  <c r="C2605" i="1"/>
  <c r="AH2604" i="1"/>
  <c r="AG2604" i="1"/>
  <c r="AF2604" i="1"/>
  <c r="AD2604" i="1"/>
  <c r="AC2604" i="1"/>
  <c r="AE2604" i="1" s="1"/>
  <c r="I2604" i="1"/>
  <c r="C2604" i="1"/>
  <c r="AH2603" i="1"/>
  <c r="AG2603" i="1"/>
  <c r="AF2603" i="1"/>
  <c r="AD2603" i="1"/>
  <c r="AC2603" i="1"/>
  <c r="I2603" i="1"/>
  <c r="C2603" i="1"/>
  <c r="AH2602" i="1"/>
  <c r="AG2602" i="1"/>
  <c r="AF2602" i="1"/>
  <c r="AD2602" i="1"/>
  <c r="AC2602" i="1"/>
  <c r="I2602" i="1"/>
  <c r="C2602" i="1"/>
  <c r="AH2601" i="1"/>
  <c r="AG2601" i="1"/>
  <c r="AF2601" i="1"/>
  <c r="AD2601" i="1"/>
  <c r="AC2601" i="1"/>
  <c r="I2601" i="1"/>
  <c r="C2601" i="1"/>
  <c r="AH2600" i="1"/>
  <c r="AG2600" i="1"/>
  <c r="AF2600" i="1"/>
  <c r="AD2600" i="1"/>
  <c r="AC2600" i="1"/>
  <c r="I2600" i="1"/>
  <c r="C2600" i="1"/>
  <c r="AH2599" i="1"/>
  <c r="AG2599" i="1"/>
  <c r="AF2599" i="1"/>
  <c r="AD2599" i="1"/>
  <c r="AC2599" i="1"/>
  <c r="I2599" i="1"/>
  <c r="C2599" i="1"/>
  <c r="AH2598" i="1"/>
  <c r="AG2598" i="1"/>
  <c r="AF2598" i="1"/>
  <c r="AD2598" i="1"/>
  <c r="AC2598" i="1"/>
  <c r="I2598" i="1"/>
  <c r="C2598" i="1"/>
  <c r="AH2597" i="1"/>
  <c r="AG2597" i="1"/>
  <c r="AF2597" i="1"/>
  <c r="AD2597" i="1"/>
  <c r="AC2597" i="1"/>
  <c r="I2597" i="1"/>
  <c r="C2597" i="1"/>
  <c r="AH2596" i="1"/>
  <c r="AG2596" i="1"/>
  <c r="AF2596" i="1"/>
  <c r="AD2596" i="1"/>
  <c r="AC2596" i="1"/>
  <c r="AE2596" i="1" s="1"/>
  <c r="I2596" i="1"/>
  <c r="C2596" i="1"/>
  <c r="AH2595" i="1"/>
  <c r="AG2595" i="1"/>
  <c r="AF2595" i="1"/>
  <c r="AD2595" i="1"/>
  <c r="AC2595" i="1"/>
  <c r="I2595" i="1"/>
  <c r="C2595" i="1"/>
  <c r="AH2594" i="1"/>
  <c r="AG2594" i="1"/>
  <c r="AF2594" i="1"/>
  <c r="AD2594" i="1"/>
  <c r="AC2594" i="1"/>
  <c r="I2594" i="1"/>
  <c r="C2594" i="1"/>
  <c r="AH2593" i="1"/>
  <c r="AG2593" i="1"/>
  <c r="AF2593" i="1"/>
  <c r="AD2593" i="1"/>
  <c r="AC2593" i="1"/>
  <c r="I2593" i="1"/>
  <c r="C2593" i="1"/>
  <c r="AH2592" i="1"/>
  <c r="AG2592" i="1"/>
  <c r="AF2592" i="1"/>
  <c r="AD2592" i="1"/>
  <c r="AC2592" i="1"/>
  <c r="I2592" i="1"/>
  <c r="C2592" i="1"/>
  <c r="AH2591" i="1"/>
  <c r="AG2591" i="1"/>
  <c r="AF2591" i="1"/>
  <c r="AD2591" i="1"/>
  <c r="AC2591" i="1"/>
  <c r="I2591" i="1"/>
  <c r="C2591" i="1"/>
  <c r="AH2590" i="1"/>
  <c r="AG2590" i="1"/>
  <c r="AF2590" i="1"/>
  <c r="AD2590" i="1"/>
  <c r="AC2590" i="1"/>
  <c r="I2590" i="1"/>
  <c r="C2590" i="1"/>
  <c r="AH2589" i="1"/>
  <c r="AG2589" i="1"/>
  <c r="AF2589" i="1"/>
  <c r="AD2589" i="1"/>
  <c r="AC2589" i="1"/>
  <c r="I2589" i="1"/>
  <c r="C2589" i="1"/>
  <c r="AH2588" i="1"/>
  <c r="AG2588" i="1"/>
  <c r="AF2588" i="1"/>
  <c r="AD2588" i="1"/>
  <c r="AC2588" i="1"/>
  <c r="I2588" i="1"/>
  <c r="C2588" i="1"/>
  <c r="AH2587" i="1"/>
  <c r="AG2587" i="1"/>
  <c r="AF2587" i="1"/>
  <c r="AD2587" i="1"/>
  <c r="AC2587" i="1"/>
  <c r="I2587" i="1"/>
  <c r="C2587" i="1"/>
  <c r="AH2586" i="1"/>
  <c r="AG2586" i="1"/>
  <c r="AF2586" i="1"/>
  <c r="AD2586" i="1"/>
  <c r="AC2586" i="1"/>
  <c r="I2586" i="1"/>
  <c r="C2586" i="1"/>
  <c r="AH2585" i="1"/>
  <c r="AG2585" i="1"/>
  <c r="AF2585" i="1"/>
  <c r="AD2585" i="1"/>
  <c r="AC2585" i="1"/>
  <c r="I2585" i="1"/>
  <c r="C2585" i="1"/>
  <c r="AH2584" i="1"/>
  <c r="AG2584" i="1"/>
  <c r="AF2584" i="1"/>
  <c r="AD2584" i="1"/>
  <c r="AC2584" i="1"/>
  <c r="I2584" i="1"/>
  <c r="C2584" i="1"/>
  <c r="AH2583" i="1"/>
  <c r="AG2583" i="1"/>
  <c r="AF2583" i="1"/>
  <c r="AD2583" i="1"/>
  <c r="AC2583" i="1"/>
  <c r="I2583" i="1"/>
  <c r="C2583" i="1"/>
  <c r="AH2582" i="1"/>
  <c r="AG2582" i="1"/>
  <c r="AF2582" i="1"/>
  <c r="AD2582" i="1"/>
  <c r="AC2582" i="1"/>
  <c r="I2582" i="1"/>
  <c r="C2582" i="1"/>
  <c r="AH2581" i="1"/>
  <c r="AG2581" i="1"/>
  <c r="AF2581" i="1"/>
  <c r="AD2581" i="1"/>
  <c r="AC2581" i="1"/>
  <c r="I2581" i="1"/>
  <c r="C2581" i="1"/>
  <c r="AH2580" i="1"/>
  <c r="AG2580" i="1"/>
  <c r="AF2580" i="1"/>
  <c r="AD2580" i="1"/>
  <c r="AC2580" i="1"/>
  <c r="I2580" i="1"/>
  <c r="C2580" i="1"/>
  <c r="AH2579" i="1"/>
  <c r="AG2579" i="1"/>
  <c r="AF2579" i="1"/>
  <c r="AD2579" i="1"/>
  <c r="AC2579" i="1"/>
  <c r="I2579" i="1"/>
  <c r="C2579" i="1"/>
  <c r="AH2578" i="1"/>
  <c r="AG2578" i="1"/>
  <c r="AF2578" i="1"/>
  <c r="AD2578" i="1"/>
  <c r="AC2578" i="1"/>
  <c r="I2578" i="1"/>
  <c r="C2578" i="1"/>
  <c r="AH2577" i="1"/>
  <c r="AG2577" i="1"/>
  <c r="AF2577" i="1"/>
  <c r="AD2577" i="1"/>
  <c r="AC2577" i="1"/>
  <c r="I2577" i="1"/>
  <c r="C2577" i="1"/>
  <c r="AH2576" i="1"/>
  <c r="AG2576" i="1"/>
  <c r="AF2576" i="1"/>
  <c r="AD2576" i="1"/>
  <c r="AC2576" i="1"/>
  <c r="I2576" i="1"/>
  <c r="C2576" i="1"/>
  <c r="AH2575" i="1"/>
  <c r="AG2575" i="1"/>
  <c r="AF2575" i="1"/>
  <c r="AD2575" i="1"/>
  <c r="AC2575" i="1"/>
  <c r="I2575" i="1"/>
  <c r="C2575" i="1"/>
  <c r="AH2574" i="1"/>
  <c r="AG2574" i="1"/>
  <c r="AF2574" i="1"/>
  <c r="AD2574" i="1"/>
  <c r="AC2574" i="1"/>
  <c r="I2574" i="1"/>
  <c r="C2574" i="1"/>
  <c r="AH2573" i="1"/>
  <c r="AG2573" i="1"/>
  <c r="AF2573" i="1"/>
  <c r="AD2573" i="1"/>
  <c r="AC2573" i="1"/>
  <c r="I2573" i="1"/>
  <c r="C2573" i="1"/>
  <c r="AH2572" i="1"/>
  <c r="AG2572" i="1"/>
  <c r="AF2572" i="1"/>
  <c r="AD2572" i="1"/>
  <c r="AC2572" i="1"/>
  <c r="I2572" i="1"/>
  <c r="C2572" i="1"/>
  <c r="AH2571" i="1"/>
  <c r="AG2571" i="1"/>
  <c r="AF2571" i="1"/>
  <c r="AD2571" i="1"/>
  <c r="AC2571" i="1"/>
  <c r="I2571" i="1"/>
  <c r="C2571" i="1"/>
  <c r="AH2570" i="1"/>
  <c r="AG2570" i="1"/>
  <c r="AF2570" i="1"/>
  <c r="AD2570" i="1"/>
  <c r="AC2570" i="1"/>
  <c r="I2570" i="1"/>
  <c r="C2570" i="1"/>
  <c r="AH2569" i="1"/>
  <c r="AG2569" i="1"/>
  <c r="AF2569" i="1"/>
  <c r="AD2569" i="1"/>
  <c r="AC2569" i="1"/>
  <c r="I2569" i="1"/>
  <c r="C2569" i="1"/>
  <c r="AH2568" i="1"/>
  <c r="AG2568" i="1"/>
  <c r="AF2568" i="1"/>
  <c r="AD2568" i="1"/>
  <c r="AC2568" i="1"/>
  <c r="I2568" i="1"/>
  <c r="C2568" i="1"/>
  <c r="AH2567" i="1"/>
  <c r="AG2567" i="1"/>
  <c r="AF2567" i="1"/>
  <c r="AD2567" i="1"/>
  <c r="AC2567" i="1"/>
  <c r="I2567" i="1"/>
  <c r="C2567" i="1"/>
  <c r="AH2563" i="1"/>
  <c r="AG2563" i="1"/>
  <c r="AF2563" i="1"/>
  <c r="AD2563" i="1"/>
  <c r="AC2563" i="1"/>
  <c r="I2563" i="1"/>
  <c r="C2563" i="1"/>
  <c r="AH2562" i="1"/>
  <c r="AG2562" i="1"/>
  <c r="AF2562" i="1"/>
  <c r="AD2562" i="1"/>
  <c r="AC2562" i="1"/>
  <c r="I2562" i="1"/>
  <c r="C2562" i="1"/>
  <c r="AH2566" i="1"/>
  <c r="AG2566" i="1"/>
  <c r="AF2566" i="1"/>
  <c r="AD2566" i="1"/>
  <c r="AC2566" i="1"/>
  <c r="I2566" i="1"/>
  <c r="C2566" i="1"/>
  <c r="AH2565" i="1"/>
  <c r="AG2565" i="1"/>
  <c r="AF2565" i="1"/>
  <c r="AD2565" i="1"/>
  <c r="AC2565" i="1"/>
  <c r="I2565" i="1"/>
  <c r="C2565" i="1"/>
  <c r="AH2564" i="1"/>
  <c r="AG2564" i="1"/>
  <c r="AF2564" i="1"/>
  <c r="AD2564" i="1"/>
  <c r="AC2564" i="1"/>
  <c r="I2564" i="1"/>
  <c r="C2564" i="1"/>
  <c r="AH2561" i="1"/>
  <c r="AG2561" i="1"/>
  <c r="AF2561" i="1"/>
  <c r="AD2561" i="1"/>
  <c r="AC2561" i="1"/>
  <c r="I2561" i="1"/>
  <c r="C2561" i="1"/>
  <c r="AH2560" i="1"/>
  <c r="AG2560" i="1"/>
  <c r="AF2560" i="1"/>
  <c r="AD2560" i="1"/>
  <c r="AC2560" i="1"/>
  <c r="I2560" i="1"/>
  <c r="C2560" i="1"/>
  <c r="AH2559" i="1"/>
  <c r="AG2559" i="1"/>
  <c r="AF2559" i="1"/>
  <c r="AD2559" i="1"/>
  <c r="AC2559" i="1"/>
  <c r="I2559" i="1"/>
  <c r="C2559" i="1"/>
  <c r="AH2558" i="1"/>
  <c r="AG2558" i="1"/>
  <c r="AF2558" i="1"/>
  <c r="AD2558" i="1"/>
  <c r="AC2558" i="1"/>
  <c r="I2558" i="1"/>
  <c r="C2558" i="1"/>
  <c r="AH2557" i="1"/>
  <c r="AG2557" i="1"/>
  <c r="AF2557" i="1"/>
  <c r="AD2557" i="1"/>
  <c r="AC2557" i="1"/>
  <c r="I2557" i="1"/>
  <c r="C2557" i="1"/>
  <c r="AH2556" i="1"/>
  <c r="AG2556" i="1"/>
  <c r="AF2556" i="1"/>
  <c r="AD2556" i="1"/>
  <c r="AC2556" i="1"/>
  <c r="I2556" i="1"/>
  <c r="C2556" i="1"/>
  <c r="AH2555" i="1"/>
  <c r="AG2555" i="1"/>
  <c r="AF2555" i="1"/>
  <c r="AD2555" i="1"/>
  <c r="AC2555" i="1"/>
  <c r="I2555" i="1"/>
  <c r="C2555" i="1"/>
  <c r="AH2554" i="1"/>
  <c r="AG2554" i="1"/>
  <c r="AF2554" i="1"/>
  <c r="AD2554" i="1"/>
  <c r="AC2554" i="1"/>
  <c r="I2554" i="1"/>
  <c r="C2554" i="1"/>
  <c r="AH2553" i="1"/>
  <c r="AG2553" i="1"/>
  <c r="AF2553" i="1"/>
  <c r="AD2553" i="1"/>
  <c r="AC2553" i="1"/>
  <c r="I2553" i="1"/>
  <c r="C2553" i="1"/>
  <c r="AH2552" i="1"/>
  <c r="AG2552" i="1"/>
  <c r="AF2552" i="1"/>
  <c r="AD2552" i="1"/>
  <c r="AC2552" i="1"/>
  <c r="I2552" i="1"/>
  <c r="C2552" i="1"/>
  <c r="AH2551" i="1"/>
  <c r="AG2551" i="1"/>
  <c r="AF2551" i="1"/>
  <c r="AD2551" i="1"/>
  <c r="AC2551" i="1"/>
  <c r="I2551" i="1"/>
  <c r="C2551" i="1"/>
  <c r="AH2550" i="1"/>
  <c r="AG2550" i="1"/>
  <c r="AF2550" i="1"/>
  <c r="AD2550" i="1"/>
  <c r="AC2550" i="1"/>
  <c r="I2550" i="1"/>
  <c r="C2550" i="1"/>
  <c r="AH2549" i="1"/>
  <c r="AG2549" i="1"/>
  <c r="AF2549" i="1"/>
  <c r="AD2549" i="1"/>
  <c r="AC2549" i="1"/>
  <c r="I2549" i="1"/>
  <c r="C2549" i="1"/>
  <c r="AH2548" i="1"/>
  <c r="AG2548" i="1"/>
  <c r="AF2548" i="1"/>
  <c r="AD2548" i="1"/>
  <c r="AC2548" i="1"/>
  <c r="I2548" i="1"/>
  <c r="C2548" i="1"/>
  <c r="N2530" i="1"/>
  <c r="I2547" i="1"/>
  <c r="I2544" i="1"/>
  <c r="I2546" i="1"/>
  <c r="I2545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AH2547" i="1"/>
  <c r="AG2547" i="1"/>
  <c r="AF2547" i="1"/>
  <c r="AD2547" i="1"/>
  <c r="AC2547" i="1"/>
  <c r="C2547" i="1"/>
  <c r="AH2544" i="1"/>
  <c r="AG2544" i="1"/>
  <c r="AF2544" i="1"/>
  <c r="AD2544" i="1"/>
  <c r="AC2544" i="1"/>
  <c r="C2544" i="1"/>
  <c r="AH2546" i="1"/>
  <c r="AG2546" i="1"/>
  <c r="AF2546" i="1"/>
  <c r="AD2546" i="1"/>
  <c r="AC2546" i="1"/>
  <c r="C2546" i="1"/>
  <c r="AH2545" i="1"/>
  <c r="AG2545" i="1"/>
  <c r="AF2545" i="1"/>
  <c r="AD2545" i="1"/>
  <c r="AC2545" i="1"/>
  <c r="C2545" i="1"/>
  <c r="AH2543" i="1"/>
  <c r="AG2543" i="1"/>
  <c r="AF2543" i="1"/>
  <c r="AD2543" i="1"/>
  <c r="AC2543" i="1"/>
  <c r="C2543" i="1"/>
  <c r="AH2542" i="1"/>
  <c r="AG2542" i="1"/>
  <c r="AF2542" i="1"/>
  <c r="AD2542" i="1"/>
  <c r="AC2542" i="1"/>
  <c r="C2542" i="1"/>
  <c r="AH2541" i="1"/>
  <c r="AG2541" i="1"/>
  <c r="AF2541" i="1"/>
  <c r="AD2541" i="1"/>
  <c r="AC2541" i="1"/>
  <c r="C2541" i="1"/>
  <c r="AH2540" i="1"/>
  <c r="AG2540" i="1"/>
  <c r="AF2540" i="1"/>
  <c r="AD2540" i="1"/>
  <c r="AC2540" i="1"/>
  <c r="C2540" i="1"/>
  <c r="AH2539" i="1"/>
  <c r="AG2539" i="1"/>
  <c r="AF2539" i="1"/>
  <c r="AD2539" i="1"/>
  <c r="AC2539" i="1"/>
  <c r="C2539" i="1"/>
  <c r="AH2538" i="1"/>
  <c r="AG2538" i="1"/>
  <c r="AF2538" i="1"/>
  <c r="AD2538" i="1"/>
  <c r="AC2538" i="1"/>
  <c r="C2538" i="1"/>
  <c r="AH2537" i="1"/>
  <c r="AG2537" i="1"/>
  <c r="AF2537" i="1"/>
  <c r="AD2537" i="1"/>
  <c r="AC2537" i="1"/>
  <c r="C2537" i="1"/>
  <c r="AH2536" i="1"/>
  <c r="AG2536" i="1"/>
  <c r="AF2536" i="1"/>
  <c r="AD2536" i="1"/>
  <c r="AC2536" i="1"/>
  <c r="C2536" i="1"/>
  <c r="AH2535" i="1"/>
  <c r="AG2535" i="1"/>
  <c r="AF2535" i="1"/>
  <c r="AC2535" i="1"/>
  <c r="AD2535" i="1"/>
  <c r="C2535" i="1"/>
  <c r="AH2534" i="1"/>
  <c r="AG2534" i="1"/>
  <c r="AF2534" i="1"/>
  <c r="AC2534" i="1"/>
  <c r="AD2534" i="1"/>
  <c r="C2534" i="1"/>
  <c r="AH2533" i="1"/>
  <c r="AG2533" i="1"/>
  <c r="AF2533" i="1"/>
  <c r="AC2533" i="1"/>
  <c r="AD2533" i="1"/>
  <c r="C2533" i="1"/>
  <c r="AH2532" i="1"/>
  <c r="AG2532" i="1"/>
  <c r="AF2532" i="1"/>
  <c r="AC2532" i="1"/>
  <c r="AD2532" i="1"/>
  <c r="C2532" i="1"/>
  <c r="AH2531" i="1"/>
  <c r="AG2531" i="1"/>
  <c r="AF2531" i="1"/>
  <c r="AC2531" i="1"/>
  <c r="AD2531" i="1"/>
  <c r="C2531" i="1"/>
  <c r="AH2530" i="1"/>
  <c r="AG2530" i="1"/>
  <c r="AF2530" i="1"/>
  <c r="AC2530" i="1"/>
  <c r="AD2530" i="1"/>
  <c r="C2530" i="1"/>
  <c r="AH2529" i="1"/>
  <c r="AG2529" i="1"/>
  <c r="AF2529" i="1"/>
  <c r="AC2529" i="1"/>
  <c r="AD2529" i="1"/>
  <c r="C2529" i="1"/>
  <c r="AH2528" i="1"/>
  <c r="AG2528" i="1"/>
  <c r="AF2528" i="1"/>
  <c r="AC2528" i="1"/>
  <c r="AD2528" i="1"/>
  <c r="C2528" i="1"/>
  <c r="AH2527" i="1"/>
  <c r="AG2527" i="1"/>
  <c r="AF2527" i="1"/>
  <c r="AC2527" i="1"/>
  <c r="AD2527" i="1"/>
  <c r="C2527" i="1"/>
  <c r="AH2526" i="1"/>
  <c r="AG2526" i="1"/>
  <c r="AF2526" i="1"/>
  <c r="AC2526" i="1"/>
  <c r="AD2526" i="1"/>
  <c r="C2526" i="1"/>
  <c r="AH2525" i="1"/>
  <c r="AG2525" i="1"/>
  <c r="AF2525" i="1"/>
  <c r="AC2525" i="1"/>
  <c r="AD2525" i="1"/>
  <c r="I2525" i="1"/>
  <c r="C2525" i="1"/>
  <c r="AH2523" i="1"/>
  <c r="AG2523" i="1"/>
  <c r="AF2523" i="1"/>
  <c r="AC2523" i="1"/>
  <c r="AD2523" i="1"/>
  <c r="I2523" i="1"/>
  <c r="C2523" i="1"/>
  <c r="AH2524" i="1"/>
  <c r="AG2524" i="1"/>
  <c r="AF2524" i="1"/>
  <c r="AC2524" i="1"/>
  <c r="AD2524" i="1"/>
  <c r="I2524" i="1"/>
  <c r="C2524" i="1"/>
  <c r="AH2522" i="1"/>
  <c r="AG2522" i="1"/>
  <c r="AF2522" i="1"/>
  <c r="AC2522" i="1"/>
  <c r="AD2522" i="1"/>
  <c r="I2522" i="1"/>
  <c r="C2522" i="1"/>
  <c r="AH2521" i="1"/>
  <c r="AG2521" i="1"/>
  <c r="AF2521" i="1"/>
  <c r="AC2521" i="1"/>
  <c r="AD2521" i="1"/>
  <c r="I2521" i="1"/>
  <c r="C2521" i="1"/>
  <c r="AH2520" i="1"/>
  <c r="AG2520" i="1"/>
  <c r="AF2520" i="1"/>
  <c r="AC2520" i="1"/>
  <c r="AD2520" i="1"/>
  <c r="I2520" i="1"/>
  <c r="C2520" i="1"/>
  <c r="AH2518" i="1"/>
  <c r="AG2518" i="1"/>
  <c r="AF2518" i="1"/>
  <c r="AC2518" i="1"/>
  <c r="AD2518" i="1"/>
  <c r="I2518" i="1"/>
  <c r="C2518" i="1"/>
  <c r="AH2519" i="1"/>
  <c r="AG2519" i="1"/>
  <c r="AF2519" i="1"/>
  <c r="AD2519" i="1"/>
  <c r="AC2519" i="1"/>
  <c r="I2519" i="1"/>
  <c r="C2519" i="1"/>
  <c r="AH2517" i="1"/>
  <c r="AG2517" i="1"/>
  <c r="AF2517" i="1"/>
  <c r="AD2517" i="1"/>
  <c r="AC2517" i="1"/>
  <c r="I2517" i="1"/>
  <c r="C2517" i="1"/>
  <c r="AH2516" i="1"/>
  <c r="AG2516" i="1"/>
  <c r="AF2516" i="1"/>
  <c r="AD2516" i="1"/>
  <c r="AC2516" i="1"/>
  <c r="I2516" i="1"/>
  <c r="C2516" i="1"/>
  <c r="AH2515" i="1"/>
  <c r="AG2515" i="1"/>
  <c r="AF2515" i="1"/>
  <c r="AD2515" i="1"/>
  <c r="AC2515" i="1"/>
  <c r="I2515" i="1"/>
  <c r="C2515" i="1"/>
  <c r="AH2514" i="1"/>
  <c r="AG2514" i="1"/>
  <c r="AF2514" i="1"/>
  <c r="AD2514" i="1"/>
  <c r="AC2514" i="1"/>
  <c r="I2514" i="1"/>
  <c r="C2514" i="1"/>
  <c r="AH2513" i="1"/>
  <c r="AG2513" i="1"/>
  <c r="AF2513" i="1"/>
  <c r="AD2513" i="1"/>
  <c r="AC2513" i="1"/>
  <c r="I2513" i="1"/>
  <c r="C2513" i="1"/>
  <c r="AH2512" i="1"/>
  <c r="AG2512" i="1"/>
  <c r="AF2512" i="1"/>
  <c r="AD2512" i="1"/>
  <c r="AC2512" i="1"/>
  <c r="I2512" i="1"/>
  <c r="C2512" i="1"/>
  <c r="AH2511" i="1"/>
  <c r="AG2511" i="1"/>
  <c r="AF2511" i="1"/>
  <c r="AD2511" i="1"/>
  <c r="AC2511" i="1"/>
  <c r="I2511" i="1"/>
  <c r="C2511" i="1"/>
  <c r="AH2510" i="1"/>
  <c r="AG2510" i="1"/>
  <c r="AF2510" i="1"/>
  <c r="AD2510" i="1"/>
  <c r="AC2510" i="1"/>
  <c r="I2510" i="1"/>
  <c r="C2510" i="1"/>
  <c r="AH2509" i="1"/>
  <c r="AG2509" i="1"/>
  <c r="AF2509" i="1"/>
  <c r="AD2509" i="1"/>
  <c r="AC2509" i="1"/>
  <c r="I2509" i="1"/>
  <c r="C2509" i="1"/>
  <c r="AH2508" i="1"/>
  <c r="AG2508" i="1"/>
  <c r="AF2508" i="1"/>
  <c r="AD2508" i="1"/>
  <c r="AC2508" i="1"/>
  <c r="I2508" i="1"/>
  <c r="C2508" i="1"/>
  <c r="AH2507" i="1"/>
  <c r="AG2507" i="1"/>
  <c r="AF2507" i="1"/>
  <c r="AD2507" i="1"/>
  <c r="AC2507" i="1"/>
  <c r="I2507" i="1"/>
  <c r="C2507" i="1"/>
  <c r="AH2506" i="1"/>
  <c r="AG2506" i="1"/>
  <c r="AF2506" i="1"/>
  <c r="AD2506" i="1"/>
  <c r="AC2506" i="1"/>
  <c r="I2506" i="1"/>
  <c r="C2506" i="1"/>
  <c r="AH2505" i="1"/>
  <c r="AG2505" i="1"/>
  <c r="AF2505" i="1"/>
  <c r="AD2505" i="1"/>
  <c r="AC2505" i="1"/>
  <c r="I2505" i="1"/>
  <c r="C2505" i="1"/>
  <c r="AH2504" i="1"/>
  <c r="AG2504" i="1"/>
  <c r="AF2504" i="1"/>
  <c r="AD2504" i="1"/>
  <c r="AC2504" i="1"/>
  <c r="I2504" i="1"/>
  <c r="C2504" i="1"/>
  <c r="I2492" i="1"/>
  <c r="C2492" i="1"/>
  <c r="I2491" i="1"/>
  <c r="C2491" i="1"/>
  <c r="I2490" i="1"/>
  <c r="C2490" i="1"/>
  <c r="I2489" i="1"/>
  <c r="C2489" i="1"/>
  <c r="AH2503" i="1"/>
  <c r="AG2503" i="1"/>
  <c r="AF2503" i="1"/>
  <c r="AD2503" i="1"/>
  <c r="AC2503" i="1"/>
  <c r="I2503" i="1"/>
  <c r="C2503" i="1"/>
  <c r="AH2502" i="1"/>
  <c r="AG2502" i="1"/>
  <c r="AF2502" i="1"/>
  <c r="AD2502" i="1"/>
  <c r="AC2502" i="1"/>
  <c r="I2502" i="1"/>
  <c r="C2502" i="1"/>
  <c r="AH2501" i="1"/>
  <c r="AG2501" i="1"/>
  <c r="AF2501" i="1"/>
  <c r="AD2501" i="1"/>
  <c r="AC2501" i="1"/>
  <c r="I2501" i="1"/>
  <c r="C2501" i="1"/>
  <c r="AH2500" i="1"/>
  <c r="AG2500" i="1"/>
  <c r="AF2500" i="1"/>
  <c r="AD2500" i="1"/>
  <c r="AC2500" i="1"/>
  <c r="I2500" i="1"/>
  <c r="C2500" i="1"/>
  <c r="AH2499" i="1"/>
  <c r="AG2499" i="1"/>
  <c r="AF2499" i="1"/>
  <c r="AD2499" i="1"/>
  <c r="AC2499" i="1"/>
  <c r="I2499" i="1"/>
  <c r="C2499" i="1"/>
  <c r="AH2498" i="1"/>
  <c r="AG2498" i="1"/>
  <c r="AF2498" i="1"/>
  <c r="AD2498" i="1"/>
  <c r="AC2498" i="1"/>
  <c r="I2498" i="1"/>
  <c r="C2498" i="1"/>
  <c r="AH2497" i="1"/>
  <c r="AG2497" i="1"/>
  <c r="AF2497" i="1"/>
  <c r="AD2497" i="1"/>
  <c r="AC2497" i="1"/>
  <c r="I2497" i="1"/>
  <c r="C2497" i="1"/>
  <c r="AH2496" i="1"/>
  <c r="AG2496" i="1"/>
  <c r="AF2496" i="1"/>
  <c r="AD2496" i="1"/>
  <c r="AC2496" i="1"/>
  <c r="I2496" i="1"/>
  <c r="C2496" i="1"/>
  <c r="AH2495" i="1"/>
  <c r="AG2495" i="1"/>
  <c r="AF2495" i="1"/>
  <c r="AD2495" i="1"/>
  <c r="AC2495" i="1"/>
  <c r="I2495" i="1"/>
  <c r="C2495" i="1"/>
  <c r="AH2494" i="1"/>
  <c r="AG2494" i="1"/>
  <c r="AF2494" i="1"/>
  <c r="AD2494" i="1"/>
  <c r="AC2494" i="1"/>
  <c r="I2494" i="1"/>
  <c r="C2494" i="1"/>
  <c r="AH2493" i="1"/>
  <c r="AG2493" i="1"/>
  <c r="AF2493" i="1"/>
  <c r="AD2493" i="1"/>
  <c r="AC2493" i="1"/>
  <c r="I2493" i="1"/>
  <c r="C2493" i="1"/>
  <c r="AH2492" i="1"/>
  <c r="AG2492" i="1"/>
  <c r="AF2492" i="1"/>
  <c r="AD2492" i="1"/>
  <c r="AC2492" i="1"/>
  <c r="AH2491" i="1"/>
  <c r="AG2491" i="1"/>
  <c r="AF2491" i="1"/>
  <c r="AD2491" i="1"/>
  <c r="AC2491" i="1"/>
  <c r="AH2490" i="1"/>
  <c r="AG2490" i="1"/>
  <c r="AF2490" i="1"/>
  <c r="AD2490" i="1"/>
  <c r="AC2490" i="1"/>
  <c r="AH2489" i="1"/>
  <c r="AG2489" i="1"/>
  <c r="AF2489" i="1"/>
  <c r="AD2489" i="1"/>
  <c r="AC2489" i="1"/>
  <c r="AH2488" i="1"/>
  <c r="AG2488" i="1"/>
  <c r="AF2488" i="1"/>
  <c r="AD2488" i="1"/>
  <c r="AC2488" i="1"/>
  <c r="I2488" i="1"/>
  <c r="C2488" i="1"/>
  <c r="AH2487" i="1"/>
  <c r="AG2487" i="1"/>
  <c r="AF2487" i="1"/>
  <c r="AD2487" i="1"/>
  <c r="AC2487" i="1"/>
  <c r="I2487" i="1"/>
  <c r="C2487" i="1"/>
  <c r="AH2486" i="1"/>
  <c r="AG2486" i="1"/>
  <c r="AF2486" i="1"/>
  <c r="AD2486" i="1"/>
  <c r="AC2486" i="1"/>
  <c r="I2486" i="1"/>
  <c r="C2486" i="1"/>
  <c r="AH2485" i="1"/>
  <c r="AG2485" i="1"/>
  <c r="AF2485" i="1"/>
  <c r="AD2485" i="1"/>
  <c r="AC2485" i="1"/>
  <c r="I2485" i="1"/>
  <c r="C2485" i="1"/>
  <c r="AH2484" i="1"/>
  <c r="AG2484" i="1"/>
  <c r="AF2484" i="1"/>
  <c r="AD2484" i="1"/>
  <c r="AC2484" i="1"/>
  <c r="I2484" i="1"/>
  <c r="C2484" i="1"/>
  <c r="AH2483" i="1"/>
  <c r="AG2483" i="1"/>
  <c r="AF2483" i="1"/>
  <c r="AD2483" i="1"/>
  <c r="AC2483" i="1"/>
  <c r="I2483" i="1"/>
  <c r="C2483" i="1"/>
  <c r="AH2482" i="1"/>
  <c r="AG2482" i="1"/>
  <c r="AF2482" i="1"/>
  <c r="AD2482" i="1"/>
  <c r="AC2482" i="1"/>
  <c r="I2482" i="1"/>
  <c r="C2482" i="1"/>
  <c r="AH2481" i="1"/>
  <c r="AG2481" i="1"/>
  <c r="AF2481" i="1"/>
  <c r="AD2481" i="1"/>
  <c r="AC2481" i="1"/>
  <c r="I2481" i="1"/>
  <c r="AH2480" i="1"/>
  <c r="AG2480" i="1"/>
  <c r="AF2480" i="1"/>
  <c r="AD2480" i="1"/>
  <c r="AC2480" i="1"/>
  <c r="S2480" i="1"/>
  <c r="T2480" i="1" s="1"/>
  <c r="I2480" i="1"/>
  <c r="C2480" i="1"/>
  <c r="AH2479" i="1"/>
  <c r="AG2479" i="1"/>
  <c r="AF2479" i="1"/>
  <c r="AD2479" i="1"/>
  <c r="AC2479" i="1"/>
  <c r="S2479" i="1"/>
  <c r="T2479" i="1" s="1"/>
  <c r="I2479" i="1"/>
  <c r="C2479" i="1"/>
  <c r="AH2478" i="1"/>
  <c r="AG2478" i="1"/>
  <c r="AF2478" i="1"/>
  <c r="AD2478" i="1"/>
  <c r="AC2478" i="1"/>
  <c r="S2478" i="1"/>
  <c r="T2478" i="1" s="1"/>
  <c r="I2478" i="1"/>
  <c r="C2478" i="1"/>
  <c r="AH2477" i="1"/>
  <c r="AG2477" i="1"/>
  <c r="AF2477" i="1"/>
  <c r="AD2477" i="1"/>
  <c r="AC2477" i="1"/>
  <c r="S2477" i="1"/>
  <c r="T2477" i="1" s="1"/>
  <c r="I2477" i="1"/>
  <c r="C2477" i="1"/>
  <c r="AH2476" i="1"/>
  <c r="AG2476" i="1"/>
  <c r="AF2476" i="1"/>
  <c r="AD2476" i="1"/>
  <c r="AC2476" i="1"/>
  <c r="S2476" i="1"/>
  <c r="T2476" i="1" s="1"/>
  <c r="I2476" i="1"/>
  <c r="C2476" i="1"/>
  <c r="AH2475" i="1"/>
  <c r="AG2475" i="1"/>
  <c r="AF2475" i="1"/>
  <c r="AD2475" i="1"/>
  <c r="AC2475" i="1"/>
  <c r="S2475" i="1"/>
  <c r="T2475" i="1" s="1"/>
  <c r="I2475" i="1"/>
  <c r="C2475" i="1"/>
  <c r="AH2474" i="1"/>
  <c r="AG2474" i="1"/>
  <c r="AF2474" i="1"/>
  <c r="AD2474" i="1"/>
  <c r="AC2474" i="1"/>
  <c r="S2474" i="1"/>
  <c r="T2474" i="1" s="1"/>
  <c r="I2474" i="1"/>
  <c r="C2474" i="1"/>
  <c r="AH2473" i="1"/>
  <c r="AG2473" i="1"/>
  <c r="AF2473" i="1"/>
  <c r="AD2473" i="1"/>
  <c r="AC2473" i="1"/>
  <c r="S2473" i="1"/>
  <c r="T2473" i="1" s="1"/>
  <c r="I2473" i="1"/>
  <c r="C2473" i="1"/>
  <c r="AH2472" i="1"/>
  <c r="AG2472" i="1"/>
  <c r="AF2472" i="1"/>
  <c r="AD2472" i="1"/>
  <c r="AC2472" i="1"/>
  <c r="S2472" i="1"/>
  <c r="T2472" i="1" s="1"/>
  <c r="I2472" i="1"/>
  <c r="C2472" i="1"/>
  <c r="AH2471" i="1"/>
  <c r="AG2471" i="1"/>
  <c r="AF2471" i="1"/>
  <c r="AD2471" i="1"/>
  <c r="AC2471" i="1"/>
  <c r="S2471" i="1"/>
  <c r="T2471" i="1" s="1"/>
  <c r="I2471" i="1"/>
  <c r="C2471" i="1"/>
  <c r="AH2470" i="1"/>
  <c r="AG2470" i="1"/>
  <c r="AF2470" i="1"/>
  <c r="AD2470" i="1"/>
  <c r="AC2470" i="1"/>
  <c r="S2470" i="1"/>
  <c r="T2470" i="1" s="1"/>
  <c r="I2470" i="1"/>
  <c r="C2470" i="1"/>
  <c r="AH2469" i="1"/>
  <c r="AG2469" i="1"/>
  <c r="AF2469" i="1"/>
  <c r="AD2469" i="1"/>
  <c r="AC2469" i="1"/>
  <c r="S2469" i="1"/>
  <c r="T2469" i="1" s="1"/>
  <c r="I2469" i="1"/>
  <c r="C2469" i="1"/>
  <c r="AH2468" i="1"/>
  <c r="AG2468" i="1"/>
  <c r="AF2468" i="1"/>
  <c r="AD2468" i="1"/>
  <c r="AC2468" i="1"/>
  <c r="S2468" i="1"/>
  <c r="T2468" i="1" s="1"/>
  <c r="I2468" i="1"/>
  <c r="C2468" i="1"/>
  <c r="AH2467" i="1"/>
  <c r="AG2467" i="1"/>
  <c r="AF2467" i="1"/>
  <c r="AD2467" i="1"/>
  <c r="AC2467" i="1"/>
  <c r="S2467" i="1"/>
  <c r="T2467" i="1" s="1"/>
  <c r="I2467" i="1"/>
  <c r="C2467" i="1"/>
  <c r="AH2466" i="1"/>
  <c r="AG2466" i="1"/>
  <c r="AF2466" i="1"/>
  <c r="AD2466" i="1"/>
  <c r="AC2466" i="1"/>
  <c r="S2466" i="1"/>
  <c r="T2466" i="1" s="1"/>
  <c r="I2466" i="1"/>
  <c r="C2466" i="1"/>
  <c r="AH2465" i="1"/>
  <c r="AG2465" i="1"/>
  <c r="AF2465" i="1"/>
  <c r="AD2465" i="1"/>
  <c r="AC2465" i="1"/>
  <c r="I2465" i="1"/>
  <c r="C2465" i="1"/>
  <c r="AH2464" i="1"/>
  <c r="AG2464" i="1"/>
  <c r="AF2464" i="1"/>
  <c r="AD2464" i="1"/>
  <c r="AC2464" i="1"/>
  <c r="I2464" i="1"/>
  <c r="C2464" i="1"/>
  <c r="AH2463" i="1"/>
  <c r="AG2463" i="1"/>
  <c r="AF2463" i="1"/>
  <c r="AD2463" i="1"/>
  <c r="AC2463" i="1"/>
  <c r="I2463" i="1"/>
  <c r="C2463" i="1"/>
  <c r="AH2462" i="1"/>
  <c r="AG2462" i="1"/>
  <c r="AF2462" i="1"/>
  <c r="AD2462" i="1"/>
  <c r="AC2462" i="1"/>
  <c r="I2462" i="1"/>
  <c r="C2462" i="1"/>
  <c r="AH2461" i="1"/>
  <c r="AG2461" i="1"/>
  <c r="AF2461" i="1"/>
  <c r="AD2461" i="1"/>
  <c r="AC2461" i="1"/>
  <c r="I2461" i="1"/>
  <c r="C2461" i="1"/>
  <c r="AH2460" i="1"/>
  <c r="AG2460" i="1"/>
  <c r="AF2460" i="1"/>
  <c r="AD2460" i="1"/>
  <c r="AC2460" i="1"/>
  <c r="I2460" i="1"/>
  <c r="C2460" i="1"/>
  <c r="AH2459" i="1"/>
  <c r="AG2459" i="1"/>
  <c r="AF2459" i="1"/>
  <c r="AD2459" i="1"/>
  <c r="AC2459" i="1"/>
  <c r="I2459" i="1"/>
  <c r="C2459" i="1"/>
  <c r="AH2458" i="1"/>
  <c r="AG2458" i="1"/>
  <c r="AF2458" i="1"/>
  <c r="AD2458" i="1"/>
  <c r="AC2458" i="1"/>
  <c r="I2458" i="1"/>
  <c r="C2458" i="1"/>
  <c r="AH2457" i="1"/>
  <c r="AG2457" i="1"/>
  <c r="AF2457" i="1"/>
  <c r="AD2457" i="1"/>
  <c r="AC2457" i="1"/>
  <c r="I2457" i="1"/>
  <c r="C2457" i="1"/>
  <c r="AH2456" i="1"/>
  <c r="AG2456" i="1"/>
  <c r="AF2456" i="1"/>
  <c r="AD2456" i="1"/>
  <c r="AC2456" i="1"/>
  <c r="I2456" i="1"/>
  <c r="C2456" i="1"/>
  <c r="AH2455" i="1"/>
  <c r="AG2455" i="1"/>
  <c r="AF2455" i="1"/>
  <c r="AD2455" i="1"/>
  <c r="AC2455" i="1"/>
  <c r="I2455" i="1"/>
  <c r="C2455" i="1"/>
  <c r="AH2095" i="1"/>
  <c r="AG2095" i="1"/>
  <c r="AF2095" i="1"/>
  <c r="AD2095" i="1"/>
  <c r="AC2095" i="1"/>
  <c r="S2095" i="1"/>
  <c r="T2095" i="1" s="1"/>
  <c r="I2095" i="1"/>
  <c r="C2095" i="1"/>
  <c r="AH2094" i="1"/>
  <c r="AG2094" i="1"/>
  <c r="AF2094" i="1"/>
  <c r="AD2094" i="1"/>
  <c r="AC2094" i="1"/>
  <c r="S2094" i="1"/>
  <c r="T2094" i="1" s="1"/>
  <c r="I2094" i="1"/>
  <c r="C2094" i="1"/>
  <c r="AH2454" i="1"/>
  <c r="AG2454" i="1"/>
  <c r="AF2454" i="1"/>
  <c r="AD2454" i="1"/>
  <c r="AC2454" i="1"/>
  <c r="S2454" i="1"/>
  <c r="T2454" i="1" s="1"/>
  <c r="I2454" i="1"/>
  <c r="C2454" i="1"/>
  <c r="AH2453" i="1"/>
  <c r="AG2453" i="1"/>
  <c r="AF2453" i="1"/>
  <c r="AD2453" i="1"/>
  <c r="AC2453" i="1"/>
  <c r="S2453" i="1"/>
  <c r="T2453" i="1" s="1"/>
  <c r="I2453" i="1"/>
  <c r="C2453" i="1"/>
  <c r="AH2452" i="1"/>
  <c r="AG2452" i="1"/>
  <c r="AF2452" i="1"/>
  <c r="AD2452" i="1"/>
  <c r="AC2452" i="1"/>
  <c r="S2452" i="1"/>
  <c r="T2452" i="1" s="1"/>
  <c r="I2452" i="1"/>
  <c r="C2452" i="1"/>
  <c r="AH2451" i="1"/>
  <c r="AG2451" i="1"/>
  <c r="AF2451" i="1"/>
  <c r="AD2451" i="1"/>
  <c r="AC2451" i="1"/>
  <c r="S2451" i="1"/>
  <c r="T2451" i="1" s="1"/>
  <c r="I2451" i="1"/>
  <c r="C2451" i="1"/>
  <c r="AH2450" i="1"/>
  <c r="AG2450" i="1"/>
  <c r="AF2450" i="1"/>
  <c r="AD2450" i="1"/>
  <c r="AC2450" i="1"/>
  <c r="S2450" i="1"/>
  <c r="T2450" i="1" s="1"/>
  <c r="I2450" i="1"/>
  <c r="C2450" i="1"/>
  <c r="AH2449" i="1"/>
  <c r="AG2449" i="1"/>
  <c r="AF2449" i="1"/>
  <c r="AD2449" i="1"/>
  <c r="AC2449" i="1"/>
  <c r="S2449" i="1"/>
  <c r="T2449" i="1" s="1"/>
  <c r="I2449" i="1"/>
  <c r="C2449" i="1"/>
  <c r="AH2448" i="1"/>
  <c r="AG2448" i="1"/>
  <c r="AF2448" i="1"/>
  <c r="AD2448" i="1"/>
  <c r="AC2448" i="1"/>
  <c r="S2448" i="1"/>
  <c r="T2448" i="1" s="1"/>
  <c r="I2448" i="1"/>
  <c r="C2448" i="1"/>
  <c r="AH2447" i="1"/>
  <c r="AG2447" i="1"/>
  <c r="AF2447" i="1"/>
  <c r="AD2447" i="1"/>
  <c r="AC2447" i="1"/>
  <c r="S2447" i="1"/>
  <c r="T2447" i="1" s="1"/>
  <c r="I2447" i="1"/>
  <c r="C2447" i="1"/>
  <c r="AH2446" i="1"/>
  <c r="AG2446" i="1"/>
  <c r="AF2446" i="1"/>
  <c r="AD2446" i="1"/>
  <c r="AC2446" i="1"/>
  <c r="S2446" i="1"/>
  <c r="T2446" i="1" s="1"/>
  <c r="I2446" i="1"/>
  <c r="C2446" i="1"/>
  <c r="AH2445" i="1"/>
  <c r="AG2445" i="1"/>
  <c r="AF2445" i="1"/>
  <c r="AD2445" i="1"/>
  <c r="AC2445" i="1"/>
  <c r="S2445" i="1"/>
  <c r="T2445" i="1" s="1"/>
  <c r="I2445" i="1"/>
  <c r="C2445" i="1"/>
  <c r="AH2444" i="1"/>
  <c r="AG2444" i="1"/>
  <c r="AF2444" i="1"/>
  <c r="AD2444" i="1"/>
  <c r="AC2444" i="1"/>
  <c r="S2444" i="1"/>
  <c r="T2444" i="1" s="1"/>
  <c r="I2444" i="1"/>
  <c r="C2444" i="1"/>
  <c r="AH2443" i="1"/>
  <c r="AG2443" i="1"/>
  <c r="AF2443" i="1"/>
  <c r="AD2443" i="1"/>
  <c r="AC2443" i="1"/>
  <c r="S2443" i="1"/>
  <c r="T2443" i="1" s="1"/>
  <c r="I2443" i="1"/>
  <c r="C2443" i="1"/>
  <c r="AH2442" i="1"/>
  <c r="AG2442" i="1"/>
  <c r="AF2442" i="1"/>
  <c r="AD2442" i="1"/>
  <c r="AC2442" i="1"/>
  <c r="S2442" i="1"/>
  <c r="T2442" i="1" s="1"/>
  <c r="I2442" i="1"/>
  <c r="C2442" i="1"/>
  <c r="AH2441" i="1"/>
  <c r="AG2441" i="1"/>
  <c r="AF2441" i="1"/>
  <c r="AD2441" i="1"/>
  <c r="AC2441" i="1"/>
  <c r="S2441" i="1"/>
  <c r="T2441" i="1" s="1"/>
  <c r="I2441" i="1"/>
  <c r="C2441" i="1"/>
  <c r="AH2440" i="1"/>
  <c r="AG2440" i="1"/>
  <c r="AF2440" i="1"/>
  <c r="AD2440" i="1"/>
  <c r="AC2440" i="1"/>
  <c r="S2440" i="1"/>
  <c r="T2440" i="1" s="1"/>
  <c r="I2440" i="1"/>
  <c r="C2440" i="1"/>
  <c r="AH2439" i="1"/>
  <c r="AG2439" i="1"/>
  <c r="AF2439" i="1"/>
  <c r="AD2439" i="1"/>
  <c r="AC2439" i="1"/>
  <c r="S2439" i="1"/>
  <c r="T2439" i="1" s="1"/>
  <c r="I2439" i="1"/>
  <c r="C2439" i="1"/>
  <c r="AH2438" i="1"/>
  <c r="AG2438" i="1"/>
  <c r="AF2438" i="1"/>
  <c r="AD2438" i="1"/>
  <c r="AC2438" i="1"/>
  <c r="S2438" i="1"/>
  <c r="T2438" i="1" s="1"/>
  <c r="I2438" i="1"/>
  <c r="C2438" i="1"/>
  <c r="AH2437" i="1"/>
  <c r="AG2437" i="1"/>
  <c r="AF2437" i="1"/>
  <c r="AD2437" i="1"/>
  <c r="AC2437" i="1"/>
  <c r="S2437" i="1"/>
  <c r="T2437" i="1" s="1"/>
  <c r="I2437" i="1"/>
  <c r="C2437" i="1"/>
  <c r="AH2436" i="1"/>
  <c r="AG2436" i="1"/>
  <c r="AF2436" i="1"/>
  <c r="AD2436" i="1"/>
  <c r="AC2436" i="1"/>
  <c r="S2436" i="1"/>
  <c r="T2436" i="1" s="1"/>
  <c r="I2436" i="1"/>
  <c r="C2436" i="1"/>
  <c r="AH2435" i="1"/>
  <c r="AG2435" i="1"/>
  <c r="AF2435" i="1"/>
  <c r="AD2435" i="1"/>
  <c r="AC2435" i="1"/>
  <c r="S2435" i="1"/>
  <c r="T2435" i="1" s="1"/>
  <c r="I2435" i="1"/>
  <c r="C2435" i="1"/>
  <c r="AH2434" i="1"/>
  <c r="AG2434" i="1"/>
  <c r="AF2434" i="1"/>
  <c r="AD2434" i="1"/>
  <c r="AC2434" i="1"/>
  <c r="S2434" i="1"/>
  <c r="T2434" i="1" s="1"/>
  <c r="I2434" i="1"/>
  <c r="C2434" i="1"/>
  <c r="AH2433" i="1"/>
  <c r="AG2433" i="1"/>
  <c r="AF2433" i="1"/>
  <c r="AD2433" i="1"/>
  <c r="AC2433" i="1"/>
  <c r="S2433" i="1"/>
  <c r="T2433" i="1" s="1"/>
  <c r="I2433" i="1"/>
  <c r="C2433" i="1"/>
  <c r="AH2432" i="1"/>
  <c r="AG2432" i="1"/>
  <c r="AF2432" i="1"/>
  <c r="AD2432" i="1"/>
  <c r="AC2432" i="1"/>
  <c r="S2432" i="1"/>
  <c r="T2432" i="1" s="1"/>
  <c r="I2432" i="1"/>
  <c r="C2432" i="1"/>
  <c r="AH2431" i="1"/>
  <c r="AG2431" i="1"/>
  <c r="AF2431" i="1"/>
  <c r="AD2431" i="1"/>
  <c r="AC2431" i="1"/>
  <c r="S2431" i="1"/>
  <c r="T2431" i="1" s="1"/>
  <c r="I2431" i="1"/>
  <c r="C2431" i="1"/>
  <c r="AH2430" i="1"/>
  <c r="AG2430" i="1"/>
  <c r="AF2430" i="1"/>
  <c r="AD2430" i="1"/>
  <c r="AC2430" i="1"/>
  <c r="S2430" i="1"/>
  <c r="T2430" i="1" s="1"/>
  <c r="I2430" i="1"/>
  <c r="C2430" i="1"/>
  <c r="AH2429" i="1"/>
  <c r="AG2429" i="1"/>
  <c r="AF2429" i="1"/>
  <c r="AD2429" i="1"/>
  <c r="AC2429" i="1"/>
  <c r="S2429" i="1"/>
  <c r="T2429" i="1" s="1"/>
  <c r="I2429" i="1"/>
  <c r="C2429" i="1"/>
  <c r="AH2428" i="1"/>
  <c r="AG2428" i="1"/>
  <c r="AF2428" i="1"/>
  <c r="AD2428" i="1"/>
  <c r="AC2428" i="1"/>
  <c r="S2428" i="1"/>
  <c r="T2428" i="1" s="1"/>
  <c r="I2428" i="1"/>
  <c r="C2428" i="1"/>
  <c r="AH2427" i="1"/>
  <c r="AG2427" i="1"/>
  <c r="AF2427" i="1"/>
  <c r="AD2427" i="1"/>
  <c r="AC2427" i="1"/>
  <c r="S2427" i="1"/>
  <c r="T2427" i="1" s="1"/>
  <c r="I2427" i="1"/>
  <c r="C2427" i="1"/>
  <c r="AH2426" i="1"/>
  <c r="AG2426" i="1"/>
  <c r="AF2426" i="1"/>
  <c r="AD2426" i="1"/>
  <c r="AC2426" i="1"/>
  <c r="I2426" i="1"/>
  <c r="C2426" i="1"/>
  <c r="AH2425" i="1"/>
  <c r="AG2425" i="1"/>
  <c r="AF2425" i="1"/>
  <c r="AD2425" i="1"/>
  <c r="AC2425" i="1"/>
  <c r="I2425" i="1"/>
  <c r="C2425" i="1"/>
  <c r="AH2424" i="1"/>
  <c r="AG2424" i="1"/>
  <c r="AF2424" i="1"/>
  <c r="AD2424" i="1"/>
  <c r="AC2424" i="1"/>
  <c r="I2424" i="1"/>
  <c r="C2424" i="1"/>
  <c r="AH2423" i="1"/>
  <c r="AG2423" i="1"/>
  <c r="AF2423" i="1"/>
  <c r="AD2423" i="1"/>
  <c r="AC2423" i="1"/>
  <c r="I2423" i="1"/>
  <c r="C2423" i="1"/>
  <c r="AH2422" i="1"/>
  <c r="AG2422" i="1"/>
  <c r="AF2422" i="1"/>
  <c r="AD2422" i="1"/>
  <c r="AC2422" i="1"/>
  <c r="I2422" i="1"/>
  <c r="C2422" i="1"/>
  <c r="AH2421" i="1"/>
  <c r="AG2421" i="1"/>
  <c r="AF2421" i="1"/>
  <c r="AD2421" i="1"/>
  <c r="AC2421" i="1"/>
  <c r="I2421" i="1"/>
  <c r="C2421" i="1"/>
  <c r="AH2420" i="1"/>
  <c r="AG2420" i="1"/>
  <c r="AF2420" i="1"/>
  <c r="AD2420" i="1"/>
  <c r="AC2420" i="1"/>
  <c r="I2420" i="1"/>
  <c r="C2420" i="1"/>
  <c r="AH2419" i="1"/>
  <c r="AG2419" i="1"/>
  <c r="AF2419" i="1"/>
  <c r="AD2419" i="1"/>
  <c r="AC2419" i="1"/>
  <c r="I2419" i="1"/>
  <c r="C2419" i="1"/>
  <c r="AH2418" i="1"/>
  <c r="AG2418" i="1"/>
  <c r="AF2418" i="1"/>
  <c r="AD2418" i="1"/>
  <c r="AC2418" i="1"/>
  <c r="I2418" i="1"/>
  <c r="C2418" i="1"/>
  <c r="AH2417" i="1"/>
  <c r="AG2417" i="1"/>
  <c r="AF2417" i="1"/>
  <c r="AD2417" i="1"/>
  <c r="AC2417" i="1"/>
  <c r="I2417" i="1"/>
  <c r="C2417" i="1"/>
  <c r="AH2416" i="1"/>
  <c r="AG2416" i="1"/>
  <c r="AF2416" i="1"/>
  <c r="AD2416" i="1"/>
  <c r="AC2416" i="1"/>
  <c r="I2416" i="1"/>
  <c r="C2416" i="1"/>
  <c r="AH2415" i="1"/>
  <c r="AG2415" i="1"/>
  <c r="AF2415" i="1"/>
  <c r="AD2415" i="1"/>
  <c r="AC2415" i="1"/>
  <c r="I2415" i="1"/>
  <c r="C2415" i="1"/>
  <c r="AH2414" i="1"/>
  <c r="AG2414" i="1"/>
  <c r="AF2414" i="1"/>
  <c r="AD2414" i="1"/>
  <c r="AC2414" i="1"/>
  <c r="I2414" i="1"/>
  <c r="C2414" i="1"/>
  <c r="AH2413" i="1"/>
  <c r="AG2413" i="1"/>
  <c r="AF2413" i="1"/>
  <c r="AD2413" i="1"/>
  <c r="AC2413" i="1"/>
  <c r="I2413" i="1"/>
  <c r="C2413" i="1"/>
  <c r="I2398" i="1"/>
  <c r="AH2412" i="1"/>
  <c r="AG2412" i="1"/>
  <c r="AF2412" i="1"/>
  <c r="AD2412" i="1"/>
  <c r="AC2412" i="1"/>
  <c r="I2412" i="1"/>
  <c r="C2412" i="1"/>
  <c r="AH2411" i="1"/>
  <c r="AG2411" i="1"/>
  <c r="AF2411" i="1"/>
  <c r="AD2411" i="1"/>
  <c r="AC2411" i="1"/>
  <c r="I2411" i="1"/>
  <c r="C2411" i="1"/>
  <c r="AH2410" i="1"/>
  <c r="AG2410" i="1"/>
  <c r="AF2410" i="1"/>
  <c r="AD2410" i="1"/>
  <c r="AC2410" i="1"/>
  <c r="I2410" i="1"/>
  <c r="C2410" i="1"/>
  <c r="AH2409" i="1"/>
  <c r="AG2409" i="1"/>
  <c r="AF2409" i="1"/>
  <c r="AD2409" i="1"/>
  <c r="AC2409" i="1"/>
  <c r="I2409" i="1"/>
  <c r="C2409" i="1"/>
  <c r="AH2408" i="1"/>
  <c r="AG2408" i="1"/>
  <c r="AF2408" i="1"/>
  <c r="AD2408" i="1"/>
  <c r="AC2408" i="1"/>
  <c r="I2408" i="1"/>
  <c r="C2408" i="1"/>
  <c r="AH2407" i="1"/>
  <c r="AG2407" i="1"/>
  <c r="AF2407" i="1"/>
  <c r="AD2407" i="1"/>
  <c r="AC2407" i="1"/>
  <c r="I2407" i="1"/>
  <c r="C2407" i="1"/>
  <c r="AH2406" i="1"/>
  <c r="AG2406" i="1"/>
  <c r="AF2406" i="1"/>
  <c r="AD2406" i="1"/>
  <c r="AC2406" i="1"/>
  <c r="I2406" i="1"/>
  <c r="C2406" i="1"/>
  <c r="AH2405" i="1"/>
  <c r="AG2405" i="1"/>
  <c r="AF2405" i="1"/>
  <c r="AD2405" i="1"/>
  <c r="AC2405" i="1"/>
  <c r="I2405" i="1"/>
  <c r="C2405" i="1"/>
  <c r="AH2404" i="1"/>
  <c r="AG2404" i="1"/>
  <c r="AF2404" i="1"/>
  <c r="AD2404" i="1"/>
  <c r="AC2404" i="1"/>
  <c r="I2404" i="1"/>
  <c r="C2404" i="1"/>
  <c r="AH2403" i="1"/>
  <c r="AG2403" i="1"/>
  <c r="AF2403" i="1"/>
  <c r="AD2403" i="1"/>
  <c r="AC2403" i="1"/>
  <c r="I2403" i="1"/>
  <c r="C2403" i="1"/>
  <c r="AH2402" i="1"/>
  <c r="AG2402" i="1"/>
  <c r="AF2402" i="1"/>
  <c r="AD2402" i="1"/>
  <c r="AC2402" i="1"/>
  <c r="I2402" i="1"/>
  <c r="C2402" i="1"/>
  <c r="AH2401" i="1"/>
  <c r="AG2401" i="1"/>
  <c r="AF2401" i="1"/>
  <c r="AD2401" i="1"/>
  <c r="AC2401" i="1"/>
  <c r="I2401" i="1"/>
  <c r="C2401" i="1"/>
  <c r="AH2400" i="1"/>
  <c r="AG2400" i="1"/>
  <c r="AF2400" i="1"/>
  <c r="AD2400" i="1"/>
  <c r="AC2400" i="1"/>
  <c r="I2400" i="1"/>
  <c r="C2400" i="1"/>
  <c r="AH2399" i="1"/>
  <c r="AG2399" i="1"/>
  <c r="AF2399" i="1"/>
  <c r="AD2399" i="1"/>
  <c r="AC2399" i="1"/>
  <c r="I2399" i="1"/>
  <c r="C2399" i="1"/>
  <c r="AH2398" i="1"/>
  <c r="AG2398" i="1"/>
  <c r="AF2398" i="1"/>
  <c r="AD2398" i="1"/>
  <c r="AC2398" i="1"/>
  <c r="C2398" i="1"/>
  <c r="I1366" i="1"/>
  <c r="C1366" i="1"/>
  <c r="AH1364" i="1"/>
  <c r="AG1364" i="1"/>
  <c r="AF1364" i="1"/>
  <c r="AD1364" i="1"/>
  <c r="AC1364" i="1"/>
  <c r="I1364" i="1"/>
  <c r="C1364" i="1"/>
  <c r="AH1705" i="1"/>
  <c r="AG1705" i="1"/>
  <c r="AF1705" i="1"/>
  <c r="AD1705" i="1"/>
  <c r="AC1705" i="1"/>
  <c r="S1705" i="1"/>
  <c r="T1705" i="1" s="1"/>
  <c r="I1705" i="1"/>
  <c r="C1705" i="1"/>
  <c r="AH2397" i="1"/>
  <c r="AG2397" i="1"/>
  <c r="AF2397" i="1"/>
  <c r="AD2397" i="1"/>
  <c r="AC2397" i="1"/>
  <c r="I2397" i="1"/>
  <c r="C2397" i="1"/>
  <c r="AH2394" i="1"/>
  <c r="AG2394" i="1"/>
  <c r="AF2394" i="1"/>
  <c r="AD2394" i="1"/>
  <c r="AC2394" i="1"/>
  <c r="I2394" i="1"/>
  <c r="C2394" i="1"/>
  <c r="AH2396" i="1"/>
  <c r="AG2396" i="1"/>
  <c r="AF2396" i="1"/>
  <c r="AD2396" i="1"/>
  <c r="AC2396" i="1"/>
  <c r="I2396" i="1"/>
  <c r="C2396" i="1"/>
  <c r="AH2395" i="1"/>
  <c r="AG2395" i="1"/>
  <c r="AF2395" i="1"/>
  <c r="AD2395" i="1"/>
  <c r="AC2395" i="1"/>
  <c r="I2395" i="1"/>
  <c r="C2395" i="1"/>
  <c r="AH2393" i="1"/>
  <c r="AG2393" i="1"/>
  <c r="AF2393" i="1"/>
  <c r="AD2393" i="1"/>
  <c r="AC2393" i="1"/>
  <c r="I2393" i="1"/>
  <c r="C2393" i="1"/>
  <c r="AH2392" i="1"/>
  <c r="AG2392" i="1"/>
  <c r="AF2392" i="1"/>
  <c r="AD2392" i="1"/>
  <c r="AC2392" i="1"/>
  <c r="I2392" i="1"/>
  <c r="C2392" i="1"/>
  <c r="AH2391" i="1"/>
  <c r="AG2391" i="1"/>
  <c r="AF2391" i="1"/>
  <c r="AD2391" i="1"/>
  <c r="AC2391" i="1"/>
  <c r="I2391" i="1"/>
  <c r="C2391" i="1"/>
  <c r="AH2390" i="1"/>
  <c r="AG2390" i="1"/>
  <c r="AF2390" i="1"/>
  <c r="AD2390" i="1"/>
  <c r="AC2390" i="1"/>
  <c r="I2390" i="1"/>
  <c r="C2390" i="1"/>
  <c r="AH2389" i="1"/>
  <c r="AG2389" i="1"/>
  <c r="AF2389" i="1"/>
  <c r="AD2389" i="1"/>
  <c r="AC2389" i="1"/>
  <c r="I2389" i="1"/>
  <c r="C2389" i="1"/>
  <c r="AH2388" i="1"/>
  <c r="AG2388" i="1"/>
  <c r="AF2388" i="1"/>
  <c r="AD2388" i="1"/>
  <c r="AC2388" i="1"/>
  <c r="I2388" i="1"/>
  <c r="C2388" i="1"/>
  <c r="AH2387" i="1"/>
  <c r="AG2387" i="1"/>
  <c r="AF2387" i="1"/>
  <c r="AD2387" i="1"/>
  <c r="AC2387" i="1"/>
  <c r="S2387" i="1"/>
  <c r="T2387" i="1" s="1"/>
  <c r="I2387" i="1"/>
  <c r="C2387" i="1"/>
  <c r="AH1463" i="1"/>
  <c r="AG1463" i="1"/>
  <c r="AF1463" i="1"/>
  <c r="AD1463" i="1"/>
  <c r="AC1463" i="1"/>
  <c r="S1463" i="1"/>
  <c r="T1463" i="1" s="1"/>
  <c r="I1463" i="1"/>
  <c r="C1463" i="1"/>
  <c r="AH1363" i="1"/>
  <c r="AG1363" i="1"/>
  <c r="AF1363" i="1"/>
  <c r="AD1363" i="1"/>
  <c r="AC1363" i="1"/>
  <c r="S1363" i="1"/>
  <c r="T1363" i="1" s="1"/>
  <c r="I1363" i="1"/>
  <c r="C1363" i="1"/>
  <c r="I1055" i="1"/>
  <c r="C1055" i="1"/>
  <c r="I802" i="1"/>
  <c r="C802" i="1"/>
  <c r="I610" i="1"/>
  <c r="C610" i="1"/>
  <c r="AH2386" i="1"/>
  <c r="AG2386" i="1"/>
  <c r="AF2386" i="1"/>
  <c r="AD2386" i="1"/>
  <c r="AC2386" i="1"/>
  <c r="S2386" i="1"/>
  <c r="T2386" i="1" s="1"/>
  <c r="I2386" i="1"/>
  <c r="C2386" i="1"/>
  <c r="AH2385" i="1"/>
  <c r="AG2385" i="1"/>
  <c r="AF2385" i="1"/>
  <c r="AD2385" i="1"/>
  <c r="AC2385" i="1"/>
  <c r="I2385" i="1"/>
  <c r="C2385" i="1"/>
  <c r="AH2384" i="1"/>
  <c r="AG2384" i="1"/>
  <c r="AF2384" i="1"/>
  <c r="AD2384" i="1"/>
  <c r="AC2384" i="1"/>
  <c r="I2384" i="1"/>
  <c r="C2384" i="1"/>
  <c r="AH2383" i="1"/>
  <c r="AG2383" i="1"/>
  <c r="AF2383" i="1"/>
  <c r="AD2383" i="1"/>
  <c r="AC2383" i="1"/>
  <c r="I2383" i="1"/>
  <c r="C2383" i="1"/>
  <c r="AH1466" i="1"/>
  <c r="AG1466" i="1"/>
  <c r="AF1466" i="1"/>
  <c r="AD1466" i="1"/>
  <c r="AC1466" i="1"/>
  <c r="I1466" i="1"/>
  <c r="C1466" i="1"/>
  <c r="AH1465" i="1"/>
  <c r="AG1465" i="1"/>
  <c r="AF1465" i="1"/>
  <c r="AD1465" i="1"/>
  <c r="AC1465" i="1"/>
  <c r="I1465" i="1"/>
  <c r="C1465" i="1"/>
  <c r="AH1464" i="1"/>
  <c r="AG1464" i="1"/>
  <c r="AF1464" i="1"/>
  <c r="AD1464" i="1"/>
  <c r="AC1464" i="1"/>
  <c r="I1464" i="1"/>
  <c r="C1464" i="1"/>
  <c r="AH1366" i="1"/>
  <c r="AG1366" i="1"/>
  <c r="AF1366" i="1"/>
  <c r="AD1366" i="1"/>
  <c r="AC1366" i="1"/>
  <c r="AH1365" i="1"/>
  <c r="AG1365" i="1"/>
  <c r="AF1365" i="1"/>
  <c r="AD1365" i="1"/>
  <c r="AC1365" i="1"/>
  <c r="I1365" i="1"/>
  <c r="C1365" i="1"/>
  <c r="I2377" i="1"/>
  <c r="C2377" i="1"/>
  <c r="AH1055" i="1"/>
  <c r="AG1055" i="1"/>
  <c r="AF1055" i="1"/>
  <c r="AD1055" i="1"/>
  <c r="AC1055" i="1"/>
  <c r="S1055" i="1"/>
  <c r="T1055" i="1" s="1"/>
  <c r="AH802" i="1"/>
  <c r="AG802" i="1"/>
  <c r="AF802" i="1"/>
  <c r="AD802" i="1"/>
  <c r="AC802" i="1"/>
  <c r="S802" i="1"/>
  <c r="T802" i="1" s="1"/>
  <c r="AH610" i="1"/>
  <c r="AG610" i="1"/>
  <c r="AF610" i="1"/>
  <c r="AD610" i="1"/>
  <c r="AC610" i="1"/>
  <c r="S610" i="1"/>
  <c r="T610" i="1" s="1"/>
  <c r="AH240" i="1"/>
  <c r="AG240" i="1"/>
  <c r="AF240" i="1"/>
  <c r="AD240" i="1"/>
  <c r="AC240" i="1"/>
  <c r="I240" i="1"/>
  <c r="C240" i="1"/>
  <c r="AH58" i="1"/>
  <c r="AG58" i="1"/>
  <c r="AF58" i="1"/>
  <c r="AD58" i="1"/>
  <c r="AC58" i="1"/>
  <c r="I58" i="1"/>
  <c r="C58" i="1"/>
  <c r="AH8" i="1"/>
  <c r="AG8" i="1"/>
  <c r="AF8" i="1"/>
  <c r="AD8" i="1"/>
  <c r="AC8" i="1"/>
  <c r="I8" i="1"/>
  <c r="C8" i="1"/>
  <c r="AH7" i="1"/>
  <c r="AG7" i="1"/>
  <c r="AF7" i="1"/>
  <c r="AD7" i="1"/>
  <c r="AC7" i="1"/>
  <c r="Y7" i="1"/>
  <c r="AA7" i="1" s="1"/>
  <c r="I7" i="1"/>
  <c r="C7" i="1"/>
  <c r="AH6" i="1"/>
  <c r="AG6" i="1"/>
  <c r="AF6" i="1"/>
  <c r="AD6" i="1"/>
  <c r="AC6" i="1"/>
  <c r="I6" i="1"/>
  <c r="C6" i="1"/>
  <c r="AH5" i="1"/>
  <c r="AG5" i="1"/>
  <c r="AF5" i="1"/>
  <c r="AD5" i="1"/>
  <c r="AC5" i="1"/>
  <c r="I5" i="1"/>
  <c r="C5" i="1"/>
  <c r="AH4" i="1"/>
  <c r="AG4" i="1"/>
  <c r="AF4" i="1"/>
  <c r="AD4" i="1"/>
  <c r="AC4" i="1"/>
  <c r="I4" i="1"/>
  <c r="C4" i="1"/>
  <c r="AH3" i="1"/>
  <c r="AG3" i="1"/>
  <c r="AF3" i="1"/>
  <c r="AD3" i="1"/>
  <c r="AC3" i="1"/>
  <c r="I3" i="1"/>
  <c r="C3" i="1"/>
  <c r="AH2" i="1"/>
  <c r="AG2" i="1"/>
  <c r="AF2" i="1"/>
  <c r="AD2" i="1"/>
  <c r="AC2" i="1"/>
  <c r="I2" i="1"/>
  <c r="C2" i="1"/>
  <c r="AH2382" i="1"/>
  <c r="AG2382" i="1"/>
  <c r="AF2382" i="1"/>
  <c r="AD2382" i="1"/>
  <c r="AC2382" i="1"/>
  <c r="I2382" i="1"/>
  <c r="C2382" i="1"/>
  <c r="AH2381" i="1"/>
  <c r="AG2381" i="1"/>
  <c r="AF2381" i="1"/>
  <c r="AD2381" i="1"/>
  <c r="AC2381" i="1"/>
  <c r="I2381" i="1"/>
  <c r="C2381" i="1"/>
  <c r="AH2380" i="1"/>
  <c r="AG2380" i="1"/>
  <c r="AF2380" i="1"/>
  <c r="AD2380" i="1"/>
  <c r="AC2380" i="1"/>
  <c r="I2380" i="1"/>
  <c r="C2380" i="1"/>
  <c r="AH2379" i="1"/>
  <c r="AG2379" i="1"/>
  <c r="AF2379" i="1"/>
  <c r="AD2379" i="1"/>
  <c r="AC2379" i="1"/>
  <c r="I2379" i="1"/>
  <c r="C2379" i="1"/>
  <c r="AH2378" i="1"/>
  <c r="AG2378" i="1"/>
  <c r="AF2378" i="1"/>
  <c r="AD2378" i="1"/>
  <c r="AC2378" i="1"/>
  <c r="I2378" i="1"/>
  <c r="C2378" i="1"/>
  <c r="AH2377" i="1"/>
  <c r="AG2377" i="1"/>
  <c r="AF2377" i="1"/>
  <c r="AD2377" i="1"/>
  <c r="AC2377" i="1"/>
  <c r="AH2376" i="1"/>
  <c r="AG2376" i="1"/>
  <c r="AF2376" i="1"/>
  <c r="AD2376" i="1"/>
  <c r="AC2376" i="1"/>
  <c r="I2376" i="1"/>
  <c r="C2376" i="1"/>
  <c r="S240" i="1"/>
  <c r="T240" i="1" s="1"/>
  <c r="S8" i="1"/>
  <c r="T8" i="1" s="1"/>
  <c r="S58" i="1"/>
  <c r="T58" i="1" s="1"/>
  <c r="S7" i="1"/>
  <c r="T7" i="1" s="1"/>
  <c r="X1055" i="1"/>
  <c r="Z1055" i="1" s="1"/>
  <c r="AI1055" i="1" s="1"/>
  <c r="X7" i="1"/>
  <c r="Z7" i="1" s="1"/>
  <c r="AH2375" i="1"/>
  <c r="AG2375" i="1"/>
  <c r="AF2375" i="1"/>
  <c r="AD2375" i="1"/>
  <c r="AC2375" i="1"/>
  <c r="I2375" i="1"/>
  <c r="C2375" i="1"/>
  <c r="AH2374" i="1"/>
  <c r="AG2374" i="1"/>
  <c r="AF2374" i="1"/>
  <c r="AD2374" i="1"/>
  <c r="AC2374" i="1"/>
  <c r="I2374" i="1"/>
  <c r="C2374" i="1"/>
  <c r="AH2373" i="1"/>
  <c r="AG2373" i="1"/>
  <c r="AF2373" i="1"/>
  <c r="AD2373" i="1"/>
  <c r="AC2373" i="1"/>
  <c r="I2373" i="1"/>
  <c r="C2373" i="1"/>
  <c r="AH2372" i="1"/>
  <c r="AG2372" i="1"/>
  <c r="AF2372" i="1"/>
  <c r="AD2372" i="1"/>
  <c r="AC2372" i="1"/>
  <c r="I2372" i="1"/>
  <c r="C2372" i="1"/>
  <c r="AH2371" i="1"/>
  <c r="AG2371" i="1"/>
  <c r="AF2371" i="1"/>
  <c r="AD2371" i="1"/>
  <c r="AC2371" i="1"/>
  <c r="I2371" i="1"/>
  <c r="C2371" i="1"/>
  <c r="AH2370" i="1"/>
  <c r="AG2370" i="1"/>
  <c r="AF2370" i="1"/>
  <c r="AD2370" i="1"/>
  <c r="AC2370" i="1"/>
  <c r="I2370" i="1"/>
  <c r="C2370" i="1"/>
  <c r="AH2369" i="1"/>
  <c r="AG2369" i="1"/>
  <c r="AF2369" i="1"/>
  <c r="AD2369" i="1"/>
  <c r="AC2369" i="1"/>
  <c r="I2369" i="1"/>
  <c r="C2369" i="1"/>
  <c r="AH2368" i="1"/>
  <c r="AG2368" i="1"/>
  <c r="AF2368" i="1"/>
  <c r="AD2368" i="1"/>
  <c r="AC2368" i="1"/>
  <c r="I2368" i="1"/>
  <c r="C2368" i="1"/>
  <c r="AH2367" i="1"/>
  <c r="AG2367" i="1"/>
  <c r="AF2367" i="1"/>
  <c r="AD2367" i="1"/>
  <c r="AC2367" i="1"/>
  <c r="I2367" i="1"/>
  <c r="C2367" i="1"/>
  <c r="AH2366" i="1"/>
  <c r="AG2366" i="1"/>
  <c r="AF2366" i="1"/>
  <c r="AD2366" i="1"/>
  <c r="AC2366" i="1"/>
  <c r="I2366" i="1"/>
  <c r="C2366" i="1"/>
  <c r="AH2365" i="1"/>
  <c r="AG2365" i="1"/>
  <c r="AF2365" i="1"/>
  <c r="AD2365" i="1"/>
  <c r="AC2365" i="1"/>
  <c r="I2365" i="1"/>
  <c r="C2365" i="1"/>
  <c r="AH2364" i="1"/>
  <c r="AG2364" i="1"/>
  <c r="AF2364" i="1"/>
  <c r="AD2364" i="1"/>
  <c r="AC2364" i="1"/>
  <c r="I2364" i="1"/>
  <c r="C2364" i="1"/>
  <c r="AH2363" i="1"/>
  <c r="AG2363" i="1"/>
  <c r="AF2363" i="1"/>
  <c r="AD2363" i="1"/>
  <c r="AC2363" i="1"/>
  <c r="I2363" i="1"/>
  <c r="C2363" i="1"/>
  <c r="AH2362" i="1"/>
  <c r="AG2362" i="1"/>
  <c r="AF2362" i="1"/>
  <c r="AD2362" i="1"/>
  <c r="AC2362" i="1"/>
  <c r="I2362" i="1"/>
  <c r="C2362" i="1"/>
  <c r="AH2361" i="1"/>
  <c r="AG2361" i="1"/>
  <c r="AF2361" i="1"/>
  <c r="AD2361" i="1"/>
  <c r="AC2361" i="1"/>
  <c r="I2361" i="1"/>
  <c r="C2361" i="1"/>
  <c r="C2347" i="1"/>
  <c r="AH2016" i="1"/>
  <c r="AG2016" i="1"/>
  <c r="AF2016" i="1"/>
  <c r="AD2016" i="1"/>
  <c r="AC2016" i="1"/>
  <c r="S2016" i="1"/>
  <c r="T2016" i="1" s="1"/>
  <c r="I2016" i="1"/>
  <c r="C2016" i="1"/>
  <c r="AH2015" i="1"/>
  <c r="AG2015" i="1"/>
  <c r="AF2015" i="1"/>
  <c r="AD2015" i="1"/>
  <c r="AC2015" i="1"/>
  <c r="I2015" i="1"/>
  <c r="C2015" i="1"/>
  <c r="AH1683" i="1"/>
  <c r="AG1683" i="1"/>
  <c r="AF1683" i="1"/>
  <c r="AD1683" i="1"/>
  <c r="AC1683" i="1"/>
  <c r="S1683" i="1"/>
  <c r="T1683" i="1" s="1"/>
  <c r="I1683" i="1"/>
  <c r="C1683" i="1"/>
  <c r="AH1682" i="1"/>
  <c r="AG1682" i="1"/>
  <c r="AF1682" i="1"/>
  <c r="AD1682" i="1"/>
  <c r="AC1682" i="1"/>
  <c r="I1682" i="1"/>
  <c r="C1682" i="1"/>
  <c r="AH1448" i="1"/>
  <c r="AG1448" i="1"/>
  <c r="AF1448" i="1"/>
  <c r="AD1448" i="1"/>
  <c r="AC1448" i="1"/>
  <c r="S1448" i="1"/>
  <c r="T1448" i="1" s="1"/>
  <c r="I1448" i="1"/>
  <c r="C1448" i="1"/>
  <c r="AH1447" i="1"/>
  <c r="AG1447" i="1"/>
  <c r="AF1447" i="1"/>
  <c r="AD1447" i="1"/>
  <c r="AC1447" i="1"/>
  <c r="I1447" i="1"/>
  <c r="C1447" i="1"/>
  <c r="AH1357" i="1"/>
  <c r="AG1357" i="1"/>
  <c r="AF1357" i="1"/>
  <c r="AD1357" i="1"/>
  <c r="AC1357" i="1"/>
  <c r="S1357" i="1"/>
  <c r="T1357" i="1" s="1"/>
  <c r="I1357" i="1"/>
  <c r="C1357" i="1"/>
  <c r="AH1356" i="1"/>
  <c r="AG1356" i="1"/>
  <c r="AF1356" i="1"/>
  <c r="AD1356" i="1"/>
  <c r="AC1356" i="1"/>
  <c r="I1356" i="1"/>
  <c r="C1356" i="1"/>
  <c r="AH1355" i="1"/>
  <c r="AG1355" i="1"/>
  <c r="AF1355" i="1"/>
  <c r="AD1355" i="1"/>
  <c r="AC1355" i="1"/>
  <c r="I1355" i="1"/>
  <c r="C1355" i="1"/>
  <c r="AH1036" i="1"/>
  <c r="AG1036" i="1"/>
  <c r="AF1036" i="1"/>
  <c r="AD1036" i="1"/>
  <c r="AC1036" i="1"/>
  <c r="I1036" i="1"/>
  <c r="C1036" i="1"/>
  <c r="AH1037" i="1"/>
  <c r="AG1037" i="1"/>
  <c r="AF1037" i="1"/>
  <c r="AD1037" i="1"/>
  <c r="AC1037" i="1"/>
  <c r="S1037" i="1"/>
  <c r="T1037" i="1" s="1"/>
  <c r="I1037" i="1"/>
  <c r="C1037" i="1"/>
  <c r="AH776" i="1"/>
  <c r="AG776" i="1"/>
  <c r="AF776" i="1"/>
  <c r="AD776" i="1"/>
  <c r="AC776" i="1"/>
  <c r="I776" i="1"/>
  <c r="C776" i="1"/>
  <c r="AH777" i="1"/>
  <c r="AG777" i="1"/>
  <c r="AF777" i="1"/>
  <c r="AD777" i="1"/>
  <c r="AC777" i="1"/>
  <c r="S777" i="1"/>
  <c r="T777" i="1" s="1"/>
  <c r="I777" i="1"/>
  <c r="C777" i="1"/>
  <c r="AH584" i="1"/>
  <c r="AG584" i="1"/>
  <c r="AF584" i="1"/>
  <c r="AD584" i="1"/>
  <c r="AC584" i="1"/>
  <c r="I584" i="1"/>
  <c r="AH585" i="1"/>
  <c r="AG585" i="1"/>
  <c r="AF585" i="1"/>
  <c r="AD585" i="1"/>
  <c r="AC585" i="1"/>
  <c r="S585" i="1"/>
  <c r="T585" i="1" s="1"/>
  <c r="I585" i="1"/>
  <c r="AH223" i="1"/>
  <c r="AG223" i="1"/>
  <c r="AF223" i="1"/>
  <c r="AD223" i="1"/>
  <c r="AC223" i="1"/>
  <c r="S223" i="1"/>
  <c r="T223" i="1" s="1"/>
  <c r="I223" i="1"/>
  <c r="AH222" i="1"/>
  <c r="AG222" i="1"/>
  <c r="AF222" i="1"/>
  <c r="AD222" i="1"/>
  <c r="AC222" i="1"/>
  <c r="I222" i="1"/>
  <c r="AH2360" i="1"/>
  <c r="AG2360" i="1"/>
  <c r="AF2360" i="1"/>
  <c r="AD2360" i="1"/>
  <c r="AC2360" i="1"/>
  <c r="I2360" i="1"/>
  <c r="C2360" i="1"/>
  <c r="AH2359" i="1"/>
  <c r="AG2359" i="1"/>
  <c r="AF2359" i="1"/>
  <c r="AD2359" i="1"/>
  <c r="AC2359" i="1"/>
  <c r="I2359" i="1"/>
  <c r="C2359" i="1"/>
  <c r="AH2358" i="1"/>
  <c r="AG2358" i="1"/>
  <c r="AF2358" i="1"/>
  <c r="AD2358" i="1"/>
  <c r="AC2358" i="1"/>
  <c r="I2358" i="1"/>
  <c r="C2358" i="1"/>
  <c r="AH2357" i="1"/>
  <c r="AG2357" i="1"/>
  <c r="AF2357" i="1"/>
  <c r="AD2357" i="1"/>
  <c r="AC2357" i="1"/>
  <c r="I2357" i="1"/>
  <c r="C2357" i="1"/>
  <c r="AH2356" i="1"/>
  <c r="AG2356" i="1"/>
  <c r="AF2356" i="1"/>
  <c r="AD2356" i="1"/>
  <c r="AC2356" i="1"/>
  <c r="I2356" i="1"/>
  <c r="C2356" i="1"/>
  <c r="AH2355" i="1"/>
  <c r="AG2355" i="1"/>
  <c r="AF2355" i="1"/>
  <c r="AD2355" i="1"/>
  <c r="AC2355" i="1"/>
  <c r="I2355" i="1"/>
  <c r="C2355" i="1"/>
  <c r="AH2354" i="1"/>
  <c r="AG2354" i="1"/>
  <c r="AF2354" i="1"/>
  <c r="AD2354" i="1"/>
  <c r="AC2354" i="1"/>
  <c r="I2354" i="1"/>
  <c r="C2354" i="1"/>
  <c r="AH2334" i="1"/>
  <c r="AG2334" i="1"/>
  <c r="AF2334" i="1"/>
  <c r="AC2334" i="1"/>
  <c r="AD2334" i="1"/>
  <c r="S2334" i="1"/>
  <c r="T2334" i="1" s="1"/>
  <c r="I2334" i="1"/>
  <c r="C2334" i="1"/>
  <c r="AH2333" i="1"/>
  <c r="AG2333" i="1"/>
  <c r="AF2333" i="1"/>
  <c r="AC2333" i="1"/>
  <c r="AD2333" i="1"/>
  <c r="S2333" i="1"/>
  <c r="T2333" i="1" s="1"/>
  <c r="I2333" i="1"/>
  <c r="C2333" i="1"/>
  <c r="AH2003" i="1"/>
  <c r="AG2003" i="1"/>
  <c r="AF2003" i="1"/>
  <c r="AC2003" i="1"/>
  <c r="AD2003" i="1"/>
  <c r="Y903" i="1"/>
  <c r="AA903" i="1" s="1"/>
  <c r="Y911" i="1"/>
  <c r="AA911" i="1" s="1"/>
  <c r="Y919" i="1"/>
  <c r="AA919" i="1" s="1"/>
  <c r="X959" i="1"/>
  <c r="Z959" i="1" s="1"/>
  <c r="Y983" i="1"/>
  <c r="AA983" i="1" s="1"/>
  <c r="Y999" i="1"/>
  <c r="AA999" i="1" s="1"/>
  <c r="Y1031" i="1"/>
  <c r="AA1031" i="1" s="1"/>
  <c r="Y1183" i="1"/>
  <c r="AA1183" i="1" s="1"/>
  <c r="Y1255" i="1"/>
  <c r="AA1255" i="1" s="1"/>
  <c r="Y1415" i="1"/>
  <c r="AA1415" i="1" s="1"/>
  <c r="Y1495" i="1"/>
  <c r="AA1495" i="1" s="1"/>
  <c r="Y1511" i="1"/>
  <c r="AA1511" i="1" s="1"/>
  <c r="Y1575" i="1"/>
  <c r="AA1575" i="1" s="1"/>
  <c r="S2003" i="1"/>
  <c r="T2003" i="1" s="1"/>
  <c r="I2003" i="1"/>
  <c r="C2003" i="1"/>
  <c r="AH2004" i="1"/>
  <c r="AG2004" i="1"/>
  <c r="AF2004" i="1"/>
  <c r="AC2004" i="1"/>
  <c r="AD2004" i="1"/>
  <c r="S2004" i="1"/>
  <c r="T2004" i="1" s="1"/>
  <c r="I2004" i="1"/>
  <c r="C2004" i="1"/>
  <c r="AH1742" i="1"/>
  <c r="AG1742" i="1"/>
  <c r="AF1742" i="1"/>
  <c r="AC1742" i="1"/>
  <c r="AD1742" i="1"/>
  <c r="S1742" i="1"/>
  <c r="T1742" i="1" s="1"/>
  <c r="I1742" i="1"/>
  <c r="C1742" i="1"/>
  <c r="AH1743" i="1"/>
  <c r="AG1743" i="1"/>
  <c r="AF1743" i="1"/>
  <c r="AC1743" i="1"/>
  <c r="AD1743" i="1"/>
  <c r="S1743" i="1"/>
  <c r="T1743" i="1" s="1"/>
  <c r="I1743" i="1"/>
  <c r="C1743" i="1"/>
  <c r="AH1696" i="1"/>
  <c r="AG1696" i="1"/>
  <c r="AF1696" i="1"/>
  <c r="AC1696" i="1"/>
  <c r="AD1696" i="1"/>
  <c r="S1696" i="1"/>
  <c r="T1696" i="1" s="1"/>
  <c r="I1696" i="1"/>
  <c r="C1696" i="1"/>
  <c r="AH1697" i="1"/>
  <c r="AG1697" i="1"/>
  <c r="AF1697" i="1"/>
  <c r="AC1697" i="1"/>
  <c r="AD1697" i="1"/>
  <c r="S1697" i="1"/>
  <c r="T1697" i="1" s="1"/>
  <c r="I1697" i="1"/>
  <c r="C1697" i="1"/>
  <c r="AH1670" i="1"/>
  <c r="AG1670" i="1"/>
  <c r="AF1670" i="1"/>
  <c r="AC1670" i="1"/>
  <c r="AD1670" i="1"/>
  <c r="S1670" i="1"/>
  <c r="T1670" i="1" s="1"/>
  <c r="I1670" i="1"/>
  <c r="C1670" i="1"/>
  <c r="AH1671" i="1"/>
  <c r="AG1671" i="1"/>
  <c r="AF1671" i="1"/>
  <c r="AC1671" i="1"/>
  <c r="AD1671" i="1"/>
  <c r="S1671" i="1"/>
  <c r="T1671" i="1" s="1"/>
  <c r="I1671" i="1"/>
  <c r="C1671" i="1"/>
  <c r="AH1492" i="1"/>
  <c r="AG1492" i="1"/>
  <c r="AF1492" i="1"/>
  <c r="AC1492" i="1"/>
  <c r="AD1492" i="1"/>
  <c r="S1492" i="1"/>
  <c r="T1492" i="1" s="1"/>
  <c r="I1492" i="1"/>
  <c r="C1492" i="1"/>
  <c r="AH1493" i="1"/>
  <c r="AG1493" i="1"/>
  <c r="AF1493" i="1"/>
  <c r="AC1493" i="1"/>
  <c r="AD1493" i="1"/>
  <c r="S1493" i="1"/>
  <c r="T1493" i="1" s="1"/>
  <c r="I1493" i="1"/>
  <c r="C1493" i="1"/>
  <c r="AH638" i="1"/>
  <c r="AG638" i="1"/>
  <c r="AF638" i="1"/>
  <c r="AC638" i="1"/>
  <c r="AD638" i="1"/>
  <c r="S638" i="1"/>
  <c r="T638" i="1" s="1"/>
  <c r="I638" i="1"/>
  <c r="AH637" i="1"/>
  <c r="AG637" i="1"/>
  <c r="AF637" i="1"/>
  <c r="AC637" i="1"/>
  <c r="AD637" i="1"/>
  <c r="S637" i="1"/>
  <c r="T637" i="1" s="1"/>
  <c r="I637" i="1"/>
  <c r="AH2353" i="1"/>
  <c r="AG2353" i="1"/>
  <c r="AF2353" i="1"/>
  <c r="AD2353" i="1"/>
  <c r="AC2353" i="1"/>
  <c r="I2353" i="1"/>
  <c r="C2353" i="1"/>
  <c r="AH2352" i="1"/>
  <c r="AG2352" i="1"/>
  <c r="AF2352" i="1"/>
  <c r="AD2352" i="1"/>
  <c r="AC2352" i="1"/>
  <c r="I2352" i="1"/>
  <c r="C2352" i="1"/>
  <c r="AH2351" i="1"/>
  <c r="AG2351" i="1"/>
  <c r="AF2351" i="1"/>
  <c r="AD2351" i="1"/>
  <c r="AC2351" i="1"/>
  <c r="S2351" i="1"/>
  <c r="T2351" i="1" s="1"/>
  <c r="I2351" i="1"/>
  <c r="C2351" i="1"/>
  <c r="AH2350" i="1"/>
  <c r="AG2350" i="1"/>
  <c r="AF2350" i="1"/>
  <c r="AD2350" i="1"/>
  <c r="AC2350" i="1"/>
  <c r="S2350" i="1"/>
  <c r="T2350" i="1" s="1"/>
  <c r="I2350" i="1"/>
  <c r="C2350" i="1"/>
  <c r="AH2349" i="1"/>
  <c r="AG2349" i="1"/>
  <c r="AF2349" i="1"/>
  <c r="AD2349" i="1"/>
  <c r="AC2349" i="1"/>
  <c r="I2349" i="1"/>
  <c r="C2349" i="1"/>
  <c r="AH2348" i="1"/>
  <c r="AG2348" i="1"/>
  <c r="AF2348" i="1"/>
  <c r="AD2348" i="1"/>
  <c r="AC2348" i="1"/>
  <c r="I2348" i="1"/>
  <c r="C2348" i="1"/>
  <c r="AH2347" i="1"/>
  <c r="AG2347" i="1"/>
  <c r="AF2347" i="1"/>
  <c r="AD2347" i="1"/>
  <c r="AC2347" i="1"/>
  <c r="I2347" i="1"/>
  <c r="AH2346" i="1"/>
  <c r="AG2346" i="1"/>
  <c r="AF2346" i="1"/>
  <c r="AD2346" i="1"/>
  <c r="AC2346" i="1"/>
  <c r="I2346" i="1"/>
  <c r="C2346" i="1"/>
  <c r="AH2345" i="1"/>
  <c r="AG2345" i="1"/>
  <c r="AF2345" i="1"/>
  <c r="AD2345" i="1"/>
  <c r="AC2345" i="1"/>
  <c r="I2345" i="1"/>
  <c r="C2345" i="1"/>
  <c r="AH2344" i="1"/>
  <c r="AG2344" i="1"/>
  <c r="AF2344" i="1"/>
  <c r="AD2344" i="1"/>
  <c r="AC2344" i="1"/>
  <c r="I2344" i="1"/>
  <c r="C2344" i="1"/>
  <c r="AH2343" i="1"/>
  <c r="AG2343" i="1"/>
  <c r="AF2343" i="1"/>
  <c r="AD2343" i="1"/>
  <c r="AC2343" i="1"/>
  <c r="I2343" i="1"/>
  <c r="C2343" i="1"/>
  <c r="AH2342" i="1"/>
  <c r="AG2342" i="1"/>
  <c r="AF2342" i="1"/>
  <c r="AD2342" i="1"/>
  <c r="AC2342" i="1"/>
  <c r="I2342" i="1"/>
  <c r="C2342" i="1"/>
  <c r="AH2341" i="1"/>
  <c r="AG2341" i="1"/>
  <c r="AF2341" i="1"/>
  <c r="AD2341" i="1"/>
  <c r="AC2341" i="1"/>
  <c r="I2341" i="1"/>
  <c r="C2341" i="1"/>
  <c r="AH2340" i="1"/>
  <c r="AG2340" i="1"/>
  <c r="AF2340" i="1"/>
  <c r="AD2340" i="1"/>
  <c r="AC2340" i="1"/>
  <c r="I2340" i="1"/>
  <c r="C2340" i="1"/>
  <c r="AH2339" i="1"/>
  <c r="AG2339" i="1"/>
  <c r="AF2339" i="1"/>
  <c r="AD2339" i="1"/>
  <c r="AC2339" i="1"/>
  <c r="I2339" i="1"/>
  <c r="C2339" i="1"/>
  <c r="AH2338" i="1"/>
  <c r="AG2338" i="1"/>
  <c r="AF2338" i="1"/>
  <c r="AD2338" i="1"/>
  <c r="AC2338" i="1"/>
  <c r="I2338" i="1"/>
  <c r="C2338" i="1"/>
  <c r="AH2337" i="1"/>
  <c r="AG2337" i="1"/>
  <c r="AF2337" i="1"/>
  <c r="AD2337" i="1"/>
  <c r="AC2337" i="1"/>
  <c r="I2337" i="1"/>
  <c r="C2337" i="1"/>
  <c r="AH2336" i="1"/>
  <c r="AG2336" i="1"/>
  <c r="AF2336" i="1"/>
  <c r="AD2336" i="1"/>
  <c r="AC2336" i="1"/>
  <c r="I2336" i="1"/>
  <c r="C2336" i="1"/>
  <c r="AH2335" i="1"/>
  <c r="AG2335" i="1"/>
  <c r="AF2335" i="1"/>
  <c r="AD2335" i="1"/>
  <c r="AC2335" i="1"/>
  <c r="I2335" i="1"/>
  <c r="C2335" i="1"/>
  <c r="AH2332" i="1"/>
  <c r="AG2332" i="1"/>
  <c r="AF2332" i="1"/>
  <c r="AD2332" i="1"/>
  <c r="AC2332" i="1"/>
  <c r="S2332" i="1"/>
  <c r="T2332" i="1" s="1"/>
  <c r="I2332" i="1"/>
  <c r="C2332" i="1"/>
  <c r="AH2331" i="1"/>
  <c r="AG2331" i="1"/>
  <c r="AF2331" i="1"/>
  <c r="AD2331" i="1"/>
  <c r="AC2331" i="1"/>
  <c r="S2331" i="1"/>
  <c r="T2331" i="1" s="1"/>
  <c r="I2331" i="1"/>
  <c r="C2331" i="1"/>
  <c r="AH2330" i="1"/>
  <c r="AG2330" i="1"/>
  <c r="AF2330" i="1"/>
  <c r="AD2330" i="1"/>
  <c r="AC2330" i="1"/>
  <c r="S2330" i="1"/>
  <c r="T2330" i="1" s="1"/>
  <c r="I2330" i="1"/>
  <c r="C2330" i="1"/>
  <c r="AH2329" i="1"/>
  <c r="AG2329" i="1"/>
  <c r="AF2329" i="1"/>
  <c r="AD2329" i="1"/>
  <c r="AC2329" i="1"/>
  <c r="S2329" i="1"/>
  <c r="T2329" i="1" s="1"/>
  <c r="I2329" i="1"/>
  <c r="C2329" i="1"/>
  <c r="AH2328" i="1"/>
  <c r="AG2328" i="1"/>
  <c r="AF2328" i="1"/>
  <c r="AD2328" i="1"/>
  <c r="AC2328" i="1"/>
  <c r="S2328" i="1"/>
  <c r="T2328" i="1" s="1"/>
  <c r="I2328" i="1"/>
  <c r="C2328" i="1"/>
  <c r="AH2327" i="1"/>
  <c r="AG2327" i="1"/>
  <c r="AF2327" i="1"/>
  <c r="AD2327" i="1"/>
  <c r="AC2327" i="1"/>
  <c r="S2327" i="1"/>
  <c r="T2327" i="1" s="1"/>
  <c r="I2327" i="1"/>
  <c r="C2327" i="1"/>
  <c r="AH2326" i="1"/>
  <c r="AG2326" i="1"/>
  <c r="AF2326" i="1"/>
  <c r="AD2326" i="1"/>
  <c r="AC2326" i="1"/>
  <c r="S2326" i="1"/>
  <c r="T2326" i="1" s="1"/>
  <c r="I2326" i="1"/>
  <c r="C2326" i="1"/>
  <c r="AH2325" i="1"/>
  <c r="AG2325" i="1"/>
  <c r="AF2325" i="1"/>
  <c r="AD2325" i="1"/>
  <c r="AC2325" i="1"/>
  <c r="S2325" i="1"/>
  <c r="T2325" i="1" s="1"/>
  <c r="I2325" i="1"/>
  <c r="C2325" i="1"/>
  <c r="AH2324" i="1"/>
  <c r="AG2324" i="1"/>
  <c r="AF2324" i="1"/>
  <c r="AD2324" i="1"/>
  <c r="AC2324" i="1"/>
  <c r="S2324" i="1"/>
  <c r="T2324" i="1" s="1"/>
  <c r="I2324" i="1"/>
  <c r="C2324" i="1"/>
  <c r="AH2323" i="1"/>
  <c r="AG2323" i="1"/>
  <c r="AF2323" i="1"/>
  <c r="AD2323" i="1"/>
  <c r="AC2323" i="1"/>
  <c r="S2323" i="1"/>
  <c r="T2323" i="1" s="1"/>
  <c r="I2323" i="1"/>
  <c r="C2323" i="1"/>
  <c r="AH2322" i="1"/>
  <c r="AG2322" i="1"/>
  <c r="AF2322" i="1"/>
  <c r="AD2322" i="1"/>
  <c r="AC2322" i="1"/>
  <c r="S2322" i="1"/>
  <c r="T2322" i="1" s="1"/>
  <c r="I2322" i="1"/>
  <c r="C2322" i="1"/>
  <c r="AH2321" i="1"/>
  <c r="AG2321" i="1"/>
  <c r="AF2321" i="1"/>
  <c r="AD2321" i="1"/>
  <c r="AC2321" i="1"/>
  <c r="S2321" i="1"/>
  <c r="T2321" i="1" s="1"/>
  <c r="I2321" i="1"/>
  <c r="C2321" i="1"/>
  <c r="AH2320" i="1"/>
  <c r="AG2320" i="1"/>
  <c r="AF2320" i="1"/>
  <c r="AD2320" i="1"/>
  <c r="AC2320" i="1"/>
  <c r="S2320" i="1"/>
  <c r="T2320" i="1" s="1"/>
  <c r="I2320" i="1"/>
  <c r="C2320" i="1"/>
  <c r="AH2319" i="1"/>
  <c r="AG2319" i="1"/>
  <c r="AF2319" i="1"/>
  <c r="AD2319" i="1"/>
  <c r="AC2319" i="1"/>
  <c r="I2319" i="1"/>
  <c r="C2319" i="1"/>
  <c r="AH2318" i="1"/>
  <c r="AG2318" i="1"/>
  <c r="AF2318" i="1"/>
  <c r="AD2318" i="1"/>
  <c r="AC2318" i="1"/>
  <c r="I2318" i="1"/>
  <c r="C2318" i="1"/>
  <c r="AH2317" i="1"/>
  <c r="AG2317" i="1"/>
  <c r="AF2317" i="1"/>
  <c r="AD2317" i="1"/>
  <c r="AC2317" i="1"/>
  <c r="I2317" i="1"/>
  <c r="C2317" i="1"/>
  <c r="AH2316" i="1"/>
  <c r="AG2316" i="1"/>
  <c r="AF2316" i="1"/>
  <c r="AD2316" i="1"/>
  <c r="AC2316" i="1"/>
  <c r="I2316" i="1"/>
  <c r="C2316" i="1"/>
  <c r="AH2315" i="1"/>
  <c r="AG2315" i="1"/>
  <c r="AF2315" i="1"/>
  <c r="AD2315" i="1"/>
  <c r="AC2315" i="1"/>
  <c r="I2315" i="1"/>
  <c r="C2315" i="1"/>
  <c r="AH2314" i="1"/>
  <c r="AG2314" i="1"/>
  <c r="AF2314" i="1"/>
  <c r="AD2314" i="1"/>
  <c r="AC2314" i="1"/>
  <c r="I2314" i="1"/>
  <c r="C2314" i="1"/>
  <c r="AH2313" i="1"/>
  <c r="AG2313" i="1"/>
  <c r="AF2313" i="1"/>
  <c r="AD2313" i="1"/>
  <c r="AC2313" i="1"/>
  <c r="I2313" i="1"/>
  <c r="C2313" i="1"/>
  <c r="AH2312" i="1"/>
  <c r="AG2312" i="1"/>
  <c r="AF2312" i="1"/>
  <c r="AD2312" i="1"/>
  <c r="AC2312" i="1"/>
  <c r="I2312" i="1"/>
  <c r="C2312" i="1"/>
  <c r="AH1348" i="1"/>
  <c r="AG1348" i="1"/>
  <c r="AF1348" i="1"/>
  <c r="AD1348" i="1"/>
  <c r="AC1348" i="1"/>
  <c r="I1348" i="1"/>
  <c r="C1348" i="1"/>
  <c r="AH2311" i="1"/>
  <c r="AG2311" i="1"/>
  <c r="AF2311" i="1"/>
  <c r="AD2311" i="1"/>
  <c r="AC2311" i="1"/>
  <c r="I2311" i="1"/>
  <c r="C2311" i="1"/>
  <c r="AH2310" i="1"/>
  <c r="AG2310" i="1"/>
  <c r="AF2310" i="1"/>
  <c r="AD2310" i="1"/>
  <c r="AC2310" i="1"/>
  <c r="I2310" i="1"/>
  <c r="C2310" i="1"/>
  <c r="AH2309" i="1"/>
  <c r="AG2309" i="1"/>
  <c r="AF2309" i="1"/>
  <c r="AD2309" i="1"/>
  <c r="AC2309" i="1"/>
  <c r="I2309" i="1"/>
  <c r="C2309" i="1"/>
  <c r="AH2308" i="1"/>
  <c r="AG2308" i="1"/>
  <c r="AF2308" i="1"/>
  <c r="AD2308" i="1"/>
  <c r="AC2308" i="1"/>
  <c r="I2308" i="1"/>
  <c r="C2308" i="1"/>
  <c r="AH2307" i="1"/>
  <c r="AG2307" i="1"/>
  <c r="AF2307" i="1"/>
  <c r="AD2307" i="1"/>
  <c r="AC2307" i="1"/>
  <c r="I2307" i="1"/>
  <c r="C2307" i="1"/>
  <c r="AH2306" i="1"/>
  <c r="AG2306" i="1"/>
  <c r="AF2306" i="1"/>
  <c r="AD2306" i="1"/>
  <c r="AC2306" i="1"/>
  <c r="I2306" i="1"/>
  <c r="C2306" i="1"/>
  <c r="AH2305" i="1"/>
  <c r="AG2305" i="1"/>
  <c r="AF2305" i="1"/>
  <c r="AD2305" i="1"/>
  <c r="AC2305" i="1"/>
  <c r="I2305" i="1"/>
  <c r="C2305" i="1"/>
  <c r="AH2304" i="1"/>
  <c r="AG2304" i="1"/>
  <c r="AF2304" i="1"/>
  <c r="AD2304" i="1"/>
  <c r="AC2304" i="1"/>
  <c r="I2304" i="1"/>
  <c r="C2304" i="1"/>
  <c r="AH2303" i="1"/>
  <c r="AG2303" i="1"/>
  <c r="AF2303" i="1"/>
  <c r="AD2303" i="1"/>
  <c r="AC2303" i="1"/>
  <c r="I2303" i="1"/>
  <c r="C2303" i="1"/>
  <c r="AH2302" i="1"/>
  <c r="AG2302" i="1"/>
  <c r="AF2302" i="1"/>
  <c r="AD2302" i="1"/>
  <c r="AC2302" i="1"/>
  <c r="I2302" i="1"/>
  <c r="C2302" i="1"/>
  <c r="AH2301" i="1"/>
  <c r="AG2301" i="1"/>
  <c r="AF2301" i="1"/>
  <c r="AD2301" i="1"/>
  <c r="AC2301" i="1"/>
  <c r="I2301" i="1"/>
  <c r="C2301" i="1"/>
  <c r="AH2300" i="1"/>
  <c r="AG2300" i="1"/>
  <c r="AF2300" i="1"/>
  <c r="AD2300" i="1"/>
  <c r="AC2300" i="1"/>
  <c r="I2300" i="1"/>
  <c r="C2300" i="1"/>
  <c r="AH2299" i="1"/>
  <c r="AG2299" i="1"/>
  <c r="AF2299" i="1"/>
  <c r="AD2299" i="1"/>
  <c r="AC2299" i="1"/>
  <c r="I2299" i="1"/>
  <c r="C2299" i="1"/>
  <c r="AH2298" i="1"/>
  <c r="AG2298" i="1"/>
  <c r="AF2298" i="1"/>
  <c r="AD2298" i="1"/>
  <c r="AC2298" i="1"/>
  <c r="I2298" i="1"/>
  <c r="C2298" i="1"/>
  <c r="AH2297" i="1"/>
  <c r="AG2297" i="1"/>
  <c r="AF2297" i="1"/>
  <c r="AD2297" i="1"/>
  <c r="AC2297" i="1"/>
  <c r="I2297" i="1"/>
  <c r="C2297" i="1"/>
  <c r="AH2296" i="1"/>
  <c r="AG2296" i="1"/>
  <c r="AF2296" i="1"/>
  <c r="AD2296" i="1"/>
  <c r="AC2296" i="1"/>
  <c r="I2296" i="1"/>
  <c r="C2296" i="1"/>
  <c r="AH2295" i="1"/>
  <c r="AG2295" i="1"/>
  <c r="AF2295" i="1"/>
  <c r="AC2295" i="1"/>
  <c r="AD2295" i="1"/>
  <c r="I2295" i="1"/>
  <c r="C2295" i="1"/>
  <c r="AH2294" i="1"/>
  <c r="AG2294" i="1"/>
  <c r="AF2294" i="1"/>
  <c r="AC2294" i="1"/>
  <c r="AD2294" i="1"/>
  <c r="I2294" i="1"/>
  <c r="C2294" i="1"/>
  <c r="AH2293" i="1"/>
  <c r="AG2293" i="1"/>
  <c r="AF2293" i="1"/>
  <c r="AC2293" i="1"/>
  <c r="AD2293" i="1"/>
  <c r="I2293" i="1"/>
  <c r="C2293" i="1"/>
  <c r="AH2292" i="1"/>
  <c r="AG2292" i="1"/>
  <c r="AF2292" i="1"/>
  <c r="AC2292" i="1"/>
  <c r="AD2292" i="1"/>
  <c r="I2292" i="1"/>
  <c r="C2292" i="1"/>
  <c r="AH2291" i="1"/>
  <c r="AG2291" i="1"/>
  <c r="AF2291" i="1"/>
  <c r="AC2291" i="1"/>
  <c r="AD2291" i="1"/>
  <c r="I2291" i="1"/>
  <c r="C2291" i="1"/>
  <c r="AH2290" i="1"/>
  <c r="AG2290" i="1"/>
  <c r="AF2290" i="1"/>
  <c r="AC2290" i="1"/>
  <c r="AD2290" i="1"/>
  <c r="I2290" i="1"/>
  <c r="C2290" i="1"/>
  <c r="AH2289" i="1"/>
  <c r="AG2289" i="1"/>
  <c r="AF2289" i="1"/>
  <c r="AC2289" i="1"/>
  <c r="AD2289" i="1"/>
  <c r="I2289" i="1"/>
  <c r="C2289" i="1"/>
  <c r="AH2288" i="1"/>
  <c r="AG2288" i="1"/>
  <c r="AF2288" i="1"/>
  <c r="AC2288" i="1"/>
  <c r="AD2288" i="1"/>
  <c r="I2288" i="1"/>
  <c r="C2288" i="1"/>
  <c r="AH2287" i="1"/>
  <c r="AG2287" i="1"/>
  <c r="AF2287" i="1"/>
  <c r="AC2287" i="1"/>
  <c r="AD2287" i="1"/>
  <c r="I2287" i="1"/>
  <c r="C2287" i="1"/>
  <c r="AH2286" i="1"/>
  <c r="AG2286" i="1"/>
  <c r="AF2286" i="1"/>
  <c r="AC2286" i="1"/>
  <c r="AD2286" i="1"/>
  <c r="I2286" i="1"/>
  <c r="C2286" i="1"/>
  <c r="AH2285" i="1"/>
  <c r="AG2285" i="1"/>
  <c r="AF2285" i="1"/>
  <c r="AC2285" i="1"/>
  <c r="AD2285" i="1"/>
  <c r="I2285" i="1"/>
  <c r="C2285" i="1"/>
  <c r="AH2284" i="1"/>
  <c r="AG2284" i="1"/>
  <c r="AF2284" i="1"/>
  <c r="AC2284" i="1"/>
  <c r="AD2284" i="1"/>
  <c r="I2284" i="1"/>
  <c r="C2284" i="1"/>
  <c r="AH2283" i="1"/>
  <c r="AG2283" i="1"/>
  <c r="AF2283" i="1"/>
  <c r="AC2283" i="1"/>
  <c r="AD2283" i="1"/>
  <c r="I2283" i="1"/>
  <c r="C2283" i="1"/>
  <c r="AH2282" i="1"/>
  <c r="AG2282" i="1"/>
  <c r="AF2282" i="1"/>
  <c r="AC2282" i="1"/>
  <c r="AD2282" i="1"/>
  <c r="I2282" i="1"/>
  <c r="C2282" i="1"/>
  <c r="I2265" i="1"/>
  <c r="AH2281" i="1"/>
  <c r="AG2281" i="1"/>
  <c r="AF2281" i="1"/>
  <c r="AD2281" i="1"/>
  <c r="AC2281" i="1"/>
  <c r="S2281" i="1"/>
  <c r="T2281" i="1" s="1"/>
  <c r="I2281" i="1"/>
  <c r="C2281" i="1"/>
  <c r="AH2280" i="1"/>
  <c r="AG2280" i="1"/>
  <c r="AF2280" i="1"/>
  <c r="AD2280" i="1"/>
  <c r="AC2280" i="1"/>
  <c r="S2280" i="1"/>
  <c r="T2280" i="1" s="1"/>
  <c r="I2280" i="1"/>
  <c r="C2280" i="1"/>
  <c r="AH2279" i="1"/>
  <c r="AG2279" i="1"/>
  <c r="AF2279" i="1"/>
  <c r="AD2279" i="1"/>
  <c r="AC2279" i="1"/>
  <c r="S2279" i="1"/>
  <c r="T2279" i="1" s="1"/>
  <c r="I2279" i="1"/>
  <c r="C2279" i="1"/>
  <c r="AH2278" i="1"/>
  <c r="AG2278" i="1"/>
  <c r="AF2278" i="1"/>
  <c r="AD2278" i="1"/>
  <c r="AC2278" i="1"/>
  <c r="S2278" i="1"/>
  <c r="T2278" i="1" s="1"/>
  <c r="I2278" i="1"/>
  <c r="C2278" i="1"/>
  <c r="AH2277" i="1"/>
  <c r="AG2277" i="1"/>
  <c r="AF2277" i="1"/>
  <c r="AD2277" i="1"/>
  <c r="AC2277" i="1"/>
  <c r="S2277" i="1"/>
  <c r="T2277" i="1" s="1"/>
  <c r="I2277" i="1"/>
  <c r="C2277" i="1"/>
  <c r="AH2276" i="1"/>
  <c r="AG2276" i="1"/>
  <c r="AF2276" i="1"/>
  <c r="AD2276" i="1"/>
  <c r="AC2276" i="1"/>
  <c r="S2276" i="1"/>
  <c r="T2276" i="1" s="1"/>
  <c r="I2276" i="1"/>
  <c r="C2276" i="1"/>
  <c r="AH2275" i="1"/>
  <c r="AG2275" i="1"/>
  <c r="AF2275" i="1"/>
  <c r="AD2275" i="1"/>
  <c r="AC2275" i="1"/>
  <c r="S2275" i="1"/>
  <c r="T2275" i="1" s="1"/>
  <c r="I2275" i="1"/>
  <c r="C2275" i="1"/>
  <c r="AH2274" i="1"/>
  <c r="AG2274" i="1"/>
  <c r="AF2274" i="1"/>
  <c r="AD2274" i="1"/>
  <c r="AC2274" i="1"/>
  <c r="S2274" i="1"/>
  <c r="T2274" i="1" s="1"/>
  <c r="I2274" i="1"/>
  <c r="C2274" i="1"/>
  <c r="AH2273" i="1"/>
  <c r="AG2273" i="1"/>
  <c r="AF2273" i="1"/>
  <c r="AD2273" i="1"/>
  <c r="AC2273" i="1"/>
  <c r="S2273" i="1"/>
  <c r="T2273" i="1" s="1"/>
  <c r="I2273" i="1"/>
  <c r="C2273" i="1"/>
  <c r="AH2272" i="1"/>
  <c r="AG2272" i="1"/>
  <c r="AF2272" i="1"/>
  <c r="AD2272" i="1"/>
  <c r="AC2272" i="1"/>
  <c r="S2272" i="1"/>
  <c r="T2272" i="1" s="1"/>
  <c r="I2272" i="1"/>
  <c r="C2272" i="1"/>
  <c r="AH2271" i="1"/>
  <c r="AG2271" i="1"/>
  <c r="AF2271" i="1"/>
  <c r="AD2271" i="1"/>
  <c r="AC2271" i="1"/>
  <c r="S2271" i="1"/>
  <c r="T2271" i="1" s="1"/>
  <c r="I2271" i="1"/>
  <c r="C2271" i="1"/>
  <c r="AH866" i="1"/>
  <c r="AG866" i="1"/>
  <c r="AF866" i="1"/>
  <c r="AD866" i="1"/>
  <c r="AC866" i="1"/>
  <c r="S866" i="1"/>
  <c r="T866" i="1" s="1"/>
  <c r="I866" i="1"/>
  <c r="C866" i="1"/>
  <c r="AH865" i="1"/>
  <c r="AG865" i="1"/>
  <c r="AF865" i="1"/>
  <c r="AD865" i="1"/>
  <c r="AC865" i="1"/>
  <c r="S865" i="1"/>
  <c r="T865" i="1" s="1"/>
  <c r="I865" i="1"/>
  <c r="C865" i="1"/>
  <c r="AH864" i="1"/>
  <c r="AG864" i="1"/>
  <c r="AF864" i="1"/>
  <c r="AD864" i="1"/>
  <c r="AC864" i="1"/>
  <c r="S864" i="1"/>
  <c r="T864" i="1" s="1"/>
  <c r="I864" i="1"/>
  <c r="C864" i="1"/>
  <c r="AH863" i="1"/>
  <c r="AG863" i="1"/>
  <c r="AF863" i="1"/>
  <c r="AD863" i="1"/>
  <c r="AC863" i="1"/>
  <c r="S863" i="1"/>
  <c r="T863" i="1" s="1"/>
  <c r="I863" i="1"/>
  <c r="C863" i="1"/>
  <c r="AH862" i="1"/>
  <c r="AG862" i="1"/>
  <c r="AF862" i="1"/>
  <c r="AD862" i="1"/>
  <c r="AC862" i="1"/>
  <c r="S862" i="1"/>
  <c r="T862" i="1" s="1"/>
  <c r="I862" i="1"/>
  <c r="C862" i="1"/>
  <c r="AH861" i="1"/>
  <c r="AG861" i="1"/>
  <c r="AF861" i="1"/>
  <c r="AD861" i="1"/>
  <c r="AC861" i="1"/>
  <c r="S861" i="1"/>
  <c r="T861" i="1" s="1"/>
  <c r="I861" i="1"/>
  <c r="C861" i="1"/>
  <c r="AH860" i="1"/>
  <c r="AG860" i="1"/>
  <c r="AF860" i="1"/>
  <c r="AD860" i="1"/>
  <c r="AC860" i="1"/>
  <c r="S860" i="1"/>
  <c r="T860" i="1" s="1"/>
  <c r="I860" i="1"/>
  <c r="C860" i="1"/>
  <c r="AH859" i="1"/>
  <c r="AG859" i="1"/>
  <c r="AF859" i="1"/>
  <c r="AD859" i="1"/>
  <c r="AC859" i="1"/>
  <c r="S859" i="1"/>
  <c r="T859" i="1" s="1"/>
  <c r="I859" i="1"/>
  <c r="C859" i="1"/>
  <c r="AH858" i="1"/>
  <c r="AG858" i="1"/>
  <c r="AF858" i="1"/>
  <c r="AD858" i="1"/>
  <c r="AC858" i="1"/>
  <c r="S858" i="1"/>
  <c r="T858" i="1" s="1"/>
  <c r="I858" i="1"/>
  <c r="C858" i="1"/>
  <c r="AH857" i="1"/>
  <c r="AG857" i="1"/>
  <c r="AF857" i="1"/>
  <c r="AD857" i="1"/>
  <c r="AC857" i="1"/>
  <c r="S857" i="1"/>
  <c r="T857" i="1" s="1"/>
  <c r="I857" i="1"/>
  <c r="C857" i="1"/>
  <c r="AH856" i="1"/>
  <c r="AG856" i="1"/>
  <c r="AF856" i="1"/>
  <c r="AD856" i="1"/>
  <c r="AC856" i="1"/>
  <c r="S856" i="1"/>
  <c r="T856" i="1" s="1"/>
  <c r="I856" i="1"/>
  <c r="C856" i="1"/>
  <c r="AH855" i="1"/>
  <c r="AG855" i="1"/>
  <c r="AF855" i="1"/>
  <c r="AD855" i="1"/>
  <c r="AC855" i="1"/>
  <c r="S855" i="1"/>
  <c r="T855" i="1" s="1"/>
  <c r="I855" i="1"/>
  <c r="C855" i="1"/>
  <c r="AH854" i="1"/>
  <c r="AG854" i="1"/>
  <c r="AF854" i="1"/>
  <c r="AD854" i="1"/>
  <c r="AC854" i="1"/>
  <c r="S854" i="1"/>
  <c r="T854" i="1" s="1"/>
  <c r="I854" i="1"/>
  <c r="C854" i="1"/>
  <c r="AH2249" i="1"/>
  <c r="AG2249" i="1"/>
  <c r="AF2249" i="1"/>
  <c r="AD2249" i="1"/>
  <c r="AC2249" i="1"/>
  <c r="I2249" i="1"/>
  <c r="C2249" i="1"/>
  <c r="AH2248" i="1"/>
  <c r="AG2248" i="1"/>
  <c r="AF2248" i="1"/>
  <c r="AD2248" i="1"/>
  <c r="AC2248" i="1"/>
  <c r="I2248" i="1"/>
  <c r="C2248" i="1"/>
  <c r="AH2247" i="1"/>
  <c r="AG2247" i="1"/>
  <c r="AF2247" i="1"/>
  <c r="AD2247" i="1"/>
  <c r="AC2247" i="1"/>
  <c r="I2247" i="1"/>
  <c r="C2247" i="1"/>
  <c r="AH2246" i="1"/>
  <c r="AG2246" i="1"/>
  <c r="AF2246" i="1"/>
  <c r="AD2246" i="1"/>
  <c r="AC2246" i="1"/>
  <c r="I2246" i="1"/>
  <c r="C2246" i="1"/>
  <c r="AH2270" i="1"/>
  <c r="AG2270" i="1"/>
  <c r="AF2270" i="1"/>
  <c r="AD2270" i="1"/>
  <c r="AC2270" i="1"/>
  <c r="S2270" i="1"/>
  <c r="T2270" i="1" s="1"/>
  <c r="I2270" i="1"/>
  <c r="C2270" i="1"/>
  <c r="AH2269" i="1"/>
  <c r="AG2269" i="1"/>
  <c r="AF2269" i="1"/>
  <c r="AD2269" i="1"/>
  <c r="AC2269" i="1"/>
  <c r="S2269" i="1"/>
  <c r="T2269" i="1" s="1"/>
  <c r="I2269" i="1"/>
  <c r="C2269" i="1"/>
  <c r="AH2268" i="1"/>
  <c r="AG2268" i="1"/>
  <c r="AF2268" i="1"/>
  <c r="AD2268" i="1"/>
  <c r="AC2268" i="1"/>
  <c r="I2268" i="1"/>
  <c r="C2268" i="1"/>
  <c r="AH2267" i="1"/>
  <c r="AG2267" i="1"/>
  <c r="AF2267" i="1"/>
  <c r="AD2267" i="1"/>
  <c r="AC2267" i="1"/>
  <c r="I2267" i="1"/>
  <c r="C2267" i="1"/>
  <c r="AH2266" i="1"/>
  <c r="AG2266" i="1"/>
  <c r="AF2266" i="1"/>
  <c r="AD2266" i="1"/>
  <c r="AC2266" i="1"/>
  <c r="I2266" i="1"/>
  <c r="C2266" i="1"/>
  <c r="AH2265" i="1"/>
  <c r="AG2265" i="1"/>
  <c r="AF2265" i="1"/>
  <c r="AD2265" i="1"/>
  <c r="AC2265" i="1"/>
  <c r="C2265" i="1"/>
  <c r="AH2264" i="1"/>
  <c r="AG2264" i="1"/>
  <c r="AF2264" i="1"/>
  <c r="AD2264" i="1"/>
  <c r="AC2264" i="1"/>
  <c r="I2264" i="1"/>
  <c r="C2264" i="1"/>
  <c r="AH2263" i="1"/>
  <c r="AG2263" i="1"/>
  <c r="AF2263" i="1"/>
  <c r="AD2263" i="1"/>
  <c r="AC2263" i="1"/>
  <c r="I2263" i="1"/>
  <c r="C2263" i="1"/>
  <c r="AH2262" i="1"/>
  <c r="AG2262" i="1"/>
  <c r="AF2262" i="1"/>
  <c r="AD2262" i="1"/>
  <c r="AC2262" i="1"/>
  <c r="I2262" i="1"/>
  <c r="C2262" i="1"/>
  <c r="AH2261" i="1"/>
  <c r="AG2261" i="1"/>
  <c r="AF2261" i="1"/>
  <c r="AD2261" i="1"/>
  <c r="AC2261" i="1"/>
  <c r="I2261" i="1"/>
  <c r="C2261" i="1"/>
  <c r="AH2260" i="1"/>
  <c r="AG2260" i="1"/>
  <c r="AF2260" i="1"/>
  <c r="AD2260" i="1"/>
  <c r="AC2260" i="1"/>
  <c r="I2260" i="1"/>
  <c r="C2260" i="1"/>
  <c r="AH2259" i="1"/>
  <c r="AG2259" i="1"/>
  <c r="AF2259" i="1"/>
  <c r="AD2259" i="1"/>
  <c r="AC2259" i="1"/>
  <c r="I2259" i="1"/>
  <c r="C2259" i="1"/>
  <c r="AH2258" i="1"/>
  <c r="AG2258" i="1"/>
  <c r="AF2258" i="1"/>
  <c r="AD2258" i="1"/>
  <c r="AC2258" i="1"/>
  <c r="I2258" i="1"/>
  <c r="C2258" i="1"/>
  <c r="AH2257" i="1"/>
  <c r="AG2257" i="1"/>
  <c r="AF2257" i="1"/>
  <c r="AD2257" i="1"/>
  <c r="AC2257" i="1"/>
  <c r="I2257" i="1"/>
  <c r="C2257" i="1"/>
  <c r="AH2256" i="1"/>
  <c r="AG2256" i="1"/>
  <c r="AF2256" i="1"/>
  <c r="AD2256" i="1"/>
  <c r="AC2256" i="1"/>
  <c r="I2256" i="1"/>
  <c r="C2256" i="1"/>
  <c r="AH2255" i="1"/>
  <c r="AG2255" i="1"/>
  <c r="AF2255" i="1"/>
  <c r="AD2255" i="1"/>
  <c r="AC2255" i="1"/>
  <c r="I2255" i="1"/>
  <c r="C2255" i="1"/>
  <c r="AH2253" i="1"/>
  <c r="AG2253" i="1"/>
  <c r="AF2253" i="1"/>
  <c r="AD2253" i="1"/>
  <c r="AC2253" i="1"/>
  <c r="I2253" i="1"/>
  <c r="C2253" i="1"/>
  <c r="AH2254" i="1"/>
  <c r="AG2254" i="1"/>
  <c r="AF2254" i="1"/>
  <c r="AD2254" i="1"/>
  <c r="AC2254" i="1"/>
  <c r="I2254" i="1"/>
  <c r="C2254" i="1"/>
  <c r="AH2252" i="1"/>
  <c r="AG2252" i="1"/>
  <c r="AF2252" i="1"/>
  <c r="AD2252" i="1"/>
  <c r="AC2252" i="1"/>
  <c r="I2252" i="1"/>
  <c r="C2252" i="1"/>
  <c r="AH2251" i="1"/>
  <c r="AG2251" i="1"/>
  <c r="AF2251" i="1"/>
  <c r="AD2251" i="1"/>
  <c r="AC2251" i="1"/>
  <c r="I2251" i="1"/>
  <c r="C2251" i="1"/>
  <c r="AH2250" i="1"/>
  <c r="AG2250" i="1"/>
  <c r="AF2250" i="1"/>
  <c r="AD2250" i="1"/>
  <c r="AC2250" i="1"/>
  <c r="I2250" i="1"/>
  <c r="C2250" i="1"/>
  <c r="AH2245" i="1"/>
  <c r="AG2245" i="1"/>
  <c r="AF2245" i="1"/>
  <c r="AD2245" i="1"/>
  <c r="AC2245" i="1"/>
  <c r="I2245" i="1"/>
  <c r="C2245" i="1"/>
  <c r="AH2244" i="1"/>
  <c r="AG2244" i="1"/>
  <c r="AF2244" i="1"/>
  <c r="AD2244" i="1"/>
  <c r="AC2244" i="1"/>
  <c r="I2244" i="1"/>
  <c r="C2244" i="1"/>
  <c r="AH2243" i="1"/>
  <c r="AG2243" i="1"/>
  <c r="AF2243" i="1"/>
  <c r="AD2243" i="1"/>
  <c r="AC2243" i="1"/>
  <c r="I2243" i="1"/>
  <c r="C2243" i="1"/>
  <c r="AH2242" i="1"/>
  <c r="AG2242" i="1"/>
  <c r="AF2242" i="1"/>
  <c r="AD2242" i="1"/>
  <c r="AC2242" i="1"/>
  <c r="I2242" i="1"/>
  <c r="C2242" i="1"/>
  <c r="AH2241" i="1"/>
  <c r="AG2241" i="1"/>
  <c r="AF2241" i="1"/>
  <c r="AD2241" i="1"/>
  <c r="AC2241" i="1"/>
  <c r="I2241" i="1"/>
  <c r="C2241" i="1"/>
  <c r="AH2238" i="1"/>
  <c r="AG2238" i="1"/>
  <c r="AF2238" i="1"/>
  <c r="AD2238" i="1"/>
  <c r="AC2238" i="1"/>
  <c r="I2238" i="1"/>
  <c r="C2238" i="1"/>
  <c r="AH2240" i="1"/>
  <c r="AG2240" i="1"/>
  <c r="AF2240" i="1"/>
  <c r="AD2240" i="1"/>
  <c r="AC2240" i="1"/>
  <c r="I2240" i="1"/>
  <c r="C2240" i="1"/>
  <c r="AH2239" i="1"/>
  <c r="AG2239" i="1"/>
  <c r="AF2239" i="1"/>
  <c r="AD2239" i="1"/>
  <c r="AC2239" i="1"/>
  <c r="I2239" i="1"/>
  <c r="C2239" i="1"/>
  <c r="AH2237" i="1"/>
  <c r="AG2237" i="1"/>
  <c r="AF2237" i="1"/>
  <c r="AD2237" i="1"/>
  <c r="AC2237" i="1"/>
  <c r="I2237" i="1"/>
  <c r="C2237" i="1"/>
  <c r="AH2236" i="1"/>
  <c r="AG2236" i="1"/>
  <c r="AF2236" i="1"/>
  <c r="AD2236" i="1"/>
  <c r="AC2236" i="1"/>
  <c r="I2236" i="1"/>
  <c r="C2236" i="1"/>
  <c r="AH2235" i="1"/>
  <c r="AG2235" i="1"/>
  <c r="AF2235" i="1"/>
  <c r="AD2235" i="1"/>
  <c r="AC2235" i="1"/>
  <c r="I2235" i="1"/>
  <c r="C2235" i="1"/>
  <c r="AH2234" i="1"/>
  <c r="AG2234" i="1"/>
  <c r="AF2234" i="1"/>
  <c r="AD2234" i="1"/>
  <c r="AC2234" i="1"/>
  <c r="I2234" i="1"/>
  <c r="C2234" i="1"/>
  <c r="AH2233" i="1"/>
  <c r="AG2233" i="1"/>
  <c r="AF2233" i="1"/>
  <c r="AD2233" i="1"/>
  <c r="AC2233" i="1"/>
  <c r="I2233" i="1"/>
  <c r="C2233" i="1"/>
  <c r="AH2232" i="1"/>
  <c r="AG2232" i="1"/>
  <c r="AF2232" i="1"/>
  <c r="AD2232" i="1"/>
  <c r="AC2232" i="1"/>
  <c r="I2232" i="1"/>
  <c r="C2232" i="1"/>
  <c r="AH2231" i="1"/>
  <c r="AG2231" i="1"/>
  <c r="AF2231" i="1"/>
  <c r="AD2231" i="1"/>
  <c r="AC2231" i="1"/>
  <c r="I2231" i="1"/>
  <c r="C2231" i="1"/>
  <c r="AH2229" i="1"/>
  <c r="AG2229" i="1"/>
  <c r="AF2229" i="1"/>
  <c r="AD2229" i="1"/>
  <c r="AC2229" i="1"/>
  <c r="I2229" i="1"/>
  <c r="C2229" i="1"/>
  <c r="AH2230" i="1"/>
  <c r="AG2230" i="1"/>
  <c r="AF2230" i="1"/>
  <c r="AD2230" i="1"/>
  <c r="AC2230" i="1"/>
  <c r="I2230" i="1"/>
  <c r="C2230" i="1"/>
  <c r="AH2228" i="1"/>
  <c r="AG2228" i="1"/>
  <c r="AF2228" i="1"/>
  <c r="AD2228" i="1"/>
  <c r="AC2228" i="1"/>
  <c r="I2228" i="1"/>
  <c r="C2228" i="1"/>
  <c r="AH2227" i="1"/>
  <c r="AG2227" i="1"/>
  <c r="AF2227" i="1"/>
  <c r="AD2227" i="1"/>
  <c r="AC2227" i="1"/>
  <c r="I2227" i="1"/>
  <c r="C2227" i="1"/>
  <c r="AH2226" i="1"/>
  <c r="AG2226" i="1"/>
  <c r="AF2226" i="1"/>
  <c r="AD2226" i="1"/>
  <c r="AC2226" i="1"/>
  <c r="I2226" i="1"/>
  <c r="C2226" i="1"/>
  <c r="AH2225" i="1"/>
  <c r="AG2225" i="1"/>
  <c r="AF2225" i="1"/>
  <c r="AD2225" i="1"/>
  <c r="AC2225" i="1"/>
  <c r="I2225" i="1"/>
  <c r="C2225" i="1"/>
  <c r="AH2224" i="1"/>
  <c r="AG2224" i="1"/>
  <c r="AF2224" i="1"/>
  <c r="AD2224" i="1"/>
  <c r="AC2224" i="1"/>
  <c r="I2224" i="1"/>
  <c r="C2224" i="1"/>
  <c r="AH2223" i="1"/>
  <c r="AG2223" i="1"/>
  <c r="AF2223" i="1"/>
  <c r="AD2223" i="1"/>
  <c r="AC2223" i="1"/>
  <c r="I2223" i="1"/>
  <c r="C2223" i="1"/>
  <c r="AH2222" i="1"/>
  <c r="AG2222" i="1"/>
  <c r="AF2222" i="1"/>
  <c r="AD2222" i="1"/>
  <c r="AC2222" i="1"/>
  <c r="I2222" i="1"/>
  <c r="C2222" i="1"/>
  <c r="AH2221" i="1"/>
  <c r="AG2221" i="1"/>
  <c r="AF2221" i="1"/>
  <c r="AD2221" i="1"/>
  <c r="AC2221" i="1"/>
  <c r="I2221" i="1"/>
  <c r="C2221" i="1"/>
  <c r="AH2220" i="1"/>
  <c r="AG2220" i="1"/>
  <c r="AF2220" i="1"/>
  <c r="AD2220" i="1"/>
  <c r="AC2220" i="1"/>
  <c r="I2220" i="1"/>
  <c r="C2220" i="1"/>
  <c r="AH2219" i="1"/>
  <c r="AG2219" i="1"/>
  <c r="AF2219" i="1"/>
  <c r="AD2219" i="1"/>
  <c r="AC2219" i="1"/>
  <c r="I2219" i="1"/>
  <c r="C2219" i="1"/>
  <c r="AH2218" i="1"/>
  <c r="AG2218" i="1"/>
  <c r="AF2218" i="1"/>
  <c r="AD2218" i="1"/>
  <c r="AC2218" i="1"/>
  <c r="I2218" i="1"/>
  <c r="C2218" i="1"/>
  <c r="AH2217" i="1"/>
  <c r="AG2217" i="1"/>
  <c r="AF2217" i="1"/>
  <c r="AD2217" i="1"/>
  <c r="AC2217" i="1"/>
  <c r="I2217" i="1"/>
  <c r="C2217" i="1"/>
  <c r="AH2216" i="1"/>
  <c r="AG2216" i="1"/>
  <c r="AF2216" i="1"/>
  <c r="AD2216" i="1"/>
  <c r="AC2216" i="1"/>
  <c r="I2216" i="1"/>
  <c r="C2216" i="1"/>
  <c r="AH2215" i="1"/>
  <c r="AG2215" i="1"/>
  <c r="AF2215" i="1"/>
  <c r="AD2215" i="1"/>
  <c r="AC2215" i="1"/>
  <c r="I2215" i="1"/>
  <c r="C2215" i="1"/>
  <c r="AH2214" i="1"/>
  <c r="AG2214" i="1"/>
  <c r="AF2214" i="1"/>
  <c r="AD2214" i="1"/>
  <c r="AC2214" i="1"/>
  <c r="I2214" i="1"/>
  <c r="C2214" i="1"/>
  <c r="AH2213" i="1"/>
  <c r="AG2213" i="1"/>
  <c r="AF2213" i="1"/>
  <c r="AD2213" i="1"/>
  <c r="AC2213" i="1"/>
  <c r="I2213" i="1"/>
  <c r="C2213" i="1"/>
  <c r="AH2212" i="1"/>
  <c r="AG2212" i="1"/>
  <c r="AF2212" i="1"/>
  <c r="AD2212" i="1"/>
  <c r="AC2212" i="1"/>
  <c r="I2212" i="1"/>
  <c r="C2212" i="1"/>
  <c r="AH2211" i="1"/>
  <c r="AG2211" i="1"/>
  <c r="AF2211" i="1"/>
  <c r="AD2211" i="1"/>
  <c r="AC2211" i="1"/>
  <c r="I2211" i="1"/>
  <c r="C2211" i="1"/>
  <c r="AH2210" i="1"/>
  <c r="AG2210" i="1"/>
  <c r="AF2210" i="1"/>
  <c r="AD2210" i="1"/>
  <c r="AC2210" i="1"/>
  <c r="I2210" i="1"/>
  <c r="C2210" i="1"/>
  <c r="AH2209" i="1"/>
  <c r="AG2209" i="1"/>
  <c r="AF2209" i="1"/>
  <c r="AD2209" i="1"/>
  <c r="AC2209" i="1"/>
  <c r="I2209" i="1"/>
  <c r="C2209" i="1"/>
  <c r="AH2208" i="1"/>
  <c r="AG2208" i="1"/>
  <c r="AF2208" i="1"/>
  <c r="AD2208" i="1"/>
  <c r="AC2208" i="1"/>
  <c r="I2208" i="1"/>
  <c r="C2208" i="1"/>
  <c r="AH2207" i="1"/>
  <c r="AG2207" i="1"/>
  <c r="AF2207" i="1"/>
  <c r="AD2207" i="1"/>
  <c r="AC2207" i="1"/>
  <c r="I2207" i="1"/>
  <c r="C2207" i="1"/>
  <c r="AH2206" i="1"/>
  <c r="AG2206" i="1"/>
  <c r="AF2206" i="1"/>
  <c r="AD2206" i="1"/>
  <c r="AC2206" i="1"/>
  <c r="I2206" i="1"/>
  <c r="C2206" i="1"/>
  <c r="AH2204" i="1"/>
  <c r="AG2204" i="1"/>
  <c r="AF2204" i="1"/>
  <c r="AD2204" i="1"/>
  <c r="AC2204" i="1"/>
  <c r="I2204" i="1"/>
  <c r="C2204" i="1"/>
  <c r="AH2205" i="1"/>
  <c r="AG2205" i="1"/>
  <c r="AF2205" i="1"/>
  <c r="AD2205" i="1"/>
  <c r="AC2205" i="1"/>
  <c r="I2205" i="1"/>
  <c r="C2205" i="1"/>
  <c r="AH2203" i="1"/>
  <c r="AG2203" i="1"/>
  <c r="AF2203" i="1"/>
  <c r="AD2203" i="1"/>
  <c r="AC2203" i="1"/>
  <c r="I2203" i="1"/>
  <c r="C2203" i="1"/>
  <c r="AH2202" i="1"/>
  <c r="AG2202" i="1"/>
  <c r="AF2202" i="1"/>
  <c r="AD2202" i="1"/>
  <c r="AC2202" i="1"/>
  <c r="I2202" i="1"/>
  <c r="C2202" i="1"/>
  <c r="AH2201" i="1"/>
  <c r="AG2201" i="1"/>
  <c r="AF2201" i="1"/>
  <c r="AD2201" i="1"/>
  <c r="AC2201" i="1"/>
  <c r="I2201" i="1"/>
  <c r="C2201" i="1"/>
  <c r="AH2200" i="1"/>
  <c r="AG2200" i="1"/>
  <c r="AF2200" i="1"/>
  <c r="AD2200" i="1"/>
  <c r="AC2200" i="1"/>
  <c r="I2200" i="1"/>
  <c r="C2200" i="1"/>
  <c r="AH2199" i="1"/>
  <c r="AG2199" i="1"/>
  <c r="AF2199" i="1"/>
  <c r="AD2199" i="1"/>
  <c r="AC2199" i="1"/>
  <c r="I2199" i="1"/>
  <c r="C2199" i="1"/>
  <c r="AH2198" i="1"/>
  <c r="AG2198" i="1"/>
  <c r="AF2198" i="1"/>
  <c r="AD2198" i="1"/>
  <c r="AC2198" i="1"/>
  <c r="I2198" i="1"/>
  <c r="C2198" i="1"/>
  <c r="AH2197" i="1"/>
  <c r="AG2197" i="1"/>
  <c r="AF2197" i="1"/>
  <c r="AD2197" i="1"/>
  <c r="AC2197" i="1"/>
  <c r="I2197" i="1"/>
  <c r="C2197" i="1"/>
  <c r="AH2196" i="1"/>
  <c r="AG2196" i="1"/>
  <c r="AF2196" i="1"/>
  <c r="AD2196" i="1"/>
  <c r="AC2196" i="1"/>
  <c r="I2196" i="1"/>
  <c r="C2196" i="1"/>
  <c r="AH2194" i="1"/>
  <c r="AG2194" i="1"/>
  <c r="AF2194" i="1"/>
  <c r="AD2194" i="1"/>
  <c r="AC2194" i="1"/>
  <c r="I2194" i="1"/>
  <c r="C2194" i="1"/>
  <c r="AH2195" i="1"/>
  <c r="AG2195" i="1"/>
  <c r="AF2195" i="1"/>
  <c r="AD2195" i="1"/>
  <c r="AC2195" i="1"/>
  <c r="I2195" i="1"/>
  <c r="C2195" i="1"/>
  <c r="AH2193" i="1"/>
  <c r="AG2193" i="1"/>
  <c r="AF2193" i="1"/>
  <c r="AD2193" i="1"/>
  <c r="AC2193" i="1"/>
  <c r="I2193" i="1"/>
  <c r="C2193" i="1"/>
  <c r="AH1304" i="1"/>
  <c r="AG1304" i="1"/>
  <c r="AF1304" i="1"/>
  <c r="AD1304" i="1"/>
  <c r="AC1304" i="1"/>
  <c r="C1304" i="1"/>
  <c r="AH1303" i="1"/>
  <c r="AG1303" i="1"/>
  <c r="AF1303" i="1"/>
  <c r="AD1303" i="1"/>
  <c r="AC1303" i="1"/>
  <c r="C1303" i="1"/>
  <c r="AH1302" i="1"/>
  <c r="AG1302" i="1"/>
  <c r="AF1302" i="1"/>
  <c r="AD1302" i="1"/>
  <c r="AC1302" i="1"/>
  <c r="C1302" i="1"/>
  <c r="AH1301" i="1"/>
  <c r="AG1301" i="1"/>
  <c r="AF1301" i="1"/>
  <c r="AD1301" i="1"/>
  <c r="AC1301" i="1"/>
  <c r="C1301" i="1"/>
  <c r="AH1300" i="1"/>
  <c r="AG1300" i="1"/>
  <c r="AF1300" i="1"/>
  <c r="AD1300" i="1"/>
  <c r="AC1300" i="1"/>
  <c r="C1300" i="1"/>
  <c r="AH1299" i="1"/>
  <c r="AG1299" i="1"/>
  <c r="AF1299" i="1"/>
  <c r="AD1299" i="1"/>
  <c r="AC1299" i="1"/>
  <c r="C1299" i="1"/>
  <c r="AH1298" i="1"/>
  <c r="AG1298" i="1"/>
  <c r="AF1298" i="1"/>
  <c r="AD1298" i="1"/>
  <c r="AC1298" i="1"/>
  <c r="C1298" i="1"/>
  <c r="AH1297" i="1"/>
  <c r="AG1297" i="1"/>
  <c r="AF1297" i="1"/>
  <c r="AD1297" i="1"/>
  <c r="AC1297" i="1"/>
  <c r="C1297" i="1"/>
  <c r="AH1296" i="1"/>
  <c r="AG1296" i="1"/>
  <c r="AF1296" i="1"/>
  <c r="AD1296" i="1"/>
  <c r="AC1296" i="1"/>
  <c r="C1296" i="1"/>
  <c r="AH1295" i="1"/>
  <c r="AG1295" i="1"/>
  <c r="AF1295" i="1"/>
  <c r="AD1295" i="1"/>
  <c r="AC1295" i="1"/>
  <c r="C1295" i="1"/>
  <c r="AH1294" i="1"/>
  <c r="AG1294" i="1"/>
  <c r="AF1294" i="1"/>
  <c r="AD1294" i="1"/>
  <c r="AC1294" i="1"/>
  <c r="C1294" i="1"/>
  <c r="AH1293" i="1"/>
  <c r="AG1293" i="1"/>
  <c r="AF1293" i="1"/>
  <c r="AD1293" i="1"/>
  <c r="AC1293" i="1"/>
  <c r="C1293" i="1"/>
  <c r="AH1292" i="1"/>
  <c r="AG1292" i="1"/>
  <c r="AF1292" i="1"/>
  <c r="AD1292" i="1"/>
  <c r="AC1292" i="1"/>
  <c r="C1292" i="1"/>
  <c r="AH1291" i="1"/>
  <c r="AG1291" i="1"/>
  <c r="AF1291" i="1"/>
  <c r="AD1291" i="1"/>
  <c r="AC1291" i="1"/>
  <c r="C1291" i="1"/>
  <c r="AH1290" i="1"/>
  <c r="AG1290" i="1"/>
  <c r="AF1290" i="1"/>
  <c r="AD1290" i="1"/>
  <c r="AC1290" i="1"/>
  <c r="C1290" i="1"/>
  <c r="AH1289" i="1"/>
  <c r="AG1289" i="1"/>
  <c r="AF1289" i="1"/>
  <c r="AD1289" i="1"/>
  <c r="AC1289" i="1"/>
  <c r="C1289" i="1"/>
  <c r="AH1288" i="1"/>
  <c r="AG1288" i="1"/>
  <c r="AF1288" i="1"/>
  <c r="AD1288" i="1"/>
  <c r="AC1288" i="1"/>
  <c r="C1288" i="1"/>
  <c r="AH1287" i="1"/>
  <c r="AG1287" i="1"/>
  <c r="AF1287" i="1"/>
  <c r="AD1287" i="1"/>
  <c r="AC1287" i="1"/>
  <c r="C1287" i="1"/>
  <c r="AH1286" i="1"/>
  <c r="AG1286" i="1"/>
  <c r="AF1286" i="1"/>
  <c r="AD1286" i="1"/>
  <c r="AC1286" i="1"/>
  <c r="C1286" i="1"/>
  <c r="AH1285" i="1"/>
  <c r="AG1285" i="1"/>
  <c r="AF1285" i="1"/>
  <c r="AD1285" i="1"/>
  <c r="AC1285" i="1"/>
  <c r="C1285" i="1"/>
  <c r="AH1284" i="1"/>
  <c r="AG1284" i="1"/>
  <c r="AF1284" i="1"/>
  <c r="AD1284" i="1"/>
  <c r="AC1284" i="1"/>
  <c r="C1284" i="1"/>
  <c r="AH1283" i="1"/>
  <c r="AG1283" i="1"/>
  <c r="AF1283" i="1"/>
  <c r="AD1283" i="1"/>
  <c r="AC1283" i="1"/>
  <c r="C1283" i="1"/>
  <c r="AH1282" i="1"/>
  <c r="AG1282" i="1"/>
  <c r="AF1282" i="1"/>
  <c r="AD1282" i="1"/>
  <c r="AC1282" i="1"/>
  <c r="C1282" i="1"/>
  <c r="AH1281" i="1"/>
  <c r="AG1281" i="1"/>
  <c r="AF1281" i="1"/>
  <c r="AD1281" i="1"/>
  <c r="AC1281" i="1"/>
  <c r="C1281" i="1"/>
  <c r="AH1279" i="1"/>
  <c r="AG1279" i="1"/>
  <c r="AF1279" i="1"/>
  <c r="AD1279" i="1"/>
  <c r="AC1279" i="1"/>
  <c r="C1279" i="1"/>
  <c r="AH1278" i="1"/>
  <c r="AG1278" i="1"/>
  <c r="AF1278" i="1"/>
  <c r="AD1278" i="1"/>
  <c r="AC1278" i="1"/>
  <c r="C1278" i="1"/>
  <c r="AH1277" i="1"/>
  <c r="AG1277" i="1"/>
  <c r="AF1277" i="1"/>
  <c r="AD1277" i="1"/>
  <c r="AC1277" i="1"/>
  <c r="C1277" i="1"/>
  <c r="AH1276" i="1"/>
  <c r="AG1276" i="1"/>
  <c r="AF1276" i="1"/>
  <c r="AD1276" i="1"/>
  <c r="AC1276" i="1"/>
  <c r="C1276" i="1"/>
  <c r="AH1266" i="1"/>
  <c r="AG1266" i="1"/>
  <c r="AF1266" i="1"/>
  <c r="AD1266" i="1"/>
  <c r="AC1266" i="1"/>
  <c r="C1266" i="1"/>
  <c r="AH1261" i="1"/>
  <c r="AG1261" i="1"/>
  <c r="AF1261" i="1"/>
  <c r="AD1261" i="1"/>
  <c r="AC1261" i="1"/>
  <c r="C1261" i="1"/>
  <c r="AH1258" i="1"/>
  <c r="AG1258" i="1"/>
  <c r="AF1258" i="1"/>
  <c r="AD1258" i="1"/>
  <c r="AC1258" i="1"/>
  <c r="C1258" i="1"/>
  <c r="AH1257" i="1"/>
  <c r="AG1257" i="1"/>
  <c r="AF1257" i="1"/>
  <c r="AD1257" i="1"/>
  <c r="AC1257" i="1"/>
  <c r="C1257" i="1"/>
  <c r="AH1256" i="1"/>
  <c r="AG1256" i="1"/>
  <c r="AF1256" i="1"/>
  <c r="AD1256" i="1"/>
  <c r="AC1256" i="1"/>
  <c r="C1256" i="1"/>
  <c r="AH1249" i="1"/>
  <c r="AG1249" i="1"/>
  <c r="AF1249" i="1"/>
  <c r="AD1249" i="1"/>
  <c r="AC1249" i="1"/>
  <c r="C1249" i="1"/>
  <c r="AH1247" i="1"/>
  <c r="AG1247" i="1"/>
  <c r="AF1247" i="1"/>
  <c r="AD1247" i="1"/>
  <c r="AC1247" i="1"/>
  <c r="C1247" i="1"/>
  <c r="AH1244" i="1"/>
  <c r="AG1244" i="1"/>
  <c r="AF1244" i="1"/>
  <c r="AD1244" i="1"/>
  <c r="AC1244" i="1"/>
  <c r="C1244" i="1"/>
  <c r="AH1243" i="1"/>
  <c r="AG1243" i="1"/>
  <c r="AF1243" i="1"/>
  <c r="AD1243" i="1"/>
  <c r="AC1243" i="1"/>
  <c r="C1243" i="1"/>
  <c r="AH1236" i="1"/>
  <c r="AG1236" i="1"/>
  <c r="AF1236" i="1"/>
  <c r="AD1236" i="1"/>
  <c r="AC1236" i="1"/>
  <c r="C1236" i="1"/>
  <c r="AH1325" i="1"/>
  <c r="AG1325" i="1"/>
  <c r="AF1325" i="1"/>
  <c r="AD1325" i="1"/>
  <c r="AC1325" i="1"/>
  <c r="I1325" i="1"/>
  <c r="C1325" i="1"/>
  <c r="AH1324" i="1"/>
  <c r="AG1324" i="1"/>
  <c r="AF1324" i="1"/>
  <c r="AD1324" i="1"/>
  <c r="AC1324" i="1"/>
  <c r="I1324" i="1"/>
  <c r="C1324" i="1"/>
  <c r="AH1323" i="1"/>
  <c r="AG1323" i="1"/>
  <c r="AF1323" i="1"/>
  <c r="AD1323" i="1"/>
  <c r="AC1323" i="1"/>
  <c r="I1323" i="1"/>
  <c r="C1323" i="1"/>
  <c r="AH1322" i="1"/>
  <c r="AG1322" i="1"/>
  <c r="AF1322" i="1"/>
  <c r="AD1322" i="1"/>
  <c r="AC1322" i="1"/>
  <c r="I1322" i="1"/>
  <c r="C1322" i="1"/>
  <c r="AH1321" i="1"/>
  <c r="AG1321" i="1"/>
  <c r="AF1321" i="1"/>
  <c r="AD1321" i="1"/>
  <c r="AC1321" i="1"/>
  <c r="I1321" i="1"/>
  <c r="C1321" i="1"/>
  <c r="AH1320" i="1"/>
  <c r="AG1320" i="1"/>
  <c r="AF1320" i="1"/>
  <c r="AD1320" i="1"/>
  <c r="AC1320" i="1"/>
  <c r="I1320" i="1"/>
  <c r="C1320" i="1"/>
  <c r="AH1319" i="1"/>
  <c r="AG1319" i="1"/>
  <c r="AF1319" i="1"/>
  <c r="AD1319" i="1"/>
  <c r="AC1319" i="1"/>
  <c r="I1319" i="1"/>
  <c r="C1319" i="1"/>
  <c r="AH1318" i="1"/>
  <c r="AG1318" i="1"/>
  <c r="AF1318" i="1"/>
  <c r="AD1318" i="1"/>
  <c r="AC1318" i="1"/>
  <c r="I1318" i="1"/>
  <c r="C1318" i="1"/>
  <c r="AH1317" i="1"/>
  <c r="AG1317" i="1"/>
  <c r="AF1317" i="1"/>
  <c r="AD1317" i="1"/>
  <c r="AC1317" i="1"/>
  <c r="I1317" i="1"/>
  <c r="C1317" i="1"/>
  <c r="AH1316" i="1"/>
  <c r="AG1316" i="1"/>
  <c r="AF1316" i="1"/>
  <c r="AD1316" i="1"/>
  <c r="AC1316" i="1"/>
  <c r="I1316" i="1"/>
  <c r="C1316" i="1"/>
  <c r="AH1315" i="1"/>
  <c r="AG1315" i="1"/>
  <c r="AF1315" i="1"/>
  <c r="AD1315" i="1"/>
  <c r="AC1315" i="1"/>
  <c r="I1315" i="1"/>
  <c r="C1315" i="1"/>
  <c r="AH1314" i="1"/>
  <c r="AG1314" i="1"/>
  <c r="AF1314" i="1"/>
  <c r="AD1314" i="1"/>
  <c r="AC1314" i="1"/>
  <c r="I1314" i="1"/>
  <c r="C1314" i="1"/>
  <c r="AH1313" i="1"/>
  <c r="AG1313" i="1"/>
  <c r="AF1313" i="1"/>
  <c r="AD1313" i="1"/>
  <c r="AC1313" i="1"/>
  <c r="I1313" i="1"/>
  <c r="C1313" i="1"/>
  <c r="AH1312" i="1"/>
  <c r="AG1312" i="1"/>
  <c r="AF1312" i="1"/>
  <c r="AD1312" i="1"/>
  <c r="AC1312" i="1"/>
  <c r="I1312" i="1"/>
  <c r="C1312" i="1"/>
  <c r="AH1311" i="1"/>
  <c r="AG1311" i="1"/>
  <c r="AF1311" i="1"/>
  <c r="AD1311" i="1"/>
  <c r="AC1311" i="1"/>
  <c r="I1311" i="1"/>
  <c r="C1311" i="1"/>
  <c r="AH1310" i="1"/>
  <c r="AG1310" i="1"/>
  <c r="AF1310" i="1"/>
  <c r="AD1310" i="1"/>
  <c r="AC1310" i="1"/>
  <c r="I1310" i="1"/>
  <c r="C1310" i="1"/>
  <c r="AH1309" i="1"/>
  <c r="AG1309" i="1"/>
  <c r="AF1309" i="1"/>
  <c r="AD1309" i="1"/>
  <c r="AC1309" i="1"/>
  <c r="I1309" i="1"/>
  <c r="C1309" i="1"/>
  <c r="AH1308" i="1"/>
  <c r="AG1308" i="1"/>
  <c r="AF1308" i="1"/>
  <c r="AD1308" i="1"/>
  <c r="AC1308" i="1"/>
  <c r="I1308" i="1"/>
  <c r="C1308" i="1"/>
  <c r="AH1307" i="1"/>
  <c r="AG1307" i="1"/>
  <c r="AF1307" i="1"/>
  <c r="AD1307" i="1"/>
  <c r="AC1307" i="1"/>
  <c r="I1307" i="1"/>
  <c r="C1307" i="1"/>
  <c r="AH1306" i="1"/>
  <c r="AG1306" i="1"/>
  <c r="AF1306" i="1"/>
  <c r="AD1306" i="1"/>
  <c r="AC1306" i="1"/>
  <c r="I1306" i="1"/>
  <c r="C1306" i="1"/>
  <c r="AH1305" i="1"/>
  <c r="AG1305" i="1"/>
  <c r="AF1305" i="1"/>
  <c r="AD1305" i="1"/>
  <c r="AC1305" i="1"/>
  <c r="I1305" i="1"/>
  <c r="C1305" i="1"/>
  <c r="AH1280" i="1"/>
  <c r="AG1280" i="1"/>
  <c r="AF1280" i="1"/>
  <c r="AD1280" i="1"/>
  <c r="AC1280" i="1"/>
  <c r="I1280" i="1"/>
  <c r="C1280" i="1"/>
  <c r="AH1275" i="1"/>
  <c r="AG1275" i="1"/>
  <c r="AF1275" i="1"/>
  <c r="AD1275" i="1"/>
  <c r="AC1275" i="1"/>
  <c r="I1275" i="1"/>
  <c r="C1275" i="1"/>
  <c r="AH1274" i="1"/>
  <c r="AG1274" i="1"/>
  <c r="AF1274" i="1"/>
  <c r="AD1274" i="1"/>
  <c r="AC1274" i="1"/>
  <c r="I1274" i="1"/>
  <c r="C1274" i="1"/>
  <c r="AH1273" i="1"/>
  <c r="AG1273" i="1"/>
  <c r="AF1273" i="1"/>
  <c r="AD1273" i="1"/>
  <c r="AC1273" i="1"/>
  <c r="I1273" i="1"/>
  <c r="C1273" i="1"/>
  <c r="AH1272" i="1"/>
  <c r="AG1272" i="1"/>
  <c r="AF1272" i="1"/>
  <c r="AD1272" i="1"/>
  <c r="AC1272" i="1"/>
  <c r="I1272" i="1"/>
  <c r="C1272" i="1"/>
  <c r="AH1271" i="1"/>
  <c r="AG1271" i="1"/>
  <c r="AF1271" i="1"/>
  <c r="AD1271" i="1"/>
  <c r="AC1271" i="1"/>
  <c r="I1271" i="1"/>
  <c r="C1271" i="1"/>
  <c r="AH1270" i="1"/>
  <c r="AG1270" i="1"/>
  <c r="AF1270" i="1"/>
  <c r="AD1270" i="1"/>
  <c r="AC1270" i="1"/>
  <c r="I1270" i="1"/>
  <c r="C1270" i="1"/>
  <c r="AH1269" i="1"/>
  <c r="AG1269" i="1"/>
  <c r="AF1269" i="1"/>
  <c r="AD1269" i="1"/>
  <c r="AC1269" i="1"/>
  <c r="I1269" i="1"/>
  <c r="C1269" i="1"/>
  <c r="AH1268" i="1"/>
  <c r="AG1268" i="1"/>
  <c r="AF1268" i="1"/>
  <c r="AD1268" i="1"/>
  <c r="AC1268" i="1"/>
  <c r="I1268" i="1"/>
  <c r="C1268" i="1"/>
  <c r="AH1267" i="1"/>
  <c r="AG1267" i="1"/>
  <c r="AF1267" i="1"/>
  <c r="AD1267" i="1"/>
  <c r="AC1267" i="1"/>
  <c r="I1267" i="1"/>
  <c r="C1267" i="1"/>
  <c r="AH1265" i="1"/>
  <c r="AG1265" i="1"/>
  <c r="AF1265" i="1"/>
  <c r="AD1265" i="1"/>
  <c r="AC1265" i="1"/>
  <c r="I1265" i="1"/>
  <c r="C1265" i="1"/>
  <c r="AH1264" i="1"/>
  <c r="AG1264" i="1"/>
  <c r="AF1264" i="1"/>
  <c r="AD1264" i="1"/>
  <c r="AC1264" i="1"/>
  <c r="I1264" i="1"/>
  <c r="C1264" i="1"/>
  <c r="AH1263" i="1"/>
  <c r="AG1263" i="1"/>
  <c r="AF1263" i="1"/>
  <c r="AD1263" i="1"/>
  <c r="AC1263" i="1"/>
  <c r="I1263" i="1"/>
  <c r="C1263" i="1"/>
  <c r="AH1262" i="1"/>
  <c r="AG1262" i="1"/>
  <c r="AF1262" i="1"/>
  <c r="AD1262" i="1"/>
  <c r="AC1262" i="1"/>
  <c r="I1262" i="1"/>
  <c r="C1262" i="1"/>
  <c r="AH1260" i="1"/>
  <c r="AG1260" i="1"/>
  <c r="AF1260" i="1"/>
  <c r="AD1260" i="1"/>
  <c r="AC1260" i="1"/>
  <c r="I1260" i="1"/>
  <c r="C1260" i="1"/>
  <c r="AH1259" i="1"/>
  <c r="AG1259" i="1"/>
  <c r="AF1259" i="1"/>
  <c r="AD1259" i="1"/>
  <c r="AC1259" i="1"/>
  <c r="I1259" i="1"/>
  <c r="C1259" i="1"/>
  <c r="AH1255" i="1"/>
  <c r="AG1255" i="1"/>
  <c r="AF1255" i="1"/>
  <c r="AD1255" i="1"/>
  <c r="AC1255" i="1"/>
  <c r="I1255" i="1"/>
  <c r="C1255" i="1"/>
  <c r="AH1254" i="1"/>
  <c r="AG1254" i="1"/>
  <c r="AF1254" i="1"/>
  <c r="AD1254" i="1"/>
  <c r="AC1254" i="1"/>
  <c r="I1254" i="1"/>
  <c r="C1254" i="1"/>
  <c r="AH1253" i="1"/>
  <c r="AG1253" i="1"/>
  <c r="AF1253" i="1"/>
  <c r="AD1253" i="1"/>
  <c r="AC1253" i="1"/>
  <c r="I1253" i="1"/>
  <c r="C1253" i="1"/>
  <c r="AH1252" i="1"/>
  <c r="AG1252" i="1"/>
  <c r="AF1252" i="1"/>
  <c r="AD1252" i="1"/>
  <c r="AC1252" i="1"/>
  <c r="I1252" i="1"/>
  <c r="C1252" i="1"/>
  <c r="AH1251" i="1"/>
  <c r="AG1251" i="1"/>
  <c r="AF1251" i="1"/>
  <c r="AD1251" i="1"/>
  <c r="AC1251" i="1"/>
  <c r="I1251" i="1"/>
  <c r="C1251" i="1"/>
  <c r="AH1250" i="1"/>
  <c r="AG1250" i="1"/>
  <c r="AF1250" i="1"/>
  <c r="AD1250" i="1"/>
  <c r="AC1250" i="1"/>
  <c r="I1250" i="1"/>
  <c r="C1250" i="1"/>
  <c r="AH1248" i="1"/>
  <c r="AG1248" i="1"/>
  <c r="AF1248" i="1"/>
  <c r="AD1248" i="1"/>
  <c r="AC1248" i="1"/>
  <c r="I1248" i="1"/>
  <c r="C1248" i="1"/>
  <c r="AH1246" i="1"/>
  <c r="AG1246" i="1"/>
  <c r="AF1246" i="1"/>
  <c r="AD1246" i="1"/>
  <c r="AC1246" i="1"/>
  <c r="I1246" i="1"/>
  <c r="C1246" i="1"/>
  <c r="AH1245" i="1"/>
  <c r="AG1245" i="1"/>
  <c r="AF1245" i="1"/>
  <c r="AD1245" i="1"/>
  <c r="AC1245" i="1"/>
  <c r="I1245" i="1"/>
  <c r="C1245" i="1"/>
  <c r="AH1242" i="1"/>
  <c r="AG1242" i="1"/>
  <c r="AF1242" i="1"/>
  <c r="AD1242" i="1"/>
  <c r="AC1242" i="1"/>
  <c r="I1242" i="1"/>
  <c r="C1242" i="1"/>
  <c r="AH1241" i="1"/>
  <c r="AG1241" i="1"/>
  <c r="AF1241" i="1"/>
  <c r="AD1241" i="1"/>
  <c r="AC1241" i="1"/>
  <c r="I1241" i="1"/>
  <c r="C1241" i="1"/>
  <c r="AH1240" i="1"/>
  <c r="AG1240" i="1"/>
  <c r="AF1240" i="1"/>
  <c r="AD1240" i="1"/>
  <c r="AC1240" i="1"/>
  <c r="I1240" i="1"/>
  <c r="C1240" i="1"/>
  <c r="AH1239" i="1"/>
  <c r="AG1239" i="1"/>
  <c r="AF1239" i="1"/>
  <c r="AD1239" i="1"/>
  <c r="AC1239" i="1"/>
  <c r="I1239" i="1"/>
  <c r="C1239" i="1"/>
  <c r="AH1238" i="1"/>
  <c r="AG1238" i="1"/>
  <c r="AF1238" i="1"/>
  <c r="AD1238" i="1"/>
  <c r="AC1238" i="1"/>
  <c r="I1238" i="1"/>
  <c r="C1238" i="1"/>
  <c r="AH1237" i="1"/>
  <c r="AG1237" i="1"/>
  <c r="AF1237" i="1"/>
  <c r="AD1237" i="1"/>
  <c r="AC1237" i="1"/>
  <c r="I1237" i="1"/>
  <c r="C1237" i="1"/>
  <c r="AH1396" i="1"/>
  <c r="AG1396" i="1"/>
  <c r="AF1396" i="1"/>
  <c r="AD1396" i="1"/>
  <c r="AC1396" i="1"/>
  <c r="I1396" i="1"/>
  <c r="C1396" i="1"/>
  <c r="AH1395" i="1"/>
  <c r="AG1395" i="1"/>
  <c r="AF1395" i="1"/>
  <c r="AD1395" i="1"/>
  <c r="AC1395" i="1"/>
  <c r="I1395" i="1"/>
  <c r="C1395" i="1"/>
  <c r="AH1394" i="1"/>
  <c r="AG1394" i="1"/>
  <c r="AF1394" i="1"/>
  <c r="AD1394" i="1"/>
  <c r="AC1394" i="1"/>
  <c r="I1394" i="1"/>
  <c r="C1394" i="1"/>
  <c r="AH1393" i="1"/>
  <c r="AG1393" i="1"/>
  <c r="AF1393" i="1"/>
  <c r="AD1393" i="1"/>
  <c r="AC1393" i="1"/>
  <c r="I1393" i="1"/>
  <c r="C1393" i="1"/>
  <c r="AH1392" i="1"/>
  <c r="AG1392" i="1"/>
  <c r="AF1392" i="1"/>
  <c r="AD1392" i="1"/>
  <c r="AC1392" i="1"/>
  <c r="I1392" i="1"/>
  <c r="C1392" i="1"/>
  <c r="AH1391" i="1"/>
  <c r="AG1391" i="1"/>
  <c r="AF1391" i="1"/>
  <c r="AD1391" i="1"/>
  <c r="AC1391" i="1"/>
  <c r="I1391" i="1"/>
  <c r="C1391" i="1"/>
  <c r="AH1390" i="1"/>
  <c r="AG1390" i="1"/>
  <c r="AF1390" i="1"/>
  <c r="AD1390" i="1"/>
  <c r="AC1390" i="1"/>
  <c r="I1390" i="1"/>
  <c r="C1390" i="1"/>
  <c r="AH1388" i="1"/>
  <c r="AG1388" i="1"/>
  <c r="AF1388" i="1"/>
  <c r="AD1388" i="1"/>
  <c r="AC1388" i="1"/>
  <c r="I1388" i="1"/>
  <c r="C1388" i="1"/>
  <c r="AH1386" i="1"/>
  <c r="AG1386" i="1"/>
  <c r="AF1386" i="1"/>
  <c r="AD1386" i="1"/>
  <c r="AC1386" i="1"/>
  <c r="I1386" i="1"/>
  <c r="C1386" i="1"/>
  <c r="AH1384" i="1"/>
  <c r="AG1384" i="1"/>
  <c r="AF1384" i="1"/>
  <c r="AD1384" i="1"/>
  <c r="AC1384" i="1"/>
  <c r="I1384" i="1"/>
  <c r="C1384" i="1"/>
  <c r="AH1383" i="1"/>
  <c r="AG1383" i="1"/>
  <c r="AF1383" i="1"/>
  <c r="AD1383" i="1"/>
  <c r="AC1383" i="1"/>
  <c r="I1383" i="1"/>
  <c r="C1383" i="1"/>
  <c r="AH1381" i="1"/>
  <c r="AG1381" i="1"/>
  <c r="AF1381" i="1"/>
  <c r="AD1381" i="1"/>
  <c r="AC1381" i="1"/>
  <c r="I1381" i="1"/>
  <c r="C1381" i="1"/>
  <c r="AH1327" i="1"/>
  <c r="AG1327" i="1"/>
  <c r="AF1327" i="1"/>
  <c r="AD1327" i="1"/>
  <c r="AC1327" i="1"/>
  <c r="I1327" i="1"/>
  <c r="C1327" i="1"/>
  <c r="AH1326" i="1"/>
  <c r="AG1326" i="1"/>
  <c r="AF1326" i="1"/>
  <c r="AD1326" i="1"/>
  <c r="AC1326" i="1"/>
  <c r="I1326" i="1"/>
  <c r="C1326" i="1"/>
  <c r="AH2192" i="1"/>
  <c r="AG2192" i="1"/>
  <c r="AF2192" i="1"/>
  <c r="AD2192" i="1"/>
  <c r="AC2192" i="1"/>
  <c r="I2192" i="1"/>
  <c r="C2192" i="1"/>
  <c r="AH2191" i="1"/>
  <c r="AG2191" i="1"/>
  <c r="AF2191" i="1"/>
  <c r="AD2191" i="1"/>
  <c r="AC2191" i="1"/>
  <c r="I2191" i="1"/>
  <c r="C2191" i="1"/>
  <c r="AH2190" i="1"/>
  <c r="AG2190" i="1"/>
  <c r="AF2190" i="1"/>
  <c r="AD2190" i="1"/>
  <c r="AC2190" i="1"/>
  <c r="I2190" i="1"/>
  <c r="C2190" i="1"/>
  <c r="AH2189" i="1"/>
  <c r="AG2189" i="1"/>
  <c r="AF2189" i="1"/>
  <c r="AD2189" i="1"/>
  <c r="AC2189" i="1"/>
  <c r="I2189" i="1"/>
  <c r="C2189" i="1"/>
  <c r="AH2188" i="1"/>
  <c r="AG2188" i="1"/>
  <c r="AF2188" i="1"/>
  <c r="AD2188" i="1"/>
  <c r="AC2188" i="1"/>
  <c r="I2188" i="1"/>
  <c r="C2188" i="1"/>
  <c r="AH2187" i="1"/>
  <c r="AG2187" i="1"/>
  <c r="AF2187" i="1"/>
  <c r="AD2187" i="1"/>
  <c r="AC2187" i="1"/>
  <c r="I2187" i="1"/>
  <c r="C2187" i="1"/>
  <c r="AH2186" i="1"/>
  <c r="AG2186" i="1"/>
  <c r="AF2186" i="1"/>
  <c r="AD2186" i="1"/>
  <c r="AC2186" i="1"/>
  <c r="I2186" i="1"/>
  <c r="C2186" i="1"/>
  <c r="AH2185" i="1"/>
  <c r="AG2185" i="1"/>
  <c r="AF2185" i="1"/>
  <c r="AD2185" i="1"/>
  <c r="AC2185" i="1"/>
  <c r="I2185" i="1"/>
  <c r="C2185" i="1"/>
  <c r="AH2184" i="1"/>
  <c r="AG2184" i="1"/>
  <c r="AF2184" i="1"/>
  <c r="AD2184" i="1"/>
  <c r="AC2184" i="1"/>
  <c r="I2184" i="1"/>
  <c r="C2184" i="1"/>
  <c r="AH2183" i="1"/>
  <c r="AG2183" i="1"/>
  <c r="AF2183" i="1"/>
  <c r="AD2183" i="1"/>
  <c r="AC2183" i="1"/>
  <c r="I2183" i="1"/>
  <c r="C2183" i="1"/>
  <c r="AH2182" i="1"/>
  <c r="AG2182" i="1"/>
  <c r="AF2182" i="1"/>
  <c r="AD2182" i="1"/>
  <c r="AC2182" i="1"/>
  <c r="I2182" i="1"/>
  <c r="C2182" i="1"/>
  <c r="AH2181" i="1"/>
  <c r="AG2181" i="1"/>
  <c r="AF2181" i="1"/>
  <c r="AD2181" i="1"/>
  <c r="AC2181" i="1"/>
  <c r="I2181" i="1"/>
  <c r="C2181" i="1"/>
  <c r="AH2180" i="1"/>
  <c r="AG2180" i="1"/>
  <c r="AF2180" i="1"/>
  <c r="AD2180" i="1"/>
  <c r="AC2180" i="1"/>
  <c r="I2180" i="1"/>
  <c r="C2180" i="1"/>
  <c r="AH2179" i="1"/>
  <c r="AG2179" i="1"/>
  <c r="AF2179" i="1"/>
  <c r="AD2179" i="1"/>
  <c r="AC2179" i="1"/>
  <c r="I2179" i="1"/>
  <c r="C2179" i="1"/>
  <c r="AH2178" i="1"/>
  <c r="AG2178" i="1"/>
  <c r="AF2178" i="1"/>
  <c r="AD2178" i="1"/>
  <c r="AC2178" i="1"/>
  <c r="I2178" i="1"/>
  <c r="C2178" i="1"/>
  <c r="AH2177" i="1"/>
  <c r="AG2177" i="1"/>
  <c r="AF2177" i="1"/>
  <c r="AD2177" i="1"/>
  <c r="AC2177" i="1"/>
  <c r="I2177" i="1"/>
  <c r="C2177" i="1"/>
  <c r="AH2176" i="1"/>
  <c r="AG2176" i="1"/>
  <c r="AF2176" i="1"/>
  <c r="AD2176" i="1"/>
  <c r="AC2176" i="1"/>
  <c r="I2176" i="1"/>
  <c r="C2176" i="1"/>
  <c r="AH2175" i="1"/>
  <c r="AG2175" i="1"/>
  <c r="AF2175" i="1"/>
  <c r="AD2175" i="1"/>
  <c r="AC2175" i="1"/>
  <c r="I2175" i="1"/>
  <c r="C2175" i="1"/>
  <c r="AH2174" i="1"/>
  <c r="AG2174" i="1"/>
  <c r="AF2174" i="1"/>
  <c r="AD2174" i="1"/>
  <c r="AC2174" i="1"/>
  <c r="I2174" i="1"/>
  <c r="C2174" i="1"/>
  <c r="AH2173" i="1"/>
  <c r="AG2173" i="1"/>
  <c r="AF2173" i="1"/>
  <c r="AD2173" i="1"/>
  <c r="AC2173" i="1"/>
  <c r="I2173" i="1"/>
  <c r="C2173" i="1"/>
  <c r="AH2172" i="1"/>
  <c r="AG2172" i="1"/>
  <c r="AF2172" i="1"/>
  <c r="AD2172" i="1"/>
  <c r="AC2172" i="1"/>
  <c r="I2172" i="1"/>
  <c r="C2172" i="1"/>
  <c r="AH2171" i="1"/>
  <c r="AG2171" i="1"/>
  <c r="AF2171" i="1"/>
  <c r="AD2171" i="1"/>
  <c r="AC2171" i="1"/>
  <c r="I2171" i="1"/>
  <c r="C2171" i="1"/>
  <c r="AH2170" i="1"/>
  <c r="AG2170" i="1"/>
  <c r="AF2170" i="1"/>
  <c r="AD2170" i="1"/>
  <c r="AC2170" i="1"/>
  <c r="I2170" i="1"/>
  <c r="C2170" i="1"/>
  <c r="AH2169" i="1"/>
  <c r="AG2169" i="1"/>
  <c r="AF2169" i="1"/>
  <c r="AD2169" i="1"/>
  <c r="AC2169" i="1"/>
  <c r="I2169" i="1"/>
  <c r="C2169" i="1"/>
  <c r="AH2168" i="1"/>
  <c r="AG2168" i="1"/>
  <c r="AF2168" i="1"/>
  <c r="AD2168" i="1"/>
  <c r="AC2168" i="1"/>
  <c r="I2168" i="1"/>
  <c r="C2168" i="1"/>
  <c r="AH2166" i="1"/>
  <c r="AG2166" i="1"/>
  <c r="AF2166" i="1"/>
  <c r="AD2166" i="1"/>
  <c r="AC2166" i="1"/>
  <c r="I2166" i="1"/>
  <c r="C2166" i="1"/>
  <c r="AH2167" i="1"/>
  <c r="AG2167" i="1"/>
  <c r="AF2167" i="1"/>
  <c r="AD2167" i="1"/>
  <c r="AC2167" i="1"/>
  <c r="I2167" i="1"/>
  <c r="C2167" i="1"/>
  <c r="AH2165" i="1"/>
  <c r="AG2165" i="1"/>
  <c r="AF2165" i="1"/>
  <c r="AD2165" i="1"/>
  <c r="AC2165" i="1"/>
  <c r="I2165" i="1"/>
  <c r="C2165" i="1"/>
  <c r="AH2164" i="1"/>
  <c r="AG2164" i="1"/>
  <c r="AF2164" i="1"/>
  <c r="AD2164" i="1"/>
  <c r="AC2164" i="1"/>
  <c r="I2164" i="1"/>
  <c r="C2164" i="1"/>
  <c r="AH2163" i="1"/>
  <c r="AG2163" i="1"/>
  <c r="AF2163" i="1"/>
  <c r="AD2163" i="1"/>
  <c r="AC2163" i="1"/>
  <c r="I2163" i="1"/>
  <c r="C2163" i="1"/>
  <c r="AH2162" i="1"/>
  <c r="AG2162" i="1"/>
  <c r="AF2162" i="1"/>
  <c r="AD2162" i="1"/>
  <c r="AC2162" i="1"/>
  <c r="I2162" i="1"/>
  <c r="C2162" i="1"/>
  <c r="AH2161" i="1"/>
  <c r="AG2161" i="1"/>
  <c r="AF2161" i="1"/>
  <c r="AD2161" i="1"/>
  <c r="AC2161" i="1"/>
  <c r="I2161" i="1"/>
  <c r="C2161" i="1"/>
  <c r="AH2160" i="1"/>
  <c r="AG2160" i="1"/>
  <c r="AF2160" i="1"/>
  <c r="AD2160" i="1"/>
  <c r="AC2160" i="1"/>
  <c r="I2160" i="1"/>
  <c r="C2160" i="1"/>
  <c r="AH2159" i="1"/>
  <c r="AG2159" i="1"/>
  <c r="AF2159" i="1"/>
  <c r="AD2159" i="1"/>
  <c r="AC2159" i="1"/>
  <c r="I2159" i="1"/>
  <c r="C2159" i="1"/>
  <c r="AH2158" i="1"/>
  <c r="AG2158" i="1"/>
  <c r="AF2158" i="1"/>
  <c r="AD2158" i="1"/>
  <c r="AC2158" i="1"/>
  <c r="I2158" i="1"/>
  <c r="C2158" i="1"/>
  <c r="AH2157" i="1"/>
  <c r="AG2157" i="1"/>
  <c r="AF2157" i="1"/>
  <c r="AD2157" i="1"/>
  <c r="AC2157" i="1"/>
  <c r="I2157" i="1"/>
  <c r="C2157" i="1"/>
  <c r="AH2156" i="1"/>
  <c r="AG2156" i="1"/>
  <c r="AF2156" i="1"/>
  <c r="AD2156" i="1"/>
  <c r="AC2156" i="1"/>
  <c r="I2156" i="1"/>
  <c r="C2156" i="1"/>
  <c r="AH2155" i="1"/>
  <c r="AG2155" i="1"/>
  <c r="AF2155" i="1"/>
  <c r="AD2155" i="1"/>
  <c r="AC2155" i="1"/>
  <c r="S2155" i="1"/>
  <c r="T2155" i="1" s="1"/>
  <c r="I2155" i="1"/>
  <c r="C2155" i="1"/>
  <c r="AH2154" i="1"/>
  <c r="AG2154" i="1"/>
  <c r="AF2154" i="1"/>
  <c r="AD2154" i="1"/>
  <c r="AC2154" i="1"/>
  <c r="I2154" i="1"/>
  <c r="C2154" i="1"/>
  <c r="AH2153" i="1"/>
  <c r="AG2153" i="1"/>
  <c r="AF2153" i="1"/>
  <c r="AD2153" i="1"/>
  <c r="AC2153" i="1"/>
  <c r="I2153" i="1"/>
  <c r="C2153" i="1"/>
  <c r="AH2152" i="1"/>
  <c r="AG2152" i="1"/>
  <c r="AF2152" i="1"/>
  <c r="AD2152" i="1"/>
  <c r="AC2152" i="1"/>
  <c r="I2152" i="1"/>
  <c r="C2152" i="1"/>
  <c r="AH2151" i="1"/>
  <c r="AG2151" i="1"/>
  <c r="AF2151" i="1"/>
  <c r="AD2151" i="1"/>
  <c r="AC2151" i="1"/>
  <c r="I2151" i="1"/>
  <c r="C2151" i="1"/>
  <c r="AH2150" i="1"/>
  <c r="AG2150" i="1"/>
  <c r="AF2150" i="1"/>
  <c r="AD2150" i="1"/>
  <c r="AC2150" i="1"/>
  <c r="I2150" i="1"/>
  <c r="C2150" i="1"/>
  <c r="AH2149" i="1"/>
  <c r="AG2149" i="1"/>
  <c r="AF2149" i="1"/>
  <c r="AD2149" i="1"/>
  <c r="AC2149" i="1"/>
  <c r="I2149" i="1"/>
  <c r="C2149" i="1"/>
  <c r="AH2148" i="1"/>
  <c r="AG2148" i="1"/>
  <c r="AF2148" i="1"/>
  <c r="AD2148" i="1"/>
  <c r="AC2148" i="1"/>
  <c r="I2148" i="1"/>
  <c r="C2148" i="1"/>
  <c r="AH2147" i="1"/>
  <c r="AG2147" i="1"/>
  <c r="AF2147" i="1"/>
  <c r="AD2147" i="1"/>
  <c r="AC2147" i="1"/>
  <c r="I2147" i="1"/>
  <c r="C2147" i="1"/>
  <c r="AH2146" i="1"/>
  <c r="AG2146" i="1"/>
  <c r="AF2146" i="1"/>
  <c r="AD2146" i="1"/>
  <c r="AC2146" i="1"/>
  <c r="I2146" i="1"/>
  <c r="C2146" i="1"/>
  <c r="AH2145" i="1"/>
  <c r="AG2145" i="1"/>
  <c r="AF2145" i="1"/>
  <c r="AD2145" i="1"/>
  <c r="AC2145" i="1"/>
  <c r="I2145" i="1"/>
  <c r="C2145" i="1"/>
  <c r="AH2144" i="1"/>
  <c r="AG2144" i="1"/>
  <c r="AF2144" i="1"/>
  <c r="AD2144" i="1"/>
  <c r="AC2144" i="1"/>
  <c r="I2144" i="1"/>
  <c r="C2144" i="1"/>
  <c r="AH2143" i="1"/>
  <c r="AG2143" i="1"/>
  <c r="AF2143" i="1"/>
  <c r="AD2143" i="1"/>
  <c r="AC2143" i="1"/>
  <c r="I2143" i="1"/>
  <c r="C2143" i="1"/>
  <c r="AH2142" i="1"/>
  <c r="AG2142" i="1"/>
  <c r="AF2142" i="1"/>
  <c r="AD2142" i="1"/>
  <c r="AC2142" i="1"/>
  <c r="I2142" i="1"/>
  <c r="C2142" i="1"/>
  <c r="AH2141" i="1"/>
  <c r="AG2141" i="1"/>
  <c r="AF2141" i="1"/>
  <c r="AC2141" i="1"/>
  <c r="AD2141" i="1"/>
  <c r="I2141" i="1"/>
  <c r="C2141" i="1"/>
  <c r="AH2140" i="1"/>
  <c r="AG2140" i="1"/>
  <c r="AF2140" i="1"/>
  <c r="AC2140" i="1"/>
  <c r="AD2140" i="1"/>
  <c r="I2140" i="1"/>
  <c r="C2140" i="1"/>
  <c r="AH2139" i="1"/>
  <c r="AG2139" i="1"/>
  <c r="AF2139" i="1"/>
  <c r="AC2139" i="1"/>
  <c r="AD2139" i="1"/>
  <c r="I2139" i="1"/>
  <c r="C2139" i="1"/>
  <c r="AH2138" i="1"/>
  <c r="AG2138" i="1"/>
  <c r="AF2138" i="1"/>
  <c r="AC2138" i="1"/>
  <c r="AD2138" i="1"/>
  <c r="I2138" i="1"/>
  <c r="C2138" i="1"/>
  <c r="AH2137" i="1"/>
  <c r="AG2137" i="1"/>
  <c r="AF2137" i="1"/>
  <c r="AC2137" i="1"/>
  <c r="AD2137" i="1"/>
  <c r="I2137" i="1"/>
  <c r="C2137" i="1"/>
  <c r="AH2135" i="1"/>
  <c r="AG2135" i="1"/>
  <c r="AF2135" i="1"/>
  <c r="AC2135" i="1"/>
  <c r="AD2135" i="1"/>
  <c r="I2135" i="1"/>
  <c r="C2135" i="1"/>
  <c r="AH2136" i="1"/>
  <c r="AG2136" i="1"/>
  <c r="AF2136" i="1"/>
  <c r="AC2136" i="1"/>
  <c r="AD2136" i="1"/>
  <c r="I2136" i="1"/>
  <c r="C2136" i="1"/>
  <c r="AH2134" i="1"/>
  <c r="AG2134" i="1"/>
  <c r="AF2134" i="1"/>
  <c r="AC2134" i="1"/>
  <c r="AD2134" i="1"/>
  <c r="I2134" i="1"/>
  <c r="C2134" i="1"/>
  <c r="AH2133" i="1"/>
  <c r="AG2133" i="1"/>
  <c r="AF2133" i="1"/>
  <c r="AC2133" i="1"/>
  <c r="AD2133" i="1"/>
  <c r="I2133" i="1"/>
  <c r="C2133" i="1"/>
  <c r="AH2132" i="1"/>
  <c r="AG2132" i="1"/>
  <c r="AF2132" i="1"/>
  <c r="AC2132" i="1"/>
  <c r="AD2132" i="1"/>
  <c r="I2132" i="1"/>
  <c r="C2132" i="1"/>
  <c r="AH2131" i="1"/>
  <c r="AG2131" i="1"/>
  <c r="AF2131" i="1"/>
  <c r="AC2131" i="1"/>
  <c r="AD2131" i="1"/>
  <c r="I2131" i="1"/>
  <c r="C2131" i="1"/>
  <c r="AH2130" i="1"/>
  <c r="AG2130" i="1"/>
  <c r="AF2130" i="1"/>
  <c r="AC2130" i="1"/>
  <c r="AD2130" i="1"/>
  <c r="I2130" i="1"/>
  <c r="C2130" i="1"/>
  <c r="AH2129" i="1"/>
  <c r="AG2129" i="1"/>
  <c r="AF2129" i="1"/>
  <c r="AC2129" i="1"/>
  <c r="AD2129" i="1"/>
  <c r="I2129" i="1"/>
  <c r="C2129" i="1"/>
  <c r="AH2128" i="1"/>
  <c r="AG2128" i="1"/>
  <c r="AF2128" i="1"/>
  <c r="AC2128" i="1"/>
  <c r="AD2128" i="1"/>
  <c r="I2128" i="1"/>
  <c r="C2128" i="1"/>
  <c r="AH2127" i="1"/>
  <c r="AG2127" i="1"/>
  <c r="AF2127" i="1"/>
  <c r="AC2127" i="1"/>
  <c r="AD2127" i="1"/>
  <c r="I2127" i="1"/>
  <c r="C2127" i="1"/>
  <c r="AH2126" i="1"/>
  <c r="AG2126" i="1"/>
  <c r="AF2126" i="1"/>
  <c r="AC2126" i="1"/>
  <c r="AD2126" i="1"/>
  <c r="I2126" i="1"/>
  <c r="C2126" i="1"/>
  <c r="AH2125" i="1"/>
  <c r="AG2125" i="1"/>
  <c r="AF2125" i="1"/>
  <c r="AD2125" i="1"/>
  <c r="AC2125" i="1"/>
  <c r="I2125" i="1"/>
  <c r="C2125" i="1"/>
  <c r="AH2123" i="1"/>
  <c r="AG2123" i="1"/>
  <c r="AF2123" i="1"/>
  <c r="AD2123" i="1"/>
  <c r="AC2123" i="1"/>
  <c r="I2123" i="1"/>
  <c r="C2123" i="1"/>
  <c r="AH2124" i="1"/>
  <c r="AG2124" i="1"/>
  <c r="AF2124" i="1"/>
  <c r="AD2124" i="1"/>
  <c r="AC2124" i="1"/>
  <c r="I2124" i="1"/>
  <c r="C2124" i="1"/>
  <c r="AH2121" i="1"/>
  <c r="AG2121" i="1"/>
  <c r="AF2121" i="1"/>
  <c r="AD2121" i="1"/>
  <c r="AC2121" i="1"/>
  <c r="I2121" i="1"/>
  <c r="C2121" i="1"/>
  <c r="AH2122" i="1"/>
  <c r="AG2122" i="1"/>
  <c r="AF2122" i="1"/>
  <c r="AD2122" i="1"/>
  <c r="AC2122" i="1"/>
  <c r="I2122" i="1"/>
  <c r="C2122" i="1"/>
  <c r="AH2120" i="1"/>
  <c r="AG2120" i="1"/>
  <c r="AF2120" i="1"/>
  <c r="AD2120" i="1"/>
  <c r="AC2120" i="1"/>
  <c r="I2120" i="1"/>
  <c r="C2120" i="1"/>
  <c r="AH2119" i="1"/>
  <c r="AG2119" i="1"/>
  <c r="AF2119" i="1"/>
  <c r="AD2119" i="1"/>
  <c r="AC2119" i="1"/>
  <c r="I2119" i="1"/>
  <c r="C2119" i="1"/>
  <c r="AH2118" i="1"/>
  <c r="AG2118" i="1"/>
  <c r="AF2118" i="1"/>
  <c r="AD2118" i="1"/>
  <c r="AC2118" i="1"/>
  <c r="I2118" i="1"/>
  <c r="C2118" i="1"/>
  <c r="AH2117" i="1"/>
  <c r="AG2117" i="1"/>
  <c r="AF2117" i="1"/>
  <c r="AD2117" i="1"/>
  <c r="AC2117" i="1"/>
  <c r="I2117" i="1"/>
  <c r="C2117" i="1"/>
  <c r="AH2116" i="1"/>
  <c r="AG2116" i="1"/>
  <c r="AF2116" i="1"/>
  <c r="AD2116" i="1"/>
  <c r="AC2116" i="1"/>
  <c r="I2116" i="1"/>
  <c r="C2116" i="1"/>
  <c r="AH2115" i="1"/>
  <c r="AG2115" i="1"/>
  <c r="AF2115" i="1"/>
  <c r="AD2115" i="1"/>
  <c r="AC2115" i="1"/>
  <c r="I2115" i="1"/>
  <c r="C2115" i="1"/>
  <c r="AH2114" i="1"/>
  <c r="AG2114" i="1"/>
  <c r="AF2114" i="1"/>
  <c r="AD2114" i="1"/>
  <c r="AC2114" i="1"/>
  <c r="I2114" i="1"/>
  <c r="C2114" i="1"/>
  <c r="AH2113" i="1"/>
  <c r="AG2113" i="1"/>
  <c r="AF2113" i="1"/>
  <c r="AD2113" i="1"/>
  <c r="AC2113" i="1"/>
  <c r="I2113" i="1"/>
  <c r="C2113" i="1"/>
  <c r="AH2112" i="1"/>
  <c r="AG2112" i="1"/>
  <c r="AF2112" i="1"/>
  <c r="AD2112" i="1"/>
  <c r="AC2112" i="1"/>
  <c r="I2112" i="1"/>
  <c r="C2112" i="1"/>
  <c r="AH2111" i="1"/>
  <c r="AG2111" i="1"/>
  <c r="AF2111" i="1"/>
  <c r="AD2111" i="1"/>
  <c r="AC2111" i="1"/>
  <c r="I2111" i="1"/>
  <c r="C2111" i="1"/>
  <c r="AH2110" i="1"/>
  <c r="AG2110" i="1"/>
  <c r="AF2110" i="1"/>
  <c r="AD2110" i="1"/>
  <c r="AC2110" i="1"/>
  <c r="I2110" i="1"/>
  <c r="C2110" i="1"/>
  <c r="AH2109" i="1"/>
  <c r="AG2109" i="1"/>
  <c r="AF2109" i="1"/>
  <c r="AD2109" i="1"/>
  <c r="AC2109" i="1"/>
  <c r="I2109" i="1"/>
  <c r="C2109" i="1"/>
  <c r="AH2104" i="1"/>
  <c r="AG2104" i="1"/>
  <c r="AF2104" i="1"/>
  <c r="AD2104" i="1"/>
  <c r="AC2104" i="1"/>
  <c r="I2104" i="1"/>
  <c r="C2104" i="1"/>
  <c r="AH2108" i="1"/>
  <c r="AG2108" i="1"/>
  <c r="AF2108" i="1"/>
  <c r="AD2108" i="1"/>
  <c r="AC2108" i="1"/>
  <c r="I2108" i="1"/>
  <c r="C2108" i="1"/>
  <c r="AH2107" i="1"/>
  <c r="AG2107" i="1"/>
  <c r="AF2107" i="1"/>
  <c r="AD2107" i="1"/>
  <c r="AC2107" i="1"/>
  <c r="I2107" i="1"/>
  <c r="C2107" i="1"/>
  <c r="AH2106" i="1"/>
  <c r="AG2106" i="1"/>
  <c r="AF2106" i="1"/>
  <c r="AD2106" i="1"/>
  <c r="AC2106" i="1"/>
  <c r="I2106" i="1"/>
  <c r="C2106" i="1"/>
  <c r="AH2105" i="1"/>
  <c r="AG2105" i="1"/>
  <c r="AF2105" i="1"/>
  <c r="AC2105" i="1"/>
  <c r="AD2105" i="1"/>
  <c r="I2105" i="1"/>
  <c r="C2105" i="1"/>
  <c r="AH2103" i="1"/>
  <c r="AG2103" i="1"/>
  <c r="AF2103" i="1"/>
  <c r="AD2103" i="1"/>
  <c r="AC2103" i="1"/>
  <c r="I2103" i="1"/>
  <c r="C2103" i="1"/>
  <c r="AH2102" i="1"/>
  <c r="AG2102" i="1"/>
  <c r="AF2102" i="1"/>
  <c r="AD2102" i="1"/>
  <c r="AC2102" i="1"/>
  <c r="I2102" i="1"/>
  <c r="C2102" i="1"/>
  <c r="AH2101" i="1"/>
  <c r="AG2101" i="1"/>
  <c r="AF2101" i="1"/>
  <c r="AD2101" i="1"/>
  <c r="AC2101" i="1"/>
  <c r="I2101" i="1"/>
  <c r="C2101" i="1"/>
  <c r="AH2100" i="1"/>
  <c r="AG2100" i="1"/>
  <c r="AF2100" i="1"/>
  <c r="AD2100" i="1"/>
  <c r="AC2100" i="1"/>
  <c r="I2100" i="1"/>
  <c r="C2100" i="1"/>
  <c r="AH2099" i="1"/>
  <c r="AG2099" i="1"/>
  <c r="AF2099" i="1"/>
  <c r="AD2099" i="1"/>
  <c r="AC2099" i="1"/>
  <c r="I2099" i="1"/>
  <c r="C2099" i="1"/>
  <c r="AH2098" i="1"/>
  <c r="AG2098" i="1"/>
  <c r="AF2098" i="1"/>
  <c r="AD2098" i="1"/>
  <c r="AC2098" i="1"/>
  <c r="I2098" i="1"/>
  <c r="C2098" i="1"/>
  <c r="AH2097" i="1"/>
  <c r="AG2097" i="1"/>
  <c r="AF2097" i="1"/>
  <c r="AD2097" i="1"/>
  <c r="AC2097" i="1"/>
  <c r="I2097" i="1"/>
  <c r="C2097" i="1"/>
  <c r="AH2096" i="1"/>
  <c r="AG2096" i="1"/>
  <c r="AF2096" i="1"/>
  <c r="AD2096" i="1"/>
  <c r="AC2096" i="1"/>
  <c r="I2096" i="1"/>
  <c r="C2096" i="1"/>
  <c r="AH2093" i="1"/>
  <c r="AG2093" i="1"/>
  <c r="AF2093" i="1"/>
  <c r="AD2093" i="1"/>
  <c r="AC2093" i="1"/>
  <c r="S2093" i="1"/>
  <c r="T2093" i="1" s="1"/>
  <c r="I2093" i="1"/>
  <c r="C2093" i="1"/>
  <c r="AH2092" i="1"/>
  <c r="AG2092" i="1"/>
  <c r="AF2092" i="1"/>
  <c r="AD2092" i="1"/>
  <c r="AC2092" i="1"/>
  <c r="S2092" i="1"/>
  <c r="T2092" i="1" s="1"/>
  <c r="I2092" i="1"/>
  <c r="C2092" i="1"/>
  <c r="AH2091" i="1"/>
  <c r="AG2091" i="1"/>
  <c r="AF2091" i="1"/>
  <c r="AD2091" i="1"/>
  <c r="AC2091" i="1"/>
  <c r="S2091" i="1"/>
  <c r="T2091" i="1" s="1"/>
  <c r="I2091" i="1"/>
  <c r="C2091" i="1"/>
  <c r="AH2090" i="1"/>
  <c r="AG2090" i="1"/>
  <c r="AF2090" i="1"/>
  <c r="AD2090" i="1"/>
  <c r="AC2090" i="1"/>
  <c r="S2090" i="1"/>
  <c r="T2090" i="1" s="1"/>
  <c r="I2090" i="1"/>
  <c r="C2090" i="1"/>
  <c r="AH2089" i="1"/>
  <c r="AG2089" i="1"/>
  <c r="AF2089" i="1"/>
  <c r="AD2089" i="1"/>
  <c r="AC2089" i="1"/>
  <c r="S2089" i="1"/>
  <c r="T2089" i="1" s="1"/>
  <c r="I2089" i="1"/>
  <c r="C2089" i="1"/>
  <c r="AH2088" i="1"/>
  <c r="AG2088" i="1"/>
  <c r="AF2088" i="1"/>
  <c r="AD2088" i="1"/>
  <c r="AC2088" i="1"/>
  <c r="S2088" i="1"/>
  <c r="T2088" i="1" s="1"/>
  <c r="I2088" i="1"/>
  <c r="C2088" i="1"/>
  <c r="AH2087" i="1"/>
  <c r="AG2087" i="1"/>
  <c r="AF2087" i="1"/>
  <c r="AD2087" i="1"/>
  <c r="AC2087" i="1"/>
  <c r="S2087" i="1"/>
  <c r="T2087" i="1" s="1"/>
  <c r="I2087" i="1"/>
  <c r="C2087" i="1"/>
  <c r="AH2086" i="1"/>
  <c r="AG2086" i="1"/>
  <c r="AF2086" i="1"/>
  <c r="AD2086" i="1"/>
  <c r="AC2086" i="1"/>
  <c r="S2086" i="1"/>
  <c r="T2086" i="1" s="1"/>
  <c r="I2086" i="1"/>
  <c r="C2086" i="1"/>
  <c r="AH2085" i="1"/>
  <c r="AG2085" i="1"/>
  <c r="AF2085" i="1"/>
  <c r="AD2085" i="1"/>
  <c r="AC2085" i="1"/>
  <c r="S2085" i="1"/>
  <c r="T2085" i="1" s="1"/>
  <c r="I2085" i="1"/>
  <c r="C2085" i="1"/>
  <c r="AH2084" i="1"/>
  <c r="AG2084" i="1"/>
  <c r="AF2084" i="1"/>
  <c r="AD2084" i="1"/>
  <c r="AC2084" i="1"/>
  <c r="S2084" i="1"/>
  <c r="T2084" i="1" s="1"/>
  <c r="I2084" i="1"/>
  <c r="C2084" i="1"/>
  <c r="S2083" i="1"/>
  <c r="T2083" i="1" s="1"/>
  <c r="S2082" i="1"/>
  <c r="T2082" i="1" s="1"/>
  <c r="S2081" i="1"/>
  <c r="T2081" i="1" s="1"/>
  <c r="S2080" i="1"/>
  <c r="T2080" i="1" s="1"/>
  <c r="S2079" i="1"/>
  <c r="T2079" i="1" s="1"/>
  <c r="S2078" i="1"/>
  <c r="T2078" i="1" s="1"/>
  <c r="S2077" i="1"/>
  <c r="T2077" i="1" s="1"/>
  <c r="S2076" i="1"/>
  <c r="T2076" i="1" s="1"/>
  <c r="S2075" i="1"/>
  <c r="T2075" i="1" s="1"/>
  <c r="S2074" i="1"/>
  <c r="T2074" i="1" s="1"/>
  <c r="S2073" i="1"/>
  <c r="T2073" i="1" s="1"/>
  <c r="S2072" i="1"/>
  <c r="T2072" i="1" s="1"/>
  <c r="S2071" i="1"/>
  <c r="T2071" i="1" s="1"/>
  <c r="S2070" i="1"/>
  <c r="T2070" i="1" s="1"/>
  <c r="S2069" i="1"/>
  <c r="T2069" i="1" s="1"/>
  <c r="S2068" i="1"/>
  <c r="T2068" i="1" s="1"/>
  <c r="S2067" i="1"/>
  <c r="T2067" i="1" s="1"/>
  <c r="S2066" i="1"/>
  <c r="T2066" i="1" s="1"/>
  <c r="S2065" i="1"/>
  <c r="T2065" i="1" s="1"/>
  <c r="S2064" i="1"/>
  <c r="T2064" i="1" s="1"/>
  <c r="S2002" i="1"/>
  <c r="T2002" i="1" s="1"/>
  <c r="S2001" i="1"/>
  <c r="T2001" i="1" s="1"/>
  <c r="S2000" i="1"/>
  <c r="T2000" i="1" s="1"/>
  <c r="S1999" i="1"/>
  <c r="T1999" i="1" s="1"/>
  <c r="S1998" i="1"/>
  <c r="T1998" i="1" s="1"/>
  <c r="S1997" i="1"/>
  <c r="T1997" i="1" s="1"/>
  <c r="S1996" i="1"/>
  <c r="T1996" i="1" s="1"/>
  <c r="S1995" i="1"/>
  <c r="T1995" i="1" s="1"/>
  <c r="S1994" i="1"/>
  <c r="T1994" i="1" s="1"/>
  <c r="S1993" i="1"/>
  <c r="T1993" i="1" s="1"/>
  <c r="S1992" i="1"/>
  <c r="T1992" i="1" s="1"/>
  <c r="S1991" i="1"/>
  <c r="T1991" i="1" s="1"/>
  <c r="S1990" i="1"/>
  <c r="T1990" i="1" s="1"/>
  <c r="S1873" i="1"/>
  <c r="T1873" i="1" s="1"/>
  <c r="S1858" i="1"/>
  <c r="T1858" i="1" s="1"/>
  <c r="S1797" i="1"/>
  <c r="T1797" i="1" s="1"/>
  <c r="S1796" i="1"/>
  <c r="T1796" i="1" s="1"/>
  <c r="S1795" i="1"/>
  <c r="T1795" i="1" s="1"/>
  <c r="S1794" i="1"/>
  <c r="T1794" i="1" s="1"/>
  <c r="S1793" i="1"/>
  <c r="T1793" i="1" s="1"/>
  <c r="S1792" i="1"/>
  <c r="T1792" i="1" s="1"/>
  <c r="S1791" i="1"/>
  <c r="T1791" i="1" s="1"/>
  <c r="S1790" i="1"/>
  <c r="T1790" i="1" s="1"/>
  <c r="S1789" i="1"/>
  <c r="T1789" i="1" s="1"/>
  <c r="S1788" i="1"/>
  <c r="T1788" i="1" s="1"/>
  <c r="S1787" i="1"/>
  <c r="T1787" i="1" s="1"/>
  <c r="S1786" i="1"/>
  <c r="T1786" i="1" s="1"/>
  <c r="S1785" i="1"/>
  <c r="T1785" i="1" s="1"/>
  <c r="S1784" i="1"/>
  <c r="T1784" i="1" s="1"/>
  <c r="S1783" i="1"/>
  <c r="T1783" i="1" s="1"/>
  <c r="S1782" i="1"/>
  <c r="T1782" i="1" s="1"/>
  <c r="S1781" i="1"/>
  <c r="T1781" i="1" s="1"/>
  <c r="S1780" i="1"/>
  <c r="T1780" i="1" s="1"/>
  <c r="S1779" i="1"/>
  <c r="T1779" i="1" s="1"/>
  <c r="S1778" i="1"/>
  <c r="T1778" i="1" s="1"/>
  <c r="S1777" i="1"/>
  <c r="T1777" i="1" s="1"/>
  <c r="S1776" i="1"/>
  <c r="T1776" i="1" s="1"/>
  <c r="S1775" i="1"/>
  <c r="T1775" i="1" s="1"/>
  <c r="S1774" i="1"/>
  <c r="T1774" i="1" s="1"/>
  <c r="S1773" i="1"/>
  <c r="T1773" i="1" s="1"/>
  <c r="S1772" i="1"/>
  <c r="T1772" i="1" s="1"/>
  <c r="S1771" i="1"/>
  <c r="T1771" i="1" s="1"/>
  <c r="S1641" i="1"/>
  <c r="T1641" i="1" s="1"/>
  <c r="S1640" i="1"/>
  <c r="T1640" i="1" s="1"/>
  <c r="S1639" i="1"/>
  <c r="T1639" i="1" s="1"/>
  <c r="S1638" i="1"/>
  <c r="T1638" i="1" s="1"/>
  <c r="S1637" i="1"/>
  <c r="T1637" i="1" s="1"/>
  <c r="S1636" i="1"/>
  <c r="T1636" i="1" s="1"/>
  <c r="S1635" i="1"/>
  <c r="T1635" i="1" s="1"/>
  <c r="S1634" i="1"/>
  <c r="T1634" i="1" s="1"/>
  <c r="S1633" i="1"/>
  <c r="T1633" i="1" s="1"/>
  <c r="S1632" i="1"/>
  <c r="T1632" i="1" s="1"/>
  <c r="S1631" i="1"/>
  <c r="T1631" i="1" s="1"/>
  <c r="S1630" i="1"/>
  <c r="T1630" i="1" s="1"/>
  <c r="S1629" i="1"/>
  <c r="T1629" i="1" s="1"/>
  <c r="S1628" i="1"/>
  <c r="T1628" i="1" s="1"/>
  <c r="S1603" i="1"/>
  <c r="T1603" i="1" s="1"/>
  <c r="S1602" i="1"/>
  <c r="T1602" i="1" s="1"/>
  <c r="S1601" i="1"/>
  <c r="T1601" i="1" s="1"/>
  <c r="S1600" i="1"/>
  <c r="T1600" i="1" s="1"/>
  <c r="S1599" i="1"/>
  <c r="T1599" i="1" s="1"/>
  <c r="S1598" i="1"/>
  <c r="T1598" i="1" s="1"/>
  <c r="S1597" i="1"/>
  <c r="T1597" i="1" s="1"/>
  <c r="S1596" i="1"/>
  <c r="T1596" i="1" s="1"/>
  <c r="S1595" i="1"/>
  <c r="T1595" i="1" s="1"/>
  <c r="S1594" i="1"/>
  <c r="T1594" i="1" s="1"/>
  <c r="S1593" i="1"/>
  <c r="T1593" i="1" s="1"/>
  <c r="S1592" i="1"/>
  <c r="T1592" i="1" s="1"/>
  <c r="S1591" i="1"/>
  <c r="T1591" i="1" s="1"/>
  <c r="S1590" i="1"/>
  <c r="T1590" i="1" s="1"/>
  <c r="S1225" i="1"/>
  <c r="T1225" i="1" s="1"/>
  <c r="S1224" i="1"/>
  <c r="T1224" i="1" s="1"/>
  <c r="S1223" i="1"/>
  <c r="T1223" i="1" s="1"/>
  <c r="S1222" i="1"/>
  <c r="T1222" i="1" s="1"/>
  <c r="S1221" i="1"/>
  <c r="T1221" i="1" s="1"/>
  <c r="S1220" i="1"/>
  <c r="T1220" i="1" s="1"/>
  <c r="S1219" i="1"/>
  <c r="T1219" i="1" s="1"/>
  <c r="S1218" i="1"/>
  <c r="T1218" i="1" s="1"/>
  <c r="S1217" i="1"/>
  <c r="T1217" i="1" s="1"/>
  <c r="S1216" i="1"/>
  <c r="T1216" i="1" s="1"/>
  <c r="S1215" i="1"/>
  <c r="T1215" i="1" s="1"/>
  <c r="S1214" i="1"/>
  <c r="T1214" i="1" s="1"/>
  <c r="S1213" i="1"/>
  <c r="T1213" i="1" s="1"/>
  <c r="S1212" i="1"/>
  <c r="T1212" i="1" s="1"/>
  <c r="S1211" i="1"/>
  <c r="T1211" i="1" s="1"/>
  <c r="S1210" i="1"/>
  <c r="T1210" i="1" s="1"/>
  <c r="S1209" i="1"/>
  <c r="T1209" i="1" s="1"/>
  <c r="S1208" i="1"/>
  <c r="T1208" i="1" s="1"/>
  <c r="S1207" i="1"/>
  <c r="T1207" i="1" s="1"/>
  <c r="S1206" i="1"/>
  <c r="T1206" i="1" s="1"/>
  <c r="S1205" i="1"/>
  <c r="T1205" i="1" s="1"/>
  <c r="S1204" i="1"/>
  <c r="T1204" i="1" s="1"/>
  <c r="S1203" i="1"/>
  <c r="T1203" i="1" s="1"/>
  <c r="S1202" i="1"/>
  <c r="T1202" i="1" s="1"/>
  <c r="S1201" i="1"/>
  <c r="T1201" i="1" s="1"/>
  <c r="S1200" i="1"/>
  <c r="T1200" i="1" s="1"/>
  <c r="S1199" i="1"/>
  <c r="T1199" i="1" s="1"/>
  <c r="S1193" i="1"/>
  <c r="T1193" i="1" s="1"/>
  <c r="S1192" i="1"/>
  <c r="T1192" i="1" s="1"/>
  <c r="S1191" i="1"/>
  <c r="T1191" i="1" s="1"/>
  <c r="S1190" i="1"/>
  <c r="T1190" i="1" s="1"/>
  <c r="S1189" i="1"/>
  <c r="T1189" i="1" s="1"/>
  <c r="S1188" i="1"/>
  <c r="T1188" i="1" s="1"/>
  <c r="S1187" i="1"/>
  <c r="T1187" i="1" s="1"/>
  <c r="S1186" i="1"/>
  <c r="T1186" i="1" s="1"/>
  <c r="S1185" i="1"/>
  <c r="T1185" i="1" s="1"/>
  <c r="S1184" i="1"/>
  <c r="T1184" i="1" s="1"/>
  <c r="S1183" i="1"/>
  <c r="T1183" i="1" s="1"/>
  <c r="S1182" i="1"/>
  <c r="T1182" i="1" s="1"/>
  <c r="S1170" i="1"/>
  <c r="T1170" i="1" s="1"/>
  <c r="S1169" i="1"/>
  <c r="T1169" i="1" s="1"/>
  <c r="S1168" i="1"/>
  <c r="T1168" i="1" s="1"/>
  <c r="S1167" i="1"/>
  <c r="T1167" i="1" s="1"/>
  <c r="S1166" i="1"/>
  <c r="T1166" i="1" s="1"/>
  <c r="S1165" i="1"/>
  <c r="T1165" i="1" s="1"/>
  <c r="S1164" i="1"/>
  <c r="T1164" i="1" s="1"/>
  <c r="S1163" i="1"/>
  <c r="T1163" i="1" s="1"/>
  <c r="S1162" i="1"/>
  <c r="T1162" i="1" s="1"/>
  <c r="S1161" i="1"/>
  <c r="T1161" i="1" s="1"/>
  <c r="S1160" i="1"/>
  <c r="T1160" i="1" s="1"/>
  <c r="S1159" i="1"/>
  <c r="T1159" i="1" s="1"/>
  <c r="S1158" i="1"/>
  <c r="T1158" i="1" s="1"/>
  <c r="S1157" i="1"/>
  <c r="T1157" i="1" s="1"/>
  <c r="S1156" i="1"/>
  <c r="T1156" i="1" s="1"/>
  <c r="S1155" i="1"/>
  <c r="T1155" i="1" s="1"/>
  <c r="S1154" i="1"/>
  <c r="T1154" i="1" s="1"/>
  <c r="S1153" i="1"/>
  <c r="T1153" i="1" s="1"/>
  <c r="S1144" i="1"/>
  <c r="T1144" i="1" s="1"/>
  <c r="S1143" i="1"/>
  <c r="T1143" i="1" s="1"/>
  <c r="S1142" i="1"/>
  <c r="T1142" i="1" s="1"/>
  <c r="S1141" i="1"/>
  <c r="T1141" i="1" s="1"/>
  <c r="S1140" i="1"/>
  <c r="T1140" i="1" s="1"/>
  <c r="S1139" i="1"/>
  <c r="T1139" i="1" s="1"/>
  <c r="S1138" i="1"/>
  <c r="T1138" i="1" s="1"/>
  <c r="S1137" i="1"/>
  <c r="T1137" i="1" s="1"/>
  <c r="S1136" i="1"/>
  <c r="T1136" i="1" s="1"/>
  <c r="S1135" i="1"/>
  <c r="T1135" i="1" s="1"/>
  <c r="S1134" i="1"/>
  <c r="T1134" i="1" s="1"/>
  <c r="S1133" i="1"/>
  <c r="T1133" i="1" s="1"/>
  <c r="S1132" i="1"/>
  <c r="T1132" i="1" s="1"/>
  <c r="S1127" i="1"/>
  <c r="T1127" i="1" s="1"/>
  <c r="S1126" i="1"/>
  <c r="T1126" i="1" s="1"/>
  <c r="S1125" i="1"/>
  <c r="T1125" i="1" s="1"/>
  <c r="S1124" i="1"/>
  <c r="T1124" i="1" s="1"/>
  <c r="S1123" i="1"/>
  <c r="T1123" i="1" s="1"/>
  <c r="S1122" i="1"/>
  <c r="T1122" i="1" s="1"/>
  <c r="S1121" i="1"/>
  <c r="T1121" i="1" s="1"/>
  <c r="S1120" i="1"/>
  <c r="T1120" i="1" s="1"/>
  <c r="S1119" i="1"/>
  <c r="T1119" i="1" s="1"/>
  <c r="S1118" i="1"/>
  <c r="T1118" i="1" s="1"/>
  <c r="S1117" i="1"/>
  <c r="T1117" i="1" s="1"/>
  <c r="S1116" i="1"/>
  <c r="T1116" i="1" s="1"/>
  <c r="S1115" i="1"/>
  <c r="T1115" i="1" s="1"/>
  <c r="S1114" i="1"/>
  <c r="T1114" i="1" s="1"/>
  <c r="S1113" i="1"/>
  <c r="T1113" i="1" s="1"/>
  <c r="S1112" i="1"/>
  <c r="T1112" i="1" s="1"/>
  <c r="S1111" i="1"/>
  <c r="T1111" i="1" s="1"/>
  <c r="S1106" i="1"/>
  <c r="T1106" i="1" s="1"/>
  <c r="S1105" i="1"/>
  <c r="T1105" i="1" s="1"/>
  <c r="S1104" i="1"/>
  <c r="T1104" i="1" s="1"/>
  <c r="S1103" i="1"/>
  <c r="T1103" i="1" s="1"/>
  <c r="S1102" i="1"/>
  <c r="T1102" i="1" s="1"/>
  <c r="S1101" i="1"/>
  <c r="T1101" i="1" s="1"/>
  <c r="S1100" i="1"/>
  <c r="T1100" i="1" s="1"/>
  <c r="S1099" i="1"/>
  <c r="T1099" i="1" s="1"/>
  <c r="S1098" i="1"/>
  <c r="T1098" i="1" s="1"/>
  <c r="S1097" i="1"/>
  <c r="T1097" i="1" s="1"/>
  <c r="S1096" i="1"/>
  <c r="T1096" i="1" s="1"/>
  <c r="S1095" i="1"/>
  <c r="T1095" i="1" s="1"/>
  <c r="S1094" i="1"/>
  <c r="T1094" i="1" s="1"/>
  <c r="S1093" i="1"/>
  <c r="T1093" i="1" s="1"/>
  <c r="S1089" i="1"/>
  <c r="T1089" i="1" s="1"/>
  <c r="S1088" i="1"/>
  <c r="T1088" i="1" s="1"/>
  <c r="S1087" i="1"/>
  <c r="T1087" i="1" s="1"/>
  <c r="S1086" i="1"/>
  <c r="T1086" i="1" s="1"/>
  <c r="S1085" i="1"/>
  <c r="T1085" i="1" s="1"/>
  <c r="S1084" i="1"/>
  <c r="T1084" i="1" s="1"/>
  <c r="S1083" i="1"/>
  <c r="T1083" i="1" s="1"/>
  <c r="S1082" i="1"/>
  <c r="T1082" i="1" s="1"/>
  <c r="S1081" i="1"/>
  <c r="T1081" i="1" s="1"/>
  <c r="S1080" i="1"/>
  <c r="T1080" i="1" s="1"/>
  <c r="S1079" i="1"/>
  <c r="T1079" i="1" s="1"/>
  <c r="S1078" i="1"/>
  <c r="T1078" i="1" s="1"/>
  <c r="S1077" i="1"/>
  <c r="T1077" i="1" s="1"/>
  <c r="S1076" i="1"/>
  <c r="T1076" i="1" s="1"/>
  <c r="S1075" i="1"/>
  <c r="T1075" i="1" s="1"/>
  <c r="S1074" i="1"/>
  <c r="T1074" i="1" s="1"/>
  <c r="S1073" i="1"/>
  <c r="T1073" i="1" s="1"/>
  <c r="S1031" i="1"/>
  <c r="T1031" i="1" s="1"/>
  <c r="S966" i="1"/>
  <c r="T966" i="1" s="1"/>
  <c r="S963" i="1"/>
  <c r="T963" i="1" s="1"/>
  <c r="S958" i="1"/>
  <c r="T958" i="1" s="1"/>
  <c r="S956" i="1"/>
  <c r="T956" i="1" s="1"/>
  <c r="S954" i="1"/>
  <c r="T954" i="1" s="1"/>
  <c r="S950" i="1"/>
  <c r="T950" i="1" s="1"/>
  <c r="S948" i="1"/>
  <c r="T948" i="1" s="1"/>
  <c r="S946" i="1"/>
  <c r="T946" i="1" s="1"/>
  <c r="S944" i="1"/>
  <c r="T944" i="1" s="1"/>
  <c r="S942" i="1"/>
  <c r="T942" i="1" s="1"/>
  <c r="S937" i="1"/>
  <c r="T937" i="1" s="1"/>
  <c r="S932" i="1"/>
  <c r="T932" i="1" s="1"/>
  <c r="S909" i="1"/>
  <c r="T909" i="1" s="1"/>
  <c r="S906" i="1"/>
  <c r="T906" i="1" s="1"/>
  <c r="S905" i="1"/>
  <c r="T905" i="1" s="1"/>
  <c r="S904" i="1"/>
  <c r="T904" i="1" s="1"/>
  <c r="S903" i="1"/>
  <c r="T903" i="1" s="1"/>
  <c r="S902" i="1"/>
  <c r="T902" i="1" s="1"/>
  <c r="S901" i="1"/>
  <c r="T901" i="1" s="1"/>
  <c r="S900" i="1"/>
  <c r="T900" i="1" s="1"/>
  <c r="S899" i="1"/>
  <c r="T899" i="1" s="1"/>
  <c r="S898" i="1"/>
  <c r="T898" i="1" s="1"/>
  <c r="S897" i="1"/>
  <c r="T897" i="1" s="1"/>
  <c r="S896" i="1"/>
  <c r="T896" i="1" s="1"/>
  <c r="S895" i="1"/>
  <c r="T895" i="1" s="1"/>
  <c r="S894" i="1"/>
  <c r="T894" i="1" s="1"/>
  <c r="S893" i="1"/>
  <c r="T893" i="1" s="1"/>
  <c r="S806" i="1"/>
  <c r="T806" i="1" s="1"/>
  <c r="S804" i="1"/>
  <c r="T804" i="1" s="1"/>
  <c r="S801" i="1"/>
  <c r="T801" i="1" s="1"/>
  <c r="S800" i="1"/>
  <c r="T800" i="1" s="1"/>
  <c r="S732" i="1"/>
  <c r="T732" i="1" s="1"/>
  <c r="S694" i="1"/>
  <c r="T694" i="1" s="1"/>
  <c r="S686" i="1"/>
  <c r="T686" i="1" s="1"/>
  <c r="S606" i="1"/>
  <c r="T606" i="1" s="1"/>
  <c r="S405" i="1"/>
  <c r="T405" i="1" s="1"/>
  <c r="S398" i="1"/>
  <c r="T398" i="1" s="1"/>
  <c r="S341" i="1"/>
  <c r="T341" i="1" s="1"/>
  <c r="S338" i="1"/>
  <c r="T338" i="1" s="1"/>
  <c r="AH2083" i="1"/>
  <c r="AG2083" i="1"/>
  <c r="AF2083" i="1"/>
  <c r="AD2083" i="1"/>
  <c r="AC2083" i="1"/>
  <c r="I2083" i="1"/>
  <c r="C2083" i="1"/>
  <c r="AH2082" i="1"/>
  <c r="AG2082" i="1"/>
  <c r="AF2082" i="1"/>
  <c r="AD2082" i="1"/>
  <c r="AC2082" i="1"/>
  <c r="I2082" i="1"/>
  <c r="C2082" i="1"/>
  <c r="AH2081" i="1"/>
  <c r="AG2081" i="1"/>
  <c r="AF2081" i="1"/>
  <c r="AD2081" i="1"/>
  <c r="AC2081" i="1"/>
  <c r="I2081" i="1"/>
  <c r="C2081" i="1"/>
  <c r="AH2080" i="1"/>
  <c r="AG2080" i="1"/>
  <c r="AF2080" i="1"/>
  <c r="AD2080" i="1"/>
  <c r="AC2080" i="1"/>
  <c r="I2080" i="1"/>
  <c r="C2080" i="1"/>
  <c r="AH2079" i="1"/>
  <c r="AG2079" i="1"/>
  <c r="AF2079" i="1"/>
  <c r="AD2079" i="1"/>
  <c r="AC2079" i="1"/>
  <c r="I2079" i="1"/>
  <c r="C2079" i="1"/>
  <c r="AH2078" i="1"/>
  <c r="AG2078" i="1"/>
  <c r="AF2078" i="1"/>
  <c r="AD2078" i="1"/>
  <c r="AC2078" i="1"/>
  <c r="I2078" i="1"/>
  <c r="C2078" i="1"/>
  <c r="AH2077" i="1"/>
  <c r="AG2077" i="1"/>
  <c r="AF2077" i="1"/>
  <c r="AD2077" i="1"/>
  <c r="AC2077" i="1"/>
  <c r="I2077" i="1"/>
  <c r="C2077" i="1"/>
  <c r="AH2076" i="1"/>
  <c r="AG2076" i="1"/>
  <c r="AF2076" i="1"/>
  <c r="AD2076" i="1"/>
  <c r="AC2076" i="1"/>
  <c r="I2076" i="1"/>
  <c r="C2076" i="1"/>
  <c r="AH2075" i="1"/>
  <c r="AG2075" i="1"/>
  <c r="AF2075" i="1"/>
  <c r="AD2075" i="1"/>
  <c r="AC2075" i="1"/>
  <c r="I2075" i="1"/>
  <c r="C2075" i="1"/>
  <c r="AH2074" i="1"/>
  <c r="AG2074" i="1"/>
  <c r="AF2074" i="1"/>
  <c r="AD2074" i="1"/>
  <c r="AC2074" i="1"/>
  <c r="I2074" i="1"/>
  <c r="C2074" i="1"/>
  <c r="AH2073" i="1"/>
  <c r="AG2073" i="1"/>
  <c r="AF2073" i="1"/>
  <c r="AD2073" i="1"/>
  <c r="AC2073" i="1"/>
  <c r="I2073" i="1"/>
  <c r="C2073" i="1"/>
  <c r="AH2072" i="1"/>
  <c r="AG2072" i="1"/>
  <c r="AF2072" i="1"/>
  <c r="AD2072" i="1"/>
  <c r="AC2072" i="1"/>
  <c r="I2072" i="1"/>
  <c r="C2072" i="1"/>
  <c r="AH2071" i="1"/>
  <c r="AG2071" i="1"/>
  <c r="AF2071" i="1"/>
  <c r="AD2071" i="1"/>
  <c r="AC2071" i="1"/>
  <c r="I2071" i="1"/>
  <c r="C2071" i="1"/>
  <c r="AH2070" i="1"/>
  <c r="AG2070" i="1"/>
  <c r="AF2070" i="1"/>
  <c r="AD2070" i="1"/>
  <c r="AC2070" i="1"/>
  <c r="I2070" i="1"/>
  <c r="C2070" i="1"/>
  <c r="AH2069" i="1"/>
  <c r="AG2069" i="1"/>
  <c r="AF2069" i="1"/>
  <c r="AD2069" i="1"/>
  <c r="AC2069" i="1"/>
  <c r="I2069" i="1"/>
  <c r="C2069" i="1"/>
  <c r="AH2068" i="1"/>
  <c r="AG2068" i="1"/>
  <c r="AF2068" i="1"/>
  <c r="AD2068" i="1"/>
  <c r="AC2068" i="1"/>
  <c r="I2068" i="1"/>
  <c r="C2068" i="1"/>
  <c r="AH2067" i="1"/>
  <c r="AG2067" i="1"/>
  <c r="AF2067" i="1"/>
  <c r="AD2067" i="1"/>
  <c r="AC2067" i="1"/>
  <c r="I2067" i="1"/>
  <c r="C2067" i="1"/>
  <c r="AH2066" i="1"/>
  <c r="AG2066" i="1"/>
  <c r="AF2066" i="1"/>
  <c r="AD2066" i="1"/>
  <c r="AC2066" i="1"/>
  <c r="I2066" i="1"/>
  <c r="C2066" i="1"/>
  <c r="AH2065" i="1"/>
  <c r="AG2065" i="1"/>
  <c r="AF2065" i="1"/>
  <c r="AD2065" i="1"/>
  <c r="AC2065" i="1"/>
  <c r="I2065" i="1"/>
  <c r="C2065" i="1"/>
  <c r="AH2064" i="1"/>
  <c r="AG2064" i="1"/>
  <c r="AF2064" i="1"/>
  <c r="AD2064" i="1"/>
  <c r="AC2064" i="1"/>
  <c r="I2064" i="1"/>
  <c r="C2064" i="1"/>
  <c r="AH2063" i="1"/>
  <c r="AG2063" i="1"/>
  <c r="AF2063" i="1"/>
  <c r="AD2063" i="1"/>
  <c r="AC2063" i="1"/>
  <c r="I2063" i="1"/>
  <c r="C2063" i="1"/>
  <c r="AH2062" i="1"/>
  <c r="AG2062" i="1"/>
  <c r="AF2062" i="1"/>
  <c r="AD2062" i="1"/>
  <c r="AC2062" i="1"/>
  <c r="I2062" i="1"/>
  <c r="C2062" i="1"/>
  <c r="AH2061" i="1"/>
  <c r="AG2061" i="1"/>
  <c r="AF2061" i="1"/>
  <c r="AD2061" i="1"/>
  <c r="AC2061" i="1"/>
  <c r="I2061" i="1"/>
  <c r="C2061" i="1"/>
  <c r="AH2060" i="1"/>
  <c r="AG2060" i="1"/>
  <c r="AF2060" i="1"/>
  <c r="AD2060" i="1"/>
  <c r="AC2060" i="1"/>
  <c r="I2060" i="1"/>
  <c r="C2060" i="1"/>
  <c r="AH2059" i="1"/>
  <c r="AG2059" i="1"/>
  <c r="AF2059" i="1"/>
  <c r="AD2059" i="1"/>
  <c r="AC2059" i="1"/>
  <c r="I2059" i="1"/>
  <c r="C2059" i="1"/>
  <c r="AH2058" i="1"/>
  <c r="AG2058" i="1"/>
  <c r="AF2058" i="1"/>
  <c r="AD2058" i="1"/>
  <c r="AC2058" i="1"/>
  <c r="I2058" i="1"/>
  <c r="C2058" i="1"/>
  <c r="AH2057" i="1"/>
  <c r="AG2057" i="1"/>
  <c r="AF2057" i="1"/>
  <c r="AD2057" i="1"/>
  <c r="AC2057" i="1"/>
  <c r="I2057" i="1"/>
  <c r="C2057" i="1"/>
  <c r="AH2056" i="1"/>
  <c r="AG2056" i="1"/>
  <c r="AF2056" i="1"/>
  <c r="AD2056" i="1"/>
  <c r="AC2056" i="1"/>
  <c r="I2056" i="1"/>
  <c r="C2056" i="1"/>
  <c r="AH2055" i="1"/>
  <c r="AG2055" i="1"/>
  <c r="AF2055" i="1"/>
  <c r="AD2055" i="1"/>
  <c r="AC2055" i="1"/>
  <c r="I2055" i="1"/>
  <c r="C2055" i="1"/>
  <c r="AH2054" i="1"/>
  <c r="AG2054" i="1"/>
  <c r="AF2054" i="1"/>
  <c r="AD2054" i="1"/>
  <c r="AC2054" i="1"/>
  <c r="I2054" i="1"/>
  <c r="C2054" i="1"/>
  <c r="AH2053" i="1"/>
  <c r="AG2053" i="1"/>
  <c r="AF2053" i="1"/>
  <c r="AD2053" i="1"/>
  <c r="AC2053" i="1"/>
  <c r="I2053" i="1"/>
  <c r="C2053" i="1"/>
  <c r="AH1389" i="1"/>
  <c r="AG1389" i="1"/>
  <c r="AF1389" i="1"/>
  <c r="AD1389" i="1"/>
  <c r="AC1389" i="1"/>
  <c r="I1389" i="1"/>
  <c r="C1389" i="1"/>
  <c r="AH1387" i="1"/>
  <c r="AG1387" i="1"/>
  <c r="AF1387" i="1"/>
  <c r="AD1387" i="1"/>
  <c r="AC1387" i="1"/>
  <c r="I1387" i="1"/>
  <c r="C1387" i="1"/>
  <c r="AH1385" i="1"/>
  <c r="AG1385" i="1"/>
  <c r="AF1385" i="1"/>
  <c r="AD1385" i="1"/>
  <c r="AC1385" i="1"/>
  <c r="I1385" i="1"/>
  <c r="C1385" i="1"/>
  <c r="AH1382" i="1"/>
  <c r="AG1382" i="1"/>
  <c r="AF1382" i="1"/>
  <c r="AD1382" i="1"/>
  <c r="AC1382" i="1"/>
  <c r="I1382" i="1"/>
  <c r="C1382" i="1"/>
  <c r="AH1380" i="1"/>
  <c r="AG1380" i="1"/>
  <c r="AF1380" i="1"/>
  <c r="AD1380" i="1"/>
  <c r="AC1380" i="1"/>
  <c r="I1380" i="1"/>
  <c r="C1380" i="1"/>
  <c r="AH1379" i="1"/>
  <c r="AG1379" i="1"/>
  <c r="AF1379" i="1"/>
  <c r="AD1379" i="1"/>
  <c r="AC1379" i="1"/>
  <c r="I1379" i="1"/>
  <c r="C1379" i="1"/>
  <c r="AH1378" i="1"/>
  <c r="AG1378" i="1"/>
  <c r="AF1378" i="1"/>
  <c r="AD1378" i="1"/>
  <c r="AC1378" i="1"/>
  <c r="I1378" i="1"/>
  <c r="C1378" i="1"/>
  <c r="AH1377" i="1"/>
  <c r="AG1377" i="1"/>
  <c r="AF1377" i="1"/>
  <c r="AD1377" i="1"/>
  <c r="AC1377" i="1"/>
  <c r="I1377" i="1"/>
  <c r="C1377" i="1"/>
  <c r="AH1376" i="1"/>
  <c r="AG1376" i="1"/>
  <c r="AF1376" i="1"/>
  <c r="AD1376" i="1"/>
  <c r="AC1376" i="1"/>
  <c r="I1376" i="1"/>
  <c r="C1376" i="1"/>
  <c r="AH1375" i="1"/>
  <c r="AG1375" i="1"/>
  <c r="AF1375" i="1"/>
  <c r="AD1375" i="1"/>
  <c r="AC1375" i="1"/>
  <c r="I1375" i="1"/>
  <c r="C1375" i="1"/>
  <c r="AH1374" i="1"/>
  <c r="AG1374" i="1"/>
  <c r="AF1374" i="1"/>
  <c r="AD1374" i="1"/>
  <c r="AC1374" i="1"/>
  <c r="I1374" i="1"/>
  <c r="C1374" i="1"/>
  <c r="AH1373" i="1"/>
  <c r="AG1373" i="1"/>
  <c r="AF1373" i="1"/>
  <c r="AD1373" i="1"/>
  <c r="AC1373" i="1"/>
  <c r="I1373" i="1"/>
  <c r="C1373" i="1"/>
  <c r="AH1372" i="1"/>
  <c r="AG1372" i="1"/>
  <c r="AF1372" i="1"/>
  <c r="AD1372" i="1"/>
  <c r="AC1372" i="1"/>
  <c r="I1372" i="1"/>
  <c r="C1372" i="1"/>
  <c r="AH1371" i="1"/>
  <c r="AG1371" i="1"/>
  <c r="AF1371" i="1"/>
  <c r="AD1371" i="1"/>
  <c r="AC1371" i="1"/>
  <c r="I1371" i="1"/>
  <c r="C1371" i="1"/>
  <c r="AH1370" i="1"/>
  <c r="AG1370" i="1"/>
  <c r="AF1370" i="1"/>
  <c r="AD1370" i="1"/>
  <c r="AC1370" i="1"/>
  <c r="I1370" i="1"/>
  <c r="C1370" i="1"/>
  <c r="AH1369" i="1"/>
  <c r="AG1369" i="1"/>
  <c r="AF1369" i="1"/>
  <c r="AD1369" i="1"/>
  <c r="AC1369" i="1"/>
  <c r="I1369" i="1"/>
  <c r="C1369" i="1"/>
  <c r="AH1368" i="1"/>
  <c r="AG1368" i="1"/>
  <c r="AF1368" i="1"/>
  <c r="AD1368" i="1"/>
  <c r="AC1368" i="1"/>
  <c r="I1368" i="1"/>
  <c r="C1368" i="1"/>
  <c r="AH1367" i="1"/>
  <c r="AG1367" i="1"/>
  <c r="AF1367" i="1"/>
  <c r="AD1367" i="1"/>
  <c r="AC1367" i="1"/>
  <c r="I1367" i="1"/>
  <c r="C1367" i="1"/>
  <c r="AH1362" i="1"/>
  <c r="AG1362" i="1"/>
  <c r="AF1362" i="1"/>
  <c r="AD1362" i="1"/>
  <c r="AC1362" i="1"/>
  <c r="I1362" i="1"/>
  <c r="C1362" i="1"/>
  <c r="AH1361" i="1"/>
  <c r="AG1361" i="1"/>
  <c r="AF1361" i="1"/>
  <c r="AD1361" i="1"/>
  <c r="AC1361" i="1"/>
  <c r="I1361" i="1"/>
  <c r="C1361" i="1"/>
  <c r="AH1360" i="1"/>
  <c r="AG1360" i="1"/>
  <c r="AF1360" i="1"/>
  <c r="AD1360" i="1"/>
  <c r="AC1360" i="1"/>
  <c r="I1360" i="1"/>
  <c r="C1360" i="1"/>
  <c r="AH1359" i="1"/>
  <c r="AG1359" i="1"/>
  <c r="AF1359" i="1"/>
  <c r="AD1359" i="1"/>
  <c r="AC1359" i="1"/>
  <c r="I1359" i="1"/>
  <c r="C1359" i="1"/>
  <c r="AH1358" i="1"/>
  <c r="AG1358" i="1"/>
  <c r="AF1358" i="1"/>
  <c r="AD1358" i="1"/>
  <c r="AC1358" i="1"/>
  <c r="I1358" i="1"/>
  <c r="C1358" i="1"/>
  <c r="AH1354" i="1"/>
  <c r="AG1354" i="1"/>
  <c r="AF1354" i="1"/>
  <c r="AD1354" i="1"/>
  <c r="AC1354" i="1"/>
  <c r="I1354" i="1"/>
  <c r="C1354" i="1"/>
  <c r="AH1353" i="1"/>
  <c r="AG1353" i="1"/>
  <c r="AF1353" i="1"/>
  <c r="AD1353" i="1"/>
  <c r="AC1353" i="1"/>
  <c r="I1353" i="1"/>
  <c r="C1353" i="1"/>
  <c r="AH1352" i="1"/>
  <c r="AG1352" i="1"/>
  <c r="AF1352" i="1"/>
  <c r="AD1352" i="1"/>
  <c r="AC1352" i="1"/>
  <c r="I1352" i="1"/>
  <c r="C1352" i="1"/>
  <c r="AH1351" i="1"/>
  <c r="AG1351" i="1"/>
  <c r="AF1351" i="1"/>
  <c r="AD1351" i="1"/>
  <c r="AC1351" i="1"/>
  <c r="I1351" i="1"/>
  <c r="C1351" i="1"/>
  <c r="AH1350" i="1"/>
  <c r="AG1350" i="1"/>
  <c r="AF1350" i="1"/>
  <c r="AD1350" i="1"/>
  <c r="AC1350" i="1"/>
  <c r="I1350" i="1"/>
  <c r="C1350" i="1"/>
  <c r="AH1349" i="1"/>
  <c r="AG1349" i="1"/>
  <c r="AF1349" i="1"/>
  <c r="AD1349" i="1"/>
  <c r="AC1349" i="1"/>
  <c r="I1349" i="1"/>
  <c r="C1349" i="1"/>
  <c r="AH1347" i="1"/>
  <c r="AG1347" i="1"/>
  <c r="AF1347" i="1"/>
  <c r="AD1347" i="1"/>
  <c r="AC1347" i="1"/>
  <c r="I1347" i="1"/>
  <c r="C1347" i="1"/>
  <c r="AH1346" i="1"/>
  <c r="AG1346" i="1"/>
  <c r="AF1346" i="1"/>
  <c r="AD1346" i="1"/>
  <c r="AC1346" i="1"/>
  <c r="I1346" i="1"/>
  <c r="C1346" i="1"/>
  <c r="AH1345" i="1"/>
  <c r="AG1345" i="1"/>
  <c r="AF1345" i="1"/>
  <c r="AD1345" i="1"/>
  <c r="AC1345" i="1"/>
  <c r="I1345" i="1"/>
  <c r="C1345" i="1"/>
  <c r="AH1344" i="1"/>
  <c r="AG1344" i="1"/>
  <c r="AF1344" i="1"/>
  <c r="AD1344" i="1"/>
  <c r="AC1344" i="1"/>
  <c r="I1344" i="1"/>
  <c r="C1344" i="1"/>
  <c r="AH1343" i="1"/>
  <c r="AG1343" i="1"/>
  <c r="AF1343" i="1"/>
  <c r="AD1343" i="1"/>
  <c r="AC1343" i="1"/>
  <c r="I1343" i="1"/>
  <c r="C1343" i="1"/>
  <c r="AH1342" i="1"/>
  <c r="AG1342" i="1"/>
  <c r="AF1342" i="1"/>
  <c r="AD1342" i="1"/>
  <c r="AC1342" i="1"/>
  <c r="I1342" i="1"/>
  <c r="C1342" i="1"/>
  <c r="AH1341" i="1"/>
  <c r="AG1341" i="1"/>
  <c r="AF1341" i="1"/>
  <c r="AD1341" i="1"/>
  <c r="AC1341" i="1"/>
  <c r="I1341" i="1"/>
  <c r="C1341" i="1"/>
  <c r="AH1340" i="1"/>
  <c r="AG1340" i="1"/>
  <c r="AF1340" i="1"/>
  <c r="AD1340" i="1"/>
  <c r="AC1340" i="1"/>
  <c r="I1340" i="1"/>
  <c r="C1340" i="1"/>
  <c r="AH1339" i="1"/>
  <c r="AG1339" i="1"/>
  <c r="AF1339" i="1"/>
  <c r="AD1339" i="1"/>
  <c r="AC1339" i="1"/>
  <c r="I1339" i="1"/>
  <c r="C1339" i="1"/>
  <c r="AH1338" i="1"/>
  <c r="AG1338" i="1"/>
  <c r="AF1338" i="1"/>
  <c r="AD1338" i="1"/>
  <c r="AC1338" i="1"/>
  <c r="I1338" i="1"/>
  <c r="C1338" i="1"/>
  <c r="AH1337" i="1"/>
  <c r="AG1337" i="1"/>
  <c r="AF1337" i="1"/>
  <c r="AD1337" i="1"/>
  <c r="AC1337" i="1"/>
  <c r="I1337" i="1"/>
  <c r="C1337" i="1"/>
  <c r="AH1336" i="1"/>
  <c r="AG1336" i="1"/>
  <c r="AF1336" i="1"/>
  <c r="AD1336" i="1"/>
  <c r="AC1336" i="1"/>
  <c r="I1336" i="1"/>
  <c r="C1336" i="1"/>
  <c r="AH1335" i="1"/>
  <c r="AG1335" i="1"/>
  <c r="AF1335" i="1"/>
  <c r="AD1335" i="1"/>
  <c r="AC1335" i="1"/>
  <c r="I1335" i="1"/>
  <c r="C1335" i="1"/>
  <c r="AH1334" i="1"/>
  <c r="AG1334" i="1"/>
  <c r="AF1334" i="1"/>
  <c r="AD1334" i="1"/>
  <c r="AC1334" i="1"/>
  <c r="I1334" i="1"/>
  <c r="C1334" i="1"/>
  <c r="AH1333" i="1"/>
  <c r="AG1333" i="1"/>
  <c r="AF1333" i="1"/>
  <c r="AD1333" i="1"/>
  <c r="AC1333" i="1"/>
  <c r="I1333" i="1"/>
  <c r="C1333" i="1"/>
  <c r="AH1332" i="1"/>
  <c r="AG1332" i="1"/>
  <c r="AF1332" i="1"/>
  <c r="AD1332" i="1"/>
  <c r="AC1332" i="1"/>
  <c r="I1332" i="1"/>
  <c r="C1332" i="1"/>
  <c r="AH1331" i="1"/>
  <c r="AG1331" i="1"/>
  <c r="AF1331" i="1"/>
  <c r="AD1331" i="1"/>
  <c r="AC1331" i="1"/>
  <c r="I1331" i="1"/>
  <c r="C1331" i="1"/>
  <c r="AH1330" i="1"/>
  <c r="AG1330" i="1"/>
  <c r="AF1330" i="1"/>
  <c r="AD1330" i="1"/>
  <c r="AC1330" i="1"/>
  <c r="I1330" i="1"/>
  <c r="C1330" i="1"/>
  <c r="AH1329" i="1"/>
  <c r="AG1329" i="1"/>
  <c r="AF1329" i="1"/>
  <c r="AD1329" i="1"/>
  <c r="AC1329" i="1"/>
  <c r="I1329" i="1"/>
  <c r="C1329" i="1"/>
  <c r="AH1328" i="1"/>
  <c r="AG1328" i="1"/>
  <c r="AF1328" i="1"/>
  <c r="AD1328" i="1"/>
  <c r="AC1328" i="1"/>
  <c r="I1328" i="1"/>
  <c r="C1328" i="1"/>
  <c r="AH2052" i="1"/>
  <c r="AG2052" i="1"/>
  <c r="AF2052" i="1"/>
  <c r="AD2052" i="1"/>
  <c r="AC2052" i="1"/>
  <c r="I2052" i="1"/>
  <c r="C2052" i="1"/>
  <c r="AH2051" i="1"/>
  <c r="AG2051" i="1"/>
  <c r="AF2051" i="1"/>
  <c r="AD2051" i="1"/>
  <c r="AC2051" i="1"/>
  <c r="I2051" i="1"/>
  <c r="C2051" i="1"/>
  <c r="AH2050" i="1"/>
  <c r="AG2050" i="1"/>
  <c r="AF2050" i="1"/>
  <c r="AD2050" i="1"/>
  <c r="AC2050" i="1"/>
  <c r="I2050" i="1"/>
  <c r="C2050" i="1"/>
  <c r="AH2049" i="1"/>
  <c r="AG2049" i="1"/>
  <c r="AF2049" i="1"/>
  <c r="AD2049" i="1"/>
  <c r="AC2049" i="1"/>
  <c r="I2049" i="1"/>
  <c r="C2049" i="1"/>
  <c r="AH2048" i="1"/>
  <c r="AG2048" i="1"/>
  <c r="AF2048" i="1"/>
  <c r="AD2048" i="1"/>
  <c r="AC2048" i="1"/>
  <c r="I2048" i="1"/>
  <c r="C2048" i="1"/>
  <c r="AH2047" i="1"/>
  <c r="AG2047" i="1"/>
  <c r="AF2047" i="1"/>
  <c r="AD2047" i="1"/>
  <c r="AC2047" i="1"/>
  <c r="I2047" i="1"/>
  <c r="C2047" i="1"/>
  <c r="AH2046" i="1"/>
  <c r="AG2046" i="1"/>
  <c r="AF2046" i="1"/>
  <c r="AD2046" i="1"/>
  <c r="AC2046" i="1"/>
  <c r="I2046" i="1"/>
  <c r="C2046" i="1"/>
  <c r="AH2045" i="1"/>
  <c r="AG2045" i="1"/>
  <c r="AF2045" i="1"/>
  <c r="AD2045" i="1"/>
  <c r="AC2045" i="1"/>
  <c r="I2045" i="1"/>
  <c r="C2045" i="1"/>
  <c r="AH2044" i="1"/>
  <c r="AG2044" i="1"/>
  <c r="AF2044" i="1"/>
  <c r="AD2044" i="1"/>
  <c r="AC2044" i="1"/>
  <c r="I2044" i="1"/>
  <c r="C2044" i="1"/>
  <c r="AH2043" i="1"/>
  <c r="AG2043" i="1"/>
  <c r="AF2043" i="1"/>
  <c r="AD2043" i="1"/>
  <c r="AC2043" i="1"/>
  <c r="I2043" i="1"/>
  <c r="C2043" i="1"/>
  <c r="AH2042" i="1"/>
  <c r="AG2042" i="1"/>
  <c r="AF2042" i="1"/>
  <c r="AD2042" i="1"/>
  <c r="AC2042" i="1"/>
  <c r="I2042" i="1"/>
  <c r="C2042" i="1"/>
  <c r="AH2041" i="1"/>
  <c r="AG2041" i="1"/>
  <c r="AF2041" i="1"/>
  <c r="AD2041" i="1"/>
  <c r="AC2041" i="1"/>
  <c r="I2041" i="1"/>
  <c r="C2041" i="1"/>
  <c r="AH2040" i="1"/>
  <c r="AG2040" i="1"/>
  <c r="AF2040" i="1"/>
  <c r="AD2040" i="1"/>
  <c r="AC2040" i="1"/>
  <c r="I2040" i="1"/>
  <c r="C2040" i="1"/>
  <c r="AH2039" i="1"/>
  <c r="AG2039" i="1"/>
  <c r="AF2039" i="1"/>
  <c r="AD2039" i="1"/>
  <c r="AC2039" i="1"/>
  <c r="I2039" i="1"/>
  <c r="C2039" i="1"/>
  <c r="AH2038" i="1"/>
  <c r="AG2038" i="1"/>
  <c r="AF2038" i="1"/>
  <c r="AD2038" i="1"/>
  <c r="AC2038" i="1"/>
  <c r="I2038" i="1"/>
  <c r="C2038" i="1"/>
  <c r="AH2037" i="1"/>
  <c r="AG2037" i="1"/>
  <c r="AF2037" i="1"/>
  <c r="AD2037" i="1"/>
  <c r="AC2037" i="1"/>
  <c r="I2037" i="1"/>
  <c r="C2037" i="1"/>
  <c r="AH2036" i="1"/>
  <c r="AG2036" i="1"/>
  <c r="AF2036" i="1"/>
  <c r="AD2036" i="1"/>
  <c r="AC2036" i="1"/>
  <c r="I2036" i="1"/>
  <c r="C2036" i="1"/>
  <c r="AH2035" i="1"/>
  <c r="AG2035" i="1"/>
  <c r="AF2035" i="1"/>
  <c r="AD2035" i="1"/>
  <c r="AC2035" i="1"/>
  <c r="I2035" i="1"/>
  <c r="C2035" i="1"/>
  <c r="AH2034" i="1"/>
  <c r="AG2034" i="1"/>
  <c r="AF2034" i="1"/>
  <c r="AD2034" i="1"/>
  <c r="AC2034" i="1"/>
  <c r="I2034" i="1"/>
  <c r="C2034" i="1"/>
  <c r="AH2033" i="1"/>
  <c r="AG2033" i="1"/>
  <c r="AF2033" i="1"/>
  <c r="AD2033" i="1"/>
  <c r="AC2033" i="1"/>
  <c r="I2033" i="1"/>
  <c r="C2033" i="1"/>
  <c r="AH2032" i="1"/>
  <c r="AG2032" i="1"/>
  <c r="AF2032" i="1"/>
  <c r="AD2032" i="1"/>
  <c r="AC2032" i="1"/>
  <c r="I2032" i="1"/>
  <c r="C2032" i="1"/>
  <c r="AH2031" i="1"/>
  <c r="AG2031" i="1"/>
  <c r="AF2031" i="1"/>
  <c r="AD2031" i="1"/>
  <c r="AC2031" i="1"/>
  <c r="I2031" i="1"/>
  <c r="C2031" i="1"/>
  <c r="AH2030" i="1"/>
  <c r="AG2030" i="1"/>
  <c r="AF2030" i="1"/>
  <c r="AC2030" i="1"/>
  <c r="AD2030" i="1"/>
  <c r="I2030" i="1"/>
  <c r="C2030" i="1"/>
  <c r="AH2029" i="1"/>
  <c r="AG2029" i="1"/>
  <c r="AF2029" i="1"/>
  <c r="AC2029" i="1"/>
  <c r="AD2029" i="1"/>
  <c r="I2029" i="1"/>
  <c r="C2029" i="1"/>
  <c r="AH2028" i="1"/>
  <c r="AG2028" i="1"/>
  <c r="AF2028" i="1"/>
  <c r="AC2028" i="1"/>
  <c r="AD2028" i="1"/>
  <c r="I2028" i="1"/>
  <c r="C2028" i="1"/>
  <c r="AH2027" i="1"/>
  <c r="AG2027" i="1"/>
  <c r="AF2027" i="1"/>
  <c r="AC2027" i="1"/>
  <c r="AD2027" i="1"/>
  <c r="I2027" i="1"/>
  <c r="C2027" i="1"/>
  <c r="AH2026" i="1"/>
  <c r="AG2026" i="1"/>
  <c r="AF2026" i="1"/>
  <c r="AC2026" i="1"/>
  <c r="AD2026" i="1"/>
  <c r="I2026" i="1"/>
  <c r="C2026" i="1"/>
  <c r="AH2025" i="1"/>
  <c r="AG2025" i="1"/>
  <c r="AF2025" i="1"/>
  <c r="AC2025" i="1"/>
  <c r="AD2025" i="1"/>
  <c r="I2025" i="1"/>
  <c r="C2025" i="1"/>
  <c r="AH2024" i="1"/>
  <c r="AG2024" i="1"/>
  <c r="AF2024" i="1"/>
  <c r="AC2024" i="1"/>
  <c r="AD2024" i="1"/>
  <c r="I2024" i="1"/>
  <c r="C2024" i="1"/>
  <c r="AH2023" i="1"/>
  <c r="AG2023" i="1"/>
  <c r="AF2023" i="1"/>
  <c r="AC2023" i="1"/>
  <c r="AD2023" i="1"/>
  <c r="I2023" i="1"/>
  <c r="C2023" i="1"/>
  <c r="AH2022" i="1"/>
  <c r="AG2022" i="1"/>
  <c r="AF2022" i="1"/>
  <c r="AC2022" i="1"/>
  <c r="AD2022" i="1"/>
  <c r="I2022" i="1"/>
  <c r="C2022" i="1"/>
  <c r="AH2021" i="1"/>
  <c r="AG2021" i="1"/>
  <c r="AF2021" i="1"/>
  <c r="AC2021" i="1"/>
  <c r="AD2021" i="1"/>
  <c r="I2021" i="1"/>
  <c r="C2021" i="1"/>
  <c r="AH2020" i="1"/>
  <c r="AG2020" i="1"/>
  <c r="AF2020" i="1"/>
  <c r="AC2020" i="1"/>
  <c r="AD2020" i="1"/>
  <c r="I2020" i="1"/>
  <c r="C2020" i="1"/>
  <c r="AH2019" i="1"/>
  <c r="AG2019" i="1"/>
  <c r="AF2019" i="1"/>
  <c r="AC2019" i="1"/>
  <c r="AD2019" i="1"/>
  <c r="I2019" i="1"/>
  <c r="C2019" i="1"/>
  <c r="AH2018" i="1"/>
  <c r="AG2018" i="1"/>
  <c r="AF2018" i="1"/>
  <c r="AC2018" i="1"/>
  <c r="AD2018" i="1"/>
  <c r="I2018" i="1"/>
  <c r="C2018" i="1"/>
  <c r="AH2017" i="1"/>
  <c r="AG2017" i="1"/>
  <c r="AF2017" i="1"/>
  <c r="AC2017" i="1"/>
  <c r="AD2017" i="1"/>
  <c r="I2017" i="1"/>
  <c r="C2017" i="1"/>
  <c r="AH2014" i="1"/>
  <c r="AG2014" i="1"/>
  <c r="AF2014" i="1"/>
  <c r="AC2014" i="1"/>
  <c r="AD2014" i="1"/>
  <c r="I2014" i="1"/>
  <c r="C2014" i="1"/>
  <c r="AH2013" i="1"/>
  <c r="AG2013" i="1"/>
  <c r="AF2013" i="1"/>
  <c r="AC2013" i="1"/>
  <c r="AD2013" i="1"/>
  <c r="I2013" i="1"/>
  <c r="C2013" i="1"/>
  <c r="AH2012" i="1"/>
  <c r="AG2012" i="1"/>
  <c r="AF2012" i="1"/>
  <c r="AC2012" i="1"/>
  <c r="AD2012" i="1"/>
  <c r="I2012" i="1"/>
  <c r="C2012" i="1"/>
  <c r="AH2011" i="1"/>
  <c r="AG2011" i="1"/>
  <c r="AF2011" i="1"/>
  <c r="AC2011" i="1"/>
  <c r="AD2011" i="1"/>
  <c r="I2011" i="1"/>
  <c r="C2011" i="1"/>
  <c r="AH2010" i="1"/>
  <c r="AG2010" i="1"/>
  <c r="AF2010" i="1"/>
  <c r="AD2010" i="1"/>
  <c r="AC2010" i="1"/>
  <c r="I2010" i="1"/>
  <c r="C2010" i="1"/>
  <c r="AH2009" i="1"/>
  <c r="AG2009" i="1"/>
  <c r="AF2009" i="1"/>
  <c r="AD2009" i="1"/>
  <c r="AC2009" i="1"/>
  <c r="I2009" i="1"/>
  <c r="C2009" i="1"/>
  <c r="AH2008" i="1"/>
  <c r="AG2008" i="1"/>
  <c r="AF2008" i="1"/>
  <c r="AC2008" i="1"/>
  <c r="AD2008" i="1"/>
  <c r="I2008" i="1"/>
  <c r="C2008" i="1"/>
  <c r="AH2002" i="1"/>
  <c r="AG2002" i="1"/>
  <c r="AF2002" i="1"/>
  <c r="AC2002" i="1"/>
  <c r="AD2002" i="1"/>
  <c r="I2002" i="1"/>
  <c r="C2002" i="1"/>
  <c r="AH2001" i="1"/>
  <c r="AG2001" i="1"/>
  <c r="AF2001" i="1"/>
  <c r="AD2001" i="1"/>
  <c r="AC2001" i="1"/>
  <c r="I2001" i="1"/>
  <c r="C2001" i="1"/>
  <c r="AH2000" i="1"/>
  <c r="AG2000" i="1"/>
  <c r="AF2000" i="1"/>
  <c r="AD2000" i="1"/>
  <c r="AC2000" i="1"/>
  <c r="I2000" i="1"/>
  <c r="C2000" i="1"/>
  <c r="AH1999" i="1"/>
  <c r="AG1999" i="1"/>
  <c r="AF1999" i="1"/>
  <c r="AD1999" i="1"/>
  <c r="AC1999" i="1"/>
  <c r="I1999" i="1"/>
  <c r="C1999" i="1"/>
  <c r="AH1998" i="1"/>
  <c r="AG1998" i="1"/>
  <c r="AF1998" i="1"/>
  <c r="AD1998" i="1"/>
  <c r="AC1998" i="1"/>
  <c r="I1998" i="1"/>
  <c r="C1998" i="1"/>
  <c r="AH1997" i="1"/>
  <c r="AG1997" i="1"/>
  <c r="AF1997" i="1"/>
  <c r="AC1997" i="1"/>
  <c r="AD1997" i="1"/>
  <c r="I1997" i="1"/>
  <c r="C1997" i="1"/>
  <c r="AH1996" i="1"/>
  <c r="AG1996" i="1"/>
  <c r="AF1996" i="1"/>
  <c r="AD1996" i="1"/>
  <c r="AC1996" i="1"/>
  <c r="I1996" i="1"/>
  <c r="C1996" i="1"/>
  <c r="AH1995" i="1"/>
  <c r="AG1995" i="1"/>
  <c r="AF1995" i="1"/>
  <c r="AD1995" i="1"/>
  <c r="AC1995" i="1"/>
  <c r="I1995" i="1"/>
  <c r="C1995" i="1"/>
  <c r="AH1994" i="1"/>
  <c r="AG1994" i="1"/>
  <c r="AF1994" i="1"/>
  <c r="AD1994" i="1"/>
  <c r="AC1994" i="1"/>
  <c r="I1994" i="1"/>
  <c r="C1994" i="1"/>
  <c r="AH1993" i="1"/>
  <c r="AG1993" i="1"/>
  <c r="AF1993" i="1"/>
  <c r="AD1993" i="1"/>
  <c r="AC1993" i="1"/>
  <c r="I1993" i="1"/>
  <c r="C1993" i="1"/>
  <c r="AH1992" i="1"/>
  <c r="AG1992" i="1"/>
  <c r="AF1992" i="1"/>
  <c r="AD1992" i="1"/>
  <c r="AC1992" i="1"/>
  <c r="I1992" i="1"/>
  <c r="C1992" i="1"/>
  <c r="AH1991" i="1"/>
  <c r="AG1991" i="1"/>
  <c r="AF1991" i="1"/>
  <c r="AC1991" i="1"/>
  <c r="AD1991" i="1"/>
  <c r="I1991" i="1"/>
  <c r="C1991" i="1"/>
  <c r="AH1990" i="1"/>
  <c r="AG1990" i="1"/>
  <c r="AF1990" i="1"/>
  <c r="AD1990" i="1"/>
  <c r="AC1990" i="1"/>
  <c r="I1990" i="1"/>
  <c r="C1990" i="1"/>
  <c r="AH2007" i="1"/>
  <c r="AG2007" i="1"/>
  <c r="AF2007" i="1"/>
  <c r="AD2007" i="1"/>
  <c r="AC2007" i="1"/>
  <c r="I2007" i="1"/>
  <c r="C2007" i="1"/>
  <c r="D35" i="32"/>
  <c r="D36" i="32" s="1"/>
  <c r="C10" i="22"/>
  <c r="AH2006" i="1"/>
  <c r="AG2006" i="1"/>
  <c r="AF2006" i="1"/>
  <c r="AD2006" i="1"/>
  <c r="AC2006" i="1"/>
  <c r="I2006" i="1"/>
  <c r="C2006" i="1"/>
  <c r="AH2005" i="1"/>
  <c r="AG2005" i="1"/>
  <c r="AF2005" i="1"/>
  <c r="AD2005" i="1"/>
  <c r="AC2005" i="1"/>
  <c r="I2005" i="1"/>
  <c r="C2005" i="1"/>
  <c r="AH1989" i="1"/>
  <c r="AG1989" i="1"/>
  <c r="AF1989" i="1"/>
  <c r="AD1989" i="1"/>
  <c r="AC1989" i="1"/>
  <c r="I1989" i="1"/>
  <c r="C1989" i="1"/>
  <c r="AH1988" i="1"/>
  <c r="AG1988" i="1"/>
  <c r="AF1988" i="1"/>
  <c r="AC1988" i="1"/>
  <c r="AD1988" i="1"/>
  <c r="I1988" i="1"/>
  <c r="C1988" i="1"/>
  <c r="AH1987" i="1"/>
  <c r="AG1987" i="1"/>
  <c r="AF1987" i="1"/>
  <c r="AD1987" i="1"/>
  <c r="AC1987" i="1"/>
  <c r="I1987" i="1"/>
  <c r="C1987" i="1"/>
  <c r="AH1986" i="1"/>
  <c r="AG1986" i="1"/>
  <c r="AF1986" i="1"/>
  <c r="AD1986" i="1"/>
  <c r="AC1986" i="1"/>
  <c r="I1986" i="1"/>
  <c r="C1986" i="1"/>
  <c r="AH1985" i="1"/>
  <c r="AG1985" i="1"/>
  <c r="AF1985" i="1"/>
  <c r="AD1985" i="1"/>
  <c r="AC1985" i="1"/>
  <c r="I1985" i="1"/>
  <c r="C1985" i="1"/>
  <c r="AH1984" i="1"/>
  <c r="AG1984" i="1"/>
  <c r="AF1984" i="1"/>
  <c r="AD1984" i="1"/>
  <c r="AC1984" i="1"/>
  <c r="I1984" i="1"/>
  <c r="C1984" i="1"/>
  <c r="AH1983" i="1"/>
  <c r="AG1983" i="1"/>
  <c r="AF1983" i="1"/>
  <c r="AD1983" i="1"/>
  <c r="AC1983" i="1"/>
  <c r="I1983" i="1"/>
  <c r="C1983" i="1"/>
  <c r="AH1982" i="1"/>
  <c r="AG1982" i="1"/>
  <c r="AF1982" i="1"/>
  <c r="AD1982" i="1"/>
  <c r="AC1982" i="1"/>
  <c r="I1982" i="1"/>
  <c r="C1982" i="1"/>
  <c r="AH1981" i="1"/>
  <c r="AG1981" i="1"/>
  <c r="AF1981" i="1"/>
  <c r="AD1981" i="1"/>
  <c r="AC1981" i="1"/>
  <c r="I1981" i="1"/>
  <c r="C1981" i="1"/>
  <c r="AH1980" i="1"/>
  <c r="AG1980" i="1"/>
  <c r="AF1980" i="1"/>
  <c r="AC1980" i="1"/>
  <c r="AD1980" i="1"/>
  <c r="I1980" i="1"/>
  <c r="C1980" i="1"/>
  <c r="AH1979" i="1"/>
  <c r="AG1979" i="1"/>
  <c r="AF1979" i="1"/>
  <c r="AD1979" i="1"/>
  <c r="AC1979" i="1"/>
  <c r="I1979" i="1"/>
  <c r="C1979" i="1"/>
  <c r="AH1978" i="1"/>
  <c r="AG1978" i="1"/>
  <c r="AF1978" i="1"/>
  <c r="AD1978" i="1"/>
  <c r="AC1978" i="1"/>
  <c r="I1978" i="1"/>
  <c r="C1978" i="1"/>
  <c r="AH1977" i="1"/>
  <c r="AG1977" i="1"/>
  <c r="AF1977" i="1"/>
  <c r="AD1977" i="1"/>
  <c r="AC1977" i="1"/>
  <c r="I1977" i="1"/>
  <c r="C1977" i="1"/>
  <c r="AH1976" i="1"/>
  <c r="AG1976" i="1"/>
  <c r="AF1976" i="1"/>
  <c r="AD1976" i="1"/>
  <c r="AC1976" i="1"/>
  <c r="I1976" i="1"/>
  <c r="C1976" i="1"/>
  <c r="AH1975" i="1"/>
  <c r="AG1975" i="1"/>
  <c r="AF1975" i="1"/>
  <c r="AD1975" i="1"/>
  <c r="AC1975" i="1"/>
  <c r="I1975" i="1"/>
  <c r="C1975" i="1"/>
  <c r="AH1974" i="1"/>
  <c r="AG1974" i="1"/>
  <c r="AF1974" i="1"/>
  <c r="AD1974" i="1"/>
  <c r="AC1974" i="1"/>
  <c r="I1974" i="1"/>
  <c r="C1974" i="1"/>
  <c r="AH1973" i="1"/>
  <c r="AG1973" i="1"/>
  <c r="AF1973" i="1"/>
  <c r="AD1973" i="1"/>
  <c r="AC1973" i="1"/>
  <c r="I1973" i="1"/>
  <c r="C1973" i="1"/>
  <c r="AH1972" i="1"/>
  <c r="AG1972" i="1"/>
  <c r="AF1972" i="1"/>
  <c r="AD1972" i="1"/>
  <c r="AC1972" i="1"/>
  <c r="I1972" i="1"/>
  <c r="C1972" i="1"/>
  <c r="AH1971" i="1"/>
  <c r="AG1971" i="1"/>
  <c r="AF1971" i="1"/>
  <c r="AD1971" i="1"/>
  <c r="AC1971" i="1"/>
  <c r="I1971" i="1"/>
  <c r="C1971" i="1"/>
  <c r="AH1970" i="1"/>
  <c r="AG1970" i="1"/>
  <c r="AF1970" i="1"/>
  <c r="AD1970" i="1"/>
  <c r="AC1970" i="1"/>
  <c r="I1970" i="1"/>
  <c r="C1970" i="1"/>
  <c r="AH1969" i="1"/>
  <c r="AG1969" i="1"/>
  <c r="AF1969" i="1"/>
  <c r="AD1969" i="1"/>
  <c r="AC1969" i="1"/>
  <c r="I1969" i="1"/>
  <c r="C1969" i="1"/>
  <c r="AH1968" i="1"/>
  <c r="AG1968" i="1"/>
  <c r="AF1968" i="1"/>
  <c r="AD1968" i="1"/>
  <c r="AC1968" i="1"/>
  <c r="I1968" i="1"/>
  <c r="C1968" i="1"/>
  <c r="D2" i="32"/>
  <c r="E2" i="32"/>
  <c r="D3" i="32"/>
  <c r="AH1967" i="1"/>
  <c r="AG1967" i="1"/>
  <c r="AF1967" i="1"/>
  <c r="AD1967" i="1"/>
  <c r="AC1967" i="1"/>
  <c r="I1967" i="1"/>
  <c r="C1967" i="1"/>
  <c r="AH1966" i="1"/>
  <c r="AG1966" i="1"/>
  <c r="AF1966" i="1"/>
  <c r="AD1966" i="1"/>
  <c r="AC1966" i="1"/>
  <c r="I1966" i="1"/>
  <c r="C1966" i="1"/>
  <c r="AH1965" i="1"/>
  <c r="AG1965" i="1"/>
  <c r="AF1965" i="1"/>
  <c r="AD1965" i="1"/>
  <c r="AC1965" i="1"/>
  <c r="I1965" i="1"/>
  <c r="C1965" i="1"/>
  <c r="AH1964" i="1"/>
  <c r="AG1964" i="1"/>
  <c r="AF1964" i="1"/>
  <c r="AD1964" i="1"/>
  <c r="AC1964" i="1"/>
  <c r="I1964" i="1"/>
  <c r="C1964" i="1"/>
  <c r="AH1963" i="1"/>
  <c r="AG1963" i="1"/>
  <c r="AF1963" i="1"/>
  <c r="AD1963" i="1"/>
  <c r="AC1963" i="1"/>
  <c r="I1963" i="1"/>
  <c r="C1963" i="1"/>
  <c r="AH1962" i="1"/>
  <c r="AG1962" i="1"/>
  <c r="AF1962" i="1"/>
  <c r="AD1962" i="1"/>
  <c r="AC1962" i="1"/>
  <c r="I1962" i="1"/>
  <c r="C1962" i="1"/>
  <c r="AH1961" i="1"/>
  <c r="AG1961" i="1"/>
  <c r="AF1961" i="1"/>
  <c r="AD1961" i="1"/>
  <c r="AC1961" i="1"/>
  <c r="I1961" i="1"/>
  <c r="C1961" i="1"/>
  <c r="AH1960" i="1"/>
  <c r="AG1960" i="1"/>
  <c r="AF1960" i="1"/>
  <c r="AD1960" i="1"/>
  <c r="AC1960" i="1"/>
  <c r="I1960" i="1"/>
  <c r="C1960" i="1"/>
  <c r="AH1959" i="1"/>
  <c r="AG1959" i="1"/>
  <c r="AF1959" i="1"/>
  <c r="AD1959" i="1"/>
  <c r="AC1959" i="1"/>
  <c r="I1959" i="1"/>
  <c r="C1959" i="1"/>
  <c r="AH1958" i="1"/>
  <c r="AG1958" i="1"/>
  <c r="AF1958" i="1"/>
  <c r="AD1958" i="1"/>
  <c r="AC1958" i="1"/>
  <c r="I1958" i="1"/>
  <c r="C1958" i="1"/>
  <c r="AH1957" i="1"/>
  <c r="AG1957" i="1"/>
  <c r="AF1957" i="1"/>
  <c r="AD1957" i="1"/>
  <c r="AC1957" i="1"/>
  <c r="I1957" i="1"/>
  <c r="C1957" i="1"/>
  <c r="AH1956" i="1"/>
  <c r="AG1956" i="1"/>
  <c r="AF1956" i="1"/>
  <c r="AD1956" i="1"/>
  <c r="AC1956" i="1"/>
  <c r="I1956" i="1"/>
  <c r="C1956" i="1"/>
  <c r="AH1955" i="1"/>
  <c r="AG1955" i="1"/>
  <c r="AF1955" i="1"/>
  <c r="AD1955" i="1"/>
  <c r="AC1955" i="1"/>
  <c r="I1955" i="1"/>
  <c r="C1955" i="1"/>
  <c r="AH1954" i="1"/>
  <c r="AG1954" i="1"/>
  <c r="AF1954" i="1"/>
  <c r="AD1954" i="1"/>
  <c r="AC1954" i="1"/>
  <c r="I1954" i="1"/>
  <c r="C1954" i="1"/>
  <c r="AH1953" i="1"/>
  <c r="AG1953" i="1"/>
  <c r="AF1953" i="1"/>
  <c r="AD1953" i="1"/>
  <c r="AC1953" i="1"/>
  <c r="I1953" i="1"/>
  <c r="C1953" i="1"/>
  <c r="AH1952" i="1"/>
  <c r="AG1952" i="1"/>
  <c r="AF1952" i="1"/>
  <c r="AD1952" i="1"/>
  <c r="AC1952" i="1"/>
  <c r="I1952" i="1"/>
  <c r="C1952" i="1"/>
  <c r="AH1951" i="1"/>
  <c r="AG1951" i="1"/>
  <c r="AF1951" i="1"/>
  <c r="AD1951" i="1"/>
  <c r="AC1951" i="1"/>
  <c r="I1951" i="1"/>
  <c r="C1951" i="1"/>
  <c r="AH1950" i="1"/>
  <c r="AG1950" i="1"/>
  <c r="AF1950" i="1"/>
  <c r="AD1950" i="1"/>
  <c r="AC1950" i="1"/>
  <c r="I1950" i="1"/>
  <c r="C1950" i="1"/>
  <c r="AH1949" i="1"/>
  <c r="AG1949" i="1"/>
  <c r="AF1949" i="1"/>
  <c r="AD1949" i="1"/>
  <c r="AC1949" i="1"/>
  <c r="I1949" i="1"/>
  <c r="C1949" i="1"/>
  <c r="AH1948" i="1"/>
  <c r="AG1948" i="1"/>
  <c r="AF1948" i="1"/>
  <c r="AD1948" i="1"/>
  <c r="AC1948" i="1"/>
  <c r="I1948" i="1"/>
  <c r="C1948" i="1"/>
  <c r="AH1947" i="1"/>
  <c r="AG1947" i="1"/>
  <c r="AF1947" i="1"/>
  <c r="AD1947" i="1"/>
  <c r="AC1947" i="1"/>
  <c r="I1947" i="1"/>
  <c r="C1947" i="1"/>
  <c r="AH1946" i="1"/>
  <c r="AG1946" i="1"/>
  <c r="AF1946" i="1"/>
  <c r="AD1946" i="1"/>
  <c r="AC1946" i="1"/>
  <c r="I1946" i="1"/>
  <c r="C1946" i="1"/>
  <c r="AH1945" i="1"/>
  <c r="AG1945" i="1"/>
  <c r="AF1945" i="1"/>
  <c r="AD1945" i="1"/>
  <c r="AC1945" i="1"/>
  <c r="I1945" i="1"/>
  <c r="C1945" i="1"/>
  <c r="AH1944" i="1"/>
  <c r="AG1944" i="1"/>
  <c r="AF1944" i="1"/>
  <c r="AD1944" i="1"/>
  <c r="AC1944" i="1"/>
  <c r="I1944" i="1"/>
  <c r="C1944" i="1"/>
  <c r="AH1943" i="1"/>
  <c r="AG1943" i="1"/>
  <c r="AF1943" i="1"/>
  <c r="AD1943" i="1"/>
  <c r="AC1943" i="1"/>
  <c r="I1943" i="1"/>
  <c r="C1943" i="1"/>
  <c r="AH1942" i="1"/>
  <c r="AG1942" i="1"/>
  <c r="AF1942" i="1"/>
  <c r="AD1942" i="1"/>
  <c r="AC1942" i="1"/>
  <c r="I1942" i="1"/>
  <c r="C1942" i="1"/>
  <c r="AH1941" i="1"/>
  <c r="AG1941" i="1"/>
  <c r="AF1941" i="1"/>
  <c r="AD1941" i="1"/>
  <c r="AC1941" i="1"/>
  <c r="I1941" i="1"/>
  <c r="C1941" i="1"/>
  <c r="AH1940" i="1"/>
  <c r="AG1940" i="1"/>
  <c r="AF1940" i="1"/>
  <c r="AD1940" i="1"/>
  <c r="AC1940" i="1"/>
  <c r="I1940" i="1"/>
  <c r="C1940" i="1"/>
  <c r="AH1939" i="1"/>
  <c r="AG1939" i="1"/>
  <c r="AF1939" i="1"/>
  <c r="AD1939" i="1"/>
  <c r="AC1939" i="1"/>
  <c r="I1939" i="1"/>
  <c r="C1939" i="1"/>
  <c r="AH1938" i="1"/>
  <c r="AG1938" i="1"/>
  <c r="AF1938" i="1"/>
  <c r="AD1938" i="1"/>
  <c r="AC1938" i="1"/>
  <c r="I1938" i="1"/>
  <c r="C1938" i="1"/>
  <c r="AH1937" i="1"/>
  <c r="AG1937" i="1"/>
  <c r="AF1937" i="1"/>
  <c r="AD1937" i="1"/>
  <c r="AC1937" i="1"/>
  <c r="I1937" i="1"/>
  <c r="C1937" i="1"/>
  <c r="AH1936" i="1"/>
  <c r="AG1936" i="1"/>
  <c r="AF1936" i="1"/>
  <c r="AD1936" i="1"/>
  <c r="AC1936" i="1"/>
  <c r="I1936" i="1"/>
  <c r="C1936" i="1"/>
  <c r="AH1935" i="1"/>
  <c r="AG1935" i="1"/>
  <c r="AF1935" i="1"/>
  <c r="AD1935" i="1"/>
  <c r="AC1935" i="1"/>
  <c r="I1935" i="1"/>
  <c r="C1935" i="1"/>
  <c r="AH1934" i="1"/>
  <c r="AG1934" i="1"/>
  <c r="AF1934" i="1"/>
  <c r="AD1934" i="1"/>
  <c r="AC1934" i="1"/>
  <c r="I1934" i="1"/>
  <c r="C1934" i="1"/>
  <c r="AH1933" i="1"/>
  <c r="AG1933" i="1"/>
  <c r="AF1933" i="1"/>
  <c r="AD1933" i="1"/>
  <c r="AC1933" i="1"/>
  <c r="I1933" i="1"/>
  <c r="C1933" i="1"/>
  <c r="AH1932" i="1"/>
  <c r="AG1932" i="1"/>
  <c r="AF1932" i="1"/>
  <c r="AD1932" i="1"/>
  <c r="AC1932" i="1"/>
  <c r="I1932" i="1"/>
  <c r="C1932" i="1"/>
  <c r="AH1931" i="1"/>
  <c r="AG1931" i="1"/>
  <c r="AF1931" i="1"/>
  <c r="AD1931" i="1"/>
  <c r="AC1931" i="1"/>
  <c r="I1931" i="1"/>
  <c r="C1931" i="1"/>
  <c r="AH1930" i="1"/>
  <c r="AG1930" i="1"/>
  <c r="AF1930" i="1"/>
  <c r="AD1930" i="1"/>
  <c r="AC1930" i="1"/>
  <c r="I1930" i="1"/>
  <c r="C1930" i="1"/>
  <c r="AH1929" i="1"/>
  <c r="AG1929" i="1"/>
  <c r="AF1929" i="1"/>
  <c r="AD1929" i="1"/>
  <c r="AC1929" i="1"/>
  <c r="I1929" i="1"/>
  <c r="C1929" i="1"/>
  <c r="AH1928" i="1"/>
  <c r="AG1928" i="1"/>
  <c r="AF1928" i="1"/>
  <c r="AD1928" i="1"/>
  <c r="AC1928" i="1"/>
  <c r="I1928" i="1"/>
  <c r="C1928" i="1"/>
  <c r="AH1927" i="1"/>
  <c r="AG1927" i="1"/>
  <c r="AF1927" i="1"/>
  <c r="AD1927" i="1"/>
  <c r="AC1927" i="1"/>
  <c r="I1927" i="1"/>
  <c r="C1927" i="1"/>
  <c r="AH1926" i="1"/>
  <c r="AG1926" i="1"/>
  <c r="AF1926" i="1"/>
  <c r="AD1926" i="1"/>
  <c r="AC1926" i="1"/>
  <c r="I1926" i="1"/>
  <c r="C1926" i="1"/>
  <c r="AH1925" i="1"/>
  <c r="AG1925" i="1"/>
  <c r="AF1925" i="1"/>
  <c r="AD1925" i="1"/>
  <c r="AC1925" i="1"/>
  <c r="I1925" i="1"/>
  <c r="C1925" i="1"/>
  <c r="AH1924" i="1"/>
  <c r="AG1924" i="1"/>
  <c r="AF1924" i="1"/>
  <c r="AD1924" i="1"/>
  <c r="AC1924" i="1"/>
  <c r="I1924" i="1"/>
  <c r="C1924" i="1"/>
  <c r="AH1923" i="1"/>
  <c r="AG1923" i="1"/>
  <c r="AF1923" i="1"/>
  <c r="AD1923" i="1"/>
  <c r="AC1923" i="1"/>
  <c r="I1923" i="1"/>
  <c r="C1923" i="1"/>
  <c r="AH1922" i="1"/>
  <c r="AG1922" i="1"/>
  <c r="AF1922" i="1"/>
  <c r="AD1922" i="1"/>
  <c r="AC1922" i="1"/>
  <c r="I1922" i="1"/>
  <c r="C1922" i="1"/>
  <c r="AH1921" i="1"/>
  <c r="AG1921" i="1"/>
  <c r="AF1921" i="1"/>
  <c r="AD1921" i="1"/>
  <c r="AC1921" i="1"/>
  <c r="I1921" i="1"/>
  <c r="C1921" i="1"/>
  <c r="AH1920" i="1"/>
  <c r="AG1920" i="1"/>
  <c r="AF1920" i="1"/>
  <c r="AD1920" i="1"/>
  <c r="AC1920" i="1"/>
  <c r="I1920" i="1"/>
  <c r="C1920" i="1"/>
  <c r="AH1919" i="1"/>
  <c r="AG1919" i="1"/>
  <c r="AF1919" i="1"/>
  <c r="AD1919" i="1"/>
  <c r="AC1919" i="1"/>
  <c r="I1919" i="1"/>
  <c r="C1919" i="1"/>
  <c r="AH1918" i="1"/>
  <c r="AG1918" i="1"/>
  <c r="AF1918" i="1"/>
  <c r="AD1918" i="1"/>
  <c r="AC1918" i="1"/>
  <c r="I1918" i="1"/>
  <c r="C1918" i="1"/>
  <c r="AH1917" i="1"/>
  <c r="AG1917" i="1"/>
  <c r="AF1917" i="1"/>
  <c r="AD1917" i="1"/>
  <c r="AC1917" i="1"/>
  <c r="I1917" i="1"/>
  <c r="C1917" i="1"/>
  <c r="AH1916" i="1"/>
  <c r="AG1916" i="1"/>
  <c r="AF1916" i="1"/>
  <c r="AD1916" i="1"/>
  <c r="AC1916" i="1"/>
  <c r="I1916" i="1"/>
  <c r="C1916" i="1"/>
  <c r="AH1915" i="1"/>
  <c r="AG1915" i="1"/>
  <c r="AF1915" i="1"/>
  <c r="AD1915" i="1"/>
  <c r="AC1915" i="1"/>
  <c r="I1915" i="1"/>
  <c r="C1915" i="1"/>
  <c r="H7" i="31"/>
  <c r="H8" i="31"/>
  <c r="H9" i="31" s="1"/>
  <c r="H10" i="31" s="1"/>
  <c r="H11" i="31" s="1"/>
  <c r="H12" i="31" s="1"/>
  <c r="H13" i="31" s="1"/>
  <c r="H14" i="31" s="1"/>
  <c r="H15" i="31" s="1"/>
  <c r="H16" i="31" s="1"/>
  <c r="H17" i="31" s="1"/>
  <c r="H18" i="31" s="1"/>
  <c r="H19" i="31" s="1"/>
  <c r="H20" i="31" s="1"/>
  <c r="H21" i="31" s="1"/>
  <c r="H22" i="31" s="1"/>
  <c r="H23" i="31" s="1"/>
  <c r="H24" i="31" s="1"/>
  <c r="H25" i="31" s="1"/>
  <c r="H26" i="31" s="1"/>
  <c r="H27" i="31" s="1"/>
  <c r="H28" i="31" s="1"/>
  <c r="H29" i="31" s="1"/>
  <c r="H30" i="31" s="1"/>
  <c r="H31" i="31" s="1"/>
  <c r="H32" i="31" s="1"/>
  <c r="H33" i="31" s="1"/>
  <c r="H34" i="31" s="1"/>
  <c r="H35" i="31" s="1"/>
  <c r="H36" i="31" s="1"/>
  <c r="H37" i="31" s="1"/>
  <c r="H38" i="31" s="1"/>
  <c r="H39" i="31" s="1"/>
  <c r="H40" i="31" s="1"/>
  <c r="H41" i="31" s="1"/>
  <c r="H42" i="31" s="1"/>
  <c r="H43" i="31" s="1"/>
  <c r="H44" i="31" s="1"/>
  <c r="H45" i="31" s="1"/>
  <c r="H46" i="31" s="1"/>
  <c r="H47" i="31" s="1"/>
  <c r="H48" i="31" s="1"/>
  <c r="H49" i="31" s="1"/>
  <c r="H50" i="31" s="1"/>
  <c r="H51" i="31" s="1"/>
  <c r="H52" i="31" s="1"/>
  <c r="H53" i="31" s="1"/>
  <c r="H54" i="31" s="1"/>
  <c r="H55" i="31" s="1"/>
  <c r="H56" i="31" s="1"/>
  <c r="H57" i="31" s="1"/>
  <c r="H58" i="31" s="1"/>
  <c r="H59" i="31" s="1"/>
  <c r="H60" i="31" s="1"/>
  <c r="H61" i="31" s="1"/>
  <c r="H62" i="31" s="1"/>
  <c r="H63" i="31" s="1"/>
  <c r="H64" i="31" s="1"/>
  <c r="H65" i="31" s="1"/>
  <c r="H66" i="31" s="1"/>
  <c r="H67" i="31" s="1"/>
  <c r="H68" i="31" s="1"/>
  <c r="H69" i="31" s="1"/>
  <c r="H70" i="31" s="1"/>
  <c r="H71" i="31" s="1"/>
  <c r="H72" i="31" s="1"/>
  <c r="H73" i="31" s="1"/>
  <c r="H74" i="31" s="1"/>
  <c r="H75" i="31" s="1"/>
  <c r="H76" i="31" s="1"/>
  <c r="H77" i="31" s="1"/>
  <c r="H78" i="31" s="1"/>
  <c r="H79" i="31" s="1"/>
  <c r="H80" i="31" s="1"/>
  <c r="H81" i="31" s="1"/>
  <c r="H82" i="31" s="1"/>
  <c r="H83" i="31" s="1"/>
  <c r="H84" i="31" s="1"/>
  <c r="H85" i="31" s="1"/>
  <c r="H86" i="31" s="1"/>
  <c r="H87" i="31" s="1"/>
  <c r="H88" i="31" s="1"/>
  <c r="H89" i="31" s="1"/>
  <c r="H90" i="31" s="1"/>
  <c r="H91" i="31" s="1"/>
  <c r="H92" i="31" s="1"/>
  <c r="H93" i="31" s="1"/>
  <c r="H94" i="31" s="1"/>
  <c r="H95" i="31" s="1"/>
  <c r="H96" i="31" s="1"/>
  <c r="H97" i="31" s="1"/>
  <c r="H98" i="31" s="1"/>
  <c r="H99" i="31" s="1"/>
  <c r="AH1914" i="1"/>
  <c r="AG1914" i="1"/>
  <c r="AF1914" i="1"/>
  <c r="AD1914" i="1"/>
  <c r="AC1914" i="1"/>
  <c r="I1914" i="1"/>
  <c r="C1914" i="1"/>
  <c r="AH1913" i="1"/>
  <c r="AG1913" i="1"/>
  <c r="AF1913" i="1"/>
  <c r="AD1913" i="1"/>
  <c r="AC1913" i="1"/>
  <c r="I1913" i="1"/>
  <c r="C1913" i="1"/>
  <c r="AH1912" i="1"/>
  <c r="AG1912" i="1"/>
  <c r="AF1912" i="1"/>
  <c r="AD1912" i="1"/>
  <c r="AC1912" i="1"/>
  <c r="I1912" i="1"/>
  <c r="C1912" i="1"/>
  <c r="AH1911" i="1"/>
  <c r="AG1911" i="1"/>
  <c r="AF1911" i="1"/>
  <c r="AC1911" i="1"/>
  <c r="AD1911" i="1"/>
  <c r="I1911" i="1"/>
  <c r="C1911" i="1"/>
  <c r="AH1910" i="1"/>
  <c r="AG1910" i="1"/>
  <c r="AF1910" i="1"/>
  <c r="AC1910" i="1"/>
  <c r="AD1910" i="1"/>
  <c r="I1910" i="1"/>
  <c r="C1910" i="1"/>
  <c r="AH1909" i="1"/>
  <c r="AG1909" i="1"/>
  <c r="AF1909" i="1"/>
  <c r="AD1909" i="1"/>
  <c r="AC1909" i="1"/>
  <c r="I1909" i="1"/>
  <c r="C1909" i="1"/>
  <c r="AH1908" i="1"/>
  <c r="AG1908" i="1"/>
  <c r="AF1908" i="1"/>
  <c r="AD1908" i="1"/>
  <c r="AC1908" i="1"/>
  <c r="I1908" i="1"/>
  <c r="C1908" i="1"/>
  <c r="AH1907" i="1"/>
  <c r="AG1907" i="1"/>
  <c r="AF1907" i="1"/>
  <c r="AC1907" i="1"/>
  <c r="AD1907" i="1"/>
  <c r="I1907" i="1"/>
  <c r="C1907" i="1"/>
  <c r="AH1906" i="1"/>
  <c r="AG1906" i="1"/>
  <c r="AF1906" i="1"/>
  <c r="AC1906" i="1"/>
  <c r="AD1906" i="1"/>
  <c r="I1906" i="1"/>
  <c r="C1906" i="1"/>
  <c r="AH1905" i="1"/>
  <c r="AG1905" i="1"/>
  <c r="AF1905" i="1"/>
  <c r="AD1905" i="1"/>
  <c r="AC1905" i="1"/>
  <c r="I1905" i="1"/>
  <c r="C1905" i="1"/>
  <c r="AH1904" i="1"/>
  <c r="AG1904" i="1"/>
  <c r="AF1904" i="1"/>
  <c r="AD1904" i="1"/>
  <c r="AC1904" i="1"/>
  <c r="I1904" i="1"/>
  <c r="C1904" i="1"/>
  <c r="AH1903" i="1"/>
  <c r="AG1903" i="1"/>
  <c r="AF1903" i="1"/>
  <c r="AC1903" i="1"/>
  <c r="AD1903" i="1"/>
  <c r="I1903" i="1"/>
  <c r="C1903" i="1"/>
  <c r="AH1902" i="1"/>
  <c r="AG1902" i="1"/>
  <c r="AF1902" i="1"/>
  <c r="AC1902" i="1"/>
  <c r="AD1902" i="1"/>
  <c r="I1902" i="1"/>
  <c r="C1902" i="1"/>
  <c r="AH1901" i="1"/>
  <c r="AG1901" i="1"/>
  <c r="AF1901" i="1"/>
  <c r="AD1901" i="1"/>
  <c r="AC1901" i="1"/>
  <c r="I1901" i="1"/>
  <c r="C1901" i="1"/>
  <c r="AH1900" i="1"/>
  <c r="AG1900" i="1"/>
  <c r="AF1900" i="1"/>
  <c r="AD1900" i="1"/>
  <c r="AC1900" i="1"/>
  <c r="I1900" i="1"/>
  <c r="C1900" i="1"/>
  <c r="AH1899" i="1"/>
  <c r="AG1899" i="1"/>
  <c r="AF1899" i="1"/>
  <c r="AD1899" i="1"/>
  <c r="AC1899" i="1"/>
  <c r="I1899" i="1"/>
  <c r="C1899" i="1"/>
  <c r="AH1898" i="1"/>
  <c r="AG1898" i="1"/>
  <c r="AF1898" i="1"/>
  <c r="AD1898" i="1"/>
  <c r="AC1898" i="1"/>
  <c r="I1898" i="1"/>
  <c r="C1898" i="1"/>
  <c r="AH1897" i="1"/>
  <c r="AG1897" i="1"/>
  <c r="AF1897" i="1"/>
  <c r="AC1897" i="1"/>
  <c r="AD1897" i="1"/>
  <c r="I1897" i="1"/>
  <c r="C1897" i="1"/>
  <c r="AH1896" i="1"/>
  <c r="AG1896" i="1"/>
  <c r="AF1896" i="1"/>
  <c r="AD1896" i="1"/>
  <c r="AC1896" i="1"/>
  <c r="I1896" i="1"/>
  <c r="C1896" i="1"/>
  <c r="AH1895" i="1"/>
  <c r="AG1895" i="1"/>
  <c r="AF1895" i="1"/>
  <c r="AD1895" i="1"/>
  <c r="AC1895" i="1"/>
  <c r="I1895" i="1"/>
  <c r="C1895" i="1"/>
  <c r="AH1893" i="1"/>
  <c r="AG1893" i="1"/>
  <c r="AF1893" i="1"/>
  <c r="AD1893" i="1"/>
  <c r="AC1893" i="1"/>
  <c r="I1893" i="1"/>
  <c r="C1893" i="1"/>
  <c r="AH1892" i="1"/>
  <c r="AG1892" i="1"/>
  <c r="AF1892" i="1"/>
  <c r="AC1892" i="1"/>
  <c r="AD1892" i="1"/>
  <c r="I1892" i="1"/>
  <c r="C1892" i="1"/>
  <c r="AH1891" i="1"/>
  <c r="AG1891" i="1"/>
  <c r="AF1891" i="1"/>
  <c r="AD1891" i="1"/>
  <c r="AC1891" i="1"/>
  <c r="I1891" i="1"/>
  <c r="C1891" i="1"/>
  <c r="AH1894" i="1"/>
  <c r="AG1894" i="1"/>
  <c r="AF1894" i="1"/>
  <c r="AD1894" i="1"/>
  <c r="AC1894" i="1"/>
  <c r="I1894" i="1"/>
  <c r="C1894" i="1"/>
  <c r="AH1890" i="1"/>
  <c r="AG1890" i="1"/>
  <c r="AF1890" i="1"/>
  <c r="AD1890" i="1"/>
  <c r="AC1890" i="1"/>
  <c r="I1890" i="1"/>
  <c r="C1890" i="1"/>
  <c r="AH1889" i="1"/>
  <c r="AG1889" i="1"/>
  <c r="AF1889" i="1"/>
  <c r="AC1889" i="1"/>
  <c r="AD1889" i="1"/>
  <c r="I1889" i="1"/>
  <c r="C1889" i="1"/>
  <c r="AH1888" i="1"/>
  <c r="AG1888" i="1"/>
  <c r="AF1888" i="1"/>
  <c r="AD1888" i="1"/>
  <c r="AC1888" i="1"/>
  <c r="I1888" i="1"/>
  <c r="C1888" i="1"/>
  <c r="AH1887" i="1"/>
  <c r="AG1887" i="1"/>
  <c r="AF1887" i="1"/>
  <c r="AD1887" i="1"/>
  <c r="AC1887" i="1"/>
  <c r="I1887" i="1"/>
  <c r="C1887" i="1"/>
  <c r="AH1886" i="1"/>
  <c r="AG1886" i="1"/>
  <c r="AF1886" i="1"/>
  <c r="AD1886" i="1"/>
  <c r="AC1886" i="1"/>
  <c r="I1886" i="1"/>
  <c r="C1886" i="1"/>
  <c r="AH1885" i="1"/>
  <c r="AG1885" i="1"/>
  <c r="AF1885" i="1"/>
  <c r="AD1885" i="1"/>
  <c r="AC1885" i="1"/>
  <c r="I1885" i="1"/>
  <c r="C1885" i="1"/>
  <c r="AH1884" i="1"/>
  <c r="AG1884" i="1"/>
  <c r="AF1884" i="1"/>
  <c r="AD1884" i="1"/>
  <c r="AC1884" i="1"/>
  <c r="I1884" i="1"/>
  <c r="C1884" i="1"/>
  <c r="AH1883" i="1"/>
  <c r="AG1883" i="1"/>
  <c r="AF1883" i="1"/>
  <c r="AD1883" i="1"/>
  <c r="AC1883" i="1"/>
  <c r="I1883" i="1"/>
  <c r="C1883" i="1"/>
  <c r="AH1882" i="1"/>
  <c r="AG1882" i="1"/>
  <c r="AF1882" i="1"/>
  <c r="AD1882" i="1"/>
  <c r="AC1882" i="1"/>
  <c r="I1882" i="1"/>
  <c r="C1882" i="1"/>
  <c r="AH1881" i="1"/>
  <c r="AG1881" i="1"/>
  <c r="AF1881" i="1"/>
  <c r="AD1881" i="1"/>
  <c r="AC1881" i="1"/>
  <c r="I1881" i="1"/>
  <c r="C1881" i="1"/>
  <c r="AH1880" i="1"/>
  <c r="AG1880" i="1"/>
  <c r="AF1880" i="1"/>
  <c r="AD1880" i="1"/>
  <c r="AC1880" i="1"/>
  <c r="I1880" i="1"/>
  <c r="C1880" i="1"/>
  <c r="AH1879" i="1"/>
  <c r="AG1879" i="1"/>
  <c r="AF1879" i="1"/>
  <c r="AD1879" i="1"/>
  <c r="AC1879" i="1"/>
  <c r="I1879" i="1"/>
  <c r="C1879" i="1"/>
  <c r="AH1878" i="1"/>
  <c r="AG1878" i="1"/>
  <c r="AF1878" i="1"/>
  <c r="AD1878" i="1"/>
  <c r="AC1878" i="1"/>
  <c r="I1878" i="1"/>
  <c r="C1878" i="1"/>
  <c r="AH1877" i="1"/>
  <c r="AG1877" i="1"/>
  <c r="AF1877" i="1"/>
  <c r="AD1877" i="1"/>
  <c r="AC1877" i="1"/>
  <c r="I1877" i="1"/>
  <c r="C1877" i="1"/>
  <c r="AH1876" i="1"/>
  <c r="AG1876" i="1"/>
  <c r="AF1876" i="1"/>
  <c r="AD1876" i="1"/>
  <c r="AC1876" i="1"/>
  <c r="I1876" i="1"/>
  <c r="C1876" i="1"/>
  <c r="AH1875" i="1"/>
  <c r="AG1875" i="1"/>
  <c r="AF1875" i="1"/>
  <c r="AD1875" i="1"/>
  <c r="AC1875" i="1"/>
  <c r="I1875" i="1"/>
  <c r="C1875" i="1"/>
  <c r="AH1874" i="1"/>
  <c r="AG1874" i="1"/>
  <c r="AF1874" i="1"/>
  <c r="AD1874" i="1"/>
  <c r="AC1874" i="1"/>
  <c r="I1874" i="1"/>
  <c r="C1874" i="1"/>
  <c r="AH1873" i="1"/>
  <c r="AG1873" i="1"/>
  <c r="AF1873" i="1"/>
  <c r="AD1873" i="1"/>
  <c r="AC1873" i="1"/>
  <c r="I1873" i="1"/>
  <c r="C1873" i="1"/>
  <c r="AH1872" i="1"/>
  <c r="AG1872" i="1"/>
  <c r="AF1872" i="1"/>
  <c r="AD1872" i="1"/>
  <c r="AC1872" i="1"/>
  <c r="I1872" i="1"/>
  <c r="C1872" i="1"/>
  <c r="AH1871" i="1"/>
  <c r="AG1871" i="1"/>
  <c r="AF1871" i="1"/>
  <c r="AD1871" i="1"/>
  <c r="AC1871" i="1"/>
  <c r="I1871" i="1"/>
  <c r="C1871" i="1"/>
  <c r="AH1870" i="1"/>
  <c r="AG1870" i="1"/>
  <c r="AF1870" i="1"/>
  <c r="AD1870" i="1"/>
  <c r="AC1870" i="1"/>
  <c r="I1870" i="1"/>
  <c r="C1870" i="1"/>
  <c r="AH1869" i="1"/>
  <c r="AG1869" i="1"/>
  <c r="AF1869" i="1"/>
  <c r="AD1869" i="1"/>
  <c r="AC1869" i="1"/>
  <c r="I1869" i="1"/>
  <c r="C1869" i="1"/>
  <c r="AH1867" i="1"/>
  <c r="AG1867" i="1"/>
  <c r="AF1867" i="1"/>
  <c r="AD1867" i="1"/>
  <c r="AC1867" i="1"/>
  <c r="I1867" i="1"/>
  <c r="C1867" i="1"/>
  <c r="AH1868" i="1"/>
  <c r="AG1868" i="1"/>
  <c r="AF1868" i="1"/>
  <c r="AD1868" i="1"/>
  <c r="AC1868" i="1"/>
  <c r="I1868" i="1"/>
  <c r="C1868" i="1"/>
  <c r="AH1866" i="1"/>
  <c r="AG1866" i="1"/>
  <c r="AF1866" i="1"/>
  <c r="AD1866" i="1"/>
  <c r="AC1866" i="1"/>
  <c r="I1866" i="1"/>
  <c r="C1866" i="1"/>
  <c r="AH1865" i="1"/>
  <c r="AG1865" i="1"/>
  <c r="AF1865" i="1"/>
  <c r="AD1865" i="1"/>
  <c r="AC1865" i="1"/>
  <c r="I1865" i="1"/>
  <c r="C1865" i="1"/>
  <c r="AH1864" i="1"/>
  <c r="AG1864" i="1"/>
  <c r="AF1864" i="1"/>
  <c r="AD1864" i="1"/>
  <c r="AC1864" i="1"/>
  <c r="I1864" i="1"/>
  <c r="C1864" i="1"/>
  <c r="AH1863" i="1"/>
  <c r="AG1863" i="1"/>
  <c r="AF1863" i="1"/>
  <c r="AD1863" i="1"/>
  <c r="AC1863" i="1"/>
  <c r="I1863" i="1"/>
  <c r="C1863" i="1"/>
  <c r="AH1862" i="1"/>
  <c r="AG1862" i="1"/>
  <c r="AF1862" i="1"/>
  <c r="AD1862" i="1"/>
  <c r="AC1862" i="1"/>
  <c r="I1862" i="1"/>
  <c r="C1862" i="1"/>
  <c r="AH1861" i="1"/>
  <c r="AG1861" i="1"/>
  <c r="AF1861" i="1"/>
  <c r="AD1861" i="1"/>
  <c r="AC1861" i="1"/>
  <c r="I1861" i="1"/>
  <c r="C1861" i="1"/>
  <c r="AH1858" i="1"/>
  <c r="AG1858" i="1"/>
  <c r="AF1858" i="1"/>
  <c r="AD1858" i="1"/>
  <c r="AC1858" i="1"/>
  <c r="I1858" i="1"/>
  <c r="C1858" i="1"/>
  <c r="AH1860" i="1"/>
  <c r="AG1860" i="1"/>
  <c r="AF1860" i="1"/>
  <c r="AD1860" i="1"/>
  <c r="AC1860" i="1"/>
  <c r="I1860" i="1"/>
  <c r="C1860" i="1"/>
  <c r="AH1859" i="1"/>
  <c r="AG1859" i="1"/>
  <c r="AF1859" i="1"/>
  <c r="AD1859" i="1"/>
  <c r="AC1859" i="1"/>
  <c r="I1859" i="1"/>
  <c r="C1859" i="1"/>
  <c r="AH1857" i="1"/>
  <c r="AG1857" i="1"/>
  <c r="AF1857" i="1"/>
  <c r="AD1857" i="1"/>
  <c r="AC1857" i="1"/>
  <c r="I1857" i="1"/>
  <c r="C1857" i="1"/>
  <c r="AH1856" i="1"/>
  <c r="AG1856" i="1"/>
  <c r="AF1856" i="1"/>
  <c r="AD1856" i="1"/>
  <c r="AC1856" i="1"/>
  <c r="I1856" i="1"/>
  <c r="C1856" i="1"/>
  <c r="AH1855" i="1"/>
  <c r="AG1855" i="1"/>
  <c r="AF1855" i="1"/>
  <c r="AD1855" i="1"/>
  <c r="AC1855" i="1"/>
  <c r="I1855" i="1"/>
  <c r="C1855" i="1"/>
  <c r="AH1854" i="1"/>
  <c r="AG1854" i="1"/>
  <c r="AF1854" i="1"/>
  <c r="AD1854" i="1"/>
  <c r="AC1854" i="1"/>
  <c r="I1854" i="1"/>
  <c r="C1854" i="1"/>
  <c r="AH1853" i="1"/>
  <c r="AG1853" i="1"/>
  <c r="AF1853" i="1"/>
  <c r="AD1853" i="1"/>
  <c r="AC1853" i="1"/>
  <c r="I1853" i="1"/>
  <c r="C1853" i="1"/>
  <c r="AH1852" i="1"/>
  <c r="AG1852" i="1"/>
  <c r="AF1852" i="1"/>
  <c r="AD1852" i="1"/>
  <c r="AC1852" i="1"/>
  <c r="I1852" i="1"/>
  <c r="C1852" i="1"/>
  <c r="AH1851" i="1"/>
  <c r="AG1851" i="1"/>
  <c r="AF1851" i="1"/>
  <c r="AD1851" i="1"/>
  <c r="AC1851" i="1"/>
  <c r="I1851" i="1"/>
  <c r="C1851" i="1"/>
  <c r="AH1850" i="1"/>
  <c r="AG1850" i="1"/>
  <c r="AF1850" i="1"/>
  <c r="AD1850" i="1"/>
  <c r="AC1850" i="1"/>
  <c r="I1850" i="1"/>
  <c r="C1850" i="1"/>
  <c r="AH1849" i="1"/>
  <c r="AG1849" i="1"/>
  <c r="AF1849" i="1"/>
  <c r="AD1849" i="1"/>
  <c r="AC1849" i="1"/>
  <c r="I1849" i="1"/>
  <c r="C1849" i="1"/>
  <c r="AH1848" i="1"/>
  <c r="AG1848" i="1"/>
  <c r="AF1848" i="1"/>
  <c r="AD1848" i="1"/>
  <c r="AC1848" i="1"/>
  <c r="I1848" i="1"/>
  <c r="C1848" i="1"/>
  <c r="AH1847" i="1"/>
  <c r="AG1847" i="1"/>
  <c r="AF1847" i="1"/>
  <c r="AD1847" i="1"/>
  <c r="AC1847" i="1"/>
  <c r="I1847" i="1"/>
  <c r="C1847" i="1"/>
  <c r="AH1846" i="1"/>
  <c r="AG1846" i="1"/>
  <c r="AF1846" i="1"/>
  <c r="AD1846" i="1"/>
  <c r="AC1846" i="1"/>
  <c r="I1846" i="1"/>
  <c r="C1846" i="1"/>
  <c r="AH1845" i="1"/>
  <c r="AG1845" i="1"/>
  <c r="AF1845" i="1"/>
  <c r="AD1845" i="1"/>
  <c r="AC1845" i="1"/>
  <c r="I1845" i="1"/>
  <c r="C1845" i="1"/>
  <c r="AH1844" i="1"/>
  <c r="AG1844" i="1"/>
  <c r="AF1844" i="1"/>
  <c r="AD1844" i="1"/>
  <c r="AC1844" i="1"/>
  <c r="I1844" i="1"/>
  <c r="C1844" i="1"/>
  <c r="AH1843" i="1"/>
  <c r="AG1843" i="1"/>
  <c r="AF1843" i="1"/>
  <c r="AD1843" i="1"/>
  <c r="AC1843" i="1"/>
  <c r="I1843" i="1"/>
  <c r="C1843" i="1"/>
  <c r="AH1842" i="1"/>
  <c r="AG1842" i="1"/>
  <c r="AF1842" i="1"/>
  <c r="AD1842" i="1"/>
  <c r="AC1842" i="1"/>
  <c r="I1842" i="1"/>
  <c r="C1842" i="1"/>
  <c r="AH1841" i="1"/>
  <c r="AG1841" i="1"/>
  <c r="AF1841" i="1"/>
  <c r="AD1841" i="1"/>
  <c r="AC1841" i="1"/>
  <c r="I1841" i="1"/>
  <c r="C1841" i="1"/>
  <c r="AH1840" i="1"/>
  <c r="AG1840" i="1"/>
  <c r="AF1840" i="1"/>
  <c r="AD1840" i="1"/>
  <c r="AC1840" i="1"/>
  <c r="I1840" i="1"/>
  <c r="C1840" i="1"/>
  <c r="AH1839" i="1"/>
  <c r="AG1839" i="1"/>
  <c r="AF1839" i="1"/>
  <c r="AD1839" i="1"/>
  <c r="AC1839" i="1"/>
  <c r="I1839" i="1"/>
  <c r="C1839" i="1"/>
  <c r="AH1838" i="1"/>
  <c r="AG1838" i="1"/>
  <c r="AF1838" i="1"/>
  <c r="AD1838" i="1"/>
  <c r="AC1838" i="1"/>
  <c r="I1838" i="1"/>
  <c r="C1838" i="1"/>
  <c r="AH1837" i="1"/>
  <c r="AG1837" i="1"/>
  <c r="AF1837" i="1"/>
  <c r="AD1837" i="1"/>
  <c r="AC1837" i="1"/>
  <c r="I1837" i="1"/>
  <c r="C1837" i="1"/>
  <c r="AH1836" i="1"/>
  <c r="AG1836" i="1"/>
  <c r="AF1836" i="1"/>
  <c r="AD1836" i="1"/>
  <c r="AC1836" i="1"/>
  <c r="I1836" i="1"/>
  <c r="C1836" i="1"/>
  <c r="AH1835" i="1"/>
  <c r="AG1835" i="1"/>
  <c r="AF1835" i="1"/>
  <c r="AD1835" i="1"/>
  <c r="AC1835" i="1"/>
  <c r="I1835" i="1"/>
  <c r="C1835" i="1"/>
  <c r="AH1834" i="1"/>
  <c r="AG1834" i="1"/>
  <c r="AF1834" i="1"/>
  <c r="AD1834" i="1"/>
  <c r="AC1834" i="1"/>
  <c r="I1834" i="1"/>
  <c r="C1834" i="1"/>
  <c r="AH1833" i="1"/>
  <c r="AG1833" i="1"/>
  <c r="AF1833" i="1"/>
  <c r="AD1833" i="1"/>
  <c r="AC1833" i="1"/>
  <c r="I1833" i="1"/>
  <c r="C1833" i="1"/>
  <c r="AH1832" i="1"/>
  <c r="AG1832" i="1"/>
  <c r="AF1832" i="1"/>
  <c r="AD1832" i="1"/>
  <c r="AC1832" i="1"/>
  <c r="I1832" i="1"/>
  <c r="C1832" i="1"/>
  <c r="AH1831" i="1"/>
  <c r="AG1831" i="1"/>
  <c r="AF1831" i="1"/>
  <c r="AD1831" i="1"/>
  <c r="AC1831" i="1"/>
  <c r="I1831" i="1"/>
  <c r="C1831" i="1"/>
  <c r="AH1830" i="1"/>
  <c r="AG1830" i="1"/>
  <c r="AF1830" i="1"/>
  <c r="AD1830" i="1"/>
  <c r="AC1830" i="1"/>
  <c r="I1830" i="1"/>
  <c r="C1830" i="1"/>
  <c r="AH1829" i="1"/>
  <c r="AG1829" i="1"/>
  <c r="AF1829" i="1"/>
  <c r="AD1829" i="1"/>
  <c r="AC1829" i="1"/>
  <c r="I1829" i="1"/>
  <c r="C1829" i="1"/>
  <c r="AH1828" i="1"/>
  <c r="AG1828" i="1"/>
  <c r="AF1828" i="1"/>
  <c r="AD1828" i="1"/>
  <c r="AC1828" i="1"/>
  <c r="I1828" i="1"/>
  <c r="C1828" i="1"/>
  <c r="AH1827" i="1"/>
  <c r="AG1827" i="1"/>
  <c r="AF1827" i="1"/>
  <c r="AD1827" i="1"/>
  <c r="AC1827" i="1"/>
  <c r="I1827" i="1"/>
  <c r="C1827" i="1"/>
  <c r="AH1826" i="1"/>
  <c r="AG1826" i="1"/>
  <c r="AF1826" i="1"/>
  <c r="AD1826" i="1"/>
  <c r="AC1826" i="1"/>
  <c r="I1826" i="1"/>
  <c r="C1826" i="1"/>
  <c r="AH1825" i="1"/>
  <c r="AG1825" i="1"/>
  <c r="AF1825" i="1"/>
  <c r="AD1825" i="1"/>
  <c r="AC1825" i="1"/>
  <c r="I1825" i="1"/>
  <c r="C1825" i="1"/>
  <c r="AH1824" i="1"/>
  <c r="AG1824" i="1"/>
  <c r="AF1824" i="1"/>
  <c r="AD1824" i="1"/>
  <c r="AC1824" i="1"/>
  <c r="I1824" i="1"/>
  <c r="C1824" i="1"/>
  <c r="AH1823" i="1"/>
  <c r="AG1823" i="1"/>
  <c r="AF1823" i="1"/>
  <c r="AD1823" i="1"/>
  <c r="AC1823" i="1"/>
  <c r="I1823" i="1"/>
  <c r="C1823" i="1"/>
  <c r="AH1822" i="1"/>
  <c r="AG1822" i="1"/>
  <c r="AF1822" i="1"/>
  <c r="AD1822" i="1"/>
  <c r="AC1822" i="1"/>
  <c r="I1822" i="1"/>
  <c r="C1822" i="1"/>
  <c r="AH1821" i="1"/>
  <c r="AG1821" i="1"/>
  <c r="AF1821" i="1"/>
  <c r="AD1821" i="1"/>
  <c r="AC1821" i="1"/>
  <c r="I1821" i="1"/>
  <c r="C1821" i="1"/>
  <c r="AH1820" i="1"/>
  <c r="AG1820" i="1"/>
  <c r="AF1820" i="1"/>
  <c r="AD1820" i="1"/>
  <c r="AC1820" i="1"/>
  <c r="I1820" i="1"/>
  <c r="C1820" i="1"/>
  <c r="AH1819" i="1"/>
  <c r="AG1819" i="1"/>
  <c r="AF1819" i="1"/>
  <c r="AD1819" i="1"/>
  <c r="AC1819" i="1"/>
  <c r="I1819" i="1"/>
  <c r="C1819" i="1"/>
  <c r="AH1818" i="1"/>
  <c r="AG1818" i="1"/>
  <c r="AF1818" i="1"/>
  <c r="AD1818" i="1"/>
  <c r="AC1818" i="1"/>
  <c r="I1818" i="1"/>
  <c r="C1818" i="1"/>
  <c r="AH1817" i="1"/>
  <c r="AG1817" i="1"/>
  <c r="AF1817" i="1"/>
  <c r="AD1817" i="1"/>
  <c r="AC1817" i="1"/>
  <c r="I1817" i="1"/>
  <c r="C1817" i="1"/>
  <c r="AH1816" i="1"/>
  <c r="AG1816" i="1"/>
  <c r="AF1816" i="1"/>
  <c r="AD1816" i="1"/>
  <c r="AC1816" i="1"/>
  <c r="I1816" i="1"/>
  <c r="C1816" i="1"/>
  <c r="AH1815" i="1"/>
  <c r="AG1815" i="1"/>
  <c r="AF1815" i="1"/>
  <c r="AD1815" i="1"/>
  <c r="AC1815" i="1"/>
  <c r="I1815" i="1"/>
  <c r="C1815" i="1"/>
  <c r="AH1814" i="1"/>
  <c r="AG1814" i="1"/>
  <c r="AF1814" i="1"/>
  <c r="AD1814" i="1"/>
  <c r="AC1814" i="1"/>
  <c r="I1814" i="1"/>
  <c r="C1814" i="1"/>
  <c r="AH1813" i="1"/>
  <c r="AG1813" i="1"/>
  <c r="AF1813" i="1"/>
  <c r="AD1813" i="1"/>
  <c r="AC1813" i="1"/>
  <c r="I1813" i="1"/>
  <c r="C1813" i="1"/>
  <c r="AH1812" i="1"/>
  <c r="AG1812" i="1"/>
  <c r="AF1812" i="1"/>
  <c r="AD1812" i="1"/>
  <c r="AC1812" i="1"/>
  <c r="I1812" i="1"/>
  <c r="C1812" i="1"/>
  <c r="AH1811" i="1"/>
  <c r="AG1811" i="1"/>
  <c r="AF1811" i="1"/>
  <c r="AD1811" i="1"/>
  <c r="AC1811" i="1"/>
  <c r="I1811" i="1"/>
  <c r="C1811" i="1"/>
  <c r="AH1810" i="1"/>
  <c r="AG1810" i="1"/>
  <c r="AF1810" i="1"/>
  <c r="AD1810" i="1"/>
  <c r="AC1810" i="1"/>
  <c r="I1810" i="1"/>
  <c r="C1810" i="1"/>
  <c r="AH1809" i="1"/>
  <c r="AG1809" i="1"/>
  <c r="AF1809" i="1"/>
  <c r="AD1809" i="1"/>
  <c r="AC1809" i="1"/>
  <c r="I1809" i="1"/>
  <c r="C1809" i="1"/>
  <c r="AH1808" i="1"/>
  <c r="AG1808" i="1"/>
  <c r="AF1808" i="1"/>
  <c r="AD1808" i="1"/>
  <c r="AC1808" i="1"/>
  <c r="I1808" i="1"/>
  <c r="C1808" i="1"/>
  <c r="AH1807" i="1"/>
  <c r="AG1807" i="1"/>
  <c r="AF1807" i="1"/>
  <c r="AD1807" i="1"/>
  <c r="AC1807" i="1"/>
  <c r="I1807" i="1"/>
  <c r="C1807" i="1"/>
  <c r="AH1806" i="1"/>
  <c r="AG1806" i="1"/>
  <c r="AF1806" i="1"/>
  <c r="AD1806" i="1"/>
  <c r="AC1806" i="1"/>
  <c r="I1806" i="1"/>
  <c r="C1806" i="1"/>
  <c r="J215" i="22"/>
  <c r="K218" i="22"/>
  <c r="J214" i="22"/>
  <c r="AH1603" i="1"/>
  <c r="AG1603" i="1"/>
  <c r="AF1603" i="1"/>
  <c r="AD1603" i="1"/>
  <c r="AC1603" i="1"/>
  <c r="I1603" i="1"/>
  <c r="C1603" i="1"/>
  <c r="AH1602" i="1"/>
  <c r="AG1602" i="1"/>
  <c r="AF1602" i="1"/>
  <c r="AD1602" i="1"/>
  <c r="AC1602" i="1"/>
  <c r="I1602" i="1"/>
  <c r="C1602" i="1"/>
  <c r="AH1601" i="1"/>
  <c r="AG1601" i="1"/>
  <c r="AF1601" i="1"/>
  <c r="AD1601" i="1"/>
  <c r="AC1601" i="1"/>
  <c r="I1601" i="1"/>
  <c r="C1601" i="1"/>
  <c r="AH1600" i="1"/>
  <c r="AG1600" i="1"/>
  <c r="AF1600" i="1"/>
  <c r="AD1600" i="1"/>
  <c r="AC1600" i="1"/>
  <c r="I1600" i="1"/>
  <c r="C1600" i="1"/>
  <c r="AH1599" i="1"/>
  <c r="AG1599" i="1"/>
  <c r="AF1599" i="1"/>
  <c r="AD1599" i="1"/>
  <c r="AC1599" i="1"/>
  <c r="I1599" i="1"/>
  <c r="C1599" i="1"/>
  <c r="AH1598" i="1"/>
  <c r="AG1598" i="1"/>
  <c r="AF1598" i="1"/>
  <c r="AD1598" i="1"/>
  <c r="AC1598" i="1"/>
  <c r="I1598" i="1"/>
  <c r="C1598" i="1"/>
  <c r="AH1597" i="1"/>
  <c r="AG1597" i="1"/>
  <c r="AF1597" i="1"/>
  <c r="AD1597" i="1"/>
  <c r="AC1597" i="1"/>
  <c r="I1597" i="1"/>
  <c r="C1597" i="1"/>
  <c r="AH1596" i="1"/>
  <c r="AG1596" i="1"/>
  <c r="AF1596" i="1"/>
  <c r="AD1596" i="1"/>
  <c r="AC1596" i="1"/>
  <c r="I1596" i="1"/>
  <c r="C1596" i="1"/>
  <c r="AH1595" i="1"/>
  <c r="AG1595" i="1"/>
  <c r="AF1595" i="1"/>
  <c r="AD1595" i="1"/>
  <c r="AC1595" i="1"/>
  <c r="I1595" i="1"/>
  <c r="C1595" i="1"/>
  <c r="AH1594" i="1"/>
  <c r="AG1594" i="1"/>
  <c r="AF1594" i="1"/>
  <c r="AD1594" i="1"/>
  <c r="AC1594" i="1"/>
  <c r="I1594" i="1"/>
  <c r="C1594" i="1"/>
  <c r="AH1593" i="1"/>
  <c r="AG1593" i="1"/>
  <c r="AF1593" i="1"/>
  <c r="AD1593" i="1"/>
  <c r="AC1593" i="1"/>
  <c r="I1593" i="1"/>
  <c r="C1593" i="1"/>
  <c r="AH1592" i="1"/>
  <c r="AG1592" i="1"/>
  <c r="AF1592" i="1"/>
  <c r="AD1592" i="1"/>
  <c r="AC1592" i="1"/>
  <c r="I1592" i="1"/>
  <c r="C1592" i="1"/>
  <c r="AH1591" i="1"/>
  <c r="AG1591" i="1"/>
  <c r="AF1591" i="1"/>
  <c r="AD1591" i="1"/>
  <c r="AC1591" i="1"/>
  <c r="I1591" i="1"/>
  <c r="C1591" i="1"/>
  <c r="AH1590" i="1"/>
  <c r="AG1590" i="1"/>
  <c r="AF1590" i="1"/>
  <c r="AD1590" i="1"/>
  <c r="AC1590" i="1"/>
  <c r="I1590" i="1"/>
  <c r="C1590" i="1"/>
  <c r="AH1641" i="1"/>
  <c r="AG1641" i="1"/>
  <c r="AF1641" i="1"/>
  <c r="AD1641" i="1"/>
  <c r="AC1641" i="1"/>
  <c r="I1641" i="1"/>
  <c r="C1641" i="1"/>
  <c r="AH1640" i="1"/>
  <c r="AG1640" i="1"/>
  <c r="AF1640" i="1"/>
  <c r="AD1640" i="1"/>
  <c r="AC1640" i="1"/>
  <c r="I1640" i="1"/>
  <c r="C1640" i="1"/>
  <c r="AH1639" i="1"/>
  <c r="AG1639" i="1"/>
  <c r="AF1639" i="1"/>
  <c r="AD1639" i="1"/>
  <c r="AC1639" i="1"/>
  <c r="I1639" i="1"/>
  <c r="C1639" i="1"/>
  <c r="AH1638" i="1"/>
  <c r="AG1638" i="1"/>
  <c r="AF1638" i="1"/>
  <c r="AD1638" i="1"/>
  <c r="AC1638" i="1"/>
  <c r="I1638" i="1"/>
  <c r="C1638" i="1"/>
  <c r="AH1637" i="1"/>
  <c r="AG1637" i="1"/>
  <c r="AF1637" i="1"/>
  <c r="AD1637" i="1"/>
  <c r="AC1637" i="1"/>
  <c r="I1637" i="1"/>
  <c r="C1637" i="1"/>
  <c r="AH1636" i="1"/>
  <c r="AG1636" i="1"/>
  <c r="AF1636" i="1"/>
  <c r="AD1636" i="1"/>
  <c r="AC1636" i="1"/>
  <c r="I1636" i="1"/>
  <c r="C1636" i="1"/>
  <c r="AH1635" i="1"/>
  <c r="AG1635" i="1"/>
  <c r="AF1635" i="1"/>
  <c r="AD1635" i="1"/>
  <c r="AC1635" i="1"/>
  <c r="I1635" i="1"/>
  <c r="C1635" i="1"/>
  <c r="AH1634" i="1"/>
  <c r="AG1634" i="1"/>
  <c r="AF1634" i="1"/>
  <c r="AD1634" i="1"/>
  <c r="AC1634" i="1"/>
  <c r="I1634" i="1"/>
  <c r="C1634" i="1"/>
  <c r="AH1633" i="1"/>
  <c r="AG1633" i="1"/>
  <c r="AF1633" i="1"/>
  <c r="AD1633" i="1"/>
  <c r="AC1633" i="1"/>
  <c r="I1633" i="1"/>
  <c r="C1633" i="1"/>
  <c r="AH1632" i="1"/>
  <c r="AG1632" i="1"/>
  <c r="AF1632" i="1"/>
  <c r="AD1632" i="1"/>
  <c r="AC1632" i="1"/>
  <c r="I1632" i="1"/>
  <c r="C1632" i="1"/>
  <c r="AH1631" i="1"/>
  <c r="AG1631" i="1"/>
  <c r="AF1631" i="1"/>
  <c r="AD1631" i="1"/>
  <c r="AC1631" i="1"/>
  <c r="I1631" i="1"/>
  <c r="C1631" i="1"/>
  <c r="AH1630" i="1"/>
  <c r="AG1630" i="1"/>
  <c r="AF1630" i="1"/>
  <c r="AD1630" i="1"/>
  <c r="AC1630" i="1"/>
  <c r="I1630" i="1"/>
  <c r="C1630" i="1"/>
  <c r="AH1629" i="1"/>
  <c r="AG1629" i="1"/>
  <c r="AF1629" i="1"/>
  <c r="AD1629" i="1"/>
  <c r="AC1629" i="1"/>
  <c r="I1629" i="1"/>
  <c r="C1629" i="1"/>
  <c r="AH1628" i="1"/>
  <c r="AG1628" i="1"/>
  <c r="AF1628" i="1"/>
  <c r="AD1628" i="1"/>
  <c r="AC1628" i="1"/>
  <c r="I1628" i="1"/>
  <c r="C1628" i="1"/>
  <c r="AH1805" i="1"/>
  <c r="AG1805" i="1"/>
  <c r="AF1805" i="1"/>
  <c r="AD1805" i="1"/>
  <c r="AC1805" i="1"/>
  <c r="I1805" i="1"/>
  <c r="C1805" i="1"/>
  <c r="AH1804" i="1"/>
  <c r="AG1804" i="1"/>
  <c r="AF1804" i="1"/>
  <c r="AD1804" i="1"/>
  <c r="AC1804" i="1"/>
  <c r="I1804" i="1"/>
  <c r="C1804" i="1"/>
  <c r="AH1803" i="1"/>
  <c r="AG1803" i="1"/>
  <c r="AF1803" i="1"/>
  <c r="AD1803" i="1"/>
  <c r="AC1803" i="1"/>
  <c r="I1803" i="1"/>
  <c r="C1803" i="1"/>
  <c r="AH1802" i="1"/>
  <c r="AG1802" i="1"/>
  <c r="AF1802" i="1"/>
  <c r="AD1802" i="1"/>
  <c r="AC1802" i="1"/>
  <c r="I1802" i="1"/>
  <c r="C1802" i="1"/>
  <c r="AH1801" i="1"/>
  <c r="AG1801" i="1"/>
  <c r="AF1801" i="1"/>
  <c r="AD1801" i="1"/>
  <c r="AC1801" i="1"/>
  <c r="I1801" i="1"/>
  <c r="C1801" i="1"/>
  <c r="AH1800" i="1"/>
  <c r="AG1800" i="1"/>
  <c r="AF1800" i="1"/>
  <c r="AD1800" i="1"/>
  <c r="AC1800" i="1"/>
  <c r="I1800" i="1"/>
  <c r="C1800" i="1"/>
  <c r="AH1799" i="1"/>
  <c r="AG1799" i="1"/>
  <c r="AF1799" i="1"/>
  <c r="AD1799" i="1"/>
  <c r="AC1799" i="1"/>
  <c r="I1799" i="1"/>
  <c r="C1799" i="1"/>
  <c r="AH1798" i="1"/>
  <c r="AG1798" i="1"/>
  <c r="AF1798" i="1"/>
  <c r="AD1798" i="1"/>
  <c r="AC1798" i="1"/>
  <c r="I1798" i="1"/>
  <c r="C1798" i="1"/>
  <c r="AH1797" i="1"/>
  <c r="AG1797" i="1"/>
  <c r="AF1797" i="1"/>
  <c r="AD1797" i="1"/>
  <c r="AC1797" i="1"/>
  <c r="I1797" i="1"/>
  <c r="C1797" i="1"/>
  <c r="AH1796" i="1"/>
  <c r="AG1796" i="1"/>
  <c r="AF1796" i="1"/>
  <c r="AD1796" i="1"/>
  <c r="AC1796" i="1"/>
  <c r="I1796" i="1"/>
  <c r="C1796" i="1"/>
  <c r="AH1795" i="1"/>
  <c r="AG1795" i="1"/>
  <c r="AF1795" i="1"/>
  <c r="AD1795" i="1"/>
  <c r="AC1795" i="1"/>
  <c r="I1795" i="1"/>
  <c r="C1795" i="1"/>
  <c r="AH1794" i="1"/>
  <c r="AG1794" i="1"/>
  <c r="AF1794" i="1"/>
  <c r="AD1794" i="1"/>
  <c r="AC1794" i="1"/>
  <c r="I1794" i="1"/>
  <c r="C1794" i="1"/>
  <c r="AH1793" i="1"/>
  <c r="AG1793" i="1"/>
  <c r="AF1793" i="1"/>
  <c r="AD1793" i="1"/>
  <c r="AC1793" i="1"/>
  <c r="I1793" i="1"/>
  <c r="C1793" i="1"/>
  <c r="AH1792" i="1"/>
  <c r="AG1792" i="1"/>
  <c r="AF1792" i="1"/>
  <c r="AD1792" i="1"/>
  <c r="AC1792" i="1"/>
  <c r="I1792" i="1"/>
  <c r="C1792" i="1"/>
  <c r="AH1791" i="1"/>
  <c r="AG1791" i="1"/>
  <c r="AF1791" i="1"/>
  <c r="AD1791" i="1"/>
  <c r="AC1791" i="1"/>
  <c r="I1791" i="1"/>
  <c r="C1791" i="1"/>
  <c r="AH1790" i="1"/>
  <c r="AG1790" i="1"/>
  <c r="AF1790" i="1"/>
  <c r="AD1790" i="1"/>
  <c r="AC1790" i="1"/>
  <c r="I1790" i="1"/>
  <c r="C1790" i="1"/>
  <c r="AH1789" i="1"/>
  <c r="AG1789" i="1"/>
  <c r="AF1789" i="1"/>
  <c r="AD1789" i="1"/>
  <c r="AC1789" i="1"/>
  <c r="I1789" i="1"/>
  <c r="C1789" i="1"/>
  <c r="AH1788" i="1"/>
  <c r="AG1788" i="1"/>
  <c r="AF1788" i="1"/>
  <c r="AD1788" i="1"/>
  <c r="AC1788" i="1"/>
  <c r="I1788" i="1"/>
  <c r="C1788" i="1"/>
  <c r="AH1787" i="1"/>
  <c r="AG1787" i="1"/>
  <c r="AF1787" i="1"/>
  <c r="AD1787" i="1"/>
  <c r="AC1787" i="1"/>
  <c r="I1787" i="1"/>
  <c r="C1787" i="1"/>
  <c r="AH1786" i="1"/>
  <c r="AG1786" i="1"/>
  <c r="AF1786" i="1"/>
  <c r="AD1786" i="1"/>
  <c r="AC1786" i="1"/>
  <c r="I1786" i="1"/>
  <c r="C1786" i="1"/>
  <c r="AH1785" i="1"/>
  <c r="AG1785" i="1"/>
  <c r="AF1785" i="1"/>
  <c r="AD1785" i="1"/>
  <c r="AC1785" i="1"/>
  <c r="I1785" i="1"/>
  <c r="C1785" i="1"/>
  <c r="AH1784" i="1"/>
  <c r="AG1784" i="1"/>
  <c r="AF1784" i="1"/>
  <c r="AD1784" i="1"/>
  <c r="AC1784" i="1"/>
  <c r="I1784" i="1"/>
  <c r="C1784" i="1"/>
  <c r="AH1783" i="1"/>
  <c r="AG1783" i="1"/>
  <c r="AF1783" i="1"/>
  <c r="AD1783" i="1"/>
  <c r="AC1783" i="1"/>
  <c r="I1783" i="1"/>
  <c r="C1783" i="1"/>
  <c r="AH1782" i="1"/>
  <c r="AG1782" i="1"/>
  <c r="AF1782" i="1"/>
  <c r="AD1782" i="1"/>
  <c r="AC1782" i="1"/>
  <c r="I1782" i="1"/>
  <c r="C1782" i="1"/>
  <c r="AH1781" i="1"/>
  <c r="AG1781" i="1"/>
  <c r="AF1781" i="1"/>
  <c r="AD1781" i="1"/>
  <c r="AC1781" i="1"/>
  <c r="I1781" i="1"/>
  <c r="C1781" i="1"/>
  <c r="AH1780" i="1"/>
  <c r="AG1780" i="1"/>
  <c r="AF1780" i="1"/>
  <c r="AD1780" i="1"/>
  <c r="AC1780" i="1"/>
  <c r="I1780" i="1"/>
  <c r="C1780" i="1"/>
  <c r="AH1779" i="1"/>
  <c r="AG1779" i="1"/>
  <c r="AF1779" i="1"/>
  <c r="AD1779" i="1"/>
  <c r="AC1779" i="1"/>
  <c r="I1779" i="1"/>
  <c r="C1779" i="1"/>
  <c r="AH1778" i="1"/>
  <c r="AG1778" i="1"/>
  <c r="AF1778" i="1"/>
  <c r="AD1778" i="1"/>
  <c r="AC1778" i="1"/>
  <c r="I1778" i="1"/>
  <c r="C1778" i="1"/>
  <c r="AH1777" i="1"/>
  <c r="AG1777" i="1"/>
  <c r="AF1777" i="1"/>
  <c r="AD1777" i="1"/>
  <c r="AC1777" i="1"/>
  <c r="I1777" i="1"/>
  <c r="C1777" i="1"/>
  <c r="AH1776" i="1"/>
  <c r="AG1776" i="1"/>
  <c r="AF1776" i="1"/>
  <c r="AD1776" i="1"/>
  <c r="AC1776" i="1"/>
  <c r="I1776" i="1"/>
  <c r="C1776" i="1"/>
  <c r="AH1775" i="1"/>
  <c r="AG1775" i="1"/>
  <c r="AF1775" i="1"/>
  <c r="AD1775" i="1"/>
  <c r="AC1775" i="1"/>
  <c r="I1775" i="1"/>
  <c r="C1775" i="1"/>
  <c r="AH1774" i="1"/>
  <c r="AG1774" i="1"/>
  <c r="AF1774" i="1"/>
  <c r="AD1774" i="1"/>
  <c r="AC1774" i="1"/>
  <c r="I1774" i="1"/>
  <c r="C1774" i="1"/>
  <c r="AH1773" i="1"/>
  <c r="AG1773" i="1"/>
  <c r="AF1773" i="1"/>
  <c r="AC1773" i="1"/>
  <c r="AD1773" i="1"/>
  <c r="I1773" i="1"/>
  <c r="C1773" i="1"/>
  <c r="AH1772" i="1"/>
  <c r="AG1772" i="1"/>
  <c r="AF1772" i="1"/>
  <c r="AC1772" i="1"/>
  <c r="AD1772" i="1"/>
  <c r="I1772" i="1"/>
  <c r="C1772" i="1"/>
  <c r="AH1771" i="1"/>
  <c r="AG1771" i="1"/>
  <c r="AF1771" i="1"/>
  <c r="AC1771" i="1"/>
  <c r="AD1771" i="1"/>
  <c r="I1771" i="1"/>
  <c r="C1771" i="1"/>
  <c r="AH1770" i="1"/>
  <c r="AG1770" i="1"/>
  <c r="AF1770" i="1"/>
  <c r="AC1770" i="1"/>
  <c r="AD1770" i="1"/>
  <c r="I1770" i="1"/>
  <c r="C1770" i="1"/>
  <c r="AH1769" i="1"/>
  <c r="AG1769" i="1"/>
  <c r="AF1769" i="1"/>
  <c r="AC1769" i="1"/>
  <c r="AD1769" i="1"/>
  <c r="I1769" i="1"/>
  <c r="C1769" i="1"/>
  <c r="AH1768" i="1"/>
  <c r="AG1768" i="1"/>
  <c r="AF1768" i="1"/>
  <c r="AC1768" i="1"/>
  <c r="AD1768" i="1"/>
  <c r="I1768" i="1"/>
  <c r="C1768" i="1"/>
  <c r="AH1767" i="1"/>
  <c r="AG1767" i="1"/>
  <c r="AF1767" i="1"/>
  <c r="AC1767" i="1"/>
  <c r="AD1767" i="1"/>
  <c r="I1767" i="1"/>
  <c r="C1767" i="1"/>
  <c r="AH1766" i="1"/>
  <c r="AG1766" i="1"/>
  <c r="AF1766" i="1"/>
  <c r="AC1766" i="1"/>
  <c r="AD1766" i="1"/>
  <c r="I1766" i="1"/>
  <c r="C1766" i="1"/>
  <c r="AH1765" i="1"/>
  <c r="AG1765" i="1"/>
  <c r="AF1765" i="1"/>
  <c r="AC1765" i="1"/>
  <c r="AD1765" i="1"/>
  <c r="I1765" i="1"/>
  <c r="C1765" i="1"/>
  <c r="AH1764" i="1"/>
  <c r="AG1764" i="1"/>
  <c r="AF1764" i="1"/>
  <c r="AC1764" i="1"/>
  <c r="AD1764" i="1"/>
  <c r="I1764" i="1"/>
  <c r="C1764" i="1"/>
  <c r="AH1763" i="1"/>
  <c r="AG1763" i="1"/>
  <c r="AF1763" i="1"/>
  <c r="AC1763" i="1"/>
  <c r="AD1763" i="1"/>
  <c r="I1763" i="1"/>
  <c r="C1763" i="1"/>
  <c r="AH1762" i="1"/>
  <c r="AG1762" i="1"/>
  <c r="AF1762" i="1"/>
  <c r="AC1762" i="1"/>
  <c r="AD1762" i="1"/>
  <c r="I1762" i="1"/>
  <c r="C1762" i="1"/>
  <c r="AH1761" i="1"/>
  <c r="AG1761" i="1"/>
  <c r="AF1761" i="1"/>
  <c r="AC1761" i="1"/>
  <c r="AD1761" i="1"/>
  <c r="I1761" i="1"/>
  <c r="C1761" i="1"/>
  <c r="AH1760" i="1"/>
  <c r="AG1760" i="1"/>
  <c r="AF1760" i="1"/>
  <c r="AC1760" i="1"/>
  <c r="AD1760" i="1"/>
  <c r="I1760" i="1"/>
  <c r="C1760" i="1"/>
  <c r="AH1759" i="1"/>
  <c r="AG1759" i="1"/>
  <c r="AF1759" i="1"/>
  <c r="AC1759" i="1"/>
  <c r="AD1759" i="1"/>
  <c r="I1759" i="1"/>
  <c r="C1759" i="1"/>
  <c r="AH1758" i="1"/>
  <c r="AG1758" i="1"/>
  <c r="AF1758" i="1"/>
  <c r="AC1758" i="1"/>
  <c r="AD1758" i="1"/>
  <c r="I1758" i="1"/>
  <c r="C1758" i="1"/>
  <c r="AH1757" i="1"/>
  <c r="AG1757" i="1"/>
  <c r="AF1757" i="1"/>
  <c r="AC1757" i="1"/>
  <c r="AD1757" i="1"/>
  <c r="I1757" i="1"/>
  <c r="C1757" i="1"/>
  <c r="AH1756" i="1"/>
  <c r="AG1756" i="1"/>
  <c r="AF1756" i="1"/>
  <c r="AC1756" i="1"/>
  <c r="AD1756" i="1"/>
  <c r="I1756" i="1"/>
  <c r="C1756" i="1"/>
  <c r="AH1755" i="1"/>
  <c r="AG1755" i="1"/>
  <c r="AF1755" i="1"/>
  <c r="AD1755" i="1"/>
  <c r="AC1755" i="1"/>
  <c r="I1755" i="1"/>
  <c r="C1755" i="1"/>
  <c r="AH1754" i="1"/>
  <c r="AG1754" i="1"/>
  <c r="AF1754" i="1"/>
  <c r="AD1754" i="1"/>
  <c r="AC1754" i="1"/>
  <c r="I1754" i="1"/>
  <c r="C1754" i="1"/>
  <c r="AH1753" i="1"/>
  <c r="AG1753" i="1"/>
  <c r="AF1753" i="1"/>
  <c r="AD1753" i="1"/>
  <c r="AC1753" i="1"/>
  <c r="I1753" i="1"/>
  <c r="C1753" i="1"/>
  <c r="AH1752" i="1"/>
  <c r="AG1752" i="1"/>
  <c r="AF1752" i="1"/>
  <c r="AC1752" i="1"/>
  <c r="AD1752" i="1"/>
  <c r="I1752" i="1"/>
  <c r="C1752" i="1"/>
  <c r="AH1751" i="1"/>
  <c r="AG1751" i="1"/>
  <c r="AF1751" i="1"/>
  <c r="AD1751" i="1"/>
  <c r="AC1751" i="1"/>
  <c r="I1751" i="1"/>
  <c r="C1751" i="1"/>
  <c r="AH1750" i="1"/>
  <c r="AG1750" i="1"/>
  <c r="AF1750" i="1"/>
  <c r="AD1750" i="1"/>
  <c r="AC1750" i="1"/>
  <c r="I1750" i="1"/>
  <c r="C1750" i="1"/>
  <c r="AH1749" i="1"/>
  <c r="AG1749" i="1"/>
  <c r="AF1749" i="1"/>
  <c r="AD1749" i="1"/>
  <c r="AC1749" i="1"/>
  <c r="I1749" i="1"/>
  <c r="C1749" i="1"/>
  <c r="AH1748" i="1"/>
  <c r="AG1748" i="1"/>
  <c r="AF1748" i="1"/>
  <c r="AD1748" i="1"/>
  <c r="AC1748" i="1"/>
  <c r="I1748" i="1"/>
  <c r="C1748" i="1"/>
  <c r="AH1747" i="1"/>
  <c r="AG1747" i="1"/>
  <c r="AF1747" i="1"/>
  <c r="AD1747" i="1"/>
  <c r="AC1747" i="1"/>
  <c r="I1747" i="1"/>
  <c r="C1747" i="1"/>
  <c r="AH1746" i="1"/>
  <c r="AG1746" i="1"/>
  <c r="AF1746" i="1"/>
  <c r="AC1746" i="1"/>
  <c r="AD1746" i="1"/>
  <c r="I1746" i="1"/>
  <c r="C1746" i="1"/>
  <c r="AH1745" i="1"/>
  <c r="AG1745" i="1"/>
  <c r="AF1745" i="1"/>
  <c r="AC1745" i="1"/>
  <c r="AD1745" i="1"/>
  <c r="I1745" i="1"/>
  <c r="C1745" i="1"/>
  <c r="AH1744" i="1"/>
  <c r="AG1744" i="1"/>
  <c r="AF1744" i="1"/>
  <c r="AD1744" i="1"/>
  <c r="AC1744" i="1"/>
  <c r="I1744" i="1"/>
  <c r="C1744" i="1"/>
  <c r="AH1741" i="1"/>
  <c r="AG1741" i="1"/>
  <c r="AF1741" i="1"/>
  <c r="AD1741" i="1"/>
  <c r="AC1741" i="1"/>
  <c r="I1741" i="1"/>
  <c r="C1741" i="1"/>
  <c r="AH1740" i="1"/>
  <c r="AG1740" i="1"/>
  <c r="AF1740" i="1"/>
  <c r="AD1740" i="1"/>
  <c r="AC1740" i="1"/>
  <c r="I1740" i="1"/>
  <c r="C1740" i="1"/>
  <c r="AH1739" i="1"/>
  <c r="AG1739" i="1"/>
  <c r="AF1739" i="1"/>
  <c r="AD1739" i="1"/>
  <c r="AC1739" i="1"/>
  <c r="I1739" i="1"/>
  <c r="C1739" i="1"/>
  <c r="AH1738" i="1"/>
  <c r="AG1738" i="1"/>
  <c r="AF1738" i="1"/>
  <c r="AD1738" i="1"/>
  <c r="AC1738" i="1"/>
  <c r="I1738" i="1"/>
  <c r="C1738" i="1"/>
  <c r="AH1737" i="1"/>
  <c r="AG1737" i="1"/>
  <c r="AF1737" i="1"/>
  <c r="AD1737" i="1"/>
  <c r="AC1737" i="1"/>
  <c r="I1737" i="1"/>
  <c r="C1737" i="1"/>
  <c r="AH1736" i="1"/>
  <c r="AG1736" i="1"/>
  <c r="AF1736" i="1"/>
  <c r="AD1736" i="1"/>
  <c r="AC1736" i="1"/>
  <c r="I1736" i="1"/>
  <c r="C1736" i="1"/>
  <c r="AH1735" i="1"/>
  <c r="AG1735" i="1"/>
  <c r="AF1735" i="1"/>
  <c r="AD1735" i="1"/>
  <c r="AC1735" i="1"/>
  <c r="I1735" i="1"/>
  <c r="C1735" i="1"/>
  <c r="AH1734" i="1"/>
  <c r="AG1734" i="1"/>
  <c r="AF1734" i="1"/>
  <c r="AD1734" i="1"/>
  <c r="AC1734" i="1"/>
  <c r="I1734" i="1"/>
  <c r="C1734" i="1"/>
  <c r="AH1733" i="1"/>
  <c r="AG1733" i="1"/>
  <c r="AF1733" i="1"/>
  <c r="AD1733" i="1"/>
  <c r="AC1733" i="1"/>
  <c r="I1733" i="1"/>
  <c r="C1733" i="1"/>
  <c r="AH1732" i="1"/>
  <c r="AG1732" i="1"/>
  <c r="AF1732" i="1"/>
  <c r="AC1732" i="1"/>
  <c r="AD1732" i="1"/>
  <c r="I1732" i="1"/>
  <c r="C1732" i="1"/>
  <c r="AH1731" i="1"/>
  <c r="AG1731" i="1"/>
  <c r="AF1731" i="1"/>
  <c r="AD1731" i="1"/>
  <c r="AC1731" i="1"/>
  <c r="I1731" i="1"/>
  <c r="C1731" i="1"/>
  <c r="AH1730" i="1"/>
  <c r="AG1730" i="1"/>
  <c r="AF1730" i="1"/>
  <c r="AD1730" i="1"/>
  <c r="AC1730" i="1"/>
  <c r="I1730" i="1"/>
  <c r="C1730" i="1"/>
  <c r="AH1729" i="1"/>
  <c r="AG1729" i="1"/>
  <c r="AF1729" i="1"/>
  <c r="AD1729" i="1"/>
  <c r="AC1729" i="1"/>
  <c r="I1729" i="1"/>
  <c r="C1729" i="1"/>
  <c r="AH1728" i="1"/>
  <c r="AG1728" i="1"/>
  <c r="AF1728" i="1"/>
  <c r="AC1728" i="1"/>
  <c r="AD1728" i="1"/>
  <c r="I1728" i="1"/>
  <c r="C1728" i="1"/>
  <c r="AH1727" i="1"/>
  <c r="AG1727" i="1"/>
  <c r="AF1727" i="1"/>
  <c r="AD1727" i="1"/>
  <c r="AC1727" i="1"/>
  <c r="I1727" i="1"/>
  <c r="C1727" i="1"/>
  <c r="AH1726" i="1"/>
  <c r="AG1726" i="1"/>
  <c r="AF1726" i="1"/>
  <c r="AD1726" i="1"/>
  <c r="AC1726" i="1"/>
  <c r="I1726" i="1"/>
  <c r="C1726" i="1"/>
  <c r="AH1725" i="1"/>
  <c r="AG1725" i="1"/>
  <c r="AF1725" i="1"/>
  <c r="AD1725" i="1"/>
  <c r="AC1725" i="1"/>
  <c r="I1725" i="1"/>
  <c r="C1725" i="1"/>
  <c r="AH1724" i="1"/>
  <c r="AG1724" i="1"/>
  <c r="AF1724" i="1"/>
  <c r="AC1724" i="1"/>
  <c r="AD1724" i="1"/>
  <c r="I1724" i="1"/>
  <c r="C1724" i="1"/>
  <c r="AH1723" i="1"/>
  <c r="AG1723" i="1"/>
  <c r="AF1723" i="1"/>
  <c r="AD1723" i="1"/>
  <c r="AC1723" i="1"/>
  <c r="I1723" i="1"/>
  <c r="C1723" i="1"/>
  <c r="AH1722" i="1"/>
  <c r="AG1722" i="1"/>
  <c r="AF1722" i="1"/>
  <c r="AC1722" i="1"/>
  <c r="AD1722" i="1"/>
  <c r="I1722" i="1"/>
  <c r="C1722" i="1"/>
  <c r="AH1721" i="1"/>
  <c r="AG1721" i="1"/>
  <c r="AF1721" i="1"/>
  <c r="AD1721" i="1"/>
  <c r="AC1721" i="1"/>
  <c r="I1721" i="1"/>
  <c r="C1721" i="1"/>
  <c r="AH1720" i="1"/>
  <c r="AG1720" i="1"/>
  <c r="AF1720" i="1"/>
  <c r="AD1720" i="1"/>
  <c r="AC1720" i="1"/>
  <c r="I1720" i="1"/>
  <c r="C1720" i="1"/>
  <c r="AH1719" i="1"/>
  <c r="AG1719" i="1"/>
  <c r="AF1719" i="1"/>
  <c r="AD1719" i="1"/>
  <c r="AC1719" i="1"/>
  <c r="I1719" i="1"/>
  <c r="C1719" i="1"/>
  <c r="AH1718" i="1"/>
  <c r="AG1718" i="1"/>
  <c r="AF1718" i="1"/>
  <c r="AC1718" i="1"/>
  <c r="AD1718" i="1"/>
  <c r="C1718" i="1"/>
  <c r="AH1714" i="1"/>
  <c r="AG1714" i="1"/>
  <c r="AF1714" i="1"/>
  <c r="AD1714" i="1"/>
  <c r="AC1714" i="1"/>
  <c r="I1714" i="1"/>
  <c r="C1714" i="1"/>
  <c r="AH1713" i="1"/>
  <c r="AG1713" i="1"/>
  <c r="AF1713" i="1"/>
  <c r="AD1713" i="1"/>
  <c r="AC1713" i="1"/>
  <c r="I1713" i="1"/>
  <c r="C1713" i="1"/>
  <c r="AH1712" i="1"/>
  <c r="AG1712" i="1"/>
  <c r="AF1712" i="1"/>
  <c r="AD1712" i="1"/>
  <c r="AC1712" i="1"/>
  <c r="I1712" i="1"/>
  <c r="C1712" i="1"/>
  <c r="B22" i="24"/>
  <c r="AH1717" i="1"/>
  <c r="AG1717" i="1"/>
  <c r="AF1717" i="1"/>
  <c r="AD1717" i="1"/>
  <c r="AC1717" i="1"/>
  <c r="I1717" i="1"/>
  <c r="C1717" i="1"/>
  <c r="AH1716" i="1"/>
  <c r="AG1716" i="1"/>
  <c r="AF1716" i="1"/>
  <c r="AD1716" i="1"/>
  <c r="AC1716" i="1"/>
  <c r="I1716" i="1"/>
  <c r="C1716" i="1"/>
  <c r="AH1715" i="1"/>
  <c r="AG1715" i="1"/>
  <c r="AF1715" i="1"/>
  <c r="AD1715" i="1"/>
  <c r="AC1715" i="1"/>
  <c r="I1715" i="1"/>
  <c r="C1715" i="1"/>
  <c r="AH1711" i="1"/>
  <c r="AG1711" i="1"/>
  <c r="AF1711" i="1"/>
  <c r="AD1711" i="1"/>
  <c r="AC1711" i="1"/>
  <c r="I1711" i="1"/>
  <c r="C1711" i="1"/>
  <c r="AH1710" i="1"/>
  <c r="AG1710" i="1"/>
  <c r="AF1710" i="1"/>
  <c r="AD1710" i="1"/>
  <c r="AC1710" i="1"/>
  <c r="I1710" i="1"/>
  <c r="C1710" i="1"/>
  <c r="AH1709" i="1"/>
  <c r="AG1709" i="1"/>
  <c r="AF1709" i="1"/>
  <c r="AD1709" i="1"/>
  <c r="AC1709" i="1"/>
  <c r="I1709" i="1"/>
  <c r="C1709" i="1"/>
  <c r="AH1708" i="1"/>
  <c r="AG1708" i="1"/>
  <c r="AF1708" i="1"/>
  <c r="AD1708" i="1"/>
  <c r="AC1708" i="1"/>
  <c r="I1708" i="1"/>
  <c r="C1708" i="1"/>
  <c r="AH1707" i="1"/>
  <c r="AG1707" i="1"/>
  <c r="AF1707" i="1"/>
  <c r="AD1707" i="1"/>
  <c r="AC1707" i="1"/>
  <c r="I1707" i="1"/>
  <c r="C1707" i="1"/>
  <c r="AH1706" i="1"/>
  <c r="AG1706" i="1"/>
  <c r="AF1706" i="1"/>
  <c r="AD1706" i="1"/>
  <c r="AC1706" i="1"/>
  <c r="I1706" i="1"/>
  <c r="C1706" i="1"/>
  <c r="AH1704" i="1"/>
  <c r="AG1704" i="1"/>
  <c r="AF1704" i="1"/>
  <c r="AD1704" i="1"/>
  <c r="AC1704" i="1"/>
  <c r="I1704" i="1"/>
  <c r="C1704" i="1"/>
  <c r="AH1703" i="1"/>
  <c r="AG1703" i="1"/>
  <c r="AF1703" i="1"/>
  <c r="AD1703" i="1"/>
  <c r="AC1703" i="1"/>
  <c r="I1703" i="1"/>
  <c r="C1703" i="1"/>
  <c r="AH1702" i="1"/>
  <c r="AG1702" i="1"/>
  <c r="AF1702" i="1"/>
  <c r="AC1702" i="1"/>
  <c r="AD1702" i="1"/>
  <c r="I1702" i="1"/>
  <c r="C1702" i="1"/>
  <c r="AH1701" i="1"/>
  <c r="AG1701" i="1"/>
  <c r="AF1701" i="1"/>
  <c r="AD1701" i="1"/>
  <c r="AC1701" i="1"/>
  <c r="I1701" i="1"/>
  <c r="C1701" i="1"/>
  <c r="AH1700" i="1"/>
  <c r="AG1700" i="1"/>
  <c r="AF1700" i="1"/>
  <c r="AD1700" i="1"/>
  <c r="AC1700" i="1"/>
  <c r="I1700" i="1"/>
  <c r="C1700" i="1"/>
  <c r="AH1699" i="1"/>
  <c r="AG1699" i="1"/>
  <c r="AF1699" i="1"/>
  <c r="AD1699" i="1"/>
  <c r="AC1699" i="1"/>
  <c r="I1699" i="1"/>
  <c r="C1699" i="1"/>
  <c r="AH1698" i="1"/>
  <c r="AG1698" i="1"/>
  <c r="AF1698" i="1"/>
  <c r="AD1698" i="1"/>
  <c r="AC1698" i="1"/>
  <c r="I1698" i="1"/>
  <c r="C1698" i="1"/>
  <c r="AH1695" i="1"/>
  <c r="AG1695" i="1"/>
  <c r="AF1695" i="1"/>
  <c r="AD1695" i="1"/>
  <c r="AC1695" i="1"/>
  <c r="I1695" i="1"/>
  <c r="C1695" i="1"/>
  <c r="AH1694" i="1"/>
  <c r="AG1694" i="1"/>
  <c r="AF1694" i="1"/>
  <c r="AD1694" i="1"/>
  <c r="AC1694" i="1"/>
  <c r="I1694" i="1"/>
  <c r="C1694" i="1"/>
  <c r="AH1693" i="1"/>
  <c r="AG1693" i="1"/>
  <c r="AF1693" i="1"/>
  <c r="AD1693" i="1"/>
  <c r="AC1693" i="1"/>
  <c r="I1693" i="1"/>
  <c r="C1693" i="1"/>
  <c r="AH1692" i="1"/>
  <c r="AG1692" i="1"/>
  <c r="AF1692" i="1"/>
  <c r="AD1692" i="1"/>
  <c r="AC1692" i="1"/>
  <c r="I1692" i="1"/>
  <c r="C1692" i="1"/>
  <c r="AH1691" i="1"/>
  <c r="AG1691" i="1"/>
  <c r="AF1691" i="1"/>
  <c r="AD1691" i="1"/>
  <c r="AC1691" i="1"/>
  <c r="I1691" i="1"/>
  <c r="C1691" i="1"/>
  <c r="AH1690" i="1"/>
  <c r="AG1690" i="1"/>
  <c r="AF1690" i="1"/>
  <c r="AD1690" i="1"/>
  <c r="AC1690" i="1"/>
  <c r="I1690" i="1"/>
  <c r="C1690" i="1"/>
  <c r="AH1689" i="1"/>
  <c r="AG1689" i="1"/>
  <c r="AF1689" i="1"/>
  <c r="AD1689" i="1"/>
  <c r="AC1689" i="1"/>
  <c r="I1689" i="1"/>
  <c r="C1689" i="1"/>
  <c r="AH1688" i="1"/>
  <c r="AG1688" i="1"/>
  <c r="AF1688" i="1"/>
  <c r="AD1688" i="1"/>
  <c r="AC1688" i="1"/>
  <c r="I1688" i="1"/>
  <c r="C1688" i="1"/>
  <c r="AH1687" i="1"/>
  <c r="AG1687" i="1"/>
  <c r="AF1687" i="1"/>
  <c r="AD1687" i="1"/>
  <c r="AC1687" i="1"/>
  <c r="I1687" i="1"/>
  <c r="C1687" i="1"/>
  <c r="AH1674" i="1"/>
  <c r="AG1674" i="1"/>
  <c r="AF1674" i="1"/>
  <c r="AD1674" i="1"/>
  <c r="AC1674" i="1"/>
  <c r="I1674" i="1"/>
  <c r="C1674" i="1"/>
  <c r="AH1686" i="1"/>
  <c r="AG1686" i="1"/>
  <c r="AF1686" i="1"/>
  <c r="AD1686" i="1"/>
  <c r="AC1686" i="1"/>
  <c r="I1686" i="1"/>
  <c r="C1686" i="1"/>
  <c r="AH1685" i="1"/>
  <c r="AG1685" i="1"/>
  <c r="AF1685" i="1"/>
  <c r="AD1685" i="1"/>
  <c r="AC1685" i="1"/>
  <c r="I1685" i="1"/>
  <c r="C1685" i="1"/>
  <c r="AH1679" i="1"/>
  <c r="AG1679" i="1"/>
  <c r="AF1679" i="1"/>
  <c r="AD1679" i="1"/>
  <c r="AC1679" i="1"/>
  <c r="I1679" i="1"/>
  <c r="C1679" i="1"/>
  <c r="AH1684" i="1"/>
  <c r="AG1684" i="1"/>
  <c r="AF1684" i="1"/>
  <c r="AD1684" i="1"/>
  <c r="AC1684" i="1"/>
  <c r="I1684" i="1"/>
  <c r="C1684" i="1"/>
  <c r="AH1681" i="1"/>
  <c r="AG1681" i="1"/>
  <c r="AF1681" i="1"/>
  <c r="AD1681" i="1"/>
  <c r="AC1681" i="1"/>
  <c r="I1681" i="1"/>
  <c r="C1681" i="1"/>
  <c r="AH1680" i="1"/>
  <c r="AG1680" i="1"/>
  <c r="AF1680" i="1"/>
  <c r="AD1680" i="1"/>
  <c r="AC1680" i="1"/>
  <c r="I1680" i="1"/>
  <c r="C1680" i="1"/>
  <c r="AH1678" i="1"/>
  <c r="AG1678" i="1"/>
  <c r="AF1678" i="1"/>
  <c r="AD1678" i="1"/>
  <c r="AC1678" i="1"/>
  <c r="I1678" i="1"/>
  <c r="C1678" i="1"/>
  <c r="AH1677" i="1"/>
  <c r="AG1677" i="1"/>
  <c r="AF1677" i="1"/>
  <c r="AD1677" i="1"/>
  <c r="AC1677" i="1"/>
  <c r="I1677" i="1"/>
  <c r="C1677" i="1"/>
  <c r="AH1676" i="1"/>
  <c r="AG1676" i="1"/>
  <c r="AF1676" i="1"/>
  <c r="AD1676" i="1"/>
  <c r="AC1676" i="1"/>
  <c r="I1676" i="1"/>
  <c r="C1676" i="1"/>
  <c r="AH1675" i="1"/>
  <c r="AG1675" i="1"/>
  <c r="AF1675" i="1"/>
  <c r="AD1675" i="1"/>
  <c r="AC1675" i="1"/>
  <c r="I1675" i="1"/>
  <c r="C1675" i="1"/>
  <c r="AH1673" i="1"/>
  <c r="AG1673" i="1"/>
  <c r="AF1673" i="1"/>
  <c r="AD1673" i="1"/>
  <c r="AC1673" i="1"/>
  <c r="I1673" i="1"/>
  <c r="C1673" i="1"/>
  <c r="AH1672" i="1"/>
  <c r="AG1672" i="1"/>
  <c r="AF1672" i="1"/>
  <c r="AD1672" i="1"/>
  <c r="AC1672" i="1"/>
  <c r="I1672" i="1"/>
  <c r="C1672" i="1"/>
  <c r="AH1669" i="1"/>
  <c r="AG1669" i="1"/>
  <c r="AF1669" i="1"/>
  <c r="AD1669" i="1"/>
  <c r="AC1669" i="1"/>
  <c r="I1669" i="1"/>
  <c r="C1669" i="1"/>
  <c r="AH1668" i="1"/>
  <c r="AG1668" i="1"/>
  <c r="AF1668" i="1"/>
  <c r="AD1668" i="1"/>
  <c r="AC1668" i="1"/>
  <c r="I1668" i="1"/>
  <c r="C1668" i="1"/>
  <c r="AH1667" i="1"/>
  <c r="AG1667" i="1"/>
  <c r="AF1667" i="1"/>
  <c r="AD1667" i="1"/>
  <c r="AC1667" i="1"/>
  <c r="I1667" i="1"/>
  <c r="C1667" i="1"/>
  <c r="AH1666" i="1"/>
  <c r="AG1666" i="1"/>
  <c r="AF1666" i="1"/>
  <c r="AD1666" i="1"/>
  <c r="AC1666" i="1"/>
  <c r="I1666" i="1"/>
  <c r="C1666" i="1"/>
  <c r="AH1665" i="1"/>
  <c r="AG1665" i="1"/>
  <c r="AF1665" i="1"/>
  <c r="AD1665" i="1"/>
  <c r="AC1665" i="1"/>
  <c r="I1665" i="1"/>
  <c r="C1665" i="1"/>
  <c r="AH1664" i="1"/>
  <c r="AG1664" i="1"/>
  <c r="AF1664" i="1"/>
  <c r="AD1664" i="1"/>
  <c r="AC1664" i="1"/>
  <c r="I1664" i="1"/>
  <c r="C1664" i="1"/>
  <c r="AH1663" i="1"/>
  <c r="AG1663" i="1"/>
  <c r="AF1663" i="1"/>
  <c r="AD1663" i="1"/>
  <c r="AC1663" i="1"/>
  <c r="I1663" i="1"/>
  <c r="C1663" i="1"/>
  <c r="AH1662" i="1"/>
  <c r="AG1662" i="1"/>
  <c r="AF1662" i="1"/>
  <c r="AC1662" i="1"/>
  <c r="AD1662" i="1"/>
  <c r="I1662" i="1"/>
  <c r="C1662" i="1"/>
  <c r="AH1661" i="1"/>
  <c r="AG1661" i="1"/>
  <c r="AF1661" i="1"/>
  <c r="AC1661" i="1"/>
  <c r="AD1661" i="1"/>
  <c r="I1661" i="1"/>
  <c r="C1661" i="1"/>
  <c r="AH1660" i="1"/>
  <c r="AG1660" i="1"/>
  <c r="AF1660" i="1"/>
  <c r="AD1660" i="1"/>
  <c r="AC1660" i="1"/>
  <c r="I1660" i="1"/>
  <c r="C1660" i="1"/>
  <c r="AH1659" i="1"/>
  <c r="AG1659" i="1"/>
  <c r="AF1659" i="1"/>
  <c r="AD1659" i="1"/>
  <c r="AC1659" i="1"/>
  <c r="I1659" i="1"/>
  <c r="C1659" i="1"/>
  <c r="AH1658" i="1"/>
  <c r="AG1658" i="1"/>
  <c r="AF1658" i="1"/>
  <c r="AC1658" i="1"/>
  <c r="AD1658" i="1"/>
  <c r="I1658" i="1"/>
  <c r="C1658" i="1"/>
  <c r="AH1657" i="1"/>
  <c r="AG1657" i="1"/>
  <c r="AF1657" i="1"/>
  <c r="AC1657" i="1"/>
  <c r="AD1657" i="1"/>
  <c r="I1657" i="1"/>
  <c r="C1657" i="1"/>
  <c r="AH1656" i="1"/>
  <c r="AG1656" i="1"/>
  <c r="AF1656" i="1"/>
  <c r="AD1656" i="1"/>
  <c r="AC1656" i="1"/>
  <c r="I1656" i="1"/>
  <c r="C1656" i="1"/>
  <c r="AH1655" i="1"/>
  <c r="AG1655" i="1"/>
  <c r="AF1655" i="1"/>
  <c r="AD1655" i="1"/>
  <c r="AC1655" i="1"/>
  <c r="I1655" i="1"/>
  <c r="C1655" i="1"/>
  <c r="AH1654" i="1"/>
  <c r="AG1654" i="1"/>
  <c r="AF1654" i="1"/>
  <c r="AC1654" i="1"/>
  <c r="AD1654" i="1"/>
  <c r="I1654" i="1"/>
  <c r="C1654" i="1"/>
  <c r="AH1653" i="1"/>
  <c r="AG1653" i="1"/>
  <c r="AF1653" i="1"/>
  <c r="AD1653" i="1"/>
  <c r="AC1653" i="1"/>
  <c r="I1653" i="1"/>
  <c r="C1653" i="1"/>
  <c r="AH1652" i="1"/>
  <c r="AG1652" i="1"/>
  <c r="AF1652" i="1"/>
  <c r="AD1652" i="1"/>
  <c r="AC1652" i="1"/>
  <c r="I1652" i="1"/>
  <c r="C1652" i="1"/>
  <c r="AH1651" i="1"/>
  <c r="AG1651" i="1"/>
  <c r="AF1651" i="1"/>
  <c r="AD1651" i="1"/>
  <c r="AC1651" i="1"/>
  <c r="I1651" i="1"/>
  <c r="C1651" i="1"/>
  <c r="AH1650" i="1"/>
  <c r="AG1650" i="1"/>
  <c r="AF1650" i="1"/>
  <c r="AC1650" i="1"/>
  <c r="AD1650" i="1"/>
  <c r="I1650" i="1"/>
  <c r="C1650" i="1"/>
  <c r="AH1649" i="1"/>
  <c r="AG1649" i="1"/>
  <c r="AF1649" i="1"/>
  <c r="AD1649" i="1"/>
  <c r="AC1649" i="1"/>
  <c r="I1649" i="1"/>
  <c r="C1649" i="1"/>
  <c r="AH1648" i="1"/>
  <c r="AG1648" i="1"/>
  <c r="AF1648" i="1"/>
  <c r="AD1648" i="1"/>
  <c r="AC1648" i="1"/>
  <c r="I1648" i="1"/>
  <c r="C1648" i="1"/>
  <c r="AH1647" i="1"/>
  <c r="AG1647" i="1"/>
  <c r="AF1647" i="1"/>
  <c r="AD1647" i="1"/>
  <c r="AC1647" i="1"/>
  <c r="I1647" i="1"/>
  <c r="C1647" i="1"/>
  <c r="AH1646" i="1"/>
  <c r="AG1646" i="1"/>
  <c r="AF1646" i="1"/>
  <c r="AC1646" i="1"/>
  <c r="AD1646" i="1"/>
  <c r="I1646" i="1"/>
  <c r="C1646" i="1"/>
  <c r="AH1645" i="1"/>
  <c r="AG1645" i="1"/>
  <c r="AF1645" i="1"/>
  <c r="AD1645" i="1"/>
  <c r="AC1645" i="1"/>
  <c r="I1645" i="1"/>
  <c r="C1645" i="1"/>
  <c r="AH1643" i="1"/>
  <c r="AG1643" i="1"/>
  <c r="AF1643" i="1"/>
  <c r="AD1643" i="1"/>
  <c r="AC1643" i="1"/>
  <c r="I1643" i="1"/>
  <c r="C1643" i="1"/>
  <c r="AH1644" i="1"/>
  <c r="AG1644" i="1"/>
  <c r="AF1644" i="1"/>
  <c r="AD1644" i="1"/>
  <c r="AC1644" i="1"/>
  <c r="I1644" i="1"/>
  <c r="C1644" i="1"/>
  <c r="AH1642" i="1"/>
  <c r="AG1642" i="1"/>
  <c r="AF1642" i="1"/>
  <c r="AC1642" i="1"/>
  <c r="AD1642" i="1"/>
  <c r="I1642" i="1"/>
  <c r="C1642" i="1"/>
  <c r="AH1627" i="1"/>
  <c r="AG1627" i="1"/>
  <c r="AF1627" i="1"/>
  <c r="AD1627" i="1"/>
  <c r="AC1627" i="1"/>
  <c r="I1627" i="1"/>
  <c r="C1627" i="1"/>
  <c r="AH1626" i="1"/>
  <c r="AG1626" i="1"/>
  <c r="AF1626" i="1"/>
  <c r="AD1626" i="1"/>
  <c r="AC1626" i="1"/>
  <c r="I1626" i="1"/>
  <c r="C1626" i="1"/>
  <c r="AH1625" i="1"/>
  <c r="AG1625" i="1"/>
  <c r="AF1625" i="1"/>
  <c r="AD1625" i="1"/>
  <c r="AC1625" i="1"/>
  <c r="I1625" i="1"/>
  <c r="C1625" i="1"/>
  <c r="AH1624" i="1"/>
  <c r="AG1624" i="1"/>
  <c r="AF1624" i="1"/>
  <c r="AC1624" i="1"/>
  <c r="AD1624" i="1"/>
  <c r="I1624" i="1"/>
  <c r="C1624" i="1"/>
  <c r="AH1623" i="1"/>
  <c r="AG1623" i="1"/>
  <c r="AF1623" i="1"/>
  <c r="AD1623" i="1"/>
  <c r="AC1623" i="1"/>
  <c r="I1623" i="1"/>
  <c r="C1623" i="1"/>
  <c r="AH1621" i="1"/>
  <c r="AG1621" i="1"/>
  <c r="AF1621" i="1"/>
  <c r="AD1621" i="1"/>
  <c r="AC1621" i="1"/>
  <c r="I1621" i="1"/>
  <c r="C1621" i="1"/>
  <c r="AH1622" i="1"/>
  <c r="AG1622" i="1"/>
  <c r="AF1622" i="1"/>
  <c r="AD1622" i="1"/>
  <c r="AC1622" i="1"/>
  <c r="I1622" i="1"/>
  <c r="C1622" i="1"/>
  <c r="AH1620" i="1"/>
  <c r="AG1620" i="1"/>
  <c r="AF1620" i="1"/>
  <c r="AC1620" i="1"/>
  <c r="AD1620" i="1"/>
  <c r="I1620" i="1"/>
  <c r="C1620" i="1"/>
  <c r="AH1619" i="1"/>
  <c r="AG1619" i="1"/>
  <c r="AF1619" i="1"/>
  <c r="AD1619" i="1"/>
  <c r="AC1619" i="1"/>
  <c r="I1619" i="1"/>
  <c r="C1619" i="1"/>
  <c r="AH1618" i="1"/>
  <c r="AG1618" i="1"/>
  <c r="AF1618" i="1"/>
  <c r="AD1618" i="1"/>
  <c r="AC1618" i="1"/>
  <c r="I1618" i="1"/>
  <c r="C1618" i="1"/>
  <c r="AH1617" i="1"/>
  <c r="AG1617" i="1"/>
  <c r="AF1617" i="1"/>
  <c r="AD1617" i="1"/>
  <c r="AC1617" i="1"/>
  <c r="I1617" i="1"/>
  <c r="C1617" i="1"/>
  <c r="AH1616" i="1"/>
  <c r="AG1616" i="1"/>
  <c r="AF1616" i="1"/>
  <c r="AC1616" i="1"/>
  <c r="AD1616" i="1"/>
  <c r="I1616" i="1"/>
  <c r="C1616" i="1"/>
  <c r="AH1615" i="1"/>
  <c r="AG1615" i="1"/>
  <c r="AF1615" i="1"/>
  <c r="AD1615" i="1"/>
  <c r="AC1615" i="1"/>
  <c r="I1615" i="1"/>
  <c r="C1615" i="1"/>
  <c r="AH1614" i="1"/>
  <c r="AG1614" i="1"/>
  <c r="AF1614" i="1"/>
  <c r="AD1614" i="1"/>
  <c r="AC1614" i="1"/>
  <c r="I1614" i="1"/>
  <c r="C1614" i="1"/>
  <c r="AH1613" i="1"/>
  <c r="AG1613" i="1"/>
  <c r="AF1613" i="1"/>
  <c r="AD1613" i="1"/>
  <c r="AC1613" i="1"/>
  <c r="I1613" i="1"/>
  <c r="C1613" i="1"/>
  <c r="AH1612" i="1"/>
  <c r="AG1612" i="1"/>
  <c r="AF1612" i="1"/>
  <c r="AD1612" i="1"/>
  <c r="AC1612" i="1"/>
  <c r="I1612" i="1"/>
  <c r="C1612" i="1"/>
  <c r="AH1611" i="1"/>
  <c r="AG1611" i="1"/>
  <c r="AF1611" i="1"/>
  <c r="AD1611" i="1"/>
  <c r="AC1611" i="1"/>
  <c r="I1611" i="1"/>
  <c r="C1611" i="1"/>
  <c r="AH1610" i="1"/>
  <c r="AG1610" i="1"/>
  <c r="AF1610" i="1"/>
  <c r="AC1610" i="1"/>
  <c r="AD1610" i="1"/>
  <c r="I1610" i="1"/>
  <c r="C1610" i="1"/>
  <c r="AH1609" i="1"/>
  <c r="AG1609" i="1"/>
  <c r="AF1609" i="1"/>
  <c r="AD1609" i="1"/>
  <c r="AC1609" i="1"/>
  <c r="I1609" i="1"/>
  <c r="C1609" i="1"/>
  <c r="AH1608" i="1"/>
  <c r="AG1608" i="1"/>
  <c r="AF1608" i="1"/>
  <c r="AC1608" i="1"/>
  <c r="AD1608" i="1"/>
  <c r="I1608" i="1"/>
  <c r="C1608" i="1"/>
  <c r="AH1607" i="1"/>
  <c r="AG1607" i="1"/>
  <c r="AF1607" i="1"/>
  <c r="AD1607" i="1"/>
  <c r="AC1607" i="1"/>
  <c r="I1607" i="1"/>
  <c r="C1607" i="1"/>
  <c r="AH1606" i="1"/>
  <c r="AG1606" i="1"/>
  <c r="AF1606" i="1"/>
  <c r="AD1606" i="1"/>
  <c r="AC1606" i="1"/>
  <c r="I1606" i="1"/>
  <c r="C1606" i="1"/>
  <c r="H35" i="9"/>
  <c r="H36" i="9"/>
  <c r="H37" i="9"/>
  <c r="H38" i="9"/>
  <c r="H39" i="9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AH1605" i="1"/>
  <c r="AG1605" i="1"/>
  <c r="AF1605" i="1"/>
  <c r="AC1605" i="1"/>
  <c r="AD1605" i="1"/>
  <c r="I1605" i="1"/>
  <c r="C1605" i="1"/>
  <c r="AH1604" i="1"/>
  <c r="AG1604" i="1"/>
  <c r="AF1604" i="1"/>
  <c r="AC1604" i="1"/>
  <c r="AD1604" i="1"/>
  <c r="I1604" i="1"/>
  <c r="C1604" i="1"/>
  <c r="AH1589" i="1"/>
  <c r="AG1589" i="1"/>
  <c r="AF1589" i="1"/>
  <c r="AC1589" i="1"/>
  <c r="AD1589" i="1"/>
  <c r="I1589" i="1"/>
  <c r="C1589" i="1"/>
  <c r="AH1588" i="1"/>
  <c r="AG1588" i="1"/>
  <c r="AF1588" i="1"/>
  <c r="AC1588" i="1"/>
  <c r="AD1588" i="1"/>
  <c r="I1588" i="1"/>
  <c r="C1588" i="1"/>
  <c r="AH1587" i="1"/>
  <c r="AG1587" i="1"/>
  <c r="AF1587" i="1"/>
  <c r="AC1587" i="1"/>
  <c r="AD1587" i="1"/>
  <c r="I1587" i="1"/>
  <c r="C1587" i="1"/>
  <c r="AH1586" i="1"/>
  <c r="AG1586" i="1"/>
  <c r="AF1586" i="1"/>
  <c r="AC1586" i="1"/>
  <c r="AD1586" i="1"/>
  <c r="I1586" i="1"/>
  <c r="C1586" i="1"/>
  <c r="AH1585" i="1"/>
  <c r="AG1585" i="1"/>
  <c r="AF1585" i="1"/>
  <c r="AC1585" i="1"/>
  <c r="AD1585" i="1"/>
  <c r="I1585" i="1"/>
  <c r="C1585" i="1"/>
  <c r="AH1584" i="1"/>
  <c r="AG1584" i="1"/>
  <c r="AF1584" i="1"/>
  <c r="AC1584" i="1"/>
  <c r="AD1584" i="1"/>
  <c r="I1584" i="1"/>
  <c r="C1584" i="1"/>
  <c r="AH1583" i="1"/>
  <c r="AG1583" i="1"/>
  <c r="AF1583" i="1"/>
  <c r="AC1583" i="1"/>
  <c r="AD1583" i="1"/>
  <c r="I1583" i="1"/>
  <c r="C1583" i="1"/>
  <c r="AH1582" i="1"/>
  <c r="AG1582" i="1"/>
  <c r="AF1582" i="1"/>
  <c r="AC1582" i="1"/>
  <c r="AD1582" i="1"/>
  <c r="I1582" i="1"/>
  <c r="C1582" i="1"/>
  <c r="AH1581" i="1"/>
  <c r="AG1581" i="1"/>
  <c r="AF1581" i="1"/>
  <c r="AC1581" i="1"/>
  <c r="AD1581" i="1"/>
  <c r="I1581" i="1"/>
  <c r="C1581" i="1"/>
  <c r="AH1580" i="1"/>
  <c r="AG1580" i="1"/>
  <c r="AF1580" i="1"/>
  <c r="AC1580" i="1"/>
  <c r="AD1580" i="1"/>
  <c r="I1580" i="1"/>
  <c r="C1580" i="1"/>
  <c r="AH1578" i="1"/>
  <c r="AG1578" i="1"/>
  <c r="AF1578" i="1"/>
  <c r="AC1578" i="1"/>
  <c r="AD1578" i="1"/>
  <c r="I1578" i="1"/>
  <c r="C1578" i="1"/>
  <c r="AH1579" i="1"/>
  <c r="AG1579" i="1"/>
  <c r="AF1579" i="1"/>
  <c r="AC1579" i="1"/>
  <c r="AD1579" i="1"/>
  <c r="I1579" i="1"/>
  <c r="C1579" i="1"/>
  <c r="AH1577" i="1"/>
  <c r="AG1577" i="1"/>
  <c r="AF1577" i="1"/>
  <c r="AC1577" i="1"/>
  <c r="AD1577" i="1"/>
  <c r="I1577" i="1"/>
  <c r="C1577" i="1"/>
  <c r="AH1576" i="1"/>
  <c r="AG1576" i="1"/>
  <c r="AF1576" i="1"/>
  <c r="AC1576" i="1"/>
  <c r="AD1576" i="1"/>
  <c r="I1576" i="1"/>
  <c r="C1576" i="1"/>
  <c r="AH1575" i="1"/>
  <c r="AG1575" i="1"/>
  <c r="AF1575" i="1"/>
  <c r="AC1575" i="1"/>
  <c r="AD1575" i="1"/>
  <c r="I1575" i="1"/>
  <c r="C1575" i="1"/>
  <c r="AH1572" i="1"/>
  <c r="AG1572" i="1"/>
  <c r="AF1572" i="1"/>
  <c r="AC1572" i="1"/>
  <c r="AD1572" i="1"/>
  <c r="I1572" i="1"/>
  <c r="C1572" i="1"/>
  <c r="AH1574" i="1"/>
  <c r="AG1574" i="1"/>
  <c r="AF1574" i="1"/>
  <c r="AC1574" i="1"/>
  <c r="AD1574" i="1"/>
  <c r="I1574" i="1"/>
  <c r="C1574" i="1"/>
  <c r="AH1573" i="1"/>
  <c r="AG1573" i="1"/>
  <c r="AF1573" i="1"/>
  <c r="AC1573" i="1"/>
  <c r="AD1573" i="1"/>
  <c r="I1573" i="1"/>
  <c r="C1573" i="1"/>
  <c r="AH1571" i="1"/>
  <c r="AG1571" i="1"/>
  <c r="AF1571" i="1"/>
  <c r="AC1571" i="1"/>
  <c r="AD1571" i="1"/>
  <c r="I1571" i="1"/>
  <c r="C1571" i="1"/>
  <c r="AH1570" i="1"/>
  <c r="AG1570" i="1"/>
  <c r="AF1570" i="1"/>
  <c r="AC1570" i="1"/>
  <c r="AD1570" i="1"/>
  <c r="I1570" i="1"/>
  <c r="C1570" i="1"/>
  <c r="AH1569" i="1"/>
  <c r="AG1569" i="1"/>
  <c r="AF1569" i="1"/>
  <c r="AC1569" i="1"/>
  <c r="AD1569" i="1"/>
  <c r="I1569" i="1"/>
  <c r="C1569" i="1"/>
  <c r="AH1566" i="1"/>
  <c r="AG1566" i="1"/>
  <c r="AF1566" i="1"/>
  <c r="AC1566" i="1"/>
  <c r="AD1566" i="1"/>
  <c r="I1566" i="1"/>
  <c r="C1566" i="1"/>
  <c r="AH1568" i="1"/>
  <c r="AG1568" i="1"/>
  <c r="AF1568" i="1"/>
  <c r="AC1568" i="1"/>
  <c r="AD1568" i="1"/>
  <c r="I1568" i="1"/>
  <c r="C1568" i="1"/>
  <c r="AH1567" i="1"/>
  <c r="AG1567" i="1"/>
  <c r="AF1567" i="1"/>
  <c r="AC1567" i="1"/>
  <c r="AD1567" i="1"/>
  <c r="I1567" i="1"/>
  <c r="C1567" i="1"/>
  <c r="AH1565" i="1"/>
  <c r="AG1565" i="1"/>
  <c r="AF1565" i="1"/>
  <c r="AC1565" i="1"/>
  <c r="AD1565" i="1"/>
  <c r="I1565" i="1"/>
  <c r="C1565" i="1"/>
  <c r="AH1564" i="1"/>
  <c r="AG1564" i="1"/>
  <c r="AF1564" i="1"/>
  <c r="AC1564" i="1"/>
  <c r="AD1564" i="1"/>
  <c r="I1564" i="1"/>
  <c r="C1564" i="1"/>
  <c r="AH1563" i="1"/>
  <c r="AG1563" i="1"/>
  <c r="AF1563" i="1"/>
  <c r="AC1563" i="1"/>
  <c r="AD1563" i="1"/>
  <c r="I1563" i="1"/>
  <c r="C1563" i="1"/>
  <c r="AH1562" i="1"/>
  <c r="AG1562" i="1"/>
  <c r="AF1562" i="1"/>
  <c r="AC1562" i="1"/>
  <c r="AD1562" i="1"/>
  <c r="I1562" i="1"/>
  <c r="C1562" i="1"/>
  <c r="AH1561" i="1"/>
  <c r="AG1561" i="1"/>
  <c r="AF1561" i="1"/>
  <c r="AC1561" i="1"/>
  <c r="AD1561" i="1"/>
  <c r="I1561" i="1"/>
  <c r="C1561" i="1"/>
  <c r="AH1560" i="1"/>
  <c r="AG1560" i="1"/>
  <c r="AF1560" i="1"/>
  <c r="AC1560" i="1"/>
  <c r="AD1560" i="1"/>
  <c r="I1560" i="1"/>
  <c r="C1560" i="1"/>
  <c r="AH1559" i="1"/>
  <c r="AG1559" i="1"/>
  <c r="AF1559" i="1"/>
  <c r="AC1559" i="1"/>
  <c r="AD1559" i="1"/>
  <c r="I1559" i="1"/>
  <c r="C1559" i="1"/>
  <c r="AH1558" i="1"/>
  <c r="AG1558" i="1"/>
  <c r="AF1558" i="1"/>
  <c r="AC1558" i="1"/>
  <c r="AD1558" i="1"/>
  <c r="I1558" i="1"/>
  <c r="C1558" i="1"/>
  <c r="AH1557" i="1"/>
  <c r="AG1557" i="1"/>
  <c r="AF1557" i="1"/>
  <c r="AC1557" i="1"/>
  <c r="AD1557" i="1"/>
  <c r="I1557" i="1"/>
  <c r="C1557" i="1"/>
  <c r="AH1556" i="1"/>
  <c r="AG1556" i="1"/>
  <c r="AF1556" i="1"/>
  <c r="AC1556" i="1"/>
  <c r="AD1556" i="1"/>
  <c r="I1556" i="1"/>
  <c r="C1556" i="1"/>
  <c r="AH1555" i="1"/>
  <c r="AG1555" i="1"/>
  <c r="AF1555" i="1"/>
  <c r="AC1555" i="1"/>
  <c r="AD1555" i="1"/>
  <c r="I1555" i="1"/>
  <c r="C1555" i="1"/>
  <c r="AH1546" i="1"/>
  <c r="AG1546" i="1"/>
  <c r="AF1546" i="1"/>
  <c r="AC1546" i="1"/>
  <c r="AD1546" i="1"/>
  <c r="I1546" i="1"/>
  <c r="C1546" i="1"/>
  <c r="AH1553" i="1"/>
  <c r="AG1553" i="1"/>
  <c r="AF1553" i="1"/>
  <c r="AC1553" i="1"/>
  <c r="AD1553" i="1"/>
  <c r="I1553" i="1"/>
  <c r="C1553" i="1"/>
  <c r="AH1518" i="1"/>
  <c r="AG1518" i="1"/>
  <c r="AF1518" i="1"/>
  <c r="AC1518" i="1"/>
  <c r="AD1518" i="1"/>
  <c r="I1518" i="1"/>
  <c r="C1518" i="1"/>
  <c r="AH1516" i="1"/>
  <c r="AG1516" i="1"/>
  <c r="AF1516" i="1"/>
  <c r="AC1516" i="1"/>
  <c r="AD1516" i="1"/>
  <c r="I1516" i="1"/>
  <c r="C1516" i="1"/>
  <c r="AH1515" i="1"/>
  <c r="AG1515" i="1"/>
  <c r="AF1515" i="1"/>
  <c r="AC1515" i="1"/>
  <c r="AD1515" i="1"/>
  <c r="I1515" i="1"/>
  <c r="C1515" i="1"/>
  <c r="AH1514" i="1"/>
  <c r="AG1514" i="1"/>
  <c r="AF1514" i="1"/>
  <c r="AC1514" i="1"/>
  <c r="AD1514" i="1"/>
  <c r="I1514" i="1"/>
  <c r="C1514" i="1"/>
  <c r="AH1513" i="1"/>
  <c r="AG1513" i="1"/>
  <c r="AF1513" i="1"/>
  <c r="AC1513" i="1"/>
  <c r="AD1513" i="1"/>
  <c r="I1513" i="1"/>
  <c r="C1513" i="1"/>
  <c r="AH1512" i="1"/>
  <c r="AG1512" i="1"/>
  <c r="AF1512" i="1"/>
  <c r="AC1512" i="1"/>
  <c r="AD1512" i="1"/>
  <c r="I1512" i="1"/>
  <c r="C1512" i="1"/>
  <c r="AH1405" i="1"/>
  <c r="AG1405" i="1"/>
  <c r="AF1405" i="1"/>
  <c r="AC1405" i="1"/>
  <c r="AD1405" i="1"/>
  <c r="I1405" i="1"/>
  <c r="C1405" i="1"/>
  <c r="AH1404" i="1"/>
  <c r="AG1404" i="1"/>
  <c r="AF1404" i="1"/>
  <c r="AC1404" i="1"/>
  <c r="AD1404" i="1"/>
  <c r="I1404" i="1"/>
  <c r="C1404" i="1"/>
  <c r="AH1403" i="1"/>
  <c r="AG1403" i="1"/>
  <c r="AF1403" i="1"/>
  <c r="AC1403" i="1"/>
  <c r="AD1403" i="1"/>
  <c r="I1403" i="1"/>
  <c r="C1403" i="1"/>
  <c r="AH1402" i="1"/>
  <c r="AG1402" i="1"/>
  <c r="AF1402" i="1"/>
  <c r="AC1402" i="1"/>
  <c r="AD1402" i="1"/>
  <c r="I1402" i="1"/>
  <c r="C1402" i="1"/>
  <c r="AH1397" i="1"/>
  <c r="AG1397" i="1"/>
  <c r="AF1397" i="1"/>
  <c r="AC1397" i="1"/>
  <c r="AD1397" i="1"/>
  <c r="I1397" i="1"/>
  <c r="C1397" i="1"/>
  <c r="AH1517" i="1"/>
  <c r="AG1517" i="1"/>
  <c r="AF1517" i="1"/>
  <c r="AC1517" i="1"/>
  <c r="AD1517" i="1"/>
  <c r="I1517" i="1"/>
  <c r="C1517" i="1"/>
  <c r="AH1506" i="1"/>
  <c r="AG1506" i="1"/>
  <c r="AF1506" i="1"/>
  <c r="AC1506" i="1"/>
  <c r="AD1506" i="1"/>
  <c r="I1506" i="1"/>
  <c r="C1506" i="1"/>
  <c r="AH1504" i="1"/>
  <c r="AG1504" i="1"/>
  <c r="AF1504" i="1"/>
  <c r="AC1504" i="1"/>
  <c r="AD1504" i="1"/>
  <c r="I1504" i="1"/>
  <c r="C1504" i="1"/>
  <c r="AH1503" i="1"/>
  <c r="AG1503" i="1"/>
  <c r="AF1503" i="1"/>
  <c r="AC1503" i="1"/>
  <c r="AD1503" i="1"/>
  <c r="I1503" i="1"/>
  <c r="C1503" i="1"/>
  <c r="AH1502" i="1"/>
  <c r="AG1502" i="1"/>
  <c r="AF1502" i="1"/>
  <c r="AC1502" i="1"/>
  <c r="AD1502" i="1"/>
  <c r="I1502" i="1"/>
  <c r="C1502" i="1"/>
  <c r="AH1500" i="1"/>
  <c r="AG1500" i="1"/>
  <c r="AF1500" i="1"/>
  <c r="AC1500" i="1"/>
  <c r="AD1500" i="1"/>
  <c r="I1500" i="1"/>
  <c r="C1500" i="1"/>
  <c r="AH1499" i="1"/>
  <c r="AG1499" i="1"/>
  <c r="AF1499" i="1"/>
  <c r="AC1499" i="1"/>
  <c r="AD1499" i="1"/>
  <c r="I1499" i="1"/>
  <c r="C1499" i="1"/>
  <c r="AH1498" i="1"/>
  <c r="AG1498" i="1"/>
  <c r="AF1498" i="1"/>
  <c r="AC1498" i="1"/>
  <c r="AD1498" i="1"/>
  <c r="I1498" i="1"/>
  <c r="C1498" i="1"/>
  <c r="AH1496" i="1"/>
  <c r="AG1496" i="1"/>
  <c r="AF1496" i="1"/>
  <c r="AC1496" i="1"/>
  <c r="AD1496" i="1"/>
  <c r="I1496" i="1"/>
  <c r="C1496" i="1"/>
  <c r="AH1494" i="1"/>
  <c r="AG1494" i="1"/>
  <c r="AF1494" i="1"/>
  <c r="AC1494" i="1"/>
  <c r="AD1494" i="1"/>
  <c r="I1494" i="1"/>
  <c r="C1494" i="1"/>
  <c r="AH1489" i="1"/>
  <c r="AG1489" i="1"/>
  <c r="AF1489" i="1"/>
  <c r="AC1489" i="1"/>
  <c r="AD1489" i="1"/>
  <c r="I1489" i="1"/>
  <c r="C1489" i="1"/>
  <c r="AH1490" i="1"/>
  <c r="AG1490" i="1"/>
  <c r="AF1490" i="1"/>
  <c r="AC1490" i="1"/>
  <c r="AD1490" i="1"/>
  <c r="I1490" i="1"/>
  <c r="C1490" i="1"/>
  <c r="AH1491" i="1"/>
  <c r="AG1491" i="1"/>
  <c r="AF1491" i="1"/>
  <c r="AC1491" i="1"/>
  <c r="AD1491" i="1"/>
  <c r="I1491" i="1"/>
  <c r="C1491" i="1"/>
  <c r="AH1488" i="1"/>
  <c r="AG1488" i="1"/>
  <c r="AF1488" i="1"/>
  <c r="AC1488" i="1"/>
  <c r="AD1488" i="1"/>
  <c r="I1488" i="1"/>
  <c r="C1488" i="1"/>
  <c r="AH1487" i="1"/>
  <c r="AG1487" i="1"/>
  <c r="AF1487" i="1"/>
  <c r="AC1487" i="1"/>
  <c r="AD1487" i="1"/>
  <c r="I1487" i="1"/>
  <c r="C1487" i="1"/>
  <c r="AH1486" i="1"/>
  <c r="AG1486" i="1"/>
  <c r="AF1486" i="1"/>
  <c r="AC1486" i="1"/>
  <c r="AD1486" i="1"/>
  <c r="I1486" i="1"/>
  <c r="C1486" i="1"/>
  <c r="AH1484" i="1"/>
  <c r="AG1484" i="1"/>
  <c r="AF1484" i="1"/>
  <c r="AC1484" i="1"/>
  <c r="AD1484" i="1"/>
  <c r="I1484" i="1"/>
  <c r="C1484" i="1"/>
  <c r="AH1482" i="1"/>
  <c r="AG1482" i="1"/>
  <c r="AF1482" i="1"/>
  <c r="AC1482" i="1"/>
  <c r="AD1482" i="1"/>
  <c r="I1482" i="1"/>
  <c r="C1482" i="1"/>
  <c r="AH1478" i="1"/>
  <c r="AG1478" i="1"/>
  <c r="AF1478" i="1"/>
  <c r="AC1478" i="1"/>
  <c r="AD1478" i="1"/>
  <c r="I1478" i="1"/>
  <c r="C1478" i="1"/>
  <c r="AH1477" i="1"/>
  <c r="AG1477" i="1"/>
  <c r="AF1477" i="1"/>
  <c r="AC1477" i="1"/>
  <c r="AD1477" i="1"/>
  <c r="I1477" i="1"/>
  <c r="C1477" i="1"/>
  <c r="AH1476" i="1"/>
  <c r="AG1476" i="1"/>
  <c r="AF1476" i="1"/>
  <c r="AC1476" i="1"/>
  <c r="AD1476" i="1"/>
  <c r="I1476" i="1"/>
  <c r="C1476" i="1"/>
  <c r="AH1475" i="1"/>
  <c r="AG1475" i="1"/>
  <c r="AF1475" i="1"/>
  <c r="AC1475" i="1"/>
  <c r="AD1475" i="1"/>
  <c r="I1475" i="1"/>
  <c r="C1475" i="1"/>
  <c r="AH1470" i="1"/>
  <c r="AG1470" i="1"/>
  <c r="AF1470" i="1"/>
  <c r="AC1470" i="1"/>
  <c r="AD1470" i="1"/>
  <c r="I1470" i="1"/>
  <c r="C1470" i="1"/>
  <c r="AH1467" i="1"/>
  <c r="AG1467" i="1"/>
  <c r="AF1467" i="1"/>
  <c r="AC1467" i="1"/>
  <c r="AD1467" i="1"/>
  <c r="I1467" i="1"/>
  <c r="C1467" i="1"/>
  <c r="AH1462" i="1"/>
  <c r="AG1462" i="1"/>
  <c r="AF1462" i="1"/>
  <c r="AC1462" i="1"/>
  <c r="AD1462" i="1"/>
  <c r="I1462" i="1"/>
  <c r="C1462" i="1"/>
  <c r="AH1461" i="1"/>
  <c r="AG1461" i="1"/>
  <c r="AF1461" i="1"/>
  <c r="AC1461" i="1"/>
  <c r="AD1461" i="1"/>
  <c r="I1461" i="1"/>
  <c r="C1461" i="1"/>
  <c r="AH1460" i="1"/>
  <c r="AG1460" i="1"/>
  <c r="AF1460" i="1"/>
  <c r="AC1460" i="1"/>
  <c r="AD1460" i="1"/>
  <c r="I1460" i="1"/>
  <c r="C1460" i="1"/>
  <c r="AH1458" i="1"/>
  <c r="AG1458" i="1"/>
  <c r="AF1458" i="1"/>
  <c r="AC1458" i="1"/>
  <c r="AD1458" i="1"/>
  <c r="I1458" i="1"/>
  <c r="C1458" i="1"/>
  <c r="AH1457" i="1"/>
  <c r="AG1457" i="1"/>
  <c r="AF1457" i="1"/>
  <c r="AC1457" i="1"/>
  <c r="AD1457" i="1"/>
  <c r="I1457" i="1"/>
  <c r="C1457" i="1"/>
  <c r="AH1456" i="1"/>
  <c r="AG1456" i="1"/>
  <c r="AF1456" i="1"/>
  <c r="AC1456" i="1"/>
  <c r="AD1456" i="1"/>
  <c r="I1456" i="1"/>
  <c r="C1456" i="1"/>
  <c r="AH1452" i="1"/>
  <c r="AG1452" i="1"/>
  <c r="AF1452" i="1"/>
  <c r="AC1452" i="1"/>
  <c r="AD1452" i="1"/>
  <c r="I1452" i="1"/>
  <c r="C1452" i="1"/>
  <c r="AH1511" i="1"/>
  <c r="AG1511" i="1"/>
  <c r="AF1511" i="1"/>
  <c r="AC1511" i="1"/>
  <c r="AD1511" i="1"/>
  <c r="I1511" i="1"/>
  <c r="C1511" i="1"/>
  <c r="AH1510" i="1"/>
  <c r="AG1510" i="1"/>
  <c r="AF1510" i="1"/>
  <c r="AC1510" i="1"/>
  <c r="AD1510" i="1"/>
  <c r="I1510" i="1"/>
  <c r="C1510" i="1"/>
  <c r="AH1509" i="1"/>
  <c r="AG1509" i="1"/>
  <c r="AF1509" i="1"/>
  <c r="AC1509" i="1"/>
  <c r="AD1509" i="1"/>
  <c r="I1509" i="1"/>
  <c r="C1509" i="1"/>
  <c r="AH1508" i="1"/>
  <c r="AG1508" i="1"/>
  <c r="AF1508" i="1"/>
  <c r="AC1508" i="1"/>
  <c r="AD1508" i="1"/>
  <c r="I1508" i="1"/>
  <c r="C1508" i="1"/>
  <c r="AH1507" i="1"/>
  <c r="AG1507" i="1"/>
  <c r="AF1507" i="1"/>
  <c r="AC1507" i="1"/>
  <c r="AD1507" i="1"/>
  <c r="I1507" i="1"/>
  <c r="C1507" i="1"/>
  <c r="AH1505" i="1"/>
  <c r="AG1505" i="1"/>
  <c r="AF1505" i="1"/>
  <c r="AC1505" i="1"/>
  <c r="AD1505" i="1"/>
  <c r="I1505" i="1"/>
  <c r="C1505" i="1"/>
  <c r="AH1501" i="1"/>
  <c r="AG1501" i="1"/>
  <c r="AF1501" i="1"/>
  <c r="AC1501" i="1"/>
  <c r="AD1501" i="1"/>
  <c r="I1501" i="1"/>
  <c r="C1501" i="1"/>
  <c r="AH1497" i="1"/>
  <c r="AG1497" i="1"/>
  <c r="AF1497" i="1"/>
  <c r="AC1497" i="1"/>
  <c r="AD1497" i="1"/>
  <c r="I1497" i="1"/>
  <c r="C1497" i="1"/>
  <c r="AH1495" i="1"/>
  <c r="AG1495" i="1"/>
  <c r="AF1495" i="1"/>
  <c r="AC1495" i="1"/>
  <c r="AD1495" i="1"/>
  <c r="I1495" i="1"/>
  <c r="C1495" i="1"/>
  <c r="AH1485" i="1"/>
  <c r="AG1485" i="1"/>
  <c r="AF1485" i="1"/>
  <c r="AC1485" i="1"/>
  <c r="AD1485" i="1"/>
  <c r="I1485" i="1"/>
  <c r="C1485" i="1"/>
  <c r="AH1483" i="1"/>
  <c r="AG1483" i="1"/>
  <c r="AF1483" i="1"/>
  <c r="AC1483" i="1"/>
  <c r="AD1483" i="1"/>
  <c r="I1483" i="1"/>
  <c r="C1483" i="1"/>
  <c r="AH1481" i="1"/>
  <c r="AG1481" i="1"/>
  <c r="AF1481" i="1"/>
  <c r="AC1481" i="1"/>
  <c r="AD1481" i="1"/>
  <c r="I1481" i="1"/>
  <c r="C1481" i="1"/>
  <c r="AH1480" i="1"/>
  <c r="AG1480" i="1"/>
  <c r="AF1480" i="1"/>
  <c r="AC1480" i="1"/>
  <c r="AD1480" i="1"/>
  <c r="I1480" i="1"/>
  <c r="C1480" i="1"/>
  <c r="AH1479" i="1"/>
  <c r="AG1479" i="1"/>
  <c r="AF1479" i="1"/>
  <c r="AC1479" i="1"/>
  <c r="AD1479" i="1"/>
  <c r="I1479" i="1"/>
  <c r="C1479" i="1"/>
  <c r="AH1474" i="1"/>
  <c r="AG1474" i="1"/>
  <c r="AF1474" i="1"/>
  <c r="AC1474" i="1"/>
  <c r="AD1474" i="1"/>
  <c r="I1474" i="1"/>
  <c r="C1474" i="1"/>
  <c r="AH1473" i="1"/>
  <c r="AG1473" i="1"/>
  <c r="AF1473" i="1"/>
  <c r="AC1473" i="1"/>
  <c r="AD1473" i="1"/>
  <c r="I1473" i="1"/>
  <c r="C1473" i="1"/>
  <c r="AH1472" i="1"/>
  <c r="AG1472" i="1"/>
  <c r="AF1472" i="1"/>
  <c r="AC1472" i="1"/>
  <c r="AD1472" i="1"/>
  <c r="I1472" i="1"/>
  <c r="C1472" i="1"/>
  <c r="AH1471" i="1"/>
  <c r="AG1471" i="1"/>
  <c r="AF1471" i="1"/>
  <c r="AC1471" i="1"/>
  <c r="AD1471" i="1"/>
  <c r="I1471" i="1"/>
  <c r="C1471" i="1"/>
  <c r="AH1469" i="1"/>
  <c r="AG1469" i="1"/>
  <c r="AF1469" i="1"/>
  <c r="AC1469" i="1"/>
  <c r="AD1469" i="1"/>
  <c r="I1469" i="1"/>
  <c r="C1469" i="1"/>
  <c r="AH1468" i="1"/>
  <c r="AG1468" i="1"/>
  <c r="AF1468" i="1"/>
  <c r="AC1468" i="1"/>
  <c r="AD1468" i="1"/>
  <c r="I1468" i="1"/>
  <c r="C1468" i="1"/>
  <c r="AH1459" i="1"/>
  <c r="AG1459" i="1"/>
  <c r="AF1459" i="1"/>
  <c r="AC1459" i="1"/>
  <c r="AD1459" i="1"/>
  <c r="I1459" i="1"/>
  <c r="C1459" i="1"/>
  <c r="AH1455" i="1"/>
  <c r="AG1455" i="1"/>
  <c r="AF1455" i="1"/>
  <c r="AC1455" i="1"/>
  <c r="AD1455" i="1"/>
  <c r="I1455" i="1"/>
  <c r="C1455" i="1"/>
  <c r="AH1454" i="1"/>
  <c r="AG1454" i="1"/>
  <c r="AF1454" i="1"/>
  <c r="AC1454" i="1"/>
  <c r="AD1454" i="1"/>
  <c r="I1454" i="1"/>
  <c r="C1454" i="1"/>
  <c r="AH1453" i="1"/>
  <c r="AG1453" i="1"/>
  <c r="AF1453" i="1"/>
  <c r="AC1453" i="1"/>
  <c r="AD1453" i="1"/>
  <c r="I1453" i="1"/>
  <c r="C1453" i="1"/>
  <c r="AH1451" i="1"/>
  <c r="AG1451" i="1"/>
  <c r="AF1451" i="1"/>
  <c r="AC1451" i="1"/>
  <c r="AD1451" i="1"/>
  <c r="I1451" i="1"/>
  <c r="C1451" i="1"/>
  <c r="AH1450" i="1"/>
  <c r="AG1450" i="1"/>
  <c r="AF1450" i="1"/>
  <c r="AC1450" i="1"/>
  <c r="AD1450" i="1"/>
  <c r="I1450" i="1"/>
  <c r="C1450" i="1"/>
  <c r="AH1444" i="1"/>
  <c r="AG1444" i="1"/>
  <c r="AF1444" i="1"/>
  <c r="AC1444" i="1"/>
  <c r="AD1444" i="1"/>
  <c r="I1444" i="1"/>
  <c r="C1444" i="1"/>
  <c r="AH1442" i="1"/>
  <c r="AG1442" i="1"/>
  <c r="AF1442" i="1"/>
  <c r="AC1442" i="1"/>
  <c r="AD1442" i="1"/>
  <c r="I1442" i="1"/>
  <c r="C1442" i="1"/>
  <c r="AH1441" i="1"/>
  <c r="AG1441" i="1"/>
  <c r="AF1441" i="1"/>
  <c r="AC1441" i="1"/>
  <c r="AD1441" i="1"/>
  <c r="I1441" i="1"/>
  <c r="C1441" i="1"/>
  <c r="AH1430" i="1"/>
  <c r="AG1430" i="1"/>
  <c r="AF1430" i="1"/>
  <c r="AC1430" i="1"/>
  <c r="AD1430" i="1"/>
  <c r="I1430" i="1"/>
  <c r="C1430" i="1"/>
  <c r="AH1425" i="1"/>
  <c r="AG1425" i="1"/>
  <c r="AF1425" i="1"/>
  <c r="AC1425" i="1"/>
  <c r="AD1425" i="1"/>
  <c r="I1425" i="1"/>
  <c r="C1425" i="1"/>
  <c r="AH1422" i="1"/>
  <c r="AG1422" i="1"/>
  <c r="AF1422" i="1"/>
  <c r="AC1422" i="1"/>
  <c r="AD1422" i="1"/>
  <c r="I1422" i="1"/>
  <c r="C1422" i="1"/>
  <c r="AH1419" i="1"/>
  <c r="AG1419" i="1"/>
  <c r="AF1419" i="1"/>
  <c r="AC1419" i="1"/>
  <c r="AD1419" i="1"/>
  <c r="I1419" i="1"/>
  <c r="C1419" i="1"/>
  <c r="AH1418" i="1"/>
  <c r="AG1418" i="1"/>
  <c r="AF1418" i="1"/>
  <c r="AC1418" i="1"/>
  <c r="AD1418" i="1"/>
  <c r="I1418" i="1"/>
  <c r="C1418" i="1"/>
  <c r="AH1409" i="1"/>
  <c r="AG1409" i="1"/>
  <c r="AF1409" i="1"/>
  <c r="AC1409" i="1"/>
  <c r="AD1409" i="1"/>
  <c r="I1409" i="1"/>
  <c r="C1409" i="1"/>
  <c r="AH1406" i="1"/>
  <c r="AG1406" i="1"/>
  <c r="AF1406" i="1"/>
  <c r="AC1406" i="1"/>
  <c r="AD1406" i="1"/>
  <c r="I1406" i="1"/>
  <c r="C1406" i="1"/>
  <c r="AH1449" i="1"/>
  <c r="AG1449" i="1"/>
  <c r="AF1449" i="1"/>
  <c r="AC1449" i="1"/>
  <c r="AD1449" i="1"/>
  <c r="I1449" i="1"/>
  <c r="C1449" i="1"/>
  <c r="AH1446" i="1"/>
  <c r="AG1446" i="1"/>
  <c r="AF1446" i="1"/>
  <c r="AC1446" i="1"/>
  <c r="AD1446" i="1"/>
  <c r="I1446" i="1"/>
  <c r="C1446" i="1"/>
  <c r="AH1445" i="1"/>
  <c r="AG1445" i="1"/>
  <c r="AF1445" i="1"/>
  <c r="AC1445" i="1"/>
  <c r="AD1445" i="1"/>
  <c r="I1445" i="1"/>
  <c r="C1445" i="1"/>
  <c r="AH1443" i="1"/>
  <c r="AG1443" i="1"/>
  <c r="AF1443" i="1"/>
  <c r="AC1443" i="1"/>
  <c r="AD1443" i="1"/>
  <c r="I1443" i="1"/>
  <c r="C1443" i="1"/>
  <c r="AH1439" i="1"/>
  <c r="AG1439" i="1"/>
  <c r="AF1439" i="1"/>
  <c r="AC1439" i="1"/>
  <c r="AD1439" i="1"/>
  <c r="I1439" i="1"/>
  <c r="C1439" i="1"/>
  <c r="AH1440" i="1"/>
  <c r="AG1440" i="1"/>
  <c r="AF1440" i="1"/>
  <c r="AC1440" i="1"/>
  <c r="AD1440" i="1"/>
  <c r="I1440" i="1"/>
  <c r="C1440" i="1"/>
  <c r="AH1438" i="1"/>
  <c r="AG1438" i="1"/>
  <c r="AF1438" i="1"/>
  <c r="AC1438" i="1"/>
  <c r="AD1438" i="1"/>
  <c r="I1438" i="1"/>
  <c r="C1438" i="1"/>
  <c r="AH1437" i="1"/>
  <c r="AG1437" i="1"/>
  <c r="AF1437" i="1"/>
  <c r="AC1437" i="1"/>
  <c r="AD1437" i="1"/>
  <c r="I1437" i="1"/>
  <c r="C1437" i="1"/>
  <c r="AH1436" i="1"/>
  <c r="AG1436" i="1"/>
  <c r="AF1436" i="1"/>
  <c r="AC1436" i="1"/>
  <c r="AD1436" i="1"/>
  <c r="I1436" i="1"/>
  <c r="C1436" i="1"/>
  <c r="AH1435" i="1"/>
  <c r="AG1435" i="1"/>
  <c r="AF1435" i="1"/>
  <c r="AC1435" i="1"/>
  <c r="AD1435" i="1"/>
  <c r="I1435" i="1"/>
  <c r="C1435" i="1"/>
  <c r="AH1434" i="1"/>
  <c r="AG1434" i="1"/>
  <c r="AF1434" i="1"/>
  <c r="AC1434" i="1"/>
  <c r="AD1434" i="1"/>
  <c r="I1434" i="1"/>
  <c r="C1434" i="1"/>
  <c r="AH1433" i="1"/>
  <c r="AG1433" i="1"/>
  <c r="AF1433" i="1"/>
  <c r="AC1433" i="1"/>
  <c r="AD1433" i="1"/>
  <c r="I1433" i="1"/>
  <c r="C1433" i="1"/>
  <c r="AH1432" i="1"/>
  <c r="AG1432" i="1"/>
  <c r="AF1432" i="1"/>
  <c r="AC1432" i="1"/>
  <c r="AD1432" i="1"/>
  <c r="I1432" i="1"/>
  <c r="C1432" i="1"/>
  <c r="AH1431" i="1"/>
  <c r="AG1431" i="1"/>
  <c r="AF1431" i="1"/>
  <c r="AC1431" i="1"/>
  <c r="AD1431" i="1"/>
  <c r="I1431" i="1"/>
  <c r="C1431" i="1"/>
  <c r="AH1429" i="1"/>
  <c r="AG1429" i="1"/>
  <c r="AF1429" i="1"/>
  <c r="AC1429" i="1"/>
  <c r="AD1429" i="1"/>
  <c r="I1429" i="1"/>
  <c r="C1429" i="1"/>
  <c r="AH1428" i="1"/>
  <c r="AG1428" i="1"/>
  <c r="AF1428" i="1"/>
  <c r="AC1428" i="1"/>
  <c r="AD1428" i="1"/>
  <c r="I1428" i="1"/>
  <c r="C1428" i="1"/>
  <c r="AH1427" i="1"/>
  <c r="AG1427" i="1"/>
  <c r="AF1427" i="1"/>
  <c r="AC1427" i="1"/>
  <c r="AD1427" i="1"/>
  <c r="I1427" i="1"/>
  <c r="C1427" i="1"/>
  <c r="AH1426" i="1"/>
  <c r="AG1426" i="1"/>
  <c r="AF1426" i="1"/>
  <c r="AC1426" i="1"/>
  <c r="AD1426" i="1"/>
  <c r="I1426" i="1"/>
  <c r="C1426" i="1"/>
  <c r="AH1424" i="1"/>
  <c r="AG1424" i="1"/>
  <c r="AF1424" i="1"/>
  <c r="AC1424" i="1"/>
  <c r="AD1424" i="1"/>
  <c r="I1424" i="1"/>
  <c r="C1424" i="1"/>
  <c r="AH1423" i="1"/>
  <c r="AG1423" i="1"/>
  <c r="AF1423" i="1"/>
  <c r="AC1423" i="1"/>
  <c r="AD1423" i="1"/>
  <c r="I1423" i="1"/>
  <c r="C1423" i="1"/>
  <c r="AH1421" i="1"/>
  <c r="AG1421" i="1"/>
  <c r="AF1421" i="1"/>
  <c r="AC1421" i="1"/>
  <c r="AD1421" i="1"/>
  <c r="I1421" i="1"/>
  <c r="C1421" i="1"/>
  <c r="AH1420" i="1"/>
  <c r="AG1420" i="1"/>
  <c r="AF1420" i="1"/>
  <c r="AC1420" i="1"/>
  <c r="AD1420" i="1"/>
  <c r="I1420" i="1"/>
  <c r="C1420" i="1"/>
  <c r="AH1417" i="1"/>
  <c r="AG1417" i="1"/>
  <c r="AF1417" i="1"/>
  <c r="AC1417" i="1"/>
  <c r="AD1417" i="1"/>
  <c r="I1417" i="1"/>
  <c r="C1417" i="1"/>
  <c r="AH1416" i="1"/>
  <c r="AG1416" i="1"/>
  <c r="AF1416" i="1"/>
  <c r="AC1416" i="1"/>
  <c r="AD1416" i="1"/>
  <c r="I1416" i="1"/>
  <c r="C1416" i="1"/>
  <c r="AH1415" i="1"/>
  <c r="AG1415" i="1"/>
  <c r="AF1415" i="1"/>
  <c r="AC1415" i="1"/>
  <c r="AD1415" i="1"/>
  <c r="I1415" i="1"/>
  <c r="C1415" i="1"/>
  <c r="AH1414" i="1"/>
  <c r="AG1414" i="1"/>
  <c r="AF1414" i="1"/>
  <c r="AC1414" i="1"/>
  <c r="AD1414" i="1"/>
  <c r="I1414" i="1"/>
  <c r="C1414" i="1"/>
  <c r="AH1413" i="1"/>
  <c r="AG1413" i="1"/>
  <c r="AF1413" i="1"/>
  <c r="AC1413" i="1"/>
  <c r="AD1413" i="1"/>
  <c r="I1413" i="1"/>
  <c r="C1413" i="1"/>
  <c r="D3" i="22"/>
  <c r="E3" i="22" s="1"/>
  <c r="AH1412" i="1"/>
  <c r="AG1412" i="1"/>
  <c r="AF1412" i="1"/>
  <c r="AC1412" i="1"/>
  <c r="AD1412" i="1"/>
  <c r="I1412" i="1"/>
  <c r="C1412" i="1"/>
  <c r="AH1411" i="1"/>
  <c r="AG1411" i="1"/>
  <c r="AF1411" i="1"/>
  <c r="AC1411" i="1"/>
  <c r="AD1411" i="1"/>
  <c r="I1411" i="1"/>
  <c r="C1411" i="1"/>
  <c r="AH1410" i="1"/>
  <c r="AG1410" i="1"/>
  <c r="AF1410" i="1"/>
  <c r="AC1410" i="1"/>
  <c r="AD1410" i="1"/>
  <c r="I1410" i="1"/>
  <c r="C1410" i="1"/>
  <c r="AH1408" i="1"/>
  <c r="AG1408" i="1"/>
  <c r="AF1408" i="1"/>
  <c r="AC1408" i="1"/>
  <c r="AD1408" i="1"/>
  <c r="I1408" i="1"/>
  <c r="C1408" i="1"/>
  <c r="AH1407" i="1"/>
  <c r="AG1407" i="1"/>
  <c r="AF1407" i="1"/>
  <c r="AC1407" i="1"/>
  <c r="AD1407" i="1"/>
  <c r="I1407" i="1"/>
  <c r="C1407" i="1"/>
  <c r="AH1401" i="1"/>
  <c r="AG1401" i="1"/>
  <c r="AF1401" i="1"/>
  <c r="AC1401" i="1"/>
  <c r="AD1401" i="1"/>
  <c r="I1401" i="1"/>
  <c r="C1401" i="1"/>
  <c r="AH1400" i="1"/>
  <c r="AG1400" i="1"/>
  <c r="AF1400" i="1"/>
  <c r="AC1400" i="1"/>
  <c r="AD1400" i="1"/>
  <c r="I1400" i="1"/>
  <c r="C1400" i="1"/>
  <c r="AH1399" i="1"/>
  <c r="AG1399" i="1"/>
  <c r="AF1399" i="1"/>
  <c r="AC1399" i="1"/>
  <c r="AD1399" i="1"/>
  <c r="I1399" i="1"/>
  <c r="C1399" i="1"/>
  <c r="AH1398" i="1"/>
  <c r="AG1398" i="1"/>
  <c r="AF1398" i="1"/>
  <c r="AC1398" i="1"/>
  <c r="AD1398" i="1"/>
  <c r="I1398" i="1"/>
  <c r="C1398" i="1"/>
  <c r="AH1554" i="1"/>
  <c r="AG1554" i="1"/>
  <c r="AF1554" i="1"/>
  <c r="AD1554" i="1"/>
  <c r="AC1554" i="1"/>
  <c r="I1554" i="1"/>
  <c r="C1554" i="1"/>
  <c r="AH1552" i="1"/>
  <c r="AG1552" i="1"/>
  <c r="AF1552" i="1"/>
  <c r="AD1552" i="1"/>
  <c r="AC1552" i="1"/>
  <c r="I1552" i="1"/>
  <c r="C1552" i="1"/>
  <c r="AH1551" i="1"/>
  <c r="AG1551" i="1"/>
  <c r="AF1551" i="1"/>
  <c r="AD1551" i="1"/>
  <c r="AC1551" i="1"/>
  <c r="I1551" i="1"/>
  <c r="C1551" i="1"/>
  <c r="AH1550" i="1"/>
  <c r="AG1550" i="1"/>
  <c r="AF1550" i="1"/>
  <c r="AC1550" i="1"/>
  <c r="AD1550" i="1"/>
  <c r="I1550" i="1"/>
  <c r="C1550" i="1"/>
  <c r="AH1549" i="1"/>
  <c r="AG1549" i="1"/>
  <c r="AF1549" i="1"/>
  <c r="AD1549" i="1"/>
  <c r="AC1549" i="1"/>
  <c r="I1549" i="1"/>
  <c r="C1549" i="1"/>
  <c r="AH1548" i="1"/>
  <c r="AG1548" i="1"/>
  <c r="AF1548" i="1"/>
  <c r="AD1548" i="1"/>
  <c r="AC1548" i="1"/>
  <c r="I1548" i="1"/>
  <c r="C1548" i="1"/>
  <c r="AH1547" i="1"/>
  <c r="AG1547" i="1"/>
  <c r="AF1547" i="1"/>
  <c r="AD1547" i="1"/>
  <c r="AC1547" i="1"/>
  <c r="I1547" i="1"/>
  <c r="C1547" i="1"/>
  <c r="AH1545" i="1"/>
  <c r="AG1545" i="1"/>
  <c r="AF1545" i="1"/>
  <c r="AC1545" i="1"/>
  <c r="AD1545" i="1"/>
  <c r="I1545" i="1"/>
  <c r="C1545" i="1"/>
  <c r="AH1544" i="1"/>
  <c r="AG1544" i="1"/>
  <c r="AF1544" i="1"/>
  <c r="AD1544" i="1"/>
  <c r="AC1544" i="1"/>
  <c r="I1544" i="1"/>
  <c r="C1544" i="1"/>
  <c r="AH1543" i="1"/>
  <c r="AG1543" i="1"/>
  <c r="AF1543" i="1"/>
  <c r="AD1543" i="1"/>
  <c r="AC1543" i="1"/>
  <c r="I1543" i="1"/>
  <c r="C1543" i="1"/>
  <c r="AH1542" i="1"/>
  <c r="AG1542" i="1"/>
  <c r="AF1542" i="1"/>
  <c r="AD1542" i="1"/>
  <c r="AC1542" i="1"/>
  <c r="I1542" i="1"/>
  <c r="C1542" i="1"/>
  <c r="AH1541" i="1"/>
  <c r="AG1541" i="1"/>
  <c r="AF1541" i="1"/>
  <c r="AC1541" i="1"/>
  <c r="AD1541" i="1"/>
  <c r="I1541" i="1"/>
  <c r="C1541" i="1"/>
  <c r="AH1540" i="1"/>
  <c r="AG1540" i="1"/>
  <c r="AF1540" i="1"/>
  <c r="AD1540" i="1"/>
  <c r="AC1540" i="1"/>
  <c r="I1540" i="1"/>
  <c r="C1540" i="1"/>
  <c r="AH1539" i="1"/>
  <c r="AG1539" i="1"/>
  <c r="AF1539" i="1"/>
  <c r="AD1539" i="1"/>
  <c r="AC1539" i="1"/>
  <c r="I1539" i="1"/>
  <c r="C1539" i="1"/>
  <c r="AH1538" i="1"/>
  <c r="AG1538" i="1"/>
  <c r="AF1538" i="1"/>
  <c r="AD1538" i="1"/>
  <c r="AC1538" i="1"/>
  <c r="I1538" i="1"/>
  <c r="C1538" i="1"/>
  <c r="AH1537" i="1"/>
  <c r="AG1537" i="1"/>
  <c r="AF1537" i="1"/>
  <c r="AC1537" i="1"/>
  <c r="AD1537" i="1"/>
  <c r="I1537" i="1"/>
  <c r="C1537" i="1"/>
  <c r="AH1536" i="1"/>
  <c r="AG1536" i="1"/>
  <c r="AF1536" i="1"/>
  <c r="AD1536" i="1"/>
  <c r="AC1536" i="1"/>
  <c r="I1536" i="1"/>
  <c r="C1536" i="1"/>
  <c r="AH1535" i="1"/>
  <c r="AG1535" i="1"/>
  <c r="AF1535" i="1"/>
  <c r="AC1535" i="1"/>
  <c r="AD1535" i="1"/>
  <c r="I1535" i="1"/>
  <c r="C1535" i="1"/>
  <c r="AH1534" i="1"/>
  <c r="AG1534" i="1"/>
  <c r="AF1534" i="1"/>
  <c r="AD1534" i="1"/>
  <c r="AC1534" i="1"/>
  <c r="I1534" i="1"/>
  <c r="C1534" i="1"/>
  <c r="AH1533" i="1"/>
  <c r="AG1533" i="1"/>
  <c r="AF1533" i="1"/>
  <c r="AD1533" i="1"/>
  <c r="AC1533" i="1"/>
  <c r="I1533" i="1"/>
  <c r="C1533" i="1"/>
  <c r="AH1532" i="1"/>
  <c r="AG1532" i="1"/>
  <c r="AF1532" i="1"/>
  <c r="AC1532" i="1"/>
  <c r="AD1532" i="1"/>
  <c r="I1532" i="1"/>
  <c r="C1532" i="1"/>
  <c r="AH1531" i="1"/>
  <c r="AG1531" i="1"/>
  <c r="AF1531" i="1"/>
  <c r="AC1531" i="1"/>
  <c r="AD1531" i="1"/>
  <c r="I1531" i="1"/>
  <c r="C1531" i="1"/>
  <c r="AH1530" i="1"/>
  <c r="AG1530" i="1"/>
  <c r="AF1530" i="1"/>
  <c r="AC1530" i="1"/>
  <c r="AD1530" i="1"/>
  <c r="I1530" i="1"/>
  <c r="C1530" i="1"/>
  <c r="AH1529" i="1"/>
  <c r="AG1529" i="1"/>
  <c r="AF1529" i="1"/>
  <c r="AC1529" i="1"/>
  <c r="AD1529" i="1"/>
  <c r="I1529" i="1"/>
  <c r="C1529" i="1"/>
  <c r="AH1528" i="1"/>
  <c r="AG1528" i="1"/>
  <c r="AF1528" i="1"/>
  <c r="AC1528" i="1"/>
  <c r="AD1528" i="1"/>
  <c r="I1528" i="1"/>
  <c r="C1528" i="1"/>
  <c r="AH1527" i="1"/>
  <c r="AG1527" i="1"/>
  <c r="AF1527" i="1"/>
  <c r="AC1527" i="1"/>
  <c r="AD1527" i="1"/>
  <c r="I1527" i="1"/>
  <c r="C1527" i="1"/>
  <c r="AH1526" i="1"/>
  <c r="AG1526" i="1"/>
  <c r="AF1526" i="1"/>
  <c r="AC1526" i="1"/>
  <c r="AD1526" i="1"/>
  <c r="I1526" i="1"/>
  <c r="C1526" i="1"/>
  <c r="AH1525" i="1"/>
  <c r="AG1525" i="1"/>
  <c r="AF1525" i="1"/>
  <c r="AC1525" i="1"/>
  <c r="AD1525" i="1"/>
  <c r="I1525" i="1"/>
  <c r="C1525" i="1"/>
  <c r="AH1524" i="1"/>
  <c r="AG1524" i="1"/>
  <c r="AF1524" i="1"/>
  <c r="AC1524" i="1"/>
  <c r="AD1524" i="1"/>
  <c r="I1524" i="1"/>
  <c r="C1524" i="1"/>
  <c r="AH1523" i="1"/>
  <c r="AG1523" i="1"/>
  <c r="AF1523" i="1"/>
  <c r="AC1523" i="1"/>
  <c r="AD1523" i="1"/>
  <c r="I1523" i="1"/>
  <c r="C1523" i="1"/>
  <c r="AH1522" i="1"/>
  <c r="AG1522" i="1"/>
  <c r="AF1522" i="1"/>
  <c r="AC1522" i="1"/>
  <c r="AD1522" i="1"/>
  <c r="I1522" i="1"/>
  <c r="C1522" i="1"/>
  <c r="AH1521" i="1"/>
  <c r="AG1521" i="1"/>
  <c r="AF1521" i="1"/>
  <c r="AC1521" i="1"/>
  <c r="AD1521" i="1"/>
  <c r="I1521" i="1"/>
  <c r="C1521" i="1"/>
  <c r="AH1520" i="1"/>
  <c r="AG1520" i="1"/>
  <c r="AF1520" i="1"/>
  <c r="AC1520" i="1"/>
  <c r="AD1520" i="1"/>
  <c r="I1520" i="1"/>
  <c r="C1520" i="1"/>
  <c r="AH1519" i="1"/>
  <c r="AG1519" i="1"/>
  <c r="AF1519" i="1"/>
  <c r="AC1519" i="1"/>
  <c r="AD1519" i="1"/>
  <c r="I1519" i="1"/>
  <c r="C1519" i="1"/>
  <c r="AH1235" i="1"/>
  <c r="AG1235" i="1"/>
  <c r="AF1235" i="1"/>
  <c r="AC1235" i="1"/>
  <c r="AD1235" i="1"/>
  <c r="I1235" i="1"/>
  <c r="C1235" i="1"/>
  <c r="AH1234" i="1"/>
  <c r="AG1234" i="1"/>
  <c r="AF1234" i="1"/>
  <c r="AC1234" i="1"/>
  <c r="AD1234" i="1"/>
  <c r="I1234" i="1"/>
  <c r="C1234" i="1"/>
  <c r="AH1233" i="1"/>
  <c r="AG1233" i="1"/>
  <c r="AF1233" i="1"/>
  <c r="AC1233" i="1"/>
  <c r="AD1233" i="1"/>
  <c r="I1233" i="1"/>
  <c r="C1233" i="1"/>
  <c r="AH1232" i="1"/>
  <c r="AG1232" i="1"/>
  <c r="AF1232" i="1"/>
  <c r="AC1232" i="1"/>
  <c r="AD1232" i="1"/>
  <c r="I1232" i="1"/>
  <c r="C1232" i="1"/>
  <c r="AH1231" i="1"/>
  <c r="AG1231" i="1"/>
  <c r="AF1231" i="1"/>
  <c r="AC1231" i="1"/>
  <c r="AD1231" i="1"/>
  <c r="I1231" i="1"/>
  <c r="C1231" i="1"/>
  <c r="AH1230" i="1"/>
  <c r="AG1230" i="1"/>
  <c r="AF1230" i="1"/>
  <c r="AC1230" i="1"/>
  <c r="AD1230" i="1"/>
  <c r="I1230" i="1"/>
  <c r="C1230" i="1"/>
  <c r="AH1229" i="1"/>
  <c r="AG1229" i="1"/>
  <c r="AF1229" i="1"/>
  <c r="AC1229" i="1"/>
  <c r="AD1229" i="1"/>
  <c r="I1229" i="1"/>
  <c r="C1229" i="1"/>
  <c r="AH1228" i="1"/>
  <c r="AG1228" i="1"/>
  <c r="AF1228" i="1"/>
  <c r="AC1228" i="1"/>
  <c r="AD1228" i="1"/>
  <c r="I1228" i="1"/>
  <c r="C1228" i="1"/>
  <c r="AH1227" i="1"/>
  <c r="AG1227" i="1"/>
  <c r="AF1227" i="1"/>
  <c r="AC1227" i="1"/>
  <c r="AD1227" i="1"/>
  <c r="I1227" i="1"/>
  <c r="C1227" i="1"/>
  <c r="AH1226" i="1"/>
  <c r="AG1226" i="1"/>
  <c r="AF1226" i="1"/>
  <c r="AC1226" i="1"/>
  <c r="AD1226" i="1"/>
  <c r="I1226" i="1"/>
  <c r="C1226" i="1"/>
  <c r="AH1225" i="1"/>
  <c r="AG1225" i="1"/>
  <c r="AF1225" i="1"/>
  <c r="AC1225" i="1"/>
  <c r="AD1225" i="1"/>
  <c r="I1225" i="1"/>
  <c r="C1225" i="1"/>
  <c r="AH1224" i="1"/>
  <c r="AG1224" i="1"/>
  <c r="AF1224" i="1"/>
  <c r="AC1224" i="1"/>
  <c r="AD1224" i="1"/>
  <c r="I1224" i="1"/>
  <c r="C1224" i="1"/>
  <c r="AH1223" i="1"/>
  <c r="AG1223" i="1"/>
  <c r="AF1223" i="1"/>
  <c r="AC1223" i="1"/>
  <c r="AD1223" i="1"/>
  <c r="I1223" i="1"/>
  <c r="C1223" i="1"/>
  <c r="AH1222" i="1"/>
  <c r="AG1222" i="1"/>
  <c r="AF1222" i="1"/>
  <c r="AC1222" i="1"/>
  <c r="AD1222" i="1"/>
  <c r="I1222" i="1"/>
  <c r="C1222" i="1"/>
  <c r="AH1221" i="1"/>
  <c r="AG1221" i="1"/>
  <c r="AF1221" i="1"/>
  <c r="AC1221" i="1"/>
  <c r="AD1221" i="1"/>
  <c r="I1221" i="1"/>
  <c r="C1221" i="1"/>
  <c r="AH1220" i="1"/>
  <c r="AG1220" i="1"/>
  <c r="AF1220" i="1"/>
  <c r="AC1220" i="1"/>
  <c r="AD1220" i="1"/>
  <c r="I1220" i="1"/>
  <c r="C1220" i="1"/>
  <c r="AH1219" i="1"/>
  <c r="AG1219" i="1"/>
  <c r="AF1219" i="1"/>
  <c r="AC1219" i="1"/>
  <c r="AD1219" i="1"/>
  <c r="I1219" i="1"/>
  <c r="C1219" i="1"/>
  <c r="AH1218" i="1"/>
  <c r="AG1218" i="1"/>
  <c r="AF1218" i="1"/>
  <c r="AC1218" i="1"/>
  <c r="AD1218" i="1"/>
  <c r="I1218" i="1"/>
  <c r="C1218" i="1"/>
  <c r="AH1217" i="1"/>
  <c r="AG1217" i="1"/>
  <c r="AF1217" i="1"/>
  <c r="AC1217" i="1"/>
  <c r="AD1217" i="1"/>
  <c r="I1217" i="1"/>
  <c r="C1217" i="1"/>
  <c r="AH1216" i="1"/>
  <c r="AG1216" i="1"/>
  <c r="AF1216" i="1"/>
  <c r="AC1216" i="1"/>
  <c r="AD1216" i="1"/>
  <c r="I1216" i="1"/>
  <c r="C1216" i="1"/>
  <c r="AH1215" i="1"/>
  <c r="AG1215" i="1"/>
  <c r="AF1215" i="1"/>
  <c r="AC1215" i="1"/>
  <c r="AD1215" i="1"/>
  <c r="I1215" i="1"/>
  <c r="C1215" i="1"/>
  <c r="AH1214" i="1"/>
  <c r="AG1214" i="1"/>
  <c r="AF1214" i="1"/>
  <c r="AC1214" i="1"/>
  <c r="AD1214" i="1"/>
  <c r="I1214" i="1"/>
  <c r="C1214" i="1"/>
  <c r="AH1213" i="1"/>
  <c r="AG1213" i="1"/>
  <c r="AF1213" i="1"/>
  <c r="AC1213" i="1"/>
  <c r="AD1213" i="1"/>
  <c r="I1213" i="1"/>
  <c r="C1213" i="1"/>
  <c r="AH1212" i="1"/>
  <c r="AG1212" i="1"/>
  <c r="AF1212" i="1"/>
  <c r="AC1212" i="1"/>
  <c r="AD1212" i="1"/>
  <c r="I1212" i="1"/>
  <c r="C1212" i="1"/>
  <c r="AH1211" i="1"/>
  <c r="AG1211" i="1"/>
  <c r="AF1211" i="1"/>
  <c r="AC1211" i="1"/>
  <c r="AD1211" i="1"/>
  <c r="I1211" i="1"/>
  <c r="C1211" i="1"/>
  <c r="AH1210" i="1"/>
  <c r="AG1210" i="1"/>
  <c r="AF1210" i="1"/>
  <c r="AC1210" i="1"/>
  <c r="AD1210" i="1"/>
  <c r="I1210" i="1"/>
  <c r="C1210" i="1"/>
  <c r="AH1209" i="1"/>
  <c r="AG1209" i="1"/>
  <c r="AF1209" i="1"/>
  <c r="AC1209" i="1"/>
  <c r="AD1209" i="1"/>
  <c r="I1209" i="1"/>
  <c r="C1209" i="1"/>
  <c r="AH1208" i="1"/>
  <c r="AG1208" i="1"/>
  <c r="AF1208" i="1"/>
  <c r="AC1208" i="1"/>
  <c r="AD1208" i="1"/>
  <c r="I1208" i="1"/>
  <c r="C1208" i="1"/>
  <c r="AH1207" i="1"/>
  <c r="AG1207" i="1"/>
  <c r="AF1207" i="1"/>
  <c r="AC1207" i="1"/>
  <c r="AD1207" i="1"/>
  <c r="I1207" i="1"/>
  <c r="C1207" i="1"/>
  <c r="AH1206" i="1"/>
  <c r="AG1206" i="1"/>
  <c r="AF1206" i="1"/>
  <c r="AC1206" i="1"/>
  <c r="AD1206" i="1"/>
  <c r="I1206" i="1"/>
  <c r="C1206" i="1"/>
  <c r="AH1205" i="1"/>
  <c r="AG1205" i="1"/>
  <c r="AF1205" i="1"/>
  <c r="AC1205" i="1"/>
  <c r="AD1205" i="1"/>
  <c r="I1205" i="1"/>
  <c r="C1205" i="1"/>
  <c r="AH1204" i="1"/>
  <c r="AG1204" i="1"/>
  <c r="AF1204" i="1"/>
  <c r="AC1204" i="1"/>
  <c r="AD1204" i="1"/>
  <c r="I1204" i="1"/>
  <c r="C1204" i="1"/>
  <c r="AH1203" i="1"/>
  <c r="AG1203" i="1"/>
  <c r="AF1203" i="1"/>
  <c r="AC1203" i="1"/>
  <c r="AD1203" i="1"/>
  <c r="I1203" i="1"/>
  <c r="C1203" i="1"/>
  <c r="AH1202" i="1"/>
  <c r="AG1202" i="1"/>
  <c r="AF1202" i="1"/>
  <c r="AC1202" i="1"/>
  <c r="AD1202" i="1"/>
  <c r="I1202" i="1"/>
  <c r="C1202" i="1"/>
  <c r="AH1201" i="1"/>
  <c r="AG1201" i="1"/>
  <c r="AF1201" i="1"/>
  <c r="AC1201" i="1"/>
  <c r="AD1201" i="1"/>
  <c r="I1201" i="1"/>
  <c r="C1201" i="1"/>
  <c r="AH1200" i="1"/>
  <c r="AG1200" i="1"/>
  <c r="AF1200" i="1"/>
  <c r="AC1200" i="1"/>
  <c r="AD1200" i="1"/>
  <c r="I1200" i="1"/>
  <c r="C1200" i="1"/>
  <c r="AH1199" i="1"/>
  <c r="AG1199" i="1"/>
  <c r="AF1199" i="1"/>
  <c r="AC1199" i="1"/>
  <c r="AD1199" i="1"/>
  <c r="I1199" i="1"/>
  <c r="C1199" i="1"/>
  <c r="AH1198" i="1"/>
  <c r="AG1198" i="1"/>
  <c r="AF1198" i="1"/>
  <c r="AC1198" i="1"/>
  <c r="AD1198" i="1"/>
  <c r="I1198" i="1"/>
  <c r="C1198" i="1"/>
  <c r="AH1197" i="1"/>
  <c r="AG1197" i="1"/>
  <c r="AF1197" i="1"/>
  <c r="AC1197" i="1"/>
  <c r="AD1197" i="1"/>
  <c r="I1197" i="1"/>
  <c r="C1197" i="1"/>
  <c r="AH1196" i="1"/>
  <c r="AG1196" i="1"/>
  <c r="AF1196" i="1"/>
  <c r="AC1196" i="1"/>
  <c r="AD1196" i="1"/>
  <c r="I1196" i="1"/>
  <c r="C1196" i="1"/>
  <c r="AH1195" i="1"/>
  <c r="AG1195" i="1"/>
  <c r="AF1195" i="1"/>
  <c r="AC1195" i="1"/>
  <c r="AD1195" i="1"/>
  <c r="I1195" i="1"/>
  <c r="C1195" i="1"/>
  <c r="AH1194" i="1"/>
  <c r="AG1194" i="1"/>
  <c r="AF1194" i="1"/>
  <c r="AC1194" i="1"/>
  <c r="AD1194" i="1"/>
  <c r="I1194" i="1"/>
  <c r="C1194" i="1"/>
  <c r="AH1193" i="1"/>
  <c r="AG1193" i="1"/>
  <c r="AF1193" i="1"/>
  <c r="AC1193" i="1"/>
  <c r="AD1193" i="1"/>
  <c r="I1193" i="1"/>
  <c r="C1193" i="1"/>
  <c r="AH1192" i="1"/>
  <c r="AG1192" i="1"/>
  <c r="AF1192" i="1"/>
  <c r="AC1192" i="1"/>
  <c r="AD1192" i="1"/>
  <c r="I1192" i="1"/>
  <c r="C1192" i="1"/>
  <c r="AH1191" i="1"/>
  <c r="AG1191" i="1"/>
  <c r="AF1191" i="1"/>
  <c r="AC1191" i="1"/>
  <c r="AD1191" i="1"/>
  <c r="I1191" i="1"/>
  <c r="C1191" i="1"/>
  <c r="AH1190" i="1"/>
  <c r="AG1190" i="1"/>
  <c r="AF1190" i="1"/>
  <c r="AC1190" i="1"/>
  <c r="AD1190" i="1"/>
  <c r="I1190" i="1"/>
  <c r="C1190" i="1"/>
  <c r="AH1189" i="1"/>
  <c r="AG1189" i="1"/>
  <c r="AF1189" i="1"/>
  <c r="AC1189" i="1"/>
  <c r="AD1189" i="1"/>
  <c r="I1189" i="1"/>
  <c r="C1189" i="1"/>
  <c r="AH1188" i="1"/>
  <c r="AG1188" i="1"/>
  <c r="AF1188" i="1"/>
  <c r="AC1188" i="1"/>
  <c r="AD1188" i="1"/>
  <c r="I1188" i="1"/>
  <c r="C1188" i="1"/>
  <c r="AH1187" i="1"/>
  <c r="AG1187" i="1"/>
  <c r="AF1187" i="1"/>
  <c r="AC1187" i="1"/>
  <c r="AD1187" i="1"/>
  <c r="I1187" i="1"/>
  <c r="C1187" i="1"/>
  <c r="AH1186" i="1"/>
  <c r="AG1186" i="1"/>
  <c r="AF1186" i="1"/>
  <c r="AC1186" i="1"/>
  <c r="AD1186" i="1"/>
  <c r="I1186" i="1"/>
  <c r="C1186" i="1"/>
  <c r="AH1185" i="1"/>
  <c r="AG1185" i="1"/>
  <c r="AF1185" i="1"/>
  <c r="AC1185" i="1"/>
  <c r="AD1185" i="1"/>
  <c r="I1185" i="1"/>
  <c r="C1185" i="1"/>
  <c r="AH1184" i="1"/>
  <c r="AG1184" i="1"/>
  <c r="AF1184" i="1"/>
  <c r="AC1184" i="1"/>
  <c r="AD1184" i="1"/>
  <c r="I1184" i="1"/>
  <c r="C1184" i="1"/>
  <c r="AH1183" i="1"/>
  <c r="AG1183" i="1"/>
  <c r="AF1183" i="1"/>
  <c r="AC1183" i="1"/>
  <c r="AD1183" i="1"/>
  <c r="I1183" i="1"/>
  <c r="C1183" i="1"/>
  <c r="AH1182" i="1"/>
  <c r="AG1182" i="1"/>
  <c r="AF1182" i="1"/>
  <c r="AC1182" i="1"/>
  <c r="AD1182" i="1"/>
  <c r="I1182" i="1"/>
  <c r="C1182" i="1"/>
  <c r="AH1181" i="1"/>
  <c r="AG1181" i="1"/>
  <c r="AF1181" i="1"/>
  <c r="AC1181" i="1"/>
  <c r="AD1181" i="1"/>
  <c r="I1181" i="1"/>
  <c r="C1181" i="1"/>
  <c r="AH1180" i="1"/>
  <c r="AG1180" i="1"/>
  <c r="AF1180" i="1"/>
  <c r="AC1180" i="1"/>
  <c r="AD1180" i="1"/>
  <c r="I1180" i="1"/>
  <c r="C1180" i="1"/>
  <c r="AH1179" i="1"/>
  <c r="AG1179" i="1"/>
  <c r="AF1179" i="1"/>
  <c r="AC1179" i="1"/>
  <c r="AD1179" i="1"/>
  <c r="I1179" i="1"/>
  <c r="C1179" i="1"/>
  <c r="AH1178" i="1"/>
  <c r="AG1178" i="1"/>
  <c r="AF1178" i="1"/>
  <c r="AC1178" i="1"/>
  <c r="AD1178" i="1"/>
  <c r="I1178" i="1"/>
  <c r="C1178" i="1"/>
  <c r="AH1177" i="1"/>
  <c r="AG1177" i="1"/>
  <c r="AF1177" i="1"/>
  <c r="AC1177" i="1"/>
  <c r="AD1177" i="1"/>
  <c r="I1177" i="1"/>
  <c r="C1177" i="1"/>
  <c r="AH1176" i="1"/>
  <c r="AG1176" i="1"/>
  <c r="AF1176" i="1"/>
  <c r="AC1176" i="1"/>
  <c r="AD1176" i="1"/>
  <c r="I1176" i="1"/>
  <c r="C1176" i="1"/>
  <c r="AH1175" i="1"/>
  <c r="AG1175" i="1"/>
  <c r="AF1175" i="1"/>
  <c r="AC1175" i="1"/>
  <c r="AD1175" i="1"/>
  <c r="I1175" i="1"/>
  <c r="C1175" i="1"/>
  <c r="AH1174" i="1"/>
  <c r="AG1174" i="1"/>
  <c r="AF1174" i="1"/>
  <c r="AC1174" i="1"/>
  <c r="AD1174" i="1"/>
  <c r="I1174" i="1"/>
  <c r="C1174" i="1"/>
  <c r="AH1173" i="1"/>
  <c r="AG1173" i="1"/>
  <c r="AF1173" i="1"/>
  <c r="AC1173" i="1"/>
  <c r="AD1173" i="1"/>
  <c r="I1173" i="1"/>
  <c r="C1173" i="1"/>
  <c r="AH1172" i="1"/>
  <c r="AG1172" i="1"/>
  <c r="AF1172" i="1"/>
  <c r="AC1172" i="1"/>
  <c r="AD1172" i="1"/>
  <c r="I1172" i="1"/>
  <c r="C1172" i="1"/>
  <c r="AH1171" i="1"/>
  <c r="AG1171" i="1"/>
  <c r="AF1171" i="1"/>
  <c r="AC1171" i="1"/>
  <c r="AD1171" i="1"/>
  <c r="I1171" i="1"/>
  <c r="C1171" i="1"/>
  <c r="AH1170" i="1"/>
  <c r="AG1170" i="1"/>
  <c r="AF1170" i="1"/>
  <c r="AC1170" i="1"/>
  <c r="AD1170" i="1"/>
  <c r="I1170" i="1"/>
  <c r="C1170" i="1"/>
  <c r="AH1169" i="1"/>
  <c r="AG1169" i="1"/>
  <c r="AF1169" i="1"/>
  <c r="AC1169" i="1"/>
  <c r="AD1169" i="1"/>
  <c r="I1169" i="1"/>
  <c r="C1169" i="1"/>
  <c r="AH1168" i="1"/>
  <c r="AG1168" i="1"/>
  <c r="AF1168" i="1"/>
  <c r="AC1168" i="1"/>
  <c r="AD1168" i="1"/>
  <c r="I1168" i="1"/>
  <c r="C1168" i="1"/>
  <c r="AH1167" i="1"/>
  <c r="AG1167" i="1"/>
  <c r="AF1167" i="1"/>
  <c r="AC1167" i="1"/>
  <c r="AD1167" i="1"/>
  <c r="I1167" i="1"/>
  <c r="C1167" i="1"/>
  <c r="AH1166" i="1"/>
  <c r="AG1166" i="1"/>
  <c r="AF1166" i="1"/>
  <c r="AC1166" i="1"/>
  <c r="AD1166" i="1"/>
  <c r="I1166" i="1"/>
  <c r="C1166" i="1"/>
  <c r="AH1165" i="1"/>
  <c r="AG1165" i="1"/>
  <c r="AF1165" i="1"/>
  <c r="AC1165" i="1"/>
  <c r="AD1165" i="1"/>
  <c r="I1165" i="1"/>
  <c r="C1165" i="1"/>
  <c r="AH1164" i="1"/>
  <c r="AG1164" i="1"/>
  <c r="AF1164" i="1"/>
  <c r="AC1164" i="1"/>
  <c r="AD1164" i="1"/>
  <c r="I1164" i="1"/>
  <c r="C1164" i="1"/>
  <c r="AH1163" i="1"/>
  <c r="AG1163" i="1"/>
  <c r="AF1163" i="1"/>
  <c r="AC1163" i="1"/>
  <c r="AD1163" i="1"/>
  <c r="I1163" i="1"/>
  <c r="C1163" i="1"/>
  <c r="AH1162" i="1"/>
  <c r="AG1162" i="1"/>
  <c r="AF1162" i="1"/>
  <c r="AC1162" i="1"/>
  <c r="AD1162" i="1"/>
  <c r="I1162" i="1"/>
  <c r="C1162" i="1"/>
  <c r="AH1161" i="1"/>
  <c r="AG1161" i="1"/>
  <c r="AF1161" i="1"/>
  <c r="AC1161" i="1"/>
  <c r="AD1161" i="1"/>
  <c r="I1161" i="1"/>
  <c r="C1161" i="1"/>
  <c r="AH1160" i="1"/>
  <c r="AG1160" i="1"/>
  <c r="AF1160" i="1"/>
  <c r="AC1160" i="1"/>
  <c r="AD1160" i="1"/>
  <c r="I1160" i="1"/>
  <c r="C1160" i="1"/>
  <c r="AH1159" i="1"/>
  <c r="AG1159" i="1"/>
  <c r="AF1159" i="1"/>
  <c r="AC1159" i="1"/>
  <c r="AD1159" i="1"/>
  <c r="I1159" i="1"/>
  <c r="C1159" i="1"/>
  <c r="AH1158" i="1"/>
  <c r="AG1158" i="1"/>
  <c r="AF1158" i="1"/>
  <c r="AC1158" i="1"/>
  <c r="AD1158" i="1"/>
  <c r="I1158" i="1"/>
  <c r="C1158" i="1"/>
  <c r="AH1157" i="1"/>
  <c r="AG1157" i="1"/>
  <c r="AF1157" i="1"/>
  <c r="AC1157" i="1"/>
  <c r="AD1157" i="1"/>
  <c r="I1157" i="1"/>
  <c r="C1157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AH1156" i="1"/>
  <c r="AG1156" i="1"/>
  <c r="AF1156" i="1"/>
  <c r="AC1156" i="1"/>
  <c r="AD1156" i="1"/>
  <c r="I1156" i="1"/>
  <c r="C1156" i="1"/>
  <c r="AH1155" i="1"/>
  <c r="AG1155" i="1"/>
  <c r="AF1155" i="1"/>
  <c r="AC1155" i="1"/>
  <c r="AD1155" i="1"/>
  <c r="I1155" i="1"/>
  <c r="C1155" i="1"/>
  <c r="AH1154" i="1"/>
  <c r="AG1154" i="1"/>
  <c r="AF1154" i="1"/>
  <c r="AC1154" i="1"/>
  <c r="AD1154" i="1"/>
  <c r="I1154" i="1"/>
  <c r="C1154" i="1"/>
  <c r="AH1153" i="1"/>
  <c r="AG1153" i="1"/>
  <c r="AF1153" i="1"/>
  <c r="AC1153" i="1"/>
  <c r="AD1153" i="1"/>
  <c r="I1153" i="1"/>
  <c r="C1153" i="1"/>
  <c r="AH1152" i="1"/>
  <c r="AG1152" i="1"/>
  <c r="AF1152" i="1"/>
  <c r="AC1152" i="1"/>
  <c r="AD1152" i="1"/>
  <c r="I1152" i="1"/>
  <c r="C1152" i="1"/>
  <c r="AH1151" i="1"/>
  <c r="AG1151" i="1"/>
  <c r="AF1151" i="1"/>
  <c r="AC1151" i="1"/>
  <c r="AD1151" i="1"/>
  <c r="I1151" i="1"/>
  <c r="C1151" i="1"/>
  <c r="AH1150" i="1"/>
  <c r="AG1150" i="1"/>
  <c r="AF1150" i="1"/>
  <c r="AC1150" i="1"/>
  <c r="AD1150" i="1"/>
  <c r="I1150" i="1"/>
  <c r="C1150" i="1"/>
  <c r="AH906" i="1"/>
  <c r="AG906" i="1"/>
  <c r="AF906" i="1"/>
  <c r="AC906" i="1"/>
  <c r="AD906" i="1"/>
  <c r="C906" i="1"/>
  <c r="AH905" i="1"/>
  <c r="AG905" i="1"/>
  <c r="AF905" i="1"/>
  <c r="AC905" i="1"/>
  <c r="AD905" i="1"/>
  <c r="C905" i="1"/>
  <c r="AH904" i="1"/>
  <c r="AG904" i="1"/>
  <c r="AF904" i="1"/>
  <c r="AC904" i="1"/>
  <c r="AD904" i="1"/>
  <c r="C904" i="1"/>
  <c r="AH903" i="1"/>
  <c r="AG903" i="1"/>
  <c r="AF903" i="1"/>
  <c r="AC903" i="1"/>
  <c r="AD903" i="1"/>
  <c r="C903" i="1"/>
  <c r="AH902" i="1"/>
  <c r="AG902" i="1"/>
  <c r="AF902" i="1"/>
  <c r="AC902" i="1"/>
  <c r="AD902" i="1"/>
  <c r="C902" i="1"/>
  <c r="AH901" i="1"/>
  <c r="AG901" i="1"/>
  <c r="AF901" i="1"/>
  <c r="AC901" i="1"/>
  <c r="AD901" i="1"/>
  <c r="C901" i="1"/>
  <c r="AH900" i="1"/>
  <c r="AG900" i="1"/>
  <c r="AF900" i="1"/>
  <c r="AC900" i="1"/>
  <c r="AD900" i="1"/>
  <c r="C900" i="1"/>
  <c r="AH899" i="1"/>
  <c r="AG899" i="1"/>
  <c r="AF899" i="1"/>
  <c r="AC899" i="1"/>
  <c r="AD899" i="1"/>
  <c r="C899" i="1"/>
  <c r="AH898" i="1"/>
  <c r="AG898" i="1"/>
  <c r="AF898" i="1"/>
  <c r="AC898" i="1"/>
  <c r="AD898" i="1"/>
  <c r="C898" i="1"/>
  <c r="AH897" i="1"/>
  <c r="AG897" i="1"/>
  <c r="AF897" i="1"/>
  <c r="AC897" i="1"/>
  <c r="AD897" i="1"/>
  <c r="C897" i="1"/>
  <c r="AH896" i="1"/>
  <c r="AG896" i="1"/>
  <c r="AF896" i="1"/>
  <c r="AC896" i="1"/>
  <c r="AD896" i="1"/>
  <c r="C896" i="1"/>
  <c r="AH895" i="1"/>
  <c r="AG895" i="1"/>
  <c r="AF895" i="1"/>
  <c r="AC895" i="1"/>
  <c r="AD895" i="1"/>
  <c r="C895" i="1"/>
  <c r="AH894" i="1"/>
  <c r="AG894" i="1"/>
  <c r="AF894" i="1"/>
  <c r="AC894" i="1"/>
  <c r="AD894" i="1"/>
  <c r="C894" i="1"/>
  <c r="AH893" i="1"/>
  <c r="AG893" i="1"/>
  <c r="AF893" i="1"/>
  <c r="AC893" i="1"/>
  <c r="AD893" i="1"/>
  <c r="I893" i="1"/>
  <c r="C893" i="1"/>
  <c r="AH1149" i="1"/>
  <c r="AG1149" i="1"/>
  <c r="AF1149" i="1"/>
  <c r="AC1149" i="1"/>
  <c r="AD1149" i="1"/>
  <c r="I1149" i="1"/>
  <c r="C1149" i="1"/>
  <c r="AH1148" i="1"/>
  <c r="AG1148" i="1"/>
  <c r="AF1148" i="1"/>
  <c r="AC1148" i="1"/>
  <c r="AD1148" i="1"/>
  <c r="I1148" i="1"/>
  <c r="C1148" i="1"/>
  <c r="AH1147" i="1"/>
  <c r="AG1147" i="1"/>
  <c r="AF1147" i="1"/>
  <c r="AC1147" i="1"/>
  <c r="AD1147" i="1"/>
  <c r="I1147" i="1"/>
  <c r="C1147" i="1"/>
  <c r="C1130" i="1"/>
  <c r="AF1129" i="1"/>
  <c r="AF1130" i="1"/>
  <c r="AF1131" i="1"/>
  <c r="AF1132" i="1"/>
  <c r="AF1133" i="1"/>
  <c r="AF1134" i="1"/>
  <c r="AH1146" i="1"/>
  <c r="AG1146" i="1"/>
  <c r="AF1146" i="1"/>
  <c r="AC1146" i="1"/>
  <c r="AD1146" i="1"/>
  <c r="I1146" i="1"/>
  <c r="C1146" i="1"/>
  <c r="AH1145" i="1"/>
  <c r="AG1145" i="1"/>
  <c r="AF1145" i="1"/>
  <c r="AC1145" i="1"/>
  <c r="AD1145" i="1"/>
  <c r="I1145" i="1"/>
  <c r="C1145" i="1"/>
  <c r="AH1144" i="1"/>
  <c r="AG1144" i="1"/>
  <c r="AF1144" i="1"/>
  <c r="AC1144" i="1"/>
  <c r="AD1144" i="1"/>
  <c r="I1144" i="1"/>
  <c r="C1144" i="1"/>
  <c r="AH1143" i="1"/>
  <c r="AG1143" i="1"/>
  <c r="AF1143" i="1"/>
  <c r="AC1143" i="1"/>
  <c r="AD1143" i="1"/>
  <c r="I1143" i="1"/>
  <c r="C1143" i="1"/>
  <c r="AH1142" i="1"/>
  <c r="AG1142" i="1"/>
  <c r="AF1142" i="1"/>
  <c r="AC1142" i="1"/>
  <c r="AD1142" i="1"/>
  <c r="I1142" i="1"/>
  <c r="C1142" i="1"/>
  <c r="AH1141" i="1"/>
  <c r="AG1141" i="1"/>
  <c r="AF1141" i="1"/>
  <c r="AC1141" i="1"/>
  <c r="AD1141" i="1"/>
  <c r="I1141" i="1"/>
  <c r="C1141" i="1"/>
  <c r="AH1140" i="1"/>
  <c r="AG1140" i="1"/>
  <c r="AF1140" i="1"/>
  <c r="AC1140" i="1"/>
  <c r="AD1140" i="1"/>
  <c r="I1140" i="1"/>
  <c r="C1140" i="1"/>
  <c r="AH1139" i="1"/>
  <c r="AG1139" i="1"/>
  <c r="AF1139" i="1"/>
  <c r="AC1139" i="1"/>
  <c r="AD1139" i="1"/>
  <c r="I1139" i="1"/>
  <c r="C1139" i="1"/>
  <c r="AH1138" i="1"/>
  <c r="AG1138" i="1"/>
  <c r="AF1138" i="1"/>
  <c r="AC1138" i="1"/>
  <c r="AD1138" i="1"/>
  <c r="I1138" i="1"/>
  <c r="C1138" i="1"/>
  <c r="AH1137" i="1"/>
  <c r="AG1137" i="1"/>
  <c r="AF1137" i="1"/>
  <c r="AC1137" i="1"/>
  <c r="AD1137" i="1"/>
  <c r="I1137" i="1"/>
  <c r="C1137" i="1"/>
  <c r="AH1136" i="1"/>
  <c r="AG1136" i="1"/>
  <c r="AF1136" i="1"/>
  <c r="AC1136" i="1"/>
  <c r="AD1136" i="1"/>
  <c r="I1136" i="1"/>
  <c r="C1136" i="1"/>
  <c r="AH1135" i="1"/>
  <c r="AG1135" i="1"/>
  <c r="AF1135" i="1"/>
  <c r="AC1135" i="1"/>
  <c r="AD1135" i="1"/>
  <c r="I1135" i="1"/>
  <c r="C1135" i="1"/>
  <c r="AH1134" i="1"/>
  <c r="AG1134" i="1"/>
  <c r="AC1134" i="1"/>
  <c r="AD1134" i="1"/>
  <c r="I1134" i="1"/>
  <c r="C1134" i="1"/>
  <c r="AH1133" i="1"/>
  <c r="AG1133" i="1"/>
  <c r="AC1133" i="1"/>
  <c r="AD1133" i="1"/>
  <c r="I1133" i="1"/>
  <c r="C1133" i="1"/>
  <c r="AH1132" i="1"/>
  <c r="AG1132" i="1"/>
  <c r="AC1132" i="1"/>
  <c r="AD1132" i="1"/>
  <c r="I1132" i="1"/>
  <c r="C1132" i="1"/>
  <c r="AH1131" i="1"/>
  <c r="AG1131" i="1"/>
  <c r="AC1131" i="1"/>
  <c r="AD1131" i="1"/>
  <c r="I1131" i="1"/>
  <c r="C1131" i="1"/>
  <c r="AH1130" i="1"/>
  <c r="AG1130" i="1"/>
  <c r="AC1130" i="1"/>
  <c r="AD1130" i="1"/>
  <c r="I1130" i="1"/>
  <c r="AH1129" i="1"/>
  <c r="AG1129" i="1"/>
  <c r="AC1129" i="1"/>
  <c r="AD1129" i="1"/>
  <c r="I1129" i="1"/>
  <c r="C1129" i="1"/>
  <c r="AH1128" i="1"/>
  <c r="AG1128" i="1"/>
  <c r="AF1128" i="1"/>
  <c r="AC1128" i="1"/>
  <c r="AD1128" i="1"/>
  <c r="I1128" i="1"/>
  <c r="C1128" i="1"/>
  <c r="AH1127" i="1"/>
  <c r="AG1127" i="1"/>
  <c r="AF1127" i="1"/>
  <c r="AC1127" i="1"/>
  <c r="AD1127" i="1"/>
  <c r="I1127" i="1"/>
  <c r="C1127" i="1"/>
  <c r="AH1126" i="1"/>
  <c r="AG1126" i="1"/>
  <c r="AF1126" i="1"/>
  <c r="AC1126" i="1"/>
  <c r="AD1126" i="1"/>
  <c r="I1126" i="1"/>
  <c r="C1126" i="1"/>
  <c r="AH1125" i="1"/>
  <c r="AG1125" i="1"/>
  <c r="AF1125" i="1"/>
  <c r="AC1125" i="1"/>
  <c r="AD1125" i="1"/>
  <c r="I1125" i="1"/>
  <c r="C1125" i="1"/>
  <c r="AH1124" i="1"/>
  <c r="AG1124" i="1"/>
  <c r="AF1124" i="1"/>
  <c r="AC1124" i="1"/>
  <c r="AD1124" i="1"/>
  <c r="I1124" i="1"/>
  <c r="C1124" i="1"/>
  <c r="AH1123" i="1"/>
  <c r="AG1123" i="1"/>
  <c r="AF1123" i="1"/>
  <c r="AC1123" i="1"/>
  <c r="AD1123" i="1"/>
  <c r="I1123" i="1"/>
  <c r="C1123" i="1"/>
  <c r="AH1122" i="1"/>
  <c r="AG1122" i="1"/>
  <c r="AF1122" i="1"/>
  <c r="AC1122" i="1"/>
  <c r="AD1122" i="1"/>
  <c r="I1122" i="1"/>
  <c r="C1122" i="1"/>
  <c r="AH1121" i="1"/>
  <c r="AG1121" i="1"/>
  <c r="AF1121" i="1"/>
  <c r="AC1121" i="1"/>
  <c r="AD1121" i="1"/>
  <c r="I1121" i="1"/>
  <c r="C1121" i="1"/>
  <c r="AH1120" i="1"/>
  <c r="AG1120" i="1"/>
  <c r="AF1120" i="1"/>
  <c r="AC1120" i="1"/>
  <c r="AD1120" i="1"/>
  <c r="I1120" i="1"/>
  <c r="C1120" i="1"/>
  <c r="AH1119" i="1"/>
  <c r="AG1119" i="1"/>
  <c r="AF1119" i="1"/>
  <c r="AC1119" i="1"/>
  <c r="AD1119" i="1"/>
  <c r="I1119" i="1"/>
  <c r="C1119" i="1"/>
  <c r="AH1118" i="1"/>
  <c r="AG1118" i="1"/>
  <c r="AF1118" i="1"/>
  <c r="AC1118" i="1"/>
  <c r="AD1118" i="1"/>
  <c r="I1118" i="1"/>
  <c r="C1118" i="1"/>
  <c r="AH1117" i="1"/>
  <c r="AG1117" i="1"/>
  <c r="AF1117" i="1"/>
  <c r="AC1117" i="1"/>
  <c r="AD1117" i="1"/>
  <c r="I1117" i="1"/>
  <c r="C1117" i="1"/>
  <c r="AH1116" i="1"/>
  <c r="AG1116" i="1"/>
  <c r="AF1116" i="1"/>
  <c r="AC1116" i="1"/>
  <c r="AD1116" i="1"/>
  <c r="I1116" i="1"/>
  <c r="C1116" i="1"/>
  <c r="AH1115" i="1"/>
  <c r="AG1115" i="1"/>
  <c r="AF1115" i="1"/>
  <c r="AC1115" i="1"/>
  <c r="AD1115" i="1"/>
  <c r="I1115" i="1"/>
  <c r="C1115" i="1"/>
  <c r="AH1114" i="1"/>
  <c r="AG1114" i="1"/>
  <c r="AF1114" i="1"/>
  <c r="AC1114" i="1"/>
  <c r="AD1114" i="1"/>
  <c r="I1114" i="1"/>
  <c r="C1114" i="1"/>
  <c r="AH1113" i="1"/>
  <c r="AG1113" i="1"/>
  <c r="AF1113" i="1"/>
  <c r="AC1113" i="1"/>
  <c r="AD1113" i="1"/>
  <c r="I1113" i="1"/>
  <c r="C1113" i="1"/>
  <c r="AH1112" i="1"/>
  <c r="AG1112" i="1"/>
  <c r="AF1112" i="1"/>
  <c r="AC1112" i="1"/>
  <c r="AD1112" i="1"/>
  <c r="I1112" i="1"/>
  <c r="C1112" i="1"/>
  <c r="AH1111" i="1"/>
  <c r="AG1111" i="1"/>
  <c r="AF1111" i="1"/>
  <c r="AC1111" i="1"/>
  <c r="AD1111" i="1"/>
  <c r="I1111" i="1"/>
  <c r="C1111" i="1"/>
  <c r="AH1110" i="1"/>
  <c r="AG1110" i="1"/>
  <c r="AF1110" i="1"/>
  <c r="AC1110" i="1"/>
  <c r="AD1110" i="1"/>
  <c r="I1110" i="1"/>
  <c r="C1110" i="1"/>
  <c r="AH1109" i="1"/>
  <c r="AG1109" i="1"/>
  <c r="AF1109" i="1"/>
  <c r="AC1109" i="1"/>
  <c r="AD1109" i="1"/>
  <c r="I1109" i="1"/>
  <c r="C1109" i="1"/>
  <c r="AH1108" i="1"/>
  <c r="AG1108" i="1"/>
  <c r="AF1108" i="1"/>
  <c r="AC1108" i="1"/>
  <c r="AD1108" i="1"/>
  <c r="I1108" i="1"/>
  <c r="C1108" i="1"/>
  <c r="AH1107" i="1"/>
  <c r="AG1107" i="1"/>
  <c r="AF1107" i="1"/>
  <c r="AC1107" i="1"/>
  <c r="AD1107" i="1"/>
  <c r="I1107" i="1"/>
  <c r="C1107" i="1"/>
  <c r="AH1106" i="1"/>
  <c r="AG1106" i="1"/>
  <c r="AF1106" i="1"/>
  <c r="AC1106" i="1"/>
  <c r="AD1106" i="1"/>
  <c r="I1106" i="1"/>
  <c r="C1106" i="1"/>
  <c r="AH1105" i="1"/>
  <c r="AG1105" i="1"/>
  <c r="AF1105" i="1"/>
  <c r="AC1105" i="1"/>
  <c r="AD1105" i="1"/>
  <c r="I1105" i="1"/>
  <c r="C1105" i="1"/>
  <c r="AH1104" i="1"/>
  <c r="AG1104" i="1"/>
  <c r="AF1104" i="1"/>
  <c r="AC1104" i="1"/>
  <c r="AD1104" i="1"/>
  <c r="I1104" i="1"/>
  <c r="C1104" i="1"/>
  <c r="AH1103" i="1"/>
  <c r="AG1103" i="1"/>
  <c r="AF1103" i="1"/>
  <c r="AC1103" i="1"/>
  <c r="AD1103" i="1"/>
  <c r="I1103" i="1"/>
  <c r="C1103" i="1"/>
  <c r="AH1102" i="1"/>
  <c r="AG1102" i="1"/>
  <c r="AF1102" i="1"/>
  <c r="AC1102" i="1"/>
  <c r="AD1102" i="1"/>
  <c r="I1102" i="1"/>
  <c r="C1102" i="1"/>
  <c r="AH1101" i="1"/>
  <c r="AG1101" i="1"/>
  <c r="AF1101" i="1"/>
  <c r="AC1101" i="1"/>
  <c r="AD1101" i="1"/>
  <c r="I1101" i="1"/>
  <c r="C1101" i="1"/>
  <c r="AH1100" i="1"/>
  <c r="AG1100" i="1"/>
  <c r="AF1100" i="1"/>
  <c r="AC1100" i="1"/>
  <c r="AD1100" i="1"/>
  <c r="I1100" i="1"/>
  <c r="C1100" i="1"/>
  <c r="AH1099" i="1"/>
  <c r="AG1099" i="1"/>
  <c r="AF1099" i="1"/>
  <c r="AC1099" i="1"/>
  <c r="AD1099" i="1"/>
  <c r="I1099" i="1"/>
  <c r="C1099" i="1"/>
  <c r="AH1098" i="1"/>
  <c r="AG1098" i="1"/>
  <c r="AF1098" i="1"/>
  <c r="AC1098" i="1"/>
  <c r="AD1098" i="1"/>
  <c r="I1098" i="1"/>
  <c r="C1098" i="1"/>
  <c r="AH1097" i="1"/>
  <c r="AG1097" i="1"/>
  <c r="AF1097" i="1"/>
  <c r="AC1097" i="1"/>
  <c r="AD1097" i="1"/>
  <c r="I1097" i="1"/>
  <c r="C1097" i="1"/>
  <c r="AH1096" i="1"/>
  <c r="AG1096" i="1"/>
  <c r="AF1096" i="1"/>
  <c r="AC1096" i="1"/>
  <c r="AD1096" i="1"/>
  <c r="I1096" i="1"/>
  <c r="C1096" i="1"/>
  <c r="AH1095" i="1"/>
  <c r="AG1095" i="1"/>
  <c r="AF1095" i="1"/>
  <c r="AC1095" i="1"/>
  <c r="AD1095" i="1"/>
  <c r="I1095" i="1"/>
  <c r="C1095" i="1"/>
  <c r="AH1094" i="1"/>
  <c r="AG1094" i="1"/>
  <c r="AF1094" i="1"/>
  <c r="AC1094" i="1"/>
  <c r="AD1094" i="1"/>
  <c r="I1094" i="1"/>
  <c r="C1094" i="1"/>
  <c r="AH1093" i="1"/>
  <c r="AG1093" i="1"/>
  <c r="AF1093" i="1"/>
  <c r="AC1093" i="1"/>
  <c r="AD1093" i="1"/>
  <c r="I1093" i="1"/>
  <c r="C1093" i="1"/>
  <c r="AH1092" i="1"/>
  <c r="AG1092" i="1"/>
  <c r="AF1092" i="1"/>
  <c r="AC1092" i="1"/>
  <c r="AD1092" i="1"/>
  <c r="I1092" i="1"/>
  <c r="C1092" i="1"/>
  <c r="AH1091" i="1"/>
  <c r="AG1091" i="1"/>
  <c r="AF1091" i="1"/>
  <c r="AC1091" i="1"/>
  <c r="AD1091" i="1"/>
  <c r="I1091" i="1"/>
  <c r="C1091" i="1"/>
  <c r="AH1090" i="1"/>
  <c r="AG1090" i="1"/>
  <c r="AF1090" i="1"/>
  <c r="AC1090" i="1"/>
  <c r="AD1090" i="1"/>
  <c r="I1090" i="1"/>
  <c r="C1090" i="1"/>
  <c r="AH1089" i="1"/>
  <c r="AG1089" i="1"/>
  <c r="AF1089" i="1"/>
  <c r="AC1089" i="1"/>
  <c r="AD1089" i="1"/>
  <c r="I1089" i="1"/>
  <c r="C1089" i="1"/>
  <c r="AH1088" i="1"/>
  <c r="AG1088" i="1"/>
  <c r="AF1088" i="1"/>
  <c r="AC1088" i="1"/>
  <c r="AD1088" i="1"/>
  <c r="I1088" i="1"/>
  <c r="C1088" i="1"/>
  <c r="AH1087" i="1"/>
  <c r="AG1087" i="1"/>
  <c r="AF1087" i="1"/>
  <c r="AC1087" i="1"/>
  <c r="AD1087" i="1"/>
  <c r="I1087" i="1"/>
  <c r="C1087" i="1"/>
  <c r="AH1086" i="1"/>
  <c r="AG1086" i="1"/>
  <c r="AF1086" i="1"/>
  <c r="AC1086" i="1"/>
  <c r="AD1086" i="1"/>
  <c r="I1086" i="1"/>
  <c r="C1086" i="1"/>
  <c r="AH1085" i="1"/>
  <c r="AG1085" i="1"/>
  <c r="AF1085" i="1"/>
  <c r="AC1085" i="1"/>
  <c r="AD1085" i="1"/>
  <c r="I1085" i="1"/>
  <c r="C1085" i="1"/>
  <c r="AH1084" i="1"/>
  <c r="AG1084" i="1"/>
  <c r="AF1084" i="1"/>
  <c r="AC1084" i="1"/>
  <c r="AD1084" i="1"/>
  <c r="I1084" i="1"/>
  <c r="C1084" i="1"/>
  <c r="AH1083" i="1"/>
  <c r="AG1083" i="1"/>
  <c r="AF1083" i="1"/>
  <c r="AC1083" i="1"/>
  <c r="AD1083" i="1"/>
  <c r="I1083" i="1"/>
  <c r="C1083" i="1"/>
  <c r="AH1082" i="1"/>
  <c r="AG1082" i="1"/>
  <c r="AF1082" i="1"/>
  <c r="AC1082" i="1"/>
  <c r="AD1082" i="1"/>
  <c r="I1082" i="1"/>
  <c r="C1082" i="1"/>
  <c r="AH1081" i="1"/>
  <c r="AG1081" i="1"/>
  <c r="AF1081" i="1"/>
  <c r="AC1081" i="1"/>
  <c r="AD1081" i="1"/>
  <c r="I1081" i="1"/>
  <c r="C1081" i="1"/>
  <c r="AH1080" i="1"/>
  <c r="AG1080" i="1"/>
  <c r="AF1080" i="1"/>
  <c r="AC1080" i="1"/>
  <c r="AD1080" i="1"/>
  <c r="I1080" i="1"/>
  <c r="C1080" i="1"/>
  <c r="AH1079" i="1"/>
  <c r="AG1079" i="1"/>
  <c r="AF1079" i="1"/>
  <c r="AC1079" i="1"/>
  <c r="AD1079" i="1"/>
  <c r="I1079" i="1"/>
  <c r="C1079" i="1"/>
  <c r="AH1078" i="1"/>
  <c r="AG1078" i="1"/>
  <c r="AF1078" i="1"/>
  <c r="AC1078" i="1"/>
  <c r="AD1078" i="1"/>
  <c r="I1078" i="1"/>
  <c r="C1078" i="1"/>
  <c r="AH1077" i="1"/>
  <c r="AG1077" i="1"/>
  <c r="AF1077" i="1"/>
  <c r="AC1077" i="1"/>
  <c r="AD1077" i="1"/>
  <c r="I1077" i="1"/>
  <c r="C1077" i="1"/>
  <c r="AH1076" i="1"/>
  <c r="AG1076" i="1"/>
  <c r="AF1076" i="1"/>
  <c r="AC1076" i="1"/>
  <c r="AD1076" i="1"/>
  <c r="I1076" i="1"/>
  <c r="C1076" i="1"/>
  <c r="AH1075" i="1"/>
  <c r="AG1075" i="1"/>
  <c r="AF1075" i="1"/>
  <c r="AC1075" i="1"/>
  <c r="AD1075" i="1"/>
  <c r="I1075" i="1"/>
  <c r="C1075" i="1"/>
  <c r="AH1074" i="1"/>
  <c r="AG1074" i="1"/>
  <c r="AF1074" i="1"/>
  <c r="AC1074" i="1"/>
  <c r="AD1074" i="1"/>
  <c r="I1074" i="1"/>
  <c r="C1074" i="1"/>
  <c r="AH1073" i="1"/>
  <c r="AG1073" i="1"/>
  <c r="AF1073" i="1"/>
  <c r="AC1073" i="1"/>
  <c r="AD1073" i="1"/>
  <c r="I1073" i="1"/>
  <c r="C1073" i="1"/>
  <c r="AH1072" i="1"/>
  <c r="AG1072" i="1"/>
  <c r="AF1072" i="1"/>
  <c r="AC1072" i="1"/>
  <c r="AD1072" i="1"/>
  <c r="I1072" i="1"/>
  <c r="C1072" i="1"/>
  <c r="AH1071" i="1"/>
  <c r="AG1071" i="1"/>
  <c r="AF1071" i="1"/>
  <c r="AC1071" i="1"/>
  <c r="AD1071" i="1"/>
  <c r="I1071" i="1"/>
  <c r="C1071" i="1"/>
  <c r="AH1070" i="1"/>
  <c r="AG1070" i="1"/>
  <c r="AF1070" i="1"/>
  <c r="AC1070" i="1"/>
  <c r="AD1070" i="1"/>
  <c r="I1070" i="1"/>
  <c r="C1070" i="1"/>
  <c r="AH1069" i="1"/>
  <c r="AG1069" i="1"/>
  <c r="AF1069" i="1"/>
  <c r="AC1069" i="1"/>
  <c r="AD1069" i="1"/>
  <c r="I1069" i="1"/>
  <c r="C1069" i="1"/>
  <c r="AH1068" i="1"/>
  <c r="AG1068" i="1"/>
  <c r="AF1068" i="1"/>
  <c r="AC1068" i="1"/>
  <c r="AD1068" i="1"/>
  <c r="I1068" i="1"/>
  <c r="C1068" i="1"/>
  <c r="AH1066" i="1"/>
  <c r="AG1066" i="1"/>
  <c r="AF1066" i="1"/>
  <c r="AC1066" i="1"/>
  <c r="AD1066" i="1"/>
  <c r="I1066" i="1"/>
  <c r="C1066" i="1"/>
  <c r="AH1067" i="1"/>
  <c r="AG1067" i="1"/>
  <c r="AF1067" i="1"/>
  <c r="AC1067" i="1"/>
  <c r="AD1067" i="1"/>
  <c r="I1067" i="1"/>
  <c r="C1067" i="1"/>
  <c r="AH1064" i="1"/>
  <c r="AG1064" i="1"/>
  <c r="AF1064" i="1"/>
  <c r="AC1064" i="1"/>
  <c r="AD1064" i="1"/>
  <c r="I1064" i="1"/>
  <c r="C1064" i="1"/>
  <c r="AH1065" i="1"/>
  <c r="AG1065" i="1"/>
  <c r="AF1065" i="1"/>
  <c r="AC1065" i="1"/>
  <c r="AD1065" i="1"/>
  <c r="I1065" i="1"/>
  <c r="C1065" i="1"/>
  <c r="AH1063" i="1"/>
  <c r="AG1063" i="1"/>
  <c r="AF1063" i="1"/>
  <c r="AC1063" i="1"/>
  <c r="AD1063" i="1"/>
  <c r="I1063" i="1"/>
  <c r="C1063" i="1"/>
  <c r="AH1062" i="1"/>
  <c r="AG1062" i="1"/>
  <c r="AF1062" i="1"/>
  <c r="AC1062" i="1"/>
  <c r="AD1062" i="1"/>
  <c r="I1062" i="1"/>
  <c r="C1062" i="1"/>
  <c r="AH1061" i="1"/>
  <c r="AG1061" i="1"/>
  <c r="AF1061" i="1"/>
  <c r="AC1061" i="1"/>
  <c r="AD1061" i="1"/>
  <c r="I1061" i="1"/>
  <c r="C1061" i="1"/>
  <c r="AH1060" i="1"/>
  <c r="AG1060" i="1"/>
  <c r="AF1060" i="1"/>
  <c r="AC1060" i="1"/>
  <c r="AD1060" i="1"/>
  <c r="I1060" i="1"/>
  <c r="C1060" i="1"/>
  <c r="I1056" i="1"/>
  <c r="AH1059" i="1"/>
  <c r="AG1059" i="1"/>
  <c r="AF1059" i="1"/>
  <c r="AC1059" i="1"/>
  <c r="AD1059" i="1"/>
  <c r="I1059" i="1"/>
  <c r="C1059" i="1"/>
  <c r="AH1058" i="1"/>
  <c r="AG1058" i="1"/>
  <c r="AF1058" i="1"/>
  <c r="AC1058" i="1"/>
  <c r="AD1058" i="1"/>
  <c r="I1058" i="1"/>
  <c r="C1058" i="1"/>
  <c r="AH1057" i="1"/>
  <c r="AG1057" i="1"/>
  <c r="AF1057" i="1"/>
  <c r="AC1057" i="1"/>
  <c r="AD1057" i="1"/>
  <c r="I1057" i="1"/>
  <c r="C1057" i="1"/>
  <c r="AH1056" i="1"/>
  <c r="AG1056" i="1"/>
  <c r="AF1056" i="1"/>
  <c r="AC1056" i="1"/>
  <c r="AD1056" i="1"/>
  <c r="C1056" i="1"/>
  <c r="AH1054" i="1"/>
  <c r="AG1054" i="1"/>
  <c r="AF1054" i="1"/>
  <c r="AC1054" i="1"/>
  <c r="AD1054" i="1"/>
  <c r="I1054" i="1"/>
  <c r="C1054" i="1"/>
  <c r="AH1053" i="1"/>
  <c r="AG1053" i="1"/>
  <c r="AF1053" i="1"/>
  <c r="AC1053" i="1"/>
  <c r="AD1053" i="1"/>
  <c r="I1053" i="1"/>
  <c r="C1053" i="1"/>
  <c r="AH1052" i="1"/>
  <c r="AG1052" i="1"/>
  <c r="AF1052" i="1"/>
  <c r="AC1052" i="1"/>
  <c r="AD1052" i="1"/>
  <c r="I1052" i="1"/>
  <c r="C1052" i="1"/>
  <c r="AH1051" i="1"/>
  <c r="AG1051" i="1"/>
  <c r="AF1051" i="1"/>
  <c r="AC1051" i="1"/>
  <c r="AD1051" i="1"/>
  <c r="I1051" i="1"/>
  <c r="C1051" i="1"/>
  <c r="AH1050" i="1"/>
  <c r="AG1050" i="1"/>
  <c r="AF1050" i="1"/>
  <c r="AC1050" i="1"/>
  <c r="AD1050" i="1"/>
  <c r="I1050" i="1"/>
  <c r="C1050" i="1"/>
  <c r="AH1049" i="1"/>
  <c r="AG1049" i="1"/>
  <c r="AF1049" i="1"/>
  <c r="AC1049" i="1"/>
  <c r="AD1049" i="1"/>
  <c r="I1049" i="1"/>
  <c r="C1049" i="1"/>
  <c r="AH1048" i="1"/>
  <c r="AG1048" i="1"/>
  <c r="AF1048" i="1"/>
  <c r="AC1048" i="1"/>
  <c r="AD1048" i="1"/>
  <c r="I1048" i="1"/>
  <c r="C1048" i="1"/>
  <c r="Y694" i="1"/>
  <c r="AA694" i="1" s="1"/>
  <c r="Y698" i="1"/>
  <c r="AA698" i="1" s="1"/>
  <c r="Y735" i="1"/>
  <c r="AA735" i="1" s="1"/>
  <c r="Y751" i="1"/>
  <c r="AA751" i="1" s="1"/>
  <c r="Y767" i="1"/>
  <c r="AA767" i="1" s="1"/>
  <c r="X735" i="1"/>
  <c r="Z735" i="1" s="1"/>
  <c r="X743" i="1"/>
  <c r="Z743" i="1" s="1"/>
  <c r="X751" i="1"/>
  <c r="Z751" i="1" s="1"/>
  <c r="X759" i="1"/>
  <c r="Z759" i="1" s="1"/>
  <c r="X767" i="1"/>
  <c r="Z767" i="1" s="1"/>
  <c r="X775" i="1"/>
  <c r="Z775" i="1" s="1"/>
  <c r="AH1047" i="1"/>
  <c r="AG1047" i="1"/>
  <c r="AF1047" i="1"/>
  <c r="AC1047" i="1"/>
  <c r="AD1047" i="1"/>
  <c r="I1047" i="1"/>
  <c r="C1047" i="1"/>
  <c r="AH1046" i="1"/>
  <c r="AG1046" i="1"/>
  <c r="AF1046" i="1"/>
  <c r="AC1046" i="1"/>
  <c r="AD1046" i="1"/>
  <c r="I1046" i="1"/>
  <c r="C1046" i="1"/>
  <c r="AH1045" i="1"/>
  <c r="AG1045" i="1"/>
  <c r="AF1045" i="1"/>
  <c r="AC1045" i="1"/>
  <c r="AD1045" i="1"/>
  <c r="I1045" i="1"/>
  <c r="C1045" i="1"/>
  <c r="AH1044" i="1"/>
  <c r="AG1044" i="1"/>
  <c r="AF1044" i="1"/>
  <c r="AC1044" i="1"/>
  <c r="AD1044" i="1"/>
  <c r="I1044" i="1"/>
  <c r="C1044" i="1"/>
  <c r="AH1043" i="1"/>
  <c r="AG1043" i="1"/>
  <c r="AF1043" i="1"/>
  <c r="AC1043" i="1"/>
  <c r="AD1043" i="1"/>
  <c r="I1043" i="1"/>
  <c r="C1043" i="1"/>
  <c r="AH1042" i="1"/>
  <c r="AG1042" i="1"/>
  <c r="AF1042" i="1"/>
  <c r="AC1042" i="1"/>
  <c r="AD1042" i="1"/>
  <c r="I1042" i="1"/>
  <c r="C1042" i="1"/>
  <c r="AH1041" i="1"/>
  <c r="AG1041" i="1"/>
  <c r="AF1041" i="1"/>
  <c r="AC1041" i="1"/>
  <c r="AD1041" i="1"/>
  <c r="I1041" i="1"/>
  <c r="C1041" i="1"/>
  <c r="AH1040" i="1"/>
  <c r="AG1040" i="1"/>
  <c r="AF1040" i="1"/>
  <c r="AC1040" i="1"/>
  <c r="AD1040" i="1"/>
  <c r="I1040" i="1"/>
  <c r="C1040" i="1"/>
  <c r="AH1039" i="1"/>
  <c r="AG1039" i="1"/>
  <c r="AF1039" i="1"/>
  <c r="AC1039" i="1"/>
  <c r="AD1039" i="1"/>
  <c r="I1039" i="1"/>
  <c r="C1039" i="1"/>
  <c r="AH1038" i="1"/>
  <c r="AG1038" i="1"/>
  <c r="AF1038" i="1"/>
  <c r="AC1038" i="1"/>
  <c r="AD1038" i="1"/>
  <c r="I1038" i="1"/>
  <c r="C1038" i="1"/>
  <c r="AH1035" i="1"/>
  <c r="AG1035" i="1"/>
  <c r="AF1035" i="1"/>
  <c r="AC1035" i="1"/>
  <c r="AD1035" i="1"/>
  <c r="I1035" i="1"/>
  <c r="C1035" i="1"/>
  <c r="AH1034" i="1"/>
  <c r="AG1034" i="1"/>
  <c r="AF1034" i="1"/>
  <c r="AC1034" i="1"/>
  <c r="AD1034" i="1"/>
  <c r="I1034" i="1"/>
  <c r="C1034" i="1"/>
  <c r="AH1033" i="1"/>
  <c r="AG1033" i="1"/>
  <c r="AF1033" i="1"/>
  <c r="AC1033" i="1"/>
  <c r="AD1033" i="1"/>
  <c r="I1033" i="1"/>
  <c r="C1033" i="1"/>
  <c r="AH1032" i="1"/>
  <c r="AG1032" i="1"/>
  <c r="AF1032" i="1"/>
  <c r="AC1032" i="1"/>
  <c r="AD1032" i="1"/>
  <c r="I1032" i="1"/>
  <c r="C1032" i="1"/>
  <c r="AH1031" i="1"/>
  <c r="AG1031" i="1"/>
  <c r="AF1031" i="1"/>
  <c r="AC1031" i="1"/>
  <c r="AD1031" i="1"/>
  <c r="I1031" i="1"/>
  <c r="C1031" i="1"/>
  <c r="AH1030" i="1"/>
  <c r="AG1030" i="1"/>
  <c r="AF1030" i="1"/>
  <c r="AC1030" i="1"/>
  <c r="AD1030" i="1"/>
  <c r="I1030" i="1"/>
  <c r="C1030" i="1"/>
  <c r="AH1029" i="1"/>
  <c r="AG1029" i="1"/>
  <c r="AF1029" i="1"/>
  <c r="AC1029" i="1"/>
  <c r="AD1029" i="1"/>
  <c r="I1029" i="1"/>
  <c r="C1029" i="1"/>
  <c r="AH1028" i="1"/>
  <c r="AG1028" i="1"/>
  <c r="AF1028" i="1"/>
  <c r="AC1028" i="1"/>
  <c r="AD1028" i="1"/>
  <c r="I1028" i="1"/>
  <c r="C1028" i="1"/>
  <c r="I1021" i="1"/>
  <c r="AH1027" i="1"/>
  <c r="AG1027" i="1"/>
  <c r="AF1027" i="1"/>
  <c r="AC1027" i="1"/>
  <c r="AD1027" i="1"/>
  <c r="I1027" i="1"/>
  <c r="C1027" i="1"/>
  <c r="AH1026" i="1"/>
  <c r="AG1026" i="1"/>
  <c r="AF1026" i="1"/>
  <c r="AC1026" i="1"/>
  <c r="AD1026" i="1"/>
  <c r="I1026" i="1"/>
  <c r="C1026" i="1"/>
  <c r="AH1025" i="1"/>
  <c r="AG1025" i="1"/>
  <c r="AF1025" i="1"/>
  <c r="AC1025" i="1"/>
  <c r="AD1025" i="1"/>
  <c r="I1025" i="1"/>
  <c r="C1025" i="1"/>
  <c r="AH1024" i="1"/>
  <c r="AG1024" i="1"/>
  <c r="AF1024" i="1"/>
  <c r="AC1024" i="1"/>
  <c r="AD1024" i="1"/>
  <c r="I1024" i="1"/>
  <c r="C1024" i="1"/>
  <c r="AH1023" i="1"/>
  <c r="AG1023" i="1"/>
  <c r="AF1023" i="1"/>
  <c r="AC1023" i="1"/>
  <c r="AD1023" i="1"/>
  <c r="I1023" i="1"/>
  <c r="C1023" i="1"/>
  <c r="AH1021" i="1"/>
  <c r="AG1021" i="1"/>
  <c r="AF1021" i="1"/>
  <c r="AC1021" i="1"/>
  <c r="AD1021" i="1"/>
  <c r="C1021" i="1"/>
  <c r="AH1022" i="1"/>
  <c r="AG1022" i="1"/>
  <c r="AF1022" i="1"/>
  <c r="AC1022" i="1"/>
  <c r="AD1022" i="1"/>
  <c r="I1022" i="1"/>
  <c r="C1022" i="1"/>
  <c r="AH1020" i="1"/>
  <c r="AG1020" i="1"/>
  <c r="AF1020" i="1"/>
  <c r="AC1020" i="1"/>
  <c r="AD1020" i="1"/>
  <c r="I1020" i="1"/>
  <c r="C1020" i="1"/>
  <c r="AH1019" i="1"/>
  <c r="AG1019" i="1"/>
  <c r="AF1019" i="1"/>
  <c r="AC1019" i="1"/>
  <c r="AD1019" i="1"/>
  <c r="I1019" i="1"/>
  <c r="C1019" i="1"/>
  <c r="AH1018" i="1"/>
  <c r="AG1018" i="1"/>
  <c r="AF1018" i="1"/>
  <c r="AC1018" i="1"/>
  <c r="AD1018" i="1"/>
  <c r="I1018" i="1"/>
  <c r="C1018" i="1"/>
  <c r="AH1017" i="1"/>
  <c r="AG1017" i="1"/>
  <c r="AF1017" i="1"/>
  <c r="AC1017" i="1"/>
  <c r="AD1017" i="1"/>
  <c r="I1017" i="1"/>
  <c r="C1017" i="1"/>
  <c r="AH1016" i="1"/>
  <c r="AG1016" i="1"/>
  <c r="AF1016" i="1"/>
  <c r="AC1016" i="1"/>
  <c r="AD1016" i="1"/>
  <c r="I1016" i="1"/>
  <c r="C1016" i="1"/>
  <c r="AH1015" i="1"/>
  <c r="AG1015" i="1"/>
  <c r="AF1015" i="1"/>
  <c r="AC1015" i="1"/>
  <c r="AD1015" i="1"/>
  <c r="I1015" i="1"/>
  <c r="C1015" i="1"/>
  <c r="AH1014" i="1"/>
  <c r="AG1014" i="1"/>
  <c r="AF1014" i="1"/>
  <c r="AC1014" i="1"/>
  <c r="AD1014" i="1"/>
  <c r="I1014" i="1"/>
  <c r="C1014" i="1"/>
  <c r="AH1012" i="1"/>
  <c r="AG1012" i="1"/>
  <c r="AF1012" i="1"/>
  <c r="AC1012" i="1"/>
  <c r="AD1012" i="1"/>
  <c r="I1012" i="1"/>
  <c r="C1012" i="1"/>
  <c r="P1" i="22"/>
  <c r="AH1013" i="1"/>
  <c r="AG1013" i="1"/>
  <c r="AF1013" i="1"/>
  <c r="AC1013" i="1"/>
  <c r="AD1013" i="1"/>
  <c r="I1013" i="1"/>
  <c r="C1013" i="1"/>
  <c r="AH1011" i="1"/>
  <c r="AG1011" i="1"/>
  <c r="AF1011" i="1"/>
  <c r="AC1011" i="1"/>
  <c r="AD1011" i="1"/>
  <c r="I1011" i="1"/>
  <c r="C1011" i="1"/>
  <c r="AH1010" i="1"/>
  <c r="AG1010" i="1"/>
  <c r="AC1010" i="1"/>
  <c r="AD1010" i="1"/>
  <c r="I1010" i="1"/>
  <c r="C1010" i="1"/>
  <c r="AH1009" i="1"/>
  <c r="AG1009" i="1"/>
  <c r="AF1009" i="1"/>
  <c r="AC1009" i="1"/>
  <c r="AD1009" i="1"/>
  <c r="I1009" i="1"/>
  <c r="C1009" i="1"/>
  <c r="AH1008" i="1"/>
  <c r="AG1008" i="1"/>
  <c r="AF1008" i="1"/>
  <c r="AC1008" i="1"/>
  <c r="AD1008" i="1"/>
  <c r="I1008" i="1"/>
  <c r="C1008" i="1"/>
  <c r="AH1007" i="1"/>
  <c r="AG1007" i="1"/>
  <c r="AF1007" i="1"/>
  <c r="AC1007" i="1"/>
  <c r="AD1007" i="1"/>
  <c r="I1007" i="1"/>
  <c r="C1007" i="1"/>
  <c r="AH1006" i="1"/>
  <c r="AG1006" i="1"/>
  <c r="AF1006" i="1"/>
  <c r="AC1006" i="1"/>
  <c r="AD1006" i="1"/>
  <c r="I1006" i="1"/>
  <c r="C1006" i="1"/>
  <c r="AH1005" i="1"/>
  <c r="AG1005" i="1"/>
  <c r="AF1005" i="1"/>
  <c r="AC1005" i="1"/>
  <c r="AD1005" i="1"/>
  <c r="I1005" i="1"/>
  <c r="C1005" i="1"/>
  <c r="AH1004" i="1"/>
  <c r="AG1004" i="1"/>
  <c r="AF1004" i="1"/>
  <c r="AC1004" i="1"/>
  <c r="AD1004" i="1"/>
  <c r="I1004" i="1"/>
  <c r="C1004" i="1"/>
  <c r="AH1003" i="1"/>
  <c r="AG1003" i="1"/>
  <c r="AF1003" i="1"/>
  <c r="AC1003" i="1"/>
  <c r="AD1003" i="1"/>
  <c r="I1003" i="1"/>
  <c r="C1003" i="1"/>
  <c r="AH1002" i="1"/>
  <c r="AG1002" i="1"/>
  <c r="AF1002" i="1"/>
  <c r="AC1002" i="1"/>
  <c r="AD1002" i="1"/>
  <c r="I1002" i="1"/>
  <c r="C1002" i="1"/>
  <c r="AH1001" i="1"/>
  <c r="AG1001" i="1"/>
  <c r="AF1001" i="1"/>
  <c r="AC1001" i="1"/>
  <c r="AD1001" i="1"/>
  <c r="I1001" i="1"/>
  <c r="C1001" i="1"/>
  <c r="AH1000" i="1"/>
  <c r="AG1000" i="1"/>
  <c r="AF1000" i="1"/>
  <c r="AC1000" i="1"/>
  <c r="AD1000" i="1"/>
  <c r="I1000" i="1"/>
  <c r="C1000" i="1"/>
  <c r="AH999" i="1"/>
  <c r="AG999" i="1"/>
  <c r="AF999" i="1"/>
  <c r="AC999" i="1"/>
  <c r="AD999" i="1"/>
  <c r="I999" i="1"/>
  <c r="C999" i="1"/>
  <c r="AH998" i="1"/>
  <c r="AG998" i="1"/>
  <c r="AF998" i="1"/>
  <c r="AC998" i="1"/>
  <c r="AD998" i="1"/>
  <c r="I998" i="1"/>
  <c r="C998" i="1"/>
  <c r="AH997" i="1"/>
  <c r="AG997" i="1"/>
  <c r="AF997" i="1"/>
  <c r="AC997" i="1"/>
  <c r="AD997" i="1"/>
  <c r="I997" i="1"/>
  <c r="C997" i="1"/>
  <c r="E1" i="11"/>
  <c r="E2" i="11"/>
  <c r="E3" i="11"/>
  <c r="J208" i="22"/>
  <c r="J207" i="22"/>
  <c r="J200" i="22"/>
  <c r="J193" i="22"/>
  <c r="J186" i="22"/>
  <c r="J179" i="22"/>
  <c r="J172" i="22"/>
  <c r="J165" i="22"/>
  <c r="J158" i="22"/>
  <c r="J151" i="22"/>
  <c r="J144" i="22"/>
  <c r="J137" i="22"/>
  <c r="J130" i="22"/>
  <c r="J123" i="22"/>
  <c r="J116" i="22"/>
  <c r="J109" i="22"/>
  <c r="J102" i="22"/>
  <c r="J95" i="22"/>
  <c r="J88" i="22"/>
  <c r="J81" i="22"/>
  <c r="J74" i="22"/>
  <c r="J67" i="22"/>
  <c r="J60" i="22"/>
  <c r="J53" i="22"/>
  <c r="J46" i="22"/>
  <c r="J39" i="22"/>
  <c r="J32" i="22"/>
  <c r="AH996" i="1"/>
  <c r="AG996" i="1"/>
  <c r="AF996" i="1"/>
  <c r="AC996" i="1"/>
  <c r="AD996" i="1"/>
  <c r="I996" i="1"/>
  <c r="C996" i="1"/>
  <c r="AH995" i="1"/>
  <c r="AG995" i="1"/>
  <c r="AF995" i="1"/>
  <c r="AC995" i="1"/>
  <c r="AD995" i="1"/>
  <c r="I995" i="1"/>
  <c r="C995" i="1"/>
  <c r="AH994" i="1"/>
  <c r="AG994" i="1"/>
  <c r="AF994" i="1"/>
  <c r="AC994" i="1"/>
  <c r="AD994" i="1"/>
  <c r="I994" i="1"/>
  <c r="C994" i="1"/>
  <c r="AH993" i="1"/>
  <c r="AG993" i="1"/>
  <c r="AF993" i="1"/>
  <c r="AC993" i="1"/>
  <c r="AD993" i="1"/>
  <c r="I993" i="1"/>
  <c r="C993" i="1"/>
  <c r="AH992" i="1"/>
  <c r="AG992" i="1"/>
  <c r="AF992" i="1"/>
  <c r="AC992" i="1"/>
  <c r="AD992" i="1"/>
  <c r="I992" i="1"/>
  <c r="C992" i="1"/>
  <c r="AH991" i="1"/>
  <c r="AG991" i="1"/>
  <c r="AF991" i="1"/>
  <c r="AC991" i="1"/>
  <c r="AD991" i="1"/>
  <c r="I991" i="1"/>
  <c r="C991" i="1"/>
  <c r="AH990" i="1"/>
  <c r="AG990" i="1"/>
  <c r="AF990" i="1"/>
  <c r="AC990" i="1"/>
  <c r="AD990" i="1"/>
  <c r="I990" i="1"/>
  <c r="C990" i="1"/>
  <c r="AH989" i="1"/>
  <c r="AG989" i="1"/>
  <c r="AF989" i="1"/>
  <c r="AC989" i="1"/>
  <c r="AD989" i="1"/>
  <c r="I989" i="1"/>
  <c r="C989" i="1"/>
  <c r="AH988" i="1"/>
  <c r="AG988" i="1"/>
  <c r="AF988" i="1"/>
  <c r="AC988" i="1"/>
  <c r="AD988" i="1"/>
  <c r="I988" i="1"/>
  <c r="C988" i="1"/>
  <c r="AH984" i="1"/>
  <c r="AG984" i="1"/>
  <c r="AF984" i="1"/>
  <c r="AC984" i="1"/>
  <c r="AD984" i="1"/>
  <c r="I984" i="1"/>
  <c r="C984" i="1"/>
  <c r="AH987" i="1"/>
  <c r="AG987" i="1"/>
  <c r="AF987" i="1"/>
  <c r="AC987" i="1"/>
  <c r="AD987" i="1"/>
  <c r="I987" i="1"/>
  <c r="C987" i="1"/>
  <c r="AH986" i="1"/>
  <c r="AG986" i="1"/>
  <c r="AF986" i="1"/>
  <c r="AC986" i="1"/>
  <c r="AD986" i="1"/>
  <c r="I986" i="1"/>
  <c r="C986" i="1"/>
  <c r="AH985" i="1"/>
  <c r="AG985" i="1"/>
  <c r="AF985" i="1"/>
  <c r="AC985" i="1"/>
  <c r="AD985" i="1"/>
  <c r="I985" i="1"/>
  <c r="C985" i="1"/>
  <c r="AH983" i="1"/>
  <c r="AG983" i="1"/>
  <c r="AF983" i="1"/>
  <c r="AC983" i="1"/>
  <c r="AD983" i="1"/>
  <c r="I983" i="1"/>
  <c r="C983" i="1"/>
  <c r="AH982" i="1"/>
  <c r="AG982" i="1"/>
  <c r="AF982" i="1"/>
  <c r="AC982" i="1"/>
  <c r="AD982" i="1"/>
  <c r="I982" i="1"/>
  <c r="C982" i="1"/>
  <c r="AH981" i="1"/>
  <c r="AG981" i="1"/>
  <c r="AF981" i="1"/>
  <c r="AC981" i="1"/>
  <c r="AD981" i="1"/>
  <c r="I981" i="1"/>
  <c r="C981" i="1"/>
  <c r="J25" i="22"/>
  <c r="J18" i="22"/>
  <c r="C16" i="22"/>
  <c r="J11" i="22"/>
  <c r="C14" i="22"/>
  <c r="C7" i="22"/>
  <c r="C8" i="22"/>
  <c r="C9" i="22"/>
  <c r="J4" i="22"/>
  <c r="J1" i="9"/>
  <c r="K1" i="9"/>
  <c r="L1" i="9"/>
  <c r="M1" i="9"/>
  <c r="L8" i="9"/>
  <c r="AH980" i="1"/>
  <c r="AG980" i="1"/>
  <c r="AF980" i="1"/>
  <c r="AC980" i="1"/>
  <c r="AD980" i="1"/>
  <c r="I980" i="1"/>
  <c r="C980" i="1"/>
  <c r="AH979" i="1"/>
  <c r="AG979" i="1"/>
  <c r="AF979" i="1"/>
  <c r="AC979" i="1"/>
  <c r="AD979" i="1"/>
  <c r="I979" i="1"/>
  <c r="C979" i="1"/>
  <c r="AH978" i="1"/>
  <c r="AG978" i="1"/>
  <c r="AF978" i="1"/>
  <c r="AC978" i="1"/>
  <c r="AD978" i="1"/>
  <c r="I978" i="1"/>
  <c r="C978" i="1"/>
  <c r="AH977" i="1"/>
  <c r="AG977" i="1"/>
  <c r="AF977" i="1"/>
  <c r="AC977" i="1"/>
  <c r="AD977" i="1"/>
  <c r="I977" i="1"/>
  <c r="C977" i="1"/>
  <c r="AH976" i="1"/>
  <c r="AG976" i="1"/>
  <c r="AF976" i="1"/>
  <c r="AC976" i="1"/>
  <c r="AD976" i="1"/>
  <c r="I976" i="1"/>
  <c r="C976" i="1"/>
  <c r="AH975" i="1"/>
  <c r="AG975" i="1"/>
  <c r="AF975" i="1"/>
  <c r="AC975" i="1"/>
  <c r="AD975" i="1"/>
  <c r="I975" i="1"/>
  <c r="C975" i="1"/>
  <c r="AH974" i="1"/>
  <c r="AG974" i="1"/>
  <c r="AF974" i="1"/>
  <c r="AC974" i="1"/>
  <c r="AD974" i="1"/>
  <c r="I974" i="1"/>
  <c r="C974" i="1"/>
  <c r="AH973" i="1"/>
  <c r="AG973" i="1"/>
  <c r="AF973" i="1"/>
  <c r="AC973" i="1"/>
  <c r="AD973" i="1"/>
  <c r="I973" i="1"/>
  <c r="C973" i="1"/>
  <c r="AH972" i="1"/>
  <c r="AG972" i="1"/>
  <c r="AF972" i="1"/>
  <c r="AC972" i="1"/>
  <c r="AD972" i="1"/>
  <c r="I972" i="1"/>
  <c r="C972" i="1"/>
  <c r="AH971" i="1"/>
  <c r="AG971" i="1"/>
  <c r="AF971" i="1"/>
  <c r="AC971" i="1"/>
  <c r="AD971" i="1"/>
  <c r="I971" i="1"/>
  <c r="C971" i="1"/>
  <c r="AH970" i="1"/>
  <c r="AG970" i="1"/>
  <c r="AF970" i="1"/>
  <c r="AC970" i="1"/>
  <c r="AD970" i="1"/>
  <c r="I970" i="1"/>
  <c r="C970" i="1"/>
  <c r="AH969" i="1"/>
  <c r="AG969" i="1"/>
  <c r="AF969" i="1"/>
  <c r="AC969" i="1"/>
  <c r="AD969" i="1"/>
  <c r="I969" i="1"/>
  <c r="C969" i="1"/>
  <c r="AH968" i="1"/>
  <c r="AG968" i="1"/>
  <c r="AF968" i="1"/>
  <c r="AC968" i="1"/>
  <c r="AD968" i="1"/>
  <c r="I968" i="1"/>
  <c r="C968" i="1"/>
  <c r="AH967" i="1"/>
  <c r="AG967" i="1"/>
  <c r="AF967" i="1"/>
  <c r="AC967" i="1"/>
  <c r="AD967" i="1"/>
  <c r="I967" i="1"/>
  <c r="C967" i="1"/>
  <c r="AH966" i="1"/>
  <c r="AG966" i="1"/>
  <c r="AF966" i="1"/>
  <c r="AC966" i="1"/>
  <c r="AD966" i="1"/>
  <c r="I966" i="1"/>
  <c r="C966" i="1"/>
  <c r="AH965" i="1"/>
  <c r="AG965" i="1"/>
  <c r="AF965" i="1"/>
  <c r="AC965" i="1"/>
  <c r="AD965" i="1"/>
  <c r="I965" i="1"/>
  <c r="C965" i="1"/>
  <c r="AH964" i="1"/>
  <c r="AG964" i="1"/>
  <c r="AF964" i="1"/>
  <c r="AC964" i="1"/>
  <c r="AD964" i="1"/>
  <c r="I964" i="1"/>
  <c r="C964" i="1"/>
  <c r="AH963" i="1"/>
  <c r="AG963" i="1"/>
  <c r="AF963" i="1"/>
  <c r="AC963" i="1"/>
  <c r="AD963" i="1"/>
  <c r="I963" i="1"/>
  <c r="C963" i="1"/>
  <c r="AH962" i="1"/>
  <c r="AG962" i="1"/>
  <c r="AF962" i="1"/>
  <c r="AC962" i="1"/>
  <c r="AD962" i="1"/>
  <c r="I962" i="1"/>
  <c r="C962" i="1"/>
  <c r="AH961" i="1"/>
  <c r="AG961" i="1"/>
  <c r="AF961" i="1"/>
  <c r="AC961" i="1"/>
  <c r="AD961" i="1"/>
  <c r="I961" i="1"/>
  <c r="C961" i="1"/>
  <c r="AH960" i="1"/>
  <c r="AG960" i="1"/>
  <c r="AF960" i="1"/>
  <c r="AC960" i="1"/>
  <c r="AD960" i="1"/>
  <c r="I960" i="1"/>
  <c r="C960" i="1"/>
  <c r="AH959" i="1"/>
  <c r="AG959" i="1"/>
  <c r="AF959" i="1"/>
  <c r="AC959" i="1"/>
  <c r="AD959" i="1"/>
  <c r="I959" i="1"/>
  <c r="C959" i="1"/>
  <c r="AH958" i="1"/>
  <c r="AG958" i="1"/>
  <c r="AF958" i="1"/>
  <c r="AC958" i="1"/>
  <c r="AD958" i="1"/>
  <c r="I958" i="1"/>
  <c r="C958" i="1"/>
  <c r="AH957" i="1"/>
  <c r="AG957" i="1"/>
  <c r="AF957" i="1"/>
  <c r="AC957" i="1"/>
  <c r="AD957" i="1"/>
  <c r="I957" i="1"/>
  <c r="C957" i="1"/>
  <c r="AH956" i="1"/>
  <c r="AG956" i="1"/>
  <c r="AF956" i="1"/>
  <c r="AC956" i="1"/>
  <c r="AD956" i="1"/>
  <c r="I956" i="1"/>
  <c r="C956" i="1"/>
  <c r="AH955" i="1"/>
  <c r="AG955" i="1"/>
  <c r="AF955" i="1"/>
  <c r="AC955" i="1"/>
  <c r="AD955" i="1"/>
  <c r="I955" i="1"/>
  <c r="C955" i="1"/>
  <c r="AH954" i="1"/>
  <c r="AG954" i="1"/>
  <c r="AF954" i="1"/>
  <c r="AC954" i="1"/>
  <c r="AD954" i="1"/>
  <c r="I954" i="1"/>
  <c r="C954" i="1"/>
  <c r="AH953" i="1"/>
  <c r="AG953" i="1"/>
  <c r="AF953" i="1"/>
  <c r="AC953" i="1"/>
  <c r="AD953" i="1"/>
  <c r="I953" i="1"/>
  <c r="C953" i="1"/>
  <c r="AH952" i="1"/>
  <c r="AG952" i="1"/>
  <c r="AF952" i="1"/>
  <c r="AC952" i="1"/>
  <c r="AD952" i="1"/>
  <c r="I952" i="1"/>
  <c r="C952" i="1"/>
  <c r="AH951" i="1"/>
  <c r="AG951" i="1"/>
  <c r="AF951" i="1"/>
  <c r="AC951" i="1"/>
  <c r="AD951" i="1"/>
  <c r="I951" i="1"/>
  <c r="C951" i="1"/>
  <c r="AH950" i="1"/>
  <c r="AG950" i="1"/>
  <c r="AF950" i="1"/>
  <c r="AC950" i="1"/>
  <c r="AD950" i="1"/>
  <c r="I950" i="1"/>
  <c r="C950" i="1"/>
  <c r="AH949" i="1"/>
  <c r="AG949" i="1"/>
  <c r="AF949" i="1"/>
  <c r="AC949" i="1"/>
  <c r="AD949" i="1"/>
  <c r="I949" i="1"/>
  <c r="C949" i="1"/>
  <c r="AH948" i="1"/>
  <c r="AG948" i="1"/>
  <c r="AF948" i="1"/>
  <c r="AC948" i="1"/>
  <c r="AD948" i="1"/>
  <c r="I948" i="1"/>
  <c r="C948" i="1"/>
  <c r="AH947" i="1"/>
  <c r="AG947" i="1"/>
  <c r="AF947" i="1"/>
  <c r="AC947" i="1"/>
  <c r="AD947" i="1"/>
  <c r="I947" i="1"/>
  <c r="C947" i="1"/>
  <c r="AH946" i="1"/>
  <c r="AG946" i="1"/>
  <c r="AF946" i="1"/>
  <c r="AC946" i="1"/>
  <c r="AD946" i="1"/>
  <c r="I946" i="1"/>
  <c r="C946" i="1"/>
  <c r="AH945" i="1"/>
  <c r="AG945" i="1"/>
  <c r="AF945" i="1"/>
  <c r="AC945" i="1"/>
  <c r="AD945" i="1"/>
  <c r="I945" i="1"/>
  <c r="C945" i="1"/>
  <c r="AH944" i="1"/>
  <c r="AG944" i="1"/>
  <c r="AF944" i="1"/>
  <c r="AC944" i="1"/>
  <c r="AD944" i="1"/>
  <c r="I944" i="1"/>
  <c r="C944" i="1"/>
  <c r="AH942" i="1"/>
  <c r="AG942" i="1"/>
  <c r="AF942" i="1"/>
  <c r="AC942" i="1"/>
  <c r="AD942" i="1"/>
  <c r="I942" i="1"/>
  <c r="C942" i="1"/>
  <c r="AH943" i="1"/>
  <c r="AG943" i="1"/>
  <c r="AF943" i="1"/>
  <c r="AC943" i="1"/>
  <c r="AD943" i="1"/>
  <c r="I943" i="1"/>
  <c r="C943" i="1"/>
  <c r="I909" i="1"/>
  <c r="I932" i="1"/>
  <c r="AH940" i="1"/>
  <c r="AG940" i="1"/>
  <c r="AF940" i="1"/>
  <c r="AC940" i="1"/>
  <c r="AD940" i="1"/>
  <c r="I940" i="1"/>
  <c r="C940" i="1"/>
  <c r="AH941" i="1"/>
  <c r="AG941" i="1"/>
  <c r="AF941" i="1"/>
  <c r="AC941" i="1"/>
  <c r="AD941" i="1"/>
  <c r="I941" i="1"/>
  <c r="C941" i="1"/>
  <c r="AH939" i="1"/>
  <c r="AG939" i="1"/>
  <c r="AF939" i="1"/>
  <c r="AC939" i="1"/>
  <c r="AD939" i="1"/>
  <c r="I939" i="1"/>
  <c r="C939" i="1"/>
  <c r="AH938" i="1"/>
  <c r="AG938" i="1"/>
  <c r="AF938" i="1"/>
  <c r="AC938" i="1"/>
  <c r="AD938" i="1"/>
  <c r="I938" i="1"/>
  <c r="C938" i="1"/>
  <c r="AH937" i="1"/>
  <c r="AG937" i="1"/>
  <c r="AF937" i="1"/>
  <c r="AC937" i="1"/>
  <c r="AD937" i="1"/>
  <c r="I937" i="1"/>
  <c r="C937" i="1"/>
  <c r="AH936" i="1"/>
  <c r="AG936" i="1"/>
  <c r="AF936" i="1"/>
  <c r="AC936" i="1"/>
  <c r="AD936" i="1"/>
  <c r="I936" i="1"/>
  <c r="C936" i="1"/>
  <c r="AH935" i="1"/>
  <c r="AG935" i="1"/>
  <c r="AF935" i="1"/>
  <c r="AC935" i="1"/>
  <c r="AD935" i="1"/>
  <c r="I935" i="1"/>
  <c r="C935" i="1"/>
  <c r="AH933" i="1"/>
  <c r="AG933" i="1"/>
  <c r="AF933" i="1"/>
  <c r="AC933" i="1"/>
  <c r="AD933" i="1"/>
  <c r="I933" i="1"/>
  <c r="C933" i="1"/>
  <c r="AH934" i="1"/>
  <c r="AG934" i="1"/>
  <c r="AF934" i="1"/>
  <c r="AC934" i="1"/>
  <c r="AD934" i="1"/>
  <c r="I934" i="1"/>
  <c r="C934" i="1"/>
  <c r="AH932" i="1"/>
  <c r="AG932" i="1"/>
  <c r="AF932" i="1"/>
  <c r="AC932" i="1"/>
  <c r="AD932" i="1"/>
  <c r="C932" i="1"/>
  <c r="AH931" i="1"/>
  <c r="AG931" i="1"/>
  <c r="AF931" i="1"/>
  <c r="AC931" i="1"/>
  <c r="AD931" i="1"/>
  <c r="I931" i="1"/>
  <c r="C931" i="1"/>
  <c r="AH930" i="1"/>
  <c r="AG930" i="1"/>
  <c r="AF930" i="1"/>
  <c r="AC930" i="1"/>
  <c r="AD930" i="1"/>
  <c r="I930" i="1"/>
  <c r="C930" i="1"/>
  <c r="AH929" i="1"/>
  <c r="AG929" i="1"/>
  <c r="AF929" i="1"/>
  <c r="AC929" i="1"/>
  <c r="AD929" i="1"/>
  <c r="I929" i="1"/>
  <c r="C929" i="1"/>
  <c r="AH927" i="1"/>
  <c r="AG927" i="1"/>
  <c r="AF927" i="1"/>
  <c r="AC927" i="1"/>
  <c r="AD927" i="1"/>
  <c r="I927" i="1"/>
  <c r="C927" i="1"/>
  <c r="AH928" i="1"/>
  <c r="AG928" i="1"/>
  <c r="AF928" i="1"/>
  <c r="AC928" i="1"/>
  <c r="AD928" i="1"/>
  <c r="I928" i="1"/>
  <c r="C928" i="1"/>
  <c r="AH925" i="1"/>
  <c r="AG925" i="1"/>
  <c r="AF925" i="1"/>
  <c r="AC925" i="1"/>
  <c r="AD925" i="1"/>
  <c r="I925" i="1"/>
  <c r="C925" i="1"/>
  <c r="AH926" i="1"/>
  <c r="AG926" i="1"/>
  <c r="AF926" i="1"/>
  <c r="AC926" i="1"/>
  <c r="AD926" i="1"/>
  <c r="I926" i="1"/>
  <c r="C926" i="1"/>
  <c r="AF914" i="1"/>
  <c r="AF915" i="1"/>
  <c r="AF916" i="1"/>
  <c r="AF917" i="1"/>
  <c r="AF918" i="1"/>
  <c r="AF919" i="1"/>
  <c r="AF920" i="1"/>
  <c r="AF921" i="1"/>
  <c r="AF922" i="1"/>
  <c r="AF923" i="1"/>
  <c r="AF924" i="1"/>
  <c r="AH924" i="1"/>
  <c r="AG924" i="1"/>
  <c r="AC924" i="1"/>
  <c r="AD924" i="1"/>
  <c r="I924" i="1"/>
  <c r="C924" i="1"/>
  <c r="AH923" i="1"/>
  <c r="AG923" i="1"/>
  <c r="AC923" i="1"/>
  <c r="AD923" i="1"/>
  <c r="I923" i="1"/>
  <c r="C923" i="1"/>
  <c r="AH922" i="1"/>
  <c r="AG922" i="1"/>
  <c r="AC922" i="1"/>
  <c r="AD922" i="1"/>
  <c r="I922" i="1"/>
  <c r="C922" i="1"/>
  <c r="AH921" i="1"/>
  <c r="AG921" i="1"/>
  <c r="AC921" i="1"/>
  <c r="AD921" i="1"/>
  <c r="I921" i="1"/>
  <c r="C921" i="1"/>
  <c r="AH920" i="1"/>
  <c r="AG920" i="1"/>
  <c r="AC920" i="1"/>
  <c r="AD920" i="1"/>
  <c r="I920" i="1"/>
  <c r="C920" i="1"/>
  <c r="AH919" i="1"/>
  <c r="AG919" i="1"/>
  <c r="AC919" i="1"/>
  <c r="AD919" i="1"/>
  <c r="I919" i="1"/>
  <c r="C919" i="1"/>
  <c r="AH918" i="1"/>
  <c r="AG918" i="1"/>
  <c r="AC918" i="1"/>
  <c r="AD918" i="1"/>
  <c r="I918" i="1"/>
  <c r="C918" i="1"/>
  <c r="AH917" i="1"/>
  <c r="AG917" i="1"/>
  <c r="AC917" i="1"/>
  <c r="AD917" i="1"/>
  <c r="I917" i="1"/>
  <c r="C917" i="1"/>
  <c r="AH916" i="1"/>
  <c r="AG916" i="1"/>
  <c r="AC916" i="1"/>
  <c r="AD916" i="1"/>
  <c r="I916" i="1"/>
  <c r="C916" i="1"/>
  <c r="AH915" i="1"/>
  <c r="AG915" i="1"/>
  <c r="AC915" i="1"/>
  <c r="AD915" i="1"/>
  <c r="I915" i="1"/>
  <c r="C915" i="1"/>
  <c r="AH914" i="1"/>
  <c r="AG914" i="1"/>
  <c r="AC914" i="1"/>
  <c r="AD914" i="1"/>
  <c r="I914" i="1"/>
  <c r="C914" i="1"/>
  <c r="AH913" i="1"/>
  <c r="AG913" i="1"/>
  <c r="AF913" i="1"/>
  <c r="AC913" i="1"/>
  <c r="AD913" i="1"/>
  <c r="I913" i="1"/>
  <c r="C913" i="1"/>
  <c r="AH912" i="1"/>
  <c r="AG912" i="1"/>
  <c r="AF912" i="1"/>
  <c r="AC912" i="1"/>
  <c r="AD912" i="1"/>
  <c r="I912" i="1"/>
  <c r="C912" i="1"/>
  <c r="AH911" i="1"/>
  <c r="AG911" i="1"/>
  <c r="AF911" i="1"/>
  <c r="AC911" i="1"/>
  <c r="AD911" i="1"/>
  <c r="I911" i="1"/>
  <c r="C911" i="1"/>
  <c r="AH910" i="1"/>
  <c r="AG910" i="1"/>
  <c r="AF910" i="1"/>
  <c r="AC910" i="1"/>
  <c r="AD910" i="1"/>
  <c r="I910" i="1"/>
  <c r="C910" i="1"/>
  <c r="AH909" i="1"/>
  <c r="AG909" i="1"/>
  <c r="AF909" i="1"/>
  <c r="AC909" i="1"/>
  <c r="AD909" i="1"/>
  <c r="C909" i="1"/>
  <c r="AH908" i="1"/>
  <c r="AG908" i="1"/>
  <c r="AF908" i="1"/>
  <c r="AC908" i="1"/>
  <c r="AD908" i="1"/>
  <c r="I908" i="1"/>
  <c r="C908" i="1"/>
  <c r="AH907" i="1"/>
  <c r="AG907" i="1"/>
  <c r="AF907" i="1"/>
  <c r="AC907" i="1"/>
  <c r="AD907" i="1"/>
  <c r="I907" i="1"/>
  <c r="C907" i="1"/>
  <c r="AH892" i="1"/>
  <c r="AG892" i="1"/>
  <c r="AF892" i="1"/>
  <c r="AC892" i="1"/>
  <c r="AD892" i="1"/>
  <c r="I892" i="1"/>
  <c r="C892" i="1"/>
  <c r="AH889" i="1"/>
  <c r="AG889" i="1"/>
  <c r="AF889" i="1"/>
  <c r="AC889" i="1"/>
  <c r="AD889" i="1"/>
  <c r="I889" i="1"/>
  <c r="C889" i="1"/>
  <c r="AH891" i="1"/>
  <c r="AG891" i="1"/>
  <c r="AF891" i="1"/>
  <c r="AC891" i="1"/>
  <c r="AD891" i="1"/>
  <c r="I891" i="1"/>
  <c r="C891" i="1"/>
  <c r="AH890" i="1"/>
  <c r="AG890" i="1"/>
  <c r="AF890" i="1"/>
  <c r="AC890" i="1"/>
  <c r="AD890" i="1"/>
  <c r="I890" i="1"/>
  <c r="C890" i="1"/>
  <c r="AH888" i="1"/>
  <c r="AG888" i="1"/>
  <c r="AF888" i="1"/>
  <c r="AC888" i="1"/>
  <c r="AD888" i="1"/>
  <c r="I888" i="1"/>
  <c r="C888" i="1"/>
  <c r="AH887" i="1"/>
  <c r="AG887" i="1"/>
  <c r="AF887" i="1"/>
  <c r="AC887" i="1"/>
  <c r="AD887" i="1"/>
  <c r="I887" i="1"/>
  <c r="C887" i="1"/>
  <c r="AH886" i="1"/>
  <c r="AG886" i="1"/>
  <c r="AF886" i="1"/>
  <c r="AC886" i="1"/>
  <c r="AD886" i="1"/>
  <c r="I886" i="1"/>
  <c r="C886" i="1"/>
  <c r="AH885" i="1"/>
  <c r="AG885" i="1"/>
  <c r="AF885" i="1"/>
  <c r="AC885" i="1"/>
  <c r="AD885" i="1"/>
  <c r="I885" i="1"/>
  <c r="C885" i="1"/>
  <c r="AH884" i="1"/>
  <c r="AG884" i="1"/>
  <c r="AF884" i="1"/>
  <c r="AC884" i="1"/>
  <c r="AD884" i="1"/>
  <c r="I884" i="1"/>
  <c r="C884" i="1"/>
  <c r="AH883" i="1"/>
  <c r="AG883" i="1"/>
  <c r="AF883" i="1"/>
  <c r="AC883" i="1"/>
  <c r="AD883" i="1"/>
  <c r="I883" i="1"/>
  <c r="C883" i="1"/>
  <c r="AH882" i="1"/>
  <c r="AG882" i="1"/>
  <c r="AF882" i="1"/>
  <c r="AC882" i="1"/>
  <c r="AD882" i="1"/>
  <c r="I882" i="1"/>
  <c r="C882" i="1"/>
  <c r="AH881" i="1"/>
  <c r="AG881" i="1"/>
  <c r="AF881" i="1"/>
  <c r="AC881" i="1"/>
  <c r="AD881" i="1"/>
  <c r="I881" i="1"/>
  <c r="C881" i="1"/>
  <c r="AH880" i="1"/>
  <c r="AG880" i="1"/>
  <c r="AF880" i="1"/>
  <c r="AC880" i="1"/>
  <c r="AD880" i="1"/>
  <c r="I880" i="1"/>
  <c r="C880" i="1"/>
  <c r="AH879" i="1"/>
  <c r="AG879" i="1"/>
  <c r="AF879" i="1"/>
  <c r="AC879" i="1"/>
  <c r="AD879" i="1"/>
  <c r="I879" i="1"/>
  <c r="C879" i="1"/>
  <c r="AH878" i="1"/>
  <c r="AG878" i="1"/>
  <c r="AF878" i="1"/>
  <c r="AC878" i="1"/>
  <c r="AD878" i="1"/>
  <c r="I878" i="1"/>
  <c r="C878" i="1"/>
  <c r="AH877" i="1"/>
  <c r="AG877" i="1"/>
  <c r="AF877" i="1"/>
  <c r="AC877" i="1"/>
  <c r="AD877" i="1"/>
  <c r="I877" i="1"/>
  <c r="C877" i="1"/>
  <c r="AH876" i="1"/>
  <c r="AG876" i="1"/>
  <c r="AF876" i="1"/>
  <c r="AC876" i="1"/>
  <c r="AD876" i="1"/>
  <c r="I876" i="1"/>
  <c r="C876" i="1"/>
  <c r="I868" i="1"/>
  <c r="G2" i="15"/>
  <c r="I2" i="15" s="1"/>
  <c r="AH875" i="1"/>
  <c r="AG875" i="1"/>
  <c r="AF875" i="1"/>
  <c r="AC875" i="1"/>
  <c r="AD875" i="1"/>
  <c r="I875" i="1"/>
  <c r="C875" i="1"/>
  <c r="AH874" i="1"/>
  <c r="AG874" i="1"/>
  <c r="AF874" i="1"/>
  <c r="AC874" i="1"/>
  <c r="AD874" i="1"/>
  <c r="I874" i="1"/>
  <c r="C874" i="1"/>
  <c r="AH873" i="1"/>
  <c r="AG873" i="1"/>
  <c r="AF873" i="1"/>
  <c r="AC873" i="1"/>
  <c r="AD873" i="1"/>
  <c r="I873" i="1"/>
  <c r="C873" i="1"/>
  <c r="AH872" i="1"/>
  <c r="AG872" i="1"/>
  <c r="AF872" i="1"/>
  <c r="AC872" i="1"/>
  <c r="AD872" i="1"/>
  <c r="I872" i="1"/>
  <c r="C872" i="1"/>
  <c r="AH871" i="1"/>
  <c r="AG871" i="1"/>
  <c r="AF871" i="1"/>
  <c r="AC871" i="1"/>
  <c r="AD871" i="1"/>
  <c r="I871" i="1"/>
  <c r="C871" i="1"/>
  <c r="AH870" i="1"/>
  <c r="AG870" i="1"/>
  <c r="AF870" i="1"/>
  <c r="AC870" i="1"/>
  <c r="AD870" i="1"/>
  <c r="I870" i="1"/>
  <c r="C870" i="1"/>
  <c r="AH869" i="1"/>
  <c r="AG869" i="1"/>
  <c r="AF869" i="1"/>
  <c r="AC869" i="1"/>
  <c r="AD869" i="1"/>
  <c r="I869" i="1"/>
  <c r="C869" i="1"/>
  <c r="AH868" i="1"/>
  <c r="AG868" i="1"/>
  <c r="AF868" i="1"/>
  <c r="AC868" i="1"/>
  <c r="AD868" i="1"/>
  <c r="C868" i="1"/>
  <c r="AH867" i="1"/>
  <c r="AG867" i="1"/>
  <c r="AF867" i="1"/>
  <c r="AC867" i="1"/>
  <c r="AD867" i="1"/>
  <c r="I867" i="1"/>
  <c r="C867" i="1"/>
  <c r="AH853" i="1"/>
  <c r="AG853" i="1"/>
  <c r="AF853" i="1"/>
  <c r="AC853" i="1"/>
  <c r="AD853" i="1"/>
  <c r="I853" i="1"/>
  <c r="C853" i="1"/>
  <c r="AH852" i="1"/>
  <c r="AG852" i="1"/>
  <c r="AF852" i="1"/>
  <c r="AC852" i="1"/>
  <c r="AD852" i="1"/>
  <c r="I852" i="1"/>
  <c r="C852" i="1"/>
  <c r="AH851" i="1"/>
  <c r="AG851" i="1"/>
  <c r="AF851" i="1"/>
  <c r="AC851" i="1"/>
  <c r="AD851" i="1"/>
  <c r="I851" i="1"/>
  <c r="C851" i="1"/>
  <c r="AH850" i="1"/>
  <c r="AG850" i="1"/>
  <c r="AF850" i="1"/>
  <c r="AC850" i="1"/>
  <c r="AD850" i="1"/>
  <c r="I850" i="1"/>
  <c r="C850" i="1"/>
  <c r="AH849" i="1"/>
  <c r="AG849" i="1"/>
  <c r="AF849" i="1"/>
  <c r="AC849" i="1"/>
  <c r="AD849" i="1"/>
  <c r="I849" i="1"/>
  <c r="C849" i="1"/>
  <c r="AH848" i="1"/>
  <c r="AG848" i="1"/>
  <c r="AF848" i="1"/>
  <c r="AC848" i="1"/>
  <c r="AD848" i="1"/>
  <c r="I848" i="1"/>
  <c r="C848" i="1"/>
  <c r="AH847" i="1"/>
  <c r="AG847" i="1"/>
  <c r="AF847" i="1"/>
  <c r="AC847" i="1"/>
  <c r="AD847" i="1"/>
  <c r="I847" i="1"/>
  <c r="C847" i="1"/>
  <c r="C3" i="11"/>
  <c r="D3" i="11"/>
  <c r="C2" i="11"/>
  <c r="D2" i="11"/>
  <c r="B2" i="11"/>
  <c r="B3" i="11"/>
  <c r="H66" i="15"/>
  <c r="H67" i="15"/>
  <c r="AH846" i="1"/>
  <c r="AG846" i="1"/>
  <c r="AF846" i="1"/>
  <c r="AC846" i="1"/>
  <c r="AD846" i="1"/>
  <c r="I846" i="1"/>
  <c r="C846" i="1"/>
  <c r="AH845" i="1"/>
  <c r="AG845" i="1"/>
  <c r="AF845" i="1"/>
  <c r="AC845" i="1"/>
  <c r="AD845" i="1"/>
  <c r="I845" i="1"/>
  <c r="C845" i="1"/>
  <c r="AH844" i="1"/>
  <c r="AG844" i="1"/>
  <c r="AF844" i="1"/>
  <c r="AC844" i="1"/>
  <c r="AD844" i="1"/>
  <c r="I844" i="1"/>
  <c r="C844" i="1"/>
  <c r="AH843" i="1"/>
  <c r="AG843" i="1"/>
  <c r="AF843" i="1"/>
  <c r="AC843" i="1"/>
  <c r="AD843" i="1"/>
  <c r="I843" i="1"/>
  <c r="C843" i="1"/>
  <c r="AH842" i="1"/>
  <c r="AG842" i="1"/>
  <c r="AF842" i="1"/>
  <c r="AC842" i="1"/>
  <c r="AD842" i="1"/>
  <c r="I842" i="1"/>
  <c r="C842" i="1"/>
  <c r="AH841" i="1"/>
  <c r="AG841" i="1"/>
  <c r="AF841" i="1"/>
  <c r="AC841" i="1"/>
  <c r="AD841" i="1"/>
  <c r="I841" i="1"/>
  <c r="C841" i="1"/>
  <c r="AH840" i="1"/>
  <c r="AG840" i="1"/>
  <c r="AF840" i="1"/>
  <c r="AC840" i="1"/>
  <c r="AD840" i="1"/>
  <c r="I840" i="1"/>
  <c r="C840" i="1"/>
  <c r="AH839" i="1"/>
  <c r="AG839" i="1"/>
  <c r="AF839" i="1"/>
  <c r="AC839" i="1"/>
  <c r="AD839" i="1"/>
  <c r="I839" i="1"/>
  <c r="C839" i="1"/>
  <c r="AH838" i="1"/>
  <c r="AG838" i="1"/>
  <c r="AF838" i="1"/>
  <c r="AC838" i="1"/>
  <c r="AD838" i="1"/>
  <c r="I838" i="1"/>
  <c r="C838" i="1"/>
  <c r="AH837" i="1"/>
  <c r="AG837" i="1"/>
  <c r="AF837" i="1"/>
  <c r="AC837" i="1"/>
  <c r="AD837" i="1"/>
  <c r="I837" i="1"/>
  <c r="C837" i="1"/>
  <c r="AQ67" i="15"/>
  <c r="AP67" i="15"/>
  <c r="AO67" i="15"/>
  <c r="AN67" i="15"/>
  <c r="AM67" i="15"/>
  <c r="AL67" i="15"/>
  <c r="AK67" i="15"/>
  <c r="AQ66" i="15"/>
  <c r="AP66" i="15"/>
  <c r="AO66" i="15"/>
  <c r="AN66" i="15"/>
  <c r="AM66" i="15"/>
  <c r="AL66" i="15"/>
  <c r="AK66" i="15"/>
  <c r="AC66" i="15"/>
  <c r="V66" i="15"/>
  <c r="O66" i="15"/>
  <c r="AH836" i="1"/>
  <c r="AG836" i="1"/>
  <c r="AF836" i="1"/>
  <c r="AC836" i="1"/>
  <c r="AD836" i="1"/>
  <c r="I836" i="1"/>
  <c r="C836" i="1"/>
  <c r="AH835" i="1"/>
  <c r="AG835" i="1"/>
  <c r="AF835" i="1"/>
  <c r="AC835" i="1"/>
  <c r="AD835" i="1"/>
  <c r="I835" i="1"/>
  <c r="C835" i="1"/>
  <c r="AH834" i="1"/>
  <c r="AG834" i="1"/>
  <c r="AF834" i="1"/>
  <c r="AC834" i="1"/>
  <c r="AD834" i="1"/>
  <c r="I834" i="1"/>
  <c r="C834" i="1"/>
  <c r="AH833" i="1"/>
  <c r="AG833" i="1"/>
  <c r="AF833" i="1"/>
  <c r="AC833" i="1"/>
  <c r="AD833" i="1"/>
  <c r="I833" i="1"/>
  <c r="C833" i="1"/>
  <c r="AH832" i="1"/>
  <c r="AG832" i="1"/>
  <c r="AF832" i="1"/>
  <c r="AC832" i="1"/>
  <c r="AD832" i="1"/>
  <c r="I832" i="1"/>
  <c r="C832" i="1"/>
  <c r="AH831" i="1"/>
  <c r="AG831" i="1"/>
  <c r="AF831" i="1"/>
  <c r="AC831" i="1"/>
  <c r="AD831" i="1"/>
  <c r="I831" i="1"/>
  <c r="C831" i="1"/>
  <c r="X5" i="11"/>
  <c r="Y5" i="11" s="1"/>
  <c r="B2" i="15"/>
  <c r="AC5" i="15"/>
  <c r="AD5" i="15"/>
  <c r="B66" i="15"/>
  <c r="C66" i="15"/>
  <c r="D66" i="15"/>
  <c r="E66" i="15"/>
  <c r="F66" i="15"/>
  <c r="G66" i="15"/>
  <c r="I66" i="15"/>
  <c r="J66" i="15"/>
  <c r="K66" i="15"/>
  <c r="L66" i="15"/>
  <c r="M66" i="15"/>
  <c r="N66" i="15"/>
  <c r="P66" i="15"/>
  <c r="Q66" i="15"/>
  <c r="R66" i="15"/>
  <c r="S66" i="15"/>
  <c r="T66" i="15"/>
  <c r="U66" i="15"/>
  <c r="W66" i="15"/>
  <c r="X66" i="15"/>
  <c r="Y66" i="15"/>
  <c r="Z66" i="15"/>
  <c r="AA66" i="15"/>
  <c r="AB66" i="15"/>
  <c r="B67" i="15"/>
  <c r="C67" i="15"/>
  <c r="D67" i="15"/>
  <c r="E67" i="15"/>
  <c r="F67" i="15"/>
  <c r="G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F1" i="7"/>
  <c r="I9" i="1"/>
  <c r="AC9" i="1"/>
  <c r="AD9" i="1"/>
  <c r="AF9" i="1"/>
  <c r="AH9" i="1"/>
  <c r="I10" i="1"/>
  <c r="AC10" i="1"/>
  <c r="AD10" i="1"/>
  <c r="AF10" i="1"/>
  <c r="AH10" i="1"/>
  <c r="I11" i="1"/>
  <c r="AC11" i="1"/>
  <c r="AD11" i="1"/>
  <c r="AF11" i="1"/>
  <c r="AH11" i="1"/>
  <c r="I12" i="1"/>
  <c r="AC12" i="1"/>
  <c r="AD12" i="1"/>
  <c r="AF12" i="1"/>
  <c r="AH12" i="1"/>
  <c r="I13" i="1"/>
  <c r="AC13" i="1"/>
  <c r="AD13" i="1"/>
  <c r="AF13" i="1"/>
  <c r="AG13" i="1"/>
  <c r="AH13" i="1"/>
  <c r="I14" i="1"/>
  <c r="AC14" i="1"/>
  <c r="AD14" i="1"/>
  <c r="AF14" i="1"/>
  <c r="AG14" i="1"/>
  <c r="AH14" i="1"/>
  <c r="I15" i="1"/>
  <c r="AC15" i="1"/>
  <c r="AD15" i="1"/>
  <c r="AF15" i="1"/>
  <c r="AG15" i="1"/>
  <c r="AH15" i="1"/>
  <c r="I16" i="1"/>
  <c r="AC16" i="1"/>
  <c r="AD16" i="1"/>
  <c r="AF16" i="1"/>
  <c r="AG16" i="1"/>
  <c r="AH16" i="1"/>
  <c r="I17" i="1"/>
  <c r="AC17" i="1"/>
  <c r="AD17" i="1"/>
  <c r="AF17" i="1"/>
  <c r="AG17" i="1"/>
  <c r="AH17" i="1"/>
  <c r="I18" i="1"/>
  <c r="AC18" i="1"/>
  <c r="AD18" i="1"/>
  <c r="AF18" i="1"/>
  <c r="AG18" i="1"/>
  <c r="AH18" i="1"/>
  <c r="I19" i="1"/>
  <c r="AC19" i="1"/>
  <c r="AD19" i="1"/>
  <c r="AF19" i="1"/>
  <c r="AG19" i="1"/>
  <c r="AH19" i="1"/>
  <c r="I20" i="1"/>
  <c r="AC20" i="1"/>
  <c r="AD20" i="1"/>
  <c r="AF20" i="1"/>
  <c r="AG20" i="1"/>
  <c r="AH20" i="1"/>
  <c r="I21" i="1"/>
  <c r="AC21" i="1"/>
  <c r="AD21" i="1"/>
  <c r="AF21" i="1"/>
  <c r="AG21" i="1"/>
  <c r="AH21" i="1"/>
  <c r="I22" i="1"/>
  <c r="AC22" i="1"/>
  <c r="AD22" i="1"/>
  <c r="AF22" i="1"/>
  <c r="AG22" i="1"/>
  <c r="AH22" i="1"/>
  <c r="I23" i="1"/>
  <c r="AC23" i="1"/>
  <c r="AD23" i="1"/>
  <c r="AF23" i="1"/>
  <c r="AG23" i="1"/>
  <c r="AH23" i="1"/>
  <c r="I24" i="1"/>
  <c r="AC24" i="1"/>
  <c r="AD24" i="1"/>
  <c r="AF24" i="1"/>
  <c r="AG24" i="1"/>
  <c r="AH24" i="1"/>
  <c r="I25" i="1"/>
  <c r="AC25" i="1"/>
  <c r="AD25" i="1"/>
  <c r="AF25" i="1"/>
  <c r="AG25" i="1"/>
  <c r="AH25" i="1"/>
  <c r="I26" i="1"/>
  <c r="AC26" i="1"/>
  <c r="AD26" i="1"/>
  <c r="AF26" i="1"/>
  <c r="AG26" i="1"/>
  <c r="AH26" i="1"/>
  <c r="I27" i="1"/>
  <c r="AC27" i="1"/>
  <c r="AD27" i="1"/>
  <c r="AF27" i="1"/>
  <c r="AG27" i="1"/>
  <c r="AH27" i="1"/>
  <c r="I28" i="1"/>
  <c r="AC28" i="1"/>
  <c r="AD28" i="1"/>
  <c r="AF28" i="1"/>
  <c r="AG28" i="1"/>
  <c r="AH28" i="1"/>
  <c r="I29" i="1"/>
  <c r="AC29" i="1"/>
  <c r="AD29" i="1"/>
  <c r="AF29" i="1"/>
  <c r="AG29" i="1"/>
  <c r="AH29" i="1"/>
  <c r="I30" i="1"/>
  <c r="AC30" i="1"/>
  <c r="AD30" i="1"/>
  <c r="AF30" i="1"/>
  <c r="AG30" i="1"/>
  <c r="AH30" i="1"/>
  <c r="I31" i="1"/>
  <c r="AC31" i="1"/>
  <c r="AD31" i="1"/>
  <c r="AF31" i="1"/>
  <c r="AG31" i="1"/>
  <c r="AH31" i="1"/>
  <c r="I32" i="1"/>
  <c r="AC32" i="1"/>
  <c r="AD32" i="1"/>
  <c r="AF32" i="1"/>
  <c r="AG32" i="1"/>
  <c r="AH32" i="1"/>
  <c r="I33" i="1"/>
  <c r="AC33" i="1"/>
  <c r="AD33" i="1"/>
  <c r="AF33" i="1"/>
  <c r="AG33" i="1"/>
  <c r="AH33" i="1"/>
  <c r="I34" i="1"/>
  <c r="AC34" i="1"/>
  <c r="AD34" i="1"/>
  <c r="AF34" i="1"/>
  <c r="AG34" i="1"/>
  <c r="AH34" i="1"/>
  <c r="I35" i="1"/>
  <c r="AC35" i="1"/>
  <c r="AD35" i="1"/>
  <c r="AF35" i="1"/>
  <c r="AG35" i="1"/>
  <c r="AH35" i="1"/>
  <c r="I36" i="1"/>
  <c r="AC36" i="1"/>
  <c r="AD36" i="1"/>
  <c r="AF36" i="1"/>
  <c r="AG36" i="1"/>
  <c r="AH36" i="1"/>
  <c r="I37" i="1"/>
  <c r="AC37" i="1"/>
  <c r="AD37" i="1"/>
  <c r="AF37" i="1"/>
  <c r="AG37" i="1"/>
  <c r="AH37" i="1"/>
  <c r="I38" i="1"/>
  <c r="AC38" i="1"/>
  <c r="AD38" i="1"/>
  <c r="AF38" i="1"/>
  <c r="AG38" i="1"/>
  <c r="AH38" i="1"/>
  <c r="I39" i="1"/>
  <c r="AC39" i="1"/>
  <c r="AD39" i="1"/>
  <c r="AF39" i="1"/>
  <c r="AG39" i="1"/>
  <c r="AH39" i="1"/>
  <c r="I40" i="1"/>
  <c r="AC40" i="1"/>
  <c r="AD40" i="1"/>
  <c r="AF40" i="1"/>
  <c r="AG40" i="1"/>
  <c r="AH40" i="1"/>
  <c r="I41" i="1"/>
  <c r="AC41" i="1"/>
  <c r="AD41" i="1"/>
  <c r="AF41" i="1"/>
  <c r="AG41" i="1"/>
  <c r="AH41" i="1"/>
  <c r="I42" i="1"/>
  <c r="AC42" i="1"/>
  <c r="AD42" i="1"/>
  <c r="AF42" i="1"/>
  <c r="AG42" i="1"/>
  <c r="AH42" i="1"/>
  <c r="I43" i="1"/>
  <c r="AC43" i="1"/>
  <c r="AD43" i="1"/>
  <c r="AF43" i="1"/>
  <c r="AG43" i="1"/>
  <c r="AH43" i="1"/>
  <c r="I44" i="1"/>
  <c r="AC44" i="1"/>
  <c r="AD44" i="1"/>
  <c r="AF44" i="1"/>
  <c r="AG44" i="1"/>
  <c r="AH44" i="1"/>
  <c r="I45" i="1"/>
  <c r="AC45" i="1"/>
  <c r="AD45" i="1"/>
  <c r="AF45" i="1"/>
  <c r="AG45" i="1"/>
  <c r="AH45" i="1"/>
  <c r="I46" i="1"/>
  <c r="AC46" i="1"/>
  <c r="AD46" i="1"/>
  <c r="AF46" i="1"/>
  <c r="AG46" i="1"/>
  <c r="AH46" i="1"/>
  <c r="I47" i="1"/>
  <c r="AC47" i="1"/>
  <c r="AD47" i="1"/>
  <c r="AF47" i="1"/>
  <c r="AG47" i="1"/>
  <c r="AH47" i="1"/>
  <c r="I48" i="1"/>
  <c r="AC48" i="1"/>
  <c r="AD48" i="1"/>
  <c r="AF48" i="1"/>
  <c r="AG48" i="1"/>
  <c r="AH48" i="1"/>
  <c r="I49" i="1"/>
  <c r="AC49" i="1"/>
  <c r="AD49" i="1"/>
  <c r="AF49" i="1"/>
  <c r="AG49" i="1"/>
  <c r="AH49" i="1"/>
  <c r="I50" i="1"/>
  <c r="AC50" i="1"/>
  <c r="AD50" i="1"/>
  <c r="AF50" i="1"/>
  <c r="AG50" i="1"/>
  <c r="AH50" i="1"/>
  <c r="I51" i="1"/>
  <c r="AC51" i="1"/>
  <c r="AD51" i="1"/>
  <c r="AF51" i="1"/>
  <c r="AG51" i="1"/>
  <c r="AH51" i="1"/>
  <c r="I52" i="1"/>
  <c r="AC52" i="1"/>
  <c r="AD52" i="1"/>
  <c r="AF52" i="1"/>
  <c r="AG52" i="1"/>
  <c r="AH52" i="1"/>
  <c r="I53" i="1"/>
  <c r="AC53" i="1"/>
  <c r="AD53" i="1"/>
  <c r="AF53" i="1"/>
  <c r="AG53" i="1"/>
  <c r="AH53" i="1"/>
  <c r="I54" i="1"/>
  <c r="AC54" i="1"/>
  <c r="AD54" i="1"/>
  <c r="AF54" i="1"/>
  <c r="AG54" i="1"/>
  <c r="AH54" i="1"/>
  <c r="I55" i="1"/>
  <c r="AC55" i="1"/>
  <c r="AD55" i="1"/>
  <c r="AF55" i="1"/>
  <c r="AG55" i="1"/>
  <c r="AH55" i="1"/>
  <c r="I56" i="1"/>
  <c r="AC56" i="1"/>
  <c r="AD56" i="1"/>
  <c r="AF56" i="1"/>
  <c r="AG56" i="1"/>
  <c r="AH56" i="1"/>
  <c r="I57" i="1"/>
  <c r="AC57" i="1"/>
  <c r="AD57" i="1"/>
  <c r="AF57" i="1"/>
  <c r="AG57" i="1"/>
  <c r="AH57" i="1"/>
  <c r="I59" i="1"/>
  <c r="AC59" i="1"/>
  <c r="AD59" i="1"/>
  <c r="AF59" i="1"/>
  <c r="AG59" i="1"/>
  <c r="AH59" i="1"/>
  <c r="I60" i="1"/>
  <c r="AC60" i="1"/>
  <c r="AD60" i="1"/>
  <c r="AF60" i="1"/>
  <c r="AG60" i="1"/>
  <c r="AH60" i="1"/>
  <c r="I61" i="1"/>
  <c r="AC61" i="1"/>
  <c r="AD61" i="1"/>
  <c r="AF61" i="1"/>
  <c r="AG61" i="1"/>
  <c r="AH61" i="1"/>
  <c r="I62" i="1"/>
  <c r="AC62" i="1"/>
  <c r="AD62" i="1"/>
  <c r="AF62" i="1"/>
  <c r="AG62" i="1"/>
  <c r="AH62" i="1"/>
  <c r="I63" i="1"/>
  <c r="AC63" i="1"/>
  <c r="AD63" i="1"/>
  <c r="AF63" i="1"/>
  <c r="AG63" i="1"/>
  <c r="AH63" i="1"/>
  <c r="I64" i="1"/>
  <c r="AC64" i="1"/>
  <c r="AD64" i="1"/>
  <c r="AF64" i="1"/>
  <c r="AG64" i="1"/>
  <c r="AH64" i="1"/>
  <c r="I65" i="1"/>
  <c r="AC65" i="1"/>
  <c r="AD65" i="1"/>
  <c r="AF65" i="1"/>
  <c r="AG65" i="1"/>
  <c r="AH65" i="1"/>
  <c r="I66" i="1"/>
  <c r="AC66" i="1"/>
  <c r="AD66" i="1"/>
  <c r="AF66" i="1"/>
  <c r="AG66" i="1"/>
  <c r="AH66" i="1"/>
  <c r="I67" i="1"/>
  <c r="AC67" i="1"/>
  <c r="AD67" i="1"/>
  <c r="AF67" i="1"/>
  <c r="AG67" i="1"/>
  <c r="AH67" i="1"/>
  <c r="I68" i="1"/>
  <c r="AC68" i="1"/>
  <c r="AD68" i="1"/>
  <c r="AF68" i="1"/>
  <c r="AG68" i="1"/>
  <c r="AH68" i="1"/>
  <c r="I69" i="1"/>
  <c r="AC69" i="1"/>
  <c r="AD69" i="1"/>
  <c r="AF69" i="1"/>
  <c r="AG69" i="1"/>
  <c r="AH69" i="1"/>
  <c r="I70" i="1"/>
  <c r="AC70" i="1"/>
  <c r="AD70" i="1"/>
  <c r="AF70" i="1"/>
  <c r="AG70" i="1"/>
  <c r="AH70" i="1"/>
  <c r="I71" i="1"/>
  <c r="AC71" i="1"/>
  <c r="AD71" i="1"/>
  <c r="AF71" i="1"/>
  <c r="AG71" i="1"/>
  <c r="AH71" i="1"/>
  <c r="I72" i="1"/>
  <c r="AC72" i="1"/>
  <c r="AD72" i="1"/>
  <c r="AF72" i="1"/>
  <c r="AG72" i="1"/>
  <c r="AH72" i="1"/>
  <c r="I73" i="1"/>
  <c r="AC73" i="1"/>
  <c r="AD73" i="1"/>
  <c r="AF73" i="1"/>
  <c r="AG73" i="1"/>
  <c r="AH73" i="1"/>
  <c r="I74" i="1"/>
  <c r="AC74" i="1"/>
  <c r="AD74" i="1"/>
  <c r="AF74" i="1"/>
  <c r="AG74" i="1"/>
  <c r="AH74" i="1"/>
  <c r="I75" i="1"/>
  <c r="AC75" i="1"/>
  <c r="AD75" i="1"/>
  <c r="AF75" i="1"/>
  <c r="AG75" i="1"/>
  <c r="AH75" i="1"/>
  <c r="I76" i="1"/>
  <c r="AC76" i="1"/>
  <c r="AD76" i="1"/>
  <c r="AF76" i="1"/>
  <c r="AG76" i="1"/>
  <c r="AH76" i="1"/>
  <c r="I77" i="1"/>
  <c r="AC77" i="1"/>
  <c r="AD77" i="1"/>
  <c r="AF77" i="1"/>
  <c r="AG77" i="1"/>
  <c r="AH77" i="1"/>
  <c r="I78" i="1"/>
  <c r="AC78" i="1"/>
  <c r="AD78" i="1"/>
  <c r="AF78" i="1"/>
  <c r="AG78" i="1"/>
  <c r="AH78" i="1"/>
  <c r="I79" i="1"/>
  <c r="AC79" i="1"/>
  <c r="AD79" i="1"/>
  <c r="AF79" i="1"/>
  <c r="AG79" i="1"/>
  <c r="AH79" i="1"/>
  <c r="I80" i="1"/>
  <c r="AC80" i="1"/>
  <c r="AD80" i="1"/>
  <c r="AF80" i="1"/>
  <c r="AG80" i="1"/>
  <c r="AH80" i="1"/>
  <c r="I81" i="1"/>
  <c r="AC81" i="1"/>
  <c r="AD81" i="1"/>
  <c r="AF81" i="1"/>
  <c r="AG81" i="1"/>
  <c r="AH81" i="1"/>
  <c r="I82" i="1"/>
  <c r="AC82" i="1"/>
  <c r="AD82" i="1"/>
  <c r="AF82" i="1"/>
  <c r="AG82" i="1"/>
  <c r="AH82" i="1"/>
  <c r="I83" i="1"/>
  <c r="AC83" i="1"/>
  <c r="AD83" i="1"/>
  <c r="AF83" i="1"/>
  <c r="AG83" i="1"/>
  <c r="AH83" i="1"/>
  <c r="I84" i="1"/>
  <c r="AC84" i="1"/>
  <c r="AD84" i="1"/>
  <c r="AF84" i="1"/>
  <c r="AG84" i="1"/>
  <c r="AH84" i="1"/>
  <c r="I85" i="1"/>
  <c r="AC85" i="1"/>
  <c r="AD85" i="1"/>
  <c r="AF85" i="1"/>
  <c r="AG85" i="1"/>
  <c r="AH85" i="1"/>
  <c r="I86" i="1"/>
  <c r="AC86" i="1"/>
  <c r="AD86" i="1"/>
  <c r="AF86" i="1"/>
  <c r="AG86" i="1"/>
  <c r="AH86" i="1"/>
  <c r="I87" i="1"/>
  <c r="AC87" i="1"/>
  <c r="AD87" i="1"/>
  <c r="AF87" i="1"/>
  <c r="AG87" i="1"/>
  <c r="AH87" i="1"/>
  <c r="I88" i="1"/>
  <c r="AC88" i="1"/>
  <c r="AD88" i="1"/>
  <c r="AF88" i="1"/>
  <c r="AG88" i="1"/>
  <c r="AH88" i="1"/>
  <c r="I89" i="1"/>
  <c r="AC89" i="1"/>
  <c r="AD89" i="1"/>
  <c r="AF89" i="1"/>
  <c r="AG89" i="1"/>
  <c r="AH89" i="1"/>
  <c r="I90" i="1"/>
  <c r="AC90" i="1"/>
  <c r="AD90" i="1"/>
  <c r="AF90" i="1"/>
  <c r="AG90" i="1"/>
  <c r="AH90" i="1"/>
  <c r="I91" i="1"/>
  <c r="AC91" i="1"/>
  <c r="AD91" i="1"/>
  <c r="AF91" i="1"/>
  <c r="AG91" i="1"/>
  <c r="AH91" i="1"/>
  <c r="I92" i="1"/>
  <c r="AC92" i="1"/>
  <c r="AD92" i="1"/>
  <c r="AF92" i="1"/>
  <c r="AG92" i="1"/>
  <c r="AH92" i="1"/>
  <c r="I93" i="1"/>
  <c r="AC93" i="1"/>
  <c r="AD93" i="1"/>
  <c r="AF93" i="1"/>
  <c r="AG93" i="1"/>
  <c r="AH93" i="1"/>
  <c r="I94" i="1"/>
  <c r="AC94" i="1"/>
  <c r="AD94" i="1"/>
  <c r="AF94" i="1"/>
  <c r="AG94" i="1"/>
  <c r="AH94" i="1"/>
  <c r="I95" i="1"/>
  <c r="AC95" i="1"/>
  <c r="AD95" i="1"/>
  <c r="AF95" i="1"/>
  <c r="AG95" i="1"/>
  <c r="AH95" i="1"/>
  <c r="I96" i="1"/>
  <c r="AC96" i="1"/>
  <c r="AD96" i="1"/>
  <c r="AF96" i="1"/>
  <c r="AG96" i="1"/>
  <c r="AH96" i="1"/>
  <c r="I97" i="1"/>
  <c r="AC97" i="1"/>
  <c r="AD97" i="1"/>
  <c r="AF97" i="1"/>
  <c r="AG97" i="1"/>
  <c r="AH97" i="1"/>
  <c r="I98" i="1"/>
  <c r="AC98" i="1"/>
  <c r="AD98" i="1"/>
  <c r="AF98" i="1"/>
  <c r="AG98" i="1"/>
  <c r="AH98" i="1"/>
  <c r="I99" i="1"/>
  <c r="AC99" i="1"/>
  <c r="AD99" i="1"/>
  <c r="AF99" i="1"/>
  <c r="AG99" i="1"/>
  <c r="AH99" i="1"/>
  <c r="I100" i="1"/>
  <c r="AC100" i="1"/>
  <c r="AD100" i="1"/>
  <c r="AF100" i="1"/>
  <c r="AG100" i="1"/>
  <c r="AH100" i="1"/>
  <c r="I101" i="1"/>
  <c r="AC101" i="1"/>
  <c r="AD101" i="1"/>
  <c r="AF101" i="1"/>
  <c r="AG101" i="1"/>
  <c r="AH101" i="1"/>
  <c r="I102" i="1"/>
  <c r="AC102" i="1"/>
  <c r="AD102" i="1"/>
  <c r="AF102" i="1"/>
  <c r="AG102" i="1"/>
  <c r="AH102" i="1"/>
  <c r="I103" i="1"/>
  <c r="AC103" i="1"/>
  <c r="AD103" i="1"/>
  <c r="AF103" i="1"/>
  <c r="AG103" i="1"/>
  <c r="AH103" i="1"/>
  <c r="I104" i="1"/>
  <c r="AC104" i="1"/>
  <c r="AD104" i="1"/>
  <c r="AF104" i="1"/>
  <c r="AG104" i="1"/>
  <c r="AH104" i="1"/>
  <c r="I105" i="1"/>
  <c r="AC105" i="1"/>
  <c r="AD105" i="1"/>
  <c r="AF105" i="1"/>
  <c r="AG105" i="1"/>
  <c r="AH105" i="1"/>
  <c r="I106" i="1"/>
  <c r="AC106" i="1"/>
  <c r="AD106" i="1"/>
  <c r="AF106" i="1"/>
  <c r="AG106" i="1"/>
  <c r="AH106" i="1"/>
  <c r="I107" i="1"/>
  <c r="AC107" i="1"/>
  <c r="AD107" i="1"/>
  <c r="AF107" i="1"/>
  <c r="AG107" i="1"/>
  <c r="AH107" i="1"/>
  <c r="I108" i="1"/>
  <c r="AC108" i="1"/>
  <c r="AD108" i="1"/>
  <c r="AF108" i="1"/>
  <c r="AG108" i="1"/>
  <c r="AH108" i="1"/>
  <c r="I109" i="1"/>
  <c r="AC109" i="1"/>
  <c r="AD109" i="1"/>
  <c r="AF109" i="1"/>
  <c r="AG109" i="1"/>
  <c r="AH109" i="1"/>
  <c r="I110" i="1"/>
  <c r="AC110" i="1"/>
  <c r="AD110" i="1"/>
  <c r="AF110" i="1"/>
  <c r="AG110" i="1"/>
  <c r="AH110" i="1"/>
  <c r="I111" i="1"/>
  <c r="AC111" i="1"/>
  <c r="AD111" i="1"/>
  <c r="AF111" i="1"/>
  <c r="AG111" i="1"/>
  <c r="AH111" i="1"/>
  <c r="I112" i="1"/>
  <c r="AC112" i="1"/>
  <c r="AD112" i="1"/>
  <c r="AF112" i="1"/>
  <c r="AG112" i="1"/>
  <c r="AH112" i="1"/>
  <c r="I113" i="1"/>
  <c r="AC113" i="1"/>
  <c r="AD113" i="1"/>
  <c r="AF113" i="1"/>
  <c r="AG113" i="1"/>
  <c r="AH113" i="1"/>
  <c r="I114" i="1"/>
  <c r="AC114" i="1"/>
  <c r="AD114" i="1"/>
  <c r="AF114" i="1"/>
  <c r="AG114" i="1"/>
  <c r="AH114" i="1"/>
  <c r="I115" i="1"/>
  <c r="AC115" i="1"/>
  <c r="AD115" i="1"/>
  <c r="AF115" i="1"/>
  <c r="AG115" i="1"/>
  <c r="AH115" i="1"/>
  <c r="I116" i="1"/>
  <c r="AC116" i="1"/>
  <c r="AD116" i="1"/>
  <c r="AF116" i="1"/>
  <c r="AG116" i="1"/>
  <c r="AH116" i="1"/>
  <c r="I117" i="1"/>
  <c r="AC117" i="1"/>
  <c r="AD117" i="1"/>
  <c r="AF117" i="1"/>
  <c r="AG117" i="1"/>
  <c r="AH117" i="1"/>
  <c r="I118" i="1"/>
  <c r="AC118" i="1"/>
  <c r="AD118" i="1"/>
  <c r="AF118" i="1"/>
  <c r="AG118" i="1"/>
  <c r="AH118" i="1"/>
  <c r="I119" i="1"/>
  <c r="AC119" i="1"/>
  <c r="AD119" i="1"/>
  <c r="AF119" i="1"/>
  <c r="AG119" i="1"/>
  <c r="AH119" i="1"/>
  <c r="I120" i="1"/>
  <c r="AC120" i="1"/>
  <c r="AD120" i="1"/>
  <c r="AF120" i="1"/>
  <c r="AG120" i="1"/>
  <c r="AH120" i="1"/>
  <c r="I121" i="1"/>
  <c r="AC121" i="1"/>
  <c r="AD121" i="1"/>
  <c r="AF121" i="1"/>
  <c r="AG121" i="1"/>
  <c r="AH121" i="1"/>
  <c r="I122" i="1"/>
  <c r="AC122" i="1"/>
  <c r="AD122" i="1"/>
  <c r="AF122" i="1"/>
  <c r="AG122" i="1"/>
  <c r="AH122" i="1"/>
  <c r="I123" i="1"/>
  <c r="AC123" i="1"/>
  <c r="AD123" i="1"/>
  <c r="AF123" i="1"/>
  <c r="AG123" i="1"/>
  <c r="AH123" i="1"/>
  <c r="I124" i="1"/>
  <c r="AC124" i="1"/>
  <c r="AD124" i="1"/>
  <c r="AF124" i="1"/>
  <c r="AG124" i="1"/>
  <c r="AH124" i="1"/>
  <c r="I125" i="1"/>
  <c r="AC125" i="1"/>
  <c r="AD125" i="1"/>
  <c r="AF125" i="1"/>
  <c r="AG125" i="1"/>
  <c r="AH125" i="1"/>
  <c r="I126" i="1"/>
  <c r="AC126" i="1"/>
  <c r="AD126" i="1"/>
  <c r="AF126" i="1"/>
  <c r="AG126" i="1"/>
  <c r="AH126" i="1"/>
  <c r="I127" i="1"/>
  <c r="AC127" i="1"/>
  <c r="AD127" i="1"/>
  <c r="AF127" i="1"/>
  <c r="AG127" i="1"/>
  <c r="AH127" i="1"/>
  <c r="I128" i="1"/>
  <c r="AC128" i="1"/>
  <c r="AD128" i="1"/>
  <c r="AF128" i="1"/>
  <c r="AG128" i="1"/>
  <c r="AH128" i="1"/>
  <c r="I129" i="1"/>
  <c r="AC129" i="1"/>
  <c r="AD129" i="1"/>
  <c r="AF129" i="1"/>
  <c r="AG129" i="1"/>
  <c r="AH129" i="1"/>
  <c r="I130" i="1"/>
  <c r="AC130" i="1"/>
  <c r="AD130" i="1"/>
  <c r="AF130" i="1"/>
  <c r="AG130" i="1"/>
  <c r="AH130" i="1"/>
  <c r="I131" i="1"/>
  <c r="AC131" i="1"/>
  <c r="AD131" i="1"/>
  <c r="AF131" i="1"/>
  <c r="AG131" i="1"/>
  <c r="AH131" i="1"/>
  <c r="I132" i="1"/>
  <c r="AC132" i="1"/>
  <c r="AD132" i="1"/>
  <c r="AF132" i="1"/>
  <c r="AG132" i="1"/>
  <c r="AH132" i="1"/>
  <c r="I133" i="1"/>
  <c r="AC133" i="1"/>
  <c r="AD133" i="1"/>
  <c r="AF133" i="1"/>
  <c r="AG133" i="1"/>
  <c r="AH133" i="1"/>
  <c r="I134" i="1"/>
  <c r="AC134" i="1"/>
  <c r="AD134" i="1"/>
  <c r="AF134" i="1"/>
  <c r="AG134" i="1"/>
  <c r="AH134" i="1"/>
  <c r="I135" i="1"/>
  <c r="AC135" i="1"/>
  <c r="AD135" i="1"/>
  <c r="AF135" i="1"/>
  <c r="AG135" i="1"/>
  <c r="AH135" i="1"/>
  <c r="I136" i="1"/>
  <c r="AC136" i="1"/>
  <c r="AD136" i="1"/>
  <c r="AF136" i="1"/>
  <c r="AG136" i="1"/>
  <c r="AH136" i="1"/>
  <c r="I137" i="1"/>
  <c r="AC137" i="1"/>
  <c r="AD137" i="1"/>
  <c r="AF137" i="1"/>
  <c r="AG137" i="1"/>
  <c r="AH137" i="1"/>
  <c r="I138" i="1"/>
  <c r="AC138" i="1"/>
  <c r="AD138" i="1"/>
  <c r="AF138" i="1"/>
  <c r="AG138" i="1"/>
  <c r="AH138" i="1"/>
  <c r="I139" i="1"/>
  <c r="AC139" i="1"/>
  <c r="AD139" i="1"/>
  <c r="AF139" i="1"/>
  <c r="AG139" i="1"/>
  <c r="AH139" i="1"/>
  <c r="I140" i="1"/>
  <c r="AC140" i="1"/>
  <c r="AD140" i="1"/>
  <c r="AF140" i="1"/>
  <c r="AG140" i="1"/>
  <c r="AH140" i="1"/>
  <c r="I141" i="1"/>
  <c r="AC141" i="1"/>
  <c r="AD141" i="1"/>
  <c r="AF141" i="1"/>
  <c r="AG141" i="1"/>
  <c r="AH141" i="1"/>
  <c r="I142" i="1"/>
  <c r="AC142" i="1"/>
  <c r="AD142" i="1"/>
  <c r="AF142" i="1"/>
  <c r="AG142" i="1"/>
  <c r="AH142" i="1"/>
  <c r="I143" i="1"/>
  <c r="AC143" i="1"/>
  <c r="AD143" i="1"/>
  <c r="AF143" i="1"/>
  <c r="AG143" i="1"/>
  <c r="AH143" i="1"/>
  <c r="I144" i="1"/>
  <c r="AC144" i="1"/>
  <c r="AD144" i="1"/>
  <c r="AF144" i="1"/>
  <c r="AG144" i="1"/>
  <c r="AH144" i="1"/>
  <c r="I145" i="1"/>
  <c r="AC145" i="1"/>
  <c r="AD145" i="1"/>
  <c r="AF145" i="1"/>
  <c r="AG145" i="1"/>
  <c r="AH145" i="1"/>
  <c r="I146" i="1"/>
  <c r="AC146" i="1"/>
  <c r="AD146" i="1"/>
  <c r="AF146" i="1"/>
  <c r="AG146" i="1"/>
  <c r="AH146" i="1"/>
  <c r="I147" i="1"/>
  <c r="AC147" i="1"/>
  <c r="AD147" i="1"/>
  <c r="AF147" i="1"/>
  <c r="AG147" i="1"/>
  <c r="AH147" i="1"/>
  <c r="I148" i="1"/>
  <c r="AC148" i="1"/>
  <c r="AD148" i="1"/>
  <c r="AF148" i="1"/>
  <c r="AG148" i="1"/>
  <c r="AH148" i="1"/>
  <c r="I149" i="1"/>
  <c r="AC149" i="1"/>
  <c r="AD149" i="1"/>
  <c r="AF149" i="1"/>
  <c r="AG149" i="1"/>
  <c r="AH149" i="1"/>
  <c r="I150" i="1"/>
  <c r="AC150" i="1"/>
  <c r="AD150" i="1"/>
  <c r="AF150" i="1"/>
  <c r="AG150" i="1"/>
  <c r="AH150" i="1"/>
  <c r="I151" i="1"/>
  <c r="AC151" i="1"/>
  <c r="AD151" i="1"/>
  <c r="AF151" i="1"/>
  <c r="AG151" i="1"/>
  <c r="AH151" i="1"/>
  <c r="I152" i="1"/>
  <c r="AC152" i="1"/>
  <c r="AD152" i="1"/>
  <c r="AF152" i="1"/>
  <c r="AG152" i="1"/>
  <c r="AH152" i="1"/>
  <c r="I153" i="1"/>
  <c r="AC153" i="1"/>
  <c r="AD153" i="1"/>
  <c r="AF153" i="1"/>
  <c r="AG153" i="1"/>
  <c r="AH153" i="1"/>
  <c r="I154" i="1"/>
  <c r="AC154" i="1"/>
  <c r="AD154" i="1"/>
  <c r="AF154" i="1"/>
  <c r="AG154" i="1"/>
  <c r="AH154" i="1"/>
  <c r="I155" i="1"/>
  <c r="AC155" i="1"/>
  <c r="AD155" i="1"/>
  <c r="AF155" i="1"/>
  <c r="AG155" i="1"/>
  <c r="AH155" i="1"/>
  <c r="I156" i="1"/>
  <c r="AC156" i="1"/>
  <c r="AD156" i="1"/>
  <c r="AF156" i="1"/>
  <c r="AG156" i="1"/>
  <c r="AH156" i="1"/>
  <c r="I157" i="1"/>
  <c r="AC157" i="1"/>
  <c r="AD157" i="1"/>
  <c r="AF157" i="1"/>
  <c r="AG157" i="1"/>
  <c r="AH157" i="1"/>
  <c r="I158" i="1"/>
  <c r="AC158" i="1"/>
  <c r="AD158" i="1"/>
  <c r="AF158" i="1"/>
  <c r="AG158" i="1"/>
  <c r="AH158" i="1"/>
  <c r="I159" i="1"/>
  <c r="AC159" i="1"/>
  <c r="AD159" i="1"/>
  <c r="AF159" i="1"/>
  <c r="AG159" i="1"/>
  <c r="AH159" i="1"/>
  <c r="I160" i="1"/>
  <c r="AC160" i="1"/>
  <c r="AD160" i="1"/>
  <c r="AF160" i="1"/>
  <c r="AG160" i="1"/>
  <c r="AH160" i="1"/>
  <c r="I161" i="1"/>
  <c r="AC161" i="1"/>
  <c r="AD161" i="1"/>
  <c r="AF161" i="1"/>
  <c r="AG161" i="1"/>
  <c r="AH161" i="1"/>
  <c r="I162" i="1"/>
  <c r="AC162" i="1"/>
  <c r="AD162" i="1"/>
  <c r="AF162" i="1"/>
  <c r="AG162" i="1"/>
  <c r="AH162" i="1"/>
  <c r="I163" i="1"/>
  <c r="AC163" i="1"/>
  <c r="AD163" i="1"/>
  <c r="AF163" i="1"/>
  <c r="AG163" i="1"/>
  <c r="AH163" i="1"/>
  <c r="I164" i="1"/>
  <c r="AC164" i="1"/>
  <c r="AD164" i="1"/>
  <c r="AF164" i="1"/>
  <c r="AG164" i="1"/>
  <c r="AH164" i="1"/>
  <c r="I165" i="1"/>
  <c r="AC165" i="1"/>
  <c r="AD165" i="1"/>
  <c r="AF165" i="1"/>
  <c r="AG165" i="1"/>
  <c r="AH165" i="1"/>
  <c r="I166" i="1"/>
  <c r="AC166" i="1"/>
  <c r="AD166" i="1"/>
  <c r="AF166" i="1"/>
  <c r="AG166" i="1"/>
  <c r="AH166" i="1"/>
  <c r="I167" i="1"/>
  <c r="AC167" i="1"/>
  <c r="AD167" i="1"/>
  <c r="AF167" i="1"/>
  <c r="AG167" i="1"/>
  <c r="AH167" i="1"/>
  <c r="I168" i="1"/>
  <c r="AC168" i="1"/>
  <c r="AD168" i="1"/>
  <c r="AF168" i="1"/>
  <c r="AG168" i="1"/>
  <c r="AH168" i="1"/>
  <c r="I169" i="1"/>
  <c r="AC169" i="1"/>
  <c r="AD169" i="1"/>
  <c r="AF169" i="1"/>
  <c r="AG169" i="1"/>
  <c r="AH169" i="1"/>
  <c r="I170" i="1"/>
  <c r="AC170" i="1"/>
  <c r="AD170" i="1"/>
  <c r="AF170" i="1"/>
  <c r="AG170" i="1"/>
  <c r="AH170" i="1"/>
  <c r="I171" i="1"/>
  <c r="AC171" i="1"/>
  <c r="AD171" i="1"/>
  <c r="AF171" i="1"/>
  <c r="AG171" i="1"/>
  <c r="AH171" i="1"/>
  <c r="I172" i="1"/>
  <c r="AC172" i="1"/>
  <c r="AD172" i="1"/>
  <c r="AF172" i="1"/>
  <c r="AG172" i="1"/>
  <c r="AH172" i="1"/>
  <c r="I173" i="1"/>
  <c r="AC173" i="1"/>
  <c r="AD173" i="1"/>
  <c r="AF173" i="1"/>
  <c r="AG173" i="1"/>
  <c r="AH173" i="1"/>
  <c r="I174" i="1"/>
  <c r="AC174" i="1"/>
  <c r="AD174" i="1"/>
  <c r="AF174" i="1"/>
  <c r="AG174" i="1"/>
  <c r="AH174" i="1"/>
  <c r="I175" i="1"/>
  <c r="AC175" i="1"/>
  <c r="AD175" i="1"/>
  <c r="AF175" i="1"/>
  <c r="AG175" i="1"/>
  <c r="AH175" i="1"/>
  <c r="I176" i="1"/>
  <c r="AC176" i="1"/>
  <c r="AD176" i="1"/>
  <c r="AF176" i="1"/>
  <c r="AG176" i="1"/>
  <c r="AH176" i="1"/>
  <c r="I177" i="1"/>
  <c r="AC177" i="1"/>
  <c r="AD177" i="1"/>
  <c r="AF177" i="1"/>
  <c r="AG177" i="1"/>
  <c r="AH177" i="1"/>
  <c r="I178" i="1"/>
  <c r="AC178" i="1"/>
  <c r="AD178" i="1"/>
  <c r="AF178" i="1"/>
  <c r="AG178" i="1"/>
  <c r="AH178" i="1"/>
  <c r="I179" i="1"/>
  <c r="AC179" i="1"/>
  <c r="AD179" i="1"/>
  <c r="AF179" i="1"/>
  <c r="AG179" i="1"/>
  <c r="AH179" i="1"/>
  <c r="I180" i="1"/>
  <c r="AC180" i="1"/>
  <c r="AD180" i="1"/>
  <c r="AF180" i="1"/>
  <c r="AG180" i="1"/>
  <c r="AH180" i="1"/>
  <c r="I181" i="1"/>
  <c r="AC181" i="1"/>
  <c r="AD181" i="1"/>
  <c r="AF181" i="1"/>
  <c r="AG181" i="1"/>
  <c r="AH181" i="1"/>
  <c r="I182" i="1"/>
  <c r="AC182" i="1"/>
  <c r="AD182" i="1"/>
  <c r="AF182" i="1"/>
  <c r="AG182" i="1"/>
  <c r="AH182" i="1"/>
  <c r="I183" i="1"/>
  <c r="AC183" i="1"/>
  <c r="AD183" i="1"/>
  <c r="AF183" i="1"/>
  <c r="AG183" i="1"/>
  <c r="AH183" i="1"/>
  <c r="I184" i="1"/>
  <c r="AC184" i="1"/>
  <c r="AD184" i="1"/>
  <c r="AF184" i="1"/>
  <c r="AG184" i="1"/>
  <c r="AH184" i="1"/>
  <c r="I185" i="1"/>
  <c r="AC185" i="1"/>
  <c r="AD185" i="1"/>
  <c r="AF185" i="1"/>
  <c r="AG185" i="1"/>
  <c r="AH185" i="1"/>
  <c r="I186" i="1"/>
  <c r="AC186" i="1"/>
  <c r="AD186" i="1"/>
  <c r="AF186" i="1"/>
  <c r="AG186" i="1"/>
  <c r="AH186" i="1"/>
  <c r="I187" i="1"/>
  <c r="AC187" i="1"/>
  <c r="AD187" i="1"/>
  <c r="AF187" i="1"/>
  <c r="AG187" i="1"/>
  <c r="AH187" i="1"/>
  <c r="I188" i="1"/>
  <c r="AC188" i="1"/>
  <c r="AD188" i="1"/>
  <c r="AF188" i="1"/>
  <c r="AG188" i="1"/>
  <c r="AH188" i="1"/>
  <c r="I189" i="1"/>
  <c r="AC189" i="1"/>
  <c r="AD189" i="1"/>
  <c r="AF189" i="1"/>
  <c r="AG189" i="1"/>
  <c r="AH189" i="1"/>
  <c r="I190" i="1"/>
  <c r="AC190" i="1"/>
  <c r="AD190" i="1"/>
  <c r="AF190" i="1"/>
  <c r="AG190" i="1"/>
  <c r="AH190" i="1"/>
  <c r="I192" i="1"/>
  <c r="AC192" i="1"/>
  <c r="AD192" i="1"/>
  <c r="AF192" i="1"/>
  <c r="AG192" i="1"/>
  <c r="AH192" i="1"/>
  <c r="I191" i="1"/>
  <c r="AC191" i="1"/>
  <c r="AD191" i="1"/>
  <c r="AF191" i="1"/>
  <c r="AG191" i="1"/>
  <c r="AH191" i="1"/>
  <c r="I193" i="1"/>
  <c r="AC193" i="1"/>
  <c r="AD193" i="1"/>
  <c r="AF193" i="1"/>
  <c r="AG193" i="1"/>
  <c r="AH193" i="1"/>
  <c r="I194" i="1"/>
  <c r="AC194" i="1"/>
  <c r="AD194" i="1"/>
  <c r="AF194" i="1"/>
  <c r="AG194" i="1"/>
  <c r="AH194" i="1"/>
  <c r="I195" i="1"/>
  <c r="AC195" i="1"/>
  <c r="AD195" i="1"/>
  <c r="AF195" i="1"/>
  <c r="AG195" i="1"/>
  <c r="AH195" i="1"/>
  <c r="I196" i="1"/>
  <c r="AC196" i="1"/>
  <c r="AD196" i="1"/>
  <c r="AF196" i="1"/>
  <c r="AG196" i="1"/>
  <c r="AH196" i="1"/>
  <c r="I197" i="1"/>
  <c r="AC197" i="1"/>
  <c r="AD197" i="1"/>
  <c r="AF197" i="1"/>
  <c r="AG197" i="1"/>
  <c r="AH197" i="1"/>
  <c r="I198" i="1"/>
  <c r="AC198" i="1"/>
  <c r="AD198" i="1"/>
  <c r="AF198" i="1"/>
  <c r="AG198" i="1"/>
  <c r="AH198" i="1"/>
  <c r="I199" i="1"/>
  <c r="AC199" i="1"/>
  <c r="AD199" i="1"/>
  <c r="AF199" i="1"/>
  <c r="AG199" i="1"/>
  <c r="AH199" i="1"/>
  <c r="I200" i="1"/>
  <c r="AC200" i="1"/>
  <c r="AD200" i="1"/>
  <c r="AF200" i="1"/>
  <c r="AG200" i="1"/>
  <c r="AH200" i="1"/>
  <c r="I201" i="1"/>
  <c r="AC201" i="1"/>
  <c r="AD201" i="1"/>
  <c r="AF201" i="1"/>
  <c r="AG201" i="1"/>
  <c r="AH201" i="1"/>
  <c r="I202" i="1"/>
  <c r="AC202" i="1"/>
  <c r="AD202" i="1"/>
  <c r="AF202" i="1"/>
  <c r="AG202" i="1"/>
  <c r="AH202" i="1"/>
  <c r="I203" i="1"/>
  <c r="AC203" i="1"/>
  <c r="AD203" i="1"/>
  <c r="AF203" i="1"/>
  <c r="AG203" i="1"/>
  <c r="AH203" i="1"/>
  <c r="I204" i="1"/>
  <c r="AC204" i="1"/>
  <c r="AD204" i="1"/>
  <c r="AF204" i="1"/>
  <c r="AG204" i="1"/>
  <c r="AH204" i="1"/>
  <c r="I205" i="1"/>
  <c r="AC205" i="1"/>
  <c r="AD205" i="1"/>
  <c r="AF205" i="1"/>
  <c r="AG205" i="1"/>
  <c r="AH205" i="1"/>
  <c r="I206" i="1"/>
  <c r="AC206" i="1"/>
  <c r="AD206" i="1"/>
  <c r="AF206" i="1"/>
  <c r="AG206" i="1"/>
  <c r="AH206" i="1"/>
  <c r="I207" i="1"/>
  <c r="AC207" i="1"/>
  <c r="AD207" i="1"/>
  <c r="AF207" i="1"/>
  <c r="AG207" i="1"/>
  <c r="AH207" i="1"/>
  <c r="I208" i="1"/>
  <c r="AC208" i="1"/>
  <c r="AD208" i="1"/>
  <c r="AF208" i="1"/>
  <c r="AG208" i="1"/>
  <c r="AH208" i="1"/>
  <c r="I209" i="1"/>
  <c r="AC209" i="1"/>
  <c r="AD209" i="1"/>
  <c r="AF209" i="1"/>
  <c r="AG209" i="1"/>
  <c r="AH209" i="1"/>
  <c r="I210" i="1"/>
  <c r="AC210" i="1"/>
  <c r="AD210" i="1"/>
  <c r="AF210" i="1"/>
  <c r="AG210" i="1"/>
  <c r="AH210" i="1"/>
  <c r="I211" i="1"/>
  <c r="AC211" i="1"/>
  <c r="AD211" i="1"/>
  <c r="AF211" i="1"/>
  <c r="AG211" i="1"/>
  <c r="AH211" i="1"/>
  <c r="I213" i="1"/>
  <c r="AC213" i="1"/>
  <c r="AD213" i="1"/>
  <c r="AF213" i="1"/>
  <c r="AG213" i="1"/>
  <c r="AH213" i="1"/>
  <c r="I212" i="1"/>
  <c r="AC212" i="1"/>
  <c r="AD212" i="1"/>
  <c r="AF212" i="1"/>
  <c r="AG212" i="1"/>
  <c r="AH212" i="1"/>
  <c r="I214" i="1"/>
  <c r="AC214" i="1"/>
  <c r="AD214" i="1"/>
  <c r="AF214" i="1"/>
  <c r="AG214" i="1"/>
  <c r="AH214" i="1"/>
  <c r="I216" i="1"/>
  <c r="AC216" i="1"/>
  <c r="AD216" i="1"/>
  <c r="AF216" i="1"/>
  <c r="AG216" i="1"/>
  <c r="AH216" i="1"/>
  <c r="I215" i="1"/>
  <c r="AC215" i="1"/>
  <c r="AD215" i="1"/>
  <c r="AF215" i="1"/>
  <c r="AG215" i="1"/>
  <c r="AH215" i="1"/>
  <c r="I217" i="1"/>
  <c r="AC217" i="1"/>
  <c r="AD217" i="1"/>
  <c r="AF217" i="1"/>
  <c r="AG217" i="1"/>
  <c r="AH217" i="1"/>
  <c r="I218" i="1"/>
  <c r="AC218" i="1"/>
  <c r="AD218" i="1"/>
  <c r="AF218" i="1"/>
  <c r="AG218" i="1"/>
  <c r="AH218" i="1"/>
  <c r="I219" i="1"/>
  <c r="AC219" i="1"/>
  <c r="AD219" i="1"/>
  <c r="AF219" i="1"/>
  <c r="AG219" i="1"/>
  <c r="AH219" i="1"/>
  <c r="I220" i="1"/>
  <c r="AC220" i="1"/>
  <c r="AD220" i="1"/>
  <c r="AF220" i="1"/>
  <c r="AG220" i="1"/>
  <c r="AH220" i="1"/>
  <c r="I221" i="1"/>
  <c r="AC221" i="1"/>
  <c r="AD221" i="1"/>
  <c r="AF221" i="1"/>
  <c r="AG221" i="1"/>
  <c r="AH221" i="1"/>
  <c r="I224" i="1"/>
  <c r="AC224" i="1"/>
  <c r="AD224" i="1"/>
  <c r="AF224" i="1"/>
  <c r="AG224" i="1"/>
  <c r="AH224" i="1"/>
  <c r="I225" i="1"/>
  <c r="AC225" i="1"/>
  <c r="AD225" i="1"/>
  <c r="AF225" i="1"/>
  <c r="AG225" i="1"/>
  <c r="AH225" i="1"/>
  <c r="I226" i="1"/>
  <c r="AC226" i="1"/>
  <c r="AD226" i="1"/>
  <c r="AF226" i="1"/>
  <c r="AG226" i="1"/>
  <c r="AH226" i="1"/>
  <c r="I227" i="1"/>
  <c r="AC227" i="1"/>
  <c r="AD227" i="1"/>
  <c r="AF227" i="1"/>
  <c r="AG227" i="1"/>
  <c r="AH227" i="1"/>
  <c r="I228" i="1"/>
  <c r="AC228" i="1"/>
  <c r="AD228" i="1"/>
  <c r="AF228" i="1"/>
  <c r="AG228" i="1"/>
  <c r="AH228" i="1"/>
  <c r="I229" i="1"/>
  <c r="AC229" i="1"/>
  <c r="AD229" i="1"/>
  <c r="AF229" i="1"/>
  <c r="AG229" i="1"/>
  <c r="AH229" i="1"/>
  <c r="I230" i="1"/>
  <c r="AC230" i="1"/>
  <c r="AD230" i="1"/>
  <c r="AF230" i="1"/>
  <c r="AG230" i="1"/>
  <c r="AH230" i="1"/>
  <c r="I231" i="1"/>
  <c r="AC231" i="1"/>
  <c r="AD231" i="1"/>
  <c r="AF231" i="1"/>
  <c r="AG231" i="1"/>
  <c r="AH231" i="1"/>
  <c r="I232" i="1"/>
  <c r="AC232" i="1"/>
  <c r="AD232" i="1"/>
  <c r="AF232" i="1"/>
  <c r="AG232" i="1"/>
  <c r="AH232" i="1"/>
  <c r="I233" i="1"/>
  <c r="AC233" i="1"/>
  <c r="AD233" i="1"/>
  <c r="AF233" i="1"/>
  <c r="AG233" i="1"/>
  <c r="AH233" i="1"/>
  <c r="I234" i="1"/>
  <c r="AC234" i="1"/>
  <c r="AD234" i="1"/>
  <c r="AF234" i="1"/>
  <c r="AG234" i="1"/>
  <c r="AH234" i="1"/>
  <c r="I235" i="1"/>
  <c r="AC235" i="1"/>
  <c r="AD235" i="1"/>
  <c r="AF235" i="1"/>
  <c r="AG235" i="1"/>
  <c r="AH235" i="1"/>
  <c r="I236" i="1"/>
  <c r="AC236" i="1"/>
  <c r="AD236" i="1"/>
  <c r="AF236" i="1"/>
  <c r="AG236" i="1"/>
  <c r="AH236" i="1"/>
  <c r="I238" i="1"/>
  <c r="AC238" i="1"/>
  <c r="AD238" i="1"/>
  <c r="AF238" i="1"/>
  <c r="AG238" i="1"/>
  <c r="AH238" i="1"/>
  <c r="I237" i="1"/>
  <c r="AC237" i="1"/>
  <c r="AD237" i="1"/>
  <c r="AF237" i="1"/>
  <c r="AG237" i="1"/>
  <c r="AH237" i="1"/>
  <c r="I239" i="1"/>
  <c r="AC239" i="1"/>
  <c r="AD239" i="1"/>
  <c r="AF239" i="1"/>
  <c r="AG239" i="1"/>
  <c r="AH239" i="1"/>
  <c r="I242" i="1"/>
  <c r="AC242" i="1"/>
  <c r="AD242" i="1"/>
  <c r="AF242" i="1"/>
  <c r="AG242" i="1"/>
  <c r="AH242" i="1"/>
  <c r="I241" i="1"/>
  <c r="AC241" i="1"/>
  <c r="AD241" i="1"/>
  <c r="AF241" i="1"/>
  <c r="AG241" i="1"/>
  <c r="AH241" i="1"/>
  <c r="I244" i="1"/>
  <c r="AC244" i="1"/>
  <c r="AD244" i="1"/>
  <c r="AF244" i="1"/>
  <c r="AG244" i="1"/>
  <c r="AH244" i="1"/>
  <c r="I243" i="1"/>
  <c r="AC243" i="1"/>
  <c r="AD243" i="1"/>
  <c r="AF243" i="1"/>
  <c r="AG243" i="1"/>
  <c r="AH243" i="1"/>
  <c r="I245" i="1"/>
  <c r="AC245" i="1"/>
  <c r="AD245" i="1"/>
  <c r="AF245" i="1"/>
  <c r="AG245" i="1"/>
  <c r="AH245" i="1"/>
  <c r="I246" i="1"/>
  <c r="AC246" i="1"/>
  <c r="AD246" i="1"/>
  <c r="AF246" i="1"/>
  <c r="AG246" i="1"/>
  <c r="AH246" i="1"/>
  <c r="I247" i="1"/>
  <c r="AC247" i="1"/>
  <c r="AD247" i="1"/>
  <c r="AF247" i="1"/>
  <c r="AG247" i="1"/>
  <c r="AH247" i="1"/>
  <c r="I248" i="1"/>
  <c r="AC248" i="1"/>
  <c r="AD248" i="1"/>
  <c r="AF248" i="1"/>
  <c r="AG248" i="1"/>
  <c r="AH248" i="1"/>
  <c r="I249" i="1"/>
  <c r="AC249" i="1"/>
  <c r="AD249" i="1"/>
  <c r="AF249" i="1"/>
  <c r="AG249" i="1"/>
  <c r="AH249" i="1"/>
  <c r="I250" i="1"/>
  <c r="AC250" i="1"/>
  <c r="AD250" i="1"/>
  <c r="AF250" i="1"/>
  <c r="AG250" i="1"/>
  <c r="AH250" i="1"/>
  <c r="I251" i="1"/>
  <c r="AC251" i="1"/>
  <c r="AD251" i="1"/>
  <c r="AF251" i="1"/>
  <c r="AG251" i="1"/>
  <c r="AH251" i="1"/>
  <c r="I252" i="1"/>
  <c r="AC252" i="1"/>
  <c r="AD252" i="1"/>
  <c r="AF252" i="1"/>
  <c r="AG252" i="1"/>
  <c r="AH252" i="1"/>
  <c r="I253" i="1"/>
  <c r="AC253" i="1"/>
  <c r="AD253" i="1"/>
  <c r="AF253" i="1"/>
  <c r="AG253" i="1"/>
  <c r="AH253" i="1"/>
  <c r="I255" i="1"/>
  <c r="AC255" i="1"/>
  <c r="AD255" i="1"/>
  <c r="AF255" i="1"/>
  <c r="AG255" i="1"/>
  <c r="AH255" i="1"/>
  <c r="I254" i="1"/>
  <c r="AC254" i="1"/>
  <c r="AD254" i="1"/>
  <c r="AF254" i="1"/>
  <c r="AG254" i="1"/>
  <c r="AH254" i="1"/>
  <c r="I256" i="1"/>
  <c r="AC256" i="1"/>
  <c r="AD256" i="1"/>
  <c r="AF256" i="1"/>
  <c r="AG256" i="1"/>
  <c r="AH256" i="1"/>
  <c r="I257" i="1"/>
  <c r="L257" i="1"/>
  <c r="AC257" i="1"/>
  <c r="AD257" i="1"/>
  <c r="AF257" i="1"/>
  <c r="AG257" i="1"/>
  <c r="AH257" i="1"/>
  <c r="I258" i="1"/>
  <c r="AC258" i="1"/>
  <c r="AD258" i="1"/>
  <c r="AF258" i="1"/>
  <c r="AG258" i="1"/>
  <c r="AH258" i="1"/>
  <c r="I259" i="1"/>
  <c r="AC259" i="1"/>
  <c r="AD259" i="1"/>
  <c r="AF259" i="1"/>
  <c r="AG259" i="1"/>
  <c r="AH259" i="1"/>
  <c r="I260" i="1"/>
  <c r="AC260" i="1"/>
  <c r="AD260" i="1"/>
  <c r="AF260" i="1"/>
  <c r="AG260" i="1"/>
  <c r="AH260" i="1"/>
  <c r="I261" i="1"/>
  <c r="AC261" i="1"/>
  <c r="AD261" i="1"/>
  <c r="AF261" i="1"/>
  <c r="AG261" i="1"/>
  <c r="AH261" i="1"/>
  <c r="I262" i="1"/>
  <c r="AC262" i="1"/>
  <c r="AD262" i="1"/>
  <c r="AF262" i="1"/>
  <c r="AG262" i="1"/>
  <c r="AH262" i="1"/>
  <c r="I263" i="1"/>
  <c r="AC263" i="1"/>
  <c r="AD263" i="1"/>
  <c r="AF263" i="1"/>
  <c r="AG263" i="1"/>
  <c r="AH263" i="1"/>
  <c r="I264" i="1"/>
  <c r="AC264" i="1"/>
  <c r="AD264" i="1"/>
  <c r="AF264" i="1"/>
  <c r="AG264" i="1"/>
  <c r="AH264" i="1"/>
  <c r="I265" i="1"/>
  <c r="AC265" i="1"/>
  <c r="AD265" i="1"/>
  <c r="AF265" i="1"/>
  <c r="AG265" i="1"/>
  <c r="AH265" i="1"/>
  <c r="I266" i="1"/>
  <c r="AC266" i="1"/>
  <c r="AD266" i="1"/>
  <c r="AF266" i="1"/>
  <c r="AG266" i="1"/>
  <c r="AH266" i="1"/>
  <c r="I267" i="1"/>
  <c r="AC267" i="1"/>
  <c r="AD267" i="1"/>
  <c r="AF267" i="1"/>
  <c r="AG267" i="1"/>
  <c r="AH267" i="1"/>
  <c r="I268" i="1"/>
  <c r="AC268" i="1"/>
  <c r="AD268" i="1"/>
  <c r="AF268" i="1"/>
  <c r="AG268" i="1"/>
  <c r="AH268" i="1"/>
  <c r="I269" i="1"/>
  <c r="AC269" i="1"/>
  <c r="AD269" i="1"/>
  <c r="AF269" i="1"/>
  <c r="AG269" i="1"/>
  <c r="AH269" i="1"/>
  <c r="I270" i="1"/>
  <c r="AC270" i="1"/>
  <c r="AD270" i="1"/>
  <c r="AF270" i="1"/>
  <c r="AG270" i="1"/>
  <c r="AH270" i="1"/>
  <c r="I271" i="1"/>
  <c r="AC271" i="1"/>
  <c r="AD271" i="1"/>
  <c r="AF271" i="1"/>
  <c r="AG271" i="1"/>
  <c r="AH271" i="1"/>
  <c r="I272" i="1"/>
  <c r="AC272" i="1"/>
  <c r="AD272" i="1"/>
  <c r="AF272" i="1"/>
  <c r="AG272" i="1"/>
  <c r="AH272" i="1"/>
  <c r="I273" i="1"/>
  <c r="AC273" i="1"/>
  <c r="AD273" i="1"/>
  <c r="AF273" i="1"/>
  <c r="AG273" i="1"/>
  <c r="AH273" i="1"/>
  <c r="I274" i="1"/>
  <c r="AC274" i="1"/>
  <c r="AD274" i="1"/>
  <c r="AF274" i="1"/>
  <c r="AG274" i="1"/>
  <c r="AH274" i="1"/>
  <c r="I275" i="1"/>
  <c r="AC275" i="1"/>
  <c r="AD275" i="1"/>
  <c r="AF275" i="1"/>
  <c r="AG275" i="1"/>
  <c r="AH275" i="1"/>
  <c r="I276" i="1"/>
  <c r="AC276" i="1"/>
  <c r="AD276" i="1"/>
  <c r="AF276" i="1"/>
  <c r="AG276" i="1"/>
  <c r="AH276" i="1"/>
  <c r="I277" i="1"/>
  <c r="AC277" i="1"/>
  <c r="AD277" i="1"/>
  <c r="AF277" i="1"/>
  <c r="AG277" i="1"/>
  <c r="AH277" i="1"/>
  <c r="I278" i="1"/>
  <c r="AC278" i="1"/>
  <c r="AD278" i="1"/>
  <c r="AF278" i="1"/>
  <c r="AG278" i="1"/>
  <c r="AH278" i="1"/>
  <c r="I279" i="1"/>
  <c r="AC279" i="1"/>
  <c r="AD279" i="1"/>
  <c r="AF279" i="1"/>
  <c r="AG279" i="1"/>
  <c r="AH279" i="1"/>
  <c r="I280" i="1"/>
  <c r="AC280" i="1"/>
  <c r="AD280" i="1"/>
  <c r="AF280" i="1"/>
  <c r="AG280" i="1"/>
  <c r="AH280" i="1"/>
  <c r="I281" i="1"/>
  <c r="AC281" i="1"/>
  <c r="AD281" i="1"/>
  <c r="AF281" i="1"/>
  <c r="AG281" i="1"/>
  <c r="AH281" i="1"/>
  <c r="I282" i="1"/>
  <c r="AC282" i="1"/>
  <c r="AD282" i="1"/>
  <c r="AF282" i="1"/>
  <c r="AG282" i="1"/>
  <c r="AH282" i="1"/>
  <c r="I283" i="1"/>
  <c r="AC283" i="1"/>
  <c r="AD283" i="1"/>
  <c r="AF283" i="1"/>
  <c r="AG283" i="1"/>
  <c r="AH283" i="1"/>
  <c r="I284" i="1"/>
  <c r="AC284" i="1"/>
  <c r="AD284" i="1"/>
  <c r="AF284" i="1"/>
  <c r="AG284" i="1"/>
  <c r="AH284" i="1"/>
  <c r="I285" i="1"/>
  <c r="AC285" i="1"/>
  <c r="AD285" i="1"/>
  <c r="AF285" i="1"/>
  <c r="AG285" i="1"/>
  <c r="AH285" i="1"/>
  <c r="I286" i="1"/>
  <c r="AC286" i="1"/>
  <c r="AD286" i="1"/>
  <c r="AF286" i="1"/>
  <c r="AG286" i="1"/>
  <c r="AH286" i="1"/>
  <c r="I287" i="1"/>
  <c r="AC287" i="1"/>
  <c r="AD287" i="1"/>
  <c r="AF287" i="1"/>
  <c r="AG287" i="1"/>
  <c r="AH287" i="1"/>
  <c r="I288" i="1"/>
  <c r="AC288" i="1"/>
  <c r="AD288" i="1"/>
  <c r="AF288" i="1"/>
  <c r="AG288" i="1"/>
  <c r="AH288" i="1"/>
  <c r="I289" i="1"/>
  <c r="AC289" i="1"/>
  <c r="AD289" i="1"/>
  <c r="AF289" i="1"/>
  <c r="AG289" i="1"/>
  <c r="AH289" i="1"/>
  <c r="I290" i="1"/>
  <c r="AC290" i="1"/>
  <c r="AD290" i="1"/>
  <c r="AF290" i="1"/>
  <c r="AG290" i="1"/>
  <c r="AH290" i="1"/>
  <c r="I291" i="1"/>
  <c r="AC291" i="1"/>
  <c r="AD291" i="1"/>
  <c r="AF291" i="1"/>
  <c r="AG291" i="1"/>
  <c r="AH291" i="1"/>
  <c r="I292" i="1"/>
  <c r="AC292" i="1"/>
  <c r="AD292" i="1"/>
  <c r="AF292" i="1"/>
  <c r="AG292" i="1"/>
  <c r="AH292" i="1"/>
  <c r="I293" i="1"/>
  <c r="AC293" i="1"/>
  <c r="AD293" i="1"/>
  <c r="AF293" i="1"/>
  <c r="AG293" i="1"/>
  <c r="AH293" i="1"/>
  <c r="I294" i="1"/>
  <c r="AC294" i="1"/>
  <c r="AD294" i="1"/>
  <c r="AF294" i="1"/>
  <c r="AG294" i="1"/>
  <c r="AH294" i="1"/>
  <c r="I295" i="1"/>
  <c r="AC295" i="1"/>
  <c r="AD295" i="1"/>
  <c r="AF295" i="1"/>
  <c r="AG295" i="1"/>
  <c r="AH295" i="1"/>
  <c r="I296" i="1"/>
  <c r="AC296" i="1"/>
  <c r="AD296" i="1"/>
  <c r="AF296" i="1"/>
  <c r="AG296" i="1"/>
  <c r="AH296" i="1"/>
  <c r="I297" i="1"/>
  <c r="AC297" i="1"/>
  <c r="AD297" i="1"/>
  <c r="AF297" i="1"/>
  <c r="AG297" i="1"/>
  <c r="AH297" i="1"/>
  <c r="I298" i="1"/>
  <c r="AC298" i="1"/>
  <c r="AD298" i="1"/>
  <c r="AF298" i="1"/>
  <c r="AG298" i="1"/>
  <c r="AH298" i="1"/>
  <c r="I299" i="1"/>
  <c r="AC299" i="1"/>
  <c r="AD299" i="1"/>
  <c r="AF299" i="1"/>
  <c r="AG299" i="1"/>
  <c r="AH299" i="1"/>
  <c r="I300" i="1"/>
  <c r="AC300" i="1"/>
  <c r="AD300" i="1"/>
  <c r="AF300" i="1"/>
  <c r="AG300" i="1"/>
  <c r="AH300" i="1"/>
  <c r="I301" i="1"/>
  <c r="AC301" i="1"/>
  <c r="AD301" i="1"/>
  <c r="AF301" i="1"/>
  <c r="AG301" i="1"/>
  <c r="AH301" i="1"/>
  <c r="I302" i="1"/>
  <c r="AC302" i="1"/>
  <c r="AD302" i="1"/>
  <c r="AF302" i="1"/>
  <c r="AG302" i="1"/>
  <c r="AH302" i="1"/>
  <c r="I303" i="1"/>
  <c r="AC303" i="1"/>
  <c r="AD303" i="1"/>
  <c r="AF303" i="1"/>
  <c r="AG303" i="1"/>
  <c r="AH303" i="1"/>
  <c r="I304" i="1"/>
  <c r="AC304" i="1"/>
  <c r="AD304" i="1"/>
  <c r="AF304" i="1"/>
  <c r="AG304" i="1"/>
  <c r="AH304" i="1"/>
  <c r="I305" i="1"/>
  <c r="AC305" i="1"/>
  <c r="AD305" i="1"/>
  <c r="AF305" i="1"/>
  <c r="AG305" i="1"/>
  <c r="AH305" i="1"/>
  <c r="I306" i="1"/>
  <c r="AC306" i="1"/>
  <c r="AD306" i="1"/>
  <c r="AF306" i="1"/>
  <c r="AG306" i="1"/>
  <c r="AH306" i="1"/>
  <c r="I307" i="1"/>
  <c r="AC307" i="1"/>
  <c r="AD307" i="1"/>
  <c r="AF307" i="1"/>
  <c r="AG307" i="1"/>
  <c r="AH307" i="1"/>
  <c r="I308" i="1"/>
  <c r="AC308" i="1"/>
  <c r="AD308" i="1"/>
  <c r="AF308" i="1"/>
  <c r="AG308" i="1"/>
  <c r="AH308" i="1"/>
  <c r="I309" i="1"/>
  <c r="AC309" i="1"/>
  <c r="AD309" i="1"/>
  <c r="AF309" i="1"/>
  <c r="AG309" i="1"/>
  <c r="AH309" i="1"/>
  <c r="I310" i="1"/>
  <c r="AC310" i="1"/>
  <c r="AD310" i="1"/>
  <c r="AF310" i="1"/>
  <c r="AG310" i="1"/>
  <c r="AH310" i="1"/>
  <c r="I311" i="1"/>
  <c r="AC311" i="1"/>
  <c r="AD311" i="1"/>
  <c r="AF311" i="1"/>
  <c r="AG311" i="1"/>
  <c r="AH311" i="1"/>
  <c r="I312" i="1"/>
  <c r="AC312" i="1"/>
  <c r="AD312" i="1"/>
  <c r="AF312" i="1"/>
  <c r="AG312" i="1"/>
  <c r="AH312" i="1"/>
  <c r="I313" i="1"/>
  <c r="AC313" i="1"/>
  <c r="AD313" i="1"/>
  <c r="AF313" i="1"/>
  <c r="AG313" i="1"/>
  <c r="AH313" i="1"/>
  <c r="I314" i="1"/>
  <c r="AC314" i="1"/>
  <c r="AD314" i="1"/>
  <c r="AF314" i="1"/>
  <c r="AG314" i="1"/>
  <c r="AH314" i="1"/>
  <c r="I315" i="1"/>
  <c r="AC315" i="1"/>
  <c r="AD315" i="1"/>
  <c r="AF315" i="1"/>
  <c r="AG315" i="1"/>
  <c r="AH315" i="1"/>
  <c r="I316" i="1"/>
  <c r="AC316" i="1"/>
  <c r="AD316" i="1"/>
  <c r="AF316" i="1"/>
  <c r="AG316" i="1"/>
  <c r="AH316" i="1"/>
  <c r="I317" i="1"/>
  <c r="AC317" i="1"/>
  <c r="AD317" i="1"/>
  <c r="AF317" i="1"/>
  <c r="AG317" i="1"/>
  <c r="AH317" i="1"/>
  <c r="I318" i="1"/>
  <c r="AC318" i="1"/>
  <c r="AD318" i="1"/>
  <c r="AF318" i="1"/>
  <c r="AG318" i="1"/>
  <c r="AH318" i="1"/>
  <c r="I319" i="1"/>
  <c r="AC319" i="1"/>
  <c r="AD319" i="1"/>
  <c r="AF319" i="1"/>
  <c r="AG319" i="1"/>
  <c r="AH319" i="1"/>
  <c r="I320" i="1"/>
  <c r="AC320" i="1"/>
  <c r="AD320" i="1"/>
  <c r="AF320" i="1"/>
  <c r="AG320" i="1"/>
  <c r="AH320" i="1"/>
  <c r="I321" i="1"/>
  <c r="AC321" i="1"/>
  <c r="AD321" i="1"/>
  <c r="AF321" i="1"/>
  <c r="AG321" i="1"/>
  <c r="AH321" i="1"/>
  <c r="I322" i="1"/>
  <c r="AC322" i="1"/>
  <c r="AD322" i="1"/>
  <c r="AF322" i="1"/>
  <c r="AG322" i="1"/>
  <c r="AH322" i="1"/>
  <c r="I323" i="1"/>
  <c r="AC323" i="1"/>
  <c r="AD323" i="1"/>
  <c r="AF323" i="1"/>
  <c r="AG323" i="1"/>
  <c r="AH323" i="1"/>
  <c r="I324" i="1"/>
  <c r="AC324" i="1"/>
  <c r="AD324" i="1"/>
  <c r="AF324" i="1"/>
  <c r="AG324" i="1"/>
  <c r="AH324" i="1"/>
  <c r="I325" i="1"/>
  <c r="AC325" i="1"/>
  <c r="AD325" i="1"/>
  <c r="AF325" i="1"/>
  <c r="AG325" i="1"/>
  <c r="AH325" i="1"/>
  <c r="I326" i="1"/>
  <c r="AC326" i="1"/>
  <c r="AD326" i="1"/>
  <c r="AF326" i="1"/>
  <c r="AG326" i="1"/>
  <c r="AH326" i="1"/>
  <c r="I327" i="1"/>
  <c r="AC327" i="1"/>
  <c r="AD327" i="1"/>
  <c r="AF327" i="1"/>
  <c r="AG327" i="1"/>
  <c r="AH327" i="1"/>
  <c r="I328" i="1"/>
  <c r="AC328" i="1"/>
  <c r="AD328" i="1"/>
  <c r="AF328" i="1"/>
  <c r="AG328" i="1"/>
  <c r="AH328" i="1"/>
  <c r="I329" i="1"/>
  <c r="AC329" i="1"/>
  <c r="AD329" i="1"/>
  <c r="AF329" i="1"/>
  <c r="AG329" i="1"/>
  <c r="AH329" i="1"/>
  <c r="I330" i="1"/>
  <c r="AC330" i="1"/>
  <c r="AD330" i="1"/>
  <c r="AF330" i="1"/>
  <c r="AG330" i="1"/>
  <c r="AH330" i="1"/>
  <c r="I331" i="1"/>
  <c r="AC331" i="1"/>
  <c r="AD331" i="1"/>
  <c r="AF331" i="1"/>
  <c r="AG331" i="1"/>
  <c r="AH331" i="1"/>
  <c r="I332" i="1"/>
  <c r="AC332" i="1"/>
  <c r="AD332" i="1"/>
  <c r="AF332" i="1"/>
  <c r="AG332" i="1"/>
  <c r="AH332" i="1"/>
  <c r="I333" i="1"/>
  <c r="AC333" i="1"/>
  <c r="AD333" i="1"/>
  <c r="AF333" i="1"/>
  <c r="AG333" i="1"/>
  <c r="AH333" i="1"/>
  <c r="I334" i="1"/>
  <c r="AC334" i="1"/>
  <c r="AD334" i="1"/>
  <c r="AF334" i="1"/>
  <c r="AG334" i="1"/>
  <c r="AH334" i="1"/>
  <c r="I604" i="1"/>
  <c r="AC604" i="1"/>
  <c r="AD604" i="1"/>
  <c r="AF604" i="1"/>
  <c r="AG604" i="1"/>
  <c r="AH604" i="1"/>
  <c r="I336" i="1"/>
  <c r="AC336" i="1"/>
  <c r="AD336" i="1"/>
  <c r="AF336" i="1"/>
  <c r="AG336" i="1"/>
  <c r="AH336" i="1"/>
  <c r="I337" i="1"/>
  <c r="AC337" i="1"/>
  <c r="AD337" i="1"/>
  <c r="AF337" i="1"/>
  <c r="AG337" i="1"/>
  <c r="AH337" i="1"/>
  <c r="I338" i="1"/>
  <c r="AC338" i="1"/>
  <c r="AD338" i="1"/>
  <c r="AF338" i="1"/>
  <c r="AG338" i="1"/>
  <c r="AH338" i="1"/>
  <c r="I650" i="1"/>
  <c r="AC650" i="1"/>
  <c r="AD650" i="1"/>
  <c r="AF650" i="1"/>
  <c r="AG650" i="1"/>
  <c r="AH650" i="1"/>
  <c r="C730" i="1"/>
  <c r="I730" i="1"/>
  <c r="AC730" i="1"/>
  <c r="AD730" i="1"/>
  <c r="AF730" i="1"/>
  <c r="AG730" i="1"/>
  <c r="AH730" i="1"/>
  <c r="I341" i="1"/>
  <c r="AC341" i="1"/>
  <c r="AD341" i="1"/>
  <c r="AF341" i="1"/>
  <c r="AG341" i="1"/>
  <c r="AH341" i="1"/>
  <c r="I510" i="1"/>
  <c r="AC510" i="1"/>
  <c r="AD510" i="1"/>
  <c r="AF510" i="1"/>
  <c r="AG510" i="1"/>
  <c r="AH510" i="1"/>
  <c r="I520" i="1"/>
  <c r="AC520" i="1"/>
  <c r="AD520" i="1"/>
  <c r="AF520" i="1"/>
  <c r="AG520" i="1"/>
  <c r="AH520" i="1"/>
  <c r="I344" i="1"/>
  <c r="AC344" i="1"/>
  <c r="AD344" i="1"/>
  <c r="AF344" i="1"/>
  <c r="AG344" i="1"/>
  <c r="AH344" i="1"/>
  <c r="I345" i="1"/>
  <c r="AC345" i="1"/>
  <c r="AD345" i="1"/>
  <c r="AF345" i="1"/>
  <c r="AG345" i="1"/>
  <c r="AH345" i="1"/>
  <c r="I524" i="1"/>
  <c r="AC524" i="1"/>
  <c r="AD524" i="1"/>
  <c r="AF524" i="1"/>
  <c r="AG524" i="1"/>
  <c r="AH524" i="1"/>
  <c r="I347" i="1"/>
  <c r="AC347" i="1"/>
  <c r="AD347" i="1"/>
  <c r="AF347" i="1"/>
  <c r="AG347" i="1"/>
  <c r="AH347" i="1"/>
  <c r="I526" i="1"/>
  <c r="AC526" i="1"/>
  <c r="AD526" i="1"/>
  <c r="AF526" i="1"/>
  <c r="AG526" i="1"/>
  <c r="AH526" i="1"/>
  <c r="I652" i="1"/>
  <c r="AC652" i="1"/>
  <c r="AD652" i="1"/>
  <c r="AF652" i="1"/>
  <c r="AG652" i="1"/>
  <c r="AH652" i="1"/>
  <c r="I449" i="1"/>
  <c r="AC449" i="1"/>
  <c r="AD449" i="1"/>
  <c r="AF449" i="1"/>
  <c r="AG449" i="1"/>
  <c r="AH449" i="1"/>
  <c r="I454" i="1"/>
  <c r="AC454" i="1"/>
  <c r="AD454" i="1"/>
  <c r="AF454" i="1"/>
  <c r="AG454" i="1"/>
  <c r="AH454" i="1"/>
  <c r="I352" i="1"/>
  <c r="AC352" i="1"/>
  <c r="AD352" i="1"/>
  <c r="AF352" i="1"/>
  <c r="AG352" i="1"/>
  <c r="AH352" i="1"/>
  <c r="I353" i="1"/>
  <c r="AC353" i="1"/>
  <c r="AD353" i="1"/>
  <c r="AF353" i="1"/>
  <c r="AG353" i="1"/>
  <c r="AH353" i="1"/>
  <c r="I354" i="1"/>
  <c r="AC354" i="1"/>
  <c r="AD354" i="1"/>
  <c r="AF354" i="1"/>
  <c r="AG354" i="1"/>
  <c r="AH354" i="1"/>
  <c r="I356" i="1"/>
  <c r="AC356" i="1"/>
  <c r="AD356" i="1"/>
  <c r="AF356" i="1"/>
  <c r="AG356" i="1"/>
  <c r="AH356" i="1"/>
  <c r="I355" i="1"/>
  <c r="AC355" i="1"/>
  <c r="AD355" i="1"/>
  <c r="AF355" i="1"/>
  <c r="AG355" i="1"/>
  <c r="AH355" i="1"/>
  <c r="I357" i="1"/>
  <c r="AC357" i="1"/>
  <c r="AD357" i="1"/>
  <c r="AF357" i="1"/>
  <c r="AG357" i="1"/>
  <c r="AH357" i="1"/>
  <c r="I358" i="1"/>
  <c r="AC358" i="1"/>
  <c r="AD358" i="1"/>
  <c r="AF358" i="1"/>
  <c r="AG358" i="1"/>
  <c r="AH358" i="1"/>
  <c r="I359" i="1"/>
  <c r="AC359" i="1"/>
  <c r="AD359" i="1"/>
  <c r="AF359" i="1"/>
  <c r="AG359" i="1"/>
  <c r="AH359" i="1"/>
  <c r="I360" i="1"/>
  <c r="AC360" i="1"/>
  <c r="AD360" i="1"/>
  <c r="AF360" i="1"/>
  <c r="AG360" i="1"/>
  <c r="AH360" i="1"/>
  <c r="I362" i="1"/>
  <c r="AC362" i="1"/>
  <c r="AD362" i="1"/>
  <c r="AF362" i="1"/>
  <c r="AG362" i="1"/>
  <c r="AH362" i="1"/>
  <c r="I363" i="1"/>
  <c r="AC363" i="1"/>
  <c r="AD363" i="1"/>
  <c r="AF363" i="1"/>
  <c r="AG363" i="1"/>
  <c r="AH363" i="1"/>
  <c r="I361" i="1"/>
  <c r="AC361" i="1"/>
  <c r="AD361" i="1"/>
  <c r="AF361" i="1"/>
  <c r="AG361" i="1"/>
  <c r="AH361" i="1"/>
  <c r="I364" i="1"/>
  <c r="AC364" i="1"/>
  <c r="AD364" i="1"/>
  <c r="AF364" i="1"/>
  <c r="AG364" i="1"/>
  <c r="AH364" i="1"/>
  <c r="I365" i="1"/>
  <c r="AC365" i="1"/>
  <c r="AD365" i="1"/>
  <c r="AF365" i="1"/>
  <c r="AG365" i="1"/>
  <c r="AH365" i="1"/>
  <c r="I366" i="1"/>
  <c r="AC366" i="1"/>
  <c r="AD366" i="1"/>
  <c r="AF366" i="1"/>
  <c r="AG366" i="1"/>
  <c r="AH366" i="1"/>
  <c r="I367" i="1"/>
  <c r="AC367" i="1"/>
  <c r="AD367" i="1"/>
  <c r="AF367" i="1"/>
  <c r="AG367" i="1"/>
  <c r="AH367" i="1"/>
  <c r="I368" i="1"/>
  <c r="AC368" i="1"/>
  <c r="AD368" i="1"/>
  <c r="AF368" i="1"/>
  <c r="AG368" i="1"/>
  <c r="AH368" i="1"/>
  <c r="I369" i="1"/>
  <c r="AC369" i="1"/>
  <c r="AD369" i="1"/>
  <c r="AF369" i="1"/>
  <c r="AG369" i="1"/>
  <c r="AH369" i="1"/>
  <c r="I370" i="1"/>
  <c r="AC370" i="1"/>
  <c r="AD370" i="1"/>
  <c r="AF370" i="1"/>
  <c r="AG370" i="1"/>
  <c r="AH370" i="1"/>
  <c r="I371" i="1"/>
  <c r="AC371" i="1"/>
  <c r="AD371" i="1"/>
  <c r="AF371" i="1"/>
  <c r="AG371" i="1"/>
  <c r="AH371" i="1"/>
  <c r="I372" i="1"/>
  <c r="AC372" i="1"/>
  <c r="AD372" i="1"/>
  <c r="AF372" i="1"/>
  <c r="AG372" i="1"/>
  <c r="AH372" i="1"/>
  <c r="I373" i="1"/>
  <c r="AC373" i="1"/>
  <c r="AD373" i="1"/>
  <c r="AF373" i="1"/>
  <c r="AG373" i="1"/>
  <c r="AH373" i="1"/>
  <c r="I374" i="1"/>
  <c r="AC374" i="1"/>
  <c r="AD374" i="1"/>
  <c r="AF374" i="1"/>
  <c r="AG374" i="1"/>
  <c r="AH374" i="1"/>
  <c r="I375" i="1"/>
  <c r="AC375" i="1"/>
  <c r="AD375" i="1"/>
  <c r="AF375" i="1"/>
  <c r="AG375" i="1"/>
  <c r="AH375" i="1"/>
  <c r="I376" i="1"/>
  <c r="AC376" i="1"/>
  <c r="AD376" i="1"/>
  <c r="AF376" i="1"/>
  <c r="AG376" i="1"/>
  <c r="AH376" i="1"/>
  <c r="I377" i="1"/>
  <c r="AC377" i="1"/>
  <c r="AD377" i="1"/>
  <c r="AF377" i="1"/>
  <c r="AG377" i="1"/>
  <c r="AH377" i="1"/>
  <c r="I378" i="1"/>
  <c r="AC378" i="1"/>
  <c r="AD378" i="1"/>
  <c r="AF378" i="1"/>
  <c r="AG378" i="1"/>
  <c r="AH378" i="1"/>
  <c r="I379" i="1"/>
  <c r="AC379" i="1"/>
  <c r="AD379" i="1"/>
  <c r="AF379" i="1"/>
  <c r="AG379" i="1"/>
  <c r="AH379" i="1"/>
  <c r="I380" i="1"/>
  <c r="AC380" i="1"/>
  <c r="AD380" i="1"/>
  <c r="AF380" i="1"/>
  <c r="AG380" i="1"/>
  <c r="AH380" i="1"/>
  <c r="I381" i="1"/>
  <c r="AC381" i="1"/>
  <c r="AD381" i="1"/>
  <c r="AF381" i="1"/>
  <c r="AG381" i="1"/>
  <c r="AH381" i="1"/>
  <c r="I383" i="1"/>
  <c r="AC383" i="1"/>
  <c r="AD383" i="1"/>
  <c r="AF383" i="1"/>
  <c r="AG383" i="1"/>
  <c r="AH383" i="1"/>
  <c r="I382" i="1"/>
  <c r="AC382" i="1"/>
  <c r="AD382" i="1"/>
  <c r="AF382" i="1"/>
  <c r="AG382" i="1"/>
  <c r="AH382" i="1"/>
  <c r="I384" i="1"/>
  <c r="AC384" i="1"/>
  <c r="AD384" i="1"/>
  <c r="AF384" i="1"/>
  <c r="AG384" i="1"/>
  <c r="AH384" i="1"/>
  <c r="I481" i="1"/>
  <c r="AC481" i="1"/>
  <c r="AD481" i="1"/>
  <c r="AF481" i="1"/>
  <c r="AG481" i="1"/>
  <c r="AH481" i="1"/>
  <c r="I386" i="1"/>
  <c r="AC386" i="1"/>
  <c r="AD386" i="1"/>
  <c r="AF386" i="1"/>
  <c r="AG386" i="1"/>
  <c r="AH386" i="1"/>
  <c r="I387" i="1"/>
  <c r="AC387" i="1"/>
  <c r="AD387" i="1"/>
  <c r="AF387" i="1"/>
  <c r="AG387" i="1"/>
  <c r="AH387" i="1"/>
  <c r="I455" i="1"/>
  <c r="AC455" i="1"/>
  <c r="AD455" i="1"/>
  <c r="AF455" i="1"/>
  <c r="AG455" i="1"/>
  <c r="AH455" i="1"/>
  <c r="I389" i="1"/>
  <c r="AC389" i="1"/>
  <c r="AD389" i="1"/>
  <c r="AF389" i="1"/>
  <c r="AG389" i="1"/>
  <c r="AH389" i="1"/>
  <c r="I390" i="1"/>
  <c r="AC390" i="1"/>
  <c r="AD390" i="1"/>
  <c r="AF390" i="1"/>
  <c r="AG390" i="1"/>
  <c r="AH390" i="1"/>
  <c r="I391" i="1"/>
  <c r="AC391" i="1"/>
  <c r="AD391" i="1"/>
  <c r="AF391" i="1"/>
  <c r="AG391" i="1"/>
  <c r="AH391" i="1"/>
  <c r="I392" i="1"/>
  <c r="AC392" i="1"/>
  <c r="AD392" i="1"/>
  <c r="AF392" i="1"/>
  <c r="AG392" i="1"/>
  <c r="AH392" i="1"/>
  <c r="I393" i="1"/>
  <c r="AC393" i="1"/>
  <c r="AD393" i="1"/>
  <c r="AF393" i="1"/>
  <c r="AG393" i="1"/>
  <c r="AH393" i="1"/>
  <c r="I394" i="1"/>
  <c r="AC394" i="1"/>
  <c r="AD394" i="1"/>
  <c r="AF394" i="1"/>
  <c r="AG394" i="1"/>
  <c r="AH394" i="1"/>
  <c r="I395" i="1"/>
  <c r="AC395" i="1"/>
  <c r="AD395" i="1"/>
  <c r="AF395" i="1"/>
  <c r="AG395" i="1"/>
  <c r="AH395" i="1"/>
  <c r="I396" i="1"/>
  <c r="AC396" i="1"/>
  <c r="AD396" i="1"/>
  <c r="AF396" i="1"/>
  <c r="AG396" i="1"/>
  <c r="AH396" i="1"/>
  <c r="I397" i="1"/>
  <c r="AC397" i="1"/>
  <c r="AD397" i="1"/>
  <c r="AF397" i="1"/>
  <c r="AG397" i="1"/>
  <c r="AH397" i="1"/>
  <c r="I398" i="1"/>
  <c r="AC398" i="1"/>
  <c r="AD398" i="1"/>
  <c r="AF398" i="1"/>
  <c r="AG398" i="1"/>
  <c r="AH398" i="1"/>
  <c r="I588" i="1"/>
  <c r="AC588" i="1"/>
  <c r="AD588" i="1"/>
  <c r="AF588" i="1"/>
  <c r="AG588" i="1"/>
  <c r="AH588" i="1"/>
  <c r="I400" i="1"/>
  <c r="AC400" i="1"/>
  <c r="AD400" i="1"/>
  <c r="AF400" i="1"/>
  <c r="AG400" i="1"/>
  <c r="AH400" i="1"/>
  <c r="I401" i="1"/>
  <c r="AC401" i="1"/>
  <c r="AD401" i="1"/>
  <c r="AF401" i="1"/>
  <c r="AG401" i="1"/>
  <c r="AH401" i="1"/>
  <c r="I402" i="1"/>
  <c r="AC402" i="1"/>
  <c r="AD402" i="1"/>
  <c r="AF402" i="1"/>
  <c r="AG402" i="1"/>
  <c r="AH402" i="1"/>
  <c r="I403" i="1"/>
  <c r="AC403" i="1"/>
  <c r="AD403" i="1"/>
  <c r="AF403" i="1"/>
  <c r="AG403" i="1"/>
  <c r="AH403" i="1"/>
  <c r="I404" i="1"/>
  <c r="AC404" i="1"/>
  <c r="AD404" i="1"/>
  <c r="AF404" i="1"/>
  <c r="AG404" i="1"/>
  <c r="AH404" i="1"/>
  <c r="I405" i="1"/>
  <c r="AC405" i="1"/>
  <c r="AD405" i="1"/>
  <c r="AF405" i="1"/>
  <c r="AG405" i="1"/>
  <c r="AH405" i="1"/>
  <c r="I406" i="1"/>
  <c r="AC406" i="1"/>
  <c r="AD406" i="1"/>
  <c r="AF406" i="1"/>
  <c r="AG406" i="1"/>
  <c r="AH406" i="1"/>
  <c r="I339" i="1"/>
  <c r="AC339" i="1"/>
  <c r="AD339" i="1"/>
  <c r="AF339" i="1"/>
  <c r="AG339" i="1"/>
  <c r="AH339" i="1"/>
  <c r="I409" i="1"/>
  <c r="AC409" i="1"/>
  <c r="AD409" i="1"/>
  <c r="AF409" i="1"/>
  <c r="AG409" i="1"/>
  <c r="AH409" i="1"/>
  <c r="I408" i="1"/>
  <c r="AC408" i="1"/>
  <c r="AD408" i="1"/>
  <c r="AF408" i="1"/>
  <c r="AG408" i="1"/>
  <c r="AH408" i="1"/>
  <c r="I410" i="1"/>
  <c r="AC410" i="1"/>
  <c r="AD410" i="1"/>
  <c r="AF410" i="1"/>
  <c r="AG410" i="1"/>
  <c r="AH410" i="1"/>
  <c r="I411" i="1"/>
  <c r="AC411" i="1"/>
  <c r="AD411" i="1"/>
  <c r="AF411" i="1"/>
  <c r="AG411" i="1"/>
  <c r="AH411" i="1"/>
  <c r="I412" i="1"/>
  <c r="AC412" i="1"/>
  <c r="AD412" i="1"/>
  <c r="AF412" i="1"/>
  <c r="AG412" i="1"/>
  <c r="AH412" i="1"/>
  <c r="I413" i="1"/>
  <c r="AC413" i="1"/>
  <c r="AD413" i="1"/>
  <c r="AF413" i="1"/>
  <c r="AG413" i="1"/>
  <c r="AH413" i="1"/>
  <c r="I414" i="1"/>
  <c r="AC414" i="1"/>
  <c r="AD414" i="1"/>
  <c r="AF414" i="1"/>
  <c r="AG414" i="1"/>
  <c r="AH414" i="1"/>
  <c r="I415" i="1"/>
  <c r="AC415" i="1"/>
  <c r="AD415" i="1"/>
  <c r="AF415" i="1"/>
  <c r="AG415" i="1"/>
  <c r="AH415" i="1"/>
  <c r="I416" i="1"/>
  <c r="AC416" i="1"/>
  <c r="AD416" i="1"/>
  <c r="AF416" i="1"/>
  <c r="AG416" i="1"/>
  <c r="AH416" i="1"/>
  <c r="I417" i="1"/>
  <c r="AC417" i="1"/>
  <c r="AD417" i="1"/>
  <c r="AF417" i="1"/>
  <c r="AG417" i="1"/>
  <c r="AH417" i="1"/>
  <c r="I418" i="1"/>
  <c r="AC418" i="1"/>
  <c r="AD418" i="1"/>
  <c r="AF418" i="1"/>
  <c r="AG418" i="1"/>
  <c r="AH418" i="1"/>
  <c r="I653" i="1"/>
  <c r="AC653" i="1"/>
  <c r="AD653" i="1"/>
  <c r="AF653" i="1"/>
  <c r="AG653" i="1"/>
  <c r="AH653" i="1"/>
  <c r="I657" i="1"/>
  <c r="AC657" i="1"/>
  <c r="AD657" i="1"/>
  <c r="AF657" i="1"/>
  <c r="AG657" i="1"/>
  <c r="AH657" i="1"/>
  <c r="I421" i="1"/>
  <c r="AC421" i="1"/>
  <c r="AD421" i="1"/>
  <c r="AF421" i="1"/>
  <c r="AG421" i="1"/>
  <c r="AH421" i="1"/>
  <c r="I453" i="1"/>
  <c r="AC453" i="1"/>
  <c r="AD453" i="1"/>
  <c r="AF453" i="1"/>
  <c r="AG453" i="1"/>
  <c r="AH453" i="1"/>
  <c r="I423" i="1"/>
  <c r="AC423" i="1"/>
  <c r="AD423" i="1"/>
  <c r="AF423" i="1"/>
  <c r="AG423" i="1"/>
  <c r="AH423" i="1"/>
  <c r="I335" i="1"/>
  <c r="AC335" i="1"/>
  <c r="AD335" i="1"/>
  <c r="AF335" i="1"/>
  <c r="AG335" i="1"/>
  <c r="AH335" i="1"/>
  <c r="I425" i="1"/>
  <c r="AC425" i="1"/>
  <c r="AD425" i="1"/>
  <c r="AF425" i="1"/>
  <c r="AG425" i="1"/>
  <c r="AH425" i="1"/>
  <c r="I426" i="1"/>
  <c r="AC426" i="1"/>
  <c r="AD426" i="1"/>
  <c r="AF426" i="1"/>
  <c r="AG426" i="1"/>
  <c r="AH426" i="1"/>
  <c r="I343" i="1"/>
  <c r="AC343" i="1"/>
  <c r="AD343" i="1"/>
  <c r="AF343" i="1"/>
  <c r="AG343" i="1"/>
  <c r="AH343" i="1"/>
  <c r="I428" i="1"/>
  <c r="AC428" i="1"/>
  <c r="AD428" i="1"/>
  <c r="AF428" i="1"/>
  <c r="AG428" i="1"/>
  <c r="AH428" i="1"/>
  <c r="I429" i="1"/>
  <c r="AC429" i="1"/>
  <c r="AD429" i="1"/>
  <c r="AF429" i="1"/>
  <c r="AG429" i="1"/>
  <c r="AH429" i="1"/>
  <c r="I430" i="1"/>
  <c r="AC430" i="1"/>
  <c r="AD430" i="1"/>
  <c r="AF430" i="1"/>
  <c r="AG430" i="1"/>
  <c r="AH430" i="1"/>
  <c r="I431" i="1"/>
  <c r="AC431" i="1"/>
  <c r="AD431" i="1"/>
  <c r="AF431" i="1"/>
  <c r="AG431" i="1"/>
  <c r="AH431" i="1"/>
  <c r="I346" i="1"/>
  <c r="AC346" i="1"/>
  <c r="AD346" i="1"/>
  <c r="AF346" i="1"/>
  <c r="AG346" i="1"/>
  <c r="AH346" i="1"/>
  <c r="C737" i="1"/>
  <c r="I737" i="1"/>
  <c r="AC737" i="1"/>
  <c r="AD737" i="1"/>
  <c r="AF737" i="1"/>
  <c r="AG737" i="1"/>
  <c r="AH737" i="1"/>
  <c r="I434" i="1"/>
  <c r="AC434" i="1"/>
  <c r="AD434" i="1"/>
  <c r="AF434" i="1"/>
  <c r="AG434" i="1"/>
  <c r="AH434" i="1"/>
  <c r="I435" i="1"/>
  <c r="AC435" i="1"/>
  <c r="AD435" i="1"/>
  <c r="AF435" i="1"/>
  <c r="AG435" i="1"/>
  <c r="AH435" i="1"/>
  <c r="I490" i="1"/>
  <c r="AC490" i="1"/>
  <c r="AD490" i="1"/>
  <c r="AF490" i="1"/>
  <c r="AG490" i="1"/>
  <c r="AH490" i="1"/>
  <c r="I438" i="1"/>
  <c r="AC438" i="1"/>
  <c r="AD438" i="1"/>
  <c r="AF438" i="1"/>
  <c r="AG438" i="1"/>
  <c r="AH438" i="1"/>
  <c r="I437" i="1"/>
  <c r="AC437" i="1"/>
  <c r="AD437" i="1"/>
  <c r="AF437" i="1"/>
  <c r="AG437" i="1"/>
  <c r="AH437" i="1"/>
  <c r="I440" i="1"/>
  <c r="AC440" i="1"/>
  <c r="AD440" i="1"/>
  <c r="AF440" i="1"/>
  <c r="AG440" i="1"/>
  <c r="AH440" i="1"/>
  <c r="I441" i="1"/>
  <c r="AC441" i="1"/>
  <c r="AD441" i="1"/>
  <c r="AF441" i="1"/>
  <c r="AG441" i="1"/>
  <c r="AH441" i="1"/>
  <c r="I439" i="1"/>
  <c r="AC439" i="1"/>
  <c r="AD439" i="1"/>
  <c r="AF439" i="1"/>
  <c r="AG439" i="1"/>
  <c r="AH439" i="1"/>
  <c r="I442" i="1"/>
  <c r="AC442" i="1"/>
  <c r="AD442" i="1"/>
  <c r="AF442" i="1"/>
  <c r="AG442" i="1"/>
  <c r="AH442" i="1"/>
  <c r="I443" i="1"/>
  <c r="AC443" i="1"/>
  <c r="AD443" i="1"/>
  <c r="AF443" i="1"/>
  <c r="AG443" i="1"/>
  <c r="AH443" i="1"/>
  <c r="C773" i="1"/>
  <c r="I773" i="1"/>
  <c r="AC773" i="1"/>
  <c r="AD773" i="1"/>
  <c r="AF773" i="1"/>
  <c r="AG773" i="1"/>
  <c r="AH773" i="1"/>
  <c r="I445" i="1"/>
  <c r="AC445" i="1"/>
  <c r="AD445" i="1"/>
  <c r="AF445" i="1"/>
  <c r="AG445" i="1"/>
  <c r="AH445" i="1"/>
  <c r="I446" i="1"/>
  <c r="AC446" i="1"/>
  <c r="AD446" i="1"/>
  <c r="AF446" i="1"/>
  <c r="AG446" i="1"/>
  <c r="AH446" i="1"/>
  <c r="I447" i="1"/>
  <c r="AC447" i="1"/>
  <c r="AD447" i="1"/>
  <c r="AF447" i="1"/>
  <c r="AG447" i="1"/>
  <c r="AH447" i="1"/>
  <c r="I630" i="1"/>
  <c r="AC630" i="1"/>
  <c r="AD630" i="1"/>
  <c r="AF630" i="1"/>
  <c r="AG630" i="1"/>
  <c r="AH630" i="1"/>
  <c r="I629" i="1"/>
  <c r="AC629" i="1"/>
  <c r="AD629" i="1"/>
  <c r="AF629" i="1"/>
  <c r="AG629" i="1"/>
  <c r="AH629" i="1"/>
  <c r="I450" i="1"/>
  <c r="AC450" i="1"/>
  <c r="AD450" i="1"/>
  <c r="AF450" i="1"/>
  <c r="AG450" i="1"/>
  <c r="AH450" i="1"/>
  <c r="I648" i="1"/>
  <c r="AC648" i="1"/>
  <c r="AD648" i="1"/>
  <c r="AF648" i="1"/>
  <c r="AG648" i="1"/>
  <c r="AH648" i="1"/>
  <c r="I464" i="1"/>
  <c r="AC464" i="1"/>
  <c r="AD464" i="1"/>
  <c r="AF464" i="1"/>
  <c r="AG464" i="1"/>
  <c r="AH464" i="1"/>
  <c r="I348" i="1"/>
  <c r="AC348" i="1"/>
  <c r="AD348" i="1"/>
  <c r="AF348" i="1"/>
  <c r="AG348" i="1"/>
  <c r="AH348" i="1"/>
  <c r="I388" i="1"/>
  <c r="AC388" i="1"/>
  <c r="AD388" i="1"/>
  <c r="AF388" i="1"/>
  <c r="AG388" i="1"/>
  <c r="AH388" i="1"/>
  <c r="I349" i="1"/>
  <c r="AC349" i="1"/>
  <c r="AD349" i="1"/>
  <c r="AF349" i="1"/>
  <c r="AG349" i="1"/>
  <c r="AH349" i="1"/>
  <c r="I456" i="1"/>
  <c r="AC456" i="1"/>
  <c r="AD456" i="1"/>
  <c r="AF456" i="1"/>
  <c r="AG456" i="1"/>
  <c r="AH456" i="1"/>
  <c r="I475" i="1"/>
  <c r="AC475" i="1"/>
  <c r="AD475" i="1"/>
  <c r="AF475" i="1"/>
  <c r="AG475" i="1"/>
  <c r="AH475" i="1"/>
  <c r="I350" i="1"/>
  <c r="AC350" i="1"/>
  <c r="AD350" i="1"/>
  <c r="AF350" i="1"/>
  <c r="AG350" i="1"/>
  <c r="AH350" i="1"/>
  <c r="I587" i="1"/>
  <c r="AC587" i="1"/>
  <c r="AD587" i="1"/>
  <c r="AF587" i="1"/>
  <c r="AG587" i="1"/>
  <c r="AH587" i="1"/>
  <c r="I460" i="1"/>
  <c r="AC460" i="1"/>
  <c r="AD460" i="1"/>
  <c r="AF460" i="1"/>
  <c r="AG460" i="1"/>
  <c r="AH460" i="1"/>
  <c r="I461" i="1"/>
  <c r="AC461" i="1"/>
  <c r="AD461" i="1"/>
  <c r="AF461" i="1"/>
  <c r="AG461" i="1"/>
  <c r="AH461" i="1"/>
  <c r="I462" i="1"/>
  <c r="AC462" i="1"/>
  <c r="AD462" i="1"/>
  <c r="AF462" i="1"/>
  <c r="AG462" i="1"/>
  <c r="AH462" i="1"/>
  <c r="I463" i="1"/>
  <c r="AC463" i="1"/>
  <c r="AD463" i="1"/>
  <c r="AF463" i="1"/>
  <c r="AG463" i="1"/>
  <c r="AH463" i="1"/>
  <c r="I474" i="1"/>
  <c r="AC474" i="1"/>
  <c r="AD474" i="1"/>
  <c r="AF474" i="1"/>
  <c r="AG474" i="1"/>
  <c r="AH474" i="1"/>
  <c r="I465" i="1"/>
  <c r="AC465" i="1"/>
  <c r="AD465" i="1"/>
  <c r="AF465" i="1"/>
  <c r="AG465" i="1"/>
  <c r="AH465" i="1"/>
  <c r="I466" i="1"/>
  <c r="AC466" i="1"/>
  <c r="AD466" i="1"/>
  <c r="AF466" i="1"/>
  <c r="AG466" i="1"/>
  <c r="AH466" i="1"/>
  <c r="I467" i="1"/>
  <c r="AC467" i="1"/>
  <c r="AD467" i="1"/>
  <c r="AF467" i="1"/>
  <c r="AG467" i="1"/>
  <c r="AH467" i="1"/>
  <c r="I468" i="1"/>
  <c r="AC468" i="1"/>
  <c r="AD468" i="1"/>
  <c r="AF468" i="1"/>
  <c r="AG468" i="1"/>
  <c r="AH468" i="1"/>
  <c r="I469" i="1"/>
  <c r="AC469" i="1"/>
  <c r="AD469" i="1"/>
  <c r="AF469" i="1"/>
  <c r="AG469" i="1"/>
  <c r="AH469" i="1"/>
  <c r="I478" i="1"/>
  <c r="AC478" i="1"/>
  <c r="AD478" i="1"/>
  <c r="AF478" i="1"/>
  <c r="AG478" i="1"/>
  <c r="AH478" i="1"/>
  <c r="I471" i="1"/>
  <c r="AC471" i="1"/>
  <c r="AD471" i="1"/>
  <c r="AF471" i="1"/>
  <c r="AG471" i="1"/>
  <c r="AH471" i="1"/>
  <c r="I472" i="1"/>
  <c r="AC472" i="1"/>
  <c r="AD472" i="1"/>
  <c r="AF472" i="1"/>
  <c r="AG472" i="1"/>
  <c r="AH472" i="1"/>
  <c r="I473" i="1"/>
  <c r="AC473" i="1"/>
  <c r="AD473" i="1"/>
  <c r="AF473" i="1"/>
  <c r="AG473" i="1"/>
  <c r="AH473" i="1"/>
  <c r="I340" i="1"/>
  <c r="AC340" i="1"/>
  <c r="AD340" i="1"/>
  <c r="AF340" i="1"/>
  <c r="AG340" i="1"/>
  <c r="AH340" i="1"/>
  <c r="I342" i="1"/>
  <c r="AC342" i="1"/>
  <c r="AD342" i="1"/>
  <c r="AF342" i="1"/>
  <c r="AG342" i="1"/>
  <c r="AH342" i="1"/>
  <c r="I476" i="1"/>
  <c r="AC476" i="1"/>
  <c r="AD476" i="1"/>
  <c r="AF476" i="1"/>
  <c r="AG476" i="1"/>
  <c r="AH476" i="1"/>
  <c r="I477" i="1"/>
  <c r="AC477" i="1"/>
  <c r="AD477" i="1"/>
  <c r="AF477" i="1"/>
  <c r="AG477" i="1"/>
  <c r="AH477" i="1"/>
  <c r="I432" i="1"/>
  <c r="AC432" i="1"/>
  <c r="AD432" i="1"/>
  <c r="AF432" i="1"/>
  <c r="AG432" i="1"/>
  <c r="AH432" i="1"/>
  <c r="I479" i="1"/>
  <c r="AC479" i="1"/>
  <c r="AD479" i="1"/>
  <c r="AF479" i="1"/>
  <c r="AG479" i="1"/>
  <c r="AH479" i="1"/>
  <c r="I480" i="1"/>
  <c r="AC480" i="1"/>
  <c r="AD480" i="1"/>
  <c r="AF480" i="1"/>
  <c r="AG480" i="1"/>
  <c r="AH480" i="1"/>
  <c r="C779" i="1"/>
  <c r="I779" i="1"/>
  <c r="AC779" i="1"/>
  <c r="AD779" i="1"/>
  <c r="AF779" i="1"/>
  <c r="AG779" i="1"/>
  <c r="AH779" i="1"/>
  <c r="I482" i="1"/>
  <c r="AC482" i="1"/>
  <c r="AD482" i="1"/>
  <c r="AF482" i="1"/>
  <c r="AG482" i="1"/>
  <c r="AH482" i="1"/>
  <c r="I483" i="1"/>
  <c r="AC483" i="1"/>
  <c r="AD483" i="1"/>
  <c r="AF483" i="1"/>
  <c r="AG483" i="1"/>
  <c r="AH483" i="1"/>
  <c r="I484" i="1"/>
  <c r="AC484" i="1"/>
  <c r="AD484" i="1"/>
  <c r="AF484" i="1"/>
  <c r="AG484" i="1"/>
  <c r="AH484" i="1"/>
  <c r="I485" i="1"/>
  <c r="AC485" i="1"/>
  <c r="AD485" i="1"/>
  <c r="AF485" i="1"/>
  <c r="AG485" i="1"/>
  <c r="AH485" i="1"/>
  <c r="I486" i="1"/>
  <c r="AC486" i="1"/>
  <c r="AD486" i="1"/>
  <c r="AF486" i="1"/>
  <c r="AG486" i="1"/>
  <c r="AH486" i="1"/>
  <c r="I487" i="1"/>
  <c r="AC487" i="1"/>
  <c r="AD487" i="1"/>
  <c r="AF487" i="1"/>
  <c r="AG487" i="1"/>
  <c r="AH487" i="1"/>
  <c r="I488" i="1"/>
  <c r="AC488" i="1"/>
  <c r="AD488" i="1"/>
  <c r="AF488" i="1"/>
  <c r="AG488" i="1"/>
  <c r="AH488" i="1"/>
  <c r="I489" i="1"/>
  <c r="AC489" i="1"/>
  <c r="AD489" i="1"/>
  <c r="AF489" i="1"/>
  <c r="AG489" i="1"/>
  <c r="AH489" i="1"/>
  <c r="I433" i="1"/>
  <c r="AC433" i="1"/>
  <c r="AD433" i="1"/>
  <c r="AF433" i="1"/>
  <c r="AG433" i="1"/>
  <c r="AH433" i="1"/>
  <c r="I491" i="1"/>
  <c r="AC491" i="1"/>
  <c r="AD491" i="1"/>
  <c r="AF491" i="1"/>
  <c r="AG491" i="1"/>
  <c r="AH491" i="1"/>
  <c r="I492" i="1"/>
  <c r="AC492" i="1"/>
  <c r="AD492" i="1"/>
  <c r="AF492" i="1"/>
  <c r="AG492" i="1"/>
  <c r="AH492" i="1"/>
  <c r="I493" i="1"/>
  <c r="AC493" i="1"/>
  <c r="AD493" i="1"/>
  <c r="AF493" i="1"/>
  <c r="AG493" i="1"/>
  <c r="AH493" i="1"/>
  <c r="I494" i="1"/>
  <c r="AC494" i="1"/>
  <c r="AD494" i="1"/>
  <c r="AF494" i="1"/>
  <c r="AG494" i="1"/>
  <c r="AH494" i="1"/>
  <c r="I495" i="1"/>
  <c r="AC495" i="1"/>
  <c r="AD495" i="1"/>
  <c r="AF495" i="1"/>
  <c r="AG495" i="1"/>
  <c r="AH495" i="1"/>
  <c r="I496" i="1"/>
  <c r="AC496" i="1"/>
  <c r="AD496" i="1"/>
  <c r="AF496" i="1"/>
  <c r="AG496" i="1"/>
  <c r="AH496" i="1"/>
  <c r="I497" i="1"/>
  <c r="AC497" i="1"/>
  <c r="AD497" i="1"/>
  <c r="AF497" i="1"/>
  <c r="AG497" i="1"/>
  <c r="AH497" i="1"/>
  <c r="I498" i="1"/>
  <c r="AC498" i="1"/>
  <c r="AD498" i="1"/>
  <c r="AF498" i="1"/>
  <c r="AG498" i="1"/>
  <c r="AH498" i="1"/>
  <c r="I499" i="1"/>
  <c r="AC499" i="1"/>
  <c r="AD499" i="1"/>
  <c r="AF499" i="1"/>
  <c r="AG499" i="1"/>
  <c r="AH499" i="1"/>
  <c r="I500" i="1"/>
  <c r="AC500" i="1"/>
  <c r="AD500" i="1"/>
  <c r="AF500" i="1"/>
  <c r="AG500" i="1"/>
  <c r="AH500" i="1"/>
  <c r="I501" i="1"/>
  <c r="AC501" i="1"/>
  <c r="AD501" i="1"/>
  <c r="AF501" i="1"/>
  <c r="AG501" i="1"/>
  <c r="AH501" i="1"/>
  <c r="I502" i="1"/>
  <c r="AC502" i="1"/>
  <c r="AD502" i="1"/>
  <c r="AF502" i="1"/>
  <c r="AG502" i="1"/>
  <c r="AH502" i="1"/>
  <c r="I503" i="1"/>
  <c r="AC503" i="1"/>
  <c r="AD503" i="1"/>
  <c r="AF503" i="1"/>
  <c r="AG503" i="1"/>
  <c r="AH503" i="1"/>
  <c r="I504" i="1"/>
  <c r="AC504" i="1"/>
  <c r="AD504" i="1"/>
  <c r="AF504" i="1"/>
  <c r="AG504" i="1"/>
  <c r="AH504" i="1"/>
  <c r="I505" i="1"/>
  <c r="AC505" i="1"/>
  <c r="AD505" i="1"/>
  <c r="AF505" i="1"/>
  <c r="AG505" i="1"/>
  <c r="AH505" i="1"/>
  <c r="I506" i="1"/>
  <c r="AC506" i="1"/>
  <c r="AD506" i="1"/>
  <c r="AF506" i="1"/>
  <c r="AG506" i="1"/>
  <c r="AH506" i="1"/>
  <c r="I508" i="1"/>
  <c r="AC508" i="1"/>
  <c r="AD508" i="1"/>
  <c r="AF508" i="1"/>
  <c r="AG508" i="1"/>
  <c r="AH508" i="1"/>
  <c r="I507" i="1"/>
  <c r="AC507" i="1"/>
  <c r="AD507" i="1"/>
  <c r="AF507" i="1"/>
  <c r="AG507" i="1"/>
  <c r="AH507" i="1"/>
  <c r="I509" i="1"/>
  <c r="AC509" i="1"/>
  <c r="AD509" i="1"/>
  <c r="AF509" i="1"/>
  <c r="AG509" i="1"/>
  <c r="AH509" i="1"/>
  <c r="I662" i="1"/>
  <c r="AC662" i="1"/>
  <c r="AD662" i="1"/>
  <c r="AF662" i="1"/>
  <c r="AG662" i="1"/>
  <c r="AH662" i="1"/>
  <c r="I511" i="1"/>
  <c r="AC511" i="1"/>
  <c r="AD511" i="1"/>
  <c r="AF511" i="1"/>
  <c r="AG511" i="1"/>
  <c r="AH511" i="1"/>
  <c r="I512" i="1"/>
  <c r="AC512" i="1"/>
  <c r="AD512" i="1"/>
  <c r="AF512" i="1"/>
  <c r="AG512" i="1"/>
  <c r="AH512" i="1"/>
  <c r="I513" i="1"/>
  <c r="AC513" i="1"/>
  <c r="AD513" i="1"/>
  <c r="AF513" i="1"/>
  <c r="AG513" i="1"/>
  <c r="AH513" i="1"/>
  <c r="I514" i="1"/>
  <c r="AC514" i="1"/>
  <c r="AD514" i="1"/>
  <c r="AF514" i="1"/>
  <c r="AG514" i="1"/>
  <c r="AH514" i="1"/>
  <c r="I515" i="1"/>
  <c r="AC515" i="1"/>
  <c r="AD515" i="1"/>
  <c r="AF515" i="1"/>
  <c r="AG515" i="1"/>
  <c r="AH515" i="1"/>
  <c r="I516" i="1"/>
  <c r="AC516" i="1"/>
  <c r="AD516" i="1"/>
  <c r="AF516" i="1"/>
  <c r="AG516" i="1"/>
  <c r="AH516" i="1"/>
  <c r="I517" i="1"/>
  <c r="AC517" i="1"/>
  <c r="AD517" i="1"/>
  <c r="AF517" i="1"/>
  <c r="AG517" i="1"/>
  <c r="AH517" i="1"/>
  <c r="I518" i="1"/>
  <c r="AC518" i="1"/>
  <c r="AD518" i="1"/>
  <c r="AF518" i="1"/>
  <c r="AG518" i="1"/>
  <c r="AH518" i="1"/>
  <c r="I519" i="1"/>
  <c r="AC519" i="1"/>
  <c r="AD519" i="1"/>
  <c r="AF519" i="1"/>
  <c r="AG519" i="1"/>
  <c r="AH519" i="1"/>
  <c r="I407" i="1"/>
  <c r="AC407" i="1"/>
  <c r="AD407" i="1"/>
  <c r="AF407" i="1"/>
  <c r="AG407" i="1"/>
  <c r="AH407" i="1"/>
  <c r="I521" i="1"/>
  <c r="AC521" i="1"/>
  <c r="AD521" i="1"/>
  <c r="AF521" i="1"/>
  <c r="AG521" i="1"/>
  <c r="AH521" i="1"/>
  <c r="I522" i="1"/>
  <c r="AC522" i="1"/>
  <c r="AD522" i="1"/>
  <c r="AF522" i="1"/>
  <c r="AG522" i="1"/>
  <c r="AH522" i="1"/>
  <c r="I523" i="1"/>
  <c r="AC523" i="1"/>
  <c r="AD523" i="1"/>
  <c r="AF523" i="1"/>
  <c r="AG523" i="1"/>
  <c r="AH523" i="1"/>
  <c r="I451" i="1"/>
  <c r="AC451" i="1"/>
  <c r="AD451" i="1"/>
  <c r="AF451" i="1"/>
  <c r="AG451" i="1"/>
  <c r="AH451" i="1"/>
  <c r="I525" i="1"/>
  <c r="AC525" i="1"/>
  <c r="AD525" i="1"/>
  <c r="AF525" i="1"/>
  <c r="AG525" i="1"/>
  <c r="AH525" i="1"/>
  <c r="I452" i="1"/>
  <c r="AC452" i="1"/>
  <c r="AD452" i="1"/>
  <c r="AF452" i="1"/>
  <c r="AG452" i="1"/>
  <c r="AH452" i="1"/>
  <c r="I527" i="1"/>
  <c r="AC527" i="1"/>
  <c r="AD527" i="1"/>
  <c r="AF527" i="1"/>
  <c r="AG527" i="1"/>
  <c r="AH527" i="1"/>
  <c r="I528" i="1"/>
  <c r="AC528" i="1"/>
  <c r="AD528" i="1"/>
  <c r="AF528" i="1"/>
  <c r="AG528" i="1"/>
  <c r="AH528" i="1"/>
  <c r="I529" i="1"/>
  <c r="AC529" i="1"/>
  <c r="AD529" i="1"/>
  <c r="AF529" i="1"/>
  <c r="AG529" i="1"/>
  <c r="AH529" i="1"/>
  <c r="I530" i="1"/>
  <c r="AC530" i="1"/>
  <c r="AD530" i="1"/>
  <c r="AF530" i="1"/>
  <c r="AG530" i="1"/>
  <c r="AH530" i="1"/>
  <c r="I531" i="1"/>
  <c r="AC531" i="1"/>
  <c r="AD531" i="1"/>
  <c r="AF531" i="1"/>
  <c r="AG531" i="1"/>
  <c r="AH531" i="1"/>
  <c r="I532" i="1"/>
  <c r="AC532" i="1"/>
  <c r="AD532" i="1"/>
  <c r="AF532" i="1"/>
  <c r="AG532" i="1"/>
  <c r="AH532" i="1"/>
  <c r="I533" i="1"/>
  <c r="AC533" i="1"/>
  <c r="AD533" i="1"/>
  <c r="AF533" i="1"/>
  <c r="AG533" i="1"/>
  <c r="AH533" i="1"/>
  <c r="I534" i="1"/>
  <c r="AC534" i="1"/>
  <c r="AD534" i="1"/>
  <c r="AF534" i="1"/>
  <c r="AG534" i="1"/>
  <c r="AH534" i="1"/>
  <c r="I535" i="1"/>
  <c r="AC535" i="1"/>
  <c r="AD535" i="1"/>
  <c r="AF535" i="1"/>
  <c r="AG535" i="1"/>
  <c r="AH535" i="1"/>
  <c r="I536" i="1"/>
  <c r="AC536" i="1"/>
  <c r="AD536" i="1"/>
  <c r="AF536" i="1"/>
  <c r="AG536" i="1"/>
  <c r="AH536" i="1"/>
  <c r="I537" i="1"/>
  <c r="AC537" i="1"/>
  <c r="AD537" i="1"/>
  <c r="AF537" i="1"/>
  <c r="AG537" i="1"/>
  <c r="AH537" i="1"/>
  <c r="I538" i="1"/>
  <c r="AC538" i="1"/>
  <c r="AD538" i="1"/>
  <c r="AF538" i="1"/>
  <c r="AG538" i="1"/>
  <c r="AH538" i="1"/>
  <c r="I539" i="1"/>
  <c r="AC539" i="1"/>
  <c r="AD539" i="1"/>
  <c r="AF539" i="1"/>
  <c r="AG539" i="1"/>
  <c r="AH539" i="1"/>
  <c r="I541" i="1"/>
  <c r="AC541" i="1"/>
  <c r="AD541" i="1"/>
  <c r="AF541" i="1"/>
  <c r="AG541" i="1"/>
  <c r="AH541" i="1"/>
  <c r="I540" i="1"/>
  <c r="AC540" i="1"/>
  <c r="AD540" i="1"/>
  <c r="AF540" i="1"/>
  <c r="AG540" i="1"/>
  <c r="AH540" i="1"/>
  <c r="I542" i="1"/>
  <c r="AC542" i="1"/>
  <c r="AD542" i="1"/>
  <c r="AF542" i="1"/>
  <c r="AG542" i="1"/>
  <c r="AH542" i="1"/>
  <c r="I543" i="1"/>
  <c r="AC543" i="1"/>
  <c r="AD543" i="1"/>
  <c r="AF543" i="1"/>
  <c r="AG543" i="1"/>
  <c r="AH543" i="1"/>
  <c r="I544" i="1"/>
  <c r="AC544" i="1"/>
  <c r="AD544" i="1"/>
  <c r="AF544" i="1"/>
  <c r="AG544" i="1"/>
  <c r="AH544" i="1"/>
  <c r="I545" i="1"/>
  <c r="AC545" i="1"/>
  <c r="AD545" i="1"/>
  <c r="AF545" i="1"/>
  <c r="AG545" i="1"/>
  <c r="AH545" i="1"/>
  <c r="I546" i="1"/>
  <c r="AC546" i="1"/>
  <c r="AD546" i="1"/>
  <c r="AF546" i="1"/>
  <c r="AG546" i="1"/>
  <c r="AH546" i="1"/>
  <c r="I547" i="1"/>
  <c r="AC547" i="1"/>
  <c r="AD547" i="1"/>
  <c r="AF547" i="1"/>
  <c r="AG547" i="1"/>
  <c r="AH547" i="1"/>
  <c r="I548" i="1"/>
  <c r="AC548" i="1"/>
  <c r="AD548" i="1"/>
  <c r="AF548" i="1"/>
  <c r="AG548" i="1"/>
  <c r="AH548" i="1"/>
  <c r="I549" i="1"/>
  <c r="AC549" i="1"/>
  <c r="AD549" i="1"/>
  <c r="AF549" i="1"/>
  <c r="AG549" i="1"/>
  <c r="AH549" i="1"/>
  <c r="I550" i="1"/>
  <c r="AC550" i="1"/>
  <c r="AD550" i="1"/>
  <c r="AF550" i="1"/>
  <c r="AG550" i="1"/>
  <c r="AH550" i="1"/>
  <c r="I551" i="1"/>
  <c r="AC551" i="1"/>
  <c r="AD551" i="1"/>
  <c r="AF551" i="1"/>
  <c r="AG551" i="1"/>
  <c r="AH551" i="1"/>
  <c r="I552" i="1"/>
  <c r="AC552" i="1"/>
  <c r="AD552" i="1"/>
  <c r="AF552" i="1"/>
  <c r="AG552" i="1"/>
  <c r="AH552" i="1"/>
  <c r="I553" i="1"/>
  <c r="AC553" i="1"/>
  <c r="AD553" i="1"/>
  <c r="AF553" i="1"/>
  <c r="AG553" i="1"/>
  <c r="AH553" i="1"/>
  <c r="I554" i="1"/>
  <c r="AC554" i="1"/>
  <c r="AD554" i="1"/>
  <c r="AF554" i="1"/>
  <c r="AG554" i="1"/>
  <c r="AH554" i="1"/>
  <c r="I556" i="1"/>
  <c r="AC556" i="1"/>
  <c r="AD556" i="1"/>
  <c r="AF556" i="1"/>
  <c r="AG556" i="1"/>
  <c r="AH556" i="1"/>
  <c r="I555" i="1"/>
  <c r="AC555" i="1"/>
  <c r="AD555" i="1"/>
  <c r="AF555" i="1"/>
  <c r="AG555" i="1"/>
  <c r="AH555" i="1"/>
  <c r="I558" i="1"/>
  <c r="AC558" i="1"/>
  <c r="AD558" i="1"/>
  <c r="AF558" i="1"/>
  <c r="AG558" i="1"/>
  <c r="AH558" i="1"/>
  <c r="I557" i="1"/>
  <c r="AC557" i="1"/>
  <c r="AD557" i="1"/>
  <c r="AF557" i="1"/>
  <c r="AG557" i="1"/>
  <c r="AH557" i="1"/>
  <c r="I560" i="1"/>
  <c r="AC560" i="1"/>
  <c r="AD560" i="1"/>
  <c r="AF560" i="1"/>
  <c r="AG560" i="1"/>
  <c r="AH560" i="1"/>
  <c r="I559" i="1"/>
  <c r="AC559" i="1"/>
  <c r="AD559" i="1"/>
  <c r="AF559" i="1"/>
  <c r="AG559" i="1"/>
  <c r="AH559" i="1"/>
  <c r="I561" i="1"/>
  <c r="AC561" i="1"/>
  <c r="AD561" i="1"/>
  <c r="AF561" i="1"/>
  <c r="AG561" i="1"/>
  <c r="AH561" i="1"/>
  <c r="I562" i="1"/>
  <c r="AC562" i="1"/>
  <c r="AD562" i="1"/>
  <c r="AF562" i="1"/>
  <c r="AG562" i="1"/>
  <c r="AH562" i="1"/>
  <c r="I563" i="1"/>
  <c r="AC563" i="1"/>
  <c r="AD563" i="1"/>
  <c r="AF563" i="1"/>
  <c r="AG563" i="1"/>
  <c r="AH563" i="1"/>
  <c r="I565" i="1"/>
  <c r="AC565" i="1"/>
  <c r="AD565" i="1"/>
  <c r="AF565" i="1"/>
  <c r="AG565" i="1"/>
  <c r="AH565" i="1"/>
  <c r="I564" i="1"/>
  <c r="AC564" i="1"/>
  <c r="AD564" i="1"/>
  <c r="AF564" i="1"/>
  <c r="AG564" i="1"/>
  <c r="AH564" i="1"/>
  <c r="I566" i="1"/>
  <c r="AC566" i="1"/>
  <c r="AD566" i="1"/>
  <c r="AF566" i="1"/>
  <c r="AG566" i="1"/>
  <c r="AH566" i="1"/>
  <c r="I567" i="1"/>
  <c r="AC567" i="1"/>
  <c r="AD567" i="1"/>
  <c r="AF567" i="1"/>
  <c r="AG567" i="1"/>
  <c r="AH567" i="1"/>
  <c r="I568" i="1"/>
  <c r="AC568" i="1"/>
  <c r="AD568" i="1"/>
  <c r="AF568" i="1"/>
  <c r="AG568" i="1"/>
  <c r="AH568" i="1"/>
  <c r="I569" i="1"/>
  <c r="AC569" i="1"/>
  <c r="AD569" i="1"/>
  <c r="AF569" i="1"/>
  <c r="AG569" i="1"/>
  <c r="AH569" i="1"/>
  <c r="I570" i="1"/>
  <c r="AC570" i="1"/>
  <c r="AD570" i="1"/>
  <c r="AF570" i="1"/>
  <c r="AG570" i="1"/>
  <c r="AH570" i="1"/>
  <c r="I572" i="1"/>
  <c r="AC572" i="1"/>
  <c r="AD572" i="1"/>
  <c r="AF572" i="1"/>
  <c r="AG572" i="1"/>
  <c r="AH572" i="1"/>
  <c r="I571" i="1"/>
  <c r="AC571" i="1"/>
  <c r="AD571" i="1"/>
  <c r="AF571" i="1"/>
  <c r="AG571" i="1"/>
  <c r="AH571" i="1"/>
  <c r="I574" i="1"/>
  <c r="AC574" i="1"/>
  <c r="AD574" i="1"/>
  <c r="AF574" i="1"/>
  <c r="AG574" i="1"/>
  <c r="AH574" i="1"/>
  <c r="I573" i="1"/>
  <c r="AC573" i="1"/>
  <c r="AD573" i="1"/>
  <c r="AF573" i="1"/>
  <c r="AG573" i="1"/>
  <c r="AH573" i="1"/>
  <c r="I575" i="1"/>
  <c r="AC575" i="1"/>
  <c r="AD575" i="1"/>
  <c r="AF575" i="1"/>
  <c r="AG575" i="1"/>
  <c r="AH575" i="1"/>
  <c r="I576" i="1"/>
  <c r="AC576" i="1"/>
  <c r="AD576" i="1"/>
  <c r="AF576" i="1"/>
  <c r="AG576" i="1"/>
  <c r="AH576" i="1"/>
  <c r="I577" i="1"/>
  <c r="AC577" i="1"/>
  <c r="AD577" i="1"/>
  <c r="AF577" i="1"/>
  <c r="AG577" i="1"/>
  <c r="AH577" i="1"/>
  <c r="I578" i="1"/>
  <c r="AC578" i="1"/>
  <c r="AD578" i="1"/>
  <c r="AF578" i="1"/>
  <c r="AG578" i="1"/>
  <c r="AH578" i="1"/>
  <c r="I579" i="1"/>
  <c r="AC579" i="1"/>
  <c r="AD579" i="1"/>
  <c r="AF579" i="1"/>
  <c r="AG579" i="1"/>
  <c r="AH579" i="1"/>
  <c r="I580" i="1"/>
  <c r="AC580" i="1"/>
  <c r="AD580" i="1"/>
  <c r="AF580" i="1"/>
  <c r="AG580" i="1"/>
  <c r="AH580" i="1"/>
  <c r="I581" i="1"/>
  <c r="AC581" i="1"/>
  <c r="AD581" i="1"/>
  <c r="AF581" i="1"/>
  <c r="AG581" i="1"/>
  <c r="AH581" i="1"/>
  <c r="I583" i="1"/>
  <c r="AC583" i="1"/>
  <c r="AD583" i="1"/>
  <c r="AF583" i="1"/>
  <c r="AG583" i="1"/>
  <c r="AH583" i="1"/>
  <c r="I586" i="1"/>
  <c r="AC586" i="1"/>
  <c r="AD586" i="1"/>
  <c r="AF586" i="1"/>
  <c r="AG586" i="1"/>
  <c r="AH586" i="1"/>
  <c r="I582" i="1"/>
  <c r="AC582" i="1"/>
  <c r="AD582" i="1"/>
  <c r="AF582" i="1"/>
  <c r="AG582" i="1"/>
  <c r="AH582" i="1"/>
  <c r="I399" i="1"/>
  <c r="AC399" i="1"/>
  <c r="AD399" i="1"/>
  <c r="AF399" i="1"/>
  <c r="AG399" i="1"/>
  <c r="AH399" i="1"/>
  <c r="I422" i="1"/>
  <c r="AC422" i="1"/>
  <c r="AD422" i="1"/>
  <c r="AF422" i="1"/>
  <c r="AG422" i="1"/>
  <c r="AH422" i="1"/>
  <c r="I589" i="1"/>
  <c r="AC589" i="1"/>
  <c r="AD589" i="1"/>
  <c r="AF589" i="1"/>
  <c r="AG589" i="1"/>
  <c r="AH589" i="1"/>
  <c r="I590" i="1"/>
  <c r="AC590" i="1"/>
  <c r="AD590" i="1"/>
  <c r="AF590" i="1"/>
  <c r="AG590" i="1"/>
  <c r="AH590" i="1"/>
  <c r="I592" i="1"/>
  <c r="AC592" i="1"/>
  <c r="AD592" i="1"/>
  <c r="AF592" i="1"/>
  <c r="AG592" i="1"/>
  <c r="AH592" i="1"/>
  <c r="I593" i="1"/>
  <c r="AC593" i="1"/>
  <c r="AD593" i="1"/>
  <c r="AF593" i="1"/>
  <c r="AG593" i="1"/>
  <c r="AH593" i="1"/>
  <c r="I591" i="1"/>
  <c r="AC591" i="1"/>
  <c r="AD591" i="1"/>
  <c r="AF591" i="1"/>
  <c r="AG591" i="1"/>
  <c r="AH591" i="1"/>
  <c r="I594" i="1"/>
  <c r="AC594" i="1"/>
  <c r="AD594" i="1"/>
  <c r="AF594" i="1"/>
  <c r="AG594" i="1"/>
  <c r="AH594" i="1"/>
  <c r="I595" i="1"/>
  <c r="AC595" i="1"/>
  <c r="AD595" i="1"/>
  <c r="AF595" i="1"/>
  <c r="AG595" i="1"/>
  <c r="AH595" i="1"/>
  <c r="I596" i="1"/>
  <c r="AC596" i="1"/>
  <c r="AD596" i="1"/>
  <c r="AF596" i="1"/>
  <c r="AG596" i="1"/>
  <c r="AH596" i="1"/>
  <c r="I597" i="1"/>
  <c r="AC597" i="1"/>
  <c r="AD597" i="1"/>
  <c r="AF597" i="1"/>
  <c r="AG597" i="1"/>
  <c r="AH597" i="1"/>
  <c r="I598" i="1"/>
  <c r="AC598" i="1"/>
  <c r="AD598" i="1"/>
  <c r="AF598" i="1"/>
  <c r="AG598" i="1"/>
  <c r="AH598" i="1"/>
  <c r="I600" i="1"/>
  <c r="AC600" i="1"/>
  <c r="AD600" i="1"/>
  <c r="AF600" i="1"/>
  <c r="AG600" i="1"/>
  <c r="AH600" i="1"/>
  <c r="I599" i="1"/>
  <c r="AC599" i="1"/>
  <c r="AD599" i="1"/>
  <c r="AF599" i="1"/>
  <c r="AG599" i="1"/>
  <c r="AH599" i="1"/>
  <c r="I601" i="1"/>
  <c r="AC601" i="1"/>
  <c r="AD601" i="1"/>
  <c r="AF601" i="1"/>
  <c r="AG601" i="1"/>
  <c r="AH601" i="1"/>
  <c r="I603" i="1"/>
  <c r="AC603" i="1"/>
  <c r="AD603" i="1"/>
  <c r="AF603" i="1"/>
  <c r="AG603" i="1"/>
  <c r="AH603" i="1"/>
  <c r="I602" i="1"/>
  <c r="AC602" i="1"/>
  <c r="AD602" i="1"/>
  <c r="AF602" i="1"/>
  <c r="AG602" i="1"/>
  <c r="AH602" i="1"/>
  <c r="I427" i="1"/>
  <c r="AC427" i="1"/>
  <c r="AD427" i="1"/>
  <c r="AF427" i="1"/>
  <c r="AG427" i="1"/>
  <c r="AH427" i="1"/>
  <c r="I605" i="1"/>
  <c r="AC605" i="1"/>
  <c r="AD605" i="1"/>
  <c r="AF605" i="1"/>
  <c r="AG605" i="1"/>
  <c r="AH605" i="1"/>
  <c r="I606" i="1"/>
  <c r="AC606" i="1"/>
  <c r="AD606" i="1"/>
  <c r="AF606" i="1"/>
  <c r="AG606" i="1"/>
  <c r="AH606" i="1"/>
  <c r="I608" i="1"/>
  <c r="AC608" i="1"/>
  <c r="AD608" i="1"/>
  <c r="AF608" i="1"/>
  <c r="AG608" i="1"/>
  <c r="AH608" i="1"/>
  <c r="I609" i="1"/>
  <c r="AC609" i="1"/>
  <c r="AD609" i="1"/>
  <c r="AF609" i="1"/>
  <c r="AG609" i="1"/>
  <c r="AH609" i="1"/>
  <c r="I607" i="1"/>
  <c r="AC607" i="1"/>
  <c r="AD607" i="1"/>
  <c r="AF607" i="1"/>
  <c r="AG607" i="1"/>
  <c r="AH607" i="1"/>
  <c r="I611" i="1"/>
  <c r="AC611" i="1"/>
  <c r="AD611" i="1"/>
  <c r="AF611" i="1"/>
  <c r="AG611" i="1"/>
  <c r="AH611" i="1"/>
  <c r="I457" i="1"/>
  <c r="AC457" i="1"/>
  <c r="AD457" i="1"/>
  <c r="AF457" i="1"/>
  <c r="AG457" i="1"/>
  <c r="AH457" i="1"/>
  <c r="I613" i="1"/>
  <c r="AC613" i="1"/>
  <c r="AD613" i="1"/>
  <c r="AF613" i="1"/>
  <c r="AG613" i="1"/>
  <c r="AH613" i="1"/>
  <c r="I614" i="1"/>
  <c r="AC614" i="1"/>
  <c r="AD614" i="1"/>
  <c r="AF614" i="1"/>
  <c r="AG614" i="1"/>
  <c r="AH614" i="1"/>
  <c r="I615" i="1"/>
  <c r="AC615" i="1"/>
  <c r="AD615" i="1"/>
  <c r="AF615" i="1"/>
  <c r="AG615" i="1"/>
  <c r="AH615" i="1"/>
  <c r="I616" i="1"/>
  <c r="AC616" i="1"/>
  <c r="AD616" i="1"/>
  <c r="AF616" i="1"/>
  <c r="AG616" i="1"/>
  <c r="AH616" i="1"/>
  <c r="I617" i="1"/>
  <c r="AC617" i="1"/>
  <c r="AD617" i="1"/>
  <c r="AF617" i="1"/>
  <c r="AG617" i="1"/>
  <c r="AH617" i="1"/>
  <c r="I618" i="1"/>
  <c r="AC618" i="1"/>
  <c r="AD618" i="1"/>
  <c r="AF618" i="1"/>
  <c r="AG618" i="1"/>
  <c r="AH618" i="1"/>
  <c r="I619" i="1"/>
  <c r="AC619" i="1"/>
  <c r="AD619" i="1"/>
  <c r="AF619" i="1"/>
  <c r="AG619" i="1"/>
  <c r="AH619" i="1"/>
  <c r="I620" i="1"/>
  <c r="AC620" i="1"/>
  <c r="AD620" i="1"/>
  <c r="AF620" i="1"/>
  <c r="AG620" i="1"/>
  <c r="AH620" i="1"/>
  <c r="I622" i="1"/>
  <c r="AC622" i="1"/>
  <c r="AD622" i="1"/>
  <c r="AF622" i="1"/>
  <c r="AG622" i="1"/>
  <c r="AH622" i="1"/>
  <c r="I623" i="1"/>
  <c r="AC623" i="1"/>
  <c r="AD623" i="1"/>
  <c r="AF623" i="1"/>
  <c r="AG623" i="1"/>
  <c r="AH623" i="1"/>
  <c r="I621" i="1"/>
  <c r="AC621" i="1"/>
  <c r="AD621" i="1"/>
  <c r="AF621" i="1"/>
  <c r="AG621" i="1"/>
  <c r="AH621" i="1"/>
  <c r="I624" i="1"/>
  <c r="AC624" i="1"/>
  <c r="AD624" i="1"/>
  <c r="AF624" i="1"/>
  <c r="AG624" i="1"/>
  <c r="AH624" i="1"/>
  <c r="I625" i="1"/>
  <c r="AC625" i="1"/>
  <c r="AD625" i="1"/>
  <c r="AF625" i="1"/>
  <c r="AG625" i="1"/>
  <c r="AH625" i="1"/>
  <c r="I626" i="1"/>
  <c r="AC626" i="1"/>
  <c r="AD626" i="1"/>
  <c r="AF626" i="1"/>
  <c r="AG626" i="1"/>
  <c r="AH626" i="1"/>
  <c r="I628" i="1"/>
  <c r="AC628" i="1"/>
  <c r="AD628" i="1"/>
  <c r="AF628" i="1"/>
  <c r="AG628" i="1"/>
  <c r="AH628" i="1"/>
  <c r="I627" i="1"/>
  <c r="AC627" i="1"/>
  <c r="AD627" i="1"/>
  <c r="AF627" i="1"/>
  <c r="AG627" i="1"/>
  <c r="AH627" i="1"/>
  <c r="I351" i="1"/>
  <c r="AC351" i="1"/>
  <c r="AD351" i="1"/>
  <c r="AF351" i="1"/>
  <c r="AG351" i="1"/>
  <c r="AH351" i="1"/>
  <c r="I632" i="1"/>
  <c r="AC632" i="1"/>
  <c r="AD632" i="1"/>
  <c r="AF632" i="1"/>
  <c r="AG632" i="1"/>
  <c r="AH632" i="1"/>
  <c r="I444" i="1"/>
  <c r="AC444" i="1"/>
  <c r="AD444" i="1"/>
  <c r="AF444" i="1"/>
  <c r="AG444" i="1"/>
  <c r="AH444" i="1"/>
  <c r="I631" i="1"/>
  <c r="AC631" i="1"/>
  <c r="AD631" i="1"/>
  <c r="AF631" i="1"/>
  <c r="AG631" i="1"/>
  <c r="AH631" i="1"/>
  <c r="I633" i="1"/>
  <c r="AC633" i="1"/>
  <c r="AD633" i="1"/>
  <c r="AF633" i="1"/>
  <c r="AG633" i="1"/>
  <c r="AH633" i="1"/>
  <c r="I636" i="1"/>
  <c r="AC636" i="1"/>
  <c r="AD636" i="1"/>
  <c r="AF636" i="1"/>
  <c r="AG636" i="1"/>
  <c r="AH636" i="1"/>
  <c r="I635" i="1"/>
  <c r="AC635" i="1"/>
  <c r="AD635" i="1"/>
  <c r="AF635" i="1"/>
  <c r="AG635" i="1"/>
  <c r="AH635" i="1"/>
  <c r="I634" i="1"/>
  <c r="AC634" i="1"/>
  <c r="AD634" i="1"/>
  <c r="AF634" i="1"/>
  <c r="AG634" i="1"/>
  <c r="AH634" i="1"/>
  <c r="I639" i="1"/>
  <c r="AC639" i="1"/>
  <c r="AD639" i="1"/>
  <c r="AF639" i="1"/>
  <c r="AG639" i="1"/>
  <c r="AH639" i="1"/>
  <c r="I640" i="1"/>
  <c r="AC640" i="1"/>
  <c r="AD640" i="1"/>
  <c r="AF640" i="1"/>
  <c r="AG640" i="1"/>
  <c r="AH640" i="1"/>
  <c r="I641" i="1"/>
  <c r="AC641" i="1"/>
  <c r="AD641" i="1"/>
  <c r="AF641" i="1"/>
  <c r="AG641" i="1"/>
  <c r="AH641" i="1"/>
  <c r="I642" i="1"/>
  <c r="AC642" i="1"/>
  <c r="AD642" i="1"/>
  <c r="AF642" i="1"/>
  <c r="AG642" i="1"/>
  <c r="AH642" i="1"/>
  <c r="I643" i="1"/>
  <c r="AC643" i="1"/>
  <c r="AD643" i="1"/>
  <c r="AF643" i="1"/>
  <c r="AG643" i="1"/>
  <c r="AH643" i="1"/>
  <c r="I644" i="1"/>
  <c r="AC644" i="1"/>
  <c r="AD644" i="1"/>
  <c r="AF644" i="1"/>
  <c r="AG644" i="1"/>
  <c r="AH644" i="1"/>
  <c r="I645" i="1"/>
  <c r="AC645" i="1"/>
  <c r="AD645" i="1"/>
  <c r="AF645" i="1"/>
  <c r="AG645" i="1"/>
  <c r="AH645" i="1"/>
  <c r="I646" i="1"/>
  <c r="AC646" i="1"/>
  <c r="AD646" i="1"/>
  <c r="AF646" i="1"/>
  <c r="AG646" i="1"/>
  <c r="AH646" i="1"/>
  <c r="I647" i="1"/>
  <c r="AC647" i="1"/>
  <c r="AD647" i="1"/>
  <c r="AF647" i="1"/>
  <c r="AG647" i="1"/>
  <c r="AH647" i="1"/>
  <c r="I436" i="1"/>
  <c r="AC436" i="1"/>
  <c r="AD436" i="1"/>
  <c r="AF436" i="1"/>
  <c r="AG436" i="1"/>
  <c r="AH436" i="1"/>
  <c r="I649" i="1"/>
  <c r="AC649" i="1"/>
  <c r="AD649" i="1"/>
  <c r="AF649" i="1"/>
  <c r="AG649" i="1"/>
  <c r="AH649" i="1"/>
  <c r="I470" i="1"/>
  <c r="AC470" i="1"/>
  <c r="AD470" i="1"/>
  <c r="AF470" i="1"/>
  <c r="AG470" i="1"/>
  <c r="AH470" i="1"/>
  <c r="I651" i="1"/>
  <c r="AC651" i="1"/>
  <c r="AD651" i="1"/>
  <c r="AF651" i="1"/>
  <c r="AG651" i="1"/>
  <c r="AH651" i="1"/>
  <c r="I458" i="1"/>
  <c r="AC458" i="1"/>
  <c r="AD458" i="1"/>
  <c r="AF458" i="1"/>
  <c r="AG458" i="1"/>
  <c r="AH458" i="1"/>
  <c r="I612" i="1"/>
  <c r="AC612" i="1"/>
  <c r="AD612" i="1"/>
  <c r="AF612" i="1"/>
  <c r="AG612" i="1"/>
  <c r="AH612" i="1"/>
  <c r="I654" i="1"/>
  <c r="AC654" i="1"/>
  <c r="AD654" i="1"/>
  <c r="AF654" i="1"/>
  <c r="AG654" i="1"/>
  <c r="AH654" i="1"/>
  <c r="I655" i="1"/>
  <c r="AC655" i="1"/>
  <c r="AD655" i="1"/>
  <c r="AF655" i="1"/>
  <c r="AG655" i="1"/>
  <c r="AH655" i="1"/>
  <c r="I656" i="1"/>
  <c r="AC656" i="1"/>
  <c r="AD656" i="1"/>
  <c r="AF656" i="1"/>
  <c r="AG656" i="1"/>
  <c r="AH656" i="1"/>
  <c r="I385" i="1"/>
  <c r="AC385" i="1"/>
  <c r="AD385" i="1"/>
  <c r="AF385" i="1"/>
  <c r="AG385" i="1"/>
  <c r="AH385" i="1"/>
  <c r="I658" i="1"/>
  <c r="AC658" i="1"/>
  <c r="AD658" i="1"/>
  <c r="AF658" i="1"/>
  <c r="AG658" i="1"/>
  <c r="AH658" i="1"/>
  <c r="I659" i="1"/>
  <c r="AC659" i="1"/>
  <c r="AD659" i="1"/>
  <c r="AF659" i="1"/>
  <c r="AG659" i="1"/>
  <c r="AH659" i="1"/>
  <c r="I660" i="1"/>
  <c r="AC660" i="1"/>
  <c r="AD660" i="1"/>
  <c r="AF660" i="1"/>
  <c r="AG660" i="1"/>
  <c r="AH660" i="1"/>
  <c r="I661" i="1"/>
  <c r="AC661" i="1"/>
  <c r="AD661" i="1"/>
  <c r="AF661" i="1"/>
  <c r="AG661" i="1"/>
  <c r="AH661" i="1"/>
  <c r="I424" i="1"/>
  <c r="AC424" i="1"/>
  <c r="AD424" i="1"/>
  <c r="AF424" i="1"/>
  <c r="AG424" i="1"/>
  <c r="AH424" i="1"/>
  <c r="I663" i="1"/>
  <c r="AC663" i="1"/>
  <c r="AD663" i="1"/>
  <c r="AF663" i="1"/>
  <c r="AG663" i="1"/>
  <c r="AH663" i="1"/>
  <c r="I664" i="1"/>
  <c r="AC664" i="1"/>
  <c r="AD664" i="1"/>
  <c r="AF664" i="1"/>
  <c r="AG664" i="1"/>
  <c r="AH664" i="1"/>
  <c r="I665" i="1"/>
  <c r="AC665" i="1"/>
  <c r="AD665" i="1"/>
  <c r="AF665" i="1"/>
  <c r="AG665" i="1"/>
  <c r="AH665" i="1"/>
  <c r="I666" i="1"/>
  <c r="AC666" i="1"/>
  <c r="AD666" i="1"/>
  <c r="AF666" i="1"/>
  <c r="AG666" i="1"/>
  <c r="AH666" i="1"/>
  <c r="I667" i="1"/>
  <c r="AC667" i="1"/>
  <c r="AD667" i="1"/>
  <c r="AF667" i="1"/>
  <c r="AG667" i="1"/>
  <c r="AH667" i="1"/>
  <c r="I668" i="1"/>
  <c r="AC668" i="1"/>
  <c r="AD668" i="1"/>
  <c r="AF668" i="1"/>
  <c r="AG668" i="1"/>
  <c r="AH668" i="1"/>
  <c r="I669" i="1"/>
  <c r="AD669" i="1"/>
  <c r="AE669" i="1" s="1"/>
  <c r="AF669" i="1"/>
  <c r="AG669" i="1"/>
  <c r="AH669" i="1"/>
  <c r="I670" i="1"/>
  <c r="AD670" i="1"/>
  <c r="AE670" i="1" s="1"/>
  <c r="AF670" i="1"/>
  <c r="AG670" i="1"/>
  <c r="AH670" i="1"/>
  <c r="I671" i="1"/>
  <c r="AD671" i="1"/>
  <c r="AE671" i="1" s="1"/>
  <c r="AF671" i="1"/>
  <c r="AG671" i="1"/>
  <c r="AH671" i="1"/>
  <c r="I672" i="1"/>
  <c r="AD672" i="1"/>
  <c r="AE672" i="1" s="1"/>
  <c r="AF672" i="1"/>
  <c r="AG672" i="1"/>
  <c r="AH672" i="1"/>
  <c r="I673" i="1"/>
  <c r="AD673" i="1"/>
  <c r="AE673" i="1" s="1"/>
  <c r="AF673" i="1"/>
  <c r="AG673" i="1"/>
  <c r="AH673" i="1"/>
  <c r="I674" i="1"/>
  <c r="AD674" i="1"/>
  <c r="AE674" i="1" s="1"/>
  <c r="AF674" i="1"/>
  <c r="AG674" i="1"/>
  <c r="AH674" i="1"/>
  <c r="I675" i="1"/>
  <c r="AD675" i="1"/>
  <c r="AE675" i="1" s="1"/>
  <c r="AF675" i="1"/>
  <c r="AG675" i="1"/>
  <c r="AH675" i="1"/>
  <c r="I676" i="1"/>
  <c r="AD676" i="1"/>
  <c r="AE676" i="1" s="1"/>
  <c r="AF676" i="1"/>
  <c r="AG676" i="1"/>
  <c r="AH676" i="1"/>
  <c r="I677" i="1"/>
  <c r="AC677" i="1"/>
  <c r="AD677" i="1"/>
  <c r="AF677" i="1"/>
  <c r="AG677" i="1"/>
  <c r="AH677" i="1"/>
  <c r="I678" i="1"/>
  <c r="AC678" i="1"/>
  <c r="AD678" i="1"/>
  <c r="AF678" i="1"/>
  <c r="AG678" i="1"/>
  <c r="AH678" i="1"/>
  <c r="I679" i="1"/>
  <c r="AC679" i="1"/>
  <c r="AD679" i="1"/>
  <c r="AF679" i="1"/>
  <c r="AG679" i="1"/>
  <c r="AH679" i="1"/>
  <c r="I680" i="1"/>
  <c r="AC680" i="1"/>
  <c r="AD680" i="1"/>
  <c r="AF680" i="1"/>
  <c r="AG680" i="1"/>
  <c r="AH680" i="1"/>
  <c r="I681" i="1"/>
  <c r="AC681" i="1"/>
  <c r="AD681" i="1"/>
  <c r="AF681" i="1"/>
  <c r="AG681" i="1"/>
  <c r="AH681" i="1"/>
  <c r="I682" i="1"/>
  <c r="AC682" i="1"/>
  <c r="AD682" i="1"/>
  <c r="AF682" i="1"/>
  <c r="AG682" i="1"/>
  <c r="AH682" i="1"/>
  <c r="I683" i="1"/>
  <c r="AC683" i="1"/>
  <c r="AD683" i="1"/>
  <c r="AF683" i="1"/>
  <c r="AG683" i="1"/>
  <c r="AH683" i="1"/>
  <c r="C684" i="1"/>
  <c r="I684" i="1"/>
  <c r="AC684" i="1"/>
  <c r="AD684" i="1"/>
  <c r="AF684" i="1"/>
  <c r="AG684" i="1"/>
  <c r="AH684" i="1"/>
  <c r="C685" i="1"/>
  <c r="I685" i="1"/>
  <c r="AC685" i="1"/>
  <c r="AD685" i="1"/>
  <c r="AF685" i="1"/>
  <c r="AG685" i="1"/>
  <c r="AH685" i="1"/>
  <c r="C686" i="1"/>
  <c r="AC686" i="1"/>
  <c r="AD686" i="1"/>
  <c r="AF686" i="1"/>
  <c r="AG686" i="1"/>
  <c r="AH686" i="1"/>
  <c r="C687" i="1"/>
  <c r="I687" i="1"/>
  <c r="AC687" i="1"/>
  <c r="AD687" i="1"/>
  <c r="AF687" i="1"/>
  <c r="AG687" i="1"/>
  <c r="AH687" i="1"/>
  <c r="C688" i="1"/>
  <c r="I688" i="1"/>
  <c r="AC688" i="1"/>
  <c r="AD688" i="1"/>
  <c r="AF688" i="1"/>
  <c r="AG688" i="1"/>
  <c r="AH688" i="1"/>
  <c r="C689" i="1"/>
  <c r="I689" i="1"/>
  <c r="AC689" i="1"/>
  <c r="AD689" i="1"/>
  <c r="AF689" i="1"/>
  <c r="AG689" i="1"/>
  <c r="AH689" i="1"/>
  <c r="C690" i="1"/>
  <c r="I690" i="1"/>
  <c r="AC690" i="1"/>
  <c r="AD690" i="1"/>
  <c r="AF690" i="1"/>
  <c r="AG690" i="1"/>
  <c r="AH690" i="1"/>
  <c r="C691" i="1"/>
  <c r="I691" i="1"/>
  <c r="AC691" i="1"/>
  <c r="AD691" i="1"/>
  <c r="AF691" i="1"/>
  <c r="AG691" i="1"/>
  <c r="AH691" i="1"/>
  <c r="C692" i="1"/>
  <c r="I692" i="1"/>
  <c r="AC692" i="1"/>
  <c r="AD692" i="1"/>
  <c r="AF692" i="1"/>
  <c r="AG692" i="1"/>
  <c r="AH692" i="1"/>
  <c r="C693" i="1"/>
  <c r="I693" i="1"/>
  <c r="AC693" i="1"/>
  <c r="AD693" i="1"/>
  <c r="AF693" i="1"/>
  <c r="AG693" i="1"/>
  <c r="AH693" i="1"/>
  <c r="C694" i="1"/>
  <c r="AC694" i="1"/>
  <c r="AD694" i="1"/>
  <c r="AF694" i="1"/>
  <c r="AG694" i="1"/>
  <c r="AH694" i="1"/>
  <c r="C695" i="1"/>
  <c r="I695" i="1"/>
  <c r="AC695" i="1"/>
  <c r="AD695" i="1"/>
  <c r="AF695" i="1"/>
  <c r="AG695" i="1"/>
  <c r="AH695" i="1"/>
  <c r="C696" i="1"/>
  <c r="I696" i="1"/>
  <c r="AC696" i="1"/>
  <c r="AD696" i="1"/>
  <c r="AF696" i="1"/>
  <c r="AG696" i="1"/>
  <c r="AH696" i="1"/>
  <c r="C697" i="1"/>
  <c r="I697" i="1"/>
  <c r="AC697" i="1"/>
  <c r="AD697" i="1"/>
  <c r="AF697" i="1"/>
  <c r="AG697" i="1"/>
  <c r="AH697" i="1"/>
  <c r="C698" i="1"/>
  <c r="I698" i="1"/>
  <c r="AC698" i="1"/>
  <c r="AD698" i="1"/>
  <c r="AF698" i="1"/>
  <c r="AG698" i="1"/>
  <c r="AH698" i="1"/>
  <c r="C699" i="1"/>
  <c r="I699" i="1"/>
  <c r="AC699" i="1"/>
  <c r="AD699" i="1"/>
  <c r="AF699" i="1"/>
  <c r="AG699" i="1"/>
  <c r="AH699" i="1"/>
  <c r="C700" i="1"/>
  <c r="I700" i="1"/>
  <c r="AC700" i="1"/>
  <c r="AD700" i="1"/>
  <c r="AF700" i="1"/>
  <c r="AG700" i="1"/>
  <c r="AH700" i="1"/>
  <c r="C701" i="1"/>
  <c r="I701" i="1"/>
  <c r="AC701" i="1"/>
  <c r="AD701" i="1"/>
  <c r="AF701" i="1"/>
  <c r="AG701" i="1"/>
  <c r="AH701" i="1"/>
  <c r="C702" i="1"/>
  <c r="I702" i="1"/>
  <c r="AC702" i="1"/>
  <c r="AD702" i="1"/>
  <c r="AF702" i="1"/>
  <c r="AG702" i="1"/>
  <c r="AH702" i="1"/>
  <c r="C703" i="1"/>
  <c r="I703" i="1"/>
  <c r="AC703" i="1"/>
  <c r="AD703" i="1"/>
  <c r="AF703" i="1"/>
  <c r="AG703" i="1"/>
  <c r="AH703" i="1"/>
  <c r="C704" i="1"/>
  <c r="I704" i="1"/>
  <c r="AC704" i="1"/>
  <c r="AD704" i="1"/>
  <c r="AF704" i="1"/>
  <c r="AG704" i="1"/>
  <c r="AH704" i="1"/>
  <c r="C705" i="1"/>
  <c r="I705" i="1"/>
  <c r="AC705" i="1"/>
  <c r="AD705" i="1"/>
  <c r="AF705" i="1"/>
  <c r="AG705" i="1"/>
  <c r="AH705" i="1"/>
  <c r="C706" i="1"/>
  <c r="I706" i="1"/>
  <c r="AC706" i="1"/>
  <c r="AD706" i="1"/>
  <c r="AF706" i="1"/>
  <c r="AG706" i="1"/>
  <c r="AH706" i="1"/>
  <c r="C707" i="1"/>
  <c r="I707" i="1"/>
  <c r="AC707" i="1"/>
  <c r="AD707" i="1"/>
  <c r="AF707" i="1"/>
  <c r="AG707" i="1"/>
  <c r="AH707" i="1"/>
  <c r="C708" i="1"/>
  <c r="I708" i="1"/>
  <c r="AC708" i="1"/>
  <c r="AD708" i="1"/>
  <c r="AF708" i="1"/>
  <c r="AG708" i="1"/>
  <c r="AH708" i="1"/>
  <c r="C709" i="1"/>
  <c r="I709" i="1"/>
  <c r="AC709" i="1"/>
  <c r="AD709" i="1"/>
  <c r="AF709" i="1"/>
  <c r="AG709" i="1"/>
  <c r="AH709" i="1"/>
  <c r="C710" i="1"/>
  <c r="I710" i="1"/>
  <c r="AC710" i="1"/>
  <c r="AD710" i="1"/>
  <c r="AF710" i="1"/>
  <c r="AG710" i="1"/>
  <c r="AH710" i="1"/>
  <c r="C711" i="1"/>
  <c r="I711" i="1"/>
  <c r="AC711" i="1"/>
  <c r="AD711" i="1"/>
  <c r="AF711" i="1"/>
  <c r="AG711" i="1"/>
  <c r="AH711" i="1"/>
  <c r="C712" i="1"/>
  <c r="I712" i="1"/>
  <c r="AC712" i="1"/>
  <c r="AD712" i="1"/>
  <c r="AF712" i="1"/>
  <c r="AG712" i="1"/>
  <c r="AH712" i="1"/>
  <c r="C713" i="1"/>
  <c r="I713" i="1"/>
  <c r="AC713" i="1"/>
  <c r="AD713" i="1"/>
  <c r="AF713" i="1"/>
  <c r="AG713" i="1"/>
  <c r="AH713" i="1"/>
  <c r="C714" i="1"/>
  <c r="I714" i="1"/>
  <c r="AC714" i="1"/>
  <c r="AD714" i="1"/>
  <c r="AF714" i="1"/>
  <c r="AG714" i="1"/>
  <c r="AH714" i="1"/>
  <c r="C715" i="1"/>
  <c r="I715" i="1"/>
  <c r="AC715" i="1"/>
  <c r="AD715" i="1"/>
  <c r="AF715" i="1"/>
  <c r="AG715" i="1"/>
  <c r="AH715" i="1"/>
  <c r="C716" i="1"/>
  <c r="I716" i="1"/>
  <c r="AC716" i="1"/>
  <c r="AD716" i="1"/>
  <c r="AF716" i="1"/>
  <c r="AG716" i="1"/>
  <c r="AH716" i="1"/>
  <c r="C717" i="1"/>
  <c r="I717" i="1"/>
  <c r="AC717" i="1"/>
  <c r="AD717" i="1"/>
  <c r="AF717" i="1"/>
  <c r="AG717" i="1"/>
  <c r="AH717" i="1"/>
  <c r="C718" i="1"/>
  <c r="I718" i="1"/>
  <c r="AC718" i="1"/>
  <c r="AD718" i="1"/>
  <c r="AF718" i="1"/>
  <c r="AG718" i="1"/>
  <c r="AH718" i="1"/>
  <c r="C719" i="1"/>
  <c r="I719" i="1"/>
  <c r="AC719" i="1"/>
  <c r="AD719" i="1"/>
  <c r="AF719" i="1"/>
  <c r="AG719" i="1"/>
  <c r="AH719" i="1"/>
  <c r="C720" i="1"/>
  <c r="I720" i="1"/>
  <c r="AC720" i="1"/>
  <c r="AD720" i="1"/>
  <c r="AF720" i="1"/>
  <c r="AG720" i="1"/>
  <c r="AH720" i="1"/>
  <c r="C721" i="1"/>
  <c r="I721" i="1"/>
  <c r="AC721" i="1"/>
  <c r="AD721" i="1"/>
  <c r="AF721" i="1"/>
  <c r="AG721" i="1"/>
  <c r="AH721" i="1"/>
  <c r="C722" i="1"/>
  <c r="I722" i="1"/>
  <c r="AC722" i="1"/>
  <c r="AD722" i="1"/>
  <c r="AF722" i="1"/>
  <c r="AG722" i="1"/>
  <c r="AH722" i="1"/>
  <c r="C723" i="1"/>
  <c r="I723" i="1"/>
  <c r="AC723" i="1"/>
  <c r="AD723" i="1"/>
  <c r="AF723" i="1"/>
  <c r="AG723" i="1"/>
  <c r="AH723" i="1"/>
  <c r="C724" i="1"/>
  <c r="I724" i="1"/>
  <c r="AC724" i="1"/>
  <c r="AD724" i="1"/>
  <c r="AF724" i="1"/>
  <c r="AG724" i="1"/>
  <c r="AH724" i="1"/>
  <c r="C725" i="1"/>
  <c r="I725" i="1"/>
  <c r="AC725" i="1"/>
  <c r="AD725" i="1"/>
  <c r="AF725" i="1"/>
  <c r="AG725" i="1"/>
  <c r="AH725" i="1"/>
  <c r="C726" i="1"/>
  <c r="I726" i="1"/>
  <c r="AC726" i="1"/>
  <c r="AD726" i="1"/>
  <c r="AF726" i="1"/>
  <c r="AG726" i="1"/>
  <c r="AH726" i="1"/>
  <c r="C727" i="1"/>
  <c r="I727" i="1"/>
  <c r="AC727" i="1"/>
  <c r="AD727" i="1"/>
  <c r="AF727" i="1"/>
  <c r="AG727" i="1"/>
  <c r="AH727" i="1"/>
  <c r="C728" i="1"/>
  <c r="I728" i="1"/>
  <c r="AC728" i="1"/>
  <c r="AD728" i="1"/>
  <c r="AF728" i="1"/>
  <c r="AG728" i="1"/>
  <c r="AH728" i="1"/>
  <c r="C729" i="1"/>
  <c r="I729" i="1"/>
  <c r="AC729" i="1"/>
  <c r="AD729" i="1"/>
  <c r="AF729" i="1"/>
  <c r="AG729" i="1"/>
  <c r="AH729" i="1"/>
  <c r="I459" i="1"/>
  <c r="AC459" i="1"/>
  <c r="AD459" i="1"/>
  <c r="AF459" i="1"/>
  <c r="AG459" i="1"/>
  <c r="AH459" i="1"/>
  <c r="C731" i="1"/>
  <c r="I731" i="1"/>
  <c r="AC731" i="1"/>
  <c r="AD731" i="1"/>
  <c r="AF731" i="1"/>
  <c r="AG731" i="1"/>
  <c r="AH731" i="1"/>
  <c r="C732" i="1"/>
  <c r="AC732" i="1"/>
  <c r="AD732" i="1"/>
  <c r="AF732" i="1"/>
  <c r="AG732" i="1"/>
  <c r="AH732" i="1"/>
  <c r="C733" i="1"/>
  <c r="I733" i="1"/>
  <c r="AC733" i="1"/>
  <c r="AD733" i="1"/>
  <c r="AF733" i="1"/>
  <c r="AG733" i="1"/>
  <c r="AH733" i="1"/>
  <c r="C734" i="1"/>
  <c r="I734" i="1"/>
  <c r="AC734" i="1"/>
  <c r="AD734" i="1"/>
  <c r="AF734" i="1"/>
  <c r="AG734" i="1"/>
  <c r="AH734" i="1"/>
  <c r="C735" i="1"/>
  <c r="I735" i="1"/>
  <c r="AC735" i="1"/>
  <c r="AD735" i="1"/>
  <c r="AF735" i="1"/>
  <c r="AG735" i="1"/>
  <c r="AH735" i="1"/>
  <c r="C736" i="1"/>
  <c r="I736" i="1"/>
  <c r="AC736" i="1"/>
  <c r="AD736" i="1"/>
  <c r="AF736" i="1"/>
  <c r="AG736" i="1"/>
  <c r="AH736" i="1"/>
  <c r="I419" i="1"/>
  <c r="AC419" i="1"/>
  <c r="AD419" i="1"/>
  <c r="AF419" i="1"/>
  <c r="AG419" i="1"/>
  <c r="AH419" i="1"/>
  <c r="C738" i="1"/>
  <c r="I738" i="1"/>
  <c r="AC738" i="1"/>
  <c r="AD738" i="1"/>
  <c r="AF738" i="1"/>
  <c r="AG738" i="1"/>
  <c r="AH738" i="1"/>
  <c r="C739" i="1"/>
  <c r="I739" i="1"/>
  <c r="AC739" i="1"/>
  <c r="AD739" i="1"/>
  <c r="AF739" i="1"/>
  <c r="AG739" i="1"/>
  <c r="AH739" i="1"/>
  <c r="C740" i="1"/>
  <c r="I740" i="1"/>
  <c r="AC740" i="1"/>
  <c r="AD740" i="1"/>
  <c r="AF740" i="1"/>
  <c r="AG740" i="1"/>
  <c r="AH740" i="1"/>
  <c r="C741" i="1"/>
  <c r="I741" i="1"/>
  <c r="AC741" i="1"/>
  <c r="AD741" i="1"/>
  <c r="AF741" i="1"/>
  <c r="AG741" i="1"/>
  <c r="AH741" i="1"/>
  <c r="C742" i="1"/>
  <c r="I742" i="1"/>
  <c r="AC742" i="1"/>
  <c r="AD742" i="1"/>
  <c r="AF742" i="1"/>
  <c r="AG742" i="1"/>
  <c r="AH742" i="1"/>
  <c r="C744" i="1"/>
  <c r="I744" i="1"/>
  <c r="AC744" i="1"/>
  <c r="AD744" i="1"/>
  <c r="AF744" i="1"/>
  <c r="AG744" i="1"/>
  <c r="AH744" i="1"/>
  <c r="C743" i="1"/>
  <c r="I743" i="1"/>
  <c r="AC743" i="1"/>
  <c r="AD743" i="1"/>
  <c r="AF743" i="1"/>
  <c r="AG743" i="1"/>
  <c r="AH743" i="1"/>
  <c r="C745" i="1"/>
  <c r="I745" i="1"/>
  <c r="AC745" i="1"/>
  <c r="AD745" i="1"/>
  <c r="AF745" i="1"/>
  <c r="AG745" i="1"/>
  <c r="AH745" i="1"/>
  <c r="C746" i="1"/>
  <c r="I746" i="1"/>
  <c r="AC746" i="1"/>
  <c r="AD746" i="1"/>
  <c r="AF746" i="1"/>
  <c r="AG746" i="1"/>
  <c r="AH746" i="1"/>
  <c r="C747" i="1"/>
  <c r="I747" i="1"/>
  <c r="AC747" i="1"/>
  <c r="AD747" i="1"/>
  <c r="AF747" i="1"/>
  <c r="AG747" i="1"/>
  <c r="AH747" i="1"/>
  <c r="C748" i="1"/>
  <c r="I748" i="1"/>
  <c r="AC748" i="1"/>
  <c r="AD748" i="1"/>
  <c r="AF748" i="1"/>
  <c r="AG748" i="1"/>
  <c r="AH748" i="1"/>
  <c r="C749" i="1"/>
  <c r="I749" i="1"/>
  <c r="AC749" i="1"/>
  <c r="AD749" i="1"/>
  <c r="AF749" i="1"/>
  <c r="AG749" i="1"/>
  <c r="AH749" i="1"/>
  <c r="C750" i="1"/>
  <c r="I750" i="1"/>
  <c r="AC750" i="1"/>
  <c r="AD750" i="1"/>
  <c r="AF750" i="1"/>
  <c r="AG750" i="1"/>
  <c r="AH750" i="1"/>
  <c r="C751" i="1"/>
  <c r="I751" i="1"/>
  <c r="AC751" i="1"/>
  <c r="AD751" i="1"/>
  <c r="AF751" i="1"/>
  <c r="AG751" i="1"/>
  <c r="AH751" i="1"/>
  <c r="C752" i="1"/>
  <c r="I752" i="1"/>
  <c r="AC752" i="1"/>
  <c r="AD752" i="1"/>
  <c r="AF752" i="1"/>
  <c r="AG752" i="1"/>
  <c r="AH752" i="1"/>
  <c r="C754" i="1"/>
  <c r="I754" i="1"/>
  <c r="AC754" i="1"/>
  <c r="AD754" i="1"/>
  <c r="AF754" i="1"/>
  <c r="AG754" i="1"/>
  <c r="AH754" i="1"/>
  <c r="C753" i="1"/>
  <c r="I753" i="1"/>
  <c r="AC753" i="1"/>
  <c r="AD753" i="1"/>
  <c r="AF753" i="1"/>
  <c r="AG753" i="1"/>
  <c r="AH753" i="1"/>
  <c r="C755" i="1"/>
  <c r="I755" i="1"/>
  <c r="AC755" i="1"/>
  <c r="AD755" i="1"/>
  <c r="AF755" i="1"/>
  <c r="AG755" i="1"/>
  <c r="AH755" i="1"/>
  <c r="C756" i="1"/>
  <c r="I756" i="1"/>
  <c r="AC756" i="1"/>
  <c r="AD756" i="1"/>
  <c r="AF756" i="1"/>
  <c r="AG756" i="1"/>
  <c r="AH756" i="1"/>
  <c r="C757" i="1"/>
  <c r="I757" i="1"/>
  <c r="AC757" i="1"/>
  <c r="AD757" i="1"/>
  <c r="AF757" i="1"/>
  <c r="AG757" i="1"/>
  <c r="AH757" i="1"/>
  <c r="C758" i="1"/>
  <c r="I758" i="1"/>
  <c r="AC758" i="1"/>
  <c r="AD758" i="1"/>
  <c r="AF758" i="1"/>
  <c r="AG758" i="1"/>
  <c r="AH758" i="1"/>
  <c r="C759" i="1"/>
  <c r="I759" i="1"/>
  <c r="AC759" i="1"/>
  <c r="AD759" i="1"/>
  <c r="AF759" i="1"/>
  <c r="AG759" i="1"/>
  <c r="AH759" i="1"/>
  <c r="C760" i="1"/>
  <c r="I760" i="1"/>
  <c r="AC760" i="1"/>
  <c r="AD760" i="1"/>
  <c r="AF760" i="1"/>
  <c r="AG760" i="1"/>
  <c r="AH760" i="1"/>
  <c r="C761" i="1"/>
  <c r="I761" i="1"/>
  <c r="AC761" i="1"/>
  <c r="AD761" i="1"/>
  <c r="AF761" i="1"/>
  <c r="AG761" i="1"/>
  <c r="AH761" i="1"/>
  <c r="C762" i="1"/>
  <c r="I762" i="1"/>
  <c r="AC762" i="1"/>
  <c r="AD762" i="1"/>
  <c r="AF762" i="1"/>
  <c r="AG762" i="1"/>
  <c r="AH762" i="1"/>
  <c r="C763" i="1"/>
  <c r="I763" i="1"/>
  <c r="AC763" i="1"/>
  <c r="AD763" i="1"/>
  <c r="AF763" i="1"/>
  <c r="AG763" i="1"/>
  <c r="AH763" i="1"/>
  <c r="C764" i="1"/>
  <c r="I764" i="1"/>
  <c r="AC764" i="1"/>
  <c r="AD764" i="1"/>
  <c r="AF764" i="1"/>
  <c r="AG764" i="1"/>
  <c r="AH764" i="1"/>
  <c r="C765" i="1"/>
  <c r="I765" i="1"/>
  <c r="AC765" i="1"/>
  <c r="AD765" i="1"/>
  <c r="AF765" i="1"/>
  <c r="AG765" i="1"/>
  <c r="AH765" i="1"/>
  <c r="C766" i="1"/>
  <c r="I766" i="1"/>
  <c r="AC766" i="1"/>
  <c r="AD766" i="1"/>
  <c r="AF766" i="1"/>
  <c r="AG766" i="1"/>
  <c r="AH766" i="1"/>
  <c r="C767" i="1"/>
  <c r="I767" i="1"/>
  <c r="AC767" i="1"/>
  <c r="AD767" i="1"/>
  <c r="AF767" i="1"/>
  <c r="AG767" i="1"/>
  <c r="AH767" i="1"/>
  <c r="C768" i="1"/>
  <c r="I768" i="1"/>
  <c r="AC768" i="1"/>
  <c r="AD768" i="1"/>
  <c r="AF768" i="1"/>
  <c r="AG768" i="1"/>
  <c r="AH768" i="1"/>
  <c r="C770" i="1"/>
  <c r="I770" i="1"/>
  <c r="AC770" i="1"/>
  <c r="AD770" i="1"/>
  <c r="AF770" i="1"/>
  <c r="AG770" i="1"/>
  <c r="AH770" i="1"/>
  <c r="C769" i="1"/>
  <c r="I769" i="1"/>
  <c r="AC769" i="1"/>
  <c r="AD769" i="1"/>
  <c r="AF769" i="1"/>
  <c r="AG769" i="1"/>
  <c r="AH769" i="1"/>
  <c r="C771" i="1"/>
  <c r="I771" i="1"/>
  <c r="AC771" i="1"/>
  <c r="AD771" i="1"/>
  <c r="AF771" i="1"/>
  <c r="AG771" i="1"/>
  <c r="AH771" i="1"/>
  <c r="C772" i="1"/>
  <c r="I772" i="1"/>
  <c r="AC772" i="1"/>
  <c r="AD772" i="1"/>
  <c r="AF772" i="1"/>
  <c r="AG772" i="1"/>
  <c r="AH772" i="1"/>
  <c r="I448" i="1"/>
  <c r="AC448" i="1"/>
  <c r="AD448" i="1"/>
  <c r="AF448" i="1"/>
  <c r="AG448" i="1"/>
  <c r="AH448" i="1"/>
  <c r="C774" i="1"/>
  <c r="I774" i="1"/>
  <c r="AC774" i="1"/>
  <c r="AD774" i="1"/>
  <c r="AF774" i="1"/>
  <c r="AG774" i="1"/>
  <c r="AH774" i="1"/>
  <c r="C775" i="1"/>
  <c r="I775" i="1"/>
  <c r="AC775" i="1"/>
  <c r="AD775" i="1"/>
  <c r="AF775" i="1"/>
  <c r="AG775" i="1"/>
  <c r="AH775" i="1"/>
  <c r="C778" i="1"/>
  <c r="I778" i="1"/>
  <c r="AC778" i="1"/>
  <c r="AD778" i="1"/>
  <c r="AF778" i="1"/>
  <c r="AG778" i="1"/>
  <c r="AH778" i="1"/>
  <c r="I420" i="1"/>
  <c r="AC420" i="1"/>
  <c r="AD420" i="1"/>
  <c r="AF420" i="1"/>
  <c r="AG420" i="1"/>
  <c r="AH420" i="1"/>
  <c r="C780" i="1"/>
  <c r="I780" i="1"/>
  <c r="AC780" i="1"/>
  <c r="AD780" i="1"/>
  <c r="AF780" i="1"/>
  <c r="AG780" i="1"/>
  <c r="AH780" i="1"/>
  <c r="C781" i="1"/>
  <c r="I781" i="1"/>
  <c r="AC781" i="1"/>
  <c r="AD781" i="1"/>
  <c r="AF781" i="1"/>
  <c r="AG781" i="1"/>
  <c r="AH781" i="1"/>
  <c r="C782" i="1"/>
  <c r="I782" i="1"/>
  <c r="AC782" i="1"/>
  <c r="AD782" i="1"/>
  <c r="AF782" i="1"/>
  <c r="AG782" i="1"/>
  <c r="AH782" i="1"/>
  <c r="C783" i="1"/>
  <c r="I783" i="1"/>
  <c r="AC783" i="1"/>
  <c r="AD783" i="1"/>
  <c r="AF783" i="1"/>
  <c r="AG783" i="1"/>
  <c r="AH783" i="1"/>
  <c r="C784" i="1"/>
  <c r="I784" i="1"/>
  <c r="AC784" i="1"/>
  <c r="AD784" i="1"/>
  <c r="AF784" i="1"/>
  <c r="AG784" i="1"/>
  <c r="AH784" i="1"/>
  <c r="C785" i="1"/>
  <c r="I785" i="1"/>
  <c r="AC785" i="1"/>
  <c r="AD785" i="1"/>
  <c r="AF785" i="1"/>
  <c r="AG785" i="1"/>
  <c r="AH785" i="1"/>
  <c r="C786" i="1"/>
  <c r="I786" i="1"/>
  <c r="AC786" i="1"/>
  <c r="AD786" i="1"/>
  <c r="AF786" i="1"/>
  <c r="AG786" i="1"/>
  <c r="AH786" i="1"/>
  <c r="C787" i="1"/>
  <c r="I787" i="1"/>
  <c r="AC787" i="1"/>
  <c r="AD787" i="1"/>
  <c r="AF787" i="1"/>
  <c r="AG787" i="1"/>
  <c r="AH787" i="1"/>
  <c r="C788" i="1"/>
  <c r="I788" i="1"/>
  <c r="AC788" i="1"/>
  <c r="AD788" i="1"/>
  <c r="AF788" i="1"/>
  <c r="AG788" i="1"/>
  <c r="AH788" i="1"/>
  <c r="C789" i="1"/>
  <c r="I789" i="1"/>
  <c r="AC789" i="1"/>
  <c r="AD789" i="1"/>
  <c r="AF789" i="1"/>
  <c r="AG789" i="1"/>
  <c r="AH789" i="1"/>
  <c r="C790" i="1"/>
  <c r="I790" i="1"/>
  <c r="AC790" i="1"/>
  <c r="AD790" i="1"/>
  <c r="AF790" i="1"/>
  <c r="AG790" i="1"/>
  <c r="AH790" i="1"/>
  <c r="C791" i="1"/>
  <c r="I791" i="1"/>
  <c r="AC791" i="1"/>
  <c r="AD791" i="1"/>
  <c r="AF791" i="1"/>
  <c r="AG791" i="1"/>
  <c r="AH791" i="1"/>
  <c r="C792" i="1"/>
  <c r="I792" i="1"/>
  <c r="AC792" i="1"/>
  <c r="AD792" i="1"/>
  <c r="AF792" i="1"/>
  <c r="AG792" i="1"/>
  <c r="AH792" i="1"/>
  <c r="C793" i="1"/>
  <c r="I793" i="1"/>
  <c r="AC793" i="1"/>
  <c r="AD793" i="1"/>
  <c r="AF793" i="1"/>
  <c r="AG793" i="1"/>
  <c r="AH793" i="1"/>
  <c r="C794" i="1"/>
  <c r="I794" i="1"/>
  <c r="AC794" i="1"/>
  <c r="AD794" i="1"/>
  <c r="AF794" i="1"/>
  <c r="AG794" i="1"/>
  <c r="AH794" i="1"/>
  <c r="C795" i="1"/>
  <c r="I795" i="1"/>
  <c r="AC795" i="1"/>
  <c r="AD795" i="1"/>
  <c r="AF795" i="1"/>
  <c r="AG795" i="1"/>
  <c r="AH795" i="1"/>
  <c r="C796" i="1"/>
  <c r="I796" i="1"/>
  <c r="AC796" i="1"/>
  <c r="AD796" i="1"/>
  <c r="AF796" i="1"/>
  <c r="AG796" i="1"/>
  <c r="AH796" i="1"/>
  <c r="C797" i="1"/>
  <c r="I797" i="1"/>
  <c r="AC797" i="1"/>
  <c r="AD797" i="1"/>
  <c r="AF797" i="1"/>
  <c r="AG797" i="1"/>
  <c r="AH797" i="1"/>
  <c r="C800" i="1"/>
  <c r="I800" i="1"/>
  <c r="AC800" i="1"/>
  <c r="AD800" i="1"/>
  <c r="AF800" i="1"/>
  <c r="AG800" i="1"/>
  <c r="AH800" i="1"/>
  <c r="C798" i="1"/>
  <c r="I798" i="1"/>
  <c r="AC798" i="1"/>
  <c r="AD798" i="1"/>
  <c r="AF798" i="1"/>
  <c r="AG798" i="1"/>
  <c r="AH798" i="1"/>
  <c r="C801" i="1"/>
  <c r="I801" i="1"/>
  <c r="AC801" i="1"/>
  <c r="AD801" i="1"/>
  <c r="AF801" i="1"/>
  <c r="AG801" i="1"/>
  <c r="AH801" i="1"/>
  <c r="C799" i="1"/>
  <c r="I799" i="1"/>
  <c r="AC799" i="1"/>
  <c r="AD799" i="1"/>
  <c r="AF799" i="1"/>
  <c r="AG799" i="1"/>
  <c r="AH799" i="1"/>
  <c r="C803" i="1"/>
  <c r="I803" i="1"/>
  <c r="AC803" i="1"/>
  <c r="AD803" i="1"/>
  <c r="AF803" i="1"/>
  <c r="AG803" i="1"/>
  <c r="AH803" i="1"/>
  <c r="C804" i="1"/>
  <c r="I804" i="1"/>
  <c r="AC804" i="1"/>
  <c r="AD804" i="1"/>
  <c r="AF804" i="1"/>
  <c r="AG804" i="1"/>
  <c r="AH804" i="1"/>
  <c r="C805" i="1"/>
  <c r="I805" i="1"/>
  <c r="AC805" i="1"/>
  <c r="AD805" i="1"/>
  <c r="AF805" i="1"/>
  <c r="AG805" i="1"/>
  <c r="AH805" i="1"/>
  <c r="C806" i="1"/>
  <c r="I806" i="1"/>
  <c r="AC806" i="1"/>
  <c r="AD806" i="1"/>
  <c r="AF806" i="1"/>
  <c r="AG806" i="1"/>
  <c r="AH806" i="1"/>
  <c r="C807" i="1"/>
  <c r="I807" i="1"/>
  <c r="AC807" i="1"/>
  <c r="AD807" i="1"/>
  <c r="AF807" i="1"/>
  <c r="AG807" i="1"/>
  <c r="AH807" i="1"/>
  <c r="C808" i="1"/>
  <c r="I808" i="1"/>
  <c r="AC808" i="1"/>
  <c r="AD808" i="1"/>
  <c r="AF808" i="1"/>
  <c r="AG808" i="1"/>
  <c r="AH808" i="1"/>
  <c r="C809" i="1"/>
  <c r="I809" i="1"/>
  <c r="AC809" i="1"/>
  <c r="AD809" i="1"/>
  <c r="AF809" i="1"/>
  <c r="AG809" i="1"/>
  <c r="AH809" i="1"/>
  <c r="C810" i="1"/>
  <c r="I810" i="1"/>
  <c r="AC810" i="1"/>
  <c r="AD810" i="1"/>
  <c r="AF810" i="1"/>
  <c r="AG810" i="1"/>
  <c r="AH810" i="1"/>
  <c r="C811" i="1"/>
  <c r="I811" i="1"/>
  <c r="AC811" i="1"/>
  <c r="AD811" i="1"/>
  <c r="AF811" i="1"/>
  <c r="AG811" i="1"/>
  <c r="AH811" i="1"/>
  <c r="C812" i="1"/>
  <c r="I812" i="1"/>
  <c r="AC812" i="1"/>
  <c r="AD812" i="1"/>
  <c r="AF812" i="1"/>
  <c r="AG812" i="1"/>
  <c r="AH812" i="1"/>
  <c r="C813" i="1"/>
  <c r="I813" i="1"/>
  <c r="AC813" i="1"/>
  <c r="AD813" i="1"/>
  <c r="AF813" i="1"/>
  <c r="AG813" i="1"/>
  <c r="AH813" i="1"/>
  <c r="C814" i="1"/>
  <c r="I814" i="1"/>
  <c r="AC814" i="1"/>
  <c r="AD814" i="1"/>
  <c r="AF814" i="1"/>
  <c r="AG814" i="1"/>
  <c r="AH814" i="1"/>
  <c r="C815" i="1"/>
  <c r="I815" i="1"/>
  <c r="AC815" i="1"/>
  <c r="AD815" i="1"/>
  <c r="AF815" i="1"/>
  <c r="AG815" i="1"/>
  <c r="AH815" i="1"/>
  <c r="C817" i="1"/>
  <c r="I817" i="1"/>
  <c r="AC817" i="1"/>
  <c r="AD817" i="1"/>
  <c r="AF817" i="1"/>
  <c r="AG817" i="1"/>
  <c r="AH817" i="1"/>
  <c r="C816" i="1"/>
  <c r="I816" i="1"/>
  <c r="AC816" i="1"/>
  <c r="AD816" i="1"/>
  <c r="AF816" i="1"/>
  <c r="AG816" i="1"/>
  <c r="AH816" i="1"/>
  <c r="C818" i="1"/>
  <c r="I818" i="1"/>
  <c r="AC818" i="1"/>
  <c r="AD818" i="1"/>
  <c r="AF818" i="1"/>
  <c r="AG818" i="1"/>
  <c r="AH818" i="1"/>
  <c r="C819" i="1"/>
  <c r="I819" i="1"/>
  <c r="AC819" i="1"/>
  <c r="AD819" i="1"/>
  <c r="AF819" i="1"/>
  <c r="AG819" i="1"/>
  <c r="AH819" i="1"/>
  <c r="C820" i="1"/>
  <c r="I820" i="1"/>
  <c r="AC820" i="1"/>
  <c r="AD820" i="1"/>
  <c r="AF820" i="1"/>
  <c r="AG820" i="1"/>
  <c r="AH820" i="1"/>
  <c r="C821" i="1"/>
  <c r="I821" i="1"/>
  <c r="AC821" i="1"/>
  <c r="AD821" i="1"/>
  <c r="AF821" i="1"/>
  <c r="AG821" i="1"/>
  <c r="AH821" i="1"/>
  <c r="C822" i="1"/>
  <c r="I822" i="1"/>
  <c r="AC822" i="1"/>
  <c r="AD822" i="1"/>
  <c r="AF822" i="1"/>
  <c r="AG822" i="1"/>
  <c r="AH822" i="1"/>
  <c r="C823" i="1"/>
  <c r="I823" i="1"/>
  <c r="AC823" i="1"/>
  <c r="AD823" i="1"/>
  <c r="AF823" i="1"/>
  <c r="AG823" i="1"/>
  <c r="AH823" i="1"/>
  <c r="C824" i="1"/>
  <c r="I824" i="1"/>
  <c r="AC824" i="1"/>
  <c r="AD824" i="1"/>
  <c r="AF824" i="1"/>
  <c r="AG824" i="1"/>
  <c r="AH824" i="1"/>
  <c r="C825" i="1"/>
  <c r="I825" i="1"/>
  <c r="AC825" i="1"/>
  <c r="AD825" i="1"/>
  <c r="AF825" i="1"/>
  <c r="AG825" i="1"/>
  <c r="AH825" i="1"/>
  <c r="C827" i="1"/>
  <c r="I827" i="1"/>
  <c r="AC827" i="1"/>
  <c r="AD827" i="1"/>
  <c r="AF827" i="1"/>
  <c r="AG827" i="1"/>
  <c r="AH827" i="1"/>
  <c r="C826" i="1"/>
  <c r="I826" i="1"/>
  <c r="AC826" i="1"/>
  <c r="AD826" i="1"/>
  <c r="AF826" i="1"/>
  <c r="AG826" i="1"/>
  <c r="AH826" i="1"/>
  <c r="C828" i="1"/>
  <c r="I828" i="1"/>
  <c r="AC828" i="1"/>
  <c r="AD828" i="1"/>
  <c r="AF828" i="1"/>
  <c r="AG828" i="1"/>
  <c r="AH828" i="1"/>
  <c r="C829" i="1"/>
  <c r="I829" i="1"/>
  <c r="AC829" i="1"/>
  <c r="AD829" i="1"/>
  <c r="AF829" i="1"/>
  <c r="AG829" i="1"/>
  <c r="AH829" i="1"/>
  <c r="C830" i="1"/>
  <c r="I830" i="1"/>
  <c r="AC830" i="1"/>
  <c r="AD830" i="1"/>
  <c r="AF830" i="1"/>
  <c r="AG830" i="1"/>
  <c r="AH830" i="1"/>
  <c r="X1190" i="1"/>
  <c r="Z1190" i="1" s="1"/>
  <c r="D9" i="22"/>
  <c r="D7" i="22"/>
  <c r="D8" i="22"/>
  <c r="X1031" i="1"/>
  <c r="Z1031" i="1" s="1"/>
  <c r="AI1031" i="1" s="1"/>
  <c r="K211" i="22"/>
  <c r="Y1574" i="1"/>
  <c r="AA1574" i="1" s="1"/>
  <c r="Y1583" i="1"/>
  <c r="AA1583" i="1" s="1"/>
  <c r="Y1407" i="1"/>
  <c r="AA1407" i="1" s="1"/>
  <c r="X1473" i="1"/>
  <c r="Z1473" i="1" s="1"/>
  <c r="K7" i="22"/>
  <c r="Y1231" i="1"/>
  <c r="AA1231" i="1" s="1"/>
  <c r="X1063" i="1"/>
  <c r="Z1063" i="1" s="1"/>
  <c r="X1583" i="1"/>
  <c r="Z1583" i="1" s="1"/>
  <c r="X1041" i="1"/>
  <c r="Z1041" i="1" s="1"/>
  <c r="C15" i="22"/>
  <c r="D10" i="22"/>
  <c r="E10" i="22" s="1"/>
  <c r="I1718" i="1"/>
  <c r="X1551" i="1"/>
  <c r="Z1551" i="1" s="1"/>
  <c r="X1183" i="1"/>
  <c r="Z1183" i="1" s="1"/>
  <c r="X1215" i="1"/>
  <c r="Z1215" i="1" s="1"/>
  <c r="X1695" i="1"/>
  <c r="Z1695" i="1" s="1"/>
  <c r="Y1695" i="1"/>
  <c r="AA1695" i="1" s="1"/>
  <c r="X1207" i="1"/>
  <c r="Z1207" i="1" s="1"/>
  <c r="S1511" i="1"/>
  <c r="T1511" i="1" s="1"/>
  <c r="X1511" i="1"/>
  <c r="Z1511" i="1" s="1"/>
  <c r="S1503" i="1"/>
  <c r="T1503" i="1" s="1"/>
  <c r="S1495" i="1"/>
  <c r="T1495" i="1" s="1"/>
  <c r="X1495" i="1"/>
  <c r="Z1495" i="1" s="1"/>
  <c r="S1038" i="1"/>
  <c r="T1038" i="1" s="1"/>
  <c r="S975" i="1"/>
  <c r="T975" i="1" s="1"/>
  <c r="X975" i="1"/>
  <c r="Z975" i="1" s="1"/>
  <c r="Y975" i="1"/>
  <c r="AA975" i="1" s="1"/>
  <c r="S943" i="1"/>
  <c r="T943" i="1" s="1"/>
  <c r="X943" i="1"/>
  <c r="Z943" i="1" s="1"/>
  <c r="Y943" i="1"/>
  <c r="AA943" i="1" s="1"/>
  <c r="S935" i="1"/>
  <c r="T935" i="1" s="1"/>
  <c r="Y935" i="1"/>
  <c r="AA935" i="1" s="1"/>
  <c r="X935" i="1"/>
  <c r="Z935" i="1" s="1"/>
  <c r="S847" i="1"/>
  <c r="T847" i="1" s="1"/>
  <c r="X847" i="1"/>
  <c r="Z847" i="1" s="1"/>
  <c r="Y847" i="1"/>
  <c r="AA847" i="1" s="1"/>
  <c r="Y153" i="1"/>
  <c r="AA153" i="1" s="1"/>
  <c r="S145" i="1"/>
  <c r="T145" i="1" s="1"/>
  <c r="Y129" i="1"/>
  <c r="AA129" i="1" s="1"/>
  <c r="X65" i="1"/>
  <c r="Z65" i="1" s="1"/>
  <c r="S823" i="1"/>
  <c r="T823" i="1" s="1"/>
  <c r="S815" i="1"/>
  <c r="T815" i="1" s="1"/>
  <c r="S807" i="1"/>
  <c r="T807" i="1" s="1"/>
  <c r="S590" i="1"/>
  <c r="T590" i="1" s="1"/>
  <c r="S586" i="1"/>
  <c r="T586" i="1" s="1"/>
  <c r="S1559" i="1"/>
  <c r="T1559" i="1" s="1"/>
  <c r="S1655" i="1"/>
  <c r="T1655" i="1" s="1"/>
  <c r="S1007" i="1"/>
  <c r="T1007" i="1" s="1"/>
  <c r="S718" i="1"/>
  <c r="T718" i="1" s="1"/>
  <c r="S695" i="1"/>
  <c r="T695" i="1" s="1"/>
  <c r="S1615" i="1"/>
  <c r="T1615" i="1" s="1"/>
  <c r="S1607" i="1"/>
  <c r="T1607" i="1" s="1"/>
  <c r="S1543" i="1"/>
  <c r="T1543" i="1" s="1"/>
  <c r="S1481" i="1"/>
  <c r="T1481" i="1" s="1"/>
  <c r="S1449" i="1"/>
  <c r="T1449" i="1" s="1"/>
  <c r="S1431" i="1"/>
  <c r="T1431" i="1" s="1"/>
  <c r="S1423" i="1"/>
  <c r="T1423" i="1" s="1"/>
  <c r="S1415" i="1"/>
  <c r="T1415" i="1" s="1"/>
  <c r="S1175" i="1"/>
  <c r="T1175" i="1" s="1"/>
  <c r="S927" i="1"/>
  <c r="T927" i="1" s="1"/>
  <c r="S871" i="1"/>
  <c r="T871" i="1" s="1"/>
  <c r="S839" i="1"/>
  <c r="T839" i="1" s="1"/>
  <c r="S778" i="1"/>
  <c r="T778" i="1" s="1"/>
  <c r="S751" i="1"/>
  <c r="T751" i="1" s="1"/>
  <c r="S743" i="1"/>
  <c r="T743" i="1" s="1"/>
  <c r="S735" i="1"/>
  <c r="T735" i="1" s="1"/>
  <c r="S727" i="1"/>
  <c r="T727" i="1" s="1"/>
  <c r="S702" i="1"/>
  <c r="T702" i="1" s="1"/>
  <c r="S630" i="1"/>
  <c r="T630" i="1" s="1"/>
  <c r="S505" i="1"/>
  <c r="T505" i="1" s="1"/>
  <c r="S182" i="1"/>
  <c r="T182" i="1" s="1"/>
  <c r="S2017" i="1"/>
  <c r="T2017" i="1" s="1"/>
  <c r="S1535" i="1"/>
  <c r="T1535" i="1" s="1"/>
  <c r="S1527" i="1"/>
  <c r="T1527" i="1" s="1"/>
  <c r="S1399" i="1"/>
  <c r="T1399" i="1" s="1"/>
  <c r="S1063" i="1"/>
  <c r="T1063" i="1" s="1"/>
  <c r="S1049" i="1"/>
  <c r="T1049" i="1" s="1"/>
  <c r="S1015" i="1"/>
  <c r="T1015" i="1" s="1"/>
  <c r="S983" i="1"/>
  <c r="T983" i="1" s="1"/>
  <c r="S919" i="1"/>
  <c r="T919" i="1" s="1"/>
  <c r="S785" i="1"/>
  <c r="T785" i="1" s="1"/>
  <c r="S649" i="1"/>
  <c r="T649" i="1" s="1"/>
  <c r="S614" i="1"/>
  <c r="T614" i="1" s="1"/>
  <c r="S609" i="1"/>
  <c r="T609" i="1" s="1"/>
  <c r="S598" i="1"/>
  <c r="T598" i="1" s="1"/>
  <c r="S345" i="1"/>
  <c r="T345" i="1" s="1"/>
  <c r="S94" i="1"/>
  <c r="T94" i="1" s="1"/>
  <c r="S1695" i="1"/>
  <c r="T1695" i="1" s="1"/>
  <c r="S1687" i="1"/>
  <c r="T1687" i="1" s="1"/>
  <c r="S1663" i="1"/>
  <c r="T1663" i="1" s="1"/>
  <c r="S1575" i="1"/>
  <c r="T1575" i="1" s="1"/>
  <c r="S1567" i="1"/>
  <c r="T1567" i="1" s="1"/>
  <c r="S1519" i="1"/>
  <c r="T1519" i="1" s="1"/>
  <c r="S1071" i="1"/>
  <c r="T1071" i="1" s="1"/>
  <c r="S1025" i="1"/>
  <c r="T1025" i="1" s="1"/>
  <c r="S911" i="1"/>
  <c r="T911" i="1" s="1"/>
  <c r="S887" i="1"/>
  <c r="T887" i="1" s="1"/>
  <c r="S767" i="1"/>
  <c r="T767" i="1" s="1"/>
  <c r="S719" i="1"/>
  <c r="T719" i="1" s="1"/>
  <c r="S711" i="1"/>
  <c r="T711" i="1" s="1"/>
  <c r="S521" i="1"/>
  <c r="T521" i="1" s="1"/>
  <c r="S224" i="1"/>
  <c r="T224" i="1" s="1"/>
  <c r="S126" i="1"/>
  <c r="T126" i="1" s="1"/>
  <c r="S86" i="1"/>
  <c r="T86" i="1" s="1"/>
  <c r="S70" i="1"/>
  <c r="T70" i="1" s="1"/>
  <c r="X1047" i="1"/>
  <c r="Z1047" i="1" s="1"/>
  <c r="Y1047" i="1"/>
  <c r="AA1047" i="1" s="1"/>
  <c r="Y1039" i="1"/>
  <c r="AA1039" i="1" s="1"/>
  <c r="X1039" i="1"/>
  <c r="Z1039" i="1" s="1"/>
  <c r="S1039" i="1"/>
  <c r="T1039" i="1" s="1"/>
  <c r="X1033" i="1"/>
  <c r="Z1033" i="1" s="1"/>
  <c r="X1001" i="1"/>
  <c r="Z1001" i="1" s="1"/>
  <c r="S993" i="1"/>
  <c r="T993" i="1" s="1"/>
  <c r="Y985" i="1"/>
  <c r="AA985" i="1" s="1"/>
  <c r="X945" i="1"/>
  <c r="Z945" i="1" s="1"/>
  <c r="Y799" i="1"/>
  <c r="AA799" i="1" s="1"/>
  <c r="S799" i="1"/>
  <c r="T799" i="1" s="1"/>
  <c r="Y783" i="1"/>
  <c r="AA783" i="1" s="1"/>
  <c r="Y769" i="1"/>
  <c r="AA769" i="1" s="1"/>
  <c r="X687" i="1"/>
  <c r="Z687" i="1" s="1"/>
  <c r="Y687" i="1"/>
  <c r="AA687" i="1" s="1"/>
  <c r="S678" i="1"/>
  <c r="T678" i="1" s="1"/>
  <c r="S662" i="1"/>
  <c r="T662" i="1" s="1"/>
  <c r="Y646" i="1"/>
  <c r="AA646" i="1" s="1"/>
  <c r="X646" i="1"/>
  <c r="Z646" i="1" s="1"/>
  <c r="S646" i="1"/>
  <c r="T646" i="1" s="1"/>
  <c r="Y553" i="1"/>
  <c r="AA553" i="1" s="1"/>
  <c r="Y521" i="1"/>
  <c r="AA521" i="1" s="1"/>
  <c r="Y489" i="1"/>
  <c r="AA489" i="1" s="1"/>
  <c r="Y473" i="1"/>
  <c r="AA473" i="1" s="1"/>
  <c r="X473" i="1"/>
  <c r="Z473" i="1" s="1"/>
  <c r="Y449" i="1"/>
  <c r="AA449" i="1" s="1"/>
  <c r="Y441" i="1"/>
  <c r="AA441" i="1" s="1"/>
  <c r="X409" i="1"/>
  <c r="Z409" i="1" s="1"/>
  <c r="S385" i="1"/>
  <c r="T385" i="1" s="1"/>
  <c r="Y361" i="1"/>
  <c r="AA361" i="1" s="1"/>
  <c r="Y345" i="1"/>
  <c r="AA345" i="1" s="1"/>
  <c r="X337" i="1"/>
  <c r="Z337" i="1" s="1"/>
  <c r="S214" i="1"/>
  <c r="T214" i="1" s="1"/>
  <c r="S206" i="1"/>
  <c r="T206" i="1" s="1"/>
  <c r="S190" i="1"/>
  <c r="T190" i="1" s="1"/>
  <c r="X174" i="1"/>
  <c r="Z174" i="1" s="1"/>
  <c r="Y174" i="1"/>
  <c r="AA174" i="1" s="1"/>
  <c r="S174" i="1"/>
  <c r="T174" i="1" s="1"/>
  <c r="X166" i="1"/>
  <c r="Z166" i="1" s="1"/>
  <c r="Y166" i="1"/>
  <c r="AA166" i="1" s="1"/>
  <c r="Y154" i="1"/>
  <c r="AA154" i="1" s="1"/>
  <c r="X102" i="1"/>
  <c r="Z102" i="1" s="1"/>
  <c r="Y102" i="1"/>
  <c r="AA102" i="1" s="1"/>
  <c r="X94" i="1"/>
  <c r="Z94" i="1" s="1"/>
  <c r="Y94" i="1"/>
  <c r="AA94" i="1" s="1"/>
  <c r="X62" i="1"/>
  <c r="Z62" i="1" s="1"/>
  <c r="Y62" i="1"/>
  <c r="AA62" i="1" s="1"/>
  <c r="S150" i="1"/>
  <c r="T150" i="1" s="1"/>
  <c r="S745" i="1"/>
  <c r="T745" i="1" s="1"/>
  <c r="S166" i="1"/>
  <c r="T166" i="1" s="1"/>
  <c r="S425" i="1"/>
  <c r="T425" i="1" s="1"/>
  <c r="S25" i="1"/>
  <c r="T25" i="1" s="1"/>
  <c r="S489" i="1"/>
  <c r="T489" i="1" s="1"/>
  <c r="X513" i="1"/>
  <c r="Z513" i="1" s="1"/>
  <c r="S62" i="1"/>
  <c r="T62" i="1" s="1"/>
  <c r="S78" i="1"/>
  <c r="T78" i="1" s="1"/>
  <c r="S158" i="1"/>
  <c r="T158" i="1" s="1"/>
  <c r="S457" i="1"/>
  <c r="T457" i="1" s="1"/>
  <c r="S102" i="1"/>
  <c r="T102" i="1" s="1"/>
  <c r="Y1017" i="1"/>
  <c r="AA1017" i="1" s="1"/>
  <c r="S142" i="1"/>
  <c r="T142" i="1" s="1"/>
  <c r="S198" i="1"/>
  <c r="T198" i="1" s="1"/>
  <c r="S654" i="1"/>
  <c r="T654" i="1" s="1"/>
  <c r="S687" i="1"/>
  <c r="T687" i="1" s="1"/>
  <c r="S670" i="1"/>
  <c r="T670" i="1" s="1"/>
  <c r="S791" i="1"/>
  <c r="T791" i="1" s="1"/>
  <c r="S881" i="1"/>
  <c r="T881" i="1" s="1"/>
  <c r="S921" i="1"/>
  <c r="T921" i="1" s="1"/>
  <c r="S1985" i="1"/>
  <c r="T1985" i="1" s="1"/>
  <c r="S1711" i="1"/>
  <c r="T1711" i="1" s="1"/>
  <c r="X761" i="1"/>
  <c r="Z761" i="1" s="1"/>
  <c r="Y425" i="1"/>
  <c r="AA425" i="1" s="1"/>
  <c r="X126" i="1"/>
  <c r="Z126" i="1" s="1"/>
  <c r="Y142" i="1"/>
  <c r="AA142" i="1" s="1"/>
  <c r="S1047" i="1"/>
  <c r="T1047" i="1" s="1"/>
  <c r="Y873" i="1"/>
  <c r="AA873" i="1" s="1"/>
  <c r="Y678" i="1"/>
  <c r="AA678" i="1" s="1"/>
  <c r="X678" i="1"/>
  <c r="Z678" i="1" s="1"/>
  <c r="Y670" i="1"/>
  <c r="AA670" i="1" s="1"/>
  <c r="X670" i="1"/>
  <c r="Z670" i="1" s="1"/>
  <c r="X666" i="1"/>
  <c r="Z666" i="1" s="1"/>
  <c r="Y662" i="1"/>
  <c r="AA662" i="1" s="1"/>
  <c r="X662" i="1"/>
  <c r="Z662" i="1" s="1"/>
  <c r="Y654" i="1"/>
  <c r="AA654" i="1" s="1"/>
  <c r="X654" i="1"/>
  <c r="Z654" i="1" s="1"/>
  <c r="X537" i="1"/>
  <c r="Z537" i="1" s="1"/>
  <c r="X321" i="1"/>
  <c r="Z321" i="1" s="1"/>
  <c r="S321" i="1"/>
  <c r="T321" i="1" s="1"/>
  <c r="X273" i="1"/>
  <c r="Z273" i="1" s="1"/>
  <c r="X265" i="1"/>
  <c r="Z265" i="1" s="1"/>
  <c r="X249" i="1"/>
  <c r="Z249" i="1" s="1"/>
  <c r="X214" i="1"/>
  <c r="Z214" i="1" s="1"/>
  <c r="Y214" i="1"/>
  <c r="AA214" i="1" s="1"/>
  <c r="Y206" i="1"/>
  <c r="AA206" i="1" s="1"/>
  <c r="X206" i="1"/>
  <c r="Z206" i="1" s="1"/>
  <c r="Y198" i="1"/>
  <c r="AA198" i="1" s="1"/>
  <c r="X198" i="1"/>
  <c r="Z198" i="1" s="1"/>
  <c r="Y190" i="1"/>
  <c r="AA190" i="1" s="1"/>
  <c r="X190" i="1"/>
  <c r="Z190" i="1" s="1"/>
  <c r="Y182" i="1"/>
  <c r="AA182" i="1" s="1"/>
  <c r="X182" i="1"/>
  <c r="Z182" i="1" s="1"/>
  <c r="Y134" i="1"/>
  <c r="AA134" i="1" s="1"/>
  <c r="X134" i="1"/>
  <c r="Z134" i="1" s="1"/>
  <c r="Y118" i="1"/>
  <c r="AA118" i="1" s="1"/>
  <c r="X118" i="1"/>
  <c r="Z118" i="1" s="1"/>
  <c r="Y110" i="1"/>
  <c r="AA110" i="1" s="1"/>
  <c r="X110" i="1"/>
  <c r="Z110" i="1" s="1"/>
  <c r="X25" i="1"/>
  <c r="Z25" i="1" s="1"/>
  <c r="X17" i="1"/>
  <c r="Z17" i="1" s="1"/>
  <c r="X969" i="1"/>
  <c r="Z969" i="1" s="1"/>
  <c r="X194" i="1"/>
  <c r="Z194" i="1" s="1"/>
  <c r="Y202" i="1"/>
  <c r="AA202" i="1" s="1"/>
  <c r="Y150" i="1"/>
  <c r="AA150" i="1" s="1"/>
  <c r="Y70" i="1"/>
  <c r="AA70" i="1" s="1"/>
  <c r="X913" i="1"/>
  <c r="Z913" i="1" s="1"/>
  <c r="X799" i="1"/>
  <c r="Z799" i="1" s="1"/>
  <c r="Y158" i="1"/>
  <c r="AA158" i="1" s="1"/>
  <c r="Y78" i="1"/>
  <c r="AA78" i="1" s="1"/>
  <c r="X937" i="1"/>
  <c r="Z937" i="1" s="1"/>
  <c r="Y385" i="1"/>
  <c r="AA385" i="1" s="1"/>
  <c r="Y289" i="1"/>
  <c r="AA289" i="1" s="1"/>
  <c r="Y86" i="1"/>
  <c r="AA86" i="1" s="1"/>
  <c r="X1711" i="1"/>
  <c r="Z1711" i="1" s="1"/>
  <c r="Y1631" i="1"/>
  <c r="AA1631" i="1" s="1"/>
  <c r="X1535" i="1"/>
  <c r="Z1535" i="1" s="1"/>
  <c r="Y1535" i="1"/>
  <c r="AA1535" i="1" s="1"/>
  <c r="Y1519" i="1"/>
  <c r="AA1519" i="1" s="1"/>
  <c r="X1457" i="1"/>
  <c r="Z1457" i="1" s="1"/>
  <c r="Y1215" i="1"/>
  <c r="AA1215" i="1" s="1"/>
  <c r="X791" i="1"/>
  <c r="Z791" i="1" s="1"/>
  <c r="Y791" i="1"/>
  <c r="AA791" i="1" s="1"/>
  <c r="X2080" i="1"/>
  <c r="Z2080" i="1" s="1"/>
  <c r="X1663" i="1"/>
  <c r="Z1663" i="1" s="1"/>
  <c r="Y1663" i="1"/>
  <c r="AA1663" i="1" s="1"/>
  <c r="X1655" i="1"/>
  <c r="Z1655" i="1" s="1"/>
  <c r="Y1647" i="1"/>
  <c r="AA1647" i="1" s="1"/>
  <c r="X1623" i="1"/>
  <c r="Z1623" i="1" s="1"/>
  <c r="X1559" i="1"/>
  <c r="Z1559" i="1" s="1"/>
  <c r="Y1559" i="1"/>
  <c r="AA1559" i="1" s="1"/>
  <c r="X1527" i="1"/>
  <c r="Z1527" i="1" s="1"/>
  <c r="Y1527" i="1"/>
  <c r="AA1527" i="1" s="1"/>
  <c r="X1481" i="1"/>
  <c r="Z1481" i="1" s="1"/>
  <c r="Y1423" i="1"/>
  <c r="AA1423" i="1" s="1"/>
  <c r="X1423" i="1"/>
  <c r="Z1423" i="1" s="1"/>
  <c r="S1375" i="1"/>
  <c r="T1375" i="1" s="1"/>
  <c r="Y1375" i="1"/>
  <c r="AA1375" i="1" s="1"/>
  <c r="X1375" i="1"/>
  <c r="Z1375" i="1" s="1"/>
  <c r="Y1367" i="1"/>
  <c r="AA1367" i="1" s="1"/>
  <c r="X1367" i="1"/>
  <c r="Z1367" i="1" s="1"/>
  <c r="S1367" i="1"/>
  <c r="T1367" i="1" s="1"/>
  <c r="Y1359" i="1"/>
  <c r="AA1359" i="1" s="1"/>
  <c r="X1359" i="1"/>
  <c r="Z1359" i="1" s="1"/>
  <c r="Y1343" i="1"/>
  <c r="AA1343" i="1" s="1"/>
  <c r="X1343" i="1"/>
  <c r="Z1343" i="1" s="1"/>
  <c r="S1343" i="1"/>
  <c r="T1343" i="1" s="1"/>
  <c r="X1335" i="1"/>
  <c r="Z1335" i="1" s="1"/>
  <c r="S1335" i="1"/>
  <c r="T1335" i="1" s="1"/>
  <c r="Y1335" i="1"/>
  <c r="AA1335" i="1" s="1"/>
  <c r="X1191" i="1"/>
  <c r="Z1191" i="1" s="1"/>
  <c r="X1167" i="1"/>
  <c r="Z1167" i="1" s="1"/>
  <c r="S1151" i="1"/>
  <c r="T1151" i="1" s="1"/>
  <c r="X1151" i="1"/>
  <c r="Z1151" i="1" s="1"/>
  <c r="Y1151" i="1"/>
  <c r="AA1151" i="1" s="1"/>
  <c r="X1127" i="1"/>
  <c r="Z1127" i="1" s="1"/>
  <c r="X1119" i="1"/>
  <c r="Z1119" i="1" s="1"/>
  <c r="Y1103" i="1"/>
  <c r="AA1103" i="1" s="1"/>
  <c r="Y1095" i="1"/>
  <c r="AA1095" i="1" s="1"/>
  <c r="Y1071" i="1"/>
  <c r="AA1071" i="1" s="1"/>
  <c r="Y1063" i="1"/>
  <c r="AA1063" i="1" s="1"/>
  <c r="Y839" i="1"/>
  <c r="AA839" i="1" s="1"/>
  <c r="X839" i="1"/>
  <c r="Z839" i="1" s="1"/>
  <c r="S831" i="1"/>
  <c r="T831" i="1" s="1"/>
  <c r="X831" i="1"/>
  <c r="Z831" i="1" s="1"/>
  <c r="Y831" i="1"/>
  <c r="AA831" i="1" s="1"/>
  <c r="Y823" i="1"/>
  <c r="AA823" i="1" s="1"/>
  <c r="Y815" i="1"/>
  <c r="AA815" i="1" s="1"/>
  <c r="X815" i="1"/>
  <c r="Z815" i="1" s="1"/>
  <c r="Y807" i="1"/>
  <c r="AA807" i="1" s="1"/>
  <c r="X807" i="1"/>
  <c r="Z807" i="1" s="1"/>
  <c r="Y727" i="1"/>
  <c r="AA727" i="1" s="1"/>
  <c r="X727" i="1"/>
  <c r="Z727" i="1" s="1"/>
  <c r="Y719" i="1"/>
  <c r="AA719" i="1" s="1"/>
  <c r="X719" i="1"/>
  <c r="Z719" i="1" s="1"/>
  <c r="Y711" i="1"/>
  <c r="AA711" i="1" s="1"/>
  <c r="X711" i="1"/>
  <c r="Z711" i="1" s="1"/>
  <c r="Y695" i="1"/>
  <c r="AA695" i="1" s="1"/>
  <c r="X695" i="1"/>
  <c r="Z695" i="1" s="1"/>
  <c r="X681" i="1"/>
  <c r="Z681" i="1" s="1"/>
  <c r="X1687" i="1"/>
  <c r="Z1687" i="1" s="1"/>
  <c r="Y1431" i="1"/>
  <c r="AA1431" i="1" s="1"/>
  <c r="Y1175" i="1"/>
  <c r="AA1175" i="1" s="1"/>
  <c r="Y1567" i="1"/>
  <c r="AA1567" i="1" s="1"/>
  <c r="Y1607" i="1"/>
  <c r="AA1607" i="1" s="1"/>
  <c r="X1231" i="1"/>
  <c r="Z1231" i="1" s="1"/>
  <c r="X823" i="1"/>
  <c r="Z823" i="1" s="1"/>
  <c r="X606" i="1"/>
  <c r="Z606" i="1" s="1"/>
  <c r="X73" i="1"/>
  <c r="Z73" i="1" s="1"/>
  <c r="Y665" i="1"/>
  <c r="AA665" i="1" s="1"/>
  <c r="Y657" i="1"/>
  <c r="AA657" i="1" s="1"/>
  <c r="Y590" i="1"/>
  <c r="AA590" i="1" s="1"/>
  <c r="X590" i="1"/>
  <c r="Z590" i="1" s="1"/>
  <c r="Y213" i="1"/>
  <c r="AA213" i="1" s="1"/>
  <c r="X177" i="1"/>
  <c r="Z177" i="1" s="1"/>
  <c r="Y113" i="1"/>
  <c r="AA113" i="1" s="1"/>
  <c r="X113" i="1"/>
  <c r="Z113" i="1" s="1"/>
  <c r="S105" i="1"/>
  <c r="T105" i="1" s="1"/>
  <c r="X97" i="1"/>
  <c r="Z97" i="1" s="1"/>
  <c r="X598" i="1"/>
  <c r="Z598" i="1" s="1"/>
  <c r="S438" i="1"/>
  <c r="T438" i="1" s="1"/>
  <c r="Y2058" i="1"/>
  <c r="AA2058" i="1" s="1"/>
  <c r="S1930" i="1"/>
  <c r="T1930" i="1" s="1"/>
  <c r="X1703" i="1"/>
  <c r="Z1703" i="1" s="1"/>
  <c r="Y1679" i="1"/>
  <c r="AA1679" i="1" s="1"/>
  <c r="X1679" i="1"/>
  <c r="Z1679" i="1" s="1"/>
  <c r="S1679" i="1"/>
  <c r="T1679" i="1" s="1"/>
  <c r="Y1577" i="1"/>
  <c r="AA1577" i="1" s="1"/>
  <c r="Y1561" i="1"/>
  <c r="AA1561" i="1" s="1"/>
  <c r="X1561" i="1"/>
  <c r="Z1561" i="1" s="1"/>
  <c r="X1553" i="1"/>
  <c r="Z1553" i="1" s="1"/>
  <c r="X1537" i="1"/>
  <c r="Z1537" i="1" s="1"/>
  <c r="S1529" i="1"/>
  <c r="T1529" i="1" s="1"/>
  <c r="X1521" i="1"/>
  <c r="Z1521" i="1" s="1"/>
  <c r="X1513" i="1"/>
  <c r="Z1513" i="1" s="1"/>
  <c r="S1513" i="1"/>
  <c r="T1513" i="1" s="1"/>
  <c r="S1497" i="1"/>
  <c r="T1497" i="1" s="1"/>
  <c r="Y1487" i="1"/>
  <c r="AA1487" i="1" s="1"/>
  <c r="X1479" i="1"/>
  <c r="Z1479" i="1" s="1"/>
  <c r="Y1479" i="1"/>
  <c r="AA1479" i="1" s="1"/>
  <c r="S1479" i="1"/>
  <c r="T1479" i="1" s="1"/>
  <c r="X1471" i="1"/>
  <c r="Z1471" i="1" s="1"/>
  <c r="Y1471" i="1"/>
  <c r="AA1471" i="1" s="1"/>
  <c r="X1455" i="1"/>
  <c r="Z1455" i="1" s="1"/>
  <c r="Y1455" i="1"/>
  <c r="AA1455" i="1" s="1"/>
  <c r="X1425" i="1"/>
  <c r="Z1425" i="1" s="1"/>
  <c r="Y1425" i="1"/>
  <c r="AA1425" i="1" s="1"/>
  <c r="S1329" i="1"/>
  <c r="T1329" i="1" s="1"/>
  <c r="Y1233" i="1"/>
  <c r="AA1233" i="1" s="1"/>
  <c r="S1233" i="1"/>
  <c r="T1233" i="1" s="1"/>
  <c r="Y1225" i="1"/>
  <c r="AA1225" i="1" s="1"/>
  <c r="Y1193" i="1"/>
  <c r="AA1193" i="1" s="1"/>
  <c r="S1145" i="1"/>
  <c r="T1145" i="1" s="1"/>
  <c r="Y1137" i="1"/>
  <c r="AA1137" i="1" s="1"/>
  <c r="Y1113" i="1"/>
  <c r="AA1113" i="1" s="1"/>
  <c r="X1105" i="1"/>
  <c r="Z1105" i="1" s="1"/>
  <c r="Y1097" i="1"/>
  <c r="AA1097" i="1" s="1"/>
  <c r="X1081" i="1"/>
  <c r="Z1081" i="1" s="1"/>
  <c r="Y1065" i="1"/>
  <c r="AA1065" i="1" s="1"/>
  <c r="Y1057" i="1"/>
  <c r="AA1057" i="1" s="1"/>
  <c r="X841" i="1"/>
  <c r="Z841" i="1" s="1"/>
  <c r="Y833" i="1"/>
  <c r="AA833" i="1" s="1"/>
  <c r="X833" i="1"/>
  <c r="Z833" i="1" s="1"/>
  <c r="S817" i="1"/>
  <c r="T817" i="1" s="1"/>
  <c r="X809" i="1"/>
  <c r="Z809" i="1" s="1"/>
  <c r="Y625" i="1"/>
  <c r="AA625" i="1" s="1"/>
  <c r="X617" i="1"/>
  <c r="Z617" i="1" s="1"/>
  <c r="S582" i="1"/>
  <c r="T582" i="1" s="1"/>
  <c r="Y582" i="1"/>
  <c r="AA582" i="1" s="1"/>
  <c r="X582" i="1"/>
  <c r="Z582" i="1" s="1"/>
  <c r="S574" i="1"/>
  <c r="T574" i="1" s="1"/>
  <c r="X574" i="1"/>
  <c r="Z574" i="1" s="1"/>
  <c r="Y574" i="1"/>
  <c r="AA574" i="1" s="1"/>
  <c r="Y566" i="1"/>
  <c r="AA566" i="1" s="1"/>
  <c r="X566" i="1"/>
  <c r="Z566" i="1" s="1"/>
  <c r="S566" i="1"/>
  <c r="T566" i="1" s="1"/>
  <c r="Y558" i="1"/>
  <c r="AA558" i="1" s="1"/>
  <c r="X558" i="1"/>
  <c r="Z558" i="1" s="1"/>
  <c r="S550" i="1"/>
  <c r="T550" i="1" s="1"/>
  <c r="Y550" i="1"/>
  <c r="AA550" i="1" s="1"/>
  <c r="X550" i="1"/>
  <c r="Z550" i="1" s="1"/>
  <c r="S542" i="1"/>
  <c r="T542" i="1" s="1"/>
  <c r="X542" i="1"/>
  <c r="Z542" i="1" s="1"/>
  <c r="Y542" i="1"/>
  <c r="AA542" i="1" s="1"/>
  <c r="X534" i="1"/>
  <c r="Z534" i="1" s="1"/>
  <c r="Y534" i="1"/>
  <c r="AA534" i="1" s="1"/>
  <c r="Y526" i="1"/>
  <c r="AA526" i="1" s="1"/>
  <c r="X526" i="1"/>
  <c r="Z526" i="1" s="1"/>
  <c r="S526" i="1"/>
  <c r="T526" i="1" s="1"/>
  <c r="X518" i="1"/>
  <c r="Z518" i="1" s="1"/>
  <c r="S518" i="1"/>
  <c r="T518" i="1" s="1"/>
  <c r="Y518" i="1"/>
  <c r="AA518" i="1" s="1"/>
  <c r="S510" i="1"/>
  <c r="T510" i="1" s="1"/>
  <c r="X510" i="1"/>
  <c r="Z510" i="1" s="1"/>
  <c r="Y510" i="1"/>
  <c r="AA510" i="1" s="1"/>
  <c r="Y502" i="1"/>
  <c r="AA502" i="1" s="1"/>
  <c r="X502" i="1"/>
  <c r="Z502" i="1" s="1"/>
  <c r="S502" i="1"/>
  <c r="T502" i="1" s="1"/>
  <c r="X494" i="1"/>
  <c r="Z494" i="1" s="1"/>
  <c r="Y494" i="1"/>
  <c r="AA494" i="1" s="1"/>
  <c r="S486" i="1"/>
  <c r="T486" i="1" s="1"/>
  <c r="X486" i="1"/>
  <c r="Z486" i="1" s="1"/>
  <c r="Y486" i="1"/>
  <c r="AA486" i="1" s="1"/>
  <c r="S478" i="1"/>
  <c r="T478" i="1" s="1"/>
  <c r="Y478" i="1"/>
  <c r="AA478" i="1" s="1"/>
  <c r="X478" i="1"/>
  <c r="Z478" i="1" s="1"/>
  <c r="X470" i="1"/>
  <c r="Z470" i="1" s="1"/>
  <c r="Y470" i="1"/>
  <c r="AA470" i="1" s="1"/>
  <c r="X462" i="1"/>
  <c r="Z462" i="1" s="1"/>
  <c r="Y462" i="1"/>
  <c r="AA462" i="1" s="1"/>
  <c r="S462" i="1"/>
  <c r="T462" i="1" s="1"/>
  <c r="S454" i="1"/>
  <c r="T454" i="1" s="1"/>
  <c r="Y454" i="1"/>
  <c r="AA454" i="1" s="1"/>
  <c r="X454" i="1"/>
  <c r="Z454" i="1" s="1"/>
  <c r="Y446" i="1"/>
  <c r="AA446" i="1" s="1"/>
  <c r="X446" i="1"/>
  <c r="Z446" i="1" s="1"/>
  <c r="S446" i="1"/>
  <c r="T446" i="1" s="1"/>
  <c r="X438" i="1"/>
  <c r="Z438" i="1" s="1"/>
  <c r="Y438" i="1"/>
  <c r="AA438" i="1" s="1"/>
  <c r="X430" i="1"/>
  <c r="Z430" i="1" s="1"/>
  <c r="Y430" i="1"/>
  <c r="AA430" i="1" s="1"/>
  <c r="S430" i="1"/>
  <c r="T430" i="1" s="1"/>
  <c r="Y422" i="1"/>
  <c r="AA422" i="1" s="1"/>
  <c r="X422" i="1"/>
  <c r="Z422" i="1" s="1"/>
  <c r="S422" i="1"/>
  <c r="T422" i="1" s="1"/>
  <c r="Y414" i="1"/>
  <c r="AA414" i="1" s="1"/>
  <c r="X414" i="1"/>
  <c r="Z414" i="1" s="1"/>
  <c r="X406" i="1"/>
  <c r="Z406" i="1" s="1"/>
  <c r="Y406" i="1"/>
  <c r="AA406" i="1" s="1"/>
  <c r="S406" i="1"/>
  <c r="T406" i="1" s="1"/>
  <c r="Y398" i="1"/>
  <c r="AA398" i="1" s="1"/>
  <c r="X398" i="1"/>
  <c r="Z398" i="1" s="1"/>
  <c r="Y394" i="1"/>
  <c r="AA394" i="1" s="1"/>
  <c r="S390" i="1"/>
  <c r="T390" i="1" s="1"/>
  <c r="X390" i="1"/>
  <c r="Z390" i="1" s="1"/>
  <c r="Y390" i="1"/>
  <c r="AA390" i="1" s="1"/>
  <c r="S382" i="1"/>
  <c r="T382" i="1" s="1"/>
  <c r="Y382" i="1"/>
  <c r="AA382" i="1" s="1"/>
  <c r="X382" i="1"/>
  <c r="Z382" i="1" s="1"/>
  <c r="X374" i="1"/>
  <c r="Z374" i="1" s="1"/>
  <c r="Y374" i="1"/>
  <c r="AA374" i="1" s="1"/>
  <c r="X366" i="1"/>
  <c r="Z366" i="1" s="1"/>
  <c r="Y366" i="1"/>
  <c r="AA366" i="1" s="1"/>
  <c r="X358" i="1"/>
  <c r="Z358" i="1" s="1"/>
  <c r="Y358" i="1"/>
  <c r="AA358" i="1" s="1"/>
  <c r="S358" i="1"/>
  <c r="T358" i="1" s="1"/>
  <c r="Y350" i="1"/>
  <c r="AA350" i="1" s="1"/>
  <c r="X350" i="1"/>
  <c r="Z350" i="1" s="1"/>
  <c r="S342" i="1"/>
  <c r="T342" i="1" s="1"/>
  <c r="X342" i="1"/>
  <c r="Z342" i="1" s="1"/>
  <c r="Y342" i="1"/>
  <c r="AA342" i="1" s="1"/>
  <c r="X334" i="1"/>
  <c r="Z334" i="1" s="1"/>
  <c r="Y334" i="1"/>
  <c r="AA334" i="1" s="1"/>
  <c r="X326" i="1"/>
  <c r="Z326" i="1" s="1"/>
  <c r="Y326" i="1"/>
  <c r="AA326" i="1" s="1"/>
  <c r="S326" i="1"/>
  <c r="T326" i="1" s="1"/>
  <c r="X318" i="1"/>
  <c r="Z318" i="1" s="1"/>
  <c r="Y318" i="1"/>
  <c r="AA318" i="1" s="1"/>
  <c r="X314" i="1"/>
  <c r="Z314" i="1" s="1"/>
  <c r="X310" i="1"/>
  <c r="Z310" i="1" s="1"/>
  <c r="Y310" i="1"/>
  <c r="AA310" i="1" s="1"/>
  <c r="X302" i="1"/>
  <c r="Z302" i="1" s="1"/>
  <c r="Y302" i="1"/>
  <c r="AA302" i="1" s="1"/>
  <c r="X294" i="1"/>
  <c r="Z294" i="1" s="1"/>
  <c r="Y294" i="1"/>
  <c r="AA294" i="1" s="1"/>
  <c r="S294" i="1"/>
  <c r="T294" i="1" s="1"/>
  <c r="X286" i="1"/>
  <c r="Z286" i="1" s="1"/>
  <c r="Y286" i="1"/>
  <c r="AA286" i="1" s="1"/>
  <c r="S286" i="1"/>
  <c r="T286" i="1" s="1"/>
  <c r="Y278" i="1"/>
  <c r="AA278" i="1" s="1"/>
  <c r="X278" i="1"/>
  <c r="Z278" i="1" s="1"/>
  <c r="Y270" i="1"/>
  <c r="AA270" i="1" s="1"/>
  <c r="X270" i="1"/>
  <c r="Z270" i="1" s="1"/>
  <c r="S270" i="1"/>
  <c r="T270" i="1" s="1"/>
  <c r="Y262" i="1"/>
  <c r="AA262" i="1" s="1"/>
  <c r="X262" i="1"/>
  <c r="Z262" i="1" s="1"/>
  <c r="Y254" i="1"/>
  <c r="AA254" i="1" s="1"/>
  <c r="X254" i="1"/>
  <c r="Z254" i="1" s="1"/>
  <c r="S254" i="1"/>
  <c r="T254" i="1" s="1"/>
  <c r="Y246" i="1"/>
  <c r="AA246" i="1" s="1"/>
  <c r="X246" i="1"/>
  <c r="Z246" i="1" s="1"/>
  <c r="Y242" i="1"/>
  <c r="AA242" i="1" s="1"/>
  <c r="X233" i="1"/>
  <c r="Z233" i="1" s="1"/>
  <c r="X54" i="1"/>
  <c r="Z54" i="1" s="1"/>
  <c r="Y54" i="1"/>
  <c r="AA54" i="1" s="1"/>
  <c r="X46" i="1"/>
  <c r="Z46" i="1" s="1"/>
  <c r="Y46" i="1"/>
  <c r="AA46" i="1" s="1"/>
  <c r="X42" i="1"/>
  <c r="Z42" i="1" s="1"/>
  <c r="X38" i="1"/>
  <c r="Z38" i="1" s="1"/>
  <c r="Y38" i="1"/>
  <c r="AA38" i="1" s="1"/>
  <c r="S38" i="1"/>
  <c r="T38" i="1" s="1"/>
  <c r="X30" i="1"/>
  <c r="Z30" i="1" s="1"/>
  <c r="Y30" i="1"/>
  <c r="AA30" i="1" s="1"/>
  <c r="S30" i="1"/>
  <c r="T30" i="1" s="1"/>
  <c r="X22" i="1"/>
  <c r="Z22" i="1" s="1"/>
  <c r="Y22" i="1"/>
  <c r="AA22" i="1" s="1"/>
  <c r="S22" i="1"/>
  <c r="T22" i="1" s="1"/>
  <c r="X14" i="1"/>
  <c r="Z14" i="1" s="1"/>
  <c r="Y14" i="1"/>
  <c r="AA14" i="1" s="1"/>
  <c r="S14" i="1"/>
  <c r="T14" i="1" s="1"/>
  <c r="S54" i="1"/>
  <c r="T54" i="1" s="1"/>
  <c r="S841" i="1"/>
  <c r="T841" i="1" s="1"/>
  <c r="S1455" i="1"/>
  <c r="T1455" i="1" s="1"/>
  <c r="S318" i="1"/>
  <c r="T318" i="1" s="1"/>
  <c r="S538" i="1"/>
  <c r="T538" i="1" s="1"/>
  <c r="S849" i="1"/>
  <c r="T849" i="1" s="1"/>
  <c r="S1577" i="1"/>
  <c r="T1577" i="1" s="1"/>
  <c r="S494" i="1"/>
  <c r="T494" i="1" s="1"/>
  <c r="S310" i="1"/>
  <c r="T310" i="1" s="1"/>
  <c r="S366" i="1"/>
  <c r="T366" i="1" s="1"/>
  <c r="S1471" i="1"/>
  <c r="T1471" i="1" s="1"/>
  <c r="S262" i="1"/>
  <c r="T262" i="1" s="1"/>
  <c r="S414" i="1"/>
  <c r="T414" i="1" s="1"/>
  <c r="S809" i="1"/>
  <c r="T809" i="1" s="1"/>
  <c r="S1569" i="1"/>
  <c r="T1569" i="1" s="1"/>
  <c r="Y1361" i="1"/>
  <c r="AA1361" i="1" s="1"/>
  <c r="Y1345" i="1"/>
  <c r="AA1345" i="1" s="1"/>
  <c r="X1351" i="1"/>
  <c r="Z1351" i="1" s="1"/>
  <c r="Y1385" i="1"/>
  <c r="AA1385" i="1" s="1"/>
  <c r="X1385" i="1"/>
  <c r="Z1385" i="1" s="1"/>
  <c r="S1358" i="1"/>
  <c r="T1358" i="1" s="1"/>
  <c r="S1351" i="1"/>
  <c r="T1351" i="1" s="1"/>
  <c r="Y1351" i="1"/>
  <c r="AA1351" i="1" s="1"/>
  <c r="S1359" i="1"/>
  <c r="T1359" i="1" s="1"/>
  <c r="I1304" i="1"/>
  <c r="I1294" i="1"/>
  <c r="I1301" i="1"/>
  <c r="I1293" i="1"/>
  <c r="I1297" i="1"/>
  <c r="I1296" i="1"/>
  <c r="I1289" i="1"/>
  <c r="I1277" i="1"/>
  <c r="I1258" i="1"/>
  <c r="I1236" i="1"/>
  <c r="I1247" i="1"/>
  <c r="I1292" i="1"/>
  <c r="I1283" i="1"/>
  <c r="I1287" i="1"/>
  <c r="I1302" i="1"/>
  <c r="I1299" i="1"/>
  <c r="I1298" i="1"/>
  <c r="I1279" i="1"/>
  <c r="I1266" i="1"/>
  <c r="I1249" i="1"/>
  <c r="I1284" i="1"/>
  <c r="I1290" i="1"/>
  <c r="I1295" i="1"/>
  <c r="I1303" i="1"/>
  <c r="I1278" i="1"/>
  <c r="I1261" i="1"/>
  <c r="I1244" i="1"/>
  <c r="I1282" i="1"/>
  <c r="I1281" i="1"/>
  <c r="I1285" i="1"/>
  <c r="I1256" i="1"/>
  <c r="I1288" i="1"/>
  <c r="I1257" i="1"/>
  <c r="I1286" i="1"/>
  <c r="I1243" i="1"/>
  <c r="S1289" i="1"/>
  <c r="T1289" i="1" s="1"/>
  <c r="I1300" i="1"/>
  <c r="X1295" i="1"/>
  <c r="Z1295" i="1" s="1"/>
  <c r="I1291" i="1"/>
  <c r="I1276" i="1"/>
  <c r="S1279" i="1"/>
  <c r="T1279" i="1" s="1"/>
  <c r="X1249" i="1"/>
  <c r="Z1249" i="1" s="1"/>
  <c r="Y1247" i="1"/>
  <c r="AA1247" i="1" s="1"/>
  <c r="X1247" i="1"/>
  <c r="Z1247" i="1" s="1"/>
  <c r="S1247" i="1"/>
  <c r="T1247" i="1" s="1"/>
  <c r="S1295" i="1"/>
  <c r="T1295" i="1" s="1"/>
  <c r="Y1295" i="1"/>
  <c r="AA1295" i="1" s="1"/>
  <c r="Y1279" i="1"/>
  <c r="AA1279" i="1" s="1"/>
  <c r="X1279" i="1"/>
  <c r="Z1279" i="1" s="1"/>
  <c r="Y1287" i="1"/>
  <c r="AA1287" i="1" s="1"/>
  <c r="X1287" i="1"/>
  <c r="Z1287" i="1" s="1"/>
  <c r="S1287" i="1"/>
  <c r="T1287" i="1" s="1"/>
  <c r="Y1303" i="1"/>
  <c r="AA1303" i="1" s="1"/>
  <c r="Y1383" i="1"/>
  <c r="AA1383" i="1" s="1"/>
  <c r="X1239" i="1"/>
  <c r="Z1239" i="1" s="1"/>
  <c r="AI1239" i="1" s="1"/>
  <c r="X1271" i="1"/>
  <c r="Z1271" i="1" s="1"/>
  <c r="S1271" i="1"/>
  <c r="T1271" i="1" s="1"/>
  <c r="Y1271" i="1"/>
  <c r="AA1271" i="1" s="1"/>
  <c r="S1383" i="1"/>
  <c r="T1383" i="1" s="1"/>
  <c r="X1255" i="1"/>
  <c r="Z1255" i="1" s="1"/>
  <c r="S2152" i="1"/>
  <c r="T2152" i="1" s="1"/>
  <c r="X855" i="1"/>
  <c r="Z855" i="1" s="1"/>
  <c r="X863" i="1"/>
  <c r="Z863" i="1" s="1"/>
  <c r="X1391" i="1"/>
  <c r="Z1391" i="1" s="1"/>
  <c r="Y1391" i="1"/>
  <c r="AA1391" i="1" s="1"/>
  <c r="S1391" i="1"/>
  <c r="T1391" i="1" s="1"/>
  <c r="S1327" i="1"/>
  <c r="T1327" i="1" s="1"/>
  <c r="X1327" i="1"/>
  <c r="Z1327" i="1" s="1"/>
  <c r="Y1319" i="1"/>
  <c r="AA1319" i="1" s="1"/>
  <c r="S1319" i="1"/>
  <c r="T1319" i="1" s="1"/>
  <c r="Y1311" i="1"/>
  <c r="AA1311" i="1" s="1"/>
  <c r="X1311" i="1"/>
  <c r="Z1311" i="1" s="1"/>
  <c r="S1263" i="1"/>
  <c r="T1263" i="1" s="1"/>
  <c r="Y1263" i="1"/>
  <c r="AA1263" i="1" s="1"/>
  <c r="X1263" i="1"/>
  <c r="Z1263" i="1" s="1"/>
  <c r="S1255" i="1"/>
  <c r="T1255" i="1" s="1"/>
  <c r="Y865" i="1"/>
  <c r="AA865" i="1" s="1"/>
  <c r="E3" i="32"/>
  <c r="D4" i="32"/>
  <c r="D5" i="32" s="1"/>
  <c r="S2297" i="1"/>
  <c r="T2297" i="1" s="1"/>
  <c r="X1575" i="1"/>
  <c r="Z1575" i="1" s="1"/>
  <c r="X1607" i="1"/>
  <c r="Z1607" i="1" s="1"/>
  <c r="X1543" i="1"/>
  <c r="Z1543" i="1" s="1"/>
  <c r="X1503" i="1"/>
  <c r="Z1503" i="1" s="1"/>
  <c r="X1615" i="1"/>
  <c r="Z1615" i="1" s="1"/>
  <c r="X1431" i="1"/>
  <c r="Z1431" i="1" s="1"/>
  <c r="Y1639" i="1"/>
  <c r="AA1639" i="1" s="1"/>
  <c r="X1415" i="1"/>
  <c r="Z1415" i="1" s="1"/>
  <c r="S1305" i="1"/>
  <c r="T1305" i="1" s="1"/>
  <c r="S1239" i="1"/>
  <c r="T1239" i="1" s="1"/>
  <c r="Y2170" i="1"/>
  <c r="AA2170" i="1" s="1"/>
  <c r="AI2170" i="1" s="1"/>
  <c r="Y2154" i="1"/>
  <c r="AA2154" i="1" s="1"/>
  <c r="S2193" i="1"/>
  <c r="T2193" i="1" s="1"/>
  <c r="S1684" i="1"/>
  <c r="T1684" i="1" s="1"/>
  <c r="S999" i="1"/>
  <c r="T999" i="1" s="1"/>
  <c r="Y1327" i="1"/>
  <c r="AA1327" i="1" s="1"/>
  <c r="S622" i="1"/>
  <c r="T622" i="1" s="1"/>
  <c r="X1321" i="1"/>
  <c r="Z1321" i="1" s="1"/>
  <c r="X983" i="1"/>
  <c r="Z983" i="1" s="1"/>
  <c r="X911" i="1"/>
  <c r="Z911" i="1" s="1"/>
  <c r="S967" i="1"/>
  <c r="T967" i="1" s="1"/>
  <c r="X887" i="1"/>
  <c r="Z887" i="1" s="1"/>
  <c r="Y967" i="1"/>
  <c r="AA967" i="1" s="1"/>
  <c r="Y879" i="1"/>
  <c r="AA879" i="1" s="1"/>
  <c r="X1007" i="1"/>
  <c r="Z1007" i="1" s="1"/>
  <c r="X871" i="1"/>
  <c r="Z871" i="1" s="1"/>
  <c r="Y1015" i="1"/>
  <c r="AA1015" i="1" s="1"/>
  <c r="X311" i="1"/>
  <c r="Z311" i="1" s="1"/>
  <c r="Y638" i="1"/>
  <c r="AA638" i="1" s="1"/>
  <c r="X622" i="1"/>
  <c r="Z622" i="1" s="1"/>
  <c r="X1023" i="1"/>
  <c r="Z1023" i="1" s="1"/>
  <c r="X919" i="1"/>
  <c r="Z919" i="1" s="1"/>
  <c r="X879" i="1"/>
  <c r="Z879" i="1" s="1"/>
  <c r="Y959" i="1"/>
  <c r="AA959" i="1" s="1"/>
  <c r="Y887" i="1"/>
  <c r="AA887" i="1" s="1"/>
  <c r="Y871" i="1"/>
  <c r="AA871" i="1" s="1"/>
  <c r="S1023" i="1"/>
  <c r="T1023" i="1" s="1"/>
  <c r="X1015" i="1"/>
  <c r="Z1015" i="1" s="1"/>
  <c r="X999" i="1"/>
  <c r="Z999" i="1" s="1"/>
  <c r="X967" i="1"/>
  <c r="Z967" i="1" s="1"/>
  <c r="Y991" i="1"/>
  <c r="AA991" i="1" s="1"/>
  <c r="S879" i="1"/>
  <c r="T879" i="1" s="1"/>
  <c r="S238" i="1"/>
  <c r="T238" i="1" s="1"/>
  <c r="S255" i="1"/>
  <c r="T255" i="1" s="1"/>
  <c r="X234" i="1"/>
  <c r="Z234" i="1" s="1"/>
  <c r="Y230" i="1"/>
  <c r="AA230" i="1" s="1"/>
  <c r="Y55" i="1"/>
  <c r="AA55" i="1" s="1"/>
  <c r="X230" i="1"/>
  <c r="Z230" i="1" s="1"/>
  <c r="S230" i="1"/>
  <c r="T230" i="1" s="1"/>
  <c r="S263" i="1"/>
  <c r="T263" i="1" s="1"/>
  <c r="Y1671" i="1"/>
  <c r="AA1671" i="1" s="1"/>
  <c r="S2369" i="1"/>
  <c r="T2369" i="1" s="1"/>
  <c r="X1366" i="1"/>
  <c r="Z1366" i="1" s="1"/>
  <c r="AI1366" i="1" s="1"/>
  <c r="Y223" i="1"/>
  <c r="AA223" i="1" s="1"/>
  <c r="S6" i="1"/>
  <c r="T6" i="1" s="1"/>
  <c r="Y6" i="1"/>
  <c r="AA6" i="1" s="1"/>
  <c r="S2455" i="1"/>
  <c r="T2455" i="1" s="1"/>
  <c r="X2530" i="1"/>
  <c r="Z2530" i="1" s="1"/>
  <c r="S2504" i="1"/>
  <c r="T2504" i="1" s="1"/>
  <c r="S2378" i="1"/>
  <c r="T2378" i="1" s="1"/>
  <c r="X2410" i="1"/>
  <c r="Z2410" i="1" s="1"/>
  <c r="Y2538" i="1"/>
  <c r="AA2538" i="1" s="1"/>
  <c r="X2506" i="1"/>
  <c r="Z2506" i="1" s="1"/>
  <c r="Y2458" i="1"/>
  <c r="AA2458" i="1" s="1"/>
  <c r="X2383" i="1"/>
  <c r="Z2383" i="1" s="1"/>
  <c r="X2458" i="1"/>
  <c r="Z2458" i="1" s="1"/>
  <c r="AE2407" i="1"/>
  <c r="X2546" i="1"/>
  <c r="Z2546" i="1" s="1"/>
  <c r="Y2546" i="1"/>
  <c r="AA2546" i="1" s="1"/>
  <c r="Y2129" i="1"/>
  <c r="AA2129" i="1" s="1"/>
  <c r="AE2498" i="1"/>
  <c r="X601" i="1"/>
  <c r="Z601" i="1" s="1"/>
  <c r="Y353" i="1"/>
  <c r="AA353" i="1" s="1"/>
  <c r="Y2314" i="1"/>
  <c r="AA2314" i="1" s="1"/>
  <c r="X2282" i="1"/>
  <c r="Z2282" i="1" s="1"/>
  <c r="M2274" i="1"/>
  <c r="Y2226" i="1"/>
  <c r="AA2226" i="1" s="1"/>
  <c r="S2226" i="1"/>
  <c r="T2226" i="1" s="1"/>
  <c r="Y2210" i="1"/>
  <c r="AA2210" i="1" s="1"/>
  <c r="X2186" i="1"/>
  <c r="Z2186" i="1" s="1"/>
  <c r="S2186" i="1"/>
  <c r="T2186" i="1" s="1"/>
  <c r="X2154" i="1"/>
  <c r="Z2154" i="1" s="1"/>
  <c r="S2154" i="1"/>
  <c r="T2154" i="1" s="1"/>
  <c r="M2146" i="1"/>
  <c r="S2146" i="1"/>
  <c r="T2146" i="1" s="1"/>
  <c r="X2106" i="1"/>
  <c r="Z2106" i="1" s="1"/>
  <c r="X2098" i="1"/>
  <c r="Z2098" i="1" s="1"/>
  <c r="Y2098" i="1"/>
  <c r="AA2098" i="1" s="1"/>
  <c r="M2074" i="1"/>
  <c r="S2058" i="1"/>
  <c r="T2058" i="1" s="1"/>
  <c r="S2042" i="1"/>
  <c r="T2042" i="1" s="1"/>
  <c r="X2042" i="1"/>
  <c r="Z2042" i="1" s="1"/>
  <c r="Y1950" i="1"/>
  <c r="AA1950" i="1" s="1"/>
  <c r="X1946" i="1"/>
  <c r="Z1946" i="1" s="1"/>
  <c r="Y1898" i="1"/>
  <c r="AA1898" i="1" s="1"/>
  <c r="M1890" i="1"/>
  <c r="S1890" i="1"/>
  <c r="T1890" i="1" s="1"/>
  <c r="M1882" i="1"/>
  <c r="S1810" i="1"/>
  <c r="T1810" i="1" s="1"/>
  <c r="M1802" i="1"/>
  <c r="X1802" i="1"/>
  <c r="Z1802" i="1" s="1"/>
  <c r="M1770" i="1"/>
  <c r="X1770" i="1"/>
  <c r="Z1770" i="1" s="1"/>
  <c r="S1770" i="1"/>
  <c r="T1770" i="1" s="1"/>
  <c r="Y1770" i="1"/>
  <c r="AA1770" i="1" s="1"/>
  <c r="X1762" i="1"/>
  <c r="Z1762" i="1" s="1"/>
  <c r="S1681" i="1"/>
  <c r="T1681" i="1" s="1"/>
  <c r="X1629" i="1"/>
  <c r="Z1629" i="1" s="1"/>
  <c r="M1625" i="1"/>
  <c r="M1617" i="1"/>
  <c r="Y1617" i="1"/>
  <c r="AA1617" i="1" s="1"/>
  <c r="S1609" i="1"/>
  <c r="T1609" i="1" s="1"/>
  <c r="M1593" i="1"/>
  <c r="M1585" i="1"/>
  <c r="Y2186" i="1"/>
  <c r="AA2186" i="1" s="1"/>
  <c r="Y2234" i="1"/>
  <c r="AA2234" i="1" s="1"/>
  <c r="S2138" i="1"/>
  <c r="T2138" i="1" s="1"/>
  <c r="S1689" i="1"/>
  <c r="T1689" i="1" s="1"/>
  <c r="X1585" i="1"/>
  <c r="Z1585" i="1" s="1"/>
  <c r="Y2346" i="1"/>
  <c r="AA2346" i="1" s="1"/>
  <c r="X2242" i="1"/>
  <c r="Z2242" i="1" s="1"/>
  <c r="S1746" i="1"/>
  <c r="T1746" i="1" s="1"/>
  <c r="S1842" i="1"/>
  <c r="T1842" i="1" s="1"/>
  <c r="Y1890" i="1"/>
  <c r="AA1890" i="1" s="1"/>
  <c r="Y1864" i="1"/>
  <c r="AA1864" i="1" s="1"/>
  <c r="Y1655" i="1"/>
  <c r="AA1655" i="1" s="1"/>
  <c r="Y1615" i="1"/>
  <c r="AA1615" i="1" s="1"/>
  <c r="X1519" i="1"/>
  <c r="Z1519" i="1" s="1"/>
  <c r="S1231" i="1"/>
  <c r="T1231" i="1" s="1"/>
  <c r="X2576" i="1"/>
  <c r="Z2576" i="1" s="1"/>
  <c r="Y1623" i="1"/>
  <c r="AA1623" i="1" s="1"/>
  <c r="S1583" i="1"/>
  <c r="T1583" i="1" s="1"/>
  <c r="X1567" i="1"/>
  <c r="Z1567" i="1" s="1"/>
  <c r="Y1543" i="1"/>
  <c r="AA1543" i="1" s="1"/>
  <c r="Y1503" i="1"/>
  <c r="AA1503" i="1" s="1"/>
  <c r="S1311" i="1"/>
  <c r="T1311" i="1" s="1"/>
  <c r="Y1241" i="1"/>
  <c r="AA1241" i="1" s="1"/>
  <c r="Y1223" i="1"/>
  <c r="AA1223" i="1" s="1"/>
  <c r="X1175" i="1"/>
  <c r="Z1175" i="1" s="1"/>
  <c r="X1463" i="1"/>
  <c r="Z1463" i="1" s="1"/>
  <c r="X2480" i="1"/>
  <c r="Z2480" i="1" s="1"/>
  <c r="M2594" i="1"/>
  <c r="X2594" i="1"/>
  <c r="Z2594" i="1" s="1"/>
  <c r="Y2594" i="1"/>
  <c r="AA2594" i="1" s="1"/>
  <c r="M2586" i="1"/>
  <c r="M2578" i="1"/>
  <c r="M2570" i="1"/>
  <c r="Y2570" i="1"/>
  <c r="AA2570" i="1" s="1"/>
  <c r="S2562" i="1"/>
  <c r="T2562" i="1" s="1"/>
  <c r="M2554" i="1"/>
  <c r="M2546" i="1"/>
  <c r="S2546" i="1"/>
  <c r="T2546" i="1" s="1"/>
  <c r="X2522" i="1"/>
  <c r="Z2522" i="1" s="1"/>
  <c r="M2514" i="1"/>
  <c r="S2514" i="1"/>
  <c r="T2514" i="1" s="1"/>
  <c r="M2450" i="1"/>
  <c r="Y2450" i="1"/>
  <c r="AA2450" i="1" s="1"/>
  <c r="M2434" i="1"/>
  <c r="X2434" i="1"/>
  <c r="Z2434" i="1" s="1"/>
  <c r="M2426" i="1"/>
  <c r="M2418" i="1"/>
  <c r="X2418" i="1"/>
  <c r="Z2418" i="1" s="1"/>
  <c r="M2410" i="1"/>
  <c r="Y2402" i="1"/>
  <c r="AA2402" i="1" s="1"/>
  <c r="X2402" i="1"/>
  <c r="Z2402" i="1" s="1"/>
  <c r="S2402" i="1"/>
  <c r="T2402" i="1" s="1"/>
  <c r="Y2386" i="1"/>
  <c r="AA2386" i="1" s="1"/>
  <c r="S2370" i="1"/>
  <c r="T2370" i="1" s="1"/>
  <c r="Y2370" i="1"/>
  <c r="AA2370" i="1" s="1"/>
  <c r="S2362" i="1"/>
  <c r="T2362" i="1" s="1"/>
  <c r="X2362" i="1"/>
  <c r="Z2362" i="1" s="1"/>
  <c r="Y2362" i="1"/>
  <c r="AA2362" i="1" s="1"/>
  <c r="Y2354" i="1"/>
  <c r="AA2354" i="1" s="1"/>
  <c r="M2338" i="1"/>
  <c r="X2322" i="1"/>
  <c r="Z2322" i="1" s="1"/>
  <c r="Y2322" i="1"/>
  <c r="AA2322" i="1" s="1"/>
  <c r="S2314" i="1"/>
  <c r="T2314" i="1" s="1"/>
  <c r="S2306" i="1"/>
  <c r="T2306" i="1" s="1"/>
  <c r="S2298" i="1"/>
  <c r="T2298" i="1" s="1"/>
  <c r="M2290" i="1"/>
  <c r="Y2290" i="1"/>
  <c r="AA2290" i="1" s="1"/>
  <c r="M2266" i="1"/>
  <c r="M2258" i="1"/>
  <c r="X2258" i="1"/>
  <c r="Z2258" i="1" s="1"/>
  <c r="Y2242" i="1"/>
  <c r="AA2242" i="1" s="1"/>
  <c r="M2234" i="1"/>
  <c r="X2234" i="1"/>
  <c r="Z2234" i="1" s="1"/>
  <c r="M2218" i="1"/>
  <c r="X2218" i="1"/>
  <c r="Z2218" i="1" s="1"/>
  <c r="X2202" i="1"/>
  <c r="Z2202" i="1" s="1"/>
  <c r="M2194" i="1"/>
  <c r="X2194" i="1"/>
  <c r="Z2194" i="1" s="1"/>
  <c r="M2170" i="1"/>
  <c r="S2170" i="1"/>
  <c r="T2170" i="1" s="1"/>
  <c r="M2162" i="1"/>
  <c r="M2138" i="1"/>
  <c r="S2114" i="1"/>
  <c r="T2114" i="1" s="1"/>
  <c r="Y2114" i="1"/>
  <c r="AA2114" i="1" s="1"/>
  <c r="X2114" i="1"/>
  <c r="Z2114" i="1" s="1"/>
  <c r="Y2106" i="1"/>
  <c r="AA2106" i="1" s="1"/>
  <c r="M2098" i="1"/>
  <c r="S2098" i="1"/>
  <c r="T2098" i="1" s="1"/>
  <c r="M2090" i="1"/>
  <c r="M2066" i="1"/>
  <c r="Y2066" i="1"/>
  <c r="AA2066" i="1" s="1"/>
  <c r="M2034" i="1"/>
  <c r="X2018" i="1"/>
  <c r="Z2018" i="1" s="1"/>
  <c r="Y2018" i="1"/>
  <c r="AA2018" i="1" s="1"/>
  <c r="M2010" i="1"/>
  <c r="S2010" i="1"/>
  <c r="T2010" i="1" s="1"/>
  <c r="M1994" i="1"/>
  <c r="X1994" i="1"/>
  <c r="Z1994" i="1" s="1"/>
  <c r="M1986" i="1"/>
  <c r="Y1986" i="1"/>
  <c r="AA1986" i="1" s="1"/>
  <c r="M1954" i="1"/>
  <c r="S1946" i="1"/>
  <c r="T1946" i="1" s="1"/>
  <c r="M1930" i="1"/>
  <c r="Y1930" i="1"/>
  <c r="AA1930" i="1" s="1"/>
  <c r="AI1930" i="1" s="1"/>
  <c r="M1914" i="1"/>
  <c r="S1914" i="1"/>
  <c r="T1914" i="1" s="1"/>
  <c r="M1874" i="1"/>
  <c r="M1850" i="1"/>
  <c r="S1850" i="1"/>
  <c r="T1850" i="1" s="1"/>
  <c r="Y1850" i="1"/>
  <c r="AA1850" i="1" s="1"/>
  <c r="AI1850" i="1" s="1"/>
  <c r="Y1842" i="1"/>
  <c r="AA1842" i="1" s="1"/>
  <c r="AI1842" i="1" s="1"/>
  <c r="M1818" i="1"/>
  <c r="S1818" i="1"/>
  <c r="T1818" i="1" s="1"/>
  <c r="Y1810" i="1"/>
  <c r="AA1810" i="1" s="1"/>
  <c r="M1754" i="1"/>
  <c r="S1754" i="1"/>
  <c r="T1754" i="1" s="1"/>
  <c r="Y1754" i="1"/>
  <c r="AA1754" i="1" s="1"/>
  <c r="M1746" i="1"/>
  <c r="X1746" i="1"/>
  <c r="Z1746" i="1" s="1"/>
  <c r="AI1746" i="1" s="1"/>
  <c r="Y1738" i="1"/>
  <c r="AA1738" i="1" s="1"/>
  <c r="S1738" i="1"/>
  <c r="T1738" i="1" s="1"/>
  <c r="M1722" i="1"/>
  <c r="S1722" i="1"/>
  <c r="T1722" i="1" s="1"/>
  <c r="Y1722" i="1"/>
  <c r="AA1722" i="1" s="1"/>
  <c r="Y1705" i="1"/>
  <c r="AA1705" i="1" s="1"/>
  <c r="X1705" i="1"/>
  <c r="Z1705" i="1" s="1"/>
  <c r="M1689" i="1"/>
  <c r="M1681" i="1"/>
  <c r="X1681" i="1"/>
  <c r="Z1681" i="1" s="1"/>
  <c r="S1673" i="1"/>
  <c r="T1673" i="1" s="1"/>
  <c r="M1665" i="1"/>
  <c r="X1665" i="1"/>
  <c r="Z1665" i="1" s="1"/>
  <c r="Y785" i="1"/>
  <c r="AA785" i="1" s="1"/>
  <c r="Y1337" i="1"/>
  <c r="AA1337" i="1" s="1"/>
  <c r="S558" i="1"/>
  <c r="T558" i="1" s="1"/>
  <c r="X78" i="1"/>
  <c r="Z78" i="1" s="1"/>
  <c r="M1649" i="1"/>
  <c r="S1649" i="1"/>
  <c r="T1649" i="1" s="1"/>
  <c r="M1537" i="1"/>
  <c r="S1537" i="1"/>
  <c r="T1537" i="1" s="1"/>
  <c r="M1465" i="1"/>
  <c r="X1465" i="1"/>
  <c r="Z1465" i="1" s="1"/>
  <c r="Y1465" i="1"/>
  <c r="AA1465" i="1" s="1"/>
  <c r="M1417" i="1"/>
  <c r="S1417" i="1"/>
  <c r="T1417" i="1" s="1"/>
  <c r="M1409" i="1"/>
  <c r="S1409" i="1"/>
  <c r="T1409" i="1" s="1"/>
  <c r="M1361" i="1"/>
  <c r="S1361" i="1"/>
  <c r="T1361" i="1" s="1"/>
  <c r="S1345" i="1"/>
  <c r="T1345" i="1" s="1"/>
  <c r="S1313" i="1"/>
  <c r="T1313" i="1" s="1"/>
  <c r="Y1313" i="1"/>
  <c r="AA1313" i="1" s="1"/>
  <c r="M1265" i="1"/>
  <c r="M1129" i="1"/>
  <c r="M1017" i="1"/>
  <c r="X1017" i="1"/>
  <c r="Z1017" i="1" s="1"/>
  <c r="M921" i="1"/>
  <c r="X921" i="1"/>
  <c r="Z921" i="1" s="1"/>
  <c r="M897" i="1"/>
  <c r="Y897" i="1"/>
  <c r="AA897" i="1" s="1"/>
  <c r="M889" i="1"/>
  <c r="M825" i="1"/>
  <c r="S825" i="1"/>
  <c r="T825" i="1" s="1"/>
  <c r="M793" i="1"/>
  <c r="Y793" i="1"/>
  <c r="AA793" i="1" s="1"/>
  <c r="M777" i="1"/>
  <c r="M638" i="1"/>
  <c r="X638" i="1"/>
  <c r="Z638" i="1" s="1"/>
  <c r="M630" i="1"/>
  <c r="Y630" i="1"/>
  <c r="AA630" i="1" s="1"/>
  <c r="M614" i="1"/>
  <c r="Y614" i="1"/>
  <c r="AA614" i="1" s="1"/>
  <c r="M606" i="1"/>
  <c r="Y606" i="1"/>
  <c r="AA606" i="1" s="1"/>
  <c r="M598" i="1"/>
  <c r="Y598" i="1"/>
  <c r="AA598" i="1" s="1"/>
  <c r="M570" i="1"/>
  <c r="M534" i="1"/>
  <c r="S534" i="1"/>
  <c r="T534" i="1" s="1"/>
  <c r="M470" i="1"/>
  <c r="S470" i="1"/>
  <c r="T470" i="1" s="1"/>
  <c r="M374" i="1"/>
  <c r="S374" i="1"/>
  <c r="T374" i="1" s="1"/>
  <c r="M334" i="1"/>
  <c r="S334" i="1"/>
  <c r="T334" i="1" s="1"/>
  <c r="M302" i="1"/>
  <c r="S302" i="1"/>
  <c r="T302" i="1" s="1"/>
  <c r="M278" i="1"/>
  <c r="S278" i="1"/>
  <c r="T278" i="1" s="1"/>
  <c r="M246" i="1"/>
  <c r="S246" i="1"/>
  <c r="T246" i="1" s="1"/>
  <c r="M238" i="1"/>
  <c r="X238" i="1"/>
  <c r="Z238" i="1" s="1"/>
  <c r="AI238" i="1" s="1"/>
  <c r="M222" i="1"/>
  <c r="Y222" i="1"/>
  <c r="AA222" i="1" s="1"/>
  <c r="S222" i="1"/>
  <c r="T222" i="1" s="1"/>
  <c r="X222" i="1"/>
  <c r="Z222" i="1" s="1"/>
  <c r="Y162" i="1"/>
  <c r="AA162" i="1" s="1"/>
  <c r="M158" i="1"/>
  <c r="X158" i="1"/>
  <c r="Z158" i="1" s="1"/>
  <c r="M150" i="1"/>
  <c r="X150" i="1"/>
  <c r="Z150" i="1" s="1"/>
  <c r="M142" i="1"/>
  <c r="X142" i="1"/>
  <c r="Z142" i="1" s="1"/>
  <c r="M134" i="1"/>
  <c r="S134" i="1"/>
  <c r="T134" i="1" s="1"/>
  <c r="M126" i="1"/>
  <c r="Y126" i="1"/>
  <c r="AA126" i="1" s="1"/>
  <c r="M110" i="1"/>
  <c r="S110" i="1"/>
  <c r="T110" i="1" s="1"/>
  <c r="M86" i="1"/>
  <c r="X86" i="1"/>
  <c r="Z86" i="1" s="1"/>
  <c r="M58" i="1"/>
  <c r="M46" i="1"/>
  <c r="S46" i="1"/>
  <c r="T46" i="1" s="1"/>
  <c r="X801" i="1"/>
  <c r="Z801" i="1" s="1"/>
  <c r="X630" i="1"/>
  <c r="Z630" i="1" s="1"/>
  <c r="Y801" i="1"/>
  <c r="AA801" i="1" s="1"/>
  <c r="Y1321" i="1"/>
  <c r="AA1321" i="1" s="1"/>
  <c r="Y622" i="1"/>
  <c r="AA622" i="1" s="1"/>
  <c r="S350" i="1"/>
  <c r="T350" i="1" s="1"/>
  <c r="S953" i="1"/>
  <c r="T953" i="1" s="1"/>
  <c r="Y961" i="1"/>
  <c r="AA961" i="1" s="1"/>
  <c r="X985" i="1"/>
  <c r="Z985" i="1" s="1"/>
  <c r="S1009" i="1"/>
  <c r="T1009" i="1" s="1"/>
  <c r="S1457" i="1"/>
  <c r="T1457" i="1" s="1"/>
  <c r="S961" i="1"/>
  <c r="T961" i="1" s="1"/>
  <c r="X614" i="1"/>
  <c r="Z614" i="1" s="1"/>
  <c r="Y1273" i="1"/>
  <c r="AA1273" i="1" s="1"/>
  <c r="S118" i="1"/>
  <c r="T118" i="1" s="1"/>
  <c r="X70" i="1"/>
  <c r="Z70" i="1" s="1"/>
  <c r="Y2105" i="1"/>
  <c r="AA2105" i="1" s="1"/>
  <c r="Y2481" i="1"/>
  <c r="AA2481" i="1" s="1"/>
  <c r="S1554" i="1"/>
  <c r="T1554" i="1" s="1"/>
  <c r="M1550" i="1"/>
  <c r="S1550" i="1"/>
  <c r="T1550" i="1" s="1"/>
  <c r="Y1550" i="1"/>
  <c r="AA1550" i="1" s="1"/>
  <c r="X1550" i="1"/>
  <c r="Z1550" i="1" s="1"/>
  <c r="M1542" i="1"/>
  <c r="Y1542" i="1"/>
  <c r="AA1542" i="1" s="1"/>
  <c r="X1542" i="1"/>
  <c r="Z1542" i="1" s="1"/>
  <c r="S1542" i="1"/>
  <c r="T1542" i="1" s="1"/>
  <c r="M1534" i="1"/>
  <c r="Y1534" i="1"/>
  <c r="AA1534" i="1" s="1"/>
  <c r="X1534" i="1"/>
  <c r="Z1534" i="1" s="1"/>
  <c r="S1534" i="1"/>
  <c r="T1534" i="1" s="1"/>
  <c r="M1526" i="1"/>
  <c r="Y1526" i="1"/>
  <c r="AA1526" i="1" s="1"/>
  <c r="X1526" i="1"/>
  <c r="Z1526" i="1" s="1"/>
  <c r="S1526" i="1"/>
  <c r="T1526" i="1" s="1"/>
  <c r="M1518" i="1"/>
  <c r="X1518" i="1"/>
  <c r="Z1518" i="1" s="1"/>
  <c r="S1518" i="1"/>
  <c r="T1518" i="1" s="1"/>
  <c r="Y1518" i="1"/>
  <c r="AA1518" i="1" s="1"/>
  <c r="M1510" i="1"/>
  <c r="X1510" i="1"/>
  <c r="Z1510" i="1" s="1"/>
  <c r="S1510" i="1"/>
  <c r="T1510" i="1" s="1"/>
  <c r="Y1510" i="1"/>
  <c r="AA1510" i="1" s="1"/>
  <c r="M1502" i="1"/>
  <c r="X1502" i="1"/>
  <c r="Z1502" i="1" s="1"/>
  <c r="S1502" i="1"/>
  <c r="T1502" i="1" s="1"/>
  <c r="Y1502" i="1"/>
  <c r="AA1502" i="1" s="1"/>
  <c r="M1494" i="1"/>
  <c r="S1494" i="1"/>
  <c r="T1494" i="1" s="1"/>
  <c r="Y1494" i="1"/>
  <c r="AA1494" i="1" s="1"/>
  <c r="X1494" i="1"/>
  <c r="Z1494" i="1" s="1"/>
  <c r="S1486" i="1"/>
  <c r="T1486" i="1" s="1"/>
  <c r="X1486" i="1"/>
  <c r="Z1486" i="1" s="1"/>
  <c r="M1478" i="1"/>
  <c r="X1478" i="1"/>
  <c r="Z1478" i="1" s="1"/>
  <c r="S1478" i="1"/>
  <c r="T1478" i="1" s="1"/>
  <c r="Y1478" i="1"/>
  <c r="AA1478" i="1" s="1"/>
  <c r="M1470" i="1"/>
  <c r="S1470" i="1"/>
  <c r="T1470" i="1" s="1"/>
  <c r="Y1470" i="1"/>
  <c r="AA1470" i="1" s="1"/>
  <c r="X1470" i="1"/>
  <c r="Z1470" i="1" s="1"/>
  <c r="M1462" i="1"/>
  <c r="S1462" i="1"/>
  <c r="T1462" i="1" s="1"/>
  <c r="X1462" i="1"/>
  <c r="Z1462" i="1" s="1"/>
  <c r="Y1462" i="1"/>
  <c r="AA1462" i="1" s="1"/>
  <c r="M1454" i="1"/>
  <c r="X1454" i="1"/>
  <c r="Z1454" i="1" s="1"/>
  <c r="Y1454" i="1"/>
  <c r="AA1454" i="1" s="1"/>
  <c r="S1454" i="1"/>
  <c r="T1454" i="1" s="1"/>
  <c r="M1446" i="1"/>
  <c r="Y1446" i="1"/>
  <c r="AA1446" i="1" s="1"/>
  <c r="X1446" i="1"/>
  <c r="Z1446" i="1" s="1"/>
  <c r="S1446" i="1"/>
  <c r="T1446" i="1" s="1"/>
  <c r="M1438" i="1"/>
  <c r="Y1438" i="1"/>
  <c r="AA1438" i="1" s="1"/>
  <c r="X1438" i="1"/>
  <c r="Z1438" i="1" s="1"/>
  <c r="S1438" i="1"/>
  <c r="T1438" i="1" s="1"/>
  <c r="M1430" i="1"/>
  <c r="X1430" i="1"/>
  <c r="Z1430" i="1" s="1"/>
  <c r="S1430" i="1"/>
  <c r="T1430" i="1" s="1"/>
  <c r="Y1430" i="1"/>
  <c r="AA1430" i="1" s="1"/>
  <c r="M1422" i="1"/>
  <c r="S1422" i="1"/>
  <c r="T1422" i="1" s="1"/>
  <c r="X1422" i="1"/>
  <c r="Z1422" i="1" s="1"/>
  <c r="Y1422" i="1"/>
  <c r="AA1422" i="1" s="1"/>
  <c r="M1414" i="1"/>
  <c r="Y1414" i="1"/>
  <c r="AA1414" i="1" s="1"/>
  <c r="S1414" i="1"/>
  <c r="T1414" i="1" s="1"/>
  <c r="X1414" i="1"/>
  <c r="Z1414" i="1" s="1"/>
  <c r="M1406" i="1"/>
  <c r="X1406" i="1"/>
  <c r="Z1406" i="1" s="1"/>
  <c r="Y1406" i="1"/>
  <c r="AA1406" i="1" s="1"/>
  <c r="S1406" i="1"/>
  <c r="T1406" i="1" s="1"/>
  <c r="M1398" i="1"/>
  <c r="Y1398" i="1"/>
  <c r="AA1398" i="1" s="1"/>
  <c r="S1398" i="1"/>
  <c r="T1398" i="1" s="1"/>
  <c r="X1398" i="1"/>
  <c r="Z1398" i="1" s="1"/>
  <c r="M1390" i="1"/>
  <c r="S1390" i="1"/>
  <c r="T1390" i="1" s="1"/>
  <c r="X1390" i="1"/>
  <c r="Z1390" i="1" s="1"/>
  <c r="Y1390" i="1"/>
  <c r="AA1390" i="1" s="1"/>
  <c r="X1382" i="1"/>
  <c r="Z1382" i="1" s="1"/>
  <c r="Y1382" i="1"/>
  <c r="AA1382" i="1" s="1"/>
  <c r="M1374" i="1"/>
  <c r="X1374" i="1"/>
  <c r="Z1374" i="1" s="1"/>
  <c r="S1374" i="1"/>
  <c r="T1374" i="1" s="1"/>
  <c r="Y1374" i="1"/>
  <c r="AA1374" i="1" s="1"/>
  <c r="M1358" i="1"/>
  <c r="X1358" i="1"/>
  <c r="Z1358" i="1" s="1"/>
  <c r="Y1358" i="1"/>
  <c r="AA1358" i="1" s="1"/>
  <c r="M1350" i="1"/>
  <c r="Y1350" i="1"/>
  <c r="AA1350" i="1" s="1"/>
  <c r="X1350" i="1"/>
  <c r="Z1350" i="1" s="1"/>
  <c r="S1350" i="1"/>
  <c r="T1350" i="1" s="1"/>
  <c r="M1342" i="1"/>
  <c r="X1342" i="1"/>
  <c r="Z1342" i="1" s="1"/>
  <c r="Y1342" i="1"/>
  <c r="AA1342" i="1" s="1"/>
  <c r="S1342" i="1"/>
  <c r="T1342" i="1" s="1"/>
  <c r="M1334" i="1"/>
  <c r="S1334" i="1"/>
  <c r="T1334" i="1" s="1"/>
  <c r="Y1334" i="1"/>
  <c r="AA1334" i="1" s="1"/>
  <c r="X1334" i="1"/>
  <c r="Z1334" i="1" s="1"/>
  <c r="M1326" i="1"/>
  <c r="X1326" i="1"/>
  <c r="Z1326" i="1" s="1"/>
  <c r="Y1326" i="1"/>
  <c r="AA1326" i="1" s="1"/>
  <c r="S1326" i="1"/>
  <c r="T1326" i="1" s="1"/>
  <c r="Y1322" i="1"/>
  <c r="AA1322" i="1" s="1"/>
  <c r="M1318" i="1"/>
  <c r="Y1318" i="1"/>
  <c r="AA1318" i="1" s="1"/>
  <c r="S1318" i="1"/>
  <c r="T1318" i="1" s="1"/>
  <c r="X1318" i="1"/>
  <c r="Z1318" i="1" s="1"/>
  <c r="M1310" i="1"/>
  <c r="Y1310" i="1"/>
  <c r="AA1310" i="1" s="1"/>
  <c r="S1310" i="1"/>
  <c r="T1310" i="1" s="1"/>
  <c r="X1310" i="1"/>
  <c r="Z1310" i="1" s="1"/>
  <c r="M1302" i="1"/>
  <c r="S1302" i="1"/>
  <c r="T1302" i="1" s="1"/>
  <c r="X1302" i="1"/>
  <c r="Z1302" i="1" s="1"/>
  <c r="Y1302" i="1"/>
  <c r="AA1302" i="1" s="1"/>
  <c r="M1294" i="1"/>
  <c r="X1294" i="1"/>
  <c r="Z1294" i="1" s="1"/>
  <c r="S1294" i="1"/>
  <c r="T1294" i="1" s="1"/>
  <c r="Y1294" i="1"/>
  <c r="AA1294" i="1" s="1"/>
  <c r="M1286" i="1"/>
  <c r="X1286" i="1"/>
  <c r="Z1286" i="1" s="1"/>
  <c r="Y1286" i="1"/>
  <c r="AA1286" i="1" s="1"/>
  <c r="S1286" i="1"/>
  <c r="T1286" i="1" s="1"/>
  <c r="M1278" i="1"/>
  <c r="X1278" i="1"/>
  <c r="Z1278" i="1" s="1"/>
  <c r="S1278" i="1"/>
  <c r="T1278" i="1" s="1"/>
  <c r="Y1278" i="1"/>
  <c r="AA1278" i="1" s="1"/>
  <c r="M1270" i="1"/>
  <c r="S1270" i="1"/>
  <c r="T1270" i="1" s="1"/>
  <c r="X1270" i="1"/>
  <c r="Z1270" i="1" s="1"/>
  <c r="Y1270" i="1"/>
  <c r="AA1270" i="1" s="1"/>
  <c r="X1266" i="1"/>
  <c r="Z1266" i="1" s="1"/>
  <c r="M1262" i="1"/>
  <c r="Y1262" i="1"/>
  <c r="AA1262" i="1" s="1"/>
  <c r="X1262" i="1"/>
  <c r="Z1262" i="1" s="1"/>
  <c r="S1262" i="1"/>
  <c r="T1262" i="1" s="1"/>
  <c r="M1254" i="1"/>
  <c r="X1254" i="1"/>
  <c r="Z1254" i="1" s="1"/>
  <c r="S1254" i="1"/>
  <c r="T1254" i="1" s="1"/>
  <c r="Y1254" i="1"/>
  <c r="AA1254" i="1" s="1"/>
  <c r="M1246" i="1"/>
  <c r="Y1246" i="1"/>
  <c r="AA1246" i="1" s="1"/>
  <c r="S1246" i="1"/>
  <c r="T1246" i="1" s="1"/>
  <c r="X1246" i="1"/>
  <c r="Z1246" i="1" s="1"/>
  <c r="Y1242" i="1"/>
  <c r="AA1242" i="1" s="1"/>
  <c r="M1238" i="1"/>
  <c r="Y1238" i="1"/>
  <c r="AA1238" i="1" s="1"/>
  <c r="S1238" i="1"/>
  <c r="T1238" i="1" s="1"/>
  <c r="X1238" i="1"/>
  <c r="Z1238" i="1" s="1"/>
  <c r="M1230" i="1"/>
  <c r="X1230" i="1"/>
  <c r="Z1230" i="1" s="1"/>
  <c r="S1230" i="1"/>
  <c r="T1230" i="1" s="1"/>
  <c r="Y1230" i="1"/>
  <c r="AA1230" i="1" s="1"/>
  <c r="M1222" i="1"/>
  <c r="Y1222" i="1"/>
  <c r="AA1222" i="1" s="1"/>
  <c r="X1222" i="1"/>
  <c r="Z1222" i="1" s="1"/>
  <c r="M1214" i="1"/>
  <c r="X1214" i="1"/>
  <c r="Z1214" i="1" s="1"/>
  <c r="Y1214" i="1"/>
  <c r="AA1214" i="1" s="1"/>
  <c r="M1206" i="1"/>
  <c r="Y1206" i="1"/>
  <c r="AA1206" i="1" s="1"/>
  <c r="X1206" i="1"/>
  <c r="Z1206" i="1" s="1"/>
  <c r="M1198" i="1"/>
  <c r="Y1198" i="1"/>
  <c r="AA1198" i="1" s="1"/>
  <c r="X1198" i="1"/>
  <c r="Z1198" i="1" s="1"/>
  <c r="S1198" i="1"/>
  <c r="T1198" i="1" s="1"/>
  <c r="M1190" i="1"/>
  <c r="Y1190" i="1"/>
  <c r="AA1190" i="1" s="1"/>
  <c r="M1182" i="1"/>
  <c r="X1182" i="1"/>
  <c r="Z1182" i="1" s="1"/>
  <c r="Y1182" i="1"/>
  <c r="AA1182" i="1" s="1"/>
  <c r="M1178" i="1"/>
  <c r="X1178" i="1"/>
  <c r="Z1178" i="1" s="1"/>
  <c r="M1174" i="1"/>
  <c r="Y1174" i="1"/>
  <c r="AA1174" i="1" s="1"/>
  <c r="X1174" i="1"/>
  <c r="Z1174" i="1" s="1"/>
  <c r="S1174" i="1"/>
  <c r="T1174" i="1" s="1"/>
  <c r="M1166" i="1"/>
  <c r="Y1166" i="1"/>
  <c r="AA1166" i="1" s="1"/>
  <c r="X1166" i="1"/>
  <c r="Z1166" i="1" s="1"/>
  <c r="M1162" i="1"/>
  <c r="M1158" i="1"/>
  <c r="X1158" i="1"/>
  <c r="Z1158" i="1" s="1"/>
  <c r="Y1158" i="1"/>
  <c r="AA1158" i="1" s="1"/>
  <c r="M1150" i="1"/>
  <c r="S1150" i="1"/>
  <c r="T1150" i="1" s="1"/>
  <c r="X1150" i="1"/>
  <c r="Z1150" i="1" s="1"/>
  <c r="Y1150" i="1"/>
  <c r="AA1150" i="1" s="1"/>
  <c r="M1142" i="1"/>
  <c r="Y1142" i="1"/>
  <c r="AA1142" i="1" s="1"/>
  <c r="X1142" i="1"/>
  <c r="Z1142" i="1" s="1"/>
  <c r="M1134" i="1"/>
  <c r="X1134" i="1"/>
  <c r="Z1134" i="1" s="1"/>
  <c r="M1126" i="1"/>
  <c r="X1126" i="1"/>
  <c r="Z1126" i="1" s="1"/>
  <c r="Y1126" i="1"/>
  <c r="AA1126" i="1" s="1"/>
  <c r="Y1122" i="1"/>
  <c r="AA1122" i="1" s="1"/>
  <c r="X1118" i="1"/>
  <c r="Z1118" i="1" s="1"/>
  <c r="M1110" i="1"/>
  <c r="X1110" i="1"/>
  <c r="Z1110" i="1" s="1"/>
  <c r="Y1110" i="1"/>
  <c r="AA1110" i="1" s="1"/>
  <c r="S1110" i="1"/>
  <c r="T1110" i="1" s="1"/>
  <c r="M1102" i="1"/>
  <c r="X1102" i="1"/>
  <c r="Z1102" i="1" s="1"/>
  <c r="Y1102" i="1"/>
  <c r="AA1102" i="1" s="1"/>
  <c r="X1098" i="1"/>
  <c r="Z1098" i="1" s="1"/>
  <c r="Y1094" i="1"/>
  <c r="AA1094" i="1" s="1"/>
  <c r="X1086" i="1"/>
  <c r="Z1086" i="1" s="1"/>
  <c r="Y1078" i="1"/>
  <c r="AA1078" i="1" s="1"/>
  <c r="X1070" i="1"/>
  <c r="Z1070" i="1" s="1"/>
  <c r="S1070" i="1"/>
  <c r="T1070" i="1" s="1"/>
  <c r="Y1062" i="1"/>
  <c r="AA1062" i="1" s="1"/>
  <c r="S1062" i="1"/>
  <c r="T1062" i="1" s="1"/>
  <c r="M1054" i="1"/>
  <c r="S1054" i="1"/>
  <c r="T1054" i="1" s="1"/>
  <c r="X1054" i="1"/>
  <c r="Z1054" i="1" s="1"/>
  <c r="Y1054" i="1"/>
  <c r="AA1054" i="1" s="1"/>
  <c r="M1050" i="1"/>
  <c r="S1046" i="1"/>
  <c r="T1046" i="1" s="1"/>
  <c r="X1046" i="1"/>
  <c r="Z1046" i="1" s="1"/>
  <c r="M1038" i="1"/>
  <c r="Y1038" i="1"/>
  <c r="AA1038" i="1" s="1"/>
  <c r="X1038" i="1"/>
  <c r="Z1038" i="1" s="1"/>
  <c r="Y1034" i="1"/>
  <c r="AA1034" i="1" s="1"/>
  <c r="M1030" i="1"/>
  <c r="S1030" i="1"/>
  <c r="T1030" i="1" s="1"/>
  <c r="X1030" i="1"/>
  <c r="Z1030" i="1" s="1"/>
  <c r="Y1030" i="1"/>
  <c r="AA1030" i="1" s="1"/>
  <c r="M1022" i="1"/>
  <c r="S1022" i="1"/>
  <c r="T1022" i="1" s="1"/>
  <c r="X1022" i="1"/>
  <c r="Z1022" i="1" s="1"/>
  <c r="Y1022" i="1"/>
  <c r="AA1022" i="1" s="1"/>
  <c r="M1014" i="1"/>
  <c r="X1014" i="1"/>
  <c r="Z1014" i="1" s="1"/>
  <c r="Y1014" i="1"/>
  <c r="AA1014" i="1" s="1"/>
  <c r="S1014" i="1"/>
  <c r="T1014" i="1" s="1"/>
  <c r="M1010" i="1"/>
  <c r="M1006" i="1"/>
  <c r="Y1006" i="1"/>
  <c r="AA1006" i="1" s="1"/>
  <c r="S1006" i="1"/>
  <c r="T1006" i="1" s="1"/>
  <c r="X1006" i="1"/>
  <c r="Z1006" i="1" s="1"/>
  <c r="M998" i="1"/>
  <c r="X998" i="1"/>
  <c r="Z998" i="1" s="1"/>
  <c r="Y998" i="1"/>
  <c r="AA998" i="1" s="1"/>
  <c r="S998" i="1"/>
  <c r="T998" i="1" s="1"/>
  <c r="M994" i="1"/>
  <c r="M990" i="1"/>
  <c r="S990" i="1"/>
  <c r="T990" i="1" s="1"/>
  <c r="X990" i="1"/>
  <c r="Z990" i="1" s="1"/>
  <c r="Y990" i="1"/>
  <c r="AA990" i="1" s="1"/>
  <c r="M986" i="1"/>
  <c r="Y986" i="1"/>
  <c r="AA986" i="1" s="1"/>
  <c r="Y982" i="1"/>
  <c r="AA982" i="1" s="1"/>
  <c r="X982" i="1"/>
  <c r="Z982" i="1" s="1"/>
  <c r="M974" i="1"/>
  <c r="X974" i="1"/>
  <c r="Z974" i="1" s="1"/>
  <c r="Y974" i="1"/>
  <c r="AA974" i="1" s="1"/>
  <c r="S974" i="1"/>
  <c r="T974" i="1" s="1"/>
  <c r="X970" i="1"/>
  <c r="Z970" i="1" s="1"/>
  <c r="M966" i="1"/>
  <c r="Y966" i="1"/>
  <c r="AA966" i="1" s="1"/>
  <c r="X966" i="1"/>
  <c r="Z966" i="1" s="1"/>
  <c r="M958" i="1"/>
  <c r="X958" i="1"/>
  <c r="Z958" i="1" s="1"/>
  <c r="Y958" i="1"/>
  <c r="AA958" i="1" s="1"/>
  <c r="M950" i="1"/>
  <c r="Y950" i="1"/>
  <c r="AA950" i="1" s="1"/>
  <c r="X950" i="1"/>
  <c r="Z950" i="1" s="1"/>
  <c r="M942" i="1"/>
  <c r="X942" i="1"/>
  <c r="Z942" i="1" s="1"/>
  <c r="Y942" i="1"/>
  <c r="AA942" i="1" s="1"/>
  <c r="S938" i="1"/>
  <c r="T938" i="1" s="1"/>
  <c r="M934" i="1"/>
  <c r="X934" i="1"/>
  <c r="Z934" i="1" s="1"/>
  <c r="Y934" i="1"/>
  <c r="AA934" i="1" s="1"/>
  <c r="S934" i="1"/>
  <c r="T934" i="1" s="1"/>
  <c r="M926" i="1"/>
  <c r="S926" i="1"/>
  <c r="T926" i="1" s="1"/>
  <c r="Y926" i="1"/>
  <c r="AA926" i="1" s="1"/>
  <c r="X926" i="1"/>
  <c r="Z926" i="1" s="1"/>
  <c r="S922" i="1"/>
  <c r="T922" i="1" s="1"/>
  <c r="Y918" i="1"/>
  <c r="AA918" i="1" s="1"/>
  <c r="X918" i="1"/>
  <c r="Z918" i="1" s="1"/>
  <c r="M910" i="1"/>
  <c r="S910" i="1"/>
  <c r="T910" i="1" s="1"/>
  <c r="Y910" i="1"/>
  <c r="AA910" i="1" s="1"/>
  <c r="X910" i="1"/>
  <c r="Z910" i="1" s="1"/>
  <c r="M902" i="1"/>
  <c r="Y902" i="1"/>
  <c r="AA902" i="1" s="1"/>
  <c r="X902" i="1"/>
  <c r="Z902" i="1" s="1"/>
  <c r="M894" i="1"/>
  <c r="Y894" i="1"/>
  <c r="AA894" i="1" s="1"/>
  <c r="X894" i="1"/>
  <c r="Z894" i="1" s="1"/>
  <c r="M886" i="1"/>
  <c r="X886" i="1"/>
  <c r="Z886" i="1" s="1"/>
  <c r="Y886" i="1"/>
  <c r="AA886" i="1" s="1"/>
  <c r="S886" i="1"/>
  <c r="T886" i="1" s="1"/>
  <c r="X878" i="1"/>
  <c r="Z878" i="1" s="1"/>
  <c r="Y878" i="1"/>
  <c r="AA878" i="1" s="1"/>
  <c r="M870" i="1"/>
  <c r="X870" i="1"/>
  <c r="Z870" i="1" s="1"/>
  <c r="S870" i="1"/>
  <c r="T870" i="1" s="1"/>
  <c r="Y870" i="1"/>
  <c r="AA870" i="1" s="1"/>
  <c r="M862" i="1"/>
  <c r="X862" i="1"/>
  <c r="Z862" i="1" s="1"/>
  <c r="M854" i="1"/>
  <c r="Y854" i="1"/>
  <c r="AA854" i="1" s="1"/>
  <c r="X854" i="1"/>
  <c r="Z854" i="1" s="1"/>
  <c r="X850" i="1"/>
  <c r="Z850" i="1" s="1"/>
  <c r="M846" i="1"/>
  <c r="Y846" i="1"/>
  <c r="AA846" i="1" s="1"/>
  <c r="X846" i="1"/>
  <c r="Z846" i="1" s="1"/>
  <c r="M830" i="1"/>
  <c r="X830" i="1"/>
  <c r="Z830" i="1" s="1"/>
  <c r="Y830" i="1"/>
  <c r="AA830" i="1" s="1"/>
  <c r="S830" i="1"/>
  <c r="T830" i="1" s="1"/>
  <c r="M814" i="1"/>
  <c r="X814" i="1"/>
  <c r="Z814" i="1" s="1"/>
  <c r="Y814" i="1"/>
  <c r="AA814" i="1" s="1"/>
  <c r="S814" i="1"/>
  <c r="T814" i="1" s="1"/>
  <c r="M798" i="1"/>
  <c r="S798" i="1"/>
  <c r="T798" i="1" s="1"/>
  <c r="Y798" i="1"/>
  <c r="AA798" i="1" s="1"/>
  <c r="X798" i="1"/>
  <c r="Z798" i="1" s="1"/>
  <c r="M794" i="1"/>
  <c r="M790" i="1"/>
  <c r="S790" i="1"/>
  <c r="T790" i="1" s="1"/>
  <c r="X790" i="1"/>
  <c r="Z790" i="1" s="1"/>
  <c r="Y790" i="1"/>
  <c r="AA790" i="1" s="1"/>
  <c r="M782" i="1"/>
  <c r="S782" i="1"/>
  <c r="T782" i="1" s="1"/>
  <c r="Y782" i="1"/>
  <c r="AA782" i="1" s="1"/>
  <c r="X782" i="1"/>
  <c r="Z782" i="1" s="1"/>
  <c r="Y778" i="1"/>
  <c r="AA778" i="1" s="1"/>
  <c r="M774" i="1"/>
  <c r="Y774" i="1"/>
  <c r="AA774" i="1" s="1"/>
  <c r="S774" i="1"/>
  <c r="T774" i="1" s="1"/>
  <c r="X774" i="1"/>
  <c r="Z774" i="1" s="1"/>
  <c r="Y770" i="1"/>
  <c r="AA770" i="1" s="1"/>
  <c r="M766" i="1"/>
  <c r="Y766" i="1"/>
  <c r="AA766" i="1" s="1"/>
  <c r="S766" i="1"/>
  <c r="T766" i="1" s="1"/>
  <c r="X766" i="1"/>
  <c r="Z766" i="1" s="1"/>
  <c r="M758" i="1"/>
  <c r="X758" i="1"/>
  <c r="Z758" i="1" s="1"/>
  <c r="Y758" i="1"/>
  <c r="AA758" i="1" s="1"/>
  <c r="S758" i="1"/>
  <c r="T758" i="1" s="1"/>
  <c r="M750" i="1"/>
  <c r="X750" i="1"/>
  <c r="Z750" i="1" s="1"/>
  <c r="Y750" i="1"/>
  <c r="AA750" i="1" s="1"/>
  <c r="S750" i="1"/>
  <c r="T750" i="1" s="1"/>
  <c r="M742" i="1"/>
  <c r="S742" i="1"/>
  <c r="T742" i="1" s="1"/>
  <c r="X742" i="1"/>
  <c r="Z742" i="1" s="1"/>
  <c r="Y742" i="1"/>
  <c r="AA742" i="1" s="1"/>
  <c r="M734" i="1"/>
  <c r="X734" i="1"/>
  <c r="Z734" i="1" s="1"/>
  <c r="Y734" i="1"/>
  <c r="AA734" i="1" s="1"/>
  <c r="S734" i="1"/>
  <c r="T734" i="1" s="1"/>
  <c r="M729" i="1"/>
  <c r="Y729" i="1"/>
  <c r="AA729" i="1" s="1"/>
  <c r="X729" i="1"/>
  <c r="Z729" i="1" s="1"/>
  <c r="M721" i="1"/>
  <c r="S721" i="1"/>
  <c r="T721" i="1" s="1"/>
  <c r="Y721" i="1"/>
  <c r="AA721" i="1" s="1"/>
  <c r="M713" i="1"/>
  <c r="X713" i="1"/>
  <c r="Z713" i="1" s="1"/>
  <c r="Y705" i="1"/>
  <c r="AA705" i="1" s="1"/>
  <c r="S705" i="1"/>
  <c r="T705" i="1" s="1"/>
  <c r="X705" i="1"/>
  <c r="Z705" i="1" s="1"/>
  <c r="Y697" i="1"/>
  <c r="AA697" i="1" s="1"/>
  <c r="S697" i="1"/>
  <c r="T697" i="1" s="1"/>
  <c r="X679" i="1"/>
  <c r="Z679" i="1" s="1"/>
  <c r="Y679" i="1"/>
  <c r="AA679" i="1" s="1"/>
  <c r="M671" i="1"/>
  <c r="S671" i="1"/>
  <c r="T671" i="1" s="1"/>
  <c r="X671" i="1"/>
  <c r="Z671" i="1" s="1"/>
  <c r="Y671" i="1"/>
  <c r="AA671" i="1" s="1"/>
  <c r="M663" i="1"/>
  <c r="S663" i="1"/>
  <c r="T663" i="1" s="1"/>
  <c r="X663" i="1"/>
  <c r="Z663" i="1" s="1"/>
  <c r="Y663" i="1"/>
  <c r="AA663" i="1" s="1"/>
  <c r="M655" i="1"/>
  <c r="X655" i="1"/>
  <c r="Z655" i="1" s="1"/>
  <c r="S655" i="1"/>
  <c r="T655" i="1" s="1"/>
  <c r="Y655" i="1"/>
  <c r="AA655" i="1" s="1"/>
  <c r="M647" i="1"/>
  <c r="S647" i="1"/>
  <c r="T647" i="1" s="1"/>
  <c r="X647" i="1"/>
  <c r="Z647" i="1" s="1"/>
  <c r="Y647" i="1"/>
  <c r="AA647" i="1" s="1"/>
  <c r="M639" i="1"/>
  <c r="X639" i="1"/>
  <c r="Z639" i="1" s="1"/>
  <c r="Y639" i="1"/>
  <c r="AA639" i="1" s="1"/>
  <c r="S639" i="1"/>
  <c r="T639" i="1" s="1"/>
  <c r="M631" i="1"/>
  <c r="X631" i="1"/>
  <c r="Z631" i="1" s="1"/>
  <c r="Y631" i="1"/>
  <c r="AA631" i="1" s="1"/>
  <c r="M623" i="1"/>
  <c r="S623" i="1"/>
  <c r="T623" i="1" s="1"/>
  <c r="Y623" i="1"/>
  <c r="AA623" i="1" s="1"/>
  <c r="X623" i="1"/>
  <c r="Z623" i="1" s="1"/>
  <c r="S615" i="1"/>
  <c r="T615" i="1" s="1"/>
  <c r="Y615" i="1"/>
  <c r="AA615" i="1" s="1"/>
  <c r="X615" i="1"/>
  <c r="Z615" i="1" s="1"/>
  <c r="S607" i="1"/>
  <c r="T607" i="1" s="1"/>
  <c r="X607" i="1"/>
  <c r="Z607" i="1" s="1"/>
  <c r="Y607" i="1"/>
  <c r="AA607" i="1" s="1"/>
  <c r="X599" i="1"/>
  <c r="Z599" i="1" s="1"/>
  <c r="S599" i="1"/>
  <c r="T599" i="1" s="1"/>
  <c r="Y599" i="1"/>
  <c r="AA599" i="1" s="1"/>
  <c r="S591" i="1"/>
  <c r="T591" i="1" s="1"/>
  <c r="Y591" i="1"/>
  <c r="AA591" i="1" s="1"/>
  <c r="X591" i="1"/>
  <c r="Z591" i="1" s="1"/>
  <c r="S583" i="1"/>
  <c r="T583" i="1" s="1"/>
  <c r="S567" i="1"/>
  <c r="T567" i="1" s="1"/>
  <c r="M559" i="1"/>
  <c r="S559" i="1"/>
  <c r="T559" i="1" s="1"/>
  <c r="Y551" i="1"/>
  <c r="AA551" i="1" s="1"/>
  <c r="S551" i="1"/>
  <c r="T551" i="1" s="1"/>
  <c r="S543" i="1"/>
  <c r="T543" i="1" s="1"/>
  <c r="X543" i="1"/>
  <c r="Z543" i="1" s="1"/>
  <c r="S535" i="1"/>
  <c r="T535" i="1" s="1"/>
  <c r="S527" i="1"/>
  <c r="T527" i="1" s="1"/>
  <c r="X527" i="1"/>
  <c r="Z527" i="1" s="1"/>
  <c r="Y519" i="1"/>
  <c r="AA519" i="1" s="1"/>
  <c r="S519" i="1"/>
  <c r="T519" i="1" s="1"/>
  <c r="S511" i="1"/>
  <c r="T511" i="1" s="1"/>
  <c r="X511" i="1"/>
  <c r="Z511" i="1" s="1"/>
  <c r="S503" i="1"/>
  <c r="T503" i="1" s="1"/>
  <c r="Y503" i="1"/>
  <c r="AA503" i="1" s="1"/>
  <c r="S495" i="1"/>
  <c r="T495" i="1" s="1"/>
  <c r="X495" i="1"/>
  <c r="Z495" i="1" s="1"/>
  <c r="M487" i="1"/>
  <c r="S487" i="1"/>
  <c r="T487" i="1" s="1"/>
  <c r="Y487" i="1"/>
  <c r="AA487" i="1" s="1"/>
  <c r="X479" i="1"/>
  <c r="Z479" i="1" s="1"/>
  <c r="S479" i="1"/>
  <c r="T479" i="1" s="1"/>
  <c r="S471" i="1"/>
  <c r="T471" i="1" s="1"/>
  <c r="X471" i="1"/>
  <c r="Z471" i="1" s="1"/>
  <c r="M463" i="1"/>
  <c r="Y463" i="1"/>
  <c r="AA463" i="1" s="1"/>
  <c r="X463" i="1"/>
  <c r="Z463" i="1" s="1"/>
  <c r="S463" i="1"/>
  <c r="T463" i="1" s="1"/>
  <c r="M455" i="1"/>
  <c r="Y455" i="1"/>
  <c r="AA455" i="1" s="1"/>
  <c r="S455" i="1"/>
  <c r="T455" i="1" s="1"/>
  <c r="X455" i="1"/>
  <c r="Z455" i="1" s="1"/>
  <c r="X451" i="1"/>
  <c r="Z451" i="1" s="1"/>
  <c r="S447" i="1"/>
  <c r="T447" i="1" s="1"/>
  <c r="S439" i="1"/>
  <c r="T439" i="1" s="1"/>
  <c r="X439" i="1"/>
  <c r="Z439" i="1" s="1"/>
  <c r="Y431" i="1"/>
  <c r="AA431" i="1" s="1"/>
  <c r="S431" i="1"/>
  <c r="T431" i="1" s="1"/>
  <c r="M423" i="1"/>
  <c r="S423" i="1"/>
  <c r="T423" i="1" s="1"/>
  <c r="X415" i="1"/>
  <c r="Z415" i="1" s="1"/>
  <c r="S407" i="1"/>
  <c r="T407" i="1" s="1"/>
  <c r="X407" i="1"/>
  <c r="Z407" i="1" s="1"/>
  <c r="M399" i="1"/>
  <c r="Y399" i="1"/>
  <c r="AA399" i="1" s="1"/>
  <c r="X399" i="1"/>
  <c r="Z399" i="1" s="1"/>
  <c r="S399" i="1"/>
  <c r="T399" i="1" s="1"/>
  <c r="X391" i="1"/>
  <c r="Z391" i="1" s="1"/>
  <c r="X383" i="1"/>
  <c r="Z383" i="1" s="1"/>
  <c r="S383" i="1"/>
  <c r="T383" i="1" s="1"/>
  <c r="M375" i="1"/>
  <c r="S375" i="1"/>
  <c r="T375" i="1" s="1"/>
  <c r="X375" i="1"/>
  <c r="Z375" i="1" s="1"/>
  <c r="S367" i="1"/>
  <c r="T367" i="1" s="1"/>
  <c r="S359" i="1"/>
  <c r="T359" i="1" s="1"/>
  <c r="X359" i="1"/>
  <c r="Z359" i="1" s="1"/>
  <c r="S343" i="1"/>
  <c r="T343" i="1" s="1"/>
  <c r="X343" i="1"/>
  <c r="Z343" i="1" s="1"/>
  <c r="M335" i="1"/>
  <c r="Y335" i="1"/>
  <c r="AA335" i="1" s="1"/>
  <c r="X335" i="1"/>
  <c r="Z335" i="1" s="1"/>
  <c r="S335" i="1"/>
  <c r="T335" i="1" s="1"/>
  <c r="S327" i="1"/>
  <c r="T327" i="1" s="1"/>
  <c r="X327" i="1"/>
  <c r="Z327" i="1" s="1"/>
  <c r="S319" i="1"/>
  <c r="T319" i="1" s="1"/>
  <c r="X319" i="1"/>
  <c r="Z319" i="1" s="1"/>
  <c r="M311" i="1"/>
  <c r="Y311" i="1"/>
  <c r="AA311" i="1" s="1"/>
  <c r="S303" i="1"/>
  <c r="T303" i="1" s="1"/>
  <c r="X303" i="1"/>
  <c r="Z303" i="1" s="1"/>
  <c r="M295" i="1"/>
  <c r="Y295" i="1"/>
  <c r="AA295" i="1" s="1"/>
  <c r="S295" i="1"/>
  <c r="T295" i="1" s="1"/>
  <c r="S287" i="1"/>
  <c r="T287" i="1" s="1"/>
  <c r="Y287" i="1"/>
  <c r="AA287" i="1" s="1"/>
  <c r="S279" i="1"/>
  <c r="T279" i="1" s="1"/>
  <c r="S271" i="1"/>
  <c r="T271" i="1" s="1"/>
  <c r="X263" i="1"/>
  <c r="Z263" i="1" s="1"/>
  <c r="M255" i="1"/>
  <c r="Y255" i="1"/>
  <c r="AA255" i="1" s="1"/>
  <c r="X255" i="1"/>
  <c r="Z255" i="1" s="1"/>
  <c r="M239" i="1"/>
  <c r="S239" i="1"/>
  <c r="T239" i="1" s="1"/>
  <c r="X239" i="1"/>
  <c r="Z239" i="1" s="1"/>
  <c r="Y239" i="1"/>
  <c r="AA239" i="1" s="1"/>
  <c r="M231" i="1"/>
  <c r="S231" i="1"/>
  <c r="T231" i="1" s="1"/>
  <c r="Y231" i="1"/>
  <c r="AA231" i="1" s="1"/>
  <c r="X231" i="1"/>
  <c r="Z231" i="1" s="1"/>
  <c r="M223" i="1"/>
  <c r="M215" i="1"/>
  <c r="S215" i="1"/>
  <c r="T215" i="1" s="1"/>
  <c r="X215" i="1"/>
  <c r="Z215" i="1" s="1"/>
  <c r="M207" i="1"/>
  <c r="S207" i="1"/>
  <c r="T207" i="1" s="1"/>
  <c r="Y207" i="1"/>
  <c r="AA207" i="1" s="1"/>
  <c r="X207" i="1"/>
  <c r="Z207" i="1" s="1"/>
  <c r="M199" i="1"/>
  <c r="Y199" i="1"/>
  <c r="AA199" i="1" s="1"/>
  <c r="S199" i="1"/>
  <c r="T199" i="1" s="1"/>
  <c r="X199" i="1"/>
  <c r="Z199" i="1" s="1"/>
  <c r="M191" i="1"/>
  <c r="S191" i="1"/>
  <c r="T191" i="1" s="1"/>
  <c r="Y191" i="1"/>
  <c r="AA191" i="1" s="1"/>
  <c r="M183" i="1"/>
  <c r="S183" i="1"/>
  <c r="T183" i="1" s="1"/>
  <c r="Y183" i="1"/>
  <c r="AA183" i="1" s="1"/>
  <c r="X183" i="1"/>
  <c r="Z183" i="1" s="1"/>
  <c r="M175" i="1"/>
  <c r="Y175" i="1"/>
  <c r="AA175" i="1" s="1"/>
  <c r="S175" i="1"/>
  <c r="T175" i="1" s="1"/>
  <c r="X175" i="1"/>
  <c r="Z175" i="1" s="1"/>
  <c r="M167" i="1"/>
  <c r="X167" i="1"/>
  <c r="Z167" i="1" s="1"/>
  <c r="S167" i="1"/>
  <c r="T167" i="1" s="1"/>
  <c r="M159" i="1"/>
  <c r="Y159" i="1"/>
  <c r="AA159" i="1" s="1"/>
  <c r="X159" i="1"/>
  <c r="Z159" i="1" s="1"/>
  <c r="M151" i="1"/>
  <c r="S151" i="1"/>
  <c r="T151" i="1" s="1"/>
  <c r="X151" i="1"/>
  <c r="Z151" i="1" s="1"/>
  <c r="M143" i="1"/>
  <c r="Y143" i="1"/>
  <c r="AA143" i="1" s="1"/>
  <c r="X143" i="1"/>
  <c r="Z143" i="1" s="1"/>
  <c r="S143" i="1"/>
  <c r="T143" i="1" s="1"/>
  <c r="Y135" i="1"/>
  <c r="AA135" i="1" s="1"/>
  <c r="X135" i="1"/>
  <c r="Z135" i="1" s="1"/>
  <c r="M127" i="1"/>
  <c r="Y127" i="1"/>
  <c r="AA127" i="1" s="1"/>
  <c r="S127" i="1"/>
  <c r="T127" i="1" s="1"/>
  <c r="X127" i="1"/>
  <c r="Z127" i="1" s="1"/>
  <c r="M119" i="1"/>
  <c r="Y119" i="1"/>
  <c r="AA119" i="1" s="1"/>
  <c r="X119" i="1"/>
  <c r="Z119" i="1" s="1"/>
  <c r="S119" i="1"/>
  <c r="T119" i="1" s="1"/>
  <c r="M111" i="1"/>
  <c r="S111" i="1"/>
  <c r="T111" i="1" s="1"/>
  <c r="Y111" i="1"/>
  <c r="AA111" i="1" s="1"/>
  <c r="M103" i="1"/>
  <c r="X103" i="1"/>
  <c r="Z103" i="1" s="1"/>
  <c r="Y103" i="1"/>
  <c r="AA103" i="1" s="1"/>
  <c r="S103" i="1"/>
  <c r="T103" i="1" s="1"/>
  <c r="M95" i="1"/>
  <c r="X95" i="1"/>
  <c r="Z95" i="1" s="1"/>
  <c r="Y95" i="1"/>
  <c r="AA95" i="1" s="1"/>
  <c r="S95" i="1"/>
  <c r="T95" i="1" s="1"/>
  <c r="M87" i="1"/>
  <c r="Y87" i="1"/>
  <c r="AA87" i="1" s="1"/>
  <c r="X87" i="1"/>
  <c r="Z87" i="1" s="1"/>
  <c r="S87" i="1"/>
  <c r="T87" i="1" s="1"/>
  <c r="M79" i="1"/>
  <c r="S79" i="1"/>
  <c r="T79" i="1" s="1"/>
  <c r="X79" i="1"/>
  <c r="Z79" i="1" s="1"/>
  <c r="Y79" i="1"/>
  <c r="AA79" i="1" s="1"/>
  <c r="M71" i="1"/>
  <c r="Y71" i="1"/>
  <c r="AA71" i="1" s="1"/>
  <c r="S71" i="1"/>
  <c r="T71" i="1" s="1"/>
  <c r="X71" i="1"/>
  <c r="Z71" i="1" s="1"/>
  <c r="M63" i="1"/>
  <c r="X63" i="1"/>
  <c r="Z63" i="1" s="1"/>
  <c r="S63" i="1"/>
  <c r="T63" i="1" s="1"/>
  <c r="M55" i="1"/>
  <c r="S55" i="1"/>
  <c r="T55" i="1" s="1"/>
  <c r="S47" i="1"/>
  <c r="T47" i="1" s="1"/>
  <c r="X47" i="1"/>
  <c r="Z47" i="1" s="1"/>
  <c r="S39" i="1"/>
  <c r="T39" i="1" s="1"/>
  <c r="S23" i="1"/>
  <c r="T23" i="1" s="1"/>
  <c r="X23" i="1"/>
  <c r="Z23" i="1" s="1"/>
  <c r="S15" i="1"/>
  <c r="T15" i="1" s="1"/>
  <c r="Y15" i="1"/>
  <c r="AA15" i="1" s="1"/>
  <c r="Y2375" i="1"/>
  <c r="AA2375" i="1" s="1"/>
  <c r="Y2475" i="1"/>
  <c r="AA2475" i="1" s="1"/>
  <c r="X2503" i="1"/>
  <c r="Z2503" i="1" s="1"/>
  <c r="X6" i="1"/>
  <c r="Z6" i="1" s="1"/>
  <c r="S2015" i="1"/>
  <c r="T2015" i="1" s="1"/>
  <c r="X55" i="1"/>
  <c r="Z55" i="1" s="1"/>
  <c r="X575" i="1"/>
  <c r="Z575" i="1" s="1"/>
  <c r="M2351" i="1"/>
  <c r="M2319" i="1"/>
  <c r="X2307" i="1"/>
  <c r="Z2307" i="1" s="1"/>
  <c r="X2295" i="1"/>
  <c r="Z2295" i="1" s="1"/>
  <c r="M2291" i="1"/>
  <c r="Y2279" i="1"/>
  <c r="AA2279" i="1" s="1"/>
  <c r="M2255" i="1"/>
  <c r="S2231" i="1"/>
  <c r="T2231" i="1" s="1"/>
  <c r="S2207" i="1"/>
  <c r="T2207" i="1" s="1"/>
  <c r="M2183" i="1"/>
  <c r="X2183" i="1"/>
  <c r="Z2183" i="1" s="1"/>
  <c r="Y2175" i="1"/>
  <c r="AA2175" i="1" s="1"/>
  <c r="M2167" i="1"/>
  <c r="X2167" i="1"/>
  <c r="Z2167" i="1" s="1"/>
  <c r="Y2167" i="1"/>
  <c r="AA2167" i="1" s="1"/>
  <c r="M2159" i="1"/>
  <c r="X2159" i="1"/>
  <c r="Z2159" i="1" s="1"/>
  <c r="M2151" i="1"/>
  <c r="X2151" i="1"/>
  <c r="Z2151" i="1" s="1"/>
  <c r="M2143" i="1"/>
  <c r="S2143" i="1"/>
  <c r="T2143" i="1" s="1"/>
  <c r="M2135" i="1"/>
  <c r="Y2135" i="1"/>
  <c r="AA2135" i="1" s="1"/>
  <c r="S2135" i="1"/>
  <c r="T2135" i="1" s="1"/>
  <c r="M2131" i="1"/>
  <c r="M2127" i="1"/>
  <c r="X2127" i="1"/>
  <c r="Z2127" i="1" s="1"/>
  <c r="S2127" i="1"/>
  <c r="T2127" i="1" s="1"/>
  <c r="M2119" i="1"/>
  <c r="Y2119" i="1"/>
  <c r="AA2119" i="1" s="1"/>
  <c r="S2119" i="1"/>
  <c r="T2119" i="1" s="1"/>
  <c r="X2119" i="1"/>
  <c r="Z2119" i="1" s="1"/>
  <c r="M2111" i="1"/>
  <c r="Y2111" i="1"/>
  <c r="AA2111" i="1" s="1"/>
  <c r="S2111" i="1"/>
  <c r="T2111" i="1" s="1"/>
  <c r="X2111" i="1"/>
  <c r="Z2111" i="1" s="1"/>
  <c r="M2103" i="1"/>
  <c r="Y2103" i="1"/>
  <c r="AA2103" i="1" s="1"/>
  <c r="X2103" i="1"/>
  <c r="Z2103" i="1" s="1"/>
  <c r="S2103" i="1"/>
  <c r="T2103" i="1" s="1"/>
  <c r="M2087" i="1"/>
  <c r="X2087" i="1"/>
  <c r="Z2087" i="1" s="1"/>
  <c r="Y2087" i="1"/>
  <c r="AA2087" i="1" s="1"/>
  <c r="M2079" i="1"/>
  <c r="Y2079" i="1"/>
  <c r="AA2079" i="1" s="1"/>
  <c r="Y2071" i="1"/>
  <c r="AA2071" i="1" s="1"/>
  <c r="M2063" i="1"/>
  <c r="X2063" i="1"/>
  <c r="Z2063" i="1" s="1"/>
  <c r="AI2063" i="1" s="1"/>
  <c r="M2055" i="1"/>
  <c r="X2055" i="1"/>
  <c r="Z2055" i="1" s="1"/>
  <c r="Y2055" i="1"/>
  <c r="AA2055" i="1" s="1"/>
  <c r="S2055" i="1"/>
  <c r="T2055" i="1" s="1"/>
  <c r="S2051" i="1"/>
  <c r="T2051" i="1" s="1"/>
  <c r="M2047" i="1"/>
  <c r="Y2047" i="1"/>
  <c r="AA2047" i="1" s="1"/>
  <c r="X2047" i="1"/>
  <c r="Z2047" i="1" s="1"/>
  <c r="M2039" i="1"/>
  <c r="S2039" i="1"/>
  <c r="T2039" i="1" s="1"/>
  <c r="X2039" i="1"/>
  <c r="Z2039" i="1" s="1"/>
  <c r="M2031" i="1"/>
  <c r="Y2031" i="1"/>
  <c r="AA2031" i="1" s="1"/>
  <c r="S2031" i="1"/>
  <c r="T2031" i="1" s="1"/>
  <c r="X2031" i="1"/>
  <c r="Z2031" i="1" s="1"/>
  <c r="M2023" i="1"/>
  <c r="S2023" i="1"/>
  <c r="T2023" i="1" s="1"/>
  <c r="X2023" i="1"/>
  <c r="Z2023" i="1" s="1"/>
  <c r="M2019" i="1"/>
  <c r="M2007" i="1"/>
  <c r="S2007" i="1"/>
  <c r="T2007" i="1" s="1"/>
  <c r="Y2007" i="1"/>
  <c r="AA2007" i="1" s="1"/>
  <c r="M1999" i="1"/>
  <c r="X1999" i="1"/>
  <c r="Z1999" i="1" s="1"/>
  <c r="Y1999" i="1"/>
  <c r="AA1999" i="1" s="1"/>
  <c r="M1991" i="1"/>
  <c r="X1991" i="1"/>
  <c r="Z1991" i="1" s="1"/>
  <c r="Y1991" i="1"/>
  <c r="AA1991" i="1" s="1"/>
  <c r="M1983" i="1"/>
  <c r="S1983" i="1"/>
  <c r="T1983" i="1" s="1"/>
  <c r="X1983" i="1"/>
  <c r="Z1983" i="1" s="1"/>
  <c r="M1975" i="1"/>
  <c r="S1975" i="1"/>
  <c r="T1975" i="1" s="1"/>
  <c r="X1975" i="1"/>
  <c r="Z1975" i="1" s="1"/>
  <c r="Y1975" i="1"/>
  <c r="AA1975" i="1" s="1"/>
  <c r="M1967" i="1"/>
  <c r="S1967" i="1"/>
  <c r="T1967" i="1" s="1"/>
  <c r="X1967" i="1"/>
  <c r="Z1967" i="1" s="1"/>
  <c r="M1959" i="1"/>
  <c r="S1959" i="1"/>
  <c r="T1959" i="1" s="1"/>
  <c r="Y1959" i="1"/>
  <c r="AA1959" i="1" s="1"/>
  <c r="X1959" i="1"/>
  <c r="Z1959" i="1" s="1"/>
  <c r="M1951" i="1"/>
  <c r="X1951" i="1"/>
  <c r="Z1951" i="1" s="1"/>
  <c r="Y1951" i="1"/>
  <c r="AA1951" i="1" s="1"/>
  <c r="M1943" i="1"/>
  <c r="S1943" i="1"/>
  <c r="T1943" i="1" s="1"/>
  <c r="Y1943" i="1"/>
  <c r="AA1943" i="1" s="1"/>
  <c r="M1935" i="1"/>
  <c r="X1935" i="1"/>
  <c r="Z1935" i="1" s="1"/>
  <c r="S1935" i="1"/>
  <c r="T1935" i="1" s="1"/>
  <c r="M1927" i="1"/>
  <c r="S1927" i="1"/>
  <c r="T1927" i="1" s="1"/>
  <c r="X1927" i="1"/>
  <c r="Z1927" i="1" s="1"/>
  <c r="M1919" i="1"/>
  <c r="S1919" i="1"/>
  <c r="T1919" i="1" s="1"/>
  <c r="X1919" i="1"/>
  <c r="Z1919" i="1" s="1"/>
  <c r="Y1919" i="1"/>
  <c r="AA1919" i="1" s="1"/>
  <c r="Y1911" i="1"/>
  <c r="AA1911" i="1" s="1"/>
  <c r="X1911" i="1"/>
  <c r="Z1911" i="1" s="1"/>
  <c r="M1903" i="1"/>
  <c r="S1903" i="1"/>
  <c r="T1903" i="1" s="1"/>
  <c r="X1903" i="1"/>
  <c r="Z1903" i="1" s="1"/>
  <c r="M1895" i="1"/>
  <c r="S1895" i="1"/>
  <c r="T1895" i="1" s="1"/>
  <c r="X1895" i="1"/>
  <c r="Z1895" i="1" s="1"/>
  <c r="Y1895" i="1"/>
  <c r="AA1895" i="1" s="1"/>
  <c r="M1887" i="1"/>
  <c r="X1887" i="1"/>
  <c r="Z1887" i="1" s="1"/>
  <c r="Y1887" i="1"/>
  <c r="AA1887" i="1" s="1"/>
  <c r="M1879" i="1"/>
  <c r="Y1879" i="1"/>
  <c r="AA1879" i="1" s="1"/>
  <c r="S1879" i="1"/>
  <c r="T1879" i="1" s="1"/>
  <c r="M1871" i="1"/>
  <c r="S1871" i="1"/>
  <c r="T1871" i="1" s="1"/>
  <c r="X1871" i="1"/>
  <c r="Z1871" i="1" s="1"/>
  <c r="M1863" i="1"/>
  <c r="X1863" i="1"/>
  <c r="Z1863" i="1" s="1"/>
  <c r="Y1863" i="1"/>
  <c r="AA1863" i="1" s="1"/>
  <c r="S1863" i="1"/>
  <c r="T1863" i="1" s="1"/>
  <c r="S1855" i="1"/>
  <c r="T1855" i="1" s="1"/>
  <c r="Y1855" i="1"/>
  <c r="AA1855" i="1" s="1"/>
  <c r="M1847" i="1"/>
  <c r="Y1847" i="1"/>
  <c r="AA1847" i="1" s="1"/>
  <c r="X1847" i="1"/>
  <c r="Z1847" i="1" s="1"/>
  <c r="M1839" i="1"/>
  <c r="X1839" i="1"/>
  <c r="Z1839" i="1" s="1"/>
  <c r="S1839" i="1"/>
  <c r="T1839" i="1" s="1"/>
  <c r="M1831" i="1"/>
  <c r="S1831" i="1"/>
  <c r="T1831" i="1" s="1"/>
  <c r="X1831" i="1"/>
  <c r="Z1831" i="1" s="1"/>
  <c r="M1823" i="1"/>
  <c r="S1823" i="1"/>
  <c r="T1823" i="1" s="1"/>
  <c r="Y1823" i="1"/>
  <c r="AA1823" i="1" s="1"/>
  <c r="M1815" i="1"/>
  <c r="Y1815" i="1"/>
  <c r="AA1815" i="1" s="1"/>
  <c r="X1815" i="1"/>
  <c r="Z1815" i="1" s="1"/>
  <c r="S1815" i="1"/>
  <c r="T1815" i="1" s="1"/>
  <c r="Y1807" i="1"/>
  <c r="AA1807" i="1" s="1"/>
  <c r="S1807" i="1"/>
  <c r="T1807" i="1" s="1"/>
  <c r="M1799" i="1"/>
  <c r="Y1799" i="1"/>
  <c r="AA1799" i="1" s="1"/>
  <c r="S1799" i="1"/>
  <c r="T1799" i="1" s="1"/>
  <c r="X1799" i="1"/>
  <c r="Z1799" i="1" s="1"/>
  <c r="M1791" i="1"/>
  <c r="Y1791" i="1"/>
  <c r="AA1791" i="1" s="1"/>
  <c r="X1791" i="1"/>
  <c r="Z1791" i="1" s="1"/>
  <c r="M1775" i="1"/>
  <c r="Y1775" i="1"/>
  <c r="AA1775" i="1" s="1"/>
  <c r="Y1767" i="1"/>
  <c r="AA1767" i="1" s="1"/>
  <c r="X1767" i="1"/>
  <c r="Z1767" i="1" s="1"/>
  <c r="M1759" i="1"/>
  <c r="S1759" i="1"/>
  <c r="T1759" i="1" s="1"/>
  <c r="X1759" i="1"/>
  <c r="Z1759" i="1" s="1"/>
  <c r="Y1759" i="1"/>
  <c r="AA1759" i="1" s="1"/>
  <c r="X1751" i="1"/>
  <c r="Z1751" i="1" s="1"/>
  <c r="Y1751" i="1"/>
  <c r="AA1751" i="1" s="1"/>
  <c r="M1743" i="1"/>
  <c r="Y1743" i="1"/>
  <c r="AA1743" i="1" s="1"/>
  <c r="X1735" i="1"/>
  <c r="Z1735" i="1" s="1"/>
  <c r="Y1735" i="1"/>
  <c r="AA1735" i="1" s="1"/>
  <c r="M1727" i="1"/>
  <c r="Y1727" i="1"/>
  <c r="AA1727" i="1" s="1"/>
  <c r="S1727" i="1"/>
  <c r="T1727" i="1" s="1"/>
  <c r="S1719" i="1"/>
  <c r="T1719" i="1" s="1"/>
  <c r="Y1719" i="1"/>
  <c r="AA1719" i="1" s="1"/>
  <c r="M1710" i="1"/>
  <c r="X1710" i="1"/>
  <c r="Z1710" i="1" s="1"/>
  <c r="S1710" i="1"/>
  <c r="T1710" i="1" s="1"/>
  <c r="M1702" i="1"/>
  <c r="S1702" i="1"/>
  <c r="T1702" i="1" s="1"/>
  <c r="X1702" i="1"/>
  <c r="Z1702" i="1" s="1"/>
  <c r="S1694" i="1"/>
  <c r="T1694" i="1" s="1"/>
  <c r="Y1694" i="1"/>
  <c r="AA1694" i="1" s="1"/>
  <c r="S1686" i="1"/>
  <c r="T1686" i="1" s="1"/>
  <c r="Y1686" i="1"/>
  <c r="AA1686" i="1" s="1"/>
  <c r="M1678" i="1"/>
  <c r="X1678" i="1"/>
  <c r="Z1678" i="1" s="1"/>
  <c r="Y1678" i="1"/>
  <c r="AA1678" i="1" s="1"/>
  <c r="M1670" i="1"/>
  <c r="Y1670" i="1"/>
  <c r="AA1670" i="1" s="1"/>
  <c r="X1670" i="1"/>
  <c r="Z1670" i="1" s="1"/>
  <c r="M1662" i="1"/>
  <c r="X1662" i="1"/>
  <c r="Z1662" i="1" s="1"/>
  <c r="Y1662" i="1"/>
  <c r="AA1662" i="1" s="1"/>
  <c r="S1662" i="1"/>
  <c r="T1662" i="1" s="1"/>
  <c r="M1654" i="1"/>
  <c r="Y1654" i="1"/>
  <c r="AA1654" i="1" s="1"/>
  <c r="X1654" i="1"/>
  <c r="Z1654" i="1" s="1"/>
  <c r="S1654" i="1"/>
  <c r="T1654" i="1" s="1"/>
  <c r="M1646" i="1"/>
  <c r="X1646" i="1"/>
  <c r="Z1646" i="1" s="1"/>
  <c r="Y1646" i="1"/>
  <c r="AA1646" i="1" s="1"/>
  <c r="S1646" i="1"/>
  <c r="T1646" i="1" s="1"/>
  <c r="M1630" i="1"/>
  <c r="X1630" i="1"/>
  <c r="Z1630" i="1" s="1"/>
  <c r="Y1630" i="1"/>
  <c r="AA1630" i="1" s="1"/>
  <c r="M1622" i="1"/>
  <c r="S1622" i="1"/>
  <c r="T1622" i="1" s="1"/>
  <c r="Y1622" i="1"/>
  <c r="AA1622" i="1" s="1"/>
  <c r="X1622" i="1"/>
  <c r="Z1622" i="1" s="1"/>
  <c r="M1614" i="1"/>
  <c r="X1614" i="1"/>
  <c r="Z1614" i="1" s="1"/>
  <c r="Y1614" i="1"/>
  <c r="AA1614" i="1" s="1"/>
  <c r="S1614" i="1"/>
  <c r="T1614" i="1" s="1"/>
  <c r="M1606" i="1"/>
  <c r="Y1606" i="1"/>
  <c r="AA1606" i="1" s="1"/>
  <c r="S1606" i="1"/>
  <c r="T1606" i="1" s="1"/>
  <c r="X1606" i="1"/>
  <c r="Z1606" i="1" s="1"/>
  <c r="M1598" i="1"/>
  <c r="Y1598" i="1"/>
  <c r="AA1598" i="1" s="1"/>
  <c r="X1598" i="1"/>
  <c r="Z1598" i="1" s="1"/>
  <c r="M1582" i="1"/>
  <c r="X1582" i="1"/>
  <c r="Z1582" i="1" s="1"/>
  <c r="Y1582" i="1"/>
  <c r="AA1582" i="1" s="1"/>
  <c r="S1582" i="1"/>
  <c r="T1582" i="1" s="1"/>
  <c r="M1574" i="1"/>
  <c r="S1574" i="1"/>
  <c r="T1574" i="1" s="1"/>
  <c r="X1574" i="1"/>
  <c r="Z1574" i="1" s="1"/>
  <c r="M1566" i="1"/>
  <c r="Y1566" i="1"/>
  <c r="AA1566" i="1" s="1"/>
  <c r="X1566" i="1"/>
  <c r="Z1566" i="1" s="1"/>
  <c r="S1566" i="1"/>
  <c r="T1566" i="1" s="1"/>
  <c r="M1558" i="1"/>
  <c r="X1558" i="1"/>
  <c r="Z1558" i="1" s="1"/>
  <c r="Y1558" i="1"/>
  <c r="AA1558" i="1" s="1"/>
  <c r="S1558" i="1"/>
  <c r="T1558" i="1" s="1"/>
  <c r="M1170" i="1"/>
  <c r="X1170" i="1"/>
  <c r="Z1170" i="1" s="1"/>
  <c r="X2463" i="1"/>
  <c r="Z2463" i="1" s="1"/>
  <c r="AI2463" i="1" s="1"/>
  <c r="X2439" i="1"/>
  <c r="Z2439" i="1" s="1"/>
  <c r="X223" i="1"/>
  <c r="Z223" i="1" s="1"/>
  <c r="X2247" i="1"/>
  <c r="Z2247" i="1" s="1"/>
  <c r="X295" i="1"/>
  <c r="Z295" i="1" s="1"/>
  <c r="S2367" i="1"/>
  <c r="T2367" i="1" s="1"/>
  <c r="M2071" i="1"/>
  <c r="X2071" i="1"/>
  <c r="Z2071" i="1" s="1"/>
  <c r="M1911" i="1"/>
  <c r="S1911" i="1"/>
  <c r="T1911" i="1" s="1"/>
  <c r="M1855" i="1"/>
  <c r="X1855" i="1"/>
  <c r="Z1855" i="1" s="1"/>
  <c r="M1807" i="1"/>
  <c r="X1807" i="1"/>
  <c r="Z1807" i="1" s="1"/>
  <c r="M1783" i="1"/>
  <c r="Y1783" i="1"/>
  <c r="AA1783" i="1" s="1"/>
  <c r="AI1783" i="1" s="1"/>
  <c r="M1767" i="1"/>
  <c r="S1767" i="1"/>
  <c r="T1767" i="1" s="1"/>
  <c r="S1763" i="1"/>
  <c r="T1763" i="1" s="1"/>
  <c r="M1751" i="1"/>
  <c r="S1751" i="1"/>
  <c r="T1751" i="1" s="1"/>
  <c r="M1735" i="1"/>
  <c r="S1735" i="1"/>
  <c r="T1735" i="1" s="1"/>
  <c r="M1719" i="1"/>
  <c r="X1719" i="1"/>
  <c r="Z1719" i="1" s="1"/>
  <c r="M1694" i="1"/>
  <c r="X1694" i="1"/>
  <c r="Z1694" i="1" s="1"/>
  <c r="M1686" i="1"/>
  <c r="X1686" i="1"/>
  <c r="Z1686" i="1" s="1"/>
  <c r="M1638" i="1"/>
  <c r="Y1638" i="1"/>
  <c r="AA1638" i="1" s="1"/>
  <c r="AI1638" i="1" s="1"/>
  <c r="M1590" i="1"/>
  <c r="Y1590" i="1"/>
  <c r="AA1590" i="1" s="1"/>
  <c r="AI1590" i="1" s="1"/>
  <c r="M1486" i="1"/>
  <c r="Y1486" i="1"/>
  <c r="AA1486" i="1" s="1"/>
  <c r="M1382" i="1"/>
  <c r="S1382" i="1"/>
  <c r="T1382" i="1" s="1"/>
  <c r="M1366" i="1"/>
  <c r="S1366" i="1"/>
  <c r="T1366" i="1" s="1"/>
  <c r="S1250" i="1"/>
  <c r="T1250" i="1" s="1"/>
  <c r="M1210" i="1"/>
  <c r="M1118" i="1"/>
  <c r="Y1118" i="1"/>
  <c r="AA1118" i="1" s="1"/>
  <c r="M1094" i="1"/>
  <c r="X1094" i="1"/>
  <c r="Z1094" i="1" s="1"/>
  <c r="M1086" i="1"/>
  <c r="Y1086" i="1"/>
  <c r="AA1086" i="1" s="1"/>
  <c r="M1078" i="1"/>
  <c r="X1078" i="1"/>
  <c r="Z1078" i="1" s="1"/>
  <c r="M1070" i="1"/>
  <c r="Y1070" i="1"/>
  <c r="AA1070" i="1" s="1"/>
  <c r="M1062" i="1"/>
  <c r="X1062" i="1"/>
  <c r="Z1062" i="1" s="1"/>
  <c r="M1046" i="1"/>
  <c r="Y1046" i="1"/>
  <c r="AA1046" i="1" s="1"/>
  <c r="M982" i="1"/>
  <c r="S982" i="1"/>
  <c r="T982" i="1" s="1"/>
  <c r="M918" i="1"/>
  <c r="S918" i="1"/>
  <c r="T918" i="1" s="1"/>
  <c r="M878" i="1"/>
  <c r="S878" i="1"/>
  <c r="T878" i="1" s="1"/>
  <c r="M838" i="1"/>
  <c r="Y838" i="1"/>
  <c r="AA838" i="1" s="1"/>
  <c r="S838" i="1"/>
  <c r="T838" i="1" s="1"/>
  <c r="M822" i="1"/>
  <c r="Y822" i="1"/>
  <c r="AA822" i="1" s="1"/>
  <c r="M806" i="1"/>
  <c r="X806" i="1"/>
  <c r="Z806" i="1" s="1"/>
  <c r="AI806" i="1" s="1"/>
  <c r="M679" i="1"/>
  <c r="S679" i="1"/>
  <c r="T679" i="1" s="1"/>
  <c r="M583" i="1"/>
  <c r="X583" i="1"/>
  <c r="Z583" i="1" s="1"/>
  <c r="M575" i="1"/>
  <c r="Y575" i="1"/>
  <c r="AA575" i="1" s="1"/>
  <c r="M567" i="1"/>
  <c r="Y567" i="1"/>
  <c r="AA567" i="1" s="1"/>
  <c r="X567" i="1"/>
  <c r="Z567" i="1" s="1"/>
  <c r="M551" i="1"/>
  <c r="X551" i="1"/>
  <c r="Z551" i="1" s="1"/>
  <c r="M543" i="1"/>
  <c r="Y543" i="1"/>
  <c r="AA543" i="1" s="1"/>
  <c r="Y535" i="1"/>
  <c r="AA535" i="1" s="1"/>
  <c r="M527" i="1"/>
  <c r="Y527" i="1"/>
  <c r="AA527" i="1" s="1"/>
  <c r="M519" i="1"/>
  <c r="X519" i="1"/>
  <c r="Z519" i="1" s="1"/>
  <c r="M511" i="1"/>
  <c r="Y511" i="1"/>
  <c r="AA511" i="1" s="1"/>
  <c r="M503" i="1"/>
  <c r="X503" i="1"/>
  <c r="Z503" i="1" s="1"/>
  <c r="M495" i="1"/>
  <c r="Y495" i="1"/>
  <c r="AA495" i="1" s="1"/>
  <c r="M479" i="1"/>
  <c r="Y479" i="1"/>
  <c r="AA479" i="1" s="1"/>
  <c r="M471" i="1"/>
  <c r="Y471" i="1"/>
  <c r="AA471" i="1" s="1"/>
  <c r="M447" i="1"/>
  <c r="Y447" i="1"/>
  <c r="AA447" i="1" s="1"/>
  <c r="M439" i="1"/>
  <c r="Y439" i="1"/>
  <c r="AA439" i="1" s="1"/>
  <c r="M431" i="1"/>
  <c r="X431" i="1"/>
  <c r="Z431" i="1" s="1"/>
  <c r="M415" i="1"/>
  <c r="M407" i="1"/>
  <c r="Y407" i="1"/>
  <c r="AA407" i="1" s="1"/>
  <c r="M391" i="1"/>
  <c r="Y391" i="1"/>
  <c r="AA391" i="1" s="1"/>
  <c r="M383" i="1"/>
  <c r="Y383" i="1"/>
  <c r="AA383" i="1" s="1"/>
  <c r="M367" i="1"/>
  <c r="X367" i="1"/>
  <c r="Z367" i="1" s="1"/>
  <c r="M359" i="1"/>
  <c r="Y359" i="1"/>
  <c r="AA359" i="1" s="1"/>
  <c r="M351" i="1"/>
  <c r="Y351" i="1"/>
  <c r="AA351" i="1" s="1"/>
  <c r="M343" i="1"/>
  <c r="Y343" i="1"/>
  <c r="AA343" i="1" s="1"/>
  <c r="M327" i="1"/>
  <c r="Y327" i="1"/>
  <c r="AA327" i="1" s="1"/>
  <c r="M319" i="1"/>
  <c r="Y319" i="1"/>
  <c r="AA319" i="1" s="1"/>
  <c r="M303" i="1"/>
  <c r="Y303" i="1"/>
  <c r="AA303" i="1" s="1"/>
  <c r="M287" i="1"/>
  <c r="X287" i="1"/>
  <c r="Z287" i="1" s="1"/>
  <c r="M279" i="1"/>
  <c r="Y279" i="1"/>
  <c r="AA279" i="1" s="1"/>
  <c r="X279" i="1"/>
  <c r="Z279" i="1" s="1"/>
  <c r="M271" i="1"/>
  <c r="X271" i="1"/>
  <c r="Z271" i="1" s="1"/>
  <c r="Y271" i="1"/>
  <c r="AA271" i="1" s="1"/>
  <c r="M263" i="1"/>
  <c r="Y263" i="1"/>
  <c r="AA263" i="1" s="1"/>
  <c r="M247" i="1"/>
  <c r="S247" i="1"/>
  <c r="T247" i="1" s="1"/>
  <c r="M135" i="1"/>
  <c r="S135" i="1"/>
  <c r="T135" i="1" s="1"/>
  <c r="M47" i="1"/>
  <c r="Y47" i="1"/>
  <c r="AA47" i="1" s="1"/>
  <c r="M39" i="1"/>
  <c r="M31" i="1"/>
  <c r="Y31" i="1"/>
  <c r="AA31" i="1" s="1"/>
  <c r="X31" i="1"/>
  <c r="Z31" i="1" s="1"/>
  <c r="M23" i="1"/>
  <c r="Y23" i="1"/>
  <c r="AA23" i="1" s="1"/>
  <c r="M15" i="1"/>
  <c r="X15" i="1"/>
  <c r="Z15" i="1" s="1"/>
  <c r="X1727" i="1"/>
  <c r="Z1727" i="1" s="1"/>
  <c r="S2167" i="1"/>
  <c r="T2167" i="1" s="1"/>
  <c r="X1775" i="1"/>
  <c r="Z1775" i="1" s="1"/>
  <c r="S2295" i="1"/>
  <c r="T2295" i="1" s="1"/>
  <c r="Y1710" i="1"/>
  <c r="AA1710" i="1" s="1"/>
  <c r="Y1702" i="1"/>
  <c r="AA1702" i="1" s="1"/>
  <c r="S846" i="1"/>
  <c r="T846" i="1" s="1"/>
  <c r="X487" i="1"/>
  <c r="Z487" i="1" s="1"/>
  <c r="Y375" i="1"/>
  <c r="AA375" i="1" s="1"/>
  <c r="S311" i="1"/>
  <c r="T311" i="1" s="1"/>
  <c r="X822" i="1"/>
  <c r="Z822" i="1" s="1"/>
  <c r="X447" i="1"/>
  <c r="Z447" i="1" s="1"/>
  <c r="X351" i="1"/>
  <c r="Z351" i="1" s="1"/>
  <c r="X838" i="1"/>
  <c r="Z838" i="1" s="1"/>
  <c r="Y367" i="1"/>
  <c r="AA367" i="1" s="1"/>
  <c r="X1743" i="1"/>
  <c r="Z1743" i="1" s="1"/>
  <c r="S1678" i="1"/>
  <c r="T1678" i="1" s="1"/>
  <c r="Y1134" i="1"/>
  <c r="AA1134" i="1" s="1"/>
  <c r="Y862" i="1"/>
  <c r="AA862" i="1" s="1"/>
  <c r="S713" i="1"/>
  <c r="T713" i="1" s="1"/>
  <c r="Y559" i="1"/>
  <c r="AA559" i="1" s="1"/>
  <c r="X535" i="1"/>
  <c r="Z535" i="1" s="1"/>
  <c r="Y2151" i="1"/>
  <c r="AA2151" i="1" s="1"/>
  <c r="S2183" i="1"/>
  <c r="T2183" i="1" s="1"/>
  <c r="Y2335" i="1"/>
  <c r="AA2335" i="1" s="1"/>
  <c r="Y2159" i="1"/>
  <c r="AA2159" i="1" s="1"/>
  <c r="Y2143" i="1"/>
  <c r="AA2143" i="1" s="1"/>
  <c r="Y2127" i="1"/>
  <c r="AA2127" i="1" s="1"/>
  <c r="S2063" i="1"/>
  <c r="T2063" i="1" s="1"/>
  <c r="X1823" i="1"/>
  <c r="Z1823" i="1" s="1"/>
  <c r="X2143" i="1"/>
  <c r="Z2143" i="1" s="1"/>
  <c r="X2079" i="1"/>
  <c r="Z2079" i="1" s="1"/>
  <c r="X2007" i="1"/>
  <c r="Z2007" i="1" s="1"/>
  <c r="Y1983" i="1"/>
  <c r="AA1983" i="1" s="1"/>
  <c r="Y1967" i="1"/>
  <c r="AA1967" i="1" s="1"/>
  <c r="X1943" i="1"/>
  <c r="Z1943" i="1" s="1"/>
  <c r="Y1927" i="1"/>
  <c r="AA1927" i="1" s="1"/>
  <c r="Y1903" i="1"/>
  <c r="AA1903" i="1" s="1"/>
  <c r="X1879" i="1"/>
  <c r="Z1879" i="1" s="1"/>
  <c r="Y1871" i="1"/>
  <c r="AA1871" i="1" s="1"/>
  <c r="Y1859" i="1"/>
  <c r="AA1859" i="1" s="1"/>
  <c r="Y1839" i="1"/>
  <c r="AA1839" i="1" s="1"/>
  <c r="S2151" i="1"/>
  <c r="T2151" i="1" s="1"/>
  <c r="X2175" i="1"/>
  <c r="Z2175" i="1" s="1"/>
  <c r="X2135" i="1"/>
  <c r="Z2135" i="1" s="1"/>
  <c r="S2047" i="1"/>
  <c r="T2047" i="1" s="1"/>
  <c r="Y2039" i="1"/>
  <c r="AA2039" i="1" s="1"/>
  <c r="Y2023" i="1"/>
  <c r="AA2023" i="1" s="1"/>
  <c r="S1951" i="1"/>
  <c r="T1951" i="1" s="1"/>
  <c r="Y1935" i="1"/>
  <c r="AA1935" i="1" s="1"/>
  <c r="S1887" i="1"/>
  <c r="T1887" i="1" s="1"/>
  <c r="S1847" i="1"/>
  <c r="T1847" i="1" s="1"/>
  <c r="Y1831" i="1"/>
  <c r="AA1831" i="1" s="1"/>
  <c r="S2544" i="1"/>
  <c r="T2544" i="1" s="1"/>
  <c r="Y2552" i="1"/>
  <c r="AA2552" i="1" s="1"/>
  <c r="Y2560" i="1"/>
  <c r="AA2560" i="1" s="1"/>
  <c r="Y2568" i="1"/>
  <c r="AA2568" i="1" s="1"/>
  <c r="X2584" i="1"/>
  <c r="Z2584" i="1" s="1"/>
  <c r="X2585" i="1"/>
  <c r="Z2585" i="1" s="1"/>
  <c r="Y2576" i="1"/>
  <c r="AA2576" i="1" s="1"/>
  <c r="E4" i="32"/>
  <c r="S1718" i="1"/>
  <c r="T1718" i="1" s="1"/>
  <c r="S2615" i="1"/>
  <c r="T2615" i="1" s="1"/>
  <c r="Y2618" i="1"/>
  <c r="AA2618" i="1" s="1"/>
  <c r="X2512" i="1"/>
  <c r="Z2512" i="1" s="1"/>
  <c r="S2512" i="1"/>
  <c r="T2512" i="1" s="1"/>
  <c r="X2504" i="1"/>
  <c r="Z2504" i="1" s="1"/>
  <c r="Y2448" i="1"/>
  <c r="AA2448" i="1" s="1"/>
  <c r="X2360" i="1"/>
  <c r="Z2360" i="1" s="1"/>
  <c r="AI2360" i="1" s="1"/>
  <c r="S2552" i="1"/>
  <c r="T2552" i="1" s="1"/>
  <c r="S2560" i="1"/>
  <c r="T2560" i="1" s="1"/>
  <c r="Y2584" i="1"/>
  <c r="AA2584" i="1" s="1"/>
  <c r="S2592" i="1"/>
  <c r="T2592" i="1" s="1"/>
  <c r="X2608" i="1"/>
  <c r="Z2608" i="1" s="1"/>
  <c r="M2608" i="1"/>
  <c r="S2519" i="1"/>
  <c r="T2519" i="1" s="1"/>
  <c r="X2447" i="1"/>
  <c r="Z2447" i="1" s="1"/>
  <c r="S2383" i="1"/>
  <c r="T2383" i="1" s="1"/>
  <c r="X2015" i="1"/>
  <c r="Z2015" i="1" s="1"/>
  <c r="AI2015" i="1" s="1"/>
  <c r="M2015" i="1"/>
  <c r="Y1711" i="1"/>
  <c r="AA1711" i="1" s="1"/>
  <c r="M1711" i="1"/>
  <c r="Y1687" i="1"/>
  <c r="AA1687" i="1" s="1"/>
  <c r="M1687" i="1"/>
  <c r="M1447" i="1"/>
  <c r="X1319" i="1"/>
  <c r="Z1319" i="1" s="1"/>
  <c r="M1319" i="1"/>
  <c r="X1095" i="1"/>
  <c r="Z1095" i="1" s="1"/>
  <c r="M1095" i="1"/>
  <c r="Y1023" i="1"/>
  <c r="AA1023" i="1" s="1"/>
  <c r="M1023" i="1"/>
  <c r="M927" i="1"/>
  <c r="S759" i="1"/>
  <c r="T759" i="1" s="1"/>
  <c r="M759" i="1"/>
  <c r="M260" i="1"/>
  <c r="M64" i="1"/>
  <c r="M2631" i="1"/>
  <c r="X2635" i="1"/>
  <c r="Z2635" i="1" s="1"/>
  <c r="X2648" i="1"/>
  <c r="Z2648" i="1" s="1"/>
  <c r="M2648" i="1"/>
  <c r="S2602" i="1"/>
  <c r="T2602" i="1" s="1"/>
  <c r="M2602" i="1"/>
  <c r="S2352" i="1"/>
  <c r="T2352" i="1" s="1"/>
  <c r="X2272" i="1"/>
  <c r="Z2272" i="1" s="1"/>
  <c r="X2016" i="1"/>
  <c r="Z2016" i="1" s="1"/>
  <c r="S2384" i="1"/>
  <c r="T2384" i="1" s="1"/>
  <c r="Y2456" i="1"/>
  <c r="AA2456" i="1" s="1"/>
  <c r="Y2472" i="1"/>
  <c r="AA2472" i="1" s="1"/>
  <c r="S2488" i="1"/>
  <c r="T2488" i="1" s="1"/>
  <c r="S2482" i="1"/>
  <c r="T2482" i="1" s="1"/>
  <c r="Y2474" i="1"/>
  <c r="AA2474" i="1" s="1"/>
  <c r="S2456" i="1"/>
  <c r="T2456" i="1" s="1"/>
  <c r="S2422" i="1"/>
  <c r="T2422" i="1" s="1"/>
  <c r="Y2410" i="1"/>
  <c r="AA2410" i="1" s="1"/>
  <c r="X2400" i="1"/>
  <c r="Z2400" i="1" s="1"/>
  <c r="Y2392" i="1"/>
  <c r="AA2392" i="1" s="1"/>
  <c r="X2368" i="1"/>
  <c r="Z2368" i="1" s="1"/>
  <c r="Y2312" i="1"/>
  <c r="AA2312" i="1" s="1"/>
  <c r="S2216" i="1"/>
  <c r="T2216" i="1" s="1"/>
  <c r="Y2136" i="1"/>
  <c r="AA2136" i="1" s="1"/>
  <c r="X2570" i="1"/>
  <c r="Z2570" i="1" s="1"/>
  <c r="S2576" i="1"/>
  <c r="T2576" i="1" s="1"/>
  <c r="S2584" i="1"/>
  <c r="T2584" i="1" s="1"/>
  <c r="S2594" i="1"/>
  <c r="T2594" i="1" s="1"/>
  <c r="Y2640" i="1"/>
  <c r="AA2640" i="1" s="1"/>
  <c r="AE2612" i="1"/>
  <c r="Y2602" i="1"/>
  <c r="AA2602" i="1" s="1"/>
  <c r="AI2602" i="1" s="1"/>
  <c r="Y1447" i="1"/>
  <c r="AA1447" i="1" s="1"/>
  <c r="Y2608" i="1"/>
  <c r="AA2608" i="1" s="1"/>
  <c r="X2591" i="1"/>
  <c r="Z2591" i="1" s="1"/>
  <c r="X2559" i="1"/>
  <c r="Z2559" i="1" s="1"/>
  <c r="Y2443" i="1"/>
  <c r="AA2443" i="1" s="1"/>
  <c r="X2095" i="1"/>
  <c r="Z2095" i="1" s="1"/>
  <c r="Y2095" i="1"/>
  <c r="AA2095" i="1" s="1"/>
  <c r="S584" i="1"/>
  <c r="T584" i="1" s="1"/>
  <c r="Y2616" i="1"/>
  <c r="AA2616" i="1" s="1"/>
  <c r="X2599" i="1"/>
  <c r="Z2599" i="1" s="1"/>
  <c r="S2608" i="1"/>
  <c r="T2608" i="1" s="1"/>
  <c r="X2626" i="1"/>
  <c r="Z2626" i="1" s="1"/>
  <c r="X2600" i="1"/>
  <c r="Z2600" i="1" s="1"/>
  <c r="S2600" i="1"/>
  <c r="T2600" i="1" s="1"/>
  <c r="Y2600" i="1"/>
  <c r="AA2600" i="1" s="1"/>
  <c r="S2616" i="1"/>
  <c r="T2616" i="1" s="1"/>
  <c r="S2648" i="1"/>
  <c r="T2648" i="1" s="1"/>
  <c r="Y2648" i="1"/>
  <c r="AA2648" i="1" s="1"/>
  <c r="X2647" i="1"/>
  <c r="Z2647" i="1" s="1"/>
  <c r="X2642" i="1"/>
  <c r="Z2642" i="1" s="1"/>
  <c r="X2634" i="1"/>
  <c r="Z2634" i="1" s="1"/>
  <c r="Y2642" i="1"/>
  <c r="AA2642" i="1" s="1"/>
  <c r="Y2624" i="1"/>
  <c r="AA2624" i="1" s="1"/>
  <c r="X2632" i="1"/>
  <c r="Z2632" i="1" s="1"/>
  <c r="X2640" i="1"/>
  <c r="Z2640" i="1" s="1"/>
  <c r="X2624" i="1"/>
  <c r="Z2624" i="1" s="1"/>
  <c r="S2618" i="1"/>
  <c r="T2618" i="1" s="1"/>
  <c r="X2618" i="1"/>
  <c r="Z2618" i="1" s="1"/>
  <c r="E2" i="15"/>
  <c r="K2" i="9"/>
  <c r="J2" i="9"/>
  <c r="K5" i="9"/>
  <c r="J5" i="9"/>
  <c r="M5" i="9"/>
  <c r="L5" i="9"/>
  <c r="AE2605" i="1" l="1"/>
  <c r="AB4016" i="1"/>
  <c r="AB4018" i="1"/>
  <c r="AB4017" i="1"/>
  <c r="AB4015" i="1"/>
  <c r="AE2586" i="1"/>
  <c r="AE2594" i="1"/>
  <c r="AE2602" i="1"/>
  <c r="AB4014" i="1"/>
  <c r="AB4002" i="1"/>
  <c r="AB4003" i="1"/>
  <c r="AB4004" i="1"/>
  <c r="AB4009" i="1"/>
  <c r="AB4010" i="1"/>
  <c r="AB4013" i="1"/>
  <c r="AB4012" i="1"/>
  <c r="AB4007" i="1"/>
  <c r="AB4008" i="1"/>
  <c r="AB4005" i="1"/>
  <c r="AB4006" i="1"/>
  <c r="AB4011" i="1"/>
  <c r="AB4000" i="1"/>
  <c r="AB4001" i="1"/>
  <c r="AB3997" i="1"/>
  <c r="AB3999" i="1"/>
  <c r="AB3989" i="1"/>
  <c r="AB3996" i="1"/>
  <c r="AB3998" i="1"/>
  <c r="AB3963" i="1"/>
  <c r="AB3986" i="1"/>
  <c r="AB3957" i="1"/>
  <c r="AB3983" i="1"/>
  <c r="AB3993" i="1"/>
  <c r="AB3972" i="1"/>
  <c r="AB3954" i="1"/>
  <c r="AB3962" i="1"/>
  <c r="AB3973" i="1"/>
  <c r="AB3976" i="1"/>
  <c r="AB3978" i="1"/>
  <c r="AB3955" i="1"/>
  <c r="AB3990" i="1"/>
  <c r="AB3975" i="1"/>
  <c r="AB3980" i="1"/>
  <c r="AB3988" i="1"/>
  <c r="AB3960" i="1"/>
  <c r="AB3964" i="1"/>
  <c r="AB3959" i="1"/>
  <c r="AB3977" i="1"/>
  <c r="AB3991" i="1"/>
  <c r="AB3970" i="1"/>
  <c r="AB3958" i="1"/>
  <c r="AB3995" i="1"/>
  <c r="AB3961" i="1"/>
  <c r="AB3966" i="1"/>
  <c r="AB3967" i="1"/>
  <c r="AB3981" i="1"/>
  <c r="AB3974" i="1"/>
  <c r="AB3992" i="1"/>
  <c r="AB3969" i="1"/>
  <c r="AB3984" i="1"/>
  <c r="AB3968" i="1"/>
  <c r="AB3956" i="1"/>
  <c r="AB3971" i="1"/>
  <c r="AB3985" i="1"/>
  <c r="AB3979" i="1"/>
  <c r="AB3965" i="1"/>
  <c r="AB3994" i="1"/>
  <c r="AB3982" i="1"/>
  <c r="AB3987" i="1"/>
  <c r="AB3943" i="1"/>
  <c r="AB3951" i="1"/>
  <c r="AB3935" i="1"/>
  <c r="AB3952" i="1"/>
  <c r="AB3946" i="1"/>
  <c r="AB3953" i="1"/>
  <c r="AB3949" i="1"/>
  <c r="AB3942" i="1"/>
  <c r="AB3950" i="1"/>
  <c r="AB3937" i="1"/>
  <c r="AB3947" i="1"/>
  <c r="AB3948" i="1"/>
  <c r="AB3945" i="1"/>
  <c r="AB3940" i="1"/>
  <c r="AB3944" i="1"/>
  <c r="AB3939" i="1"/>
  <c r="AB3936" i="1"/>
  <c r="AB3941" i="1"/>
  <c r="AB3938" i="1"/>
  <c r="AB3932" i="1"/>
  <c r="AB3926" i="1"/>
  <c r="AB3922" i="1"/>
  <c r="AB3924" i="1"/>
  <c r="AB3923" i="1"/>
  <c r="AB3928" i="1"/>
  <c r="AB3916" i="1"/>
  <c r="AB3929" i="1"/>
  <c r="AB3925" i="1"/>
  <c r="AB3931" i="1"/>
  <c r="AB3918" i="1"/>
  <c r="AB3919" i="1"/>
  <c r="AB3930" i="1"/>
  <c r="AB3934" i="1"/>
  <c r="AB3921" i="1"/>
  <c r="AB3933" i="1"/>
  <c r="AB3920" i="1"/>
  <c r="AB3917" i="1"/>
  <c r="AB3927" i="1"/>
  <c r="AB3910" i="1"/>
  <c r="AB3903" i="1"/>
  <c r="AB3904" i="1"/>
  <c r="AB3901" i="1"/>
  <c r="AB3909" i="1"/>
  <c r="AB3900" i="1"/>
  <c r="AB3905" i="1"/>
  <c r="AB3907" i="1"/>
  <c r="AB3911" i="1"/>
  <c r="AB3906" i="1"/>
  <c r="AB3902" i="1"/>
  <c r="AB3908" i="1"/>
  <c r="AB3899" i="1"/>
  <c r="AB3892" i="1"/>
  <c r="AB3878" i="1"/>
  <c r="AB3913" i="1"/>
  <c r="AB3885" i="1"/>
  <c r="AB3898" i="1"/>
  <c r="AB3912" i="1"/>
  <c r="AB3914" i="1"/>
  <c r="AB3915" i="1"/>
  <c r="AB3894" i="1"/>
  <c r="AB3896" i="1"/>
  <c r="AB3877" i="1"/>
  <c r="AB3893" i="1"/>
  <c r="AB3881" i="1"/>
  <c r="AB3871" i="1"/>
  <c r="AB3888" i="1"/>
  <c r="AB3880" i="1"/>
  <c r="AB3868" i="1"/>
  <c r="AB3872" i="1"/>
  <c r="AB3887" i="1"/>
  <c r="AB3873" i="1"/>
  <c r="AB3876" i="1"/>
  <c r="AB3886" i="1"/>
  <c r="AB3884" i="1"/>
  <c r="AB3891" i="1"/>
  <c r="AB3895" i="1"/>
  <c r="AB3897" i="1"/>
  <c r="AB3890" i="1"/>
  <c r="AB3874" i="1"/>
  <c r="AB3869" i="1"/>
  <c r="AB3875" i="1"/>
  <c r="AB3879" i="1"/>
  <c r="AB3883" i="1"/>
  <c r="AB3882" i="1"/>
  <c r="AB3870" i="1"/>
  <c r="AB3889" i="1"/>
  <c r="AB3851" i="1"/>
  <c r="AB3866" i="1"/>
  <c r="AB3862" i="1"/>
  <c r="AB3850" i="1"/>
  <c r="AB3854" i="1"/>
  <c r="AB3867" i="1"/>
  <c r="AB3856" i="1"/>
  <c r="AB3859" i="1"/>
  <c r="AB3864" i="1"/>
  <c r="AB3858" i="1"/>
  <c r="AB3853" i="1"/>
  <c r="AB3863" i="1"/>
  <c r="AB3855" i="1"/>
  <c r="AB3852" i="1"/>
  <c r="AB3861" i="1"/>
  <c r="AB3865" i="1"/>
  <c r="AB3857" i="1"/>
  <c r="AB3860" i="1"/>
  <c r="AB3848" i="1"/>
  <c r="AB3849" i="1"/>
  <c r="AB3847" i="1"/>
  <c r="AB3845" i="1"/>
  <c r="AB3840" i="1"/>
  <c r="AB3821" i="1"/>
  <c r="AB3819" i="1"/>
  <c r="AB3822" i="1"/>
  <c r="AB3835" i="1"/>
  <c r="AB3831" i="1"/>
  <c r="AB3827" i="1"/>
  <c r="AB3825" i="1"/>
  <c r="AB3828" i="1"/>
  <c r="AB3836" i="1"/>
  <c r="AB3846" i="1"/>
  <c r="AB3816" i="1"/>
  <c r="AB3815" i="1"/>
  <c r="AB3832" i="1"/>
  <c r="AB3820" i="1"/>
  <c r="AB3842" i="1"/>
  <c r="AB3844" i="1"/>
  <c r="AB3833" i="1"/>
  <c r="AB3814" i="1"/>
  <c r="AB3838" i="1"/>
  <c r="AB3829" i="1"/>
  <c r="AB3841" i="1"/>
  <c r="AB3817" i="1"/>
  <c r="AB3813" i="1"/>
  <c r="AB3826" i="1"/>
  <c r="AB3818" i="1"/>
  <c r="AB3834" i="1"/>
  <c r="AB3830" i="1"/>
  <c r="AB3837" i="1"/>
  <c r="AB3812" i="1"/>
  <c r="AB3824" i="1"/>
  <c r="AB3823" i="1"/>
  <c r="AB3843" i="1"/>
  <c r="AB3839" i="1"/>
  <c r="AB3803" i="1"/>
  <c r="AB3800" i="1"/>
  <c r="AB3805" i="1"/>
  <c r="AB3799" i="1"/>
  <c r="AB3811" i="1"/>
  <c r="AB3808" i="1"/>
  <c r="AB3804" i="1"/>
  <c r="AB3806" i="1"/>
  <c r="AB3807" i="1"/>
  <c r="AB3802" i="1"/>
  <c r="AB3809" i="1"/>
  <c r="AB3801" i="1"/>
  <c r="AB3798" i="1"/>
  <c r="AB3810" i="1"/>
  <c r="AB3797" i="1"/>
  <c r="AB3794" i="1"/>
  <c r="AB3795" i="1"/>
  <c r="AB3796" i="1"/>
  <c r="AB3793" i="1"/>
  <c r="AB3792" i="1"/>
  <c r="M1209" i="1"/>
  <c r="AE2551" i="1"/>
  <c r="AE2567" i="1"/>
  <c r="AB3791" i="1"/>
  <c r="AB3784" i="1"/>
  <c r="AB3777" i="1"/>
  <c r="AB3790" i="1"/>
  <c r="AB3780" i="1"/>
  <c r="AB3788" i="1"/>
  <c r="AB3778" i="1"/>
  <c r="AB3783" i="1"/>
  <c r="AB3779" i="1"/>
  <c r="AB3785" i="1"/>
  <c r="AB3786" i="1"/>
  <c r="AB3774" i="1"/>
  <c r="AB3787" i="1"/>
  <c r="AB3782" i="1"/>
  <c r="AB3789" i="1"/>
  <c r="AB3781" i="1"/>
  <c r="AB3776" i="1"/>
  <c r="AB3775" i="1"/>
  <c r="AB3758" i="1"/>
  <c r="AB3747" i="1"/>
  <c r="AB3773" i="1"/>
  <c r="AB3770" i="1"/>
  <c r="AB3756" i="1"/>
  <c r="AB3750" i="1"/>
  <c r="AB3748" i="1"/>
  <c r="AB3761" i="1"/>
  <c r="AB3753" i="1"/>
  <c r="AB3754" i="1"/>
  <c r="AB3767" i="1"/>
  <c r="AB3762" i="1"/>
  <c r="AB3772" i="1"/>
  <c r="AB3765" i="1"/>
  <c r="AB3751" i="1"/>
  <c r="AB3766" i="1"/>
  <c r="AB3763" i="1"/>
  <c r="AB3752" i="1"/>
  <c r="AB3757" i="1"/>
  <c r="AB3749" i="1"/>
  <c r="AB3764" i="1"/>
  <c r="AB3771" i="1"/>
  <c r="AB3769" i="1"/>
  <c r="AB3759" i="1"/>
  <c r="AB3760" i="1"/>
  <c r="AB3768" i="1"/>
  <c r="AB3755" i="1"/>
  <c r="AB3744" i="1"/>
  <c r="AB3745" i="1"/>
  <c r="AB3740" i="1"/>
  <c r="AB3737" i="1"/>
  <c r="AB3742" i="1"/>
  <c r="AB3736" i="1"/>
  <c r="AB3738" i="1"/>
  <c r="AB3743" i="1"/>
  <c r="AB3735" i="1"/>
  <c r="AB3741" i="1"/>
  <c r="AB3746" i="1"/>
  <c r="AB3739" i="1"/>
  <c r="AB3726" i="1"/>
  <c r="AB3724" i="1"/>
  <c r="AB3734" i="1"/>
  <c r="AB3733" i="1"/>
  <c r="AB3731" i="1"/>
  <c r="AB3728" i="1"/>
  <c r="AB3723" i="1"/>
  <c r="AB3725" i="1"/>
  <c r="AB3729" i="1"/>
  <c r="AB3730" i="1"/>
  <c r="AB3732" i="1"/>
  <c r="AB3727" i="1"/>
  <c r="AB3713" i="1"/>
  <c r="AB3718" i="1"/>
  <c r="AB3705" i="1"/>
  <c r="AB3709" i="1"/>
  <c r="AB3710" i="1"/>
  <c r="AB3707" i="1"/>
  <c r="AB3721" i="1"/>
  <c r="AB3722" i="1"/>
  <c r="AB3708" i="1"/>
  <c r="AB3715" i="1"/>
  <c r="AB3716" i="1"/>
  <c r="AB3720" i="1"/>
  <c r="AB3711" i="1"/>
  <c r="AB3706" i="1"/>
  <c r="AB3714" i="1"/>
  <c r="AB3719" i="1"/>
  <c r="AB3717" i="1"/>
  <c r="AB3712" i="1"/>
  <c r="AB3688" i="1"/>
  <c r="AB3701" i="1"/>
  <c r="AB3697" i="1"/>
  <c r="AB3687" i="1"/>
  <c r="AB3694" i="1"/>
  <c r="AB3698" i="1"/>
  <c r="AB3690" i="1"/>
  <c r="AB3691" i="1"/>
  <c r="AB3689" i="1"/>
  <c r="AB3695" i="1"/>
  <c r="AB3703" i="1"/>
  <c r="AB3693" i="1"/>
  <c r="AB3699" i="1"/>
  <c r="AB3696" i="1"/>
  <c r="AB3702" i="1"/>
  <c r="AB3692" i="1"/>
  <c r="AB3686" i="1"/>
  <c r="AB3704" i="1"/>
  <c r="AB3700" i="1"/>
  <c r="AB3662" i="1"/>
  <c r="AB3679" i="1"/>
  <c r="AB3684" i="1"/>
  <c r="AB3670" i="1"/>
  <c r="AB3676" i="1"/>
  <c r="AB3683" i="1"/>
  <c r="AB3666" i="1"/>
  <c r="AB3664" i="1"/>
  <c r="AB3663" i="1"/>
  <c r="AB3669" i="1"/>
  <c r="AB3674" i="1"/>
  <c r="AB3671" i="1"/>
  <c r="AB3665" i="1"/>
  <c r="AB3682" i="1"/>
  <c r="AB3685" i="1"/>
  <c r="AB3661" i="1"/>
  <c r="AB3680" i="1"/>
  <c r="AB3677" i="1"/>
  <c r="AB3672" i="1"/>
  <c r="AB3673" i="1"/>
  <c r="AB3668" i="1"/>
  <c r="AB3681" i="1"/>
  <c r="AB3675" i="1"/>
  <c r="AB3667" i="1"/>
  <c r="AB3660" i="1"/>
  <c r="AB3678" i="1"/>
  <c r="AE2510" i="1"/>
  <c r="Y2555" i="1"/>
  <c r="AA2555" i="1" s="1"/>
  <c r="M1763" i="1"/>
  <c r="S1899" i="1"/>
  <c r="T1899" i="1" s="1"/>
  <c r="AE2601" i="1"/>
  <c r="AE2610" i="1"/>
  <c r="AB3657" i="1"/>
  <c r="AB3656" i="1"/>
  <c r="AB3652" i="1"/>
  <c r="AB3655" i="1"/>
  <c r="AB3654" i="1"/>
  <c r="AB3658" i="1"/>
  <c r="AB3649" i="1"/>
  <c r="AB3650" i="1"/>
  <c r="AB3659" i="1"/>
  <c r="AB3651" i="1"/>
  <c r="AB3653" i="1"/>
  <c r="AB3648" i="1"/>
  <c r="AB3646" i="1"/>
  <c r="AB3647" i="1"/>
  <c r="S1875" i="1"/>
  <c r="T1875" i="1" s="1"/>
  <c r="S2363" i="1"/>
  <c r="T2363" i="1" s="1"/>
  <c r="X2387" i="1"/>
  <c r="Z2387" i="1" s="1"/>
  <c r="Y1891" i="1"/>
  <c r="AA1891" i="1" s="1"/>
  <c r="S2107" i="1"/>
  <c r="T2107" i="1" s="1"/>
  <c r="X1690" i="1"/>
  <c r="Z1690" i="1" s="1"/>
  <c r="X1891" i="1"/>
  <c r="Z1891" i="1" s="1"/>
  <c r="M1562" i="1"/>
  <c r="X2395" i="1"/>
  <c r="Z2395" i="1" s="1"/>
  <c r="Y2115" i="1"/>
  <c r="AA2115" i="1" s="1"/>
  <c r="Y2059" i="1"/>
  <c r="AA2059" i="1" s="1"/>
  <c r="X2147" i="1"/>
  <c r="Z2147" i="1" s="1"/>
  <c r="Y1450" i="1"/>
  <c r="AA1450" i="1" s="1"/>
  <c r="S2595" i="1"/>
  <c r="T2595" i="1" s="1"/>
  <c r="Y1674" i="1"/>
  <c r="AA1674" i="1" s="1"/>
  <c r="X51" i="1"/>
  <c r="Z51" i="1" s="1"/>
  <c r="S1419" i="1"/>
  <c r="T1419" i="1" s="1"/>
  <c r="X1011" i="1"/>
  <c r="Z1011" i="1" s="1"/>
  <c r="AE2622" i="1"/>
  <c r="AB3640" i="1"/>
  <c r="AB3635" i="1"/>
  <c r="AB3644" i="1"/>
  <c r="AB3641" i="1"/>
  <c r="AB3638" i="1"/>
  <c r="AB3645" i="1"/>
  <c r="AB3637" i="1"/>
  <c r="AB3628" i="1"/>
  <c r="AB3642" i="1"/>
  <c r="AB3643" i="1"/>
  <c r="AB3632" i="1"/>
  <c r="AB3633" i="1"/>
  <c r="AB3630" i="1"/>
  <c r="AB3634" i="1"/>
  <c r="AB3625" i="1"/>
  <c r="AB3639" i="1"/>
  <c r="AB3626" i="1"/>
  <c r="AB3629" i="1"/>
  <c r="AB3636" i="1"/>
  <c r="AB3631" i="1"/>
  <c r="AB3627" i="1"/>
  <c r="AB3614" i="1"/>
  <c r="AB3624" i="1"/>
  <c r="AB3623" i="1"/>
  <c r="AB3619" i="1"/>
  <c r="AB3618" i="1"/>
  <c r="AB3617" i="1"/>
  <c r="AB3620" i="1"/>
  <c r="AB3613" i="1"/>
  <c r="AB3615" i="1"/>
  <c r="AB3621" i="1"/>
  <c r="AB3622" i="1"/>
  <c r="AB3616" i="1"/>
  <c r="AE2606" i="1"/>
  <c r="AE2598" i="1"/>
  <c r="M2549" i="1"/>
  <c r="AE1936" i="1"/>
  <c r="AE1363" i="1"/>
  <c r="AE2486" i="1"/>
  <c r="AE2494" i="1"/>
  <c r="AE2559" i="1"/>
  <c r="AE2560" i="1"/>
  <c r="AE2568" i="1"/>
  <c r="AE2575" i="1"/>
  <c r="AE2583" i="1"/>
  <c r="AE2591" i="1"/>
  <c r="AE2599" i="1"/>
  <c r="AE2600" i="1"/>
  <c r="AE2608" i="1"/>
  <c r="AB3607" i="1"/>
  <c r="AB3610" i="1"/>
  <c r="AB3608" i="1"/>
  <c r="AB3609" i="1"/>
  <c r="AB3612" i="1"/>
  <c r="AB3611" i="1"/>
  <c r="AB3600" i="1"/>
  <c r="AB3589" i="1"/>
  <c r="AB3595" i="1"/>
  <c r="AB3601" i="1"/>
  <c r="AB3590" i="1"/>
  <c r="AB3594" i="1"/>
  <c r="AB3591" i="1"/>
  <c r="AB3592" i="1"/>
  <c r="AB3596" i="1"/>
  <c r="AB3604" i="1"/>
  <c r="AB3587" i="1"/>
  <c r="AB3586" i="1"/>
  <c r="AB3597" i="1"/>
  <c r="AB3602" i="1"/>
  <c r="AB3588" i="1"/>
  <c r="AB3598" i="1"/>
  <c r="AB3603" i="1"/>
  <c r="AB3593" i="1"/>
  <c r="AB3605" i="1"/>
  <c r="AB3599" i="1"/>
  <c r="AB3606" i="1"/>
  <c r="AB3574" i="1"/>
  <c r="AB3577" i="1"/>
  <c r="AB3575" i="1"/>
  <c r="AB3585" i="1"/>
  <c r="AB3580" i="1"/>
  <c r="AB3573" i="1"/>
  <c r="AB3578" i="1"/>
  <c r="AB3583" i="1"/>
  <c r="AB3576" i="1"/>
  <c r="AB3581" i="1"/>
  <c r="AB3582" i="1"/>
  <c r="AB3584" i="1"/>
  <c r="AB3579" i="1"/>
  <c r="AE1339" i="1"/>
  <c r="AE2156" i="1"/>
  <c r="S139" i="1"/>
  <c r="T139" i="1" s="1"/>
  <c r="X339" i="1"/>
  <c r="Z339" i="1" s="1"/>
  <c r="S579" i="1"/>
  <c r="T579" i="1" s="1"/>
  <c r="S603" i="1"/>
  <c r="T603" i="1" s="1"/>
  <c r="AE2460" i="1"/>
  <c r="AE2522" i="1"/>
  <c r="AE2555" i="1"/>
  <c r="AE2565" i="1"/>
  <c r="AE1366" i="1"/>
  <c r="AE2420" i="1"/>
  <c r="AE2456" i="1"/>
  <c r="M1227" i="1"/>
  <c r="Y2613" i="1"/>
  <c r="AA2613" i="1" s="1"/>
  <c r="X67" i="1"/>
  <c r="Z67" i="1" s="1"/>
  <c r="AE2387" i="1"/>
  <c r="AE2411" i="1"/>
  <c r="AE2490" i="1"/>
  <c r="M331" i="1"/>
  <c r="AE2361" i="1"/>
  <c r="AI7" i="1"/>
  <c r="AE2563" i="1"/>
  <c r="AE2582" i="1"/>
  <c r="AE2590" i="1"/>
  <c r="AB3566" i="1"/>
  <c r="AB3572" i="1"/>
  <c r="AB3570" i="1"/>
  <c r="AB3567" i="1"/>
  <c r="AB3560" i="1"/>
  <c r="AB3565" i="1"/>
  <c r="AB3571" i="1"/>
  <c r="AB3562" i="1"/>
  <c r="AB3559" i="1"/>
  <c r="AB3568" i="1"/>
  <c r="AB3569" i="1"/>
  <c r="AB3561" i="1"/>
  <c r="AB3564" i="1"/>
  <c r="AB3563" i="1"/>
  <c r="Y2657" i="1"/>
  <c r="AA2657" i="1" s="1"/>
  <c r="AI919" i="1"/>
  <c r="AE1779" i="1"/>
  <c r="AE1796" i="1"/>
  <c r="AE1835" i="1"/>
  <c r="Y686" i="1"/>
  <c r="AA686" i="1" s="1"/>
  <c r="X726" i="1"/>
  <c r="Z726" i="1" s="1"/>
  <c r="X718" i="1"/>
  <c r="Z718" i="1" s="1"/>
  <c r="Y726" i="1"/>
  <c r="AA726" i="1" s="1"/>
  <c r="X710" i="1"/>
  <c r="Z710" i="1" s="1"/>
  <c r="AI710" i="1" s="1"/>
  <c r="Y718" i="1"/>
  <c r="AA718" i="1" s="1"/>
  <c r="X702" i="1"/>
  <c r="Z702" i="1" s="1"/>
  <c r="Y710" i="1"/>
  <c r="AA710" i="1" s="1"/>
  <c r="S726" i="1"/>
  <c r="T726" i="1" s="1"/>
  <c r="X694" i="1"/>
  <c r="Z694" i="1" s="1"/>
  <c r="Y702" i="1"/>
  <c r="AA702" i="1" s="1"/>
  <c r="X686" i="1"/>
  <c r="Z686" i="1" s="1"/>
  <c r="AE1263" i="1"/>
  <c r="AE2203" i="1"/>
  <c r="AE2219" i="1"/>
  <c r="AE2417" i="1"/>
  <c r="AE2566" i="1"/>
  <c r="AE2588" i="1"/>
  <c r="S2551" i="1"/>
  <c r="T2551" i="1" s="1"/>
  <c r="X2567" i="1"/>
  <c r="Z2567" i="1" s="1"/>
  <c r="AI2567" i="1" s="1"/>
  <c r="X2631" i="1"/>
  <c r="Z2631" i="1" s="1"/>
  <c r="M2463" i="1"/>
  <c r="Y2351" i="1"/>
  <c r="AA2351" i="1" s="1"/>
  <c r="M2207" i="1"/>
  <c r="Y2263" i="1"/>
  <c r="AA2263" i="1" s="1"/>
  <c r="X2327" i="1"/>
  <c r="Z2327" i="1" s="1"/>
  <c r="S2407" i="1"/>
  <c r="T2407" i="1" s="1"/>
  <c r="X2391" i="1"/>
  <c r="Z2391" i="1" s="1"/>
  <c r="S2527" i="1"/>
  <c r="T2527" i="1" s="1"/>
  <c r="S2535" i="1"/>
  <c r="T2535" i="1" s="1"/>
  <c r="X2263" i="1"/>
  <c r="Z2263" i="1" s="1"/>
  <c r="Y2439" i="1"/>
  <c r="AA2439" i="1" s="1"/>
  <c r="AE1656" i="1"/>
  <c r="S2591" i="1"/>
  <c r="T2591" i="1" s="1"/>
  <c r="S2463" i="1"/>
  <c r="T2463" i="1" s="1"/>
  <c r="X2607" i="1"/>
  <c r="Z2607" i="1" s="1"/>
  <c r="S2199" i="1"/>
  <c r="T2199" i="1" s="1"/>
  <c r="Y2391" i="1"/>
  <c r="AA2391" i="1" s="1"/>
  <c r="Y2215" i="1"/>
  <c r="AA2215" i="1" s="1"/>
  <c r="Y2615" i="1"/>
  <c r="AA2615" i="1" s="1"/>
  <c r="Y2503" i="1"/>
  <c r="AA2503" i="1" s="1"/>
  <c r="Y2607" i="1"/>
  <c r="AA2607" i="1" s="1"/>
  <c r="X2415" i="1"/>
  <c r="Z2415" i="1" s="1"/>
  <c r="X2551" i="1"/>
  <c r="Z2551" i="1" s="1"/>
  <c r="Y2575" i="1"/>
  <c r="AA2575" i="1" s="1"/>
  <c r="M2359" i="1"/>
  <c r="M2423" i="1"/>
  <c r="M2479" i="1"/>
  <c r="M2543" i="1"/>
  <c r="X2623" i="1"/>
  <c r="Z2623" i="1" s="1"/>
  <c r="Y2207" i="1"/>
  <c r="AA2207" i="1" s="1"/>
  <c r="M2599" i="1"/>
  <c r="S2503" i="1"/>
  <c r="T2503" i="1" s="1"/>
  <c r="Y2447" i="1"/>
  <c r="AA2447" i="1" s="1"/>
  <c r="S2375" i="1"/>
  <c r="T2375" i="1" s="1"/>
  <c r="Y2191" i="1"/>
  <c r="AA2191" i="1" s="1"/>
  <c r="X2215" i="1"/>
  <c r="Z2215" i="1" s="1"/>
  <c r="M2263" i="1"/>
  <c r="S2287" i="1"/>
  <c r="T2287" i="1" s="1"/>
  <c r="Y2303" i="1"/>
  <c r="AA2303" i="1" s="1"/>
  <c r="AI2303" i="1" s="1"/>
  <c r="S2335" i="1"/>
  <c r="T2335" i="1" s="1"/>
  <c r="Y2311" i="1"/>
  <c r="AA2311" i="1" s="1"/>
  <c r="X2455" i="1"/>
  <c r="Z2455" i="1" s="1"/>
  <c r="X2543" i="1"/>
  <c r="Z2543" i="1" s="1"/>
  <c r="X2615" i="1"/>
  <c r="Z2615" i="1" s="1"/>
  <c r="X2519" i="1"/>
  <c r="Z2519" i="1" s="1"/>
  <c r="X2343" i="1"/>
  <c r="Z2343" i="1" s="1"/>
  <c r="Y2551" i="1"/>
  <c r="AA2551" i="1" s="1"/>
  <c r="X2423" i="1"/>
  <c r="Z2423" i="1" s="1"/>
  <c r="S2223" i="1"/>
  <c r="T2223" i="1" s="1"/>
  <c r="X2239" i="1"/>
  <c r="Z2239" i="1" s="1"/>
  <c r="Y2495" i="1"/>
  <c r="AA2495" i="1" s="1"/>
  <c r="X2287" i="1"/>
  <c r="Z2287" i="1" s="1"/>
  <c r="Y2487" i="1"/>
  <c r="AA2487" i="1" s="1"/>
  <c r="X2527" i="1"/>
  <c r="Z2527" i="1" s="1"/>
  <c r="M2367" i="1"/>
  <c r="Y2455" i="1"/>
  <c r="AA2455" i="1" s="1"/>
  <c r="Y2231" i="1"/>
  <c r="AA2231" i="1" s="1"/>
  <c r="Y2295" i="1"/>
  <c r="AA2295" i="1" s="1"/>
  <c r="X2495" i="1"/>
  <c r="Z2495" i="1" s="1"/>
  <c r="M2231" i="1"/>
  <c r="M2327" i="1"/>
  <c r="X2535" i="1"/>
  <c r="Z2535" i="1" s="1"/>
  <c r="AI2535" i="1" s="1"/>
  <c r="S2607" i="1"/>
  <c r="T2607" i="1" s="1"/>
  <c r="Y2415" i="1"/>
  <c r="AA2415" i="1" s="1"/>
  <c r="S2583" i="1"/>
  <c r="T2583" i="1" s="1"/>
  <c r="M2639" i="1"/>
  <c r="M2431" i="1"/>
  <c r="M2511" i="1"/>
  <c r="Y2647" i="1"/>
  <c r="AA2647" i="1" s="1"/>
  <c r="Y2223" i="1"/>
  <c r="AA2223" i="1" s="1"/>
  <c r="Y2319" i="1"/>
  <c r="AA2319" i="1" s="1"/>
  <c r="AI2319" i="1" s="1"/>
  <c r="S2487" i="1"/>
  <c r="T2487" i="1" s="1"/>
  <c r="X2487" i="1"/>
  <c r="Z2487" i="1" s="1"/>
  <c r="S2175" i="1"/>
  <c r="T2175" i="1" s="1"/>
  <c r="X2199" i="1"/>
  <c r="Z2199" i="1" s="1"/>
  <c r="AI2199" i="1" s="1"/>
  <c r="X2223" i="1"/>
  <c r="Z2223" i="1" s="1"/>
  <c r="M2239" i="1"/>
  <c r="X2271" i="1"/>
  <c r="Z2271" i="1" s="1"/>
  <c r="M2287" i="1"/>
  <c r="S2343" i="1"/>
  <c r="T2343" i="1" s="1"/>
  <c r="S2255" i="1"/>
  <c r="T2255" i="1" s="1"/>
  <c r="Y2519" i="1"/>
  <c r="AA2519" i="1" s="1"/>
  <c r="Y2431" i="1"/>
  <c r="AA2431" i="1" s="1"/>
  <c r="S2303" i="1"/>
  <c r="T2303" i="1" s="1"/>
  <c r="X2407" i="1"/>
  <c r="Z2407" i="1" s="1"/>
  <c r="Y2591" i="1"/>
  <c r="AA2591" i="1" s="1"/>
  <c r="M2399" i="1"/>
  <c r="M2535" i="1"/>
  <c r="S2319" i="1"/>
  <c r="T2319" i="1" s="1"/>
  <c r="X2399" i="1"/>
  <c r="Z2399" i="1" s="1"/>
  <c r="M2279" i="1"/>
  <c r="Y2407" i="1"/>
  <c r="AA2407" i="1" s="1"/>
  <c r="X2575" i="1"/>
  <c r="Z2575" i="1" s="1"/>
  <c r="Y2399" i="1"/>
  <c r="AA2399" i="1" s="1"/>
  <c r="S2575" i="1"/>
  <c r="T2575" i="1" s="1"/>
  <c r="S2543" i="1"/>
  <c r="T2543" i="1" s="1"/>
  <c r="M2215" i="1"/>
  <c r="Y2271" i="1"/>
  <c r="AA2271" i="1" s="1"/>
  <c r="Y2623" i="1"/>
  <c r="AA2623" i="1" s="1"/>
  <c r="S2247" i="1"/>
  <c r="T2247" i="1" s="1"/>
  <c r="Y2599" i="1"/>
  <c r="AA2599" i="1" s="1"/>
  <c r="S2191" i="1"/>
  <c r="T2191" i="1" s="1"/>
  <c r="Y2343" i="1"/>
  <c r="AA2343" i="1" s="1"/>
  <c r="S2415" i="1"/>
  <c r="T2415" i="1" s="1"/>
  <c r="Y2359" i="1"/>
  <c r="AA2359" i="1" s="1"/>
  <c r="AI2359" i="1" s="1"/>
  <c r="X2479" i="1"/>
  <c r="Z2479" i="1" s="1"/>
  <c r="AI2479" i="1" s="1"/>
  <c r="M2647" i="1"/>
  <c r="S2495" i="1"/>
  <c r="T2495" i="1" s="1"/>
  <c r="Y2239" i="1"/>
  <c r="AA2239" i="1" s="1"/>
  <c r="M2303" i="1"/>
  <c r="M2335" i="1"/>
  <c r="Y2423" i="1"/>
  <c r="AA2423" i="1" s="1"/>
  <c r="S2559" i="1"/>
  <c r="T2559" i="1" s="1"/>
  <c r="Y2583" i="1"/>
  <c r="AA2583" i="1" s="1"/>
  <c r="X2639" i="1"/>
  <c r="Z2639" i="1" s="1"/>
  <c r="S2511" i="1"/>
  <c r="T2511" i="1" s="1"/>
  <c r="M2567" i="1"/>
  <c r="S2359" i="1"/>
  <c r="T2359" i="1" s="1"/>
  <c r="X2255" i="1"/>
  <c r="Z2255" i="1" s="1"/>
  <c r="AI2255" i="1" s="1"/>
  <c r="X2191" i="1"/>
  <c r="Z2191" i="1" s="1"/>
  <c r="AI2191" i="1" s="1"/>
  <c r="Y2471" i="1"/>
  <c r="AA2471" i="1" s="1"/>
  <c r="M2199" i="1"/>
  <c r="Y2247" i="1"/>
  <c r="AA2247" i="1" s="1"/>
  <c r="X2311" i="1"/>
  <c r="Z2311" i="1" s="1"/>
  <c r="S2391" i="1"/>
  <c r="T2391" i="1" s="1"/>
  <c r="Y2559" i="1"/>
  <c r="AA2559" i="1" s="1"/>
  <c r="X2583" i="1"/>
  <c r="Z2583" i="1" s="1"/>
  <c r="X2367" i="1"/>
  <c r="Z2367" i="1" s="1"/>
  <c r="AI2367" i="1" s="1"/>
  <c r="M2383" i="1"/>
  <c r="S2567" i="1"/>
  <c r="T2567" i="1" s="1"/>
  <c r="Y2527" i="1"/>
  <c r="AA2527" i="1" s="1"/>
  <c r="X2471" i="1"/>
  <c r="Z2471" i="1" s="1"/>
  <c r="M2311" i="1"/>
  <c r="X2375" i="1"/>
  <c r="Z2375" i="1" s="1"/>
  <c r="Y2511" i="1"/>
  <c r="AA2511" i="1" s="1"/>
  <c r="AI2511" i="1" s="1"/>
  <c r="AE2573" i="1"/>
  <c r="AE2506" i="1"/>
  <c r="AE2579" i="1"/>
  <c r="AB3547" i="1"/>
  <c r="AB3545" i="1"/>
  <c r="AB3543" i="1"/>
  <c r="AB3552" i="1"/>
  <c r="AB3555" i="1"/>
  <c r="AB3556" i="1"/>
  <c r="AB3548" i="1"/>
  <c r="AB3551" i="1"/>
  <c r="AB3549" i="1"/>
  <c r="AB3544" i="1"/>
  <c r="AB3546" i="1"/>
  <c r="AB3553" i="1"/>
  <c r="AB3558" i="1"/>
  <c r="AB3554" i="1"/>
  <c r="AB3557" i="1"/>
  <c r="AB3550" i="1"/>
  <c r="AB3538" i="1"/>
  <c r="AB3535" i="1"/>
  <c r="AB3541" i="1"/>
  <c r="AB3533" i="1"/>
  <c r="AB3537" i="1"/>
  <c r="AB3540" i="1"/>
  <c r="AB3536" i="1"/>
  <c r="AB3542" i="1"/>
  <c r="AB3539" i="1"/>
  <c r="AB3532" i="1"/>
  <c r="AB3531" i="1"/>
  <c r="AB3534" i="1"/>
  <c r="AB3530" i="1"/>
  <c r="AB3529" i="1"/>
  <c r="AE1033" i="1"/>
  <c r="AE1582" i="1"/>
  <c r="AE1751" i="1"/>
  <c r="AE1638" i="1"/>
  <c r="AE2233" i="1"/>
  <c r="AE2310" i="1"/>
  <c r="AE2514" i="1"/>
  <c r="AE2571" i="1"/>
  <c r="AE2587" i="1"/>
  <c r="Y2334" i="1"/>
  <c r="AA2334" i="1" s="1"/>
  <c r="AE1468" i="1"/>
  <c r="AE2148" i="1"/>
  <c r="AE2511" i="1"/>
  <c r="AE2584" i="1"/>
  <c r="X973" i="1"/>
  <c r="Z973" i="1" s="1"/>
  <c r="M2638" i="1"/>
  <c r="AE2627" i="1"/>
  <c r="AB3528" i="1"/>
  <c r="AB3527" i="1"/>
  <c r="AB3523" i="1"/>
  <c r="AB3524" i="1"/>
  <c r="AB3525" i="1"/>
  <c r="AB3526" i="1"/>
  <c r="AB3522" i="1"/>
  <c r="AE1373" i="1"/>
  <c r="AE1296" i="1"/>
  <c r="AE2238" i="1"/>
  <c r="AE2125" i="1"/>
  <c r="AE2165" i="1"/>
  <c r="AE1268" i="1"/>
  <c r="AI983" i="1"/>
  <c r="AB3520" i="1"/>
  <c r="AB3518" i="1"/>
  <c r="AB3516" i="1"/>
  <c r="AB3521" i="1"/>
  <c r="AB3519" i="1"/>
  <c r="AB3517" i="1"/>
  <c r="AB3515" i="1"/>
  <c r="AB3499" i="1"/>
  <c r="AB3510" i="1"/>
  <c r="AB3501" i="1"/>
  <c r="AB3511" i="1"/>
  <c r="AB3500" i="1"/>
  <c r="AB3506" i="1"/>
  <c r="AB3504" i="1"/>
  <c r="AB3502" i="1"/>
  <c r="AB3505" i="1"/>
  <c r="AB3512" i="1"/>
  <c r="AB3514" i="1"/>
  <c r="AB3508" i="1"/>
  <c r="AB3513" i="1"/>
  <c r="AB3503" i="1"/>
  <c r="AB3509" i="1"/>
  <c r="AB3507" i="1"/>
  <c r="AB3490" i="1"/>
  <c r="AB3492" i="1"/>
  <c r="AB3488" i="1"/>
  <c r="AB3493" i="1"/>
  <c r="AB3481" i="1"/>
  <c r="AB3489" i="1"/>
  <c r="AB3480" i="1"/>
  <c r="AB3479" i="1"/>
  <c r="AB3486" i="1"/>
  <c r="AB3484" i="1"/>
  <c r="AB3485" i="1"/>
  <c r="AB3496" i="1"/>
  <c r="AB3494" i="1"/>
  <c r="AB3498" i="1"/>
  <c r="AB3482" i="1"/>
  <c r="AB3491" i="1"/>
  <c r="AB3483" i="1"/>
  <c r="AB3497" i="1"/>
  <c r="AB3495" i="1"/>
  <c r="AB3487" i="1"/>
  <c r="AB3473" i="1"/>
  <c r="AB3471" i="1"/>
  <c r="AB3478" i="1"/>
  <c r="AB3474" i="1"/>
  <c r="AB3475" i="1"/>
  <c r="AB3464" i="1"/>
  <c r="AB3463" i="1"/>
  <c r="AB3472" i="1"/>
  <c r="AB3468" i="1"/>
  <c r="AB3477" i="1"/>
  <c r="AB3476" i="1"/>
  <c r="AB3470" i="1"/>
  <c r="AB3466" i="1"/>
  <c r="AB3465" i="1"/>
  <c r="AB3467" i="1"/>
  <c r="AB3469" i="1"/>
  <c r="AB3447" i="1"/>
  <c r="AB3456" i="1"/>
  <c r="AB3446" i="1"/>
  <c r="AB3457" i="1"/>
  <c r="AB3444" i="1"/>
  <c r="AB3439" i="1"/>
  <c r="AB3458" i="1"/>
  <c r="AB3437" i="1"/>
  <c r="AB3445" i="1"/>
  <c r="AB3442" i="1"/>
  <c r="AB3443" i="1"/>
  <c r="AB3438" i="1"/>
  <c r="AB3448" i="1"/>
  <c r="AB3452" i="1"/>
  <c r="AB3460" i="1"/>
  <c r="AB3450" i="1"/>
  <c r="AB3462" i="1"/>
  <c r="AB3461" i="1"/>
  <c r="AB3440" i="1"/>
  <c r="AB3451" i="1"/>
  <c r="AB3449" i="1"/>
  <c r="AB3454" i="1"/>
  <c r="AB3441" i="1"/>
  <c r="AB3459" i="1"/>
  <c r="AB3455" i="1"/>
  <c r="AB3453" i="1"/>
  <c r="AE2489" i="1"/>
  <c r="AE2528" i="1"/>
  <c r="AE2536" i="1"/>
  <c r="AE2548" i="1"/>
  <c r="AE1752" i="1"/>
  <c r="AE1807" i="1"/>
  <c r="AE1870" i="1"/>
  <c r="AE1887" i="1"/>
  <c r="AE1911" i="1"/>
  <c r="AE1357" i="1"/>
  <c r="AE2383" i="1"/>
  <c r="AE2391" i="1"/>
  <c r="AE2416" i="1"/>
  <c r="AE2621" i="1"/>
  <c r="AE2629" i="1"/>
  <c r="AE2637" i="1"/>
  <c r="AE2645" i="1"/>
  <c r="AE1347" i="1"/>
  <c r="AE1372" i="1"/>
  <c r="AE2063" i="1"/>
  <c r="AE2099" i="1"/>
  <c r="AE2519" i="1"/>
  <c r="AE2630" i="1"/>
  <c r="AB3077" i="1"/>
  <c r="AB3090" i="1"/>
  <c r="AB3081" i="1"/>
  <c r="AB3076" i="1"/>
  <c r="AB3096" i="1"/>
  <c r="AB3097" i="1"/>
  <c r="AB3088" i="1"/>
  <c r="AB3095" i="1"/>
  <c r="AB3084" i="1"/>
  <c r="AB3078" i="1"/>
  <c r="AB3094" i="1"/>
  <c r="AB3087" i="1"/>
  <c r="AB3098" i="1"/>
  <c r="AB3101" i="1"/>
  <c r="AB3100" i="1"/>
  <c r="AB3079" i="1"/>
  <c r="AB3086" i="1"/>
  <c r="AB3082" i="1"/>
  <c r="AB3093" i="1"/>
  <c r="AB3085" i="1"/>
  <c r="AB3080" i="1"/>
  <c r="AB3099" i="1"/>
  <c r="AB3092" i="1"/>
  <c r="AB3089" i="1"/>
  <c r="AB3083" i="1"/>
  <c r="AB3091" i="1"/>
  <c r="AB3391" i="1"/>
  <c r="AB3432" i="1"/>
  <c r="AB3403" i="1"/>
  <c r="AB3398" i="1"/>
  <c r="AB3399" i="1"/>
  <c r="AB3392" i="1"/>
  <c r="AB3386" i="1"/>
  <c r="AB3389" i="1"/>
  <c r="AB3430" i="1"/>
  <c r="AB3393" i="1"/>
  <c r="AB3384" i="1"/>
  <c r="AB3387" i="1"/>
  <c r="AB3381" i="1"/>
  <c r="AB3434" i="1"/>
  <c r="AB3436" i="1"/>
  <c r="AB3395" i="1"/>
  <c r="AB3435" i="1"/>
  <c r="AB3382" i="1"/>
  <c r="AB3401" i="1"/>
  <c r="AB3402" i="1"/>
  <c r="AB3397" i="1"/>
  <c r="AB3380" i="1"/>
  <c r="AB3433" i="1"/>
  <c r="AB3394" i="1"/>
  <c r="AB3396" i="1"/>
  <c r="AB3431" i="1"/>
  <c r="AB3390" i="1"/>
  <c r="AB3400" i="1"/>
  <c r="AB3385" i="1"/>
  <c r="AB3388" i="1"/>
  <c r="AB3379" i="1"/>
  <c r="AB3378" i="1"/>
  <c r="AB3383" i="1"/>
  <c r="AB3416" i="1"/>
  <c r="AB3427" i="1"/>
  <c r="AB3417" i="1"/>
  <c r="AB3428" i="1"/>
  <c r="AB3423" i="1"/>
  <c r="AB3429" i="1"/>
  <c r="AB3419" i="1"/>
  <c r="AB3420" i="1"/>
  <c r="AB3414" i="1"/>
  <c r="AB3421" i="1"/>
  <c r="AB3426" i="1"/>
  <c r="AB3425" i="1"/>
  <c r="AB3418" i="1"/>
  <c r="AB3424" i="1"/>
  <c r="AB3422" i="1"/>
  <c r="AB3415" i="1"/>
  <c r="AB3411" i="1"/>
  <c r="AB3410" i="1"/>
  <c r="AB3409" i="1"/>
  <c r="AB3413" i="1"/>
  <c r="AB3412" i="1"/>
  <c r="AE1931" i="1"/>
  <c r="AE1948" i="1"/>
  <c r="AE2335" i="1"/>
  <c r="AE2501" i="1"/>
  <c r="AE2509" i="1"/>
  <c r="AE2558" i="1"/>
  <c r="AE2626" i="1"/>
  <c r="E5" i="32"/>
  <c r="D6" i="32"/>
  <c r="E36" i="32"/>
  <c r="D37" i="32"/>
  <c r="AE1503" i="1"/>
  <c r="AE1606" i="1"/>
  <c r="AE1660" i="1"/>
  <c r="AE1698" i="1"/>
  <c r="AE1707" i="1"/>
  <c r="AE2145" i="1"/>
  <c r="AE2186" i="1"/>
  <c r="AE1252" i="1"/>
  <c r="AE2279" i="1"/>
  <c r="AE2574" i="1"/>
  <c r="D14" i="22"/>
  <c r="AE1365" i="1"/>
  <c r="AE2408" i="1"/>
  <c r="AE2425" i="1"/>
  <c r="AE2556" i="1"/>
  <c r="AE2572" i="1"/>
  <c r="AE2580" i="1"/>
  <c r="AE2633" i="1"/>
  <c r="Y3009" i="1"/>
  <c r="AA3009" i="1" s="1"/>
  <c r="AB3377" i="1"/>
  <c r="AB3404" i="1"/>
  <c r="AB3372" i="1"/>
  <c r="AB3370" i="1"/>
  <c r="AB3406" i="1"/>
  <c r="AB3371" i="1"/>
  <c r="AB3375" i="1"/>
  <c r="AB3405" i="1"/>
  <c r="AB3408" i="1"/>
  <c r="AB3373" i="1"/>
  <c r="AB3407" i="1"/>
  <c r="AB3376" i="1"/>
  <c r="AB3374" i="1"/>
  <c r="AB3367" i="1"/>
  <c r="AB3366" i="1"/>
  <c r="AB3368" i="1"/>
  <c r="AB3369" i="1"/>
  <c r="D16" i="22"/>
  <c r="D15" i="22"/>
  <c r="C17" i="22"/>
  <c r="E35" i="32"/>
  <c r="I2655" i="1"/>
  <c r="X1843" i="1"/>
  <c r="Z1843" i="1" s="1"/>
  <c r="X1955" i="1"/>
  <c r="Z1955" i="1" s="1"/>
  <c r="X2475" i="1"/>
  <c r="Z2475" i="1" s="1"/>
  <c r="M1450" i="1"/>
  <c r="X2443" i="1"/>
  <c r="Z2443" i="1" s="1"/>
  <c r="AI2443" i="1" s="1"/>
  <c r="X1763" i="1"/>
  <c r="Z1763" i="1" s="1"/>
  <c r="AI1763" i="1" s="1"/>
  <c r="M1859" i="1"/>
  <c r="S2211" i="1"/>
  <c r="T2211" i="1" s="1"/>
  <c r="Y946" i="1"/>
  <c r="AA946" i="1" s="1"/>
  <c r="S2619" i="1"/>
  <c r="T2619" i="1" s="1"/>
  <c r="Y2619" i="1"/>
  <c r="AA2619" i="1" s="1"/>
  <c r="AI2619" i="1" s="1"/>
  <c r="M2619" i="1"/>
  <c r="M2579" i="1"/>
  <c r="Y2579" i="1"/>
  <c r="AA2579" i="1" s="1"/>
  <c r="S2579" i="1"/>
  <c r="T2579" i="1" s="1"/>
  <c r="X2579" i="1"/>
  <c r="Z2579" i="1" s="1"/>
  <c r="M2555" i="1"/>
  <c r="X2555" i="1"/>
  <c r="Z2555" i="1" s="1"/>
  <c r="S2523" i="1"/>
  <c r="T2523" i="1" s="1"/>
  <c r="X2523" i="1"/>
  <c r="Z2523" i="1" s="1"/>
  <c r="M2523" i="1"/>
  <c r="M2499" i="1"/>
  <c r="X2499" i="1"/>
  <c r="Z2499" i="1" s="1"/>
  <c r="S2499" i="1"/>
  <c r="T2499" i="1" s="1"/>
  <c r="M2467" i="1"/>
  <c r="Y2467" i="1"/>
  <c r="AA2467" i="1" s="1"/>
  <c r="X2467" i="1"/>
  <c r="Z2467" i="1" s="1"/>
  <c r="M2435" i="1"/>
  <c r="X2435" i="1"/>
  <c r="Z2435" i="1" s="1"/>
  <c r="Y2435" i="1"/>
  <c r="AA2435" i="1" s="1"/>
  <c r="M2403" i="1"/>
  <c r="X2403" i="1"/>
  <c r="Z2403" i="1" s="1"/>
  <c r="S2403" i="1"/>
  <c r="T2403" i="1" s="1"/>
  <c r="Y2403" i="1"/>
  <c r="AA2403" i="1" s="1"/>
  <c r="X2371" i="1"/>
  <c r="Z2371" i="1" s="1"/>
  <c r="M2371" i="1"/>
  <c r="Y2371" i="1"/>
  <c r="AA2371" i="1" s="1"/>
  <c r="Y2339" i="1"/>
  <c r="AA2339" i="1" s="1"/>
  <c r="S2339" i="1"/>
  <c r="T2339" i="1" s="1"/>
  <c r="X2339" i="1"/>
  <c r="Z2339" i="1" s="1"/>
  <c r="X2315" i="1"/>
  <c r="Z2315" i="1" s="1"/>
  <c r="S2315" i="1"/>
  <c r="T2315" i="1" s="1"/>
  <c r="X2267" i="1"/>
  <c r="Z2267" i="1" s="1"/>
  <c r="S2267" i="1"/>
  <c r="T2267" i="1" s="1"/>
  <c r="Y2227" i="1"/>
  <c r="AA2227" i="1" s="1"/>
  <c r="X2227" i="1"/>
  <c r="Z2227" i="1" s="1"/>
  <c r="S2195" i="1"/>
  <c r="T2195" i="1" s="1"/>
  <c r="Y2195" i="1"/>
  <c r="AA2195" i="1" s="1"/>
  <c r="AI2195" i="1" s="1"/>
  <c r="M2195" i="1"/>
  <c r="Y2163" i="1"/>
  <c r="AA2163" i="1" s="1"/>
  <c r="S2163" i="1"/>
  <c r="T2163" i="1" s="1"/>
  <c r="X2163" i="1"/>
  <c r="Z2163" i="1" s="1"/>
  <c r="M2163" i="1"/>
  <c r="S2123" i="1"/>
  <c r="T2123" i="1" s="1"/>
  <c r="M2123" i="1"/>
  <c r="X2123" i="1"/>
  <c r="Z2123" i="1" s="1"/>
  <c r="X2067" i="1"/>
  <c r="Z2067" i="1" s="1"/>
  <c r="M2067" i="1"/>
  <c r="Y2067" i="1"/>
  <c r="AA2067" i="1" s="1"/>
  <c r="Y2035" i="1"/>
  <c r="AA2035" i="1" s="1"/>
  <c r="X2035" i="1"/>
  <c r="Z2035" i="1" s="1"/>
  <c r="M2035" i="1"/>
  <c r="Y1995" i="1"/>
  <c r="AA1995" i="1" s="1"/>
  <c r="M1995" i="1"/>
  <c r="X1995" i="1"/>
  <c r="Z1995" i="1" s="1"/>
  <c r="Y1963" i="1"/>
  <c r="AA1963" i="1" s="1"/>
  <c r="X1963" i="1"/>
  <c r="Z1963" i="1" s="1"/>
  <c r="M1963" i="1"/>
  <c r="S1931" i="1"/>
  <c r="T1931" i="1" s="1"/>
  <c r="X1931" i="1"/>
  <c r="Z1931" i="1" s="1"/>
  <c r="AI1931" i="1" s="1"/>
  <c r="M1931" i="1"/>
  <c r="Y1907" i="1"/>
  <c r="AA1907" i="1" s="1"/>
  <c r="M1907" i="1"/>
  <c r="S1907" i="1"/>
  <c r="T1907" i="1" s="1"/>
  <c r="X1907" i="1"/>
  <c r="Z1907" i="1" s="1"/>
  <c r="Y1875" i="1"/>
  <c r="AA1875" i="1" s="1"/>
  <c r="X1875" i="1"/>
  <c r="Z1875" i="1" s="1"/>
  <c r="M1835" i="1"/>
  <c r="S1835" i="1"/>
  <c r="T1835" i="1" s="1"/>
  <c r="Y1835" i="1"/>
  <c r="AA1835" i="1" s="1"/>
  <c r="X1803" i="1"/>
  <c r="Z1803" i="1" s="1"/>
  <c r="S1803" i="1"/>
  <c r="T1803" i="1" s="1"/>
  <c r="Y1779" i="1"/>
  <c r="AA1779" i="1" s="1"/>
  <c r="M1779" i="1"/>
  <c r="X1779" i="1"/>
  <c r="Z1779" i="1" s="1"/>
  <c r="S1747" i="1"/>
  <c r="T1747" i="1" s="1"/>
  <c r="Y1747" i="1"/>
  <c r="AA1747" i="1" s="1"/>
  <c r="X1747" i="1"/>
  <c r="Z1747" i="1" s="1"/>
  <c r="Y1714" i="1"/>
  <c r="AA1714" i="1" s="1"/>
  <c r="M1714" i="1"/>
  <c r="X1714" i="1"/>
  <c r="Z1714" i="1" s="1"/>
  <c r="M1666" i="1"/>
  <c r="S1666" i="1"/>
  <c r="T1666" i="1" s="1"/>
  <c r="Y1666" i="1"/>
  <c r="AA1666" i="1" s="1"/>
  <c r="X1626" i="1"/>
  <c r="Z1626" i="1" s="1"/>
  <c r="M1626" i="1"/>
  <c r="S1626" i="1"/>
  <c r="T1626" i="1" s="1"/>
  <c r="M1594" i="1"/>
  <c r="Y1594" i="1"/>
  <c r="AA1594" i="1" s="1"/>
  <c r="AI1594" i="1" s="1"/>
  <c r="Y1562" i="1"/>
  <c r="AA1562" i="1" s="1"/>
  <c r="X1562" i="1"/>
  <c r="Z1562" i="1" s="1"/>
  <c r="M1522" i="1"/>
  <c r="X1522" i="1"/>
  <c r="Z1522" i="1" s="1"/>
  <c r="Y1522" i="1"/>
  <c r="AA1522" i="1" s="1"/>
  <c r="S1522" i="1"/>
  <c r="T1522" i="1" s="1"/>
  <c r="M1498" i="1"/>
  <c r="Y1498" i="1"/>
  <c r="AA1498" i="1" s="1"/>
  <c r="AI1498" i="1" s="1"/>
  <c r="S1498" i="1"/>
  <c r="T1498" i="1" s="1"/>
  <c r="S1466" i="1"/>
  <c r="T1466" i="1" s="1"/>
  <c r="X1466" i="1"/>
  <c r="Z1466" i="1" s="1"/>
  <c r="Y1466" i="1"/>
  <c r="AA1466" i="1" s="1"/>
  <c r="M1434" i="1"/>
  <c r="X1434" i="1"/>
  <c r="Z1434" i="1" s="1"/>
  <c r="Y1434" i="1"/>
  <c r="AA1434" i="1" s="1"/>
  <c r="M1402" i="1"/>
  <c r="Y1402" i="1"/>
  <c r="AA1402" i="1" s="1"/>
  <c r="X1402" i="1"/>
  <c r="Z1402" i="1" s="1"/>
  <c r="S1362" i="1"/>
  <c r="T1362" i="1" s="1"/>
  <c r="M1362" i="1"/>
  <c r="X1362" i="1"/>
  <c r="Z1362" i="1" s="1"/>
  <c r="AI1362" i="1" s="1"/>
  <c r="M1338" i="1"/>
  <c r="S1338" i="1"/>
  <c r="T1338" i="1" s="1"/>
  <c r="Y1338" i="1"/>
  <c r="AA1338" i="1" s="1"/>
  <c r="AI1338" i="1" s="1"/>
  <c r="S1306" i="1"/>
  <c r="T1306" i="1" s="1"/>
  <c r="X1306" i="1"/>
  <c r="Z1306" i="1" s="1"/>
  <c r="Y1306" i="1"/>
  <c r="AA1306" i="1" s="1"/>
  <c r="M1306" i="1"/>
  <c r="S1266" i="1"/>
  <c r="T1266" i="1" s="1"/>
  <c r="Y1266" i="1"/>
  <c r="AA1266" i="1" s="1"/>
  <c r="AI1266" i="1" s="1"/>
  <c r="M1266" i="1"/>
  <c r="S1242" i="1"/>
  <c r="T1242" i="1" s="1"/>
  <c r="X1242" i="1"/>
  <c r="Z1242" i="1" s="1"/>
  <c r="AI1242" i="1" s="1"/>
  <c r="Y1210" i="1"/>
  <c r="AA1210" i="1" s="1"/>
  <c r="X1210" i="1"/>
  <c r="Z1210" i="1" s="1"/>
  <c r="Y1178" i="1"/>
  <c r="AA1178" i="1" s="1"/>
  <c r="S1178" i="1"/>
  <c r="T1178" i="1" s="1"/>
  <c r="X1162" i="1"/>
  <c r="Z1162" i="1" s="1"/>
  <c r="Y1162" i="1"/>
  <c r="AA1162" i="1" s="1"/>
  <c r="M1122" i="1"/>
  <c r="X1122" i="1"/>
  <c r="Z1122" i="1" s="1"/>
  <c r="AI1122" i="1" s="1"/>
  <c r="S1090" i="1"/>
  <c r="T1090" i="1" s="1"/>
  <c r="M1090" i="1"/>
  <c r="Y1090" i="1"/>
  <c r="AA1090" i="1" s="1"/>
  <c r="Y1050" i="1"/>
  <c r="AA1050" i="1" s="1"/>
  <c r="S1050" i="1"/>
  <c r="T1050" i="1" s="1"/>
  <c r="X1050" i="1"/>
  <c r="Z1050" i="1" s="1"/>
  <c r="Y1018" i="1"/>
  <c r="AA1018" i="1" s="1"/>
  <c r="M1018" i="1"/>
  <c r="X1018" i="1"/>
  <c r="Z1018" i="1" s="1"/>
  <c r="M978" i="1"/>
  <c r="S978" i="1"/>
  <c r="T978" i="1" s="1"/>
  <c r="X978" i="1"/>
  <c r="Z978" i="1" s="1"/>
  <c r="Y978" i="1"/>
  <c r="AA978" i="1" s="1"/>
  <c r="Y954" i="1"/>
  <c r="AA954" i="1" s="1"/>
  <c r="X954" i="1"/>
  <c r="Z954" i="1" s="1"/>
  <c r="M922" i="1"/>
  <c r="Y922" i="1"/>
  <c r="AA922" i="1" s="1"/>
  <c r="X922" i="1"/>
  <c r="Z922" i="1" s="1"/>
  <c r="S882" i="1"/>
  <c r="T882" i="1" s="1"/>
  <c r="X882" i="1"/>
  <c r="Z882" i="1" s="1"/>
  <c r="M882" i="1"/>
  <c r="S850" i="1"/>
  <c r="T850" i="1" s="1"/>
  <c r="Y850" i="1"/>
  <c r="AA850" i="1" s="1"/>
  <c r="AI850" i="1" s="1"/>
  <c r="M826" i="1"/>
  <c r="X826" i="1"/>
  <c r="Z826" i="1" s="1"/>
  <c r="X794" i="1"/>
  <c r="Z794" i="1" s="1"/>
  <c r="Y794" i="1"/>
  <c r="AA794" i="1" s="1"/>
  <c r="S794" i="1"/>
  <c r="T794" i="1" s="1"/>
  <c r="M754" i="1"/>
  <c r="X754" i="1"/>
  <c r="Z754" i="1" s="1"/>
  <c r="S754" i="1"/>
  <c r="T754" i="1" s="1"/>
  <c r="X722" i="1"/>
  <c r="Z722" i="1" s="1"/>
  <c r="M722" i="1"/>
  <c r="Y722" i="1"/>
  <c r="AA722" i="1" s="1"/>
  <c r="S722" i="1"/>
  <c r="T722" i="1" s="1"/>
  <c r="M698" i="1"/>
  <c r="X698" i="1"/>
  <c r="Z698" i="1" s="1"/>
  <c r="AI698" i="1" s="1"/>
  <c r="S698" i="1"/>
  <c r="T698" i="1" s="1"/>
  <c r="M658" i="1"/>
  <c r="X658" i="1"/>
  <c r="Z658" i="1" s="1"/>
  <c r="S658" i="1"/>
  <c r="T658" i="1" s="1"/>
  <c r="Y658" i="1"/>
  <c r="AA658" i="1" s="1"/>
  <c r="S626" i="1"/>
  <c r="T626" i="1" s="1"/>
  <c r="M626" i="1"/>
  <c r="X626" i="1"/>
  <c r="Z626" i="1" s="1"/>
  <c r="Y626" i="1"/>
  <c r="AA626" i="1" s="1"/>
  <c r="M578" i="1"/>
  <c r="S578" i="1"/>
  <c r="T578" i="1" s="1"/>
  <c r="Y578" i="1"/>
  <c r="AA578" i="1" s="1"/>
  <c r="AI578" i="1" s="1"/>
  <c r="M554" i="1"/>
  <c r="X554" i="1"/>
  <c r="Z554" i="1" s="1"/>
  <c r="S554" i="1"/>
  <c r="T554" i="1" s="1"/>
  <c r="Y522" i="1"/>
  <c r="AA522" i="1" s="1"/>
  <c r="X522" i="1"/>
  <c r="Z522" i="1" s="1"/>
  <c r="M522" i="1"/>
  <c r="S522" i="1"/>
  <c r="T522" i="1" s="1"/>
  <c r="M482" i="1"/>
  <c r="X482" i="1"/>
  <c r="Z482" i="1" s="1"/>
  <c r="S482" i="1"/>
  <c r="T482" i="1" s="1"/>
  <c r="Y482" i="1"/>
  <c r="AA482" i="1" s="1"/>
  <c r="M458" i="1"/>
  <c r="X458" i="1"/>
  <c r="Z458" i="1" s="1"/>
  <c r="S458" i="1"/>
  <c r="T458" i="1" s="1"/>
  <c r="Y458" i="1"/>
  <c r="AA458" i="1" s="1"/>
  <c r="M426" i="1"/>
  <c r="X426" i="1"/>
  <c r="Z426" i="1" s="1"/>
  <c r="S426" i="1"/>
  <c r="T426" i="1" s="1"/>
  <c r="Y426" i="1"/>
  <c r="AA426" i="1" s="1"/>
  <c r="M394" i="1"/>
  <c r="X394" i="1"/>
  <c r="Z394" i="1" s="1"/>
  <c r="AI394" i="1" s="1"/>
  <c r="S394" i="1"/>
  <c r="T394" i="1" s="1"/>
  <c r="M354" i="1"/>
  <c r="S354" i="1"/>
  <c r="T354" i="1" s="1"/>
  <c r="X354" i="1"/>
  <c r="Z354" i="1" s="1"/>
  <c r="Y354" i="1"/>
  <c r="AA354" i="1" s="1"/>
  <c r="M330" i="1"/>
  <c r="Y330" i="1"/>
  <c r="AA330" i="1" s="1"/>
  <c r="AI330" i="1" s="1"/>
  <c r="S330" i="1"/>
  <c r="T330" i="1" s="1"/>
  <c r="X290" i="1"/>
  <c r="Z290" i="1" s="1"/>
  <c r="M290" i="1"/>
  <c r="S290" i="1"/>
  <c r="T290" i="1" s="1"/>
  <c r="Y290" i="1"/>
  <c r="AA290" i="1" s="1"/>
  <c r="M266" i="1"/>
  <c r="X266" i="1"/>
  <c r="Z266" i="1" s="1"/>
  <c r="Y266" i="1"/>
  <c r="AA266" i="1" s="1"/>
  <c r="S266" i="1"/>
  <c r="T266" i="1" s="1"/>
  <c r="M234" i="1"/>
  <c r="S234" i="1"/>
  <c r="T234" i="1" s="1"/>
  <c r="Y234" i="1"/>
  <c r="AA234" i="1" s="1"/>
  <c r="AI234" i="1" s="1"/>
  <c r="X202" i="1"/>
  <c r="Z202" i="1" s="1"/>
  <c r="AI202" i="1" s="1"/>
  <c r="M202" i="1"/>
  <c r="X162" i="1"/>
  <c r="Z162" i="1" s="1"/>
  <c r="AI162" i="1" s="1"/>
  <c r="S162" i="1"/>
  <c r="T162" i="1" s="1"/>
  <c r="M162" i="1"/>
  <c r="M130" i="1"/>
  <c r="X130" i="1"/>
  <c r="Z130" i="1" s="1"/>
  <c r="S130" i="1"/>
  <c r="T130" i="1" s="1"/>
  <c r="Y130" i="1"/>
  <c r="AA130" i="1" s="1"/>
  <c r="M106" i="1"/>
  <c r="S106" i="1"/>
  <c r="T106" i="1" s="1"/>
  <c r="X106" i="1"/>
  <c r="Z106" i="1" s="1"/>
  <c r="Y106" i="1"/>
  <c r="AA106" i="1" s="1"/>
  <c r="M74" i="1"/>
  <c r="X74" i="1"/>
  <c r="Z74" i="1" s="1"/>
  <c r="S74" i="1"/>
  <c r="T74" i="1" s="1"/>
  <c r="Y74" i="1"/>
  <c r="AA74" i="1" s="1"/>
  <c r="M34" i="1"/>
  <c r="Y34" i="1"/>
  <c r="AA34" i="1" s="1"/>
  <c r="X34" i="1"/>
  <c r="Z34" i="1" s="1"/>
  <c r="S34" i="1"/>
  <c r="T34" i="1" s="1"/>
  <c r="M10" i="1"/>
  <c r="Y10" i="1"/>
  <c r="AA10" i="1" s="1"/>
  <c r="S10" i="1"/>
  <c r="T10" i="1" s="1"/>
  <c r="Y2627" i="1"/>
  <c r="AA2627" i="1" s="1"/>
  <c r="M2627" i="1"/>
  <c r="M2595" i="1"/>
  <c r="X2595" i="1"/>
  <c r="Z2595" i="1" s="1"/>
  <c r="AI2595" i="1" s="1"/>
  <c r="M2539" i="1"/>
  <c r="S2539" i="1"/>
  <c r="T2539" i="1" s="1"/>
  <c r="X2539" i="1"/>
  <c r="Z2539" i="1" s="1"/>
  <c r="Y2539" i="1"/>
  <c r="AA2539" i="1" s="1"/>
  <c r="M2491" i="1"/>
  <c r="X2491" i="1"/>
  <c r="Z2491" i="1" s="1"/>
  <c r="X2347" i="1"/>
  <c r="Z2347" i="1" s="1"/>
  <c r="S2347" i="1"/>
  <c r="T2347" i="1" s="1"/>
  <c r="M2347" i="1"/>
  <c r="X2299" i="1"/>
  <c r="Z2299" i="1" s="1"/>
  <c r="S2299" i="1"/>
  <c r="T2299" i="1" s="1"/>
  <c r="Y2299" i="1"/>
  <c r="AA2299" i="1" s="1"/>
  <c r="X2259" i="1"/>
  <c r="Z2259" i="1" s="1"/>
  <c r="Y2259" i="1"/>
  <c r="AA2259" i="1" s="1"/>
  <c r="M2259" i="1"/>
  <c r="Y2219" i="1"/>
  <c r="AA2219" i="1" s="1"/>
  <c r="M2219" i="1"/>
  <c r="X2179" i="1"/>
  <c r="Z2179" i="1" s="1"/>
  <c r="AI2179" i="1" s="1"/>
  <c r="S2179" i="1"/>
  <c r="T2179" i="1" s="1"/>
  <c r="X2139" i="1"/>
  <c r="Z2139" i="1" s="1"/>
  <c r="S2139" i="1"/>
  <c r="T2139" i="1" s="1"/>
  <c r="M2139" i="1"/>
  <c r="S2099" i="1"/>
  <c r="T2099" i="1" s="1"/>
  <c r="Y2099" i="1"/>
  <c r="AA2099" i="1" s="1"/>
  <c r="X2099" i="1"/>
  <c r="Z2099" i="1" s="1"/>
  <c r="X2059" i="1"/>
  <c r="Z2059" i="1" s="1"/>
  <c r="M2059" i="1"/>
  <c r="X2011" i="1"/>
  <c r="Z2011" i="1" s="1"/>
  <c r="AI2011" i="1" s="1"/>
  <c r="M2011" i="1"/>
  <c r="X1947" i="1"/>
  <c r="Z1947" i="1" s="1"/>
  <c r="M1947" i="1"/>
  <c r="Y1947" i="1"/>
  <c r="AA1947" i="1" s="1"/>
  <c r="S1947" i="1"/>
  <c r="T1947" i="1" s="1"/>
  <c r="Y1827" i="1"/>
  <c r="AA1827" i="1" s="1"/>
  <c r="M1827" i="1"/>
  <c r="X1827" i="1"/>
  <c r="Z1827" i="1" s="1"/>
  <c r="X1787" i="1"/>
  <c r="Z1787" i="1" s="1"/>
  <c r="Y1787" i="1"/>
  <c r="AA1787" i="1" s="1"/>
  <c r="Y1739" i="1"/>
  <c r="AA1739" i="1" s="1"/>
  <c r="AI1739" i="1" s="1"/>
  <c r="S1739" i="1"/>
  <c r="T1739" i="1" s="1"/>
  <c r="M1690" i="1"/>
  <c r="S1690" i="1"/>
  <c r="T1690" i="1" s="1"/>
  <c r="X1658" i="1"/>
  <c r="Z1658" i="1" s="1"/>
  <c r="Y1658" i="1"/>
  <c r="AA1658" i="1" s="1"/>
  <c r="M1658" i="1"/>
  <c r="S1658" i="1"/>
  <c r="T1658" i="1" s="1"/>
  <c r="Y1618" i="1"/>
  <c r="AA1618" i="1" s="1"/>
  <c r="M1618" i="1"/>
  <c r="X1618" i="1"/>
  <c r="Z1618" i="1" s="1"/>
  <c r="S1618" i="1"/>
  <c r="T1618" i="1" s="1"/>
  <c r="S1578" i="1"/>
  <c r="T1578" i="1" s="1"/>
  <c r="X1578" i="1"/>
  <c r="Z1578" i="1" s="1"/>
  <c r="M1578" i="1"/>
  <c r="Y1578" i="1"/>
  <c r="AA1578" i="1" s="1"/>
  <c r="M1530" i="1"/>
  <c r="S1530" i="1"/>
  <c r="T1530" i="1" s="1"/>
  <c r="Y1530" i="1"/>
  <c r="AA1530" i="1" s="1"/>
  <c r="X1530" i="1"/>
  <c r="Z1530" i="1" s="1"/>
  <c r="M1490" i="1"/>
  <c r="Y1490" i="1"/>
  <c r="AA1490" i="1" s="1"/>
  <c r="X1490" i="1"/>
  <c r="Z1490" i="1" s="1"/>
  <c r="S1458" i="1"/>
  <c r="T1458" i="1" s="1"/>
  <c r="M1458" i="1"/>
  <c r="Y1458" i="1"/>
  <c r="AA1458" i="1" s="1"/>
  <c r="M1426" i="1"/>
  <c r="Y1426" i="1"/>
  <c r="AA1426" i="1" s="1"/>
  <c r="AI1426" i="1" s="1"/>
  <c r="S1426" i="1"/>
  <c r="T1426" i="1" s="1"/>
  <c r="S1370" i="1"/>
  <c r="T1370" i="1" s="1"/>
  <c r="X1370" i="1"/>
  <c r="Z1370" i="1" s="1"/>
  <c r="Y1370" i="1"/>
  <c r="AA1370" i="1" s="1"/>
  <c r="M1330" i="1"/>
  <c r="S1330" i="1"/>
  <c r="T1330" i="1" s="1"/>
  <c r="X1330" i="1"/>
  <c r="Z1330" i="1" s="1"/>
  <c r="Y1330" i="1"/>
  <c r="AA1330" i="1" s="1"/>
  <c r="Y1290" i="1"/>
  <c r="AA1290" i="1" s="1"/>
  <c r="S1290" i="1"/>
  <c r="T1290" i="1" s="1"/>
  <c r="M1290" i="1"/>
  <c r="X1234" i="1"/>
  <c r="Z1234" i="1" s="1"/>
  <c r="S1234" i="1"/>
  <c r="T1234" i="1" s="1"/>
  <c r="S1194" i="1"/>
  <c r="T1194" i="1" s="1"/>
  <c r="X1194" i="1"/>
  <c r="Z1194" i="1" s="1"/>
  <c r="AI1194" i="1" s="1"/>
  <c r="M1194" i="1"/>
  <c r="X1114" i="1"/>
  <c r="Z1114" i="1" s="1"/>
  <c r="Y1114" i="1"/>
  <c r="AA1114" i="1" s="1"/>
  <c r="M1114" i="1"/>
  <c r="M1074" i="1"/>
  <c r="X1074" i="1"/>
  <c r="Z1074" i="1" s="1"/>
  <c r="Y1074" i="1"/>
  <c r="AA1074" i="1" s="1"/>
  <c r="M1042" i="1"/>
  <c r="Y1042" i="1"/>
  <c r="AA1042" i="1" s="1"/>
  <c r="S1002" i="1"/>
  <c r="T1002" i="1" s="1"/>
  <c r="X1002" i="1"/>
  <c r="Z1002" i="1" s="1"/>
  <c r="M1002" i="1"/>
  <c r="M970" i="1"/>
  <c r="Y970" i="1"/>
  <c r="AA970" i="1" s="1"/>
  <c r="AI970" i="1" s="1"/>
  <c r="S970" i="1"/>
  <c r="T970" i="1" s="1"/>
  <c r="M938" i="1"/>
  <c r="X938" i="1"/>
  <c r="Z938" i="1" s="1"/>
  <c r="Y938" i="1"/>
  <c r="AA938" i="1" s="1"/>
  <c r="X898" i="1"/>
  <c r="Z898" i="1" s="1"/>
  <c r="Y898" i="1"/>
  <c r="AA898" i="1" s="1"/>
  <c r="M858" i="1"/>
  <c r="X858" i="1"/>
  <c r="Z858" i="1" s="1"/>
  <c r="AI858" i="1" s="1"/>
  <c r="Y810" i="1"/>
  <c r="AA810" i="1" s="1"/>
  <c r="X810" i="1"/>
  <c r="Z810" i="1" s="1"/>
  <c r="S770" i="1"/>
  <c r="T770" i="1" s="1"/>
  <c r="M770" i="1"/>
  <c r="M730" i="1"/>
  <c r="X730" i="1"/>
  <c r="Z730" i="1" s="1"/>
  <c r="Y730" i="1"/>
  <c r="AA730" i="1" s="1"/>
  <c r="S730" i="1"/>
  <c r="T730" i="1" s="1"/>
  <c r="M674" i="1"/>
  <c r="Y674" i="1"/>
  <c r="AA674" i="1" s="1"/>
  <c r="X674" i="1"/>
  <c r="Z674" i="1" s="1"/>
  <c r="S674" i="1"/>
  <c r="T674" i="1" s="1"/>
  <c r="M642" i="1"/>
  <c r="S642" i="1"/>
  <c r="T642" i="1" s="1"/>
  <c r="X642" i="1"/>
  <c r="Z642" i="1" s="1"/>
  <c r="Y642" i="1"/>
  <c r="AA642" i="1" s="1"/>
  <c r="M602" i="1"/>
  <c r="Y602" i="1"/>
  <c r="AA602" i="1" s="1"/>
  <c r="AI602" i="1" s="1"/>
  <c r="S602" i="1"/>
  <c r="T602" i="1" s="1"/>
  <c r="M546" i="1"/>
  <c r="X546" i="1"/>
  <c r="Z546" i="1" s="1"/>
  <c r="Y546" i="1"/>
  <c r="AA546" i="1" s="1"/>
  <c r="S546" i="1"/>
  <c r="T546" i="1" s="1"/>
  <c r="M498" i="1"/>
  <c r="X498" i="1"/>
  <c r="Z498" i="1" s="1"/>
  <c r="Y498" i="1"/>
  <c r="AA498" i="1" s="1"/>
  <c r="S498" i="1"/>
  <c r="T498" i="1" s="1"/>
  <c r="M450" i="1"/>
  <c r="Y450" i="1"/>
  <c r="AA450" i="1" s="1"/>
  <c r="X450" i="1"/>
  <c r="Z450" i="1" s="1"/>
  <c r="M402" i="1"/>
  <c r="Y402" i="1"/>
  <c r="AA402" i="1" s="1"/>
  <c r="X402" i="1"/>
  <c r="Z402" i="1" s="1"/>
  <c r="S402" i="1"/>
  <c r="T402" i="1" s="1"/>
  <c r="M362" i="1"/>
  <c r="Y362" i="1"/>
  <c r="AA362" i="1" s="1"/>
  <c r="AI362" i="1" s="1"/>
  <c r="S362" i="1"/>
  <c r="T362" i="1" s="1"/>
  <c r="M306" i="1"/>
  <c r="X306" i="1"/>
  <c r="Z306" i="1" s="1"/>
  <c r="Y306" i="1"/>
  <c r="AA306" i="1" s="1"/>
  <c r="S306" i="1"/>
  <c r="T306" i="1" s="1"/>
  <c r="M250" i="1"/>
  <c r="X250" i="1"/>
  <c r="Z250" i="1" s="1"/>
  <c r="Y250" i="1"/>
  <c r="AA250" i="1" s="1"/>
  <c r="S250" i="1"/>
  <c r="T250" i="1" s="1"/>
  <c r="M186" i="1"/>
  <c r="S186" i="1"/>
  <c r="T186" i="1" s="1"/>
  <c r="X186" i="1"/>
  <c r="Z186" i="1" s="1"/>
  <c r="Y186" i="1"/>
  <c r="AA186" i="1" s="1"/>
  <c r="Y138" i="1"/>
  <c r="AA138" i="1" s="1"/>
  <c r="X138" i="1"/>
  <c r="Z138" i="1" s="1"/>
  <c r="M138" i="1"/>
  <c r="S138" i="1"/>
  <c r="T138" i="1" s="1"/>
  <c r="M98" i="1"/>
  <c r="S98" i="1"/>
  <c r="T98" i="1" s="1"/>
  <c r="X98" i="1"/>
  <c r="Z98" i="1" s="1"/>
  <c r="Y98" i="1"/>
  <c r="AA98" i="1" s="1"/>
  <c r="M50" i="1"/>
  <c r="Y50" i="1"/>
  <c r="AA50" i="1" s="1"/>
  <c r="S50" i="1"/>
  <c r="T50" i="1" s="1"/>
  <c r="X50" i="1"/>
  <c r="Z50" i="1" s="1"/>
  <c r="M2" i="1"/>
  <c r="Y2" i="1"/>
  <c r="AA2" i="1" s="1"/>
  <c r="X2" i="1"/>
  <c r="Z2" i="1" s="1"/>
  <c r="S2" i="1"/>
  <c r="T2" i="1" s="1"/>
  <c r="S2011" i="1"/>
  <c r="T2011" i="1" s="1"/>
  <c r="S2227" i="1"/>
  <c r="T2227" i="1" s="1"/>
  <c r="S1714" i="1"/>
  <c r="T1714" i="1" s="1"/>
  <c r="M2179" i="1"/>
  <c r="Y2603" i="1"/>
  <c r="AA2603" i="1" s="1"/>
  <c r="S2259" i="1"/>
  <c r="T2259" i="1" s="1"/>
  <c r="S1891" i="1"/>
  <c r="T1891" i="1" s="1"/>
  <c r="Y1634" i="1"/>
  <c r="AA1634" i="1" s="1"/>
  <c r="M1731" i="1"/>
  <c r="Y1803" i="1"/>
  <c r="AA1803" i="1" s="1"/>
  <c r="S1923" i="1"/>
  <c r="T1923" i="1" s="1"/>
  <c r="M2091" i="1"/>
  <c r="Y2123" i="1"/>
  <c r="AA2123" i="1" s="1"/>
  <c r="Y2267" i="1"/>
  <c r="AA2267" i="1" s="1"/>
  <c r="S1146" i="1"/>
  <c r="T1146" i="1" s="1"/>
  <c r="M1234" i="1"/>
  <c r="S2491" i="1"/>
  <c r="T2491" i="1" s="1"/>
  <c r="S474" i="1"/>
  <c r="T474" i="1" s="1"/>
  <c r="Y1234" i="1"/>
  <c r="AA1234" i="1" s="1"/>
  <c r="M2635" i="1"/>
  <c r="Y2635" i="1"/>
  <c r="AA2635" i="1" s="1"/>
  <c r="AI2635" i="1" s="1"/>
  <c r="S2611" i="1"/>
  <c r="T2611" i="1" s="1"/>
  <c r="X2611" i="1"/>
  <c r="Z2611" i="1" s="1"/>
  <c r="Y2611" i="1"/>
  <c r="AA2611" i="1" s="1"/>
  <c r="M2587" i="1"/>
  <c r="S2587" i="1"/>
  <c r="T2587" i="1" s="1"/>
  <c r="M2563" i="1"/>
  <c r="X2563" i="1"/>
  <c r="Z2563" i="1" s="1"/>
  <c r="S2563" i="1"/>
  <c r="T2563" i="1" s="1"/>
  <c r="Y2563" i="1"/>
  <c r="AA2563" i="1" s="1"/>
  <c r="M2531" i="1"/>
  <c r="Y2531" i="1"/>
  <c r="AA2531" i="1" s="1"/>
  <c r="X2531" i="1"/>
  <c r="Z2531" i="1" s="1"/>
  <c r="S2531" i="1"/>
  <c r="T2531" i="1" s="1"/>
  <c r="M2507" i="1"/>
  <c r="Y2507" i="1"/>
  <c r="AA2507" i="1" s="1"/>
  <c r="S2507" i="1"/>
  <c r="T2507" i="1" s="1"/>
  <c r="X2507" i="1"/>
  <c r="Z2507" i="1" s="1"/>
  <c r="X2419" i="1"/>
  <c r="Z2419" i="1" s="1"/>
  <c r="S2419" i="1"/>
  <c r="T2419" i="1" s="1"/>
  <c r="Y2419" i="1"/>
  <c r="AA2419" i="1" s="1"/>
  <c r="S2411" i="1"/>
  <c r="T2411" i="1" s="1"/>
  <c r="X2411" i="1"/>
  <c r="Z2411" i="1" s="1"/>
  <c r="AI2411" i="1" s="1"/>
  <c r="M2411" i="1"/>
  <c r="S2379" i="1"/>
  <c r="T2379" i="1" s="1"/>
  <c r="X2379" i="1"/>
  <c r="Z2379" i="1" s="1"/>
  <c r="Y2379" i="1"/>
  <c r="AA2379" i="1" s="1"/>
  <c r="M2379" i="1"/>
  <c r="M2355" i="1"/>
  <c r="X2355" i="1"/>
  <c r="Z2355" i="1" s="1"/>
  <c r="Y2355" i="1"/>
  <c r="AA2355" i="1" s="1"/>
  <c r="S2355" i="1"/>
  <c r="T2355" i="1" s="1"/>
  <c r="X2323" i="1"/>
  <c r="Z2323" i="1" s="1"/>
  <c r="M2323" i="1"/>
  <c r="Y2323" i="1"/>
  <c r="AA2323" i="1" s="1"/>
  <c r="Y2291" i="1"/>
  <c r="AA2291" i="1" s="1"/>
  <c r="AI2291" i="1" s="1"/>
  <c r="S2291" i="1"/>
  <c r="T2291" i="1" s="1"/>
  <c r="S2283" i="1"/>
  <c r="T2283" i="1" s="1"/>
  <c r="X2283" i="1"/>
  <c r="Z2283" i="1" s="1"/>
  <c r="M2283" i="1"/>
  <c r="X2251" i="1"/>
  <c r="Z2251" i="1" s="1"/>
  <c r="Y2251" i="1"/>
  <c r="AA2251" i="1" s="1"/>
  <c r="S2251" i="1"/>
  <c r="T2251" i="1" s="1"/>
  <c r="X2235" i="1"/>
  <c r="Z2235" i="1" s="1"/>
  <c r="AI2235" i="1" s="1"/>
  <c r="S2235" i="1"/>
  <c r="T2235" i="1" s="1"/>
  <c r="M2235" i="1"/>
  <c r="M2211" i="1"/>
  <c r="X2211" i="1"/>
  <c r="Z2211" i="1" s="1"/>
  <c r="AI2211" i="1" s="1"/>
  <c r="M2187" i="1"/>
  <c r="S2187" i="1"/>
  <c r="T2187" i="1" s="1"/>
  <c r="M2155" i="1"/>
  <c r="Y2155" i="1"/>
  <c r="AA2155" i="1" s="1"/>
  <c r="AI2155" i="1" s="1"/>
  <c r="X2131" i="1"/>
  <c r="Z2131" i="1" s="1"/>
  <c r="Y2131" i="1"/>
  <c r="AA2131" i="1" s="1"/>
  <c r="Y2107" i="1"/>
  <c r="AA2107" i="1" s="1"/>
  <c r="AI2107" i="1" s="1"/>
  <c r="M2107" i="1"/>
  <c r="Y2043" i="1"/>
  <c r="AA2043" i="1" s="1"/>
  <c r="M2043" i="1"/>
  <c r="X2043" i="1"/>
  <c r="Z2043" i="1" s="1"/>
  <c r="S2027" i="1"/>
  <c r="T2027" i="1" s="1"/>
  <c r="X2027" i="1"/>
  <c r="Z2027" i="1" s="1"/>
  <c r="Y2003" i="1"/>
  <c r="AA2003" i="1" s="1"/>
  <c r="AI2003" i="1" s="1"/>
  <c r="M2003" i="1"/>
  <c r="M1979" i="1"/>
  <c r="X1979" i="1"/>
  <c r="Z1979" i="1" s="1"/>
  <c r="Y1979" i="1"/>
  <c r="AA1979" i="1" s="1"/>
  <c r="S1971" i="1"/>
  <c r="T1971" i="1" s="1"/>
  <c r="M1971" i="1"/>
  <c r="Y1971" i="1"/>
  <c r="AA1971" i="1" s="1"/>
  <c r="AI1971" i="1" s="1"/>
  <c r="S1939" i="1"/>
  <c r="T1939" i="1" s="1"/>
  <c r="M1939" i="1"/>
  <c r="X1939" i="1"/>
  <c r="Z1939" i="1" s="1"/>
  <c r="M1915" i="1"/>
  <c r="Y1915" i="1"/>
  <c r="AA1915" i="1" s="1"/>
  <c r="X1867" i="1"/>
  <c r="Z1867" i="1" s="1"/>
  <c r="M1867" i="1"/>
  <c r="Y1843" i="1"/>
  <c r="AA1843" i="1" s="1"/>
  <c r="M1843" i="1"/>
  <c r="M1819" i="1"/>
  <c r="X1819" i="1"/>
  <c r="Z1819" i="1" s="1"/>
  <c r="AI1819" i="1" s="1"/>
  <c r="S1819" i="1"/>
  <c r="T1819" i="1" s="1"/>
  <c r="X1795" i="1"/>
  <c r="Z1795" i="1" s="1"/>
  <c r="M1795" i="1"/>
  <c r="X1771" i="1"/>
  <c r="Z1771" i="1" s="1"/>
  <c r="AI1771" i="1" s="1"/>
  <c r="M1771" i="1"/>
  <c r="S1755" i="1"/>
  <c r="T1755" i="1" s="1"/>
  <c r="Y1755" i="1"/>
  <c r="AA1755" i="1" s="1"/>
  <c r="AI1755" i="1" s="1"/>
  <c r="M1755" i="1"/>
  <c r="M1723" i="1"/>
  <c r="Y1723" i="1"/>
  <c r="AA1723" i="1" s="1"/>
  <c r="S1698" i="1"/>
  <c r="T1698" i="1" s="1"/>
  <c r="X1698" i="1"/>
  <c r="Z1698" i="1" s="1"/>
  <c r="Y1698" i="1"/>
  <c r="AA1698" i="1" s="1"/>
  <c r="Y1682" i="1"/>
  <c r="AA1682" i="1" s="1"/>
  <c r="M1682" i="1"/>
  <c r="X1682" i="1"/>
  <c r="Z1682" i="1" s="1"/>
  <c r="S1682" i="1"/>
  <c r="T1682" i="1" s="1"/>
  <c r="S1650" i="1"/>
  <c r="T1650" i="1" s="1"/>
  <c r="M1650" i="1"/>
  <c r="S1610" i="1"/>
  <c r="T1610" i="1" s="1"/>
  <c r="Y1610" i="1"/>
  <c r="AA1610" i="1" s="1"/>
  <c r="AI1610" i="1" s="1"/>
  <c r="M1610" i="1"/>
  <c r="S1586" i="1"/>
  <c r="T1586" i="1" s="1"/>
  <c r="Y1586" i="1"/>
  <c r="AA1586" i="1" s="1"/>
  <c r="X1586" i="1"/>
  <c r="Z1586" i="1" s="1"/>
  <c r="M1554" i="1"/>
  <c r="Y1554" i="1"/>
  <c r="AA1554" i="1" s="1"/>
  <c r="AI1554" i="1" s="1"/>
  <c r="M1538" i="1"/>
  <c r="X1538" i="1"/>
  <c r="Z1538" i="1" s="1"/>
  <c r="Y1538" i="1"/>
  <c r="AA1538" i="1" s="1"/>
  <c r="S1538" i="1"/>
  <c r="T1538" i="1" s="1"/>
  <c r="M1514" i="1"/>
  <c r="Y1514" i="1"/>
  <c r="AA1514" i="1" s="1"/>
  <c r="S1514" i="1"/>
  <c r="T1514" i="1" s="1"/>
  <c r="X1514" i="1"/>
  <c r="Z1514" i="1" s="1"/>
  <c r="Y1482" i="1"/>
  <c r="AA1482" i="1" s="1"/>
  <c r="M1482" i="1"/>
  <c r="S1482" i="1"/>
  <c r="T1482" i="1" s="1"/>
  <c r="X1482" i="1"/>
  <c r="Z1482" i="1" s="1"/>
  <c r="M1418" i="1"/>
  <c r="S1418" i="1"/>
  <c r="T1418" i="1" s="1"/>
  <c r="M1394" i="1"/>
  <c r="X1394" i="1"/>
  <c r="Z1394" i="1" s="1"/>
  <c r="Y1394" i="1"/>
  <c r="AA1394" i="1" s="1"/>
  <c r="S1394" i="1"/>
  <c r="T1394" i="1" s="1"/>
  <c r="X1378" i="1"/>
  <c r="Z1378" i="1" s="1"/>
  <c r="S1378" i="1"/>
  <c r="T1378" i="1" s="1"/>
  <c r="M1378" i="1"/>
  <c r="M1354" i="1"/>
  <c r="Y1354" i="1"/>
  <c r="AA1354" i="1" s="1"/>
  <c r="S1354" i="1"/>
  <c r="T1354" i="1" s="1"/>
  <c r="X1322" i="1"/>
  <c r="Z1322" i="1" s="1"/>
  <c r="AI1322" i="1" s="1"/>
  <c r="S1322" i="1"/>
  <c r="T1322" i="1" s="1"/>
  <c r="M1322" i="1"/>
  <c r="X1298" i="1"/>
  <c r="Z1298" i="1" s="1"/>
  <c r="S1298" i="1"/>
  <c r="T1298" i="1" s="1"/>
  <c r="Y1298" i="1"/>
  <c r="AA1298" i="1" s="1"/>
  <c r="X1274" i="1"/>
  <c r="Z1274" i="1" s="1"/>
  <c r="Y1274" i="1"/>
  <c r="AA1274" i="1" s="1"/>
  <c r="S1274" i="1"/>
  <c r="T1274" i="1" s="1"/>
  <c r="M1274" i="1"/>
  <c r="Y1258" i="1"/>
  <c r="AA1258" i="1" s="1"/>
  <c r="X1258" i="1"/>
  <c r="Z1258" i="1" s="1"/>
  <c r="M1258" i="1"/>
  <c r="S1226" i="1"/>
  <c r="T1226" i="1" s="1"/>
  <c r="M1226" i="1"/>
  <c r="Y1226" i="1"/>
  <c r="AA1226" i="1" s="1"/>
  <c r="AI1226" i="1" s="1"/>
  <c r="X1202" i="1"/>
  <c r="Z1202" i="1" s="1"/>
  <c r="Y1202" i="1"/>
  <c r="AA1202" i="1" s="1"/>
  <c r="X1138" i="1"/>
  <c r="Z1138" i="1" s="1"/>
  <c r="Y1138" i="1"/>
  <c r="AA1138" i="1" s="1"/>
  <c r="M1082" i="1"/>
  <c r="Y1082" i="1"/>
  <c r="AA1082" i="1" s="1"/>
  <c r="X1082" i="1"/>
  <c r="Z1082" i="1" s="1"/>
  <c r="X1058" i="1"/>
  <c r="Z1058" i="1" s="1"/>
  <c r="AI1058" i="1" s="1"/>
  <c r="S1058" i="1"/>
  <c r="T1058" i="1" s="1"/>
  <c r="M1058" i="1"/>
  <c r="S1034" i="1"/>
  <c r="T1034" i="1" s="1"/>
  <c r="X1034" i="1"/>
  <c r="Z1034" i="1" s="1"/>
  <c r="AI1034" i="1" s="1"/>
  <c r="X1010" i="1"/>
  <c r="Z1010" i="1" s="1"/>
  <c r="S1010" i="1"/>
  <c r="T1010" i="1" s="1"/>
  <c r="Y1010" i="1"/>
  <c r="AA1010" i="1" s="1"/>
  <c r="X986" i="1"/>
  <c r="Z986" i="1" s="1"/>
  <c r="AI986" i="1" s="1"/>
  <c r="S986" i="1"/>
  <c r="T986" i="1" s="1"/>
  <c r="X962" i="1"/>
  <c r="Z962" i="1" s="1"/>
  <c r="Y962" i="1"/>
  <c r="AA962" i="1" s="1"/>
  <c r="M962" i="1"/>
  <c r="S962" i="1"/>
  <c r="T962" i="1" s="1"/>
  <c r="X930" i="1"/>
  <c r="Z930" i="1" s="1"/>
  <c r="Y930" i="1"/>
  <c r="AA930" i="1" s="1"/>
  <c r="S930" i="1"/>
  <c r="T930" i="1" s="1"/>
  <c r="Y906" i="1"/>
  <c r="AA906" i="1" s="1"/>
  <c r="M906" i="1"/>
  <c r="X906" i="1"/>
  <c r="Z906" i="1" s="1"/>
  <c r="Y890" i="1"/>
  <c r="AA890" i="1" s="1"/>
  <c r="S890" i="1"/>
  <c r="T890" i="1" s="1"/>
  <c r="X890" i="1"/>
  <c r="Z890" i="1" s="1"/>
  <c r="M866" i="1"/>
  <c r="X866" i="1"/>
  <c r="Z866" i="1" s="1"/>
  <c r="Y866" i="1"/>
  <c r="AA866" i="1" s="1"/>
  <c r="M834" i="1"/>
  <c r="Y834" i="1"/>
  <c r="AA834" i="1" s="1"/>
  <c r="S834" i="1"/>
  <c r="T834" i="1" s="1"/>
  <c r="M802" i="1"/>
  <c r="X802" i="1"/>
  <c r="Z802" i="1" s="1"/>
  <c r="Y802" i="1"/>
  <c r="AA802" i="1" s="1"/>
  <c r="Y786" i="1"/>
  <c r="AA786" i="1" s="1"/>
  <c r="S786" i="1"/>
  <c r="T786" i="1" s="1"/>
  <c r="M786" i="1"/>
  <c r="X786" i="1"/>
  <c r="Z786" i="1" s="1"/>
  <c r="M762" i="1"/>
  <c r="X762" i="1"/>
  <c r="Z762" i="1" s="1"/>
  <c r="Y738" i="1"/>
  <c r="AA738" i="1" s="1"/>
  <c r="M738" i="1"/>
  <c r="X738" i="1"/>
  <c r="Z738" i="1" s="1"/>
  <c r="M706" i="1"/>
  <c r="Y706" i="1"/>
  <c r="AA706" i="1" s="1"/>
  <c r="S706" i="1"/>
  <c r="T706" i="1" s="1"/>
  <c r="X706" i="1"/>
  <c r="Z706" i="1" s="1"/>
  <c r="M690" i="1"/>
  <c r="Y690" i="1"/>
  <c r="AA690" i="1" s="1"/>
  <c r="S690" i="1"/>
  <c r="T690" i="1" s="1"/>
  <c r="X690" i="1"/>
  <c r="Z690" i="1" s="1"/>
  <c r="M666" i="1"/>
  <c r="S666" i="1"/>
  <c r="T666" i="1" s="1"/>
  <c r="Y666" i="1"/>
  <c r="AA666" i="1" s="1"/>
  <c r="AI666" i="1" s="1"/>
  <c r="M634" i="1"/>
  <c r="S634" i="1"/>
  <c r="T634" i="1" s="1"/>
  <c r="X634" i="1"/>
  <c r="Z634" i="1" s="1"/>
  <c r="Y634" i="1"/>
  <c r="AA634" i="1" s="1"/>
  <c r="Y610" i="1"/>
  <c r="AA610" i="1" s="1"/>
  <c r="M610" i="1"/>
  <c r="X610" i="1"/>
  <c r="Z610" i="1" s="1"/>
  <c r="M586" i="1"/>
  <c r="Y586" i="1"/>
  <c r="AA586" i="1" s="1"/>
  <c r="X586" i="1"/>
  <c r="Z586" i="1" s="1"/>
  <c r="X570" i="1"/>
  <c r="Z570" i="1" s="1"/>
  <c r="S570" i="1"/>
  <c r="T570" i="1" s="1"/>
  <c r="Y570" i="1"/>
  <c r="AA570" i="1" s="1"/>
  <c r="M538" i="1"/>
  <c r="X538" i="1"/>
  <c r="Z538" i="1" s="1"/>
  <c r="M514" i="1"/>
  <c r="X514" i="1"/>
  <c r="Z514" i="1" s="1"/>
  <c r="S514" i="1"/>
  <c r="T514" i="1" s="1"/>
  <c r="Y514" i="1"/>
  <c r="AA514" i="1" s="1"/>
  <c r="M490" i="1"/>
  <c r="X490" i="1"/>
  <c r="Z490" i="1" s="1"/>
  <c r="X466" i="1"/>
  <c r="Z466" i="1" s="1"/>
  <c r="Y466" i="1"/>
  <c r="AA466" i="1" s="1"/>
  <c r="M466" i="1"/>
  <c r="S466" i="1"/>
  <c r="T466" i="1" s="1"/>
  <c r="M434" i="1"/>
  <c r="S434" i="1"/>
  <c r="T434" i="1" s="1"/>
  <c r="Y434" i="1"/>
  <c r="AA434" i="1" s="1"/>
  <c r="X434" i="1"/>
  <c r="Z434" i="1" s="1"/>
  <c r="M410" i="1"/>
  <c r="X410" i="1"/>
  <c r="Z410" i="1" s="1"/>
  <c r="Y410" i="1"/>
  <c r="AA410" i="1" s="1"/>
  <c r="S410" i="1"/>
  <c r="T410" i="1" s="1"/>
  <c r="M386" i="1"/>
  <c r="Y386" i="1"/>
  <c r="AA386" i="1" s="1"/>
  <c r="X386" i="1"/>
  <c r="Z386" i="1" s="1"/>
  <c r="M370" i="1"/>
  <c r="X370" i="1"/>
  <c r="Z370" i="1" s="1"/>
  <c r="Y370" i="1"/>
  <c r="AA370" i="1" s="1"/>
  <c r="M338" i="1"/>
  <c r="X338" i="1"/>
  <c r="Z338" i="1" s="1"/>
  <c r="Y338" i="1"/>
  <c r="AA338" i="1" s="1"/>
  <c r="M322" i="1"/>
  <c r="Y322" i="1"/>
  <c r="AA322" i="1" s="1"/>
  <c r="X322" i="1"/>
  <c r="Z322" i="1" s="1"/>
  <c r="S322" i="1"/>
  <c r="T322" i="1" s="1"/>
  <c r="M298" i="1"/>
  <c r="Y298" i="1"/>
  <c r="AA298" i="1" s="1"/>
  <c r="X298" i="1"/>
  <c r="Z298" i="1" s="1"/>
  <c r="S298" i="1"/>
  <c r="T298" i="1" s="1"/>
  <c r="M274" i="1"/>
  <c r="X274" i="1"/>
  <c r="Z274" i="1" s="1"/>
  <c r="S274" i="1"/>
  <c r="T274" i="1" s="1"/>
  <c r="S242" i="1"/>
  <c r="T242" i="1" s="1"/>
  <c r="X242" i="1"/>
  <c r="Z242" i="1" s="1"/>
  <c r="AI242" i="1" s="1"/>
  <c r="M218" i="1"/>
  <c r="Y218" i="1"/>
  <c r="AA218" i="1" s="1"/>
  <c r="S218" i="1"/>
  <c r="T218" i="1" s="1"/>
  <c r="M194" i="1"/>
  <c r="S194" i="1"/>
  <c r="T194" i="1" s="1"/>
  <c r="Y194" i="1"/>
  <c r="AA194" i="1" s="1"/>
  <c r="AI194" i="1" s="1"/>
  <c r="M170" i="1"/>
  <c r="S170" i="1"/>
  <c r="T170" i="1" s="1"/>
  <c r="X170" i="1"/>
  <c r="Z170" i="1" s="1"/>
  <c r="Y170" i="1"/>
  <c r="AA170" i="1" s="1"/>
  <c r="M146" i="1"/>
  <c r="S146" i="1"/>
  <c r="T146" i="1" s="1"/>
  <c r="X146" i="1"/>
  <c r="Z146" i="1" s="1"/>
  <c r="Y146" i="1"/>
  <c r="AA146" i="1" s="1"/>
  <c r="M122" i="1"/>
  <c r="S122" i="1"/>
  <c r="T122" i="1" s="1"/>
  <c r="Y122" i="1"/>
  <c r="AA122" i="1" s="1"/>
  <c r="X122" i="1"/>
  <c r="Z122" i="1" s="1"/>
  <c r="M90" i="1"/>
  <c r="X90" i="1"/>
  <c r="Z90" i="1" s="1"/>
  <c r="Y90" i="1"/>
  <c r="AA90" i="1" s="1"/>
  <c r="S90" i="1"/>
  <c r="T90" i="1" s="1"/>
  <c r="M66" i="1"/>
  <c r="S66" i="1"/>
  <c r="T66" i="1" s="1"/>
  <c r="X66" i="1"/>
  <c r="Z66" i="1" s="1"/>
  <c r="Y66" i="1"/>
  <c r="AA66" i="1" s="1"/>
  <c r="M42" i="1"/>
  <c r="Y42" i="1"/>
  <c r="AA42" i="1" s="1"/>
  <c r="AI42" i="1" s="1"/>
  <c r="S42" i="1"/>
  <c r="T42" i="1" s="1"/>
  <c r="M18" i="1"/>
  <c r="Y18" i="1"/>
  <c r="AA18" i="1" s="1"/>
  <c r="S18" i="1"/>
  <c r="T18" i="1" s="1"/>
  <c r="X18" i="1"/>
  <c r="Z18" i="1" s="1"/>
  <c r="Y2451" i="1"/>
  <c r="AA2451" i="1" s="1"/>
  <c r="M2339" i="1"/>
  <c r="X1418" i="1"/>
  <c r="Z1418" i="1" s="1"/>
  <c r="M930" i="1"/>
  <c r="Y2523" i="1"/>
  <c r="AA2523" i="1" s="1"/>
  <c r="Y2491" i="1"/>
  <c r="AA2491" i="1" s="1"/>
  <c r="S2219" i="1"/>
  <c r="T2219" i="1" s="1"/>
  <c r="X1634" i="1"/>
  <c r="Z1634" i="1" s="1"/>
  <c r="M1698" i="1"/>
  <c r="M2227" i="1"/>
  <c r="Y2387" i="1"/>
  <c r="AA2387" i="1" s="1"/>
  <c r="AI2387" i="1" s="1"/>
  <c r="X1666" i="1"/>
  <c r="Z1666" i="1" s="1"/>
  <c r="M1803" i="1"/>
  <c r="Y1867" i="1"/>
  <c r="AA1867" i="1" s="1"/>
  <c r="M2027" i="1"/>
  <c r="S2043" i="1"/>
  <c r="T2043" i="1" s="1"/>
  <c r="M2075" i="1"/>
  <c r="M2099" i="1"/>
  <c r="M2267" i="1"/>
  <c r="M2315" i="1"/>
  <c r="Y762" i="1"/>
  <c r="AA762" i="1" s="1"/>
  <c r="S826" i="1"/>
  <c r="T826" i="1" s="1"/>
  <c r="Y1002" i="1"/>
  <c r="AA1002" i="1" s="1"/>
  <c r="Y1146" i="1"/>
  <c r="AA1146" i="1" s="1"/>
  <c r="AI1146" i="1" s="1"/>
  <c r="Y1378" i="1"/>
  <c r="AA1378" i="1" s="1"/>
  <c r="S1490" i="1"/>
  <c r="T1490" i="1" s="1"/>
  <c r="X10" i="1"/>
  <c r="Z10" i="1" s="1"/>
  <c r="Y490" i="1"/>
  <c r="AA490" i="1" s="1"/>
  <c r="X218" i="1"/>
  <c r="Z218" i="1" s="1"/>
  <c r="Y2643" i="1"/>
  <c r="AA2643" i="1" s="1"/>
  <c r="X2643" i="1"/>
  <c r="Z2643" i="1" s="1"/>
  <c r="M2603" i="1"/>
  <c r="X2603" i="1"/>
  <c r="Z2603" i="1" s="1"/>
  <c r="M2571" i="1"/>
  <c r="Y2571" i="1"/>
  <c r="AA2571" i="1" s="1"/>
  <c r="AI2571" i="1" s="1"/>
  <c r="S2547" i="1"/>
  <c r="T2547" i="1" s="1"/>
  <c r="M2547" i="1"/>
  <c r="X2547" i="1"/>
  <c r="Z2547" i="1" s="1"/>
  <c r="AI2547" i="1" s="1"/>
  <c r="S2515" i="1"/>
  <c r="T2515" i="1" s="1"/>
  <c r="Y2515" i="1"/>
  <c r="AA2515" i="1" s="1"/>
  <c r="X2515" i="1"/>
  <c r="Z2515" i="1" s="1"/>
  <c r="M2515" i="1"/>
  <c r="M2483" i="1"/>
  <c r="X2483" i="1"/>
  <c r="Z2483" i="1" s="1"/>
  <c r="Y2483" i="1"/>
  <c r="AA2483" i="1" s="1"/>
  <c r="M2459" i="1"/>
  <c r="S2459" i="1"/>
  <c r="T2459" i="1" s="1"/>
  <c r="X2459" i="1"/>
  <c r="Z2459" i="1" s="1"/>
  <c r="AI2459" i="1" s="1"/>
  <c r="M2427" i="1"/>
  <c r="X2427" i="1"/>
  <c r="Z2427" i="1" s="1"/>
  <c r="Y2427" i="1"/>
  <c r="AA2427" i="1" s="1"/>
  <c r="M2395" i="1"/>
  <c r="Y2395" i="1"/>
  <c r="AA2395" i="1" s="1"/>
  <c r="AI2395" i="1" s="1"/>
  <c r="X2363" i="1"/>
  <c r="Z2363" i="1" s="1"/>
  <c r="Y2363" i="1"/>
  <c r="AA2363" i="1" s="1"/>
  <c r="M2331" i="1"/>
  <c r="X2331" i="1"/>
  <c r="Z2331" i="1" s="1"/>
  <c r="Y2307" i="1"/>
  <c r="AA2307" i="1" s="1"/>
  <c r="AI2307" i="1" s="1"/>
  <c r="S2307" i="1"/>
  <c r="T2307" i="1" s="1"/>
  <c r="M2307" i="1"/>
  <c r="X2275" i="1"/>
  <c r="Z2275" i="1" s="1"/>
  <c r="M2275" i="1"/>
  <c r="Y2275" i="1"/>
  <c r="AA2275" i="1" s="1"/>
  <c r="M2243" i="1"/>
  <c r="Y2243" i="1"/>
  <c r="AA2243" i="1" s="1"/>
  <c r="S2243" i="1"/>
  <c r="T2243" i="1" s="1"/>
  <c r="X2243" i="1"/>
  <c r="Z2243" i="1" s="1"/>
  <c r="S2203" i="1"/>
  <c r="T2203" i="1" s="1"/>
  <c r="X2203" i="1"/>
  <c r="Z2203" i="1" s="1"/>
  <c r="M2203" i="1"/>
  <c r="Y2203" i="1"/>
  <c r="AA2203" i="1" s="1"/>
  <c r="S2171" i="1"/>
  <c r="T2171" i="1" s="1"/>
  <c r="Y2171" i="1"/>
  <c r="AA2171" i="1" s="1"/>
  <c r="X2171" i="1"/>
  <c r="Z2171" i="1" s="1"/>
  <c r="Y2147" i="1"/>
  <c r="AA2147" i="1" s="1"/>
  <c r="M2147" i="1"/>
  <c r="X2115" i="1"/>
  <c r="Z2115" i="1" s="1"/>
  <c r="AI2115" i="1" s="1"/>
  <c r="S2115" i="1"/>
  <c r="T2115" i="1" s="1"/>
  <c r="M2083" i="1"/>
  <c r="X2083" i="1"/>
  <c r="Z2083" i="1" s="1"/>
  <c r="AI2083" i="1" s="1"/>
  <c r="X2051" i="1"/>
  <c r="Z2051" i="1" s="1"/>
  <c r="Y2051" i="1"/>
  <c r="AA2051" i="1" s="1"/>
  <c r="X2019" i="1"/>
  <c r="Z2019" i="1" s="1"/>
  <c r="S2019" i="1"/>
  <c r="T2019" i="1" s="1"/>
  <c r="Y2019" i="1"/>
  <c r="AA2019" i="1" s="1"/>
  <c r="S1987" i="1"/>
  <c r="T1987" i="1" s="1"/>
  <c r="Y1987" i="1"/>
  <c r="AA1987" i="1" s="1"/>
  <c r="AI1987" i="1" s="1"/>
  <c r="Y1955" i="1"/>
  <c r="AA1955" i="1" s="1"/>
  <c r="S1955" i="1"/>
  <c r="T1955" i="1" s="1"/>
  <c r="X1923" i="1"/>
  <c r="Z1923" i="1" s="1"/>
  <c r="AI1923" i="1" s="1"/>
  <c r="M1923" i="1"/>
  <c r="M1899" i="1"/>
  <c r="X1899" i="1"/>
  <c r="Z1899" i="1" s="1"/>
  <c r="AI1899" i="1" s="1"/>
  <c r="X1883" i="1"/>
  <c r="Z1883" i="1" s="1"/>
  <c r="AI1883" i="1" s="1"/>
  <c r="S1883" i="1"/>
  <c r="T1883" i="1" s="1"/>
  <c r="M1883" i="1"/>
  <c r="M1851" i="1"/>
  <c r="S1851" i="1"/>
  <c r="T1851" i="1" s="1"/>
  <c r="Y1851" i="1"/>
  <c r="AA1851" i="1" s="1"/>
  <c r="AI1851" i="1" s="1"/>
  <c r="X1811" i="1"/>
  <c r="Z1811" i="1" s="1"/>
  <c r="Y1811" i="1"/>
  <c r="AA1811" i="1" s="1"/>
  <c r="M1811" i="1"/>
  <c r="S1811" i="1"/>
  <c r="T1811" i="1" s="1"/>
  <c r="S1731" i="1"/>
  <c r="T1731" i="1" s="1"/>
  <c r="Y1731" i="1"/>
  <c r="AA1731" i="1" s="1"/>
  <c r="AI1731" i="1" s="1"/>
  <c r="Y1706" i="1"/>
  <c r="AA1706" i="1" s="1"/>
  <c r="AI1706" i="1" s="1"/>
  <c r="S1706" i="1"/>
  <c r="T1706" i="1" s="1"/>
  <c r="M1706" i="1"/>
  <c r="X1674" i="1"/>
  <c r="Z1674" i="1" s="1"/>
  <c r="M1674" i="1"/>
  <c r="X1642" i="1"/>
  <c r="Z1642" i="1" s="1"/>
  <c r="Y1642" i="1"/>
  <c r="AA1642" i="1" s="1"/>
  <c r="M1602" i="1"/>
  <c r="Y1602" i="1"/>
  <c r="AA1602" i="1" s="1"/>
  <c r="AI1602" i="1" s="1"/>
  <c r="Y1570" i="1"/>
  <c r="AA1570" i="1" s="1"/>
  <c r="X1570" i="1"/>
  <c r="Z1570" i="1" s="1"/>
  <c r="M1546" i="1"/>
  <c r="Y1546" i="1"/>
  <c r="AA1546" i="1" s="1"/>
  <c r="AI1546" i="1" s="1"/>
  <c r="S1546" i="1"/>
  <c r="T1546" i="1" s="1"/>
  <c r="M1506" i="1"/>
  <c r="X1506" i="1"/>
  <c r="Z1506" i="1" s="1"/>
  <c r="AI1506" i="1" s="1"/>
  <c r="S1506" i="1"/>
  <c r="T1506" i="1" s="1"/>
  <c r="X1474" i="1"/>
  <c r="Z1474" i="1" s="1"/>
  <c r="M1474" i="1"/>
  <c r="Y1474" i="1"/>
  <c r="AA1474" i="1" s="1"/>
  <c r="S1474" i="1"/>
  <c r="T1474" i="1" s="1"/>
  <c r="M1442" i="1"/>
  <c r="X1442" i="1"/>
  <c r="Z1442" i="1" s="1"/>
  <c r="AI1442" i="1" s="1"/>
  <c r="M1410" i="1"/>
  <c r="Y1410" i="1"/>
  <c r="AA1410" i="1" s="1"/>
  <c r="X1386" i="1"/>
  <c r="Z1386" i="1" s="1"/>
  <c r="Y1386" i="1"/>
  <c r="AA1386" i="1" s="1"/>
  <c r="S1386" i="1"/>
  <c r="T1386" i="1" s="1"/>
  <c r="M1386" i="1"/>
  <c r="M1346" i="1"/>
  <c r="Y1346" i="1"/>
  <c r="AA1346" i="1" s="1"/>
  <c r="S1346" i="1"/>
  <c r="T1346" i="1" s="1"/>
  <c r="S1314" i="1"/>
  <c r="T1314" i="1" s="1"/>
  <c r="X1314" i="1"/>
  <c r="Z1314" i="1" s="1"/>
  <c r="M1314" i="1"/>
  <c r="Y1314" i="1"/>
  <c r="AA1314" i="1" s="1"/>
  <c r="S1282" i="1"/>
  <c r="T1282" i="1" s="1"/>
  <c r="Y1282" i="1"/>
  <c r="AA1282" i="1" s="1"/>
  <c r="X1282" i="1"/>
  <c r="Z1282" i="1" s="1"/>
  <c r="M1282" i="1"/>
  <c r="X1250" i="1"/>
  <c r="Z1250" i="1" s="1"/>
  <c r="AI1250" i="1" s="1"/>
  <c r="M1250" i="1"/>
  <c r="X1218" i="1"/>
  <c r="Z1218" i="1" s="1"/>
  <c r="M1218" i="1"/>
  <c r="X1186" i="1"/>
  <c r="Z1186" i="1" s="1"/>
  <c r="Y1186" i="1"/>
  <c r="AA1186" i="1" s="1"/>
  <c r="M1186" i="1"/>
  <c r="S1130" i="1"/>
  <c r="T1130" i="1" s="1"/>
  <c r="M1130" i="1"/>
  <c r="M1098" i="1"/>
  <c r="Y1098" i="1"/>
  <c r="AA1098" i="1" s="1"/>
  <c r="X1066" i="1"/>
  <c r="Z1066" i="1" s="1"/>
  <c r="Y1066" i="1"/>
  <c r="AA1066" i="1" s="1"/>
  <c r="M1066" i="1"/>
  <c r="S1066" i="1"/>
  <c r="T1066" i="1" s="1"/>
  <c r="Y1026" i="1"/>
  <c r="AA1026" i="1" s="1"/>
  <c r="M1026" i="1"/>
  <c r="S1026" i="1"/>
  <c r="T1026" i="1" s="1"/>
  <c r="Y994" i="1"/>
  <c r="AA994" i="1" s="1"/>
  <c r="X994" i="1"/>
  <c r="Z994" i="1" s="1"/>
  <c r="X914" i="1"/>
  <c r="Z914" i="1" s="1"/>
  <c r="Y914" i="1"/>
  <c r="AA914" i="1" s="1"/>
  <c r="M914" i="1"/>
  <c r="S914" i="1"/>
  <c r="T914" i="1" s="1"/>
  <c r="M874" i="1"/>
  <c r="Y874" i="1"/>
  <c r="AA874" i="1" s="1"/>
  <c r="AI874" i="1" s="1"/>
  <c r="S874" i="1"/>
  <c r="T874" i="1" s="1"/>
  <c r="X842" i="1"/>
  <c r="Z842" i="1" s="1"/>
  <c r="M842" i="1"/>
  <c r="S818" i="1"/>
  <c r="T818" i="1" s="1"/>
  <c r="M818" i="1"/>
  <c r="X778" i="1"/>
  <c r="Z778" i="1" s="1"/>
  <c r="AI778" i="1" s="1"/>
  <c r="M778" i="1"/>
  <c r="M746" i="1"/>
  <c r="Y746" i="1"/>
  <c r="AA746" i="1" s="1"/>
  <c r="S746" i="1"/>
  <c r="T746" i="1" s="1"/>
  <c r="X746" i="1"/>
  <c r="Z746" i="1" s="1"/>
  <c r="M714" i="1"/>
  <c r="S714" i="1"/>
  <c r="T714" i="1" s="1"/>
  <c r="X714" i="1"/>
  <c r="Z714" i="1" s="1"/>
  <c r="Y714" i="1"/>
  <c r="AA714" i="1" s="1"/>
  <c r="M682" i="1"/>
  <c r="S682" i="1"/>
  <c r="T682" i="1" s="1"/>
  <c r="X682" i="1"/>
  <c r="Z682" i="1" s="1"/>
  <c r="AI682" i="1" s="1"/>
  <c r="X650" i="1"/>
  <c r="Z650" i="1" s="1"/>
  <c r="Y650" i="1"/>
  <c r="AA650" i="1" s="1"/>
  <c r="M650" i="1"/>
  <c r="S650" i="1"/>
  <c r="T650" i="1" s="1"/>
  <c r="Y618" i="1"/>
  <c r="AA618" i="1" s="1"/>
  <c r="S618" i="1"/>
  <c r="T618" i="1" s="1"/>
  <c r="M618" i="1"/>
  <c r="X618" i="1"/>
  <c r="Z618" i="1" s="1"/>
  <c r="M594" i="1"/>
  <c r="Y594" i="1"/>
  <c r="AA594" i="1" s="1"/>
  <c r="X594" i="1"/>
  <c r="Z594" i="1" s="1"/>
  <c r="S594" i="1"/>
  <c r="T594" i="1" s="1"/>
  <c r="M562" i="1"/>
  <c r="X562" i="1"/>
  <c r="Z562" i="1" s="1"/>
  <c r="Y562" i="1"/>
  <c r="AA562" i="1" s="1"/>
  <c r="S562" i="1"/>
  <c r="T562" i="1" s="1"/>
  <c r="M530" i="1"/>
  <c r="X530" i="1"/>
  <c r="Z530" i="1" s="1"/>
  <c r="S530" i="1"/>
  <c r="T530" i="1" s="1"/>
  <c r="Y530" i="1"/>
  <c r="AA530" i="1" s="1"/>
  <c r="M506" i="1"/>
  <c r="Y506" i="1"/>
  <c r="AA506" i="1" s="1"/>
  <c r="AI506" i="1" s="1"/>
  <c r="S506" i="1"/>
  <c r="T506" i="1" s="1"/>
  <c r="M474" i="1"/>
  <c r="Y474" i="1"/>
  <c r="AA474" i="1" s="1"/>
  <c r="AI474" i="1" s="1"/>
  <c r="M442" i="1"/>
  <c r="Y442" i="1"/>
  <c r="AA442" i="1" s="1"/>
  <c r="S442" i="1"/>
  <c r="T442" i="1" s="1"/>
  <c r="X442" i="1"/>
  <c r="Z442" i="1" s="1"/>
  <c r="M418" i="1"/>
  <c r="Y418" i="1"/>
  <c r="AA418" i="1" s="1"/>
  <c r="X418" i="1"/>
  <c r="Z418" i="1" s="1"/>
  <c r="M378" i="1"/>
  <c r="X378" i="1"/>
  <c r="Z378" i="1" s="1"/>
  <c r="Y378" i="1"/>
  <c r="AA378" i="1" s="1"/>
  <c r="S378" i="1"/>
  <c r="T378" i="1" s="1"/>
  <c r="M346" i="1"/>
  <c r="X346" i="1"/>
  <c r="Z346" i="1" s="1"/>
  <c r="S346" i="1"/>
  <c r="T346" i="1" s="1"/>
  <c r="S314" i="1"/>
  <c r="T314" i="1" s="1"/>
  <c r="Y314" i="1"/>
  <c r="AA314" i="1" s="1"/>
  <c r="AI314" i="1" s="1"/>
  <c r="M282" i="1"/>
  <c r="Y282" i="1"/>
  <c r="AA282" i="1" s="1"/>
  <c r="S282" i="1"/>
  <c r="T282" i="1" s="1"/>
  <c r="X282" i="1"/>
  <c r="Z282" i="1" s="1"/>
  <c r="M258" i="1"/>
  <c r="Y258" i="1"/>
  <c r="AA258" i="1" s="1"/>
  <c r="S258" i="1"/>
  <c r="T258" i="1" s="1"/>
  <c r="Y226" i="1"/>
  <c r="AA226" i="1" s="1"/>
  <c r="M226" i="1"/>
  <c r="S226" i="1"/>
  <c r="T226" i="1" s="1"/>
  <c r="X226" i="1"/>
  <c r="Z226" i="1" s="1"/>
  <c r="Y210" i="1"/>
  <c r="AA210" i="1" s="1"/>
  <c r="M210" i="1"/>
  <c r="S210" i="1"/>
  <c r="T210" i="1" s="1"/>
  <c r="X210" i="1"/>
  <c r="Z210" i="1" s="1"/>
  <c r="M178" i="1"/>
  <c r="X178" i="1"/>
  <c r="Z178" i="1" s="1"/>
  <c r="S178" i="1"/>
  <c r="T178" i="1" s="1"/>
  <c r="Y178" i="1"/>
  <c r="AA178" i="1" s="1"/>
  <c r="M154" i="1"/>
  <c r="X154" i="1"/>
  <c r="Z154" i="1" s="1"/>
  <c r="AI154" i="1" s="1"/>
  <c r="S154" i="1"/>
  <c r="T154" i="1" s="1"/>
  <c r="Y114" i="1"/>
  <c r="AA114" i="1" s="1"/>
  <c r="S114" i="1"/>
  <c r="T114" i="1" s="1"/>
  <c r="X114" i="1"/>
  <c r="Z114" i="1" s="1"/>
  <c r="M82" i="1"/>
  <c r="Y82" i="1"/>
  <c r="AA82" i="1" s="1"/>
  <c r="X82" i="1"/>
  <c r="Z82" i="1" s="1"/>
  <c r="S82" i="1"/>
  <c r="T82" i="1" s="1"/>
  <c r="X58" i="1"/>
  <c r="Z58" i="1" s="1"/>
  <c r="Y58" i="1"/>
  <c r="AA58" i="1" s="1"/>
  <c r="M26" i="1"/>
  <c r="X26" i="1"/>
  <c r="Z26" i="1" s="1"/>
  <c r="Y26" i="1"/>
  <c r="AA26" i="1" s="1"/>
  <c r="S26" i="1"/>
  <c r="T26" i="1" s="1"/>
  <c r="X2627" i="1"/>
  <c r="Z2627" i="1" s="1"/>
  <c r="Y1106" i="1"/>
  <c r="AA1106" i="1" s="1"/>
  <c r="AI1106" i="1" s="1"/>
  <c r="M1739" i="1"/>
  <c r="Y1650" i="1"/>
  <c r="AA1650" i="1" s="1"/>
  <c r="X1835" i="1"/>
  <c r="Z1835" i="1" s="1"/>
  <c r="Y2091" i="1"/>
  <c r="AA2091" i="1" s="1"/>
  <c r="AI2091" i="1" s="1"/>
  <c r="X2219" i="1"/>
  <c r="Z2219" i="1" s="1"/>
  <c r="X770" i="1"/>
  <c r="Z770" i="1" s="1"/>
  <c r="AI770" i="1" s="1"/>
  <c r="X834" i="1"/>
  <c r="Z834" i="1" s="1"/>
  <c r="M890" i="1"/>
  <c r="M954" i="1"/>
  <c r="Y1154" i="1"/>
  <c r="AA1154" i="1" s="1"/>
  <c r="S1442" i="1"/>
  <c r="T1442" i="1" s="1"/>
  <c r="Y2587" i="1"/>
  <c r="AA2587" i="1" s="1"/>
  <c r="M1106" i="1"/>
  <c r="M1747" i="1"/>
  <c r="Y2499" i="1"/>
  <c r="AA2499" i="1" s="1"/>
  <c r="X1650" i="1"/>
  <c r="Z1650" i="1" s="1"/>
  <c r="S1867" i="1"/>
  <c r="T1867" i="1" s="1"/>
  <c r="Y1939" i="1"/>
  <c r="AA1939" i="1" s="1"/>
  <c r="X2075" i="1"/>
  <c r="Z2075" i="1" s="1"/>
  <c r="AI2075" i="1" s="1"/>
  <c r="Y2283" i="1"/>
  <c r="AA2283" i="1" s="1"/>
  <c r="Y2315" i="1"/>
  <c r="AA2315" i="1" s="1"/>
  <c r="S762" i="1"/>
  <c r="T762" i="1" s="1"/>
  <c r="Y842" i="1"/>
  <c r="AA842" i="1" s="1"/>
  <c r="X1026" i="1"/>
  <c r="Z1026" i="1" s="1"/>
  <c r="X1154" i="1"/>
  <c r="Z1154" i="1" s="1"/>
  <c r="S2571" i="1"/>
  <c r="T2571" i="1" s="1"/>
  <c r="X2587" i="1"/>
  <c r="Z2587" i="1" s="1"/>
  <c r="M2643" i="1"/>
  <c r="M2419" i="1"/>
  <c r="Y2027" i="1"/>
  <c r="AA2027" i="1" s="1"/>
  <c r="Y818" i="1"/>
  <c r="AA818" i="1" s="1"/>
  <c r="AI818" i="1" s="1"/>
  <c r="X2187" i="1"/>
  <c r="Z2187" i="1" s="1"/>
  <c r="S738" i="1"/>
  <c r="T738" i="1" s="1"/>
  <c r="M850" i="1"/>
  <c r="X1450" i="1"/>
  <c r="Z1450" i="1" s="1"/>
  <c r="AI1450" i="1" s="1"/>
  <c r="M1787" i="1"/>
  <c r="S2035" i="1"/>
  <c r="T2035" i="1" s="1"/>
  <c r="M1570" i="1"/>
  <c r="M1586" i="1"/>
  <c r="M1642" i="1"/>
  <c r="S1723" i="1"/>
  <c r="T1723" i="1" s="1"/>
  <c r="X1859" i="1"/>
  <c r="Z1859" i="1" s="1"/>
  <c r="AI1859" i="1" s="1"/>
  <c r="S1915" i="1"/>
  <c r="T1915" i="1" s="1"/>
  <c r="M1987" i="1"/>
  <c r="M2299" i="1"/>
  <c r="Y2347" i="1"/>
  <c r="AA2347" i="1" s="1"/>
  <c r="X2451" i="1"/>
  <c r="Z2451" i="1" s="1"/>
  <c r="S810" i="1"/>
  <c r="T810" i="1" s="1"/>
  <c r="Y826" i="1"/>
  <c r="AA826" i="1" s="1"/>
  <c r="Y882" i="1"/>
  <c r="AA882" i="1" s="1"/>
  <c r="X946" i="1"/>
  <c r="Z946" i="1" s="1"/>
  <c r="AI946" i="1" s="1"/>
  <c r="X1042" i="1"/>
  <c r="Z1042" i="1" s="1"/>
  <c r="X1090" i="1"/>
  <c r="Z1090" i="1" s="1"/>
  <c r="Y1130" i="1"/>
  <c r="AA1130" i="1" s="1"/>
  <c r="AI1130" i="1" s="1"/>
  <c r="M1146" i="1"/>
  <c r="X1290" i="1"/>
  <c r="Z1290" i="1" s="1"/>
  <c r="X1346" i="1"/>
  <c r="Z1346" i="1" s="1"/>
  <c r="X1410" i="1"/>
  <c r="Z1410" i="1" s="1"/>
  <c r="S1434" i="1"/>
  <c r="T1434" i="1" s="1"/>
  <c r="X1458" i="1"/>
  <c r="Z1458" i="1" s="1"/>
  <c r="X258" i="1"/>
  <c r="Z258" i="1" s="1"/>
  <c r="S370" i="1"/>
  <c r="T370" i="1" s="1"/>
  <c r="Y554" i="1"/>
  <c r="AA554" i="1" s="1"/>
  <c r="S202" i="1"/>
  <c r="T202" i="1" s="1"/>
  <c r="AE1449" i="1"/>
  <c r="AE2236" i="1"/>
  <c r="AE2439" i="1"/>
  <c r="AE2450" i="1"/>
  <c r="AE2500" i="1"/>
  <c r="AE2549" i="1"/>
  <c r="AE2562" i="1"/>
  <c r="AE2581" i="1"/>
  <c r="AE2589" i="1"/>
  <c r="AI614" i="1"/>
  <c r="AE1406" i="1"/>
  <c r="AE1615" i="1"/>
  <c r="AE2377" i="1"/>
  <c r="AE4" i="1"/>
  <c r="AE2390" i="1"/>
  <c r="AE2531" i="1"/>
  <c r="AE2539" i="1"/>
  <c r="AE2554" i="1"/>
  <c r="AE2564" i="1"/>
  <c r="AE2570" i="1"/>
  <c r="AE2578" i="1"/>
  <c r="AE2595" i="1"/>
  <c r="AE2597" i="1"/>
  <c r="AE2609" i="1"/>
  <c r="AE2611" i="1"/>
  <c r="AE236" i="1"/>
  <c r="AE150" i="1"/>
  <c r="AE919" i="1"/>
  <c r="AE2360" i="1"/>
  <c r="AE1464" i="1"/>
  <c r="AE2388" i="1"/>
  <c r="AE2394" i="1"/>
  <c r="AE2404" i="1"/>
  <c r="AE2413" i="1"/>
  <c r="AE2474" i="1"/>
  <c r="AE2475" i="1"/>
  <c r="AE2477" i="1"/>
  <c r="AE2478" i="1"/>
  <c r="AE2487" i="1"/>
  <c r="AE2495" i="1"/>
  <c r="AE2530" i="1"/>
  <c r="AE2534" i="1"/>
  <c r="AE2544" i="1"/>
  <c r="AE2552" i="1"/>
  <c r="AE2576" i="1"/>
  <c r="AE2592" i="1"/>
  <c r="AE2613" i="1"/>
  <c r="AE2614" i="1"/>
  <c r="AE1991" i="1"/>
  <c r="AE1999" i="1"/>
  <c r="AE2023" i="1"/>
  <c r="AE2098" i="1"/>
  <c r="AE1463" i="1"/>
  <c r="AE2402" i="1"/>
  <c r="AE1748" i="1"/>
  <c r="AE1804" i="1"/>
  <c r="AE1843" i="1"/>
  <c r="AE1883" i="1"/>
  <c r="M2622" i="1"/>
  <c r="X2622" i="1"/>
  <c r="Z2622" i="1" s="1"/>
  <c r="M2582" i="1"/>
  <c r="S2582" i="1"/>
  <c r="T2582" i="1" s="1"/>
  <c r="Y2582" i="1"/>
  <c r="AA2582" i="1" s="1"/>
  <c r="M2550" i="1"/>
  <c r="Y2550" i="1"/>
  <c r="AA2550" i="1" s="1"/>
  <c r="S2550" i="1"/>
  <c r="T2550" i="1" s="1"/>
  <c r="M2526" i="1"/>
  <c r="S2526" i="1"/>
  <c r="T2526" i="1" s="1"/>
  <c r="Y2526" i="1"/>
  <c r="AA2526" i="1" s="1"/>
  <c r="X2486" i="1"/>
  <c r="Z2486" i="1" s="1"/>
  <c r="Y2486" i="1"/>
  <c r="AA2486" i="1" s="1"/>
  <c r="M2486" i="1"/>
  <c r="S2390" i="1"/>
  <c r="T2390" i="1" s="1"/>
  <c r="M2390" i="1"/>
  <c r="Y2390" i="1"/>
  <c r="AA2390" i="1" s="1"/>
  <c r="X2350" i="1"/>
  <c r="Z2350" i="1" s="1"/>
  <c r="Y2350" i="1"/>
  <c r="AA2350" i="1" s="1"/>
  <c r="X2318" i="1"/>
  <c r="Z2318" i="1" s="1"/>
  <c r="M2318" i="1"/>
  <c r="S2318" i="1"/>
  <c r="T2318" i="1" s="1"/>
  <c r="X2278" i="1"/>
  <c r="Z2278" i="1" s="1"/>
  <c r="M2278" i="1"/>
  <c r="Y2278" i="1"/>
  <c r="AA2278" i="1" s="1"/>
  <c r="X2246" i="1"/>
  <c r="Z2246" i="1" s="1"/>
  <c r="Y2246" i="1"/>
  <c r="AA2246" i="1" s="1"/>
  <c r="M2246" i="1"/>
  <c r="S2246" i="1"/>
  <c r="T2246" i="1" s="1"/>
  <c r="X2214" i="1"/>
  <c r="Z2214" i="1" s="1"/>
  <c r="Y2214" i="1"/>
  <c r="AA2214" i="1" s="1"/>
  <c r="S2214" i="1"/>
  <c r="T2214" i="1" s="1"/>
  <c r="M2166" i="1"/>
  <c r="Y2166" i="1"/>
  <c r="AA2166" i="1" s="1"/>
  <c r="S2166" i="1"/>
  <c r="T2166" i="1" s="1"/>
  <c r="S2126" i="1"/>
  <c r="T2126" i="1" s="1"/>
  <c r="X2126" i="1"/>
  <c r="Z2126" i="1" s="1"/>
  <c r="Y2126" i="1"/>
  <c r="AA2126" i="1" s="1"/>
  <c r="S2062" i="1"/>
  <c r="T2062" i="1" s="1"/>
  <c r="Y2062" i="1"/>
  <c r="AA2062" i="1" s="1"/>
  <c r="S2022" i="1"/>
  <c r="T2022" i="1" s="1"/>
  <c r="M2022" i="1"/>
  <c r="Y2022" i="1"/>
  <c r="AA2022" i="1" s="1"/>
  <c r="X2022" i="1"/>
  <c r="Z2022" i="1" s="1"/>
  <c r="M1982" i="1"/>
  <c r="Y1982" i="1"/>
  <c r="AA1982" i="1" s="1"/>
  <c r="S1982" i="1"/>
  <c r="T1982" i="1" s="1"/>
  <c r="X1982" i="1"/>
  <c r="Z1982" i="1" s="1"/>
  <c r="X1950" i="1"/>
  <c r="Z1950" i="1" s="1"/>
  <c r="AI1950" i="1" s="1"/>
  <c r="S1950" i="1"/>
  <c r="T1950" i="1" s="1"/>
  <c r="Y1910" i="1"/>
  <c r="AA1910" i="1" s="1"/>
  <c r="X1910" i="1"/>
  <c r="Z1910" i="1" s="1"/>
  <c r="S1910" i="1"/>
  <c r="T1910" i="1" s="1"/>
  <c r="X1814" i="1"/>
  <c r="Z1814" i="1" s="1"/>
  <c r="Y1814" i="1"/>
  <c r="AA1814" i="1" s="1"/>
  <c r="Y1782" i="1"/>
  <c r="AA1782" i="1" s="1"/>
  <c r="M1782" i="1"/>
  <c r="X1782" i="1"/>
  <c r="Z1782" i="1" s="1"/>
  <c r="Y1742" i="1"/>
  <c r="AA1742" i="1" s="1"/>
  <c r="X1742" i="1"/>
  <c r="Z1742" i="1" s="1"/>
  <c r="S1701" i="1"/>
  <c r="T1701" i="1" s="1"/>
  <c r="X1701" i="1"/>
  <c r="Z1701" i="1" s="1"/>
  <c r="Y1669" i="1"/>
  <c r="AA1669" i="1" s="1"/>
  <c r="X1669" i="1"/>
  <c r="Z1669" i="1" s="1"/>
  <c r="M1669" i="1"/>
  <c r="M1629" i="1"/>
  <c r="Y1629" i="1"/>
  <c r="AA1629" i="1" s="1"/>
  <c r="AI1629" i="1" s="1"/>
  <c r="Y1533" i="1"/>
  <c r="AA1533" i="1" s="1"/>
  <c r="M1533" i="1"/>
  <c r="S1533" i="1"/>
  <c r="T1533" i="1" s="1"/>
  <c r="X1493" i="1"/>
  <c r="Z1493" i="1" s="1"/>
  <c r="Y1493" i="1"/>
  <c r="AA1493" i="1" s="1"/>
  <c r="M1493" i="1"/>
  <c r="S1461" i="1"/>
  <c r="T1461" i="1" s="1"/>
  <c r="M1461" i="1"/>
  <c r="Y1461" i="1"/>
  <c r="AA1461" i="1" s="1"/>
  <c r="M1429" i="1"/>
  <c r="S1429" i="1"/>
  <c r="T1429" i="1" s="1"/>
  <c r="Y1429" i="1"/>
  <c r="AA1429" i="1" s="1"/>
  <c r="M1389" i="1"/>
  <c r="S1389" i="1"/>
  <c r="T1389" i="1" s="1"/>
  <c r="Y1389" i="1"/>
  <c r="AA1389" i="1" s="1"/>
  <c r="X1389" i="1"/>
  <c r="Z1389" i="1" s="1"/>
  <c r="X1357" i="1"/>
  <c r="Z1357" i="1" s="1"/>
  <c r="M1357" i="1"/>
  <c r="Y1357" i="1"/>
  <c r="AA1357" i="1" s="1"/>
  <c r="S1325" i="1"/>
  <c r="T1325" i="1" s="1"/>
  <c r="Y1325" i="1"/>
  <c r="AA1325" i="1" s="1"/>
  <c r="M1277" i="1"/>
  <c r="Y1277" i="1"/>
  <c r="AA1277" i="1" s="1"/>
  <c r="S1277" i="1"/>
  <c r="T1277" i="1" s="1"/>
  <c r="X1277" i="1"/>
  <c r="Z1277" i="1" s="1"/>
  <c r="X1245" i="1"/>
  <c r="Z1245" i="1" s="1"/>
  <c r="Y1245" i="1"/>
  <c r="AA1245" i="1" s="1"/>
  <c r="S1245" i="1"/>
  <c r="T1245" i="1" s="1"/>
  <c r="M1245" i="1"/>
  <c r="M1181" i="1"/>
  <c r="S1181" i="1"/>
  <c r="T1181" i="1" s="1"/>
  <c r="X1181" i="1"/>
  <c r="Z1181" i="1" s="1"/>
  <c r="M981" i="1"/>
  <c r="Y981" i="1"/>
  <c r="AA981" i="1" s="1"/>
  <c r="X981" i="1"/>
  <c r="Z981" i="1" s="1"/>
  <c r="S981" i="1"/>
  <c r="T981" i="1" s="1"/>
  <c r="M893" i="1"/>
  <c r="X893" i="1"/>
  <c r="Z893" i="1" s="1"/>
  <c r="Y893" i="1"/>
  <c r="AA893" i="1" s="1"/>
  <c r="M853" i="1"/>
  <c r="Y853" i="1"/>
  <c r="AA853" i="1" s="1"/>
  <c r="S853" i="1"/>
  <c r="T853" i="1" s="1"/>
  <c r="Y813" i="1"/>
  <c r="AA813" i="1" s="1"/>
  <c r="S813" i="1"/>
  <c r="T813" i="1" s="1"/>
  <c r="X773" i="1"/>
  <c r="Z773" i="1" s="1"/>
  <c r="Y773" i="1"/>
  <c r="AA773" i="1" s="1"/>
  <c r="M773" i="1"/>
  <c r="S773" i="1"/>
  <c r="T773" i="1" s="1"/>
  <c r="S749" i="1"/>
  <c r="T749" i="1" s="1"/>
  <c r="Y749" i="1"/>
  <c r="AA749" i="1" s="1"/>
  <c r="M749" i="1"/>
  <c r="X749" i="1"/>
  <c r="Z749" i="1" s="1"/>
  <c r="Y709" i="1"/>
  <c r="AA709" i="1" s="1"/>
  <c r="X709" i="1"/>
  <c r="Z709" i="1" s="1"/>
  <c r="M709" i="1"/>
  <c r="S661" i="1"/>
  <c r="T661" i="1" s="1"/>
  <c r="M661" i="1"/>
  <c r="X661" i="1"/>
  <c r="Z661" i="1" s="1"/>
  <c r="Y661" i="1"/>
  <c r="AA661" i="1" s="1"/>
  <c r="M637" i="1"/>
  <c r="Y637" i="1"/>
  <c r="AA637" i="1" s="1"/>
  <c r="S605" i="1"/>
  <c r="T605" i="1" s="1"/>
  <c r="Y605" i="1"/>
  <c r="AA605" i="1" s="1"/>
  <c r="M605" i="1"/>
  <c r="X605" i="1"/>
  <c r="Z605" i="1" s="1"/>
  <c r="M565" i="1"/>
  <c r="X565" i="1"/>
  <c r="Z565" i="1" s="1"/>
  <c r="M517" i="1"/>
  <c r="X517" i="1"/>
  <c r="Z517" i="1" s="1"/>
  <c r="S517" i="1"/>
  <c r="T517" i="1" s="1"/>
  <c r="M445" i="1"/>
  <c r="Y445" i="1"/>
  <c r="AA445" i="1" s="1"/>
  <c r="X445" i="1"/>
  <c r="Z445" i="1" s="1"/>
  <c r="Y365" i="1"/>
  <c r="AA365" i="1" s="1"/>
  <c r="S365" i="1"/>
  <c r="T365" i="1" s="1"/>
  <c r="M365" i="1"/>
  <c r="X365" i="1"/>
  <c r="Z365" i="1" s="1"/>
  <c r="S317" i="1"/>
  <c r="T317" i="1" s="1"/>
  <c r="M317" i="1"/>
  <c r="Y317" i="1"/>
  <c r="AA317" i="1" s="1"/>
  <c r="X317" i="1"/>
  <c r="Z317" i="1" s="1"/>
  <c r="Y285" i="1"/>
  <c r="AA285" i="1" s="1"/>
  <c r="X285" i="1"/>
  <c r="Z285" i="1" s="1"/>
  <c r="Y245" i="1"/>
  <c r="AA245" i="1" s="1"/>
  <c r="X245" i="1"/>
  <c r="Z245" i="1" s="1"/>
  <c r="M245" i="1"/>
  <c r="S245" i="1"/>
  <c r="T245" i="1" s="1"/>
  <c r="M213" i="1"/>
  <c r="S213" i="1"/>
  <c r="T213" i="1" s="1"/>
  <c r="X213" i="1"/>
  <c r="Z213" i="1" s="1"/>
  <c r="AI213" i="1" s="1"/>
  <c r="M181" i="1"/>
  <c r="X181" i="1"/>
  <c r="Z181" i="1" s="1"/>
  <c r="Y181" i="1"/>
  <c r="AA181" i="1" s="1"/>
  <c r="S181" i="1"/>
  <c r="T181" i="1" s="1"/>
  <c r="S37" i="1"/>
  <c r="T37" i="1" s="1"/>
  <c r="M37" i="1"/>
  <c r="X37" i="1"/>
  <c r="Z37" i="1" s="1"/>
  <c r="Y37" i="1"/>
  <c r="AA37" i="1" s="1"/>
  <c r="Y2638" i="1"/>
  <c r="AA2638" i="1" s="1"/>
  <c r="AI2638" i="1" s="1"/>
  <c r="X13" i="1"/>
  <c r="Z13" i="1" s="1"/>
  <c r="S709" i="1"/>
  <c r="T709" i="1" s="1"/>
  <c r="M1701" i="1"/>
  <c r="Y1790" i="1"/>
  <c r="AA1790" i="1" s="1"/>
  <c r="AI1790" i="1" s="1"/>
  <c r="M2062" i="1"/>
  <c r="Y1333" i="1"/>
  <c r="AA1333" i="1" s="1"/>
  <c r="X1533" i="1"/>
  <c r="Z1533" i="1" s="1"/>
  <c r="M2646" i="1"/>
  <c r="X2646" i="1"/>
  <c r="Z2646" i="1" s="1"/>
  <c r="M2630" i="1"/>
  <c r="X2630" i="1"/>
  <c r="Z2630" i="1" s="1"/>
  <c r="Y2630" i="1"/>
  <c r="AA2630" i="1" s="1"/>
  <c r="M2598" i="1"/>
  <c r="S2598" i="1"/>
  <c r="T2598" i="1" s="1"/>
  <c r="X2598" i="1"/>
  <c r="Z2598" i="1" s="1"/>
  <c r="X2558" i="1"/>
  <c r="Z2558" i="1" s="1"/>
  <c r="M2558" i="1"/>
  <c r="M2518" i="1"/>
  <c r="X2518" i="1"/>
  <c r="Z2518" i="1" s="1"/>
  <c r="M2470" i="1"/>
  <c r="X2470" i="1"/>
  <c r="Z2470" i="1" s="1"/>
  <c r="AI2470" i="1" s="1"/>
  <c r="Y2470" i="1"/>
  <c r="AA2470" i="1" s="1"/>
  <c r="X2438" i="1"/>
  <c r="Z2438" i="1" s="1"/>
  <c r="AI2438" i="1" s="1"/>
  <c r="M2438" i="1"/>
  <c r="Y2398" i="1"/>
  <c r="AA2398" i="1" s="1"/>
  <c r="X2398" i="1"/>
  <c r="Z2398" i="1" s="1"/>
  <c r="S2398" i="1"/>
  <c r="T2398" i="1" s="1"/>
  <c r="M2398" i="1"/>
  <c r="M2358" i="1"/>
  <c r="X2358" i="1"/>
  <c r="Z2358" i="1" s="1"/>
  <c r="Y2358" i="1"/>
  <c r="AA2358" i="1" s="1"/>
  <c r="S2358" i="1"/>
  <c r="T2358" i="1" s="1"/>
  <c r="X2326" i="1"/>
  <c r="Z2326" i="1" s="1"/>
  <c r="Y2326" i="1"/>
  <c r="AA2326" i="1" s="1"/>
  <c r="X2286" i="1"/>
  <c r="Z2286" i="1" s="1"/>
  <c r="S2286" i="1"/>
  <c r="T2286" i="1" s="1"/>
  <c r="Y2286" i="1"/>
  <c r="AA2286" i="1" s="1"/>
  <c r="X2238" i="1"/>
  <c r="Z2238" i="1" s="1"/>
  <c r="Y2238" i="1"/>
  <c r="AA2238" i="1" s="1"/>
  <c r="M2238" i="1"/>
  <c r="X2190" i="1"/>
  <c r="Z2190" i="1" s="1"/>
  <c r="S2190" i="1"/>
  <c r="T2190" i="1" s="1"/>
  <c r="Y2190" i="1"/>
  <c r="AA2190" i="1" s="1"/>
  <c r="X2086" i="1"/>
  <c r="Z2086" i="1" s="1"/>
  <c r="Y2086" i="1"/>
  <c r="AA2086" i="1" s="1"/>
  <c r="M2086" i="1"/>
  <c r="X2046" i="1"/>
  <c r="Z2046" i="1" s="1"/>
  <c r="S2046" i="1"/>
  <c r="T2046" i="1" s="1"/>
  <c r="S2006" i="1"/>
  <c r="T2006" i="1" s="1"/>
  <c r="X2006" i="1"/>
  <c r="Z2006" i="1" s="1"/>
  <c r="Y2006" i="1"/>
  <c r="AA2006" i="1" s="1"/>
  <c r="Y1966" i="1"/>
  <c r="AA1966" i="1" s="1"/>
  <c r="X1966" i="1"/>
  <c r="Z1966" i="1" s="1"/>
  <c r="S1966" i="1"/>
  <c r="T1966" i="1" s="1"/>
  <c r="X1934" i="1"/>
  <c r="Z1934" i="1" s="1"/>
  <c r="Y1934" i="1"/>
  <c r="AA1934" i="1" s="1"/>
  <c r="M1934" i="1"/>
  <c r="X1886" i="1"/>
  <c r="Z1886" i="1" s="1"/>
  <c r="M1886" i="1"/>
  <c r="Y1886" i="1"/>
  <c r="AA1886" i="1" s="1"/>
  <c r="X1846" i="1"/>
  <c r="Z1846" i="1" s="1"/>
  <c r="AI1846" i="1" s="1"/>
  <c r="S1846" i="1"/>
  <c r="T1846" i="1" s="1"/>
  <c r="X1806" i="1"/>
  <c r="Z1806" i="1" s="1"/>
  <c r="S1806" i="1"/>
  <c r="T1806" i="1" s="1"/>
  <c r="Y1806" i="1"/>
  <c r="AA1806" i="1" s="1"/>
  <c r="S1766" i="1"/>
  <c r="T1766" i="1" s="1"/>
  <c r="X1766" i="1"/>
  <c r="Z1766" i="1" s="1"/>
  <c r="Y1766" i="1"/>
  <c r="AA1766" i="1" s="1"/>
  <c r="Y1734" i="1"/>
  <c r="AA1734" i="1" s="1"/>
  <c r="X1734" i="1"/>
  <c r="Z1734" i="1" s="1"/>
  <c r="X1693" i="1"/>
  <c r="Z1693" i="1" s="1"/>
  <c r="S1693" i="1"/>
  <c r="T1693" i="1" s="1"/>
  <c r="Y1693" i="1"/>
  <c r="AA1693" i="1" s="1"/>
  <c r="M1693" i="1"/>
  <c r="M1661" i="1"/>
  <c r="S1661" i="1"/>
  <c r="T1661" i="1" s="1"/>
  <c r="Y1661" i="1"/>
  <c r="AA1661" i="1" s="1"/>
  <c r="S1621" i="1"/>
  <c r="T1621" i="1" s="1"/>
  <c r="M1621" i="1"/>
  <c r="X1621" i="1"/>
  <c r="Z1621" i="1" s="1"/>
  <c r="M1589" i="1"/>
  <c r="Y1589" i="1"/>
  <c r="AA1589" i="1" s="1"/>
  <c r="X1589" i="1"/>
  <c r="Z1589" i="1" s="1"/>
  <c r="S1589" i="1"/>
  <c r="T1589" i="1" s="1"/>
  <c r="Y1549" i="1"/>
  <c r="AA1549" i="1" s="1"/>
  <c r="S1549" i="1"/>
  <c r="T1549" i="1" s="1"/>
  <c r="M1549" i="1"/>
  <c r="X1549" i="1"/>
  <c r="Z1549" i="1" s="1"/>
  <c r="Y1501" i="1"/>
  <c r="AA1501" i="1" s="1"/>
  <c r="M1501" i="1"/>
  <c r="S1501" i="1"/>
  <c r="T1501" i="1" s="1"/>
  <c r="S1469" i="1"/>
  <c r="T1469" i="1" s="1"/>
  <c r="X1469" i="1"/>
  <c r="Z1469" i="1" s="1"/>
  <c r="AI1469" i="1" s="1"/>
  <c r="Y1469" i="1"/>
  <c r="AA1469" i="1" s="1"/>
  <c r="Y1437" i="1"/>
  <c r="AA1437" i="1" s="1"/>
  <c r="X1437" i="1"/>
  <c r="Z1437" i="1" s="1"/>
  <c r="M1437" i="1"/>
  <c r="X1397" i="1"/>
  <c r="Z1397" i="1" s="1"/>
  <c r="M1397" i="1"/>
  <c r="Y1397" i="1"/>
  <c r="AA1397" i="1" s="1"/>
  <c r="S1397" i="1"/>
  <c r="T1397" i="1" s="1"/>
  <c r="S1365" i="1"/>
  <c r="T1365" i="1" s="1"/>
  <c r="X1365" i="1"/>
  <c r="Z1365" i="1" s="1"/>
  <c r="S1317" i="1"/>
  <c r="T1317" i="1" s="1"/>
  <c r="M1317" i="1"/>
  <c r="X1317" i="1"/>
  <c r="Z1317" i="1" s="1"/>
  <c r="Y1317" i="1"/>
  <c r="AA1317" i="1" s="1"/>
  <c r="M1269" i="1"/>
  <c r="X1269" i="1"/>
  <c r="Z1269" i="1" s="1"/>
  <c r="S1269" i="1"/>
  <c r="T1269" i="1" s="1"/>
  <c r="Y1269" i="1"/>
  <c r="AA1269" i="1" s="1"/>
  <c r="X1237" i="1"/>
  <c r="Z1237" i="1" s="1"/>
  <c r="M1237" i="1"/>
  <c r="M1205" i="1"/>
  <c r="X1205" i="1"/>
  <c r="Z1205" i="1" s="1"/>
  <c r="M1165" i="1"/>
  <c r="Y1165" i="1"/>
  <c r="AA1165" i="1" s="1"/>
  <c r="AI1165" i="1" s="1"/>
  <c r="X1165" i="1"/>
  <c r="Z1165" i="1" s="1"/>
  <c r="X1125" i="1"/>
  <c r="Z1125" i="1" s="1"/>
  <c r="Y1125" i="1"/>
  <c r="AA1125" i="1" s="1"/>
  <c r="M1125" i="1"/>
  <c r="Y1037" i="1"/>
  <c r="AA1037" i="1" s="1"/>
  <c r="M1037" i="1"/>
  <c r="X1037" i="1"/>
  <c r="Z1037" i="1" s="1"/>
  <c r="X989" i="1"/>
  <c r="Z989" i="1" s="1"/>
  <c r="Y989" i="1"/>
  <c r="AA989" i="1" s="1"/>
  <c r="S989" i="1"/>
  <c r="T989" i="1" s="1"/>
  <c r="M989" i="1"/>
  <c r="M949" i="1"/>
  <c r="S949" i="1"/>
  <c r="T949" i="1" s="1"/>
  <c r="X949" i="1"/>
  <c r="Z949" i="1" s="1"/>
  <c r="Y949" i="1"/>
  <c r="AA949" i="1" s="1"/>
  <c r="M917" i="1"/>
  <c r="Y917" i="1"/>
  <c r="AA917" i="1" s="1"/>
  <c r="X917" i="1"/>
  <c r="Z917" i="1" s="1"/>
  <c r="X877" i="1"/>
  <c r="Z877" i="1" s="1"/>
  <c r="M877" i="1"/>
  <c r="S877" i="1"/>
  <c r="T877" i="1" s="1"/>
  <c r="Y877" i="1"/>
  <c r="AA877" i="1" s="1"/>
  <c r="X837" i="1"/>
  <c r="Z837" i="1" s="1"/>
  <c r="Y837" i="1"/>
  <c r="AA837" i="1" s="1"/>
  <c r="S837" i="1"/>
  <c r="T837" i="1" s="1"/>
  <c r="S797" i="1"/>
  <c r="T797" i="1" s="1"/>
  <c r="Y797" i="1"/>
  <c r="AA797" i="1" s="1"/>
  <c r="M797" i="1"/>
  <c r="M693" i="1"/>
  <c r="X693" i="1"/>
  <c r="Z693" i="1" s="1"/>
  <c r="S693" i="1"/>
  <c r="T693" i="1" s="1"/>
  <c r="Y693" i="1"/>
  <c r="AA693" i="1" s="1"/>
  <c r="M669" i="1"/>
  <c r="Y669" i="1"/>
  <c r="AA669" i="1" s="1"/>
  <c r="X669" i="1"/>
  <c r="Z669" i="1" s="1"/>
  <c r="S669" i="1"/>
  <c r="T669" i="1" s="1"/>
  <c r="S629" i="1"/>
  <c r="T629" i="1" s="1"/>
  <c r="M629" i="1"/>
  <c r="Y629" i="1"/>
  <c r="AA629" i="1" s="1"/>
  <c r="X581" i="1"/>
  <c r="Z581" i="1" s="1"/>
  <c r="M581" i="1"/>
  <c r="M549" i="1"/>
  <c r="Y549" i="1"/>
  <c r="AA549" i="1" s="1"/>
  <c r="X549" i="1"/>
  <c r="Z549" i="1" s="1"/>
  <c r="S501" i="1"/>
  <c r="T501" i="1" s="1"/>
  <c r="X501" i="1"/>
  <c r="Z501" i="1" s="1"/>
  <c r="Y501" i="1"/>
  <c r="AA501" i="1" s="1"/>
  <c r="M501" i="1"/>
  <c r="M461" i="1"/>
  <c r="X461" i="1"/>
  <c r="Z461" i="1" s="1"/>
  <c r="S461" i="1"/>
  <c r="T461" i="1" s="1"/>
  <c r="Y461" i="1"/>
  <c r="AA461" i="1" s="1"/>
  <c r="Y373" i="1"/>
  <c r="AA373" i="1" s="1"/>
  <c r="X373" i="1"/>
  <c r="Z373" i="1" s="1"/>
  <c r="M341" i="1"/>
  <c r="X341" i="1"/>
  <c r="Z341" i="1" s="1"/>
  <c r="M293" i="1"/>
  <c r="S293" i="1"/>
  <c r="T293" i="1" s="1"/>
  <c r="X293" i="1"/>
  <c r="Z293" i="1" s="1"/>
  <c r="Y293" i="1"/>
  <c r="AA293" i="1" s="1"/>
  <c r="M261" i="1"/>
  <c r="S261" i="1"/>
  <c r="T261" i="1" s="1"/>
  <c r="Y261" i="1"/>
  <c r="AA261" i="1" s="1"/>
  <c r="X261" i="1"/>
  <c r="Z261" i="1" s="1"/>
  <c r="M221" i="1"/>
  <c r="X221" i="1"/>
  <c r="Z221" i="1" s="1"/>
  <c r="S221" i="1"/>
  <c r="T221" i="1" s="1"/>
  <c r="Y221" i="1"/>
  <c r="AA221" i="1" s="1"/>
  <c r="Y197" i="1"/>
  <c r="AA197" i="1" s="1"/>
  <c r="X197" i="1"/>
  <c r="Z197" i="1" s="1"/>
  <c r="S197" i="1"/>
  <c r="T197" i="1" s="1"/>
  <c r="M117" i="1"/>
  <c r="S117" i="1"/>
  <c r="T117" i="1" s="1"/>
  <c r="X117" i="1"/>
  <c r="Z117" i="1" s="1"/>
  <c r="Y117" i="1"/>
  <c r="AA117" i="1" s="1"/>
  <c r="Y85" i="1"/>
  <c r="AA85" i="1" s="1"/>
  <c r="X85" i="1"/>
  <c r="Z85" i="1" s="1"/>
  <c r="Y53" i="1"/>
  <c r="AA53" i="1" s="1"/>
  <c r="M53" i="1"/>
  <c r="X53" i="1"/>
  <c r="Z53" i="1" s="1"/>
  <c r="M29" i="1"/>
  <c r="S29" i="1"/>
  <c r="T29" i="1" s="1"/>
  <c r="X29" i="1"/>
  <c r="Z29" i="1" s="1"/>
  <c r="Y29" i="1"/>
  <c r="AA29" i="1" s="1"/>
  <c r="Y1854" i="1"/>
  <c r="AA1854" i="1" s="1"/>
  <c r="M2350" i="1"/>
  <c r="S557" i="1"/>
  <c r="T557" i="1" s="1"/>
  <c r="S1237" i="1"/>
  <c r="T1237" i="1" s="1"/>
  <c r="X629" i="1"/>
  <c r="Z629" i="1" s="1"/>
  <c r="X853" i="1"/>
  <c r="Z853" i="1" s="1"/>
  <c r="Y517" i="1"/>
  <c r="AA517" i="1" s="1"/>
  <c r="M2614" i="1"/>
  <c r="X2614" i="1"/>
  <c r="Z2614" i="1" s="1"/>
  <c r="Y2614" i="1"/>
  <c r="AA2614" i="1" s="1"/>
  <c r="S2590" i="1"/>
  <c r="T2590" i="1" s="1"/>
  <c r="M2590" i="1"/>
  <c r="Y2590" i="1"/>
  <c r="AA2590" i="1" s="1"/>
  <c r="M2566" i="1"/>
  <c r="X2566" i="1"/>
  <c r="Z2566" i="1" s="1"/>
  <c r="Y2566" i="1"/>
  <c r="AA2566" i="1" s="1"/>
  <c r="S2566" i="1"/>
  <c r="T2566" i="1" s="1"/>
  <c r="M2542" i="1"/>
  <c r="S2542" i="1"/>
  <c r="T2542" i="1" s="1"/>
  <c r="Y2542" i="1"/>
  <c r="AA2542" i="1" s="1"/>
  <c r="X2542" i="1"/>
  <c r="Z2542" i="1" s="1"/>
  <c r="X2510" i="1"/>
  <c r="Z2510" i="1" s="1"/>
  <c r="Y2510" i="1"/>
  <c r="AA2510" i="1" s="1"/>
  <c r="S2510" i="1"/>
  <c r="T2510" i="1" s="1"/>
  <c r="S2494" i="1"/>
  <c r="T2494" i="1" s="1"/>
  <c r="M2494" i="1"/>
  <c r="Y2494" i="1"/>
  <c r="AA2494" i="1" s="1"/>
  <c r="X2494" i="1"/>
  <c r="Z2494" i="1" s="1"/>
  <c r="AI2494" i="1" s="1"/>
  <c r="M2462" i="1"/>
  <c r="Y2462" i="1"/>
  <c r="AA2462" i="1" s="1"/>
  <c r="Y2446" i="1"/>
  <c r="AA2446" i="1" s="1"/>
  <c r="M2446" i="1"/>
  <c r="X2446" i="1"/>
  <c r="Z2446" i="1" s="1"/>
  <c r="M2414" i="1"/>
  <c r="Y2414" i="1"/>
  <c r="AA2414" i="1" s="1"/>
  <c r="X2414" i="1"/>
  <c r="Z2414" i="1" s="1"/>
  <c r="S2382" i="1"/>
  <c r="T2382" i="1" s="1"/>
  <c r="X2382" i="1"/>
  <c r="Z2382" i="1" s="1"/>
  <c r="Y2382" i="1"/>
  <c r="AA2382" i="1" s="1"/>
  <c r="M2366" i="1"/>
  <c r="Y2366" i="1"/>
  <c r="AA2366" i="1" s="1"/>
  <c r="S2366" i="1"/>
  <c r="T2366" i="1" s="1"/>
  <c r="X2366" i="1"/>
  <c r="Z2366" i="1" s="1"/>
  <c r="Y2342" i="1"/>
  <c r="AA2342" i="1" s="1"/>
  <c r="X2342" i="1"/>
  <c r="Z2342" i="1" s="1"/>
  <c r="M2342" i="1"/>
  <c r="M2310" i="1"/>
  <c r="S2310" i="1"/>
  <c r="T2310" i="1" s="1"/>
  <c r="X2310" i="1"/>
  <c r="Z2310" i="1" s="1"/>
  <c r="Y2310" i="1"/>
  <c r="AA2310" i="1" s="1"/>
  <c r="X2294" i="1"/>
  <c r="Z2294" i="1" s="1"/>
  <c r="Y2294" i="1"/>
  <c r="AA2294" i="1" s="1"/>
  <c r="M2294" i="1"/>
  <c r="S2262" i="1"/>
  <c r="T2262" i="1" s="1"/>
  <c r="Y2262" i="1"/>
  <c r="AA2262" i="1" s="1"/>
  <c r="M2262" i="1"/>
  <c r="S2230" i="1"/>
  <c r="T2230" i="1" s="1"/>
  <c r="M2230" i="1"/>
  <c r="X2230" i="1"/>
  <c r="Z2230" i="1" s="1"/>
  <c r="S2206" i="1"/>
  <c r="T2206" i="1" s="1"/>
  <c r="Y2206" i="1"/>
  <c r="AA2206" i="1" s="1"/>
  <c r="X2206" i="1"/>
  <c r="Z2206" i="1" s="1"/>
  <c r="M2182" i="1"/>
  <c r="Y2182" i="1"/>
  <c r="AA2182" i="1" s="1"/>
  <c r="X2182" i="1"/>
  <c r="Z2182" i="1" s="1"/>
  <c r="S2182" i="1"/>
  <c r="T2182" i="1" s="1"/>
  <c r="Y2158" i="1"/>
  <c r="AA2158" i="1" s="1"/>
  <c r="M2158" i="1"/>
  <c r="S2142" i="1"/>
  <c r="T2142" i="1" s="1"/>
  <c r="M2142" i="1"/>
  <c r="Y2142" i="1"/>
  <c r="AA2142" i="1" s="1"/>
  <c r="X2142" i="1"/>
  <c r="Z2142" i="1" s="1"/>
  <c r="Y2110" i="1"/>
  <c r="AA2110" i="1" s="1"/>
  <c r="M2110" i="1"/>
  <c r="S2110" i="1"/>
  <c r="T2110" i="1" s="1"/>
  <c r="Y2078" i="1"/>
  <c r="AA2078" i="1" s="1"/>
  <c r="X2078" i="1"/>
  <c r="Z2078" i="1" s="1"/>
  <c r="X2054" i="1"/>
  <c r="Z2054" i="1" s="1"/>
  <c r="Y2054" i="1"/>
  <c r="AA2054" i="1" s="1"/>
  <c r="M2054" i="1"/>
  <c r="S2030" i="1"/>
  <c r="T2030" i="1" s="1"/>
  <c r="M2030" i="1"/>
  <c r="X2030" i="1"/>
  <c r="Z2030" i="1" s="1"/>
  <c r="X1998" i="1"/>
  <c r="Z1998" i="1" s="1"/>
  <c r="M1998" i="1"/>
  <c r="S1974" i="1"/>
  <c r="T1974" i="1" s="1"/>
  <c r="M1974" i="1"/>
  <c r="Y1974" i="1"/>
  <c r="AA1974" i="1" s="1"/>
  <c r="X1942" i="1"/>
  <c r="Z1942" i="1" s="1"/>
  <c r="M1942" i="1"/>
  <c r="Y1942" i="1"/>
  <c r="AA1942" i="1" s="1"/>
  <c r="X1926" i="1"/>
  <c r="Z1926" i="1" s="1"/>
  <c r="M1926" i="1"/>
  <c r="S1926" i="1"/>
  <c r="T1926" i="1" s="1"/>
  <c r="Y1926" i="1"/>
  <c r="AA1926" i="1" s="1"/>
  <c r="Y1902" i="1"/>
  <c r="AA1902" i="1" s="1"/>
  <c r="S1902" i="1"/>
  <c r="T1902" i="1" s="1"/>
  <c r="S1878" i="1"/>
  <c r="T1878" i="1" s="1"/>
  <c r="X1878" i="1"/>
  <c r="Z1878" i="1" s="1"/>
  <c r="M1878" i="1"/>
  <c r="Y1878" i="1"/>
  <c r="AA1878" i="1" s="1"/>
  <c r="Y1862" i="1"/>
  <c r="AA1862" i="1" s="1"/>
  <c r="X1862" i="1"/>
  <c r="Z1862" i="1" s="1"/>
  <c r="M1862" i="1"/>
  <c r="S1862" i="1"/>
  <c r="T1862" i="1" s="1"/>
  <c r="S1830" i="1"/>
  <c r="T1830" i="1" s="1"/>
  <c r="Y1830" i="1"/>
  <c r="AA1830" i="1" s="1"/>
  <c r="X1830" i="1"/>
  <c r="Z1830" i="1" s="1"/>
  <c r="M1830" i="1"/>
  <c r="S1798" i="1"/>
  <c r="T1798" i="1" s="1"/>
  <c r="M1798" i="1"/>
  <c r="X1798" i="1"/>
  <c r="Z1798" i="1" s="1"/>
  <c r="Y1798" i="1"/>
  <c r="AA1798" i="1" s="1"/>
  <c r="M1774" i="1"/>
  <c r="Y1774" i="1"/>
  <c r="AA1774" i="1" s="1"/>
  <c r="X1774" i="1"/>
  <c r="Z1774" i="1" s="1"/>
  <c r="M1750" i="1"/>
  <c r="S1750" i="1"/>
  <c r="T1750" i="1" s="1"/>
  <c r="Y1750" i="1"/>
  <c r="AA1750" i="1" s="1"/>
  <c r="Y1726" i="1"/>
  <c r="AA1726" i="1" s="1"/>
  <c r="X1726" i="1"/>
  <c r="Z1726" i="1" s="1"/>
  <c r="S1726" i="1"/>
  <c r="T1726" i="1" s="1"/>
  <c r="M1709" i="1"/>
  <c r="Y1709" i="1"/>
  <c r="AA1709" i="1" s="1"/>
  <c r="S1709" i="1"/>
  <c r="T1709" i="1" s="1"/>
  <c r="X1709" i="1"/>
  <c r="Z1709" i="1" s="1"/>
  <c r="Y1677" i="1"/>
  <c r="AA1677" i="1" s="1"/>
  <c r="S1677" i="1"/>
  <c r="T1677" i="1" s="1"/>
  <c r="X1677" i="1"/>
  <c r="Z1677" i="1" s="1"/>
  <c r="X1653" i="1"/>
  <c r="Z1653" i="1" s="1"/>
  <c r="M1653" i="1"/>
  <c r="X1637" i="1"/>
  <c r="Z1637" i="1" s="1"/>
  <c r="AI1637" i="1" s="1"/>
  <c r="M1637" i="1"/>
  <c r="M1613" i="1"/>
  <c r="Y1613" i="1"/>
  <c r="AA1613" i="1" s="1"/>
  <c r="S1613" i="1"/>
  <c r="T1613" i="1" s="1"/>
  <c r="Y1597" i="1"/>
  <c r="AA1597" i="1" s="1"/>
  <c r="M1597" i="1"/>
  <c r="X1597" i="1"/>
  <c r="Z1597" i="1" s="1"/>
  <c r="Y1565" i="1"/>
  <c r="AA1565" i="1" s="1"/>
  <c r="S1565" i="1"/>
  <c r="T1565" i="1" s="1"/>
  <c r="M1541" i="1"/>
  <c r="Y1541" i="1"/>
  <c r="AA1541" i="1" s="1"/>
  <c r="AI1541" i="1" s="1"/>
  <c r="S1541" i="1"/>
  <c r="T1541" i="1" s="1"/>
  <c r="M1517" i="1"/>
  <c r="X1517" i="1"/>
  <c r="Z1517" i="1" s="1"/>
  <c r="S1517" i="1"/>
  <c r="T1517" i="1" s="1"/>
  <c r="Y1517" i="1"/>
  <c r="AA1517" i="1" s="1"/>
  <c r="M1477" i="1"/>
  <c r="X1477" i="1"/>
  <c r="Z1477" i="1" s="1"/>
  <c r="Y1477" i="1"/>
  <c r="AA1477" i="1" s="1"/>
  <c r="Y1445" i="1"/>
  <c r="AA1445" i="1" s="1"/>
  <c r="S1445" i="1"/>
  <c r="T1445" i="1" s="1"/>
  <c r="Y1421" i="1"/>
  <c r="AA1421" i="1" s="1"/>
  <c r="M1421" i="1"/>
  <c r="S1421" i="1"/>
  <c r="T1421" i="1" s="1"/>
  <c r="X1421" i="1"/>
  <c r="Z1421" i="1" s="1"/>
  <c r="M1405" i="1"/>
  <c r="X1405" i="1"/>
  <c r="Z1405" i="1" s="1"/>
  <c r="Y1405" i="1"/>
  <c r="AA1405" i="1" s="1"/>
  <c r="S1405" i="1"/>
  <c r="T1405" i="1" s="1"/>
  <c r="S1373" i="1"/>
  <c r="T1373" i="1" s="1"/>
  <c r="X1373" i="1"/>
  <c r="Z1373" i="1" s="1"/>
  <c r="Y1373" i="1"/>
  <c r="AA1373" i="1" s="1"/>
  <c r="M1373" i="1"/>
  <c r="X1333" i="1"/>
  <c r="Z1333" i="1" s="1"/>
  <c r="S1333" i="1"/>
  <c r="T1333" i="1" s="1"/>
  <c r="S1309" i="1"/>
  <c r="T1309" i="1" s="1"/>
  <c r="M1309" i="1"/>
  <c r="X1309" i="1"/>
  <c r="Z1309" i="1" s="1"/>
  <c r="M1285" i="1"/>
  <c r="Y1285" i="1"/>
  <c r="AA1285" i="1" s="1"/>
  <c r="X1285" i="1"/>
  <c r="Z1285" i="1" s="1"/>
  <c r="X1261" i="1"/>
  <c r="Z1261" i="1" s="1"/>
  <c r="M1261" i="1"/>
  <c r="Y1261" i="1"/>
  <c r="AA1261" i="1" s="1"/>
  <c r="M1229" i="1"/>
  <c r="X1229" i="1"/>
  <c r="Z1229" i="1" s="1"/>
  <c r="S1229" i="1"/>
  <c r="T1229" i="1" s="1"/>
  <c r="Y1229" i="1"/>
  <c r="AA1229" i="1" s="1"/>
  <c r="M1157" i="1"/>
  <c r="X1157" i="1"/>
  <c r="Z1157" i="1" s="1"/>
  <c r="M1069" i="1"/>
  <c r="Y1069" i="1"/>
  <c r="AA1069" i="1" s="1"/>
  <c r="X1069" i="1"/>
  <c r="Z1069" i="1" s="1"/>
  <c r="S1069" i="1"/>
  <c r="T1069" i="1" s="1"/>
  <c r="M1045" i="1"/>
  <c r="S1045" i="1"/>
  <c r="T1045" i="1" s="1"/>
  <c r="Y1045" i="1"/>
  <c r="AA1045" i="1" s="1"/>
  <c r="X1045" i="1"/>
  <c r="Z1045" i="1" s="1"/>
  <c r="M1013" i="1"/>
  <c r="X1013" i="1"/>
  <c r="Z1013" i="1" s="1"/>
  <c r="S1013" i="1"/>
  <c r="T1013" i="1" s="1"/>
  <c r="Y1013" i="1"/>
  <c r="AA1013" i="1" s="1"/>
  <c r="M997" i="1"/>
  <c r="S997" i="1"/>
  <c r="T997" i="1" s="1"/>
  <c r="X997" i="1"/>
  <c r="Z997" i="1" s="1"/>
  <c r="Y997" i="1"/>
  <c r="AA997" i="1" s="1"/>
  <c r="M965" i="1"/>
  <c r="S965" i="1"/>
  <c r="T965" i="1" s="1"/>
  <c r="X965" i="1"/>
  <c r="Z965" i="1" s="1"/>
  <c r="Y965" i="1"/>
  <c r="AA965" i="1" s="1"/>
  <c r="M901" i="1"/>
  <c r="X901" i="1"/>
  <c r="Z901" i="1" s="1"/>
  <c r="Y869" i="1"/>
  <c r="AA869" i="1" s="1"/>
  <c r="X869" i="1"/>
  <c r="Z869" i="1" s="1"/>
  <c r="M869" i="1"/>
  <c r="S869" i="1"/>
  <c r="T869" i="1" s="1"/>
  <c r="M845" i="1"/>
  <c r="Y845" i="1"/>
  <c r="AA845" i="1" s="1"/>
  <c r="X845" i="1"/>
  <c r="Z845" i="1" s="1"/>
  <c r="S845" i="1"/>
  <c r="T845" i="1" s="1"/>
  <c r="Y821" i="1"/>
  <c r="AA821" i="1" s="1"/>
  <c r="M821" i="1"/>
  <c r="X821" i="1"/>
  <c r="Z821" i="1" s="1"/>
  <c r="Y789" i="1"/>
  <c r="AA789" i="1" s="1"/>
  <c r="X789" i="1"/>
  <c r="Z789" i="1" s="1"/>
  <c r="M757" i="1"/>
  <c r="X757" i="1"/>
  <c r="Z757" i="1" s="1"/>
  <c r="Y757" i="1"/>
  <c r="AA757" i="1" s="1"/>
  <c r="S757" i="1"/>
  <c r="T757" i="1" s="1"/>
  <c r="X725" i="1"/>
  <c r="Z725" i="1" s="1"/>
  <c r="M725" i="1"/>
  <c r="Y725" i="1"/>
  <c r="AA725" i="1" s="1"/>
  <c r="S701" i="1"/>
  <c r="T701" i="1" s="1"/>
  <c r="X701" i="1"/>
  <c r="Z701" i="1" s="1"/>
  <c r="Y701" i="1"/>
  <c r="AA701" i="1" s="1"/>
  <c r="S677" i="1"/>
  <c r="T677" i="1" s="1"/>
  <c r="Y677" i="1"/>
  <c r="AA677" i="1" s="1"/>
  <c r="X677" i="1"/>
  <c r="Z677" i="1" s="1"/>
  <c r="M677" i="1"/>
  <c r="M597" i="1"/>
  <c r="Y597" i="1"/>
  <c r="AA597" i="1" s="1"/>
  <c r="AI597" i="1" s="1"/>
  <c r="S597" i="1"/>
  <c r="T597" i="1" s="1"/>
  <c r="M533" i="1"/>
  <c r="S533" i="1"/>
  <c r="T533" i="1" s="1"/>
  <c r="Y533" i="1"/>
  <c r="AA533" i="1" s="1"/>
  <c r="M509" i="1"/>
  <c r="X509" i="1"/>
  <c r="Z509" i="1" s="1"/>
  <c r="Y509" i="1"/>
  <c r="AA509" i="1" s="1"/>
  <c r="Y485" i="1"/>
  <c r="AA485" i="1" s="1"/>
  <c r="S485" i="1"/>
  <c r="T485" i="1" s="1"/>
  <c r="M485" i="1"/>
  <c r="X485" i="1"/>
  <c r="Z485" i="1" s="1"/>
  <c r="S413" i="1"/>
  <c r="T413" i="1" s="1"/>
  <c r="X413" i="1"/>
  <c r="Z413" i="1" s="1"/>
  <c r="M389" i="1"/>
  <c r="X389" i="1"/>
  <c r="Z389" i="1" s="1"/>
  <c r="S389" i="1"/>
  <c r="T389" i="1" s="1"/>
  <c r="Y389" i="1"/>
  <c r="AA389" i="1" s="1"/>
  <c r="Y333" i="1"/>
  <c r="AA333" i="1" s="1"/>
  <c r="M333" i="1"/>
  <c r="X333" i="1"/>
  <c r="Z333" i="1" s="1"/>
  <c r="S333" i="1"/>
  <c r="T333" i="1" s="1"/>
  <c r="S301" i="1"/>
  <c r="T301" i="1" s="1"/>
  <c r="M301" i="1"/>
  <c r="X301" i="1"/>
  <c r="Z301" i="1" s="1"/>
  <c r="Y301" i="1"/>
  <c r="AA301" i="1" s="1"/>
  <c r="M269" i="1"/>
  <c r="Y269" i="1"/>
  <c r="AA269" i="1" s="1"/>
  <c r="AI269" i="1" s="1"/>
  <c r="S269" i="1"/>
  <c r="T269" i="1" s="1"/>
  <c r="M149" i="1"/>
  <c r="S149" i="1"/>
  <c r="T149" i="1" s="1"/>
  <c r="Y149" i="1"/>
  <c r="AA149" i="1" s="1"/>
  <c r="AI149" i="1" s="1"/>
  <c r="S133" i="1"/>
  <c r="T133" i="1" s="1"/>
  <c r="M133" i="1"/>
  <c r="X133" i="1"/>
  <c r="Z133" i="1" s="1"/>
  <c r="Y133" i="1"/>
  <c r="AA133" i="1" s="1"/>
  <c r="M101" i="1"/>
  <c r="Y101" i="1"/>
  <c r="AA101" i="1" s="1"/>
  <c r="S101" i="1"/>
  <c r="T101" i="1" s="1"/>
  <c r="X101" i="1"/>
  <c r="Z101" i="1" s="1"/>
  <c r="M45" i="1"/>
  <c r="S45" i="1"/>
  <c r="T45" i="1" s="1"/>
  <c r="X45" i="1"/>
  <c r="Z45" i="1" s="1"/>
  <c r="Y45" i="1"/>
  <c r="AA45" i="1" s="1"/>
  <c r="S21" i="1"/>
  <c r="T21" i="1" s="1"/>
  <c r="X21" i="1"/>
  <c r="Z21" i="1" s="1"/>
  <c r="M21" i="1"/>
  <c r="M5" i="1"/>
  <c r="X5" i="1"/>
  <c r="Z5" i="1" s="1"/>
  <c r="S5" i="1"/>
  <c r="T5" i="1" s="1"/>
  <c r="M837" i="1"/>
  <c r="S1734" i="1"/>
  <c r="T1734" i="1" s="1"/>
  <c r="X2110" i="1"/>
  <c r="Z2110" i="1" s="1"/>
  <c r="Y341" i="1"/>
  <c r="AA341" i="1" s="1"/>
  <c r="X1325" i="1"/>
  <c r="Z1325" i="1" s="1"/>
  <c r="X1219" i="1"/>
  <c r="Z1219" i="1" s="1"/>
  <c r="Y2622" i="1"/>
  <c r="AA2622" i="1" s="1"/>
  <c r="M2644" i="1"/>
  <c r="Y2558" i="1"/>
  <c r="AA2558" i="1" s="1"/>
  <c r="X1419" i="1"/>
  <c r="Z1419" i="1" s="1"/>
  <c r="AI1419" i="1" s="1"/>
  <c r="S75" i="1"/>
  <c r="T75" i="1" s="1"/>
  <c r="M355" i="1"/>
  <c r="S355" i="1"/>
  <c r="T355" i="1" s="1"/>
  <c r="Y1365" i="1"/>
  <c r="AA1365" i="1" s="1"/>
  <c r="S1814" i="1"/>
  <c r="T1814" i="1" s="1"/>
  <c r="M1950" i="1"/>
  <c r="S2486" i="1"/>
  <c r="T2486" i="1" s="1"/>
  <c r="X2550" i="1"/>
  <c r="Z2550" i="1" s="1"/>
  <c r="X2582" i="1"/>
  <c r="Z2582" i="1" s="1"/>
  <c r="X2462" i="1"/>
  <c r="Z2462" i="1" s="1"/>
  <c r="AI2462" i="1" s="1"/>
  <c r="Y1011" i="1"/>
  <c r="AA1011" i="1" s="1"/>
  <c r="AI1011" i="1" s="1"/>
  <c r="Y2646" i="1"/>
  <c r="AA2646" i="1" s="1"/>
  <c r="X2644" i="1"/>
  <c r="Z2644" i="1" s="1"/>
  <c r="AI2644" i="1" s="1"/>
  <c r="X2588" i="1"/>
  <c r="Z2588" i="1" s="1"/>
  <c r="AI2588" i="1" s="1"/>
  <c r="M1219" i="1"/>
  <c r="X531" i="1"/>
  <c r="Z531" i="1" s="1"/>
  <c r="M75" i="1"/>
  <c r="X75" i="1"/>
  <c r="Z75" i="1" s="1"/>
  <c r="AI75" i="1" s="1"/>
  <c r="S507" i="1"/>
  <c r="T507" i="1" s="1"/>
  <c r="M813" i="1"/>
  <c r="M1365" i="1"/>
  <c r="M1469" i="1"/>
  <c r="M1677" i="1"/>
  <c r="M1902" i="1"/>
  <c r="X2134" i="1"/>
  <c r="Z2134" i="1" s="1"/>
  <c r="M2510" i="1"/>
  <c r="X1750" i="1"/>
  <c r="Z1750" i="1" s="1"/>
  <c r="AI1750" i="1" s="1"/>
  <c r="S1942" i="1"/>
  <c r="T1942" i="1" s="1"/>
  <c r="Y1341" i="1"/>
  <c r="AA1341" i="1" s="1"/>
  <c r="X1501" i="1"/>
  <c r="Z1501" i="1" s="1"/>
  <c r="S1011" i="1"/>
  <c r="T1011" i="1" s="1"/>
  <c r="M2606" i="1"/>
  <c r="X2606" i="1"/>
  <c r="Z2606" i="1" s="1"/>
  <c r="Y2606" i="1"/>
  <c r="AA2606" i="1" s="1"/>
  <c r="X2574" i="1"/>
  <c r="Z2574" i="1" s="1"/>
  <c r="AI2574" i="1" s="1"/>
  <c r="M2574" i="1"/>
  <c r="S2534" i="1"/>
  <c r="T2534" i="1" s="1"/>
  <c r="X2534" i="1"/>
  <c r="Z2534" i="1" s="1"/>
  <c r="Y2534" i="1"/>
  <c r="AA2534" i="1" s="1"/>
  <c r="S2502" i="1"/>
  <c r="T2502" i="1" s="1"/>
  <c r="Y2502" i="1"/>
  <c r="AA2502" i="1" s="1"/>
  <c r="M2502" i="1"/>
  <c r="X2502" i="1"/>
  <c r="Z2502" i="1" s="1"/>
  <c r="X2478" i="1"/>
  <c r="Z2478" i="1" s="1"/>
  <c r="M2478" i="1"/>
  <c r="X2454" i="1"/>
  <c r="Z2454" i="1" s="1"/>
  <c r="AI2454" i="1" s="1"/>
  <c r="M2454" i="1"/>
  <c r="X2430" i="1"/>
  <c r="Z2430" i="1" s="1"/>
  <c r="M2430" i="1"/>
  <c r="Y2430" i="1"/>
  <c r="AA2430" i="1" s="1"/>
  <c r="X2406" i="1"/>
  <c r="Z2406" i="1" s="1"/>
  <c r="Y2406" i="1"/>
  <c r="AA2406" i="1" s="1"/>
  <c r="M2406" i="1"/>
  <c r="M2374" i="1"/>
  <c r="X2374" i="1"/>
  <c r="Z2374" i="1" s="1"/>
  <c r="Y2374" i="1"/>
  <c r="AA2374" i="1" s="1"/>
  <c r="X2302" i="1"/>
  <c r="Z2302" i="1" s="1"/>
  <c r="M2302" i="1"/>
  <c r="S2302" i="1"/>
  <c r="T2302" i="1" s="1"/>
  <c r="Y2302" i="1"/>
  <c r="AA2302" i="1" s="1"/>
  <c r="Y2270" i="1"/>
  <c r="AA2270" i="1" s="1"/>
  <c r="M2270" i="1"/>
  <c r="X2270" i="1"/>
  <c r="Z2270" i="1" s="1"/>
  <c r="X2254" i="1"/>
  <c r="Z2254" i="1" s="1"/>
  <c r="M2254" i="1"/>
  <c r="Y2254" i="1"/>
  <c r="AA2254" i="1" s="1"/>
  <c r="Y2222" i="1"/>
  <c r="AA2222" i="1" s="1"/>
  <c r="AI2222" i="1" s="1"/>
  <c r="M2222" i="1"/>
  <c r="X2198" i="1"/>
  <c r="Z2198" i="1" s="1"/>
  <c r="S2198" i="1"/>
  <c r="T2198" i="1" s="1"/>
  <c r="M2198" i="1"/>
  <c r="Y2198" i="1"/>
  <c r="AA2198" i="1" s="1"/>
  <c r="Y2174" i="1"/>
  <c r="AA2174" i="1" s="1"/>
  <c r="S2174" i="1"/>
  <c r="T2174" i="1" s="1"/>
  <c r="X2174" i="1"/>
  <c r="Z2174" i="1" s="1"/>
  <c r="X2150" i="1"/>
  <c r="Z2150" i="1" s="1"/>
  <c r="M2150" i="1"/>
  <c r="Y2150" i="1"/>
  <c r="AA2150" i="1" s="1"/>
  <c r="S2118" i="1"/>
  <c r="T2118" i="1" s="1"/>
  <c r="M2118" i="1"/>
  <c r="X2118" i="1"/>
  <c r="Z2118" i="1" s="1"/>
  <c r="AI2118" i="1" s="1"/>
  <c r="X2102" i="1"/>
  <c r="Z2102" i="1" s="1"/>
  <c r="M2102" i="1"/>
  <c r="S2102" i="1"/>
  <c r="T2102" i="1" s="1"/>
  <c r="Y2102" i="1"/>
  <c r="AA2102" i="1" s="1"/>
  <c r="Y2070" i="1"/>
  <c r="AA2070" i="1" s="1"/>
  <c r="M2070" i="1"/>
  <c r="X2070" i="1"/>
  <c r="Z2070" i="1" s="1"/>
  <c r="M2038" i="1"/>
  <c r="S2038" i="1"/>
  <c r="T2038" i="1" s="1"/>
  <c r="X2038" i="1"/>
  <c r="Z2038" i="1" s="1"/>
  <c r="Y2014" i="1"/>
  <c r="AA2014" i="1" s="1"/>
  <c r="X2014" i="1"/>
  <c r="Z2014" i="1" s="1"/>
  <c r="S2014" i="1"/>
  <c r="T2014" i="1" s="1"/>
  <c r="M2014" i="1"/>
  <c r="Y1990" i="1"/>
  <c r="AA1990" i="1" s="1"/>
  <c r="M1990" i="1"/>
  <c r="S1958" i="1"/>
  <c r="T1958" i="1" s="1"/>
  <c r="M1958" i="1"/>
  <c r="Y1958" i="1"/>
  <c r="AA1958" i="1" s="1"/>
  <c r="X1958" i="1"/>
  <c r="Z1958" i="1" s="1"/>
  <c r="X1894" i="1"/>
  <c r="Z1894" i="1" s="1"/>
  <c r="S1894" i="1"/>
  <c r="T1894" i="1" s="1"/>
  <c r="Y1894" i="1"/>
  <c r="AA1894" i="1" s="1"/>
  <c r="M1894" i="1"/>
  <c r="Y1870" i="1"/>
  <c r="AA1870" i="1" s="1"/>
  <c r="X1870" i="1"/>
  <c r="Z1870" i="1" s="1"/>
  <c r="S1870" i="1"/>
  <c r="T1870" i="1" s="1"/>
  <c r="X1838" i="1"/>
  <c r="Z1838" i="1" s="1"/>
  <c r="M1838" i="1"/>
  <c r="Y1838" i="1"/>
  <c r="AA1838" i="1" s="1"/>
  <c r="Y1822" i="1"/>
  <c r="AA1822" i="1" s="1"/>
  <c r="S1822" i="1"/>
  <c r="T1822" i="1" s="1"/>
  <c r="X1822" i="1"/>
  <c r="Z1822" i="1" s="1"/>
  <c r="S1758" i="1"/>
  <c r="T1758" i="1" s="1"/>
  <c r="M1758" i="1"/>
  <c r="X1758" i="1"/>
  <c r="Z1758" i="1" s="1"/>
  <c r="Y1717" i="1"/>
  <c r="AA1717" i="1" s="1"/>
  <c r="M1717" i="1"/>
  <c r="X1717" i="1"/>
  <c r="Z1717" i="1" s="1"/>
  <c r="X1685" i="1"/>
  <c r="Z1685" i="1" s="1"/>
  <c r="Y1685" i="1"/>
  <c r="AA1685" i="1" s="1"/>
  <c r="M1581" i="1"/>
  <c r="Y1581" i="1"/>
  <c r="AA1581" i="1" s="1"/>
  <c r="X1581" i="1"/>
  <c r="Z1581" i="1" s="1"/>
  <c r="S1581" i="1"/>
  <c r="T1581" i="1" s="1"/>
  <c r="M1525" i="1"/>
  <c r="Y1525" i="1"/>
  <c r="AA1525" i="1" s="1"/>
  <c r="S1525" i="1"/>
  <c r="T1525" i="1" s="1"/>
  <c r="X1525" i="1"/>
  <c r="Z1525" i="1" s="1"/>
  <c r="M1509" i="1"/>
  <c r="Y1509" i="1"/>
  <c r="AA1509" i="1" s="1"/>
  <c r="S1509" i="1"/>
  <c r="T1509" i="1" s="1"/>
  <c r="X1509" i="1"/>
  <c r="Z1509" i="1" s="1"/>
  <c r="M1485" i="1"/>
  <c r="S1485" i="1"/>
  <c r="T1485" i="1" s="1"/>
  <c r="Y1485" i="1"/>
  <c r="AA1485" i="1" s="1"/>
  <c r="X1485" i="1"/>
  <c r="Z1485" i="1" s="1"/>
  <c r="M1453" i="1"/>
  <c r="Y1453" i="1"/>
  <c r="AA1453" i="1" s="1"/>
  <c r="X1453" i="1"/>
  <c r="Z1453" i="1" s="1"/>
  <c r="S1453" i="1"/>
  <c r="T1453" i="1" s="1"/>
  <c r="M1413" i="1"/>
  <c r="X1413" i="1"/>
  <c r="Z1413" i="1" s="1"/>
  <c r="S1413" i="1"/>
  <c r="T1413" i="1" s="1"/>
  <c r="Y1381" i="1"/>
  <c r="AA1381" i="1" s="1"/>
  <c r="S1381" i="1"/>
  <c r="T1381" i="1" s="1"/>
  <c r="M1381" i="1"/>
  <c r="M1293" i="1"/>
  <c r="Y1293" i="1"/>
  <c r="AA1293" i="1" s="1"/>
  <c r="S1293" i="1"/>
  <c r="T1293" i="1" s="1"/>
  <c r="X1293" i="1"/>
  <c r="Z1293" i="1" s="1"/>
  <c r="M1253" i="1"/>
  <c r="Y1253" i="1"/>
  <c r="AA1253" i="1" s="1"/>
  <c r="X1253" i="1"/>
  <c r="Z1253" i="1" s="1"/>
  <c r="S1253" i="1"/>
  <c r="T1253" i="1" s="1"/>
  <c r="X1197" i="1"/>
  <c r="Z1197" i="1" s="1"/>
  <c r="S1197" i="1"/>
  <c r="T1197" i="1" s="1"/>
  <c r="M1197" i="1"/>
  <c r="Y1197" i="1"/>
  <c r="AA1197" i="1" s="1"/>
  <c r="Y1173" i="1"/>
  <c r="AA1173" i="1" s="1"/>
  <c r="M1173" i="1"/>
  <c r="M1149" i="1"/>
  <c r="S1149" i="1"/>
  <c r="T1149" i="1" s="1"/>
  <c r="X1149" i="1"/>
  <c r="Z1149" i="1" s="1"/>
  <c r="AI1149" i="1" s="1"/>
  <c r="M1109" i="1"/>
  <c r="S1109" i="1"/>
  <c r="T1109" i="1" s="1"/>
  <c r="Y1109" i="1"/>
  <c r="AA1109" i="1" s="1"/>
  <c r="X1109" i="1"/>
  <c r="Z1109" i="1" s="1"/>
  <c r="M1061" i="1"/>
  <c r="Y1061" i="1"/>
  <c r="AA1061" i="1" s="1"/>
  <c r="X1061" i="1"/>
  <c r="Z1061" i="1" s="1"/>
  <c r="S1061" i="1"/>
  <c r="T1061" i="1" s="1"/>
  <c r="M1053" i="1"/>
  <c r="Y1053" i="1"/>
  <c r="AA1053" i="1" s="1"/>
  <c r="X1021" i="1"/>
  <c r="Z1021" i="1" s="1"/>
  <c r="S1021" i="1"/>
  <c r="T1021" i="1" s="1"/>
  <c r="M1021" i="1"/>
  <c r="M1005" i="1"/>
  <c r="Y1005" i="1"/>
  <c r="AA1005" i="1" s="1"/>
  <c r="X1005" i="1"/>
  <c r="Z1005" i="1" s="1"/>
  <c r="S1005" i="1"/>
  <c r="T1005" i="1" s="1"/>
  <c r="M973" i="1"/>
  <c r="Y973" i="1"/>
  <c r="AA973" i="1" s="1"/>
  <c r="X957" i="1"/>
  <c r="Z957" i="1" s="1"/>
  <c r="Y957" i="1"/>
  <c r="AA957" i="1" s="1"/>
  <c r="S957" i="1"/>
  <c r="T957" i="1" s="1"/>
  <c r="S941" i="1"/>
  <c r="T941" i="1" s="1"/>
  <c r="M941" i="1"/>
  <c r="X941" i="1"/>
  <c r="Z941" i="1" s="1"/>
  <c r="Y941" i="1"/>
  <c r="AA941" i="1" s="1"/>
  <c r="M885" i="1"/>
  <c r="S885" i="1"/>
  <c r="T885" i="1" s="1"/>
  <c r="Y885" i="1"/>
  <c r="AA885" i="1" s="1"/>
  <c r="AI885" i="1" s="1"/>
  <c r="Y861" i="1"/>
  <c r="AA861" i="1" s="1"/>
  <c r="X861" i="1"/>
  <c r="Z861" i="1" s="1"/>
  <c r="M861" i="1"/>
  <c r="M829" i="1"/>
  <c r="Y829" i="1"/>
  <c r="AA829" i="1" s="1"/>
  <c r="S829" i="1"/>
  <c r="T829" i="1" s="1"/>
  <c r="X829" i="1"/>
  <c r="Z829" i="1" s="1"/>
  <c r="M805" i="1"/>
  <c r="Y805" i="1"/>
  <c r="AA805" i="1" s="1"/>
  <c r="S805" i="1"/>
  <c r="T805" i="1" s="1"/>
  <c r="X805" i="1"/>
  <c r="Z805" i="1" s="1"/>
  <c r="S781" i="1"/>
  <c r="T781" i="1" s="1"/>
  <c r="M781" i="1"/>
  <c r="M765" i="1"/>
  <c r="S765" i="1"/>
  <c r="T765" i="1" s="1"/>
  <c r="X765" i="1"/>
  <c r="Z765" i="1" s="1"/>
  <c r="M741" i="1"/>
  <c r="X741" i="1"/>
  <c r="Z741" i="1" s="1"/>
  <c r="Y741" i="1"/>
  <c r="AA741" i="1" s="1"/>
  <c r="M717" i="1"/>
  <c r="Y717" i="1"/>
  <c r="AA717" i="1" s="1"/>
  <c r="AI717" i="1" s="1"/>
  <c r="S717" i="1"/>
  <c r="T717" i="1" s="1"/>
  <c r="X685" i="1"/>
  <c r="Z685" i="1" s="1"/>
  <c r="AI685" i="1" s="1"/>
  <c r="S685" i="1"/>
  <c r="T685" i="1" s="1"/>
  <c r="M685" i="1"/>
  <c r="M653" i="1"/>
  <c r="S653" i="1"/>
  <c r="T653" i="1" s="1"/>
  <c r="X653" i="1"/>
  <c r="Z653" i="1" s="1"/>
  <c r="Y653" i="1"/>
  <c r="AA653" i="1" s="1"/>
  <c r="M645" i="1"/>
  <c r="X645" i="1"/>
  <c r="Z645" i="1" s="1"/>
  <c r="S645" i="1"/>
  <c r="T645" i="1" s="1"/>
  <c r="Y645" i="1"/>
  <c r="AA645" i="1" s="1"/>
  <c r="S613" i="1"/>
  <c r="T613" i="1" s="1"/>
  <c r="M613" i="1"/>
  <c r="Y613" i="1"/>
  <c r="AA613" i="1" s="1"/>
  <c r="X613" i="1"/>
  <c r="Z613" i="1" s="1"/>
  <c r="S573" i="1"/>
  <c r="T573" i="1" s="1"/>
  <c r="M573" i="1"/>
  <c r="X573" i="1"/>
  <c r="Z573" i="1" s="1"/>
  <c r="Y573" i="1"/>
  <c r="AA573" i="1" s="1"/>
  <c r="M541" i="1"/>
  <c r="S541" i="1"/>
  <c r="T541" i="1" s="1"/>
  <c r="X541" i="1"/>
  <c r="Z541" i="1" s="1"/>
  <c r="Y541" i="1"/>
  <c r="AA541" i="1" s="1"/>
  <c r="M525" i="1"/>
  <c r="X525" i="1"/>
  <c r="Z525" i="1" s="1"/>
  <c r="M493" i="1"/>
  <c r="S493" i="1"/>
  <c r="T493" i="1" s="1"/>
  <c r="Y493" i="1"/>
  <c r="AA493" i="1" s="1"/>
  <c r="X493" i="1"/>
  <c r="Z493" i="1" s="1"/>
  <c r="M469" i="1"/>
  <c r="Y469" i="1"/>
  <c r="AA469" i="1" s="1"/>
  <c r="S469" i="1"/>
  <c r="T469" i="1" s="1"/>
  <c r="X469" i="1"/>
  <c r="Z469" i="1" s="1"/>
  <c r="M453" i="1"/>
  <c r="S453" i="1"/>
  <c r="T453" i="1" s="1"/>
  <c r="Y453" i="1"/>
  <c r="AA453" i="1" s="1"/>
  <c r="X453" i="1"/>
  <c r="Z453" i="1" s="1"/>
  <c r="M429" i="1"/>
  <c r="Y429" i="1"/>
  <c r="AA429" i="1" s="1"/>
  <c r="S429" i="1"/>
  <c r="T429" i="1" s="1"/>
  <c r="X429" i="1"/>
  <c r="Z429" i="1" s="1"/>
  <c r="M405" i="1"/>
  <c r="X405" i="1"/>
  <c r="Z405" i="1" s="1"/>
  <c r="Y405" i="1"/>
  <c r="AA405" i="1" s="1"/>
  <c r="S381" i="1"/>
  <c r="T381" i="1" s="1"/>
  <c r="M381" i="1"/>
  <c r="X381" i="1"/>
  <c r="Z381" i="1" s="1"/>
  <c r="AI381" i="1" s="1"/>
  <c r="Y349" i="1"/>
  <c r="AA349" i="1" s="1"/>
  <c r="S349" i="1"/>
  <c r="T349" i="1" s="1"/>
  <c r="M349" i="1"/>
  <c r="X349" i="1"/>
  <c r="Z349" i="1" s="1"/>
  <c r="M325" i="1"/>
  <c r="X325" i="1"/>
  <c r="Z325" i="1" s="1"/>
  <c r="X309" i="1"/>
  <c r="Z309" i="1" s="1"/>
  <c r="S309" i="1"/>
  <c r="T309" i="1" s="1"/>
  <c r="M309" i="1"/>
  <c r="X277" i="1"/>
  <c r="Z277" i="1" s="1"/>
  <c r="S277" i="1"/>
  <c r="T277" i="1" s="1"/>
  <c r="M277" i="1"/>
  <c r="Y277" i="1"/>
  <c r="AA277" i="1" s="1"/>
  <c r="M253" i="1"/>
  <c r="S253" i="1"/>
  <c r="T253" i="1" s="1"/>
  <c r="Y253" i="1"/>
  <c r="AA253" i="1" s="1"/>
  <c r="Y229" i="1"/>
  <c r="AA229" i="1" s="1"/>
  <c r="M229" i="1"/>
  <c r="X229" i="1"/>
  <c r="Z229" i="1" s="1"/>
  <c r="S229" i="1"/>
  <c r="T229" i="1" s="1"/>
  <c r="M165" i="1"/>
  <c r="Y165" i="1"/>
  <c r="AA165" i="1" s="1"/>
  <c r="S165" i="1"/>
  <c r="T165" i="1" s="1"/>
  <c r="Y109" i="1"/>
  <c r="AA109" i="1" s="1"/>
  <c r="S109" i="1"/>
  <c r="T109" i="1" s="1"/>
  <c r="M93" i="1"/>
  <c r="Y93" i="1"/>
  <c r="AA93" i="1" s="1"/>
  <c r="S69" i="1"/>
  <c r="T69" i="1" s="1"/>
  <c r="M69" i="1"/>
  <c r="Y69" i="1"/>
  <c r="AA69" i="1" s="1"/>
  <c r="X1053" i="1"/>
  <c r="Z1053" i="1" s="1"/>
  <c r="Y2030" i="1"/>
  <c r="AA2030" i="1" s="1"/>
  <c r="S2614" i="1"/>
  <c r="T2614" i="1" s="1"/>
  <c r="S2574" i="1"/>
  <c r="T2574" i="1" s="1"/>
  <c r="S725" i="1"/>
  <c r="T725" i="1" s="1"/>
  <c r="Y1701" i="1"/>
  <c r="AA1701" i="1" s="1"/>
  <c r="M1734" i="1"/>
  <c r="M1766" i="1"/>
  <c r="Y2046" i="1"/>
  <c r="AA2046" i="1" s="1"/>
  <c r="S2342" i="1"/>
  <c r="T2342" i="1" s="1"/>
  <c r="M2382" i="1"/>
  <c r="S2414" i="1"/>
  <c r="T2414" i="1" s="1"/>
  <c r="M2534" i="1"/>
  <c r="X1661" i="1"/>
  <c r="Z1661" i="1" s="1"/>
  <c r="X2526" i="1"/>
  <c r="Z2526" i="1" s="1"/>
  <c r="X1381" i="1"/>
  <c r="Z1381" i="1" s="1"/>
  <c r="Y1309" i="1"/>
  <c r="AA1309" i="1" s="1"/>
  <c r="Y1301" i="1"/>
  <c r="AA1301" i="1" s="1"/>
  <c r="Y1205" i="1"/>
  <c r="AA1205" i="1" s="1"/>
  <c r="X1429" i="1"/>
  <c r="Z1429" i="1" s="1"/>
  <c r="S917" i="1"/>
  <c r="T917" i="1" s="1"/>
  <c r="X69" i="1"/>
  <c r="Z69" i="1" s="1"/>
  <c r="M2636" i="1"/>
  <c r="Y2636" i="1"/>
  <c r="AA2636" i="1" s="1"/>
  <c r="Y2628" i="1"/>
  <c r="AA2628" i="1" s="1"/>
  <c r="AI2628" i="1" s="1"/>
  <c r="M2628" i="1"/>
  <c r="M2620" i="1"/>
  <c r="S2620" i="1"/>
  <c r="T2620" i="1" s="1"/>
  <c r="M2612" i="1"/>
  <c r="S2612" i="1"/>
  <c r="T2612" i="1" s="1"/>
  <c r="Y2612" i="1"/>
  <c r="AA2612" i="1" s="1"/>
  <c r="X2604" i="1"/>
  <c r="Z2604" i="1" s="1"/>
  <c r="S2604" i="1"/>
  <c r="T2604" i="1" s="1"/>
  <c r="M2596" i="1"/>
  <c r="X2596" i="1"/>
  <c r="Z2596" i="1" s="1"/>
  <c r="AI2596" i="1" s="1"/>
  <c r="Y2580" i="1"/>
  <c r="AA2580" i="1" s="1"/>
  <c r="S2580" i="1"/>
  <c r="T2580" i="1" s="1"/>
  <c r="M2572" i="1"/>
  <c r="X2572" i="1"/>
  <c r="Z2572" i="1" s="1"/>
  <c r="M2564" i="1"/>
  <c r="X2564" i="1"/>
  <c r="Z2564" i="1" s="1"/>
  <c r="Y2564" i="1"/>
  <c r="AA2564" i="1" s="1"/>
  <c r="S2564" i="1"/>
  <c r="T2564" i="1" s="1"/>
  <c r="M2556" i="1"/>
  <c r="S2556" i="1"/>
  <c r="T2556" i="1" s="1"/>
  <c r="Y2556" i="1"/>
  <c r="AA2556" i="1" s="1"/>
  <c r="M2548" i="1"/>
  <c r="S2548" i="1"/>
  <c r="T2548" i="1" s="1"/>
  <c r="X2388" i="1"/>
  <c r="Z2388" i="1" s="1"/>
  <c r="Y2388" i="1"/>
  <c r="AA2388" i="1" s="1"/>
  <c r="M1715" i="1"/>
  <c r="X1715" i="1"/>
  <c r="Z1715" i="1" s="1"/>
  <c r="Y1715" i="1"/>
  <c r="AA1715" i="1" s="1"/>
  <c r="S1715" i="1"/>
  <c r="T1715" i="1" s="1"/>
  <c r="M1691" i="1"/>
  <c r="S1691" i="1"/>
  <c r="T1691" i="1" s="1"/>
  <c r="Y1691" i="1"/>
  <c r="AA1691" i="1" s="1"/>
  <c r="X1691" i="1"/>
  <c r="Z1691" i="1" s="1"/>
  <c r="M1683" i="1"/>
  <c r="X1683" i="1"/>
  <c r="Z1683" i="1" s="1"/>
  <c r="S1667" i="1"/>
  <c r="T1667" i="1" s="1"/>
  <c r="M1667" i="1"/>
  <c r="Y1659" i="1"/>
  <c r="AA1659" i="1" s="1"/>
  <c r="AI1659" i="1" s="1"/>
  <c r="S1659" i="1"/>
  <c r="T1659" i="1" s="1"/>
  <c r="M1651" i="1"/>
  <c r="Y1651" i="1"/>
  <c r="AA1651" i="1" s="1"/>
  <c r="X1651" i="1"/>
  <c r="Z1651" i="1" s="1"/>
  <c r="S1651" i="1"/>
  <c r="T1651" i="1" s="1"/>
  <c r="Y1643" i="1"/>
  <c r="AA1643" i="1" s="1"/>
  <c r="X1643" i="1"/>
  <c r="Z1643" i="1" s="1"/>
  <c r="Y1635" i="1"/>
  <c r="AA1635" i="1" s="1"/>
  <c r="X1635" i="1"/>
  <c r="Z1635" i="1" s="1"/>
  <c r="M1627" i="1"/>
  <c r="S1627" i="1"/>
  <c r="T1627" i="1" s="1"/>
  <c r="X1627" i="1"/>
  <c r="Z1627" i="1" s="1"/>
  <c r="AI1627" i="1" s="1"/>
  <c r="M1587" i="1"/>
  <c r="S1587" i="1"/>
  <c r="T1587" i="1" s="1"/>
  <c r="Y1587" i="1"/>
  <c r="AA1587" i="1" s="1"/>
  <c r="AI1587" i="1" s="1"/>
  <c r="Y1571" i="1"/>
  <c r="AA1571" i="1" s="1"/>
  <c r="X1571" i="1"/>
  <c r="Z1571" i="1" s="1"/>
  <c r="M1547" i="1"/>
  <c r="Y1547" i="1"/>
  <c r="AA1547" i="1" s="1"/>
  <c r="S1547" i="1"/>
  <c r="T1547" i="1" s="1"/>
  <c r="X1547" i="1"/>
  <c r="Z1547" i="1" s="1"/>
  <c r="M1539" i="1"/>
  <c r="Y1539" i="1"/>
  <c r="AA1539" i="1" s="1"/>
  <c r="S1539" i="1"/>
  <c r="T1539" i="1" s="1"/>
  <c r="M1531" i="1"/>
  <c r="S1531" i="1"/>
  <c r="T1531" i="1" s="1"/>
  <c r="X1531" i="1"/>
  <c r="Z1531" i="1" s="1"/>
  <c r="Y1531" i="1"/>
  <c r="AA1531" i="1" s="1"/>
  <c r="M1523" i="1"/>
  <c r="S1523" i="1"/>
  <c r="T1523" i="1" s="1"/>
  <c r="Y1523" i="1"/>
  <c r="AA1523" i="1" s="1"/>
  <c r="X1523" i="1"/>
  <c r="Z1523" i="1" s="1"/>
  <c r="M1515" i="1"/>
  <c r="Y1515" i="1"/>
  <c r="AA1515" i="1" s="1"/>
  <c r="AI1515" i="1" s="1"/>
  <c r="S1515" i="1"/>
  <c r="T1515" i="1" s="1"/>
  <c r="M1507" i="1"/>
  <c r="X1507" i="1"/>
  <c r="Z1507" i="1" s="1"/>
  <c r="Y1507" i="1"/>
  <c r="AA1507" i="1" s="1"/>
  <c r="M1499" i="1"/>
  <c r="Y1499" i="1"/>
  <c r="AA1499" i="1" s="1"/>
  <c r="X1499" i="1"/>
  <c r="Z1499" i="1" s="1"/>
  <c r="S1499" i="1"/>
  <c r="T1499" i="1" s="1"/>
  <c r="M1491" i="1"/>
  <c r="Y1491" i="1"/>
  <c r="AA1491" i="1" s="1"/>
  <c r="AI1491" i="1" s="1"/>
  <c r="S1491" i="1"/>
  <c r="T1491" i="1" s="1"/>
  <c r="M1483" i="1"/>
  <c r="Y1483" i="1"/>
  <c r="AA1483" i="1" s="1"/>
  <c r="S1483" i="1"/>
  <c r="T1483" i="1" s="1"/>
  <c r="X1483" i="1"/>
  <c r="Z1483" i="1" s="1"/>
  <c r="M1459" i="1"/>
  <c r="S1459" i="1"/>
  <c r="T1459" i="1" s="1"/>
  <c r="X1459" i="1"/>
  <c r="Z1459" i="1" s="1"/>
  <c r="Y1459" i="1"/>
  <c r="AA1459" i="1" s="1"/>
  <c r="M1451" i="1"/>
  <c r="S1451" i="1"/>
  <c r="T1451" i="1" s="1"/>
  <c r="Y1451" i="1"/>
  <c r="AA1451" i="1" s="1"/>
  <c r="X1451" i="1"/>
  <c r="Z1451" i="1" s="1"/>
  <c r="M1443" i="1"/>
  <c r="S1443" i="1"/>
  <c r="T1443" i="1" s="1"/>
  <c r="M1435" i="1"/>
  <c r="S1435" i="1"/>
  <c r="T1435" i="1" s="1"/>
  <c r="Y1435" i="1"/>
  <c r="AA1435" i="1" s="1"/>
  <c r="X1435" i="1"/>
  <c r="Z1435" i="1" s="1"/>
  <c r="M1427" i="1"/>
  <c r="Y1427" i="1"/>
  <c r="AA1427" i="1" s="1"/>
  <c r="M1403" i="1"/>
  <c r="X1403" i="1"/>
  <c r="Z1403" i="1" s="1"/>
  <c r="S1403" i="1"/>
  <c r="T1403" i="1" s="1"/>
  <c r="Y1403" i="1"/>
  <c r="AA1403" i="1" s="1"/>
  <c r="M1395" i="1"/>
  <c r="Y1395" i="1"/>
  <c r="AA1395" i="1" s="1"/>
  <c r="X1395" i="1"/>
  <c r="Z1395" i="1" s="1"/>
  <c r="S1395" i="1"/>
  <c r="T1395" i="1" s="1"/>
  <c r="M1387" i="1"/>
  <c r="Y1387" i="1"/>
  <c r="AA1387" i="1" s="1"/>
  <c r="S1387" i="1"/>
  <c r="T1387" i="1" s="1"/>
  <c r="X1387" i="1"/>
  <c r="Z1387" i="1" s="1"/>
  <c r="M1379" i="1"/>
  <c r="S1379" i="1"/>
  <c r="T1379" i="1" s="1"/>
  <c r="Y1379" i="1"/>
  <c r="AA1379" i="1" s="1"/>
  <c r="M1371" i="1"/>
  <c r="S1371" i="1"/>
  <c r="T1371" i="1" s="1"/>
  <c r="Y1371" i="1"/>
  <c r="AA1371" i="1" s="1"/>
  <c r="X1371" i="1"/>
  <c r="Z1371" i="1" s="1"/>
  <c r="X1363" i="1"/>
  <c r="Z1363" i="1" s="1"/>
  <c r="M1363" i="1"/>
  <c r="M1347" i="1"/>
  <c r="S1347" i="1"/>
  <c r="T1347" i="1" s="1"/>
  <c r="Y1347" i="1"/>
  <c r="AA1347" i="1" s="1"/>
  <c r="X1347" i="1"/>
  <c r="Z1347" i="1" s="1"/>
  <c r="M1339" i="1"/>
  <c r="S1339" i="1"/>
  <c r="T1339" i="1" s="1"/>
  <c r="Y1339" i="1"/>
  <c r="AA1339" i="1" s="1"/>
  <c r="X1339" i="1"/>
  <c r="Z1339" i="1" s="1"/>
  <c r="M1331" i="1"/>
  <c r="Y1331" i="1"/>
  <c r="AA1331" i="1" s="1"/>
  <c r="X1331" i="1"/>
  <c r="Z1331" i="1" s="1"/>
  <c r="S1331" i="1"/>
  <c r="T1331" i="1" s="1"/>
  <c r="M1323" i="1"/>
  <c r="X1323" i="1"/>
  <c r="Z1323" i="1" s="1"/>
  <c r="Y1323" i="1"/>
  <c r="AA1323" i="1" s="1"/>
  <c r="S1323" i="1"/>
  <c r="T1323" i="1" s="1"/>
  <c r="M1315" i="1"/>
  <c r="S1315" i="1"/>
  <c r="T1315" i="1" s="1"/>
  <c r="Y1315" i="1"/>
  <c r="AA1315" i="1" s="1"/>
  <c r="X1315" i="1"/>
  <c r="Z1315" i="1" s="1"/>
  <c r="M1307" i="1"/>
  <c r="X1307" i="1"/>
  <c r="Z1307" i="1" s="1"/>
  <c r="Y1307" i="1"/>
  <c r="AA1307" i="1" s="1"/>
  <c r="S1307" i="1"/>
  <c r="T1307" i="1" s="1"/>
  <c r="M1299" i="1"/>
  <c r="Y1299" i="1"/>
  <c r="AA1299" i="1" s="1"/>
  <c r="S1299" i="1"/>
  <c r="T1299" i="1" s="1"/>
  <c r="X1299" i="1"/>
  <c r="Z1299" i="1" s="1"/>
  <c r="M1283" i="1"/>
  <c r="Y1283" i="1"/>
  <c r="AA1283" i="1" s="1"/>
  <c r="X1283" i="1"/>
  <c r="Z1283" i="1" s="1"/>
  <c r="S1283" i="1"/>
  <c r="T1283" i="1" s="1"/>
  <c r="M1275" i="1"/>
  <c r="X1275" i="1"/>
  <c r="Z1275" i="1" s="1"/>
  <c r="Y1275" i="1"/>
  <c r="AA1275" i="1" s="1"/>
  <c r="S1275" i="1"/>
  <c r="T1275" i="1" s="1"/>
  <c r="M1267" i="1"/>
  <c r="X1267" i="1"/>
  <c r="Z1267" i="1" s="1"/>
  <c r="S1267" i="1"/>
  <c r="T1267" i="1" s="1"/>
  <c r="Y1267" i="1"/>
  <c r="AA1267" i="1" s="1"/>
  <c r="M1259" i="1"/>
  <c r="Y1259" i="1"/>
  <c r="AA1259" i="1" s="1"/>
  <c r="S1259" i="1"/>
  <c r="T1259" i="1" s="1"/>
  <c r="X1259" i="1"/>
  <c r="Z1259" i="1" s="1"/>
  <c r="M1251" i="1"/>
  <c r="Y1251" i="1"/>
  <c r="AA1251" i="1" s="1"/>
  <c r="X1251" i="1"/>
  <c r="Z1251" i="1" s="1"/>
  <c r="S1251" i="1"/>
  <c r="T1251" i="1" s="1"/>
  <c r="M1235" i="1"/>
  <c r="S1235" i="1"/>
  <c r="T1235" i="1" s="1"/>
  <c r="X1235" i="1"/>
  <c r="Z1235" i="1" s="1"/>
  <c r="Y1235" i="1"/>
  <c r="AA1235" i="1" s="1"/>
  <c r="X1227" i="1"/>
  <c r="Z1227" i="1" s="1"/>
  <c r="AI1227" i="1" s="1"/>
  <c r="S1227" i="1"/>
  <c r="T1227" i="1" s="1"/>
  <c r="M1195" i="1"/>
  <c r="Y1195" i="1"/>
  <c r="AA1195" i="1" s="1"/>
  <c r="S1195" i="1"/>
  <c r="T1195" i="1" s="1"/>
  <c r="X1195" i="1"/>
  <c r="Z1195" i="1" s="1"/>
  <c r="M1179" i="1"/>
  <c r="S1179" i="1"/>
  <c r="T1179" i="1" s="1"/>
  <c r="X1179" i="1"/>
  <c r="Z1179" i="1" s="1"/>
  <c r="AI1179" i="1" s="1"/>
  <c r="M1171" i="1"/>
  <c r="S1171" i="1"/>
  <c r="T1171" i="1" s="1"/>
  <c r="Y1171" i="1"/>
  <c r="AA1171" i="1" s="1"/>
  <c r="X1171" i="1"/>
  <c r="Z1171" i="1" s="1"/>
  <c r="M1163" i="1"/>
  <c r="X1163" i="1"/>
  <c r="Z1163" i="1" s="1"/>
  <c r="Y1163" i="1"/>
  <c r="AA1163" i="1" s="1"/>
  <c r="M1147" i="1"/>
  <c r="Y1147" i="1"/>
  <c r="AA1147" i="1" s="1"/>
  <c r="S1147" i="1"/>
  <c r="T1147" i="1" s="1"/>
  <c r="X1147" i="1"/>
  <c r="Z1147" i="1" s="1"/>
  <c r="S1131" i="1"/>
  <c r="T1131" i="1" s="1"/>
  <c r="Y1131" i="1"/>
  <c r="AA1131" i="1" s="1"/>
  <c r="M1131" i="1"/>
  <c r="M1107" i="1"/>
  <c r="S1107" i="1"/>
  <c r="T1107" i="1" s="1"/>
  <c r="Y1107" i="1"/>
  <c r="AA1107" i="1" s="1"/>
  <c r="AI1107" i="1" s="1"/>
  <c r="M1091" i="1"/>
  <c r="S1091" i="1"/>
  <c r="T1091" i="1" s="1"/>
  <c r="Y1091" i="1"/>
  <c r="AA1091" i="1" s="1"/>
  <c r="X1091" i="1"/>
  <c r="Z1091" i="1" s="1"/>
  <c r="X1083" i="1"/>
  <c r="Z1083" i="1" s="1"/>
  <c r="Y1083" i="1"/>
  <c r="AA1083" i="1" s="1"/>
  <c r="M1083" i="1"/>
  <c r="M1067" i="1"/>
  <c r="X1067" i="1"/>
  <c r="Z1067" i="1" s="1"/>
  <c r="S1067" i="1"/>
  <c r="T1067" i="1" s="1"/>
  <c r="Y1067" i="1"/>
  <c r="AA1067" i="1" s="1"/>
  <c r="M1059" i="1"/>
  <c r="X1059" i="1"/>
  <c r="Z1059" i="1" s="1"/>
  <c r="AI1059" i="1" s="1"/>
  <c r="S1059" i="1"/>
  <c r="T1059" i="1" s="1"/>
  <c r="M1051" i="1"/>
  <c r="X1051" i="1"/>
  <c r="Z1051" i="1" s="1"/>
  <c r="S1051" i="1"/>
  <c r="T1051" i="1" s="1"/>
  <c r="Y1051" i="1"/>
  <c r="AA1051" i="1" s="1"/>
  <c r="S1043" i="1"/>
  <c r="T1043" i="1" s="1"/>
  <c r="Y1043" i="1"/>
  <c r="AA1043" i="1" s="1"/>
  <c r="S1035" i="1"/>
  <c r="T1035" i="1" s="1"/>
  <c r="Y1035" i="1"/>
  <c r="AA1035" i="1" s="1"/>
  <c r="M1027" i="1"/>
  <c r="S1027" i="1"/>
  <c r="T1027" i="1" s="1"/>
  <c r="Y1027" i="1"/>
  <c r="AA1027" i="1" s="1"/>
  <c r="X1027" i="1"/>
  <c r="Z1027" i="1" s="1"/>
  <c r="M1019" i="1"/>
  <c r="Y1019" i="1"/>
  <c r="AA1019" i="1" s="1"/>
  <c r="X1019" i="1"/>
  <c r="Z1019" i="1" s="1"/>
  <c r="M1003" i="1"/>
  <c r="Y1003" i="1"/>
  <c r="AA1003" i="1" s="1"/>
  <c r="X1003" i="1"/>
  <c r="Z1003" i="1" s="1"/>
  <c r="S1003" i="1"/>
  <c r="T1003" i="1" s="1"/>
  <c r="M995" i="1"/>
  <c r="X995" i="1"/>
  <c r="Z995" i="1" s="1"/>
  <c r="S995" i="1"/>
  <c r="T995" i="1" s="1"/>
  <c r="Y995" i="1"/>
  <c r="AA995" i="1" s="1"/>
  <c r="M987" i="1"/>
  <c r="X987" i="1"/>
  <c r="Z987" i="1" s="1"/>
  <c r="Y979" i="1"/>
  <c r="AA979" i="1" s="1"/>
  <c r="AI979" i="1" s="1"/>
  <c r="S979" i="1"/>
  <c r="T979" i="1" s="1"/>
  <c r="M979" i="1"/>
  <c r="M971" i="1"/>
  <c r="S971" i="1"/>
  <c r="T971" i="1" s="1"/>
  <c r="X971" i="1"/>
  <c r="Z971" i="1" s="1"/>
  <c r="Y971" i="1"/>
  <c r="AA971" i="1" s="1"/>
  <c r="Y963" i="1"/>
  <c r="AA963" i="1" s="1"/>
  <c r="M963" i="1"/>
  <c r="X963" i="1"/>
  <c r="Z963" i="1" s="1"/>
  <c r="M955" i="1"/>
  <c r="X955" i="1"/>
  <c r="Z955" i="1" s="1"/>
  <c r="AI955" i="1" s="1"/>
  <c r="S955" i="1"/>
  <c r="T955" i="1" s="1"/>
  <c r="M947" i="1"/>
  <c r="S947" i="1"/>
  <c r="T947" i="1" s="1"/>
  <c r="Y947" i="1"/>
  <c r="AA947" i="1" s="1"/>
  <c r="M939" i="1"/>
  <c r="Y939" i="1"/>
  <c r="AA939" i="1" s="1"/>
  <c r="X939" i="1"/>
  <c r="Z939" i="1" s="1"/>
  <c r="S939" i="1"/>
  <c r="T939" i="1" s="1"/>
  <c r="M931" i="1"/>
  <c r="X931" i="1"/>
  <c r="Z931" i="1" s="1"/>
  <c r="S931" i="1"/>
  <c r="T931" i="1" s="1"/>
  <c r="Y931" i="1"/>
  <c r="AA931" i="1" s="1"/>
  <c r="M923" i="1"/>
  <c r="X923" i="1"/>
  <c r="Z923" i="1" s="1"/>
  <c r="Y923" i="1"/>
  <c r="AA923" i="1" s="1"/>
  <c r="S923" i="1"/>
  <c r="T923" i="1" s="1"/>
  <c r="M915" i="1"/>
  <c r="Y915" i="1"/>
  <c r="AA915" i="1" s="1"/>
  <c r="M907" i="1"/>
  <c r="Y907" i="1"/>
  <c r="AA907" i="1" s="1"/>
  <c r="X907" i="1"/>
  <c r="Z907" i="1" s="1"/>
  <c r="S907" i="1"/>
  <c r="T907" i="1" s="1"/>
  <c r="Y899" i="1"/>
  <c r="AA899" i="1" s="1"/>
  <c r="X899" i="1"/>
  <c r="Z899" i="1" s="1"/>
  <c r="S891" i="1"/>
  <c r="T891" i="1" s="1"/>
  <c r="X891" i="1"/>
  <c r="Z891" i="1" s="1"/>
  <c r="S883" i="1"/>
  <c r="T883" i="1" s="1"/>
  <c r="Y883" i="1"/>
  <c r="AA883" i="1" s="1"/>
  <c r="AI883" i="1" s="1"/>
  <c r="M883" i="1"/>
  <c r="Y875" i="1"/>
  <c r="AA875" i="1" s="1"/>
  <c r="X875" i="1"/>
  <c r="Z875" i="1" s="1"/>
  <c r="S875" i="1"/>
  <c r="T875" i="1" s="1"/>
  <c r="Y867" i="1"/>
  <c r="AA867" i="1" s="1"/>
  <c r="X867" i="1"/>
  <c r="Z867" i="1" s="1"/>
  <c r="M867" i="1"/>
  <c r="X851" i="1"/>
  <c r="Z851" i="1" s="1"/>
  <c r="Y851" i="1"/>
  <c r="AA851" i="1" s="1"/>
  <c r="M843" i="1"/>
  <c r="S843" i="1"/>
  <c r="T843" i="1" s="1"/>
  <c r="Y843" i="1"/>
  <c r="AA843" i="1" s="1"/>
  <c r="X843" i="1"/>
  <c r="Z843" i="1" s="1"/>
  <c r="M835" i="1"/>
  <c r="S835" i="1"/>
  <c r="T835" i="1" s="1"/>
  <c r="X835" i="1"/>
  <c r="Z835" i="1" s="1"/>
  <c r="AI835" i="1" s="1"/>
  <c r="M827" i="1"/>
  <c r="S827" i="1"/>
  <c r="T827" i="1" s="1"/>
  <c r="Y827" i="1"/>
  <c r="AA827" i="1" s="1"/>
  <c r="X827" i="1"/>
  <c r="Z827" i="1" s="1"/>
  <c r="M819" i="1"/>
  <c r="S819" i="1"/>
  <c r="T819" i="1" s="1"/>
  <c r="X819" i="1"/>
  <c r="Z819" i="1" s="1"/>
  <c r="Y819" i="1"/>
  <c r="AA819" i="1" s="1"/>
  <c r="M803" i="1"/>
  <c r="S803" i="1"/>
  <c r="T803" i="1" s="1"/>
  <c r="Y803" i="1"/>
  <c r="AA803" i="1" s="1"/>
  <c r="X803" i="1"/>
  <c r="Z803" i="1" s="1"/>
  <c r="M795" i="1"/>
  <c r="Y795" i="1"/>
  <c r="AA795" i="1" s="1"/>
  <c r="S795" i="1"/>
  <c r="T795" i="1" s="1"/>
  <c r="M779" i="1"/>
  <c r="X779" i="1"/>
  <c r="Z779" i="1" s="1"/>
  <c r="AI779" i="1" s="1"/>
  <c r="S779" i="1"/>
  <c r="T779" i="1" s="1"/>
  <c r="M771" i="1"/>
  <c r="X771" i="1"/>
  <c r="Z771" i="1" s="1"/>
  <c r="S771" i="1"/>
  <c r="T771" i="1" s="1"/>
  <c r="Y771" i="1"/>
  <c r="AA771" i="1" s="1"/>
  <c r="M763" i="1"/>
  <c r="X763" i="1"/>
  <c r="Z763" i="1" s="1"/>
  <c r="Y763" i="1"/>
  <c r="AA763" i="1" s="1"/>
  <c r="S763" i="1"/>
  <c r="T763" i="1" s="1"/>
  <c r="M755" i="1"/>
  <c r="Y755" i="1"/>
  <c r="AA755" i="1" s="1"/>
  <c r="X755" i="1"/>
  <c r="Z755" i="1" s="1"/>
  <c r="S755" i="1"/>
  <c r="T755" i="1" s="1"/>
  <c r="Y747" i="1"/>
  <c r="AA747" i="1" s="1"/>
  <c r="X747" i="1"/>
  <c r="Z747" i="1" s="1"/>
  <c r="S747" i="1"/>
  <c r="T747" i="1" s="1"/>
  <c r="M739" i="1"/>
  <c r="S739" i="1"/>
  <c r="T739" i="1" s="1"/>
  <c r="Y739" i="1"/>
  <c r="AA739" i="1" s="1"/>
  <c r="X739" i="1"/>
  <c r="Z739" i="1" s="1"/>
  <c r="M723" i="1"/>
  <c r="S723" i="1"/>
  <c r="T723" i="1" s="1"/>
  <c r="X723" i="1"/>
  <c r="Z723" i="1" s="1"/>
  <c r="AI723" i="1" s="1"/>
  <c r="M699" i="1"/>
  <c r="S699" i="1"/>
  <c r="T699" i="1" s="1"/>
  <c r="Y699" i="1"/>
  <c r="AA699" i="1" s="1"/>
  <c r="X699" i="1"/>
  <c r="Z699" i="1" s="1"/>
  <c r="M691" i="1"/>
  <c r="X691" i="1"/>
  <c r="Z691" i="1" s="1"/>
  <c r="S691" i="1"/>
  <c r="T691" i="1" s="1"/>
  <c r="Y691" i="1"/>
  <c r="AA691" i="1" s="1"/>
  <c r="S683" i="1"/>
  <c r="T683" i="1" s="1"/>
  <c r="Y683" i="1"/>
  <c r="AA683" i="1" s="1"/>
  <c r="AI683" i="1" s="1"/>
  <c r="M675" i="1"/>
  <c r="Y675" i="1"/>
  <c r="AA675" i="1" s="1"/>
  <c r="AI675" i="1" s="1"/>
  <c r="S675" i="1"/>
  <c r="T675" i="1" s="1"/>
  <c r="X667" i="1"/>
  <c r="Z667" i="1" s="1"/>
  <c r="Y667" i="1"/>
  <c r="AA667" i="1" s="1"/>
  <c r="M667" i="1"/>
  <c r="M659" i="1"/>
  <c r="S659" i="1"/>
  <c r="T659" i="1" s="1"/>
  <c r="X659" i="1"/>
  <c r="Z659" i="1" s="1"/>
  <c r="Y651" i="1"/>
  <c r="AA651" i="1" s="1"/>
  <c r="AI651" i="1" s="1"/>
  <c r="M651" i="1"/>
  <c r="S651" i="1"/>
  <c r="T651" i="1" s="1"/>
  <c r="M643" i="1"/>
  <c r="X643" i="1"/>
  <c r="Z643" i="1" s="1"/>
  <c r="Y643" i="1"/>
  <c r="AA643" i="1" s="1"/>
  <c r="X635" i="1"/>
  <c r="Z635" i="1" s="1"/>
  <c r="Y635" i="1"/>
  <c r="AA635" i="1" s="1"/>
  <c r="M635" i="1"/>
  <c r="S635" i="1"/>
  <c r="T635" i="1" s="1"/>
  <c r="X627" i="1"/>
  <c r="Z627" i="1" s="1"/>
  <c r="Y627" i="1"/>
  <c r="AA627" i="1" s="1"/>
  <c r="S627" i="1"/>
  <c r="T627" i="1" s="1"/>
  <c r="M627" i="1"/>
  <c r="X619" i="1"/>
  <c r="Z619" i="1" s="1"/>
  <c r="S619" i="1"/>
  <c r="T619" i="1" s="1"/>
  <c r="Y619" i="1"/>
  <c r="AA619" i="1" s="1"/>
  <c r="S611" i="1"/>
  <c r="T611" i="1" s="1"/>
  <c r="Y611" i="1"/>
  <c r="AA611" i="1" s="1"/>
  <c r="AI611" i="1" s="1"/>
  <c r="M611" i="1"/>
  <c r="M603" i="1"/>
  <c r="Y603" i="1"/>
  <c r="AA603" i="1" s="1"/>
  <c r="AI603" i="1" s="1"/>
  <c r="S595" i="1"/>
  <c r="T595" i="1" s="1"/>
  <c r="M595" i="1"/>
  <c r="X595" i="1"/>
  <c r="Z595" i="1" s="1"/>
  <c r="M587" i="1"/>
  <c r="S587" i="1"/>
  <c r="T587" i="1" s="1"/>
  <c r="X587" i="1"/>
  <c r="Z587" i="1" s="1"/>
  <c r="Y587" i="1"/>
  <c r="AA587" i="1" s="1"/>
  <c r="M579" i="1"/>
  <c r="X579" i="1"/>
  <c r="Z579" i="1" s="1"/>
  <c r="AI579" i="1" s="1"/>
  <c r="M571" i="1"/>
  <c r="S571" i="1"/>
  <c r="T571" i="1" s="1"/>
  <c r="X571" i="1"/>
  <c r="Z571" i="1" s="1"/>
  <c r="Y571" i="1"/>
  <c r="AA571" i="1" s="1"/>
  <c r="X563" i="1"/>
  <c r="Z563" i="1" s="1"/>
  <c r="M563" i="1"/>
  <c r="Y563" i="1"/>
  <c r="AA563" i="1" s="1"/>
  <c r="S563" i="1"/>
  <c r="T563" i="1" s="1"/>
  <c r="M555" i="1"/>
  <c r="S555" i="1"/>
  <c r="T555" i="1" s="1"/>
  <c r="X555" i="1"/>
  <c r="Z555" i="1" s="1"/>
  <c r="X547" i="1"/>
  <c r="Z547" i="1" s="1"/>
  <c r="M547" i="1"/>
  <c r="Y547" i="1"/>
  <c r="AA547" i="1" s="1"/>
  <c r="X539" i="1"/>
  <c r="Z539" i="1" s="1"/>
  <c r="Y539" i="1"/>
  <c r="AA539" i="1" s="1"/>
  <c r="S539" i="1"/>
  <c r="T539" i="1" s="1"/>
  <c r="M539" i="1"/>
  <c r="M523" i="1"/>
  <c r="X523" i="1"/>
  <c r="Z523" i="1" s="1"/>
  <c r="M515" i="1"/>
  <c r="X515" i="1"/>
  <c r="Z515" i="1" s="1"/>
  <c r="Y515" i="1"/>
  <c r="AA515" i="1" s="1"/>
  <c r="S515" i="1"/>
  <c r="T515" i="1" s="1"/>
  <c r="M499" i="1"/>
  <c r="S499" i="1"/>
  <c r="T499" i="1" s="1"/>
  <c r="Y499" i="1"/>
  <c r="AA499" i="1" s="1"/>
  <c r="X499" i="1"/>
  <c r="Z499" i="1" s="1"/>
  <c r="S491" i="1"/>
  <c r="T491" i="1" s="1"/>
  <c r="M491" i="1"/>
  <c r="Y491" i="1"/>
  <c r="AA491" i="1" s="1"/>
  <c r="AI491" i="1" s="1"/>
  <c r="S483" i="1"/>
  <c r="T483" i="1" s="1"/>
  <c r="X483" i="1"/>
  <c r="Z483" i="1" s="1"/>
  <c r="S475" i="1"/>
  <c r="T475" i="1" s="1"/>
  <c r="M475" i="1"/>
  <c r="X475" i="1"/>
  <c r="Z475" i="1" s="1"/>
  <c r="Y475" i="1"/>
  <c r="AA475" i="1" s="1"/>
  <c r="S467" i="1"/>
  <c r="T467" i="1" s="1"/>
  <c r="X467" i="1"/>
  <c r="Z467" i="1" s="1"/>
  <c r="AI467" i="1" s="1"/>
  <c r="X459" i="1"/>
  <c r="Z459" i="1" s="1"/>
  <c r="M459" i="1"/>
  <c r="Y459" i="1"/>
  <c r="AA459" i="1" s="1"/>
  <c r="S459" i="1"/>
  <c r="T459" i="1" s="1"/>
  <c r="S451" i="1"/>
  <c r="T451" i="1" s="1"/>
  <c r="M451" i="1"/>
  <c r="Y443" i="1"/>
  <c r="AA443" i="1" s="1"/>
  <c r="X443" i="1"/>
  <c r="Z443" i="1" s="1"/>
  <c r="M443" i="1"/>
  <c r="S435" i="1"/>
  <c r="T435" i="1" s="1"/>
  <c r="M435" i="1"/>
  <c r="X427" i="1"/>
  <c r="Z427" i="1" s="1"/>
  <c r="M427" i="1"/>
  <c r="S427" i="1"/>
  <c r="T427" i="1" s="1"/>
  <c r="M419" i="1"/>
  <c r="Y419" i="1"/>
  <c r="AA419" i="1" s="1"/>
  <c r="S419" i="1"/>
  <c r="T419" i="1" s="1"/>
  <c r="X419" i="1"/>
  <c r="Z419" i="1" s="1"/>
  <c r="X411" i="1"/>
  <c r="Z411" i="1" s="1"/>
  <c r="Y411" i="1"/>
  <c r="AA411" i="1" s="1"/>
  <c r="M411" i="1"/>
  <c r="S403" i="1"/>
  <c r="T403" i="1" s="1"/>
  <c r="Y403" i="1"/>
  <c r="AA403" i="1" s="1"/>
  <c r="X403" i="1"/>
  <c r="Z403" i="1" s="1"/>
  <c r="M395" i="1"/>
  <c r="Y395" i="1"/>
  <c r="AA395" i="1" s="1"/>
  <c r="AI395" i="1" s="1"/>
  <c r="S395" i="1"/>
  <c r="T395" i="1" s="1"/>
  <c r="M387" i="1"/>
  <c r="S387" i="1"/>
  <c r="T387" i="1" s="1"/>
  <c r="X387" i="1"/>
  <c r="Z387" i="1" s="1"/>
  <c r="AI387" i="1" s="1"/>
  <c r="Y379" i="1"/>
  <c r="AA379" i="1" s="1"/>
  <c r="AI379" i="1" s="1"/>
  <c r="S379" i="1"/>
  <c r="T379" i="1" s="1"/>
  <c r="M379" i="1"/>
  <c r="X371" i="1"/>
  <c r="Z371" i="1" s="1"/>
  <c r="Y371" i="1"/>
  <c r="AA371" i="1" s="1"/>
  <c r="S371" i="1"/>
  <c r="T371" i="1" s="1"/>
  <c r="M363" i="1"/>
  <c r="Y363" i="1"/>
  <c r="AA363" i="1" s="1"/>
  <c r="X363" i="1"/>
  <c r="Z363" i="1" s="1"/>
  <c r="S347" i="1"/>
  <c r="T347" i="1" s="1"/>
  <c r="Y347" i="1"/>
  <c r="AA347" i="1" s="1"/>
  <c r="X347" i="1"/>
  <c r="Z347" i="1" s="1"/>
  <c r="M347" i="1"/>
  <c r="M339" i="1"/>
  <c r="S339" i="1"/>
  <c r="T339" i="1" s="1"/>
  <c r="X323" i="1"/>
  <c r="Z323" i="1" s="1"/>
  <c r="M323" i="1"/>
  <c r="Y323" i="1"/>
  <c r="AA323" i="1" s="1"/>
  <c r="S323" i="1"/>
  <c r="T323" i="1" s="1"/>
  <c r="M315" i="1"/>
  <c r="Y315" i="1"/>
  <c r="AA315" i="1" s="1"/>
  <c r="S315" i="1"/>
  <c r="T315" i="1" s="1"/>
  <c r="X315" i="1"/>
  <c r="Z315" i="1" s="1"/>
  <c r="X307" i="1"/>
  <c r="Z307" i="1" s="1"/>
  <c r="S307" i="1"/>
  <c r="T307" i="1" s="1"/>
  <c r="M307" i="1"/>
  <c r="S299" i="1"/>
  <c r="T299" i="1" s="1"/>
  <c r="X299" i="1"/>
  <c r="Z299" i="1" s="1"/>
  <c r="M299" i="1"/>
  <c r="M291" i="1"/>
  <c r="S291" i="1"/>
  <c r="T291" i="1" s="1"/>
  <c r="Y291" i="1"/>
  <c r="AA291" i="1" s="1"/>
  <c r="X291" i="1"/>
  <c r="Z291" i="1" s="1"/>
  <c r="M283" i="1"/>
  <c r="X283" i="1"/>
  <c r="Z283" i="1" s="1"/>
  <c r="AI283" i="1" s="1"/>
  <c r="S283" i="1"/>
  <c r="T283" i="1" s="1"/>
  <c r="S275" i="1"/>
  <c r="T275" i="1" s="1"/>
  <c r="X275" i="1"/>
  <c r="Z275" i="1" s="1"/>
  <c r="M275" i="1"/>
  <c r="Y275" i="1"/>
  <c r="AA275" i="1" s="1"/>
  <c r="M267" i="1"/>
  <c r="X267" i="1"/>
  <c r="Z267" i="1" s="1"/>
  <c r="Y267" i="1"/>
  <c r="AA267" i="1" s="1"/>
  <c r="S267" i="1"/>
  <c r="T267" i="1" s="1"/>
  <c r="M259" i="1"/>
  <c r="X259" i="1"/>
  <c r="Z259" i="1" s="1"/>
  <c r="Y259" i="1"/>
  <c r="AA259" i="1" s="1"/>
  <c r="S251" i="1"/>
  <c r="T251" i="1" s="1"/>
  <c r="X251" i="1"/>
  <c r="Z251" i="1" s="1"/>
  <c r="Y243" i="1"/>
  <c r="AA243" i="1" s="1"/>
  <c r="M243" i="1"/>
  <c r="M235" i="1"/>
  <c r="X235" i="1"/>
  <c r="Z235" i="1" s="1"/>
  <c r="AI235" i="1" s="1"/>
  <c r="S235" i="1"/>
  <c r="T235" i="1" s="1"/>
  <c r="Y227" i="1"/>
  <c r="AA227" i="1" s="1"/>
  <c r="M227" i="1"/>
  <c r="S227" i="1"/>
  <c r="T227" i="1" s="1"/>
  <c r="X227" i="1"/>
  <c r="Z227" i="1" s="1"/>
  <c r="X219" i="1"/>
  <c r="Z219" i="1" s="1"/>
  <c r="S219" i="1"/>
  <c r="T219" i="1" s="1"/>
  <c r="M219" i="1"/>
  <c r="Y211" i="1"/>
  <c r="AA211" i="1" s="1"/>
  <c r="M211" i="1"/>
  <c r="X211" i="1"/>
  <c r="Z211" i="1" s="1"/>
  <c r="X203" i="1"/>
  <c r="Z203" i="1" s="1"/>
  <c r="AI203" i="1" s="1"/>
  <c r="M203" i="1"/>
  <c r="S203" i="1"/>
  <c r="T203" i="1" s="1"/>
  <c r="M195" i="1"/>
  <c r="S195" i="1"/>
  <c r="T195" i="1" s="1"/>
  <c r="Y195" i="1"/>
  <c r="AA195" i="1" s="1"/>
  <c r="X195" i="1"/>
  <c r="Z195" i="1" s="1"/>
  <c r="M187" i="1"/>
  <c r="S187" i="1"/>
  <c r="T187" i="1" s="1"/>
  <c r="X187" i="1"/>
  <c r="Z187" i="1" s="1"/>
  <c r="Y187" i="1"/>
  <c r="AA187" i="1" s="1"/>
  <c r="M179" i="1"/>
  <c r="S179" i="1"/>
  <c r="T179" i="1" s="1"/>
  <c r="Y179" i="1"/>
  <c r="AA179" i="1" s="1"/>
  <c r="Y171" i="1"/>
  <c r="AA171" i="1" s="1"/>
  <c r="M171" i="1"/>
  <c r="S171" i="1"/>
  <c r="T171" i="1" s="1"/>
  <c r="X171" i="1"/>
  <c r="Z171" i="1" s="1"/>
  <c r="Y163" i="1"/>
  <c r="AA163" i="1" s="1"/>
  <c r="X163" i="1"/>
  <c r="Z163" i="1" s="1"/>
  <c r="S163" i="1"/>
  <c r="T163" i="1" s="1"/>
  <c r="Y155" i="1"/>
  <c r="AA155" i="1" s="1"/>
  <c r="M155" i="1"/>
  <c r="S155" i="1"/>
  <c r="T155" i="1" s="1"/>
  <c r="X155" i="1"/>
  <c r="Z155" i="1" s="1"/>
  <c r="S147" i="1"/>
  <c r="T147" i="1" s="1"/>
  <c r="Y147" i="1"/>
  <c r="AA147" i="1" s="1"/>
  <c r="AI147" i="1" s="1"/>
  <c r="M147" i="1"/>
  <c r="X139" i="1"/>
  <c r="Z139" i="1" s="1"/>
  <c r="Y139" i="1"/>
  <c r="AA139" i="1" s="1"/>
  <c r="X131" i="1"/>
  <c r="Z131" i="1" s="1"/>
  <c r="M131" i="1"/>
  <c r="Y131" i="1"/>
  <c r="AA131" i="1" s="1"/>
  <c r="X123" i="1"/>
  <c r="Z123" i="1" s="1"/>
  <c r="S123" i="1"/>
  <c r="T123" i="1" s="1"/>
  <c r="Y123" i="1"/>
  <c r="AA123" i="1" s="1"/>
  <c r="S115" i="1"/>
  <c r="T115" i="1" s="1"/>
  <c r="X115" i="1"/>
  <c r="Z115" i="1" s="1"/>
  <c r="M115" i="1"/>
  <c r="S107" i="1"/>
  <c r="T107" i="1" s="1"/>
  <c r="M107" i="1"/>
  <c r="X107" i="1"/>
  <c r="Z107" i="1" s="1"/>
  <c r="AI107" i="1" s="1"/>
  <c r="S99" i="1"/>
  <c r="T99" i="1" s="1"/>
  <c r="Y99" i="1"/>
  <c r="AA99" i="1" s="1"/>
  <c r="M91" i="1"/>
  <c r="X91" i="1"/>
  <c r="Z91" i="1" s="1"/>
  <c r="S91" i="1"/>
  <c r="T91" i="1" s="1"/>
  <c r="M83" i="1"/>
  <c r="Y83" i="1"/>
  <c r="AA83" i="1" s="1"/>
  <c r="X83" i="1"/>
  <c r="Z83" i="1" s="1"/>
  <c r="S83" i="1"/>
  <c r="T83" i="1" s="1"/>
  <c r="M67" i="1"/>
  <c r="Y67" i="1"/>
  <c r="AA67" i="1" s="1"/>
  <c r="M59" i="1"/>
  <c r="X59" i="1"/>
  <c r="Z59" i="1" s="1"/>
  <c r="Y59" i="1"/>
  <c r="AA59" i="1" s="1"/>
  <c r="M43" i="1"/>
  <c r="S43" i="1"/>
  <c r="T43" i="1" s="1"/>
  <c r="M35" i="1"/>
  <c r="Y35" i="1"/>
  <c r="AA35" i="1" s="1"/>
  <c r="X35" i="1"/>
  <c r="Z35" i="1" s="1"/>
  <c r="M27" i="1"/>
  <c r="X27" i="1"/>
  <c r="Z27" i="1" s="1"/>
  <c r="S19" i="1"/>
  <c r="T19" i="1" s="1"/>
  <c r="X19" i="1"/>
  <c r="Z19" i="1" s="1"/>
  <c r="M19" i="1"/>
  <c r="Y19" i="1"/>
  <c r="AA19" i="1" s="1"/>
  <c r="M11" i="1"/>
  <c r="S11" i="1"/>
  <c r="T11" i="1" s="1"/>
  <c r="Y11" i="1"/>
  <c r="AA11" i="1" s="1"/>
  <c r="AI11" i="1" s="1"/>
  <c r="Y2620" i="1"/>
  <c r="AA2620" i="1" s="1"/>
  <c r="Y2604" i="1"/>
  <c r="AA2604" i="1" s="1"/>
  <c r="Y2572" i="1"/>
  <c r="AA2572" i="1" s="1"/>
  <c r="Y891" i="1"/>
  <c r="AA891" i="1" s="1"/>
  <c r="S2572" i="1"/>
  <c r="T2572" i="1" s="1"/>
  <c r="Y51" i="1"/>
  <c r="AA51" i="1" s="1"/>
  <c r="AI51" i="1" s="1"/>
  <c r="X507" i="1"/>
  <c r="Z507" i="1" s="1"/>
  <c r="Y531" i="1"/>
  <c r="AA531" i="1" s="1"/>
  <c r="M619" i="1"/>
  <c r="X2620" i="1"/>
  <c r="Z2620" i="1" s="1"/>
  <c r="Y1363" i="1"/>
  <c r="AA1363" i="1" s="1"/>
  <c r="Y2598" i="1"/>
  <c r="AA2598" i="1" s="1"/>
  <c r="M899" i="1"/>
  <c r="M1419" i="1"/>
  <c r="Y2548" i="1"/>
  <c r="AA2548" i="1" s="1"/>
  <c r="S2596" i="1"/>
  <c r="T2596" i="1" s="1"/>
  <c r="Y27" i="1"/>
  <c r="AA27" i="1" s="1"/>
  <c r="M51" i="1"/>
  <c r="Y251" i="1"/>
  <c r="AA251" i="1" s="1"/>
  <c r="Y427" i="1"/>
  <c r="AA427" i="1" s="1"/>
  <c r="Y483" i="1"/>
  <c r="AA483" i="1" s="1"/>
  <c r="Y507" i="1"/>
  <c r="AA507" i="1" s="1"/>
  <c r="M531" i="1"/>
  <c r="S667" i="1"/>
  <c r="T667" i="1" s="1"/>
  <c r="S35" i="1"/>
  <c r="T35" i="1" s="1"/>
  <c r="S59" i="1"/>
  <c r="T59" i="1" s="1"/>
  <c r="X99" i="1"/>
  <c r="Z99" i="1" s="1"/>
  <c r="Y219" i="1"/>
  <c r="AA219" i="1" s="1"/>
  <c r="X331" i="1"/>
  <c r="Z331" i="1" s="1"/>
  <c r="Y523" i="1"/>
  <c r="AA523" i="1" s="1"/>
  <c r="M683" i="1"/>
  <c r="S1477" i="1"/>
  <c r="T1477" i="1" s="1"/>
  <c r="Y1237" i="1"/>
  <c r="AA1237" i="1" s="1"/>
  <c r="S1669" i="1"/>
  <c r="T1669" i="1" s="1"/>
  <c r="M1870" i="1"/>
  <c r="X2390" i="1"/>
  <c r="Z2390" i="1" s="1"/>
  <c r="Y2478" i="1"/>
  <c r="AA2478" i="1" s="1"/>
  <c r="X1613" i="1"/>
  <c r="Z1613" i="1" s="1"/>
  <c r="M1685" i="1"/>
  <c r="X2262" i="1"/>
  <c r="Z2262" i="1" s="1"/>
  <c r="X2556" i="1"/>
  <c r="Z2556" i="1" s="1"/>
  <c r="M851" i="1"/>
  <c r="M1659" i="1"/>
  <c r="S131" i="1"/>
  <c r="T131" i="1" s="1"/>
  <c r="Y331" i="1"/>
  <c r="AA331" i="1" s="1"/>
  <c r="Y435" i="1"/>
  <c r="AA435" i="1" s="1"/>
  <c r="AI435" i="1" s="1"/>
  <c r="M467" i="1"/>
  <c r="Y91" i="1"/>
  <c r="AA91" i="1" s="1"/>
  <c r="M163" i="1"/>
  <c r="X179" i="1"/>
  <c r="Z179" i="1" s="1"/>
  <c r="Y659" i="1"/>
  <c r="AA659" i="1" s="1"/>
  <c r="M701" i="1"/>
  <c r="M957" i="1"/>
  <c r="M1910" i="1"/>
  <c r="M1966" i="1"/>
  <c r="S2558" i="1"/>
  <c r="T2558" i="1" s="1"/>
  <c r="X2590" i="1"/>
  <c r="Z2590" i="1" s="1"/>
  <c r="S1838" i="1"/>
  <c r="T1838" i="1" s="1"/>
  <c r="S2294" i="1"/>
  <c r="T2294" i="1" s="1"/>
  <c r="Y987" i="1"/>
  <c r="AA987" i="1" s="1"/>
  <c r="S2150" i="1"/>
  <c r="T2150" i="1" s="1"/>
  <c r="S1261" i="1"/>
  <c r="T1261" i="1" s="1"/>
  <c r="X237" i="1"/>
  <c r="Z237" i="1" s="1"/>
  <c r="AI237" i="1" s="1"/>
  <c r="X813" i="1"/>
  <c r="Z813" i="1" s="1"/>
  <c r="X1173" i="1"/>
  <c r="Z1173" i="1" s="1"/>
  <c r="Y1413" i="1"/>
  <c r="AA1413" i="1" s="1"/>
  <c r="X1475" i="1"/>
  <c r="Z1475" i="1" s="1"/>
  <c r="X1379" i="1"/>
  <c r="Z1379" i="1" s="1"/>
  <c r="X533" i="1"/>
  <c r="Z533" i="1" s="1"/>
  <c r="AI533" i="1" s="1"/>
  <c r="X795" i="1"/>
  <c r="Z795" i="1" s="1"/>
  <c r="AE2553" i="1"/>
  <c r="AE2561" i="1"/>
  <c r="AE2569" i="1"/>
  <c r="AE2577" i="1"/>
  <c r="AE2585" i="1"/>
  <c r="AE2593" i="1"/>
  <c r="Y2634" i="1"/>
  <c r="AA2634" i="1" s="1"/>
  <c r="AI2634" i="1" s="1"/>
  <c r="M2634" i="1"/>
  <c r="M2626" i="1"/>
  <c r="Y2626" i="1"/>
  <c r="AA2626" i="1" s="1"/>
  <c r="M2610" i="1"/>
  <c r="S2610" i="1"/>
  <c r="T2610" i="1" s="1"/>
  <c r="X2610" i="1"/>
  <c r="Z2610" i="1" s="1"/>
  <c r="Y2610" i="1"/>
  <c r="AA2610" i="1" s="1"/>
  <c r="S2586" i="1"/>
  <c r="T2586" i="1" s="1"/>
  <c r="X2586" i="1"/>
  <c r="Z2586" i="1" s="1"/>
  <c r="Y2586" i="1"/>
  <c r="AA2586" i="1" s="1"/>
  <c r="X2562" i="1"/>
  <c r="Z2562" i="1" s="1"/>
  <c r="M2562" i="1"/>
  <c r="Y2554" i="1"/>
  <c r="AA2554" i="1" s="1"/>
  <c r="X2554" i="1"/>
  <c r="Z2554" i="1" s="1"/>
  <c r="S2554" i="1"/>
  <c r="T2554" i="1" s="1"/>
  <c r="M2538" i="1"/>
  <c r="S2538" i="1"/>
  <c r="T2538" i="1" s="1"/>
  <c r="X2538" i="1"/>
  <c r="Z2538" i="1" s="1"/>
  <c r="AI2538" i="1" s="1"/>
  <c r="Y2530" i="1"/>
  <c r="AA2530" i="1" s="1"/>
  <c r="M2530" i="1"/>
  <c r="S2530" i="1"/>
  <c r="T2530" i="1" s="1"/>
  <c r="S2522" i="1"/>
  <c r="T2522" i="1" s="1"/>
  <c r="Y2522" i="1"/>
  <c r="AA2522" i="1" s="1"/>
  <c r="AI2522" i="1" s="1"/>
  <c r="M2522" i="1"/>
  <c r="Y2506" i="1"/>
  <c r="AA2506" i="1" s="1"/>
  <c r="AI2506" i="1" s="1"/>
  <c r="S2506" i="1"/>
  <c r="T2506" i="1" s="1"/>
  <c r="M2506" i="1"/>
  <c r="M2498" i="1"/>
  <c r="X2498" i="1"/>
  <c r="Z2498" i="1" s="1"/>
  <c r="S2498" i="1"/>
  <c r="T2498" i="1" s="1"/>
  <c r="Y2498" i="1"/>
  <c r="AA2498" i="1" s="1"/>
  <c r="M2490" i="1"/>
  <c r="X2490" i="1"/>
  <c r="Z2490" i="1" s="1"/>
  <c r="Y2466" i="1"/>
  <c r="AA2466" i="1" s="1"/>
  <c r="M2466" i="1"/>
  <c r="X2466" i="1"/>
  <c r="Z2466" i="1" s="1"/>
  <c r="M2458" i="1"/>
  <c r="S2458" i="1"/>
  <c r="T2458" i="1" s="1"/>
  <c r="X2442" i="1"/>
  <c r="Z2442" i="1" s="1"/>
  <c r="M2442" i="1"/>
  <c r="Y2442" i="1"/>
  <c r="AA2442" i="1" s="1"/>
  <c r="X2426" i="1"/>
  <c r="Z2426" i="1" s="1"/>
  <c r="Y2426" i="1"/>
  <c r="AA2426" i="1" s="1"/>
  <c r="S2426" i="1"/>
  <c r="T2426" i="1" s="1"/>
  <c r="Y2418" i="1"/>
  <c r="AA2418" i="1" s="1"/>
  <c r="AI2418" i="1" s="1"/>
  <c r="S2418" i="1"/>
  <c r="T2418" i="1" s="1"/>
  <c r="Y2378" i="1"/>
  <c r="AA2378" i="1" s="1"/>
  <c r="X2378" i="1"/>
  <c r="Z2378" i="1" s="1"/>
  <c r="M2378" i="1"/>
  <c r="M2370" i="1"/>
  <c r="X2370" i="1"/>
  <c r="Z2370" i="1" s="1"/>
  <c r="M2354" i="1"/>
  <c r="S2354" i="1"/>
  <c r="T2354" i="1" s="1"/>
  <c r="X2354" i="1"/>
  <c r="Z2354" i="1" s="1"/>
  <c r="AI2354" i="1" s="1"/>
  <c r="Y2338" i="1"/>
  <c r="AA2338" i="1" s="1"/>
  <c r="X2338" i="1"/>
  <c r="Z2338" i="1" s="1"/>
  <c r="S2338" i="1"/>
  <c r="T2338" i="1" s="1"/>
  <c r="X2330" i="1"/>
  <c r="Z2330" i="1" s="1"/>
  <c r="M2330" i="1"/>
  <c r="Y2330" i="1"/>
  <c r="AA2330" i="1" s="1"/>
  <c r="X2298" i="1"/>
  <c r="Z2298" i="1" s="1"/>
  <c r="M2298" i="1"/>
  <c r="Y2298" i="1"/>
  <c r="AA2298" i="1" s="1"/>
  <c r="X2290" i="1"/>
  <c r="Z2290" i="1" s="1"/>
  <c r="AI2290" i="1" s="1"/>
  <c r="S2290" i="1"/>
  <c r="T2290" i="1" s="1"/>
  <c r="Y2282" i="1"/>
  <c r="AA2282" i="1" s="1"/>
  <c r="AI2282" i="1" s="1"/>
  <c r="S2282" i="1"/>
  <c r="T2282" i="1" s="1"/>
  <c r="Y2266" i="1"/>
  <c r="AA2266" i="1" s="1"/>
  <c r="S2266" i="1"/>
  <c r="T2266" i="1" s="1"/>
  <c r="S2250" i="1"/>
  <c r="T2250" i="1" s="1"/>
  <c r="M2250" i="1"/>
  <c r="X2250" i="1"/>
  <c r="Z2250" i="1" s="1"/>
  <c r="Y2250" i="1"/>
  <c r="AA2250" i="1" s="1"/>
  <c r="M2226" i="1"/>
  <c r="X2226" i="1"/>
  <c r="Z2226" i="1" s="1"/>
  <c r="S2218" i="1"/>
  <c r="T2218" i="1" s="1"/>
  <c r="Y2218" i="1"/>
  <c r="AA2218" i="1" s="1"/>
  <c r="S2210" i="1"/>
  <c r="T2210" i="1" s="1"/>
  <c r="X2210" i="1"/>
  <c r="Z2210" i="1" s="1"/>
  <c r="AI2210" i="1" s="1"/>
  <c r="M2210" i="1"/>
  <c r="S2202" i="1"/>
  <c r="T2202" i="1" s="1"/>
  <c r="Y2202" i="1"/>
  <c r="AA2202" i="1" s="1"/>
  <c r="AI2202" i="1" s="1"/>
  <c r="M2202" i="1"/>
  <c r="X2178" i="1"/>
  <c r="Z2178" i="1" s="1"/>
  <c r="Y2178" i="1"/>
  <c r="AA2178" i="1" s="1"/>
  <c r="S2178" i="1"/>
  <c r="T2178" i="1" s="1"/>
  <c r="M2178" i="1"/>
  <c r="Y2162" i="1"/>
  <c r="AA2162" i="1" s="1"/>
  <c r="X2162" i="1"/>
  <c r="Z2162" i="1" s="1"/>
  <c r="S2162" i="1"/>
  <c r="T2162" i="1" s="1"/>
  <c r="X2146" i="1"/>
  <c r="Z2146" i="1" s="1"/>
  <c r="Y2146" i="1"/>
  <c r="AA2146" i="1" s="1"/>
  <c r="Y2138" i="1"/>
  <c r="AA2138" i="1" s="1"/>
  <c r="X2138" i="1"/>
  <c r="Z2138" i="1" s="1"/>
  <c r="Y2130" i="1"/>
  <c r="AA2130" i="1" s="1"/>
  <c r="S2130" i="1"/>
  <c r="T2130" i="1" s="1"/>
  <c r="M2130" i="1"/>
  <c r="X2122" i="1"/>
  <c r="Z2122" i="1" s="1"/>
  <c r="M2122" i="1"/>
  <c r="Y2122" i="1"/>
  <c r="AA2122" i="1" s="1"/>
  <c r="S2122" i="1"/>
  <c r="T2122" i="1" s="1"/>
  <c r="S2106" i="1"/>
  <c r="T2106" i="1" s="1"/>
  <c r="M2106" i="1"/>
  <c r="X2090" i="1"/>
  <c r="Z2090" i="1" s="1"/>
  <c r="Y2090" i="1"/>
  <c r="AA2090" i="1" s="1"/>
  <c r="X2082" i="1"/>
  <c r="Z2082" i="1" s="1"/>
  <c r="Y2082" i="1"/>
  <c r="AA2082" i="1" s="1"/>
  <c r="M2082" i="1"/>
  <c r="X2058" i="1"/>
  <c r="Z2058" i="1" s="1"/>
  <c r="AI2058" i="1" s="1"/>
  <c r="M2058" i="1"/>
  <c r="S2050" i="1"/>
  <c r="T2050" i="1" s="1"/>
  <c r="Y2050" i="1"/>
  <c r="AA2050" i="1" s="1"/>
  <c r="M2050" i="1"/>
  <c r="X2050" i="1"/>
  <c r="Z2050" i="1" s="1"/>
  <c r="X2010" i="1"/>
  <c r="Z2010" i="1" s="1"/>
  <c r="Y2010" i="1"/>
  <c r="AA2010" i="1" s="1"/>
  <c r="X2002" i="1"/>
  <c r="Z2002" i="1" s="1"/>
  <c r="Y2002" i="1"/>
  <c r="AA2002" i="1" s="1"/>
  <c r="X1986" i="1"/>
  <c r="Z1986" i="1" s="1"/>
  <c r="AI1986" i="1" s="1"/>
  <c r="S1986" i="1"/>
  <c r="T1986" i="1" s="1"/>
  <c r="Y1978" i="1"/>
  <c r="AA1978" i="1" s="1"/>
  <c r="M1978" i="1"/>
  <c r="S1978" i="1"/>
  <c r="T1978" i="1" s="1"/>
  <c r="S1970" i="1"/>
  <c r="T1970" i="1" s="1"/>
  <c r="Y1970" i="1"/>
  <c r="AA1970" i="1" s="1"/>
  <c r="X1962" i="1"/>
  <c r="Z1962" i="1" s="1"/>
  <c r="S1962" i="1"/>
  <c r="T1962" i="1" s="1"/>
  <c r="M1962" i="1"/>
  <c r="Y1962" i="1"/>
  <c r="AA1962" i="1" s="1"/>
  <c r="S1954" i="1"/>
  <c r="T1954" i="1" s="1"/>
  <c r="X1954" i="1"/>
  <c r="Z1954" i="1" s="1"/>
  <c r="Y1954" i="1"/>
  <c r="AA1954" i="1" s="1"/>
  <c r="Y1938" i="1"/>
  <c r="AA1938" i="1" s="1"/>
  <c r="S1938" i="1"/>
  <c r="T1938" i="1" s="1"/>
  <c r="X1938" i="1"/>
  <c r="Z1938" i="1" s="1"/>
  <c r="X1922" i="1"/>
  <c r="Z1922" i="1" s="1"/>
  <c r="M1922" i="1"/>
  <c r="Y1922" i="1"/>
  <c r="AA1922" i="1" s="1"/>
  <c r="S1922" i="1"/>
  <c r="T1922" i="1" s="1"/>
  <c r="Y1914" i="1"/>
  <c r="AA1914" i="1" s="1"/>
  <c r="X1914" i="1"/>
  <c r="Z1914" i="1" s="1"/>
  <c r="M1906" i="1"/>
  <c r="Y1906" i="1"/>
  <c r="AA1906" i="1" s="1"/>
  <c r="S1906" i="1"/>
  <c r="T1906" i="1" s="1"/>
  <c r="S1898" i="1"/>
  <c r="T1898" i="1" s="1"/>
  <c r="M1898" i="1"/>
  <c r="X1882" i="1"/>
  <c r="Z1882" i="1" s="1"/>
  <c r="Y1882" i="1"/>
  <c r="AA1882" i="1" s="1"/>
  <c r="S1874" i="1"/>
  <c r="T1874" i="1" s="1"/>
  <c r="X1874" i="1"/>
  <c r="Z1874" i="1" s="1"/>
  <c r="Y1874" i="1"/>
  <c r="AA1874" i="1" s="1"/>
  <c r="X1858" i="1"/>
  <c r="Z1858" i="1" s="1"/>
  <c r="M1858" i="1"/>
  <c r="M1834" i="1"/>
  <c r="S1834" i="1"/>
  <c r="T1834" i="1" s="1"/>
  <c r="Y1834" i="1"/>
  <c r="AA1834" i="1" s="1"/>
  <c r="X1834" i="1"/>
  <c r="Z1834" i="1" s="1"/>
  <c r="S1826" i="1"/>
  <c r="T1826" i="1" s="1"/>
  <c r="M1826" i="1"/>
  <c r="X1826" i="1"/>
  <c r="Z1826" i="1" s="1"/>
  <c r="X1810" i="1"/>
  <c r="Z1810" i="1" s="1"/>
  <c r="M1810" i="1"/>
  <c r="M1786" i="1"/>
  <c r="Y1786" i="1"/>
  <c r="AA1786" i="1" s="1"/>
  <c r="X1786" i="1"/>
  <c r="Z1786" i="1" s="1"/>
  <c r="M1778" i="1"/>
  <c r="Y1778" i="1"/>
  <c r="AA1778" i="1" s="1"/>
  <c r="Y1762" i="1"/>
  <c r="AA1762" i="1" s="1"/>
  <c r="AI1762" i="1" s="1"/>
  <c r="S1762" i="1"/>
  <c r="T1762" i="1" s="1"/>
  <c r="M1762" i="1"/>
  <c r="M1738" i="1"/>
  <c r="X1738" i="1"/>
  <c r="Z1738" i="1" s="1"/>
  <c r="AI1738" i="1" s="1"/>
  <c r="S1730" i="1"/>
  <c r="T1730" i="1" s="1"/>
  <c r="M1730" i="1"/>
  <c r="Y1730" i="1"/>
  <c r="AA1730" i="1" s="1"/>
  <c r="X1730" i="1"/>
  <c r="Z1730" i="1" s="1"/>
  <c r="Y1713" i="1"/>
  <c r="AA1713" i="1" s="1"/>
  <c r="X1713" i="1"/>
  <c r="Z1713" i="1" s="1"/>
  <c r="M1713" i="1"/>
  <c r="X1697" i="1"/>
  <c r="Z1697" i="1" s="1"/>
  <c r="M1697" i="1"/>
  <c r="Y1689" i="1"/>
  <c r="AA1689" i="1" s="1"/>
  <c r="X1689" i="1"/>
  <c r="Z1689" i="1" s="1"/>
  <c r="X1673" i="1"/>
  <c r="Z1673" i="1" s="1"/>
  <c r="M1673" i="1"/>
  <c r="Y1673" i="1"/>
  <c r="AA1673" i="1" s="1"/>
  <c r="S1665" i="1"/>
  <c r="T1665" i="1" s="1"/>
  <c r="Y1665" i="1"/>
  <c r="AA1665" i="1" s="1"/>
  <c r="AI1665" i="1" s="1"/>
  <c r="Y1657" i="1"/>
  <c r="AA1657" i="1" s="1"/>
  <c r="X1657" i="1"/>
  <c r="Z1657" i="1" s="1"/>
  <c r="M1657" i="1"/>
  <c r="X1649" i="1"/>
  <c r="Z1649" i="1" s="1"/>
  <c r="Y1649" i="1"/>
  <c r="AA1649" i="1" s="1"/>
  <c r="Y1641" i="1"/>
  <c r="AA1641" i="1" s="1"/>
  <c r="M1641" i="1"/>
  <c r="X1641" i="1"/>
  <c r="Z1641" i="1" s="1"/>
  <c r="Y1633" i="1"/>
  <c r="AA1633" i="1" s="1"/>
  <c r="M1633" i="1"/>
  <c r="X1633" i="1"/>
  <c r="Z1633" i="1" s="1"/>
  <c r="Y1625" i="1"/>
  <c r="AA1625" i="1" s="1"/>
  <c r="X1625" i="1"/>
  <c r="Z1625" i="1" s="1"/>
  <c r="S1625" i="1"/>
  <c r="T1625" i="1" s="1"/>
  <c r="X1617" i="1"/>
  <c r="Z1617" i="1" s="1"/>
  <c r="S1617" i="1"/>
  <c r="T1617" i="1" s="1"/>
  <c r="M1609" i="1"/>
  <c r="X1609" i="1"/>
  <c r="Z1609" i="1" s="1"/>
  <c r="Y1609" i="1"/>
  <c r="AA1609" i="1" s="1"/>
  <c r="M1601" i="1"/>
  <c r="X1601" i="1"/>
  <c r="Z1601" i="1" s="1"/>
  <c r="Y1593" i="1"/>
  <c r="AA1593" i="1" s="1"/>
  <c r="X1593" i="1"/>
  <c r="Z1593" i="1" s="1"/>
  <c r="S1585" i="1"/>
  <c r="T1585" i="1" s="1"/>
  <c r="Y1585" i="1"/>
  <c r="AA1585" i="1" s="1"/>
  <c r="AI1585" i="1" s="1"/>
  <c r="M1577" i="1"/>
  <c r="X1577" i="1"/>
  <c r="Z1577" i="1" s="1"/>
  <c r="AI1577" i="1" s="1"/>
  <c r="M1569" i="1"/>
  <c r="X1569" i="1"/>
  <c r="Z1569" i="1" s="1"/>
  <c r="Y1569" i="1"/>
  <c r="AA1569" i="1" s="1"/>
  <c r="S1561" i="1"/>
  <c r="T1561" i="1" s="1"/>
  <c r="M1561" i="1"/>
  <c r="M1545" i="1"/>
  <c r="Y1545" i="1"/>
  <c r="AA1545" i="1" s="1"/>
  <c r="S1545" i="1"/>
  <c r="T1545" i="1" s="1"/>
  <c r="X1545" i="1"/>
  <c r="Z1545" i="1" s="1"/>
  <c r="X1529" i="1"/>
  <c r="Z1529" i="1" s="1"/>
  <c r="Y1529" i="1"/>
  <c r="AA1529" i="1" s="1"/>
  <c r="M1529" i="1"/>
  <c r="M1521" i="1"/>
  <c r="S1521" i="1"/>
  <c r="T1521" i="1" s="1"/>
  <c r="Y1521" i="1"/>
  <c r="AA1521" i="1" s="1"/>
  <c r="AI1521" i="1" s="1"/>
  <c r="M1513" i="1"/>
  <c r="Y1513" i="1"/>
  <c r="AA1513" i="1" s="1"/>
  <c r="AI1513" i="1" s="1"/>
  <c r="M1505" i="1"/>
  <c r="Y1505" i="1"/>
  <c r="AA1505" i="1" s="1"/>
  <c r="S1505" i="1"/>
  <c r="T1505" i="1" s="1"/>
  <c r="X1505" i="1"/>
  <c r="Z1505" i="1" s="1"/>
  <c r="M1497" i="1"/>
  <c r="X1497" i="1"/>
  <c r="Z1497" i="1" s="1"/>
  <c r="Y1497" i="1"/>
  <c r="AA1497" i="1" s="1"/>
  <c r="X1489" i="1"/>
  <c r="Z1489" i="1" s="1"/>
  <c r="S1489" i="1"/>
  <c r="T1489" i="1" s="1"/>
  <c r="M1489" i="1"/>
  <c r="Y1489" i="1"/>
  <c r="AA1489" i="1" s="1"/>
  <c r="Y1481" i="1"/>
  <c r="AA1481" i="1" s="1"/>
  <c r="AI1481" i="1" s="1"/>
  <c r="M1481" i="1"/>
  <c r="M1473" i="1"/>
  <c r="Y1473" i="1"/>
  <c r="AA1473" i="1" s="1"/>
  <c r="AI1473" i="1" s="1"/>
  <c r="S1473" i="1"/>
  <c r="T1473" i="1" s="1"/>
  <c r="M1457" i="1"/>
  <c r="Y1457" i="1"/>
  <c r="AA1457" i="1" s="1"/>
  <c r="AI1457" i="1" s="1"/>
  <c r="M1441" i="1"/>
  <c r="S1441" i="1"/>
  <c r="T1441" i="1" s="1"/>
  <c r="X1441" i="1"/>
  <c r="Z1441" i="1" s="1"/>
  <c r="Y1441" i="1"/>
  <c r="AA1441" i="1" s="1"/>
  <c r="X1433" i="1"/>
  <c r="Z1433" i="1" s="1"/>
  <c r="M1433" i="1"/>
  <c r="S1433" i="1"/>
  <c r="T1433" i="1" s="1"/>
  <c r="Y1433" i="1"/>
  <c r="AA1433" i="1" s="1"/>
  <c r="S1425" i="1"/>
  <c r="T1425" i="1" s="1"/>
  <c r="M1425" i="1"/>
  <c r="Y1417" i="1"/>
  <c r="AA1417" i="1" s="1"/>
  <c r="X1417" i="1"/>
  <c r="Z1417" i="1" s="1"/>
  <c r="Y1409" i="1"/>
  <c r="AA1409" i="1" s="1"/>
  <c r="X1409" i="1"/>
  <c r="Z1409" i="1" s="1"/>
  <c r="M1393" i="1"/>
  <c r="S1393" i="1"/>
  <c r="T1393" i="1" s="1"/>
  <c r="Y1393" i="1"/>
  <c r="AA1393" i="1" s="1"/>
  <c r="X1393" i="1"/>
  <c r="Z1393" i="1" s="1"/>
  <c r="M1385" i="1"/>
  <c r="S1385" i="1"/>
  <c r="T1385" i="1" s="1"/>
  <c r="Y1377" i="1"/>
  <c r="AA1377" i="1" s="1"/>
  <c r="M1377" i="1"/>
  <c r="X1377" i="1"/>
  <c r="Z1377" i="1" s="1"/>
  <c r="S1377" i="1"/>
  <c r="T1377" i="1" s="1"/>
  <c r="M1369" i="1"/>
  <c r="S1369" i="1"/>
  <c r="T1369" i="1" s="1"/>
  <c r="X1369" i="1"/>
  <c r="Z1369" i="1" s="1"/>
  <c r="Y1369" i="1"/>
  <c r="AA1369" i="1" s="1"/>
  <c r="M1353" i="1"/>
  <c r="Y1353" i="1"/>
  <c r="AA1353" i="1" s="1"/>
  <c r="X1353" i="1"/>
  <c r="Z1353" i="1" s="1"/>
  <c r="S1353" i="1"/>
  <c r="T1353" i="1" s="1"/>
  <c r="M1345" i="1"/>
  <c r="X1345" i="1"/>
  <c r="Z1345" i="1" s="1"/>
  <c r="AI1345" i="1" s="1"/>
  <c r="M1337" i="1"/>
  <c r="X1337" i="1"/>
  <c r="Z1337" i="1" s="1"/>
  <c r="AI1337" i="1" s="1"/>
  <c r="S1337" i="1"/>
  <c r="T1337" i="1" s="1"/>
  <c r="M1329" i="1"/>
  <c r="Y1329" i="1"/>
  <c r="AA1329" i="1" s="1"/>
  <c r="X1329" i="1"/>
  <c r="Z1329" i="1" s="1"/>
  <c r="M1321" i="1"/>
  <c r="S1321" i="1"/>
  <c r="T1321" i="1" s="1"/>
  <c r="X1313" i="1"/>
  <c r="Z1313" i="1" s="1"/>
  <c r="M1313" i="1"/>
  <c r="Y1305" i="1"/>
  <c r="AA1305" i="1" s="1"/>
  <c r="M1305" i="1"/>
  <c r="X1305" i="1"/>
  <c r="Z1305" i="1" s="1"/>
  <c r="M1297" i="1"/>
  <c r="X1297" i="1"/>
  <c r="Z1297" i="1" s="1"/>
  <c r="M1289" i="1"/>
  <c r="X1289" i="1"/>
  <c r="Z1289" i="1" s="1"/>
  <c r="Y1289" i="1"/>
  <c r="AA1289" i="1" s="1"/>
  <c r="M1281" i="1"/>
  <c r="X1281" i="1"/>
  <c r="Z1281" i="1" s="1"/>
  <c r="Y1281" i="1"/>
  <c r="AA1281" i="1" s="1"/>
  <c r="S1281" i="1"/>
  <c r="T1281" i="1" s="1"/>
  <c r="M1273" i="1"/>
  <c r="S1273" i="1"/>
  <c r="T1273" i="1" s="1"/>
  <c r="X1273" i="1"/>
  <c r="Z1273" i="1" s="1"/>
  <c r="Y1265" i="1"/>
  <c r="AA1265" i="1" s="1"/>
  <c r="X1265" i="1"/>
  <c r="Z1265" i="1" s="1"/>
  <c r="S1265" i="1"/>
  <c r="T1265" i="1" s="1"/>
  <c r="S1257" i="1"/>
  <c r="T1257" i="1" s="1"/>
  <c r="X1257" i="1"/>
  <c r="Z1257" i="1" s="1"/>
  <c r="M1249" i="1"/>
  <c r="Y1249" i="1"/>
  <c r="AA1249" i="1" s="1"/>
  <c r="AI1249" i="1" s="1"/>
  <c r="S1249" i="1"/>
  <c r="T1249" i="1" s="1"/>
  <c r="M1241" i="1"/>
  <c r="S1241" i="1"/>
  <c r="T1241" i="1" s="1"/>
  <c r="X1241" i="1"/>
  <c r="Z1241" i="1" s="1"/>
  <c r="AI1241" i="1" s="1"/>
  <c r="M1233" i="1"/>
  <c r="X1233" i="1"/>
  <c r="Z1233" i="1" s="1"/>
  <c r="M1217" i="1"/>
  <c r="Y1217" i="1"/>
  <c r="AA1217" i="1" s="1"/>
  <c r="X1217" i="1"/>
  <c r="Z1217" i="1" s="1"/>
  <c r="X1193" i="1"/>
  <c r="Z1193" i="1" s="1"/>
  <c r="AI1193" i="1" s="1"/>
  <c r="M1193" i="1"/>
  <c r="M1185" i="1"/>
  <c r="Y1185" i="1"/>
  <c r="AA1185" i="1" s="1"/>
  <c r="X1185" i="1"/>
  <c r="Z1185" i="1" s="1"/>
  <c r="M1177" i="1"/>
  <c r="S1177" i="1"/>
  <c r="T1177" i="1" s="1"/>
  <c r="Y1177" i="1"/>
  <c r="AA1177" i="1" s="1"/>
  <c r="X1177" i="1"/>
  <c r="Z1177" i="1" s="1"/>
  <c r="Y1169" i="1"/>
  <c r="AA1169" i="1" s="1"/>
  <c r="M1169" i="1"/>
  <c r="Y1153" i="1"/>
  <c r="AA1153" i="1" s="1"/>
  <c r="M1153" i="1"/>
  <c r="X1153" i="1"/>
  <c r="Z1153" i="1" s="1"/>
  <c r="X1145" i="1"/>
  <c r="Z1145" i="1" s="1"/>
  <c r="M1145" i="1"/>
  <c r="Y1145" i="1"/>
  <c r="AA1145" i="1" s="1"/>
  <c r="M1137" i="1"/>
  <c r="X1137" i="1"/>
  <c r="Z1137" i="1" s="1"/>
  <c r="AI1137" i="1" s="1"/>
  <c r="Y1129" i="1"/>
  <c r="AA1129" i="1" s="1"/>
  <c r="S1129" i="1"/>
  <c r="T1129" i="1" s="1"/>
  <c r="X1129" i="1"/>
  <c r="Z1129" i="1" s="1"/>
  <c r="Y1121" i="1"/>
  <c r="AA1121" i="1" s="1"/>
  <c r="X1121" i="1"/>
  <c r="Z1121" i="1" s="1"/>
  <c r="M1121" i="1"/>
  <c r="X1097" i="1"/>
  <c r="Z1097" i="1" s="1"/>
  <c r="AI1097" i="1" s="1"/>
  <c r="M1097" i="1"/>
  <c r="M1089" i="1"/>
  <c r="X1089" i="1"/>
  <c r="Z1089" i="1" s="1"/>
  <c r="Y1089" i="1"/>
  <c r="AA1089" i="1" s="1"/>
  <c r="M1081" i="1"/>
  <c r="Y1081" i="1"/>
  <c r="AA1081" i="1" s="1"/>
  <c r="AI1081" i="1" s="1"/>
  <c r="M1073" i="1"/>
  <c r="Y1073" i="1"/>
  <c r="AA1073" i="1" s="1"/>
  <c r="S1065" i="1"/>
  <c r="T1065" i="1" s="1"/>
  <c r="M1065" i="1"/>
  <c r="X1065" i="1"/>
  <c r="Z1065" i="1" s="1"/>
  <c r="AI1065" i="1" s="1"/>
  <c r="M1057" i="1"/>
  <c r="S1057" i="1"/>
  <c r="T1057" i="1" s="1"/>
  <c r="X1057" i="1"/>
  <c r="Z1057" i="1" s="1"/>
  <c r="AI1057" i="1" s="1"/>
  <c r="X1049" i="1"/>
  <c r="Z1049" i="1" s="1"/>
  <c r="M1049" i="1"/>
  <c r="Y1049" i="1"/>
  <c r="AA1049" i="1" s="1"/>
  <c r="M1033" i="1"/>
  <c r="S1033" i="1"/>
  <c r="T1033" i="1" s="1"/>
  <c r="Y1033" i="1"/>
  <c r="AA1033" i="1" s="1"/>
  <c r="AI1033" i="1" s="1"/>
  <c r="M1025" i="1"/>
  <c r="X1025" i="1"/>
  <c r="Z1025" i="1" s="1"/>
  <c r="Y1025" i="1"/>
  <c r="AA1025" i="1" s="1"/>
  <c r="M1009" i="1"/>
  <c r="X1009" i="1"/>
  <c r="Z1009" i="1" s="1"/>
  <c r="Y1009" i="1"/>
  <c r="AA1009" i="1" s="1"/>
  <c r="M1001" i="1"/>
  <c r="Y1001" i="1"/>
  <c r="AA1001" i="1" s="1"/>
  <c r="S1001" i="1"/>
  <c r="T1001" i="1" s="1"/>
  <c r="X993" i="1"/>
  <c r="Z993" i="1" s="1"/>
  <c r="M993" i="1"/>
  <c r="Y993" i="1"/>
  <c r="AA993" i="1" s="1"/>
  <c r="M985" i="1"/>
  <c r="S985" i="1"/>
  <c r="T985" i="1" s="1"/>
  <c r="X977" i="1"/>
  <c r="Z977" i="1" s="1"/>
  <c r="S977" i="1"/>
  <c r="T977" i="1" s="1"/>
  <c r="Y977" i="1"/>
  <c r="AA977" i="1" s="1"/>
  <c r="M969" i="1"/>
  <c r="S969" i="1"/>
  <c r="T969" i="1" s="1"/>
  <c r="Y969" i="1"/>
  <c r="AA969" i="1" s="1"/>
  <c r="AI969" i="1" s="1"/>
  <c r="M961" i="1"/>
  <c r="X961" i="1"/>
  <c r="Z961" i="1" s="1"/>
  <c r="AI961" i="1" s="1"/>
  <c r="M953" i="1"/>
  <c r="X953" i="1"/>
  <c r="Z953" i="1" s="1"/>
  <c r="Y953" i="1"/>
  <c r="AA953" i="1" s="1"/>
  <c r="Y945" i="1"/>
  <c r="AA945" i="1" s="1"/>
  <c r="AI945" i="1" s="1"/>
  <c r="S945" i="1"/>
  <c r="T945" i="1" s="1"/>
  <c r="M945" i="1"/>
  <c r="Y937" i="1"/>
  <c r="AA937" i="1" s="1"/>
  <c r="AI937" i="1" s="1"/>
  <c r="M937" i="1"/>
  <c r="S929" i="1"/>
  <c r="T929" i="1" s="1"/>
  <c r="M929" i="1"/>
  <c r="Y929" i="1"/>
  <c r="AA929" i="1" s="1"/>
  <c r="X929" i="1"/>
  <c r="Z929" i="1" s="1"/>
  <c r="M913" i="1"/>
  <c r="Y913" i="1"/>
  <c r="AA913" i="1" s="1"/>
  <c r="AI913" i="1" s="1"/>
  <c r="S913" i="1"/>
  <c r="T913" i="1" s="1"/>
  <c r="S889" i="1"/>
  <c r="T889" i="1" s="1"/>
  <c r="X889" i="1"/>
  <c r="Z889" i="1" s="1"/>
  <c r="Y889" i="1"/>
  <c r="AA889" i="1" s="1"/>
  <c r="M881" i="1"/>
  <c r="Y881" i="1"/>
  <c r="AA881" i="1" s="1"/>
  <c r="X881" i="1"/>
  <c r="Z881" i="1" s="1"/>
  <c r="M873" i="1"/>
  <c r="S873" i="1"/>
  <c r="T873" i="1" s="1"/>
  <c r="X873" i="1"/>
  <c r="Z873" i="1" s="1"/>
  <c r="AI873" i="1" s="1"/>
  <c r="M849" i="1"/>
  <c r="Y849" i="1"/>
  <c r="AA849" i="1" s="1"/>
  <c r="X849" i="1"/>
  <c r="Z849" i="1" s="1"/>
  <c r="M833" i="1"/>
  <c r="S833" i="1"/>
  <c r="T833" i="1" s="1"/>
  <c r="Y825" i="1"/>
  <c r="AA825" i="1" s="1"/>
  <c r="X825" i="1"/>
  <c r="Z825" i="1" s="1"/>
  <c r="X817" i="1"/>
  <c r="Z817" i="1" s="1"/>
  <c r="M817" i="1"/>
  <c r="Y817" i="1"/>
  <c r="AA817" i="1" s="1"/>
  <c r="Y809" i="1"/>
  <c r="AA809" i="1" s="1"/>
  <c r="AI809" i="1" s="1"/>
  <c r="M809" i="1"/>
  <c r="S793" i="1"/>
  <c r="T793" i="1" s="1"/>
  <c r="X793" i="1"/>
  <c r="Z793" i="1" s="1"/>
  <c r="AI793" i="1" s="1"/>
  <c r="M785" i="1"/>
  <c r="X785" i="1"/>
  <c r="Z785" i="1" s="1"/>
  <c r="AI785" i="1" s="1"/>
  <c r="X777" i="1"/>
  <c r="Z777" i="1" s="1"/>
  <c r="Y777" i="1"/>
  <c r="AA777" i="1" s="1"/>
  <c r="M769" i="1"/>
  <c r="S769" i="1"/>
  <c r="T769" i="1" s="1"/>
  <c r="M761" i="1"/>
  <c r="Y761" i="1"/>
  <c r="AA761" i="1" s="1"/>
  <c r="AI761" i="1" s="1"/>
  <c r="S761" i="1"/>
  <c r="T761" i="1" s="1"/>
  <c r="Y753" i="1"/>
  <c r="AA753" i="1" s="1"/>
  <c r="M753" i="1"/>
  <c r="S753" i="1"/>
  <c r="T753" i="1" s="1"/>
  <c r="M745" i="1"/>
  <c r="Y745" i="1"/>
  <c r="AA745" i="1" s="1"/>
  <c r="X745" i="1"/>
  <c r="Z745" i="1" s="1"/>
  <c r="S737" i="1"/>
  <c r="T737" i="1" s="1"/>
  <c r="Y737" i="1"/>
  <c r="AA737" i="1" s="1"/>
  <c r="X737" i="1"/>
  <c r="Z737" i="1" s="1"/>
  <c r="M737" i="1"/>
  <c r="M697" i="1"/>
  <c r="X697" i="1"/>
  <c r="Z697" i="1" s="1"/>
  <c r="AI697" i="1" s="1"/>
  <c r="M689" i="1"/>
  <c r="Y689" i="1"/>
  <c r="AA689" i="1" s="1"/>
  <c r="X689" i="1"/>
  <c r="Z689" i="1" s="1"/>
  <c r="S689" i="1"/>
  <c r="T689" i="1" s="1"/>
  <c r="M681" i="1"/>
  <c r="S681" i="1"/>
  <c r="T681" i="1" s="1"/>
  <c r="Y681" i="1"/>
  <c r="AA681" i="1" s="1"/>
  <c r="M673" i="1"/>
  <c r="Y673" i="1"/>
  <c r="AA673" i="1" s="1"/>
  <c r="X673" i="1"/>
  <c r="Z673" i="1" s="1"/>
  <c r="S673" i="1"/>
  <c r="T673" i="1" s="1"/>
  <c r="M665" i="1"/>
  <c r="X665" i="1"/>
  <c r="Z665" i="1" s="1"/>
  <c r="AI665" i="1" s="1"/>
  <c r="S665" i="1"/>
  <c r="T665" i="1" s="1"/>
  <c r="M657" i="1"/>
  <c r="X657" i="1"/>
  <c r="Z657" i="1" s="1"/>
  <c r="AI657" i="1" s="1"/>
  <c r="S657" i="1"/>
  <c r="T657" i="1" s="1"/>
  <c r="M649" i="1"/>
  <c r="Y649" i="1"/>
  <c r="AA649" i="1" s="1"/>
  <c r="X649" i="1"/>
  <c r="Z649" i="1" s="1"/>
  <c r="M641" i="1"/>
  <c r="X641" i="1"/>
  <c r="Z641" i="1" s="1"/>
  <c r="S641" i="1"/>
  <c r="T641" i="1" s="1"/>
  <c r="Y641" i="1"/>
  <c r="AA641" i="1" s="1"/>
  <c r="M625" i="1"/>
  <c r="X625" i="1"/>
  <c r="Z625" i="1" s="1"/>
  <c r="AI625" i="1" s="1"/>
  <c r="S625" i="1"/>
  <c r="T625" i="1" s="1"/>
  <c r="S617" i="1"/>
  <c r="T617" i="1" s="1"/>
  <c r="Y617" i="1"/>
  <c r="AA617" i="1" s="1"/>
  <c r="AI617" i="1" s="1"/>
  <c r="M617" i="1"/>
  <c r="Y609" i="1"/>
  <c r="AA609" i="1" s="1"/>
  <c r="X609" i="1"/>
  <c r="Z609" i="1" s="1"/>
  <c r="M609" i="1"/>
  <c r="S601" i="1"/>
  <c r="T601" i="1" s="1"/>
  <c r="M601" i="1"/>
  <c r="M593" i="1"/>
  <c r="S593" i="1"/>
  <c r="T593" i="1" s="1"/>
  <c r="Y593" i="1"/>
  <c r="AA593" i="1" s="1"/>
  <c r="X593" i="1"/>
  <c r="Z593" i="1" s="1"/>
  <c r="S577" i="1"/>
  <c r="T577" i="1" s="1"/>
  <c r="M577" i="1"/>
  <c r="Y577" i="1"/>
  <c r="AA577" i="1" s="1"/>
  <c r="M569" i="1"/>
  <c r="Y569" i="1"/>
  <c r="AA569" i="1" s="1"/>
  <c r="X569" i="1"/>
  <c r="Z569" i="1" s="1"/>
  <c r="S569" i="1"/>
  <c r="T569" i="1" s="1"/>
  <c r="X553" i="1"/>
  <c r="Z553" i="1" s="1"/>
  <c r="S553" i="1"/>
  <c r="T553" i="1" s="1"/>
  <c r="M553" i="1"/>
  <c r="M537" i="1"/>
  <c r="Y537" i="1"/>
  <c r="AA537" i="1" s="1"/>
  <c r="S537" i="1"/>
  <c r="T537" i="1" s="1"/>
  <c r="M521" i="1"/>
  <c r="X521" i="1"/>
  <c r="Z521" i="1" s="1"/>
  <c r="AI521" i="1" s="1"/>
  <c r="S513" i="1"/>
  <c r="T513" i="1" s="1"/>
  <c r="M513" i="1"/>
  <c r="Y505" i="1"/>
  <c r="AA505" i="1" s="1"/>
  <c r="X505" i="1"/>
  <c r="Z505" i="1" s="1"/>
  <c r="M497" i="1"/>
  <c r="X497" i="1"/>
  <c r="Z497" i="1" s="1"/>
  <c r="Y497" i="1"/>
  <c r="AA497" i="1" s="1"/>
  <c r="S497" i="1"/>
  <c r="T497" i="1" s="1"/>
  <c r="M489" i="1"/>
  <c r="X489" i="1"/>
  <c r="Z489" i="1" s="1"/>
  <c r="AI489" i="1" s="1"/>
  <c r="M481" i="1"/>
  <c r="S481" i="1"/>
  <c r="T481" i="1" s="1"/>
  <c r="Y481" i="1"/>
  <c r="AA481" i="1" s="1"/>
  <c r="X481" i="1"/>
  <c r="Z481" i="1" s="1"/>
  <c r="M473" i="1"/>
  <c r="S473" i="1"/>
  <c r="T473" i="1" s="1"/>
  <c r="M465" i="1"/>
  <c r="Y465" i="1"/>
  <c r="AA465" i="1" s="1"/>
  <c r="X465" i="1"/>
  <c r="Z465" i="1" s="1"/>
  <c r="S465" i="1"/>
  <c r="T465" i="1" s="1"/>
  <c r="Y457" i="1"/>
  <c r="AA457" i="1" s="1"/>
  <c r="X457" i="1"/>
  <c r="Z457" i="1" s="1"/>
  <c r="M449" i="1"/>
  <c r="S449" i="1"/>
  <c r="T449" i="1" s="1"/>
  <c r="X449" i="1"/>
  <c r="Z449" i="1" s="1"/>
  <c r="X441" i="1"/>
  <c r="Z441" i="1" s="1"/>
  <c r="AI441" i="1" s="1"/>
  <c r="S441" i="1"/>
  <c r="T441" i="1" s="1"/>
  <c r="M441" i="1"/>
  <c r="S433" i="1"/>
  <c r="T433" i="1" s="1"/>
  <c r="X433" i="1"/>
  <c r="Z433" i="1" s="1"/>
  <c r="M433" i="1"/>
  <c r="Y433" i="1"/>
  <c r="AA433" i="1" s="1"/>
  <c r="M425" i="1"/>
  <c r="X425" i="1"/>
  <c r="Z425" i="1" s="1"/>
  <c r="AI425" i="1" s="1"/>
  <c r="M417" i="1"/>
  <c r="Y417" i="1"/>
  <c r="AA417" i="1" s="1"/>
  <c r="X417" i="1"/>
  <c r="Z417" i="1" s="1"/>
  <c r="S417" i="1"/>
  <c r="T417" i="1" s="1"/>
  <c r="Y409" i="1"/>
  <c r="AA409" i="1" s="1"/>
  <c r="AI409" i="1" s="1"/>
  <c r="M409" i="1"/>
  <c r="S409" i="1"/>
  <c r="T409" i="1" s="1"/>
  <c r="X401" i="1"/>
  <c r="Z401" i="1" s="1"/>
  <c r="M401" i="1"/>
  <c r="M385" i="1"/>
  <c r="X385" i="1"/>
  <c r="Z385" i="1" s="1"/>
  <c r="AI385" i="1" s="1"/>
  <c r="M377" i="1"/>
  <c r="X377" i="1"/>
  <c r="Z377" i="1" s="1"/>
  <c r="S377" i="1"/>
  <c r="T377" i="1" s="1"/>
  <c r="Y377" i="1"/>
  <c r="AA377" i="1" s="1"/>
  <c r="M369" i="1"/>
  <c r="S369" i="1"/>
  <c r="T369" i="1" s="1"/>
  <c r="Y369" i="1"/>
  <c r="AA369" i="1" s="1"/>
  <c r="X369" i="1"/>
  <c r="Z369" i="1" s="1"/>
  <c r="X361" i="1"/>
  <c r="Z361" i="1" s="1"/>
  <c r="AI361" i="1" s="1"/>
  <c r="M361" i="1"/>
  <c r="S337" i="1"/>
  <c r="T337" i="1" s="1"/>
  <c r="Y337" i="1"/>
  <c r="AA337" i="1" s="1"/>
  <c r="AI337" i="1" s="1"/>
  <c r="M337" i="1"/>
  <c r="M321" i="1"/>
  <c r="Y321" i="1"/>
  <c r="AA321" i="1" s="1"/>
  <c r="AI321" i="1" s="1"/>
  <c r="Y313" i="1"/>
  <c r="AA313" i="1" s="1"/>
  <c r="M313" i="1"/>
  <c r="X313" i="1"/>
  <c r="Z313" i="1" s="1"/>
  <c r="S313" i="1"/>
  <c r="T313" i="1" s="1"/>
  <c r="M305" i="1"/>
  <c r="S305" i="1"/>
  <c r="T305" i="1" s="1"/>
  <c r="X305" i="1"/>
  <c r="Z305" i="1" s="1"/>
  <c r="Y305" i="1"/>
  <c r="AA305" i="1" s="1"/>
  <c r="S297" i="1"/>
  <c r="T297" i="1" s="1"/>
  <c r="Y297" i="1"/>
  <c r="AA297" i="1" s="1"/>
  <c r="X297" i="1"/>
  <c r="Z297" i="1" s="1"/>
  <c r="M297" i="1"/>
  <c r="M289" i="1"/>
  <c r="S289" i="1"/>
  <c r="T289" i="1" s="1"/>
  <c r="X289" i="1"/>
  <c r="Z289" i="1" s="1"/>
  <c r="AI289" i="1" s="1"/>
  <c r="S273" i="1"/>
  <c r="T273" i="1" s="1"/>
  <c r="Y273" i="1"/>
  <c r="AA273" i="1" s="1"/>
  <c r="AI273" i="1" s="1"/>
  <c r="M273" i="1"/>
  <c r="M265" i="1"/>
  <c r="Y265" i="1"/>
  <c r="AA265" i="1" s="1"/>
  <c r="AI265" i="1" s="1"/>
  <c r="S265" i="1"/>
  <c r="T265" i="1" s="1"/>
  <c r="M249" i="1"/>
  <c r="Y249" i="1"/>
  <c r="AA249" i="1" s="1"/>
  <c r="AI249" i="1" s="1"/>
  <c r="S249" i="1"/>
  <c r="T249" i="1" s="1"/>
  <c r="M233" i="1"/>
  <c r="Y233" i="1"/>
  <c r="AA233" i="1" s="1"/>
  <c r="AI233" i="1" s="1"/>
  <c r="S233" i="1"/>
  <c r="T233" i="1" s="1"/>
  <c r="X225" i="1"/>
  <c r="Z225" i="1" s="1"/>
  <c r="M225" i="1"/>
  <c r="Y225" i="1"/>
  <c r="AA225" i="1" s="1"/>
  <c r="S225" i="1"/>
  <c r="T225" i="1" s="1"/>
  <c r="M209" i="1"/>
  <c r="S209" i="1"/>
  <c r="T209" i="1" s="1"/>
  <c r="Y209" i="1"/>
  <c r="AA209" i="1" s="1"/>
  <c r="X209" i="1"/>
  <c r="Z209" i="1" s="1"/>
  <c r="Y201" i="1"/>
  <c r="AA201" i="1" s="1"/>
  <c r="S201" i="1"/>
  <c r="T201" i="1" s="1"/>
  <c r="Y193" i="1"/>
  <c r="AA193" i="1" s="1"/>
  <c r="M193" i="1"/>
  <c r="X193" i="1"/>
  <c r="Z193" i="1" s="1"/>
  <c r="S193" i="1"/>
  <c r="T193" i="1" s="1"/>
  <c r="M177" i="1"/>
  <c r="S177" i="1"/>
  <c r="T177" i="1" s="1"/>
  <c r="Y177" i="1"/>
  <c r="AA177" i="1" s="1"/>
  <c r="M169" i="1"/>
  <c r="X169" i="1"/>
  <c r="Z169" i="1" s="1"/>
  <c r="S169" i="1"/>
  <c r="T169" i="1" s="1"/>
  <c r="Y169" i="1"/>
  <c r="AA169" i="1" s="1"/>
  <c r="X153" i="1"/>
  <c r="Z153" i="1" s="1"/>
  <c r="AI153" i="1" s="1"/>
  <c r="S153" i="1"/>
  <c r="T153" i="1" s="1"/>
  <c r="M145" i="1"/>
  <c r="Y145" i="1"/>
  <c r="AA145" i="1" s="1"/>
  <c r="X145" i="1"/>
  <c r="Z145" i="1" s="1"/>
  <c r="M137" i="1"/>
  <c r="S137" i="1"/>
  <c r="T137" i="1" s="1"/>
  <c r="Y137" i="1"/>
  <c r="AA137" i="1" s="1"/>
  <c r="X137" i="1"/>
  <c r="Z137" i="1" s="1"/>
  <c r="S129" i="1"/>
  <c r="T129" i="1" s="1"/>
  <c r="M129" i="1"/>
  <c r="X129" i="1"/>
  <c r="Z129" i="1" s="1"/>
  <c r="AI129" i="1" s="1"/>
  <c r="M105" i="1"/>
  <c r="Y105" i="1"/>
  <c r="AA105" i="1" s="1"/>
  <c r="X105" i="1"/>
  <c r="Z105" i="1" s="1"/>
  <c r="M97" i="1"/>
  <c r="S97" i="1"/>
  <c r="T97" i="1" s="1"/>
  <c r="Y97" i="1"/>
  <c r="AA97" i="1" s="1"/>
  <c r="AI97" i="1" s="1"/>
  <c r="S89" i="1"/>
  <c r="T89" i="1" s="1"/>
  <c r="X89" i="1"/>
  <c r="Z89" i="1" s="1"/>
  <c r="M89" i="1"/>
  <c r="Y89" i="1"/>
  <c r="AA89" i="1" s="1"/>
  <c r="M81" i="1"/>
  <c r="X81" i="1"/>
  <c r="Z81" i="1" s="1"/>
  <c r="M73" i="1"/>
  <c r="Y73" i="1"/>
  <c r="AA73" i="1" s="1"/>
  <c r="AI73" i="1" s="1"/>
  <c r="S73" i="1"/>
  <c r="T73" i="1" s="1"/>
  <c r="S65" i="1"/>
  <c r="T65" i="1" s="1"/>
  <c r="M65" i="1"/>
  <c r="Y65" i="1"/>
  <c r="AA65" i="1" s="1"/>
  <c r="AI65" i="1" s="1"/>
  <c r="M57" i="1"/>
  <c r="X57" i="1"/>
  <c r="Z57" i="1" s="1"/>
  <c r="Y57" i="1"/>
  <c r="AA57" i="1" s="1"/>
  <c r="S57" i="1"/>
  <c r="T57" i="1" s="1"/>
  <c r="M41" i="1"/>
  <c r="X41" i="1"/>
  <c r="Z41" i="1" s="1"/>
  <c r="Y41" i="1"/>
  <c r="AA41" i="1" s="1"/>
  <c r="S41" i="1"/>
  <c r="T41" i="1" s="1"/>
  <c r="M33" i="1"/>
  <c r="X33" i="1"/>
  <c r="Z33" i="1" s="1"/>
  <c r="S33" i="1"/>
  <c r="T33" i="1" s="1"/>
  <c r="Y33" i="1"/>
  <c r="AA33" i="1" s="1"/>
  <c r="M25" i="1"/>
  <c r="Y25" i="1"/>
  <c r="AA25" i="1" s="1"/>
  <c r="AI25" i="1" s="1"/>
  <c r="Y17" i="1"/>
  <c r="AA17" i="1" s="1"/>
  <c r="M17" i="1"/>
  <c r="S17" i="1"/>
  <c r="T17" i="1" s="1"/>
  <c r="Y9" i="1"/>
  <c r="AA9" i="1" s="1"/>
  <c r="M9" i="1"/>
  <c r="X9" i="1"/>
  <c r="Z9" i="1" s="1"/>
  <c r="S9" i="1"/>
  <c r="T9" i="1" s="1"/>
  <c r="S3013" i="1"/>
  <c r="T3013" i="1" s="1"/>
  <c r="X3013" i="1"/>
  <c r="Z3013" i="1" s="1"/>
  <c r="M841" i="1"/>
  <c r="AE1827" i="1"/>
  <c r="AE1987" i="1"/>
  <c r="AE1272" i="1"/>
  <c r="AE2255" i="1"/>
  <c r="AE2641" i="1"/>
  <c r="S2485" i="1"/>
  <c r="T2485" i="1" s="1"/>
  <c r="Y2485" i="1"/>
  <c r="AA2485" i="1" s="1"/>
  <c r="AE1759" i="1"/>
  <c r="AE1799" i="1"/>
  <c r="AE1629" i="1"/>
  <c r="AE1637" i="1"/>
  <c r="AE1601" i="1"/>
  <c r="AE1955" i="1"/>
  <c r="AE1963" i="1"/>
  <c r="AE1982" i="1"/>
  <c r="AE2005" i="1"/>
  <c r="AE1359" i="1"/>
  <c r="AE1295" i="1"/>
  <c r="AE2618" i="1"/>
  <c r="AE2628" i="1"/>
  <c r="S2545" i="1"/>
  <c r="T2545" i="1" s="1"/>
  <c r="Y2545" i="1"/>
  <c r="AA2545" i="1" s="1"/>
  <c r="AI1575" i="1"/>
  <c r="AE400" i="1"/>
  <c r="AE208" i="1"/>
  <c r="AE43" i="1"/>
  <c r="AE23" i="1"/>
  <c r="AE1044" i="1"/>
  <c r="AE1076" i="1"/>
  <c r="AE1140" i="1"/>
  <c r="AE1402" i="1"/>
  <c r="AE1575" i="1"/>
  <c r="AE1619" i="1"/>
  <c r="AE1627" i="1"/>
  <c r="AE1715" i="1"/>
  <c r="AE1737" i="1"/>
  <c r="AE1763" i="1"/>
  <c r="AE1597" i="1"/>
  <c r="AE1826" i="1"/>
  <c r="AE1866" i="1"/>
  <c r="AE1874" i="1"/>
  <c r="AE1882" i="1"/>
  <c r="AE1906" i="1"/>
  <c r="AE1967" i="1"/>
  <c r="AE1996" i="1"/>
  <c r="AE1352" i="1"/>
  <c r="AE1387" i="1"/>
  <c r="AE2089" i="1"/>
  <c r="AE2330" i="1"/>
  <c r="AE2385" i="1"/>
  <c r="AE2386" i="1"/>
  <c r="AB3357" i="1"/>
  <c r="AB3359" i="1"/>
  <c r="AB3358" i="1"/>
  <c r="AB3360" i="1"/>
  <c r="AB3365" i="1"/>
  <c r="AB3356" i="1"/>
  <c r="AB3361" i="1"/>
  <c r="AB3355" i="1"/>
  <c r="AB3362" i="1"/>
  <c r="AB3363" i="1"/>
  <c r="AB3364" i="1"/>
  <c r="X2625" i="1"/>
  <c r="Z2625" i="1" s="1"/>
  <c r="S2609" i="1"/>
  <c r="T2609" i="1" s="1"/>
  <c r="X2597" i="1"/>
  <c r="Z2597" i="1" s="1"/>
  <c r="Y2625" i="1"/>
  <c r="AA2625" i="1" s="1"/>
  <c r="M216" i="1"/>
  <c r="M2609" i="1"/>
  <c r="Y2553" i="1"/>
  <c r="AA2553" i="1" s="1"/>
  <c r="X2521" i="1"/>
  <c r="Z2521" i="1" s="1"/>
  <c r="M1925" i="1"/>
  <c r="X2533" i="1"/>
  <c r="Z2533" i="1" s="1"/>
  <c r="S1805" i="1"/>
  <c r="T1805" i="1" s="1"/>
  <c r="AE536" i="1"/>
  <c r="AE306" i="1"/>
  <c r="AE302" i="1"/>
  <c r="AE908" i="1"/>
  <c r="AE911" i="1"/>
  <c r="AE938" i="1"/>
  <c r="AE956" i="1"/>
  <c r="AE1012" i="1"/>
  <c r="AE1017" i="1"/>
  <c r="AE1043" i="1"/>
  <c r="AE1182" i="1"/>
  <c r="AE1550" i="1"/>
  <c r="X2613" i="1"/>
  <c r="Z2613" i="1" s="1"/>
  <c r="M148" i="1"/>
  <c r="M484" i="1"/>
  <c r="S2581" i="1"/>
  <c r="T2581" i="1" s="1"/>
  <c r="X2433" i="1"/>
  <c r="Z2433" i="1" s="1"/>
  <c r="Y2185" i="1"/>
  <c r="AA2185" i="1" s="1"/>
  <c r="M164" i="1"/>
  <c r="M508" i="1"/>
  <c r="Y2557" i="1"/>
  <c r="AA2557" i="1" s="1"/>
  <c r="S2561" i="1"/>
  <c r="T2561" i="1" s="1"/>
  <c r="Y1725" i="1"/>
  <c r="AA1725" i="1" s="1"/>
  <c r="M1981" i="1"/>
  <c r="S2537" i="1"/>
  <c r="T2537" i="1" s="1"/>
  <c r="X2505" i="1"/>
  <c r="Z2505" i="1" s="1"/>
  <c r="AI2505" i="1" s="1"/>
  <c r="S2041" i="1"/>
  <c r="T2041" i="1" s="1"/>
  <c r="AE1103" i="1"/>
  <c r="AE1775" i="1"/>
  <c r="AE1803" i="1"/>
  <c r="AE1633" i="1"/>
  <c r="AE1593" i="1"/>
  <c r="AE1810" i="1"/>
  <c r="AE1814" i="1"/>
  <c r="AE1822" i="1"/>
  <c r="AE1830" i="1"/>
  <c r="AE1834" i="1"/>
  <c r="AE1838" i="1"/>
  <c r="AE1862" i="1"/>
  <c r="AE1898" i="1"/>
  <c r="AE1914" i="1"/>
  <c r="AE1919" i="1"/>
  <c r="AE1927" i="1"/>
  <c r="AE1939" i="1"/>
  <c r="AE1951" i="1"/>
  <c r="AE1959" i="1"/>
  <c r="AE1978" i="1"/>
  <c r="AE1992" i="1"/>
  <c r="AE2009" i="1"/>
  <c r="AE2036" i="1"/>
  <c r="AE2052" i="1"/>
  <c r="AE1303" i="1"/>
  <c r="AE2202" i="1"/>
  <c r="AE2288" i="1"/>
  <c r="AE2292" i="1"/>
  <c r="AE2296" i="1"/>
  <c r="AE2004" i="1"/>
  <c r="AE2355" i="1"/>
  <c r="AE2359" i="1"/>
  <c r="AE2380" i="1"/>
  <c r="AE2426" i="1"/>
  <c r="AE2431" i="1"/>
  <c r="AE2496" i="1"/>
  <c r="AE222" i="1"/>
  <c r="AE240" i="1"/>
  <c r="AB3351" i="1"/>
  <c r="AB3345" i="1"/>
  <c r="AB3349" i="1"/>
  <c r="AB3347" i="1"/>
  <c r="AB3341" i="1"/>
  <c r="AB3346" i="1"/>
  <c r="AB3344" i="1"/>
  <c r="AB3340" i="1"/>
  <c r="AB3342" i="1"/>
  <c r="AB3348" i="1"/>
  <c r="AB3352" i="1"/>
  <c r="AB3354" i="1"/>
  <c r="AB3353" i="1"/>
  <c r="AB3350" i="1"/>
  <c r="AB3343" i="1"/>
  <c r="AB3339" i="1"/>
  <c r="AB3332" i="1"/>
  <c r="AB3336" i="1"/>
  <c r="AB3333" i="1"/>
  <c r="AB3338" i="1"/>
  <c r="AB3337" i="1"/>
  <c r="AB3335" i="1"/>
  <c r="AB3331" i="1"/>
  <c r="AB3334" i="1"/>
  <c r="AB3330" i="1"/>
  <c r="AB3329" i="1"/>
  <c r="AB3328" i="1"/>
  <c r="AB3325" i="1"/>
  <c r="AB3320" i="1"/>
  <c r="AB3319" i="1"/>
  <c r="AB3321" i="1"/>
  <c r="AB3326" i="1"/>
  <c r="AB3317" i="1"/>
  <c r="AB3327" i="1"/>
  <c r="AB3324" i="1"/>
  <c r="AB3323" i="1"/>
  <c r="AB3322" i="1"/>
  <c r="AB3318" i="1"/>
  <c r="AB2835" i="1"/>
  <c r="AE1741" i="1"/>
  <c r="AE1367" i="1"/>
  <c r="AE1375" i="1"/>
  <c r="AE2059" i="1"/>
  <c r="AE2088" i="1"/>
  <c r="AE2103" i="1"/>
  <c r="AE2114" i="1"/>
  <c r="AE1381" i="1"/>
  <c r="AE2257" i="1"/>
  <c r="AE2268" i="1"/>
  <c r="AE2303" i="1"/>
  <c r="AE2371" i="1"/>
  <c r="AE2392" i="1"/>
  <c r="AE2400" i="1"/>
  <c r="AE2412" i="1"/>
  <c r="AE2421" i="1"/>
  <c r="AE2457" i="1"/>
  <c r="AE2461" i="1"/>
  <c r="AE2466" i="1"/>
  <c r="AE2467" i="1"/>
  <c r="AE2468" i="1"/>
  <c r="AE2469" i="1"/>
  <c r="AE2472" i="1"/>
  <c r="AE2473" i="1"/>
  <c r="AE2503" i="1"/>
  <c r="AE2515" i="1"/>
  <c r="AE2518" i="1"/>
  <c r="AE2526" i="1"/>
  <c r="AE2532" i="1"/>
  <c r="AE2538" i="1"/>
  <c r="AE2540" i="1"/>
  <c r="AE2542" i="1"/>
  <c r="AE2545" i="1"/>
  <c r="AE2615" i="1"/>
  <c r="AE2616" i="1"/>
  <c r="AE2617" i="1"/>
  <c r="AE2619" i="1"/>
  <c r="AE2620" i="1"/>
  <c r="AE2623" i="1"/>
  <c r="AE2624" i="1"/>
  <c r="AE2631" i="1"/>
  <c r="AE2632" i="1"/>
  <c r="AE2636" i="1"/>
  <c r="AE2639" i="1"/>
  <c r="AE2640" i="1"/>
  <c r="AE2644" i="1"/>
  <c r="X2661" i="1"/>
  <c r="Z2661" i="1" s="1"/>
  <c r="AI2661" i="1" s="1"/>
  <c r="M2661" i="1"/>
  <c r="X2677" i="1"/>
  <c r="Z2677" i="1" s="1"/>
  <c r="AE1747" i="1"/>
  <c r="AE1783" i="1"/>
  <c r="AE1787" i="1"/>
  <c r="AE1818" i="1"/>
  <c r="AE1854" i="1"/>
  <c r="AE1878" i="1"/>
  <c r="AE1202" i="1"/>
  <c r="AE1234" i="1"/>
  <c r="AE2502" i="1"/>
  <c r="AB3315" i="1"/>
  <c r="AB3305" i="1"/>
  <c r="AB3314" i="1"/>
  <c r="AB3310" i="1"/>
  <c r="AB3309" i="1"/>
  <c r="AB3311" i="1"/>
  <c r="AB3312" i="1"/>
  <c r="AB3306" i="1"/>
  <c r="AB3316" i="1"/>
  <c r="AB3307" i="1"/>
  <c r="AB3308" i="1"/>
  <c r="AB3313" i="1"/>
  <c r="AB3299" i="1"/>
  <c r="AB3288" i="1"/>
  <c r="AB3303" i="1"/>
  <c r="AB3304" i="1"/>
  <c r="AB3293" i="1"/>
  <c r="AB3294" i="1"/>
  <c r="AB3289" i="1"/>
  <c r="AB3292" i="1"/>
  <c r="AB3302" i="1"/>
  <c r="AB3296" i="1"/>
  <c r="AB3297" i="1"/>
  <c r="AB3298" i="1"/>
  <c r="AB3295" i="1"/>
  <c r="AB3300" i="1"/>
  <c r="AB3291" i="1"/>
  <c r="AB3290" i="1"/>
  <c r="AB3301" i="1"/>
  <c r="AB3287" i="1"/>
  <c r="AE532" i="1"/>
  <c r="AE336" i="1"/>
  <c r="AE835" i="1"/>
  <c r="AE868" i="1"/>
  <c r="AE933" i="1"/>
  <c r="AE987" i="1"/>
  <c r="AE1005" i="1"/>
  <c r="AE1024" i="1"/>
  <c r="AE1029" i="1"/>
  <c r="AE1047" i="1"/>
  <c r="AE1072" i="1"/>
  <c r="AE1088" i="1"/>
  <c r="AE1104" i="1"/>
  <c r="AE1148" i="1"/>
  <c r="AE815" i="1"/>
  <c r="AE790" i="1"/>
  <c r="AE766" i="1"/>
  <c r="AE753" i="1"/>
  <c r="AE645" i="1"/>
  <c r="AE351" i="1"/>
  <c r="AE679" i="1"/>
  <c r="AE427" i="1"/>
  <c r="AE590" i="1"/>
  <c r="AE507" i="1"/>
  <c r="AE338" i="1"/>
  <c r="AE322" i="1"/>
  <c r="AE316" i="1"/>
  <c r="AE276" i="1"/>
  <c r="AE872" i="1"/>
  <c r="AE882" i="1"/>
  <c r="AE928" i="1"/>
  <c r="AE944" i="1"/>
  <c r="AE952" i="1"/>
  <c r="AE994" i="1"/>
  <c r="AE997" i="1"/>
  <c r="AE1022" i="1"/>
  <c r="AE900" i="1"/>
  <c r="AE1153" i="1"/>
  <c r="AE1158" i="1"/>
  <c r="AE1226" i="1"/>
  <c r="AE1533" i="1"/>
  <c r="AE1087" i="1"/>
  <c r="AE1441" i="1"/>
  <c r="AE2384" i="1"/>
  <c r="AE2465" i="1"/>
  <c r="AE2476" i="1"/>
  <c r="AE2499" i="1"/>
  <c r="AE2507" i="1"/>
  <c r="AE2524" i="1"/>
  <c r="AE594" i="1"/>
  <c r="AE583" i="1"/>
  <c r="AE548" i="1"/>
  <c r="AE538" i="1"/>
  <c r="AE512" i="1"/>
  <c r="AE498" i="1"/>
  <c r="AE494" i="1"/>
  <c r="AE334" i="1"/>
  <c r="AE318" i="1"/>
  <c r="AE304" i="1"/>
  <c r="AE290" i="1"/>
  <c r="AE288" i="1"/>
  <c r="AE274" i="1"/>
  <c r="AE1039" i="1"/>
  <c r="AE1051" i="1"/>
  <c r="AE1065" i="1"/>
  <c r="AE1100" i="1"/>
  <c r="AE1174" i="1"/>
  <c r="AE1154" i="1"/>
  <c r="AE1159" i="1"/>
  <c r="AE1171" i="1"/>
  <c r="AE1183" i="1"/>
  <c r="AE1191" i="1"/>
  <c r="AE1203" i="1"/>
  <c r="AE1211" i="1"/>
  <c r="AE1215" i="1"/>
  <c r="AE1219" i="1"/>
  <c r="AE1227" i="1"/>
  <c r="AE1231" i="1"/>
  <c r="AE1235" i="1"/>
  <c r="AE1526" i="1"/>
  <c r="AE1547" i="1"/>
  <c r="AE389" i="1"/>
  <c r="AE101" i="1"/>
  <c r="AE79" i="1"/>
  <c r="AE421" i="1"/>
  <c r="AE362" i="1"/>
  <c r="AE877" i="1"/>
  <c r="AE745" i="1"/>
  <c r="AE724" i="1"/>
  <c r="AE708" i="1"/>
  <c r="AE853" i="1"/>
  <c r="AE965" i="1"/>
  <c r="AB1073" i="1"/>
  <c r="AB52" i="1"/>
  <c r="AE1421" i="1"/>
  <c r="AE1436" i="1"/>
  <c r="AE1480" i="1"/>
  <c r="AE1467" i="1"/>
  <c r="AE1477" i="1"/>
  <c r="AE1486" i="1"/>
  <c r="AE1397" i="1"/>
  <c r="AE1405" i="1"/>
  <c r="AE1515" i="1"/>
  <c r="AE1567" i="1"/>
  <c r="AE1570" i="1"/>
  <c r="AE1579" i="1"/>
  <c r="AE1586" i="1"/>
  <c r="AE1610" i="1"/>
  <c r="AE1621" i="1"/>
  <c r="AE1626" i="1"/>
  <c r="AE1643" i="1"/>
  <c r="AE1648" i="1"/>
  <c r="AE1651" i="1"/>
  <c r="AE1664" i="1"/>
  <c r="AE1668" i="1"/>
  <c r="AE1675" i="1"/>
  <c r="AE1680" i="1"/>
  <c r="AE1685" i="1"/>
  <c r="AE1692" i="1"/>
  <c r="AE1702" i="1"/>
  <c r="AE1711" i="1"/>
  <c r="AE1712" i="1"/>
  <c r="AE1713" i="1"/>
  <c r="AE1718" i="1"/>
  <c r="AE1722" i="1"/>
  <c r="AE1723" i="1"/>
  <c r="AE1738" i="1"/>
  <c r="AE1744" i="1"/>
  <c r="AE1768" i="1"/>
  <c r="AE1772" i="1"/>
  <c r="AE1801" i="1"/>
  <c r="AE1594" i="1"/>
  <c r="AE1819" i="1"/>
  <c r="AE1831" i="1"/>
  <c r="AE1851" i="1"/>
  <c r="AE1855" i="1"/>
  <c r="AE1860" i="1"/>
  <c r="AE1863" i="1"/>
  <c r="AE1868" i="1"/>
  <c r="AE1875" i="1"/>
  <c r="AE1879" i="1"/>
  <c r="AE1895" i="1"/>
  <c r="AE1903" i="1"/>
  <c r="AE1924" i="1"/>
  <c r="AE1929" i="1"/>
  <c r="AE1965" i="1"/>
  <c r="AE2073" i="1"/>
  <c r="AE2122" i="1"/>
  <c r="AE2149" i="1"/>
  <c r="AE2167" i="1"/>
  <c r="AE2178" i="1"/>
  <c r="AE2182" i="1"/>
  <c r="AE2190" i="1"/>
  <c r="AE1327" i="1"/>
  <c r="AE1386" i="1"/>
  <c r="AE1396" i="1"/>
  <c r="AE1259" i="1"/>
  <c r="AE1308" i="1"/>
  <c r="AE2194" i="1"/>
  <c r="AE2199" i="1"/>
  <c r="AE2211" i="1"/>
  <c r="AE2215" i="1"/>
  <c r="AE2223" i="1"/>
  <c r="AE2227" i="1"/>
  <c r="AE2231" i="1"/>
  <c r="AE2240" i="1"/>
  <c r="AE2243" i="1"/>
  <c r="AE2251" i="1"/>
  <c r="AE2263" i="1"/>
  <c r="AE2247" i="1"/>
  <c r="AE2285" i="1"/>
  <c r="AE2289" i="1"/>
  <c r="AE2293" i="1"/>
  <c r="AE2297" i="1"/>
  <c r="AE2301" i="1"/>
  <c r="AE2305" i="1"/>
  <c r="AE2309" i="1"/>
  <c r="AE2312" i="1"/>
  <c r="AE2316" i="1"/>
  <c r="AB3280" i="1"/>
  <c r="AB3281" i="1"/>
  <c r="AB3272" i="1"/>
  <c r="AB3278" i="1"/>
  <c r="AB3286" i="1"/>
  <c r="AB3275" i="1"/>
  <c r="AB3274" i="1"/>
  <c r="AB3276" i="1"/>
  <c r="AB3277" i="1"/>
  <c r="AB3285" i="1"/>
  <c r="AB3284" i="1"/>
  <c r="AB3273" i="1"/>
  <c r="AB3283" i="1"/>
  <c r="AB3282" i="1"/>
  <c r="AB3271" i="1"/>
  <c r="AB3279" i="1"/>
  <c r="AB3270" i="1"/>
  <c r="Y1965" i="1"/>
  <c r="AA1965" i="1" s="1"/>
  <c r="AI1965" i="1" s="1"/>
  <c r="S1965" i="1"/>
  <c r="T1965" i="1" s="1"/>
  <c r="X2621" i="1"/>
  <c r="Z2621" i="1" s="1"/>
  <c r="AI2621" i="1" s="1"/>
  <c r="X2609" i="1"/>
  <c r="Z2609" i="1" s="1"/>
  <c r="AI2609" i="1" s="1"/>
  <c r="X2617" i="1"/>
  <c r="Z2617" i="1" s="1"/>
  <c r="X2601" i="1"/>
  <c r="Z2601" i="1" s="1"/>
  <c r="S2601" i="1"/>
  <c r="T2601" i="1" s="1"/>
  <c r="S2617" i="1"/>
  <c r="T2617" i="1" s="1"/>
  <c r="M2613" i="1"/>
  <c r="M120" i="1"/>
  <c r="M400" i="1"/>
  <c r="M624" i="1"/>
  <c r="S2593" i="1"/>
  <c r="T2593" i="1" s="1"/>
  <c r="X2549" i="1"/>
  <c r="Z2549" i="1" s="1"/>
  <c r="M692" i="1"/>
  <c r="X2569" i="1"/>
  <c r="Z2569" i="1" s="1"/>
  <c r="X2473" i="1"/>
  <c r="Z2473" i="1" s="1"/>
  <c r="AI2473" i="1" s="1"/>
  <c r="M1961" i="1"/>
  <c r="M2593" i="1"/>
  <c r="Y2445" i="1"/>
  <c r="AA2445" i="1" s="1"/>
  <c r="AI2445" i="1" s="1"/>
  <c r="Y2233" i="1"/>
  <c r="AA2233" i="1" s="1"/>
  <c r="Y2121" i="1"/>
  <c r="AA2121" i="1" s="1"/>
  <c r="X2137" i="1"/>
  <c r="Z2137" i="1" s="1"/>
  <c r="X1989" i="1"/>
  <c r="Z1989" i="1" s="1"/>
  <c r="AI1989" i="1" s="1"/>
  <c r="Y1761" i="1"/>
  <c r="AA1761" i="1" s="1"/>
  <c r="Y1905" i="1"/>
  <c r="AA1905" i="1" s="1"/>
  <c r="M2569" i="1"/>
  <c r="X2341" i="1"/>
  <c r="Z2341" i="1" s="1"/>
  <c r="Y2341" i="1"/>
  <c r="AA2341" i="1" s="1"/>
  <c r="M2333" i="1"/>
  <c r="Y2333" i="1"/>
  <c r="AA2333" i="1" s="1"/>
  <c r="M2329" i="1"/>
  <c r="X2329" i="1"/>
  <c r="Z2329" i="1" s="1"/>
  <c r="AI2329" i="1" s="1"/>
  <c r="X2317" i="1"/>
  <c r="Z2317" i="1" s="1"/>
  <c r="Y2317" i="1"/>
  <c r="AA2317" i="1" s="1"/>
  <c r="M2309" i="1"/>
  <c r="Y2309" i="1"/>
  <c r="AA2309" i="1" s="1"/>
  <c r="AI2309" i="1" s="1"/>
  <c r="S2309" i="1"/>
  <c r="T2309" i="1" s="1"/>
  <c r="M2305" i="1"/>
  <c r="S2305" i="1"/>
  <c r="T2305" i="1" s="1"/>
  <c r="Y2305" i="1"/>
  <c r="AA2305" i="1" s="1"/>
  <c r="M2301" i="1"/>
  <c r="Y2301" i="1"/>
  <c r="AA2301" i="1" s="1"/>
  <c r="X2297" i="1"/>
  <c r="Z2297" i="1" s="1"/>
  <c r="Y2297" i="1"/>
  <c r="AA2297" i="1" s="1"/>
  <c r="M2293" i="1"/>
  <c r="S2293" i="1"/>
  <c r="T2293" i="1" s="1"/>
  <c r="Y2293" i="1"/>
  <c r="AA2293" i="1" s="1"/>
  <c r="M2289" i="1"/>
  <c r="S2289" i="1"/>
  <c r="T2289" i="1" s="1"/>
  <c r="M2265" i="1"/>
  <c r="Y2265" i="1"/>
  <c r="AA2265" i="1" s="1"/>
  <c r="AI2265" i="1" s="1"/>
  <c r="S2265" i="1"/>
  <c r="T2265" i="1" s="1"/>
  <c r="S2261" i="1"/>
  <c r="T2261" i="1" s="1"/>
  <c r="X2261" i="1"/>
  <c r="Z2261" i="1" s="1"/>
  <c r="M2257" i="1"/>
  <c r="S2257" i="1"/>
  <c r="T2257" i="1" s="1"/>
  <c r="Y2257" i="1"/>
  <c r="AA2257" i="1" s="1"/>
  <c r="AI2257" i="1" s="1"/>
  <c r="M2249" i="1"/>
  <c r="X2249" i="1"/>
  <c r="Z2249" i="1" s="1"/>
  <c r="S2249" i="1"/>
  <c r="T2249" i="1" s="1"/>
  <c r="M2245" i="1"/>
  <c r="S2245" i="1"/>
  <c r="T2245" i="1" s="1"/>
  <c r="M2241" i="1"/>
  <c r="S2241" i="1"/>
  <c r="T2241" i="1" s="1"/>
  <c r="X2241" i="1"/>
  <c r="Z2241" i="1" s="1"/>
  <c r="M2237" i="1"/>
  <c r="X2237" i="1"/>
  <c r="Z2237" i="1" s="1"/>
  <c r="AI2237" i="1" s="1"/>
  <c r="S2237" i="1"/>
  <c r="T2237" i="1" s="1"/>
  <c r="M2225" i="1"/>
  <c r="S2225" i="1"/>
  <c r="T2225" i="1" s="1"/>
  <c r="X2225" i="1"/>
  <c r="Z2225" i="1" s="1"/>
  <c r="AI2225" i="1" s="1"/>
  <c r="X2213" i="1"/>
  <c r="Z2213" i="1" s="1"/>
  <c r="S2213" i="1"/>
  <c r="T2213" i="1" s="1"/>
  <c r="Y2213" i="1"/>
  <c r="AA2213" i="1" s="1"/>
  <c r="Y2209" i="1"/>
  <c r="AA2209" i="1" s="1"/>
  <c r="S2209" i="1"/>
  <c r="T2209" i="1" s="1"/>
  <c r="X2205" i="1"/>
  <c r="Z2205" i="1" s="1"/>
  <c r="S2205" i="1"/>
  <c r="T2205" i="1" s="1"/>
  <c r="M2197" i="1"/>
  <c r="S2197" i="1"/>
  <c r="T2197" i="1" s="1"/>
  <c r="X2197" i="1"/>
  <c r="Z2197" i="1" s="1"/>
  <c r="M2181" i="1"/>
  <c r="S2181" i="1"/>
  <c r="T2181" i="1" s="1"/>
  <c r="M2177" i="1"/>
  <c r="Y2177" i="1"/>
  <c r="AA2177" i="1" s="1"/>
  <c r="AI2177" i="1" s="1"/>
  <c r="M2173" i="1"/>
  <c r="S2173" i="1"/>
  <c r="T2173" i="1" s="1"/>
  <c r="X2173" i="1"/>
  <c r="Z2173" i="1" s="1"/>
  <c r="Y2173" i="1"/>
  <c r="AA2173" i="1" s="1"/>
  <c r="X2169" i="1"/>
  <c r="Z2169" i="1" s="1"/>
  <c r="S2169" i="1"/>
  <c r="T2169" i="1" s="1"/>
  <c r="Y2169" i="1"/>
  <c r="AA2169" i="1" s="1"/>
  <c r="Y2165" i="1"/>
  <c r="AA2165" i="1" s="1"/>
  <c r="X2165" i="1"/>
  <c r="Z2165" i="1" s="1"/>
  <c r="S2165" i="1"/>
  <c r="T2165" i="1" s="1"/>
  <c r="M2161" i="1"/>
  <c r="Y2161" i="1"/>
  <c r="AA2161" i="1" s="1"/>
  <c r="AI2161" i="1" s="1"/>
  <c r="M2157" i="1"/>
  <c r="X2157" i="1"/>
  <c r="Z2157" i="1" s="1"/>
  <c r="Y2157" i="1"/>
  <c r="AA2157" i="1" s="1"/>
  <c r="M2149" i="1"/>
  <c r="X2149" i="1"/>
  <c r="Z2149" i="1" s="1"/>
  <c r="Y2149" i="1"/>
  <c r="AA2149" i="1" s="1"/>
  <c r="S2145" i="1"/>
  <c r="T2145" i="1" s="1"/>
  <c r="X2145" i="1"/>
  <c r="Z2145" i="1" s="1"/>
  <c r="Y2141" i="1"/>
  <c r="AA2141" i="1" s="1"/>
  <c r="S2141" i="1"/>
  <c r="T2141" i="1" s="1"/>
  <c r="M2133" i="1"/>
  <c r="S2133" i="1"/>
  <c r="T2133" i="1" s="1"/>
  <c r="X2133" i="1"/>
  <c r="Z2133" i="1" s="1"/>
  <c r="S2129" i="1"/>
  <c r="T2129" i="1" s="1"/>
  <c r="X2129" i="1"/>
  <c r="Z2129" i="1" s="1"/>
  <c r="AI2129" i="1" s="1"/>
  <c r="M2129" i="1"/>
  <c r="M2125" i="1"/>
  <c r="S2125" i="1"/>
  <c r="T2125" i="1" s="1"/>
  <c r="Y2125" i="1"/>
  <c r="AA2125" i="1" s="1"/>
  <c r="M2113" i="1"/>
  <c r="X2113" i="1"/>
  <c r="Z2113" i="1" s="1"/>
  <c r="S2113" i="1"/>
  <c r="T2113" i="1" s="1"/>
  <c r="M2105" i="1"/>
  <c r="X2105" i="1"/>
  <c r="Z2105" i="1" s="1"/>
  <c r="AI2105" i="1" s="1"/>
  <c r="S2105" i="1"/>
  <c r="T2105" i="1" s="1"/>
  <c r="Y2101" i="1"/>
  <c r="AA2101" i="1" s="1"/>
  <c r="X2101" i="1"/>
  <c r="Z2101" i="1" s="1"/>
  <c r="M2101" i="1"/>
  <c r="Y2085" i="1"/>
  <c r="AA2085" i="1" s="1"/>
  <c r="X2085" i="1"/>
  <c r="Z2085" i="1" s="1"/>
  <c r="X2073" i="1"/>
  <c r="Z2073" i="1" s="1"/>
  <c r="Y2073" i="1"/>
  <c r="AA2073" i="1" s="1"/>
  <c r="M2073" i="1"/>
  <c r="Y2065" i="1"/>
  <c r="AA2065" i="1" s="1"/>
  <c r="M2065" i="1"/>
  <c r="X2065" i="1"/>
  <c r="Z2065" i="1" s="1"/>
  <c r="M2057" i="1"/>
  <c r="S2057" i="1"/>
  <c r="T2057" i="1" s="1"/>
  <c r="M2053" i="1"/>
  <c r="Y2053" i="1"/>
  <c r="AA2053" i="1" s="1"/>
  <c r="X2053" i="1"/>
  <c r="Z2053" i="1" s="1"/>
  <c r="M2049" i="1"/>
  <c r="Y2049" i="1"/>
  <c r="AA2049" i="1" s="1"/>
  <c r="AI2049" i="1" s="1"/>
  <c r="S2049" i="1"/>
  <c r="T2049" i="1" s="1"/>
  <c r="S2045" i="1"/>
  <c r="T2045" i="1" s="1"/>
  <c r="X2045" i="1"/>
  <c r="Z2045" i="1" s="1"/>
  <c r="M2037" i="1"/>
  <c r="X2037" i="1"/>
  <c r="Z2037" i="1" s="1"/>
  <c r="S2037" i="1"/>
  <c r="T2037" i="1" s="1"/>
  <c r="Y2029" i="1"/>
  <c r="AA2029" i="1" s="1"/>
  <c r="M2029" i="1"/>
  <c r="S2029" i="1"/>
  <c r="T2029" i="1" s="1"/>
  <c r="M2025" i="1"/>
  <c r="X2025" i="1"/>
  <c r="Z2025" i="1" s="1"/>
  <c r="Y2025" i="1"/>
  <c r="AA2025" i="1" s="1"/>
  <c r="S2013" i="1"/>
  <c r="T2013" i="1" s="1"/>
  <c r="Y2013" i="1"/>
  <c r="AA2013" i="1" s="1"/>
  <c r="AI2013" i="1" s="1"/>
  <c r="S2009" i="1"/>
  <c r="T2009" i="1" s="1"/>
  <c r="Y2009" i="1"/>
  <c r="AA2009" i="1" s="1"/>
  <c r="AI2009" i="1" s="1"/>
  <c r="M2009" i="1"/>
  <c r="S2005" i="1"/>
  <c r="T2005" i="1" s="1"/>
  <c r="Y2005" i="1"/>
  <c r="AA2005" i="1" s="1"/>
  <c r="AI2005" i="1" s="1"/>
  <c r="M2005" i="1"/>
  <c r="X2001" i="1"/>
  <c r="Z2001" i="1" s="1"/>
  <c r="Y2001" i="1"/>
  <c r="AA2001" i="1" s="1"/>
  <c r="M2001" i="1"/>
  <c r="Y1993" i="1"/>
  <c r="AA1993" i="1" s="1"/>
  <c r="X1993" i="1"/>
  <c r="Z1993" i="1" s="1"/>
  <c r="Y1977" i="1"/>
  <c r="AA1977" i="1" s="1"/>
  <c r="AI1977" i="1" s="1"/>
  <c r="S1977" i="1"/>
  <c r="T1977" i="1" s="1"/>
  <c r="S1973" i="1"/>
  <c r="T1973" i="1" s="1"/>
  <c r="M1973" i="1"/>
  <c r="Y1969" i="1"/>
  <c r="AA1969" i="1" s="1"/>
  <c r="X1969" i="1"/>
  <c r="Z1969" i="1" s="1"/>
  <c r="S1969" i="1"/>
  <c r="T1969" i="1" s="1"/>
  <c r="X1949" i="1"/>
  <c r="Z1949" i="1" s="1"/>
  <c r="AI1949" i="1" s="1"/>
  <c r="S1949" i="1"/>
  <c r="T1949" i="1" s="1"/>
  <c r="Y1941" i="1"/>
  <c r="AA1941" i="1" s="1"/>
  <c r="S1941" i="1"/>
  <c r="T1941" i="1" s="1"/>
  <c r="Y1933" i="1"/>
  <c r="AA1933" i="1" s="1"/>
  <c r="X1933" i="1"/>
  <c r="Z1933" i="1" s="1"/>
  <c r="S1933" i="1"/>
  <c r="T1933" i="1" s="1"/>
  <c r="S1929" i="1"/>
  <c r="T1929" i="1" s="1"/>
  <c r="Y1929" i="1"/>
  <c r="AA1929" i="1" s="1"/>
  <c r="M1921" i="1"/>
  <c r="X1921" i="1"/>
  <c r="Z1921" i="1" s="1"/>
  <c r="Y1921" i="1"/>
  <c r="AA1921" i="1" s="1"/>
  <c r="M1917" i="1"/>
  <c r="X1917" i="1"/>
  <c r="Z1917" i="1" s="1"/>
  <c r="S1917" i="1"/>
  <c r="T1917" i="1" s="1"/>
  <c r="M1909" i="1"/>
  <c r="S1909" i="1"/>
  <c r="T1909" i="1" s="1"/>
  <c r="M1897" i="1"/>
  <c r="X1897" i="1"/>
  <c r="Z1897" i="1" s="1"/>
  <c r="M1893" i="1"/>
  <c r="Y1893" i="1"/>
  <c r="AA1893" i="1" s="1"/>
  <c r="AI1893" i="1" s="1"/>
  <c r="S1893" i="1"/>
  <c r="T1893" i="1" s="1"/>
  <c r="Y1889" i="1"/>
  <c r="AA1889" i="1" s="1"/>
  <c r="S1889" i="1"/>
  <c r="T1889" i="1" s="1"/>
  <c r="M1889" i="1"/>
  <c r="X1889" i="1"/>
  <c r="Z1889" i="1" s="1"/>
  <c r="M1881" i="1"/>
  <c r="S1881" i="1"/>
  <c r="T1881" i="1" s="1"/>
  <c r="Y1881" i="1"/>
  <c r="AA1881" i="1" s="1"/>
  <c r="M1865" i="1"/>
  <c r="Y1865" i="1"/>
  <c r="AA1865" i="1" s="1"/>
  <c r="AI1865" i="1" s="1"/>
  <c r="M1861" i="1"/>
  <c r="X1861" i="1"/>
  <c r="Z1861" i="1" s="1"/>
  <c r="Y1861" i="1"/>
  <c r="AA1861" i="1" s="1"/>
  <c r="X1857" i="1"/>
  <c r="Z1857" i="1" s="1"/>
  <c r="Y1857" i="1"/>
  <c r="AA1857" i="1" s="1"/>
  <c r="Y1853" i="1"/>
  <c r="AA1853" i="1" s="1"/>
  <c r="X1853" i="1"/>
  <c r="Z1853" i="1" s="1"/>
  <c r="M1853" i="1"/>
  <c r="M1849" i="1"/>
  <c r="S1849" i="1"/>
  <c r="T1849" i="1" s="1"/>
  <c r="Y1849" i="1"/>
  <c r="AA1849" i="1" s="1"/>
  <c r="AI1849" i="1" s="1"/>
  <c r="M1845" i="1"/>
  <c r="Y1845" i="1"/>
  <c r="AA1845" i="1" s="1"/>
  <c r="M1841" i="1"/>
  <c r="Y1841" i="1"/>
  <c r="AA1841" i="1" s="1"/>
  <c r="X1841" i="1"/>
  <c r="Z1841" i="1" s="1"/>
  <c r="Y1833" i="1"/>
  <c r="AA1833" i="1" s="1"/>
  <c r="X1833" i="1"/>
  <c r="Z1833" i="1" s="1"/>
  <c r="S1829" i="1"/>
  <c r="T1829" i="1" s="1"/>
  <c r="Y1829" i="1"/>
  <c r="AA1829" i="1" s="1"/>
  <c r="X1829" i="1"/>
  <c r="Z1829" i="1" s="1"/>
  <c r="M1809" i="1"/>
  <c r="X1809" i="1"/>
  <c r="Z1809" i="1" s="1"/>
  <c r="M1801" i="1"/>
  <c r="X1801" i="1"/>
  <c r="Z1801" i="1" s="1"/>
  <c r="X1773" i="1"/>
  <c r="Z1773" i="1" s="1"/>
  <c r="Y1773" i="1"/>
  <c r="AA1773" i="1" s="1"/>
  <c r="X1769" i="1"/>
  <c r="Z1769" i="1" s="1"/>
  <c r="S1769" i="1"/>
  <c r="T1769" i="1" s="1"/>
  <c r="M1757" i="1"/>
  <c r="S1757" i="1"/>
  <c r="T1757" i="1" s="1"/>
  <c r="M1753" i="1"/>
  <c r="Y1753" i="1"/>
  <c r="AA1753" i="1" s="1"/>
  <c r="AI1753" i="1" s="1"/>
  <c r="M1745" i="1"/>
  <c r="Y1745" i="1"/>
  <c r="AA1745" i="1" s="1"/>
  <c r="X1745" i="1"/>
  <c r="Z1745" i="1" s="1"/>
  <c r="M1741" i="1"/>
  <c r="Y1741" i="1"/>
  <c r="AA1741" i="1" s="1"/>
  <c r="X1741" i="1"/>
  <c r="Z1741" i="1" s="1"/>
  <c r="M1733" i="1"/>
  <c r="X1733" i="1"/>
  <c r="Z1733" i="1" s="1"/>
  <c r="S1733" i="1"/>
  <c r="T1733" i="1" s="1"/>
  <c r="X1725" i="1"/>
  <c r="Z1725" i="1" s="1"/>
  <c r="M1725" i="1"/>
  <c r="M1985" i="1"/>
  <c r="Y1985" i="1"/>
  <c r="AA1985" i="1" s="1"/>
  <c r="X1985" i="1"/>
  <c r="Z1985" i="1" s="1"/>
  <c r="Y2617" i="1"/>
  <c r="AA2617" i="1" s="1"/>
  <c r="M2621" i="1"/>
  <c r="X2645" i="1"/>
  <c r="Z2645" i="1" s="1"/>
  <c r="M2641" i="1"/>
  <c r="M2637" i="1"/>
  <c r="M2633" i="1"/>
  <c r="S2553" i="1"/>
  <c r="T2553" i="1" s="1"/>
  <c r="X2357" i="1"/>
  <c r="Z2357" i="1" s="1"/>
  <c r="M1933" i="1"/>
  <c r="M1949" i="1"/>
  <c r="M1969" i="1"/>
  <c r="M1989" i="1"/>
  <c r="M2013" i="1"/>
  <c r="Y2133" i="1"/>
  <c r="AA2133" i="1" s="1"/>
  <c r="M2209" i="1"/>
  <c r="Y2581" i="1"/>
  <c r="AA2581" i="1" s="1"/>
  <c r="AI2581" i="1" s="1"/>
  <c r="S2121" i="1"/>
  <c r="T2121" i="1" s="1"/>
  <c r="X2301" i="1"/>
  <c r="Z2301" i="1" s="1"/>
  <c r="S2341" i="1"/>
  <c r="T2341" i="1" s="1"/>
  <c r="S2161" i="1"/>
  <c r="T2161" i="1" s="1"/>
  <c r="X2245" i="1"/>
  <c r="Z2245" i="1" s="1"/>
  <c r="AI2245" i="1" s="1"/>
  <c r="Y1973" i="1"/>
  <c r="AA1973" i="1" s="1"/>
  <c r="X2125" i="1"/>
  <c r="Z2125" i="1" s="1"/>
  <c r="S1865" i="1"/>
  <c r="T1865" i="1" s="1"/>
  <c r="X1845" i="1"/>
  <c r="Z1845" i="1" s="1"/>
  <c r="S1853" i="1"/>
  <c r="T1853" i="1" s="1"/>
  <c r="X2029" i="1"/>
  <c r="Z2029" i="1" s="1"/>
  <c r="Y1809" i="1"/>
  <c r="AA1809" i="1" s="1"/>
  <c r="S1845" i="1"/>
  <c r="T1845" i="1" s="1"/>
  <c r="Y1733" i="1"/>
  <c r="AA1733" i="1" s="1"/>
  <c r="X1929" i="1"/>
  <c r="Z1929" i="1" s="1"/>
  <c r="M2577" i="1"/>
  <c r="S2577" i="1"/>
  <c r="T2577" i="1" s="1"/>
  <c r="X2573" i="1"/>
  <c r="Z2573" i="1" s="1"/>
  <c r="S2573" i="1"/>
  <c r="T2573" i="1" s="1"/>
  <c r="M2565" i="1"/>
  <c r="S2565" i="1"/>
  <c r="T2565" i="1" s="1"/>
  <c r="M2545" i="1"/>
  <c r="X2545" i="1"/>
  <c r="Z2545" i="1" s="1"/>
  <c r="M2537" i="1"/>
  <c r="Y2537" i="1"/>
  <c r="AA2537" i="1" s="1"/>
  <c r="AI2537" i="1" s="1"/>
  <c r="M2529" i="1"/>
  <c r="Y2529" i="1"/>
  <c r="AA2529" i="1" s="1"/>
  <c r="Y2525" i="1"/>
  <c r="AA2525" i="1" s="1"/>
  <c r="X2525" i="1"/>
  <c r="Z2525" i="1" s="1"/>
  <c r="S2525" i="1"/>
  <c r="T2525" i="1" s="1"/>
  <c r="M2521" i="1"/>
  <c r="Y2521" i="1"/>
  <c r="AA2521" i="1" s="1"/>
  <c r="M2517" i="1"/>
  <c r="Y2517" i="1"/>
  <c r="AA2517" i="1" s="1"/>
  <c r="M2509" i="1"/>
  <c r="S2509" i="1"/>
  <c r="T2509" i="1" s="1"/>
  <c r="M2505" i="1"/>
  <c r="S2505" i="1"/>
  <c r="T2505" i="1" s="1"/>
  <c r="Y2501" i="1"/>
  <c r="AA2501" i="1" s="1"/>
  <c r="AI2501" i="1" s="1"/>
  <c r="M2501" i="1"/>
  <c r="Y2493" i="1"/>
  <c r="AA2493" i="1" s="1"/>
  <c r="S2493" i="1"/>
  <c r="T2493" i="1" s="1"/>
  <c r="M2489" i="1"/>
  <c r="S2489" i="1"/>
  <c r="T2489" i="1" s="1"/>
  <c r="X2489" i="1"/>
  <c r="Z2489" i="1" s="1"/>
  <c r="M2485" i="1"/>
  <c r="X2485" i="1"/>
  <c r="Z2485" i="1" s="1"/>
  <c r="AI2485" i="1" s="1"/>
  <c r="X2477" i="1"/>
  <c r="Z2477" i="1" s="1"/>
  <c r="M2477" i="1"/>
  <c r="Y2465" i="1"/>
  <c r="AA2465" i="1" s="1"/>
  <c r="S2465" i="1"/>
  <c r="T2465" i="1" s="1"/>
  <c r="X2465" i="1"/>
  <c r="Z2465" i="1" s="1"/>
  <c r="X2461" i="1"/>
  <c r="Z2461" i="1" s="1"/>
  <c r="Y2461" i="1"/>
  <c r="AA2461" i="1" s="1"/>
  <c r="X2457" i="1"/>
  <c r="Z2457" i="1" s="1"/>
  <c r="Y2457" i="1"/>
  <c r="AA2457" i="1" s="1"/>
  <c r="M2449" i="1"/>
  <c r="X2449" i="1"/>
  <c r="Z2449" i="1" s="1"/>
  <c r="M2441" i="1"/>
  <c r="X2441" i="1"/>
  <c r="Z2441" i="1" s="1"/>
  <c r="AI2441" i="1" s="1"/>
  <c r="X2425" i="1"/>
  <c r="Z2425" i="1" s="1"/>
  <c r="Y2425" i="1"/>
  <c r="AA2425" i="1" s="1"/>
  <c r="X2421" i="1"/>
  <c r="Z2421" i="1" s="1"/>
  <c r="Y2421" i="1"/>
  <c r="AA2421" i="1" s="1"/>
  <c r="M2413" i="1"/>
  <c r="X2413" i="1"/>
  <c r="Z2413" i="1" s="1"/>
  <c r="Y2413" i="1"/>
  <c r="AA2413" i="1" s="1"/>
  <c r="M2405" i="1"/>
  <c r="X2405" i="1"/>
  <c r="Z2405" i="1" s="1"/>
  <c r="Y2405" i="1"/>
  <c r="AA2405" i="1" s="1"/>
  <c r="S2393" i="1"/>
  <c r="T2393" i="1" s="1"/>
  <c r="M2393" i="1"/>
  <c r="Y2393" i="1"/>
  <c r="AA2393" i="1" s="1"/>
  <c r="AI2393" i="1" s="1"/>
  <c r="S2385" i="1"/>
  <c r="T2385" i="1" s="1"/>
  <c r="Y2385" i="1"/>
  <c r="AA2385" i="1" s="1"/>
  <c r="X2385" i="1"/>
  <c r="Z2385" i="1" s="1"/>
  <c r="M2381" i="1"/>
  <c r="S2381" i="1"/>
  <c r="T2381" i="1" s="1"/>
  <c r="X2381" i="1"/>
  <c r="Z2381" i="1" s="1"/>
  <c r="AI2381" i="1" s="1"/>
  <c r="S2377" i="1"/>
  <c r="T2377" i="1" s="1"/>
  <c r="X2377" i="1"/>
  <c r="Z2377" i="1" s="1"/>
  <c r="Y2373" i="1"/>
  <c r="AA2373" i="1" s="1"/>
  <c r="AI2373" i="1" s="1"/>
  <c r="S2373" i="1"/>
  <c r="T2373" i="1" s="1"/>
  <c r="M2369" i="1"/>
  <c r="Y2369" i="1"/>
  <c r="AA2369" i="1" s="1"/>
  <c r="M2361" i="1"/>
  <c r="S2361" i="1"/>
  <c r="T2361" i="1" s="1"/>
  <c r="X2361" i="1"/>
  <c r="Z2361" i="1" s="1"/>
  <c r="AI2361" i="1" s="1"/>
  <c r="S2357" i="1"/>
  <c r="T2357" i="1" s="1"/>
  <c r="Y2357" i="1"/>
  <c r="AA2357" i="1" s="1"/>
  <c r="Y2353" i="1"/>
  <c r="AA2353" i="1" s="1"/>
  <c r="S2353" i="1"/>
  <c r="T2353" i="1" s="1"/>
  <c r="M2349" i="1"/>
  <c r="Y2349" i="1"/>
  <c r="AA2349" i="1" s="1"/>
  <c r="S2349" i="1"/>
  <c r="T2349" i="1" s="1"/>
  <c r="X2349" i="1"/>
  <c r="Z2349" i="1" s="1"/>
  <c r="Y2645" i="1"/>
  <c r="AA2645" i="1" s="1"/>
  <c r="Y2601" i="1"/>
  <c r="AA2601" i="1" s="1"/>
  <c r="Y2569" i="1"/>
  <c r="AA2569" i="1" s="1"/>
  <c r="X2529" i="1"/>
  <c r="Z2529" i="1" s="1"/>
  <c r="X2353" i="1"/>
  <c r="Z2353" i="1" s="1"/>
  <c r="X2561" i="1"/>
  <c r="Z2561" i="1" s="1"/>
  <c r="S2153" i="1"/>
  <c r="T2153" i="1" s="1"/>
  <c r="Y2289" i="1"/>
  <c r="AA2289" i="1" s="1"/>
  <c r="AI2289" i="1" s="1"/>
  <c r="X2293" i="1"/>
  <c r="Z2293" i="1" s="1"/>
  <c r="X2153" i="1"/>
  <c r="Z2153" i="1" s="1"/>
  <c r="AI2153" i="1" s="1"/>
  <c r="X2209" i="1"/>
  <c r="Z2209" i="1" s="1"/>
  <c r="X2277" i="1"/>
  <c r="Z2277" i="1" s="1"/>
  <c r="Y2117" i="1"/>
  <c r="AA2117" i="1" s="1"/>
  <c r="X2117" i="1"/>
  <c r="Z2117" i="1" s="1"/>
  <c r="X2641" i="1"/>
  <c r="Z2641" i="1" s="1"/>
  <c r="AI2641" i="1" s="1"/>
  <c r="X2605" i="1"/>
  <c r="Z2605" i="1" s="1"/>
  <c r="Y2597" i="1"/>
  <c r="AA2597" i="1" s="1"/>
  <c r="Y2637" i="1"/>
  <c r="AA2637" i="1" s="1"/>
  <c r="AI2637" i="1" s="1"/>
  <c r="X2633" i="1"/>
  <c r="Z2633" i="1" s="1"/>
  <c r="AI2633" i="1" s="1"/>
  <c r="M92" i="1"/>
  <c r="M180" i="1"/>
  <c r="M296" i="1"/>
  <c r="M552" i="1"/>
  <c r="Y2577" i="1"/>
  <c r="AA2577" i="1" s="1"/>
  <c r="AI2577" i="1" s="1"/>
  <c r="Y2561" i="1"/>
  <c r="AA2561" i="1" s="1"/>
  <c r="X2565" i="1"/>
  <c r="Z2565" i="1" s="1"/>
  <c r="AI2565" i="1" s="1"/>
  <c r="S2585" i="1"/>
  <c r="T2585" i="1" s="1"/>
  <c r="Y2449" i="1"/>
  <c r="AA2449" i="1" s="1"/>
  <c r="S2149" i="1"/>
  <c r="T2149" i="1" s="1"/>
  <c r="M4" i="1"/>
  <c r="Y2477" i="1"/>
  <c r="AA2477" i="1" s="1"/>
  <c r="S2481" i="1"/>
  <c r="T2481" i="1" s="1"/>
  <c r="Y2189" i="1"/>
  <c r="AA2189" i="1" s="1"/>
  <c r="X2593" i="1"/>
  <c r="Z2593" i="1" s="1"/>
  <c r="AI2593" i="1" s="1"/>
  <c r="X1941" i="1"/>
  <c r="Z1941" i="1" s="1"/>
  <c r="S1961" i="1"/>
  <c r="T1961" i="1" s="1"/>
  <c r="X1973" i="1"/>
  <c r="Z1973" i="1" s="1"/>
  <c r="M1993" i="1"/>
  <c r="M2021" i="1"/>
  <c r="M2145" i="1"/>
  <c r="M2261" i="1"/>
  <c r="M2373" i="1"/>
  <c r="S2501" i="1"/>
  <c r="T2501" i="1" s="1"/>
  <c r="M2581" i="1"/>
  <c r="Y2489" i="1"/>
  <c r="AA2489" i="1" s="1"/>
  <c r="S2397" i="1"/>
  <c r="T2397" i="1" s="1"/>
  <c r="Y2377" i="1"/>
  <c r="AA2377" i="1" s="1"/>
  <c r="X2305" i="1"/>
  <c r="Z2305" i="1" s="1"/>
  <c r="Y2145" i="1"/>
  <c r="AA2145" i="1" s="1"/>
  <c r="Y2181" i="1"/>
  <c r="AA2181" i="1" s="1"/>
  <c r="AI2181" i="1" s="1"/>
  <c r="S2157" i="1"/>
  <c r="T2157" i="1" s="1"/>
  <c r="S2221" i="1"/>
  <c r="T2221" i="1" s="1"/>
  <c r="Y2249" i="1"/>
  <c r="AA2249" i="1" s="1"/>
  <c r="S2177" i="1"/>
  <c r="T2177" i="1" s="1"/>
  <c r="X2141" i="1"/>
  <c r="Z2141" i="1" s="1"/>
  <c r="Y2037" i="1"/>
  <c r="AA2037" i="1" s="1"/>
  <c r="Y2081" i="1"/>
  <c r="AA2081" i="1" s="1"/>
  <c r="AI2081" i="1" s="1"/>
  <c r="X2121" i="1"/>
  <c r="Z2121" i="1" s="1"/>
  <c r="S2117" i="1"/>
  <c r="T2117" i="1" s="1"/>
  <c r="X2109" i="1"/>
  <c r="Z2109" i="1" s="1"/>
  <c r="Y1961" i="1"/>
  <c r="AA1961" i="1" s="1"/>
  <c r="AI1961" i="1" s="1"/>
  <c r="X1981" i="1"/>
  <c r="Z1981" i="1" s="1"/>
  <c r="AI1981" i="1" s="1"/>
  <c r="X1757" i="1"/>
  <c r="Z1757" i="1" s="1"/>
  <c r="AI1757" i="1" s="1"/>
  <c r="X1881" i="1"/>
  <c r="Z1881" i="1" s="1"/>
  <c r="S1989" i="1"/>
  <c r="T1989" i="1" s="1"/>
  <c r="S1741" i="1"/>
  <c r="T1741" i="1" s="1"/>
  <c r="S1745" i="1"/>
  <c r="T1745" i="1" s="1"/>
  <c r="AE473" i="1"/>
  <c r="AE471" i="1"/>
  <c r="AE469" i="1"/>
  <c r="AE465" i="1"/>
  <c r="AE348" i="1"/>
  <c r="AE629" i="1"/>
  <c r="AE447" i="1"/>
  <c r="AE430" i="1"/>
  <c r="AE412" i="1"/>
  <c r="AE384" i="1"/>
  <c r="AE368" i="1"/>
  <c r="AE354" i="1"/>
  <c r="AE344" i="1"/>
  <c r="AE244" i="1"/>
  <c r="AE232" i="1"/>
  <c r="AE218" i="1"/>
  <c r="AE213" i="1"/>
  <c r="AE204" i="1"/>
  <c r="AE182" i="1"/>
  <c r="AE180" i="1"/>
  <c r="AE172" i="1"/>
  <c r="AE168" i="1"/>
  <c r="AE164" i="1"/>
  <c r="AE158" i="1"/>
  <c r="AE156" i="1"/>
  <c r="AE146" i="1"/>
  <c r="AE142" i="1"/>
  <c r="AE140" i="1"/>
  <c r="AE136" i="1"/>
  <c r="AE78" i="1"/>
  <c r="AE64" i="1"/>
  <c r="AE62" i="1"/>
  <c r="AE57" i="1"/>
  <c r="AE51" i="1"/>
  <c r="AE41" i="1"/>
  <c r="AE35" i="1"/>
  <c r="AE33" i="1"/>
  <c r="AE31" i="1"/>
  <c r="AE25" i="1"/>
  <c r="AE17" i="1"/>
  <c r="AE15" i="1"/>
  <c r="AE13" i="1"/>
  <c r="AE841" i="1"/>
  <c r="AE845" i="1"/>
  <c r="AE923" i="1"/>
  <c r="AE935" i="1"/>
  <c r="AE945" i="1"/>
  <c r="AE953" i="1"/>
  <c r="AE961" i="1"/>
  <c r="AE969" i="1"/>
  <c r="AE973" i="1"/>
  <c r="AE991" i="1"/>
  <c r="AE995" i="1"/>
  <c r="AE1002" i="1"/>
  <c r="AE1726" i="1"/>
  <c r="AE1756" i="1"/>
  <c r="AE1780" i="1"/>
  <c r="AE1800" i="1"/>
  <c r="AE1598" i="1"/>
  <c r="AE1602" i="1"/>
  <c r="AE1940" i="1"/>
  <c r="AE1944" i="1"/>
  <c r="AE1956" i="1"/>
  <c r="AE1960" i="1"/>
  <c r="AE1975" i="1"/>
  <c r="AE1983" i="1"/>
  <c r="AE2049" i="1"/>
  <c r="AE1368" i="1"/>
  <c r="AE2064" i="1"/>
  <c r="AE2112" i="1"/>
  <c r="AE2135" i="1"/>
  <c r="AE2144" i="1"/>
  <c r="AE2161" i="1"/>
  <c r="AE1384" i="1"/>
  <c r="AE1391" i="1"/>
  <c r="AE1312" i="1"/>
  <c r="AE1316" i="1"/>
  <c r="AE1324" i="1"/>
  <c r="AE2339" i="1"/>
  <c r="AE2343" i="1"/>
  <c r="AE2352" i="1"/>
  <c r="AE584" i="1"/>
  <c r="AE1356" i="1"/>
  <c r="AE2362" i="1"/>
  <c r="AE2370" i="1"/>
  <c r="AB3267" i="1"/>
  <c r="AB3266" i="1"/>
  <c r="AB3265" i="1"/>
  <c r="AB3268" i="1"/>
  <c r="AB3269" i="1"/>
  <c r="AB3264" i="1"/>
  <c r="AE1273" i="1"/>
  <c r="AE1325" i="1"/>
  <c r="AE2212" i="1"/>
  <c r="AE2228" i="1"/>
  <c r="AE2252" i="1"/>
  <c r="AE2264" i="1"/>
  <c r="AE2280" i="1"/>
  <c r="AE2286" i="1"/>
  <c r="AE2340" i="1"/>
  <c r="AE223" i="1"/>
  <c r="AE776" i="1"/>
  <c r="AE1037" i="1"/>
  <c r="AE1447" i="1"/>
  <c r="AE1448" i="1"/>
  <c r="AE2363" i="1"/>
  <c r="AE2367" i="1"/>
  <c r="AE2375" i="1"/>
  <c r="AE2379" i="1"/>
  <c r="S1753" i="1"/>
  <c r="T1753" i="1" s="1"/>
  <c r="AB3261" i="1"/>
  <c r="AB3260" i="1"/>
  <c r="AB3259" i="1"/>
  <c r="AB3263" i="1"/>
  <c r="AB3262" i="1"/>
  <c r="AB3256" i="1"/>
  <c r="AB3253" i="1"/>
  <c r="AB3246" i="1"/>
  <c r="AB3252" i="1"/>
  <c r="AB3258" i="1"/>
  <c r="AB3251" i="1"/>
  <c r="AB3254" i="1"/>
  <c r="AB3257" i="1"/>
  <c r="AB3255" i="1"/>
  <c r="AB3248" i="1"/>
  <c r="AB3250" i="1"/>
  <c r="AB3249" i="1"/>
  <c r="AB3247" i="1"/>
  <c r="AI311" i="1"/>
  <c r="AI1263" i="1"/>
  <c r="AE2356" i="1"/>
  <c r="AE1364" i="1"/>
  <c r="AE2550" i="1"/>
  <c r="AE2625" i="1"/>
  <c r="AI1023" i="1"/>
  <c r="AI1015" i="1"/>
  <c r="AE499" i="1"/>
  <c r="AE1111" i="1"/>
  <c r="AE1119" i="1"/>
  <c r="AE1127" i="1"/>
  <c r="AE1416" i="1"/>
  <c r="AE1432" i="1"/>
  <c r="AE1422" i="1"/>
  <c r="AE1459" i="1"/>
  <c r="AE1481" i="1"/>
  <c r="AE1507" i="1"/>
  <c r="AE1478" i="1"/>
  <c r="AE1562" i="1"/>
  <c r="AE1571" i="1"/>
  <c r="AE1618" i="1"/>
  <c r="AE1719" i="1"/>
  <c r="AE1735" i="1"/>
  <c r="AE2241" i="1"/>
  <c r="AE2254" i="1"/>
  <c r="AE2341" i="1"/>
  <c r="AE1493" i="1"/>
  <c r="AE1742" i="1"/>
  <c r="AE1034" i="1"/>
  <c r="AE2017" i="1"/>
  <c r="AE1349" i="1"/>
  <c r="AE1320" i="1"/>
  <c r="AE2259" i="1"/>
  <c r="AE2266" i="1"/>
  <c r="AI2576" i="1"/>
  <c r="AI1465" i="1"/>
  <c r="AI1319" i="1"/>
  <c r="AI2154" i="1"/>
  <c r="AI550" i="1"/>
  <c r="AE1423" i="1"/>
  <c r="AE1428" i="1"/>
  <c r="AE1433" i="1"/>
  <c r="AE1437" i="1"/>
  <c r="AE1443" i="1"/>
  <c r="AE1453" i="1"/>
  <c r="AE1473" i="1"/>
  <c r="AE1497" i="1"/>
  <c r="AE1460" i="1"/>
  <c r="AE1470" i="1"/>
  <c r="AE1487" i="1"/>
  <c r="AE1489" i="1"/>
  <c r="AE1499" i="1"/>
  <c r="AE1504" i="1"/>
  <c r="AE1555" i="1"/>
  <c r="AE1559" i="1"/>
  <c r="AE1563" i="1"/>
  <c r="AE1578" i="1"/>
  <c r="AE1583" i="1"/>
  <c r="AE1587" i="1"/>
  <c r="AE1607" i="1"/>
  <c r="AE1623" i="1"/>
  <c r="AE1645" i="1"/>
  <c r="AE1661" i="1"/>
  <c r="AE1676" i="1"/>
  <c r="AE1686" i="1"/>
  <c r="AE1693" i="1"/>
  <c r="AE1703" i="1"/>
  <c r="AE2414" i="1"/>
  <c r="AE2433" i="1"/>
  <c r="AE2436" i="1"/>
  <c r="AE2444" i="1"/>
  <c r="AE2449" i="1"/>
  <c r="AE2458" i="1"/>
  <c r="AE2484" i="1"/>
  <c r="AE2557" i="1"/>
  <c r="AE2603" i="1"/>
  <c r="M1929" i="1"/>
  <c r="M1833" i="1"/>
  <c r="AE527" i="1"/>
  <c r="AE1010" i="1"/>
  <c r="AE1015" i="1"/>
  <c r="AE1018" i="1"/>
  <c r="AE1030" i="1"/>
  <c r="AE1040" i="1"/>
  <c r="AE1048" i="1"/>
  <c r="AE1542" i="1"/>
  <c r="AE1399" i="1"/>
  <c r="AE1760" i="1"/>
  <c r="AE1764" i="1"/>
  <c r="AE1776" i="1"/>
  <c r="AE1784" i="1"/>
  <c r="AE1785" i="1"/>
  <c r="AE1788" i="1"/>
  <c r="AE1792" i="1"/>
  <c r="AE1805" i="1"/>
  <c r="AE1630" i="1"/>
  <c r="AE1634" i="1"/>
  <c r="AE1590" i="1"/>
  <c r="AE1811" i="1"/>
  <c r="AE1815" i="1"/>
  <c r="AE1823" i="1"/>
  <c r="AE1839" i="1"/>
  <c r="AE1847" i="1"/>
  <c r="AE1871" i="1"/>
  <c r="AE1899" i="1"/>
  <c r="AE1907" i="1"/>
  <c r="AE1916" i="1"/>
  <c r="AE1920" i="1"/>
  <c r="AE1932" i="1"/>
  <c r="AE1952" i="1"/>
  <c r="AE1964" i="1"/>
  <c r="AE1971" i="1"/>
  <c r="AE1979" i="1"/>
  <c r="AE2006" i="1"/>
  <c r="Y1917" i="1"/>
  <c r="AA1917" i="1" s="1"/>
  <c r="AE5" i="1"/>
  <c r="AE802" i="1"/>
  <c r="M2493" i="1"/>
  <c r="M2461" i="1"/>
  <c r="M2321" i="1"/>
  <c r="M1805" i="1"/>
  <c r="AI294" i="1"/>
  <c r="AI510" i="1"/>
  <c r="AI1183" i="1"/>
  <c r="AE789" i="1"/>
  <c r="AE439" i="1"/>
  <c r="AE298" i="1"/>
  <c r="AE186" i="1"/>
  <c r="AE116" i="1"/>
  <c r="AE948" i="1"/>
  <c r="AE1068" i="1"/>
  <c r="AE1092" i="1"/>
  <c r="AE1145" i="1"/>
  <c r="AE2000" i="1"/>
  <c r="AE2020" i="1"/>
  <c r="AE2024" i="1"/>
  <c r="AE2028" i="1"/>
  <c r="AE2032" i="1"/>
  <c r="AE2048" i="1"/>
  <c r="AE1343" i="1"/>
  <c r="AE1379" i="1"/>
  <c r="AE2055" i="1"/>
  <c r="AE2067" i="1"/>
  <c r="AE2071" i="1"/>
  <c r="AE2075" i="1"/>
  <c r="AE2079" i="1"/>
  <c r="AE2083" i="1"/>
  <c r="AE2084" i="1"/>
  <c r="AE2086" i="1"/>
  <c r="AE2087" i="1"/>
  <c r="AE2090" i="1"/>
  <c r="AE2091" i="1"/>
  <c r="AE2092" i="1"/>
  <c r="AE2093" i="1"/>
  <c r="AE2108" i="1"/>
  <c r="AE2109" i="1"/>
  <c r="AE2113" i="1"/>
  <c r="AE2133" i="1"/>
  <c r="AE2137" i="1"/>
  <c r="AE2141" i="1"/>
  <c r="AE2158" i="1"/>
  <c r="AE2174" i="1"/>
  <c r="AE1282" i="1"/>
  <c r="AE2196" i="1"/>
  <c r="AE2216" i="1"/>
  <c r="AE2220" i="1"/>
  <c r="AE2256" i="1"/>
  <c r="AE2260" i="1"/>
  <c r="AE2267" i="1"/>
  <c r="AE2276" i="1"/>
  <c r="AE2277" i="1"/>
  <c r="AE2282" i="1"/>
  <c r="AE2294" i="1"/>
  <c r="AE2306" i="1"/>
  <c r="M2109" i="1"/>
  <c r="S2649" i="1"/>
  <c r="T2649" i="1" s="1"/>
  <c r="M2649" i="1"/>
  <c r="AB3232" i="1"/>
  <c r="AB3239" i="1"/>
  <c r="AB3240" i="1"/>
  <c r="AB3237" i="1"/>
  <c r="AB3233" i="1"/>
  <c r="AB3245" i="1"/>
  <c r="AB3238" i="1"/>
  <c r="AB3235" i="1"/>
  <c r="AB3236" i="1"/>
  <c r="AB3244" i="1"/>
  <c r="AB3243" i="1"/>
  <c r="AB3234" i="1"/>
  <c r="AB3242" i="1"/>
  <c r="AB3241" i="1"/>
  <c r="AB3231" i="1"/>
  <c r="AB3229" i="1"/>
  <c r="AB3226" i="1"/>
  <c r="AB3217" i="1"/>
  <c r="AB3223" i="1"/>
  <c r="AB3221" i="1"/>
  <c r="AB3228" i="1"/>
  <c r="AB3222" i="1"/>
  <c r="AB3227" i="1"/>
  <c r="AB3218" i="1"/>
  <c r="AB3220" i="1"/>
  <c r="AB3230" i="1"/>
  <c r="AB3225" i="1"/>
  <c r="AB3224" i="1"/>
  <c r="AB3219" i="1"/>
  <c r="AB3214" i="1"/>
  <c r="AB3212" i="1"/>
  <c r="AB3204" i="1"/>
  <c r="AB3211" i="1"/>
  <c r="AB3206" i="1"/>
  <c r="AB3216" i="1"/>
  <c r="AB3203" i="1"/>
  <c r="AB3201" i="1"/>
  <c r="AB3209" i="1"/>
  <c r="AB3205" i="1"/>
  <c r="AB3207" i="1"/>
  <c r="AB3202" i="1"/>
  <c r="AB3200" i="1"/>
  <c r="AB3215" i="1"/>
  <c r="AB3210" i="1"/>
  <c r="AB3199" i="1"/>
  <c r="AB3197" i="1"/>
  <c r="AB3213" i="1"/>
  <c r="AB3198" i="1"/>
  <c r="AB3208" i="1"/>
  <c r="AB3193" i="1"/>
  <c r="AB3194" i="1"/>
  <c r="AB3192" i="1"/>
  <c r="AB3190" i="1"/>
  <c r="AB3196" i="1"/>
  <c r="AB3195" i="1"/>
  <c r="AB3191" i="1"/>
  <c r="AB3182" i="1"/>
  <c r="AB3184" i="1"/>
  <c r="AB3180" i="1"/>
  <c r="AB3177" i="1"/>
  <c r="AB3188" i="1"/>
  <c r="AB3186" i="1"/>
  <c r="AB3185" i="1"/>
  <c r="AB3179" i="1"/>
  <c r="AB3189" i="1"/>
  <c r="AB3187" i="1"/>
  <c r="AB3178" i="1"/>
  <c r="AB3183" i="1"/>
  <c r="AB3181" i="1"/>
  <c r="AB3168" i="1"/>
  <c r="AB3164" i="1"/>
  <c r="AB3169" i="1"/>
  <c r="AB3170" i="1"/>
  <c r="AB3161" i="1"/>
  <c r="AB3167" i="1"/>
  <c r="AB3160" i="1"/>
  <c r="AB3175" i="1"/>
  <c r="AB3165" i="1"/>
  <c r="AB3172" i="1"/>
  <c r="AB3171" i="1"/>
  <c r="AB3173" i="1"/>
  <c r="AB3166" i="1"/>
  <c r="AB3163" i="1"/>
  <c r="AB3174" i="1"/>
  <c r="AB3162" i="1"/>
  <c r="AB3176" i="1"/>
  <c r="AB3152" i="1"/>
  <c r="AB3157" i="1"/>
  <c r="AB3156" i="1"/>
  <c r="AB3149" i="1"/>
  <c r="AB3158" i="1"/>
  <c r="AB3159" i="1"/>
  <c r="E9" i="22"/>
  <c r="E8" i="22"/>
  <c r="E7" i="22"/>
  <c r="F3" i="22"/>
  <c r="C23" i="22"/>
  <c r="D17" i="22"/>
  <c r="F10" i="22"/>
  <c r="E15" i="22"/>
  <c r="E16" i="22"/>
  <c r="E14" i="22"/>
  <c r="M2585" i="1"/>
  <c r="M2425" i="1"/>
  <c r="M2325" i="1"/>
  <c r="M2273" i="1"/>
  <c r="M2233" i="1"/>
  <c r="M2185" i="1"/>
  <c r="M2141" i="1"/>
  <c r="M2081" i="1"/>
  <c r="M2045" i="1"/>
  <c r="M1773" i="1"/>
  <c r="S2578" i="1"/>
  <c r="T2578" i="1" s="1"/>
  <c r="Y2578" i="1"/>
  <c r="AA2578" i="1" s="1"/>
  <c r="M2482" i="1"/>
  <c r="Y2482" i="1"/>
  <c r="AA2482" i="1" s="1"/>
  <c r="AI2482" i="1" s="1"/>
  <c r="M2422" i="1"/>
  <c r="X2422" i="1"/>
  <c r="Z2422" i="1" s="1"/>
  <c r="AI2422" i="1" s="1"/>
  <c r="Y2394" i="1"/>
  <c r="AA2394" i="1" s="1"/>
  <c r="X2394" i="1"/>
  <c r="Z2394" i="1" s="1"/>
  <c r="S2346" i="1"/>
  <c r="T2346" i="1" s="1"/>
  <c r="M2346" i="1"/>
  <c r="S2158" i="1"/>
  <c r="T2158" i="1" s="1"/>
  <c r="X2158" i="1"/>
  <c r="Z2158" i="1" s="1"/>
  <c r="Y2134" i="1"/>
  <c r="AA2134" i="1" s="1"/>
  <c r="S2134" i="1"/>
  <c r="T2134" i="1" s="1"/>
  <c r="M2094" i="1"/>
  <c r="Y2094" i="1"/>
  <c r="AA2094" i="1" s="1"/>
  <c r="AI2094" i="1" s="1"/>
  <c r="X2034" i="1"/>
  <c r="Z2034" i="1" s="1"/>
  <c r="S2034" i="1"/>
  <c r="T2034" i="1" s="1"/>
  <c r="Y2026" i="1"/>
  <c r="AA2026" i="1" s="1"/>
  <c r="S2026" i="1"/>
  <c r="T2026" i="1" s="1"/>
  <c r="Y1918" i="1"/>
  <c r="AA1918" i="1" s="1"/>
  <c r="AI1918" i="1" s="1"/>
  <c r="S1918" i="1"/>
  <c r="T1918" i="1" s="1"/>
  <c r="S1866" i="1"/>
  <c r="T1866" i="1" s="1"/>
  <c r="X1866" i="1"/>
  <c r="Z1866" i="1" s="1"/>
  <c r="X1854" i="1"/>
  <c r="Z1854" i="1" s="1"/>
  <c r="M1854" i="1"/>
  <c r="X1794" i="1"/>
  <c r="Z1794" i="1" s="1"/>
  <c r="Y1794" i="1"/>
  <c r="AA1794" i="1" s="1"/>
  <c r="X1645" i="1"/>
  <c r="Z1645" i="1" s="1"/>
  <c r="M1645" i="1"/>
  <c r="X1605" i="1"/>
  <c r="Z1605" i="1" s="1"/>
  <c r="Y1605" i="1"/>
  <c r="AA1605" i="1" s="1"/>
  <c r="M1573" i="1"/>
  <c r="S1573" i="1"/>
  <c r="T1573" i="1" s="1"/>
  <c r="M1565" i="1"/>
  <c r="X1565" i="1"/>
  <c r="Z1565" i="1" s="1"/>
  <c r="M1557" i="1"/>
  <c r="Y1557" i="1"/>
  <c r="AA1557" i="1" s="1"/>
  <c r="X1557" i="1"/>
  <c r="Z1557" i="1" s="1"/>
  <c r="M1449" i="1"/>
  <c r="Y1449" i="1"/>
  <c r="AA1449" i="1" s="1"/>
  <c r="AI1449" i="1" s="1"/>
  <c r="X1445" i="1"/>
  <c r="Z1445" i="1" s="1"/>
  <c r="AI1445" i="1" s="1"/>
  <c r="M1445" i="1"/>
  <c r="X1401" i="1"/>
  <c r="Z1401" i="1" s="1"/>
  <c r="Y1401" i="1"/>
  <c r="AA1401" i="1" s="1"/>
  <c r="M1349" i="1"/>
  <c r="S1349" i="1"/>
  <c r="T1349" i="1" s="1"/>
  <c r="M1341" i="1"/>
  <c r="X1341" i="1"/>
  <c r="Z1341" i="1" s="1"/>
  <c r="M1301" i="1"/>
  <c r="X1301" i="1"/>
  <c r="Z1301" i="1" s="1"/>
  <c r="M1257" i="1"/>
  <c r="Y1257" i="1"/>
  <c r="AA1257" i="1" s="1"/>
  <c r="Y1221" i="1"/>
  <c r="AA1221" i="1" s="1"/>
  <c r="X1221" i="1"/>
  <c r="Z1221" i="1" s="1"/>
  <c r="X1213" i="1"/>
  <c r="Z1213" i="1" s="1"/>
  <c r="AI1213" i="1" s="1"/>
  <c r="M1213" i="1"/>
  <c r="M1201" i="1"/>
  <c r="X1201" i="1"/>
  <c r="Z1201" i="1" s="1"/>
  <c r="AI1201" i="1" s="1"/>
  <c r="M1189" i="1"/>
  <c r="X1189" i="1"/>
  <c r="Z1189" i="1" s="1"/>
  <c r="AI1189" i="1" s="1"/>
  <c r="M1161" i="1"/>
  <c r="X1161" i="1"/>
  <c r="Z1161" i="1" s="1"/>
  <c r="AI1161" i="1" s="1"/>
  <c r="M1141" i="1"/>
  <c r="X1141" i="1"/>
  <c r="Z1141" i="1" s="1"/>
  <c r="AI1141" i="1" s="1"/>
  <c r="M1133" i="1"/>
  <c r="Y1133" i="1"/>
  <c r="AA1133" i="1" s="1"/>
  <c r="M1117" i="1"/>
  <c r="Y1117" i="1"/>
  <c r="AA1117" i="1" s="1"/>
  <c r="AI1117" i="1" s="1"/>
  <c r="M1101" i="1"/>
  <c r="X1101" i="1"/>
  <c r="Z1101" i="1" s="1"/>
  <c r="AI1101" i="1" s="1"/>
  <c r="M1093" i="1"/>
  <c r="Y1093" i="1"/>
  <c r="AA1093" i="1" s="1"/>
  <c r="AI1093" i="1" s="1"/>
  <c r="M1085" i="1"/>
  <c r="X1085" i="1"/>
  <c r="Z1085" i="1" s="1"/>
  <c r="M1077" i="1"/>
  <c r="Y1077" i="1"/>
  <c r="AA1077" i="1" s="1"/>
  <c r="AI1077" i="1" s="1"/>
  <c r="M1041" i="1"/>
  <c r="S1041" i="1"/>
  <c r="T1041" i="1" s="1"/>
  <c r="M1029" i="1"/>
  <c r="S1029" i="1"/>
  <c r="T1029" i="1" s="1"/>
  <c r="X1029" i="1"/>
  <c r="Z1029" i="1" s="1"/>
  <c r="AI1029" i="1" s="1"/>
  <c r="M925" i="1"/>
  <c r="Y925" i="1"/>
  <c r="AA925" i="1" s="1"/>
  <c r="M909" i="1"/>
  <c r="X909" i="1"/>
  <c r="Z909" i="1" s="1"/>
  <c r="Y909" i="1"/>
  <c r="AA909" i="1" s="1"/>
  <c r="M905" i="1"/>
  <c r="Y905" i="1"/>
  <c r="AA905" i="1" s="1"/>
  <c r="X905" i="1"/>
  <c r="Z905" i="1" s="1"/>
  <c r="M857" i="1"/>
  <c r="X857" i="1"/>
  <c r="Z857" i="1" s="1"/>
  <c r="AI857" i="1" s="1"/>
  <c r="M789" i="1"/>
  <c r="S789" i="1"/>
  <c r="T789" i="1" s="1"/>
  <c r="M733" i="1"/>
  <c r="S733" i="1"/>
  <c r="T733" i="1" s="1"/>
  <c r="Y733" i="1"/>
  <c r="AA733" i="1" s="1"/>
  <c r="AI733" i="1" s="1"/>
  <c r="M633" i="1"/>
  <c r="X633" i="1"/>
  <c r="Z633" i="1" s="1"/>
  <c r="AI633" i="1" s="1"/>
  <c r="M621" i="1"/>
  <c r="X621" i="1"/>
  <c r="Z621" i="1" s="1"/>
  <c r="M589" i="1"/>
  <c r="Y589" i="1"/>
  <c r="AA589" i="1" s="1"/>
  <c r="AI589" i="1" s="1"/>
  <c r="S589" i="1"/>
  <c r="T589" i="1" s="1"/>
  <c r="X585" i="1"/>
  <c r="Z585" i="1" s="1"/>
  <c r="AI585" i="1" s="1"/>
  <c r="M585" i="1"/>
  <c r="Y581" i="1"/>
  <c r="AA581" i="1" s="1"/>
  <c r="S581" i="1"/>
  <c r="T581" i="1" s="1"/>
  <c r="M561" i="1"/>
  <c r="X561" i="1"/>
  <c r="Z561" i="1" s="1"/>
  <c r="Y561" i="1"/>
  <c r="AA561" i="1" s="1"/>
  <c r="M557" i="1"/>
  <c r="X557" i="1"/>
  <c r="Z557" i="1" s="1"/>
  <c r="AI557" i="1" s="1"/>
  <c r="M545" i="1"/>
  <c r="Y545" i="1"/>
  <c r="AA545" i="1" s="1"/>
  <c r="M529" i="1"/>
  <c r="Y529" i="1"/>
  <c r="AA529" i="1" s="1"/>
  <c r="AI529" i="1" s="1"/>
  <c r="S529" i="1"/>
  <c r="T529" i="1" s="1"/>
  <c r="M477" i="1"/>
  <c r="S477" i="1"/>
  <c r="T477" i="1" s="1"/>
  <c r="X477" i="1"/>
  <c r="Z477" i="1" s="1"/>
  <c r="Y477" i="1"/>
  <c r="AA477" i="1" s="1"/>
  <c r="M437" i="1"/>
  <c r="Y437" i="1"/>
  <c r="AA437" i="1" s="1"/>
  <c r="X437" i="1"/>
  <c r="Z437" i="1" s="1"/>
  <c r="M421" i="1"/>
  <c r="X421" i="1"/>
  <c r="Z421" i="1" s="1"/>
  <c r="AI421" i="1" s="1"/>
  <c r="Y413" i="1"/>
  <c r="AA413" i="1" s="1"/>
  <c r="M413" i="1"/>
  <c r="S401" i="1"/>
  <c r="T401" i="1" s="1"/>
  <c r="Y401" i="1"/>
  <c r="AA401" i="1" s="1"/>
  <c r="M397" i="1"/>
  <c r="S397" i="1"/>
  <c r="T397" i="1" s="1"/>
  <c r="X397" i="1"/>
  <c r="Z397" i="1" s="1"/>
  <c r="AI397" i="1" s="1"/>
  <c r="X393" i="1"/>
  <c r="Z393" i="1" s="1"/>
  <c r="S393" i="1"/>
  <c r="T393" i="1" s="1"/>
  <c r="M393" i="1"/>
  <c r="M373" i="1"/>
  <c r="S373" i="1"/>
  <c r="T373" i="1" s="1"/>
  <c r="M357" i="1"/>
  <c r="X357" i="1"/>
  <c r="Z357" i="1" s="1"/>
  <c r="M353" i="1"/>
  <c r="X353" i="1"/>
  <c r="Z353" i="1" s="1"/>
  <c r="AI353" i="1" s="1"/>
  <c r="S329" i="1"/>
  <c r="T329" i="1" s="1"/>
  <c r="M329" i="1"/>
  <c r="Y325" i="1"/>
  <c r="AA325" i="1" s="1"/>
  <c r="S325" i="1"/>
  <c r="T325" i="1" s="1"/>
  <c r="M285" i="1"/>
  <c r="S285" i="1"/>
  <c r="T285" i="1" s="1"/>
  <c r="X281" i="1"/>
  <c r="Z281" i="1" s="1"/>
  <c r="Y281" i="1"/>
  <c r="AA281" i="1" s="1"/>
  <c r="M257" i="1"/>
  <c r="S257" i="1"/>
  <c r="T257" i="1" s="1"/>
  <c r="Y257" i="1"/>
  <c r="AA257" i="1" s="1"/>
  <c r="X257" i="1"/>
  <c r="Z257" i="1" s="1"/>
  <c r="M241" i="1"/>
  <c r="Y241" i="1"/>
  <c r="AA241" i="1" s="1"/>
  <c r="AI241" i="1" s="1"/>
  <c r="S241" i="1"/>
  <c r="T241" i="1" s="1"/>
  <c r="M237" i="1"/>
  <c r="S237" i="1"/>
  <c r="T237" i="1" s="1"/>
  <c r="S217" i="1"/>
  <c r="T217" i="1" s="1"/>
  <c r="X217" i="1"/>
  <c r="Z217" i="1" s="1"/>
  <c r="Y217" i="1"/>
  <c r="AA217" i="1" s="1"/>
  <c r="S205" i="1"/>
  <c r="T205" i="1" s="1"/>
  <c r="Y205" i="1"/>
  <c r="AA205" i="1" s="1"/>
  <c r="AI205" i="1" s="1"/>
  <c r="M205" i="1"/>
  <c r="M201" i="1"/>
  <c r="X201" i="1"/>
  <c r="Z201" i="1" s="1"/>
  <c r="M189" i="1"/>
  <c r="S189" i="1"/>
  <c r="T189" i="1" s="1"/>
  <c r="Y189" i="1"/>
  <c r="AA189" i="1" s="1"/>
  <c r="AI189" i="1" s="1"/>
  <c r="M185" i="1"/>
  <c r="S185" i="1"/>
  <c r="T185" i="1" s="1"/>
  <c r="S173" i="1"/>
  <c r="T173" i="1" s="1"/>
  <c r="M173" i="1"/>
  <c r="M161" i="1"/>
  <c r="X161" i="1"/>
  <c r="Z161" i="1" s="1"/>
  <c r="M157" i="1"/>
  <c r="Y157" i="1"/>
  <c r="AA157" i="1" s="1"/>
  <c r="X141" i="1"/>
  <c r="Z141" i="1" s="1"/>
  <c r="Y141" i="1"/>
  <c r="AA141" i="1" s="1"/>
  <c r="M141" i="1"/>
  <c r="S141" i="1"/>
  <c r="T141" i="1" s="1"/>
  <c r="Y125" i="1"/>
  <c r="AA125" i="1" s="1"/>
  <c r="X125" i="1"/>
  <c r="Z125" i="1" s="1"/>
  <c r="M121" i="1"/>
  <c r="X121" i="1"/>
  <c r="Z121" i="1" s="1"/>
  <c r="Y121" i="1"/>
  <c r="AA121" i="1" s="1"/>
  <c r="M113" i="1"/>
  <c r="S113" i="1"/>
  <c r="T113" i="1" s="1"/>
  <c r="M109" i="1"/>
  <c r="X109" i="1"/>
  <c r="Z109" i="1" s="1"/>
  <c r="S93" i="1"/>
  <c r="T93" i="1" s="1"/>
  <c r="X93" i="1"/>
  <c r="Z93" i="1" s="1"/>
  <c r="M85" i="1"/>
  <c r="S85" i="1"/>
  <c r="T85" i="1" s="1"/>
  <c r="Y81" i="1"/>
  <c r="AA81" i="1" s="1"/>
  <c r="S81" i="1"/>
  <c r="T81" i="1" s="1"/>
  <c r="M77" i="1"/>
  <c r="X77" i="1"/>
  <c r="Z77" i="1" s="1"/>
  <c r="AI77" i="1" s="1"/>
  <c r="M61" i="1"/>
  <c r="S61" i="1"/>
  <c r="T61" i="1" s="1"/>
  <c r="X61" i="1"/>
  <c r="Z61" i="1" s="1"/>
  <c r="AI61" i="1" s="1"/>
  <c r="M49" i="1"/>
  <c r="X49" i="1"/>
  <c r="Z49" i="1" s="1"/>
  <c r="AI49" i="1" s="1"/>
  <c r="S49" i="1"/>
  <c r="T49" i="1" s="1"/>
  <c r="S13" i="1"/>
  <c r="T13" i="1" s="1"/>
  <c r="Y13" i="1"/>
  <c r="AA13" i="1" s="1"/>
  <c r="M2497" i="1"/>
  <c r="X2497" i="1"/>
  <c r="Z2497" i="1" s="1"/>
  <c r="M2453" i="1"/>
  <c r="Y2453" i="1"/>
  <c r="AA2453" i="1" s="1"/>
  <c r="AI2453" i="1" s="1"/>
  <c r="M2437" i="1"/>
  <c r="Y2437" i="1"/>
  <c r="AA2437" i="1" s="1"/>
  <c r="AI2437" i="1" s="1"/>
  <c r="M2429" i="1"/>
  <c r="Y2429" i="1"/>
  <c r="AA2429" i="1" s="1"/>
  <c r="M2417" i="1"/>
  <c r="S2417" i="1"/>
  <c r="T2417" i="1" s="1"/>
  <c r="M2409" i="1"/>
  <c r="S2409" i="1"/>
  <c r="T2409" i="1" s="1"/>
  <c r="X2409" i="1"/>
  <c r="Z2409" i="1" s="1"/>
  <c r="AI2409" i="1" s="1"/>
  <c r="M2389" i="1"/>
  <c r="S2389" i="1"/>
  <c r="T2389" i="1" s="1"/>
  <c r="M2365" i="1"/>
  <c r="S2365" i="1"/>
  <c r="T2365" i="1" s="1"/>
  <c r="Y2345" i="1"/>
  <c r="AA2345" i="1" s="1"/>
  <c r="AI2345" i="1" s="1"/>
  <c r="M2345" i="1"/>
  <c r="M2337" i="1"/>
  <c r="X2337" i="1"/>
  <c r="Z2337" i="1" s="1"/>
  <c r="AI2337" i="1" s="1"/>
  <c r="M2317" i="1"/>
  <c r="S2317" i="1"/>
  <c r="T2317" i="1" s="1"/>
  <c r="M2285" i="1"/>
  <c r="S2285" i="1"/>
  <c r="T2285" i="1" s="1"/>
  <c r="Y2285" i="1"/>
  <c r="AA2285" i="1" s="1"/>
  <c r="AI2285" i="1" s="1"/>
  <c r="M2269" i="1"/>
  <c r="Y2269" i="1"/>
  <c r="AA2269" i="1" s="1"/>
  <c r="M2229" i="1"/>
  <c r="Y2229" i="1"/>
  <c r="AA2229" i="1" s="1"/>
  <c r="AI2229" i="1" s="1"/>
  <c r="M2217" i="1"/>
  <c r="X2217" i="1"/>
  <c r="Z2217" i="1" s="1"/>
  <c r="Y2217" i="1"/>
  <c r="AA2217" i="1" s="1"/>
  <c r="M2201" i="1"/>
  <c r="Y2201" i="1"/>
  <c r="AA2201" i="1" s="1"/>
  <c r="M2193" i="1"/>
  <c r="Y2193" i="1"/>
  <c r="AA2193" i="1" s="1"/>
  <c r="M2097" i="1"/>
  <c r="X2097" i="1"/>
  <c r="Z2097" i="1" s="1"/>
  <c r="AI2097" i="1" s="1"/>
  <c r="M2093" i="1"/>
  <c r="X2093" i="1"/>
  <c r="Z2093" i="1" s="1"/>
  <c r="AI2093" i="1" s="1"/>
  <c r="M2077" i="1"/>
  <c r="Y2077" i="1"/>
  <c r="AA2077" i="1" s="1"/>
  <c r="M2069" i="1"/>
  <c r="Y2069" i="1"/>
  <c r="AA2069" i="1" s="1"/>
  <c r="AI2069" i="1" s="1"/>
  <c r="M2061" i="1"/>
  <c r="X2061" i="1"/>
  <c r="Z2061" i="1" s="1"/>
  <c r="AI2061" i="1" s="1"/>
  <c r="M2041" i="1"/>
  <c r="Y2041" i="1"/>
  <c r="AA2041" i="1" s="1"/>
  <c r="AI2041" i="1" s="1"/>
  <c r="X2021" i="1"/>
  <c r="Z2021" i="1" s="1"/>
  <c r="Y2021" i="1"/>
  <c r="AA2021" i="1" s="1"/>
  <c r="M1957" i="1"/>
  <c r="Y1957" i="1"/>
  <c r="AA1957" i="1" s="1"/>
  <c r="S1953" i="1"/>
  <c r="T1953" i="1" s="1"/>
  <c r="Y1953" i="1"/>
  <c r="AA1953" i="1" s="1"/>
  <c r="Y1945" i="1"/>
  <c r="AA1945" i="1" s="1"/>
  <c r="M1945" i="1"/>
  <c r="X1937" i="1"/>
  <c r="Z1937" i="1" s="1"/>
  <c r="Y1937" i="1"/>
  <c r="AA1937" i="1" s="1"/>
  <c r="M1913" i="1"/>
  <c r="S1913" i="1"/>
  <c r="T1913" i="1" s="1"/>
  <c r="Y1913" i="1"/>
  <c r="AA1913" i="1" s="1"/>
  <c r="X1905" i="1"/>
  <c r="Z1905" i="1" s="1"/>
  <c r="S1905" i="1"/>
  <c r="T1905" i="1" s="1"/>
  <c r="X1885" i="1"/>
  <c r="Z1885" i="1" s="1"/>
  <c r="AI1885" i="1" s="1"/>
  <c r="S1885" i="1"/>
  <c r="T1885" i="1" s="1"/>
  <c r="M1877" i="1"/>
  <c r="S1877" i="1"/>
  <c r="T1877" i="1" s="1"/>
  <c r="Y1877" i="1"/>
  <c r="AA1877" i="1" s="1"/>
  <c r="M1873" i="1"/>
  <c r="X1873" i="1"/>
  <c r="Z1873" i="1" s="1"/>
  <c r="AI1873" i="1" s="1"/>
  <c r="S1869" i="1"/>
  <c r="T1869" i="1" s="1"/>
  <c r="X1869" i="1"/>
  <c r="Z1869" i="1" s="1"/>
  <c r="AI1869" i="1" s="1"/>
  <c r="M1869" i="1"/>
  <c r="M1857" i="1"/>
  <c r="S1857" i="1"/>
  <c r="T1857" i="1" s="1"/>
  <c r="M1837" i="1"/>
  <c r="X1837" i="1"/>
  <c r="Z1837" i="1" s="1"/>
  <c r="AI1837" i="1" s="1"/>
  <c r="S1837" i="1"/>
  <c r="T1837" i="1" s="1"/>
  <c r="Y1825" i="1"/>
  <c r="AA1825" i="1" s="1"/>
  <c r="M1825" i="1"/>
  <c r="M1821" i="1"/>
  <c r="S1821" i="1"/>
  <c r="T1821" i="1" s="1"/>
  <c r="M1817" i="1"/>
  <c r="S1817" i="1"/>
  <c r="T1817" i="1" s="1"/>
  <c r="X1817" i="1"/>
  <c r="Z1817" i="1" s="1"/>
  <c r="Y1817" i="1"/>
  <c r="AA1817" i="1" s="1"/>
  <c r="X1813" i="1"/>
  <c r="Z1813" i="1" s="1"/>
  <c r="Y1813" i="1"/>
  <c r="AA1813" i="1" s="1"/>
  <c r="M1797" i="1"/>
  <c r="Y1797" i="1"/>
  <c r="AA1797" i="1" s="1"/>
  <c r="AI1797" i="1" s="1"/>
  <c r="X1793" i="1"/>
  <c r="Z1793" i="1" s="1"/>
  <c r="AI1793" i="1" s="1"/>
  <c r="M1793" i="1"/>
  <c r="M1785" i="1"/>
  <c r="Y1785" i="1"/>
  <c r="AA1785" i="1" s="1"/>
  <c r="M1777" i="1"/>
  <c r="X1777" i="1"/>
  <c r="Z1777" i="1" s="1"/>
  <c r="M1769" i="1"/>
  <c r="Y1769" i="1"/>
  <c r="AA1769" i="1" s="1"/>
  <c r="M1765" i="1"/>
  <c r="X1765" i="1"/>
  <c r="Z1765" i="1" s="1"/>
  <c r="AI1765" i="1" s="1"/>
  <c r="S1761" i="1"/>
  <c r="T1761" i="1" s="1"/>
  <c r="X1761" i="1"/>
  <c r="Z1761" i="1" s="1"/>
  <c r="X1749" i="1"/>
  <c r="Z1749" i="1" s="1"/>
  <c r="AI1749" i="1" s="1"/>
  <c r="M1749" i="1"/>
  <c r="S1749" i="1"/>
  <c r="T1749" i="1" s="1"/>
  <c r="M1737" i="1"/>
  <c r="X1737" i="1"/>
  <c r="Z1737" i="1" s="1"/>
  <c r="S1729" i="1"/>
  <c r="T1729" i="1" s="1"/>
  <c r="M1729" i="1"/>
  <c r="Y1729" i="1"/>
  <c r="AA1729" i="1" s="1"/>
  <c r="M1721" i="1"/>
  <c r="Y1721" i="1"/>
  <c r="AA1721" i="1" s="1"/>
  <c r="AI1721" i="1" s="1"/>
  <c r="S1721" i="1"/>
  <c r="T1721" i="1" s="1"/>
  <c r="M2541" i="1"/>
  <c r="M2445" i="1"/>
  <c r="M2377" i="1"/>
  <c r="M2341" i="1"/>
  <c r="M2313" i="1"/>
  <c r="M2297" i="1"/>
  <c r="M2213" i="1"/>
  <c r="M2153" i="1"/>
  <c r="M2033" i="1"/>
  <c r="M1901" i="1"/>
  <c r="M1885" i="1"/>
  <c r="M1829" i="1"/>
  <c r="M1789" i="1"/>
  <c r="M1707" i="1"/>
  <c r="S1707" i="1"/>
  <c r="T1707" i="1" s="1"/>
  <c r="X1707" i="1"/>
  <c r="Z1707" i="1" s="1"/>
  <c r="Y1707" i="1"/>
  <c r="AA1707" i="1" s="1"/>
  <c r="M1699" i="1"/>
  <c r="Y1699" i="1"/>
  <c r="AA1699" i="1" s="1"/>
  <c r="AI1699" i="1" s="1"/>
  <c r="S1699" i="1"/>
  <c r="T1699" i="1" s="1"/>
  <c r="M1675" i="1"/>
  <c r="S1675" i="1"/>
  <c r="T1675" i="1" s="1"/>
  <c r="M1647" i="1"/>
  <c r="X1647" i="1"/>
  <c r="Z1647" i="1" s="1"/>
  <c r="AI1647" i="1" s="1"/>
  <c r="M1643" i="1"/>
  <c r="S1643" i="1"/>
  <c r="T1643" i="1" s="1"/>
  <c r="M1639" i="1"/>
  <c r="X1639" i="1"/>
  <c r="Z1639" i="1" s="1"/>
  <c r="AI1639" i="1" s="1"/>
  <c r="M1623" i="1"/>
  <c r="S1623" i="1"/>
  <c r="T1623" i="1" s="1"/>
  <c r="M1619" i="1"/>
  <c r="X1619" i="1"/>
  <c r="Z1619" i="1" s="1"/>
  <c r="Y1619" i="1"/>
  <c r="AA1619" i="1" s="1"/>
  <c r="M1611" i="1"/>
  <c r="S1611" i="1"/>
  <c r="T1611" i="1" s="1"/>
  <c r="M1603" i="1"/>
  <c r="Y1603" i="1"/>
  <c r="AA1603" i="1" s="1"/>
  <c r="M1599" i="1"/>
  <c r="Y1599" i="1"/>
  <c r="AA1599" i="1" s="1"/>
  <c r="X1599" i="1"/>
  <c r="Z1599" i="1" s="1"/>
  <c r="M1595" i="1"/>
  <c r="Y1595" i="1"/>
  <c r="AA1595" i="1" s="1"/>
  <c r="M1591" i="1"/>
  <c r="Y1591" i="1"/>
  <c r="AA1591" i="1" s="1"/>
  <c r="X1591" i="1"/>
  <c r="Z1591" i="1" s="1"/>
  <c r="M1579" i="1"/>
  <c r="X1579" i="1"/>
  <c r="Z1579" i="1" s="1"/>
  <c r="M1571" i="1"/>
  <c r="S1571" i="1"/>
  <c r="T1571" i="1" s="1"/>
  <c r="M1563" i="1"/>
  <c r="Y1563" i="1"/>
  <c r="AA1563" i="1" s="1"/>
  <c r="X1563" i="1"/>
  <c r="Z1563" i="1" s="1"/>
  <c r="M1555" i="1"/>
  <c r="X1555" i="1"/>
  <c r="Z1555" i="1" s="1"/>
  <c r="Y1555" i="1"/>
  <c r="AA1555" i="1" s="1"/>
  <c r="M1551" i="1"/>
  <c r="S1551" i="1"/>
  <c r="T1551" i="1" s="1"/>
  <c r="M1487" i="1"/>
  <c r="S1487" i="1"/>
  <c r="T1487" i="1" s="1"/>
  <c r="X1487" i="1"/>
  <c r="Z1487" i="1" s="1"/>
  <c r="AI1487" i="1" s="1"/>
  <c r="M1475" i="1"/>
  <c r="Y1475" i="1"/>
  <c r="AA1475" i="1" s="1"/>
  <c r="M1467" i="1"/>
  <c r="X1467" i="1"/>
  <c r="Z1467" i="1" s="1"/>
  <c r="M1463" i="1"/>
  <c r="Y1463" i="1"/>
  <c r="AA1463" i="1" s="1"/>
  <c r="AI1463" i="1" s="1"/>
  <c r="M1439" i="1"/>
  <c r="S1439" i="1"/>
  <c r="T1439" i="1" s="1"/>
  <c r="Y1439" i="1"/>
  <c r="AA1439" i="1" s="1"/>
  <c r="M1411" i="1"/>
  <c r="S1411" i="1"/>
  <c r="T1411" i="1" s="1"/>
  <c r="M1407" i="1"/>
  <c r="X1407" i="1"/>
  <c r="Z1407" i="1" s="1"/>
  <c r="AI1407" i="1" s="1"/>
  <c r="M1355" i="1"/>
  <c r="S1355" i="1"/>
  <c r="T1355" i="1" s="1"/>
  <c r="M1303" i="1"/>
  <c r="X1303" i="1"/>
  <c r="Z1303" i="1" s="1"/>
  <c r="AI1303" i="1" s="1"/>
  <c r="M1291" i="1"/>
  <c r="X1291" i="1"/>
  <c r="Z1291" i="1" s="1"/>
  <c r="M1243" i="1"/>
  <c r="S1243" i="1"/>
  <c r="T1243" i="1" s="1"/>
  <c r="X1243" i="1"/>
  <c r="Z1243" i="1" s="1"/>
  <c r="M1223" i="1"/>
  <c r="X1223" i="1"/>
  <c r="Z1223" i="1" s="1"/>
  <c r="AI1223" i="1" s="1"/>
  <c r="M1211" i="1"/>
  <c r="X1211" i="1"/>
  <c r="Z1211" i="1" s="1"/>
  <c r="M1207" i="1"/>
  <c r="Y1207" i="1"/>
  <c r="AA1207" i="1" s="1"/>
  <c r="AI1207" i="1" s="1"/>
  <c r="M1203" i="1"/>
  <c r="Y1203" i="1"/>
  <c r="AA1203" i="1" s="1"/>
  <c r="AI1203" i="1" s="1"/>
  <c r="M1199" i="1"/>
  <c r="Y1199" i="1"/>
  <c r="AA1199" i="1" s="1"/>
  <c r="M1191" i="1"/>
  <c r="Y1191" i="1"/>
  <c r="AA1191" i="1" s="1"/>
  <c r="AI1191" i="1" s="1"/>
  <c r="M1187" i="1"/>
  <c r="X1187" i="1"/>
  <c r="Z1187" i="1" s="1"/>
  <c r="AI1187" i="1" s="1"/>
  <c r="M1159" i="1"/>
  <c r="X1159" i="1"/>
  <c r="Z1159" i="1" s="1"/>
  <c r="Y1159" i="1"/>
  <c r="AA1159" i="1" s="1"/>
  <c r="M1155" i="1"/>
  <c r="Y1155" i="1"/>
  <c r="AA1155" i="1" s="1"/>
  <c r="M1143" i="1"/>
  <c r="Y1143" i="1"/>
  <c r="AA1143" i="1" s="1"/>
  <c r="X1143" i="1"/>
  <c r="Z1143" i="1" s="1"/>
  <c r="M1139" i="1"/>
  <c r="X1139" i="1"/>
  <c r="Z1139" i="1" s="1"/>
  <c r="AI1139" i="1" s="1"/>
  <c r="M1135" i="1"/>
  <c r="Y1135" i="1"/>
  <c r="AA1135" i="1" s="1"/>
  <c r="M1127" i="1"/>
  <c r="Y1127" i="1"/>
  <c r="AA1127" i="1" s="1"/>
  <c r="AI1127" i="1" s="1"/>
  <c r="M1123" i="1"/>
  <c r="Y1123" i="1"/>
  <c r="AA1123" i="1" s="1"/>
  <c r="AI1123" i="1" s="1"/>
  <c r="M1119" i="1"/>
  <c r="Y1119" i="1"/>
  <c r="AA1119" i="1" s="1"/>
  <c r="AI1119" i="1" s="1"/>
  <c r="M1115" i="1"/>
  <c r="X1115" i="1"/>
  <c r="Z1115" i="1" s="1"/>
  <c r="M1111" i="1"/>
  <c r="X1111" i="1"/>
  <c r="Z1111" i="1" s="1"/>
  <c r="Y1111" i="1"/>
  <c r="AA1111" i="1" s="1"/>
  <c r="M1103" i="1"/>
  <c r="X1103" i="1"/>
  <c r="Z1103" i="1" s="1"/>
  <c r="AI1103" i="1" s="1"/>
  <c r="M1099" i="1"/>
  <c r="Y1099" i="1"/>
  <c r="AA1099" i="1" s="1"/>
  <c r="M1087" i="1"/>
  <c r="Y1087" i="1"/>
  <c r="AA1087" i="1" s="1"/>
  <c r="M1079" i="1"/>
  <c r="X1079" i="1"/>
  <c r="Z1079" i="1" s="1"/>
  <c r="Y1079" i="1"/>
  <c r="AA1079" i="1" s="1"/>
  <c r="M1075" i="1"/>
  <c r="X1075" i="1"/>
  <c r="Z1075" i="1" s="1"/>
  <c r="AI1075" i="1" s="1"/>
  <c r="M1043" i="1"/>
  <c r="X1043" i="1"/>
  <c r="Z1043" i="1" s="1"/>
  <c r="AI1043" i="1" s="1"/>
  <c r="M1035" i="1"/>
  <c r="X1035" i="1"/>
  <c r="Z1035" i="1" s="1"/>
  <c r="M991" i="1"/>
  <c r="S991" i="1"/>
  <c r="T991" i="1" s="1"/>
  <c r="S951" i="1"/>
  <c r="T951" i="1" s="1"/>
  <c r="Y951" i="1"/>
  <c r="AA951" i="1" s="1"/>
  <c r="M903" i="1"/>
  <c r="X903" i="1"/>
  <c r="Z903" i="1" s="1"/>
  <c r="AI903" i="1" s="1"/>
  <c r="M895" i="1"/>
  <c r="X895" i="1"/>
  <c r="Z895" i="1" s="1"/>
  <c r="M863" i="1"/>
  <c r="Y863" i="1"/>
  <c r="AA863" i="1" s="1"/>
  <c r="AI863" i="1" s="1"/>
  <c r="M859" i="1"/>
  <c r="Y859" i="1"/>
  <c r="AA859" i="1" s="1"/>
  <c r="AI859" i="1" s="1"/>
  <c r="M811" i="1"/>
  <c r="X811" i="1"/>
  <c r="Z811" i="1" s="1"/>
  <c r="AI811" i="1" s="1"/>
  <c r="S811" i="1"/>
  <c r="T811" i="1" s="1"/>
  <c r="M787" i="1"/>
  <c r="X787" i="1"/>
  <c r="Z787" i="1" s="1"/>
  <c r="Y787" i="1"/>
  <c r="AA787" i="1" s="1"/>
  <c r="X783" i="1"/>
  <c r="Z783" i="1" s="1"/>
  <c r="AI783" i="1" s="1"/>
  <c r="S783" i="1"/>
  <c r="T783" i="1" s="1"/>
  <c r="M775" i="1"/>
  <c r="Y775" i="1"/>
  <c r="AA775" i="1" s="1"/>
  <c r="AI775" i="1" s="1"/>
  <c r="S775" i="1"/>
  <c r="T775" i="1" s="1"/>
  <c r="M743" i="1"/>
  <c r="Y743" i="1"/>
  <c r="AA743" i="1" s="1"/>
  <c r="AI743" i="1" s="1"/>
  <c r="M731" i="1"/>
  <c r="S731" i="1"/>
  <c r="T731" i="1" s="1"/>
  <c r="Y731" i="1"/>
  <c r="AA731" i="1" s="1"/>
  <c r="AI731" i="1" s="1"/>
  <c r="M715" i="1"/>
  <c r="S715" i="1"/>
  <c r="T715" i="1" s="1"/>
  <c r="X715" i="1"/>
  <c r="Z715" i="1" s="1"/>
  <c r="M707" i="1"/>
  <c r="S707" i="1"/>
  <c r="T707" i="1" s="1"/>
  <c r="X707" i="1"/>
  <c r="Z707" i="1" s="1"/>
  <c r="AI707" i="1" s="1"/>
  <c r="M703" i="1"/>
  <c r="X703" i="1"/>
  <c r="Z703" i="1" s="1"/>
  <c r="S703" i="1"/>
  <c r="T703" i="1" s="1"/>
  <c r="M3" i="1"/>
  <c r="X3" i="1"/>
  <c r="Z3" i="1" s="1"/>
  <c r="Y3" i="1"/>
  <c r="AA3" i="1" s="1"/>
  <c r="Y2629" i="1"/>
  <c r="AA2629" i="1" s="1"/>
  <c r="S2557" i="1"/>
  <c r="T2557" i="1" s="1"/>
  <c r="S2533" i="1"/>
  <c r="T2533" i="1" s="1"/>
  <c r="Y8" i="1"/>
  <c r="AA8" i="1" s="1"/>
  <c r="AB2531" i="1"/>
  <c r="X2589" i="1"/>
  <c r="Z2589" i="1" s="1"/>
  <c r="AI2589" i="1" s="1"/>
  <c r="X2557" i="1"/>
  <c r="Z2557" i="1" s="1"/>
  <c r="X2481" i="1"/>
  <c r="Z2481" i="1" s="1"/>
  <c r="AI2481" i="1" s="1"/>
  <c r="X2281" i="1"/>
  <c r="Z2281" i="1" s="1"/>
  <c r="Y2605" i="1"/>
  <c r="AA2605" i="1" s="1"/>
  <c r="X2369" i="1"/>
  <c r="Z2369" i="1" s="1"/>
  <c r="Y2205" i="1"/>
  <c r="AA2205" i="1" s="1"/>
  <c r="S2605" i="1"/>
  <c r="T2605" i="1" s="1"/>
  <c r="X1789" i="1"/>
  <c r="Z1789" i="1" s="1"/>
  <c r="AI1789" i="1" s="1"/>
  <c r="Y1925" i="1"/>
  <c r="AA1925" i="1" s="1"/>
  <c r="AI1925" i="1" s="1"/>
  <c r="M1965" i="1"/>
  <c r="M1977" i="1"/>
  <c r="M1997" i="1"/>
  <c r="Y2017" i="1"/>
  <c r="AA2017" i="1" s="1"/>
  <c r="S2025" i="1"/>
  <c r="T2025" i="1" s="1"/>
  <c r="Y2137" i="1"/>
  <c r="AA2137" i="1" s="1"/>
  <c r="Y2197" i="1"/>
  <c r="AA2197" i="1" s="1"/>
  <c r="M2421" i="1"/>
  <c r="M2473" i="1"/>
  <c r="M2525" i="1"/>
  <c r="M2573" i="1"/>
  <c r="S2589" i="1"/>
  <c r="T2589" i="1" s="1"/>
  <c r="Y2541" i="1"/>
  <c r="AA2541" i="1" s="1"/>
  <c r="AI2541" i="1" s="1"/>
  <c r="S2541" i="1"/>
  <c r="T2541" i="1" s="1"/>
  <c r="X2469" i="1"/>
  <c r="Z2469" i="1" s="1"/>
  <c r="Y2509" i="1"/>
  <c r="AA2509" i="1" s="1"/>
  <c r="AI2509" i="1" s="1"/>
  <c r="S2461" i="1"/>
  <c r="T2461" i="1" s="1"/>
  <c r="Y2469" i="1"/>
  <c r="AA2469" i="1" s="1"/>
  <c r="X2493" i="1"/>
  <c r="Z2493" i="1" s="1"/>
  <c r="Y2533" i="1"/>
  <c r="AA2533" i="1" s="1"/>
  <c r="X2401" i="1"/>
  <c r="Z2401" i="1" s="1"/>
  <c r="Y2365" i="1"/>
  <c r="AA2365" i="1" s="1"/>
  <c r="S2425" i="1"/>
  <c r="T2425" i="1" s="1"/>
  <c r="S2401" i="1"/>
  <c r="T2401" i="1" s="1"/>
  <c r="Y2513" i="1"/>
  <c r="AA2513" i="1" s="1"/>
  <c r="AI2513" i="1" s="1"/>
  <c r="S2337" i="1"/>
  <c r="T2337" i="1" s="1"/>
  <c r="X2333" i="1"/>
  <c r="Z2333" i="1" s="1"/>
  <c r="Y2313" i="1"/>
  <c r="AA2313" i="1" s="1"/>
  <c r="AI2313" i="1" s="1"/>
  <c r="S2217" i="1"/>
  <c r="T2217" i="1" s="1"/>
  <c r="X2325" i="1"/>
  <c r="Z2325" i="1" s="1"/>
  <c r="AI2325" i="1" s="1"/>
  <c r="Y2281" i="1"/>
  <c r="AA2281" i="1" s="1"/>
  <c r="X2273" i="1"/>
  <c r="Z2273" i="1" s="1"/>
  <c r="AI2273" i="1" s="1"/>
  <c r="Y2253" i="1"/>
  <c r="AA2253" i="1" s="1"/>
  <c r="X2189" i="1"/>
  <c r="Z2189" i="1" s="1"/>
  <c r="S2189" i="1"/>
  <c r="T2189" i="1" s="1"/>
  <c r="X2201" i="1"/>
  <c r="Z2201" i="1" s="1"/>
  <c r="Y2221" i="1"/>
  <c r="AA2221" i="1" s="1"/>
  <c r="S2229" i="1"/>
  <c r="T2229" i="1" s="1"/>
  <c r="Y2241" i="1"/>
  <c r="AA2241" i="1" s="1"/>
  <c r="AI1247" i="1"/>
  <c r="S2137" i="1"/>
  <c r="T2137" i="1" s="1"/>
  <c r="Y2033" i="1"/>
  <c r="AA2033" i="1" s="1"/>
  <c r="AI2033" i="1" s="1"/>
  <c r="Y2045" i="1"/>
  <c r="AA2045" i="1" s="1"/>
  <c r="Y2057" i="1"/>
  <c r="AA2057" i="1" s="1"/>
  <c r="S2061" i="1"/>
  <c r="T2061" i="1" s="1"/>
  <c r="X2077" i="1"/>
  <c r="Z2077" i="1" s="1"/>
  <c r="X2089" i="1"/>
  <c r="Z2089" i="1" s="1"/>
  <c r="S2097" i="1"/>
  <c r="T2097" i="1" s="1"/>
  <c r="Y2109" i="1"/>
  <c r="AA2109" i="1" s="1"/>
  <c r="X1945" i="1"/>
  <c r="Z1945" i="1" s="1"/>
  <c r="Y1777" i="1"/>
  <c r="AA1777" i="1" s="1"/>
  <c r="Y1801" i="1"/>
  <c r="AA1801" i="1" s="1"/>
  <c r="Y1897" i="1"/>
  <c r="AA1897" i="1" s="1"/>
  <c r="S1801" i="1"/>
  <c r="T1801" i="1" s="1"/>
  <c r="S1897" i="1"/>
  <c r="T1897" i="1" s="1"/>
  <c r="X2017" i="1"/>
  <c r="Z2017" i="1" s="1"/>
  <c r="Y1805" i="1"/>
  <c r="AA1805" i="1" s="1"/>
  <c r="AI1805" i="1" s="1"/>
  <c r="Y1821" i="1"/>
  <c r="AA1821" i="1" s="1"/>
  <c r="Y1909" i="1"/>
  <c r="AA1909" i="1" s="1"/>
  <c r="AI1909" i="1" s="1"/>
  <c r="Y1737" i="1"/>
  <c r="AA1737" i="1" s="1"/>
  <c r="X1913" i="1"/>
  <c r="Z1913" i="1" s="1"/>
  <c r="Y2632" i="1"/>
  <c r="AA2632" i="1" s="1"/>
  <c r="AI2632" i="1" s="1"/>
  <c r="X2629" i="1"/>
  <c r="Z2629" i="1" s="1"/>
  <c r="AB464" i="1"/>
  <c r="X2636" i="1"/>
  <c r="Z2636" i="1" s="1"/>
  <c r="X2616" i="1"/>
  <c r="Z2616" i="1" s="1"/>
  <c r="AI2616" i="1" s="1"/>
  <c r="X2612" i="1"/>
  <c r="Z2612" i="1" s="1"/>
  <c r="AI2612" i="1" s="1"/>
  <c r="S2597" i="1"/>
  <c r="T2597" i="1" s="1"/>
  <c r="X2578" i="1"/>
  <c r="Z2578" i="1" s="1"/>
  <c r="S2528" i="1"/>
  <c r="T2528" i="1" s="1"/>
  <c r="Y927" i="1"/>
  <c r="AA927" i="1" s="1"/>
  <c r="AI927" i="1" s="1"/>
  <c r="X1447" i="1"/>
  <c r="Z1447" i="1" s="1"/>
  <c r="AI1447" i="1" s="1"/>
  <c r="Y1667" i="1"/>
  <c r="AA1667" i="1" s="1"/>
  <c r="AI1667" i="1" s="1"/>
  <c r="Y2272" i="1"/>
  <c r="AA2272" i="1" s="1"/>
  <c r="AI2272" i="1" s="1"/>
  <c r="Y39" i="1"/>
  <c r="AA39" i="1" s="1"/>
  <c r="AI39" i="1" s="1"/>
  <c r="X243" i="1"/>
  <c r="Z243" i="1" s="1"/>
  <c r="Y299" i="1"/>
  <c r="AA299" i="1" s="1"/>
  <c r="Y355" i="1"/>
  <c r="AA355" i="1" s="1"/>
  <c r="Y415" i="1"/>
  <c r="AA415" i="1" s="1"/>
  <c r="AI415" i="1" s="1"/>
  <c r="X43" i="1"/>
  <c r="Z43" i="1" s="1"/>
  <c r="AI43" i="1" s="1"/>
  <c r="S243" i="1"/>
  <c r="T243" i="1" s="1"/>
  <c r="X423" i="1"/>
  <c r="Z423" i="1" s="1"/>
  <c r="AI423" i="1" s="1"/>
  <c r="Y2389" i="1"/>
  <c r="AA2389" i="1" s="1"/>
  <c r="X2185" i="1"/>
  <c r="Z2185" i="1" s="1"/>
  <c r="Y2573" i="1"/>
  <c r="AA2573" i="1" s="1"/>
  <c r="X2553" i="1"/>
  <c r="Z2553" i="1" s="1"/>
  <c r="Y2277" i="1"/>
  <c r="AA2277" i="1" s="1"/>
  <c r="Y5" i="1"/>
  <c r="AA5" i="1" s="1"/>
  <c r="X933" i="1"/>
  <c r="Z933" i="1" s="1"/>
  <c r="AI933" i="1" s="1"/>
  <c r="X1461" i="1"/>
  <c r="Z1461" i="1" s="1"/>
  <c r="Y1021" i="1"/>
  <c r="AA1021" i="1" s="1"/>
  <c r="Y1653" i="1"/>
  <c r="AA1653" i="1" s="1"/>
  <c r="Y781" i="1"/>
  <c r="AA781" i="1" s="1"/>
  <c r="AI781" i="1" s="1"/>
  <c r="X797" i="1"/>
  <c r="Z797" i="1" s="1"/>
  <c r="S1437" i="1"/>
  <c r="T1437" i="1" s="1"/>
  <c r="M1605" i="1"/>
  <c r="Y1697" i="1"/>
  <c r="AA1697" i="1" s="1"/>
  <c r="S1713" i="1"/>
  <c r="T1713" i="1" s="1"/>
  <c r="AI1722" i="1"/>
  <c r="M1726" i="1"/>
  <c r="M1742" i="1"/>
  <c r="M1790" i="1"/>
  <c r="M1806" i="1"/>
  <c r="M1814" i="1"/>
  <c r="M1822" i="1"/>
  <c r="M1842" i="1"/>
  <c r="Y1858" i="1"/>
  <c r="AA1858" i="1" s="1"/>
  <c r="Y1866" i="1"/>
  <c r="AA1866" i="1" s="1"/>
  <c r="S1886" i="1"/>
  <c r="T1886" i="1" s="1"/>
  <c r="X1902" i="1"/>
  <c r="Z1902" i="1" s="1"/>
  <c r="M1918" i="1"/>
  <c r="S1934" i="1"/>
  <c r="T1934" i="1" s="1"/>
  <c r="M1938" i="1"/>
  <c r="M1946" i="1"/>
  <c r="M1970" i="1"/>
  <c r="X1978" i="1"/>
  <c r="Z1978" i="1" s="1"/>
  <c r="X1990" i="1"/>
  <c r="Z1990" i="1" s="1"/>
  <c r="Y1998" i="1"/>
  <c r="AA1998" i="1" s="1"/>
  <c r="M2006" i="1"/>
  <c r="M2018" i="1"/>
  <c r="X2026" i="1"/>
  <c r="Z2026" i="1" s="1"/>
  <c r="Y2034" i="1"/>
  <c r="AA2034" i="1" s="1"/>
  <c r="M2046" i="1"/>
  <c r="S2054" i="1"/>
  <c r="T2054" i="1" s="1"/>
  <c r="M2078" i="1"/>
  <c r="M2126" i="1"/>
  <c r="M2174" i="1"/>
  <c r="M2206" i="1"/>
  <c r="M2214" i="1"/>
  <c r="S2222" i="1"/>
  <c r="T2222" i="1" s="1"/>
  <c r="Y2230" i="1"/>
  <c r="AA2230" i="1" s="1"/>
  <c r="M2242" i="1"/>
  <c r="X2266" i="1"/>
  <c r="Z2266" i="1" s="1"/>
  <c r="M2282" i="1"/>
  <c r="M2306" i="1"/>
  <c r="M2314" i="1"/>
  <c r="M2334" i="1"/>
  <c r="M2386" i="1"/>
  <c r="S2394" i="1"/>
  <c r="T2394" i="1" s="1"/>
  <c r="Y2562" i="1"/>
  <c r="AA2562" i="1" s="1"/>
  <c r="AI2562" i="1" s="1"/>
  <c r="X2130" i="1"/>
  <c r="Z2130" i="1" s="1"/>
  <c r="X1611" i="1"/>
  <c r="Z1611" i="1" s="1"/>
  <c r="X1355" i="1"/>
  <c r="Z1355" i="1" s="1"/>
  <c r="X1439" i="1"/>
  <c r="Z1439" i="1" s="1"/>
  <c r="X2166" i="1"/>
  <c r="Z2166" i="1" s="1"/>
  <c r="Y2194" i="1"/>
  <c r="AA2194" i="1" s="1"/>
  <c r="AI2194" i="1" s="1"/>
  <c r="S2518" i="1"/>
  <c r="T2518" i="1" s="1"/>
  <c r="Y1601" i="1"/>
  <c r="AA1601" i="1" s="1"/>
  <c r="Y1621" i="1"/>
  <c r="AA1621" i="1" s="1"/>
  <c r="Y1645" i="1"/>
  <c r="AA1645" i="1" s="1"/>
  <c r="AI1645" i="1" s="1"/>
  <c r="S1657" i="1"/>
  <c r="T1657" i="1" s="1"/>
  <c r="S1685" i="1"/>
  <c r="T1685" i="1" s="1"/>
  <c r="Y1758" i="1"/>
  <c r="AA1758" i="1" s="1"/>
  <c r="X1778" i="1"/>
  <c r="Z1778" i="1" s="1"/>
  <c r="S1802" i="1"/>
  <c r="T1802" i="1" s="1"/>
  <c r="Y1826" i="1"/>
  <c r="AA1826" i="1" s="1"/>
  <c r="M1846" i="1"/>
  <c r="S1882" i="1"/>
  <c r="T1882" i="1" s="1"/>
  <c r="X1898" i="1"/>
  <c r="Z1898" i="1" s="1"/>
  <c r="AI1898" i="1" s="1"/>
  <c r="X1906" i="1"/>
  <c r="Z1906" i="1" s="1"/>
  <c r="X1970" i="1"/>
  <c r="Z1970" i="1" s="1"/>
  <c r="M2002" i="1"/>
  <c r="Y2042" i="1"/>
  <c r="AA2042" i="1" s="1"/>
  <c r="AI2042" i="1" s="1"/>
  <c r="X2062" i="1"/>
  <c r="Z2062" i="1" s="1"/>
  <c r="X2074" i="1"/>
  <c r="Z2074" i="1" s="1"/>
  <c r="AI2074" i="1" s="1"/>
  <c r="S2258" i="1"/>
  <c r="T2258" i="1" s="1"/>
  <c r="Y2274" i="1"/>
  <c r="AA2274" i="1" s="1"/>
  <c r="AI2274" i="1" s="1"/>
  <c r="Y2306" i="1"/>
  <c r="AA2306" i="1" s="1"/>
  <c r="AI2306" i="1" s="1"/>
  <c r="Y2318" i="1"/>
  <c r="AA2318" i="1" s="1"/>
  <c r="M2326" i="1"/>
  <c r="X1877" i="1"/>
  <c r="Z1877" i="1" s="1"/>
  <c r="S1901" i="1"/>
  <c r="T1901" i="1" s="1"/>
  <c r="X1785" i="1"/>
  <c r="Z1785" i="1" s="1"/>
  <c r="S1925" i="1"/>
  <c r="T1925" i="1" s="1"/>
  <c r="S1937" i="1"/>
  <c r="T1937" i="1" s="1"/>
  <c r="S1981" i="1"/>
  <c r="T1981" i="1" s="1"/>
  <c r="S2345" i="1"/>
  <c r="T2345" i="1" s="1"/>
  <c r="M2457" i="1"/>
  <c r="X2517" i="1"/>
  <c r="Z2517" i="1" s="1"/>
  <c r="Y2549" i="1"/>
  <c r="AA2549" i="1" s="1"/>
  <c r="M2589" i="1"/>
  <c r="Y2490" i="1"/>
  <c r="AA2490" i="1" s="1"/>
  <c r="Y2514" i="1"/>
  <c r="AA2514" i="1" s="1"/>
  <c r="AI2514" i="1" s="1"/>
  <c r="Y2497" i="1"/>
  <c r="AA2497" i="1" s="1"/>
  <c r="X2474" i="1"/>
  <c r="Z2474" i="1" s="1"/>
  <c r="S2490" i="1"/>
  <c r="T2490" i="1" s="1"/>
  <c r="Y1683" i="1"/>
  <c r="AA1683" i="1" s="1"/>
  <c r="Y2518" i="1"/>
  <c r="AA2518" i="1" s="1"/>
  <c r="Y2433" i="1"/>
  <c r="AA2433" i="1" s="1"/>
  <c r="Y2401" i="1"/>
  <c r="AA2401" i="1" s="1"/>
  <c r="X2397" i="1"/>
  <c r="Z2397" i="1" s="1"/>
  <c r="X2365" i="1"/>
  <c r="Z2365" i="1" s="1"/>
  <c r="X2389" i="1"/>
  <c r="Z2389" i="1" s="1"/>
  <c r="Y2397" i="1"/>
  <c r="AA2397" i="1" s="1"/>
  <c r="X2417" i="1"/>
  <c r="Z2417" i="1" s="1"/>
  <c r="AI2417" i="1" s="1"/>
  <c r="X2429" i="1"/>
  <c r="Z2429" i="1" s="1"/>
  <c r="S2513" i="1"/>
  <c r="T2513" i="1" s="1"/>
  <c r="S2313" i="1"/>
  <c r="T2313" i="1" s="1"/>
  <c r="X1671" i="1"/>
  <c r="Z1671" i="1" s="1"/>
  <c r="AI1671" i="1" s="1"/>
  <c r="X247" i="1"/>
  <c r="Z247" i="1" s="1"/>
  <c r="AI247" i="1" s="1"/>
  <c r="X951" i="1"/>
  <c r="Z951" i="1" s="1"/>
  <c r="S1563" i="1"/>
  <c r="T1563" i="1" s="1"/>
  <c r="X1443" i="1"/>
  <c r="Z1443" i="1" s="1"/>
  <c r="AI1443" i="1" s="1"/>
  <c r="X2321" i="1"/>
  <c r="Z2321" i="1" s="1"/>
  <c r="AI2321" i="1" s="1"/>
  <c r="X865" i="1"/>
  <c r="Z865" i="1" s="1"/>
  <c r="AI865" i="1" s="1"/>
  <c r="X2193" i="1"/>
  <c r="Z2193" i="1" s="1"/>
  <c r="X2221" i="1"/>
  <c r="Z2221" i="1" s="1"/>
  <c r="X2233" i="1"/>
  <c r="Z2233" i="1" s="1"/>
  <c r="X2253" i="1"/>
  <c r="Z2253" i="1" s="1"/>
  <c r="Y855" i="1"/>
  <c r="AA855" i="1" s="1"/>
  <c r="AI855" i="1" s="1"/>
  <c r="X2269" i="1"/>
  <c r="Z2269" i="1" s="1"/>
  <c r="Y1291" i="1"/>
  <c r="AA1291" i="1" s="1"/>
  <c r="S1303" i="1"/>
  <c r="T1303" i="1" s="1"/>
  <c r="Y1297" i="1"/>
  <c r="AA1297" i="1" s="1"/>
  <c r="Y1243" i="1"/>
  <c r="AA1243" i="1" s="1"/>
  <c r="S1297" i="1"/>
  <c r="T1297" i="1" s="1"/>
  <c r="Y1349" i="1"/>
  <c r="AA1349" i="1" s="1"/>
  <c r="AI1349" i="1" s="1"/>
  <c r="X1997" i="1"/>
  <c r="Z1997" i="1" s="1"/>
  <c r="AI1997" i="1" s="1"/>
  <c r="S2033" i="1"/>
  <c r="T2033" i="1" s="1"/>
  <c r="X2057" i="1"/>
  <c r="Z2057" i="1" s="1"/>
  <c r="Y2089" i="1"/>
  <c r="AA2089" i="1" s="1"/>
  <c r="Y2113" i="1"/>
  <c r="AA2113" i="1" s="1"/>
  <c r="Y2038" i="1"/>
  <c r="AA2038" i="1" s="1"/>
  <c r="S1703" i="1"/>
  <c r="T1703" i="1" s="1"/>
  <c r="S1557" i="1"/>
  <c r="T1557" i="1" s="1"/>
  <c r="S633" i="1"/>
  <c r="T633" i="1" s="1"/>
  <c r="S1553" i="1"/>
  <c r="T1553" i="1" s="1"/>
  <c r="Y621" i="1"/>
  <c r="AA621" i="1" s="1"/>
  <c r="X1073" i="1"/>
  <c r="Z1073" i="1" s="1"/>
  <c r="Y1085" i="1"/>
  <c r="AA1085" i="1" s="1"/>
  <c r="Y1105" i="1"/>
  <c r="AA1105" i="1" s="1"/>
  <c r="AI1105" i="1" s="1"/>
  <c r="X1113" i="1"/>
  <c r="Z1113" i="1" s="1"/>
  <c r="AI1113" i="1" s="1"/>
  <c r="X1133" i="1"/>
  <c r="Z1133" i="1" s="1"/>
  <c r="Y1157" i="1"/>
  <c r="AA1157" i="1" s="1"/>
  <c r="X1169" i="1"/>
  <c r="Z1169" i="1" s="1"/>
  <c r="X1209" i="1"/>
  <c r="Z1209" i="1" s="1"/>
  <c r="AI1209" i="1" s="1"/>
  <c r="X1225" i="1"/>
  <c r="Z1225" i="1" s="1"/>
  <c r="AI1225" i="1" s="1"/>
  <c r="Y1467" i="1"/>
  <c r="AA1467" i="1" s="1"/>
  <c r="Y1553" i="1"/>
  <c r="AA1553" i="1" s="1"/>
  <c r="AI1553" i="1" s="1"/>
  <c r="Y1573" i="1"/>
  <c r="AA1573" i="1" s="1"/>
  <c r="AI1573" i="1" s="1"/>
  <c r="X1675" i="1"/>
  <c r="Z1675" i="1" s="1"/>
  <c r="AI1675" i="1" s="1"/>
  <c r="Y1703" i="1"/>
  <c r="AA1703" i="1" s="1"/>
  <c r="AI1703" i="1" s="1"/>
  <c r="Y1818" i="1"/>
  <c r="AA1818" i="1" s="1"/>
  <c r="AI1818" i="1" s="1"/>
  <c r="X165" i="1"/>
  <c r="Z165" i="1" s="1"/>
  <c r="X173" i="1"/>
  <c r="Z173" i="1" s="1"/>
  <c r="AI173" i="1" s="1"/>
  <c r="X185" i="1"/>
  <c r="Z185" i="1" s="1"/>
  <c r="AI185" i="1" s="1"/>
  <c r="X1199" i="1"/>
  <c r="Z1199" i="1" s="1"/>
  <c r="Y1611" i="1"/>
  <c r="AA1611" i="1" s="1"/>
  <c r="Y1399" i="1"/>
  <c r="AA1399" i="1" s="1"/>
  <c r="X1603" i="1"/>
  <c r="Z1603" i="1" s="1"/>
  <c r="Y703" i="1"/>
  <c r="AA703" i="1" s="1"/>
  <c r="Y715" i="1"/>
  <c r="AA715" i="1" s="1"/>
  <c r="AI1071" i="1"/>
  <c r="X1087" i="1"/>
  <c r="Z1087" i="1" s="1"/>
  <c r="X1099" i="1"/>
  <c r="Z1099" i="1" s="1"/>
  <c r="Y1115" i="1"/>
  <c r="AA1115" i="1" s="1"/>
  <c r="X1135" i="1"/>
  <c r="Z1135" i="1" s="1"/>
  <c r="Y1579" i="1"/>
  <c r="AA1579" i="1" s="1"/>
  <c r="X925" i="1"/>
  <c r="Z925" i="1" s="1"/>
  <c r="X1957" i="1"/>
  <c r="Z1957" i="1" s="1"/>
  <c r="Y1211" i="1"/>
  <c r="AA1211" i="1" s="1"/>
  <c r="Y1551" i="1"/>
  <c r="AA1551" i="1" s="1"/>
  <c r="AI1551" i="1" s="1"/>
  <c r="X1631" i="1"/>
  <c r="Z1631" i="1" s="1"/>
  <c r="AI1631" i="1" s="1"/>
  <c r="Y1781" i="1"/>
  <c r="AA1781" i="1" s="1"/>
  <c r="AI1781" i="1" s="1"/>
  <c r="X1825" i="1"/>
  <c r="Z1825" i="1" s="1"/>
  <c r="Y1901" i="1"/>
  <c r="AA1901" i="1" s="1"/>
  <c r="AI1901" i="1" s="1"/>
  <c r="X753" i="1"/>
  <c r="Z753" i="1" s="1"/>
  <c r="X769" i="1"/>
  <c r="Z769" i="1" s="1"/>
  <c r="AI769" i="1" s="1"/>
  <c r="Y21" i="1"/>
  <c r="AA21" i="1" s="1"/>
  <c r="X253" i="1"/>
  <c r="Z253" i="1" s="1"/>
  <c r="Y309" i="1"/>
  <c r="AA309" i="1" s="1"/>
  <c r="Y357" i="1"/>
  <c r="AA357" i="1" s="1"/>
  <c r="S1833" i="1"/>
  <c r="T1833" i="1" s="1"/>
  <c r="X1953" i="1"/>
  <c r="Z1953" i="1" s="1"/>
  <c r="S1765" i="1"/>
  <c r="T1765" i="1" s="1"/>
  <c r="X1821" i="1"/>
  <c r="Z1821" i="1" s="1"/>
  <c r="Y901" i="1"/>
  <c r="AA901" i="1" s="1"/>
  <c r="S933" i="1"/>
  <c r="T933" i="1" s="1"/>
  <c r="S421" i="1"/>
  <c r="T421" i="1" s="1"/>
  <c r="S361" i="1"/>
  <c r="T361" i="1" s="1"/>
  <c r="S525" i="1"/>
  <c r="T525" i="1" s="1"/>
  <c r="S281" i="1"/>
  <c r="T281" i="1" s="1"/>
  <c r="Y329" i="1"/>
  <c r="AA329" i="1" s="1"/>
  <c r="AI329" i="1" s="1"/>
  <c r="X345" i="1"/>
  <c r="Z345" i="1" s="1"/>
  <c r="AI345" i="1" s="1"/>
  <c r="S357" i="1"/>
  <c r="T357" i="1" s="1"/>
  <c r="Y393" i="1"/>
  <c r="AA393" i="1" s="1"/>
  <c r="Y525" i="1"/>
  <c r="AA525" i="1" s="1"/>
  <c r="X545" i="1"/>
  <c r="Z545" i="1" s="1"/>
  <c r="Y565" i="1"/>
  <c r="AA565" i="1" s="1"/>
  <c r="X577" i="1"/>
  <c r="Z577" i="1" s="1"/>
  <c r="S787" i="1"/>
  <c r="T787" i="1" s="1"/>
  <c r="X1729" i="1"/>
  <c r="Z1729" i="1" s="1"/>
  <c r="S959" i="1"/>
  <c r="T959" i="1" s="1"/>
  <c r="S1407" i="1"/>
  <c r="T1407" i="1" s="1"/>
  <c r="S565" i="1"/>
  <c r="T565" i="1" s="1"/>
  <c r="S1053" i="1"/>
  <c r="T1053" i="1" s="1"/>
  <c r="S1647" i="1"/>
  <c r="T1647" i="1" s="1"/>
  <c r="S77" i="1"/>
  <c r="T77" i="1" s="1"/>
  <c r="Y161" i="1"/>
  <c r="AA161" i="1" s="1"/>
  <c r="Y1041" i="1"/>
  <c r="AA1041" i="1" s="1"/>
  <c r="AI1041" i="1" s="1"/>
  <c r="X1595" i="1"/>
  <c r="Z1595" i="1" s="1"/>
  <c r="Y1167" i="1"/>
  <c r="AA1167" i="1" s="1"/>
  <c r="AI1167" i="1" s="1"/>
  <c r="X1399" i="1"/>
  <c r="Z1399" i="1" s="1"/>
  <c r="X1155" i="1"/>
  <c r="Z1155" i="1" s="1"/>
  <c r="Y601" i="1"/>
  <c r="AA601" i="1" s="1"/>
  <c r="AI601" i="1" s="1"/>
  <c r="Y1411" i="1"/>
  <c r="AA1411" i="1" s="1"/>
  <c r="AI1411" i="1" s="1"/>
  <c r="X991" i="1"/>
  <c r="Z991" i="1" s="1"/>
  <c r="AI991" i="1" s="1"/>
  <c r="X637" i="1"/>
  <c r="Z637" i="1" s="1"/>
  <c r="X157" i="1"/>
  <c r="Z157" i="1" s="1"/>
  <c r="Y1355" i="1"/>
  <c r="AA1355" i="1" s="1"/>
  <c r="S3" i="1"/>
  <c r="T3" i="1" s="1"/>
  <c r="M2513" i="1"/>
  <c r="M2253" i="1"/>
  <c r="M2205" i="1"/>
  <c r="M2085" i="1"/>
  <c r="M1813" i="1"/>
  <c r="M1781" i="1"/>
  <c r="M1401" i="1"/>
  <c r="M1221" i="1"/>
  <c r="M933" i="1"/>
  <c r="M783" i="1"/>
  <c r="M197" i="1"/>
  <c r="M153" i="1"/>
  <c r="M125" i="1"/>
  <c r="AE797" i="1"/>
  <c r="AE545" i="1"/>
  <c r="AE477" i="1"/>
  <c r="AE372" i="1"/>
  <c r="AE358" i="1"/>
  <c r="AE355" i="1"/>
  <c r="AE352" i="1"/>
  <c r="AE234" i="1"/>
  <c r="AE230" i="1"/>
  <c r="AE215" i="1"/>
  <c r="AE202" i="1"/>
  <c r="AE191" i="1"/>
  <c r="AE134" i="1"/>
  <c r="AE100" i="1"/>
  <c r="AE76" i="1"/>
  <c r="AE55" i="1"/>
  <c r="AE53" i="1"/>
  <c r="AE39" i="1"/>
  <c r="AE27" i="1"/>
  <c r="AE1112" i="1"/>
  <c r="AE1132" i="1"/>
  <c r="AE1134" i="1"/>
  <c r="AE1137" i="1"/>
  <c r="AE1141" i="1"/>
  <c r="AI422" i="1"/>
  <c r="AI1190" i="1"/>
  <c r="AI382" i="1"/>
  <c r="AI430" i="1"/>
  <c r="AI94" i="1"/>
  <c r="AI705" i="1"/>
  <c r="AI1017" i="1"/>
  <c r="AI967" i="1"/>
  <c r="AI975" i="1"/>
  <c r="AI1495" i="1"/>
  <c r="AE825" i="1"/>
  <c r="AE816" i="1"/>
  <c r="AE805" i="1"/>
  <c r="AE780" i="1"/>
  <c r="AE768" i="1"/>
  <c r="AE752" i="1"/>
  <c r="AE743" i="1"/>
  <c r="AE740" i="1"/>
  <c r="AE723" i="1"/>
  <c r="AE715" i="1"/>
  <c r="AE685" i="1"/>
  <c r="AE682" i="1"/>
  <c r="AE678" i="1"/>
  <c r="AE668" i="1"/>
  <c r="AE658" i="1"/>
  <c r="AE656" i="1"/>
  <c r="AE458" i="1"/>
  <c r="AE436" i="1"/>
  <c r="AE646" i="1"/>
  <c r="AE642" i="1"/>
  <c r="AE640" i="1"/>
  <c r="AE636" i="1"/>
  <c r="AE626" i="1"/>
  <c r="AE624" i="1"/>
  <c r="AE623" i="1"/>
  <c r="AE620" i="1"/>
  <c r="AE607" i="1"/>
  <c r="AE605" i="1"/>
  <c r="AE602" i="1"/>
  <c r="AE597" i="1"/>
  <c r="AE589" i="1"/>
  <c r="AE577" i="1"/>
  <c r="AE575" i="1"/>
  <c r="AE567" i="1"/>
  <c r="AE563" i="1"/>
  <c r="AE560" i="1"/>
  <c r="AE547" i="1"/>
  <c r="AE539" i="1"/>
  <c r="AE519" i="1"/>
  <c r="AE515" i="1"/>
  <c r="AE508" i="1"/>
  <c r="AE505" i="1"/>
  <c r="AE503" i="1"/>
  <c r="AE493" i="1"/>
  <c r="AE489" i="1"/>
  <c r="AE487" i="1"/>
  <c r="AE483" i="1"/>
  <c r="AE442" i="1"/>
  <c r="AE437" i="1"/>
  <c r="AE650" i="1"/>
  <c r="AE333" i="1"/>
  <c r="AE327" i="1"/>
  <c r="AE325" i="1"/>
  <c r="AE323" i="1"/>
  <c r="AE317" i="1"/>
  <c r="AE313" i="1"/>
  <c r="AE309" i="1"/>
  <c r="AE299" i="1"/>
  <c r="AE297" i="1"/>
  <c r="AE293" i="1"/>
  <c r="AE289" i="1"/>
  <c r="AE285" i="1"/>
  <c r="AE283" i="1"/>
  <c r="AE281" i="1"/>
  <c r="AE279" i="1"/>
  <c r="AE277" i="1"/>
  <c r="AE271" i="1"/>
  <c r="AE269" i="1"/>
  <c r="AE267" i="1"/>
  <c r="AE265" i="1"/>
  <c r="AE261" i="1"/>
  <c r="AE259" i="1"/>
  <c r="AE349" i="1"/>
  <c r="AE428" i="1"/>
  <c r="AE335" i="1"/>
  <c r="AE392" i="1"/>
  <c r="AE455" i="1"/>
  <c r="AE386" i="1"/>
  <c r="AE242" i="1"/>
  <c r="AE226" i="1"/>
  <c r="AE220" i="1"/>
  <c r="AE210" i="1"/>
  <c r="AE200" i="1"/>
  <c r="AE176" i="1"/>
  <c r="AE160" i="1"/>
  <c r="AE148" i="1"/>
  <c r="AE108" i="1"/>
  <c r="AE94" i="1"/>
  <c r="AI830" i="1"/>
  <c r="AE749" i="1"/>
  <c r="AE60" i="1"/>
  <c r="AE49" i="1"/>
  <c r="AE37" i="1"/>
  <c r="AE29" i="1"/>
  <c r="AE19" i="1"/>
  <c r="AE9" i="1"/>
  <c r="AE889" i="1"/>
  <c r="AE927" i="1"/>
  <c r="AE939" i="1"/>
  <c r="AE949" i="1"/>
  <c r="AE977" i="1"/>
  <c r="AI759" i="1"/>
  <c r="AE1108" i="1"/>
  <c r="AE1130" i="1"/>
  <c r="AE1163" i="1"/>
  <c r="AE1223" i="1"/>
  <c r="AE1408" i="1"/>
  <c r="AE1442" i="1"/>
  <c r="AE1452" i="1"/>
  <c r="AE1512" i="1"/>
  <c r="AE1568" i="1"/>
  <c r="AE1605" i="1"/>
  <c r="AE1649" i="1"/>
  <c r="AE1657" i="1"/>
  <c r="AI1126" i="1"/>
  <c r="AI1583" i="1"/>
  <c r="AI1095" i="1"/>
  <c r="AI1687" i="1"/>
  <c r="AI143" i="1"/>
  <c r="AI934" i="1"/>
  <c r="AI449" i="1"/>
  <c r="AI791" i="1"/>
  <c r="AI1047" i="1"/>
  <c r="AE794" i="1"/>
  <c r="AE762" i="1"/>
  <c r="AE735" i="1"/>
  <c r="AE665" i="1"/>
  <c r="AE661" i="1"/>
  <c r="S2661" i="1"/>
  <c r="T2661" i="1" s="1"/>
  <c r="AE647" i="1"/>
  <c r="AE617" i="1"/>
  <c r="AE615" i="1"/>
  <c r="AE606" i="1"/>
  <c r="AE596" i="1"/>
  <c r="AE568" i="1"/>
  <c r="AE565" i="1"/>
  <c r="AE554" i="1"/>
  <c r="AE550" i="1"/>
  <c r="AE522" i="1"/>
  <c r="AE407" i="1"/>
  <c r="AE514" i="1"/>
  <c r="AE492" i="1"/>
  <c r="AE482" i="1"/>
  <c r="AE347" i="1"/>
  <c r="AE332" i="1"/>
  <c r="AE300" i="1"/>
  <c r="AE278" i="1"/>
  <c r="AE272" i="1"/>
  <c r="AE147" i="1"/>
  <c r="AE125" i="1"/>
  <c r="AE852" i="1"/>
  <c r="AE878" i="1"/>
  <c r="AE891" i="1"/>
  <c r="AE914" i="1"/>
  <c r="AE960" i="1"/>
  <c r="AE1009" i="1"/>
  <c r="AE1054" i="1"/>
  <c r="AE1066" i="1"/>
  <c r="AE1095" i="1"/>
  <c r="AE1136" i="1"/>
  <c r="AE1147" i="1"/>
  <c r="AE1197" i="1"/>
  <c r="AE1210" i="1"/>
  <c r="AE1222" i="1"/>
  <c r="AE1230" i="1"/>
  <c r="AE1521" i="1"/>
  <c r="AE1419" i="1"/>
  <c r="AE1472" i="1"/>
  <c r="AE1495" i="1"/>
  <c r="AE1458" i="1"/>
  <c r="AE1490" i="1"/>
  <c r="AE1572" i="1"/>
  <c r="AE1652" i="1"/>
  <c r="AE1688" i="1"/>
  <c r="AE1730" i="1"/>
  <c r="AE1767" i="1"/>
  <c r="AE1771" i="1"/>
  <c r="AE1795" i="1"/>
  <c r="AE1806" i="1"/>
  <c r="AE1846" i="1"/>
  <c r="AE1886" i="1"/>
  <c r="AE1890" i="1"/>
  <c r="AE1915" i="1"/>
  <c r="AE1923" i="1"/>
  <c r="AE1935" i="1"/>
  <c r="AE1970" i="1"/>
  <c r="AE1974" i="1"/>
  <c r="AE1986" i="1"/>
  <c r="AE1995" i="1"/>
  <c r="AE2008" i="1"/>
  <c r="AE2027" i="1"/>
  <c r="AE2107" i="1"/>
  <c r="AE2104" i="1"/>
  <c r="AE2123" i="1"/>
  <c r="AE2128" i="1"/>
  <c r="AE2132" i="1"/>
  <c r="AE2152" i="1"/>
  <c r="AE2157" i="1"/>
  <c r="AE2169" i="1"/>
  <c r="AE2181" i="1"/>
  <c r="AE2185" i="1"/>
  <c r="AE2189" i="1"/>
  <c r="AE1239" i="1"/>
  <c r="AE1245" i="1"/>
  <c r="AE2198" i="1"/>
  <c r="AE2235" i="1"/>
  <c r="M1071" i="1"/>
  <c r="M1055" i="1"/>
  <c r="M2657" i="1"/>
  <c r="M2673" i="1"/>
  <c r="AB3151" i="1"/>
  <c r="AB3153" i="1"/>
  <c r="AB3154" i="1"/>
  <c r="AB3155" i="1"/>
  <c r="AB3150" i="1"/>
  <c r="AB3148" i="1"/>
  <c r="AI1295" i="1"/>
  <c r="AI1807" i="1"/>
  <c r="AI801" i="1"/>
  <c r="AI2098" i="1"/>
  <c r="AI518" i="1"/>
  <c r="AI823" i="1"/>
  <c r="AI206" i="1"/>
  <c r="AI1215" i="1"/>
  <c r="AE828" i="1"/>
  <c r="AE767" i="1"/>
  <c r="AE744" i="1"/>
  <c r="AE739" i="1"/>
  <c r="AE732" i="1"/>
  <c r="AE726" i="1"/>
  <c r="AE702" i="1"/>
  <c r="AE691" i="1"/>
  <c r="AE684" i="1"/>
  <c r="AE480" i="1"/>
  <c r="AE468" i="1"/>
  <c r="AE466" i="1"/>
  <c r="AE474" i="1"/>
  <c r="AE350" i="1"/>
  <c r="AE456" i="1"/>
  <c r="AE446" i="1"/>
  <c r="AE773" i="1"/>
  <c r="AE429" i="1"/>
  <c r="AE343" i="1"/>
  <c r="AE425" i="1"/>
  <c r="AE653" i="1"/>
  <c r="AE415" i="1"/>
  <c r="AE405" i="1"/>
  <c r="AE403" i="1"/>
  <c r="AE401" i="1"/>
  <c r="AE588" i="1"/>
  <c r="AE391" i="1"/>
  <c r="AE387" i="1"/>
  <c r="AE377" i="1"/>
  <c r="AE375" i="1"/>
  <c r="AE371" i="1"/>
  <c r="AE369" i="1"/>
  <c r="AE367" i="1"/>
  <c r="AE365" i="1"/>
  <c r="AE361" i="1"/>
  <c r="AE359" i="1"/>
  <c r="AE345" i="1"/>
  <c r="AE341" i="1"/>
  <c r="AE256" i="1"/>
  <c r="AE255" i="1"/>
  <c r="AE252" i="1"/>
  <c r="AE250" i="1"/>
  <c r="AE248" i="1"/>
  <c r="AE243" i="1"/>
  <c r="AE227" i="1"/>
  <c r="AE219" i="1"/>
  <c r="AE211" i="1"/>
  <c r="AE203" i="1"/>
  <c r="AE199" i="1"/>
  <c r="AE195" i="1"/>
  <c r="AE193" i="1"/>
  <c r="AE192" i="1"/>
  <c r="AE189" i="1"/>
  <c r="AE183" i="1"/>
  <c r="AE177" i="1"/>
  <c r="AE163" i="1"/>
  <c r="AE161" i="1"/>
  <c r="AE159" i="1"/>
  <c r="AE151" i="1"/>
  <c r="AE139" i="1"/>
  <c r="AE137" i="1"/>
  <c r="AE135" i="1"/>
  <c r="AE133" i="1"/>
  <c r="AE131" i="1"/>
  <c r="AE129" i="1"/>
  <c r="AE127" i="1"/>
  <c r="AE123" i="1"/>
  <c r="AE121" i="1"/>
  <c r="AE119" i="1"/>
  <c r="AE117" i="1"/>
  <c r="AE115" i="1"/>
  <c r="AE113" i="1"/>
  <c r="AE111" i="1"/>
  <c r="AE109" i="1"/>
  <c r="AE107" i="1"/>
  <c r="AE105" i="1"/>
  <c r="AE103" i="1"/>
  <c r="AE99" i="1"/>
  <c r="AE97" i="1"/>
  <c r="AE95" i="1"/>
  <c r="AE93" i="1"/>
  <c r="AE89" i="1"/>
  <c r="AE87" i="1"/>
  <c r="AE85" i="1"/>
  <c r="AE83" i="1"/>
  <c r="AE81" i="1"/>
  <c r="AE77" i="1"/>
  <c r="AE75" i="1"/>
  <c r="AE73" i="1"/>
  <c r="AE71" i="1"/>
  <c r="AE69" i="1"/>
  <c r="AE67" i="1"/>
  <c r="AE65" i="1"/>
  <c r="AE63" i="1"/>
  <c r="AE61" i="1"/>
  <c r="AE52" i="1"/>
  <c r="AE50" i="1"/>
  <c r="AE48" i="1"/>
  <c r="AE42" i="1"/>
  <c r="AE34" i="1"/>
  <c r="AE32" i="1"/>
  <c r="AE30" i="1"/>
  <c r="AE22" i="1"/>
  <c r="AE16" i="1"/>
  <c r="AE14" i="1"/>
  <c r="AE10" i="1"/>
  <c r="AE833" i="1"/>
  <c r="AE834" i="1"/>
  <c r="AE839" i="1"/>
  <c r="AE842" i="1"/>
  <c r="AE843" i="1"/>
  <c r="AE846" i="1"/>
  <c r="AE847" i="1"/>
  <c r="AE850" i="1"/>
  <c r="AE851" i="1"/>
  <c r="AE870" i="1"/>
  <c r="AE871" i="1"/>
  <c r="AE875" i="1"/>
  <c r="AE876" i="1"/>
  <c r="AE881" i="1"/>
  <c r="AE885" i="1"/>
  <c r="AE890" i="1"/>
  <c r="AE907" i="1"/>
  <c r="AE910" i="1"/>
  <c r="AE913" i="1"/>
  <c r="AE916" i="1"/>
  <c r="AE918" i="1"/>
  <c r="AE922" i="1"/>
  <c r="AE924" i="1"/>
  <c r="AE925" i="1"/>
  <c r="AE929" i="1"/>
  <c r="AE930" i="1"/>
  <c r="AE936" i="1"/>
  <c r="AE951" i="1"/>
  <c r="AE954" i="1"/>
  <c r="AE966" i="1"/>
  <c r="AE970" i="1"/>
  <c r="AE974" i="1"/>
  <c r="AE978" i="1"/>
  <c r="AE981" i="1"/>
  <c r="AE985" i="1"/>
  <c r="AE989" i="1"/>
  <c r="AE992" i="1"/>
  <c r="AE999" i="1"/>
  <c r="AE1000" i="1"/>
  <c r="AE1003" i="1"/>
  <c r="AE1004" i="1"/>
  <c r="AE1011" i="1"/>
  <c r="AE1016" i="1"/>
  <c r="AE1021" i="1"/>
  <c r="AE1026" i="1"/>
  <c r="AE1032" i="1"/>
  <c r="AE1035" i="1"/>
  <c r="AE1038" i="1"/>
  <c r="AI767" i="1"/>
  <c r="AI751" i="1"/>
  <c r="AE1069" i="1"/>
  <c r="AE1077" i="1"/>
  <c r="AE1078" i="1"/>
  <c r="AE1081" i="1"/>
  <c r="AE1085" i="1"/>
  <c r="AE1093" i="1"/>
  <c r="AE1094" i="1"/>
  <c r="AE1097" i="1"/>
  <c r="AE1117" i="1"/>
  <c r="AE1125" i="1"/>
  <c r="AE1138" i="1"/>
  <c r="AE1142" i="1"/>
  <c r="AE1143" i="1"/>
  <c r="AE895" i="1"/>
  <c r="AE901" i="1"/>
  <c r="AE1151" i="1"/>
  <c r="AE1155" i="1"/>
  <c r="AE1160" i="1"/>
  <c r="AE1165" i="1"/>
  <c r="AE1172" i="1"/>
  <c r="AE1173" i="1"/>
  <c r="AE1180" i="1"/>
  <c r="AE1181" i="1"/>
  <c r="AE1188" i="1"/>
  <c r="AE1189" i="1"/>
  <c r="AE1196" i="1"/>
  <c r="AE1204" i="1"/>
  <c r="AE1205" i="1"/>
  <c r="AE1213" i="1"/>
  <c r="AE1220" i="1"/>
  <c r="AE1523" i="1"/>
  <c r="AE1531" i="1"/>
  <c r="AE1535" i="1"/>
  <c r="AE1543" i="1"/>
  <c r="AE1548" i="1"/>
  <c r="AE1400" i="1"/>
  <c r="AE1413" i="1"/>
  <c r="AE1417" i="1"/>
  <c r="AE1420" i="1"/>
  <c r="AE1424" i="1"/>
  <c r="AE1426" i="1"/>
  <c r="AE1438" i="1"/>
  <c r="AE1440" i="1"/>
  <c r="AE1445" i="1"/>
  <c r="AE1409" i="1"/>
  <c r="AE1450" i="1"/>
  <c r="AE1455" i="1"/>
  <c r="AE1479" i="1"/>
  <c r="AE1483" i="1"/>
  <c r="AE1505" i="1"/>
  <c r="AE1510" i="1"/>
  <c r="AE1456" i="1"/>
  <c r="AE1457" i="1"/>
  <c r="AE1461" i="1"/>
  <c r="AE1476" i="1"/>
  <c r="AE1496" i="1"/>
  <c r="AE1500" i="1"/>
  <c r="AE1502" i="1"/>
  <c r="AE1506" i="1"/>
  <c r="AE1403" i="1"/>
  <c r="AE1404" i="1"/>
  <c r="AE1561" i="1"/>
  <c r="AE1564" i="1"/>
  <c r="AE1566" i="1"/>
  <c r="AE1569" i="1"/>
  <c r="AE1573" i="1"/>
  <c r="AE1574" i="1"/>
  <c r="AE1576" i="1"/>
  <c r="AE1580" i="1"/>
  <c r="AE1584" i="1"/>
  <c r="AE1585" i="1"/>
  <c r="AE1588" i="1"/>
  <c r="AE1589" i="1"/>
  <c r="AE1608" i="1"/>
  <c r="AE1612" i="1"/>
  <c r="AE1613" i="1"/>
  <c r="AE1620" i="1"/>
  <c r="AE1622" i="1"/>
  <c r="AE1624" i="1"/>
  <c r="AE1644" i="1"/>
  <c r="AE1646" i="1"/>
  <c r="AE1647" i="1"/>
  <c r="AE1655" i="1"/>
  <c r="AE1659" i="1"/>
  <c r="AE1672" i="1"/>
  <c r="AE1673" i="1"/>
  <c r="AE1677" i="1"/>
  <c r="AE1679" i="1"/>
  <c r="AE1674" i="1"/>
  <c r="AE1690" i="1"/>
  <c r="AE1691" i="1"/>
  <c r="AE1695" i="1"/>
  <c r="AE1704" i="1"/>
  <c r="AE1709" i="1"/>
  <c r="AE1717" i="1"/>
  <c r="AE1721" i="1"/>
  <c r="AE1728" i="1"/>
  <c r="AE1729" i="1"/>
  <c r="AE1739" i="1"/>
  <c r="AE1753" i="1"/>
  <c r="AE1761" i="1"/>
  <c r="AE1762" i="1"/>
  <c r="AE1765" i="1"/>
  <c r="AE1769" i="1"/>
  <c r="AE1770" i="1"/>
  <c r="AE1773" i="1"/>
  <c r="AE1774" i="1"/>
  <c r="AE1777" i="1"/>
  <c r="AE1789" i="1"/>
  <c r="AE1793" i="1"/>
  <c r="AE1797" i="1"/>
  <c r="AE1802" i="1"/>
  <c r="AE1631" i="1"/>
  <c r="AE1639" i="1"/>
  <c r="AE1592" i="1"/>
  <c r="AE1595" i="1"/>
  <c r="AE1596" i="1"/>
  <c r="AE1599" i="1"/>
  <c r="AE1808" i="1"/>
  <c r="AE1812" i="1"/>
  <c r="AE1817" i="1"/>
  <c r="AE1821" i="1"/>
  <c r="AE1825" i="1"/>
  <c r="AE1832" i="1"/>
  <c r="AE1833" i="1"/>
  <c r="AE1836" i="1"/>
  <c r="AE1837" i="1"/>
  <c r="AE1841" i="1"/>
  <c r="AE1848" i="1"/>
  <c r="AI1654" i="1"/>
  <c r="AI399" i="1"/>
  <c r="AI86" i="1"/>
  <c r="AI847" i="1"/>
  <c r="AE1849" i="1"/>
  <c r="AE1852" i="1"/>
  <c r="AE1853" i="1"/>
  <c r="AE1858" i="1"/>
  <c r="AE1864" i="1"/>
  <c r="AE1869" i="1"/>
  <c r="AE1873" i="1"/>
  <c r="AE1876" i="1"/>
  <c r="AE1877" i="1"/>
  <c r="AE1880" i="1"/>
  <c r="AE1881" i="1"/>
  <c r="AE1884" i="1"/>
  <c r="AE1885" i="1"/>
  <c r="AE1888" i="1"/>
  <c r="AE1891" i="1"/>
  <c r="AE1896" i="1"/>
  <c r="AE1897" i="1"/>
  <c r="AE1900" i="1"/>
  <c r="AE1904" i="1"/>
  <c r="AE1908" i="1"/>
  <c r="AE1909" i="1"/>
  <c r="AE1917" i="1"/>
  <c r="AE1918" i="1"/>
  <c r="AE1922" i="1"/>
  <c r="AE1925" i="1"/>
  <c r="AE1930" i="1"/>
  <c r="AE1933" i="1"/>
  <c r="AE1937" i="1"/>
  <c r="AE1941" i="1"/>
  <c r="AE1942" i="1"/>
  <c r="AE1945" i="1"/>
  <c r="AE1946" i="1"/>
  <c r="AE1949" i="1"/>
  <c r="AE1953" i="1"/>
  <c r="AE1954" i="1"/>
  <c r="AE1957" i="1"/>
  <c r="AE1961" i="1"/>
  <c r="AE1966" i="1"/>
  <c r="AE1968" i="1"/>
  <c r="AE1969" i="1"/>
  <c r="AE1972" i="1"/>
  <c r="AE1976" i="1"/>
  <c r="AE1980" i="1"/>
  <c r="AE1981" i="1"/>
  <c r="AE1984" i="1"/>
  <c r="AE1985" i="1"/>
  <c r="AE1988" i="1"/>
  <c r="AE2007" i="1"/>
  <c r="AE1994" i="1"/>
  <c r="AE1997" i="1"/>
  <c r="AE2010" i="1"/>
  <c r="AE2025" i="1"/>
  <c r="AE2026" i="1"/>
  <c r="AE2029" i="1"/>
  <c r="AE2033" i="1"/>
  <c r="AE2034" i="1"/>
  <c r="AE2037" i="1"/>
  <c r="AE2041" i="1"/>
  <c r="AE2045" i="1"/>
  <c r="AE1328" i="1"/>
  <c r="AE1332" i="1"/>
  <c r="AE1336" i="1"/>
  <c r="AE1337" i="1"/>
  <c r="AE1340" i="1"/>
  <c r="AE1341" i="1"/>
  <c r="AE1344" i="1"/>
  <c r="AE1353" i="1"/>
  <c r="AE1354" i="1"/>
  <c r="AE1360" i="1"/>
  <c r="AE1369" i="1"/>
  <c r="AE1376" i="1"/>
  <c r="AE1380" i="1"/>
  <c r="AE1382" i="1"/>
  <c r="AE1389" i="1"/>
  <c r="AE2056" i="1"/>
  <c r="AE2057" i="1"/>
  <c r="AE2060" i="1"/>
  <c r="AE2061" i="1"/>
  <c r="AE2068" i="1"/>
  <c r="AE2072" i="1"/>
  <c r="AE2076" i="1"/>
  <c r="AE2080" i="1"/>
  <c r="AE2096" i="1"/>
  <c r="AE2097" i="1"/>
  <c r="AE2100" i="1"/>
  <c r="AE2101" i="1"/>
  <c r="AE2105" i="1"/>
  <c r="AE2106" i="1"/>
  <c r="AE2110" i="1"/>
  <c r="AE2111" i="1"/>
  <c r="AE2119" i="1"/>
  <c r="AE2121" i="1"/>
  <c r="AE2124" i="1"/>
  <c r="AE2126" i="1"/>
  <c r="AE2127" i="1"/>
  <c r="AE2131" i="1"/>
  <c r="AE2134" i="1"/>
  <c r="AE2136" i="1"/>
  <c r="AE2138" i="1"/>
  <c r="AE2139" i="1"/>
  <c r="AE2142" i="1"/>
  <c r="AE2146" i="1"/>
  <c r="AE2154" i="1"/>
  <c r="AE2155" i="1"/>
  <c r="AE2159" i="1"/>
  <c r="AE2160" i="1"/>
  <c r="AE2163" i="1"/>
  <c r="AE2164" i="1"/>
  <c r="AE2168" i="1"/>
  <c r="AE2171" i="1"/>
  <c r="AE2175" i="1"/>
  <c r="AE2179" i="1"/>
  <c r="AE2183" i="1"/>
  <c r="AE2187" i="1"/>
  <c r="AE2191" i="1"/>
  <c r="AE2192" i="1"/>
  <c r="AE1383" i="1"/>
  <c r="AE1388" i="1"/>
  <c r="AE1390" i="1"/>
  <c r="AE1394" i="1"/>
  <c r="AE1237" i="1"/>
  <c r="AE1238" i="1"/>
  <c r="AE1241" i="1"/>
  <c r="AE1242" i="1"/>
  <c r="AE1250" i="1"/>
  <c r="AE1254" i="1"/>
  <c r="AE1262" i="1"/>
  <c r="AE1265" i="1"/>
  <c r="AE1267" i="1"/>
  <c r="AE1270" i="1"/>
  <c r="AE1271" i="1"/>
  <c r="AE1274" i="1"/>
  <c r="AE1275" i="1"/>
  <c r="AE1306" i="1"/>
  <c r="AE1307" i="1"/>
  <c r="AE1310" i="1"/>
  <c r="AE1311" i="1"/>
  <c r="AE1314" i="1"/>
  <c r="AE1315" i="1"/>
  <c r="AE1319" i="1"/>
  <c r="AE1323" i="1"/>
  <c r="AE1236" i="1"/>
  <c r="AE1244" i="1"/>
  <c r="AE1249" i="1"/>
  <c r="AE1257" i="1"/>
  <c r="AE1261" i="1"/>
  <c r="AE1276" i="1"/>
  <c r="AE1278" i="1"/>
  <c r="AE1281" i="1"/>
  <c r="AE1283" i="1"/>
  <c r="AE1285" i="1"/>
  <c r="AE1287" i="1"/>
  <c r="AE1289" i="1"/>
  <c r="AE1291" i="1"/>
  <c r="AE1293" i="1"/>
  <c r="AE1297" i="1"/>
  <c r="AE1299" i="1"/>
  <c r="AE1301" i="1"/>
  <c r="AE2193" i="1"/>
  <c r="AE2195" i="1"/>
  <c r="AE2206" i="1"/>
  <c r="AE2209" i="1"/>
  <c r="AE2210" i="1"/>
  <c r="AE2213" i="1"/>
  <c r="AE2214" i="1"/>
  <c r="AE2217" i="1"/>
  <c r="AE2218" i="1"/>
  <c r="AE2221" i="1"/>
  <c r="AE2222" i="1"/>
  <c r="AE2226" i="1"/>
  <c r="AE2230" i="1"/>
  <c r="AE2229" i="1"/>
  <c r="AE2234" i="1"/>
  <c r="AE2239" i="1"/>
  <c r="AE2242" i="1"/>
  <c r="AE2245" i="1"/>
  <c r="AE2250" i="1"/>
  <c r="AE2253" i="1"/>
  <c r="AE2258" i="1"/>
  <c r="AE2262" i="1"/>
  <c r="AE2265" i="1"/>
  <c r="AE2270" i="1"/>
  <c r="AE2246" i="1"/>
  <c r="AE2249" i="1"/>
  <c r="AE854" i="1"/>
  <c r="AE855" i="1"/>
  <c r="AE857" i="1"/>
  <c r="AE858" i="1"/>
  <c r="AE861" i="1"/>
  <c r="AE862" i="1"/>
  <c r="AE2273" i="1"/>
  <c r="AE2274" i="1"/>
  <c r="AE2284" i="1"/>
  <c r="AE2291" i="1"/>
  <c r="AE2299" i="1"/>
  <c r="AE2300" i="1"/>
  <c r="AE2304" i="1"/>
  <c r="AE2307" i="1"/>
  <c r="AE2308" i="1"/>
  <c r="AE2311" i="1"/>
  <c r="AE1348" i="1"/>
  <c r="AE2315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1" i="1"/>
  <c r="AE2332" i="1"/>
  <c r="AE2338" i="1"/>
  <c r="AE2342" i="1"/>
  <c r="AE2346" i="1"/>
  <c r="AE2349" i="1"/>
  <c r="AE2350" i="1"/>
  <c r="AE2351" i="1"/>
  <c r="AE638" i="1"/>
  <c r="AE2003" i="1"/>
  <c r="AE2334" i="1"/>
  <c r="AE2354" i="1"/>
  <c r="AE2357" i="1"/>
  <c r="AE2358" i="1"/>
  <c r="AE585" i="1"/>
  <c r="AE1355" i="1"/>
  <c r="AE1682" i="1"/>
  <c r="AE1683" i="1"/>
  <c r="AE2015" i="1"/>
  <c r="AE2016" i="1"/>
  <c r="AE2364" i="1"/>
  <c r="AE2365" i="1"/>
  <c r="AE2368" i="1"/>
  <c r="AE2369" i="1"/>
  <c r="AE2372" i="1"/>
  <c r="AE2373" i="1"/>
  <c r="AE2376" i="1"/>
  <c r="AE2378" i="1"/>
  <c r="AE2382" i="1"/>
  <c r="AE2" i="1"/>
  <c r="AE3" i="1"/>
  <c r="AE6" i="1"/>
  <c r="AE7" i="1"/>
  <c r="AE8" i="1"/>
  <c r="AE610" i="1"/>
  <c r="AE1055" i="1"/>
  <c r="AE1465" i="1"/>
  <c r="AE2389" i="1"/>
  <c r="AE2393" i="1"/>
  <c r="AE2397" i="1"/>
  <c r="AB1336" i="1"/>
  <c r="AE1705" i="1"/>
  <c r="AE2398" i="1"/>
  <c r="AE2401" i="1"/>
  <c r="AE2405" i="1"/>
  <c r="AE2406" i="1"/>
  <c r="AE2409" i="1"/>
  <c r="AE2418" i="1"/>
  <c r="AE2422" i="1"/>
  <c r="AE2423" i="1"/>
  <c r="AE2427" i="1"/>
  <c r="AE2428" i="1"/>
  <c r="AE2429" i="1"/>
  <c r="AE2430" i="1"/>
  <c r="AE2432" i="1"/>
  <c r="AE2434" i="1"/>
  <c r="AE2435" i="1"/>
  <c r="AE2437" i="1"/>
  <c r="AE2438" i="1"/>
  <c r="AE2440" i="1"/>
  <c r="AE2441" i="1"/>
  <c r="AE2442" i="1"/>
  <c r="AE2443" i="1"/>
  <c r="AE2445" i="1"/>
  <c r="AE2446" i="1"/>
  <c r="AE2447" i="1"/>
  <c r="AE2448" i="1"/>
  <c r="AE2451" i="1"/>
  <c r="AE2452" i="1"/>
  <c r="AE2453" i="1"/>
  <c r="AE2454" i="1"/>
  <c r="AE2094" i="1"/>
  <c r="AE2095" i="1"/>
  <c r="AE2455" i="1"/>
  <c r="AE2481" i="1"/>
  <c r="AE2485" i="1"/>
  <c r="AE2488" i="1"/>
  <c r="AE2491" i="1"/>
  <c r="AE2492" i="1"/>
  <c r="AE2493" i="1"/>
  <c r="AE2505" i="1"/>
  <c r="AE2512" i="1"/>
  <c r="AE2513" i="1"/>
  <c r="AE2516" i="1"/>
  <c r="AE2517" i="1"/>
  <c r="AE2520" i="1"/>
  <c r="AE2521" i="1"/>
  <c r="AE2523" i="1"/>
  <c r="AE2525" i="1"/>
  <c r="AE2529" i="1"/>
  <c r="AE2533" i="1"/>
  <c r="AE2537" i="1"/>
  <c r="AE2541" i="1"/>
  <c r="AE2546" i="1"/>
  <c r="AE2547" i="1"/>
  <c r="M1239" i="1"/>
  <c r="AE2634" i="1"/>
  <c r="AE2635" i="1"/>
  <c r="AE2638" i="1"/>
  <c r="AE2642" i="1"/>
  <c r="AE2643" i="1"/>
  <c r="AE2646" i="1"/>
  <c r="AE2647" i="1"/>
  <c r="AE2648" i="1"/>
  <c r="X2653" i="1"/>
  <c r="Z2653" i="1" s="1"/>
  <c r="AI2653" i="1" s="1"/>
  <c r="Y2669" i="1"/>
  <c r="AA2669" i="1" s="1"/>
  <c r="AB1570" i="1"/>
  <c r="AB1922" i="1"/>
  <c r="AB215" i="1"/>
  <c r="AB2391" i="1"/>
  <c r="AB2778" i="1"/>
  <c r="Y20" i="1"/>
  <c r="AA20" i="1" s="1"/>
  <c r="X80" i="1"/>
  <c r="Z80" i="1" s="1"/>
  <c r="Y112" i="1"/>
  <c r="AA112" i="1" s="1"/>
  <c r="Y156" i="1"/>
  <c r="AA156" i="1" s="1"/>
  <c r="Y176" i="1"/>
  <c r="AA176" i="1" s="1"/>
  <c r="X188" i="1"/>
  <c r="Z188" i="1" s="1"/>
  <c r="Y208" i="1"/>
  <c r="AA208" i="1" s="1"/>
  <c r="S232" i="1"/>
  <c r="T232" i="1" s="1"/>
  <c r="X280" i="1"/>
  <c r="Z280" i="1" s="1"/>
  <c r="X344" i="1"/>
  <c r="Z344" i="1" s="1"/>
  <c r="AI344" i="1" s="1"/>
  <c r="X476" i="1"/>
  <c r="Z476" i="1" s="1"/>
  <c r="Y544" i="1"/>
  <c r="AA544" i="1" s="1"/>
  <c r="Y560" i="1"/>
  <c r="AA560" i="1" s="1"/>
  <c r="X632" i="1"/>
  <c r="Z632" i="1" s="1"/>
  <c r="AI1131" i="1"/>
  <c r="S692" i="1"/>
  <c r="T692" i="1" s="1"/>
  <c r="Y692" i="1"/>
  <c r="AA692" i="1" s="1"/>
  <c r="AI692" i="1" s="1"/>
  <c r="Y688" i="1"/>
  <c r="AA688" i="1" s="1"/>
  <c r="X688" i="1"/>
  <c r="Z688" i="1" s="1"/>
  <c r="S500" i="1"/>
  <c r="T500" i="1" s="1"/>
  <c r="X500" i="1"/>
  <c r="Z500" i="1" s="1"/>
  <c r="AI500" i="1" s="1"/>
  <c r="S196" i="1"/>
  <c r="T196" i="1" s="1"/>
  <c r="X196" i="1"/>
  <c r="Z196" i="1" s="1"/>
  <c r="S140" i="1"/>
  <c r="T140" i="1" s="1"/>
  <c r="X140" i="1"/>
  <c r="Z140" i="1" s="1"/>
  <c r="AI140" i="1" s="1"/>
  <c r="S104" i="1"/>
  <c r="T104" i="1" s="1"/>
  <c r="X104" i="1"/>
  <c r="Z104" i="1" s="1"/>
  <c r="Y96" i="1"/>
  <c r="AA96" i="1" s="1"/>
  <c r="AI96" i="1" s="1"/>
  <c r="S96" i="1"/>
  <c r="T96" i="1" s="1"/>
  <c r="AB2633" i="1"/>
  <c r="AB46" i="1"/>
  <c r="AB1489" i="1"/>
  <c r="AB2463" i="1"/>
  <c r="X4" i="1"/>
  <c r="Z4" i="1" s="1"/>
  <c r="Y104" i="1"/>
  <c r="AA104" i="1" s="1"/>
  <c r="Y196" i="1"/>
  <c r="AA196" i="1" s="1"/>
  <c r="Y260" i="1"/>
  <c r="AA260" i="1" s="1"/>
  <c r="X8" i="1"/>
  <c r="Z8" i="1" s="1"/>
  <c r="S688" i="1"/>
  <c r="T688" i="1" s="1"/>
  <c r="AI721" i="1"/>
  <c r="X144" i="1"/>
  <c r="Z144" i="1" s="1"/>
  <c r="X260" i="1"/>
  <c r="Z260" i="1" s="1"/>
  <c r="M2472" i="1"/>
  <c r="X2472" i="1"/>
  <c r="Z2472" i="1" s="1"/>
  <c r="AI2472" i="1" s="1"/>
  <c r="X1872" i="1"/>
  <c r="Z1872" i="1" s="1"/>
  <c r="Y1872" i="1"/>
  <c r="AA1872" i="1" s="1"/>
  <c r="AB1669" i="1"/>
  <c r="AB2682" i="1"/>
  <c r="Y4" i="1"/>
  <c r="AA4" i="1" s="1"/>
  <c r="M96" i="1"/>
  <c r="M140" i="1"/>
  <c r="M344" i="1"/>
  <c r="M500" i="1"/>
  <c r="M688" i="1"/>
  <c r="S724" i="1"/>
  <c r="T724" i="1" s="1"/>
  <c r="Y1718" i="1"/>
  <c r="AA1718" i="1" s="1"/>
  <c r="X1718" i="1"/>
  <c r="Z1718" i="1" s="1"/>
  <c r="AI959" i="1"/>
  <c r="AI1946" i="1"/>
  <c r="AI1270" i="1"/>
  <c r="AI887" i="1"/>
  <c r="AI1219" i="1"/>
  <c r="AI985" i="1"/>
  <c r="AI158" i="1"/>
  <c r="AI2322" i="1"/>
  <c r="AI2370" i="1"/>
  <c r="AE1778" i="1"/>
  <c r="AI126" i="1"/>
  <c r="AI999" i="1"/>
  <c r="AI911" i="1"/>
  <c r="AI1311" i="1"/>
  <c r="AI1385" i="1"/>
  <c r="AI1375" i="1"/>
  <c r="AI678" i="1"/>
  <c r="AE829" i="1"/>
  <c r="AE821" i="1"/>
  <c r="AE809" i="1"/>
  <c r="AE801" i="1"/>
  <c r="AE796" i="1"/>
  <c r="AE792" i="1"/>
  <c r="AE784" i="1"/>
  <c r="AE775" i="1"/>
  <c r="AE756" i="1"/>
  <c r="AE748" i="1"/>
  <c r="AE733" i="1"/>
  <c r="AE459" i="1"/>
  <c r="AE711" i="1"/>
  <c r="AE707" i="1"/>
  <c r="AE703" i="1"/>
  <c r="AE699" i="1"/>
  <c r="AE695" i="1"/>
  <c r="AE692" i="1"/>
  <c r="AE680" i="1"/>
  <c r="AE664" i="1"/>
  <c r="AE424" i="1"/>
  <c r="AE654" i="1"/>
  <c r="AE470" i="1"/>
  <c r="AE634" i="1"/>
  <c r="AE631" i="1"/>
  <c r="AE632" i="1"/>
  <c r="AE627" i="1"/>
  <c r="AE618" i="1"/>
  <c r="AE616" i="1"/>
  <c r="AE614" i="1"/>
  <c r="AE457" i="1"/>
  <c r="AE608" i="1"/>
  <c r="AE601" i="1"/>
  <c r="AE600" i="1"/>
  <c r="AE592" i="1"/>
  <c r="AE399" i="1"/>
  <c r="AE581" i="1"/>
  <c r="AE579" i="1"/>
  <c r="AE574" i="1"/>
  <c r="AE572" i="1"/>
  <c r="AE564" i="1"/>
  <c r="AE561" i="1"/>
  <c r="AE556" i="1"/>
  <c r="AE553" i="1"/>
  <c r="M1635" i="1"/>
  <c r="M2703" i="1"/>
  <c r="AE549" i="1"/>
  <c r="AE540" i="1"/>
  <c r="AE535" i="1"/>
  <c r="AE533" i="1"/>
  <c r="AE531" i="1"/>
  <c r="AE529" i="1"/>
  <c r="AE525" i="1"/>
  <c r="AE523" i="1"/>
  <c r="AE521" i="1"/>
  <c r="AE517" i="1"/>
  <c r="AE513" i="1"/>
  <c r="AE501" i="1"/>
  <c r="AE497" i="1"/>
  <c r="AE491" i="1"/>
  <c r="AE485" i="1"/>
  <c r="AE779" i="1"/>
  <c r="AE441" i="1"/>
  <c r="AE490" i="1"/>
  <c r="AE434" i="1"/>
  <c r="AE337" i="1"/>
  <c r="AE604" i="1"/>
  <c r="AE329" i="1"/>
  <c r="AE319" i="1"/>
  <c r="AE315" i="1"/>
  <c r="AE311" i="1"/>
  <c r="AE307" i="1"/>
  <c r="AE295" i="1"/>
  <c r="AE291" i="1"/>
  <c r="AE287" i="1"/>
  <c r="AE275" i="1"/>
  <c r="AE273" i="1"/>
  <c r="AE263" i="1"/>
  <c r="AE257" i="1"/>
  <c r="AE838" i="1"/>
  <c r="AE867" i="1"/>
  <c r="AE874" i="1"/>
  <c r="AE884" i="1"/>
  <c r="AE892" i="1"/>
  <c r="AE909" i="1"/>
  <c r="AE926" i="1"/>
  <c r="AE941" i="1"/>
  <c r="AE946" i="1"/>
  <c r="AE988" i="1"/>
  <c r="AE1007" i="1"/>
  <c r="AE1019" i="1"/>
  <c r="AE1260" i="1"/>
  <c r="AE1318" i="1"/>
  <c r="AE859" i="1"/>
  <c r="AE863" i="1"/>
  <c r="AE865" i="1"/>
  <c r="AE866" i="1"/>
  <c r="AE2287" i="1"/>
  <c r="AE2314" i="1"/>
  <c r="X1539" i="1"/>
  <c r="Z1539" i="1" s="1"/>
  <c r="X1427" i="1"/>
  <c r="Z1427" i="1" s="1"/>
  <c r="X1383" i="1"/>
  <c r="Z1383" i="1" s="1"/>
  <c r="AI1383" i="1" s="1"/>
  <c r="Y1007" i="1"/>
  <c r="AA1007" i="1" s="1"/>
  <c r="AI1007" i="1" s="1"/>
  <c r="S987" i="1"/>
  <c r="T987" i="1" s="1"/>
  <c r="X947" i="1"/>
  <c r="Z947" i="1" s="1"/>
  <c r="X915" i="1"/>
  <c r="Z915" i="1" s="1"/>
  <c r="Y895" i="1"/>
  <c r="AA895" i="1" s="1"/>
  <c r="X2665" i="1"/>
  <c r="Z2665" i="1" s="1"/>
  <c r="Y2665" i="1"/>
  <c r="AA2665" i="1" s="1"/>
  <c r="Y2864" i="1"/>
  <c r="AA2864" i="1" s="1"/>
  <c r="X2864" i="1"/>
  <c r="Z2864" i="1" s="1"/>
  <c r="X2832" i="1"/>
  <c r="Z2832" i="1" s="1"/>
  <c r="Y2832" i="1"/>
  <c r="AA2832" i="1" s="1"/>
  <c r="X2816" i="1"/>
  <c r="Z2816" i="1" s="1"/>
  <c r="Y2816" i="1"/>
  <c r="AA2816" i="1" s="1"/>
  <c r="S2812" i="1"/>
  <c r="T2812" i="1" s="1"/>
  <c r="Y2812" i="1"/>
  <c r="AA2812" i="1" s="1"/>
  <c r="X2812" i="1"/>
  <c r="Z2812" i="1" s="1"/>
  <c r="M2808" i="1"/>
  <c r="X2808" i="1"/>
  <c r="Z2808" i="1" s="1"/>
  <c r="Y2780" i="1"/>
  <c r="AA2780" i="1" s="1"/>
  <c r="X2780" i="1"/>
  <c r="Z2780" i="1" s="1"/>
  <c r="M2780" i="1"/>
  <c r="M2756" i="1"/>
  <c r="S2756" i="1"/>
  <c r="T2756" i="1" s="1"/>
  <c r="S2744" i="1"/>
  <c r="T2744" i="1" s="1"/>
  <c r="Y2744" i="1"/>
  <c r="AA2744" i="1" s="1"/>
  <c r="M2744" i="1"/>
  <c r="X2744" i="1"/>
  <c r="Z2744" i="1" s="1"/>
  <c r="S2740" i="1"/>
  <c r="T2740" i="1" s="1"/>
  <c r="M2740" i="1"/>
  <c r="M2736" i="1"/>
  <c r="X2736" i="1"/>
  <c r="Z2736" i="1" s="1"/>
  <c r="Y2712" i="1"/>
  <c r="AA2712" i="1" s="1"/>
  <c r="S2712" i="1"/>
  <c r="T2712" i="1" s="1"/>
  <c r="S2700" i="1"/>
  <c r="T2700" i="1" s="1"/>
  <c r="Y2700" i="1"/>
  <c r="AA2700" i="1" s="1"/>
  <c r="M2692" i="1"/>
  <c r="X2692" i="1"/>
  <c r="Z2692" i="1" s="1"/>
  <c r="Y2692" i="1"/>
  <c r="AA2692" i="1" s="1"/>
  <c r="S2692" i="1"/>
  <c r="T2692" i="1" s="1"/>
  <c r="M2688" i="1"/>
  <c r="X2688" i="1"/>
  <c r="Z2688" i="1" s="1"/>
  <c r="X2676" i="1"/>
  <c r="Z2676" i="1" s="1"/>
  <c r="M2676" i="1"/>
  <c r="Y2676" i="1"/>
  <c r="AA2676" i="1" s="1"/>
  <c r="S2672" i="1"/>
  <c r="T2672" i="1" s="1"/>
  <c r="Y2672" i="1"/>
  <c r="AA2672" i="1" s="1"/>
  <c r="X2672" i="1"/>
  <c r="Z2672" i="1" s="1"/>
  <c r="M2672" i="1"/>
  <c r="S2660" i="1"/>
  <c r="T2660" i="1" s="1"/>
  <c r="M2660" i="1"/>
  <c r="X2660" i="1"/>
  <c r="Z2660" i="1" s="1"/>
  <c r="Y2660" i="1"/>
  <c r="AA2660" i="1" s="1"/>
  <c r="M2652" i="1"/>
  <c r="S2652" i="1"/>
  <c r="T2652" i="1" s="1"/>
  <c r="Y2652" i="1"/>
  <c r="AA2652" i="1" s="1"/>
  <c r="X2592" i="1"/>
  <c r="Z2592" i="1" s="1"/>
  <c r="M2592" i="1"/>
  <c r="Y2592" i="1"/>
  <c r="AA2592" i="1" s="1"/>
  <c r="S2588" i="1"/>
  <c r="T2588" i="1" s="1"/>
  <c r="M2588" i="1"/>
  <c r="M2580" i="1"/>
  <c r="X2580" i="1"/>
  <c r="Z2580" i="1" s="1"/>
  <c r="M2568" i="1"/>
  <c r="X2568" i="1"/>
  <c r="Z2568" i="1" s="1"/>
  <c r="AI2568" i="1" s="1"/>
  <c r="S2568" i="1"/>
  <c r="T2568" i="1" s="1"/>
  <c r="M2560" i="1"/>
  <c r="X2560" i="1"/>
  <c r="Z2560" i="1" s="1"/>
  <c r="AI2560" i="1" s="1"/>
  <c r="M2552" i="1"/>
  <c r="X2552" i="1"/>
  <c r="Z2552" i="1" s="1"/>
  <c r="AI2552" i="1" s="1"/>
  <c r="M2544" i="1"/>
  <c r="Y2544" i="1"/>
  <c r="AA2544" i="1" s="1"/>
  <c r="X2544" i="1"/>
  <c r="Z2544" i="1" s="1"/>
  <c r="M2540" i="1"/>
  <c r="S2540" i="1"/>
  <c r="T2540" i="1" s="1"/>
  <c r="Y2540" i="1"/>
  <c r="AA2540" i="1" s="1"/>
  <c r="X2540" i="1"/>
  <c r="Z2540" i="1" s="1"/>
  <c r="M2536" i="1"/>
  <c r="S2536" i="1"/>
  <c r="T2536" i="1" s="1"/>
  <c r="Y2536" i="1"/>
  <c r="AA2536" i="1" s="1"/>
  <c r="X2536" i="1"/>
  <c r="Z2536" i="1" s="1"/>
  <c r="M2532" i="1"/>
  <c r="Y2532" i="1"/>
  <c r="AA2532" i="1" s="1"/>
  <c r="S2532" i="1"/>
  <c r="T2532" i="1" s="1"/>
  <c r="X2532" i="1"/>
  <c r="Z2532" i="1" s="1"/>
  <c r="M2528" i="1"/>
  <c r="X2528" i="1"/>
  <c r="Z2528" i="1" s="1"/>
  <c r="AI2528" i="1" s="1"/>
  <c r="M2524" i="1"/>
  <c r="S2524" i="1"/>
  <c r="T2524" i="1" s="1"/>
  <c r="Y2524" i="1"/>
  <c r="AA2524" i="1" s="1"/>
  <c r="AI2524" i="1" s="1"/>
  <c r="M2520" i="1"/>
  <c r="Y2520" i="1"/>
  <c r="AA2520" i="1" s="1"/>
  <c r="S2520" i="1"/>
  <c r="T2520" i="1" s="1"/>
  <c r="X2520" i="1"/>
  <c r="Z2520" i="1" s="1"/>
  <c r="M2516" i="1"/>
  <c r="X2516" i="1"/>
  <c r="Z2516" i="1" s="1"/>
  <c r="Y2516" i="1"/>
  <c r="AA2516" i="1" s="1"/>
  <c r="M2512" i="1"/>
  <c r="Y2512" i="1"/>
  <c r="AA2512" i="1" s="1"/>
  <c r="AI2512" i="1" s="1"/>
  <c r="M2508" i="1"/>
  <c r="X2508" i="1"/>
  <c r="Z2508" i="1" s="1"/>
  <c r="Y2508" i="1"/>
  <c r="AA2508" i="1" s="1"/>
  <c r="M2504" i="1"/>
  <c r="Y2504" i="1"/>
  <c r="AA2504" i="1" s="1"/>
  <c r="AI2504" i="1" s="1"/>
  <c r="M2500" i="1"/>
  <c r="S2500" i="1"/>
  <c r="T2500" i="1" s="1"/>
  <c r="X2500" i="1"/>
  <c r="Z2500" i="1" s="1"/>
  <c r="AI2500" i="1" s="1"/>
  <c r="M2496" i="1"/>
  <c r="X2496" i="1"/>
  <c r="Z2496" i="1" s="1"/>
  <c r="Y2496" i="1"/>
  <c r="AA2496" i="1" s="1"/>
  <c r="S2496" i="1"/>
  <c r="T2496" i="1" s="1"/>
  <c r="M2492" i="1"/>
  <c r="S2492" i="1"/>
  <c r="T2492" i="1" s="1"/>
  <c r="X2492" i="1"/>
  <c r="Z2492" i="1" s="1"/>
  <c r="Y2492" i="1"/>
  <c r="AA2492" i="1" s="1"/>
  <c r="M2488" i="1"/>
  <c r="Y2488" i="1"/>
  <c r="AA2488" i="1" s="1"/>
  <c r="X2488" i="1"/>
  <c r="Z2488" i="1" s="1"/>
  <c r="Y2484" i="1"/>
  <c r="AA2484" i="1" s="1"/>
  <c r="M2484" i="1"/>
  <c r="S2484" i="1"/>
  <c r="T2484" i="1" s="1"/>
  <c r="X2484" i="1"/>
  <c r="Z2484" i="1" s="1"/>
  <c r="M2480" i="1"/>
  <c r="Y2480" i="1"/>
  <c r="AA2480" i="1" s="1"/>
  <c r="AI2480" i="1" s="1"/>
  <c r="M2476" i="1"/>
  <c r="Y2476" i="1"/>
  <c r="AA2476" i="1" s="1"/>
  <c r="X2476" i="1"/>
  <c r="Z2476" i="1" s="1"/>
  <c r="Y2468" i="1"/>
  <c r="AA2468" i="1" s="1"/>
  <c r="M2468" i="1"/>
  <c r="X2468" i="1"/>
  <c r="Z2468" i="1" s="1"/>
  <c r="S2464" i="1"/>
  <c r="T2464" i="1" s="1"/>
  <c r="M2464" i="1"/>
  <c r="X2464" i="1"/>
  <c r="Z2464" i="1" s="1"/>
  <c r="Y2464" i="1"/>
  <c r="AA2464" i="1" s="1"/>
  <c r="X2460" i="1"/>
  <c r="Z2460" i="1" s="1"/>
  <c r="AI2460" i="1" s="1"/>
  <c r="M2460" i="1"/>
  <c r="S2460" i="1"/>
  <c r="T2460" i="1" s="1"/>
  <c r="M2456" i="1"/>
  <c r="X2456" i="1"/>
  <c r="Z2456" i="1" s="1"/>
  <c r="AI2456" i="1" s="1"/>
  <c r="M2452" i="1"/>
  <c r="X2452" i="1"/>
  <c r="Z2452" i="1" s="1"/>
  <c r="Y2452" i="1"/>
  <c r="AA2452" i="1" s="1"/>
  <c r="M2448" i="1"/>
  <c r="X2448" i="1"/>
  <c r="Z2448" i="1" s="1"/>
  <c r="AI2448" i="1" s="1"/>
  <c r="M2444" i="1"/>
  <c r="X2444" i="1"/>
  <c r="Z2444" i="1" s="1"/>
  <c r="AI2444" i="1" s="1"/>
  <c r="M2440" i="1"/>
  <c r="Y2440" i="1"/>
  <c r="AA2440" i="1" s="1"/>
  <c r="AI2440" i="1" s="1"/>
  <c r="M2436" i="1"/>
  <c r="Y2436" i="1"/>
  <c r="AA2436" i="1" s="1"/>
  <c r="AI2436" i="1" s="1"/>
  <c r="M2432" i="1"/>
  <c r="Y2432" i="1"/>
  <c r="AA2432" i="1" s="1"/>
  <c r="X2432" i="1"/>
  <c r="Z2432" i="1" s="1"/>
  <c r="M2428" i="1"/>
  <c r="X2428" i="1"/>
  <c r="Z2428" i="1" s="1"/>
  <c r="AI2428" i="1" s="1"/>
  <c r="M2424" i="1"/>
  <c r="Y2424" i="1"/>
  <c r="AA2424" i="1" s="1"/>
  <c r="AI2424" i="1" s="1"/>
  <c r="S2424" i="1"/>
  <c r="T2424" i="1" s="1"/>
  <c r="M2420" i="1"/>
  <c r="S2420" i="1"/>
  <c r="T2420" i="1" s="1"/>
  <c r="Y2420" i="1"/>
  <c r="AA2420" i="1" s="1"/>
  <c r="X2420" i="1"/>
  <c r="Z2420" i="1" s="1"/>
  <c r="M2416" i="1"/>
  <c r="Y2416" i="1"/>
  <c r="AA2416" i="1" s="1"/>
  <c r="S2416" i="1"/>
  <c r="T2416" i="1" s="1"/>
  <c r="X2416" i="1"/>
  <c r="Z2416" i="1" s="1"/>
  <c r="M2412" i="1"/>
  <c r="Y2412" i="1"/>
  <c r="AA2412" i="1" s="1"/>
  <c r="S2412" i="1"/>
  <c r="T2412" i="1" s="1"/>
  <c r="X2412" i="1"/>
  <c r="Z2412" i="1" s="1"/>
  <c r="M2408" i="1"/>
  <c r="X2408" i="1"/>
  <c r="Z2408" i="1" s="1"/>
  <c r="AI2408" i="1" s="1"/>
  <c r="S2408" i="1"/>
  <c r="T2408" i="1" s="1"/>
  <c r="M2404" i="1"/>
  <c r="X2404" i="1"/>
  <c r="Z2404" i="1" s="1"/>
  <c r="Y2404" i="1"/>
  <c r="AA2404" i="1" s="1"/>
  <c r="M2400" i="1"/>
  <c r="Y2400" i="1"/>
  <c r="AA2400" i="1" s="1"/>
  <c r="AI2400" i="1" s="1"/>
  <c r="S2400" i="1"/>
  <c r="T2400" i="1" s="1"/>
  <c r="M2396" i="1"/>
  <c r="X2396" i="1"/>
  <c r="Z2396" i="1" s="1"/>
  <c r="Y2396" i="1"/>
  <c r="AA2396" i="1" s="1"/>
  <c r="M2392" i="1"/>
  <c r="X2392" i="1"/>
  <c r="Z2392" i="1" s="1"/>
  <c r="AI2392" i="1" s="1"/>
  <c r="S2392" i="1"/>
  <c r="T2392" i="1" s="1"/>
  <c r="M2388" i="1"/>
  <c r="S2388" i="1"/>
  <c r="T2388" i="1" s="1"/>
  <c r="M2384" i="1"/>
  <c r="X2384" i="1"/>
  <c r="Z2384" i="1" s="1"/>
  <c r="Y2384" i="1"/>
  <c r="AA2384" i="1" s="1"/>
  <c r="M2380" i="1"/>
  <c r="Y2380" i="1"/>
  <c r="AA2380" i="1" s="1"/>
  <c r="S2380" i="1"/>
  <c r="T2380" i="1" s="1"/>
  <c r="X2380" i="1"/>
  <c r="Z2380" i="1" s="1"/>
  <c r="M2376" i="1"/>
  <c r="X2376" i="1"/>
  <c r="Z2376" i="1" s="1"/>
  <c r="Y2376" i="1"/>
  <c r="AA2376" i="1" s="1"/>
  <c r="M2372" i="1"/>
  <c r="S2372" i="1"/>
  <c r="T2372" i="1" s="1"/>
  <c r="Y2372" i="1"/>
  <c r="AA2372" i="1" s="1"/>
  <c r="X2372" i="1"/>
  <c r="Z2372" i="1" s="1"/>
  <c r="M2368" i="1"/>
  <c r="Y2368" i="1"/>
  <c r="AA2368" i="1" s="1"/>
  <c r="AI2368" i="1" s="1"/>
  <c r="S2368" i="1"/>
  <c r="T2368" i="1" s="1"/>
  <c r="M2364" i="1"/>
  <c r="X2364" i="1"/>
  <c r="Z2364" i="1" s="1"/>
  <c r="Y2364" i="1"/>
  <c r="AA2364" i="1" s="1"/>
  <c r="S2364" i="1"/>
  <c r="T2364" i="1" s="1"/>
  <c r="M2360" i="1"/>
  <c r="S2360" i="1"/>
  <c r="T2360" i="1" s="1"/>
  <c r="M2356" i="1"/>
  <c r="S2356" i="1"/>
  <c r="T2356" i="1" s="1"/>
  <c r="X2356" i="1"/>
  <c r="Z2356" i="1" s="1"/>
  <c r="Y2356" i="1"/>
  <c r="AA2356" i="1" s="1"/>
  <c r="M2352" i="1"/>
  <c r="X2352" i="1"/>
  <c r="Z2352" i="1" s="1"/>
  <c r="AI2352" i="1" s="1"/>
  <c r="Y2348" i="1"/>
  <c r="AA2348" i="1" s="1"/>
  <c r="M2348" i="1"/>
  <c r="X2348" i="1"/>
  <c r="Z2348" i="1" s="1"/>
  <c r="S2348" i="1"/>
  <c r="T2348" i="1" s="1"/>
  <c r="M2344" i="1"/>
  <c r="S2344" i="1"/>
  <c r="T2344" i="1" s="1"/>
  <c r="Y2344" i="1"/>
  <c r="AA2344" i="1" s="1"/>
  <c r="X2344" i="1"/>
  <c r="Z2344" i="1" s="1"/>
  <c r="M2340" i="1"/>
  <c r="S2340" i="1"/>
  <c r="T2340" i="1" s="1"/>
  <c r="X2340" i="1"/>
  <c r="Z2340" i="1" s="1"/>
  <c r="AI2340" i="1" s="1"/>
  <c r="M2336" i="1"/>
  <c r="X2336" i="1"/>
  <c r="Z2336" i="1" s="1"/>
  <c r="Y2336" i="1"/>
  <c r="AA2336" i="1" s="1"/>
  <c r="S2336" i="1"/>
  <c r="T2336" i="1" s="1"/>
  <c r="M2332" i="1"/>
  <c r="X2332" i="1"/>
  <c r="Z2332" i="1" s="1"/>
  <c r="AI2332" i="1" s="1"/>
  <c r="M2328" i="1"/>
  <c r="X2328" i="1"/>
  <c r="Z2328" i="1" s="1"/>
  <c r="AI2328" i="1" s="1"/>
  <c r="M2324" i="1"/>
  <c r="X2324" i="1"/>
  <c r="Z2324" i="1" s="1"/>
  <c r="AI2324" i="1" s="1"/>
  <c r="M2320" i="1"/>
  <c r="X2320" i="1"/>
  <c r="Z2320" i="1" s="1"/>
  <c r="Y2320" i="1"/>
  <c r="AA2320" i="1" s="1"/>
  <c r="M2316" i="1"/>
  <c r="Y2316" i="1"/>
  <c r="AA2316" i="1" s="1"/>
  <c r="AI2316" i="1" s="1"/>
  <c r="S2316" i="1"/>
  <c r="T2316" i="1" s="1"/>
  <c r="M2312" i="1"/>
  <c r="S2312" i="1"/>
  <c r="T2312" i="1" s="1"/>
  <c r="X2312" i="1"/>
  <c r="Z2312" i="1" s="1"/>
  <c r="AI2312" i="1" s="1"/>
  <c r="M2308" i="1"/>
  <c r="S2308" i="1"/>
  <c r="T2308" i="1" s="1"/>
  <c r="X2308" i="1"/>
  <c r="Z2308" i="1" s="1"/>
  <c r="Y2308" i="1"/>
  <c r="AA2308" i="1" s="1"/>
  <c r="M2304" i="1"/>
  <c r="S2304" i="1"/>
  <c r="T2304" i="1" s="1"/>
  <c r="X2304" i="1"/>
  <c r="Z2304" i="1" s="1"/>
  <c r="Y2304" i="1"/>
  <c r="AA2304" i="1" s="1"/>
  <c r="M2300" i="1"/>
  <c r="S2300" i="1"/>
  <c r="T2300" i="1" s="1"/>
  <c r="Y2300" i="1"/>
  <c r="AA2300" i="1" s="1"/>
  <c r="AI2300" i="1" s="1"/>
  <c r="M2296" i="1"/>
  <c r="Y2296" i="1"/>
  <c r="AA2296" i="1" s="1"/>
  <c r="S2296" i="1"/>
  <c r="T2296" i="1" s="1"/>
  <c r="X2296" i="1"/>
  <c r="Z2296" i="1" s="1"/>
  <c r="M2292" i="1"/>
  <c r="Y2292" i="1"/>
  <c r="AA2292" i="1" s="1"/>
  <c r="X2292" i="1"/>
  <c r="Z2292" i="1" s="1"/>
  <c r="M2288" i="1"/>
  <c r="X2288" i="1"/>
  <c r="Z2288" i="1" s="1"/>
  <c r="Y2288" i="1"/>
  <c r="AA2288" i="1" s="1"/>
  <c r="S2288" i="1"/>
  <c r="T2288" i="1" s="1"/>
  <c r="M2284" i="1"/>
  <c r="S2284" i="1"/>
  <c r="T2284" i="1" s="1"/>
  <c r="Y2284" i="1"/>
  <c r="AA2284" i="1" s="1"/>
  <c r="X2284" i="1"/>
  <c r="Z2284" i="1" s="1"/>
  <c r="M2280" i="1"/>
  <c r="X2280" i="1"/>
  <c r="Z2280" i="1" s="1"/>
  <c r="Y2280" i="1"/>
  <c r="AA2280" i="1" s="1"/>
  <c r="M2276" i="1"/>
  <c r="Y2276" i="1"/>
  <c r="AA2276" i="1" s="1"/>
  <c r="AI2276" i="1" s="1"/>
  <c r="M2268" i="1"/>
  <c r="S2268" i="1"/>
  <c r="T2268" i="1" s="1"/>
  <c r="X2268" i="1"/>
  <c r="Z2268" i="1" s="1"/>
  <c r="AI2268" i="1" s="1"/>
  <c r="M2264" i="1"/>
  <c r="S2264" i="1"/>
  <c r="T2264" i="1" s="1"/>
  <c r="Y2264" i="1"/>
  <c r="AA2264" i="1" s="1"/>
  <c r="X2264" i="1"/>
  <c r="Z2264" i="1" s="1"/>
  <c r="M2260" i="1"/>
  <c r="Y2260" i="1"/>
  <c r="AA2260" i="1" s="1"/>
  <c r="S2260" i="1"/>
  <c r="T2260" i="1" s="1"/>
  <c r="M2256" i="1"/>
  <c r="S2256" i="1"/>
  <c r="T2256" i="1" s="1"/>
  <c r="X2256" i="1"/>
  <c r="Z2256" i="1" s="1"/>
  <c r="Y2256" i="1"/>
  <c r="AA2256" i="1" s="1"/>
  <c r="M2252" i="1"/>
  <c r="X2252" i="1"/>
  <c r="Z2252" i="1" s="1"/>
  <c r="S2252" i="1"/>
  <c r="T2252" i="1" s="1"/>
  <c r="Y2252" i="1"/>
  <c r="AA2252" i="1" s="1"/>
  <c r="M2248" i="1"/>
  <c r="Y2248" i="1"/>
  <c r="AA2248" i="1" s="1"/>
  <c r="S2248" i="1"/>
  <c r="T2248" i="1" s="1"/>
  <c r="X2248" i="1"/>
  <c r="Z2248" i="1" s="1"/>
  <c r="M2244" i="1"/>
  <c r="S2244" i="1"/>
  <c r="T2244" i="1" s="1"/>
  <c r="Y2244" i="1"/>
  <c r="AA2244" i="1" s="1"/>
  <c r="X2244" i="1"/>
  <c r="Z2244" i="1" s="1"/>
  <c r="M2240" i="1"/>
  <c r="S2240" i="1"/>
  <c r="T2240" i="1" s="1"/>
  <c r="X2240" i="1"/>
  <c r="Z2240" i="1" s="1"/>
  <c r="Y2240" i="1"/>
  <c r="AA2240" i="1" s="1"/>
  <c r="M2236" i="1"/>
  <c r="X2236" i="1"/>
  <c r="Z2236" i="1" s="1"/>
  <c r="S2236" i="1"/>
  <c r="T2236" i="1" s="1"/>
  <c r="Y2236" i="1"/>
  <c r="AA2236" i="1" s="1"/>
  <c r="M2232" i="1"/>
  <c r="X2232" i="1"/>
  <c r="Z2232" i="1" s="1"/>
  <c r="S2232" i="1"/>
  <c r="T2232" i="1" s="1"/>
  <c r="Y2232" i="1"/>
  <c r="AA2232" i="1" s="1"/>
  <c r="M2228" i="1"/>
  <c r="S2228" i="1"/>
  <c r="T2228" i="1" s="1"/>
  <c r="X2228" i="1"/>
  <c r="Z2228" i="1" s="1"/>
  <c r="Y2228" i="1"/>
  <c r="AA2228" i="1" s="1"/>
  <c r="M2224" i="1"/>
  <c r="X2224" i="1"/>
  <c r="Z2224" i="1" s="1"/>
  <c r="Y2224" i="1"/>
  <c r="AA2224" i="1" s="1"/>
  <c r="S2224" i="1"/>
  <c r="T2224" i="1" s="1"/>
  <c r="M2220" i="1"/>
  <c r="Y2220" i="1"/>
  <c r="AA2220" i="1" s="1"/>
  <c r="S2220" i="1"/>
  <c r="T2220" i="1" s="1"/>
  <c r="X2220" i="1"/>
  <c r="Z2220" i="1" s="1"/>
  <c r="M2216" i="1"/>
  <c r="X2216" i="1"/>
  <c r="Z2216" i="1" s="1"/>
  <c r="Y2216" i="1"/>
  <c r="AA2216" i="1" s="1"/>
  <c r="M2212" i="1"/>
  <c r="Y2212" i="1"/>
  <c r="AA2212" i="1" s="1"/>
  <c r="S2212" i="1"/>
  <c r="T2212" i="1" s="1"/>
  <c r="X2212" i="1"/>
  <c r="Z2212" i="1" s="1"/>
  <c r="M2208" i="1"/>
  <c r="X2208" i="1"/>
  <c r="Z2208" i="1" s="1"/>
  <c r="S2208" i="1"/>
  <c r="T2208" i="1" s="1"/>
  <c r="Y2208" i="1"/>
  <c r="AA2208" i="1" s="1"/>
  <c r="M2204" i="1"/>
  <c r="S2204" i="1"/>
  <c r="T2204" i="1" s="1"/>
  <c r="Y2204" i="1"/>
  <c r="AA2204" i="1" s="1"/>
  <c r="AI2204" i="1" s="1"/>
  <c r="M2200" i="1"/>
  <c r="X2200" i="1"/>
  <c r="Z2200" i="1" s="1"/>
  <c r="S2200" i="1"/>
  <c r="T2200" i="1" s="1"/>
  <c r="Y2200" i="1"/>
  <c r="AA2200" i="1" s="1"/>
  <c r="M2196" i="1"/>
  <c r="X2196" i="1"/>
  <c r="Z2196" i="1" s="1"/>
  <c r="Y2196" i="1"/>
  <c r="AA2196" i="1" s="1"/>
  <c r="S2196" i="1"/>
  <c r="T2196" i="1" s="1"/>
  <c r="M2192" i="1"/>
  <c r="S2192" i="1"/>
  <c r="T2192" i="1" s="1"/>
  <c r="Y2192" i="1"/>
  <c r="AA2192" i="1" s="1"/>
  <c r="X2192" i="1"/>
  <c r="Z2192" i="1" s="1"/>
  <c r="M2188" i="1"/>
  <c r="S2188" i="1"/>
  <c r="T2188" i="1" s="1"/>
  <c r="X2188" i="1"/>
  <c r="Z2188" i="1" s="1"/>
  <c r="Y2188" i="1"/>
  <c r="AA2188" i="1" s="1"/>
  <c r="M2184" i="1"/>
  <c r="Y2184" i="1"/>
  <c r="AA2184" i="1" s="1"/>
  <c r="X2184" i="1"/>
  <c r="Z2184" i="1" s="1"/>
  <c r="S2184" i="1"/>
  <c r="T2184" i="1" s="1"/>
  <c r="M2180" i="1"/>
  <c r="X2180" i="1"/>
  <c r="Z2180" i="1" s="1"/>
  <c r="S2180" i="1"/>
  <c r="T2180" i="1" s="1"/>
  <c r="Y2180" i="1"/>
  <c r="AA2180" i="1" s="1"/>
  <c r="M2176" i="1"/>
  <c r="Y2176" i="1"/>
  <c r="AA2176" i="1" s="1"/>
  <c r="X2176" i="1"/>
  <c r="Z2176" i="1" s="1"/>
  <c r="M2172" i="1"/>
  <c r="X2172" i="1"/>
  <c r="Z2172" i="1" s="1"/>
  <c r="S2172" i="1"/>
  <c r="T2172" i="1" s="1"/>
  <c r="Y2172" i="1"/>
  <c r="AA2172" i="1" s="1"/>
  <c r="M2168" i="1"/>
  <c r="X2168" i="1"/>
  <c r="Z2168" i="1" s="1"/>
  <c r="S2168" i="1"/>
  <c r="T2168" i="1" s="1"/>
  <c r="Y2168" i="1"/>
  <c r="AA2168" i="1" s="1"/>
  <c r="M2164" i="1"/>
  <c r="Y2164" i="1"/>
  <c r="AA2164" i="1" s="1"/>
  <c r="S2164" i="1"/>
  <c r="T2164" i="1" s="1"/>
  <c r="X2164" i="1"/>
  <c r="Z2164" i="1" s="1"/>
  <c r="M2160" i="1"/>
  <c r="S2160" i="1"/>
  <c r="T2160" i="1" s="1"/>
  <c r="Y2160" i="1"/>
  <c r="AA2160" i="1" s="1"/>
  <c r="X2160" i="1"/>
  <c r="Z2160" i="1" s="1"/>
  <c r="M2156" i="1"/>
  <c r="Y2156" i="1"/>
  <c r="AA2156" i="1" s="1"/>
  <c r="X2156" i="1"/>
  <c r="Z2156" i="1" s="1"/>
  <c r="S2156" i="1"/>
  <c r="T2156" i="1" s="1"/>
  <c r="M2152" i="1"/>
  <c r="X2152" i="1"/>
  <c r="Z2152" i="1" s="1"/>
  <c r="Y2152" i="1"/>
  <c r="AA2152" i="1" s="1"/>
  <c r="M2148" i="1"/>
  <c r="X2148" i="1"/>
  <c r="Z2148" i="1" s="1"/>
  <c r="S2148" i="1"/>
  <c r="T2148" i="1" s="1"/>
  <c r="Y2148" i="1"/>
  <c r="AA2148" i="1" s="1"/>
  <c r="M2144" i="1"/>
  <c r="X2144" i="1"/>
  <c r="Z2144" i="1" s="1"/>
  <c r="S2144" i="1"/>
  <c r="T2144" i="1" s="1"/>
  <c r="Y2144" i="1"/>
  <c r="AA2144" i="1" s="1"/>
  <c r="X2140" i="1"/>
  <c r="Z2140" i="1" s="1"/>
  <c r="M2140" i="1"/>
  <c r="S2140" i="1"/>
  <c r="T2140" i="1" s="1"/>
  <c r="Y2140" i="1"/>
  <c r="AA2140" i="1" s="1"/>
  <c r="M2136" i="1"/>
  <c r="X2136" i="1"/>
  <c r="Z2136" i="1" s="1"/>
  <c r="AI2136" i="1" s="1"/>
  <c r="S2136" i="1"/>
  <c r="T2136" i="1" s="1"/>
  <c r="M2132" i="1"/>
  <c r="Y2132" i="1"/>
  <c r="AA2132" i="1" s="1"/>
  <c r="AI2132" i="1" s="1"/>
  <c r="S2132" i="1"/>
  <c r="T2132" i="1" s="1"/>
  <c r="M2128" i="1"/>
  <c r="X2128" i="1"/>
  <c r="Z2128" i="1" s="1"/>
  <c r="S2128" i="1"/>
  <c r="T2128" i="1" s="1"/>
  <c r="Y2128" i="1"/>
  <c r="AA2128" i="1" s="1"/>
  <c r="M2124" i="1"/>
  <c r="X2124" i="1"/>
  <c r="Z2124" i="1" s="1"/>
  <c r="S2124" i="1"/>
  <c r="T2124" i="1" s="1"/>
  <c r="Y2124" i="1"/>
  <c r="AA2124" i="1" s="1"/>
  <c r="M2120" i="1"/>
  <c r="X2120" i="1"/>
  <c r="Z2120" i="1" s="1"/>
  <c r="S2120" i="1"/>
  <c r="T2120" i="1" s="1"/>
  <c r="Y2120" i="1"/>
  <c r="AA2120" i="1" s="1"/>
  <c r="M2116" i="1"/>
  <c r="Y2116" i="1"/>
  <c r="AA2116" i="1" s="1"/>
  <c r="X2116" i="1"/>
  <c r="Z2116" i="1" s="1"/>
  <c r="S2116" i="1"/>
  <c r="T2116" i="1" s="1"/>
  <c r="M2112" i="1"/>
  <c r="X2112" i="1"/>
  <c r="Z2112" i="1" s="1"/>
  <c r="S2112" i="1"/>
  <c r="T2112" i="1" s="1"/>
  <c r="Y2112" i="1"/>
  <c r="AA2112" i="1" s="1"/>
  <c r="M2108" i="1"/>
  <c r="Y2108" i="1"/>
  <c r="AA2108" i="1" s="1"/>
  <c r="S2108" i="1"/>
  <c r="T2108" i="1" s="1"/>
  <c r="X2108" i="1"/>
  <c r="Z2108" i="1" s="1"/>
  <c r="M2104" i="1"/>
  <c r="X2104" i="1"/>
  <c r="Z2104" i="1" s="1"/>
  <c r="Y2104" i="1"/>
  <c r="AA2104" i="1" s="1"/>
  <c r="S2104" i="1"/>
  <c r="T2104" i="1" s="1"/>
  <c r="M2100" i="1"/>
  <c r="S2100" i="1"/>
  <c r="T2100" i="1" s="1"/>
  <c r="X2100" i="1"/>
  <c r="Z2100" i="1" s="1"/>
  <c r="Y2100" i="1"/>
  <c r="AA2100" i="1" s="1"/>
  <c r="M2096" i="1"/>
  <c r="X2096" i="1"/>
  <c r="Z2096" i="1" s="1"/>
  <c r="S2096" i="1"/>
  <c r="T2096" i="1" s="1"/>
  <c r="Y2096" i="1"/>
  <c r="AA2096" i="1" s="1"/>
  <c r="M2092" i="1"/>
  <c r="X2092" i="1"/>
  <c r="Z2092" i="1" s="1"/>
  <c r="Y2092" i="1"/>
  <c r="AA2092" i="1" s="1"/>
  <c r="M2088" i="1"/>
  <c r="X2088" i="1"/>
  <c r="Z2088" i="1" s="1"/>
  <c r="Y2088" i="1"/>
  <c r="AA2088" i="1" s="1"/>
  <c r="M2084" i="1"/>
  <c r="X2084" i="1"/>
  <c r="Z2084" i="1" s="1"/>
  <c r="AI2084" i="1" s="1"/>
  <c r="M2080" i="1"/>
  <c r="Y2080" i="1"/>
  <c r="AA2080" i="1" s="1"/>
  <c r="AI2080" i="1" s="1"/>
  <c r="M2076" i="1"/>
  <c r="Y2076" i="1"/>
  <c r="AA2076" i="1" s="1"/>
  <c r="X2076" i="1"/>
  <c r="Z2076" i="1" s="1"/>
  <c r="M2072" i="1"/>
  <c r="X2072" i="1"/>
  <c r="Z2072" i="1" s="1"/>
  <c r="Y2072" i="1"/>
  <c r="AA2072" i="1" s="1"/>
  <c r="M2068" i="1"/>
  <c r="X2068" i="1"/>
  <c r="Z2068" i="1" s="1"/>
  <c r="Y2068" i="1"/>
  <c r="AA2068" i="1" s="1"/>
  <c r="M2064" i="1"/>
  <c r="X2064" i="1"/>
  <c r="Z2064" i="1" s="1"/>
  <c r="Y2064" i="1"/>
  <c r="AA2064" i="1" s="1"/>
  <c r="M2060" i="1"/>
  <c r="S2060" i="1"/>
  <c r="T2060" i="1" s="1"/>
  <c r="X2060" i="1"/>
  <c r="Z2060" i="1" s="1"/>
  <c r="Y2060" i="1"/>
  <c r="AA2060" i="1" s="1"/>
  <c r="M2056" i="1"/>
  <c r="X2056" i="1"/>
  <c r="Z2056" i="1" s="1"/>
  <c r="Y2056" i="1"/>
  <c r="AA2056" i="1" s="1"/>
  <c r="S2056" i="1"/>
  <c r="T2056" i="1" s="1"/>
  <c r="M2052" i="1"/>
  <c r="Y2052" i="1"/>
  <c r="AA2052" i="1" s="1"/>
  <c r="S2052" i="1"/>
  <c r="T2052" i="1" s="1"/>
  <c r="X2052" i="1"/>
  <c r="Z2052" i="1" s="1"/>
  <c r="M2048" i="1"/>
  <c r="Y2048" i="1"/>
  <c r="AA2048" i="1" s="1"/>
  <c r="X2048" i="1"/>
  <c r="Z2048" i="1" s="1"/>
  <c r="S2048" i="1"/>
  <c r="T2048" i="1" s="1"/>
  <c r="M2044" i="1"/>
  <c r="X2044" i="1"/>
  <c r="Z2044" i="1" s="1"/>
  <c r="S2044" i="1"/>
  <c r="T2044" i="1" s="1"/>
  <c r="Y2044" i="1"/>
  <c r="AA2044" i="1" s="1"/>
  <c r="M2040" i="1"/>
  <c r="Y2040" i="1"/>
  <c r="AA2040" i="1" s="1"/>
  <c r="S2040" i="1"/>
  <c r="T2040" i="1" s="1"/>
  <c r="X2040" i="1"/>
  <c r="Z2040" i="1" s="1"/>
  <c r="M2036" i="1"/>
  <c r="Y2036" i="1"/>
  <c r="AA2036" i="1" s="1"/>
  <c r="S2036" i="1"/>
  <c r="T2036" i="1" s="1"/>
  <c r="X2036" i="1"/>
  <c r="Z2036" i="1" s="1"/>
  <c r="M2032" i="1"/>
  <c r="S2032" i="1"/>
  <c r="T2032" i="1" s="1"/>
  <c r="X2032" i="1"/>
  <c r="Z2032" i="1" s="1"/>
  <c r="Y2032" i="1"/>
  <c r="AA2032" i="1" s="1"/>
  <c r="S2028" i="1"/>
  <c r="T2028" i="1" s="1"/>
  <c r="M2028" i="1"/>
  <c r="X2028" i="1"/>
  <c r="Z2028" i="1" s="1"/>
  <c r="Y2028" i="1"/>
  <c r="AA2028" i="1" s="1"/>
  <c r="M2024" i="1"/>
  <c r="X2024" i="1"/>
  <c r="Z2024" i="1" s="1"/>
  <c r="S2024" i="1"/>
  <c r="T2024" i="1" s="1"/>
  <c r="Y2024" i="1"/>
  <c r="AA2024" i="1" s="1"/>
  <c r="M2020" i="1"/>
  <c r="S2020" i="1"/>
  <c r="T2020" i="1" s="1"/>
  <c r="Y2020" i="1"/>
  <c r="AA2020" i="1" s="1"/>
  <c r="X2020" i="1"/>
  <c r="Z2020" i="1" s="1"/>
  <c r="M2016" i="1"/>
  <c r="Y2016" i="1"/>
  <c r="AA2016" i="1" s="1"/>
  <c r="AI2016" i="1" s="1"/>
  <c r="M2012" i="1"/>
  <c r="Y2012" i="1"/>
  <c r="AA2012" i="1" s="1"/>
  <c r="S2012" i="1"/>
  <c r="T2012" i="1" s="1"/>
  <c r="X2012" i="1"/>
  <c r="Z2012" i="1" s="1"/>
  <c r="M2008" i="1"/>
  <c r="Y2008" i="1"/>
  <c r="AA2008" i="1" s="1"/>
  <c r="S2008" i="1"/>
  <c r="T2008" i="1" s="1"/>
  <c r="X2008" i="1"/>
  <c r="Z2008" i="1" s="1"/>
  <c r="M2004" i="1"/>
  <c r="X2004" i="1"/>
  <c r="Z2004" i="1" s="1"/>
  <c r="Y2004" i="1"/>
  <c r="AA2004" i="1" s="1"/>
  <c r="M2000" i="1"/>
  <c r="X2000" i="1"/>
  <c r="Z2000" i="1" s="1"/>
  <c r="Y2000" i="1"/>
  <c r="AA2000" i="1" s="1"/>
  <c r="M1996" i="1"/>
  <c r="X1996" i="1"/>
  <c r="Z1996" i="1" s="1"/>
  <c r="Y1996" i="1"/>
  <c r="AA1996" i="1" s="1"/>
  <c r="M1992" i="1"/>
  <c r="X1992" i="1"/>
  <c r="Z1992" i="1" s="1"/>
  <c r="Y1992" i="1"/>
  <c r="AA1992" i="1" s="1"/>
  <c r="M1988" i="1"/>
  <c r="X1988" i="1"/>
  <c r="Z1988" i="1" s="1"/>
  <c r="Y1988" i="1"/>
  <c r="AA1988" i="1" s="1"/>
  <c r="S1988" i="1"/>
  <c r="T1988" i="1" s="1"/>
  <c r="M1984" i="1"/>
  <c r="Y1984" i="1"/>
  <c r="AA1984" i="1" s="1"/>
  <c r="S1984" i="1"/>
  <c r="T1984" i="1" s="1"/>
  <c r="X1984" i="1"/>
  <c r="Z1984" i="1" s="1"/>
  <c r="M1980" i="1"/>
  <c r="S1980" i="1"/>
  <c r="T1980" i="1" s="1"/>
  <c r="Y1980" i="1"/>
  <c r="AA1980" i="1" s="1"/>
  <c r="X1980" i="1"/>
  <c r="Z1980" i="1" s="1"/>
  <c r="M1976" i="1"/>
  <c r="Y1976" i="1"/>
  <c r="AA1976" i="1" s="1"/>
  <c r="S1976" i="1"/>
  <c r="T1976" i="1" s="1"/>
  <c r="X1976" i="1"/>
  <c r="Z1976" i="1" s="1"/>
  <c r="M1972" i="1"/>
  <c r="Y1972" i="1"/>
  <c r="AA1972" i="1" s="1"/>
  <c r="AI1972" i="1" s="1"/>
  <c r="S1972" i="1"/>
  <c r="T1972" i="1" s="1"/>
  <c r="M1968" i="1"/>
  <c r="S1968" i="1"/>
  <c r="T1968" i="1" s="1"/>
  <c r="X1968" i="1"/>
  <c r="Z1968" i="1" s="1"/>
  <c r="Y1968" i="1"/>
  <c r="AA1968" i="1" s="1"/>
  <c r="M1964" i="1"/>
  <c r="S1964" i="1"/>
  <c r="T1964" i="1" s="1"/>
  <c r="X1964" i="1"/>
  <c r="Z1964" i="1" s="1"/>
  <c r="Y1964" i="1"/>
  <c r="AA1964" i="1" s="1"/>
  <c r="M1960" i="1"/>
  <c r="S1960" i="1"/>
  <c r="T1960" i="1" s="1"/>
  <c r="X1960" i="1"/>
  <c r="Z1960" i="1" s="1"/>
  <c r="Y1960" i="1"/>
  <c r="AA1960" i="1" s="1"/>
  <c r="M1956" i="1"/>
  <c r="S1956" i="1"/>
  <c r="T1956" i="1" s="1"/>
  <c r="Y1956" i="1"/>
  <c r="AA1956" i="1" s="1"/>
  <c r="X1956" i="1"/>
  <c r="Z1956" i="1" s="1"/>
  <c r="M1952" i="1"/>
  <c r="S1952" i="1"/>
  <c r="T1952" i="1" s="1"/>
  <c r="X1952" i="1"/>
  <c r="Z1952" i="1" s="1"/>
  <c r="Y1952" i="1"/>
  <c r="AA1952" i="1" s="1"/>
  <c r="M1948" i="1"/>
  <c r="X1948" i="1"/>
  <c r="Z1948" i="1" s="1"/>
  <c r="Y1948" i="1"/>
  <c r="AA1948" i="1" s="1"/>
  <c r="S1948" i="1"/>
  <c r="T1948" i="1" s="1"/>
  <c r="M1944" i="1"/>
  <c r="X1944" i="1"/>
  <c r="Z1944" i="1" s="1"/>
  <c r="S1944" i="1"/>
  <c r="T1944" i="1" s="1"/>
  <c r="Y1944" i="1"/>
  <c r="AA1944" i="1" s="1"/>
  <c r="M1940" i="1"/>
  <c r="X1940" i="1"/>
  <c r="Z1940" i="1" s="1"/>
  <c r="S1940" i="1"/>
  <c r="T1940" i="1" s="1"/>
  <c r="Y1940" i="1"/>
  <c r="AA1940" i="1" s="1"/>
  <c r="M1936" i="1"/>
  <c r="Y1936" i="1"/>
  <c r="AA1936" i="1" s="1"/>
  <c r="X1936" i="1"/>
  <c r="Z1936" i="1" s="1"/>
  <c r="S1936" i="1"/>
  <c r="T1936" i="1" s="1"/>
  <c r="M1932" i="1"/>
  <c r="Y1932" i="1"/>
  <c r="AA1932" i="1" s="1"/>
  <c r="X1932" i="1"/>
  <c r="Z1932" i="1" s="1"/>
  <c r="S1932" i="1"/>
  <c r="T1932" i="1" s="1"/>
  <c r="M1928" i="1"/>
  <c r="X1928" i="1"/>
  <c r="Z1928" i="1" s="1"/>
  <c r="S1928" i="1"/>
  <c r="T1928" i="1" s="1"/>
  <c r="Y1928" i="1"/>
  <c r="AA1928" i="1" s="1"/>
  <c r="M1924" i="1"/>
  <c r="S1924" i="1"/>
  <c r="T1924" i="1" s="1"/>
  <c r="X1924" i="1"/>
  <c r="Z1924" i="1" s="1"/>
  <c r="Y1924" i="1"/>
  <c r="AA1924" i="1" s="1"/>
  <c r="M1920" i="1"/>
  <c r="S1920" i="1"/>
  <c r="T1920" i="1" s="1"/>
  <c r="X1920" i="1"/>
  <c r="Z1920" i="1" s="1"/>
  <c r="Y1920" i="1"/>
  <c r="AA1920" i="1" s="1"/>
  <c r="M1916" i="1"/>
  <c r="X1916" i="1"/>
  <c r="Z1916" i="1" s="1"/>
  <c r="Y1916" i="1"/>
  <c r="AA1916" i="1" s="1"/>
  <c r="S1916" i="1"/>
  <c r="T1916" i="1" s="1"/>
  <c r="M1912" i="1"/>
  <c r="S1912" i="1"/>
  <c r="T1912" i="1" s="1"/>
  <c r="Y1912" i="1"/>
  <c r="AA1912" i="1" s="1"/>
  <c r="X1912" i="1"/>
  <c r="Z1912" i="1" s="1"/>
  <c r="M1908" i="1"/>
  <c r="S1908" i="1"/>
  <c r="T1908" i="1" s="1"/>
  <c r="Y1908" i="1"/>
  <c r="AA1908" i="1" s="1"/>
  <c r="X1908" i="1"/>
  <c r="Z1908" i="1" s="1"/>
  <c r="M1904" i="1"/>
  <c r="Y1904" i="1"/>
  <c r="AA1904" i="1" s="1"/>
  <c r="S1904" i="1"/>
  <c r="T1904" i="1" s="1"/>
  <c r="X1904" i="1"/>
  <c r="Z1904" i="1" s="1"/>
  <c r="M1900" i="1"/>
  <c r="X1900" i="1"/>
  <c r="Z1900" i="1" s="1"/>
  <c r="S1900" i="1"/>
  <c r="T1900" i="1" s="1"/>
  <c r="Y1900" i="1"/>
  <c r="AA1900" i="1" s="1"/>
  <c r="M1896" i="1"/>
  <c r="Y1896" i="1"/>
  <c r="AA1896" i="1" s="1"/>
  <c r="S1896" i="1"/>
  <c r="T1896" i="1" s="1"/>
  <c r="X1896" i="1"/>
  <c r="Z1896" i="1" s="1"/>
  <c r="M1892" i="1"/>
  <c r="X1892" i="1"/>
  <c r="Z1892" i="1" s="1"/>
  <c r="Y1892" i="1"/>
  <c r="AA1892" i="1" s="1"/>
  <c r="S1892" i="1"/>
  <c r="T1892" i="1" s="1"/>
  <c r="M1888" i="1"/>
  <c r="X1888" i="1"/>
  <c r="Z1888" i="1" s="1"/>
  <c r="Y1888" i="1"/>
  <c r="AA1888" i="1" s="1"/>
  <c r="S1888" i="1"/>
  <c r="T1888" i="1" s="1"/>
  <c r="M1884" i="1"/>
  <c r="Y1884" i="1"/>
  <c r="AA1884" i="1" s="1"/>
  <c r="S1884" i="1"/>
  <c r="T1884" i="1" s="1"/>
  <c r="X1884" i="1"/>
  <c r="Z1884" i="1" s="1"/>
  <c r="M1880" i="1"/>
  <c r="S1880" i="1"/>
  <c r="T1880" i="1" s="1"/>
  <c r="X1880" i="1"/>
  <c r="Z1880" i="1" s="1"/>
  <c r="Y1880" i="1"/>
  <c r="AA1880" i="1" s="1"/>
  <c r="M1876" i="1"/>
  <c r="Y1876" i="1"/>
  <c r="AA1876" i="1" s="1"/>
  <c r="X1876" i="1"/>
  <c r="Z1876" i="1" s="1"/>
  <c r="S1876" i="1"/>
  <c r="T1876" i="1" s="1"/>
  <c r="M1872" i="1"/>
  <c r="S1872" i="1"/>
  <c r="T1872" i="1" s="1"/>
  <c r="M1868" i="1"/>
  <c r="S1868" i="1"/>
  <c r="T1868" i="1" s="1"/>
  <c r="X1868" i="1"/>
  <c r="Z1868" i="1" s="1"/>
  <c r="Y1868" i="1"/>
  <c r="AA1868" i="1" s="1"/>
  <c r="M1864" i="1"/>
  <c r="X1864" i="1"/>
  <c r="Z1864" i="1" s="1"/>
  <c r="AI1864" i="1" s="1"/>
  <c r="S1864" i="1"/>
  <c r="T1864" i="1" s="1"/>
  <c r="M1860" i="1"/>
  <c r="Y1860" i="1"/>
  <c r="AA1860" i="1" s="1"/>
  <c r="S1860" i="1"/>
  <c r="T1860" i="1" s="1"/>
  <c r="X1860" i="1"/>
  <c r="Z1860" i="1" s="1"/>
  <c r="M1856" i="1"/>
  <c r="Y1856" i="1"/>
  <c r="AA1856" i="1" s="1"/>
  <c r="X1856" i="1"/>
  <c r="Z1856" i="1" s="1"/>
  <c r="S1856" i="1"/>
  <c r="T1856" i="1" s="1"/>
  <c r="M1852" i="1"/>
  <c r="Y1852" i="1"/>
  <c r="AA1852" i="1" s="1"/>
  <c r="X1852" i="1"/>
  <c r="Z1852" i="1" s="1"/>
  <c r="S1852" i="1"/>
  <c r="T1852" i="1" s="1"/>
  <c r="M1848" i="1"/>
  <c r="Y1848" i="1"/>
  <c r="AA1848" i="1" s="1"/>
  <c r="S1848" i="1"/>
  <c r="T1848" i="1" s="1"/>
  <c r="X1848" i="1"/>
  <c r="Z1848" i="1" s="1"/>
  <c r="M1844" i="1"/>
  <c r="S1844" i="1"/>
  <c r="T1844" i="1" s="1"/>
  <c r="X1844" i="1"/>
  <c r="Z1844" i="1" s="1"/>
  <c r="Y1844" i="1"/>
  <c r="AA1844" i="1" s="1"/>
  <c r="M1840" i="1"/>
  <c r="Y1840" i="1"/>
  <c r="AA1840" i="1" s="1"/>
  <c r="X1840" i="1"/>
  <c r="Z1840" i="1" s="1"/>
  <c r="S1840" i="1"/>
  <c r="T1840" i="1" s="1"/>
  <c r="M1836" i="1"/>
  <c r="X1836" i="1"/>
  <c r="Z1836" i="1" s="1"/>
  <c r="S1836" i="1"/>
  <c r="T1836" i="1" s="1"/>
  <c r="Y1836" i="1"/>
  <c r="AA1836" i="1" s="1"/>
  <c r="M1832" i="1"/>
  <c r="X1832" i="1"/>
  <c r="Z1832" i="1" s="1"/>
  <c r="Y1832" i="1"/>
  <c r="AA1832" i="1" s="1"/>
  <c r="S1832" i="1"/>
  <c r="T1832" i="1" s="1"/>
  <c r="M1828" i="1"/>
  <c r="X1828" i="1"/>
  <c r="Z1828" i="1" s="1"/>
  <c r="S1828" i="1"/>
  <c r="T1828" i="1" s="1"/>
  <c r="Y1828" i="1"/>
  <c r="AA1828" i="1" s="1"/>
  <c r="M1824" i="1"/>
  <c r="S1824" i="1"/>
  <c r="T1824" i="1" s="1"/>
  <c r="Y1824" i="1"/>
  <c r="AA1824" i="1" s="1"/>
  <c r="X1824" i="1"/>
  <c r="Z1824" i="1" s="1"/>
  <c r="M1820" i="1"/>
  <c r="S1820" i="1"/>
  <c r="T1820" i="1" s="1"/>
  <c r="X1820" i="1"/>
  <c r="Z1820" i="1" s="1"/>
  <c r="Y1820" i="1"/>
  <c r="AA1820" i="1" s="1"/>
  <c r="M1816" i="1"/>
  <c r="Y1816" i="1"/>
  <c r="AA1816" i="1" s="1"/>
  <c r="X1816" i="1"/>
  <c r="Z1816" i="1" s="1"/>
  <c r="S1816" i="1"/>
  <c r="T1816" i="1" s="1"/>
  <c r="M1812" i="1"/>
  <c r="X1812" i="1"/>
  <c r="Z1812" i="1" s="1"/>
  <c r="Y1812" i="1"/>
  <c r="AA1812" i="1" s="1"/>
  <c r="S1812" i="1"/>
  <c r="T1812" i="1" s="1"/>
  <c r="M1808" i="1"/>
  <c r="Y1808" i="1"/>
  <c r="AA1808" i="1" s="1"/>
  <c r="S1808" i="1"/>
  <c r="T1808" i="1" s="1"/>
  <c r="X1808" i="1"/>
  <c r="Z1808" i="1" s="1"/>
  <c r="M1804" i="1"/>
  <c r="S1804" i="1"/>
  <c r="T1804" i="1" s="1"/>
  <c r="Y1804" i="1"/>
  <c r="AA1804" i="1" s="1"/>
  <c r="X1804" i="1"/>
  <c r="Z1804" i="1" s="1"/>
  <c r="M1800" i="1"/>
  <c r="S1800" i="1"/>
  <c r="T1800" i="1" s="1"/>
  <c r="Y1800" i="1"/>
  <c r="AA1800" i="1" s="1"/>
  <c r="AI1800" i="1" s="1"/>
  <c r="M1796" i="1"/>
  <c r="X1796" i="1"/>
  <c r="Z1796" i="1" s="1"/>
  <c r="Y1796" i="1"/>
  <c r="AA1796" i="1" s="1"/>
  <c r="M1792" i="1"/>
  <c r="Y1792" i="1"/>
  <c r="AA1792" i="1" s="1"/>
  <c r="X1792" i="1"/>
  <c r="Z1792" i="1" s="1"/>
  <c r="M1788" i="1"/>
  <c r="Y1788" i="1"/>
  <c r="AA1788" i="1" s="1"/>
  <c r="X1788" i="1"/>
  <c r="Z1788" i="1" s="1"/>
  <c r="M1784" i="1"/>
  <c r="Y1784" i="1"/>
  <c r="AA1784" i="1" s="1"/>
  <c r="X1784" i="1"/>
  <c r="Z1784" i="1" s="1"/>
  <c r="Y1780" i="1"/>
  <c r="AA1780" i="1" s="1"/>
  <c r="M1780" i="1"/>
  <c r="X1780" i="1"/>
  <c r="Z1780" i="1" s="1"/>
  <c r="M1776" i="1"/>
  <c r="Y1776" i="1"/>
  <c r="AA1776" i="1" s="1"/>
  <c r="X1776" i="1"/>
  <c r="Z1776" i="1" s="1"/>
  <c r="M1772" i="1"/>
  <c r="X1772" i="1"/>
  <c r="Z1772" i="1" s="1"/>
  <c r="Y1772" i="1"/>
  <c r="AA1772" i="1" s="1"/>
  <c r="M1768" i="1"/>
  <c r="X1768" i="1"/>
  <c r="Z1768" i="1" s="1"/>
  <c r="S1768" i="1"/>
  <c r="T1768" i="1" s="1"/>
  <c r="Y1768" i="1"/>
  <c r="AA1768" i="1" s="1"/>
  <c r="M1764" i="1"/>
  <c r="X1764" i="1"/>
  <c r="Z1764" i="1" s="1"/>
  <c r="Y1764" i="1"/>
  <c r="AA1764" i="1" s="1"/>
  <c r="S1764" i="1"/>
  <c r="T1764" i="1" s="1"/>
  <c r="M1760" i="1"/>
  <c r="S1760" i="1"/>
  <c r="T1760" i="1" s="1"/>
  <c r="Y1760" i="1"/>
  <c r="AA1760" i="1" s="1"/>
  <c r="AI1760" i="1" s="1"/>
  <c r="M1756" i="1"/>
  <c r="X1756" i="1"/>
  <c r="Z1756" i="1" s="1"/>
  <c r="S1756" i="1"/>
  <c r="T1756" i="1" s="1"/>
  <c r="Y1756" i="1"/>
  <c r="AA1756" i="1" s="1"/>
  <c r="M1752" i="1"/>
  <c r="X1752" i="1"/>
  <c r="Z1752" i="1" s="1"/>
  <c r="S1752" i="1"/>
  <c r="T1752" i="1" s="1"/>
  <c r="Y1752" i="1"/>
  <c r="AA1752" i="1" s="1"/>
  <c r="M1748" i="1"/>
  <c r="S1748" i="1"/>
  <c r="T1748" i="1" s="1"/>
  <c r="X1748" i="1"/>
  <c r="Z1748" i="1" s="1"/>
  <c r="Y1748" i="1"/>
  <c r="AA1748" i="1" s="1"/>
  <c r="M1744" i="1"/>
  <c r="S1744" i="1"/>
  <c r="T1744" i="1" s="1"/>
  <c r="X1744" i="1"/>
  <c r="Z1744" i="1" s="1"/>
  <c r="Y1744" i="1"/>
  <c r="AA1744" i="1" s="1"/>
  <c r="M1740" i="1"/>
  <c r="S1740" i="1"/>
  <c r="T1740" i="1" s="1"/>
  <c r="X1740" i="1"/>
  <c r="Z1740" i="1" s="1"/>
  <c r="Y1740" i="1"/>
  <c r="AA1740" i="1" s="1"/>
  <c r="M1736" i="1"/>
  <c r="X1736" i="1"/>
  <c r="Z1736" i="1" s="1"/>
  <c r="S1736" i="1"/>
  <c r="T1736" i="1" s="1"/>
  <c r="Y1736" i="1"/>
  <c r="AA1736" i="1" s="1"/>
  <c r="M1732" i="1"/>
  <c r="Y1732" i="1"/>
  <c r="AA1732" i="1" s="1"/>
  <c r="X1732" i="1"/>
  <c r="Z1732" i="1" s="1"/>
  <c r="S1732" i="1"/>
  <c r="T1732" i="1" s="1"/>
  <c r="M1728" i="1"/>
  <c r="Y1728" i="1"/>
  <c r="AA1728" i="1" s="1"/>
  <c r="AI1728" i="1" s="1"/>
  <c r="S1728" i="1"/>
  <c r="T1728" i="1" s="1"/>
  <c r="M1724" i="1"/>
  <c r="Y1724" i="1"/>
  <c r="AA1724" i="1" s="1"/>
  <c r="S1724" i="1"/>
  <c r="T1724" i="1" s="1"/>
  <c r="X1724" i="1"/>
  <c r="Z1724" i="1" s="1"/>
  <c r="M1720" i="1"/>
  <c r="S1720" i="1"/>
  <c r="T1720" i="1" s="1"/>
  <c r="X1720" i="1"/>
  <c r="Z1720" i="1" s="1"/>
  <c r="Y1720" i="1"/>
  <c r="AA1720" i="1" s="1"/>
  <c r="M1716" i="1"/>
  <c r="Y1716" i="1"/>
  <c r="AA1716" i="1" s="1"/>
  <c r="S1716" i="1"/>
  <c r="T1716" i="1" s="1"/>
  <c r="X1716" i="1"/>
  <c r="Z1716" i="1" s="1"/>
  <c r="M1712" i="1"/>
  <c r="Y1712" i="1"/>
  <c r="AA1712" i="1" s="1"/>
  <c r="S1712" i="1"/>
  <c r="T1712" i="1" s="1"/>
  <c r="X1712" i="1"/>
  <c r="Z1712" i="1" s="1"/>
  <c r="M1708" i="1"/>
  <c r="X1708" i="1"/>
  <c r="Z1708" i="1" s="1"/>
  <c r="Y1708" i="1"/>
  <c r="AA1708" i="1" s="1"/>
  <c r="S1708" i="1"/>
  <c r="T1708" i="1" s="1"/>
  <c r="M1704" i="1"/>
  <c r="Y1704" i="1"/>
  <c r="AA1704" i="1" s="1"/>
  <c r="S1704" i="1"/>
  <c r="T1704" i="1" s="1"/>
  <c r="X1704" i="1"/>
  <c r="Z1704" i="1" s="1"/>
  <c r="M1700" i="1"/>
  <c r="S1700" i="1"/>
  <c r="T1700" i="1" s="1"/>
  <c r="Y1700" i="1"/>
  <c r="AA1700" i="1" s="1"/>
  <c r="X1700" i="1"/>
  <c r="Z1700" i="1" s="1"/>
  <c r="M1696" i="1"/>
  <c r="Y1696" i="1"/>
  <c r="AA1696" i="1" s="1"/>
  <c r="AI1696" i="1" s="1"/>
  <c r="M1692" i="1"/>
  <c r="Y1692" i="1"/>
  <c r="AA1692" i="1" s="1"/>
  <c r="X1692" i="1"/>
  <c r="Z1692" i="1" s="1"/>
  <c r="M1688" i="1"/>
  <c r="Y1688" i="1"/>
  <c r="AA1688" i="1" s="1"/>
  <c r="S1688" i="1"/>
  <c r="T1688" i="1" s="1"/>
  <c r="X1688" i="1"/>
  <c r="Z1688" i="1" s="1"/>
  <c r="M1684" i="1"/>
  <c r="X1684" i="1"/>
  <c r="Z1684" i="1" s="1"/>
  <c r="Y1684" i="1"/>
  <c r="AA1684" i="1" s="1"/>
  <c r="M1680" i="1"/>
  <c r="X1680" i="1"/>
  <c r="Z1680" i="1" s="1"/>
  <c r="Y1680" i="1"/>
  <c r="AA1680" i="1" s="1"/>
  <c r="S1680" i="1"/>
  <c r="T1680" i="1" s="1"/>
  <c r="M1676" i="1"/>
  <c r="S1676" i="1"/>
  <c r="T1676" i="1" s="1"/>
  <c r="X1676" i="1"/>
  <c r="Z1676" i="1" s="1"/>
  <c r="Y1676" i="1"/>
  <c r="AA1676" i="1" s="1"/>
  <c r="M1672" i="1"/>
  <c r="Y1672" i="1"/>
  <c r="AA1672" i="1" s="1"/>
  <c r="S1672" i="1"/>
  <c r="T1672" i="1" s="1"/>
  <c r="X1672" i="1"/>
  <c r="Z1672" i="1" s="1"/>
  <c r="M1668" i="1"/>
  <c r="S1668" i="1"/>
  <c r="T1668" i="1" s="1"/>
  <c r="Y1668" i="1"/>
  <c r="AA1668" i="1" s="1"/>
  <c r="X1668" i="1"/>
  <c r="Z1668" i="1" s="1"/>
  <c r="M1664" i="1"/>
  <c r="Y1664" i="1"/>
  <c r="AA1664" i="1" s="1"/>
  <c r="S1664" i="1"/>
  <c r="T1664" i="1" s="1"/>
  <c r="X1664" i="1"/>
  <c r="Z1664" i="1" s="1"/>
  <c r="M1660" i="1"/>
  <c r="Y1660" i="1"/>
  <c r="AA1660" i="1" s="1"/>
  <c r="X1660" i="1"/>
  <c r="Z1660" i="1" s="1"/>
  <c r="S1660" i="1"/>
  <c r="T1660" i="1" s="1"/>
  <c r="M1656" i="1"/>
  <c r="Y1656" i="1"/>
  <c r="AA1656" i="1" s="1"/>
  <c r="X1656" i="1"/>
  <c r="Z1656" i="1" s="1"/>
  <c r="S1656" i="1"/>
  <c r="T1656" i="1" s="1"/>
  <c r="M1652" i="1"/>
  <c r="X1652" i="1"/>
  <c r="Z1652" i="1" s="1"/>
  <c r="Y1652" i="1"/>
  <c r="AA1652" i="1" s="1"/>
  <c r="S1652" i="1"/>
  <c r="T1652" i="1" s="1"/>
  <c r="M1648" i="1"/>
  <c r="X1648" i="1"/>
  <c r="Z1648" i="1" s="1"/>
  <c r="S1648" i="1"/>
  <c r="T1648" i="1" s="1"/>
  <c r="Y1648" i="1"/>
  <c r="AA1648" i="1" s="1"/>
  <c r="M1644" i="1"/>
  <c r="Y1644" i="1"/>
  <c r="AA1644" i="1" s="1"/>
  <c r="X1644" i="1"/>
  <c r="Z1644" i="1" s="1"/>
  <c r="S1644" i="1"/>
  <c r="T1644" i="1" s="1"/>
  <c r="M1640" i="1"/>
  <c r="Y1640" i="1"/>
  <c r="AA1640" i="1" s="1"/>
  <c r="X1640" i="1"/>
  <c r="Z1640" i="1" s="1"/>
  <c r="M1636" i="1"/>
  <c r="Y1636" i="1"/>
  <c r="AA1636" i="1" s="1"/>
  <c r="X1636" i="1"/>
  <c r="Z1636" i="1" s="1"/>
  <c r="M1632" i="1"/>
  <c r="X1632" i="1"/>
  <c r="Z1632" i="1" s="1"/>
  <c r="Y1632" i="1"/>
  <c r="AA1632" i="1" s="1"/>
  <c r="M1628" i="1"/>
  <c r="Y1628" i="1"/>
  <c r="AA1628" i="1" s="1"/>
  <c r="AI1628" i="1" s="1"/>
  <c r="S1624" i="1"/>
  <c r="T1624" i="1" s="1"/>
  <c r="X1624" i="1"/>
  <c r="Z1624" i="1" s="1"/>
  <c r="M1624" i="1"/>
  <c r="Y1624" i="1"/>
  <c r="AA1624" i="1" s="1"/>
  <c r="M1620" i="1"/>
  <c r="S1620" i="1"/>
  <c r="T1620" i="1" s="1"/>
  <c r="Y1620" i="1"/>
  <c r="AA1620" i="1" s="1"/>
  <c r="X1620" i="1"/>
  <c r="Z1620" i="1" s="1"/>
  <c r="M1616" i="1"/>
  <c r="S1616" i="1"/>
  <c r="T1616" i="1" s="1"/>
  <c r="X1616" i="1"/>
  <c r="Z1616" i="1" s="1"/>
  <c r="Y1616" i="1"/>
  <c r="AA1616" i="1" s="1"/>
  <c r="M1612" i="1"/>
  <c r="X1612" i="1"/>
  <c r="Z1612" i="1" s="1"/>
  <c r="Y1612" i="1"/>
  <c r="AA1612" i="1" s="1"/>
  <c r="M1608" i="1"/>
  <c r="X1608" i="1"/>
  <c r="Z1608" i="1" s="1"/>
  <c r="Y1608" i="1"/>
  <c r="AA1608" i="1" s="1"/>
  <c r="M1604" i="1"/>
  <c r="Y1604" i="1"/>
  <c r="AA1604" i="1" s="1"/>
  <c r="S1604" i="1"/>
  <c r="T1604" i="1" s="1"/>
  <c r="X1604" i="1"/>
  <c r="Z1604" i="1" s="1"/>
  <c r="M1600" i="1"/>
  <c r="Y1600" i="1"/>
  <c r="AA1600" i="1" s="1"/>
  <c r="X1600" i="1"/>
  <c r="Z1600" i="1" s="1"/>
  <c r="X1596" i="1"/>
  <c r="Z1596" i="1" s="1"/>
  <c r="M1596" i="1"/>
  <c r="Y1596" i="1"/>
  <c r="AA1596" i="1" s="1"/>
  <c r="M1592" i="1"/>
  <c r="Y1592" i="1"/>
  <c r="AA1592" i="1" s="1"/>
  <c r="X1592" i="1"/>
  <c r="Z1592" i="1" s="1"/>
  <c r="M1588" i="1"/>
  <c r="S1588" i="1"/>
  <c r="T1588" i="1" s="1"/>
  <c r="Y1588" i="1"/>
  <c r="AA1588" i="1" s="1"/>
  <c r="X1588" i="1"/>
  <c r="Z1588" i="1" s="1"/>
  <c r="M1584" i="1"/>
  <c r="Y1584" i="1"/>
  <c r="AA1584" i="1" s="1"/>
  <c r="X1584" i="1"/>
  <c r="Z1584" i="1" s="1"/>
  <c r="S1584" i="1"/>
  <c r="T1584" i="1" s="1"/>
  <c r="M1580" i="1"/>
  <c r="S1580" i="1"/>
  <c r="T1580" i="1" s="1"/>
  <c r="X1580" i="1"/>
  <c r="Z1580" i="1" s="1"/>
  <c r="Y1580" i="1"/>
  <c r="AA1580" i="1" s="1"/>
  <c r="M1576" i="1"/>
  <c r="S1576" i="1"/>
  <c r="T1576" i="1" s="1"/>
  <c r="X1576" i="1"/>
  <c r="Z1576" i="1" s="1"/>
  <c r="Y1576" i="1"/>
  <c r="AA1576" i="1" s="1"/>
  <c r="M1572" i="1"/>
  <c r="S1572" i="1"/>
  <c r="T1572" i="1" s="1"/>
  <c r="X1572" i="1"/>
  <c r="Z1572" i="1" s="1"/>
  <c r="Y1572" i="1"/>
  <c r="AA1572" i="1" s="1"/>
  <c r="M1568" i="1"/>
  <c r="S1568" i="1"/>
  <c r="T1568" i="1" s="1"/>
  <c r="Y1568" i="1"/>
  <c r="AA1568" i="1" s="1"/>
  <c r="X1568" i="1"/>
  <c r="Z1568" i="1" s="1"/>
  <c r="M1564" i="1"/>
  <c r="S1564" i="1"/>
  <c r="T1564" i="1" s="1"/>
  <c r="Y1564" i="1"/>
  <c r="AA1564" i="1" s="1"/>
  <c r="X1564" i="1"/>
  <c r="Z1564" i="1" s="1"/>
  <c r="M1560" i="1"/>
  <c r="Y1560" i="1"/>
  <c r="AA1560" i="1" s="1"/>
  <c r="S1560" i="1"/>
  <c r="T1560" i="1" s="1"/>
  <c r="X1560" i="1"/>
  <c r="Z1560" i="1" s="1"/>
  <c r="M1556" i="1"/>
  <c r="Y1556" i="1"/>
  <c r="AA1556" i="1" s="1"/>
  <c r="X1556" i="1"/>
  <c r="Z1556" i="1" s="1"/>
  <c r="S1556" i="1"/>
  <c r="T1556" i="1" s="1"/>
  <c r="M1552" i="1"/>
  <c r="Y1552" i="1"/>
  <c r="AA1552" i="1" s="1"/>
  <c r="X1552" i="1"/>
  <c r="Z1552" i="1" s="1"/>
  <c r="S1552" i="1"/>
  <c r="T1552" i="1" s="1"/>
  <c r="M1548" i="1"/>
  <c r="Y1548" i="1"/>
  <c r="AA1548" i="1" s="1"/>
  <c r="X1548" i="1"/>
  <c r="Z1548" i="1" s="1"/>
  <c r="S1548" i="1"/>
  <c r="T1548" i="1" s="1"/>
  <c r="M1544" i="1"/>
  <c r="Y1544" i="1"/>
  <c r="AA1544" i="1" s="1"/>
  <c r="S1544" i="1"/>
  <c r="T1544" i="1" s="1"/>
  <c r="X1544" i="1"/>
  <c r="Z1544" i="1" s="1"/>
  <c r="M1540" i="1"/>
  <c r="X1540" i="1"/>
  <c r="Z1540" i="1" s="1"/>
  <c r="Y1540" i="1"/>
  <c r="AA1540" i="1" s="1"/>
  <c r="S1540" i="1"/>
  <c r="T1540" i="1" s="1"/>
  <c r="M1536" i="1"/>
  <c r="S1536" i="1"/>
  <c r="T1536" i="1" s="1"/>
  <c r="Y1536" i="1"/>
  <c r="AA1536" i="1" s="1"/>
  <c r="X1536" i="1"/>
  <c r="Z1536" i="1" s="1"/>
  <c r="M1532" i="1"/>
  <c r="Y1532" i="1"/>
  <c r="AA1532" i="1" s="1"/>
  <c r="X1532" i="1"/>
  <c r="Z1532" i="1" s="1"/>
  <c r="M1528" i="1"/>
  <c r="Y1528" i="1"/>
  <c r="AA1528" i="1" s="1"/>
  <c r="X1528" i="1"/>
  <c r="Z1528" i="1" s="1"/>
  <c r="M1524" i="1"/>
  <c r="X1524" i="1"/>
  <c r="Z1524" i="1" s="1"/>
  <c r="S1524" i="1"/>
  <c r="T1524" i="1" s="1"/>
  <c r="Y1524" i="1"/>
  <c r="AA1524" i="1" s="1"/>
  <c r="M1520" i="1"/>
  <c r="Y1520" i="1"/>
  <c r="AA1520" i="1" s="1"/>
  <c r="S1520" i="1"/>
  <c r="T1520" i="1" s="1"/>
  <c r="X1520" i="1"/>
  <c r="Z1520" i="1" s="1"/>
  <c r="M1516" i="1"/>
  <c r="S1516" i="1"/>
  <c r="T1516" i="1" s="1"/>
  <c r="Y1516" i="1"/>
  <c r="AA1516" i="1" s="1"/>
  <c r="X1516" i="1"/>
  <c r="Z1516" i="1" s="1"/>
  <c r="M1512" i="1"/>
  <c r="Y1512" i="1"/>
  <c r="AA1512" i="1" s="1"/>
  <c r="X1512" i="1"/>
  <c r="Z1512" i="1" s="1"/>
  <c r="S1512" i="1"/>
  <c r="T1512" i="1" s="1"/>
  <c r="M1508" i="1"/>
  <c r="X1508" i="1"/>
  <c r="Z1508" i="1" s="1"/>
  <c r="S1508" i="1"/>
  <c r="T1508" i="1" s="1"/>
  <c r="Y1508" i="1"/>
  <c r="AA1508" i="1" s="1"/>
  <c r="M1504" i="1"/>
  <c r="S1504" i="1"/>
  <c r="T1504" i="1" s="1"/>
  <c r="X1504" i="1"/>
  <c r="Z1504" i="1" s="1"/>
  <c r="Y1504" i="1"/>
  <c r="AA1504" i="1" s="1"/>
  <c r="M1500" i="1"/>
  <c r="X1500" i="1"/>
  <c r="Z1500" i="1" s="1"/>
  <c r="S1500" i="1"/>
  <c r="T1500" i="1" s="1"/>
  <c r="Y1500" i="1"/>
  <c r="AA1500" i="1" s="1"/>
  <c r="M1496" i="1"/>
  <c r="X1496" i="1"/>
  <c r="Z1496" i="1" s="1"/>
  <c r="S1496" i="1"/>
  <c r="T1496" i="1" s="1"/>
  <c r="Y1496" i="1"/>
  <c r="AA1496" i="1" s="1"/>
  <c r="M1492" i="1"/>
  <c r="X1492" i="1"/>
  <c r="Z1492" i="1" s="1"/>
  <c r="Y1492" i="1"/>
  <c r="AA1492" i="1" s="1"/>
  <c r="M1488" i="1"/>
  <c r="S1488" i="1"/>
  <c r="T1488" i="1" s="1"/>
  <c r="X1488" i="1"/>
  <c r="Z1488" i="1" s="1"/>
  <c r="Y1488" i="1"/>
  <c r="AA1488" i="1" s="1"/>
  <c r="M1484" i="1"/>
  <c r="S1484" i="1"/>
  <c r="T1484" i="1" s="1"/>
  <c r="Y1484" i="1"/>
  <c r="AA1484" i="1" s="1"/>
  <c r="X1484" i="1"/>
  <c r="Z1484" i="1" s="1"/>
  <c r="M1480" i="1"/>
  <c r="X1480" i="1"/>
  <c r="Z1480" i="1" s="1"/>
  <c r="Y1480" i="1"/>
  <c r="AA1480" i="1" s="1"/>
  <c r="S1480" i="1"/>
  <c r="T1480" i="1" s="1"/>
  <c r="M1476" i="1"/>
  <c r="X1476" i="1"/>
  <c r="Z1476" i="1" s="1"/>
  <c r="S1476" i="1"/>
  <c r="T1476" i="1" s="1"/>
  <c r="Y1476" i="1"/>
  <c r="AA1476" i="1" s="1"/>
  <c r="M1472" i="1"/>
  <c r="X1472" i="1"/>
  <c r="Z1472" i="1" s="1"/>
  <c r="Y1472" i="1"/>
  <c r="AA1472" i="1" s="1"/>
  <c r="S1472" i="1"/>
  <c r="T1472" i="1" s="1"/>
  <c r="M1468" i="1"/>
  <c r="X1468" i="1"/>
  <c r="Z1468" i="1" s="1"/>
  <c r="Y1468" i="1"/>
  <c r="AA1468" i="1" s="1"/>
  <c r="S1468" i="1"/>
  <c r="T1468" i="1" s="1"/>
  <c r="M1464" i="1"/>
  <c r="X1464" i="1"/>
  <c r="Z1464" i="1" s="1"/>
  <c r="AI1464" i="1" s="1"/>
  <c r="S1464" i="1"/>
  <c r="T1464" i="1" s="1"/>
  <c r="M1460" i="1"/>
  <c r="X1460" i="1"/>
  <c r="Z1460" i="1" s="1"/>
  <c r="S1460" i="1"/>
  <c r="T1460" i="1" s="1"/>
  <c r="Y1460" i="1"/>
  <c r="AA1460" i="1" s="1"/>
  <c r="M1456" i="1"/>
  <c r="X1456" i="1"/>
  <c r="Z1456" i="1" s="1"/>
  <c r="Y1456" i="1"/>
  <c r="AA1456" i="1" s="1"/>
  <c r="S1456" i="1"/>
  <c r="T1456" i="1" s="1"/>
  <c r="M1452" i="1"/>
  <c r="S1452" i="1"/>
  <c r="T1452" i="1" s="1"/>
  <c r="Y1452" i="1"/>
  <c r="AA1452" i="1" s="1"/>
  <c r="X1452" i="1"/>
  <c r="Z1452" i="1" s="1"/>
  <c r="M1448" i="1"/>
  <c r="Y1448" i="1"/>
  <c r="AA1448" i="1" s="1"/>
  <c r="X1448" i="1"/>
  <c r="Z1448" i="1" s="1"/>
  <c r="M1444" i="1"/>
  <c r="Y1444" i="1"/>
  <c r="AA1444" i="1" s="1"/>
  <c r="X1444" i="1"/>
  <c r="Z1444" i="1" s="1"/>
  <c r="S1444" i="1"/>
  <c r="T1444" i="1" s="1"/>
  <c r="M1440" i="1"/>
  <c r="Y1440" i="1"/>
  <c r="AA1440" i="1" s="1"/>
  <c r="X1440" i="1"/>
  <c r="Z1440" i="1" s="1"/>
  <c r="M1436" i="1"/>
  <c r="X1436" i="1"/>
  <c r="Z1436" i="1" s="1"/>
  <c r="S1436" i="1"/>
  <c r="T1436" i="1" s="1"/>
  <c r="Y1436" i="1"/>
  <c r="AA1436" i="1" s="1"/>
  <c r="M1432" i="1"/>
  <c r="S1432" i="1"/>
  <c r="T1432" i="1" s="1"/>
  <c r="Y1432" i="1"/>
  <c r="AA1432" i="1" s="1"/>
  <c r="X1432" i="1"/>
  <c r="Z1432" i="1" s="1"/>
  <c r="M1428" i="1"/>
  <c r="Y1428" i="1"/>
  <c r="AA1428" i="1" s="1"/>
  <c r="S1428" i="1"/>
  <c r="T1428" i="1" s="1"/>
  <c r="X1428" i="1"/>
  <c r="Z1428" i="1" s="1"/>
  <c r="M1424" i="1"/>
  <c r="X1424" i="1"/>
  <c r="Z1424" i="1" s="1"/>
  <c r="S1424" i="1"/>
  <c r="T1424" i="1" s="1"/>
  <c r="Y1424" i="1"/>
  <c r="AA1424" i="1" s="1"/>
  <c r="M1420" i="1"/>
  <c r="X1420" i="1"/>
  <c r="Z1420" i="1" s="1"/>
  <c r="Y1420" i="1"/>
  <c r="AA1420" i="1" s="1"/>
  <c r="S1420" i="1"/>
  <c r="T1420" i="1" s="1"/>
  <c r="Y1416" i="1"/>
  <c r="AA1416" i="1" s="1"/>
  <c r="M1416" i="1"/>
  <c r="S1416" i="1"/>
  <c r="T1416" i="1" s="1"/>
  <c r="X1416" i="1"/>
  <c r="Z1416" i="1" s="1"/>
  <c r="M1412" i="1"/>
  <c r="Y1412" i="1"/>
  <c r="AA1412" i="1" s="1"/>
  <c r="X1412" i="1"/>
  <c r="Z1412" i="1" s="1"/>
  <c r="S1412" i="1"/>
  <c r="T1412" i="1" s="1"/>
  <c r="M1408" i="1"/>
  <c r="X1408" i="1"/>
  <c r="Z1408" i="1" s="1"/>
  <c r="Y1408" i="1"/>
  <c r="AA1408" i="1" s="1"/>
  <c r="S1408" i="1"/>
  <c r="T1408" i="1" s="1"/>
  <c r="M1404" i="1"/>
  <c r="Y1404" i="1"/>
  <c r="AA1404" i="1" s="1"/>
  <c r="S1404" i="1"/>
  <c r="T1404" i="1" s="1"/>
  <c r="X1404" i="1"/>
  <c r="Z1404" i="1" s="1"/>
  <c r="M1400" i="1"/>
  <c r="X1400" i="1"/>
  <c r="Z1400" i="1" s="1"/>
  <c r="Y1400" i="1"/>
  <c r="AA1400" i="1" s="1"/>
  <c r="S1400" i="1"/>
  <c r="T1400" i="1" s="1"/>
  <c r="M1396" i="1"/>
  <c r="Y1396" i="1"/>
  <c r="AA1396" i="1" s="1"/>
  <c r="S1396" i="1"/>
  <c r="T1396" i="1" s="1"/>
  <c r="X1396" i="1"/>
  <c r="Z1396" i="1" s="1"/>
  <c r="M1392" i="1"/>
  <c r="S1392" i="1"/>
  <c r="T1392" i="1" s="1"/>
  <c r="X1392" i="1"/>
  <c r="Z1392" i="1" s="1"/>
  <c r="Y1392" i="1"/>
  <c r="AA1392" i="1" s="1"/>
  <c r="M1388" i="1"/>
  <c r="Y1388" i="1"/>
  <c r="AA1388" i="1" s="1"/>
  <c r="X1388" i="1"/>
  <c r="Z1388" i="1" s="1"/>
  <c r="S1388" i="1"/>
  <c r="T1388" i="1" s="1"/>
  <c r="M1384" i="1"/>
  <c r="Y1384" i="1"/>
  <c r="AA1384" i="1" s="1"/>
  <c r="X1384" i="1"/>
  <c r="Z1384" i="1" s="1"/>
  <c r="S1384" i="1"/>
  <c r="T1384" i="1" s="1"/>
  <c r="M1380" i="1"/>
  <c r="S1380" i="1"/>
  <c r="T1380" i="1" s="1"/>
  <c r="X1380" i="1"/>
  <c r="Z1380" i="1" s="1"/>
  <c r="Y1380" i="1"/>
  <c r="AA1380" i="1" s="1"/>
  <c r="M1376" i="1"/>
  <c r="S1376" i="1"/>
  <c r="T1376" i="1" s="1"/>
  <c r="Y1376" i="1"/>
  <c r="AA1376" i="1" s="1"/>
  <c r="X1376" i="1"/>
  <c r="Z1376" i="1" s="1"/>
  <c r="M1372" i="1"/>
  <c r="X1372" i="1"/>
  <c r="Z1372" i="1" s="1"/>
  <c r="Y1372" i="1"/>
  <c r="AA1372" i="1" s="1"/>
  <c r="M1368" i="1"/>
  <c r="S1368" i="1"/>
  <c r="T1368" i="1" s="1"/>
  <c r="Y1368" i="1"/>
  <c r="AA1368" i="1" s="1"/>
  <c r="X1368" i="1"/>
  <c r="Z1368" i="1" s="1"/>
  <c r="M1364" i="1"/>
  <c r="X1364" i="1"/>
  <c r="Z1364" i="1" s="1"/>
  <c r="S1364" i="1"/>
  <c r="T1364" i="1" s="1"/>
  <c r="Y1364" i="1"/>
  <c r="AA1364" i="1" s="1"/>
  <c r="M1360" i="1"/>
  <c r="X1360" i="1"/>
  <c r="Z1360" i="1" s="1"/>
  <c r="Y1360" i="1"/>
  <c r="AA1360" i="1" s="1"/>
  <c r="S1360" i="1"/>
  <c r="T1360" i="1" s="1"/>
  <c r="M1356" i="1"/>
  <c r="S1356" i="1"/>
  <c r="T1356" i="1" s="1"/>
  <c r="Y1356" i="1"/>
  <c r="AA1356" i="1" s="1"/>
  <c r="AI1356" i="1" s="1"/>
  <c r="M1352" i="1"/>
  <c r="S1352" i="1"/>
  <c r="T1352" i="1" s="1"/>
  <c r="X1352" i="1"/>
  <c r="Z1352" i="1" s="1"/>
  <c r="Y1352" i="1"/>
  <c r="AA1352" i="1" s="1"/>
  <c r="M1348" i="1"/>
  <c r="Y1348" i="1"/>
  <c r="AA1348" i="1" s="1"/>
  <c r="X1348" i="1"/>
  <c r="Z1348" i="1" s="1"/>
  <c r="S1348" i="1"/>
  <c r="T1348" i="1" s="1"/>
  <c r="M1344" i="1"/>
  <c r="X1344" i="1"/>
  <c r="Z1344" i="1" s="1"/>
  <c r="S1344" i="1"/>
  <c r="T1344" i="1" s="1"/>
  <c r="Y1344" i="1"/>
  <c r="AA1344" i="1" s="1"/>
  <c r="M1340" i="1"/>
  <c r="Y1340" i="1"/>
  <c r="AA1340" i="1" s="1"/>
  <c r="X1340" i="1"/>
  <c r="Z1340" i="1" s="1"/>
  <c r="M1336" i="1"/>
  <c r="Y1336" i="1"/>
  <c r="AA1336" i="1" s="1"/>
  <c r="X1336" i="1"/>
  <c r="Z1336" i="1" s="1"/>
  <c r="S1336" i="1"/>
  <c r="T1336" i="1" s="1"/>
  <c r="M1332" i="1"/>
  <c r="Y1332" i="1"/>
  <c r="AA1332" i="1" s="1"/>
  <c r="X1332" i="1"/>
  <c r="Z1332" i="1" s="1"/>
  <c r="S1332" i="1"/>
  <c r="T1332" i="1" s="1"/>
  <c r="M1328" i="1"/>
  <c r="S1328" i="1"/>
  <c r="T1328" i="1" s="1"/>
  <c r="X1328" i="1"/>
  <c r="Z1328" i="1" s="1"/>
  <c r="Y1328" i="1"/>
  <c r="AA1328" i="1" s="1"/>
  <c r="M1324" i="1"/>
  <c r="X1324" i="1"/>
  <c r="Z1324" i="1" s="1"/>
  <c r="Y1324" i="1"/>
  <c r="AA1324" i="1" s="1"/>
  <c r="S1324" i="1"/>
  <c r="T1324" i="1" s="1"/>
  <c r="M1320" i="1"/>
  <c r="S1320" i="1"/>
  <c r="T1320" i="1" s="1"/>
  <c r="Y1320" i="1"/>
  <c r="AA1320" i="1" s="1"/>
  <c r="X1320" i="1"/>
  <c r="Z1320" i="1" s="1"/>
  <c r="M1316" i="1"/>
  <c r="X1316" i="1"/>
  <c r="Z1316" i="1" s="1"/>
  <c r="S1316" i="1"/>
  <c r="T1316" i="1" s="1"/>
  <c r="Y1316" i="1"/>
  <c r="AA1316" i="1" s="1"/>
  <c r="M1312" i="1"/>
  <c r="Y1312" i="1"/>
  <c r="AA1312" i="1" s="1"/>
  <c r="S1312" i="1"/>
  <c r="T1312" i="1" s="1"/>
  <c r="X1312" i="1"/>
  <c r="Z1312" i="1" s="1"/>
  <c r="M1308" i="1"/>
  <c r="X1308" i="1"/>
  <c r="Z1308" i="1" s="1"/>
  <c r="S1308" i="1"/>
  <c r="T1308" i="1" s="1"/>
  <c r="Y1308" i="1"/>
  <c r="AA1308" i="1" s="1"/>
  <c r="M1304" i="1"/>
  <c r="Y1304" i="1"/>
  <c r="AA1304" i="1" s="1"/>
  <c r="S1304" i="1"/>
  <c r="T1304" i="1" s="1"/>
  <c r="X1304" i="1"/>
  <c r="Z1304" i="1" s="1"/>
  <c r="M1300" i="1"/>
  <c r="Y1300" i="1"/>
  <c r="AA1300" i="1" s="1"/>
  <c r="X1300" i="1"/>
  <c r="Z1300" i="1" s="1"/>
  <c r="S1300" i="1"/>
  <c r="T1300" i="1" s="1"/>
  <c r="M1296" i="1"/>
  <c r="Y1296" i="1"/>
  <c r="AA1296" i="1" s="1"/>
  <c r="S1296" i="1"/>
  <c r="T1296" i="1" s="1"/>
  <c r="X1296" i="1"/>
  <c r="Z1296" i="1" s="1"/>
  <c r="M1292" i="1"/>
  <c r="S1292" i="1"/>
  <c r="T1292" i="1" s="1"/>
  <c r="X1292" i="1"/>
  <c r="Z1292" i="1" s="1"/>
  <c r="AI1292" i="1" s="1"/>
  <c r="M1288" i="1"/>
  <c r="Y1288" i="1"/>
  <c r="AA1288" i="1" s="1"/>
  <c r="AI1288" i="1" s="1"/>
  <c r="S1288" i="1"/>
  <c r="T1288" i="1" s="1"/>
  <c r="M1284" i="1"/>
  <c r="Y1284" i="1"/>
  <c r="AA1284" i="1" s="1"/>
  <c r="S1284" i="1"/>
  <c r="T1284" i="1" s="1"/>
  <c r="X1284" i="1"/>
  <c r="Z1284" i="1" s="1"/>
  <c r="M1280" i="1"/>
  <c r="X1280" i="1"/>
  <c r="Z1280" i="1" s="1"/>
  <c r="S1280" i="1"/>
  <c r="T1280" i="1" s="1"/>
  <c r="Y1280" i="1"/>
  <c r="AA1280" i="1" s="1"/>
  <c r="M1276" i="1"/>
  <c r="X1276" i="1"/>
  <c r="Z1276" i="1" s="1"/>
  <c r="S1276" i="1"/>
  <c r="T1276" i="1" s="1"/>
  <c r="Y1276" i="1"/>
  <c r="AA1276" i="1" s="1"/>
  <c r="M1272" i="1"/>
  <c r="S1272" i="1"/>
  <c r="T1272" i="1" s="1"/>
  <c r="Y1272" i="1"/>
  <c r="AA1272" i="1" s="1"/>
  <c r="X1272" i="1"/>
  <c r="Z1272" i="1" s="1"/>
  <c r="M1268" i="1"/>
  <c r="S1268" i="1"/>
  <c r="T1268" i="1" s="1"/>
  <c r="Y1268" i="1"/>
  <c r="AA1268" i="1" s="1"/>
  <c r="X1268" i="1"/>
  <c r="Z1268" i="1" s="1"/>
  <c r="M1264" i="1"/>
  <c r="X1264" i="1"/>
  <c r="Z1264" i="1" s="1"/>
  <c r="S1264" i="1"/>
  <c r="T1264" i="1" s="1"/>
  <c r="Y1264" i="1"/>
  <c r="AA1264" i="1" s="1"/>
  <c r="M1260" i="1"/>
  <c r="Y1260" i="1"/>
  <c r="AA1260" i="1" s="1"/>
  <c r="X1260" i="1"/>
  <c r="Z1260" i="1" s="1"/>
  <c r="M1256" i="1"/>
  <c r="Y1256" i="1"/>
  <c r="AA1256" i="1" s="1"/>
  <c r="S1256" i="1"/>
  <c r="T1256" i="1" s="1"/>
  <c r="X1256" i="1"/>
  <c r="Z1256" i="1" s="1"/>
  <c r="M1252" i="1"/>
  <c r="S1252" i="1"/>
  <c r="T1252" i="1" s="1"/>
  <c r="Y1252" i="1"/>
  <c r="AA1252" i="1" s="1"/>
  <c r="X1252" i="1"/>
  <c r="Z1252" i="1" s="1"/>
  <c r="M1248" i="1"/>
  <c r="Y1248" i="1"/>
  <c r="AA1248" i="1" s="1"/>
  <c r="X1248" i="1"/>
  <c r="Z1248" i="1" s="1"/>
  <c r="M1244" i="1"/>
  <c r="X1244" i="1"/>
  <c r="Z1244" i="1" s="1"/>
  <c r="S1244" i="1"/>
  <c r="T1244" i="1" s="1"/>
  <c r="Y1244" i="1"/>
  <c r="AA1244" i="1" s="1"/>
  <c r="M1240" i="1"/>
  <c r="X1240" i="1"/>
  <c r="Z1240" i="1" s="1"/>
  <c r="Y1240" i="1"/>
  <c r="AA1240" i="1" s="1"/>
  <c r="S1240" i="1"/>
  <c r="T1240" i="1" s="1"/>
  <c r="M1236" i="1"/>
  <c r="S1236" i="1"/>
  <c r="T1236" i="1" s="1"/>
  <c r="X1236" i="1"/>
  <c r="Z1236" i="1" s="1"/>
  <c r="Y1236" i="1"/>
  <c r="AA1236" i="1" s="1"/>
  <c r="M1232" i="1"/>
  <c r="S1232" i="1"/>
  <c r="T1232" i="1" s="1"/>
  <c r="Y1232" i="1"/>
  <c r="AA1232" i="1" s="1"/>
  <c r="X1232" i="1"/>
  <c r="Z1232" i="1" s="1"/>
  <c r="M1228" i="1"/>
  <c r="Y1228" i="1"/>
  <c r="AA1228" i="1" s="1"/>
  <c r="S1228" i="1"/>
  <c r="T1228" i="1" s="1"/>
  <c r="X1228" i="1"/>
  <c r="Z1228" i="1" s="1"/>
  <c r="M1224" i="1"/>
  <c r="X1224" i="1"/>
  <c r="Z1224" i="1" s="1"/>
  <c r="Y1224" i="1"/>
  <c r="AA1224" i="1" s="1"/>
  <c r="M1220" i="1"/>
  <c r="Y1220" i="1"/>
  <c r="AA1220" i="1" s="1"/>
  <c r="X1220" i="1"/>
  <c r="Z1220" i="1" s="1"/>
  <c r="M1216" i="1"/>
  <c r="X1216" i="1"/>
  <c r="Z1216" i="1" s="1"/>
  <c r="Y1216" i="1"/>
  <c r="AA1216" i="1" s="1"/>
  <c r="M1212" i="1"/>
  <c r="Y1212" i="1"/>
  <c r="AA1212" i="1" s="1"/>
  <c r="AI1212" i="1" s="1"/>
  <c r="M1208" i="1"/>
  <c r="X1208" i="1"/>
  <c r="Z1208" i="1" s="1"/>
  <c r="Y1208" i="1"/>
  <c r="AA1208" i="1" s="1"/>
  <c r="M1204" i="1"/>
  <c r="Y1204" i="1"/>
  <c r="AA1204" i="1" s="1"/>
  <c r="X1204" i="1"/>
  <c r="Z1204" i="1" s="1"/>
  <c r="M1200" i="1"/>
  <c r="Y1200" i="1"/>
  <c r="AA1200" i="1" s="1"/>
  <c r="X1200" i="1"/>
  <c r="Z1200" i="1" s="1"/>
  <c r="M1196" i="1"/>
  <c r="X1196" i="1"/>
  <c r="Z1196" i="1" s="1"/>
  <c r="S1196" i="1"/>
  <c r="T1196" i="1" s="1"/>
  <c r="Y1196" i="1"/>
  <c r="AA1196" i="1" s="1"/>
  <c r="M1192" i="1"/>
  <c r="X1192" i="1"/>
  <c r="Z1192" i="1" s="1"/>
  <c r="Y1192" i="1"/>
  <c r="AA1192" i="1" s="1"/>
  <c r="M1188" i="1"/>
  <c r="X1188" i="1"/>
  <c r="Z1188" i="1" s="1"/>
  <c r="Y1188" i="1"/>
  <c r="AA1188" i="1" s="1"/>
  <c r="M1184" i="1"/>
  <c r="Y1184" i="1"/>
  <c r="AA1184" i="1" s="1"/>
  <c r="X1184" i="1"/>
  <c r="Z1184" i="1" s="1"/>
  <c r="M1180" i="1"/>
  <c r="S1180" i="1"/>
  <c r="T1180" i="1" s="1"/>
  <c r="X1180" i="1"/>
  <c r="Z1180" i="1" s="1"/>
  <c r="Y1180" i="1"/>
  <c r="AA1180" i="1" s="1"/>
  <c r="M1176" i="1"/>
  <c r="X1176" i="1"/>
  <c r="Z1176" i="1" s="1"/>
  <c r="Y1176" i="1"/>
  <c r="AA1176" i="1" s="1"/>
  <c r="S1176" i="1"/>
  <c r="T1176" i="1" s="1"/>
  <c r="M1172" i="1"/>
  <c r="Y1172" i="1"/>
  <c r="AA1172" i="1" s="1"/>
  <c r="S1172" i="1"/>
  <c r="T1172" i="1" s="1"/>
  <c r="X1172" i="1"/>
  <c r="Z1172" i="1" s="1"/>
  <c r="M1168" i="1"/>
  <c r="X1168" i="1"/>
  <c r="Z1168" i="1" s="1"/>
  <c r="Y1168" i="1"/>
  <c r="AA1168" i="1" s="1"/>
  <c r="M1164" i="1"/>
  <c r="X1164" i="1"/>
  <c r="Z1164" i="1" s="1"/>
  <c r="Y1164" i="1"/>
  <c r="AA1164" i="1" s="1"/>
  <c r="Y1160" i="1"/>
  <c r="AA1160" i="1" s="1"/>
  <c r="M1160" i="1"/>
  <c r="X1160" i="1"/>
  <c r="Z1160" i="1" s="1"/>
  <c r="M1156" i="1"/>
  <c r="Y1156" i="1"/>
  <c r="AA1156" i="1" s="1"/>
  <c r="X1156" i="1"/>
  <c r="Z1156" i="1" s="1"/>
  <c r="M1152" i="1"/>
  <c r="Y1152" i="1"/>
  <c r="AA1152" i="1" s="1"/>
  <c r="X1152" i="1"/>
  <c r="Z1152" i="1" s="1"/>
  <c r="S1152" i="1"/>
  <c r="T1152" i="1" s="1"/>
  <c r="M1148" i="1"/>
  <c r="X1148" i="1"/>
  <c r="Z1148" i="1" s="1"/>
  <c r="Y1148" i="1"/>
  <c r="AA1148" i="1" s="1"/>
  <c r="S1148" i="1"/>
  <c r="T1148" i="1" s="1"/>
  <c r="M1144" i="1"/>
  <c r="Y1144" i="1"/>
  <c r="AA1144" i="1" s="1"/>
  <c r="X1144" i="1"/>
  <c r="Z1144" i="1" s="1"/>
  <c r="M1140" i="1"/>
  <c r="Y1140" i="1"/>
  <c r="AA1140" i="1" s="1"/>
  <c r="X1140" i="1"/>
  <c r="Z1140" i="1" s="1"/>
  <c r="M1136" i="1"/>
  <c r="X1136" i="1"/>
  <c r="Z1136" i="1" s="1"/>
  <c r="Y1136" i="1"/>
  <c r="AA1136" i="1" s="1"/>
  <c r="M1132" i="1"/>
  <c r="X1132" i="1"/>
  <c r="Z1132" i="1" s="1"/>
  <c r="Y1132" i="1"/>
  <c r="AA1132" i="1" s="1"/>
  <c r="M1128" i="1"/>
  <c r="S1128" i="1"/>
  <c r="T1128" i="1" s="1"/>
  <c r="Y1128" i="1"/>
  <c r="AA1128" i="1" s="1"/>
  <c r="AI1128" i="1" s="1"/>
  <c r="M1124" i="1"/>
  <c r="Y1124" i="1"/>
  <c r="AA1124" i="1" s="1"/>
  <c r="X1124" i="1"/>
  <c r="Z1124" i="1" s="1"/>
  <c r="M1120" i="1"/>
  <c r="Y1120" i="1"/>
  <c r="AA1120" i="1" s="1"/>
  <c r="X1120" i="1"/>
  <c r="Z1120" i="1" s="1"/>
  <c r="M1116" i="1"/>
  <c r="Y1116" i="1"/>
  <c r="AA1116" i="1" s="1"/>
  <c r="X1116" i="1"/>
  <c r="Z1116" i="1" s="1"/>
  <c r="M1112" i="1"/>
  <c r="X1112" i="1"/>
  <c r="Z1112" i="1" s="1"/>
  <c r="Y1112" i="1"/>
  <c r="AA1112" i="1" s="1"/>
  <c r="M1108" i="1"/>
  <c r="X1108" i="1"/>
  <c r="Z1108" i="1" s="1"/>
  <c r="AI1108" i="1" s="1"/>
  <c r="S1108" i="1"/>
  <c r="T1108" i="1" s="1"/>
  <c r="M1104" i="1"/>
  <c r="X1104" i="1"/>
  <c r="Z1104" i="1" s="1"/>
  <c r="Y1104" i="1"/>
  <c r="AA1104" i="1" s="1"/>
  <c r="M1100" i="1"/>
  <c r="X1100" i="1"/>
  <c r="Z1100" i="1" s="1"/>
  <c r="Y1100" i="1"/>
  <c r="AA1100" i="1" s="1"/>
  <c r="M1096" i="1"/>
  <c r="Y1096" i="1"/>
  <c r="AA1096" i="1" s="1"/>
  <c r="X1096" i="1"/>
  <c r="Z1096" i="1" s="1"/>
  <c r="M1092" i="1"/>
  <c r="S1092" i="1"/>
  <c r="T1092" i="1" s="1"/>
  <c r="X1092" i="1"/>
  <c r="Z1092" i="1" s="1"/>
  <c r="Y1092" i="1"/>
  <c r="AA1092" i="1" s="1"/>
  <c r="M1088" i="1"/>
  <c r="Y1088" i="1"/>
  <c r="AA1088" i="1" s="1"/>
  <c r="X1088" i="1"/>
  <c r="Z1088" i="1" s="1"/>
  <c r="M1084" i="1"/>
  <c r="X1084" i="1"/>
  <c r="Z1084" i="1" s="1"/>
  <c r="Y1084" i="1"/>
  <c r="AA1084" i="1" s="1"/>
  <c r="M1080" i="1"/>
  <c r="X1080" i="1"/>
  <c r="Z1080" i="1" s="1"/>
  <c r="Y1080" i="1"/>
  <c r="AA1080" i="1" s="1"/>
  <c r="M1076" i="1"/>
  <c r="Y1076" i="1"/>
  <c r="AA1076" i="1" s="1"/>
  <c r="X1076" i="1"/>
  <c r="Z1076" i="1" s="1"/>
  <c r="M1072" i="1"/>
  <c r="Y1072" i="1"/>
  <c r="AA1072" i="1" s="1"/>
  <c r="S1072" i="1"/>
  <c r="T1072" i="1" s="1"/>
  <c r="X1072" i="1"/>
  <c r="Z1072" i="1" s="1"/>
  <c r="M1068" i="1"/>
  <c r="Y1068" i="1"/>
  <c r="AA1068" i="1" s="1"/>
  <c r="S1068" i="1"/>
  <c r="T1068" i="1" s="1"/>
  <c r="X1068" i="1"/>
  <c r="Z1068" i="1" s="1"/>
  <c r="M1064" i="1"/>
  <c r="S1064" i="1"/>
  <c r="T1064" i="1" s="1"/>
  <c r="Y1064" i="1"/>
  <c r="AA1064" i="1" s="1"/>
  <c r="X1064" i="1"/>
  <c r="Z1064" i="1" s="1"/>
  <c r="AI175" i="1"/>
  <c r="AI199" i="1"/>
  <c r="AI1230" i="1"/>
  <c r="AI2159" i="1"/>
  <c r="AI215" i="1"/>
  <c r="AI982" i="1"/>
  <c r="AI1110" i="1"/>
  <c r="AI1198" i="1"/>
  <c r="AI1334" i="1"/>
  <c r="AI1350" i="1"/>
  <c r="AI1374" i="1"/>
  <c r="AI1526" i="1"/>
  <c r="M1060" i="1"/>
  <c r="S1060" i="1"/>
  <c r="T1060" i="1" s="1"/>
  <c r="X1060" i="1"/>
  <c r="Z1060" i="1" s="1"/>
  <c r="Y1060" i="1"/>
  <c r="AA1060" i="1" s="1"/>
  <c r="M1056" i="1"/>
  <c r="X1056" i="1"/>
  <c r="Z1056" i="1" s="1"/>
  <c r="Y1056" i="1"/>
  <c r="AA1056" i="1" s="1"/>
  <c r="S1056" i="1"/>
  <c r="T1056" i="1" s="1"/>
  <c r="M1052" i="1"/>
  <c r="S1052" i="1"/>
  <c r="T1052" i="1" s="1"/>
  <c r="X1052" i="1"/>
  <c r="Z1052" i="1" s="1"/>
  <c r="Y1052" i="1"/>
  <c r="AA1052" i="1" s="1"/>
  <c r="M1048" i="1"/>
  <c r="Y1048" i="1"/>
  <c r="AA1048" i="1" s="1"/>
  <c r="X1048" i="1"/>
  <c r="Z1048" i="1" s="1"/>
  <c r="S1048" i="1"/>
  <c r="T1048" i="1" s="1"/>
  <c r="M1044" i="1"/>
  <c r="X1044" i="1"/>
  <c r="Z1044" i="1" s="1"/>
  <c r="S1044" i="1"/>
  <c r="T1044" i="1" s="1"/>
  <c r="M1040" i="1"/>
  <c r="Y1040" i="1"/>
  <c r="AA1040" i="1" s="1"/>
  <c r="X1040" i="1"/>
  <c r="Z1040" i="1" s="1"/>
  <c r="S1040" i="1"/>
  <c r="T1040" i="1" s="1"/>
  <c r="M1036" i="1"/>
  <c r="S1036" i="1"/>
  <c r="T1036" i="1" s="1"/>
  <c r="Y1036" i="1"/>
  <c r="AA1036" i="1" s="1"/>
  <c r="X1036" i="1"/>
  <c r="Z1036" i="1" s="1"/>
  <c r="M1032" i="1"/>
  <c r="S1032" i="1"/>
  <c r="T1032" i="1" s="1"/>
  <c r="X1032" i="1"/>
  <c r="Z1032" i="1" s="1"/>
  <c r="Y1032" i="1"/>
  <c r="AA1032" i="1" s="1"/>
  <c r="M1028" i="1"/>
  <c r="Y1028" i="1"/>
  <c r="AA1028" i="1" s="1"/>
  <c r="S1028" i="1"/>
  <c r="T1028" i="1" s="1"/>
  <c r="X1028" i="1"/>
  <c r="Z1028" i="1" s="1"/>
  <c r="M1024" i="1"/>
  <c r="Y1024" i="1"/>
  <c r="AA1024" i="1" s="1"/>
  <c r="S1024" i="1"/>
  <c r="T1024" i="1" s="1"/>
  <c r="X1024" i="1"/>
  <c r="Z1024" i="1" s="1"/>
  <c r="M1020" i="1"/>
  <c r="S1020" i="1"/>
  <c r="T1020" i="1" s="1"/>
  <c r="X1020" i="1"/>
  <c r="Z1020" i="1" s="1"/>
  <c r="AI1020" i="1" s="1"/>
  <c r="M1016" i="1"/>
  <c r="S1016" i="1"/>
  <c r="T1016" i="1" s="1"/>
  <c r="Y1016" i="1"/>
  <c r="AA1016" i="1" s="1"/>
  <c r="X1016" i="1"/>
  <c r="Z1016" i="1" s="1"/>
  <c r="M1012" i="1"/>
  <c r="Y1012" i="1"/>
  <c r="AA1012" i="1" s="1"/>
  <c r="S1012" i="1"/>
  <c r="T1012" i="1" s="1"/>
  <c r="X1012" i="1"/>
  <c r="Z1012" i="1" s="1"/>
  <c r="M1008" i="1"/>
  <c r="X1008" i="1"/>
  <c r="Z1008" i="1" s="1"/>
  <c r="S1008" i="1"/>
  <c r="T1008" i="1" s="1"/>
  <c r="Y1008" i="1"/>
  <c r="AA1008" i="1" s="1"/>
  <c r="M1004" i="1"/>
  <c r="X1004" i="1"/>
  <c r="Z1004" i="1" s="1"/>
  <c r="S1004" i="1"/>
  <c r="T1004" i="1" s="1"/>
  <c r="M1000" i="1"/>
  <c r="S1000" i="1"/>
  <c r="T1000" i="1" s="1"/>
  <c r="X1000" i="1"/>
  <c r="Z1000" i="1" s="1"/>
  <c r="Y1000" i="1"/>
  <c r="AA1000" i="1" s="1"/>
  <c r="M996" i="1"/>
  <c r="S996" i="1"/>
  <c r="T996" i="1" s="1"/>
  <c r="X996" i="1"/>
  <c r="Z996" i="1" s="1"/>
  <c r="Y996" i="1"/>
  <c r="AA996" i="1" s="1"/>
  <c r="M992" i="1"/>
  <c r="Y992" i="1"/>
  <c r="AA992" i="1" s="1"/>
  <c r="S992" i="1"/>
  <c r="T992" i="1" s="1"/>
  <c r="M988" i="1"/>
  <c r="S988" i="1"/>
  <c r="T988" i="1" s="1"/>
  <c r="X988" i="1"/>
  <c r="Z988" i="1" s="1"/>
  <c r="Y988" i="1"/>
  <c r="AA988" i="1" s="1"/>
  <c r="M984" i="1"/>
  <c r="S984" i="1"/>
  <c r="T984" i="1" s="1"/>
  <c r="Y984" i="1"/>
  <c r="AA984" i="1" s="1"/>
  <c r="X984" i="1"/>
  <c r="Z984" i="1" s="1"/>
  <c r="M980" i="1"/>
  <c r="X980" i="1"/>
  <c r="Z980" i="1" s="1"/>
  <c r="S980" i="1"/>
  <c r="T980" i="1" s="1"/>
  <c r="Y980" i="1"/>
  <c r="AA980" i="1" s="1"/>
  <c r="M976" i="1"/>
  <c r="Y976" i="1"/>
  <c r="AA976" i="1" s="1"/>
  <c r="X976" i="1"/>
  <c r="Z976" i="1" s="1"/>
  <c r="M972" i="1"/>
  <c r="X972" i="1"/>
  <c r="Z972" i="1" s="1"/>
  <c r="Y972" i="1"/>
  <c r="AA972" i="1" s="1"/>
  <c r="S972" i="1"/>
  <c r="T972" i="1" s="1"/>
  <c r="M968" i="1"/>
  <c r="S968" i="1"/>
  <c r="T968" i="1" s="1"/>
  <c r="Y968" i="1"/>
  <c r="AA968" i="1" s="1"/>
  <c r="X968" i="1"/>
  <c r="Z968" i="1" s="1"/>
  <c r="M964" i="1"/>
  <c r="Y964" i="1"/>
  <c r="AA964" i="1" s="1"/>
  <c r="AI964" i="1" s="1"/>
  <c r="S964" i="1"/>
  <c r="T964" i="1" s="1"/>
  <c r="M960" i="1"/>
  <c r="Y960" i="1"/>
  <c r="AA960" i="1" s="1"/>
  <c r="X960" i="1"/>
  <c r="Z960" i="1" s="1"/>
  <c r="S960" i="1"/>
  <c r="T960" i="1" s="1"/>
  <c r="M956" i="1"/>
  <c r="X956" i="1"/>
  <c r="Z956" i="1" s="1"/>
  <c r="Y956" i="1"/>
  <c r="AA956" i="1" s="1"/>
  <c r="M952" i="1"/>
  <c r="S952" i="1"/>
  <c r="T952" i="1" s="1"/>
  <c r="X952" i="1"/>
  <c r="Z952" i="1" s="1"/>
  <c r="Y952" i="1"/>
  <c r="AA952" i="1" s="1"/>
  <c r="M948" i="1"/>
  <c r="Y948" i="1"/>
  <c r="AA948" i="1" s="1"/>
  <c r="M944" i="1"/>
  <c r="X944" i="1"/>
  <c r="Z944" i="1" s="1"/>
  <c r="Y944" i="1"/>
  <c r="AA944" i="1" s="1"/>
  <c r="M940" i="1"/>
  <c r="S940" i="1"/>
  <c r="T940" i="1" s="1"/>
  <c r="X940" i="1"/>
  <c r="Z940" i="1" s="1"/>
  <c r="Y940" i="1"/>
  <c r="AA940" i="1" s="1"/>
  <c r="M936" i="1"/>
  <c r="S936" i="1"/>
  <c r="T936" i="1" s="1"/>
  <c r="Y936" i="1"/>
  <c r="AA936" i="1" s="1"/>
  <c r="X936" i="1"/>
  <c r="Z936" i="1" s="1"/>
  <c r="M932" i="1"/>
  <c r="X932" i="1"/>
  <c r="Z932" i="1" s="1"/>
  <c r="M928" i="1"/>
  <c r="Y928" i="1"/>
  <c r="AA928" i="1" s="1"/>
  <c r="X928" i="1"/>
  <c r="Z928" i="1" s="1"/>
  <c r="S928" i="1"/>
  <c r="T928" i="1" s="1"/>
  <c r="M924" i="1"/>
  <c r="S924" i="1"/>
  <c r="T924" i="1" s="1"/>
  <c r="Y924" i="1"/>
  <c r="AA924" i="1" s="1"/>
  <c r="X924" i="1"/>
  <c r="Z924" i="1" s="1"/>
  <c r="M920" i="1"/>
  <c r="S920" i="1"/>
  <c r="T920" i="1" s="1"/>
  <c r="X920" i="1"/>
  <c r="Z920" i="1" s="1"/>
  <c r="AI920" i="1" s="1"/>
  <c r="M916" i="1"/>
  <c r="S916" i="1"/>
  <c r="T916" i="1" s="1"/>
  <c r="X916" i="1"/>
  <c r="Z916" i="1" s="1"/>
  <c r="AI916" i="1" s="1"/>
  <c r="M912" i="1"/>
  <c r="S912" i="1"/>
  <c r="T912" i="1" s="1"/>
  <c r="Y912" i="1"/>
  <c r="AA912" i="1" s="1"/>
  <c r="X912" i="1"/>
  <c r="Z912" i="1" s="1"/>
  <c r="M908" i="1"/>
  <c r="Y908" i="1"/>
  <c r="AA908" i="1" s="1"/>
  <c r="S908" i="1"/>
  <c r="T908" i="1" s="1"/>
  <c r="X908" i="1"/>
  <c r="Z908" i="1" s="1"/>
  <c r="M904" i="1"/>
  <c r="X904" i="1"/>
  <c r="Z904" i="1" s="1"/>
  <c r="AI904" i="1" s="1"/>
  <c r="M900" i="1"/>
  <c r="X900" i="1"/>
  <c r="Z900" i="1" s="1"/>
  <c r="Y900" i="1"/>
  <c r="AA900" i="1" s="1"/>
  <c r="M896" i="1"/>
  <c r="Y896" i="1"/>
  <c r="AA896" i="1" s="1"/>
  <c r="X896" i="1"/>
  <c r="Z896" i="1" s="1"/>
  <c r="M892" i="1"/>
  <c r="S892" i="1"/>
  <c r="T892" i="1" s="1"/>
  <c r="Y892" i="1"/>
  <c r="AA892" i="1" s="1"/>
  <c r="X892" i="1"/>
  <c r="Z892" i="1" s="1"/>
  <c r="M888" i="1"/>
  <c r="S888" i="1"/>
  <c r="T888" i="1" s="1"/>
  <c r="X888" i="1"/>
  <c r="Z888" i="1" s="1"/>
  <c r="Y888" i="1"/>
  <c r="AA888" i="1" s="1"/>
  <c r="M884" i="1"/>
  <c r="S884" i="1"/>
  <c r="T884" i="1" s="1"/>
  <c r="X884" i="1"/>
  <c r="Z884" i="1" s="1"/>
  <c r="M880" i="1"/>
  <c r="S880" i="1"/>
  <c r="T880" i="1" s="1"/>
  <c r="X880" i="1"/>
  <c r="Z880" i="1" s="1"/>
  <c r="Y880" i="1"/>
  <c r="AA880" i="1" s="1"/>
  <c r="M876" i="1"/>
  <c r="S876" i="1"/>
  <c r="T876" i="1" s="1"/>
  <c r="Y876" i="1"/>
  <c r="AA876" i="1" s="1"/>
  <c r="X876" i="1"/>
  <c r="Z876" i="1" s="1"/>
  <c r="M872" i="1"/>
  <c r="X872" i="1"/>
  <c r="Z872" i="1" s="1"/>
  <c r="S872" i="1"/>
  <c r="T872" i="1" s="1"/>
  <c r="Y872" i="1"/>
  <c r="AA872" i="1" s="1"/>
  <c r="M868" i="1"/>
  <c r="X868" i="1"/>
  <c r="Z868" i="1" s="1"/>
  <c r="Y868" i="1"/>
  <c r="AA868" i="1" s="1"/>
  <c r="S868" i="1"/>
  <c r="T868" i="1" s="1"/>
  <c r="M864" i="1"/>
  <c r="Y864" i="1"/>
  <c r="AA864" i="1" s="1"/>
  <c r="M860" i="1"/>
  <c r="Y860" i="1"/>
  <c r="AA860" i="1" s="1"/>
  <c r="X860" i="1"/>
  <c r="Z860" i="1" s="1"/>
  <c r="M856" i="1"/>
  <c r="Y856" i="1"/>
  <c r="AA856" i="1" s="1"/>
  <c r="X856" i="1"/>
  <c r="Z856" i="1" s="1"/>
  <c r="M852" i="1"/>
  <c r="S852" i="1"/>
  <c r="T852" i="1" s="1"/>
  <c r="X852" i="1"/>
  <c r="Z852" i="1" s="1"/>
  <c r="Y852" i="1"/>
  <c r="AA852" i="1" s="1"/>
  <c r="M848" i="1"/>
  <c r="S848" i="1"/>
  <c r="T848" i="1" s="1"/>
  <c r="Y848" i="1"/>
  <c r="AA848" i="1" s="1"/>
  <c r="AI848" i="1" s="1"/>
  <c r="M844" i="1"/>
  <c r="X844" i="1"/>
  <c r="Z844" i="1" s="1"/>
  <c r="S844" i="1"/>
  <c r="T844" i="1" s="1"/>
  <c r="Y844" i="1"/>
  <c r="AA844" i="1" s="1"/>
  <c r="M840" i="1"/>
  <c r="X840" i="1"/>
  <c r="Z840" i="1" s="1"/>
  <c r="S840" i="1"/>
  <c r="T840" i="1" s="1"/>
  <c r="Y840" i="1"/>
  <c r="AA840" i="1" s="1"/>
  <c r="Y836" i="1"/>
  <c r="AA836" i="1" s="1"/>
  <c r="M836" i="1"/>
  <c r="X836" i="1"/>
  <c r="Z836" i="1" s="1"/>
  <c r="S836" i="1"/>
  <c r="T836" i="1" s="1"/>
  <c r="M832" i="1"/>
  <c r="X832" i="1"/>
  <c r="Z832" i="1" s="1"/>
  <c r="S832" i="1"/>
  <c r="T832" i="1" s="1"/>
  <c r="Y832" i="1"/>
  <c r="AA832" i="1" s="1"/>
  <c r="M828" i="1"/>
  <c r="X828" i="1"/>
  <c r="Z828" i="1" s="1"/>
  <c r="S828" i="1"/>
  <c r="T828" i="1" s="1"/>
  <c r="Y828" i="1"/>
  <c r="AA828" i="1" s="1"/>
  <c r="M824" i="1"/>
  <c r="Y824" i="1"/>
  <c r="AA824" i="1" s="1"/>
  <c r="S824" i="1"/>
  <c r="T824" i="1" s="1"/>
  <c r="X824" i="1"/>
  <c r="Z824" i="1" s="1"/>
  <c r="M820" i="1"/>
  <c r="Y820" i="1"/>
  <c r="AA820" i="1" s="1"/>
  <c r="X820" i="1"/>
  <c r="Z820" i="1" s="1"/>
  <c r="S820" i="1"/>
  <c r="T820" i="1" s="1"/>
  <c r="M816" i="1"/>
  <c r="S816" i="1"/>
  <c r="T816" i="1" s="1"/>
  <c r="X816" i="1"/>
  <c r="Z816" i="1" s="1"/>
  <c r="Y816" i="1"/>
  <c r="AA816" i="1" s="1"/>
  <c r="M812" i="1"/>
  <c r="Y812" i="1"/>
  <c r="AA812" i="1" s="1"/>
  <c r="S812" i="1"/>
  <c r="T812" i="1" s="1"/>
  <c r="X812" i="1"/>
  <c r="Z812" i="1" s="1"/>
  <c r="M808" i="1"/>
  <c r="S808" i="1"/>
  <c r="T808" i="1" s="1"/>
  <c r="X808" i="1"/>
  <c r="Z808" i="1" s="1"/>
  <c r="Y808" i="1"/>
  <c r="AA808" i="1" s="1"/>
  <c r="M804" i="1"/>
  <c r="X804" i="1"/>
  <c r="Z804" i="1" s="1"/>
  <c r="Y804" i="1"/>
  <c r="AA804" i="1" s="1"/>
  <c r="M800" i="1"/>
  <c r="Y800" i="1"/>
  <c r="AA800" i="1" s="1"/>
  <c r="X800" i="1"/>
  <c r="Z800" i="1" s="1"/>
  <c r="M796" i="1"/>
  <c r="Y796" i="1"/>
  <c r="AA796" i="1" s="1"/>
  <c r="AI796" i="1" s="1"/>
  <c r="S796" i="1"/>
  <c r="T796" i="1" s="1"/>
  <c r="M792" i="1"/>
  <c r="Y792" i="1"/>
  <c r="AA792" i="1" s="1"/>
  <c r="X792" i="1"/>
  <c r="Z792" i="1" s="1"/>
  <c r="M788" i="1"/>
  <c r="S788" i="1"/>
  <c r="T788" i="1" s="1"/>
  <c r="X788" i="1"/>
  <c r="Z788" i="1" s="1"/>
  <c r="Y788" i="1"/>
  <c r="AA788" i="1" s="1"/>
  <c r="M784" i="1"/>
  <c r="Y784" i="1"/>
  <c r="AA784" i="1" s="1"/>
  <c r="X784" i="1"/>
  <c r="Z784" i="1" s="1"/>
  <c r="M780" i="1"/>
  <c r="S780" i="1"/>
  <c r="T780" i="1" s="1"/>
  <c r="Y780" i="1"/>
  <c r="AA780" i="1" s="1"/>
  <c r="X780" i="1"/>
  <c r="Z780" i="1" s="1"/>
  <c r="M776" i="1"/>
  <c r="Y776" i="1"/>
  <c r="AA776" i="1" s="1"/>
  <c r="S776" i="1"/>
  <c r="T776" i="1" s="1"/>
  <c r="M772" i="1"/>
  <c r="X772" i="1"/>
  <c r="Z772" i="1" s="1"/>
  <c r="S772" i="1"/>
  <c r="T772" i="1" s="1"/>
  <c r="Y772" i="1"/>
  <c r="AA772" i="1" s="1"/>
  <c r="M768" i="1"/>
  <c r="S768" i="1"/>
  <c r="T768" i="1" s="1"/>
  <c r="X768" i="1"/>
  <c r="Z768" i="1" s="1"/>
  <c r="Y768" i="1"/>
  <c r="AA768" i="1" s="1"/>
  <c r="M764" i="1"/>
  <c r="S764" i="1"/>
  <c r="T764" i="1" s="1"/>
  <c r="Y764" i="1"/>
  <c r="AA764" i="1" s="1"/>
  <c r="X764" i="1"/>
  <c r="Z764" i="1" s="1"/>
  <c r="M760" i="1"/>
  <c r="S760" i="1"/>
  <c r="T760" i="1" s="1"/>
  <c r="X760" i="1"/>
  <c r="Z760" i="1" s="1"/>
  <c r="AI760" i="1" s="1"/>
  <c r="M756" i="1"/>
  <c r="X756" i="1"/>
  <c r="Z756" i="1" s="1"/>
  <c r="Y756" i="1"/>
  <c r="AA756" i="1" s="1"/>
  <c r="S756" i="1"/>
  <c r="T756" i="1" s="1"/>
  <c r="M752" i="1"/>
  <c r="S752" i="1"/>
  <c r="T752" i="1" s="1"/>
  <c r="X752" i="1"/>
  <c r="Z752" i="1" s="1"/>
  <c r="Y752" i="1"/>
  <c r="AA752" i="1" s="1"/>
  <c r="M748" i="1"/>
  <c r="X748" i="1"/>
  <c r="Z748" i="1" s="1"/>
  <c r="Y748" i="1"/>
  <c r="AA748" i="1" s="1"/>
  <c r="M744" i="1"/>
  <c r="S744" i="1"/>
  <c r="T744" i="1" s="1"/>
  <c r="Y744" i="1"/>
  <c r="AA744" i="1" s="1"/>
  <c r="X744" i="1"/>
  <c r="Z744" i="1" s="1"/>
  <c r="M740" i="1"/>
  <c r="S740" i="1"/>
  <c r="T740" i="1" s="1"/>
  <c r="X740" i="1"/>
  <c r="Z740" i="1" s="1"/>
  <c r="Y740" i="1"/>
  <c r="AA740" i="1" s="1"/>
  <c r="Y736" i="1"/>
  <c r="AA736" i="1" s="1"/>
  <c r="M736" i="1"/>
  <c r="S736" i="1"/>
  <c r="T736" i="1" s="1"/>
  <c r="X736" i="1"/>
  <c r="Z736" i="1" s="1"/>
  <c r="M732" i="1"/>
  <c r="X732" i="1"/>
  <c r="Z732" i="1" s="1"/>
  <c r="Y732" i="1"/>
  <c r="AA732" i="1" s="1"/>
  <c r="M728" i="1"/>
  <c r="S728" i="1"/>
  <c r="T728" i="1" s="1"/>
  <c r="Y728" i="1"/>
  <c r="AA728" i="1" s="1"/>
  <c r="X728" i="1"/>
  <c r="Z728" i="1" s="1"/>
  <c r="X724" i="1"/>
  <c r="Z724" i="1" s="1"/>
  <c r="Y724" i="1"/>
  <c r="AA724" i="1" s="1"/>
  <c r="M720" i="1"/>
  <c r="X720" i="1"/>
  <c r="Z720" i="1" s="1"/>
  <c r="Y720" i="1"/>
  <c r="AA720" i="1" s="1"/>
  <c r="S720" i="1"/>
  <c r="T720" i="1" s="1"/>
  <c r="M716" i="1"/>
  <c r="X716" i="1"/>
  <c r="Z716" i="1" s="1"/>
  <c r="S716" i="1"/>
  <c r="T716" i="1" s="1"/>
  <c r="Y716" i="1"/>
  <c r="AA716" i="1" s="1"/>
  <c r="M712" i="1"/>
  <c r="Y712" i="1"/>
  <c r="AA712" i="1" s="1"/>
  <c r="S712" i="1"/>
  <c r="T712" i="1" s="1"/>
  <c r="X712" i="1"/>
  <c r="Z712" i="1" s="1"/>
  <c r="M708" i="1"/>
  <c r="Y708" i="1"/>
  <c r="AA708" i="1" s="1"/>
  <c r="AI708" i="1" s="1"/>
  <c r="S708" i="1"/>
  <c r="T708" i="1" s="1"/>
  <c r="M704" i="1"/>
  <c r="X704" i="1"/>
  <c r="Z704" i="1" s="1"/>
  <c r="Y704" i="1"/>
  <c r="AA704" i="1" s="1"/>
  <c r="S704" i="1"/>
  <c r="T704" i="1" s="1"/>
  <c r="M700" i="1"/>
  <c r="X700" i="1"/>
  <c r="Z700" i="1" s="1"/>
  <c r="Y700" i="1"/>
  <c r="AA700" i="1" s="1"/>
  <c r="S700" i="1"/>
  <c r="T700" i="1" s="1"/>
  <c r="M696" i="1"/>
  <c r="Y696" i="1"/>
  <c r="AA696" i="1" s="1"/>
  <c r="S696" i="1"/>
  <c r="T696" i="1" s="1"/>
  <c r="X696" i="1"/>
  <c r="Z696" i="1" s="1"/>
  <c r="M684" i="1"/>
  <c r="Y684" i="1"/>
  <c r="AA684" i="1" s="1"/>
  <c r="X684" i="1"/>
  <c r="Z684" i="1" s="1"/>
  <c r="S684" i="1"/>
  <c r="T684" i="1" s="1"/>
  <c r="M680" i="1"/>
  <c r="Y680" i="1"/>
  <c r="AA680" i="1" s="1"/>
  <c r="X680" i="1"/>
  <c r="Z680" i="1" s="1"/>
  <c r="S680" i="1"/>
  <c r="T680" i="1" s="1"/>
  <c r="M676" i="1"/>
  <c r="X676" i="1"/>
  <c r="Z676" i="1" s="1"/>
  <c r="Y676" i="1"/>
  <c r="AA676" i="1" s="1"/>
  <c r="S676" i="1"/>
  <c r="T676" i="1" s="1"/>
  <c r="M672" i="1"/>
  <c r="X672" i="1"/>
  <c r="Z672" i="1" s="1"/>
  <c r="Y672" i="1"/>
  <c r="AA672" i="1" s="1"/>
  <c r="S672" i="1"/>
  <c r="T672" i="1" s="1"/>
  <c r="M668" i="1"/>
  <c r="Y668" i="1"/>
  <c r="AA668" i="1" s="1"/>
  <c r="X668" i="1"/>
  <c r="Z668" i="1" s="1"/>
  <c r="S668" i="1"/>
  <c r="T668" i="1" s="1"/>
  <c r="M664" i="1"/>
  <c r="X664" i="1"/>
  <c r="Z664" i="1" s="1"/>
  <c r="Y664" i="1"/>
  <c r="AA664" i="1" s="1"/>
  <c r="S664" i="1"/>
  <c r="T664" i="1" s="1"/>
  <c r="M660" i="1"/>
  <c r="X660" i="1"/>
  <c r="Z660" i="1" s="1"/>
  <c r="Y660" i="1"/>
  <c r="AA660" i="1" s="1"/>
  <c r="M656" i="1"/>
  <c r="Y656" i="1"/>
  <c r="AA656" i="1" s="1"/>
  <c r="X656" i="1"/>
  <c r="Z656" i="1" s="1"/>
  <c r="S656" i="1"/>
  <c r="T656" i="1" s="1"/>
  <c r="M652" i="1"/>
  <c r="Y652" i="1"/>
  <c r="AA652" i="1" s="1"/>
  <c r="X652" i="1"/>
  <c r="Z652" i="1" s="1"/>
  <c r="S652" i="1"/>
  <c r="T652" i="1" s="1"/>
  <c r="M648" i="1"/>
  <c r="S648" i="1"/>
  <c r="T648" i="1" s="1"/>
  <c r="X648" i="1"/>
  <c r="Z648" i="1" s="1"/>
  <c r="Y648" i="1"/>
  <c r="AA648" i="1" s="1"/>
  <c r="M644" i="1"/>
  <c r="Y644" i="1"/>
  <c r="AA644" i="1" s="1"/>
  <c r="S644" i="1"/>
  <c r="T644" i="1" s="1"/>
  <c r="X644" i="1"/>
  <c r="Z644" i="1" s="1"/>
  <c r="M640" i="1"/>
  <c r="X640" i="1"/>
  <c r="Z640" i="1" s="1"/>
  <c r="Y640" i="1"/>
  <c r="AA640" i="1" s="1"/>
  <c r="S640" i="1"/>
  <c r="T640" i="1" s="1"/>
  <c r="M636" i="1"/>
  <c r="Y636" i="1"/>
  <c r="AA636" i="1" s="1"/>
  <c r="S636" i="1"/>
  <c r="T636" i="1" s="1"/>
  <c r="X636" i="1"/>
  <c r="Z636" i="1" s="1"/>
  <c r="S632" i="1"/>
  <c r="T632" i="1" s="1"/>
  <c r="Y632" i="1"/>
  <c r="AA632" i="1" s="1"/>
  <c r="M628" i="1"/>
  <c r="X628" i="1"/>
  <c r="Z628" i="1" s="1"/>
  <c r="Y628" i="1"/>
  <c r="AA628" i="1" s="1"/>
  <c r="S628" i="1"/>
  <c r="T628" i="1" s="1"/>
  <c r="Y624" i="1"/>
  <c r="AA624" i="1" s="1"/>
  <c r="X624" i="1"/>
  <c r="Z624" i="1" s="1"/>
  <c r="M620" i="1"/>
  <c r="Y620" i="1"/>
  <c r="AA620" i="1" s="1"/>
  <c r="AI620" i="1" s="1"/>
  <c r="S620" i="1"/>
  <c r="T620" i="1" s="1"/>
  <c r="M616" i="1"/>
  <c r="X616" i="1"/>
  <c r="Z616" i="1" s="1"/>
  <c r="Y616" i="1"/>
  <c r="AA616" i="1" s="1"/>
  <c r="S616" i="1"/>
  <c r="T616" i="1" s="1"/>
  <c r="M612" i="1"/>
  <c r="S612" i="1"/>
  <c r="T612" i="1" s="1"/>
  <c r="Y612" i="1"/>
  <c r="AA612" i="1" s="1"/>
  <c r="X612" i="1"/>
  <c r="Z612" i="1" s="1"/>
  <c r="M608" i="1"/>
  <c r="X608" i="1"/>
  <c r="Z608" i="1" s="1"/>
  <c r="Y608" i="1"/>
  <c r="AA608" i="1" s="1"/>
  <c r="S608" i="1"/>
  <c r="T608" i="1" s="1"/>
  <c r="M604" i="1"/>
  <c r="S604" i="1"/>
  <c r="T604" i="1" s="1"/>
  <c r="Y604" i="1"/>
  <c r="AA604" i="1" s="1"/>
  <c r="X604" i="1"/>
  <c r="Z604" i="1" s="1"/>
  <c r="M600" i="1"/>
  <c r="Y600" i="1"/>
  <c r="AA600" i="1" s="1"/>
  <c r="AI600" i="1" s="1"/>
  <c r="S600" i="1"/>
  <c r="T600" i="1" s="1"/>
  <c r="M596" i="1"/>
  <c r="X596" i="1"/>
  <c r="Z596" i="1" s="1"/>
  <c r="Y596" i="1"/>
  <c r="AA596" i="1" s="1"/>
  <c r="S596" i="1"/>
  <c r="T596" i="1" s="1"/>
  <c r="M592" i="1"/>
  <c r="X592" i="1"/>
  <c r="Z592" i="1" s="1"/>
  <c r="Y592" i="1"/>
  <c r="AA592" i="1" s="1"/>
  <c r="S592" i="1"/>
  <c r="T592" i="1" s="1"/>
  <c r="M588" i="1"/>
  <c r="S588" i="1"/>
  <c r="T588" i="1" s="1"/>
  <c r="Y588" i="1"/>
  <c r="AA588" i="1" s="1"/>
  <c r="M584" i="1"/>
  <c r="Y584" i="1"/>
  <c r="AA584" i="1" s="1"/>
  <c r="AI584" i="1" s="1"/>
  <c r="M580" i="1"/>
  <c r="S580" i="1"/>
  <c r="T580" i="1" s="1"/>
  <c r="Y580" i="1"/>
  <c r="AA580" i="1" s="1"/>
  <c r="X580" i="1"/>
  <c r="Z580" i="1" s="1"/>
  <c r="M576" i="1"/>
  <c r="S576" i="1"/>
  <c r="T576" i="1" s="1"/>
  <c r="X576" i="1"/>
  <c r="Z576" i="1" s="1"/>
  <c r="Y576" i="1"/>
  <c r="AA576" i="1" s="1"/>
  <c r="M572" i="1"/>
  <c r="S572" i="1"/>
  <c r="T572" i="1" s="1"/>
  <c r="Y572" i="1"/>
  <c r="AA572" i="1" s="1"/>
  <c r="M568" i="1"/>
  <c r="S568" i="1"/>
  <c r="T568" i="1" s="1"/>
  <c r="Y568" i="1"/>
  <c r="AA568" i="1" s="1"/>
  <c r="X568" i="1"/>
  <c r="Z568" i="1" s="1"/>
  <c r="M564" i="1"/>
  <c r="Y564" i="1"/>
  <c r="AA564" i="1" s="1"/>
  <c r="S564" i="1"/>
  <c r="T564" i="1" s="1"/>
  <c r="X564" i="1"/>
  <c r="Z564" i="1" s="1"/>
  <c r="S560" i="1"/>
  <c r="T560" i="1" s="1"/>
  <c r="X560" i="1"/>
  <c r="Z560" i="1" s="1"/>
  <c r="M556" i="1"/>
  <c r="S556" i="1"/>
  <c r="T556" i="1" s="1"/>
  <c r="X556" i="1"/>
  <c r="Z556" i="1" s="1"/>
  <c r="Y556" i="1"/>
  <c r="AA556" i="1" s="1"/>
  <c r="S552" i="1"/>
  <c r="T552" i="1" s="1"/>
  <c r="X552" i="1"/>
  <c r="Z552" i="1" s="1"/>
  <c r="AI552" i="1" s="1"/>
  <c r="M548" i="1"/>
  <c r="S548" i="1"/>
  <c r="T548" i="1" s="1"/>
  <c r="Y548" i="1"/>
  <c r="AA548" i="1" s="1"/>
  <c r="AI548" i="1" s="1"/>
  <c r="S544" i="1"/>
  <c r="T544" i="1" s="1"/>
  <c r="X544" i="1"/>
  <c r="Z544" i="1" s="1"/>
  <c r="M540" i="1"/>
  <c r="X540" i="1"/>
  <c r="Z540" i="1" s="1"/>
  <c r="S540" i="1"/>
  <c r="T540" i="1" s="1"/>
  <c r="Y540" i="1"/>
  <c r="AA540" i="1" s="1"/>
  <c r="M536" i="1"/>
  <c r="X536" i="1"/>
  <c r="Z536" i="1" s="1"/>
  <c r="S536" i="1"/>
  <c r="T536" i="1" s="1"/>
  <c r="Y536" i="1"/>
  <c r="AA536" i="1" s="1"/>
  <c r="M532" i="1"/>
  <c r="S532" i="1"/>
  <c r="T532" i="1" s="1"/>
  <c r="X532" i="1"/>
  <c r="Z532" i="1" s="1"/>
  <c r="Y532" i="1"/>
  <c r="AA532" i="1" s="1"/>
  <c r="M528" i="1"/>
  <c r="S528" i="1"/>
  <c r="T528" i="1" s="1"/>
  <c r="Y528" i="1"/>
  <c r="AA528" i="1" s="1"/>
  <c r="X528" i="1"/>
  <c r="Z528" i="1" s="1"/>
  <c r="M524" i="1"/>
  <c r="Y524" i="1"/>
  <c r="AA524" i="1" s="1"/>
  <c r="AI524" i="1" s="1"/>
  <c r="S524" i="1"/>
  <c r="T524" i="1" s="1"/>
  <c r="M520" i="1"/>
  <c r="Y520" i="1"/>
  <c r="AA520" i="1" s="1"/>
  <c r="S520" i="1"/>
  <c r="T520" i="1" s="1"/>
  <c r="X520" i="1"/>
  <c r="Z520" i="1" s="1"/>
  <c r="M516" i="1"/>
  <c r="Y516" i="1"/>
  <c r="AA516" i="1" s="1"/>
  <c r="X516" i="1"/>
  <c r="Z516" i="1" s="1"/>
  <c r="S516" i="1"/>
  <c r="T516" i="1" s="1"/>
  <c r="M512" i="1"/>
  <c r="S512" i="1"/>
  <c r="T512" i="1" s="1"/>
  <c r="Y512" i="1"/>
  <c r="AA512" i="1" s="1"/>
  <c r="AI512" i="1" s="1"/>
  <c r="S508" i="1"/>
  <c r="T508" i="1" s="1"/>
  <c r="X508" i="1"/>
  <c r="Z508" i="1" s="1"/>
  <c r="AI508" i="1" s="1"/>
  <c r="M504" i="1"/>
  <c r="Y504" i="1"/>
  <c r="AA504" i="1" s="1"/>
  <c r="S504" i="1"/>
  <c r="T504" i="1" s="1"/>
  <c r="X504" i="1"/>
  <c r="Z504" i="1" s="1"/>
  <c r="M496" i="1"/>
  <c r="S496" i="1"/>
  <c r="T496" i="1" s="1"/>
  <c r="Y496" i="1"/>
  <c r="AA496" i="1" s="1"/>
  <c r="M492" i="1"/>
  <c r="S492" i="1"/>
  <c r="T492" i="1" s="1"/>
  <c r="X492" i="1"/>
  <c r="Z492" i="1" s="1"/>
  <c r="Y492" i="1"/>
  <c r="AA492" i="1" s="1"/>
  <c r="M488" i="1"/>
  <c r="S488" i="1"/>
  <c r="T488" i="1" s="1"/>
  <c r="Y488" i="1"/>
  <c r="AA488" i="1" s="1"/>
  <c r="X488" i="1"/>
  <c r="Z488" i="1" s="1"/>
  <c r="S484" i="1"/>
  <c r="T484" i="1" s="1"/>
  <c r="X484" i="1"/>
  <c r="Z484" i="1" s="1"/>
  <c r="AI484" i="1" s="1"/>
  <c r="M480" i="1"/>
  <c r="Y480" i="1"/>
  <c r="AA480" i="1" s="1"/>
  <c r="X480" i="1"/>
  <c r="Z480" i="1" s="1"/>
  <c r="S476" i="1"/>
  <c r="T476" i="1" s="1"/>
  <c r="Y476" i="1"/>
  <c r="AA476" i="1" s="1"/>
  <c r="M472" i="1"/>
  <c r="S472" i="1"/>
  <c r="T472" i="1" s="1"/>
  <c r="Y472" i="1"/>
  <c r="AA472" i="1" s="1"/>
  <c r="X472" i="1"/>
  <c r="Z472" i="1" s="1"/>
  <c r="M468" i="1"/>
  <c r="Y468" i="1"/>
  <c r="AA468" i="1" s="1"/>
  <c r="S468" i="1"/>
  <c r="T468" i="1" s="1"/>
  <c r="M464" i="1"/>
  <c r="X464" i="1"/>
  <c r="Z464" i="1" s="1"/>
  <c r="S464" i="1"/>
  <c r="T464" i="1" s="1"/>
  <c r="Y464" i="1"/>
  <c r="AA464" i="1" s="1"/>
  <c r="M460" i="1"/>
  <c r="S460" i="1"/>
  <c r="T460" i="1" s="1"/>
  <c r="Y460" i="1"/>
  <c r="AA460" i="1" s="1"/>
  <c r="X460" i="1"/>
  <c r="Z460" i="1" s="1"/>
  <c r="M456" i="1"/>
  <c r="S456" i="1"/>
  <c r="T456" i="1" s="1"/>
  <c r="Y456" i="1"/>
  <c r="AA456" i="1" s="1"/>
  <c r="X456" i="1"/>
  <c r="Z456" i="1" s="1"/>
  <c r="M452" i="1"/>
  <c r="S452" i="1"/>
  <c r="T452" i="1" s="1"/>
  <c r="Y452" i="1"/>
  <c r="AA452" i="1" s="1"/>
  <c r="AI452" i="1" s="1"/>
  <c r="M448" i="1"/>
  <c r="Y448" i="1"/>
  <c r="AA448" i="1" s="1"/>
  <c r="S448" i="1"/>
  <c r="T448" i="1" s="1"/>
  <c r="X448" i="1"/>
  <c r="Z448" i="1" s="1"/>
  <c r="M444" i="1"/>
  <c r="S444" i="1"/>
  <c r="T444" i="1" s="1"/>
  <c r="Y444" i="1"/>
  <c r="AA444" i="1" s="1"/>
  <c r="X444" i="1"/>
  <c r="Z444" i="1" s="1"/>
  <c r="M440" i="1"/>
  <c r="S440" i="1"/>
  <c r="T440" i="1" s="1"/>
  <c r="Y440" i="1"/>
  <c r="AA440" i="1" s="1"/>
  <c r="X440" i="1"/>
  <c r="Z440" i="1" s="1"/>
  <c r="M436" i="1"/>
  <c r="X436" i="1"/>
  <c r="Z436" i="1" s="1"/>
  <c r="S436" i="1"/>
  <c r="T436" i="1" s="1"/>
  <c r="Y436" i="1"/>
  <c r="AA436" i="1" s="1"/>
  <c r="M432" i="1"/>
  <c r="X432" i="1"/>
  <c r="Z432" i="1" s="1"/>
  <c r="AI432" i="1" s="1"/>
  <c r="S432" i="1"/>
  <c r="T432" i="1" s="1"/>
  <c r="M428" i="1"/>
  <c r="S428" i="1"/>
  <c r="T428" i="1" s="1"/>
  <c r="Y428" i="1"/>
  <c r="AA428" i="1" s="1"/>
  <c r="X428" i="1"/>
  <c r="Z428" i="1" s="1"/>
  <c r="M424" i="1"/>
  <c r="S424" i="1"/>
  <c r="T424" i="1" s="1"/>
  <c r="Y424" i="1"/>
  <c r="AA424" i="1" s="1"/>
  <c r="X424" i="1"/>
  <c r="Z424" i="1" s="1"/>
  <c r="M420" i="1"/>
  <c r="S420" i="1"/>
  <c r="T420" i="1" s="1"/>
  <c r="Y420" i="1"/>
  <c r="AA420" i="1" s="1"/>
  <c r="X420" i="1"/>
  <c r="Z420" i="1" s="1"/>
  <c r="M416" i="1"/>
  <c r="S416" i="1"/>
  <c r="T416" i="1" s="1"/>
  <c r="Y416" i="1"/>
  <c r="AA416" i="1" s="1"/>
  <c r="M412" i="1"/>
  <c r="S412" i="1"/>
  <c r="T412" i="1" s="1"/>
  <c r="Y412" i="1"/>
  <c r="AA412" i="1" s="1"/>
  <c r="X412" i="1"/>
  <c r="Z412" i="1" s="1"/>
  <c r="M408" i="1"/>
  <c r="S408" i="1"/>
  <c r="T408" i="1" s="1"/>
  <c r="Y408" i="1"/>
  <c r="AA408" i="1" s="1"/>
  <c r="X408" i="1"/>
  <c r="Z408" i="1" s="1"/>
  <c r="M404" i="1"/>
  <c r="Y404" i="1"/>
  <c r="AA404" i="1" s="1"/>
  <c r="S404" i="1"/>
  <c r="T404" i="1" s="1"/>
  <c r="X404" i="1"/>
  <c r="Z404" i="1" s="1"/>
  <c r="S400" i="1"/>
  <c r="T400" i="1" s="1"/>
  <c r="Y400" i="1"/>
  <c r="AA400" i="1" s="1"/>
  <c r="AI400" i="1" s="1"/>
  <c r="M396" i="1"/>
  <c r="S396" i="1"/>
  <c r="T396" i="1" s="1"/>
  <c r="Y396" i="1"/>
  <c r="AA396" i="1" s="1"/>
  <c r="M392" i="1"/>
  <c r="Y392" i="1"/>
  <c r="AA392" i="1" s="1"/>
  <c r="X392" i="1"/>
  <c r="Z392" i="1" s="1"/>
  <c r="S392" i="1"/>
  <c r="T392" i="1" s="1"/>
  <c r="M388" i="1"/>
  <c r="S388" i="1"/>
  <c r="T388" i="1" s="1"/>
  <c r="Y388" i="1"/>
  <c r="AA388" i="1" s="1"/>
  <c r="X388" i="1"/>
  <c r="Z388" i="1" s="1"/>
  <c r="M384" i="1"/>
  <c r="Y384" i="1"/>
  <c r="AA384" i="1" s="1"/>
  <c r="S384" i="1"/>
  <c r="T384" i="1" s="1"/>
  <c r="X384" i="1"/>
  <c r="Z384" i="1" s="1"/>
  <c r="M380" i="1"/>
  <c r="X380" i="1"/>
  <c r="Z380" i="1" s="1"/>
  <c r="Y380" i="1"/>
  <c r="AA380" i="1" s="1"/>
  <c r="S380" i="1"/>
  <c r="T380" i="1" s="1"/>
  <c r="M376" i="1"/>
  <c r="S376" i="1"/>
  <c r="T376" i="1" s="1"/>
  <c r="Y376" i="1"/>
  <c r="AA376" i="1" s="1"/>
  <c r="X376" i="1"/>
  <c r="Z376" i="1" s="1"/>
  <c r="M372" i="1"/>
  <c r="Y372" i="1"/>
  <c r="AA372" i="1" s="1"/>
  <c r="S372" i="1"/>
  <c r="T372" i="1" s="1"/>
  <c r="X372" i="1"/>
  <c r="Z372" i="1" s="1"/>
  <c r="M368" i="1"/>
  <c r="S368" i="1"/>
  <c r="T368" i="1" s="1"/>
  <c r="X368" i="1"/>
  <c r="Z368" i="1" s="1"/>
  <c r="AI368" i="1" s="1"/>
  <c r="M364" i="1"/>
  <c r="Y364" i="1"/>
  <c r="AA364" i="1" s="1"/>
  <c r="S364" i="1"/>
  <c r="T364" i="1" s="1"/>
  <c r="X364" i="1"/>
  <c r="Z364" i="1" s="1"/>
  <c r="M360" i="1"/>
  <c r="Y360" i="1"/>
  <c r="AA360" i="1" s="1"/>
  <c r="S360" i="1"/>
  <c r="T360" i="1" s="1"/>
  <c r="X360" i="1"/>
  <c r="Z360" i="1" s="1"/>
  <c r="M356" i="1"/>
  <c r="S356" i="1"/>
  <c r="T356" i="1" s="1"/>
  <c r="Y356" i="1"/>
  <c r="AA356" i="1" s="1"/>
  <c r="X356" i="1"/>
  <c r="Z356" i="1" s="1"/>
  <c r="M352" i="1"/>
  <c r="S352" i="1"/>
  <c r="T352" i="1" s="1"/>
  <c r="X352" i="1"/>
  <c r="Z352" i="1" s="1"/>
  <c r="Y352" i="1"/>
  <c r="AA352" i="1" s="1"/>
  <c r="M348" i="1"/>
  <c r="Y348" i="1"/>
  <c r="AA348" i="1" s="1"/>
  <c r="S348" i="1"/>
  <c r="T348" i="1" s="1"/>
  <c r="X348" i="1"/>
  <c r="Z348" i="1" s="1"/>
  <c r="M340" i="1"/>
  <c r="Y340" i="1"/>
  <c r="AA340" i="1" s="1"/>
  <c r="AI340" i="1" s="1"/>
  <c r="S340" i="1"/>
  <c r="T340" i="1" s="1"/>
  <c r="M336" i="1"/>
  <c r="Y336" i="1"/>
  <c r="AA336" i="1" s="1"/>
  <c r="S336" i="1"/>
  <c r="T336" i="1" s="1"/>
  <c r="X336" i="1"/>
  <c r="Z336" i="1" s="1"/>
  <c r="M332" i="1"/>
  <c r="S332" i="1"/>
  <c r="T332" i="1" s="1"/>
  <c r="X332" i="1"/>
  <c r="Z332" i="1" s="1"/>
  <c r="Y332" i="1"/>
  <c r="AA332" i="1" s="1"/>
  <c r="M328" i="1"/>
  <c r="S328" i="1"/>
  <c r="T328" i="1" s="1"/>
  <c r="Y328" i="1"/>
  <c r="AA328" i="1" s="1"/>
  <c r="X328" i="1"/>
  <c r="Z328" i="1" s="1"/>
  <c r="M324" i="1"/>
  <c r="S324" i="1"/>
  <c r="T324" i="1" s="1"/>
  <c r="Y324" i="1"/>
  <c r="AA324" i="1" s="1"/>
  <c r="M320" i="1"/>
  <c r="S320" i="1"/>
  <c r="T320" i="1" s="1"/>
  <c r="Y320" i="1"/>
  <c r="AA320" i="1" s="1"/>
  <c r="X320" i="1"/>
  <c r="Z320" i="1" s="1"/>
  <c r="M316" i="1"/>
  <c r="S316" i="1"/>
  <c r="T316" i="1" s="1"/>
  <c r="X316" i="1"/>
  <c r="Z316" i="1" s="1"/>
  <c r="Y316" i="1"/>
  <c r="AA316" i="1" s="1"/>
  <c r="M312" i="1"/>
  <c r="S312" i="1"/>
  <c r="T312" i="1" s="1"/>
  <c r="Y312" i="1"/>
  <c r="AA312" i="1" s="1"/>
  <c r="X312" i="1"/>
  <c r="Z312" i="1" s="1"/>
  <c r="M308" i="1"/>
  <c r="S308" i="1"/>
  <c r="T308" i="1" s="1"/>
  <c r="Y308" i="1"/>
  <c r="AA308" i="1" s="1"/>
  <c r="M304" i="1"/>
  <c r="S304" i="1"/>
  <c r="T304" i="1" s="1"/>
  <c r="Y304" i="1"/>
  <c r="AA304" i="1" s="1"/>
  <c r="X304" i="1"/>
  <c r="Z304" i="1" s="1"/>
  <c r="M300" i="1"/>
  <c r="X300" i="1"/>
  <c r="Z300" i="1" s="1"/>
  <c r="Y300" i="1"/>
  <c r="AA300" i="1" s="1"/>
  <c r="S296" i="1"/>
  <c r="T296" i="1" s="1"/>
  <c r="X296" i="1"/>
  <c r="Z296" i="1" s="1"/>
  <c r="AI296" i="1" s="1"/>
  <c r="M292" i="1"/>
  <c r="Y292" i="1"/>
  <c r="AA292" i="1" s="1"/>
  <c r="S292" i="1"/>
  <c r="T292" i="1" s="1"/>
  <c r="X292" i="1"/>
  <c r="Z292" i="1" s="1"/>
  <c r="M288" i="1"/>
  <c r="Y288" i="1"/>
  <c r="AA288" i="1" s="1"/>
  <c r="AI288" i="1" s="1"/>
  <c r="S288" i="1"/>
  <c r="T288" i="1" s="1"/>
  <c r="M284" i="1"/>
  <c r="Y284" i="1"/>
  <c r="AA284" i="1" s="1"/>
  <c r="S284" i="1"/>
  <c r="T284" i="1" s="1"/>
  <c r="X284" i="1"/>
  <c r="Z284" i="1" s="1"/>
  <c r="S280" i="1"/>
  <c r="T280" i="1" s="1"/>
  <c r="Y280" i="1"/>
  <c r="AA280" i="1" s="1"/>
  <c r="M276" i="1"/>
  <c r="S276" i="1"/>
  <c r="T276" i="1" s="1"/>
  <c r="X276" i="1"/>
  <c r="Z276" i="1" s="1"/>
  <c r="Y276" i="1"/>
  <c r="AA276" i="1" s="1"/>
  <c r="M272" i="1"/>
  <c r="S272" i="1"/>
  <c r="T272" i="1" s="1"/>
  <c r="X272" i="1"/>
  <c r="Z272" i="1" s="1"/>
  <c r="AI272" i="1" s="1"/>
  <c r="M268" i="1"/>
  <c r="X268" i="1"/>
  <c r="Z268" i="1" s="1"/>
  <c r="Y268" i="1"/>
  <c r="AA268" i="1" s="1"/>
  <c r="S268" i="1"/>
  <c r="T268" i="1" s="1"/>
  <c r="M264" i="1"/>
  <c r="S264" i="1"/>
  <c r="T264" i="1" s="1"/>
  <c r="X264" i="1"/>
  <c r="Z264" i="1" s="1"/>
  <c r="Y264" i="1"/>
  <c r="AA264" i="1" s="1"/>
  <c r="M256" i="1"/>
  <c r="S256" i="1"/>
  <c r="T256" i="1" s="1"/>
  <c r="X256" i="1"/>
  <c r="Z256" i="1" s="1"/>
  <c r="AI256" i="1" s="1"/>
  <c r="M252" i="1"/>
  <c r="S252" i="1"/>
  <c r="T252" i="1" s="1"/>
  <c r="X252" i="1"/>
  <c r="Z252" i="1" s="1"/>
  <c r="Y252" i="1"/>
  <c r="AA252" i="1" s="1"/>
  <c r="M248" i="1"/>
  <c r="Y248" i="1"/>
  <c r="AA248" i="1" s="1"/>
  <c r="S248" i="1"/>
  <c r="T248" i="1" s="1"/>
  <c r="X248" i="1"/>
  <c r="Z248" i="1" s="1"/>
  <c r="M244" i="1"/>
  <c r="S244" i="1"/>
  <c r="T244" i="1" s="1"/>
  <c r="X244" i="1"/>
  <c r="Z244" i="1" s="1"/>
  <c r="Y244" i="1"/>
  <c r="AA244" i="1" s="1"/>
  <c r="M240" i="1"/>
  <c r="Y240" i="1"/>
  <c r="AA240" i="1" s="1"/>
  <c r="X240" i="1"/>
  <c r="Z240" i="1" s="1"/>
  <c r="M236" i="1"/>
  <c r="S236" i="1"/>
  <c r="T236" i="1" s="1"/>
  <c r="X236" i="1"/>
  <c r="Z236" i="1" s="1"/>
  <c r="Y236" i="1"/>
  <c r="AA236" i="1" s="1"/>
  <c r="X232" i="1"/>
  <c r="Z232" i="1" s="1"/>
  <c r="Y232" i="1"/>
  <c r="AA232" i="1" s="1"/>
  <c r="M228" i="1"/>
  <c r="S228" i="1"/>
  <c r="T228" i="1" s="1"/>
  <c r="Y228" i="1"/>
  <c r="AA228" i="1" s="1"/>
  <c r="X228" i="1"/>
  <c r="Z228" i="1" s="1"/>
  <c r="M224" i="1"/>
  <c r="Y224" i="1"/>
  <c r="AA224" i="1" s="1"/>
  <c r="X224" i="1"/>
  <c r="Z224" i="1" s="1"/>
  <c r="M220" i="1"/>
  <c r="Y220" i="1"/>
  <c r="AA220" i="1" s="1"/>
  <c r="X220" i="1"/>
  <c r="Z220" i="1" s="1"/>
  <c r="S220" i="1"/>
  <c r="T220" i="1" s="1"/>
  <c r="Y216" i="1"/>
  <c r="AA216" i="1" s="1"/>
  <c r="X216" i="1"/>
  <c r="Z216" i="1" s="1"/>
  <c r="M212" i="1"/>
  <c r="Y212" i="1"/>
  <c r="AA212" i="1" s="1"/>
  <c r="S212" i="1"/>
  <c r="T212" i="1" s="1"/>
  <c r="X212" i="1"/>
  <c r="Z212" i="1" s="1"/>
  <c r="X208" i="1"/>
  <c r="Z208" i="1" s="1"/>
  <c r="S208" i="1"/>
  <c r="T208" i="1" s="1"/>
  <c r="M204" i="1"/>
  <c r="S204" i="1"/>
  <c r="T204" i="1" s="1"/>
  <c r="Y204" i="1"/>
  <c r="AA204" i="1" s="1"/>
  <c r="X204" i="1"/>
  <c r="Z204" i="1" s="1"/>
  <c r="M200" i="1"/>
  <c r="Y200" i="1"/>
  <c r="AA200" i="1" s="1"/>
  <c r="X200" i="1"/>
  <c r="Z200" i="1" s="1"/>
  <c r="M192" i="1"/>
  <c r="Y192" i="1"/>
  <c r="AA192" i="1" s="1"/>
  <c r="X192" i="1"/>
  <c r="Z192" i="1" s="1"/>
  <c r="S192" i="1"/>
  <c r="T192" i="1" s="1"/>
  <c r="S188" i="1"/>
  <c r="T188" i="1" s="1"/>
  <c r="Y188" i="1"/>
  <c r="AA188" i="1" s="1"/>
  <c r="M184" i="1"/>
  <c r="Y184" i="1"/>
  <c r="AA184" i="1" s="1"/>
  <c r="S184" i="1"/>
  <c r="T184" i="1" s="1"/>
  <c r="X184" i="1"/>
  <c r="Z184" i="1" s="1"/>
  <c r="S180" i="1"/>
  <c r="T180" i="1" s="1"/>
  <c r="X180" i="1"/>
  <c r="Z180" i="1" s="1"/>
  <c r="AI180" i="1" s="1"/>
  <c r="X176" i="1"/>
  <c r="Z176" i="1" s="1"/>
  <c r="S176" i="1"/>
  <c r="T176" i="1" s="1"/>
  <c r="M172" i="1"/>
  <c r="Y172" i="1"/>
  <c r="AA172" i="1" s="1"/>
  <c r="S172" i="1"/>
  <c r="T172" i="1" s="1"/>
  <c r="X172" i="1"/>
  <c r="Z172" i="1" s="1"/>
  <c r="M168" i="1"/>
  <c r="S168" i="1"/>
  <c r="T168" i="1" s="1"/>
  <c r="Y168" i="1"/>
  <c r="AA168" i="1" s="1"/>
  <c r="X168" i="1"/>
  <c r="Z168" i="1" s="1"/>
  <c r="X164" i="1"/>
  <c r="Z164" i="1" s="1"/>
  <c r="Y164" i="1"/>
  <c r="AA164" i="1" s="1"/>
  <c r="M160" i="1"/>
  <c r="X160" i="1"/>
  <c r="Z160" i="1" s="1"/>
  <c r="Y160" i="1"/>
  <c r="AA160" i="1" s="1"/>
  <c r="S160" i="1"/>
  <c r="T160" i="1" s="1"/>
  <c r="S156" i="1"/>
  <c r="T156" i="1" s="1"/>
  <c r="X156" i="1"/>
  <c r="Z156" i="1" s="1"/>
  <c r="M152" i="1"/>
  <c r="Y152" i="1"/>
  <c r="AA152" i="1" s="1"/>
  <c r="X152" i="1"/>
  <c r="Z152" i="1" s="1"/>
  <c r="S152" i="1"/>
  <c r="T152" i="1" s="1"/>
  <c r="S148" i="1"/>
  <c r="T148" i="1" s="1"/>
  <c r="X148" i="1"/>
  <c r="Z148" i="1" s="1"/>
  <c r="AI148" i="1" s="1"/>
  <c r="M144" i="1"/>
  <c r="Y144" i="1"/>
  <c r="AA144" i="1" s="1"/>
  <c r="M136" i="1"/>
  <c r="Y136" i="1"/>
  <c r="AA136" i="1" s="1"/>
  <c r="X136" i="1"/>
  <c r="Z136" i="1" s="1"/>
  <c r="M132" i="1"/>
  <c r="S132" i="1"/>
  <c r="T132" i="1" s="1"/>
  <c r="Y132" i="1"/>
  <c r="AA132" i="1" s="1"/>
  <c r="AI132" i="1" s="1"/>
  <c r="M128" i="1"/>
  <c r="X128" i="1"/>
  <c r="Z128" i="1" s="1"/>
  <c r="Y128" i="1"/>
  <c r="AA128" i="1" s="1"/>
  <c r="S128" i="1"/>
  <c r="T128" i="1" s="1"/>
  <c r="M124" i="1"/>
  <c r="Y124" i="1"/>
  <c r="AA124" i="1" s="1"/>
  <c r="AI124" i="1" s="1"/>
  <c r="S124" i="1"/>
  <c r="T124" i="1" s="1"/>
  <c r="Y120" i="1"/>
  <c r="AA120" i="1" s="1"/>
  <c r="AI120" i="1" s="1"/>
  <c r="S120" i="1"/>
  <c r="T120" i="1" s="1"/>
  <c r="M116" i="1"/>
  <c r="Y116" i="1"/>
  <c r="AA116" i="1" s="1"/>
  <c r="S116" i="1"/>
  <c r="T116" i="1" s="1"/>
  <c r="X116" i="1"/>
  <c r="Z116" i="1" s="1"/>
  <c r="X112" i="1"/>
  <c r="Z112" i="1" s="1"/>
  <c r="S112" i="1"/>
  <c r="T112" i="1" s="1"/>
  <c r="M108" i="1"/>
  <c r="X108" i="1"/>
  <c r="Z108" i="1" s="1"/>
  <c r="AI108" i="1" s="1"/>
  <c r="S108" i="1"/>
  <c r="T108" i="1" s="1"/>
  <c r="M100" i="1"/>
  <c r="Y100" i="1"/>
  <c r="AA100" i="1" s="1"/>
  <c r="AI100" i="1" s="1"/>
  <c r="S100" i="1"/>
  <c r="T100" i="1" s="1"/>
  <c r="S92" i="1"/>
  <c r="T92" i="1" s="1"/>
  <c r="X92" i="1"/>
  <c r="Z92" i="1" s="1"/>
  <c r="AI92" i="1" s="1"/>
  <c r="M88" i="1"/>
  <c r="Y88" i="1"/>
  <c r="AA88" i="1" s="1"/>
  <c r="S88" i="1"/>
  <c r="T88" i="1" s="1"/>
  <c r="X88" i="1"/>
  <c r="Z88" i="1" s="1"/>
  <c r="M84" i="1"/>
  <c r="S84" i="1"/>
  <c r="T84" i="1" s="1"/>
  <c r="X84" i="1"/>
  <c r="Z84" i="1" s="1"/>
  <c r="AI84" i="1" s="1"/>
  <c r="S80" i="1"/>
  <c r="T80" i="1" s="1"/>
  <c r="Y80" i="1"/>
  <c r="AA80" i="1" s="1"/>
  <c r="M76" i="1"/>
  <c r="Y76" i="1"/>
  <c r="AA76" i="1" s="1"/>
  <c r="X76" i="1"/>
  <c r="Z76" i="1" s="1"/>
  <c r="S76" i="1"/>
  <c r="T76" i="1" s="1"/>
  <c r="M72" i="1"/>
  <c r="S72" i="1"/>
  <c r="T72" i="1" s="1"/>
  <c r="Y72" i="1"/>
  <c r="AA72" i="1" s="1"/>
  <c r="AI72" i="1" s="1"/>
  <c r="M68" i="1"/>
  <c r="S68" i="1"/>
  <c r="T68" i="1" s="1"/>
  <c r="Y68" i="1"/>
  <c r="AA68" i="1" s="1"/>
  <c r="X68" i="1"/>
  <c r="Z68" i="1" s="1"/>
  <c r="S64" i="1"/>
  <c r="T64" i="1" s="1"/>
  <c r="Y64" i="1"/>
  <c r="AA64" i="1" s="1"/>
  <c r="AI64" i="1" s="1"/>
  <c r="M60" i="1"/>
  <c r="Y60" i="1"/>
  <c r="AA60" i="1" s="1"/>
  <c r="X60" i="1"/>
  <c r="Z60" i="1" s="1"/>
  <c r="M56" i="1"/>
  <c r="S56" i="1"/>
  <c r="T56" i="1" s="1"/>
  <c r="X56" i="1"/>
  <c r="Z56" i="1" s="1"/>
  <c r="AI56" i="1" s="1"/>
  <c r="M52" i="1"/>
  <c r="S52" i="1"/>
  <c r="T52" i="1" s="1"/>
  <c r="Y52" i="1"/>
  <c r="AA52" i="1" s="1"/>
  <c r="X52" i="1"/>
  <c r="Z52" i="1" s="1"/>
  <c r="M48" i="1"/>
  <c r="Y48" i="1"/>
  <c r="AA48" i="1" s="1"/>
  <c r="S48" i="1"/>
  <c r="T48" i="1" s="1"/>
  <c r="X48" i="1"/>
  <c r="Z48" i="1" s="1"/>
  <c r="M44" i="1"/>
  <c r="S44" i="1"/>
  <c r="T44" i="1" s="1"/>
  <c r="Y44" i="1"/>
  <c r="AA44" i="1" s="1"/>
  <c r="AI44" i="1" s="1"/>
  <c r="M40" i="1"/>
  <c r="S40" i="1"/>
  <c r="T40" i="1" s="1"/>
  <c r="X40" i="1"/>
  <c r="Z40" i="1" s="1"/>
  <c r="Y40" i="1"/>
  <c r="AA40" i="1" s="1"/>
  <c r="M36" i="1"/>
  <c r="X36" i="1"/>
  <c r="Z36" i="1" s="1"/>
  <c r="Y36" i="1"/>
  <c r="AA36" i="1" s="1"/>
  <c r="S36" i="1"/>
  <c r="T36" i="1" s="1"/>
  <c r="M32" i="1"/>
  <c r="S32" i="1"/>
  <c r="T32" i="1" s="1"/>
  <c r="X32" i="1"/>
  <c r="Z32" i="1" s="1"/>
  <c r="Y32" i="1"/>
  <c r="AA32" i="1" s="1"/>
  <c r="M28" i="1"/>
  <c r="S28" i="1"/>
  <c r="T28" i="1" s="1"/>
  <c r="X28" i="1"/>
  <c r="Z28" i="1" s="1"/>
  <c r="AI28" i="1" s="1"/>
  <c r="M24" i="1"/>
  <c r="S24" i="1"/>
  <c r="T24" i="1" s="1"/>
  <c r="X24" i="1"/>
  <c r="Z24" i="1" s="1"/>
  <c r="Y24" i="1"/>
  <c r="AA24" i="1" s="1"/>
  <c r="S20" i="1"/>
  <c r="T20" i="1" s="1"/>
  <c r="X20" i="1"/>
  <c r="Z20" i="1" s="1"/>
  <c r="M16" i="1"/>
  <c r="X16" i="1"/>
  <c r="Z16" i="1" s="1"/>
  <c r="Y16" i="1"/>
  <c r="AA16" i="1" s="1"/>
  <c r="M12" i="1"/>
  <c r="S12" i="1"/>
  <c r="T12" i="1" s="1"/>
  <c r="X12" i="1"/>
  <c r="Z12" i="1" s="1"/>
  <c r="Y12" i="1"/>
  <c r="AA12" i="1" s="1"/>
  <c r="Y1044" i="1"/>
  <c r="AA1044" i="1" s="1"/>
  <c r="X308" i="1"/>
  <c r="Z308" i="1" s="1"/>
  <c r="X396" i="1"/>
  <c r="Z396" i="1" s="1"/>
  <c r="AI396" i="1" s="1"/>
  <c r="X468" i="1"/>
  <c r="Z468" i="1" s="1"/>
  <c r="X572" i="1"/>
  <c r="Z572" i="1" s="1"/>
  <c r="Y932" i="1"/>
  <c r="AA932" i="1" s="1"/>
  <c r="X992" i="1"/>
  <c r="Z992" i="1" s="1"/>
  <c r="S480" i="1"/>
  <c r="T480" i="1" s="1"/>
  <c r="X776" i="1"/>
  <c r="Z776" i="1" s="1"/>
  <c r="X864" i="1"/>
  <c r="Z864" i="1" s="1"/>
  <c r="S792" i="1"/>
  <c r="T792" i="1" s="1"/>
  <c r="X588" i="1"/>
  <c r="Z588" i="1" s="1"/>
  <c r="X324" i="1"/>
  <c r="Z324" i="1" s="1"/>
  <c r="X416" i="1"/>
  <c r="Z416" i="1" s="1"/>
  <c r="X496" i="1"/>
  <c r="Z496" i="1" s="1"/>
  <c r="Y884" i="1"/>
  <c r="AA884" i="1" s="1"/>
  <c r="X948" i="1"/>
  <c r="Z948" i="1" s="1"/>
  <c r="Y1004" i="1"/>
  <c r="AA1004" i="1" s="1"/>
  <c r="S344" i="1"/>
  <c r="T344" i="1" s="1"/>
  <c r="S748" i="1"/>
  <c r="T748" i="1" s="1"/>
  <c r="AI1361" i="1"/>
  <c r="AE822" i="1"/>
  <c r="AE785" i="1"/>
  <c r="AE757" i="1"/>
  <c r="AE720" i="1"/>
  <c r="AE342" i="1"/>
  <c r="AE467" i="1"/>
  <c r="AE463" i="1"/>
  <c r="AE426" i="1"/>
  <c r="AE453" i="1"/>
  <c r="AE414" i="1"/>
  <c r="AE396" i="1"/>
  <c r="AE394" i="1"/>
  <c r="AE390" i="1"/>
  <c r="AE383" i="1"/>
  <c r="AE380" i="1"/>
  <c r="AE374" i="1"/>
  <c r="AE363" i="1"/>
  <c r="AE510" i="1"/>
  <c r="AE245" i="1"/>
  <c r="AE237" i="1"/>
  <c r="AE228" i="1"/>
  <c r="AE224" i="1"/>
  <c r="AE214" i="1"/>
  <c r="AE206" i="1"/>
  <c r="AE188" i="1"/>
  <c r="AE184" i="1"/>
  <c r="AE174" i="1"/>
  <c r="AE170" i="1"/>
  <c r="AE162" i="1"/>
  <c r="AE154" i="1"/>
  <c r="AE144" i="1"/>
  <c r="AE130" i="1"/>
  <c r="AE114" i="1"/>
  <c r="AE106" i="1"/>
  <c r="AE96" i="1"/>
  <c r="AE86" i="1"/>
  <c r="AE84" i="1"/>
  <c r="AE74" i="1"/>
  <c r="AE72" i="1"/>
  <c r="AE849" i="1"/>
  <c r="AE883" i="1"/>
  <c r="AE915" i="1"/>
  <c r="AE957" i="1"/>
  <c r="AE998" i="1"/>
  <c r="AE1031" i="1"/>
  <c r="AE1041" i="1"/>
  <c r="AE1045" i="1"/>
  <c r="AE1057" i="1"/>
  <c r="AE1058" i="1"/>
  <c r="AE1062" i="1"/>
  <c r="AE1063" i="1"/>
  <c r="AE1071" i="1"/>
  <c r="AE1074" i="1"/>
  <c r="AE1079" i="1"/>
  <c r="AE1083" i="1"/>
  <c r="AE1091" i="1"/>
  <c r="AE1099" i="1"/>
  <c r="AE1107" i="1"/>
  <c r="AE1110" i="1"/>
  <c r="AE1115" i="1"/>
  <c r="AE1123" i="1"/>
  <c r="AE1126" i="1"/>
  <c r="AE1133" i="1"/>
  <c r="AE1135" i="1"/>
  <c r="AE1139" i="1"/>
  <c r="AE1144" i="1"/>
  <c r="AE896" i="1"/>
  <c r="AE898" i="1"/>
  <c r="AE902" i="1"/>
  <c r="AE906" i="1"/>
  <c r="AE1152" i="1"/>
  <c r="AE1156" i="1"/>
  <c r="AE1157" i="1"/>
  <c r="AE1161" i="1"/>
  <c r="AE1162" i="1"/>
  <c r="AE1166" i="1"/>
  <c r="AE1169" i="1"/>
  <c r="AE1170" i="1"/>
  <c r="AE1177" i="1"/>
  <c r="AE1185" i="1"/>
  <c r="AE1186" i="1"/>
  <c r="AE1190" i="1"/>
  <c r="AE1193" i="1"/>
  <c r="AE1194" i="1"/>
  <c r="AE1198" i="1"/>
  <c r="AE1201" i="1"/>
  <c r="AE1206" i="1"/>
  <c r="AE1214" i="1"/>
  <c r="AE1218" i="1"/>
  <c r="AE1233" i="1"/>
  <c r="AE1520" i="1"/>
  <c r="AE1525" i="1"/>
  <c r="AE1529" i="1"/>
  <c r="AE1532" i="1"/>
  <c r="AE1537" i="1"/>
  <c r="AE1541" i="1"/>
  <c r="AE1545" i="1"/>
  <c r="AE1549" i="1"/>
  <c r="AE1398" i="1"/>
  <c r="AE1407" i="1"/>
  <c r="AE1415" i="1"/>
  <c r="AE1427" i="1"/>
  <c r="AE1435" i="1"/>
  <c r="AE1439" i="1"/>
  <c r="AE1418" i="1"/>
  <c r="AE1485" i="1"/>
  <c r="AE1553" i="1"/>
  <c r="AE1546" i="1"/>
  <c r="AE1565" i="1"/>
  <c r="AE1577" i="1"/>
  <c r="AE1617" i="1"/>
  <c r="AE1625" i="1"/>
  <c r="AE1663" i="1"/>
  <c r="AE1667" i="1"/>
  <c r="AE1706" i="1"/>
  <c r="AE1710" i="1"/>
  <c r="AE1755" i="1"/>
  <c r="AE1766" i="1"/>
  <c r="AE1790" i="1"/>
  <c r="AE1628" i="1"/>
  <c r="AE1636" i="1"/>
  <c r="AE1641" i="1"/>
  <c r="AE1809" i="1"/>
  <c r="AE1842" i="1"/>
  <c r="AE1850" i="1"/>
  <c r="AE1857" i="1"/>
  <c r="AE1859" i="1"/>
  <c r="AE1861" i="1"/>
  <c r="AE1865" i="1"/>
  <c r="AE1889" i="1"/>
  <c r="AE1893" i="1"/>
  <c r="AE1901" i="1"/>
  <c r="AE1902" i="1"/>
  <c r="AE1913" i="1"/>
  <c r="AE1926" i="1"/>
  <c r="AE1938" i="1"/>
  <c r="AE1943" i="1"/>
  <c r="AE1947" i="1"/>
  <c r="AE1958" i="1"/>
  <c r="AE1962" i="1"/>
  <c r="AE1973" i="1"/>
  <c r="AE1998" i="1"/>
  <c r="AE2011" i="1"/>
  <c r="AE2012" i="1"/>
  <c r="AE2018" i="1"/>
  <c r="AE2022" i="1"/>
  <c r="AE2030" i="1"/>
  <c r="AE1333" i="1"/>
  <c r="AE2069" i="1"/>
  <c r="AE2151" i="1"/>
  <c r="AE2172" i="1"/>
  <c r="AE2180" i="1"/>
  <c r="AE2184" i="1"/>
  <c r="AE2188" i="1"/>
  <c r="AE1326" i="1"/>
  <c r="AE1305" i="1"/>
  <c r="AE1309" i="1"/>
  <c r="AE1313" i="1"/>
  <c r="AE1256" i="1"/>
  <c r="AE1258" i="1"/>
  <c r="AE1279" i="1"/>
  <c r="AE1288" i="1"/>
  <c r="AE1290" i="1"/>
  <c r="AE1294" i="1"/>
  <c r="AE2197" i="1"/>
  <c r="AE2205" i="1"/>
  <c r="AE2204" i="1"/>
  <c r="AE2208" i="1"/>
  <c r="AE2224" i="1"/>
  <c r="AE2248" i="1"/>
  <c r="AE2278" i="1"/>
  <c r="AE2281" i="1"/>
  <c r="AE2298" i="1"/>
  <c r="AE2302" i="1"/>
  <c r="AE2313" i="1"/>
  <c r="AE2317" i="1"/>
  <c r="AE2337" i="1"/>
  <c r="AE2347" i="1"/>
  <c r="AE2353" i="1"/>
  <c r="AE1492" i="1"/>
  <c r="AE1671" i="1"/>
  <c r="AE1670" i="1"/>
  <c r="AE1697" i="1"/>
  <c r="AE1696" i="1"/>
  <c r="AB2952" i="1"/>
  <c r="AI91" i="1"/>
  <c r="AI55" i="1"/>
  <c r="AI1415" i="1"/>
  <c r="AI1271" i="1"/>
  <c r="AI1351" i="1"/>
  <c r="AI174" i="1"/>
  <c r="AI1511" i="1"/>
  <c r="AI879" i="1"/>
  <c r="AI1255" i="1"/>
  <c r="AB3064" i="1"/>
  <c r="AB3103" i="1"/>
  <c r="AI647" i="1"/>
  <c r="AI846" i="1"/>
  <c r="AI998" i="1"/>
  <c r="AI1054" i="1"/>
  <c r="AI1218" i="1"/>
  <c r="AI1286" i="1"/>
  <c r="AI1446" i="1"/>
  <c r="AI1534" i="1"/>
  <c r="AI1879" i="1"/>
  <c r="AI1927" i="1"/>
  <c r="AI1999" i="1"/>
  <c r="AI902" i="1"/>
  <c r="AI926" i="1"/>
  <c r="AI1098" i="1"/>
  <c r="AI1617" i="1"/>
  <c r="Y2677" i="1"/>
  <c r="AA2677" i="1" s="1"/>
  <c r="Y2824" i="1"/>
  <c r="AA2824" i="1" s="1"/>
  <c r="M2864" i="1"/>
  <c r="AI2018" i="1"/>
  <c r="AI2106" i="1"/>
  <c r="AI2402" i="1"/>
  <c r="AB3104" i="1"/>
  <c r="AB3110" i="1"/>
  <c r="AI1855" i="1"/>
  <c r="AI2059" i="1"/>
  <c r="AI2331" i="1"/>
  <c r="AI758" i="1"/>
  <c r="AI1318" i="1"/>
  <c r="AI1231" i="1"/>
  <c r="X2792" i="1"/>
  <c r="Z2792" i="1" s="1"/>
  <c r="Y2808" i="1"/>
  <c r="AA2808" i="1" s="1"/>
  <c r="Y2792" i="1"/>
  <c r="AA2792" i="1" s="1"/>
  <c r="M2796" i="1"/>
  <c r="X2844" i="1"/>
  <c r="Z2844" i="1" s="1"/>
  <c r="M2844" i="1"/>
  <c r="M2832" i="1"/>
  <c r="S2864" i="1"/>
  <c r="T2864" i="1" s="1"/>
  <c r="Y2868" i="1"/>
  <c r="AA2868" i="1" s="1"/>
  <c r="AI2868" i="1" s="1"/>
  <c r="X2916" i="1"/>
  <c r="Z2916" i="1" s="1"/>
  <c r="AI2916" i="1" s="1"/>
  <c r="Y2912" i="1"/>
  <c r="AA2912" i="1" s="1"/>
  <c r="X2932" i="1"/>
  <c r="Z2932" i="1" s="1"/>
  <c r="AI2186" i="1"/>
  <c r="Y2740" i="1"/>
  <c r="AA2740" i="1" s="1"/>
  <c r="X2760" i="1"/>
  <c r="Z2760" i="1" s="1"/>
  <c r="X2772" i="1"/>
  <c r="Z2772" i="1" s="1"/>
  <c r="AI2772" i="1" s="1"/>
  <c r="Y2796" i="1"/>
  <c r="AA2796" i="1" s="1"/>
  <c r="AI2796" i="1" s="1"/>
  <c r="S2816" i="1"/>
  <c r="T2816" i="1" s="1"/>
  <c r="M2824" i="1"/>
  <c r="M2836" i="1"/>
  <c r="S2880" i="1"/>
  <c r="T2880" i="1" s="1"/>
  <c r="S2892" i="1"/>
  <c r="T2892" i="1" s="1"/>
  <c r="S2977" i="1"/>
  <c r="T2977" i="1" s="1"/>
  <c r="AI1335" i="1"/>
  <c r="AI1695" i="1"/>
  <c r="AI833" i="1"/>
  <c r="AI841" i="1"/>
  <c r="AI1181" i="1"/>
  <c r="AI1479" i="1"/>
  <c r="AI711" i="1"/>
  <c r="AI807" i="1"/>
  <c r="AI815" i="1"/>
  <c r="AI839" i="1"/>
  <c r="AI1151" i="1"/>
  <c r="AI1367" i="1"/>
  <c r="AI799" i="1"/>
  <c r="AE824" i="1"/>
  <c r="AE820" i="1"/>
  <c r="AE817" i="1"/>
  <c r="AE804" i="1"/>
  <c r="AE795" i="1"/>
  <c r="AE791" i="1"/>
  <c r="AE787" i="1"/>
  <c r="AE420" i="1"/>
  <c r="AE774" i="1"/>
  <c r="AE771" i="1"/>
  <c r="AE763" i="1"/>
  <c r="AE751" i="1"/>
  <c r="AE747" i="1"/>
  <c r="AE736" i="1"/>
  <c r="AE722" i="1"/>
  <c r="AE718" i="1"/>
  <c r="AE710" i="1"/>
  <c r="AE706" i="1"/>
  <c r="AE698" i="1"/>
  <c r="AE687" i="1"/>
  <c r="AE432" i="1"/>
  <c r="AE476" i="1"/>
  <c r="AE340" i="1"/>
  <c r="AE472" i="1"/>
  <c r="AE462" i="1"/>
  <c r="AE460" i="1"/>
  <c r="AE388" i="1"/>
  <c r="AE464" i="1"/>
  <c r="AE630" i="1"/>
  <c r="AE431" i="1"/>
  <c r="AE423" i="1"/>
  <c r="AE417" i="1"/>
  <c r="AE413" i="1"/>
  <c r="AE408" i="1"/>
  <c r="AE339" i="1"/>
  <c r="AE393" i="1"/>
  <c r="AE481" i="1"/>
  <c r="AE382" i="1"/>
  <c r="AE381" i="1"/>
  <c r="AE373" i="1"/>
  <c r="AE356" i="1"/>
  <c r="AE353" i="1"/>
  <c r="AE454" i="1"/>
  <c r="AE652" i="1"/>
  <c r="AE520" i="1"/>
  <c r="AE312" i="1"/>
  <c r="AE260" i="1"/>
  <c r="AE258" i="1"/>
  <c r="AE246" i="1"/>
  <c r="AE241" i="1"/>
  <c r="AE239" i="1"/>
  <c r="AE238" i="1"/>
  <c r="AE235" i="1"/>
  <c r="AE233" i="1"/>
  <c r="AE231" i="1"/>
  <c r="AE225" i="1"/>
  <c r="AE221" i="1"/>
  <c r="AE217" i="1"/>
  <c r="AE216" i="1"/>
  <c r="AE212" i="1"/>
  <c r="AE209" i="1"/>
  <c r="AE207" i="1"/>
  <c r="AE205" i="1"/>
  <c r="AE201" i="1"/>
  <c r="AI2410" i="1"/>
  <c r="AI1770" i="1"/>
  <c r="AE197" i="1"/>
  <c r="AE187" i="1"/>
  <c r="AE185" i="1"/>
  <c r="AE181" i="1"/>
  <c r="AE179" i="1"/>
  <c r="AE173" i="1"/>
  <c r="AE171" i="1"/>
  <c r="AE169" i="1"/>
  <c r="AE167" i="1"/>
  <c r="AE165" i="1"/>
  <c r="AE157" i="1"/>
  <c r="AE155" i="1"/>
  <c r="AE149" i="1"/>
  <c r="AE143" i="1"/>
  <c r="AE141" i="1"/>
  <c r="AE91" i="1"/>
  <c r="AE59" i="1"/>
  <c r="AE56" i="1"/>
  <c r="AE46" i="1"/>
  <c r="AE44" i="1"/>
  <c r="AE40" i="1"/>
  <c r="AE36" i="1"/>
  <c r="AE28" i="1"/>
  <c r="AE26" i="1"/>
  <c r="AE24" i="1"/>
  <c r="AE20" i="1"/>
  <c r="AE11" i="1"/>
  <c r="AE840" i="1"/>
  <c r="AE844" i="1"/>
  <c r="AE886" i="1"/>
  <c r="AE920" i="1"/>
  <c r="AE931" i="1"/>
  <c r="AE937" i="1"/>
  <c r="AE940" i="1"/>
  <c r="AE942" i="1"/>
  <c r="AE947" i="1"/>
  <c r="AE955" i="1"/>
  <c r="AE959" i="1"/>
  <c r="AE963" i="1"/>
  <c r="AE967" i="1"/>
  <c r="AE971" i="1"/>
  <c r="AE972" i="1"/>
  <c r="AE986" i="1"/>
  <c r="AE993" i="1"/>
  <c r="AE1008" i="1"/>
  <c r="AE1023" i="1"/>
  <c r="AE1027" i="1"/>
  <c r="AE1028" i="1"/>
  <c r="AE1046" i="1"/>
  <c r="AE1150" i="1"/>
  <c r="AE1167" i="1"/>
  <c r="AE1175" i="1"/>
  <c r="AE1179" i="1"/>
  <c r="AE1187" i="1"/>
  <c r="AE1195" i="1"/>
  <c r="AE1199" i="1"/>
  <c r="AE1207" i="1"/>
  <c r="AE1522" i="1"/>
  <c r="AE1530" i="1"/>
  <c r="AE1534" i="1"/>
  <c r="AE1538" i="1"/>
  <c r="AE1551" i="1"/>
  <c r="AE1508" i="1"/>
  <c r="AE1516" i="1"/>
  <c r="AE1611" i="1"/>
  <c r="AE1669" i="1"/>
  <c r="AE1681" i="1"/>
  <c r="AE1689" i="1"/>
  <c r="AE1699" i="1"/>
  <c r="AE1708" i="1"/>
  <c r="AE1727" i="1"/>
  <c r="AE1731" i="1"/>
  <c r="AE1894" i="1"/>
  <c r="AE1928" i="1"/>
  <c r="AE1993" i="1"/>
  <c r="AE2001" i="1"/>
  <c r="AE2021" i="1"/>
  <c r="AE2118" i="1"/>
  <c r="AE2130" i="1"/>
  <c r="AE2150" i="1"/>
  <c r="AE2166" i="1"/>
  <c r="AE1251" i="1"/>
  <c r="AE1255" i="1"/>
  <c r="AE1280" i="1"/>
  <c r="AE2207" i="1"/>
  <c r="AI2175" i="1"/>
  <c r="AI2327" i="1"/>
  <c r="AI2007" i="1"/>
  <c r="AI2127" i="1"/>
  <c r="AI1134" i="1"/>
  <c r="AI1863" i="1"/>
  <c r="AI1951" i="1"/>
  <c r="AI151" i="1"/>
  <c r="AI183" i="1"/>
  <c r="AI191" i="1"/>
  <c r="AI207" i="1"/>
  <c r="AI255" i="1"/>
  <c r="AI623" i="1"/>
  <c r="AI663" i="1"/>
  <c r="AI713" i="1"/>
  <c r="AI729" i="1"/>
  <c r="AI1262" i="1"/>
  <c r="AI1358" i="1"/>
  <c r="AI1406" i="1"/>
  <c r="AI230" i="1"/>
  <c r="AI1391" i="1"/>
  <c r="AI1279" i="1"/>
  <c r="AI38" i="1"/>
  <c r="AI246" i="1"/>
  <c r="AI302" i="1"/>
  <c r="AI310" i="1"/>
  <c r="AI318" i="1"/>
  <c r="AI350" i="1"/>
  <c r="AI558" i="1"/>
  <c r="AI1423" i="1"/>
  <c r="AI134" i="1"/>
  <c r="AI662" i="1"/>
  <c r="AI670" i="1"/>
  <c r="AI1967" i="1"/>
  <c r="AI487" i="1"/>
  <c r="AI1795" i="1"/>
  <c r="AI1823" i="1"/>
  <c r="AI1170" i="1"/>
  <c r="AI1598" i="1"/>
  <c r="AI1678" i="1"/>
  <c r="AI1735" i="1"/>
  <c r="AI1759" i="1"/>
  <c r="AI1895" i="1"/>
  <c r="AI1991" i="1"/>
  <c r="AI2047" i="1"/>
  <c r="AI2055" i="1"/>
  <c r="AI2087" i="1"/>
  <c r="AI2119" i="1"/>
  <c r="AI2287" i="1"/>
  <c r="AI2383" i="1"/>
  <c r="AI2543" i="1"/>
  <c r="AI87" i="1"/>
  <c r="AI95" i="1"/>
  <c r="AI463" i="1"/>
  <c r="AI890" i="1"/>
  <c r="AI910" i="1"/>
  <c r="AI990" i="1"/>
  <c r="AI1030" i="1"/>
  <c r="AI1038" i="1"/>
  <c r="AI1302" i="1"/>
  <c r="AI1382" i="1"/>
  <c r="AI1390" i="1"/>
  <c r="AI1422" i="1"/>
  <c r="AI1494" i="1"/>
  <c r="AI1550" i="1"/>
  <c r="AI921" i="1"/>
  <c r="AI2391" i="1"/>
  <c r="AI438" i="1"/>
  <c r="AI534" i="1"/>
  <c r="AI62" i="1"/>
  <c r="AI166" i="1"/>
  <c r="AI646" i="1"/>
  <c r="AI943" i="1"/>
  <c r="AI1063" i="1"/>
  <c r="AE830" i="1"/>
  <c r="AE810" i="1"/>
  <c r="AE806" i="1"/>
  <c r="AE799" i="1"/>
  <c r="AE761" i="1"/>
  <c r="AE734" i="1"/>
  <c r="AE716" i="1"/>
  <c r="AE713" i="1"/>
  <c r="AE704" i="1"/>
  <c r="AE701" i="1"/>
  <c r="AE693" i="1"/>
  <c r="AE686" i="1"/>
  <c r="AE667" i="1"/>
  <c r="AE418" i="1"/>
  <c r="AE409" i="1"/>
  <c r="AE406" i="1"/>
  <c r="AE378" i="1"/>
  <c r="AE376" i="1"/>
  <c r="AE370" i="1"/>
  <c r="AE364" i="1"/>
  <c r="AE449" i="1"/>
  <c r="AE249" i="1"/>
  <c r="AE152" i="1"/>
  <c r="AE120" i="1"/>
  <c r="AE102" i="1"/>
  <c r="AE98" i="1"/>
  <c r="AE80" i="1"/>
  <c r="AE68" i="1"/>
  <c r="AE837" i="1"/>
  <c r="AE887" i="1"/>
  <c r="AI102" i="1"/>
  <c r="AI553" i="1"/>
  <c r="S2659" i="1"/>
  <c r="T2659" i="1" s="1"/>
  <c r="Y2659" i="1"/>
  <c r="AA2659" i="1" s="1"/>
  <c r="S2651" i="1"/>
  <c r="T2651" i="1" s="1"/>
  <c r="M2651" i="1"/>
  <c r="S3023" i="1"/>
  <c r="T3023" i="1" s="1"/>
  <c r="AB3142" i="1"/>
  <c r="AB3145" i="1"/>
  <c r="AB3132" i="1"/>
  <c r="AB3141" i="1"/>
  <c r="AB3131" i="1"/>
  <c r="AB3137" i="1"/>
  <c r="AB3133" i="1"/>
  <c r="AB3138" i="1"/>
  <c r="AB3136" i="1"/>
  <c r="AB3147" i="1"/>
  <c r="AB3135" i="1"/>
  <c r="AB3140" i="1"/>
  <c r="AB3146" i="1"/>
  <c r="AB3134" i="1"/>
  <c r="AB3139" i="1"/>
  <c r="AB3144" i="1"/>
  <c r="AB3143" i="1"/>
  <c r="AB3130" i="1"/>
  <c r="AB3119" i="1"/>
  <c r="AB3115" i="1"/>
  <c r="AB3102" i="1"/>
  <c r="AB3074" i="1"/>
  <c r="AB3126" i="1"/>
  <c r="AB3118" i="1"/>
  <c r="AB3111" i="1"/>
  <c r="AB3113" i="1"/>
  <c r="AB3107" i="1"/>
  <c r="AB3106" i="1"/>
  <c r="AB3124" i="1"/>
  <c r="AB3114" i="1"/>
  <c r="AB3112" i="1"/>
  <c r="AB3117" i="1"/>
  <c r="AB3129" i="1"/>
  <c r="AB3122" i="1"/>
  <c r="AB3116" i="1"/>
  <c r="AB3108" i="1"/>
  <c r="AB3105" i="1"/>
  <c r="AB3125" i="1"/>
  <c r="AB3127" i="1"/>
  <c r="AB3121" i="1"/>
  <c r="AB3109" i="1"/>
  <c r="AB3075" i="1"/>
  <c r="AB3128" i="1"/>
  <c r="AB3123" i="1"/>
  <c r="AB3073" i="1"/>
  <c r="AB3120" i="1"/>
  <c r="AB3066" i="1"/>
  <c r="AB3061" i="1"/>
  <c r="AB3054" i="1"/>
  <c r="AB3070" i="1"/>
  <c r="AB3060" i="1"/>
  <c r="AB3053" i="1"/>
  <c r="AB3068" i="1"/>
  <c r="AB3058" i="1"/>
  <c r="AB3059" i="1"/>
  <c r="AB3063" i="1"/>
  <c r="AB3071" i="1"/>
  <c r="AB3055" i="1"/>
  <c r="AB3072" i="1"/>
  <c r="AB3067" i="1"/>
  <c r="AB3062" i="1"/>
  <c r="AB3056" i="1"/>
  <c r="AB3069" i="1"/>
  <c r="AB3065" i="1"/>
  <c r="AB3057" i="1"/>
  <c r="AE975" i="1"/>
  <c r="AE976" i="1"/>
  <c r="AE979" i="1"/>
  <c r="AE980" i="1"/>
  <c r="AE982" i="1"/>
  <c r="AE990" i="1"/>
  <c r="AE1013" i="1"/>
  <c r="AE1020" i="1"/>
  <c r="AI739" i="1"/>
  <c r="AI718" i="1"/>
  <c r="AI702" i="1"/>
  <c r="AE1052" i="1"/>
  <c r="AE1053" i="1"/>
  <c r="AE1059" i="1"/>
  <c r="AE1060" i="1"/>
  <c r="AE1073" i="1"/>
  <c r="AE1080" i="1"/>
  <c r="AE1084" i="1"/>
  <c r="AE1096" i="1"/>
  <c r="AE1101" i="1"/>
  <c r="AE1105" i="1"/>
  <c r="AE1109" i="1"/>
  <c r="AE1113" i="1"/>
  <c r="AE1116" i="1"/>
  <c r="AE1120" i="1"/>
  <c r="AE1121" i="1"/>
  <c r="AE1124" i="1"/>
  <c r="AE1128" i="1"/>
  <c r="AE1129" i="1"/>
  <c r="AE894" i="1"/>
  <c r="AE899" i="1"/>
  <c r="AE903" i="1"/>
  <c r="AE1164" i="1"/>
  <c r="AE1216" i="1"/>
  <c r="AE1434" i="1"/>
  <c r="AE1444" i="1"/>
  <c r="AE1454" i="1"/>
  <c r="AE1469" i="1"/>
  <c r="AE1474" i="1"/>
  <c r="AE1501" i="1"/>
  <c r="AE1509" i="1"/>
  <c r="AE1488" i="1"/>
  <c r="AE1494" i="1"/>
  <c r="AE1556" i="1"/>
  <c r="AE1560" i="1"/>
  <c r="AE1616" i="1"/>
  <c r="AE1650" i="1"/>
  <c r="AE1662" i="1"/>
  <c r="AE1694" i="1"/>
  <c r="AE1700" i="1"/>
  <c r="AE1720" i="1"/>
  <c r="AE1732" i="1"/>
  <c r="AE1749" i="1"/>
  <c r="AE1816" i="1"/>
  <c r="AE1820" i="1"/>
  <c r="AE1840" i="1"/>
  <c r="AE1844" i="1"/>
  <c r="AE1867" i="1"/>
  <c r="AE1872" i="1"/>
  <c r="AE1921" i="1"/>
  <c r="AI1615" i="1"/>
  <c r="AI2242" i="1"/>
  <c r="AI2526" i="1"/>
  <c r="AI870" i="1"/>
  <c r="AI1238" i="1"/>
  <c r="AI1310" i="1"/>
  <c r="AI1398" i="1"/>
  <c r="AI1414" i="1"/>
  <c r="AI1430" i="1"/>
  <c r="AI1478" i="1"/>
  <c r="AI1502" i="1"/>
  <c r="AI2114" i="1"/>
  <c r="AI2343" i="1"/>
  <c r="AI1327" i="1"/>
  <c r="AI1527" i="1"/>
  <c r="AI1711" i="1"/>
  <c r="AI2147" i="1"/>
  <c r="AI822" i="1"/>
  <c r="AI1574" i="1"/>
  <c r="AE826" i="1"/>
  <c r="AE709" i="1"/>
  <c r="AE422" i="1"/>
  <c r="AE552" i="1"/>
  <c r="AE534" i="1"/>
  <c r="AE662" i="1"/>
  <c r="AE502" i="1"/>
  <c r="AE496" i="1"/>
  <c r="S2957" i="1"/>
  <c r="T2957" i="1" s="1"/>
  <c r="X2957" i="1"/>
  <c r="Z2957" i="1" s="1"/>
  <c r="M2953" i="1"/>
  <c r="Y2953" i="1"/>
  <c r="AA2953" i="1" s="1"/>
  <c r="S2948" i="1"/>
  <c r="T2948" i="1" s="1"/>
  <c r="X2948" i="1"/>
  <c r="Z2948" i="1" s="1"/>
  <c r="Y2944" i="1"/>
  <c r="AA2944" i="1" s="1"/>
  <c r="M2944" i="1"/>
  <c r="X2944" i="1"/>
  <c r="Z2944" i="1" s="1"/>
  <c r="Y2940" i="1"/>
  <c r="AA2940" i="1" s="1"/>
  <c r="M2940" i="1"/>
  <c r="Y2936" i="1"/>
  <c r="AA2936" i="1" s="1"/>
  <c r="M2936" i="1"/>
  <c r="S2928" i="1"/>
  <c r="T2928" i="1" s="1"/>
  <c r="M2928" i="1"/>
  <c r="Y2928" i="1"/>
  <c r="AA2928" i="1" s="1"/>
  <c r="X2928" i="1"/>
  <c r="Z2928" i="1" s="1"/>
  <c r="S2924" i="1"/>
  <c r="T2924" i="1" s="1"/>
  <c r="M2924" i="1"/>
  <c r="Y2920" i="1"/>
  <c r="AA2920" i="1" s="1"/>
  <c r="X2920" i="1"/>
  <c r="Z2920" i="1" s="1"/>
  <c r="S2916" i="1"/>
  <c r="T2916" i="1" s="1"/>
  <c r="M2916" i="1"/>
  <c r="S2908" i="1"/>
  <c r="T2908" i="1" s="1"/>
  <c r="X2908" i="1"/>
  <c r="Z2908" i="1" s="1"/>
  <c r="M2900" i="1"/>
  <c r="X2900" i="1"/>
  <c r="Z2900" i="1" s="1"/>
  <c r="AI2900" i="1" s="1"/>
  <c r="S2900" i="1"/>
  <c r="T2900" i="1" s="1"/>
  <c r="X2896" i="1"/>
  <c r="Z2896" i="1" s="1"/>
  <c r="S2896" i="1"/>
  <c r="T2896" i="1" s="1"/>
  <c r="Y2888" i="1"/>
  <c r="AA2888" i="1" s="1"/>
  <c r="M2888" i="1"/>
  <c r="Y2884" i="1"/>
  <c r="AA2884" i="1" s="1"/>
  <c r="M2884" i="1"/>
  <c r="S2876" i="1"/>
  <c r="T2876" i="1" s="1"/>
  <c r="M2876" i="1"/>
  <c r="X2876" i="1"/>
  <c r="Z2876" i="1" s="1"/>
  <c r="Y2872" i="1"/>
  <c r="AA2872" i="1" s="1"/>
  <c r="M2872" i="1"/>
  <c r="M2868" i="1"/>
  <c r="S2868" i="1"/>
  <c r="T2868" i="1" s="1"/>
  <c r="M2860" i="1"/>
  <c r="Y2860" i="1"/>
  <c r="AA2860" i="1" s="1"/>
  <c r="AI2860" i="1" s="1"/>
  <c r="Y2856" i="1"/>
  <c r="AA2856" i="1" s="1"/>
  <c r="S2856" i="1"/>
  <c r="T2856" i="1" s="1"/>
  <c r="M2852" i="1"/>
  <c r="Y2852" i="1"/>
  <c r="AA2852" i="1" s="1"/>
  <c r="M2848" i="1"/>
  <c r="Y2848" i="1"/>
  <c r="AA2848" i="1" s="1"/>
  <c r="X2848" i="1"/>
  <c r="Z2848" i="1" s="1"/>
  <c r="Y2840" i="1"/>
  <c r="AA2840" i="1" s="1"/>
  <c r="M2840" i="1"/>
  <c r="M2828" i="1"/>
  <c r="S2828" i="1"/>
  <c r="T2828" i="1" s="1"/>
  <c r="X2828" i="1"/>
  <c r="Z2828" i="1" s="1"/>
  <c r="X2820" i="1"/>
  <c r="Z2820" i="1" s="1"/>
  <c r="S2820" i="1"/>
  <c r="T2820" i="1" s="1"/>
  <c r="S2804" i="1"/>
  <c r="T2804" i="1" s="1"/>
  <c r="M2804" i="1"/>
  <c r="Y2804" i="1"/>
  <c r="AA2804" i="1" s="1"/>
  <c r="M2800" i="1"/>
  <c r="Y2800" i="1"/>
  <c r="AA2800" i="1" s="1"/>
  <c r="X2800" i="1"/>
  <c r="Z2800" i="1" s="1"/>
  <c r="X2788" i="1"/>
  <c r="Z2788" i="1" s="1"/>
  <c r="Y2788" i="1"/>
  <c r="AA2788" i="1" s="1"/>
  <c r="Y2784" i="1"/>
  <c r="AA2784" i="1" s="1"/>
  <c r="X2784" i="1"/>
  <c r="Z2784" i="1" s="1"/>
  <c r="M2776" i="1"/>
  <c r="Y2776" i="1"/>
  <c r="AA2776" i="1" s="1"/>
  <c r="X2776" i="1"/>
  <c r="Z2776" i="1" s="1"/>
  <c r="X2756" i="1"/>
  <c r="Z2756" i="1" s="1"/>
  <c r="Y2756" i="1"/>
  <c r="AA2756" i="1" s="1"/>
  <c r="M2752" i="1"/>
  <c r="S2752" i="1"/>
  <c r="T2752" i="1" s="1"/>
  <c r="X2752" i="1"/>
  <c r="Z2752" i="1" s="1"/>
  <c r="AI2752" i="1" s="1"/>
  <c r="Y2748" i="1"/>
  <c r="AA2748" i="1" s="1"/>
  <c r="X2748" i="1"/>
  <c r="Z2748" i="1" s="1"/>
  <c r="M2748" i="1"/>
  <c r="S2736" i="1"/>
  <c r="T2736" i="1" s="1"/>
  <c r="Y2736" i="1"/>
  <c r="AA2736" i="1" s="1"/>
  <c r="X2732" i="1"/>
  <c r="Z2732" i="1" s="1"/>
  <c r="M2732" i="1"/>
  <c r="M2728" i="1"/>
  <c r="S2728" i="1"/>
  <c r="T2728" i="1" s="1"/>
  <c r="Y2724" i="1"/>
  <c r="AA2724" i="1" s="1"/>
  <c r="X2724" i="1"/>
  <c r="Z2724" i="1" s="1"/>
  <c r="M2720" i="1"/>
  <c r="S2720" i="1"/>
  <c r="T2720" i="1" s="1"/>
  <c r="X2716" i="1"/>
  <c r="Z2716" i="1" s="1"/>
  <c r="AI2716" i="1" s="1"/>
  <c r="S2716" i="1"/>
  <c r="T2716" i="1" s="1"/>
  <c r="M2712" i="1"/>
  <c r="X2712" i="1"/>
  <c r="Z2712" i="1" s="1"/>
  <c r="M2708" i="1"/>
  <c r="S2708" i="1"/>
  <c r="T2708" i="1" s="1"/>
  <c r="Y2708" i="1"/>
  <c r="AA2708" i="1" s="1"/>
  <c r="S2704" i="1"/>
  <c r="T2704" i="1" s="1"/>
  <c r="X2704" i="1"/>
  <c r="Z2704" i="1" s="1"/>
  <c r="X2700" i="1"/>
  <c r="Z2700" i="1" s="1"/>
  <c r="M2700" i="1"/>
  <c r="Y2696" i="1"/>
  <c r="AA2696" i="1" s="1"/>
  <c r="S2696" i="1"/>
  <c r="T2696" i="1" s="1"/>
  <c r="Y2688" i="1"/>
  <c r="AA2688" i="1" s="1"/>
  <c r="S2688" i="1"/>
  <c r="T2688" i="1" s="1"/>
  <c r="M2684" i="1"/>
  <c r="Y2684" i="1"/>
  <c r="AA2684" i="1" s="1"/>
  <c r="M2680" i="1"/>
  <c r="Y2680" i="1"/>
  <c r="AA2680" i="1" s="1"/>
  <c r="X2680" i="1"/>
  <c r="Z2680" i="1" s="1"/>
  <c r="Y2668" i="1"/>
  <c r="AA2668" i="1" s="1"/>
  <c r="S2668" i="1"/>
  <c r="T2668" i="1" s="1"/>
  <c r="X2668" i="1"/>
  <c r="Z2668" i="1" s="1"/>
  <c r="M2664" i="1"/>
  <c r="Y2664" i="1"/>
  <c r="AA2664" i="1" s="1"/>
  <c r="Y2656" i="1"/>
  <c r="AA2656" i="1" s="1"/>
  <c r="X2656" i="1"/>
  <c r="Z2656" i="1" s="1"/>
  <c r="S2656" i="1"/>
  <c r="T2656" i="1" s="1"/>
  <c r="AE2014" i="1"/>
  <c r="AE2044" i="1"/>
  <c r="AE1331" i="1"/>
  <c r="AE2085" i="1"/>
  <c r="AE2129" i="1"/>
  <c r="AE2153" i="1"/>
  <c r="AE2162" i="1"/>
  <c r="AE2170" i="1"/>
  <c r="AE1393" i="1"/>
  <c r="X2912" i="1"/>
  <c r="Z2912" i="1" s="1"/>
  <c r="S2904" i="1"/>
  <c r="T2904" i="1" s="1"/>
  <c r="M2912" i="1"/>
  <c r="X2940" i="1"/>
  <c r="Z2940" i="1" s="1"/>
  <c r="S2944" i="1"/>
  <c r="T2944" i="1" s="1"/>
  <c r="Y2957" i="1"/>
  <c r="AA2957" i="1" s="1"/>
  <c r="S3001" i="1"/>
  <c r="T3001" i="1" s="1"/>
  <c r="X3005" i="1"/>
  <c r="Z3005" i="1" s="1"/>
  <c r="AI3005" i="1" s="1"/>
  <c r="M2767" i="1"/>
  <c r="X2767" i="1"/>
  <c r="Z2767" i="1" s="1"/>
  <c r="AI2767" i="1" s="1"/>
  <c r="S2695" i="1"/>
  <c r="T2695" i="1" s="1"/>
  <c r="X2695" i="1"/>
  <c r="Z2695" i="1" s="1"/>
  <c r="Y2667" i="1"/>
  <c r="AA2667" i="1" s="1"/>
  <c r="AI2667" i="1" s="1"/>
  <c r="M2667" i="1"/>
  <c r="X2720" i="1"/>
  <c r="Z2720" i="1" s="1"/>
  <c r="Y2720" i="1"/>
  <c r="AA2720" i="1" s="1"/>
  <c r="Y2732" i="1"/>
  <c r="AA2732" i="1" s="1"/>
  <c r="M2724" i="1"/>
  <c r="S2748" i="1"/>
  <c r="T2748" i="1" s="1"/>
  <c r="S2760" i="1"/>
  <c r="T2760" i="1" s="1"/>
  <c r="X2768" i="1"/>
  <c r="Z2768" i="1" s="1"/>
  <c r="S2764" i="1"/>
  <c r="T2764" i="1" s="1"/>
  <c r="M2772" i="1"/>
  <c r="M2764" i="1"/>
  <c r="X2804" i="1"/>
  <c r="Z2804" i="1" s="1"/>
  <c r="S2800" i="1"/>
  <c r="T2800" i="1" s="1"/>
  <c r="M2820" i="1"/>
  <c r="X2836" i="1"/>
  <c r="Z2836" i="1" s="1"/>
  <c r="S2832" i="1"/>
  <c r="T2832" i="1" s="1"/>
  <c r="Y2828" i="1"/>
  <c r="AA2828" i="1" s="1"/>
  <c r="X2856" i="1"/>
  <c r="Z2856" i="1" s="1"/>
  <c r="M2856" i="1"/>
  <c r="X2880" i="1"/>
  <c r="Z2880" i="1" s="1"/>
  <c r="AI2880" i="1" s="1"/>
  <c r="M2880" i="1"/>
  <c r="X2888" i="1"/>
  <c r="Z2888" i="1" s="1"/>
  <c r="X2904" i="1"/>
  <c r="Z2904" i="1" s="1"/>
  <c r="AI2904" i="1" s="1"/>
  <c r="Y2896" i="1"/>
  <c r="AA2896" i="1" s="1"/>
  <c r="M2908" i="1"/>
  <c r="M2896" i="1"/>
  <c r="M2948" i="1"/>
  <c r="M2969" i="1"/>
  <c r="AI1775" i="1"/>
  <c r="AI70" i="1"/>
  <c r="AI1705" i="1"/>
  <c r="AI2066" i="1"/>
  <c r="AI2434" i="1"/>
  <c r="AI2458" i="1"/>
  <c r="S2396" i="1"/>
  <c r="T2396" i="1" s="1"/>
  <c r="X2652" i="1"/>
  <c r="Z2652" i="1" s="1"/>
  <c r="X2664" i="1"/>
  <c r="Z2664" i="1" s="1"/>
  <c r="M2656" i="1"/>
  <c r="X2684" i="1"/>
  <c r="Z2684" i="1" s="1"/>
  <c r="X2696" i="1"/>
  <c r="Z2696" i="1" s="1"/>
  <c r="Y2704" i="1"/>
  <c r="AA2704" i="1" s="1"/>
  <c r="X2708" i="1"/>
  <c r="Z2708" i="1" s="1"/>
  <c r="M2716" i="1"/>
  <c r="X2728" i="1"/>
  <c r="Z2728" i="1" s="1"/>
  <c r="AI2728" i="1" s="1"/>
  <c r="S2723" i="1"/>
  <c r="T2723" i="1" s="1"/>
  <c r="S2724" i="1"/>
  <c r="T2724" i="1" s="1"/>
  <c r="X2740" i="1"/>
  <c r="Z2740" i="1" s="1"/>
  <c r="S2751" i="1"/>
  <c r="T2751" i="1" s="1"/>
  <c r="Y2760" i="1"/>
  <c r="AA2760" i="1" s="1"/>
  <c r="X2764" i="1"/>
  <c r="Z2764" i="1" s="1"/>
  <c r="AI2764" i="1" s="1"/>
  <c r="Y2768" i="1"/>
  <c r="AA2768" i="1" s="1"/>
  <c r="M2768" i="1"/>
  <c r="S2808" i="1"/>
  <c r="T2808" i="1" s="1"/>
  <c r="M2816" i="1"/>
  <c r="Y2820" i="1"/>
  <c r="AA2820" i="1" s="1"/>
  <c r="M2812" i="1"/>
  <c r="X2824" i="1"/>
  <c r="Z2824" i="1" s="1"/>
  <c r="X2840" i="1"/>
  <c r="Z2840" i="1" s="1"/>
  <c r="Y2836" i="1"/>
  <c r="AA2836" i="1" s="1"/>
  <c r="Y2844" i="1"/>
  <c r="AA2844" i="1" s="1"/>
  <c r="X2852" i="1"/>
  <c r="Z2852" i="1" s="1"/>
  <c r="S2860" i="1"/>
  <c r="T2860" i="1" s="1"/>
  <c r="X2872" i="1"/>
  <c r="Z2872" i="1" s="1"/>
  <c r="Y2876" i="1"/>
  <c r="AA2876" i="1" s="1"/>
  <c r="X2892" i="1"/>
  <c r="Z2892" i="1" s="1"/>
  <c r="AI2892" i="1" s="1"/>
  <c r="Y2908" i="1"/>
  <c r="AA2908" i="1" s="1"/>
  <c r="X2936" i="1"/>
  <c r="Z2936" i="1" s="1"/>
  <c r="M2932" i="1"/>
  <c r="AI351" i="1"/>
  <c r="AI1670" i="1"/>
  <c r="AI1719" i="1"/>
  <c r="AI1723" i="1"/>
  <c r="AI1743" i="1"/>
  <c r="AI2071" i="1"/>
  <c r="AI2079" i="1"/>
  <c r="AI2103" i="1"/>
  <c r="AI2215" i="1"/>
  <c r="AI2495" i="1"/>
  <c r="AI607" i="1"/>
  <c r="AI671" i="1"/>
  <c r="AI679" i="1"/>
  <c r="AI750" i="1"/>
  <c r="AI782" i="1"/>
  <c r="AI798" i="1"/>
  <c r="AI974" i="1"/>
  <c r="AI1142" i="1"/>
  <c r="AI1174" i="1"/>
  <c r="AI1206" i="1"/>
  <c r="AI1342" i="1"/>
  <c r="AI897" i="1"/>
  <c r="AI1754" i="1"/>
  <c r="AI2346" i="1"/>
  <c r="AI1814" i="1"/>
  <c r="AI447" i="1"/>
  <c r="AI2623" i="1"/>
  <c r="AI1887" i="1"/>
  <c r="AI119" i="1"/>
  <c r="AI167" i="1"/>
  <c r="AI630" i="1"/>
  <c r="AI1974" i="1"/>
  <c r="AI2546" i="1"/>
  <c r="AI270" i="1"/>
  <c r="AI562" i="1"/>
  <c r="AI843" i="1"/>
  <c r="AI22" i="1"/>
  <c r="AI278" i="1"/>
  <c r="AI346" i="1"/>
  <c r="AI358" i="1"/>
  <c r="AI390" i="1"/>
  <c r="AI446" i="1"/>
  <c r="AI470" i="1"/>
  <c r="AI1679" i="1"/>
  <c r="AI113" i="1"/>
  <c r="AI1663" i="1"/>
  <c r="AE819" i="1"/>
  <c r="AE811" i="1"/>
  <c r="AE448" i="1"/>
  <c r="AE750" i="1"/>
  <c r="AE738" i="1"/>
  <c r="AE725" i="1"/>
  <c r="AE697" i="1"/>
  <c r="AE677" i="1"/>
  <c r="AE663" i="1"/>
  <c r="AE639" i="1"/>
  <c r="AE628" i="1"/>
  <c r="AE593" i="1"/>
  <c r="AE582" i="1"/>
  <c r="AE580" i="1"/>
  <c r="AE570" i="1"/>
  <c r="AE566" i="1"/>
  <c r="AB3052" i="1"/>
  <c r="AB3051" i="1"/>
  <c r="AB3049" i="1"/>
  <c r="AB3048" i="1"/>
  <c r="AB3050" i="1"/>
  <c r="AI2207" i="1"/>
  <c r="AI263" i="1"/>
  <c r="AI567" i="1"/>
  <c r="AE509" i="1"/>
  <c r="AE962" i="1"/>
  <c r="AI367" i="1"/>
  <c r="AI1935" i="1"/>
  <c r="AI1983" i="1"/>
  <c r="AI2503" i="1"/>
  <c r="AI2475" i="1"/>
  <c r="AI2362" i="1"/>
  <c r="AI2450" i="1"/>
  <c r="AI1175" i="1"/>
  <c r="AI1903" i="1"/>
  <c r="AI271" i="1"/>
  <c r="AI1686" i="1"/>
  <c r="AI1558" i="1"/>
  <c r="AI1566" i="1"/>
  <c r="AI1623" i="1"/>
  <c r="AE808" i="1"/>
  <c r="AE755" i="1"/>
  <c r="AE478" i="1"/>
  <c r="AE450" i="1"/>
  <c r="AE411" i="1"/>
  <c r="AE397" i="1"/>
  <c r="AE395" i="1"/>
  <c r="AE803" i="1"/>
  <c r="AE800" i="1"/>
  <c r="AE786" i="1"/>
  <c r="AE769" i="1"/>
  <c r="AE758" i="1"/>
  <c r="AE746" i="1"/>
  <c r="AE742" i="1"/>
  <c r="AE721" i="1"/>
  <c r="AE690" i="1"/>
  <c r="AE683" i="1"/>
  <c r="AE681" i="1"/>
  <c r="AE385" i="1"/>
  <c r="AE655" i="1"/>
  <c r="AE612" i="1"/>
  <c r="AE651" i="1"/>
  <c r="AE643" i="1"/>
  <c r="AE641" i="1"/>
  <c r="AE635" i="1"/>
  <c r="AE633" i="1"/>
  <c r="AE621" i="1"/>
  <c r="AE622" i="1"/>
  <c r="AE619" i="1"/>
  <c r="AE613" i="1"/>
  <c r="AE611" i="1"/>
  <c r="AE609" i="1"/>
  <c r="AE598" i="1"/>
  <c r="AE578" i="1"/>
  <c r="AE573" i="1"/>
  <c r="AE571" i="1"/>
  <c r="AE562" i="1"/>
  <c r="AE559" i="1"/>
  <c r="AE557" i="1"/>
  <c r="AE546" i="1"/>
  <c r="AE542" i="1"/>
  <c r="AE541" i="1"/>
  <c r="AE530" i="1"/>
  <c r="AE528" i="1"/>
  <c r="AE451" i="1"/>
  <c r="AE518" i="1"/>
  <c r="AE516" i="1"/>
  <c r="AE506" i="1"/>
  <c r="AE500" i="1"/>
  <c r="AE486" i="1"/>
  <c r="AE484" i="1"/>
  <c r="AE440" i="1"/>
  <c r="AE438" i="1"/>
  <c r="AE435" i="1"/>
  <c r="AE330" i="1"/>
  <c r="AE328" i="1"/>
  <c r="AE326" i="1"/>
  <c r="AE324" i="1"/>
  <c r="AE314" i="1"/>
  <c r="AE310" i="1"/>
  <c r="AE296" i="1"/>
  <c r="AE294" i="1"/>
  <c r="AE286" i="1"/>
  <c r="AE284" i="1"/>
  <c r="AE282" i="1"/>
  <c r="AE270" i="1"/>
  <c r="AE268" i="1"/>
  <c r="AE266" i="1"/>
  <c r="AE264" i="1"/>
  <c r="AE12" i="1"/>
  <c r="AE831" i="1"/>
  <c r="AE848" i="1"/>
  <c r="AE964" i="1"/>
  <c r="AE968" i="1"/>
  <c r="AE1001" i="1"/>
  <c r="AE1061" i="1"/>
  <c r="AE1064" i="1"/>
  <c r="AE1089" i="1"/>
  <c r="AE897" i="1"/>
  <c r="AE1184" i="1"/>
  <c r="AE1208" i="1"/>
  <c r="AE1232" i="1"/>
  <c r="AE1410" i="1"/>
  <c r="AE1429" i="1"/>
  <c r="AE1642" i="1"/>
  <c r="M3021" i="1"/>
  <c r="S3021" i="1"/>
  <c r="T3021" i="1" s="1"/>
  <c r="M2935" i="1"/>
  <c r="X2935" i="1"/>
  <c r="Z2935" i="1" s="1"/>
  <c r="Y2799" i="1"/>
  <c r="AA2799" i="1" s="1"/>
  <c r="S2799" i="1"/>
  <c r="T2799" i="1" s="1"/>
  <c r="Y2739" i="1"/>
  <c r="AA2739" i="1" s="1"/>
  <c r="S2739" i="1"/>
  <c r="T2739" i="1" s="1"/>
  <c r="Y2715" i="1"/>
  <c r="AA2715" i="1" s="1"/>
  <c r="M2715" i="1"/>
  <c r="M2711" i="1"/>
  <c r="X2711" i="1"/>
  <c r="Z2711" i="1" s="1"/>
  <c r="M2687" i="1"/>
  <c r="Y2687" i="1"/>
  <c r="AA2687" i="1" s="1"/>
  <c r="M2683" i="1"/>
  <c r="X2683" i="1"/>
  <c r="Z2683" i="1" s="1"/>
  <c r="Y2679" i="1"/>
  <c r="AA2679" i="1" s="1"/>
  <c r="M2679" i="1"/>
  <c r="X2675" i="1"/>
  <c r="Z2675" i="1" s="1"/>
  <c r="Y2675" i="1"/>
  <c r="AA2675" i="1" s="1"/>
  <c r="Y2671" i="1"/>
  <c r="AA2671" i="1" s="1"/>
  <c r="S2671" i="1"/>
  <c r="T2671" i="1" s="1"/>
  <c r="AE379" i="1"/>
  <c r="AE357" i="1"/>
  <c r="AE229" i="1"/>
  <c r="AE175" i="1"/>
  <c r="AE153" i="1"/>
  <c r="AE145" i="1"/>
  <c r="AE54" i="1"/>
  <c r="AE38" i="1"/>
  <c r="AE18" i="1"/>
  <c r="AE934" i="1"/>
  <c r="AE1042" i="1"/>
  <c r="AE2117" i="1"/>
  <c r="AE2333" i="1"/>
  <c r="AE2366" i="1"/>
  <c r="AE2374" i="1"/>
  <c r="AE2381" i="1"/>
  <c r="AE1466" i="1"/>
  <c r="AE2395" i="1"/>
  <c r="AE2396" i="1"/>
  <c r="AE2399" i="1"/>
  <c r="AE2403" i="1"/>
  <c r="AE2424" i="1"/>
  <c r="AE2459" i="1"/>
  <c r="AE2463" i="1"/>
  <c r="AE2464" i="1"/>
  <c r="AE2470" i="1"/>
  <c r="AE2471" i="1"/>
  <c r="AE2479" i="1"/>
  <c r="AE2480" i="1"/>
  <c r="AE2483" i="1"/>
  <c r="AE2497" i="1"/>
  <c r="AE2527" i="1"/>
  <c r="AE2535" i="1"/>
  <c r="AE2543" i="1"/>
  <c r="AI871" i="1"/>
  <c r="AE524" i="1"/>
  <c r="AE198" i="1"/>
  <c r="AE880" i="1"/>
  <c r="AE932" i="1"/>
  <c r="AE996" i="1"/>
  <c r="AE1014" i="1"/>
  <c r="AE1075" i="1"/>
  <c r="AE1098" i="1"/>
  <c r="AE1118" i="1"/>
  <c r="AE1131" i="1"/>
  <c r="AE893" i="1"/>
  <c r="AE904" i="1"/>
  <c r="AE1209" i="1"/>
  <c r="AE1221" i="1"/>
  <c r="AE1225" i="1"/>
  <c r="AE1229" i="1"/>
  <c r="AE1540" i="1"/>
  <c r="AE1412" i="1"/>
  <c r="AE1430" i="1"/>
  <c r="AE1451" i="1"/>
  <c r="AE1511" i="1"/>
  <c r="AE1498" i="1"/>
  <c r="AE1558" i="1"/>
  <c r="AE1581" i="1"/>
  <c r="AE1604" i="1"/>
  <c r="AE1614" i="1"/>
  <c r="AE1687" i="1"/>
  <c r="AE1701" i="1"/>
  <c r="AE1733" i="1"/>
  <c r="AE1734" i="1"/>
  <c r="AE1736" i="1"/>
  <c r="AE1740" i="1"/>
  <c r="AE1746" i="1"/>
  <c r="AE1754" i="1"/>
  <c r="AE1758" i="1"/>
  <c r="AE1786" i="1"/>
  <c r="AE1791" i="1"/>
  <c r="AE1798" i="1"/>
  <c r="AE1632" i="1"/>
  <c r="AE1813" i="1"/>
  <c r="AE1845" i="1"/>
  <c r="AE1905" i="1"/>
  <c r="AE1910" i="1"/>
  <c r="AE2013" i="1"/>
  <c r="AE1329" i="1"/>
  <c r="AE1330" i="1"/>
  <c r="AE1350" i="1"/>
  <c r="AE1358" i="1"/>
  <c r="AE1361" i="1"/>
  <c r="AE1370" i="1"/>
  <c r="AE1377" i="1"/>
  <c r="AE2053" i="1"/>
  <c r="AE2077" i="1"/>
  <c r="AE2081" i="1"/>
  <c r="AE2115" i="1"/>
  <c r="AE2143" i="1"/>
  <c r="AE2147" i="1"/>
  <c r="AE2176" i="1"/>
  <c r="AE1395" i="1"/>
  <c r="AE1240" i="1"/>
  <c r="AE1246" i="1"/>
  <c r="AE1264" i="1"/>
  <c r="AE1269" i="1"/>
  <c r="AE1317" i="1"/>
  <c r="AE1321" i="1"/>
  <c r="AE1243" i="1"/>
  <c r="AE1247" i="1"/>
  <c r="AE1266" i="1"/>
  <c r="AE1277" i="1"/>
  <c r="AE2290" i="1"/>
  <c r="Y2683" i="1"/>
  <c r="AA2683" i="1" s="1"/>
  <c r="Y2711" i="1"/>
  <c r="AA2711" i="1" s="1"/>
  <c r="Y2751" i="1"/>
  <c r="AA2751" i="1" s="1"/>
  <c r="Y2771" i="1"/>
  <c r="AA2771" i="1" s="1"/>
  <c r="AI2771" i="1" s="1"/>
  <c r="S2767" i="1"/>
  <c r="T2767" i="1" s="1"/>
  <c r="AE2672" i="1"/>
  <c r="AI1606" i="1"/>
  <c r="AI339" i="1"/>
  <c r="AI774" i="1"/>
  <c r="AI1359" i="1"/>
  <c r="AI687" i="1"/>
  <c r="AE813" i="1"/>
  <c r="AE788" i="1"/>
  <c r="AE764" i="1"/>
  <c r="AE760" i="1"/>
  <c r="AE727" i="1"/>
  <c r="AE719" i="1"/>
  <c r="AE688" i="1"/>
  <c r="AE595" i="1"/>
  <c r="AE591" i="1"/>
  <c r="AE551" i="1"/>
  <c r="AI2599" i="1"/>
  <c r="AE754" i="1"/>
  <c r="AE700" i="1"/>
  <c r="AI279" i="1"/>
  <c r="AI838" i="1"/>
  <c r="AI1614" i="1"/>
  <c r="AI1622" i="1"/>
  <c r="AI1626" i="1"/>
  <c r="AI1630" i="1"/>
  <c r="AI1662" i="1"/>
  <c r="AI814" i="1"/>
  <c r="AI638" i="1"/>
  <c r="AE777" i="1"/>
  <c r="AE1036" i="1"/>
  <c r="AE58" i="1"/>
  <c r="AE2410" i="1"/>
  <c r="AE2415" i="1"/>
  <c r="AE2419" i="1"/>
  <c r="AE2462" i="1"/>
  <c r="AE2482" i="1"/>
  <c r="AE2504" i="1"/>
  <c r="AE2508" i="1"/>
  <c r="X2819" i="1"/>
  <c r="Z2819" i="1" s="1"/>
  <c r="Y2819" i="1"/>
  <c r="AA2819" i="1" s="1"/>
  <c r="S2763" i="1"/>
  <c r="T2763" i="1" s="1"/>
  <c r="M2763" i="1"/>
  <c r="X2719" i="1"/>
  <c r="Z2719" i="1" s="1"/>
  <c r="AI2719" i="1" s="1"/>
  <c r="S2719" i="1"/>
  <c r="T2719" i="1" s="1"/>
  <c r="Y2695" i="1"/>
  <c r="AA2695" i="1" s="1"/>
  <c r="M2695" i="1"/>
  <c r="S2663" i="1"/>
  <c r="T2663" i="1" s="1"/>
  <c r="M2663" i="1"/>
  <c r="X2659" i="1"/>
  <c r="Z2659" i="1" s="1"/>
  <c r="M2659" i="1"/>
  <c r="Y2655" i="1"/>
  <c r="AA2655" i="1" s="1"/>
  <c r="X2655" i="1"/>
  <c r="Z2655" i="1" s="1"/>
  <c r="X2651" i="1"/>
  <c r="Z2651" i="1" s="1"/>
  <c r="Y2651" i="1"/>
  <c r="AA2651" i="1" s="1"/>
  <c r="AE543" i="1"/>
  <c r="AE301" i="1"/>
  <c r="AE888" i="1"/>
  <c r="AE950" i="1"/>
  <c r="AE958" i="1"/>
  <c r="AE2058" i="1"/>
  <c r="AE2070" i="1"/>
  <c r="AE2102" i="1"/>
  <c r="AE2120" i="1"/>
  <c r="AE2173" i="1"/>
  <c r="AE2177" i="1"/>
  <c r="AE1392" i="1"/>
  <c r="AE1248" i="1"/>
  <c r="AE1253" i="1"/>
  <c r="AE1322" i="1"/>
  <c r="AE1284" i="1"/>
  <c r="AE1286" i="1"/>
  <c r="AE1292" i="1"/>
  <c r="AE1298" i="1"/>
  <c r="AE1300" i="1"/>
  <c r="AE1302" i="1"/>
  <c r="AE1304" i="1"/>
  <c r="AE2200" i="1"/>
  <c r="AE2201" i="1"/>
  <c r="AE2225" i="1"/>
  <c r="AE2232" i="1"/>
  <c r="AE2237" i="1"/>
  <c r="AE2244" i="1"/>
  <c r="AE2261" i="1"/>
  <c r="AE2269" i="1"/>
  <c r="AE856" i="1"/>
  <c r="AE860" i="1"/>
  <c r="AE864" i="1"/>
  <c r="AE2271" i="1"/>
  <c r="AE2272" i="1"/>
  <c r="AE2275" i="1"/>
  <c r="AE2283" i="1"/>
  <c r="AE2295" i="1"/>
  <c r="AE2318" i="1"/>
  <c r="AE2336" i="1"/>
  <c r="AE2344" i="1"/>
  <c r="AE2345" i="1"/>
  <c r="AE2348" i="1"/>
  <c r="AE637" i="1"/>
  <c r="AE1743" i="1"/>
  <c r="Y2673" i="1"/>
  <c r="AA2673" i="1" s="1"/>
  <c r="S2673" i="1"/>
  <c r="T2673" i="1" s="1"/>
  <c r="S2669" i="1"/>
  <c r="T2669" i="1" s="1"/>
  <c r="X2669" i="1"/>
  <c r="Z2669" i="1" s="1"/>
  <c r="AI295" i="1"/>
  <c r="AI1462" i="1"/>
  <c r="AI1470" i="1"/>
  <c r="AI1321" i="1"/>
  <c r="AI598" i="1"/>
  <c r="AI1519" i="1"/>
  <c r="AI1655" i="1"/>
  <c r="AI1425" i="1"/>
  <c r="AI1561" i="1"/>
  <c r="X2649" i="1"/>
  <c r="Z2649" i="1" s="1"/>
  <c r="AI2649" i="1" s="1"/>
  <c r="X2657" i="1"/>
  <c r="Z2657" i="1" s="1"/>
  <c r="S2653" i="1"/>
  <c r="T2653" i="1" s="1"/>
  <c r="S2665" i="1"/>
  <c r="T2665" i="1" s="1"/>
  <c r="M2655" i="1"/>
  <c r="M2653" i="1"/>
  <c r="X2671" i="1"/>
  <c r="Z2671" i="1" s="1"/>
  <c r="X2679" i="1"/>
  <c r="Z2679" i="1" s="1"/>
  <c r="M2675" i="1"/>
  <c r="M2671" i="1"/>
  <c r="X2691" i="1"/>
  <c r="Z2691" i="1" s="1"/>
  <c r="AI2691" i="1" s="1"/>
  <c r="X2703" i="1"/>
  <c r="Z2703" i="1" s="1"/>
  <c r="S2707" i="1"/>
  <c r="T2707" i="1" s="1"/>
  <c r="Y2763" i="1"/>
  <c r="AA2763" i="1" s="1"/>
  <c r="X2795" i="1"/>
  <c r="Z2795" i="1" s="1"/>
  <c r="AI2795" i="1" s="1"/>
  <c r="X2811" i="1"/>
  <c r="Z2811" i="1" s="1"/>
  <c r="M2814" i="1"/>
  <c r="X2843" i="1"/>
  <c r="Z2843" i="1" s="1"/>
  <c r="AI2843" i="1" s="1"/>
  <c r="S2831" i="1"/>
  <c r="T2831" i="1" s="1"/>
  <c r="M2866" i="1"/>
  <c r="M2871" i="1"/>
  <c r="AE3026" i="1"/>
  <c r="AE2730" i="1"/>
  <c r="AE2797" i="1"/>
  <c r="AE2799" i="1"/>
  <c r="AI2471" i="1"/>
  <c r="AI2031" i="1"/>
  <c r="AI1767" i="1"/>
  <c r="AI1791" i="1"/>
  <c r="AI1815" i="1"/>
  <c r="AI1891" i="1"/>
  <c r="AI2584" i="1"/>
  <c r="AI2585" i="1"/>
  <c r="AI2187" i="1"/>
  <c r="AI2223" i="1"/>
  <c r="AI1702" i="1"/>
  <c r="AI383" i="1"/>
  <c r="AI519" i="1"/>
  <c r="AI2351" i="1"/>
  <c r="AI1690" i="1"/>
  <c r="AI1751" i="1"/>
  <c r="AI1839" i="1"/>
  <c r="AI1911" i="1"/>
  <c r="AI1959" i="1"/>
  <c r="AI2111" i="1"/>
  <c r="AI2167" i="1"/>
  <c r="AI2183" i="1"/>
  <c r="AI2279" i="1"/>
  <c r="AI2295" i="1"/>
  <c r="AI2311" i="1"/>
  <c r="AI63" i="1"/>
  <c r="AI71" i="1"/>
  <c r="AI111" i="1"/>
  <c r="AI115" i="1"/>
  <c r="AI231" i="1"/>
  <c r="AI239" i="1"/>
  <c r="AI639" i="1"/>
  <c r="AI754" i="1"/>
  <c r="AI854" i="1"/>
  <c r="AI878" i="1"/>
  <c r="AI1418" i="1"/>
  <c r="AI1438" i="1"/>
  <c r="AI1542" i="1"/>
  <c r="AI326" i="1"/>
  <c r="AI719" i="1"/>
  <c r="AI2231" i="1"/>
  <c r="AI1150" i="1"/>
  <c r="AI1182" i="1"/>
  <c r="AI1214" i="1"/>
  <c r="AI1246" i="1"/>
  <c r="AI1278" i="1"/>
  <c r="AI1294" i="1"/>
  <c r="AI1354" i="1"/>
  <c r="AI1607" i="1"/>
  <c r="AE2140" i="1"/>
  <c r="AE2830" i="1"/>
  <c r="AE2958" i="1"/>
  <c r="AE2896" i="1"/>
  <c r="AE2988" i="1"/>
  <c r="AI473" i="1"/>
  <c r="AE781" i="1"/>
  <c r="AE765" i="1"/>
  <c r="AE731" i="1"/>
  <c r="AE712" i="1"/>
  <c r="AE479" i="1"/>
  <c r="AE587" i="1"/>
  <c r="AE475" i="1"/>
  <c r="AE445" i="1"/>
  <c r="AE416" i="1"/>
  <c r="AE402" i="1"/>
  <c r="AE730" i="1"/>
  <c r="AE251" i="1"/>
  <c r="AE194" i="1"/>
  <c r="AE47" i="1"/>
  <c r="AE836" i="1"/>
  <c r="AE873" i="1"/>
  <c r="AE879" i="1"/>
  <c r="AE917" i="1"/>
  <c r="AE984" i="1"/>
  <c r="AE1006" i="1"/>
  <c r="AE1025" i="1"/>
  <c r="AE1067" i="1"/>
  <c r="AE1070" i="1"/>
  <c r="AE1082" i="1"/>
  <c r="AE1090" i="1"/>
  <c r="AE1102" i="1"/>
  <c r="AE1114" i="1"/>
  <c r="AE1122" i="1"/>
  <c r="AE1217" i="1"/>
  <c r="AE1524" i="1"/>
  <c r="AE1528" i="1"/>
  <c r="AE1536" i="1"/>
  <c r="AE1544" i="1"/>
  <c r="AE1554" i="1"/>
  <c r="AE1401" i="1"/>
  <c r="AE1411" i="1"/>
  <c r="AE1414" i="1"/>
  <c r="AE1431" i="1"/>
  <c r="AE1446" i="1"/>
  <c r="AE1471" i="1"/>
  <c r="AE1462" i="1"/>
  <c r="AE1484" i="1"/>
  <c r="AE1491" i="1"/>
  <c r="AE1517" i="1"/>
  <c r="AE1514" i="1"/>
  <c r="AE1557" i="1"/>
  <c r="AE1609" i="1"/>
  <c r="AE1678" i="1"/>
  <c r="AE1725" i="1"/>
  <c r="AE1750" i="1"/>
  <c r="AE1782" i="1"/>
  <c r="AE1794" i="1"/>
  <c r="AE1640" i="1"/>
  <c r="AE1600" i="1"/>
  <c r="AE1829" i="1"/>
  <c r="AE1892" i="1"/>
  <c r="AI110" i="1"/>
  <c r="AI118" i="1"/>
  <c r="AI182" i="1"/>
  <c r="AI654" i="1"/>
  <c r="AI513" i="1"/>
  <c r="AE2889" i="1"/>
  <c r="AE2933" i="1"/>
  <c r="AE3023" i="1"/>
  <c r="AI2335" i="1"/>
  <c r="AI1582" i="1"/>
  <c r="AI1799" i="1"/>
  <c r="AI1001" i="1"/>
  <c r="AI2143" i="1"/>
  <c r="AI1094" i="1"/>
  <c r="AI1646" i="1"/>
  <c r="AI575" i="1"/>
  <c r="AI555" i="1"/>
  <c r="AI79" i="1"/>
  <c r="AI103" i="1"/>
  <c r="AI127" i="1"/>
  <c r="AI135" i="1"/>
  <c r="AI159" i="1"/>
  <c r="AI335" i="1"/>
  <c r="AI455" i="1"/>
  <c r="AI595" i="1"/>
  <c r="AI615" i="1"/>
  <c r="AI631" i="1"/>
  <c r="AI655" i="1"/>
  <c r="AI742" i="1"/>
  <c r="AI766" i="1"/>
  <c r="AI942" i="1"/>
  <c r="AI958" i="1"/>
  <c r="AI1006" i="1"/>
  <c r="AI1994" i="1"/>
  <c r="AI2314" i="1"/>
  <c r="AI1727" i="1"/>
  <c r="AI1014" i="1"/>
  <c r="AI2530" i="1"/>
  <c r="AI1503" i="1"/>
  <c r="AI30" i="1"/>
  <c r="AI262" i="1"/>
  <c r="AI354" i="1"/>
  <c r="AI366" i="1"/>
  <c r="AI374" i="1"/>
  <c r="AI398" i="1"/>
  <c r="AI454" i="1"/>
  <c r="AI478" i="1"/>
  <c r="AI502" i="1"/>
  <c r="AI526" i="1"/>
  <c r="AI566" i="1"/>
  <c r="AI574" i="1"/>
  <c r="AI1559" i="1"/>
  <c r="AE2695" i="1"/>
  <c r="AE2827" i="1"/>
  <c r="AE2828" i="1"/>
  <c r="AE2829" i="1"/>
  <c r="AE2840" i="1"/>
  <c r="AE2850" i="1"/>
  <c r="AE2868" i="1"/>
  <c r="AE2869" i="1"/>
  <c r="X2884" i="1"/>
  <c r="Z2884" i="1" s="1"/>
  <c r="S2884" i="1"/>
  <c r="T2884" i="1" s="1"/>
  <c r="M2892" i="1"/>
  <c r="AE2895" i="1"/>
  <c r="AE2897" i="1"/>
  <c r="AE2898" i="1"/>
  <c r="AE2899" i="1"/>
  <c r="X2924" i="1"/>
  <c r="Z2924" i="1" s="1"/>
  <c r="M2904" i="1"/>
  <c r="AE2911" i="1"/>
  <c r="Y2924" i="1"/>
  <c r="AA2924" i="1" s="1"/>
  <c r="AE2925" i="1"/>
  <c r="AE2926" i="1"/>
  <c r="Y2932" i="1"/>
  <c r="AA2932" i="1" s="1"/>
  <c r="S2940" i="1"/>
  <c r="T2940" i="1" s="1"/>
  <c r="Y2969" i="1"/>
  <c r="AA2969" i="1" s="1"/>
  <c r="M3005" i="1"/>
  <c r="Y3023" i="1"/>
  <c r="AA3023" i="1" s="1"/>
  <c r="S3033" i="1"/>
  <c r="T3033" i="1" s="1"/>
  <c r="AI17" i="1"/>
  <c r="AI198" i="1"/>
  <c r="AI214" i="1"/>
  <c r="AE772" i="1"/>
  <c r="AE660" i="1"/>
  <c r="AE2038" i="1"/>
  <c r="AE2042" i="1"/>
  <c r="AE2046" i="1"/>
  <c r="AE2050" i="1"/>
  <c r="AE1345" i="1"/>
  <c r="AE2065" i="1"/>
  <c r="S2953" i="1"/>
  <c r="T2953" i="1" s="1"/>
  <c r="S2965" i="1"/>
  <c r="T2965" i="1" s="1"/>
  <c r="AE2950" i="1"/>
  <c r="S3005" i="1"/>
  <c r="T3005" i="1" s="1"/>
  <c r="X3023" i="1"/>
  <c r="Z3023" i="1" s="1"/>
  <c r="AI1455" i="1"/>
  <c r="AI1537" i="1"/>
  <c r="AI177" i="1"/>
  <c r="AI590" i="1"/>
  <c r="AI681" i="1"/>
  <c r="AI765" i="1"/>
  <c r="AI1039" i="1"/>
  <c r="AE812" i="1"/>
  <c r="AE798" i="1"/>
  <c r="AE783" i="1"/>
  <c r="AE714" i="1"/>
  <c r="AE694" i="1"/>
  <c r="AE2116" i="1"/>
  <c r="AE2855" i="1"/>
  <c r="AE2876" i="1"/>
  <c r="AE2877" i="1"/>
  <c r="AE2947" i="1"/>
  <c r="AE2961" i="1"/>
  <c r="AI2570" i="1"/>
  <c r="AI2399" i="1"/>
  <c r="AI23" i="1"/>
  <c r="AI535" i="1"/>
  <c r="AI1046" i="1"/>
  <c r="AI2439" i="1"/>
  <c r="AI1102" i="1"/>
  <c r="AI1158" i="1"/>
  <c r="AI2600" i="1"/>
  <c r="AI2135" i="1"/>
  <c r="AI1919" i="1"/>
  <c r="AI1975" i="1"/>
  <c r="AI2247" i="1"/>
  <c r="AI1831" i="1"/>
  <c r="AI1943" i="1"/>
  <c r="AI259" i="1"/>
  <c r="AI1022" i="1"/>
  <c r="AI1166" i="1"/>
  <c r="AI1222" i="1"/>
  <c r="AI1254" i="1"/>
  <c r="AI1326" i="1"/>
  <c r="AI1593" i="1"/>
  <c r="AI190" i="1"/>
  <c r="AI537" i="1"/>
  <c r="AI47" i="1"/>
  <c r="AI918" i="1"/>
  <c r="AI1178" i="1"/>
  <c r="AI1454" i="1"/>
  <c r="AI78" i="1"/>
  <c r="AI2594" i="1"/>
  <c r="AI727" i="1"/>
  <c r="AI831" i="1"/>
  <c r="AI1431" i="1"/>
  <c r="AI150" i="1"/>
  <c r="AI606" i="1"/>
  <c r="AI2226" i="1"/>
  <c r="AI1567" i="1"/>
  <c r="AI2261" i="1"/>
  <c r="AI14" i="1"/>
  <c r="AE823" i="1"/>
  <c r="X2702" i="1"/>
  <c r="Z2702" i="1" s="1"/>
  <c r="AI2702" i="1" s="1"/>
  <c r="AE2713" i="1"/>
  <c r="AE2769" i="1"/>
  <c r="AE2818" i="1"/>
  <c r="AE2820" i="1"/>
  <c r="AE2819" i="1"/>
  <c r="AE2835" i="1"/>
  <c r="AE2837" i="1"/>
  <c r="AE2941" i="1"/>
  <c r="X2953" i="1"/>
  <c r="Z2953" i="1" s="1"/>
  <c r="X2965" i="1"/>
  <c r="Z2965" i="1" s="1"/>
  <c r="AI2965" i="1" s="1"/>
  <c r="M2961" i="1"/>
  <c r="AE2968" i="1"/>
  <c r="X2989" i="1"/>
  <c r="Z2989" i="1" s="1"/>
  <c r="AE2978" i="1"/>
  <c r="X3001" i="1"/>
  <c r="Z3001" i="1" s="1"/>
  <c r="AI694" i="1"/>
  <c r="AE1228" i="1"/>
  <c r="S710" i="1"/>
  <c r="T710" i="1" s="1"/>
  <c r="AE2686" i="1"/>
  <c r="AE2943" i="1"/>
  <c r="Y2948" i="1"/>
  <c r="AA2948" i="1" s="1"/>
  <c r="X2969" i="1"/>
  <c r="Z2969" i="1" s="1"/>
  <c r="Y2961" i="1"/>
  <c r="AA2961" i="1" s="1"/>
  <c r="M2965" i="1"/>
  <c r="AE2959" i="1"/>
  <c r="AI46" i="1"/>
  <c r="AI54" i="1"/>
  <c r="AI254" i="1"/>
  <c r="AI582" i="1"/>
  <c r="AI1535" i="1"/>
  <c r="AI935" i="1"/>
  <c r="AE759" i="1"/>
  <c r="AI735" i="1"/>
  <c r="AE2679" i="1"/>
  <c r="AE2681" i="1"/>
  <c r="AE2696" i="1"/>
  <c r="AE2697" i="1"/>
  <c r="AE2772" i="1"/>
  <c r="AI2447" i="1"/>
  <c r="AI2608" i="1"/>
  <c r="AI31" i="1"/>
  <c r="AI439" i="1"/>
  <c r="AI223" i="1"/>
  <c r="AI1694" i="1"/>
  <c r="AI1847" i="1"/>
  <c r="AI1871" i="1"/>
  <c r="AI2591" i="1"/>
  <c r="AI15" i="1"/>
  <c r="AI1078" i="1"/>
  <c r="AI2639" i="1"/>
  <c r="AI2151" i="1"/>
  <c r="AI1486" i="1"/>
  <c r="AI2487" i="1"/>
  <c r="AI950" i="1"/>
  <c r="AI222" i="1"/>
  <c r="AI1287" i="1"/>
  <c r="AI886" i="1"/>
  <c r="AI894" i="1"/>
  <c r="AI1510" i="1"/>
  <c r="AI1518" i="1"/>
  <c r="AI2519" i="1"/>
  <c r="AI406" i="1"/>
  <c r="AE818" i="1"/>
  <c r="AE814" i="1"/>
  <c r="AE419" i="1"/>
  <c r="AE689" i="1"/>
  <c r="AE659" i="1"/>
  <c r="AE649" i="1"/>
  <c r="AE444" i="1"/>
  <c r="AE625" i="1"/>
  <c r="AE603" i="1"/>
  <c r="AE599" i="1"/>
  <c r="AE576" i="1"/>
  <c r="AE555" i="1"/>
  <c r="AE544" i="1"/>
  <c r="AE452" i="1"/>
  <c r="AE504" i="1"/>
  <c r="AE433" i="1"/>
  <c r="AE488" i="1"/>
  <c r="AE443" i="1"/>
  <c r="AE737" i="1"/>
  <c r="AE320" i="1"/>
  <c r="AE308" i="1"/>
  <c r="AE292" i="1"/>
  <c r="AE280" i="1"/>
  <c r="AE262" i="1"/>
  <c r="AE1539" i="1"/>
  <c r="AE1603" i="1"/>
  <c r="AE1856" i="1"/>
  <c r="AE1934" i="1"/>
  <c r="AE1977" i="1"/>
  <c r="AE1989" i="1"/>
  <c r="AE1990" i="1"/>
  <c r="AE2002" i="1"/>
  <c r="AE2019" i="1"/>
  <c r="AE2031" i="1"/>
  <c r="AE2035" i="1"/>
  <c r="AE2039" i="1"/>
  <c r="AE2040" i="1"/>
  <c r="AE2043" i="1"/>
  <c r="AE2047" i="1"/>
  <c r="AE2051" i="1"/>
  <c r="AI334" i="1"/>
  <c r="AI494" i="1"/>
  <c r="AI1233" i="1"/>
  <c r="AI1471" i="1"/>
  <c r="AE666" i="1"/>
  <c r="AE644" i="1"/>
  <c r="AE586" i="1"/>
  <c r="AE569" i="1"/>
  <c r="AE558" i="1"/>
  <c r="AE537" i="1"/>
  <c r="AE511" i="1"/>
  <c r="AE495" i="1"/>
  <c r="AE648" i="1"/>
  <c r="AE657" i="1"/>
  <c r="AE331" i="1"/>
  <c r="AE321" i="1"/>
  <c r="AE305" i="1"/>
  <c r="AE303" i="1"/>
  <c r="AE247" i="1"/>
  <c r="AE178" i="1"/>
  <c r="AE126" i="1"/>
  <c r="AE70" i="1"/>
  <c r="AE869" i="1"/>
  <c r="AE912" i="1"/>
  <c r="AE943" i="1"/>
  <c r="AE983" i="1"/>
  <c r="AE1050" i="1"/>
  <c r="AE1086" i="1"/>
  <c r="AE1106" i="1"/>
  <c r="AE1178" i="1"/>
  <c r="M2818" i="1"/>
  <c r="S2822" i="1"/>
  <c r="T2822" i="1" s="1"/>
  <c r="S2834" i="1"/>
  <c r="T2834" i="1" s="1"/>
  <c r="X2870" i="1"/>
  <c r="Z2870" i="1" s="1"/>
  <c r="Y2870" i="1"/>
  <c r="AA2870" i="1" s="1"/>
  <c r="Y2838" i="1"/>
  <c r="AA2838" i="1" s="1"/>
  <c r="S2838" i="1"/>
  <c r="T2838" i="1" s="1"/>
  <c r="M2826" i="1"/>
  <c r="X2826" i="1"/>
  <c r="Z2826" i="1" s="1"/>
  <c r="Y2810" i="1"/>
  <c r="AA2810" i="1" s="1"/>
  <c r="X2810" i="1"/>
  <c r="Z2810" i="1" s="1"/>
  <c r="M2806" i="1"/>
  <c r="X2806" i="1"/>
  <c r="Z2806" i="1" s="1"/>
  <c r="M2782" i="1"/>
  <c r="Y2782" i="1"/>
  <c r="AA2782" i="1" s="1"/>
  <c r="X2782" i="1"/>
  <c r="Z2782" i="1" s="1"/>
  <c r="M2774" i="1"/>
  <c r="X2774" i="1"/>
  <c r="Z2774" i="1" s="1"/>
  <c r="Y2774" i="1"/>
  <c r="AA2774" i="1" s="1"/>
  <c r="S2770" i="1"/>
  <c r="T2770" i="1" s="1"/>
  <c r="X2770" i="1"/>
  <c r="Z2770" i="1" s="1"/>
  <c r="S2766" i="1"/>
  <c r="T2766" i="1" s="1"/>
  <c r="X2766" i="1"/>
  <c r="Z2766" i="1" s="1"/>
  <c r="Y2766" i="1"/>
  <c r="AA2766" i="1" s="1"/>
  <c r="M2762" i="1"/>
  <c r="S2762" i="1"/>
  <c r="T2762" i="1" s="1"/>
  <c r="X2762" i="1"/>
  <c r="Z2762" i="1" s="1"/>
  <c r="X2754" i="1"/>
  <c r="Z2754" i="1" s="1"/>
  <c r="S2754" i="1"/>
  <c r="T2754" i="1" s="1"/>
  <c r="M2750" i="1"/>
  <c r="S2750" i="1"/>
  <c r="T2750" i="1" s="1"/>
  <c r="X2750" i="1"/>
  <c r="Z2750" i="1" s="1"/>
  <c r="S2742" i="1"/>
  <c r="T2742" i="1" s="1"/>
  <c r="M2742" i="1"/>
  <c r="X2742" i="1"/>
  <c r="Z2742" i="1" s="1"/>
  <c r="Y2742" i="1"/>
  <c r="AA2742" i="1" s="1"/>
  <c r="S2738" i="1"/>
  <c r="T2738" i="1" s="1"/>
  <c r="X2738" i="1"/>
  <c r="Z2738" i="1" s="1"/>
  <c r="M2738" i="1"/>
  <c r="Y2738" i="1"/>
  <c r="AA2738" i="1" s="1"/>
  <c r="Y2734" i="1"/>
  <c r="AA2734" i="1" s="1"/>
  <c r="X2734" i="1"/>
  <c r="Z2734" i="1" s="1"/>
  <c r="M2734" i="1"/>
  <c r="Y2730" i="1"/>
  <c r="AA2730" i="1" s="1"/>
  <c r="S2730" i="1"/>
  <c r="T2730" i="1" s="1"/>
  <c r="M2726" i="1"/>
  <c r="X2726" i="1"/>
  <c r="Z2726" i="1" s="1"/>
  <c r="S2722" i="1"/>
  <c r="T2722" i="1" s="1"/>
  <c r="M2722" i="1"/>
  <c r="Y2722" i="1"/>
  <c r="AA2722" i="1" s="1"/>
  <c r="S2718" i="1"/>
  <c r="T2718" i="1" s="1"/>
  <c r="X2718" i="1"/>
  <c r="Z2718" i="1" s="1"/>
  <c r="S2714" i="1"/>
  <c r="T2714" i="1" s="1"/>
  <c r="X2714" i="1"/>
  <c r="Z2714" i="1" s="1"/>
  <c r="AI2714" i="1" s="1"/>
  <c r="M2714" i="1"/>
  <c r="M2710" i="1"/>
  <c r="Y2710" i="1"/>
  <c r="AA2710" i="1" s="1"/>
  <c r="X2710" i="1"/>
  <c r="Z2710" i="1" s="1"/>
  <c r="S2710" i="1"/>
  <c r="T2710" i="1" s="1"/>
  <c r="M2706" i="1"/>
  <c r="S2706" i="1"/>
  <c r="T2706" i="1" s="1"/>
  <c r="Y2706" i="1"/>
  <c r="AA2706" i="1" s="1"/>
  <c r="X2706" i="1"/>
  <c r="Z2706" i="1" s="1"/>
  <c r="M2702" i="1"/>
  <c r="S2702" i="1"/>
  <c r="T2702" i="1" s="1"/>
  <c r="X2698" i="1"/>
  <c r="Z2698" i="1" s="1"/>
  <c r="M2698" i="1"/>
  <c r="S2698" i="1"/>
  <c r="T2698" i="1" s="1"/>
  <c r="S2694" i="1"/>
  <c r="T2694" i="1" s="1"/>
  <c r="X2694" i="1"/>
  <c r="Z2694" i="1" s="1"/>
  <c r="M2694" i="1"/>
  <c r="Y2690" i="1"/>
  <c r="AA2690" i="1" s="1"/>
  <c r="X2690" i="1"/>
  <c r="Z2690" i="1" s="1"/>
  <c r="M2690" i="1"/>
  <c r="S2690" i="1"/>
  <c r="T2690" i="1" s="1"/>
  <c r="Y2686" i="1"/>
  <c r="AA2686" i="1" s="1"/>
  <c r="M2686" i="1"/>
  <c r="X2686" i="1"/>
  <c r="Z2686" i="1" s="1"/>
  <c r="M2682" i="1"/>
  <c r="X2682" i="1"/>
  <c r="Z2682" i="1" s="1"/>
  <c r="Y2682" i="1"/>
  <c r="AA2682" i="1" s="1"/>
  <c r="Y2678" i="1"/>
  <c r="AA2678" i="1" s="1"/>
  <c r="X2678" i="1"/>
  <c r="Z2678" i="1" s="1"/>
  <c r="Y2674" i="1"/>
  <c r="AA2674" i="1" s="1"/>
  <c r="M2674" i="1"/>
  <c r="X2674" i="1"/>
  <c r="Z2674" i="1" s="1"/>
  <c r="S2674" i="1"/>
  <c r="T2674" i="1" s="1"/>
  <c r="M2670" i="1"/>
  <c r="S2670" i="1"/>
  <c r="T2670" i="1" s="1"/>
  <c r="Y2670" i="1"/>
  <c r="AA2670" i="1" s="1"/>
  <c r="X2670" i="1"/>
  <c r="Z2670" i="1" s="1"/>
  <c r="Y2666" i="1"/>
  <c r="AA2666" i="1" s="1"/>
  <c r="S2666" i="1"/>
  <c r="T2666" i="1" s="1"/>
  <c r="X2662" i="1"/>
  <c r="Z2662" i="1" s="1"/>
  <c r="M2662" i="1"/>
  <c r="Y2662" i="1"/>
  <c r="AA2662" i="1" s="1"/>
  <c r="M2658" i="1"/>
  <c r="S2658" i="1"/>
  <c r="T2658" i="1" s="1"/>
  <c r="X2658" i="1"/>
  <c r="Z2658" i="1" s="1"/>
  <c r="Y2658" i="1"/>
  <c r="AA2658" i="1" s="1"/>
  <c r="Y2654" i="1"/>
  <c r="AA2654" i="1" s="1"/>
  <c r="X2654" i="1"/>
  <c r="Z2654" i="1" s="1"/>
  <c r="M2650" i="1"/>
  <c r="S2650" i="1"/>
  <c r="T2650" i="1" s="1"/>
  <c r="X2650" i="1"/>
  <c r="Z2650" i="1" s="1"/>
  <c r="AI2650" i="1" s="1"/>
  <c r="Y3016" i="1"/>
  <c r="AA3016" i="1" s="1"/>
  <c r="X3016" i="1"/>
  <c r="Z3016" i="1" s="1"/>
  <c r="M2666" i="1"/>
  <c r="Y2694" i="1"/>
  <c r="AA2694" i="1" s="1"/>
  <c r="Y2750" i="1"/>
  <c r="AA2750" i="1" s="1"/>
  <c r="AE1334" i="1"/>
  <c r="AE1335" i="1"/>
  <c r="AE1338" i="1"/>
  <c r="AE1342" i="1"/>
  <c r="AE1346" i="1"/>
  <c r="AE1351" i="1"/>
  <c r="AE1362" i="1"/>
  <c r="AE1371" i="1"/>
  <c r="AE1374" i="1"/>
  <c r="AE1378" i="1"/>
  <c r="AE1385" i="1"/>
  <c r="AE2054" i="1"/>
  <c r="AE2062" i="1"/>
  <c r="AE2066" i="1"/>
  <c r="AE2074" i="1"/>
  <c r="AE2078" i="1"/>
  <c r="AE2082" i="1"/>
  <c r="X2666" i="1"/>
  <c r="Z2666" i="1" s="1"/>
  <c r="S2654" i="1"/>
  <c r="T2654" i="1" s="1"/>
  <c r="Y2698" i="1"/>
  <c r="AA2698" i="1" s="1"/>
  <c r="X2722" i="1"/>
  <c r="Z2722" i="1" s="1"/>
  <c r="Y2726" i="1"/>
  <c r="AA2726" i="1" s="1"/>
  <c r="Y2758" i="1"/>
  <c r="AA2758" i="1" s="1"/>
  <c r="Y2762" i="1"/>
  <c r="AA2762" i="1" s="1"/>
  <c r="AE2753" i="1"/>
  <c r="AE2758" i="1"/>
  <c r="AE2761" i="1"/>
  <c r="AE2768" i="1"/>
  <c r="AE2838" i="1"/>
  <c r="AE2839" i="1"/>
  <c r="AE2953" i="1"/>
  <c r="AE2956" i="1"/>
  <c r="AE2960" i="1"/>
  <c r="AE2984" i="1"/>
  <c r="AE3009" i="1"/>
  <c r="AE3010" i="1"/>
  <c r="AE3018" i="1"/>
  <c r="AE2687" i="1"/>
  <c r="AE2688" i="1"/>
  <c r="AE2689" i="1"/>
  <c r="AE2780" i="1"/>
  <c r="AE2845" i="1"/>
  <c r="AE2846" i="1"/>
  <c r="AE2847" i="1"/>
  <c r="AE2715" i="1"/>
  <c r="AE2726" i="1"/>
  <c r="AE2809" i="1"/>
  <c r="AE2814" i="1"/>
  <c r="AE2882" i="1"/>
  <c r="AE2917" i="1"/>
  <c r="AE2918" i="1"/>
  <c r="AE2922" i="1"/>
  <c r="AE2923" i="1"/>
  <c r="AE2924" i="1"/>
  <c r="AE2994" i="1"/>
  <c r="AI2607" i="1"/>
  <c r="AI2647" i="1"/>
  <c r="AI2023" i="1"/>
  <c r="AI862" i="1"/>
  <c r="AI551" i="1"/>
  <c r="AI1118" i="1"/>
  <c r="AI1395" i="1"/>
  <c r="AE807" i="1"/>
  <c r="AE782" i="1"/>
  <c r="AE729" i="1"/>
  <c r="AE717" i="1"/>
  <c r="AE705" i="1"/>
  <c r="AI287" i="1"/>
  <c r="AI431" i="1"/>
  <c r="AI1062" i="1"/>
  <c r="AI407" i="1"/>
  <c r="AI543" i="1"/>
  <c r="AI274" i="1"/>
  <c r="AE461" i="1"/>
  <c r="AE346" i="1"/>
  <c r="AE398" i="1"/>
  <c r="AI286" i="1"/>
  <c r="AI342" i="1"/>
  <c r="AE827" i="1"/>
  <c r="AI391" i="1"/>
  <c r="AI451" i="1"/>
  <c r="AI503" i="1"/>
  <c r="AI583" i="1"/>
  <c r="AI1086" i="1"/>
  <c r="AI1915" i="1"/>
  <c r="AI6" i="1"/>
  <c r="AI591" i="1"/>
  <c r="AI790" i="1"/>
  <c r="AI142" i="1"/>
  <c r="M3000" i="1"/>
  <c r="Y3000" i="1"/>
  <c r="AA3000" i="1" s="1"/>
  <c r="Y2976" i="1"/>
  <c r="AA2976" i="1" s="1"/>
  <c r="M2976" i="1"/>
  <c r="S2976" i="1"/>
  <c r="T2976" i="1" s="1"/>
  <c r="S2939" i="1"/>
  <c r="T2939" i="1" s="1"/>
  <c r="X2939" i="1"/>
  <c r="Z2939" i="1" s="1"/>
  <c r="AI2939" i="1" s="1"/>
  <c r="Y2927" i="1"/>
  <c r="AA2927" i="1" s="1"/>
  <c r="M2927" i="1"/>
  <c r="X2919" i="1"/>
  <c r="Z2919" i="1" s="1"/>
  <c r="M2919" i="1"/>
  <c r="Y2919" i="1"/>
  <c r="AA2919" i="1" s="1"/>
  <c r="S2915" i="1"/>
  <c r="T2915" i="1" s="1"/>
  <c r="M2915" i="1"/>
  <c r="M2911" i="1"/>
  <c r="X2911" i="1"/>
  <c r="Z2911" i="1" s="1"/>
  <c r="AI2911" i="1" s="1"/>
  <c r="S2911" i="1"/>
  <c r="T2911" i="1" s="1"/>
  <c r="S2907" i="1"/>
  <c r="T2907" i="1" s="1"/>
  <c r="Y2907" i="1"/>
  <c r="AA2907" i="1" s="1"/>
  <c r="X2899" i="1"/>
  <c r="Z2899" i="1" s="1"/>
  <c r="M2899" i="1"/>
  <c r="Y2899" i="1"/>
  <c r="AA2899" i="1" s="1"/>
  <c r="S2899" i="1"/>
  <c r="T2899" i="1" s="1"/>
  <c r="Y2887" i="1"/>
  <c r="AA2887" i="1" s="1"/>
  <c r="S2887" i="1"/>
  <c r="T2887" i="1" s="1"/>
  <c r="M2883" i="1"/>
  <c r="Y2883" i="1"/>
  <c r="AA2883" i="1" s="1"/>
  <c r="S2883" i="1"/>
  <c r="T2883" i="1" s="1"/>
  <c r="M2879" i="1"/>
  <c r="Y2879" i="1"/>
  <c r="AA2879" i="1" s="1"/>
  <c r="X2879" i="1"/>
  <c r="Z2879" i="1" s="1"/>
  <c r="S2879" i="1"/>
  <c r="T2879" i="1" s="1"/>
  <c r="Y2867" i="1"/>
  <c r="AA2867" i="1" s="1"/>
  <c r="M2867" i="1"/>
  <c r="X2867" i="1"/>
  <c r="Z2867" i="1" s="1"/>
  <c r="Y2863" i="1"/>
  <c r="AA2863" i="1" s="1"/>
  <c r="S2863" i="1"/>
  <c r="T2863" i="1" s="1"/>
  <c r="M2863" i="1"/>
  <c r="S2859" i="1"/>
  <c r="T2859" i="1" s="1"/>
  <c r="M2859" i="1"/>
  <c r="X2859" i="1"/>
  <c r="Z2859" i="1" s="1"/>
  <c r="M2855" i="1"/>
  <c r="X2855" i="1"/>
  <c r="Z2855" i="1" s="1"/>
  <c r="Y2851" i="1"/>
  <c r="AA2851" i="1" s="1"/>
  <c r="S2851" i="1"/>
  <c r="T2851" i="1" s="1"/>
  <c r="X2851" i="1"/>
  <c r="Z2851" i="1" s="1"/>
  <c r="S2847" i="1"/>
  <c r="T2847" i="1" s="1"/>
  <c r="X2847" i="1"/>
  <c r="Z2847" i="1" s="1"/>
  <c r="M2847" i="1"/>
  <c r="M2839" i="1"/>
  <c r="Y2839" i="1"/>
  <c r="AA2839" i="1" s="1"/>
  <c r="X2839" i="1"/>
  <c r="Z2839" i="1" s="1"/>
  <c r="M2835" i="1"/>
  <c r="Y2835" i="1"/>
  <c r="AA2835" i="1" s="1"/>
  <c r="X2835" i="1"/>
  <c r="Z2835" i="1" s="1"/>
  <c r="Y2827" i="1"/>
  <c r="AA2827" i="1" s="1"/>
  <c r="S2827" i="1"/>
  <c r="T2827" i="1" s="1"/>
  <c r="X2827" i="1"/>
  <c r="Z2827" i="1" s="1"/>
  <c r="M2823" i="1"/>
  <c r="Y2823" i="1"/>
  <c r="AA2823" i="1" s="1"/>
  <c r="Y2815" i="1"/>
  <c r="AA2815" i="1" s="1"/>
  <c r="M2815" i="1"/>
  <c r="S2815" i="1"/>
  <c r="T2815" i="1" s="1"/>
  <c r="S2807" i="1"/>
  <c r="T2807" i="1" s="1"/>
  <c r="Y2807" i="1"/>
  <c r="AA2807" i="1" s="1"/>
  <c r="M2803" i="1"/>
  <c r="Y2803" i="1"/>
  <c r="AA2803" i="1" s="1"/>
  <c r="AI2803" i="1" s="1"/>
  <c r="S2803" i="1"/>
  <c r="T2803" i="1" s="1"/>
  <c r="X2787" i="1"/>
  <c r="Z2787" i="1" s="1"/>
  <c r="Y2787" i="1"/>
  <c r="AA2787" i="1" s="1"/>
  <c r="M2787" i="1"/>
  <c r="X2783" i="1"/>
  <c r="Z2783" i="1" s="1"/>
  <c r="Y2783" i="1"/>
  <c r="AA2783" i="1" s="1"/>
  <c r="Y2779" i="1"/>
  <c r="AA2779" i="1" s="1"/>
  <c r="X2779" i="1"/>
  <c r="Z2779" i="1" s="1"/>
  <c r="M2775" i="1"/>
  <c r="X2775" i="1"/>
  <c r="Z2775" i="1" s="1"/>
  <c r="S2759" i="1"/>
  <c r="T2759" i="1" s="1"/>
  <c r="M2759" i="1"/>
  <c r="M2755" i="1"/>
  <c r="Y2755" i="1"/>
  <c r="AA2755" i="1" s="1"/>
  <c r="S2755" i="1"/>
  <c r="T2755" i="1" s="1"/>
  <c r="S2747" i="1"/>
  <c r="T2747" i="1" s="1"/>
  <c r="Y2747" i="1"/>
  <c r="AA2747" i="1" s="1"/>
  <c r="Y2743" i="1"/>
  <c r="AA2743" i="1" s="1"/>
  <c r="X2743" i="1"/>
  <c r="Z2743" i="1" s="1"/>
  <c r="M2739" i="1"/>
  <c r="X2739" i="1"/>
  <c r="Z2739" i="1" s="1"/>
  <c r="Y2735" i="1"/>
  <c r="AA2735" i="1" s="1"/>
  <c r="S2735" i="1"/>
  <c r="T2735" i="1" s="1"/>
  <c r="X2735" i="1"/>
  <c r="Z2735" i="1" s="1"/>
  <c r="M2727" i="1"/>
  <c r="S2727" i="1"/>
  <c r="T2727" i="1" s="1"/>
  <c r="X2727" i="1"/>
  <c r="Z2727" i="1" s="1"/>
  <c r="AI2727" i="1" s="1"/>
  <c r="Y2723" i="1"/>
  <c r="AA2723" i="1" s="1"/>
  <c r="X2723" i="1"/>
  <c r="Z2723" i="1" s="1"/>
  <c r="S2715" i="1"/>
  <c r="T2715" i="1" s="1"/>
  <c r="X2715" i="1"/>
  <c r="Z2715" i="1" s="1"/>
  <c r="S2699" i="1"/>
  <c r="T2699" i="1" s="1"/>
  <c r="X2699" i="1"/>
  <c r="Z2699" i="1" s="1"/>
  <c r="M2691" i="1"/>
  <c r="S2691" i="1"/>
  <c r="T2691" i="1" s="1"/>
  <c r="AE1552" i="1"/>
  <c r="AE1475" i="1"/>
  <c r="AE1513" i="1"/>
  <c r="AE1518" i="1"/>
  <c r="AE1653" i="1"/>
  <c r="AE1654" i="1"/>
  <c r="AE1658" i="1"/>
  <c r="AE1665" i="1"/>
  <c r="AE1666" i="1"/>
  <c r="AE1684" i="1"/>
  <c r="AE1716" i="1"/>
  <c r="AE1724" i="1"/>
  <c r="AE1745" i="1"/>
  <c r="AE1757" i="1"/>
  <c r="AE1781" i="1"/>
  <c r="AE1635" i="1"/>
  <c r="AE2654" i="1"/>
  <c r="AE2655" i="1"/>
  <c r="AE2661" i="1"/>
  <c r="AE2666" i="1"/>
  <c r="AE2667" i="1"/>
  <c r="AE2668" i="1"/>
  <c r="AE2669" i="1"/>
  <c r="AE2677" i="1"/>
  <c r="AE2692" i="1"/>
  <c r="AE2693" i="1"/>
  <c r="AE2700" i="1"/>
  <c r="AE2701" i="1"/>
  <c r="Y2775" i="1"/>
  <c r="AA2775" i="1" s="1"/>
  <c r="M2771" i="1"/>
  <c r="AE2778" i="1"/>
  <c r="X2791" i="1"/>
  <c r="Z2791" i="1" s="1"/>
  <c r="AI2791" i="1" s="1"/>
  <c r="X2815" i="1"/>
  <c r="Z2815" i="1" s="1"/>
  <c r="Y2811" i="1"/>
  <c r="AA2811" i="1" s="1"/>
  <c r="M2819" i="1"/>
  <c r="Y2847" i="1"/>
  <c r="AA2847" i="1" s="1"/>
  <c r="M2827" i="1"/>
  <c r="Y2871" i="1"/>
  <c r="AA2871" i="1" s="1"/>
  <c r="X2927" i="1"/>
  <c r="Z2927" i="1" s="1"/>
  <c r="Y2915" i="1"/>
  <c r="AA2915" i="1" s="1"/>
  <c r="AI2915" i="1" s="1"/>
  <c r="AI695" i="1"/>
  <c r="AE118" i="1"/>
  <c r="AE112" i="1"/>
  <c r="AE110" i="1"/>
  <c r="AE104" i="1"/>
  <c r="AE90" i="1"/>
  <c r="AE88" i="1"/>
  <c r="AE82" i="1"/>
  <c r="AE1200" i="1"/>
  <c r="AE1224" i="1"/>
  <c r="Y2663" i="1"/>
  <c r="AA2663" i="1" s="1"/>
  <c r="AI2663" i="1" s="1"/>
  <c r="S2667" i="1"/>
  <c r="T2667" i="1" s="1"/>
  <c r="AE2656" i="1"/>
  <c r="AE2657" i="1"/>
  <c r="AE2662" i="1"/>
  <c r="AE2663" i="1"/>
  <c r="X2687" i="1"/>
  <c r="Z2687" i="1" s="1"/>
  <c r="Y2699" i="1"/>
  <c r="AA2699" i="1" s="1"/>
  <c r="Y2703" i="1"/>
  <c r="AA2703" i="1" s="1"/>
  <c r="M2699" i="1"/>
  <c r="X2707" i="1"/>
  <c r="Z2707" i="1" s="1"/>
  <c r="AI2707" i="1" s="1"/>
  <c r="S2711" i="1"/>
  <c r="T2711" i="1" s="1"/>
  <c r="M2707" i="1"/>
  <c r="M2719" i="1"/>
  <c r="X2747" i="1"/>
  <c r="Z2747" i="1" s="1"/>
  <c r="S2743" i="1"/>
  <c r="T2743" i="1" s="1"/>
  <c r="M2747" i="1"/>
  <c r="X2755" i="1"/>
  <c r="Z2755" i="1" s="1"/>
  <c r="X2759" i="1"/>
  <c r="Z2759" i="1" s="1"/>
  <c r="AI2759" i="1" s="1"/>
  <c r="S2819" i="1"/>
  <c r="T2819" i="1" s="1"/>
  <c r="M2907" i="1"/>
  <c r="S2919" i="1"/>
  <c r="T2919" i="1" s="1"/>
  <c r="AE2860" i="1"/>
  <c r="AE2862" i="1"/>
  <c r="AE2863" i="1"/>
  <c r="AE2864" i="1"/>
  <c r="AE2865" i="1"/>
  <c r="AE2858" i="1"/>
  <c r="AE2879" i="1"/>
  <c r="AE2880" i="1"/>
  <c r="X3014" i="1"/>
  <c r="Z3014" i="1" s="1"/>
  <c r="AI3014" i="1" s="1"/>
  <c r="AE2767" i="1"/>
  <c r="AE2783" i="1"/>
  <c r="AE2785" i="1"/>
  <c r="AE2787" i="1"/>
  <c r="AE2800" i="1"/>
  <c r="AE2870" i="1"/>
  <c r="AE2901" i="1"/>
  <c r="AE2905" i="1"/>
  <c r="AE2906" i="1"/>
  <c r="AE2904" i="1"/>
  <c r="AE2908" i="1"/>
  <c r="AE2913" i="1"/>
  <c r="AE2965" i="1"/>
  <c r="AE2985" i="1"/>
  <c r="AE2986" i="1"/>
  <c r="AE2998" i="1"/>
  <c r="Y3021" i="1"/>
  <c r="AA3021" i="1" s="1"/>
  <c r="AE2698" i="1"/>
  <c r="AE2704" i="1"/>
  <c r="AE2705" i="1"/>
  <c r="AE2707" i="1"/>
  <c r="AE2708" i="1"/>
  <c r="AE2710" i="1"/>
  <c r="AE2711" i="1"/>
  <c r="AE2805" i="1"/>
  <c r="AE2806" i="1"/>
  <c r="AE2807" i="1"/>
  <c r="AE2816" i="1"/>
  <c r="AE2817" i="1"/>
  <c r="AE2824" i="1"/>
  <c r="AE2826" i="1"/>
  <c r="AE2831" i="1"/>
  <c r="AE2852" i="1"/>
  <c r="AE2853" i="1"/>
  <c r="AE2854" i="1"/>
  <c r="AE2912" i="1"/>
  <c r="AE2910" i="1"/>
  <c r="AE2916" i="1"/>
  <c r="AE2939" i="1"/>
  <c r="AE2945" i="1"/>
  <c r="AE2951" i="1"/>
  <c r="AE2995" i="1"/>
  <c r="S3014" i="1"/>
  <c r="T3014" i="1" s="1"/>
  <c r="AE3020" i="1"/>
  <c r="X3021" i="1"/>
  <c r="Z3021" i="1" s="1"/>
  <c r="AI2095" i="1"/>
  <c r="AI2618" i="1"/>
  <c r="AI2624" i="1"/>
  <c r="AI1710" i="1"/>
  <c r="AI527" i="1"/>
  <c r="AI966" i="1"/>
  <c r="AI2615" i="1"/>
  <c r="AI2386" i="1"/>
  <c r="AI1802" i="1"/>
  <c r="AI599" i="1"/>
  <c r="AI2258" i="1"/>
  <c r="AI1070" i="1"/>
  <c r="AI542" i="1"/>
  <c r="AI1343" i="1"/>
  <c r="AE366" i="1"/>
  <c r="AE45" i="1"/>
  <c r="AE2659" i="1"/>
  <c r="AE2684" i="1"/>
  <c r="AE2712" i="1"/>
  <c r="AE2771" i="1"/>
  <c r="AE2798" i="1"/>
  <c r="AE2781" i="1"/>
  <c r="AE2812" i="1"/>
  <c r="AE2813" i="1"/>
  <c r="X3012" i="1"/>
  <c r="Z3012" i="1" s="1"/>
  <c r="M3012" i="1"/>
  <c r="Y3012" i="1"/>
  <c r="AA3012" i="1" s="1"/>
  <c r="M3008" i="1"/>
  <c r="S3008" i="1"/>
  <c r="T3008" i="1" s="1"/>
  <c r="Y3008" i="1"/>
  <c r="AA3008" i="1" s="1"/>
  <c r="S3004" i="1"/>
  <c r="T3004" i="1" s="1"/>
  <c r="M3004" i="1"/>
  <c r="X3004" i="1"/>
  <c r="Z3004" i="1" s="1"/>
  <c r="M2996" i="1"/>
  <c r="Y2996" i="1"/>
  <c r="AA2996" i="1" s="1"/>
  <c r="AI2996" i="1" s="1"/>
  <c r="S2996" i="1"/>
  <c r="T2996" i="1" s="1"/>
  <c r="M2992" i="1"/>
  <c r="X2992" i="1"/>
  <c r="Z2992" i="1" s="1"/>
  <c r="AI2992" i="1" s="1"/>
  <c r="S2988" i="1"/>
  <c r="T2988" i="1" s="1"/>
  <c r="Y2988" i="1"/>
  <c r="AA2988" i="1" s="1"/>
  <c r="AI2988" i="1" s="1"/>
  <c r="M2988" i="1"/>
  <c r="Y2984" i="1"/>
  <c r="AA2984" i="1" s="1"/>
  <c r="M2984" i="1"/>
  <c r="X2984" i="1"/>
  <c r="Z2984" i="1" s="1"/>
  <c r="X2980" i="1"/>
  <c r="Z2980" i="1" s="1"/>
  <c r="Y2980" i="1"/>
  <c r="AA2980" i="1" s="1"/>
  <c r="S2980" i="1"/>
  <c r="T2980" i="1" s="1"/>
  <c r="S2972" i="1"/>
  <c r="T2972" i="1" s="1"/>
  <c r="Y2972" i="1"/>
  <c r="AA2972" i="1" s="1"/>
  <c r="X2972" i="1"/>
  <c r="Z2972" i="1" s="1"/>
  <c r="M2972" i="1"/>
  <c r="M2968" i="1"/>
  <c r="S2968" i="1"/>
  <c r="T2968" i="1" s="1"/>
  <c r="X2968" i="1"/>
  <c r="Z2968" i="1" s="1"/>
  <c r="Y2968" i="1"/>
  <c r="AA2968" i="1" s="1"/>
  <c r="M2964" i="1"/>
  <c r="S2964" i="1"/>
  <c r="T2964" i="1" s="1"/>
  <c r="X2964" i="1"/>
  <c r="Z2964" i="1" s="1"/>
  <c r="Y2964" i="1"/>
  <c r="AA2964" i="1" s="1"/>
  <c r="M2960" i="1"/>
  <c r="S2960" i="1"/>
  <c r="T2960" i="1" s="1"/>
  <c r="Y2960" i="1"/>
  <c r="AA2960" i="1" s="1"/>
  <c r="M2956" i="1"/>
  <c r="X2956" i="1"/>
  <c r="Z2956" i="1" s="1"/>
  <c r="Y2956" i="1"/>
  <c r="AA2956" i="1" s="1"/>
  <c r="S2956" i="1"/>
  <c r="T2956" i="1" s="1"/>
  <c r="X2951" i="1"/>
  <c r="Z2951" i="1" s="1"/>
  <c r="S2951" i="1"/>
  <c r="T2951" i="1" s="1"/>
  <c r="M2951" i="1"/>
  <c r="Y2951" i="1"/>
  <c r="AA2951" i="1" s="1"/>
  <c r="M2947" i="1"/>
  <c r="X2947" i="1"/>
  <c r="Z2947" i="1" s="1"/>
  <c r="Y2947" i="1"/>
  <c r="AA2947" i="1" s="1"/>
  <c r="S2947" i="1"/>
  <c r="T2947" i="1" s="1"/>
  <c r="AE21" i="1"/>
  <c r="AE832" i="1"/>
  <c r="AE1912" i="1"/>
  <c r="M2898" i="1"/>
  <c r="X2898" i="1"/>
  <c r="Z2898" i="1" s="1"/>
  <c r="Y2882" i="1"/>
  <c r="AA2882" i="1" s="1"/>
  <c r="M2882" i="1"/>
  <c r="S2842" i="1"/>
  <c r="T2842" i="1" s="1"/>
  <c r="X2842" i="1"/>
  <c r="Z2842" i="1" s="1"/>
  <c r="X2834" i="1"/>
  <c r="Z2834" i="1" s="1"/>
  <c r="Y2834" i="1"/>
  <c r="AA2834" i="1" s="1"/>
  <c r="X2818" i="1"/>
  <c r="Z2818" i="1" s="1"/>
  <c r="AI2818" i="1" s="1"/>
  <c r="S2818" i="1"/>
  <c r="T2818" i="1" s="1"/>
  <c r="Y2814" i="1"/>
  <c r="AA2814" i="1" s="1"/>
  <c r="X2814" i="1"/>
  <c r="Z2814" i="1" s="1"/>
  <c r="M2802" i="1"/>
  <c r="Y2802" i="1"/>
  <c r="AA2802" i="1" s="1"/>
  <c r="X2802" i="1"/>
  <c r="Z2802" i="1" s="1"/>
  <c r="M2798" i="1"/>
  <c r="S2798" i="1"/>
  <c r="T2798" i="1" s="1"/>
  <c r="X2798" i="1"/>
  <c r="Z2798" i="1" s="1"/>
  <c r="AI2798" i="1" s="1"/>
  <c r="M2794" i="1"/>
  <c r="X2794" i="1"/>
  <c r="Z2794" i="1" s="1"/>
  <c r="Y2790" i="1"/>
  <c r="AA2790" i="1" s="1"/>
  <c r="X2790" i="1"/>
  <c r="Z2790" i="1" s="1"/>
  <c r="Y2786" i="1"/>
  <c r="AA2786" i="1" s="1"/>
  <c r="AI2786" i="1" s="1"/>
  <c r="M2786" i="1"/>
  <c r="M2778" i="1"/>
  <c r="X2778" i="1"/>
  <c r="Z2778" i="1" s="1"/>
  <c r="AI2778" i="1" s="1"/>
  <c r="Y2770" i="1"/>
  <c r="AA2770" i="1" s="1"/>
  <c r="M2770" i="1"/>
  <c r="S2758" i="1"/>
  <c r="T2758" i="1" s="1"/>
  <c r="X2758" i="1"/>
  <c r="Z2758" i="1" s="1"/>
  <c r="Y2754" i="1"/>
  <c r="AA2754" i="1" s="1"/>
  <c r="M2754" i="1"/>
  <c r="M2730" i="1"/>
  <c r="X2730" i="1"/>
  <c r="Z2730" i="1" s="1"/>
  <c r="M2718" i="1"/>
  <c r="Y2718" i="1"/>
  <c r="AA2718" i="1" s="1"/>
  <c r="AE1049" i="1"/>
  <c r="AE1146" i="1"/>
  <c r="AE1149" i="1"/>
  <c r="AE1168" i="1"/>
  <c r="AE1176" i="1"/>
  <c r="AE2653" i="1"/>
  <c r="AE2660" i="1"/>
  <c r="AE2664" i="1"/>
  <c r="AE2665" i="1"/>
  <c r="AE2673" i="1"/>
  <c r="AE2674" i="1"/>
  <c r="AE2721" i="1"/>
  <c r="AE2722" i="1"/>
  <c r="AE2723" i="1"/>
  <c r="X3000" i="1"/>
  <c r="Z3000" i="1" s="1"/>
  <c r="AE770" i="1"/>
  <c r="AE741" i="1"/>
  <c r="AE196" i="1"/>
  <c r="AE190" i="1"/>
  <c r="AE166" i="1"/>
  <c r="AE138" i="1"/>
  <c r="AE132" i="1"/>
  <c r="AE128" i="1"/>
  <c r="AE66" i="1"/>
  <c r="AE1591" i="1"/>
  <c r="AE2675" i="1"/>
  <c r="AE2683" i="1"/>
  <c r="AE2718" i="1"/>
  <c r="AE2743" i="1"/>
  <c r="AE2744" i="1"/>
  <c r="AE2844" i="1"/>
  <c r="AE2935" i="1"/>
  <c r="X2960" i="1"/>
  <c r="Z2960" i="1" s="1"/>
  <c r="X2976" i="1"/>
  <c r="Z2976" i="1" s="1"/>
  <c r="S2984" i="1"/>
  <c r="T2984" i="1" s="1"/>
  <c r="S2992" i="1"/>
  <c r="T2992" i="1" s="1"/>
  <c r="Y3004" i="1"/>
  <c r="AA3004" i="1" s="1"/>
  <c r="X3008" i="1"/>
  <c r="Z3008" i="1" s="1"/>
  <c r="M2943" i="1"/>
  <c r="X2943" i="1"/>
  <c r="Z2943" i="1" s="1"/>
  <c r="Y2931" i="1"/>
  <c r="AA2931" i="1" s="1"/>
  <c r="S2931" i="1"/>
  <c r="T2931" i="1" s="1"/>
  <c r="X2931" i="1"/>
  <c r="Z2931" i="1" s="1"/>
  <c r="S2923" i="1"/>
  <c r="T2923" i="1" s="1"/>
  <c r="Y2923" i="1"/>
  <c r="AA2923" i="1" s="1"/>
  <c r="X2923" i="1"/>
  <c r="Z2923" i="1" s="1"/>
  <c r="S2903" i="1"/>
  <c r="T2903" i="1" s="1"/>
  <c r="X2903" i="1"/>
  <c r="Z2903" i="1" s="1"/>
  <c r="AI2903" i="1" s="1"/>
  <c r="S2895" i="1"/>
  <c r="T2895" i="1" s="1"/>
  <c r="Y2895" i="1"/>
  <c r="AA2895" i="1" s="1"/>
  <c r="AI2895" i="1" s="1"/>
  <c r="M2887" i="1"/>
  <c r="X2887" i="1"/>
  <c r="Z2887" i="1" s="1"/>
  <c r="Y2875" i="1"/>
  <c r="AA2875" i="1" s="1"/>
  <c r="S2875" i="1"/>
  <c r="T2875" i="1" s="1"/>
  <c r="S2855" i="1"/>
  <c r="T2855" i="1" s="1"/>
  <c r="Y2855" i="1"/>
  <c r="AA2855" i="1" s="1"/>
  <c r="Y2731" i="1"/>
  <c r="AA2731" i="1" s="1"/>
  <c r="M2731" i="1"/>
  <c r="X2731" i="1"/>
  <c r="Z2731" i="1" s="1"/>
  <c r="AE2782" i="1"/>
  <c r="X2807" i="1"/>
  <c r="Z2807" i="1" s="1"/>
  <c r="S2811" i="1"/>
  <c r="T2811" i="1" s="1"/>
  <c r="M2795" i="1"/>
  <c r="M2791" i="1"/>
  <c r="AE2789" i="1"/>
  <c r="AE2796" i="1"/>
  <c r="M2799" i="1"/>
  <c r="AE2815" i="1"/>
  <c r="S2823" i="1"/>
  <c r="T2823" i="1" s="1"/>
  <c r="Y2831" i="1"/>
  <c r="AA2831" i="1" s="1"/>
  <c r="AI2831" i="1" s="1"/>
  <c r="S2835" i="1"/>
  <c r="T2835" i="1" s="1"/>
  <c r="S2839" i="1"/>
  <c r="T2839" i="1" s="1"/>
  <c r="S2843" i="1"/>
  <c r="T2843" i="1" s="1"/>
  <c r="M2851" i="1"/>
  <c r="M2831" i="1"/>
  <c r="AE2851" i="1"/>
  <c r="S2867" i="1"/>
  <c r="T2867" i="1" s="1"/>
  <c r="S2731" i="1"/>
  <c r="T2731" i="1" s="1"/>
  <c r="X2871" i="1"/>
  <c r="Z2871" i="1" s="1"/>
  <c r="M2895" i="1"/>
  <c r="M2903" i="1"/>
  <c r="S2927" i="1"/>
  <c r="T2927" i="1" s="1"/>
  <c r="AE2903" i="1"/>
  <c r="AE2914" i="1"/>
  <c r="AE2915" i="1"/>
  <c r="M2939" i="1"/>
  <c r="AE2725" i="1"/>
  <c r="AE2727" i="1"/>
  <c r="AE2728" i="1"/>
  <c r="AE2735" i="1"/>
  <c r="X2751" i="1"/>
  <c r="Z2751" i="1" s="1"/>
  <c r="AE2747" i="1"/>
  <c r="AE2750" i="1"/>
  <c r="AE2777" i="1"/>
  <c r="X2799" i="1"/>
  <c r="Z2799" i="1" s="1"/>
  <c r="AE2784" i="1"/>
  <c r="AE2791" i="1"/>
  <c r="AE2795" i="1"/>
  <c r="AE2803" i="1"/>
  <c r="AE2804" i="1"/>
  <c r="X2823" i="1"/>
  <c r="Z2823" i="1" s="1"/>
  <c r="M2843" i="1"/>
  <c r="X2863" i="1"/>
  <c r="Z2863" i="1" s="1"/>
  <c r="Y2859" i="1"/>
  <c r="AA2859" i="1" s="1"/>
  <c r="AE2856" i="1"/>
  <c r="AE2857" i="1"/>
  <c r="AE2861" i="1"/>
  <c r="AE2866" i="1"/>
  <c r="X2875" i="1"/>
  <c r="Z2875" i="1" s="1"/>
  <c r="M2875" i="1"/>
  <c r="AE2878" i="1"/>
  <c r="X2883" i="1"/>
  <c r="Z2883" i="1" s="1"/>
  <c r="X2891" i="1"/>
  <c r="Z2891" i="1" s="1"/>
  <c r="Y2891" i="1"/>
  <c r="AA2891" i="1" s="1"/>
  <c r="M2891" i="1"/>
  <c r="AE2888" i="1"/>
  <c r="AE2890" i="1"/>
  <c r="AE2893" i="1"/>
  <c r="X2907" i="1"/>
  <c r="Z2907" i="1" s="1"/>
  <c r="Y2943" i="1"/>
  <c r="AA2943" i="1" s="1"/>
  <c r="M2931" i="1"/>
  <c r="S2935" i="1"/>
  <c r="T2935" i="1" s="1"/>
  <c r="AE2932" i="1"/>
  <c r="Y2935" i="1"/>
  <c r="AA2935" i="1" s="1"/>
  <c r="AE2936" i="1"/>
  <c r="AE2955" i="1"/>
  <c r="AE2963" i="1"/>
  <c r="AE2967" i="1"/>
  <c r="AE2983" i="1"/>
  <c r="AE3005" i="1"/>
  <c r="AE3007" i="1"/>
  <c r="AB3046" i="1"/>
  <c r="AB3043" i="1"/>
  <c r="AB3042" i="1"/>
  <c r="AB3041" i="1"/>
  <c r="AB3044" i="1"/>
  <c r="AB3047" i="1"/>
  <c r="AB3045" i="1"/>
  <c r="AB3040" i="1"/>
  <c r="AB3039" i="1"/>
  <c r="AB3038" i="1"/>
  <c r="AB3037" i="1"/>
  <c r="AE3021" i="1"/>
  <c r="AB2592" i="1"/>
  <c r="AE2962" i="1"/>
  <c r="AE2966" i="1"/>
  <c r="AE2980" i="1"/>
  <c r="AE2991" i="1"/>
  <c r="AE3011" i="1"/>
  <c r="AE3016" i="1"/>
  <c r="AE3028" i="1"/>
  <c r="AE2871" i="1"/>
  <c r="AE2874" i="1"/>
  <c r="AE2883" i="1"/>
  <c r="AE2885" i="1"/>
  <c r="AE2887" i="1"/>
  <c r="AE2920" i="1"/>
  <c r="AE2921" i="1"/>
  <c r="AE2919" i="1"/>
  <c r="AE2881" i="1"/>
  <c r="AE2927" i="1"/>
  <c r="AE2930" i="1"/>
  <c r="AE2946" i="1"/>
  <c r="AE2948" i="1"/>
  <c r="AE2969" i="1"/>
  <c r="AE2971" i="1"/>
  <c r="AE2990" i="1"/>
  <c r="AE2996" i="1"/>
  <c r="AE2997" i="1"/>
  <c r="AE3003" i="1"/>
  <c r="AE3013" i="1"/>
  <c r="M3014" i="1"/>
  <c r="AE3014" i="1"/>
  <c r="S3016" i="1"/>
  <c r="T3016" i="1" s="1"/>
  <c r="F2" i="15"/>
  <c r="D2" i="15"/>
  <c r="J3" i="9"/>
  <c r="K3" i="9"/>
  <c r="K4" i="9"/>
  <c r="AB2626" i="1"/>
  <c r="AB2632" i="1"/>
  <c r="AB2631" i="1"/>
  <c r="AB109" i="1"/>
  <c r="AB2014" i="1"/>
  <c r="AB45" i="1"/>
  <c r="AB2354" i="1"/>
  <c r="AB999" i="1"/>
  <c r="AB1529" i="1"/>
  <c r="AB1835" i="1"/>
  <c r="AB1590" i="1"/>
  <c r="AB649" i="1"/>
  <c r="AB2033" i="1"/>
  <c r="AB1475" i="1"/>
  <c r="AB2751" i="1"/>
  <c r="AB2819" i="1"/>
  <c r="AB1839" i="1"/>
  <c r="AB1970" i="1"/>
  <c r="AB199" i="1"/>
  <c r="AB2625" i="1"/>
  <c r="AB2616" i="1"/>
  <c r="AB2398" i="1"/>
  <c r="AB1107" i="1"/>
  <c r="AB1252" i="1"/>
  <c r="AB1827" i="1"/>
  <c r="AB2446" i="1"/>
  <c r="AB61" i="1"/>
  <c r="AB890" i="1"/>
  <c r="AB886" i="1"/>
  <c r="AB2404" i="1"/>
  <c r="AB952" i="1"/>
  <c r="AB1192" i="1"/>
  <c r="AB174" i="1"/>
  <c r="AB128" i="1"/>
  <c r="AB2700" i="1"/>
  <c r="AB2770" i="1"/>
  <c r="AB2856" i="1"/>
  <c r="AB2400" i="1"/>
  <c r="AB2640" i="1"/>
  <c r="AB2368" i="1"/>
  <c r="AB92" i="1"/>
  <c r="AB1817" i="1"/>
  <c r="AB86" i="1"/>
  <c r="AB2401" i="1"/>
  <c r="AB1714" i="1"/>
  <c r="AB474" i="1"/>
  <c r="AB1591" i="1"/>
  <c r="AB1391" i="1"/>
  <c r="AB2229" i="1"/>
  <c r="AB725" i="1"/>
  <c r="AB2647" i="1"/>
  <c r="AB1366" i="1"/>
  <c r="AB1408" i="1"/>
  <c r="AB2714" i="1"/>
  <c r="AB2729" i="1"/>
  <c r="AB2797" i="1"/>
  <c r="AB2844" i="1"/>
  <c r="AB285" i="1"/>
  <c r="AB2618" i="1"/>
  <c r="AB2635" i="1"/>
  <c r="AB2621" i="1"/>
  <c r="AB2642" i="1"/>
  <c r="AB2634" i="1"/>
  <c r="AB2607" i="1"/>
  <c r="AB2646" i="1"/>
  <c r="AB2437" i="1"/>
  <c r="AB2355" i="1"/>
  <c r="AB1170" i="1"/>
  <c r="AB1730" i="1"/>
  <c r="AB723" i="1"/>
  <c r="AB881" i="1"/>
  <c r="AB1000" i="1"/>
  <c r="AB70" i="1"/>
  <c r="AB2265" i="1"/>
  <c r="AB589" i="1"/>
  <c r="AB626" i="1"/>
  <c r="AB525" i="1"/>
  <c r="AB1384" i="1"/>
  <c r="AB466" i="1"/>
  <c r="AB2448" i="1"/>
  <c r="AB2408" i="1"/>
  <c r="AB2372" i="1"/>
  <c r="AB2207" i="1"/>
  <c r="AB1470" i="1"/>
  <c r="AB540" i="1"/>
  <c r="AB217" i="1"/>
  <c r="AB1016" i="1"/>
  <c r="AB325" i="1"/>
  <c r="AB943" i="1"/>
  <c r="AB146" i="1"/>
  <c r="AB928" i="1"/>
  <c r="AB1396" i="1"/>
  <c r="AB1888" i="1"/>
  <c r="AB1558" i="1"/>
  <c r="AB108" i="1"/>
  <c r="AB2393" i="1"/>
  <c r="AB1762" i="1"/>
  <c r="AB1320" i="1"/>
  <c r="AB661" i="1"/>
  <c r="AB379" i="1"/>
  <c r="AB2072" i="1"/>
  <c r="AB1843" i="1"/>
  <c r="AB107" i="1"/>
  <c r="AB693" i="1"/>
  <c r="AB1420" i="1"/>
  <c r="AB1662" i="1"/>
  <c r="AB1739" i="1"/>
  <c r="AB1628" i="1"/>
  <c r="AB1028" i="1"/>
  <c r="AB1815" i="1"/>
  <c r="AB2440" i="1"/>
  <c r="AB1502" i="1"/>
  <c r="AB1924" i="1"/>
  <c r="AB2660" i="1"/>
  <c r="AB2653" i="1"/>
  <c r="AB2683" i="1"/>
  <c r="AB2689" i="1"/>
  <c r="AB2694" i="1"/>
  <c r="AB2733" i="1"/>
  <c r="AB2742" i="1"/>
  <c r="AB2753" i="1"/>
  <c r="AB2780" i="1"/>
  <c r="AB2784" i="1"/>
  <c r="AB2805" i="1"/>
  <c r="AB2833" i="1"/>
  <c r="AB2845" i="1"/>
  <c r="AB2849" i="1"/>
  <c r="AB2746" i="1"/>
  <c r="AB1250" i="1"/>
  <c r="AB1008" i="1"/>
  <c r="AB1646" i="1"/>
  <c r="AB2435" i="1"/>
  <c r="AB1498" i="1"/>
  <c r="AB438" i="1"/>
  <c r="AB1566" i="1"/>
  <c r="AB1614" i="1"/>
  <c r="AB1674" i="1"/>
  <c r="AB1678" i="1"/>
  <c r="AB1682" i="1"/>
  <c r="AB1719" i="1"/>
  <c r="AB1727" i="1"/>
  <c r="AB1735" i="1"/>
  <c r="AB2643" i="1"/>
  <c r="AB2627" i="1"/>
  <c r="AB2623" i="1"/>
  <c r="AB2629" i="1"/>
  <c r="AB2615" i="1"/>
  <c r="AB2638" i="1"/>
  <c r="AB2630" i="1"/>
  <c r="AB2644" i="1"/>
  <c r="AB2639" i="1"/>
  <c r="AB2624" i="1"/>
  <c r="AB2422" i="1"/>
  <c r="AB2390" i="1"/>
  <c r="AB914" i="1"/>
  <c r="AB814" i="1"/>
  <c r="AB2242" i="1"/>
  <c r="AB233" i="1"/>
  <c r="AB689" i="1"/>
  <c r="AB879" i="1"/>
  <c r="AB1803" i="1"/>
  <c r="AB509" i="1"/>
  <c r="AB929" i="1"/>
  <c r="AB1764" i="1"/>
  <c r="AB753" i="1"/>
  <c r="AB406" i="1"/>
  <c r="AB1504" i="1"/>
  <c r="AB2620" i="1"/>
  <c r="AB2420" i="1"/>
  <c r="AB1365" i="1"/>
  <c r="AB232" i="1"/>
  <c r="AB996" i="1"/>
  <c r="AB1668" i="1"/>
  <c r="AB2189" i="1"/>
  <c r="AB1982" i="1"/>
  <c r="AB1248" i="1"/>
  <c r="AB1152" i="1"/>
  <c r="AB1149" i="1"/>
  <c r="AB707" i="1"/>
  <c r="AB1418" i="1"/>
  <c r="AB470" i="1"/>
  <c r="AB582" i="1"/>
  <c r="AB1052" i="1"/>
  <c r="AB2462" i="1"/>
  <c r="AB1466" i="1"/>
  <c r="AB1344" i="1"/>
  <c r="AB278" i="1"/>
  <c r="AB1691" i="1"/>
  <c r="AB982" i="1"/>
  <c r="AB424" i="1"/>
  <c r="AB1765" i="1"/>
  <c r="AB2287" i="1"/>
  <c r="AB1865" i="1"/>
  <c r="AB1540" i="1"/>
  <c r="AB440" i="1"/>
  <c r="AB1226" i="1"/>
  <c r="AB1744" i="1"/>
  <c r="AB2382" i="1"/>
  <c r="AB454" i="1"/>
  <c r="AB1104" i="1"/>
  <c r="AB2614" i="1"/>
  <c r="AB2650" i="1"/>
  <c r="AB2673" i="1"/>
  <c r="AB2695" i="1"/>
  <c r="AB2715" i="1"/>
  <c r="AB2727" i="1"/>
  <c r="AB2756" i="1"/>
  <c r="AB2786" i="1"/>
  <c r="AB2776" i="1"/>
  <c r="AB2806" i="1"/>
  <c r="AB2811" i="1"/>
  <c r="AB2837" i="1"/>
  <c r="AB2864" i="1"/>
  <c r="AB2074" i="1"/>
  <c r="AB1946" i="1"/>
  <c r="AB2179" i="1"/>
  <c r="AB55" i="1"/>
  <c r="AB2412" i="1"/>
  <c r="AB2501" i="1"/>
  <c r="Y3036" i="1"/>
  <c r="AA3036" i="1" s="1"/>
  <c r="AB978" i="1"/>
  <c r="AB1105" i="1"/>
  <c r="AB2343" i="1"/>
  <c r="AB2335" i="1"/>
  <c r="AB2251" i="1"/>
  <c r="AB2247" i="1"/>
  <c r="AB2243" i="1"/>
  <c r="AB2239" i="1"/>
  <c r="AB2235" i="1"/>
  <c r="AB2159" i="1"/>
  <c r="AB2051" i="1"/>
  <c r="AB2047" i="1"/>
  <c r="AB2043" i="1"/>
  <c r="AB2039" i="1"/>
  <c r="AB2007" i="1"/>
  <c r="AB1831" i="1"/>
  <c r="AB1666" i="1"/>
  <c r="AB1658" i="1"/>
  <c r="AB1626" i="1"/>
  <c r="AB1606" i="1"/>
  <c r="AB1574" i="1"/>
  <c r="AB2558" i="1"/>
  <c r="AB2577" i="1"/>
  <c r="AB2602" i="1"/>
  <c r="AB980" i="1"/>
  <c r="AB522" i="1"/>
  <c r="AB610" i="1"/>
  <c r="AB2426" i="1"/>
  <c r="AB2472" i="1"/>
  <c r="AB320" i="1"/>
  <c r="AB911" i="1"/>
  <c r="AB1645" i="1"/>
  <c r="AB2406" i="1"/>
  <c r="AB2449" i="1"/>
  <c r="AB116" i="1"/>
  <c r="AB1194" i="1"/>
  <c r="AB224" i="1"/>
  <c r="AB2409" i="1"/>
  <c r="AB2442" i="1"/>
  <c r="AB2522" i="1"/>
  <c r="AB2491" i="1"/>
  <c r="AB2546" i="1"/>
  <c r="AB2565" i="1"/>
  <c r="AB2573" i="1"/>
  <c r="AB2593" i="1"/>
  <c r="AB2596" i="1"/>
  <c r="AB2085" i="1"/>
  <c r="AB2366" i="1"/>
  <c r="AB2385" i="1"/>
  <c r="AB2454" i="1"/>
  <c r="AB2502" i="1"/>
  <c r="AB162" i="1"/>
  <c r="AB264" i="1"/>
  <c r="AB8" i="1"/>
  <c r="AB2434" i="1"/>
  <c r="AB33" i="1"/>
  <c r="AB925" i="1"/>
  <c r="AB2370" i="1"/>
  <c r="AB2387" i="1"/>
  <c r="AB1716" i="1"/>
  <c r="AB2483" i="1"/>
  <c r="AB2020" i="1"/>
  <c r="AB1800" i="1"/>
  <c r="AB1180" i="1"/>
  <c r="AB2060" i="1"/>
  <c r="AB1376" i="1"/>
  <c r="AB241" i="1"/>
  <c r="AB1103" i="1"/>
  <c r="AB130" i="1"/>
  <c r="AB895" i="1"/>
  <c r="AB1527" i="1"/>
  <c r="AB1026" i="1"/>
  <c r="AB461" i="1"/>
  <c r="AB1354" i="1"/>
  <c r="AB2141" i="1"/>
  <c r="AB625" i="1"/>
  <c r="AB1935" i="1"/>
  <c r="AB617" i="1"/>
  <c r="AB673" i="1"/>
  <c r="AB2301" i="1"/>
  <c r="AB1522" i="1"/>
  <c r="AB2084" i="1"/>
  <c r="AB950" i="1"/>
  <c r="AB1703" i="1"/>
  <c r="AB958" i="1"/>
  <c r="AB2447" i="1"/>
  <c r="AB2259" i="1"/>
  <c r="AB2059" i="1"/>
  <c r="AB1895" i="1"/>
  <c r="AB1642" i="1"/>
  <c r="AB1622" i="1"/>
  <c r="AB2532" i="1"/>
  <c r="AB2574" i="1"/>
  <c r="AB2585" i="1"/>
  <c r="AB2598" i="1"/>
  <c r="AB1410" i="1"/>
  <c r="AB2348" i="1"/>
  <c r="AB2405" i="1"/>
  <c r="AB2451" i="1"/>
  <c r="AB2476" i="1"/>
  <c r="AB1619" i="1"/>
  <c r="AB1807" i="1"/>
  <c r="AB2359" i="1"/>
  <c r="AB2397" i="1"/>
  <c r="AB1698" i="1"/>
  <c r="AB1270" i="1"/>
  <c r="AB1983" i="1"/>
  <c r="AB2356" i="1"/>
  <c r="AB2403" i="1"/>
  <c r="AB1554" i="1"/>
  <c r="AB2507" i="1"/>
  <c r="AB2544" i="1"/>
  <c r="AB2566" i="1"/>
  <c r="AB2548" i="1"/>
  <c r="AB2580" i="1"/>
  <c r="AB2611" i="1"/>
  <c r="AB276" i="1"/>
  <c r="AB2358" i="1"/>
  <c r="AB2415" i="1"/>
  <c r="AB2192" i="1"/>
  <c r="AB2503" i="1"/>
  <c r="AB561" i="1"/>
  <c r="AB2329" i="1"/>
  <c r="AB1705" i="1"/>
  <c r="AB2452" i="1"/>
  <c r="AB1722" i="1"/>
  <c r="AB22" i="1"/>
  <c r="AB2357" i="1"/>
  <c r="AB2427" i="1"/>
  <c r="AB2499" i="1"/>
  <c r="AB2521" i="1"/>
  <c r="AB2509" i="1"/>
  <c r="AB2003" i="1"/>
  <c r="AB1362" i="1"/>
  <c r="AB345" i="1"/>
  <c r="AB1636" i="1"/>
  <c r="AB1638" i="1"/>
  <c r="AB120" i="1"/>
  <c r="AB1087" i="1"/>
  <c r="AB566" i="1"/>
  <c r="AB1723" i="1"/>
  <c r="AB1534" i="1"/>
  <c r="AB181" i="1"/>
  <c r="AB1337" i="1"/>
  <c r="AB590" i="1"/>
  <c r="AB1789" i="1"/>
  <c r="AB288" i="1"/>
  <c r="AB1610" i="1"/>
  <c r="AB138" i="1"/>
  <c r="AB281" i="1"/>
  <c r="AB2142" i="1"/>
  <c r="AB1322" i="1"/>
  <c r="AB1734" i="1"/>
  <c r="AB1176" i="1"/>
  <c r="AB2246" i="1"/>
  <c r="AB62" i="1"/>
  <c r="AB912" i="1"/>
  <c r="AB2870" i="1"/>
  <c r="AB2861" i="1"/>
  <c r="AB2860" i="1"/>
  <c r="AB2867" i="1"/>
  <c r="AB2859" i="1"/>
  <c r="AB2850" i="1"/>
  <c r="AB2846" i="1"/>
  <c r="AB2848" i="1"/>
  <c r="AB2831" i="1"/>
  <c r="AB2838" i="1"/>
  <c r="AB2834" i="1"/>
  <c r="AB2826" i="1"/>
  <c r="AB2821" i="1"/>
  <c r="AB1780" i="1"/>
  <c r="AB2223" i="1"/>
  <c r="AB2111" i="1"/>
  <c r="AB2027" i="1"/>
  <c r="AB1995" i="1"/>
  <c r="AB1991" i="1"/>
  <c r="AB1987" i="1"/>
  <c r="AB1779" i="1"/>
  <c r="AB1650" i="1"/>
  <c r="AB1634" i="1"/>
  <c r="AB1630" i="1"/>
  <c r="AB1602" i="1"/>
  <c r="AB1598" i="1"/>
  <c r="AB1562" i="1"/>
  <c r="AB2560" i="1"/>
  <c r="AB2589" i="1"/>
  <c r="AB2579" i="1"/>
  <c r="AB564" i="1"/>
  <c r="AB1585" i="1"/>
  <c r="AB2380" i="1"/>
  <c r="AB2443" i="1"/>
  <c r="AB2468" i="1"/>
  <c r="AB2495" i="1"/>
  <c r="AB1406" i="1"/>
  <c r="AB322" i="1"/>
  <c r="AB1464" i="1"/>
  <c r="AB2425" i="1"/>
  <c r="AB2517" i="1"/>
  <c r="AB937" i="1"/>
  <c r="AB1023" i="1"/>
  <c r="AB802" i="1"/>
  <c r="AB2445" i="1"/>
  <c r="AB2510" i="1"/>
  <c r="AB2486" i="1"/>
  <c r="AB2539" i="1"/>
  <c r="AB2530" i="1"/>
  <c r="AB2563" i="1"/>
  <c r="AB2590" i="1"/>
  <c r="AB2595" i="1"/>
  <c r="AB351" i="1"/>
  <c r="AB476" i="1"/>
  <c r="AB2" i="1"/>
  <c r="AB2456" i="1"/>
  <c r="AB2470" i="1"/>
  <c r="AB1543" i="1"/>
  <c r="AB1757" i="1"/>
  <c r="AB2352" i="1"/>
  <c r="AB2439" i="1"/>
  <c r="AB2515" i="1"/>
  <c r="AB513" i="1"/>
  <c r="AB2131" i="1"/>
  <c r="AB2127" i="1"/>
  <c r="AB1879" i="1"/>
  <c r="AB1859" i="1"/>
  <c r="AB2535" i="1"/>
  <c r="AB304" i="1"/>
  <c r="AB2481" i="1"/>
  <c r="AB2432" i="1"/>
  <c r="AB2379" i="1"/>
  <c r="AB2489" i="1"/>
  <c r="AB2586" i="1"/>
  <c r="AB1363" i="1"/>
  <c r="AB913" i="1"/>
  <c r="AB994" i="1"/>
  <c r="AB58" i="1"/>
  <c r="AB2508" i="1"/>
  <c r="AB2484" i="1"/>
  <c r="AB2337" i="1"/>
  <c r="AB797" i="1"/>
  <c r="AB614" i="1"/>
  <c r="AB2181" i="1"/>
  <c r="AB794" i="1"/>
  <c r="AB738" i="1"/>
  <c r="AB1588" i="1"/>
  <c r="AB1080" i="1"/>
  <c r="AB791" i="1"/>
  <c r="AB2182" i="1"/>
  <c r="AB596" i="1"/>
  <c r="AB2216" i="1"/>
  <c r="AB1205" i="1"/>
  <c r="AB2852" i="1"/>
  <c r="AB2863" i="1"/>
  <c r="AB2869" i="1"/>
  <c r="AB2865" i="1"/>
  <c r="AB2843" i="1"/>
  <c r="AB2827" i="1"/>
  <c r="AB2830" i="1"/>
  <c r="AB2839" i="1"/>
  <c r="AB2825" i="1"/>
  <c r="AB2808" i="1"/>
  <c r="AB2818" i="1"/>
  <c r="AB2801" i="1"/>
  <c r="AB2814" i="1"/>
  <c r="AB2800" i="1"/>
  <c r="AB2809" i="1"/>
  <c r="AB2779" i="1"/>
  <c r="AB2774" i="1"/>
  <c r="AB2768" i="1"/>
  <c r="AB2791" i="1"/>
  <c r="AB2793" i="1"/>
  <c r="AB2789" i="1"/>
  <c r="AB2772" i="1"/>
  <c r="AB2767" i="1"/>
  <c r="AB2757" i="1"/>
  <c r="AB2760" i="1"/>
  <c r="AB2762" i="1"/>
  <c r="AB2740" i="1"/>
  <c r="AB2747" i="1"/>
  <c r="AB2748" i="1"/>
  <c r="AB2734" i="1"/>
  <c r="AB2732" i="1"/>
  <c r="AB2722" i="1"/>
  <c r="AB2719" i="1"/>
  <c r="AB2723" i="1"/>
  <c r="AB2707" i="1"/>
  <c r="AB2716" i="1"/>
  <c r="AB2717" i="1"/>
  <c r="AB2691" i="1"/>
  <c r="AB2706" i="1"/>
  <c r="AB2704" i="1"/>
  <c r="AB2703" i="1"/>
  <c r="AB2690" i="1"/>
  <c r="AB2680" i="1"/>
  <c r="AB2669" i="1"/>
  <c r="AB2686" i="1"/>
  <c r="AB2671" i="1"/>
  <c r="AB2677" i="1"/>
  <c r="AB2667" i="1"/>
  <c r="AB2661" i="1"/>
  <c r="AB31" i="1"/>
  <c r="AB2656" i="1"/>
  <c r="AB2657" i="1"/>
  <c r="AB2654" i="1"/>
  <c r="AB153" i="1"/>
  <c r="AB1458" i="1"/>
  <c r="AB1903" i="1"/>
  <c r="AB2570" i="1"/>
  <c r="AB2360" i="1"/>
  <c r="AB931" i="1"/>
  <c r="AB2487" i="1"/>
  <c r="AB2436" i="1"/>
  <c r="AB2525" i="1"/>
  <c r="AB2538" i="1"/>
  <c r="AB2594" i="1"/>
  <c r="AB2429" i="1"/>
  <c r="AB2361" i="1"/>
  <c r="AB369" i="1"/>
  <c r="AB1463" i="1"/>
  <c r="AB2524" i="1"/>
  <c r="AB687" i="1"/>
  <c r="AB1411" i="1"/>
  <c r="AB2349" i="1"/>
  <c r="AB220" i="1"/>
  <c r="AB765" i="1"/>
  <c r="AB849" i="1"/>
  <c r="AB173" i="1"/>
  <c r="AB1592" i="1"/>
  <c r="AB1361" i="1"/>
  <c r="AB154" i="1"/>
  <c r="AB1951" i="1"/>
  <c r="AB779" i="1"/>
  <c r="AB179" i="1"/>
  <c r="AB2868" i="1"/>
  <c r="AB2854" i="1"/>
  <c r="AB2866" i="1"/>
  <c r="AB2851" i="1"/>
  <c r="AB2841" i="1"/>
  <c r="AB2847" i="1"/>
  <c r="AB2836" i="1"/>
  <c r="AB2840" i="1"/>
  <c r="AB2828" i="1"/>
  <c r="AB2823" i="1"/>
  <c r="AB2812" i="1"/>
  <c r="AB2817" i="1"/>
  <c r="AB2816" i="1"/>
  <c r="AB2813" i="1"/>
  <c r="AB2810" i="1"/>
  <c r="AB2792" i="1"/>
  <c r="AB2781" i="1"/>
  <c r="AB2798" i="1"/>
  <c r="AB2794" i="1"/>
  <c r="AB2788" i="1"/>
  <c r="AB2777" i="1"/>
  <c r="AB2795" i="1"/>
  <c r="AB2790" i="1"/>
  <c r="AB2766" i="1"/>
  <c r="AB2759" i="1"/>
  <c r="AB2752" i="1"/>
  <c r="AB2758" i="1"/>
  <c r="AB2744" i="1"/>
  <c r="AB2739" i="1"/>
  <c r="AB2741" i="1"/>
  <c r="AB2724" i="1"/>
  <c r="AB2721" i="1"/>
  <c r="AB2736" i="1"/>
  <c r="AB2725" i="1"/>
  <c r="AB2726" i="1"/>
  <c r="AB2663" i="1"/>
  <c r="AB2666" i="1"/>
  <c r="AB2668" i="1"/>
  <c r="AB2708" i="1"/>
  <c r="AB2711" i="1"/>
  <c r="AB2712" i="1"/>
  <c r="AB2702" i="1"/>
  <c r="AB2701" i="1"/>
  <c r="AB2693" i="1"/>
  <c r="AB2692" i="1"/>
  <c r="AB2705" i="1"/>
  <c r="AB2672" i="1"/>
  <c r="AB2674" i="1"/>
  <c r="AB2687" i="1"/>
  <c r="AB2681" i="1"/>
  <c r="AB2670" i="1"/>
  <c r="AB2664" i="1"/>
  <c r="AB2651" i="1"/>
  <c r="AB2648" i="1"/>
  <c r="AB104" i="1"/>
  <c r="AB2430" i="1"/>
  <c r="AB1084" i="1"/>
  <c r="AB2597" i="1"/>
  <c r="AB1912" i="1"/>
  <c r="AB5" i="1"/>
  <c r="AB2078" i="1"/>
  <c r="AB2552" i="1"/>
  <c r="AB2312" i="1"/>
  <c r="AB1072" i="1"/>
  <c r="AB432" i="1"/>
  <c r="AB2016" i="1"/>
  <c r="AB2455" i="1"/>
  <c r="AB2492" i="1"/>
  <c r="AB1452" i="1"/>
  <c r="AB1214" i="1"/>
  <c r="AB1777" i="1"/>
  <c r="AB993" i="1"/>
  <c r="AB98" i="1"/>
  <c r="AB326" i="1"/>
  <c r="AB79" i="1"/>
  <c r="AB1953" i="1"/>
  <c r="AB2139" i="1"/>
  <c r="AB1383" i="1"/>
  <c r="AB1595" i="1"/>
  <c r="AB1829" i="1"/>
  <c r="AB248" i="1"/>
  <c r="AB2858" i="1"/>
  <c r="AB2857" i="1"/>
  <c r="AB2862" i="1"/>
  <c r="AB2855" i="1"/>
  <c r="AB2842" i="1"/>
  <c r="AB2829" i="1"/>
  <c r="AB2832" i="1"/>
  <c r="AB2824" i="1"/>
  <c r="AB2807" i="1"/>
  <c r="AB2820" i="1"/>
  <c r="AB2803" i="1"/>
  <c r="AB2815" i="1"/>
  <c r="AB2804" i="1"/>
  <c r="AB2799" i="1"/>
  <c r="AB2782" i="1"/>
  <c r="AB2787" i="1"/>
  <c r="AB2769" i="1"/>
  <c r="AB2764" i="1"/>
  <c r="AB2783" i="1"/>
  <c r="AB2765" i="1"/>
  <c r="AB2785" i="1"/>
  <c r="AB2796" i="1"/>
  <c r="AB2775" i="1"/>
  <c r="AB2754" i="1"/>
  <c r="AB2763" i="1"/>
  <c r="AB2761" i="1"/>
  <c r="AB2743" i="1"/>
  <c r="AB2738" i="1"/>
  <c r="AB2750" i="1"/>
  <c r="AB2730" i="1"/>
  <c r="AB2728" i="1"/>
  <c r="AB2735" i="1"/>
  <c r="AB2720" i="1"/>
  <c r="AB2713" i="1"/>
  <c r="AB2718" i="1"/>
  <c r="AB2710" i="1"/>
  <c r="AB2688" i="1"/>
  <c r="AB2696" i="1"/>
  <c r="AB2697" i="1"/>
  <c r="AB2699" i="1"/>
  <c r="AB2676" i="1"/>
  <c r="AB2675" i="1"/>
  <c r="AB2684" i="1"/>
  <c r="AB2678" i="1"/>
  <c r="AB2679" i="1"/>
  <c r="AB2665" i="1"/>
  <c r="AB2658" i="1"/>
  <c r="AB2652" i="1"/>
  <c r="AB2655" i="1"/>
  <c r="AB2662" i="1"/>
  <c r="AB631" i="1"/>
  <c r="AB832" i="1"/>
  <c r="AB2613" i="1"/>
  <c r="AB1159" i="1"/>
  <c r="AB2417" i="1"/>
  <c r="AB588" i="1"/>
  <c r="AB1676" i="1"/>
  <c r="AB485" i="1"/>
  <c r="AB2034" i="1"/>
  <c r="AB1381" i="1"/>
  <c r="AB2619" i="1"/>
  <c r="AB2641" i="1"/>
  <c r="AB2622" i="1"/>
  <c r="AB2637" i="1"/>
  <c r="AB2617" i="1"/>
  <c r="AB2645" i="1"/>
  <c r="AB2636" i="1"/>
  <c r="AB2628" i="1"/>
  <c r="AB2421" i="1"/>
  <c r="AB6" i="1"/>
  <c r="AB1457" i="1"/>
  <c r="AB140" i="1"/>
  <c r="AB1690" i="1"/>
  <c r="AB1753" i="1"/>
  <c r="AB718" i="1"/>
  <c r="AB103" i="1"/>
  <c r="AB1763" i="1"/>
  <c r="AB90" i="1"/>
  <c r="AB2041" i="1"/>
  <c r="AB1317" i="1"/>
  <c r="AB1578" i="1"/>
  <c r="AB1327" i="1"/>
  <c r="AB1230" i="1"/>
  <c r="AB1549" i="1"/>
  <c r="AB2416" i="1"/>
  <c r="AB2376" i="1"/>
  <c r="AB752" i="1"/>
  <c r="AB603" i="1"/>
  <c r="AB1054" i="1"/>
  <c r="AB293" i="1"/>
  <c r="AB761" i="1"/>
  <c r="AB1567" i="1"/>
  <c r="AB1407" i="1"/>
  <c r="AB714" i="1"/>
  <c r="AB456" i="1"/>
  <c r="AB494" i="1"/>
  <c r="AB117" i="1"/>
  <c r="AB1014" i="1"/>
  <c r="AB2276" i="1"/>
  <c r="AB2453" i="1"/>
  <c r="AB2365" i="1"/>
  <c r="AB113" i="1"/>
  <c r="AB247" i="1"/>
  <c r="AB1506" i="1"/>
  <c r="AB1211" i="1"/>
  <c r="AB1731" i="1"/>
  <c r="AB558" i="1"/>
  <c r="AB2157" i="1"/>
  <c r="AB1639" i="1"/>
  <c r="AB966" i="1"/>
  <c r="AB1608" i="1"/>
  <c r="AB641" i="1"/>
  <c r="AB712" i="1"/>
  <c r="AB853" i="1"/>
  <c r="AB479" i="1"/>
  <c r="AB68" i="1"/>
  <c r="AB237" i="1"/>
  <c r="AB2659" i="1"/>
  <c r="AB2649" i="1"/>
  <c r="AB2685" i="1"/>
  <c r="AB2698" i="1"/>
  <c r="AB2709" i="1"/>
  <c r="AB2737" i="1"/>
  <c r="AB2745" i="1"/>
  <c r="AB2755" i="1"/>
  <c r="AB2771" i="1"/>
  <c r="AB2773" i="1"/>
  <c r="AB2802" i="1"/>
  <c r="AB2822" i="1"/>
  <c r="AB2853" i="1"/>
  <c r="AB553" i="1"/>
  <c r="AB1967" i="1"/>
  <c r="AB1059" i="1"/>
  <c r="AB2466" i="1"/>
  <c r="AB131" i="1"/>
  <c r="AB1877" i="1"/>
  <c r="AB1210" i="1"/>
  <c r="M3036" i="1"/>
  <c r="AB267" i="1"/>
  <c r="S3036" i="1"/>
  <c r="T3036" i="1" s="1"/>
  <c r="AB2557" i="1"/>
  <c r="AB2545" i="1"/>
  <c r="AB2537" i="1"/>
  <c r="AB1618" i="1"/>
  <c r="AB1670" i="1"/>
  <c r="AB1694" i="1"/>
  <c r="AB1767" i="1"/>
  <c r="AB1795" i="1"/>
  <c r="AB1811" i="1"/>
  <c r="AB1847" i="1"/>
  <c r="AB1867" i="1"/>
  <c r="AB1891" i="1"/>
  <c r="AB1919" i="1"/>
  <c r="AB1963" i="1"/>
  <c r="AB1975" i="1"/>
  <c r="AB1979" i="1"/>
  <c r="AB1999" i="1"/>
  <c r="AB2023" i="1"/>
  <c r="AB2103" i="1"/>
  <c r="AB2115" i="1"/>
  <c r="AB2123" i="1"/>
  <c r="AB2143" i="1"/>
  <c r="AB2175" i="1"/>
  <c r="AB2195" i="1"/>
  <c r="AB2219" i="1"/>
  <c r="AB2291" i="1"/>
  <c r="AB2311" i="1"/>
  <c r="AB1948" i="1"/>
  <c r="AB1471" i="1"/>
  <c r="AB1234" i="1"/>
  <c r="AB1004" i="1"/>
  <c r="AB1019" i="1"/>
  <c r="AB1020" i="1"/>
  <c r="AB1702" i="1"/>
  <c r="AB1747" i="1"/>
  <c r="AB1799" i="1"/>
  <c r="AB1823" i="1"/>
  <c r="AB1855" i="1"/>
  <c r="AB1863" i="1"/>
  <c r="AB1871" i="1"/>
  <c r="AB1883" i="1"/>
  <c r="AB1907" i="1"/>
  <c r="AB1923" i="1"/>
  <c r="AB1931" i="1"/>
  <c r="AB1955" i="1"/>
  <c r="AB1959" i="1"/>
  <c r="AB1971" i="1"/>
  <c r="AB2011" i="1"/>
  <c r="AB2035" i="1"/>
  <c r="AB2067" i="1"/>
  <c r="AB2071" i="1"/>
  <c r="AB2151" i="1"/>
  <c r="AB2163" i="1"/>
  <c r="AB2199" i="1"/>
  <c r="AB2263" i="1"/>
  <c r="AB2271" i="1"/>
  <c r="AB2279" i="1"/>
  <c r="AB1661" i="1"/>
  <c r="AB2174" i="1"/>
  <c r="AB39" i="1"/>
  <c r="AB2049" i="1"/>
  <c r="AB1494" i="1"/>
  <c r="AB1450" i="1"/>
  <c r="AB852" i="1"/>
  <c r="AB909" i="1"/>
  <c r="AB1686" i="1"/>
  <c r="AB1710" i="1"/>
  <c r="AB1743" i="1"/>
  <c r="AB1759" i="1"/>
  <c r="AB1771" i="1"/>
  <c r="AB1791" i="1"/>
  <c r="AB1875" i="1"/>
  <c r="AB1887" i="1"/>
  <c r="AB1899" i="1"/>
  <c r="AB1911" i="1"/>
  <c r="AB1915" i="1"/>
  <c r="AB1939" i="1"/>
  <c r="AB2019" i="1"/>
  <c r="AB2055" i="1"/>
  <c r="AB2063" i="1"/>
  <c r="AB2087" i="1"/>
  <c r="AB2091" i="1"/>
  <c r="AB2119" i="1"/>
  <c r="AB2183" i="1"/>
  <c r="AB2211" i="1"/>
  <c r="AB2231" i="1"/>
  <c r="AB2255" i="1"/>
  <c r="AB2267" i="1"/>
  <c r="AB2323" i="1"/>
  <c r="AB2347" i="1"/>
  <c r="AB965" i="1"/>
  <c r="AB48" i="1"/>
  <c r="AB501" i="1"/>
  <c r="AB2154" i="1"/>
  <c r="AB2029" i="1"/>
  <c r="AB831" i="1"/>
  <c r="AB1493" i="1"/>
  <c r="AB1728" i="1"/>
  <c r="AB3035" i="1"/>
  <c r="AB2295" i="1"/>
  <c r="AB2315" i="1"/>
  <c r="AB200" i="1"/>
  <c r="AB222" i="1"/>
  <c r="AB938" i="1"/>
  <c r="AB302" i="1"/>
  <c r="AB1623" i="1"/>
  <c r="AB269" i="1"/>
  <c r="AB97" i="1"/>
  <c r="AB701" i="1"/>
  <c r="AB1481" i="1"/>
  <c r="AB800" i="1"/>
  <c r="AB375" i="1"/>
  <c r="AB340" i="1"/>
  <c r="AB437" i="1"/>
  <c r="AB2136" i="1"/>
  <c r="AB2278" i="1"/>
  <c r="S3035" i="1"/>
  <c r="T3035" i="1" s="1"/>
  <c r="X3035" i="1"/>
  <c r="Z3035" i="1" s="1"/>
  <c r="AI3035" i="1" s="1"/>
  <c r="AB1099" i="1"/>
  <c r="AB175" i="1"/>
  <c r="AB901" i="1"/>
  <c r="AB75" i="1"/>
  <c r="AB389" i="1"/>
  <c r="AB682" i="1"/>
  <c r="AB250" i="1"/>
  <c r="AB1476" i="1"/>
  <c r="AB2164" i="1"/>
  <c r="AB799" i="1"/>
  <c r="AB798" i="1"/>
  <c r="AB391" i="1"/>
  <c r="AB1417" i="1"/>
  <c r="AB19" i="1"/>
  <c r="AB1135" i="1"/>
  <c r="AB1974" i="1"/>
  <c r="AB964" i="1"/>
  <c r="M3035" i="1"/>
  <c r="M3034" i="1"/>
  <c r="AE3034" i="1"/>
  <c r="S3032" i="1"/>
  <c r="T3032" i="1" s="1"/>
  <c r="AB2339" i="1"/>
  <c r="AB460" i="1"/>
  <c r="AB2024" i="1"/>
  <c r="AB2070" i="1"/>
  <c r="AB1644" i="1"/>
  <c r="AB2140" i="1"/>
  <c r="AB1607" i="1"/>
  <c r="AB580" i="1"/>
  <c r="AB1111" i="1"/>
  <c r="AB1076" i="1"/>
  <c r="AB953" i="1"/>
  <c r="AB211" i="1"/>
  <c r="AB1013" i="1"/>
  <c r="AB1958" i="1"/>
  <c r="AB1140" i="1"/>
  <c r="AB1633" i="1"/>
  <c r="AB1936" i="1"/>
  <c r="AB959" i="1"/>
  <c r="AB715" i="1"/>
  <c r="AB728" i="1"/>
  <c r="AB1199" i="1"/>
  <c r="AB805" i="1"/>
  <c r="AB2128" i="1"/>
  <c r="AB2129" i="1"/>
  <c r="AB2066" i="1"/>
  <c r="AB206" i="1"/>
  <c r="AB971" i="1"/>
  <c r="AB2344" i="1"/>
  <c r="AB575" i="1"/>
  <c r="AB756" i="1"/>
  <c r="AB252" i="1"/>
  <c r="AB1742" i="1"/>
  <c r="AB1724" i="1"/>
  <c r="AB2132" i="1"/>
  <c r="AB87" i="1"/>
  <c r="AB822" i="1"/>
  <c r="AB449" i="1"/>
  <c r="AB1006" i="1"/>
  <c r="AB2069" i="1"/>
  <c r="AB816" i="1"/>
  <c r="AB225" i="1"/>
  <c r="AB1526" i="1"/>
  <c r="AB951" i="1"/>
  <c r="AB884" i="1"/>
  <c r="AB824" i="1"/>
  <c r="AB111" i="1"/>
  <c r="AB2121" i="1"/>
  <c r="AB213" i="1"/>
  <c r="AB481" i="1"/>
  <c r="AB2073" i="1"/>
  <c r="AB1833" i="1"/>
  <c r="AB1950" i="1"/>
  <c r="AB1232" i="1"/>
  <c r="AB1495" i="1"/>
  <c r="AB785" i="1"/>
  <c r="AB1616" i="1"/>
  <c r="AB1587" i="1"/>
  <c r="AB532" i="1"/>
  <c r="AB606" i="1"/>
  <c r="AB218" i="1"/>
  <c r="AB2068" i="1"/>
  <c r="AB843" i="1"/>
  <c r="AB726" i="1"/>
  <c r="X3032" i="1"/>
  <c r="Z3032" i="1" s="1"/>
  <c r="AI3032" i="1" s="1"/>
  <c r="AB2299" i="1"/>
  <c r="AB2307" i="1"/>
  <c r="AB2319" i="1"/>
  <c r="AB2327" i="1"/>
  <c r="AB2331" i="1"/>
  <c r="AB1582" i="1"/>
  <c r="AB2089" i="1"/>
  <c r="AB2300" i="1"/>
  <c r="AB467" i="1"/>
  <c r="AB91" i="1"/>
  <c r="AB1044" i="1"/>
  <c r="AB634" i="1"/>
  <c r="AB194" i="1"/>
  <c r="AB1453" i="1"/>
  <c r="AB1138" i="1"/>
  <c r="AB2090" i="1"/>
  <c r="AB708" i="1"/>
  <c r="AB1128" i="1"/>
  <c r="AB986" i="1"/>
  <c r="AB1778" i="1"/>
  <c r="AB255" i="1"/>
  <c r="AB820" i="1"/>
  <c r="AB2076" i="1"/>
  <c r="AB1399" i="1"/>
  <c r="AB429" i="1"/>
  <c r="AB132" i="1"/>
  <c r="AB1852" i="1"/>
  <c r="AB1191" i="1"/>
  <c r="AB384" i="1"/>
  <c r="AB806" i="1"/>
  <c r="AB1821" i="1"/>
  <c r="AB1358" i="1"/>
  <c r="AB1168" i="1"/>
  <c r="AB2088" i="1"/>
  <c r="AB1615" i="1"/>
  <c r="AB1770" i="1"/>
  <c r="AB1647" i="1"/>
  <c r="AB1696" i="1"/>
  <c r="AB2227" i="1"/>
  <c r="AB1082" i="1"/>
  <c r="AB903" i="1"/>
  <c r="AB1787" i="1"/>
  <c r="AB483" i="1"/>
  <c r="AB751" i="1"/>
  <c r="AB185" i="1"/>
  <c r="AB1890" i="1"/>
  <c r="AB1812" i="1"/>
  <c r="AB2303" i="1"/>
  <c r="AB93" i="1"/>
  <c r="AB297" i="1"/>
  <c r="AB1733" i="1"/>
  <c r="AB633" i="1"/>
  <c r="AB236" i="1"/>
  <c r="AB1941" i="1"/>
  <c r="AB2065" i="1"/>
  <c r="AB1551" i="1"/>
  <c r="AB1189" i="1"/>
  <c r="AB623" i="1"/>
  <c r="AB1684" i="1"/>
  <c r="AB729" i="1"/>
  <c r="AB1156" i="1"/>
  <c r="AB560" i="1"/>
  <c r="AB1375" i="1"/>
  <c r="AB2396" i="1"/>
  <c r="AB939" i="1"/>
  <c r="AB793" i="1"/>
  <c r="AB85" i="1"/>
  <c r="AB3030" i="1"/>
  <c r="AB3032" i="1"/>
  <c r="AB300" i="1"/>
  <c r="AB1431" i="1"/>
  <c r="AB1262" i="1"/>
  <c r="AB2158" i="1"/>
  <c r="AB1047" i="1"/>
  <c r="AB600" i="1"/>
  <c r="AB991" i="1"/>
  <c r="AB311" i="1"/>
  <c r="AB1697" i="1"/>
  <c r="AB1874" i="1"/>
  <c r="AB882" i="1"/>
  <c r="AB2244" i="1"/>
  <c r="AB521" i="1"/>
  <c r="AB1296" i="1"/>
  <c r="AB184" i="1"/>
  <c r="AB892" i="1"/>
  <c r="AB1524" i="1"/>
  <c r="AB1926" i="1"/>
  <c r="AB1033" i="1"/>
  <c r="AB1601" i="1"/>
  <c r="AB1389" i="1"/>
  <c r="AB653" i="1"/>
  <c r="AB1468" i="1"/>
  <c r="AB1973" i="1"/>
  <c r="AB731" i="1"/>
  <c r="AB1600" i="1"/>
  <c r="AB1713" i="1"/>
  <c r="AB647" i="1"/>
  <c r="AB2338" i="1"/>
  <c r="AB1808" i="1"/>
  <c r="AB1182" i="1"/>
  <c r="AB212" i="1"/>
  <c r="AB922" i="1"/>
  <c r="AB1838" i="1"/>
  <c r="AB1212" i="1"/>
  <c r="AB238" i="1"/>
  <c r="AB1605" i="1"/>
  <c r="AB2077" i="1"/>
  <c r="AB1057" i="1"/>
  <c r="AB593" i="1"/>
  <c r="AB214" i="1"/>
  <c r="AB657" i="1"/>
  <c r="AB1447" i="1"/>
  <c r="AB866" i="1"/>
  <c r="AB1067" i="1"/>
  <c r="AB836" i="1"/>
  <c r="AB1944" i="1"/>
  <c r="AB1984" i="1"/>
  <c r="AB762" i="1"/>
  <c r="AB1333" i="1"/>
  <c r="AB1783" i="1"/>
  <c r="AB605" i="1"/>
  <c r="AB2110" i="1"/>
  <c r="AB1161" i="1"/>
  <c r="AB416" i="1"/>
  <c r="AB67" i="1"/>
  <c r="AB1768" i="1"/>
  <c r="AB1532" i="1"/>
  <c r="AB2464" i="1"/>
  <c r="AB2588" i="1"/>
  <c r="AB1179" i="1"/>
  <c r="AB2177" i="1"/>
  <c r="AB1160" i="1"/>
  <c r="AB960" i="1"/>
  <c r="M3032" i="1"/>
  <c r="AE3032" i="1"/>
  <c r="M3031" i="1"/>
  <c r="Y3030" i="1"/>
  <c r="AA3030" i="1" s="1"/>
  <c r="S3030" i="1"/>
  <c r="T3030" i="1" s="1"/>
  <c r="X3030" i="1"/>
  <c r="Z3030" i="1" s="1"/>
  <c r="AE3030" i="1"/>
  <c r="AI2648" i="1"/>
  <c r="AI2646" i="1"/>
  <c r="AI2640" i="1"/>
  <c r="AI2636" i="1"/>
  <c r="AI1947" i="1"/>
  <c r="AI1810" i="1"/>
  <c r="AI2563" i="1"/>
  <c r="AI559" i="1"/>
  <c r="AI2642" i="1"/>
  <c r="AI2559" i="1"/>
  <c r="AI2474" i="1"/>
  <c r="AI2375" i="1"/>
  <c r="AI1681" i="1"/>
  <c r="AI2142" i="1"/>
  <c r="AI2234" i="1"/>
  <c r="AI1273" i="1"/>
  <c r="AI622" i="1"/>
  <c r="AI626" i="1"/>
  <c r="AI2423" i="1"/>
  <c r="AI2527" i="1"/>
  <c r="AI2551" i="1"/>
  <c r="AI2606" i="1"/>
  <c r="AI2548" i="1"/>
  <c r="AI2431" i="1"/>
  <c r="AI327" i="1"/>
  <c r="AI471" i="1"/>
  <c r="AI1698" i="1"/>
  <c r="AI2139" i="1"/>
  <c r="AI734" i="1"/>
  <c r="AI2260" i="1"/>
  <c r="S3006" i="1"/>
  <c r="T3006" i="1" s="1"/>
  <c r="Y3006" i="1"/>
  <c r="AA3006" i="1" s="1"/>
  <c r="M3006" i="1"/>
  <c r="S2998" i="1"/>
  <c r="T2998" i="1" s="1"/>
  <c r="X2998" i="1"/>
  <c r="Z2998" i="1" s="1"/>
  <c r="X2994" i="1"/>
  <c r="Z2994" i="1" s="1"/>
  <c r="S2994" i="1"/>
  <c r="T2994" i="1" s="1"/>
  <c r="Y2986" i="1"/>
  <c r="AA2986" i="1" s="1"/>
  <c r="X2986" i="1"/>
  <c r="Z2986" i="1" s="1"/>
  <c r="S2982" i="1"/>
  <c r="T2982" i="1" s="1"/>
  <c r="X2982" i="1"/>
  <c r="Z2982" i="1" s="1"/>
  <c r="Y2982" i="1"/>
  <c r="AA2982" i="1" s="1"/>
  <c r="M2982" i="1"/>
  <c r="X2978" i="1"/>
  <c r="Z2978" i="1" s="1"/>
  <c r="Y2978" i="1"/>
  <c r="AA2978" i="1" s="1"/>
  <c r="M2971" i="1"/>
  <c r="Y2971" i="1"/>
  <c r="AA2971" i="1" s="1"/>
  <c r="X2971" i="1"/>
  <c r="Z2971" i="1" s="1"/>
  <c r="S2971" i="1"/>
  <c r="T2971" i="1" s="1"/>
  <c r="X2966" i="1"/>
  <c r="Z2966" i="1" s="1"/>
  <c r="M2966" i="1"/>
  <c r="Y2966" i="1"/>
  <c r="AA2966" i="1" s="1"/>
  <c r="S2966" i="1"/>
  <c r="T2966" i="1" s="1"/>
  <c r="Y2962" i="1"/>
  <c r="AA2962" i="1" s="1"/>
  <c r="M2962" i="1"/>
  <c r="X2962" i="1"/>
  <c r="Z2962" i="1" s="1"/>
  <c r="S2962" i="1"/>
  <c r="T2962" i="1" s="1"/>
  <c r="M2958" i="1"/>
  <c r="X2958" i="1"/>
  <c r="Z2958" i="1" s="1"/>
  <c r="S2958" i="1"/>
  <c r="T2958" i="1" s="1"/>
  <c r="Y2958" i="1"/>
  <c r="AA2958" i="1" s="1"/>
  <c r="Y2954" i="1"/>
  <c r="AA2954" i="1" s="1"/>
  <c r="X2954" i="1"/>
  <c r="Z2954" i="1" s="1"/>
  <c r="S2954" i="1"/>
  <c r="T2954" i="1" s="1"/>
  <c r="M2954" i="1"/>
  <c r="M2949" i="1"/>
  <c r="X2949" i="1"/>
  <c r="Z2949" i="1" s="1"/>
  <c r="Y2949" i="1"/>
  <c r="AA2949" i="1" s="1"/>
  <c r="S2949" i="1"/>
  <c r="T2949" i="1" s="1"/>
  <c r="M2945" i="1"/>
  <c r="Y2945" i="1"/>
  <c r="AA2945" i="1" s="1"/>
  <c r="X2945" i="1"/>
  <c r="Z2945" i="1" s="1"/>
  <c r="S2945" i="1"/>
  <c r="T2945" i="1" s="1"/>
  <c r="X2941" i="1"/>
  <c r="Z2941" i="1" s="1"/>
  <c r="M2941" i="1"/>
  <c r="Y2941" i="1"/>
  <c r="AA2941" i="1" s="1"/>
  <c r="S2941" i="1"/>
  <c r="T2941" i="1" s="1"/>
  <c r="X2937" i="1"/>
  <c r="Z2937" i="1" s="1"/>
  <c r="M2937" i="1"/>
  <c r="S2933" i="1"/>
  <c r="T2933" i="1" s="1"/>
  <c r="Y2933" i="1"/>
  <c r="AA2933" i="1" s="1"/>
  <c r="M2933" i="1"/>
  <c r="X2933" i="1"/>
  <c r="Z2933" i="1" s="1"/>
  <c r="S2929" i="1"/>
  <c r="T2929" i="1" s="1"/>
  <c r="Y2929" i="1"/>
  <c r="AA2929" i="1" s="1"/>
  <c r="M2929" i="1"/>
  <c r="X2929" i="1"/>
  <c r="Z2929" i="1" s="1"/>
  <c r="S2925" i="1"/>
  <c r="T2925" i="1" s="1"/>
  <c r="M2925" i="1"/>
  <c r="X2925" i="1"/>
  <c r="Z2925" i="1" s="1"/>
  <c r="Y2925" i="1"/>
  <c r="AA2925" i="1" s="1"/>
  <c r="X2921" i="1"/>
  <c r="Z2921" i="1" s="1"/>
  <c r="M2921" i="1"/>
  <c r="Y2921" i="1"/>
  <c r="AA2921" i="1" s="1"/>
  <c r="S2921" i="1"/>
  <c r="T2921" i="1" s="1"/>
  <c r="S2917" i="1"/>
  <c r="T2917" i="1" s="1"/>
  <c r="X2917" i="1"/>
  <c r="Z2917" i="1" s="1"/>
  <c r="Y2917" i="1"/>
  <c r="AA2917" i="1" s="1"/>
  <c r="M2917" i="1"/>
  <c r="Y2913" i="1"/>
  <c r="AA2913" i="1" s="1"/>
  <c r="M2913" i="1"/>
  <c r="X2913" i="1"/>
  <c r="Z2913" i="1" s="1"/>
  <c r="S2913" i="1"/>
  <c r="T2913" i="1" s="1"/>
  <c r="S2909" i="1"/>
  <c r="T2909" i="1" s="1"/>
  <c r="X2909" i="1"/>
  <c r="Z2909" i="1" s="1"/>
  <c r="M2909" i="1"/>
  <c r="Y2909" i="1"/>
  <c r="AA2909" i="1" s="1"/>
  <c r="Y2905" i="1"/>
  <c r="AA2905" i="1" s="1"/>
  <c r="X2905" i="1"/>
  <c r="Z2905" i="1" s="1"/>
  <c r="S2905" i="1"/>
  <c r="T2905" i="1" s="1"/>
  <c r="M2905" i="1"/>
  <c r="M2901" i="1"/>
  <c r="Y2901" i="1"/>
  <c r="AA2901" i="1" s="1"/>
  <c r="X2901" i="1"/>
  <c r="Z2901" i="1" s="1"/>
  <c r="S2901" i="1"/>
  <c r="T2901" i="1" s="1"/>
  <c r="X2897" i="1"/>
  <c r="Z2897" i="1" s="1"/>
  <c r="S2897" i="1"/>
  <c r="T2897" i="1" s="1"/>
  <c r="M2897" i="1"/>
  <c r="Y2897" i="1"/>
  <c r="AA2897" i="1" s="1"/>
  <c r="S2893" i="1"/>
  <c r="T2893" i="1" s="1"/>
  <c r="Y2893" i="1"/>
  <c r="AA2893" i="1" s="1"/>
  <c r="X2893" i="1"/>
  <c r="Z2893" i="1" s="1"/>
  <c r="M2893" i="1"/>
  <c r="S2889" i="1"/>
  <c r="T2889" i="1" s="1"/>
  <c r="X2889" i="1"/>
  <c r="Z2889" i="1" s="1"/>
  <c r="Y2889" i="1"/>
  <c r="AA2889" i="1" s="1"/>
  <c r="M2889" i="1"/>
  <c r="M2885" i="1"/>
  <c r="X2885" i="1"/>
  <c r="Z2885" i="1" s="1"/>
  <c r="Y2885" i="1"/>
  <c r="AA2885" i="1" s="1"/>
  <c r="S2885" i="1"/>
  <c r="T2885" i="1" s="1"/>
  <c r="X2881" i="1"/>
  <c r="Z2881" i="1" s="1"/>
  <c r="S2881" i="1"/>
  <c r="T2881" i="1" s="1"/>
  <c r="Y2881" i="1"/>
  <c r="AA2881" i="1" s="1"/>
  <c r="M2881" i="1"/>
  <c r="M2877" i="1"/>
  <c r="Y2877" i="1"/>
  <c r="AA2877" i="1" s="1"/>
  <c r="X2877" i="1"/>
  <c r="Z2877" i="1" s="1"/>
  <c r="S2877" i="1"/>
  <c r="T2877" i="1" s="1"/>
  <c r="S2873" i="1"/>
  <c r="T2873" i="1" s="1"/>
  <c r="Y2873" i="1"/>
  <c r="AA2873" i="1" s="1"/>
  <c r="X2873" i="1"/>
  <c r="Z2873" i="1" s="1"/>
  <c r="M2873" i="1"/>
  <c r="X2869" i="1"/>
  <c r="Z2869" i="1" s="1"/>
  <c r="S2869" i="1"/>
  <c r="T2869" i="1" s="1"/>
  <c r="Y2869" i="1"/>
  <c r="AA2869" i="1" s="1"/>
  <c r="M2869" i="1"/>
  <c r="Y2865" i="1"/>
  <c r="AA2865" i="1" s="1"/>
  <c r="S2865" i="1"/>
  <c r="T2865" i="1" s="1"/>
  <c r="X2865" i="1"/>
  <c r="Z2865" i="1" s="1"/>
  <c r="M2865" i="1"/>
  <c r="M2861" i="1"/>
  <c r="Y2861" i="1"/>
  <c r="AA2861" i="1" s="1"/>
  <c r="S2861" i="1"/>
  <c r="T2861" i="1" s="1"/>
  <c r="X2861" i="1"/>
  <c r="Z2861" i="1" s="1"/>
  <c r="Y2857" i="1"/>
  <c r="AA2857" i="1" s="1"/>
  <c r="S2857" i="1"/>
  <c r="T2857" i="1" s="1"/>
  <c r="X2857" i="1"/>
  <c r="Z2857" i="1" s="1"/>
  <c r="M2857" i="1"/>
  <c r="Y2853" i="1"/>
  <c r="AA2853" i="1" s="1"/>
  <c r="S2853" i="1"/>
  <c r="T2853" i="1" s="1"/>
  <c r="X2853" i="1"/>
  <c r="Z2853" i="1" s="1"/>
  <c r="M2853" i="1"/>
  <c r="M2849" i="1"/>
  <c r="X2849" i="1"/>
  <c r="Z2849" i="1" s="1"/>
  <c r="S2849" i="1"/>
  <c r="T2849" i="1" s="1"/>
  <c r="Y2849" i="1"/>
  <c r="AA2849" i="1" s="1"/>
  <c r="M2845" i="1"/>
  <c r="S2845" i="1"/>
  <c r="T2845" i="1" s="1"/>
  <c r="Y2845" i="1"/>
  <c r="AA2845" i="1" s="1"/>
  <c r="X2845" i="1"/>
  <c r="Z2845" i="1" s="1"/>
  <c r="S2841" i="1"/>
  <c r="T2841" i="1" s="1"/>
  <c r="Y2841" i="1"/>
  <c r="AA2841" i="1" s="1"/>
  <c r="X2841" i="1"/>
  <c r="Z2841" i="1" s="1"/>
  <c r="M2837" i="1"/>
  <c r="Y2837" i="1"/>
  <c r="AA2837" i="1" s="1"/>
  <c r="X2837" i="1"/>
  <c r="Z2837" i="1" s="1"/>
  <c r="S2837" i="1"/>
  <c r="T2837" i="1" s="1"/>
  <c r="Y2833" i="1"/>
  <c r="AA2833" i="1" s="1"/>
  <c r="S2833" i="1"/>
  <c r="T2833" i="1" s="1"/>
  <c r="M2833" i="1"/>
  <c r="X2833" i="1"/>
  <c r="Z2833" i="1" s="1"/>
  <c r="M2829" i="1"/>
  <c r="S2829" i="1"/>
  <c r="T2829" i="1" s="1"/>
  <c r="Y2829" i="1"/>
  <c r="AA2829" i="1" s="1"/>
  <c r="X2829" i="1"/>
  <c r="Z2829" i="1" s="1"/>
  <c r="M2825" i="1"/>
  <c r="X2825" i="1"/>
  <c r="Z2825" i="1" s="1"/>
  <c r="Y2825" i="1"/>
  <c r="AA2825" i="1" s="1"/>
  <c r="S2825" i="1"/>
  <c r="T2825" i="1" s="1"/>
  <c r="S2821" i="1"/>
  <c r="T2821" i="1" s="1"/>
  <c r="M2821" i="1"/>
  <c r="Y2821" i="1"/>
  <c r="AA2821" i="1" s="1"/>
  <c r="X2821" i="1"/>
  <c r="Z2821" i="1" s="1"/>
  <c r="M2817" i="1"/>
  <c r="Y2817" i="1"/>
  <c r="AA2817" i="1" s="1"/>
  <c r="X2817" i="1"/>
  <c r="Z2817" i="1" s="1"/>
  <c r="S2817" i="1"/>
  <c r="T2817" i="1" s="1"/>
  <c r="X2813" i="1"/>
  <c r="Z2813" i="1" s="1"/>
  <c r="M2813" i="1"/>
  <c r="Y2813" i="1"/>
  <c r="AA2813" i="1" s="1"/>
  <c r="S2813" i="1"/>
  <c r="T2813" i="1" s="1"/>
  <c r="M2809" i="1"/>
  <c r="S2809" i="1"/>
  <c r="T2809" i="1" s="1"/>
  <c r="Y2809" i="1"/>
  <c r="AA2809" i="1" s="1"/>
  <c r="X2809" i="1"/>
  <c r="Z2809" i="1" s="1"/>
  <c r="M2805" i="1"/>
  <c r="Y2805" i="1"/>
  <c r="AA2805" i="1" s="1"/>
  <c r="S2805" i="1"/>
  <c r="T2805" i="1" s="1"/>
  <c r="X2805" i="1"/>
  <c r="Z2805" i="1" s="1"/>
  <c r="Y2801" i="1"/>
  <c r="AA2801" i="1" s="1"/>
  <c r="M2801" i="1"/>
  <c r="S2801" i="1"/>
  <c r="T2801" i="1" s="1"/>
  <c r="X2801" i="1"/>
  <c r="Z2801" i="1" s="1"/>
  <c r="X2797" i="1"/>
  <c r="Z2797" i="1" s="1"/>
  <c r="Y2797" i="1"/>
  <c r="AA2797" i="1" s="1"/>
  <c r="M2797" i="1"/>
  <c r="Y2793" i="1"/>
  <c r="AA2793" i="1" s="1"/>
  <c r="M2793" i="1"/>
  <c r="X2793" i="1"/>
  <c r="Z2793" i="1" s="1"/>
  <c r="X2789" i="1"/>
  <c r="Z2789" i="1" s="1"/>
  <c r="Y2789" i="1"/>
  <c r="AA2789" i="1" s="1"/>
  <c r="M2789" i="1"/>
  <c r="Y2785" i="1"/>
  <c r="AA2785" i="1" s="1"/>
  <c r="M2785" i="1"/>
  <c r="X2785" i="1"/>
  <c r="Z2785" i="1" s="1"/>
  <c r="Y2781" i="1"/>
  <c r="AA2781" i="1" s="1"/>
  <c r="M2781" i="1"/>
  <c r="X2781" i="1"/>
  <c r="Z2781" i="1" s="1"/>
  <c r="Y2777" i="1"/>
  <c r="AA2777" i="1" s="1"/>
  <c r="M2777" i="1"/>
  <c r="X2777" i="1"/>
  <c r="Z2777" i="1" s="1"/>
  <c r="M2773" i="1"/>
  <c r="X2773" i="1"/>
  <c r="Z2773" i="1" s="1"/>
  <c r="Y2773" i="1"/>
  <c r="AA2773" i="1" s="1"/>
  <c r="Y2769" i="1"/>
  <c r="AA2769" i="1" s="1"/>
  <c r="X2769" i="1"/>
  <c r="Z2769" i="1" s="1"/>
  <c r="Y2765" i="1"/>
  <c r="AA2765" i="1" s="1"/>
  <c r="X2765" i="1"/>
  <c r="Z2765" i="1" s="1"/>
  <c r="S2765" i="1"/>
  <c r="T2765" i="1" s="1"/>
  <c r="M2765" i="1"/>
  <c r="Y2761" i="1"/>
  <c r="AA2761" i="1" s="1"/>
  <c r="S2761" i="1"/>
  <c r="T2761" i="1" s="1"/>
  <c r="M2761" i="1"/>
  <c r="X2761" i="1"/>
  <c r="Z2761" i="1" s="1"/>
  <c r="M2757" i="1"/>
  <c r="Y2757" i="1"/>
  <c r="AA2757" i="1" s="1"/>
  <c r="S2757" i="1"/>
  <c r="T2757" i="1" s="1"/>
  <c r="X2757" i="1"/>
  <c r="Z2757" i="1" s="1"/>
  <c r="X2753" i="1"/>
  <c r="Z2753" i="1" s="1"/>
  <c r="S2753" i="1"/>
  <c r="T2753" i="1" s="1"/>
  <c r="M2753" i="1"/>
  <c r="Y2753" i="1"/>
  <c r="AA2753" i="1" s="1"/>
  <c r="M2749" i="1"/>
  <c r="Y2749" i="1"/>
  <c r="AA2749" i="1" s="1"/>
  <c r="X2749" i="1"/>
  <c r="Z2749" i="1" s="1"/>
  <c r="S2749" i="1"/>
  <c r="T2749" i="1" s="1"/>
  <c r="M2745" i="1"/>
  <c r="S2745" i="1"/>
  <c r="T2745" i="1" s="1"/>
  <c r="Y2745" i="1"/>
  <c r="AA2745" i="1" s="1"/>
  <c r="X2745" i="1"/>
  <c r="Z2745" i="1" s="1"/>
  <c r="Y2741" i="1"/>
  <c r="AA2741" i="1" s="1"/>
  <c r="S2741" i="1"/>
  <c r="T2741" i="1" s="1"/>
  <c r="M2741" i="1"/>
  <c r="X2741" i="1"/>
  <c r="Z2741" i="1" s="1"/>
  <c r="M2737" i="1"/>
  <c r="S2737" i="1"/>
  <c r="T2737" i="1" s="1"/>
  <c r="Y2737" i="1"/>
  <c r="AA2737" i="1" s="1"/>
  <c r="X2737" i="1"/>
  <c r="Z2737" i="1" s="1"/>
  <c r="M2733" i="1"/>
  <c r="S2733" i="1"/>
  <c r="T2733" i="1" s="1"/>
  <c r="X2733" i="1"/>
  <c r="Z2733" i="1" s="1"/>
  <c r="Y2733" i="1"/>
  <c r="AA2733" i="1" s="1"/>
  <c r="S2729" i="1"/>
  <c r="T2729" i="1" s="1"/>
  <c r="X2729" i="1"/>
  <c r="Z2729" i="1" s="1"/>
  <c r="M2729" i="1"/>
  <c r="Y2729" i="1"/>
  <c r="AA2729" i="1" s="1"/>
  <c r="Y2725" i="1"/>
  <c r="AA2725" i="1" s="1"/>
  <c r="AI2725" i="1" s="1"/>
  <c r="M2725" i="1"/>
  <c r="M2721" i="1"/>
  <c r="Y2721" i="1"/>
  <c r="AA2721" i="1" s="1"/>
  <c r="X2721" i="1"/>
  <c r="Z2721" i="1" s="1"/>
  <c r="S2721" i="1"/>
  <c r="T2721" i="1" s="1"/>
  <c r="Y2717" i="1"/>
  <c r="AA2717" i="1" s="1"/>
  <c r="X2717" i="1"/>
  <c r="Z2717" i="1" s="1"/>
  <c r="M2717" i="1"/>
  <c r="S2717" i="1"/>
  <c r="T2717" i="1" s="1"/>
  <c r="X2713" i="1"/>
  <c r="Z2713" i="1" s="1"/>
  <c r="S2713" i="1"/>
  <c r="T2713" i="1" s="1"/>
  <c r="Y2713" i="1"/>
  <c r="AA2713" i="1" s="1"/>
  <c r="M2709" i="1"/>
  <c r="S2709" i="1"/>
  <c r="T2709" i="1" s="1"/>
  <c r="X2709" i="1"/>
  <c r="Z2709" i="1" s="1"/>
  <c r="AI2709" i="1" s="1"/>
  <c r="M2705" i="1"/>
  <c r="X2705" i="1"/>
  <c r="Z2705" i="1" s="1"/>
  <c r="S2705" i="1"/>
  <c r="T2705" i="1" s="1"/>
  <c r="Y2705" i="1"/>
  <c r="AA2705" i="1" s="1"/>
  <c r="X2701" i="1"/>
  <c r="Z2701" i="1" s="1"/>
  <c r="S2701" i="1"/>
  <c r="T2701" i="1" s="1"/>
  <c r="M2701" i="1"/>
  <c r="Y2701" i="1"/>
  <c r="AA2701" i="1" s="1"/>
  <c r="M2697" i="1"/>
  <c r="S2697" i="1"/>
  <c r="T2697" i="1" s="1"/>
  <c r="Y2697" i="1"/>
  <c r="AA2697" i="1" s="1"/>
  <c r="M2693" i="1"/>
  <c r="S2693" i="1"/>
  <c r="T2693" i="1" s="1"/>
  <c r="X2693" i="1"/>
  <c r="Z2693" i="1" s="1"/>
  <c r="Y2693" i="1"/>
  <c r="AA2693" i="1" s="1"/>
  <c r="Y2689" i="1"/>
  <c r="AA2689" i="1" s="1"/>
  <c r="X2689" i="1"/>
  <c r="Z2689" i="1" s="1"/>
  <c r="M2689" i="1"/>
  <c r="S2689" i="1"/>
  <c r="T2689" i="1" s="1"/>
  <c r="Y2685" i="1"/>
  <c r="AA2685" i="1" s="1"/>
  <c r="M2685" i="1"/>
  <c r="X2685" i="1"/>
  <c r="Z2685" i="1" s="1"/>
  <c r="X2681" i="1"/>
  <c r="Z2681" i="1" s="1"/>
  <c r="Y2681" i="1"/>
  <c r="AA2681" i="1" s="1"/>
  <c r="X3015" i="1"/>
  <c r="Z3015" i="1" s="1"/>
  <c r="Y3015" i="1"/>
  <c r="AA3015" i="1" s="1"/>
  <c r="M2841" i="1"/>
  <c r="AI2334" i="1"/>
  <c r="AI2218" i="1"/>
  <c r="AI462" i="1"/>
  <c r="AI486" i="1"/>
  <c r="AE360" i="1"/>
  <c r="AI1313" i="1"/>
  <c r="AI1509" i="1"/>
  <c r="M2681" i="1"/>
  <c r="X2697" i="1"/>
  <c r="Z2697" i="1" s="1"/>
  <c r="AE728" i="1"/>
  <c r="AE696" i="1"/>
  <c r="AE526" i="1"/>
  <c r="AE254" i="1"/>
  <c r="AE253" i="1"/>
  <c r="AE124" i="1"/>
  <c r="AE122" i="1"/>
  <c r="AI2673" i="1"/>
  <c r="AE1192" i="1"/>
  <c r="AI414" i="1"/>
  <c r="AI498" i="1"/>
  <c r="AI522" i="1"/>
  <c r="AE793" i="1"/>
  <c r="AE410" i="1"/>
  <c r="AE92" i="1"/>
  <c r="AE2652" i="1"/>
  <c r="AE2709" i="1"/>
  <c r="AE1212" i="1"/>
  <c r="AE1824" i="1"/>
  <c r="AE1828" i="1"/>
  <c r="AE2670" i="1"/>
  <c r="AE2671" i="1"/>
  <c r="AE2682" i="1"/>
  <c r="AE2690" i="1"/>
  <c r="AE2703" i="1"/>
  <c r="AE2733" i="1"/>
  <c r="AE2734" i="1"/>
  <c r="AE2736" i="1"/>
  <c r="AE2737" i="1"/>
  <c r="AE2741" i="1"/>
  <c r="AE2776" i="1"/>
  <c r="AE1519" i="1"/>
  <c r="AE1527" i="1"/>
  <c r="AE2649" i="1"/>
  <c r="AE2650" i="1"/>
  <c r="AE2651" i="1"/>
  <c r="AE2658" i="1"/>
  <c r="AE2676" i="1"/>
  <c r="AE2678" i="1"/>
  <c r="AE2680" i="1"/>
  <c r="AE2691" i="1"/>
  <c r="AE2694" i="1"/>
  <c r="AE2699" i="1"/>
  <c r="AE2706" i="1"/>
  <c r="AE2770" i="1"/>
  <c r="AE2773" i="1"/>
  <c r="AI2794" i="1"/>
  <c r="AE921" i="1"/>
  <c r="AE1056" i="1"/>
  <c r="AE905" i="1"/>
  <c r="AE1425" i="1"/>
  <c r="AE1482" i="1"/>
  <c r="AE1714" i="1"/>
  <c r="AE1950" i="1"/>
  <c r="AE2719" i="1"/>
  <c r="AE2794" i="1"/>
  <c r="AE2685" i="1"/>
  <c r="AE2702" i="1"/>
  <c r="AE2714" i="1"/>
  <c r="AE2716" i="1"/>
  <c r="AE2717" i="1"/>
  <c r="AE2720" i="1"/>
  <c r="AE2738" i="1"/>
  <c r="AE2739" i="1"/>
  <c r="AE2740" i="1"/>
  <c r="AE2745" i="1"/>
  <c r="AE2748" i="1"/>
  <c r="AE2751" i="1"/>
  <c r="AE2765" i="1"/>
  <c r="AE2774" i="1"/>
  <c r="AE2775" i="1"/>
  <c r="AE2801" i="1"/>
  <c r="AE2808" i="1"/>
  <c r="AE2810" i="1"/>
  <c r="AE2811" i="1"/>
  <c r="AE2867" i="1"/>
  <c r="X2890" i="1"/>
  <c r="Z2890" i="1" s="1"/>
  <c r="AI2890" i="1" s="1"/>
  <c r="AE2724" i="1"/>
  <c r="AE2729" i="1"/>
  <c r="AE2732" i="1"/>
  <c r="AE2752" i="1"/>
  <c r="AE2754" i="1"/>
  <c r="AE2755" i="1"/>
  <c r="AE2756" i="1"/>
  <c r="AE2757" i="1"/>
  <c r="AE2759" i="1"/>
  <c r="AE2760" i="1"/>
  <c r="AE2762" i="1"/>
  <c r="AE2763" i="1"/>
  <c r="AE2766" i="1"/>
  <c r="AE2790" i="1"/>
  <c r="AE2793" i="1"/>
  <c r="AE2802" i="1"/>
  <c r="AE2821" i="1"/>
  <c r="AE2822" i="1"/>
  <c r="AE2823" i="1"/>
  <c r="AE2825" i="1"/>
  <c r="AE2841" i="1"/>
  <c r="AE2842" i="1"/>
  <c r="AE2742" i="1"/>
  <c r="AE2764" i="1"/>
  <c r="AE2779" i="1"/>
  <c r="AE2788" i="1"/>
  <c r="AE2833" i="1"/>
  <c r="AE2836" i="1"/>
  <c r="AE2872" i="1"/>
  <c r="AE2873" i="1"/>
  <c r="AE3012" i="1"/>
  <c r="Y2955" i="1"/>
  <c r="AA2955" i="1" s="1"/>
  <c r="M2955" i="1"/>
  <c r="S2946" i="1"/>
  <c r="T2946" i="1" s="1"/>
  <c r="M2946" i="1"/>
  <c r="Y2946" i="1"/>
  <c r="AA2946" i="1" s="1"/>
  <c r="S2934" i="1"/>
  <c r="T2934" i="1" s="1"/>
  <c r="Y2934" i="1"/>
  <c r="AA2934" i="1" s="1"/>
  <c r="X2934" i="1"/>
  <c r="Z2934" i="1" s="1"/>
  <c r="S2926" i="1"/>
  <c r="T2926" i="1" s="1"/>
  <c r="X2926" i="1"/>
  <c r="Z2926" i="1" s="1"/>
  <c r="M2926" i="1"/>
  <c r="Y2926" i="1"/>
  <c r="AA2926" i="1" s="1"/>
  <c r="M2918" i="1"/>
  <c r="Y2918" i="1"/>
  <c r="AA2918" i="1" s="1"/>
  <c r="M2902" i="1"/>
  <c r="Y2902" i="1"/>
  <c r="AA2902" i="1" s="1"/>
  <c r="Y2898" i="1"/>
  <c r="AA2898" i="1" s="1"/>
  <c r="S2898" i="1"/>
  <c r="T2898" i="1" s="1"/>
  <c r="Y2894" i="1"/>
  <c r="AA2894" i="1" s="1"/>
  <c r="X2894" i="1"/>
  <c r="Z2894" i="1" s="1"/>
  <c r="M2890" i="1"/>
  <c r="S2890" i="1"/>
  <c r="T2890" i="1" s="1"/>
  <c r="S2886" i="1"/>
  <c r="T2886" i="1" s="1"/>
  <c r="M2886" i="1"/>
  <c r="X2886" i="1"/>
  <c r="Z2886" i="1" s="1"/>
  <c r="M2878" i="1"/>
  <c r="S2878" i="1"/>
  <c r="T2878" i="1" s="1"/>
  <c r="X2878" i="1"/>
  <c r="Z2878" i="1" s="1"/>
  <c r="Y2878" i="1"/>
  <c r="AA2878" i="1" s="1"/>
  <c r="Y2874" i="1"/>
  <c r="AA2874" i="1" s="1"/>
  <c r="X2874" i="1"/>
  <c r="Z2874" i="1" s="1"/>
  <c r="S2870" i="1"/>
  <c r="T2870" i="1" s="1"/>
  <c r="M2870" i="1"/>
  <c r="S2866" i="1"/>
  <c r="T2866" i="1" s="1"/>
  <c r="X2866" i="1"/>
  <c r="Z2866" i="1" s="1"/>
  <c r="AI2866" i="1" s="1"/>
  <c r="X2862" i="1"/>
  <c r="Z2862" i="1" s="1"/>
  <c r="Y2862" i="1"/>
  <c r="AA2862" i="1" s="1"/>
  <c r="S2862" i="1"/>
  <c r="T2862" i="1" s="1"/>
  <c r="S2858" i="1"/>
  <c r="T2858" i="1" s="1"/>
  <c r="Y2858" i="1"/>
  <c r="AA2858" i="1" s="1"/>
  <c r="M2854" i="1"/>
  <c r="S2854" i="1"/>
  <c r="T2854" i="1" s="1"/>
  <c r="X2854" i="1"/>
  <c r="Z2854" i="1" s="1"/>
  <c r="AI2854" i="1" s="1"/>
  <c r="M2850" i="1"/>
  <c r="S2850" i="1"/>
  <c r="T2850" i="1" s="1"/>
  <c r="X2850" i="1"/>
  <c r="Z2850" i="1" s="1"/>
  <c r="AI2850" i="1" s="1"/>
  <c r="M2846" i="1"/>
  <c r="Y2846" i="1"/>
  <c r="AA2846" i="1" s="1"/>
  <c r="AI2846" i="1" s="1"/>
  <c r="S2846" i="1"/>
  <c r="T2846" i="1" s="1"/>
  <c r="Y2842" i="1"/>
  <c r="AA2842" i="1" s="1"/>
  <c r="M2842" i="1"/>
  <c r="X2838" i="1"/>
  <c r="Z2838" i="1" s="1"/>
  <c r="M2838" i="1"/>
  <c r="Y2830" i="1"/>
  <c r="AA2830" i="1" s="1"/>
  <c r="S2830" i="1"/>
  <c r="T2830" i="1" s="1"/>
  <c r="X2830" i="1"/>
  <c r="Z2830" i="1" s="1"/>
  <c r="Y2826" i="1"/>
  <c r="AA2826" i="1" s="1"/>
  <c r="S2826" i="1"/>
  <c r="T2826" i="1" s="1"/>
  <c r="M2822" i="1"/>
  <c r="Y2822" i="1"/>
  <c r="AA2822" i="1" s="1"/>
  <c r="AI2822" i="1" s="1"/>
  <c r="M2810" i="1"/>
  <c r="S2810" i="1"/>
  <c r="T2810" i="1" s="1"/>
  <c r="Y2806" i="1"/>
  <c r="AA2806" i="1" s="1"/>
  <c r="S2806" i="1"/>
  <c r="T2806" i="1" s="1"/>
  <c r="Y2746" i="1"/>
  <c r="AA2746" i="1" s="1"/>
  <c r="AI2746" i="1" s="1"/>
  <c r="M2746" i="1"/>
  <c r="S2746" i="1"/>
  <c r="T2746" i="1" s="1"/>
  <c r="AE2792" i="1"/>
  <c r="AE2843" i="1"/>
  <c r="AI2856" i="1"/>
  <c r="AE2859" i="1"/>
  <c r="AE2886" i="1"/>
  <c r="AE2892" i="1"/>
  <c r="AE2970" i="1"/>
  <c r="AE2972" i="1"/>
  <c r="AE2974" i="1"/>
  <c r="AE2999" i="1"/>
  <c r="AE3000" i="1"/>
  <c r="AE2731" i="1"/>
  <c r="AE2875" i="1"/>
  <c r="AE2891" i="1"/>
  <c r="AE2928" i="1"/>
  <c r="AE2929" i="1"/>
  <c r="AE2940" i="1"/>
  <c r="AE2942" i="1"/>
  <c r="AE2987" i="1"/>
  <c r="AE2993" i="1"/>
  <c r="AE2746" i="1"/>
  <c r="AE2749" i="1"/>
  <c r="AE2884" i="1"/>
  <c r="AE3001" i="1"/>
  <c r="AE3002" i="1"/>
  <c r="AE3008" i="1"/>
  <c r="Y3022" i="1"/>
  <c r="AA3022" i="1" s="1"/>
  <c r="M3022" i="1"/>
  <c r="X3022" i="1"/>
  <c r="Z3022" i="1" s="1"/>
  <c r="Y3033" i="1"/>
  <c r="AA3033" i="1" s="1"/>
  <c r="X3033" i="1"/>
  <c r="Z3033" i="1" s="1"/>
  <c r="AB3033" i="1"/>
  <c r="AE3035" i="1"/>
  <c r="AE2907" i="1"/>
  <c r="AE2931" i="1"/>
  <c r="AE2937" i="1"/>
  <c r="AE2938" i="1"/>
  <c r="AE2964" i="1"/>
  <c r="AE2975" i="1"/>
  <c r="AE2989" i="1"/>
  <c r="AE2992" i="1"/>
  <c r="Y3001" i="1"/>
  <c r="AA3001" i="1" s="1"/>
  <c r="AE3006" i="1"/>
  <c r="M3016" i="1"/>
  <c r="S3018" i="1"/>
  <c r="T3018" i="1" s="1"/>
  <c r="S3020" i="1"/>
  <c r="T3020" i="1" s="1"/>
  <c r="AE3024" i="1"/>
  <c r="AE3025" i="1"/>
  <c r="AE3031" i="1"/>
  <c r="AE3033" i="1"/>
  <c r="AE2949" i="1"/>
  <c r="AE2976" i="1"/>
  <c r="AE2979" i="1"/>
  <c r="AE3015" i="1"/>
  <c r="AE3017" i="1"/>
  <c r="M3018" i="1"/>
  <c r="AE3019" i="1"/>
  <c r="M3020" i="1"/>
  <c r="AE3022" i="1"/>
  <c r="AE3027" i="1"/>
  <c r="AB3036" i="1"/>
  <c r="AI2415" i="1"/>
  <c r="AI2555" i="1"/>
  <c r="AI2630" i="1"/>
  <c r="AI2626" i="1"/>
  <c r="AI4" i="1"/>
  <c r="AI2407" i="1"/>
  <c r="AI2613" i="1"/>
  <c r="AI2631" i="1"/>
  <c r="AI303" i="1"/>
  <c r="AI343" i="1"/>
  <c r="AI479" i="1"/>
  <c r="AI511" i="1"/>
  <c r="AI2643" i="1"/>
  <c r="AI275" i="1"/>
  <c r="AI359" i="1"/>
  <c r="AI495" i="1"/>
  <c r="AI2039" i="1"/>
  <c r="AI319" i="1"/>
  <c r="AI355" i="1"/>
  <c r="AI307" i="1"/>
  <c r="AI375" i="1"/>
  <c r="AI2270" i="1"/>
  <c r="AI1890" i="1"/>
  <c r="AI1543" i="1"/>
  <c r="AI538" i="1"/>
  <c r="AE778" i="1"/>
  <c r="AE404" i="1"/>
  <c r="AI2763" i="1"/>
  <c r="AE2786" i="1"/>
  <c r="AE2894" i="1"/>
  <c r="AE2900" i="1"/>
  <c r="AE2832" i="1"/>
  <c r="AE2834" i="1"/>
  <c r="AE2848" i="1"/>
  <c r="AE2849" i="1"/>
  <c r="Y3011" i="1"/>
  <c r="AA3011" i="1" s="1"/>
  <c r="X3011" i="1"/>
  <c r="Z3011" i="1" s="1"/>
  <c r="S3011" i="1"/>
  <c r="T3011" i="1" s="1"/>
  <c r="Y3007" i="1"/>
  <c r="AA3007" i="1" s="1"/>
  <c r="X3007" i="1"/>
  <c r="Z3007" i="1" s="1"/>
  <c r="M3007" i="1"/>
  <c r="S3007" i="1"/>
  <c r="T3007" i="1" s="1"/>
  <c r="X3003" i="1"/>
  <c r="Z3003" i="1" s="1"/>
  <c r="AI3003" i="1" s="1"/>
  <c r="S3003" i="1"/>
  <c r="T3003" i="1" s="1"/>
  <c r="M3003" i="1"/>
  <c r="M2995" i="1"/>
  <c r="S2995" i="1"/>
  <c r="T2995" i="1" s="1"/>
  <c r="Y2991" i="1"/>
  <c r="AA2991" i="1" s="1"/>
  <c r="X2991" i="1"/>
  <c r="Z2991" i="1" s="1"/>
  <c r="S2991" i="1"/>
  <c r="T2991" i="1" s="1"/>
  <c r="M2987" i="1"/>
  <c r="X2987" i="1"/>
  <c r="Z2987" i="1" s="1"/>
  <c r="S2987" i="1"/>
  <c r="T2987" i="1" s="1"/>
  <c r="Y2983" i="1"/>
  <c r="AA2983" i="1" s="1"/>
  <c r="M2983" i="1"/>
  <c r="X2983" i="1"/>
  <c r="Z2983" i="1" s="1"/>
  <c r="S2979" i="1"/>
  <c r="T2979" i="1" s="1"/>
  <c r="M2979" i="1"/>
  <c r="Y2979" i="1"/>
  <c r="AA2979" i="1" s="1"/>
  <c r="X2979" i="1"/>
  <c r="Z2979" i="1" s="1"/>
  <c r="M2975" i="1"/>
  <c r="Y2975" i="1"/>
  <c r="AA2975" i="1" s="1"/>
  <c r="X2975" i="1"/>
  <c r="Z2975" i="1" s="1"/>
  <c r="S2975" i="1"/>
  <c r="T2975" i="1" s="1"/>
  <c r="Y2970" i="1"/>
  <c r="AA2970" i="1" s="1"/>
  <c r="M2970" i="1"/>
  <c r="X2970" i="1"/>
  <c r="Z2970" i="1" s="1"/>
  <c r="M2967" i="1"/>
  <c r="Y2967" i="1"/>
  <c r="AA2967" i="1" s="1"/>
  <c r="X2967" i="1"/>
  <c r="Z2967" i="1" s="1"/>
  <c r="S2967" i="1"/>
  <c r="T2967" i="1" s="1"/>
  <c r="M2963" i="1"/>
  <c r="X2963" i="1"/>
  <c r="Z2963" i="1" s="1"/>
  <c r="AI2963" i="1" s="1"/>
  <c r="S2963" i="1"/>
  <c r="T2963" i="1" s="1"/>
  <c r="Y2959" i="1"/>
  <c r="AA2959" i="1" s="1"/>
  <c r="M2959" i="1"/>
  <c r="S2959" i="1"/>
  <c r="T2959" i="1" s="1"/>
  <c r="X2955" i="1"/>
  <c r="Z2955" i="1" s="1"/>
  <c r="S2955" i="1"/>
  <c r="T2955" i="1" s="1"/>
  <c r="X2950" i="1"/>
  <c r="Z2950" i="1" s="1"/>
  <c r="AI2950" i="1" s="1"/>
  <c r="S2950" i="1"/>
  <c r="T2950" i="1" s="1"/>
  <c r="X2938" i="1"/>
  <c r="Z2938" i="1" s="1"/>
  <c r="Y2938" i="1"/>
  <c r="AA2938" i="1" s="1"/>
  <c r="Y2930" i="1"/>
  <c r="AA2930" i="1" s="1"/>
  <c r="AI2930" i="1" s="1"/>
  <c r="M2930" i="1"/>
  <c r="M2922" i="1"/>
  <c r="Y2922" i="1"/>
  <c r="AA2922" i="1" s="1"/>
  <c r="S2918" i="1"/>
  <c r="T2918" i="1" s="1"/>
  <c r="X2918" i="1"/>
  <c r="Z2918" i="1" s="1"/>
  <c r="S2910" i="1"/>
  <c r="T2910" i="1" s="1"/>
  <c r="Y2910" i="1"/>
  <c r="AA2910" i="1" s="1"/>
  <c r="X2910" i="1"/>
  <c r="Z2910" i="1" s="1"/>
  <c r="S2874" i="1"/>
  <c r="T2874" i="1" s="1"/>
  <c r="X2882" i="1"/>
  <c r="Z2882" i="1" s="1"/>
  <c r="S2882" i="1"/>
  <c r="T2882" i="1" s="1"/>
  <c r="X2902" i="1"/>
  <c r="Z2902" i="1" s="1"/>
  <c r="X2922" i="1"/>
  <c r="Z2922" i="1" s="1"/>
  <c r="S2894" i="1"/>
  <c r="T2894" i="1" s="1"/>
  <c r="S2902" i="1"/>
  <c r="T2902" i="1" s="1"/>
  <c r="M2914" i="1"/>
  <c r="Y2914" i="1"/>
  <c r="AA2914" i="1" s="1"/>
  <c r="X2946" i="1"/>
  <c r="Z2946" i="1" s="1"/>
  <c r="S2930" i="1"/>
  <c r="T2930" i="1" s="1"/>
  <c r="M2934" i="1"/>
  <c r="S2938" i="1"/>
  <c r="T2938" i="1" s="1"/>
  <c r="M2942" i="1"/>
  <c r="Y2942" i="1"/>
  <c r="AA2942" i="1" s="1"/>
  <c r="AI2942" i="1" s="1"/>
  <c r="S2970" i="1"/>
  <c r="T2970" i="1" s="1"/>
  <c r="M2991" i="1"/>
  <c r="Y2987" i="1"/>
  <c r="AA2987" i="1" s="1"/>
  <c r="X2999" i="1"/>
  <c r="Z2999" i="1" s="1"/>
  <c r="AI2999" i="1" s="1"/>
  <c r="M2999" i="1"/>
  <c r="M3011" i="1"/>
  <c r="X2858" i="1"/>
  <c r="Z2858" i="1" s="1"/>
  <c r="Y2886" i="1"/>
  <c r="AA2886" i="1" s="1"/>
  <c r="X2906" i="1"/>
  <c r="Z2906" i="1" s="1"/>
  <c r="X2914" i="1"/>
  <c r="Z2914" i="1" s="1"/>
  <c r="Y2906" i="1"/>
  <c r="AA2906" i="1" s="1"/>
  <c r="M2894" i="1"/>
  <c r="S2906" i="1"/>
  <c r="T2906" i="1" s="1"/>
  <c r="M2910" i="1"/>
  <c r="S2922" i="1"/>
  <c r="T2922" i="1" s="1"/>
  <c r="M2938" i="1"/>
  <c r="S2942" i="1"/>
  <c r="T2942" i="1" s="1"/>
  <c r="X2959" i="1"/>
  <c r="Z2959" i="1" s="1"/>
  <c r="M2950" i="1"/>
  <c r="AE2957" i="1"/>
  <c r="S2983" i="1"/>
  <c r="T2983" i="1" s="1"/>
  <c r="AE2973" i="1"/>
  <c r="Y2995" i="1"/>
  <c r="AA2995" i="1" s="1"/>
  <c r="AI2995" i="1" s="1"/>
  <c r="Y3010" i="1"/>
  <c r="AA3010" i="1" s="1"/>
  <c r="X3010" i="1"/>
  <c r="Z3010" i="1" s="1"/>
  <c r="M3010" i="1"/>
  <c r="S3002" i="1"/>
  <c r="T3002" i="1" s="1"/>
  <c r="X3002" i="1"/>
  <c r="Z3002" i="1" s="1"/>
  <c r="Y3002" i="1"/>
  <c r="AA3002" i="1" s="1"/>
  <c r="M3002" i="1"/>
  <c r="M2998" i="1"/>
  <c r="Y2998" i="1"/>
  <c r="AA2998" i="1" s="1"/>
  <c r="Y2994" i="1"/>
  <c r="AA2994" i="1" s="1"/>
  <c r="M2994" i="1"/>
  <c r="Y2990" i="1"/>
  <c r="AA2990" i="1" s="1"/>
  <c r="M2990" i="1"/>
  <c r="X2990" i="1"/>
  <c r="Z2990" i="1" s="1"/>
  <c r="S2986" i="1"/>
  <c r="T2986" i="1" s="1"/>
  <c r="M2986" i="1"/>
  <c r="M2978" i="1"/>
  <c r="S2978" i="1"/>
  <c r="T2978" i="1" s="1"/>
  <c r="Y2974" i="1"/>
  <c r="AA2974" i="1" s="1"/>
  <c r="S2974" i="1"/>
  <c r="T2974" i="1" s="1"/>
  <c r="X2974" i="1"/>
  <c r="Z2974" i="1" s="1"/>
  <c r="Y2937" i="1"/>
  <c r="AA2937" i="1" s="1"/>
  <c r="S2937" i="1"/>
  <c r="T2937" i="1" s="1"/>
  <c r="AE2902" i="1"/>
  <c r="AE2909" i="1"/>
  <c r="AE2934" i="1"/>
  <c r="AE2944" i="1"/>
  <c r="AE2954" i="1"/>
  <c r="AE2977" i="1"/>
  <c r="AE2981" i="1"/>
  <c r="X3006" i="1"/>
  <c r="Z3006" i="1" s="1"/>
  <c r="S3009" i="1"/>
  <c r="T3009" i="1" s="1"/>
  <c r="X3009" i="1"/>
  <c r="Z3009" i="1" s="1"/>
  <c r="AI3009" i="1" s="1"/>
  <c r="Y2997" i="1"/>
  <c r="AA2997" i="1" s="1"/>
  <c r="AI2997" i="1" s="1"/>
  <c r="S2997" i="1"/>
  <c r="T2997" i="1" s="1"/>
  <c r="M2997" i="1"/>
  <c r="Y2993" i="1"/>
  <c r="AA2993" i="1" s="1"/>
  <c r="S2993" i="1"/>
  <c r="T2993" i="1" s="1"/>
  <c r="M2993" i="1"/>
  <c r="X2993" i="1"/>
  <c r="Z2993" i="1" s="1"/>
  <c r="Y2989" i="1"/>
  <c r="AA2989" i="1" s="1"/>
  <c r="AI2989" i="1" s="1"/>
  <c r="M2989" i="1"/>
  <c r="Y2985" i="1"/>
  <c r="AA2985" i="1" s="1"/>
  <c r="X2985" i="1"/>
  <c r="Z2985" i="1" s="1"/>
  <c r="M2985" i="1"/>
  <c r="Y2981" i="1"/>
  <c r="AA2981" i="1" s="1"/>
  <c r="X2981" i="1"/>
  <c r="Z2981" i="1" s="1"/>
  <c r="S2981" i="1"/>
  <c r="T2981" i="1" s="1"/>
  <c r="Y2977" i="1"/>
  <c r="AA2977" i="1" s="1"/>
  <c r="AI2977" i="1" s="1"/>
  <c r="M2977" i="1"/>
  <c r="Y2973" i="1"/>
  <c r="AA2973" i="1" s="1"/>
  <c r="X2973" i="1"/>
  <c r="Z2973" i="1" s="1"/>
  <c r="S2920" i="1"/>
  <c r="T2920" i="1" s="1"/>
  <c r="X2961" i="1"/>
  <c r="Z2961" i="1" s="1"/>
  <c r="S2973" i="1"/>
  <c r="T2973" i="1" s="1"/>
  <c r="AE2982" i="1"/>
  <c r="AE3004" i="1"/>
  <c r="X3019" i="1"/>
  <c r="Z3019" i="1" s="1"/>
  <c r="M3019" i="1"/>
  <c r="Y3019" i="1"/>
  <c r="AA3019" i="1" s="1"/>
  <c r="X3034" i="1"/>
  <c r="Z3034" i="1" s="1"/>
  <c r="Y3034" i="1"/>
  <c r="AA3034" i="1" s="1"/>
  <c r="AE3036" i="1"/>
  <c r="X3017" i="1"/>
  <c r="Z3017" i="1" s="1"/>
  <c r="M3017" i="1"/>
  <c r="Y3017" i="1"/>
  <c r="AA3017" i="1" s="1"/>
  <c r="S3019" i="1"/>
  <c r="T3019" i="1" s="1"/>
  <c r="X3031" i="1"/>
  <c r="Z3031" i="1" s="1"/>
  <c r="Y3031" i="1"/>
  <c r="AA3031" i="1" s="1"/>
  <c r="AB3034" i="1"/>
  <c r="S3015" i="1"/>
  <c r="T3015" i="1" s="1"/>
  <c r="M3015" i="1"/>
  <c r="AB3031" i="1"/>
  <c r="M3013" i="1"/>
  <c r="Y3013" i="1"/>
  <c r="AA3013" i="1" s="1"/>
  <c r="AI3013" i="1" s="1"/>
  <c r="X3018" i="1"/>
  <c r="Z3018" i="1" s="1"/>
  <c r="AI3018" i="1" s="1"/>
  <c r="X3020" i="1"/>
  <c r="Z3020" i="1" s="1"/>
  <c r="AI3020" i="1" s="1"/>
  <c r="AE3029" i="1"/>
  <c r="X3036" i="1"/>
  <c r="Z3036" i="1" s="1"/>
  <c r="AB352" i="1"/>
  <c r="AB2130" i="1"/>
  <c r="AB2346" i="1"/>
  <c r="AB1704" i="1"/>
  <c r="AB2134" i="1"/>
  <c r="AB2496" i="1"/>
  <c r="AB1472" i="1"/>
  <c r="AB2377" i="1"/>
  <c r="AB2450" i="1"/>
  <c r="AB2606" i="1"/>
  <c r="AB158" i="1"/>
  <c r="AB1188" i="1"/>
  <c r="AB1461" i="1"/>
  <c r="AB644" i="1"/>
  <c r="AB2137" i="1"/>
  <c r="AB377" i="1"/>
  <c r="AB2005" i="1"/>
  <c r="AB835" i="1"/>
  <c r="AB1545" i="1"/>
  <c r="AB889" i="1"/>
  <c r="AB916" i="1"/>
  <c r="AB1347" i="1"/>
  <c r="AB622" i="1"/>
  <c r="AB2098" i="1"/>
  <c r="AB1885" i="1"/>
  <c r="AB1977" i="1"/>
  <c r="AB44" i="1"/>
  <c r="AB183" i="1"/>
  <c r="AB76" i="1"/>
  <c r="AB2505" i="1"/>
  <c r="AB867" i="1"/>
  <c r="AB887" i="1"/>
  <c r="AB2564" i="1"/>
  <c r="AB2540" i="1"/>
  <c r="AB496" i="1"/>
  <c r="AB1005" i="1"/>
  <c r="AB1857" i="1"/>
  <c r="AB581" i="1"/>
  <c r="AB2116" i="1"/>
  <c r="AB2112" i="1"/>
  <c r="AB458" i="1"/>
  <c r="AB1501" i="1"/>
  <c r="AB936" i="1"/>
  <c r="AB1403" i="1"/>
  <c r="AB1340" i="1"/>
  <c r="AB538" i="1"/>
  <c r="AB450" i="1"/>
  <c r="AB1889" i="1"/>
  <c r="AB643" i="1"/>
  <c r="AB1492" i="1"/>
  <c r="AB2523" i="1"/>
  <c r="AB2388" i="1"/>
  <c r="AB2457" i="1"/>
  <c r="AB2475" i="1"/>
  <c r="AB700" i="1"/>
  <c r="AB2562" i="1"/>
  <c r="AB2547" i="1"/>
  <c r="AB309" i="1"/>
  <c r="AB433" i="1"/>
  <c r="AB430" i="1"/>
  <c r="AB1688" i="1"/>
  <c r="AB298" i="1"/>
  <c r="AB1933" i="1"/>
  <c r="AB893" i="1"/>
  <c r="AB408" i="1"/>
  <c r="AB767" i="1"/>
  <c r="AB1699" i="1"/>
  <c r="AB899" i="1"/>
  <c r="AB2257" i="1"/>
  <c r="AB1940" i="1"/>
  <c r="AB1648" i="1"/>
  <c r="AB409" i="1"/>
  <c r="AB830" i="1"/>
  <c r="AB209" i="1"/>
  <c r="AB638" i="1"/>
  <c r="AB2488" i="1"/>
  <c r="AB2494" i="1"/>
  <c r="AB2384" i="1"/>
  <c r="AB2369" i="1"/>
  <c r="AB1022" i="1"/>
  <c r="AB14" i="1"/>
  <c r="AB1539" i="1"/>
  <c r="AB4" i="1"/>
  <c r="AB1707" i="1"/>
  <c r="AB314" i="1"/>
  <c r="AB2480" i="1"/>
  <c r="AB1516" i="1"/>
  <c r="AB2402" i="1"/>
  <c r="AB2371" i="1"/>
  <c r="AB1416" i="1"/>
  <c r="AB2604" i="1"/>
  <c r="AB2583" i="1"/>
  <c r="AB2591" i="1"/>
  <c r="AB2569" i="1"/>
  <c r="AB2541" i="1"/>
  <c r="AB637" i="1"/>
  <c r="AB1583" i="1"/>
  <c r="AB1155" i="1"/>
  <c r="AB873" i="1"/>
  <c r="AB49" i="1"/>
  <c r="AB699" i="1"/>
  <c r="AB1071" i="1"/>
  <c r="AB1870" i="1"/>
  <c r="AB1700" i="1"/>
  <c r="AB891" i="1"/>
  <c r="AB2026" i="1"/>
  <c r="AB586" i="1"/>
  <c r="AB166" i="1"/>
  <c r="AB1227" i="1"/>
  <c r="AB226" i="1"/>
  <c r="AB741" i="1"/>
  <c r="AB768" i="1"/>
  <c r="AB594" i="1"/>
  <c r="AB1113" i="1"/>
  <c r="AB1876" i="1"/>
  <c r="AB1043" i="1"/>
  <c r="AB1153" i="1"/>
  <c r="AB2010" i="1"/>
  <c r="AB230" i="1"/>
  <c r="AB261" i="1"/>
  <c r="AB205" i="1"/>
  <c r="AB759" i="1"/>
  <c r="AB1853" i="1"/>
  <c r="AB660" i="1"/>
  <c r="AB508" i="1"/>
  <c r="AB1036" i="1"/>
  <c r="AB1280" i="1"/>
  <c r="AB981" i="1"/>
  <c r="AB648" i="1"/>
  <c r="AB30" i="1"/>
  <c r="AB446" i="1"/>
  <c r="AB2114" i="1"/>
  <c r="AB1436" i="1"/>
  <c r="AB517" i="1"/>
  <c r="AB294" i="1"/>
  <c r="AB516" i="1"/>
  <c r="AB1998" i="1"/>
  <c r="AB2133" i="1"/>
  <c r="AB2197" i="1"/>
  <c r="AB702" i="1"/>
  <c r="AB875" i="1"/>
  <c r="AB156" i="1"/>
  <c r="AB2097" i="1"/>
  <c r="AB733" i="1"/>
  <c r="AB349" i="1"/>
  <c r="AB2106" i="1"/>
  <c r="AB74" i="1"/>
  <c r="AB775" i="1"/>
  <c r="AB792" i="1"/>
  <c r="AB2017" i="1"/>
  <c r="AB348" i="1"/>
  <c r="AB506" i="1"/>
  <c r="AB592" i="1"/>
  <c r="AB562" i="1"/>
  <c r="AB1360" i="1"/>
  <c r="AB1425" i="1"/>
  <c r="AB1673" i="1"/>
  <c r="AB2009" i="1"/>
  <c r="AB2012" i="1"/>
  <c r="AB932" i="1"/>
  <c r="AB2201" i="1"/>
  <c r="AB947" i="1"/>
  <c r="AB743" i="1"/>
  <c r="AB344" i="1"/>
  <c r="AB1653" i="1"/>
  <c r="AB1913" i="1"/>
  <c r="AB1231" i="1"/>
  <c r="AB1960" i="1"/>
  <c r="AB542" i="1"/>
  <c r="AB1929" i="1"/>
  <c r="AB2290" i="1"/>
  <c r="AB1132" i="1"/>
  <c r="AB2296" i="1"/>
  <c r="AB1037" i="1"/>
  <c r="AB489" i="1"/>
  <c r="AB1981" i="1"/>
  <c r="AB829" i="1"/>
  <c r="AB1147" i="1"/>
  <c r="AB376" i="1"/>
  <c r="AB1145" i="1"/>
  <c r="AB1754" i="1"/>
  <c r="AB1305" i="1"/>
  <c r="AB1631" i="1"/>
  <c r="AB152" i="1"/>
  <c r="AB1861" i="1"/>
  <c r="AB748" i="1"/>
  <c r="AB1902" i="1"/>
  <c r="AB1612" i="1"/>
  <c r="AB2162" i="1"/>
  <c r="AB1531" i="1"/>
  <c r="AB490" i="1"/>
  <c r="AB386" i="1"/>
  <c r="AB2328" i="1"/>
  <c r="AB1137" i="1"/>
  <c r="AB1284" i="1"/>
  <c r="AB1712" i="1"/>
  <c r="AB2268" i="1"/>
  <c r="AB1352" i="1"/>
  <c r="AB1051" i="1"/>
  <c r="AB29" i="1"/>
  <c r="AB672" i="1"/>
  <c r="AB221" i="1"/>
  <c r="AB773" i="1"/>
  <c r="AB1790" i="1"/>
  <c r="AB1916" i="1"/>
  <c r="AB678" i="1"/>
  <c r="AB520" i="1"/>
  <c r="AB2169" i="1"/>
  <c r="AB2204" i="1"/>
  <c r="AB2124" i="1"/>
  <c r="AB1563" i="1"/>
  <c r="AB2117" i="1"/>
  <c r="AB1207" i="1"/>
  <c r="AB306" i="1"/>
  <c r="AB1521" i="1"/>
  <c r="AB1125" i="1"/>
  <c r="AB1224" i="1"/>
  <c r="AB1216" i="1"/>
  <c r="AB1143" i="1"/>
  <c r="AB612" i="1"/>
  <c r="AB195" i="1"/>
  <c r="AB191" i="1"/>
  <c r="AB171" i="1"/>
  <c r="AB167" i="1"/>
  <c r="AB163" i="1"/>
  <c r="AB159" i="1"/>
  <c r="AB155" i="1"/>
  <c r="AB151" i="1"/>
  <c r="AB1720" i="1"/>
  <c r="AB720" i="1"/>
  <c r="AB1093" i="1"/>
  <c r="AB478" i="1"/>
  <c r="AB452" i="1"/>
  <c r="AB324" i="1"/>
  <c r="AB473" i="1"/>
  <c r="AB621" i="1"/>
  <c r="AB2264" i="1"/>
  <c r="AB2284" i="1"/>
  <c r="AB1599" i="1"/>
  <c r="AB2126" i="1"/>
  <c r="AB1921" i="1"/>
  <c r="AB73" i="1"/>
  <c r="AB1548" i="1"/>
  <c r="AB1962" i="1"/>
  <c r="AB1012" i="1"/>
  <c r="AB1441" i="1"/>
  <c r="AB544" i="1"/>
  <c r="AB2104" i="1"/>
  <c r="AB1249" i="1"/>
  <c r="AB1275" i="1"/>
  <c r="AB2165" i="1"/>
  <c r="AB777" i="1"/>
  <c r="AB94" i="1"/>
  <c r="AB193" i="1"/>
  <c r="AB1952" i="1"/>
  <c r="AB636" i="1"/>
  <c r="AB57" i="1"/>
  <c r="AB448" i="1"/>
  <c r="AB656" i="1"/>
  <c r="AB1640" i="1"/>
  <c r="AB2125" i="1"/>
  <c r="AB265" i="1"/>
  <c r="AB1021" i="1"/>
  <c r="AB1930" i="1"/>
  <c r="AB736" i="1"/>
  <c r="AB370" i="1"/>
  <c r="AB1233" i="1"/>
  <c r="AB885" i="1"/>
  <c r="AB2320" i="1"/>
  <c r="AB1725" i="1"/>
  <c r="AB1157" i="1"/>
  <c r="AB1236" i="1"/>
  <c r="AB346" i="1"/>
  <c r="AB1325" i="1"/>
  <c r="AB528" i="1"/>
  <c r="AB1910" i="1"/>
  <c r="AB482" i="1"/>
  <c r="AB1011" i="1"/>
  <c r="AB165" i="1"/>
  <c r="AB197" i="1"/>
  <c r="AB983" i="1"/>
  <c r="AB1873" i="1"/>
  <c r="AB628" i="1"/>
  <c r="AB2294" i="1"/>
  <c r="AB1264" i="1"/>
  <c r="AB783" i="1"/>
  <c r="AB1348" i="1"/>
  <c r="AB1148" i="1"/>
  <c r="AB413" i="1"/>
  <c r="AB1695" i="1"/>
  <c r="AB2008" i="1"/>
  <c r="AB557" i="1"/>
  <c r="AB1552" i="1"/>
  <c r="AB1217" i="1"/>
  <c r="AB1208" i="1"/>
  <c r="AB550" i="1"/>
  <c r="AB1559" i="1"/>
  <c r="AB1300" i="1"/>
  <c r="AB1392" i="1"/>
  <c r="AB1268" i="1"/>
  <c r="AB1672" i="1"/>
  <c r="AB1523" i="1"/>
  <c r="AB2042" i="1"/>
  <c r="AB1119" i="1"/>
  <c r="AB1177" i="1"/>
  <c r="AB2208" i="1"/>
  <c r="AB2230" i="1"/>
  <c r="AB410" i="1"/>
  <c r="AB1841" i="1"/>
  <c r="AB121" i="1"/>
  <c r="AB1311" i="1"/>
  <c r="AB1985" i="1"/>
  <c r="AB1193" i="1"/>
  <c r="AB1966" i="1"/>
  <c r="AB1409" i="1"/>
  <c r="AB189" i="1"/>
  <c r="AB1572" i="1"/>
  <c r="AB2302" i="1"/>
  <c r="AB1380" i="1"/>
  <c r="AB422" i="1"/>
  <c r="AB1715" i="1"/>
  <c r="AB361" i="1"/>
  <c r="AB985" i="1"/>
  <c r="AB1088" i="1"/>
  <c r="AB1017" i="1"/>
  <c r="AB2148" i="1"/>
  <c r="AB1116" i="1"/>
  <c r="AB341" i="1"/>
  <c r="AB904" i="1"/>
  <c r="AB2105" i="1"/>
  <c r="AB308" i="1"/>
  <c r="AB277" i="1"/>
  <c r="AB807" i="1"/>
  <c r="AB1117" i="1"/>
  <c r="AB920" i="1"/>
  <c r="AB665" i="1"/>
  <c r="AB1065" i="1"/>
  <c r="AB418" i="1"/>
  <c r="AB1295" i="1"/>
  <c r="AB602" i="1"/>
  <c r="AB732" i="1"/>
  <c r="AB2146" i="1"/>
  <c r="AB670" i="1"/>
  <c r="AB342" i="1"/>
  <c r="AB859" i="1"/>
  <c r="AB84" i="1"/>
  <c r="AB1459" i="1"/>
  <c r="AB256" i="1"/>
  <c r="AB2214" i="1"/>
  <c r="AB1068" i="1"/>
  <c r="AB2150" i="1"/>
  <c r="AB780" i="1"/>
  <c r="AB160" i="1"/>
  <c r="AB1081" i="1"/>
  <c r="AB1934" i="1"/>
  <c r="AB1251" i="1"/>
  <c r="AB584" i="1"/>
  <c r="AB1343" i="1"/>
  <c r="AB1942" i="1"/>
  <c r="AB1701" i="1"/>
  <c r="AB157" i="1"/>
  <c r="AB1736" i="1"/>
  <c r="AB1555" i="1"/>
  <c r="AB722" i="1"/>
  <c r="AB919" i="1"/>
  <c r="AB815" i="1"/>
  <c r="AB2025" i="1"/>
  <c r="AB1986" i="1"/>
  <c r="AB38" i="1"/>
  <c r="AB1092" i="1"/>
  <c r="AB973" i="1"/>
  <c r="AB1184" i="1"/>
  <c r="AB1144" i="1"/>
  <c r="AB1792" i="1"/>
  <c r="AB1053" i="1"/>
  <c r="AB975" i="1"/>
  <c r="AB100" i="1"/>
  <c r="AB988" i="1"/>
  <c r="AB1978" i="1"/>
  <c r="AB468" i="1"/>
  <c r="AB598" i="1"/>
  <c r="AB2345" i="1"/>
  <c r="AB382" i="1"/>
  <c r="AB616" i="1"/>
  <c r="AB273" i="1"/>
  <c r="AB703" i="1"/>
  <c r="AB2198" i="1"/>
  <c r="AB381" i="1"/>
  <c r="AB2052" i="1"/>
  <c r="AB827" i="1"/>
  <c r="AB1139" i="1"/>
  <c r="AB338" i="1"/>
  <c r="AB421" i="1"/>
  <c r="AB1992" i="1"/>
  <c r="AB1972" i="1"/>
  <c r="AB1760" i="1"/>
  <c r="AB2226" i="1"/>
  <c r="AB394" i="1"/>
  <c r="AB1577" i="1"/>
  <c r="AB992" i="1"/>
  <c r="AB817" i="1"/>
  <c r="AB1101" i="1"/>
  <c r="AB618" i="1"/>
  <c r="AB1629" i="1"/>
  <c r="AB2166" i="1"/>
  <c r="AB2149" i="1"/>
  <c r="AB1801" i="1"/>
  <c r="AB1195" i="1"/>
  <c r="AB524" i="1"/>
  <c r="AB301" i="1"/>
  <c r="AB2342" i="1"/>
  <c r="AB202" i="1"/>
  <c r="AB1223" i="1"/>
  <c r="AB1579" i="1"/>
  <c r="AB2340" i="1"/>
  <c r="AB1685" i="1"/>
  <c r="AB1131" i="1"/>
  <c r="AB2333" i="1"/>
  <c r="AB1499" i="1"/>
  <c r="AB1301" i="1"/>
  <c r="AB1061" i="1"/>
  <c r="AB2325" i="1"/>
  <c r="AB897" i="1"/>
  <c r="AB710" i="1"/>
  <c r="AB855" i="1"/>
  <c r="AB2046" i="1"/>
  <c r="AB645" i="1"/>
  <c r="AB64" i="1"/>
  <c r="AB804" i="1"/>
  <c r="AB1323" i="1"/>
  <c r="AB1136" i="1"/>
  <c r="AB876" i="1"/>
  <c r="AB1659" i="1"/>
  <c r="AB1660" i="1"/>
  <c r="AB2186" i="1"/>
  <c r="AB1276" i="1"/>
  <c r="AB537" i="1"/>
  <c r="AB2232" i="1"/>
  <c r="AB78" i="1"/>
  <c r="AB1273" i="1"/>
  <c r="AB585" i="1"/>
  <c r="AB204" i="1"/>
  <c r="AB2044" i="1"/>
  <c r="AB2108" i="1"/>
  <c r="AB1709" i="1"/>
  <c r="AB2152" i="1"/>
  <c r="AB1536" i="1"/>
  <c r="AB1197" i="1"/>
  <c r="AB737" i="1"/>
  <c r="AB1848" i="1"/>
  <c r="AB9" i="1"/>
  <c r="AB2212" i="1"/>
  <c r="AB1693" i="1"/>
  <c r="AB2233" i="1"/>
  <c r="AB2253" i="1"/>
  <c r="AB2213" i="1"/>
  <c r="AB1637" i="1"/>
  <c r="AB1385" i="1"/>
  <c r="AB727" i="1"/>
  <c r="AB1740" i="1"/>
  <c r="AB1500" i="1"/>
  <c r="AB2210" i="1"/>
  <c r="AB66" i="1"/>
  <c r="AB393" i="1"/>
  <c r="AB242" i="1"/>
  <c r="AB1797" i="1"/>
  <c r="AB101" i="1"/>
  <c r="AB72" i="1"/>
  <c r="AB36" i="1"/>
  <c r="AB1860" i="1"/>
  <c r="AB426" i="1"/>
  <c r="AB740" i="1"/>
  <c r="AB690" i="1"/>
  <c r="AB397" i="1"/>
  <c r="AB196" i="1"/>
  <c r="AB1175" i="1"/>
  <c r="AB941" i="1"/>
  <c r="AB1758" i="1"/>
  <c r="AB1748" i="1"/>
  <c r="AB1525" i="1"/>
  <c r="AB640" i="1"/>
  <c r="AB2109" i="1"/>
  <c r="AB1617" i="1"/>
  <c r="AB1824" i="1"/>
  <c r="AB686" i="1"/>
  <c r="AB1920" i="1"/>
  <c r="AB1862" i="1"/>
  <c r="AB1213" i="1"/>
  <c r="AB1869" i="1"/>
  <c r="AB1798" i="1"/>
  <c r="AB317" i="1"/>
  <c r="AB1377" i="1"/>
  <c r="AB1652" i="1"/>
  <c r="AB480" i="1"/>
  <c r="AB2028" i="1"/>
  <c r="AB1503" i="1"/>
  <c r="AB696" i="1"/>
  <c r="AB1584" i="1"/>
  <c r="AB529" i="1"/>
  <c r="AB1115" i="1"/>
  <c r="AB2101" i="1"/>
  <c r="AB1711" i="1"/>
  <c r="AB436" i="1"/>
  <c r="AB1864" i="1"/>
  <c r="AB514" i="1"/>
  <c r="AB2326" i="1"/>
  <c r="AB1969" i="1"/>
  <c r="AB1581" i="1"/>
  <c r="AB257" i="1"/>
  <c r="AB82" i="1"/>
  <c r="AB2281" i="1"/>
  <c r="AB2289" i="1"/>
  <c r="AB1513" i="1"/>
  <c r="AB216" i="1"/>
  <c r="AB1866" i="1"/>
  <c r="AB1003" i="1"/>
  <c r="AB744" i="1"/>
  <c r="AB1814" i="1"/>
  <c r="AB995" i="1"/>
  <c r="AB1032" i="1"/>
  <c r="AB574" i="1"/>
  <c r="AB118" i="1"/>
  <c r="AB1263" i="1"/>
  <c r="AB2040" i="1"/>
  <c r="AB1822" i="1"/>
  <c r="AB549" i="1"/>
  <c r="AB1993" i="1"/>
  <c r="AB552" i="1"/>
  <c r="AB316" i="1"/>
  <c r="AB1560" i="1"/>
  <c r="AB1845" i="1"/>
  <c r="AB337" i="1"/>
  <c r="AB1163" i="1"/>
  <c r="AB1069" i="1"/>
  <c r="AB190" i="1"/>
  <c r="AB921" i="1"/>
  <c r="AB565" i="1"/>
  <c r="AB1109" i="1"/>
  <c r="AB1404" i="1"/>
  <c r="AB2241" i="1"/>
  <c r="AB1040" i="1"/>
  <c r="AB1237" i="1"/>
  <c r="AB2188" i="1"/>
  <c r="AB1196" i="1"/>
  <c r="AB1479" i="1"/>
  <c r="AB1776" i="1"/>
  <c r="AB50" i="1"/>
  <c r="AB967" i="1"/>
  <c r="AB1265" i="1"/>
  <c r="AB425" i="1"/>
  <c r="AB1256" i="1"/>
  <c r="AB10" i="1"/>
  <c r="AB2218" i="1"/>
  <c r="AB1918" i="1"/>
  <c r="AB1774" i="1"/>
  <c r="AB1293" i="1"/>
  <c r="AB2298" i="1"/>
  <c r="AB1806" i="1"/>
  <c r="AB145" i="1"/>
  <c r="AB353" i="1"/>
  <c r="AB1884" i="1"/>
  <c r="AB1840" i="1"/>
  <c r="AB1440" i="1"/>
  <c r="AB1269" i="1"/>
  <c r="AB662" i="1"/>
  <c r="AB989" i="1"/>
  <c r="AB1914" i="1"/>
  <c r="AB1844" i="1"/>
  <c r="AB1788" i="1"/>
  <c r="AB681" i="1"/>
  <c r="AB1956" i="1"/>
  <c r="AB1994" i="1"/>
  <c r="AB763" i="1"/>
  <c r="AB1167" i="1"/>
  <c r="AB2156" i="1"/>
  <c r="AB573" i="1"/>
  <c r="AB1009" i="1"/>
  <c r="AB2038" i="1"/>
  <c r="AB908" i="1"/>
  <c r="AB2032" i="1"/>
  <c r="AB2350" i="1"/>
  <c r="AB944" i="1"/>
  <c r="AB1796" i="1"/>
  <c r="AB126" i="1"/>
  <c r="AB597" i="1"/>
  <c r="AB869" i="1"/>
  <c r="AB16" i="1"/>
  <c r="AB1671" i="1"/>
  <c r="AB1687" i="1"/>
  <c r="AB510" i="1"/>
  <c r="AB1721" i="1"/>
  <c r="AB1185" i="1"/>
  <c r="AB1108" i="1"/>
  <c r="AB388" i="1"/>
  <c r="AB2286" i="1"/>
  <c r="AB1467" i="1"/>
  <c r="AB1288" i="1"/>
  <c r="AB2256" i="1"/>
  <c r="AB650" i="1"/>
  <c r="AB968" i="1"/>
  <c r="AB89" i="1"/>
  <c r="AB2000" i="1"/>
  <c r="AB170" i="1"/>
  <c r="AB1643" i="1"/>
  <c r="AB2168" i="1"/>
  <c r="AB1243" i="1"/>
  <c r="AB1846" i="1"/>
  <c r="AB1329" i="1"/>
  <c r="AB1120" i="1"/>
  <c r="AB1247" i="1"/>
  <c r="AB1900" i="1"/>
  <c r="AB735" i="1"/>
  <c r="AB1367" i="1"/>
  <c r="AB1954" i="1"/>
  <c r="AB2160" i="1"/>
  <c r="AB1181" i="1"/>
  <c r="AB1925" i="1"/>
  <c r="AB400" i="1"/>
  <c r="AB1164" i="1"/>
  <c r="AB493" i="1"/>
  <c r="AB823" i="1"/>
  <c r="AB1749" i="1"/>
  <c r="AB1253" i="1"/>
  <c r="AB624" i="1"/>
  <c r="AB1541" i="1"/>
  <c r="AB1553" i="1"/>
  <c r="AB380" i="1"/>
  <c r="AB2258" i="1"/>
  <c r="AB1655" i="1"/>
  <c r="AB1745" i="1"/>
  <c r="AB1596" i="1"/>
  <c r="AB378" i="1"/>
  <c r="AB1793" i="1"/>
  <c r="AB2190" i="1"/>
  <c r="AB2512" i="1"/>
  <c r="AB2444" i="1"/>
  <c r="AB7" i="1"/>
  <c r="AB2015" i="1"/>
  <c r="AB1813" i="1"/>
  <c r="AB2514" i="1"/>
  <c r="AB2094" i="1"/>
  <c r="AB2364" i="1"/>
  <c r="AB1488" i="1"/>
  <c r="AB2518" i="1"/>
  <c r="AB2469" i="1"/>
  <c r="AB2428" i="1"/>
  <c r="AB3" i="1"/>
  <c r="AB1326" i="1"/>
  <c r="AB1412" i="1"/>
  <c r="AB2600" i="1"/>
  <c r="AB2584" i="1"/>
  <c r="AB2555" i="1"/>
  <c r="AB2553" i="1"/>
  <c r="AB2556" i="1"/>
  <c r="AB2533" i="1"/>
  <c r="AB1880" i="1"/>
  <c r="AB1432" i="1"/>
  <c r="AB110" i="1"/>
  <c r="AB1905" i="1"/>
  <c r="AB2161" i="1"/>
  <c r="AB2153" i="1"/>
  <c r="AB2138" i="1"/>
  <c r="AB1568" i="1"/>
  <c r="AB1804" i="1"/>
  <c r="AB124" i="1"/>
  <c r="AB1220" i="1"/>
  <c r="AB1353" i="1"/>
  <c r="AB54" i="1"/>
  <c r="AB1680" i="1"/>
  <c r="AB1746" i="1"/>
  <c r="AB164" i="1"/>
  <c r="AB245" i="1"/>
  <c r="AB1469" i="1"/>
  <c r="AB1507" i="1"/>
  <c r="AB808" i="1"/>
  <c r="AB1611" i="1"/>
  <c r="AB1133" i="1"/>
  <c r="AB192" i="1"/>
  <c r="AB1769" i="1"/>
  <c r="AB34" i="1"/>
  <c r="AB801" i="1"/>
  <c r="AB290" i="1"/>
  <c r="AB2176" i="1"/>
  <c r="AB1837" i="1"/>
  <c r="AB142" i="1"/>
  <c r="AB1260" i="1"/>
  <c r="AB2306" i="1"/>
  <c r="AB1437" i="1"/>
  <c r="AB1388" i="1"/>
  <c r="AB1508" i="1"/>
  <c r="AB2200" i="1"/>
  <c r="AB1826" i="1"/>
  <c r="AB1515" i="1"/>
  <c r="AB1095" i="1"/>
  <c r="AB872" i="1"/>
  <c r="AB253" i="1"/>
  <c r="AB28" i="1"/>
  <c r="AB1520" i="1"/>
  <c r="AB1850" i="1"/>
  <c r="AB284" i="1"/>
  <c r="AB2336" i="1"/>
  <c r="AB1428" i="1"/>
  <c r="AB789" i="1"/>
  <c r="AB420" i="1"/>
  <c r="AB1849" i="1"/>
  <c r="AB453" i="1"/>
  <c r="AB310" i="1"/>
  <c r="AB533" i="1"/>
  <c r="AB292" i="1"/>
  <c r="AB599" i="1"/>
  <c r="AB1550" i="1"/>
  <c r="AB2493" i="1"/>
  <c r="AB2504" i="1"/>
  <c r="AB2441" i="1"/>
  <c r="AB2378" i="1"/>
  <c r="AB1750" i="1"/>
  <c r="AB1426" i="1"/>
  <c r="AB2478" i="1"/>
  <c r="AB2389" i="1"/>
  <c r="AB2322" i="1"/>
  <c r="AB757" i="1"/>
  <c r="AB2498" i="1"/>
  <c r="AB2465" i="1"/>
  <c r="AB2458" i="1"/>
  <c r="AB2381" i="1"/>
  <c r="AB2054" i="1"/>
  <c r="AB2610" i="1"/>
  <c r="AB2605" i="1"/>
  <c r="AB2581" i="1"/>
  <c r="AB2568" i="1"/>
  <c r="AB2559" i="1"/>
  <c r="AB2529" i="1"/>
  <c r="AB2334" i="1"/>
  <c r="AB396" i="1"/>
  <c r="AB1809" i="1"/>
  <c r="AB2018" i="1"/>
  <c r="AB1544" i="1"/>
  <c r="AB601" i="1"/>
  <c r="AB1805" i="1"/>
  <c r="AB2353" i="1"/>
  <c r="AB336" i="1"/>
  <c r="AB2086" i="1"/>
  <c r="AB788" i="1"/>
  <c r="AB948" i="1"/>
  <c r="AB1511" i="1"/>
  <c r="AB492" i="1"/>
  <c r="AB401" i="1"/>
  <c r="AB1738" i="1"/>
  <c r="AB1896" i="1"/>
  <c r="AB122" i="1"/>
  <c r="AB1892" i="1"/>
  <c r="AB2170" i="1"/>
  <c r="AB1868" i="1"/>
  <c r="AB1820" i="1"/>
  <c r="AB1063" i="1"/>
  <c r="AB1664" i="1"/>
  <c r="AB1235" i="1"/>
  <c r="AB1075" i="1"/>
  <c r="AB2064" i="1"/>
  <c r="AB1675" i="1"/>
  <c r="AB568" i="1"/>
  <c r="AB442" i="1"/>
  <c r="AB674" i="1"/>
  <c r="AB1321" i="1"/>
  <c r="AB1904" i="1"/>
  <c r="AB2292" i="1"/>
  <c r="AB1129" i="1"/>
  <c r="AB2234" i="1"/>
  <c r="AB2221" i="1"/>
  <c r="AB2332" i="1"/>
  <c r="AB500" i="1"/>
  <c r="AB1025" i="1"/>
  <c r="AB1949" i="1"/>
  <c r="AB1324" i="1"/>
  <c r="AB856" i="1"/>
  <c r="AB865" i="1"/>
  <c r="AB1267" i="1"/>
  <c r="AB2120" i="1"/>
  <c r="AB1060" i="1"/>
  <c r="AB630" i="1"/>
  <c r="AB997" i="1"/>
  <c r="AB1781" i="1"/>
  <c r="AB695" i="1"/>
  <c r="AB1165" i="1"/>
  <c r="AB851" i="1"/>
  <c r="AB96" i="1"/>
  <c r="AB2305" i="1"/>
  <c r="AB1641" i="1"/>
  <c r="AB2309" i="1"/>
  <c r="AB1571" i="1"/>
  <c r="AB42" i="1"/>
  <c r="AB1656" i="1"/>
  <c r="AB724" i="1"/>
  <c r="AB1897" i="1"/>
  <c r="AB1303" i="1"/>
  <c r="AB1045" i="1"/>
  <c r="AB905" i="1"/>
  <c r="AB760" i="1"/>
  <c r="AB105" i="1"/>
  <c r="AB374" i="1"/>
  <c r="AB112" i="1"/>
  <c r="AB1083" i="1"/>
  <c r="AB857" i="1"/>
  <c r="AB1097" i="1"/>
  <c r="AB572" i="1"/>
  <c r="AB755" i="1"/>
  <c r="AB2252" i="1"/>
  <c r="AB260" i="1"/>
  <c r="AB1683" i="1"/>
  <c r="AB1387" i="1"/>
  <c r="AB1836" i="1"/>
  <c r="AB915" i="1"/>
  <c r="AB169" i="1"/>
  <c r="AB969" i="1"/>
  <c r="AB1316" i="1"/>
  <c r="AB840" i="1"/>
  <c r="AB604" i="1"/>
  <c r="AB1041" i="1"/>
  <c r="AB1988" i="1"/>
  <c r="AB2185" i="1"/>
  <c r="AB1091" i="1"/>
  <c r="AB484" i="1"/>
  <c r="AB129" i="1"/>
  <c r="AB1203" i="1"/>
  <c r="AB772" i="1"/>
  <c r="AB1229" i="1"/>
  <c r="AB1932" i="1"/>
  <c r="AB864" i="1"/>
  <c r="AB1444" i="1"/>
  <c r="AB955" i="1"/>
  <c r="AB2225" i="1"/>
  <c r="AB254" i="1"/>
  <c r="AB694" i="1"/>
  <c r="AB1341" i="1"/>
  <c r="AB2236" i="1"/>
  <c r="AB1561" i="1"/>
  <c r="AB1882" i="1"/>
  <c r="AB658" i="1"/>
  <c r="AB1315" i="1"/>
  <c r="M3028" i="1"/>
  <c r="AB770" i="1"/>
  <c r="AB766" i="1"/>
  <c r="AB627" i="1"/>
  <c r="AB619" i="1"/>
  <c r="AB615" i="1"/>
  <c r="AB611" i="1"/>
  <c r="AB607" i="1"/>
  <c r="AB579" i="1"/>
  <c r="AB459" i="1"/>
  <c r="AB451" i="1"/>
  <c r="AB399" i="1"/>
  <c r="AB387" i="1"/>
  <c r="AB371" i="1"/>
  <c r="AB347" i="1"/>
  <c r="AB287" i="1"/>
  <c r="AB279" i="1"/>
  <c r="AB271" i="1"/>
  <c r="AB263" i="1"/>
  <c r="AB243" i="1"/>
  <c r="AB239" i="1"/>
  <c r="AB235" i="1"/>
  <c r="AB231" i="1"/>
  <c r="AB147" i="1"/>
  <c r="AB99" i="1"/>
  <c r="AB95" i="1"/>
  <c r="AB59" i="1"/>
  <c r="AB35" i="1"/>
  <c r="AB23" i="1"/>
  <c r="AB1663" i="1"/>
  <c r="AB654" i="1"/>
  <c r="AB839" i="1"/>
  <c r="AB457" i="1"/>
  <c r="AB1802" i="1"/>
  <c r="AB60" i="1"/>
  <c r="AB1308" i="1"/>
  <c r="AB262" i="1"/>
  <c r="AB1580" i="1"/>
  <c r="AB1945" i="1"/>
  <c r="AB1127" i="1"/>
  <c r="AB578" i="1"/>
  <c r="AB69" i="1"/>
  <c r="AB18" i="1"/>
  <c r="AB1328" i="1"/>
  <c r="AB924" i="1"/>
  <c r="AB813" i="1"/>
  <c r="AB1173" i="1"/>
  <c r="AB821" i="1"/>
  <c r="AB1001" i="1"/>
  <c r="AB1448" i="1"/>
  <c r="AB577" i="1"/>
  <c r="AB1289" i="1"/>
  <c r="AB246" i="1"/>
  <c r="AB2260" i="1"/>
  <c r="AB208" i="1"/>
  <c r="AB1477" i="1"/>
  <c r="AB1996" i="1"/>
  <c r="AB2274" i="1"/>
  <c r="AB2006" i="1"/>
  <c r="AB258" i="1"/>
  <c r="AB1732" i="1"/>
  <c r="AB2222" i="1"/>
  <c r="AB2096" i="1"/>
  <c r="AB328" i="1"/>
  <c r="AB1756" i="1"/>
  <c r="AB428" i="1"/>
  <c r="AB1620" i="1"/>
  <c r="AB1794" i="1"/>
  <c r="AB2392" i="1"/>
  <c r="AB177" i="1"/>
  <c r="AB534" i="1"/>
  <c r="AB1627" i="1"/>
  <c r="AB266" i="1"/>
  <c r="AB1460" i="1"/>
  <c r="AB512" i="1"/>
  <c r="AB1272" i="1"/>
  <c r="AB1433" i="1"/>
  <c r="AB1557" i="1"/>
  <c r="AB37" i="1"/>
  <c r="AB365" i="1"/>
  <c r="AB1589" i="1"/>
  <c r="AB1241" i="1"/>
  <c r="AB704" i="1"/>
  <c r="AB80" i="1"/>
  <c r="AB1299" i="1"/>
  <c r="AB1096" i="1"/>
  <c r="AB471" i="1"/>
  <c r="AB463" i="1"/>
  <c r="AB415" i="1"/>
  <c r="AB411" i="1"/>
  <c r="AB355" i="1"/>
  <c r="AB323" i="1"/>
  <c r="AB291" i="1"/>
  <c r="AB283" i="1"/>
  <c r="AB259" i="1"/>
  <c r="AB251" i="1"/>
  <c r="AB223" i="1"/>
  <c r="AB219" i="1"/>
  <c r="AB71" i="1"/>
  <c r="AB47" i="1"/>
  <c r="AB27" i="1"/>
  <c r="AB15" i="1"/>
  <c r="AB1257" i="1"/>
  <c r="AB1445" i="1"/>
  <c r="AB136" i="1"/>
  <c r="AB2062" i="1"/>
  <c r="AB404" i="1"/>
  <c r="AB1401" i="1"/>
  <c r="AB305" i="1"/>
  <c r="AB669" i="1"/>
  <c r="AB373" i="1"/>
  <c r="AB868" i="1"/>
  <c r="AB1439" i="1"/>
  <c r="AB1938" i="1"/>
  <c r="AB1772" i="1"/>
  <c r="AB1239" i="1"/>
  <c r="AB1604" i="1"/>
  <c r="AB270" i="1"/>
  <c r="AB2048" i="1"/>
  <c r="AB957" i="1"/>
  <c r="AB1443" i="1"/>
  <c r="AB1621" i="1"/>
  <c r="AB1356" i="1"/>
  <c r="AB1569" i="1"/>
  <c r="AB1421" i="1"/>
  <c r="AB2202" i="1"/>
  <c r="AB2262" i="1"/>
  <c r="AB434" i="1"/>
  <c r="AB1818" i="1"/>
  <c r="AB330" i="1"/>
  <c r="AB2194" i="1"/>
  <c r="AB1368" i="1"/>
  <c r="AB2021" i="1"/>
  <c r="AB569" i="1"/>
  <c r="AB2250" i="1"/>
  <c r="AB576" i="1"/>
  <c r="AB1283" i="1"/>
  <c r="AB719" i="1"/>
  <c r="AB1533" i="1"/>
  <c r="AB1564" i="1"/>
  <c r="AB350" i="1"/>
  <c r="AB1364" i="1"/>
  <c r="AB445" i="1"/>
  <c r="AB229" i="1"/>
  <c r="AB1435" i="1"/>
  <c r="AB979" i="1"/>
  <c r="AB1245" i="1"/>
  <c r="AB1332" i="1"/>
  <c r="AB923" i="1"/>
  <c r="AB272" i="1"/>
  <c r="AB1766" i="1"/>
  <c r="AB392" i="1"/>
  <c r="AB12" i="1"/>
  <c r="X3028" i="1"/>
  <c r="Z3028" i="1" s="1"/>
  <c r="S3028" i="1"/>
  <c r="T3028" i="1" s="1"/>
  <c r="AB1050" i="1"/>
  <c r="AB519" i="1"/>
  <c r="AB507" i="1"/>
  <c r="AB443" i="1"/>
  <c r="AB435" i="1"/>
  <c r="AB367" i="1"/>
  <c r="AB363" i="1"/>
  <c r="AB343" i="1"/>
  <c r="AB339" i="1"/>
  <c r="AB335" i="1"/>
  <c r="AB327" i="1"/>
  <c r="AB315" i="1"/>
  <c r="AB307" i="1"/>
  <c r="AB275" i="1"/>
  <c r="AB207" i="1"/>
  <c r="AB203" i="1"/>
  <c r="AB135" i="1"/>
  <c r="AB127" i="1"/>
  <c r="AB123" i="1"/>
  <c r="AB119" i="1"/>
  <c r="AB115" i="1"/>
  <c r="AB11" i="1"/>
  <c r="AB186" i="1"/>
  <c r="AB764" i="1"/>
  <c r="AB77" i="1"/>
  <c r="AB1281" i="1"/>
  <c r="AB1485" i="1"/>
  <c r="AB972" i="1"/>
  <c r="AB1429" i="1"/>
  <c r="AB398" i="1"/>
  <c r="AB845" i="1"/>
  <c r="AB739" i="1"/>
  <c r="AB1906" i="1"/>
  <c r="AB554" i="1"/>
  <c r="AB354" i="1"/>
  <c r="AB646" i="1"/>
  <c r="AB828" i="1"/>
  <c r="AB837" i="1"/>
  <c r="AB526" i="1"/>
  <c r="AB1335" i="1"/>
  <c r="AB1240" i="1"/>
  <c r="AB1271" i="1"/>
  <c r="AB2122" i="1"/>
  <c r="AB1665" i="1"/>
  <c r="AB888" i="1"/>
  <c r="AB861" i="1"/>
  <c r="AB1677" i="1"/>
  <c r="AB2080" i="1"/>
  <c r="AB1451" i="1"/>
  <c r="AB2206" i="1"/>
  <c r="AB2269" i="1"/>
  <c r="AB1124" i="1"/>
  <c r="AB313" i="1"/>
  <c r="AB2220" i="1"/>
  <c r="AB2282" i="1"/>
  <c r="AB1048" i="1"/>
  <c r="AB1287" i="1"/>
  <c r="AB847" i="1"/>
  <c r="AB1535" i="1"/>
  <c r="AB439" i="1"/>
  <c r="AB359" i="1"/>
  <c r="AB51" i="1"/>
  <c r="AB1689" i="1"/>
  <c r="AB385" i="1"/>
  <c r="AB1312" i="1"/>
  <c r="AB1200" i="1"/>
  <c r="AB201" i="1"/>
  <c r="AB1355" i="1"/>
  <c r="AB977" i="1"/>
  <c r="AB2266" i="1"/>
  <c r="AB2288" i="1"/>
  <c r="AB1393" i="1"/>
  <c r="AB1419" i="1"/>
  <c r="AB1576" i="1"/>
  <c r="AB961" i="1"/>
  <c r="AB405" i="1"/>
  <c r="AB441" i="1"/>
  <c r="AB833" i="1"/>
  <c r="AB880" i="1"/>
  <c r="AB2317" i="1"/>
  <c r="AB1597" i="1"/>
  <c r="AB1039" i="1"/>
  <c r="AB2030" i="1"/>
  <c r="AB1171" i="1"/>
  <c r="AB2304" i="1"/>
  <c r="AB1373" i="1"/>
  <c r="AB2248" i="1"/>
  <c r="AB848" i="1"/>
  <c r="AB114" i="1"/>
  <c r="AB940" i="1"/>
  <c r="AB334" i="1"/>
  <c r="AB1496" i="1"/>
  <c r="AB2058" i="1"/>
  <c r="AB769" i="1"/>
  <c r="AB2324" i="1"/>
  <c r="AB2321" i="1"/>
  <c r="AB1989" i="1"/>
  <c r="AB1221" i="1"/>
  <c r="AB318" i="1"/>
  <c r="AB2272" i="1"/>
  <c r="AB1371" i="1"/>
  <c r="AB933" i="1"/>
  <c r="AB570" i="1"/>
  <c r="AB1292" i="1"/>
  <c r="AB2285" i="1"/>
  <c r="AB1379" i="1"/>
  <c r="AB609" i="1"/>
  <c r="AB1976" i="1"/>
  <c r="AB1961" i="1"/>
  <c r="AB2196" i="1"/>
  <c r="AB296" i="1"/>
  <c r="AB536" i="1"/>
  <c r="AB945" i="1"/>
  <c r="AB1056" i="1"/>
  <c r="AB730" i="1"/>
  <c r="AB1909" i="1"/>
  <c r="AB956" i="1"/>
  <c r="AB2184" i="1"/>
  <c r="AB1228" i="1"/>
  <c r="AB2297" i="1"/>
  <c r="AB2013" i="1"/>
  <c r="AB2082" i="1"/>
  <c r="AB1339" i="1"/>
  <c r="AB2245" i="1"/>
  <c r="AB1244" i="1"/>
  <c r="AB1717" i="1"/>
  <c r="AB2100" i="1"/>
  <c r="AB1085" i="1"/>
  <c r="AB1517" i="1"/>
  <c r="AB2102" i="1"/>
  <c r="AB1784" i="1"/>
  <c r="AB1225" i="1"/>
  <c r="AB2118" i="1"/>
  <c r="AB102" i="1"/>
  <c r="AB2053" i="1"/>
  <c r="AB546" i="1"/>
  <c r="AB1928" i="1"/>
  <c r="AB1528" i="1"/>
  <c r="AB677" i="1"/>
  <c r="AB244" i="1"/>
  <c r="AB26" i="1"/>
  <c r="AB2144" i="1"/>
  <c r="AB698" i="1"/>
  <c r="AB2022" i="1"/>
  <c r="AB3028" i="1"/>
  <c r="AB491" i="1"/>
  <c r="AB487" i="1"/>
  <c r="AB407" i="1"/>
  <c r="AB319" i="1"/>
  <c r="AB143" i="1"/>
  <c r="AB139" i="1"/>
  <c r="AB63" i="1"/>
  <c r="AB17" i="1"/>
  <c r="AB1079" i="1"/>
  <c r="AB935" i="1"/>
  <c r="AB1834" i="1"/>
  <c r="AB1031" i="1"/>
  <c r="AB1261" i="1"/>
  <c r="AB518" i="1"/>
  <c r="AB1575" i="1"/>
  <c r="AB844" i="1"/>
  <c r="AB1279" i="1"/>
  <c r="AB333" i="1"/>
  <c r="AB691" i="1"/>
  <c r="AB1395" i="1"/>
  <c r="AB1908" i="1"/>
  <c r="AB25" i="1"/>
  <c r="AB1679" i="1"/>
  <c r="AB1313" i="1"/>
  <c r="AB620" i="1"/>
  <c r="AB40" i="1"/>
  <c r="AB1089" i="1"/>
  <c r="AB144" i="1"/>
  <c r="AB2237" i="1"/>
  <c r="AB2081" i="1"/>
  <c r="AB362" i="1"/>
  <c r="AB803" i="1"/>
  <c r="AB548" i="1"/>
  <c r="AB1565" i="1"/>
  <c r="AB1351" i="1"/>
  <c r="AB976" i="1"/>
  <c r="AB1027" i="1"/>
  <c r="AB1810" i="1"/>
  <c r="AB871" i="1"/>
  <c r="AB1667" i="1"/>
  <c r="AB133" i="1"/>
  <c r="AB917" i="1"/>
  <c r="AB2056" i="1"/>
  <c r="AB1187" i="1"/>
  <c r="AB863" i="1"/>
  <c r="AB1997" i="1"/>
  <c r="AB2254" i="1"/>
  <c r="AB2093" i="1"/>
  <c r="AB1349" i="1"/>
  <c r="AB2240" i="1"/>
  <c r="AB1856" i="1"/>
  <c r="AB1169" i="1"/>
  <c r="AB289" i="1"/>
  <c r="AB188" i="1"/>
  <c r="AB2270" i="1"/>
  <c r="AB632" i="1"/>
  <c r="AB417" i="1"/>
  <c r="AB684" i="1"/>
  <c r="AB2209" i="1"/>
  <c r="AB1741" i="1"/>
  <c r="AB2172" i="1"/>
  <c r="AB1172" i="1"/>
  <c r="AB1201" i="1"/>
  <c r="AB1121" i="1"/>
  <c r="AB2217" i="1"/>
  <c r="AB711" i="1"/>
  <c r="AB1007" i="1"/>
  <c r="AB809" i="1"/>
  <c r="AB1413" i="1"/>
  <c r="AB1259" i="1"/>
  <c r="AB1729" i="1"/>
  <c r="AB668" i="1"/>
  <c r="AB1397" i="1"/>
  <c r="AB358" i="1"/>
  <c r="AB776" i="1"/>
  <c r="AB161" i="1"/>
  <c r="AB1204" i="1"/>
  <c r="AB1015" i="1"/>
  <c r="AB20" i="1"/>
  <c r="AB706" i="1"/>
  <c r="AB1331" i="1"/>
  <c r="AB1965" i="1"/>
  <c r="AB900" i="1"/>
  <c r="AB431" i="1"/>
  <c r="AB419" i="1"/>
  <c r="AB331" i="1"/>
  <c r="AB303" i="1"/>
  <c r="AB295" i="1"/>
  <c r="AB1773" i="1"/>
  <c r="AB168" i="1"/>
  <c r="AB41" i="1"/>
  <c r="AB1456" i="1"/>
  <c r="AB81" i="1"/>
  <c r="AB2193" i="1"/>
  <c r="AB486" i="1"/>
  <c r="AB1369" i="1"/>
  <c r="AB274" i="1"/>
  <c r="AB883" i="1"/>
  <c r="AB1064" i="1"/>
  <c r="AB1049" i="1"/>
  <c r="AB402" i="1"/>
  <c r="AB608" i="1"/>
  <c r="AB781" i="1"/>
  <c r="AB2318" i="1"/>
  <c r="AB1029" i="1"/>
  <c r="AB1964" i="1"/>
  <c r="AB356" i="1"/>
  <c r="AB502" i="1"/>
  <c r="AB2228" i="1"/>
  <c r="AB2001" i="1"/>
  <c r="AB749" i="1"/>
  <c r="AB1277" i="1"/>
  <c r="AB2036" i="1"/>
  <c r="AB56" i="1"/>
  <c r="AB198" i="1"/>
  <c r="AB896" i="1"/>
  <c r="AB927" i="1"/>
  <c r="AB1141" i="1"/>
  <c r="AB1405" i="1"/>
  <c r="AB286" i="1"/>
  <c r="AB1497" i="1"/>
  <c r="AB1297" i="1"/>
  <c r="AB1990" i="1"/>
  <c r="AB88" i="1"/>
  <c r="AB787" i="1"/>
  <c r="AB148" i="1"/>
  <c r="AB1077" i="1"/>
  <c r="AB65" i="1"/>
  <c r="AB1509" i="1"/>
  <c r="AB1854" i="1"/>
  <c r="AB53" i="1"/>
  <c r="AB125" i="1"/>
  <c r="AB360" i="1"/>
  <c r="AB666" i="1"/>
  <c r="AB685" i="1"/>
  <c r="AB613" i="1"/>
  <c r="AB1427" i="1"/>
  <c r="AB841" i="1"/>
  <c r="AB1372" i="1"/>
  <c r="AB2002" i="1"/>
  <c r="AB987" i="1"/>
  <c r="AB530" i="1"/>
  <c r="AB1651" i="1"/>
  <c r="AB1901" i="1"/>
  <c r="AB228" i="1"/>
  <c r="AB860" i="1"/>
  <c r="AB249" i="1"/>
  <c r="AB497" i="1"/>
  <c r="AB2310" i="1"/>
  <c r="AB907" i="1"/>
  <c r="AB1573" i="1"/>
  <c r="AB1761" i="1"/>
  <c r="AB2205" i="1"/>
  <c r="AB1898" i="1"/>
  <c r="AB180" i="1"/>
  <c r="AB1937" i="1"/>
  <c r="AB106" i="1"/>
  <c r="AB1785" i="1"/>
  <c r="AB1878" i="1"/>
  <c r="AB1632" i="1"/>
  <c r="AB1480" i="1"/>
  <c r="AB2092" i="1"/>
  <c r="AB1024" i="1"/>
  <c r="AB2037" i="1"/>
  <c r="AB1359" i="1"/>
  <c r="AB13" i="1"/>
  <c r="AB412" i="1"/>
  <c r="AB1183" i="1"/>
  <c r="AB150" i="1"/>
  <c r="AB1872" i="1"/>
  <c r="AB2113" i="1"/>
  <c r="AB149" i="1"/>
  <c r="AB1603" i="1"/>
  <c r="AB2277" i="1"/>
  <c r="AB747" i="1"/>
  <c r="AB134" i="1"/>
  <c r="AB1681" i="1"/>
  <c r="AB1455" i="1"/>
  <c r="AB372" i="1"/>
  <c r="AB545" i="1"/>
  <c r="AB1285" i="1"/>
  <c r="AB963" i="1"/>
  <c r="AB2280" i="1"/>
  <c r="AB1980" i="1"/>
  <c r="AB2273" i="1"/>
  <c r="AB664" i="1"/>
  <c r="AB1782" i="1"/>
  <c r="AB825" i="1"/>
  <c r="AB1692" i="1"/>
  <c r="AB1968" i="1"/>
  <c r="AB390" i="1"/>
  <c r="AB1483" i="1"/>
  <c r="AB2316" i="1"/>
  <c r="AB2050" i="1"/>
  <c r="AB1100" i="1"/>
  <c r="AB1319" i="1"/>
  <c r="AB642" i="1"/>
  <c r="AB716" i="1"/>
  <c r="AB877" i="1"/>
  <c r="AB1858" i="1"/>
  <c r="AB556" i="1"/>
  <c r="AB2180" i="1"/>
  <c r="AB1151" i="1"/>
  <c r="AB1505" i="1"/>
  <c r="AB1255" i="1"/>
  <c r="AB1309" i="1"/>
  <c r="AB1035" i="1"/>
  <c r="AB210" i="1"/>
  <c r="AB1423" i="1"/>
  <c r="AB2238" i="1"/>
  <c r="AB504" i="1"/>
  <c r="AB414" i="1"/>
  <c r="AB1519" i="1"/>
  <c r="AB676" i="1"/>
  <c r="AB771" i="1"/>
  <c r="AB2057" i="1"/>
  <c r="AB368" i="1"/>
  <c r="AB282" i="1"/>
  <c r="AB1613" i="1"/>
  <c r="AB1830" i="1"/>
  <c r="AB511" i="1"/>
  <c r="AB2293" i="1"/>
  <c r="AB1917" i="1"/>
  <c r="AB1537" i="1"/>
  <c r="AB1449" i="1"/>
  <c r="AB137" i="1"/>
  <c r="AB1737" i="1"/>
  <c r="AB1593" i="1"/>
  <c r="AB629" i="1"/>
  <c r="AB949" i="1"/>
  <c r="AB21" i="1"/>
  <c r="AB366" i="1"/>
  <c r="AB984" i="1"/>
  <c r="AB1825" i="1"/>
  <c r="AB1894" i="1"/>
  <c r="AB2261" i="1"/>
  <c r="AB1307" i="1"/>
  <c r="AB1842" i="1"/>
  <c r="AB1708" i="1"/>
  <c r="AB465" i="1"/>
  <c r="AB811" i="1"/>
  <c r="AB1357" i="1"/>
  <c r="AB1657" i="1"/>
  <c r="AB1624" i="1"/>
  <c r="AB1219" i="1"/>
  <c r="AB652" i="1"/>
  <c r="AB1123" i="1"/>
  <c r="AB1556" i="1"/>
  <c r="AB1828" i="1"/>
  <c r="AB1649" i="1"/>
  <c r="AB1625" i="1"/>
  <c r="AB488" i="1"/>
  <c r="AB2045" i="1"/>
  <c r="AB1215" i="1"/>
  <c r="AB505" i="1"/>
  <c r="AB1726" i="1"/>
  <c r="AB1881" i="1"/>
  <c r="AB2308" i="1"/>
  <c r="AB1291" i="1"/>
  <c r="AB1473" i="1"/>
  <c r="AB182" i="1"/>
  <c r="AB1424" i="1"/>
  <c r="AB1512" i="1"/>
  <c r="AB1893" i="1"/>
  <c r="AB1957" i="1"/>
  <c r="AB498" i="1"/>
  <c r="AB472" i="1"/>
  <c r="AB680" i="1"/>
  <c r="AB141" i="1"/>
  <c r="AB462" i="1"/>
  <c r="AB796" i="1"/>
  <c r="AB268" i="1"/>
  <c r="AB795" i="1"/>
  <c r="AB1209" i="1"/>
  <c r="AB83" i="1"/>
  <c r="Y3028" i="1"/>
  <c r="AA3028" i="1" s="1"/>
  <c r="S3029" i="1"/>
  <c r="T3029" i="1" s="1"/>
  <c r="M3029" i="1"/>
  <c r="Y3029" i="1"/>
  <c r="AA3029" i="1" s="1"/>
  <c r="AI3029" i="1" s="1"/>
  <c r="AB3029" i="1"/>
  <c r="AB383" i="1"/>
  <c r="AB395" i="1"/>
  <c r="AB403" i="1"/>
  <c r="AB423" i="1"/>
  <c r="AB427" i="1"/>
  <c r="AB818" i="1"/>
  <c r="AB834" i="1"/>
  <c r="AB838" i="1"/>
  <c r="AB902" i="1"/>
  <c r="AB447" i="1"/>
  <c r="AB455" i="1"/>
  <c r="AB475" i="1"/>
  <c r="AB495" i="1"/>
  <c r="AB559" i="1"/>
  <c r="AB854" i="1"/>
  <c r="AB858" i="1"/>
  <c r="AB894" i="1"/>
  <c r="AB1010" i="1"/>
  <c r="AB499" i="1"/>
  <c r="AB523" i="1"/>
  <c r="AB535" i="1"/>
  <c r="AB555" i="1"/>
  <c r="AB583" i="1"/>
  <c r="AB651" i="1"/>
  <c r="AB655" i="1"/>
  <c r="AB663" i="1"/>
  <c r="AB667" i="1"/>
  <c r="AB683" i="1"/>
  <c r="AB734" i="1"/>
  <c r="AB742" i="1"/>
  <c r="AB746" i="1"/>
  <c r="AB750" i="1"/>
  <c r="AB758" i="1"/>
  <c r="AB774" i="1"/>
  <c r="AB778" i="1"/>
  <c r="AB810" i="1"/>
  <c r="AB842" i="1"/>
  <c r="AB850" i="1"/>
  <c r="AB862" i="1"/>
  <c r="AB926" i="1"/>
  <c r="AB930" i="1"/>
  <c r="AB942" i="1"/>
  <c r="AB946" i="1"/>
  <c r="AB962" i="1"/>
  <c r="AB1038" i="1"/>
  <c r="AB1078" i="1"/>
  <c r="AB1086" i="1"/>
  <c r="AB2554" i="1"/>
  <c r="AB503" i="1"/>
  <c r="AB531" i="1"/>
  <c r="AB539" i="1"/>
  <c r="AB547" i="1"/>
  <c r="AB551" i="1"/>
  <c r="AB563" i="1"/>
  <c r="AB571" i="1"/>
  <c r="AB587" i="1"/>
  <c r="AB591" i="1"/>
  <c r="AB595" i="1"/>
  <c r="AB671" i="1"/>
  <c r="AB675" i="1"/>
  <c r="AB679" i="1"/>
  <c r="AB705" i="1"/>
  <c r="AB709" i="1"/>
  <c r="AB870" i="1"/>
  <c r="AB874" i="1"/>
  <c r="AB878" i="1"/>
  <c r="AB898" i="1"/>
  <c r="AB934" i="1"/>
  <c r="AB954" i="1"/>
  <c r="AB970" i="1"/>
  <c r="AB974" i="1"/>
  <c r="AB998" i="1"/>
  <c r="AB1066" i="1"/>
  <c r="AB1070" i="1"/>
  <c r="AB1112" i="1"/>
  <c r="AB1851" i="1"/>
  <c r="AB2889" i="1"/>
  <c r="AB2551" i="1"/>
  <c r="AB515" i="1"/>
  <c r="AB527" i="1"/>
  <c r="AB543" i="1"/>
  <c r="AB567" i="1"/>
  <c r="AB635" i="1"/>
  <c r="AB639" i="1"/>
  <c r="AB659" i="1"/>
  <c r="AB688" i="1"/>
  <c r="AB692" i="1"/>
  <c r="AB697" i="1"/>
  <c r="AB717" i="1"/>
  <c r="AB721" i="1"/>
  <c r="AB754" i="1"/>
  <c r="AB782" i="1"/>
  <c r="AB786" i="1"/>
  <c r="AB790" i="1"/>
  <c r="AB846" i="1"/>
  <c r="AB910" i="1"/>
  <c r="AB1018" i="1"/>
  <c r="AB1334" i="1"/>
  <c r="AB1338" i="1"/>
  <c r="AB1342" i="1"/>
  <c r="AB1346" i="1"/>
  <c r="AB357" i="1"/>
  <c r="AB2399" i="1"/>
  <c r="AB2882" i="1"/>
  <c r="AB2910" i="1"/>
  <c r="AB2917" i="1"/>
  <c r="AB2896" i="1"/>
  <c r="AB2471" i="1"/>
  <c r="AB2395" i="1"/>
  <c r="AB3027" i="1"/>
  <c r="AB784" i="1"/>
  <c r="AB469" i="1"/>
  <c r="M3027" i="1"/>
  <c r="Y3027" i="1"/>
  <c r="AA3027" i="1" s="1"/>
  <c r="AI3027" i="1" s="1"/>
  <c r="S3027" i="1"/>
  <c r="T3027" i="1" s="1"/>
  <c r="AB2937" i="1"/>
  <c r="AB1042" i="1"/>
  <c r="AB1046" i="1"/>
  <c r="AB1058" i="1"/>
  <c r="AB1062" i="1"/>
  <c r="AB1090" i="1"/>
  <c r="AB1222" i="1"/>
  <c r="AB1274" i="1"/>
  <c r="AB1278" i="1"/>
  <c r="AB1282" i="1"/>
  <c r="AB2145" i="1"/>
  <c r="AB299" i="1"/>
  <c r="AB2004" i="1"/>
  <c r="AB1751" i="1"/>
  <c r="AB2215" i="1"/>
  <c r="AB2874" i="1"/>
  <c r="AB2877" i="1"/>
  <c r="AB2885" i="1"/>
  <c r="AB2904" i="1"/>
  <c r="AB2918" i="1"/>
  <c r="AB2534" i="1"/>
  <c r="AB2424" i="1"/>
  <c r="AB1886" i="1"/>
  <c r="AB1400" i="1"/>
  <c r="AB2506" i="1"/>
  <c r="AB2490" i="1"/>
  <c r="AB1002" i="1"/>
  <c r="AB1030" i="1"/>
  <c r="AB1034" i="1"/>
  <c r="AB1074" i="1"/>
  <c r="AB1218" i="1"/>
  <c r="AB1318" i="1"/>
  <c r="AB1422" i="1"/>
  <c r="AB1462" i="1"/>
  <c r="AB1490" i="1"/>
  <c r="AB1510" i="1"/>
  <c r="AB1514" i="1"/>
  <c r="AB1518" i="1"/>
  <c r="AB1832" i="1"/>
  <c r="AB2178" i="1"/>
  <c r="AB1547" i="1"/>
  <c r="AB2079" i="1"/>
  <c r="AB2479" i="1"/>
  <c r="AB2886" i="1"/>
  <c r="AB2908" i="1"/>
  <c r="AB2578" i="1"/>
  <c r="AB1487" i="1"/>
  <c r="AB2511" i="1"/>
  <c r="AB2461" i="1"/>
  <c r="AB2386" i="1"/>
  <c r="AB2527" i="1"/>
  <c r="AB918" i="1"/>
  <c r="AB1098" i="1"/>
  <c r="AB1102" i="1"/>
  <c r="AB1106" i="1"/>
  <c r="AB1118" i="1"/>
  <c r="AB1246" i="1"/>
  <c r="AB1254" i="1"/>
  <c r="AB1258" i="1"/>
  <c r="AB713" i="1"/>
  <c r="AB2061" i="1"/>
  <c r="AB2075" i="1"/>
  <c r="AB1586" i="1"/>
  <c r="AB2147" i="1"/>
  <c r="AB2599" i="1"/>
  <c r="AB2898" i="1"/>
  <c r="AB2907" i="1"/>
  <c r="AB2920" i="1"/>
  <c r="AB2549" i="1"/>
  <c r="AB2603" i="1"/>
  <c r="AB1055" i="1"/>
  <c r="AB329" i="1"/>
  <c r="AB2513" i="1"/>
  <c r="AB2433" i="1"/>
  <c r="AB2947" i="1"/>
  <c r="AB2944" i="1"/>
  <c r="AB2941" i="1"/>
  <c r="AB2948" i="1"/>
  <c r="AB2945" i="1"/>
  <c r="AB2942" i="1"/>
  <c r="AB2939" i="1"/>
  <c r="AB3026" i="1"/>
  <c r="S3026" i="1"/>
  <c r="T3026" i="1" s="1"/>
  <c r="X3026" i="1"/>
  <c r="Z3026" i="1" s="1"/>
  <c r="Y3026" i="1"/>
  <c r="AA3026" i="1" s="1"/>
  <c r="AB2981" i="1"/>
  <c r="AB2982" i="1"/>
  <c r="Y3025" i="1"/>
  <c r="AA3025" i="1" s="1"/>
  <c r="AB2978" i="1"/>
  <c r="AB2954" i="1"/>
  <c r="AB2966" i="1"/>
  <c r="AB2958" i="1"/>
  <c r="AB2940" i="1"/>
  <c r="AB2930" i="1"/>
  <c r="AB2932" i="1"/>
  <c r="AB2949" i="1"/>
  <c r="AB2935" i="1"/>
  <c r="AB2934" i="1"/>
  <c r="AB2482" i="1"/>
  <c r="AB2314" i="1"/>
  <c r="AB2410" i="1"/>
  <c r="AB2362" i="1"/>
  <c r="AB1816" i="1"/>
  <c r="AB477" i="1"/>
  <c r="AB2460" i="1"/>
  <c r="AB2407" i="1"/>
  <c r="AB2367" i="1"/>
  <c r="AB43" i="1"/>
  <c r="AB2224" i="1"/>
  <c r="AB2473" i="1"/>
  <c r="AB2438" i="1"/>
  <c r="AB2394" i="1"/>
  <c r="AB1242" i="1"/>
  <c r="AB1442" i="1"/>
  <c r="AB2520" i="1"/>
  <c r="AB2612" i="1"/>
  <c r="AB2576" i="1"/>
  <c r="AB2575" i="1"/>
  <c r="AB2567" i="1"/>
  <c r="AB2536" i="1"/>
  <c r="AB2881" i="1"/>
  <c r="AB2922" i="1"/>
  <c r="AB2916" i="1"/>
  <c r="AB2926" i="1"/>
  <c r="AB2909" i="1"/>
  <c r="AB2911" i="1"/>
  <c r="AB2903" i="1"/>
  <c r="AB2899" i="1"/>
  <c r="AB2893" i="1"/>
  <c r="AB2887" i="1"/>
  <c r="AB2884" i="1"/>
  <c r="AB2878" i="1"/>
  <c r="AB2873" i="1"/>
  <c r="AB2608" i="1"/>
  <c r="AB2519" i="1"/>
  <c r="AB2419" i="1"/>
  <c r="AB2275" i="1"/>
  <c r="AB2167" i="1"/>
  <c r="AB2099" i="1"/>
  <c r="AB1927" i="1"/>
  <c r="AB1755" i="1"/>
  <c r="AB1594" i="1"/>
  <c r="AB364" i="1"/>
  <c r="AB2341" i="1"/>
  <c r="AB812" i="1"/>
  <c r="AB2083" i="1"/>
  <c r="AB2187" i="1"/>
  <c r="AB312" i="1"/>
  <c r="AB2173" i="1"/>
  <c r="AB1345" i="1"/>
  <c r="AB2283" i="1"/>
  <c r="AB1415" i="1"/>
  <c r="AB1546" i="1"/>
  <c r="AB1542" i="1"/>
  <c r="AB1538" i="1"/>
  <c r="AB1454" i="1"/>
  <c r="AB1446" i="1"/>
  <c r="AB1414" i="1"/>
  <c r="AB1382" i="1"/>
  <c r="AB1378" i="1"/>
  <c r="AB1374" i="1"/>
  <c r="AB1370" i="1"/>
  <c r="AB1238" i="1"/>
  <c r="AB1202" i="1"/>
  <c r="AB1198" i="1"/>
  <c r="AB1190" i="1"/>
  <c r="AB1166" i="1"/>
  <c r="AB1158" i="1"/>
  <c r="AB1142" i="1"/>
  <c r="AB1134" i="1"/>
  <c r="AB1130" i="1"/>
  <c r="AB1122" i="1"/>
  <c r="AB1110" i="1"/>
  <c r="AB2989" i="1"/>
  <c r="AB2971" i="1"/>
  <c r="AB2928" i="1"/>
  <c r="AB2497" i="1"/>
  <c r="AB2459" i="1"/>
  <c r="AB240" i="1"/>
  <c r="AB2313" i="1"/>
  <c r="AB1491" i="1"/>
  <c r="AB2516" i="1"/>
  <c r="AB2095" i="1"/>
  <c r="AB1465" i="1"/>
  <c r="AB444" i="1"/>
  <c r="AB1718" i="1"/>
  <c r="AB2500" i="1"/>
  <c r="AB2467" i="1"/>
  <c r="AB2413" i="1"/>
  <c r="AB2373" i="1"/>
  <c r="AB176" i="1"/>
  <c r="AB2601" i="1"/>
  <c r="AB2587" i="1"/>
  <c r="AB2561" i="1"/>
  <c r="AB2919" i="1"/>
  <c r="AB2923" i="1"/>
  <c r="AB2925" i="1"/>
  <c r="AB2915" i="1"/>
  <c r="AB2902" i="1"/>
  <c r="AB2900" i="1"/>
  <c r="AB2912" i="1"/>
  <c r="AB2906" i="1"/>
  <c r="AB2891" i="1"/>
  <c r="AB2892" i="1"/>
  <c r="AB2897" i="1"/>
  <c r="AB2883" i="1"/>
  <c r="AB2880" i="1"/>
  <c r="AB2875" i="1"/>
  <c r="AB2872" i="1"/>
  <c r="AB2571" i="1"/>
  <c r="AB2431" i="1"/>
  <c r="AB2383" i="1"/>
  <c r="AB2203" i="1"/>
  <c r="AB2135" i="1"/>
  <c r="AB2031" i="1"/>
  <c r="AB1819" i="1"/>
  <c r="AB1706" i="1"/>
  <c r="AB2749" i="1"/>
  <c r="AB32" i="1"/>
  <c r="AB1752" i="1"/>
  <c r="AB826" i="1"/>
  <c r="AB541" i="1"/>
  <c r="AB234" i="1"/>
  <c r="AB1943" i="1"/>
  <c r="AB2155" i="1"/>
  <c r="AB178" i="1"/>
  <c r="AB187" i="1"/>
  <c r="AB24" i="1"/>
  <c r="AB1486" i="1"/>
  <c r="AB1482" i="1"/>
  <c r="AB1478" i="1"/>
  <c r="AB1474" i="1"/>
  <c r="AB1434" i="1"/>
  <c r="AB1430" i="1"/>
  <c r="AB1402" i="1"/>
  <c r="AB1398" i="1"/>
  <c r="AB1394" i="1"/>
  <c r="AB1390" i="1"/>
  <c r="AB1266" i="1"/>
  <c r="AB1206" i="1"/>
  <c r="AB1186" i="1"/>
  <c r="AB1174" i="1"/>
  <c r="AB1162" i="1"/>
  <c r="AB1154" i="1"/>
  <c r="AB1150" i="1"/>
  <c r="AB1146" i="1"/>
  <c r="AB1126" i="1"/>
  <c r="AB1114" i="1"/>
  <c r="AB1094" i="1"/>
  <c r="AB990" i="1"/>
  <c r="AB906" i="1"/>
  <c r="S3025" i="1"/>
  <c r="T3025" i="1" s="1"/>
  <c r="AB2988" i="1"/>
  <c r="AB2991" i="1"/>
  <c r="AB2962" i="1"/>
  <c r="AB2950" i="1"/>
  <c r="AB2951" i="1"/>
  <c r="AB2955" i="1"/>
  <c r="AB2933" i="1"/>
  <c r="AB2938" i="1"/>
  <c r="AB2931" i="1"/>
  <c r="AB2927" i="1"/>
  <c r="AB2526" i="1"/>
  <c r="AB2485" i="1"/>
  <c r="AB2474" i="1"/>
  <c r="AB2418" i="1"/>
  <c r="AB2374" i="1"/>
  <c r="AB2330" i="1"/>
  <c r="AB745" i="1"/>
  <c r="AB332" i="1"/>
  <c r="AB2414" i="1"/>
  <c r="AB2375" i="1"/>
  <c r="AB2249" i="1"/>
  <c r="AB1438" i="1"/>
  <c r="AB2477" i="1"/>
  <c r="AB1609" i="1"/>
  <c r="AB2411" i="1"/>
  <c r="AB2363" i="1"/>
  <c r="AB1786" i="1"/>
  <c r="AB2609" i="1"/>
  <c r="AB2582" i="1"/>
  <c r="AB2572" i="1"/>
  <c r="AB2550" i="1"/>
  <c r="AB2528" i="1"/>
  <c r="AB2542" i="1"/>
  <c r="AB2924" i="1"/>
  <c r="AB2921" i="1"/>
  <c r="AB2914" i="1"/>
  <c r="AB2894" i="1"/>
  <c r="AB2901" i="1"/>
  <c r="AB2905" i="1"/>
  <c r="AB2913" i="1"/>
  <c r="AB2888" i="1"/>
  <c r="AB2895" i="1"/>
  <c r="AB2890" i="1"/>
  <c r="AB2879" i="1"/>
  <c r="AB2876" i="1"/>
  <c r="AB2871" i="1"/>
  <c r="AB2731" i="1"/>
  <c r="AB2543" i="1"/>
  <c r="AB2423" i="1"/>
  <c r="AB2351" i="1"/>
  <c r="AB2191" i="1"/>
  <c r="AB2107" i="1"/>
  <c r="AB1947" i="1"/>
  <c r="AB1775" i="1"/>
  <c r="AB1654" i="1"/>
  <c r="AB2171" i="1"/>
  <c r="AB819" i="1"/>
  <c r="AB280" i="1"/>
  <c r="AB227" i="1"/>
  <c r="AB172" i="1"/>
  <c r="AB1635" i="1"/>
  <c r="AB1178" i="1"/>
  <c r="AB321" i="1"/>
  <c r="AB1484" i="1"/>
  <c r="AB1304" i="1"/>
  <c r="AB1530" i="1"/>
  <c r="AB1386" i="1"/>
  <c r="AB1350" i="1"/>
  <c r="AB1330" i="1"/>
  <c r="AB1314" i="1"/>
  <c r="AB1310" i="1"/>
  <c r="AB1306" i="1"/>
  <c r="AB1302" i="1"/>
  <c r="AB1298" i="1"/>
  <c r="AB1294" i="1"/>
  <c r="AB1290" i="1"/>
  <c r="AB1286" i="1"/>
  <c r="M3025" i="1"/>
  <c r="X3025" i="1"/>
  <c r="Z3025" i="1" s="1"/>
  <c r="AB3025" i="1"/>
  <c r="J4" i="9"/>
  <c r="I4" i="15"/>
  <c r="AB2936" i="1"/>
  <c r="AB2943" i="1"/>
  <c r="AB2959" i="1"/>
  <c r="AB2956" i="1"/>
  <c r="AB2968" i="1"/>
  <c r="AB2965" i="1"/>
  <c r="AB2957" i="1"/>
  <c r="AB2974" i="1"/>
  <c r="AB2994" i="1"/>
  <c r="AB2997" i="1"/>
  <c r="AB2998" i="1"/>
  <c r="AB2995" i="1"/>
  <c r="AB3003" i="1"/>
  <c r="AB3022" i="1"/>
  <c r="AB2929" i="1"/>
  <c r="AB2946" i="1"/>
  <c r="AB2953" i="1"/>
  <c r="AB2960" i="1"/>
  <c r="AB2967" i="1"/>
  <c r="AB2976" i="1"/>
  <c r="AB2993" i="1"/>
  <c r="AB2990" i="1"/>
  <c r="AB2980" i="1"/>
  <c r="AB2987" i="1"/>
  <c r="AB3000" i="1"/>
  <c r="AB2963" i="1"/>
  <c r="AB2964" i="1"/>
  <c r="AB2969" i="1"/>
  <c r="AB2970" i="1"/>
  <c r="AB2973" i="1"/>
  <c r="AB2975" i="1"/>
  <c r="AB2977" i="1"/>
  <c r="AB2979" i="1"/>
  <c r="AB2986" i="1"/>
  <c r="AB3010" i="1"/>
  <c r="AB3011" i="1"/>
  <c r="AB3012" i="1"/>
  <c r="AB3007" i="1"/>
  <c r="AB3019" i="1"/>
  <c r="AB3004" i="1"/>
  <c r="AB3001" i="1"/>
  <c r="AB3002" i="1"/>
  <c r="AB2996" i="1"/>
  <c r="AB3008" i="1"/>
  <c r="AB3006" i="1"/>
  <c r="AB3018" i="1"/>
  <c r="AB3021" i="1"/>
  <c r="AB2961" i="1"/>
  <c r="AB2984" i="1"/>
  <c r="AB2985" i="1"/>
  <c r="AB2972" i="1"/>
  <c r="AB2983" i="1"/>
  <c r="AB2992" i="1"/>
  <c r="AB2999" i="1"/>
  <c r="AB3017" i="1"/>
  <c r="AB3014" i="1"/>
  <c r="AB3015" i="1"/>
  <c r="AB3016" i="1"/>
  <c r="AB3005" i="1"/>
  <c r="AB3009" i="1"/>
  <c r="AB3013" i="1"/>
  <c r="AB3020" i="1"/>
  <c r="AB3023" i="1"/>
  <c r="S3024" i="1"/>
  <c r="T3024" i="1" s="1"/>
  <c r="AB3024" i="1"/>
  <c r="Y3024" i="1"/>
  <c r="AA3024" i="1" s="1"/>
  <c r="AI3024" i="1" s="1"/>
  <c r="M3024" i="1"/>
  <c r="L2" i="9"/>
  <c r="M2" i="9"/>
  <c r="C3" i="15"/>
  <c r="AI2770" i="1" l="1"/>
  <c r="AI1633" i="1"/>
  <c r="AI1717" i="1"/>
  <c r="AI2070" i="1"/>
  <c r="AI531" i="1"/>
  <c r="AI53" i="1"/>
  <c r="AI2286" i="1"/>
  <c r="AI1090" i="1"/>
  <c r="AI282" i="1"/>
  <c r="AI1346" i="1"/>
  <c r="AI1682" i="1"/>
  <c r="AI2267" i="1"/>
  <c r="AI2271" i="1"/>
  <c r="AI2239" i="1"/>
  <c r="AI2263" i="1"/>
  <c r="AI243" i="1"/>
  <c r="AI581" i="1"/>
  <c r="AI1674" i="1"/>
  <c r="AI1998" i="1"/>
  <c r="AI2575" i="1"/>
  <c r="AI763" i="1"/>
  <c r="AI613" i="1"/>
  <c r="AI2030" i="1"/>
  <c r="AI2158" i="1"/>
  <c r="AI1299" i="1"/>
  <c r="AI2622" i="1"/>
  <c r="AI2523" i="1"/>
  <c r="AI786" i="1"/>
  <c r="AI2419" i="1"/>
  <c r="AI2403" i="1"/>
  <c r="AI2550" i="1"/>
  <c r="AI1505" i="1"/>
  <c r="AI1697" i="1"/>
  <c r="AI1834" i="1"/>
  <c r="AI1914" i="1"/>
  <c r="AI2620" i="1"/>
  <c r="AI475" i="1"/>
  <c r="AI499" i="1"/>
  <c r="AI1275" i="1"/>
  <c r="AI2014" i="1"/>
  <c r="AI2182" i="1"/>
  <c r="AI2310" i="1"/>
  <c r="AI2614" i="1"/>
  <c r="AI245" i="1"/>
  <c r="AI58" i="1"/>
  <c r="AI434" i="1"/>
  <c r="AI402" i="1"/>
  <c r="AI1522" i="1"/>
  <c r="AI973" i="1"/>
  <c r="AI2583" i="1"/>
  <c r="AI686" i="1"/>
  <c r="AI726" i="1"/>
  <c r="AI67" i="1"/>
  <c r="AI2657" i="1"/>
  <c r="AI1970" i="1"/>
  <c r="AI1021" i="1"/>
  <c r="AI1111" i="1"/>
  <c r="AI442" i="1"/>
  <c r="AI813" i="1"/>
  <c r="AI1570" i="1"/>
  <c r="AI2243" i="1"/>
  <c r="AI74" i="1"/>
  <c r="AI794" i="1"/>
  <c r="AI1466" i="1"/>
  <c r="AI2742" i="1"/>
  <c r="AI1378" i="1"/>
  <c r="AI1258" i="1"/>
  <c r="AI2355" i="1"/>
  <c r="AI250" i="1"/>
  <c r="AI938" i="1"/>
  <c r="AI901" i="1"/>
  <c r="AI1990" i="1"/>
  <c r="AI1565" i="1"/>
  <c r="AI1413" i="1"/>
  <c r="AI1894" i="1"/>
  <c r="AI1803" i="1"/>
  <c r="AI2067" i="1"/>
  <c r="AI2185" i="1"/>
  <c r="AI867" i="1"/>
  <c r="AI1154" i="1"/>
  <c r="AI753" i="1"/>
  <c r="AI2957" i="1"/>
  <c r="AI949" i="1"/>
  <c r="AI2455" i="1"/>
  <c r="AI2518" i="1"/>
  <c r="AI1653" i="1"/>
  <c r="AI2205" i="1"/>
  <c r="AI2556" i="1"/>
  <c r="AI995" i="1"/>
  <c r="AI1650" i="1"/>
  <c r="AI570" i="1"/>
  <c r="AI2972" i="1"/>
  <c r="AI2529" i="1"/>
  <c r="AI2385" i="1"/>
  <c r="AI825" i="1"/>
  <c r="AI187" i="1"/>
  <c r="AI219" i="1"/>
  <c r="AI347" i="1"/>
  <c r="AI619" i="1"/>
  <c r="AI1109" i="1"/>
  <c r="AI821" i="1"/>
  <c r="AI2542" i="1"/>
  <c r="AI989" i="1"/>
  <c r="AI317" i="1"/>
  <c r="AI1533" i="1"/>
  <c r="AI2022" i="1"/>
  <c r="AI2486" i="1"/>
  <c r="AI714" i="1"/>
  <c r="AI2515" i="1"/>
  <c r="AI66" i="1"/>
  <c r="AI122" i="1"/>
  <c r="AI170" i="1"/>
  <c r="AI298" i="1"/>
  <c r="AI338" i="1"/>
  <c r="AI1658" i="1"/>
  <c r="AI2539" i="1"/>
  <c r="AI10" i="1"/>
  <c r="AI2879" i="1"/>
  <c r="AI849" i="1"/>
  <c r="AI953" i="1"/>
  <c r="AI1393" i="1"/>
  <c r="AI1786" i="1"/>
  <c r="AI1882" i="1"/>
  <c r="AI1954" i="1"/>
  <c r="AI2146" i="1"/>
  <c r="AI27" i="1"/>
  <c r="AI171" i="1"/>
  <c r="AI195" i="1"/>
  <c r="AI227" i="1"/>
  <c r="AI571" i="1"/>
  <c r="AI627" i="1"/>
  <c r="AI667" i="1"/>
  <c r="AI1331" i="1"/>
  <c r="AI1451" i="1"/>
  <c r="AI1499" i="1"/>
  <c r="AI1571" i="1"/>
  <c r="AI1635" i="1"/>
  <c r="AI2604" i="1"/>
  <c r="AI453" i="1"/>
  <c r="AI493" i="1"/>
  <c r="AI741" i="1"/>
  <c r="AI1005" i="1"/>
  <c r="AI1197" i="1"/>
  <c r="AI1453" i="1"/>
  <c r="AI1581" i="1"/>
  <c r="AI1958" i="1"/>
  <c r="AI2198" i="1"/>
  <c r="AI485" i="1"/>
  <c r="AI789" i="1"/>
  <c r="AI1069" i="1"/>
  <c r="AI1798" i="1"/>
  <c r="AI2110" i="1"/>
  <c r="AI197" i="1"/>
  <c r="AI1317" i="1"/>
  <c r="AI418" i="1"/>
  <c r="AI994" i="1"/>
  <c r="AI1811" i="1"/>
  <c r="AI2483" i="1"/>
  <c r="AI146" i="1"/>
  <c r="AI322" i="1"/>
  <c r="AI1274" i="1"/>
  <c r="AI2379" i="1"/>
  <c r="AI2611" i="1"/>
  <c r="AI2" i="1"/>
  <c r="AI186" i="1"/>
  <c r="AI306" i="1"/>
  <c r="AI642" i="1"/>
  <c r="AI1074" i="1"/>
  <c r="AI882" i="1"/>
  <c r="AI1747" i="1"/>
  <c r="AI1907" i="1"/>
  <c r="AI258" i="1"/>
  <c r="AI2751" i="1"/>
  <c r="AI1341" i="1"/>
  <c r="AI1854" i="1"/>
  <c r="AI1758" i="1"/>
  <c r="AI5" i="1"/>
  <c r="AI1427" i="1"/>
  <c r="AI2525" i="1"/>
  <c r="AI2478" i="1"/>
  <c r="AI226" i="1"/>
  <c r="AI218" i="1"/>
  <c r="AI1234" i="1"/>
  <c r="AI2912" i="1"/>
  <c r="AI1297" i="1"/>
  <c r="AI1902" i="1"/>
  <c r="AI165" i="1"/>
  <c r="AI2333" i="1"/>
  <c r="AI2277" i="1"/>
  <c r="AI2113" i="1"/>
  <c r="AI2137" i="1"/>
  <c r="L3" i="9"/>
  <c r="L4" i="9"/>
  <c r="AI653" i="1"/>
  <c r="AI810" i="1"/>
  <c r="AI1135" i="1"/>
  <c r="AI1641" i="1"/>
  <c r="AI2133" i="1"/>
  <c r="AI41" i="1"/>
  <c r="AI89" i="1"/>
  <c r="AI225" i="1"/>
  <c r="AI593" i="1"/>
  <c r="AI641" i="1"/>
  <c r="AI889" i="1"/>
  <c r="AI977" i="1"/>
  <c r="AI1089" i="1"/>
  <c r="AI2082" i="1"/>
  <c r="AI2122" i="1"/>
  <c r="AI2330" i="1"/>
  <c r="AI2426" i="1"/>
  <c r="AI2466" i="1"/>
  <c r="AI139" i="1"/>
  <c r="AI315" i="1"/>
  <c r="AI411" i="1"/>
  <c r="AI755" i="1"/>
  <c r="AI771" i="1"/>
  <c r="AI1091" i="1"/>
  <c r="AI1483" i="1"/>
  <c r="AI1523" i="1"/>
  <c r="AI69" i="1"/>
  <c r="AI1661" i="1"/>
  <c r="AI1061" i="1"/>
  <c r="AI2406" i="1"/>
  <c r="AI509" i="1"/>
  <c r="AI1677" i="1"/>
  <c r="AI2262" i="1"/>
  <c r="AI1982" i="1"/>
  <c r="AI1290" i="1"/>
  <c r="AI1026" i="1"/>
  <c r="AI1314" i="1"/>
  <c r="AI1386" i="1"/>
  <c r="AI1474" i="1"/>
  <c r="AI2019" i="1"/>
  <c r="AI90" i="1"/>
  <c r="AI386" i="1"/>
  <c r="AI514" i="1"/>
  <c r="AI634" i="1"/>
  <c r="AI690" i="1"/>
  <c r="AI738" i="1"/>
  <c r="AI802" i="1"/>
  <c r="AI930" i="1"/>
  <c r="AI1082" i="1"/>
  <c r="AI1298" i="1"/>
  <c r="AI1514" i="1"/>
  <c r="AI1979" i="1"/>
  <c r="AI2043" i="1"/>
  <c r="AI2251" i="1"/>
  <c r="AI2123" i="1"/>
  <c r="AI2603" i="1"/>
  <c r="AI730" i="1"/>
  <c r="AI1370" i="1"/>
  <c r="AI130" i="1"/>
  <c r="AI290" i="1"/>
  <c r="AI426" i="1"/>
  <c r="AI482" i="1"/>
  <c r="AI658" i="1"/>
  <c r="AI1666" i="1"/>
  <c r="AI2579" i="1"/>
  <c r="AI401" i="1"/>
  <c r="AI325" i="1"/>
  <c r="AI1853" i="1"/>
  <c r="AI1761" i="1"/>
  <c r="AI3000" i="1"/>
  <c r="AI1539" i="1"/>
  <c r="AI1257" i="1"/>
  <c r="AI915" i="1"/>
  <c r="AI2266" i="1"/>
  <c r="AI569" i="1"/>
  <c r="AI1353" i="1"/>
  <c r="AI163" i="1"/>
  <c r="AI923" i="1"/>
  <c r="AI1685" i="1"/>
  <c r="AI1045" i="1"/>
  <c r="AI853" i="1"/>
  <c r="AI37" i="1"/>
  <c r="AI2451" i="1"/>
  <c r="AI82" i="1"/>
  <c r="AI2051" i="1"/>
  <c r="AI2171" i="1"/>
  <c r="AI586" i="1"/>
  <c r="AI1114" i="1"/>
  <c r="AI1402" i="1"/>
  <c r="AI1562" i="1"/>
  <c r="AI1875" i="1"/>
  <c r="AI2035" i="1"/>
  <c r="AI2718" i="1"/>
  <c r="AI201" i="1"/>
  <c r="AI2521" i="1"/>
  <c r="AI2726" i="1"/>
  <c r="AI2557" i="1"/>
  <c r="AI2545" i="1"/>
  <c r="AI1921" i="1"/>
  <c r="AI1019" i="1"/>
  <c r="AI490" i="1"/>
  <c r="AI377" i="1"/>
  <c r="AI817" i="1"/>
  <c r="AI1129" i="1"/>
  <c r="AI1153" i="1"/>
  <c r="AI554" i="1"/>
  <c r="AI2499" i="1"/>
  <c r="AI1010" i="1"/>
  <c r="AI2507" i="1"/>
  <c r="AI1578" i="1"/>
  <c r="AI826" i="1"/>
  <c r="AI1379" i="1"/>
  <c r="AI427" i="1"/>
  <c r="AI2625" i="1"/>
  <c r="AI155" i="1"/>
  <c r="AI1003" i="1"/>
  <c r="AI2232" i="1"/>
  <c r="AI105" i="1"/>
  <c r="AI465" i="1"/>
  <c r="AI929" i="1"/>
  <c r="AI1121" i="1"/>
  <c r="AI1217" i="1"/>
  <c r="AI2178" i="1"/>
  <c r="AI179" i="1"/>
  <c r="AI59" i="1"/>
  <c r="AI211" i="1"/>
  <c r="AI323" i="1"/>
  <c r="AI971" i="1"/>
  <c r="AI1083" i="1"/>
  <c r="AI1163" i="1"/>
  <c r="AI1259" i="1"/>
  <c r="AI1315" i="1"/>
  <c r="AI1347" i="1"/>
  <c r="AI1293" i="1"/>
  <c r="AI301" i="1"/>
  <c r="AI389" i="1"/>
  <c r="AI965" i="1"/>
  <c r="AI1013" i="1"/>
  <c r="AI1229" i="1"/>
  <c r="AI1309" i="1"/>
  <c r="AI1421" i="1"/>
  <c r="AI1517" i="1"/>
  <c r="AI373" i="1"/>
  <c r="AI1589" i="1"/>
  <c r="AI2006" i="1"/>
  <c r="AI2278" i="1"/>
  <c r="AI1835" i="1"/>
  <c r="AI746" i="1"/>
  <c r="AI1066" i="1"/>
  <c r="AI1867" i="1"/>
  <c r="AI2491" i="1"/>
  <c r="AI18" i="1"/>
  <c r="AI866" i="1"/>
  <c r="AI906" i="1"/>
  <c r="AI1394" i="1"/>
  <c r="AI1482" i="1"/>
  <c r="AI1634" i="1"/>
  <c r="AI98" i="1"/>
  <c r="AI1458" i="1"/>
  <c r="AI34" i="1"/>
  <c r="AI266" i="1"/>
  <c r="AI978" i="1"/>
  <c r="AI1714" i="1"/>
  <c r="AI1995" i="1"/>
  <c r="AI2315" i="1"/>
  <c r="AI1881" i="1"/>
  <c r="AI2053" i="1"/>
  <c r="AI819" i="1"/>
  <c r="AI1235" i="1"/>
  <c r="AI1035" i="1"/>
  <c r="AI1185" i="1"/>
  <c r="AI1329" i="1"/>
  <c r="AI1529" i="1"/>
  <c r="AI1569" i="1"/>
  <c r="AI1713" i="1"/>
  <c r="AI2586" i="1"/>
  <c r="AI699" i="1"/>
  <c r="AI827" i="1"/>
  <c r="AI1435" i="1"/>
  <c r="AI1643" i="1"/>
  <c r="AI1437" i="1"/>
  <c r="AI2627" i="1"/>
  <c r="AI2427" i="1"/>
  <c r="AI1586" i="1"/>
  <c r="AI450" i="1"/>
  <c r="AI546" i="1"/>
  <c r="AI898" i="1"/>
  <c r="AI1490" i="1"/>
  <c r="AI922" i="1"/>
  <c r="AI1306" i="1"/>
  <c r="AI2435" i="1"/>
  <c r="AI309" i="1"/>
  <c r="AI621" i="1"/>
  <c r="AI2145" i="1"/>
  <c r="AI1845" i="1"/>
  <c r="AI931" i="1"/>
  <c r="AI1547" i="1"/>
  <c r="AI1691" i="1"/>
  <c r="AI2564" i="1"/>
  <c r="AI469" i="1"/>
  <c r="AI541" i="1"/>
  <c r="AI941" i="1"/>
  <c r="AI1053" i="1"/>
  <c r="AI1838" i="1"/>
  <c r="AI2374" i="1"/>
  <c r="AI2534" i="1"/>
  <c r="AI45" i="1"/>
  <c r="AI133" i="1"/>
  <c r="AI701" i="1"/>
  <c r="AI757" i="1"/>
  <c r="AI845" i="1"/>
  <c r="AI1373" i="1"/>
  <c r="AI1597" i="1"/>
  <c r="AI1774" i="1"/>
  <c r="AI1830" i="1"/>
  <c r="AI1942" i="1"/>
  <c r="AI2294" i="1"/>
  <c r="AI2366" i="1"/>
  <c r="AI2414" i="1"/>
  <c r="AI261" i="1"/>
  <c r="AI501" i="1"/>
  <c r="AI629" i="1"/>
  <c r="AI837" i="1"/>
  <c r="AI1037" i="1"/>
  <c r="AI1397" i="1"/>
  <c r="AI1766" i="1"/>
  <c r="AI1886" i="1"/>
  <c r="AI2086" i="1"/>
  <c r="AI605" i="1"/>
  <c r="AI893" i="1"/>
  <c r="AI1277" i="1"/>
  <c r="AI1389" i="1"/>
  <c r="AI2246" i="1"/>
  <c r="AI2350" i="1"/>
  <c r="AI1042" i="1"/>
  <c r="AI2283" i="1"/>
  <c r="AI2587" i="1"/>
  <c r="AI26" i="1"/>
  <c r="AI114" i="1"/>
  <c r="AI178" i="1"/>
  <c r="AI378" i="1"/>
  <c r="AI530" i="1"/>
  <c r="AI594" i="1"/>
  <c r="AI650" i="1"/>
  <c r="AI914" i="1"/>
  <c r="AI1186" i="1"/>
  <c r="AI1282" i="1"/>
  <c r="AI1642" i="1"/>
  <c r="AI2203" i="1"/>
  <c r="AI2275" i="1"/>
  <c r="AI2363" i="1"/>
  <c r="AI1002" i="1"/>
  <c r="AI370" i="1"/>
  <c r="AI410" i="1"/>
  <c r="AI466" i="1"/>
  <c r="AI610" i="1"/>
  <c r="AI706" i="1"/>
  <c r="AI962" i="1"/>
  <c r="AI1202" i="1"/>
  <c r="AI1538" i="1"/>
  <c r="AI1843" i="1"/>
  <c r="AI2027" i="1"/>
  <c r="AI2131" i="1"/>
  <c r="AI2531" i="1"/>
  <c r="AI138" i="1"/>
  <c r="AI674" i="1"/>
  <c r="AI1330" i="1"/>
  <c r="AI1530" i="1"/>
  <c r="AI1618" i="1"/>
  <c r="AI2099" i="1"/>
  <c r="AI106" i="1"/>
  <c r="AI458" i="1"/>
  <c r="AI954" i="1"/>
  <c r="AI1050" i="1"/>
  <c r="AI1162" i="1"/>
  <c r="AI1434" i="1"/>
  <c r="AI1963" i="1"/>
  <c r="AI2163" i="1"/>
  <c r="AI2467" i="1"/>
  <c r="AI1955" i="1"/>
  <c r="AI1489" i="1"/>
  <c r="AI1429" i="1"/>
  <c r="AI277" i="1"/>
  <c r="AI2302" i="1"/>
  <c r="AI722" i="1"/>
  <c r="AI251" i="1"/>
  <c r="AI2492" i="1"/>
  <c r="AI2369" i="1"/>
  <c r="AI1769" i="1"/>
  <c r="AI2269" i="1"/>
  <c r="AI2230" i="1"/>
  <c r="AI2349" i="1"/>
  <c r="AI2490" i="1"/>
  <c r="AI299" i="1"/>
  <c r="AI1269" i="1"/>
  <c r="AI2598" i="1"/>
  <c r="AI842" i="1"/>
  <c r="AI834" i="1"/>
  <c r="AI210" i="1"/>
  <c r="AI618" i="1"/>
  <c r="AI1410" i="1"/>
  <c r="AI762" i="1"/>
  <c r="AI1939" i="1"/>
  <c r="AI50" i="1"/>
  <c r="AI1827" i="1"/>
  <c r="AI2299" i="1"/>
  <c r="AI1018" i="1"/>
  <c r="AI1779" i="1"/>
  <c r="AI2371" i="1"/>
  <c r="AI2832" i="1"/>
  <c r="AI253" i="1"/>
  <c r="AI1841" i="1"/>
  <c r="AI2675" i="1"/>
  <c r="AI963" i="1"/>
  <c r="AI1387" i="1"/>
  <c r="AI1403" i="1"/>
  <c r="AI429" i="1"/>
  <c r="AI829" i="1"/>
  <c r="AI333" i="1"/>
  <c r="AI1878" i="1"/>
  <c r="AI2677" i="1"/>
  <c r="AI947" i="1"/>
  <c r="AI2166" i="1"/>
  <c r="AI2109" i="1"/>
  <c r="AI109" i="1"/>
  <c r="AI1745" i="1"/>
  <c r="AI2149" i="1"/>
  <c r="AI2553" i="1"/>
  <c r="AI2433" i="1"/>
  <c r="AI1821" i="1"/>
  <c r="AI1601" i="1"/>
  <c r="AI1978" i="1"/>
  <c r="AI1301" i="1"/>
  <c r="AI2666" i="1"/>
  <c r="AI2766" i="1"/>
  <c r="AI2782" i="1"/>
  <c r="AI2305" i="1"/>
  <c r="AI795" i="1"/>
  <c r="AI1613" i="1"/>
  <c r="AI523" i="1"/>
  <c r="AI507" i="1"/>
  <c r="AI35" i="1"/>
  <c r="AI371" i="1"/>
  <c r="AI419" i="1"/>
  <c r="AI803" i="1"/>
  <c r="AI1173" i="1"/>
  <c r="AI2590" i="1"/>
  <c r="AI2347" i="1"/>
  <c r="AI1973" i="1"/>
  <c r="AI2425" i="1"/>
  <c r="AI2461" i="1"/>
  <c r="AI2025" i="1"/>
  <c r="AI1433" i="1"/>
  <c r="AI891" i="1"/>
  <c r="AI169" i="1"/>
  <c r="AI193" i="1"/>
  <c r="AI1619" i="1"/>
  <c r="AI1145" i="1"/>
  <c r="AI2572" i="1"/>
  <c r="AI291" i="1"/>
  <c r="AI363" i="1"/>
  <c r="AI2121" i="1"/>
  <c r="AI1833" i="1"/>
  <c r="AI609" i="1"/>
  <c r="AI2683" i="1"/>
  <c r="AI669" i="1"/>
  <c r="AI1934" i="1"/>
  <c r="AI285" i="1"/>
  <c r="AI661" i="1"/>
  <c r="AI981" i="1"/>
  <c r="AI1245" i="1"/>
  <c r="AI2126" i="1"/>
  <c r="AI1210" i="1"/>
  <c r="AI209" i="1"/>
  <c r="AI297" i="1"/>
  <c r="AI433" i="1"/>
  <c r="AI481" i="1"/>
  <c r="AI497" i="1"/>
  <c r="AI1009" i="1"/>
  <c r="AI1281" i="1"/>
  <c r="AI1625" i="1"/>
  <c r="AI1649" i="1"/>
  <c r="AI2050" i="1"/>
  <c r="AI2090" i="1"/>
  <c r="AI2250" i="1"/>
  <c r="AI459" i="1"/>
  <c r="AI1067" i="1"/>
  <c r="AI1251" i="1"/>
  <c r="AI1283" i="1"/>
  <c r="AI1307" i="1"/>
  <c r="AI1715" i="1"/>
  <c r="AI2582" i="1"/>
  <c r="AI1285" i="1"/>
  <c r="AI2078" i="1"/>
  <c r="AI2342" i="1"/>
  <c r="AI917" i="1"/>
  <c r="AI1734" i="1"/>
  <c r="AI445" i="1"/>
  <c r="AI1742" i="1"/>
  <c r="AI1910" i="1"/>
  <c r="AI1138" i="1"/>
  <c r="AI2489" i="1"/>
  <c r="AI2569" i="1"/>
  <c r="AI2045" i="1"/>
  <c r="AI217" i="1"/>
  <c r="AI257" i="1"/>
  <c r="AI2389" i="1"/>
  <c r="AI2318" i="1"/>
  <c r="AI1461" i="1"/>
  <c r="AI2034" i="1"/>
  <c r="AI1773" i="1"/>
  <c r="AI1861" i="1"/>
  <c r="AI2165" i="1"/>
  <c r="AI2601" i="1"/>
  <c r="AI33" i="1"/>
  <c r="AI305" i="1"/>
  <c r="AI369" i="1"/>
  <c r="AI505" i="1"/>
  <c r="AI673" i="1"/>
  <c r="AI745" i="1"/>
  <c r="AI881" i="1"/>
  <c r="AI1025" i="1"/>
  <c r="AI1049" i="1"/>
  <c r="AI1177" i="1"/>
  <c r="AI1289" i="1"/>
  <c r="AI1369" i="1"/>
  <c r="AI1417" i="1"/>
  <c r="AI1441" i="1"/>
  <c r="AI1657" i="1"/>
  <c r="AI1962" i="1"/>
  <c r="AI2002" i="1"/>
  <c r="AI2138" i="1"/>
  <c r="AI2554" i="1"/>
  <c r="AI99" i="1"/>
  <c r="AI131" i="1"/>
  <c r="AI443" i="1"/>
  <c r="AI515" i="1"/>
  <c r="AI547" i="1"/>
  <c r="AI587" i="1"/>
  <c r="AI691" i="1"/>
  <c r="AI747" i="1"/>
  <c r="AI2388" i="1"/>
  <c r="AI357" i="1"/>
  <c r="AI1813" i="1"/>
  <c r="AI2449" i="1"/>
  <c r="AI1733" i="1"/>
  <c r="AI1801" i="1"/>
  <c r="AI1725" i="1"/>
  <c r="AI2533" i="1"/>
  <c r="AI2150" i="1"/>
  <c r="AI693" i="1"/>
  <c r="AI2871" i="1"/>
  <c r="AI2723" i="1"/>
  <c r="AI8" i="1"/>
  <c r="AI1199" i="1"/>
  <c r="AI2397" i="1"/>
  <c r="AI1591" i="1"/>
  <c r="AI2293" i="1"/>
  <c r="AI2249" i="1"/>
  <c r="AI2010" i="1"/>
  <c r="AI1726" i="1"/>
  <c r="AI181" i="1"/>
  <c r="AI365" i="1"/>
  <c r="AI1669" i="1"/>
  <c r="AI2323" i="1"/>
  <c r="AI2339" i="1"/>
  <c r="D38" i="32"/>
  <c r="E37" i="32"/>
  <c r="AI468" i="1"/>
  <c r="AI145" i="1"/>
  <c r="AI777" i="1"/>
  <c r="AI1806" i="1"/>
  <c r="AI749" i="1"/>
  <c r="AI2214" i="1"/>
  <c r="AI1787" i="1"/>
  <c r="AI2259" i="1"/>
  <c r="C22" i="22"/>
  <c r="C21" i="22"/>
  <c r="C24" i="22"/>
  <c r="AI2073" i="1"/>
  <c r="AI2173" i="1"/>
  <c r="D7" i="32"/>
  <c r="E6" i="32"/>
  <c r="AI1908" i="1"/>
  <c r="AI2057" i="1"/>
  <c r="AI1897" i="1"/>
  <c r="AI2117" i="1"/>
  <c r="AI2405" i="1"/>
  <c r="AI1829" i="1"/>
  <c r="AI1917" i="1"/>
  <c r="AI2085" i="1"/>
  <c r="AI483" i="1"/>
  <c r="AI659" i="1"/>
  <c r="AI875" i="1"/>
  <c r="AI939" i="1"/>
  <c r="AI1027" i="1"/>
  <c r="AI1147" i="1"/>
  <c r="AI1171" i="1"/>
  <c r="AI1195" i="1"/>
  <c r="AI1339" i="1"/>
  <c r="AI229" i="1"/>
  <c r="AI573" i="1"/>
  <c r="AI1381" i="1"/>
  <c r="AI1485" i="1"/>
  <c r="AI1525" i="1"/>
  <c r="AI1822" i="1"/>
  <c r="AI2254" i="1"/>
  <c r="AI2430" i="1"/>
  <c r="AI341" i="1"/>
  <c r="AI101" i="1"/>
  <c r="AI677" i="1"/>
  <c r="AI725" i="1"/>
  <c r="AI869" i="1"/>
  <c r="AI1261" i="1"/>
  <c r="AI1333" i="1"/>
  <c r="AI1477" i="1"/>
  <c r="AI1709" i="1"/>
  <c r="AI2206" i="1"/>
  <c r="AI2382" i="1"/>
  <c r="AI2510" i="1"/>
  <c r="AI1365" i="1"/>
  <c r="AI2238" i="1"/>
  <c r="AI2358" i="1"/>
  <c r="AI2932" i="1"/>
  <c r="AI9" i="1"/>
  <c r="AI1545" i="1"/>
  <c r="AI19" i="1"/>
  <c r="AI1363" i="1"/>
  <c r="AI2233" i="1"/>
  <c r="AI1475" i="1"/>
  <c r="AI2217" i="1"/>
  <c r="AI137" i="1"/>
  <c r="AI313" i="1"/>
  <c r="AI417" i="1"/>
  <c r="AI689" i="1"/>
  <c r="AI993" i="1"/>
  <c r="AI1073" i="1"/>
  <c r="AI1265" i="1"/>
  <c r="AI1305" i="1"/>
  <c r="AI1377" i="1"/>
  <c r="AI1497" i="1"/>
  <c r="AI1689" i="1"/>
  <c r="AI1938" i="1"/>
  <c r="AI2130" i="1"/>
  <c r="AI2298" i="1"/>
  <c r="AI2442" i="1"/>
  <c r="AI2498" i="1"/>
  <c r="AI987" i="1"/>
  <c r="AI2390" i="1"/>
  <c r="AI83" i="1"/>
  <c r="AI123" i="1"/>
  <c r="AI267" i="1"/>
  <c r="AI403" i="1"/>
  <c r="AI539" i="1"/>
  <c r="AI563" i="1"/>
  <c r="AI643" i="1"/>
  <c r="AI851" i="1"/>
  <c r="AI907" i="1"/>
  <c r="AI1323" i="1"/>
  <c r="AI1371" i="1"/>
  <c r="AI1459" i="1"/>
  <c r="AI1531" i="1"/>
  <c r="AI1651" i="1"/>
  <c r="AI1205" i="1"/>
  <c r="AI1966" i="1"/>
  <c r="AI2219" i="1"/>
  <c r="AI816" i="1"/>
  <c r="AI2629" i="1"/>
  <c r="AI2469" i="1"/>
  <c r="AI2189" i="1"/>
  <c r="AI2561" i="1"/>
  <c r="AI2645" i="1"/>
  <c r="AI2377" i="1"/>
  <c r="AI2617" i="1"/>
  <c r="AI1889" i="1"/>
  <c r="AI1969" i="1"/>
  <c r="AI2157" i="1"/>
  <c r="AI2297" i="1"/>
  <c r="AI2341" i="1"/>
  <c r="AI2365" i="1"/>
  <c r="AI281" i="1"/>
  <c r="AI1221" i="1"/>
  <c r="AI2457" i="1"/>
  <c r="AI2357" i="1"/>
  <c r="AI1809" i="1"/>
  <c r="AI2169" i="1"/>
  <c r="AI2213" i="1"/>
  <c r="AI2301" i="1"/>
  <c r="AI2317" i="1"/>
  <c r="AI709" i="1"/>
  <c r="AI773" i="1"/>
  <c r="AI2811" i="1"/>
  <c r="AI2573" i="1"/>
  <c r="AI1929" i="1"/>
  <c r="AI2125" i="1"/>
  <c r="AI85" i="1"/>
  <c r="AI1501" i="1"/>
  <c r="AI2190" i="1"/>
  <c r="AI2326" i="1"/>
  <c r="AI3021" i="1"/>
  <c r="AI2517" i="1"/>
  <c r="AI2017" i="1"/>
  <c r="AI349" i="1"/>
  <c r="AI405" i="1"/>
  <c r="AI645" i="1"/>
  <c r="AI805" i="1"/>
  <c r="AI861" i="1"/>
  <c r="AI2174" i="1"/>
  <c r="AI2502" i="1"/>
  <c r="AI1405" i="1"/>
  <c r="AI1926" i="1"/>
  <c r="AI2446" i="1"/>
  <c r="AI2566" i="1"/>
  <c r="AI29" i="1"/>
  <c r="AI293" i="1"/>
  <c r="AI877" i="1"/>
  <c r="AI1237" i="1"/>
  <c r="AI1549" i="1"/>
  <c r="AI2558" i="1"/>
  <c r="AI1357" i="1"/>
  <c r="AI1701" i="1"/>
  <c r="AI2227" i="1"/>
  <c r="AI517" i="1"/>
  <c r="AI93" i="1"/>
  <c r="AI477" i="1"/>
  <c r="AI1253" i="1"/>
  <c r="AI1870" i="1"/>
  <c r="AI1325" i="1"/>
  <c r="AI1862" i="1"/>
  <c r="AI2054" i="1"/>
  <c r="AI549" i="1"/>
  <c r="AI1493" i="1"/>
  <c r="AI457" i="1"/>
  <c r="AI649" i="1"/>
  <c r="AI1409" i="1"/>
  <c r="AI1730" i="1"/>
  <c r="AI2338" i="1"/>
  <c r="AI2378" i="1"/>
  <c r="AI331" i="1"/>
  <c r="AI635" i="1"/>
  <c r="AI1507" i="1"/>
  <c r="AI957" i="1"/>
  <c r="AI997" i="1"/>
  <c r="AI117" i="1"/>
  <c r="AI461" i="1"/>
  <c r="AI1125" i="1"/>
  <c r="AI1693" i="1"/>
  <c r="AI1609" i="1"/>
  <c r="AI1874" i="1"/>
  <c r="AI2610" i="1"/>
  <c r="AI2597" i="1"/>
  <c r="AI2703" i="1"/>
  <c r="AI2421" i="1"/>
  <c r="AI2001" i="1"/>
  <c r="AI637" i="1"/>
  <c r="AI13" i="1"/>
  <c r="AI413" i="1"/>
  <c r="AI2747" i="1"/>
  <c r="AI948" i="1"/>
  <c r="AI1169" i="1"/>
  <c r="AI1621" i="1"/>
  <c r="AI797" i="1"/>
  <c r="AI221" i="1"/>
  <c r="AI2141" i="1"/>
  <c r="AI2477" i="1"/>
  <c r="AI1985" i="1"/>
  <c r="AI1741" i="1"/>
  <c r="AI1933" i="1"/>
  <c r="AI577" i="1"/>
  <c r="AI1157" i="1"/>
  <c r="AI1683" i="1"/>
  <c r="AI2062" i="1"/>
  <c r="AI1826" i="1"/>
  <c r="AI2046" i="1"/>
  <c r="AI2852" i="1"/>
  <c r="AI2580" i="1"/>
  <c r="AI565" i="1"/>
  <c r="AI81" i="1"/>
  <c r="AI2134" i="1"/>
  <c r="AI57" i="1"/>
  <c r="AI1051" i="1"/>
  <c r="AI1267" i="1"/>
  <c r="AI416" i="1"/>
  <c r="AI1115" i="1"/>
  <c r="AI1778" i="1"/>
  <c r="AI1858" i="1"/>
  <c r="AI2493" i="1"/>
  <c r="AI2605" i="1"/>
  <c r="AI525" i="1"/>
  <c r="AI2038" i="1"/>
  <c r="AI737" i="1"/>
  <c r="AI2162" i="1"/>
  <c r="AI899" i="1"/>
  <c r="AI2398" i="1"/>
  <c r="AI1906" i="1"/>
  <c r="AI2961" i="1"/>
  <c r="AI2826" i="1"/>
  <c r="AI496" i="1"/>
  <c r="AI176" i="1"/>
  <c r="AI21" i="1"/>
  <c r="AI1673" i="1"/>
  <c r="AI1922" i="1"/>
  <c r="AI2102" i="1"/>
  <c r="AI1782" i="1"/>
  <c r="AI300" i="1"/>
  <c r="AI2669" i="1"/>
  <c r="AI393" i="1"/>
  <c r="AI2253" i="1"/>
  <c r="AI1159" i="1"/>
  <c r="AI1563" i="1"/>
  <c r="AI1866" i="1"/>
  <c r="AI2887" i="1"/>
  <c r="AI2680" i="1"/>
  <c r="AI424" i="1"/>
  <c r="AI2200" i="1"/>
  <c r="AI1941" i="1"/>
  <c r="AI2209" i="1"/>
  <c r="AI2353" i="1"/>
  <c r="AI2413" i="1"/>
  <c r="AI2029" i="1"/>
  <c r="AI1993" i="1"/>
  <c r="AI2197" i="1"/>
  <c r="AI1777" i="1"/>
  <c r="AI2241" i="1"/>
  <c r="AI1243" i="1"/>
  <c r="AI1729" i="1"/>
  <c r="AI1905" i="1"/>
  <c r="AI624" i="1"/>
  <c r="AI1099" i="1"/>
  <c r="AI2221" i="1"/>
  <c r="AI2429" i="1"/>
  <c r="AI2549" i="1"/>
  <c r="AI161" i="1"/>
  <c r="AI632" i="1"/>
  <c r="AI2670" i="1"/>
  <c r="AI984" i="1"/>
  <c r="AI1004" i="1"/>
  <c r="AI2264" i="1"/>
  <c r="AI2744" i="1"/>
  <c r="AI715" i="1"/>
  <c r="AI128" i="1"/>
  <c r="AI156" i="1"/>
  <c r="AI276" i="1"/>
  <c r="AI456" i="1"/>
  <c r="AI544" i="1"/>
  <c r="AI648" i="1"/>
  <c r="AI680" i="1"/>
  <c r="AI704" i="1"/>
  <c r="AI728" i="1"/>
  <c r="AI780" i="1"/>
  <c r="AI968" i="1"/>
  <c r="AI976" i="1"/>
  <c r="AI1032" i="1"/>
  <c r="AI1604" i="1"/>
  <c r="AI1676" i="1"/>
  <c r="AI1888" i="1"/>
  <c r="AI1932" i="1"/>
  <c r="AI1936" i="1"/>
  <c r="AI1944" i="1"/>
  <c r="AI2064" i="1"/>
  <c r="AI2256" i="1"/>
  <c r="AI2692" i="1"/>
  <c r="AI1825" i="1"/>
  <c r="AI1603" i="1"/>
  <c r="AI1467" i="1"/>
  <c r="AI2193" i="1"/>
  <c r="AI1877" i="1"/>
  <c r="AI2578" i="1"/>
  <c r="AI787" i="1"/>
  <c r="AI1079" i="1"/>
  <c r="AI1143" i="1"/>
  <c r="AI1291" i="1"/>
  <c r="AI1599" i="1"/>
  <c r="AI1785" i="1"/>
  <c r="AI437" i="1"/>
  <c r="AI925" i="1"/>
  <c r="AI1401" i="1"/>
  <c r="AI2065" i="1"/>
  <c r="AI992" i="1"/>
  <c r="AI48" i="1"/>
  <c r="AI520" i="1"/>
  <c r="AI905" i="1"/>
  <c r="AI2699" i="1"/>
  <c r="AI264" i="1"/>
  <c r="AI2420" i="1"/>
  <c r="AI2659" i="1"/>
  <c r="AI2760" i="1"/>
  <c r="AI1155" i="1"/>
  <c r="AI1957" i="1"/>
  <c r="AI1399" i="1"/>
  <c r="AI2089" i="1"/>
  <c r="AI1439" i="1"/>
  <c r="AI951" i="1"/>
  <c r="AI1595" i="1"/>
  <c r="AI121" i="1"/>
  <c r="AI2465" i="1"/>
  <c r="AI2844" i="1"/>
  <c r="AI2842" i="1"/>
  <c r="AI2688" i="1"/>
  <c r="AI2497" i="1"/>
  <c r="AI1611" i="1"/>
  <c r="AI3001" i="1"/>
  <c r="AI2401" i="1"/>
  <c r="AI125" i="1"/>
  <c r="AI2037" i="1"/>
  <c r="AI1857" i="1"/>
  <c r="AI2101" i="1"/>
  <c r="AI24" i="1"/>
  <c r="AI2730" i="1"/>
  <c r="AI1737" i="1"/>
  <c r="AI703" i="1"/>
  <c r="AI909" i="1"/>
  <c r="AI1557" i="1"/>
  <c r="AI2201" i="1"/>
  <c r="AI1937" i="1"/>
  <c r="AI2021" i="1"/>
  <c r="AI1605" i="1"/>
  <c r="AI1794" i="1"/>
  <c r="AI2394" i="1"/>
  <c r="AI1068" i="1"/>
  <c r="AI1072" i="1"/>
  <c r="AI1132" i="1"/>
  <c r="AI1624" i="1"/>
  <c r="AI1688" i="1"/>
  <c r="AI1736" i="1"/>
  <c r="AI1752" i="1"/>
  <c r="AI1756" i="1"/>
  <c r="AI1884" i="1"/>
  <c r="AI1896" i="1"/>
  <c r="AI1904" i="1"/>
  <c r="AI1940" i="1"/>
  <c r="AI2164" i="1"/>
  <c r="AI2168" i="1"/>
  <c r="AI2520" i="1"/>
  <c r="AI1953" i="1"/>
  <c r="AI1552" i="1"/>
  <c r="AI1968" i="1"/>
  <c r="AI2176" i="1"/>
  <c r="AI2344" i="1"/>
  <c r="AI2404" i="1"/>
  <c r="AI2672" i="1"/>
  <c r="AI1211" i="1"/>
  <c r="AI157" i="1"/>
  <c r="AI1085" i="1"/>
  <c r="AI2884" i="1"/>
  <c r="AI2876" i="1"/>
  <c r="AI2808" i="1"/>
  <c r="AI1948" i="1"/>
  <c r="AI2152" i="1"/>
  <c r="AI2416" i="1"/>
  <c r="AI1355" i="1"/>
  <c r="AI2281" i="1"/>
  <c r="AI2652" i="1"/>
  <c r="AI545" i="1"/>
  <c r="AI1133" i="1"/>
  <c r="AI2736" i="1"/>
  <c r="AI188" i="1"/>
  <c r="AI895" i="1"/>
  <c r="AI1555" i="1"/>
  <c r="AI2700" i="1"/>
  <c r="AI864" i="1"/>
  <c r="AI80" i="1"/>
  <c r="AI1124" i="1"/>
  <c r="AI1332" i="1"/>
  <c r="AI1380" i="1"/>
  <c r="AI1432" i="1"/>
  <c r="AI1440" i="1"/>
  <c r="AI1504" i="1"/>
  <c r="AI1516" i="1"/>
  <c r="AI1528" i="1"/>
  <c r="AI1600" i="1"/>
  <c r="AI1720" i="1"/>
  <c r="AI2026" i="1"/>
  <c r="AI1913" i="1"/>
  <c r="AI1976" i="1"/>
  <c r="AI2252" i="1"/>
  <c r="AI1945" i="1"/>
  <c r="AI2819" i="1"/>
  <c r="AI2684" i="1"/>
  <c r="AI1579" i="1"/>
  <c r="AI1087" i="1"/>
  <c r="AI2077" i="1"/>
  <c r="M3" i="9"/>
  <c r="M4" i="9"/>
  <c r="F9" i="22"/>
  <c r="F7" i="22"/>
  <c r="G3" i="22"/>
  <c r="F8" i="22"/>
  <c r="F15" i="22"/>
  <c r="G10" i="22"/>
  <c r="F14" i="22"/>
  <c r="F16" i="22"/>
  <c r="D22" i="22"/>
  <c r="D23" i="22"/>
  <c r="E17" i="22"/>
  <c r="D21" i="22"/>
  <c r="AI1817" i="1"/>
  <c r="AI12" i="1"/>
  <c r="AI3" i="1"/>
  <c r="AI561" i="1"/>
  <c r="AI1707" i="1"/>
  <c r="AI141" i="1"/>
  <c r="AI228" i="1"/>
  <c r="AI248" i="1"/>
  <c r="AI336" i="1"/>
  <c r="AI384" i="1"/>
  <c r="AI428" i="1"/>
  <c r="AI464" i="1"/>
  <c r="AI636" i="1"/>
  <c r="AI644" i="1"/>
  <c r="AI712" i="1"/>
  <c r="AI716" i="1"/>
  <c r="AI736" i="1"/>
  <c r="AI768" i="1"/>
  <c r="AI1000" i="1"/>
  <c r="AI1024" i="1"/>
  <c r="AI1028" i="1"/>
  <c r="AI1064" i="1"/>
  <c r="AI1144" i="1"/>
  <c r="AI1152" i="1"/>
  <c r="AI1200" i="1"/>
  <c r="AI1232" i="1"/>
  <c r="AI1236" i="1"/>
  <c r="AI1248" i="1"/>
  <c r="AI1348" i="1"/>
  <c r="AI1456" i="1"/>
  <c r="AI1532" i="1"/>
  <c r="AI1540" i="1"/>
  <c r="AI1608" i="1"/>
  <c r="AI1740" i="1"/>
  <c r="AI1744" i="1"/>
  <c r="AI1764" i="1"/>
  <c r="AI1812" i="1"/>
  <c r="AI1840" i="1"/>
  <c r="AI1852" i="1"/>
  <c r="AI1880" i="1"/>
  <c r="AI1912" i="1"/>
  <c r="AI1956" i="1"/>
  <c r="AI2004" i="1"/>
  <c r="AI2028" i="1"/>
  <c r="AI2060" i="1"/>
  <c r="AI2068" i="1"/>
  <c r="AI2104" i="1"/>
  <c r="AI2116" i="1"/>
  <c r="AI2140" i="1"/>
  <c r="AI2184" i="1"/>
  <c r="AI2228" i="1"/>
  <c r="AI2240" i="1"/>
  <c r="AI2288" i="1"/>
  <c r="AI2292" i="1"/>
  <c r="AI2320" i="1"/>
  <c r="AI2364" i="1"/>
  <c r="AI2476" i="1"/>
  <c r="AI2665" i="1"/>
  <c r="AI260" i="1"/>
  <c r="AI560" i="1"/>
  <c r="AI280" i="1"/>
  <c r="AI2907" i="1"/>
  <c r="AI2863" i="1"/>
  <c r="AI2732" i="1"/>
  <c r="AI2792" i="1"/>
  <c r="AI52" i="1"/>
  <c r="AI192" i="1"/>
  <c r="AI216" i="1"/>
  <c r="AI328" i="1"/>
  <c r="AI332" i="1"/>
  <c r="AI460" i="1"/>
  <c r="AI556" i="1"/>
  <c r="AI668" i="1"/>
  <c r="AI672" i="1"/>
  <c r="AI676" i="1"/>
  <c r="AI684" i="1"/>
  <c r="AI700" i="1"/>
  <c r="AI732" i="1"/>
  <c r="AI784" i="1"/>
  <c r="AI820" i="1"/>
  <c r="AI900" i="1"/>
  <c r="AI928" i="1"/>
  <c r="AI884" i="1"/>
  <c r="AI16" i="1"/>
  <c r="AI32" i="1"/>
  <c r="AI40" i="1"/>
  <c r="AI168" i="1"/>
  <c r="AI232" i="1"/>
  <c r="AI312" i="1"/>
  <c r="AI320" i="1"/>
  <c r="AI324" i="1"/>
  <c r="AI440" i="1"/>
  <c r="AI444" i="1"/>
  <c r="AI528" i="1"/>
  <c r="AI576" i="1"/>
  <c r="AI580" i="1"/>
  <c r="AI604" i="1"/>
  <c r="AI612" i="1"/>
  <c r="AI764" i="1"/>
  <c r="AI800" i="1"/>
  <c r="AI888" i="1"/>
  <c r="AI892" i="1"/>
  <c r="AI912" i="1"/>
  <c r="AI936" i="1"/>
  <c r="AI1016" i="1"/>
  <c r="AI1040" i="1"/>
  <c r="AI1044" i="1"/>
  <c r="AI1112" i="1"/>
  <c r="AI1556" i="1"/>
  <c r="AI1748" i="1"/>
  <c r="AI2969" i="1"/>
  <c r="AI3004" i="1"/>
  <c r="AI3012" i="1"/>
  <c r="AI2883" i="1"/>
  <c r="AI2976" i="1"/>
  <c r="AI2738" i="1"/>
  <c r="AI2840" i="1"/>
  <c r="AI2756" i="1"/>
  <c r="AI20" i="1"/>
  <c r="AI1100" i="1"/>
  <c r="AI1116" i="1"/>
  <c r="AI1156" i="1"/>
  <c r="AI1172" i="1"/>
  <c r="AI1180" i="1"/>
  <c r="AI1184" i="1"/>
  <c r="AI1216" i="1"/>
  <c r="AI1252" i="1"/>
  <c r="AI1256" i="1"/>
  <c r="AI1268" i="1"/>
  <c r="AI1344" i="1"/>
  <c r="AI1352" i="1"/>
  <c r="AI1500" i="1"/>
  <c r="AI1544" i="1"/>
  <c r="AI1568" i="1"/>
  <c r="AI1616" i="1"/>
  <c r="AI1656" i="1"/>
  <c r="AI1716" i="1"/>
  <c r="AI1724" i="1"/>
  <c r="AI1788" i="1"/>
  <c r="AI1804" i="1"/>
  <c r="AI2072" i="1"/>
  <c r="AI2376" i="1"/>
  <c r="AI2540" i="1"/>
  <c r="AI2816" i="1"/>
  <c r="AI2864" i="1"/>
  <c r="AI2750" i="1"/>
  <c r="AI60" i="1"/>
  <c r="AI200" i="1"/>
  <c r="AI208" i="1"/>
  <c r="AI220" i="1"/>
  <c r="AI236" i="1"/>
  <c r="AI240" i="1"/>
  <c r="AI352" i="1"/>
  <c r="AI356" i="1"/>
  <c r="AI392" i="1"/>
  <c r="AI408" i="1"/>
  <c r="AI412" i="1"/>
  <c r="AI472" i="1"/>
  <c r="AI476" i="1"/>
  <c r="AI516" i="1"/>
  <c r="AI592" i="1"/>
  <c r="AI596" i="1"/>
  <c r="AI628" i="1"/>
  <c r="AI720" i="1"/>
  <c r="AI740" i="1"/>
  <c r="AI748" i="1"/>
  <c r="AI756" i="1"/>
  <c r="AI788" i="1"/>
  <c r="AI792" i="1"/>
  <c r="AI808" i="1"/>
  <c r="AI868" i="1"/>
  <c r="AI924" i="1"/>
  <c r="AI988" i="1"/>
  <c r="AI1052" i="1"/>
  <c r="AI1060" i="1"/>
  <c r="AI1444" i="1"/>
  <c r="AI1668" i="1"/>
  <c r="AI1700" i="1"/>
  <c r="AI1732" i="1"/>
  <c r="AI1876" i="1"/>
  <c r="AI2948" i="1"/>
  <c r="AI2740" i="1"/>
  <c r="AI2898" i="1"/>
  <c r="AI2951" i="1"/>
  <c r="AI2968" i="1"/>
  <c r="AI2980" i="1"/>
  <c r="AI3023" i="1"/>
  <c r="AI88" i="1"/>
  <c r="AI564" i="1"/>
  <c r="AI940" i="1"/>
  <c r="AI972" i="1"/>
  <c r="AI1080" i="1"/>
  <c r="AI68" i="1"/>
  <c r="AI76" i="1"/>
  <c r="AI160" i="1"/>
  <c r="AI804" i="1"/>
  <c r="AI1036" i="1"/>
  <c r="AI2743" i="1"/>
  <c r="AI2815" i="1"/>
  <c r="AI2762" i="1"/>
  <c r="AI3016" i="1"/>
  <c r="AI2678" i="1"/>
  <c r="AI2698" i="1"/>
  <c r="AI2722" i="1"/>
  <c r="AI2774" i="1"/>
  <c r="AI2810" i="1"/>
  <c r="AI2696" i="1"/>
  <c r="AI2784" i="1"/>
  <c r="AI308" i="1"/>
  <c r="AI36" i="1"/>
  <c r="AI136" i="1"/>
  <c r="AI172" i="1"/>
  <c r="AI204" i="1"/>
  <c r="AI224" i="1"/>
  <c r="AI244" i="1"/>
  <c r="AI252" i="1"/>
  <c r="AI268" i="1"/>
  <c r="AI292" i="1"/>
  <c r="AI304" i="1"/>
  <c r="AI348" i="1"/>
  <c r="AI360" i="1"/>
  <c r="AI364" i="1"/>
  <c r="AI376" i="1"/>
  <c r="AI388" i="1"/>
  <c r="AI404" i="1"/>
  <c r="AI420" i="1"/>
  <c r="AI448" i="1"/>
  <c r="AI488" i="1"/>
  <c r="AI504" i="1"/>
  <c r="AI536" i="1"/>
  <c r="AI540" i="1"/>
  <c r="AI568" i="1"/>
  <c r="AI588" i="1"/>
  <c r="AI608" i="1"/>
  <c r="AI616" i="1"/>
  <c r="AI696" i="1"/>
  <c r="AI752" i="1"/>
  <c r="AI772" i="1"/>
  <c r="AI812" i="1"/>
  <c r="AI824" i="1"/>
  <c r="AI828" i="1"/>
  <c r="AI832" i="1"/>
  <c r="AI840" i="1"/>
  <c r="AI844" i="1"/>
  <c r="AI852" i="1"/>
  <c r="AI876" i="1"/>
  <c r="AI880" i="1"/>
  <c r="AI908" i="1"/>
  <c r="AI956" i="1"/>
  <c r="AI960" i="1"/>
  <c r="AI996" i="1"/>
  <c r="AI1008" i="1"/>
  <c r="AI1012" i="1"/>
  <c r="AI1092" i="1"/>
  <c r="AI1360" i="1"/>
  <c r="AI1384" i="1"/>
  <c r="AI1400" i="1"/>
  <c r="AI1412" i="1"/>
  <c r="AI1420" i="1"/>
  <c r="AI1424" i="1"/>
  <c r="AI1452" i="1"/>
  <c r="AI1472" i="1"/>
  <c r="AI1480" i="1"/>
  <c r="AI1484" i="1"/>
  <c r="AI1488" i="1"/>
  <c r="AI1496" i="1"/>
  <c r="AI1508" i="1"/>
  <c r="AI1512" i="1"/>
  <c r="AI1520" i="1"/>
  <c r="AI1524" i="1"/>
  <c r="AI1536" i="1"/>
  <c r="AI1560" i="1"/>
  <c r="AI1572" i="1"/>
  <c r="AI1576" i="1"/>
  <c r="AI1588" i="1"/>
  <c r="AI1592" i="1"/>
  <c r="AI1620" i="1"/>
  <c r="AI1636" i="1"/>
  <c r="AI1640" i="1"/>
  <c r="AI1644" i="1"/>
  <c r="AI1652" i="1"/>
  <c r="AI1664" i="1"/>
  <c r="AI1672" i="1"/>
  <c r="AI1680" i="1"/>
  <c r="AI1708" i="1"/>
  <c r="AI1712" i="1"/>
  <c r="AI1768" i="1"/>
  <c r="AI1772" i="1"/>
  <c r="AI1776" i="1"/>
  <c r="AI1792" i="1"/>
  <c r="AI1828" i="1"/>
  <c r="AI1836" i="1"/>
  <c r="AI1844" i="1"/>
  <c r="AI1848" i="1"/>
  <c r="AI1860" i="1"/>
  <c r="AI1868" i="1"/>
  <c r="AI1980" i="1"/>
  <c r="AI1992" i="1"/>
  <c r="AI2024" i="1"/>
  <c r="AI2036" i="1"/>
  <c r="AI2044" i="1"/>
  <c r="AI2048" i="1"/>
  <c r="AI2100" i="1"/>
  <c r="AI2108" i="1"/>
  <c r="AI2112" i="1"/>
  <c r="AI2124" i="1"/>
  <c r="AI2144" i="1"/>
  <c r="AI2192" i="1"/>
  <c r="AI2216" i="1"/>
  <c r="AI2220" i="1"/>
  <c r="AI2224" i="1"/>
  <c r="AI2248" i="1"/>
  <c r="AI2296" i="1"/>
  <c r="AI2304" i="1"/>
  <c r="AI2308" i="1"/>
  <c r="AI2336" i="1"/>
  <c r="AI2356" i="1"/>
  <c r="AI2372" i="1"/>
  <c r="AI2384" i="1"/>
  <c r="AI2396" i="1"/>
  <c r="AI2432" i="1"/>
  <c r="AI2452" i="1"/>
  <c r="AI2464" i="1"/>
  <c r="AI2488" i="1"/>
  <c r="AI2496" i="1"/>
  <c r="AI2508" i="1"/>
  <c r="AI2516" i="1"/>
  <c r="AI2532" i="1"/>
  <c r="AI2676" i="1"/>
  <c r="AI2712" i="1"/>
  <c r="AI2780" i="1"/>
  <c r="AI2812" i="1"/>
  <c r="AI1718" i="1"/>
  <c r="AI1872" i="1"/>
  <c r="AI144" i="1"/>
  <c r="AI104" i="1"/>
  <c r="AI196" i="1"/>
  <c r="AI688" i="1"/>
  <c r="AI3036" i="1"/>
  <c r="AI2838" i="1"/>
  <c r="AI372" i="1"/>
  <c r="AI572" i="1"/>
  <c r="AI640" i="1"/>
  <c r="AI944" i="1"/>
  <c r="AI1104" i="1"/>
  <c r="AI1136" i="1"/>
  <c r="AI1192" i="1"/>
  <c r="AI1208" i="1"/>
  <c r="AI1220" i="1"/>
  <c r="AI1224" i="1"/>
  <c r="AI1240" i="1"/>
  <c r="AI1264" i="1"/>
  <c r="AI1272" i="1"/>
  <c r="AI1276" i="1"/>
  <c r="AI1296" i="1"/>
  <c r="AI1304" i="1"/>
  <c r="AI1308" i="1"/>
  <c r="AI1324" i="1"/>
  <c r="AI1364" i="1"/>
  <c r="AI932" i="1"/>
  <c r="AI2710" i="1"/>
  <c r="AI2734" i="1"/>
  <c r="AI1048" i="1"/>
  <c r="AI112" i="1"/>
  <c r="AI1148" i="1"/>
  <c r="AI1328" i="1"/>
  <c r="AI1396" i="1"/>
  <c r="AI1404" i="1"/>
  <c r="AI1416" i="1"/>
  <c r="AI1428" i="1"/>
  <c r="AI1460" i="1"/>
  <c r="AI1632" i="1"/>
  <c r="AI1692" i="1"/>
  <c r="AI1704" i="1"/>
  <c r="AI1780" i="1"/>
  <c r="AI1916" i="1"/>
  <c r="AI1920" i="1"/>
  <c r="AI1952" i="1"/>
  <c r="AI1964" i="1"/>
  <c r="AI2012" i="1"/>
  <c r="AI2020" i="1"/>
  <c r="AI2040" i="1"/>
  <c r="AI2052" i="1"/>
  <c r="AI2088" i="1"/>
  <c r="AI2156" i="1"/>
  <c r="AI2160" i="1"/>
  <c r="AI2196" i="1"/>
  <c r="AI2244" i="1"/>
  <c r="AI1088" i="1"/>
  <c r="AI1140" i="1"/>
  <c r="AI1300" i="1"/>
  <c r="AI1336" i="1"/>
  <c r="AI1376" i="1"/>
  <c r="AI2935" i="1"/>
  <c r="AI2947" i="1"/>
  <c r="AI2953" i="1"/>
  <c r="AI2711" i="1"/>
  <c r="AI2936" i="1"/>
  <c r="AI2820" i="1"/>
  <c r="AI2720" i="1"/>
  <c r="AI2748" i="1"/>
  <c r="AI2908" i="1"/>
  <c r="AI2920" i="1"/>
  <c r="AI2928" i="1"/>
  <c r="AI776" i="1"/>
  <c r="AI212" i="1"/>
  <c r="AI836" i="1"/>
  <c r="AI1084" i="1"/>
  <c r="AI1188" i="1"/>
  <c r="AI2128" i="1"/>
  <c r="AI2148" i="1"/>
  <c r="AI2236" i="1"/>
  <c r="AI2536" i="1"/>
  <c r="AI1196" i="1"/>
  <c r="AI1228" i="1"/>
  <c r="AI1280" i="1"/>
  <c r="AI1312" i="1"/>
  <c r="AI1476" i="1"/>
  <c r="AI1580" i="1"/>
  <c r="AI1820" i="1"/>
  <c r="AI1824" i="1"/>
  <c r="AI1900" i="1"/>
  <c r="AI2208" i="1"/>
  <c r="AI2212" i="1"/>
  <c r="AI2284" i="1"/>
  <c r="AI116" i="1"/>
  <c r="AI152" i="1"/>
  <c r="AI284" i="1"/>
  <c r="AI492" i="1"/>
  <c r="AI724" i="1"/>
  <c r="AI856" i="1"/>
  <c r="AI872" i="1"/>
  <c r="AI952" i="1"/>
  <c r="AI1204" i="1"/>
  <c r="AI1260" i="1"/>
  <c r="AI1436" i="1"/>
  <c r="AI1564" i="1"/>
  <c r="AI1648" i="1"/>
  <c r="AI1808" i="1"/>
  <c r="AI1984" i="1"/>
  <c r="AI2008" i="1"/>
  <c r="AI2544" i="1"/>
  <c r="AI380" i="1"/>
  <c r="AI744" i="1"/>
  <c r="AI1076" i="1"/>
  <c r="AI1096" i="1"/>
  <c r="AI1168" i="1"/>
  <c r="AI1176" i="1"/>
  <c r="AI1320" i="1"/>
  <c r="AI1340" i="1"/>
  <c r="AI1448" i="1"/>
  <c r="AI1468" i="1"/>
  <c r="AI1548" i="1"/>
  <c r="AI1584" i="1"/>
  <c r="AI1612" i="1"/>
  <c r="AI1784" i="1"/>
  <c r="AI1816" i="1"/>
  <c r="AI1832" i="1"/>
  <c r="AI1856" i="1"/>
  <c r="AI1924" i="1"/>
  <c r="AI1960" i="1"/>
  <c r="AI1988" i="1"/>
  <c r="AI2092" i="1"/>
  <c r="AI2188" i="1"/>
  <c r="AI2660" i="1"/>
  <c r="AI164" i="1"/>
  <c r="AI2096" i="1"/>
  <c r="AI2120" i="1"/>
  <c r="AI2180" i="1"/>
  <c r="AI2348" i="1"/>
  <c r="AI2592" i="1"/>
  <c r="AI2735" i="1"/>
  <c r="AI184" i="1"/>
  <c r="AI316" i="1"/>
  <c r="AI436" i="1"/>
  <c r="AI480" i="1"/>
  <c r="AI532" i="1"/>
  <c r="AI652" i="1"/>
  <c r="AI656" i="1"/>
  <c r="AI660" i="1"/>
  <c r="AI664" i="1"/>
  <c r="AI860" i="1"/>
  <c r="AI896" i="1"/>
  <c r="AI980" i="1"/>
  <c r="AI1056" i="1"/>
  <c r="AI1120" i="1"/>
  <c r="AI1160" i="1"/>
  <c r="AI1164" i="1"/>
  <c r="AI1244" i="1"/>
  <c r="AI1284" i="1"/>
  <c r="AI1316" i="1"/>
  <c r="AI1368" i="1"/>
  <c r="AI1372" i="1"/>
  <c r="AI1388" i="1"/>
  <c r="AI1392" i="1"/>
  <c r="AI1408" i="1"/>
  <c r="AI1492" i="1"/>
  <c r="AI1596" i="1"/>
  <c r="AI1660" i="1"/>
  <c r="AI1684" i="1"/>
  <c r="AI1796" i="1"/>
  <c r="AI1892" i="1"/>
  <c r="AI1928" i="1"/>
  <c r="AI1996" i="1"/>
  <c r="AI2000" i="1"/>
  <c r="AI2032" i="1"/>
  <c r="AI2056" i="1"/>
  <c r="AI2076" i="1"/>
  <c r="AI2172" i="1"/>
  <c r="AI2280" i="1"/>
  <c r="AI2380" i="1"/>
  <c r="AI2412" i="1"/>
  <c r="AI2468" i="1"/>
  <c r="AI2484" i="1"/>
  <c r="AI2847" i="1"/>
  <c r="AI2775" i="1"/>
  <c r="AI2859" i="1"/>
  <c r="AI2875" i="1"/>
  <c r="AI2923" i="1"/>
  <c r="AI2931" i="1"/>
  <c r="AI2679" i="1"/>
  <c r="AI2715" i="1"/>
  <c r="AI2872" i="1"/>
  <c r="AI2836" i="1"/>
  <c r="AI2940" i="1"/>
  <c r="AI2724" i="1"/>
  <c r="AI2776" i="1"/>
  <c r="AI2848" i="1"/>
  <c r="AI2671" i="1"/>
  <c r="AI2651" i="1"/>
  <c r="AI2824" i="1"/>
  <c r="AI2882" i="1"/>
  <c r="AI3008" i="1"/>
  <c r="AI2896" i="1"/>
  <c r="AI2768" i="1"/>
  <c r="AI2695" i="1"/>
  <c r="AI2806" i="1"/>
  <c r="AI2754" i="1"/>
  <c r="AI2687" i="1"/>
  <c r="AI2799" i="1"/>
  <c r="AI2788" i="1"/>
  <c r="AI2899" i="1"/>
  <c r="AI2656" i="1"/>
  <c r="AI2800" i="1"/>
  <c r="AI2708" i="1"/>
  <c r="AI2888" i="1"/>
  <c r="AI2804" i="1"/>
  <c r="AI2682" i="1"/>
  <c r="AI2690" i="1"/>
  <c r="AI2870" i="1"/>
  <c r="AI2779" i="1"/>
  <c r="AI2835" i="1"/>
  <c r="AI2704" i="1"/>
  <c r="AI2664" i="1"/>
  <c r="AI2668" i="1"/>
  <c r="AI2828" i="1"/>
  <c r="AI2944" i="1"/>
  <c r="AI2823" i="1"/>
  <c r="AI2739" i="1"/>
  <c r="AI2694" i="1"/>
  <c r="AI2755" i="1"/>
  <c r="AI2783" i="1"/>
  <c r="AI2706" i="1"/>
  <c r="AI2655" i="1"/>
  <c r="AI3028" i="1"/>
  <c r="AI2685" i="1"/>
  <c r="AI2919" i="1"/>
  <c r="AI2927" i="1"/>
  <c r="AI2943" i="1"/>
  <c r="AI2924" i="1"/>
  <c r="AI2867" i="1"/>
  <c r="AI2851" i="1"/>
  <c r="AI2984" i="1"/>
  <c r="AI2674" i="1"/>
  <c r="AI2858" i="1"/>
  <c r="AI2701" i="1"/>
  <c r="AI2945" i="1"/>
  <c r="AI3025" i="1"/>
  <c r="AI2807" i="1"/>
  <c r="AI2758" i="1"/>
  <c r="AI2902" i="1"/>
  <c r="AI2654" i="1"/>
  <c r="AI2662" i="1"/>
  <c r="AI2686" i="1"/>
  <c r="AI2959" i="1"/>
  <c r="AI3030" i="1"/>
  <c r="AI2830" i="1"/>
  <c r="AI2926" i="1"/>
  <c r="AI2689" i="1"/>
  <c r="AI2773" i="1"/>
  <c r="AI2801" i="1"/>
  <c r="AI2889" i="1"/>
  <c r="AI2901" i="1"/>
  <c r="AI2925" i="1"/>
  <c r="AI2855" i="1"/>
  <c r="AI2658" i="1"/>
  <c r="AI2937" i="1"/>
  <c r="AI2990" i="1"/>
  <c r="AI2946" i="1"/>
  <c r="AI2955" i="1"/>
  <c r="AI2874" i="1"/>
  <c r="AI2998" i="1"/>
  <c r="AI2839" i="1"/>
  <c r="AI2886" i="1"/>
  <c r="AI2741" i="1"/>
  <c r="AI2753" i="1"/>
  <c r="AI2757" i="1"/>
  <c r="AI2761" i="1"/>
  <c r="AI2781" i="1"/>
  <c r="AI2789" i="1"/>
  <c r="AI2849" i="1"/>
  <c r="AI2885" i="1"/>
  <c r="AI2909" i="1"/>
  <c r="AI2917" i="1"/>
  <c r="AI2982" i="1"/>
  <c r="AI2802" i="1"/>
  <c r="AI2834" i="1"/>
  <c r="AI2964" i="1"/>
  <c r="AI2787" i="1"/>
  <c r="AI2827" i="1"/>
  <c r="AI2910" i="1"/>
  <c r="AI2979" i="1"/>
  <c r="AI2983" i="1"/>
  <c r="AI2845" i="1"/>
  <c r="AI2954" i="1"/>
  <c r="AI2986" i="1"/>
  <c r="AI2960" i="1"/>
  <c r="AI2973" i="1"/>
  <c r="AI2790" i="1"/>
  <c r="AI2956" i="1"/>
  <c r="AI2891" i="1"/>
  <c r="AI3022" i="1"/>
  <c r="AI2862" i="1"/>
  <c r="AI2681" i="1"/>
  <c r="AI2713" i="1"/>
  <c r="AI2733" i="1"/>
  <c r="AI2749" i="1"/>
  <c r="AI2769" i="1"/>
  <c r="AI2777" i="1"/>
  <c r="AI2853" i="1"/>
  <c r="AI2881" i="1"/>
  <c r="AI2897" i="1"/>
  <c r="AI2921" i="1"/>
  <c r="AI2941" i="1"/>
  <c r="AI2962" i="1"/>
  <c r="AI2971" i="1"/>
  <c r="AI2978" i="1"/>
  <c r="AI2731" i="1"/>
  <c r="AI2814" i="1"/>
  <c r="AI2993" i="1"/>
  <c r="AI2994" i="1"/>
  <c r="AI2697" i="1"/>
  <c r="AI2693" i="1"/>
  <c r="AI2705" i="1"/>
  <c r="AI2729" i="1"/>
  <c r="AI2765" i="1"/>
  <c r="AI2797" i="1"/>
  <c r="AI2813" i="1"/>
  <c r="AI2861" i="1"/>
  <c r="AI2929" i="1"/>
  <c r="AI2933" i="1"/>
  <c r="AI2949" i="1"/>
  <c r="AI2958" i="1"/>
  <c r="AI3019" i="1"/>
  <c r="AI2981" i="1"/>
  <c r="AI3006" i="1"/>
  <c r="AI2974" i="1"/>
  <c r="AI3002" i="1"/>
  <c r="AI2914" i="1"/>
  <c r="AI2938" i="1"/>
  <c r="AI2967" i="1"/>
  <c r="AI2878" i="1"/>
  <c r="AI2894" i="1"/>
  <c r="AI2934" i="1"/>
  <c r="AI3015" i="1"/>
  <c r="AI2721" i="1"/>
  <c r="AI2785" i="1"/>
  <c r="AI2793" i="1"/>
  <c r="AI2805" i="1"/>
  <c r="AI2809" i="1"/>
  <c r="AI2821" i="1"/>
  <c r="AI2829" i="1"/>
  <c r="AI2833" i="1"/>
  <c r="AI2841" i="1"/>
  <c r="AI2857" i="1"/>
  <c r="AI2865" i="1"/>
  <c r="AI2869" i="1"/>
  <c r="AI2873" i="1"/>
  <c r="AI2877" i="1"/>
  <c r="AI2893" i="1"/>
  <c r="AI2913" i="1"/>
  <c r="AI2966" i="1"/>
  <c r="AI2922" i="1"/>
  <c r="AI2918" i="1"/>
  <c r="AI3011" i="1"/>
  <c r="AI3033" i="1"/>
  <c r="AI2717" i="1"/>
  <c r="AI2737" i="1"/>
  <c r="AI2745" i="1"/>
  <c r="AI2817" i="1"/>
  <c r="AI2825" i="1"/>
  <c r="AI2837" i="1"/>
  <c r="AI2905" i="1"/>
  <c r="AI2985" i="1"/>
  <c r="AI3010" i="1"/>
  <c r="AI3031" i="1"/>
  <c r="AI3034" i="1"/>
  <c r="AI2991" i="1"/>
  <c r="AI3017" i="1"/>
  <c r="AI2987" i="1"/>
  <c r="AI3007" i="1"/>
  <c r="AI2906" i="1"/>
  <c r="AI2970" i="1"/>
  <c r="AI2975" i="1"/>
  <c r="AI3026" i="1"/>
  <c r="D8" i="32" l="1"/>
  <c r="E7" i="32"/>
  <c r="D24" i="22"/>
  <c r="C28" i="22"/>
  <c r="C31" i="22"/>
  <c r="C29" i="22"/>
  <c r="C30" i="22"/>
  <c r="E38" i="32"/>
  <c r="D39" i="32"/>
  <c r="H3" i="22"/>
  <c r="G7" i="22"/>
  <c r="G9" i="22"/>
  <c r="G8" i="22"/>
  <c r="H10" i="22"/>
  <c r="G14" i="22"/>
  <c r="G15" i="22"/>
  <c r="G16" i="22"/>
  <c r="F17" i="22"/>
  <c r="E22" i="22"/>
  <c r="E21" i="22"/>
  <c r="E23" i="22"/>
  <c r="D28" i="22" l="1"/>
  <c r="D29" i="22"/>
  <c r="E24" i="22"/>
  <c r="D30" i="22"/>
  <c r="D40" i="32"/>
  <c r="E39" i="32"/>
  <c r="E8" i="32"/>
  <c r="D9" i="32"/>
  <c r="C38" i="22"/>
  <c r="C37" i="22"/>
  <c r="C36" i="22"/>
  <c r="D31" i="22"/>
  <c r="C35" i="22"/>
  <c r="H16" i="22"/>
  <c r="H15" i="22"/>
  <c r="I10" i="22"/>
  <c r="H14" i="22"/>
  <c r="I3" i="22"/>
  <c r="H9" i="22"/>
  <c r="H7" i="22"/>
  <c r="H8" i="22"/>
  <c r="F22" i="22"/>
  <c r="F23" i="22"/>
  <c r="G17" i="22"/>
  <c r="F21" i="22"/>
  <c r="C45" i="22" l="1"/>
  <c r="C44" i="22"/>
  <c r="D38" i="22"/>
  <c r="C42" i="22"/>
  <c r="C43" i="22"/>
  <c r="K42" i="22"/>
  <c r="D10" i="32"/>
  <c r="E9" i="32"/>
  <c r="E40" i="32"/>
  <c r="D41" i="32"/>
  <c r="D37" i="22"/>
  <c r="D36" i="22"/>
  <c r="E31" i="22"/>
  <c r="D35" i="22"/>
  <c r="F24" i="22"/>
  <c r="E29" i="22"/>
  <c r="E30" i="22"/>
  <c r="E28" i="22"/>
  <c r="I15" i="22"/>
  <c r="J15" i="22" s="1"/>
  <c r="I14" i="22"/>
  <c r="J14" i="22" s="1"/>
  <c r="K14" i="22" s="1"/>
  <c r="I16" i="22"/>
  <c r="J16" i="22" s="1"/>
  <c r="I8" i="22"/>
  <c r="J8" i="22" s="1"/>
  <c r="I7" i="22"/>
  <c r="J7" i="22" s="1"/>
  <c r="I9" i="22"/>
  <c r="J9" i="22" s="1"/>
  <c r="G21" i="22"/>
  <c r="G22" i="22"/>
  <c r="H17" i="22"/>
  <c r="G23" i="22"/>
  <c r="C51" i="22" l="1"/>
  <c r="C49" i="22"/>
  <c r="C52" i="22"/>
  <c r="C50" i="22"/>
  <c r="D45" i="22"/>
  <c r="K49" i="22"/>
  <c r="F28" i="22"/>
  <c r="F29" i="22"/>
  <c r="G24" i="22"/>
  <c r="F30" i="22"/>
  <c r="E10" i="32"/>
  <c r="D11" i="32"/>
  <c r="E36" i="22"/>
  <c r="E37" i="22"/>
  <c r="F31" i="22"/>
  <c r="E35" i="22"/>
  <c r="E41" i="32"/>
  <c r="D42" i="32"/>
  <c r="D44" i="22"/>
  <c r="E38" i="22"/>
  <c r="D42" i="22"/>
  <c r="D43" i="22"/>
  <c r="H21" i="22"/>
  <c r="I17" i="22"/>
  <c r="H23" i="22"/>
  <c r="H22" i="22"/>
  <c r="G31" i="22" l="1"/>
  <c r="F36" i="22"/>
  <c r="F37" i="22"/>
  <c r="F35" i="22"/>
  <c r="E42" i="22"/>
  <c r="E44" i="22"/>
  <c r="F38" i="22"/>
  <c r="E43" i="22"/>
  <c r="D51" i="22"/>
  <c r="D49" i="22"/>
  <c r="E45" i="22"/>
  <c r="D50" i="22"/>
  <c r="G28" i="22"/>
  <c r="G29" i="22"/>
  <c r="G30" i="22"/>
  <c r="H24" i="22"/>
  <c r="E11" i="32"/>
  <c r="D12" i="32"/>
  <c r="D43" i="32"/>
  <c r="E42" i="32"/>
  <c r="C56" i="22"/>
  <c r="K56" i="22"/>
  <c r="C57" i="22"/>
  <c r="D52" i="22"/>
  <c r="C59" i="22"/>
  <c r="I21" i="22"/>
  <c r="J21" i="22" s="1"/>
  <c r="K21" i="22" s="1"/>
  <c r="I23" i="22"/>
  <c r="J23" i="22" s="1"/>
  <c r="I22" i="22"/>
  <c r="J22" i="22" s="1"/>
  <c r="D56" i="22" l="1"/>
  <c r="E52" i="22"/>
  <c r="D58" i="22"/>
  <c r="D57" i="22"/>
  <c r="F43" i="22"/>
  <c r="F42" i="22"/>
  <c r="G38" i="22"/>
  <c r="F44" i="22"/>
  <c r="E43" i="32"/>
  <c r="D44" i="32"/>
  <c r="E51" i="22"/>
  <c r="E49" i="22"/>
  <c r="E50" i="22"/>
  <c r="F45" i="22"/>
  <c r="D13" i="32"/>
  <c r="E12" i="32"/>
  <c r="C64" i="22"/>
  <c r="C66" i="22"/>
  <c r="C63" i="22"/>
  <c r="C65" i="22"/>
  <c r="K63" i="22"/>
  <c r="D59" i="22"/>
  <c r="I24" i="22"/>
  <c r="H30" i="22"/>
  <c r="H29" i="22"/>
  <c r="H28" i="22"/>
  <c r="G35" i="22"/>
  <c r="G37" i="22"/>
  <c r="G36" i="22"/>
  <c r="H31" i="22"/>
  <c r="C71" i="22" l="1"/>
  <c r="C70" i="22"/>
  <c r="D66" i="22"/>
  <c r="C73" i="22"/>
  <c r="C72" i="22"/>
  <c r="D14" i="32"/>
  <c r="E13" i="32"/>
  <c r="F51" i="22"/>
  <c r="F49" i="22"/>
  <c r="F50" i="22"/>
  <c r="G45" i="22"/>
  <c r="G43" i="22"/>
  <c r="G44" i="22"/>
  <c r="G42" i="22"/>
  <c r="H38" i="22"/>
  <c r="D45" i="32"/>
  <c r="E44" i="32"/>
  <c r="I29" i="22"/>
  <c r="J29" i="22" s="1"/>
  <c r="I30" i="22"/>
  <c r="J30" i="22" s="1"/>
  <c r="I28" i="22"/>
  <c r="J28" i="22" s="1"/>
  <c r="K28" i="22" s="1"/>
  <c r="E56" i="22"/>
  <c r="E58" i="22"/>
  <c r="F52" i="22"/>
  <c r="E57" i="22"/>
  <c r="H36" i="22"/>
  <c r="I31" i="22"/>
  <c r="H37" i="22"/>
  <c r="H35" i="22"/>
  <c r="E59" i="22"/>
  <c r="D63" i="22"/>
  <c r="D65" i="22"/>
  <c r="D64" i="22"/>
  <c r="G52" i="22" l="1"/>
  <c r="F58" i="22"/>
  <c r="F57" i="22"/>
  <c r="F56" i="22"/>
  <c r="D46" i="32"/>
  <c r="E45" i="32"/>
  <c r="H44" i="22"/>
  <c r="H43" i="22"/>
  <c r="I38" i="22"/>
  <c r="H42" i="22"/>
  <c r="E63" i="22"/>
  <c r="F59" i="22"/>
  <c r="E65" i="22"/>
  <c r="E64" i="22"/>
  <c r="D15" i="32"/>
  <c r="E14" i="32"/>
  <c r="C79" i="22"/>
  <c r="C77" i="22"/>
  <c r="D73" i="22"/>
  <c r="C80" i="22"/>
  <c r="C78" i="22"/>
  <c r="I36" i="22"/>
  <c r="J36" i="22" s="1"/>
  <c r="I37" i="22"/>
  <c r="J37" i="22" s="1"/>
  <c r="I35" i="22"/>
  <c r="J35" i="22" s="1"/>
  <c r="K35" i="22" s="1"/>
  <c r="H45" i="22"/>
  <c r="G49" i="22"/>
  <c r="G51" i="22"/>
  <c r="G50" i="22"/>
  <c r="D71" i="22"/>
  <c r="E66" i="22"/>
  <c r="D72" i="22"/>
  <c r="D70" i="22"/>
  <c r="E15" i="32" l="1"/>
  <c r="D16" i="32"/>
  <c r="E71" i="22"/>
  <c r="F66" i="22"/>
  <c r="E72" i="22"/>
  <c r="E70" i="22"/>
  <c r="H51" i="22"/>
  <c r="I45" i="22"/>
  <c r="H50" i="22"/>
  <c r="H49" i="22"/>
  <c r="F65" i="22"/>
  <c r="G59" i="22"/>
  <c r="F64" i="22"/>
  <c r="F63" i="22"/>
  <c r="E46" i="32"/>
  <c r="D47" i="32"/>
  <c r="K84" i="22"/>
  <c r="C87" i="22"/>
  <c r="C86" i="22"/>
  <c r="D80" i="22"/>
  <c r="C84" i="22"/>
  <c r="C85" i="22"/>
  <c r="E73" i="22"/>
  <c r="D78" i="22"/>
  <c r="D79" i="22"/>
  <c r="D77" i="22"/>
  <c r="I44" i="22"/>
  <c r="J44" i="22" s="1"/>
  <c r="I42" i="22"/>
  <c r="J42" i="22" s="1"/>
  <c r="I43" i="22"/>
  <c r="J43" i="22" s="1"/>
  <c r="H52" i="22"/>
  <c r="G56" i="22"/>
  <c r="G58" i="22"/>
  <c r="G57" i="22"/>
  <c r="E47" i="32" l="1"/>
  <c r="D48" i="32"/>
  <c r="I49" i="22"/>
  <c r="J49" i="22" s="1"/>
  <c r="I51" i="22"/>
  <c r="J51" i="22" s="1"/>
  <c r="I50" i="22"/>
  <c r="J50" i="22" s="1"/>
  <c r="I52" i="22"/>
  <c r="H56" i="22"/>
  <c r="H57" i="22"/>
  <c r="H58" i="22"/>
  <c r="E79" i="22"/>
  <c r="E78" i="22"/>
  <c r="F73" i="22"/>
  <c r="E77" i="22"/>
  <c r="G64" i="22"/>
  <c r="G63" i="22"/>
  <c r="G65" i="22"/>
  <c r="H59" i="22"/>
  <c r="G66" i="22"/>
  <c r="F72" i="22"/>
  <c r="F70" i="22"/>
  <c r="F71" i="22"/>
  <c r="D85" i="22"/>
  <c r="E80" i="22"/>
  <c r="D84" i="22"/>
  <c r="D86" i="22"/>
  <c r="D17" i="32"/>
  <c r="E16" i="32"/>
  <c r="C92" i="22"/>
  <c r="C91" i="22"/>
  <c r="D87" i="22"/>
  <c r="C93" i="22"/>
  <c r="C94" i="22"/>
  <c r="E85" i="22" l="1"/>
  <c r="E84" i="22"/>
  <c r="F80" i="22"/>
  <c r="E86" i="22"/>
  <c r="D94" i="22"/>
  <c r="C99" i="22"/>
  <c r="K98" i="22"/>
  <c r="C100" i="22"/>
  <c r="C101" i="22"/>
  <c r="C98" i="22"/>
  <c r="D93" i="22"/>
  <c r="D92" i="22"/>
  <c r="D91" i="22"/>
  <c r="E87" i="22"/>
  <c r="I58" i="22"/>
  <c r="J58" i="22" s="1"/>
  <c r="I56" i="22"/>
  <c r="J56" i="22" s="1"/>
  <c r="I57" i="22"/>
  <c r="J57" i="22" s="1"/>
  <c r="F79" i="22"/>
  <c r="G73" i="22"/>
  <c r="F78" i="22"/>
  <c r="F77" i="22"/>
  <c r="D18" i="32"/>
  <c r="E17" i="32"/>
  <c r="G70" i="22"/>
  <c r="H66" i="22"/>
  <c r="G71" i="22"/>
  <c r="G72" i="22"/>
  <c r="H65" i="22"/>
  <c r="I59" i="22"/>
  <c r="H63" i="22"/>
  <c r="H64" i="22"/>
  <c r="E48" i="32"/>
  <c r="D49" i="32"/>
  <c r="H73" i="22" l="1"/>
  <c r="G78" i="22"/>
  <c r="G79" i="22"/>
  <c r="G77" i="22"/>
  <c r="I66" i="22"/>
  <c r="I70" i="22" s="1"/>
  <c r="H70" i="22"/>
  <c r="H71" i="22"/>
  <c r="J71" i="22" s="1"/>
  <c r="H72" i="22"/>
  <c r="J72" i="22" s="1"/>
  <c r="D50" i="32"/>
  <c r="E49" i="32"/>
  <c r="I63" i="22"/>
  <c r="J63" i="22" s="1"/>
  <c r="I64" i="22"/>
  <c r="J64" i="22" s="1"/>
  <c r="I65" i="22"/>
  <c r="J65" i="22" s="1"/>
  <c r="E18" i="32"/>
  <c r="D19" i="32"/>
  <c r="C106" i="22"/>
  <c r="D101" i="22"/>
  <c r="C107" i="22"/>
  <c r="C108" i="22"/>
  <c r="C105" i="22"/>
  <c r="F87" i="22"/>
  <c r="E93" i="22"/>
  <c r="E91" i="22"/>
  <c r="E92" i="22"/>
  <c r="D99" i="22"/>
  <c r="D98" i="22"/>
  <c r="E94" i="22"/>
  <c r="D100" i="22"/>
  <c r="F84" i="22"/>
  <c r="F86" i="22"/>
  <c r="F85" i="22"/>
  <c r="G80" i="22"/>
  <c r="J70" i="22" l="1"/>
  <c r="K70" i="22" s="1"/>
  <c r="G85" i="22"/>
  <c r="G86" i="22"/>
  <c r="G84" i="22"/>
  <c r="H80" i="22"/>
  <c r="E19" i="32"/>
  <c r="D20" i="32"/>
  <c r="D106" i="22"/>
  <c r="E101" i="22"/>
  <c r="D105" i="22"/>
  <c r="F92" i="22"/>
  <c r="F91" i="22"/>
  <c r="G87" i="22"/>
  <c r="F93" i="22"/>
  <c r="E99" i="22"/>
  <c r="E98" i="22"/>
  <c r="F94" i="22"/>
  <c r="E100" i="22"/>
  <c r="D51" i="32"/>
  <c r="E50" i="32"/>
  <c r="I73" i="22"/>
  <c r="H77" i="22"/>
  <c r="C112" i="22"/>
  <c r="C115" i="22"/>
  <c r="C113" i="22"/>
  <c r="C114" i="22"/>
  <c r="D108" i="22"/>
  <c r="E107" i="22" l="1"/>
  <c r="F101" i="22"/>
  <c r="E105" i="22"/>
  <c r="E106" i="22"/>
  <c r="E20" i="32"/>
  <c r="D21" i="32"/>
  <c r="E108" i="22"/>
  <c r="D112" i="22"/>
  <c r="D114" i="22"/>
  <c r="D113" i="22"/>
  <c r="I79" i="22"/>
  <c r="J79" i="22" s="1"/>
  <c r="I77" i="22"/>
  <c r="J77" i="22" s="1"/>
  <c r="K77" i="22" s="1"/>
  <c r="I78" i="22"/>
  <c r="J78" i="22" s="1"/>
  <c r="G91" i="22"/>
  <c r="G93" i="22"/>
  <c r="G92" i="22"/>
  <c r="H87" i="22"/>
  <c r="K119" i="22"/>
  <c r="D115" i="22"/>
  <c r="C122" i="22"/>
  <c r="C120" i="22"/>
  <c r="C119" i="22"/>
  <c r="C121" i="22"/>
  <c r="E51" i="32"/>
  <c r="D52" i="32"/>
  <c r="H84" i="22"/>
  <c r="H86" i="22"/>
  <c r="H85" i="22"/>
  <c r="I80" i="22"/>
  <c r="G94" i="22"/>
  <c r="F99" i="22"/>
  <c r="F100" i="22"/>
  <c r="F98" i="22"/>
  <c r="E114" i="22" l="1"/>
  <c r="E112" i="22"/>
  <c r="F108" i="22"/>
  <c r="E113" i="22"/>
  <c r="I85" i="22"/>
  <c r="J85" i="22" s="1"/>
  <c r="I86" i="22"/>
  <c r="J86" i="22" s="1"/>
  <c r="I84" i="22"/>
  <c r="J84" i="22" s="1"/>
  <c r="E21" i="32"/>
  <c r="D22" i="32"/>
  <c r="C127" i="22"/>
  <c r="C126" i="22"/>
  <c r="C128" i="22"/>
  <c r="C129" i="22"/>
  <c r="K126" i="22"/>
  <c r="D122" i="22"/>
  <c r="E52" i="32"/>
  <c r="D53" i="32"/>
  <c r="G100" i="22"/>
  <c r="H94" i="22"/>
  <c r="G98" i="22"/>
  <c r="G99" i="22"/>
  <c r="E115" i="22"/>
  <c r="D120" i="22"/>
  <c r="D121" i="22"/>
  <c r="D119" i="22"/>
  <c r="H91" i="22"/>
  <c r="H93" i="22"/>
  <c r="I87" i="22"/>
  <c r="H92" i="22"/>
  <c r="F106" i="22"/>
  <c r="F107" i="22"/>
  <c r="G101" i="22"/>
  <c r="F105" i="22"/>
  <c r="E53" i="32" l="1"/>
  <c r="D54" i="32"/>
  <c r="C134" i="22"/>
  <c r="C133" i="22"/>
  <c r="D129" i="22"/>
  <c r="K133" i="22"/>
  <c r="C135" i="22"/>
  <c r="C136" i="22"/>
  <c r="E120" i="22"/>
  <c r="E119" i="22"/>
  <c r="E121" i="22"/>
  <c r="F115" i="22"/>
  <c r="D127" i="22"/>
  <c r="E122" i="22"/>
  <c r="D128" i="22"/>
  <c r="D126" i="22"/>
  <c r="I92" i="22"/>
  <c r="J92" i="22" s="1"/>
  <c r="I93" i="22"/>
  <c r="J93" i="22" s="1"/>
  <c r="I91" i="22"/>
  <c r="J91" i="22" s="1"/>
  <c r="K91" i="22" s="1"/>
  <c r="G108" i="22"/>
  <c r="F113" i="22"/>
  <c r="F112" i="22"/>
  <c r="F114" i="22"/>
  <c r="H98" i="22"/>
  <c r="H100" i="22"/>
  <c r="I94" i="22"/>
  <c r="H99" i="22"/>
  <c r="H101" i="22"/>
  <c r="G107" i="22"/>
  <c r="G106" i="22"/>
  <c r="G105" i="22"/>
  <c r="D23" i="32"/>
  <c r="E22" i="32"/>
  <c r="D24" i="32" l="1"/>
  <c r="E23" i="32"/>
  <c r="D133" i="22"/>
  <c r="D134" i="22"/>
  <c r="D135" i="22"/>
  <c r="E129" i="22"/>
  <c r="C143" i="22"/>
  <c r="C140" i="22"/>
  <c r="K140" i="22"/>
  <c r="D136" i="22"/>
  <c r="C141" i="22"/>
  <c r="C142" i="22"/>
  <c r="E128" i="22"/>
  <c r="E127" i="22"/>
  <c r="F122" i="22"/>
  <c r="E126" i="22"/>
  <c r="G115" i="22"/>
  <c r="F120" i="22"/>
  <c r="F121" i="22"/>
  <c r="F119" i="22"/>
  <c r="I99" i="22"/>
  <c r="J99" i="22" s="1"/>
  <c r="I98" i="22"/>
  <c r="J98" i="22" s="1"/>
  <c r="I100" i="22"/>
  <c r="J100" i="22" s="1"/>
  <c r="D55" i="32"/>
  <c r="E54" i="32"/>
  <c r="H107" i="22"/>
  <c r="H106" i="22"/>
  <c r="H105" i="22"/>
  <c r="I101" i="22"/>
  <c r="G112" i="22"/>
  <c r="H108" i="22"/>
  <c r="G113" i="22"/>
  <c r="G114" i="22"/>
  <c r="G120" i="22" l="1"/>
  <c r="G119" i="22"/>
  <c r="H115" i="22"/>
  <c r="G121" i="22"/>
  <c r="D143" i="22"/>
  <c r="C149" i="22"/>
  <c r="C148" i="22"/>
  <c r="K147" i="22"/>
  <c r="C150" i="22"/>
  <c r="C147" i="22"/>
  <c r="E135" i="22"/>
  <c r="E134" i="22"/>
  <c r="E133" i="22"/>
  <c r="F129" i="22"/>
  <c r="F127" i="22"/>
  <c r="F126" i="22"/>
  <c r="G122" i="22"/>
  <c r="F128" i="22"/>
  <c r="E55" i="32"/>
  <c r="D56" i="32"/>
  <c r="H114" i="22"/>
  <c r="H112" i="22"/>
  <c r="H113" i="22"/>
  <c r="I108" i="22"/>
  <c r="E136" i="22"/>
  <c r="D141" i="22"/>
  <c r="D142" i="22"/>
  <c r="D140" i="22"/>
  <c r="I106" i="22"/>
  <c r="J106" i="22" s="1"/>
  <c r="I105" i="22"/>
  <c r="J105" i="22" s="1"/>
  <c r="K105" i="22" s="1"/>
  <c r="I107" i="22"/>
  <c r="J107" i="22" s="1"/>
  <c r="E24" i="32"/>
  <c r="D25" i="32"/>
  <c r="I112" i="22" l="1"/>
  <c r="J112" i="22" s="1"/>
  <c r="K112" i="22" s="1"/>
  <c r="I113" i="22"/>
  <c r="J113" i="22" s="1"/>
  <c r="I114" i="22"/>
  <c r="J114" i="22" s="1"/>
  <c r="D150" i="22"/>
  <c r="C157" i="22"/>
  <c r="C154" i="22"/>
  <c r="C156" i="22"/>
  <c r="C155" i="22"/>
  <c r="D26" i="32"/>
  <c r="E25" i="32"/>
  <c r="E140" i="22"/>
  <c r="F136" i="22"/>
  <c r="E141" i="22"/>
  <c r="E142" i="22"/>
  <c r="G126" i="22"/>
  <c r="H122" i="22"/>
  <c r="G128" i="22"/>
  <c r="G127" i="22"/>
  <c r="G129" i="22"/>
  <c r="F133" i="22"/>
  <c r="F134" i="22"/>
  <c r="F135" i="22"/>
  <c r="D149" i="22"/>
  <c r="D147" i="22"/>
  <c r="E143" i="22"/>
  <c r="D148" i="22"/>
  <c r="E56" i="32"/>
  <c r="D57" i="32"/>
  <c r="H120" i="22"/>
  <c r="H119" i="22"/>
  <c r="I115" i="22"/>
  <c r="H121" i="22"/>
  <c r="E149" i="22" l="1"/>
  <c r="F143" i="22"/>
  <c r="E148" i="22"/>
  <c r="E147" i="22"/>
  <c r="D27" i="32"/>
  <c r="E26" i="32"/>
  <c r="I120" i="22"/>
  <c r="J120" i="22" s="1"/>
  <c r="I119" i="22"/>
  <c r="J119" i="22" s="1"/>
  <c r="I121" i="22"/>
  <c r="J121" i="22" s="1"/>
  <c r="H128" i="22"/>
  <c r="H127" i="22"/>
  <c r="I122" i="22"/>
  <c r="H126" i="22"/>
  <c r="C163" i="22"/>
  <c r="D157" i="22"/>
  <c r="C161" i="22"/>
  <c r="C164" i="22"/>
  <c r="C162" i="22"/>
  <c r="E57" i="32"/>
  <c r="D58" i="32"/>
  <c r="F140" i="22"/>
  <c r="F142" i="22"/>
  <c r="G136" i="22"/>
  <c r="F141" i="22"/>
  <c r="D155" i="22"/>
  <c r="E150" i="22"/>
  <c r="D156" i="22"/>
  <c r="D154" i="22"/>
  <c r="G134" i="22"/>
  <c r="G135" i="22"/>
  <c r="G133" i="22"/>
  <c r="H129" i="22"/>
  <c r="E157" i="22" l="1"/>
  <c r="D161" i="22"/>
  <c r="D163" i="22"/>
  <c r="D162" i="22"/>
  <c r="H133" i="22"/>
  <c r="H135" i="22"/>
  <c r="H134" i="22"/>
  <c r="I129" i="22"/>
  <c r="H136" i="22"/>
  <c r="G140" i="22"/>
  <c r="G141" i="22"/>
  <c r="G142" i="22"/>
  <c r="C170" i="22"/>
  <c r="C171" i="22"/>
  <c r="C168" i="22"/>
  <c r="D164" i="22"/>
  <c r="C169" i="22"/>
  <c r="D28" i="32"/>
  <c r="E27" i="32"/>
  <c r="I128" i="22"/>
  <c r="J128" i="22" s="1"/>
  <c r="I127" i="22"/>
  <c r="J127" i="22" s="1"/>
  <c r="I126" i="22"/>
  <c r="J126" i="22" s="1"/>
  <c r="F148" i="22"/>
  <c r="G143" i="22"/>
  <c r="F149" i="22"/>
  <c r="F147" i="22"/>
  <c r="D59" i="32"/>
  <c r="E58" i="32"/>
  <c r="E156" i="22"/>
  <c r="E155" i="22"/>
  <c r="E154" i="22"/>
  <c r="F150" i="22"/>
  <c r="D170" i="22" l="1"/>
  <c r="D168" i="22"/>
  <c r="D169" i="22"/>
  <c r="E164" i="22"/>
  <c r="F156" i="22"/>
  <c r="F154" i="22"/>
  <c r="F155" i="22"/>
  <c r="G150" i="22"/>
  <c r="H143" i="22"/>
  <c r="G147" i="22"/>
  <c r="G149" i="22"/>
  <c r="G148" i="22"/>
  <c r="E59" i="32"/>
  <c r="D60" i="32"/>
  <c r="H142" i="22"/>
  <c r="H140" i="22"/>
  <c r="H141" i="22"/>
  <c r="I136" i="22"/>
  <c r="E28" i="32"/>
  <c r="D29" i="32"/>
  <c r="C176" i="22"/>
  <c r="C178" i="22"/>
  <c r="C175" i="22"/>
  <c r="D171" i="22"/>
  <c r="C177" i="22"/>
  <c r="I134" i="22"/>
  <c r="J134" i="22" s="1"/>
  <c r="I133" i="22"/>
  <c r="J133" i="22" s="1"/>
  <c r="I135" i="22"/>
  <c r="J135" i="22" s="1"/>
  <c r="E163" i="22"/>
  <c r="E161" i="22"/>
  <c r="E162" i="22"/>
  <c r="F157" i="22"/>
  <c r="C185" i="22" l="1"/>
  <c r="C184" i="22"/>
  <c r="C182" i="22"/>
  <c r="D178" i="22"/>
  <c r="C183" i="22"/>
  <c r="F163" i="22"/>
  <c r="F162" i="22"/>
  <c r="F161" i="22"/>
  <c r="G157" i="22"/>
  <c r="E60" i="32"/>
  <c r="D61" i="32"/>
  <c r="D176" i="22"/>
  <c r="E171" i="22"/>
  <c r="D175" i="22"/>
  <c r="D177" i="22"/>
  <c r="E29" i="32"/>
  <c r="D30" i="32"/>
  <c r="E168" i="22"/>
  <c r="E169" i="22"/>
  <c r="F164" i="22"/>
  <c r="E170" i="22"/>
  <c r="I140" i="22"/>
  <c r="J140" i="22" s="1"/>
  <c r="I141" i="22"/>
  <c r="J141" i="22" s="1"/>
  <c r="I142" i="22"/>
  <c r="J142" i="22" s="1"/>
  <c r="H148" i="22"/>
  <c r="I143" i="22"/>
  <c r="H147" i="22"/>
  <c r="H149" i="22"/>
  <c r="G154" i="22"/>
  <c r="H150" i="22"/>
  <c r="G155" i="22"/>
  <c r="C138" i="22" l="1"/>
  <c r="F139" i="22"/>
  <c r="C145" i="22"/>
  <c r="H132" i="22"/>
  <c r="D173" i="22"/>
  <c r="G174" i="22"/>
  <c r="C173" i="22"/>
  <c r="C174" i="22"/>
  <c r="G159" i="22"/>
  <c r="H174" i="22"/>
  <c r="D145" i="22"/>
  <c r="I160" i="22"/>
  <c r="I174" i="22"/>
  <c r="H159" i="22"/>
  <c r="H173" i="22"/>
  <c r="E174" i="22"/>
  <c r="F159" i="22"/>
  <c r="F174" i="22"/>
  <c r="F145" i="22"/>
  <c r="F146" i="22"/>
  <c r="G173" i="22"/>
  <c r="E145" i="22"/>
  <c r="E159" i="22"/>
  <c r="H154" i="22"/>
  <c r="H155" i="22"/>
  <c r="H156" i="22"/>
  <c r="I150" i="22"/>
  <c r="D182" i="22"/>
  <c r="D184" i="22"/>
  <c r="D183" i="22"/>
  <c r="E178" i="22"/>
  <c r="K136" i="22"/>
  <c r="K129" i="22"/>
  <c r="K171" i="22"/>
  <c r="K122" i="22"/>
  <c r="K115" i="22"/>
  <c r="K150" i="22"/>
  <c r="K108" i="22"/>
  <c r="K164" i="22"/>
  <c r="K178" i="22"/>
  <c r="K157" i="22"/>
  <c r="K143" i="22"/>
  <c r="G187" i="22"/>
  <c r="D187" i="22"/>
  <c r="I187" i="22"/>
  <c r="H187" i="22"/>
  <c r="C191" i="22"/>
  <c r="D188" i="22"/>
  <c r="D185" i="22"/>
  <c r="K189" i="22"/>
  <c r="C192" i="22"/>
  <c r="E188" i="22"/>
  <c r="C190" i="22"/>
  <c r="H188" i="22"/>
  <c r="C189" i="22"/>
  <c r="F188" i="22"/>
  <c r="E175" i="22"/>
  <c r="E176" i="22"/>
  <c r="F171" i="22"/>
  <c r="E177" i="22"/>
  <c r="F169" i="22"/>
  <c r="G164" i="22"/>
  <c r="F170" i="22"/>
  <c r="F168" i="22"/>
  <c r="E61" i="32"/>
  <c r="D62" i="32"/>
  <c r="I147" i="22"/>
  <c r="J147" i="22" s="1"/>
  <c r="I149" i="22"/>
  <c r="J149" i="22" s="1"/>
  <c r="I148" i="22"/>
  <c r="J148" i="22" s="1"/>
  <c r="D31" i="32"/>
  <c r="E30" i="32"/>
  <c r="H157" i="22"/>
  <c r="G161" i="22"/>
  <c r="G163" i="22"/>
  <c r="G162" i="22"/>
  <c r="H139" i="22" l="1"/>
  <c r="E173" i="22"/>
  <c r="J173" i="22" s="1"/>
  <c r="G188" i="22"/>
  <c r="H160" i="22"/>
  <c r="C146" i="22"/>
  <c r="C159" i="22"/>
  <c r="I173" i="22"/>
  <c r="G145" i="22"/>
  <c r="J145" i="22" s="1"/>
  <c r="K148" i="22" s="1"/>
  <c r="H146" i="22"/>
  <c r="C187" i="22"/>
  <c r="F131" i="22"/>
  <c r="I145" i="22"/>
  <c r="C160" i="22"/>
  <c r="I159" i="22"/>
  <c r="D174" i="22"/>
  <c r="J174" i="22" s="1"/>
  <c r="I146" i="22"/>
  <c r="G5" i="22"/>
  <c r="F5" i="22"/>
  <c r="C5" i="22"/>
  <c r="I5" i="22"/>
  <c r="E5" i="22"/>
  <c r="I12" i="22"/>
  <c r="H12" i="22"/>
  <c r="D5" i="22"/>
  <c r="C12" i="22"/>
  <c r="E12" i="22"/>
  <c r="D12" i="22"/>
  <c r="H5" i="22"/>
  <c r="H19" i="22"/>
  <c r="I26" i="22"/>
  <c r="D19" i="22"/>
  <c r="G12" i="22"/>
  <c r="I19" i="22"/>
  <c r="F12" i="22"/>
  <c r="H33" i="22"/>
  <c r="G33" i="22"/>
  <c r="E19" i="22"/>
  <c r="F19" i="22"/>
  <c r="I40" i="22"/>
  <c r="F26" i="22"/>
  <c r="E26" i="22"/>
  <c r="D33" i="22"/>
  <c r="G19" i="22"/>
  <c r="G40" i="22"/>
  <c r="G26" i="22"/>
  <c r="E33" i="22"/>
  <c r="D26" i="22"/>
  <c r="F33" i="22"/>
  <c r="H26" i="22"/>
  <c r="C19" i="22"/>
  <c r="J19" i="22" s="1"/>
  <c r="K22" i="22" s="1"/>
  <c r="G47" i="22"/>
  <c r="C26" i="22"/>
  <c r="C33" i="22"/>
  <c r="H40" i="22"/>
  <c r="D47" i="22"/>
  <c r="D61" i="22"/>
  <c r="C40" i="22"/>
  <c r="J40" i="22" s="1"/>
  <c r="K43" i="22" s="1"/>
  <c r="I33" i="22"/>
  <c r="E40" i="22"/>
  <c r="D40" i="22"/>
  <c r="H54" i="22"/>
  <c r="F40" i="22"/>
  <c r="F47" i="22"/>
  <c r="F54" i="22"/>
  <c r="I47" i="22"/>
  <c r="I54" i="22"/>
  <c r="E47" i="22"/>
  <c r="D54" i="22"/>
  <c r="G54" i="22"/>
  <c r="H47" i="22"/>
  <c r="G68" i="22"/>
  <c r="C54" i="22"/>
  <c r="C47" i="22"/>
  <c r="I48" i="22"/>
  <c r="F68" i="22"/>
  <c r="D68" i="22"/>
  <c r="C68" i="22"/>
  <c r="E54" i="22"/>
  <c r="I82" i="22"/>
  <c r="H90" i="22"/>
  <c r="C75" i="22"/>
  <c r="E75" i="22"/>
  <c r="H76" i="22"/>
  <c r="E83" i="22"/>
  <c r="G75" i="22"/>
  <c r="E69" i="22"/>
  <c r="C55" i="22"/>
  <c r="G27" i="22"/>
  <c r="I13" i="22"/>
  <c r="D83" i="22"/>
  <c r="G55" i="22"/>
  <c r="I55" i="22"/>
  <c r="H48" i="22"/>
  <c r="C76" i="22"/>
  <c r="E82" i="22"/>
  <c r="F83" i="22"/>
  <c r="E68" i="22"/>
  <c r="F48" i="22"/>
  <c r="I68" i="22"/>
  <c r="E27" i="22"/>
  <c r="H27" i="22"/>
  <c r="H6" i="22"/>
  <c r="G83" i="22"/>
  <c r="I6" i="22"/>
  <c r="F90" i="22"/>
  <c r="H83" i="22"/>
  <c r="G82" i="22"/>
  <c r="G90" i="22"/>
  <c r="E6" i="22"/>
  <c r="G89" i="22"/>
  <c r="I69" i="22"/>
  <c r="C48" i="22"/>
  <c r="E48" i="22"/>
  <c r="H55" i="22"/>
  <c r="F61" i="22"/>
  <c r="I76" i="22"/>
  <c r="D6" i="22"/>
  <c r="H75" i="22"/>
  <c r="E90" i="22"/>
  <c r="F82" i="22"/>
  <c r="F55" i="22"/>
  <c r="I41" i="22"/>
  <c r="C13" i="22"/>
  <c r="E34" i="22"/>
  <c r="C6" i="22"/>
  <c r="C82" i="22"/>
  <c r="I62" i="22"/>
  <c r="I83" i="22"/>
  <c r="F13" i="22"/>
  <c r="I96" i="22"/>
  <c r="D75" i="22"/>
  <c r="D62" i="22"/>
  <c r="F27" i="22"/>
  <c r="I90" i="22"/>
  <c r="G13" i="22"/>
  <c r="E13" i="22"/>
  <c r="F20" i="22"/>
  <c r="D41" i="22"/>
  <c r="H89" i="22"/>
  <c r="H34" i="22"/>
  <c r="F41" i="22"/>
  <c r="D55" i="22"/>
  <c r="I27" i="22"/>
  <c r="H82" i="22"/>
  <c r="D13" i="22"/>
  <c r="C83" i="22"/>
  <c r="J83" i="22" s="1"/>
  <c r="D90" i="22"/>
  <c r="E103" i="22"/>
  <c r="C90" i="22"/>
  <c r="J90" i="22" s="1"/>
  <c r="C62" i="22"/>
  <c r="D76" i="22"/>
  <c r="G6" i="22"/>
  <c r="C41" i="22"/>
  <c r="D27" i="22"/>
  <c r="G34" i="22"/>
  <c r="D89" i="22"/>
  <c r="I75" i="22"/>
  <c r="H62" i="22"/>
  <c r="H41" i="22"/>
  <c r="D69" i="22"/>
  <c r="F103" i="22"/>
  <c r="G48" i="22"/>
  <c r="H96" i="22"/>
  <c r="D82" i="22"/>
  <c r="E76" i="22"/>
  <c r="E55" i="22"/>
  <c r="D34" i="22"/>
  <c r="E89" i="22"/>
  <c r="H20" i="22"/>
  <c r="F76" i="22"/>
  <c r="H69" i="22"/>
  <c r="C89" i="22"/>
  <c r="F75" i="22"/>
  <c r="G20" i="22"/>
  <c r="G62" i="22"/>
  <c r="G41" i="22"/>
  <c r="F6" i="22"/>
  <c r="E20" i="22"/>
  <c r="C20" i="22"/>
  <c r="C27" i="22"/>
  <c r="G76" i="22"/>
  <c r="D20" i="22"/>
  <c r="F34" i="22"/>
  <c r="E62" i="22"/>
  <c r="D48" i="22"/>
  <c r="G69" i="22"/>
  <c r="I34" i="22"/>
  <c r="F62" i="22"/>
  <c r="H13" i="22"/>
  <c r="G97" i="22"/>
  <c r="D96" i="22"/>
  <c r="E41" i="22"/>
  <c r="C96" i="22"/>
  <c r="C34" i="22"/>
  <c r="J34" i="22" s="1"/>
  <c r="H103" i="22"/>
  <c r="C97" i="22"/>
  <c r="F69" i="22"/>
  <c r="I89" i="22"/>
  <c r="I97" i="22"/>
  <c r="F97" i="22"/>
  <c r="C104" i="22"/>
  <c r="G96" i="22"/>
  <c r="E97" i="22"/>
  <c r="F89" i="22"/>
  <c r="E104" i="22"/>
  <c r="F96" i="22"/>
  <c r="D97" i="22"/>
  <c r="H131" i="22"/>
  <c r="D104" i="22"/>
  <c r="H104" i="22"/>
  <c r="G117" i="22"/>
  <c r="I103" i="22"/>
  <c r="E96" i="22"/>
  <c r="G104" i="22"/>
  <c r="H97" i="22"/>
  <c r="C103" i="22"/>
  <c r="F104" i="22"/>
  <c r="D103" i="22"/>
  <c r="G103" i="22"/>
  <c r="F110" i="22"/>
  <c r="I117" i="22"/>
  <c r="I118" i="22"/>
  <c r="D111" i="22"/>
  <c r="F118" i="22"/>
  <c r="D118" i="22"/>
  <c r="F153" i="22"/>
  <c r="I111" i="22"/>
  <c r="I124" i="22"/>
  <c r="G167" i="22"/>
  <c r="I167" i="22"/>
  <c r="I153" i="22"/>
  <c r="E131" i="22"/>
  <c r="C166" i="22"/>
  <c r="G132" i="22"/>
  <c r="E180" i="22"/>
  <c r="E181" i="22"/>
  <c r="G139" i="22"/>
  <c r="F181" i="22"/>
  <c r="D110" i="22"/>
  <c r="E118" i="22"/>
  <c r="I110" i="22"/>
  <c r="C125" i="22"/>
  <c r="C132" i="22"/>
  <c r="I131" i="22"/>
  <c r="F132" i="22"/>
  <c r="C111" i="22"/>
  <c r="H125" i="22"/>
  <c r="E125" i="22"/>
  <c r="H153" i="22"/>
  <c r="H118" i="22"/>
  <c r="G138" i="22"/>
  <c r="E110" i="22"/>
  <c r="D180" i="22"/>
  <c r="E139" i="22"/>
  <c r="C139" i="22"/>
  <c r="D131" i="22"/>
  <c r="G152" i="22"/>
  <c r="G181" i="22"/>
  <c r="F111" i="22"/>
  <c r="I152" i="22"/>
  <c r="D152" i="22"/>
  <c r="F166" i="22"/>
  <c r="E153" i="22"/>
  <c r="D138" i="22"/>
  <c r="J138" i="22" s="1"/>
  <c r="K141" i="22" s="1"/>
  <c r="E152" i="22"/>
  <c r="I166" i="22"/>
  <c r="C117" i="22"/>
  <c r="G118" i="22"/>
  <c r="C152" i="22"/>
  <c r="C180" i="22"/>
  <c r="I181" i="22"/>
  <c r="D139" i="22"/>
  <c r="C110" i="22"/>
  <c r="F138" i="22"/>
  <c r="G125" i="22"/>
  <c r="G110" i="22"/>
  <c r="H117" i="22"/>
  <c r="F167" i="22"/>
  <c r="H181" i="22"/>
  <c r="I138" i="22"/>
  <c r="E132" i="22"/>
  <c r="C118" i="22"/>
  <c r="J118" i="22" s="1"/>
  <c r="E166" i="22"/>
  <c r="D166" i="22"/>
  <c r="H124" i="22"/>
  <c r="E117" i="22"/>
  <c r="H152" i="22"/>
  <c r="F125" i="22"/>
  <c r="D167" i="22"/>
  <c r="D132" i="22"/>
  <c r="I180" i="22"/>
  <c r="G111" i="22"/>
  <c r="F124" i="22"/>
  <c r="D181" i="22"/>
  <c r="D153" i="22"/>
  <c r="H111" i="22"/>
  <c r="G180" i="22"/>
  <c r="C153" i="22"/>
  <c r="C181" i="22"/>
  <c r="I132" i="22"/>
  <c r="H166" i="22"/>
  <c r="E138" i="22"/>
  <c r="C124" i="22"/>
  <c r="H180" i="22"/>
  <c r="D117" i="22"/>
  <c r="G153" i="22"/>
  <c r="F117" i="22"/>
  <c r="G166" i="22"/>
  <c r="D125" i="22"/>
  <c r="C131" i="22"/>
  <c r="I125" i="22"/>
  <c r="E167" i="22"/>
  <c r="H138" i="22"/>
  <c r="C167" i="22"/>
  <c r="J167" i="22" s="1"/>
  <c r="D124" i="22"/>
  <c r="E111" i="22"/>
  <c r="F152" i="22"/>
  <c r="I139" i="22"/>
  <c r="H167" i="22"/>
  <c r="G124" i="22"/>
  <c r="H110" i="22"/>
  <c r="F180" i="22"/>
  <c r="I188" i="22"/>
  <c r="E187" i="22"/>
  <c r="H145" i="22"/>
  <c r="E160" i="22"/>
  <c r="G160" i="22"/>
  <c r="G146" i="22"/>
  <c r="G131" i="22"/>
  <c r="E124" i="22"/>
  <c r="C188" i="22"/>
  <c r="J188" i="22" s="1"/>
  <c r="K191" i="22" s="1"/>
  <c r="F187" i="22"/>
  <c r="F173" i="22"/>
  <c r="F160" i="22"/>
  <c r="D160" i="22"/>
  <c r="D159" i="22"/>
  <c r="E146" i="22"/>
  <c r="D146" i="22"/>
  <c r="H162" i="22"/>
  <c r="H163" i="22"/>
  <c r="H161" i="22"/>
  <c r="I157" i="22"/>
  <c r="H194" i="22"/>
  <c r="G194" i="22"/>
  <c r="F194" i="22"/>
  <c r="E194" i="22"/>
  <c r="D194" i="22"/>
  <c r="C194" i="22"/>
  <c r="I194" i="22"/>
  <c r="D192" i="22"/>
  <c r="G195" i="22"/>
  <c r="F195" i="22"/>
  <c r="C196" i="22"/>
  <c r="D195" i="22"/>
  <c r="C197" i="22"/>
  <c r="I195" i="22"/>
  <c r="C199" i="22"/>
  <c r="C195" i="22"/>
  <c r="C198" i="22"/>
  <c r="H195" i="22"/>
  <c r="K196" i="22"/>
  <c r="E195" i="22"/>
  <c r="J187" i="22"/>
  <c r="K190" i="22" s="1"/>
  <c r="F178" i="22"/>
  <c r="E184" i="22"/>
  <c r="E183" i="22"/>
  <c r="E182" i="22"/>
  <c r="E62" i="32"/>
  <c r="D63" i="32"/>
  <c r="F175" i="22"/>
  <c r="G171" i="22"/>
  <c r="F176" i="22"/>
  <c r="F177" i="22"/>
  <c r="E31" i="32"/>
  <c r="D32" i="32"/>
  <c r="G170" i="22"/>
  <c r="H164" i="22"/>
  <c r="G169" i="22"/>
  <c r="G168" i="22"/>
  <c r="E185" i="22"/>
  <c r="D189" i="22"/>
  <c r="D190" i="22"/>
  <c r="D191" i="22"/>
  <c r="I155" i="22"/>
  <c r="J155" i="22" s="1"/>
  <c r="I156" i="22"/>
  <c r="J156" i="22" s="1"/>
  <c r="I154" i="22"/>
  <c r="J154" i="22" s="1"/>
  <c r="K154" i="22" s="1"/>
  <c r="J153" i="22" l="1"/>
  <c r="J125" i="22"/>
  <c r="J166" i="22"/>
  <c r="J104" i="22"/>
  <c r="J41" i="22"/>
  <c r="K44" i="22" s="1"/>
  <c r="J12" i="22"/>
  <c r="K15" i="22" s="1"/>
  <c r="J69" i="22"/>
  <c r="K72" i="22" s="1"/>
  <c r="J48" i="22"/>
  <c r="J61" i="22"/>
  <c r="K64" i="22" s="1"/>
  <c r="J139" i="22"/>
  <c r="K142" i="22" s="1"/>
  <c r="J55" i="22"/>
  <c r="J180" i="22"/>
  <c r="J111" i="22"/>
  <c r="J62" i="22"/>
  <c r="K65" i="22" s="1"/>
  <c r="J76" i="22"/>
  <c r="K79" i="22" s="1"/>
  <c r="J159" i="22"/>
  <c r="J194" i="22"/>
  <c r="K197" i="22" s="1"/>
  <c r="J152" i="22"/>
  <c r="J6" i="22"/>
  <c r="K9" i="22" s="1"/>
  <c r="J33" i="22"/>
  <c r="K36" i="22" s="1"/>
  <c r="J160" i="22"/>
  <c r="J146" i="22"/>
  <c r="K149" i="22" s="1"/>
  <c r="J97" i="22"/>
  <c r="K100" i="22" s="1"/>
  <c r="J27" i="22"/>
  <c r="K30" i="22" s="1"/>
  <c r="J26" i="22"/>
  <c r="K29" i="22" s="1"/>
  <c r="J181" i="22"/>
  <c r="J132" i="22"/>
  <c r="J20" i="22"/>
  <c r="K23" i="22" s="1"/>
  <c r="J13" i="22"/>
  <c r="K16" i="22" s="1"/>
  <c r="J5" i="22"/>
  <c r="K8" i="22" s="1"/>
  <c r="J89" i="22"/>
  <c r="K92" i="22" s="1"/>
  <c r="K93" i="22"/>
  <c r="J68" i="22"/>
  <c r="K71" i="22" s="1"/>
  <c r="J117" i="22"/>
  <c r="K120" i="22" s="1"/>
  <c r="K121" i="22"/>
  <c r="K37" i="22"/>
  <c r="J110" i="22"/>
  <c r="K113" i="22" s="1"/>
  <c r="K114" i="22"/>
  <c r="J96" i="22"/>
  <c r="K99" i="22" s="1"/>
  <c r="J75" i="22"/>
  <c r="K78" i="22" s="1"/>
  <c r="J47" i="22"/>
  <c r="K50" i="22" s="1"/>
  <c r="K51" i="22"/>
  <c r="K156" i="22"/>
  <c r="J54" i="22"/>
  <c r="K57" i="22" s="1"/>
  <c r="K58" i="22"/>
  <c r="J103" i="22"/>
  <c r="K106" i="22" s="1"/>
  <c r="K107" i="22"/>
  <c r="J124" i="22"/>
  <c r="K127" i="22" s="1"/>
  <c r="K128" i="22"/>
  <c r="K155" i="22"/>
  <c r="J131" i="22"/>
  <c r="K134" i="22" s="1"/>
  <c r="K135" i="22"/>
  <c r="J82" i="22"/>
  <c r="K85" i="22" s="1"/>
  <c r="K86" i="22"/>
  <c r="I164" i="22"/>
  <c r="H168" i="22"/>
  <c r="H169" i="22"/>
  <c r="H170" i="22"/>
  <c r="E63" i="32"/>
  <c r="D64" i="32"/>
  <c r="E189" i="22"/>
  <c r="E190" i="22"/>
  <c r="F185" i="22"/>
  <c r="E191" i="22"/>
  <c r="D33" i="32"/>
  <c r="E32" i="32"/>
  <c r="J195" i="22"/>
  <c r="K198" i="22" s="1"/>
  <c r="D197" i="22"/>
  <c r="D196" i="22"/>
  <c r="E192" i="22"/>
  <c r="D198" i="22"/>
  <c r="I162" i="22"/>
  <c r="J162" i="22" s="1"/>
  <c r="K162" i="22" s="1"/>
  <c r="I163" i="22"/>
  <c r="J163" i="22" s="1"/>
  <c r="K163" i="22" s="1"/>
  <c r="I161" i="22"/>
  <c r="J161" i="22" s="1"/>
  <c r="K161" i="22" s="1"/>
  <c r="I201" i="22"/>
  <c r="H201" i="22"/>
  <c r="G201" i="22"/>
  <c r="F201" i="22"/>
  <c r="E201" i="22"/>
  <c r="D201" i="22"/>
  <c r="C201" i="22"/>
  <c r="J201" i="22" s="1"/>
  <c r="K204" i="22" s="1"/>
  <c r="C206" i="22"/>
  <c r="D202" i="22"/>
  <c r="C204" i="22"/>
  <c r="I202" i="22"/>
  <c r="C205" i="22"/>
  <c r="C202" i="22"/>
  <c r="J202" i="22" s="1"/>
  <c r="G202" i="22"/>
  <c r="D199" i="22"/>
  <c r="F202" i="22"/>
  <c r="C203" i="22"/>
  <c r="H202" i="22"/>
  <c r="K203" i="22"/>
  <c r="E202" i="22"/>
  <c r="G178" i="22"/>
  <c r="F183" i="22"/>
  <c r="F182" i="22"/>
  <c r="F184" i="22"/>
  <c r="G175" i="22"/>
  <c r="G176" i="22"/>
  <c r="H171" i="22"/>
  <c r="G177" i="22"/>
  <c r="D203" i="22" l="1"/>
  <c r="D204" i="22"/>
  <c r="E199" i="22"/>
  <c r="D205" i="22"/>
  <c r="E196" i="22"/>
  <c r="F192" i="22"/>
  <c r="E197" i="22"/>
  <c r="E198" i="22"/>
  <c r="H177" i="22"/>
  <c r="I171" i="22"/>
  <c r="H176" i="22"/>
  <c r="H175" i="22"/>
  <c r="D65" i="32"/>
  <c r="E64" i="32"/>
  <c r="C213" i="22"/>
  <c r="I209" i="22"/>
  <c r="C212" i="22"/>
  <c r="C209" i="22"/>
  <c r="J209" i="22" s="1"/>
  <c r="K212" i="22" s="1"/>
  <c r="C211" i="22"/>
  <c r="H209" i="22"/>
  <c r="F209" i="22"/>
  <c r="C210" i="22"/>
  <c r="G209" i="22"/>
  <c r="D206" i="22"/>
  <c r="E209" i="22"/>
  <c r="D209" i="22"/>
  <c r="E33" i="32"/>
  <c r="D34" i="32"/>
  <c r="E34" i="32" s="1"/>
  <c r="H178" i="22"/>
  <c r="G184" i="22"/>
  <c r="G183" i="22"/>
  <c r="G182" i="22"/>
  <c r="K205" i="22"/>
  <c r="F191" i="22"/>
  <c r="G185" i="22"/>
  <c r="F190" i="22"/>
  <c r="F189" i="22"/>
  <c r="I168" i="22"/>
  <c r="J168" i="22" s="1"/>
  <c r="K168" i="22" s="1"/>
  <c r="I170" i="22"/>
  <c r="J170" i="22" s="1"/>
  <c r="K170" i="22" s="1"/>
  <c r="I169" i="22"/>
  <c r="J169" i="22" s="1"/>
  <c r="K169" i="22" s="1"/>
  <c r="E206" i="22" l="1"/>
  <c r="D212" i="22"/>
  <c r="D210" i="22"/>
  <c r="D211" i="22"/>
  <c r="E216" i="22"/>
  <c r="D216" i="22"/>
  <c r="I216" i="22"/>
  <c r="C219" i="22"/>
  <c r="H216" i="22"/>
  <c r="C218" i="22"/>
  <c r="F216" i="22"/>
  <c r="C217" i="22"/>
  <c r="G216" i="22"/>
  <c r="D213" i="22"/>
  <c r="C216" i="22"/>
  <c r="J216" i="22" s="1"/>
  <c r="K219" i="22" s="1"/>
  <c r="F198" i="22"/>
  <c r="F197" i="22"/>
  <c r="F196" i="22"/>
  <c r="G192" i="22"/>
  <c r="E205" i="22"/>
  <c r="E204" i="22"/>
  <c r="E203" i="22"/>
  <c r="F199" i="22"/>
  <c r="I178" i="22"/>
  <c r="H182" i="22"/>
  <c r="H183" i="22"/>
  <c r="H184" i="22"/>
  <c r="E65" i="32"/>
  <c r="D66" i="32"/>
  <c r="H185" i="22"/>
  <c r="G190" i="22"/>
  <c r="G191" i="22"/>
  <c r="G189" i="22"/>
  <c r="I177" i="22"/>
  <c r="J177" i="22" s="1"/>
  <c r="K177" i="22" s="1"/>
  <c r="I175" i="22"/>
  <c r="J175" i="22" s="1"/>
  <c r="K175" i="22" s="1"/>
  <c r="I176" i="22"/>
  <c r="J176" i="22" s="1"/>
  <c r="K176" i="22" s="1"/>
  <c r="F204" i="22" l="1"/>
  <c r="F205" i="22"/>
  <c r="F203" i="22"/>
  <c r="G199" i="22"/>
  <c r="H189" i="22"/>
  <c r="H191" i="22"/>
  <c r="H190" i="22"/>
  <c r="I185" i="22"/>
  <c r="D218" i="22"/>
  <c r="D217" i="22"/>
  <c r="D219" i="22"/>
  <c r="E213" i="22"/>
  <c r="I183" i="22"/>
  <c r="J183" i="22" s="1"/>
  <c r="K183" i="22" s="1"/>
  <c r="I184" i="22"/>
  <c r="J184" i="22" s="1"/>
  <c r="K184" i="22" s="1"/>
  <c r="I182" i="22"/>
  <c r="J182" i="22" s="1"/>
  <c r="K182" i="22" s="1"/>
  <c r="E66" i="32"/>
  <c r="D67" i="32"/>
  <c r="G197" i="22"/>
  <c r="G196" i="22"/>
  <c r="H192" i="22"/>
  <c r="G198" i="22"/>
  <c r="E212" i="22"/>
  <c r="E211" i="22"/>
  <c r="E210" i="22"/>
  <c r="F206" i="22"/>
  <c r="I191" i="22" l="1"/>
  <c r="J191" i="22" s="1"/>
  <c r="I190" i="22"/>
  <c r="J190" i="22" s="1"/>
  <c r="I189" i="22"/>
  <c r="J189" i="22" s="1"/>
  <c r="H196" i="22"/>
  <c r="H197" i="22"/>
  <c r="I192" i="22"/>
  <c r="H198" i="22"/>
  <c r="E219" i="22"/>
  <c r="E217" i="22"/>
  <c r="E218" i="22"/>
  <c r="F213" i="22"/>
  <c r="G205" i="22"/>
  <c r="G204" i="22"/>
  <c r="G203" i="22"/>
  <c r="H199" i="22"/>
  <c r="F212" i="22"/>
  <c r="F211" i="22"/>
  <c r="G206" i="22"/>
  <c r="F210" i="22"/>
  <c r="D68" i="32"/>
  <c r="E67" i="32"/>
  <c r="H204" i="22" l="1"/>
  <c r="H205" i="22"/>
  <c r="I199" i="22"/>
  <c r="H203" i="22"/>
  <c r="I197" i="22"/>
  <c r="J197" i="22" s="1"/>
  <c r="I198" i="22"/>
  <c r="J198" i="22" s="1"/>
  <c r="I196" i="22"/>
  <c r="J196" i="22" s="1"/>
  <c r="F219" i="22"/>
  <c r="G213" i="22"/>
  <c r="F218" i="22"/>
  <c r="F217" i="22"/>
  <c r="D69" i="32"/>
  <c r="E68" i="32"/>
  <c r="H206" i="22"/>
  <c r="G210" i="22"/>
  <c r="G212" i="22"/>
  <c r="G211" i="22"/>
  <c r="H212" i="22" l="1"/>
  <c r="H211" i="22"/>
  <c r="I206" i="22"/>
  <c r="H210" i="22"/>
  <c r="E69" i="32"/>
  <c r="D70" i="32"/>
  <c r="G217" i="22"/>
  <c r="G219" i="22"/>
  <c r="G218" i="22"/>
  <c r="H213" i="22"/>
  <c r="I203" i="22"/>
  <c r="J203" i="22" s="1"/>
  <c r="I204" i="22"/>
  <c r="J204" i="22" s="1"/>
  <c r="I205" i="22"/>
  <c r="J205" i="22" s="1"/>
  <c r="H218" i="22" l="1"/>
  <c r="I213" i="22"/>
  <c r="H217" i="22"/>
  <c r="H219" i="22"/>
  <c r="D71" i="32"/>
  <c r="E70" i="32"/>
  <c r="I211" i="22"/>
  <c r="J211" i="22" s="1"/>
  <c r="I210" i="22"/>
  <c r="J210" i="22" s="1"/>
  <c r="K210" i="22" s="1"/>
  <c r="I212" i="22"/>
  <c r="J212" i="22" s="1"/>
  <c r="E71" i="32" l="1"/>
  <c r="D72" i="32"/>
  <c r="I218" i="22"/>
  <c r="J218" i="22" s="1"/>
  <c r="I219" i="22"/>
  <c r="J219" i="22" s="1"/>
  <c r="I217" i="22"/>
  <c r="J217" i="22" s="1"/>
  <c r="K217" i="22" s="1"/>
  <c r="E72" i="32" l="1"/>
  <c r="D73" i="32"/>
  <c r="E73" i="32" s="1"/>
</calcChain>
</file>

<file path=xl/connections.xml><?xml version="1.0" encoding="utf-8"?>
<connections xmlns="http://schemas.openxmlformats.org/spreadsheetml/2006/main">
  <connection id="1" name="Connection" type="4" refreshedVersion="2" background="1" saveData="1">
    <webPr sourceData="1" parsePre="1" consecutive="1" xl2000="1" url="http://www.halhigdon.com/Articles/personalbest.htm" htmlTables="1">
      <tables count="1">
        <x v="3"/>
      </tables>
    </webPr>
  </connection>
</connections>
</file>

<file path=xl/sharedStrings.xml><?xml version="1.0" encoding="utf-8"?>
<sst xmlns="http://schemas.openxmlformats.org/spreadsheetml/2006/main" count="19091" uniqueCount="2607">
  <si>
    <t>Sunday</t>
  </si>
  <si>
    <t>Thursday</t>
  </si>
  <si>
    <t>Friday</t>
  </si>
  <si>
    <t>Monday</t>
  </si>
  <si>
    <t>Tuesday</t>
  </si>
  <si>
    <t>Saturday</t>
  </si>
  <si>
    <t>Wednesday</t>
  </si>
  <si>
    <t>9.45.39, 11.23.87, 11.14.95</t>
  </si>
  <si>
    <t>9.00.06, 10.32.00, 11.41.45</t>
  </si>
  <si>
    <t>Cranbury Park - Road</t>
  </si>
  <si>
    <t xml:space="preserve">L       </t>
  </si>
  <si>
    <t>On Spinner</t>
  </si>
  <si>
    <t>Treadmill - Avg HR = 163</t>
  </si>
  <si>
    <t xml:space="preserve">T       </t>
  </si>
  <si>
    <t>On Trainer</t>
  </si>
  <si>
    <t>Treadmill - Avg HR = ???</t>
  </si>
  <si>
    <t>Spinner</t>
  </si>
  <si>
    <t>Treadmill</t>
  </si>
  <si>
    <t>Trainer - Avg HR - 141</t>
  </si>
  <si>
    <t xml:space="preserve">P       </t>
  </si>
  <si>
    <t>Treadmill Avg HR = 164</t>
  </si>
  <si>
    <t>Splits= 9.47.15, 10.35.54. 10.42.62, 11.11.18, 11.54.02, 11.39.74,  10.35.48, 7.29.63</t>
  </si>
  <si>
    <t>Spinervals on cruise</t>
  </si>
  <si>
    <t>At training camp..in pool for 2 hours but only doing drills</t>
  </si>
  <si>
    <t>HR Run under 150 bpm</t>
  </si>
  <si>
    <t>Drills and form work</t>
  </si>
  <si>
    <t>Trainer</t>
  </si>
  <si>
    <t>9 Miles with Connor on Mtn Bike and 16 on Road Bike (1:10.01)</t>
  </si>
  <si>
    <t>Long Run Avg HR - 160 Splits(10.23.77, 10.39.05, 10.25.10, 11.19.71, 11.36.17, 1.01.71)</t>
  </si>
  <si>
    <t>Griskus Sprint</t>
  </si>
  <si>
    <t>Mile 1: 7.51.85, Mile 2: 8.44.80, Mile 3: 10.49.76</t>
  </si>
  <si>
    <t>Did this on Sunday at Hotel in Maine</t>
  </si>
  <si>
    <t>Watertown 5k</t>
  </si>
  <si>
    <t xml:space="preserve">B       </t>
  </si>
  <si>
    <t>UJ and back</t>
  </si>
  <si>
    <t>Quassy Loop</t>
  </si>
  <si>
    <t>5k Training</t>
  </si>
  <si>
    <t>Griskus Sprint + fruit stand &amp; back</t>
  </si>
  <si>
    <t>Riding with Connor</t>
  </si>
  <si>
    <t>Griskus Sprint + Long Meadow Loop</t>
  </si>
  <si>
    <t>Lake Swim</t>
  </si>
  <si>
    <t>Griskus Olympic</t>
  </si>
  <si>
    <t>hotttt really hott and very very very very slow</t>
  </si>
  <si>
    <t>36.43 Sprint Course</t>
  </si>
  <si>
    <t>Olympic Course</t>
  </si>
  <si>
    <t>Spin Class at Atlantis</t>
  </si>
  <si>
    <t>At pool in bahamas - half mile at 19:57</t>
  </si>
  <si>
    <t xml:space="preserve">At pool in bahamas  </t>
  </si>
  <si>
    <t>Lake Waramaug Loop - Got Flat</t>
  </si>
  <si>
    <t>From Valenti</t>
  </si>
  <si>
    <t>Litchfield RR</t>
  </si>
  <si>
    <t>Home to Big House</t>
  </si>
  <si>
    <t>Valenti to Home</t>
  </si>
  <si>
    <t>Calf Pasture Beach Recon for Mossman</t>
  </si>
  <si>
    <t>Mossman</t>
  </si>
  <si>
    <t>Danbury Sprint</t>
  </si>
  <si>
    <t>Bike Path 5</t>
  </si>
  <si>
    <t>Griskus plus Sage</t>
  </si>
  <si>
    <t>Ride with Connor &amp; Sandy Beach Tri Loop</t>
  </si>
  <si>
    <t>Ridgefield to Work &amp; Back</t>
  </si>
  <si>
    <t>Sandy Beach Tri</t>
  </si>
  <si>
    <t>RT 47 from Waramaug to home</t>
  </si>
  <si>
    <t>Intervals</t>
  </si>
  <si>
    <t>Youngs Life 5k</t>
  </si>
  <si>
    <t>QL with Twist</t>
  </si>
  <si>
    <t>Timex route</t>
  </si>
  <si>
    <t>Precor</t>
  </si>
  <si>
    <t>New Loop 10.28.70 + 10.39.04 + 11.38.96 + 6.41.16</t>
  </si>
  <si>
    <t>Treadmill and Precor (2.55 in 30 mins)</t>
  </si>
  <si>
    <t>Indoors - Trainer</t>
  </si>
  <si>
    <t>Treadmill Training Prog</t>
  </si>
  <si>
    <t>Walking with Connor &amp; Treadmill</t>
  </si>
  <si>
    <t>MADD Dash</t>
  </si>
  <si>
    <t>Spinervals</t>
  </si>
  <si>
    <t>HR Run (155)</t>
  </si>
  <si>
    <t>Dock2Dock</t>
  </si>
  <si>
    <t>Run 2.5 in 25 minutes 5 minute cool down</t>
  </si>
  <si>
    <t>Run 2.0 in 19:01 and 2.1 in 20 Mins</t>
  </si>
  <si>
    <t>Sore from Sunday's Polar Bear</t>
  </si>
  <si>
    <t>Run @ 6.0 for 2o minutes</t>
  </si>
  <si>
    <t>Easy on Spinner</t>
  </si>
  <si>
    <t>2 Miles in 19:40 With 5 Minute Cool Down</t>
  </si>
  <si>
    <t>Sandy Beach to Big House</t>
  </si>
  <si>
    <t xml:space="preserve">First Ride </t>
  </si>
  <si>
    <t>Munson to Big House</t>
  </si>
  <si>
    <t>Walk with the boys</t>
  </si>
  <si>
    <t>Work Loop counting Parking Garage</t>
  </si>
  <si>
    <t>Gsprint Plus Rt 6. Loop</t>
  </si>
  <si>
    <t>PT Barnum Loop</t>
  </si>
  <si>
    <t>Short Work Loop</t>
  </si>
  <si>
    <t xml:space="preserve">LW      </t>
  </si>
  <si>
    <t>Lake Waramaug Triathlon</t>
  </si>
  <si>
    <t>Big House to 1st Stop on Charcole</t>
  </si>
  <si>
    <t>Broad - Cannon - Park - Broad Work Loop</t>
  </si>
  <si>
    <t>HH - Back Gate Loop</t>
  </si>
  <si>
    <t>HH - Harbour town &amp; South Beach</t>
  </si>
  <si>
    <t>HH - South Beach</t>
  </si>
  <si>
    <t>Bike Path 4.5</t>
  </si>
  <si>
    <t>Dock &amp; Back</t>
  </si>
  <si>
    <t>Seaside Park - 2 Loops</t>
  </si>
  <si>
    <t>2 dock &amp; triangle</t>
  </si>
  <si>
    <t>Goly + Bantam Lake Loop</t>
  </si>
  <si>
    <t>Cannon</t>
  </si>
  <si>
    <t xml:space="preserve">BL      </t>
  </si>
  <si>
    <t>Sandy Beach Triathlon (Including T1)</t>
  </si>
  <si>
    <t>Sandy Beach Triathlon</t>
  </si>
  <si>
    <t>Sandy Beach Triathlon (Including T2)</t>
  </si>
  <si>
    <t xml:space="preserve">O       </t>
  </si>
  <si>
    <t>Park City Triathlon</t>
  </si>
  <si>
    <t>Run to Park with Loop</t>
  </si>
  <si>
    <t>Timberman 1/2 Ironman</t>
  </si>
  <si>
    <t>Cannon Plus</t>
  </si>
  <si>
    <t>Reverse Work Loop - Minus Cannon</t>
  </si>
  <si>
    <t xml:space="preserve">Tour of Middlebury </t>
  </si>
  <si>
    <t>Young Life 5k</t>
  </si>
  <si>
    <t>Work Loop - Random</t>
  </si>
  <si>
    <t>Random Work Loop</t>
  </si>
  <si>
    <t>Park &amp; Back</t>
  </si>
  <si>
    <t>Sandy Beach - Tranquility - Big House</t>
  </si>
  <si>
    <t>IPTMan - Darien Olypmic Tri</t>
  </si>
  <si>
    <t>http://tinyurl.com/bzuhd,</t>
  </si>
  <si>
    <t>Run with the boys</t>
  </si>
  <si>
    <t>http://tinyurl.com/bpldf,</t>
  </si>
  <si>
    <t>Litchfield Jingle Bell 5k</t>
  </si>
  <si>
    <t>Milton Resolution run</t>
  </si>
  <si>
    <t>Ron Loop</t>
  </si>
  <si>
    <t>Work Loop</t>
  </si>
  <si>
    <t>Big House 3</t>
  </si>
  <si>
    <t>Big House 6</t>
  </si>
  <si>
    <t>Eliptical</t>
  </si>
  <si>
    <t>PT Barnum Out and Back</t>
  </si>
  <si>
    <t>18.53.51 out and 18.58.66 back</t>
  </si>
  <si>
    <t>14.34.08 out and 13.47.24 back</t>
  </si>
  <si>
    <t>Felt good after 25 minsàodd</t>
  </si>
  <si>
    <t>15.27.51 out and 15.58.27 back at  158HR out and 166HR Back</t>
  </si>
  <si>
    <t>10.11.87 (158) + 10.08.02 (173) + 10.10.35(180)</t>
  </si>
  <si>
    <t>Polar Bear</t>
  </si>
  <si>
    <t>Knee Pain</t>
  </si>
  <si>
    <t>Calf Tight</t>
  </si>
  <si>
    <t>Lower Left Leg Tight</t>
  </si>
  <si>
    <t>Life Cycle</t>
  </si>
  <si>
    <t>Level 5</t>
  </si>
  <si>
    <t>18.33.62 out and 18.16.10 back</t>
  </si>
  <si>
    <t>4 Mile-Work</t>
  </si>
  <si>
    <t>20.45.46 out and 20.40.73 back</t>
  </si>
  <si>
    <t>52:45 for 5 miles - The rest on warmdown</t>
  </si>
  <si>
    <t>5k Training Plan</t>
  </si>
  <si>
    <t>Work Sink Hole By Beach</t>
  </si>
  <si>
    <t>Out: 21.06.02(148) - Back:22.03.89(156)</t>
  </si>
  <si>
    <t>Out: 14.29.02 Back: 13.41.28</t>
  </si>
  <si>
    <t>Out: 23.07.24(148) Back: 22.52.74(156)</t>
  </si>
  <si>
    <t>Ran with Jen, Pres, and Ted</t>
  </si>
  <si>
    <t>Beach Loop</t>
  </si>
  <si>
    <t>Ran with Jen &amp; Ted</t>
  </si>
  <si>
    <t>Big House --&gt; Munson --&gt; BigHouse</t>
  </si>
  <si>
    <t>BH to Munson: 14.51.14(145) Munson to Munson: 13.33.31(160) Munson to BH: 15.09.28(160)</t>
  </si>
  <si>
    <t>No Energyàso only did 15 minutes</t>
  </si>
  <si>
    <t>Ran with Jen.  Rainy</t>
  </si>
  <si>
    <t>Out: 13.13.77(152) Back: 12.07.10(167)</t>
  </si>
  <si>
    <t>Random Around Home</t>
  </si>
  <si>
    <t>http://www.gmap-pedometer.com/?r=114327</t>
  </si>
  <si>
    <t>Out: 21.08.77(146) Back: 19.55.95(162)</t>
  </si>
  <si>
    <t>Out: 12.55.52(158) Back: 12.25.24(171)</t>
  </si>
  <si>
    <t>Out: 12.54.20(155) Back: 12.49.22(165)</t>
  </si>
  <si>
    <t>Point</t>
  </si>
  <si>
    <t>Out: 33.33.23(158) Back: 33.23.14(167)</t>
  </si>
  <si>
    <t>2 Loops.  L1-38.20 L2-40.32</t>
  </si>
  <si>
    <t>Out: 20.55.32(147) Back: 20.55.00(151)</t>
  </si>
  <si>
    <t>Out: 13.56.72(161) Back: 14.32.54(176)</t>
  </si>
  <si>
    <t>Out: 18.48.47 Back:18.46.98</t>
  </si>
  <si>
    <t>Out: 14.50.41(152) Back: 14.38.11(64)</t>
  </si>
  <si>
    <t>Second Beach</t>
  </si>
  <si>
    <t>Out: 24.44.62(155) Back: 23.56.53(168)</t>
  </si>
  <si>
    <t>Out: 24.27 Back: 24.10</t>
  </si>
  <si>
    <t>Stopped a bunch of times to wait for UJ, Gjr and Gsr</t>
  </si>
  <si>
    <t>Road Mountain Bike</t>
  </si>
  <si>
    <t>Out: 18.15.40(130) Back 18.24.70(157)</t>
  </si>
  <si>
    <t>Out: 25.25.90(149) Back: 27.12.29(152)</t>
  </si>
  <si>
    <t>Out: 15.21.22(155) Back: 15.45.50(166)</t>
  </si>
  <si>
    <t>Out: 16.18.32(147) Back: 15.58.23(157)</t>
  </si>
  <si>
    <t>Out: 24.24.05(153) Back:24.19.02(166)</t>
  </si>
  <si>
    <t>Out: 23.41.41(158) Back: 24.19.17(163)</t>
  </si>
  <si>
    <t xml:space="preserve">Actuall ran this on 5/16 but tracked here </t>
  </si>
  <si>
    <t>Out: 18.06.84(140) Back: 16.56.98(167)</t>
  </si>
  <si>
    <t>Warm</t>
  </si>
  <si>
    <t>Out: 20.53.82(155) Back: 20.26.02(167)</t>
  </si>
  <si>
    <t>Hilton Head</t>
  </si>
  <si>
    <t xml:space="preserve">Lake    </t>
  </si>
  <si>
    <t>10 Min Out and 10 back</t>
  </si>
  <si>
    <t>Hot</t>
  </si>
  <si>
    <t>Out: 21.26.17 Back: 22.20.46</t>
  </si>
  <si>
    <t>Out: 19.21.52(141) Back: 19.15.11(153)</t>
  </si>
  <si>
    <t>Hot &amp; Humid</t>
  </si>
  <si>
    <t>Out: 17.42.19(135) Back: 17.55.63(165)</t>
  </si>
  <si>
    <t xml:space="preserve">Walked </t>
  </si>
  <si>
    <t>Dock &amp; More</t>
  </si>
  <si>
    <t xml:space="preserve">10:06:82 Dock2Dock </t>
  </si>
  <si>
    <t>cold</t>
  </si>
  <si>
    <t>Cool</t>
  </si>
  <si>
    <t>Out: 22.29.36(149) Back: 22.28.26(166)</t>
  </si>
  <si>
    <t>Dock2Dock: 9.14.92</t>
  </si>
  <si>
    <t>Humid</t>
  </si>
  <si>
    <t>Random Around Work</t>
  </si>
  <si>
    <t>humid</t>
  </si>
  <si>
    <t>Out: 15.28.63 Back: 15.24.53</t>
  </si>
  <si>
    <t>Bike from UJ's</t>
  </si>
  <si>
    <t>After LHRR - Legs were dead</t>
  </si>
  <si>
    <t>Loop with Mike K.</t>
  </si>
  <si>
    <t>Warm &amp; Windy</t>
  </si>
  <si>
    <t>Includes Runup to Transition</t>
  </si>
  <si>
    <t>Walked a bit</t>
  </si>
  <si>
    <t>Out: 14.13.21 Back:14.49.97</t>
  </si>
  <si>
    <t>Out: 13.25.28(147) Back: 13.44.61(157)</t>
  </si>
  <si>
    <t xml:space="preserve">LWTRI   </t>
  </si>
  <si>
    <t>Lake Waramaug Tri</t>
  </si>
  <si>
    <t>Humid &amp; Rain</t>
  </si>
  <si>
    <t>Ran with Ron &amp; Jen</t>
  </si>
  <si>
    <t>ran w/o socks - blister on left heal and right big toe</t>
  </si>
  <si>
    <t>hot</t>
  </si>
  <si>
    <t>20 Mins Out</t>
  </si>
  <si>
    <t>Start at stone hous</t>
  </si>
  <si>
    <t>Hilly</t>
  </si>
  <si>
    <t>Ran to Cannon an on way back met up with Jen and Luisa and went back to cannon</t>
  </si>
  <si>
    <t>Swam without wetsuit and googles were leaking</t>
  </si>
  <si>
    <t>Out: 25.41.68 Back: 25.43.16</t>
  </si>
  <si>
    <t>Fun with the Kids on Bike Path</t>
  </si>
  <si>
    <t>Ran with Connor while he was on Bike</t>
  </si>
  <si>
    <t>HOT</t>
  </si>
  <si>
    <t>HOT &amp; Humid</t>
  </si>
  <si>
    <t>Weather warning from the heat.  Went outside anyway</t>
  </si>
  <si>
    <t xml:space="preserve">Mossman Loop </t>
  </si>
  <si>
    <t>Same weather as yesterday</t>
  </si>
  <si>
    <t>Middlebury Bike Path</t>
  </si>
  <si>
    <t>Splits: 9.24.72 + 10.42.61 + 10.46.19 + 10.46.19 + 10.49.75 + 10.35.48 + 12.11.87 + 13.26.84 + 12.51.14</t>
  </si>
  <si>
    <t>UJ+ &amp; Back</t>
  </si>
  <si>
    <t xml:space="preserve">Splits: 1:23.55 + 1:14.22 </t>
  </si>
  <si>
    <t xml:space="preserve">lake    </t>
  </si>
  <si>
    <t>Random Lake</t>
  </si>
  <si>
    <t>Walked on Way Back</t>
  </si>
  <si>
    <t>No Wetsuit</t>
  </si>
  <si>
    <t>Includes transition time</t>
  </si>
  <si>
    <t>Long Meadow to South Street</t>
  </si>
  <si>
    <t>Walked a little bit with Jen</t>
  </si>
  <si>
    <t>Hot &amp; Windy</t>
  </si>
  <si>
    <t>Ran with G Sr.</t>
  </si>
  <si>
    <t>Anchor</t>
  </si>
  <si>
    <t>Went out Easy with GSr &amp; UJ</t>
  </si>
  <si>
    <t>Out: 12.55.28(151) Back: 12.48.39(160)</t>
  </si>
  <si>
    <t>Run Course at Timberman 1 loop</t>
  </si>
  <si>
    <t xml:space="preserve">NH      </t>
  </si>
  <si>
    <t>Wavy</t>
  </si>
  <si>
    <t>Rainy</t>
  </si>
  <si>
    <t>Ran with Jen Until Thunder &amp; Lightning</t>
  </si>
  <si>
    <t>Inside</t>
  </si>
  <si>
    <t>Out: 15.25.93(148) Back: 15.31.86(164)</t>
  </si>
  <si>
    <t>Nice!</t>
  </si>
  <si>
    <t>Out: 14.15.65(161) Back: 14.49.78(164)</t>
  </si>
  <si>
    <t>Out: 18.37.96(144) Back: 19.09.52(154)</t>
  </si>
  <si>
    <t>New Haven Road Race</t>
  </si>
  <si>
    <t>Splits: 8.39.29(170) + 8.44.25(179) + 10.12.86(185)</t>
  </si>
  <si>
    <t>Naug Valley 5k</t>
  </si>
  <si>
    <t>Splits: 9.25.34(166) + 9.10.79(180) + 8.27.23(183) + 0.51.36(185)</t>
  </si>
  <si>
    <t>Ran with Jen And Luisa</t>
  </si>
  <si>
    <t>Walked a lot on way back</t>
  </si>
  <si>
    <t>Ran for 15 mins at 5.8 on Random Incline with 3 min cool down</t>
  </si>
  <si>
    <t>Felt great going out and BAD coming back</t>
  </si>
  <si>
    <t>Easy Run with Jen and Chris</t>
  </si>
  <si>
    <t>Ran with RonàWalked a couple of times</t>
  </si>
  <si>
    <t>Youngs Life 5k @ Quassy</t>
  </si>
  <si>
    <t>Detour Columbus</t>
  </si>
  <si>
    <t>Walked a bunch on way back</t>
  </si>
  <si>
    <t>Bob 5k Waterbury</t>
  </si>
  <si>
    <t>Splits: 8.48.04(159)  + 9.50.19(176) + 11.45.73(176)</t>
  </si>
  <si>
    <t>Intentionally Slow</t>
  </si>
  <si>
    <t>Ran with Mike</t>
  </si>
  <si>
    <t>Ran with Jen &amp; Luisa</t>
  </si>
  <si>
    <t>Walked a little</t>
  </si>
  <si>
    <t>Ran with Chris V</t>
  </si>
  <si>
    <t>log_id</t>
  </si>
  <si>
    <t>Date</t>
  </si>
  <si>
    <t>sport</t>
  </si>
  <si>
    <t>sec</t>
  </si>
  <si>
    <t>course</t>
  </si>
  <si>
    <t>MPH</t>
  </si>
  <si>
    <t>avg_hr</t>
  </si>
  <si>
    <t>weather</t>
  </si>
  <si>
    <t>notes</t>
  </si>
  <si>
    <t>Data</t>
  </si>
  <si>
    <t>Grand Total</t>
  </si>
  <si>
    <t>Year</t>
  </si>
  <si>
    <t>Out: 17.13.75(159) Back:17.36.70(165)</t>
  </si>
  <si>
    <t>Windy</t>
  </si>
  <si>
    <t>out: 13.46.51(154) Back: 14.40.64(165)</t>
  </si>
  <si>
    <t>Ran With Jen &amp; Luisa out: 16.13.15(152) Back: 15.15.45(161)</t>
  </si>
  <si>
    <t>HR  Run Under 160 - Out:18.12.19(157) Back:18.57.07(159)</t>
  </si>
  <si>
    <t>Fischang-Cicchetti Memorial</t>
  </si>
  <si>
    <t>Splits: 9:10:75(167) + 10.11.60(175) + 10.04.79(176) + 9.14.77(178) + 9.01.82(180)</t>
  </si>
  <si>
    <t>Ran with Jen</t>
  </si>
  <si>
    <t>Ran with Luisa</t>
  </si>
  <si>
    <t>Sum of distance</t>
  </si>
  <si>
    <t>Month</t>
  </si>
  <si>
    <t>yyyymm</t>
  </si>
  <si>
    <t>Total Cnt</t>
  </si>
  <si>
    <t>Total Total Miles</t>
  </si>
  <si>
    <t>Total Avg Miles</t>
  </si>
  <si>
    <t>Cnt</t>
  </si>
  <si>
    <t>Total Miles</t>
  </si>
  <si>
    <t>Avg Miles</t>
  </si>
  <si>
    <t>Bike Path Plus</t>
  </si>
  <si>
    <t>Splits 9.34.61 + 9.55.11 + 10.21.92 + 11.04.04 + 10.17.07</t>
  </si>
  <si>
    <t>Splits 10.14.20 + 9.52.63 + 10.59.91 + 9.59.48 + 10.11.32</t>
  </si>
  <si>
    <t>Splits 9.15.77 + 9.31.22 + 10.10.72 + 12.18.29 + 11.05.33 + 2.31.85</t>
  </si>
  <si>
    <t>Splits 10.10.24 + 9.36.64 + 12.37.66 + 13.33.99 + 10.38.48</t>
  </si>
  <si>
    <t>precor</t>
  </si>
  <si>
    <t>Calf Pasture Beach</t>
  </si>
  <si>
    <t>Random</t>
  </si>
  <si>
    <t>Timex Route</t>
  </si>
  <si>
    <t>Mossman Recon</t>
  </si>
  <si>
    <t>M1: 9.20.52(155) M2:10.33.40(156) M3:9.50.53(159)</t>
  </si>
  <si>
    <t>Cold &amp; Windy</t>
  </si>
  <si>
    <t>M1: 9.15.77(153) M2:10.13.40(163) M3:9.19.39(170)</t>
  </si>
  <si>
    <t>M1: 10.00.08(145) M2: 10.56.36(153) M3: 9.04.15(164)</t>
  </si>
  <si>
    <t>M1: 9.10.74(154) M2: 9.43.12(161) M3:9.42.14(165)</t>
  </si>
  <si>
    <t>Spin</t>
  </si>
  <si>
    <t>Si</t>
  </si>
  <si>
    <t>M1: 9.13.83(155) M2: 9.54.49(165) M3: 10.29.34(162) M4: 9.21.46(168)</t>
  </si>
  <si>
    <t>Ran with Ron</t>
  </si>
  <si>
    <t>HR Monitor Broken -- Need new Battery</t>
  </si>
  <si>
    <t>Cool &amp; Windy</t>
  </si>
  <si>
    <t>Weights</t>
  </si>
  <si>
    <t>Cold</t>
  </si>
  <si>
    <t>Out: 17.55.72 Back: 18</t>
  </si>
  <si>
    <t>Week</t>
  </si>
  <si>
    <t>Out: 15.03.55 Back:15.17.65</t>
  </si>
  <si>
    <t>Columbus Statue</t>
  </si>
  <si>
    <t>Total</t>
  </si>
  <si>
    <t>COLD</t>
  </si>
  <si>
    <t>100 Situps &amp; chest</t>
  </si>
  <si>
    <t>First w/out since having a cold</t>
  </si>
  <si>
    <t>2.5 in 26 rest is cooldown</t>
  </si>
  <si>
    <t>3 Miles in 30.45</t>
  </si>
  <si>
    <t>Ran with Jen, Luisa, and Alison</t>
  </si>
  <si>
    <t>Jamaica</t>
  </si>
  <si>
    <t>Ride With Connor in Jamaica</t>
  </si>
  <si>
    <t>Rest</t>
  </si>
  <si>
    <t>Ran with Luisa - Out: 15.50.19 Back: 15.17.56</t>
  </si>
  <si>
    <t>UB</t>
  </si>
  <si>
    <t>18 Laps</t>
  </si>
  <si>
    <t>Tough first 2 miles (25 mins) then ran 11 min miles (5.5)</t>
  </si>
  <si>
    <t>Miles</t>
  </si>
  <si>
    <t>#</t>
  </si>
  <si>
    <t>Out: 17.58.24(162) Back: 18.30.23(166)</t>
  </si>
  <si>
    <t>Rank</t>
  </si>
  <si>
    <t>Equip Id</t>
  </si>
  <si>
    <t>Desc</t>
  </si>
  <si>
    <t>NB - Winter</t>
  </si>
  <si>
    <t>NB - Tri Specific</t>
  </si>
  <si>
    <t>NB - 830</t>
  </si>
  <si>
    <t>NB-831</t>
  </si>
  <si>
    <t>NB 833</t>
  </si>
  <si>
    <t>Saucony</t>
  </si>
  <si>
    <t>NB 900</t>
  </si>
  <si>
    <t>New NB</t>
  </si>
  <si>
    <t>Brooks</t>
  </si>
  <si>
    <t>NB1050</t>
  </si>
  <si>
    <t>NB901</t>
  </si>
  <si>
    <t>Equipment Lookup</t>
  </si>
  <si>
    <t>Cold &amp; Rainy</t>
  </si>
  <si>
    <t>Out: 20.50.49(152) Back: 20.18.77(160)</t>
  </si>
  <si>
    <t>Avg Lap - 1.156</t>
  </si>
  <si>
    <t>Avg Lap - 1.134</t>
  </si>
  <si>
    <t>Splits: 9.52.54(166) + 10.03.36(172) + 9.59.77(175) + 11.18.32(171) + 10.31.91(175) + 10.35.48(176) + 10.39.05(175) + 7.13.51(180)</t>
  </si>
  <si>
    <t>NB 754</t>
  </si>
  <si>
    <t>Ran with Jen &amp; Alison</t>
  </si>
  <si>
    <t>Avg Lap - 1.1238</t>
  </si>
  <si>
    <t>Avg Lap - 1.125</t>
  </si>
  <si>
    <t>Kelly could not breath and boys were not being good.</t>
  </si>
  <si>
    <t>Chilly</t>
  </si>
  <si>
    <t>Random Around Lake House</t>
  </si>
  <si>
    <t>Valenti to Lake House</t>
  </si>
  <si>
    <t>Lake House to Big House</t>
  </si>
  <si>
    <t>Lake Waramaug to Lake House</t>
  </si>
  <si>
    <t>Lake House/Bike Path/Charcole/Big House</t>
  </si>
  <si>
    <t>Lake House/Tranquility/Big House</t>
  </si>
  <si>
    <t>Lake House/Tranq TurnAround/Big House</t>
  </si>
  <si>
    <t>Lake House - Burr Hall - Tranquility - Lake House</t>
  </si>
  <si>
    <t>Lake House --&gt; Christmas Tree --&gt; Big House</t>
  </si>
  <si>
    <t>Lake House-&gt;Rt 64--&gt;Rt 47--&gt;Rt 202--&gt;Rt 61--&gt;Lake House</t>
  </si>
  <si>
    <t>Out: 14.18.06 Back:13.55.72</t>
  </si>
  <si>
    <t>Walked a couple of times</t>
  </si>
  <si>
    <t>Avg Lap 1.1215</t>
  </si>
  <si>
    <t>Out: 15.02.14(153) Back: 14.50.31(161)</t>
  </si>
  <si>
    <t>Tot Miles</t>
  </si>
  <si>
    <t>Expected Miles</t>
  </si>
  <si>
    <t>Diff</t>
  </si>
  <si>
    <t>Bristol Shamrock</t>
  </si>
  <si>
    <t>Splits: 9.12.67(166) + 9.20.49(170) + 9.52.57(177) + 9.56.27(177) +8.12.69(179)</t>
  </si>
  <si>
    <t>New Ron Loop</t>
  </si>
  <si>
    <t>Out: 13.31.92 Back:14.00.41</t>
  </si>
  <si>
    <t>Out: 17.55.57 Back: 18.23.50</t>
  </si>
  <si>
    <t>Total Avg Pace</t>
  </si>
  <si>
    <t>Avg Pace</t>
  </si>
  <si>
    <t>Time</t>
  </si>
  <si>
    <t>Total Tot Time</t>
  </si>
  <si>
    <t>Total Avg Time</t>
  </si>
  <si>
    <t>Tot Time</t>
  </si>
  <si>
    <t>Avg Time</t>
  </si>
  <si>
    <t>HR</t>
  </si>
  <si>
    <t>Mi</t>
  </si>
  <si>
    <t>Pace</t>
  </si>
  <si>
    <t>Equip</t>
  </si>
  <si>
    <t>Distance</t>
  </si>
  <si>
    <t>Fist Beach then Ran with Ron from Anchor Back to Building</t>
  </si>
  <si>
    <t>Out: 12.40.82(151) Back:12.25.13(162)</t>
  </si>
  <si>
    <t>21 Laps</t>
  </si>
  <si>
    <t>Avg Lap 1.1614</t>
  </si>
  <si>
    <t>50 Situps &amp; Chest</t>
  </si>
  <si>
    <t>16 Laps</t>
  </si>
  <si>
    <t>Avg Lap 1.12125</t>
  </si>
  <si>
    <t>Ran with Jen.  Wind was Brutal</t>
  </si>
  <si>
    <t>Out: 20.24.23(149) Back: 22.11.00(151)</t>
  </si>
  <si>
    <t>Out: 22.15.67(142) Back: 21.51.74(155)</t>
  </si>
  <si>
    <t>Out: 13.44.21(149) Back:14.20.31(152)</t>
  </si>
  <si>
    <t>Out: 20.48.77(152) Back: 21.05.56(164)</t>
  </si>
  <si>
    <t>Out: 22.07.34(147) Back: 21.58.39(162)</t>
  </si>
  <si>
    <t>Out: 17.01.64(157) Back: 18.40.88(162)</t>
  </si>
  <si>
    <t>NB 901</t>
  </si>
  <si>
    <t>2006 Total</t>
  </si>
  <si>
    <t>2007 - 2006</t>
  </si>
  <si>
    <t>Out: 17.06.63(161) Back: 16.11.88(171)</t>
  </si>
  <si>
    <t>Out: 27.21.89(147) Back: 25.14.91(157)</t>
  </si>
  <si>
    <t>Out: 19.46.59(142) Back: 17.57.34(157)</t>
  </si>
  <si>
    <t>Munson Loop to Big House</t>
  </si>
  <si>
    <t>Munson Loop 5.42.17 - http://www.gmap-pedometer.com/?r=910524</t>
  </si>
  <si>
    <t>Count</t>
  </si>
  <si>
    <t>MinD</t>
  </si>
  <si>
    <t>Avg Rest</t>
  </si>
  <si>
    <t>Avg Dist</t>
  </si>
  <si>
    <t>MaxD</t>
  </si>
  <si>
    <t>min</t>
  </si>
  <si>
    <t>Out: 21.29.77(149) Back: 20.41.77(160)</t>
  </si>
  <si>
    <t>Out: 20.52.66(149) Back: 19.42.22(160)</t>
  </si>
  <si>
    <t>Out: 26.22.54(147) Back: 26.58.01(150)</t>
  </si>
  <si>
    <t>Out: 23.15.90(146) Back: 21.29.82(158)</t>
  </si>
  <si>
    <t>Out: 24.29.79(148) Back: 21.00.63(165)</t>
  </si>
  <si>
    <t>Out: 23.26.15(167) Back: 25.36.51(177)</t>
  </si>
  <si>
    <t>Out: 17.43.91(144) Back: 17.48.65(155)</t>
  </si>
  <si>
    <t>Out: 22.18.07 Back: 21.22.37</t>
  </si>
  <si>
    <t>Out: 19.24.95 Back: 17.37.15</t>
  </si>
  <si>
    <t>Spring Road Loop to Big House</t>
  </si>
  <si>
    <t>Out: 16.57.43(155) Back: 15.28.62(173)</t>
  </si>
  <si>
    <t>Out: 16.41.79(155) Back: 17.11.60(160)</t>
  </si>
  <si>
    <t>Other</t>
  </si>
  <si>
    <t>Out: 21.26.38(156) Back: 20.55.86(171)</t>
  </si>
  <si>
    <t>Out: 19.06.02(155) Back: 18.53.61(169)</t>
  </si>
  <si>
    <t>Bike with Gsr - Slow ride with a couple of stops</t>
  </si>
  <si>
    <t>Out: 23.45.40(147) Back: 22.21.16(165)</t>
  </si>
  <si>
    <t>19 Laps</t>
  </si>
  <si>
    <t>Avg Lap 1.16263</t>
  </si>
  <si>
    <t>Out: 18.48.32(153) Back: 17.48.76(172)</t>
  </si>
  <si>
    <t>CATS Sprint Tri</t>
  </si>
  <si>
    <t>Waramaug Prep</t>
  </si>
  <si>
    <t xml:space="preserve">Max: 18.9 </t>
  </si>
  <si>
    <t>(Multiple Items)</t>
  </si>
  <si>
    <t>Out: 16.00.86(152) Back: 13.05.86(169)</t>
  </si>
  <si>
    <t>Uj to Home</t>
  </si>
  <si>
    <t>5 min out</t>
  </si>
  <si>
    <t>Bike with Ron-slow</t>
  </si>
  <si>
    <t>Avg MPH</t>
  </si>
  <si>
    <t>People Ext to Columbus</t>
  </si>
  <si>
    <t>Out: 15.24.87(146) Back: 14.41.32(160)</t>
  </si>
  <si>
    <t>max</t>
  </si>
  <si>
    <t>Max: 42.3</t>
  </si>
  <si>
    <t>Time includes run from water to T1 (37:40 out of water)</t>
  </si>
  <si>
    <t>Max</t>
  </si>
  <si>
    <t>Min</t>
  </si>
  <si>
    <t>Out: 16.01.25(144) Back: 16.19.50(154)</t>
  </si>
  <si>
    <t>Wavy Swim and Had a calf cramp in beginning</t>
  </si>
  <si>
    <t>Got another cramp at top of steap hill</t>
  </si>
  <si>
    <t>Out: 15.28.90 Back: 14.42.48</t>
  </si>
  <si>
    <t xml:space="preserve">Max: 23.61 </t>
  </si>
  <si>
    <t>Brick</t>
  </si>
  <si>
    <t>Random PT</t>
  </si>
  <si>
    <t>Ran with Ron, Jen, Pres all for a while</t>
  </si>
  <si>
    <t>Tons of people - crowded at start</t>
  </si>
  <si>
    <t>T1</t>
  </si>
  <si>
    <t>Hot &amp; Rainy</t>
  </si>
  <si>
    <t>T2</t>
  </si>
  <si>
    <t>Fell apart on the run</t>
  </si>
  <si>
    <t>Shade Run</t>
  </si>
  <si>
    <t>Row</t>
  </si>
  <si>
    <t>Rowing Machine</t>
  </si>
  <si>
    <t>Out: 16.16.86(148) Back: 15.48.34(162)</t>
  </si>
  <si>
    <t>1025 Meters</t>
  </si>
  <si>
    <t>1000 Meters</t>
  </si>
  <si>
    <t>DOM</t>
  </si>
  <si>
    <t>Out: 17.40.68(154) Back: 21.02.13(160)</t>
  </si>
  <si>
    <t>HHH - 16SS to Harbor Town</t>
  </si>
  <si>
    <t>Nolan's First Big Ride</t>
  </si>
  <si>
    <t>HHH - Harbor Town to 16SS</t>
  </si>
  <si>
    <t>REALLY HOT</t>
  </si>
  <si>
    <t xml:space="preserve">Walked a bunch  </t>
  </si>
  <si>
    <t>Out: 18.07.81(156) Back: 18.27.60(166)</t>
  </si>
  <si>
    <t>Out: 17.28.74(155) Back: 19.12.50(161)</t>
  </si>
  <si>
    <t>Out: 19.54.88(150) Back: 20.02.86(166)</t>
  </si>
  <si>
    <t>Out: 7.26.67(167) Back: 9.02.38(159)</t>
  </si>
  <si>
    <t>WeekDay</t>
  </si>
  <si>
    <t>Out: 22.18.62(147) Back: 22.11.55(163)</t>
  </si>
  <si>
    <t>New Rectange Swim</t>
  </si>
  <si>
    <t>N/A</t>
  </si>
  <si>
    <t>Out: 19.44.30(146) Back: 18.21.16(161)</t>
  </si>
  <si>
    <t>Out: 10.10.38(162) Back: 10.46.10(172)</t>
  </si>
  <si>
    <t>Out: 23.37.37(159) Back: 24.23.85(172)</t>
  </si>
  <si>
    <t>9-Row</t>
  </si>
  <si>
    <t>9-Core</t>
  </si>
  <si>
    <t>9-T1</t>
  </si>
  <si>
    <t>9-T2</t>
  </si>
  <si>
    <t>Out: 7.14.40(165) Back: 8.07.63(176)</t>
  </si>
  <si>
    <t>Out: 23.06.17(142) Back: 22.40.71(159)</t>
  </si>
  <si>
    <t>Out: 16.45.60(135) Back: 16.32.28(151)</t>
  </si>
  <si>
    <t>Out: 9:52.44(158) Back: 12.26.51(162)</t>
  </si>
  <si>
    <t>Out: 7.47.54(155) Back: 8.00.27(179)</t>
  </si>
  <si>
    <t>Out: 23.24.81 Back:22.23.75</t>
  </si>
  <si>
    <t>Home to Bike Path</t>
  </si>
  <si>
    <t>Out: 18.38.89 Back:21.01.60</t>
  </si>
  <si>
    <t>Splits: 8.17.37(166) + 8.44.82(177) + 9.17.99(181)</t>
  </si>
  <si>
    <t>Perfect</t>
  </si>
  <si>
    <t>Out: 24.03.87 Back: 24.51.63</t>
  </si>
  <si>
    <t>Out: 19.47.87(154) Back:22.28.30(161)</t>
  </si>
  <si>
    <t>Munson Loop - 13.33.78(151) Big House: 18.27.60(164)</t>
  </si>
  <si>
    <t>(All)</t>
  </si>
  <si>
    <t>Home 7 Mile Loop</t>
  </si>
  <si>
    <t>3MiSplit: 31.31.91(155) 6MiSplit: 36.37.87(165)</t>
  </si>
  <si>
    <t>Out: 19.53.70(152) Back: 19.41.02(162)</t>
  </si>
  <si>
    <t>Out: 23.58.63(149) Back: 24.20.49(161)</t>
  </si>
  <si>
    <t>Out: 19.15.25(154) Back: 19.39.49(162)</t>
  </si>
  <si>
    <t>Out: 20.55.05(146) Back: 19.33.82(163)</t>
  </si>
  <si>
    <t>Quassy Loop Plus</t>
  </si>
  <si>
    <t>Splits: 9.23.31(148) 10.31.91(152) 10.53.33(156) 9.09.79(157) 9.16.94(158) 9.16.93(160) 9.52.64(155) 12.44.00(162) 5.11.84(154)</t>
  </si>
  <si>
    <t>Splits: 10.05.14(155) 10.24.77(166) 11.21.88(168) 8.59.09(170) 9.20.51(172) 12.04.72(170) 10.46.20(168) 14.16.82(173) 6.05.83(168)</t>
  </si>
  <si>
    <t>NB 8505/Zip</t>
  </si>
  <si>
    <t>Out: 15.27.06(140) Back: 14.55.51(154)</t>
  </si>
  <si>
    <t>Out: 19.59.52(151) Back: 19.56.12(163)</t>
  </si>
  <si>
    <t>Out: 19.23.19(147) Back: 21.26.22(164)</t>
  </si>
  <si>
    <t>Out: 18.27.17(160) Back: 19.21.41(171)</t>
  </si>
  <si>
    <t>R200301</t>
  </si>
  <si>
    <t>R200303</t>
  </si>
  <si>
    <t>R200304</t>
  </si>
  <si>
    <t>R200302</t>
  </si>
  <si>
    <t>R200401</t>
  </si>
  <si>
    <t>R200403</t>
  </si>
  <si>
    <t>R200402</t>
  </si>
  <si>
    <t>R200501</t>
  </si>
  <si>
    <t>R200502</t>
  </si>
  <si>
    <t>R200503</t>
  </si>
  <si>
    <t>R200602</t>
  </si>
  <si>
    <t>R200603</t>
  </si>
  <si>
    <t>R200604</t>
  </si>
  <si>
    <t>R200701</t>
  </si>
  <si>
    <t>R200702</t>
  </si>
  <si>
    <t>R200703</t>
  </si>
  <si>
    <t>unk</t>
  </si>
  <si>
    <t>Splits: 10.31.67(151) + 8.52.07(159) + 9.31.21(160) + 10.48.35(164) + 10.06.93(158) + 9.59.71(157) +12.22.65(159) + 12.50.93(161) + 10.00.54(160) + 10.25.59(164) + 5.11.76(166)</t>
  </si>
  <si>
    <t>Out: 30.32.14(151) Back: 29.08.79(160)</t>
  </si>
  <si>
    <t>Out: 24.50.04(153) Back: 27.09.31(155)</t>
  </si>
  <si>
    <t>Out: 19.55.19 Back: 23.01.23</t>
  </si>
  <si>
    <t>Out: 15.08.68(142) Back: 16.16.43(147)</t>
  </si>
  <si>
    <t>Splits: 10.33.82(152) + 10.24.76(158) + 10.17.63(164) + 11.29.03(165) + 10.06.84(165) + 10.35.55(163) + 14.13.25(166) + 12.33.30(168) + 12.38.47(165) + 11.29.03(169)</t>
  </si>
  <si>
    <t>Out: 14.27.00 Back: 15.10.61</t>
  </si>
  <si>
    <t>Hartford Half Marathon</t>
  </si>
  <si>
    <t>Splits: 30.31.44(173) + 10.13.15(178) + 10.29.84(180) + 10.24.64(179) + 10.24.96(178) +10.29.60(179) + 10.53.14(181) + 11.07.26(181) + 12.05.60(181) + 11.57.95(178) + 11.44.30(178) + 1.13.45(185)</t>
  </si>
  <si>
    <t>Out: 15.08.44(144) Back: 15.43.82(146)</t>
  </si>
  <si>
    <t>Out: 26.09.97(143) Back: 23.26.78(159)</t>
  </si>
  <si>
    <t>Out: 31.37.05(151) Back: 29.51.37(165)</t>
  </si>
  <si>
    <t>Warm &amp; Rainy</t>
  </si>
  <si>
    <t>Out: 24.56.06(147) Back: 27.11.73(148)</t>
  </si>
  <si>
    <t>Splits: 10.39.98(149) + 9.56.21(152) + 10.03.34(154) + 10.10.49(155) + 11.46.88(163) + 11.00.47(163) + 12.19.01(162)</t>
  </si>
  <si>
    <t>Out: 20.04.47(150) Back: 21.22.55(150)</t>
  </si>
  <si>
    <t>Out: 21.16.36(144) Back: 21.49.57(150)</t>
  </si>
  <si>
    <t>Bike Path 4</t>
  </si>
  <si>
    <t>Splits: 9.46.16(157) + 10.39.62(157) + 12.11.88(162) + 9.16.94(166)</t>
  </si>
  <si>
    <t>R200704</t>
  </si>
  <si>
    <t>Home 11</t>
  </si>
  <si>
    <t>Nike Air Pegasis</t>
  </si>
  <si>
    <t>Splits: 9.09.73(145) + 9.24.07(154)  + 9.56.21(155) + 10.21.20(162) + 10.56.07(163) + 10.46.19(161) + 9.49.06(154) + 11.00.40(156) + 12.33.36(159) + 11.00.48(159) + 10.21.19(161)</t>
  </si>
  <si>
    <t>Out: 28.29.93(153) Back: 29.23.52(156)</t>
  </si>
  <si>
    <t>Out: 15.20.30(159) Back: 15.07.80(169)</t>
  </si>
  <si>
    <t>Out: 13.28.86(153) Back: 13.29.54(158)</t>
  </si>
  <si>
    <t>Out: 25.04.38(146) Back: 25.51.85(150)</t>
  </si>
  <si>
    <t>Splits: 8.48.75 + 9.20.51 + 9.19.86 + 10.42.62 + 11.07.60 + 10.06.92 + 9.20.51 + 11.36.17 + 11.18.32 + 10.17.62 + 9.55.74</t>
  </si>
  <si>
    <t>Really bad day 20 min out 23+ back</t>
  </si>
  <si>
    <t>Out: 35.00.55 Back: 32.01.25</t>
  </si>
  <si>
    <t>Home 12</t>
  </si>
  <si>
    <t>Splits: 8.44.04 + 9.16.94 + 9.38.35 + 10.42.62 + 11.43.31 + 9.34.79 + 9.24.07 + 11.25.46 + 10.39.05 + 11.36.17 + 11.16.89 + 9.31.21</t>
  </si>
  <si>
    <t>Out: 21.38.22 Back: 20.00.56</t>
  </si>
  <si>
    <t>Out: 23.38.52 Back: 23.24.16</t>
  </si>
  <si>
    <t>Splits: 8.18.86 + 8.48.37 + 9.02.66 + 8.26.95 + 8.12.68</t>
  </si>
  <si>
    <t>Splits: 8.53.91 + 9.27.65 + 9.38.35 + 11.36.17 + 12.05.95 + 10.35.48 + 11.25.46 + 10.49.75 + 3.16.20</t>
  </si>
  <si>
    <t>Ran with Dave F.  Out: 18.14.18 Back: 17.12.52</t>
  </si>
  <si>
    <t>Around the block in Vegas</t>
  </si>
  <si>
    <t>Vegas Half Marathon</t>
  </si>
  <si>
    <t>Splits: 9.05.40 + 8.34.10 + 8.48.37 + 8.23.38 + 9.06.23 + 8.34.09 + 9.13.38 + 9.31.21 + 9.16.93 + 9.13.37 + 9.09.79 + 9.20.51 + 9.20.50 + 5.12.64</t>
  </si>
  <si>
    <t>Snowy</t>
  </si>
  <si>
    <t>Snowwwwwwyyyyy</t>
  </si>
  <si>
    <t>Plus Park &amp; Back</t>
  </si>
  <si>
    <t>7.01 to park</t>
  </si>
  <si>
    <t>Random Setting</t>
  </si>
  <si>
    <t>Avg of MPH</t>
  </si>
  <si>
    <t>Avg of Rank</t>
  </si>
  <si>
    <t>Course GT 3 Runs</t>
  </si>
  <si>
    <t>Average of Pace</t>
  </si>
  <si>
    <t>1 Mile</t>
  </si>
  <si>
    <t>Out: 17.19.42(178) Back: 17.51.83(177)</t>
  </si>
  <si>
    <t>Out: 13.49.93(162) Back: 14.59.29(181)</t>
  </si>
  <si>
    <t>Bench</t>
  </si>
  <si>
    <t>Count of Distance</t>
  </si>
  <si>
    <t>Sum of Distance</t>
  </si>
  <si>
    <t>Sum of Time</t>
  </si>
  <si>
    <t>Average of MPH</t>
  </si>
  <si>
    <t>Average of Rank</t>
  </si>
  <si>
    <t>Average of Distance</t>
  </si>
  <si>
    <t>Cool &amp; Rainy</t>
  </si>
  <si>
    <t>YTD</t>
  </si>
  <si>
    <t>Plus Columbus</t>
  </si>
  <si>
    <t>9-Situp</t>
  </si>
  <si>
    <t>Situps</t>
  </si>
  <si>
    <t>Last Date</t>
  </si>
  <si>
    <t>Nike Triax 11</t>
  </si>
  <si>
    <t>R200801</t>
  </si>
  <si>
    <t>Plus PT Barnum</t>
  </si>
  <si>
    <t>Freezing</t>
  </si>
  <si>
    <t>Spinning on Cruise</t>
  </si>
  <si>
    <t>Walked for a while</t>
  </si>
  <si>
    <t>Ipod says - 4.88 miles</t>
  </si>
  <si>
    <t xml:space="preserve"> </t>
  </si>
  <si>
    <t>Mon</t>
  </si>
  <si>
    <t>Thu</t>
  </si>
  <si>
    <t>Fri</t>
  </si>
  <si>
    <t>Sat</t>
  </si>
  <si>
    <t>Sun</t>
  </si>
  <si>
    <t>Weekly</t>
  </si>
  <si>
    <t>Goal</t>
  </si>
  <si>
    <t>Swim</t>
  </si>
  <si>
    <t>Bike</t>
  </si>
  <si>
    <t>Run</t>
  </si>
  <si>
    <t>Actual</t>
  </si>
  <si>
    <t>% Goal</t>
  </si>
  <si>
    <t>Avg Per Day</t>
  </si>
  <si>
    <t>Avg Per Week</t>
  </si>
  <si>
    <t>Min of Pace</t>
  </si>
  <si>
    <t>Avg of Pace</t>
  </si>
  <si>
    <t>Min of Rank</t>
  </si>
  <si>
    <t>Windy!!!</t>
  </si>
  <si>
    <t>Avg Lap 1.170</t>
  </si>
  <si>
    <t>Notes</t>
  </si>
  <si>
    <t>New Haven 20k</t>
  </si>
  <si>
    <t>Avg Lap 1.15</t>
  </si>
  <si>
    <t>2008 Total</t>
  </si>
  <si>
    <t>Home -&gt; Griskus Sprint &amp; Back</t>
  </si>
  <si>
    <t>Splits: 9.55.40 + 9.49.49 + 9.50.85 + 10.39.00 + 11.18.75 + 10.51.53 + 10.00.16</t>
  </si>
  <si>
    <t>R200802</t>
  </si>
  <si>
    <t>Nike Moto 5</t>
  </si>
  <si>
    <t>Bath House</t>
  </si>
  <si>
    <t xml:space="preserve">Splits: 9.56 + 9.26 + 9.33 + 10.19 + 9.50 + 11.34 + 10.09  </t>
  </si>
  <si>
    <t xml:space="preserve">Quassy Loop + Old Sherman </t>
  </si>
  <si>
    <t>20 Laps</t>
  </si>
  <si>
    <t>Avg Lap 1.135</t>
  </si>
  <si>
    <t>Quassy Loop + Judd Hill Rd Loop</t>
  </si>
  <si>
    <t>Ran with Dave F.  Out: 19.0035 Back: 21.0347</t>
  </si>
  <si>
    <t>Drizzle</t>
  </si>
  <si>
    <t>Ran with Mike on way back</t>
  </si>
  <si>
    <t>Overcast</t>
  </si>
  <si>
    <t>Splits: 9.1245 + 9.4995 + 9.4009 + 8.2156</t>
  </si>
  <si>
    <t>Splits: 10.16(149) + 9.34(155) + 9.37(159) + 10.26(163) + 10.01(157) + 10.24(159) + 12.43(162) + 11.09(166) + 10.26(167) + 10.25(165)</t>
  </si>
  <si>
    <t>Bridgewater</t>
  </si>
  <si>
    <t>M Pred Even</t>
  </si>
  <si>
    <t>M Pred +2</t>
  </si>
  <si>
    <t>Swimming Around</t>
  </si>
  <si>
    <t>Cold Water</t>
  </si>
  <si>
    <t>Splits: 8.28 + 9.55 + 10.35 + 12.18 + 11.14 + 11.46 + 13.56</t>
  </si>
  <si>
    <t>Situps &amp; Pushups</t>
  </si>
  <si>
    <t>Out: 19.2707(153) Back: 24.0152(154)</t>
  </si>
  <si>
    <t>Barnum Loop X 2</t>
  </si>
  <si>
    <t>LW</t>
  </si>
  <si>
    <t>27 Mins for first 10 Miles</t>
  </si>
  <si>
    <t>Group1</t>
  </si>
  <si>
    <t>ToGo</t>
  </si>
  <si>
    <t>9-Walk</t>
  </si>
  <si>
    <t>R200803</t>
  </si>
  <si>
    <t>B</t>
  </si>
  <si>
    <t>Seattle 10k</t>
  </si>
  <si>
    <t>Seattle 7M</t>
  </si>
  <si>
    <t>Seattle 5m</t>
  </si>
  <si>
    <t>Seattle 5k</t>
  </si>
  <si>
    <t>R200804</t>
  </si>
  <si>
    <t>Duck Hawk 2 South Beach</t>
  </si>
  <si>
    <t>Duck Hawk 2 Harbor Town</t>
  </si>
  <si>
    <t>NB 1222</t>
  </si>
  <si>
    <t>Fenn's Pond to Big House</t>
  </si>
  <si>
    <t>Thunderstorm</t>
  </si>
  <si>
    <t>Out: 24.48.48 Back: 30.12.50</t>
  </si>
  <si>
    <t>Double Quassy Loop</t>
  </si>
  <si>
    <t>1:23 for first loop</t>
  </si>
  <si>
    <t>9-Loop1</t>
  </si>
  <si>
    <t>9-Loop2</t>
  </si>
  <si>
    <t>Loop1 of Quassy Loop</t>
  </si>
  <si>
    <t>Loop2 of Quassy Loop</t>
  </si>
  <si>
    <t>9-M10</t>
  </si>
  <si>
    <t>9-M11</t>
  </si>
  <si>
    <t>9-M12</t>
  </si>
  <si>
    <t>9-M13</t>
  </si>
  <si>
    <t>9-M14</t>
  </si>
  <si>
    <t>9-M15</t>
  </si>
  <si>
    <t>9-M01</t>
  </si>
  <si>
    <t>9-M02</t>
  </si>
  <si>
    <t>9-M03</t>
  </si>
  <si>
    <t>9-M04</t>
  </si>
  <si>
    <t>9-M05</t>
  </si>
  <si>
    <t>9-M06</t>
  </si>
  <si>
    <t>9-M07</t>
  </si>
  <si>
    <t>9-M08</t>
  </si>
  <si>
    <t>9-M09</t>
  </si>
  <si>
    <t>Mile 1</t>
  </si>
  <si>
    <t>Mile 2</t>
  </si>
  <si>
    <t>Mile 3</t>
  </si>
  <si>
    <t>Mile 4</t>
  </si>
  <si>
    <t>Mile 5</t>
  </si>
  <si>
    <t>Mile 6</t>
  </si>
  <si>
    <t>Mile 7</t>
  </si>
  <si>
    <t>Mile 8</t>
  </si>
  <si>
    <t>Mile 9</t>
  </si>
  <si>
    <t>Mile 10</t>
  </si>
  <si>
    <t>Mile 11</t>
  </si>
  <si>
    <t>Mile 12</t>
  </si>
  <si>
    <t>Mile 13</t>
  </si>
  <si>
    <t>Mile 14</t>
  </si>
  <si>
    <t>Mile 15</t>
  </si>
  <si>
    <t>Negative Splits</t>
  </si>
  <si>
    <t>Griskus Extention</t>
  </si>
  <si>
    <t>Dave Extention to 4 mile work</t>
  </si>
  <si>
    <t>Ran with Dave F.</t>
  </si>
  <si>
    <t>Lake Minewaug</t>
  </si>
  <si>
    <t>9-M16</t>
  </si>
  <si>
    <t>9-M17</t>
  </si>
  <si>
    <t>Mile 16</t>
  </si>
  <si>
    <t>Mile 17</t>
  </si>
  <si>
    <t>Out: 7.52.24 Back: 7.43.14</t>
  </si>
  <si>
    <t>Short Park &amp; Back</t>
  </si>
  <si>
    <t xml:space="preserve">Hot </t>
  </si>
  <si>
    <t>Oppressively Humid</t>
  </si>
  <si>
    <t>Walked a bunch</t>
  </si>
  <si>
    <t>Griskus Bike + Quassy Loop</t>
  </si>
  <si>
    <t>9-M18</t>
  </si>
  <si>
    <t>Two Griskus Bike Loops</t>
  </si>
  <si>
    <t>Ouch!!!</t>
  </si>
  <si>
    <t>Long Quassy Loop</t>
  </si>
  <si>
    <t>Marine Corp Marathon</t>
  </si>
  <si>
    <t>9-M19</t>
  </si>
  <si>
    <t>9-M20</t>
  </si>
  <si>
    <t>9-M21</t>
  </si>
  <si>
    <t>9-M22</t>
  </si>
  <si>
    <t>9-M23</t>
  </si>
  <si>
    <t>9-M24</t>
  </si>
  <si>
    <t>9-M25</t>
  </si>
  <si>
    <t>9-M26</t>
  </si>
  <si>
    <t>9-M27</t>
  </si>
  <si>
    <t>Pilgrim 5k</t>
  </si>
  <si>
    <t xml:space="preserve">Splits:9.22.25 + 9.1644 + 9.3637 </t>
  </si>
  <si>
    <t xml:space="preserve">Cold  </t>
  </si>
  <si>
    <t>R200901</t>
  </si>
  <si>
    <t>Mizuno</t>
  </si>
  <si>
    <t>R201201</t>
  </si>
  <si>
    <t>R201101</t>
  </si>
  <si>
    <t>2012 Total</t>
  </si>
  <si>
    <t>R201202</t>
  </si>
  <si>
    <t>NB</t>
  </si>
  <si>
    <t>2007 Total</t>
  </si>
  <si>
    <t>Basement-Treadmill</t>
  </si>
  <si>
    <t>NHF - Treadmill</t>
  </si>
  <si>
    <t>Horrible Run</t>
  </si>
  <si>
    <t>ugghhhh</t>
  </si>
  <si>
    <t>PHS</t>
  </si>
  <si>
    <t>Laps</t>
  </si>
  <si>
    <t>Swam with Jake</t>
  </si>
  <si>
    <t>53 -&gt; 389 Via Stone Bus Stop</t>
  </si>
  <si>
    <t>NHF</t>
  </si>
  <si>
    <t>NHF - Bike</t>
  </si>
  <si>
    <t>Quick</t>
  </si>
  <si>
    <t>Great</t>
  </si>
  <si>
    <t>Steps</t>
  </si>
  <si>
    <t>Hills</t>
  </si>
  <si>
    <t>Tennis + Munson</t>
  </si>
  <si>
    <t xml:space="preserve">Laps </t>
  </si>
  <si>
    <t>Swam 25 laps</t>
  </si>
  <si>
    <t>Random - First 10 mins at 5.7 rest at 6.3</t>
  </si>
  <si>
    <t>Fenn's Pond</t>
  </si>
  <si>
    <t>53 to 389</t>
  </si>
  <si>
    <t>Toughman Tri</t>
  </si>
  <si>
    <t>RunKeeper Import</t>
  </si>
  <si>
    <t>Run 1 mi reg sneaks. 1 mile vibram</t>
  </si>
  <si>
    <t>Ouch</t>
  </si>
  <si>
    <t>Griskus Olympic Swim</t>
  </si>
  <si>
    <t>Flat tire. Ughhhh</t>
  </si>
  <si>
    <t xml:space="preserve">Awesome </t>
  </si>
  <si>
    <t xml:space="preserve">First run outside in NH. </t>
  </si>
  <si>
    <t>I've got a looooooooooong way to go</t>
  </si>
  <si>
    <t>Haven't lost my "speed"</t>
  </si>
  <si>
    <t>Nike Import</t>
  </si>
  <si>
    <t>2011 Total</t>
  </si>
  <si>
    <t>HHH</t>
  </si>
  <si>
    <t>Basement-Spin</t>
  </si>
  <si>
    <t>Boring</t>
  </si>
  <si>
    <t>Ran with Kelly</t>
  </si>
  <si>
    <t>Ran 6.5 for 1/2 then 7 then whatever 8 min miles is</t>
  </si>
  <si>
    <t>NHF 5k</t>
  </si>
  <si>
    <t>Total Avg MPH</t>
  </si>
  <si>
    <t>NHF 4Miles</t>
  </si>
  <si>
    <t>Swim Date</t>
  </si>
  <si>
    <t>Lap1</t>
  </si>
  <si>
    <t>Lap2</t>
  </si>
  <si>
    <t>Lap3</t>
  </si>
  <si>
    <t>Lap4</t>
  </si>
  <si>
    <t>Lap5</t>
  </si>
  <si>
    <t>Lap6</t>
  </si>
  <si>
    <t>Lap7</t>
  </si>
  <si>
    <t>Lap8</t>
  </si>
  <si>
    <t>Lap9</t>
  </si>
  <si>
    <t>Lap10</t>
  </si>
  <si>
    <t>Lap11</t>
  </si>
  <si>
    <t>Lap12</t>
  </si>
  <si>
    <t>Lap13</t>
  </si>
  <si>
    <t>Lap14</t>
  </si>
  <si>
    <t>Lap15</t>
  </si>
  <si>
    <t>Lap16</t>
  </si>
  <si>
    <t>Lap17</t>
  </si>
  <si>
    <t>Lap18</t>
  </si>
  <si>
    <t>Lap19</t>
  </si>
  <si>
    <t>Lap20</t>
  </si>
  <si>
    <t>Lap21</t>
  </si>
  <si>
    <t>Lap22</t>
  </si>
  <si>
    <t>Lap23</t>
  </si>
  <si>
    <t>Lap24</t>
  </si>
  <si>
    <t>Lap25</t>
  </si>
  <si>
    <t>Lap26</t>
  </si>
  <si>
    <t>Lap27</t>
  </si>
  <si>
    <t>Lap28</t>
  </si>
  <si>
    <t>Lap29</t>
  </si>
  <si>
    <t>Lap30</t>
  </si>
  <si>
    <t>Lap31</t>
  </si>
  <si>
    <t>Lap32</t>
  </si>
  <si>
    <t>Lap33</t>
  </si>
  <si>
    <t>Lap34</t>
  </si>
  <si>
    <t>Lap35</t>
  </si>
  <si>
    <t>Lap36</t>
  </si>
  <si>
    <t>Lap37</t>
  </si>
  <si>
    <t>Lap38</t>
  </si>
  <si>
    <t>Lap39</t>
  </si>
  <si>
    <t>Lap40</t>
  </si>
  <si>
    <t>Lap41</t>
  </si>
  <si>
    <t>Lap42</t>
  </si>
  <si>
    <t>Lap43</t>
  </si>
  <si>
    <t>Lap44</t>
  </si>
  <si>
    <t>Lap45</t>
  </si>
  <si>
    <t>Lap46</t>
  </si>
  <si>
    <t>Lap47</t>
  </si>
  <si>
    <t>Lap48</t>
  </si>
  <si>
    <t>Lap49</t>
  </si>
  <si>
    <t>Lap50</t>
  </si>
  <si>
    <t>1.04.07</t>
  </si>
  <si>
    <t>1.12.65</t>
  </si>
  <si>
    <t>1.01.88</t>
  </si>
  <si>
    <t>1.03.67</t>
  </si>
  <si>
    <t>1.03.53</t>
  </si>
  <si>
    <t>1.11.21</t>
  </si>
  <si>
    <t>1.08.84</t>
  </si>
  <si>
    <t>1.11.30</t>
  </si>
  <si>
    <t>0.56.05</t>
  </si>
  <si>
    <t>1.02.09</t>
  </si>
  <si>
    <t>1.08.91</t>
  </si>
  <si>
    <t>1.11.03</t>
  </si>
  <si>
    <t>1.12.89</t>
  </si>
  <si>
    <t>1.13.11</t>
  </si>
  <si>
    <t>1.04.19</t>
  </si>
  <si>
    <t>1.05.00</t>
  </si>
  <si>
    <t>1.14.50</t>
  </si>
  <si>
    <t>1.18.74</t>
  </si>
  <si>
    <t>1.09.35</t>
  </si>
  <si>
    <t>1.08.62</t>
  </si>
  <si>
    <t>0.46.58</t>
  </si>
  <si>
    <t>1.13.22</t>
  </si>
  <si>
    <t>1.08.41</t>
  </si>
  <si>
    <t>0.58.3</t>
  </si>
  <si>
    <t>0.59.4</t>
  </si>
  <si>
    <t>NHF - Spin Class</t>
  </si>
  <si>
    <t>1.00.59</t>
  </si>
  <si>
    <t>1.02.58</t>
  </si>
  <si>
    <t>0.59.63</t>
  </si>
  <si>
    <t>1.18.63</t>
  </si>
  <si>
    <t>0.58.78</t>
  </si>
  <si>
    <t>1.02.18</t>
  </si>
  <si>
    <t>1.02.91</t>
  </si>
  <si>
    <t>1.02.11</t>
  </si>
  <si>
    <t>1.02.94</t>
  </si>
  <si>
    <t>1.05.57</t>
  </si>
  <si>
    <t>1.05.10</t>
  </si>
  <si>
    <t>1.08.64</t>
  </si>
  <si>
    <t>1.08.58</t>
  </si>
  <si>
    <t>1.04.48</t>
  </si>
  <si>
    <t>1.10.69</t>
  </si>
  <si>
    <t>1.08.30</t>
  </si>
  <si>
    <t>1.11.57</t>
  </si>
  <si>
    <t>1.02.00</t>
  </si>
  <si>
    <t>1.03.28</t>
  </si>
  <si>
    <t>1.08.08</t>
  </si>
  <si>
    <t>1.07.04</t>
  </si>
  <si>
    <t>1.13.28</t>
  </si>
  <si>
    <t>1.01.84</t>
  </si>
  <si>
    <t>1.10.16</t>
  </si>
  <si>
    <t>1.09.40</t>
  </si>
  <si>
    <t>Quassy Loop Judd Extention</t>
  </si>
  <si>
    <t>YNHH-Treadmill</t>
  </si>
  <si>
    <t>YNHH</t>
  </si>
  <si>
    <t>YNHH-Bike</t>
  </si>
  <si>
    <t>Swam 27 Laps</t>
  </si>
  <si>
    <t>Farmington Trail</t>
  </si>
  <si>
    <t>Quassy Loop Plus Fenn's Pond</t>
  </si>
  <si>
    <t>Stupid Hills</t>
  </si>
  <si>
    <t>YNHH-5k</t>
  </si>
  <si>
    <t>Swam 30 laps</t>
  </si>
  <si>
    <t>Tennis Direct</t>
  </si>
  <si>
    <t>Ciocci</t>
  </si>
  <si>
    <t>30 laps</t>
  </si>
  <si>
    <t>Savin Rock Half Marathon</t>
  </si>
  <si>
    <t>53 -&gt; Judd --&gt; Tuttle -&gt; WDR -&gt; 389</t>
  </si>
  <si>
    <t>Spin Class</t>
  </si>
  <si>
    <t>YNHH-4 Mile</t>
  </si>
  <si>
    <t>Newton</t>
  </si>
  <si>
    <t>WDR 4 Miler</t>
  </si>
  <si>
    <t>Ride with Jake</t>
  </si>
  <si>
    <t>YNHH-4.5</t>
  </si>
  <si>
    <t>Rev3 Olympic with Half Finish</t>
  </si>
  <si>
    <t>53 -&gt; Qloop -&gt; 389</t>
  </si>
  <si>
    <t>Wattage Test</t>
  </si>
  <si>
    <t>Slow start</t>
  </si>
  <si>
    <t>Half Pred Even</t>
  </si>
  <si>
    <t>Half Pred +2</t>
  </si>
  <si>
    <t>Disney Cruise</t>
  </si>
  <si>
    <t>Rev3 Half with Oly Finish</t>
  </si>
  <si>
    <t>Matt had Flat..rolling time was 3:37</t>
  </si>
  <si>
    <t>Lake</t>
  </si>
  <si>
    <t>Swim 5 Out</t>
  </si>
  <si>
    <t>Very Choppy</t>
  </si>
  <si>
    <t>HR Run (under 150)</t>
  </si>
  <si>
    <t>Cheshire Half Marathon</t>
  </si>
  <si>
    <t>L</t>
  </si>
  <si>
    <t>Post</t>
  </si>
  <si>
    <t>Post - 20 Laps</t>
  </si>
  <si>
    <t>Felt slow</t>
  </si>
  <si>
    <t>Bikemill</t>
  </si>
  <si>
    <t>Post - 25 Laps</t>
  </si>
  <si>
    <t>Felt Good</t>
  </si>
  <si>
    <t>Cloudy</t>
  </si>
  <si>
    <t>Tough</t>
  </si>
  <si>
    <t>Rolling time of just over 4:04</t>
  </si>
  <si>
    <t>Rev3 Half with 61 AddOn</t>
  </si>
  <si>
    <t>Post-30 Laps</t>
  </si>
  <si>
    <t>HR Run (under 155)</t>
  </si>
  <si>
    <t>Brick off spin class</t>
  </si>
  <si>
    <t>YNHH-Random</t>
  </si>
  <si>
    <t>Lake Swim - Log Cabin</t>
  </si>
  <si>
    <t>Time and Dist are guestimate</t>
  </si>
  <si>
    <t>Rev3 Half</t>
  </si>
  <si>
    <t>Quassy Loop plus Tranquility Loop</t>
  </si>
  <si>
    <t>Last long run before rev3</t>
  </si>
  <si>
    <t>Ride with Connor Fenn's Pond then Griskus Sprint</t>
  </si>
  <si>
    <t>Easy riding</t>
  </si>
  <si>
    <t>Seat sank</t>
  </si>
  <si>
    <t>Stationary Bike</t>
  </si>
  <si>
    <t>just spin legs still sore</t>
  </si>
  <si>
    <t>legs feel heavy</t>
  </si>
  <si>
    <t>stupid seat post</t>
  </si>
  <si>
    <t>spin legs</t>
  </si>
  <si>
    <t>400+ watts during rpm challenge</t>
  </si>
  <si>
    <t>First Loop Run 34:09 Second Loop 33:02</t>
  </si>
  <si>
    <t>Felt like crap</t>
  </si>
  <si>
    <t>To The Right</t>
  </si>
  <si>
    <t>Flanders/Bantam Loop</t>
  </si>
  <si>
    <t>http://app.strava.com/rides/11618254#achievements</t>
  </si>
  <si>
    <t>Ocean</t>
  </si>
  <si>
    <t>Mighty Moss</t>
  </si>
  <si>
    <t>Recovery Ride</t>
  </si>
  <si>
    <t>http://app.strava.com/rides/12450861</t>
  </si>
  <si>
    <t>Flanders/61 home</t>
  </si>
  <si>
    <t>http://app.strava.com/rides/128161451</t>
  </si>
  <si>
    <t>Big Calf Cramp</t>
  </si>
  <si>
    <t>Very Crowded</t>
  </si>
  <si>
    <t>Felt Great</t>
  </si>
  <si>
    <t>MV Random</t>
  </si>
  <si>
    <t>Ride with boys</t>
  </si>
  <si>
    <t>Ride to beach with Logan and Hunter on Back</t>
  </si>
  <si>
    <t>http://runkeeper.com/user/ctkeane/activity/103723729</t>
  </si>
  <si>
    <t>Tu</t>
  </si>
  <si>
    <t>We</t>
  </si>
  <si>
    <t>Pushed Declan in Stroller</t>
  </si>
  <si>
    <t>Bantam Lake Loop</t>
  </si>
  <si>
    <t>http://app.strava.com/rides/16687947</t>
  </si>
  <si>
    <t>Mostly Rev3</t>
  </si>
  <si>
    <t>http://app.strava.com/rides/18078949</t>
  </si>
  <si>
    <t>Hartford Marathon</t>
  </si>
  <si>
    <t>http://runkeeper.com/user/ctkeane/activity/109449395</t>
  </si>
  <si>
    <t>didn't feel like running</t>
  </si>
  <si>
    <t>http://runkeeper.com/user/ctkeane/activity/110234496</t>
  </si>
  <si>
    <t>http://runkeeper.com/user/ctkeane/activity/110510879</t>
  </si>
  <si>
    <t>132 Hilly Challenge</t>
  </si>
  <si>
    <t>http://app.strava.com/rides/19031432</t>
  </si>
  <si>
    <t>Maine Rev3</t>
  </si>
  <si>
    <t>GreyNB</t>
  </si>
  <si>
    <t>NYC</t>
  </si>
  <si>
    <t>http://runkeeper.com/user/ctkeane/activity/113898908</t>
  </si>
  <si>
    <t>http://runkeeper.com/user/ctkeane/activity/114134602</t>
  </si>
  <si>
    <t>Winnemaug Looper</t>
  </si>
  <si>
    <t>http://runkeeper.com/user/ctkeane/activity/114937692</t>
  </si>
  <si>
    <t>NB860v2</t>
  </si>
  <si>
    <t>Lacross and Back Sucks</t>
  </si>
  <si>
    <t>http://runkeeper.com/user/ctkeane/activity/117650428</t>
  </si>
  <si>
    <t>http://runkeeper.com/user/ctkeane/activity/117903113</t>
  </si>
  <si>
    <t>Speed Work - Treadmill</t>
  </si>
  <si>
    <t>45 min run</t>
  </si>
  <si>
    <t>YNHH - Huntington O&amp;B</t>
  </si>
  <si>
    <t>YNHH-Huntington Loop</t>
  </si>
  <si>
    <t>http://runkeeper.com/user/ctkeane/activity/119670590</t>
  </si>
  <si>
    <t>http://runkeeper.com/user/ctkeane/activity/120180143</t>
  </si>
  <si>
    <t>NHS</t>
  </si>
  <si>
    <t>Naug Masters Swim</t>
  </si>
  <si>
    <t>Stroke Counting</t>
  </si>
  <si>
    <t>1800 meters</t>
  </si>
  <si>
    <t>http://runkeeper.com/user/ctkeane/activity/123256986</t>
  </si>
  <si>
    <t>http://nikeplus.nike.com/plus/activity/running/bckeane/detail/2051242118</t>
  </si>
  <si>
    <t>1900 meters</t>
  </si>
  <si>
    <t>Connor on Bike</t>
  </si>
  <si>
    <t>Charcoal 2</t>
  </si>
  <si>
    <t>Fenn's Pond plus Driveway</t>
  </si>
  <si>
    <t>2000 meters</t>
  </si>
  <si>
    <t>Time Trial - Naug Masters Swim</t>
  </si>
  <si>
    <t>Time Trial 33 round trips</t>
  </si>
  <si>
    <t>http://runkeeper.com/user/ctkeane/activity/127907550</t>
  </si>
  <si>
    <t>Tranquility Loop to 389</t>
  </si>
  <si>
    <t>http://app.strava.com/activities/26918496</t>
  </si>
  <si>
    <t>YNHH Treadmill</t>
  </si>
  <si>
    <t>1500 Meters</t>
  </si>
  <si>
    <t>late</t>
  </si>
  <si>
    <t>Artillary Loop</t>
  </si>
  <si>
    <t>Ride with Connor</t>
  </si>
  <si>
    <t>http://app.strava.com/activities/27520797</t>
  </si>
  <si>
    <t>2300</t>
  </si>
  <si>
    <t>2000</t>
  </si>
  <si>
    <t>Bike Path Loop - Up</t>
  </si>
  <si>
    <t>1400</t>
  </si>
  <si>
    <t>1600</t>
  </si>
  <si>
    <t>http://app.strava.com/activities/29557151</t>
  </si>
  <si>
    <t>1800</t>
  </si>
  <si>
    <t>1950</t>
  </si>
  <si>
    <t>30 minutes time trial 31 round trips</t>
  </si>
  <si>
    <t>ZootKane</t>
  </si>
  <si>
    <t>Pushed Hunter and Declan</t>
  </si>
  <si>
    <t>2100</t>
  </si>
  <si>
    <t>1750 - Fast 100 1:28</t>
  </si>
  <si>
    <t>http://runkeeper.com/user/ctkeane/activity/135570472</t>
  </si>
  <si>
    <t>SpinBike</t>
  </si>
  <si>
    <t>2200 - 900 in 16:40</t>
  </si>
  <si>
    <t>Quick swim</t>
  </si>
  <si>
    <t>1850</t>
  </si>
  <si>
    <t>IM Pred</t>
  </si>
  <si>
    <t>1 Mile Avg: 54.84</t>
  </si>
  <si>
    <t>2013 Total</t>
  </si>
  <si>
    <t>Threshold Test</t>
  </si>
  <si>
    <t>B-Ciocc</t>
  </si>
  <si>
    <t>1 hour sufferfest 1 hour free</t>
  </si>
  <si>
    <t>Bridgewater Run</t>
  </si>
  <si>
    <t>http://runkeeper.com/user/ctkeane/activity/140130339</t>
  </si>
  <si>
    <t>4x1000 @8:30 with 3 min rest</t>
  </si>
  <si>
    <t>30 Mins Trainer</t>
  </si>
  <si>
    <t>RowMachine</t>
  </si>
  <si>
    <t>YNHH Rowing Machine</t>
  </si>
  <si>
    <t>90 Minutes</t>
  </si>
  <si>
    <t>http://runkeeper.com/user/ctkeane/activity/141936743</t>
  </si>
  <si>
    <t>NYC Treadmill</t>
  </si>
  <si>
    <t>Just ride</t>
  </si>
  <si>
    <t>http://runkeeper.com/user/ctkeane/activity/143382899</t>
  </si>
  <si>
    <t>Other Pred</t>
  </si>
  <si>
    <t>Pomperaug Swim</t>
  </si>
  <si>
    <t>1750</t>
  </si>
  <si>
    <t>Fit Test</t>
  </si>
  <si>
    <t>The Hunted - Sufferfest</t>
  </si>
  <si>
    <t>3x6 min at 214w</t>
  </si>
  <si>
    <t>6xHalf Mile at 8 min mile (7.6)</t>
  </si>
  <si>
    <t>Counter</t>
  </si>
  <si>
    <t>20 mins trainer</t>
  </si>
  <si>
    <t>2 miles under 18 minute</t>
  </si>
  <si>
    <t>2h Ride</t>
  </si>
  <si>
    <t>Sherman Ext 53 to 389</t>
  </si>
  <si>
    <t>Battery Died http://runkeeper.com/user/ctkeane/activity/146656360</t>
  </si>
  <si>
    <t>5k in under 27</t>
  </si>
  <si>
    <t>2500</t>
  </si>
  <si>
    <t>Zombie, Run</t>
  </si>
  <si>
    <t>Fight Club</t>
  </si>
  <si>
    <t>Only did first half hour</t>
  </si>
  <si>
    <t>High Cadence 85+</t>
  </si>
  <si>
    <t>1700</t>
  </si>
  <si>
    <t>HR around 145</t>
  </si>
  <si>
    <t>http://runkeeper.com/user/ctkeane/activity/151877795</t>
  </si>
  <si>
    <t>HR under 150</t>
  </si>
  <si>
    <t>2 Mile Swim</t>
  </si>
  <si>
    <t>Polar Bear Run</t>
  </si>
  <si>
    <t>http://runkeeper.com/user/ctkeane/activity/153871607</t>
  </si>
  <si>
    <t>Recovery Run</t>
  </si>
  <si>
    <t>Lots of arm only laps</t>
  </si>
  <si>
    <t>4x8 min at 210watts</t>
  </si>
  <si>
    <t>9:15 5k</t>
  </si>
  <si>
    <t>http://app.strava.com/activities/43874544</t>
  </si>
  <si>
    <t>6x .25 Mile at 8:06 90 Sec Rest</t>
  </si>
  <si>
    <t>Watts</t>
  </si>
  <si>
    <t xml:space="preserve"> 3x8 min @195 Watts</t>
  </si>
  <si>
    <t>Jake's Swim</t>
  </si>
  <si>
    <t>45 min swim 47 laps</t>
  </si>
  <si>
    <t>30 Spin</t>
  </si>
  <si>
    <t>2 hour spin</t>
  </si>
  <si>
    <t>booooriiiinnnggg</t>
  </si>
  <si>
    <t>Qloop to 389</t>
  </si>
  <si>
    <t>8x800 @ 8:50 with 90 sec break</t>
  </si>
  <si>
    <t>1000 meters in 17:57</t>
  </si>
  <si>
    <t>Time Trial 1.5 miles</t>
  </si>
  <si>
    <t>YNHH Spin Bike</t>
  </si>
  <si>
    <t>Keep 200+ watts</t>
  </si>
  <si>
    <t>Tour De Flanders Up</t>
  </si>
  <si>
    <t>http://app.strava.com/activities/45715316</t>
  </si>
  <si>
    <t>Y25Y</t>
  </si>
  <si>
    <t>Yale 25 Yard</t>
  </si>
  <si>
    <t>30 min even</t>
  </si>
  <si>
    <t>10 min easy and 5 minute + 30 seconds</t>
  </si>
  <si>
    <t>Rev3 Olympic</t>
  </si>
  <si>
    <t>http://app.strava.com/activities/46332934</t>
  </si>
  <si>
    <t>http://runkeeper.com/user/ctkeane/activity/162226940</t>
  </si>
  <si>
    <t>R201301</t>
  </si>
  <si>
    <t>6x800 @8:00 with 90 sec break</t>
  </si>
  <si>
    <t>3x6min @214+ wattage</t>
  </si>
  <si>
    <t>2 mile time trial</t>
  </si>
  <si>
    <t>http://runkeeper.com/user/ctkeane/activity/163994767</t>
  </si>
  <si>
    <t>Black Rock Climb with Rev3 Start</t>
  </si>
  <si>
    <t>http://app.strava.com/activities/47589115</t>
  </si>
  <si>
    <t>easy spin</t>
  </si>
  <si>
    <t>Oasis of the Seas Track</t>
  </si>
  <si>
    <t>12 Laps Pushing Stroller</t>
  </si>
  <si>
    <t>10 Laps Pushing Stroller</t>
  </si>
  <si>
    <t>3x1 mile 2 min rest</t>
  </si>
  <si>
    <t>Y50M</t>
  </si>
  <si>
    <t>Yale 50 Meter</t>
  </si>
  <si>
    <t>1700 meters</t>
  </si>
  <si>
    <t>Lap</t>
  </si>
  <si>
    <t>RunningTotal</t>
  </si>
  <si>
    <t>Past UJ</t>
  </si>
  <si>
    <t>6 x 1/2 mile at 7:50.  Second to Last one at 7:43.  Last one at 7:30</t>
  </si>
  <si>
    <t>2000 Meters</t>
  </si>
  <si>
    <t>Running Total Minutes</t>
  </si>
  <si>
    <t>Ragnar Leg 4</t>
  </si>
  <si>
    <t>Ragnar Leg 16</t>
  </si>
  <si>
    <t>Night Run Started at 9:27</t>
  </si>
  <si>
    <t>Start Time 12:31</t>
  </si>
  <si>
    <t>Ragnar Leg 28</t>
  </si>
  <si>
    <t>Start Time 5:49</t>
  </si>
  <si>
    <t>12 2min at 8min mile</t>
  </si>
  <si>
    <t>http://app.strava.com/activities/52856200</t>
  </si>
  <si>
    <t>Work to Home</t>
  </si>
  <si>
    <t>Home to Work</t>
  </si>
  <si>
    <t>http://app.strava.com/activities/52992457</t>
  </si>
  <si>
    <t>http://app.strava.com/activities/53282964</t>
  </si>
  <si>
    <t>6x.25 at sub 8</t>
  </si>
  <si>
    <t>http://app.strava.com/activities/54491605</t>
  </si>
  <si>
    <t>http://app.strava.com/activities/54577819</t>
  </si>
  <si>
    <t>YNHH-EdgehillRd</t>
  </si>
  <si>
    <t>YNHH-Edgerton 5</t>
  </si>
  <si>
    <t>All the Rev3s</t>
  </si>
  <si>
    <t>http://app.strava.com/activities/55114194</t>
  </si>
  <si>
    <t>Ewood</t>
  </si>
  <si>
    <t>Edgewood</t>
  </si>
  <si>
    <t>26 laps</t>
  </si>
  <si>
    <t>YNHH-8</t>
  </si>
  <si>
    <t>http://runkeeper.com/user/ctkeane/activity/185068218</t>
  </si>
  <si>
    <t>More than Rev3 Half</t>
  </si>
  <si>
    <t>http://app.strava.com/activities/56636675</t>
  </si>
  <si>
    <t>YNHH-BikePath-SheltonAve</t>
  </si>
  <si>
    <t>http://runkeeper.com/user/ctkeane/activity/187805135</t>
  </si>
  <si>
    <t>YNHH Lunch Run</t>
  </si>
  <si>
    <t>http://app.strava.com/activities/58392885</t>
  </si>
  <si>
    <t>Half Marathon Rev3 Quassy</t>
  </si>
  <si>
    <t>Ynhh Bike Path 3M</t>
  </si>
  <si>
    <t>Madison Run 1</t>
  </si>
  <si>
    <t>Madison Run 2</t>
  </si>
  <si>
    <t>Father's Day 100</t>
  </si>
  <si>
    <t>http://app.strava.com/activities/60773519</t>
  </si>
  <si>
    <t>Half IM Pred</t>
  </si>
  <si>
    <t>Ynhh 5M Bike Path</t>
  </si>
  <si>
    <t>Lake Placid Training Day</t>
  </si>
  <si>
    <t>http://app.strava.com/activities/62453304</t>
  </si>
  <si>
    <t>Mirror</t>
  </si>
  <si>
    <t>14x2 min at 7:47</t>
  </si>
  <si>
    <t>Gdock to Quassy</t>
  </si>
  <si>
    <t>Partial Rev3</t>
  </si>
  <si>
    <t>http://app.strava.com/activities/63388595</t>
  </si>
  <si>
    <t>67 and 7 and 63</t>
  </si>
  <si>
    <t>http://app.strava.com/activities/63866156</t>
  </si>
  <si>
    <t>2x Gdock to Quassy</t>
  </si>
  <si>
    <t>http://runkeeper.com/user/ctkeane/activity/204518214?&amp;tripIdBase36=3drj9i</t>
  </si>
  <si>
    <t>Waramaug Double</t>
  </si>
  <si>
    <t>http://app.strava.com/activities/65406491</t>
  </si>
  <si>
    <t>YNHH 10miler</t>
  </si>
  <si>
    <t>http://app.strava.com/activities/66645981</t>
  </si>
  <si>
    <t>Ride to 202</t>
  </si>
  <si>
    <t>http://app.strava.com/activities/67052854</t>
  </si>
  <si>
    <t>Out: 20.51 Back: 21.49</t>
  </si>
  <si>
    <t>http://app.strava.com/activities/68201823</t>
  </si>
  <si>
    <t>Sunday Ride</t>
  </si>
  <si>
    <t>http://app.strava.com/activities/68728806</t>
  </si>
  <si>
    <t>3-Run</t>
  </si>
  <si>
    <t>2-Bike</t>
  </si>
  <si>
    <t>1-Swim</t>
  </si>
  <si>
    <t>Import from Runkeeper</t>
  </si>
  <si>
    <t>Columbus Route</t>
  </si>
  <si>
    <t>Griskus Sprint Bike Course</t>
  </si>
  <si>
    <t>unknown</t>
  </si>
  <si>
    <t>3-Run Total</t>
  </si>
  <si>
    <t>2-Bike Total</t>
  </si>
  <si>
    <t>1-Swim Total</t>
  </si>
  <si>
    <t>Mirror Total</t>
  </si>
  <si>
    <t>Ewood Total</t>
  </si>
  <si>
    <t>Y50M Total</t>
  </si>
  <si>
    <t>3-Run Count</t>
  </si>
  <si>
    <t>3-Run Avg Dist</t>
  </si>
  <si>
    <t>3-Run MinD</t>
  </si>
  <si>
    <t>3-Run MaxD</t>
  </si>
  <si>
    <t>3-Run Avg Pace</t>
  </si>
  <si>
    <t>3-Run Avg Rest</t>
  </si>
  <si>
    <t>2-Bike Count</t>
  </si>
  <si>
    <t>2-Bike Avg Dist</t>
  </si>
  <si>
    <t>2-Bike MinD</t>
  </si>
  <si>
    <t>2-Bike MaxD</t>
  </si>
  <si>
    <t>2-Bike Avg Pace</t>
  </si>
  <si>
    <t>2-Bike Avg Rest</t>
  </si>
  <si>
    <t>1-Swim Count</t>
  </si>
  <si>
    <t>1-Swim Avg Dist</t>
  </si>
  <si>
    <t>1-Swim MinD</t>
  </si>
  <si>
    <t>1-Swim MaxD</t>
  </si>
  <si>
    <t>1-Swim Avg Pace</t>
  </si>
  <si>
    <t>1-Swim Avg Rest</t>
  </si>
  <si>
    <t>2010 Total</t>
  </si>
  <si>
    <t>Mbury Garage to G2 Garage</t>
  </si>
  <si>
    <t>Home to Mbury Garage</t>
  </si>
  <si>
    <t>LP Airport to Town</t>
  </si>
  <si>
    <t>20 mins swim</t>
  </si>
  <si>
    <t>9-BS1</t>
  </si>
  <si>
    <t>9-BS2</t>
  </si>
  <si>
    <t>http://app.strava.com/activities/72904414</t>
  </si>
  <si>
    <t>9-BS1 Total</t>
  </si>
  <si>
    <t>9-BS2 Total</t>
  </si>
  <si>
    <t>Boys Bike Path</t>
  </si>
  <si>
    <t>http://app.strava.com/activities/77423130</t>
  </si>
  <si>
    <t>ZK2</t>
  </si>
  <si>
    <t>R201302</t>
  </si>
  <si>
    <t>http://app.strava.com/activities/80349302</t>
  </si>
  <si>
    <t>http://app.strava.com/activities/80551058</t>
  </si>
  <si>
    <t>http://app.strava.com/activities/81154184</t>
  </si>
  <si>
    <t>Luck 2 Tuck Swim</t>
  </si>
  <si>
    <t>Hammerfest Swim</t>
  </si>
  <si>
    <t>Hammerfest Bike</t>
  </si>
  <si>
    <t>Hammerfest Run</t>
  </si>
  <si>
    <t>http://app.strava.com/activities/82648189</t>
  </si>
  <si>
    <t>http://app.strava.com/activities/82648967</t>
  </si>
  <si>
    <t>http://app.strava.com/activities/84384370</t>
  </si>
  <si>
    <t>http://app.strava.com/activities/85295579</t>
  </si>
  <si>
    <t>http://app.strava.com/activities/86664831</t>
  </si>
  <si>
    <t>Kinvara4</t>
  </si>
  <si>
    <t>PHS 1.5 Miler</t>
  </si>
  <si>
    <t>PHS Track</t>
  </si>
  <si>
    <t>http://app.strava.com/activities/88101034</t>
  </si>
  <si>
    <t>http://app.strava.com/activities/88679072</t>
  </si>
  <si>
    <t>A Workout - First Half</t>
  </si>
  <si>
    <t>http://app.strava.com/activities/90912020</t>
  </si>
  <si>
    <t>http://app.strava.com/activities/92724265</t>
  </si>
  <si>
    <t>53 - Rev3 Half</t>
  </si>
  <si>
    <t>http://app.strava.com/activities/94304832</t>
  </si>
  <si>
    <t>YNHH Random</t>
  </si>
  <si>
    <t>http://app.strava.com/activities/94535432</t>
  </si>
  <si>
    <t>Goshen Turkey Trot</t>
  </si>
  <si>
    <t>http://www.strava.com/activities/97522399</t>
  </si>
  <si>
    <t>House 6</t>
  </si>
  <si>
    <t>http://www.strava.com/activities/98155467</t>
  </si>
  <si>
    <t>5x2min @8:20</t>
  </si>
  <si>
    <t>Jingle Bell Run Litchfield</t>
  </si>
  <si>
    <t>Ran with Logan</t>
  </si>
  <si>
    <t>Lake Elise Loop</t>
  </si>
  <si>
    <t>.5 mile at 8:30 .1 mile walk - Repeat</t>
  </si>
  <si>
    <t>9-Weights</t>
  </si>
  <si>
    <t>Offseason Weight Plan</t>
  </si>
  <si>
    <t>.25 mile at 7:30 90 sec breat - Repeat 9 times</t>
  </si>
  <si>
    <t>PHS Swim</t>
  </si>
  <si>
    <t>Old</t>
  </si>
  <si>
    <t>BK 10k</t>
  </si>
  <si>
    <t>http://app.strava.com/activities/102641555</t>
  </si>
  <si>
    <t>5x2min @8:00</t>
  </si>
  <si>
    <t>Erin Led Class</t>
  </si>
  <si>
    <t>Not fun</t>
  </si>
  <si>
    <t>Ghost</t>
  </si>
  <si>
    <t>9-Weights Total</t>
  </si>
  <si>
    <t>Weights Total</t>
  </si>
  <si>
    <t>http://app.strava.com/activities/105852639</t>
  </si>
  <si>
    <t>Time Trial for Nick</t>
  </si>
  <si>
    <t>Mile Time Trial</t>
  </si>
  <si>
    <t>LT Test</t>
  </si>
  <si>
    <t>Last 5.5 of Rev3 Half and Home</t>
  </si>
  <si>
    <t>http://app.strava.com/activities/107823517</t>
  </si>
  <si>
    <t>2000 yards at 5x500 (slow, faster, fastest, slooow)</t>
  </si>
  <si>
    <t>Import from Nike+</t>
  </si>
  <si>
    <t>Nike+ Import</t>
  </si>
  <si>
    <t>import from training peeks</t>
  </si>
  <si>
    <t>Day 4 IMMT</t>
  </si>
  <si>
    <t>3x1 mile 2 min rest - Day 1 IMMT</t>
  </si>
  <si>
    <t>Spin Class - Day 2 IMMT</t>
  </si>
  <si>
    <t>Day 3 IMMT</t>
  </si>
  <si>
    <t>1h Ride</t>
  </si>
  <si>
    <t>.5 Warmup 4x.5 mile at 7:19</t>
  </si>
  <si>
    <t>.25 mile at 6:53 with 90 sec break</t>
  </si>
  <si>
    <t>Home Rev3 Olympic</t>
  </si>
  <si>
    <t>http://app.strava.com/activities/115186703</t>
  </si>
  <si>
    <t>Danbury Half Marathon</t>
  </si>
  <si>
    <t>10k + Munsun Loop</t>
  </si>
  <si>
    <t>2 sessions of 40 each</t>
  </si>
  <si>
    <t>Speed Test</t>
  </si>
  <si>
    <t>NBA 2k14 with Nolan</t>
  </si>
  <si>
    <t>http://www.strava.com/activities/120008170</t>
  </si>
  <si>
    <t>Jack's Hill</t>
  </si>
  <si>
    <t>Shiv</t>
  </si>
  <si>
    <t>Raining</t>
  </si>
  <si>
    <t>B-Shiv</t>
  </si>
  <si>
    <t>Basement</t>
  </si>
  <si>
    <t>4xhalf mile at 7:53</t>
  </si>
  <si>
    <t>G2host</t>
  </si>
  <si>
    <t>http://www.strava.com/activities/126584619</t>
  </si>
  <si>
    <t>http://app.strava.com/activities/127163945</t>
  </si>
  <si>
    <t>1/2 mile repeats</t>
  </si>
  <si>
    <t>http://app.strava.com/activities/128469509</t>
  </si>
  <si>
    <t>cool</t>
  </si>
  <si>
    <t>http://app.strava.com/activities/128742853</t>
  </si>
  <si>
    <t>http://app.strava.com/activities/128823945</t>
  </si>
  <si>
    <t>http://app.strava.com/activities/129478064</t>
  </si>
  <si>
    <t>http://app.strava.com/activities/131959466</t>
  </si>
  <si>
    <t>http://app.strava.com/activities/132351198</t>
  </si>
  <si>
    <t>1/4 mile repeats</t>
  </si>
  <si>
    <t>YNHH Division St 5k</t>
  </si>
  <si>
    <t>2nd half of brick</t>
  </si>
  <si>
    <t>Shiv Total</t>
  </si>
  <si>
    <t>B-Shiv Total</t>
  </si>
  <si>
    <t>http://app.strava.com/activities/136487048</t>
  </si>
  <si>
    <t>Cows and Swamps</t>
  </si>
  <si>
    <t>http://app.strava.com/activities/136580727</t>
  </si>
  <si>
    <t>Almost to Waramaug</t>
  </si>
  <si>
    <t>http://app.strava.com/activities/137290392</t>
  </si>
  <si>
    <t>http://app.strava.com/activities/137782522</t>
  </si>
  <si>
    <t>http://app.strava.com/activities/138069959</t>
  </si>
  <si>
    <t>YNHH to Mojy</t>
  </si>
  <si>
    <t>http://app.strava.com/activities/138560701</t>
  </si>
  <si>
    <t xml:space="preserve">cool </t>
  </si>
  <si>
    <t>http://app.strava.com/activities/139623386</t>
  </si>
  <si>
    <t>YNHH Shelton Ave 3.5</t>
  </si>
  <si>
    <t>http://app.strava.com/activities/140317177</t>
  </si>
  <si>
    <t>http://app.strava.com/activities/140606213</t>
  </si>
  <si>
    <t>http://app.strava.com/activities/140810565</t>
  </si>
  <si>
    <t>Edgerton Park</t>
  </si>
  <si>
    <t>http://app.strava.com/activities/141446623</t>
  </si>
  <si>
    <t>http://app.strava.com/activities/142242138</t>
  </si>
  <si>
    <t>3xMunson Loop</t>
  </si>
  <si>
    <t>http://app.strava.com/activities/142907340</t>
  </si>
  <si>
    <t>Ride with Nick</t>
  </si>
  <si>
    <t>http://app.strava.com/activities/143473981</t>
  </si>
  <si>
    <t>http://app.strava.com/activities/144335514/overview</t>
  </si>
  <si>
    <t>Most of Rev3 Half</t>
  </si>
  <si>
    <t>Just a Couple of Hills</t>
  </si>
  <si>
    <t>http://app.strava.com/activities/145446239</t>
  </si>
  <si>
    <t>http://app.strava.com/activities/146218031</t>
  </si>
  <si>
    <t>Towards Boat House</t>
  </si>
  <si>
    <t>YNHH Highland 4m</t>
  </si>
  <si>
    <t>http://app.strava.com/activities/146945319/overview</t>
  </si>
  <si>
    <t>Rev3 Run Course</t>
  </si>
  <si>
    <t xml:space="preserve">Moyf to Ynnh </t>
  </si>
  <si>
    <t>http://app.strava.com/activities/148938504</t>
  </si>
  <si>
    <t>http://app.strava.com/activities/149212070</t>
  </si>
  <si>
    <t>Middlebury Garage to Home</t>
  </si>
  <si>
    <t xml:space="preserve">Random </t>
  </si>
  <si>
    <t>http://app.strava.com/activities/150242027</t>
  </si>
  <si>
    <t>Quassy, Bantam, Waramaug, Quassy</t>
  </si>
  <si>
    <t>http://app.strava.com/activities/151015636</t>
  </si>
  <si>
    <t>http://app.strava.com/activities/151776890</t>
  </si>
  <si>
    <t>Altera3</t>
  </si>
  <si>
    <t>http://app.strava.com/activities/154230784</t>
  </si>
  <si>
    <t>http://app.strava.com/activities/154604112</t>
  </si>
  <si>
    <t>Fr</t>
  </si>
  <si>
    <t>http://app.strava.com/activities/154890532</t>
  </si>
  <si>
    <t>http://app.strava.com/activities/155804364</t>
  </si>
  <si>
    <t>http://app.strava.com/activities/155903601</t>
  </si>
  <si>
    <t>MV Run</t>
  </si>
  <si>
    <t>http://app.strava.com/activities/156697591</t>
  </si>
  <si>
    <t>MV</t>
  </si>
  <si>
    <t>MV Bike Back from Rental</t>
  </si>
  <si>
    <t>http://app.strava.com/activities/156880577</t>
  </si>
  <si>
    <t>MV Bike With Boys</t>
  </si>
  <si>
    <t>http://app.strava.com/activities/157153774</t>
  </si>
  <si>
    <t>MV Bike to Beach</t>
  </si>
  <si>
    <t>http://app.strava.com/activities/157189138</t>
  </si>
  <si>
    <t>MV Bike Back from Beach</t>
  </si>
  <si>
    <t>http://app.strava.com/activities/157542754</t>
  </si>
  <si>
    <t>Wet</t>
  </si>
  <si>
    <t>Canal Trail plus next section</t>
  </si>
  <si>
    <t>Just Ride</t>
  </si>
  <si>
    <t>http://app.strava.com/activities/158890731</t>
  </si>
  <si>
    <t>Airport Runabout</t>
  </si>
  <si>
    <t>http://app.strava.com/activities/159139255</t>
  </si>
  <si>
    <t>5x1 mile at 8:30</t>
  </si>
  <si>
    <t>http://app.strava.com/activities/160296076/overview</t>
  </si>
  <si>
    <t>http://app.strava.com/activities/162025078</t>
  </si>
  <si>
    <t>Was going to be a 100 but not</t>
  </si>
  <si>
    <t>2 flat tires</t>
  </si>
  <si>
    <t>Changed tire and test out bike</t>
  </si>
  <si>
    <t>http://app.strava.com/activities/162902425</t>
  </si>
  <si>
    <t>IMMT</t>
  </si>
  <si>
    <t>Ironman Mont Tremblant</t>
  </si>
  <si>
    <t>Tremblant Random</t>
  </si>
  <si>
    <t>Tremblant first 10</t>
  </si>
  <si>
    <t>http://app.strava.com/activities/165645693</t>
  </si>
  <si>
    <t>http://app.strava.com/activities/165645668</t>
  </si>
  <si>
    <t>http://app.strava.com/activities/165646551</t>
  </si>
  <si>
    <t>Double Bike Loop</t>
  </si>
  <si>
    <t>Easy Lunch Ride</t>
  </si>
  <si>
    <t>Virginia Beach Ride 1</t>
  </si>
  <si>
    <t>http://app.strava.com/activities/168877355</t>
  </si>
  <si>
    <t>Virginia Beach to NC</t>
  </si>
  <si>
    <t>http://app.strava.com/activities/169772814</t>
  </si>
  <si>
    <t>Virginia Beach Run</t>
  </si>
  <si>
    <t>http://app.strava.com/activities/170705917</t>
  </si>
  <si>
    <t>http://app.strava.com/activities/170705914</t>
  </si>
  <si>
    <t>Crazy</t>
  </si>
  <si>
    <t>http://app.strava.com/activities/171753522</t>
  </si>
  <si>
    <t>http://app.strava.com/activities/172127219</t>
  </si>
  <si>
    <t>Hoka</t>
  </si>
  <si>
    <t>http://app.strava.com/activities/173035345</t>
  </si>
  <si>
    <t>http://app.strava.com/activities/173890137</t>
  </si>
  <si>
    <t>389 Plus Griskus Sprint</t>
  </si>
  <si>
    <t>http://app.strava.com/activities/174809411</t>
  </si>
  <si>
    <t>5 minute warmup and 8x7:41 with 90 sec breaks</t>
  </si>
  <si>
    <t>Foggy</t>
  </si>
  <si>
    <t>http://app.strava.com/activities/175733537</t>
  </si>
  <si>
    <t>http://app.strava.com/activities/176020569</t>
  </si>
  <si>
    <t>MV Total</t>
  </si>
  <si>
    <t>IMMT Total</t>
  </si>
  <si>
    <t>2014 Total</t>
  </si>
  <si>
    <t>2009 Total</t>
  </si>
  <si>
    <t>2002 Total</t>
  </si>
  <si>
    <t>2001 Total</t>
  </si>
  <si>
    <t>9-Weights Count</t>
  </si>
  <si>
    <t>9-Weights Avg Dist</t>
  </si>
  <si>
    <t>9-Weights MinD</t>
  </si>
  <si>
    <t>9-Weights MaxD</t>
  </si>
  <si>
    <t>9-Weights Avg Pace</t>
  </si>
  <si>
    <t>9-Weights Avg Rest</t>
  </si>
  <si>
    <t>Boat House</t>
  </si>
  <si>
    <t>UJ House to Lake Waramaug Loop</t>
  </si>
  <si>
    <t>Waramaug 100 via 254</t>
  </si>
  <si>
    <t>Waramaug 50</t>
  </si>
  <si>
    <t>http://app.strava.com/activities/178242742</t>
  </si>
  <si>
    <t>http://app.strava.com/activities/178776014/overview</t>
  </si>
  <si>
    <t>Pre IMMT swim</t>
  </si>
  <si>
    <t>IMMT Pre-Ride</t>
  </si>
  <si>
    <t>http://app.strava.com/activities/180921968</t>
  </si>
  <si>
    <t>http://app.strava.com/activities/182213511</t>
  </si>
  <si>
    <t>http://app.strava.com/activities/182217636</t>
  </si>
  <si>
    <t>Ironman Lake Placid</t>
  </si>
  <si>
    <t>IMLP Warmup</t>
  </si>
  <si>
    <t>n/a</t>
  </si>
  <si>
    <t>http://app.strava.com/activities/183826693</t>
  </si>
  <si>
    <t>http://app.strava.com/activities/185197205</t>
  </si>
  <si>
    <t>http://app.strava.com/activities/187836672</t>
  </si>
  <si>
    <t>MG to Home via Artillary</t>
  </si>
  <si>
    <t>http://app.strava.com/activities/190141817</t>
  </si>
  <si>
    <t>Home to MG via Lake Winnemaug</t>
  </si>
  <si>
    <t>http://app.strava.com/activities/191379767</t>
  </si>
  <si>
    <t>Hudson</t>
  </si>
  <si>
    <t>LONG LONG SWIM</t>
  </si>
  <si>
    <t>http://app.strava.com/activities/193403127</t>
  </si>
  <si>
    <t>Rt6 Loop</t>
  </si>
  <si>
    <t>http://app.strava.com/activities/193520524</t>
  </si>
  <si>
    <t>Pies &amp; Pints 5k</t>
  </si>
  <si>
    <t>http://app.strava.com/activities/194687822</t>
  </si>
  <si>
    <t>YNYY Random</t>
  </si>
  <si>
    <t>http://app.strava.com/activities/196635562</t>
  </si>
  <si>
    <t>Southbury Random</t>
  </si>
  <si>
    <t>http://app.strava.com/activities/197611598</t>
  </si>
  <si>
    <t>http://app.strava.com/activities/199696607</t>
  </si>
  <si>
    <t>http://app.strava.com/activities/200865941</t>
  </si>
  <si>
    <t>JRA - Just Riding Around</t>
  </si>
  <si>
    <t>http://app.strava.com/activities/203604989</t>
  </si>
  <si>
    <t>http://app.strava.com/activities/204496998</t>
  </si>
  <si>
    <t>YNHH East Rock Rd</t>
  </si>
  <si>
    <t>http://app.strava.com/activities/205636802</t>
  </si>
  <si>
    <t>Lake Zoar</t>
  </si>
  <si>
    <t>http://app.strava.com/activities/206447537</t>
  </si>
  <si>
    <t>YNHH - Zone 2 Half Hour</t>
  </si>
  <si>
    <t>http://app.strava.com/activities/207275392</t>
  </si>
  <si>
    <t>Zone 2 Lunch Run</t>
  </si>
  <si>
    <t>http://app.strava.com/activities/208428809</t>
  </si>
  <si>
    <t>Library 5k</t>
  </si>
  <si>
    <t>Run with Logan http://app.strava.com/activities/209269717</t>
  </si>
  <si>
    <t>http://app.strava.com/activities/210426222</t>
  </si>
  <si>
    <t>Round the Hood</t>
  </si>
  <si>
    <t>http://app.strava.com/activities/211116847</t>
  </si>
  <si>
    <t>YNHH-Munson Loop</t>
  </si>
  <si>
    <t>http://app.strava.com/activities/212368289</t>
  </si>
  <si>
    <t>http://app.strava.com/activities/213578423</t>
  </si>
  <si>
    <t>http://app.strava.com/activities/213947315</t>
  </si>
  <si>
    <t>http://app.strava.com/activities/214714413 Ride with Greg</t>
  </si>
  <si>
    <t>http://app.strava.com/activities/215513396</t>
  </si>
  <si>
    <t>http://app.strava.com/activities/216550613</t>
  </si>
  <si>
    <t>http://app.strava.com/activities/218165388</t>
  </si>
  <si>
    <t>Tranquility Fenn Home</t>
  </si>
  <si>
    <t>http://app.strava.com/activities/219176492</t>
  </si>
  <si>
    <t>Tarpon Challenge week 1 wkout 1</t>
  </si>
  <si>
    <t>Had to cut short for work</t>
  </si>
  <si>
    <t>Southern</t>
  </si>
  <si>
    <t>Treadmill Hills</t>
  </si>
  <si>
    <t>Southbury Turkey Trot</t>
  </si>
  <si>
    <t>Zone 2</t>
  </si>
  <si>
    <t>Around</t>
  </si>
  <si>
    <t>G7</t>
  </si>
  <si>
    <t>Mirey Dam Run</t>
  </si>
  <si>
    <t>Lake Elise Judd Hill Loop</t>
  </si>
  <si>
    <t>Brookfield New Years</t>
  </si>
  <si>
    <t>Fridged</t>
  </si>
  <si>
    <t>MRC Double Loop</t>
  </si>
  <si>
    <t>MRC Loop</t>
  </si>
  <si>
    <t>Munson + Fenn's Pond</t>
  </si>
  <si>
    <t>CEM</t>
  </si>
  <si>
    <t>Adidas</t>
  </si>
  <si>
    <t>Clifton</t>
  </si>
  <si>
    <t>New Canaan</t>
  </si>
  <si>
    <t>Outside!!!!</t>
  </si>
  <si>
    <t>Hurt Foot</t>
  </si>
  <si>
    <t>Foot Hurting</t>
  </si>
  <si>
    <t>Loop of quassy plus whatever to make it 8</t>
  </si>
  <si>
    <t>200s</t>
  </si>
  <si>
    <t>Savin Rock Marathon</t>
  </si>
  <si>
    <t>Griskus to Nettletown</t>
  </si>
  <si>
    <t>Glenwood Loop</t>
  </si>
  <si>
    <t>Masters Swim Class</t>
  </si>
  <si>
    <t>RedAdidas</t>
  </si>
  <si>
    <t>Fenn's Pond and then some</t>
  </si>
  <si>
    <t>Misty</t>
  </si>
  <si>
    <t>WI John Nolen</t>
  </si>
  <si>
    <t>Mad</t>
  </si>
  <si>
    <t>Lake Manona Loop</t>
  </si>
  <si>
    <t>WI Random</t>
  </si>
  <si>
    <t>WI Trail Run</t>
  </si>
  <si>
    <t>Epic To John Nolen</t>
  </si>
  <si>
    <t>Rev3 Minus Out and Back</t>
  </si>
  <si>
    <t>PHS Masters Swim</t>
  </si>
  <si>
    <t>YNHH Hill Run</t>
  </si>
  <si>
    <t>PHS Lap Swim</t>
  </si>
  <si>
    <t>Reverse Quassy Loop</t>
  </si>
  <si>
    <t>Challenge Olympic Run Course</t>
  </si>
  <si>
    <t>https://www.strava.com/activities/297323394#kudos</t>
  </si>
  <si>
    <t>https://connect.garmin.com/modern/activity/765550969</t>
  </si>
  <si>
    <t>Mojy to Work</t>
  </si>
  <si>
    <t>https://www.strava.com/activities/302944975</t>
  </si>
  <si>
    <t>Work to Mojy</t>
  </si>
  <si>
    <t>https://www.strava.com/activities/303296947</t>
  </si>
  <si>
    <t>https://www.strava.com/activities/303763998</t>
  </si>
  <si>
    <t>https://www.strava.com/activities/305076068/analysis</t>
  </si>
  <si>
    <t>https://www.strava.com/activities/306376410</t>
  </si>
  <si>
    <t>Madison Runabout</t>
  </si>
  <si>
    <t>https://www.strava.com/activities/307886260</t>
  </si>
  <si>
    <t>Madison Hills</t>
  </si>
  <si>
    <t>https://www.strava.com/activities/308759415</t>
  </si>
  <si>
    <t>Bonk Station</t>
  </si>
  <si>
    <t>https://www.strava.com/activities/309598903</t>
  </si>
  <si>
    <t>Rubber Duck 5k</t>
  </si>
  <si>
    <t>https://www.strava.com/activities/310053486</t>
  </si>
  <si>
    <t>GII to Dock</t>
  </si>
  <si>
    <t>https://www.strava.com/activities/310633564</t>
  </si>
  <si>
    <t>Rev3 Quassy Bike</t>
  </si>
  <si>
    <t>https://www.strava.com/activities/310854677</t>
  </si>
  <si>
    <t>Watch issues</t>
  </si>
  <si>
    <t>https://www.strava.com/activities/312755709</t>
  </si>
  <si>
    <t>Work Hill Backwards</t>
  </si>
  <si>
    <t>https://www.strava.com/activities/313588061</t>
  </si>
  <si>
    <t>Flanders ShortCut</t>
  </si>
  <si>
    <t>https://www.strava.com/activities/314167910</t>
  </si>
  <si>
    <t>https://www.strava.com/activities/314234730/analysis</t>
  </si>
  <si>
    <t>Waramaug and Rev254</t>
  </si>
  <si>
    <t>https://www.strava.com/activities/315602573</t>
  </si>
  <si>
    <t>https://www.strava.com/activities/315602575</t>
  </si>
  <si>
    <t>https://www.strava.com/activities/317451619</t>
  </si>
  <si>
    <t>https://www.strava.com/activities/325399612</t>
  </si>
  <si>
    <t>https://www.strava.com/activities/327377810</t>
  </si>
  <si>
    <t>Gjr to Quassy</t>
  </si>
  <si>
    <t>https://www.strava.com/activities/327875067</t>
  </si>
  <si>
    <t>Ride to MA</t>
  </si>
  <si>
    <t>https://www.strava.com/activities/328687860/overview</t>
  </si>
  <si>
    <t>Brick Run to 389</t>
  </si>
  <si>
    <t>https://www.strava.com/activities/329532024</t>
  </si>
  <si>
    <t>Couldn't get HR up</t>
  </si>
  <si>
    <t>Bahamas</t>
  </si>
  <si>
    <t>Paridise Beach</t>
  </si>
  <si>
    <t>https://www.strava.com/activities/331545813</t>
  </si>
  <si>
    <t>Bahama Bridges</t>
  </si>
  <si>
    <t>https://www.strava.com/activities/332017356</t>
  </si>
  <si>
    <t>Loops of Waramaug</t>
  </si>
  <si>
    <t>https://www.strava.com/activities/334341157</t>
  </si>
  <si>
    <t>random</t>
  </si>
  <si>
    <t>https://www.strava.com/activities/335146824</t>
  </si>
  <si>
    <t>https://www.strava.com/activities/336047433</t>
  </si>
  <si>
    <t>https://www.strava.com/activities/336460345</t>
  </si>
  <si>
    <t>https://www.strava.com/activities/338355800/overview</t>
  </si>
  <si>
    <t>https://www.strava.com/activities/339583705</t>
  </si>
  <si>
    <t>Swim with Connor</t>
  </si>
  <si>
    <t>Jr. to Sandy Beach Dock</t>
  </si>
  <si>
    <t>Thundering</t>
  </si>
  <si>
    <t>With C</t>
  </si>
  <si>
    <t>Muggy</t>
  </si>
  <si>
    <t>https://www.strava.com/activities/343675834</t>
  </si>
  <si>
    <t>Jr. to Quassy</t>
  </si>
  <si>
    <t>Sperm Loop</t>
  </si>
  <si>
    <t>https://www.strava.com/activities/348084865</t>
  </si>
  <si>
    <t>https://connect.garmin.com/modern/activity/837977266</t>
  </si>
  <si>
    <t>https://www.strava.com/activities/349457042</t>
  </si>
  <si>
    <t>Training Swim Mirror Lake</t>
  </si>
  <si>
    <t>LP Run Course on Bike</t>
  </si>
  <si>
    <t>Quick Run</t>
  </si>
  <si>
    <t>https://www.strava.com/activities/354921448</t>
  </si>
  <si>
    <t>https://www.strava.com/activities/354921512</t>
  </si>
  <si>
    <t>t2</t>
  </si>
  <si>
    <t>https://www.strava.com/activities/354921473</t>
  </si>
  <si>
    <t>https://www.strava.com/activities/358292762</t>
  </si>
  <si>
    <t>MV to Beach</t>
  </si>
  <si>
    <t>MV to End of South Beach</t>
  </si>
  <si>
    <t>MV to State Beach</t>
  </si>
  <si>
    <t>MV Home from State Beach</t>
  </si>
  <si>
    <t>MV Ride around</t>
  </si>
  <si>
    <t>Cascadia</t>
  </si>
  <si>
    <t>Bridal Trail - Oxford</t>
  </si>
  <si>
    <t>Flanders WhYelWh</t>
  </si>
  <si>
    <t>https://www.strava.com/activities/374172566</t>
  </si>
  <si>
    <t>TrailAdidas</t>
  </si>
  <si>
    <t>Flanders WhClock Plus</t>
  </si>
  <si>
    <t>https://www.strava.com/activities/375664772</t>
  </si>
  <si>
    <t>Marsh Botantical Gardens</t>
  </si>
  <si>
    <t>https://www.strava.com/activities/378665847</t>
  </si>
  <si>
    <t>Lake Elise 5 Miler</t>
  </si>
  <si>
    <t>A21didas</t>
  </si>
  <si>
    <t>BridalTrail2HopBrook</t>
  </si>
  <si>
    <t>https://www.strava.com/activities/380933738</t>
  </si>
  <si>
    <t>YNHH 5k</t>
  </si>
  <si>
    <t>BridalTrail-67</t>
  </si>
  <si>
    <t>Flanders White/Red/White</t>
  </si>
  <si>
    <t>Flanders Half and Half</t>
  </si>
  <si>
    <t>Bites Warmup</t>
  </si>
  <si>
    <t>Bimbler Bites</t>
  </si>
  <si>
    <t>Flanders Quassy Loop</t>
  </si>
  <si>
    <t>Southbury Bend in the River</t>
  </si>
  <si>
    <t>Bimbler's Bluff 50k</t>
  </si>
  <si>
    <t>fucked up my calf</t>
  </si>
  <si>
    <t>Shaddock Bridal Path</t>
  </si>
  <si>
    <t>https://connect.garmin.com/modern/activity/955674161</t>
  </si>
  <si>
    <t>Dirt to Flanders</t>
  </si>
  <si>
    <t>Munson Loop</t>
  </si>
  <si>
    <t>First Run Back</t>
  </si>
  <si>
    <t>Ride with Greg</t>
  </si>
  <si>
    <t>Flanders White/Yellow</t>
  </si>
  <si>
    <t>Jingle Bell 5k</t>
  </si>
  <si>
    <t>Ran with Hunter</t>
  </si>
  <si>
    <t>Long Flanders Dirt</t>
  </si>
  <si>
    <t>Middlebury Garage</t>
  </si>
  <si>
    <t>YNHH East Rock Random</t>
  </si>
  <si>
    <t>https://www.strava.com/activities/337705130</t>
  </si>
  <si>
    <t>Griskus</t>
  </si>
  <si>
    <t>Flanders 5k</t>
  </si>
  <si>
    <t>https://www.strava.com/activities/324170319</t>
  </si>
  <si>
    <t>spin class</t>
  </si>
  <si>
    <t>Miss Porter Runaround</t>
  </si>
  <si>
    <t>Flanders White/Yellow/Blue</t>
  </si>
  <si>
    <t>Zwift-Richmond</t>
  </si>
  <si>
    <t>1000 yards</t>
  </si>
  <si>
    <t>not pretty</t>
  </si>
  <si>
    <t>Zwift-Watopia</t>
  </si>
  <si>
    <t>calf hurts</t>
  </si>
  <si>
    <t>onCloud</t>
  </si>
  <si>
    <t>snowed</t>
  </si>
  <si>
    <t>No Calf PAIN!!!!!!!</t>
  </si>
  <si>
    <t>FTP Test</t>
  </si>
  <si>
    <t>BrAdRed</t>
  </si>
  <si>
    <t>West Rocks</t>
  </si>
  <si>
    <t>Taft Runabou</t>
  </si>
  <si>
    <t>YNHH Highland Star Loop</t>
  </si>
  <si>
    <t>Random Bridal Trail</t>
  </si>
  <si>
    <t>https://www.strava.com/activities/520292423</t>
  </si>
  <si>
    <t>Ion Bank 5k</t>
  </si>
  <si>
    <t>Zwift Mountain Pass</t>
  </si>
  <si>
    <t>Yale 25Y Pool</t>
  </si>
  <si>
    <t>YNHH-4Miler</t>
  </si>
  <si>
    <t>1500 strait</t>
  </si>
  <si>
    <t>Jon's Short Mix</t>
  </si>
  <si>
    <t>Last R3 Loop from Home</t>
  </si>
  <si>
    <t>Ladder to 10 min (5 start) 5 (40 sec on 20 off)</t>
  </si>
  <si>
    <t>https://www.strava.com/activities/530918244</t>
  </si>
  <si>
    <t>Zwift FTP Build Day1</t>
  </si>
  <si>
    <t>All the Hills Loop</t>
  </si>
  <si>
    <t>Run with Panthers 5k</t>
  </si>
  <si>
    <t>Cruise Run</t>
  </si>
  <si>
    <t>Ups &amp; Downs</t>
  </si>
  <si>
    <t>Around the Horn</t>
  </si>
  <si>
    <t>Black Rock Bail Out</t>
  </si>
  <si>
    <t>http://www.strava.com/activities/561963732#</t>
  </si>
  <si>
    <t>Outside</t>
  </si>
  <si>
    <t>Munson quick brick</t>
  </si>
  <si>
    <t>Weslyan Swim Meet Run</t>
  </si>
  <si>
    <t>Brookfield Swim Meet Run</t>
  </si>
  <si>
    <t>VazeePrism</t>
  </si>
  <si>
    <t>The Lasso</t>
  </si>
  <si>
    <t>Central Rd Detour</t>
  </si>
  <si>
    <t>From Home Rev3 Olympic</t>
  </si>
  <si>
    <t>Artiliary Loop</t>
  </si>
  <si>
    <t>sucked</t>
  </si>
  <si>
    <t>YNHH Bend Loop</t>
  </si>
  <si>
    <t>Home Short Bike Path Loop</t>
  </si>
  <si>
    <t>Hard Hill Loop</t>
  </si>
  <si>
    <t>Ginga Tryout</t>
  </si>
  <si>
    <t>VazeePrism Total</t>
  </si>
  <si>
    <t>Adidas Total</t>
  </si>
  <si>
    <t>BrAdRed Total</t>
  </si>
  <si>
    <t>onCloud Total</t>
  </si>
  <si>
    <t>Cascadia Total</t>
  </si>
  <si>
    <t>RedAdidas Total</t>
  </si>
  <si>
    <t>A21didas Total</t>
  </si>
  <si>
    <t>TrailAdidas Total</t>
  </si>
  <si>
    <t>Clifton Total</t>
  </si>
  <si>
    <t>G7 Total</t>
  </si>
  <si>
    <t>Mad Total</t>
  </si>
  <si>
    <t>Bahamas Total</t>
  </si>
  <si>
    <t>Hudson Total</t>
  </si>
  <si>
    <t>2016 Total</t>
  </si>
  <si>
    <t>2015 Total</t>
  </si>
  <si>
    <t>Legs were sore</t>
  </si>
  <si>
    <t>Flanders Trail 5k</t>
  </si>
  <si>
    <t>Boat House Swim</t>
  </si>
  <si>
    <t>Morning Hills</t>
  </si>
  <si>
    <t>https://www.strava.com/activities/611871113/overview</t>
  </si>
  <si>
    <t>Lasso to Meadowview</t>
  </si>
  <si>
    <t>Lake 2 Lake</t>
  </si>
  <si>
    <t>https://www.strava.com/activities/614250150</t>
  </si>
  <si>
    <t>Swam with Logan</t>
  </si>
  <si>
    <t>https://www.strava.com/activities/616228626</t>
  </si>
  <si>
    <t>https://www.strava.com/activities/617090014/segments/15061413229</t>
  </si>
  <si>
    <t>https://www.strava.com/activities/617671696</t>
  </si>
  <si>
    <t>YNHH Science Park Loop</t>
  </si>
  <si>
    <t>https://www.strava.com/activities/618367504</t>
  </si>
  <si>
    <t>Zoar 34 and more</t>
  </si>
  <si>
    <t>https://www.strava.com/activities/619408773/segments/15112644054</t>
  </si>
  <si>
    <t>NBFreshFoam</t>
  </si>
  <si>
    <t>East Hartford Swim Meet</t>
  </si>
  <si>
    <t>https://www.strava.com/activities/621313828</t>
  </si>
  <si>
    <t>Canal Trail from Quinnipiac</t>
  </si>
  <si>
    <t>https://www.strava.com/activities/622983954</t>
  </si>
  <si>
    <t>https://www.strava.com/activities/623339927</t>
  </si>
  <si>
    <t>https://www.strava.com/activities/623999216/overview</t>
  </si>
  <si>
    <t>https://www.strava.com/activities/624704933</t>
  </si>
  <si>
    <t>https://www.strava.com/activities/625452421</t>
  </si>
  <si>
    <t>https://www.strava.com/activities/625994372</t>
  </si>
  <si>
    <t>https://www.strava.com/activities/626591213</t>
  </si>
  <si>
    <t>https://www.strava.com/activities/626733359/overview</t>
  </si>
  <si>
    <t>Uphill all the way</t>
  </si>
  <si>
    <t>https://www.strava.com/activities/629128098</t>
  </si>
  <si>
    <t>Relay with Logan/Nolan</t>
  </si>
  <si>
    <t>Lower 10k</t>
  </si>
  <si>
    <t>https://www.strava.com/activities/634034440</t>
  </si>
  <si>
    <t>https://www.strava.com/activities/634306785/overview</t>
  </si>
  <si>
    <t>Taft to Gtown to Flanders</t>
  </si>
  <si>
    <t>End of Bike Path</t>
  </si>
  <si>
    <t>ride with boys</t>
  </si>
  <si>
    <t>https://www.strava.com/activities/636381950</t>
  </si>
  <si>
    <t>https://www.strava.com/activities/637551740</t>
  </si>
  <si>
    <t>Mitch's Dock to Sr Dock</t>
  </si>
  <si>
    <t>Sr Dock -&gt; Mitch Dock &amp; Back</t>
  </si>
  <si>
    <t>https://www.strava.com/activities/638314317/overview</t>
  </si>
  <si>
    <t>https://www.strava.com/activities/638597567</t>
  </si>
  <si>
    <t>https://www.strava.com/activities/639423865</t>
  </si>
  <si>
    <t>Gjr to MRA</t>
  </si>
  <si>
    <t>https://www.strava.com/activities/640535731</t>
  </si>
  <si>
    <t>https://www.strava.com/activities/641664676</t>
  </si>
  <si>
    <t>Hopkins Inn Triathlon</t>
  </si>
  <si>
    <t>https://www.strava.com/activities/642844050</t>
  </si>
  <si>
    <t>Hurlbut 100</t>
  </si>
  <si>
    <t>https://www.strava.com/activities/644258497</t>
  </si>
  <si>
    <t>https://www.strava.com/activities/646337259</t>
  </si>
  <si>
    <t>https://www.strava.com/activities/649524046</t>
  </si>
  <si>
    <t>ElderShiv</t>
  </si>
  <si>
    <t>Around the Quassy</t>
  </si>
  <si>
    <t>no wetsuit and windy</t>
  </si>
  <si>
    <t>67 -&gt; Waramaug -&gt; Bantam -&gt; Score</t>
  </si>
  <si>
    <t>https://www.strava.com/activities/652168043</t>
  </si>
  <si>
    <t>fenn's Pond</t>
  </si>
  <si>
    <t>https://www.strava.com/activities/655070642</t>
  </si>
  <si>
    <t>lake</t>
  </si>
  <si>
    <t>Jr -&gt; Boat House -&gt; Dock -&gt; Jr</t>
  </si>
  <si>
    <t>https://www.strava.com/activities/656216344/laps</t>
  </si>
  <si>
    <t>http://smashrun.com/bckeane/run/5313480</t>
  </si>
  <si>
    <t>https://www.strava.com/activities/657812167</t>
  </si>
  <si>
    <t>https://www.strava.com/activities/658442687</t>
  </si>
  <si>
    <t>Atlantis</t>
  </si>
  <si>
    <t>Atlantis Swim</t>
  </si>
  <si>
    <t>https://www.strava.com/activities/665904362</t>
  </si>
  <si>
    <t>https://www.strava.com/activities/666495279</t>
  </si>
  <si>
    <t>https://connect.garmin.com/modern/activity/1292397455</t>
  </si>
  <si>
    <t>Taper Ride</t>
  </si>
  <si>
    <t>https://connect.garmin.com/modern/activity/1292918822</t>
  </si>
  <si>
    <t>https://www.strava.com/activities/670183908</t>
  </si>
  <si>
    <t>https://www.strava.com/activities/675620460</t>
  </si>
  <si>
    <t>https://www.strava.com/activities/675818841</t>
  </si>
  <si>
    <t>https://www.strava.com/activities/679139132</t>
  </si>
  <si>
    <t>Tremblant</t>
  </si>
  <si>
    <t>Tremblant Swim</t>
  </si>
  <si>
    <t>https://connect.garmin.com/modern/activity/1311347390</t>
  </si>
  <si>
    <t>Leg Check in Tremblant</t>
  </si>
  <si>
    <t>https://www.strava.com/activities/681863844</t>
  </si>
  <si>
    <t>Coffee Boat Swim</t>
  </si>
  <si>
    <t>https://connect.garmin.com/modern/activity/1312541183</t>
  </si>
  <si>
    <t>Rain &amp; Wind</t>
  </si>
  <si>
    <t>https://www.strava.com/activities/684504919</t>
  </si>
  <si>
    <t>Random Run with Nolan</t>
  </si>
  <si>
    <t>https://www.strava.com/activities/692270490</t>
  </si>
  <si>
    <t>https://www.strava.com/activities/705865793</t>
  </si>
  <si>
    <t>https://www.strava.com/activities/706208856</t>
  </si>
  <si>
    <t>Soccer Pre Run - Farmington</t>
  </si>
  <si>
    <t>https://www.strava.com/activities/711272116</t>
  </si>
  <si>
    <t>https://www.strava.com/activities/714450609</t>
  </si>
  <si>
    <t>Scott</t>
  </si>
  <si>
    <t>Flanders White Trail</t>
  </si>
  <si>
    <t>https://www.strava.com/activities/726823078</t>
  </si>
  <si>
    <t>road with Chris</t>
  </si>
  <si>
    <t>Scrubs ep 1&amp;2</t>
  </si>
  <si>
    <t>ghost</t>
  </si>
  <si>
    <t>Austin Run</t>
  </si>
  <si>
    <t xml:space="preserve">PHS </t>
  </si>
  <si>
    <t>Turkey Trot</t>
  </si>
  <si>
    <t>Bunker Hill &amp; Back</t>
  </si>
  <si>
    <t>Harvest Ramble</t>
  </si>
  <si>
    <t>Reverse Griskus Sprint</t>
  </si>
  <si>
    <t>Guppy Week 1 Wkout 1</t>
  </si>
  <si>
    <t>Guppy Week 1 Wkout 2</t>
  </si>
  <si>
    <t>5.7 and go</t>
  </si>
  <si>
    <t>5.8 and go</t>
  </si>
  <si>
    <t>PreSoccer Run</t>
  </si>
  <si>
    <t>https://www.strava.com/activities/700404448</t>
  </si>
  <si>
    <t>Long Way Middlebury Garage</t>
  </si>
  <si>
    <t>https://www.strava.com/activities/674349956</t>
  </si>
  <si>
    <t>5.9 and go</t>
  </si>
  <si>
    <t>6.0 and go</t>
  </si>
  <si>
    <t>6.1 and go</t>
  </si>
  <si>
    <t>6.2 and go</t>
  </si>
  <si>
    <t>389 Treadmill</t>
  </si>
  <si>
    <t>ynhh</t>
  </si>
  <si>
    <t>Zwift Watopia</t>
  </si>
  <si>
    <t>YNHH Prospect Hill Loop</t>
  </si>
  <si>
    <t>https://www.strava.com/activities/813003654</t>
  </si>
  <si>
    <t>Iso2</t>
  </si>
  <si>
    <t>YNHH Bike Path 4 Miler</t>
  </si>
  <si>
    <t>https://www.strava.com/activities/814007158</t>
  </si>
  <si>
    <t>Iso2 Total</t>
  </si>
  <si>
    <t>Scott Total</t>
  </si>
  <si>
    <t>Tremblant Total</t>
  </si>
  <si>
    <t>ElderShiv Total</t>
  </si>
  <si>
    <t>PHS  Total</t>
  </si>
  <si>
    <t>Atlantis Total</t>
  </si>
  <si>
    <t>Jon's Mix</t>
  </si>
  <si>
    <t>inside</t>
  </si>
  <si>
    <t>AltraBlue</t>
  </si>
  <si>
    <t>https://www.strava.com/activities/825487175</t>
  </si>
  <si>
    <t>neck problems</t>
  </si>
  <si>
    <t>Zwift Hunter's Challenge - Cadance Challenge</t>
  </si>
  <si>
    <t>didn't sync</t>
  </si>
  <si>
    <t>YNHH Hill Loop</t>
  </si>
  <si>
    <t>https://www.strava.com/activities/834096844</t>
  </si>
  <si>
    <t>https://www.strava.com/activities/829721746</t>
  </si>
  <si>
    <t>https://www.strava.com/activities/838363086</t>
  </si>
  <si>
    <t>https://www.strava.com/activities/844015916</t>
  </si>
  <si>
    <t>Breakneck Circle</t>
  </si>
  <si>
    <t>https://www.strava.com/activities/846131426</t>
  </si>
  <si>
    <t>Zwift Volcano</t>
  </si>
  <si>
    <t>https://www.strava.com/activities/851168897/overview</t>
  </si>
  <si>
    <t>https://connect.garmin.com/modern/activity/1556323754</t>
  </si>
  <si>
    <t>https://www.strava.com/activities/856442742</t>
  </si>
  <si>
    <t>https://www.strava.com/activities/859647873</t>
  </si>
  <si>
    <t>Zwift London</t>
  </si>
  <si>
    <t>Blizzard w/Thundersnow</t>
  </si>
  <si>
    <t>class</t>
  </si>
  <si>
    <t>RUN</t>
  </si>
  <si>
    <t>BIKE</t>
  </si>
  <si>
    <t>Total Run</t>
  </si>
  <si>
    <t>Total Bike</t>
  </si>
  <si>
    <t>Quassy Half</t>
  </si>
  <si>
    <t>Ironman</t>
  </si>
  <si>
    <t>Nothing But Hill</t>
  </si>
  <si>
    <t>https://www.strava.com/activities/875937096</t>
  </si>
  <si>
    <t>https://www.strava.com/activities/879380507</t>
  </si>
  <si>
    <t>YellowNB</t>
  </si>
  <si>
    <t>https://www.strava.com/activities/880738173</t>
  </si>
  <si>
    <t>https://connect.garmin.com/modern/activity/1596375755</t>
  </si>
  <si>
    <t>Training Plan for Mont Tremblant</t>
  </si>
  <si>
    <t>YNHH Ogden 5er</t>
  </si>
  <si>
    <t>https://www.strava.com/activities/892397229/overview</t>
  </si>
  <si>
    <t>nope</t>
  </si>
  <si>
    <t>Escalante</t>
  </si>
  <si>
    <t>Do the 10er</t>
  </si>
  <si>
    <t>Chris Corbett 5k</t>
  </si>
  <si>
    <t>felt like crap</t>
  </si>
  <si>
    <t>YNHH Path 5 Miler</t>
  </si>
  <si>
    <t>Super Scout 5k</t>
  </si>
  <si>
    <t>R3 Short Friday Loop</t>
  </si>
  <si>
    <t>Brookfield 5k</t>
  </si>
  <si>
    <t>Wisconsin Run</t>
  </si>
  <si>
    <t>XGM Epic Half</t>
  </si>
  <si>
    <t>389 to Middlebury Garage</t>
  </si>
  <si>
    <t>PreSwimMeet</t>
  </si>
  <si>
    <t>Logan forgot his bag</t>
  </si>
  <si>
    <t>Scavenger Hunt</t>
  </si>
  <si>
    <t>https://www.strava.com/activities/987572990</t>
  </si>
  <si>
    <t>Ynhh Floor Bike</t>
  </si>
  <si>
    <t>Bee Sting Recovery Ride</t>
  </si>
  <si>
    <t>Cove Triangle</t>
  </si>
  <si>
    <t>Edgewood Pool</t>
  </si>
  <si>
    <t>no tracking</t>
  </si>
  <si>
    <t>Hills!</t>
  </si>
  <si>
    <t>RedEscalante</t>
  </si>
  <si>
    <t>Jr to Boathouse</t>
  </si>
  <si>
    <t>Choppy</t>
  </si>
  <si>
    <t>YNHH Goodrich St 4.5</t>
  </si>
  <si>
    <t>67 -&gt; LW -&gt; BL -&gt; Home</t>
  </si>
  <si>
    <t>rainy</t>
  </si>
  <si>
    <t>overcase</t>
  </si>
  <si>
    <t>YNB</t>
  </si>
  <si>
    <t>Ballentine Park Pre-Storm Run</t>
  </si>
  <si>
    <t>overcast</t>
  </si>
  <si>
    <t>https://www.strava.com/activities/1045418545</t>
  </si>
  <si>
    <t>https://www.strava.com/activities/1047069942</t>
  </si>
  <si>
    <t>https://connect.garmin.com/modern/activity/1812139200</t>
  </si>
  <si>
    <t>Cheshire Canal 100</t>
  </si>
  <si>
    <t>MV Loop</t>
  </si>
  <si>
    <t>MV-Bike</t>
  </si>
  <si>
    <t>Bike to State Beach</t>
  </si>
  <si>
    <t>BikeHome from State Beach</t>
  </si>
  <si>
    <t>State Beach Swim</t>
  </si>
  <si>
    <t>MV 5k</t>
  </si>
  <si>
    <t>Windmill</t>
  </si>
  <si>
    <t>Airport Loop</t>
  </si>
  <si>
    <t>chilly</t>
  </si>
  <si>
    <t>MV 10miler</t>
  </si>
  <si>
    <t>https://www.strava.com/activities/1060891834</t>
  </si>
  <si>
    <t>Long Way 389</t>
  </si>
  <si>
    <t>https://www.strava.com/activities/1064736767</t>
  </si>
  <si>
    <t>Long Fenn's to 389</t>
  </si>
  <si>
    <t>Jr to Nursing Dock</t>
  </si>
  <si>
    <t>Long Lasso</t>
  </si>
  <si>
    <t>https://www.strava.com/activities/1072489898</t>
  </si>
  <si>
    <t>Goodwin Park Swim Meet 5k</t>
  </si>
  <si>
    <t>https://www.strava.com/activities/1073223778</t>
  </si>
  <si>
    <t>YNHH Edward's Street Loop</t>
  </si>
  <si>
    <t>https://www.strava.com/activities/1076982231/overview</t>
  </si>
  <si>
    <t>https://www.strava.com/activities/1079632436/overview</t>
  </si>
  <si>
    <t>Double Lasso</t>
  </si>
  <si>
    <t>https://www.strava.com/activities/1082864573</t>
  </si>
  <si>
    <t>Short https://www.strava.com/activities/1084370967</t>
  </si>
  <si>
    <t>https://www.strava.com/activities/1086740353</t>
  </si>
  <si>
    <t>389 to Home</t>
  </si>
  <si>
    <t>https://connect.garmin.com/modern/activity/1867324209</t>
  </si>
  <si>
    <t>Lasso Loops</t>
  </si>
  <si>
    <t>https://connect.garmin.com/modern/activity/1869315193</t>
  </si>
  <si>
    <t>Eddy Dock x 2</t>
  </si>
  <si>
    <t>Swam with Brennan</t>
  </si>
  <si>
    <t>63 and 7 and 63</t>
  </si>
  <si>
    <t>https://connect.garmin.com/modern/activity/1872100070</t>
  </si>
  <si>
    <t>eddy Dock x 3</t>
  </si>
  <si>
    <t>swam with Nolan and Brennan</t>
  </si>
  <si>
    <t>https://connect.garmin.com/modern/activity/1885416678</t>
  </si>
  <si>
    <t>GreyEscalante</t>
  </si>
  <si>
    <t>https://connect.garmin.com/modern/activity/1888775243</t>
  </si>
  <si>
    <t>https://www.strava.com/activities/1115098969</t>
  </si>
  <si>
    <t>https://www.strava.com/activities/1116708710</t>
  </si>
  <si>
    <t>https://connect.garmin.com/modern/activity/1899773080</t>
  </si>
  <si>
    <t>https://connect.garmin.com/modern/activity/1905261812</t>
  </si>
  <si>
    <t>https://www.strava.com/activities/1126395404</t>
  </si>
  <si>
    <t>Taper</t>
  </si>
  <si>
    <t>Eddy Doc x3</t>
  </si>
  <si>
    <t>Pre-Ironman Ride</t>
  </si>
  <si>
    <t>Rain</t>
  </si>
  <si>
    <t>Trails</t>
  </si>
  <si>
    <t>Ran with Cascone</t>
  </si>
  <si>
    <t>https://connect.garmin.com/modern/activity/1963966443</t>
  </si>
  <si>
    <t>LonePeak</t>
  </si>
  <si>
    <t>Phillips Farm Trail Race</t>
  </si>
  <si>
    <t>YNHH Bike Path 5 Miler</t>
  </si>
  <si>
    <t>https://www.strava.com/activities/1194757529</t>
  </si>
  <si>
    <t>Flanders White/Orange/White</t>
  </si>
  <si>
    <t xml:space="preserve">Double Loop Flanders </t>
  </si>
  <si>
    <t>Flanders Random</t>
  </si>
  <si>
    <t>https://connect.garmin.com/modern/activity/2026844501</t>
  </si>
  <si>
    <t>Bridal Trail - 188</t>
  </si>
  <si>
    <t>Las Vegas Tableau 5k</t>
  </si>
  <si>
    <t xml:space="preserve">Tableau </t>
  </si>
  <si>
    <t>LightSpeed</t>
  </si>
  <si>
    <t>144 </t>
  </si>
  <si>
    <t>141 </t>
  </si>
  <si>
    <t>157 </t>
  </si>
  <si>
    <t>170 </t>
  </si>
  <si>
    <t>155 </t>
  </si>
  <si>
    <t>154 </t>
  </si>
  <si>
    <t>149 </t>
  </si>
  <si>
    <t>135 </t>
  </si>
  <si>
    <t>139 </t>
  </si>
  <si>
    <t>133 </t>
  </si>
  <si>
    <t>136 </t>
  </si>
  <si>
    <t>124 </t>
  </si>
  <si>
    <t>137 </t>
  </si>
  <si>
    <t>134 </t>
  </si>
  <si>
    <t>145 </t>
  </si>
  <si>
    <t>143 </t>
  </si>
  <si>
    <t>138 </t>
  </si>
  <si>
    <t>146 </t>
  </si>
  <si>
    <t>Watertown Harvest Ramble</t>
  </si>
  <si>
    <t>Woodbury Trail</t>
  </si>
  <si>
    <t>AltraOne</t>
  </si>
  <si>
    <t>RunZwift-Random</t>
  </si>
  <si>
    <t>first zwift run</t>
  </si>
  <si>
    <t>RunZwift-Richmond</t>
  </si>
  <si>
    <t>RunZwift-London</t>
  </si>
  <si>
    <t>ergo</t>
  </si>
  <si>
    <t>YNHH Ergo</t>
  </si>
  <si>
    <t>Breakneck Long Circle</t>
  </si>
  <si>
    <t>https://www.strava.com/activities/1380239406</t>
  </si>
  <si>
    <t>RunZwift</t>
  </si>
  <si>
    <t>Glitchy…watch data instead</t>
  </si>
  <si>
    <t>zwift glitchy - says 5.4 miles in 20 mins</t>
  </si>
  <si>
    <t>AeroPositionAlltheWay</t>
  </si>
  <si>
    <t>Ran with Mike B</t>
  </si>
  <si>
    <t>Zwift</t>
  </si>
  <si>
    <t>Stryd foot pod</t>
  </si>
  <si>
    <t>Backhalf Quassy from HS</t>
  </si>
  <si>
    <t>Ran with Cmartin</t>
  </si>
  <si>
    <t>Zwift 7.6 Treadmill 8.25 Garmin 8.6</t>
  </si>
  <si>
    <t>YNHH Stationary Bike</t>
  </si>
  <si>
    <t>YNHH Edgerton Park Loop</t>
  </si>
  <si>
    <t>Zwift Run - 4x800 Speed Work</t>
  </si>
  <si>
    <t>Reverse Long Quassy Loop</t>
  </si>
  <si>
    <t>ughghghghgghgh</t>
  </si>
  <si>
    <t>better</t>
  </si>
  <si>
    <t>Zwift workout</t>
  </si>
  <si>
    <t>Watopia</t>
  </si>
  <si>
    <t>https://connect.garmin.com/modern/activity/2573745178</t>
  </si>
  <si>
    <t>Damm dogs on Munson https://connect.garmin.com/modern/activity/2579127095</t>
  </si>
  <si>
    <t>https://connect.garmin.com/modern/activity/2589555952</t>
  </si>
  <si>
    <t>https://connect.garmin.com/modern/activity/2594026384</t>
  </si>
  <si>
    <t>yards to miles</t>
  </si>
  <si>
    <t>https://connect.garmin.com/modern/activity/2600806233</t>
  </si>
  <si>
    <t>https://connect.garmin.com/modern/activity/2603096629</t>
  </si>
  <si>
    <t>Duo</t>
  </si>
  <si>
    <t>https://connect.garmin.com/modern/activity/2609984627</t>
  </si>
  <si>
    <t>yards/meters</t>
  </si>
  <si>
    <t>meters to miles</t>
  </si>
  <si>
    <t>Work Bike Path 6 OutBack</t>
  </si>
  <si>
    <t>https://www.strava.com/activities/1502595087</t>
  </si>
  <si>
    <t>test</t>
  </si>
  <si>
    <t>https://www.strava.com/activities/1506281747</t>
  </si>
  <si>
    <t>https://connect.garmin.com/modern/activity/2619223844</t>
  </si>
  <si>
    <t>Hard Rock Punta Cana</t>
  </si>
  <si>
    <t>https://connect.garmin.com/modern/activity/2625668088</t>
  </si>
  <si>
    <t>https://connect.garmin.com/modern/activity/2630368909</t>
  </si>
  <si>
    <t>https://www.strava.com/activities/1520514593/overview</t>
  </si>
  <si>
    <t>https://connect.garmin.com/modern/activity/2641269633</t>
  </si>
  <si>
    <t>https://www.strava.com/activities/1525855478</t>
  </si>
  <si>
    <t>shoe issues</t>
  </si>
  <si>
    <t>Almost Rev3</t>
  </si>
  <si>
    <t>https://connect.garmin.com/modern/activity/2655564830</t>
  </si>
  <si>
    <t>Arahi-Blue</t>
  </si>
  <si>
    <t>https://connect.garmin.com/modern/activity/2662651791</t>
  </si>
  <si>
    <t>Madison Radom</t>
  </si>
  <si>
    <t>https://www.strava.com/activities/1543954890</t>
  </si>
  <si>
    <t>Epic to Madison</t>
  </si>
  <si>
    <t>https://www.strava.com/activities/1546009558</t>
  </si>
  <si>
    <t>Manhatten to Brooklyn</t>
  </si>
  <si>
    <t>https://www.strava.com/activities/1554306491</t>
  </si>
  <si>
    <t>Five Boro Bike Tour</t>
  </si>
  <si>
    <t>https://connect.garmin.com/modern/activity/2691354969</t>
  </si>
  <si>
    <t>https://www.strava.com/activities/1567500311</t>
  </si>
  <si>
    <t>post tornado runaround</t>
  </si>
  <si>
    <t>Detour Bk 10k</t>
  </si>
  <si>
    <t>https://www.strava.com/activities/1580279947</t>
  </si>
  <si>
    <t>wrong</t>
  </si>
  <si>
    <t>https://connect.garmin.com/modern/activity/2714753322</t>
  </si>
  <si>
    <t>https://connect.garmin.com/modern/activity/2718052092</t>
  </si>
  <si>
    <t>https://connect.garmin.com/modern/activity/2721325772</t>
  </si>
  <si>
    <t>https://connect.garmin.com/modern/activity/2723047944</t>
  </si>
  <si>
    <t>YNB Total</t>
  </si>
  <si>
    <t>YellowNB Total</t>
  </si>
  <si>
    <t>LightSpeed Total</t>
  </si>
  <si>
    <t>test Total</t>
  </si>
  <si>
    <t>MV-Bike Total</t>
  </si>
  <si>
    <t>Edgewood Total</t>
  </si>
  <si>
    <t>2018 Total</t>
  </si>
  <si>
    <t>2017 Total</t>
  </si>
  <si>
    <t>Lake Waramaug Loop</t>
  </si>
  <si>
    <t>https://connect.garmin.com/modern/activity/2726575058</t>
  </si>
  <si>
    <t>https://connect.garmin.com/modern/activity/2736384064</t>
  </si>
  <si>
    <t>https://connect.garmin.com/modern/activity/2738077088</t>
  </si>
  <si>
    <t>https://connect.garmin.com/modern/activity/2738957844/3</t>
  </si>
  <si>
    <t>warm</t>
  </si>
  <si>
    <t>Splits</t>
  </si>
  <si>
    <t>Jr to Bosco</t>
  </si>
  <si>
    <t>https://connect.garmin.com/modern/activity/2756859145</t>
  </si>
  <si>
    <t>https://connect.garmin.com/modern/activity/2759928695</t>
  </si>
  <si>
    <t>Swimmit</t>
  </si>
  <si>
    <t>https://connect.garmin.com/modern/activity/2761692854</t>
  </si>
  <si>
    <t>https://connect.garmin.com/modern/activity/2762238473</t>
  </si>
  <si>
    <t>9-Kayak</t>
  </si>
  <si>
    <t>Kayak</t>
  </si>
  <si>
    <t>https://connect.garmin.com/modern/activity/2764702240</t>
  </si>
  <si>
    <t>10 With the Martins</t>
  </si>
  <si>
    <t>https://connect.garmin.com/modern/activity/2766656665</t>
  </si>
  <si>
    <t>https://connect.garmin.com/modern/activity/2770900234</t>
  </si>
  <si>
    <t>https://connect.garmin.com/modern/activity/2774254125</t>
  </si>
  <si>
    <t>https://connect.garmin.com/modern/activity/2775902284</t>
  </si>
  <si>
    <t>https://connect.garmin.com/modern/activity/2779034444</t>
  </si>
  <si>
    <t>https://connect.garmin.com/modern/activity/2781229447/1</t>
  </si>
  <si>
    <t>Elevation</t>
  </si>
  <si>
    <t>https://connect.garmin.com/modern/activity/2781229447/3</t>
  </si>
  <si>
    <t>Loop and Loops</t>
  </si>
  <si>
    <t>https://connect.garmin.com/modern/activity/2786861619</t>
  </si>
  <si>
    <t>YNHH Garage - Bike Path</t>
  </si>
  <si>
    <t>YNHH Gym to George to Garage</t>
  </si>
  <si>
    <t>YNHH Garage to Gym</t>
  </si>
  <si>
    <t>Torin</t>
  </si>
  <si>
    <t>Bike Path Up Loop</t>
  </si>
  <si>
    <t>Felt Crappy</t>
  </si>
  <si>
    <t>https://connect.garmin.com/modern/activity/2808131900</t>
  </si>
  <si>
    <t>Alt Work To Mojy</t>
  </si>
  <si>
    <t>https://connect.garmin.com/modern/activity/2809521352</t>
  </si>
  <si>
    <t>https://connect.garmin.com/modern/activity/2818282322</t>
  </si>
  <si>
    <t>Canal Path Work to Cheshire</t>
  </si>
  <si>
    <t>https://connect.garmin.com/modern/activity/2823985319</t>
  </si>
  <si>
    <t>Canal Path Cheshire to Work</t>
  </si>
  <si>
    <t>https://connect.garmin.com/modern/activity/2825816772</t>
  </si>
  <si>
    <t>https://connect.garmin.com/modern/activity/2832887595</t>
  </si>
  <si>
    <t>https://connect.garmin.com/modern/activity/2840329492</t>
  </si>
  <si>
    <t>STP Random Run</t>
  </si>
  <si>
    <t>https://connect.garmin.com/modern/activity/2842083776</t>
  </si>
  <si>
    <t>Warm up</t>
  </si>
  <si>
    <t>https://connect.garmin.com/modern/activity/2844425312</t>
  </si>
  <si>
    <t>https://connect.garmin.com/modern/activity/2846256792</t>
  </si>
  <si>
    <t>https://connect.garmin.com/modern/activity/2847104618</t>
  </si>
  <si>
    <t>https://connect.garmin.com/modern/activity/2848674522</t>
  </si>
  <si>
    <t>https://connect.garmin.com/modern/activity/2851045730</t>
  </si>
  <si>
    <t>https://connect.garmin.com/modern/activity/2855625254</t>
  </si>
  <si>
    <t>https://connect.garmin.com/modern/activity/2857006741</t>
  </si>
  <si>
    <t>horrible</t>
  </si>
  <si>
    <t>https://connect.garmin.com/modern/activity/2863905615</t>
  </si>
  <si>
    <t>LOLW (loops of lake waramaug)</t>
  </si>
  <si>
    <t>https://connect.garmin.com/modern/activity/2868589531</t>
  </si>
  <si>
    <t>https://connect.garmin.com/modern/activity/2864874137</t>
  </si>
  <si>
    <t>https://connect.garmin.com/modern/activity/2877184291</t>
  </si>
  <si>
    <t>https://connect.garmin.com/modern/activity/2879009783</t>
  </si>
  <si>
    <t>https://www.strava.com/activities/1730960385</t>
  </si>
  <si>
    <t>Q5 Quasapaug Rd 5</t>
  </si>
  <si>
    <t>Q4 Quasapaug Rd 4</t>
  </si>
  <si>
    <t>https://www.strava.com/activities/1733009170</t>
  </si>
  <si>
    <t>https://connect.garmin.com/modern/activity/2891880413</t>
  </si>
  <si>
    <t>Cal's Pedal Issues</t>
  </si>
  <si>
    <t>so humid</t>
  </si>
  <si>
    <t>Up Hard Hill Loop</t>
  </si>
  <si>
    <t>Stevenson WA Run</t>
  </si>
  <si>
    <t>https://connect.garmin.com/modern/activity/2913454934</t>
  </si>
  <si>
    <t>Bridge of the Gods Run</t>
  </si>
  <si>
    <t>https://connect.garmin.com/modern/activity/2910820086</t>
  </si>
  <si>
    <t>Lodge Trails</t>
  </si>
  <si>
    <t>Griskus Loop</t>
  </si>
  <si>
    <t>https://connect.garmin.com/modern/activity/2932311925</t>
  </si>
  <si>
    <t>https://connect.garmin.com/modern/activity/2947969747/1</t>
  </si>
  <si>
    <t>https://connect.garmin.com/modern/activity/2947969747/3</t>
  </si>
  <si>
    <t>https://connect.garmin.com/modern/activity/2947969747/5</t>
  </si>
  <si>
    <t>https://connect.garmin.com/modern/activity/2959243147</t>
  </si>
  <si>
    <t>SpeedGoat</t>
  </si>
  <si>
    <t>https://connect.garmin.com/modern/activity/2965594395</t>
  </si>
  <si>
    <t>https://connect.garmin.com/modern/activity/2975039714</t>
  </si>
  <si>
    <t>Flanders Shortcut Loop to 389</t>
  </si>
  <si>
    <t>https://connect.garmin.com/modern/activity/2983390910</t>
  </si>
  <si>
    <t>https://connect.garmin.com/modern/activity/2985828116</t>
  </si>
  <si>
    <t xml:space="preserve">Martha's Vineyard Preview Tri </t>
  </si>
  <si>
    <t>https://connect.garmin.com/modern/activity/2995511608</t>
  </si>
  <si>
    <t>Martha's Vineyard Sprint Tri</t>
  </si>
  <si>
    <t>https://connect.garmin.com/modern/activity/2997869630</t>
  </si>
  <si>
    <t>Flanders White Yellow Blue</t>
  </si>
  <si>
    <t>https://connect.garmin.com/modern/activity/3014153213</t>
  </si>
  <si>
    <t>Work Random</t>
  </si>
  <si>
    <t>https://connect.garmin.com/modern/activity/3022403650</t>
  </si>
  <si>
    <t>https://connect.garmin.com/modern/activity/3027648620</t>
  </si>
  <si>
    <t>https://connect.garmin.com/modern/activity/3032284373</t>
  </si>
  <si>
    <t>Flanders Green Blue White</t>
  </si>
  <si>
    <t>Settler's Park LAX Practice</t>
  </si>
  <si>
    <t>https://connect.garmin.com/modern/activity/3034414312</t>
  </si>
  <si>
    <t>https://connect.garmin.com/modern/activity/3035316211</t>
  </si>
  <si>
    <t>https://connect.garmin.com/modern/activity/3037874259</t>
  </si>
  <si>
    <t>Flanders Green Yellow White</t>
  </si>
  <si>
    <t>https://www.strava.com/activities/1885919257</t>
  </si>
  <si>
    <t>https://www.strava.com/activities/1896527523</t>
  </si>
  <si>
    <t>https://www.strava.com/activities/1900368671</t>
  </si>
  <si>
    <t>https://www.strava.com/activities/1910787247</t>
  </si>
  <si>
    <t>https://connect.garmin.com/modern/activity/3101211671</t>
  </si>
  <si>
    <t>NYC-Zwift</t>
  </si>
  <si>
    <t>https://www.strava.com/activities/1932612892/analysis</t>
  </si>
  <si>
    <t>New Orleans</t>
  </si>
  <si>
    <t>TrainnerRoad Ramp Test</t>
  </si>
  <si>
    <t>https://connect.garmin.com/modern/activity/3113471841</t>
  </si>
  <si>
    <t>https://www.strava.com/activities/1935400862</t>
  </si>
  <si>
    <t>https://www.strava.com/activities/1937425198</t>
  </si>
  <si>
    <t>https://www.strava.com/activities/1937918777</t>
  </si>
  <si>
    <t>TrainnerRoad Ericsson</t>
  </si>
  <si>
    <t>https://connect.garmin.com/modern/activity/3133410507</t>
  </si>
  <si>
    <t>TrainnerRoad Berkshire</t>
  </si>
  <si>
    <t>https://connect.garmin.com/modern/activity/3139539063</t>
  </si>
  <si>
    <t>https://connect.garmin.com/modern/activity/3145431126</t>
  </si>
  <si>
    <t>TrainnerRoad Turnaborra</t>
  </si>
  <si>
    <t>https://connect.garmin.com/modern/activity/3149790024</t>
  </si>
  <si>
    <t>TrainnerRoad Pioneer</t>
  </si>
  <si>
    <t>https://www.strava.com/activities/1959853480</t>
  </si>
  <si>
    <t>https://www.strava.com/activities/1966507688</t>
  </si>
  <si>
    <t>Zwifting</t>
  </si>
  <si>
    <t>https://connect.garmin.com/modern/activity/3165308777</t>
  </si>
  <si>
    <t>https://connect.garmin.com/modern/activity/3172171482</t>
  </si>
  <si>
    <t>Yale 25 Yards</t>
  </si>
  <si>
    <t>https://connect.garmin.com/modern/activity/3174208884</t>
  </si>
  <si>
    <t>https://www.strava.com/activities/1977406319</t>
  </si>
  <si>
    <t>Ran with Declan https://www.strava.com/activities/1978784695</t>
  </si>
  <si>
    <t>https://connect.garmin.com/modern/activity/3180557840</t>
  </si>
  <si>
    <t>Just Run</t>
  </si>
  <si>
    <t>https://connect.garmin.com/modern/activity/3184960223</t>
  </si>
  <si>
    <t>Peloton</t>
  </si>
  <si>
    <t xml:space="preserve">15 min HIIT Ride with Denis Morton </t>
  </si>
  <si>
    <t>https://www.strava.com/activities/1988737481</t>
  </si>
  <si>
    <t>YNHH Canal 4</t>
  </si>
  <si>
    <t>https://connect.garmin.com/modern/activity/3191358174</t>
  </si>
  <si>
    <t>Snowing</t>
  </si>
  <si>
    <t>https://connect.garmin.com/modern/activity/3195540577</t>
  </si>
  <si>
    <t>30 Mins Power Zone</t>
  </si>
  <si>
    <t>https://connect.garmin.com/modern/activity/3201943494</t>
  </si>
  <si>
    <t>https://connect.garmin.com/modern/activity/3206254889</t>
  </si>
  <si>
    <t>https://connect.garmin.com/modern/activity/3210301666</t>
  </si>
  <si>
    <t>https://www.strava.com/activities/2006792268</t>
  </si>
  <si>
    <t>Christopher Martin 5k</t>
  </si>
  <si>
    <t>https://connect.garmin.com/modern/activity/3214491735</t>
  </si>
  <si>
    <t>https://connect.garmin.com/modern/activity/3216617469</t>
  </si>
  <si>
    <t>https://connect.garmin.com/modern/activity/3220750403</t>
  </si>
  <si>
    <t>Zwift Tour of London</t>
  </si>
  <si>
    <t>https://www.strava.com/activities/2015750558</t>
  </si>
  <si>
    <t>Bridal Path</t>
  </si>
  <si>
    <t>https://connect.garmin.com/modern/activity/3224656749</t>
  </si>
  <si>
    <t>https://www.strava.com/activities/2018780289</t>
  </si>
  <si>
    <t>Zwift Random</t>
  </si>
  <si>
    <t>https://www.strava.com/activities/2020534271</t>
  </si>
  <si>
    <t>https://connect.garmin.com/modern/activity/3234930332</t>
  </si>
  <si>
    <t>https://www.strava.com/activities/2028380538/overview</t>
  </si>
  <si>
    <t>30 Min Advanced Beginner</t>
  </si>
  <si>
    <t>45 Min Pop Ride</t>
  </si>
  <si>
    <t>20 Min Time Trial</t>
  </si>
  <si>
    <t>https://www.strava.com/activities/2035001780</t>
  </si>
  <si>
    <t>Yasso 800s</t>
  </si>
  <si>
    <t>https://connect.garmin.com/modern/activity/3251541028</t>
  </si>
  <si>
    <t>Bondi-Grey</t>
  </si>
  <si>
    <t>Zwift NYC</t>
  </si>
  <si>
    <t>https://connect.garmin.com/modern/activity/3263848115</t>
  </si>
  <si>
    <t>10x20sec repeats</t>
  </si>
  <si>
    <t>https://connect.garmin.com/modern/activity/3269284383</t>
  </si>
  <si>
    <t>Route 6ing it</t>
  </si>
  <si>
    <t>https://connect.garmin.com/modern/activity/3272044063</t>
  </si>
  <si>
    <t>Sweat Steady Ride</t>
  </si>
  <si>
    <t>HIIT Ride</t>
  </si>
  <si>
    <t>Yale Pool</t>
  </si>
  <si>
    <t>https://connect.garmin.com/modern/activity/3291429150</t>
  </si>
  <si>
    <t>4x1 Mile Repeats</t>
  </si>
  <si>
    <t>Supposed to be 4x1 mile repeats…but fizzeled</t>
  </si>
  <si>
    <t>Jan Rehula Treadmill Run</t>
  </si>
  <si>
    <t>30 Second Sprints at 2%, 4%, 0%. 90 Sec Rest at 12mm x3</t>
  </si>
  <si>
    <t>https://www.strava.com/activities/2085249551</t>
  </si>
  <si>
    <t>30 seconds on 90 seconds off x 10</t>
  </si>
  <si>
    <t>https://connect.garmin.com/modern/activity/3327040455</t>
  </si>
  <si>
    <t>Tutle Out &amp; Back</t>
  </si>
  <si>
    <t>https://connect.garmin.com/modern/activity/3329567308</t>
  </si>
  <si>
    <t>BONK</t>
  </si>
  <si>
    <t>Zwift Run (Up and Down Easy-1)</t>
  </si>
  <si>
    <t>Clifton-Orange</t>
  </si>
  <si>
    <t>watch on treadmill makes me fast</t>
  </si>
  <si>
    <t>https://connect.garmin.com/modern/activity/3358547683</t>
  </si>
  <si>
    <t>https://connect.garmin.com/modern/activity/3361432036</t>
  </si>
  <si>
    <t>Strava</t>
  </si>
  <si>
    <t>https://www.strava.com/activities/2132692318</t>
  </si>
  <si>
    <t>2x BK 10K</t>
  </si>
  <si>
    <t>https://connect.garmin.com/modern/activity/3369591463</t>
  </si>
  <si>
    <t>https://www.strava.com/activities/2137225301</t>
  </si>
  <si>
    <t>https://www.strava.com/activities/2141554363</t>
  </si>
  <si>
    <t>https://connect.garmin.com/modern/activity/3383111117</t>
  </si>
  <si>
    <t>https://connect.garmin.com/modern/activity/3385915890</t>
  </si>
  <si>
    <t>Low Impact Rid</t>
  </si>
  <si>
    <t>https://www.strava.com/activities/2153800891</t>
  </si>
  <si>
    <t>Zwift - Emily's Short Mix</t>
  </si>
  <si>
    <t>https://www.strava.com/activities/2153862870</t>
  </si>
  <si>
    <t>https://connect.garmin.com/modern/activity/3392318523</t>
  </si>
  <si>
    <t>https://connect.garmin.com/modern/activity/3405792118</t>
  </si>
  <si>
    <t>https://connect.garmin.com/modern/activity/3409338131</t>
  </si>
  <si>
    <t>https://connect.garmin.com/modern/activity/3426199088</t>
  </si>
  <si>
    <t>60 Min HRZ Ride</t>
  </si>
  <si>
    <t>https://www.strava.com/activities/2186394993</t>
  </si>
  <si>
    <t>https://connect.garmin.com/modern/activity/3437502490</t>
  </si>
  <si>
    <t>Yale C Pool</t>
  </si>
  <si>
    <t>https://www.strava.com/activities/2199691803</t>
  </si>
  <si>
    <t>https://www.strava.com/activities/2202220066</t>
  </si>
  <si>
    <t>https://www.strava.com/activities/2204970050</t>
  </si>
  <si>
    <t>https://www.strava.com/activities/2208776138</t>
  </si>
  <si>
    <t>YNHH Bassett 4M</t>
  </si>
  <si>
    <t>https://www.strava.com/activities/2224753744</t>
  </si>
  <si>
    <t>YNHH-Gym + NH5k</t>
  </si>
  <si>
    <t>https://www.strava.com/activities/2227314789</t>
  </si>
  <si>
    <t>https://connect.garmin.com/modern/activity/3485886491</t>
  </si>
  <si>
    <t>Canal Random</t>
  </si>
  <si>
    <t>https://connect.garmin.com/modern/activity/3492135389</t>
  </si>
  <si>
    <t>https://www.strava.com/activities/2244781854</t>
  </si>
  <si>
    <t>30 Min Low Impact</t>
  </si>
  <si>
    <t>Zion Park Cooldown</t>
  </si>
  <si>
    <t>https://connect.garmin.com/modern/activity/3506700172</t>
  </si>
  <si>
    <t>https://connect.garmin.com/modern/activity/3510530670</t>
  </si>
  <si>
    <t>https://connect.garmin.com/modern/activity/3513131891</t>
  </si>
  <si>
    <t>https://connect.garmin.com/modern/activity/3507329848</t>
  </si>
  <si>
    <t>Erie Canal at Zones</t>
  </si>
  <si>
    <t>https://www.strava.com/activities/2264328841/overview</t>
  </si>
  <si>
    <t>https://www.strava.com/activities/2272337977</t>
  </si>
  <si>
    <t>https://connect.garmin.com/modern/activity/3543667856</t>
  </si>
  <si>
    <t>Bus Stop</t>
  </si>
  <si>
    <t>https://connect.garmin.com/modern/activity/3552450602</t>
  </si>
  <si>
    <t>Boston Marathon</t>
  </si>
  <si>
    <t>https://connect.garmin.com/modern/activity/3559306722</t>
  </si>
  <si>
    <t>YNHH Bike Path</t>
  </si>
  <si>
    <t>https://connect.garmin.com/modern/activity/3583870616</t>
  </si>
  <si>
    <t>https://connect.garmin.com/modern/activity/3589845625</t>
  </si>
  <si>
    <t>https://connect.garmin.com/modern/activity/3599176882</t>
  </si>
  <si>
    <t>Yale Competition Pool</t>
  </si>
  <si>
    <t>https://connect.garmin.com/modern/activity/3601941283</t>
  </si>
  <si>
    <t>https://www.strava.com/activities/2330900921/relative-effort</t>
  </si>
  <si>
    <t>Tour of Watopia: Stage 1</t>
  </si>
  <si>
    <t>https://www.strava.com/activities/2332036526/overview</t>
  </si>
  <si>
    <t>https://connect.garmin.com/modern/activity/3608722320</t>
  </si>
  <si>
    <t>https://www.strava.com/activities/2336647617</t>
  </si>
  <si>
    <t>Ironman 70.3 Conn (short)</t>
  </si>
  <si>
    <t>https://www.strava.com/activities/2338748575</t>
  </si>
  <si>
    <t>https://connect.garmin.com/modern/activity/3623985078</t>
  </si>
  <si>
    <t>https://connect.garmin.com/modern/activity/3626208184</t>
  </si>
  <si>
    <t>https://connect.garmin.com/modern/activity/3631053275</t>
  </si>
  <si>
    <t>https://connect.garmin.com/modern/activity/3635956060</t>
  </si>
  <si>
    <t>Bantam 40</t>
  </si>
  <si>
    <t>https://connect.garmin.com/modern/activity/3639694506</t>
  </si>
  <si>
    <t>https://connect.garmin.com/modern/activity/3654852887</t>
  </si>
  <si>
    <t>Normalized Power</t>
  </si>
  <si>
    <t>https://connect.garmin.com/modern/activity/3657800365</t>
  </si>
  <si>
    <t>New Quassy Half 188 version</t>
  </si>
  <si>
    <t>https://connect.garmin.com/modern/activity/3660275369</t>
  </si>
  <si>
    <t>https://connect.garmin.com/modern/activity/3669123144</t>
  </si>
  <si>
    <t>https://connect.garmin.com/modern/activity/3673445799</t>
  </si>
  <si>
    <t>https://connect.garmin.com/modern/activity/3679832573</t>
  </si>
  <si>
    <t>Brookfield YMCA Run</t>
  </si>
  <si>
    <t>https://connect.garmin.com/modern/activity/3682730509</t>
  </si>
  <si>
    <t>https://www.strava.com/activities/2399612017</t>
  </si>
  <si>
    <t>https://connect.garmin.com/modern/activity/3689685269</t>
  </si>
  <si>
    <t>Home to Jr</t>
  </si>
  <si>
    <t>https://connect.garmin.com/modern/activity/3695326064</t>
  </si>
  <si>
    <t>https://connect.garmin.com/modern/activity/3695566126</t>
  </si>
  <si>
    <t>Jr to Home</t>
  </si>
  <si>
    <t>https://connect.garmin.com/modern/activity/3695623319</t>
  </si>
  <si>
    <t>https://connect.garmin.com/modern/activity/3698803534</t>
  </si>
  <si>
    <t>https://connect.garmin.com/modern/activity/3701868551</t>
  </si>
  <si>
    <t>Swim to IMCT703 Bouy</t>
  </si>
  <si>
    <t>https://connect.garmin.com/modern/activity/3702034038</t>
  </si>
  <si>
    <t>https://connect.garmin.com/modern/activity/3704337338</t>
  </si>
  <si>
    <t>Bike the IMCT703 Run</t>
  </si>
  <si>
    <t>IMCT703</t>
  </si>
  <si>
    <t>https://connect.garmin.com/modern/activity/3709487285/1</t>
  </si>
  <si>
    <t>Everything</t>
  </si>
  <si>
    <t>https://connect.garmin.com/modern/activity/3709487285/3</t>
  </si>
  <si>
    <t>https://connect.garmin.com/modern/activity/3709487285/5</t>
  </si>
  <si>
    <t>https://connect.garmin.com/modern/activity/3720628784</t>
  </si>
  <si>
    <t>NB Vazee</t>
  </si>
  <si>
    <t>Flander's 5k</t>
  </si>
  <si>
    <t>https://connect.garmin.com/modern/activity/3725447327</t>
  </si>
  <si>
    <t>Brookfield Random</t>
  </si>
  <si>
    <t>https://connect.garmin.com/modern/activity/3727547472</t>
  </si>
  <si>
    <t>https://connect.garmin.com/modern/activity/3731154606</t>
  </si>
  <si>
    <t>https://connect.garmin.com/modern/activity/3737810765</t>
  </si>
  <si>
    <t>https://connect.garmin.com/modern/activity/3739912796</t>
  </si>
  <si>
    <t>https://connect.garmin.com/modern/activity/3744068702</t>
  </si>
  <si>
    <t>https://connect.garmin.com/modern/activity/3746758431</t>
  </si>
  <si>
    <t>FAILFAILFAIL</t>
  </si>
  <si>
    <t>https://connect.garmin.com/modern/activity/3755877255</t>
  </si>
  <si>
    <t>https://connect.garmin.com/modern/activity/3766984607</t>
  </si>
  <si>
    <t>20 Min Power Zone</t>
  </si>
  <si>
    <t>https://members.onepeloton.com/profile/workouts/c2f57a1aab934f69bbafac62506cf593</t>
  </si>
  <si>
    <t>Cove Swim</t>
  </si>
  <si>
    <t>https://connect.garmin.com/modern/activity/3770114934</t>
  </si>
  <si>
    <t>https://connect.garmin.com/modern/activity/3773398952</t>
  </si>
  <si>
    <t>https://connect.garmin.com/modern/activity/3777401880</t>
  </si>
  <si>
    <t>https://connect.garmin.com/modern/activity/3779841018</t>
  </si>
  <si>
    <t>https://connect.garmin.com/modern/activity/3782020891</t>
  </si>
  <si>
    <t>https://connect.garmin.com/modern/activity/3788506300</t>
  </si>
  <si>
    <t>Lots of Loops</t>
  </si>
  <si>
    <t>https://connect.garmin.com/modern/activity/3792638429</t>
  </si>
  <si>
    <t>Clifton-Grey</t>
  </si>
  <si>
    <t>https://connect.garmin.com/modern/activity/3798601721</t>
  </si>
  <si>
    <t>https://connect.garmin.com/modern/activity/3799941941</t>
  </si>
  <si>
    <t>https://connect.garmin.com/modern/activity/3801146475</t>
  </si>
  <si>
    <t>Peloton 20 min Power Zone</t>
  </si>
  <si>
    <t>Peloton 30 Min Power Zone</t>
  </si>
  <si>
    <t>https://members.onepeloton.com/profile/workouts/100780c4c0cb428daa544e1f64dc73ad</t>
  </si>
  <si>
    <t>https://connect.garmin.com/modern/activity/3804318413</t>
  </si>
  <si>
    <t>https://connect.garmin.com/modern/activity/3809703086</t>
  </si>
  <si>
    <t>Waramaug</t>
  </si>
  <si>
    <t>https://connect.garmin.com/modern/activity/3812171270</t>
  </si>
  <si>
    <t>https://connect.garmin.com/modern/activity/3815733191</t>
  </si>
  <si>
    <t>https://connect.garmin.com/modern/activity/3818587304</t>
  </si>
  <si>
    <t>https://connect.garmin.com/modern/activity/3820866859</t>
  </si>
  <si>
    <t>https://connect.garmin.com/modern/activity/3827121076</t>
  </si>
  <si>
    <t>https://connect.garmin.com/modern/activity/3833101293</t>
  </si>
  <si>
    <t>https://connect.garmin.com/modern/activity/3834950043</t>
  </si>
  <si>
    <t>https://connect.garmin.com/modern/activity/3838105997</t>
  </si>
  <si>
    <t>https://connect.garmin.com/modern/activity/3841977115</t>
  </si>
  <si>
    <t>https://connect.garmin.com/modern/activity/3846081904</t>
  </si>
  <si>
    <t>Escalante-Yellow</t>
  </si>
  <si>
    <t>https://connect.garmin.com/modern/activity/3850200198</t>
  </si>
  <si>
    <t>https://connect.garmin.com/modern/activity/3853762391</t>
  </si>
  <si>
    <t>YNHH Spin</t>
  </si>
  <si>
    <t>Bike Path Down Loop</t>
  </si>
  <si>
    <t>https://connect.garmin.com/modern/activity/3860664655</t>
  </si>
  <si>
    <t>https://connect.garmin.com/modern/activity/3861629838</t>
  </si>
  <si>
    <t>https://connect.garmin.com/modern/activity/3868401655</t>
  </si>
  <si>
    <t>https://connect.garmin.com/modern/activity/3873812737</t>
  </si>
  <si>
    <t>https://connect.garmin.com/modern/activity/3875003438</t>
  </si>
  <si>
    <t>https://connect.garmin.com/modern/activity/3878510599</t>
  </si>
  <si>
    <t>https://connect.garmin.com/modern/activity/3880761606</t>
  </si>
  <si>
    <t>Cheshire Path</t>
  </si>
  <si>
    <t>https://connect.garmin.com/modern/activity/3885176529</t>
  </si>
  <si>
    <t>https://connect.garmin.com/modern/activity/3888445344</t>
  </si>
  <si>
    <t>https://connect.garmin.com/modern/activity/3894726856</t>
  </si>
  <si>
    <t>https://connect.garmin.com/modern/activity/3900795299</t>
  </si>
  <si>
    <t>Seattle Cruise Run</t>
  </si>
  <si>
    <t>https://connect.garmin.com/modern/activity/3911529354</t>
  </si>
  <si>
    <t>https://connect.garmin.com/modern/activity/3917256557</t>
  </si>
  <si>
    <t>Alaska Kayak</t>
  </si>
  <si>
    <t>https://connect.garmin.com/modern/activity/3919829774</t>
  </si>
  <si>
    <t>Hoonah Cruise Run</t>
  </si>
  <si>
    <t>https://connect.garmin.com/modern/activity/3927000796</t>
  </si>
  <si>
    <t>Cruise Boat Loops</t>
  </si>
  <si>
    <t>https://connect.garmin.com/modern/activity/3939678006</t>
  </si>
  <si>
    <t>https://connect.garmin.com/modern/activity/3942048407</t>
  </si>
  <si>
    <t>OnCloud</t>
  </si>
  <si>
    <t>YNHH Garage Dash</t>
  </si>
  <si>
    <t>https://www.strava.com/activities/2618868642</t>
  </si>
  <si>
    <t>YNHH Work Lunch Ride</t>
  </si>
  <si>
    <t>https://www.strava.com/activities/2618868756</t>
  </si>
  <si>
    <t>Ynhh Garage Dash</t>
  </si>
  <si>
    <t>https://connect.garmin.com/modern/activity/3950276989/5</t>
  </si>
  <si>
    <t>https://connect.garmin.com/modern/activity/3956317647</t>
  </si>
  <si>
    <t>Tremblant Shake a Leg</t>
  </si>
  <si>
    <t>https://connect.garmin.com/modern/activity/3956923206</t>
  </si>
  <si>
    <t>https://connect.garmin.com/modern/activity/3960012002</t>
  </si>
  <si>
    <t>https://connect.garmin.com/modern/activity/3960499101</t>
  </si>
  <si>
    <t>https://connect.garmin.com/modern/activity/3965557459/1</t>
  </si>
  <si>
    <t>https://connect.garmin.com/modern/activity/3965557459/2</t>
  </si>
  <si>
    <t>https://connect.garmin.com/modern/activity/3965557459/3</t>
  </si>
  <si>
    <t>https://connect.garmin.com/modern/activity/3965557459/4</t>
  </si>
  <si>
    <t>https://connect.garmin.com/modern/activity/3965557459/5</t>
  </si>
  <si>
    <t>https://smashrun.com/bckeane/run/2019/8/18</t>
  </si>
  <si>
    <t>NB Foam</t>
  </si>
  <si>
    <t>https://connect.garmin.com/modern/activity/3988186438</t>
  </si>
  <si>
    <t>https://connect.garmin.com/modern/activity/3985433362</t>
  </si>
  <si>
    <t>https://connect.garmin.com/modern/activity/3992195700</t>
  </si>
  <si>
    <t>Ynhh Bike Path Go</t>
  </si>
  <si>
    <t>https://connect.garmin.com/modern/activity/3995738453</t>
  </si>
  <si>
    <t>https://connect.garmin.com/modern/activity/4002716598</t>
  </si>
  <si>
    <t>QSC Open Water Swim Festival</t>
  </si>
  <si>
    <t>https://connect.garmin.com/modern/activity/4009503283</t>
  </si>
  <si>
    <t>https://connect.garmin.com/modern/activity/4013660220</t>
  </si>
  <si>
    <t>9-BikeWithBoys</t>
  </si>
  <si>
    <t>Sandy Beach Loop</t>
  </si>
  <si>
    <t>https://connect.garmin.com/modern/activity/4016061231</t>
  </si>
  <si>
    <t>https://connect.garmin.com/modern/activity/4020049453</t>
  </si>
  <si>
    <t>Hill Climb</t>
  </si>
  <si>
    <t>https://members.onepeloton.com/profile/workouts/5d962d32583b4c96ac5e53c6c5f28bf0</t>
  </si>
  <si>
    <t>https://connect.garmin.com/modern/activity/4029514469</t>
  </si>
  <si>
    <t>https://connect.garmin.com/modern/activity/4030472826</t>
  </si>
  <si>
    <t>MOJY Office 10 Loop</t>
  </si>
  <si>
    <t>https://connect.garmin.com/modern/activity/4033613385</t>
  </si>
  <si>
    <t>https://connect.garmin.com/modern/activity/4037934377</t>
  </si>
  <si>
    <t>https://connect.garmin.com/modern/activity/4044225580</t>
  </si>
  <si>
    <t>https://connect.garmin.com/modern/activity/4047874899</t>
  </si>
  <si>
    <t>Bike Path Long Up Loop</t>
  </si>
  <si>
    <t>https://connect.garmin.com/modern/activity/4055107355</t>
  </si>
  <si>
    <t>https://connect.garmin.com/modern/activity/4057243787</t>
  </si>
  <si>
    <t>https://connect.garmin.com/modern/activity/4060953346</t>
  </si>
  <si>
    <t>https://connect.garmin.com/modern/activity/4068622792</t>
  </si>
  <si>
    <t>45 Min Pro Cyclist Ride</t>
  </si>
  <si>
    <t>https://members.onepeloton.com/profile/workouts/fd542ec2c72c4f3b953c0db84e808730</t>
  </si>
  <si>
    <t>https://connect.garmin.com/modern/activity/4075482323</t>
  </si>
  <si>
    <t>https://connect.garmin.com/modern/activity/4077902713</t>
  </si>
  <si>
    <t>https://connect.garmin.com/modern/activity/4078795706</t>
  </si>
  <si>
    <t>https://connect.garmin.com/modern/activity/4081345867</t>
  </si>
  <si>
    <t>https://connect.garmin.com/modern/activity/4086015911</t>
  </si>
  <si>
    <t>https://connect.garmin.com/modern/activity/4095528906</t>
  </si>
  <si>
    <t>https://connect.garmin.com/modern/activity/4101716815</t>
  </si>
  <si>
    <t>https://connect.garmin.com/modern/activity/4104399353</t>
  </si>
  <si>
    <t>https://connect.garmin.com/modern/activity/4107537630</t>
  </si>
  <si>
    <t>https://connect.garmin.com/modern/activity/4108152389</t>
  </si>
  <si>
    <t>https://connect.garmin.com/modern/activity/4114745645</t>
  </si>
  <si>
    <t>https://connect.garmin.com/modern/activity/4121219054</t>
  </si>
  <si>
    <t>https://connect.garmin.com/modern/activity/4124200635</t>
  </si>
  <si>
    <t>https://connect.garmin.com/modern/activity/4131110905</t>
  </si>
  <si>
    <t>Louisville Random</t>
  </si>
  <si>
    <t>https://connect.garmin.com/modern/activity/4146686591</t>
  </si>
  <si>
    <t>https://connect.garmin.com/modern/activity/4148858295</t>
  </si>
  <si>
    <t>Ironman Louisville</t>
  </si>
  <si>
    <t>https://connect.garmin.com/modern/activity/4155097057/1</t>
  </si>
  <si>
    <t>https://connect.garmin.com/modern/activity/4155097057/3</t>
  </si>
  <si>
    <t>https://connect.garmin.com/modern/activity/4155097057/2</t>
  </si>
  <si>
    <t>9-B10</t>
  </si>
  <si>
    <t>9-B11</t>
  </si>
  <si>
    <t>9-B12</t>
  </si>
  <si>
    <t>9-B13</t>
  </si>
  <si>
    <t>9-B14</t>
  </si>
  <si>
    <t>9-B15</t>
  </si>
  <si>
    <t>9-B16</t>
  </si>
  <si>
    <t>9-B17</t>
  </si>
  <si>
    <t>9-B18</t>
  </si>
  <si>
    <t>9-B19</t>
  </si>
  <si>
    <t>9-B20</t>
  </si>
  <si>
    <t>9-B21</t>
  </si>
  <si>
    <t>9-B22</t>
  </si>
  <si>
    <t>9-B01</t>
  </si>
  <si>
    <t>9-B02</t>
  </si>
  <si>
    <t>9-B03</t>
  </si>
  <si>
    <t>9-B04</t>
  </si>
  <si>
    <t>9-B05</t>
  </si>
  <si>
    <t>9-B06</t>
  </si>
  <si>
    <t>9-B07</t>
  </si>
  <si>
    <t>9-B08</t>
  </si>
  <si>
    <t>9-B09</t>
  </si>
  <si>
    <t>Flanders blue and yellow</t>
  </si>
  <si>
    <t>https://connect.garmin.com/modern/activity/4169103684</t>
  </si>
  <si>
    <t>https://connect.garmin.com/modern/activity/4184947918</t>
  </si>
  <si>
    <t>https://connect.garmin.com/modern/activity/4190990052</t>
  </si>
  <si>
    <t>https://connect.garmin.com/modern/activity/4187983540</t>
  </si>
  <si>
    <t>https://connect.garmin.com/modern/activity/4203764097</t>
  </si>
  <si>
    <t>Flanders White Blue</t>
  </si>
  <si>
    <t>https://connect.garmin.com/modern/activity/4212641042</t>
  </si>
  <si>
    <t>HS Hill Loop</t>
  </si>
  <si>
    <t>https://connect.garmin.com/modern/activity/4218734737</t>
  </si>
  <si>
    <t>YNHH Starr St Loop</t>
  </si>
  <si>
    <t>https://connect.garmin.com/modern/activity/4222009048</t>
  </si>
  <si>
    <t>https://connect.garmin.com/modern/activity/4233935447</t>
  </si>
  <si>
    <t>https://connect.garmin.com/modern/activity/4246092009</t>
  </si>
  <si>
    <t>https://connect.garmin.com/modern/activity/4267328521</t>
  </si>
  <si>
    <t>https://www.strava.com/activities/2885682796</t>
  </si>
  <si>
    <t>https://www.strava.com/activities/2888476370</t>
  </si>
  <si>
    <t>https://connect.garmin.com/modern/activity/4287081958</t>
  </si>
  <si>
    <t>https://connect.garmin.com/modern/activity/4292469946</t>
  </si>
  <si>
    <t>Gurski Farm Brookfield</t>
  </si>
  <si>
    <t>https://connect.garmin.com/modern/activity/4297991809</t>
  </si>
  <si>
    <t>https://connect.garmin.com/modern/activity/4318160954</t>
  </si>
  <si>
    <t>https://www.strava.com/activities/2904634629</t>
  </si>
  <si>
    <t>https://www.strava.com/activities/2922187352</t>
  </si>
  <si>
    <t>https://connect.garmin.com/modern/activity/4326476485</t>
  </si>
  <si>
    <t>https://connect.garmin.com/modern/activity/4329221605</t>
  </si>
  <si>
    <t>https://www.strava.com/activities/2930477014/overview</t>
  </si>
  <si>
    <t>https://www.strava.com/activities/2932684577</t>
  </si>
  <si>
    <t>https://connect.garmin.com/modern/activity/4339859490</t>
  </si>
  <si>
    <t>Zwift PebblePounder Burst 6</t>
  </si>
  <si>
    <t>https://www.strava.com/activities/2939252855</t>
  </si>
  <si>
    <t>Zwift PebblePounder Big Gear SST</t>
  </si>
  <si>
    <t>https://www.strava.com/activities/2945241985</t>
  </si>
  <si>
    <t>Zwift screwup by texting on losing app</t>
  </si>
  <si>
    <t>Zwift PebblePounder Vo2Max</t>
  </si>
  <si>
    <t>https://www.strava.com/activities/2949280420</t>
  </si>
  <si>
    <t>https://www.strava.com/activities/2951726373</t>
  </si>
  <si>
    <t>not accurate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</si>
</sst>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(* #,##0.00_);_(* \(#,##0.00\);_(* &quot;-&quot;??_);_(@_)"/>
    <numFmt numFmtId="164" formatCode="mm:ss.0;@"/>
    <numFmt numFmtId="165" formatCode="[h]:mm:ss;@"/>
    <numFmt numFmtId="166" formatCode="0.000"/>
    <numFmt numFmtId="167" formatCode="dddd"/>
    <numFmt numFmtId="168" formatCode="h:mm:ss;@"/>
    <numFmt numFmtId="169" formatCode="_(* #,##0.000_);_(* \(#,##0.000\);_(* &quot;-&quot;??_);_(@_)"/>
    <numFmt numFmtId="170" formatCode="ddd\,\ mmmm\ d\,\ yyyy"/>
    <numFmt numFmtId="171" formatCode="m/d"/>
    <numFmt numFmtId="172" formatCode="0.00000000000"/>
    <numFmt numFmtId="173" formatCode="yyyy\-mm\-dd"/>
  </numFmts>
  <fonts count="39" x14ac:knownFonts="1">
    <font>
      <sz val="10"/>
      <name val="Comic Sans M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mic Sans MS"/>
      <family val="4"/>
    </font>
    <font>
      <sz val="8"/>
      <name val="Comic Sans MS"/>
      <family val="4"/>
    </font>
    <font>
      <sz val="10"/>
      <name val="Consolas"/>
      <family val="3"/>
    </font>
    <font>
      <sz val="11"/>
      <name val="Consolas"/>
      <family val="3"/>
    </font>
    <font>
      <b/>
      <sz val="11"/>
      <name val="Consolas"/>
      <family val="3"/>
    </font>
    <font>
      <b/>
      <sz val="11"/>
      <color indexed="51"/>
      <name val="Consolas"/>
      <family val="3"/>
    </font>
    <font>
      <sz val="8"/>
      <name val="Consolas"/>
      <family val="3"/>
    </font>
    <font>
      <b/>
      <sz val="9"/>
      <name val="Consolas"/>
      <family val="3"/>
    </font>
    <font>
      <b/>
      <sz val="8"/>
      <color indexed="51"/>
      <name val="Consolas"/>
      <family val="3"/>
    </font>
    <font>
      <b/>
      <sz val="8"/>
      <name val="Consolas"/>
      <family val="3"/>
    </font>
    <font>
      <b/>
      <sz val="10"/>
      <color indexed="51"/>
      <name val="Consolas"/>
      <family val="3"/>
    </font>
    <font>
      <sz val="10"/>
      <name val="Calibri"/>
      <family val="2"/>
    </font>
    <font>
      <b/>
      <sz val="10"/>
      <name val="Calibri"/>
      <family val="2"/>
    </font>
    <font>
      <sz val="10"/>
      <name val="Tahoma"/>
      <family val="2"/>
    </font>
    <font>
      <u/>
      <sz val="10"/>
      <color theme="10"/>
      <name val="Comic Sans MS"/>
      <family val="4"/>
    </font>
    <font>
      <u/>
      <sz val="10"/>
      <color theme="11"/>
      <name val="Comic Sans MS"/>
      <family val="4"/>
    </font>
    <font>
      <sz val="10"/>
      <name val="Segoe U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color indexed="51"/>
      <name val="Calibri"/>
      <family val="2"/>
      <scheme val="minor"/>
    </font>
    <font>
      <b/>
      <sz val="10"/>
      <color indexed="51"/>
      <name val="Calibri"/>
      <family val="2"/>
      <scheme val="minor"/>
    </font>
    <font>
      <b/>
      <sz val="8"/>
      <name val="Calibri"/>
      <family val="2"/>
    </font>
    <font>
      <sz val="8"/>
      <name val="Calibri"/>
      <family val="2"/>
    </font>
    <font>
      <sz val="10"/>
      <color indexed="5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color indexed="51"/>
      <name val="Comic Sans MS"/>
      <family val="4"/>
    </font>
    <font>
      <b/>
      <sz val="10"/>
      <name val="Comic Sans MS"/>
      <family val="4"/>
    </font>
    <font>
      <b/>
      <sz val="9"/>
      <name val="Comic Sans MS"/>
      <family val="4"/>
    </font>
    <font>
      <u/>
      <sz val="10"/>
      <color theme="10"/>
      <name val="Comic Sans MS"/>
      <family val="4"/>
    </font>
    <font>
      <sz val="10"/>
      <name val="Trebuchet MS"/>
      <family val="2"/>
    </font>
    <font>
      <b/>
      <sz val="10"/>
      <color indexed="9"/>
      <name val="Trebuchet MS"/>
      <family val="2"/>
    </font>
    <font>
      <b/>
      <sz val="10"/>
      <color indexed="8"/>
      <name val="Trebuchet MS"/>
      <family val="2"/>
    </font>
    <font>
      <sz val="10"/>
      <name val="Berlin Sans FB"/>
      <family val="2"/>
    </font>
    <font>
      <sz val="10"/>
      <color theme="0"/>
      <name val="Berlin Sans FB"/>
      <family val="2"/>
    </font>
  </fonts>
  <fills count="15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bgColor indexed="4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5"/>
      </patternFill>
    </fill>
  </fills>
  <borders count="7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5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/>
      <top style="thin">
        <color rgb="FF999999"/>
      </top>
      <bottom/>
      <diagonal/>
    </border>
    <border>
      <left style="thin">
        <color indexed="8"/>
      </left>
      <right style="thin">
        <color indexed="8"/>
      </right>
      <top style="thin">
        <color rgb="FF999999"/>
      </top>
      <bottom/>
      <diagonal/>
    </border>
    <border>
      <left style="thin">
        <color indexed="8"/>
      </left>
      <right style="thin">
        <color indexed="8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indexed="8"/>
      </left>
      <right/>
      <top style="thin">
        <color rgb="FF999999"/>
      </top>
      <bottom/>
      <diagonal/>
    </border>
    <border>
      <left style="thin">
        <color indexed="8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999999"/>
      </right>
      <top style="thin">
        <color indexed="64"/>
      </top>
      <bottom style="thin">
        <color indexed="64"/>
      </bottom>
      <diagonal/>
    </border>
    <border>
      <left style="dotted">
        <color indexed="8"/>
      </left>
      <right/>
      <top style="thin">
        <color rgb="FF999999"/>
      </top>
      <bottom/>
      <diagonal/>
    </border>
    <border>
      <left style="thin">
        <color indexed="64"/>
      </left>
      <right style="thin">
        <color rgb="FF999999"/>
      </right>
      <top style="thin">
        <color rgb="FF999999"/>
      </top>
      <bottom/>
      <diagonal/>
    </border>
    <border>
      <left style="thin">
        <color indexed="64"/>
      </left>
      <right style="thin">
        <color rgb="FF999999"/>
      </right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 style="thin">
        <color indexed="64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/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rgb="FF999999"/>
      </right>
      <top/>
      <bottom/>
      <diagonal/>
    </border>
    <border>
      <left style="thin">
        <color indexed="64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 style="thin">
        <color indexed="8"/>
      </left>
      <right/>
      <top/>
      <bottom style="thin">
        <color rgb="FF999999"/>
      </bottom>
      <diagonal/>
    </border>
    <border>
      <left style="thin">
        <color indexed="64"/>
      </left>
      <right/>
      <top/>
      <bottom style="thin">
        <color rgb="FF999999"/>
      </bottom>
      <diagonal/>
    </border>
    <border>
      <left style="thin">
        <color indexed="64"/>
      </left>
      <right style="thin">
        <color rgb="FF999999"/>
      </right>
      <top/>
      <bottom style="thin">
        <color rgb="FF999999"/>
      </bottom>
      <diagonal/>
    </border>
    <border>
      <left style="thick">
        <color indexed="64"/>
      </left>
      <right/>
      <top style="thin">
        <color indexed="8"/>
      </top>
      <bottom/>
      <diagonal/>
    </border>
    <border>
      <left style="thin">
        <color rgb="FF999999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2">
    <xf numFmtId="0" fontId="0" fillId="0" borderId="0"/>
    <xf numFmtId="43" fontId="4" fillId="0" borderId="0" applyFont="0" applyFill="0" applyBorder="0" applyAlignment="0" applyProtection="0"/>
    <xf numFmtId="0" fontId="17" fillId="0" borderId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" fillId="11" borderId="0" applyNumberFormat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" fillId="14" borderId="0" applyNumberFormat="0" applyBorder="0" applyAlignment="0" applyProtection="0"/>
  </cellStyleXfs>
  <cellXfs count="413">
    <xf numFmtId="0" fontId="0" fillId="0" borderId="0" xfId="0"/>
    <xf numFmtId="0" fontId="7" fillId="0" borderId="0" xfId="0" applyFont="1"/>
    <xf numFmtId="0" fontId="7" fillId="0" borderId="0" xfId="0" applyFont="1" applyFill="1"/>
    <xf numFmtId="0" fontId="7" fillId="7" borderId="6" xfId="0" applyFont="1" applyFill="1" applyBorder="1"/>
    <xf numFmtId="0" fontId="7" fillId="0" borderId="7" xfId="0" applyFont="1" applyFill="1" applyBorder="1"/>
    <xf numFmtId="0" fontId="7" fillId="0" borderId="7" xfId="0" applyFont="1" applyBorder="1"/>
    <xf numFmtId="0" fontId="7" fillId="7" borderId="8" xfId="0" applyFont="1" applyFill="1" applyBorder="1"/>
    <xf numFmtId="0" fontId="7" fillId="0" borderId="9" xfId="0" applyFont="1" applyBorder="1"/>
    <xf numFmtId="0" fontId="8" fillId="3" borderId="0" xfId="0" applyFont="1" applyFill="1" applyBorder="1"/>
    <xf numFmtId="2" fontId="8" fillId="3" borderId="0" xfId="0" applyNumberFormat="1" applyFont="1" applyFill="1" applyBorder="1" applyAlignment="1">
      <alignment horizontal="center"/>
    </xf>
    <xf numFmtId="0" fontId="8" fillId="3" borderId="0" xfId="0" applyNumberFormat="1" applyFont="1" applyFill="1" applyBorder="1" applyAlignment="1">
      <alignment horizontal="center"/>
    </xf>
    <xf numFmtId="164" fontId="8" fillId="3" borderId="0" xfId="0" applyNumberFormat="1" applyFont="1" applyFill="1" applyBorder="1" applyAlignment="1">
      <alignment horizontal="center"/>
    </xf>
    <xf numFmtId="0" fontId="10" fillId="0" borderId="0" xfId="0" applyFont="1"/>
    <xf numFmtId="0" fontId="11" fillId="0" borderId="1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0" fillId="0" borderId="0" xfId="0" applyNumberFormat="1" applyFont="1"/>
    <xf numFmtId="0" fontId="10" fillId="0" borderId="0" xfId="0" applyFont="1" applyBorder="1"/>
    <xf numFmtId="0" fontId="12" fillId="2" borderId="0" xfId="0" applyFont="1" applyFill="1"/>
    <xf numFmtId="0" fontId="10" fillId="0" borderId="0" xfId="0" applyNumberFormat="1" applyFont="1" applyAlignment="1">
      <alignment horizontal="center"/>
    </xf>
    <xf numFmtId="4" fontId="10" fillId="0" borderId="0" xfId="0" applyNumberFormat="1" applyFont="1" applyAlignment="1">
      <alignment horizontal="center"/>
    </xf>
    <xf numFmtId="168" fontId="10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13" fillId="6" borderId="0" xfId="0" applyNumberFormat="1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2" fontId="10" fillId="0" borderId="0" xfId="0" applyNumberFormat="1" applyFont="1"/>
    <xf numFmtId="0" fontId="6" fillId="0" borderId="0" xfId="0" applyFont="1" applyAlignment="1">
      <alignment horizontal="center"/>
    </xf>
    <xf numFmtId="0" fontId="10" fillId="0" borderId="0" xfId="0" applyNumberFormat="1" applyFont="1" applyBorder="1" applyAlignment="1">
      <alignment horizontal="center"/>
    </xf>
    <xf numFmtId="4" fontId="10" fillId="0" borderId="0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0" fontId="16" fillId="6" borderId="3" xfId="0" applyFont="1" applyFill="1" applyBorder="1"/>
    <xf numFmtId="14" fontId="16" fillId="6" borderId="3" xfId="0" applyNumberFormat="1" applyFont="1" applyFill="1" applyBorder="1"/>
    <xf numFmtId="0" fontId="8" fillId="7" borderId="6" xfId="0" applyFont="1" applyFill="1" applyBorder="1"/>
    <xf numFmtId="0" fontId="8" fillId="7" borderId="7" xfId="0" applyFont="1" applyFill="1" applyBorder="1"/>
    <xf numFmtId="0" fontId="13" fillId="9" borderId="0" xfId="0" applyNumberFormat="1" applyFont="1" applyFill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0" fillId="0" borderId="0" xfId="0" applyFont="1" applyBorder="1" applyAlignment="1">
      <alignment horizontal="center"/>
    </xf>
    <xf numFmtId="0" fontId="20" fillId="0" borderId="0" xfId="0" applyFont="1"/>
    <xf numFmtId="173" fontId="20" fillId="0" borderId="0" xfId="0" applyNumberFormat="1" applyFont="1"/>
    <xf numFmtId="0" fontId="10" fillId="0" borderId="14" xfId="0" applyNumberFormat="1" applyFont="1" applyBorder="1" applyAlignment="1">
      <alignment horizontal="center"/>
    </xf>
    <xf numFmtId="0" fontId="21" fillId="0" borderId="0" xfId="0" applyFont="1"/>
    <xf numFmtId="2" fontId="21" fillId="0" borderId="0" xfId="0" applyNumberFormat="1" applyFont="1" applyAlignment="1">
      <alignment horizontal="center"/>
    </xf>
    <xf numFmtId="164" fontId="21" fillId="0" borderId="0" xfId="0" applyNumberFormat="1" applyFont="1" applyAlignment="1">
      <alignment horizontal="center"/>
    </xf>
    <xf numFmtId="0" fontId="21" fillId="0" borderId="0" xfId="0" applyNumberFormat="1" applyFont="1" applyAlignment="1">
      <alignment horizontal="center"/>
    </xf>
    <xf numFmtId="0" fontId="16" fillId="6" borderId="3" xfId="0" applyNumberFormat="1" applyFont="1" applyFill="1" applyBorder="1"/>
    <xf numFmtId="0" fontId="16" fillId="6" borderId="3" xfId="0" applyFont="1" applyFill="1" applyBorder="1" applyAlignment="1">
      <alignment horizontal="left"/>
    </xf>
    <xf numFmtId="164" fontId="16" fillId="6" borderId="3" xfId="0" applyNumberFormat="1" applyFont="1" applyFill="1" applyBorder="1"/>
    <xf numFmtId="166" fontId="16" fillId="6" borderId="3" xfId="0" applyNumberFormat="1" applyFont="1" applyFill="1" applyBorder="1"/>
    <xf numFmtId="0" fontId="25" fillId="0" borderId="0" xfId="0" applyFont="1"/>
    <xf numFmtId="0" fontId="15" fillId="0" borderId="3" xfId="0" applyFont="1" applyBorder="1"/>
    <xf numFmtId="14" fontId="15" fillId="0" borderId="3" xfId="0" applyNumberFormat="1" applyFont="1" applyBorder="1"/>
    <xf numFmtId="0" fontId="15" fillId="0" borderId="3" xfId="0" applyFont="1" applyBorder="1" applyAlignment="1">
      <alignment horizontal="left"/>
    </xf>
    <xf numFmtId="165" fontId="15" fillId="0" borderId="3" xfId="0" applyNumberFormat="1" applyFont="1" applyBorder="1"/>
    <xf numFmtId="164" fontId="15" fillId="0" borderId="3" xfId="0" applyNumberFormat="1" applyFont="1" applyBorder="1"/>
    <xf numFmtId="166" fontId="15" fillId="0" borderId="3" xfId="0" applyNumberFormat="1" applyFont="1" applyBorder="1"/>
    <xf numFmtId="0" fontId="15" fillId="0" borderId="3" xfId="0" applyNumberFormat="1" applyFont="1" applyBorder="1"/>
    <xf numFmtId="0" fontId="26" fillId="0" borderId="0" xfId="0" applyFont="1"/>
    <xf numFmtId="0" fontId="15" fillId="0" borderId="3" xfId="1" applyNumberFormat="1" applyFont="1" applyBorder="1"/>
    <xf numFmtId="14" fontId="15" fillId="4" borderId="3" xfId="0" applyNumberFormat="1" applyFont="1" applyFill="1" applyBorder="1"/>
    <xf numFmtId="0" fontId="15" fillId="4" borderId="3" xfId="0" applyFont="1" applyFill="1" applyBorder="1" applyAlignment="1">
      <alignment horizontal="left"/>
    </xf>
    <xf numFmtId="0" fontId="15" fillId="4" borderId="3" xfId="0" applyFont="1" applyFill="1" applyBorder="1"/>
    <xf numFmtId="165" fontId="15" fillId="4" borderId="3" xfId="0" applyNumberFormat="1" applyFont="1" applyFill="1" applyBorder="1"/>
    <xf numFmtId="164" fontId="15" fillId="4" borderId="3" xfId="0" applyNumberFormat="1" applyFont="1" applyFill="1" applyBorder="1"/>
    <xf numFmtId="0" fontId="15" fillId="4" borderId="3" xfId="0" applyNumberFormat="1" applyFont="1" applyFill="1" applyBorder="1"/>
    <xf numFmtId="0" fontId="15" fillId="4" borderId="3" xfId="1" applyNumberFormat="1" applyFont="1" applyFill="1" applyBorder="1"/>
    <xf numFmtId="0" fontId="26" fillId="4" borderId="0" xfId="0" applyFont="1" applyFill="1"/>
    <xf numFmtId="14" fontId="15" fillId="5" borderId="3" xfId="0" applyNumberFormat="1" applyFont="1" applyFill="1" applyBorder="1"/>
    <xf numFmtId="0" fontId="15" fillId="5" borderId="3" xfId="0" applyFont="1" applyFill="1" applyBorder="1" applyAlignment="1">
      <alignment horizontal="left"/>
    </xf>
    <xf numFmtId="0" fontId="15" fillId="5" borderId="3" xfId="0" applyFont="1" applyFill="1" applyBorder="1"/>
    <xf numFmtId="165" fontId="15" fillId="5" borderId="3" xfId="0" applyNumberFormat="1" applyFont="1" applyFill="1" applyBorder="1"/>
    <xf numFmtId="164" fontId="15" fillId="5" borderId="3" xfId="0" applyNumberFormat="1" applyFont="1" applyFill="1" applyBorder="1"/>
    <xf numFmtId="0" fontId="15" fillId="5" borderId="3" xfId="0" applyNumberFormat="1" applyFont="1" applyFill="1" applyBorder="1"/>
    <xf numFmtId="0" fontId="15" fillId="5" borderId="3" xfId="1" applyNumberFormat="1" applyFont="1" applyFill="1" applyBorder="1"/>
    <xf numFmtId="0" fontId="26" fillId="5" borderId="0" xfId="0" applyFont="1" applyFill="1"/>
    <xf numFmtId="167" fontId="15" fillId="0" borderId="3" xfId="0" applyNumberFormat="1" applyFont="1" applyBorder="1" applyAlignment="1">
      <alignment horizontal="left"/>
    </xf>
    <xf numFmtId="167" fontId="15" fillId="4" borderId="3" xfId="0" applyNumberFormat="1" applyFont="1" applyFill="1" applyBorder="1" applyAlignment="1">
      <alignment horizontal="left"/>
    </xf>
    <xf numFmtId="167" fontId="15" fillId="5" borderId="3" xfId="0" applyNumberFormat="1" applyFont="1" applyFill="1" applyBorder="1" applyAlignment="1">
      <alignment horizontal="left"/>
    </xf>
    <xf numFmtId="14" fontId="15" fillId="0" borderId="3" xfId="0" applyNumberFormat="1" applyFont="1" applyFill="1" applyBorder="1"/>
    <xf numFmtId="172" fontId="15" fillId="0" borderId="3" xfId="0" applyNumberFormat="1" applyFont="1" applyBorder="1"/>
    <xf numFmtId="16" fontId="15" fillId="0" borderId="3" xfId="0" applyNumberFormat="1" applyFont="1" applyBorder="1"/>
    <xf numFmtId="0" fontId="21" fillId="0" borderId="0" xfId="0" applyFont="1" applyBorder="1"/>
    <xf numFmtId="0" fontId="21" fillId="0" borderId="0" xfId="0" pivotButton="1" applyFont="1" applyAlignment="1"/>
    <xf numFmtId="164" fontId="21" fillId="0" borderId="0" xfId="0" applyNumberFormat="1" applyFont="1"/>
    <xf numFmtId="0" fontId="21" fillId="0" borderId="0" xfId="0" pivotButton="1" applyFont="1"/>
    <xf numFmtId="14" fontId="21" fillId="0" borderId="0" xfId="0" applyNumberFormat="1" applyFont="1"/>
    <xf numFmtId="0" fontId="21" fillId="6" borderId="3" xfId="0" applyFont="1" applyFill="1" applyBorder="1" applyAlignment="1">
      <alignment vertical="center"/>
    </xf>
    <xf numFmtId="16" fontId="21" fillId="6" borderId="3" xfId="0" applyNumberFormat="1" applyFont="1" applyFill="1" applyBorder="1"/>
    <xf numFmtId="170" fontId="21" fillId="6" borderId="3" xfId="0" applyNumberFormat="1" applyFont="1" applyFill="1" applyBorder="1"/>
    <xf numFmtId="0" fontId="21" fillId="6" borderId="3" xfId="0" applyFont="1" applyFill="1" applyBorder="1"/>
    <xf numFmtId="0" fontId="21" fillId="6" borderId="3" xfId="0" applyFont="1" applyFill="1" applyBorder="1" applyAlignment="1"/>
    <xf numFmtId="171" fontId="21" fillId="6" borderId="3" xfId="0" applyNumberFormat="1" applyFont="1" applyFill="1" applyBorder="1"/>
    <xf numFmtId="0" fontId="21" fillId="0" borderId="3" xfId="0" applyFont="1" applyBorder="1"/>
    <xf numFmtId="1" fontId="21" fillId="0" borderId="3" xfId="0" applyNumberFormat="1" applyFont="1" applyBorder="1"/>
    <xf numFmtId="43" fontId="21" fillId="0" borderId="3" xfId="1" applyFont="1" applyBorder="1"/>
    <xf numFmtId="43" fontId="21" fillId="0" borderId="0" xfId="1" applyFont="1"/>
    <xf numFmtId="14" fontId="21" fillId="0" borderId="0" xfId="1" applyNumberFormat="1" applyFont="1"/>
    <xf numFmtId="0" fontId="21" fillId="7" borderId="3" xfId="0" applyFont="1" applyFill="1" applyBorder="1"/>
    <xf numFmtId="9" fontId="21" fillId="7" borderId="3" xfId="0" applyNumberFormat="1" applyFont="1" applyFill="1" applyBorder="1"/>
    <xf numFmtId="171" fontId="21" fillId="6" borderId="3" xfId="0" applyNumberFormat="1" applyFont="1" applyFill="1" applyBorder="1" applyAlignment="1">
      <alignment vertical="center"/>
    </xf>
    <xf numFmtId="0" fontId="27" fillId="8" borderId="3" xfId="0" applyFont="1" applyFill="1" applyBorder="1"/>
    <xf numFmtId="169" fontId="21" fillId="0" borderId="3" xfId="1" applyNumberFormat="1" applyFont="1" applyBorder="1"/>
    <xf numFmtId="2" fontId="21" fillId="0" borderId="15" xfId="0" applyNumberFormat="1" applyFont="1" applyBorder="1" applyAlignment="1">
      <alignment horizontal="center"/>
    </xf>
    <xf numFmtId="2" fontId="21" fillId="0" borderId="0" xfId="0" applyNumberFormat="1" applyFont="1" applyFill="1" applyBorder="1"/>
    <xf numFmtId="0" fontId="28" fillId="0" borderId="0" xfId="0" applyFont="1"/>
    <xf numFmtId="0" fontId="29" fillId="0" borderId="4" xfId="0" applyFont="1" applyFill="1" applyBorder="1"/>
    <xf numFmtId="0" fontId="0" fillId="0" borderId="0" xfId="0" applyBorder="1"/>
    <xf numFmtId="2" fontId="0" fillId="0" borderId="0" xfId="0" applyNumberFormat="1" applyAlignment="1">
      <alignment horizontal="center"/>
    </xf>
    <xf numFmtId="2" fontId="0" fillId="0" borderId="15" xfId="0" applyNumberFormat="1" applyBorder="1" applyAlignment="1">
      <alignment horizontal="center"/>
    </xf>
    <xf numFmtId="0" fontId="31" fillId="3" borderId="0" xfId="0" applyFont="1" applyFill="1" applyBorder="1"/>
    <xf numFmtId="3" fontId="0" fillId="0" borderId="14" xfId="0" applyNumberFormat="1" applyBorder="1" applyAlignment="1">
      <alignment horizontal="center"/>
    </xf>
    <xf numFmtId="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3" fontId="0" fillId="0" borderId="15" xfId="0" applyNumberFormat="1" applyBorder="1" applyAlignment="1">
      <alignment horizontal="center"/>
    </xf>
    <xf numFmtId="4" fontId="0" fillId="0" borderId="15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3" fontId="31" fillId="3" borderId="14" xfId="0" applyNumberFormat="1" applyFont="1" applyFill="1" applyBorder="1" applyAlignment="1">
      <alignment horizontal="center"/>
    </xf>
    <xf numFmtId="4" fontId="31" fillId="3" borderId="0" xfId="0" applyNumberFormat="1" applyFont="1" applyFill="1" applyBorder="1" applyAlignment="1">
      <alignment horizontal="center"/>
    </xf>
    <xf numFmtId="165" fontId="31" fillId="3" borderId="0" xfId="0" applyNumberFormat="1" applyFont="1" applyFill="1" applyBorder="1" applyAlignment="1">
      <alignment horizontal="center"/>
    </xf>
    <xf numFmtId="2" fontId="31" fillId="3" borderId="0" xfId="0" applyNumberFormat="1" applyFont="1" applyFill="1" applyBorder="1" applyAlignment="1">
      <alignment horizontal="center"/>
    </xf>
    <xf numFmtId="3" fontId="31" fillId="3" borderId="0" xfId="0" applyNumberFormat="1" applyFont="1" applyFill="1" applyBorder="1" applyAlignment="1">
      <alignment horizontal="center"/>
    </xf>
    <xf numFmtId="3" fontId="31" fillId="3" borderId="15" xfId="0" applyNumberFormat="1" applyFont="1" applyFill="1" applyBorder="1" applyAlignment="1">
      <alignment horizontal="center"/>
    </xf>
    <xf numFmtId="4" fontId="31" fillId="3" borderId="15" xfId="0" applyNumberFormat="1" applyFont="1" applyFill="1" applyBorder="1" applyAlignment="1">
      <alignment horizontal="center"/>
    </xf>
    <xf numFmtId="165" fontId="31" fillId="3" borderId="15" xfId="0" applyNumberFormat="1" applyFont="1" applyFill="1" applyBorder="1" applyAlignment="1">
      <alignment horizontal="center"/>
    </xf>
    <xf numFmtId="2" fontId="31" fillId="3" borderId="15" xfId="0" applyNumberFormat="1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15" fillId="10" borderId="3" xfId="0" applyFont="1" applyFill="1" applyBorder="1"/>
    <xf numFmtId="14" fontId="15" fillId="10" borderId="3" xfId="0" applyNumberFormat="1" applyFont="1" applyFill="1" applyBorder="1"/>
    <xf numFmtId="0" fontId="15" fillId="10" borderId="3" xfId="0" applyFont="1" applyFill="1" applyBorder="1" applyAlignment="1">
      <alignment horizontal="left"/>
    </xf>
    <xf numFmtId="165" fontId="15" fillId="10" borderId="3" xfId="0" applyNumberFormat="1" applyFont="1" applyFill="1" applyBorder="1"/>
    <xf numFmtId="164" fontId="15" fillId="10" borderId="3" xfId="0" applyNumberFormat="1" applyFont="1" applyFill="1" applyBorder="1"/>
    <xf numFmtId="0" fontId="15" fillId="10" borderId="3" xfId="0" applyNumberFormat="1" applyFont="1" applyFill="1" applyBorder="1"/>
    <xf numFmtId="0" fontId="15" fillId="10" borderId="3" xfId="1" applyNumberFormat="1" applyFont="1" applyFill="1" applyBorder="1"/>
    <xf numFmtId="0" fontId="26" fillId="10" borderId="0" xfId="0" applyFont="1" applyFill="1"/>
    <xf numFmtId="0" fontId="34" fillId="0" borderId="0" xfId="0" applyFont="1"/>
    <xf numFmtId="0" fontId="35" fillId="2" borderId="0" xfId="0" applyFont="1" applyFill="1" applyBorder="1" applyAlignment="1">
      <alignment horizontal="center"/>
    </xf>
    <xf numFmtId="0" fontId="34" fillId="0" borderId="0" xfId="0" applyFont="1" applyBorder="1"/>
    <xf numFmtId="0" fontId="34" fillId="0" borderId="0" xfId="0" applyNumberFormat="1" applyFont="1" applyBorder="1" applyAlignment="1">
      <alignment horizontal="center"/>
    </xf>
    <xf numFmtId="164" fontId="34" fillId="0" borderId="0" xfId="0" applyNumberFormat="1" applyFont="1" applyBorder="1" applyAlignment="1">
      <alignment horizontal="center"/>
    </xf>
    <xf numFmtId="0" fontId="36" fillId="7" borderId="10" xfId="0" applyFont="1" applyFill="1" applyBorder="1"/>
    <xf numFmtId="0" fontId="36" fillId="7" borderId="4" xfId="0" applyNumberFormat="1" applyFont="1" applyFill="1" applyBorder="1" applyAlignment="1">
      <alignment horizontal="center"/>
    </xf>
    <xf numFmtId="164" fontId="36" fillId="7" borderId="4" xfId="0" applyNumberFormat="1" applyFont="1" applyFill="1" applyBorder="1" applyAlignment="1">
      <alignment horizontal="center"/>
    </xf>
    <xf numFmtId="14" fontId="36" fillId="7" borderId="11" xfId="0" applyNumberFormat="1" applyFont="1" applyFill="1" applyBorder="1" applyAlignment="1">
      <alignment horizontal="center"/>
    </xf>
    <xf numFmtId="0" fontId="15" fillId="0" borderId="0" xfId="0" applyFont="1" applyBorder="1"/>
    <xf numFmtId="0" fontId="33" fillId="0" borderId="0" xfId="17" applyBorder="1" applyAlignment="1" applyProtection="1"/>
    <xf numFmtId="167" fontId="15" fillId="10" borderId="3" xfId="0" applyNumberFormat="1" applyFont="1" applyFill="1" applyBorder="1" applyAlignment="1">
      <alignment horizontal="left"/>
    </xf>
    <xf numFmtId="0" fontId="33" fillId="0" borderId="3" xfId="17" applyBorder="1" applyAlignment="1" applyProtection="1"/>
    <xf numFmtId="0" fontId="15" fillId="0" borderId="3" xfId="0" quotePrefix="1" applyFont="1" applyBorder="1"/>
    <xf numFmtId="2" fontId="0" fillId="0" borderId="0" xfId="0" applyNumberFormat="1"/>
    <xf numFmtId="0" fontId="21" fillId="0" borderId="0" xfId="0" applyFont="1" applyFill="1" applyBorder="1"/>
    <xf numFmtId="0" fontId="3" fillId="11" borderId="3" xfId="20" applyBorder="1"/>
    <xf numFmtId="165" fontId="3" fillId="11" borderId="3" xfId="20" applyNumberFormat="1" applyBorder="1"/>
    <xf numFmtId="173" fontId="8" fillId="3" borderId="0" xfId="0" applyNumberFormat="1" applyFont="1" applyFill="1" applyBorder="1" applyAlignment="1">
      <alignment horizontal="center"/>
    </xf>
    <xf numFmtId="0" fontId="4" fillId="0" borderId="0" xfId="0" applyFont="1"/>
    <xf numFmtId="14" fontId="0" fillId="0" borderId="0" xfId="0" applyNumberFormat="1"/>
    <xf numFmtId="14" fontId="4" fillId="0" borderId="0" xfId="0" applyNumberFormat="1" applyFont="1"/>
    <xf numFmtId="0" fontId="2" fillId="11" borderId="3" xfId="20" applyFont="1" applyBorder="1"/>
    <xf numFmtId="0" fontId="18" fillId="0" borderId="3" xfId="17" applyFont="1" applyBorder="1" applyAlignment="1" applyProtection="1"/>
    <xf numFmtId="0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/>
    </xf>
    <xf numFmtId="0" fontId="15" fillId="0" borderId="3" xfId="0" applyNumberFormat="1" applyFont="1" applyBorder="1" applyAlignment="1" applyProtection="1">
      <alignment horizontal="left"/>
      <protection locked="0"/>
    </xf>
    <xf numFmtId="0" fontId="15" fillId="0" borderId="5" xfId="0" applyFont="1" applyBorder="1"/>
    <xf numFmtId="0" fontId="0" fillId="0" borderId="18" xfId="0" applyBorder="1"/>
    <xf numFmtId="0" fontId="7" fillId="0" borderId="20" xfId="0" applyFont="1" applyBorder="1"/>
    <xf numFmtId="0" fontId="7" fillId="0" borderId="17" xfId="0" applyNumberFormat="1" applyFont="1" applyBorder="1" applyAlignment="1">
      <alignment horizontal="center"/>
    </xf>
    <xf numFmtId="164" fontId="7" fillId="0" borderId="17" xfId="0" applyNumberFormat="1" applyFont="1" applyBorder="1" applyAlignment="1">
      <alignment horizontal="center"/>
    </xf>
    <xf numFmtId="2" fontId="7" fillId="0" borderId="17" xfId="0" applyNumberFormat="1" applyFont="1" applyBorder="1" applyAlignment="1">
      <alignment horizontal="center"/>
    </xf>
    <xf numFmtId="0" fontId="8" fillId="3" borderId="19" xfId="0" applyFont="1" applyFill="1" applyBorder="1"/>
    <xf numFmtId="0" fontId="10" fillId="0" borderId="21" xfId="0" applyFont="1" applyBorder="1"/>
    <xf numFmtId="0" fontId="10" fillId="0" borderId="19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0" fontId="10" fillId="0" borderId="21" xfId="0" applyNumberFormat="1" applyFont="1" applyBorder="1" applyAlignment="1">
      <alignment horizontal="center"/>
    </xf>
    <xf numFmtId="4" fontId="10" fillId="0" borderId="21" xfId="0" applyNumberFormat="1" applyFont="1" applyBorder="1" applyAlignment="1">
      <alignment horizontal="center"/>
    </xf>
    <xf numFmtId="168" fontId="10" fillId="0" borderId="21" xfId="0" applyNumberFormat="1" applyFont="1" applyBorder="1" applyAlignment="1">
      <alignment horizontal="center"/>
    </xf>
    <xf numFmtId="2" fontId="10" fillId="0" borderId="19" xfId="0" applyNumberFormat="1" applyFont="1" applyBorder="1" applyAlignment="1">
      <alignment horizontal="center"/>
    </xf>
    <xf numFmtId="0" fontId="10" fillId="0" borderId="22" xfId="0" applyFont="1" applyBorder="1"/>
    <xf numFmtId="0" fontId="10" fillId="0" borderId="24" xfId="0" applyNumberFormat="1" applyFont="1" applyBorder="1" applyAlignment="1">
      <alignment horizontal="center"/>
    </xf>
    <xf numFmtId="0" fontId="10" fillId="0" borderId="25" xfId="0" applyNumberFormat="1" applyFont="1" applyBorder="1" applyAlignment="1">
      <alignment horizontal="center"/>
    </xf>
    <xf numFmtId="4" fontId="10" fillId="0" borderId="25" xfId="0" applyNumberFormat="1" applyFont="1" applyBorder="1" applyAlignment="1">
      <alignment horizontal="center"/>
    </xf>
    <xf numFmtId="168" fontId="10" fillId="0" borderId="25" xfId="0" applyNumberFormat="1" applyFont="1" applyBorder="1" applyAlignment="1">
      <alignment horizontal="center"/>
    </xf>
    <xf numFmtId="2" fontId="10" fillId="0" borderId="26" xfId="0" applyNumberFormat="1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31" fillId="3" borderId="19" xfId="0" applyFont="1" applyFill="1" applyBorder="1"/>
    <xf numFmtId="0" fontId="10" fillId="0" borderId="18" xfId="0" applyFont="1" applyBorder="1"/>
    <xf numFmtId="0" fontId="33" fillId="0" borderId="3" xfId="17" applyBorder="1" applyAlignment="1" applyProtection="1">
      <alignment vertical="center"/>
    </xf>
    <xf numFmtId="0" fontId="7" fillId="0" borderId="18" xfId="0" applyFont="1" applyBorder="1"/>
    <xf numFmtId="0" fontId="37" fillId="0" borderId="0" xfId="0" applyFont="1"/>
    <xf numFmtId="0" fontId="37" fillId="0" borderId="3" xfId="0" applyFont="1" applyBorder="1" applyAlignment="1">
      <alignment horizontal="center" vertical="center"/>
    </xf>
    <xf numFmtId="0" fontId="37" fillId="0" borderId="0" xfId="2" applyFont="1"/>
    <xf numFmtId="0" fontId="37" fillId="0" borderId="0" xfId="0" applyFont="1" applyAlignment="1">
      <alignment horizontal="center" vertical="center"/>
    </xf>
    <xf numFmtId="0" fontId="37" fillId="6" borderId="3" xfId="0" applyFont="1" applyFill="1" applyBorder="1"/>
    <xf numFmtId="14" fontId="37" fillId="6" borderId="3" xfId="0" applyNumberFormat="1" applyFont="1" applyFill="1" applyBorder="1"/>
    <xf numFmtId="0" fontId="37" fillId="6" borderId="3" xfId="0" applyFont="1" applyFill="1" applyBorder="1" applyAlignment="1">
      <alignment horizontal="center" vertical="center"/>
    </xf>
    <xf numFmtId="0" fontId="38" fillId="12" borderId="3" xfId="0" applyFont="1" applyFill="1" applyBorder="1" applyAlignment="1">
      <alignment horizontal="center" vertical="center"/>
    </xf>
    <xf numFmtId="0" fontId="37" fillId="0" borderId="0" xfId="0" applyFont="1" applyAlignment="1">
      <alignment horizontal="center"/>
    </xf>
    <xf numFmtId="14" fontId="37" fillId="13" borderId="3" xfId="0" applyNumberFormat="1" applyFont="1" applyFill="1" applyBorder="1"/>
    <xf numFmtId="0" fontId="37" fillId="0" borderId="25" xfId="0" applyFont="1" applyBorder="1" applyAlignment="1">
      <alignment horizontal="center" vertical="center"/>
    </xf>
    <xf numFmtId="1" fontId="21" fillId="6" borderId="3" xfId="0" applyNumberFormat="1" applyFont="1" applyFill="1" applyBorder="1" applyAlignment="1"/>
    <xf numFmtId="0" fontId="15" fillId="0" borderId="27" xfId="0" applyFont="1" applyBorder="1"/>
    <xf numFmtId="0" fontId="15" fillId="0" borderId="3" xfId="0" applyFont="1" applyBorder="1" applyAlignment="1">
      <alignment horizontal="center"/>
    </xf>
    <xf numFmtId="0" fontId="0" fillId="0" borderId="28" xfId="0" applyBorder="1"/>
    <xf numFmtId="0" fontId="0" fillId="0" borderId="33" xfId="0" applyBorder="1"/>
    <xf numFmtId="0" fontId="0" fillId="0" borderId="39" xfId="0" applyBorder="1"/>
    <xf numFmtId="2" fontId="0" fillId="0" borderId="31" xfId="0" applyNumberFormat="1" applyBorder="1" applyAlignment="1">
      <alignment horizontal="center"/>
    </xf>
    <xf numFmtId="2" fontId="0" fillId="0" borderId="40" xfId="0" applyNumberFormat="1" applyBorder="1" applyAlignment="1">
      <alignment horizontal="center"/>
    </xf>
    <xf numFmtId="0" fontId="21" fillId="0" borderId="38" xfId="0" pivotButton="1" applyFont="1" applyBorder="1"/>
    <xf numFmtId="0" fontId="21" fillId="0" borderId="38" xfId="0" applyFont="1" applyBorder="1"/>
    <xf numFmtId="0" fontId="22" fillId="0" borderId="39" xfId="0" applyFont="1" applyBorder="1"/>
    <xf numFmtId="0" fontId="23" fillId="2" borderId="28" xfId="0" applyFont="1" applyFill="1" applyBorder="1" applyAlignment="1">
      <alignment horizontal="center"/>
    </xf>
    <xf numFmtId="0" fontId="23" fillId="2" borderId="31" xfId="0" applyFont="1" applyFill="1" applyBorder="1" applyAlignment="1">
      <alignment horizontal="center"/>
    </xf>
    <xf numFmtId="0" fontId="24" fillId="2" borderId="40" xfId="0" applyFont="1" applyFill="1" applyBorder="1" applyAlignment="1">
      <alignment horizontal="center"/>
    </xf>
    <xf numFmtId="0" fontId="21" fillId="0" borderId="28" xfId="0" applyFont="1" applyBorder="1"/>
    <xf numFmtId="2" fontId="21" fillId="0" borderId="28" xfId="0" applyNumberFormat="1" applyFont="1" applyBorder="1" applyAlignment="1">
      <alignment horizontal="center"/>
    </xf>
    <xf numFmtId="2" fontId="21" fillId="0" borderId="31" xfId="0" applyNumberFormat="1" applyFont="1" applyBorder="1" applyAlignment="1">
      <alignment horizontal="center"/>
    </xf>
    <xf numFmtId="2" fontId="21" fillId="0" borderId="40" xfId="0" applyNumberFormat="1" applyFont="1" applyBorder="1" applyAlignment="1">
      <alignment horizontal="center"/>
    </xf>
    <xf numFmtId="0" fontId="21" fillId="0" borderId="33" xfId="0" applyFont="1" applyBorder="1"/>
    <xf numFmtId="2" fontId="21" fillId="0" borderId="33" xfId="0" applyNumberFormat="1" applyFont="1" applyBorder="1" applyAlignment="1">
      <alignment horizontal="center"/>
    </xf>
    <xf numFmtId="0" fontId="24" fillId="2" borderId="35" xfId="0" applyFont="1" applyFill="1" applyBorder="1"/>
    <xf numFmtId="2" fontId="24" fillId="2" borderId="35" xfId="0" applyNumberFormat="1" applyFont="1" applyFill="1" applyBorder="1" applyAlignment="1">
      <alignment horizontal="center"/>
    </xf>
    <xf numFmtId="2" fontId="24" fillId="2" borderId="36" xfId="0" applyNumberFormat="1" applyFont="1" applyFill="1" applyBorder="1" applyAlignment="1">
      <alignment horizontal="center"/>
    </xf>
    <xf numFmtId="2" fontId="24" fillId="2" borderId="41" xfId="0" applyNumberFormat="1" applyFont="1" applyFill="1" applyBorder="1" applyAlignment="1">
      <alignment horizontal="center"/>
    </xf>
    <xf numFmtId="0" fontId="30" fillId="2" borderId="44" xfId="0" applyFont="1" applyFill="1" applyBorder="1"/>
    <xf numFmtId="0" fontId="30" fillId="2" borderId="29" xfId="0" applyFont="1" applyFill="1" applyBorder="1"/>
    <xf numFmtId="0" fontId="31" fillId="0" borderId="39" xfId="0" applyFont="1" applyBorder="1"/>
    <xf numFmtId="0" fontId="31" fillId="0" borderId="31" xfId="0" applyFont="1" applyBorder="1"/>
    <xf numFmtId="0" fontId="30" fillId="2" borderId="35" xfId="0" applyFont="1" applyFill="1" applyBorder="1"/>
    <xf numFmtId="0" fontId="30" fillId="2" borderId="43" xfId="0" applyFont="1" applyFill="1" applyBorder="1"/>
    <xf numFmtId="3" fontId="0" fillId="0" borderId="44" xfId="0" applyNumberFormat="1" applyBorder="1" applyAlignment="1">
      <alignment horizontal="center"/>
    </xf>
    <xf numFmtId="4" fontId="0" fillId="0" borderId="31" xfId="0" applyNumberFormat="1" applyBorder="1" applyAlignment="1">
      <alignment horizontal="center"/>
    </xf>
    <xf numFmtId="165" fontId="0" fillId="0" borderId="31" xfId="0" applyNumberFormat="1" applyBorder="1" applyAlignment="1">
      <alignment horizontal="center"/>
    </xf>
    <xf numFmtId="3" fontId="0" fillId="0" borderId="28" xfId="0" applyNumberFormat="1" applyBorder="1" applyAlignment="1">
      <alignment horizontal="center"/>
    </xf>
    <xf numFmtId="3" fontId="0" fillId="0" borderId="40" xfId="0" applyNumberFormat="1" applyBorder="1" applyAlignment="1">
      <alignment horizontal="center"/>
    </xf>
    <xf numFmtId="4" fontId="0" fillId="0" borderId="40" xfId="0" applyNumberFormat="1" applyBorder="1" applyAlignment="1">
      <alignment horizontal="center"/>
    </xf>
    <xf numFmtId="165" fontId="0" fillId="0" borderId="40" xfId="0" applyNumberFormat="1" applyBorder="1" applyAlignment="1">
      <alignment horizontal="center"/>
    </xf>
    <xf numFmtId="3" fontId="0" fillId="0" borderId="33" xfId="0" applyNumberFormat="1" applyBorder="1" applyAlignment="1">
      <alignment horizontal="center"/>
    </xf>
    <xf numFmtId="3" fontId="30" fillId="2" borderId="45" xfId="0" applyNumberFormat="1" applyFont="1" applyFill="1" applyBorder="1" applyAlignment="1">
      <alignment horizontal="center"/>
    </xf>
    <xf numFmtId="4" fontId="30" fillId="2" borderId="36" xfId="0" applyNumberFormat="1" applyFont="1" applyFill="1" applyBorder="1" applyAlignment="1">
      <alignment horizontal="center"/>
    </xf>
    <xf numFmtId="165" fontId="30" fillId="2" borderId="36" xfId="0" applyNumberFormat="1" applyFont="1" applyFill="1" applyBorder="1" applyAlignment="1">
      <alignment horizontal="center"/>
    </xf>
    <xf numFmtId="2" fontId="30" fillId="2" borderId="36" xfId="0" applyNumberFormat="1" applyFont="1" applyFill="1" applyBorder="1" applyAlignment="1">
      <alignment horizontal="center"/>
    </xf>
    <xf numFmtId="3" fontId="30" fillId="2" borderId="35" xfId="0" applyNumberFormat="1" applyFont="1" applyFill="1" applyBorder="1" applyAlignment="1">
      <alignment horizontal="center"/>
    </xf>
    <xf numFmtId="3" fontId="30" fillId="2" borderId="41" xfId="0" applyNumberFormat="1" applyFont="1" applyFill="1" applyBorder="1" applyAlignment="1">
      <alignment horizontal="center"/>
    </xf>
    <xf numFmtId="4" fontId="30" fillId="2" borderId="41" xfId="0" applyNumberFormat="1" applyFont="1" applyFill="1" applyBorder="1" applyAlignment="1">
      <alignment horizontal="center"/>
    </xf>
    <xf numFmtId="165" fontId="30" fillId="2" borderId="41" xfId="0" applyNumberFormat="1" applyFont="1" applyFill="1" applyBorder="1" applyAlignment="1">
      <alignment horizontal="center"/>
    </xf>
    <xf numFmtId="2" fontId="30" fillId="2" borderId="41" xfId="0" applyNumberFormat="1" applyFont="1" applyFill="1" applyBorder="1" applyAlignment="1">
      <alignment horizontal="center"/>
    </xf>
    <xf numFmtId="0" fontId="30" fillId="2" borderId="40" xfId="0" applyFont="1" applyFill="1" applyBorder="1" applyAlignment="1">
      <alignment horizontal="center"/>
    </xf>
    <xf numFmtId="0" fontId="32" fillId="0" borderId="28" xfId="0" applyFont="1" applyBorder="1" applyAlignment="1">
      <alignment horizontal="center"/>
    </xf>
    <xf numFmtId="0" fontId="32" fillId="0" borderId="31" xfId="0" applyFont="1" applyBorder="1" applyAlignment="1">
      <alignment horizontal="center"/>
    </xf>
    <xf numFmtId="0" fontId="21" fillId="0" borderId="28" xfId="0" pivotButton="1" applyFont="1" applyBorder="1"/>
    <xf numFmtId="0" fontId="21" fillId="0" borderId="29" xfId="0" applyFont="1" applyBorder="1"/>
    <xf numFmtId="0" fontId="21" fillId="0" borderId="30" xfId="0" applyFont="1" applyBorder="1"/>
    <xf numFmtId="0" fontId="21" fillId="0" borderId="31" xfId="0" applyFont="1" applyBorder="1"/>
    <xf numFmtId="0" fontId="21" fillId="0" borderId="32" xfId="0" applyFont="1" applyBorder="1"/>
    <xf numFmtId="0" fontId="21" fillId="0" borderId="28" xfId="0" applyNumberFormat="1" applyFont="1" applyBorder="1"/>
    <xf numFmtId="2" fontId="21" fillId="0" borderId="31" xfId="0" applyNumberFormat="1" applyFont="1" applyBorder="1"/>
    <xf numFmtId="164" fontId="21" fillId="0" borderId="31" xfId="0" applyNumberFormat="1" applyFont="1" applyBorder="1"/>
    <xf numFmtId="2" fontId="21" fillId="0" borderId="32" xfId="0" applyNumberFormat="1" applyFont="1" applyBorder="1"/>
    <xf numFmtId="0" fontId="21" fillId="0" borderId="33" xfId="0" applyNumberFormat="1" applyFont="1" applyBorder="1"/>
    <xf numFmtId="2" fontId="21" fillId="0" borderId="0" xfId="0" applyNumberFormat="1" applyFont="1"/>
    <xf numFmtId="2" fontId="21" fillId="0" borderId="34" xfId="0" applyNumberFormat="1" applyFont="1" applyBorder="1"/>
    <xf numFmtId="0" fontId="21" fillId="0" borderId="35" xfId="0" applyFont="1" applyBorder="1"/>
    <xf numFmtId="0" fontId="21" fillId="0" borderId="35" xfId="0" applyNumberFormat="1" applyFont="1" applyBorder="1"/>
    <xf numFmtId="2" fontId="21" fillId="0" borderId="36" xfId="0" applyNumberFormat="1" applyFont="1" applyBorder="1"/>
    <xf numFmtId="164" fontId="21" fillId="0" borderId="36" xfId="0" applyNumberFormat="1" applyFont="1" applyBorder="1"/>
    <xf numFmtId="2" fontId="21" fillId="0" borderId="37" xfId="0" applyNumberFormat="1" applyFont="1" applyBorder="1"/>
    <xf numFmtId="0" fontId="21" fillId="0" borderId="0" xfId="0" applyNumberFormat="1" applyFont="1"/>
    <xf numFmtId="0" fontId="7" fillId="0" borderId="38" xfId="0" pivotButton="1" applyFont="1" applyBorder="1"/>
    <xf numFmtId="0" fontId="7" fillId="0" borderId="38" xfId="0" applyFont="1" applyBorder="1"/>
    <xf numFmtId="0" fontId="8" fillId="0" borderId="39" xfId="0" applyFont="1" applyBorder="1"/>
    <xf numFmtId="0" fontId="8" fillId="0" borderId="31" xfId="0" applyFont="1" applyBorder="1"/>
    <xf numFmtId="0" fontId="9" fillId="2" borderId="28" xfId="0" applyFont="1" applyFill="1" applyBorder="1" applyAlignment="1">
      <alignment horizontal="center"/>
    </xf>
    <xf numFmtId="0" fontId="9" fillId="2" borderId="31" xfId="0" applyFont="1" applyFill="1" applyBorder="1" applyAlignment="1">
      <alignment horizontal="center"/>
    </xf>
    <xf numFmtId="0" fontId="9" fillId="2" borderId="32" xfId="0" applyFont="1" applyFill="1" applyBorder="1" applyAlignment="1">
      <alignment horizontal="center"/>
    </xf>
    <xf numFmtId="0" fontId="7" fillId="0" borderId="39" xfId="0" applyFont="1" applyBorder="1"/>
    <xf numFmtId="0" fontId="7" fillId="0" borderId="28" xfId="0" applyFont="1" applyBorder="1"/>
    <xf numFmtId="14" fontId="7" fillId="0" borderId="28" xfId="0" applyNumberFormat="1" applyFont="1" applyBorder="1"/>
    <xf numFmtId="2" fontId="7" fillId="0" borderId="28" xfId="0" applyNumberFormat="1" applyFont="1" applyBorder="1" applyAlignment="1">
      <alignment horizontal="center"/>
    </xf>
    <xf numFmtId="0" fontId="7" fillId="0" borderId="31" xfId="0" applyNumberFormat="1" applyFont="1" applyBorder="1" applyAlignment="1">
      <alignment horizontal="center"/>
    </xf>
    <xf numFmtId="164" fontId="7" fillId="0" borderId="31" xfId="0" applyNumberFormat="1" applyFont="1" applyBorder="1" applyAlignment="1">
      <alignment horizontal="center"/>
    </xf>
    <xf numFmtId="2" fontId="7" fillId="0" borderId="31" xfId="0" applyNumberFormat="1" applyFont="1" applyBorder="1" applyAlignment="1">
      <alignment horizontal="center"/>
    </xf>
    <xf numFmtId="173" fontId="7" fillId="0" borderId="32" xfId="0" applyNumberFormat="1" applyFont="1" applyBorder="1" applyAlignment="1">
      <alignment horizontal="center"/>
    </xf>
    <xf numFmtId="0" fontId="7" fillId="0" borderId="42" xfId="0" applyFont="1" applyBorder="1"/>
    <xf numFmtId="14" fontId="7" fillId="0" borderId="33" xfId="0" applyNumberFormat="1" applyFont="1" applyBorder="1"/>
    <xf numFmtId="2" fontId="7" fillId="0" borderId="33" xfId="0" applyNumberFormat="1" applyFont="1" applyBorder="1" applyAlignment="1">
      <alignment horizontal="center"/>
    </xf>
    <xf numFmtId="173" fontId="7" fillId="0" borderId="34" xfId="0" applyNumberFormat="1" applyFont="1" applyBorder="1" applyAlignment="1">
      <alignment horizontal="center"/>
    </xf>
    <xf numFmtId="0" fontId="7" fillId="0" borderId="46" xfId="0" applyFont="1" applyBorder="1"/>
    <xf numFmtId="2" fontId="7" fillId="0" borderId="46" xfId="0" applyNumberFormat="1" applyFont="1" applyBorder="1" applyAlignment="1">
      <alignment horizontal="center"/>
    </xf>
    <xf numFmtId="173" fontId="7" fillId="0" borderId="47" xfId="0" applyNumberFormat="1" applyFont="1" applyBorder="1" applyAlignment="1">
      <alignment horizontal="center"/>
    </xf>
    <xf numFmtId="0" fontId="7" fillId="0" borderId="29" xfId="0" applyFont="1" applyBorder="1"/>
    <xf numFmtId="0" fontId="9" fillId="2" borderId="35" xfId="0" applyFont="1" applyFill="1" applyBorder="1"/>
    <xf numFmtId="0" fontId="9" fillId="2" borderId="43" xfId="0" applyFont="1" applyFill="1" applyBorder="1"/>
    <xf numFmtId="2" fontId="9" fillId="2" borderId="35" xfId="0" applyNumberFormat="1" applyFont="1" applyFill="1" applyBorder="1" applyAlignment="1">
      <alignment horizontal="center"/>
    </xf>
    <xf numFmtId="0" fontId="9" fillId="2" borderId="36" xfId="0" applyNumberFormat="1" applyFont="1" applyFill="1" applyBorder="1" applyAlignment="1">
      <alignment horizontal="center"/>
    </xf>
    <xf numFmtId="164" fontId="9" fillId="2" borderId="36" xfId="0" applyNumberFormat="1" applyFont="1" applyFill="1" applyBorder="1" applyAlignment="1">
      <alignment horizontal="center"/>
    </xf>
    <xf numFmtId="2" fontId="9" fillId="2" borderId="36" xfId="0" applyNumberFormat="1" applyFont="1" applyFill="1" applyBorder="1" applyAlignment="1">
      <alignment horizontal="center"/>
    </xf>
    <xf numFmtId="173" fontId="9" fillId="2" borderId="37" xfId="0" applyNumberFormat="1" applyFont="1" applyFill="1" applyBorder="1" applyAlignment="1">
      <alignment horizontal="center"/>
    </xf>
    <xf numFmtId="0" fontId="12" fillId="2" borderId="44" xfId="0" applyFont="1" applyFill="1" applyBorder="1"/>
    <xf numFmtId="0" fontId="12" fillId="2" borderId="29" xfId="0" applyFont="1" applyFill="1" applyBorder="1"/>
    <xf numFmtId="0" fontId="12" fillId="2" borderId="39" xfId="0" applyFont="1" applyFill="1" applyBorder="1"/>
    <xf numFmtId="0" fontId="12" fillId="2" borderId="49" xfId="0" applyFont="1" applyFill="1" applyBorder="1"/>
    <xf numFmtId="0" fontId="10" fillId="0" borderId="48" xfId="0" applyFont="1" applyBorder="1"/>
    <xf numFmtId="0" fontId="10" fillId="0" borderId="29" xfId="0" applyFont="1" applyBorder="1"/>
    <xf numFmtId="0" fontId="10" fillId="0" borderId="50" xfId="0" applyFont="1" applyBorder="1"/>
    <xf numFmtId="0" fontId="13" fillId="0" borderId="39" xfId="0" applyFont="1" applyBorder="1"/>
    <xf numFmtId="0" fontId="13" fillId="0" borderId="28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0" fillId="0" borderId="56" xfId="0" applyFont="1" applyBorder="1"/>
    <xf numFmtId="0" fontId="10" fillId="0" borderId="44" xfId="0" applyNumberFormat="1" applyFont="1" applyBorder="1" applyAlignment="1">
      <alignment horizontal="center"/>
    </xf>
    <xf numFmtId="0" fontId="10" fillId="0" borderId="31" xfId="0" applyNumberFormat="1" applyFont="1" applyBorder="1" applyAlignment="1">
      <alignment horizontal="center"/>
    </xf>
    <xf numFmtId="4" fontId="10" fillId="0" borderId="31" xfId="0" applyNumberFormat="1" applyFont="1" applyBorder="1" applyAlignment="1">
      <alignment horizontal="center"/>
    </xf>
    <xf numFmtId="168" fontId="10" fillId="0" borderId="31" xfId="0" applyNumberFormat="1" applyFont="1" applyBorder="1" applyAlignment="1">
      <alignment horizontal="center"/>
    </xf>
    <xf numFmtId="2" fontId="10" fillId="0" borderId="31" xfId="0" applyNumberFormat="1" applyFont="1" applyBorder="1" applyAlignment="1">
      <alignment horizontal="center"/>
    </xf>
    <xf numFmtId="0" fontId="10" fillId="0" borderId="28" xfId="0" applyNumberFormat="1" applyFont="1" applyBorder="1" applyAlignment="1">
      <alignment horizontal="center"/>
    </xf>
    <xf numFmtId="0" fontId="10" fillId="0" borderId="57" xfId="0" applyNumberFormat="1" applyFont="1" applyBorder="1" applyAlignment="1">
      <alignment horizontal="center"/>
    </xf>
    <xf numFmtId="0" fontId="10" fillId="0" borderId="58" xfId="0" applyNumberFormat="1" applyFont="1" applyBorder="1" applyAlignment="1">
      <alignment horizontal="center"/>
    </xf>
    <xf numFmtId="4" fontId="10" fillId="0" borderId="58" xfId="0" applyNumberFormat="1" applyFont="1" applyBorder="1" applyAlignment="1">
      <alignment horizontal="center"/>
    </xf>
    <xf numFmtId="168" fontId="10" fillId="0" borderId="58" xfId="0" applyNumberFormat="1" applyFont="1" applyBorder="1" applyAlignment="1">
      <alignment horizontal="center"/>
    </xf>
    <xf numFmtId="2" fontId="10" fillId="0" borderId="59" xfId="0" applyNumberFormat="1" applyFont="1" applyBorder="1" applyAlignment="1">
      <alignment horizontal="center"/>
    </xf>
    <xf numFmtId="0" fontId="10" fillId="0" borderId="51" xfId="0" applyNumberFormat="1" applyFont="1" applyBorder="1" applyAlignment="1">
      <alignment horizontal="center"/>
    </xf>
    <xf numFmtId="4" fontId="10" fillId="0" borderId="51" xfId="0" applyNumberFormat="1" applyFont="1" applyBorder="1" applyAlignment="1">
      <alignment horizontal="center"/>
    </xf>
    <xf numFmtId="168" fontId="10" fillId="0" borderId="51" xfId="0" applyNumberFormat="1" applyFont="1" applyBorder="1" applyAlignment="1">
      <alignment horizontal="center"/>
    </xf>
    <xf numFmtId="2" fontId="10" fillId="0" borderId="39" xfId="0" applyNumberFormat="1" applyFont="1" applyBorder="1" applyAlignment="1">
      <alignment horizontal="center"/>
    </xf>
    <xf numFmtId="2" fontId="10" fillId="0" borderId="49" xfId="0" applyNumberFormat="1" applyFont="1" applyBorder="1" applyAlignment="1">
      <alignment horizontal="center"/>
    </xf>
    <xf numFmtId="0" fontId="10" fillId="0" borderId="33" xfId="0" applyNumberFormat="1" applyFont="1" applyBorder="1" applyAlignment="1">
      <alignment horizontal="center"/>
    </xf>
    <xf numFmtId="2" fontId="10" fillId="0" borderId="54" xfId="0" applyNumberFormat="1" applyFont="1" applyBorder="1" applyAlignment="1">
      <alignment horizontal="center"/>
    </xf>
    <xf numFmtId="0" fontId="12" fillId="2" borderId="35" xfId="0" applyFont="1" applyFill="1" applyBorder="1"/>
    <xf numFmtId="0" fontId="12" fillId="2" borderId="45" xfId="0" applyNumberFormat="1" applyFont="1" applyFill="1" applyBorder="1" applyAlignment="1">
      <alignment horizontal="center"/>
    </xf>
    <xf numFmtId="0" fontId="12" fillId="2" borderId="36" xfId="0" applyNumberFormat="1" applyFont="1" applyFill="1" applyBorder="1" applyAlignment="1">
      <alignment horizontal="center"/>
    </xf>
    <xf numFmtId="4" fontId="12" fillId="2" borderId="36" xfId="0" applyNumberFormat="1" applyFont="1" applyFill="1" applyBorder="1" applyAlignment="1">
      <alignment horizontal="center"/>
    </xf>
    <xf numFmtId="168" fontId="12" fillId="2" borderId="36" xfId="0" applyNumberFormat="1" applyFont="1" applyFill="1" applyBorder="1" applyAlignment="1">
      <alignment horizontal="center"/>
    </xf>
    <xf numFmtId="2" fontId="12" fillId="2" borderId="36" xfId="0" applyNumberFormat="1" applyFont="1" applyFill="1" applyBorder="1" applyAlignment="1">
      <alignment horizontal="center"/>
    </xf>
    <xf numFmtId="0" fontId="12" fillId="2" borderId="35" xfId="0" applyNumberFormat="1" applyFont="1" applyFill="1" applyBorder="1" applyAlignment="1">
      <alignment horizontal="center"/>
    </xf>
    <xf numFmtId="0" fontId="12" fillId="2" borderId="52" xfId="0" applyNumberFormat="1" applyFont="1" applyFill="1" applyBorder="1" applyAlignment="1">
      <alignment horizontal="center"/>
    </xf>
    <xf numFmtId="4" fontId="12" fillId="2" borderId="52" xfId="0" applyNumberFormat="1" applyFont="1" applyFill="1" applyBorder="1" applyAlignment="1">
      <alignment horizontal="center"/>
    </xf>
    <xf numFmtId="168" fontId="12" fillId="2" borderId="52" xfId="0" applyNumberFormat="1" applyFont="1" applyFill="1" applyBorder="1" applyAlignment="1">
      <alignment horizontal="center"/>
    </xf>
    <xf numFmtId="2" fontId="12" fillId="2" borderId="53" xfId="0" applyNumberFormat="1" applyFont="1" applyFill="1" applyBorder="1" applyAlignment="1">
      <alignment horizontal="center"/>
    </xf>
    <xf numFmtId="2" fontId="12" fillId="2" borderId="55" xfId="0" applyNumberFormat="1" applyFont="1" applyFill="1" applyBorder="1" applyAlignment="1">
      <alignment horizontal="center"/>
    </xf>
    <xf numFmtId="0" fontId="10" fillId="0" borderId="54" xfId="0" applyNumberFormat="1" applyFont="1" applyBorder="1" applyAlignment="1">
      <alignment horizontal="center"/>
    </xf>
    <xf numFmtId="0" fontId="10" fillId="0" borderId="62" xfId="0" applyNumberFormat="1" applyFont="1" applyBorder="1" applyAlignment="1">
      <alignment horizontal="center"/>
    </xf>
    <xf numFmtId="0" fontId="10" fillId="0" borderId="61" xfId="0" applyNumberFormat="1" applyFont="1" applyBorder="1" applyAlignment="1">
      <alignment horizontal="center"/>
    </xf>
    <xf numFmtId="0" fontId="12" fillId="2" borderId="44" xfId="0" applyFont="1" applyFill="1" applyBorder="1" applyAlignment="1">
      <alignment horizontal="center"/>
    </xf>
    <xf numFmtId="0" fontId="12" fillId="2" borderId="29" xfId="0" applyFont="1" applyFill="1" applyBorder="1" applyAlignment="1">
      <alignment horizontal="center"/>
    </xf>
    <xf numFmtId="0" fontId="12" fillId="2" borderId="39" xfId="0" applyFont="1" applyFill="1" applyBorder="1" applyAlignment="1">
      <alignment horizontal="center"/>
    </xf>
    <xf numFmtId="0" fontId="12" fillId="2" borderId="49" xfId="0" applyFont="1" applyFill="1" applyBorder="1" applyAlignment="1">
      <alignment horizontal="center"/>
    </xf>
    <xf numFmtId="0" fontId="13" fillId="0" borderId="39" xfId="0" applyFont="1" applyBorder="1" applyAlignment="1">
      <alignment horizontal="center"/>
    </xf>
    <xf numFmtId="0" fontId="10" fillId="0" borderId="50" xfId="0" applyFont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10" fillId="0" borderId="39" xfId="0" applyNumberFormat="1" applyFont="1" applyBorder="1" applyAlignment="1">
      <alignment horizontal="center"/>
    </xf>
    <xf numFmtId="0" fontId="10" fillId="0" borderId="49" xfId="0" applyNumberFormat="1" applyFont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10" fillId="0" borderId="60" xfId="0" applyFont="1" applyBorder="1" applyAlignment="1">
      <alignment horizontal="center"/>
    </xf>
    <xf numFmtId="0" fontId="10" fillId="0" borderId="63" xfId="0" applyNumberFormat="1" applyFont="1" applyBorder="1" applyAlignment="1">
      <alignment horizontal="center"/>
    </xf>
    <xf numFmtId="0" fontId="10" fillId="0" borderId="64" xfId="0" applyNumberFormat="1" applyFont="1" applyBorder="1" applyAlignment="1">
      <alignment horizontal="center"/>
    </xf>
    <xf numFmtId="0" fontId="23" fillId="2" borderId="32" xfId="0" applyFont="1" applyFill="1" applyBorder="1" applyAlignment="1">
      <alignment horizontal="center"/>
    </xf>
    <xf numFmtId="0" fontId="21" fillId="0" borderId="28" xfId="0" applyNumberFormat="1" applyFont="1" applyBorder="1" applyAlignment="1">
      <alignment horizontal="center"/>
    </xf>
    <xf numFmtId="164" fontId="21" fillId="0" borderId="31" xfId="0" applyNumberFormat="1" applyFont="1" applyBorder="1" applyAlignment="1">
      <alignment horizontal="center"/>
    </xf>
    <xf numFmtId="0" fontId="21" fillId="0" borderId="31" xfId="0" applyNumberFormat="1" applyFont="1" applyBorder="1" applyAlignment="1">
      <alignment horizontal="center"/>
    </xf>
    <xf numFmtId="14" fontId="21" fillId="0" borderId="32" xfId="0" applyNumberFormat="1" applyFont="1" applyBorder="1" applyAlignment="1">
      <alignment horizontal="center"/>
    </xf>
    <xf numFmtId="0" fontId="21" fillId="0" borderId="33" xfId="0" applyNumberFormat="1" applyFont="1" applyBorder="1" applyAlignment="1">
      <alignment horizontal="center"/>
    </xf>
    <xf numFmtId="14" fontId="21" fillId="0" borderId="34" xfId="0" applyNumberFormat="1" applyFont="1" applyBorder="1" applyAlignment="1">
      <alignment horizontal="center"/>
    </xf>
    <xf numFmtId="0" fontId="24" fillId="2" borderId="35" xfId="0" applyNumberFormat="1" applyFont="1" applyFill="1" applyBorder="1" applyAlignment="1">
      <alignment horizontal="center"/>
    </xf>
    <xf numFmtId="164" fontId="24" fillId="2" borderId="36" xfId="0" applyNumberFormat="1" applyFont="1" applyFill="1" applyBorder="1" applyAlignment="1">
      <alignment horizontal="center"/>
    </xf>
    <xf numFmtId="0" fontId="24" fillId="2" borderId="36" xfId="0" applyNumberFormat="1" applyFont="1" applyFill="1" applyBorder="1" applyAlignment="1">
      <alignment horizontal="center"/>
    </xf>
    <xf numFmtId="14" fontId="24" fillId="2" borderId="37" xfId="0" applyNumberFormat="1" applyFont="1" applyFill="1" applyBorder="1" applyAlignment="1">
      <alignment horizontal="center"/>
    </xf>
    <xf numFmtId="0" fontId="34" fillId="0" borderId="38" xfId="0" pivotButton="1" applyFont="1" applyBorder="1"/>
    <xf numFmtId="0" fontId="34" fillId="0" borderId="38" xfId="0" applyFont="1" applyBorder="1"/>
    <xf numFmtId="0" fontId="35" fillId="2" borderId="65" xfId="0" applyFont="1" applyFill="1" applyBorder="1" applyAlignment="1">
      <alignment horizontal="left"/>
    </xf>
    <xf numFmtId="0" fontId="34" fillId="0" borderId="31" xfId="0" applyFont="1" applyBorder="1"/>
    <xf numFmtId="0" fontId="34" fillId="0" borderId="31" xfId="0" applyNumberFormat="1" applyFont="1" applyBorder="1" applyAlignment="1">
      <alignment horizontal="center"/>
    </xf>
    <xf numFmtId="164" fontId="34" fillId="0" borderId="31" xfId="0" applyNumberFormat="1" applyFont="1" applyBorder="1" applyAlignment="1">
      <alignment horizontal="center"/>
    </xf>
    <xf numFmtId="14" fontId="34" fillId="0" borderId="32" xfId="0" applyNumberFormat="1" applyFont="1" applyBorder="1" applyAlignment="1">
      <alignment horizontal="center"/>
    </xf>
    <xf numFmtId="14" fontId="34" fillId="0" borderId="34" xfId="0" applyNumberFormat="1" applyFont="1" applyBorder="1" applyAlignment="1">
      <alignment horizontal="center"/>
    </xf>
    <xf numFmtId="0" fontId="36" fillId="7" borderId="66" xfId="0" applyNumberFormat="1" applyFont="1" applyFill="1" applyBorder="1" applyAlignment="1">
      <alignment horizontal="center"/>
    </xf>
    <xf numFmtId="0" fontId="16" fillId="6" borderId="67" xfId="0" applyFont="1" applyFill="1" applyBorder="1"/>
    <xf numFmtId="0" fontId="15" fillId="0" borderId="67" xfId="0" applyFont="1" applyBorder="1"/>
    <xf numFmtId="0" fontId="15" fillId="4" borderId="67" xfId="0" applyFont="1" applyFill="1" applyBorder="1"/>
    <xf numFmtId="0" fontId="15" fillId="5" borderId="67" xfId="0" applyFont="1" applyFill="1" applyBorder="1"/>
    <xf numFmtId="0" fontId="15" fillId="10" borderId="67" xfId="0" applyFont="1" applyFill="1" applyBorder="1"/>
    <xf numFmtId="0" fontId="15" fillId="0" borderId="21" xfId="0" applyFont="1" applyBorder="1"/>
    <xf numFmtId="0" fontId="15" fillId="0" borderId="68" xfId="0" applyFont="1" applyBorder="1"/>
    <xf numFmtId="14" fontId="15" fillId="0" borderId="68" xfId="0" applyNumberFormat="1" applyFont="1" applyBorder="1"/>
    <xf numFmtId="167" fontId="15" fillId="0" borderId="68" xfId="0" applyNumberFormat="1" applyFont="1" applyBorder="1" applyAlignment="1">
      <alignment horizontal="left"/>
    </xf>
    <xf numFmtId="165" fontId="15" fillId="0" borderId="68" xfId="0" applyNumberFormat="1" applyFont="1" applyBorder="1"/>
    <xf numFmtId="164" fontId="15" fillId="0" borderId="68" xfId="0" applyNumberFormat="1" applyFont="1" applyBorder="1"/>
    <xf numFmtId="166" fontId="15" fillId="0" borderId="68" xfId="0" applyNumberFormat="1" applyFont="1" applyBorder="1"/>
    <xf numFmtId="165" fontId="3" fillId="11" borderId="68" xfId="20" applyNumberFormat="1" applyBorder="1"/>
    <xf numFmtId="0" fontId="15" fillId="0" borderId="68" xfId="0" applyNumberFormat="1" applyFont="1" applyBorder="1"/>
    <xf numFmtId="0" fontId="15" fillId="0" borderId="68" xfId="1" applyNumberFormat="1" applyFont="1" applyBorder="1"/>
    <xf numFmtId="0" fontId="16" fillId="6" borderId="69" xfId="0" applyFont="1" applyFill="1" applyBorder="1"/>
    <xf numFmtId="0" fontId="15" fillId="0" borderId="69" xfId="0" applyFont="1" applyBorder="1"/>
    <xf numFmtId="0" fontId="15" fillId="4" borderId="69" xfId="0" applyFont="1" applyFill="1" applyBorder="1"/>
    <xf numFmtId="0" fontId="15" fillId="5" borderId="69" xfId="0" applyFont="1" applyFill="1" applyBorder="1"/>
    <xf numFmtId="0" fontId="15" fillId="10" borderId="69" xfId="0" applyFont="1" applyFill="1" applyBorder="1"/>
    <xf numFmtId="2" fontId="15" fillId="0" borderId="27" xfId="0" applyNumberFormat="1" applyFont="1" applyBorder="1"/>
    <xf numFmtId="2" fontId="16" fillId="6" borderId="27" xfId="0" applyNumberFormat="1" applyFont="1" applyFill="1" applyBorder="1"/>
    <xf numFmtId="2" fontId="15" fillId="0" borderId="68" xfId="0" applyNumberFormat="1" applyFont="1" applyBorder="1"/>
    <xf numFmtId="0" fontId="33" fillId="0" borderId="0" xfId="17" applyAlignment="1" applyProtection="1"/>
    <xf numFmtId="1" fontId="15" fillId="0" borderId="3" xfId="0" applyNumberFormat="1" applyFont="1" applyBorder="1"/>
    <xf numFmtId="14" fontId="1" fillId="14" borderId="3" xfId="31" applyNumberFormat="1" applyBorder="1"/>
    <xf numFmtId="167" fontId="1" fillId="14" borderId="3" xfId="31" applyNumberFormat="1" applyBorder="1" applyAlignment="1">
      <alignment horizontal="left"/>
    </xf>
    <xf numFmtId="0" fontId="1" fillId="14" borderId="3" xfId="31" applyBorder="1"/>
    <xf numFmtId="165" fontId="1" fillId="14" borderId="3" xfId="31" applyNumberFormat="1" applyBorder="1"/>
    <xf numFmtId="164" fontId="1" fillId="14" borderId="3" xfId="31" applyNumberFormat="1" applyBorder="1"/>
    <xf numFmtId="166" fontId="1" fillId="14" borderId="3" xfId="31" applyNumberFormat="1" applyBorder="1"/>
    <xf numFmtId="0" fontId="1" fillId="14" borderId="69" xfId="31" applyBorder="1"/>
    <xf numFmtId="0" fontId="1" fillId="14" borderId="67" xfId="31" applyBorder="1"/>
    <xf numFmtId="0" fontId="37" fillId="0" borderId="25" xfId="0" applyFont="1" applyBorder="1" applyAlignment="1">
      <alignment horizontal="center" vertical="center"/>
    </xf>
    <xf numFmtId="171" fontId="21" fillId="6" borderId="3" xfId="0" applyNumberFormat="1" applyFont="1" applyFill="1" applyBorder="1" applyAlignment="1">
      <alignment horizontal="center" vertical="center"/>
    </xf>
    <xf numFmtId="0" fontId="21" fillId="6" borderId="3" xfId="0" applyFont="1" applyFill="1" applyBorder="1" applyAlignment="1">
      <alignment horizontal="center" vertical="center"/>
    </xf>
    <xf numFmtId="0" fontId="21" fillId="6" borderId="3" xfId="0" applyFont="1" applyFill="1" applyBorder="1" applyAlignment="1">
      <alignment vertical="center"/>
    </xf>
    <xf numFmtId="0" fontId="21" fillId="6" borderId="3" xfId="0" applyFont="1" applyFill="1" applyBorder="1" applyAlignment="1">
      <alignment horizontal="center"/>
    </xf>
    <xf numFmtId="0" fontId="8" fillId="7" borderId="12" xfId="0" applyFont="1" applyFill="1" applyBorder="1" applyAlignment="1">
      <alignment horizontal="center"/>
    </xf>
    <xf numFmtId="0" fontId="8" fillId="7" borderId="13" xfId="0" applyFont="1" applyFill="1" applyBorder="1" applyAlignment="1">
      <alignment horizontal="center"/>
    </xf>
  </cellXfs>
  <cellStyles count="32">
    <cellStyle name="20% - Accent1" xfId="20" builtinId="30"/>
    <cellStyle name="40% - Accent3" xfId="31" builtinId="39"/>
    <cellStyle name="Comma" xfId="1" builtinId="3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Normal_Plan" xfId="2"/>
  </cellStyles>
  <dxfs count="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  <numFmt numFmtId="173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name val="Calibri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name val="Trebuchet MS"/>
        <scheme val="none"/>
      </font>
    </dxf>
    <dxf>
      <font>
        <name val="Calibri"/>
        <scheme val="minor"/>
      </font>
    </dxf>
    <dxf>
      <alignment horizontal="center" readingOrder="0"/>
    </dxf>
    <dxf>
      <font>
        <name val="Consolas"/>
        <scheme val="none"/>
      </font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</font>
    </dxf>
    <dxf>
      <fill>
        <patternFill patternType="solid">
          <bgColor indexed="44"/>
        </patternFill>
      </fill>
    </dxf>
    <dxf>
      <font>
        <sz val="8"/>
      </font>
    </dxf>
    <dxf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Consolas"/>
        <scheme val="none"/>
      </font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8"/>
        <name val="Lucida Console"/>
        <scheme val="none"/>
      </font>
    </dxf>
    <dxf>
      <font>
        <sz val="8"/>
        <name val="Lucida Console"/>
        <scheme val="none"/>
      </font>
    </dxf>
    <dxf>
      <numFmt numFmtId="164" formatCode="mm:ss.0;@"/>
    </dxf>
    <dxf>
      <font>
        <sz val="8"/>
        <name val="Lucida Console"/>
        <scheme val="none"/>
      </font>
      <numFmt numFmtId="2" formatCode="0.00"/>
      <alignment horizontal="center" readingOrder="0"/>
    </dxf>
    <dxf>
      <numFmt numFmtId="2" formatCode="0.0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</dxf>
    <dxf>
      <font>
        <sz val="8"/>
        <name val="Lucida Console"/>
        <scheme val="none"/>
      </font>
      <alignment horizontal="center" readingOrder="0"/>
    </dxf>
    <dxf>
      <numFmt numFmtId="4" formatCode="#,##0.00"/>
    </dxf>
    <dxf>
      <font>
        <sz val="8"/>
        <name val="Lucida Console"/>
        <scheme val="none"/>
      </font>
      <alignment horizontal="center" readingOrder="0"/>
    </dxf>
    <dxf>
      <numFmt numFmtId="2" formatCode="0.00"/>
    </dxf>
    <dxf>
      <numFmt numFmtId="168" formatCode="h:mm:ss;@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</font>
    </dxf>
    <dxf>
      <fill>
        <patternFill patternType="solid">
          <bgColor indexed="44"/>
        </patternFill>
      </fill>
    </dxf>
    <dxf>
      <font>
        <sz val="8"/>
      </font>
    </dxf>
    <dxf>
      <font>
        <b/>
        <i val="0"/>
        <condense val="0"/>
        <extend val="0"/>
      </font>
      <fill>
        <patternFill patternType="solid">
          <bgColor indexed="41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/>
        <condense val="0"/>
        <extend val="0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 patternType="solid">
          <bgColor indexed="41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numFmt numFmtId="173" formatCode="yyyy\-mm\-dd"/>
    </dxf>
    <dxf>
      <font>
        <sz val="11"/>
      </font>
    </dxf>
    <dxf>
      <font>
        <name val="Consolas"/>
        <scheme val="none"/>
      </font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name val="Calibri"/>
        <scheme val="minor"/>
      </font>
    </dxf>
    <dxf>
      <numFmt numFmtId="2" formatCode="0.00"/>
      <alignment horizontal="center" readingOrder="0"/>
    </dxf>
    <dxf>
      <numFmt numFmtId="2" formatCode="0.00"/>
      <alignment horizontal="center" readingOrder="0"/>
    </dxf>
    <dxf>
      <font>
        <name val="Calibri"/>
        <scheme val="minor"/>
      </font>
    </dxf>
    <dxf>
      <fill>
        <patternFill>
          <bgColor indexed="44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/>
        <condense val="0"/>
        <extend val="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Calibri"/>
        <scheme val="minor"/>
      </font>
    </dxf>
    <dxf>
      <fill>
        <patternFill>
          <bgColor indexed="43"/>
        </patternFill>
      </fill>
    </dxf>
    <dxf>
      <fill>
        <patternFill>
          <bgColor indexed="44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32"/>
      </font>
      <fill>
        <patternFill>
          <bgColor indexed="26"/>
        </patternFill>
      </fill>
      <border>
        <left style="thin">
          <color indexed="37"/>
        </left>
        <right style="thin">
          <color indexed="37"/>
        </right>
        <top style="thin">
          <color indexed="37"/>
        </top>
        <bottom style="thin">
          <color indexed="37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2.xml"/><Relationship Id="rId22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[TriHistory.xlsx]Yearly Chart Data!Monthly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'Yearly Chart Data'!$B$8:$B$9</c:f>
              <c:strCache>
                <c:ptCount val="1"/>
                <c:pt idx="0">
                  <c:v>3-Run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Data'!$A$10:$A$27</c:f>
              <c:strCache>
                <c:ptCount val="1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2007</c:v>
                </c:pt>
                <c:pt idx="12">
                  <c:v>2006</c:v>
                </c:pt>
                <c:pt idx="13">
                  <c:v>2005</c:v>
                </c:pt>
                <c:pt idx="14">
                  <c:v>2004</c:v>
                </c:pt>
                <c:pt idx="15">
                  <c:v>2003</c:v>
                </c:pt>
                <c:pt idx="16">
                  <c:v>2002</c:v>
                </c:pt>
                <c:pt idx="17">
                  <c:v>2001</c:v>
                </c:pt>
              </c:strCache>
            </c:strRef>
          </c:cat>
          <c:val>
            <c:numRef>
              <c:f>'Yearly Chart Data'!$B$10:$B$27</c:f>
              <c:numCache>
                <c:formatCode>General</c:formatCode>
                <c:ptCount val="18"/>
                <c:pt idx="0">
                  <c:v>272.26000000000005</c:v>
                </c:pt>
                <c:pt idx="1">
                  <c:v>712.7900000000003</c:v>
                </c:pt>
                <c:pt idx="2">
                  <c:v>600.12000000000069</c:v>
                </c:pt>
                <c:pt idx="3">
                  <c:v>699.71000000000026</c:v>
                </c:pt>
                <c:pt idx="4">
                  <c:v>632.44000000000005</c:v>
                </c:pt>
                <c:pt idx="5">
                  <c:v>521.6700000000003</c:v>
                </c:pt>
                <c:pt idx="6">
                  <c:v>573.54000000000008</c:v>
                </c:pt>
                <c:pt idx="7">
                  <c:v>191.3</c:v>
                </c:pt>
                <c:pt idx="8">
                  <c:v>150.47000000000003</c:v>
                </c:pt>
                <c:pt idx="9">
                  <c:v>298.88770188000012</c:v>
                </c:pt>
                <c:pt idx="10">
                  <c:v>798.85000000000014</c:v>
                </c:pt>
                <c:pt idx="11">
                  <c:v>651.57000000000028</c:v>
                </c:pt>
                <c:pt idx="12">
                  <c:v>543.12199999999984</c:v>
                </c:pt>
                <c:pt idx="13">
                  <c:v>336.46</c:v>
                </c:pt>
                <c:pt idx="14">
                  <c:v>325.70499999999993</c:v>
                </c:pt>
                <c:pt idx="15">
                  <c:v>183.74499999999995</c:v>
                </c:pt>
                <c:pt idx="16">
                  <c:v>3.1</c:v>
                </c:pt>
                <c:pt idx="17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4-4B4B-AC4F-BFCCD8567E08}"/>
            </c:ext>
          </c:extLst>
        </c:ser>
        <c:ser>
          <c:idx val="1"/>
          <c:order val="1"/>
          <c:tx>
            <c:strRef>
              <c:f>'Yearly Chart Data'!$C$8:$C$9</c:f>
              <c:strCache>
                <c:ptCount val="1"/>
                <c:pt idx="0">
                  <c:v>2-Bike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Data'!$A$10:$A$27</c:f>
              <c:strCache>
                <c:ptCount val="1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2007</c:v>
                </c:pt>
                <c:pt idx="12">
                  <c:v>2006</c:v>
                </c:pt>
                <c:pt idx="13">
                  <c:v>2005</c:v>
                </c:pt>
                <c:pt idx="14">
                  <c:v>2004</c:v>
                </c:pt>
                <c:pt idx="15">
                  <c:v>2003</c:v>
                </c:pt>
                <c:pt idx="16">
                  <c:v>2002</c:v>
                </c:pt>
                <c:pt idx="17">
                  <c:v>2001</c:v>
                </c:pt>
              </c:strCache>
            </c:strRef>
          </c:cat>
          <c:val>
            <c:numRef>
              <c:f>'Yearly Chart Data'!$C$10:$C$27</c:f>
              <c:numCache>
                <c:formatCode>General</c:formatCode>
                <c:ptCount val="18"/>
                <c:pt idx="0">
                  <c:v>416.40999999999997</c:v>
                </c:pt>
                <c:pt idx="1">
                  <c:v>1467.1500000000003</c:v>
                </c:pt>
                <c:pt idx="2">
                  <c:v>1853.6000000000001</c:v>
                </c:pt>
                <c:pt idx="3">
                  <c:v>1699.9200000000003</c:v>
                </c:pt>
                <c:pt idx="4">
                  <c:v>2435.9</c:v>
                </c:pt>
                <c:pt idx="5">
                  <c:v>1877.0599999999997</c:v>
                </c:pt>
                <c:pt idx="6">
                  <c:v>1230.69</c:v>
                </c:pt>
                <c:pt idx="7">
                  <c:v>597.58000000000004</c:v>
                </c:pt>
                <c:pt idx="8">
                  <c:v>194.45</c:v>
                </c:pt>
                <c:pt idx="9">
                  <c:v>28.2</c:v>
                </c:pt>
                <c:pt idx="10">
                  <c:v>155.63</c:v>
                </c:pt>
                <c:pt idx="11">
                  <c:v>202.16</c:v>
                </c:pt>
                <c:pt idx="12">
                  <c:v>423.71000000000004</c:v>
                </c:pt>
                <c:pt idx="13">
                  <c:v>391.96999999999997</c:v>
                </c:pt>
                <c:pt idx="14">
                  <c:v>831.46999999999991</c:v>
                </c:pt>
                <c:pt idx="15">
                  <c:v>444.37999999999994</c:v>
                </c:pt>
                <c:pt idx="16">
                  <c:v>10.5</c:v>
                </c:pt>
                <c:pt idx="17">
                  <c:v>10.5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4-4B4B-AC4F-BFCCD8567E08}"/>
            </c:ext>
          </c:extLst>
        </c:ser>
        <c:ser>
          <c:idx val="2"/>
          <c:order val="2"/>
          <c:tx>
            <c:strRef>
              <c:f>'Yearly Chart Data'!$D$8:$D$9</c:f>
              <c:strCache>
                <c:ptCount val="1"/>
                <c:pt idx="0">
                  <c:v>1-Swim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Data'!$A$10:$A$27</c:f>
              <c:strCache>
                <c:ptCount val="1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2007</c:v>
                </c:pt>
                <c:pt idx="12">
                  <c:v>2006</c:v>
                </c:pt>
                <c:pt idx="13">
                  <c:v>2005</c:v>
                </c:pt>
                <c:pt idx="14">
                  <c:v>2004</c:v>
                </c:pt>
                <c:pt idx="15">
                  <c:v>2003</c:v>
                </c:pt>
                <c:pt idx="16">
                  <c:v>2002</c:v>
                </c:pt>
                <c:pt idx="17">
                  <c:v>2001</c:v>
                </c:pt>
              </c:strCache>
            </c:strRef>
          </c:cat>
          <c:val>
            <c:numRef>
              <c:f>'Yearly Chart Data'!$D$10:$D$27</c:f>
              <c:numCache>
                <c:formatCode>General</c:formatCode>
                <c:ptCount val="18"/>
                <c:pt idx="0">
                  <c:v>11.17</c:v>
                </c:pt>
                <c:pt idx="1">
                  <c:v>30.82</c:v>
                </c:pt>
                <c:pt idx="2">
                  <c:v>40.999000000000009</c:v>
                </c:pt>
                <c:pt idx="3">
                  <c:v>45.059999999999988</c:v>
                </c:pt>
                <c:pt idx="4">
                  <c:v>54.040000000000013</c:v>
                </c:pt>
                <c:pt idx="5">
                  <c:v>52.653999999999989</c:v>
                </c:pt>
                <c:pt idx="6">
                  <c:v>48.157927000000001</c:v>
                </c:pt>
                <c:pt idx="7">
                  <c:v>4</c:v>
                </c:pt>
                <c:pt idx="8">
                  <c:v>1.5</c:v>
                </c:pt>
                <c:pt idx="9">
                  <c:v>5.8</c:v>
                </c:pt>
                <c:pt idx="10">
                  <c:v>4.09</c:v>
                </c:pt>
                <c:pt idx="11">
                  <c:v>7.3</c:v>
                </c:pt>
                <c:pt idx="12">
                  <c:v>7.55</c:v>
                </c:pt>
                <c:pt idx="13">
                  <c:v>8.1999999999999993</c:v>
                </c:pt>
                <c:pt idx="14">
                  <c:v>11.657999999999999</c:v>
                </c:pt>
                <c:pt idx="15">
                  <c:v>6.9110000000000005</c:v>
                </c:pt>
                <c:pt idx="16">
                  <c:v>0.5</c:v>
                </c:pt>
                <c:pt idx="17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54-4B4B-AC4F-BFCCD8567E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36852288"/>
        <c:axId val="236852680"/>
      </c:barChart>
      <c:catAx>
        <c:axId val="236852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6852680"/>
        <c:crosses val="autoZero"/>
        <c:auto val="1"/>
        <c:lblAlgn val="ctr"/>
        <c:lblOffset val="100"/>
        <c:noMultiLvlLbl val="0"/>
      </c:catAx>
      <c:valAx>
        <c:axId val="236852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852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[TriHistory.xlsx]Pace BY Month!PivotTable1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effectLst>
            <a:glow rad="228600">
              <a:schemeClr val="accent1">
                <a:satMod val="175000"/>
                <a:alpha val="40000"/>
              </a:schemeClr>
            </a:glow>
          </a:effectLst>
        </c:spPr>
        <c:marker>
          <c:spPr>
            <a:effectLst>
              <a:glow rad="228600">
                <a:schemeClr val="accent1">
                  <a:satMod val="175000"/>
                  <a:alpha val="40000"/>
                </a:schemeClr>
              </a:glow>
            </a:effectLst>
            <a:scene3d>
              <a:camera prst="orthographicFront"/>
              <a:lightRig rig="sunset" dir="t"/>
            </a:scene3d>
            <a:sp3d prstMaterial="dkEdge">
              <a:bevelT w="6350" h="82550"/>
            </a:sp3d>
          </c:spPr>
        </c:marker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'Pace BY Month'!$B$5:$B$6</c:f>
              <c:strCache>
                <c:ptCount val="1"/>
                <c:pt idx="0">
                  <c:v>2018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Month'!$B$7:$B$19</c:f>
              <c:numCache>
                <c:formatCode>mm:ss.0;@</c:formatCode>
                <c:ptCount val="12"/>
                <c:pt idx="0">
                  <c:v>7.3965141612200433E-3</c:v>
                </c:pt>
                <c:pt idx="1">
                  <c:v>7.4864969135802484E-3</c:v>
                </c:pt>
                <c:pt idx="2">
                  <c:v>8.1927910052910068E-3</c:v>
                </c:pt>
                <c:pt idx="3">
                  <c:v>8.0198688271604941E-3</c:v>
                </c:pt>
                <c:pt idx="4">
                  <c:v>8.3169367283950635E-3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9E-45FE-ABB1-77264E9BA0BD}"/>
            </c:ext>
          </c:extLst>
        </c:ser>
        <c:ser>
          <c:idx val="1"/>
          <c:order val="1"/>
          <c:tx>
            <c:strRef>
              <c:f>'Pace BY Month'!$C$5:$C$6</c:f>
              <c:strCache>
                <c:ptCount val="1"/>
                <c:pt idx="0">
                  <c:v>2017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Month'!$C$7:$C$19</c:f>
              <c:numCache>
                <c:formatCode>mm:ss.0;@</c:formatCode>
                <c:ptCount val="12"/>
                <c:pt idx="0">
                  <c:v>7.3883928571428581E-3</c:v>
                </c:pt>
                <c:pt idx="1">
                  <c:v>7.6215277777777783E-3</c:v>
                </c:pt>
                <c:pt idx="2">
                  <c:v>7.5896990740740751E-3</c:v>
                </c:pt>
                <c:pt idx="3">
                  <c:v>7.3771862139917687E-3</c:v>
                </c:pt>
                <c:pt idx="4">
                  <c:v>7.5401688453159031E-3</c:v>
                </c:pt>
                <c:pt idx="5">
                  <c:v>8.0172164351851871E-3</c:v>
                </c:pt>
                <c:pt idx="6">
                  <c:v>7.9398148148148145E-3</c:v>
                </c:pt>
                <c:pt idx="7">
                  <c:v>8.0954218106995893E-3</c:v>
                </c:pt>
                <c:pt idx="8">
                  <c:v>8.7461419753086436E-3</c:v>
                </c:pt>
                <c:pt idx="9">
                  <c:v>9.2409336419753078E-3</c:v>
                </c:pt>
                <c:pt idx="10">
                  <c:v>7.4814814814814804E-3</c:v>
                </c:pt>
                <c:pt idx="11">
                  <c:v>7.5086805555555558E-3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9E-45FE-ABB1-77264E9BA0BD}"/>
            </c:ext>
          </c:extLst>
        </c:ser>
        <c:ser>
          <c:idx val="2"/>
          <c:order val="2"/>
          <c:tx>
            <c:strRef>
              <c:f>'Pace BY Month'!$D$5:$D$6</c:f>
              <c:strCache>
                <c:ptCount val="1"/>
                <c:pt idx="0">
                  <c:v>2016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Month'!$D$7:$D$19</c:f>
              <c:numCache>
                <c:formatCode>mm:ss.0;@</c:formatCode>
                <c:ptCount val="12"/>
                <c:pt idx="0">
                  <c:v>8.0769230769230753E-3</c:v>
                </c:pt>
                <c:pt idx="1">
                  <c:v>8.2619598765432088E-3</c:v>
                </c:pt>
                <c:pt idx="2">
                  <c:v>8.0083689458689458E-3</c:v>
                </c:pt>
                <c:pt idx="3">
                  <c:v>7.416666666666666E-3</c:v>
                </c:pt>
                <c:pt idx="4">
                  <c:v>7.8520955165692005E-3</c:v>
                </c:pt>
                <c:pt idx="5">
                  <c:v>7.7044753086419754E-3</c:v>
                </c:pt>
                <c:pt idx="6">
                  <c:v>8.2648533950617289E-3</c:v>
                </c:pt>
                <c:pt idx="7">
                  <c:v>8.8522376543209887E-3</c:v>
                </c:pt>
                <c:pt idx="8">
                  <c:v>7.7597736625514384E-3</c:v>
                </c:pt>
                <c:pt idx="9">
                  <c:v>7.718253968253967E-3</c:v>
                </c:pt>
                <c:pt idx="10">
                  <c:v>7.9166666666666656E-3</c:v>
                </c:pt>
                <c:pt idx="11">
                  <c:v>7.4472222222222205E-3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9E-45FE-ABB1-77264E9BA0BD}"/>
            </c:ext>
          </c:extLst>
        </c:ser>
        <c:ser>
          <c:idx val="3"/>
          <c:order val="3"/>
          <c:tx>
            <c:strRef>
              <c:f>'Pace BY Month'!$E$5:$E$6</c:f>
              <c:strCache>
                <c:ptCount val="1"/>
                <c:pt idx="0">
                  <c:v>2015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Month'!$E$7:$E$19</c:f>
              <c:numCache>
                <c:formatCode>mm:ss.0;@</c:formatCode>
                <c:ptCount val="12"/>
                <c:pt idx="0">
                  <c:v>7.6944444444444447E-3</c:v>
                </c:pt>
                <c:pt idx="1">
                  <c:v>7.8935185185185185E-3</c:v>
                </c:pt>
                <c:pt idx="2">
                  <c:v>7.8703703703703731E-3</c:v>
                </c:pt>
                <c:pt idx="3">
                  <c:v>7.7368233618233624E-3</c:v>
                </c:pt>
                <c:pt idx="4">
                  <c:v>8.0810185185185186E-3</c:v>
                </c:pt>
                <c:pt idx="5">
                  <c:v>8.3770576131687244E-3</c:v>
                </c:pt>
                <c:pt idx="6">
                  <c:v>8.2605820105820099E-3</c:v>
                </c:pt>
                <c:pt idx="7">
                  <c:v>8.4740028490028468E-3</c:v>
                </c:pt>
                <c:pt idx="8">
                  <c:v>9.1724537037037035E-3</c:v>
                </c:pt>
                <c:pt idx="9">
                  <c:v>8.7384259259259255E-3</c:v>
                </c:pt>
                <c:pt idx="10">
                  <c:v>9.2361111111111116E-3</c:v>
                </c:pt>
                <c:pt idx="11">
                  <c:v>8.6365740740740743E-3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9E-45FE-ABB1-77264E9BA0BD}"/>
            </c:ext>
          </c:extLst>
        </c:ser>
        <c:ser>
          <c:idx val="4"/>
          <c:order val="4"/>
          <c:tx>
            <c:strRef>
              <c:f>'Pace BY Month'!$F$5:$F$6</c:f>
              <c:strCache>
                <c:ptCount val="1"/>
                <c:pt idx="0">
                  <c:v>2014</c:v>
                </c:pt>
              </c:strCache>
            </c:strRef>
          </c:tx>
          <c:spPr>
            <a:effectLst>
              <a:glow rad="228600">
                <a:schemeClr val="accent1">
                  <a:satMod val="175000"/>
                  <a:alpha val="40000"/>
                </a:schemeClr>
              </a:glow>
            </a:effectLst>
          </c:spPr>
          <c:marker>
            <c:spPr>
              <a:effectLst>
                <a:glow rad="228600">
                  <a:schemeClr val="accent1">
                    <a:satMod val="175000"/>
                    <a:alpha val="40000"/>
                  </a:schemeClr>
                </a:glow>
              </a:effectLst>
              <a:scene3d>
                <a:camera prst="orthographicFront"/>
                <a:lightRig rig="sunset" dir="t"/>
              </a:scene3d>
              <a:sp3d prstMaterial="dkEdge">
                <a:bevelT w="6350" h="82550"/>
              </a:sp3d>
            </c:spPr>
          </c:marker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Month'!$F$7:$F$19</c:f>
              <c:numCache>
                <c:formatCode>mm:ss.0;@</c:formatCode>
                <c:ptCount val="12"/>
                <c:pt idx="0">
                  <c:v>6.7848875661375664E-3</c:v>
                </c:pt>
                <c:pt idx="1">
                  <c:v>6.7496141975308642E-3</c:v>
                </c:pt>
                <c:pt idx="2">
                  <c:v>6.6743827160493825E-3</c:v>
                </c:pt>
                <c:pt idx="3">
                  <c:v>6.7650462962962968E-3</c:v>
                </c:pt>
                <c:pt idx="4">
                  <c:v>7.1020299145299146E-3</c:v>
                </c:pt>
                <c:pt idx="5">
                  <c:v>7.0030381944444445E-3</c:v>
                </c:pt>
                <c:pt idx="6">
                  <c:v>7.1701388888888891E-3</c:v>
                </c:pt>
                <c:pt idx="7">
                  <c:v>7.8086419753086419E-3</c:v>
                </c:pt>
                <c:pt idx="8">
                  <c:v>7.6170267489711931E-3</c:v>
                </c:pt>
                <c:pt idx="9">
                  <c:v>7.8903619528619528E-3</c:v>
                </c:pt>
                <c:pt idx="10">
                  <c:v>7.7777777777777784E-3</c:v>
                </c:pt>
                <c:pt idx="11">
                  <c:v>8.0481902356902349E-3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9E-45FE-ABB1-77264E9BA0BD}"/>
            </c:ext>
          </c:extLst>
        </c:ser>
        <c:ser>
          <c:idx val="5"/>
          <c:order val="5"/>
          <c:tx>
            <c:strRef>
              <c:f>'Pace BY Month'!$G$5:$G$6</c:f>
              <c:strCache>
                <c:ptCount val="1"/>
                <c:pt idx="0">
                  <c:v>2013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Month'!$G$7:$G$19</c:f>
              <c:numCache>
                <c:formatCode>mm:ss.0;@</c:formatCode>
                <c:ptCount val="12"/>
                <c:pt idx="0">
                  <c:v>6.7865410052910056E-3</c:v>
                </c:pt>
                <c:pt idx="1">
                  <c:v>6.547067901234568E-3</c:v>
                </c:pt>
                <c:pt idx="2">
                  <c:v>6.5263310185185172E-3</c:v>
                </c:pt>
                <c:pt idx="3">
                  <c:v>6.4375000000000005E-3</c:v>
                </c:pt>
                <c:pt idx="4">
                  <c:v>6.3283475783475771E-3</c:v>
                </c:pt>
                <c:pt idx="5">
                  <c:v>6.9043209876543206E-3</c:v>
                </c:pt>
                <c:pt idx="6">
                  <c:v>7.6537698412698406E-3</c:v>
                </c:pt>
                <c:pt idx="7">
                  <c:v>7.9243827160493819E-3</c:v>
                </c:pt>
                <c:pt idx="8">
                  <c:v>6.6369047619047623E-3</c:v>
                </c:pt>
                <c:pt idx="9">
                  <c:v>6.8900462962962969E-3</c:v>
                </c:pt>
                <c:pt idx="10">
                  <c:v>7.4942129629629629E-3</c:v>
                </c:pt>
                <c:pt idx="11">
                  <c:v>7.33707264957265E-3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9E-45FE-ABB1-77264E9BA0BD}"/>
            </c:ext>
          </c:extLst>
        </c:ser>
        <c:ser>
          <c:idx val="6"/>
          <c:order val="6"/>
          <c:tx>
            <c:strRef>
              <c:f>'Pace BY Month'!$H$5:$H$6</c:f>
              <c:strCache>
                <c:ptCount val="1"/>
                <c:pt idx="0">
                  <c:v>2012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Month'!$H$7:$H$19</c:f>
              <c:numCache>
                <c:formatCode>mm:ss.0;@</c:formatCode>
                <c:ptCount val="12"/>
                <c:pt idx="0">
                  <c:v>6.8378665123456786E-3</c:v>
                </c:pt>
                <c:pt idx="1">
                  <c:v>6.9745370370370369E-3</c:v>
                </c:pt>
                <c:pt idx="2">
                  <c:v>6.8474002849002839E-3</c:v>
                </c:pt>
                <c:pt idx="3">
                  <c:v>6.7604166666666672E-3</c:v>
                </c:pt>
                <c:pt idx="4">
                  <c:v>6.5867003367003378E-3</c:v>
                </c:pt>
                <c:pt idx="5">
                  <c:v>7.0833333333333321E-3</c:v>
                </c:pt>
                <c:pt idx="6">
                  <c:v>7.2731481481481492E-3</c:v>
                </c:pt>
                <c:pt idx="7">
                  <c:v>6.9473379629629625E-3</c:v>
                </c:pt>
                <c:pt idx="8">
                  <c:v>7.2868441358024698E-3</c:v>
                </c:pt>
                <c:pt idx="9">
                  <c:v>7.0486111111111105E-3</c:v>
                </c:pt>
                <c:pt idx="10">
                  <c:v>7.0428240740740737E-3</c:v>
                </c:pt>
                <c:pt idx="11">
                  <c:v>7.1392746913580248E-3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9E-45FE-ABB1-77264E9BA0BD}"/>
            </c:ext>
          </c:extLst>
        </c:ser>
        <c:ser>
          <c:idx val="7"/>
          <c:order val="7"/>
          <c:tx>
            <c:strRef>
              <c:f>'Pace BY Month'!$I$5:$I$6</c:f>
              <c:strCache>
                <c:ptCount val="1"/>
                <c:pt idx="0">
                  <c:v>2011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Month'!$I$7:$I$19</c:f>
              <c:numCache>
                <c:formatCode>mm:ss.0;@</c:formatCode>
                <c:ptCount val="12"/>
                <c:pt idx="0">
                  <c:v>7.4189814814814821E-3</c:v>
                </c:pt>
                <c:pt idx="1">
                  <c:v>6.8113425925925937E-3</c:v>
                </c:pt>
                <c:pt idx="2">
                  <c:v>7.3206018518518516E-3</c:v>
                </c:pt>
                <c:pt idx="3">
                  <c:v>7.3263888888888884E-3</c:v>
                </c:pt>
                <c:pt idx="4">
                  <c:v>7.106481481481481E-3</c:v>
                </c:pt>
                <c:pt idx="5">
                  <c:v>6.8605324074074072E-3</c:v>
                </c:pt>
                <c:pt idx="6">
                  <c:v>6.7373971193415635E-3</c:v>
                </c:pt>
                <c:pt idx="7">
                  <c:v>7.0273919753086412E-3</c:v>
                </c:pt>
                <c:pt idx="8">
                  <c:v>7.4166666666666669E-3</c:v>
                </c:pt>
                <c:pt idx="9">
                  <c:v>7.3826058201058187E-3</c:v>
                </c:pt>
                <c:pt idx="10">
                  <c:v>7.4074074074074068E-3</c:v>
                </c:pt>
                <c:pt idx="11">
                  <c:v>7.0703125000000002E-3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9E-45FE-ABB1-77264E9BA0BD}"/>
            </c:ext>
          </c:extLst>
        </c:ser>
        <c:ser>
          <c:idx val="8"/>
          <c:order val="8"/>
          <c:tx>
            <c:strRef>
              <c:f>'Pace BY Month'!$J$5:$J$6</c:f>
              <c:strCache>
                <c:ptCount val="1"/>
                <c:pt idx="0">
                  <c:v>2010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Month'!$J$7:$J$19</c:f>
              <c:numCache>
                <c:formatCode>mm:ss.0;@</c:formatCode>
                <c:ptCount val="12"/>
                <c:pt idx="0">
                  <c:v>6.3425925925925924E-3</c:v>
                </c:pt>
                <c:pt idx="2">
                  <c:v>7.2800925925925923E-3</c:v>
                </c:pt>
                <c:pt idx="3">
                  <c:v>7.6215277777777774E-3</c:v>
                </c:pt>
                <c:pt idx="4">
                  <c:v>8.0729166666666657E-3</c:v>
                </c:pt>
                <c:pt idx="5">
                  <c:v>7.961516203703705E-3</c:v>
                </c:pt>
                <c:pt idx="6">
                  <c:v>8.247354497354498E-3</c:v>
                </c:pt>
                <c:pt idx="7">
                  <c:v>7.9243827160493819E-3</c:v>
                </c:pt>
                <c:pt idx="8">
                  <c:v>8.0478395061728391E-3</c:v>
                </c:pt>
                <c:pt idx="9">
                  <c:v>7.3776455026455029E-3</c:v>
                </c:pt>
                <c:pt idx="10">
                  <c:v>7.0814043209876552E-3</c:v>
                </c:pt>
                <c:pt idx="11">
                  <c:v>7.1450617283950616E-3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9E-45FE-ABB1-77264E9BA0BD}"/>
            </c:ext>
          </c:extLst>
        </c:ser>
        <c:ser>
          <c:idx val="9"/>
          <c:order val="9"/>
          <c:tx>
            <c:strRef>
              <c:f>'Pace BY Month'!$K$5:$K$6</c:f>
              <c:strCache>
                <c:ptCount val="1"/>
                <c:pt idx="0">
                  <c:v>2009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Month'!$K$7:$K$19</c:f>
              <c:numCache>
                <c:formatCode>mm:ss.0;@</c:formatCode>
                <c:ptCount val="12"/>
                <c:pt idx="0">
                  <c:v>7.2843013468013472E-3</c:v>
                </c:pt>
                <c:pt idx="1">
                  <c:v>7.4691358024691346E-3</c:v>
                </c:pt>
                <c:pt idx="2">
                  <c:v>8.3092206790123437E-3</c:v>
                </c:pt>
                <c:pt idx="3">
                  <c:v>7.722479423868312E-3</c:v>
                </c:pt>
                <c:pt idx="4">
                  <c:v>8.2186447811447832E-3</c:v>
                </c:pt>
                <c:pt idx="5">
                  <c:v>7.633101851851851E-3</c:v>
                </c:pt>
                <c:pt idx="6">
                  <c:v>7.2685185185185188E-3</c:v>
                </c:pt>
                <c:pt idx="7">
                  <c:v>6.9627700617283959E-3</c:v>
                </c:pt>
                <c:pt idx="10">
                  <c:v>7.4189814814814813E-3</c:v>
                </c:pt>
                <c:pt idx="11">
                  <c:v>7.4537037037037028E-3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9E-45FE-ABB1-77264E9BA0BD}"/>
            </c:ext>
          </c:extLst>
        </c:ser>
        <c:ser>
          <c:idx val="10"/>
          <c:order val="10"/>
          <c:tx>
            <c:strRef>
              <c:f>'Pace BY Month'!$L$5:$L$6</c:f>
              <c:strCache>
                <c:ptCount val="1"/>
                <c:pt idx="0">
                  <c:v>2008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Month'!$L$7:$L$19</c:f>
              <c:numCache>
                <c:formatCode>mm:ss.0;@</c:formatCode>
                <c:ptCount val="12"/>
                <c:pt idx="0">
                  <c:v>6.9079861111111113E-3</c:v>
                </c:pt>
                <c:pt idx="1">
                  <c:v>7.0211226851851849E-3</c:v>
                </c:pt>
                <c:pt idx="2">
                  <c:v>6.9299768518518521E-3</c:v>
                </c:pt>
                <c:pt idx="3">
                  <c:v>6.9008714596949881E-3</c:v>
                </c:pt>
                <c:pt idx="4">
                  <c:v>6.7570891203703708E-3</c:v>
                </c:pt>
                <c:pt idx="5">
                  <c:v>7.2296626984126987E-3</c:v>
                </c:pt>
                <c:pt idx="6">
                  <c:v>7.2400284900284908E-3</c:v>
                </c:pt>
                <c:pt idx="7">
                  <c:v>7.1412037037037052E-3</c:v>
                </c:pt>
                <c:pt idx="8">
                  <c:v>7.1790123456790126E-3</c:v>
                </c:pt>
                <c:pt idx="9">
                  <c:v>7.0243055555555562E-3</c:v>
                </c:pt>
                <c:pt idx="10">
                  <c:v>6.5837191358024691E-3</c:v>
                </c:pt>
                <c:pt idx="11">
                  <c:v>7.1122685185185186E-3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9E-45FE-ABB1-77264E9BA0BD}"/>
            </c:ext>
          </c:extLst>
        </c:ser>
        <c:ser>
          <c:idx val="11"/>
          <c:order val="11"/>
          <c:tx>
            <c:strRef>
              <c:f>'Pace BY Month'!$M$5:$M$6</c:f>
              <c:strCache>
                <c:ptCount val="1"/>
                <c:pt idx="0">
                  <c:v>2007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Month'!$M$7:$M$19</c:f>
              <c:numCache>
                <c:formatCode>mm:ss.0;@</c:formatCode>
                <c:ptCount val="12"/>
                <c:pt idx="0">
                  <c:v>7.312885802469137E-3</c:v>
                </c:pt>
                <c:pt idx="1">
                  <c:v>7.6979166666666671E-3</c:v>
                </c:pt>
                <c:pt idx="2">
                  <c:v>7.0973875661375658E-3</c:v>
                </c:pt>
                <c:pt idx="3">
                  <c:v>7.190656565656566E-3</c:v>
                </c:pt>
                <c:pt idx="4">
                  <c:v>7.1589506172839512E-3</c:v>
                </c:pt>
                <c:pt idx="5">
                  <c:v>7.0920138888888899E-3</c:v>
                </c:pt>
                <c:pt idx="6">
                  <c:v>7.2337962962962963E-3</c:v>
                </c:pt>
                <c:pt idx="7">
                  <c:v>6.9688786008230454E-3</c:v>
                </c:pt>
                <c:pt idx="8">
                  <c:v>7.0091230936819172E-3</c:v>
                </c:pt>
                <c:pt idx="9">
                  <c:v>7.1469907407407402E-3</c:v>
                </c:pt>
                <c:pt idx="10">
                  <c:v>6.9031084656084665E-3</c:v>
                </c:pt>
                <c:pt idx="11">
                  <c:v>6.5955687830687839E-3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9E-45FE-ABB1-77264E9BA0BD}"/>
            </c:ext>
          </c:extLst>
        </c:ser>
        <c:ser>
          <c:idx val="12"/>
          <c:order val="12"/>
          <c:tx>
            <c:strRef>
              <c:f>'Pace BY Month'!$N$5:$N$6</c:f>
              <c:strCache>
                <c:ptCount val="1"/>
                <c:pt idx="0">
                  <c:v>2006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Month'!$N$7:$N$19</c:f>
              <c:numCache>
                <c:formatCode>mm:ss.0;@</c:formatCode>
                <c:ptCount val="12"/>
                <c:pt idx="0">
                  <c:v>7.2495791245791256E-3</c:v>
                </c:pt>
                <c:pt idx="1">
                  <c:v>7.4821937321937326E-3</c:v>
                </c:pt>
                <c:pt idx="2">
                  <c:v>7.213693957115009E-3</c:v>
                </c:pt>
                <c:pt idx="3">
                  <c:v>6.8410493827160499E-3</c:v>
                </c:pt>
                <c:pt idx="4">
                  <c:v>7.1707818930041144E-3</c:v>
                </c:pt>
                <c:pt idx="5">
                  <c:v>7.1736111111111106E-3</c:v>
                </c:pt>
                <c:pt idx="6">
                  <c:v>6.9868827160493828E-3</c:v>
                </c:pt>
                <c:pt idx="7">
                  <c:v>7.2511574074074067E-3</c:v>
                </c:pt>
                <c:pt idx="8">
                  <c:v>6.9229497354497361E-3</c:v>
                </c:pt>
                <c:pt idx="9">
                  <c:v>7.2813786008230448E-3</c:v>
                </c:pt>
                <c:pt idx="10">
                  <c:v>7.1238425925925922E-3</c:v>
                </c:pt>
                <c:pt idx="11">
                  <c:v>6.9695216049382724E-3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B9E-45FE-ABB1-77264E9BA0BD}"/>
            </c:ext>
          </c:extLst>
        </c:ser>
        <c:ser>
          <c:idx val="13"/>
          <c:order val="13"/>
          <c:tx>
            <c:strRef>
              <c:f>'Pace BY Month'!$O$5:$O$6</c:f>
              <c:strCache>
                <c:ptCount val="1"/>
                <c:pt idx="0">
                  <c:v>2005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Month'!$O$7:$O$19</c:f>
              <c:numCache>
                <c:formatCode>mm:ss.0;@</c:formatCode>
                <c:ptCount val="12"/>
                <c:pt idx="0">
                  <c:v>7.2858796296296291E-3</c:v>
                </c:pt>
                <c:pt idx="1">
                  <c:v>7.5925925925925926E-3</c:v>
                </c:pt>
                <c:pt idx="2">
                  <c:v>7.3006687242798346E-3</c:v>
                </c:pt>
                <c:pt idx="3">
                  <c:v>6.9521604938271621E-3</c:v>
                </c:pt>
                <c:pt idx="4">
                  <c:v>6.8190586419753082E-3</c:v>
                </c:pt>
                <c:pt idx="5">
                  <c:v>7.130456349206349E-3</c:v>
                </c:pt>
                <c:pt idx="6">
                  <c:v>7.2793209876543209E-3</c:v>
                </c:pt>
                <c:pt idx="7">
                  <c:v>7.4082977207977204E-3</c:v>
                </c:pt>
                <c:pt idx="8">
                  <c:v>7.0411706349206354E-3</c:v>
                </c:pt>
                <c:pt idx="9">
                  <c:v>7.373575498575498E-3</c:v>
                </c:pt>
                <c:pt idx="10">
                  <c:v>7.2777777777777788E-3</c:v>
                </c:pt>
                <c:pt idx="11">
                  <c:v>7.3396164021164029E-3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9E-45FE-ABB1-77264E9BA0BD}"/>
            </c:ext>
          </c:extLst>
        </c:ser>
        <c:ser>
          <c:idx val="14"/>
          <c:order val="14"/>
          <c:tx>
            <c:strRef>
              <c:f>'Pace BY Month'!$P$5:$P$6</c:f>
              <c:strCache>
                <c:ptCount val="1"/>
                <c:pt idx="0">
                  <c:v>2002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Month'!$P$7:$P$19</c:f>
              <c:numCache>
                <c:formatCode>mm:ss.0;@</c:formatCode>
                <c:ptCount val="12"/>
                <c:pt idx="6">
                  <c:v>7.3263888888888892E-3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0-4ED4-AFEA-D72ADA5C6998}"/>
            </c:ext>
          </c:extLst>
        </c:ser>
        <c:ser>
          <c:idx val="15"/>
          <c:order val="15"/>
          <c:tx>
            <c:strRef>
              <c:f>'Pace BY Month'!$Q$5:$Q$6</c:f>
              <c:strCache>
                <c:ptCount val="1"/>
                <c:pt idx="0">
                  <c:v>2001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Month'!$Q$7:$Q$19</c:f>
              <c:numCache>
                <c:formatCode>mm:ss.0;@</c:formatCode>
                <c:ptCount val="12"/>
                <c:pt idx="6">
                  <c:v>9.525462962962963E-3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A0-4ED4-AFEA-D72ADA5C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721784"/>
        <c:axId val="278722176"/>
      </c:lineChart>
      <c:catAx>
        <c:axId val="278721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78722176"/>
        <c:crosses val="autoZero"/>
        <c:auto val="1"/>
        <c:lblAlgn val="ctr"/>
        <c:lblOffset val="100"/>
        <c:noMultiLvlLbl val="0"/>
      </c:catAx>
      <c:valAx>
        <c:axId val="278722176"/>
        <c:scaling>
          <c:orientation val="minMax"/>
          <c:min val="6.0000000000000097E-3"/>
        </c:scaling>
        <c:delete val="0"/>
        <c:axPos val="l"/>
        <c:majorGridlines/>
        <c:numFmt formatCode="mm:ss.0;@" sourceLinked="1"/>
        <c:majorTickMark val="out"/>
        <c:minorTickMark val="none"/>
        <c:tickLblPos val="nextTo"/>
        <c:crossAx val="278721784"/>
        <c:crosses val="autoZero"/>
        <c:crossBetween val="between"/>
      </c:valAx>
    </c:plotArea>
    <c:legend>
      <c:legendPos val="r"/>
      <c:overlay val="0"/>
    </c:legend>
    <c:plotVisOnly val="1"/>
    <c:dispBlanksAs val="span"/>
    <c:showDLblsOverMax val="0"/>
  </c:chart>
  <c:printSettings>
    <c:headerFooter/>
    <c:pageMargins b="0.750000000000005" l="0.70000000000000395" r="0.70000000000000395" t="0.75000000000000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[TriHistory.xlsx]Pace BY Month!PivotTable1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'Pace BY Month'!$B$5:$B$6</c:f>
              <c:strCache>
                <c:ptCount val="1"/>
                <c:pt idx="0">
                  <c:v>2018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Month'!$B$7:$B$19</c:f>
              <c:numCache>
                <c:formatCode>mm:ss.0;@</c:formatCode>
                <c:ptCount val="12"/>
                <c:pt idx="0">
                  <c:v>7.3965141612200433E-3</c:v>
                </c:pt>
                <c:pt idx="1">
                  <c:v>7.4864969135802484E-3</c:v>
                </c:pt>
                <c:pt idx="2">
                  <c:v>8.1927910052910068E-3</c:v>
                </c:pt>
                <c:pt idx="3">
                  <c:v>8.0198688271604941E-3</c:v>
                </c:pt>
                <c:pt idx="4">
                  <c:v>8.3169367283950635E-3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1A-49EC-855A-4ECF9A617F20}"/>
            </c:ext>
          </c:extLst>
        </c:ser>
        <c:ser>
          <c:idx val="1"/>
          <c:order val="1"/>
          <c:tx>
            <c:strRef>
              <c:f>'Pace BY Month'!$C$5:$C$6</c:f>
              <c:strCache>
                <c:ptCount val="1"/>
                <c:pt idx="0">
                  <c:v>2017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Month'!$C$7:$C$19</c:f>
              <c:numCache>
                <c:formatCode>mm:ss.0;@</c:formatCode>
                <c:ptCount val="12"/>
                <c:pt idx="0">
                  <c:v>7.3883928571428581E-3</c:v>
                </c:pt>
                <c:pt idx="1">
                  <c:v>7.6215277777777783E-3</c:v>
                </c:pt>
                <c:pt idx="2">
                  <c:v>7.5896990740740751E-3</c:v>
                </c:pt>
                <c:pt idx="3">
                  <c:v>7.3771862139917687E-3</c:v>
                </c:pt>
                <c:pt idx="4">
                  <c:v>7.5401688453159031E-3</c:v>
                </c:pt>
                <c:pt idx="5">
                  <c:v>8.0172164351851871E-3</c:v>
                </c:pt>
                <c:pt idx="6">
                  <c:v>7.9398148148148145E-3</c:v>
                </c:pt>
                <c:pt idx="7">
                  <c:v>8.0954218106995893E-3</c:v>
                </c:pt>
                <c:pt idx="8">
                  <c:v>8.7461419753086436E-3</c:v>
                </c:pt>
                <c:pt idx="9">
                  <c:v>9.2409336419753078E-3</c:v>
                </c:pt>
                <c:pt idx="10">
                  <c:v>7.4814814814814804E-3</c:v>
                </c:pt>
                <c:pt idx="11">
                  <c:v>7.5086805555555558E-3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1A-49EC-855A-4ECF9A617F20}"/>
            </c:ext>
          </c:extLst>
        </c:ser>
        <c:ser>
          <c:idx val="2"/>
          <c:order val="2"/>
          <c:tx>
            <c:strRef>
              <c:f>'Pace BY Month'!$D$5:$D$6</c:f>
              <c:strCache>
                <c:ptCount val="1"/>
                <c:pt idx="0">
                  <c:v>2016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Month'!$D$7:$D$19</c:f>
              <c:numCache>
                <c:formatCode>mm:ss.0;@</c:formatCode>
                <c:ptCount val="12"/>
                <c:pt idx="0">
                  <c:v>8.0769230769230753E-3</c:v>
                </c:pt>
                <c:pt idx="1">
                  <c:v>8.2619598765432088E-3</c:v>
                </c:pt>
                <c:pt idx="2">
                  <c:v>8.0083689458689458E-3</c:v>
                </c:pt>
                <c:pt idx="3">
                  <c:v>7.416666666666666E-3</c:v>
                </c:pt>
                <c:pt idx="4">
                  <c:v>7.8520955165692005E-3</c:v>
                </c:pt>
                <c:pt idx="5">
                  <c:v>7.7044753086419754E-3</c:v>
                </c:pt>
                <c:pt idx="6">
                  <c:v>8.2648533950617289E-3</c:v>
                </c:pt>
                <c:pt idx="7">
                  <c:v>8.8522376543209887E-3</c:v>
                </c:pt>
                <c:pt idx="8">
                  <c:v>7.7597736625514384E-3</c:v>
                </c:pt>
                <c:pt idx="9">
                  <c:v>7.718253968253967E-3</c:v>
                </c:pt>
                <c:pt idx="10">
                  <c:v>7.9166666666666656E-3</c:v>
                </c:pt>
                <c:pt idx="11">
                  <c:v>7.4472222222222205E-3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1A-49EC-855A-4ECF9A617F20}"/>
            </c:ext>
          </c:extLst>
        </c:ser>
        <c:ser>
          <c:idx val="3"/>
          <c:order val="3"/>
          <c:tx>
            <c:strRef>
              <c:f>'Pace BY Month'!$E$5:$E$6</c:f>
              <c:strCache>
                <c:ptCount val="1"/>
                <c:pt idx="0">
                  <c:v>2015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Month'!$E$7:$E$19</c:f>
              <c:numCache>
                <c:formatCode>mm:ss.0;@</c:formatCode>
                <c:ptCount val="12"/>
                <c:pt idx="0">
                  <c:v>7.6944444444444447E-3</c:v>
                </c:pt>
                <c:pt idx="1">
                  <c:v>7.8935185185185185E-3</c:v>
                </c:pt>
                <c:pt idx="2">
                  <c:v>7.8703703703703731E-3</c:v>
                </c:pt>
                <c:pt idx="3">
                  <c:v>7.7368233618233624E-3</c:v>
                </c:pt>
                <c:pt idx="4">
                  <c:v>8.0810185185185186E-3</c:v>
                </c:pt>
                <c:pt idx="5">
                  <c:v>8.3770576131687244E-3</c:v>
                </c:pt>
                <c:pt idx="6">
                  <c:v>8.2605820105820099E-3</c:v>
                </c:pt>
                <c:pt idx="7">
                  <c:v>8.4740028490028468E-3</c:v>
                </c:pt>
                <c:pt idx="8">
                  <c:v>9.1724537037037035E-3</c:v>
                </c:pt>
                <c:pt idx="9">
                  <c:v>8.7384259259259255E-3</c:v>
                </c:pt>
                <c:pt idx="10">
                  <c:v>9.2361111111111116E-3</c:v>
                </c:pt>
                <c:pt idx="11">
                  <c:v>8.6365740740740743E-3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1A-49EC-855A-4ECF9A617F20}"/>
            </c:ext>
          </c:extLst>
        </c:ser>
        <c:ser>
          <c:idx val="4"/>
          <c:order val="4"/>
          <c:tx>
            <c:strRef>
              <c:f>'Pace BY Month'!$F$5:$F$6</c:f>
              <c:strCache>
                <c:ptCount val="1"/>
                <c:pt idx="0">
                  <c:v>2014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Month'!$F$7:$F$19</c:f>
              <c:numCache>
                <c:formatCode>mm:ss.0;@</c:formatCode>
                <c:ptCount val="12"/>
                <c:pt idx="0">
                  <c:v>6.7848875661375664E-3</c:v>
                </c:pt>
                <c:pt idx="1">
                  <c:v>6.7496141975308642E-3</c:v>
                </c:pt>
                <c:pt idx="2">
                  <c:v>6.6743827160493825E-3</c:v>
                </c:pt>
                <c:pt idx="3">
                  <c:v>6.7650462962962968E-3</c:v>
                </c:pt>
                <c:pt idx="4">
                  <c:v>7.1020299145299146E-3</c:v>
                </c:pt>
                <c:pt idx="5">
                  <c:v>7.0030381944444445E-3</c:v>
                </c:pt>
                <c:pt idx="6">
                  <c:v>7.1701388888888891E-3</c:v>
                </c:pt>
                <c:pt idx="7">
                  <c:v>7.8086419753086419E-3</c:v>
                </c:pt>
                <c:pt idx="8">
                  <c:v>7.6170267489711931E-3</c:v>
                </c:pt>
                <c:pt idx="9">
                  <c:v>7.8903619528619528E-3</c:v>
                </c:pt>
                <c:pt idx="10">
                  <c:v>7.7777777777777784E-3</c:v>
                </c:pt>
                <c:pt idx="11">
                  <c:v>8.0481902356902349E-3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1A-49EC-855A-4ECF9A617F20}"/>
            </c:ext>
          </c:extLst>
        </c:ser>
        <c:ser>
          <c:idx val="5"/>
          <c:order val="5"/>
          <c:tx>
            <c:strRef>
              <c:f>'Pace BY Month'!$G$5:$G$6</c:f>
              <c:strCache>
                <c:ptCount val="1"/>
                <c:pt idx="0">
                  <c:v>2013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Month'!$G$7:$G$19</c:f>
              <c:numCache>
                <c:formatCode>mm:ss.0;@</c:formatCode>
                <c:ptCount val="12"/>
                <c:pt idx="0">
                  <c:v>6.7865410052910056E-3</c:v>
                </c:pt>
                <c:pt idx="1">
                  <c:v>6.547067901234568E-3</c:v>
                </c:pt>
                <c:pt idx="2">
                  <c:v>6.5263310185185172E-3</c:v>
                </c:pt>
                <c:pt idx="3">
                  <c:v>6.4375000000000005E-3</c:v>
                </c:pt>
                <c:pt idx="4">
                  <c:v>6.3283475783475771E-3</c:v>
                </c:pt>
                <c:pt idx="5">
                  <c:v>6.9043209876543206E-3</c:v>
                </c:pt>
                <c:pt idx="6">
                  <c:v>7.6537698412698406E-3</c:v>
                </c:pt>
                <c:pt idx="7">
                  <c:v>7.9243827160493819E-3</c:v>
                </c:pt>
                <c:pt idx="8">
                  <c:v>6.6369047619047623E-3</c:v>
                </c:pt>
                <c:pt idx="9">
                  <c:v>6.8900462962962969E-3</c:v>
                </c:pt>
                <c:pt idx="10">
                  <c:v>7.4942129629629629E-3</c:v>
                </c:pt>
                <c:pt idx="11">
                  <c:v>7.33707264957265E-3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1A-49EC-855A-4ECF9A617F20}"/>
            </c:ext>
          </c:extLst>
        </c:ser>
        <c:ser>
          <c:idx val="6"/>
          <c:order val="6"/>
          <c:tx>
            <c:strRef>
              <c:f>'Pace BY Month'!$H$5:$H$6</c:f>
              <c:strCache>
                <c:ptCount val="1"/>
                <c:pt idx="0">
                  <c:v>2012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Month'!$H$7:$H$19</c:f>
              <c:numCache>
                <c:formatCode>mm:ss.0;@</c:formatCode>
                <c:ptCount val="12"/>
                <c:pt idx="0">
                  <c:v>6.8378665123456786E-3</c:v>
                </c:pt>
                <c:pt idx="1">
                  <c:v>6.9745370370370369E-3</c:v>
                </c:pt>
                <c:pt idx="2">
                  <c:v>6.8474002849002839E-3</c:v>
                </c:pt>
                <c:pt idx="3">
                  <c:v>6.7604166666666672E-3</c:v>
                </c:pt>
                <c:pt idx="4">
                  <c:v>6.5867003367003378E-3</c:v>
                </c:pt>
                <c:pt idx="5">
                  <c:v>7.0833333333333321E-3</c:v>
                </c:pt>
                <c:pt idx="6">
                  <c:v>7.2731481481481492E-3</c:v>
                </c:pt>
                <c:pt idx="7">
                  <c:v>6.9473379629629625E-3</c:v>
                </c:pt>
                <c:pt idx="8">
                  <c:v>7.2868441358024698E-3</c:v>
                </c:pt>
                <c:pt idx="9">
                  <c:v>7.0486111111111105E-3</c:v>
                </c:pt>
                <c:pt idx="10">
                  <c:v>7.0428240740740737E-3</c:v>
                </c:pt>
                <c:pt idx="11">
                  <c:v>7.1392746913580248E-3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1A-49EC-855A-4ECF9A617F20}"/>
            </c:ext>
          </c:extLst>
        </c:ser>
        <c:ser>
          <c:idx val="7"/>
          <c:order val="7"/>
          <c:tx>
            <c:strRef>
              <c:f>'Pace BY Month'!$I$5:$I$6</c:f>
              <c:strCache>
                <c:ptCount val="1"/>
                <c:pt idx="0">
                  <c:v>2011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Month'!$I$7:$I$19</c:f>
              <c:numCache>
                <c:formatCode>mm:ss.0;@</c:formatCode>
                <c:ptCount val="12"/>
                <c:pt idx="0">
                  <c:v>7.4189814814814821E-3</c:v>
                </c:pt>
                <c:pt idx="1">
                  <c:v>6.8113425925925937E-3</c:v>
                </c:pt>
                <c:pt idx="2">
                  <c:v>7.3206018518518516E-3</c:v>
                </c:pt>
                <c:pt idx="3">
                  <c:v>7.3263888888888884E-3</c:v>
                </c:pt>
                <c:pt idx="4">
                  <c:v>7.106481481481481E-3</c:v>
                </c:pt>
                <c:pt idx="5">
                  <c:v>6.8605324074074072E-3</c:v>
                </c:pt>
                <c:pt idx="6">
                  <c:v>6.7373971193415635E-3</c:v>
                </c:pt>
                <c:pt idx="7">
                  <c:v>7.0273919753086412E-3</c:v>
                </c:pt>
                <c:pt idx="8">
                  <c:v>7.4166666666666669E-3</c:v>
                </c:pt>
                <c:pt idx="9">
                  <c:v>7.3826058201058187E-3</c:v>
                </c:pt>
                <c:pt idx="10">
                  <c:v>7.4074074074074068E-3</c:v>
                </c:pt>
                <c:pt idx="11">
                  <c:v>7.0703125000000002E-3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1A-49EC-855A-4ECF9A617F20}"/>
            </c:ext>
          </c:extLst>
        </c:ser>
        <c:ser>
          <c:idx val="8"/>
          <c:order val="8"/>
          <c:tx>
            <c:strRef>
              <c:f>'Pace BY Month'!$J$5:$J$6</c:f>
              <c:strCache>
                <c:ptCount val="1"/>
                <c:pt idx="0">
                  <c:v>2010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Month'!$J$7:$J$19</c:f>
              <c:numCache>
                <c:formatCode>mm:ss.0;@</c:formatCode>
                <c:ptCount val="12"/>
                <c:pt idx="0">
                  <c:v>6.3425925925925924E-3</c:v>
                </c:pt>
                <c:pt idx="2">
                  <c:v>7.2800925925925923E-3</c:v>
                </c:pt>
                <c:pt idx="3">
                  <c:v>7.6215277777777774E-3</c:v>
                </c:pt>
                <c:pt idx="4">
                  <c:v>8.0729166666666657E-3</c:v>
                </c:pt>
                <c:pt idx="5">
                  <c:v>7.961516203703705E-3</c:v>
                </c:pt>
                <c:pt idx="6">
                  <c:v>8.247354497354498E-3</c:v>
                </c:pt>
                <c:pt idx="7">
                  <c:v>7.9243827160493819E-3</c:v>
                </c:pt>
                <c:pt idx="8">
                  <c:v>8.0478395061728391E-3</c:v>
                </c:pt>
                <c:pt idx="9">
                  <c:v>7.3776455026455029E-3</c:v>
                </c:pt>
                <c:pt idx="10">
                  <c:v>7.0814043209876552E-3</c:v>
                </c:pt>
                <c:pt idx="11">
                  <c:v>7.1450617283950616E-3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1A-49EC-855A-4ECF9A617F20}"/>
            </c:ext>
          </c:extLst>
        </c:ser>
        <c:ser>
          <c:idx val="9"/>
          <c:order val="9"/>
          <c:tx>
            <c:strRef>
              <c:f>'Pace BY Month'!$K$5:$K$6</c:f>
              <c:strCache>
                <c:ptCount val="1"/>
                <c:pt idx="0">
                  <c:v>2009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Month'!$K$7:$K$19</c:f>
              <c:numCache>
                <c:formatCode>mm:ss.0;@</c:formatCode>
                <c:ptCount val="12"/>
                <c:pt idx="0">
                  <c:v>7.2843013468013472E-3</c:v>
                </c:pt>
                <c:pt idx="1">
                  <c:v>7.4691358024691346E-3</c:v>
                </c:pt>
                <c:pt idx="2">
                  <c:v>8.3092206790123437E-3</c:v>
                </c:pt>
                <c:pt idx="3">
                  <c:v>7.722479423868312E-3</c:v>
                </c:pt>
                <c:pt idx="4">
                  <c:v>8.2186447811447832E-3</c:v>
                </c:pt>
                <c:pt idx="5">
                  <c:v>7.633101851851851E-3</c:v>
                </c:pt>
                <c:pt idx="6">
                  <c:v>7.2685185185185188E-3</c:v>
                </c:pt>
                <c:pt idx="7">
                  <c:v>6.9627700617283959E-3</c:v>
                </c:pt>
                <c:pt idx="10">
                  <c:v>7.4189814814814813E-3</c:v>
                </c:pt>
                <c:pt idx="11">
                  <c:v>7.4537037037037028E-3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1A-49EC-855A-4ECF9A617F20}"/>
            </c:ext>
          </c:extLst>
        </c:ser>
        <c:ser>
          <c:idx val="10"/>
          <c:order val="10"/>
          <c:tx>
            <c:strRef>
              <c:f>'Pace BY Month'!$L$5:$L$6</c:f>
              <c:strCache>
                <c:ptCount val="1"/>
                <c:pt idx="0">
                  <c:v>2008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Month'!$L$7:$L$19</c:f>
              <c:numCache>
                <c:formatCode>mm:ss.0;@</c:formatCode>
                <c:ptCount val="12"/>
                <c:pt idx="0">
                  <c:v>6.9079861111111113E-3</c:v>
                </c:pt>
                <c:pt idx="1">
                  <c:v>7.0211226851851849E-3</c:v>
                </c:pt>
                <c:pt idx="2">
                  <c:v>6.9299768518518521E-3</c:v>
                </c:pt>
                <c:pt idx="3">
                  <c:v>6.9008714596949881E-3</c:v>
                </c:pt>
                <c:pt idx="4">
                  <c:v>6.7570891203703708E-3</c:v>
                </c:pt>
                <c:pt idx="5">
                  <c:v>7.2296626984126987E-3</c:v>
                </c:pt>
                <c:pt idx="6">
                  <c:v>7.2400284900284908E-3</c:v>
                </c:pt>
                <c:pt idx="7">
                  <c:v>7.1412037037037052E-3</c:v>
                </c:pt>
                <c:pt idx="8">
                  <c:v>7.1790123456790126E-3</c:v>
                </c:pt>
                <c:pt idx="9">
                  <c:v>7.0243055555555562E-3</c:v>
                </c:pt>
                <c:pt idx="10">
                  <c:v>6.5837191358024691E-3</c:v>
                </c:pt>
                <c:pt idx="11">
                  <c:v>7.1122685185185186E-3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1A-49EC-855A-4ECF9A617F20}"/>
            </c:ext>
          </c:extLst>
        </c:ser>
        <c:ser>
          <c:idx val="11"/>
          <c:order val="11"/>
          <c:tx>
            <c:strRef>
              <c:f>'Pace BY Month'!$M$5:$M$6</c:f>
              <c:strCache>
                <c:ptCount val="1"/>
                <c:pt idx="0">
                  <c:v>2007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Month'!$M$7:$M$19</c:f>
              <c:numCache>
                <c:formatCode>mm:ss.0;@</c:formatCode>
                <c:ptCount val="12"/>
                <c:pt idx="0">
                  <c:v>7.312885802469137E-3</c:v>
                </c:pt>
                <c:pt idx="1">
                  <c:v>7.6979166666666671E-3</c:v>
                </c:pt>
                <c:pt idx="2">
                  <c:v>7.0973875661375658E-3</c:v>
                </c:pt>
                <c:pt idx="3">
                  <c:v>7.190656565656566E-3</c:v>
                </c:pt>
                <c:pt idx="4">
                  <c:v>7.1589506172839512E-3</c:v>
                </c:pt>
                <c:pt idx="5">
                  <c:v>7.0920138888888899E-3</c:v>
                </c:pt>
                <c:pt idx="6">
                  <c:v>7.2337962962962963E-3</c:v>
                </c:pt>
                <c:pt idx="7">
                  <c:v>6.9688786008230454E-3</c:v>
                </c:pt>
                <c:pt idx="8">
                  <c:v>7.0091230936819172E-3</c:v>
                </c:pt>
                <c:pt idx="9">
                  <c:v>7.1469907407407402E-3</c:v>
                </c:pt>
                <c:pt idx="10">
                  <c:v>6.9031084656084665E-3</c:v>
                </c:pt>
                <c:pt idx="11">
                  <c:v>6.5955687830687839E-3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1A-49EC-855A-4ECF9A617F20}"/>
            </c:ext>
          </c:extLst>
        </c:ser>
        <c:ser>
          <c:idx val="12"/>
          <c:order val="12"/>
          <c:tx>
            <c:strRef>
              <c:f>'Pace BY Month'!$N$5:$N$6</c:f>
              <c:strCache>
                <c:ptCount val="1"/>
                <c:pt idx="0">
                  <c:v>2006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Month'!$N$7:$N$19</c:f>
              <c:numCache>
                <c:formatCode>mm:ss.0;@</c:formatCode>
                <c:ptCount val="12"/>
                <c:pt idx="0">
                  <c:v>7.2495791245791256E-3</c:v>
                </c:pt>
                <c:pt idx="1">
                  <c:v>7.4821937321937326E-3</c:v>
                </c:pt>
                <c:pt idx="2">
                  <c:v>7.213693957115009E-3</c:v>
                </c:pt>
                <c:pt idx="3">
                  <c:v>6.8410493827160499E-3</c:v>
                </c:pt>
                <c:pt idx="4">
                  <c:v>7.1707818930041144E-3</c:v>
                </c:pt>
                <c:pt idx="5">
                  <c:v>7.1736111111111106E-3</c:v>
                </c:pt>
                <c:pt idx="6">
                  <c:v>6.9868827160493828E-3</c:v>
                </c:pt>
                <c:pt idx="7">
                  <c:v>7.2511574074074067E-3</c:v>
                </c:pt>
                <c:pt idx="8">
                  <c:v>6.9229497354497361E-3</c:v>
                </c:pt>
                <c:pt idx="9">
                  <c:v>7.2813786008230448E-3</c:v>
                </c:pt>
                <c:pt idx="10">
                  <c:v>7.1238425925925922E-3</c:v>
                </c:pt>
                <c:pt idx="11">
                  <c:v>6.9695216049382724E-3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1A-49EC-855A-4ECF9A617F20}"/>
            </c:ext>
          </c:extLst>
        </c:ser>
        <c:ser>
          <c:idx val="13"/>
          <c:order val="13"/>
          <c:tx>
            <c:strRef>
              <c:f>'Pace BY Month'!$O$5:$O$6</c:f>
              <c:strCache>
                <c:ptCount val="1"/>
                <c:pt idx="0">
                  <c:v>2005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Month'!$O$7:$O$19</c:f>
              <c:numCache>
                <c:formatCode>mm:ss.0;@</c:formatCode>
                <c:ptCount val="12"/>
                <c:pt idx="0">
                  <c:v>7.2858796296296291E-3</c:v>
                </c:pt>
                <c:pt idx="1">
                  <c:v>7.5925925925925926E-3</c:v>
                </c:pt>
                <c:pt idx="2">
                  <c:v>7.3006687242798346E-3</c:v>
                </c:pt>
                <c:pt idx="3">
                  <c:v>6.9521604938271621E-3</c:v>
                </c:pt>
                <c:pt idx="4">
                  <c:v>6.8190586419753082E-3</c:v>
                </c:pt>
                <c:pt idx="5">
                  <c:v>7.130456349206349E-3</c:v>
                </c:pt>
                <c:pt idx="6">
                  <c:v>7.2793209876543209E-3</c:v>
                </c:pt>
                <c:pt idx="7">
                  <c:v>7.4082977207977204E-3</c:v>
                </c:pt>
                <c:pt idx="8">
                  <c:v>7.0411706349206354E-3</c:v>
                </c:pt>
                <c:pt idx="9">
                  <c:v>7.373575498575498E-3</c:v>
                </c:pt>
                <c:pt idx="10">
                  <c:v>7.2777777777777788E-3</c:v>
                </c:pt>
                <c:pt idx="11">
                  <c:v>7.3396164021164029E-3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1A-49EC-855A-4ECF9A617F20}"/>
            </c:ext>
          </c:extLst>
        </c:ser>
        <c:ser>
          <c:idx val="14"/>
          <c:order val="14"/>
          <c:tx>
            <c:strRef>
              <c:f>'Pace BY Month'!$P$5:$P$6</c:f>
              <c:strCache>
                <c:ptCount val="1"/>
                <c:pt idx="0">
                  <c:v>2002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Month'!$P$7:$P$19</c:f>
              <c:numCache>
                <c:formatCode>mm:ss.0;@</c:formatCode>
                <c:ptCount val="12"/>
                <c:pt idx="6">
                  <c:v>7.3263888888888892E-3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8-4E23-B8B9-7370B476A36A}"/>
            </c:ext>
          </c:extLst>
        </c:ser>
        <c:ser>
          <c:idx val="15"/>
          <c:order val="15"/>
          <c:tx>
            <c:strRef>
              <c:f>'Pace BY Month'!$Q$5:$Q$6</c:f>
              <c:strCache>
                <c:ptCount val="1"/>
                <c:pt idx="0">
                  <c:v>2001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Month'!$Q$7:$Q$19</c:f>
              <c:numCache>
                <c:formatCode>mm:ss.0;@</c:formatCode>
                <c:ptCount val="12"/>
                <c:pt idx="6">
                  <c:v>9.525462962962963E-3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8-4E23-B8B9-7370B476A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224152"/>
        <c:axId val="279224544"/>
      </c:lineChart>
      <c:catAx>
        <c:axId val="279224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224544"/>
        <c:crosses val="autoZero"/>
        <c:auto val="0"/>
        <c:lblAlgn val="ctr"/>
        <c:lblOffset val="100"/>
        <c:tickMarkSkip val="1"/>
        <c:noMultiLvlLbl val="0"/>
      </c:catAx>
      <c:valAx>
        <c:axId val="279224544"/>
        <c:scaling>
          <c:orientation val="minMax"/>
          <c:min val="6.0000000000000097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mm:ss.0;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224152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4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0"/>
  <sheetViews>
    <sheetView zoomScale="87" workbookViewId="0" zoomToFit="1"/>
  </sheetViews>
  <pageMargins left="0.7" right="0.7" top="0.75" bottom="0.75" header="0.3" footer="0.3"/>
  <pageSetup orientation="portrait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4"/>
  <sheetViews>
    <sheetView zoomScale="127"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6393793" cy="85834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20</xdr:row>
      <xdr:rowOff>104775</xdr:rowOff>
    </xdr:from>
    <xdr:to>
      <xdr:col>12</xdr:col>
      <xdr:colOff>466725</xdr:colOff>
      <xdr:row>37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7500" cy="5842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ane, Brian" refreshedDate="43244.482955902778" createdVersion="3" refreshedVersion="6" recordCount="3576">
  <cacheSource type="worksheet">
    <worksheetSource ref="A1:AG65857" sheet="TriHistory"/>
  </cacheSource>
  <cacheFields count="31">
    <cacheField name="log_id" numFmtId="0">
      <sharedItems containsString="0" containsBlank="1" containsNumber="1" containsInteger="1" minValue="1" maxValue="3544"/>
    </cacheField>
    <cacheField name="Date" numFmtId="14">
      <sharedItems containsNonDate="0" containsDate="1" containsString="0" containsBlank="1" minDate="2001-07-11T00:00:00" maxDate="2018-05-25T00:00:00"/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55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core" u="1"/>
        <s v="T1" u="1"/>
        <s v="Bike      " u="1"/>
        <s v="Run" u="1"/>
        <s v="1-Swim      " u="1"/>
        <s v="Row" u="1"/>
        <s v="T2" u="1"/>
        <s v="3-Run       " u="1"/>
        <s v="Swim      " u="1"/>
        <s v="Run       " u="1"/>
        <s v="2-R" u="1"/>
        <s v="weights" u="1"/>
        <s v="2-Bike      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805" count="182">
        <n v="200107"/>
        <n v="200207"/>
        <n v="200304"/>
        <n v="200305"/>
        <n v="200306"/>
        <n v="200307"/>
        <n v="200308"/>
        <n v="200309"/>
        <n v="200310"/>
        <n v="200311"/>
        <n v="200401"/>
        <n v="200402"/>
        <n v="200403"/>
        <n v="200404"/>
        <n v="200405"/>
        <n v="200406"/>
        <n v="200407"/>
        <n v="200408"/>
        <n v="200409"/>
        <n v="200410"/>
        <n v="200411"/>
        <n v="200412"/>
        <n v="200501"/>
        <n v="200502"/>
        <n v="200503"/>
        <n v="200504"/>
        <n v="200505"/>
        <n v="200506"/>
        <n v="200507"/>
        <n v="200508"/>
        <n v="200509"/>
        <n v="200510"/>
        <n v="200511"/>
        <n v="200512"/>
        <n v="200601"/>
        <n v="200602"/>
        <n v="200603"/>
        <n v="200604"/>
        <n v="200605"/>
        <n v="200606"/>
        <n v="200607"/>
        <n v="200608"/>
        <n v="200609"/>
        <n v="200610"/>
        <n v="200611"/>
        <n v="200612"/>
        <n v="200701"/>
        <n v="200702"/>
        <n v="200703"/>
        <n v="200704"/>
        <n v="200705"/>
        <n v="200706"/>
        <n v="200707"/>
        <n v="200708"/>
        <n v="200709"/>
        <n v="200710"/>
        <n v="200711"/>
        <n v="200712"/>
        <n v="200801"/>
        <n v="200802"/>
        <n v="200803"/>
        <n v="200804"/>
        <n v="200805"/>
        <n v="200806"/>
        <n v="200807"/>
        <n v="200808"/>
        <n v="200809"/>
        <n v="200810"/>
        <n v="200811"/>
        <n v="200812"/>
        <n v="200901"/>
        <n v="200902"/>
        <n v="200903"/>
        <n v="200904"/>
        <n v="200905"/>
        <n v="200906"/>
        <n v="200907"/>
        <n v="200908"/>
        <n v="200911"/>
        <n v="200912"/>
        <n v="201001"/>
        <n v="201003"/>
        <n v="201004"/>
        <n v="201005"/>
        <n v="201006"/>
        <n v="201007"/>
        <n v="201008"/>
        <n v="201009"/>
        <n v="201010"/>
        <n v="201011"/>
        <n v="201012"/>
        <n v="201101"/>
        <n v="201102"/>
        <n v="201103"/>
        <n v="201104"/>
        <n v="201105"/>
        <n v="201106"/>
        <n v="201107"/>
        <n v="201108"/>
        <n v="201109"/>
        <n v="201110"/>
        <n v="201111"/>
        <n v="201112"/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08"/>
        <n v="201709"/>
        <n v="201710"/>
        <n v="201711"/>
        <n v="201712"/>
        <n v="201801"/>
        <n v="201802"/>
        <n v="201803"/>
        <n v="201804"/>
        <n v="201805"/>
        <n v="190001"/>
        <m/>
      </sharedItems>
    </cacheField>
    <cacheField name="Week" numFmtId="0">
      <sharedItems containsString="0" containsBlank="1" containsNumber="1" containsInteger="1" minValue="0" maxValue="53" count="55">
        <n v="28"/>
        <n v="15"/>
        <n v="16"/>
        <n v="17"/>
        <n v="18"/>
        <n v="19"/>
        <n v="20"/>
        <n v="21"/>
        <n v="22"/>
        <n v="23"/>
        <n v="24"/>
        <n v="25"/>
        <n v="29"/>
        <n v="30"/>
        <n v="31"/>
        <n v="32"/>
        <n v="33"/>
        <n v="34"/>
        <n v="35"/>
        <n v="36"/>
        <n v="37"/>
        <n v="40"/>
        <n v="42"/>
        <n v="45"/>
        <n v="46"/>
        <n v="47"/>
        <n v="48"/>
        <n v="1"/>
        <n v="3"/>
        <n v="5"/>
        <n v="6"/>
        <n v="7"/>
        <n v="8"/>
        <n v="9"/>
        <n v="10"/>
        <n v="11"/>
        <n v="12"/>
        <n v="13"/>
        <n v="14"/>
        <n v="26"/>
        <n v="27"/>
        <n v="38"/>
        <n v="39"/>
        <n v="41"/>
        <n v="43"/>
        <n v="44"/>
        <n v="49"/>
        <n v="53"/>
        <n v="4"/>
        <n v="50"/>
        <n v="51"/>
        <n v="2"/>
        <n v="52"/>
        <n v="0"/>
        <m/>
      </sharedItems>
    </cacheField>
    <cacheField name="Rest" numFmtId="0">
      <sharedItems containsBlank="1" containsMixedTypes="1" containsNumber="1" minValue="0" maxValue="3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eane, Brian" refreshedDate="43244.483050810188" createdVersion="3" refreshedVersion="6" recordCount="3576">
  <cacheSource type="worksheet">
    <worksheetSource ref="B1:AE65857" sheet="TriHistory"/>
  </cacheSource>
  <cacheFields count="28">
    <cacheField name="Date" numFmtId="14">
      <sharedItems containsNonDate="0" containsDate="1" containsString="0" containsBlank="1" minDate="2001-07-11T00:00:00" maxDate="2018-05-25T00:00:00" count="2571">
        <d v="2001-07-11T00:00:00"/>
        <d v="2002-07-10T00:00:00"/>
        <d v="2003-04-06T00:00:00"/>
        <d v="2003-04-13T00:00:00"/>
        <d v="2003-04-17T00:00:00"/>
        <d v="2003-04-18T00:00:00"/>
        <d v="2003-04-21T00:00:00"/>
        <d v="2003-04-25T00:00:00"/>
        <d v="2003-04-29T00:00:00"/>
        <d v="2003-05-03T00:00:00"/>
        <d v="2003-05-04T00:00:00"/>
        <d v="2003-05-06T00:00:00"/>
        <d v="2003-05-08T00:00:00"/>
        <d v="2003-05-10T00:00:00"/>
        <d v="2003-05-13T00:00:00"/>
        <d v="2003-05-15T00:00:00"/>
        <d v="2003-05-16T00:00:00"/>
        <d v="2003-05-19T00:00:00"/>
        <d v="2003-05-20T00:00:00"/>
        <d v="2003-05-21T00:00:00"/>
        <d v="2003-05-23T00:00:00"/>
        <d v="2003-05-25T00:00:00"/>
        <d v="2003-05-27T00:00:00"/>
        <d v="2003-05-29T00:00:00"/>
        <d v="2003-05-31T00:00:00"/>
        <d v="2003-06-02T00:00:00"/>
        <d v="2003-06-03T00:00:00"/>
        <d v="2003-06-05T00:00:00"/>
        <d v="2003-06-06T00:00:00"/>
        <d v="2003-06-07T00:00:00"/>
        <d v="2003-06-08T00:00:00"/>
        <d v="2003-06-10T00:00:00"/>
        <d v="2003-06-12T00:00:00"/>
        <d v="2003-06-15T00:00:00"/>
        <d v="2003-06-18T00:00:00"/>
        <d v="2003-07-06T00:00:00"/>
        <d v="2003-07-09T00:00:00"/>
        <d v="2003-07-13T00:00:00"/>
        <d v="2003-07-15T00:00:00"/>
        <d v="2003-07-18T00:00:00"/>
        <d v="2003-07-20T00:00:00"/>
        <d v="2003-07-21T00:00:00"/>
        <d v="2003-07-22T00:00:00"/>
        <d v="2003-07-23T00:00:00"/>
        <d v="2003-07-24T00:00:00"/>
        <d v="2003-07-25T00:00:00"/>
        <d v="2003-07-27T00:00:00"/>
        <d v="2003-07-29T00:00:00"/>
        <d v="2003-07-30T00:00:00"/>
        <d v="2003-07-31T00:00:00"/>
        <d v="2003-08-01T00:00:00"/>
        <d v="2003-08-03T00:00:00"/>
        <d v="2003-08-04T00:00:00"/>
        <d v="2003-08-06T00:00:00"/>
        <d v="2003-08-07T00:00:00"/>
        <d v="2003-08-10T00:00:00"/>
        <d v="2003-08-13T00:00:00"/>
        <d v="2003-08-14T00:00:00"/>
        <d v="2003-08-16T00:00:00"/>
        <d v="2003-08-18T00:00:00"/>
        <d v="2003-08-20T00:00:00"/>
        <d v="2003-08-21T00:00:00"/>
        <d v="2003-08-22T00:00:00"/>
        <d v="2003-08-23T00:00:00"/>
        <d v="2003-08-24T00:00:00"/>
        <d v="2003-08-26T00:00:00"/>
        <d v="2003-08-27T00:00:00"/>
        <d v="2003-08-28T00:00:00"/>
        <d v="2003-08-29T00:00:00"/>
        <d v="2003-08-30T00:00:00"/>
        <d v="2003-08-31T00:00:00"/>
        <d v="2003-09-04T00:00:00"/>
        <d v="2003-09-06T00:00:00"/>
        <d v="2003-09-09T00:00:00"/>
        <d v="2003-09-12T00:00:00"/>
        <d v="2003-09-13T00:00:00"/>
        <d v="2003-10-04T00:00:00"/>
        <d v="2003-10-12T00:00:00"/>
        <d v="2003-11-08T00:00:00"/>
        <d v="2003-11-15T00:00:00"/>
        <d v="2003-11-22T00:00:00"/>
        <d v="2003-11-23T00:00:00"/>
        <d v="2004-01-01T00:00:00"/>
        <d v="2004-01-03T00:00:00"/>
        <d v="2004-01-11T00:00:00"/>
        <d v="2004-01-12T00:00:00"/>
        <d v="2004-01-13T00:00:00"/>
        <d v="2004-01-14T00:00:00"/>
        <d v="2004-01-31T00:00:00"/>
        <d v="2004-02-04T00:00:00"/>
        <d v="2004-02-06T00:00:00"/>
        <d v="2004-02-07T00:00:00"/>
        <d v="2004-02-08T00:00:00"/>
        <d v="2004-02-09T00:00:00"/>
        <d v="2004-02-11T00:00:00"/>
        <d v="2004-02-14T00:00:00"/>
        <d v="2004-02-15T00:00:00"/>
        <d v="2004-02-16T00:00:00"/>
        <d v="2004-02-18T00:00:00"/>
        <d v="2004-02-22T00:00:00"/>
        <d v="2004-02-24T00:00:00"/>
        <d v="2004-02-25T00:00:00"/>
        <d v="2004-02-29T00:00:00"/>
        <d v="2004-03-01T00:00:00"/>
        <d v="2004-03-03T00:00:00"/>
        <d v="2004-03-08T00:00:00"/>
        <d v="2004-03-09T00:00:00"/>
        <d v="2004-03-10T00:00:00"/>
        <d v="2004-03-11T00:00:00"/>
        <d v="2004-03-12T00:00:00"/>
        <d v="2004-03-13T00:00:00"/>
        <d v="2004-03-15T00:00:00"/>
        <d v="2004-03-17T00:00:00"/>
        <d v="2004-03-20T00:00:00"/>
        <d v="2004-03-24T00:00:00"/>
        <d v="2004-03-26T00:00:00"/>
        <d v="2004-03-27T00:00:00"/>
        <d v="2004-03-28T00:00:00"/>
        <d v="2004-03-31T00:00:00"/>
        <d v="2004-04-03T00:00:00"/>
        <d v="2004-04-04T00:00:00"/>
        <d v="2004-04-05T00:00:00"/>
        <d v="2004-04-06T00:00:00"/>
        <d v="2004-04-07T00:00:00"/>
        <d v="2004-04-10T00:00:00"/>
        <d v="2004-04-11T00:00:00"/>
        <d v="2004-04-14T00:00:00"/>
        <d v="2004-04-15T00:00:00"/>
        <d v="2004-04-16T00:00:00"/>
        <d v="2004-04-17T00:00:00"/>
        <d v="2004-04-18T00:00:00"/>
        <d v="2004-04-19T00:00:00"/>
        <d v="2004-04-21T00:00:00"/>
        <d v="2004-04-24T00:00:00"/>
        <d v="2004-04-25T00:00:00"/>
        <d v="2004-04-26T00:00:00"/>
        <d v="2004-04-28T00:00:00"/>
        <d v="2004-05-01T00:00:00"/>
        <d v="2004-05-02T00:00:00"/>
        <d v="2004-05-03T00:00:00"/>
        <d v="2004-05-05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8T00:00:00"/>
        <d v="2004-05-19T00:00:00"/>
        <d v="2004-05-20T00:00:00"/>
        <d v="2004-05-21T00:00:00"/>
        <d v="2004-05-22T00:00:00"/>
        <d v="2004-05-25T00:00:00"/>
        <d v="2004-05-26T00:00:00"/>
        <d v="2004-05-27T00:00:00"/>
        <d v="2004-05-28T00:00:00"/>
        <d v="2004-05-29T00:00:00"/>
        <d v="2004-05-31T00:00:00"/>
        <d v="2004-06-02T00:00:00"/>
        <d v="2004-06-03T00:00:00"/>
        <d v="2004-06-05T00:00:00"/>
        <d v="2004-06-06T00:00:00"/>
        <d v="2004-06-08T00:00:00"/>
        <d v="2004-06-12T00:00:00"/>
        <d v="2004-06-13T00:00:00"/>
        <d v="2004-06-15T00:00:00"/>
        <d v="2004-06-19T00:00:00"/>
        <d v="2004-06-22T00:00:00"/>
        <d v="2004-06-23T00:00:00"/>
        <d v="2004-06-26T00:00:00"/>
        <d v="2004-06-27T00:00:00"/>
        <d v="2004-06-30T00:00:00"/>
        <d v="2004-07-01T00:00:00"/>
        <d v="2004-07-02T00:00:00"/>
        <d v="2004-07-03T00:00:00"/>
        <d v="2004-07-04T00:00:00"/>
        <d v="2004-07-07T00:00:00"/>
        <d v="2004-07-08T00:00:00"/>
        <d v="2004-07-11T00:00:00"/>
        <d v="2004-07-14T00:00:00"/>
        <d v="2004-07-17T00:00:00"/>
        <d v="2004-07-20T00:00:00"/>
        <d v="2004-07-22T00:00:00"/>
        <d v="2004-07-25T00:00:00"/>
        <d v="2004-07-28T00:00:00"/>
        <d v="2004-07-29T00:00:00"/>
        <d v="2004-07-31T00:00:00"/>
        <d v="2004-08-01T00:00:00"/>
        <d v="2004-08-03T00:00:00"/>
        <d v="2004-08-07T00:00:00"/>
        <d v="2004-08-08T00:00:00"/>
        <d v="2004-08-14T00:00:00"/>
        <d v="2004-08-22T00:00:00"/>
        <d v="2004-08-25T00:00:00"/>
        <d v="2004-08-28T00:00:00"/>
        <d v="2004-08-29T00:00:00"/>
        <d v="2004-09-01T00:00:00"/>
        <d v="2004-09-04T00:00:00"/>
        <d v="2004-09-05T00:00:00"/>
        <d v="2004-09-11T00:00:00"/>
        <d v="2004-09-12T00:00:00"/>
        <d v="2004-09-18T00:00:00"/>
        <d v="2004-09-22T00:00:00"/>
        <d v="2004-09-26T00:00:00"/>
        <d v="2004-09-27T00:00:00"/>
        <d v="2004-10-02T00:00:00"/>
        <d v="2004-10-09T00:00:00"/>
        <d v="2004-10-11T00:00:00"/>
        <d v="2004-10-12T00:00:00"/>
        <d v="2004-10-16T00:00:00"/>
        <d v="2004-10-17T00:00:00"/>
        <d v="2004-10-18T00:00:00"/>
        <d v="2004-10-19T00:00:00"/>
        <d v="2004-10-24T00:00:00"/>
        <d v="2004-10-25T00:00:00"/>
        <d v="2004-10-26T00:00:00"/>
        <d v="2004-10-31T00:00:00"/>
        <d v="2004-11-01T00:00:00"/>
        <d v="2004-11-05T00:00:00"/>
        <d v="2004-11-13T00:00:00"/>
        <d v="2004-11-14T00:00:00"/>
        <d v="2004-11-16T00:00:00"/>
        <d v="2004-11-24T00:00:00"/>
        <d v="2004-11-30T00:00:00"/>
        <d v="2004-12-26T00:00:00"/>
        <d v="2004-12-27T00:00:00"/>
        <d v="2004-12-29T00:00:00"/>
        <d v="2005-01-01T00:00:00"/>
        <d v="2005-01-09T00:00:00"/>
        <d v="2005-01-16T00:00:00"/>
        <d v="2005-01-18T00:00:00"/>
        <d v="2005-01-24T00:00:00"/>
        <d v="2005-01-30T00:00:00"/>
        <d v="2005-02-01T00:00:00"/>
        <d v="2005-02-16T00:00:00"/>
        <d v="2005-02-27T00:00:00"/>
        <d v="2005-03-01T00:00:00"/>
        <d v="2005-03-07T00:00:00"/>
        <d v="2005-03-13T00:00:00"/>
        <d v="2005-03-14T00:00:00"/>
        <d v="2005-03-16T00:00:00"/>
        <d v="2005-03-19T00:00:00"/>
        <d v="2005-03-20T00:00:00"/>
        <d v="2005-03-21T00:00:00"/>
        <d v="2005-03-23T00:00:00"/>
        <d v="2005-03-28T00:00:00"/>
        <d v="2005-03-30T00:00:00"/>
        <d v="2005-04-04T00:00:00"/>
        <d v="2005-04-05T00:00:00"/>
        <d v="2005-04-06T00:00:00"/>
        <d v="2005-04-08T00:00:00"/>
        <d v="2005-04-11T00:00:00"/>
        <d v="2005-04-12T00:00:00"/>
        <d v="2005-04-13T00:00:00"/>
        <d v="2005-04-16T00:00:00"/>
        <d v="2005-04-19T00:00:00"/>
        <d v="2005-04-20T00:00:00"/>
        <d v="2005-04-21T00:00:00"/>
        <d v="2005-04-25T00:00:00"/>
        <d v="2005-05-02T00:00:00"/>
        <d v="2005-05-03T00:00:00"/>
        <d v="2005-05-10T00:00:00"/>
        <d v="2005-05-11T00:00:00"/>
        <d v="2005-05-12T00:00:00"/>
        <d v="2005-05-13T00:00:00"/>
        <d v="2005-05-14T00:00:00"/>
        <d v="2005-05-17T00:00:00"/>
        <d v="2005-05-18T00:00:00"/>
        <d v="2005-05-21T00:00:00"/>
        <d v="2005-05-23T00:00:00"/>
        <d v="2005-05-24T00:00:00"/>
        <d v="2005-05-26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2T00:00:00"/>
        <d v="2005-06-13T00:00:00"/>
        <d v="2005-06-14T00:00:00"/>
        <d v="2005-06-15T00:00:00"/>
        <d v="2005-06-21T00:00:00"/>
        <d v="2005-06-22T00:00:00"/>
        <d v="2005-06-24T00:00:00"/>
        <d v="2005-06-25T00:00:00"/>
        <d v="2005-06-26T00:00:00"/>
        <d v="2005-06-27T00:00:00"/>
        <d v="2005-06-28T00:00:00"/>
        <d v="2005-06-30T00:00:00"/>
        <d v="2005-07-01T00:00:00"/>
        <d v="2005-07-03T00:00:00"/>
        <d v="2005-07-04T00:00:00"/>
        <d v="2005-07-06T00:00:00"/>
        <d v="2005-07-07T00:00:00"/>
        <d v="2005-07-08T00:00:00"/>
        <d v="2005-07-10T00:00:00"/>
        <d v="2005-07-11T00:00:00"/>
        <d v="2005-07-12T00:00:00"/>
        <d v="2005-07-13T00:00:00"/>
        <d v="2005-07-15T00:00:00"/>
        <d v="2005-07-16T00:00:00"/>
        <d v="2005-07-18T00:00:00"/>
        <d v="2005-07-19T00:00:00"/>
        <d v="2005-07-20T00:00:00"/>
        <d v="2005-07-21T00:00:00"/>
        <d v="2005-07-22T00:00:00"/>
        <d v="2005-07-24T00:00:00"/>
        <d v="2005-07-25T00:00:00"/>
        <d v="2005-07-26T00:00:00"/>
        <d v="2005-07-27T00:00:00"/>
        <d v="2005-07-28T00:00:00"/>
        <d v="2005-07-30T00:00:00"/>
        <d v="2005-07-31T00:00:00"/>
        <d v="2005-08-02T00:00:00"/>
        <d v="2005-08-04T00:00:00"/>
        <d v="2005-08-05T00:00:00"/>
        <d v="2005-08-07T00:00:00"/>
        <d v="2005-08-09T00:00:00"/>
        <d v="2005-08-10T00:00:00"/>
        <d v="2005-08-14T00:00:00"/>
        <d v="2005-08-16T00:00:00"/>
        <d v="2005-08-18T00:00:00"/>
        <d v="2005-08-20T00:00:00"/>
        <d v="2005-08-21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3T00:00:00"/>
        <d v="2005-09-07T00:00:00"/>
        <d v="2005-09-08T00:00:00"/>
        <d v="2005-09-10T00:00:00"/>
        <d v="2005-09-12T00:00:00"/>
        <d v="2005-09-14T00:00:00"/>
        <d v="2005-09-15T00:00:00"/>
        <d v="2005-09-16T00:00:00"/>
        <d v="2005-09-18T00:00:00"/>
        <d v="2005-09-20T00:00:00"/>
        <d v="2005-09-21T00:00:00"/>
        <d v="2005-09-22T00:00:00"/>
        <d v="2005-09-23T00:00:00"/>
        <d v="2005-09-26T00:00:00"/>
        <d v="2005-09-29T00:00:00"/>
        <d v="2005-10-01T00:00:00"/>
        <d v="2005-10-03T00:00:00"/>
        <d v="2005-10-06T00:00:00"/>
        <d v="2005-10-07T00:00:00"/>
        <d v="2005-10-10T00:00:00"/>
        <d v="2005-10-13T00:00:00"/>
        <d v="2005-10-14T00:00:00"/>
        <d v="2005-10-17T00:00:00"/>
        <d v="2005-10-18T00:00:00"/>
        <d v="2005-10-19T00:00:00"/>
        <d v="2005-10-24T00:00:00"/>
        <d v="2005-10-27T00:00:00"/>
        <d v="2005-10-31T00:00:00"/>
        <d v="2005-11-01T00:00:00"/>
        <d v="2005-11-07T00:00:00"/>
        <d v="2005-11-08T00:00:00"/>
        <d v="2005-11-14T00:00:00"/>
        <d v="2005-11-15T00:00:00"/>
        <d v="2005-11-16T00:00:00"/>
        <d v="2005-11-20T00:00:00"/>
        <d v="2005-11-21T00:00:00"/>
        <d v="2005-11-23T00:00:00"/>
        <d v="2005-11-29T00:00:00"/>
        <d v="2005-12-01T00:00:00"/>
        <d v="2005-12-02T00:00:00"/>
        <d v="2005-12-03T00:00:00"/>
        <d v="2005-12-07T00:00:00"/>
        <d v="2005-12-12T00:00:00"/>
        <d v="2005-12-27T00:00:00"/>
        <d v="2005-12-28T00:00:00"/>
        <d v="2006-01-01T00:00:00"/>
        <d v="2006-01-05T00:00:00"/>
        <d v="2006-01-06T00:00:00"/>
        <d v="2006-01-09T00:00:00"/>
        <d v="2006-01-11T00:00:00"/>
        <d v="2006-01-13T00:00:00"/>
        <d v="2006-01-16T00:00:00"/>
        <d v="2006-01-19T00:00:00"/>
        <d v="2006-01-21T00:00:00"/>
        <d v="2006-01-23T00:00:00"/>
        <d v="2006-01-24T00:00:00"/>
        <d v="2006-01-26T00:00:00"/>
        <d v="2006-02-04T00:00:00"/>
        <d v="2006-02-05T00:00:00"/>
        <d v="2006-02-07T00:00:00"/>
        <d v="2006-02-08T00:00:00"/>
        <d v="2006-02-09T00:00:00"/>
        <d v="2006-02-14T00:00:00"/>
        <d v="2006-02-16T00:00:00"/>
        <d v="2006-02-17T00:00:00"/>
        <d v="2006-02-20T00:00:00"/>
        <d v="2006-02-21T00:00:00"/>
        <d v="2006-02-23T00:00:00"/>
        <d v="2006-02-26T00:00:00"/>
        <d v="2006-02-28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2T00:00:00"/>
        <d v="2006-03-17T00:00:00"/>
        <d v="2006-03-18T00:00:00"/>
        <d v="2006-03-21T00:00:00"/>
        <d v="2006-03-22T00:00:00"/>
        <d v="2006-03-24T00:00:00"/>
        <d v="2006-03-25T00:00:00"/>
        <d v="2006-03-27T00:00:00"/>
        <d v="2006-03-28T00:00:00"/>
        <d v="2006-03-30T00:00:00"/>
        <d v="2006-03-31T00:00:00"/>
        <d v="2006-04-01T00:00:00"/>
        <d v="2006-04-02T00:00:00"/>
        <d v="2006-04-03T00:00:00"/>
        <d v="2006-04-04T00:00:00"/>
        <d v="2006-04-06T00:00:00"/>
        <d v="2006-04-10T00:00:00"/>
        <d v="2006-04-11T00:00:00"/>
        <d v="2006-04-12T00:00:00"/>
        <d v="2006-04-13T00:00:00"/>
        <d v="2006-04-14T00:00:00"/>
        <d v="2006-04-15T00:00:00"/>
        <d v="2006-04-17T00:00:00"/>
        <d v="2006-04-19T00:00:00"/>
        <d v="2006-04-20T00:00:00"/>
        <d v="2006-04-21T00:00:00"/>
        <d v="2006-04-24T00:00:00"/>
        <d v="2006-04-25T00:00:00"/>
        <d v="2006-04-28T00:00:00"/>
        <d v="2006-04-30T00:00:00"/>
        <d v="2006-05-01T00:00:00"/>
        <d v="2006-05-02T00:00:00"/>
        <d v="2006-05-03T00:00:00"/>
        <d v="2006-05-05T00:00:00"/>
        <d v="2006-05-08T00:00:00"/>
        <d v="2006-05-09T00:00:00"/>
        <d v="2006-05-10T00:00:00"/>
        <d v="2006-05-11T00:00:00"/>
        <d v="2006-05-13T00:00:00"/>
        <d v="2006-05-15T00:00:00"/>
        <d v="2006-05-16T00:00:00"/>
        <d v="2006-05-17T00:00:00"/>
        <d v="2006-05-18T00:00:00"/>
        <d v="2006-05-22T00:00:00"/>
        <d v="2006-05-23T00:00:00"/>
        <d v="2006-05-24T00:00:00"/>
        <d v="2006-05-25T00:00:00"/>
        <d v="2006-05-26T00:00:00"/>
        <d v="2006-05-27T00:00:00"/>
        <d v="2006-05-29T00:00:00"/>
        <d v="2006-05-30T00:00:00"/>
        <d v="2006-05-31T00:00:00"/>
        <d v="2006-06-01T00:00:00"/>
        <d v="2006-06-02T00:00:00"/>
        <d v="2006-06-04T00:00:00"/>
        <d v="2006-06-05T00:00:00"/>
        <d v="2006-06-06T00:00:00"/>
        <d v="2006-06-08T00:00:00"/>
        <d v="2006-06-09T00:00:00"/>
        <d v="2006-06-11T00:00:00"/>
        <d v="2006-06-13T00:00:00"/>
        <d v="2006-06-15T00:00:00"/>
        <d v="2006-06-16T00:00:00"/>
        <d v="2006-06-17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5T00:00:00"/>
        <d v="2006-07-06T00:00:00"/>
        <d v="2006-07-07T00:00:00"/>
        <d v="2006-07-09T00:00:00"/>
        <d v="2006-07-12T00:00:00"/>
        <d v="2006-07-14T00:00:00"/>
        <d v="2006-07-17T00:00:00"/>
        <d v="2006-07-18T00:00:00"/>
        <d v="2006-07-19T00:00:00"/>
        <d v="2006-07-20T00:00:00"/>
        <d v="2006-07-30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10T00:00:00"/>
        <d v="2006-08-11T00:00:00"/>
        <d v="2006-08-14T00:00:00"/>
        <d v="2006-08-17T00:00:00"/>
        <d v="2006-08-19T00:00:00"/>
        <d v="2006-08-20T00:00:00"/>
        <d v="2006-08-25T00:00:00"/>
        <d v="2006-08-29T00:00:00"/>
        <d v="2006-08-30T00:00:00"/>
        <d v="2006-08-31T00:00:00"/>
        <d v="2006-09-01T00:00:00"/>
        <d v="2006-09-04T00:00:00"/>
        <d v="2006-09-05T00:00:00"/>
        <d v="2006-09-10T00:00:00"/>
        <d v="2006-09-11T00:00:00"/>
        <d v="2006-09-14T00:00:00"/>
        <d v="2006-09-18T00:00:00"/>
        <d v="2006-09-19T00:00:00"/>
        <d v="2006-09-21T00:00:00"/>
        <d v="2006-09-22T00:00:00"/>
        <d v="2006-09-25T00:00:00"/>
        <d v="2006-09-26T00:00:00"/>
        <d v="2006-09-28T00:00:00"/>
        <d v="2006-09-30T00:00:00"/>
        <d v="2006-10-10T00:00:00"/>
        <d v="2006-10-11T00:00:00"/>
        <d v="2006-10-19T00:00:00"/>
        <d v="2006-10-22T00:00:00"/>
        <d v="2006-10-23T00:00:00"/>
        <d v="2006-10-24T00:00:00"/>
        <d v="2006-10-26T00:00:00"/>
        <d v="2006-10-27T00:00:00"/>
        <d v="2006-10-30T00:00:00"/>
        <d v="2006-11-01T00:00:00"/>
        <d v="2006-11-08T00:00:00"/>
        <d v="2006-11-09T00:00:00"/>
        <d v="2006-11-10T00:00:00"/>
        <d v="2006-11-13T00:00:00"/>
        <d v="2006-11-14T00:00:00"/>
        <d v="2006-11-16T00:00:00"/>
        <d v="2006-11-17T00:00:00"/>
        <d v="2006-11-19T00:00:00"/>
        <d v="2006-11-20T00:00:00"/>
        <d v="2006-11-27T00:00:00"/>
        <d v="2006-11-30T00:00:00"/>
        <d v="2006-12-06T00:00:00"/>
        <d v="2006-12-11T00:00:00"/>
        <d v="2006-12-12T00:00:00"/>
        <d v="2006-12-14T00:00:00"/>
        <d v="2006-12-19T00:00:00"/>
        <d v="2006-12-28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2T00:00:00"/>
        <d v="2007-01-17T00:00:00"/>
        <d v="2007-01-18T00:00:00"/>
        <d v="2007-01-26T00:00:00"/>
        <d v="2007-01-29T00:00:00"/>
        <d v="2007-01-31T00:00:00"/>
        <d v="2007-02-01T00:00:00"/>
        <d v="2007-02-07T00:00:00"/>
        <d v="2007-02-08T00:00:00"/>
        <d v="2007-02-09T00:00:00"/>
        <d v="2007-02-12T00:00:00"/>
        <d v="2007-02-13T00:00:00"/>
        <d v="2007-02-16T00:00:00"/>
        <d v="2007-02-19T00:00:00"/>
        <d v="2007-02-20T00:00:00"/>
        <d v="2007-02-21T00:00:00"/>
        <d v="2007-02-22T00:00:00"/>
        <d v="2007-02-25T00:00:00"/>
        <d v="2007-02-26T00:00:00"/>
        <d v="2007-02-28T00:00:00"/>
        <d v="2007-03-01T00:00:00"/>
        <d v="2007-03-05T00:00:00"/>
        <d v="2007-03-06T00:00:00"/>
        <d v="2007-03-08T00:00:00"/>
        <d v="2007-03-09T00:00:00"/>
        <d v="2007-03-12T00:00:00"/>
        <d v="2007-03-13T00:00:00"/>
        <d v="2007-03-14T00:00:00"/>
        <d v="2007-03-19T00:00:00"/>
        <d v="2007-03-20T00:00:00"/>
        <d v="2007-03-21T00:00:00"/>
        <d v="2007-03-22T00:00:00"/>
        <d v="2007-03-24T00:00:00"/>
        <d v="2007-03-26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3T00:00:00"/>
        <d v="2007-05-04T00:00:00"/>
        <d v="2007-05-07T00:00:00"/>
        <d v="2007-05-08T00:00:00"/>
        <d v="2007-05-10T00:00:00"/>
        <d v="2007-05-11T00:00:00"/>
        <d v="2007-05-14T00:00:00"/>
        <d v="2007-05-15T00:00:00"/>
        <d v="2007-05-17T00:00:00"/>
        <d v="2007-05-20T00:00:00"/>
        <d v="2007-05-21T00:00:00"/>
        <d v="2007-05-22T00:00:00"/>
        <d v="2007-05-24T00:00:00"/>
        <d v="2007-05-25T00:00:00"/>
        <d v="2007-05-26T00:00:00"/>
        <d v="2007-05-29T00:00:00"/>
        <d v="2007-05-31T00:00:00"/>
        <d v="2007-06-05T00:00:00"/>
        <d v="2007-06-06T00:00:00"/>
        <d v="2007-06-07T00:00:00"/>
        <d v="2007-06-09T00:00:00"/>
        <d v="2007-06-10T00:00:00"/>
        <d v="2007-06-12T00:00:00"/>
        <d v="2007-06-13T00:00:00"/>
        <d v="2007-06-14T00:00:00"/>
        <d v="2007-06-16T00:00:00"/>
        <d v="2007-06-18T00:00:00"/>
        <d v="2007-06-19T00:00:00"/>
        <d v="2007-06-21T00:00:00"/>
        <d v="2007-06-22T00:00:00"/>
        <d v="2007-06-25T00:00:00"/>
        <d v="2007-06-26T00:00:00"/>
        <d v="2007-06-27T00:00:00"/>
        <d v="2007-06-29T00:00:00"/>
        <d v="2007-07-01T00:00:00"/>
        <d v="2007-07-02T00:00:00"/>
        <d v="2007-07-03T00:00:00"/>
        <d v="2007-07-04T00:00:00"/>
        <d v="2007-07-06T00:00:00"/>
        <d v="2007-07-09T00:00:00"/>
        <d v="2007-07-11T00:00:00"/>
        <d v="2007-07-13T00:00:00"/>
        <d v="2007-07-16T00:00:00"/>
        <d v="2007-07-17T00:00:00"/>
        <d v="2007-07-30T00:00:00"/>
        <d v="2007-07-31T00:00:00"/>
        <d v="2007-08-11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5T00:00:00"/>
        <d v="2007-08-27T00:00:00"/>
        <d v="2007-08-28T00:00:00"/>
        <d v="2007-08-30T00:00:00"/>
        <d v="2007-08-31T00:00:00"/>
        <d v="2007-09-02T00:00:00"/>
        <d v="2007-09-03T00:00:00"/>
        <d v="2007-09-05T00:00:00"/>
        <d v="2007-09-07T00:00:00"/>
        <d v="2007-09-08T00:00:00"/>
        <d v="2007-09-09T00:00:00"/>
        <d v="2007-09-11T00:00:00"/>
        <d v="2007-09-12T00:00:00"/>
        <d v="2007-09-13T00:00:00"/>
        <d v="2007-09-14T00:00:00"/>
        <d v="2007-09-16T00:00:00"/>
        <d v="2007-09-22T00:00:00"/>
        <d v="2007-09-24T00:00:00"/>
        <d v="2007-09-25T00:00:00"/>
        <d v="2007-09-26T00:00:00"/>
        <d v="2007-09-27T00:00:00"/>
        <d v="2007-09-30T00:00:00"/>
        <d v="2007-10-02T00:00:00"/>
        <d v="2007-10-03T00:00:00"/>
        <d v="2007-10-04T00:00:00"/>
        <d v="2007-10-05T00:00:00"/>
        <d v="2007-10-07T00:00:00"/>
        <d v="2007-10-11T00:00:00"/>
        <d v="2007-10-13T00:00:00"/>
        <d v="2007-10-15T00:00:00"/>
        <d v="2007-10-16T00:00:00"/>
        <d v="2007-10-18T00:00:00"/>
        <d v="2007-10-19T00:00:00"/>
        <d v="2007-10-21T00:00:00"/>
        <d v="2007-10-24T00:00:00"/>
        <d v="2007-10-25T00:00:00"/>
        <d v="2007-10-26T00:00:00"/>
        <d v="2007-10-28T00:00:00"/>
        <d v="2007-10-30T00:00:00"/>
        <d v="2007-10-31T00:00:00"/>
        <d v="2007-11-01T00:00:00"/>
        <d v="2007-11-02T00:00:00"/>
        <d v="2007-11-04T00:00:00"/>
        <d v="2007-11-06T00:00:00"/>
        <d v="2007-11-08T00:00:00"/>
        <d v="2007-11-11T00:00:00"/>
        <d v="2007-11-13T00:00:00"/>
        <d v="2007-11-15T00:00:00"/>
        <d v="2007-11-18T00:00:00"/>
        <d v="2007-11-20T00:00:00"/>
        <d v="2007-11-23T00:00:00"/>
        <d v="2007-11-25T00:00:00"/>
        <d v="2007-11-27T00:00:00"/>
        <d v="2007-11-30T00:00:00"/>
        <d v="2007-12-02T00:00:00"/>
        <d v="2007-12-06T00:00:00"/>
        <d v="2007-12-07T00:00:00"/>
        <d v="2007-12-11T00:00:00"/>
        <d v="2007-12-17T00:00:00"/>
        <d v="2007-12-26T00:00:00"/>
        <d v="2007-12-28T00:00:00"/>
        <d v="2007-12-31T00:00:00"/>
        <d v="2008-01-01T00:00:00"/>
        <d v="2008-01-02T00:00:00"/>
        <d v="2008-01-04T00:00:00"/>
        <d v="2008-01-07T00:00:00"/>
        <d v="2008-01-08T00:00:00"/>
        <d v="2008-01-10T00:00:00"/>
        <d v="2008-01-11T00:00:00"/>
        <d v="2008-01-14T00:00:00"/>
        <d v="2008-01-15T00:00:00"/>
        <d v="2008-01-17T00:00:00"/>
        <d v="2008-01-18T00:00:00"/>
        <d v="2008-01-19T00:00:00"/>
        <d v="2008-01-20T00:00:00"/>
        <d v="2008-01-22T00:00:00"/>
        <d v="2008-01-23T00:00:00"/>
        <d v="2008-01-24T00:00:00"/>
        <d v="2008-01-27T00:00:00"/>
        <d v="2008-01-28T00:00:00"/>
        <d v="2008-01-29T00:00:00"/>
        <d v="2008-01-31T00:00:00"/>
        <d v="2008-02-01T00:00:00"/>
        <d v="2008-02-03T00:00:00"/>
        <d v="2008-02-04T00:00:00"/>
        <d v="2008-02-06T00:00:00"/>
        <d v="2008-02-07T00:00:00"/>
        <d v="2008-02-08T00:00:00"/>
        <d v="2008-02-09T00:00:00"/>
        <d v="2008-02-11T00:00:00"/>
        <d v="2008-02-12T00:00:00"/>
        <d v="2008-02-14T00:00:00"/>
        <d v="2008-02-15T00:00:00"/>
        <d v="2008-02-21T00:00:00"/>
        <d v="2008-02-24T00:00:00"/>
        <d v="2008-02-25T00:00:00"/>
        <d v="2008-02-26T00:00:00"/>
        <d v="2008-02-27T00:00:00"/>
        <d v="2008-02-28T00:00:00"/>
        <d v="2008-02-29T00:00:00"/>
        <d v="2008-03-02T00:00:00"/>
        <d v="2008-03-03T00:00:00"/>
        <d v="2008-03-04T00:00:00"/>
        <d v="2008-03-06T00:00:00"/>
        <d v="2008-03-07T00:00:00"/>
        <d v="2008-03-13T00:00:00"/>
        <d v="2008-03-14T00:00:00"/>
        <d v="2008-03-17T00:00:00"/>
        <d v="2008-03-18T00:00:00"/>
        <d v="2008-03-20T00:00:00"/>
        <d v="2008-03-21T00:00:00"/>
        <d v="2008-03-24T00:00:00"/>
        <d v="2008-03-25T00:00:00"/>
        <d v="2008-03-26T00:00:00"/>
        <d v="2008-03-27T00:00:00"/>
        <d v="2008-03-29T00:00:00"/>
        <d v="2008-03-31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3T00:00:00"/>
        <d v="2008-04-14T00:00:00"/>
        <d v="2008-04-15T00:00:00"/>
        <d v="2008-04-17T00:00:00"/>
        <d v="2008-04-18T00:00:00"/>
        <d v="2008-04-20T00:00:00"/>
        <d v="2008-04-21T00:00:00"/>
        <d v="2008-04-22T00:00:00"/>
        <d v="2008-04-23T00:00:00"/>
        <d v="2008-04-24T00:00:00"/>
        <d v="2008-04-25T00:00:00"/>
        <d v="2008-04-27T00:00:00"/>
        <d v="2008-04-30T00:00:00"/>
        <d v="2008-05-01T00:00:00"/>
        <d v="2008-05-02T00:00:00"/>
        <d v="2008-05-04T00:00:00"/>
        <d v="2008-05-06T00:00:00"/>
        <d v="2008-05-07T00:00:00"/>
        <d v="2008-05-08T00:00:00"/>
        <d v="2008-05-12T00:00:00"/>
        <d v="2008-05-13T00:00:00"/>
        <d v="2008-05-14T00:00:00"/>
        <d v="2008-05-15T00:00:00"/>
        <d v="2008-05-17T00:00:00"/>
        <d v="2008-05-19T00:00:00"/>
        <d v="2008-05-20T00:00:00"/>
        <d v="2008-05-21T00:00:00"/>
        <d v="2008-05-23T00:00:00"/>
        <d v="2008-05-25T00:00:00"/>
        <d v="2008-05-27T00:00:00"/>
        <d v="2008-05-28T00:00:00"/>
        <d v="2008-05-30T00:00:00"/>
        <d v="2008-06-01T00:00:00"/>
        <d v="2008-06-03T00:00:00"/>
        <d v="2008-06-05T00:00:00"/>
        <d v="2008-06-07T00:00:00"/>
        <d v="2008-06-08T00:00:00"/>
        <d v="2008-06-10T00:00:00"/>
        <d v="2008-06-11T00:00:00"/>
        <d v="2008-06-12T00:00:00"/>
        <d v="2008-06-14T00:00:00"/>
        <d v="2008-06-16T00:00:00"/>
        <d v="2008-06-17T00:00:00"/>
        <d v="2008-06-18T00:00:00"/>
        <d v="2008-06-20T00:00:00"/>
        <d v="2008-06-22T00:00:00"/>
        <d v="2008-06-24T00:00:00"/>
        <d v="2008-06-25T00:00:00"/>
        <d v="2008-06-27T00:00:00"/>
        <d v="2008-06-29T00:00:00"/>
        <d v="2008-07-07T00:00:00"/>
        <d v="2008-07-08T00:00:00"/>
        <d v="2008-07-09T00:00:00"/>
        <d v="2008-07-11T00:00:00"/>
        <d v="2008-07-15T00:00:00"/>
        <d v="2008-07-16T00:00:00"/>
        <d v="2008-07-17T00:00:00"/>
        <d v="2008-07-18T00:00:00"/>
        <d v="2008-07-21T00:00:00"/>
        <d v="2008-07-22T00:00:00"/>
        <d v="2008-07-24T00:00:00"/>
        <d v="2008-07-28T00:00:00"/>
        <d v="2008-07-30T00:00:00"/>
        <d v="2008-08-01T00:00:00"/>
        <d v="2008-08-03T00:00:00"/>
        <d v="2008-08-06T00:00:00"/>
        <d v="2008-08-08T00:00:00"/>
        <d v="2008-08-10T00:00:00"/>
        <d v="2008-08-13T00:00:00"/>
        <d v="2008-08-15T00:00:00"/>
        <d v="2008-08-16T00:00:00"/>
        <d v="2008-08-18T00:00:00"/>
        <d v="2008-08-20T00:00:00"/>
        <d v="2008-08-21T00:00:00"/>
        <d v="2008-08-24T00:00:00"/>
        <d v="2008-08-26T00:00:00"/>
        <d v="2008-08-28T00:00:00"/>
        <d v="2008-08-29T00:00:00"/>
        <d v="2008-09-01T00:00:00"/>
        <d v="2008-09-03T00:00:00"/>
        <d v="2008-09-05T00:00:00"/>
        <d v="2008-09-06T00:00:00"/>
        <d v="2008-09-08T00:00:00"/>
        <d v="2008-09-10T00:00:00"/>
        <d v="2008-09-11T00:00:00"/>
        <d v="2008-09-12T00:00:00"/>
        <d v="2008-09-14T00:00:00"/>
        <d v="2008-09-17T00:00:00"/>
        <d v="2008-09-19T00:00:00"/>
        <d v="2008-09-20T00:00:00"/>
        <d v="2008-09-23T00:00:00"/>
        <d v="2008-09-28T00:00:00"/>
        <d v="2008-09-30T00:00:00"/>
        <d v="2008-10-03T00:00:00"/>
        <d v="2008-10-05T00:00:00"/>
        <d v="2008-10-08T00:00:00"/>
        <d v="2008-10-10T00:00:00"/>
        <d v="2008-10-12T00:00:00"/>
        <d v="2008-10-15T00:00:00"/>
        <d v="2008-10-17T00:00:00"/>
        <d v="2008-10-19T00:00:00"/>
        <d v="2008-10-22T00:00:00"/>
        <d v="2008-10-26T00:00:00"/>
        <d v="2008-11-01T00:00:00"/>
        <d v="2008-11-05T00:00:00"/>
        <d v="2008-11-12T00:00:00"/>
        <d v="2008-11-21T00:00:00"/>
        <d v="2008-11-23T00:00:00"/>
        <d v="2008-11-26T00:00:00"/>
        <d v="2008-12-02T00:00:00"/>
        <d v="2008-12-03T00:00:00"/>
        <d v="2008-12-05T00:00:00"/>
        <d v="2008-12-09T00:00:00"/>
        <d v="2009-01-05T00:00:00"/>
        <d v="2009-01-09T06:42:00"/>
        <d v="2009-01-12T12:05:00"/>
        <d v="2009-01-14T11:37:00"/>
        <d v="2009-01-14T11:38:00"/>
        <d v="2009-01-16T12:16:00"/>
        <d v="2009-01-18T10:16:00"/>
        <d v="2009-01-21T00:00:00"/>
        <d v="2009-01-22T00:00:00"/>
        <d v="2009-01-23T11:19:00"/>
        <d v="2009-01-25T09:45:00"/>
        <d v="2009-01-27T00:00:00"/>
        <d v="2009-01-28T12:04:00"/>
        <d v="2009-01-29T00:00:00"/>
        <d v="2009-02-01T09:03:00"/>
        <d v="2009-02-02T12:06:00"/>
        <d v="2009-02-10T12:06:00"/>
        <d v="2009-02-11T12:16:00"/>
        <d v="2009-02-13T12:25:00"/>
        <d v="2009-02-15T09:01:00"/>
        <d v="2009-02-16T00:00:00"/>
        <d v="2009-02-18T00:00:00"/>
        <d v="2009-02-19T00:00:00"/>
        <d v="2009-02-22T10:29:00"/>
        <d v="2009-02-22T11:04:00"/>
        <d v="2009-02-25T00:00:00"/>
        <d v="2009-02-27T12:45:00"/>
        <d v="2009-03-05T12:06:00"/>
        <d v="2009-03-06T12:03:00"/>
        <d v="2009-03-08T08:04:00"/>
        <d v="2009-03-09T00:00:00"/>
        <d v="2009-03-10T16:29:00"/>
        <d v="2009-03-13T15:58:00"/>
        <d v="2009-03-15T08:58:00"/>
        <d v="2009-03-17T13:17:00"/>
        <d v="2009-03-18T12:13:00"/>
        <d v="2009-03-20T12:11:00"/>
        <d v="2009-03-22T09:09:00"/>
        <d v="2009-03-30T11:54:00"/>
        <d v="2009-04-01T11:58:00"/>
        <d v="2009-04-05T00:00:00"/>
        <d v="2009-04-21T00:00:00"/>
        <d v="2009-04-22T00:00:00"/>
        <d v="2009-04-23T00:00:00"/>
        <d v="2009-04-23T12:59:00"/>
        <d v="2009-04-27T00:00:00"/>
        <d v="2009-04-29T00:00:00"/>
        <d v="2009-04-30T00:00:00"/>
        <d v="2009-05-01T00:00:00"/>
        <d v="2009-05-02T00:00:00"/>
        <d v="2009-05-06T00:00:00"/>
        <d v="2009-05-08T00:00:00"/>
        <d v="2009-05-11T00:00:00"/>
        <d v="2009-05-12T00:00:00"/>
        <d v="2009-05-13T00:00:00"/>
        <d v="2009-05-17T00:00:00"/>
        <d v="2009-05-19T00:00:00"/>
        <d v="2009-05-20T00:00:00"/>
        <d v="2009-05-21T00:00:00"/>
        <d v="2009-05-24T00:00:00"/>
        <d v="2009-05-25T00:00:00"/>
        <d v="2009-05-28T00:00:00"/>
        <d v="2009-05-31T00:00:00"/>
        <d v="2009-06-04T00:00:00"/>
        <d v="2009-06-07T00:00:00"/>
        <d v="2009-06-15T00:00:00"/>
        <d v="2009-06-16T00:00:00"/>
        <d v="2009-07-13T16:01:00"/>
        <d v="2009-07-14T12:54:00"/>
        <d v="2009-07-17T11:53:00"/>
        <d v="2009-07-17T12:12:00"/>
        <d v="2009-07-22T14:22:00"/>
        <d v="2009-07-30T12:43:00"/>
        <d v="2009-08-02T22:29:00"/>
        <d v="2009-08-03T17:04:00"/>
        <d v="2009-08-06T12:32:00"/>
        <d v="2009-08-07T11:44:00"/>
        <d v="2009-08-10T03:57:00"/>
        <d v="2009-08-10T12:27:00"/>
        <d v="2009-08-12T11:52:00"/>
        <d v="2009-08-14T11:58:00"/>
        <d v="2009-08-16T23:37:00"/>
        <d v="2009-08-23T23:53:00"/>
        <d v="2009-08-25T01:52:00"/>
        <d v="2009-08-25T12:20:00"/>
        <d v="2009-11-16T12:19:00"/>
        <d v="2009-11-20T12:01:00"/>
        <d v="2009-12-02T12:34:00"/>
        <d v="2010-01-05T00:00:00"/>
        <d v="2010-01-11T00:00:00"/>
        <d v="2010-03-05T12:07:00"/>
        <d v="2010-03-08T12:24:00"/>
        <d v="2010-03-09T12:37:00"/>
        <d v="2010-03-11T11:55:00"/>
        <d v="2010-03-16T11:54:00"/>
        <d v="2010-03-18T12:14:00"/>
        <d v="2010-04-05T11:49:00"/>
        <d v="2010-04-07T11:54:00"/>
        <d v="2010-04-12T11:58:00"/>
        <d v="2010-04-14T11:21:00"/>
        <d v="2010-04-29T12:35:00"/>
        <d v="2010-05-04T11:55:00"/>
        <d v="2010-05-06T12:36:00"/>
        <d v="2010-05-10T12:08:00"/>
        <d v="2010-05-11T12:03:00"/>
        <d v="2010-05-17T12:05:00"/>
        <d v="2010-05-19T12:29:00"/>
        <d v="2010-05-26T12:09:00"/>
        <d v="2010-05-31T13:00:00"/>
        <d v="2010-06-02T11:31:00"/>
        <d v="2010-06-06T00:00:00"/>
        <d v="2010-06-06T07:30:00"/>
        <d v="2010-06-08T12:04:00"/>
        <d v="2010-06-11T12:34:00"/>
        <d v="2010-06-15T12:00:00"/>
        <d v="2010-06-17T12:19:00"/>
        <d v="2010-06-19T07:40:00"/>
        <d v="2010-06-19T13:26:00"/>
        <d v="2010-06-22T12:01:00"/>
        <d v="2010-06-27T13:17:00"/>
        <d v="2010-06-29T12:07:00"/>
        <d v="2010-07-01T12:04:00"/>
        <d v="2010-07-07T00:00:00"/>
        <d v="2010-07-12T08:47:00"/>
        <d v="2010-07-16T08:19:00"/>
        <d v="2010-07-25T08:37:00"/>
        <d v="2010-07-27T17:38:00"/>
        <d v="2010-07-30T17:44:00"/>
        <d v="2010-08-03T17:41:00"/>
        <d v="2010-08-07T09:27:00"/>
        <d v="2010-08-10T17:46:00"/>
        <d v="2010-08-15T09:01:00"/>
        <d v="2010-08-18T17:45:00"/>
        <d v="2010-08-27T17:50:00"/>
        <d v="2010-09-05T10:07:00"/>
        <d v="2010-09-19T09:23:00"/>
        <d v="2010-09-22T17:43:00"/>
        <d v="2010-10-14T00:00:00"/>
        <d v="2010-10-16T09:59:00"/>
        <d v="2010-10-18T00:00:00"/>
        <d v="2010-10-22T00:00:00"/>
        <d v="2010-10-24T09:22:00"/>
        <d v="2010-10-29T00:00:00"/>
        <d v="2010-10-31T09:10:00"/>
        <d v="2010-11-02T00:00:00"/>
        <d v="2010-11-06T10:00:00"/>
        <d v="2010-11-19T00:00:00"/>
        <d v="2010-11-23T00:00:00"/>
        <d v="2010-11-27T00:00:00"/>
        <d v="2010-11-29T00:00:00"/>
        <d v="2010-12-03T00:00:00"/>
        <d v="2010-12-07T00:00:00"/>
        <d v="2010-12-09T00:00:00"/>
        <d v="2011-01-20T00:00:00"/>
        <d v="2011-01-22T00:00:00"/>
        <d v="2011-02-04T00:00:00"/>
        <d v="2011-02-06T00:00:00"/>
        <d v="2011-02-08T00:00:00"/>
        <d v="2011-02-12T00:00:00"/>
        <d v="2011-02-17T00:00:00"/>
        <d v="2011-02-19T00:00:00"/>
        <d v="2011-02-26T00:00:00"/>
        <d v="2011-02-28T00:00:00"/>
        <d v="2011-03-01T00:00:00"/>
        <d v="2011-03-04T00:00:00"/>
        <d v="2011-03-06T00:00:00"/>
        <d v="2011-03-07T00:00:00"/>
        <d v="2011-03-08T00:00:00"/>
        <d v="2011-03-12T00:00:00"/>
        <d v="2011-03-14T00:00:00"/>
        <d v="2011-03-19T00:00:00"/>
        <d v="2011-03-20T00:00:00"/>
        <d v="2011-03-27T00:00:00"/>
        <d v="2011-03-28T00:00:00"/>
        <d v="2011-03-30T00:00:00"/>
        <d v="2011-03-31T00:00:00"/>
        <d v="2011-04-03T00:00:00"/>
        <d v="2011-04-04T00:00:00"/>
        <d v="2011-04-06T00:00:00"/>
        <d v="2011-04-09T00:00:00"/>
        <d v="2011-04-10T00:00:00"/>
        <d v="2011-04-12T00:00:00"/>
        <d v="2011-04-25T00:00:00"/>
        <d v="2011-04-26T00:00:00"/>
        <d v="2011-05-01T00:00:00"/>
        <d v="2011-05-02T00:00:00"/>
        <d v="2011-05-03T00:00:00"/>
        <d v="2011-05-04T00:00:00"/>
        <d v="2011-05-06T00:00:00"/>
        <d v="2011-05-11T00:00:00"/>
        <d v="2011-05-17T00:00:00"/>
        <d v="2011-05-22T00:00:00"/>
        <d v="2011-05-26T00:00:00"/>
        <d v="2011-06-03T00:00:00"/>
        <d v="2011-06-05T00:00:00"/>
        <d v="2011-06-09T00:00:00"/>
        <d v="2011-06-10T00:00:00"/>
        <d v="2011-06-12T00:00:00"/>
        <d v="2011-06-15T00:00:00"/>
        <d v="2011-06-18T00:00:00"/>
        <d v="2011-06-21T00:00:00"/>
        <d v="2011-06-24T00:00:00"/>
        <d v="2011-06-26T00:00:00"/>
        <d v="2011-06-28T00:00:00"/>
        <d v="2011-06-30T00:00:00"/>
        <d v="2011-07-01T00:00:00"/>
        <d v="2011-07-03T00:00:00"/>
        <d v="2011-07-04T00:00:00"/>
        <d v="2011-07-05T00:00:00"/>
        <d v="2011-07-06T00:00:00"/>
        <d v="2011-07-10T00:00:00"/>
        <d v="2011-07-13T00:00:00"/>
        <d v="2011-07-16T00:00:00"/>
        <d v="2011-07-19T00:00:00"/>
        <d v="2011-07-20T00:00:00"/>
        <d v="2011-07-24T00:00:00"/>
        <d v="2011-07-25T00:00:00"/>
        <d v="2011-07-26T00:00:00"/>
        <d v="2011-07-27T00:00:00"/>
        <d v="2011-07-28T00:00:00"/>
        <d v="2011-07-31T00:00:00"/>
        <d v="2011-08-01T00:00:00"/>
        <d v="2011-08-04T00:00:00"/>
        <d v="2011-08-07T00:00:00"/>
        <d v="2011-08-09T00:00:00"/>
        <d v="2011-08-10T00:00:00"/>
        <d v="2011-08-14T00:00:00"/>
        <d v="2011-08-23T00:00:00"/>
        <d v="2011-08-25T00:00:00"/>
        <d v="2011-08-26T00:00:00"/>
        <d v="2011-08-27T00:00:00"/>
        <d v="2011-09-02T00:00:00"/>
        <d v="2011-09-04T00:00:00"/>
        <d v="2011-09-11T00:00:00"/>
        <d v="2011-09-28T00:00:00"/>
        <d v="2011-09-29T00:00:00"/>
        <d v="2011-10-04T00:00:00"/>
        <d v="2011-10-05T00:00:00"/>
        <d v="2011-10-09T00:00:00"/>
        <d v="2011-10-12T00:00:00"/>
        <d v="2011-10-14T00:00:00"/>
        <d v="2011-10-16T00:00:00"/>
        <d v="2011-10-18T00:00:00"/>
        <d v="2011-11-14T00:00:00"/>
        <d v="2011-11-16T00:00:00"/>
        <d v="2011-11-23T00:00:00"/>
        <d v="2011-11-27T00:00:00"/>
        <d v="2011-11-28T00:00:00"/>
        <d v="2011-11-30T00:00:00"/>
        <d v="2011-12-02T00:00:00"/>
        <d v="2011-12-06T00:00:00"/>
        <d v="2011-12-07T00:00:00"/>
        <d v="2011-12-13T00:00:00"/>
        <d v="2011-12-14T00:00:00"/>
        <d v="2011-12-22T00:00:00"/>
        <d v="2011-12-26T00:00:00"/>
        <d v="2011-12-27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20T00:00:00"/>
        <d v="2012-01-22T00:00:00"/>
        <d v="2012-01-23T00:00:00"/>
        <d v="2012-01-24T00:00:00"/>
        <d v="2012-01-25T00:00:00"/>
        <d v="2012-01-26T00:00:00"/>
        <d v="2012-01-27T00:00:00"/>
        <d v="2012-01-29T00:00:00"/>
        <d v="2012-01-30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10T00:00:00"/>
        <d v="2012-02-12T00:00:00"/>
        <d v="2012-02-13T00:00:00"/>
        <d v="2012-02-14T00:00:00"/>
        <d v="2012-02-15T00:00:00"/>
        <d v="2012-02-16T00:00:00"/>
        <d v="2012-02-17T00:00:00"/>
        <d v="2012-02-19T00:00:00"/>
        <d v="2012-02-21T00:00:00"/>
        <d v="2012-02-22T00:00:00"/>
        <d v="2012-02-23T00:00:00"/>
        <d v="2012-02-24T00:00:00"/>
        <d v="2012-02-26T00:00:00"/>
        <d v="2012-02-29T00:00:00"/>
        <d v="2012-03-01T00:00:00"/>
        <d v="2012-03-02T00:00:00"/>
        <d v="2012-03-04T00:00:00"/>
        <d v="2012-03-05T00:00:00"/>
        <d v="2012-03-06T00:00:00"/>
        <d v="2012-03-09T00:00:00"/>
        <d v="2012-03-11T00:00:00"/>
        <d v="2012-03-14T00:00:00"/>
        <d v="2012-03-15T00:00:00"/>
        <d v="2012-03-17T00:00:00"/>
        <d v="2012-03-18T00:00:00"/>
        <d v="2012-03-20T00:00:00"/>
        <d v="2012-03-21T00:00:00"/>
        <d v="2012-03-22T00:00:00"/>
        <d v="2012-03-23T00:00:00"/>
        <d v="2012-03-24T00:00:00"/>
        <d v="2012-03-25T00:00:00"/>
        <d v="2012-03-27T00:00:00"/>
        <d v="2012-03-28T00:00:00"/>
        <d v="2012-03-29T00:00:00"/>
        <d v="2012-03-30T00:00:00"/>
        <d v="2012-04-01T00:00:00"/>
        <d v="2012-04-03T00:00:00"/>
        <d v="2012-04-05T00:00:00"/>
        <d v="2012-04-06T00:00:00"/>
        <d v="2012-04-08T00:00:00"/>
        <d v="2012-04-11T00:00:00"/>
        <d v="2012-04-12T00:00:00"/>
        <d v="2012-04-13T00:00:00"/>
        <d v="2012-04-14T00:00:00"/>
        <d v="2012-04-17T00:00:00"/>
        <d v="2012-04-20T00:00:00"/>
        <d v="2012-04-21T00:00:00"/>
        <d v="2012-04-24T00:00:00"/>
        <d v="2012-04-26T00:00:00"/>
        <d v="2012-04-29T00:00:00"/>
        <d v="2012-05-01T00:00:00"/>
        <d v="2012-05-02T00:00:00"/>
        <d v="2012-05-03T00:00:00"/>
        <d v="2012-05-04T00:00:00"/>
        <d v="2012-05-06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9T00:00:00"/>
        <d v="2012-05-20T00:00:00"/>
        <d v="2012-05-21T00:00:00"/>
        <d v="2012-05-22T00:00:00"/>
        <d v="2012-05-24T00:00:00"/>
        <d v="2012-05-25T00:00:00"/>
        <d v="2012-05-28T00:00:00"/>
        <d v="2012-05-29T00:00:00"/>
        <d v="2012-05-31T00:00:00"/>
        <d v="2012-06-03T00:00:00"/>
        <d v="2012-06-06T00:00:00"/>
        <d v="2012-06-07T00:00:00"/>
        <d v="2012-06-09T00:00:00"/>
        <d v="2012-06-10T00:00:00"/>
        <d v="2012-06-11T00:00:00"/>
        <d v="2012-06-12T00:00:00"/>
        <d v="2012-06-14T00:00:00"/>
        <d v="2012-06-16T00:00:00"/>
        <d v="2012-06-18T00:00:00"/>
        <d v="2012-06-19T00:00:00"/>
        <d v="2012-06-21T00:00:00"/>
        <d v="2012-06-22T00:00:00"/>
        <d v="2012-06-23T00:00:00"/>
        <d v="2012-06-24T00:00:00"/>
        <d v="2012-06-26T00:00:00"/>
        <d v="2012-06-27T00:00:00"/>
        <d v="2012-07-01T00:00:00"/>
        <d v="2012-07-03T00:00:00"/>
        <d v="2012-07-04T00:00:00"/>
        <d v="2012-07-08T00:00:00"/>
        <d v="2012-07-11T00:00:00"/>
        <d v="2012-07-16T00:00:00"/>
        <d v="2012-07-17T00:00:00"/>
        <d v="2012-07-22T00:00:00"/>
        <d v="2012-07-23T00:00:00"/>
        <d v="2012-07-24T00:00:00"/>
        <d v="2012-07-25T00:00:00"/>
        <d v="2012-07-26T00:00:00"/>
        <d v="2012-07-27T00:00:00"/>
        <d v="2012-07-29T00:00:00"/>
        <d v="2012-07-30T00:00:00"/>
        <d v="2012-08-01T00:00:00"/>
        <d v="2012-08-03T00:00:00"/>
        <d v="2012-08-05T00:00:00"/>
        <d v="2012-08-06T00:00:00"/>
        <d v="2012-08-07T00:00:00"/>
        <d v="2012-08-08T00:00:00"/>
        <d v="2012-08-09T00:00:00"/>
        <d v="2012-08-10T00:00:00"/>
        <d v="2012-08-12T00:00:00"/>
        <d v="2012-08-13T00:00:00"/>
        <d v="2012-08-14T00:00:00"/>
        <d v="2012-08-15T00:00:00"/>
        <d v="2012-08-16T00:00:00"/>
        <d v="2012-08-17T00:00:00"/>
        <d v="2012-08-19T00:00:00"/>
        <d v="2012-08-21T00:00:00"/>
        <d v="2012-08-22T00:00:00"/>
        <d v="2012-08-26T00:00:00"/>
        <d v="2012-08-30T00:00:00"/>
        <d v="2012-08-31T00:00:00"/>
        <d v="2012-09-03T00:00:00"/>
        <d v="2012-09-04T00:00:00"/>
        <d v="2012-09-05T00:00:00"/>
        <d v="2012-09-06T00:00:00"/>
        <d v="2012-09-09T00:00:00"/>
        <d v="2012-09-13T00:00:00"/>
        <d v="2012-09-14T00:00:00"/>
        <d v="2012-09-16T00:00:00"/>
        <d v="2012-09-18T00:00:00"/>
        <d v="2012-09-19T00:00:00"/>
        <d v="2012-09-21T00:00:00"/>
        <d v="2012-09-23T00:00:00"/>
        <d v="2012-09-24T00:00:00"/>
        <d v="2012-09-25T00:00:00"/>
        <d v="2012-09-27T00:00:00"/>
        <d v="2012-09-30T00:00:00"/>
        <d v="2012-10-01T00:00:00"/>
        <d v="2012-10-02T00:00:00"/>
        <d v="2012-10-04T00:00:00"/>
        <d v="2012-10-05T00:00:00"/>
        <d v="2012-10-07T00:00:00"/>
        <d v="2012-10-09T00:00:00"/>
        <d v="2012-10-10T00:00:00"/>
        <d v="2012-10-13T00:00:00"/>
        <d v="2012-10-16T00:00:00"/>
        <d v="2012-10-17T00:00:00"/>
        <d v="2012-10-21T00:00:00"/>
        <d v="2012-10-22T00:00:00"/>
        <d v="2012-10-23T00:00:00"/>
        <d v="2012-10-25T00:00:00"/>
        <d v="2012-10-28T00:00:00"/>
        <d v="2012-11-01T00:00:00"/>
        <d v="2012-11-04T00:00:00"/>
        <d v="2012-11-05T00:00:00"/>
        <d v="2012-11-07T00:00:00"/>
        <d v="2012-11-08T00:00:00"/>
        <d v="2012-11-11T00:00:00"/>
        <d v="2012-11-13T00:00:00"/>
        <d v="2012-11-14T00:00:00"/>
        <d v="2012-11-15T00:00:00"/>
        <d v="2012-11-18T00:00:00"/>
        <d v="2012-11-19T00:00:00"/>
        <d v="2012-11-20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2T00:00:00"/>
        <d v="2012-12-03T00:00:00"/>
        <d v="2012-12-04T00:00:00"/>
        <d v="2012-12-05T00:00:00"/>
        <d v="2012-12-06T00:00:00"/>
        <d v="2012-12-09T00:00:00"/>
        <d v="2012-12-10T00:00:00"/>
        <d v="2012-12-12T00:00:00"/>
        <d v="2012-12-18T00:00:00"/>
        <d v="2012-12-19T00:00:00"/>
        <d v="2012-12-20T00:00:00"/>
        <d v="2012-12-21T00:00:00"/>
        <d v="2012-12-26T00:00:00"/>
        <d v="2012-12-28T00:00:00"/>
        <d v="2013-01-01T00:00:00"/>
        <d v="2013-01-02T00:00:00"/>
        <d v="2013-01-03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8T00:00:00"/>
        <d v="2013-01-19T00:00:00"/>
        <d v="2013-01-20T00:00:00"/>
        <d v="2013-01-21T00:00:00"/>
        <d v="2013-01-22T00:00:00"/>
        <d v="2013-01-24T00:00:00"/>
        <d v="2013-01-25T00:00:00"/>
        <d v="2013-01-27T00:00:00"/>
        <d v="2013-01-29T00:00:00"/>
        <d v="2013-01-30T00:00:00"/>
        <d v="2013-02-01T00:00:00"/>
        <d v="2013-02-02T00:00:00"/>
        <d v="2013-02-03T00:00:00"/>
        <d v="2013-02-04T00:00:00"/>
        <d v="2013-02-05T00:00:00"/>
        <d v="2013-02-09T00:00:00"/>
        <d v="2013-02-12T00:00:00"/>
        <d v="2013-02-18T00:00:00"/>
        <d v="2013-02-19T00:00:00"/>
        <d v="2013-02-20T00:00:00"/>
        <d v="2013-02-21T00:00:00"/>
        <d v="2013-02-22T00:00:00"/>
        <d v="2013-02-24T00:00:00"/>
        <d v="2013-02-25T00:00:00"/>
        <d v="2013-02-26T00:00:00"/>
        <d v="2013-02-27T00:00:00"/>
        <d v="2013-02-28T00:00:00"/>
        <d v="2013-03-03T00:00:00"/>
        <d v="2013-03-04T00:00:00"/>
        <d v="2013-03-06T00:00:00"/>
        <d v="2013-03-07T00:00:00"/>
        <d v="2013-03-10T00:00:00"/>
        <d v="2013-03-11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8T00:00:00"/>
        <d v="2013-03-29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4T00:00:00"/>
        <d v="2013-04-17T00:00:00"/>
        <d v="2013-04-19T00:00:00"/>
        <d v="2013-04-22T00:00:00"/>
        <d v="2013-04-23T00:00:00"/>
        <d v="2013-04-25T00:00:00"/>
        <d v="2013-04-26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6T00:00:00"/>
        <d v="2013-05-17T00:00:00"/>
        <d v="2013-05-19T00:00:00"/>
        <d v="2013-05-20T00:00:00"/>
        <d v="2013-05-21T00:00:00"/>
        <d v="2013-05-23T00:00:00"/>
        <d v="2013-05-24T00:00:00"/>
        <d v="2013-05-26T00:00:00"/>
        <d v="2013-05-27T00:00:00"/>
        <d v="2013-05-28T00:00:00"/>
        <d v="2013-05-29T00:00:00"/>
        <d v="2013-05-30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5T00:00:00"/>
        <d v="2013-06-16T00:00:00"/>
        <d v="2013-06-17T00:00:00"/>
        <d v="2013-06-18T00:00:00"/>
        <d v="2013-06-20T00:00:00"/>
        <d v="2013-06-21T00:00:00"/>
        <d v="2013-06-23T00:00:00"/>
        <d v="2013-06-24T00:00:00"/>
        <d v="2013-06-25T00:00:00"/>
        <d v="2013-06-27T00:00:00"/>
        <d v="2013-06-28T00:00:00"/>
        <d v="2013-06-30T00:00:00"/>
        <d v="2013-07-02T00:00:00"/>
        <d v="2013-07-04T00:00:00"/>
        <d v="2013-07-05T00:00:00"/>
        <d v="2013-07-06T00:00:00"/>
        <d v="2013-07-07T00:00:00"/>
        <d v="2013-07-09T00:00:00"/>
        <d v="2013-07-10T00:00:00"/>
        <d v="2013-07-12T00:00:00"/>
        <d v="2013-07-14T00:00:00"/>
        <d v="2013-07-16T00:00:00"/>
        <d v="2013-07-17T00:00:00"/>
        <d v="2013-07-18T00:00:00"/>
        <d v="2013-07-19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8-07T00:00:00"/>
        <d v="2013-08-10T00:00:00"/>
        <d v="2013-08-12T00:00:00"/>
        <d v="2013-08-19T00:00:00"/>
        <d v="2013-08-20T00:00:00"/>
        <d v="2013-08-21T00:00:00"/>
        <d v="2013-08-25T00:00:00"/>
        <d v="2013-08-26T00:00:00"/>
        <d v="2013-09-01T00:00:00"/>
        <d v="2013-09-03T00:00:00"/>
        <d v="2013-09-05T00:00:00"/>
        <d v="2013-09-06T00:00:00"/>
        <d v="2013-09-08T00:00:00"/>
        <d v="2013-09-10T00:00:00"/>
        <d v="2013-09-15T00:00:00"/>
        <d v="2013-09-17T00:00:00"/>
        <d v="2013-09-19T00:00:00"/>
        <d v="2013-09-23T00:00:00"/>
        <d v="2013-09-27T00:00:00"/>
        <d v="2013-10-03T00:00:00"/>
        <d v="2013-10-07T00:00:00"/>
        <d v="2013-10-10T00:00:00"/>
        <d v="2013-10-11T00:00:00"/>
        <d v="2013-10-12T00:00:00"/>
        <d v="2013-10-14T00:00:00"/>
        <d v="2013-10-16T00:00:00"/>
        <d v="2013-10-17T00:00:00"/>
        <d v="2013-10-21T00:00:00"/>
        <d v="2013-10-23T00:00:00"/>
        <d v="2013-10-24T00:00:00"/>
        <d v="2013-10-28T00:00:00"/>
        <d v="2013-10-30T00:00:00"/>
        <d v="2013-11-02T00:00:00"/>
        <d v="2013-11-04T00:00:00"/>
        <d v="2013-11-05T00:00:00"/>
        <d v="2013-11-06T00:00:00"/>
        <d v="2013-11-10T00:00:00"/>
        <d v="2013-11-11T00:00:00"/>
        <d v="2013-11-24T00:00:00"/>
        <d v="2013-11-25T00:00:00"/>
        <d v="2013-11-26T00:00:00"/>
        <d v="2013-11-28T00:00:00"/>
        <d v="2013-12-01T00:00:00"/>
        <d v="2013-12-02T00:00:00"/>
        <d v="2013-12-04T00:00:00"/>
        <d v="2013-12-05T00:00:00"/>
        <d v="2013-12-07T00:00:00"/>
        <d v="2013-12-08T00:00:00"/>
        <d v="2013-12-09T00:00:00"/>
        <d v="2013-12-10T00:00:00"/>
        <d v="2013-12-12T00:00:00"/>
        <d v="2013-12-13T00:00:00"/>
        <d v="2013-12-15T00:00:00"/>
        <d v="2013-12-16T00:00:00"/>
        <d v="2013-12-22T00:00:00"/>
        <d v="2013-12-24T00:00:00"/>
        <d v="2013-12-26T00:00:00"/>
        <d v="2013-12-29T00:00:00"/>
        <d v="2013-12-30T00:00:00"/>
        <d v="2014-01-07T00:00:00"/>
        <d v="2014-01-08T00:00:00"/>
        <d v="2014-01-09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4T00:00:00"/>
        <d v="2014-01-25T00:00:00"/>
        <d v="2014-01-27T00:00:00"/>
        <d v="2014-01-28T00:00:00"/>
        <d v="2014-01-29T00:00:00"/>
        <d v="2014-01-30T00:00:00"/>
        <d v="2014-01-31T00:00:00"/>
        <d v="2014-02-02T00:00:00"/>
        <d v="2014-02-04T00:00:00"/>
        <d v="2014-02-06T00:00:00"/>
        <d v="2014-02-07T00:00:00"/>
        <d v="2014-02-09T00:00:00"/>
        <d v="2014-02-10T00:00:00"/>
        <d v="2014-02-11T00:00:00"/>
        <d v="2014-02-12T00:00:00"/>
        <d v="2014-02-13T00:00:00"/>
        <d v="2014-02-14T00:00:00"/>
        <d v="2014-02-16T00:00:00"/>
        <d v="2014-02-17T00:00:00"/>
        <d v="2014-02-18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25T00:00:00"/>
        <d v="2014-03-26T00:00:00"/>
        <d v="2014-03-27T00:00:00"/>
        <d v="2014-03-28T00:00:00"/>
        <d v="2014-03-30T00:00:00"/>
        <d v="2014-03-31T00:00:00"/>
        <d v="2014-04-02T00:00:00"/>
        <d v="2014-04-03T00:00:00"/>
        <d v="2014-04-04T00:00:00"/>
        <d v="2014-04-05T00:00:00"/>
        <d v="2014-04-07T00:00:00"/>
        <d v="2014-04-08T00:00:00"/>
        <d v="2014-04-09T00:00:00"/>
        <d v="2014-04-10T00:00:00"/>
        <d v="2014-04-12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7T00:00:00"/>
        <d v="2014-04-28T00:00:00"/>
        <d v="2014-04-29T00:00:00"/>
        <d v="2014-04-30T00:00:00"/>
        <d v="2014-05-01T00:00:00"/>
        <d v="2014-05-02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5T00:00:00"/>
        <d v="2014-05-16T00:00:00"/>
        <d v="2014-05-17T00:00:00"/>
        <d v="2014-05-18T00:00:00"/>
        <d v="2014-05-19T00:00:00"/>
        <d v="2014-05-20T00:00:00"/>
        <d v="2014-05-22T00:00:00"/>
        <d v="2014-05-23T00:00:00"/>
        <d v="2014-05-25T00:00:00"/>
        <d v="2014-05-26T00:00:00"/>
        <d v="2014-05-27T00:00:00"/>
        <d v="2014-05-28T00:00:00"/>
        <d v="2014-05-29T00:00:00"/>
        <d v="2014-05-30T00:00:00"/>
        <d v="2014-06-01T00:00:00"/>
        <d v="2014-06-02T00:00:00"/>
        <d v="2014-06-03T00:00:00"/>
        <d v="2014-06-04T00:00:00"/>
        <d v="2014-06-05T00:00:00"/>
        <d v="2014-06-06T00:00:00"/>
        <d v="2014-06-08T00:00:00"/>
        <d v="2014-06-09T00:00:00"/>
        <d v="2014-06-10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30T00:00:00"/>
        <d v="2014-07-01T00:00:00"/>
        <d v="2014-07-02T00:00:00"/>
        <d v="2014-07-05T00:00:00"/>
        <d v="2014-07-06T00:00:00"/>
        <d v="2014-07-07T00:00:00"/>
        <d v="2014-07-08T00:00:00"/>
        <d v="2014-07-09T00:00:00"/>
        <d v="2014-07-10T00:00:00"/>
        <d v="2014-07-12T00:00:00"/>
        <d v="2014-07-13T00:00:00"/>
        <d v="2014-07-14T00:00:00"/>
        <d v="2014-07-15T00:00:00"/>
        <d v="2014-07-17T00:00:00"/>
        <d v="2014-07-18T00:00:00"/>
        <d v="2014-07-19T00:00:00"/>
        <d v="2014-07-21T00:00:00"/>
        <d v="2014-07-23T00:00:00"/>
        <d v="2014-07-24T00:00:00"/>
        <d v="2014-07-25T00:00:00"/>
        <d v="2014-07-27T00:00:00"/>
        <d v="2014-07-28T00:00:00"/>
        <d v="2014-07-29T00:00:00"/>
        <d v="2014-07-30T00:00:00"/>
        <d v="2014-07-31T00:00:00"/>
        <d v="2014-08-01T00:00:00"/>
        <d v="2014-08-03T00:00:00"/>
        <d v="2014-08-04T00:00:00"/>
        <d v="2014-08-05T00:00:00"/>
        <d v="2014-08-07T00:00:00"/>
        <d v="2014-08-08T00:00:00"/>
        <d v="2014-08-10T00:00:00"/>
        <d v="2014-08-11T00:00:00"/>
        <d v="2014-08-12T00:00:00"/>
        <d v="2014-08-15T00:00:00"/>
        <d v="2014-08-16T00:00:00"/>
        <d v="2014-08-17T00:00:00"/>
        <d v="2014-08-22T00:00:00"/>
        <d v="2014-08-25T00:00:00"/>
        <d v="2014-08-26T00:00:00"/>
        <d v="2014-08-28T00:00:00"/>
        <d v="2014-08-31T00:00:00"/>
        <d v="2014-09-03T00:00:00"/>
        <d v="2014-09-05T00:00:00"/>
        <d v="2014-09-07T00:00:00"/>
        <d v="2014-09-09T00:00:00"/>
        <d v="2014-09-11T00:00:00"/>
        <d v="2014-09-12T00:00:00"/>
        <d v="2014-09-14T00:00:00"/>
        <d v="2014-09-16T00:00:00"/>
        <d v="2014-09-18T00:00:00"/>
        <d v="2014-09-19T00:00:00"/>
        <d v="2014-09-21T00:00:00"/>
        <d v="2014-09-23T00:00:00"/>
        <d v="2014-09-25T00:00:00"/>
        <d v="2014-09-26T00:00:00"/>
        <d v="2014-09-28T00:00:00"/>
        <d v="2014-09-30T00:00:00"/>
        <d v="2014-10-01T00:00:00"/>
        <d v="2014-10-02T00:00:00"/>
        <d v="2014-10-05T00:00:00"/>
        <d v="2014-10-07T00:00:00"/>
        <d v="2014-10-08T00:00:00"/>
        <d v="2014-10-10T00:00:00"/>
        <d v="2014-10-12T00:00:00"/>
        <d v="2014-10-14T00:00:00"/>
        <d v="2014-10-15T00:00:00"/>
        <d v="2014-10-17T00:00:00"/>
        <d v="2014-10-19T00:00:00"/>
        <d v="2014-10-20T00:00:00"/>
        <d v="2014-10-21T00:00:00"/>
        <d v="2014-10-24T00:00:00"/>
        <d v="2014-10-27T00:00:00"/>
        <d v="2014-10-29T00:00:00"/>
        <d v="2014-10-30T00:00:00"/>
        <d v="2014-10-31T00:00:00"/>
        <d v="2014-11-02T00:00:00"/>
        <d v="2014-11-03T00:00:00"/>
        <d v="2014-11-04T00:00:00"/>
        <d v="2014-11-06T00:00:00"/>
        <d v="2014-11-07T00:00:00"/>
        <d v="2014-11-10T00:00:00"/>
        <d v="2014-11-11T00:00:00"/>
        <d v="2014-11-12T00:00:00"/>
        <d v="2014-11-14T00:00:00"/>
        <d v="2014-11-16T00:00:00"/>
        <d v="2014-11-17T00:00:00"/>
        <d v="2014-11-18T00:00:00"/>
        <d v="2014-11-19T00:00:00"/>
        <d v="2014-11-21T00:00:00"/>
        <d v="2014-11-23T00:00:00"/>
        <d v="2014-11-24T00:00:00"/>
        <d v="2014-11-25T00:00:00"/>
        <d v="2014-11-26T00:00:00"/>
        <d v="2014-11-27T00:00:00"/>
        <d v="2014-11-28T00:00:00"/>
        <d v="2014-12-01T00:00:00"/>
        <d v="2014-12-03T00:00:00"/>
        <d v="2014-12-05T00:00:00"/>
        <d v="2014-12-07T00:00:00"/>
        <d v="2014-12-08T00:00:00"/>
        <d v="2014-12-09T00:00:00"/>
        <d v="2014-12-10T00:00:00"/>
        <d v="2014-12-11T00:00:00"/>
        <d v="2014-12-14T00:00:00"/>
        <d v="2014-12-16T00:00:00"/>
        <d v="2014-12-17T00:00:00"/>
        <d v="2014-12-18T00:00:00"/>
        <d v="2014-12-20T00:00:00"/>
        <d v="2014-12-23T00:00:00"/>
        <d v="2014-12-26T00:00:00"/>
        <d v="2014-12-27T00:00:00"/>
        <d v="2014-12-30T00:00:00"/>
        <d v="2015-01-01T00:00:00"/>
        <d v="2015-01-03T00:00:00"/>
        <d v="2015-01-04T00:00:00"/>
        <d v="2015-01-05T00:00:00"/>
        <d v="2015-01-07T00:00:00"/>
        <d v="2015-01-11T00:00:00"/>
        <d v="2015-01-13T00:00:00"/>
        <d v="2015-01-14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4T00:00:00"/>
        <d v="2015-01-25T00:00:00"/>
        <d v="2015-01-27T00:00:00"/>
        <d v="2015-01-28T00:00:00"/>
        <d v="2015-01-30T00:00:00"/>
        <d v="2015-01-31T00:00:00"/>
        <d v="2015-02-02T00:00:00"/>
        <d v="2015-02-03T00:00:00"/>
        <d v="2015-02-06T00:00:00"/>
        <d v="2015-02-07T00:00:00"/>
        <d v="2015-02-08T00:00:00"/>
        <d v="2015-02-09T00:00:00"/>
        <d v="2015-02-10T00:00:00"/>
        <d v="2015-02-11T00:00:00"/>
        <d v="2015-02-14T00:00:00"/>
        <d v="2015-02-15T00:00:00"/>
        <d v="2015-02-17T00:00:00"/>
        <d v="2015-02-18T00:00:00"/>
        <d v="2015-02-20T00:00:00"/>
        <d v="2015-02-22T00:00:00"/>
        <d v="2015-02-23T00:00:00"/>
        <d v="2015-02-24T00:00:00"/>
        <d v="2015-02-25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8T00:00:00"/>
        <d v="2015-03-09T00:00:00"/>
        <d v="2015-03-11T00:00:00"/>
        <d v="2015-03-14T00:00:00"/>
        <d v="2015-03-15T00:00:00"/>
        <d v="2015-03-16T00:00:00"/>
        <d v="2015-03-17T00:00:00"/>
        <d v="2015-03-18T00:00:00"/>
        <d v="2015-03-21T00:00:00"/>
        <d v="2015-03-24T00:00:00"/>
        <d v="2015-03-26T00:00:00"/>
        <d v="2015-03-28T00:00:00"/>
        <d v="2015-03-29T00:00:00"/>
        <d v="2015-03-31T00:00:00"/>
        <d v="2015-04-01T00:00:00"/>
        <d v="2015-04-02T00:00:00"/>
        <d v="2015-04-03T00:00:00"/>
        <d v="2015-04-04T00:00:00"/>
        <d v="2015-04-06T00:00:00"/>
        <d v="2015-04-07T00:00:00"/>
        <d v="2015-04-08T00:00:00"/>
        <d v="2015-04-10T00:00:00"/>
        <d v="2015-04-12T00:00:00"/>
        <d v="2015-04-13T00:00:00"/>
        <d v="2015-04-14T00:00:00"/>
        <d v="2015-04-15T00:00:00"/>
        <d v="2015-04-16T00:00:00"/>
        <d v="2015-04-19T00:00:00"/>
        <d v="2015-04-20T00:00:00"/>
        <d v="2015-04-21T00:00:00"/>
        <d v="2015-04-22T00:00:00"/>
        <d v="2015-04-23T00:00:00"/>
        <d v="2015-04-26T00:00:00"/>
        <d v="2015-04-27T00:00:00"/>
        <d v="2015-04-29T00:00:00"/>
        <d v="2015-05-01T00:00:00"/>
        <d v="2015-05-03T00:00:00"/>
        <d v="2015-05-04T00:00:00"/>
        <d v="2015-05-11T00:00:00"/>
        <d v="2015-05-12T00:00:00"/>
        <d v="2015-05-13T00:00:00"/>
        <d v="2015-05-15T00:00:00"/>
        <d v="2015-05-17T00:00:00"/>
        <d v="2015-05-19T00:00:00"/>
        <d v="2015-05-21T00:00:00"/>
        <d v="2015-05-22T00:00:00"/>
        <d v="2015-05-23T00:00:00"/>
        <d v="2015-05-24T00:00:00"/>
        <d v="2015-05-25T00:00:00"/>
        <d v="2015-05-27T00:00:00"/>
        <d v="2015-05-28T00:00:00"/>
        <d v="2015-05-29T00:00:00"/>
        <d v="2015-05-31T00:00:00"/>
        <d v="2015-06-03T00:00:00"/>
        <d v="2015-06-04T00:00:00"/>
        <d v="2015-06-05T00:00:00"/>
        <d v="2015-06-07T00:00:00"/>
        <d v="2015-06-09T00:00:00"/>
        <d v="2015-06-10T00:00:00"/>
        <d v="2015-06-11T00:00:00"/>
        <d v="2015-06-12T00:00:00"/>
        <d v="2015-06-14T00:00:00"/>
        <d v="2015-06-16T00:00:00"/>
        <d v="2015-06-17T00:00:00"/>
        <d v="2015-06-18T00:00:00"/>
        <d v="2015-06-19T00:00:00"/>
        <d v="2015-06-20T00:00:00"/>
        <d v="2015-06-23T00:00:00"/>
        <d v="2015-06-25T00:00:00"/>
        <d v="2015-06-27T00:00:00"/>
        <d v="2015-06-28T00:00:00"/>
        <d v="2015-06-30T00:00:00"/>
        <d v="2015-07-02T00:00:00"/>
        <d v="2015-07-03T00:00:00"/>
        <d v="2015-07-04T00:00:00"/>
        <d v="2015-07-05T00:00:00"/>
        <d v="2015-07-07T00:00:00"/>
        <d v="2015-07-08T00:00:00"/>
        <d v="2015-07-10T00:00:00"/>
        <d v="2015-07-11T00:00:00"/>
        <d v="2015-07-13T00:00:00"/>
        <d v="2015-07-15T00:00:00"/>
        <d v="2015-07-16T00:00:00"/>
        <d v="2015-07-17T00:00:00"/>
        <d v="2015-07-19T00:00:00"/>
        <d v="2015-07-21T00:00:00"/>
        <d v="2015-07-24T00:00:00"/>
        <d v="2015-07-25T00:00:00"/>
        <d v="2015-07-26T00:00:00"/>
        <d v="2015-07-31T00:00:00"/>
        <d v="2015-08-03T00:00:00"/>
        <d v="2015-08-04T00:00:00"/>
        <d v="2015-08-05T00:00:00"/>
        <d v="2015-08-06T00:00:00"/>
        <d v="2015-08-08T00:00:00"/>
        <d v="2015-08-09T00:00:00"/>
        <d v="2015-08-12T00:00:00"/>
        <d v="2015-08-14T00:00:00"/>
        <d v="2015-08-16T00:00:00"/>
        <d v="2015-08-18T00:00:00"/>
        <d v="2015-08-19T00:00:00"/>
        <d v="2015-08-20T00:00:00"/>
        <d v="2015-08-21T00:00:00"/>
        <d v="2015-08-23T00:00:00"/>
        <d v="2015-08-24T00:00:00"/>
        <d v="2015-08-25T00:00:00"/>
        <d v="2015-08-27T00:00:00"/>
        <d v="2015-08-28T00:00:00"/>
        <d v="2015-08-30T00:00:00"/>
        <d v="2015-09-01T00:00:00"/>
        <d v="2015-09-02T00:00:00"/>
        <d v="2015-09-06T00:00:00"/>
        <d v="2015-09-07T00:00:00"/>
        <d v="2015-09-08T00:00:00"/>
        <d v="2015-09-09T00:00:00"/>
        <d v="2015-09-11T00:00:00"/>
        <d v="2015-09-13T00:00:00"/>
        <d v="2015-09-18T00:00:00"/>
        <d v="2015-09-20T00:00:00"/>
        <d v="2015-09-24T00:00:00"/>
        <d v="2015-09-25T00:00:00"/>
        <d v="2015-09-27T00:00:00"/>
        <d v="2015-09-28T00:00:00"/>
        <d v="2015-10-01T00:00:00"/>
        <d v="2015-10-04T00:00:00"/>
        <d v="2015-10-05T00:00:00"/>
        <d v="2015-10-06T00:00:00"/>
        <d v="2015-10-08T00:00:00"/>
        <d v="2015-10-09T00:00:00"/>
        <d v="2015-10-11T00:00:00"/>
        <d v="2015-10-15T00:00:00"/>
        <d v="2015-10-18T00:00:00"/>
        <d v="2015-11-04T00:00:00"/>
        <d v="2015-11-11T00:00:00"/>
        <d v="2015-11-13T00:00:00"/>
        <d v="2015-11-16T00:00:00"/>
        <d v="2015-11-20T00:00:00"/>
        <d v="2015-11-23T00:00:00"/>
        <d v="2015-11-26T00:00:00"/>
        <d v="2015-11-27T00:00:00"/>
        <d v="2015-11-30T00:00:00"/>
        <d v="2015-12-02T00:00:00"/>
        <d v="2015-12-04T00:00:00"/>
        <d v="2015-12-05T00:00:00"/>
        <d v="2015-12-09T00:00:00"/>
        <d v="2015-12-11T00:00:00"/>
        <d v="2015-12-13T00:00:00"/>
        <d v="2015-12-14T00:00:00"/>
        <d v="2015-12-16T00:00:00"/>
        <d v="2015-12-18T00:00:00"/>
        <d v="2015-12-24T00:00:00"/>
        <d v="2015-12-26T00:00:00"/>
        <d v="2015-12-28T00:00:00"/>
        <d v="2015-12-29T00:00:00"/>
        <d v="2016-01-01T00:00:00"/>
        <d v="2016-01-03T00:00:00"/>
        <d v="2016-01-05T00:00:00"/>
        <d v="2016-01-06T00:00:00"/>
        <d v="2016-01-07T00:00:00"/>
        <d v="2016-01-08T00:00:00"/>
        <d v="2016-01-09T00:00:00"/>
        <d v="2016-01-12T00:00:00"/>
        <d v="2016-01-13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6T00:00:00"/>
        <d v="2016-01-27T00:00:00"/>
        <d v="2016-01-28T00:00:00"/>
        <d v="2016-01-29T00:00:00"/>
        <d v="2016-01-30T00:00:00"/>
        <d v="2016-02-02T00:00:00"/>
        <d v="2016-02-04T00:00:00"/>
        <d v="2016-02-05T00:00:00"/>
        <d v="2016-02-07T00:00:00"/>
        <d v="2016-02-10T00:00:00"/>
        <d v="2016-02-16T00:00:00"/>
        <d v="2016-02-17T00:00:00"/>
        <d v="2016-02-18T00:00:00"/>
        <d v="2016-02-19T00:00:00"/>
        <d v="2016-02-20T00:00:00"/>
        <d v="2016-02-22T00:00:00"/>
        <d v="2016-02-23T00:00:00"/>
        <d v="2016-02-24T00:00:00"/>
        <d v="2016-02-25T00:00:00"/>
        <d v="2016-02-26T00:00:00"/>
        <d v="2016-02-27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9T00:00:00"/>
        <d v="2016-03-10T00:00:00"/>
        <d v="2016-03-11T00:00:00"/>
        <d v="2016-03-12T00:00:00"/>
        <d v="2016-03-13T00:00:00"/>
        <d v="2016-03-14T00:00:00"/>
        <d v="2016-03-16T00:00:00"/>
        <d v="2016-03-18T00:00:00"/>
        <d v="2016-03-19T00:00:00"/>
        <d v="2016-03-20T00:00:00"/>
        <d v="2016-03-21T00:00:00"/>
        <d v="2016-03-23T00:00:00"/>
        <d v="2016-03-24T00:00:00"/>
        <d v="2016-03-25T00:00:00"/>
        <d v="2016-03-27T00:00:00"/>
        <d v="2016-03-29T00:00:00"/>
        <d v="2016-03-30T00:00:00"/>
        <d v="2016-04-01T00:00:00"/>
        <d v="2016-04-02T00:00:00"/>
        <d v="2016-04-03T00:00:00"/>
        <d v="2016-04-05T00:00:00"/>
        <d v="2016-04-09T00:00:00"/>
        <d v="2016-04-11T00:00:00"/>
        <d v="2016-04-18T00:00:00"/>
        <d v="2016-04-20T00:00:00"/>
        <d v="2016-04-22T00:00:00"/>
        <d v="2016-04-24T00:00:00"/>
        <d v="2016-04-26T00:00:00"/>
        <d v="2016-04-29T00:00:00"/>
        <d v="2016-05-01T00:00:00"/>
        <d v="2016-05-02T00:00:00"/>
        <d v="2016-05-06T00:00:00"/>
        <d v="2016-05-08T00:00:00"/>
        <d v="2016-05-09T00:00:00"/>
        <d v="2016-05-11T00:00:00"/>
        <d v="2016-05-12T00:00:00"/>
        <d v="2016-05-13T00:00:00"/>
        <d v="2016-05-14T00:00:00"/>
        <d v="2016-05-15T00:00:00"/>
        <d v="2016-05-17T00:00:00"/>
        <d v="2016-05-18T00:00:00"/>
        <d v="2016-05-19T00:00:00"/>
        <d v="2016-05-20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1T00:00:00"/>
        <d v="2016-06-01T00:00:00"/>
        <d v="2016-06-03T00:00:00"/>
        <d v="2016-06-05T00:00:00"/>
        <d v="2016-06-09T00:00:00"/>
        <d v="2016-06-10T00:00:00"/>
        <d v="2016-06-12T00:00:00"/>
        <d v="2016-06-14T00:00:00"/>
        <d v="2016-06-15T00:00:00"/>
        <d v="2016-06-16T00:00:00"/>
        <d v="2016-06-17T00:00:00"/>
        <d v="2016-06-18T00:00:00"/>
        <d v="2016-06-19T00:00:00"/>
        <d v="2016-06-21T00:00:00"/>
        <d v="2016-06-22T00:00:00"/>
        <d v="2016-06-23T00:00:00"/>
        <d v="2016-06-24T00:00:00"/>
        <d v="2016-06-26T00:00:00"/>
        <d v="2016-06-27T00:00:00"/>
        <d v="2016-06-28T00:00:00"/>
        <d v="2016-06-29T00:00:00"/>
        <d v="2016-06-30T00:00:00"/>
        <d v="2016-07-01T00:00:00"/>
        <d v="2016-07-03T00:00:00"/>
        <d v="2016-07-04T00:00:00"/>
        <d v="2016-07-06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9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8-02T00:00:00"/>
        <d v="2016-08-06T00:00:00"/>
        <d v="2016-08-07T00:00:00"/>
        <d v="2016-08-09T00:00:00"/>
        <d v="2016-08-10T00:00:00"/>
        <d v="2016-08-12T00:00:00"/>
        <d v="2016-08-13T00:00:00"/>
        <d v="2016-08-14T00:00:00"/>
        <d v="2016-08-17T00:00:00"/>
        <d v="2016-08-19T00:00:00"/>
        <d v="2016-08-20T00:00:00"/>
        <d v="2016-08-21T00:00:00"/>
        <d v="2016-08-28T00:00:00"/>
        <d v="2016-08-30T00:00:00"/>
        <d v="2016-09-04T00:00:00"/>
        <d v="2016-09-05T00:00:00"/>
        <d v="2016-09-09T00:00:00"/>
        <d v="2016-09-11T00:00:00"/>
        <d v="2016-09-16T00:00:00"/>
        <d v="2016-09-20T00:00:00"/>
        <d v="2016-09-21T00:00:00"/>
        <d v="2016-09-23T00:00:00"/>
        <d v="2016-09-27T00:00:00"/>
        <d v="2016-10-02T00:00:00"/>
        <d v="2016-10-03T00:00:00"/>
        <d v="2016-10-05T00:00:00"/>
        <d v="2016-10-07T00:00:00"/>
        <d v="2016-10-13T00:00:00"/>
        <d v="2016-10-14T00:00:00"/>
        <d v="2016-10-16T00:00:00"/>
        <d v="2016-10-28T00:00:00"/>
        <d v="2016-10-30T00:00:00"/>
        <d v="2016-11-06T00:00:00"/>
        <d v="2016-11-07T00:00:00"/>
        <d v="2016-11-08T00:00:00"/>
        <d v="2016-11-16T00:00:00"/>
        <d v="2016-11-20T00:00:00"/>
        <d v="2016-11-22T00:00:00"/>
        <d v="2016-11-24T00:00:00"/>
        <d v="2016-11-25T00:00:00"/>
        <d v="2016-11-27T00:00:00"/>
        <d v="2016-11-28T00:00:00"/>
        <d v="2016-11-29T00:00:00"/>
        <d v="2016-12-01T00:00:00"/>
        <d v="2016-12-02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3T00:00:00"/>
        <d v="2017-01-04T00:00:00"/>
        <d v="2017-01-07T00:00:00"/>
        <d v="2017-01-08T00:00:00"/>
        <d v="2017-01-10T00:00:00"/>
        <d v="2017-01-11T00:00:00"/>
        <d v="2017-01-12T00:00:00"/>
        <d v="2017-01-16T00:00:00"/>
        <d v="2017-01-19T00:00:00"/>
        <d v="2017-01-20T00:00:00"/>
        <d v="2017-01-23T00:00:00"/>
        <d v="2017-01-25T00:00:00"/>
        <d v="2017-01-27T00:00:00"/>
        <d v="2017-01-28T00:00:00"/>
        <d v="2017-01-30T00:00:00"/>
        <d v="2017-01-31T00:00:00"/>
        <d v="2017-02-02T00:00:00"/>
        <d v="2017-02-03T00:00:00"/>
        <d v="2017-02-05T00:00:00"/>
        <d v="2017-02-06T00:00:00"/>
        <d v="2017-02-08T00:00:00"/>
        <d v="2017-02-09T00:00:00"/>
        <d v="2017-02-10T00:00:00"/>
        <d v="2017-02-12T00:00:00"/>
        <d v="2017-02-13T00:00:00"/>
        <d v="2017-02-14T00:00:00"/>
        <d v="2017-02-16T00:00:00"/>
        <d v="2017-02-18T00:00:00"/>
        <d v="2017-02-19T00:00:00"/>
        <d v="2017-02-20T00:00:00"/>
        <d v="2017-02-22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4T00:00:00"/>
        <d v="2017-03-15T00:00:00"/>
        <d v="2017-03-16T00:00:00"/>
        <d v="2017-03-17T00:00:00"/>
        <d v="2017-03-19T00:00:00"/>
        <d v="2017-03-20T00:00:00"/>
        <d v="2017-03-21T00:00:00"/>
        <d v="2017-03-24T00:00:00"/>
        <d v="2017-03-25T00:00:00"/>
        <d v="2017-03-26T00:00:00"/>
        <d v="2017-03-27T00:00:00"/>
        <d v="2017-03-28T00:00:00"/>
        <d v="2017-03-30T00:00:00"/>
        <d v="2017-03-31T00:00:00"/>
        <d v="2017-04-01T00:00:00"/>
        <d v="2017-04-02T00:00:00"/>
        <d v="2017-04-03T00:00:00"/>
        <d v="2017-04-06T00:00:00"/>
        <d v="2017-04-07T00:00:00"/>
        <d v="2017-04-13T00:00:00"/>
        <d v="2017-04-14T00:00:00"/>
        <d v="2017-04-15T00:00:00"/>
        <d v="2017-04-16T00:00:00"/>
        <d v="2017-04-17T00:00:00"/>
        <d v="2017-04-19T00:00:00"/>
        <d v="2017-04-20T00:00:00"/>
        <d v="2017-04-22T00:00:00"/>
        <d v="2017-04-23T00:00:00"/>
        <d v="2017-04-24T00:00:00"/>
        <d v="2017-04-26T00:00:00"/>
        <d v="2017-04-27T00:00:00"/>
        <d v="2017-04-28T00:00:00"/>
        <d v="2017-04-30T00:00:00"/>
        <d v="2017-05-02T00:00:00"/>
        <d v="2017-05-03T00:00:00"/>
        <d v="2017-05-04T00:00:00"/>
        <d v="2017-05-06T00:00:00"/>
        <d v="2017-05-07T00:00:00"/>
        <d v="2017-05-10T00:00:00"/>
        <d v="2017-05-11T00:00:00"/>
        <d v="2017-05-12T00:00:00"/>
        <d v="2017-05-13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1T00:00:00"/>
        <d v="2017-06-01T00:00:00"/>
        <d v="2017-06-04T00:00:00"/>
        <d v="2017-06-07T00:00:00"/>
        <d v="2017-06-08T00:00:00"/>
        <d v="2017-06-09T00:00:00"/>
        <d v="2017-06-10T00:00:00"/>
        <d v="2017-06-12T00:00:00"/>
        <d v="2017-06-14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5T00:00:00"/>
        <d v="2017-06-26T00:00:00"/>
        <d v="2017-06-27T00:00:00"/>
        <d v="2017-06-28T00:00:00"/>
        <d v="2017-06-29T00:00:00"/>
        <d v="2017-06-30T00:00:00"/>
        <d v="2017-07-02T00:00:00"/>
        <d v="2017-07-03T00:00:00"/>
        <d v="2017-07-04T00:00:00"/>
        <d v="2017-07-05T00:00:00"/>
        <d v="2017-07-07T00:00:00"/>
        <d v="2017-07-08T00:00:00"/>
        <d v="2017-07-09T00:00:00"/>
        <d v="2017-07-10T00:00:00"/>
        <d v="2017-07-12T00:00:00"/>
        <d v="2017-07-13T00:00:00"/>
        <d v="2017-07-14T00:00:00"/>
        <d v="2017-07-15T00:00:00"/>
        <d v="2017-07-16T00:00:00"/>
        <d v="2017-07-18T00:00:00"/>
        <d v="2017-07-20T00:00:00"/>
        <d v="2017-07-21T00:00:00"/>
        <d v="2017-07-22T00:00:00"/>
        <d v="2017-07-23T00:00:00"/>
        <d v="2017-07-25T00:00:00"/>
        <d v="2017-07-27T00:00:00"/>
        <d v="2017-07-28T00:00:00"/>
        <d v="2017-07-30T00:00:00"/>
        <d v="2017-08-01T00:00:00"/>
        <d v="2017-08-03T00:00:00"/>
        <d v="2017-08-04T00:00:00"/>
        <d v="2017-08-06T00:00:00"/>
        <d v="2017-08-09T00:00:00"/>
        <d v="2017-08-10T00:00:00"/>
        <d v="2017-08-11T00:00:00"/>
        <d v="2017-08-13T00:00:00"/>
        <d v="2017-08-15T00:00:00"/>
        <d v="2017-08-18T00:00:00"/>
        <d v="2017-08-19T00:00:00"/>
        <d v="2017-08-20T00:00:00"/>
        <d v="2017-08-25T00:00:00"/>
        <d v="2017-08-29T00:00:00"/>
        <d v="2017-08-31T00:00:00"/>
        <d v="2017-09-04T00:00:00"/>
        <d v="2017-09-07T00:00:00"/>
        <d v="2017-09-08T00:00:00"/>
        <d v="2017-09-09T00:00:00"/>
        <d v="2017-09-12T00:00:00"/>
        <d v="2017-09-14T00:00:00"/>
        <d v="2017-09-15T00:00:00"/>
        <d v="2017-09-21T00:00:00"/>
        <d v="2017-09-22T00:00:00"/>
        <d v="2017-09-23T00:00:00"/>
        <d v="2017-09-24T00:00:00"/>
        <d v="2017-09-30T00:00:00"/>
        <d v="2017-10-01T00:00:00"/>
        <d v="2017-10-05T00:00:00"/>
        <d v="2017-10-06T00:00:00"/>
        <d v="2017-10-07T00:00:00"/>
        <d v="2017-10-08T00:00:00"/>
        <d v="2017-10-10T00:00:00"/>
        <d v="2017-10-13T00:00:00"/>
        <d v="2017-10-17T00:00:00"/>
        <d v="2017-10-19T00:00:00"/>
        <d v="2017-10-20T00:00:00"/>
        <d v="2017-10-22T00:00:00"/>
        <d v="2017-10-27T00:00:00"/>
        <d v="2017-11-02T00:00:00"/>
        <d v="2017-11-03T00:00:00"/>
        <d v="2017-11-10T00:00:00"/>
        <d v="2017-11-16T00:00:00"/>
        <d v="2017-11-17T00:00:00"/>
        <d v="2017-11-18T00:00:00"/>
        <d v="2017-11-20T00:00:00"/>
        <d v="2017-11-21T00:00:00"/>
        <d v="2017-11-26T00:00:00"/>
        <d v="2017-11-28T00:00:00"/>
        <d v="2017-11-29T00:00:00"/>
        <d v="2017-11-30T00:00:00"/>
        <d v="2017-12-01T00:00:00"/>
        <d v="2017-12-17T00:00:00"/>
        <d v="2017-12-19T00:00:00"/>
        <d v="2017-12-26T00:00:00"/>
        <d v="2017-12-28T00:00:00"/>
        <d v="2017-12-31T00:00:00"/>
        <d v="2018-01-01T00:00:00"/>
        <d v="2018-01-02T00:00:00"/>
        <d v="2018-01-03T00:00:00"/>
        <d v="2018-01-04T00:00:00"/>
        <d v="2018-01-07T00:00:00"/>
        <d v="2018-01-08T00:00:00"/>
        <d v="2018-01-10T00:00:00"/>
        <d v="2018-01-11T00:00:00"/>
        <d v="2018-01-12T00:00:00"/>
        <d v="2018-01-14T00:00:00"/>
        <d v="2018-01-15T00:00:00"/>
        <d v="2018-01-16T00:00:00"/>
        <d v="2018-01-18T00:00:00"/>
        <d v="2018-01-20T00:00:00"/>
        <d v="2018-01-21T00:00:00"/>
        <d v="2018-01-22T00:00:00"/>
        <d v="2018-01-24T00:00:00"/>
        <d v="2018-01-25T00:00:00"/>
        <d v="2018-01-28T00:00:00"/>
        <d v="2018-01-29T00:00:00"/>
        <d v="2018-01-30T00:00:00"/>
        <d v="2018-01-31T00:00:00"/>
        <d v="2018-02-01T00:00:00"/>
        <d v="2018-02-03T00:00:00"/>
        <d v="2018-02-05T00:00:00"/>
        <d v="2018-02-08T00:00:00"/>
        <d v="2018-02-09T00:00:00"/>
        <d v="2018-02-11T00:00:00"/>
        <d v="2018-02-12T00:00:00"/>
        <d v="2018-02-13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6T00:00:00"/>
        <d v="2018-03-07T00:00:00"/>
        <d v="2018-03-08T00:00:00"/>
        <d v="2018-03-09T00:00:00"/>
        <d v="2018-03-11T00:00:00"/>
        <d v="2018-03-13T00:00:00"/>
        <d v="2018-03-14T00:00:00"/>
        <d v="2018-03-15T00:00:00"/>
        <d v="2018-03-20T00:00:00"/>
        <d v="2018-03-21T00:00:00"/>
        <d v="2018-03-23T00:00:00"/>
        <d v="2018-03-25T00:00:00"/>
        <d v="2018-03-30T00:00:00"/>
        <d v="2018-04-01T00:00:00"/>
        <d v="2018-04-03T00:00:00"/>
        <d v="2018-04-04T00:00:00"/>
        <d v="2018-04-05T00:00:00"/>
        <d v="2018-04-07T00:00:00"/>
        <d v="2018-04-08T00:00:00"/>
        <d v="2018-04-10T00:00:00"/>
        <d v="2018-04-11T00:00:00"/>
        <d v="2018-04-13T00:00:00"/>
        <d v="2018-04-09T00:00:00"/>
        <d v="2018-04-12T00:00:00"/>
        <d v="2018-04-15T00:00:00"/>
        <d v="2018-04-17T00:00:00"/>
        <d v="2018-04-19T00:00:00"/>
        <d v="2018-04-20T00:00:00"/>
        <d v="2018-04-21T00:00:00"/>
        <d v="2018-04-22T00:00:00"/>
        <d v="2018-04-24T00:00:00"/>
        <d v="2018-04-26T00:00:00"/>
        <d v="2018-04-27T00:00:00"/>
        <d v="2018-04-30T00:00:00"/>
        <d v="2018-05-01T00:00:00"/>
        <d v="2018-05-02T00:00:00"/>
        <d v="2018-05-05T00:00:00"/>
        <d v="2018-05-06T00:00:00"/>
        <d v="2018-05-07T00:00:00"/>
        <d v="2018-05-09T00:00:00"/>
        <d v="2018-05-10T00:00:00"/>
        <d v="2018-05-11T00:00:00"/>
        <d v="2018-05-12T00:00:00"/>
        <d v="2018-05-15T00:00:00"/>
        <d v="2018-05-16T00:00:00"/>
        <d v="2018-05-17T00:00:00"/>
        <d v="2018-05-18T00:00:00"/>
        <d v="2018-05-20T00:00:00"/>
        <d v="2018-05-22T00:00:00"/>
        <d v="2018-05-23T00:00:00"/>
        <d v="2018-05-24T00:00:00"/>
        <m/>
        <d v="2009-06-09T00:00:00" u="1"/>
        <d v="2013-05-25T00:00:00" u="1"/>
        <d v="2012-09-26T00:00:00" u="1"/>
        <d v="2012-07-28T00:00:00" u="1"/>
      </sharedItems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54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1-Swim      " u="1"/>
        <s v="Swim      " u="1"/>
        <s v="weights" u="1"/>
        <s v="Bike      " u="1"/>
        <s v="T2" u="1"/>
        <s v="3-Run       " u="1"/>
        <s v="T1" u="1"/>
        <s v="core" u="1"/>
        <s v="2-Bike      " u="1"/>
        <s v="Row" u="1"/>
        <s v="Run       " u="1"/>
        <s v="2-R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0301" maxValue="201202" count="135">
        <s v="unk"/>
        <s v="R200301"/>
        <s v="R200303"/>
        <s v="R200304"/>
        <s v="R200302"/>
        <s v="Other"/>
        <s v="R200401"/>
        <s v="Spin"/>
        <s v="Trainer"/>
        <s v="P       "/>
        <s v="R200403"/>
        <s v="B       "/>
        <s v="Si"/>
        <s v="L"/>
        <s v="LW"/>
        <s v="R200402"/>
        <s v="L       "/>
        <s v="R200501"/>
        <s v="LW      "/>
        <s v="BL      "/>
        <s v="O       "/>
        <s v="T       "/>
        <s v="R200502"/>
        <s v="R200503"/>
        <s v="R200602"/>
        <s v="R200603"/>
        <s v="Lake    "/>
        <s v="LWTRI   "/>
        <s v="NH      "/>
        <m/>
        <s v="R200604"/>
        <s v="UB"/>
        <s v="R200701"/>
        <s v="R200702"/>
        <s v="R200703"/>
        <s v="T1"/>
        <s v="T2"/>
        <s v="Row"/>
        <s v="R200704"/>
        <s v="R200801"/>
        <s v="R200802"/>
        <s v="R200803"/>
        <s v="B"/>
        <s v="R200804"/>
        <s v="R200901"/>
        <s v="unknown"/>
        <s v="R201201"/>
        <s v="R201101"/>
        <s v="R201202"/>
        <s v="PHS"/>
        <s v="NHF"/>
        <s v="YNHH"/>
        <s v="Newton"/>
        <s v="Ciocci"/>
        <s v="Lake"/>
        <s v="Post"/>
        <s v="Ocean"/>
        <s v="NB860v2"/>
        <s v="HHH"/>
        <s v="GreyNB"/>
        <n v="201202"/>
        <s v="NHS"/>
        <s v="ZootKane"/>
        <s v="B-Ciocc"/>
        <s v="RowMachine"/>
        <s v="Y25Y"/>
        <s v="R201301"/>
        <s v="Y50M"/>
        <s v="Ewood"/>
        <s v="Mirror"/>
        <s v="n/a"/>
        <s v="ZK2"/>
        <s v="R201302"/>
        <s v="Kinvara4"/>
        <s v="Weights"/>
        <s v="Old"/>
        <s v="Ghost"/>
        <s v="ElderShiv"/>
        <s v="B-Shiv"/>
        <s v="G2host"/>
        <s v="Altera3"/>
        <s v="MV"/>
        <s v="IMMT"/>
        <s v="Hoka"/>
        <s v="Hudson"/>
        <s v="G7"/>
        <s v="Adidas"/>
        <s v="Clifton"/>
        <s v="RedAdidas"/>
        <s v="Mad"/>
        <s v="Shiv"/>
        <s v="Bahamas"/>
        <s v="Cascadia"/>
        <s v="TrailAdidas"/>
        <s v="A21didas"/>
        <s v="onCloud"/>
        <s v="BrAdRed"/>
        <s v="VazeePrism"/>
        <s v="NBFreshFoam"/>
        <s v="Atlantis"/>
        <s v="Tremblant"/>
        <s v="Scott"/>
        <s v="PHS "/>
        <s v="Iso2"/>
        <s v="AltraBlue"/>
        <s v="YellowNB"/>
        <s v="Escalante"/>
        <s v="Edgewood"/>
        <s v="RedEscalante"/>
        <s v="YNB"/>
        <s v="MV-Bike"/>
        <s v="GreyEscalante"/>
        <s v="LonePeak"/>
        <s v="LightSpeed"/>
        <s v="AltraOne"/>
        <s v="ergo"/>
        <s v="Duo"/>
        <s v="test"/>
        <s v="Arahi-Blue"/>
        <n v="200301" u="1"/>
        <n v="200302" u="1"/>
        <n v="200303" u="1"/>
        <n v="200304" u="1"/>
        <n v="200401" u="1"/>
        <n v="200402" u="1"/>
        <n v="200403" u="1"/>
        <n v="200501" u="1"/>
        <n v="200502" u="1"/>
        <n v="200503" u="1"/>
        <n v="200602" u="1"/>
        <n v="200603" u="1"/>
        <n v="200604" u="1"/>
        <n v="200701" u="1"/>
        <n v="200702" u="1"/>
        <n v="200703" u="1"/>
      </sharedItems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8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Keane, Brian" refreshedDate="43244.483692476853" createdVersion="3" refreshedVersion="6" recordCount="3576">
  <cacheSource type="worksheet">
    <worksheetSource ref="A1:AH65857" sheet="TriHistory"/>
  </cacheSource>
  <cacheFields count="32">
    <cacheField name="log_id" numFmtId="0">
      <sharedItems containsString="0" containsBlank="1" containsNumber="1" containsInteger="1" minValue="1" maxValue="3544"/>
    </cacheField>
    <cacheField name="Date" numFmtId="14">
      <sharedItems containsNonDate="0" containsDate="1" containsString="0" containsBlank="1" minDate="2001-07-11T00:00:00" maxDate="2018-05-25T00:00:00"/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53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1-Swim      " u="1"/>
        <s v="Swim      " u="1"/>
        <s v="weights" u="1"/>
        <s v="Bike      " u="1"/>
        <s v="T2" u="1"/>
        <s v="3-Run       " u="1"/>
        <s v="T1" u="1"/>
        <s v="core" u="1"/>
        <s v="2-Bike      " u="1"/>
        <s v="Row" u="1"/>
        <s v="Run       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/>
    </cacheField>
    <cacheField name="yyyymm" numFmtId="0">
      <sharedItems containsString="0" containsBlank="1" containsNumber="1" containsInteger="1" minValue="190001" maxValue="201805"/>
    </cacheField>
    <cacheField name="Week" numFmtId="0">
      <sharedItems containsString="0" containsBlank="1" containsNumber="1" containsInteger="1" minValue="0" maxValue="53" count="55">
        <n v="28"/>
        <n v="15"/>
        <n v="16"/>
        <n v="17"/>
        <n v="18"/>
        <n v="19"/>
        <n v="20"/>
        <n v="21"/>
        <n v="22"/>
        <n v="23"/>
        <n v="24"/>
        <n v="25"/>
        <n v="29"/>
        <n v="30"/>
        <n v="31"/>
        <n v="32"/>
        <n v="33"/>
        <n v="34"/>
        <n v="35"/>
        <n v="36"/>
        <n v="37"/>
        <n v="40"/>
        <n v="42"/>
        <n v="45"/>
        <n v="46"/>
        <n v="47"/>
        <n v="48"/>
        <n v="1"/>
        <n v="3"/>
        <n v="5"/>
        <n v="6"/>
        <n v="7"/>
        <n v="8"/>
        <n v="9"/>
        <n v="10"/>
        <n v="11"/>
        <n v="12"/>
        <n v="13"/>
        <n v="14"/>
        <n v="26"/>
        <n v="27"/>
        <n v="38"/>
        <n v="39"/>
        <n v="41"/>
        <n v="43"/>
        <n v="44"/>
        <n v="49"/>
        <n v="53"/>
        <n v="4"/>
        <n v="50"/>
        <n v="51"/>
        <n v="2"/>
        <n v="52"/>
        <n v="0"/>
        <m/>
      </sharedItems>
    </cacheField>
    <cacheField name="Rest" numFmtId="0">
      <sharedItems containsBlank="1" containsMixedTypes="1" containsNumber="1" minValue="0" maxValue="363"/>
    </cacheField>
    <cacheField name="DOM" numFmtId="0">
      <sharedItems containsString="0" containsBlank="1" containsNumber="1" containsInteger="1" minValue="0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Keane, Brian" refreshedDate="43244.48383020833" createdVersion="3" refreshedVersion="6" recordCount="3576">
  <cacheSource type="worksheet">
    <worksheetSource ref="B1:AH65857" sheet="TriHistory"/>
  </cacheSource>
  <cacheFields count="32">
    <cacheField name="Date" numFmtId="14">
      <sharedItems containsNonDate="0" containsDate="1" containsString="0" containsBlank="1" minDate="2001-07-11T00:00:00" maxDate="2018-05-25T00:00:00"/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45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1-Swim      " u="1"/>
        <s v="3-Run       " u="1"/>
        <s v="2-Bike      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 count="687">
        <s v="Griskus Sprint"/>
        <s v="N/A"/>
        <s v="Treadmill"/>
        <s v="Cranbury Park - Road"/>
        <s v="Litchfield RR"/>
        <s v="CATS Sprint Tri"/>
        <s v="Waramaug Prep"/>
        <s v="Lake Waramaug Tri"/>
        <s v="Young Life 5k"/>
        <s v="Spinner"/>
        <s v="Trainer"/>
        <s v="Polar Bear"/>
        <s v="Random Around Home"/>
        <s v="Did this on Sunday at Hotel in Maine"/>
        <s v="Watertown 5k"/>
        <s v="UJ and back"/>
        <s v="Quassy Loop"/>
        <s v="Random"/>
        <s v="Griskus Sprint + Long Meadow Loop"/>
        <s v="Griskus Olympic"/>
        <s v="Random Around Lake House"/>
        <s v="UJ House to Lake Waramaug Loop"/>
        <s v="Valenti to Lake House"/>
        <s v="Lake House to Big House"/>
        <s v="Mossman Recon"/>
        <s v="Calf Pasture Beach"/>
        <s v="Mossman"/>
        <s v="Danbury Sprint"/>
        <s v="Bike Path 5"/>
        <s v="Griskus plus Sage"/>
        <s v="Ridgefield to Work &amp; Back"/>
        <s v="Sandy Beach Tri"/>
        <s v="Sandy Beach Triathlon"/>
        <s v="Lake Waramaug to Lake House"/>
        <s v="Quassy Loop + Old Sherman "/>
        <s v="Bike Path Plus"/>
        <s v="Timex Route"/>
        <s v="precor"/>
        <s v="MADD Dash"/>
        <s v="Dock2Dock"/>
        <s v="Easy on Spinner"/>
        <s v="Sandy Beach to Big House"/>
        <s v="First Ride "/>
        <s v="Munson to Big House"/>
        <s v="Lake House/Bike Path/Charcole/Big House"/>
        <s v="Lake House/Tranquility/Big House"/>
        <s v="Lake House/Tranq TurnAround/Big House"/>
        <s v="Cannon"/>
        <s v="Walk with the boys"/>
        <s v="Work Loop counting Parking Garage"/>
        <s v="Gsprint Plus Rt 6. Loop"/>
        <s v="PT Barnum Loop"/>
        <s v="Park &amp; Back"/>
        <s v="Short Work Loop"/>
        <s v="Lake Waramaug Triathlon"/>
        <s v="Big House to 1st Stop on Charcole"/>
        <s v="Broad - Cannon - Park - Broad Work Loop"/>
        <s v="HH - Back Gate Loop"/>
        <s v="HH - Harbour town &amp; South Beach"/>
        <s v="HH - South Beach"/>
        <s v="Bike Path 4.5"/>
        <s v="Dock &amp; Back"/>
        <s v="Lake House - Burr Hall - Tranquility - Lake House"/>
        <s v="Seaside Park - 2 Loops"/>
        <s v="2 dock &amp; triangle"/>
        <s v="Goly + Bantam Lake Loop"/>
        <s v="Sandy Beach Triathlon (Including T1)"/>
        <s v="Sandy Beach Triathlon (Including T2)"/>
        <s v="Park City Triathlon"/>
        <s v="Run to Park with Loop"/>
        <s v="Timberman 1/2 Ironman"/>
        <s v="Cannon Plus"/>
        <s v="Reverse Work Loop - Minus Cannon"/>
        <s v="Tour of Middlebury "/>
        <s v="Work Loop - Random"/>
        <s v="4 Mile-Work"/>
        <s v="Random Work Loop"/>
        <s v="Sandy Beach - Tranquility - Big House"/>
        <s v="Short Park &amp; Back"/>
        <s v="IPTMan - Darien Olypmic Tri"/>
        <s v="Anchor"/>
        <s v="Eliptical"/>
        <s v="Run with the boys"/>
        <s v="Ron Loop"/>
        <s v="Litchfield Jingle Bell 5k"/>
        <s v="Milton Resolution run"/>
        <s v="Work Loop"/>
        <s v="Big House 3"/>
        <s v="Big House 6"/>
        <s v="PT Barnum Out and Back"/>
        <s v="Columbus Statue"/>
        <s v="Life Cycle"/>
        <s v="Work Sink Hole By Beach"/>
        <s v="Beach Loop"/>
        <s v="Big House --&gt; Munson --&gt; BigHouse"/>
        <s v="Lake House --&gt; Christmas Tree --&gt; Big House"/>
        <s v="Point"/>
        <s v="Second Beach"/>
        <s v="Hilton Head"/>
        <s v="10 Min Out and 10 back"/>
        <s v="Dock &amp; More"/>
        <s v="Random Around Work"/>
        <s v="Bike from UJ's"/>
        <s v="20 Mins Out"/>
        <s v="Lake House-&gt;Rt 64--&gt;Rt 47--&gt;Rt 202--&gt;Rt 61--&gt;Lake House"/>
        <s v="Fun with the Kids on Bike Path"/>
        <s v="Mossman Loop "/>
        <s v="Middlebury Bike Path"/>
        <s v="UJ+ &amp; Back"/>
        <s v="Random Lake"/>
        <s v="Long Meadow to South Street"/>
        <s v="Run Course at Timberman 1 loop"/>
        <s v="New Haven Road Race"/>
        <s v="Naug Valley 5k"/>
        <s v="Youngs Life 5k @ Quassy"/>
        <s v="Detour Columbus"/>
        <s v="Bob 5k Waterbury"/>
        <s v="Fischang-Cicchetti Memorial"/>
        <s v="Weights"/>
        <s v="Jamaica"/>
        <s v="18 Laps"/>
        <s v="Bristol Shamrock"/>
        <s v="New Ron Loop"/>
        <s v="21 Laps"/>
        <s v="16 Laps"/>
        <s v="Munson Loop to Big House"/>
        <s v="Spring Road Loop to Big House"/>
        <s v="19 Laps"/>
        <s v="5 min out"/>
        <s v="Uj to Home"/>
        <s v="People Ext to Columbus"/>
        <s v="Random PT"/>
        <s v="Shade Run"/>
        <s v="Rowing Machine"/>
        <s v="HHH - 16SS to Harbor Town"/>
        <s v="HHH - Harbor Town to 16SS"/>
        <s v="Home to Big House"/>
        <s v="Home to Bike Path"/>
        <s v="Home 7 Mile Loop"/>
        <s v="Quassy Loop Plus"/>
        <s v="Griskus Sprint Bike Course"/>
        <s v="Bath House"/>
        <s v="Hartford Half Marathon"/>
        <s v="Bike Path 4"/>
        <s v="Home 11"/>
        <s v="Home 12"/>
        <s v="Around the block in Vegas"/>
        <s v="Vegas Half Marathon"/>
        <s v="Plus Park &amp; Back"/>
        <s v="Situps"/>
        <s v="Plus Columbus"/>
        <s v="Plus PT Barnum"/>
        <s v="Spinning on Cruise"/>
        <s v="Home -&gt; Griskus Sprint &amp; Back"/>
        <s v="20 Laps"/>
        <s v="Quassy Loop + Judd Hill Rd Loop"/>
        <s v="Bridgewater"/>
        <s v="Swimming Around"/>
        <s v="Situps &amp; Pushups"/>
        <s v="Barnum Loop X 2"/>
        <s v="Seattle 10k"/>
        <s v="Seattle 7M"/>
        <s v="Seattle 5m"/>
        <s v="Seattle 5k"/>
        <s v="Fenn's Pond to Big House"/>
        <s v="Double Quassy Loop"/>
        <s v="Loop1 of Quassy Loop"/>
        <s v="Loop2 of Quassy Loop"/>
        <s v="Mile 1"/>
        <s v="Mile 2"/>
        <s v="Mile 3"/>
        <s v="Mile 4"/>
        <s v="Mile 5"/>
        <s v="Mile 6"/>
        <s v="Mile 7"/>
        <s v="Mile 8"/>
        <s v="Mile 9"/>
        <s v="Mile 10"/>
        <s v="Mile 11"/>
        <s v="Mile 12"/>
        <s v="Mile 13"/>
        <s v="Mile 14"/>
        <s v="Mile 15"/>
        <s v="Griskus Extention"/>
        <s v="Dave Extention to 4 mile work"/>
        <s v="Lake Minewaug"/>
        <s v="Mile 16"/>
        <s v="Mile 17"/>
        <s v="New Haven 20k"/>
        <s v="Griskus Bike + Quassy Loop"/>
        <s v="Two Griskus Bike Loops"/>
        <s v="Long Quassy Loop"/>
        <s v="Marine Corp Marathon"/>
        <s v="Pilgrim 5k"/>
        <s v="import from training peeks"/>
        <s v="Nike+ Import"/>
        <s v="Danbury Half Marathon"/>
        <s v="Rev3 Half"/>
        <s v="Import from Runkeeper"/>
        <s v="Import from Nike+"/>
        <s v="Columbus Route"/>
        <s v="Fenn's Pond"/>
        <s v="53 to 389"/>
        <s v="Nike Import"/>
        <s v="RunKeeper Import"/>
        <s v="Rev3 Olympic"/>
        <s v="Toughman Tri"/>
        <s v="Charcoal 2"/>
        <s v="NHF - Treadmill"/>
        <s v="Basement-Treadmill"/>
        <s v="Laps"/>
        <s v="53 -&gt; 389 Via Stone Bus Stop"/>
        <s v="NHF - Bike"/>
        <s v="Basement-Spin"/>
        <s v="Tennis + Munson"/>
        <s v="Laps "/>
        <s v="NHF 5k"/>
        <s v="NHF 4Miles"/>
        <s v="NHF - Spin Class"/>
        <s v="Quassy Loop Judd Extention"/>
        <s v="YNHH-Treadmill"/>
        <s v="YNHH-Bike"/>
        <s v="Farmington Trail"/>
        <s v="Quassy Loop Plus Fenn's Pond"/>
        <s v="YNHH-5k"/>
        <s v="Tennis Direct"/>
        <s v="30 laps"/>
        <s v="Savin Rock Half Marathon"/>
        <s v="53 -&gt; Judd --&gt; Tuttle -&gt; WDR -&gt; 389"/>
        <s v="Spin Class"/>
        <s v="YNHH-4 Mile"/>
        <s v="WDR 4 Miler"/>
        <s v="YNHH-4.5"/>
        <s v="Rev3 Olympic with Half Finish"/>
        <s v="53 -&gt; Qloop -&gt; 389"/>
        <s v="Wattage Test"/>
        <s v="Disney Cruise"/>
        <s v="Rev3 Half with Oly Finish"/>
        <s v="Swim 5 Out"/>
        <s v="Cheshire Half Marathon"/>
        <s v="Post - 20 Laps"/>
        <s v="Post - 25 Laps"/>
        <s v="Bikemill"/>
        <s v="Rev3 Half with 61 AddOn"/>
        <s v="Post-30 Laps"/>
        <s v="YNHH-Huntington Loop"/>
        <s v="YNHH-Random"/>
        <s v="Lake Swim - Log Cabin"/>
        <s v="Quassy Loop plus Tranquility Loop"/>
        <s v="Ride with Connor Fenn's Pond then Griskus Sprint"/>
        <s v="Stationary Bike"/>
        <s v="To The Right"/>
        <s v="Flanders/Bantam Loop"/>
        <s v="Mighty Moss"/>
        <s v="Recovery Ride"/>
        <s v="Flanders/61 home"/>
        <s v="MV Random"/>
        <s v="HHH"/>
        <s v="Bantam Lake Loop"/>
        <s v="Mostly Rev3"/>
        <s v="Lake Swim"/>
        <s v="132 Hilly Challenge"/>
        <s v="Maine Rev3"/>
        <s v="NYC"/>
        <s v="Winnemaug Looper"/>
        <s v="Lacross and Back Sucks"/>
        <s v="Speed Work - Treadmill"/>
        <s v="YNHH - Huntington O&amp;B"/>
        <s v="http://runkeeper.com/user/ctkeane/activity/120180143"/>
        <s v="Naug Masters Swim"/>
        <s v="Hartford Marathon"/>
        <s v="Fenn's Pond plus Driveway"/>
        <s v="Time Trial - Naug Masters Swim"/>
        <s v="Tranquility Loop to 389"/>
        <s v="YNHH Treadmill"/>
        <s v="Artillary Loop"/>
        <s v="Bike Path Loop - Up"/>
        <s v="SpinBike"/>
        <s v="Threshold Test"/>
        <s v="1 hour sufferfest 1 hour free"/>
        <s v="Bridgewater Run"/>
        <s v="YNHH Rowing Machine"/>
        <s v="30 Mins Trainer"/>
        <s v="90 Minutes"/>
        <s v="NYC Treadmill"/>
        <s v="Just ride"/>
        <s v="Pomperaug Swim"/>
        <s v="Fit Test"/>
        <s v="The Hunted - Sufferfest"/>
        <s v="3x6 min at 214w"/>
        <s v="6xHalf Mile at 8 min mile (7.6)"/>
        <s v="20 mins trainer"/>
        <s v="2h Ride"/>
        <s v="Sherman Ext 53 to 389"/>
        <s v="Zombie, Run"/>
        <s v="Fight Club"/>
        <s v="HR under 150"/>
        <s v="Polar Bear Run"/>
        <s v="Watts"/>
        <s v="Jake's Swim"/>
        <s v="30 Spin"/>
        <s v="2 hour spin"/>
        <s v="Qloop to 389"/>
        <s v="YNHH Spin Bike"/>
        <s v="Tour De Flanders Up"/>
        <s v="Yale 25 Yard"/>
        <s v="Black Rock Climb with Rev3 Start"/>
        <s v="Oasis of the Seas Track"/>
        <s v="Yale 50 Meter"/>
        <s v="Past UJ"/>
        <s v="Ragnar Leg 4"/>
        <s v="Ragnar Leg 16"/>
        <s v="Ragnar Leg 28"/>
        <s v="Home to Work"/>
        <s v="Work to Home"/>
        <s v="YNHH-Edgerton 5"/>
        <s v="YNHH-EdgehillRd"/>
        <s v="All the Rev3s"/>
        <s v="Edgewood"/>
        <s v="YNHH-8"/>
        <s v="Lake"/>
        <s v="More than Rev3 Half"/>
        <s v="YNHH-BikePath-SheltonAve"/>
        <s v="Half Marathon Rev3 Quassy"/>
        <s v="YNHH Lunch Run"/>
        <s v="Ynhh Bike Path 3M"/>
        <s v="Madison Run 1"/>
        <s v="Madison Run 2"/>
        <s v="Father's Day 100"/>
        <s v="Ynhh 5M Bike Path"/>
        <s v="Lake Placid Training Day"/>
        <s v="Gdock to Quassy"/>
        <s v="Partial Rev3"/>
        <s v="67 and 7 and 63"/>
        <s v="2x Gdock to Quassy"/>
        <s v="Waramaug Double"/>
        <s v="YNHH 10miler"/>
        <s v="Ride to 202"/>
        <s v="Sunday Ride"/>
        <s v="Mbury Garage to G2 Garage"/>
        <s v="Home to Mbury Garage"/>
        <s v="LP Airport to Town"/>
        <s v="20 mins swim"/>
        <s v="IMLP Warmup"/>
        <s v="Ironman Lake Placid"/>
        <m/>
        <s v="Boys Bike Path"/>
        <s v="Luck 2 Tuck Swim"/>
        <s v="Hammerfest Swim"/>
        <s v="Hammerfest Bike"/>
        <s v="Hammerfest Run"/>
        <s v="YNHH Division St 5k"/>
        <s v="PHS 1.5 Miler"/>
        <s v="PHS Track"/>
        <s v="A Workout - First Half"/>
        <s v="53 - Rev3 Half"/>
        <s v="YNHH Random"/>
        <s v="Goshen Turkey Trot"/>
        <s v="House 6"/>
        <s v="Jingle Bell Run Litchfield"/>
        <s v="Lake Elise Loop"/>
        <s v="Offseason Weight Plan"/>
        <s v="PHS Swim"/>
        <s v="BK 10k"/>
        <s v="Mile Time Trial"/>
        <s v="Last 5.5 of Rev3 Half and Home"/>
        <s v="1h Ride"/>
        <s v="Home Rev3 Olympic"/>
        <s v="10k + Munsun Loop"/>
        <s v="2 sessions of 40 each"/>
        <s v="NBA 2k14 with Nolan"/>
        <s v="Jack's Hill"/>
        <s v="Basement"/>
        <s v="Cows and Swamps"/>
        <s v="Almost to Waramaug"/>
        <s v="Moyf to Ynnh "/>
        <s v="YNHH to Mojy"/>
        <s v="YNHH Shelton Ave 3.5"/>
        <s v="Edgerton Park"/>
        <s v="3xMunson Loop"/>
        <s v="Ride with Nick"/>
        <s v="Most of Rev3 Half"/>
        <s v="Just a Couple of Hills"/>
        <s v="Towards Boat House"/>
        <s v="YNHH Highland 4m"/>
        <s v="Rev3 Run Course"/>
        <s v="Middlebury Garage to Home"/>
        <s v="Random "/>
        <s v="Quassy, Bantam, Waramaug, Quassy"/>
        <s v="MV Run"/>
        <s v="MV Bike Back from Rental"/>
        <s v="MV Bike With Boys"/>
        <s v="MV Bike to Beach"/>
        <s v="MV Bike Back from Beach"/>
        <s v="Canal Trail plus next section"/>
        <s v="Airport Runabout"/>
        <s v="Was going to be a 100 but not"/>
        <s v="Ironman Mont Tremblant"/>
        <s v="Tremblant Random"/>
        <s v="Tremblant first 10"/>
        <s v="Double Bike Loop"/>
        <s v="Easy Lunch Ride"/>
        <s v="Virginia Beach Ride 1"/>
        <s v="Virginia Beach to NC"/>
        <s v="Virginia Beach Run"/>
        <s v="Waramaug 100 via 254"/>
        <s v="389 Plus Griskus Sprint"/>
        <s v="Boat House"/>
        <s v="Waramaug 50"/>
        <s v="IMMT Pre-Ride"/>
        <s v="MG to Home via Artillary"/>
        <s v="Home to MG via Lake Winnemaug"/>
        <s v="Rt6 Loop"/>
        <s v="Pies &amp; Pints 5k"/>
        <s v="YNYY Random"/>
        <s v="Southbury Random"/>
        <s v="JRA - Just Riding Around"/>
        <s v="YNHH - Zone 2 Half Hour"/>
        <s v="YNHH East Rock Rd"/>
        <s v="Lake Zoar"/>
        <s v="Zone 2 Lunch Run"/>
        <s v="Library 5k"/>
        <s v="Round the Hood"/>
        <s v="YNHH-Munson Loop"/>
        <s v="Tranquility Fenn Home"/>
        <s v="Southern"/>
        <s v="Southbury Turkey Trot"/>
        <s v="Around"/>
        <s v="Mirey Dam Run"/>
        <s v="Lake Elise Judd Hill Loop"/>
        <s v="Brookfield New Years"/>
        <s v="MRC Double Loop"/>
        <s v="MRC Loop"/>
        <s v="Munson + Fenn's Pond"/>
        <s v="New Canaan"/>
        <s v="Outside!!!!"/>
        <s v="Loop of quassy plus whatever to make it 8"/>
        <s v="Savin Rock Marathon"/>
        <s v="Griskus to Nettletown"/>
        <s v="Glenwood Loop"/>
        <s v="Masters Swim Class"/>
        <s v="Fenn's Pond and then some"/>
        <s v="WI John Nolen"/>
        <s v="Lake Manona Loop"/>
        <s v="WI Random"/>
        <s v="WI Trail Run"/>
        <s v="Epic To John Nolen"/>
        <s v="Rev3 Minus Out and Back"/>
        <s v="PHS Masters Swim"/>
        <s v="YNHH Hill Run"/>
        <s v="PHS Lap Swim"/>
        <s v="Reverse Quassy Loop"/>
        <s v="Challenge Olympic Run Course"/>
        <s v="Mojy to Work"/>
        <s v="Work to Mojy"/>
        <s v="Waramaug and Rev254"/>
        <s v="Madison Runabout"/>
        <s v="Madison Hills"/>
        <s v="Bonk Station"/>
        <s v="Rubber Duck 5k"/>
        <s v="GII to Dock"/>
        <s v="Rev3 Quassy Bike"/>
        <s v="Work Hill Backwards"/>
        <s v="Flanders ShortCut"/>
        <s v="Flanders 5k"/>
        <s v="Gjr to Quassy"/>
        <s v="Ride to MA"/>
        <s v="Brick Run to 389"/>
        <s v="Paridise Beach"/>
        <s v="Bahama Bridges"/>
        <s v="Loops of Waramaug"/>
        <s v="YNHH East Rock Random"/>
        <s v="Swim with Connor"/>
        <s v="Griskus"/>
        <s v="Jr. to Sandy Beach Dock"/>
        <s v="Jr. to Quassy"/>
        <s v="Sperm Loop"/>
        <s v="Training Swim Mirror Lake"/>
        <s v="LP Run Course on Bike"/>
        <s v="Quick Run"/>
        <s v="MV to Beach"/>
        <s v="MV to End of South Beach"/>
        <s v="MV to State Beach"/>
        <s v="MV Home from State Beach"/>
        <s v="MV Ride around"/>
        <s v="Bridal Trail - Oxford"/>
        <s v="Flanders WhYelWh"/>
        <s v="Flanders WhClock Plus"/>
        <s v="Marsh Botantical Gardens"/>
        <s v="Lake Elise 5 Miler"/>
        <s v="BridalTrail2HopBrook"/>
        <s v="YNHH 5k"/>
        <s v="BridalTrail-67"/>
        <s v="Flanders White/Red/White"/>
        <s v="Flanders Half and Half"/>
        <s v="Bites Warmup"/>
        <s v="Bimbler Bites"/>
        <s v="Flanders Quassy Loop"/>
        <s v="Southbury Bend in the River"/>
        <s v="Bimbler's Bluff 50k"/>
        <s v="Shaddock Bridal Path"/>
        <s v="Dirt to Flanders"/>
        <s v="Munson Loop"/>
        <s v="Flanders White/Yellow"/>
        <s v="Jingle Bell 5k"/>
        <s v="Long Flanders Dirt"/>
        <s v="Middlebury Garage"/>
        <s v="Miss Porter Runaround"/>
        <s v="Flanders White/Yellow/Blue"/>
        <s v="Zwift-Richmond"/>
        <s v="Zwift-Watopia"/>
        <s v="West Rocks"/>
        <s v="Taft Runabou"/>
        <s v="YNHH Highland Star Loop"/>
        <s v="Random Bridal Trail"/>
        <s v="All the Hills Loop"/>
        <s v="Ion Bank 5k"/>
        <s v="Zwift Mountain Pass"/>
        <s v="Yale 25Y Pool"/>
        <s v="YNHH-4Miler"/>
        <s v="Last R3 Loop from Home"/>
        <s v="Zwift FTP Build Day1"/>
        <s v="Run with Panthers 5k"/>
        <s v="Cruise Run"/>
        <s v="Ups &amp; Downs"/>
        <s v="Around the Horn"/>
        <s v="Black Rock Bail Out"/>
        <s v="Outside"/>
        <s v="Munson quick brick"/>
        <s v="Weslyan Swim Meet Run"/>
        <s v="Brookfield Swim Meet Run"/>
        <s v="The Lasso"/>
        <s v="Central Rd Detour"/>
        <s v="From Home Rev3 Olympic"/>
        <s v="Artiliary Loop"/>
        <s v="YNHH Bend Loop"/>
        <s v="Home Short Bike Path Loop"/>
        <s v="Hard Hill Loop"/>
        <s v="Ginga Tryout"/>
        <s v="Flanders Trail 5k"/>
        <s v="Boat House Swim"/>
        <s v="Morning Hills"/>
        <s v="Lasso to Meadowview"/>
        <s v="Lake 2 Lake"/>
        <s v="YNHH Science Park Loop"/>
        <s v="Zoar 34 and more"/>
        <s v="East Hartford Swim Meet"/>
        <s v="Canal Trail from Quinnipiac"/>
        <s v="Hilly"/>
        <s v="Uphill all the way"/>
        <s v="Lower 10k"/>
        <s v="Taft to Gtown to Flanders"/>
        <s v="End of Bike Path"/>
        <s v="Mitch's Dock to Sr Dock"/>
        <s v="Sr Dock -&gt; Mitch Dock &amp; Back"/>
        <s v="Gjr to MRA"/>
        <s v="Hopkins Inn Triathlon"/>
        <s v="Hurlbut 100"/>
        <s v="Around the Quassy"/>
        <s v="67 -&gt; Waramaug -&gt; Bantam -&gt; Score"/>
        <s v="Jr -&gt; Boat House -&gt; Dock -&gt; Jr"/>
        <s v="Atlantis Swim"/>
        <s v="Taper Ride"/>
        <s v="Tremblant Swim"/>
        <s v="Leg Check in Tremblant"/>
        <s v="Coffee Boat Swim"/>
        <s v="Random Run with Nolan"/>
        <s v="PreSoccer Run"/>
        <s v="Soccer Pre Run - Farmington"/>
        <s v="Long Way Middlebury Garage"/>
        <s v="Flanders White Trail"/>
        <s v="Austin Run"/>
        <s v="Turkey Trot"/>
        <s v="Bunker Hill &amp; Back"/>
        <s v="Harvest Ramble"/>
        <s v="Reverse Griskus Sprint"/>
        <s v="Guppy Week 1 Wkout 1"/>
        <s v="Guppy Week 1 Wkout 2"/>
        <s v="389 Treadmill"/>
        <s v="ynhh"/>
        <s v="Zwift Watopia"/>
        <s v="YNHH Prospect Hill Loop"/>
        <s v="YNHH Bike Path 4 Miler"/>
        <s v="Jon's Mix"/>
        <s v="YNHH Hill Loop"/>
        <s v="Zwift Hunter's Challenge - Cadance Challenge"/>
        <s v="YNHH Edward's Street Loop"/>
        <s v="Breakneck Circle"/>
        <s v="Zwift Volcano"/>
        <s v="Zwift London"/>
        <s v="Nothing But Hill"/>
        <s v="YNHH Ogden 5er"/>
        <s v="Do the 10er"/>
        <s v="Chris Corbett 5k"/>
        <s v="YNHH Path 5 Miler"/>
        <s v="Super Scout 5k"/>
        <s v="R3 Short Friday Loop"/>
        <s v="Brookfield 5k"/>
        <s v="Wisconsin Run"/>
        <s v="XGM Epic Half"/>
        <s v="389 to Middlebury Garage"/>
        <s v="PreSwimMeet"/>
        <s v="Scavenger Hunt"/>
        <s v="Ynhh Floor Bike"/>
        <s v="Cove Triangle"/>
        <s v="Hills"/>
        <s v="Edgewood Pool"/>
        <s v="Hills!"/>
        <s v="Jr to Boathouse"/>
        <s v="YNHH Goodrich St 4.5"/>
        <s v="67 -&gt; LW -&gt; BL -&gt; Home"/>
        <s v="Ballentine Park Pre-Storm Run"/>
        <s v="Cheshire Canal 100"/>
        <s v="MV Loop"/>
        <s v="Bike to State Beach"/>
        <s v="BikeHome from State Beach"/>
        <s v="State Beach Swim"/>
        <s v="MV 5k"/>
        <s v="Windmill"/>
        <s v="Airport Loop"/>
        <s v="MV 10miler"/>
        <s v="Long Way 389"/>
        <s v="Long Fenn's to 389"/>
        <s v="Jr to Nursing Dock"/>
        <s v="Long Lasso"/>
        <s v="Goodwin Park Swim Meet 5k"/>
        <s v="Double Lasso"/>
        <s v="389 to Home"/>
        <s v="Lasso Loops"/>
        <s v="Eddy Dock x 2"/>
        <s v="63 and 7 and 63"/>
        <s v="eddy Dock x 3"/>
        <s v="Eddy Doc x3"/>
        <s v="Pre-Ironman Ride"/>
        <s v="Phillips Farm Trail Race"/>
        <s v="YNHH Bike Path 5 Miler"/>
        <s v="Flanders White/Orange/White"/>
        <s v="Double Loop Flanders "/>
        <s v="Flanders Random"/>
        <s v="Bridal Trail - 188"/>
        <s v="Las Vegas Tableau 5k"/>
        <s v="Watertown Harvest Ramble"/>
        <s v="Woodbury Trail"/>
        <s v="RunZwift-Random"/>
        <s v="RunZwift-Richmond"/>
        <s v="RunZwift-London"/>
        <s v="YNHH Ergo"/>
        <s v="Breakneck Long Circle"/>
        <s v="RunZwift"/>
        <s v="AeroPositionAlltheWay"/>
        <s v="Zwift"/>
        <s v="Backhalf Quassy from HS"/>
        <s v="YNHH Stationary Bike"/>
        <s v="YNHH Edgerton Park Loop"/>
        <s v="Zwift Run - 4x800 Speed Work"/>
        <s v="Reverse Long Quassy Loop"/>
        <s v="Watopia"/>
        <s v="Work Bike Path 6 OutBack"/>
        <s v="test"/>
        <s v="Hard Rock Punta Cana"/>
        <s v="Almost Rev3"/>
        <s v="Madison Radom"/>
        <s v="Epic to Madison"/>
        <s v="Manhatten to Brooklyn"/>
        <s v="Five Boro Bike Tour"/>
        <s v="Detour Bk 10k"/>
        <s v="wrong"/>
        <s v="IMLP Swim Course" u="1"/>
        <s v="Se" u="1"/>
        <s v="Rev3 2012" u="1"/>
        <s v="Fenn's Pong plus Driveway" u="1"/>
        <s v="YNHH-Huntington Rout" u="1"/>
        <s v="Lake Waramaug Loop" u="1"/>
        <s v="QL with Twist" u="1"/>
        <s v="IMLP Run Course" u="1"/>
        <s v="YNHH-Edgewood 5" u="1"/>
        <s v="Waramaug 100" u="1"/>
        <s v="Maine R3v3" u="1"/>
        <s v="Rev3 Quassy Half" u="1"/>
        <s v="YNHH 2 Mile Out and Back" u="1"/>
        <s v="YNHH-Short Course" u="1"/>
        <s v="Timberman" u="1"/>
        <s v="Qassy Loop Judd Extention" u="1"/>
        <s v="Warmup for Litchfield RR" u="1"/>
        <s v="Seaside Bath" u="1"/>
        <s v="IMLP Bike Course" u="1"/>
        <s v="Division Street Out and Back" u="1"/>
      </sharedItems>
      <fieldGroup par="3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 count="52">
        <m/>
        <s v="Cool &amp; Rainy"/>
        <s v="Warm"/>
        <s v="Hot"/>
        <s v="Hot &amp; Humid"/>
        <s v="cold"/>
        <s v="Cool"/>
        <s v="Humid"/>
        <s v="Warm &amp; Windy"/>
        <s v="Humid &amp; Rain"/>
        <s v="Hot &amp; Windy"/>
        <s v="Wavy"/>
        <s v="Rainy"/>
        <s v="Inside"/>
        <s v="Nice!"/>
        <s v="Windy"/>
        <s v="Cold &amp; Windy"/>
        <s v="Cool &amp; Windy"/>
        <s v="Cold &amp; Rainy"/>
        <s v="Chilly"/>
        <s v="Hot &amp; Rainy"/>
        <s v="REALLY HOT"/>
        <s v="Perfect"/>
        <s v="Warm &amp; Rainy"/>
        <s v="Snowy"/>
        <s v="Freezing"/>
        <s v="Windy!!!"/>
        <s v="Drizzle"/>
        <s v="Overcast"/>
        <s v="Cold Water"/>
        <s v="Thunderstorm"/>
        <s v="Hot "/>
        <s v="Oppressively Humid"/>
        <s v="Cold  "/>
        <s v="Cloudy"/>
        <s v="Raining"/>
        <s v="cool "/>
        <s v="Wet"/>
        <s v="Crazy"/>
        <s v="Foggy"/>
        <s v="Fridged"/>
        <s v="Misty"/>
        <s v="Thundering"/>
        <s v="Muggy"/>
        <s v="Brick"/>
        <s v="Rain &amp; Wind"/>
        <s v="Choppy"/>
        <s v="overcase"/>
        <s v="Rain"/>
        <s v="ni" u="1"/>
        <s v="Cool &amp; Rain" u="1"/>
        <s v="Hot  " u="1"/>
      </sharedItems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805"/>
    </cacheField>
    <cacheField name="Week" numFmtId="0">
      <sharedItems containsString="0" containsBlank="1" containsNumber="1" containsInteger="1" minValue="0" maxValue="53"/>
    </cacheField>
    <cacheField name="Rest" numFmtId="0">
      <sharedItems containsBlank="1" containsMixedTypes="1" containsNumber="1" minValue="0" maxValue="363"/>
    </cacheField>
    <cacheField name="DOM" numFmtId="0">
      <sharedItems containsString="0" containsBlank="1" containsNumber="1" containsInteger="1" minValue="0" maxValue="31"/>
    </cacheField>
    <cacheField name="course2" numFmtId="0" databaseField="0">
      <fieldGroup base="10">
        <discretePr count="687">
          <x v="2"/>
          <x v="0"/>
          <x v="1"/>
          <x v="88"/>
          <x v="3"/>
          <x v="88"/>
          <x v="88"/>
          <x v="4"/>
          <x v="5"/>
          <x v="6"/>
          <x v="7"/>
          <x v="8"/>
          <x v="88"/>
          <x v="9"/>
          <x v="88"/>
          <x v="10"/>
          <x v="11"/>
          <x v="12"/>
          <x v="13"/>
          <x v="14"/>
          <x v="88"/>
          <x v="362"/>
          <x v="16"/>
          <x v="17"/>
          <x v="18"/>
          <x v="88"/>
          <x v="88"/>
          <x v="88"/>
          <x v="19"/>
          <x v="20"/>
          <x v="21"/>
          <x v="22"/>
          <x v="23"/>
          <x v="24"/>
          <x v="95"/>
          <x v="88"/>
          <x v="25"/>
          <x v="88"/>
          <x v="88"/>
          <x v="26"/>
          <x v="27"/>
          <x v="28"/>
          <x v="29"/>
          <x v="88"/>
          <x v="30"/>
          <x v="31"/>
          <x v="88"/>
          <x v="32"/>
          <x v="33"/>
          <x v="88"/>
          <x v="34"/>
          <x v="35"/>
          <x v="36"/>
          <x v="37"/>
          <x v="38"/>
          <x v="88"/>
          <x v="39"/>
          <x v="88"/>
          <x v="40"/>
          <x v="41"/>
          <x v="88"/>
          <x v="42"/>
          <x v="88"/>
          <x v="43"/>
          <x v="44"/>
          <x v="45"/>
          <x v="46"/>
          <x v="47"/>
          <x v="88"/>
          <x v="88"/>
          <x v="48"/>
          <x v="88"/>
          <x v="88"/>
          <x v="49"/>
          <x v="88"/>
          <x v="50"/>
          <x v="51"/>
          <x v="52"/>
          <x v="130"/>
          <x v="88"/>
          <x v="53"/>
          <x v="54"/>
          <x v="88"/>
          <x v="55"/>
          <x v="88"/>
          <x v="88"/>
          <x v="56"/>
          <x v="88"/>
          <x v="88"/>
          <x v="57"/>
          <x v="58"/>
          <x v="59"/>
          <x v="88"/>
          <x v="60"/>
          <x v="88"/>
          <x v="61"/>
          <x v="62"/>
          <x v="63"/>
          <x v="64"/>
          <x v="65"/>
          <x v="66"/>
          <x v="88"/>
          <x v="67"/>
          <x v="68"/>
          <x v="69"/>
          <x v="88"/>
          <x v="70"/>
          <x v="88"/>
          <x v="71"/>
          <x v="72"/>
          <x v="73"/>
          <x v="74"/>
          <x v="88"/>
          <x v="88"/>
          <x v="88"/>
          <x v="88"/>
          <x v="88"/>
          <x v="88"/>
          <x v="75"/>
          <x v="76"/>
          <x v="77"/>
          <x v="88"/>
          <x v="88"/>
          <x v="78"/>
          <x v="79"/>
          <x v="88"/>
          <x v="80"/>
          <x v="81"/>
          <x v="82"/>
          <x v="83"/>
          <x v="88"/>
          <x v="88"/>
          <x v="88"/>
          <x v="84"/>
          <x v="85"/>
          <x v="88"/>
          <x v="88"/>
          <x v="88"/>
          <x v="88"/>
          <x v="88"/>
          <x v="288"/>
          <x v="94"/>
          <x v="88"/>
          <x v="88"/>
          <x v="88"/>
          <x v="88"/>
          <x v="88"/>
          <x v="88"/>
          <x v="88"/>
          <x v="89"/>
          <x v="90"/>
          <x v="91"/>
          <x v="92"/>
          <x v="93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1"/>
          <x v="132"/>
          <x v="134"/>
          <x v="135"/>
          <x v="136"/>
          <x v="137"/>
          <x v="297"/>
          <x v="298"/>
          <x v="299"/>
          <x v="185"/>
          <x v="286"/>
          <x v="300"/>
          <x v="287"/>
          <x v="146"/>
          <x v="147"/>
          <x v="144"/>
          <x v="145"/>
          <x v="251"/>
          <x v="149"/>
          <x v="215"/>
          <x v="138"/>
          <x v="139"/>
          <x v="140"/>
          <x v="141"/>
          <x v="142"/>
          <x v="151"/>
          <x v="143"/>
          <x v="150"/>
          <x v="152"/>
          <x v="153"/>
          <x v="154"/>
          <x v="156"/>
          <x v="157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9"/>
          <x v="178"/>
          <x v="180"/>
          <x v="181"/>
          <x v="210"/>
          <x v="183"/>
          <x v="184"/>
          <x v="186"/>
          <x v="187"/>
          <x v="189"/>
          <x v="191"/>
          <x v="192"/>
          <x v="193"/>
          <x v="194"/>
          <x v="195"/>
          <x v="196"/>
          <x v="197"/>
          <x v="198"/>
          <x v="199"/>
          <x v="200"/>
          <x v="202"/>
          <x v="204"/>
          <x v="205"/>
          <x v="206"/>
          <x v="207"/>
          <x v="208"/>
          <x v="209"/>
          <x v="211"/>
          <x v="212"/>
          <x v="213"/>
          <x v="216"/>
          <x v="217"/>
          <x v="218"/>
          <x v="219"/>
          <x v="220"/>
          <x v="221"/>
          <x v="222"/>
          <x v="223"/>
          <x v="224"/>
          <x v="225"/>
          <x v="227"/>
          <x v="226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2"/>
          <x v="253"/>
          <x v="254"/>
          <x v="255"/>
          <x v="256"/>
          <x v="257"/>
          <x v="258"/>
          <x v="259"/>
          <x v="260"/>
          <x v="262"/>
          <x v="263"/>
          <x v="264"/>
          <x v="265"/>
          <x v="266"/>
          <x v="267"/>
          <x v="268"/>
          <x v="269"/>
          <x v="271"/>
          <x v="270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9"/>
          <x v="290"/>
          <x v="291"/>
          <x v="292"/>
          <x v="363"/>
          <x v="364"/>
          <x v="87"/>
          <x v="296"/>
          <x v="301"/>
          <x v="302"/>
          <x v="303"/>
          <x v="304"/>
          <x v="327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5"/>
          <x v="361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294"/>
          <x v="133"/>
          <x v="188"/>
          <x v="214"/>
          <x v="182"/>
          <x v="15"/>
          <x v="88"/>
          <x v="293"/>
          <x v="261"/>
          <x v="360"/>
          <x v="203"/>
          <x v="148"/>
          <x v="201"/>
          <x v="190"/>
          <x v="88"/>
          <x v="155"/>
          <x v="88"/>
          <x v="86"/>
          <x v="295"/>
          <x v="305"/>
        </discretePr>
        <groupItems count="626">
          <s v="N/A"/>
          <s v="Treadmill"/>
          <s v="Griskus Sprint"/>
          <s v="Litchfield RR"/>
          <s v="Lake Waramaug Tri"/>
          <s v="Young Life 5k"/>
          <s v="Spinner"/>
          <s v="Trainer"/>
          <s v="Polar Bear"/>
          <s v="Did this on Sunday at Hotel in Maine"/>
          <s v="UJ and back"/>
          <s v="Quassy Loop"/>
          <s v="Random"/>
          <s v="Griskus Sprint + Long Meadow Loop"/>
          <s v="Griskus Olympic"/>
          <s v="Lake Waramaug Loop"/>
          <s v="Valenti to Lake House"/>
          <s v="Lake House to Big House"/>
          <s v="Mossman Recon"/>
          <s v="Bike Path 5"/>
          <s v="Griskus plus Sage"/>
          <s v="Ridgefield to Work &amp; Back"/>
          <s v="Sandy Beach Tri"/>
          <s v="Sandy Beach Triathlon"/>
          <s v="Lake Waramaug to Lake House"/>
          <s v="Timex Route"/>
          <s v="Dock2Dock"/>
          <s v="Easy on Spinner"/>
          <s v="Sandy Beach to Big House"/>
          <s v="First Ride "/>
          <s v="Lake House/Bike Path/Charcole/Big House"/>
          <s v="Lake House/Tranquility/Big House"/>
          <s v="Cannon"/>
          <s v="Walk with the boys"/>
          <s v="Gsprint Plus Rt 6. Loop"/>
          <s v="PT Barnum Loop"/>
          <s v="Park &amp; Back"/>
          <s v="Short Work Loop"/>
          <s v="Lake Waramaug Triathlon"/>
          <s v="Broad - Cannon - Park - Broad Work Loop"/>
          <s v="HH - Harbour town &amp; South Beach"/>
          <s v="HH - South Beach"/>
          <s v="Dock &amp; Back"/>
          <s v="Seaside Park - 2 Loops"/>
          <s v="2 dock &amp; triangle"/>
          <s v="Goly + Bantam Lake Loop"/>
          <s v="Sandy Beach Triathlon (Including T1)"/>
          <s v="Sandy Beach Triathlon (Including T2)"/>
          <s v="Timberman 1/2 Ironman"/>
          <s v="Tour of Middlebury "/>
          <s v="4 Mile-Work"/>
          <s v="Random Work Loop"/>
          <s v="Sandy Beach - Tranquility - Big House"/>
          <s v="Anchor"/>
          <s v="Eliptical"/>
          <s v="Ron Loop"/>
          <s v="Work Loop"/>
          <s v="PT Barnum Out and Back"/>
          <s v="Columbus Statue"/>
          <s v="Life Cycle"/>
          <s v="Beach Loop"/>
          <s v="Lake House --&gt; Christmas Tree --&gt; Big House"/>
          <s v="Point"/>
          <s v="Second Beach"/>
          <s v="Hilton Head"/>
          <s v="10 Min Out and 10 back"/>
          <s v="Dock &amp; More"/>
          <s v="Bike from UJ's"/>
          <s v="20 Mins Out"/>
          <s v="Lake House-&gt;Rt 64--&gt;Rt 47--&gt;Rt 202--&gt;Rt 61--&gt;Lake House"/>
          <s v="Mossman Loop "/>
          <s v="UJ+ &amp; Back"/>
          <s v="Random Lake"/>
          <s v="Long Meadow to South Street"/>
          <s v="Run Course at Timberman 1 loop"/>
          <s v="Weights"/>
          <s v="Jamaica"/>
          <s v="18 Laps"/>
          <s v="21 Laps"/>
          <s v="16 Laps"/>
          <s v="Spring Road Loop to Big House"/>
          <s v="19 Laps"/>
          <s v="5 min out"/>
          <s v="Uj to Home"/>
          <s v="Rowing Machine"/>
          <s v="HHH - 16SS to Harbor Town"/>
          <s v="Seaside Bath"/>
          <m/>
          <s v="Group1"/>
          <s v="Situps"/>
          <s v="Plus Columbus"/>
          <s v="Plus PT Barnum"/>
          <s v="Spinning on Cruise"/>
          <s v="Home -&gt; Griskus Sprint &amp; Back"/>
          <s v="Bath House"/>
          <s v="Quassy Loop + Old Sherman "/>
          <s v="20 Laps"/>
          <s v="Quassy Loop + Judd Hill Rd Loop"/>
          <s v="Bridgewater"/>
          <s v="Swimming Around"/>
          <s v="Situps &amp; Pushups"/>
          <s v="Barnum Loop X 2"/>
          <s v="Seattle 10k"/>
          <s v="Seattle 7M"/>
          <s v="Seattle 5m"/>
          <s v="Seattle 5k"/>
          <s v="Fenn's Pond to Big House"/>
          <s v="Double Quassy Loop"/>
          <s v="Loop1 of Quassy Loop"/>
          <s v="Loop2 of Quassy Loop"/>
          <s v="Mile 1"/>
          <s v="Mile 2"/>
          <s v="Mile 3"/>
          <s v="Mile 4"/>
          <s v="Mile 5"/>
          <s v="Mile 6"/>
          <s v="Mile 7"/>
          <s v="Mile 8"/>
          <s v="Mile 9"/>
          <s v="Mile 10"/>
          <s v="Mile 11"/>
          <s v="Mile 12"/>
          <s v="Mile 13"/>
          <s v="Mile 14"/>
          <s v="Mile 15"/>
          <s v="Griskus Extention"/>
          <s v="Dave Extention to 4 mile work"/>
          <s v="Lake Minewaug"/>
          <s v="Mile 16"/>
          <s v="Mile 17"/>
          <s v="Short Park &amp; Back"/>
          <s v="New Haven 20k"/>
          <s v="Griskus Bike + Quassy Loop"/>
          <s v="Se"/>
          <s v="Two Griskus Bike Loops"/>
          <s v="Long Quassy Loop"/>
          <s v="Marine Corp Marathon"/>
          <s v="Pilgrim 5k"/>
          <s v="NHF - Treadmill"/>
          <s v="Basement-Treadmill"/>
          <s v="Laps"/>
          <s v="53 -&gt; 389 Via Stone Bus Stop"/>
          <s v="NHF - Bike"/>
          <s v="Tennis + Munson"/>
          <s v="Nike Import"/>
          <s v="RunKeeper Import"/>
          <s v="Fenn's Pond"/>
          <s v="53 to 389"/>
          <s v="Rev3 Quassy Half"/>
          <s v="Toughman Tri"/>
          <s v="Laps "/>
          <s v="Basement-Spin"/>
          <s v="NHF 5k"/>
          <s v="NHF 4Miles"/>
          <s v="NHF - Spin Class"/>
          <s v="Qassy Loop Judd Extention"/>
          <s v="Quassy Loop Judd Extention"/>
          <s v="YNHH-Treadmill"/>
          <s v="YNHH-Bike"/>
          <s v="Farmington Trail"/>
          <s v="Quassy Loop Plus Fenn's Pond"/>
          <s v="YNHH-5k"/>
          <s v="Tennis Direct"/>
          <s v="30 laps"/>
          <s v="Savin Rock Half Marathon"/>
          <s v="53 -&gt; Judd --&gt; Tuttle -&gt; WDR -&gt; 389"/>
          <s v="Spin Class"/>
          <s v="YNHH-4 Mile"/>
          <s v="WDR 4 Miler"/>
          <s v="YNHH-4.5"/>
          <s v="Rev3 Olympic with Half Finish"/>
          <s v="53 -&gt; Qloop -&gt; 389"/>
          <s v="Wattage Test"/>
          <s v="Disney Cruise"/>
          <s v="Rev3 Half with Oly Finish"/>
          <s v="Swim 5 Out"/>
          <s v="Cheshire Half Marathon"/>
          <s v="Post - 20 Laps"/>
          <s v="Bikemill"/>
          <s v="Post - 25 Laps"/>
          <s v="Rev3 Half with 61 AddOn"/>
          <s v="Post-30 Laps"/>
          <s v="YNHH-Huntington Rout"/>
          <s v="YNHH-Random"/>
          <s v="Lake Swim - Log Cabin"/>
          <s v="Rev3 Half"/>
          <s v="Quassy Loop plus Tranquility Loop"/>
          <s v="Ride with Connor Fenn's Pond then Griskus Sprint"/>
          <s v="Rev3 2012"/>
          <s v="Stationary Bike"/>
          <s v="YNHH-Short Course"/>
          <s v="To The Right"/>
          <s v="Flanders/Bantam Loop"/>
          <s v="Mighty Moss"/>
          <s v="Recovery Ride"/>
          <s v="Flanders/61 home"/>
          <s v="MV Random"/>
          <s v="HHH"/>
          <s v="Bantam Lake Loop"/>
          <s v="Mostly Rev3"/>
          <s v="Lake Swim"/>
          <s v="YNHH 2 Mile Out and Back"/>
          <s v="132 Hilly Challenge"/>
          <s v="Maine R3v3"/>
          <s v="Maine Rev3"/>
          <s v="NYC"/>
          <s v="Winnemaug Looper"/>
          <s v="Lacross and Back Sucks"/>
          <s v="Speed Work - Treadmill"/>
          <s v="YNHH - Huntington O&amp;B"/>
          <s v="YNHH-Huntington Loop"/>
          <s v="http://runkeeper.com/user/ctkeane/activity/120180143"/>
          <s v="Naug Masters Swim"/>
          <s v="Hartford Marathon"/>
          <s v="Fenn's Pong plus Driveway"/>
          <s v="Charcoal 2"/>
          <s v="Fenn's Pond plus Driveway"/>
          <s v="Time Trial - Naug Masters Swim"/>
          <s v="Tranquility Loop to 389"/>
          <s v="YNHH Treadmill"/>
          <s v="Artillary Loop"/>
          <s v="Bike Path Loop - Up"/>
          <s v="SpinBike"/>
          <s v="Threshold Test"/>
          <s v="1 hour sufferfest 1 hour free"/>
          <s v="Bridgewater Run"/>
          <s v="30 Mins Trainer"/>
          <s v="YNHH Rowing Machine"/>
          <s v="90 Minutes"/>
          <s v="NYC Treadmill"/>
          <s v="Just ride"/>
          <s v="Pomperaug Swim"/>
          <s v="Fit Test"/>
          <s v="The Hunted - Sufferfest"/>
          <s v="3x6 min at 214w"/>
          <s v="6xHalf Mile at 8 min mile (7.6)"/>
          <s v="20 mins trainer"/>
          <s v="2h Ride"/>
          <s v="Sherman Ext 53 to 389"/>
          <s v="Zombie, Run"/>
          <s v="Fight Club"/>
          <s v="HR under 150"/>
          <s v="Polar Bear Run"/>
          <s v="Watts"/>
          <s v="Jake's Swim"/>
          <s v="30 Spin"/>
          <s v="2 hour spin"/>
          <s v="Qloop to 389"/>
          <s v="YNHH Spin Bike"/>
          <s v="Tour De Flanders Up"/>
          <s v="Yale 25 Yard"/>
          <s v="Rev3 Olympic"/>
          <s v="Black Rock Climb with Rev3 Start"/>
          <s v="Oasis of the Seas Track"/>
          <s v="Yale 50 Meter"/>
          <s v="Past UJ"/>
          <s v="Ragnar Leg 4"/>
          <s v="Ragnar Leg 16"/>
          <s v="Ragnar Leg 28"/>
          <s v="Home to Work"/>
          <s v="Work to Home"/>
          <s v="YNHH-Edgewood 5"/>
          <s v="YNHH-Edgerton 5"/>
          <s v="YNHH-EdgehillRd"/>
          <s v="All the Rev3s"/>
          <s v="Edgewood"/>
          <s v="YNHH-8"/>
          <s v="Lake"/>
          <s v="More than Rev3 Half"/>
          <s v="YNHH-BikePath-SheltonAve"/>
          <s v="YNHH Lunch Run"/>
          <s v="Half Marathon Rev3 Quassy"/>
          <s v="Ynhh Bike Path 3M"/>
          <s v="Madison Run 1"/>
          <s v="Madison Run 2"/>
          <s v="Father's Day 100"/>
          <s v="Ynhh 5M Bike Path"/>
          <s v="Lake Placid Training Day"/>
          <s v="Gdock to Quassy"/>
          <s v="Partial Rev3"/>
          <s v="67 and 7 and 63"/>
          <s v="2x Gdock to Quassy"/>
          <s v="Waramaug Double"/>
          <s v="YNHH 10miler"/>
          <s v="Ride to 202"/>
          <s v="Sunday Ride"/>
          <s v="Import from Runkeeper"/>
          <s v="Columbus Route"/>
          <s v="Griskus Sprint Bike Course"/>
          <s v="Mbury Garage to G2 Garage"/>
          <s v="Home to Mbury Garage"/>
          <s v="LP Airport to Town"/>
          <s v="20 mins swim"/>
          <s v="IMLP Run Course"/>
          <s v="IMLP Swim Course"/>
          <s v="IMLP Bike Course"/>
          <s v="Boys Bike Path"/>
          <s v="import from training peeks"/>
          <s v="Nike+ Import"/>
          <s v="Danbury Half Marathon"/>
          <s v="Import from Nike+"/>
          <s v="Luck 2 Tuck Swim"/>
          <s v="Hammerfest Swim"/>
          <s v="Hammerfest Bike"/>
          <s v="Hammerfest Run"/>
          <s v="Division Street Out and Back"/>
          <s v="PHS 1.5 Miler"/>
          <s v="PHS Track"/>
          <s v="A Workout - First Half"/>
          <s v="53 - Rev3 Half"/>
          <s v="YNHH Random"/>
          <s v="Goshen Turkey Trot"/>
          <s v="House 6"/>
          <s v="Jingle Bell Run Litchfield"/>
          <s v="Lake Elise Loop"/>
          <s v="Offseason Weight Plan"/>
          <s v="PHS Swim"/>
          <s v="BK 10k"/>
          <s v="Mile Time Trial"/>
          <s v="Last 5.5 of Rev3 Half and Home"/>
          <s v="1h Ride"/>
          <s v="Home Rev3 Olympic"/>
          <s v="10k + Munsun Loop"/>
          <s v="2 sessions of 40 each"/>
          <s v="NBA 2k14 with Nolan"/>
          <s v="Jack's Hill"/>
          <s v="Basement"/>
          <s v="YNHH Division St 5k"/>
          <s v="Cows and Swamps"/>
          <s v="Almost to Waramaug"/>
          <s v="Moyf to Ynnh "/>
          <s v="YNHH to Mojy"/>
          <s v="YNHH Shelton Ave 3.5"/>
          <s v="Edgerton Park"/>
          <s v="3xMunson Loop"/>
          <s v="Ride with Nick"/>
          <s v="Most of Rev3 Half"/>
          <s v="Just a Couple of Hills"/>
          <s v="Towards Boat House"/>
          <s v="YNHH Highland 4m"/>
          <s v="Rev3 Run Course"/>
          <s v="Middlebury Garage to Home"/>
          <s v="Random "/>
          <s v="Quassy, Bantam, Waramaug, Quassy"/>
          <s v="MV Run"/>
          <s v="MV Bike Back from Rental"/>
          <s v="MV Bike With Boys"/>
          <s v="MV Bike to Beach"/>
          <s v="MV Bike Back from Beach"/>
          <s v="Canal Trail plus next section"/>
          <s v="Airport Runabout"/>
          <s v="Was going to be a 100 but not"/>
          <s v="Ironman Mont Tremblant"/>
          <s v="Tremblant Random"/>
          <s v="Tremblant first 10"/>
          <s v="Double Bike Loop"/>
          <s v="Easy Lunch Ride"/>
          <s v="Virginia Beach Ride 1"/>
          <s v="Virginia Beach to NC"/>
          <s v="Virginia Beach Run"/>
          <s v="Waramaug 100"/>
          <s v="389 Plus Griskus Sprint"/>
          <s v="UJ House to Lake Waramaug Loop"/>
          <s v="IMLP Warmup"/>
          <s v="Ironman Lake Placid"/>
          <s v="Waramaug 100 via 254"/>
          <s v="Boat House"/>
          <s v="Waramaug 50"/>
          <s v="IMMT Pre-Ride"/>
          <s v="MG to Home via Artillary"/>
          <s v="Home to MG via Lake Winnemaug"/>
          <s v="Rt6 Loop"/>
          <s v="Pies &amp; Pints 5k"/>
          <s v="YNYY Random"/>
          <s v="Southbury Random"/>
          <s v="JRA - Just Riding Around"/>
          <s v="YNHH - Zone 2 Half Hour"/>
          <s v="YNHH East Rock Rd"/>
          <s v="Lake Zoar"/>
          <s v="Zone 2 Lunch Run"/>
          <s v="Library 5k"/>
          <s v="Round the Hood"/>
          <s v="YNHH-Munson Loop"/>
          <s v="Tranquility Fenn Home"/>
          <s v="Southern"/>
          <s v="Southbury Turkey Trot"/>
          <s v="Around"/>
          <s v="Mirey Dam Run"/>
          <s v="Lake Elise Judd Hill Loop"/>
          <s v="Brookfield New Years"/>
          <s v="MRC Double Loop"/>
          <s v="MRC Loop"/>
          <s v="Munson + Fenn's Pond"/>
          <s v="New Canaan"/>
          <s v="Outside!!!!"/>
          <s v="Loop of quassy plus whatever to make it 8"/>
          <s v="Savin Rock Marathon"/>
          <s v="Griskus to Nettletown"/>
          <s v="Glenwood Loop"/>
          <s v="Masters Swim Class"/>
          <s v="Fenn's Pond and then some"/>
          <s v="WI John Nolen"/>
          <s v="Lake Manona Loop"/>
          <s v="WI Random"/>
          <s v="WI Trail Run"/>
          <s v="Epic To John Nolen"/>
          <s v="Rev3 Minus Out and Back"/>
          <s v="PHS Masters Swim"/>
          <s v="YNHH Hill Run"/>
          <s v="PHS Lap Swim"/>
          <s v="Reverse Quassy Loop"/>
          <s v="Challenge Olympic Run Course"/>
          <s v="Mojy to Work"/>
          <s v="Work to Mojy"/>
          <s v="Waramaug and Rev254"/>
          <s v="Madison Runabout"/>
          <s v="Madison Hills"/>
          <s v="Bonk Station"/>
          <s v="Rubber Duck 5k"/>
          <s v="GII to Dock"/>
          <s v="Rev3 Quassy Bike"/>
          <s v="Work Hill Backwards"/>
          <s v="Flanders ShortCut"/>
          <s v="Flanders 5k"/>
          <s v="Gjr to Quassy"/>
          <s v="Ride to MA"/>
          <s v="Brick Run to 389"/>
          <s v="Paridise Beach"/>
          <s v="Bahama Bridges"/>
          <s v="Loops of Waramaug"/>
          <s v="YNHH East Rock Random"/>
          <s v="Swim with Connor"/>
          <s v="Griskus"/>
          <s v="Jr. to Sandy Beach Dock"/>
          <s v="Jr. to Quassy"/>
          <s v="Sperm Loop"/>
          <s v="Training Swim Mirror Lake"/>
          <s v="LP Run Course on Bike"/>
          <s v="Quick Run"/>
          <s v="MV to Beach"/>
          <s v="MV to End of South Beach"/>
          <s v="MV to State Beach"/>
          <s v="MV Home from State Beach"/>
          <s v="MV Ride around"/>
          <s v="Bridal Trail - Oxford"/>
          <s v="Flanders WhYelWh"/>
          <s v="Flanders WhClock Plus"/>
          <s v="Marsh Botantical Gardens"/>
          <s v="Lake Elise 5 Miler"/>
          <s v="BridalTrail2HopBrook"/>
          <s v="YNHH 5k"/>
          <s v="BridalTrail-67"/>
          <s v="Flanders White/Red/White"/>
          <s v="Flanders Half and Half"/>
          <s v="Bites Warmup"/>
          <s v="Bimbler Bites"/>
          <s v="Flanders Quassy Loop"/>
          <s v="Southbury Bend in the River"/>
          <s v="Bimbler's Bluff 50k"/>
          <s v="Shaddock Bridal Path"/>
          <s v="Dirt to Flanders"/>
          <s v="Munson Loop"/>
          <s v="Flanders White/Yellow"/>
          <s v="Jingle Bell 5k"/>
          <s v="Long Flanders Dirt"/>
          <s v="Middlebury Garage"/>
          <s v="Miss Porter Runaround"/>
          <s v="Flanders White/Yellow/Blue"/>
          <s v="Zwift-Richmond"/>
          <s v="Zwift-Watopia"/>
          <s v="West Rocks"/>
          <s v="Taft Runabou"/>
          <s v="YNHH Highland Star Loop"/>
          <s v="Random Bridal Trail"/>
          <s v="All the Hills Loop"/>
          <s v="Ion Bank 5k"/>
          <s v="Zwift Mountain Pass"/>
          <s v="Yale 25Y Pool"/>
          <s v="YNHH-4Miler"/>
          <s v="Last R3 Loop from Home"/>
          <s v="Zwift FTP Build Day1"/>
          <s v="Run with Panthers 5k"/>
          <s v="Cruise Run"/>
          <s v="Ups &amp; Downs"/>
          <s v="Around the Horn"/>
          <s v="Black Rock Bail Out"/>
          <s v="Outside"/>
          <s v="Munson quick brick"/>
          <s v="Weslyan Swim Meet Run"/>
          <s v="Brookfield Swim Meet Run"/>
          <s v="The Lasso"/>
          <s v="Central Rd Detour"/>
          <s v="From Home Rev3 Olympic"/>
          <s v="Artiliary Loop"/>
          <s v="YNHH Bend Loop"/>
          <s v="Home Short Bike Path Loop"/>
          <s v="Hard Hill Loop"/>
          <s v="Ginga Tryout"/>
          <s v="Flanders Trail 5k"/>
          <s v="Boat House Swim"/>
          <s v="Morning Hills"/>
          <s v="Lasso to Meadowview"/>
          <s v="Lake 2 Lake"/>
          <s v="YNHH Science Park Loop"/>
          <s v="Zoar 34 and more"/>
          <s v="East Hartford Swim Meet"/>
          <s v="Canal Trail from Quinnipiac"/>
          <s v="Hilly"/>
          <s v="Uphill all the way"/>
          <s v="Lower 10k"/>
          <s v="Taft to Gtown to Flanders"/>
          <s v="End of Bike Path"/>
          <s v="Mitch's Dock to Sr Dock"/>
          <s v="Sr Dock -&gt; Mitch Dock &amp; Back"/>
          <s v="Gjr to MRA"/>
          <s v="Hopkins Inn Triathlon"/>
          <s v="Hurlbut 100"/>
          <s v="Around the Quassy"/>
          <s v="67 -&gt; Waramaug -&gt; Bantam -&gt; Score"/>
          <s v="Jr -&gt; Boat House -&gt; Dock -&gt; Jr"/>
          <s v="Atlantis Swim"/>
          <s v="Taper Ride"/>
          <s v="Tremblant Swim"/>
          <s v="Leg Check in Tremblant"/>
          <s v="Coffee Boat Swim"/>
          <s v="Random Run with Nolan"/>
          <s v="PreSoccer Run"/>
          <s v="Soccer Pre Run - Farmington"/>
          <s v="Long Way Middlebury Garage"/>
          <s v="Flanders White Trail"/>
          <s v="Austin Run"/>
          <s v="Turkey Trot"/>
          <s v="Bunker Hill &amp; Back"/>
          <s v="Harvest Ramble"/>
          <s v="Reverse Griskus Sprint"/>
          <s v="Guppy Week 1 Wkout 1"/>
          <s v="Guppy Week 1 Wkout 2"/>
          <s v="389 Treadmill"/>
          <s v="ynhh"/>
          <s v="Zwift Watopia"/>
          <s v="YNHH Prospect Hill Loop"/>
          <s v="YNHH Bike Path 4 Miler"/>
          <s v="Jon's Mix"/>
          <s v="YNHH Hill Loop"/>
          <s v="Zwift Hunter's Challenge - Cadance Challenge"/>
          <s v="YNHH Edward's Street Loop"/>
          <s v="Breakneck Circle"/>
          <s v="Zwift Volcano"/>
          <s v="Zwift London"/>
          <s v="Nothing But Hill"/>
          <s v="YNHH Ogden 5er"/>
          <s v="Do the 10er"/>
          <s v="Chris Corbett 5k"/>
          <s v="YNHH Path 5 Miler"/>
          <s v="Super Scout 5k"/>
          <s v="R3 Short Friday Loop"/>
          <s v="Brookfield 5k"/>
          <s v="Wisconsin Run"/>
          <s v="XGM Epic Half"/>
          <s v="389 to Middlebury Garage"/>
          <s v="PreSwimMeet"/>
          <s v="Scavenger Hunt"/>
          <s v="Ynhh Floor Bike"/>
          <s v="Cove Triangle"/>
          <s v="Hills"/>
          <s v="Edgewood Pool"/>
          <s v="Hills!"/>
          <s v="Jr to Boathouse"/>
          <s v="YNHH Goodrich St 4.5"/>
          <s v="67 -&gt; LW -&gt; BL -&gt; Home"/>
          <s v="Ballentine Park Pre-Storm Run"/>
          <s v="Cheshire Canal 100"/>
          <s v="MV Loop"/>
          <s v="Bike to State Beach"/>
          <s v="BikeHome from State Beach"/>
          <s v="State Beach Swim"/>
          <s v="MV 5k"/>
          <s v="Windmill"/>
          <s v="Airport Loop"/>
          <s v="MV 10miler"/>
          <s v="Long Way 389"/>
          <s v="Long Fenn's to 389"/>
          <s v="Jr to Nursing Dock"/>
          <s v="Long Lasso"/>
          <s v="Goodwin Park Swim Meet 5k"/>
          <s v="Double Lasso"/>
          <s v="389 to Home"/>
          <s v="Lasso Loops"/>
          <s v="Eddy Dock x 2"/>
          <s v="63 and 7 and 63"/>
          <s v="eddy Dock x 3"/>
          <s v="Eddy Doc x3"/>
          <s v="Pre-Ironman Ride"/>
          <s v="Phillips Farm Trail Race"/>
          <s v="YNHH Bike Path 5 Miler"/>
          <s v="Flanders White/Orange/White"/>
          <s v="Double Loop Flanders "/>
          <s v="Flanders Random"/>
          <s v="Bridal Trail - 188"/>
          <s v="Las Vegas Tableau 5k"/>
          <s v="Watertown Harvest Ramble"/>
          <s v="Woodbury Trail"/>
          <s v="RunZwift-Random"/>
          <s v="RunZwift-Richmond"/>
          <s v="RunZwift-London"/>
          <s v="YNHH Ergo"/>
          <s v="Breakneck Long Circle"/>
          <s v="RunZwift"/>
          <s v="AeroPositionAlltheWay"/>
          <s v="Zwift"/>
          <s v="Backhalf Quassy from HS"/>
          <s v="YNHH Stationary Bike"/>
          <s v="YNHH Edgerton Park Loop"/>
          <s v="Zwift Run - 4x800 Speed Work"/>
          <s v="Reverse Long Quassy Loop"/>
          <s v="Watopia"/>
          <s v="Work Bike Path 6 OutBack"/>
          <s v="test"/>
          <s v="Hard Rock Punta Cana"/>
          <s v="Almost Rev3"/>
          <s v="Madison Radom"/>
          <s v="Epic to Madison"/>
          <s v="Manhatten to Brooklyn"/>
          <s v="Five Boro Bike Tour"/>
          <s v="Detour Bk 10k"/>
          <s v="wrong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76">
  <r>
    <n v="1"/>
    <d v="2001-07-11T00:00:00"/>
    <d v="2001-07-11T00:00:00"/>
    <x v="0"/>
    <n v="0.5"/>
    <n v="0"/>
    <n v="21"/>
    <n v="25"/>
    <d v="1899-12-30T00:21:25"/>
    <d v="1899-12-30T00:42:50"/>
    <s v="unk"/>
    <s v="Griskus Sprint"/>
    <n v="1.4007782101167325"/>
    <n v="0"/>
    <m/>
    <m/>
    <d v="1899-12-30T01:42:48"/>
    <d v="1899-12-30T00:51:24"/>
    <m/>
    <n v="0"/>
    <n v="0"/>
    <d v="1899-12-30T18:42:14"/>
    <d v="1899-12-30T19:34:38"/>
    <d v="1899-12-30T09:21:07"/>
    <d v="1899-12-30T09:47:19"/>
    <n v="3478"/>
    <x v="0"/>
    <x v="0"/>
    <x v="0"/>
    <x v="0"/>
    <e v="#VALUE!"/>
  </r>
  <r>
    <n v="2"/>
    <d v="2001-07-11T00:00:00"/>
    <d v="2001-07-11T00:00:00"/>
    <x v="1"/>
    <n v="10.5"/>
    <n v="0"/>
    <n v="46"/>
    <n v="51"/>
    <d v="1899-12-30T00:46:51"/>
    <d v="1899-12-30T00:04:28"/>
    <s v="unk"/>
    <s v="Griskus Sprint"/>
    <n v="13.447171824973331"/>
    <n v="0"/>
    <m/>
    <m/>
    <d v="1899-12-30T08:19:44"/>
    <d v="1899-12-30T04:09:52"/>
    <m/>
    <n v="0"/>
    <n v="0"/>
    <d v="1899-12-30T01:56:54"/>
    <d v="1899-12-30T02:49:18"/>
    <d v="1899-12-30T00:58:27"/>
    <d v="1899-12-30T01:24:39"/>
    <n v="644"/>
    <x v="0"/>
    <x v="0"/>
    <x v="0"/>
    <x v="0"/>
    <n v="0"/>
  </r>
  <r>
    <n v="3"/>
    <d v="2001-07-11T00:00:00"/>
    <d v="2001-07-11T00:00:00"/>
    <x v="2"/>
    <n v="3.1"/>
    <n v="0"/>
    <n v="42"/>
    <n v="31"/>
    <d v="1899-12-30T00:42:31"/>
    <d v="1899-12-30T00:13:43"/>
    <s v="unk"/>
    <s v="Griskus Sprint"/>
    <n v="4.3747549980399887"/>
    <n v="0"/>
    <m/>
    <m/>
    <d v="1899-12-30T05:59:20"/>
    <d v="1899-12-30T02:59:40"/>
    <m/>
    <n v="0"/>
    <n v="0"/>
    <d v="1899-12-30T05:59:20"/>
    <d v="1899-12-30T06:51:44"/>
    <d v="1899-12-30T02:59:40"/>
    <d v="1899-12-30T03:25:52"/>
    <n v="2929"/>
    <x v="0"/>
    <x v="0"/>
    <x v="0"/>
    <x v="0"/>
    <n v="0"/>
  </r>
  <r>
    <n v="4"/>
    <d v="2002-07-10T00:00:00"/>
    <d v="2002-07-10T00:00:00"/>
    <x v="0"/>
    <n v="0.5"/>
    <n v="0"/>
    <n v="20"/>
    <n v="25"/>
    <d v="1899-12-30T00:20:25"/>
    <d v="1899-12-30T00:40:50"/>
    <s v="unk"/>
    <s v="Griskus Sprint"/>
    <n v="1.469387755102042"/>
    <n v="0"/>
    <m/>
    <m/>
    <d v="1899-12-30T01:38:00"/>
    <d v="1899-12-30T00:49:00"/>
    <m/>
    <n v="0"/>
    <n v="0"/>
    <d v="1899-12-30T17:49:50"/>
    <d v="1899-12-30T18:42:14"/>
    <d v="1899-12-30T08:54:55"/>
    <d v="1899-12-30T09:21:07"/>
    <n v="3457"/>
    <x v="1"/>
    <x v="0"/>
    <x v="1"/>
    <x v="0"/>
    <n v="363"/>
  </r>
  <r>
    <n v="5"/>
    <d v="2002-07-10T00:00:00"/>
    <d v="2002-07-10T00:00:00"/>
    <x v="1"/>
    <n v="10.5"/>
    <n v="0"/>
    <n v="37"/>
    <n v="14"/>
    <d v="1899-12-30T00:37:14"/>
    <d v="1899-12-30T00:03:33"/>
    <s v="unk"/>
    <s v="Griskus Sprint"/>
    <n v="16.920322291853193"/>
    <n v="0"/>
    <m/>
    <m/>
    <d v="1899-12-30T06:37:09"/>
    <d v="1899-12-30T03:18:35"/>
    <m/>
    <n v="0"/>
    <n v="0"/>
    <d v="1899-12-30T01:32:54"/>
    <d v="1899-12-30T02:25:18"/>
    <d v="1899-12-30T00:46:27"/>
    <d v="1899-12-30T01:12:39"/>
    <n v="316"/>
    <x v="1"/>
    <x v="0"/>
    <x v="1"/>
    <x v="0"/>
    <n v="0"/>
  </r>
  <r>
    <n v="6"/>
    <d v="2002-07-10T00:00:00"/>
    <d v="2002-07-10T00:00:00"/>
    <x v="2"/>
    <n v="3.1"/>
    <n v="0"/>
    <n v="32"/>
    <n v="43"/>
    <d v="1899-12-30T00:32:43"/>
    <d v="1899-12-30T00:10:33"/>
    <s v="unk"/>
    <s v="Griskus Sprint"/>
    <n v="5.6851757514009211"/>
    <n v="0"/>
    <m/>
    <m/>
    <d v="1899-12-30T04:36:31"/>
    <d v="1899-12-30T02:18:15"/>
    <m/>
    <n v="0"/>
    <n v="0"/>
    <d v="1899-12-30T04:36:31"/>
    <d v="1899-12-30T05:28:55"/>
    <d v="1899-12-30T02:18:15"/>
    <d v="1899-12-30T02:44:27"/>
    <n v="1982"/>
    <x v="1"/>
    <x v="0"/>
    <x v="1"/>
    <x v="0"/>
    <n v="0"/>
  </r>
  <r>
    <n v="7"/>
    <d v="2002-07-10T00:00:00"/>
    <d v="2002-07-10T00:00:00"/>
    <x v="3"/>
    <n v="1"/>
    <n v="0"/>
    <n v="2"/>
    <n v="43"/>
    <d v="1899-12-30T00:02:43"/>
    <d v="1899-12-30T00:02:43"/>
    <s v="unk"/>
    <s v="Griskus Sprint"/>
    <n v="22.085889570552162"/>
    <n v="0"/>
    <m/>
    <m/>
    <d v="1899-12-30T00:00:00"/>
    <d v="1899-12-30T00:00:00"/>
    <m/>
    <n v="0"/>
    <n v="0"/>
    <d v="1899-12-30T01:11:11"/>
    <d v="1899-12-30T02:03:35"/>
    <d v="1899-12-30T00:35:35"/>
    <d v="1899-12-30T01:01:47"/>
    <n v="95"/>
    <x v="1"/>
    <x v="0"/>
    <x v="1"/>
    <x v="0"/>
    <n v="0"/>
  </r>
  <r>
    <n v="8"/>
    <d v="2003-04-06T00:00:00"/>
    <s v="Sunday"/>
    <x v="2"/>
    <n v="3.1"/>
    <n v="0"/>
    <n v="29"/>
    <n v="53"/>
    <d v="1899-12-30T00:29:53"/>
    <d v="1899-12-30T00:09:38"/>
    <s v="unk"/>
    <s v="N/A"/>
    <n v="6.2242052426101564"/>
    <n v="0"/>
    <m/>
    <m/>
    <d v="1899-12-30T04:12:34"/>
    <d v="1899-12-30T02:06:17"/>
    <m/>
    <n v="0"/>
    <n v="0"/>
    <d v="1899-12-30T04:12:34"/>
    <d v="1899-12-30T05:04:58"/>
    <d v="1899-12-30T02:06:17"/>
    <d v="1899-12-30T02:32:29"/>
    <n v="1217"/>
    <x v="2"/>
    <x v="1"/>
    <x v="2"/>
    <x v="1"/>
    <m/>
  </r>
  <r>
    <n v="9"/>
    <d v="2003-04-13T00:00:00"/>
    <s v="Sunday"/>
    <x v="1"/>
    <n v="11.6"/>
    <n v="1"/>
    <n v="0"/>
    <n v="0"/>
    <d v="1899-12-30T01:00:00"/>
    <d v="1899-12-30T00:05:10"/>
    <s v="unk"/>
    <s v="N/A"/>
    <n v="11.600000000000009"/>
    <n v="0"/>
    <m/>
    <m/>
    <d v="1899-12-30T09:39:19"/>
    <d v="1899-12-30T04:49:39"/>
    <m/>
    <n v="0"/>
    <n v="0"/>
    <d v="1899-12-30T02:15:31"/>
    <d v="1899-12-30T03:07:55"/>
    <d v="1899-12-30T01:07:46"/>
    <d v="1899-12-30T01:33:58"/>
    <n v="743"/>
    <x v="2"/>
    <x v="1"/>
    <x v="2"/>
    <x v="2"/>
    <m/>
  </r>
  <r>
    <n v="10"/>
    <d v="2003-04-13T00:00:00"/>
    <s v="Sunday"/>
    <x v="2"/>
    <n v="3.1"/>
    <n v="0"/>
    <n v="32"/>
    <n v="59"/>
    <d v="1899-12-30T00:32:59"/>
    <d v="1899-12-30T00:10:38"/>
    <s v="R200301"/>
    <s v="N/A"/>
    <n v="5.6392117230924761"/>
    <n v="0"/>
    <m/>
    <m/>
    <d v="1899-12-30T04:38:46"/>
    <d v="1899-12-30T02:19:23"/>
    <m/>
    <n v="0"/>
    <n v="0"/>
    <d v="1899-12-30T04:38:46"/>
    <d v="1899-12-30T05:31:10"/>
    <d v="1899-12-30T02:19:23"/>
    <d v="1899-12-30T02:45:35"/>
    <n v="2025"/>
    <x v="2"/>
    <x v="1"/>
    <x v="2"/>
    <x v="2"/>
    <m/>
  </r>
  <r>
    <n v="11"/>
    <d v="2003-04-17T00:00:00"/>
    <s v="Thursday"/>
    <x v="1"/>
    <n v="6.3"/>
    <n v="0"/>
    <n v="28"/>
    <n v="38"/>
    <d v="1899-12-30T00:28:38"/>
    <d v="1899-12-30T00:04:33"/>
    <s v="unk"/>
    <s v="N/A"/>
    <n v="13.201396973224691"/>
    <n v="0"/>
    <m/>
    <m/>
    <d v="1899-12-30T08:29:02"/>
    <d v="1899-12-30T04:14:31"/>
    <m/>
    <n v="0"/>
    <n v="0"/>
    <d v="1899-12-30T01:59:05"/>
    <d v="1899-12-30T02:51:29"/>
    <d v="1899-12-30T00:59:32"/>
    <d v="1899-12-30T01:25:44"/>
    <n v="672"/>
    <x v="2"/>
    <x v="1"/>
    <x v="2"/>
    <x v="2"/>
    <m/>
  </r>
  <r>
    <n v="12"/>
    <d v="2003-04-18T00:00:00"/>
    <s v="Friday"/>
    <x v="1"/>
    <n v="2"/>
    <n v="0"/>
    <n v="8"/>
    <n v="0"/>
    <d v="1899-12-30T00:08:00"/>
    <d v="1899-12-30T00:04:00"/>
    <s v="unk"/>
    <s v="N/A"/>
    <n v="15.000000000000011"/>
    <n v="0"/>
    <m/>
    <m/>
    <d v="1899-12-30T07:28:00"/>
    <d v="1899-12-30T03:44:00"/>
    <m/>
    <n v="0"/>
    <n v="0"/>
    <d v="1899-12-30T01:44:48"/>
    <d v="1899-12-30T02:37:12"/>
    <d v="1899-12-30T00:52:24"/>
    <d v="1899-12-30T01:18:36"/>
    <n v="488"/>
    <x v="2"/>
    <x v="1"/>
    <x v="2"/>
    <x v="2"/>
    <n v="1"/>
  </r>
  <r>
    <n v="13"/>
    <d v="2003-04-21T00:00:00"/>
    <s v="Monday"/>
    <x v="1"/>
    <n v="10.7"/>
    <n v="0"/>
    <n v="45"/>
    <n v="24"/>
    <d v="1899-12-30T00:45:24"/>
    <d v="1899-12-30T00:04:15"/>
    <s v="unk"/>
    <s v="N/A"/>
    <n v="14.140969162995608"/>
    <n v="0"/>
    <m/>
    <m/>
    <d v="1899-12-30T07:55:13"/>
    <d v="1899-12-30T03:57:36"/>
    <m/>
    <n v="0"/>
    <n v="0"/>
    <d v="1899-12-30T01:51:10"/>
    <d v="1899-12-30T02:43:34"/>
    <d v="1899-12-30T00:55:35"/>
    <d v="1899-12-30T01:21:47"/>
    <n v="579"/>
    <x v="2"/>
    <x v="1"/>
    <x v="2"/>
    <x v="3"/>
    <n v="3"/>
  </r>
  <r>
    <n v="14"/>
    <d v="2003-04-25T00:00:00"/>
    <s v="Friday"/>
    <x v="2"/>
    <n v="2.4"/>
    <n v="0"/>
    <n v="26"/>
    <n v="34"/>
    <d v="1899-12-30T00:26:34"/>
    <d v="1899-12-30T00:11:04"/>
    <s v="R200301"/>
    <s v="N/A"/>
    <n v="5.4203262233375202"/>
    <n v="0"/>
    <m/>
    <m/>
    <d v="1899-12-30T04:50:01"/>
    <d v="1899-12-30T02:25:01"/>
    <m/>
    <n v="0"/>
    <n v="0"/>
    <d v="1899-12-30T04:50:01"/>
    <d v="1899-12-30T05:42:25"/>
    <d v="1899-12-30T02:25:01"/>
    <d v="1899-12-30T02:51:13"/>
    <n v="2294"/>
    <x v="2"/>
    <x v="1"/>
    <x v="2"/>
    <x v="3"/>
    <n v="4"/>
  </r>
  <r>
    <n v="15"/>
    <d v="2003-04-29T00:00:00"/>
    <s v="Tuesday"/>
    <x v="2"/>
    <n v="2.4"/>
    <n v="0"/>
    <n v="25"/>
    <n v="28"/>
    <d v="1899-12-30T00:25:28"/>
    <d v="1899-12-30T00:10:37"/>
    <s v="R200301"/>
    <s v="N/A"/>
    <n v="5.6544502617801102"/>
    <n v="0"/>
    <m/>
    <m/>
    <d v="1899-12-30T04:38:01"/>
    <d v="1899-12-30T02:19:00"/>
    <m/>
    <n v="0"/>
    <n v="0"/>
    <d v="1899-12-30T04:38:01"/>
    <d v="1899-12-30T05:30:25"/>
    <d v="1899-12-30T02:19:00"/>
    <d v="1899-12-30T02:45:12"/>
    <n v="2013"/>
    <x v="2"/>
    <x v="1"/>
    <x v="2"/>
    <x v="4"/>
    <n v="3"/>
  </r>
  <r>
    <n v="16"/>
    <d v="2003-05-03T00:00:00"/>
    <s v="Saturday"/>
    <x v="2"/>
    <n v="7.2"/>
    <n v="1"/>
    <n v="26"/>
    <n v="27"/>
    <d v="1899-12-30T01:26:27"/>
    <d v="1899-12-30T00:12:00"/>
    <s v="R200301"/>
    <s v="N/A"/>
    <n v="4.9971081550028957"/>
    <n v="0"/>
    <m/>
    <m/>
    <d v="1899-12-30T05:14:35"/>
    <d v="1899-12-30T02:37:17"/>
    <m/>
    <n v="0"/>
    <n v="0"/>
    <d v="1899-12-30T05:14:35"/>
    <d v="1899-12-30T06:06:59"/>
    <d v="1899-12-30T02:37:17"/>
    <d v="1899-12-30T03:03:29"/>
    <n v="2702"/>
    <x v="2"/>
    <x v="2"/>
    <x v="3"/>
    <x v="4"/>
    <n v="3"/>
  </r>
  <r>
    <n v="17"/>
    <d v="2003-05-04T00:00:00"/>
    <s v="Sunday"/>
    <x v="1"/>
    <n v="10.44"/>
    <n v="0"/>
    <n v="45"/>
    <n v="23"/>
    <d v="1899-12-30T00:45:23"/>
    <d v="1899-12-30T00:04:21"/>
    <s v="unk"/>
    <s v="N/A"/>
    <n v="13.802423797282419"/>
    <n v="0"/>
    <m/>
    <m/>
    <d v="1899-12-30T08:06:52"/>
    <d v="1899-12-30T04:03:26"/>
    <m/>
    <n v="0"/>
    <n v="0"/>
    <d v="1899-12-30T01:53:54"/>
    <d v="1899-12-30T02:46:18"/>
    <d v="1899-12-30T00:56:57"/>
    <d v="1899-12-30T01:23:09"/>
    <n v="610"/>
    <x v="2"/>
    <x v="2"/>
    <x v="3"/>
    <x v="5"/>
    <n v="0"/>
  </r>
  <r>
    <n v="18"/>
    <d v="2003-05-06T00:00:00"/>
    <s v="Tuesday"/>
    <x v="2"/>
    <n v="3"/>
    <n v="0"/>
    <n v="33"/>
    <n v="39"/>
    <d v="1899-12-30T00:33:39"/>
    <d v="1899-12-30T00:11:13"/>
    <s v="R200301"/>
    <s v="N/A"/>
    <n v="5.349182763744432"/>
    <n v="0"/>
    <m/>
    <m/>
    <d v="1899-12-30T04:53:53"/>
    <d v="1899-12-30T02:26:56"/>
    <m/>
    <n v="0"/>
    <n v="0"/>
    <d v="1899-12-30T04:53:53"/>
    <d v="1899-12-30T05:46:17"/>
    <d v="1899-12-30T02:26:56"/>
    <d v="1899-12-30T02:53:08"/>
    <n v="2370"/>
    <x v="2"/>
    <x v="2"/>
    <x v="3"/>
    <x v="5"/>
    <n v="1"/>
  </r>
  <r>
    <n v="19"/>
    <d v="2003-05-08T00:00:00"/>
    <s v="Thursday"/>
    <x v="2"/>
    <n v="3"/>
    <n v="0"/>
    <n v="33"/>
    <n v="5"/>
    <d v="1899-12-30T00:33:05"/>
    <d v="1899-12-30T00:11:02"/>
    <s v="R200301"/>
    <s v="N/A"/>
    <n v="5.4408060453400537"/>
    <n v="0"/>
    <m/>
    <m/>
    <d v="1899-12-30T04:48:56"/>
    <d v="1899-12-30T02:24:28"/>
    <m/>
    <n v="0"/>
    <n v="0"/>
    <d v="1899-12-30T04:48:56"/>
    <d v="1899-12-30T05:41:20"/>
    <d v="1899-12-30T02:24:28"/>
    <d v="1899-12-30T02:50:40"/>
    <n v="2266"/>
    <x v="2"/>
    <x v="2"/>
    <x v="3"/>
    <x v="5"/>
    <n v="1"/>
  </r>
  <r>
    <n v="20"/>
    <d v="2003-05-10T00:00:00"/>
    <s v="Saturday"/>
    <x v="1"/>
    <n v="12"/>
    <n v="0"/>
    <n v="48"/>
    <n v="59"/>
    <d v="1899-12-30T00:48:59"/>
    <d v="1899-12-30T00:04:05"/>
    <s v="unk"/>
    <s v="N/A"/>
    <n v="14.698877169105147"/>
    <n v="0"/>
    <m/>
    <m/>
    <d v="1899-12-30T07:37:11"/>
    <d v="1899-12-30T03:48:35"/>
    <m/>
    <n v="0"/>
    <n v="0"/>
    <d v="1899-12-30T01:46:57"/>
    <d v="1899-12-30T02:39:21"/>
    <d v="1899-12-30T00:53:28"/>
    <d v="1899-12-30T01:19:40"/>
    <n v="523"/>
    <x v="2"/>
    <x v="2"/>
    <x v="3"/>
    <x v="5"/>
    <n v="1"/>
  </r>
  <r>
    <n v="21"/>
    <d v="2003-05-10T00:00:00"/>
    <s v="Saturday"/>
    <x v="2"/>
    <n v="3.1"/>
    <n v="0"/>
    <n v="29"/>
    <n v="57"/>
    <d v="1899-12-30T00:29:57"/>
    <d v="1899-12-30T00:09:40"/>
    <s v="R200301"/>
    <s v="N/A"/>
    <n v="6.2103505843071831"/>
    <n v="0"/>
    <m/>
    <m/>
    <d v="1899-12-30T04:13:08"/>
    <d v="1899-12-30T02:06:34"/>
    <m/>
    <n v="0"/>
    <n v="0"/>
    <d v="1899-12-30T04:13:08"/>
    <d v="1899-12-30T05:05:32"/>
    <d v="1899-12-30T02:06:34"/>
    <d v="1899-12-30T02:32:46"/>
    <n v="1227"/>
    <x v="2"/>
    <x v="2"/>
    <x v="3"/>
    <x v="5"/>
    <n v="0"/>
  </r>
  <r>
    <n v="22"/>
    <d v="2003-05-13T00:00:00"/>
    <s v="Tuesday"/>
    <x v="2"/>
    <n v="3"/>
    <n v="0"/>
    <n v="29"/>
    <n v="12"/>
    <d v="1899-12-30T00:29:12"/>
    <d v="1899-12-30T00:09:44"/>
    <s v="R200301"/>
    <s v="Treadmill"/>
    <n v="6.1643835616438407"/>
    <n v="0"/>
    <m/>
    <m/>
    <d v="1899-12-30T04:15:01"/>
    <d v="1899-12-30T02:07:30"/>
    <m/>
    <n v="0"/>
    <n v="0"/>
    <d v="1899-12-30T04:15:01"/>
    <d v="1899-12-30T05:07:25"/>
    <d v="1899-12-30T02:07:30"/>
    <d v="1899-12-30T02:33:42"/>
    <n v="1297"/>
    <x v="2"/>
    <x v="2"/>
    <x v="3"/>
    <x v="6"/>
    <n v="2"/>
  </r>
  <r>
    <n v="23"/>
    <d v="2003-05-15T00:00:00"/>
    <s v="Thursday"/>
    <x v="1"/>
    <n v="11"/>
    <n v="0"/>
    <n v="48"/>
    <n v="15"/>
    <d v="1899-12-30T00:48:15"/>
    <d v="1899-12-30T00:04:23"/>
    <s v="unk"/>
    <s v="N/A"/>
    <n v="13.678756476683947"/>
    <n v="0"/>
    <m/>
    <m/>
    <d v="1899-12-30T08:11:16"/>
    <d v="1899-12-30T04:05:38"/>
    <m/>
    <n v="0"/>
    <n v="0"/>
    <d v="1899-12-30T01:54:55"/>
    <d v="1899-12-30T02:47:19"/>
    <d v="1899-12-30T00:57:28"/>
    <d v="1899-12-30T01:23:40"/>
    <n v="618"/>
    <x v="2"/>
    <x v="2"/>
    <x v="3"/>
    <x v="6"/>
    <n v="1"/>
  </r>
  <r>
    <n v="24"/>
    <d v="2003-05-16T00:00:00"/>
    <s v="Friday"/>
    <x v="2"/>
    <n v="4"/>
    <n v="0"/>
    <n v="45"/>
    <n v="51"/>
    <d v="1899-12-30T00:45:51"/>
    <d v="1899-12-30T00:11:28"/>
    <s v="R200301"/>
    <s v="N/A"/>
    <n v="5.234460196292261"/>
    <n v="0"/>
    <m/>
    <m/>
    <d v="1899-12-30T05:00:19"/>
    <d v="1899-12-30T02:30:10"/>
    <m/>
    <n v="0"/>
    <n v="0"/>
    <d v="1899-12-30T05:00:19"/>
    <d v="1899-12-30T05:52:43"/>
    <d v="1899-12-30T02:30:10"/>
    <d v="1899-12-30T02:56:22"/>
    <n v="2495"/>
    <x v="2"/>
    <x v="2"/>
    <x v="3"/>
    <x v="6"/>
    <n v="0"/>
  </r>
  <r>
    <n v="25"/>
    <d v="2003-05-19T00:00:00"/>
    <s v="Monday"/>
    <x v="0"/>
    <n v="0.746"/>
    <n v="0"/>
    <n v="29"/>
    <n v="5"/>
    <d v="1899-12-30T00:29:05"/>
    <d v="1899-12-30T00:38:59"/>
    <s v="unk"/>
    <s v="N/A"/>
    <n v="1.5390257879656173"/>
    <n v="0"/>
    <m/>
    <m/>
    <d v="1899-12-30T01:33:34"/>
    <d v="1899-12-30T00:46:47"/>
    <m/>
    <n v="0"/>
    <n v="0"/>
    <d v="1899-12-30T17:01:26"/>
    <d v="1899-12-30T17:53:50"/>
    <d v="1899-12-30T08:30:43"/>
    <d v="1899-12-30T08:56:55"/>
    <n v="3396"/>
    <x v="2"/>
    <x v="2"/>
    <x v="3"/>
    <x v="7"/>
    <n v="2"/>
  </r>
  <r>
    <n v="26"/>
    <d v="2003-05-20T00:00:00"/>
    <s v="Tuesday"/>
    <x v="1"/>
    <n v="14.8"/>
    <n v="1"/>
    <n v="10"/>
    <n v="0"/>
    <d v="1899-12-30T01:10:00"/>
    <d v="1899-12-30T00:04:44"/>
    <s v="unk"/>
    <s v="N/A"/>
    <n v="12.685714285714297"/>
    <n v="0"/>
    <m/>
    <m/>
    <d v="1899-12-30T08:49:44"/>
    <d v="1899-12-30T04:24:52"/>
    <m/>
    <n v="0"/>
    <n v="0"/>
    <d v="1899-12-30T02:03:55"/>
    <d v="1899-12-30T02:56:19"/>
    <d v="1899-12-30T01:01:58"/>
    <d v="1899-12-30T01:28:10"/>
    <n v="706"/>
    <x v="2"/>
    <x v="2"/>
    <x v="3"/>
    <x v="7"/>
    <n v="0"/>
  </r>
  <r>
    <n v="27"/>
    <d v="2003-05-21T00:00:00"/>
    <s v="Wednesday"/>
    <x v="2"/>
    <n v="2.25"/>
    <n v="0"/>
    <n v="23"/>
    <n v="16"/>
    <d v="1899-12-30T00:23:16"/>
    <d v="1899-12-30T00:10:20"/>
    <s v="R200301"/>
    <s v="N/A"/>
    <n v="5.8022922636103189"/>
    <n v="0"/>
    <m/>
    <m/>
    <d v="1899-12-30T04:30:56"/>
    <d v="1899-12-30T02:15:28"/>
    <m/>
    <n v="0"/>
    <n v="0"/>
    <d v="1899-12-30T04:30:56"/>
    <d v="1899-12-30T05:23:20"/>
    <d v="1899-12-30T02:15:28"/>
    <d v="1899-12-30T02:41:40"/>
    <n v="1812"/>
    <x v="2"/>
    <x v="2"/>
    <x v="3"/>
    <x v="7"/>
    <n v="0"/>
  </r>
  <r>
    <n v="28"/>
    <d v="2003-05-23T00:00:00"/>
    <s v="Friday"/>
    <x v="2"/>
    <n v="3.1"/>
    <n v="0"/>
    <n v="29"/>
    <n v="50"/>
    <d v="1899-12-30T00:29:50"/>
    <d v="1899-12-30T00:09:37"/>
    <s v="unk"/>
    <s v="N/A"/>
    <n v="6.2346368715083864"/>
    <n v="0"/>
    <m/>
    <m/>
    <d v="1899-12-30T04:12:08"/>
    <d v="1899-12-30T02:06:04"/>
    <m/>
    <n v="0"/>
    <n v="0"/>
    <d v="1899-12-30T04:12:08"/>
    <d v="1899-12-30T05:04:32"/>
    <d v="1899-12-30T02:06:04"/>
    <d v="1899-12-30T02:32:16"/>
    <n v="1207"/>
    <x v="2"/>
    <x v="2"/>
    <x v="3"/>
    <x v="7"/>
    <n v="1"/>
  </r>
  <r>
    <n v="29"/>
    <d v="2003-05-25T00:00:00"/>
    <s v="Sunday"/>
    <x v="1"/>
    <n v="13.5"/>
    <n v="0"/>
    <n v="54"/>
    <n v="1"/>
    <d v="1899-12-30T00:54:01"/>
    <d v="1899-12-30T00:04:00"/>
    <s v="unk"/>
    <s v="N/A"/>
    <n v="14.995371798827534"/>
    <n v="0"/>
    <m/>
    <m/>
    <d v="1899-12-30T07:28:08"/>
    <d v="1899-12-30T03:44:04"/>
    <m/>
    <n v="0"/>
    <n v="0"/>
    <d v="1899-12-30T01:44:50"/>
    <d v="1899-12-30T02:37:14"/>
    <d v="1899-12-30T00:52:25"/>
    <d v="1899-12-30T01:18:37"/>
    <n v="491"/>
    <x v="2"/>
    <x v="2"/>
    <x v="3"/>
    <x v="8"/>
    <n v="1"/>
  </r>
  <r>
    <n v="30"/>
    <d v="2003-05-25T00:00:00"/>
    <s v="Sunday"/>
    <x v="2"/>
    <n v="3.1"/>
    <n v="0"/>
    <n v="32"/>
    <n v="24"/>
    <d v="1899-12-30T00:32:24"/>
    <d v="1899-12-30T00:10:27"/>
    <s v="R200301"/>
    <s v="N/A"/>
    <n v="5.7407407407407467"/>
    <n v="0"/>
    <m/>
    <s v="9.45.39, 11.23.87, 11.14.95"/>
    <d v="1899-12-30T04:33:50"/>
    <d v="1899-12-30T02:16:55"/>
    <m/>
    <n v="0"/>
    <n v="0"/>
    <d v="1899-12-30T04:33:50"/>
    <d v="1899-12-30T05:26:14"/>
    <d v="1899-12-30T02:16:55"/>
    <d v="1899-12-30T02:43:07"/>
    <n v="1903"/>
    <x v="2"/>
    <x v="2"/>
    <x v="3"/>
    <x v="8"/>
    <n v="0"/>
  </r>
  <r>
    <n v="31"/>
    <d v="2003-05-27T00:00:00"/>
    <s v="Tuesday"/>
    <x v="2"/>
    <n v="3.1"/>
    <n v="0"/>
    <n v="31"/>
    <n v="14"/>
    <d v="1899-12-30T00:31:14"/>
    <d v="1899-12-30T00:10:05"/>
    <s v="R200301"/>
    <s v="N/A"/>
    <n v="5.9551760939167604"/>
    <n v="0"/>
    <m/>
    <s v="9.00.06, 10.32.00, 11.41.45"/>
    <d v="1899-12-30T04:23:58"/>
    <d v="1899-12-30T02:11:59"/>
    <m/>
    <n v="0"/>
    <n v="0"/>
    <d v="1899-12-30T04:23:58"/>
    <d v="1899-12-30T05:16:22"/>
    <d v="1899-12-30T02:11:59"/>
    <d v="1899-12-30T02:38:11"/>
    <n v="1607"/>
    <x v="2"/>
    <x v="2"/>
    <x v="3"/>
    <x v="8"/>
    <n v="1"/>
  </r>
  <r>
    <n v="32"/>
    <d v="2003-05-29T00:00:00"/>
    <s v="Thursday"/>
    <x v="2"/>
    <n v="4"/>
    <n v="0"/>
    <n v="43"/>
    <n v="13"/>
    <d v="1899-12-30T00:43:13"/>
    <d v="1899-12-30T00:10:48"/>
    <s v="R200301"/>
    <s v="Cranbury Park - Road"/>
    <n v="5.553413035094489"/>
    <n v="0"/>
    <m/>
    <s v="Cranbury Park - Road"/>
    <d v="1899-12-30T04:43:04"/>
    <d v="1899-12-30T02:21:32"/>
    <m/>
    <n v="0"/>
    <n v="0"/>
    <d v="1899-12-30T04:43:04"/>
    <d v="1899-12-30T05:35:28"/>
    <d v="1899-12-30T02:21:32"/>
    <d v="1899-12-30T02:47:44"/>
    <n v="2136"/>
    <x v="2"/>
    <x v="2"/>
    <x v="3"/>
    <x v="8"/>
    <n v="1"/>
  </r>
  <r>
    <n v="33"/>
    <d v="2003-05-31T00:00:00"/>
    <s v="Saturday"/>
    <x v="1"/>
    <n v="9.1"/>
    <n v="0"/>
    <n v="36"/>
    <n v="20"/>
    <d v="1899-12-30T00:36:20"/>
    <d v="1899-12-30T00:04:00"/>
    <s v="unk"/>
    <s v="N/A"/>
    <n v="15.027522935779826"/>
    <n v="0"/>
    <m/>
    <m/>
    <d v="1899-12-30T07:27:11"/>
    <d v="1899-12-30T03:43:35"/>
    <m/>
    <n v="0"/>
    <n v="0"/>
    <d v="1899-12-30T01:44:36"/>
    <d v="1899-12-30T02:37:01"/>
    <d v="1899-12-30T00:52:18"/>
    <d v="1899-12-30T01:18:30"/>
    <n v="471"/>
    <x v="2"/>
    <x v="2"/>
    <x v="3"/>
    <x v="8"/>
    <n v="1"/>
  </r>
  <r>
    <n v="34"/>
    <d v="2003-05-31T00:00:00"/>
    <s v="Saturday"/>
    <x v="2"/>
    <n v="2.7"/>
    <n v="0"/>
    <n v="30"/>
    <n v="23"/>
    <d v="1899-12-30T00:30:23"/>
    <d v="1899-12-30T00:11:15"/>
    <s v="R200301"/>
    <s v="N/A"/>
    <n v="5.3318705430608935"/>
    <n v="0"/>
    <m/>
    <m/>
    <d v="1899-12-30T04:54:50"/>
    <d v="1899-12-30T02:27:25"/>
    <m/>
    <n v="0"/>
    <n v="0"/>
    <d v="1899-12-30T04:54:50"/>
    <d v="1899-12-30T05:47:14"/>
    <d v="1899-12-30T02:27:25"/>
    <d v="1899-12-30T02:53:37"/>
    <n v="2388"/>
    <x v="2"/>
    <x v="2"/>
    <x v="3"/>
    <x v="8"/>
    <n v="0"/>
  </r>
  <r>
    <n v="35"/>
    <d v="2003-06-02T00:00:00"/>
    <s v="Monday"/>
    <x v="2"/>
    <n v="2.1"/>
    <n v="0"/>
    <n v="21"/>
    <n v="25"/>
    <d v="1899-12-30T00:21:25"/>
    <d v="1899-12-30T00:10:12"/>
    <s v="R200301"/>
    <s v="N/A"/>
    <n v="5.8832684824902772"/>
    <n v="0"/>
    <m/>
    <m/>
    <d v="1899-12-30T04:27:12"/>
    <d v="1899-12-30T02:13:36"/>
    <m/>
    <n v="0"/>
    <n v="0"/>
    <d v="1899-12-30T04:27:12"/>
    <d v="1899-12-30T05:19:36"/>
    <d v="1899-12-30T02:13:36"/>
    <d v="1899-12-30T02:39:48"/>
    <n v="1693"/>
    <x v="2"/>
    <x v="3"/>
    <x v="4"/>
    <x v="9"/>
    <n v="1"/>
  </r>
  <r>
    <n v="36"/>
    <d v="2003-06-03T00:00:00"/>
    <s v="Tuesday"/>
    <x v="2"/>
    <n v="2.8"/>
    <n v="0"/>
    <n v="28"/>
    <n v="34"/>
    <d v="1899-12-30T00:28:34"/>
    <d v="1899-12-30T00:10:12"/>
    <s v="R200301"/>
    <s v="N/A"/>
    <n v="5.8809801633605643"/>
    <n v="0"/>
    <m/>
    <m/>
    <d v="1899-12-30T04:27:18"/>
    <d v="1899-12-30T02:13:39"/>
    <m/>
    <n v="0"/>
    <n v="0"/>
    <d v="1899-12-30T04:27:18"/>
    <d v="1899-12-30T05:19:42"/>
    <d v="1899-12-30T02:13:39"/>
    <d v="1899-12-30T02:39:51"/>
    <n v="1700"/>
    <x v="2"/>
    <x v="3"/>
    <x v="4"/>
    <x v="9"/>
    <n v="0"/>
  </r>
  <r>
    <n v="37"/>
    <d v="2003-06-05T00:00:00"/>
    <s v="Thursday"/>
    <x v="2"/>
    <n v="4"/>
    <n v="0"/>
    <n v="47"/>
    <n v="21"/>
    <d v="1899-12-30T00:47:21"/>
    <d v="1899-12-30T00:11:50"/>
    <s v="R200301"/>
    <s v="N/A"/>
    <n v="5.0686378035902893"/>
    <n v="0"/>
    <m/>
    <m/>
    <d v="1899-12-30T05:10:09"/>
    <d v="1899-12-30T02:35:04"/>
    <m/>
    <n v="0"/>
    <n v="0"/>
    <d v="1899-12-30T05:10:09"/>
    <d v="1899-12-30T06:02:33"/>
    <d v="1899-12-30T02:35:04"/>
    <d v="1899-12-30T03:01:16"/>
    <n v="2632"/>
    <x v="2"/>
    <x v="3"/>
    <x v="4"/>
    <x v="9"/>
    <n v="1"/>
  </r>
  <r>
    <n v="38"/>
    <d v="2003-06-06T00:00:00"/>
    <s v="Friday"/>
    <x v="1"/>
    <n v="10.6"/>
    <n v="0"/>
    <n v="42"/>
    <n v="21"/>
    <d v="1899-12-30T00:42:21"/>
    <d v="1899-12-30T00:04:00"/>
    <s v="unk"/>
    <s v="Griskus Sprint"/>
    <n v="15.01770956316412"/>
    <n v="0"/>
    <m/>
    <m/>
    <d v="1899-12-30T07:27:28"/>
    <d v="1899-12-30T03:43:44"/>
    <m/>
    <n v="0"/>
    <n v="0"/>
    <d v="1899-12-30T01:44:41"/>
    <d v="1899-12-30T02:37:05"/>
    <d v="1899-12-30T00:52:20"/>
    <d v="1899-12-30T01:18:32"/>
    <n v="472"/>
    <x v="2"/>
    <x v="3"/>
    <x v="4"/>
    <x v="9"/>
    <n v="0"/>
  </r>
  <r>
    <n v="39"/>
    <d v="2003-06-07T00:00:00"/>
    <s v="Sunday"/>
    <x v="2"/>
    <n v="2.2000000000000002"/>
    <n v="0"/>
    <n v="22"/>
    <n v="50"/>
    <d v="1899-12-30T00:22:50"/>
    <d v="1899-12-30T00:10:23"/>
    <s v="R200303"/>
    <s v="N/A"/>
    <n v="5.7810218978102244"/>
    <n v="0"/>
    <m/>
    <m/>
    <d v="1899-12-30T04:31:55"/>
    <d v="1899-12-30T02:15:58"/>
    <m/>
    <n v="0"/>
    <n v="0"/>
    <d v="1899-12-30T04:31:55"/>
    <d v="1899-12-30T05:24:19"/>
    <d v="1899-12-30T02:15:58"/>
    <d v="1899-12-30T02:42:10"/>
    <n v="1851"/>
    <x v="2"/>
    <x v="3"/>
    <x v="4"/>
    <x v="9"/>
    <n v="0"/>
  </r>
  <r>
    <n v="40"/>
    <d v="2003-06-08T00:00:00"/>
    <s v="Sunday"/>
    <x v="2"/>
    <n v="7"/>
    <n v="1"/>
    <n v="15"/>
    <n v="1"/>
    <d v="1899-12-30T01:15:01"/>
    <d v="1899-12-30T00:10:43"/>
    <s v="R200303"/>
    <s v="Litchfield RR"/>
    <n v="5.5987558320373294"/>
    <n v="0"/>
    <m/>
    <m/>
    <d v="1899-12-30T04:40:47"/>
    <d v="1899-12-30T02:20:23"/>
    <m/>
    <n v="0"/>
    <n v="0"/>
    <d v="1899-12-30T04:40:47"/>
    <d v="1899-12-30T05:33:11"/>
    <d v="1899-12-30T02:20:23"/>
    <d v="1899-12-30T02:46:35"/>
    <n v="2077"/>
    <x v="2"/>
    <x v="3"/>
    <x v="4"/>
    <x v="10"/>
    <n v="0"/>
  </r>
  <r>
    <n v="41"/>
    <d v="2003-06-10T00:00:00"/>
    <s v="Tuesday"/>
    <x v="0"/>
    <n v="0.25"/>
    <n v="0"/>
    <n v="8"/>
    <n v="52"/>
    <d v="1899-12-30T00:08:52"/>
    <d v="1899-12-30T00:35:28"/>
    <s v="unk"/>
    <s v="CATS Sprint Tri"/>
    <n v="1.691729323308272"/>
    <n v="0"/>
    <m/>
    <m/>
    <d v="1899-12-30T01:25:07"/>
    <d v="1899-12-30T00:42:34"/>
    <m/>
    <n v="0"/>
    <n v="0"/>
    <d v="1899-12-30T15:29:14"/>
    <d v="1899-12-30T16:21:38"/>
    <d v="1899-12-30T07:44:37"/>
    <d v="1899-12-30T08:10:49"/>
    <n v="3287"/>
    <x v="2"/>
    <x v="3"/>
    <x v="4"/>
    <x v="10"/>
    <n v="1"/>
  </r>
  <r>
    <n v="42"/>
    <d v="2003-06-10T00:00:00"/>
    <s v="Tuesday"/>
    <x v="1"/>
    <n v="7"/>
    <n v="0"/>
    <n v="28"/>
    <n v="40"/>
    <d v="1899-12-30T00:28:40"/>
    <d v="1899-12-30T00:04:06"/>
    <s v="unk"/>
    <s v="CATS Sprint Tri"/>
    <n v="14.651162790697686"/>
    <n v="0"/>
    <m/>
    <m/>
    <d v="1899-12-30T07:38:40"/>
    <d v="1899-12-30T03:49:20"/>
    <m/>
    <n v="0"/>
    <n v="0"/>
    <d v="1899-12-30T01:47:18"/>
    <d v="1899-12-30T02:39:42"/>
    <d v="1899-12-30T00:53:39"/>
    <d v="1899-12-30T01:19:51"/>
    <n v="529"/>
    <x v="2"/>
    <x v="3"/>
    <x v="4"/>
    <x v="10"/>
    <n v="0"/>
  </r>
  <r>
    <n v="43"/>
    <d v="2003-06-10T00:00:00"/>
    <s v="Tuesday"/>
    <x v="2"/>
    <n v="3.1"/>
    <n v="0"/>
    <n v="36"/>
    <n v="50"/>
    <d v="1899-12-30T00:36:50"/>
    <d v="1899-12-30T00:11:53"/>
    <s v="R200303"/>
    <s v="CATS Sprint Tri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2"/>
    <x v="3"/>
    <x v="4"/>
    <x v="10"/>
    <n v="0"/>
  </r>
  <r>
    <n v="44"/>
    <d v="2003-06-12T00:00:00"/>
    <s v="Thursday"/>
    <x v="2"/>
    <n v="4"/>
    <n v="0"/>
    <n v="45"/>
    <n v="45"/>
    <d v="1899-12-30T00:45:45"/>
    <d v="1899-12-30T00:11:26"/>
    <s v="R200303"/>
    <s v="N/A"/>
    <n v="5.2459016393442663"/>
    <n v="0"/>
    <m/>
    <m/>
    <d v="1899-12-30T04:59:40"/>
    <d v="1899-12-30T02:29:50"/>
    <m/>
    <n v="0"/>
    <n v="0"/>
    <d v="1899-12-30T04:59:40"/>
    <d v="1899-12-30T05:52:04"/>
    <d v="1899-12-30T02:29:50"/>
    <d v="1899-12-30T02:56:02"/>
    <n v="2482"/>
    <x v="2"/>
    <x v="3"/>
    <x v="4"/>
    <x v="10"/>
    <n v="1"/>
  </r>
  <r>
    <n v="45"/>
    <d v="2003-06-15T00:00:00"/>
    <s v="Sunday"/>
    <x v="0"/>
    <n v="0.375"/>
    <n v="0"/>
    <n v="15"/>
    <n v="53"/>
    <d v="1899-12-30T00:15:53"/>
    <d v="1899-12-30T00:42:21"/>
    <s v="unk"/>
    <s v="Waramaug Prep"/>
    <n v="1.4165792235047232"/>
    <n v="0"/>
    <m/>
    <m/>
    <d v="1899-12-30T01:41:39"/>
    <d v="1899-12-30T00:50:50"/>
    <m/>
    <n v="0"/>
    <n v="0"/>
    <d v="1899-12-30T18:29:43"/>
    <d v="1899-12-30T19:22:07"/>
    <d v="1899-12-30T09:14:51"/>
    <d v="1899-12-30T09:41:03"/>
    <n v="3475"/>
    <x v="2"/>
    <x v="3"/>
    <x v="4"/>
    <x v="11"/>
    <n v="2"/>
  </r>
  <r>
    <n v="46"/>
    <d v="2003-06-15T00:00:00"/>
    <s v="Sunday"/>
    <x v="1"/>
    <n v="9.5"/>
    <n v="0"/>
    <n v="33"/>
    <n v="2"/>
    <d v="1899-12-30T00:33:02"/>
    <d v="1899-12-30T00:03:29"/>
    <s v="unk"/>
    <s v="Waramaug Prep"/>
    <n v="17.255297679112022"/>
    <n v="0"/>
    <m/>
    <m/>
    <d v="1899-12-30T06:29:27"/>
    <d v="1899-12-30T03:14:43"/>
    <m/>
    <n v="0"/>
    <n v="0"/>
    <d v="1899-12-30T01:31:06"/>
    <d v="1899-12-30T02:23:30"/>
    <d v="1899-12-30T00:45:33"/>
    <d v="1899-12-30T01:11:45"/>
    <n v="286"/>
    <x v="2"/>
    <x v="3"/>
    <x v="4"/>
    <x v="11"/>
    <n v="0"/>
  </r>
  <r>
    <n v="47"/>
    <d v="2003-06-15T00:00:00"/>
    <s v="Sunday"/>
    <x v="2"/>
    <n v="3.1"/>
    <n v="0"/>
    <n v="33"/>
    <n v="20"/>
    <d v="1899-12-30T00:33:20"/>
    <d v="1899-12-30T00:10:45"/>
    <s v="R200303"/>
    <s v="Waramaug Prep"/>
    <n v="5.5800000000000036"/>
    <n v="0"/>
    <m/>
    <m/>
    <d v="1899-12-30T04:41:43"/>
    <d v="1899-12-30T02:20:52"/>
    <m/>
    <n v="0"/>
    <n v="0"/>
    <d v="1899-12-30T04:41:43"/>
    <d v="1899-12-30T05:34:07"/>
    <d v="1899-12-30T02:20:52"/>
    <d v="1899-12-30T02:47:04"/>
    <n v="2098"/>
    <x v="2"/>
    <x v="3"/>
    <x v="4"/>
    <x v="11"/>
    <n v="0"/>
  </r>
  <r>
    <n v="48"/>
    <d v="2003-06-18T00:00:00"/>
    <s v="Wednesday"/>
    <x v="0"/>
    <n v="0.5"/>
    <n v="0"/>
    <n v="19"/>
    <n v="39"/>
    <d v="1899-12-30T00:19:39"/>
    <d v="1899-12-30T00:39:18"/>
    <s v="unk"/>
    <s v="Lake Waramaug Tri"/>
    <n v="1.5267175572519098"/>
    <n v="0"/>
    <m/>
    <m/>
    <d v="1899-12-30T01:34:19"/>
    <d v="1899-12-30T00:47:10"/>
    <m/>
    <n v="0"/>
    <n v="0"/>
    <d v="1899-12-30T17:09:40"/>
    <d v="1899-12-30T18:02:04"/>
    <d v="1899-12-30T08:34:50"/>
    <d v="1899-12-30T09:01:02"/>
    <n v="3404"/>
    <x v="2"/>
    <x v="3"/>
    <x v="4"/>
    <x v="11"/>
    <n v="2"/>
  </r>
  <r>
    <n v="49"/>
    <d v="2003-06-18T00:00:00"/>
    <s v="Wednesday"/>
    <x v="1"/>
    <n v="9.3000000000000007"/>
    <n v="0"/>
    <n v="33"/>
    <n v="41"/>
    <d v="1899-12-30T00:33:41"/>
    <d v="1899-12-30T00:03:37"/>
    <s v="unk"/>
    <s v="Lake Waramaug Tri"/>
    <n v="16.566056407718964"/>
    <n v="0"/>
    <m/>
    <m/>
    <d v="1899-12-30T06:45:39"/>
    <d v="1899-12-30T03:22:49"/>
    <m/>
    <n v="0"/>
    <n v="0"/>
    <d v="1899-12-30T01:34:54"/>
    <d v="1899-12-30T02:27:18"/>
    <d v="1899-12-30T00:47:27"/>
    <d v="1899-12-30T01:13:39"/>
    <n v="337"/>
    <x v="2"/>
    <x v="3"/>
    <x v="4"/>
    <x v="11"/>
    <n v="0"/>
  </r>
  <r>
    <n v="50"/>
    <d v="2003-06-18T00:00:00"/>
    <s v="Wednesday"/>
    <x v="2"/>
    <n v="3.1"/>
    <n v="0"/>
    <n v="36"/>
    <n v="49"/>
    <d v="1899-12-30T00:36:49"/>
    <d v="1899-12-30T00:11:53"/>
    <s v="R200303"/>
    <s v="Lake Waramaug Tri"/>
    <n v="5.0520597555454989"/>
    <n v="0"/>
    <m/>
    <m/>
    <d v="1899-12-30T05:11:10"/>
    <d v="1899-12-30T02:35:35"/>
    <m/>
    <n v="0"/>
    <n v="0"/>
    <d v="1899-12-30T05:11:10"/>
    <d v="1899-12-30T06:03:34"/>
    <d v="1899-12-30T02:35:35"/>
    <d v="1899-12-30T03:01:47"/>
    <n v="2642"/>
    <x v="2"/>
    <x v="3"/>
    <x v="4"/>
    <x v="11"/>
    <n v="0"/>
  </r>
  <r>
    <n v="51"/>
    <d v="2003-07-06T00:00:00"/>
    <s v="Sunday"/>
    <x v="0"/>
    <n v="0.5"/>
    <n v="0"/>
    <n v="22"/>
    <n v="9"/>
    <d v="1899-12-30T00:22:09"/>
    <d v="1899-12-30T00:44:18"/>
    <s v="unk"/>
    <s v="N/A"/>
    <n v="1.3544018058690757"/>
    <n v="0"/>
    <m/>
    <m/>
    <d v="1899-12-30T01:46:19"/>
    <d v="1899-12-30T00:53:10"/>
    <m/>
    <n v="0"/>
    <n v="0"/>
    <d v="1899-12-30T19:20:40"/>
    <d v="1899-12-30T20:13:04"/>
    <d v="1899-12-30T09:40:20"/>
    <d v="1899-12-30T10:06:32"/>
    <n v="3486"/>
    <x v="2"/>
    <x v="0"/>
    <x v="5"/>
    <x v="0"/>
    <n v="17"/>
  </r>
  <r>
    <n v="52"/>
    <d v="2003-07-06T00:00:00"/>
    <s v="Sunday"/>
    <x v="1"/>
    <n v="10.5"/>
    <n v="0"/>
    <n v="40"/>
    <n v="43"/>
    <d v="1899-12-30T00:40:43"/>
    <d v="1899-12-30T00:03:53"/>
    <s v="unk"/>
    <s v="N/A"/>
    <n v="15.472779369627519"/>
    <n v="0"/>
    <m/>
    <m/>
    <d v="1899-12-30T07:14:19"/>
    <d v="1899-12-30T03:37:09"/>
    <m/>
    <n v="0"/>
    <n v="0"/>
    <d v="1899-12-30T01:41:36"/>
    <d v="1899-12-30T02:34:00"/>
    <d v="1899-12-30T00:50:48"/>
    <d v="1899-12-30T01:17:00"/>
    <n v="427"/>
    <x v="2"/>
    <x v="0"/>
    <x v="5"/>
    <x v="0"/>
    <n v="0"/>
  </r>
  <r>
    <n v="53"/>
    <d v="2003-07-06T00:00:00"/>
    <s v="Sunday"/>
    <x v="2"/>
    <n v="3.1"/>
    <n v="0"/>
    <n v="31"/>
    <n v="41"/>
    <d v="1899-12-30T00:31:41"/>
    <d v="1899-12-30T00:10:13"/>
    <s v="R200303"/>
    <s v="N/A"/>
    <n v="5.8705944239873782"/>
    <n v="0"/>
    <m/>
    <m/>
    <d v="1899-12-30T04:27:47"/>
    <d v="1899-12-30T02:13:53"/>
    <m/>
    <n v="0"/>
    <n v="0"/>
    <d v="1899-12-30T04:27:47"/>
    <d v="1899-12-30T05:20:11"/>
    <d v="1899-12-30T02:13:53"/>
    <d v="1899-12-30T02:40:05"/>
    <n v="1717"/>
    <x v="2"/>
    <x v="0"/>
    <x v="5"/>
    <x v="0"/>
    <n v="0"/>
  </r>
  <r>
    <n v="54"/>
    <d v="2003-07-09T00:00:00"/>
    <s v="Wednesday"/>
    <x v="0"/>
    <n v="0.5"/>
    <n v="0"/>
    <n v="19"/>
    <n v="15"/>
    <d v="1899-12-30T00:19:15"/>
    <d v="1899-12-30T00:38:30"/>
    <s v="unk"/>
    <s v="Griskus Sprint"/>
    <n v="1.5584415584415596"/>
    <n v="0"/>
    <m/>
    <m/>
    <d v="1899-12-30T01:32:24"/>
    <d v="1899-12-30T00:46:12"/>
    <m/>
    <n v="0"/>
    <n v="0"/>
    <d v="1899-12-30T16:48:42"/>
    <d v="1899-12-30T17:41:06"/>
    <d v="1899-12-30T08:24:21"/>
    <d v="1899-12-30T08:50:33"/>
    <n v="3380"/>
    <x v="2"/>
    <x v="0"/>
    <x v="5"/>
    <x v="0"/>
    <n v="2"/>
  </r>
  <r>
    <n v="55"/>
    <d v="2003-07-09T00:00:00"/>
    <s v="Wednesday"/>
    <x v="1"/>
    <n v="11"/>
    <n v="0"/>
    <n v="38"/>
    <n v="19"/>
    <d v="1899-12-30T00:38:19"/>
    <d v="1899-12-30T00:03:29"/>
    <s v="unk"/>
    <s v="Griskus Sprint"/>
    <n v="17.224880382775133"/>
    <n v="0"/>
    <m/>
    <m/>
    <d v="1899-12-30T06:30:08"/>
    <d v="1899-12-30T03:15:04"/>
    <m/>
    <n v="0"/>
    <n v="0"/>
    <d v="1899-12-30T01:31:16"/>
    <d v="1899-12-30T02:23:40"/>
    <d v="1899-12-30T00:45:38"/>
    <d v="1899-12-30T01:11:50"/>
    <n v="292"/>
    <x v="2"/>
    <x v="0"/>
    <x v="5"/>
    <x v="0"/>
    <n v="0"/>
  </r>
  <r>
    <n v="56"/>
    <d v="2003-07-09T00:00:00"/>
    <s v="Wednesday"/>
    <x v="2"/>
    <n v="3.1"/>
    <n v="0"/>
    <n v="32"/>
    <n v="13"/>
    <d v="1899-12-30T00:32:13"/>
    <d v="1899-12-30T00:10:24"/>
    <s v="R200303"/>
    <s v="Griskus Sprint"/>
    <n v="5.7734092084842255"/>
    <n v="0"/>
    <m/>
    <m/>
    <d v="1899-12-30T04:32:17"/>
    <d v="1899-12-30T02:16:08"/>
    <m/>
    <n v="0"/>
    <n v="0"/>
    <d v="1899-12-30T04:32:17"/>
    <d v="1899-12-30T05:24:41"/>
    <d v="1899-12-30T02:16:08"/>
    <d v="1899-12-30T02:42:20"/>
    <n v="1862"/>
    <x v="2"/>
    <x v="0"/>
    <x v="5"/>
    <x v="0"/>
    <n v="0"/>
  </r>
  <r>
    <n v="57"/>
    <d v="2003-07-09T00:00:00"/>
    <d v="2003-07-09T00:00:00"/>
    <x v="3"/>
    <n v="1"/>
    <n v="0"/>
    <n v="2"/>
    <n v="36"/>
    <d v="1899-12-30T00:02:36"/>
    <d v="1899-12-30T00:02:36"/>
    <s v="unk"/>
    <s v="Griskus Sprint"/>
    <n v="23.076923076923094"/>
    <n v="0"/>
    <m/>
    <m/>
    <d v="1899-12-30T00:00:00"/>
    <d v="1899-12-30T00:00:00"/>
    <m/>
    <n v="0"/>
    <n v="0"/>
    <d v="1899-12-30T01:08:07"/>
    <d v="1899-12-30T02:00:31"/>
    <d v="1899-12-30T00:34:04"/>
    <d v="1899-12-30T01:00:16"/>
    <n v="57"/>
    <x v="2"/>
    <x v="0"/>
    <x v="5"/>
    <x v="0"/>
    <n v="0"/>
  </r>
  <r>
    <n v="58"/>
    <d v="2003-07-13T00:00:00"/>
    <s v="Sunday"/>
    <x v="2"/>
    <n v="2"/>
    <n v="0"/>
    <n v="19"/>
    <n v="23"/>
    <d v="1899-12-30T00:19:23"/>
    <d v="1899-12-30T00:09:41"/>
    <s v="R200304"/>
    <s v="N/A"/>
    <n v="6.1908856405846997"/>
    <n v="0"/>
    <m/>
    <m/>
    <d v="1899-12-30T04:13:55"/>
    <d v="1899-12-30T02:06:58"/>
    <m/>
    <n v="0"/>
    <n v="0"/>
    <d v="1899-12-30T04:13:55"/>
    <d v="1899-12-30T05:06:19"/>
    <d v="1899-12-30T02:06:58"/>
    <d v="1899-12-30T02:33:10"/>
    <n v="1262"/>
    <x v="2"/>
    <x v="0"/>
    <x v="5"/>
    <x v="12"/>
    <n v="3"/>
  </r>
  <r>
    <n v="59"/>
    <d v="2003-07-15T00:00:00"/>
    <s v="Tuesday"/>
    <x v="0"/>
    <n v="0.25"/>
    <n v="0"/>
    <n v="9"/>
    <n v="5"/>
    <d v="1899-12-30T00:09:05"/>
    <d v="1899-12-30T00:36:20"/>
    <s v="unk"/>
    <s v="N/A"/>
    <n v="1.651376146788992"/>
    <n v="0"/>
    <m/>
    <m/>
    <d v="1899-12-30T01:27:12"/>
    <d v="1899-12-30T00:43:36"/>
    <m/>
    <n v="0"/>
    <n v="0"/>
    <d v="1899-12-30T15:51:56"/>
    <d v="1899-12-30T16:44:20"/>
    <d v="1899-12-30T07:55:58"/>
    <d v="1899-12-30T08:22:10"/>
    <n v="3321"/>
    <x v="2"/>
    <x v="0"/>
    <x v="5"/>
    <x v="12"/>
    <n v="1"/>
  </r>
  <r>
    <n v="60"/>
    <d v="2003-07-15T00:00:00"/>
    <s v="Tuesday"/>
    <x v="1"/>
    <n v="7"/>
    <n v="0"/>
    <n v="31"/>
    <n v="2"/>
    <d v="1899-12-30T00:31:02"/>
    <d v="1899-12-30T00:04:26"/>
    <s v="unk"/>
    <s v="N/A"/>
    <n v="13.533834586466174"/>
    <n v="0"/>
    <m/>
    <m/>
    <d v="1899-12-30T08:16:32"/>
    <d v="1899-12-30T04:08:16"/>
    <m/>
    <n v="0"/>
    <n v="0"/>
    <d v="1899-12-30T01:56:09"/>
    <d v="1899-12-30T02:48:33"/>
    <d v="1899-12-30T00:58:05"/>
    <d v="1899-12-30T01:24:17"/>
    <n v="635"/>
    <x v="2"/>
    <x v="0"/>
    <x v="5"/>
    <x v="12"/>
    <n v="0"/>
  </r>
  <r>
    <n v="61"/>
    <d v="2003-07-15T00:00:00"/>
    <s v="Tuesday"/>
    <x v="2"/>
    <n v="3.1"/>
    <n v="0"/>
    <n v="34"/>
    <n v="59"/>
    <d v="1899-12-30T00:34:59"/>
    <d v="1899-12-30T00:11:17"/>
    <s v="R200304"/>
    <s v="N/A"/>
    <n v="5.3168175321581748"/>
    <n v="0"/>
    <m/>
    <m/>
    <d v="1899-12-30T04:55:40"/>
    <d v="1899-12-30T02:27:50"/>
    <m/>
    <n v="0"/>
    <n v="0"/>
    <d v="1899-12-30T04:55:40"/>
    <d v="1899-12-30T05:48:04"/>
    <d v="1899-12-30T02:27:50"/>
    <d v="1899-12-30T02:54:02"/>
    <n v="2407"/>
    <x v="2"/>
    <x v="0"/>
    <x v="5"/>
    <x v="12"/>
    <n v="0"/>
  </r>
  <r>
    <n v="62"/>
    <d v="2003-07-18T00:00:00"/>
    <s v="Friday"/>
    <x v="1"/>
    <n v="10.6"/>
    <n v="0"/>
    <n v="40"/>
    <n v="50"/>
    <d v="1899-12-30T00:40:50"/>
    <d v="1899-12-30T00:03:51"/>
    <s v="unk"/>
    <s v="N/A"/>
    <n v="15.575510204081644"/>
    <n v="0"/>
    <m/>
    <m/>
    <d v="1899-12-30T07:11:27"/>
    <d v="1899-12-30T03:35:43"/>
    <m/>
    <n v="0"/>
    <n v="0"/>
    <d v="1899-12-30T01:40:56"/>
    <d v="1899-12-30T02:33:20"/>
    <d v="1899-12-30T00:50:28"/>
    <d v="1899-12-30T01:16:40"/>
    <n v="416"/>
    <x v="2"/>
    <x v="0"/>
    <x v="5"/>
    <x v="12"/>
    <n v="2"/>
  </r>
  <r>
    <n v="63"/>
    <d v="2003-07-20T00:00:00"/>
    <s v="Sunday"/>
    <x v="2"/>
    <n v="2.25"/>
    <n v="0"/>
    <n v="25"/>
    <n v="0"/>
    <d v="1899-12-30T00:25:00"/>
    <d v="1899-12-30T00:11:07"/>
    <s v="R200304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2"/>
    <x v="0"/>
    <x v="5"/>
    <x v="13"/>
    <n v="1"/>
  </r>
  <r>
    <n v="64"/>
    <d v="2003-07-21T00:00:00"/>
    <s v="Monday"/>
    <x v="2"/>
    <n v="3"/>
    <n v="0"/>
    <n v="28"/>
    <n v="45"/>
    <d v="1899-12-30T00:28:45"/>
    <d v="1899-12-30T00:09:35"/>
    <s v="R200304"/>
    <s v="Treadmill"/>
    <n v="6.2608695652173951"/>
    <n v="0"/>
    <m/>
    <m/>
    <d v="1899-12-30T04:11:05"/>
    <d v="1899-12-30T02:05:33"/>
    <m/>
    <n v="0"/>
    <n v="0"/>
    <d v="1899-12-30T04:11:05"/>
    <d v="1899-12-30T05:03:29"/>
    <d v="1899-12-30T02:05:33"/>
    <d v="1899-12-30T02:31:45"/>
    <n v="1180"/>
    <x v="2"/>
    <x v="0"/>
    <x v="5"/>
    <x v="13"/>
    <n v="0"/>
  </r>
  <r>
    <n v="65"/>
    <d v="2003-07-22T00:00:00"/>
    <s v="Tues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x v="5"/>
    <x v="13"/>
    <n v="0"/>
  </r>
  <r>
    <n v="66"/>
    <d v="2003-07-22T00:00:00"/>
    <s v="Tuesday"/>
    <x v="2"/>
    <n v="1"/>
    <n v="0"/>
    <n v="8"/>
    <n v="45"/>
    <d v="1899-12-30T00:08:45"/>
    <d v="1899-12-30T00:08:45"/>
    <s v="R200304"/>
    <s v="Treadmill"/>
    <n v="6.8571428571428621"/>
    <n v="0"/>
    <m/>
    <m/>
    <d v="1899-12-30T03:49:15"/>
    <d v="1899-12-30T01:54:37"/>
    <m/>
    <n v="0"/>
    <n v="0"/>
    <d v="1899-12-30T03:49:15"/>
    <d v="1899-12-30T04:41:39"/>
    <d v="1899-12-30T01:54:37"/>
    <d v="1899-12-30T02:20:50"/>
    <n v="861"/>
    <x v="2"/>
    <x v="0"/>
    <x v="5"/>
    <x v="13"/>
    <n v="0"/>
  </r>
  <r>
    <n v="67"/>
    <d v="2003-07-23T00:00:00"/>
    <s v="Wednes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x v="5"/>
    <x v="13"/>
    <n v="0"/>
  </r>
  <r>
    <n v="68"/>
    <d v="2003-07-24T00:00:00"/>
    <s v="Thursday"/>
    <x v="2"/>
    <n v="3"/>
    <n v="0"/>
    <n v="27"/>
    <n v="5"/>
    <d v="1899-12-30T00:27:05"/>
    <d v="1899-12-30T00:09:02"/>
    <s v="R200304"/>
    <s v="N/A"/>
    <n v="6.646153846153851"/>
    <n v="0"/>
    <m/>
    <m/>
    <d v="1899-12-30T03:56:32"/>
    <d v="1899-12-30T01:58:16"/>
    <m/>
    <n v="0"/>
    <n v="0"/>
    <d v="1899-12-30T03:56:32"/>
    <d v="1899-12-30T04:48:56"/>
    <d v="1899-12-30T01:58:16"/>
    <d v="1899-12-30T02:24:28"/>
    <n v="911"/>
    <x v="2"/>
    <x v="0"/>
    <x v="5"/>
    <x v="13"/>
    <n v="0"/>
  </r>
  <r>
    <n v="69"/>
    <d v="2003-07-25T00:00:00"/>
    <s v="Fri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x v="5"/>
    <x v="13"/>
    <n v="0"/>
  </r>
  <r>
    <n v="70"/>
    <d v="2003-07-25T00:00:00"/>
    <s v="Friday"/>
    <x v="2"/>
    <n v="1"/>
    <n v="0"/>
    <n v="7"/>
    <n v="10"/>
    <d v="1899-12-30T00:07:10"/>
    <d v="1899-12-30T00:07:10"/>
    <s v="R200304"/>
    <s v="Treadmill"/>
    <n v="8.3720930232558199"/>
    <n v="0"/>
    <m/>
    <m/>
    <d v="1899-12-30T03:07:46"/>
    <d v="1899-12-30T01:33:53"/>
    <m/>
    <n v="0"/>
    <n v="0"/>
    <d v="1899-12-30T03:07:46"/>
    <d v="1899-12-30T04:00:10"/>
    <d v="1899-12-30T01:33:53"/>
    <d v="1899-12-30T02:00:05"/>
    <n v="791"/>
    <x v="2"/>
    <x v="0"/>
    <x v="5"/>
    <x v="13"/>
    <n v="0"/>
  </r>
  <r>
    <n v="71"/>
    <d v="2003-07-27T00:00:00"/>
    <s v="Sunday"/>
    <x v="1"/>
    <n v="10.6"/>
    <n v="0"/>
    <n v="37"/>
    <n v="59"/>
    <d v="1899-12-30T00:37:59"/>
    <d v="1899-12-30T00:03:35"/>
    <s v="unk"/>
    <s v="N/A"/>
    <n v="16.74418604651164"/>
    <n v="0"/>
    <m/>
    <m/>
    <d v="1899-12-30T06:41:20"/>
    <d v="1899-12-30T03:20:40"/>
    <m/>
    <n v="0"/>
    <n v="0"/>
    <d v="1899-12-30T01:33:53"/>
    <d v="1899-12-30T02:26:17"/>
    <d v="1899-12-30T00:46:57"/>
    <d v="1899-12-30T01:13:09"/>
    <n v="324"/>
    <x v="2"/>
    <x v="0"/>
    <x v="5"/>
    <x v="14"/>
    <n v="1"/>
  </r>
  <r>
    <n v="72"/>
    <d v="2003-07-29T00:00:00"/>
    <s v="Tuesday"/>
    <x v="2"/>
    <n v="3.5"/>
    <n v="0"/>
    <n v="37"/>
    <n v="29"/>
    <d v="1899-12-30T00:37:29"/>
    <d v="1899-12-30T00:10:43"/>
    <s v="R200304"/>
    <s v="N/A"/>
    <n v="5.6024899955535838"/>
    <n v="0"/>
    <m/>
    <m/>
    <d v="1899-12-30T04:40:35"/>
    <d v="1899-12-30T02:20:18"/>
    <m/>
    <n v="0"/>
    <n v="0"/>
    <d v="1899-12-30T04:40:35"/>
    <d v="1899-12-30T05:32:59"/>
    <d v="1899-12-30T02:20:18"/>
    <d v="1899-12-30T02:46:30"/>
    <n v="2068"/>
    <x v="2"/>
    <x v="0"/>
    <x v="5"/>
    <x v="14"/>
    <n v="1"/>
  </r>
  <r>
    <n v="73"/>
    <d v="2003-07-30T00:00:00"/>
    <s v="Wednesday"/>
    <x v="0"/>
    <n v="0.25"/>
    <n v="0"/>
    <n v="7"/>
    <n v="17"/>
    <d v="1899-12-30T00:07:17"/>
    <d v="1899-12-30T00:29:08"/>
    <s v="unk"/>
    <s v="N/A"/>
    <n v="2.0594965675057222"/>
    <n v="0"/>
    <m/>
    <m/>
    <d v="1899-12-30T01:09:55"/>
    <d v="1899-12-30T00:34:58"/>
    <m/>
    <n v="0"/>
    <n v="0"/>
    <d v="1899-12-30T12:43:18"/>
    <d v="1899-12-30T13:35:42"/>
    <d v="1899-12-30T06:21:39"/>
    <d v="1899-12-30T06:47:51"/>
    <n v="3129"/>
    <x v="2"/>
    <x v="0"/>
    <x v="5"/>
    <x v="14"/>
    <n v="0"/>
  </r>
  <r>
    <n v="74"/>
    <d v="2003-07-30T00:00:00"/>
    <s v="Wednesday"/>
    <x v="1"/>
    <n v="7"/>
    <n v="0"/>
    <n v="34"/>
    <n v="56"/>
    <d v="1899-12-30T00:34:56"/>
    <d v="1899-12-30T00:04:59"/>
    <s v="unk"/>
    <s v="N/A"/>
    <n v="12.022900763358788"/>
    <n v="0"/>
    <m/>
    <m/>
    <d v="1899-12-30T09:18:56"/>
    <d v="1899-12-30T04:39:28"/>
    <m/>
    <n v="0"/>
    <n v="0"/>
    <d v="1899-12-30T02:10:45"/>
    <d v="1899-12-30T03:03:09"/>
    <d v="1899-12-30T01:05:23"/>
    <d v="1899-12-30T01:31:35"/>
    <n v="724"/>
    <x v="2"/>
    <x v="0"/>
    <x v="5"/>
    <x v="14"/>
    <n v="0"/>
  </r>
  <r>
    <n v="75"/>
    <d v="2003-07-31T00:00:00"/>
    <s v="Thursday"/>
    <x v="1"/>
    <n v="6.76"/>
    <n v="0"/>
    <n v="26"/>
    <n v="12"/>
    <d v="1899-12-30T00:26:12"/>
    <d v="1899-12-30T00:03:53"/>
    <s v="unk"/>
    <s v="N/A"/>
    <n v="15.480916030534363"/>
    <n v="0"/>
    <m/>
    <m/>
    <d v="1899-12-30T07:14:05"/>
    <d v="1899-12-30T03:37:02"/>
    <m/>
    <n v="0"/>
    <n v="0"/>
    <d v="1899-12-30T01:41:33"/>
    <d v="1899-12-30T02:33:57"/>
    <d v="1899-12-30T00:50:46"/>
    <d v="1899-12-30T01:16:58"/>
    <n v="425"/>
    <x v="2"/>
    <x v="0"/>
    <x v="5"/>
    <x v="14"/>
    <n v="0"/>
  </r>
  <r>
    <n v="76"/>
    <d v="2003-08-01T00:00:00"/>
    <s v="Friday"/>
    <x v="0"/>
    <n v="0.5"/>
    <n v="0"/>
    <n v="16"/>
    <n v="55"/>
    <d v="1899-12-30T00:16:55"/>
    <d v="1899-12-30T00:33:50"/>
    <s v="unk"/>
    <s v="N/A"/>
    <n v="1.7733990147783265"/>
    <n v="0"/>
    <m/>
    <m/>
    <d v="1899-12-30T01:21:12"/>
    <d v="1899-12-30T00:40:36"/>
    <m/>
    <n v="0"/>
    <n v="0"/>
    <d v="1899-12-30T14:46:26"/>
    <d v="1899-12-30T15:38:50"/>
    <d v="1899-12-30T07:23:13"/>
    <d v="1899-12-30T07:49:25"/>
    <n v="3229"/>
    <x v="2"/>
    <x v="4"/>
    <x v="6"/>
    <x v="14"/>
    <n v="0"/>
  </r>
  <r>
    <n v="77"/>
    <d v="2003-08-01T00:00:00"/>
    <s v="Friday"/>
    <x v="1"/>
    <n v="10"/>
    <n v="0"/>
    <n v="34"/>
    <n v="7"/>
    <d v="1899-12-30T00:34:07"/>
    <d v="1899-12-30T00:03:25"/>
    <s v="unk"/>
    <s v="N/A"/>
    <n v="17.586712261846621"/>
    <n v="0"/>
    <m/>
    <m/>
    <d v="1899-12-30T06:22:06"/>
    <d v="1899-12-30T03:11:03"/>
    <m/>
    <n v="0"/>
    <n v="0"/>
    <d v="1899-12-30T01:29:23"/>
    <d v="1899-12-30T02:21:47"/>
    <d v="1899-12-30T00:44:42"/>
    <d v="1899-12-30T01:10:54"/>
    <n v="273"/>
    <x v="2"/>
    <x v="4"/>
    <x v="6"/>
    <x v="14"/>
    <n v="0"/>
  </r>
  <r>
    <n v="78"/>
    <d v="2003-08-01T00:00:00"/>
    <s v="Friday"/>
    <x v="2"/>
    <n v="3.1"/>
    <n v="0"/>
    <n v="36"/>
    <n v="22"/>
    <d v="1899-12-30T00:36:22"/>
    <d v="1899-12-30T00:11:44"/>
    <s v="R200304"/>
    <s v="N/A"/>
    <n v="5.1145737855178783"/>
    <n v="0"/>
    <m/>
    <m/>
    <d v="1899-12-30T05:07:21"/>
    <d v="1899-12-30T02:33:41"/>
    <m/>
    <n v="0"/>
    <n v="0"/>
    <d v="1899-12-30T05:07:21"/>
    <d v="1899-12-30T05:59:45"/>
    <d v="1899-12-30T02:33:41"/>
    <d v="1899-12-30T02:59:53"/>
    <n v="2595"/>
    <x v="2"/>
    <x v="4"/>
    <x v="6"/>
    <x v="14"/>
    <n v="0"/>
  </r>
  <r>
    <n v="79"/>
    <d v="2003-08-03T00:00:00"/>
    <s v="Sunday"/>
    <x v="2"/>
    <n v="2.5"/>
    <n v="0"/>
    <n v="24"/>
    <n v="19"/>
    <d v="1899-12-30T00:24:19"/>
    <d v="1899-12-30T00:09:44"/>
    <s v="unk"/>
    <s v="Treadmill"/>
    <n v="6.1686086360520953"/>
    <n v="0"/>
    <m/>
    <m/>
    <d v="1899-12-30T04:14:50"/>
    <d v="1899-12-30T02:07:25"/>
    <m/>
    <n v="0"/>
    <n v="0"/>
    <d v="1899-12-30T04:14:50"/>
    <d v="1899-12-30T05:07:14"/>
    <d v="1899-12-30T02:07:25"/>
    <d v="1899-12-30T02:33:37"/>
    <n v="1294"/>
    <x v="2"/>
    <x v="4"/>
    <x v="6"/>
    <x v="15"/>
    <n v="1"/>
  </r>
  <r>
    <n v="80"/>
    <d v="2003-08-04T00:00:00"/>
    <s v="Monday"/>
    <x v="0"/>
    <n v="0.25"/>
    <n v="0"/>
    <n v="7"/>
    <n v="22"/>
    <d v="1899-12-30T00:07:22"/>
    <d v="1899-12-30T00:29:28"/>
    <s v="unk"/>
    <s v="N/A"/>
    <n v="2.0361990950226261"/>
    <n v="0"/>
    <m/>
    <m/>
    <d v="1899-12-30T01:10:43"/>
    <d v="1899-12-30T00:35:22"/>
    <m/>
    <n v="0"/>
    <n v="0"/>
    <d v="1899-12-30T12:52:02"/>
    <d v="1899-12-30T13:44:26"/>
    <d v="1899-12-30T06:26:01"/>
    <d v="1899-12-30T06:52:13"/>
    <n v="3131"/>
    <x v="2"/>
    <x v="4"/>
    <x v="6"/>
    <x v="15"/>
    <n v="0"/>
  </r>
  <r>
    <n v="81"/>
    <d v="2003-08-04T00:00:00"/>
    <s v="Monday"/>
    <x v="1"/>
    <n v="15.63"/>
    <n v="1"/>
    <n v="8"/>
    <n v="6"/>
    <d v="1899-12-30T01:08:06"/>
    <d v="1899-12-30T00:04:21"/>
    <s v="unk"/>
    <s v="N/A"/>
    <n v="13.770925110132168"/>
    <n v="0"/>
    <m/>
    <m/>
    <d v="1899-12-30T08:07:59"/>
    <d v="1899-12-30T04:04:00"/>
    <m/>
    <n v="0"/>
    <n v="0"/>
    <d v="1899-12-30T01:54:09"/>
    <d v="1899-12-30T02:46:33"/>
    <d v="1899-12-30T00:57:05"/>
    <d v="1899-12-30T01:23:17"/>
    <n v="611"/>
    <x v="2"/>
    <x v="4"/>
    <x v="6"/>
    <x v="15"/>
    <n v="0"/>
  </r>
  <r>
    <n v="82"/>
    <d v="2003-08-06T00:00:00"/>
    <s v="Wednesday"/>
    <x v="1"/>
    <n v="25"/>
    <n v="1"/>
    <n v="47"/>
    <n v="10"/>
    <d v="1899-12-30T01:47:10"/>
    <d v="1899-12-30T00:04:17"/>
    <s v="unk"/>
    <s v="N/A"/>
    <n v="13.996889580093324"/>
    <n v="0"/>
    <m/>
    <m/>
    <d v="1899-12-30T08:00:06"/>
    <d v="1899-12-30T04:00:03"/>
    <m/>
    <n v="0"/>
    <n v="0"/>
    <d v="1899-12-30T01:52:19"/>
    <d v="1899-12-30T02:44:43"/>
    <d v="1899-12-30T00:56:09"/>
    <d v="1899-12-30T01:22:21"/>
    <n v="597"/>
    <x v="2"/>
    <x v="4"/>
    <x v="6"/>
    <x v="15"/>
    <n v="1"/>
  </r>
  <r>
    <n v="83"/>
    <d v="2003-08-07T00:00:00"/>
    <s v="Thursday"/>
    <x v="2"/>
    <n v="5"/>
    <n v="0"/>
    <n v="51"/>
    <n v="51"/>
    <d v="1899-12-30T00:51:51"/>
    <d v="1899-12-30T00:10:22"/>
    <s v="R200304"/>
    <s v="N/A"/>
    <n v="5.7859209257473525"/>
    <n v="0"/>
    <m/>
    <m/>
    <d v="1899-12-30T04:31:42"/>
    <d v="1899-12-30T02:15:51"/>
    <m/>
    <n v="0"/>
    <n v="0"/>
    <d v="1899-12-30T04:31:42"/>
    <d v="1899-12-30T05:24:06"/>
    <d v="1899-12-30T02:15:51"/>
    <d v="1899-12-30T02:42:03"/>
    <n v="1843"/>
    <x v="2"/>
    <x v="4"/>
    <x v="6"/>
    <x v="15"/>
    <n v="0"/>
  </r>
  <r>
    <n v="84"/>
    <d v="2003-08-10T00:00:00"/>
    <s v="Sunday"/>
    <x v="0"/>
    <n v="0.5"/>
    <n v="0"/>
    <n v="19"/>
    <n v="54"/>
    <d v="1899-12-30T00:19:54"/>
    <d v="1899-12-30T00:39:48"/>
    <s v="unk"/>
    <s v="N/A"/>
    <n v="1.5075376884422123"/>
    <n v="0"/>
    <m/>
    <m/>
    <d v="1899-12-30T01:35:31"/>
    <d v="1899-12-30T00:47:46"/>
    <m/>
    <n v="0"/>
    <n v="0"/>
    <d v="1899-12-30T17:22:46"/>
    <d v="1899-12-30T18:15:10"/>
    <d v="1899-12-30T08:41:23"/>
    <d v="1899-12-30T09:07:35"/>
    <n v="3414"/>
    <x v="2"/>
    <x v="4"/>
    <x v="6"/>
    <x v="16"/>
    <n v="2"/>
  </r>
  <r>
    <n v="85"/>
    <d v="2003-08-10T00:00:00"/>
    <s v="Sunday"/>
    <x v="1"/>
    <n v="12.5"/>
    <n v="0"/>
    <n v="37"/>
    <n v="20"/>
    <d v="1899-12-30T00:37:20"/>
    <d v="1899-12-30T00:02:59"/>
    <s v="unk"/>
    <s v="N/A"/>
    <n v="20.08928571428573"/>
    <n v="0"/>
    <m/>
    <m/>
    <d v="1899-12-30T05:34:30"/>
    <d v="1899-12-30T02:47:15"/>
    <m/>
    <n v="0"/>
    <n v="0"/>
    <d v="1899-12-30T01:18:15"/>
    <d v="1899-12-30T02:10:39"/>
    <d v="1899-12-30T00:39:08"/>
    <d v="1899-12-30T01:05:20"/>
    <n v="189"/>
    <x v="2"/>
    <x v="4"/>
    <x v="6"/>
    <x v="16"/>
    <n v="0"/>
  </r>
  <r>
    <n v="86"/>
    <d v="2003-08-10T00:00:00"/>
    <s v="Sunday"/>
    <x v="2"/>
    <n v="3.5"/>
    <n v="0"/>
    <n v="33"/>
    <n v="41"/>
    <d v="1899-12-30T00:33:41"/>
    <d v="1899-12-30T00:09:37"/>
    <s v="R200304"/>
    <s v="N/A"/>
    <n v="6.2345373577436964"/>
    <n v="0"/>
    <m/>
    <m/>
    <d v="1899-12-30T04:12:09"/>
    <d v="1899-12-30T02:06:04"/>
    <m/>
    <n v="0"/>
    <n v="0"/>
    <d v="1899-12-30T04:12:09"/>
    <d v="1899-12-30T05:04:33"/>
    <d v="1899-12-30T02:06:04"/>
    <d v="1899-12-30T02:32:16"/>
    <n v="1208"/>
    <x v="2"/>
    <x v="4"/>
    <x v="6"/>
    <x v="16"/>
    <n v="0"/>
  </r>
  <r>
    <n v="87"/>
    <d v="2003-08-13T00:00:00"/>
    <s v="Wednesday"/>
    <x v="1"/>
    <n v="10.5"/>
    <n v="0"/>
    <n v="36"/>
    <n v="53"/>
    <d v="1899-12-30T00:36:53"/>
    <d v="1899-12-30T00:03:31"/>
    <s v="unk"/>
    <s v="N/A"/>
    <n v="17.08088567555356"/>
    <n v="0"/>
    <m/>
    <m/>
    <d v="1899-12-30T06:33:25"/>
    <d v="1899-12-30T03:16:43"/>
    <m/>
    <n v="0"/>
    <n v="0"/>
    <d v="1899-12-30T01:32:02"/>
    <d v="1899-12-30T02:24:26"/>
    <d v="1899-12-30T00:46:01"/>
    <d v="1899-12-30T01:12:13"/>
    <n v="301"/>
    <x v="2"/>
    <x v="4"/>
    <x v="6"/>
    <x v="16"/>
    <n v="2"/>
  </r>
  <r>
    <n v="88"/>
    <d v="2003-08-14T00:00:00"/>
    <s v="Thursday"/>
    <x v="2"/>
    <n v="3.5"/>
    <n v="0"/>
    <n v="38"/>
    <n v="4"/>
    <d v="1899-12-30T00:38:04"/>
    <d v="1899-12-30T00:10:53"/>
    <s v="R200302"/>
    <s v="N/A"/>
    <n v="5.516637478108585"/>
    <n v="0"/>
    <m/>
    <m/>
    <d v="1899-12-30T04:44:57"/>
    <d v="1899-12-30T02:22:29"/>
    <m/>
    <n v="0"/>
    <n v="0"/>
    <d v="1899-12-30T04:44:57"/>
    <d v="1899-12-30T05:37:21"/>
    <d v="1899-12-30T02:22:29"/>
    <d v="1899-12-30T02:48:41"/>
    <n v="2182"/>
    <x v="2"/>
    <x v="4"/>
    <x v="6"/>
    <x v="16"/>
    <n v="0"/>
  </r>
  <r>
    <n v="89"/>
    <d v="2003-08-16T00:00:00"/>
    <s v="Saturday"/>
    <x v="0"/>
    <n v="0.28999999999999998"/>
    <n v="0"/>
    <n v="10"/>
    <n v="14"/>
    <d v="1899-12-30T00:10:14"/>
    <d v="1899-12-30T00:35:17"/>
    <s v="unk"/>
    <s v="N/A"/>
    <n v="1.700325732899024"/>
    <n v="0"/>
    <m/>
    <m/>
    <d v="1899-12-30T01:24:41"/>
    <d v="1899-12-30T00:42:21"/>
    <m/>
    <n v="0"/>
    <n v="0"/>
    <d v="1899-12-30T15:24:32"/>
    <d v="1899-12-30T16:16:56"/>
    <d v="1899-12-30T07:42:16"/>
    <d v="1899-12-30T08:08:28"/>
    <n v="3280"/>
    <x v="2"/>
    <x v="4"/>
    <x v="6"/>
    <x v="16"/>
    <n v="1"/>
  </r>
  <r>
    <n v="90"/>
    <d v="2003-08-16T00:00:00"/>
    <s v="Saturday"/>
    <x v="1"/>
    <n v="12"/>
    <n v="0"/>
    <n v="44"/>
    <n v="31"/>
    <d v="1899-12-30T00:44:31"/>
    <d v="1899-12-30T00:03:43"/>
    <s v="unk"/>
    <s v="N/A"/>
    <n v="16.173717708723341"/>
    <n v="0"/>
    <m/>
    <m/>
    <d v="1899-12-30T06:55:29"/>
    <d v="1899-12-30T03:27:45"/>
    <m/>
    <n v="0"/>
    <n v="0"/>
    <d v="1899-12-30T01:37:12"/>
    <d v="1899-12-30T02:29:36"/>
    <d v="1899-12-30T00:48:36"/>
    <d v="1899-12-30T01:14:48"/>
    <n v="365"/>
    <x v="2"/>
    <x v="4"/>
    <x v="6"/>
    <x v="16"/>
    <n v="0"/>
  </r>
  <r>
    <n v="91"/>
    <d v="2003-08-16T00:00:00"/>
    <s v="Saturday"/>
    <x v="2"/>
    <n v="3.1"/>
    <n v="0"/>
    <n v="37"/>
    <n v="16"/>
    <d v="1899-12-30T00:37:16"/>
    <d v="1899-12-30T00:12:01"/>
    <s v="R200302"/>
    <s v="N/A"/>
    <n v="4.9910554561717388"/>
    <n v="0"/>
    <m/>
    <m/>
    <d v="1899-12-30T05:14:58"/>
    <d v="1899-12-30T02:37:29"/>
    <m/>
    <n v="0"/>
    <n v="0"/>
    <d v="1899-12-30T05:14:58"/>
    <d v="1899-12-30T06:07:22"/>
    <d v="1899-12-30T02:37:29"/>
    <d v="1899-12-30T03:03:41"/>
    <n v="2706"/>
    <x v="2"/>
    <x v="4"/>
    <x v="6"/>
    <x v="16"/>
    <n v="0"/>
  </r>
  <r>
    <n v="92"/>
    <d v="2003-08-18T00:00:00"/>
    <s v="Monday"/>
    <x v="0"/>
    <n v="0.25"/>
    <n v="0"/>
    <n v="10"/>
    <n v="55"/>
    <d v="1899-12-30T00:10:55"/>
    <d v="1899-12-30T00:43:40"/>
    <s v="unk"/>
    <s v="N/A"/>
    <n v="1.3740458015267187"/>
    <n v="0"/>
    <m/>
    <m/>
    <d v="1899-12-30T01:44:48"/>
    <d v="1899-12-30T00:52:24"/>
    <m/>
    <n v="0"/>
    <n v="0"/>
    <d v="1899-12-30T19:04:04"/>
    <d v="1899-12-30T19:56:28"/>
    <d v="1899-12-30T09:32:02"/>
    <d v="1899-12-30T09:58:14"/>
    <n v="3483"/>
    <x v="2"/>
    <x v="4"/>
    <x v="6"/>
    <x v="17"/>
    <n v="1"/>
  </r>
  <r>
    <n v="93"/>
    <d v="2003-08-20T00:00:00"/>
    <s v="Wednesday"/>
    <x v="2"/>
    <n v="4.125"/>
    <n v="0"/>
    <n v="49"/>
    <n v="53"/>
    <d v="1899-12-30T00:49:53"/>
    <d v="1899-12-30T00:12:06"/>
    <s v="R200304"/>
    <s v="N/A"/>
    <n v="4.9615770130304089"/>
    <n v="0"/>
    <m/>
    <m/>
    <d v="1899-12-30T05:16:50"/>
    <d v="1899-12-30T02:38:25"/>
    <m/>
    <n v="0"/>
    <n v="0"/>
    <d v="1899-12-30T05:16:50"/>
    <d v="1899-12-30T06:09:14"/>
    <d v="1899-12-30T02:38:25"/>
    <d v="1899-12-30T03:04:37"/>
    <n v="2722"/>
    <x v="2"/>
    <x v="4"/>
    <x v="6"/>
    <x v="17"/>
    <n v="1"/>
  </r>
  <r>
    <n v="94"/>
    <d v="2003-08-21T00:00:00"/>
    <s v="Thursday"/>
    <x v="2"/>
    <n v="4.125"/>
    <n v="0"/>
    <n v="45"/>
    <n v="48"/>
    <d v="1899-12-30T00:45:48"/>
    <d v="1899-12-30T00:11:06"/>
    <s v="R200304"/>
    <s v="N/A"/>
    <n v="5.4039301310043717"/>
    <n v="0"/>
    <m/>
    <m/>
    <d v="1899-12-30T04:50:54"/>
    <d v="1899-12-30T02:25:27"/>
    <m/>
    <n v="0"/>
    <n v="0"/>
    <d v="1899-12-30T04:50:54"/>
    <d v="1899-12-30T05:43:18"/>
    <d v="1899-12-30T02:25:27"/>
    <d v="1899-12-30T02:51:39"/>
    <n v="2311"/>
    <x v="2"/>
    <x v="4"/>
    <x v="6"/>
    <x v="17"/>
    <n v="0"/>
  </r>
  <r>
    <n v="95"/>
    <d v="2003-08-22T00:00:00"/>
    <s v="Friday"/>
    <x v="1"/>
    <n v="10.5"/>
    <n v="0"/>
    <n v="41"/>
    <n v="44"/>
    <d v="1899-12-30T00:41:44"/>
    <d v="1899-12-30T00:03:58"/>
    <s v="unk"/>
    <s v="N/A"/>
    <n v="15.095846645367423"/>
    <n v="0"/>
    <m/>
    <m/>
    <d v="1899-12-30T07:25:09"/>
    <d v="1899-12-30T03:42:35"/>
    <m/>
    <n v="0"/>
    <n v="0"/>
    <d v="1899-12-30T01:44:08"/>
    <d v="1899-12-30T02:36:32"/>
    <d v="1899-12-30T00:52:04"/>
    <d v="1899-12-30T01:18:16"/>
    <n v="463"/>
    <x v="2"/>
    <x v="4"/>
    <x v="6"/>
    <x v="17"/>
    <n v="0"/>
  </r>
  <r>
    <n v="96"/>
    <d v="2003-08-23T00:00:00"/>
    <s v="Saturday"/>
    <x v="2"/>
    <n v="2.125"/>
    <n v="0"/>
    <n v="20"/>
    <n v="10"/>
    <d v="1899-12-30T00:20:10"/>
    <d v="1899-12-30T00:09:29"/>
    <s v="R200304"/>
    <s v="Treadmill"/>
    <n v="6.3223140495867813"/>
    <n v="0"/>
    <m/>
    <m/>
    <d v="1899-12-30T04:08:39"/>
    <d v="1899-12-30T02:04:19"/>
    <m/>
    <n v="0"/>
    <n v="0"/>
    <d v="1899-12-30T04:08:39"/>
    <d v="1899-12-30T05:01:03"/>
    <d v="1899-12-30T02:04:19"/>
    <d v="1899-12-30T02:30:31"/>
    <n v="1114"/>
    <x v="2"/>
    <x v="4"/>
    <x v="6"/>
    <x v="17"/>
    <n v="0"/>
  </r>
  <r>
    <n v="97"/>
    <d v="2003-08-24T00:00:00"/>
    <s v="Sunday"/>
    <x v="1"/>
    <n v="25"/>
    <n v="1"/>
    <n v="56"/>
    <n v="27"/>
    <d v="1899-12-30T01:56:27"/>
    <d v="1899-12-30T00:04:39"/>
    <s v="unk"/>
    <s v="N/A"/>
    <n v="12.881064834693012"/>
    <n v="0"/>
    <m/>
    <m/>
    <d v="1899-12-30T08:41:42"/>
    <d v="1899-12-30T04:20:51"/>
    <m/>
    <n v="0"/>
    <n v="0"/>
    <d v="1899-12-30T02:02:02"/>
    <d v="1899-12-30T02:54:26"/>
    <d v="1899-12-30T01:01:01"/>
    <d v="1899-12-30T01:27:13"/>
    <n v="695"/>
    <x v="2"/>
    <x v="4"/>
    <x v="6"/>
    <x v="18"/>
    <n v="0"/>
  </r>
  <r>
    <n v="98"/>
    <d v="2003-08-26T00:00:00"/>
    <s v="Tuesday"/>
    <x v="2"/>
    <n v="3.5"/>
    <n v="0"/>
    <n v="35"/>
    <n v="39"/>
    <d v="1899-12-30T00:35:39"/>
    <d v="1899-12-30T00:10:11"/>
    <s v="R200304"/>
    <s v="N/A"/>
    <n v="5.8906030855540026"/>
    <n v="0"/>
    <m/>
    <m/>
    <d v="1899-12-30T04:26:52"/>
    <d v="1899-12-30T02:13:26"/>
    <m/>
    <n v="0"/>
    <n v="0"/>
    <d v="1899-12-30T04:26:52"/>
    <d v="1899-12-30T05:19:16"/>
    <d v="1899-12-30T02:13:26"/>
    <d v="1899-12-30T02:39:38"/>
    <n v="1689"/>
    <x v="2"/>
    <x v="4"/>
    <x v="6"/>
    <x v="18"/>
    <n v="1"/>
  </r>
  <r>
    <n v="99"/>
    <d v="2003-08-27T00:00:00"/>
    <s v="Wednesday"/>
    <x v="1"/>
    <n v="15"/>
    <n v="0"/>
    <n v="51"/>
    <n v="58"/>
    <d v="1899-12-30T00:51:58"/>
    <d v="1899-12-30T00:03:28"/>
    <s v="unk"/>
    <s v="N/A"/>
    <n v="17.318794098781279"/>
    <n v="0"/>
    <m/>
    <m/>
    <d v="1899-12-30T06:28:01"/>
    <d v="1899-12-30T03:14:01"/>
    <m/>
    <n v="0"/>
    <n v="0"/>
    <d v="1899-12-30T01:30:46"/>
    <d v="1899-12-30T02:23:10"/>
    <d v="1899-12-30T00:45:23"/>
    <d v="1899-12-30T01:11:35"/>
    <n v="282"/>
    <x v="2"/>
    <x v="4"/>
    <x v="6"/>
    <x v="18"/>
    <n v="0"/>
  </r>
  <r>
    <n v="100"/>
    <d v="2003-08-28T00:00:00"/>
    <s v="Thursday"/>
    <x v="2"/>
    <n v="5"/>
    <n v="0"/>
    <n v="50"/>
    <n v="48"/>
    <d v="1899-12-30T00:50:48"/>
    <d v="1899-12-30T00:10:10"/>
    <s v="R200304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2"/>
    <x v="4"/>
    <x v="6"/>
    <x v="18"/>
    <n v="0"/>
  </r>
  <r>
    <n v="101"/>
    <d v="2003-08-29T00:00:00"/>
    <s v="Friday"/>
    <x v="1"/>
    <n v="10.5"/>
    <n v="0"/>
    <n v="46"/>
    <n v="50"/>
    <d v="1899-12-30T00:46:50"/>
    <d v="1899-12-30T00:04:28"/>
    <s v="unk"/>
    <s v="N/A"/>
    <n v="13.451957295373676"/>
    <n v="0"/>
    <m/>
    <m/>
    <d v="1899-12-30T08:19:33"/>
    <d v="1899-12-30T04:09:47"/>
    <m/>
    <n v="0"/>
    <n v="0"/>
    <d v="1899-12-30T01:56:52"/>
    <d v="1899-12-30T02:49:16"/>
    <d v="1899-12-30T00:58:26"/>
    <d v="1899-12-30T01:24:38"/>
    <n v="643"/>
    <x v="2"/>
    <x v="4"/>
    <x v="6"/>
    <x v="18"/>
    <n v="0"/>
  </r>
  <r>
    <n v="102"/>
    <d v="2003-08-30T00:00:00"/>
    <s v="Saturday"/>
    <x v="2"/>
    <n v="3.1"/>
    <n v="0"/>
    <n v="26"/>
    <n v="14"/>
    <d v="1899-12-30T00:26:14"/>
    <d v="1899-12-30T00:08:28"/>
    <s v="R200304"/>
    <s v="Young Life 5k"/>
    <n v="7.0902160101651894"/>
    <n v="0"/>
    <m/>
    <m/>
    <d v="1899-12-30T03:41:43"/>
    <d v="1899-12-30T01:50:51"/>
    <m/>
    <n v="0"/>
    <n v="0"/>
    <d v="1899-12-30T03:41:43"/>
    <d v="1899-12-30T04:34:07"/>
    <d v="1899-12-30T01:50:51"/>
    <d v="1899-12-30T02:17:03"/>
    <n v="828"/>
    <x v="2"/>
    <x v="4"/>
    <x v="6"/>
    <x v="18"/>
    <n v="0"/>
  </r>
  <r>
    <n v="103"/>
    <d v="2003-08-31T00:00:00"/>
    <s v="Sunday"/>
    <x v="1"/>
    <n v="4.3"/>
    <n v="0"/>
    <n v="30"/>
    <n v="0"/>
    <d v="1899-12-30T00:30:00"/>
    <d v="1899-12-30T00:06:59"/>
    <s v="Other"/>
    <s v="N/A"/>
    <n v="8.6000000000000068"/>
    <n v="0"/>
    <m/>
    <m/>
    <d v="1899-12-30T13:01:24"/>
    <d v="1899-12-30T06:30:42"/>
    <m/>
    <n v="0"/>
    <n v="0"/>
    <d v="1899-12-30T03:02:47"/>
    <d v="1899-12-30T03:55:11"/>
    <d v="1899-12-30T01:31:24"/>
    <d v="1899-12-30T01:57:36"/>
    <n v="787"/>
    <x v="2"/>
    <x v="4"/>
    <x v="6"/>
    <x v="19"/>
    <n v="0"/>
  </r>
  <r>
    <n v="104"/>
    <d v="2003-09-04T00:00:00"/>
    <s v="Thursday"/>
    <x v="2"/>
    <n v="2.5"/>
    <n v="0"/>
    <n v="25"/>
    <n v="49"/>
    <d v="1899-12-30T00:25:49"/>
    <d v="1899-12-30T00:10:20"/>
    <s v="R200304"/>
    <s v="N/A"/>
    <n v="5.8102001291155627"/>
    <n v="0"/>
    <m/>
    <m/>
    <d v="1899-12-30T04:30:34"/>
    <d v="1899-12-30T02:15:17"/>
    <m/>
    <n v="0"/>
    <n v="0"/>
    <d v="1899-12-30T04:30:34"/>
    <d v="1899-12-30T05:22:58"/>
    <d v="1899-12-30T02:15:17"/>
    <d v="1899-12-30T02:41:29"/>
    <n v="1799"/>
    <x v="2"/>
    <x v="5"/>
    <x v="7"/>
    <x v="19"/>
    <n v="3"/>
  </r>
  <r>
    <n v="105"/>
    <d v="2003-09-06T00:00:00"/>
    <s v="Saturday"/>
    <x v="0"/>
    <n v="0.25"/>
    <n v="0"/>
    <n v="6"/>
    <n v="35"/>
    <d v="1899-12-30T00:06:35"/>
    <d v="1899-12-30T00:26:20"/>
    <s v="unk"/>
    <s v="N/A"/>
    <n v="2.2784810126582298"/>
    <n v="0"/>
    <m/>
    <m/>
    <d v="1899-12-30T01:03:12"/>
    <d v="1899-12-30T00:31:36"/>
    <m/>
    <n v="0"/>
    <n v="0"/>
    <d v="1899-12-30T11:29:56"/>
    <d v="1899-12-30T12:22:20"/>
    <d v="1899-12-30T05:44:58"/>
    <d v="1899-12-30T06:11:10"/>
    <n v="3123"/>
    <x v="2"/>
    <x v="5"/>
    <x v="7"/>
    <x v="19"/>
    <n v="1"/>
  </r>
  <r>
    <n v="106"/>
    <d v="2003-09-06T00:00:00"/>
    <s v="Saturday"/>
    <x v="1"/>
    <n v="6.65"/>
    <n v="0"/>
    <n v="28"/>
    <n v="20"/>
    <d v="1899-12-30T00:28:20"/>
    <d v="1899-12-30T00:04:16"/>
    <s v="unk"/>
    <s v="N/A"/>
    <n v="14.082352941176483"/>
    <n v="0"/>
    <m/>
    <m/>
    <d v="1899-12-30T07:57:12"/>
    <d v="1899-12-30T03:58:36"/>
    <m/>
    <n v="0"/>
    <n v="0"/>
    <d v="1899-12-30T01:51:38"/>
    <d v="1899-12-30T02:44:02"/>
    <d v="1899-12-30T00:55:49"/>
    <d v="1899-12-30T01:22:01"/>
    <n v="585"/>
    <x v="2"/>
    <x v="5"/>
    <x v="7"/>
    <x v="19"/>
    <n v="0"/>
  </r>
  <r>
    <n v="107"/>
    <d v="2003-09-09T00:00:00"/>
    <s v="Tuesday"/>
    <x v="2"/>
    <n v="2"/>
    <n v="0"/>
    <n v="20"/>
    <n v="5"/>
    <d v="1899-12-30T00:20:05"/>
    <d v="1899-12-30T00:10:02"/>
    <s v="R200304"/>
    <s v="Treadmill"/>
    <n v="5.9751037344398394"/>
    <n v="0"/>
    <m/>
    <m/>
    <d v="1899-12-30T04:23:05"/>
    <d v="1899-12-30T02:11:33"/>
    <m/>
    <n v="0"/>
    <n v="0"/>
    <d v="1899-12-30T04:23:05"/>
    <d v="1899-12-30T05:15:30"/>
    <d v="1899-12-30T02:11:33"/>
    <d v="1899-12-30T02:37:45"/>
    <n v="1584"/>
    <x v="2"/>
    <x v="5"/>
    <x v="7"/>
    <x v="20"/>
    <n v="2"/>
  </r>
  <r>
    <n v="108"/>
    <d v="2003-09-12T00:00:00"/>
    <s v="Friday"/>
    <x v="1"/>
    <n v="8"/>
    <n v="0"/>
    <n v="37"/>
    <n v="0"/>
    <d v="1899-12-30T00:37:00"/>
    <d v="1899-12-30T00:04:38"/>
    <s v="unk"/>
    <s v="N/A"/>
    <n v="12.972972972972983"/>
    <n v="0"/>
    <m/>
    <m/>
    <d v="1899-12-30T08:38:00"/>
    <d v="1899-12-30T04:19:00"/>
    <m/>
    <n v="0"/>
    <n v="0"/>
    <d v="1899-12-30T02:01:11"/>
    <d v="1899-12-30T02:53:35"/>
    <d v="1899-12-30T01:00:35"/>
    <d v="1899-12-30T01:26:47"/>
    <n v="686"/>
    <x v="2"/>
    <x v="5"/>
    <x v="7"/>
    <x v="20"/>
    <n v="2"/>
  </r>
  <r>
    <n v="109"/>
    <d v="2003-09-13T00:00:00"/>
    <s v="Saturday"/>
    <x v="0"/>
    <n v="0.5"/>
    <n v="0"/>
    <n v="16"/>
    <n v="8"/>
    <d v="1899-12-30T00:16:08"/>
    <d v="1899-12-30T00:32:16"/>
    <s v="unk"/>
    <s v="N/A"/>
    <n v="1.8595041322314065"/>
    <n v="0"/>
    <m/>
    <m/>
    <d v="1899-12-30T01:17:26"/>
    <d v="1899-12-30T00:38:43"/>
    <m/>
    <n v="0"/>
    <n v="0"/>
    <d v="1899-12-30T14:05:23"/>
    <d v="1899-12-30T14:57:47"/>
    <d v="1899-12-30T07:02:42"/>
    <d v="1899-12-30T07:28:54"/>
    <n v="3174"/>
    <x v="2"/>
    <x v="5"/>
    <x v="7"/>
    <x v="20"/>
    <n v="0"/>
  </r>
  <r>
    <n v="110"/>
    <d v="2003-09-13T00:00:00"/>
    <s v="Saturday"/>
    <x v="1"/>
    <n v="13"/>
    <n v="0"/>
    <n v="44"/>
    <n v="4"/>
    <d v="1899-12-30T00:44:04"/>
    <d v="1899-12-30T00:03:23"/>
    <s v="unk"/>
    <s v="N/A"/>
    <n v="17.700453857791238"/>
    <n v="0"/>
    <m/>
    <m/>
    <d v="1899-12-30T06:19:39"/>
    <d v="1899-12-30T03:09:50"/>
    <m/>
    <n v="0"/>
    <n v="0"/>
    <d v="1899-12-30T01:28:49"/>
    <d v="1899-12-30T02:21:13"/>
    <d v="1899-12-30T00:44:24"/>
    <d v="1899-12-30T01:10:36"/>
    <n v="267"/>
    <x v="2"/>
    <x v="5"/>
    <x v="7"/>
    <x v="20"/>
    <n v="0"/>
  </r>
  <r>
    <n v="111"/>
    <d v="2003-09-13T00:00:00"/>
    <s v="Saturday"/>
    <x v="2"/>
    <n v="3.1"/>
    <n v="0"/>
    <n v="31"/>
    <n v="6"/>
    <d v="1899-12-30T00:31:06"/>
    <d v="1899-12-30T00:10:02"/>
    <s v="R200304"/>
    <s v="N/A"/>
    <n v="5.9807073954983974"/>
    <n v="0"/>
    <m/>
    <m/>
    <d v="1899-12-30T04:22:51"/>
    <d v="1899-12-30T02:11:25"/>
    <m/>
    <n v="0"/>
    <n v="0"/>
    <d v="1899-12-30T04:22:51"/>
    <d v="1899-12-30T05:15:15"/>
    <d v="1899-12-30T02:11:25"/>
    <d v="1899-12-30T02:37:37"/>
    <n v="1573"/>
    <x v="2"/>
    <x v="5"/>
    <x v="7"/>
    <x v="20"/>
    <n v="0"/>
  </r>
  <r>
    <n v="112"/>
    <d v="2003-10-04T00:00:00"/>
    <s v="Saturday"/>
    <x v="0"/>
    <n v="1"/>
    <n v="0"/>
    <n v="29"/>
    <n v="50"/>
    <d v="1899-12-30T00:29:50"/>
    <d v="1899-12-30T00:29:50"/>
    <s v="unk"/>
    <s v="N/A"/>
    <n v="2.0111731843575438"/>
    <n v="0"/>
    <m/>
    <m/>
    <d v="1899-12-30T01:11:36"/>
    <d v="1899-12-30T00:35:48"/>
    <m/>
    <n v="0"/>
    <n v="0"/>
    <d v="1899-12-30T13:01:38"/>
    <d v="1899-12-30T13:54:02"/>
    <d v="1899-12-30T06:30:49"/>
    <d v="1899-12-30T06:57:01"/>
    <n v="3136"/>
    <x v="2"/>
    <x v="6"/>
    <x v="8"/>
    <x v="21"/>
    <n v="20"/>
  </r>
  <r>
    <n v="113"/>
    <d v="2003-10-04T00:00:00"/>
    <s v="Saturday"/>
    <x v="1"/>
    <n v="22"/>
    <n v="1"/>
    <n v="26"/>
    <n v="2"/>
    <d v="1899-12-30T01:26:02"/>
    <d v="1899-12-30T00:03:55"/>
    <s v="unk"/>
    <s v="N/A"/>
    <n v="15.34289035257653"/>
    <n v="0"/>
    <m/>
    <m/>
    <d v="1899-12-30T07:17:59"/>
    <d v="1899-12-30T03:39:00"/>
    <m/>
    <n v="0"/>
    <n v="0"/>
    <d v="1899-12-30T01:42:27"/>
    <d v="1899-12-30T02:34:51"/>
    <d v="1899-12-30T00:51:14"/>
    <d v="1899-12-30T01:17:26"/>
    <n v="439"/>
    <x v="2"/>
    <x v="6"/>
    <x v="8"/>
    <x v="21"/>
    <n v="0"/>
  </r>
  <r>
    <n v="114"/>
    <d v="2003-10-04T00:00:00"/>
    <s v="Saturday"/>
    <x v="2"/>
    <n v="6.4"/>
    <n v="1"/>
    <n v="25"/>
    <n v="23"/>
    <d v="1899-12-30T01:25:23"/>
    <d v="1899-12-30T00:13:20"/>
    <s v="R200304"/>
    <s v="N/A"/>
    <n v="4.4973648252976801"/>
    <n v="0"/>
    <m/>
    <m/>
    <d v="1899-12-30T05:49:32"/>
    <d v="1899-12-30T02:54:46"/>
    <m/>
    <n v="0"/>
    <n v="0"/>
    <d v="1899-12-30T05:49:32"/>
    <d v="1899-12-30T06:41:56"/>
    <d v="1899-12-30T02:54:46"/>
    <d v="1899-12-30T03:20:58"/>
    <n v="2904"/>
    <x v="2"/>
    <x v="6"/>
    <x v="8"/>
    <x v="21"/>
    <n v="0"/>
  </r>
  <r>
    <n v="115"/>
    <d v="2003-10-12T00:00:00"/>
    <s v="Sunday"/>
    <x v="1"/>
    <n v="11"/>
    <n v="0"/>
    <n v="40"/>
    <n v="55"/>
    <d v="1899-12-30T00:40:55"/>
    <d v="1899-12-30T00:03:43"/>
    <s v="unk"/>
    <s v="N/A"/>
    <n v="16.130346232179242"/>
    <n v="0"/>
    <m/>
    <m/>
    <d v="1899-12-30T06:56:36"/>
    <d v="1899-12-30T03:28:18"/>
    <m/>
    <n v="0"/>
    <n v="0"/>
    <d v="1899-12-30T01:37:27"/>
    <d v="1899-12-30T02:29:51"/>
    <d v="1899-12-30T00:48:44"/>
    <d v="1899-12-30T01:14:56"/>
    <n v="367"/>
    <x v="2"/>
    <x v="6"/>
    <x v="8"/>
    <x v="22"/>
    <n v="7"/>
  </r>
  <r>
    <n v="116"/>
    <d v="2003-10-12T00:00:00"/>
    <s v="Sunday"/>
    <x v="2"/>
    <n v="4"/>
    <n v="0"/>
    <n v="39"/>
    <n v="54"/>
    <d v="1899-12-30T00:39:54"/>
    <d v="1899-12-30T00:09:58"/>
    <s v="R200304"/>
    <s v="Treadmill"/>
    <n v="6.0150375939849674"/>
    <n v="0"/>
    <m/>
    <m/>
    <d v="1899-12-30T04:21:21"/>
    <d v="1899-12-30T02:10:40"/>
    <m/>
    <n v="0"/>
    <n v="0"/>
    <d v="1899-12-30T04:21:21"/>
    <d v="1899-12-30T05:13:45"/>
    <d v="1899-12-30T02:10:40"/>
    <d v="1899-12-30T02:36:52"/>
    <n v="1500"/>
    <x v="2"/>
    <x v="6"/>
    <x v="8"/>
    <x v="22"/>
    <n v="0"/>
  </r>
  <r>
    <n v="117"/>
    <d v="2003-11-08T00:00:00"/>
    <s v="Saturday"/>
    <x v="2"/>
    <n v="4.97"/>
    <n v="0"/>
    <n v="49"/>
    <n v="29"/>
    <d v="1899-12-30T00:49:29"/>
    <d v="1899-12-30T00:09:57"/>
    <s v="unk"/>
    <s v="N/A"/>
    <n v="6.0262714718760559"/>
    <n v="0"/>
    <m/>
    <m/>
    <d v="1899-12-30T04:20:51"/>
    <d v="1899-12-30T02:10:26"/>
    <m/>
    <n v="0"/>
    <n v="0"/>
    <d v="1899-12-30T04:20:51"/>
    <d v="1899-12-30T05:13:15"/>
    <d v="1899-12-30T02:10:26"/>
    <d v="1899-12-30T02:36:38"/>
    <n v="1482"/>
    <x v="2"/>
    <x v="7"/>
    <x v="9"/>
    <x v="23"/>
    <n v="26"/>
  </r>
  <r>
    <n v="118"/>
    <d v="2003-11-15T00:00:00"/>
    <s v="Saturday"/>
    <x v="2"/>
    <n v="6"/>
    <n v="1"/>
    <n v="4"/>
    <n v="0"/>
    <d v="1899-12-30T01:04:00"/>
    <d v="1899-12-30T00:10:40"/>
    <s v="unk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2"/>
    <x v="7"/>
    <x v="9"/>
    <x v="24"/>
    <n v="6"/>
  </r>
  <r>
    <n v="119"/>
    <d v="2003-11-22T00:00:00"/>
    <s v="Saturday"/>
    <x v="2"/>
    <n v="3.1"/>
    <n v="0"/>
    <n v="32"/>
    <n v="10"/>
    <d v="1899-12-30T00:32:10"/>
    <d v="1899-12-30T00:10:23"/>
    <s v="unk"/>
    <s v="N/A"/>
    <n v="5.7823834196891237"/>
    <n v="0"/>
    <m/>
    <m/>
    <d v="1899-12-30T04:31:52"/>
    <d v="1899-12-30T02:15:56"/>
    <m/>
    <n v="0"/>
    <n v="0"/>
    <d v="1899-12-30T04:31:52"/>
    <d v="1899-12-30T05:24:16"/>
    <d v="1899-12-30T02:15:56"/>
    <d v="1899-12-30T02:42:08"/>
    <n v="1848"/>
    <x v="2"/>
    <x v="7"/>
    <x v="9"/>
    <x v="25"/>
    <n v="6"/>
  </r>
  <r>
    <n v="120"/>
    <d v="2003-11-23T00:00:00"/>
    <s v="Sunday"/>
    <x v="1"/>
    <n v="12"/>
    <n v="1"/>
    <n v="10"/>
    <n v="0"/>
    <d v="1899-12-30T01:10:00"/>
    <d v="1899-12-30T00:05:50"/>
    <s v="unk"/>
    <s v="N/A"/>
    <n v="10.285714285714294"/>
    <n v="0"/>
    <m/>
    <m/>
    <d v="1899-12-30T10:53:20"/>
    <d v="1899-12-30T05:26:40"/>
    <m/>
    <n v="0"/>
    <n v="0"/>
    <d v="1899-12-30T02:32:50"/>
    <d v="1899-12-30T03:25:14"/>
    <d v="1899-12-30T01:16:25"/>
    <d v="1899-12-30T01:42:37"/>
    <n v="766"/>
    <x v="2"/>
    <x v="7"/>
    <x v="9"/>
    <x v="26"/>
    <n v="0"/>
  </r>
  <r>
    <n v="121"/>
    <d v="2004-01-01T00:00:00"/>
    <s v="Thursday"/>
    <x v="2"/>
    <n v="5"/>
    <n v="0"/>
    <n v="53"/>
    <n v="52"/>
    <d v="1899-12-30T00:53:52"/>
    <d v="1899-12-30T00:10:46"/>
    <s v="R200401"/>
    <s v="N/A"/>
    <n v="5.5693069306930729"/>
    <n v="0"/>
    <m/>
    <m/>
    <d v="1899-12-30T04:42:16"/>
    <d v="1899-12-30T02:21:08"/>
    <m/>
    <n v="0"/>
    <n v="0"/>
    <d v="1899-12-30T04:42:16"/>
    <d v="1899-12-30T05:34:40"/>
    <d v="1899-12-30T02:21:08"/>
    <d v="1899-12-30T02:47:20"/>
    <n v="2114"/>
    <x v="3"/>
    <x v="8"/>
    <x v="10"/>
    <x v="27"/>
    <n v="38"/>
  </r>
  <r>
    <n v="122"/>
    <d v="2004-01-03T00:00:00"/>
    <s v="Saturday"/>
    <x v="2"/>
    <n v="3"/>
    <n v="0"/>
    <n v="30"/>
    <n v="0"/>
    <d v="1899-12-30T00:30:00"/>
    <d v="1899-12-30T00:10:00"/>
    <s v="R200401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8"/>
    <x v="10"/>
    <x v="27"/>
    <n v="1"/>
  </r>
  <r>
    <n v="123"/>
    <d v="2004-01-11T00:00:00"/>
    <s v="Sunday"/>
    <x v="2"/>
    <n v="2.4"/>
    <n v="0"/>
    <n v="24"/>
    <n v="0"/>
    <d v="1899-12-30T00:24:00"/>
    <d v="1899-12-30T00:10:00"/>
    <s v="R200401"/>
    <s v="Treadmill"/>
    <n v="6.0000000000000044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43"/>
    <x v="3"/>
    <x v="8"/>
    <x v="10"/>
    <x v="28"/>
    <n v="7"/>
  </r>
  <r>
    <n v="124"/>
    <d v="2004-01-12T00:00:00"/>
    <s v="Monday"/>
    <x v="0"/>
    <n v="0.5"/>
    <n v="0"/>
    <n v="24"/>
    <n v="14"/>
    <d v="1899-12-30T00:24:14"/>
    <d v="1899-12-30T00:48:28"/>
    <s v="unk"/>
    <s v="N/A"/>
    <n v="1.2379642365887218"/>
    <n v="0"/>
    <m/>
    <m/>
    <d v="1899-12-30T01:56:19"/>
    <d v="1899-12-30T00:58:10"/>
    <m/>
    <n v="0"/>
    <n v="0"/>
    <d v="1899-12-30T21:09:50"/>
    <d v="1899-12-30T22:02:14"/>
    <d v="1899-12-30T10:34:55"/>
    <d v="1899-12-30T11:01:07"/>
    <n v="3504"/>
    <x v="3"/>
    <x v="8"/>
    <x v="10"/>
    <x v="28"/>
    <n v="0"/>
  </r>
  <r>
    <n v="125"/>
    <d v="2004-01-13T00:00:00"/>
    <s v="Tuesday"/>
    <x v="1"/>
    <n v="7.3"/>
    <n v="0"/>
    <n v="30"/>
    <n v="0"/>
    <d v="1899-12-30T00:30:00"/>
    <d v="1899-12-30T00:04:07"/>
    <s v="Other"/>
    <s v="N/A"/>
    <n v="14.600000000000012"/>
    <n v="0"/>
    <m/>
    <m/>
    <d v="1899-12-30T07:40:16"/>
    <d v="1899-12-30T03:50:08"/>
    <m/>
    <n v="0"/>
    <n v="0"/>
    <d v="1899-12-30T01:47:40"/>
    <d v="1899-12-30T02:40:04"/>
    <d v="1899-12-30T00:53:50"/>
    <d v="1899-12-30T01:20:02"/>
    <n v="533"/>
    <x v="3"/>
    <x v="8"/>
    <x v="10"/>
    <x v="28"/>
    <n v="0"/>
  </r>
  <r>
    <n v="126"/>
    <d v="2004-01-14T00:00:00"/>
    <s v="Wednesday"/>
    <x v="2"/>
    <n v="3.1"/>
    <n v="0"/>
    <n v="32"/>
    <n v="19"/>
    <d v="1899-12-30T00:32:19"/>
    <d v="1899-12-30T00:10:25"/>
    <s v="R200401"/>
    <s v="N/A"/>
    <n v="5.7555440948942795"/>
    <n v="0"/>
    <m/>
    <m/>
    <d v="1899-12-30T04:33:08"/>
    <d v="1899-12-30T02:16:34"/>
    <m/>
    <n v="0"/>
    <n v="0"/>
    <d v="1899-12-30T04:33:08"/>
    <d v="1899-12-30T05:25:32"/>
    <d v="1899-12-30T02:16:34"/>
    <d v="1899-12-30T02:42:46"/>
    <n v="1886"/>
    <x v="3"/>
    <x v="8"/>
    <x v="10"/>
    <x v="28"/>
    <n v="0"/>
  </r>
  <r>
    <n v="127"/>
    <d v="2004-01-31T00:00:00"/>
    <s v="Saturday"/>
    <x v="1"/>
    <n v="10"/>
    <n v="0"/>
    <n v="35"/>
    <n v="0"/>
    <d v="1899-12-30T00:35:00"/>
    <d v="1899-12-30T00:03:30"/>
    <s v="Other"/>
    <s v="N/A"/>
    <n v="17.142857142857157"/>
    <n v="0"/>
    <m/>
    <m/>
    <d v="1899-12-30T06:32:00"/>
    <d v="1899-12-30T03:16:00"/>
    <m/>
    <n v="0"/>
    <n v="0"/>
    <d v="1899-12-30T01:31:42"/>
    <d v="1899-12-30T02:24:06"/>
    <d v="1899-12-30T00:45:51"/>
    <d v="1899-12-30T01:12:03"/>
    <n v="297"/>
    <x v="3"/>
    <x v="8"/>
    <x v="10"/>
    <x v="29"/>
    <n v="16"/>
  </r>
  <r>
    <n v="128"/>
    <d v="2004-01-31T00:00:00"/>
    <s v="Saturday"/>
    <x v="2"/>
    <n v="2.6"/>
    <n v="0"/>
    <n v="30"/>
    <n v="0"/>
    <d v="1899-12-30T00:30:00"/>
    <d v="1899-12-30T00:11:32"/>
    <s v="R200401"/>
    <s v="N/A"/>
    <n v="5.2000000000000046"/>
    <n v="0"/>
    <m/>
    <m/>
    <d v="1899-12-30T05:02:18"/>
    <d v="1899-12-30T02:31:09"/>
    <m/>
    <n v="0"/>
    <n v="0"/>
    <d v="1899-12-30T05:02:18"/>
    <d v="1899-12-30T05:54:42"/>
    <d v="1899-12-30T02:31:09"/>
    <d v="1899-12-30T02:57:21"/>
    <n v="2529"/>
    <x v="3"/>
    <x v="8"/>
    <x v="10"/>
    <x v="29"/>
    <n v="0"/>
  </r>
  <r>
    <n v="129"/>
    <d v="2004-02-04T00:00:00"/>
    <s v="Wednesday"/>
    <x v="0"/>
    <n v="1.022"/>
    <n v="0"/>
    <n v="45"/>
    <n v="45"/>
    <d v="1899-12-30T00:45:45"/>
    <d v="1899-12-30T00:44:46"/>
    <s v="unk"/>
    <s v="N/A"/>
    <n v="1.3403278688524602"/>
    <n v="0"/>
    <m/>
    <m/>
    <d v="1899-12-30T01:47:26"/>
    <d v="1899-12-30T00:53:43"/>
    <m/>
    <n v="0"/>
    <n v="0"/>
    <d v="1899-12-30T19:32:51"/>
    <d v="1899-12-30T20:25:15"/>
    <d v="1899-12-30T09:46:25"/>
    <d v="1899-12-30T10:12:37"/>
    <n v="3490"/>
    <x v="3"/>
    <x v="9"/>
    <x v="11"/>
    <x v="30"/>
    <n v="3"/>
  </r>
  <r>
    <n v="130"/>
    <d v="2004-02-06T00:00:00"/>
    <s v="Friday"/>
    <x v="2"/>
    <n v="3"/>
    <n v="0"/>
    <n v="32"/>
    <n v="0"/>
    <d v="1899-12-30T00:32:00"/>
    <d v="1899-12-30T00:10:40"/>
    <s v="R200401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3"/>
    <x v="9"/>
    <x v="11"/>
    <x v="30"/>
    <n v="1"/>
  </r>
  <r>
    <n v="131"/>
    <d v="2004-02-07T00:00:00"/>
    <s v="Saturday"/>
    <x v="1"/>
    <n v="20"/>
    <n v="1"/>
    <n v="20"/>
    <n v="0"/>
    <d v="1899-12-30T01:20:00"/>
    <d v="1899-12-30T00:04:00"/>
    <s v="Spin"/>
    <s v="Spinner"/>
    <n v="15.000000000000014"/>
    <n v="0"/>
    <m/>
    <s v="On Spinner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9"/>
    <x v="11"/>
    <x v="30"/>
    <n v="0"/>
  </r>
  <r>
    <n v="132"/>
    <d v="2004-02-08T00:00:00"/>
    <s v="Sunday"/>
    <x v="2"/>
    <n v="4"/>
    <n v="0"/>
    <n v="42"/>
    <n v="15"/>
    <d v="1899-12-30T00:42:15"/>
    <d v="1899-12-30T00:10:34"/>
    <s v="R200401"/>
    <s v="Treadmill"/>
    <n v="5.6804733727810692"/>
    <n v="0"/>
    <m/>
    <s v="Treadmill - Avg HR = 163"/>
    <d v="1899-12-30T04:36:44"/>
    <d v="1899-12-30T02:18:22"/>
    <m/>
    <n v="0"/>
    <n v="0"/>
    <d v="1899-12-30T04:36:44"/>
    <d v="1899-12-30T05:29:08"/>
    <d v="1899-12-30T02:18:22"/>
    <d v="1899-12-30T02:44:34"/>
    <n v="1987"/>
    <x v="3"/>
    <x v="9"/>
    <x v="11"/>
    <x v="31"/>
    <n v="0"/>
  </r>
  <r>
    <n v="133"/>
    <d v="2004-02-09T00:00:00"/>
    <s v="Monday"/>
    <x v="1"/>
    <n v="14.5"/>
    <n v="0"/>
    <n v="43"/>
    <n v="0"/>
    <d v="1899-12-30T00:43:00"/>
    <d v="1899-12-30T00:02:58"/>
    <s v="Trainer"/>
    <s v="Trainer"/>
    <n v="20.232558139534898"/>
    <n v="0"/>
    <m/>
    <s v="On Trainer"/>
    <d v="1899-12-30T05:32:08"/>
    <d v="1899-12-30T02:46:04"/>
    <m/>
    <n v="0"/>
    <n v="0"/>
    <d v="1899-12-30T01:17:42"/>
    <d v="1899-12-30T02:10:06"/>
    <d v="1899-12-30T00:38:51"/>
    <d v="1899-12-30T01:05:03"/>
    <n v="185"/>
    <x v="3"/>
    <x v="9"/>
    <x v="11"/>
    <x v="31"/>
    <n v="0"/>
  </r>
  <r>
    <n v="134"/>
    <d v="2004-02-11T00:00:00"/>
    <s v="Wednesday"/>
    <x v="2"/>
    <n v="2.5499999999999998"/>
    <n v="0"/>
    <n v="26"/>
    <n v="0"/>
    <d v="1899-12-30T00:26:00"/>
    <d v="1899-12-30T00:10:12"/>
    <s v="R200401"/>
    <s v="N/A"/>
    <n v="5.8846153846153877"/>
    <n v="0"/>
    <m/>
    <m/>
    <d v="1899-12-30T04:27:08"/>
    <d v="1899-12-30T02:13:34"/>
    <m/>
    <n v="0"/>
    <n v="0"/>
    <d v="1899-12-30T04:27:08"/>
    <d v="1899-12-30T05:19:32"/>
    <d v="1899-12-30T02:13:34"/>
    <d v="1899-12-30T02:39:46"/>
    <n v="1692"/>
    <x v="3"/>
    <x v="9"/>
    <x v="11"/>
    <x v="31"/>
    <n v="1"/>
  </r>
  <r>
    <n v="135"/>
    <d v="2004-02-14T00:00:00"/>
    <s v="Saturday"/>
    <x v="2"/>
    <n v="4.25"/>
    <n v="0"/>
    <n v="44"/>
    <n v="0"/>
    <d v="1899-12-30T00:44:00"/>
    <d v="1899-12-30T00:10:21"/>
    <s v="R200401"/>
    <s v="Treadmill"/>
    <n v="5.7954545454545503"/>
    <n v="0"/>
    <m/>
    <s v="Treadmill - Avg HR = ???"/>
    <d v="1899-12-30T04:31:15"/>
    <d v="1899-12-30T02:15:37"/>
    <m/>
    <n v="0"/>
    <n v="0"/>
    <d v="1899-12-30T04:31:15"/>
    <d v="1899-12-30T05:23:39"/>
    <d v="1899-12-30T02:15:37"/>
    <d v="1899-12-30T02:41:49"/>
    <n v="1827"/>
    <x v="3"/>
    <x v="9"/>
    <x v="11"/>
    <x v="31"/>
    <n v="2"/>
  </r>
  <r>
    <n v="136"/>
    <d v="2004-02-15T00:00:00"/>
    <s v="Sunday"/>
    <x v="1"/>
    <n v="22"/>
    <n v="1"/>
    <n v="28"/>
    <n v="0"/>
    <d v="1899-12-30T01:28:00"/>
    <d v="1899-12-30T00:04:00"/>
    <s v="Spin"/>
    <s v="Spinner"/>
    <n v="15.000000000000011"/>
    <n v="0"/>
    <m/>
    <s v="Spinner"/>
    <d v="1899-12-30T07:28:00"/>
    <d v="1899-12-30T03:44:00"/>
    <m/>
    <n v="0"/>
    <n v="0"/>
    <d v="1899-12-30T01:44:48"/>
    <d v="1899-12-30T02:37:12"/>
    <d v="1899-12-30T00:52:24"/>
    <d v="1899-12-30T01:18:36"/>
    <n v="488"/>
    <x v="3"/>
    <x v="9"/>
    <x v="11"/>
    <x v="32"/>
    <n v="0"/>
  </r>
  <r>
    <n v="137"/>
    <d v="2004-02-16T00:00:00"/>
    <s v="Monday"/>
    <x v="2"/>
    <n v="2.15"/>
    <n v="0"/>
    <n v="20"/>
    <n v="0"/>
    <d v="1899-12-30T00:20:00"/>
    <d v="1899-12-30T00:09:18"/>
    <s v="R200401"/>
    <s v="Treadmill"/>
    <n v="6.4500000000000055"/>
    <n v="0"/>
    <m/>
    <s v="Treadmill"/>
    <d v="1899-12-30T04:03:43"/>
    <d v="1899-12-30T02:01:52"/>
    <m/>
    <n v="0"/>
    <n v="0"/>
    <d v="1899-12-30T04:03:43"/>
    <d v="1899-12-30T04:56:07"/>
    <d v="1899-12-30T02:01:52"/>
    <d v="1899-12-30T02:28:04"/>
    <n v="1020"/>
    <x v="3"/>
    <x v="9"/>
    <x v="11"/>
    <x v="32"/>
    <n v="0"/>
  </r>
  <r>
    <n v="138"/>
    <d v="2004-02-18T00:00:00"/>
    <s v="Wednesday"/>
    <x v="1"/>
    <n v="14.5"/>
    <n v="0"/>
    <n v="45"/>
    <n v="0"/>
    <d v="1899-12-30T00:45:00"/>
    <d v="1899-12-30T00:03:06"/>
    <s v="Trainer"/>
    <s v="Trainer"/>
    <n v="19.33333333333335"/>
    <n v="0"/>
    <m/>
    <s v="Trainer - Avg HR - 141"/>
    <d v="1899-12-30T05:47:35"/>
    <d v="1899-12-30T02:53:48"/>
    <m/>
    <n v="0"/>
    <n v="0"/>
    <d v="1899-12-30T01:21:19"/>
    <d v="1899-12-30T02:13:43"/>
    <d v="1899-12-30T00:40:39"/>
    <d v="1899-12-30T01:06:51"/>
    <n v="224"/>
    <x v="3"/>
    <x v="9"/>
    <x v="11"/>
    <x v="32"/>
    <n v="1"/>
  </r>
  <r>
    <n v="139"/>
    <d v="2004-02-22T00:00:00"/>
    <s v="Sunday"/>
    <x v="2"/>
    <n v="4.3"/>
    <n v="0"/>
    <n v="46"/>
    <n v="0"/>
    <d v="1899-12-30T00:46:00"/>
    <d v="1899-12-30T00:10:42"/>
    <s v="unk"/>
    <s v="N/A"/>
    <n v="5.6086956521739166"/>
    <n v="0"/>
    <m/>
    <m/>
    <d v="1899-12-30T04:40:17"/>
    <d v="1899-12-30T02:20:08"/>
    <m/>
    <n v="0"/>
    <n v="0"/>
    <d v="1899-12-30T04:40:17"/>
    <d v="1899-12-30T05:32:41"/>
    <d v="1899-12-30T02:20:08"/>
    <d v="1899-12-30T02:46:20"/>
    <n v="2061"/>
    <x v="3"/>
    <x v="9"/>
    <x v="11"/>
    <x v="33"/>
    <n v="3"/>
  </r>
  <r>
    <n v="140"/>
    <d v="2004-02-24T00:00:00"/>
    <s v="Tuesday"/>
    <x v="0"/>
    <n v="0.68"/>
    <n v="0"/>
    <n v="27"/>
    <n v="43"/>
    <d v="1899-12-30T00:27:43"/>
    <d v="1899-12-30T00:40:46"/>
    <s v="P       "/>
    <s v="N/A"/>
    <n v="1.4720384846662673"/>
    <n v="0"/>
    <m/>
    <m/>
    <d v="1899-12-30T01:37:49"/>
    <d v="1899-12-30T00:48:55"/>
    <m/>
    <n v="0"/>
    <n v="0"/>
    <d v="1899-12-30T17:47:54"/>
    <d v="1899-12-30T18:40:18"/>
    <d v="1899-12-30T08:53:57"/>
    <d v="1899-12-30T09:20:09"/>
    <n v="3456"/>
    <x v="3"/>
    <x v="9"/>
    <x v="11"/>
    <x v="33"/>
    <n v="1"/>
  </r>
  <r>
    <n v="141"/>
    <d v="2004-02-25T00:00:00"/>
    <s v="Wednesday"/>
    <x v="2"/>
    <n v="2.4500000000000002"/>
    <n v="0"/>
    <n v="25"/>
    <n v="0"/>
    <d v="1899-12-30T00:25:00"/>
    <d v="1899-12-30T00:10:12"/>
    <s v="R200401"/>
    <s v="Treadmill"/>
    <n v="5.8800000000000052"/>
    <n v="0"/>
    <m/>
    <s v="Treadmill Avg HR = 164"/>
    <d v="1899-12-30T04:27:21"/>
    <d v="1899-12-30T02:13:40"/>
    <m/>
    <n v="0"/>
    <n v="0"/>
    <d v="1899-12-30T04:27:21"/>
    <d v="1899-12-30T05:19:45"/>
    <d v="1899-12-30T02:13:40"/>
    <d v="1899-12-30T02:39:52"/>
    <n v="1704"/>
    <x v="3"/>
    <x v="9"/>
    <x v="11"/>
    <x v="33"/>
    <n v="0"/>
  </r>
  <r>
    <n v="142"/>
    <d v="2004-02-29T00:00:00"/>
    <s v="Sunday"/>
    <x v="2"/>
    <n v="7.8"/>
    <n v="1"/>
    <n v="23"/>
    <n v="42"/>
    <d v="1899-12-30T01:23:42"/>
    <d v="1899-12-30T00:10:44"/>
    <s v="R200401"/>
    <s v="Polar Bear"/>
    <n v="5.5913978494623695"/>
    <n v="0"/>
    <m/>
    <s v="Splits= 9.47.15, 10.35.54. 10.42.62, 11.11.18, 11.54.02, 11.39.74,  10.35.48, 7.29.63"/>
    <d v="1899-12-30T04:41:09"/>
    <d v="1899-12-30T02:20:34"/>
    <m/>
    <n v="0"/>
    <n v="0"/>
    <d v="1899-12-30T04:41:09"/>
    <d v="1899-12-30T05:33:33"/>
    <d v="1899-12-30T02:20:34"/>
    <d v="1899-12-30T02:46:46"/>
    <n v="2082"/>
    <x v="3"/>
    <x v="9"/>
    <x v="11"/>
    <x v="34"/>
    <n v="3"/>
  </r>
  <r>
    <n v="143"/>
    <d v="2004-03-01T00:00:00"/>
    <s v="Monday"/>
    <x v="2"/>
    <n v="2"/>
    <n v="0"/>
    <n v="21"/>
    <n v="0"/>
    <d v="1899-12-30T00:21:00"/>
    <d v="1899-12-30T00:10:30"/>
    <s v="R200401"/>
    <s v="N/A"/>
    <n v="5.7142857142857197"/>
    <n v="0"/>
    <m/>
    <m/>
    <d v="1899-12-30T04:35:06"/>
    <d v="1899-12-30T02:17:33"/>
    <m/>
    <n v="0"/>
    <n v="0"/>
    <d v="1899-12-30T04:35:06"/>
    <d v="1899-12-30T05:27:30"/>
    <d v="1899-12-30T02:17:33"/>
    <d v="1899-12-30T02:43:45"/>
    <n v="1938"/>
    <x v="3"/>
    <x v="10"/>
    <x v="12"/>
    <x v="34"/>
    <n v="0"/>
  </r>
  <r>
    <n v="144"/>
    <d v="2004-03-03T00:00:00"/>
    <s v="Wednesday"/>
    <x v="2"/>
    <n v="2"/>
    <n v="0"/>
    <n v="19"/>
    <n v="45"/>
    <d v="1899-12-30T00:19:45"/>
    <d v="1899-12-30T00:09:52"/>
    <s v="R200403"/>
    <s v="N/A"/>
    <n v="6.0759493670886124"/>
    <n v="0"/>
    <m/>
    <m/>
    <d v="1899-12-30T04:18:43"/>
    <d v="1899-12-30T02:09:22"/>
    <m/>
    <n v="0"/>
    <n v="0"/>
    <d v="1899-12-30T04:18:43"/>
    <d v="1899-12-30T05:11:08"/>
    <d v="1899-12-30T02:09:22"/>
    <d v="1899-12-30T02:35:34"/>
    <n v="1425"/>
    <x v="3"/>
    <x v="10"/>
    <x v="12"/>
    <x v="34"/>
    <n v="1"/>
  </r>
  <r>
    <n v="145"/>
    <d v="2004-03-08T00:00:00"/>
    <s v="Mon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4"/>
  </r>
  <r>
    <n v="146"/>
    <d v="2004-03-09T00:00:00"/>
    <s v="Tues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0"/>
  </r>
  <r>
    <n v="147"/>
    <d v="2004-03-10T00:00:00"/>
    <s v="Wednes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0"/>
  </r>
  <r>
    <n v="148"/>
    <d v="2004-03-11T00:00:00"/>
    <s v="Thursday"/>
    <x v="2"/>
    <n v="2"/>
    <n v="0"/>
    <n v="20"/>
    <n v="0"/>
    <d v="1899-12-30T00:20:00"/>
    <d v="1899-12-30T00:10:00"/>
    <s v="unk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10"/>
    <x v="12"/>
    <x v="35"/>
    <n v="0"/>
  </r>
  <r>
    <n v="149"/>
    <d v="2004-03-12T00:00:00"/>
    <s v="Friday"/>
    <x v="2"/>
    <n v="2"/>
    <n v="0"/>
    <n v="19"/>
    <n v="0"/>
    <d v="1899-12-30T00:19:00"/>
    <d v="1899-12-30T00:09:30"/>
    <s v="R200403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3"/>
    <x v="10"/>
    <x v="12"/>
    <x v="35"/>
    <n v="0"/>
  </r>
  <r>
    <n v="150"/>
    <d v="2004-03-13T00:00:00"/>
    <s v="Satur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0"/>
  </r>
  <r>
    <n v="151"/>
    <d v="2004-03-15T00:00:00"/>
    <s v="Monday"/>
    <x v="2"/>
    <n v="2"/>
    <n v="0"/>
    <n v="18"/>
    <n v="35"/>
    <d v="1899-12-30T00:18:35"/>
    <d v="1899-12-30T00:09:17"/>
    <s v="R200401"/>
    <s v="Treadmill"/>
    <n v="6.4573991031390188"/>
    <n v="0"/>
    <m/>
    <m/>
    <d v="1899-12-30T04:03:26"/>
    <d v="1899-12-30T02:01:43"/>
    <m/>
    <n v="0"/>
    <n v="0"/>
    <d v="1899-12-30T04:03:26"/>
    <d v="1899-12-30T04:55:51"/>
    <d v="1899-12-30T02:01:43"/>
    <d v="1899-12-30T02:27:55"/>
    <n v="1012"/>
    <x v="3"/>
    <x v="10"/>
    <x v="12"/>
    <x v="36"/>
    <n v="1"/>
  </r>
  <r>
    <n v="152"/>
    <d v="2004-03-17T00:00:00"/>
    <s v="Wednesday"/>
    <x v="1"/>
    <n v="8"/>
    <n v="0"/>
    <n v="30"/>
    <n v="0"/>
    <d v="1899-12-30T00:30:00"/>
    <d v="1899-12-30T00:03:45"/>
    <s v="B       "/>
    <s v="N/A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3"/>
    <x v="10"/>
    <x v="12"/>
    <x v="36"/>
    <n v="1"/>
  </r>
  <r>
    <n v="153"/>
    <d v="2004-03-20T00:00:00"/>
    <s v="Saturday"/>
    <x v="2"/>
    <n v="5"/>
    <n v="0"/>
    <n v="55"/>
    <n v="29"/>
    <d v="1899-12-30T00:55:29"/>
    <d v="1899-12-30T00:11:06"/>
    <s v="R200403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3"/>
    <x v="10"/>
    <x v="12"/>
    <x v="36"/>
    <n v="2"/>
  </r>
  <r>
    <n v="154"/>
    <d v="2004-03-24T00:00:00"/>
    <s v="Wednesday"/>
    <x v="1"/>
    <n v="7"/>
    <n v="0"/>
    <n v="31"/>
    <n v="0"/>
    <d v="1899-12-30T00:31:00"/>
    <d v="1899-12-30T00:04:26"/>
    <s v="B       "/>
    <s v="N/A"/>
    <n v="13.548387096774203"/>
    <n v="0"/>
    <m/>
    <m/>
    <d v="1899-12-30T08:16:00"/>
    <d v="1899-12-30T04:08:00"/>
    <m/>
    <n v="0"/>
    <n v="0"/>
    <d v="1899-12-30T01:56:02"/>
    <d v="1899-12-30T02:48:26"/>
    <d v="1899-12-30T00:58:01"/>
    <d v="1899-12-30T01:24:13"/>
    <n v="634"/>
    <x v="3"/>
    <x v="10"/>
    <x v="12"/>
    <x v="37"/>
    <n v="3"/>
  </r>
  <r>
    <n v="155"/>
    <d v="2004-03-26T00:00:00"/>
    <s v="Friday"/>
    <x v="2"/>
    <n v="1.75"/>
    <n v="0"/>
    <n v="19"/>
    <n v="10"/>
    <d v="1899-12-30T00:19:10"/>
    <d v="1899-12-30T00:10:57"/>
    <s v="R200403"/>
    <s v="N/A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3"/>
    <x v="10"/>
    <x v="12"/>
    <x v="37"/>
    <n v="1"/>
  </r>
  <r>
    <n v="156"/>
    <d v="2004-03-27T00:00:00"/>
    <s v="Saturday"/>
    <x v="1"/>
    <n v="15"/>
    <n v="1"/>
    <n v="15"/>
    <n v="0"/>
    <d v="1899-12-30T01:15:00"/>
    <d v="1899-12-30T00:05:00"/>
    <s v="B       "/>
    <s v="N/A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3"/>
    <x v="10"/>
    <x v="12"/>
    <x v="37"/>
    <n v="0"/>
  </r>
  <r>
    <n v="157"/>
    <d v="2004-03-28T00:00:00"/>
    <s v="Sunday"/>
    <x v="2"/>
    <n v="2"/>
    <n v="0"/>
    <n v="20"/>
    <n v="4"/>
    <d v="1899-12-30T00:20:04"/>
    <d v="1899-12-30T00:10:02"/>
    <s v="R200403"/>
    <s v="Treadmill"/>
    <n v="5.9800664451827297"/>
    <n v="0"/>
    <m/>
    <m/>
    <d v="1899-12-30T04:22:52"/>
    <d v="1899-12-30T02:11:26"/>
    <m/>
    <n v="0"/>
    <n v="0"/>
    <d v="1899-12-30T04:22:52"/>
    <d v="1899-12-30T05:15:16"/>
    <d v="1899-12-30T02:11:26"/>
    <d v="1899-12-30T02:37:38"/>
    <n v="1574"/>
    <x v="3"/>
    <x v="10"/>
    <x v="12"/>
    <x v="38"/>
    <n v="0"/>
  </r>
  <r>
    <n v="158"/>
    <d v="2004-03-31T00:00:00"/>
    <s v="Wednesday"/>
    <x v="1"/>
    <n v="5"/>
    <n v="0"/>
    <n v="30"/>
    <n v="0"/>
    <d v="1899-12-30T00:30:00"/>
    <d v="1899-12-30T00:06:00"/>
    <s v="Trainer"/>
    <s v="Trainer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3"/>
    <x v="10"/>
    <x v="12"/>
    <x v="38"/>
    <n v="2"/>
  </r>
  <r>
    <n v="159"/>
    <d v="2004-04-03T00:00:00"/>
    <s v="Saturday"/>
    <x v="1"/>
    <n v="7"/>
    <n v="0"/>
    <n v="30"/>
    <n v="0"/>
    <d v="1899-12-30T00:30:00"/>
    <d v="1899-12-30T00:04:17"/>
    <s v="Spin"/>
    <s v="Spinner"/>
    <n v="14.000000000000012"/>
    <n v="0"/>
    <m/>
    <s v="Spinner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x v="13"/>
    <x v="38"/>
    <n v="2"/>
  </r>
  <r>
    <n v="160"/>
    <d v="2004-04-04T00:00:00"/>
    <s v="Sunday"/>
    <x v="0"/>
    <n v="0.5"/>
    <n v="0"/>
    <n v="25"/>
    <n v="0"/>
    <d v="1899-12-30T00:25:00"/>
    <d v="1899-12-30T00:50:00"/>
    <s v="unk"/>
    <s v="N/A"/>
    <n v="1.2000000000000008"/>
    <n v="0"/>
    <m/>
    <s v="At training camp..in pool for 2 hours but only doing drills"/>
    <d v="1899-12-30T02:00:00"/>
    <d v="1899-12-30T01:00:00"/>
    <m/>
    <n v="0"/>
    <n v="0"/>
    <d v="1899-12-30T21:50:00"/>
    <d v="1899-12-30T22:42:24"/>
    <d v="1899-12-30T10:55:00"/>
    <d v="1899-12-30T11:21:12"/>
    <n v="3508"/>
    <x v="3"/>
    <x v="1"/>
    <x v="13"/>
    <x v="1"/>
    <n v="0"/>
  </r>
  <r>
    <n v="161"/>
    <d v="2004-04-04T00:00:00"/>
    <s v="Sunday"/>
    <x v="2"/>
    <n v="3.036"/>
    <n v="0"/>
    <n v="30"/>
    <n v="34"/>
    <d v="1899-12-30T00:30:34"/>
    <d v="1899-12-30T00:10:04"/>
    <s v="R200403"/>
    <s v="N/A"/>
    <n v="5.9594329334787393"/>
    <n v="0"/>
    <m/>
    <m/>
    <d v="1899-12-30T04:23:47"/>
    <d v="1899-12-30T02:11:54"/>
    <m/>
    <n v="0"/>
    <n v="0"/>
    <d v="1899-12-30T04:23:47"/>
    <d v="1899-12-30T05:16:11"/>
    <d v="1899-12-30T02:11:54"/>
    <d v="1899-12-30T02:38:06"/>
    <n v="1606"/>
    <x v="3"/>
    <x v="1"/>
    <x v="13"/>
    <x v="1"/>
    <n v="0"/>
  </r>
  <r>
    <n v="162"/>
    <d v="2004-04-05T00:00:00"/>
    <s v="Monday"/>
    <x v="2"/>
    <n v="2.4"/>
    <n v="0"/>
    <n v="28"/>
    <n v="0"/>
    <d v="1899-12-30T00:28:00"/>
    <d v="1899-12-30T00:11:40"/>
    <s v="R200401"/>
    <s v="Treadmill"/>
    <n v="5.1428571428571459"/>
    <n v="0"/>
    <m/>
    <s v="HR Run under 150 bpm"/>
    <d v="1899-12-30T05:05:40"/>
    <d v="1899-12-30T02:32:50"/>
    <m/>
    <n v="0"/>
    <n v="0"/>
    <d v="1899-12-30T05:05:40"/>
    <d v="1899-12-30T05:58:04"/>
    <d v="1899-12-30T02:32:50"/>
    <d v="1899-12-30T02:59:02"/>
    <n v="2569"/>
    <x v="3"/>
    <x v="1"/>
    <x v="13"/>
    <x v="1"/>
    <n v="0"/>
  </r>
  <r>
    <n v="163"/>
    <d v="2004-04-06T00:00:00"/>
    <s v="Tuesday"/>
    <x v="0"/>
    <n v="0.48299999999999998"/>
    <n v="0"/>
    <n v="24"/>
    <n v="51"/>
    <d v="1899-12-30T00:24:51"/>
    <d v="1899-12-30T00:51:27"/>
    <s v="unk"/>
    <s v="N/A"/>
    <n v="1.1661971830985922"/>
    <n v="0"/>
    <m/>
    <s v="Drills and form work"/>
    <d v="1899-12-30T02:03:29"/>
    <d v="1899-12-30T01:01:44"/>
    <m/>
    <n v="0"/>
    <n v="0"/>
    <d v="1899-12-30T22:27:58"/>
    <d v="1899-12-30T23:20:22"/>
    <d v="1899-12-30T11:13:59"/>
    <d v="1899-12-30T11:40:11"/>
    <n v="3515"/>
    <x v="3"/>
    <x v="1"/>
    <x v="13"/>
    <x v="1"/>
    <n v="0"/>
  </r>
  <r>
    <n v="164"/>
    <d v="2004-04-06T00:00:00"/>
    <s v="Tuesday"/>
    <x v="1"/>
    <n v="8"/>
    <n v="0"/>
    <n v="40"/>
    <n v="0"/>
    <d v="1899-12-30T00:40:00"/>
    <d v="1899-12-30T00:05:00"/>
    <s v="Trainer"/>
    <s v="Trainer"/>
    <n v="12.000000000000011"/>
    <n v="0"/>
    <m/>
    <s v="Trainer"/>
    <d v="1899-12-30T09:20:00"/>
    <d v="1899-12-30T04:40:00"/>
    <m/>
    <n v="0"/>
    <n v="0"/>
    <d v="1899-12-30T02:11:00"/>
    <d v="1899-12-30T03:03:24"/>
    <d v="1899-12-30T01:05:30"/>
    <d v="1899-12-30T01:31:42"/>
    <n v="726"/>
    <x v="3"/>
    <x v="1"/>
    <x v="13"/>
    <x v="1"/>
    <n v="0"/>
  </r>
  <r>
    <n v="165"/>
    <d v="2004-04-07T00:00:00"/>
    <s v="Wednesday"/>
    <x v="2"/>
    <n v="2.2999999999999998"/>
    <n v="0"/>
    <n v="25"/>
    <n v="0"/>
    <d v="1899-12-30T00:25:00"/>
    <d v="1899-12-30T00:10:52"/>
    <s v="R200403"/>
    <s v="N/A"/>
    <n v="5.520000000000004"/>
    <n v="0"/>
    <m/>
    <m/>
    <d v="1899-12-30T04:44:47"/>
    <d v="1899-12-30T02:22:23"/>
    <m/>
    <n v="0"/>
    <n v="0"/>
    <d v="1899-12-30T04:44:47"/>
    <d v="1899-12-30T05:37:11"/>
    <d v="1899-12-30T02:22:23"/>
    <d v="1899-12-30T02:48:35"/>
    <n v="2176"/>
    <x v="3"/>
    <x v="1"/>
    <x v="13"/>
    <x v="1"/>
    <n v="0"/>
  </r>
  <r>
    <n v="166"/>
    <d v="2004-04-10T00:00:00"/>
    <s v="Saturday"/>
    <x v="1"/>
    <n v="25.1"/>
    <n v="2"/>
    <n v="15"/>
    <n v="0"/>
    <d v="1899-12-30T02:15:00"/>
    <d v="1899-12-30T00:05:23"/>
    <s v="B       "/>
    <s v="Random Around Home"/>
    <n v="11.155555555555566"/>
    <n v="0"/>
    <m/>
    <s v="9 Miles with Connor on Mtn Bike and 16 on Road Bike (1:10.01)"/>
    <d v="1899-12-30T10:02:23"/>
    <d v="1899-12-30T05:01:12"/>
    <m/>
    <n v="0"/>
    <n v="0"/>
    <d v="1899-12-30T02:20:55"/>
    <d v="1899-12-30T03:13:19"/>
    <d v="1899-12-30T01:10:27"/>
    <d v="1899-12-30T01:36:40"/>
    <n v="753"/>
    <x v="3"/>
    <x v="1"/>
    <x v="13"/>
    <x v="1"/>
    <n v="2"/>
  </r>
  <r>
    <n v="167"/>
    <d v="2004-04-11T00:00:00"/>
    <s v="Sunday"/>
    <x v="2"/>
    <n v="5.0960000000000001"/>
    <n v="0"/>
    <n v="55"/>
    <n v="25"/>
    <d v="1899-12-30T00:55:25"/>
    <d v="1899-12-30T00:10:52"/>
    <s v="R200401"/>
    <s v="N/A"/>
    <n v="5.5174736842105307"/>
    <n v="0"/>
    <m/>
    <s v="Long Run Avg HR - 160 Splits(10.23.77, 10.39.05, 10.25.10, 11.19.71, 11.36.17, 1.01.71)"/>
    <d v="1899-12-30T04:44:55"/>
    <d v="1899-12-30T02:22:27"/>
    <m/>
    <n v="0"/>
    <n v="0"/>
    <d v="1899-12-30T04:44:55"/>
    <d v="1899-12-30T05:37:19"/>
    <d v="1899-12-30T02:22:27"/>
    <d v="1899-12-30T02:48:39"/>
    <n v="2180"/>
    <x v="3"/>
    <x v="1"/>
    <x v="13"/>
    <x v="2"/>
    <n v="0"/>
  </r>
  <r>
    <n v="168"/>
    <d v="2004-04-14T00:00:00"/>
    <s v="Wednesday"/>
    <x v="2"/>
    <n v="2"/>
    <n v="0"/>
    <n v="23"/>
    <n v="30"/>
    <d v="1899-12-30T00:23:30"/>
    <d v="1899-12-30T00:11:45"/>
    <s v="R200401"/>
    <s v="Treadmill"/>
    <n v="5.1063829787234081"/>
    <n v="0"/>
    <m/>
    <s v="HR Run under 150 bpm"/>
    <d v="1899-12-30T05:07:51"/>
    <d v="1899-12-30T02:33:56"/>
    <m/>
    <n v="0"/>
    <n v="0"/>
    <d v="1899-12-30T05:07:51"/>
    <d v="1899-12-30T06:00:15"/>
    <d v="1899-12-30T02:33:56"/>
    <d v="1899-12-30T03:00:08"/>
    <n v="2602"/>
    <x v="3"/>
    <x v="1"/>
    <x v="13"/>
    <x v="2"/>
    <n v="2"/>
  </r>
  <r>
    <n v="169"/>
    <d v="2004-04-15T00:00:00"/>
    <s v="Thursday"/>
    <x v="0"/>
    <n v="0.627"/>
    <n v="0"/>
    <n v="25"/>
    <n v="42"/>
    <d v="1899-12-30T00:25:42"/>
    <d v="1899-12-30T00:40:59"/>
    <s v="unk"/>
    <s v="N/A"/>
    <n v="1.4638132295719855"/>
    <n v="0"/>
    <m/>
    <m/>
    <d v="1899-12-30T01:38:22"/>
    <d v="1899-12-30T00:49:11"/>
    <m/>
    <n v="0"/>
    <n v="0"/>
    <d v="1899-12-30T17:53:54"/>
    <d v="1899-12-30T18:46:18"/>
    <d v="1899-12-30T08:56:57"/>
    <d v="1899-12-30T09:23:09"/>
    <n v="3459"/>
    <x v="3"/>
    <x v="1"/>
    <x v="13"/>
    <x v="2"/>
    <n v="0"/>
  </r>
  <r>
    <n v="170"/>
    <d v="2004-04-16T00:00:00"/>
    <s v="Friday"/>
    <x v="1"/>
    <n v="10.5"/>
    <n v="0"/>
    <n v="45"/>
    <n v="0"/>
    <d v="1899-12-30T00:45:00"/>
    <d v="1899-12-30T00:04:17"/>
    <s v="Si"/>
    <s v="Griskus Sprint"/>
    <n v="14.000000000000012"/>
    <n v="0"/>
    <m/>
    <s v="Griskus Sprint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x v="13"/>
    <x v="2"/>
    <n v="0"/>
  </r>
  <r>
    <n v="171"/>
    <d v="2004-04-17T00:00:00"/>
    <s v="Saturday"/>
    <x v="2"/>
    <n v="2.25"/>
    <n v="0"/>
    <n v="25"/>
    <n v="0"/>
    <d v="1899-12-30T00:25:00"/>
    <d v="1899-12-30T00:11:07"/>
    <s v="R200401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3"/>
    <x v="1"/>
    <x v="13"/>
    <x v="2"/>
    <n v="0"/>
  </r>
  <r>
    <n v="172"/>
    <d v="2004-04-18T00:00:00"/>
    <s v="Sunday"/>
    <x v="1"/>
    <n v="10.5"/>
    <n v="0"/>
    <n v="39"/>
    <n v="32"/>
    <d v="1899-12-30T00:39:32"/>
    <d v="1899-12-30T00:03:46"/>
    <s v="Si"/>
    <s v="Griskus Sprint"/>
    <n v="15.935919055649254"/>
    <n v="0"/>
    <m/>
    <s v="Griskus Sprint"/>
    <d v="1899-12-30T07:01:41"/>
    <d v="1899-12-30T03:30:51"/>
    <m/>
    <n v="0"/>
    <n v="0"/>
    <d v="1899-12-30T01:38:39"/>
    <d v="1899-12-30T02:31:03"/>
    <d v="1899-12-30T00:49:19"/>
    <d v="1899-12-30T01:15:31"/>
    <n v="394"/>
    <x v="3"/>
    <x v="1"/>
    <x v="13"/>
    <x v="3"/>
    <n v="0"/>
  </r>
  <r>
    <n v="173"/>
    <d v="2004-04-19T00:00:00"/>
    <s v="Monday"/>
    <x v="1"/>
    <n v="5"/>
    <n v="0"/>
    <n v="20"/>
    <n v="0"/>
    <d v="1899-12-30T00:20:00"/>
    <d v="1899-12-30T00:04:00"/>
    <s v="Trainer"/>
    <s v="Did this on Sunday at Hotel in Maine"/>
    <n v="15.000000000000014"/>
    <n v="0"/>
    <m/>
    <s v="Did this on Sunday at Hotel in Maine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1"/>
    <x v="13"/>
    <x v="3"/>
    <n v="0"/>
  </r>
  <r>
    <n v="174"/>
    <d v="2004-04-19T00:00:00"/>
    <s v="Monday"/>
    <x v="2"/>
    <n v="3.1"/>
    <n v="0"/>
    <n v="28"/>
    <n v="18"/>
    <d v="1899-12-30T00:28:18"/>
    <d v="1899-12-30T00:09:08"/>
    <s v="R200403"/>
    <s v="N/A"/>
    <n v="6.5724381625441737"/>
    <n v="0"/>
    <m/>
    <s v="Mile 1: 7.51.85, Mile 2: 8.44.80, Mile 3: 10.49.76"/>
    <d v="1899-12-30T03:59:11"/>
    <d v="1899-12-30T01:59:35"/>
    <m/>
    <n v="0"/>
    <n v="0"/>
    <d v="1899-12-30T03:59:11"/>
    <d v="1899-12-30T04:51:35"/>
    <d v="1899-12-30T01:59:35"/>
    <d v="1899-12-30T02:25:47"/>
    <n v="942"/>
    <x v="3"/>
    <x v="1"/>
    <x v="13"/>
    <x v="3"/>
    <n v="0"/>
  </r>
  <r>
    <n v="175"/>
    <d v="2004-04-21T00:00:00"/>
    <s v="Wednesday"/>
    <x v="2"/>
    <n v="2"/>
    <n v="0"/>
    <n v="22"/>
    <n v="40"/>
    <d v="1899-12-30T00:22:40"/>
    <d v="1899-12-30T00:11:20"/>
    <s v="R200403"/>
    <s v="Treadmill"/>
    <n v="5.2941176470588269"/>
    <n v="0"/>
    <m/>
    <s v="HR Run under 150 bpm"/>
    <d v="1899-12-30T04:56:56"/>
    <d v="1899-12-30T02:28:28"/>
    <m/>
    <n v="0"/>
    <n v="0"/>
    <d v="1899-12-30T04:56:56"/>
    <d v="1899-12-30T05:49:20"/>
    <d v="1899-12-30T02:28:28"/>
    <d v="1899-12-30T02:54:40"/>
    <n v="2437"/>
    <x v="3"/>
    <x v="1"/>
    <x v="13"/>
    <x v="3"/>
    <n v="1"/>
  </r>
  <r>
    <n v="176"/>
    <d v="2004-04-24T00:00:00"/>
    <s v="Saturday"/>
    <x v="2"/>
    <n v="3.1"/>
    <n v="0"/>
    <n v="30"/>
    <n v="3"/>
    <d v="1899-12-30T00:30:03"/>
    <d v="1899-12-30T00:09:42"/>
    <s v="R200403"/>
    <s v="Watertown 5k"/>
    <n v="6.1896838602329503"/>
    <n v="0"/>
    <m/>
    <s v="Watertown 5k"/>
    <d v="1899-12-30T04:13:58"/>
    <d v="1899-12-30T02:06:59"/>
    <m/>
    <n v="0"/>
    <n v="0"/>
    <d v="1899-12-30T04:13:58"/>
    <d v="1899-12-30T05:06:22"/>
    <d v="1899-12-30T02:06:59"/>
    <d v="1899-12-30T02:33:11"/>
    <n v="1263"/>
    <x v="3"/>
    <x v="1"/>
    <x v="13"/>
    <x v="3"/>
    <n v="2"/>
  </r>
  <r>
    <n v="177"/>
    <d v="2004-04-25T00:00:00"/>
    <s v="Sunday"/>
    <x v="1"/>
    <n v="34"/>
    <n v="2"/>
    <n v="21"/>
    <n v="16"/>
    <d v="1899-12-30T02:21:16"/>
    <d v="1899-12-30T00:04:09"/>
    <s v="B       "/>
    <s v="UJ and back"/>
    <n v="14.440773949976418"/>
    <n v="0"/>
    <m/>
    <s v="UJ and back"/>
    <d v="1899-12-30T07:45:21"/>
    <d v="1899-12-30T03:52:40"/>
    <m/>
    <n v="0"/>
    <n v="0"/>
    <d v="1899-12-30T01:48:52"/>
    <d v="1899-12-30T02:41:16"/>
    <d v="1899-12-30T00:54:26"/>
    <d v="1899-12-30T01:20:38"/>
    <n v="557"/>
    <x v="3"/>
    <x v="1"/>
    <x v="13"/>
    <x v="4"/>
    <n v="0"/>
  </r>
  <r>
    <n v="178"/>
    <d v="2004-04-26T00:00:00"/>
    <s v="Monday"/>
    <x v="2"/>
    <n v="2"/>
    <n v="0"/>
    <n v="22"/>
    <n v="17"/>
    <d v="1899-12-30T00:22:17"/>
    <d v="1899-12-30T00:11:09"/>
    <s v="R200403"/>
    <s v="Treadmill"/>
    <n v="5.3851907255048657"/>
    <n v="0"/>
    <m/>
    <s v="HR Run under 150 bpm"/>
    <d v="1899-12-30T04:51:55"/>
    <d v="1899-12-30T02:25:57"/>
    <m/>
    <n v="0"/>
    <n v="0"/>
    <d v="1899-12-30T04:51:55"/>
    <d v="1899-12-30T05:44:19"/>
    <d v="1899-12-30T02:25:57"/>
    <d v="1899-12-30T02:52:09"/>
    <n v="2339"/>
    <x v="3"/>
    <x v="1"/>
    <x v="13"/>
    <x v="4"/>
    <n v="0"/>
  </r>
  <r>
    <n v="179"/>
    <d v="2004-04-28T00:00:00"/>
    <s v="Wednesday"/>
    <x v="2"/>
    <n v="2.6"/>
    <n v="0"/>
    <n v="26"/>
    <n v="14"/>
    <d v="1899-12-30T00:26:14"/>
    <d v="1899-12-30T00:10:05"/>
    <s v="R200401"/>
    <s v="Treadmill"/>
    <n v="5.9466327827191918"/>
    <n v="0"/>
    <m/>
    <s v="Treadmill"/>
    <d v="1899-12-30T04:24:21"/>
    <d v="1899-12-30T02:12:11"/>
    <m/>
    <n v="0"/>
    <n v="0"/>
    <d v="1899-12-30T04:24:21"/>
    <d v="1899-12-30T05:16:45"/>
    <d v="1899-12-30T02:12:11"/>
    <d v="1899-12-30T02:38:23"/>
    <n v="1615"/>
    <x v="3"/>
    <x v="1"/>
    <x v="13"/>
    <x v="4"/>
    <n v="1"/>
  </r>
  <r>
    <n v="180"/>
    <d v="2004-05-01T00:00:00"/>
    <s v="Saturday"/>
    <x v="2"/>
    <n v="7.5"/>
    <n v="1"/>
    <n v="23"/>
    <n v="29"/>
    <d v="1899-12-30T01:23:29"/>
    <d v="1899-12-30T00:11:08"/>
    <s v="R200403"/>
    <s v="Quassy Loop"/>
    <n v="5.3902974645637896"/>
    <n v="0"/>
    <m/>
    <m/>
    <d v="1899-12-30T04:51:38"/>
    <d v="1899-12-30T02:25:49"/>
    <m/>
    <n v="0"/>
    <n v="0"/>
    <d v="1899-12-30T04:51:38"/>
    <d v="1899-12-30T05:44:02"/>
    <d v="1899-12-30T02:25:49"/>
    <d v="1899-12-30T02:52:01"/>
    <n v="2335"/>
    <x v="3"/>
    <x v="2"/>
    <x v="14"/>
    <x v="4"/>
    <n v="2"/>
  </r>
  <r>
    <n v="181"/>
    <d v="2004-05-02T00:00:00"/>
    <s v="Sunday"/>
    <x v="2"/>
    <n v="2.246"/>
    <n v="0"/>
    <n v="22"/>
    <n v="23"/>
    <d v="1899-12-30T00:22:23"/>
    <d v="1899-12-30T00:09:58"/>
    <s v="R200401"/>
    <s v="Treadmill"/>
    <n v="6.0205510052122166"/>
    <n v="0"/>
    <m/>
    <m/>
    <d v="1899-12-30T04:21:06"/>
    <d v="1899-12-30T02:10:33"/>
    <m/>
    <n v="0"/>
    <n v="0"/>
    <d v="1899-12-30T04:21:06"/>
    <d v="1899-12-30T05:13:30"/>
    <d v="1899-12-30T02:10:33"/>
    <d v="1899-12-30T02:36:45"/>
    <n v="1490"/>
    <x v="3"/>
    <x v="2"/>
    <x v="14"/>
    <x v="5"/>
    <n v="0"/>
  </r>
  <r>
    <n v="182"/>
    <d v="2004-05-03T00:00:00"/>
    <s v="Monday"/>
    <x v="2"/>
    <n v="2"/>
    <n v="0"/>
    <n v="20"/>
    <n v="40"/>
    <d v="1899-12-30T00:20:40"/>
    <d v="1899-12-30T00:10:20"/>
    <s v="R200403"/>
    <s v="Treadmill"/>
    <n v="5.8064516129032304"/>
    <n v="0"/>
    <m/>
    <s v="HR Run under 150 bpm"/>
    <d v="1899-12-30T04:30:44"/>
    <d v="1899-12-30T02:15:22"/>
    <m/>
    <n v="0"/>
    <n v="0"/>
    <d v="1899-12-30T04:30:44"/>
    <d v="1899-12-30T05:23:08"/>
    <d v="1899-12-30T02:15:22"/>
    <d v="1899-12-30T02:41:34"/>
    <n v="1803"/>
    <x v="3"/>
    <x v="2"/>
    <x v="14"/>
    <x v="5"/>
    <n v="0"/>
  </r>
  <r>
    <n v="183"/>
    <d v="2004-05-05T00:00:00"/>
    <s v="Wednesday"/>
    <x v="2"/>
    <n v="3.1"/>
    <n v="0"/>
    <n v="29"/>
    <n v="38"/>
    <d v="1899-12-30T00:29:38"/>
    <d v="1899-12-30T00:09:34"/>
    <s v="R200401"/>
    <s v="Treadmill"/>
    <n v="6.2767154105736838"/>
    <n v="0"/>
    <m/>
    <s v="5k Training"/>
    <d v="1899-12-30T04:10:27"/>
    <d v="1899-12-30T02:05:13"/>
    <m/>
    <n v="0"/>
    <n v="0"/>
    <d v="1899-12-30T04:10:27"/>
    <d v="1899-12-30T05:02:51"/>
    <d v="1899-12-30T02:05:13"/>
    <d v="1899-12-30T02:31:25"/>
    <n v="1172"/>
    <x v="3"/>
    <x v="2"/>
    <x v="14"/>
    <x v="5"/>
    <n v="1"/>
  </r>
  <r>
    <n v="184"/>
    <d v="2004-05-07T00:00:00"/>
    <s v="Friday"/>
    <x v="1"/>
    <n v="13"/>
    <n v="1"/>
    <n v="3"/>
    <n v="0"/>
    <d v="1899-12-30T01:03:00"/>
    <d v="1899-12-30T00:04:51"/>
    <s v="B       "/>
    <s v="Griskus Sprint"/>
    <n v="12.38095238095239"/>
    <n v="0"/>
    <m/>
    <s v="Griskus Sprint + fruit stand &amp; back"/>
    <d v="1899-12-30T09:02:46"/>
    <d v="1899-12-30T04:31:23"/>
    <m/>
    <n v="0"/>
    <n v="0"/>
    <d v="1899-12-30T02:06:58"/>
    <d v="1899-12-30T02:59:22"/>
    <d v="1899-12-30T01:03:29"/>
    <d v="1899-12-30T01:29:41"/>
    <n v="717"/>
    <x v="3"/>
    <x v="2"/>
    <x v="14"/>
    <x v="5"/>
    <n v="1"/>
  </r>
  <r>
    <n v="185"/>
    <d v="2004-05-08T00:00:00"/>
    <s v="Saturday"/>
    <x v="1"/>
    <n v="7.25"/>
    <n v="0"/>
    <n v="50"/>
    <n v="0"/>
    <d v="1899-12-30T00:50:00"/>
    <d v="1899-12-30T00:06:54"/>
    <s v="Si"/>
    <s v="Random"/>
    <n v="8.7000000000000064"/>
    <n v="0"/>
    <m/>
    <s v="Riding with Connor"/>
    <d v="1899-12-30T12:52:25"/>
    <d v="1899-12-30T06:26:12"/>
    <m/>
    <n v="0"/>
    <n v="0"/>
    <d v="1899-12-30T03:00:41"/>
    <d v="1899-12-30T03:53:05"/>
    <d v="1899-12-30T01:30:21"/>
    <d v="1899-12-30T01:56:33"/>
    <n v="784"/>
    <x v="3"/>
    <x v="2"/>
    <x v="14"/>
    <x v="5"/>
    <n v="0"/>
  </r>
  <r>
    <n v="186"/>
    <d v="2004-05-08T00:00:00"/>
    <s v="Saturday"/>
    <x v="2"/>
    <n v="7"/>
    <n v="1"/>
    <n v="17"/>
    <n v="43"/>
    <d v="1899-12-30T01:17:43"/>
    <d v="1899-12-30T00:11:06"/>
    <s v="R200403"/>
    <s v="N/A"/>
    <n v="5.4042461934377055"/>
    <n v="0"/>
    <m/>
    <m/>
    <d v="1899-12-30T04:50:53"/>
    <d v="1899-12-30T02:25:26"/>
    <m/>
    <n v="0"/>
    <n v="0"/>
    <d v="1899-12-30T04:50:53"/>
    <d v="1899-12-30T05:43:17"/>
    <d v="1899-12-30T02:25:26"/>
    <d v="1899-12-30T02:51:38"/>
    <n v="2310"/>
    <x v="3"/>
    <x v="2"/>
    <x v="14"/>
    <x v="5"/>
    <n v="0"/>
  </r>
  <r>
    <n v="187"/>
    <d v="2004-05-09T00:00:00"/>
    <s v="Sunday"/>
    <x v="2"/>
    <n v="1.33"/>
    <n v="0"/>
    <n v="14"/>
    <n v="10"/>
    <d v="1899-12-30T00:14:10"/>
    <d v="1899-12-30T00:10:39"/>
    <s v="R200403"/>
    <s v="N/A"/>
    <n v="5.6329411764705926"/>
    <n v="0"/>
    <m/>
    <m/>
    <d v="1899-12-30T04:39:04"/>
    <d v="1899-12-30T02:19:32"/>
    <m/>
    <n v="0"/>
    <n v="0"/>
    <d v="1899-12-30T04:39:04"/>
    <d v="1899-12-30T05:31:28"/>
    <d v="1899-12-30T02:19:32"/>
    <d v="1899-12-30T02:45:44"/>
    <n v="2035"/>
    <x v="3"/>
    <x v="2"/>
    <x v="14"/>
    <x v="6"/>
    <n v="0"/>
  </r>
  <r>
    <n v="188"/>
    <d v="2004-05-10T00:00:00"/>
    <s v="Monday"/>
    <x v="1"/>
    <n v="20"/>
    <n v="1"/>
    <n v="28"/>
    <n v="42"/>
    <d v="1899-12-30T01:28:42"/>
    <d v="1899-12-30T00:04:26"/>
    <s v="B       "/>
    <s v="Griskus Sprint + Long Meadow Loop"/>
    <n v="13.528748590755367"/>
    <n v="0"/>
    <m/>
    <s v="Griskus Sprint + Long Meadow Loop"/>
    <d v="1899-12-30T08:16:43"/>
    <d v="1899-12-30T04:08:22"/>
    <m/>
    <n v="0"/>
    <n v="0"/>
    <d v="1899-12-30T01:56:12"/>
    <d v="1899-12-30T02:48:36"/>
    <d v="1899-12-30T00:58:06"/>
    <d v="1899-12-30T01:24:18"/>
    <n v="636"/>
    <x v="3"/>
    <x v="2"/>
    <x v="14"/>
    <x v="6"/>
    <n v="0"/>
  </r>
  <r>
    <n v="189"/>
    <d v="2004-05-11T00:00:00"/>
    <s v="Tuesday"/>
    <x v="0"/>
    <n v="1.026"/>
    <n v="0"/>
    <n v="43"/>
    <n v="8"/>
    <d v="1899-12-30T00:43:08"/>
    <d v="1899-12-30T00:42:02"/>
    <s v="unk"/>
    <s v="N/A"/>
    <n v="1.4272024729520876"/>
    <n v="0"/>
    <m/>
    <m/>
    <d v="1899-12-30T01:40:54"/>
    <d v="1899-12-30T00:50:27"/>
    <m/>
    <n v="0"/>
    <n v="0"/>
    <d v="1899-12-30T18:21:27"/>
    <d v="1899-12-30T19:13:51"/>
    <d v="1899-12-30T09:10:44"/>
    <d v="1899-12-30T09:36:56"/>
    <n v="3471"/>
    <x v="3"/>
    <x v="2"/>
    <x v="14"/>
    <x v="6"/>
    <n v="0"/>
  </r>
  <r>
    <n v="190"/>
    <d v="2004-05-12T00:00:00"/>
    <s v="Wednesday"/>
    <x v="0"/>
    <n v="0.6"/>
    <n v="0"/>
    <n v="21"/>
    <n v="30"/>
    <d v="1899-12-30T00:21:30"/>
    <d v="1899-12-30T00:35:50"/>
    <s v="unk"/>
    <s v="N/A"/>
    <n v="1.674418604651164"/>
    <n v="0"/>
    <m/>
    <s v="Lake Swim"/>
    <d v="1899-12-30T01:26:00"/>
    <d v="1899-12-30T00:43:00"/>
    <m/>
    <n v="0"/>
    <n v="0"/>
    <d v="1899-12-30T15:38:50"/>
    <d v="1899-12-30T16:31:14"/>
    <d v="1899-12-30T07:49:25"/>
    <d v="1899-12-30T08:15:37"/>
    <n v="3302"/>
    <x v="3"/>
    <x v="2"/>
    <x v="14"/>
    <x v="6"/>
    <n v="0"/>
  </r>
  <r>
    <n v="191"/>
    <d v="2004-05-12T00:00:00"/>
    <s v="Wednesday"/>
    <x v="1"/>
    <n v="25"/>
    <n v="1"/>
    <n v="46"/>
    <n v="33"/>
    <d v="1899-12-30T01:46:33"/>
    <d v="1899-12-30T00:04:16"/>
    <s v="B       "/>
    <s v="Griskus Olympic"/>
    <n v="14.077897700610052"/>
    <n v="0"/>
    <m/>
    <s v="Griskus Olympic"/>
    <d v="1899-12-30T07:57:21"/>
    <d v="1899-12-30T03:58:40"/>
    <m/>
    <n v="0"/>
    <n v="0"/>
    <d v="1899-12-30T01:51:40"/>
    <d v="1899-12-30T02:44:04"/>
    <d v="1899-12-30T00:55:50"/>
    <d v="1899-12-30T01:22:02"/>
    <n v="586"/>
    <x v="3"/>
    <x v="2"/>
    <x v="14"/>
    <x v="6"/>
    <n v="0"/>
  </r>
  <r>
    <n v="192"/>
    <d v="2004-05-13T00:00:00"/>
    <s v="Thursday"/>
    <x v="2"/>
    <n v="6.1"/>
    <n v="1"/>
    <n v="16"/>
    <n v="27"/>
    <d v="1899-12-30T01:16:27"/>
    <d v="1899-12-30T00:12:32"/>
    <s v="R200401"/>
    <s v="N/A"/>
    <n v="4.7874427730542868"/>
    <n v="0"/>
    <m/>
    <s v="hotttt really hott and very very very very slow"/>
    <d v="1899-12-30T05:28:22"/>
    <d v="1899-12-30T02:44:11"/>
    <m/>
    <n v="0"/>
    <n v="0"/>
    <d v="1899-12-30T05:28:22"/>
    <d v="1899-12-30T06:20:46"/>
    <d v="1899-12-30T02:44:11"/>
    <d v="1899-12-30T03:10:23"/>
    <n v="2808"/>
    <x v="3"/>
    <x v="2"/>
    <x v="14"/>
    <x v="6"/>
    <n v="0"/>
  </r>
  <r>
    <n v="193"/>
    <d v="2004-05-14T00:00:00"/>
    <s v="Friday"/>
    <x v="1"/>
    <n v="25"/>
    <n v="1"/>
    <n v="48"/>
    <n v="23"/>
    <d v="1899-12-30T01:48:23"/>
    <d v="1899-12-30T00:04:20"/>
    <s v="B       "/>
    <s v="N/A"/>
    <n v="13.839766261725371"/>
    <n v="0"/>
    <m/>
    <m/>
    <d v="1899-12-30T08:05:33"/>
    <d v="1899-12-30T04:02:47"/>
    <m/>
    <n v="0"/>
    <n v="0"/>
    <d v="1899-12-30T01:53:35"/>
    <d v="1899-12-30T02:45:59"/>
    <d v="1899-12-30T00:56:48"/>
    <d v="1899-12-30T01:23:00"/>
    <n v="604"/>
    <x v="3"/>
    <x v="2"/>
    <x v="14"/>
    <x v="6"/>
    <n v="0"/>
  </r>
  <r>
    <n v="194"/>
    <d v="2004-05-14T00:00:00"/>
    <s v="Friday"/>
    <x v="2"/>
    <n v="5"/>
    <n v="0"/>
    <n v="59"/>
    <n v="55"/>
    <d v="1899-12-30T00:59:55"/>
    <d v="1899-12-30T00:11:59"/>
    <s v="R200403"/>
    <s v="N/A"/>
    <n v="5.0069541029207265"/>
    <n v="0"/>
    <m/>
    <m/>
    <d v="1899-12-30T05:13:58"/>
    <d v="1899-12-30T02:36:59"/>
    <m/>
    <n v="0"/>
    <n v="0"/>
    <d v="1899-12-30T05:13:58"/>
    <d v="1899-12-30T06:06:22"/>
    <d v="1899-12-30T02:36:59"/>
    <d v="1899-12-30T03:03:11"/>
    <n v="2682"/>
    <x v="3"/>
    <x v="2"/>
    <x v="14"/>
    <x v="6"/>
    <n v="0"/>
  </r>
  <r>
    <n v="195"/>
    <d v="2004-05-18T00:00:00"/>
    <s v="Tuesday"/>
    <x v="2"/>
    <n v="6.2119999999999997"/>
    <n v="1"/>
    <n v="9"/>
    <n v="38"/>
    <d v="1899-12-30T01:09:38"/>
    <d v="1899-12-30T00:11:13"/>
    <s v="R200403"/>
    <s v="N/A"/>
    <n v="5.3526089037817179"/>
    <n v="0"/>
    <m/>
    <m/>
    <d v="1899-12-30T04:53:41"/>
    <d v="1899-12-30T02:26:51"/>
    <m/>
    <n v="0"/>
    <n v="0"/>
    <d v="1899-12-30T04:53:41"/>
    <d v="1899-12-30T05:46:05"/>
    <d v="1899-12-30T02:26:51"/>
    <d v="1899-12-30T02:53:03"/>
    <n v="2369"/>
    <x v="3"/>
    <x v="2"/>
    <x v="14"/>
    <x v="7"/>
    <n v="3"/>
  </r>
  <r>
    <n v="196"/>
    <d v="2004-05-19T00:00:00"/>
    <s v="Wednesday"/>
    <x v="1"/>
    <n v="25"/>
    <n v="1"/>
    <n v="43"/>
    <n v="30"/>
    <d v="1899-12-30T01:43:30"/>
    <d v="1899-12-30T00:04:08"/>
    <s v="B       "/>
    <s v="N/A"/>
    <n v="14.492753623188415"/>
    <n v="0"/>
    <m/>
    <m/>
    <d v="1899-12-30T07:43:41"/>
    <d v="1899-12-30T03:51:50"/>
    <m/>
    <n v="0"/>
    <n v="0"/>
    <d v="1899-12-30T01:48:28"/>
    <d v="1899-12-30T02:40:52"/>
    <d v="1899-12-30T00:54:14"/>
    <d v="1899-12-30T01:20:26"/>
    <n v="547"/>
    <x v="3"/>
    <x v="2"/>
    <x v="14"/>
    <x v="7"/>
    <n v="0"/>
  </r>
  <r>
    <n v="197"/>
    <d v="2004-05-20T00:00:00"/>
    <s v="Thursday"/>
    <x v="1"/>
    <n v="25"/>
    <n v="1"/>
    <n v="47"/>
    <n v="6"/>
    <d v="1899-12-30T01:47:06"/>
    <d v="1899-12-30T00:04:17"/>
    <s v="B       "/>
    <s v="Griskus Sprint + Long Meadow Loop"/>
    <n v="14.005602240896369"/>
    <n v="0"/>
    <m/>
    <s v="36.43 Sprint Course"/>
    <d v="1899-12-30T07:59:48"/>
    <d v="1899-12-30T03:59:54"/>
    <m/>
    <n v="0"/>
    <n v="0"/>
    <d v="1899-12-30T01:52:14"/>
    <d v="1899-12-30T02:44:38"/>
    <d v="1899-12-30T00:56:07"/>
    <d v="1899-12-30T01:22:19"/>
    <n v="594"/>
    <x v="3"/>
    <x v="2"/>
    <x v="14"/>
    <x v="7"/>
    <n v="0"/>
  </r>
  <r>
    <n v="198"/>
    <d v="2004-05-20T00:00:00"/>
    <s v="Thursday"/>
    <x v="2"/>
    <n v="6.1"/>
    <n v="1"/>
    <n v="10"/>
    <n v="17"/>
    <d v="1899-12-30T01:10:17"/>
    <d v="1899-12-30T00:11:31"/>
    <s v="R200403"/>
    <s v="N/A"/>
    <n v="5.2074934787763851"/>
    <n v="0"/>
    <m/>
    <m/>
    <d v="1899-12-30T05:01:52"/>
    <d v="1899-12-30T02:30:56"/>
    <m/>
    <n v="0"/>
    <n v="0"/>
    <d v="1899-12-30T05:01:52"/>
    <d v="1899-12-30T05:54:16"/>
    <d v="1899-12-30T02:30:56"/>
    <d v="1899-12-30T02:57:08"/>
    <n v="2522"/>
    <x v="3"/>
    <x v="2"/>
    <x v="14"/>
    <x v="7"/>
    <n v="0"/>
  </r>
  <r>
    <n v="199"/>
    <d v="2004-05-21T00:00:00"/>
    <s v="Friday"/>
    <x v="0"/>
    <n v="0.55000000000000004"/>
    <n v="0"/>
    <n v="19"/>
    <n v="47"/>
    <d v="1899-12-30T00:19:47"/>
    <d v="1899-12-30T00:35:58"/>
    <s v="unk"/>
    <s v="N/A"/>
    <n v="1.6680707666385859"/>
    <n v="0"/>
    <m/>
    <m/>
    <d v="1899-12-30T01:26:20"/>
    <d v="1899-12-30T00:43:10"/>
    <m/>
    <n v="0"/>
    <n v="0"/>
    <d v="1899-12-30T15:42:24"/>
    <d v="1899-12-30T16:34:48"/>
    <d v="1899-12-30T07:51:12"/>
    <d v="1899-12-30T08:17:24"/>
    <n v="3306"/>
    <x v="3"/>
    <x v="2"/>
    <x v="14"/>
    <x v="7"/>
    <n v="0"/>
  </r>
  <r>
    <n v="200"/>
    <d v="2004-05-22T00:00:00"/>
    <s v="Saturday"/>
    <x v="1"/>
    <n v="25"/>
    <n v="1"/>
    <n v="42"/>
    <n v="13"/>
    <d v="1899-12-30T01:42:13"/>
    <d v="1899-12-30T00:04:05"/>
    <s v="B       "/>
    <s v="Griskus Olympic"/>
    <n v="14.674710582096866"/>
    <n v="0"/>
    <m/>
    <s v="Olympic Course"/>
    <d v="1899-12-30T07:37:56"/>
    <d v="1899-12-30T03:48:58"/>
    <m/>
    <n v="0"/>
    <n v="0"/>
    <d v="1899-12-30T01:47:07"/>
    <d v="1899-12-30T02:39:31"/>
    <d v="1899-12-30T00:53:34"/>
    <d v="1899-12-30T01:19:46"/>
    <n v="526"/>
    <x v="3"/>
    <x v="2"/>
    <x v="14"/>
    <x v="7"/>
    <n v="0"/>
  </r>
  <r>
    <n v="201"/>
    <d v="2004-05-25T00:00:00"/>
    <s v="Tues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x v="14"/>
    <x v="8"/>
    <n v="2"/>
  </r>
  <r>
    <n v="202"/>
    <d v="2004-05-26T00:00:00"/>
    <s v="Wednesday"/>
    <x v="0"/>
    <n v="1"/>
    <n v="0"/>
    <n v="41"/>
    <n v="58"/>
    <d v="1899-12-30T00:41:58"/>
    <d v="1899-12-30T00:41:58"/>
    <s v="unk"/>
    <s v="N/A"/>
    <n v="1.4297061159650528"/>
    <n v="0"/>
    <m/>
    <s v="At pool in bahamas - half mile at 19:57"/>
    <d v="1899-12-30T01:40:43"/>
    <d v="1899-12-30T00:50:22"/>
    <m/>
    <n v="0"/>
    <n v="0"/>
    <d v="1899-12-30T18:19:32"/>
    <d v="1899-12-30T19:11:56"/>
    <d v="1899-12-30T09:09:46"/>
    <d v="1899-12-30T09:35:58"/>
    <n v="3469"/>
    <x v="3"/>
    <x v="2"/>
    <x v="14"/>
    <x v="8"/>
    <n v="0"/>
  </r>
  <r>
    <n v="203"/>
    <d v="2004-05-27T00:00:00"/>
    <s v="Thursday"/>
    <x v="0"/>
    <n v="0.5"/>
    <n v="0"/>
    <n v="18"/>
    <n v="33"/>
    <d v="1899-12-30T00:18:33"/>
    <d v="1899-12-30T00:37:06"/>
    <s v="unk"/>
    <s v="N/A"/>
    <n v="1.6172506738544485"/>
    <n v="0"/>
    <m/>
    <s v="At pool in bahamas  "/>
    <d v="1899-12-30T01:29:02"/>
    <d v="1899-12-30T00:44:31"/>
    <m/>
    <n v="0"/>
    <n v="0"/>
    <d v="1899-12-30T16:12:01"/>
    <d v="1899-12-30T17:04:25"/>
    <d v="1899-12-30T08:06:01"/>
    <d v="1899-12-30T08:32:13"/>
    <n v="3350"/>
    <x v="3"/>
    <x v="2"/>
    <x v="14"/>
    <x v="8"/>
    <n v="0"/>
  </r>
  <r>
    <n v="204"/>
    <d v="2004-05-27T00:00:00"/>
    <s v="Thurs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x v="14"/>
    <x v="8"/>
    <n v="0"/>
  </r>
  <r>
    <n v="205"/>
    <d v="2004-05-27T00:00:00"/>
    <s v="Thursday"/>
    <x v="2"/>
    <n v="1"/>
    <n v="0"/>
    <n v="8"/>
    <n v="53"/>
    <d v="1899-12-30T00:08:53"/>
    <d v="1899-12-30T00:08:53"/>
    <s v="R200403"/>
    <s v="Treadmill"/>
    <n v="6.7542213883677356"/>
    <n v="0"/>
    <m/>
    <s v="Treadmill"/>
    <d v="1899-12-30T03:52:45"/>
    <d v="1899-12-30T01:56:22"/>
    <m/>
    <n v="0"/>
    <n v="0"/>
    <d v="1899-12-30T03:52:45"/>
    <d v="1899-12-30T04:45:09"/>
    <d v="1899-12-30T01:56:22"/>
    <d v="1899-12-30T02:22:34"/>
    <n v="882"/>
    <x v="3"/>
    <x v="2"/>
    <x v="14"/>
    <x v="8"/>
    <n v="0"/>
  </r>
  <r>
    <n v="206"/>
    <d v="2004-05-28T00:00:00"/>
    <s v="Friday"/>
    <x v="2"/>
    <n v="3"/>
    <n v="0"/>
    <n v="25"/>
    <n v="38"/>
    <d v="1899-12-30T00:25:38"/>
    <d v="1899-12-30T00:08:33"/>
    <s v="R200403"/>
    <s v="Treadmill"/>
    <n v="7.0221066319896028"/>
    <n v="0"/>
    <m/>
    <s v="Treadmill"/>
    <d v="1899-12-30T03:43:52"/>
    <d v="1899-12-30T01:51:56"/>
    <m/>
    <n v="0"/>
    <n v="0"/>
    <d v="1899-12-30T03:43:52"/>
    <d v="1899-12-30T04:36:16"/>
    <d v="1899-12-30T01:51:56"/>
    <d v="1899-12-30T02:18:08"/>
    <n v="837"/>
    <x v="3"/>
    <x v="2"/>
    <x v="14"/>
    <x v="8"/>
    <n v="0"/>
  </r>
  <r>
    <n v="207"/>
    <d v="2004-05-29T00:00:00"/>
    <s v="Satur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x v="14"/>
    <x v="8"/>
    <n v="0"/>
  </r>
  <r>
    <n v="208"/>
    <d v="2004-05-31T00:00:00"/>
    <s v="Monday"/>
    <x v="2"/>
    <n v="6.1"/>
    <n v="1"/>
    <n v="0"/>
    <n v="7"/>
    <d v="1899-12-30T01:00:07"/>
    <d v="1899-12-30T00:09:51"/>
    <s v="R200401"/>
    <s v="N/A"/>
    <n v="6.0881619074022781"/>
    <n v="0"/>
    <m/>
    <m/>
    <d v="1899-12-30T04:18:12"/>
    <d v="1899-12-30T02:09:06"/>
    <m/>
    <n v="0"/>
    <n v="0"/>
    <d v="1899-12-30T04:18:12"/>
    <d v="1899-12-30T05:10:36"/>
    <d v="1899-12-30T02:09:06"/>
    <d v="1899-12-30T02:35:18"/>
    <n v="1404"/>
    <x v="3"/>
    <x v="2"/>
    <x v="14"/>
    <x v="9"/>
    <n v="1"/>
  </r>
  <r>
    <n v="209"/>
    <d v="2004-06-02T00:00:00"/>
    <s v="Wednesday"/>
    <x v="0"/>
    <n v="0.75"/>
    <n v="0"/>
    <n v="27"/>
    <n v="56"/>
    <d v="1899-12-30T00:27:56"/>
    <d v="1899-12-30T00:37:15"/>
    <s v="unk"/>
    <s v="N/A"/>
    <n v="1.6109785202863975"/>
    <n v="0"/>
    <m/>
    <m/>
    <d v="1899-12-30T01:29:23"/>
    <d v="1899-12-30T00:44:42"/>
    <m/>
    <n v="0"/>
    <n v="0"/>
    <d v="1899-12-30T16:15:48"/>
    <d v="1899-12-30T17:08:12"/>
    <d v="1899-12-30T08:07:54"/>
    <d v="1899-12-30T08:34:06"/>
    <n v="3351"/>
    <x v="3"/>
    <x v="3"/>
    <x v="15"/>
    <x v="9"/>
    <n v="1"/>
  </r>
  <r>
    <n v="210"/>
    <d v="2004-06-03T00:00:00"/>
    <s v="Thursday"/>
    <x v="0"/>
    <n v="0.25"/>
    <n v="0"/>
    <n v="9"/>
    <n v="23"/>
    <d v="1899-12-30T00:09:23"/>
    <d v="1899-12-30T00:37:32"/>
    <s v="unk"/>
    <s v="N/A"/>
    <n v="1.5985790408525766"/>
    <n v="0"/>
    <m/>
    <m/>
    <d v="1899-12-30T01:30:05"/>
    <d v="1899-12-30T00:45:02"/>
    <m/>
    <n v="0"/>
    <n v="0"/>
    <d v="1899-12-30T16:23:22"/>
    <d v="1899-12-30T17:15:46"/>
    <d v="1899-12-30T08:11:41"/>
    <d v="1899-12-30T08:37:53"/>
    <n v="3363"/>
    <x v="3"/>
    <x v="3"/>
    <x v="15"/>
    <x v="9"/>
    <n v="0"/>
  </r>
  <r>
    <n v="211"/>
    <d v="2004-06-05T00:00:00"/>
    <s v="Saturday"/>
    <x v="1"/>
    <n v="9.31"/>
    <n v="1"/>
    <n v="5"/>
    <n v="0"/>
    <d v="1899-12-30T01:05:00"/>
    <d v="1899-12-30T00:06:59"/>
    <s v="B       "/>
    <s v="Random Around Lake House"/>
    <n v="8.5938461538461617"/>
    <n v="0"/>
    <m/>
    <s v="Riding with Connor"/>
    <d v="1899-12-30T13:01:57"/>
    <d v="1899-12-30T06:30:59"/>
    <m/>
    <n v="0"/>
    <n v="0"/>
    <d v="1899-12-30T03:02:55"/>
    <d v="1899-12-30T03:55:19"/>
    <d v="1899-12-30T01:31:28"/>
    <d v="1899-12-30T01:57:40"/>
    <n v="788"/>
    <x v="3"/>
    <x v="3"/>
    <x v="15"/>
    <x v="9"/>
    <n v="1"/>
  </r>
  <r>
    <n v="212"/>
    <d v="2004-06-05T00:00:00"/>
    <s v="Saturday"/>
    <x v="2"/>
    <n v="5"/>
    <n v="0"/>
    <n v="50"/>
    <n v="48"/>
    <d v="1899-12-30T00:50:48"/>
    <d v="1899-12-30T00:10:10"/>
    <s v="R200401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3"/>
    <x v="3"/>
    <x v="15"/>
    <x v="9"/>
    <n v="0"/>
  </r>
  <r>
    <n v="213"/>
    <d v="2004-06-06T00:00:00"/>
    <s v="Sunday"/>
    <x v="1"/>
    <n v="26.1"/>
    <n v="1"/>
    <n v="29"/>
    <n v="6"/>
    <d v="1899-12-30T01:29:06"/>
    <d v="1899-12-30T00:03:25"/>
    <s v="B       "/>
    <s v="UJ House to Lake Waramaug Loop"/>
    <n v="17.575757575757589"/>
    <n v="0"/>
    <m/>
    <s v="Lake Waramaug Loop - Got Flat"/>
    <d v="1899-12-30T06:22:21"/>
    <d v="1899-12-30T03:11:10"/>
    <m/>
    <n v="0"/>
    <n v="0"/>
    <d v="1899-12-30T01:29:26"/>
    <d v="1899-12-30T02:21:51"/>
    <d v="1899-12-30T00:44:43"/>
    <d v="1899-12-30T01:10:55"/>
    <n v="274"/>
    <x v="3"/>
    <x v="3"/>
    <x v="15"/>
    <x v="10"/>
    <n v="0"/>
  </r>
  <r>
    <n v="214"/>
    <d v="2004-06-08T00:00:00"/>
    <s v="Tuesday"/>
    <x v="1"/>
    <n v="7"/>
    <n v="0"/>
    <n v="32"/>
    <n v="50"/>
    <d v="1899-12-30T00:32:50"/>
    <d v="1899-12-30T00:04:41"/>
    <s v="B       "/>
    <s v="Valenti to Lake House"/>
    <n v="12.791878172588842"/>
    <n v="0"/>
    <m/>
    <s v="From Valenti"/>
    <d v="1899-12-30T08:45:20"/>
    <d v="1899-12-30T04:22:40"/>
    <m/>
    <n v="0"/>
    <n v="0"/>
    <d v="1899-12-30T02:02:53"/>
    <d v="1899-12-30T02:55:17"/>
    <d v="1899-12-30T01:01:27"/>
    <d v="1899-12-30T01:27:39"/>
    <n v="701"/>
    <x v="3"/>
    <x v="3"/>
    <x v="15"/>
    <x v="10"/>
    <n v="1"/>
  </r>
  <r>
    <n v="215"/>
    <d v="2004-06-08T00:00:00"/>
    <s v="Tuesday"/>
    <x v="2"/>
    <n v="7.1070000000000002"/>
    <n v="1"/>
    <n v="27"/>
    <n v="23"/>
    <d v="1899-12-30T01:27:23"/>
    <d v="1899-12-30T00:12:18"/>
    <s v="R200401"/>
    <s v="Litchfield RR"/>
    <n v="4.8798779324814072"/>
    <n v="0"/>
    <m/>
    <m/>
    <d v="1899-12-30T05:22:08"/>
    <d v="1899-12-30T02:41:04"/>
    <m/>
    <n v="0"/>
    <n v="0"/>
    <d v="1899-12-30T05:22:08"/>
    <d v="1899-12-30T06:14:32"/>
    <d v="1899-12-30T02:41:04"/>
    <d v="1899-12-30T03:07:16"/>
    <n v="2762"/>
    <x v="3"/>
    <x v="3"/>
    <x v="15"/>
    <x v="10"/>
    <n v="0"/>
  </r>
  <r>
    <n v="216"/>
    <d v="2004-06-12T00:00:00"/>
    <s v="Saturday"/>
    <x v="1"/>
    <n v="10.5"/>
    <n v="0"/>
    <n v="38"/>
    <n v="29"/>
    <d v="1899-12-30T00:38:29"/>
    <d v="1899-12-30T00:03:40"/>
    <s v="B       "/>
    <s v="Griskus Sprint"/>
    <n v="16.370723256821147"/>
    <n v="0"/>
    <m/>
    <s v="Griskus Sprint"/>
    <d v="1899-12-30T06:50:29"/>
    <d v="1899-12-30T03:25:15"/>
    <m/>
    <n v="0"/>
    <n v="0"/>
    <d v="1899-12-30T01:36:02"/>
    <d v="1899-12-30T02:28:26"/>
    <d v="1899-12-30T00:48:01"/>
    <d v="1899-12-30T01:14:13"/>
    <n v="354"/>
    <x v="3"/>
    <x v="3"/>
    <x v="15"/>
    <x v="10"/>
    <n v="3"/>
  </r>
  <r>
    <n v="217"/>
    <d v="2004-06-13T00:00:00"/>
    <s v="Sunday"/>
    <x v="2"/>
    <n v="7"/>
    <n v="1"/>
    <n v="12"/>
    <n v="59"/>
    <d v="1899-12-30T01:12:59"/>
    <d v="1899-12-30T00:10:26"/>
    <s v="R200401"/>
    <s v="Litchfield RR"/>
    <n v="5.754738524777351"/>
    <n v="0"/>
    <m/>
    <m/>
    <d v="1899-12-30T04:33:10"/>
    <d v="1899-12-30T02:16:35"/>
    <m/>
    <n v="0"/>
    <n v="0"/>
    <d v="1899-12-30T04:33:10"/>
    <d v="1899-12-30T05:25:34"/>
    <d v="1899-12-30T02:16:35"/>
    <d v="1899-12-30T02:42:47"/>
    <n v="1887"/>
    <x v="3"/>
    <x v="3"/>
    <x v="15"/>
    <x v="11"/>
    <n v="0"/>
  </r>
  <r>
    <n v="218"/>
    <d v="2004-06-15T00:00:00"/>
    <s v="Tuesday"/>
    <x v="1"/>
    <n v="25"/>
    <n v="1"/>
    <n v="42"/>
    <n v="9"/>
    <d v="1899-12-30T01:42:09"/>
    <d v="1899-12-30T00:04:05"/>
    <s v="B       "/>
    <s v="Griskus Olympic"/>
    <n v="14.684287812041127"/>
    <n v="0"/>
    <m/>
    <s v="Olympic Course"/>
    <d v="1899-12-30T07:37:38"/>
    <d v="1899-12-30T03:48:49"/>
    <m/>
    <n v="0"/>
    <n v="0"/>
    <d v="1899-12-30T01:47:03"/>
    <d v="1899-12-30T02:39:27"/>
    <d v="1899-12-30T00:53:32"/>
    <d v="1899-12-30T01:19:44"/>
    <n v="524"/>
    <x v="3"/>
    <x v="3"/>
    <x v="15"/>
    <x v="11"/>
    <n v="1"/>
  </r>
  <r>
    <n v="219"/>
    <d v="2004-06-19T00:00:00"/>
    <s v="Saturday"/>
    <x v="0"/>
    <n v="0.65"/>
    <n v="0"/>
    <n v="20"/>
    <n v="29"/>
    <d v="1899-12-30T00:20:29"/>
    <d v="1899-12-30T00:31:31"/>
    <s v="L"/>
    <s v="Griskus Olympic"/>
    <n v="1.9039869812855994"/>
    <n v="0"/>
    <m/>
    <m/>
    <d v="1899-12-30T01:15:38"/>
    <d v="1899-12-30T00:37:49"/>
    <m/>
    <n v="0"/>
    <n v="0"/>
    <d v="1899-12-30T13:45:38"/>
    <d v="1899-12-30T14:38:02"/>
    <d v="1899-12-30T06:52:49"/>
    <d v="1899-12-30T07:19:01"/>
    <n v="3161"/>
    <x v="3"/>
    <x v="3"/>
    <x v="15"/>
    <x v="11"/>
    <n v="3"/>
  </r>
  <r>
    <n v="220"/>
    <d v="2004-06-19T00:00:00"/>
    <s v="Saturday"/>
    <x v="1"/>
    <n v="25"/>
    <n v="1"/>
    <n v="27"/>
    <n v="53"/>
    <d v="1899-12-30T01:27:53"/>
    <d v="1899-12-30T00:03:31"/>
    <s v="B       "/>
    <s v="Griskus Olympic"/>
    <n v="17.068082685378357"/>
    <n v="0"/>
    <m/>
    <m/>
    <d v="1899-12-30T06:33:43"/>
    <d v="1899-12-30T03:16:52"/>
    <m/>
    <n v="0"/>
    <n v="0"/>
    <d v="1899-12-30T01:32:06"/>
    <d v="1899-12-30T02:24:30"/>
    <d v="1899-12-30T00:46:03"/>
    <d v="1899-12-30T01:12:15"/>
    <n v="302"/>
    <x v="3"/>
    <x v="3"/>
    <x v="15"/>
    <x v="11"/>
    <n v="0"/>
  </r>
  <r>
    <n v="221"/>
    <d v="2004-06-19T00:00:00"/>
    <s v="Saturday"/>
    <x v="2"/>
    <n v="6.2"/>
    <n v="1"/>
    <n v="14"/>
    <n v="45"/>
    <d v="1899-12-30T01:14:45"/>
    <d v="1899-12-30T00:12:03"/>
    <s v="R200401"/>
    <s v="Griskus Olympic"/>
    <n v="4.9765886287625456"/>
    <n v="0"/>
    <m/>
    <m/>
    <d v="1899-12-30T05:15:53"/>
    <d v="1899-12-30T02:37:56"/>
    <m/>
    <n v="0"/>
    <n v="0"/>
    <d v="1899-12-30T05:15:53"/>
    <d v="1899-12-30T06:08:17"/>
    <d v="1899-12-30T02:37:56"/>
    <d v="1899-12-30T03:04:08"/>
    <n v="2715"/>
    <x v="3"/>
    <x v="3"/>
    <x v="15"/>
    <x v="11"/>
    <n v="0"/>
  </r>
  <r>
    <n v="222"/>
    <d v="2004-06-19T00:00:00"/>
    <s v="Saturday"/>
    <x v="3"/>
    <n v="1"/>
    <n v="0"/>
    <n v="2"/>
    <n v="28"/>
    <d v="1899-12-30T00:02:28"/>
    <d v="1899-12-30T00:02:28"/>
    <s v="R200401"/>
    <s v="Griskus Olympic"/>
    <n v="24.324324324324344"/>
    <n v="0"/>
    <m/>
    <m/>
    <d v="1899-12-30T00:00:00"/>
    <d v="1899-12-30T00:00:00"/>
    <m/>
    <n v="0"/>
    <n v="0"/>
    <d v="1899-12-30T01:04:38"/>
    <d v="1899-12-30T01:57:02"/>
    <d v="1899-12-30T00:32:19"/>
    <d v="1899-12-30T00:58:31"/>
    <n v="34"/>
    <x v="3"/>
    <x v="3"/>
    <x v="15"/>
    <x v="11"/>
    <n v="0"/>
  </r>
  <r>
    <n v="223"/>
    <d v="2004-06-19T00:00:00"/>
    <s v="Saturday"/>
    <x v="4"/>
    <n v="1"/>
    <n v="0"/>
    <n v="0"/>
    <n v="42"/>
    <d v="1899-12-30T00:00:42"/>
    <d v="1899-12-30T00:00:42"/>
    <s v="R200401"/>
    <s v="Griskus Olympic"/>
    <n v="85.714285714285793"/>
    <n v="0"/>
    <m/>
    <m/>
    <d v="1899-12-30T00:00:00"/>
    <d v="1899-12-30T00:00:00"/>
    <m/>
    <n v="0"/>
    <n v="0"/>
    <d v="1899-12-30T00:18:20"/>
    <d v="1899-12-30T01:10:44"/>
    <d v="1899-12-30T00:09:10"/>
    <d v="1899-12-30T00:35:22"/>
    <n v="1"/>
    <x v="3"/>
    <x v="3"/>
    <x v="15"/>
    <x v="11"/>
    <n v="0"/>
  </r>
  <r>
    <n v="224"/>
    <d v="2004-06-22T00:00:00"/>
    <s v="Tuesday"/>
    <x v="0"/>
    <n v="0.25"/>
    <n v="0"/>
    <n v="12"/>
    <n v="49"/>
    <d v="1899-12-30T00:12:49"/>
    <d v="1899-12-30T00:51:16"/>
    <s v="unk"/>
    <s v="N/A"/>
    <n v="1.1703511053316005"/>
    <n v="0"/>
    <m/>
    <m/>
    <d v="1899-12-30T02:03:02"/>
    <d v="1899-12-30T01:01:31"/>
    <m/>
    <n v="0"/>
    <n v="0"/>
    <d v="1899-12-30T22:23:11"/>
    <d v="1899-12-30T23:15:35"/>
    <d v="1899-12-30T11:11:36"/>
    <d v="1899-12-30T11:37:48"/>
    <n v="3514"/>
    <x v="3"/>
    <x v="3"/>
    <x v="15"/>
    <x v="39"/>
    <n v="2"/>
  </r>
  <r>
    <n v="225"/>
    <d v="2004-06-23T00:00:00"/>
    <s v="Wednesday"/>
    <x v="0"/>
    <n v="0.5"/>
    <n v="0"/>
    <n v="16"/>
    <n v="15"/>
    <d v="1899-12-30T00:16:15"/>
    <d v="1899-12-30T00:32:30"/>
    <s v="LW"/>
    <s v="Lake Waramaug Tri"/>
    <n v="1.8461538461538476"/>
    <n v="0"/>
    <m/>
    <m/>
    <d v="1899-12-30T01:18:00"/>
    <d v="1899-12-30T00:39:00"/>
    <m/>
    <n v="0"/>
    <n v="0"/>
    <d v="1899-12-30T14:11:30"/>
    <d v="1899-12-30T15:03:54"/>
    <d v="1899-12-30T07:05:45"/>
    <d v="1899-12-30T07:31:57"/>
    <n v="3181"/>
    <x v="3"/>
    <x v="3"/>
    <x v="15"/>
    <x v="39"/>
    <n v="0"/>
  </r>
  <r>
    <n v="226"/>
    <d v="2004-06-23T00:00:00"/>
    <s v="Wednesday"/>
    <x v="1"/>
    <n v="9.3000000000000007"/>
    <n v="0"/>
    <n v="32"/>
    <n v="16"/>
    <d v="1899-12-30T00:32:16"/>
    <d v="1899-12-30T00:03:28"/>
    <s v="B       "/>
    <s v="Lake Waramaug Tri"/>
    <n v="17.293388429752081"/>
    <n v="0"/>
    <m/>
    <m/>
    <d v="1899-12-30T06:28:35"/>
    <d v="1899-12-30T03:14:18"/>
    <m/>
    <n v="0"/>
    <n v="0"/>
    <d v="1899-12-30T01:30:54"/>
    <d v="1899-12-30T02:23:18"/>
    <d v="1899-12-30T00:45:27"/>
    <d v="1899-12-30T01:11:39"/>
    <n v="283"/>
    <x v="3"/>
    <x v="3"/>
    <x v="15"/>
    <x v="39"/>
    <n v="0"/>
  </r>
  <r>
    <n v="227"/>
    <d v="2004-06-23T00:00:00"/>
    <s v="Wednesday"/>
    <x v="2"/>
    <n v="3.1"/>
    <n v="0"/>
    <n v="38"/>
    <n v="7"/>
    <d v="1899-12-30T00:38:07"/>
    <d v="1899-12-30T00:12:18"/>
    <s v="R200403"/>
    <s v="Lake Waramaug Tri"/>
    <n v="4.8797551377350272"/>
    <n v="0"/>
    <m/>
    <m/>
    <d v="1899-12-30T05:22:09"/>
    <d v="1899-12-30T02:41:04"/>
    <m/>
    <n v="0"/>
    <n v="0"/>
    <d v="1899-12-30T05:22:09"/>
    <d v="1899-12-30T06:14:33"/>
    <d v="1899-12-30T02:41:04"/>
    <d v="1899-12-30T03:07:16"/>
    <n v="2763"/>
    <x v="3"/>
    <x v="3"/>
    <x v="15"/>
    <x v="39"/>
    <n v="0"/>
  </r>
  <r>
    <n v="228"/>
    <d v="2004-06-26T00:00:00"/>
    <s v="Saturday"/>
    <x v="2"/>
    <n v="2"/>
    <n v="0"/>
    <n v="18"/>
    <n v="54"/>
    <d v="1899-12-30T00:18:54"/>
    <d v="1899-12-30T00:09:27"/>
    <s v="R200403"/>
    <s v="Lake House to Big House"/>
    <n v="6.3492063492063542"/>
    <n v="0"/>
    <m/>
    <s v="Home to Big House"/>
    <d v="1899-12-30T04:07:35"/>
    <d v="1899-12-30T02:03:48"/>
    <m/>
    <n v="0"/>
    <n v="0"/>
    <d v="1899-12-30T04:07:35"/>
    <d v="1899-12-30T04:59:59"/>
    <d v="1899-12-30T02:03:48"/>
    <d v="1899-12-30T02:30:00"/>
    <n v="1089"/>
    <x v="3"/>
    <x v="3"/>
    <x v="15"/>
    <x v="39"/>
    <n v="2"/>
  </r>
  <r>
    <n v="229"/>
    <d v="2004-06-27T00:00:00"/>
    <s v="Sunday"/>
    <x v="1"/>
    <n v="10.5"/>
    <n v="0"/>
    <n v="37"/>
    <n v="17"/>
    <d v="1899-12-30T00:37:17"/>
    <d v="1899-12-30T00:03:33"/>
    <s v="B       "/>
    <s v="Griskus Sprint"/>
    <n v="16.897630755476094"/>
    <n v="0"/>
    <m/>
    <s v="Griskus Sprint"/>
    <d v="1899-12-30T06:37:41"/>
    <d v="1899-12-30T03:18:51"/>
    <m/>
    <n v="0"/>
    <n v="0"/>
    <d v="1899-12-30T01:33:02"/>
    <d v="1899-12-30T02:25:26"/>
    <d v="1899-12-30T00:46:31"/>
    <d v="1899-12-30T01:12:43"/>
    <n v="317"/>
    <x v="3"/>
    <x v="3"/>
    <x v="15"/>
    <x v="40"/>
    <n v="0"/>
  </r>
  <r>
    <n v="230"/>
    <d v="2004-06-27T00:00:00"/>
    <s v="Sunday"/>
    <x v="2"/>
    <n v="3.1"/>
    <n v="0"/>
    <n v="34"/>
    <n v="30"/>
    <d v="1899-12-30T00:34:30"/>
    <d v="1899-12-30T00:11:08"/>
    <s v="R200403"/>
    <s v="Griskus Sprint"/>
    <n v="5.3913043478260914"/>
    <n v="0"/>
    <m/>
    <s v="Griskus Sprint"/>
    <d v="1899-12-30T04:51:35"/>
    <d v="1899-12-30T02:25:47"/>
    <m/>
    <n v="0"/>
    <n v="0"/>
    <d v="1899-12-30T04:51:35"/>
    <d v="1899-12-30T05:43:59"/>
    <d v="1899-12-30T02:25:47"/>
    <d v="1899-12-30T02:51:59"/>
    <n v="2332"/>
    <x v="3"/>
    <x v="3"/>
    <x v="15"/>
    <x v="40"/>
    <n v="0"/>
  </r>
  <r>
    <n v="231"/>
    <d v="2004-06-30T00:00:00"/>
    <s v="Wednesday"/>
    <x v="2"/>
    <n v="3.1"/>
    <n v="0"/>
    <n v="28"/>
    <n v="10"/>
    <d v="1899-12-30T00:28:10"/>
    <d v="1899-12-30T00:09:05"/>
    <s v="R200401"/>
    <s v="Griskus Sprint"/>
    <n v="6.6035502958579944"/>
    <n v="0"/>
    <m/>
    <s v="Griskus Sprint"/>
    <d v="1899-12-30T03:58:03"/>
    <d v="1899-12-30T01:59:02"/>
    <m/>
    <n v="0"/>
    <n v="0"/>
    <d v="1899-12-30T03:58:03"/>
    <d v="1899-12-30T04:50:27"/>
    <d v="1899-12-30T01:59:02"/>
    <d v="1899-12-30T02:25:14"/>
    <n v="927"/>
    <x v="3"/>
    <x v="3"/>
    <x v="15"/>
    <x v="40"/>
    <n v="2"/>
  </r>
  <r>
    <n v="232"/>
    <d v="2004-07-01T00:00:00"/>
    <s v="Thursday"/>
    <x v="2"/>
    <n v="2"/>
    <n v="0"/>
    <n v="17"/>
    <n v="32"/>
    <d v="1899-12-30T00:17:32"/>
    <d v="1899-12-30T00:08:46"/>
    <s v="R200403"/>
    <s v="Lake House to Big House"/>
    <n v="6.8441064638783304"/>
    <n v="0"/>
    <m/>
    <s v="Home to Big House"/>
    <d v="1899-12-30T03:49:41"/>
    <d v="1899-12-30T01:54:51"/>
    <m/>
    <n v="0"/>
    <n v="0"/>
    <d v="1899-12-30T03:49:41"/>
    <d v="1899-12-30T04:42:05"/>
    <d v="1899-12-30T01:54:51"/>
    <d v="1899-12-30T02:21:03"/>
    <n v="867"/>
    <x v="3"/>
    <x v="0"/>
    <x v="16"/>
    <x v="40"/>
    <n v="0"/>
  </r>
  <r>
    <n v="233"/>
    <d v="2004-07-02T00:00:00"/>
    <s v="Friday"/>
    <x v="1"/>
    <n v="6"/>
    <n v="0"/>
    <n v="28"/>
    <n v="9"/>
    <d v="1899-12-30T00:28:09"/>
    <d v="1899-12-30T00:04:42"/>
    <s v="B       "/>
    <s v="Valenti to Lake House"/>
    <n v="12.788632326820613"/>
    <n v="0"/>
    <m/>
    <s v="Valenti to Home"/>
    <d v="1899-12-30T08:45:28"/>
    <d v="1899-12-30T04:22:44"/>
    <m/>
    <n v="0"/>
    <n v="0"/>
    <d v="1899-12-30T02:02:55"/>
    <d v="1899-12-30T02:55:19"/>
    <d v="1899-12-30T01:01:28"/>
    <d v="1899-12-30T01:27:40"/>
    <n v="702"/>
    <x v="3"/>
    <x v="0"/>
    <x v="16"/>
    <x v="40"/>
    <n v="0"/>
  </r>
  <r>
    <n v="234"/>
    <d v="2004-07-03T00:00:00"/>
    <s v="Saturday"/>
    <x v="2"/>
    <n v="3.1"/>
    <n v="0"/>
    <n v="29"/>
    <n v="20"/>
    <d v="1899-12-30T00:29:20"/>
    <d v="1899-12-30T00:09:28"/>
    <s v="R200403"/>
    <s v="Griskus Sprint"/>
    <n v="6.3409090909090962"/>
    <n v="0"/>
    <m/>
    <s v="Griskus Sprint"/>
    <d v="1899-12-30T04:07:55"/>
    <d v="1899-12-30T02:03:57"/>
    <m/>
    <n v="0"/>
    <n v="0"/>
    <d v="1899-12-30T04:07:55"/>
    <d v="1899-12-30T05:00:19"/>
    <d v="1899-12-30T02:03:57"/>
    <d v="1899-12-30T02:30:09"/>
    <n v="1097"/>
    <x v="3"/>
    <x v="0"/>
    <x v="16"/>
    <x v="40"/>
    <n v="0"/>
  </r>
  <r>
    <n v="235"/>
    <d v="2004-07-04T00:00:00"/>
    <s v="Sunday"/>
    <x v="1"/>
    <n v="25"/>
    <n v="1"/>
    <n v="33"/>
    <n v="20"/>
    <d v="1899-12-30T01:33:20"/>
    <d v="1899-12-30T00:03:44"/>
    <s v="B       "/>
    <s v="Griskus Olympic"/>
    <n v="16.071428571428584"/>
    <n v="0"/>
    <m/>
    <s v="Griskus Olympic"/>
    <d v="1899-12-30T06:58:08"/>
    <d v="1899-12-30T03:29:04"/>
    <m/>
    <n v="0"/>
    <n v="0"/>
    <d v="1899-12-30T01:37:49"/>
    <d v="1899-12-30T02:30:13"/>
    <d v="1899-12-30T00:48:54"/>
    <d v="1899-12-30T01:15:06"/>
    <n v="374"/>
    <x v="3"/>
    <x v="0"/>
    <x v="16"/>
    <x v="0"/>
    <n v="0"/>
  </r>
  <r>
    <n v="236"/>
    <d v="2004-07-07T00:00:00"/>
    <s v="Wednesday"/>
    <x v="0"/>
    <n v="0.5"/>
    <n v="0"/>
    <n v="16"/>
    <n v="44"/>
    <d v="1899-12-30T00:16:44"/>
    <d v="1899-12-30T00:33:28"/>
    <s v="unk"/>
    <s v="Griskus Sprint"/>
    <n v="1.7928286852589654"/>
    <n v="0"/>
    <m/>
    <s v="Griskus Sprint"/>
    <d v="1899-12-30T01:20:19"/>
    <d v="1899-12-30T00:40:10"/>
    <m/>
    <n v="0"/>
    <n v="0"/>
    <d v="1899-12-30T14:36:50"/>
    <d v="1899-12-30T15:29:14"/>
    <d v="1899-12-30T07:18:25"/>
    <d v="1899-12-30T07:44:37"/>
    <n v="3211"/>
    <x v="3"/>
    <x v="0"/>
    <x v="16"/>
    <x v="0"/>
    <n v="2"/>
  </r>
  <r>
    <n v="237"/>
    <d v="2004-07-07T00:00:00"/>
    <s v="Wednesday"/>
    <x v="1"/>
    <n v="10.5"/>
    <n v="0"/>
    <n v="36"/>
    <n v="32"/>
    <d v="1899-12-30T00:36:32"/>
    <d v="1899-12-30T00:03:29"/>
    <s v="B       "/>
    <s v="Griskus Sprint"/>
    <n v="17.244525547445271"/>
    <n v="0"/>
    <m/>
    <s v="Griskus Sprint"/>
    <d v="1899-12-30T06:29:41"/>
    <d v="1899-12-30T03:14:51"/>
    <m/>
    <n v="0"/>
    <n v="0"/>
    <d v="1899-12-30T01:31:10"/>
    <d v="1899-12-30T02:23:34"/>
    <d v="1899-12-30T00:45:35"/>
    <d v="1899-12-30T01:11:47"/>
    <n v="290"/>
    <x v="3"/>
    <x v="0"/>
    <x v="16"/>
    <x v="0"/>
    <n v="0"/>
  </r>
  <r>
    <n v="238"/>
    <d v="2004-07-07T00:00:00"/>
    <s v="Wednesday"/>
    <x v="2"/>
    <n v="3.1"/>
    <n v="0"/>
    <n v="36"/>
    <n v="53"/>
    <d v="1899-12-30T00:36:53"/>
    <d v="1899-12-30T00:11:54"/>
    <s v="R200401"/>
    <s v="Griskus Sprint"/>
    <n v="5.0429281518300995"/>
    <n v="0"/>
    <m/>
    <s v="Griskus Sprint"/>
    <d v="1899-12-30T05:11:43"/>
    <d v="1899-12-30T02:35:52"/>
    <m/>
    <n v="0"/>
    <n v="0"/>
    <d v="1899-12-30T05:11:43"/>
    <d v="1899-12-30T06:04:07"/>
    <d v="1899-12-30T02:35:52"/>
    <d v="1899-12-30T03:02:04"/>
    <n v="2651"/>
    <x v="3"/>
    <x v="0"/>
    <x v="16"/>
    <x v="0"/>
    <n v="0"/>
  </r>
  <r>
    <n v="239"/>
    <d v="2004-07-07T00:00:00"/>
    <d v="2004-07-07T00:00:00"/>
    <x v="3"/>
    <n v="1"/>
    <n v="0"/>
    <n v="3"/>
    <n v="8"/>
    <d v="1899-12-30T00:03:08"/>
    <d v="1899-12-30T00:03:08"/>
    <s v="unk"/>
    <s v="Griskus Sprint"/>
    <n v="19.148936170212782"/>
    <n v="0"/>
    <m/>
    <m/>
    <d v="1899-12-30T00:00:00"/>
    <d v="1899-12-30T00:00:00"/>
    <m/>
    <n v="0"/>
    <n v="0"/>
    <d v="1899-12-30T01:22:06"/>
    <d v="1899-12-30T02:14:30"/>
    <d v="1899-12-30T00:41:03"/>
    <d v="1899-12-30T01:07:15"/>
    <n v="228"/>
    <x v="3"/>
    <x v="0"/>
    <x v="16"/>
    <x v="0"/>
    <n v="0"/>
  </r>
  <r>
    <n v="240"/>
    <d v="2004-07-08T00:00:00"/>
    <s v="Thursday"/>
    <x v="1"/>
    <n v="8.86"/>
    <n v="0"/>
    <n v="37"/>
    <n v="10"/>
    <d v="1899-12-30T00:37:10"/>
    <d v="1899-12-30T00:04:12"/>
    <s v="B       "/>
    <s v="Mossman Recon"/>
    <n v="14.303139013452927"/>
    <n v="0"/>
    <m/>
    <s v="Calf Pasture Beach Recon for Mossman"/>
    <d v="1899-12-30T07:49:50"/>
    <d v="1899-12-30T03:54:55"/>
    <m/>
    <n v="0"/>
    <n v="0"/>
    <d v="1899-12-30T01:49:54"/>
    <d v="1899-12-30T02:42:18"/>
    <d v="1899-12-30T00:54:57"/>
    <d v="1899-12-30T01:21:09"/>
    <n v="571"/>
    <x v="3"/>
    <x v="0"/>
    <x v="16"/>
    <x v="0"/>
    <n v="0"/>
  </r>
  <r>
    <n v="241"/>
    <d v="2004-07-08T00:00:00"/>
    <s v="Thursday"/>
    <x v="2"/>
    <n v="1.117"/>
    <n v="0"/>
    <n v="10"/>
    <n v="50"/>
    <d v="1899-12-30T00:10:50"/>
    <d v="1899-12-30T00:09:42"/>
    <s v="R200403"/>
    <s v="Calf Pasture Beach"/>
    <n v="6.1864615384615433"/>
    <n v="0"/>
    <m/>
    <s v="Calf Pasture Beach Recon for Mossman"/>
    <d v="1899-12-30T04:14:06"/>
    <d v="1899-12-30T02:07:03"/>
    <m/>
    <n v="0"/>
    <n v="0"/>
    <d v="1899-12-30T04:14:06"/>
    <d v="1899-12-30T05:06:30"/>
    <d v="1899-12-30T02:07:03"/>
    <d v="1899-12-30T02:33:15"/>
    <n v="1266"/>
    <x v="3"/>
    <x v="0"/>
    <x v="16"/>
    <x v="0"/>
    <n v="0"/>
  </r>
  <r>
    <n v="242"/>
    <d v="2004-07-11T00:00:00"/>
    <s v="Sunday"/>
    <x v="0"/>
    <n v="0.5"/>
    <n v="0"/>
    <n v="17"/>
    <n v="42"/>
    <d v="1899-12-30T00:17:42"/>
    <d v="1899-12-30T00:35:24"/>
    <s v="unk"/>
    <s v="N/A"/>
    <n v="1.6949152542372896"/>
    <n v="0"/>
    <m/>
    <s v="Mossman"/>
    <d v="1899-12-30T01:24:58"/>
    <d v="1899-12-30T00:42:29"/>
    <m/>
    <n v="0"/>
    <n v="0"/>
    <d v="1899-12-30T15:27:29"/>
    <d v="1899-12-30T16:19:53"/>
    <d v="1899-12-30T07:43:44"/>
    <d v="1899-12-30T08:09:56"/>
    <n v="3285"/>
    <x v="3"/>
    <x v="0"/>
    <x v="16"/>
    <x v="12"/>
    <n v="2"/>
  </r>
  <r>
    <n v="243"/>
    <d v="2004-07-11T00:00:00"/>
    <s v="Sunday"/>
    <x v="1"/>
    <n v="12.5"/>
    <n v="0"/>
    <n v="36"/>
    <n v="27"/>
    <d v="1899-12-30T00:36:27"/>
    <d v="1899-12-30T00:02:55"/>
    <s v="B       "/>
    <s v="Mossman"/>
    <n v="20.57613168724281"/>
    <n v="0"/>
    <m/>
    <s v="Mossman"/>
    <d v="1899-12-30T05:26:36"/>
    <d v="1899-12-30T02:43:18"/>
    <m/>
    <n v="0"/>
    <n v="0"/>
    <d v="1899-12-30T01:16:24"/>
    <d v="1899-12-30T02:08:48"/>
    <d v="1899-12-30T00:38:12"/>
    <d v="1899-12-30T01:04:24"/>
    <n v="170"/>
    <x v="3"/>
    <x v="0"/>
    <x v="16"/>
    <x v="12"/>
    <n v="0"/>
  </r>
  <r>
    <n v="244"/>
    <d v="2004-07-11T00:00:00"/>
    <s v="Sunday"/>
    <x v="2"/>
    <n v="3.1"/>
    <n v="0"/>
    <n v="31"/>
    <n v="5"/>
    <d v="1899-12-30T00:31:05"/>
    <d v="1899-12-30T00:10:02"/>
    <s v="R200403"/>
    <s v="Mossman"/>
    <n v="5.9839142091152873"/>
    <n v="0"/>
    <m/>
    <s v="Mossman"/>
    <d v="1899-12-30T04:22:42"/>
    <d v="1899-12-30T02:11:21"/>
    <m/>
    <n v="0"/>
    <n v="0"/>
    <d v="1899-12-30T04:22:42"/>
    <d v="1899-12-30T05:15:06"/>
    <d v="1899-12-30T02:11:21"/>
    <d v="1899-12-30T02:37:33"/>
    <n v="1570"/>
    <x v="3"/>
    <x v="0"/>
    <x v="16"/>
    <x v="12"/>
    <n v="0"/>
  </r>
  <r>
    <n v="245"/>
    <d v="2004-07-14T00:00:00"/>
    <s v="Wednesday"/>
    <x v="2"/>
    <n v="3.1"/>
    <n v="0"/>
    <n v="33"/>
    <n v="27"/>
    <d v="1899-12-30T00:33:27"/>
    <d v="1899-12-30T00:10:47"/>
    <s v="R200401"/>
    <s v="Danbury Sprint"/>
    <n v="5.5605381165919328"/>
    <n v="0"/>
    <m/>
    <s v="Danbury Sprint"/>
    <d v="1899-12-30T04:42:42"/>
    <d v="1899-12-30T02:21:21"/>
    <m/>
    <n v="0"/>
    <n v="0"/>
    <d v="1899-12-30T04:42:42"/>
    <d v="1899-12-30T05:35:06"/>
    <d v="1899-12-30T02:21:21"/>
    <d v="1899-12-30T02:47:33"/>
    <n v="2126"/>
    <x v="3"/>
    <x v="0"/>
    <x v="16"/>
    <x v="12"/>
    <n v="2"/>
  </r>
  <r>
    <n v="246"/>
    <d v="2004-07-17T00:00:00"/>
    <s v="Saturday"/>
    <x v="1"/>
    <n v="12"/>
    <n v="0"/>
    <n v="46"/>
    <n v="30"/>
    <d v="1899-12-30T00:46:30"/>
    <d v="1899-12-30T00:03:53"/>
    <s v="B       "/>
    <s v="Danbury Sprint"/>
    <n v="15.483870967741945"/>
    <n v="0"/>
    <m/>
    <s v="Danbury Sprint"/>
    <d v="1899-12-30T07:14:00"/>
    <d v="1899-12-30T03:37:00"/>
    <m/>
    <n v="0"/>
    <n v="0"/>
    <d v="1899-12-30T01:41:31"/>
    <d v="1899-12-30T02:33:56"/>
    <d v="1899-12-30T00:50:46"/>
    <d v="1899-12-30T01:16:58"/>
    <n v="424"/>
    <x v="3"/>
    <x v="0"/>
    <x v="16"/>
    <x v="12"/>
    <n v="2"/>
  </r>
  <r>
    <n v="247"/>
    <d v="2004-07-17T00:00:00"/>
    <s v="Saturday"/>
    <x v="2"/>
    <n v="6.2"/>
    <n v="1"/>
    <n v="13"/>
    <n v="20"/>
    <d v="1899-12-30T01:13:20"/>
    <d v="1899-12-30T00:11:50"/>
    <s v="R200403"/>
    <s v="Danbury Sprint"/>
    <n v="5.0727272727272759"/>
    <n v="0"/>
    <m/>
    <m/>
    <d v="1899-12-30T05:09:54"/>
    <d v="1899-12-30T02:34:57"/>
    <m/>
    <n v="0"/>
    <n v="0"/>
    <d v="1899-12-30T05:09:54"/>
    <d v="1899-12-30T06:02:18"/>
    <d v="1899-12-30T02:34:57"/>
    <d v="1899-12-30T03:01:09"/>
    <n v="2629"/>
    <x v="3"/>
    <x v="0"/>
    <x v="16"/>
    <x v="12"/>
    <n v="0"/>
  </r>
  <r>
    <n v="248"/>
    <d v="2004-07-20T00:00:00"/>
    <s v="Tuesday"/>
    <x v="2"/>
    <n v="2"/>
    <n v="0"/>
    <n v="18"/>
    <n v="37"/>
    <d v="1899-12-30T00:18:37"/>
    <d v="1899-12-30T00:09:18"/>
    <s v="R200403"/>
    <s v="Lake House to Big House"/>
    <n v="6.445837063563121"/>
    <n v="0"/>
    <m/>
    <s v="Home to Big House"/>
    <d v="1899-12-30T04:03:53"/>
    <d v="1899-12-30T02:01:56"/>
    <m/>
    <n v="0"/>
    <n v="0"/>
    <d v="1899-12-30T04:03:53"/>
    <d v="1899-12-30T04:56:17"/>
    <d v="1899-12-30T02:01:56"/>
    <d v="1899-12-30T02:28:08"/>
    <n v="1022"/>
    <x v="3"/>
    <x v="0"/>
    <x v="16"/>
    <x v="13"/>
    <n v="2"/>
  </r>
  <r>
    <n v="249"/>
    <d v="2004-07-22T00:00:00"/>
    <s v="Thursday"/>
    <x v="0"/>
    <n v="0.27"/>
    <n v="0"/>
    <n v="10"/>
    <n v="31"/>
    <d v="1899-12-30T00:10:31"/>
    <d v="1899-12-30T00:38:57"/>
    <s v="unk"/>
    <s v="N/A"/>
    <n v="1.5404120443740106"/>
    <n v="0"/>
    <m/>
    <s v="Home to Big House"/>
    <d v="1899-12-30T01:33:29"/>
    <d v="1899-12-30T00:46:44"/>
    <m/>
    <n v="0"/>
    <n v="0"/>
    <d v="1899-12-30T17:00:30"/>
    <d v="1899-12-30T17:52:54"/>
    <d v="1899-12-30T08:30:15"/>
    <d v="1899-12-30T08:56:27"/>
    <n v="3395"/>
    <x v="3"/>
    <x v="0"/>
    <x v="16"/>
    <x v="13"/>
    <n v="1"/>
  </r>
  <r>
    <n v="250"/>
    <d v="2004-07-25T00:00:00"/>
    <s v="Sunday"/>
    <x v="2"/>
    <n v="5"/>
    <n v="0"/>
    <n v="56"/>
    <n v="42"/>
    <d v="1899-12-30T00:56:42"/>
    <d v="1899-12-30T00:11:20"/>
    <s v="R200401"/>
    <s v="Bike Path 5"/>
    <n v="5.2910052910052947"/>
    <n v="0"/>
    <m/>
    <s v="Bike Path 5"/>
    <d v="1899-12-30T04:57:06"/>
    <d v="1899-12-30T02:28:33"/>
    <m/>
    <n v="0"/>
    <n v="0"/>
    <d v="1899-12-30T04:57:06"/>
    <d v="1899-12-30T05:49:31"/>
    <d v="1899-12-30T02:28:33"/>
    <d v="1899-12-30T02:54:45"/>
    <n v="2439"/>
    <x v="3"/>
    <x v="0"/>
    <x v="16"/>
    <x v="14"/>
    <n v="2"/>
  </r>
  <r>
    <n v="251"/>
    <d v="2004-07-28T00:00:00"/>
    <s v="Wednesday"/>
    <x v="2"/>
    <n v="2"/>
    <n v="0"/>
    <n v="17"/>
    <n v="54"/>
    <d v="1899-12-30T00:17:54"/>
    <d v="1899-12-30T00:08:57"/>
    <s v="R200401"/>
    <s v="Lake House to Big House"/>
    <n v="6.7039106145251459"/>
    <n v="0"/>
    <m/>
    <s v="Home to Big House"/>
    <d v="1899-12-30T03:54:29"/>
    <d v="1899-12-30T01:57:15"/>
    <m/>
    <n v="0"/>
    <n v="0"/>
    <d v="1899-12-30T03:54:29"/>
    <d v="1899-12-30T04:46:53"/>
    <d v="1899-12-30T01:57:15"/>
    <d v="1899-12-30T02:23:27"/>
    <n v="895"/>
    <x v="3"/>
    <x v="0"/>
    <x v="16"/>
    <x v="14"/>
    <n v="2"/>
  </r>
  <r>
    <n v="252"/>
    <d v="2004-07-29T00:00:00"/>
    <s v="Thursday"/>
    <x v="1"/>
    <n v="12.6"/>
    <n v="0"/>
    <n v="51"/>
    <n v="50"/>
    <d v="1899-12-30T00:51:50"/>
    <d v="1899-12-30T00:04:07"/>
    <s v="B       "/>
    <s v="Griskus plus Sage"/>
    <n v="14.585209003215445"/>
    <n v="0"/>
    <m/>
    <s v="Griskus plus Sage"/>
    <d v="1899-12-30T07:40:44"/>
    <d v="1899-12-30T03:50:22"/>
    <m/>
    <n v="0"/>
    <n v="0"/>
    <d v="1899-12-30T01:47:47"/>
    <d v="1899-12-30T02:40:11"/>
    <d v="1899-12-30T00:53:53"/>
    <d v="1899-12-30T01:20:05"/>
    <n v="535"/>
    <x v="3"/>
    <x v="0"/>
    <x v="16"/>
    <x v="14"/>
    <n v="0"/>
  </r>
  <r>
    <n v="253"/>
    <d v="2004-07-31T00:00:00"/>
    <s v="Saturday"/>
    <x v="1"/>
    <n v="20"/>
    <n v="1"/>
    <n v="43"/>
    <n v="10"/>
    <d v="1899-12-30T01:43:10"/>
    <d v="1899-12-30T00:05:10"/>
    <s v="B       "/>
    <s v="Random"/>
    <n v="11.631663974151866"/>
    <n v="0"/>
    <m/>
    <s v="Ride with Connor &amp; Sandy Beach Tri Loop"/>
    <d v="1899-12-30T09:37:44"/>
    <d v="1899-12-30T04:48:52"/>
    <m/>
    <n v="0"/>
    <n v="0"/>
    <d v="1899-12-30T02:15:09"/>
    <d v="1899-12-30T03:07:33"/>
    <d v="1899-12-30T01:07:34"/>
    <d v="1899-12-30T01:33:46"/>
    <n v="741"/>
    <x v="3"/>
    <x v="0"/>
    <x v="16"/>
    <x v="14"/>
    <n v="1"/>
  </r>
  <r>
    <n v="254"/>
    <d v="2004-07-31T00:00:00"/>
    <s v="Saturday"/>
    <x v="2"/>
    <n v="1"/>
    <n v="0"/>
    <n v="10"/>
    <n v="7"/>
    <d v="1899-12-30T00:10:07"/>
    <d v="1899-12-30T00:10:07"/>
    <s v="R200401"/>
    <s v="N/A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0"/>
    <x v="16"/>
    <x v="14"/>
    <n v="0"/>
  </r>
  <r>
    <n v="255"/>
    <d v="2004-08-01T00:00:00"/>
    <s v="Sunday"/>
    <x v="2"/>
    <n v="2.5"/>
    <n v="0"/>
    <n v="31"/>
    <n v="0"/>
    <d v="1899-12-30T00:31:00"/>
    <d v="1899-12-30T00:12:24"/>
    <s v="R200403"/>
    <s v="N/A"/>
    <n v="4.8387096774193576"/>
    <n v="0"/>
    <m/>
    <m/>
    <d v="1899-12-30T05:24:53"/>
    <d v="1899-12-30T02:42:26"/>
    <m/>
    <n v="0"/>
    <n v="0"/>
    <d v="1899-12-30T05:24:53"/>
    <d v="1899-12-30T06:17:17"/>
    <d v="1899-12-30T02:42:26"/>
    <d v="1899-12-30T03:08:38"/>
    <n v="2782"/>
    <x v="3"/>
    <x v="4"/>
    <x v="17"/>
    <x v="15"/>
    <n v="0"/>
  </r>
  <r>
    <n v="256"/>
    <d v="2004-08-03T00:00:00"/>
    <s v="Tuesday"/>
    <x v="1"/>
    <n v="32.1"/>
    <n v="1"/>
    <n v="58"/>
    <n v="55"/>
    <d v="1899-12-30T01:58:55"/>
    <d v="1899-12-30T00:03:42"/>
    <s v="B       "/>
    <s v="Ridgefield to Work &amp; Back"/>
    <n v="16.196215837421178"/>
    <n v="0"/>
    <m/>
    <s v="Ridgefield to Work &amp; Back"/>
    <d v="1899-12-30T06:54:55"/>
    <d v="1899-12-30T03:27:27"/>
    <m/>
    <n v="0"/>
    <n v="0"/>
    <d v="1899-12-30T01:37:04"/>
    <d v="1899-12-30T02:29:28"/>
    <d v="1899-12-30T00:48:32"/>
    <d v="1899-12-30T01:14:44"/>
    <n v="360"/>
    <x v="3"/>
    <x v="4"/>
    <x v="17"/>
    <x v="15"/>
    <n v="1"/>
  </r>
  <r>
    <n v="257"/>
    <d v="2004-08-07T00:00:00"/>
    <s v="Saturday"/>
    <x v="0"/>
    <n v="0.5"/>
    <n v="0"/>
    <n v="17"/>
    <n v="29"/>
    <d v="1899-12-30T00:17:29"/>
    <d v="1899-12-30T00:34:58"/>
    <s v="unk"/>
    <s v="N/A"/>
    <n v="1.7159199237368936"/>
    <n v="0"/>
    <m/>
    <s v="Sandy Beach Tri"/>
    <d v="1899-12-30T01:23:55"/>
    <d v="1899-12-30T00:41:58"/>
    <m/>
    <n v="0"/>
    <n v="0"/>
    <d v="1899-12-30T15:16:08"/>
    <d v="1899-12-30T16:08:32"/>
    <d v="1899-12-30T07:38:04"/>
    <d v="1899-12-30T08:04:16"/>
    <n v="3261"/>
    <x v="3"/>
    <x v="4"/>
    <x v="17"/>
    <x v="15"/>
    <n v="3"/>
  </r>
  <r>
    <n v="258"/>
    <d v="2004-08-07T00:00:00"/>
    <s v="Saturday"/>
    <x v="1"/>
    <n v="10"/>
    <n v="0"/>
    <n v="34"/>
    <n v="9"/>
    <d v="1899-12-30T00:34:09"/>
    <d v="1899-12-30T00:03:25"/>
    <s v="B       "/>
    <s v="Sandy Beach Tri"/>
    <n v="17.569546120058579"/>
    <n v="0"/>
    <m/>
    <s v="Sandy Beach Tri"/>
    <d v="1899-12-30T06:22:29"/>
    <d v="1899-12-30T03:11:14"/>
    <m/>
    <n v="0"/>
    <n v="0"/>
    <d v="1899-12-30T01:29:28"/>
    <d v="1899-12-30T02:21:52"/>
    <d v="1899-12-30T00:44:44"/>
    <d v="1899-12-30T01:10:56"/>
    <n v="275"/>
    <x v="3"/>
    <x v="4"/>
    <x v="17"/>
    <x v="15"/>
    <n v="0"/>
  </r>
  <r>
    <n v="259"/>
    <d v="2004-08-07T00:00:00"/>
    <s v="Saturday"/>
    <x v="2"/>
    <n v="3.1"/>
    <n v="0"/>
    <n v="33"/>
    <n v="40"/>
    <d v="1899-12-30T00:33:40"/>
    <d v="1899-12-30T00:10:52"/>
    <s v="R200401"/>
    <s v="Sandy Beach Triathlon"/>
    <n v="5.5247524752475297"/>
    <n v="0"/>
    <m/>
    <s v="Sandy Beach Tri"/>
    <d v="1899-12-30T04:44:32"/>
    <d v="1899-12-30T02:22:16"/>
    <m/>
    <n v="0"/>
    <n v="0"/>
    <d v="1899-12-30T04:44:32"/>
    <d v="1899-12-30T05:36:56"/>
    <d v="1899-12-30T02:22:16"/>
    <d v="1899-12-30T02:48:28"/>
    <n v="2172"/>
    <x v="3"/>
    <x v="4"/>
    <x v="17"/>
    <x v="15"/>
    <n v="0"/>
  </r>
  <r>
    <n v="260"/>
    <d v="2004-08-08T00:00:00"/>
    <s v="Sunday"/>
    <x v="2"/>
    <n v="7.5"/>
    <n v="1"/>
    <n v="22"/>
    <n v="38"/>
    <d v="1899-12-30T01:22:38"/>
    <d v="1899-12-30T00:11:01"/>
    <s v="R200401"/>
    <s v="Quassy Loop"/>
    <n v="5.4457442517144061"/>
    <n v="0"/>
    <m/>
    <m/>
    <d v="1899-12-30T04:48:40"/>
    <d v="1899-12-30T02:24:20"/>
    <m/>
    <n v="0"/>
    <n v="0"/>
    <d v="1899-12-30T04:48:40"/>
    <d v="1899-12-30T05:41:04"/>
    <d v="1899-12-30T02:24:20"/>
    <d v="1899-12-30T02:50:32"/>
    <n v="2261"/>
    <x v="3"/>
    <x v="4"/>
    <x v="17"/>
    <x v="16"/>
    <n v="0"/>
  </r>
  <r>
    <n v="261"/>
    <d v="2004-08-14T00:00:00"/>
    <s v="Saturday"/>
    <x v="1"/>
    <n v="20"/>
    <n v="1"/>
    <n v="17"/>
    <n v="29"/>
    <d v="1899-12-30T01:17:29"/>
    <d v="1899-12-30T00:03:52"/>
    <s v="B       "/>
    <s v="Lake Waramaug to Lake House"/>
    <n v="15.487201548720167"/>
    <n v="0"/>
    <m/>
    <s v="RT 47 from Waramaug to home"/>
    <d v="1899-12-30T07:13:54"/>
    <d v="1899-12-30T03:36:57"/>
    <m/>
    <n v="0"/>
    <n v="0"/>
    <d v="1899-12-30T01:41:30"/>
    <d v="1899-12-30T02:33:54"/>
    <d v="1899-12-30T00:50:45"/>
    <d v="1899-12-30T01:16:57"/>
    <n v="422"/>
    <x v="3"/>
    <x v="4"/>
    <x v="17"/>
    <x v="16"/>
    <n v="5"/>
  </r>
  <r>
    <n v="262"/>
    <d v="2004-08-22T00:00:00"/>
    <s v="Sunday"/>
    <x v="2"/>
    <n v="7.5"/>
    <n v="1"/>
    <n v="21"/>
    <n v="18"/>
    <d v="1899-12-30T01:21:18"/>
    <d v="1899-12-30T00:10:50"/>
    <s v="R200401"/>
    <s v="Quassy Loop"/>
    <n v="5.5350553505535105"/>
    <n v="0"/>
    <m/>
    <m/>
    <d v="1899-12-30T04:44:00"/>
    <d v="1899-12-30T02:22:00"/>
    <m/>
    <n v="0"/>
    <n v="0"/>
    <d v="1899-12-30T04:44:00"/>
    <d v="1899-12-30T05:36:25"/>
    <d v="1899-12-30T02:22:00"/>
    <d v="1899-12-30T02:48:12"/>
    <n v="2159"/>
    <x v="3"/>
    <x v="4"/>
    <x v="17"/>
    <x v="18"/>
    <n v="7"/>
  </r>
  <r>
    <n v="263"/>
    <d v="2004-08-25T00:00:00"/>
    <s v="Wednesday"/>
    <x v="2"/>
    <n v="1.55"/>
    <n v="0"/>
    <n v="15"/>
    <n v="0"/>
    <d v="1899-12-30T00:15:00"/>
    <d v="1899-12-30T00:09:41"/>
    <s v="R200403"/>
    <s v="Treadmill"/>
    <n v="6.2000000000000055"/>
    <n v="0"/>
    <m/>
    <s v="Intervals"/>
    <d v="1899-12-30T04:13:33"/>
    <d v="1899-12-30T02:06:46"/>
    <m/>
    <n v="0"/>
    <n v="0"/>
    <d v="1899-12-30T04:13:33"/>
    <d v="1899-12-30T05:05:57"/>
    <d v="1899-12-30T02:06:46"/>
    <d v="1899-12-30T02:32:58"/>
    <n v="1243"/>
    <x v="3"/>
    <x v="4"/>
    <x v="17"/>
    <x v="18"/>
    <n v="2"/>
  </r>
  <r>
    <n v="264"/>
    <d v="2004-08-28T00:00:00"/>
    <s v="Saturday"/>
    <x v="2"/>
    <n v="3"/>
    <n v="0"/>
    <n v="29"/>
    <n v="57"/>
    <d v="1899-12-30T00:29:57"/>
    <d v="1899-12-30T00:09:59"/>
    <s v="R200403"/>
    <s v="Young Life 5k"/>
    <n v="6.0100166944908224"/>
    <n v="0"/>
    <m/>
    <s v="Youngs Life 5k"/>
    <d v="1899-12-30T04:21:34"/>
    <d v="1899-12-30T02:10:47"/>
    <m/>
    <n v="0"/>
    <n v="0"/>
    <d v="1899-12-30T04:21:34"/>
    <d v="1899-12-30T05:13:58"/>
    <d v="1899-12-30T02:10:47"/>
    <d v="1899-12-30T02:36:59"/>
    <n v="1509"/>
    <x v="3"/>
    <x v="4"/>
    <x v="17"/>
    <x v="18"/>
    <n v="2"/>
  </r>
  <r>
    <n v="265"/>
    <d v="2004-08-29T00:00:00"/>
    <s v="Sunday"/>
    <x v="2"/>
    <n v="8"/>
    <n v="1"/>
    <n v="55"/>
    <n v="36"/>
    <d v="1899-12-30T01:55:36"/>
    <d v="1899-12-30T00:14:27"/>
    <s v="R200401"/>
    <s v="Quassy Loop + Old Sherman "/>
    <n v="4.1522491349481001"/>
    <n v="0"/>
    <m/>
    <s v="QL with Twist"/>
    <d v="1899-12-30T06:18:35"/>
    <d v="1899-12-30T03:09:18"/>
    <m/>
    <n v="0"/>
    <n v="0"/>
    <d v="1899-12-30T06:18:35"/>
    <d v="1899-12-30T07:10:59"/>
    <d v="1899-12-30T03:09:18"/>
    <d v="1899-12-30T03:35:30"/>
    <n v="2987"/>
    <x v="3"/>
    <x v="4"/>
    <x v="17"/>
    <x v="19"/>
    <n v="0"/>
  </r>
  <r>
    <n v="266"/>
    <d v="2004-09-01T00:00:00"/>
    <s v="Wednesday"/>
    <x v="2"/>
    <n v="1.57"/>
    <n v="0"/>
    <n v="15"/>
    <n v="0"/>
    <d v="1899-12-30T00:15:00"/>
    <d v="1899-12-30T00:09:33"/>
    <s v="R200403"/>
    <s v="Treadmill"/>
    <n v="6.2800000000000056"/>
    <n v="0"/>
    <m/>
    <s v="Intervals"/>
    <d v="1899-12-30T04:10:19"/>
    <d v="1899-12-30T02:05:10"/>
    <m/>
    <n v="0"/>
    <n v="0"/>
    <d v="1899-12-30T04:10:19"/>
    <d v="1899-12-30T05:02:43"/>
    <d v="1899-12-30T02:05:10"/>
    <d v="1899-12-30T02:31:22"/>
    <n v="1167"/>
    <x v="3"/>
    <x v="5"/>
    <x v="18"/>
    <x v="19"/>
    <n v="2"/>
  </r>
  <r>
    <n v="267"/>
    <d v="2004-09-04T00:00:00"/>
    <s v="Saturday"/>
    <x v="1"/>
    <n v="25"/>
    <n v="1"/>
    <n v="45"/>
    <n v="0"/>
    <d v="1899-12-30T01:45:00"/>
    <d v="1899-12-30T00:04:12"/>
    <s v="B       "/>
    <s v="Griskus Olympic"/>
    <n v="14.285714285714295"/>
    <n v="0"/>
    <m/>
    <s v="Griskus Olympic"/>
    <d v="1899-12-30T07:50:24"/>
    <d v="1899-12-30T03:55:12"/>
    <m/>
    <n v="0"/>
    <n v="0"/>
    <d v="1899-12-30T01:50:02"/>
    <d v="1899-12-30T02:42:26"/>
    <d v="1899-12-30T00:55:01"/>
    <d v="1899-12-30T01:21:13"/>
    <n v="574"/>
    <x v="3"/>
    <x v="5"/>
    <x v="18"/>
    <x v="19"/>
    <n v="2"/>
  </r>
  <r>
    <n v="268"/>
    <d v="2004-09-05T00:00:00"/>
    <s v="Sunday"/>
    <x v="2"/>
    <n v="5"/>
    <n v="0"/>
    <n v="51"/>
    <n v="12"/>
    <d v="1899-12-30T00:51:12"/>
    <d v="1899-12-30T00:10:14"/>
    <s v="R200401"/>
    <s v="Bike Path 5"/>
    <n v="5.8593750000000044"/>
    <n v="0"/>
    <m/>
    <s v="Splits 9.34.61 + 9.55.11 + 10.21.92 + 11.04.04 + 10.17.07"/>
    <d v="1899-12-30T04:28:17"/>
    <d v="1899-12-30T02:14:09"/>
    <m/>
    <n v="0"/>
    <n v="0"/>
    <d v="1899-12-30T04:28:17"/>
    <d v="1899-12-30T05:20:41"/>
    <d v="1899-12-30T02:14:09"/>
    <d v="1899-12-30T02:40:21"/>
    <n v="1728"/>
    <x v="3"/>
    <x v="5"/>
    <x v="18"/>
    <x v="20"/>
    <n v="0"/>
  </r>
  <r>
    <n v="269"/>
    <d v="2004-09-11T00:00:00"/>
    <s v="Saturday"/>
    <x v="2"/>
    <n v="5"/>
    <n v="0"/>
    <n v="51"/>
    <n v="17"/>
    <d v="1899-12-30T00:51:17"/>
    <d v="1899-12-30T00:10:15"/>
    <s v="R200403"/>
    <s v="Bike Path 5"/>
    <n v="5.8498537536561637"/>
    <n v="0"/>
    <m/>
    <s v="Splits 10.14.20 + 9.52.63 + 10.59.91 + 9.59.48 + 10.11.32"/>
    <d v="1899-12-30T04:28:43"/>
    <d v="1899-12-30T02:14:22"/>
    <m/>
    <n v="0"/>
    <n v="0"/>
    <d v="1899-12-30T04:28:43"/>
    <d v="1899-12-30T05:21:08"/>
    <d v="1899-12-30T02:14:22"/>
    <d v="1899-12-30T02:40:34"/>
    <n v="1747"/>
    <x v="3"/>
    <x v="5"/>
    <x v="18"/>
    <x v="20"/>
    <n v="5"/>
  </r>
  <r>
    <n v="270"/>
    <d v="2004-09-12T00:00:00"/>
    <s v="Sunday"/>
    <x v="2"/>
    <n v="2"/>
    <n v="0"/>
    <n v="20"/>
    <n v="14"/>
    <d v="1899-12-30T00:20:14"/>
    <d v="1899-12-30T00:10:07"/>
    <s v="R200403"/>
    <s v="Lake House to Big House"/>
    <n v="5.9308072487644194"/>
    <n v="0"/>
    <m/>
    <s v="Home to Big House"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5"/>
    <x v="18"/>
    <x v="41"/>
    <n v="0"/>
  </r>
  <r>
    <n v="271"/>
    <d v="2004-09-18T00:00:00"/>
    <s v="Saturday"/>
    <x v="2"/>
    <n v="5.25"/>
    <n v="0"/>
    <n v="54"/>
    <n v="53"/>
    <d v="1899-12-30T00:54:53"/>
    <d v="1899-12-30T00:10:27"/>
    <s v="R200401"/>
    <s v="Bike Path Plus"/>
    <n v="5.7394473124810252"/>
    <n v="0"/>
    <m/>
    <s v="Splits 9.15.77 + 9.31.22 + 10.10.72 + 12.18.29 + 11.05.33 + 2.31.85"/>
    <d v="1899-12-30T04:33:54"/>
    <d v="1899-12-30T02:16:57"/>
    <m/>
    <n v="0"/>
    <n v="0"/>
    <d v="1899-12-30T04:33:54"/>
    <d v="1899-12-30T05:26:18"/>
    <d v="1899-12-30T02:16:57"/>
    <d v="1899-12-30T02:43:09"/>
    <n v="1906"/>
    <x v="3"/>
    <x v="5"/>
    <x v="18"/>
    <x v="41"/>
    <n v="5"/>
  </r>
  <r>
    <n v="272"/>
    <d v="2004-09-22T00:00:00"/>
    <s v="Wednesday"/>
    <x v="2"/>
    <n v="2.0499999999999998"/>
    <n v="0"/>
    <n v="20"/>
    <n v="0"/>
    <d v="1899-12-30T00:20:00"/>
    <d v="1899-12-30T00:09:45"/>
    <s v="R200402"/>
    <s v="Treadmill"/>
    <n v="6.1500000000000048"/>
    <n v="0"/>
    <m/>
    <m/>
    <d v="1899-12-30T04:15:37"/>
    <d v="1899-12-30T02:07:48"/>
    <m/>
    <n v="0"/>
    <n v="0"/>
    <d v="1899-12-30T04:15:37"/>
    <d v="1899-12-30T05:08:01"/>
    <d v="1899-12-30T02:07:48"/>
    <d v="1899-12-30T02:34:00"/>
    <n v="1314"/>
    <x v="3"/>
    <x v="5"/>
    <x v="18"/>
    <x v="42"/>
    <n v="3"/>
  </r>
  <r>
    <n v="273"/>
    <d v="2004-09-26T00:00:00"/>
    <s v="Sunday"/>
    <x v="1"/>
    <n v="13"/>
    <n v="1"/>
    <n v="0"/>
    <n v="0"/>
    <d v="1899-12-30T01:00:00"/>
    <d v="1899-12-30T00:04:37"/>
    <s v="B       "/>
    <s v="Timex Route"/>
    <n v="13.000000000000011"/>
    <n v="0"/>
    <m/>
    <s v="Timex route"/>
    <d v="1899-12-30T08:36:55"/>
    <d v="1899-12-30T04:18:28"/>
    <m/>
    <n v="0"/>
    <n v="0"/>
    <d v="1899-12-30T02:00:55"/>
    <d v="1899-12-30T02:53:19"/>
    <d v="1899-12-30T01:00:28"/>
    <d v="1899-12-30T01:26:40"/>
    <n v="683"/>
    <x v="3"/>
    <x v="5"/>
    <x v="18"/>
    <x v="21"/>
    <n v="3"/>
  </r>
  <r>
    <n v="274"/>
    <d v="2004-09-27T00:00:00"/>
    <s v="Monday"/>
    <x v="2"/>
    <n v="2"/>
    <n v="0"/>
    <n v="19"/>
    <n v="57"/>
    <d v="1899-12-30T00:19:57"/>
    <d v="1899-12-30T00:09:58"/>
    <s v="R200402"/>
    <s v="Treadmill"/>
    <n v="6.0150375939849674"/>
    <n v="0"/>
    <m/>
    <s v="Treadmill"/>
    <d v="1899-12-30T04:21:21"/>
    <d v="1899-12-30T02:10:40"/>
    <m/>
    <n v="0"/>
    <n v="0"/>
    <d v="1899-12-30T04:21:21"/>
    <d v="1899-12-30T05:13:45"/>
    <d v="1899-12-30T02:10:40"/>
    <d v="1899-12-30T02:36:52"/>
    <n v="1500"/>
    <x v="3"/>
    <x v="5"/>
    <x v="18"/>
    <x v="21"/>
    <n v="0"/>
  </r>
  <r>
    <n v="275"/>
    <d v="2004-10-02T00:00:00"/>
    <s v="Saturday"/>
    <x v="2"/>
    <n v="5"/>
    <n v="0"/>
    <n v="56"/>
    <n v="37"/>
    <d v="1899-12-30T00:56:37"/>
    <d v="1899-12-30T00:11:19"/>
    <s v="R200402"/>
    <s v="Bike Path 5"/>
    <n v="5.2987930526935578"/>
    <n v="0"/>
    <m/>
    <s v="Splits 10.10.24 + 9.36.64 + 12.37.66 + 13.33.99 + 10.38.48"/>
    <d v="1899-12-30T04:56:40"/>
    <d v="1899-12-30T02:28:20"/>
    <m/>
    <n v="0"/>
    <n v="0"/>
    <d v="1899-12-30T04:56:40"/>
    <d v="1899-12-30T05:49:04"/>
    <d v="1899-12-30T02:28:20"/>
    <d v="1899-12-30T02:54:32"/>
    <n v="2428"/>
    <x v="3"/>
    <x v="6"/>
    <x v="19"/>
    <x v="21"/>
    <n v="4"/>
  </r>
  <r>
    <n v="276"/>
    <d v="2004-10-09T00:00:00"/>
    <s v="Saturday"/>
    <x v="2"/>
    <n v="4.5"/>
    <n v="1"/>
    <n v="7"/>
    <n v="29"/>
    <d v="1899-12-30T01:07:29"/>
    <d v="1899-12-30T00:15:00"/>
    <s v="R200402"/>
    <s v="N/A"/>
    <n v="4.0009878982464837"/>
    <n v="0"/>
    <m/>
    <m/>
    <d v="1899-12-30T06:32:54"/>
    <d v="1899-12-30T03:16:27"/>
    <m/>
    <n v="0"/>
    <n v="0"/>
    <d v="1899-12-30T06:32:54"/>
    <d v="1899-12-30T07:25:18"/>
    <d v="1899-12-30T03:16:27"/>
    <d v="1899-12-30T03:42:39"/>
    <n v="3017"/>
    <x v="3"/>
    <x v="6"/>
    <x v="19"/>
    <x v="43"/>
    <n v="6"/>
  </r>
  <r>
    <n v="277"/>
    <d v="2004-10-11T00:00:00"/>
    <s v="Monday"/>
    <x v="2"/>
    <n v="1.9"/>
    <n v="0"/>
    <n v="20"/>
    <n v="0"/>
    <d v="1899-12-30T00:20:00"/>
    <d v="1899-12-30T00:10:32"/>
    <s v="R200403"/>
    <s v="Treadmill"/>
    <n v="5.7000000000000046"/>
    <n v="0"/>
    <m/>
    <s v="Treadmill"/>
    <d v="1899-12-30T04:35:47"/>
    <d v="1899-12-30T02:17:54"/>
    <m/>
    <n v="0"/>
    <n v="0"/>
    <d v="1899-12-30T04:35:47"/>
    <d v="1899-12-30T05:28:11"/>
    <d v="1899-12-30T02:17:54"/>
    <d v="1899-12-30T02:44:06"/>
    <n v="1964"/>
    <x v="3"/>
    <x v="6"/>
    <x v="19"/>
    <x v="22"/>
    <n v="1"/>
  </r>
  <r>
    <n v="278"/>
    <d v="2004-10-12T00:00:00"/>
    <s v="Tuesday"/>
    <x v="2"/>
    <n v="2"/>
    <n v="0"/>
    <n v="23"/>
    <n v="0"/>
    <d v="1899-12-30T00:23:00"/>
    <d v="1899-12-30T00:11:30"/>
    <s v="R200402"/>
    <s v="precor"/>
    <n v="5.2173913043478297"/>
    <n v="0"/>
    <m/>
    <s v="Precor"/>
    <d v="1899-12-30T05:01:18"/>
    <d v="1899-12-30T02:30:39"/>
    <m/>
    <n v="0"/>
    <n v="0"/>
    <d v="1899-12-30T05:01:18"/>
    <d v="1899-12-30T05:53:42"/>
    <d v="1899-12-30T02:30:39"/>
    <d v="1899-12-30T02:56:51"/>
    <n v="2515"/>
    <x v="3"/>
    <x v="6"/>
    <x v="19"/>
    <x v="22"/>
    <n v="0"/>
  </r>
  <r>
    <n v="279"/>
    <d v="2004-10-16T00:00:00"/>
    <s v="Saturday"/>
    <x v="2"/>
    <n v="3.661"/>
    <n v="0"/>
    <n v="39"/>
    <n v="27"/>
    <d v="1899-12-30T00:39:27"/>
    <d v="1899-12-30T00:10:47"/>
    <s v="R200403"/>
    <s v="Random Around Lake House"/>
    <n v="5.5680608365019042"/>
    <n v="0"/>
    <m/>
    <s v="New Loop 10.28.70 + 10.39.04 + 11.38.96 + 6.41.16"/>
    <d v="1899-12-30T04:42:19"/>
    <d v="1899-12-30T02:21:10"/>
    <m/>
    <n v="0"/>
    <n v="0"/>
    <d v="1899-12-30T04:42:19"/>
    <d v="1899-12-30T05:34:43"/>
    <d v="1899-12-30T02:21:10"/>
    <d v="1899-12-30T02:47:22"/>
    <n v="2115"/>
    <x v="3"/>
    <x v="6"/>
    <x v="19"/>
    <x v="22"/>
    <n v="3"/>
  </r>
  <r>
    <n v="280"/>
    <d v="2004-10-17T00:00:00"/>
    <s v="Sunday"/>
    <x v="1"/>
    <n v="3"/>
    <n v="0"/>
    <n v="11"/>
    <n v="30"/>
    <d v="1899-12-30T00:11:30"/>
    <d v="1899-12-30T00:03:50"/>
    <s v="Trainer"/>
    <s v="Trainer"/>
    <n v="15.652173913043487"/>
    <n v="0"/>
    <m/>
    <s v="Trainer"/>
    <d v="1899-12-30T07:09:20"/>
    <d v="1899-12-30T03:34:40"/>
    <m/>
    <n v="0"/>
    <n v="0"/>
    <d v="1899-12-30T01:40:26"/>
    <d v="1899-12-30T02:32:50"/>
    <d v="1899-12-30T00:50:13"/>
    <d v="1899-12-30T01:16:25"/>
    <n v="409"/>
    <x v="3"/>
    <x v="6"/>
    <x v="19"/>
    <x v="44"/>
    <n v="0"/>
  </r>
  <r>
    <n v="281"/>
    <d v="2004-10-18T00:00:00"/>
    <s v="Monday"/>
    <x v="2"/>
    <n v="2.25"/>
    <n v="0"/>
    <n v="22"/>
    <n v="15"/>
    <d v="1899-12-30T00:22:15"/>
    <d v="1899-12-30T00:09:53"/>
    <s v="R200403"/>
    <s v="Treadmill"/>
    <n v="6.0674157303370828"/>
    <n v="0"/>
    <m/>
    <s v="Treadmill"/>
    <d v="1899-12-30T04:19:05"/>
    <d v="1899-12-30T02:09:33"/>
    <m/>
    <n v="0"/>
    <n v="0"/>
    <d v="1899-12-30T04:19:05"/>
    <d v="1899-12-30T05:11:29"/>
    <d v="1899-12-30T02:09:33"/>
    <d v="1899-12-30T02:35:45"/>
    <n v="1439"/>
    <x v="3"/>
    <x v="6"/>
    <x v="19"/>
    <x v="44"/>
    <n v="0"/>
  </r>
  <r>
    <n v="282"/>
    <d v="2004-10-19T00:00:00"/>
    <s v="Tuesday"/>
    <x v="2"/>
    <n v="2.42"/>
    <n v="0"/>
    <n v="25"/>
    <n v="0"/>
    <d v="1899-12-30T00:25:00"/>
    <d v="1899-12-30T00:10:20"/>
    <s v="R200403"/>
    <s v="Treadmill"/>
    <n v="5.8080000000000043"/>
    <n v="0"/>
    <m/>
    <s v="Treadmill"/>
    <d v="1899-12-30T04:30:40"/>
    <d v="1899-12-30T02:15:20"/>
    <m/>
    <n v="0"/>
    <n v="0"/>
    <d v="1899-12-30T04:30:40"/>
    <d v="1899-12-30T05:23:04"/>
    <d v="1899-12-30T02:15:20"/>
    <d v="1899-12-30T02:41:32"/>
    <n v="1802"/>
    <x v="3"/>
    <x v="6"/>
    <x v="19"/>
    <x v="44"/>
    <n v="0"/>
  </r>
  <r>
    <n v="283"/>
    <d v="2004-10-24T00:00:00"/>
    <s v="Sunday"/>
    <x v="2"/>
    <n v="3.65"/>
    <n v="0"/>
    <n v="40"/>
    <n v="0"/>
    <d v="1899-12-30T00:40:00"/>
    <d v="1899-12-30T00:10:58"/>
    <s v="R200403"/>
    <s v="Treadmill"/>
    <n v="5.475000000000005"/>
    <n v="0"/>
    <m/>
    <s v="Treadmill and Precor (2.55 in 30 mins)"/>
    <d v="1899-12-30T04:47:07"/>
    <d v="1899-12-30T02:23:34"/>
    <m/>
    <n v="0"/>
    <n v="0"/>
    <d v="1899-12-30T04:47:07"/>
    <d v="1899-12-30T05:39:31"/>
    <d v="1899-12-30T02:23:34"/>
    <d v="1899-12-30T02:49:46"/>
    <n v="2229"/>
    <x v="3"/>
    <x v="6"/>
    <x v="19"/>
    <x v="45"/>
    <n v="4"/>
  </r>
  <r>
    <n v="284"/>
    <d v="2004-10-25T00:00:00"/>
    <s v="Monday"/>
    <x v="1"/>
    <n v="7.55"/>
    <n v="0"/>
    <n v="25"/>
    <n v="0"/>
    <d v="1899-12-30T00:25:00"/>
    <d v="1899-12-30T00:03:19"/>
    <s v="Trainer"/>
    <s v="Trainer"/>
    <n v="18.120000000000012"/>
    <n v="0"/>
    <m/>
    <s v="Indoors - Trainer"/>
    <d v="1899-12-30T06:10:52"/>
    <d v="1899-12-30T03:05:26"/>
    <m/>
    <n v="0"/>
    <n v="0"/>
    <d v="1899-12-30T01:26:45"/>
    <d v="1899-12-30T02:19:09"/>
    <d v="1899-12-30T00:43:23"/>
    <d v="1899-12-30T01:09:35"/>
    <n v="248"/>
    <x v="3"/>
    <x v="6"/>
    <x v="19"/>
    <x v="45"/>
    <n v="0"/>
  </r>
  <r>
    <n v="285"/>
    <d v="2004-10-26T00:00:00"/>
    <s v="Tuesday"/>
    <x v="2"/>
    <n v="1.75"/>
    <n v="0"/>
    <n v="20"/>
    <n v="50"/>
    <d v="1899-12-30T00:20:50"/>
    <d v="1899-12-30T00:11:54"/>
    <s v="R200403"/>
    <s v="Treadmill"/>
    <n v="5.0400000000000045"/>
    <n v="0"/>
    <m/>
    <s v="Treadmill Training Prog"/>
    <d v="1899-12-30T05:11:54"/>
    <d v="1899-12-30T02:35:57"/>
    <m/>
    <n v="0"/>
    <n v="0"/>
    <d v="1899-12-30T05:11:54"/>
    <d v="1899-12-30T06:04:18"/>
    <d v="1899-12-30T02:35:57"/>
    <d v="1899-12-30T03:02:09"/>
    <n v="2656"/>
    <x v="3"/>
    <x v="6"/>
    <x v="19"/>
    <x v="45"/>
    <n v="0"/>
  </r>
  <r>
    <n v="286"/>
    <d v="2004-10-31T00:00:00"/>
    <s v="Sunday"/>
    <x v="2"/>
    <n v="2.5"/>
    <n v="0"/>
    <n v="50"/>
    <n v="0"/>
    <d v="1899-12-30T00:50:00"/>
    <d v="1899-12-30T00:20:00"/>
    <s v="R200403"/>
    <s v="Treadmill"/>
    <n v="3.0000000000000022"/>
    <n v="0"/>
    <m/>
    <s v="Walking with Connor &amp; Treadmill"/>
    <d v="1899-12-30T08:44:00"/>
    <d v="1899-12-30T04:22:00"/>
    <m/>
    <n v="0"/>
    <n v="0"/>
    <d v="1899-12-30T08:44:00"/>
    <d v="1899-12-30T09:36:24"/>
    <d v="1899-12-30T04:22:00"/>
    <d v="1899-12-30T04:48:12"/>
    <n v="3116"/>
    <x v="3"/>
    <x v="6"/>
    <x v="19"/>
    <x v="23"/>
    <n v="4"/>
  </r>
  <r>
    <n v="287"/>
    <d v="2004-11-01T00:00:00"/>
    <s v="Monday"/>
    <x v="2"/>
    <n v="2.41"/>
    <n v="0"/>
    <n v="24"/>
    <n v="0"/>
    <d v="1899-12-30T00:24:00"/>
    <d v="1899-12-30T00:09:58"/>
    <s v="R200403"/>
    <s v="Treadmill"/>
    <n v="6.0250000000000048"/>
    <n v="0"/>
    <m/>
    <s v="Treadmill"/>
    <d v="1899-12-30T04:20:55"/>
    <d v="1899-12-30T02:10:27"/>
    <m/>
    <n v="0"/>
    <n v="0"/>
    <d v="1899-12-30T04:20:55"/>
    <d v="1899-12-30T05:13:19"/>
    <d v="1899-12-30T02:10:27"/>
    <d v="1899-12-30T02:36:39"/>
    <n v="1486"/>
    <x v="3"/>
    <x v="7"/>
    <x v="20"/>
    <x v="23"/>
    <n v="0"/>
  </r>
  <r>
    <n v="288"/>
    <d v="2004-11-05T00:00:00"/>
    <s v="Friday"/>
    <x v="2"/>
    <n v="3"/>
    <n v="0"/>
    <n v="31"/>
    <n v="10"/>
    <d v="1899-12-30T00:31:10"/>
    <d v="1899-12-30T00:10:23"/>
    <s v="R200403"/>
    <s v="Treadmill"/>
    <n v="5.775401069518721"/>
    <n v="0"/>
    <m/>
    <s v="Treadmill"/>
    <d v="1899-12-30T04:32:11"/>
    <d v="1899-12-30T02:16:06"/>
    <m/>
    <n v="0"/>
    <n v="0"/>
    <d v="1899-12-30T04:32:11"/>
    <d v="1899-12-30T05:24:35"/>
    <d v="1899-12-30T02:16:06"/>
    <d v="1899-12-30T02:42:18"/>
    <n v="1858"/>
    <x v="3"/>
    <x v="7"/>
    <x v="20"/>
    <x v="23"/>
    <n v="3"/>
  </r>
  <r>
    <n v="289"/>
    <d v="2004-11-13T00:00:00"/>
    <s v="Saturday"/>
    <x v="1"/>
    <n v="6"/>
    <n v="0"/>
    <n v="25"/>
    <n v="0"/>
    <d v="1899-12-30T00:25:00"/>
    <d v="1899-12-30T00:04:10"/>
    <s v="Trainer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x v="20"/>
    <x v="24"/>
    <n v="7"/>
  </r>
  <r>
    <n v="290"/>
    <d v="2004-11-14T00:00:00"/>
    <s v="Sunday"/>
    <x v="2"/>
    <n v="5.05"/>
    <n v="0"/>
    <n v="53"/>
    <n v="18"/>
    <d v="1899-12-30T00:53:18"/>
    <d v="1899-12-30T00:10:33"/>
    <s v="R200403"/>
    <s v="MADD Dash"/>
    <n v="5.684803001876177"/>
    <n v="0"/>
    <m/>
    <m/>
    <d v="1899-12-30T04:36:32"/>
    <d v="1899-12-30T02:18:16"/>
    <m/>
    <n v="0"/>
    <n v="0"/>
    <d v="1899-12-30T04:36:32"/>
    <d v="1899-12-30T05:28:56"/>
    <d v="1899-12-30T02:18:16"/>
    <d v="1899-12-30T02:44:28"/>
    <n v="1983"/>
    <x v="3"/>
    <x v="7"/>
    <x v="20"/>
    <x v="25"/>
    <n v="0"/>
  </r>
  <r>
    <n v="291"/>
    <d v="2004-11-16T00:00:00"/>
    <s v="Tuesday"/>
    <x v="1"/>
    <n v="6"/>
    <n v="0"/>
    <n v="25"/>
    <n v="0"/>
    <d v="1899-12-30T00:25:00"/>
    <d v="1899-12-30T00:04:10"/>
    <s v="Trainer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x v="20"/>
    <x v="25"/>
    <n v="1"/>
  </r>
  <r>
    <n v="292"/>
    <d v="2004-11-24T00:00:00"/>
    <s v="Wednesday"/>
    <x v="2"/>
    <n v="2.5499999999999998"/>
    <n v="0"/>
    <n v="30"/>
    <n v="0"/>
    <d v="1899-12-30T00:30:00"/>
    <d v="1899-12-30T00:11:46"/>
    <s v="R200403"/>
    <s v="precor"/>
    <n v="5.1000000000000041"/>
    <n v="0"/>
    <m/>
    <s v="Precor"/>
    <d v="1899-12-30T05:08:14"/>
    <d v="1899-12-30T02:34:07"/>
    <m/>
    <n v="0"/>
    <n v="0"/>
    <d v="1899-12-30T05:08:14"/>
    <d v="1899-12-30T06:00:38"/>
    <d v="1899-12-30T02:34:07"/>
    <d v="1899-12-30T03:00:19"/>
    <n v="2611"/>
    <x v="3"/>
    <x v="7"/>
    <x v="20"/>
    <x v="26"/>
    <n v="7"/>
  </r>
  <r>
    <n v="293"/>
    <d v="2004-11-30T00:00:00"/>
    <s v="Tuesday"/>
    <x v="2"/>
    <n v="2"/>
    <n v="0"/>
    <n v="21"/>
    <n v="50"/>
    <d v="1899-12-30T00:21:50"/>
    <d v="1899-12-30T00:10:55"/>
    <s v="R200403"/>
    <s v="Treadmill"/>
    <n v="5.4961832061068749"/>
    <n v="0"/>
    <m/>
    <s v="Treadmill"/>
    <d v="1899-12-30T04:46:01"/>
    <d v="1899-12-30T02:23:00"/>
    <m/>
    <n v="0"/>
    <n v="0"/>
    <d v="1899-12-30T04:46:01"/>
    <d v="1899-12-30T05:38:25"/>
    <d v="1899-12-30T02:23:00"/>
    <d v="1899-12-30T02:49:13"/>
    <n v="2209"/>
    <x v="3"/>
    <x v="7"/>
    <x v="20"/>
    <x v="46"/>
    <n v="5"/>
  </r>
  <r>
    <n v="294"/>
    <d v="2004-12-26T00:00:00"/>
    <s v="Sunday"/>
    <x v="1"/>
    <n v="10"/>
    <n v="0"/>
    <n v="40"/>
    <n v="24"/>
    <d v="1899-12-30T00:40:24"/>
    <d v="1899-12-30T00:04:02"/>
    <s v="Spin"/>
    <s v="Spinner"/>
    <n v="14.851485148514863"/>
    <n v="0"/>
    <m/>
    <s v="Spinervals"/>
    <d v="1899-12-30T07:32:29"/>
    <d v="1899-12-30T03:46:14"/>
    <m/>
    <n v="0"/>
    <n v="0"/>
    <d v="1899-12-30T01:45:51"/>
    <d v="1899-12-30T02:38:15"/>
    <d v="1899-12-30T00:52:55"/>
    <d v="1899-12-30T01:19:07"/>
    <n v="511"/>
    <x v="3"/>
    <x v="11"/>
    <x v="21"/>
    <x v="47"/>
    <n v="25"/>
  </r>
  <r>
    <n v="295"/>
    <d v="2004-12-27T00:00:00"/>
    <s v="Monday"/>
    <x v="2"/>
    <n v="2.2999999999999998"/>
    <n v="0"/>
    <n v="28"/>
    <n v="0"/>
    <d v="1899-12-30T00:28:00"/>
    <d v="1899-12-30T00:12:10"/>
    <s v="R200403"/>
    <s v="Treadmill"/>
    <n v="4.9285714285714315"/>
    <n v="0"/>
    <m/>
    <s v="HR Run (155)"/>
    <d v="1899-12-30T05:18:57"/>
    <d v="1899-12-30T02:39:29"/>
    <m/>
    <n v="0"/>
    <n v="0"/>
    <d v="1899-12-30T05:18:57"/>
    <d v="1899-12-30T06:11:21"/>
    <d v="1899-12-30T02:39:29"/>
    <d v="1899-12-30T03:05:41"/>
    <n v="2742"/>
    <x v="3"/>
    <x v="11"/>
    <x v="21"/>
    <x v="47"/>
    <n v="0"/>
  </r>
  <r>
    <n v="296"/>
    <d v="2004-12-29T00:00:00"/>
    <s v="Wednesday"/>
    <x v="2"/>
    <n v="2.5"/>
    <n v="0"/>
    <n v="25"/>
    <n v="10"/>
    <d v="1899-12-30T00:25:10"/>
    <d v="1899-12-30T00:10:04"/>
    <s v="R200403"/>
    <s v="Treadmill"/>
    <n v="5.9602649006622572"/>
    <n v="0"/>
    <m/>
    <s v="Treadmill"/>
    <d v="1899-12-30T04:23:45"/>
    <d v="1899-12-30T02:11:52"/>
    <m/>
    <n v="0"/>
    <n v="0"/>
    <d v="1899-12-30T04:23:45"/>
    <d v="1899-12-30T05:16:09"/>
    <d v="1899-12-30T02:11:52"/>
    <d v="1899-12-30T02:38:04"/>
    <n v="1600"/>
    <x v="3"/>
    <x v="11"/>
    <x v="21"/>
    <x v="47"/>
    <n v="1"/>
  </r>
  <r>
    <n v="297"/>
    <d v="2005-01-01T00:00:00"/>
    <s v="Saturday"/>
    <x v="0"/>
    <n v="0.25"/>
    <n v="0"/>
    <n v="10"/>
    <n v="34"/>
    <d v="1899-12-30T00:10:34"/>
    <d v="1899-12-30T00:42:16"/>
    <s v="L       "/>
    <s v="Dock2Dock"/>
    <n v="1.4195583596214523"/>
    <n v="0"/>
    <m/>
    <m/>
    <d v="1899-12-30T01:41:26"/>
    <d v="1899-12-30T00:50:43"/>
    <m/>
    <n v="0"/>
    <n v="0"/>
    <d v="1899-12-30T18:27:23"/>
    <d v="1899-12-30T19:19:47"/>
    <d v="1899-12-30T09:13:42"/>
    <d v="1899-12-30T09:39:54"/>
    <n v="3473"/>
    <x v="4"/>
    <x v="8"/>
    <x v="22"/>
    <x v="27"/>
    <n v="2"/>
  </r>
  <r>
    <n v="298"/>
    <d v="2005-01-09T00:00:00"/>
    <s v="Sunday"/>
    <x v="1"/>
    <n v="6"/>
    <n v="0"/>
    <n v="25"/>
    <n v="0"/>
    <d v="1899-12-30T00:25:00"/>
    <d v="1899-12-30T00:04:10"/>
    <s v="B       "/>
    <s v="N/A"/>
    <n v="14.400000000000009"/>
    <n v="0"/>
    <m/>
    <m/>
    <d v="1899-12-30T07:46:40"/>
    <d v="1899-12-30T03:53:20"/>
    <m/>
    <n v="0"/>
    <n v="0"/>
    <d v="1899-12-30T01:49:10"/>
    <d v="1899-12-30T02:41:34"/>
    <d v="1899-12-30T00:54:35"/>
    <d v="1899-12-30T01:20:47"/>
    <n v="560"/>
    <x v="4"/>
    <x v="8"/>
    <x v="22"/>
    <x v="28"/>
    <n v="7"/>
  </r>
  <r>
    <n v="299"/>
    <d v="2005-01-16T00:00:00"/>
    <s v="Sunday"/>
    <x v="2"/>
    <n v="2.75"/>
    <n v="0"/>
    <n v="30"/>
    <n v="0"/>
    <d v="1899-12-30T00:30:00"/>
    <d v="1899-12-30T00:10:55"/>
    <s v="R200401"/>
    <s v="Treadmill"/>
    <n v="5.5000000000000044"/>
    <n v="0"/>
    <m/>
    <s v="Run 2.5 in 25 minutes 5 minute cool down"/>
    <d v="1899-12-30T04:45:49"/>
    <d v="1899-12-30T02:22:55"/>
    <m/>
    <n v="0"/>
    <n v="0"/>
    <d v="1899-12-30T04:45:49"/>
    <d v="1899-12-30T05:38:13"/>
    <d v="1899-12-30T02:22:55"/>
    <d v="1899-12-30T02:49:07"/>
    <n v="2198"/>
    <x v="4"/>
    <x v="8"/>
    <x v="22"/>
    <x v="48"/>
    <n v="6"/>
  </r>
  <r>
    <n v="300"/>
    <d v="2005-01-18T00:00:00"/>
    <s v="Tuesday"/>
    <x v="2"/>
    <n v="2.36"/>
    <n v="0"/>
    <n v="25"/>
    <n v="0"/>
    <d v="1899-12-30T00:25:00"/>
    <d v="1899-12-30T00:10:36"/>
    <s v="R200403"/>
    <s v="Treadmill"/>
    <n v="5.6640000000000041"/>
    <n v="0"/>
    <m/>
    <s v="Run 2.0 in 19:01 and 2.1 in 20 Mins"/>
    <d v="1899-12-30T04:37:33"/>
    <d v="1899-12-30T02:18:46"/>
    <m/>
    <n v="0"/>
    <n v="0"/>
    <d v="1899-12-30T04:37:33"/>
    <d v="1899-12-30T05:29:57"/>
    <d v="1899-12-30T02:18:46"/>
    <d v="1899-12-30T02:44:58"/>
    <n v="2004"/>
    <x v="4"/>
    <x v="8"/>
    <x v="22"/>
    <x v="48"/>
    <n v="1"/>
  </r>
  <r>
    <n v="301"/>
    <d v="2005-01-24T00:00:00"/>
    <s v="Monday"/>
    <x v="2"/>
    <n v="1"/>
    <n v="0"/>
    <n v="10"/>
    <n v="6"/>
    <d v="1899-12-30T00:10:06"/>
    <d v="1899-12-30T00:10:06"/>
    <s v="R200403"/>
    <s v="N/A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4"/>
    <x v="8"/>
    <x v="22"/>
    <x v="29"/>
    <n v="5"/>
  </r>
  <r>
    <n v="302"/>
    <d v="2005-01-30T00:00:00"/>
    <s v="Sunday"/>
    <x v="2"/>
    <n v="3.1"/>
    <n v="0"/>
    <n v="32"/>
    <n v="4"/>
    <d v="1899-12-30T00:32:04"/>
    <d v="1899-12-30T00:10:21"/>
    <s v="R200403"/>
    <s v="N/A"/>
    <n v="5.800415800415804"/>
    <n v="0"/>
    <m/>
    <m/>
    <d v="1899-12-30T04:31:01"/>
    <d v="1899-12-30T02:15:30"/>
    <m/>
    <n v="0"/>
    <n v="0"/>
    <d v="1899-12-30T04:31:01"/>
    <d v="1899-12-30T05:23:25"/>
    <d v="1899-12-30T02:15:30"/>
    <d v="1899-12-30T02:41:42"/>
    <n v="1818"/>
    <x v="4"/>
    <x v="8"/>
    <x v="22"/>
    <x v="30"/>
    <n v="5"/>
  </r>
  <r>
    <n v="303"/>
    <d v="2005-02-01T00:00:00"/>
    <s v="Tuesday"/>
    <x v="2"/>
    <n v="2"/>
    <n v="0"/>
    <n v="20"/>
    <n v="43"/>
    <d v="1899-12-30T00:20:43"/>
    <d v="1899-12-30T00:10:21"/>
    <s v="R200403"/>
    <s v="N/A"/>
    <n v="5.7924376508447359"/>
    <n v="0"/>
    <m/>
    <m/>
    <d v="1899-12-30T04:31:23"/>
    <d v="1899-12-30T02:15:42"/>
    <m/>
    <n v="0"/>
    <n v="0"/>
    <d v="1899-12-30T04:31:23"/>
    <d v="1899-12-30T05:23:47"/>
    <d v="1899-12-30T02:15:42"/>
    <d v="1899-12-30T02:41:54"/>
    <n v="1833"/>
    <x v="4"/>
    <x v="9"/>
    <x v="23"/>
    <x v="30"/>
    <n v="1"/>
  </r>
  <r>
    <n v="304"/>
    <d v="2005-02-16T00:00:00"/>
    <s v="Wednesday"/>
    <x v="2"/>
    <n v="2"/>
    <n v="0"/>
    <n v="21"/>
    <n v="23"/>
    <d v="1899-12-30T00:21:23"/>
    <d v="1899-12-30T00:10:41"/>
    <s v="R200403"/>
    <s v="N/A"/>
    <n v="5.6118472330475493"/>
    <n v="0"/>
    <m/>
    <m/>
    <d v="1899-12-30T04:40:07"/>
    <d v="1899-12-30T02:20:04"/>
    <m/>
    <n v="0"/>
    <n v="0"/>
    <d v="1899-12-30T04:40:07"/>
    <d v="1899-12-30T05:32:31"/>
    <d v="1899-12-30T02:20:04"/>
    <d v="1899-12-30T02:46:16"/>
    <n v="2058"/>
    <x v="4"/>
    <x v="9"/>
    <x v="23"/>
    <x v="32"/>
    <n v="14"/>
  </r>
  <r>
    <n v="305"/>
    <d v="2005-02-27T00:00:00"/>
    <s v="Sunday"/>
    <x v="2"/>
    <n v="7.6"/>
    <n v="1"/>
    <n v="29"/>
    <n v="22"/>
    <d v="1899-12-30T01:29:22"/>
    <d v="1899-12-30T00:11:46"/>
    <s v="R200501"/>
    <s v="Polar Bear"/>
    <n v="5.1025736665423391"/>
    <n v="175"/>
    <m/>
    <m/>
    <d v="1899-12-30T05:08:05"/>
    <d v="1899-12-30T02:34:02"/>
    <m/>
    <n v="0"/>
    <n v="0"/>
    <d v="1899-12-30T05:08:05"/>
    <d v="1899-12-30T06:00:29"/>
    <d v="1899-12-30T02:34:02"/>
    <d v="1899-12-30T03:00:14"/>
    <n v="2609"/>
    <x v="4"/>
    <x v="9"/>
    <x v="23"/>
    <x v="34"/>
    <n v="10"/>
  </r>
  <r>
    <n v="306"/>
    <d v="2005-03-01T00:00:00"/>
    <s v="Tuesday"/>
    <x v="2"/>
    <n v="2"/>
    <n v="0"/>
    <n v="22"/>
    <n v="30"/>
    <d v="1899-12-30T00:22:30"/>
    <d v="1899-12-30T00:11:15"/>
    <s v="R200501"/>
    <s v="Treadmill"/>
    <n v="5.3333333333333375"/>
    <n v="0"/>
    <m/>
    <s v="Sore from Sunday's Polar Bear"/>
    <d v="1899-12-30T04:54:45"/>
    <d v="1899-12-30T02:27:22"/>
    <m/>
    <n v="0"/>
    <n v="0"/>
    <d v="1899-12-30T04:54:45"/>
    <d v="1899-12-30T05:47:09"/>
    <d v="1899-12-30T02:27:22"/>
    <d v="1899-12-30T02:53:35"/>
    <n v="2383"/>
    <x v="4"/>
    <x v="10"/>
    <x v="24"/>
    <x v="34"/>
    <n v="1"/>
  </r>
  <r>
    <n v="307"/>
    <d v="2005-03-07T00:00:00"/>
    <s v="Monday"/>
    <x v="2"/>
    <n v="2"/>
    <n v="0"/>
    <n v="20"/>
    <n v="0"/>
    <d v="1899-12-30T00:20:00"/>
    <d v="1899-12-30T00:10:00"/>
    <s v="R200501"/>
    <s v="Treadmill"/>
    <n v="6.0000000000000053"/>
    <n v="0"/>
    <m/>
    <s v="Run @ 6.0 for 2o minutes"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10"/>
    <x v="24"/>
    <x v="35"/>
    <n v="5"/>
  </r>
  <r>
    <n v="308"/>
    <d v="2005-03-13T00:00:00"/>
    <s v="Sunday"/>
    <x v="1"/>
    <n v="8"/>
    <n v="0"/>
    <n v="30"/>
    <n v="15"/>
    <d v="1899-12-30T00:30:15"/>
    <d v="1899-12-30T00:03:47"/>
    <s v="Spin"/>
    <s v="Easy on Spinner"/>
    <n v="15.867768595041335"/>
    <n v="0"/>
    <m/>
    <m/>
    <d v="1899-12-30T07:03:30"/>
    <d v="1899-12-30T03:31:45"/>
    <m/>
    <n v="0"/>
    <n v="0"/>
    <d v="1899-12-30T01:39:04"/>
    <d v="1899-12-30T02:31:28"/>
    <d v="1899-12-30T00:49:32"/>
    <d v="1899-12-30T01:15:44"/>
    <n v="399"/>
    <x v="4"/>
    <x v="10"/>
    <x v="24"/>
    <x v="36"/>
    <n v="5"/>
  </r>
  <r>
    <n v="309"/>
    <d v="2005-03-13T00:00:00"/>
    <s v="Sunday"/>
    <x v="2"/>
    <n v="1"/>
    <n v="0"/>
    <n v="9"/>
    <n v="24"/>
    <d v="1899-12-30T00:09:24"/>
    <d v="1899-12-30T00:09:24"/>
    <s v="R200501"/>
    <s v="Treadmill"/>
    <n v="6.3829787234042596"/>
    <n v="0"/>
    <m/>
    <m/>
    <d v="1899-12-30T04:06:17"/>
    <d v="1899-12-30T02:03:08"/>
    <m/>
    <n v="0"/>
    <n v="0"/>
    <d v="1899-12-30T04:06:17"/>
    <d v="1899-12-30T04:58:41"/>
    <d v="1899-12-30T02:03:08"/>
    <d v="1899-12-30T02:29:20"/>
    <n v="1066"/>
    <x v="4"/>
    <x v="10"/>
    <x v="24"/>
    <x v="36"/>
    <n v="0"/>
  </r>
  <r>
    <n v="310"/>
    <d v="2005-03-14T00:00:00"/>
    <s v="Monday"/>
    <x v="2"/>
    <n v="2.5"/>
    <n v="0"/>
    <n v="26"/>
    <n v="20"/>
    <d v="1899-12-30T00:26:20"/>
    <d v="1899-12-30T00:10:32"/>
    <s v="R200501"/>
    <s v="Treadmill"/>
    <n v="5.6962025316455751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1"/>
    <x v="4"/>
    <x v="10"/>
    <x v="24"/>
    <x v="36"/>
    <n v="0"/>
  </r>
  <r>
    <n v="311"/>
    <d v="2005-03-16T00:00:00"/>
    <s v="Wednesday"/>
    <x v="2"/>
    <n v="2.2999999999999998"/>
    <n v="0"/>
    <n v="24"/>
    <n v="40"/>
    <d v="1899-12-30T00:24:40"/>
    <d v="1899-12-30T00:10:43"/>
    <s v="R200501"/>
    <s v="Treadmill"/>
    <n v="5.5945945945945983"/>
    <n v="0"/>
    <m/>
    <s v="2 Miles in 19:40 With 5 Minute Cool Down"/>
    <d v="1899-12-30T04:40:59"/>
    <d v="1899-12-30T02:20:30"/>
    <m/>
    <n v="0"/>
    <n v="0"/>
    <d v="1899-12-30T04:40:59"/>
    <d v="1899-12-30T05:33:23"/>
    <d v="1899-12-30T02:20:30"/>
    <d v="1899-12-30T02:46:42"/>
    <n v="2080"/>
    <x v="4"/>
    <x v="10"/>
    <x v="24"/>
    <x v="36"/>
    <n v="1"/>
  </r>
  <r>
    <n v="312"/>
    <d v="2005-03-19T00:00:00"/>
    <s v="Saturday"/>
    <x v="2"/>
    <n v="5"/>
    <n v="0"/>
    <n v="55"/>
    <n v="29"/>
    <d v="1899-12-30T00:55:29"/>
    <d v="1899-12-30T00:11:06"/>
    <s v="R200501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4"/>
    <x v="10"/>
    <x v="24"/>
    <x v="36"/>
    <n v="2"/>
  </r>
  <r>
    <n v="313"/>
    <d v="2005-03-20T00:00:00"/>
    <s v="Sunday"/>
    <x v="1"/>
    <n v="12"/>
    <n v="0"/>
    <n v="45"/>
    <n v="0"/>
    <d v="1899-12-30T00:45:00"/>
    <d v="1899-12-30T00:03:45"/>
    <s v="Spin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x v="24"/>
    <x v="37"/>
    <n v="0"/>
  </r>
  <r>
    <n v="314"/>
    <d v="2005-03-21T00:00:00"/>
    <s v="Monday"/>
    <x v="2"/>
    <n v="2.1"/>
    <n v="0"/>
    <n v="22"/>
    <n v="35"/>
    <d v="1899-12-30T00:22:35"/>
    <d v="1899-12-30T00:10:45"/>
    <s v="R200501"/>
    <s v="N/A"/>
    <n v="5.5793357933579379"/>
    <n v="0"/>
    <m/>
    <m/>
    <d v="1899-12-30T04:41:45"/>
    <d v="1899-12-30T02:20:53"/>
    <m/>
    <n v="0"/>
    <n v="0"/>
    <d v="1899-12-30T04:41:45"/>
    <d v="1899-12-30T05:34:09"/>
    <d v="1899-12-30T02:20:53"/>
    <d v="1899-12-30T02:47:05"/>
    <n v="2101"/>
    <x v="4"/>
    <x v="10"/>
    <x v="24"/>
    <x v="37"/>
    <n v="0"/>
  </r>
  <r>
    <n v="315"/>
    <d v="2005-03-23T00:00:00"/>
    <s v="Wednesday"/>
    <x v="1"/>
    <n v="8"/>
    <n v="0"/>
    <n v="30"/>
    <n v="0"/>
    <d v="1899-12-30T00:30:00"/>
    <d v="1899-12-30T00:03:45"/>
    <s v="Spin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x v="24"/>
    <x v="37"/>
    <n v="1"/>
  </r>
  <r>
    <n v="316"/>
    <d v="2005-03-28T00:00:00"/>
    <s v="Monday"/>
    <x v="2"/>
    <n v="2.5"/>
    <n v="0"/>
    <n v="25"/>
    <n v="30"/>
    <d v="1899-12-30T00:25:30"/>
    <d v="1899-12-30T00:10:12"/>
    <s v="R200501"/>
    <s v="Treadmill"/>
    <n v="5.8823529411764754"/>
    <n v="0"/>
    <m/>
    <m/>
    <d v="1899-12-30T04:27:14"/>
    <d v="1899-12-30T02:13:37"/>
    <m/>
    <n v="0"/>
    <n v="0"/>
    <d v="1899-12-30T04:27:14"/>
    <d v="1899-12-30T05:19:38"/>
    <d v="1899-12-30T02:13:37"/>
    <d v="1899-12-30T02:39:49"/>
    <n v="1694"/>
    <x v="4"/>
    <x v="10"/>
    <x v="24"/>
    <x v="38"/>
    <n v="4"/>
  </r>
  <r>
    <n v="317"/>
    <d v="2005-03-30T00:00:00"/>
    <s v="Wednesday"/>
    <x v="2"/>
    <n v="2.1"/>
    <n v="0"/>
    <n v="22"/>
    <n v="23"/>
    <d v="1899-12-30T00:22:23"/>
    <d v="1899-12-30T00:10:40"/>
    <s v="R200501"/>
    <s v="N/A"/>
    <n v="5.6291883842144506"/>
    <n v="0"/>
    <m/>
    <m/>
    <d v="1899-12-30T04:39:16"/>
    <d v="1899-12-30T02:19:38"/>
    <m/>
    <n v="0"/>
    <n v="0"/>
    <d v="1899-12-30T04:39:16"/>
    <d v="1899-12-30T05:31:40"/>
    <d v="1899-12-30T02:19:38"/>
    <d v="1899-12-30T02:45:50"/>
    <n v="2038"/>
    <x v="4"/>
    <x v="10"/>
    <x v="24"/>
    <x v="38"/>
    <n v="1"/>
  </r>
  <r>
    <n v="318"/>
    <d v="2005-04-04T00:00:00"/>
    <s v="Monday"/>
    <x v="2"/>
    <n v="2"/>
    <n v="0"/>
    <n v="20"/>
    <n v="2"/>
    <d v="1899-12-30T00:20:02"/>
    <d v="1899-12-30T00:10:01"/>
    <s v="R200401"/>
    <s v="Sandy Beach to Big House"/>
    <n v="5.9900166389351126"/>
    <n v="0"/>
    <m/>
    <m/>
    <d v="1899-12-30T04:22:26"/>
    <d v="1899-12-30T02:11:13"/>
    <m/>
    <n v="0"/>
    <n v="0"/>
    <d v="1899-12-30T04:22:26"/>
    <d v="1899-12-30T05:14:50"/>
    <d v="1899-12-30T02:11:13"/>
    <d v="1899-12-30T02:37:25"/>
    <n v="1561"/>
    <x v="4"/>
    <x v="1"/>
    <x v="25"/>
    <x v="1"/>
    <n v="4"/>
  </r>
  <r>
    <n v="319"/>
    <d v="2005-04-05T00:00:00"/>
    <s v="Tuesday"/>
    <x v="2"/>
    <n v="2"/>
    <n v="0"/>
    <n v="19"/>
    <n v="19"/>
    <d v="1899-12-30T00:19:19"/>
    <d v="1899-12-30T00:09:39"/>
    <s v="R200401"/>
    <s v="Sandy Beach to Big House"/>
    <n v="6.2122519413287369"/>
    <n v="0"/>
    <m/>
    <m/>
    <d v="1899-12-30T04:13:03"/>
    <d v="1899-12-30T02:06:31"/>
    <m/>
    <n v="0"/>
    <n v="0"/>
    <d v="1899-12-30T04:13:03"/>
    <d v="1899-12-30T05:05:27"/>
    <d v="1899-12-30T02:06:31"/>
    <d v="1899-12-30T02:32:43"/>
    <n v="1226"/>
    <x v="4"/>
    <x v="1"/>
    <x v="25"/>
    <x v="1"/>
    <n v="0"/>
  </r>
  <r>
    <n v="320"/>
    <d v="2005-04-06T00:00:00"/>
    <s v="Wednesday"/>
    <x v="2"/>
    <n v="2"/>
    <n v="0"/>
    <n v="19"/>
    <n v="5"/>
    <d v="1899-12-30T00:19:05"/>
    <d v="1899-12-30T00:09:32"/>
    <s v="R200401"/>
    <s v="Sandy Beach to Big House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4"/>
    <x v="1"/>
    <x v="25"/>
    <x v="1"/>
    <n v="0"/>
  </r>
  <r>
    <n v="321"/>
    <d v="2005-04-08T00:00:00"/>
    <s v="Friday"/>
    <x v="1"/>
    <n v="8"/>
    <n v="0"/>
    <n v="30"/>
    <n v="0"/>
    <d v="1899-12-30T00:30:00"/>
    <d v="1899-12-30T00:03:45"/>
    <s v="Spin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"/>
    <x v="25"/>
    <x v="1"/>
    <n v="1"/>
  </r>
  <r>
    <n v="322"/>
    <d v="2005-04-11T00:00:00"/>
    <s v="Monday"/>
    <x v="1"/>
    <n v="3.5"/>
    <n v="0"/>
    <n v="13"/>
    <n v="31"/>
    <d v="1899-12-30T00:13:31"/>
    <d v="1899-12-30T00:03:52"/>
    <s v="B       "/>
    <s v="First Ride "/>
    <n v="15.536374845869309"/>
    <n v="0"/>
    <m/>
    <m/>
    <d v="1899-12-30T07:12:32"/>
    <d v="1899-12-30T03:36:16"/>
    <m/>
    <n v="0"/>
    <n v="0"/>
    <d v="1899-12-30T01:41:11"/>
    <d v="1899-12-30T02:33:35"/>
    <d v="1899-12-30T00:50:35"/>
    <d v="1899-12-30T01:16:47"/>
    <n v="418"/>
    <x v="4"/>
    <x v="1"/>
    <x v="25"/>
    <x v="2"/>
    <n v="2"/>
  </r>
  <r>
    <n v="323"/>
    <d v="2005-04-12T00:00:00"/>
    <s v="Tuesday"/>
    <x v="2"/>
    <n v="2.25"/>
    <n v="0"/>
    <n v="23"/>
    <n v="25"/>
    <d v="1899-12-30T00:23:25"/>
    <d v="1899-12-30T00:10:24"/>
    <s v="R200501"/>
    <s v="Munson to Big House"/>
    <n v="5.7651245551601464"/>
    <n v="0"/>
    <m/>
    <m/>
    <d v="1899-12-30T04:32:40"/>
    <d v="1899-12-30T02:16:20"/>
    <m/>
    <n v="0"/>
    <n v="0"/>
    <d v="1899-12-30T04:32:40"/>
    <d v="1899-12-30T05:25:04"/>
    <d v="1899-12-30T02:16:20"/>
    <d v="1899-12-30T02:42:32"/>
    <n v="1875"/>
    <x v="4"/>
    <x v="1"/>
    <x v="25"/>
    <x v="2"/>
    <n v="0"/>
  </r>
  <r>
    <n v="324"/>
    <d v="2005-04-13T00:00:00"/>
    <s v="Wednesday"/>
    <x v="1"/>
    <n v="6"/>
    <n v="0"/>
    <n v="27"/>
    <n v="27"/>
    <d v="1899-12-30T00:27:27"/>
    <d v="1899-12-30T00:04:35"/>
    <s v="Si"/>
    <s v="Lake House/Bike Path/Charcole/Big House"/>
    <n v="13.114754098360665"/>
    <n v="0"/>
    <m/>
    <m/>
    <d v="1899-12-30T08:32:24"/>
    <d v="1899-12-30T04:16:12"/>
    <m/>
    <n v="0"/>
    <n v="0"/>
    <d v="1899-12-30T01:59:52"/>
    <d v="1899-12-30T02:52:16"/>
    <d v="1899-12-30T00:59:56"/>
    <d v="1899-12-30T01:26:08"/>
    <n v="678"/>
    <x v="4"/>
    <x v="1"/>
    <x v="25"/>
    <x v="2"/>
    <n v="0"/>
  </r>
  <r>
    <n v="325"/>
    <d v="2005-04-16T00:00:00"/>
    <s v="Saturday"/>
    <x v="2"/>
    <n v="2.4"/>
    <n v="0"/>
    <n v="24"/>
    <n v="43"/>
    <d v="1899-12-30T00:24:43"/>
    <d v="1899-12-30T00:10:18"/>
    <s v="R200501"/>
    <s v="Lake House/Tranquility/Big House"/>
    <n v="5.8260283209710098"/>
    <n v="0"/>
    <m/>
    <m/>
    <d v="1899-12-30T04:29:49"/>
    <d v="1899-12-30T02:14:55"/>
    <m/>
    <n v="0"/>
    <n v="0"/>
    <d v="1899-12-30T04:29:49"/>
    <d v="1899-12-30T05:22:13"/>
    <d v="1899-12-30T02:14:55"/>
    <d v="1899-12-30T02:41:07"/>
    <n v="1782"/>
    <x v="4"/>
    <x v="1"/>
    <x v="25"/>
    <x v="2"/>
    <n v="2"/>
  </r>
  <r>
    <n v="326"/>
    <d v="2005-04-19T00:00:00"/>
    <s v="Tuesday"/>
    <x v="2"/>
    <n v="2.5"/>
    <n v="0"/>
    <n v="25"/>
    <n v="27"/>
    <d v="1899-12-30T00:25:27"/>
    <d v="1899-12-30T00:10:11"/>
    <s v="R200501"/>
    <s v="Lake House/Tranquility/Big House"/>
    <n v="5.8939096267190623"/>
    <n v="0"/>
    <m/>
    <m/>
    <d v="1899-12-30T04:26:43"/>
    <d v="1899-12-30T02:13:21"/>
    <m/>
    <n v="0"/>
    <n v="0"/>
    <d v="1899-12-30T04:26:43"/>
    <d v="1899-12-30T05:19:07"/>
    <d v="1899-12-30T02:13:21"/>
    <d v="1899-12-30T02:39:33"/>
    <n v="1684"/>
    <x v="4"/>
    <x v="1"/>
    <x v="25"/>
    <x v="3"/>
    <n v="2"/>
  </r>
  <r>
    <n v="327"/>
    <d v="2005-04-20T00:00:00"/>
    <s v="Wednesday"/>
    <x v="2"/>
    <n v="2"/>
    <n v="0"/>
    <n v="18"/>
    <n v="46"/>
    <d v="1899-12-30T00:18:46"/>
    <d v="1899-12-30T00:09:23"/>
    <s v="R200501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1"/>
    <x v="25"/>
    <x v="3"/>
    <n v="0"/>
  </r>
  <r>
    <n v="328"/>
    <d v="2005-04-21T00:00:00"/>
    <s v="Thursday"/>
    <x v="1"/>
    <n v="10.5"/>
    <n v="0"/>
    <n v="42"/>
    <n v="3"/>
    <d v="1899-12-30T00:42:03"/>
    <d v="1899-12-30T00:04:00"/>
    <s v="Si"/>
    <s v="Griskus Sprint"/>
    <n v="14.982164090368622"/>
    <n v="0"/>
    <m/>
    <m/>
    <d v="1899-12-30T07:28:32"/>
    <d v="1899-12-30T03:44:16"/>
    <m/>
    <n v="0"/>
    <n v="0"/>
    <d v="1899-12-30T01:44:55"/>
    <d v="1899-12-30T02:37:20"/>
    <d v="1899-12-30T00:52:28"/>
    <d v="1899-12-30T01:18:40"/>
    <n v="494"/>
    <x v="4"/>
    <x v="1"/>
    <x v="25"/>
    <x v="3"/>
    <n v="0"/>
  </r>
  <r>
    <n v="329"/>
    <d v="2005-04-21T00:00:00"/>
    <s v="Thursday"/>
    <x v="2"/>
    <n v="3.1"/>
    <n v="0"/>
    <n v="33"/>
    <n v="12"/>
    <d v="1899-12-30T00:33:12"/>
    <d v="1899-12-30T00:10:43"/>
    <s v="R200501"/>
    <s v="Griskus Sprint"/>
    <n v="5.6024096385542217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69"/>
    <x v="4"/>
    <x v="1"/>
    <x v="25"/>
    <x v="3"/>
    <n v="0"/>
  </r>
  <r>
    <n v="330"/>
    <d v="2005-04-25T00:00:00"/>
    <s v="Monday"/>
    <x v="2"/>
    <n v="2"/>
    <n v="0"/>
    <n v="19"/>
    <n v="50"/>
    <d v="1899-12-30T00:19:50"/>
    <d v="1899-12-30T00:09:55"/>
    <s v="R200501"/>
    <s v="Sandy Beach to Big House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"/>
    <x v="25"/>
    <x v="4"/>
    <n v="3"/>
  </r>
  <r>
    <n v="331"/>
    <d v="2005-05-02T00:00:00"/>
    <s v="Monday"/>
    <x v="2"/>
    <n v="2"/>
    <n v="0"/>
    <n v="18"/>
    <n v="46"/>
    <d v="1899-12-30T00:18:46"/>
    <d v="1899-12-30T00:09:23"/>
    <s v="R200501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2"/>
    <x v="26"/>
    <x v="5"/>
    <n v="6"/>
  </r>
  <r>
    <n v="332"/>
    <d v="2005-05-03T00:00:00"/>
    <s v="Tuesday"/>
    <x v="2"/>
    <n v="2.5"/>
    <n v="0"/>
    <n v="24"/>
    <n v="48"/>
    <d v="1899-12-30T00:24:48"/>
    <d v="1899-12-30T00:09:55"/>
    <s v="R200501"/>
    <s v="Lake House/Tranquility/Big House"/>
    <n v="6.0483870967741984"/>
    <n v="0"/>
    <m/>
    <m/>
    <d v="1899-12-30T04:19:54"/>
    <d v="1899-12-30T02:09:57"/>
    <m/>
    <n v="0"/>
    <n v="0"/>
    <d v="1899-12-30T04:19:54"/>
    <d v="1899-12-30T05:12:18"/>
    <d v="1899-12-30T02:09:57"/>
    <d v="1899-12-30T02:36:09"/>
    <n v="1462"/>
    <x v="4"/>
    <x v="2"/>
    <x v="26"/>
    <x v="5"/>
    <n v="0"/>
  </r>
  <r>
    <n v="333"/>
    <d v="2005-05-10T00:00:00"/>
    <s v="Tuesday"/>
    <x v="2"/>
    <n v="3"/>
    <n v="0"/>
    <n v="32"/>
    <n v="34"/>
    <d v="1899-12-30T00:32:34"/>
    <d v="1899-12-30T00:10:51"/>
    <s v="R200501"/>
    <s v="Lake House/Tranq TurnAround/Big House"/>
    <n v="5.5271238485158696"/>
    <n v="0"/>
    <m/>
    <m/>
    <d v="1899-12-30T04:44:25"/>
    <d v="1899-12-30T02:22:12"/>
    <m/>
    <n v="0"/>
    <n v="0"/>
    <d v="1899-12-30T04:44:25"/>
    <d v="1899-12-30T05:36:49"/>
    <d v="1899-12-30T02:22:12"/>
    <d v="1899-12-30T02:48:24"/>
    <n v="2171"/>
    <x v="4"/>
    <x v="2"/>
    <x v="26"/>
    <x v="6"/>
    <n v="6"/>
  </r>
  <r>
    <n v="334"/>
    <d v="2005-05-11T00:00:00"/>
    <s v="Wednesday"/>
    <x v="2"/>
    <n v="3"/>
    <n v="0"/>
    <n v="28"/>
    <n v="30"/>
    <d v="1899-12-30T00:28:30"/>
    <d v="1899-12-30T00:09:30"/>
    <s v="R200501"/>
    <s v="Cannon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4"/>
    <x v="2"/>
    <x v="26"/>
    <x v="6"/>
    <n v="0"/>
  </r>
  <r>
    <n v="335"/>
    <d v="2005-05-12T00:00:00"/>
    <s v="Thursday"/>
    <x v="2"/>
    <n v="2"/>
    <n v="0"/>
    <n v="19"/>
    <n v="40"/>
    <d v="1899-12-30T00:19:40"/>
    <d v="1899-12-30T00:09:50"/>
    <s v="R200403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2"/>
    <x v="26"/>
    <x v="6"/>
    <n v="0"/>
  </r>
  <r>
    <n v="336"/>
    <d v="2005-05-13T00:00:00"/>
    <s v="Friday"/>
    <x v="2"/>
    <n v="3"/>
    <n v="0"/>
    <n v="29"/>
    <n v="1"/>
    <d v="1899-12-30T00:29:01"/>
    <d v="1899-12-30T00:09:40"/>
    <s v="R200501"/>
    <s v="N/A"/>
    <n v="6.2033314187248756"/>
    <n v="0"/>
    <m/>
    <m/>
    <d v="1899-12-30T04:13:25"/>
    <d v="1899-12-30T02:06:42"/>
    <m/>
    <n v="0"/>
    <n v="0"/>
    <d v="1899-12-30T04:13:25"/>
    <d v="1899-12-30T05:05:49"/>
    <d v="1899-12-30T02:06:42"/>
    <d v="1899-12-30T02:32:54"/>
    <n v="1239"/>
    <x v="4"/>
    <x v="2"/>
    <x v="26"/>
    <x v="6"/>
    <n v="0"/>
  </r>
  <r>
    <n v="337"/>
    <d v="2005-05-14T00:00:00"/>
    <s v="Saturday"/>
    <x v="5"/>
    <n v="2.5"/>
    <n v="1"/>
    <n v="5"/>
    <n v="0"/>
    <d v="1899-12-30T01:05:00"/>
    <d v="1899-12-30T00:26:00"/>
    <s v="R200403"/>
    <s v="Walk with the boys"/>
    <n v="2.3076923076923097"/>
    <n v="0"/>
    <m/>
    <m/>
    <d v="1899-12-30T00:00:00"/>
    <d v="1899-12-30T00:00:00"/>
    <m/>
    <n v="0"/>
    <n v="0"/>
    <d v="1899-12-30T11:21:12"/>
    <d v="1899-12-30T12:13:36"/>
    <d v="1899-12-30T05:40:36"/>
    <d v="1899-12-30T06:06:48"/>
    <n v="3121"/>
    <x v="4"/>
    <x v="2"/>
    <x v="26"/>
    <x v="6"/>
    <n v="0"/>
  </r>
  <r>
    <n v="338"/>
    <d v="2005-05-17T00:00:00"/>
    <s v="Tuesday"/>
    <x v="2"/>
    <n v="2.9"/>
    <n v="0"/>
    <n v="27"/>
    <n v="10"/>
    <d v="1899-12-30T00:27:10"/>
    <d v="1899-12-30T00:09:22"/>
    <s v="R200501"/>
    <s v="Cannon"/>
    <n v="6.4049079754601275"/>
    <n v="0"/>
    <m/>
    <m/>
    <d v="1899-12-30T04:05:26"/>
    <d v="1899-12-30T02:02:43"/>
    <m/>
    <n v="0"/>
    <n v="0"/>
    <d v="1899-12-30T04:05:26"/>
    <d v="1899-12-30T04:57:50"/>
    <d v="1899-12-30T02:02:43"/>
    <d v="1899-12-30T02:28:55"/>
    <n v="1047"/>
    <x v="4"/>
    <x v="2"/>
    <x v="26"/>
    <x v="7"/>
    <n v="2"/>
  </r>
  <r>
    <n v="339"/>
    <d v="2005-05-18T00:00:00"/>
    <s v="Wednesday"/>
    <x v="2"/>
    <n v="2.9"/>
    <n v="0"/>
    <n v="29"/>
    <n v="10"/>
    <d v="1899-12-30T00:29:10"/>
    <d v="1899-12-30T00:10:03"/>
    <s v="R200501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x v="26"/>
    <x v="7"/>
    <n v="0"/>
  </r>
  <r>
    <n v="340"/>
    <d v="2005-05-21T00:00:00"/>
    <s v="Saturday"/>
    <x v="5"/>
    <n v="1.6"/>
    <n v="0"/>
    <n v="45"/>
    <n v="0"/>
    <d v="1899-12-30T00:45:00"/>
    <d v="1899-12-30T00:28:07"/>
    <s v="R200501"/>
    <s v="Walk with the boys"/>
    <n v="2.1333333333333351"/>
    <n v="0"/>
    <m/>
    <m/>
    <d v="1899-12-30T00:00:00"/>
    <d v="1899-12-30T00:00:00"/>
    <m/>
    <n v="0"/>
    <n v="0"/>
    <d v="1899-12-30T12:16:52"/>
    <d v="1899-12-30T13:09:17"/>
    <d v="1899-12-30T06:08:26"/>
    <d v="1899-12-30T06:34:38"/>
    <n v="3125"/>
    <x v="4"/>
    <x v="2"/>
    <x v="26"/>
    <x v="7"/>
    <n v="2"/>
  </r>
  <r>
    <n v="341"/>
    <d v="2005-05-23T00:00:00"/>
    <s v="Monday"/>
    <x v="2"/>
    <n v="2.9"/>
    <n v="0"/>
    <n v="29"/>
    <n v="10"/>
    <d v="1899-12-30T00:29:10"/>
    <d v="1899-12-30T00:10:03"/>
    <s v="R200501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x v="26"/>
    <x v="8"/>
    <n v="1"/>
  </r>
  <r>
    <n v="342"/>
    <d v="2005-05-24T00:00:00"/>
    <s v="Tuesday"/>
    <x v="2"/>
    <n v="3"/>
    <n v="0"/>
    <n v="28"/>
    <n v="31"/>
    <d v="1899-12-30T00:28:31"/>
    <d v="1899-12-30T00:09:30"/>
    <s v="R200501"/>
    <s v="Cannon"/>
    <n v="6.3120981881940441"/>
    <n v="0"/>
    <m/>
    <m/>
    <d v="1899-12-30T04:09:03"/>
    <d v="1899-12-30T02:04:31"/>
    <m/>
    <n v="0"/>
    <n v="0"/>
    <d v="1899-12-30T04:09:03"/>
    <d v="1899-12-30T05:01:27"/>
    <d v="1899-12-30T02:04:31"/>
    <d v="1899-12-30T02:30:43"/>
    <n v="1130"/>
    <x v="4"/>
    <x v="2"/>
    <x v="26"/>
    <x v="8"/>
    <n v="0"/>
  </r>
  <r>
    <n v="343"/>
    <d v="2005-05-26T00:00:00"/>
    <s v="Thursday"/>
    <x v="2"/>
    <n v="3.1"/>
    <n v="0"/>
    <n v="31"/>
    <n v="9"/>
    <d v="1899-12-30T00:31:09"/>
    <d v="1899-12-30T00:10:03"/>
    <s v="R200501"/>
    <s v="Work Loop counting Parking Garage"/>
    <n v="5.9711075441412573"/>
    <n v="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4"/>
    <x v="2"/>
    <x v="26"/>
    <x v="8"/>
    <n v="1"/>
  </r>
  <r>
    <n v="344"/>
    <d v="2005-05-30T00:00:00"/>
    <s v="Monday"/>
    <x v="1"/>
    <n v="17.170000000000002"/>
    <n v="1"/>
    <n v="13"/>
    <n v="20"/>
    <d v="1899-12-30T01:13:20"/>
    <d v="1899-12-30T00:04:16"/>
    <s v="B       "/>
    <s v="Gsprint Plus Rt 6. Loop"/>
    <n v="14.048181818181829"/>
    <n v="0"/>
    <m/>
    <m/>
    <d v="1899-12-30T07:58:21"/>
    <d v="1899-12-30T03:59:11"/>
    <m/>
    <n v="0"/>
    <n v="0"/>
    <d v="1899-12-30T01:51:54"/>
    <d v="1899-12-30T02:44:18"/>
    <d v="1899-12-30T00:55:57"/>
    <d v="1899-12-30T01:22:09"/>
    <n v="591"/>
    <x v="4"/>
    <x v="2"/>
    <x v="26"/>
    <x v="9"/>
    <n v="3"/>
  </r>
  <r>
    <n v="345"/>
    <d v="2005-05-31T00:00:00"/>
    <s v="Tuesday"/>
    <x v="2"/>
    <n v="2.9"/>
    <n v="0"/>
    <n v="28"/>
    <n v="3"/>
    <d v="1899-12-30T00:28:03"/>
    <d v="1899-12-30T00:09:40"/>
    <s v="R200501"/>
    <s v="Cannon"/>
    <n v="6.2032085561497361"/>
    <n v="0"/>
    <m/>
    <m/>
    <d v="1899-12-30T04:13:25"/>
    <d v="1899-12-30T02:06:43"/>
    <m/>
    <n v="0"/>
    <n v="0"/>
    <d v="1899-12-30T04:13:25"/>
    <d v="1899-12-30T05:05:49"/>
    <d v="1899-12-30T02:06:43"/>
    <d v="1899-12-30T02:32:55"/>
    <n v="1240"/>
    <x v="4"/>
    <x v="2"/>
    <x v="26"/>
    <x v="9"/>
    <n v="0"/>
  </r>
  <r>
    <n v="346"/>
    <d v="2005-06-01T00:00:00"/>
    <s v="Wednesday"/>
    <x v="2"/>
    <n v="3.42"/>
    <n v="0"/>
    <n v="33"/>
    <n v="17"/>
    <d v="1899-12-30T00:33:17"/>
    <d v="1899-12-30T00:09:44"/>
    <s v="R200501"/>
    <s v="PT Barnum Loop"/>
    <n v="6.1652478718077166"/>
    <n v="0"/>
    <m/>
    <m/>
    <d v="1899-12-30T04:14:59"/>
    <d v="1899-12-30T02:07:29"/>
    <m/>
    <n v="0"/>
    <n v="0"/>
    <d v="1899-12-30T04:14:59"/>
    <d v="1899-12-30T05:07:23"/>
    <d v="1899-12-30T02:07:29"/>
    <d v="1899-12-30T02:33:41"/>
    <n v="1296"/>
    <x v="4"/>
    <x v="3"/>
    <x v="27"/>
    <x v="9"/>
    <n v="0"/>
  </r>
  <r>
    <n v="347"/>
    <d v="2005-06-02T00:00:00"/>
    <s v="Thursday"/>
    <x v="2"/>
    <n v="2.9"/>
    <n v="0"/>
    <n v="28"/>
    <n v="33"/>
    <d v="1899-12-30T00:28:33"/>
    <d v="1899-12-30T00:09:51"/>
    <s v="R200501"/>
    <s v="Cannon"/>
    <n v="6.094570928196152"/>
    <n v="0"/>
    <m/>
    <m/>
    <d v="1899-12-30T04:17:56"/>
    <d v="1899-12-30T02:08:58"/>
    <m/>
    <n v="0"/>
    <n v="0"/>
    <d v="1899-12-30T04:17:56"/>
    <d v="1899-12-30T05:10:20"/>
    <d v="1899-12-30T02:08:58"/>
    <d v="1899-12-30T02:35:10"/>
    <n v="1394"/>
    <x v="4"/>
    <x v="3"/>
    <x v="27"/>
    <x v="9"/>
    <n v="0"/>
  </r>
  <r>
    <n v="348"/>
    <d v="2005-06-03T00:00:00"/>
    <s v="Friday"/>
    <x v="2"/>
    <n v="2.9"/>
    <n v="0"/>
    <n v="28"/>
    <n v="48"/>
    <d v="1899-12-30T00:28:48"/>
    <d v="1899-12-30T00:09:56"/>
    <s v="R200501"/>
    <s v="Cannon"/>
    <n v="6.0416666666666705"/>
    <n v="0"/>
    <m/>
    <m/>
    <d v="1899-12-30T04:20:12"/>
    <d v="1899-12-30T02:10:06"/>
    <m/>
    <n v="0"/>
    <n v="0"/>
    <d v="1899-12-30T04:20:12"/>
    <d v="1899-12-30T05:12:36"/>
    <d v="1899-12-30T02:10:06"/>
    <d v="1899-12-30T02:36:18"/>
    <n v="1467"/>
    <x v="4"/>
    <x v="3"/>
    <x v="27"/>
    <x v="9"/>
    <n v="0"/>
  </r>
  <r>
    <n v="349"/>
    <d v="2005-06-06T00:00:00"/>
    <s v="Monday"/>
    <x v="2"/>
    <n v="2.9"/>
    <n v="0"/>
    <n v="29"/>
    <n v="1"/>
    <d v="1899-12-30T00:29:01"/>
    <d v="1899-12-30T00:10:00"/>
    <s v="R200501"/>
    <s v="Cannon"/>
    <n v="5.9965537047673791"/>
    <n v="0"/>
    <m/>
    <m/>
    <d v="1899-12-30T04:22:09"/>
    <d v="1899-12-30T02:11:05"/>
    <m/>
    <n v="0"/>
    <n v="0"/>
    <d v="1899-12-30T04:22:09"/>
    <d v="1899-12-30T05:14:33"/>
    <d v="1899-12-30T02:11:05"/>
    <d v="1899-12-30T02:37:17"/>
    <n v="1554"/>
    <x v="4"/>
    <x v="3"/>
    <x v="27"/>
    <x v="10"/>
    <n v="2"/>
  </r>
  <r>
    <n v="350"/>
    <d v="2005-06-07T00:00:00"/>
    <s v="Tuesday"/>
    <x v="2"/>
    <n v="3"/>
    <n v="0"/>
    <n v="31"/>
    <n v="0"/>
    <d v="1899-12-30T00:31:00"/>
    <d v="1899-12-30T00:10:20"/>
    <s v="R200501"/>
    <s v="Cannon"/>
    <n v="5.8064516129032295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7"/>
    <x v="4"/>
    <x v="3"/>
    <x v="27"/>
    <x v="10"/>
    <n v="0"/>
  </r>
  <r>
    <n v="351"/>
    <d v="2005-06-08T00:00:00"/>
    <s v="Wednesday"/>
    <x v="0"/>
    <n v="0.25"/>
    <n v="0"/>
    <n v="11"/>
    <n v="7"/>
    <d v="1899-12-30T00:11:07"/>
    <d v="1899-12-30T00:44:28"/>
    <s v="L       "/>
    <s v="Dock2Dock"/>
    <n v="1.3493253373313352"/>
    <n v="0"/>
    <m/>
    <m/>
    <d v="1899-12-30T01:46:43"/>
    <d v="1899-12-30T00:53:22"/>
    <m/>
    <n v="0"/>
    <n v="0"/>
    <d v="1899-12-30T19:25:02"/>
    <d v="1899-12-30T20:17:26"/>
    <d v="1899-12-30T09:42:31"/>
    <d v="1899-12-30T10:08:43"/>
    <n v="3487"/>
    <x v="4"/>
    <x v="3"/>
    <x v="27"/>
    <x v="10"/>
    <n v="0"/>
  </r>
  <r>
    <n v="352"/>
    <d v="2005-06-09T00:00:00"/>
    <s v="Thursday"/>
    <x v="1"/>
    <n v="10.5"/>
    <n v="0"/>
    <n v="41"/>
    <n v="10"/>
    <d v="1899-12-30T00:41:10"/>
    <d v="1899-12-30T00:03:55"/>
    <s v="B       "/>
    <s v="Griskus Sprint"/>
    <n v="15.303643724696368"/>
    <n v="0"/>
    <m/>
    <m/>
    <d v="1899-12-30T07:19:07"/>
    <d v="1899-12-30T03:39:33"/>
    <m/>
    <n v="0"/>
    <n v="0"/>
    <d v="1899-12-30T01:42:43"/>
    <d v="1899-12-30T02:35:07"/>
    <d v="1899-12-30T00:51:22"/>
    <d v="1899-12-30T01:17:34"/>
    <n v="442"/>
    <x v="4"/>
    <x v="3"/>
    <x v="27"/>
    <x v="10"/>
    <n v="0"/>
  </r>
  <r>
    <n v="353"/>
    <d v="2005-06-10T00:00:00"/>
    <s v="Friday"/>
    <x v="2"/>
    <n v="2"/>
    <n v="0"/>
    <n v="19"/>
    <n v="40"/>
    <d v="1899-12-30T00:19:40"/>
    <d v="1899-12-30T00:09:50"/>
    <s v="R200501"/>
    <s v="Park &amp; Back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3"/>
    <x v="27"/>
    <x v="10"/>
    <n v="0"/>
  </r>
  <r>
    <n v="354"/>
    <d v="2005-06-12T00:00:00"/>
    <s v="Sunday"/>
    <x v="0"/>
    <n v="0.25"/>
    <n v="0"/>
    <n v="13"/>
    <n v="5"/>
    <d v="1899-12-30T00:13:05"/>
    <d v="1899-12-30T00:52:20"/>
    <s v="L       "/>
    <s v="Dock2Dock"/>
    <n v="1.1464968152866251"/>
    <n v="0"/>
    <m/>
    <m/>
    <d v="1899-12-30T02:05:36"/>
    <d v="1899-12-30T01:02:48"/>
    <m/>
    <n v="0"/>
    <n v="0"/>
    <d v="1899-12-30T22:51:08"/>
    <d v="1899-12-30T23:43:32"/>
    <d v="1899-12-30T11:25:34"/>
    <d v="1899-12-30T11:51:46"/>
    <n v="3517"/>
    <x v="4"/>
    <x v="3"/>
    <x v="27"/>
    <x v="11"/>
    <n v="1"/>
  </r>
  <r>
    <n v="355"/>
    <d v="2005-06-12T00:00:00"/>
    <s v="Sunday"/>
    <x v="1"/>
    <n v="10.5"/>
    <n v="0"/>
    <n v="38"/>
    <n v="57"/>
    <d v="1899-12-30T00:38:57"/>
    <d v="1899-12-30T00:03:43"/>
    <s v="B       "/>
    <s v="Griskus Sprint"/>
    <n v="16.174582798459578"/>
    <n v="0"/>
    <m/>
    <m/>
    <d v="1899-12-30T06:55:28"/>
    <d v="1899-12-30T03:27:44"/>
    <m/>
    <n v="0"/>
    <n v="0"/>
    <d v="1899-12-30T01:37:11"/>
    <d v="1899-12-30T02:29:35"/>
    <d v="1899-12-30T00:48:36"/>
    <d v="1899-12-30T01:14:48"/>
    <n v="364"/>
    <x v="4"/>
    <x v="3"/>
    <x v="27"/>
    <x v="11"/>
    <n v="0"/>
  </r>
  <r>
    <n v="356"/>
    <d v="2005-06-13T00:00:00"/>
    <s v="Monday"/>
    <x v="0"/>
    <n v="0.25"/>
    <n v="0"/>
    <n v="9"/>
    <n v="47"/>
    <d v="1899-12-30T00:09:47"/>
    <d v="1899-12-30T00:39:08"/>
    <s v="L       "/>
    <s v="Dock2Dock"/>
    <n v="1.5332197614991494"/>
    <n v="0"/>
    <m/>
    <m/>
    <d v="1899-12-30T01:33:55"/>
    <d v="1899-12-30T00:46:58"/>
    <m/>
    <n v="0"/>
    <n v="0"/>
    <d v="1899-12-30T17:05:18"/>
    <d v="1899-12-30T17:57:42"/>
    <d v="1899-12-30T08:32:39"/>
    <d v="1899-12-30T08:58:51"/>
    <n v="3400"/>
    <x v="4"/>
    <x v="3"/>
    <x v="27"/>
    <x v="11"/>
    <n v="0"/>
  </r>
  <r>
    <n v="357"/>
    <d v="2005-06-14T00:00:00"/>
    <s v="Tuesday"/>
    <x v="0"/>
    <n v="0.25"/>
    <n v="0"/>
    <n v="9"/>
    <n v="59"/>
    <d v="1899-12-30T00:09:59"/>
    <d v="1899-12-30T00:39:56"/>
    <s v="L       "/>
    <s v="Dock2Dock"/>
    <n v="1.5025041736227058"/>
    <n v="0"/>
    <m/>
    <m/>
    <d v="1899-12-30T01:35:50"/>
    <d v="1899-12-30T00:47:55"/>
    <m/>
    <n v="0"/>
    <n v="0"/>
    <d v="1899-12-30T17:26:15"/>
    <d v="1899-12-30T18:18:39"/>
    <d v="1899-12-30T08:43:08"/>
    <d v="1899-12-30T09:09:20"/>
    <n v="3416"/>
    <x v="4"/>
    <x v="3"/>
    <x v="27"/>
    <x v="11"/>
    <n v="0"/>
  </r>
  <r>
    <n v="358"/>
    <d v="2005-06-15T00:00:00"/>
    <s v="Wednesday"/>
    <x v="2"/>
    <n v="3.25"/>
    <n v="0"/>
    <n v="33"/>
    <n v="10"/>
    <d v="1899-12-30T00:33:10"/>
    <d v="1899-12-30T00:10:12"/>
    <s v="R200501"/>
    <s v="Work Loop counting Parking Garage"/>
    <n v="5.8793969849246288"/>
    <n v="0"/>
    <m/>
    <m/>
    <d v="1899-12-30T04:27:22"/>
    <d v="1899-12-30T02:13:41"/>
    <m/>
    <n v="0"/>
    <n v="0"/>
    <d v="1899-12-30T04:27:22"/>
    <d v="1899-12-30T05:19:46"/>
    <d v="1899-12-30T02:13:41"/>
    <d v="1899-12-30T02:39:53"/>
    <n v="1706"/>
    <x v="4"/>
    <x v="3"/>
    <x v="27"/>
    <x v="11"/>
    <n v="0"/>
  </r>
  <r>
    <n v="359"/>
    <d v="2005-06-21T00:00:00"/>
    <s v="Tuesday"/>
    <x v="2"/>
    <n v="2.25"/>
    <n v="0"/>
    <n v="20"/>
    <n v="22"/>
    <d v="1899-12-30T00:20:22"/>
    <d v="1899-12-30T00:09:03"/>
    <s v="R200501"/>
    <s v="Short Work Loop"/>
    <n v="6.6284779050736544"/>
    <n v="0"/>
    <m/>
    <m/>
    <d v="1899-12-30T03:57:10"/>
    <d v="1899-12-30T01:58:35"/>
    <m/>
    <n v="0"/>
    <n v="0"/>
    <d v="1899-12-30T03:57:10"/>
    <d v="1899-12-30T04:49:34"/>
    <d v="1899-12-30T01:58:35"/>
    <d v="1899-12-30T02:24:47"/>
    <n v="920"/>
    <x v="4"/>
    <x v="3"/>
    <x v="27"/>
    <x v="39"/>
    <n v="5"/>
  </r>
  <r>
    <n v="360"/>
    <d v="2005-06-22T00:00:00"/>
    <s v="Wednesday"/>
    <x v="0"/>
    <n v="0.5"/>
    <n v="0"/>
    <n v="18"/>
    <n v="31"/>
    <d v="1899-12-30T00:18:31"/>
    <d v="1899-12-30T00:37:02"/>
    <s v="LW      "/>
    <s v="Lake Waramaug Triathlon"/>
    <n v="1.6201620162016213"/>
    <n v="0"/>
    <m/>
    <m/>
    <d v="1899-12-30T01:28:53"/>
    <d v="1899-12-30T00:44:26"/>
    <m/>
    <n v="0"/>
    <n v="0"/>
    <d v="1899-12-30T16:10:16"/>
    <d v="1899-12-30T17:02:40"/>
    <d v="1899-12-30T08:05:08"/>
    <d v="1899-12-30T08:31:20"/>
    <n v="3348"/>
    <x v="4"/>
    <x v="3"/>
    <x v="27"/>
    <x v="39"/>
    <n v="0"/>
  </r>
  <r>
    <n v="361"/>
    <d v="2005-06-22T00:00:00"/>
    <s v="Wednesday"/>
    <x v="1"/>
    <n v="9.1"/>
    <n v="0"/>
    <n v="32"/>
    <n v="48"/>
    <d v="1899-12-30T00:32:48"/>
    <d v="1899-12-30T00:03:36"/>
    <s v="B       "/>
    <s v="Lake Waramaug Triathlon"/>
    <n v="16.64634146341465"/>
    <n v="0"/>
    <m/>
    <m/>
    <d v="1899-12-30T06:43:42"/>
    <d v="1899-12-30T03:21:51"/>
    <m/>
    <n v="0"/>
    <n v="0"/>
    <d v="1899-12-30T01:34:26"/>
    <d v="1899-12-30T02:26:50"/>
    <d v="1899-12-30T00:47:13"/>
    <d v="1899-12-30T01:13:25"/>
    <n v="330"/>
    <x v="4"/>
    <x v="3"/>
    <x v="27"/>
    <x v="39"/>
    <n v="0"/>
  </r>
  <r>
    <n v="362"/>
    <d v="2005-06-22T00:00:00"/>
    <s v="Wednesday"/>
    <x v="2"/>
    <n v="3.1"/>
    <n v="0"/>
    <n v="36"/>
    <n v="57"/>
    <d v="1899-12-30T00:36:57"/>
    <d v="1899-12-30T00:11:55"/>
    <s v="R200501"/>
    <s v="Lake Waramaug Tri"/>
    <n v="5.0338294993234145"/>
    <n v="0"/>
    <m/>
    <m/>
    <d v="1899-12-30T05:12:17"/>
    <d v="1899-12-30T02:36:09"/>
    <m/>
    <n v="0"/>
    <n v="0"/>
    <d v="1899-12-30T05:12:17"/>
    <d v="1899-12-30T06:04:41"/>
    <d v="1899-12-30T02:36:09"/>
    <d v="1899-12-30T03:02:21"/>
    <n v="2663"/>
    <x v="4"/>
    <x v="3"/>
    <x v="27"/>
    <x v="39"/>
    <n v="0"/>
  </r>
  <r>
    <n v="363"/>
    <d v="2005-06-24T00:00:00"/>
    <s v="Friday"/>
    <x v="2"/>
    <n v="2.25"/>
    <n v="0"/>
    <n v="23"/>
    <n v="10"/>
    <d v="1899-12-30T00:23:10"/>
    <d v="1899-12-30T00:10:18"/>
    <s v="R200501"/>
    <s v="Short Work Loop"/>
    <n v="5.8273381294964066"/>
    <n v="0"/>
    <m/>
    <m/>
    <d v="1899-12-30T04:29:46"/>
    <d v="1899-12-30T02:14:53"/>
    <m/>
    <n v="0"/>
    <n v="0"/>
    <d v="1899-12-30T04:29:46"/>
    <d v="1899-12-30T05:22:10"/>
    <d v="1899-12-30T02:14:53"/>
    <d v="1899-12-30T02:41:05"/>
    <n v="1779"/>
    <x v="4"/>
    <x v="3"/>
    <x v="27"/>
    <x v="39"/>
    <n v="1"/>
  </r>
  <r>
    <n v="364"/>
    <d v="2005-06-25T00:00:00"/>
    <s v="Saturday"/>
    <x v="2"/>
    <n v="4"/>
    <n v="0"/>
    <n v="46"/>
    <n v="8"/>
    <d v="1899-12-30T00:46:08"/>
    <d v="1899-12-30T00:11:32"/>
    <s v="R200501"/>
    <s v="Big House to 1st Stop on Charcole"/>
    <n v="5.2023121387283275"/>
    <n v="0"/>
    <m/>
    <m/>
    <d v="1899-12-30T05:02:10"/>
    <d v="1899-12-30T02:31:05"/>
    <m/>
    <n v="0"/>
    <n v="0"/>
    <d v="1899-12-30T05:02:10"/>
    <d v="1899-12-30T05:54:34"/>
    <d v="1899-12-30T02:31:05"/>
    <d v="1899-12-30T02:57:17"/>
    <n v="2526"/>
    <x v="4"/>
    <x v="3"/>
    <x v="27"/>
    <x v="39"/>
    <n v="0"/>
  </r>
  <r>
    <n v="365"/>
    <d v="2005-06-26T00:00:00"/>
    <s v="Sunday"/>
    <x v="1"/>
    <n v="25"/>
    <n v="1"/>
    <n v="46"/>
    <n v="7"/>
    <d v="1899-12-30T01:46:07"/>
    <d v="1899-12-30T00:04:15"/>
    <s v="B       "/>
    <s v="Griskus Olympic"/>
    <n v="14.135385581906716"/>
    <n v="0"/>
    <m/>
    <m/>
    <d v="1899-12-30T07:55:24"/>
    <d v="1899-12-30T03:57:42"/>
    <m/>
    <n v="0"/>
    <n v="0"/>
    <d v="1899-12-30T01:51:13"/>
    <d v="1899-12-30T02:43:37"/>
    <d v="1899-12-30T00:55:36"/>
    <d v="1899-12-30T01:21:48"/>
    <n v="580"/>
    <x v="4"/>
    <x v="3"/>
    <x v="27"/>
    <x v="40"/>
    <n v="0"/>
  </r>
  <r>
    <n v="366"/>
    <d v="2005-06-27T00:00:00"/>
    <s v="Monday"/>
    <x v="2"/>
    <n v="3.1"/>
    <n v="0"/>
    <n v="34"/>
    <n v="58"/>
    <d v="1899-12-30T00:34:58"/>
    <d v="1899-12-30T00:11:17"/>
    <s v="R200501"/>
    <s v="Broad - Cannon - Park - Broad Work Loop"/>
    <n v="5.319351763584371"/>
    <n v="0"/>
    <m/>
    <m/>
    <d v="1899-12-30T04:55:31"/>
    <d v="1899-12-30T02:27:46"/>
    <m/>
    <n v="0"/>
    <n v="0"/>
    <d v="1899-12-30T04:55:31"/>
    <d v="1899-12-30T05:47:56"/>
    <d v="1899-12-30T02:27:46"/>
    <d v="1899-12-30T02:53:58"/>
    <n v="2403"/>
    <x v="4"/>
    <x v="3"/>
    <x v="27"/>
    <x v="40"/>
    <n v="0"/>
  </r>
  <r>
    <n v="367"/>
    <d v="2005-06-28T00:00:00"/>
    <s v="Tuesday"/>
    <x v="2"/>
    <n v="3.1"/>
    <n v="0"/>
    <n v="30"/>
    <n v="34"/>
    <d v="1899-12-30T00:30:34"/>
    <d v="1899-12-30T00:09:52"/>
    <s v="R200501"/>
    <s v="Broad - Cannon - Park - Broad Work Loop"/>
    <n v="6.0850599781897534"/>
    <n v="0"/>
    <m/>
    <m/>
    <d v="1899-12-30T04:18:20"/>
    <d v="1899-12-30T02:09:10"/>
    <m/>
    <n v="0"/>
    <n v="0"/>
    <d v="1899-12-30T04:18:20"/>
    <d v="1899-12-30T05:10:44"/>
    <d v="1899-12-30T02:09:10"/>
    <d v="1899-12-30T02:35:22"/>
    <n v="1410"/>
    <x v="4"/>
    <x v="3"/>
    <x v="27"/>
    <x v="40"/>
    <n v="0"/>
  </r>
  <r>
    <n v="368"/>
    <d v="2005-06-30T00:00:00"/>
    <s v="Thursday"/>
    <x v="2"/>
    <n v="3.1"/>
    <n v="0"/>
    <n v="30"/>
    <n v="43"/>
    <d v="1899-12-30T00:30:43"/>
    <d v="1899-12-30T00:09:55"/>
    <s v="R200403"/>
    <s v="Broad - Cannon - Park - Broad Work Loop"/>
    <n v="6.0553445469343519"/>
    <n v="0"/>
    <m/>
    <m/>
    <d v="1899-12-30T04:19:36"/>
    <d v="1899-12-30T02:09:48"/>
    <m/>
    <n v="0"/>
    <n v="0"/>
    <d v="1899-12-30T04:19:36"/>
    <d v="1899-12-30T05:12:00"/>
    <d v="1899-12-30T02:09:48"/>
    <d v="1899-12-30T02:36:00"/>
    <n v="1450"/>
    <x v="4"/>
    <x v="3"/>
    <x v="27"/>
    <x v="40"/>
    <n v="1"/>
  </r>
  <r>
    <n v="369"/>
    <d v="2005-07-01T00:00:00"/>
    <s v="Friday"/>
    <x v="2"/>
    <n v="3.1"/>
    <n v="0"/>
    <n v="30"/>
    <n v="21"/>
    <d v="1899-12-30T00:30:21"/>
    <d v="1899-12-30T00:09:47"/>
    <s v="R200403"/>
    <s v="Broad - Cannon - Park - Broad Work Loop"/>
    <n v="6.1285008237232335"/>
    <n v="0"/>
    <m/>
    <m/>
    <d v="1899-12-30T04:16:30"/>
    <d v="1899-12-30T02:08:15"/>
    <m/>
    <n v="0"/>
    <n v="0"/>
    <d v="1899-12-30T04:16:30"/>
    <d v="1899-12-30T05:08:54"/>
    <d v="1899-12-30T02:08:15"/>
    <d v="1899-12-30T02:34:27"/>
    <n v="1341"/>
    <x v="4"/>
    <x v="0"/>
    <x v="28"/>
    <x v="40"/>
    <n v="0"/>
  </r>
  <r>
    <n v="370"/>
    <d v="2005-07-03T00:00:00"/>
    <s v="Sunday"/>
    <x v="2"/>
    <n v="2"/>
    <n v="0"/>
    <n v="20"/>
    <n v="55"/>
    <d v="1899-12-30T00:20:55"/>
    <d v="1899-12-30T00:10:28"/>
    <s v="R200501"/>
    <s v="HH - Back Gate Loop"/>
    <n v="5.737051792828689"/>
    <n v="0"/>
    <m/>
    <m/>
    <d v="1899-12-30T04:34:01"/>
    <d v="1899-12-30T02:17:00"/>
    <m/>
    <n v="0"/>
    <n v="0"/>
    <d v="1899-12-30T04:34:01"/>
    <d v="1899-12-30T05:26:25"/>
    <d v="1899-12-30T02:17:00"/>
    <d v="1899-12-30T02:43:12"/>
    <n v="1908"/>
    <x v="4"/>
    <x v="0"/>
    <x v="28"/>
    <x v="0"/>
    <n v="1"/>
  </r>
  <r>
    <n v="371"/>
    <d v="2005-07-04T00:00:00"/>
    <s v="Monday"/>
    <x v="1"/>
    <n v="8"/>
    <n v="2"/>
    <n v="0"/>
    <n v="0"/>
    <d v="1899-12-30T02:00:00"/>
    <d v="1899-12-30T00:15:00"/>
    <s v="Other"/>
    <s v="HH - Harbour town &amp; South Beach"/>
    <n v="4.0000000000000036"/>
    <n v="0"/>
    <m/>
    <m/>
    <d v="1899-12-31T04:00:00"/>
    <d v="1899-12-30T14:00:00"/>
    <m/>
    <n v="0"/>
    <n v="0"/>
    <d v="1899-12-30T06:33:00"/>
    <d v="1899-12-30T07:25:24"/>
    <d v="1899-12-30T03:16:30"/>
    <d v="1899-12-30T03:42:42"/>
    <n v="3018"/>
    <x v="4"/>
    <x v="0"/>
    <x v="28"/>
    <x v="0"/>
    <n v="0"/>
  </r>
  <r>
    <n v="372"/>
    <d v="2005-07-06T00:00:00"/>
    <s v="Wednesday"/>
    <x v="1"/>
    <n v="5"/>
    <n v="0"/>
    <n v="25"/>
    <n v="0"/>
    <d v="1899-12-30T00:25:00"/>
    <d v="1899-12-30T00:05:00"/>
    <s v="Other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x v="28"/>
    <x v="0"/>
    <n v="1"/>
  </r>
  <r>
    <n v="373"/>
    <d v="2005-07-06T00:00:00"/>
    <s v="Wednesday"/>
    <x v="2"/>
    <n v="2"/>
    <n v="0"/>
    <n v="25"/>
    <n v="0"/>
    <d v="1899-12-30T00:25:00"/>
    <d v="1899-12-30T00:12:30"/>
    <s v="R200501"/>
    <s v="N/A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4"/>
    <x v="0"/>
    <x v="28"/>
    <x v="0"/>
    <n v="0"/>
  </r>
  <r>
    <n v="374"/>
    <d v="2005-07-07T00:00:00"/>
    <s v="Thursday"/>
    <x v="2"/>
    <n v="2"/>
    <n v="0"/>
    <n v="23"/>
    <n v="0"/>
    <d v="1899-12-30T00:23:00"/>
    <d v="1899-12-30T00:11:30"/>
    <s v="R200501"/>
    <s v="HH - Back Gate Loop"/>
    <n v="5.2173913043478297"/>
    <n v="0"/>
    <m/>
    <m/>
    <d v="1899-12-30T05:01:18"/>
    <d v="1899-12-30T02:30:39"/>
    <m/>
    <n v="0"/>
    <n v="0"/>
    <d v="1899-12-30T05:01:18"/>
    <d v="1899-12-30T05:53:42"/>
    <d v="1899-12-30T02:30:39"/>
    <d v="1899-12-30T02:56:51"/>
    <n v="2515"/>
    <x v="4"/>
    <x v="0"/>
    <x v="28"/>
    <x v="0"/>
    <n v="0"/>
  </r>
  <r>
    <n v="375"/>
    <d v="2005-07-08T00:00:00"/>
    <s v="Friday"/>
    <x v="1"/>
    <n v="5"/>
    <n v="0"/>
    <n v="25"/>
    <n v="0"/>
    <d v="1899-12-30T00:25:00"/>
    <d v="1899-12-30T00:05:00"/>
    <s v="Other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x v="28"/>
    <x v="0"/>
    <n v="0"/>
  </r>
  <r>
    <n v="376"/>
    <d v="2005-07-10T00:00:00"/>
    <s v="Sunday"/>
    <x v="2"/>
    <n v="4.5"/>
    <n v="0"/>
    <n v="50"/>
    <n v="1"/>
    <d v="1899-12-30T00:50:01"/>
    <d v="1899-12-30T00:11:07"/>
    <s v="R200501"/>
    <s v="Bike Path 4.5"/>
    <n v="5.3982005998000711"/>
    <n v="0"/>
    <m/>
    <m/>
    <d v="1899-12-30T04:51:12"/>
    <d v="1899-12-30T02:25:36"/>
    <m/>
    <n v="0"/>
    <n v="0"/>
    <d v="1899-12-30T04:51:12"/>
    <d v="1899-12-30T05:43:37"/>
    <d v="1899-12-30T02:25:36"/>
    <d v="1899-12-30T02:51:48"/>
    <n v="2325"/>
    <x v="4"/>
    <x v="0"/>
    <x v="28"/>
    <x v="12"/>
    <n v="1"/>
  </r>
  <r>
    <n v="377"/>
    <d v="2005-07-11T00:00:00"/>
    <s v="Monday"/>
    <x v="2"/>
    <n v="2.25"/>
    <n v="0"/>
    <n v="21"/>
    <n v="53"/>
    <d v="1899-12-30T00:21:53"/>
    <d v="1899-12-30T00:09:44"/>
    <s v="R200501"/>
    <s v="Short Work Loop"/>
    <n v="6.1690784463061741"/>
    <n v="0"/>
    <m/>
    <m/>
    <d v="1899-12-30T04:14:49"/>
    <d v="1899-12-30T02:07:25"/>
    <m/>
    <n v="0"/>
    <n v="0"/>
    <d v="1899-12-30T04:14:49"/>
    <d v="1899-12-30T05:07:13"/>
    <d v="1899-12-30T02:07:25"/>
    <d v="1899-12-30T02:33:37"/>
    <n v="1293"/>
    <x v="4"/>
    <x v="0"/>
    <x v="28"/>
    <x v="12"/>
    <n v="0"/>
  </r>
  <r>
    <n v="378"/>
    <d v="2005-07-12T00:00:00"/>
    <s v="Tuesday"/>
    <x v="0"/>
    <n v="0.25"/>
    <n v="0"/>
    <n v="10"/>
    <n v="0"/>
    <d v="1899-12-30T00:10:00"/>
    <d v="1899-12-30T00:40:00"/>
    <s v="L       "/>
    <s v="Dock2Do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4"/>
    <x v="0"/>
    <x v="28"/>
    <x v="12"/>
    <n v="0"/>
  </r>
  <r>
    <n v="379"/>
    <d v="2005-07-13T00:00:00"/>
    <s v="Wednesday"/>
    <x v="0"/>
    <n v="0.25"/>
    <n v="0"/>
    <n v="9"/>
    <n v="16"/>
    <d v="1899-12-30T00:09:16"/>
    <d v="1899-12-30T00:37:04"/>
    <s v="L       "/>
    <s v="Dock2Dock"/>
    <n v="1.6187050359712241"/>
    <n v="0"/>
    <m/>
    <m/>
    <d v="1899-12-30T01:28:58"/>
    <d v="1899-12-30T00:44:29"/>
    <m/>
    <n v="0"/>
    <n v="0"/>
    <d v="1899-12-30T16:11:09"/>
    <d v="1899-12-30T17:03:33"/>
    <d v="1899-12-30T08:05:34"/>
    <d v="1899-12-30T08:31:46"/>
    <n v="3349"/>
    <x v="4"/>
    <x v="0"/>
    <x v="28"/>
    <x v="12"/>
    <n v="0"/>
  </r>
  <r>
    <n v="380"/>
    <d v="2005-07-13T00:00:00"/>
    <s v="Wednesday"/>
    <x v="2"/>
    <n v="2.35"/>
    <n v="0"/>
    <n v="22"/>
    <n v="35"/>
    <d v="1899-12-30T00:22:35"/>
    <d v="1899-12-30T00:09:37"/>
    <s v="R200403"/>
    <s v="Short Work Loop"/>
    <n v="6.2435424354243594"/>
    <n v="0"/>
    <m/>
    <m/>
    <d v="1899-12-30T04:11:47"/>
    <d v="1899-12-30T02:05:53"/>
    <m/>
    <n v="0"/>
    <n v="0"/>
    <d v="1899-12-30T04:11:47"/>
    <d v="1899-12-30T05:04:11"/>
    <d v="1899-12-30T02:05:53"/>
    <d v="1899-12-30T02:32:05"/>
    <n v="1200"/>
    <x v="4"/>
    <x v="0"/>
    <x v="28"/>
    <x v="12"/>
    <n v="0"/>
  </r>
  <r>
    <n v="381"/>
    <d v="2005-07-15T00:00:00"/>
    <s v="Friday"/>
    <x v="0"/>
    <n v="0.5"/>
    <n v="0"/>
    <n v="18"/>
    <n v="12"/>
    <d v="1899-12-30T00:18:12"/>
    <d v="1899-12-30T00:36:24"/>
    <s v="L       "/>
    <s v="Dock &amp; Back"/>
    <n v="1.6483516483516496"/>
    <n v="0"/>
    <m/>
    <m/>
    <d v="1899-12-30T01:27:22"/>
    <d v="1899-12-30T00:43:41"/>
    <m/>
    <n v="0"/>
    <n v="0"/>
    <d v="1899-12-30T15:53:41"/>
    <d v="1899-12-30T16:46:05"/>
    <d v="1899-12-30T07:56:50"/>
    <d v="1899-12-30T08:23:02"/>
    <n v="3322"/>
    <x v="4"/>
    <x v="0"/>
    <x v="28"/>
    <x v="12"/>
    <n v="1"/>
  </r>
  <r>
    <n v="382"/>
    <d v="2005-07-15T00:00:00"/>
    <s v="Friday"/>
    <x v="2"/>
    <n v="3.1"/>
    <n v="0"/>
    <n v="31"/>
    <n v="16"/>
    <d v="1899-12-30T00:31:16"/>
    <d v="1899-12-30T00:10:05"/>
    <s v="R200403"/>
    <s v="Broad - Cannon - Park - Broad Work Loop"/>
    <n v="5.9488272921108791"/>
    <n v="0"/>
    <m/>
    <m/>
    <d v="1899-12-30T04:24:15"/>
    <d v="1899-12-30T02:12:08"/>
    <m/>
    <n v="0"/>
    <n v="0"/>
    <d v="1899-12-30T04:24:15"/>
    <d v="1899-12-30T05:16:39"/>
    <d v="1899-12-30T02:12:08"/>
    <d v="1899-12-30T02:38:20"/>
    <n v="1611"/>
    <x v="4"/>
    <x v="0"/>
    <x v="28"/>
    <x v="12"/>
    <n v="0"/>
  </r>
  <r>
    <n v="383"/>
    <d v="2005-07-16T00:00:00"/>
    <s v="Saturday"/>
    <x v="2"/>
    <n v="3"/>
    <n v="0"/>
    <n v="32"/>
    <n v="3"/>
    <d v="1899-12-30T00:32:03"/>
    <d v="1899-12-30T00:10:41"/>
    <s v="R200501"/>
    <s v="Lake House - Burr Hall - Tranquility - Lake House"/>
    <n v="5.6162246489859644"/>
    <n v="0"/>
    <m/>
    <m/>
    <d v="1899-12-30T04:39:54"/>
    <d v="1899-12-30T02:19:57"/>
    <m/>
    <n v="0"/>
    <n v="0"/>
    <d v="1899-12-30T04:39:54"/>
    <d v="1899-12-30T05:32:18"/>
    <d v="1899-12-30T02:19:57"/>
    <d v="1899-12-30T02:46:09"/>
    <n v="2053"/>
    <x v="4"/>
    <x v="0"/>
    <x v="28"/>
    <x v="12"/>
    <n v="0"/>
  </r>
  <r>
    <n v="384"/>
    <d v="2005-07-18T00:00:00"/>
    <s v="Monday"/>
    <x v="2"/>
    <n v="2.9"/>
    <n v="0"/>
    <n v="30"/>
    <n v="31"/>
    <d v="1899-12-30T00:30:31"/>
    <d v="1899-12-30T00:10:31"/>
    <s v="R200403"/>
    <s v="Cannon"/>
    <n v="5.7018022938285133"/>
    <n v="0"/>
    <m/>
    <m/>
    <d v="1899-12-30T04:35:42"/>
    <d v="1899-12-30T02:17:51"/>
    <m/>
    <n v="0"/>
    <n v="0"/>
    <d v="1899-12-30T04:35:42"/>
    <d v="1899-12-30T05:28:06"/>
    <d v="1899-12-30T02:17:51"/>
    <d v="1899-12-30T02:44:03"/>
    <n v="1960"/>
    <x v="4"/>
    <x v="0"/>
    <x v="28"/>
    <x v="13"/>
    <n v="1"/>
  </r>
  <r>
    <n v="385"/>
    <d v="2005-07-19T00:00:00"/>
    <s v="Tuesday"/>
    <x v="0"/>
    <n v="0.25"/>
    <n v="0"/>
    <n v="9"/>
    <n v="42"/>
    <d v="1899-12-30T00:09:42"/>
    <d v="1899-12-30T00:38:48"/>
    <s v="L       "/>
    <s v="Dock2Dock"/>
    <n v="1.546391752577321"/>
    <n v="0"/>
    <m/>
    <m/>
    <d v="1899-12-30T01:33:07"/>
    <d v="1899-12-30T00:46:34"/>
    <m/>
    <n v="0"/>
    <n v="0"/>
    <d v="1899-12-30T16:56:34"/>
    <d v="1899-12-30T17:48:58"/>
    <d v="1899-12-30T08:28:17"/>
    <d v="1899-12-30T08:54:29"/>
    <n v="3387"/>
    <x v="4"/>
    <x v="0"/>
    <x v="28"/>
    <x v="13"/>
    <n v="0"/>
  </r>
  <r>
    <n v="386"/>
    <d v="2005-07-19T00:00:00"/>
    <s v="Tuesday"/>
    <x v="2"/>
    <n v="2.82"/>
    <n v="0"/>
    <n v="30"/>
    <n v="0"/>
    <d v="1899-12-30T00:30:00"/>
    <d v="1899-12-30T00:10:38"/>
    <s v="R200501"/>
    <s v="Treadmill"/>
    <n v="5.6400000000000041"/>
    <n v="0"/>
    <m/>
    <m/>
    <d v="1899-12-30T04:38:43"/>
    <d v="1899-12-30T02:19:22"/>
    <m/>
    <n v="0"/>
    <n v="0"/>
    <d v="1899-12-30T04:38:43"/>
    <d v="1899-12-30T05:31:07"/>
    <d v="1899-12-30T02:19:22"/>
    <d v="1899-12-30T02:45:34"/>
    <n v="2024"/>
    <x v="4"/>
    <x v="0"/>
    <x v="28"/>
    <x v="13"/>
    <n v="0"/>
  </r>
  <r>
    <n v="387"/>
    <d v="2005-07-20T00:00:00"/>
    <s v="Wednesday"/>
    <x v="2"/>
    <n v="2.9"/>
    <n v="0"/>
    <n v="28"/>
    <n v="40"/>
    <d v="1899-12-30T00:28:40"/>
    <d v="1899-12-30T00:09:53"/>
    <s v="R200501"/>
    <s v="Cannon"/>
    <n v="6.0697674418604688"/>
    <n v="0"/>
    <m/>
    <m/>
    <d v="1899-12-30T04:18:59"/>
    <d v="1899-12-30T02:09:30"/>
    <m/>
    <n v="0"/>
    <n v="0"/>
    <d v="1899-12-30T04:18:59"/>
    <d v="1899-12-30T05:11:23"/>
    <d v="1899-12-30T02:09:30"/>
    <d v="1899-12-30T02:35:42"/>
    <n v="1437"/>
    <x v="4"/>
    <x v="0"/>
    <x v="28"/>
    <x v="13"/>
    <n v="0"/>
  </r>
  <r>
    <n v="388"/>
    <d v="2005-07-21T00:00:00"/>
    <s v="Thursday"/>
    <x v="2"/>
    <n v="2.5499999999999998"/>
    <n v="0"/>
    <n v="27"/>
    <n v="34"/>
    <d v="1899-12-30T00:27:34"/>
    <d v="1899-12-30T00:10:49"/>
    <s v="R200501"/>
    <s v="Short Work Loop"/>
    <n v="5.5501813784764247"/>
    <n v="0"/>
    <m/>
    <m/>
    <d v="1899-12-30T04:43:14"/>
    <d v="1899-12-30T02:21:37"/>
    <m/>
    <n v="0"/>
    <n v="0"/>
    <d v="1899-12-30T04:43:14"/>
    <d v="1899-12-30T05:35:38"/>
    <d v="1899-12-30T02:21:37"/>
    <d v="1899-12-30T02:47:49"/>
    <n v="2139"/>
    <x v="4"/>
    <x v="0"/>
    <x v="28"/>
    <x v="13"/>
    <n v="0"/>
  </r>
  <r>
    <n v="389"/>
    <d v="2005-07-22T00:00:00"/>
    <s v="Friday"/>
    <x v="0"/>
    <n v="0.5"/>
    <n v="0"/>
    <n v="19"/>
    <n v="50"/>
    <d v="1899-12-30T00:19:50"/>
    <d v="1899-12-30T00:39:40"/>
    <s v="L       "/>
    <s v="Dock &amp; Back"/>
    <n v="1.512605042016808"/>
    <n v="0"/>
    <m/>
    <m/>
    <d v="1899-12-30T01:35:12"/>
    <d v="1899-12-30T00:47:36"/>
    <m/>
    <n v="0"/>
    <n v="0"/>
    <d v="1899-12-30T17:19:16"/>
    <d v="1899-12-30T18:11:40"/>
    <d v="1899-12-30T08:39:38"/>
    <d v="1899-12-30T09:05:50"/>
    <n v="3413"/>
    <x v="4"/>
    <x v="0"/>
    <x v="28"/>
    <x v="13"/>
    <n v="0"/>
  </r>
  <r>
    <n v="390"/>
    <d v="2005-07-22T00:00:00"/>
    <s v="Friday"/>
    <x v="1"/>
    <n v="11"/>
    <n v="0"/>
    <n v="38"/>
    <n v="50"/>
    <d v="1899-12-30T00:38:50"/>
    <d v="1899-12-30T00:03:32"/>
    <s v="B       "/>
    <s v="Seaside Park - 2 Loops"/>
    <n v="16.995708154506449"/>
    <n v="0"/>
    <m/>
    <m/>
    <d v="1899-12-30T06:35:24"/>
    <d v="1899-12-30T03:17:42"/>
    <m/>
    <n v="0"/>
    <n v="0"/>
    <d v="1899-12-30T01:32:30"/>
    <d v="1899-12-30T02:24:54"/>
    <d v="1899-12-30T00:46:15"/>
    <d v="1899-12-30T01:12:27"/>
    <n v="309"/>
    <x v="4"/>
    <x v="0"/>
    <x v="28"/>
    <x v="13"/>
    <n v="0"/>
  </r>
  <r>
    <n v="391"/>
    <d v="2005-07-24T00:00:00"/>
    <s v="Sunday"/>
    <x v="1"/>
    <n v="25"/>
    <n v="1"/>
    <n v="39"/>
    <n v="35"/>
    <d v="1899-12-30T01:39:35"/>
    <d v="1899-12-30T00:03:59"/>
    <s v="B       "/>
    <s v="Griskus Olympic"/>
    <n v="15.062761506276161"/>
    <n v="0"/>
    <m/>
    <m/>
    <d v="1899-12-30T07:26:08"/>
    <d v="1899-12-30T03:43:04"/>
    <m/>
    <n v="0"/>
    <n v="0"/>
    <d v="1899-12-30T01:44:22"/>
    <d v="1899-12-30T02:36:46"/>
    <d v="1899-12-30T00:52:11"/>
    <d v="1899-12-30T01:18:23"/>
    <n v="466"/>
    <x v="4"/>
    <x v="0"/>
    <x v="28"/>
    <x v="14"/>
    <n v="1"/>
  </r>
  <r>
    <n v="392"/>
    <d v="2005-07-25T00:00:00"/>
    <s v="Monday"/>
    <x v="0"/>
    <n v="0.25"/>
    <n v="0"/>
    <n v="9"/>
    <n v="21"/>
    <d v="1899-12-30T00:09:21"/>
    <d v="1899-12-30T00:37:24"/>
    <s v="L       "/>
    <s v="Dock2Dock"/>
    <n v="1.6042780748663117"/>
    <n v="0"/>
    <m/>
    <m/>
    <d v="1899-12-30T01:29:46"/>
    <d v="1899-12-30T00:44:53"/>
    <m/>
    <n v="0"/>
    <n v="0"/>
    <d v="1899-12-30T16:19:53"/>
    <d v="1899-12-30T17:12:17"/>
    <d v="1899-12-30T08:09:56"/>
    <d v="1899-12-30T08:36:08"/>
    <n v="3355"/>
    <x v="4"/>
    <x v="0"/>
    <x v="28"/>
    <x v="14"/>
    <n v="0"/>
  </r>
  <r>
    <n v="393"/>
    <d v="2005-07-26T00:00:00"/>
    <s v="Tuesday"/>
    <x v="2"/>
    <n v="3"/>
    <n v="0"/>
    <n v="30"/>
    <n v="24"/>
    <d v="1899-12-30T00:30:24"/>
    <d v="1899-12-30T00:10:08"/>
    <s v="R200501"/>
    <s v="Treadmill"/>
    <n v="5.9210526315789531"/>
    <n v="0"/>
    <m/>
    <m/>
    <d v="1899-12-30T04:25:30"/>
    <d v="1899-12-30T02:12:45"/>
    <m/>
    <n v="0"/>
    <n v="0"/>
    <d v="1899-12-30T04:25:30"/>
    <d v="1899-12-30T05:17:54"/>
    <d v="1899-12-30T02:12:45"/>
    <d v="1899-12-30T02:38:57"/>
    <n v="1640"/>
    <x v="4"/>
    <x v="0"/>
    <x v="28"/>
    <x v="14"/>
    <n v="0"/>
  </r>
  <r>
    <n v="394"/>
    <d v="2005-07-27T00:00:00"/>
    <s v="Wednesday"/>
    <x v="2"/>
    <n v="3"/>
    <n v="0"/>
    <n v="29"/>
    <n v="18"/>
    <d v="1899-12-30T00:29:18"/>
    <d v="1899-12-30T00:09:46"/>
    <s v="R200501"/>
    <s v="Treadmill"/>
    <n v="6.1433447098976162"/>
    <n v="0"/>
    <m/>
    <m/>
    <d v="1899-12-30T04:15:53"/>
    <d v="1899-12-30T02:07:57"/>
    <m/>
    <n v="0"/>
    <n v="0"/>
    <d v="1899-12-30T04:15:53"/>
    <d v="1899-12-30T05:08:17"/>
    <d v="1899-12-30T02:07:57"/>
    <d v="1899-12-30T02:34:09"/>
    <n v="1321"/>
    <x v="4"/>
    <x v="0"/>
    <x v="28"/>
    <x v="14"/>
    <n v="0"/>
  </r>
  <r>
    <n v="395"/>
    <d v="2005-07-28T00:00:00"/>
    <s v="Thursday"/>
    <x v="0"/>
    <n v="0.5"/>
    <n v="0"/>
    <n v="17"/>
    <n v="40"/>
    <d v="1899-12-30T00:17:40"/>
    <d v="1899-12-30T00:35:20"/>
    <s v="L       "/>
    <s v="2 dock &amp; triangle"/>
    <n v="1.698113207547171"/>
    <n v="0"/>
    <m/>
    <m/>
    <d v="1899-12-30T01:24:48"/>
    <d v="1899-12-30T00:42:24"/>
    <m/>
    <n v="0"/>
    <n v="0"/>
    <d v="1899-12-30T15:25:44"/>
    <d v="1899-12-30T16:18:08"/>
    <d v="1899-12-30T07:42:52"/>
    <d v="1899-12-30T08:09:04"/>
    <n v="3281"/>
    <x v="4"/>
    <x v="0"/>
    <x v="28"/>
    <x v="14"/>
    <n v="0"/>
  </r>
  <r>
    <n v="396"/>
    <d v="2005-07-30T00:00:00"/>
    <s v="Saturday"/>
    <x v="1"/>
    <n v="45"/>
    <n v="3"/>
    <n v="4"/>
    <n v="10"/>
    <d v="1899-12-30T03:04:10"/>
    <d v="1899-12-30T00:04:06"/>
    <s v="B       "/>
    <s v="Goly + Bantam Lake Loop"/>
    <n v="14.660633484162908"/>
    <n v="0"/>
    <m/>
    <m/>
    <d v="1899-12-30T07:38:22"/>
    <d v="1899-12-30T03:49:11"/>
    <m/>
    <n v="0"/>
    <n v="0"/>
    <d v="1899-12-30T01:47:14"/>
    <d v="1899-12-30T02:39:38"/>
    <d v="1899-12-30T00:53:37"/>
    <d v="1899-12-30T01:19:49"/>
    <n v="528"/>
    <x v="4"/>
    <x v="0"/>
    <x v="28"/>
    <x v="14"/>
    <n v="1"/>
  </r>
  <r>
    <n v="397"/>
    <d v="2005-07-31T00:00:00"/>
    <s v="Sunday"/>
    <x v="5"/>
    <n v="2.5"/>
    <n v="0"/>
    <n v="50"/>
    <n v="1"/>
    <d v="1899-12-30T00:50:01"/>
    <d v="1899-12-30T00:20:00"/>
    <s v="R200403"/>
    <s v="Walk with the boys"/>
    <n v="2.9990003332222614"/>
    <n v="0"/>
    <m/>
    <m/>
    <d v="1899-12-30T00:00:00"/>
    <d v="1899-12-30T00:00:00"/>
    <m/>
    <n v="0"/>
    <n v="0"/>
    <d v="1899-12-30T08:44:10"/>
    <d v="1899-12-30T09:36:35"/>
    <d v="1899-12-30T04:22:05"/>
    <d v="1899-12-30T04:48:17"/>
    <n v="3117"/>
    <x v="4"/>
    <x v="0"/>
    <x v="28"/>
    <x v="15"/>
    <n v="0"/>
  </r>
  <r>
    <n v="398"/>
    <d v="2005-08-02T00:00:00"/>
    <s v="Tuesday"/>
    <x v="2"/>
    <n v="2.9"/>
    <n v="0"/>
    <n v="29"/>
    <n v="42"/>
    <d v="1899-12-30T00:29:42"/>
    <d v="1899-12-30T00:10:14"/>
    <s v="R200501"/>
    <s v="Cannon"/>
    <n v="5.8585858585858626"/>
    <n v="0"/>
    <m/>
    <m/>
    <d v="1899-12-30T04:28:19"/>
    <d v="1899-12-30T02:14:10"/>
    <m/>
    <n v="0"/>
    <n v="0"/>
    <d v="1899-12-30T04:28:19"/>
    <d v="1899-12-30T05:20:43"/>
    <d v="1899-12-30T02:14:10"/>
    <d v="1899-12-30T02:40:22"/>
    <n v="1730"/>
    <x v="4"/>
    <x v="4"/>
    <x v="29"/>
    <x v="15"/>
    <n v="1"/>
  </r>
  <r>
    <n v="399"/>
    <d v="2005-08-04T00:00:00"/>
    <s v="Thursday"/>
    <x v="2"/>
    <n v="1.5"/>
    <n v="0"/>
    <n v="15"/>
    <n v="0"/>
    <d v="1899-12-30T00:15:00"/>
    <d v="1899-12-30T00:10:00"/>
    <s v="R200501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4"/>
    <x v="29"/>
    <x v="15"/>
    <n v="1"/>
  </r>
  <r>
    <n v="400"/>
    <d v="2005-08-05T00:00:00"/>
    <s v="Friday"/>
    <x v="0"/>
    <n v="0.5"/>
    <n v="0"/>
    <n v="18"/>
    <n v="21"/>
    <d v="1899-12-30T00:18:21"/>
    <d v="1899-12-30T00:36:42"/>
    <s v="BL      "/>
    <s v="Sandy Beach Triathlon (Including T1)"/>
    <n v="1.6348773841961866"/>
    <n v="0"/>
    <m/>
    <m/>
    <d v="1899-12-30T01:28:05"/>
    <d v="1899-12-30T00:44:02"/>
    <m/>
    <n v="0"/>
    <n v="0"/>
    <d v="1899-12-30T16:01:32"/>
    <d v="1899-12-30T16:53:56"/>
    <d v="1899-12-30T08:00:46"/>
    <d v="1899-12-30T08:26:58"/>
    <n v="3337"/>
    <x v="4"/>
    <x v="4"/>
    <x v="29"/>
    <x v="15"/>
    <n v="0"/>
  </r>
  <r>
    <n v="401"/>
    <d v="2005-08-05T00:00:00"/>
    <s v="Friday"/>
    <x v="1"/>
    <n v="10"/>
    <n v="0"/>
    <n v="33"/>
    <n v="58"/>
    <d v="1899-12-30T00:33:58"/>
    <d v="1899-12-30T00:03:24"/>
    <s v="B       "/>
    <s v="Sandy Beach Triathlon (Including T2)"/>
    <n v="17.664376840039267"/>
    <n v="0"/>
    <m/>
    <m/>
    <d v="1899-12-30T06:20:26"/>
    <d v="1899-12-30T03:10:13"/>
    <m/>
    <n v="0"/>
    <n v="0"/>
    <d v="1899-12-30T01:29:00"/>
    <d v="1899-12-30T02:21:24"/>
    <d v="1899-12-30T00:44:30"/>
    <d v="1899-12-30T01:10:42"/>
    <n v="269"/>
    <x v="4"/>
    <x v="4"/>
    <x v="29"/>
    <x v="15"/>
    <n v="0"/>
  </r>
  <r>
    <n v="402"/>
    <d v="2005-08-05T00:00:00"/>
    <s v="Friday"/>
    <x v="2"/>
    <n v="3.1"/>
    <n v="0"/>
    <n v="34"/>
    <n v="35"/>
    <d v="1899-12-30T00:34:35"/>
    <d v="1899-12-30T00:11:09"/>
    <s v="R200403"/>
    <s v="Sandy Beach Triathlon"/>
    <n v="5.3783132530120517"/>
    <n v="0"/>
    <m/>
    <m/>
    <d v="1899-12-30T04:52:17"/>
    <d v="1899-12-30T02:26:09"/>
    <m/>
    <n v="0"/>
    <n v="0"/>
    <d v="1899-12-30T04:52:17"/>
    <d v="1899-12-30T05:44:41"/>
    <d v="1899-12-30T02:26:09"/>
    <d v="1899-12-30T02:52:21"/>
    <n v="2348"/>
    <x v="4"/>
    <x v="4"/>
    <x v="29"/>
    <x v="15"/>
    <n v="0"/>
  </r>
  <r>
    <n v="403"/>
    <d v="2005-08-07T00:00:00"/>
    <s v="Sunday"/>
    <x v="1"/>
    <n v="10.5"/>
    <n v="0"/>
    <n v="42"/>
    <n v="30"/>
    <d v="1899-12-30T00:42:30"/>
    <d v="1899-12-30T00:04:03"/>
    <s v="B       "/>
    <s v="Griskus Sprint"/>
    <n v="14.823529411764715"/>
    <n v="0"/>
    <m/>
    <m/>
    <d v="1899-12-30T07:33:20"/>
    <d v="1899-12-30T03:46:40"/>
    <m/>
    <n v="0"/>
    <n v="0"/>
    <d v="1899-12-30T01:46:03"/>
    <d v="1899-12-30T02:38:27"/>
    <d v="1899-12-30T00:53:01"/>
    <d v="1899-12-30T01:19:13"/>
    <n v="514"/>
    <x v="4"/>
    <x v="4"/>
    <x v="29"/>
    <x v="16"/>
    <n v="1"/>
  </r>
  <r>
    <n v="404"/>
    <d v="2005-08-07T00:00:00"/>
    <s v="Sunday"/>
    <x v="5"/>
    <n v="1.6"/>
    <n v="0"/>
    <n v="35"/>
    <n v="0"/>
    <d v="1899-12-30T00:35:00"/>
    <d v="1899-12-30T00:21:52"/>
    <s v="R200501"/>
    <s v="Walk with the boys"/>
    <n v="2.7428571428571451"/>
    <n v="0"/>
    <m/>
    <m/>
    <d v="1899-12-30T00:00:00"/>
    <d v="1899-12-30T00:00:00"/>
    <m/>
    <n v="0"/>
    <n v="0"/>
    <d v="1899-12-30T09:33:07"/>
    <d v="1899-12-30T10:25:32"/>
    <d v="1899-12-30T04:46:34"/>
    <d v="1899-12-30T05:12:46"/>
    <n v="3118"/>
    <x v="4"/>
    <x v="4"/>
    <x v="29"/>
    <x v="16"/>
    <n v="0"/>
  </r>
  <r>
    <n v="405"/>
    <d v="2005-08-09T00:00:00"/>
    <s v="Tuesday"/>
    <x v="2"/>
    <n v="2.5"/>
    <n v="0"/>
    <n v="27"/>
    <n v="0"/>
    <d v="1899-12-30T00:27:00"/>
    <d v="1899-12-30T00:10:48"/>
    <s v="R200501"/>
    <s v="Treadmill"/>
    <n v="5.555555555555559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1"/>
    <x v="4"/>
    <x v="4"/>
    <x v="29"/>
    <x v="16"/>
    <n v="1"/>
  </r>
  <r>
    <n v="406"/>
    <d v="2005-08-10T00:00:00"/>
    <s v="Wednesday"/>
    <x v="2"/>
    <n v="2.9"/>
    <n v="0"/>
    <n v="29"/>
    <n v="30"/>
    <d v="1899-12-30T00:29:30"/>
    <d v="1899-12-30T00:10:10"/>
    <s v="R200501"/>
    <s v="Cannon"/>
    <n v="5.8983050847457665"/>
    <n v="0"/>
    <m/>
    <m/>
    <d v="1899-12-30T04:26:31"/>
    <d v="1899-12-30T02:13:16"/>
    <m/>
    <n v="0"/>
    <n v="0"/>
    <d v="1899-12-30T04:26:31"/>
    <d v="1899-12-30T05:18:55"/>
    <d v="1899-12-30T02:13:16"/>
    <d v="1899-12-30T02:39:28"/>
    <n v="1677"/>
    <x v="4"/>
    <x v="4"/>
    <x v="29"/>
    <x v="16"/>
    <n v="0"/>
  </r>
  <r>
    <n v="407"/>
    <d v="2005-08-14T00:00:00"/>
    <s v="Sunday"/>
    <x v="0"/>
    <n v="1"/>
    <n v="0"/>
    <n v="38"/>
    <n v="49"/>
    <d v="1899-12-30T00:38:49"/>
    <d v="1899-12-30T00:38:49"/>
    <s v="O       "/>
    <s v="Park City Triathlon"/>
    <n v="1.5457277801631613"/>
    <n v="0"/>
    <m/>
    <m/>
    <d v="1899-12-30T01:33:10"/>
    <d v="1899-12-30T00:46:35"/>
    <m/>
    <n v="0"/>
    <n v="0"/>
    <d v="1899-12-30T16:57:00"/>
    <d v="1899-12-30T17:49:24"/>
    <d v="1899-12-30T08:28:30"/>
    <d v="1899-12-30T08:54:42"/>
    <n v="3388"/>
    <x v="4"/>
    <x v="4"/>
    <x v="29"/>
    <x v="17"/>
    <n v="3"/>
  </r>
  <r>
    <n v="408"/>
    <d v="2005-08-14T00:00:00"/>
    <s v="Sunday"/>
    <x v="1"/>
    <n v="25"/>
    <n v="1"/>
    <n v="18"/>
    <n v="45"/>
    <d v="1899-12-30T01:18:45"/>
    <d v="1899-12-30T00:03:09"/>
    <s v="B       "/>
    <s v="Park City Triathlon"/>
    <n v="19.047619047619062"/>
    <n v="0"/>
    <m/>
    <m/>
    <d v="1899-12-30T05:52:48"/>
    <d v="1899-12-30T02:56:24"/>
    <m/>
    <n v="0"/>
    <n v="0"/>
    <d v="1899-12-30T01:22:32"/>
    <d v="1899-12-30T02:14:56"/>
    <d v="1899-12-30T00:41:16"/>
    <d v="1899-12-30T01:07:28"/>
    <n v="232"/>
    <x v="4"/>
    <x v="4"/>
    <x v="29"/>
    <x v="17"/>
    <n v="0"/>
  </r>
  <r>
    <n v="409"/>
    <d v="2005-08-14T00:00:00"/>
    <s v="Sunday"/>
    <x v="2"/>
    <n v="6.2"/>
    <n v="1"/>
    <n v="27"/>
    <n v="27"/>
    <d v="1899-12-30T01:27:27"/>
    <d v="1899-12-30T00:14:06"/>
    <s v="R200403"/>
    <s v="Park City Triathlon"/>
    <n v="4.2538593481989748"/>
    <n v="0"/>
    <m/>
    <m/>
    <d v="1899-12-30T06:09:33"/>
    <d v="1899-12-30T03:04:46"/>
    <m/>
    <n v="0"/>
    <n v="0"/>
    <d v="1899-12-30T06:09:33"/>
    <d v="1899-12-30T07:01:57"/>
    <d v="1899-12-30T03:04:46"/>
    <d v="1899-12-30T03:30:58"/>
    <n v="2962"/>
    <x v="4"/>
    <x v="4"/>
    <x v="29"/>
    <x v="17"/>
    <n v="0"/>
  </r>
  <r>
    <n v="410"/>
    <d v="2005-08-16T00:00:00"/>
    <s v="Tuesday"/>
    <x v="2"/>
    <n v="2.1"/>
    <n v="0"/>
    <n v="20"/>
    <n v="39"/>
    <d v="1899-12-30T00:20:39"/>
    <d v="1899-12-30T00:09:50"/>
    <s v="R200501"/>
    <s v="Run to Park with Loop"/>
    <n v="6.1016949152542423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4"/>
    <x v="29"/>
    <x v="17"/>
    <n v="1"/>
  </r>
  <r>
    <n v="411"/>
    <d v="2005-08-18T00:00:00"/>
    <s v="Thursday"/>
    <x v="2"/>
    <n v="2"/>
    <n v="0"/>
    <n v="18"/>
    <n v="39"/>
    <d v="1899-12-30T00:18:39"/>
    <d v="1899-12-30T00:09:19"/>
    <s v="R200501"/>
    <s v="Park &amp; Back"/>
    <n v="6.4343163538874055"/>
    <n v="0"/>
    <m/>
    <m/>
    <d v="1899-12-30T04:04:19"/>
    <d v="1899-12-30T02:02:09"/>
    <m/>
    <n v="0"/>
    <n v="0"/>
    <d v="1899-12-30T04:04:19"/>
    <d v="1899-12-30T04:56:43"/>
    <d v="1899-12-30T02:02:09"/>
    <d v="1899-12-30T02:28:21"/>
    <n v="1029"/>
    <x v="4"/>
    <x v="4"/>
    <x v="29"/>
    <x v="17"/>
    <n v="1"/>
  </r>
  <r>
    <n v="412"/>
    <d v="2005-08-20T00:00:00"/>
    <s v="Saturday"/>
    <x v="1"/>
    <n v="4.2"/>
    <n v="0"/>
    <n v="18"/>
    <n v="30"/>
    <d v="1899-12-30T00:18:30"/>
    <d v="1899-12-30T00:04:24"/>
    <s v="B       "/>
    <s v="N/A"/>
    <n v="13.621621621621632"/>
    <n v="0"/>
    <m/>
    <m/>
    <d v="1899-12-30T08:13:20"/>
    <d v="1899-12-30T04:06:40"/>
    <m/>
    <n v="0"/>
    <n v="0"/>
    <d v="1899-12-30T01:55:24"/>
    <d v="1899-12-30T02:47:48"/>
    <d v="1899-12-30T00:57:42"/>
    <d v="1899-12-30T01:23:54"/>
    <n v="626"/>
    <x v="4"/>
    <x v="4"/>
    <x v="29"/>
    <x v="17"/>
    <n v="1"/>
  </r>
  <r>
    <n v="413"/>
    <d v="2005-08-21T00:00:00"/>
    <s v="Sunday"/>
    <x v="0"/>
    <n v="1.2"/>
    <n v="0"/>
    <n v="43"/>
    <n v="25"/>
    <d v="1899-12-30T00:43:25"/>
    <d v="1899-12-30T00:36:11"/>
    <s v="T       "/>
    <s v="Timberman 1/2 Ironman"/>
    <n v="1.6583493282149724"/>
    <n v="0"/>
    <m/>
    <m/>
    <d v="1899-12-30T01:26:50"/>
    <d v="1899-12-30T00:43:25"/>
    <m/>
    <n v="0"/>
    <n v="0"/>
    <d v="1899-12-30T15:47:56"/>
    <d v="1899-12-30T16:40:20"/>
    <d v="1899-12-30T07:53:58"/>
    <d v="1899-12-30T08:20:10"/>
    <n v="3315"/>
    <x v="4"/>
    <x v="4"/>
    <x v="29"/>
    <x v="18"/>
    <n v="0"/>
  </r>
  <r>
    <n v="414"/>
    <d v="2005-08-21T00:00:00"/>
    <s v="Sunday"/>
    <x v="1"/>
    <n v="56"/>
    <n v="3"/>
    <n v="28"/>
    <n v="25"/>
    <d v="1899-12-30T03:28:25"/>
    <d v="1899-12-30T00:03:43"/>
    <s v="B       "/>
    <s v="Timberman 1/2 Ironman"/>
    <n v="16.121551379448235"/>
    <n v="0"/>
    <m/>
    <m/>
    <d v="1899-12-30T06:56:50"/>
    <d v="1899-12-30T03:28:25"/>
    <m/>
    <n v="0"/>
    <n v="0"/>
    <d v="1899-12-30T01:37:31"/>
    <d v="1899-12-30T02:29:55"/>
    <d v="1899-12-30T00:48:45"/>
    <d v="1899-12-30T01:14:57"/>
    <n v="368"/>
    <x v="4"/>
    <x v="4"/>
    <x v="29"/>
    <x v="18"/>
    <n v="0"/>
  </r>
  <r>
    <n v="415"/>
    <d v="2005-08-25T00:00:00"/>
    <s v="Thursday"/>
    <x v="2"/>
    <n v="2.1"/>
    <n v="0"/>
    <n v="19"/>
    <n v="6"/>
    <d v="1899-12-30T00:19:06"/>
    <d v="1899-12-30T00:09:06"/>
    <s v="R200501"/>
    <s v="Run to Park with Loop"/>
    <n v="6.5968586387434609"/>
    <n v="0"/>
    <m/>
    <m/>
    <d v="1899-12-30T03:58:18"/>
    <d v="1899-12-30T01:59:09"/>
    <m/>
    <n v="0"/>
    <n v="0"/>
    <d v="1899-12-30T03:58:18"/>
    <d v="1899-12-30T04:50:42"/>
    <d v="1899-12-30T01:59:09"/>
    <d v="1899-12-30T02:25:21"/>
    <n v="930"/>
    <x v="4"/>
    <x v="4"/>
    <x v="29"/>
    <x v="18"/>
    <n v="3"/>
  </r>
  <r>
    <n v="416"/>
    <d v="2005-08-26T00:00:00"/>
    <s v="Friday"/>
    <x v="2"/>
    <n v="3.1"/>
    <n v="0"/>
    <n v="32"/>
    <n v="21"/>
    <d v="1899-12-30T00:32:21"/>
    <d v="1899-12-30T00:10:26"/>
    <s v="R200501"/>
    <s v="Cannon Plus"/>
    <n v="5.7496136012364802"/>
    <n v="0"/>
    <m/>
    <m/>
    <d v="1899-12-30T04:33:25"/>
    <d v="1899-12-30T02:16:42"/>
    <m/>
    <n v="0"/>
    <n v="0"/>
    <d v="1899-12-30T04:33:25"/>
    <d v="1899-12-30T05:25:49"/>
    <d v="1899-12-30T02:16:42"/>
    <d v="1899-12-30T02:42:54"/>
    <n v="1894"/>
    <x v="4"/>
    <x v="4"/>
    <x v="29"/>
    <x v="18"/>
    <n v="0"/>
  </r>
  <r>
    <n v="417"/>
    <d v="2005-08-29T00:00:00"/>
    <s v="Monday"/>
    <x v="2"/>
    <n v="2.75"/>
    <n v="0"/>
    <n v="27"/>
    <n v="40"/>
    <d v="1899-12-30T00:27:40"/>
    <d v="1899-12-30T00:10:04"/>
    <s v="R200501"/>
    <s v="Reverse Work Loop - Minus Cannon"/>
    <n v="5.9638554216867519"/>
    <n v="0"/>
    <m/>
    <m/>
    <d v="1899-12-30T04:23:35"/>
    <d v="1899-12-30T02:11:48"/>
    <m/>
    <n v="0"/>
    <n v="0"/>
    <d v="1899-12-30T04:23:35"/>
    <d v="1899-12-30T05:15:59"/>
    <d v="1899-12-30T02:11:48"/>
    <d v="1899-12-30T02:38:00"/>
    <n v="1596"/>
    <x v="4"/>
    <x v="4"/>
    <x v="29"/>
    <x v="19"/>
    <n v="2"/>
  </r>
  <r>
    <n v="418"/>
    <d v="2005-08-30T00:00:00"/>
    <s v="Tuesday"/>
    <x v="2"/>
    <n v="3"/>
    <n v="0"/>
    <n v="33"/>
    <n v="52"/>
    <d v="1899-12-30T00:33:52"/>
    <d v="1899-12-30T00:11:17"/>
    <s v="R200501"/>
    <s v="Cannon"/>
    <n v="5.3149606299212637"/>
    <n v="0"/>
    <m/>
    <m/>
    <d v="1899-12-30T04:55:46"/>
    <d v="1899-12-30T02:27:53"/>
    <m/>
    <n v="0"/>
    <n v="0"/>
    <d v="1899-12-30T04:55:46"/>
    <d v="1899-12-30T05:48:10"/>
    <d v="1899-12-30T02:27:53"/>
    <d v="1899-12-30T02:54:05"/>
    <n v="2408"/>
    <x v="4"/>
    <x v="4"/>
    <x v="29"/>
    <x v="19"/>
    <n v="0"/>
  </r>
  <r>
    <n v="419"/>
    <d v="2005-08-31T00:00:00"/>
    <s v="Wednesday"/>
    <x v="2"/>
    <n v="3"/>
    <n v="0"/>
    <n v="36"/>
    <n v="35"/>
    <d v="1899-12-30T00:36:35"/>
    <d v="1899-12-30T00:12:12"/>
    <s v="R200501"/>
    <s v="Cannon"/>
    <n v="4.9202733485193662"/>
    <n v="0"/>
    <m/>
    <m/>
    <d v="1899-12-30T05:19:30"/>
    <d v="1899-12-30T02:39:45"/>
    <m/>
    <n v="0"/>
    <n v="0"/>
    <d v="1899-12-30T05:19:30"/>
    <d v="1899-12-30T06:11:54"/>
    <d v="1899-12-30T02:39:45"/>
    <d v="1899-12-30T03:05:57"/>
    <n v="2746"/>
    <x v="4"/>
    <x v="4"/>
    <x v="29"/>
    <x v="19"/>
    <n v="0"/>
  </r>
  <r>
    <n v="420"/>
    <d v="2005-09-01T00:00:00"/>
    <s v="Thursday"/>
    <x v="0"/>
    <n v="0.25"/>
    <n v="0"/>
    <n v="9"/>
    <n v="7"/>
    <d v="1899-12-30T00:09:07"/>
    <d v="1899-12-30T00:36:28"/>
    <s v="L       "/>
    <s v="Dock2Dock"/>
    <n v="1.6453382084095074"/>
    <n v="0"/>
    <m/>
    <m/>
    <d v="1899-12-30T01:27:31"/>
    <d v="1899-12-30T00:43:46"/>
    <m/>
    <n v="0"/>
    <n v="0"/>
    <d v="1899-12-30T15:55:26"/>
    <d v="1899-12-30T16:47:50"/>
    <d v="1899-12-30T07:57:43"/>
    <d v="1899-12-30T08:23:55"/>
    <n v="3325"/>
    <x v="4"/>
    <x v="5"/>
    <x v="30"/>
    <x v="19"/>
    <n v="0"/>
  </r>
  <r>
    <n v="421"/>
    <d v="2005-09-02T00:00:00"/>
    <s v="Friday"/>
    <x v="2"/>
    <n v="3"/>
    <n v="0"/>
    <n v="30"/>
    <n v="45"/>
    <d v="1899-12-30T00:30:45"/>
    <d v="1899-12-30T00:10:15"/>
    <s v="R200501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x v="30"/>
    <x v="19"/>
    <n v="0"/>
  </r>
  <r>
    <n v="422"/>
    <d v="2005-09-03T00:00:00"/>
    <s v="Saturday"/>
    <x v="1"/>
    <n v="15"/>
    <n v="1"/>
    <n v="15"/>
    <n v="1"/>
    <d v="1899-12-30T01:15:01"/>
    <d v="1899-12-30T00:05:00"/>
    <s v="B       "/>
    <s v="Tour of Middlebury "/>
    <n v="11.997333925794276"/>
    <n v="0"/>
    <m/>
    <m/>
    <d v="1899-12-30T09:20:07"/>
    <d v="1899-12-30T04:40:04"/>
    <m/>
    <n v="0"/>
    <n v="0"/>
    <d v="1899-12-30T02:11:02"/>
    <d v="1899-12-30T03:03:26"/>
    <d v="1899-12-30T01:05:31"/>
    <d v="1899-12-30T01:31:43"/>
    <n v="735"/>
    <x v="4"/>
    <x v="5"/>
    <x v="30"/>
    <x v="19"/>
    <n v="0"/>
  </r>
  <r>
    <n v="423"/>
    <d v="2005-09-07T00:00:00"/>
    <s v="Wednesday"/>
    <x v="2"/>
    <n v="2.9"/>
    <n v="0"/>
    <n v="30"/>
    <n v="33"/>
    <d v="1899-12-30T00:30:33"/>
    <d v="1899-12-30T00:10:32"/>
    <s v="R200501"/>
    <s v="Cannon"/>
    <n v="5.6955810147299557"/>
    <n v="0"/>
    <m/>
    <m/>
    <d v="1899-12-30T04:36:00"/>
    <d v="1899-12-30T02:18:00"/>
    <m/>
    <n v="0"/>
    <n v="0"/>
    <d v="1899-12-30T04:36:00"/>
    <d v="1899-12-30T05:28:24"/>
    <d v="1899-12-30T02:18:00"/>
    <d v="1899-12-30T02:44:12"/>
    <n v="1975"/>
    <x v="4"/>
    <x v="5"/>
    <x v="30"/>
    <x v="20"/>
    <n v="3"/>
  </r>
  <r>
    <n v="424"/>
    <d v="2005-09-08T00:00:00"/>
    <s v="Thursday"/>
    <x v="2"/>
    <n v="1.02"/>
    <n v="0"/>
    <n v="10"/>
    <n v="1"/>
    <d v="1899-12-30T00:10:01"/>
    <d v="1899-12-30T00:09:49"/>
    <s v="R200501"/>
    <s v="Treadmill"/>
    <n v="6.1098169717138155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6"/>
    <x v="4"/>
    <x v="5"/>
    <x v="30"/>
    <x v="20"/>
    <n v="0"/>
  </r>
  <r>
    <n v="425"/>
    <d v="2005-09-10T00:00:00"/>
    <s v="Saturday"/>
    <x v="2"/>
    <n v="3.1"/>
    <n v="0"/>
    <n v="27"/>
    <n v="43"/>
    <d v="1899-12-30T00:27:43"/>
    <d v="1899-12-30T00:08:56"/>
    <s v="R200403"/>
    <s v="Young Life 5k"/>
    <n v="6.7107636800962176"/>
    <n v="0"/>
    <m/>
    <m/>
    <d v="1899-12-30T03:54:15"/>
    <d v="1899-12-30T01:57:08"/>
    <m/>
    <n v="0"/>
    <n v="0"/>
    <d v="1899-12-30T03:54:15"/>
    <d v="1899-12-30T04:46:39"/>
    <d v="1899-12-30T01:57:08"/>
    <d v="1899-12-30T02:23:20"/>
    <n v="893"/>
    <x v="4"/>
    <x v="5"/>
    <x v="30"/>
    <x v="20"/>
    <n v="1"/>
  </r>
  <r>
    <n v="426"/>
    <d v="2005-09-12T00:00:00"/>
    <s v="Monday"/>
    <x v="2"/>
    <n v="3"/>
    <n v="0"/>
    <n v="30"/>
    <n v="45"/>
    <d v="1899-12-30T00:30:45"/>
    <d v="1899-12-30T00:10:15"/>
    <s v="R200401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x v="30"/>
    <x v="41"/>
    <n v="1"/>
  </r>
  <r>
    <n v="427"/>
    <d v="2005-09-14T00:00:00"/>
    <s v="Wednesday"/>
    <x v="2"/>
    <n v="2.8"/>
    <n v="0"/>
    <n v="28"/>
    <n v="4"/>
    <d v="1899-12-30T00:28:04"/>
    <d v="1899-12-30T00:10:01"/>
    <s v="R200403"/>
    <s v="Work Loop - Random"/>
    <n v="5.9857482185273199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8"/>
    <x v="4"/>
    <x v="5"/>
    <x v="30"/>
    <x v="41"/>
    <n v="1"/>
  </r>
  <r>
    <n v="428"/>
    <d v="2005-09-15T00:00:00"/>
    <s v="Thursday"/>
    <x v="2"/>
    <n v="2"/>
    <n v="0"/>
    <n v="19"/>
    <n v="31"/>
    <d v="1899-12-30T00:19:31"/>
    <d v="1899-12-30T00:09:45"/>
    <s v="R200501"/>
    <s v="Sandy Beach to Big House"/>
    <n v="6.1485909479077758"/>
    <n v="0"/>
    <m/>
    <m/>
    <d v="1899-12-30T04:15:40"/>
    <d v="1899-12-30T02:07:50"/>
    <m/>
    <n v="0"/>
    <n v="0"/>
    <d v="1899-12-30T04:15:40"/>
    <d v="1899-12-30T05:08:04"/>
    <d v="1899-12-30T02:07:50"/>
    <d v="1899-12-30T02:34:02"/>
    <n v="1317"/>
    <x v="4"/>
    <x v="5"/>
    <x v="30"/>
    <x v="41"/>
    <n v="0"/>
  </r>
  <r>
    <n v="429"/>
    <d v="2005-09-16T00:00:00"/>
    <s v="Friday"/>
    <x v="2"/>
    <n v="4"/>
    <n v="0"/>
    <n v="40"/>
    <n v="31"/>
    <d v="1899-12-30T00:40:31"/>
    <d v="1899-12-30T00:10:08"/>
    <s v="R200403"/>
    <s v="4 Mile-Work"/>
    <n v="5.9234882764294579"/>
    <n v="0"/>
    <m/>
    <m/>
    <d v="1899-12-30T04:25:23"/>
    <d v="1899-12-30T02:12:42"/>
    <m/>
    <n v="0"/>
    <n v="0"/>
    <d v="1899-12-30T04:25:23"/>
    <d v="1899-12-30T05:17:47"/>
    <d v="1899-12-30T02:12:42"/>
    <d v="1899-12-30T02:38:54"/>
    <n v="1638"/>
    <x v="4"/>
    <x v="5"/>
    <x v="30"/>
    <x v="41"/>
    <n v="0"/>
  </r>
  <r>
    <n v="430"/>
    <d v="2005-09-18T00:00:00"/>
    <s v="Sunday"/>
    <x v="1"/>
    <n v="10.5"/>
    <n v="0"/>
    <n v="38"/>
    <n v="17"/>
    <d v="1899-12-30T00:38:17"/>
    <d v="1899-12-30T00:03:39"/>
    <s v="B       "/>
    <s v="Griskus Sprint"/>
    <n v="16.456247279059657"/>
    <n v="0"/>
    <m/>
    <m/>
    <d v="1899-12-30T06:48:21"/>
    <d v="1899-12-30T03:24:11"/>
    <m/>
    <n v="0"/>
    <n v="0"/>
    <d v="1899-12-30T01:35:32"/>
    <d v="1899-12-30T02:27:56"/>
    <d v="1899-12-30T00:47:46"/>
    <d v="1899-12-30T01:13:58"/>
    <n v="347"/>
    <x v="4"/>
    <x v="5"/>
    <x v="30"/>
    <x v="42"/>
    <n v="1"/>
  </r>
  <r>
    <n v="431"/>
    <d v="2005-09-20T00:00:00"/>
    <s v="Tuesday"/>
    <x v="2"/>
    <n v="2.9"/>
    <n v="0"/>
    <n v="29"/>
    <n v="18"/>
    <d v="1899-12-30T00:29:18"/>
    <d v="1899-12-30T00:10:06"/>
    <s v="R200501"/>
    <s v="Cannon"/>
    <n v="5.9385665529010288"/>
    <n v="0"/>
    <m/>
    <m/>
    <d v="1899-12-30T04:24:43"/>
    <d v="1899-12-30T02:12:21"/>
    <m/>
    <n v="0"/>
    <n v="0"/>
    <d v="1899-12-30T04:24:43"/>
    <d v="1899-12-30T05:17:07"/>
    <d v="1899-12-30T02:12:21"/>
    <d v="1899-12-30T02:38:33"/>
    <n v="1624"/>
    <x v="4"/>
    <x v="5"/>
    <x v="30"/>
    <x v="42"/>
    <n v="1"/>
  </r>
  <r>
    <n v="432"/>
    <d v="2005-09-21T00:00:00"/>
    <s v="Wednesday"/>
    <x v="2"/>
    <n v="2.9"/>
    <n v="0"/>
    <n v="29"/>
    <n v="22"/>
    <d v="1899-12-30T00:29:22"/>
    <d v="1899-12-30T00:10:08"/>
    <s v="R200501"/>
    <s v="Cannon"/>
    <n v="5.9250851305334882"/>
    <n v="0"/>
    <m/>
    <m/>
    <d v="1899-12-30T04:25:19"/>
    <d v="1899-12-30T02:12:39"/>
    <m/>
    <n v="0"/>
    <n v="0"/>
    <d v="1899-12-30T04:25:19"/>
    <d v="1899-12-30T05:17:43"/>
    <d v="1899-12-30T02:12:39"/>
    <d v="1899-12-30T02:38:51"/>
    <n v="1636"/>
    <x v="4"/>
    <x v="5"/>
    <x v="30"/>
    <x v="42"/>
    <n v="0"/>
  </r>
  <r>
    <n v="433"/>
    <d v="2005-09-22T00:00:00"/>
    <s v="Thursday"/>
    <x v="2"/>
    <n v="3.42"/>
    <n v="0"/>
    <n v="34"/>
    <n v="43"/>
    <d v="1899-12-30T00:34:43"/>
    <d v="1899-12-30T00:10:09"/>
    <s v="R200501"/>
    <s v="PT Barnum Loop"/>
    <n v="5.9107057129140701"/>
    <n v="0"/>
    <m/>
    <m/>
    <d v="1899-12-30T04:25:57"/>
    <d v="1899-12-30T02:12:59"/>
    <m/>
    <n v="0"/>
    <n v="0"/>
    <d v="1899-12-30T04:25:57"/>
    <d v="1899-12-30T05:18:22"/>
    <d v="1899-12-30T02:12:59"/>
    <d v="1899-12-30T02:39:11"/>
    <n v="1651"/>
    <x v="4"/>
    <x v="5"/>
    <x v="30"/>
    <x v="42"/>
    <n v="0"/>
  </r>
  <r>
    <n v="434"/>
    <d v="2005-09-23T00:00:00"/>
    <s v="Friday"/>
    <x v="2"/>
    <n v="3"/>
    <n v="0"/>
    <n v="35"/>
    <n v="21"/>
    <d v="1899-12-30T00:35:21"/>
    <d v="1899-12-30T00:11:47"/>
    <s v="R200501"/>
    <s v="Random Work Loop"/>
    <n v="5.0919377652050954"/>
    <n v="0"/>
    <m/>
    <m/>
    <d v="1899-12-30T05:08:43"/>
    <d v="1899-12-30T02:34:22"/>
    <m/>
    <n v="0"/>
    <n v="0"/>
    <d v="1899-12-30T05:08:43"/>
    <d v="1899-12-30T06:01:07"/>
    <d v="1899-12-30T02:34:22"/>
    <d v="1899-12-30T03:00:34"/>
    <n v="2618"/>
    <x v="4"/>
    <x v="5"/>
    <x v="30"/>
    <x v="42"/>
    <n v="0"/>
  </r>
  <r>
    <n v="435"/>
    <d v="2005-09-26T00:00:00"/>
    <s v="Monday"/>
    <x v="2"/>
    <n v="2.9"/>
    <n v="0"/>
    <n v="30"/>
    <n v="12"/>
    <d v="1899-12-30T00:30:12"/>
    <d v="1899-12-30T00:10:25"/>
    <s v="R200501"/>
    <s v="Cannon"/>
    <n v="5.761589403973514"/>
    <n v="157"/>
    <m/>
    <m/>
    <d v="1899-12-30T04:32:50"/>
    <d v="1899-12-30T02:16:25"/>
    <m/>
    <n v="0"/>
    <n v="0"/>
    <d v="1899-12-30T04:32:50"/>
    <d v="1899-12-30T05:25:15"/>
    <d v="1899-12-30T02:16:25"/>
    <d v="1899-12-30T02:42:37"/>
    <n v="1877"/>
    <x v="4"/>
    <x v="5"/>
    <x v="30"/>
    <x v="21"/>
    <n v="2"/>
  </r>
  <r>
    <n v="436"/>
    <d v="2005-09-29T00:00:00"/>
    <s v="Thursday"/>
    <x v="1"/>
    <n v="2.5"/>
    <n v="0"/>
    <n v="8"/>
    <n v="30"/>
    <d v="1899-12-30T00:08:30"/>
    <d v="1899-12-30T00:03:24"/>
    <s v="B       "/>
    <s v="Sandy Beach - Tranquility - Big House"/>
    <n v="17.647058823529424"/>
    <n v="0"/>
    <m/>
    <m/>
    <d v="1899-12-30T06:20:48"/>
    <d v="1899-12-30T03:10:24"/>
    <m/>
    <n v="0"/>
    <n v="0"/>
    <d v="1899-12-30T01:29:05"/>
    <d v="1899-12-30T02:21:29"/>
    <d v="1899-12-30T00:44:32"/>
    <d v="1899-12-30T01:10:44"/>
    <n v="270"/>
    <x v="4"/>
    <x v="5"/>
    <x v="30"/>
    <x v="21"/>
    <n v="2"/>
  </r>
  <r>
    <n v="437"/>
    <d v="2005-09-29T00:00:00"/>
    <s v="Thursday"/>
    <x v="2"/>
    <n v="1.6"/>
    <n v="0"/>
    <n v="15"/>
    <n v="30"/>
    <d v="1899-12-30T00:15:30"/>
    <d v="1899-12-30T00:09:41"/>
    <s v="R200501"/>
    <s v="Short Park &amp; Back"/>
    <n v="6.1935483870967785"/>
    <n v="162"/>
    <m/>
    <m/>
    <d v="1899-12-30T04:13:49"/>
    <d v="1899-12-30T02:06:54"/>
    <m/>
    <n v="0"/>
    <n v="0"/>
    <d v="1899-12-30T04:13:49"/>
    <d v="1899-12-30T05:06:13"/>
    <d v="1899-12-30T02:06:54"/>
    <d v="1899-12-30T02:33:06"/>
    <n v="1255"/>
    <x v="4"/>
    <x v="5"/>
    <x v="30"/>
    <x v="21"/>
    <n v="0"/>
  </r>
  <r>
    <n v="438"/>
    <d v="2005-10-01T00:00:00"/>
    <s v="Saturday"/>
    <x v="0"/>
    <n v="1"/>
    <n v="0"/>
    <n v="31"/>
    <n v="30"/>
    <d v="1899-12-30T00:31:30"/>
    <d v="1899-12-30T00:31:30"/>
    <s v="O       "/>
    <s v="IPTMan - Darien Olypmic Tri"/>
    <n v="1.904761904761906"/>
    <n v="0"/>
    <m/>
    <m/>
    <d v="1899-12-30T01:15:36"/>
    <d v="1899-12-30T00:37:48"/>
    <m/>
    <n v="0"/>
    <n v="0"/>
    <d v="1899-12-30T13:45:18"/>
    <d v="1899-12-30T14:37:42"/>
    <d v="1899-12-30T06:52:39"/>
    <d v="1899-12-30T07:18:51"/>
    <n v="3159"/>
    <x v="4"/>
    <x v="6"/>
    <x v="31"/>
    <x v="21"/>
    <n v="1"/>
  </r>
  <r>
    <n v="439"/>
    <d v="2005-10-01T00:00:00"/>
    <s v="Saturday"/>
    <x v="1"/>
    <n v="25"/>
    <n v="1"/>
    <n v="38"/>
    <n v="32"/>
    <d v="1899-12-30T01:38:32"/>
    <d v="1899-12-30T00:03:56"/>
    <s v="B       "/>
    <s v="IPTMan - Darien Olypmic Tri"/>
    <n v="15.223274695534515"/>
    <n v="0"/>
    <m/>
    <m/>
    <d v="1899-12-30T07:21:26"/>
    <d v="1899-12-30T03:40:43"/>
    <m/>
    <n v="0"/>
    <n v="0"/>
    <d v="1899-12-30T01:43:16"/>
    <d v="1899-12-30T02:35:40"/>
    <d v="1899-12-30T00:51:38"/>
    <d v="1899-12-30T01:17:50"/>
    <n v="452"/>
    <x v="4"/>
    <x v="6"/>
    <x v="31"/>
    <x v="21"/>
    <n v="0"/>
  </r>
  <r>
    <n v="440"/>
    <d v="2005-10-01T00:00:00"/>
    <s v="Saturday"/>
    <x v="2"/>
    <n v="6.2"/>
    <n v="1"/>
    <n v="11"/>
    <n v="20"/>
    <d v="1899-12-30T01:11:20"/>
    <d v="1899-12-30T00:11:30"/>
    <s v="R200403"/>
    <s v="IPTMan - Darien Olypmic Tri"/>
    <n v="5.2149532710280413"/>
    <n v="0"/>
    <m/>
    <m/>
    <d v="1899-12-30T05:01:26"/>
    <d v="1899-12-30T02:30:43"/>
    <m/>
    <n v="0"/>
    <n v="0"/>
    <d v="1899-12-30T05:01:26"/>
    <d v="1899-12-30T05:53:50"/>
    <d v="1899-12-30T02:30:43"/>
    <d v="1899-12-30T02:56:55"/>
    <n v="2518"/>
    <x v="4"/>
    <x v="6"/>
    <x v="31"/>
    <x v="21"/>
    <n v="0"/>
  </r>
  <r>
    <n v="441"/>
    <d v="2005-10-03T00:00:00"/>
    <s v="Monday"/>
    <x v="2"/>
    <n v="2.6"/>
    <n v="0"/>
    <n v="32"/>
    <n v="40"/>
    <d v="1899-12-30T00:32:40"/>
    <d v="1899-12-30T00:12:34"/>
    <s v="R200501"/>
    <s v="Random Work Loop"/>
    <n v="4.7755102040816366"/>
    <n v="0"/>
    <m/>
    <m/>
    <d v="1899-12-30T05:29:11"/>
    <d v="1899-12-30T02:44:35"/>
    <m/>
    <n v="0"/>
    <n v="0"/>
    <d v="1899-12-30T05:29:11"/>
    <d v="1899-12-30T06:21:35"/>
    <d v="1899-12-30T02:44:35"/>
    <d v="1899-12-30T03:10:47"/>
    <n v="2814"/>
    <x v="4"/>
    <x v="6"/>
    <x v="31"/>
    <x v="43"/>
    <n v="1"/>
  </r>
  <r>
    <n v="442"/>
    <d v="2005-10-06T00:00:00"/>
    <s v="Thursday"/>
    <x v="2"/>
    <n v="2"/>
    <n v="0"/>
    <n v="19"/>
    <n v="6"/>
    <d v="1899-12-30T00:19:06"/>
    <d v="1899-12-30T00:09:33"/>
    <s v="R200501"/>
    <s v="Random Work Loop"/>
    <n v="6.2827225130890101"/>
    <n v="157"/>
    <m/>
    <m/>
    <d v="1899-12-30T04:10:13"/>
    <d v="1899-12-30T02:05:06"/>
    <m/>
    <n v="0"/>
    <n v="0"/>
    <d v="1899-12-30T04:10:13"/>
    <d v="1899-12-30T05:02:37"/>
    <d v="1899-12-30T02:05:06"/>
    <d v="1899-12-30T02:31:18"/>
    <n v="1165"/>
    <x v="4"/>
    <x v="6"/>
    <x v="31"/>
    <x v="43"/>
    <n v="2"/>
  </r>
  <r>
    <n v="443"/>
    <d v="2005-10-07T00:00:00"/>
    <s v="Friday"/>
    <x v="2"/>
    <n v="2.7"/>
    <n v="0"/>
    <n v="25"/>
    <n v="36"/>
    <d v="1899-12-30T00:25:36"/>
    <d v="1899-12-30T00:09:29"/>
    <s v="R200401"/>
    <s v="Anchor"/>
    <n v="6.3281250000000053"/>
    <n v="155"/>
    <m/>
    <m/>
    <d v="1899-12-30T04:08:25"/>
    <d v="1899-12-30T02:04:12"/>
    <m/>
    <n v="0"/>
    <n v="0"/>
    <d v="1899-12-30T04:08:25"/>
    <d v="1899-12-30T05:00:49"/>
    <d v="1899-12-30T02:04:12"/>
    <d v="1899-12-30T02:30:24"/>
    <n v="1107"/>
    <x v="4"/>
    <x v="6"/>
    <x v="31"/>
    <x v="43"/>
    <n v="0"/>
  </r>
  <r>
    <n v="444"/>
    <d v="2005-10-10T00:00:00"/>
    <s v="Monday"/>
    <x v="2"/>
    <n v="3.42"/>
    <n v="0"/>
    <n v="36"/>
    <n v="36"/>
    <d v="1899-12-30T00:36:36"/>
    <d v="1899-12-30T00:10:42"/>
    <s v="R200401"/>
    <s v="PT Barnum Loop"/>
    <n v="5.6065573770491843"/>
    <n v="0"/>
    <m/>
    <m/>
    <d v="1899-12-30T04:40:23"/>
    <d v="1899-12-30T02:20:12"/>
    <m/>
    <n v="0"/>
    <n v="0"/>
    <d v="1899-12-30T04:40:23"/>
    <d v="1899-12-30T05:32:47"/>
    <d v="1899-12-30T02:20:12"/>
    <d v="1899-12-30T02:46:24"/>
    <n v="2066"/>
    <x v="4"/>
    <x v="6"/>
    <x v="31"/>
    <x v="22"/>
    <n v="2"/>
  </r>
  <r>
    <n v="445"/>
    <d v="2005-10-13T00:00:00"/>
    <s v="Thursday"/>
    <x v="2"/>
    <n v="1.25"/>
    <n v="0"/>
    <n v="15"/>
    <n v="0"/>
    <d v="1899-12-30T00:15:00"/>
    <d v="1899-12-30T00:12:00"/>
    <s v="R200401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4"/>
    <x v="6"/>
    <x v="31"/>
    <x v="22"/>
    <n v="2"/>
  </r>
  <r>
    <n v="446"/>
    <d v="2005-10-14T00:00:00"/>
    <s v="Friday"/>
    <x v="2"/>
    <n v="2.61"/>
    <n v="0"/>
    <n v="30"/>
    <n v="0"/>
    <d v="1899-12-30T00:30:00"/>
    <d v="1899-12-30T00:11:30"/>
    <s v="R200401"/>
    <s v="Eliptical"/>
    <n v="5.2200000000000042"/>
    <n v="0"/>
    <m/>
    <m/>
    <d v="1899-12-30T05:01:09"/>
    <d v="1899-12-30T02:30:34"/>
    <m/>
    <n v="0"/>
    <n v="0"/>
    <d v="1899-12-30T05:01:09"/>
    <d v="1899-12-30T05:53:33"/>
    <d v="1899-12-30T02:30:34"/>
    <d v="1899-12-30T02:56:46"/>
    <n v="2512"/>
    <x v="4"/>
    <x v="6"/>
    <x v="31"/>
    <x v="22"/>
    <n v="0"/>
  </r>
  <r>
    <n v="447"/>
    <d v="2005-10-17T00:00:00"/>
    <s v="Monday"/>
    <x v="2"/>
    <n v="2.7"/>
    <n v="0"/>
    <n v="30"/>
    <n v="6"/>
    <d v="1899-12-30T00:30:06"/>
    <d v="1899-12-30T00:11:09"/>
    <s v="R200401"/>
    <s v="Anchor"/>
    <n v="5.3820598006644556"/>
    <n v="151"/>
    <m/>
    <m/>
    <d v="1899-12-30T04:52:05"/>
    <d v="1899-12-30T02:26:02"/>
    <m/>
    <n v="0"/>
    <n v="0"/>
    <d v="1899-12-30T04:52:05"/>
    <d v="1899-12-30T05:44:29"/>
    <d v="1899-12-30T02:26:02"/>
    <d v="1899-12-30T02:52:14"/>
    <n v="2341"/>
    <x v="4"/>
    <x v="6"/>
    <x v="31"/>
    <x v="44"/>
    <n v="2"/>
  </r>
  <r>
    <n v="448"/>
    <d v="2005-10-18T00:00:00"/>
    <s v="Tuesday"/>
    <x v="2"/>
    <n v="2.9"/>
    <n v="0"/>
    <n v="26"/>
    <n v="34"/>
    <d v="1899-12-30T00:26:34"/>
    <d v="1899-12-30T00:09:10"/>
    <s v="R200502"/>
    <s v="Cannon"/>
    <n v="6.5495608531995035"/>
    <n v="167"/>
    <m/>
    <m/>
    <d v="1899-12-30T04:00:01"/>
    <d v="1899-12-30T02:00:00"/>
    <m/>
    <n v="0"/>
    <n v="0"/>
    <d v="1899-12-30T04:00:01"/>
    <d v="1899-12-30T04:52:25"/>
    <d v="1899-12-30T02:00:00"/>
    <d v="1899-12-30T02:26:12"/>
    <n v="949"/>
    <x v="4"/>
    <x v="6"/>
    <x v="31"/>
    <x v="44"/>
    <n v="0"/>
  </r>
  <r>
    <n v="449"/>
    <d v="2005-10-19T00:00:00"/>
    <s v="Wednesday"/>
    <x v="2"/>
    <n v="3.42"/>
    <n v="0"/>
    <n v="35"/>
    <n v="56"/>
    <d v="1899-12-30T00:35:56"/>
    <d v="1899-12-30T00:10:30"/>
    <s v="R200502"/>
    <s v="PT Barnum Loop"/>
    <n v="5.7105751391465729"/>
    <n v="0"/>
    <m/>
    <m/>
    <d v="1899-12-30T04:35:17"/>
    <d v="1899-12-30T02:17:38"/>
    <m/>
    <n v="0"/>
    <n v="0"/>
    <d v="1899-12-30T04:35:17"/>
    <d v="1899-12-30T05:27:41"/>
    <d v="1899-12-30T02:17:38"/>
    <d v="1899-12-30T02:43:50"/>
    <n v="1950"/>
    <x v="4"/>
    <x v="6"/>
    <x v="31"/>
    <x v="44"/>
    <n v="0"/>
  </r>
  <r>
    <n v="450"/>
    <d v="2005-10-24T00:00:00"/>
    <s v="Monday"/>
    <x v="2"/>
    <n v="2.9"/>
    <n v="0"/>
    <n v="29"/>
    <n v="35"/>
    <d v="1899-12-30T00:29:35"/>
    <d v="1899-12-30T00:10:12"/>
    <s v="R200502"/>
    <s v="Cannon"/>
    <n v="5.881690140845075"/>
    <n v="0"/>
    <m/>
    <m/>
    <d v="1899-12-30T04:27:16"/>
    <d v="1899-12-30T02:13:38"/>
    <m/>
    <n v="0"/>
    <n v="0"/>
    <d v="1899-12-30T04:27:16"/>
    <d v="1899-12-30T05:19:40"/>
    <d v="1899-12-30T02:13:38"/>
    <d v="1899-12-30T02:39:50"/>
    <n v="1699"/>
    <x v="4"/>
    <x v="6"/>
    <x v="31"/>
    <x v="45"/>
    <n v="4"/>
  </r>
  <r>
    <n v="451"/>
    <d v="2005-10-27T00:00:00"/>
    <s v="Thursday"/>
    <x v="2"/>
    <n v="2.9"/>
    <n v="0"/>
    <n v="29"/>
    <n v="40"/>
    <d v="1899-12-30T00:29:40"/>
    <d v="1899-12-30T00:10:14"/>
    <s v="R200401"/>
    <s v="Cannon"/>
    <n v="5.8651685393258459"/>
    <n v="0"/>
    <m/>
    <m/>
    <d v="1899-12-30T04:28:01"/>
    <d v="1899-12-30T02:14:01"/>
    <m/>
    <n v="0"/>
    <n v="0"/>
    <d v="1899-12-30T04:28:01"/>
    <d v="1899-12-30T05:20:25"/>
    <d v="1899-12-30T02:14:01"/>
    <d v="1899-12-30T02:40:13"/>
    <n v="1725"/>
    <x v="4"/>
    <x v="6"/>
    <x v="31"/>
    <x v="45"/>
    <n v="2"/>
  </r>
  <r>
    <n v="452"/>
    <d v="2005-10-31T00:00:00"/>
    <s v="Monday"/>
    <x v="2"/>
    <n v="3"/>
    <n v="0"/>
    <n v="28"/>
    <n v="28"/>
    <d v="1899-12-30T00:28:28"/>
    <d v="1899-12-30T00:09:29"/>
    <s v="R200502"/>
    <s v="Cannon"/>
    <n v="6.323185011709608"/>
    <n v="0"/>
    <m/>
    <m/>
    <d v="1899-12-30T04:08:37"/>
    <d v="1899-12-30T02:04:18"/>
    <m/>
    <n v="0"/>
    <n v="0"/>
    <d v="1899-12-30T04:08:37"/>
    <d v="1899-12-30T05:01:01"/>
    <d v="1899-12-30T02:04:18"/>
    <d v="1899-12-30T02:30:30"/>
    <n v="1111"/>
    <x v="4"/>
    <x v="6"/>
    <x v="31"/>
    <x v="23"/>
    <n v="3"/>
  </r>
  <r>
    <n v="453"/>
    <d v="2005-11-01T00:00:00"/>
    <s v="Tuesday"/>
    <x v="2"/>
    <n v="2.9"/>
    <n v="0"/>
    <n v="26"/>
    <n v="50"/>
    <d v="1899-12-30T00:26:50"/>
    <d v="1899-12-30T00:09:15"/>
    <s v="R200502"/>
    <s v="Cannon"/>
    <n v="6.4844720496894466"/>
    <n v="0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4"/>
    <x v="7"/>
    <x v="32"/>
    <x v="23"/>
    <n v="0"/>
  </r>
  <r>
    <n v="454"/>
    <d v="2005-11-07T00:00:00"/>
    <s v="Monday"/>
    <x v="2"/>
    <n v="2.9"/>
    <n v="0"/>
    <n v="26"/>
    <n v="55"/>
    <d v="1899-12-30T00:26:55"/>
    <d v="1899-12-30T00:09:17"/>
    <s v="R200502"/>
    <s v="Cannon"/>
    <n v="6.4643962848297258"/>
    <n v="172"/>
    <m/>
    <m/>
    <d v="1899-12-30T04:03:11"/>
    <d v="1899-12-30T02:01:35"/>
    <m/>
    <n v="0"/>
    <n v="0"/>
    <d v="1899-12-30T04:03:11"/>
    <d v="1899-12-30T04:55:35"/>
    <d v="1899-12-30T02:01:35"/>
    <d v="1899-12-30T02:27:47"/>
    <n v="1006"/>
    <x v="4"/>
    <x v="7"/>
    <x v="32"/>
    <x v="24"/>
    <n v="5"/>
  </r>
  <r>
    <n v="455"/>
    <d v="2005-11-08T00:00:00"/>
    <s v="Tuesday"/>
    <x v="2"/>
    <n v="2.25"/>
    <n v="0"/>
    <n v="25"/>
    <n v="0"/>
    <d v="1899-12-30T00:25:00"/>
    <d v="1899-12-30T00:11:07"/>
    <s v="R200502"/>
    <s v="Eliptical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4"/>
    <x v="7"/>
    <x v="32"/>
    <x v="24"/>
    <n v="0"/>
  </r>
  <r>
    <n v="456"/>
    <d v="2005-11-14T00:00:00"/>
    <s v="Monday"/>
    <x v="2"/>
    <n v="2.9"/>
    <n v="0"/>
    <n v="29"/>
    <n v="45"/>
    <d v="1899-12-30T00:29:45"/>
    <d v="1899-12-30T00:10:16"/>
    <s v="R200502"/>
    <s v="Cannon"/>
    <n v="5.8487394957983234"/>
    <n v="167"/>
    <m/>
    <m/>
    <d v="1899-12-30T04:28:47"/>
    <d v="1899-12-30T02:14:23"/>
    <m/>
    <n v="0"/>
    <n v="0"/>
    <d v="1899-12-30T04:28:47"/>
    <d v="1899-12-30T05:21:11"/>
    <d v="1899-12-30T02:14:23"/>
    <d v="1899-12-30T02:40:35"/>
    <n v="1749"/>
    <x v="4"/>
    <x v="7"/>
    <x v="32"/>
    <x v="25"/>
    <n v="5"/>
  </r>
  <r>
    <n v="457"/>
    <d v="2005-11-15T00:00:00"/>
    <s v="Tuesday"/>
    <x v="2"/>
    <n v="3"/>
    <n v="0"/>
    <n v="31"/>
    <n v="19"/>
    <d v="1899-12-30T00:31:19"/>
    <d v="1899-12-30T00:10:26"/>
    <s v="R200502"/>
    <s v="Cannon"/>
    <n v="5.7477381585950011"/>
    <n v="0"/>
    <m/>
    <m/>
    <d v="1899-12-30T04:33:30"/>
    <d v="1899-12-30T02:16:45"/>
    <m/>
    <n v="0"/>
    <n v="0"/>
    <d v="1899-12-30T04:33:30"/>
    <d v="1899-12-30T05:25:54"/>
    <d v="1899-12-30T02:16:45"/>
    <d v="1899-12-30T02:42:57"/>
    <n v="1895"/>
    <x v="4"/>
    <x v="7"/>
    <x v="32"/>
    <x v="25"/>
    <n v="0"/>
  </r>
  <r>
    <n v="458"/>
    <d v="2005-11-16T00:00:00"/>
    <s v="Wednesday"/>
    <x v="2"/>
    <n v="3.1"/>
    <n v="0"/>
    <n v="33"/>
    <n v="8"/>
    <d v="1899-12-30T00:33:08"/>
    <d v="1899-12-30T00:10:41"/>
    <s v="R200502"/>
    <s v="Cannon"/>
    <n v="5.6136820925553366"/>
    <n v="164"/>
    <m/>
    <s v="http://tinyurl.com/bzuhd,"/>
    <d v="1899-12-30T04:40:02"/>
    <d v="1899-12-30T02:20:01"/>
    <m/>
    <n v="0"/>
    <n v="0"/>
    <d v="1899-12-30T04:40:02"/>
    <d v="1899-12-30T05:32:26"/>
    <d v="1899-12-30T02:20:01"/>
    <d v="1899-12-30T02:46:13"/>
    <n v="2055"/>
    <x v="4"/>
    <x v="7"/>
    <x v="32"/>
    <x v="25"/>
    <n v="0"/>
  </r>
  <r>
    <n v="459"/>
    <d v="2005-11-20T00:00:00"/>
    <s v="Sunday"/>
    <x v="2"/>
    <n v="1.4"/>
    <n v="0"/>
    <n v="14"/>
    <n v="36"/>
    <d v="1899-12-30T00:14:36"/>
    <d v="1899-12-30T00:10:26"/>
    <s v="R200501"/>
    <s v="Run with the boys"/>
    <n v="5.7534246575342509"/>
    <n v="0"/>
    <m/>
    <m/>
    <d v="1899-12-30T04:33:14"/>
    <d v="1899-12-30T02:16:37"/>
    <m/>
    <n v="0"/>
    <n v="0"/>
    <d v="1899-12-30T04:33:14"/>
    <d v="1899-12-30T05:25:38"/>
    <d v="1899-12-30T02:16:37"/>
    <d v="1899-12-30T02:42:49"/>
    <n v="1889"/>
    <x v="4"/>
    <x v="7"/>
    <x v="32"/>
    <x v="26"/>
    <n v="3"/>
  </r>
  <r>
    <n v="460"/>
    <d v="2005-11-21T00:00:00"/>
    <s v="Monday"/>
    <x v="2"/>
    <n v="3.42"/>
    <n v="0"/>
    <n v="37"/>
    <n v="0"/>
    <d v="1899-12-30T00:37:00"/>
    <d v="1899-12-30T00:10:49"/>
    <s v="R200502"/>
    <s v="PT Barnum Loop"/>
    <n v="5.5459459459459497"/>
    <n v="0"/>
    <m/>
    <m/>
    <d v="1899-12-30T04:43:27"/>
    <d v="1899-12-30T02:21:44"/>
    <m/>
    <n v="0"/>
    <n v="0"/>
    <d v="1899-12-30T04:43:27"/>
    <d v="1899-12-30T05:35:51"/>
    <d v="1899-12-30T02:21:44"/>
    <d v="1899-12-30T02:47:56"/>
    <n v="2144"/>
    <x v="4"/>
    <x v="7"/>
    <x v="32"/>
    <x v="26"/>
    <n v="0"/>
  </r>
  <r>
    <n v="461"/>
    <d v="2005-11-23T00:00:00"/>
    <s v="Wednesday"/>
    <x v="2"/>
    <n v="1.35"/>
    <n v="0"/>
    <n v="15"/>
    <n v="0"/>
    <d v="1899-12-30T00:15:00"/>
    <d v="1899-12-30T00:11:07"/>
    <s v="R20050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4"/>
    <x v="7"/>
    <x v="32"/>
    <x v="26"/>
    <n v="1"/>
  </r>
  <r>
    <n v="462"/>
    <d v="2005-11-29T00:00:00"/>
    <s v="Tuesday"/>
    <x v="2"/>
    <n v="4"/>
    <n v="0"/>
    <n v="45"/>
    <n v="36"/>
    <d v="1899-12-30T00:45:36"/>
    <d v="1899-12-30T00:11:24"/>
    <s v="R200502"/>
    <s v="4 Mile-Work"/>
    <n v="5.263157894736846"/>
    <n v="158"/>
    <m/>
    <s v="http://tinyurl.com/bpldf,"/>
    <d v="1899-12-30T04:58:41"/>
    <d v="1899-12-30T02:29:20"/>
    <m/>
    <n v="0"/>
    <n v="0"/>
    <d v="1899-12-30T04:58:41"/>
    <d v="1899-12-30T05:51:05"/>
    <d v="1899-12-30T02:29:20"/>
    <d v="1899-12-30T02:55:32"/>
    <n v="2467"/>
    <x v="4"/>
    <x v="7"/>
    <x v="32"/>
    <x v="46"/>
    <n v="5"/>
  </r>
  <r>
    <n v="463"/>
    <d v="2005-12-01T00:00:00"/>
    <s v="Thursday"/>
    <x v="2"/>
    <n v="2.9"/>
    <n v="0"/>
    <n v="28"/>
    <n v="31"/>
    <d v="1899-12-30T00:28:31"/>
    <d v="1899-12-30T00:09:50"/>
    <s v="R200502"/>
    <s v="Cannon"/>
    <n v="6.1016949152542423"/>
    <n v="167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11"/>
    <x v="33"/>
    <x v="46"/>
    <n v="1"/>
  </r>
  <r>
    <n v="464"/>
    <d v="2005-12-02T00:00:00"/>
    <s v="Friday"/>
    <x v="2"/>
    <n v="3"/>
    <n v="0"/>
    <n v="32"/>
    <n v="40"/>
    <d v="1899-12-30T00:32:40"/>
    <d v="1899-12-30T00:10:53"/>
    <s v="R200502"/>
    <s v="Ron Loop"/>
    <n v="5.5102040816326578"/>
    <n v="0"/>
    <m/>
    <m/>
    <d v="1899-12-30T04:45:17"/>
    <d v="1899-12-30T02:22:39"/>
    <m/>
    <n v="0"/>
    <n v="0"/>
    <d v="1899-12-30T04:45:17"/>
    <d v="1899-12-30T05:37:41"/>
    <d v="1899-12-30T02:22:39"/>
    <d v="1899-12-30T02:48:51"/>
    <n v="2189"/>
    <x v="4"/>
    <x v="11"/>
    <x v="33"/>
    <x v="46"/>
    <n v="0"/>
  </r>
  <r>
    <n v="465"/>
    <d v="2005-12-03T00:00:00"/>
    <s v="Saturday"/>
    <x v="2"/>
    <n v="3.1"/>
    <n v="0"/>
    <n v="32"/>
    <n v="8"/>
    <d v="1899-12-30T00:32:08"/>
    <d v="1899-12-30T00:10:22"/>
    <s v="R200502"/>
    <s v="Litchfield Jingle Bell 5k"/>
    <n v="5.7883817427385935"/>
    <n v="0"/>
    <m/>
    <m/>
    <d v="1899-12-30T04:31:35"/>
    <d v="1899-12-30T02:15:47"/>
    <m/>
    <n v="0"/>
    <n v="0"/>
    <d v="1899-12-30T04:31:35"/>
    <d v="1899-12-30T05:23:59"/>
    <d v="1899-12-30T02:15:47"/>
    <d v="1899-12-30T02:41:59"/>
    <n v="1839"/>
    <x v="4"/>
    <x v="11"/>
    <x v="33"/>
    <x v="46"/>
    <n v="0"/>
  </r>
  <r>
    <n v="466"/>
    <d v="2005-12-07T00:00:00"/>
    <s v="Wednesday"/>
    <x v="2"/>
    <n v="1"/>
    <n v="0"/>
    <n v="9"/>
    <n v="55"/>
    <d v="1899-12-30T00:09:55"/>
    <d v="1899-12-30T00:09:55"/>
    <s v="R200501"/>
    <s v="Treadmill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1"/>
    <x v="33"/>
    <x v="49"/>
    <n v="3"/>
  </r>
  <r>
    <n v="467"/>
    <d v="2005-12-12T00:00:00"/>
    <s v="Monday"/>
    <x v="2"/>
    <n v="1.75"/>
    <n v="0"/>
    <n v="20"/>
    <n v="0"/>
    <d v="1899-12-30T00:20:00"/>
    <d v="1899-12-30T00:11:26"/>
    <s v="R200502"/>
    <s v="Treadmill"/>
    <n v="5.2500000000000044"/>
    <n v="0"/>
    <m/>
    <m/>
    <d v="1899-12-30T04:59:26"/>
    <d v="1899-12-30T02:29:43"/>
    <m/>
    <n v="0"/>
    <n v="0"/>
    <d v="1899-12-30T04:59:26"/>
    <d v="1899-12-30T05:51:50"/>
    <d v="1899-12-30T02:29:43"/>
    <d v="1899-12-30T02:55:55"/>
    <n v="2475"/>
    <x v="4"/>
    <x v="11"/>
    <x v="33"/>
    <x v="50"/>
    <n v="4"/>
  </r>
  <r>
    <n v="468"/>
    <d v="2005-12-27T00:00:00"/>
    <s v="Tuesday"/>
    <x v="2"/>
    <n v="1.8"/>
    <n v="0"/>
    <n v="20"/>
    <n v="0"/>
    <d v="1899-12-30T00:20:00"/>
    <d v="1899-12-30T00:11:07"/>
    <s v="R20050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7"/>
    <x v="4"/>
    <x v="11"/>
    <x v="33"/>
    <x v="47"/>
    <n v="14"/>
  </r>
  <r>
    <n v="469"/>
    <d v="2005-12-28T00:00:00"/>
    <s v="Wednesday"/>
    <x v="2"/>
    <n v="2.9"/>
    <n v="0"/>
    <n v="30"/>
    <n v="15"/>
    <d v="1899-12-30T00:30:15"/>
    <d v="1899-12-30T00:10:26"/>
    <s v="R200502"/>
    <s v="Cannon"/>
    <n v="5.7520661157024842"/>
    <n v="0"/>
    <m/>
    <m/>
    <d v="1899-12-30T04:33:18"/>
    <d v="1899-12-30T02:16:39"/>
    <m/>
    <n v="0"/>
    <n v="0"/>
    <d v="1899-12-30T04:33:18"/>
    <d v="1899-12-30T05:25:42"/>
    <d v="1899-12-30T02:16:39"/>
    <d v="1899-12-30T02:42:51"/>
    <n v="1890"/>
    <x v="4"/>
    <x v="11"/>
    <x v="33"/>
    <x v="47"/>
    <n v="0"/>
  </r>
  <r>
    <n v="470"/>
    <d v="2006-01-01T00:00:00"/>
    <s v="Sunday"/>
    <x v="2"/>
    <n v="5"/>
    <n v="0"/>
    <n v="56"/>
    <n v="56"/>
    <d v="1899-12-30T00:56:56"/>
    <d v="1899-12-30T00:11:23"/>
    <s v="R200503"/>
    <s v="Milton Resolution run"/>
    <n v="5.2693208430913394"/>
    <n v="0"/>
    <m/>
    <m/>
    <d v="1899-12-30T04:58:20"/>
    <d v="1899-12-30T02:29:10"/>
    <m/>
    <n v="0"/>
    <n v="0"/>
    <d v="1899-12-30T04:58:20"/>
    <d v="1899-12-30T05:50:44"/>
    <d v="1899-12-30T02:29:10"/>
    <d v="1899-12-30T02:55:22"/>
    <n v="2465"/>
    <x v="5"/>
    <x v="8"/>
    <x v="34"/>
    <x v="27"/>
    <n v="3"/>
  </r>
  <r>
    <n v="471"/>
    <d v="2006-01-05T00:00:00"/>
    <s v="Thursday"/>
    <x v="2"/>
    <n v="2"/>
    <n v="0"/>
    <n v="25"/>
    <n v="0"/>
    <d v="1899-12-30T00:25:00"/>
    <d v="1899-12-30T00:12:30"/>
    <s v="R200602"/>
    <s v="Treadmill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8"/>
    <x v="34"/>
    <x v="27"/>
    <n v="3"/>
  </r>
  <r>
    <n v="472"/>
    <d v="2006-01-06T00:00:00"/>
    <s v="Friday"/>
    <x v="2"/>
    <n v="2.1"/>
    <n v="0"/>
    <n v="25"/>
    <n v="0"/>
    <d v="1899-12-30T00:25:00"/>
    <d v="1899-12-30T00:11:54"/>
    <s v="R200602"/>
    <s v="Treadmill"/>
    <n v="5.0400000000000045"/>
    <n v="0"/>
    <m/>
    <m/>
    <d v="1899-12-30T05:11:54"/>
    <d v="1899-12-30T02:35:57"/>
    <m/>
    <n v="0"/>
    <n v="0"/>
    <d v="1899-12-30T05:11:54"/>
    <d v="1899-12-30T06:04:18"/>
    <d v="1899-12-30T02:35:57"/>
    <d v="1899-12-30T03:02:09"/>
    <n v="2656"/>
    <x v="5"/>
    <x v="8"/>
    <x v="34"/>
    <x v="27"/>
    <n v="0"/>
  </r>
  <r>
    <n v="473"/>
    <d v="2006-01-09T00:00:00"/>
    <s v="Monday"/>
    <x v="2"/>
    <n v="2.9"/>
    <n v="0"/>
    <n v="29"/>
    <n v="7"/>
    <d v="1899-12-30T00:29:07"/>
    <d v="1899-12-30T00:10:02"/>
    <s v="R20050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x v="34"/>
    <x v="51"/>
    <n v="2"/>
  </r>
  <r>
    <n v="474"/>
    <d v="2006-01-11T00:00:00"/>
    <s v="Wednesday"/>
    <x v="2"/>
    <n v="2.9"/>
    <n v="0"/>
    <n v="28"/>
    <n v="53"/>
    <d v="1899-12-30T00:28:53"/>
    <d v="1899-12-30T00:09:58"/>
    <s v="R200503"/>
    <s v="Cannon"/>
    <n v="6.0242354298903686"/>
    <n v="0"/>
    <m/>
    <m/>
    <d v="1899-12-30T04:20:57"/>
    <d v="1899-12-30T02:10:28"/>
    <m/>
    <n v="0"/>
    <n v="0"/>
    <d v="1899-12-30T04:20:57"/>
    <d v="1899-12-30T05:13:21"/>
    <d v="1899-12-30T02:10:28"/>
    <d v="1899-12-30T02:36:40"/>
    <n v="1487"/>
    <x v="5"/>
    <x v="8"/>
    <x v="34"/>
    <x v="51"/>
    <n v="1"/>
  </r>
  <r>
    <n v="475"/>
    <d v="2006-01-13T00:00:00"/>
    <s v="Friday"/>
    <x v="2"/>
    <n v="3"/>
    <n v="0"/>
    <n v="29"/>
    <n v="29"/>
    <d v="1899-12-30T00:29:29"/>
    <d v="1899-12-30T00:09:50"/>
    <s v="R200503"/>
    <s v="Ron Loop"/>
    <n v="6.1051441492368612"/>
    <n v="154"/>
    <m/>
    <m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8"/>
    <x v="34"/>
    <x v="51"/>
    <n v="1"/>
  </r>
  <r>
    <n v="476"/>
    <d v="2006-01-16T00:00:00"/>
    <s v="Monday"/>
    <x v="1"/>
    <n v="10"/>
    <n v="0"/>
    <n v="41"/>
    <n v="30"/>
    <d v="1899-12-30T00:41:30"/>
    <d v="1899-12-30T00:04:09"/>
    <s v="Spin"/>
    <s v="Spinner"/>
    <n v="14.457831325301216"/>
    <n v="0"/>
    <m/>
    <m/>
    <d v="1899-12-30T07:44:48"/>
    <d v="1899-12-30T03:52:24"/>
    <m/>
    <n v="0"/>
    <n v="0"/>
    <d v="1899-12-30T01:48:44"/>
    <d v="1899-12-30T02:41:08"/>
    <d v="1899-12-30T00:54:22"/>
    <d v="1899-12-30T01:20:34"/>
    <n v="552"/>
    <x v="5"/>
    <x v="8"/>
    <x v="34"/>
    <x v="28"/>
    <n v="2"/>
  </r>
  <r>
    <n v="477"/>
    <d v="2006-01-19T00:00:00"/>
    <s v="Thursday"/>
    <x v="2"/>
    <n v="2.9"/>
    <n v="0"/>
    <n v="29"/>
    <n v="7"/>
    <d v="1899-12-30T00:29:07"/>
    <d v="1899-12-30T00:10:02"/>
    <s v="R20050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x v="34"/>
    <x v="28"/>
    <n v="2"/>
  </r>
  <r>
    <n v="478"/>
    <d v="2006-01-21T00:00:00"/>
    <s v="Saturday"/>
    <x v="2"/>
    <n v="3.1"/>
    <n v="0"/>
    <n v="31"/>
    <n v="9"/>
    <d v="1899-12-30T00:31:09"/>
    <d v="1899-12-30T00:10:03"/>
    <s v="R200503"/>
    <s v="Griskus Sprint"/>
    <n v="5.9711075441412573"/>
    <n v="17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5"/>
    <x v="8"/>
    <x v="34"/>
    <x v="28"/>
    <n v="1"/>
  </r>
  <r>
    <n v="479"/>
    <d v="2006-01-23T00:00:00"/>
    <s v="Monday"/>
    <x v="2"/>
    <n v="0.5"/>
    <n v="0"/>
    <n v="4"/>
    <n v="45"/>
    <d v="1899-12-30T00:04:45"/>
    <d v="1899-12-30T00:09:30"/>
    <s v="R200503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8"/>
    <x v="34"/>
    <x v="48"/>
    <n v="1"/>
  </r>
  <r>
    <n v="480"/>
    <d v="2006-01-24T00:00:00"/>
    <s v="Tuesday"/>
    <x v="2"/>
    <n v="2.9"/>
    <n v="0"/>
    <n v="26"/>
    <n v="50"/>
    <d v="1899-12-30T00:26:50"/>
    <d v="1899-12-30T00:09:15"/>
    <s v="R200503"/>
    <s v="Cannon"/>
    <n v="6.4844720496894466"/>
    <n v="166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5"/>
    <x v="8"/>
    <x v="34"/>
    <x v="48"/>
    <n v="0"/>
  </r>
  <r>
    <n v="481"/>
    <d v="2006-01-26T00:00:00"/>
    <s v="Thursday"/>
    <x v="2"/>
    <n v="3"/>
    <n v="0"/>
    <n v="31"/>
    <n v="8"/>
    <d v="1899-12-30T00:31:08"/>
    <d v="1899-12-30T00:10:23"/>
    <s v="R200503"/>
    <s v="Work Loop"/>
    <n v="5.7815845824411181"/>
    <n v="160"/>
    <m/>
    <m/>
    <d v="1899-12-30T04:31:54"/>
    <d v="1899-12-30T02:15:57"/>
    <m/>
    <n v="0"/>
    <n v="0"/>
    <d v="1899-12-30T04:31:54"/>
    <d v="1899-12-30T05:24:18"/>
    <d v="1899-12-30T02:15:57"/>
    <d v="1899-12-30T02:42:09"/>
    <n v="1849"/>
    <x v="5"/>
    <x v="8"/>
    <x v="34"/>
    <x v="48"/>
    <n v="1"/>
  </r>
  <r>
    <n v="482"/>
    <d v="2006-02-04T00:00:00"/>
    <s v="Saturday"/>
    <x v="2"/>
    <n v="3"/>
    <n v="0"/>
    <n v="33"/>
    <n v="40"/>
    <d v="1899-12-30T00:33:40"/>
    <d v="1899-12-30T00:11:13"/>
    <s v="R200503"/>
    <s v="Big House 3"/>
    <n v="5.3465346534653513"/>
    <n v="166"/>
    <m/>
    <m/>
    <d v="1899-12-30T04:54:01"/>
    <d v="1899-12-30T02:27:01"/>
    <m/>
    <n v="0"/>
    <n v="0"/>
    <d v="1899-12-30T04:54:01"/>
    <d v="1899-12-30T05:46:25"/>
    <d v="1899-12-30T02:27:01"/>
    <d v="1899-12-30T02:53:13"/>
    <n v="2373"/>
    <x v="5"/>
    <x v="9"/>
    <x v="35"/>
    <x v="29"/>
    <n v="8"/>
  </r>
  <r>
    <n v="483"/>
    <d v="2006-02-05T00:00:00"/>
    <s v="Sunday"/>
    <x v="2"/>
    <n v="6"/>
    <n v="1"/>
    <n v="10"/>
    <n v="2"/>
    <d v="1899-12-30T01:10:02"/>
    <d v="1899-12-30T00:11:40"/>
    <s v="R200503"/>
    <s v="Big House 6"/>
    <n v="5.1404093288910078"/>
    <n v="161"/>
    <m/>
    <m/>
    <d v="1899-12-30T05:05:49"/>
    <d v="1899-12-30T02:32:54"/>
    <m/>
    <n v="0"/>
    <n v="0"/>
    <d v="1899-12-30T05:05:49"/>
    <d v="1899-12-30T05:58:13"/>
    <d v="1899-12-30T02:32:54"/>
    <d v="1899-12-30T02:59:06"/>
    <n v="2570"/>
    <x v="5"/>
    <x v="9"/>
    <x v="35"/>
    <x v="30"/>
    <n v="0"/>
  </r>
  <r>
    <n v="484"/>
    <d v="2006-02-07T00:00:00"/>
    <s v="Tuesday"/>
    <x v="2"/>
    <n v="3"/>
    <n v="0"/>
    <n v="32"/>
    <n v="9"/>
    <d v="1899-12-30T00:32:09"/>
    <d v="1899-12-30T00:10:43"/>
    <s v="R200503"/>
    <s v="Treadmill"/>
    <n v="5.5987558320373303"/>
    <n v="170"/>
    <m/>
    <m/>
    <d v="1899-12-30T04:40:47"/>
    <d v="1899-12-30T02:20:23"/>
    <m/>
    <n v="0"/>
    <n v="0"/>
    <d v="1899-12-30T04:40:47"/>
    <d v="1899-12-30T05:33:11"/>
    <d v="1899-12-30T02:20:23"/>
    <d v="1899-12-30T02:46:35"/>
    <n v="2075"/>
    <x v="5"/>
    <x v="9"/>
    <x v="35"/>
    <x v="30"/>
    <n v="1"/>
  </r>
  <r>
    <n v="485"/>
    <d v="2006-02-08T00:00:00"/>
    <s v="Wednesday"/>
    <x v="2"/>
    <n v="2"/>
    <n v="0"/>
    <n v="25"/>
    <n v="0"/>
    <d v="1899-12-30T00:25:00"/>
    <d v="1899-12-30T00:12:30"/>
    <s v="R200503"/>
    <s v="Eliptical"/>
    <n v="4.8000000000000034"/>
    <n v="126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9"/>
    <x v="35"/>
    <x v="30"/>
    <n v="0"/>
  </r>
  <r>
    <n v="486"/>
    <d v="2006-02-09T00:00:00"/>
    <s v="Thursday"/>
    <x v="2"/>
    <n v="3"/>
    <n v="0"/>
    <n v="30"/>
    <n v="39"/>
    <d v="1899-12-30T00:30:39"/>
    <d v="1899-12-30T00:10:13"/>
    <s v="R200503"/>
    <s v="Treadmill"/>
    <n v="5.872756933115828"/>
    <n v="164"/>
    <m/>
    <m/>
    <d v="1899-12-30T04:27:41"/>
    <d v="1899-12-30T02:13:50"/>
    <m/>
    <n v="0"/>
    <n v="0"/>
    <d v="1899-12-30T04:27:41"/>
    <d v="1899-12-30T05:20:05"/>
    <d v="1899-12-30T02:13:50"/>
    <d v="1899-12-30T02:40:02"/>
    <n v="1711"/>
    <x v="5"/>
    <x v="9"/>
    <x v="35"/>
    <x v="30"/>
    <n v="0"/>
  </r>
  <r>
    <n v="487"/>
    <d v="2006-02-14T00:00:00"/>
    <s v="Tuesday"/>
    <x v="2"/>
    <n v="3"/>
    <n v="0"/>
    <n v="30"/>
    <n v="50"/>
    <d v="1899-12-30T00:30:50"/>
    <d v="1899-12-30T00:10:17"/>
    <s v="R200503"/>
    <s v="Treadmill"/>
    <n v="5.837837837837843"/>
    <n v="167"/>
    <m/>
    <m/>
    <d v="1899-12-30T04:29:17"/>
    <d v="1899-12-30T02:14:38"/>
    <m/>
    <n v="0"/>
    <n v="0"/>
    <d v="1899-12-30T04:29:17"/>
    <d v="1899-12-30T05:21:41"/>
    <d v="1899-12-30T02:14:38"/>
    <d v="1899-12-30T02:40:50"/>
    <n v="1763"/>
    <x v="5"/>
    <x v="9"/>
    <x v="35"/>
    <x v="31"/>
    <n v="4"/>
  </r>
  <r>
    <n v="488"/>
    <d v="2006-02-16T00:00:00"/>
    <s v="Thursday"/>
    <x v="2"/>
    <n v="3.5"/>
    <n v="0"/>
    <n v="37"/>
    <n v="52"/>
    <d v="1899-12-30T00:37:52"/>
    <d v="1899-12-30T00:10:49"/>
    <s v="R200503"/>
    <s v="PT Barnum Out and Back"/>
    <n v="5.5457746478873284"/>
    <n v="0"/>
    <m/>
    <s v="18.53.51 out and 18.58.66 back"/>
    <d v="1899-12-30T04:43:28"/>
    <d v="1899-12-30T02:21:44"/>
    <m/>
    <n v="0"/>
    <n v="0"/>
    <d v="1899-12-30T04:43:28"/>
    <d v="1899-12-30T05:35:52"/>
    <d v="1899-12-30T02:21:44"/>
    <d v="1899-12-30T02:47:56"/>
    <n v="2145"/>
    <x v="5"/>
    <x v="9"/>
    <x v="35"/>
    <x v="31"/>
    <n v="1"/>
  </r>
  <r>
    <n v="489"/>
    <d v="2006-02-17T00:00:00"/>
    <s v="Friday"/>
    <x v="2"/>
    <n v="2.9"/>
    <n v="0"/>
    <n v="28"/>
    <n v="21"/>
    <d v="1899-12-30T00:28:21"/>
    <d v="1899-12-30T00:09:47"/>
    <s v="R200503"/>
    <s v="Cannon"/>
    <n v="6.1375661375661421"/>
    <n v="153"/>
    <m/>
    <s v="14.34.08 out and 13.47.24 back"/>
    <d v="1899-12-30T04:16:08"/>
    <d v="1899-12-30T02:08:04"/>
    <m/>
    <n v="0"/>
    <n v="0"/>
    <d v="1899-12-30T04:16:08"/>
    <d v="1899-12-30T05:08:32"/>
    <d v="1899-12-30T02:08:04"/>
    <d v="1899-12-30T02:34:16"/>
    <n v="1331"/>
    <x v="5"/>
    <x v="9"/>
    <x v="35"/>
    <x v="31"/>
    <n v="0"/>
  </r>
  <r>
    <n v="490"/>
    <d v="2006-02-20T00:00:00"/>
    <s v="Monday"/>
    <x v="2"/>
    <n v="3"/>
    <n v="0"/>
    <n v="33"/>
    <n v="45"/>
    <d v="1899-12-30T00:33:45"/>
    <d v="1899-12-30T00:11:15"/>
    <s v="R200603"/>
    <s v="Treadmill"/>
    <n v="5.3333333333333375"/>
    <n v="0"/>
    <m/>
    <s v="Felt good after 25 minsàodd"/>
    <d v="1899-12-30T04:54:45"/>
    <d v="1899-12-30T02:27:22"/>
    <m/>
    <n v="0"/>
    <n v="0"/>
    <d v="1899-12-30T04:54:45"/>
    <d v="1899-12-30T05:47:09"/>
    <d v="1899-12-30T02:27:22"/>
    <d v="1899-12-30T02:53:35"/>
    <n v="2383"/>
    <x v="5"/>
    <x v="9"/>
    <x v="35"/>
    <x v="32"/>
    <n v="2"/>
  </r>
  <r>
    <n v="491"/>
    <d v="2006-02-21T00:00:00"/>
    <s v="Tuesday"/>
    <x v="2"/>
    <n v="3"/>
    <n v="0"/>
    <n v="31"/>
    <n v="25"/>
    <d v="1899-12-30T00:31:25"/>
    <d v="1899-12-30T00:10:28"/>
    <s v="R200503"/>
    <s v="Columbus Statue"/>
    <n v="5.7294429708222854"/>
    <n v="162"/>
    <m/>
    <s v="15.27.51 out and 15.58.27 back at  158HR out and 166HR Back"/>
    <d v="1899-12-30T04:34:22"/>
    <d v="1899-12-30T02:17:11"/>
    <m/>
    <n v="0"/>
    <n v="0"/>
    <d v="1899-12-30T04:34:22"/>
    <d v="1899-12-30T05:26:46"/>
    <d v="1899-12-30T02:17:11"/>
    <d v="1899-12-30T02:43:23"/>
    <n v="1918"/>
    <x v="5"/>
    <x v="9"/>
    <x v="35"/>
    <x v="32"/>
    <n v="0"/>
  </r>
  <r>
    <n v="492"/>
    <d v="2006-02-23T00:00:00"/>
    <s v="Thursday"/>
    <x v="2"/>
    <n v="3"/>
    <n v="0"/>
    <n v="30"/>
    <n v="30"/>
    <d v="1899-12-30T00:30:30"/>
    <d v="1899-12-30T00:10:10"/>
    <s v="R200503"/>
    <s v="Treadmill"/>
    <n v="5.9016393442623007"/>
    <n v="170"/>
    <m/>
    <s v="10.11.87 (158) + 10.08.02 (173) + 10.10.35(180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9"/>
    <x v="35"/>
    <x v="32"/>
    <n v="1"/>
  </r>
  <r>
    <n v="493"/>
    <d v="2006-02-26T00:00:00"/>
    <s v="Sunday"/>
    <x v="2"/>
    <n v="7.8"/>
    <n v="1"/>
    <n v="21"/>
    <n v="35"/>
    <d v="1899-12-30T01:21:35"/>
    <d v="1899-12-30T00:10:28"/>
    <s v="R200503"/>
    <s v="Polar Bear"/>
    <n v="5.7364657814096054"/>
    <n v="0"/>
    <m/>
    <m/>
    <d v="1899-12-30T04:34:02"/>
    <d v="1899-12-30T02:17:01"/>
    <m/>
    <n v="0"/>
    <n v="0"/>
    <d v="1899-12-30T04:34:02"/>
    <d v="1899-12-30T05:26:26"/>
    <d v="1899-12-30T02:17:01"/>
    <d v="1899-12-30T02:43:13"/>
    <n v="1909"/>
    <x v="5"/>
    <x v="9"/>
    <x v="35"/>
    <x v="33"/>
    <n v="2"/>
  </r>
  <r>
    <n v="494"/>
    <d v="2006-02-28T00:00:00"/>
    <s v="Tuesday"/>
    <x v="2"/>
    <n v="3"/>
    <n v="0"/>
    <n v="31"/>
    <n v="33"/>
    <d v="1899-12-30T00:31:33"/>
    <d v="1899-12-30T00:10:31"/>
    <s v="R200503"/>
    <s v="Treadmill"/>
    <n v="5.7052297939778169"/>
    <n v="0"/>
    <m/>
    <m/>
    <d v="1899-12-30T04:35:32"/>
    <d v="1899-12-30T02:17:46"/>
    <m/>
    <n v="0"/>
    <n v="0"/>
    <d v="1899-12-30T04:35:32"/>
    <d v="1899-12-30T05:27:56"/>
    <d v="1899-12-30T02:17:46"/>
    <d v="1899-12-30T02:43:58"/>
    <n v="1953"/>
    <x v="5"/>
    <x v="9"/>
    <x v="35"/>
    <x v="33"/>
    <n v="1"/>
  </r>
  <r>
    <n v="495"/>
    <d v="2006-03-02T00:00:00"/>
    <s v="Thursday"/>
    <x v="2"/>
    <n v="0.5"/>
    <n v="0"/>
    <n v="5"/>
    <n v="7"/>
    <d v="1899-12-30T00:05:07"/>
    <d v="1899-12-30T00:10:14"/>
    <s v="R200603"/>
    <s v="Treadmill"/>
    <n v="5.8631921824104287"/>
    <n v="0"/>
    <m/>
    <s v="Knee Pain"/>
    <d v="1899-12-30T04:28:07"/>
    <d v="1899-12-30T02:14:03"/>
    <m/>
    <n v="0"/>
    <n v="0"/>
    <d v="1899-12-30T04:28:07"/>
    <d v="1899-12-30T05:20:31"/>
    <d v="1899-12-30T02:14:03"/>
    <d v="1899-12-30T02:40:15"/>
    <n v="1726"/>
    <x v="5"/>
    <x v="10"/>
    <x v="36"/>
    <x v="33"/>
    <n v="1"/>
  </r>
  <r>
    <n v="496"/>
    <d v="2006-03-03T00:00:00"/>
    <s v="Friday"/>
    <x v="2"/>
    <n v="3"/>
    <n v="0"/>
    <n v="33"/>
    <n v="10"/>
    <d v="1899-12-30T00:33:10"/>
    <d v="1899-12-30T00:11:03"/>
    <s v="R200603"/>
    <s v="Treadmill"/>
    <n v="5.4271356783919646"/>
    <n v="164"/>
    <m/>
    <s v="Calf Tight"/>
    <d v="1899-12-30T04:49:39"/>
    <d v="1899-12-30T02:24:50"/>
    <m/>
    <n v="0"/>
    <n v="0"/>
    <d v="1899-12-30T04:49:39"/>
    <d v="1899-12-30T05:42:03"/>
    <d v="1899-12-30T02:24:50"/>
    <d v="1899-12-30T02:51:02"/>
    <n v="2282"/>
    <x v="5"/>
    <x v="10"/>
    <x v="36"/>
    <x v="33"/>
    <n v="0"/>
  </r>
  <r>
    <n v="497"/>
    <d v="2006-03-04T00:00:00"/>
    <s v="Saturday"/>
    <x v="2"/>
    <n v="3"/>
    <n v="0"/>
    <n v="34"/>
    <n v="50"/>
    <d v="1899-12-30T00:34:50"/>
    <d v="1899-12-30T00:11:37"/>
    <s v="R200503"/>
    <s v="Treadmill"/>
    <n v="5.1674641148325398"/>
    <n v="0"/>
    <m/>
    <s v="Lower Left Leg Tight"/>
    <d v="1899-12-30T05:04:13"/>
    <d v="1899-12-30T02:32:06"/>
    <m/>
    <n v="0"/>
    <n v="0"/>
    <d v="1899-12-30T05:04:13"/>
    <d v="1899-12-30T05:56:37"/>
    <d v="1899-12-30T02:32:06"/>
    <d v="1899-12-30T02:58:18"/>
    <n v="2547"/>
    <x v="5"/>
    <x v="10"/>
    <x v="36"/>
    <x v="33"/>
    <n v="0"/>
  </r>
  <r>
    <n v="498"/>
    <d v="2006-03-05T00:00:00"/>
    <s v="Sunday"/>
    <x v="2"/>
    <n v="7.5"/>
    <n v="1"/>
    <n v="23"/>
    <n v="30"/>
    <d v="1899-12-30T01:23:30"/>
    <d v="1899-12-30T00:11:08"/>
    <s v="R200503"/>
    <s v="Quassy Loop"/>
    <n v="5.3892215568862323"/>
    <n v="0"/>
    <m/>
    <m/>
    <d v="1899-12-30T04:51:42"/>
    <d v="1899-12-30T02:25:51"/>
    <m/>
    <n v="0"/>
    <n v="0"/>
    <d v="1899-12-30T04:51:42"/>
    <d v="1899-12-30T05:44:06"/>
    <d v="1899-12-30T02:25:51"/>
    <d v="1899-12-30T02:52:03"/>
    <n v="2337"/>
    <x v="5"/>
    <x v="10"/>
    <x v="36"/>
    <x v="34"/>
    <n v="0"/>
  </r>
  <r>
    <n v="499"/>
    <d v="2006-03-06T00:00:00"/>
    <s v="Monday"/>
    <x v="2"/>
    <n v="1.35"/>
    <n v="0"/>
    <n v="15"/>
    <n v="0"/>
    <d v="1899-12-30T00:15:00"/>
    <d v="1899-12-30T00:11:07"/>
    <s v="R200503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5"/>
    <x v="10"/>
    <x v="36"/>
    <x v="34"/>
    <n v="0"/>
  </r>
  <r>
    <n v="500"/>
    <d v="2006-03-07T00:00:00"/>
    <s v="Tuesday"/>
    <x v="2"/>
    <n v="3"/>
    <n v="0"/>
    <n v="29"/>
    <n v="30"/>
    <d v="1899-12-30T00:29:30"/>
    <d v="1899-12-30T00:09:50"/>
    <s v="R200503"/>
    <s v="Columbus Statue"/>
    <n v="6.1016949152542415"/>
    <n v="165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5"/>
    <x v="10"/>
    <x v="36"/>
    <x v="34"/>
    <n v="0"/>
  </r>
  <r>
    <n v="501"/>
    <d v="2006-03-08T00:00:00"/>
    <s v="Wednesday"/>
    <x v="1"/>
    <n v="5.5"/>
    <n v="0"/>
    <n v="25"/>
    <n v="0"/>
    <d v="1899-12-30T00:25:00"/>
    <d v="1899-12-30T00:04:33"/>
    <s v="Spin"/>
    <s v="Life Cycle"/>
    <n v="13.20000000000001"/>
    <n v="0"/>
    <m/>
    <s v="Level 5"/>
    <d v="1899-12-30T08:29:05"/>
    <d v="1899-12-30T04:14:33"/>
    <m/>
    <n v="0"/>
    <n v="0"/>
    <d v="1899-12-30T01:59:05"/>
    <d v="1899-12-30T02:51:29"/>
    <d v="1899-12-30T00:59:33"/>
    <d v="1899-12-30T01:25:45"/>
    <n v="673"/>
    <x v="5"/>
    <x v="10"/>
    <x v="36"/>
    <x v="34"/>
    <n v="0"/>
  </r>
  <r>
    <n v="502"/>
    <d v="2006-03-09T00:00:00"/>
    <s v="Thursday"/>
    <x v="2"/>
    <n v="3.5"/>
    <n v="0"/>
    <n v="36"/>
    <n v="49"/>
    <d v="1899-12-30T00:36:49"/>
    <d v="1899-12-30T00:10:31"/>
    <s v="R200503"/>
    <s v="PT Barnum Out and Back"/>
    <n v="5.7039384336804018"/>
    <n v="157"/>
    <m/>
    <s v="18.33.62 out and 18.16.10 back"/>
    <d v="1899-12-30T04:35:36"/>
    <d v="1899-12-30T02:17:48"/>
    <m/>
    <n v="0"/>
    <n v="0"/>
    <d v="1899-12-30T04:35:36"/>
    <d v="1899-12-30T05:28:00"/>
    <d v="1899-12-30T02:17:48"/>
    <d v="1899-12-30T02:44:00"/>
    <n v="1957"/>
    <x v="5"/>
    <x v="10"/>
    <x v="36"/>
    <x v="34"/>
    <n v="0"/>
  </r>
  <r>
    <n v="503"/>
    <d v="2006-03-10T00:00:00"/>
    <s v="Friday"/>
    <x v="2"/>
    <n v="4"/>
    <n v="0"/>
    <n v="42"/>
    <n v="26"/>
    <d v="1899-12-30T00:42:26"/>
    <d v="1899-12-30T00:10:36"/>
    <s v="R200503"/>
    <s v="4 Mile-Work"/>
    <n v="5.6559308719560146"/>
    <n v="159"/>
    <m/>
    <s v="20.45.46 out and 20.40.73 back"/>
    <d v="1899-12-30T04:37:56"/>
    <d v="1899-12-30T02:18:58"/>
    <m/>
    <n v="0"/>
    <n v="0"/>
    <d v="1899-12-30T04:37:56"/>
    <d v="1899-12-30T05:30:20"/>
    <d v="1899-12-30T02:18:58"/>
    <d v="1899-12-30T02:45:10"/>
    <n v="2011"/>
    <x v="5"/>
    <x v="10"/>
    <x v="36"/>
    <x v="34"/>
    <n v="0"/>
  </r>
  <r>
    <n v="504"/>
    <d v="2006-03-12T00:00:00"/>
    <s v="Sunday"/>
    <x v="2"/>
    <n v="5.5"/>
    <n v="1"/>
    <n v="0"/>
    <n v="0"/>
    <d v="1899-12-30T01:00:00"/>
    <d v="1899-12-30T00:10:55"/>
    <s v="R200503"/>
    <s v="Treadmill"/>
    <n v="5.5000000000000044"/>
    <n v="157"/>
    <m/>
    <s v="52:45 for 5 miles - The rest on warmdown"/>
    <d v="1899-12-30T04:45:49"/>
    <d v="1899-12-30T02:22:55"/>
    <m/>
    <n v="0"/>
    <n v="0"/>
    <d v="1899-12-30T04:45:49"/>
    <d v="1899-12-30T05:38:13"/>
    <d v="1899-12-30T02:22:55"/>
    <d v="1899-12-30T02:49:07"/>
    <n v="2198"/>
    <x v="5"/>
    <x v="10"/>
    <x v="36"/>
    <x v="35"/>
    <n v="1"/>
  </r>
  <r>
    <n v="505"/>
    <d v="2006-03-17T00:00:00"/>
    <s v="Friday"/>
    <x v="2"/>
    <n v="3.1"/>
    <n v="0"/>
    <n v="30"/>
    <n v="53"/>
    <d v="1899-12-30T00:30:53"/>
    <d v="1899-12-30T00:09:58"/>
    <s v="R200503"/>
    <s v="Treadmill"/>
    <n v="6.0226659471127952"/>
    <n v="0"/>
    <m/>
    <s v="5k Training Plan"/>
    <d v="1899-12-30T04:21:01"/>
    <d v="1899-12-30T02:10:30"/>
    <m/>
    <n v="0"/>
    <n v="0"/>
    <d v="1899-12-30T04:21:01"/>
    <d v="1899-12-30T05:13:25"/>
    <d v="1899-12-30T02:10:30"/>
    <d v="1899-12-30T02:36:42"/>
    <n v="1489"/>
    <x v="5"/>
    <x v="10"/>
    <x v="36"/>
    <x v="35"/>
    <n v="4"/>
  </r>
  <r>
    <n v="506"/>
    <d v="2006-03-18T00:00:00"/>
    <s v="Saturday"/>
    <x v="1"/>
    <n v="3"/>
    <n v="0"/>
    <n v="10"/>
    <n v="0"/>
    <d v="1899-12-30T00:10:00"/>
    <d v="1899-12-30T00:03:20"/>
    <s v="Spin"/>
    <s v="Spinner"/>
    <n v="18.000000000000014"/>
    <n v="117"/>
    <m/>
    <m/>
    <d v="1899-12-30T06:13:20"/>
    <d v="1899-12-30T03:06:40"/>
    <m/>
    <n v="0"/>
    <n v="0"/>
    <d v="1899-12-30T01:27:20"/>
    <d v="1899-12-30T02:19:44"/>
    <d v="1899-12-30T00:43:40"/>
    <d v="1899-12-30T01:09:52"/>
    <n v="251"/>
    <x v="5"/>
    <x v="10"/>
    <x v="36"/>
    <x v="35"/>
    <n v="0"/>
  </r>
  <r>
    <n v="507"/>
    <d v="2006-03-18T00:00:00"/>
    <s v="Saturday"/>
    <x v="2"/>
    <n v="2.25"/>
    <n v="0"/>
    <n v="20"/>
    <n v="25"/>
    <d v="1899-12-30T00:20:25"/>
    <d v="1899-12-30T00:09:04"/>
    <s v="R200503"/>
    <s v="Treadmill"/>
    <n v="6.6122448979591892"/>
    <n v="154"/>
    <m/>
    <m/>
    <d v="1899-12-30T03:57:44"/>
    <d v="1899-12-30T01:58:52"/>
    <m/>
    <n v="0"/>
    <n v="0"/>
    <d v="1899-12-30T03:57:44"/>
    <d v="1899-12-30T04:50:08"/>
    <d v="1899-12-30T01:58:52"/>
    <d v="1899-12-30T02:25:04"/>
    <n v="924"/>
    <x v="5"/>
    <x v="10"/>
    <x v="36"/>
    <x v="35"/>
    <n v="0"/>
  </r>
  <r>
    <n v="508"/>
    <d v="2006-03-21T00:00:00"/>
    <s v="Tuesday"/>
    <x v="2"/>
    <n v="4.25"/>
    <n v="0"/>
    <n v="47"/>
    <n v="55"/>
    <d v="1899-12-30T00:47:55"/>
    <d v="1899-12-30T00:11:16"/>
    <s v="R200503"/>
    <s v="Work Sink Hole By Beach"/>
    <n v="5.3217391304347874"/>
    <n v="155"/>
    <m/>
    <m/>
    <d v="1899-12-30T04:55:24"/>
    <d v="1899-12-30T02:27:42"/>
    <m/>
    <n v="0"/>
    <n v="0"/>
    <d v="1899-12-30T04:55:24"/>
    <d v="1899-12-30T05:47:48"/>
    <d v="1899-12-30T02:27:42"/>
    <d v="1899-12-30T02:53:54"/>
    <n v="2399"/>
    <x v="5"/>
    <x v="10"/>
    <x v="36"/>
    <x v="36"/>
    <n v="2"/>
  </r>
  <r>
    <n v="509"/>
    <d v="2006-03-22T00:00:00"/>
    <s v="Wednesday"/>
    <x v="2"/>
    <n v="2.9"/>
    <n v="0"/>
    <n v="25"/>
    <n v="17"/>
    <d v="1899-12-30T00:25:17"/>
    <d v="1899-12-30T00:08:43"/>
    <s v="R200503"/>
    <s v="Cannon"/>
    <n v="6.8820039551746914"/>
    <n v="165"/>
    <m/>
    <m/>
    <d v="1899-12-30T03:48:25"/>
    <d v="1899-12-30T01:54:13"/>
    <m/>
    <n v="0"/>
    <n v="0"/>
    <d v="1899-12-30T03:48:25"/>
    <d v="1899-12-30T04:40:49"/>
    <d v="1899-12-30T01:54:13"/>
    <d v="1899-12-30T02:20:25"/>
    <n v="857"/>
    <x v="5"/>
    <x v="10"/>
    <x v="36"/>
    <x v="36"/>
    <n v="0"/>
  </r>
  <r>
    <n v="510"/>
    <d v="2006-03-24T00:00:00"/>
    <s v="Friday"/>
    <x v="2"/>
    <n v="4"/>
    <n v="0"/>
    <n v="43"/>
    <n v="9"/>
    <d v="1899-12-30T00:43:09"/>
    <d v="1899-12-30T00:10:47"/>
    <s v="R200503"/>
    <s v="4 Mile-Work"/>
    <n v="5.5619930475086958"/>
    <n v="152"/>
    <m/>
    <s v="Out: 21.06.02(148) - Back:22.03.89(156)"/>
    <d v="1899-12-30T04:42:38"/>
    <d v="1899-12-30T02:21:19"/>
    <m/>
    <n v="0"/>
    <n v="0"/>
    <d v="1899-12-30T04:42:38"/>
    <d v="1899-12-30T05:35:02"/>
    <d v="1899-12-30T02:21:19"/>
    <d v="1899-12-30T02:47:31"/>
    <n v="2124"/>
    <x v="5"/>
    <x v="10"/>
    <x v="36"/>
    <x v="36"/>
    <n v="1"/>
  </r>
  <r>
    <n v="511"/>
    <d v="2006-03-25T00:00:00"/>
    <s v="Saturday"/>
    <x v="2"/>
    <n v="7.5"/>
    <n v="1"/>
    <n v="19"/>
    <n v="30"/>
    <d v="1899-12-30T01:19:30"/>
    <d v="1899-12-30T00:10:36"/>
    <s v="R200503"/>
    <s v="Quassy Loop"/>
    <n v="5.660377358490571"/>
    <n v="0"/>
    <m/>
    <m/>
    <d v="1899-12-30T04:37:43"/>
    <d v="1899-12-30T02:18:52"/>
    <m/>
    <n v="0"/>
    <n v="0"/>
    <d v="1899-12-30T04:37:43"/>
    <d v="1899-12-30T05:30:07"/>
    <d v="1899-12-30T02:18:52"/>
    <d v="1899-12-30T02:45:04"/>
    <n v="2006"/>
    <x v="5"/>
    <x v="10"/>
    <x v="36"/>
    <x v="36"/>
    <n v="0"/>
  </r>
  <r>
    <n v="512"/>
    <d v="2006-03-27T00:00:00"/>
    <s v="Monday"/>
    <x v="2"/>
    <n v="3"/>
    <n v="0"/>
    <n v="28"/>
    <n v="9"/>
    <d v="1899-12-30T00:28:09"/>
    <d v="1899-12-30T00:09:23"/>
    <s v="R200503"/>
    <s v="Columbus Statue"/>
    <n v="6.3943161634103065"/>
    <n v="0"/>
    <m/>
    <s v="Out: 14.29.02 Back: 13.41.28"/>
    <d v="1899-12-30T04:05:51"/>
    <d v="1899-12-30T02:02:55"/>
    <m/>
    <n v="0"/>
    <n v="0"/>
    <d v="1899-12-30T04:05:51"/>
    <d v="1899-12-30T04:58:15"/>
    <d v="1899-12-30T02:02:55"/>
    <d v="1899-12-30T02:29:07"/>
    <n v="1058"/>
    <x v="5"/>
    <x v="10"/>
    <x v="36"/>
    <x v="37"/>
    <n v="1"/>
  </r>
  <r>
    <n v="513"/>
    <d v="2006-03-28T00:00:00"/>
    <s v="Tuesday"/>
    <x v="2"/>
    <n v="4.25"/>
    <n v="0"/>
    <n v="45"/>
    <n v="59"/>
    <d v="1899-12-30T00:45:59"/>
    <d v="1899-12-30T00:10:49"/>
    <s v="R200603"/>
    <s v="Work Sink Hole By Beach"/>
    <n v="5.545487495469378"/>
    <n v="152"/>
    <m/>
    <s v="Out: 23.07.24(148) Back: 22.52.74(156)"/>
    <d v="1899-12-30T04:43:28"/>
    <d v="1899-12-30T02:21:44"/>
    <m/>
    <n v="0"/>
    <n v="0"/>
    <d v="1899-12-30T04:43:28"/>
    <d v="1899-12-30T05:35:52"/>
    <d v="1899-12-30T02:21:44"/>
    <d v="1899-12-30T02:47:56"/>
    <n v="2146"/>
    <x v="5"/>
    <x v="10"/>
    <x v="36"/>
    <x v="37"/>
    <n v="0"/>
  </r>
  <r>
    <n v="514"/>
    <d v="2006-03-30T00:00:00"/>
    <s v="Thursday"/>
    <x v="2"/>
    <n v="3"/>
    <n v="0"/>
    <n v="28"/>
    <n v="2"/>
    <d v="1899-12-30T00:28:02"/>
    <d v="1899-12-30T00:09:21"/>
    <s v="R200603"/>
    <s v="Ron Loop"/>
    <n v="6.4209274673008361"/>
    <n v="0"/>
    <m/>
    <s v="Ran with Jen, Pres, and Ted"/>
    <d v="1899-12-30T04:04:49"/>
    <d v="1899-12-30T02:02:25"/>
    <m/>
    <n v="0"/>
    <n v="0"/>
    <d v="1899-12-30T04:04:49"/>
    <d v="1899-12-30T04:57:13"/>
    <d v="1899-12-30T02:02:25"/>
    <d v="1899-12-30T02:28:37"/>
    <n v="1040"/>
    <x v="5"/>
    <x v="10"/>
    <x v="36"/>
    <x v="37"/>
    <n v="1"/>
  </r>
  <r>
    <n v="515"/>
    <d v="2006-03-31T00:00:00"/>
    <s v="Friday"/>
    <x v="2"/>
    <n v="4.4000000000000004"/>
    <n v="0"/>
    <n v="45"/>
    <n v="44"/>
    <d v="1899-12-30T00:45:44"/>
    <d v="1899-12-30T00:10:24"/>
    <s v="R200603"/>
    <s v="Beach Loop"/>
    <n v="5.7725947521865946"/>
    <n v="154"/>
    <m/>
    <s v="Ran with Jen &amp; Ted"/>
    <d v="1899-12-30T04:32:19"/>
    <d v="1899-12-30T02:16:10"/>
    <m/>
    <n v="0"/>
    <n v="0"/>
    <d v="1899-12-30T04:32:19"/>
    <d v="1899-12-30T05:24:43"/>
    <d v="1899-12-30T02:16:10"/>
    <d v="1899-12-30T02:42:22"/>
    <n v="1863"/>
    <x v="5"/>
    <x v="10"/>
    <x v="36"/>
    <x v="37"/>
    <n v="0"/>
  </r>
  <r>
    <n v="516"/>
    <d v="2006-04-01T00:00:00"/>
    <s v="Saturday"/>
    <x v="2"/>
    <n v="4.0999999999999996"/>
    <n v="0"/>
    <n v="43"/>
    <n v="33"/>
    <d v="1899-12-30T00:43:33"/>
    <d v="1899-12-30T00:10:37"/>
    <s v="R200603"/>
    <s v="Big House --&gt; Munson --&gt; BigHouse"/>
    <n v="5.6486796785304287"/>
    <n v="155"/>
    <m/>
    <s v="BH to Munson: 14.51.14(145) Munson to Munson: 13.33.31(160) Munson to BH: 15.09.28(160)"/>
    <d v="1899-12-30T04:38:18"/>
    <d v="1899-12-30T02:19:09"/>
    <m/>
    <n v="0"/>
    <n v="0"/>
    <d v="1899-12-30T04:38:18"/>
    <d v="1899-12-30T05:30:42"/>
    <d v="1899-12-30T02:19:09"/>
    <d v="1899-12-30T02:45:21"/>
    <n v="2020"/>
    <x v="5"/>
    <x v="1"/>
    <x v="37"/>
    <x v="37"/>
    <n v="0"/>
  </r>
  <r>
    <n v="517"/>
    <d v="2006-04-02T00:00:00"/>
    <s v="Sunday"/>
    <x v="1"/>
    <n v="3"/>
    <n v="0"/>
    <n v="15"/>
    <n v="0"/>
    <d v="1899-12-30T00:15:00"/>
    <d v="1899-12-30T00:05:00"/>
    <s v="Spin"/>
    <s v="Spinner"/>
    <n v="12.000000000000011"/>
    <n v="0"/>
    <m/>
    <s v="No Energyàso only did 15 minutes"/>
    <d v="1899-12-30T09:20:00"/>
    <d v="1899-12-30T04:40:00"/>
    <m/>
    <n v="0"/>
    <n v="0"/>
    <d v="1899-12-30T02:11:00"/>
    <d v="1899-12-30T03:03:24"/>
    <d v="1899-12-30T01:05:30"/>
    <d v="1899-12-30T01:31:42"/>
    <n v="726"/>
    <x v="5"/>
    <x v="1"/>
    <x v="37"/>
    <x v="38"/>
    <n v="0"/>
  </r>
  <r>
    <n v="518"/>
    <d v="2006-04-03T00:00:00"/>
    <s v="Monday"/>
    <x v="2"/>
    <n v="3"/>
    <n v="0"/>
    <n v="30"/>
    <n v="18"/>
    <d v="1899-12-30T00:30:18"/>
    <d v="1899-12-30T00:10:06"/>
    <s v="R200503"/>
    <s v="Work Loop"/>
    <n v="5.940594059405945"/>
    <n v="0"/>
    <m/>
    <s v="Ran with Jen.  Rainy"/>
    <d v="1899-12-30T04:24:37"/>
    <d v="1899-12-30T02:12:19"/>
    <m/>
    <n v="0"/>
    <n v="0"/>
    <d v="1899-12-30T04:24:37"/>
    <d v="1899-12-30T05:17:01"/>
    <d v="1899-12-30T02:12:19"/>
    <d v="1899-12-30T02:38:31"/>
    <n v="1619"/>
    <x v="5"/>
    <x v="1"/>
    <x v="37"/>
    <x v="38"/>
    <n v="0"/>
  </r>
  <r>
    <n v="519"/>
    <d v="2006-04-04T00:00:00"/>
    <s v="Tuesday"/>
    <x v="2"/>
    <n v="2.9"/>
    <n v="0"/>
    <n v="25"/>
    <n v="20"/>
    <d v="1899-12-30T00:25:20"/>
    <d v="1899-12-30T00:08:44"/>
    <s v="R200503"/>
    <s v="Cannon"/>
    <n v="6.8684210526315832"/>
    <n v="159"/>
    <m/>
    <s v="Out: 13.13.77(152) Back: 12.07.10(167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x v="37"/>
    <x v="38"/>
    <n v="0"/>
  </r>
  <r>
    <n v="520"/>
    <d v="2006-04-06T00:00:00"/>
    <s v="Thursday"/>
    <x v="2"/>
    <n v="3.5"/>
    <n v="0"/>
    <n v="37"/>
    <n v="4"/>
    <d v="1899-12-30T00:37:04"/>
    <d v="1899-12-30T00:10:35"/>
    <s v="R200503"/>
    <s v="PT Barnum Out and Back"/>
    <n v="5.665467625899284"/>
    <n v="0"/>
    <m/>
    <m/>
    <d v="1899-12-30T04:37:28"/>
    <d v="1899-12-30T02:18:44"/>
    <m/>
    <n v="0"/>
    <n v="0"/>
    <d v="1899-12-30T04:37:28"/>
    <d v="1899-12-30T05:29:52"/>
    <d v="1899-12-30T02:18:44"/>
    <d v="1899-12-30T02:44:56"/>
    <n v="2001"/>
    <x v="5"/>
    <x v="1"/>
    <x v="37"/>
    <x v="38"/>
    <n v="1"/>
  </r>
  <r>
    <n v="521"/>
    <d v="2006-04-10T00:00:00"/>
    <s v="Monday"/>
    <x v="1"/>
    <n v="4.2"/>
    <n v="0"/>
    <n v="16"/>
    <n v="21"/>
    <d v="1899-12-30T00:16:21"/>
    <d v="1899-12-30T00:03:54"/>
    <s v="B       "/>
    <s v="Random Around Lake House"/>
    <n v="15.41284403669726"/>
    <n v="0"/>
    <m/>
    <s v="http://www.gmap-pedometer.com/?r=114327"/>
    <d v="1899-12-30T07:16:00"/>
    <d v="1899-12-30T03:38:00"/>
    <m/>
    <n v="0"/>
    <n v="0"/>
    <d v="1899-12-30T01:42:00"/>
    <d v="1899-12-30T02:34:24"/>
    <d v="1899-12-30T00:51:00"/>
    <d v="1899-12-30T01:17:12"/>
    <n v="432"/>
    <x v="5"/>
    <x v="1"/>
    <x v="37"/>
    <x v="1"/>
    <n v="3"/>
  </r>
  <r>
    <n v="522"/>
    <d v="2006-04-10T00:00:00"/>
    <s v="Monday"/>
    <x v="2"/>
    <n v="4"/>
    <n v="0"/>
    <n v="41"/>
    <n v="4"/>
    <d v="1899-12-30T00:41:04"/>
    <d v="1899-12-30T00:10:16"/>
    <s v="R200503"/>
    <s v="4 Mile-Work"/>
    <n v="5.8441558441558481"/>
    <n v="154"/>
    <m/>
    <s v="Out: 21.08.77(146) Back: 19.55.95(162)"/>
    <d v="1899-12-30T04:28:59"/>
    <d v="1899-12-30T02:14:30"/>
    <m/>
    <n v="0"/>
    <n v="0"/>
    <d v="1899-12-30T04:28:59"/>
    <d v="1899-12-30T05:21:23"/>
    <d v="1899-12-30T02:14:30"/>
    <d v="1899-12-30T02:40:42"/>
    <n v="1753"/>
    <x v="5"/>
    <x v="1"/>
    <x v="37"/>
    <x v="1"/>
    <n v="0"/>
  </r>
  <r>
    <n v="523"/>
    <d v="2006-04-11T00:00:00"/>
    <s v="Tuesday"/>
    <x v="2"/>
    <n v="2.9"/>
    <n v="0"/>
    <n v="25"/>
    <n v="20"/>
    <d v="1899-12-30T00:25:20"/>
    <d v="1899-12-30T00:08:44"/>
    <s v="R200503"/>
    <s v="Cannon"/>
    <n v="6.8684210526315832"/>
    <n v="164"/>
    <m/>
    <s v="Out: 12.55.52(158) Back: 12.25.24(171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x v="37"/>
    <x v="1"/>
    <n v="0"/>
  </r>
  <r>
    <n v="524"/>
    <d v="2006-04-12T00:00:00"/>
    <s v="Wednesday"/>
    <x v="1"/>
    <n v="5"/>
    <n v="0"/>
    <n v="19"/>
    <n v="32"/>
    <d v="1899-12-30T00:19:32"/>
    <d v="1899-12-30T00:03:54"/>
    <s v="B       "/>
    <s v="Lake House --&gt; Christmas Tree --&gt; Big House"/>
    <n v="15.358361774744038"/>
    <n v="0"/>
    <m/>
    <m/>
    <d v="1899-12-30T07:17:33"/>
    <d v="1899-12-30T03:38:46"/>
    <m/>
    <n v="0"/>
    <n v="0"/>
    <d v="1899-12-30T01:42:21"/>
    <d v="1899-12-30T02:34:45"/>
    <d v="1899-12-30T00:51:11"/>
    <d v="1899-12-30T01:17:23"/>
    <n v="436"/>
    <x v="5"/>
    <x v="1"/>
    <x v="37"/>
    <x v="1"/>
    <n v="0"/>
  </r>
  <r>
    <n v="525"/>
    <d v="2006-04-13T00:00:00"/>
    <s v="Thursday"/>
    <x v="2"/>
    <n v="2.9"/>
    <n v="0"/>
    <n v="25"/>
    <n v="43"/>
    <d v="1899-12-30T00:25:43"/>
    <d v="1899-12-30T00:08:52"/>
    <s v="R200503"/>
    <s v="Cannon"/>
    <n v="6.7660401814646844"/>
    <n v="160"/>
    <m/>
    <s v="Out: 12.54.20(155) Back: 12.49.22(165)"/>
    <d v="1899-12-30T03:52:20"/>
    <d v="1899-12-30T01:56:10"/>
    <m/>
    <n v="0"/>
    <n v="0"/>
    <d v="1899-12-30T03:52:20"/>
    <d v="1899-12-30T04:44:44"/>
    <d v="1899-12-30T01:56:10"/>
    <d v="1899-12-30T02:22:22"/>
    <n v="880"/>
    <x v="5"/>
    <x v="1"/>
    <x v="37"/>
    <x v="1"/>
    <n v="0"/>
  </r>
  <r>
    <n v="526"/>
    <d v="2006-04-14T00:00:00"/>
    <s v="Friday"/>
    <x v="2"/>
    <n v="6.5"/>
    <n v="1"/>
    <n v="6"/>
    <n v="56"/>
    <d v="1899-12-30T01:06:56"/>
    <d v="1899-12-30T00:10:18"/>
    <s v="R200503"/>
    <s v="Point"/>
    <n v="5.8266932270916376"/>
    <n v="163"/>
    <m/>
    <s v="Out: 33.33.23(158) Back: 33.23.14(167)"/>
    <d v="1899-12-30T04:29:48"/>
    <d v="1899-12-30T02:14:54"/>
    <m/>
    <n v="0"/>
    <n v="0"/>
    <d v="1899-12-30T04:29:48"/>
    <d v="1899-12-30T05:22:12"/>
    <d v="1899-12-30T02:14:54"/>
    <d v="1899-12-30T02:41:06"/>
    <n v="1781"/>
    <x v="5"/>
    <x v="1"/>
    <x v="37"/>
    <x v="1"/>
    <n v="0"/>
  </r>
  <r>
    <n v="527"/>
    <d v="2006-04-15T00:00:00"/>
    <s v="Saturday"/>
    <x v="1"/>
    <n v="24.08"/>
    <n v="1"/>
    <n v="18"/>
    <n v="52"/>
    <d v="1899-12-30T01:18:52"/>
    <d v="1899-12-30T00:03:17"/>
    <s v="B       "/>
    <s v="Griskus Sprint"/>
    <n v="18.319526627218945"/>
    <n v="0"/>
    <m/>
    <s v="2 Loops.  L1-38.20 L2-40.32"/>
    <d v="1899-12-30T06:06:49"/>
    <d v="1899-12-30T03:03:25"/>
    <m/>
    <n v="0"/>
    <n v="0"/>
    <d v="1899-12-30T01:25:49"/>
    <d v="1899-12-30T02:18:13"/>
    <d v="1899-12-30T00:42:54"/>
    <d v="1899-12-30T01:09:06"/>
    <n v="245"/>
    <x v="5"/>
    <x v="1"/>
    <x v="37"/>
    <x v="1"/>
    <n v="0"/>
  </r>
  <r>
    <n v="528"/>
    <d v="2006-04-17T00:00:00"/>
    <s v="Monday"/>
    <x v="1"/>
    <n v="4.25"/>
    <n v="0"/>
    <n v="19"/>
    <n v="5"/>
    <d v="1899-12-30T00:19:05"/>
    <d v="1899-12-30T00:04:29"/>
    <s v="B       "/>
    <s v="Random Around Lake House"/>
    <n v="13.362445414847173"/>
    <n v="0"/>
    <m/>
    <m/>
    <d v="1899-12-30T08:22:54"/>
    <d v="1899-12-30T04:11:27"/>
    <m/>
    <n v="0"/>
    <n v="0"/>
    <d v="1899-12-30T01:57:39"/>
    <d v="1899-12-30T02:50:03"/>
    <d v="1899-12-30T00:58:49"/>
    <d v="1899-12-30T01:25:01"/>
    <n v="650"/>
    <x v="5"/>
    <x v="1"/>
    <x v="37"/>
    <x v="2"/>
    <n v="1"/>
  </r>
  <r>
    <n v="529"/>
    <d v="2006-04-17T00:00:00"/>
    <s v="Monday"/>
    <x v="2"/>
    <n v="4"/>
    <n v="0"/>
    <n v="41"/>
    <n v="48"/>
    <d v="1899-12-30T00:41:48"/>
    <d v="1899-12-30T00:10:27"/>
    <s v="R200503"/>
    <s v="4 Mile-Work"/>
    <n v="5.7416267942583774"/>
    <n v="149"/>
    <m/>
    <s v="Out: 20.55.32(147) Back: 20.55.00(151)"/>
    <d v="1899-12-30T04:33:47"/>
    <d v="1899-12-30T02:16:54"/>
    <m/>
    <n v="0"/>
    <n v="0"/>
    <d v="1899-12-30T04:33:47"/>
    <d v="1899-12-30T05:26:11"/>
    <d v="1899-12-30T02:16:54"/>
    <d v="1899-12-30T02:43:06"/>
    <n v="1901"/>
    <x v="5"/>
    <x v="1"/>
    <x v="37"/>
    <x v="2"/>
    <n v="0"/>
  </r>
  <r>
    <n v="530"/>
    <d v="2006-04-19T00:00:00"/>
    <s v="Wednesday"/>
    <x v="1"/>
    <n v="2.25"/>
    <n v="0"/>
    <n v="9"/>
    <n v="50"/>
    <d v="1899-12-30T00:09:50"/>
    <d v="1899-12-30T00:04:22"/>
    <s v="B       "/>
    <s v="Lake House to Big House"/>
    <n v="13.728813559322044"/>
    <n v="0"/>
    <m/>
    <m/>
    <d v="1899-12-30T08:09:29"/>
    <d v="1899-12-30T04:04:44"/>
    <m/>
    <n v="0"/>
    <n v="0"/>
    <d v="1899-12-30T01:54:30"/>
    <d v="1899-12-30T02:46:54"/>
    <d v="1899-12-30T00:57:15"/>
    <d v="1899-12-30T01:23:27"/>
    <n v="613"/>
    <x v="5"/>
    <x v="1"/>
    <x v="37"/>
    <x v="2"/>
    <n v="1"/>
  </r>
  <r>
    <n v="531"/>
    <d v="2006-04-19T00:00:00"/>
    <s v="Wednesday"/>
    <x v="2"/>
    <n v="3"/>
    <n v="0"/>
    <n v="28"/>
    <n v="51"/>
    <d v="1899-12-30T00:28:51"/>
    <d v="1899-12-30T00:09:37"/>
    <s v="R200602"/>
    <s v="Columbus Statue"/>
    <n v="6.2391681109185493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2"/>
    <x v="5"/>
    <x v="1"/>
    <x v="37"/>
    <x v="2"/>
    <n v="0"/>
  </r>
  <r>
    <n v="532"/>
    <d v="2006-04-20T00:00:00"/>
    <s v="Thursday"/>
    <x v="2"/>
    <n v="3"/>
    <n v="0"/>
    <n v="28"/>
    <n v="29"/>
    <d v="1899-12-30T00:28:29"/>
    <d v="1899-12-30T00:09:30"/>
    <s v="R200602"/>
    <s v="Columbus Statue"/>
    <n v="6.3194850789935684"/>
    <n v="169"/>
    <m/>
    <s v="Out: 13.56.72(161) Back: 14.32.54(176)"/>
    <d v="1899-12-30T04:08:45"/>
    <d v="1899-12-30T02:04:23"/>
    <m/>
    <n v="0"/>
    <n v="0"/>
    <d v="1899-12-30T04:08:45"/>
    <d v="1899-12-30T05:01:09"/>
    <d v="1899-12-30T02:04:23"/>
    <d v="1899-12-30T02:30:35"/>
    <n v="1118"/>
    <x v="5"/>
    <x v="1"/>
    <x v="37"/>
    <x v="2"/>
    <n v="0"/>
  </r>
  <r>
    <n v="533"/>
    <d v="2006-04-21T00:00:00"/>
    <s v="Friday"/>
    <x v="2"/>
    <n v="3.5"/>
    <n v="0"/>
    <n v="37"/>
    <n v="35"/>
    <d v="1899-12-30T00:37:35"/>
    <d v="1899-12-30T00:10:44"/>
    <s v="R200602"/>
    <s v="PT Barnum Out and Back"/>
    <n v="5.587583148558763"/>
    <n v="0"/>
    <m/>
    <s v="Out: 18.48.47 Back:18.46.98"/>
    <d v="1899-12-30T04:41:20"/>
    <d v="1899-12-30T02:20:40"/>
    <m/>
    <n v="0"/>
    <n v="0"/>
    <d v="1899-12-30T04:41:20"/>
    <d v="1899-12-30T05:33:44"/>
    <d v="1899-12-30T02:20:40"/>
    <d v="1899-12-30T02:46:52"/>
    <n v="2090"/>
    <x v="5"/>
    <x v="1"/>
    <x v="37"/>
    <x v="2"/>
    <n v="0"/>
  </r>
  <r>
    <n v="534"/>
    <d v="2006-04-24T00:00:00"/>
    <s v="Monday"/>
    <x v="1"/>
    <n v="2.5"/>
    <n v="0"/>
    <n v="9"/>
    <n v="50"/>
    <d v="1899-12-30T00:09:50"/>
    <d v="1899-12-30T00:03:56"/>
    <s v="B       "/>
    <s v="Lake House to Big House"/>
    <n v="15.254237288135606"/>
    <n v="0"/>
    <m/>
    <m/>
    <d v="1899-12-30T07:20:32"/>
    <d v="1899-12-30T03:40:16"/>
    <m/>
    <n v="0"/>
    <n v="0"/>
    <d v="1899-12-30T01:43:03"/>
    <d v="1899-12-30T02:35:27"/>
    <d v="1899-12-30T00:51:32"/>
    <d v="1899-12-30T01:17:44"/>
    <n v="451"/>
    <x v="5"/>
    <x v="1"/>
    <x v="37"/>
    <x v="3"/>
    <n v="2"/>
  </r>
  <r>
    <n v="535"/>
    <d v="2006-04-24T00:00:00"/>
    <s v="Monday"/>
    <x v="2"/>
    <n v="3"/>
    <n v="0"/>
    <n v="29"/>
    <n v="28"/>
    <d v="1899-12-30T00:29:28"/>
    <d v="1899-12-30T00:09:49"/>
    <s v="R200602"/>
    <s v="Columbus Statue"/>
    <n v="6.1085972850678782"/>
    <n v="158"/>
    <m/>
    <s v="Out: 14.50.41(152) Back: 14.38.11(64)"/>
    <d v="1899-12-30T04:17:21"/>
    <d v="1899-12-30T02:08:40"/>
    <m/>
    <n v="0"/>
    <n v="0"/>
    <d v="1899-12-30T04:17:21"/>
    <d v="1899-12-30T05:09:45"/>
    <d v="1899-12-30T02:08:40"/>
    <d v="1899-12-30T02:34:52"/>
    <n v="1371"/>
    <x v="5"/>
    <x v="1"/>
    <x v="37"/>
    <x v="3"/>
    <n v="0"/>
  </r>
  <r>
    <n v="536"/>
    <d v="2006-04-25T00:00:00"/>
    <s v="Tuesday"/>
    <x v="2"/>
    <n v="5"/>
    <n v="0"/>
    <n v="48"/>
    <n v="41"/>
    <d v="1899-12-30T00:48:41"/>
    <d v="1899-12-30T00:09:44"/>
    <s v="R200602"/>
    <s v="Second Beach"/>
    <n v="6.1622731941116102"/>
    <n v="161"/>
    <m/>
    <s v="Out: 24.44.62(155) Back: 23.56.53(168)"/>
    <d v="1899-12-30T04:15:06"/>
    <d v="1899-12-30T02:07:33"/>
    <m/>
    <n v="0"/>
    <n v="0"/>
    <d v="1899-12-30T04:15:06"/>
    <d v="1899-12-30T05:07:30"/>
    <d v="1899-12-30T02:07:33"/>
    <d v="1899-12-30T02:33:45"/>
    <n v="1303"/>
    <x v="5"/>
    <x v="1"/>
    <x v="37"/>
    <x v="3"/>
    <n v="0"/>
  </r>
  <r>
    <n v="537"/>
    <d v="2006-04-28T00:00:00"/>
    <s v="Friday"/>
    <x v="2"/>
    <n v="5"/>
    <n v="0"/>
    <n v="48"/>
    <n v="37"/>
    <d v="1899-12-30T00:48:37"/>
    <d v="1899-12-30T00:09:43"/>
    <s v="R200602"/>
    <s v="Second Beach"/>
    <n v="6.1707233459033297"/>
    <n v="0"/>
    <m/>
    <s v="Out: 24.27 Back: 24.10"/>
    <d v="1899-12-30T04:14:45"/>
    <d v="1899-12-30T02:07:23"/>
    <m/>
    <n v="0"/>
    <n v="0"/>
    <d v="1899-12-30T04:14:45"/>
    <d v="1899-12-30T05:07:09"/>
    <d v="1899-12-30T02:07:23"/>
    <d v="1899-12-30T02:33:35"/>
    <n v="1289"/>
    <x v="5"/>
    <x v="1"/>
    <x v="37"/>
    <x v="3"/>
    <n v="2"/>
  </r>
  <r>
    <n v="538"/>
    <d v="2006-04-30T00:00:00"/>
    <s v="Sunday"/>
    <x v="1"/>
    <n v="25"/>
    <n v="1"/>
    <n v="41"/>
    <n v="25"/>
    <d v="1899-12-30T01:41:25"/>
    <d v="1899-12-30T00:04:03"/>
    <s v="B       "/>
    <s v="Griskus Olympic"/>
    <n v="14.790468364831565"/>
    <n v="0"/>
    <m/>
    <s v="Stopped a bunch of times to wait for UJ, Gjr and Gsr"/>
    <d v="1899-12-30T07:34:21"/>
    <d v="1899-12-30T03:47:10"/>
    <m/>
    <n v="0"/>
    <n v="0"/>
    <d v="1899-12-30T01:46:17"/>
    <d v="1899-12-30T02:38:41"/>
    <d v="1899-12-30T00:53:09"/>
    <d v="1899-12-30T01:19:21"/>
    <n v="518"/>
    <x v="5"/>
    <x v="1"/>
    <x v="37"/>
    <x v="4"/>
    <n v="1"/>
  </r>
  <r>
    <n v="539"/>
    <d v="2006-05-01T00:00:00"/>
    <s v="Monday"/>
    <x v="1"/>
    <n v="2"/>
    <n v="0"/>
    <n v="8"/>
    <n v="0"/>
    <d v="1899-12-30T00:08:00"/>
    <d v="1899-12-30T00:04:00"/>
    <s v="Si"/>
    <s v="Sandy Beach to Big House"/>
    <n v="15.000000000000011"/>
    <n v="0"/>
    <m/>
    <s v="Road Mountain Bike"/>
    <d v="1899-12-30T07:28:00"/>
    <d v="1899-12-30T03:44:00"/>
    <m/>
    <n v="0"/>
    <n v="0"/>
    <d v="1899-12-30T01:44:48"/>
    <d v="1899-12-30T02:37:12"/>
    <d v="1899-12-30T00:52:24"/>
    <d v="1899-12-30T01:18:36"/>
    <n v="488"/>
    <x v="5"/>
    <x v="2"/>
    <x v="38"/>
    <x v="4"/>
    <n v="0"/>
  </r>
  <r>
    <n v="540"/>
    <d v="2006-05-01T00:00:00"/>
    <s v="Monday"/>
    <x v="2"/>
    <n v="3.5"/>
    <n v="0"/>
    <n v="36"/>
    <n v="40"/>
    <d v="1899-12-30T00:36:40"/>
    <d v="1899-12-30T00:10:29"/>
    <s v="R200602"/>
    <s v="PT Barnum Out and Back"/>
    <n v="5.727272727272732"/>
    <n v="143"/>
    <m/>
    <s v="Out: 18.15.40(130) Back 18.24.70(157)"/>
    <d v="1899-12-30T04:34:29"/>
    <d v="1899-12-30T02:17:14"/>
    <m/>
    <n v="0"/>
    <n v="0"/>
    <d v="1899-12-30T04:34:29"/>
    <d v="1899-12-30T05:26:53"/>
    <d v="1899-12-30T02:17:14"/>
    <d v="1899-12-30T02:43:26"/>
    <n v="1923"/>
    <x v="5"/>
    <x v="2"/>
    <x v="38"/>
    <x v="4"/>
    <n v="0"/>
  </r>
  <r>
    <n v="541"/>
    <d v="2006-05-02T00:00:00"/>
    <s v="Tuesday"/>
    <x v="2"/>
    <n v="5"/>
    <n v="0"/>
    <n v="52"/>
    <n v="38"/>
    <d v="1899-12-30T00:52:38"/>
    <d v="1899-12-30T00:10:32"/>
    <s v="R200602"/>
    <s v="Second Beach"/>
    <n v="5.6998100063331263"/>
    <n v="150"/>
    <m/>
    <s v="Out: 25.25.90(149) Back: 27.12.29(152)"/>
    <d v="1899-12-30T04:35:48"/>
    <d v="1899-12-30T02:17:54"/>
    <m/>
    <n v="0"/>
    <n v="0"/>
    <d v="1899-12-30T04:35:48"/>
    <d v="1899-12-30T05:28:12"/>
    <d v="1899-12-30T02:17:54"/>
    <d v="1899-12-30T02:44:06"/>
    <n v="1966"/>
    <x v="5"/>
    <x v="2"/>
    <x v="38"/>
    <x v="4"/>
    <n v="0"/>
  </r>
  <r>
    <n v="542"/>
    <d v="2006-05-03T00:00:00"/>
    <s v="Wednesday"/>
    <x v="2"/>
    <n v="3"/>
    <n v="0"/>
    <n v="30"/>
    <n v="32"/>
    <d v="1899-12-30T00:30:32"/>
    <d v="1899-12-30T00:10:11"/>
    <s v="R200602"/>
    <s v="Columbus Statue"/>
    <n v="5.8951965065502225"/>
    <n v="0"/>
    <m/>
    <m/>
    <d v="1899-12-30T04:26:39"/>
    <d v="1899-12-30T02:13:20"/>
    <m/>
    <n v="0"/>
    <n v="0"/>
    <d v="1899-12-30T04:26:39"/>
    <d v="1899-12-30T05:19:03"/>
    <d v="1899-12-30T02:13:20"/>
    <d v="1899-12-30T02:39:32"/>
    <n v="1681"/>
    <x v="5"/>
    <x v="2"/>
    <x v="38"/>
    <x v="4"/>
    <n v="0"/>
  </r>
  <r>
    <n v="543"/>
    <d v="2006-05-05T00:00:00"/>
    <s v="Friday"/>
    <x v="2"/>
    <n v="3"/>
    <n v="0"/>
    <n v="31"/>
    <n v="6"/>
    <d v="1899-12-30T00:31:06"/>
    <d v="1899-12-30T00:10:22"/>
    <s v="R200602"/>
    <s v="Columbus Statue"/>
    <n v="5.7877813504823195"/>
    <n v="160"/>
    <m/>
    <s v="Out: 15.21.22(155) Back: 15.45.50(166)"/>
    <d v="1899-12-30T04:31:36"/>
    <d v="1899-12-30T02:15:48"/>
    <m/>
    <n v="0"/>
    <n v="0"/>
    <d v="1899-12-30T04:31:36"/>
    <d v="1899-12-30T05:24:00"/>
    <d v="1899-12-30T02:15:48"/>
    <d v="1899-12-30T02:42:00"/>
    <n v="1840"/>
    <x v="5"/>
    <x v="2"/>
    <x v="38"/>
    <x v="4"/>
    <n v="1"/>
  </r>
  <r>
    <n v="544"/>
    <d v="2006-05-08T00:00:00"/>
    <s v="Monday"/>
    <x v="1"/>
    <n v="4.5"/>
    <n v="0"/>
    <n v="24"/>
    <n v="29"/>
    <d v="1899-12-30T00:24:29"/>
    <d v="1899-12-30T00:05:26"/>
    <s v="Si"/>
    <s v="Random Around Lake House"/>
    <n v="11.027910142954401"/>
    <n v="138"/>
    <m/>
    <m/>
    <d v="1899-12-30T10:09:22"/>
    <d v="1899-12-30T05:04:41"/>
    <m/>
    <n v="0"/>
    <n v="0"/>
    <d v="1899-12-30T02:22:33"/>
    <d v="1899-12-30T03:14:57"/>
    <d v="1899-12-30T01:11:16"/>
    <d v="1899-12-30T01:37:28"/>
    <n v="755"/>
    <x v="5"/>
    <x v="2"/>
    <x v="38"/>
    <x v="5"/>
    <n v="2"/>
  </r>
  <r>
    <n v="545"/>
    <d v="2006-05-08T00:00:00"/>
    <s v="Monday"/>
    <x v="2"/>
    <n v="3"/>
    <n v="0"/>
    <n v="32"/>
    <n v="16"/>
    <d v="1899-12-30T00:32:16"/>
    <d v="1899-12-30T00:10:45"/>
    <s v="R200602"/>
    <s v="Columbus Statue"/>
    <n v="5.5785123966942196"/>
    <n v="152"/>
    <m/>
    <s v="Out: 16.18.32(147) Back: 15.58.23(157)"/>
    <d v="1899-12-30T04:41:48"/>
    <d v="1899-12-30T02:20:54"/>
    <m/>
    <n v="0"/>
    <n v="0"/>
    <d v="1899-12-30T04:41:48"/>
    <d v="1899-12-30T05:34:12"/>
    <d v="1899-12-30T02:20:54"/>
    <d v="1899-12-30T02:47:06"/>
    <n v="2103"/>
    <x v="5"/>
    <x v="2"/>
    <x v="38"/>
    <x v="5"/>
    <n v="0"/>
  </r>
  <r>
    <n v="546"/>
    <d v="2006-05-09T00:00:00"/>
    <s v="Tuesday"/>
    <x v="2"/>
    <n v="4"/>
    <n v="0"/>
    <n v="42"/>
    <n v="16"/>
    <d v="1899-12-30T00:42:16"/>
    <d v="1899-12-30T00:10:34"/>
    <s v="R200602"/>
    <s v="4 Mile-Work"/>
    <n v="5.6782334384858091"/>
    <n v="0"/>
    <m/>
    <m/>
    <d v="1899-12-30T04:36:51"/>
    <d v="1899-12-30T02:18:25"/>
    <m/>
    <n v="0"/>
    <n v="0"/>
    <d v="1899-12-30T04:36:51"/>
    <d v="1899-12-30T05:29:15"/>
    <d v="1899-12-30T02:18:25"/>
    <d v="1899-12-30T02:44:37"/>
    <n v="1988"/>
    <x v="5"/>
    <x v="2"/>
    <x v="38"/>
    <x v="5"/>
    <n v="0"/>
  </r>
  <r>
    <n v="547"/>
    <d v="2006-05-10T00:00:00"/>
    <s v="Wednesday"/>
    <x v="2"/>
    <n v="5"/>
    <n v="0"/>
    <n v="48"/>
    <n v="43"/>
    <d v="1899-12-30T00:48:43"/>
    <d v="1899-12-30T00:09:45"/>
    <s v="R200602"/>
    <s v="Second Beach"/>
    <n v="6.1580567909681889"/>
    <n v="160"/>
    <m/>
    <s v="Out: 24.24.05(153) Back:24.19.02(166)"/>
    <d v="1899-12-30T04:15:17"/>
    <d v="1899-12-30T02:07:38"/>
    <m/>
    <n v="0"/>
    <n v="0"/>
    <d v="1899-12-30T04:15:17"/>
    <d v="1899-12-30T05:07:41"/>
    <d v="1899-12-30T02:07:38"/>
    <d v="1899-12-30T02:33:50"/>
    <n v="1308"/>
    <x v="5"/>
    <x v="2"/>
    <x v="38"/>
    <x v="5"/>
    <n v="0"/>
  </r>
  <r>
    <n v="548"/>
    <d v="2006-05-11T00:00:00"/>
    <s v="Thursday"/>
    <x v="2"/>
    <n v="5"/>
    <n v="0"/>
    <n v="48"/>
    <n v="0"/>
    <d v="1899-12-30T00:48:00"/>
    <d v="1899-12-30T00:09:36"/>
    <s v="R200602"/>
    <s v="Second Beach"/>
    <n v="6.2500000000000053"/>
    <n v="161"/>
    <m/>
    <s v="Out: 23.41.41(158) Back: 24.19.17(163)"/>
    <d v="1899-12-30T04:11:31"/>
    <d v="1899-12-30T02:05:46"/>
    <m/>
    <n v="0"/>
    <n v="0"/>
    <d v="1899-12-30T04:11:31"/>
    <d v="1899-12-30T05:03:55"/>
    <d v="1899-12-30T02:05:46"/>
    <d v="1899-12-30T02:31:58"/>
    <n v="1189"/>
    <x v="5"/>
    <x v="2"/>
    <x v="38"/>
    <x v="5"/>
    <n v="0"/>
  </r>
  <r>
    <n v="549"/>
    <d v="2006-05-13T00:00:00"/>
    <s v="Saturday"/>
    <x v="2"/>
    <n v="0.1"/>
    <n v="0"/>
    <n v="0"/>
    <n v="55"/>
    <d v="1899-12-30T00:00:55"/>
    <d v="1899-12-30T00:09:10"/>
    <s v="unk"/>
    <s v="Treadmill"/>
    <n v="6.5454545454545521"/>
    <n v="0"/>
    <m/>
    <s v="Kelly could not breath and boys were not being good."/>
    <d v="1899-12-30T04:00:10"/>
    <d v="1899-12-30T02:00:05"/>
    <m/>
    <n v="0"/>
    <n v="0"/>
    <d v="1899-12-30T04:00:10"/>
    <d v="1899-12-30T04:52:34"/>
    <d v="1899-12-30T02:00:05"/>
    <d v="1899-12-30T02:26:17"/>
    <n v="951"/>
    <x v="5"/>
    <x v="2"/>
    <x v="38"/>
    <x v="5"/>
    <n v="1"/>
  </r>
  <r>
    <n v="550"/>
    <d v="2006-05-15T00:00:00"/>
    <s v="Monday"/>
    <x v="2"/>
    <n v="2"/>
    <n v="0"/>
    <n v="19"/>
    <n v="16"/>
    <d v="1899-12-30T00:19:16"/>
    <d v="1899-12-30T00:09:38"/>
    <s v="R200503"/>
    <s v="Lake House to Big House"/>
    <n v="6.228373702422151"/>
    <n v="162"/>
    <m/>
    <s v="Actuall ran this on 5/16 but tracked here "/>
    <d v="1899-12-30T04:12:24"/>
    <d v="1899-12-30T02:06:12"/>
    <m/>
    <n v="0"/>
    <n v="0"/>
    <d v="1899-12-30T04:12:24"/>
    <d v="1899-12-30T05:04:48"/>
    <d v="1899-12-30T02:06:12"/>
    <d v="1899-12-30T02:32:24"/>
    <n v="1211"/>
    <x v="5"/>
    <x v="2"/>
    <x v="38"/>
    <x v="6"/>
    <n v="1"/>
  </r>
  <r>
    <n v="551"/>
    <d v="2006-05-16T00:00:00"/>
    <s v="Tuesday"/>
    <x v="2"/>
    <n v="3.5"/>
    <n v="0"/>
    <n v="35"/>
    <n v="3"/>
    <d v="1899-12-30T00:35:03"/>
    <d v="1899-12-30T00:10:01"/>
    <s v="R200602"/>
    <s v="PT Barnum Out and Back"/>
    <n v="5.9914407988587781"/>
    <n v="153"/>
    <s v="Cool &amp; Rainy"/>
    <s v="Out: 18.06.84(140) Back: 16.56.98(167)"/>
    <d v="1899-12-30T04:22:22"/>
    <d v="1899-12-30T02:11:11"/>
    <m/>
    <n v="0"/>
    <n v="0"/>
    <d v="1899-12-30T04:22:22"/>
    <d v="1899-12-30T05:14:46"/>
    <d v="1899-12-30T02:11:11"/>
    <d v="1899-12-30T02:37:23"/>
    <n v="1559"/>
    <x v="5"/>
    <x v="2"/>
    <x v="38"/>
    <x v="6"/>
    <n v="0"/>
  </r>
  <r>
    <n v="552"/>
    <d v="2006-05-17T00:00:00"/>
    <s v="Wednesday"/>
    <x v="2"/>
    <n v="4"/>
    <n v="0"/>
    <n v="41"/>
    <n v="19"/>
    <d v="1899-12-30T00:41:19"/>
    <d v="1899-12-30T00:10:20"/>
    <s v="R200503"/>
    <s v="4 Mile-Work"/>
    <n v="5.8087938684953651"/>
    <n v="161"/>
    <s v="Warm"/>
    <s v="Out: 20.53.82(155) Back: 20.26.02(167)"/>
    <d v="1899-12-30T04:30:37"/>
    <d v="1899-12-30T02:15:19"/>
    <m/>
    <n v="0"/>
    <n v="0"/>
    <d v="1899-12-30T04:30:37"/>
    <d v="1899-12-30T05:23:01"/>
    <d v="1899-12-30T02:15:19"/>
    <d v="1899-12-30T02:41:31"/>
    <n v="1801"/>
    <x v="5"/>
    <x v="2"/>
    <x v="38"/>
    <x v="6"/>
    <n v="0"/>
  </r>
  <r>
    <n v="553"/>
    <d v="2006-05-18T00:00:00"/>
    <s v="Thursday"/>
    <x v="2"/>
    <n v="3"/>
    <n v="0"/>
    <n v="32"/>
    <n v="12"/>
    <d v="1899-12-30T00:32:12"/>
    <d v="1899-12-30T00:10:44"/>
    <s v="R200503"/>
    <s v="Columbus Statue"/>
    <n v="5.5900621118012461"/>
    <n v="158"/>
    <s v="Warm"/>
    <m/>
    <d v="1899-12-30T04:41:13"/>
    <d v="1899-12-30T02:20:36"/>
    <m/>
    <n v="0"/>
    <n v="0"/>
    <d v="1899-12-30T04:41:13"/>
    <d v="1899-12-30T05:33:37"/>
    <d v="1899-12-30T02:20:36"/>
    <d v="1899-12-30T02:46:48"/>
    <n v="2089"/>
    <x v="5"/>
    <x v="2"/>
    <x v="38"/>
    <x v="6"/>
    <n v="0"/>
  </r>
  <r>
    <n v="554"/>
    <d v="2006-05-22T00:00:00"/>
    <s v="Monday"/>
    <x v="1"/>
    <n v="1.5"/>
    <n v="0"/>
    <n v="15"/>
    <n v="0"/>
    <d v="1899-12-30T00:15:00"/>
    <d v="1899-12-30T00:10:00"/>
    <s v="Other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3"/>
  </r>
  <r>
    <n v="555"/>
    <d v="2006-05-22T00:00:00"/>
    <s v="Monday"/>
    <x v="2"/>
    <n v="4"/>
    <n v="0"/>
    <n v="43"/>
    <n v="0"/>
    <d v="1899-12-30T00:43:00"/>
    <d v="1899-12-30T00:10:45"/>
    <s v="R200603"/>
    <s v="Hilton Head"/>
    <n v="5.581395348837213"/>
    <n v="0"/>
    <m/>
    <m/>
    <d v="1899-12-30T04:41:39"/>
    <d v="1899-12-30T02:20:50"/>
    <m/>
    <n v="0"/>
    <n v="0"/>
    <d v="1899-12-30T04:41:39"/>
    <d v="1899-12-30T05:34:03"/>
    <d v="1899-12-30T02:20:50"/>
    <d v="1899-12-30T02:47:02"/>
    <n v="2094"/>
    <x v="5"/>
    <x v="2"/>
    <x v="38"/>
    <x v="7"/>
    <n v="0"/>
  </r>
  <r>
    <n v="556"/>
    <d v="2006-05-23T00:00:00"/>
    <s v="Tuesday"/>
    <x v="1"/>
    <n v="0.75"/>
    <n v="0"/>
    <n v="4"/>
    <n v="0"/>
    <d v="1899-12-30T00:04:00"/>
    <d v="1899-12-30T00:05:20"/>
    <s v="Other"/>
    <s v="N/A"/>
    <n v="11.250000000000009"/>
    <n v="0"/>
    <m/>
    <m/>
    <d v="1899-12-30T09:57:20"/>
    <d v="1899-12-30T04:58:40"/>
    <m/>
    <n v="0"/>
    <n v="0"/>
    <d v="1899-12-30T02:19:44"/>
    <d v="1899-12-30T03:12:08"/>
    <d v="1899-12-30T01:09:52"/>
    <d v="1899-12-30T01:36:04"/>
    <n v="752"/>
    <x v="5"/>
    <x v="2"/>
    <x v="38"/>
    <x v="7"/>
    <n v="0"/>
  </r>
  <r>
    <n v="557"/>
    <d v="2006-05-23T00:00:00"/>
    <s v="Tuesday"/>
    <x v="2"/>
    <n v="0.75"/>
    <n v="0"/>
    <n v="8"/>
    <n v="8"/>
    <d v="1899-12-30T00:08:08"/>
    <d v="1899-12-30T00:10:51"/>
    <s v="R200603"/>
    <s v="Hilton Head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2"/>
    <x v="38"/>
    <x v="7"/>
    <n v="0"/>
  </r>
  <r>
    <n v="558"/>
    <d v="2006-05-24T00:00:00"/>
    <s v="Wednesday"/>
    <x v="1"/>
    <n v="1.5"/>
    <n v="0"/>
    <n v="15"/>
    <n v="0"/>
    <d v="1899-12-30T00:15:00"/>
    <d v="1899-12-30T00:10:00"/>
    <s v="Other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0"/>
  </r>
  <r>
    <n v="559"/>
    <d v="2006-05-24T00:00:00"/>
    <s v="Wednesday"/>
    <x v="2"/>
    <n v="4"/>
    <n v="0"/>
    <n v="40"/>
    <n v="43"/>
    <d v="1899-12-30T00:40:43"/>
    <d v="1899-12-30T00:10:11"/>
    <s v="R200603"/>
    <s v="Hilton Head"/>
    <n v="5.8943921408104831"/>
    <n v="0"/>
    <m/>
    <m/>
    <d v="1899-12-30T04:26:42"/>
    <d v="1899-12-30T02:13:21"/>
    <m/>
    <n v="0"/>
    <n v="0"/>
    <d v="1899-12-30T04:26:42"/>
    <d v="1899-12-30T05:19:06"/>
    <d v="1899-12-30T02:13:21"/>
    <d v="1899-12-30T02:39:33"/>
    <n v="1683"/>
    <x v="5"/>
    <x v="2"/>
    <x v="38"/>
    <x v="7"/>
    <n v="0"/>
  </r>
  <r>
    <n v="560"/>
    <d v="2006-05-25T00:00:00"/>
    <s v="Thursday"/>
    <x v="1"/>
    <n v="10"/>
    <n v="1"/>
    <n v="0"/>
    <n v="0"/>
    <d v="1899-12-30T01:00:00"/>
    <d v="1899-12-30T00:06:00"/>
    <s v="Other"/>
    <s v="Hilton Head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5"/>
    <x v="2"/>
    <x v="38"/>
    <x v="7"/>
    <n v="0"/>
  </r>
  <r>
    <n v="561"/>
    <d v="2006-05-26T00:00:00"/>
    <s v="Friday"/>
    <x v="1"/>
    <n v="1.5"/>
    <n v="0"/>
    <n v="15"/>
    <n v="0"/>
    <d v="1899-12-30T00:15:00"/>
    <d v="1899-12-30T00:10:00"/>
    <s v="Other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0"/>
  </r>
  <r>
    <n v="562"/>
    <d v="2006-05-27T00:00:00"/>
    <s v="Saturday"/>
    <x v="1"/>
    <n v="1.5"/>
    <n v="0"/>
    <n v="15"/>
    <n v="0"/>
    <d v="1899-12-30T00:15:00"/>
    <d v="1899-12-30T00:10:00"/>
    <s v="Other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0"/>
  </r>
  <r>
    <n v="563"/>
    <d v="2006-05-29T00:00:00"/>
    <s v="Monday"/>
    <x v="0"/>
    <n v="0.5"/>
    <n v="0"/>
    <n v="20"/>
    <n v="0"/>
    <d v="1899-12-30T00:20:00"/>
    <d v="1899-12-30T00:40:00"/>
    <s v="Lake    "/>
    <s v="10 Min Out and 10 ba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2"/>
    <x v="38"/>
    <x v="8"/>
    <n v="1"/>
  </r>
  <r>
    <n v="564"/>
    <d v="2006-05-29T00:00:00"/>
    <s v="Monday"/>
    <x v="1"/>
    <n v="10.5"/>
    <n v="0"/>
    <n v="38"/>
    <n v="20"/>
    <d v="1899-12-30T00:38:20"/>
    <d v="1899-12-30T00:03:39"/>
    <s v="Other"/>
    <s v="Griskus Sprint"/>
    <n v="16.434782608695663"/>
    <n v="0"/>
    <m/>
    <m/>
    <d v="1899-12-30T06:48:53"/>
    <d v="1899-12-30T03:24:27"/>
    <m/>
    <n v="0"/>
    <n v="0"/>
    <d v="1899-12-30T01:35:39"/>
    <d v="1899-12-30T02:28:03"/>
    <d v="1899-12-30T00:47:50"/>
    <d v="1899-12-30T01:14:02"/>
    <n v="349"/>
    <x v="5"/>
    <x v="2"/>
    <x v="38"/>
    <x v="8"/>
    <n v="0"/>
  </r>
  <r>
    <n v="565"/>
    <d v="2006-05-30T00:00:00"/>
    <s v="Tuesday"/>
    <x v="2"/>
    <n v="4"/>
    <n v="0"/>
    <n v="43"/>
    <n v="46"/>
    <d v="1899-12-30T00:43:46"/>
    <d v="1899-12-30T00:10:56"/>
    <s v="R200503"/>
    <s v="4 Mile-Work"/>
    <n v="5.4836252856054877"/>
    <n v="0"/>
    <s v="Hot"/>
    <s v="Out: 21.26.17 Back: 22.20.46"/>
    <d v="1899-12-30T04:46:40"/>
    <d v="1899-12-30T02:23:20"/>
    <m/>
    <n v="0"/>
    <n v="0"/>
    <d v="1899-12-30T04:46:40"/>
    <d v="1899-12-30T05:39:04"/>
    <d v="1899-12-30T02:23:20"/>
    <d v="1899-12-30T02:49:32"/>
    <n v="2221"/>
    <x v="5"/>
    <x v="2"/>
    <x v="38"/>
    <x v="8"/>
    <n v="0"/>
  </r>
  <r>
    <n v="566"/>
    <d v="2006-05-31T00:00:00"/>
    <s v="Wednesday"/>
    <x v="2"/>
    <n v="3.5"/>
    <n v="0"/>
    <n v="38"/>
    <n v="36"/>
    <d v="1899-12-30T00:38:36"/>
    <d v="1899-12-30T00:11:02"/>
    <s v="R200602"/>
    <s v="PT Barnum Out and Back"/>
    <n v="5.440414507772025"/>
    <n v="147"/>
    <s v="Warm"/>
    <s v="Out: 19.21.52(141) Back: 19.15.11(153)"/>
    <d v="1899-12-30T04:48:57"/>
    <d v="1899-12-30T02:24:28"/>
    <m/>
    <n v="0"/>
    <n v="0"/>
    <d v="1899-12-30T04:48:57"/>
    <d v="1899-12-30T05:41:21"/>
    <d v="1899-12-30T02:24:28"/>
    <d v="1899-12-30T02:50:40"/>
    <n v="2267"/>
    <x v="5"/>
    <x v="2"/>
    <x v="38"/>
    <x v="8"/>
    <n v="0"/>
  </r>
  <r>
    <n v="567"/>
    <d v="2006-06-01T00:00:00"/>
    <s v="Thursday"/>
    <x v="2"/>
    <n v="3.5"/>
    <n v="0"/>
    <n v="35"/>
    <n v="37"/>
    <d v="1899-12-30T00:35:37"/>
    <d v="1899-12-30T00:10:11"/>
    <s v="R200602"/>
    <s v="PT Barnum Out and Back"/>
    <n v="5.8961160505381418"/>
    <n v="150"/>
    <s v="Hot &amp; Humid"/>
    <s v="Out: 17.42.19(135) Back: 17.55.63(165)"/>
    <d v="1899-12-30T04:26:37"/>
    <d v="1899-12-30T02:13:18"/>
    <m/>
    <n v="0"/>
    <n v="0"/>
    <d v="1899-12-30T04:26:37"/>
    <d v="1899-12-30T05:19:01"/>
    <d v="1899-12-30T02:13:18"/>
    <d v="1899-12-30T02:39:30"/>
    <n v="1679"/>
    <x v="5"/>
    <x v="3"/>
    <x v="39"/>
    <x v="8"/>
    <n v="0"/>
  </r>
  <r>
    <n v="568"/>
    <d v="2006-06-02T00:00:00"/>
    <s v="Friday"/>
    <x v="2"/>
    <n v="4.4000000000000004"/>
    <n v="0"/>
    <n v="50"/>
    <n v="42"/>
    <d v="1899-12-30T00:50:42"/>
    <d v="1899-12-30T00:11:31"/>
    <s v="R200602"/>
    <s v="Beach Loop"/>
    <n v="5.2071005917159807"/>
    <n v="148"/>
    <s v="Hot &amp; Humid"/>
    <s v="Walked "/>
    <d v="1899-12-30T05:01:54"/>
    <d v="1899-12-30T02:30:57"/>
    <m/>
    <n v="0"/>
    <n v="0"/>
    <d v="1899-12-30T05:01:54"/>
    <d v="1899-12-30T05:54:18"/>
    <d v="1899-12-30T02:30:57"/>
    <d v="1899-12-30T02:57:09"/>
    <n v="2523"/>
    <x v="5"/>
    <x v="3"/>
    <x v="39"/>
    <x v="8"/>
    <n v="0"/>
  </r>
  <r>
    <n v="569"/>
    <d v="2006-06-04T00:00:00"/>
    <s v="Sunday"/>
    <x v="0"/>
    <n v="0.5"/>
    <n v="0"/>
    <n v="19"/>
    <n v="56"/>
    <d v="1899-12-30T00:19:56"/>
    <d v="1899-12-30T00:39:52"/>
    <s v="Lake    "/>
    <s v="Dock &amp; More"/>
    <n v="1.5050167224080278"/>
    <n v="0"/>
    <m/>
    <s v="10:06:82 Dock2Dock "/>
    <d v="1899-12-30T01:35:41"/>
    <d v="1899-12-30T00:47:50"/>
    <m/>
    <n v="0"/>
    <n v="0"/>
    <d v="1899-12-30T17:24:30"/>
    <d v="1899-12-30T18:16:54"/>
    <d v="1899-12-30T08:42:15"/>
    <d v="1899-12-30T09:08:27"/>
    <n v="3415"/>
    <x v="5"/>
    <x v="3"/>
    <x v="39"/>
    <x v="9"/>
    <n v="1"/>
  </r>
  <r>
    <n v="570"/>
    <d v="2006-06-05T00:00:00"/>
    <s v="Monday"/>
    <x v="0"/>
    <n v="0.25"/>
    <n v="0"/>
    <n v="9"/>
    <n v="31"/>
    <d v="1899-12-30T00:09:31"/>
    <d v="1899-12-30T00:38:04"/>
    <s v="Lake    "/>
    <s v="Dock2Dock"/>
    <n v="1.5761821366024529"/>
    <n v="0"/>
    <s v="cold"/>
    <m/>
    <d v="1899-12-30T01:31:22"/>
    <d v="1899-12-30T00:45:41"/>
    <m/>
    <n v="0"/>
    <n v="0"/>
    <d v="1899-12-30T16:37:21"/>
    <d v="1899-12-30T17:29:45"/>
    <d v="1899-12-30T08:18:40"/>
    <d v="1899-12-30T08:44:52"/>
    <n v="3371"/>
    <x v="5"/>
    <x v="3"/>
    <x v="39"/>
    <x v="9"/>
    <n v="0"/>
  </r>
  <r>
    <n v="571"/>
    <d v="2006-06-05T00:00:00"/>
    <s v="Monday"/>
    <x v="2"/>
    <n v="4.4000000000000004"/>
    <n v="0"/>
    <n v="44"/>
    <n v="57"/>
    <d v="1899-12-30T00:44:57"/>
    <d v="1899-12-30T00:10:13"/>
    <s v="R200602"/>
    <s v="Beach Loop"/>
    <n v="5.8731924360400489"/>
    <n v="158"/>
    <s v="Cool"/>
    <s v="Out: 22.29.36(149) Back: 22.28.26(166)"/>
    <d v="1899-12-30T04:27:39"/>
    <d v="1899-12-30T02:13:50"/>
    <m/>
    <n v="0"/>
    <n v="0"/>
    <d v="1899-12-30T04:27:39"/>
    <d v="1899-12-30T05:20:03"/>
    <d v="1899-12-30T02:13:50"/>
    <d v="1899-12-30T02:40:02"/>
    <n v="1710"/>
    <x v="5"/>
    <x v="3"/>
    <x v="39"/>
    <x v="9"/>
    <n v="0"/>
  </r>
  <r>
    <n v="572"/>
    <d v="2006-06-06T00:00:00"/>
    <s v="Tuesday"/>
    <x v="0"/>
    <n v="0.5"/>
    <n v="0"/>
    <n v="20"/>
    <n v="0"/>
    <d v="1899-12-30T00:20:00"/>
    <d v="1899-12-30T00:40:00"/>
    <s v="Lake    "/>
    <s v="Dock &amp; More"/>
    <n v="1.5000000000000013"/>
    <n v="138"/>
    <m/>
    <s v="Dock2Dock: 9.14.92"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3"/>
    <x v="39"/>
    <x v="9"/>
    <n v="0"/>
  </r>
  <r>
    <n v="573"/>
    <d v="2006-06-06T00:00:00"/>
    <s v="Tuesday"/>
    <x v="2"/>
    <n v="3.5"/>
    <n v="0"/>
    <n v="37"/>
    <n v="53"/>
    <d v="1899-12-30T00:37:53"/>
    <d v="1899-12-30T00:10:49"/>
    <s v="R200603"/>
    <s v="PT Barnum Out and Back"/>
    <n v="5.5433347998240254"/>
    <n v="0"/>
    <s v="Humid"/>
    <m/>
    <d v="1899-12-30T04:43:35"/>
    <d v="1899-12-30T02:21:48"/>
    <m/>
    <n v="0"/>
    <n v="0"/>
    <d v="1899-12-30T04:43:35"/>
    <d v="1899-12-30T05:35:59"/>
    <d v="1899-12-30T02:21:48"/>
    <d v="1899-12-30T02:48:00"/>
    <n v="2149"/>
    <x v="5"/>
    <x v="3"/>
    <x v="39"/>
    <x v="9"/>
    <n v="0"/>
  </r>
  <r>
    <n v="574"/>
    <d v="2006-06-08T00:00:00"/>
    <s v="Thursday"/>
    <x v="1"/>
    <n v="8.08"/>
    <n v="0"/>
    <n v="31"/>
    <n v="22"/>
    <d v="1899-12-30T00:31:22"/>
    <d v="1899-12-30T00:03:53"/>
    <s v="Si"/>
    <s v="Random Around Work"/>
    <n v="15.455897980871427"/>
    <n v="0"/>
    <s v="Cool"/>
    <m/>
    <d v="1899-12-30T07:14:47"/>
    <d v="1899-12-30T03:37:24"/>
    <m/>
    <n v="0"/>
    <n v="0"/>
    <d v="1899-12-30T01:41:43"/>
    <d v="1899-12-30T02:34:07"/>
    <d v="1899-12-30T00:50:51"/>
    <d v="1899-12-30T01:17:03"/>
    <n v="428"/>
    <x v="5"/>
    <x v="3"/>
    <x v="39"/>
    <x v="9"/>
    <n v="1"/>
  </r>
  <r>
    <n v="575"/>
    <d v="2006-06-09T00:00:00"/>
    <s v="Friday"/>
    <x v="2"/>
    <n v="3"/>
    <n v="0"/>
    <n v="30"/>
    <n v="53"/>
    <d v="1899-12-30T00:30:53"/>
    <d v="1899-12-30T00:10:18"/>
    <s v="R200603"/>
    <s v="Columbus Statue"/>
    <n v="5.8283864004317367"/>
    <n v="0"/>
    <s v="Humid"/>
    <s v="Out: 15.28.63 Back: 15.24.53"/>
    <d v="1899-12-30T04:29:43"/>
    <d v="1899-12-30T02:14:51"/>
    <m/>
    <n v="0"/>
    <n v="0"/>
    <d v="1899-12-30T04:29:43"/>
    <d v="1899-12-30T05:22:07"/>
    <d v="1899-12-30T02:14:51"/>
    <d v="1899-12-30T02:41:03"/>
    <n v="1778"/>
    <x v="5"/>
    <x v="3"/>
    <x v="39"/>
    <x v="9"/>
    <n v="0"/>
  </r>
  <r>
    <n v="576"/>
    <d v="2006-06-11T00:00:00"/>
    <s v="Sunday"/>
    <x v="1"/>
    <n v="18.5"/>
    <n v="1"/>
    <n v="0"/>
    <n v="0"/>
    <d v="1899-12-30T01:00:00"/>
    <d v="1899-12-30T00:03:15"/>
    <s v="B       "/>
    <s v="Bike from UJ's"/>
    <n v="18.500000000000014"/>
    <n v="147"/>
    <s v="Warm"/>
    <s v="After LHRR - Legs were dead"/>
    <d v="1899-12-30T06:03:15"/>
    <d v="1899-12-30T03:01:37"/>
    <m/>
    <n v="0"/>
    <n v="0"/>
    <d v="1899-12-30T01:24:58"/>
    <d v="1899-12-30T02:17:22"/>
    <d v="1899-12-30T00:42:29"/>
    <d v="1899-12-30T01:08:41"/>
    <n v="237"/>
    <x v="5"/>
    <x v="3"/>
    <x v="39"/>
    <x v="10"/>
    <n v="1"/>
  </r>
  <r>
    <n v="577"/>
    <d v="2006-06-11T00:00:00"/>
    <s v="Sunday"/>
    <x v="2"/>
    <n v="7"/>
    <n v="1"/>
    <n v="8"/>
    <n v="45"/>
    <d v="1899-12-30T01:08:45"/>
    <d v="1899-12-30T00:09:49"/>
    <s v="R200603"/>
    <s v="Litchfield RR"/>
    <n v="6.1090909090909147"/>
    <n v="175"/>
    <s v="Warm"/>
    <m/>
    <d v="1899-12-30T04:17:19"/>
    <d v="1899-12-30T02:08:40"/>
    <m/>
    <n v="0"/>
    <n v="0"/>
    <d v="1899-12-30T04:17:19"/>
    <d v="1899-12-30T05:09:43"/>
    <d v="1899-12-30T02:08:40"/>
    <d v="1899-12-30T02:34:52"/>
    <n v="1368"/>
    <x v="5"/>
    <x v="3"/>
    <x v="39"/>
    <x v="10"/>
    <n v="0"/>
  </r>
  <r>
    <n v="578"/>
    <d v="2006-06-13T00:00:00"/>
    <s v="Tuesday"/>
    <x v="2"/>
    <n v="3.1"/>
    <n v="0"/>
    <n v="29"/>
    <n v="27"/>
    <d v="1899-12-30T00:29:27"/>
    <d v="1899-12-30T00:09:30"/>
    <s v="R200603"/>
    <s v="Ron Loop"/>
    <n v="6.3157894736842151"/>
    <n v="0"/>
    <m/>
    <s v="Loop with Mike K."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3"/>
    <x v="39"/>
    <x v="10"/>
    <n v="1"/>
  </r>
  <r>
    <n v="579"/>
    <d v="2006-06-15T00:00:00"/>
    <s v="Thursday"/>
    <x v="1"/>
    <n v="8.6199999999999992"/>
    <n v="0"/>
    <n v="44"/>
    <n v="46"/>
    <d v="1899-12-30T00:44:46"/>
    <d v="1899-12-30T00:05:12"/>
    <s v="Si"/>
    <s v="Random Around Work"/>
    <n v="11.553239017125847"/>
    <n v="0"/>
    <s v="Warm"/>
    <s v="Bike with Ron-slow"/>
    <d v="1899-12-30T09:41:39"/>
    <d v="1899-12-30T04:50:50"/>
    <m/>
    <n v="0"/>
    <n v="0"/>
    <d v="1899-12-30T02:16:04"/>
    <d v="1899-12-30T03:08:28"/>
    <d v="1899-12-30T01:08:02"/>
    <d v="1899-12-30T01:34:14"/>
    <n v="745"/>
    <x v="5"/>
    <x v="3"/>
    <x v="39"/>
    <x v="10"/>
    <n v="1"/>
  </r>
  <r>
    <n v="580"/>
    <d v="2006-06-16T00:00:00"/>
    <s v="Friday"/>
    <x v="1"/>
    <n v="9.1999999999999993"/>
    <n v="0"/>
    <n v="37"/>
    <n v="55"/>
    <d v="1899-12-30T00:37:55"/>
    <d v="1899-12-30T00:04:07"/>
    <s v="Si"/>
    <s v="Random Around Work"/>
    <n v="14.558241758241769"/>
    <n v="0"/>
    <s v="Warm &amp; Windy"/>
    <m/>
    <d v="1899-12-30T07:41:36"/>
    <d v="1899-12-30T03:50:48"/>
    <m/>
    <n v="0"/>
    <n v="0"/>
    <d v="1899-12-30T01:47:59"/>
    <d v="1899-12-30T02:40:23"/>
    <d v="1899-12-30T00:53:59"/>
    <d v="1899-12-30T01:20:11"/>
    <n v="541"/>
    <x v="5"/>
    <x v="3"/>
    <x v="39"/>
    <x v="10"/>
    <n v="0"/>
  </r>
  <r>
    <n v="581"/>
    <d v="2006-06-17T00:00:00"/>
    <s v="Saturday"/>
    <x v="0"/>
    <n v="1"/>
    <n v="0"/>
    <n v="36"/>
    <n v="58"/>
    <d v="1899-12-30T00:36:58"/>
    <d v="1899-12-30T00:36:58"/>
    <s v="Lake    "/>
    <s v="Griskus Olympic"/>
    <n v="1.6230838593327332"/>
    <n v="159"/>
    <m/>
    <s v="Includes Runup to Transition"/>
    <d v="1899-12-30T01:28:43"/>
    <d v="1899-12-30T00:44:22"/>
    <m/>
    <n v="0"/>
    <n v="0"/>
    <d v="1899-12-30T16:08:32"/>
    <d v="1899-12-30T17:00:56"/>
    <d v="1899-12-30T08:04:16"/>
    <d v="1899-12-30T08:30:28"/>
    <n v="3346"/>
    <x v="5"/>
    <x v="3"/>
    <x v="39"/>
    <x v="10"/>
    <n v="0"/>
  </r>
  <r>
    <n v="582"/>
    <d v="2006-06-17T00:00:00"/>
    <s v="Saturday"/>
    <x v="1"/>
    <n v="25"/>
    <n v="1"/>
    <n v="29"/>
    <n v="40"/>
    <d v="1899-12-30T01:29:40"/>
    <d v="1899-12-30T00:03:35"/>
    <s v="B       "/>
    <s v="Griskus Olympic"/>
    <n v="16.728624535315998"/>
    <n v="161"/>
    <m/>
    <m/>
    <d v="1899-12-30T06:41:42"/>
    <d v="1899-12-30T03:20:51"/>
    <m/>
    <n v="0"/>
    <n v="0"/>
    <d v="1899-12-30T01:33:58"/>
    <d v="1899-12-30T02:26:22"/>
    <d v="1899-12-30T00:46:59"/>
    <d v="1899-12-30T01:13:11"/>
    <n v="326"/>
    <x v="5"/>
    <x v="3"/>
    <x v="39"/>
    <x v="10"/>
    <n v="0"/>
  </r>
  <r>
    <n v="583"/>
    <d v="2006-06-17T00:00:00"/>
    <s v="Saturday"/>
    <x v="2"/>
    <n v="6.2"/>
    <n v="1"/>
    <n v="7"/>
    <n v="15"/>
    <d v="1899-12-30T01:07:15"/>
    <d v="1899-12-30T00:10:51"/>
    <s v="R200603"/>
    <s v="Griskus Olympic"/>
    <n v="5.5315985130111569"/>
    <n v="165"/>
    <m/>
    <s v="Walked a bit"/>
    <d v="1899-12-30T04:44:11"/>
    <d v="1899-12-30T02:22:06"/>
    <m/>
    <n v="0"/>
    <n v="0"/>
    <d v="1899-12-30T04:44:11"/>
    <d v="1899-12-30T05:36:35"/>
    <d v="1899-12-30T02:22:06"/>
    <d v="1899-12-30T02:48:18"/>
    <n v="2163"/>
    <x v="5"/>
    <x v="3"/>
    <x v="39"/>
    <x v="10"/>
    <n v="0"/>
  </r>
  <r>
    <n v="584"/>
    <d v="2006-06-17T00:00:00"/>
    <s v="Saturday"/>
    <x v="3"/>
    <n v="1"/>
    <n v="0"/>
    <n v="2"/>
    <n v="12"/>
    <d v="1899-12-30T00:02:12"/>
    <d v="1899-12-30T00:02:12"/>
    <s v="R200603"/>
    <s v="Griskus Olympic"/>
    <n v="27.272727272727291"/>
    <n v="165"/>
    <m/>
    <s v="Walked a bit"/>
    <d v="1899-12-30T00:00:00"/>
    <d v="1899-12-30T00:00:00"/>
    <m/>
    <n v="0"/>
    <n v="0"/>
    <d v="1899-12-30T00:57:38"/>
    <d v="1899-12-30T01:50:02"/>
    <d v="1899-12-30T00:28:49"/>
    <d v="1899-12-30T00:55:01"/>
    <n v="18"/>
    <x v="5"/>
    <x v="3"/>
    <x v="39"/>
    <x v="10"/>
    <n v="0"/>
  </r>
  <r>
    <n v="585"/>
    <d v="2006-06-17T00:00:00"/>
    <s v="Saturday"/>
    <x v="4"/>
    <n v="1"/>
    <n v="0"/>
    <n v="0"/>
    <n v="57"/>
    <d v="1899-12-30T00:00:57"/>
    <d v="1899-12-30T00:00:57"/>
    <s v="R200603"/>
    <s v="Griskus Olympic"/>
    <n v="63.157894736842159"/>
    <n v="165"/>
    <m/>
    <s v="Walked a bit"/>
    <d v="1899-12-30T00:00:00"/>
    <d v="1899-12-30T00:00:00"/>
    <m/>
    <n v="0"/>
    <n v="0"/>
    <d v="1899-12-30T00:24:53"/>
    <d v="1899-12-30T01:17:17"/>
    <d v="1899-12-30T00:12:27"/>
    <d v="1899-12-30T00:38:39"/>
    <n v="2"/>
    <x v="5"/>
    <x v="3"/>
    <x v="39"/>
    <x v="10"/>
    <n v="0"/>
  </r>
  <r>
    <n v="586"/>
    <d v="2006-06-19T00:00:00"/>
    <s v="Monday"/>
    <x v="2"/>
    <n v="2.9"/>
    <n v="0"/>
    <n v="29"/>
    <n v="3"/>
    <d v="1899-12-30T00:29:03"/>
    <d v="1899-12-30T00:10:01"/>
    <s v="R200602"/>
    <s v="Cannon"/>
    <n v="5.9896729776247888"/>
    <n v="0"/>
    <s v="Hot &amp; Humid"/>
    <s v="Out: 14.13.21 Back:14.49.97"/>
    <d v="1899-12-30T04:22:27"/>
    <d v="1899-12-30T02:11:14"/>
    <m/>
    <n v="0"/>
    <n v="0"/>
    <d v="1899-12-30T04:22:27"/>
    <d v="1899-12-30T05:14:51"/>
    <d v="1899-12-30T02:11:14"/>
    <d v="1899-12-30T02:37:26"/>
    <n v="1565"/>
    <x v="5"/>
    <x v="3"/>
    <x v="39"/>
    <x v="11"/>
    <n v="1"/>
  </r>
  <r>
    <n v="587"/>
    <d v="2006-06-20T00:00:00"/>
    <s v="Tuesday"/>
    <x v="2"/>
    <n v="2.9"/>
    <n v="0"/>
    <n v="27"/>
    <n v="9"/>
    <d v="1899-12-30T00:27:09"/>
    <d v="1899-12-30T00:09:22"/>
    <s v="R200602"/>
    <s v="Cannon"/>
    <n v="6.4088397790055298"/>
    <n v="152"/>
    <s v="Hot &amp; Humid"/>
    <s v="Out: 13.25.28(147) Back: 13.44.61(157)"/>
    <d v="1899-12-30T04:05:17"/>
    <d v="1899-12-30T02:02:39"/>
    <m/>
    <n v="0"/>
    <n v="0"/>
    <d v="1899-12-30T04:05:17"/>
    <d v="1899-12-30T04:57:41"/>
    <d v="1899-12-30T02:02:39"/>
    <d v="1899-12-30T02:28:51"/>
    <n v="1045"/>
    <x v="5"/>
    <x v="3"/>
    <x v="39"/>
    <x v="11"/>
    <n v="0"/>
  </r>
  <r>
    <n v="588"/>
    <d v="2006-06-21T00:00:00"/>
    <s v="Wednesday"/>
    <x v="0"/>
    <n v="0.25"/>
    <n v="0"/>
    <n v="9"/>
    <n v="54"/>
    <d v="1899-12-30T00:09:54"/>
    <d v="1899-12-30T00:39:36"/>
    <s v="Lake    "/>
    <s v="Dock2Dock"/>
    <n v="1.5151515151515162"/>
    <n v="139"/>
    <m/>
    <m/>
    <d v="1899-12-30T01:35:02"/>
    <d v="1899-12-30T00:47:31"/>
    <m/>
    <n v="0"/>
    <n v="0"/>
    <d v="1899-12-30T17:17:31"/>
    <d v="1899-12-30T18:09:55"/>
    <d v="1899-12-30T08:38:46"/>
    <d v="1899-12-30T09:04:58"/>
    <n v="3412"/>
    <x v="5"/>
    <x v="3"/>
    <x v="39"/>
    <x v="11"/>
    <n v="0"/>
  </r>
  <r>
    <n v="589"/>
    <d v="2006-06-22T00:00:00"/>
    <s v="Thursday"/>
    <x v="1"/>
    <n v="9.33"/>
    <n v="0"/>
    <n v="38"/>
    <n v="41"/>
    <d v="1899-12-30T00:38:41"/>
    <d v="1899-12-30T00:04:09"/>
    <s v="Si"/>
    <s v="Random Around Work"/>
    <n v="14.471348556656624"/>
    <n v="0"/>
    <s v="Hot &amp; Humid"/>
    <m/>
    <d v="1899-12-30T07:44:22"/>
    <d v="1899-12-30T03:52:11"/>
    <m/>
    <n v="0"/>
    <n v="0"/>
    <d v="1899-12-30T01:48:38"/>
    <d v="1899-12-30T02:41:02"/>
    <d v="1899-12-30T00:54:19"/>
    <d v="1899-12-30T01:20:31"/>
    <n v="550"/>
    <x v="5"/>
    <x v="3"/>
    <x v="39"/>
    <x v="11"/>
    <n v="0"/>
  </r>
  <r>
    <n v="590"/>
    <d v="2006-06-23T00:00:00"/>
    <s v="Friday"/>
    <x v="0"/>
    <n v="0.5"/>
    <n v="0"/>
    <n v="17"/>
    <n v="42"/>
    <d v="1899-12-30T00:17:42"/>
    <d v="1899-12-30T00:35:24"/>
    <s v="LWTRI   "/>
    <s v="Lake Waramaug Tri"/>
    <n v="1.6949152542372896"/>
    <n v="156"/>
    <s v="Hot &amp; Humid"/>
    <m/>
    <d v="1899-12-30T01:24:58"/>
    <d v="1899-12-30T00:42:29"/>
    <m/>
    <n v="0"/>
    <n v="0"/>
    <d v="1899-12-30T15:27:29"/>
    <d v="1899-12-30T16:19:53"/>
    <d v="1899-12-30T07:43:44"/>
    <d v="1899-12-30T08:09:56"/>
    <n v="3285"/>
    <x v="5"/>
    <x v="3"/>
    <x v="39"/>
    <x v="11"/>
    <n v="0"/>
  </r>
  <r>
    <n v="591"/>
    <d v="2006-06-23T00:00:00"/>
    <s v="Friday"/>
    <x v="1"/>
    <n v="9.1"/>
    <n v="0"/>
    <n v="29"/>
    <n v="41"/>
    <d v="1899-12-30T00:29:41"/>
    <d v="1899-12-30T00:03:16"/>
    <s v="B       "/>
    <s v="Lake Waramaug Tri"/>
    <n v="18.39416058394162"/>
    <n v="165"/>
    <s v="Hot &amp; Humid"/>
    <m/>
    <d v="1899-12-30T06:05:20"/>
    <d v="1899-12-30T03:02:40"/>
    <m/>
    <n v="0"/>
    <n v="0"/>
    <d v="1899-12-30T01:25:28"/>
    <d v="1899-12-30T02:17:52"/>
    <d v="1899-12-30T00:42:44"/>
    <d v="1899-12-30T01:08:56"/>
    <n v="243"/>
    <x v="5"/>
    <x v="3"/>
    <x v="39"/>
    <x v="11"/>
    <n v="0"/>
  </r>
  <r>
    <n v="592"/>
    <d v="2006-06-23T00:00:00"/>
    <s v="Friday"/>
    <x v="2"/>
    <n v="3.3"/>
    <n v="0"/>
    <n v="34"/>
    <n v="10"/>
    <d v="1899-12-30T00:34:10"/>
    <d v="1899-12-30T00:10:21"/>
    <s v="R200603"/>
    <s v="Lake Waramaug Tri"/>
    <n v="5.7951219512195173"/>
    <n v="168"/>
    <s v="Hot &amp; Humid"/>
    <m/>
    <d v="1899-12-30T04:31:16"/>
    <d v="1899-12-30T02:15:38"/>
    <m/>
    <n v="0"/>
    <n v="0"/>
    <d v="1899-12-30T04:31:16"/>
    <d v="1899-12-30T05:23:40"/>
    <d v="1899-12-30T02:15:38"/>
    <d v="1899-12-30T02:41:50"/>
    <n v="1829"/>
    <x v="5"/>
    <x v="3"/>
    <x v="39"/>
    <x v="11"/>
    <n v="0"/>
  </r>
  <r>
    <n v="593"/>
    <d v="2006-06-26T00:00:00"/>
    <s v="Monday"/>
    <x v="2"/>
    <n v="3"/>
    <n v="0"/>
    <n v="30"/>
    <n v="56"/>
    <d v="1899-12-30T00:30:56"/>
    <d v="1899-12-30T00:10:19"/>
    <s v="R200602"/>
    <s v="Ron Loop"/>
    <n v="5.8189655172413843"/>
    <n v="0"/>
    <s v="Humid &amp; Rain"/>
    <s v="Ran with Ron &amp; Jen"/>
    <d v="1899-12-30T04:30:09"/>
    <d v="1899-12-30T02:15:05"/>
    <m/>
    <n v="0"/>
    <n v="0"/>
    <d v="1899-12-30T04:30:09"/>
    <d v="1899-12-30T05:22:33"/>
    <d v="1899-12-30T02:15:05"/>
    <d v="1899-12-30T02:41:17"/>
    <n v="1792"/>
    <x v="5"/>
    <x v="3"/>
    <x v="39"/>
    <x v="39"/>
    <n v="2"/>
  </r>
  <r>
    <n v="594"/>
    <d v="2006-06-27T00:00:00"/>
    <s v="Tuesday"/>
    <x v="2"/>
    <n v="4"/>
    <n v="0"/>
    <n v="43"/>
    <n v="2"/>
    <d v="1899-12-30T00:43:02"/>
    <d v="1899-12-30T00:10:45"/>
    <s v="R200602"/>
    <s v="4 Mile-Work"/>
    <n v="5.5770720371804847"/>
    <n v="0"/>
    <s v="Hot &amp; Humid"/>
    <m/>
    <d v="1899-12-30T04:41:52"/>
    <d v="1899-12-30T02:20:56"/>
    <m/>
    <n v="0"/>
    <n v="0"/>
    <d v="1899-12-30T04:41:52"/>
    <d v="1899-12-30T05:34:16"/>
    <d v="1899-12-30T02:20:56"/>
    <d v="1899-12-30T02:47:08"/>
    <n v="2108"/>
    <x v="5"/>
    <x v="3"/>
    <x v="39"/>
    <x v="39"/>
    <n v="0"/>
  </r>
  <r>
    <n v="595"/>
    <d v="2006-06-28T00:00:00"/>
    <s v="Wednesday"/>
    <x v="2"/>
    <n v="4"/>
    <n v="0"/>
    <n v="40"/>
    <n v="32"/>
    <d v="1899-12-30T00:40:32"/>
    <d v="1899-12-30T00:10:08"/>
    <s v="R200602"/>
    <s v="4 Mile-Work"/>
    <n v="5.9210526315789522"/>
    <n v="0"/>
    <s v="Hot &amp; Humid"/>
    <s v="ran w/o socks - blister on left heal and right big toe"/>
    <d v="1899-12-30T04:25:30"/>
    <d v="1899-12-30T02:12:45"/>
    <m/>
    <n v="0"/>
    <n v="0"/>
    <d v="1899-12-30T04:25:30"/>
    <d v="1899-12-30T05:17:54"/>
    <d v="1899-12-30T02:12:45"/>
    <d v="1899-12-30T02:38:57"/>
    <n v="1641"/>
    <x v="5"/>
    <x v="3"/>
    <x v="39"/>
    <x v="39"/>
    <n v="0"/>
  </r>
  <r>
    <n v="596"/>
    <d v="2006-06-29T00:00:00"/>
    <s v="Thursday"/>
    <x v="1"/>
    <n v="8.65"/>
    <n v="0"/>
    <n v="34"/>
    <n v="47"/>
    <d v="1899-12-30T00:34:47"/>
    <d v="1899-12-30T00:04:01"/>
    <s v="Si"/>
    <s v="Random Around Work"/>
    <n v="14.920939147101116"/>
    <n v="0"/>
    <s v="Hot &amp; Humid"/>
    <m/>
    <d v="1899-12-30T07:30:22"/>
    <d v="1899-12-30T03:45:11"/>
    <m/>
    <n v="0"/>
    <n v="0"/>
    <d v="1899-12-30T01:45:21"/>
    <d v="1899-12-30T02:37:45"/>
    <d v="1899-12-30T00:52:41"/>
    <d v="1899-12-30T01:18:53"/>
    <n v="502"/>
    <x v="5"/>
    <x v="3"/>
    <x v="39"/>
    <x v="39"/>
    <n v="0"/>
  </r>
  <r>
    <n v="597"/>
    <d v="2006-06-30T00:00:00"/>
    <s v="Friday"/>
    <x v="2"/>
    <n v="5"/>
    <n v="0"/>
    <n v="54"/>
    <n v="3"/>
    <d v="1899-12-30T00:54:03"/>
    <d v="1899-12-30T00:10:49"/>
    <s v="R200603"/>
    <s v="Second Beach"/>
    <n v="5.5504162812210964"/>
    <n v="0"/>
    <s v="Hot"/>
    <m/>
    <d v="1899-12-30T04:43:13"/>
    <d v="1899-12-30T02:21:37"/>
    <m/>
    <n v="0"/>
    <n v="0"/>
    <d v="1899-12-30T04:43:13"/>
    <d v="1899-12-30T05:35:37"/>
    <d v="1899-12-30T02:21:37"/>
    <d v="1899-12-30T02:47:49"/>
    <n v="2138"/>
    <x v="5"/>
    <x v="3"/>
    <x v="39"/>
    <x v="39"/>
    <n v="0"/>
  </r>
  <r>
    <n v="598"/>
    <d v="2006-07-01T00:00:00"/>
    <s v="Saturday"/>
    <x v="0"/>
    <n v="1"/>
    <n v="0"/>
    <n v="38"/>
    <n v="29"/>
    <d v="1899-12-30T00:38:29"/>
    <d v="1899-12-30T00:38:29"/>
    <s v="Lake    "/>
    <s v="20 Mins Out"/>
    <n v="1.559116500649633"/>
    <n v="0"/>
    <m/>
    <s v="Start at stone hous"/>
    <d v="1899-12-30T01:32:22"/>
    <d v="1899-12-30T00:46:11"/>
    <m/>
    <n v="0"/>
    <n v="0"/>
    <d v="1899-12-30T16:48:16"/>
    <d v="1899-12-30T17:40:40"/>
    <d v="1899-12-30T08:24:08"/>
    <d v="1899-12-30T08:50:20"/>
    <n v="3379"/>
    <x v="5"/>
    <x v="0"/>
    <x v="40"/>
    <x v="39"/>
    <n v="0"/>
  </r>
  <r>
    <n v="599"/>
    <d v="2006-07-01T00:00:00"/>
    <s v="Saturday"/>
    <x v="2"/>
    <n v="3.1"/>
    <n v="0"/>
    <n v="26"/>
    <n v="33"/>
    <d v="1899-12-30T00:26:33"/>
    <d v="1899-12-30T00:08:34"/>
    <s v="R200603"/>
    <s v="Griskus Sprint"/>
    <n v="7.0056497175141299"/>
    <n v="0"/>
    <s v="Hot"/>
    <m/>
    <d v="1899-12-30T03:44:23"/>
    <d v="1899-12-30T01:52:12"/>
    <m/>
    <n v="0"/>
    <n v="0"/>
    <d v="1899-12-30T03:44:23"/>
    <d v="1899-12-30T04:36:47"/>
    <d v="1899-12-30T01:52:12"/>
    <d v="1899-12-30T02:18:24"/>
    <n v="838"/>
    <x v="5"/>
    <x v="0"/>
    <x v="40"/>
    <x v="39"/>
    <n v="0"/>
  </r>
  <r>
    <n v="600"/>
    <d v="2006-07-02T00:00:00"/>
    <s v="Sunday"/>
    <x v="1"/>
    <n v="45"/>
    <n v="3"/>
    <n v="2"/>
    <n v="7"/>
    <d v="1899-12-30T03:02:07"/>
    <d v="1899-12-30T00:04:03"/>
    <s v="B       "/>
    <s v="Lake House-&gt;Rt 64--&gt;Rt 47--&gt;Rt 202--&gt;Rt 61--&gt;Lake House"/>
    <n v="14.825661206186522"/>
    <n v="0"/>
    <s v="Hot"/>
    <s v="Hilly"/>
    <d v="1899-12-30T07:33:16"/>
    <d v="1899-12-30T03:46:38"/>
    <m/>
    <n v="0"/>
    <n v="0"/>
    <d v="1899-12-30T01:46:02"/>
    <d v="1899-12-30T02:38:26"/>
    <d v="1899-12-30T00:53:01"/>
    <d v="1899-12-30T01:19:13"/>
    <n v="513"/>
    <x v="5"/>
    <x v="0"/>
    <x v="40"/>
    <x v="40"/>
    <n v="0"/>
  </r>
  <r>
    <n v="601"/>
    <d v="2006-07-05T00:00:00"/>
    <s v="Wednesday"/>
    <x v="0"/>
    <n v="0.25"/>
    <n v="0"/>
    <n v="11"/>
    <n v="35"/>
    <d v="1899-12-30T00:11:35"/>
    <d v="1899-12-30T00:46:20"/>
    <s v="Lake    "/>
    <s v="Dock2Dock"/>
    <n v="1.2949640287769795"/>
    <n v="0"/>
    <m/>
    <s v="Swam without wetsuit and googles were leaking"/>
    <d v="1899-12-30T01:51:12"/>
    <d v="1899-12-30T00:55:36"/>
    <m/>
    <n v="0"/>
    <n v="0"/>
    <d v="1899-12-30T20:13:56"/>
    <d v="1899-12-30T21:06:20"/>
    <d v="1899-12-30T10:06:58"/>
    <d v="1899-12-30T10:33:10"/>
    <n v="3499"/>
    <x v="5"/>
    <x v="0"/>
    <x v="40"/>
    <x v="40"/>
    <n v="2"/>
  </r>
  <r>
    <n v="602"/>
    <d v="2006-07-05T00:00:00"/>
    <s v="Wednesday"/>
    <x v="2"/>
    <n v="3.1"/>
    <n v="0"/>
    <n v="31"/>
    <n v="25"/>
    <d v="1899-12-30T00:31:25"/>
    <d v="1899-12-30T00:10:08"/>
    <s v="R200603"/>
    <s v="Random Work Loop"/>
    <n v="5.9204244031830289"/>
    <n v="0"/>
    <s v="Hot &amp; Humid"/>
    <s v="Ran to Cannon an on way back met up with Jen and Luisa and went back to cannon"/>
    <d v="1899-12-30T04:25:31"/>
    <d v="1899-12-30T02:12:46"/>
    <m/>
    <n v="0"/>
    <n v="0"/>
    <d v="1899-12-30T04:25:31"/>
    <d v="1899-12-30T05:17:55"/>
    <d v="1899-12-30T02:12:46"/>
    <d v="1899-12-30T02:38:58"/>
    <n v="1645"/>
    <x v="5"/>
    <x v="0"/>
    <x v="40"/>
    <x v="40"/>
    <n v="0"/>
  </r>
  <r>
    <n v="603"/>
    <d v="2006-07-06T00:00:00"/>
    <s v="Thursday"/>
    <x v="2"/>
    <n v="2.9"/>
    <n v="0"/>
    <n v="24"/>
    <n v="18"/>
    <d v="1899-12-30T00:24:18"/>
    <d v="1899-12-30T00:08:23"/>
    <s v="R200603"/>
    <s v="Cannon"/>
    <n v="7.160493827160499"/>
    <n v="0"/>
    <s v="Hot"/>
    <m/>
    <d v="1899-12-30T03:39:32"/>
    <d v="1899-12-30T01:49:46"/>
    <m/>
    <n v="0"/>
    <n v="0"/>
    <d v="1899-12-30T03:39:32"/>
    <d v="1899-12-30T04:31:56"/>
    <d v="1899-12-30T01:49:46"/>
    <d v="1899-12-30T02:15:58"/>
    <n v="819"/>
    <x v="5"/>
    <x v="0"/>
    <x v="40"/>
    <x v="40"/>
    <n v="0"/>
  </r>
  <r>
    <n v="604"/>
    <d v="2006-07-07T00:00:00"/>
    <s v="Friday"/>
    <x v="2"/>
    <n v="5"/>
    <n v="0"/>
    <n v="51"/>
    <n v="25"/>
    <d v="1899-12-30T00:51:25"/>
    <d v="1899-12-30T00:10:17"/>
    <s v="R200603"/>
    <s v="Second Beach"/>
    <n v="5.8346839546191296"/>
    <n v="0"/>
    <s v="Hot &amp; Humid"/>
    <s v="Out: 25.41.68 Back: 25.43.16"/>
    <d v="1899-12-30T04:29:25"/>
    <d v="1899-12-30T02:14:43"/>
    <m/>
    <n v="0"/>
    <n v="0"/>
    <d v="1899-12-30T04:29:25"/>
    <d v="1899-12-30T05:21:49"/>
    <d v="1899-12-30T02:14:43"/>
    <d v="1899-12-30T02:40:55"/>
    <n v="1769"/>
    <x v="5"/>
    <x v="0"/>
    <x v="40"/>
    <x v="40"/>
    <n v="0"/>
  </r>
  <r>
    <n v="605"/>
    <d v="2006-07-09T00:00:00"/>
    <s v="Sunday"/>
    <x v="5"/>
    <n v="3"/>
    <n v="1"/>
    <n v="15"/>
    <n v="0"/>
    <d v="1899-12-30T01:15:00"/>
    <d v="1899-12-30T00:25:00"/>
    <s v="R200503"/>
    <s v="Fun with the Kids on Bike Path"/>
    <n v="2.4000000000000017"/>
    <n v="0"/>
    <s v="Hot &amp; Humid"/>
    <s v="Ran with Connor while he was on Bike"/>
    <d v="1899-12-30T00:00:00"/>
    <d v="1899-12-30T00:00:00"/>
    <m/>
    <n v="0"/>
    <n v="0"/>
    <d v="1899-12-30T10:55:00"/>
    <d v="1899-12-30T11:47:24"/>
    <d v="1899-12-30T05:27:30"/>
    <d v="1899-12-30T05:53:42"/>
    <n v="3120"/>
    <x v="5"/>
    <x v="0"/>
    <x v="40"/>
    <x v="0"/>
    <n v="1"/>
  </r>
  <r>
    <n v="606"/>
    <d v="2006-07-12T00:00:00"/>
    <s v="Wednesday"/>
    <x v="0"/>
    <n v="0.5"/>
    <n v="0"/>
    <n v="18"/>
    <n v="4"/>
    <d v="1899-12-30T00:18:04"/>
    <d v="1899-12-30T00:36:08"/>
    <s v="Lake    "/>
    <s v="Griskus Sprint"/>
    <n v="1.6605166051660529"/>
    <n v="0"/>
    <s v="Hot &amp; Humid"/>
    <m/>
    <d v="1899-12-30T01:26:43"/>
    <d v="1899-12-30T00:43:22"/>
    <m/>
    <n v="0"/>
    <n v="0"/>
    <d v="1899-12-30T15:46:42"/>
    <d v="1899-12-30T16:39:06"/>
    <d v="1899-12-30T07:53:21"/>
    <d v="1899-12-30T08:19:33"/>
    <n v="3314"/>
    <x v="5"/>
    <x v="0"/>
    <x v="40"/>
    <x v="0"/>
    <n v="2"/>
  </r>
  <r>
    <n v="607"/>
    <d v="2006-07-12T00:00:00"/>
    <s v="Wednesday"/>
    <x v="1"/>
    <n v="10.5"/>
    <n v="0"/>
    <n v="36"/>
    <n v="31"/>
    <d v="1899-12-30T00:36:31"/>
    <d v="1899-12-30T00:03:29"/>
    <s v="B       "/>
    <s v="Griskus Sprint"/>
    <n v="17.252396166134197"/>
    <n v="0"/>
    <s v="Hot &amp; Humid"/>
    <m/>
    <d v="1899-12-30T06:29:31"/>
    <d v="1899-12-30T03:14:45"/>
    <m/>
    <n v="0"/>
    <n v="0"/>
    <d v="1899-12-30T01:31:07"/>
    <d v="1899-12-30T02:23:31"/>
    <d v="1899-12-30T00:45:34"/>
    <d v="1899-12-30T01:11:46"/>
    <n v="287"/>
    <x v="5"/>
    <x v="0"/>
    <x v="40"/>
    <x v="0"/>
    <n v="0"/>
  </r>
  <r>
    <n v="608"/>
    <d v="2006-07-12T00:00:00"/>
    <s v="Wednesday"/>
    <x v="2"/>
    <n v="3.1"/>
    <n v="0"/>
    <n v="30"/>
    <n v="34"/>
    <d v="1899-12-30T00:30:34"/>
    <d v="1899-12-30T00:09:52"/>
    <s v="R200603"/>
    <s v="Griskus Sprint"/>
    <n v="6.0850599781897534"/>
    <n v="0"/>
    <s v="Hot &amp; Humid"/>
    <m/>
    <d v="1899-12-30T04:18:20"/>
    <d v="1899-12-30T02:09:10"/>
    <m/>
    <n v="0"/>
    <n v="0"/>
    <d v="1899-12-30T04:18:20"/>
    <d v="1899-12-30T05:10:44"/>
    <d v="1899-12-30T02:09:10"/>
    <d v="1899-12-30T02:35:22"/>
    <n v="1410"/>
    <x v="5"/>
    <x v="0"/>
    <x v="40"/>
    <x v="0"/>
    <n v="0"/>
  </r>
  <r>
    <n v="609"/>
    <d v="2006-07-12T00:00:00"/>
    <d v="2006-07-12T00:00:00"/>
    <x v="3"/>
    <n v="1"/>
    <n v="0"/>
    <n v="2"/>
    <n v="13"/>
    <d v="1899-12-30T00:02:13"/>
    <d v="1899-12-30T00:02:13"/>
    <s v="unk"/>
    <s v="Griskus Sprint"/>
    <n v="27.067669172932352"/>
    <n v="0"/>
    <m/>
    <m/>
    <d v="1899-12-30T00:00:00"/>
    <d v="1899-12-30T00:00:00"/>
    <m/>
    <n v="0"/>
    <n v="0"/>
    <d v="1899-12-30T00:58:05"/>
    <d v="1899-12-30T01:50:29"/>
    <d v="1899-12-30T00:29:02"/>
    <d v="1899-12-30T00:55:14"/>
    <n v="19"/>
    <x v="5"/>
    <x v="0"/>
    <x v="40"/>
    <x v="0"/>
    <n v="0"/>
  </r>
  <r>
    <n v="610"/>
    <d v="2006-07-14T00:00:00"/>
    <s v="Friday"/>
    <x v="2"/>
    <n v="4"/>
    <n v="0"/>
    <n v="40"/>
    <n v="40"/>
    <d v="1899-12-30T00:40:40"/>
    <d v="1899-12-30T00:10:10"/>
    <s v="R200602"/>
    <s v="4 Mile-Work"/>
    <n v="5.9016393442623007"/>
    <n v="0"/>
    <s v="Hot"/>
    <m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0"/>
    <x v="40"/>
    <x v="0"/>
    <n v="1"/>
  </r>
  <r>
    <n v="611"/>
    <d v="2006-07-17T00:00:00"/>
    <s v="Monday"/>
    <x v="2"/>
    <n v="2.9"/>
    <n v="0"/>
    <n v="30"/>
    <n v="30"/>
    <d v="1899-12-30T00:30:30"/>
    <d v="1899-12-30T00:10:31"/>
    <s v="R200602"/>
    <s v="Cannon"/>
    <n v="5.7049180327868907"/>
    <n v="0"/>
    <s v="Hot &amp; Humid"/>
    <s v="Weather warning from the heat.  Went outside anyway"/>
    <d v="1899-12-30T04:35:33"/>
    <d v="1899-12-30T02:17:47"/>
    <m/>
    <n v="0"/>
    <n v="0"/>
    <d v="1899-12-30T04:35:33"/>
    <d v="1899-12-30T05:27:57"/>
    <d v="1899-12-30T02:17:47"/>
    <d v="1899-12-30T02:43:59"/>
    <n v="1956"/>
    <x v="5"/>
    <x v="0"/>
    <x v="40"/>
    <x v="12"/>
    <n v="2"/>
  </r>
  <r>
    <n v="612"/>
    <d v="2006-07-18T00:00:00"/>
    <s v="Tuesday"/>
    <x v="1"/>
    <n v="7.5"/>
    <n v="0"/>
    <n v="32"/>
    <n v="32"/>
    <d v="1899-12-30T00:32:32"/>
    <d v="1899-12-30T00:04:20"/>
    <s v="Si"/>
    <s v="Mossman Loop "/>
    <n v="13.831967213114766"/>
    <n v="0"/>
    <s v="Hot &amp; Humid"/>
    <s v="Same weather as yesterday"/>
    <d v="1899-12-30T08:05:50"/>
    <d v="1899-12-30T04:02:55"/>
    <m/>
    <n v="0"/>
    <n v="0"/>
    <d v="1899-12-30T01:53:39"/>
    <d v="1899-12-30T02:46:03"/>
    <d v="1899-12-30T00:56:49"/>
    <d v="1899-12-30T01:23:02"/>
    <n v="606"/>
    <x v="5"/>
    <x v="0"/>
    <x v="40"/>
    <x v="12"/>
    <n v="0"/>
  </r>
  <r>
    <n v="613"/>
    <d v="2006-07-19T00:00:00"/>
    <s v="Wednesday"/>
    <x v="2"/>
    <n v="9.0020000000000007"/>
    <n v="1"/>
    <n v="41"/>
    <n v="41"/>
    <d v="1899-12-30T01:41:41"/>
    <d v="1899-12-30T00:11:18"/>
    <s v="R200603"/>
    <s v="Middlebury Bike Path"/>
    <n v="5.3117849532863524"/>
    <n v="0"/>
    <s v="Hot &amp; Humid"/>
    <s v="Splits: 9.24.72 + 10.42.61 + 10.46.19 + 10.46.19 + 10.49.75 + 10.35.48 + 12.11.87 + 13.26.84 + 12.51.14"/>
    <d v="1899-12-30T04:55:57"/>
    <d v="1899-12-30T02:27:58"/>
    <m/>
    <n v="0"/>
    <n v="0"/>
    <d v="1899-12-30T04:55:57"/>
    <d v="1899-12-30T05:48:21"/>
    <d v="1899-12-30T02:27:58"/>
    <d v="1899-12-30T02:54:10"/>
    <n v="2410"/>
    <x v="5"/>
    <x v="0"/>
    <x v="40"/>
    <x v="12"/>
    <n v="0"/>
  </r>
  <r>
    <n v="614"/>
    <d v="2006-07-20T00:00:00"/>
    <s v="Thursday"/>
    <x v="1"/>
    <n v="40"/>
    <n v="2"/>
    <n v="38"/>
    <n v="38"/>
    <d v="1899-12-30T02:38:38"/>
    <d v="1899-12-30T00:03:58"/>
    <s v="B       "/>
    <s v="UJ+ &amp; Back"/>
    <n v="15.12922882958606"/>
    <n v="0"/>
    <s v="Hot &amp; Humid"/>
    <s v="Splits: 1:23.55 + 1:14.22 "/>
    <d v="1899-12-30T07:24:10"/>
    <d v="1899-12-30T03:42:05"/>
    <m/>
    <n v="0"/>
    <n v="0"/>
    <d v="1899-12-30T01:43:54"/>
    <d v="1899-12-30T02:36:18"/>
    <d v="1899-12-30T00:51:57"/>
    <d v="1899-12-30T01:18:09"/>
    <n v="459"/>
    <x v="5"/>
    <x v="0"/>
    <x v="40"/>
    <x v="12"/>
    <n v="0"/>
  </r>
  <r>
    <n v="615"/>
    <d v="2006-07-30T00:00:00"/>
    <s v="Sunday"/>
    <x v="0"/>
    <n v="0.35"/>
    <n v="0"/>
    <n v="15"/>
    <n v="15"/>
    <d v="1899-12-30T00:15:15"/>
    <d v="1899-12-30T00:43:34"/>
    <s v="Lake    "/>
    <s v="Random Lake"/>
    <n v="1.3770491803278699"/>
    <n v="0"/>
    <m/>
    <m/>
    <d v="1899-12-30T01:44:34"/>
    <d v="1899-12-30T00:52:17"/>
    <m/>
    <n v="0"/>
    <n v="0"/>
    <d v="1899-12-30T19:01:34"/>
    <d v="1899-12-30T19:53:58"/>
    <d v="1899-12-30T09:30:47"/>
    <d v="1899-12-30T09:56:59"/>
    <n v="3482"/>
    <x v="5"/>
    <x v="0"/>
    <x v="40"/>
    <x v="14"/>
    <n v="9"/>
  </r>
  <r>
    <n v="616"/>
    <d v="2006-07-31T00:00:00"/>
    <s v="Monday"/>
    <x v="2"/>
    <n v="3.5"/>
    <n v="0"/>
    <n v="39"/>
    <n v="39"/>
    <d v="1899-12-30T00:39:39"/>
    <d v="1899-12-30T00:11:20"/>
    <s v="R200603"/>
    <s v="PT Barnum Out and Back"/>
    <n v="5.2963430012610386"/>
    <n v="0"/>
    <s v="Hot &amp; Humid"/>
    <s v="Walked on Way Back"/>
    <d v="1899-12-30T04:56:49"/>
    <d v="1899-12-30T02:28:24"/>
    <m/>
    <n v="0"/>
    <n v="0"/>
    <d v="1899-12-30T04:56:49"/>
    <d v="1899-12-30T05:49:13"/>
    <d v="1899-12-30T02:28:24"/>
    <d v="1899-12-30T02:54:36"/>
    <n v="2431"/>
    <x v="5"/>
    <x v="0"/>
    <x v="40"/>
    <x v="14"/>
    <n v="0"/>
  </r>
  <r>
    <n v="617"/>
    <d v="2006-08-01T00:00:00"/>
    <s v="Tuesday"/>
    <x v="2"/>
    <n v="3.07"/>
    <n v="0"/>
    <n v="30"/>
    <n v="30"/>
    <d v="1899-12-30T00:30:30"/>
    <d v="1899-12-30T00:09:56"/>
    <s v="R200603"/>
    <s v="Treadmill"/>
    <n v="6.0393442622950868"/>
    <n v="0"/>
    <m/>
    <m/>
    <d v="1899-12-30T04:20:18"/>
    <d v="1899-12-30T02:10:09"/>
    <m/>
    <n v="0"/>
    <n v="0"/>
    <d v="1899-12-30T04:20:18"/>
    <d v="1899-12-30T05:12:42"/>
    <d v="1899-12-30T02:10:09"/>
    <d v="1899-12-30T02:36:21"/>
    <n v="1470"/>
    <x v="5"/>
    <x v="4"/>
    <x v="41"/>
    <x v="14"/>
    <n v="0"/>
  </r>
  <r>
    <n v="618"/>
    <d v="2006-08-02T00:00:00"/>
    <s v="Wednesday"/>
    <x v="0"/>
    <n v="0.25"/>
    <n v="0"/>
    <n v="11"/>
    <n v="11"/>
    <d v="1899-12-30T00:11:11"/>
    <d v="1899-12-30T00:44:44"/>
    <s v="Lake    "/>
    <s v="Dock2Dock"/>
    <n v="1.3412816691505227"/>
    <n v="0"/>
    <m/>
    <s v="No Wetsuit"/>
    <d v="1899-12-30T01:47:22"/>
    <d v="1899-12-30T00:53:41"/>
    <m/>
    <n v="0"/>
    <n v="0"/>
    <d v="1899-12-30T19:32:01"/>
    <d v="1899-12-30T20:24:25"/>
    <d v="1899-12-30T09:46:00"/>
    <d v="1899-12-30T10:12:12"/>
    <n v="3488"/>
    <x v="5"/>
    <x v="4"/>
    <x v="41"/>
    <x v="14"/>
    <n v="0"/>
  </r>
  <r>
    <n v="619"/>
    <d v="2006-08-03T00:00:00"/>
    <s v="Thursday"/>
    <x v="2"/>
    <n v="2.5499999999999998"/>
    <n v="0"/>
    <n v="25"/>
    <n v="25"/>
    <d v="1899-12-30T00:25:25"/>
    <d v="1899-12-30T00:09:58"/>
    <s v="R200603"/>
    <s v="Treadmill"/>
    <n v="6.0196721311475452"/>
    <n v="0"/>
    <m/>
    <m/>
    <d v="1899-12-30T04:21:09"/>
    <d v="1899-12-30T02:10:34"/>
    <m/>
    <n v="0"/>
    <n v="0"/>
    <d v="1899-12-30T04:21:09"/>
    <d v="1899-12-30T05:13:33"/>
    <d v="1899-12-30T02:10:34"/>
    <d v="1899-12-30T02:36:46"/>
    <n v="1495"/>
    <x v="5"/>
    <x v="4"/>
    <x v="41"/>
    <x v="14"/>
    <n v="0"/>
  </r>
  <r>
    <n v="620"/>
    <d v="2006-08-04T00:00:00"/>
    <s v="Friday"/>
    <x v="0"/>
    <n v="0.5"/>
    <n v="0"/>
    <n v="16"/>
    <n v="16"/>
    <d v="1899-12-30T00:16:16"/>
    <d v="1899-12-30T00:32:32"/>
    <s v="BL      "/>
    <s v="Sandy Beach Triathlon"/>
    <n v="1.8442622950819687"/>
    <n v="0"/>
    <m/>
    <m/>
    <d v="1899-12-30T01:18:05"/>
    <d v="1899-12-30T00:39:02"/>
    <m/>
    <n v="0"/>
    <n v="0"/>
    <d v="1899-12-30T14:12:22"/>
    <d v="1899-12-30T15:04:46"/>
    <d v="1899-12-30T07:06:11"/>
    <d v="1899-12-30T07:32:23"/>
    <n v="3185"/>
    <x v="5"/>
    <x v="4"/>
    <x v="41"/>
    <x v="14"/>
    <n v="0"/>
  </r>
  <r>
    <n v="621"/>
    <d v="2006-08-04T00:00:00"/>
    <s v="Friday"/>
    <x v="1"/>
    <n v="10"/>
    <n v="0"/>
    <n v="33"/>
    <n v="33"/>
    <d v="1899-12-30T00:33:33"/>
    <d v="1899-12-30T00:03:21"/>
    <s v="B       "/>
    <s v="Sandy Beach Triathlon"/>
    <n v="17.88375558867364"/>
    <n v="0"/>
    <m/>
    <s v="Includes transition time"/>
    <d v="1899-12-30T06:15:46"/>
    <d v="1899-12-30T03:07:53"/>
    <m/>
    <n v="0"/>
    <n v="0"/>
    <d v="1899-12-30T01:27:54"/>
    <d v="1899-12-30T02:20:18"/>
    <d v="1899-12-30T00:43:57"/>
    <d v="1899-12-30T01:10:09"/>
    <n v="264"/>
    <x v="5"/>
    <x v="4"/>
    <x v="41"/>
    <x v="14"/>
    <n v="0"/>
  </r>
  <r>
    <n v="622"/>
    <d v="2006-08-04T00:00:00"/>
    <s v="Friday"/>
    <x v="2"/>
    <n v="3.1"/>
    <n v="0"/>
    <n v="33"/>
    <n v="33"/>
    <d v="1899-12-30T00:33:33"/>
    <d v="1899-12-30T00:10:49"/>
    <s v="R200603"/>
    <s v="Sandy Beach Triathlon"/>
    <n v="5.5439642324888281"/>
    <n v="0"/>
    <m/>
    <s v="Includes transition time"/>
    <d v="1899-12-30T04:43:33"/>
    <d v="1899-12-30T02:21:47"/>
    <m/>
    <n v="0"/>
    <n v="0"/>
    <d v="1899-12-30T04:43:33"/>
    <d v="1899-12-30T05:35:57"/>
    <d v="1899-12-30T02:21:47"/>
    <d v="1899-12-30T02:47:59"/>
    <n v="2148"/>
    <x v="5"/>
    <x v="4"/>
    <x v="41"/>
    <x v="14"/>
    <n v="0"/>
  </r>
  <r>
    <n v="623"/>
    <d v="2006-08-07T00:00:00"/>
    <s v="Monday"/>
    <x v="2"/>
    <n v="3.5"/>
    <n v="0"/>
    <n v="36"/>
    <n v="36"/>
    <d v="1899-12-30T00:36:36"/>
    <d v="1899-12-30T00:10:27"/>
    <s v="R200503"/>
    <s v="PT Barnum Out and Back"/>
    <n v="5.737704918032791"/>
    <n v="0"/>
    <m/>
    <m/>
    <d v="1899-12-30T04:33:59"/>
    <d v="1899-12-30T02:16:59"/>
    <m/>
    <n v="0"/>
    <n v="0"/>
    <d v="1899-12-30T04:33:59"/>
    <d v="1899-12-30T05:26:23"/>
    <d v="1899-12-30T02:16:59"/>
    <d v="1899-12-30T02:43:11"/>
    <n v="1907"/>
    <x v="5"/>
    <x v="4"/>
    <x v="41"/>
    <x v="15"/>
    <n v="2"/>
  </r>
  <r>
    <n v="624"/>
    <d v="2006-08-08T00:00:00"/>
    <s v="Tuesday"/>
    <x v="1"/>
    <n v="9.6"/>
    <n v="0"/>
    <n v="39"/>
    <n v="39"/>
    <d v="1899-12-30T00:39:39"/>
    <d v="1899-12-30T00:04:08"/>
    <s v="B       "/>
    <s v="Long Meadow to South Street"/>
    <n v="14.527112232030277"/>
    <n v="0"/>
    <m/>
    <m/>
    <d v="1899-12-30T07:42:35"/>
    <d v="1899-12-30T03:51:18"/>
    <m/>
    <n v="0"/>
    <n v="0"/>
    <d v="1899-12-30T01:48:13"/>
    <d v="1899-12-30T02:40:37"/>
    <d v="1899-12-30T00:54:06"/>
    <d v="1899-12-30T01:20:18"/>
    <n v="545"/>
    <x v="5"/>
    <x v="4"/>
    <x v="41"/>
    <x v="15"/>
    <n v="0"/>
  </r>
  <r>
    <n v="625"/>
    <d v="2006-08-08T00:00:00"/>
    <s v="Tuesday"/>
    <x v="2"/>
    <n v="3"/>
    <n v="0"/>
    <n v="33"/>
    <n v="33"/>
    <d v="1899-12-30T00:33:33"/>
    <d v="1899-12-30T00:11:11"/>
    <s v="R200503"/>
    <s v="Columbus Statue"/>
    <n v="5.3651266766020917"/>
    <n v="0"/>
    <s v="Hot"/>
    <s v="Walked a little bit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4"/>
    <x v="41"/>
    <x v="15"/>
    <n v="0"/>
  </r>
  <r>
    <n v="626"/>
    <d v="2006-08-10T00:00:00"/>
    <s v="Thursday"/>
    <x v="1"/>
    <n v="8.75"/>
    <n v="0"/>
    <n v="37"/>
    <n v="37"/>
    <d v="1899-12-30T00:37:37"/>
    <d v="1899-12-30T00:04:18"/>
    <s v="Si"/>
    <s v="Random Around Work"/>
    <n v="13.956579530350034"/>
    <n v="0"/>
    <s v="Hot &amp; Windy"/>
    <m/>
    <d v="1899-12-30T08:01:30"/>
    <d v="1899-12-30T04:00:45"/>
    <m/>
    <n v="0"/>
    <n v="0"/>
    <d v="1899-12-30T01:52:38"/>
    <d v="1899-12-30T02:45:02"/>
    <d v="1899-12-30T00:56:19"/>
    <d v="1899-12-30T01:22:31"/>
    <n v="598"/>
    <x v="5"/>
    <x v="4"/>
    <x v="41"/>
    <x v="15"/>
    <n v="1"/>
  </r>
  <r>
    <n v="627"/>
    <d v="2006-08-10T00:00:00"/>
    <s v="Thursday"/>
    <x v="2"/>
    <n v="8"/>
    <n v="1"/>
    <n v="27"/>
    <n v="27"/>
    <d v="1899-12-30T01:27:27"/>
    <d v="1899-12-30T00:10:56"/>
    <s v="R200603"/>
    <s v="Middlebury Bike Path"/>
    <n v="5.488850771869644"/>
    <n v="0"/>
    <s v="Hot"/>
    <s v="Ran with G Sr."/>
    <d v="1899-12-30T04:46:24"/>
    <d v="1899-12-30T02:23:12"/>
    <m/>
    <n v="0"/>
    <n v="0"/>
    <d v="1899-12-30T04:46:24"/>
    <d v="1899-12-30T05:38:48"/>
    <d v="1899-12-30T02:23:12"/>
    <d v="1899-12-30T02:49:24"/>
    <n v="2216"/>
    <x v="5"/>
    <x v="4"/>
    <x v="41"/>
    <x v="15"/>
    <n v="0"/>
  </r>
  <r>
    <n v="628"/>
    <d v="2006-08-11T00:00:00"/>
    <s v="Friday"/>
    <x v="2"/>
    <n v="2.9"/>
    <n v="0"/>
    <n v="28"/>
    <n v="28"/>
    <d v="1899-12-30T00:28:28"/>
    <d v="1899-12-30T00:09:49"/>
    <s v="R200603"/>
    <s v="Cannon"/>
    <n v="6.1124121779859548"/>
    <n v="0"/>
    <s v="Hot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4"/>
    <x v="41"/>
    <x v="15"/>
    <n v="0"/>
  </r>
  <r>
    <n v="629"/>
    <d v="2006-08-14T00:00:00"/>
    <s v="Monday"/>
    <x v="2"/>
    <n v="2.7"/>
    <n v="0"/>
    <n v="25"/>
    <n v="25"/>
    <d v="1899-12-30T00:25:25"/>
    <d v="1899-12-30T00:09:25"/>
    <s v="R200603"/>
    <s v="Anchor"/>
    <n v="6.3737704918032838"/>
    <n v="0"/>
    <m/>
    <m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x v="41"/>
    <x v="16"/>
    <n v="2"/>
  </r>
  <r>
    <n v="630"/>
    <d v="2006-08-17T00:00:00"/>
    <s v="Thursday"/>
    <x v="1"/>
    <n v="10.5"/>
    <n v="0"/>
    <n v="38"/>
    <n v="38"/>
    <d v="1899-12-30T00:38:38"/>
    <d v="1899-12-30T00:03:41"/>
    <s v="B       "/>
    <s v="Griskus Sprint"/>
    <n v="16.307161345987936"/>
    <n v="0"/>
    <s v="Hot"/>
    <s v="Went out Easy with GSr &amp; UJ"/>
    <d v="1899-12-30T06:52:05"/>
    <d v="1899-12-30T03:26:03"/>
    <m/>
    <n v="0"/>
    <n v="0"/>
    <d v="1899-12-30T01:36:24"/>
    <d v="1899-12-30T02:28:48"/>
    <d v="1899-12-30T00:48:12"/>
    <d v="1899-12-30T01:14:24"/>
    <n v="355"/>
    <x v="5"/>
    <x v="4"/>
    <x v="41"/>
    <x v="16"/>
    <n v="2"/>
  </r>
  <r>
    <n v="631"/>
    <d v="2006-08-17T00:00:00"/>
    <s v="Thursday"/>
    <x v="2"/>
    <n v="2.7"/>
    <n v="0"/>
    <n v="25"/>
    <n v="25"/>
    <d v="1899-12-30T00:25:25"/>
    <d v="1899-12-30T00:09:25"/>
    <s v="R200603"/>
    <s v="Anchor"/>
    <n v="6.3737704918032838"/>
    <n v="156"/>
    <s v="Hot"/>
    <s v="Out: 12.55.28(151) Back: 12.48.39(160)"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x v="41"/>
    <x v="16"/>
    <n v="0"/>
  </r>
  <r>
    <n v="632"/>
    <d v="2006-08-19T00:00:00"/>
    <s v="Saturday"/>
    <x v="1"/>
    <n v="6.85"/>
    <n v="0"/>
    <n v="28"/>
    <n v="28"/>
    <d v="1899-12-30T00:28:28"/>
    <d v="1899-12-30T00:04:09"/>
    <s v="B       "/>
    <s v="Run Course at Timberman 1 loop"/>
    <n v="14.437939110070269"/>
    <n v="125"/>
    <s v="Hot"/>
    <m/>
    <d v="1899-12-30T07:45:26"/>
    <d v="1899-12-30T03:52:43"/>
    <m/>
    <n v="0"/>
    <n v="0"/>
    <d v="1899-12-30T01:48:53"/>
    <d v="1899-12-30T02:41:17"/>
    <d v="1899-12-30T00:54:26"/>
    <d v="1899-12-30T01:20:38"/>
    <n v="558"/>
    <x v="5"/>
    <x v="4"/>
    <x v="41"/>
    <x v="16"/>
    <n v="1"/>
  </r>
  <r>
    <n v="633"/>
    <d v="2006-08-20T00:00:00"/>
    <s v="Sunday"/>
    <x v="0"/>
    <n v="1.2"/>
    <n v="0"/>
    <n v="45"/>
    <n v="45"/>
    <d v="1899-12-30T00:45:45"/>
    <d v="1899-12-30T00:38:07"/>
    <s v="NH      "/>
    <s v="Timberman 1/2 Ironman"/>
    <n v="1.57377049180328"/>
    <n v="154"/>
    <s v="Wavy"/>
    <m/>
    <d v="1899-12-30T01:31:30"/>
    <d v="1899-12-30T00:45:45"/>
    <m/>
    <n v="0"/>
    <n v="0"/>
    <d v="1899-12-30T16:38:52"/>
    <d v="1899-12-30T17:31:17"/>
    <d v="1899-12-30T08:19:26"/>
    <d v="1899-12-30T08:45:38"/>
    <n v="3375"/>
    <x v="5"/>
    <x v="4"/>
    <x v="41"/>
    <x v="17"/>
    <n v="0"/>
  </r>
  <r>
    <n v="634"/>
    <d v="2006-08-20T00:00:00"/>
    <s v="Sunday"/>
    <x v="1"/>
    <n v="56"/>
    <n v="3"/>
    <n v="22"/>
    <n v="22"/>
    <d v="1899-12-30T03:22:22"/>
    <d v="1899-12-30T00:03:37"/>
    <s v="B       "/>
    <s v="Timberman 1/2 Ironman"/>
    <n v="16.603524954702696"/>
    <n v="154"/>
    <s v="Rainy"/>
    <m/>
    <d v="1899-12-30T06:44:44"/>
    <d v="1899-12-30T03:22:22"/>
    <m/>
    <n v="0"/>
    <n v="0"/>
    <d v="1899-12-30T01:34:41"/>
    <d v="1899-12-30T02:27:05"/>
    <d v="1899-12-30T00:47:20"/>
    <d v="1899-12-30T01:13:32"/>
    <n v="335"/>
    <x v="5"/>
    <x v="4"/>
    <x v="41"/>
    <x v="17"/>
    <n v="0"/>
  </r>
  <r>
    <n v="635"/>
    <d v="2006-08-20T00:00:00"/>
    <s v="Sunday"/>
    <x v="2"/>
    <n v="13.1"/>
    <n v="2"/>
    <n v="45"/>
    <n v="45"/>
    <d v="1899-12-30T02:45:45"/>
    <d v="1899-12-30T00:12:39"/>
    <s v="R200603"/>
    <s v="Timberman 1/2 Ironman"/>
    <n v="4.7420814479638036"/>
    <n v="160"/>
    <m/>
    <m/>
    <d v="1899-12-30T05:31:30"/>
    <d v="1899-12-30T02:45:45"/>
    <m/>
    <n v="0"/>
    <n v="0"/>
    <d v="1899-12-30T05:31:30"/>
    <d v="1899-12-30T06:23:54"/>
    <d v="1899-12-30T02:45:45"/>
    <d v="1899-12-30T03:11:57"/>
    <n v="2827"/>
    <x v="5"/>
    <x v="4"/>
    <x v="41"/>
    <x v="17"/>
    <n v="0"/>
  </r>
  <r>
    <n v="636"/>
    <d v="2006-08-20T00:00:00"/>
    <s v="Sunday"/>
    <x v="3"/>
    <n v="0.01"/>
    <n v="0"/>
    <n v="4"/>
    <n v="10"/>
    <d v="1899-12-30T00:04:10"/>
    <d v="1899-12-30T06:56:40"/>
    <m/>
    <s v="Timberman 1/2 Ironman"/>
    <n v="0.1440000000000001"/>
    <m/>
    <m/>
    <m/>
    <d v="1899-12-30T00:00:00"/>
    <d v="1899-12-30T00:00:00"/>
    <m/>
    <n v="0"/>
    <n v="0"/>
    <d v="1900-01-06T13:56:40"/>
    <d v="1900-01-06T14:49:04"/>
    <d v="1900-01-02T18:58:20"/>
    <d v="1900-01-02T19:24:32"/>
    <n v="3546"/>
    <x v="5"/>
    <x v="4"/>
    <x v="41"/>
    <x v="17"/>
    <n v="0"/>
  </r>
  <r>
    <n v="637"/>
    <d v="2006-08-20T00:00:00"/>
    <s v="Sunday"/>
    <x v="4"/>
    <n v="0.01"/>
    <n v="0"/>
    <n v="4"/>
    <n v="8"/>
    <d v="1899-12-30T00:04:08"/>
    <d v="1899-12-30T06:53:20"/>
    <m/>
    <s v="Timberman 1/2 Ironman"/>
    <n v="0.14516129032258074"/>
    <m/>
    <m/>
    <m/>
    <d v="1899-12-30T00:00:00"/>
    <d v="1899-12-30T00:00:00"/>
    <m/>
    <n v="0"/>
    <n v="0"/>
    <d v="1900-01-06T12:29:20"/>
    <d v="1900-01-06T13:21:44"/>
    <d v="1900-01-02T18:14:40"/>
    <d v="1900-01-02T18:40:52"/>
    <n v="3545"/>
    <x v="5"/>
    <x v="4"/>
    <x v="41"/>
    <x v="17"/>
    <n v="0"/>
  </r>
  <r>
    <n v="638"/>
    <d v="2006-08-25T00:00:00"/>
    <s v="Friday"/>
    <x v="2"/>
    <n v="2.75"/>
    <n v="0"/>
    <n v="27"/>
    <n v="27"/>
    <d v="1899-12-30T00:27:27"/>
    <d v="1899-12-30T00:09:59"/>
    <s v="R200503"/>
    <s v="Random Work Loop"/>
    <n v="6.0109289617486388"/>
    <n v="157"/>
    <s v="Rainy"/>
    <s v="Ran with Jen Until Thunder &amp; Lightning"/>
    <d v="1899-12-30T04:21:31"/>
    <d v="1899-12-30T02:10:46"/>
    <m/>
    <n v="0"/>
    <n v="0"/>
    <d v="1899-12-30T04:21:31"/>
    <d v="1899-12-30T05:13:55"/>
    <d v="1899-12-30T02:10:46"/>
    <d v="1899-12-30T02:36:58"/>
    <n v="1504"/>
    <x v="5"/>
    <x v="4"/>
    <x v="41"/>
    <x v="17"/>
    <n v="4"/>
  </r>
  <r>
    <n v="639"/>
    <d v="2006-08-29T00:00:00"/>
    <s v="Tuesday"/>
    <x v="2"/>
    <n v="1.75"/>
    <n v="0"/>
    <n v="20"/>
    <n v="20"/>
    <d v="1899-12-30T00:20:20"/>
    <d v="1899-12-30T00:11:37"/>
    <s v="R200602"/>
    <s v="Eliptical"/>
    <n v="5.1639344262295133"/>
    <n v="0"/>
    <s v="Inside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4"/>
    <x v="41"/>
    <x v="18"/>
    <n v="3"/>
  </r>
  <r>
    <n v="640"/>
    <d v="2006-08-30T00:00:00"/>
    <s v="Wednesday"/>
    <x v="2"/>
    <n v="3"/>
    <n v="0"/>
    <n v="30"/>
    <n v="30"/>
    <d v="1899-12-30T00:30:30"/>
    <d v="1899-12-30T00:10:10"/>
    <s v="R200602"/>
    <s v="Columbus Statue"/>
    <n v="5.9016393442623007"/>
    <n v="156"/>
    <m/>
    <s v="Out: 15.25.93(148) Back: 15.31.86(164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4"/>
    <x v="41"/>
    <x v="18"/>
    <n v="0"/>
  </r>
  <r>
    <n v="641"/>
    <d v="2006-08-31T00:00:00"/>
    <s v="Thursday"/>
    <x v="2"/>
    <n v="3"/>
    <n v="0"/>
    <n v="29"/>
    <n v="29"/>
    <d v="1899-12-30T00:29:29"/>
    <d v="1899-12-30T00:09:50"/>
    <s v="R200602"/>
    <s v="Columbus Statue"/>
    <n v="6.1051441492368612"/>
    <n v="162"/>
    <s v="Nice!"/>
    <s v="Out: 14.15.65(161) Back: 14.49.78(164)"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4"/>
    <x v="41"/>
    <x v="18"/>
    <n v="0"/>
  </r>
  <r>
    <n v="642"/>
    <d v="2006-09-01T00:00:00"/>
    <s v="Friday"/>
    <x v="2"/>
    <n v="3.5"/>
    <n v="0"/>
    <n v="37"/>
    <n v="37"/>
    <d v="1899-12-30T00:37:37"/>
    <d v="1899-12-30T00:10:45"/>
    <s v="R200602"/>
    <s v="PT Barnum Out and Back"/>
    <n v="5.582631812140014"/>
    <n v="149"/>
    <s v="Nice!"/>
    <s v="Out: 18.37.96(144) Back: 19.09.52(154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5"/>
    <x v="42"/>
    <x v="18"/>
    <n v="0"/>
  </r>
  <r>
    <n v="643"/>
    <d v="2006-09-04T00:00:00"/>
    <s v="Monday"/>
    <x v="2"/>
    <n v="3.1"/>
    <n v="0"/>
    <n v="27"/>
    <n v="27"/>
    <d v="1899-12-30T00:27:27"/>
    <d v="1899-12-30T00:08:51"/>
    <s v="R200603"/>
    <s v="New Haven Road Race"/>
    <n v="6.7759562841530103"/>
    <n v="179"/>
    <s v="Nice!"/>
    <s v="Splits: 8.39.29(170) + 8.44.25(179) + 10.12.8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x v="42"/>
    <x v="19"/>
    <n v="2"/>
  </r>
  <r>
    <n v="644"/>
    <d v="2006-09-05T00:00:00"/>
    <s v="Tuesday"/>
    <x v="2"/>
    <n v="1.75"/>
    <n v="0"/>
    <n v="20"/>
    <n v="20"/>
    <d v="1899-12-30T00:20:20"/>
    <d v="1899-12-30T00:11:37"/>
    <s v="R200602"/>
    <s v="Eliptical"/>
    <n v="5.1639344262295133"/>
    <n v="0"/>
    <m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5"/>
    <x v="42"/>
    <x v="19"/>
    <n v="0"/>
  </r>
  <r>
    <n v="645"/>
    <d v="2006-09-10T00:00:00"/>
    <s v="Sunday"/>
    <x v="2"/>
    <n v="3.1"/>
    <n v="0"/>
    <n v="27"/>
    <n v="27"/>
    <d v="1899-12-30T00:27:27"/>
    <d v="1899-12-30T00:08:51"/>
    <s v="R200603"/>
    <s v="Naug Valley 5k"/>
    <n v="6.7759562841530103"/>
    <n v="176"/>
    <s v="Nice!"/>
    <s v="Splits: 9.25.34(166) + 9.10.79(180) + 8.27.23(183) + 0.51.3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x v="42"/>
    <x v="20"/>
    <n v="4"/>
  </r>
  <r>
    <n v="646"/>
    <d v="2006-09-11T00:00:00"/>
    <s v="Monday"/>
    <x v="2"/>
    <n v="3"/>
    <n v="0"/>
    <n v="30"/>
    <n v="30"/>
    <d v="1899-12-30T00:30:30"/>
    <d v="1899-12-30T00:10:10"/>
    <s v="R200602"/>
    <s v="Columbus Statue"/>
    <n v="5.9016393442623007"/>
    <n v="0"/>
    <s v="Nice!"/>
    <s v="Ran with Jen And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x v="42"/>
    <x v="20"/>
    <n v="0"/>
  </r>
  <r>
    <n v="647"/>
    <d v="2006-09-14T00:00:00"/>
    <s v="Thursday"/>
    <x v="2"/>
    <n v="2.9"/>
    <n v="0"/>
    <n v="28"/>
    <n v="28"/>
    <d v="1899-12-30T00:28:28"/>
    <d v="1899-12-30T00:09:49"/>
    <s v="R200602"/>
    <s v="Cannon"/>
    <n v="6.1124121779859548"/>
    <n v="154"/>
    <s v="Rainy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5"/>
    <x v="42"/>
    <x v="20"/>
    <n v="2"/>
  </r>
  <r>
    <n v="648"/>
    <d v="2006-09-18T00:00:00"/>
    <s v="Monday"/>
    <x v="2"/>
    <n v="3.5"/>
    <n v="0"/>
    <n v="41"/>
    <n v="41"/>
    <d v="1899-12-30T00:41:41"/>
    <d v="1899-12-30T00:11:55"/>
    <s v="R200602"/>
    <s v="PT Barnum Out and Back"/>
    <n v="5.0379848060775734"/>
    <n v="147"/>
    <s v="Warm"/>
    <s v="Walked a lot on way back"/>
    <d v="1899-12-30T05:12:02"/>
    <d v="1899-12-30T02:36:01"/>
    <m/>
    <n v="0"/>
    <n v="0"/>
    <d v="1899-12-30T05:12:02"/>
    <d v="1899-12-30T06:04:26"/>
    <d v="1899-12-30T02:36:01"/>
    <d v="1899-12-30T03:02:13"/>
    <n v="2660"/>
    <x v="5"/>
    <x v="5"/>
    <x v="42"/>
    <x v="41"/>
    <n v="3"/>
  </r>
  <r>
    <n v="649"/>
    <d v="2006-09-19T00:00:00"/>
    <s v="Tuesday"/>
    <x v="2"/>
    <n v="2.9"/>
    <n v="0"/>
    <n v="24"/>
    <n v="24"/>
    <d v="1899-12-30T00:24:24"/>
    <d v="1899-12-30T00:08:25"/>
    <s v="R200503"/>
    <s v="Cannon"/>
    <n v="7.1311475409836129"/>
    <n v="0"/>
    <s v="Warm"/>
    <m/>
    <d v="1899-12-30T03:40:26"/>
    <d v="1899-12-30T01:50:13"/>
    <m/>
    <n v="0"/>
    <n v="0"/>
    <d v="1899-12-30T03:40:26"/>
    <d v="1899-12-30T04:32:51"/>
    <d v="1899-12-30T01:50:13"/>
    <d v="1899-12-30T02:16:25"/>
    <n v="824"/>
    <x v="5"/>
    <x v="5"/>
    <x v="42"/>
    <x v="41"/>
    <n v="0"/>
  </r>
  <r>
    <n v="650"/>
    <d v="2006-09-21T00:00:00"/>
    <s v="Thursday"/>
    <x v="2"/>
    <n v="1.65"/>
    <n v="0"/>
    <n v="18"/>
    <n v="18"/>
    <d v="1899-12-30T00:18:18"/>
    <d v="1899-12-30T00:11:05"/>
    <s v="R200602"/>
    <s v="Treadmill"/>
    <n v="5.4098360655737743"/>
    <n v="0"/>
    <m/>
    <s v="Ran for 15 mins at 5.8 on Random Incline with 3 min cool down"/>
    <d v="1899-12-30T04:50:35"/>
    <d v="1899-12-30T02:25:17"/>
    <m/>
    <n v="0"/>
    <n v="0"/>
    <d v="1899-12-30T04:50:35"/>
    <d v="1899-12-30T05:42:59"/>
    <d v="1899-12-30T02:25:17"/>
    <d v="1899-12-30T02:51:29"/>
    <n v="2302"/>
    <x v="5"/>
    <x v="5"/>
    <x v="42"/>
    <x v="41"/>
    <n v="1"/>
  </r>
  <r>
    <n v="651"/>
    <d v="2006-09-22T00:00:00"/>
    <s v="Friday"/>
    <x v="2"/>
    <n v="2.9"/>
    <n v="0"/>
    <n v="26"/>
    <n v="26"/>
    <d v="1899-12-30T00:26:26"/>
    <d v="1899-12-30T00:09:07"/>
    <s v="R200602"/>
    <s v="Cannon"/>
    <n v="6.5825977301387191"/>
    <n v="0"/>
    <s v="Cool"/>
    <s v="Felt great going out and BAD coming back"/>
    <d v="1899-12-30T03:58:49"/>
    <d v="1899-12-30T01:59:24"/>
    <m/>
    <n v="0"/>
    <n v="0"/>
    <d v="1899-12-30T03:58:49"/>
    <d v="1899-12-30T04:51:13"/>
    <d v="1899-12-30T01:59:24"/>
    <d v="1899-12-30T02:25:36"/>
    <n v="936"/>
    <x v="5"/>
    <x v="5"/>
    <x v="42"/>
    <x v="41"/>
    <n v="0"/>
  </r>
  <r>
    <n v="652"/>
    <d v="2006-09-25T00:00:00"/>
    <s v="Monday"/>
    <x v="2"/>
    <n v="2.9"/>
    <n v="0"/>
    <n v="27"/>
    <n v="27"/>
    <d v="1899-12-30T00:27:27"/>
    <d v="1899-12-30T00:09:28"/>
    <s v="R200602"/>
    <s v="Cannon"/>
    <n v="6.3387978142076546"/>
    <n v="0"/>
    <s v="Cool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5"/>
    <x v="42"/>
    <x v="42"/>
    <n v="2"/>
  </r>
  <r>
    <n v="653"/>
    <d v="2006-09-26T00:00:00"/>
    <s v="Tuesday"/>
    <x v="2"/>
    <n v="3"/>
    <n v="0"/>
    <n v="31"/>
    <n v="31"/>
    <d v="1899-12-30T00:31:31"/>
    <d v="1899-12-30T00:10:30"/>
    <s v="R200602"/>
    <s v="Columbus Statue"/>
    <n v="5.7112638815441619"/>
    <n v="150"/>
    <s v="Cool"/>
    <s v="Easy Run with Jen and Chris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5"/>
    <x v="42"/>
    <x v="42"/>
    <n v="0"/>
  </r>
  <r>
    <n v="654"/>
    <d v="2006-09-28T00:00:00"/>
    <s v="Thursday"/>
    <x v="2"/>
    <n v="3.1"/>
    <n v="0"/>
    <n v="31"/>
    <n v="31"/>
    <d v="1899-12-30T00:31:31"/>
    <d v="1899-12-30T00:10:10"/>
    <s v="R200602"/>
    <s v="Work Loop"/>
    <n v="5.9016393442623007"/>
    <n v="150"/>
    <s v="Warm"/>
    <s v="Ran with RonàWalked a couple of times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x v="42"/>
    <x v="42"/>
    <n v="1"/>
  </r>
  <r>
    <n v="655"/>
    <d v="2006-09-30T00:00:00"/>
    <s v="Saturday"/>
    <x v="2"/>
    <n v="3.1"/>
    <n v="0"/>
    <n v="27"/>
    <n v="27"/>
    <d v="1899-12-30T00:27:27"/>
    <d v="1899-12-30T00:08:51"/>
    <s v="R200603"/>
    <s v="Youngs Life 5k @ Quassy"/>
    <n v="6.7759562841530103"/>
    <n v="0"/>
    <s v="Nice!"/>
    <m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x v="42"/>
    <x v="42"/>
    <n v="1"/>
  </r>
  <r>
    <n v="656"/>
    <d v="2006-10-10T00:00:00"/>
    <s v="Tuesday"/>
    <x v="2"/>
    <n v="2.9"/>
    <n v="0"/>
    <n v="27"/>
    <n v="27"/>
    <d v="1899-12-30T00:27:27"/>
    <d v="1899-12-30T00:09:28"/>
    <s v="R200602"/>
    <s v="Cannon"/>
    <n v="6.3387978142076546"/>
    <n v="0"/>
    <m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6"/>
    <x v="43"/>
    <x v="43"/>
    <n v="9"/>
  </r>
  <r>
    <n v="657"/>
    <d v="2006-10-11T00:00:00"/>
    <s v="Wednesday"/>
    <x v="2"/>
    <n v="3.2"/>
    <n v="0"/>
    <n v="33"/>
    <n v="33"/>
    <d v="1899-12-30T00:33:33"/>
    <d v="1899-12-30T00:10:29"/>
    <s v="R200602"/>
    <s v="Detour Columbus"/>
    <n v="5.7228017883755644"/>
    <n v="0"/>
    <m/>
    <m/>
    <d v="1899-12-30T04:34:41"/>
    <d v="1899-12-30T02:17:21"/>
    <m/>
    <n v="0"/>
    <n v="0"/>
    <d v="1899-12-30T04:34:41"/>
    <d v="1899-12-30T05:27:05"/>
    <d v="1899-12-30T02:17:21"/>
    <d v="1899-12-30T02:43:33"/>
    <n v="1933"/>
    <x v="5"/>
    <x v="6"/>
    <x v="43"/>
    <x v="43"/>
    <n v="0"/>
  </r>
  <r>
    <n v="658"/>
    <d v="2006-10-19T00:00:00"/>
    <s v="Thursday"/>
    <x v="2"/>
    <n v="3"/>
    <n v="0"/>
    <n v="36"/>
    <n v="36"/>
    <d v="1899-12-30T00:36:36"/>
    <d v="1899-12-30T00:12:12"/>
    <s v="R200604"/>
    <s v="Random Work Loop"/>
    <n v="4.9180327868852496"/>
    <n v="0"/>
    <m/>
    <s v="Walked a bunch on way back"/>
    <d v="1899-12-30T05:19:38"/>
    <d v="1899-12-30T02:39:49"/>
    <m/>
    <n v="0"/>
    <n v="0"/>
    <d v="1899-12-30T05:19:38"/>
    <d v="1899-12-30T06:12:02"/>
    <d v="1899-12-30T02:39:49"/>
    <d v="1899-12-30T03:06:01"/>
    <n v="2747"/>
    <x v="5"/>
    <x v="6"/>
    <x v="43"/>
    <x v="22"/>
    <n v="7"/>
  </r>
  <r>
    <n v="659"/>
    <d v="2006-10-22T00:00:00"/>
    <s v="Sunday"/>
    <x v="2"/>
    <n v="3.25"/>
    <n v="0"/>
    <n v="30"/>
    <n v="30"/>
    <d v="1899-12-30T00:30:30"/>
    <d v="1899-12-30T00:09:23"/>
    <s v="R200604"/>
    <s v="Bob 5k Waterbury"/>
    <n v="6.3934426229508254"/>
    <n v="171"/>
    <m/>
    <s v="Splits: 8.48.04(159)  + 9.50.19(176) + 11.45.73(176)"/>
    <d v="1899-12-30T04:05:53"/>
    <d v="1899-12-30T02:02:56"/>
    <m/>
    <n v="0"/>
    <n v="0"/>
    <d v="1899-12-30T04:05:53"/>
    <d v="1899-12-30T04:58:17"/>
    <d v="1899-12-30T02:02:56"/>
    <d v="1899-12-30T02:29:08"/>
    <n v="1062"/>
    <x v="5"/>
    <x v="6"/>
    <x v="43"/>
    <x v="44"/>
    <n v="2"/>
  </r>
  <r>
    <n v="660"/>
    <d v="2006-10-23T00:00:00"/>
    <s v="Monday"/>
    <x v="2"/>
    <n v="3.5"/>
    <n v="0"/>
    <n v="37"/>
    <n v="37"/>
    <d v="1899-12-30T00:37:37"/>
    <d v="1899-12-30T00:10:45"/>
    <s v="R200604"/>
    <s v="PT Barnum Out and Back"/>
    <n v="5.582631812140014"/>
    <n v="0"/>
    <m/>
    <s v="Intentionally Slow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6"/>
    <x v="43"/>
    <x v="44"/>
    <n v="0"/>
  </r>
  <r>
    <n v="661"/>
    <d v="2006-10-24T00:00:00"/>
    <s v="Tuesday"/>
    <x v="2"/>
    <n v="3"/>
    <n v="0"/>
    <n v="30"/>
    <n v="30"/>
    <d v="1899-12-30T00:30:30"/>
    <d v="1899-12-30T00:10:10"/>
    <s v="R200604"/>
    <s v="Cannon"/>
    <n v="5.9016393442623007"/>
    <n v="0"/>
    <m/>
    <s v="Ran with Mike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6"/>
    <x v="43"/>
    <x v="44"/>
    <n v="0"/>
  </r>
  <r>
    <n v="662"/>
    <d v="2006-10-26T00:00:00"/>
    <s v="Thursday"/>
    <x v="2"/>
    <n v="3"/>
    <n v="0"/>
    <n v="32"/>
    <n v="32"/>
    <d v="1899-12-30T00:32:32"/>
    <d v="1899-12-30T00:10:51"/>
    <s v="R200604"/>
    <s v="Columbus Statue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6"/>
    <x v="43"/>
    <x v="44"/>
    <n v="1"/>
  </r>
  <r>
    <n v="663"/>
    <d v="2006-10-27T00:00:00"/>
    <s v="Friday"/>
    <x v="2"/>
    <n v="3.5"/>
    <n v="0"/>
    <n v="34"/>
    <n v="34"/>
    <d v="1899-12-30T00:34:34"/>
    <d v="1899-12-30T00:09:53"/>
    <s v="R200604"/>
    <s v="PT Barnum Out and Back"/>
    <n v="6.0752169720347204"/>
    <n v="0"/>
    <m/>
    <s v="Ran with Mike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6"/>
    <x v="43"/>
    <x v="44"/>
    <n v="0"/>
  </r>
  <r>
    <n v="664"/>
    <d v="2006-10-30T00:00:00"/>
    <s v="Monday"/>
    <x v="2"/>
    <n v="4"/>
    <n v="0"/>
    <n v="44"/>
    <n v="44"/>
    <d v="1899-12-30T00:44:44"/>
    <d v="1899-12-30T00:11:11"/>
    <s v="R200604"/>
    <s v="4 Mile-Work"/>
    <n v="5.3651266766020909"/>
    <n v="160"/>
    <s v="Nice!"/>
    <s v="Ran with Jen &amp; Luisa"/>
    <d v="1899-12-30T04:53:00"/>
    <d v="1899-12-30T02:26:30"/>
    <m/>
    <n v="0"/>
    <n v="0"/>
    <d v="1899-12-30T04:53:00"/>
    <d v="1899-12-30T05:45:24"/>
    <d v="1899-12-30T02:26:30"/>
    <d v="1899-12-30T02:52:42"/>
    <n v="2360"/>
    <x v="5"/>
    <x v="6"/>
    <x v="43"/>
    <x v="45"/>
    <n v="2"/>
  </r>
  <r>
    <n v="665"/>
    <d v="2006-11-01T00:00:00"/>
    <s v="Wednesday"/>
    <x v="2"/>
    <n v="4"/>
    <n v="0"/>
    <n v="43"/>
    <n v="43"/>
    <d v="1899-12-30T00:43:43"/>
    <d v="1899-12-30T00:10:56"/>
    <s v="R200604"/>
    <s v="4 Mile-Work"/>
    <n v="5.4898970644300462"/>
    <n v="0"/>
    <m/>
    <s v="Walked a little"/>
    <d v="1899-12-30T04:46:21"/>
    <d v="1899-12-30T02:23:10"/>
    <m/>
    <n v="0"/>
    <n v="0"/>
    <d v="1899-12-30T04:46:21"/>
    <d v="1899-12-30T05:38:45"/>
    <d v="1899-12-30T02:23:10"/>
    <d v="1899-12-30T02:49:22"/>
    <n v="2214"/>
    <x v="5"/>
    <x v="7"/>
    <x v="44"/>
    <x v="45"/>
    <n v="1"/>
  </r>
  <r>
    <n v="666"/>
    <d v="2006-11-08T00:00:00"/>
    <s v="Wednesday"/>
    <x v="2"/>
    <n v="2.2999999999999998"/>
    <n v="0"/>
    <n v="25"/>
    <n v="25"/>
    <d v="1899-12-30T00:25:25"/>
    <d v="1899-12-30T00:11:03"/>
    <s v="R200604"/>
    <s v="Treadmill"/>
    <n v="5.4295081967213159"/>
    <n v="0"/>
    <m/>
    <m/>
    <d v="1899-12-30T04:49:32"/>
    <d v="1899-12-30T02:24:46"/>
    <m/>
    <n v="0"/>
    <n v="0"/>
    <d v="1899-12-30T04:49:32"/>
    <d v="1899-12-30T05:41:56"/>
    <d v="1899-12-30T02:24:46"/>
    <d v="1899-12-30T02:50:58"/>
    <n v="2281"/>
    <x v="5"/>
    <x v="7"/>
    <x v="44"/>
    <x v="23"/>
    <n v="6"/>
  </r>
  <r>
    <n v="667"/>
    <d v="2006-11-09T00:00:00"/>
    <s v="Thursday"/>
    <x v="2"/>
    <n v="2"/>
    <n v="0"/>
    <n v="17"/>
    <n v="17"/>
    <d v="1899-12-30T00:17:17"/>
    <d v="1899-12-30T00:08:39"/>
    <s v="R200604"/>
    <s v="Park &amp; Back"/>
    <n v="6.9431051108968234"/>
    <n v="169"/>
    <s v="Nice!"/>
    <s v="Ran with Chris V"/>
    <d v="1899-12-30T03:46:25"/>
    <d v="1899-12-30T01:53:12"/>
    <m/>
    <n v="0"/>
    <n v="0"/>
    <d v="1899-12-30T03:46:25"/>
    <d v="1899-12-30T04:38:49"/>
    <d v="1899-12-30T01:53:12"/>
    <d v="1899-12-30T02:19:24"/>
    <n v="847"/>
    <x v="5"/>
    <x v="7"/>
    <x v="44"/>
    <x v="23"/>
    <n v="0"/>
  </r>
  <r>
    <n v="668"/>
    <d v="2006-11-10T00:00:00"/>
    <s v="Friday"/>
    <x v="2"/>
    <n v="3.5"/>
    <n v="0"/>
    <n v="34"/>
    <n v="34"/>
    <d v="1899-12-30T00:34:34"/>
    <d v="1899-12-30T00:09:53"/>
    <s v="R200604"/>
    <s v="PT Barnum Out and Back"/>
    <n v="6.0752169720347204"/>
    <n v="162"/>
    <s v="Nice!"/>
    <s v="Out: 17.13.75(159) Back:17.36.70(165)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7"/>
    <x v="44"/>
    <x v="23"/>
    <n v="0"/>
  </r>
  <r>
    <n v="669"/>
    <d v="2006-11-13T00:00:00"/>
    <s v="Saturday"/>
    <x v="2"/>
    <n v="3"/>
    <n v="0"/>
    <n v="28"/>
    <n v="28"/>
    <d v="1899-12-30T00:28:28"/>
    <d v="1899-12-30T00:09:29"/>
    <s v="R200604"/>
    <s v="Columbus Statue"/>
    <n v="6.323185011709608"/>
    <n v="160"/>
    <s v="Windy"/>
    <s v="out: 13.46.51(154) Back: 14.40.64(165)"/>
    <d v="1899-12-30T04:08:37"/>
    <d v="1899-12-30T02:04:18"/>
    <m/>
    <n v="0"/>
    <n v="0"/>
    <d v="1899-12-30T04:08:37"/>
    <d v="1899-12-30T05:01:01"/>
    <d v="1899-12-30T02:04:18"/>
    <d v="1899-12-30T02:30:30"/>
    <n v="1111"/>
    <x v="5"/>
    <x v="7"/>
    <x v="44"/>
    <x v="24"/>
    <n v="2"/>
  </r>
  <r>
    <n v="670"/>
    <d v="2006-11-14T00:00:00"/>
    <s v="Sunday"/>
    <x v="2"/>
    <n v="3.5"/>
    <n v="0"/>
    <n v="38"/>
    <n v="38"/>
    <d v="1899-12-30T00:38:38"/>
    <d v="1899-12-30T00:11:02"/>
    <s v="R200604"/>
    <s v="PT Barnum Out and Back"/>
    <n v="5.4357204486626447"/>
    <n v="0"/>
    <s v="Cool"/>
    <s v="Ran with Jen &amp; Luisa"/>
    <d v="1899-12-30T04:49:12"/>
    <d v="1899-12-30T02:24:36"/>
    <m/>
    <n v="0"/>
    <n v="0"/>
    <d v="1899-12-30T04:49:12"/>
    <d v="1899-12-30T05:41:36"/>
    <d v="1899-12-30T02:24:36"/>
    <d v="1899-12-30T02:50:48"/>
    <n v="2272"/>
    <x v="5"/>
    <x v="7"/>
    <x v="44"/>
    <x v="24"/>
    <n v="0"/>
  </r>
  <r>
    <n v="671"/>
    <d v="2006-11-16T00:00:00"/>
    <s v="Monday"/>
    <x v="2"/>
    <n v="3"/>
    <n v="0"/>
    <n v="31"/>
    <n v="31"/>
    <d v="1899-12-30T00:31:31"/>
    <d v="1899-12-30T00:10:30"/>
    <s v="R200604"/>
    <s v="Columbus Statue"/>
    <n v="5.7112638815441619"/>
    <n v="157"/>
    <s v="Warm"/>
    <s v="Ran With Jen &amp; Luisa out: 16.13.15(152) Back: 15.15.45(161)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7"/>
    <x v="44"/>
    <x v="24"/>
    <n v="1"/>
  </r>
  <r>
    <n v="672"/>
    <d v="2006-11-17T00:00:00"/>
    <s v="Tuesday"/>
    <x v="2"/>
    <n v="3.5"/>
    <n v="0"/>
    <n v="37"/>
    <n v="37"/>
    <d v="1899-12-30T00:37:37"/>
    <d v="1899-12-30T00:10:45"/>
    <s v="R200604"/>
    <s v="PT Barnum Out and Back"/>
    <n v="5.582631812140014"/>
    <n v="158"/>
    <s v="Warm"/>
    <s v="HR  Run Under 160 - Out:18.12.19(157) Back:18.57.07(159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7"/>
    <x v="44"/>
    <x v="24"/>
    <n v="0"/>
  </r>
  <r>
    <n v="673"/>
    <d v="2006-11-19T00:00:00"/>
    <s v="Wednesday"/>
    <x v="2"/>
    <n v="5"/>
    <n v="0"/>
    <n v="47"/>
    <n v="47"/>
    <d v="1899-12-30T00:47:47"/>
    <d v="1899-12-30T00:09:33"/>
    <s v="R200604"/>
    <s v="Fischang-Cicchetti Memorial"/>
    <n v="6.2783397279386168"/>
    <n v="175"/>
    <s v="Cool"/>
    <s v="Splits: 9:10:75(167) + 10.11.60(175) + 10.04.79(176) + 9.14.77(178) + 9.01.82(180)"/>
    <d v="1899-12-30T04:10:23"/>
    <d v="1899-12-30T02:05:12"/>
    <m/>
    <n v="0"/>
    <n v="0"/>
    <d v="1899-12-30T04:10:23"/>
    <d v="1899-12-30T05:02:47"/>
    <d v="1899-12-30T02:05:12"/>
    <d v="1899-12-30T02:31:24"/>
    <n v="1170"/>
    <x v="5"/>
    <x v="7"/>
    <x v="44"/>
    <x v="25"/>
    <n v="1"/>
  </r>
  <r>
    <n v="674"/>
    <d v="2006-11-20T00:00:00"/>
    <s v="Thursday"/>
    <x v="2"/>
    <n v="3"/>
    <n v="0"/>
    <n v="33"/>
    <n v="33"/>
    <d v="1899-12-30T00:33:33"/>
    <d v="1899-12-30T00:11:11"/>
    <s v="R200604"/>
    <s v="Columbus Statue"/>
    <n v="5.3651266766020917"/>
    <n v="0"/>
    <s v="Cool"/>
    <s v="Ran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7"/>
    <x v="44"/>
    <x v="25"/>
    <n v="0"/>
  </r>
  <r>
    <n v="675"/>
    <d v="2006-11-27T00:00:00"/>
    <s v="Friday"/>
    <x v="2"/>
    <n v="3"/>
    <n v="0"/>
    <n v="30"/>
    <n v="30"/>
    <d v="1899-12-30T00:30:30"/>
    <d v="1899-12-30T00:10:10"/>
    <s v="R200604"/>
    <s v="Columbus Statue"/>
    <n v="5.9016393442623007"/>
    <n v="0"/>
    <s v="Cool"/>
    <s v="Ran with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7"/>
    <x v="44"/>
    <x v="26"/>
    <n v="6"/>
  </r>
  <r>
    <n v="676"/>
    <d v="2006-11-30T00:00:00"/>
    <s v="Thursday"/>
    <x v="2"/>
    <n v="3"/>
    <n v="0"/>
    <n v="29"/>
    <n v="44"/>
    <d v="1899-12-30T00:29:44"/>
    <d v="1899-12-30T00:09:55"/>
    <s v="R200604"/>
    <s v="Columbus Statue"/>
    <n v="6.0538116591928297"/>
    <n v="157"/>
    <s v="Cool"/>
    <s v="M1: 9.20.52(155) M2:10.33.40(156) M3:9.50.53(159)"/>
    <d v="1899-12-30T04:19:40"/>
    <d v="1899-12-30T02:09:50"/>
    <m/>
    <n v="0"/>
    <n v="0"/>
    <d v="1899-12-30T04:19:40"/>
    <d v="1899-12-30T05:12:04"/>
    <d v="1899-12-30T02:09:50"/>
    <d v="1899-12-30T02:36:02"/>
    <n v="1452"/>
    <x v="5"/>
    <x v="7"/>
    <x v="44"/>
    <x v="26"/>
    <n v="2"/>
  </r>
  <r>
    <n v="677"/>
    <d v="2006-12-06T00:00:00"/>
    <s v="Wednesday"/>
    <x v="2"/>
    <n v="3"/>
    <n v="0"/>
    <n v="28"/>
    <n v="49"/>
    <d v="1899-12-30T00:28:49"/>
    <d v="1899-12-30T00:09:36"/>
    <s v="R200604"/>
    <s v="Columbus Statue"/>
    <n v="6.2463851937536203"/>
    <n v="162"/>
    <s v="Cold &amp; Windy"/>
    <s v="M1: 9.15.77(153) M2:10.13.40(163) M3:9.19.39(170)"/>
    <d v="1899-12-30T04:11:40"/>
    <d v="1899-12-30T02:05:50"/>
    <m/>
    <n v="0"/>
    <n v="0"/>
    <d v="1899-12-30T04:11:40"/>
    <d v="1899-12-30T05:04:04"/>
    <d v="1899-12-30T02:05:50"/>
    <d v="1899-12-30T02:32:02"/>
    <n v="1194"/>
    <x v="5"/>
    <x v="11"/>
    <x v="45"/>
    <x v="46"/>
    <n v="5"/>
  </r>
  <r>
    <n v="678"/>
    <d v="2006-12-11T00:00:00"/>
    <s v="Monday"/>
    <x v="2"/>
    <n v="3"/>
    <n v="0"/>
    <n v="28"/>
    <n v="36"/>
    <d v="1899-12-30T00:28:36"/>
    <d v="1899-12-30T00:09:32"/>
    <s v="R200604"/>
    <s v="Columbus Statue"/>
    <n v="6.2937062937062986"/>
    <n v="160"/>
    <s v="Cool"/>
    <s v="M1: 9.10.74(154) M2: 9.43.12(161) M3:9.42.14(165)"/>
    <d v="1899-12-30T04:09:46"/>
    <d v="1899-12-30T02:04:53"/>
    <m/>
    <n v="0"/>
    <n v="0"/>
    <d v="1899-12-30T04:09:46"/>
    <d v="1899-12-30T05:02:10"/>
    <d v="1899-12-30T02:04:53"/>
    <d v="1899-12-30T02:31:05"/>
    <n v="1148"/>
    <x v="5"/>
    <x v="11"/>
    <x v="45"/>
    <x v="49"/>
    <n v="4"/>
  </r>
  <r>
    <n v="679"/>
    <d v="2006-12-12T00:00:00"/>
    <s v="Tuesday"/>
    <x v="2"/>
    <n v="3"/>
    <n v="0"/>
    <n v="30"/>
    <n v="59"/>
    <d v="1899-12-30T00:30:59"/>
    <d v="1899-12-30T00:10:20"/>
    <s v="R200604"/>
    <s v="Columbus Statue"/>
    <n v="5.8095750403442761"/>
    <n v="154"/>
    <s v="Cool"/>
    <s v="M1: 10.00.08(145) M2: 10.56.36(153) M3: 9.04.15(164)"/>
    <d v="1899-12-30T04:30:35"/>
    <d v="1899-12-30T02:15:18"/>
    <m/>
    <n v="0"/>
    <n v="0"/>
    <d v="1899-12-30T04:30:35"/>
    <d v="1899-12-30T05:22:59"/>
    <d v="1899-12-30T02:15:18"/>
    <d v="1899-12-30T02:41:30"/>
    <n v="1800"/>
    <x v="5"/>
    <x v="11"/>
    <x v="45"/>
    <x v="49"/>
    <n v="0"/>
  </r>
  <r>
    <n v="680"/>
    <d v="2006-12-14T00:00:00"/>
    <s v="Thursday"/>
    <x v="2"/>
    <n v="4"/>
    <n v="0"/>
    <n v="38"/>
    <n v="54"/>
    <d v="1899-12-30T00:38:54"/>
    <d v="1899-12-30T00:09:43"/>
    <s v="R200604"/>
    <s v="4 Mile-Work"/>
    <n v="6.1696658097686425"/>
    <n v="162"/>
    <s v="Cool"/>
    <s v="M1: 9.13.83(155) M2: 9.54.49(165) M3: 10.29.34(162) M4: 9.21.46(168)"/>
    <d v="1899-12-30T04:14:48"/>
    <d v="1899-12-30T02:07:24"/>
    <m/>
    <n v="0"/>
    <n v="0"/>
    <d v="1899-12-30T04:14:48"/>
    <d v="1899-12-30T05:07:12"/>
    <d v="1899-12-30T02:07:24"/>
    <d v="1899-12-30T02:33:36"/>
    <n v="1291"/>
    <x v="5"/>
    <x v="11"/>
    <x v="45"/>
    <x v="49"/>
    <n v="1"/>
  </r>
  <r>
    <n v="681"/>
    <d v="2006-12-19T00:00:00"/>
    <s v="Tuesday"/>
    <x v="2"/>
    <n v="3"/>
    <n v="0"/>
    <n v="30"/>
    <n v="7"/>
    <d v="1899-12-30T00:30:07"/>
    <d v="1899-12-30T00:10:02"/>
    <s v="R200604"/>
    <s v="Ron Loop"/>
    <n v="5.9767570558937519"/>
    <n v="0"/>
    <s v="Cool"/>
    <s v="Ran with Ron"/>
    <d v="1899-12-30T04:23:01"/>
    <d v="1899-12-30T02:11:31"/>
    <m/>
    <n v="0"/>
    <n v="0"/>
    <d v="1899-12-30T04:23:01"/>
    <d v="1899-12-30T05:15:25"/>
    <d v="1899-12-30T02:11:31"/>
    <d v="1899-12-30T02:37:43"/>
    <n v="1580"/>
    <x v="5"/>
    <x v="11"/>
    <x v="45"/>
    <x v="50"/>
    <n v="4"/>
  </r>
  <r>
    <n v="682"/>
    <d v="2006-12-28T00:00:00"/>
    <s v="Thursday"/>
    <x v="2"/>
    <n v="3.5"/>
    <n v="0"/>
    <n v="38"/>
    <n v="29"/>
    <d v="1899-12-30T00:38:29"/>
    <d v="1899-12-30T00:11:00"/>
    <s v="R200604"/>
    <s v="PT Barnum Out and Back"/>
    <n v="5.4569077522737164"/>
    <n v="0"/>
    <s v="Cool"/>
    <s v="HR Monitor Broken -- Need new Battery"/>
    <d v="1899-12-30T04:48:05"/>
    <d v="1899-12-30T02:24:02"/>
    <m/>
    <n v="0"/>
    <n v="0"/>
    <d v="1899-12-30T04:48:05"/>
    <d v="1899-12-30T05:40:29"/>
    <d v="1899-12-30T02:24:02"/>
    <d v="1899-12-30T02:50:14"/>
    <n v="2246"/>
    <x v="5"/>
    <x v="11"/>
    <x v="45"/>
    <x v="52"/>
    <n v="8"/>
  </r>
  <r>
    <n v="683"/>
    <d v="2007-01-02T00:00:00"/>
    <d v="2007-01-02T00:00:00"/>
    <x v="2"/>
    <n v="3"/>
    <n v="0"/>
    <n v="31"/>
    <n v="9"/>
    <d v="1899-12-30T00:31:09"/>
    <d v="1899-12-30T00:10:23"/>
    <s v="R200604"/>
    <s v="Columbus Statue"/>
    <n v="5.7784911717496037"/>
    <n v="0"/>
    <s v="Cool &amp; Windy"/>
    <s v="HR Monitor Broken -- Need new Battery"/>
    <d v="1899-12-30T04:32:03"/>
    <d v="1899-12-30T02:16:01"/>
    <m/>
    <n v="0"/>
    <n v="0"/>
    <d v="1899-12-30T04:32:03"/>
    <d v="1899-12-30T05:24:27"/>
    <d v="1899-12-30T02:16:01"/>
    <d v="1899-12-30T02:42:13"/>
    <n v="1853"/>
    <x v="6"/>
    <x v="8"/>
    <x v="46"/>
    <x v="27"/>
    <n v="4"/>
  </r>
  <r>
    <n v="684"/>
    <d v="2007-01-03T00:00:00"/>
    <d v="2007-01-03T00:00:00"/>
    <x v="2"/>
    <n v="3.5"/>
    <n v="0"/>
    <n v="37"/>
    <n v="19"/>
    <d v="1899-12-30T00:37:19"/>
    <d v="1899-12-30T00:10:40"/>
    <s v="R200604"/>
    <s v="PT Barnum Out and Back"/>
    <n v="5.6275122822688735"/>
    <n v="0"/>
    <s v="Cool &amp; Windy"/>
    <s v="HR Monitor Broken -- Need new Battery"/>
    <d v="1899-12-30T04:39:21"/>
    <d v="1899-12-30T02:19:40"/>
    <m/>
    <n v="0"/>
    <n v="0"/>
    <d v="1899-12-30T04:39:21"/>
    <d v="1899-12-30T05:31:45"/>
    <d v="1899-12-30T02:19:40"/>
    <d v="1899-12-30T02:45:52"/>
    <n v="2040"/>
    <x v="6"/>
    <x v="8"/>
    <x v="46"/>
    <x v="27"/>
    <n v="0"/>
  </r>
  <r>
    <n v="685"/>
    <d v="2007-01-04T00:00:00"/>
    <d v="2007-01-04T00:00:00"/>
    <x v="6"/>
    <n v="1"/>
    <n v="1"/>
    <n v="30"/>
    <n v="0"/>
    <d v="1899-12-30T01:30:00"/>
    <d v="1899-12-30T01:30:00"/>
    <s v="R200604"/>
    <s v="Weights"/>
    <n v="0.66666666666666718"/>
    <n v="0"/>
    <m/>
    <m/>
    <d v="1899-12-30T00:00:00"/>
    <d v="1899-12-30T00:00:00"/>
    <m/>
    <n v="0"/>
    <n v="0"/>
    <d v="1899-12-31T15:18:00"/>
    <d v="1899-12-31T16:10:24"/>
    <d v="1899-12-30T19:39:00"/>
    <d v="1899-12-30T20:05:12"/>
    <n v="3532"/>
    <x v="6"/>
    <x v="8"/>
    <x v="46"/>
    <x v="27"/>
    <n v="0"/>
  </r>
  <r>
    <n v="686"/>
    <d v="2007-01-05T00:00:00"/>
    <d v="2007-01-05T00:00:00"/>
    <x v="2"/>
    <n v="3"/>
    <n v="0"/>
    <n v="33"/>
    <n v="10"/>
    <d v="1899-12-30T00:33:10"/>
    <d v="1899-12-30T00:11:03"/>
    <s v="R200604"/>
    <s v="Columbus Statue"/>
    <n v="5.4271356783919646"/>
    <n v="0"/>
    <s v="Rainy"/>
    <s v="Ran with Jen"/>
    <d v="1899-12-30T04:49:39"/>
    <d v="1899-12-30T02:24:50"/>
    <m/>
    <n v="0"/>
    <n v="0"/>
    <d v="1899-12-30T04:49:39"/>
    <d v="1899-12-30T05:42:03"/>
    <d v="1899-12-30T02:24:50"/>
    <d v="1899-12-30T02:51:02"/>
    <n v="2282"/>
    <x v="6"/>
    <x v="8"/>
    <x v="46"/>
    <x v="27"/>
    <n v="0"/>
  </r>
  <r>
    <n v="687"/>
    <d v="2007-01-08T00:00:00"/>
    <d v="2007-01-08T00:00:00"/>
    <x v="2"/>
    <n v="2"/>
    <m/>
    <n v="20"/>
    <n v="0"/>
    <d v="1899-12-30T00:20:00"/>
    <d v="1899-12-30T00:10:00"/>
    <s v="R200604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x v="46"/>
    <x v="51"/>
    <n v="2"/>
  </r>
  <r>
    <n v="688"/>
    <d v="2007-01-09T00:00:00"/>
    <d v="2007-01-09T00:00:00"/>
    <x v="2"/>
    <n v="3"/>
    <n v="0"/>
    <n v="30"/>
    <n v="41"/>
    <d v="1899-12-30T00:30:41"/>
    <d v="1899-12-30T00:10:14"/>
    <s v="R200604"/>
    <s v="Columbus Statue"/>
    <n v="5.866376969038571"/>
    <n v="0"/>
    <s v="Cool"/>
    <m/>
    <d v="1899-12-30T04:27:58"/>
    <d v="1899-12-30T02:13:59"/>
    <m/>
    <n v="0"/>
    <n v="0"/>
    <d v="1899-12-30T04:27:58"/>
    <d v="1899-12-30T05:20:22"/>
    <d v="1899-12-30T02:13:59"/>
    <d v="1899-12-30T02:40:11"/>
    <n v="1723"/>
    <x v="6"/>
    <x v="8"/>
    <x v="46"/>
    <x v="51"/>
    <n v="0"/>
  </r>
  <r>
    <n v="689"/>
    <d v="2007-01-10T00:00:00"/>
    <d v="2007-01-10T00:00:00"/>
    <x v="2"/>
    <n v="3.5"/>
    <n v="0"/>
    <n v="36"/>
    <n v="50"/>
    <d v="1899-12-30T00:36:50"/>
    <d v="1899-12-30T00:10:31"/>
    <s v="R200604"/>
    <s v="PT Barnum Out and Back"/>
    <n v="5.701357466063353"/>
    <n v="0"/>
    <s v="cold"/>
    <s v="Out: 17.55.72 Back: 18"/>
    <d v="1899-12-30T04:35:43"/>
    <d v="1899-12-30T02:17:52"/>
    <m/>
    <n v="0"/>
    <n v="0"/>
    <d v="1899-12-30T04:35:43"/>
    <d v="1899-12-30T05:28:07"/>
    <d v="1899-12-30T02:17:52"/>
    <d v="1899-12-30T02:44:04"/>
    <n v="1961"/>
    <x v="6"/>
    <x v="8"/>
    <x v="46"/>
    <x v="51"/>
    <n v="0"/>
  </r>
  <r>
    <n v="690"/>
    <d v="2007-01-12T00:00:00"/>
    <d v="2007-01-12T00:00:00"/>
    <x v="2"/>
    <n v="3"/>
    <n v="0"/>
    <n v="30"/>
    <n v="21"/>
    <d v="1899-12-30T00:30:21"/>
    <d v="1899-12-30T00:10:07"/>
    <s v="R200604"/>
    <s v="Columbus Statue"/>
    <n v="5.9308072487644194"/>
    <n v="0"/>
    <s v="Cool &amp; Windy"/>
    <s v="Out: 15.03.55 Back:15.17.65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8"/>
    <x v="46"/>
    <x v="51"/>
    <n v="1"/>
  </r>
  <r>
    <n v="691"/>
    <d v="2007-01-17T00:00:00"/>
    <d v="2007-01-17T00:00:00"/>
    <x v="2"/>
    <n v="3"/>
    <n v="0"/>
    <n v="30"/>
    <n v="25"/>
    <d v="1899-12-30T00:30:25"/>
    <d v="1899-12-30T00:10:08"/>
    <s v="R200604"/>
    <s v="Ron Loop"/>
    <n v="5.9178082191780872"/>
    <n v="0"/>
    <s v="cold"/>
    <s v="Ran with Ron"/>
    <d v="1899-12-30T04:25:38"/>
    <d v="1899-12-30T02:12:49"/>
    <m/>
    <n v="0"/>
    <n v="0"/>
    <d v="1899-12-30T04:25:38"/>
    <d v="1899-12-30T05:18:02"/>
    <d v="1899-12-30T02:12:49"/>
    <d v="1899-12-30T02:39:01"/>
    <n v="1647"/>
    <x v="6"/>
    <x v="8"/>
    <x v="46"/>
    <x v="28"/>
    <n v="4"/>
  </r>
  <r>
    <n v="692"/>
    <d v="2007-01-18T00:00:00"/>
    <d v="2007-01-18T00:00:00"/>
    <x v="2"/>
    <n v="1"/>
    <n v="0"/>
    <n v="10"/>
    <n v="0"/>
    <d v="1899-12-30T00:10:00"/>
    <d v="1899-12-30T00:10:00"/>
    <s v="R200604"/>
    <s v="Treadmill"/>
    <n v="6.0000000000000053"/>
    <n v="148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x v="46"/>
    <x v="28"/>
    <n v="0"/>
  </r>
  <r>
    <n v="693"/>
    <d v="2007-01-18T00:00:00"/>
    <d v="2007-01-18T00:00:00"/>
    <x v="6"/>
    <n v="1"/>
    <n v="1"/>
    <n v="20"/>
    <n v="0"/>
    <d v="1899-12-30T01:20:00"/>
    <d v="1899-12-30T01:20:00"/>
    <s v="R200604"/>
    <s v="Weights"/>
    <n v="0.75000000000000067"/>
    <n v="0"/>
    <m/>
    <s v="10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8"/>
    <x v="46"/>
    <x v="28"/>
    <n v="0"/>
  </r>
  <r>
    <n v="694"/>
    <d v="2007-01-26T00:00:00"/>
    <d v="2007-01-26T00:00:00"/>
    <x v="2"/>
    <n v="2.65"/>
    <n v="0"/>
    <n v="30"/>
    <n v="0"/>
    <d v="1899-12-30T00:30:00"/>
    <d v="1899-12-30T00:11:19"/>
    <s v="R200604"/>
    <s v="Eliptical"/>
    <n v="5.3000000000000043"/>
    <n v="129"/>
    <m/>
    <s v="First w/out since having a cold"/>
    <d v="1899-12-30T04:56:36"/>
    <d v="1899-12-30T02:28:18"/>
    <m/>
    <n v="0"/>
    <n v="0"/>
    <d v="1899-12-30T04:56:36"/>
    <d v="1899-12-30T05:49:00"/>
    <d v="1899-12-30T02:28:18"/>
    <d v="1899-12-30T02:54:30"/>
    <n v="2426"/>
    <x v="6"/>
    <x v="8"/>
    <x v="46"/>
    <x v="48"/>
    <n v="7"/>
  </r>
  <r>
    <n v="695"/>
    <d v="2007-01-29T00:00:00"/>
    <d v="2007-01-29T00:00:00"/>
    <x v="2"/>
    <n v="2.7"/>
    <n v="0"/>
    <n v="30"/>
    <n v="0"/>
    <d v="1899-12-30T00:30:00"/>
    <d v="1899-12-30T00:11:07"/>
    <s v="R200604"/>
    <s v="Treadmill"/>
    <n v="5.4000000000000048"/>
    <n v="164"/>
    <m/>
    <s v="2.5 in 26 rest is cooldown"/>
    <d v="1899-12-30T04:51:07"/>
    <d v="1899-12-30T02:25:33"/>
    <m/>
    <n v="0"/>
    <n v="0"/>
    <d v="1899-12-30T04:51:07"/>
    <d v="1899-12-30T05:43:31"/>
    <d v="1899-12-30T02:25:33"/>
    <d v="1899-12-30T02:51:45"/>
    <n v="2313"/>
    <x v="6"/>
    <x v="8"/>
    <x v="46"/>
    <x v="29"/>
    <n v="2"/>
  </r>
  <r>
    <n v="696"/>
    <d v="2007-01-31T00:00:00"/>
    <d v="2007-01-31T00:00:00"/>
    <x v="2"/>
    <n v="3.23"/>
    <n v="0"/>
    <n v="35"/>
    <n v="0"/>
    <d v="1899-12-30T00:35:00"/>
    <d v="1899-12-30T00:10:50"/>
    <s v="R200604"/>
    <s v="Treadmill"/>
    <n v="5.5371428571428609"/>
    <n v="171"/>
    <m/>
    <s v="3 Miles in 30.45"/>
    <d v="1899-12-30T04:43:54"/>
    <d v="1899-12-30T02:21:57"/>
    <m/>
    <n v="0"/>
    <n v="0"/>
    <d v="1899-12-30T04:43:54"/>
    <d v="1899-12-30T05:36:18"/>
    <d v="1899-12-30T02:21:57"/>
    <d v="1899-12-30T02:48:09"/>
    <n v="2157"/>
    <x v="6"/>
    <x v="8"/>
    <x v="46"/>
    <x v="29"/>
    <n v="1"/>
  </r>
  <r>
    <n v="697"/>
    <d v="2007-02-01T00:00:00"/>
    <d v="2007-02-01T00:00:00"/>
    <x v="2"/>
    <n v="3"/>
    <n v="0"/>
    <n v="32"/>
    <n v="16"/>
    <d v="1899-12-30T00:32:16"/>
    <d v="1899-12-30T00:10:45"/>
    <s v="R200604"/>
    <s v="Columbus Statue"/>
    <n v="5.5785123966942196"/>
    <n v="161"/>
    <s v="cold"/>
    <s v="Ran with Jen, Luisa, and Alison"/>
    <d v="1899-12-30T04:41:48"/>
    <d v="1899-12-30T02:20:54"/>
    <m/>
    <n v="0"/>
    <n v="0"/>
    <d v="1899-12-30T04:41:48"/>
    <d v="1899-12-30T05:34:12"/>
    <d v="1899-12-30T02:20:54"/>
    <d v="1899-12-30T02:47:06"/>
    <n v="2103"/>
    <x v="6"/>
    <x v="9"/>
    <x v="47"/>
    <x v="29"/>
    <n v="0"/>
  </r>
  <r>
    <n v="698"/>
    <d v="2007-02-07T00:00:00"/>
    <d v="2007-02-07T00:00:00"/>
    <x v="1"/>
    <n v="3"/>
    <n v="0"/>
    <n v="25"/>
    <n v="0"/>
    <d v="1899-12-30T00:25:00"/>
    <d v="1899-12-30T00:08:20"/>
    <s v="Other"/>
    <s v="Jamaica"/>
    <n v="7.2000000000000046"/>
    <n v="0"/>
    <s v="Hot"/>
    <s v="Ride With Connor in Jamaica"/>
    <d v="1899-12-30T15:33:20"/>
    <d v="1899-12-30T07:46:40"/>
    <m/>
    <n v="0"/>
    <n v="0"/>
    <d v="1899-12-30T03:38:20"/>
    <d v="1899-12-30T04:30:44"/>
    <d v="1899-12-30T01:49:10"/>
    <d v="1899-12-30T02:15:22"/>
    <n v="816"/>
    <x v="6"/>
    <x v="9"/>
    <x v="47"/>
    <x v="30"/>
    <n v="5"/>
  </r>
  <r>
    <n v="699"/>
    <d v="2007-02-08T00:00:00"/>
    <d v="2007-02-08T00:00:00"/>
    <x v="1"/>
    <n v="1"/>
    <n v="0"/>
    <n v="10"/>
    <n v="0"/>
    <d v="1899-12-30T00:10:00"/>
    <d v="1899-12-30T00:10:00"/>
    <s v="Other"/>
    <s v="Jamaica"/>
    <n v="6.0000000000000053"/>
    <n v="0"/>
    <s v="Hot"/>
    <s v="Ride With Connor in Jamaica"/>
    <d v="1899-12-30T18:40:00"/>
    <d v="1899-12-30T09:20:00"/>
    <m/>
    <n v="0"/>
    <n v="0"/>
    <d v="1899-12-30T04:22:00"/>
    <d v="1899-12-30T05:14:24"/>
    <d v="1899-12-30T02:11:00"/>
    <d v="1899-12-30T02:37:12"/>
    <n v="1518"/>
    <x v="6"/>
    <x v="9"/>
    <x v="47"/>
    <x v="30"/>
    <n v="0"/>
  </r>
  <r>
    <n v="700"/>
    <d v="2007-02-09T00:00:00"/>
    <d v="2007-02-09T00:00:00"/>
    <x v="1"/>
    <n v="2"/>
    <n v="0"/>
    <n v="15"/>
    <n v="0"/>
    <d v="1899-12-30T00:15:00"/>
    <d v="1899-12-30T00:07:30"/>
    <s v="Other"/>
    <s v="Jamaica"/>
    <n v="8.0000000000000071"/>
    <n v="0"/>
    <s v="Hot"/>
    <s v="Ride With Connor in Jamaica"/>
    <d v="1899-12-30T14:00:00"/>
    <d v="1899-12-30T07:00:00"/>
    <m/>
    <n v="0"/>
    <n v="0"/>
    <d v="1899-12-30T03:16:30"/>
    <d v="1899-12-30T04:08:54"/>
    <d v="1899-12-30T01:38:15"/>
    <d v="1899-12-30T02:04:27"/>
    <n v="795"/>
    <x v="6"/>
    <x v="9"/>
    <x v="47"/>
    <x v="30"/>
    <n v="0"/>
  </r>
  <r>
    <n v="701"/>
    <d v="2007-02-12T00:00:00"/>
    <d v="2007-02-12T00:00:00"/>
    <x v="2"/>
    <n v="3"/>
    <n v="0"/>
    <n v="31"/>
    <n v="7"/>
    <d v="1899-12-30T00:31:07"/>
    <d v="1899-12-30T00:10:22"/>
    <s v="R200604"/>
    <s v="Columbus Statue"/>
    <n v="5.7846813069094853"/>
    <n v="0"/>
    <s v="cold"/>
    <s v="Ran with Luisa - Out: 15.50.19 Back: 15.17.56"/>
    <d v="1899-12-30T04:31:45"/>
    <d v="1899-12-30T02:15:53"/>
    <m/>
    <n v="0"/>
    <n v="0"/>
    <d v="1899-12-30T04:31:45"/>
    <d v="1899-12-30T05:24:09"/>
    <d v="1899-12-30T02:15:53"/>
    <d v="1899-12-30T02:42:05"/>
    <n v="1844"/>
    <x v="6"/>
    <x v="9"/>
    <x v="47"/>
    <x v="31"/>
    <n v="2"/>
  </r>
  <r>
    <n v="702"/>
    <d v="2007-02-13T00:00:00"/>
    <d v="2007-02-13T00:00:00"/>
    <x v="0"/>
    <n v="0.56000000000000005"/>
    <n v="0"/>
    <n v="22"/>
    <n v="2"/>
    <d v="1899-12-30T00:22:02"/>
    <d v="1899-12-30T00:39:21"/>
    <s v="UB"/>
    <s v="18 Laps"/>
    <n v="1.5249621785173992"/>
    <n v="0"/>
    <m/>
    <s v="Avg Lap - 1.134"/>
    <d v="1899-12-30T01:34:26"/>
    <d v="1899-12-30T00:47:13"/>
    <m/>
    <n v="0"/>
    <n v="0"/>
    <d v="1899-12-30T17:10:51"/>
    <d v="1899-12-30T18:03:15"/>
    <d v="1899-12-30T08:35:25"/>
    <d v="1899-12-30T09:01:37"/>
    <n v="3405"/>
    <x v="6"/>
    <x v="9"/>
    <x v="47"/>
    <x v="31"/>
    <n v="0"/>
  </r>
  <r>
    <n v="703"/>
    <d v="2007-02-16T00:00:00"/>
    <d v="2007-02-16T00:00:00"/>
    <x v="2"/>
    <n v="1"/>
    <n v="0"/>
    <n v="12"/>
    <n v="0"/>
    <d v="1899-12-30T00:12:00"/>
    <d v="1899-12-30T00:12:00"/>
    <s v="R200604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x v="47"/>
    <x v="31"/>
    <n v="2"/>
  </r>
  <r>
    <n v="704"/>
    <d v="2007-02-16T00:00:00"/>
    <d v="2007-02-16T00:00:00"/>
    <x v="2"/>
    <n v="3"/>
    <n v="0"/>
    <n v="30"/>
    <n v="45"/>
    <d v="1899-12-30T00:30:45"/>
    <d v="1899-12-30T00:10:15"/>
    <s v="R200604"/>
    <s v="Treadmill"/>
    <n v="5.8536585365853711"/>
    <n v="171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6"/>
    <x v="9"/>
    <x v="47"/>
    <x v="31"/>
    <n v="0"/>
  </r>
  <r>
    <n v="705"/>
    <d v="2007-02-19T00:00:00"/>
    <d v="2007-02-19T00:00:00"/>
    <x v="2"/>
    <n v="5"/>
    <n v="0"/>
    <n v="60"/>
    <n v="0"/>
    <d v="1899-12-30T01:00:00"/>
    <d v="1899-12-30T00:12:00"/>
    <s v="R200604"/>
    <s v="Treadmill"/>
    <n v="5.0000000000000036"/>
    <n v="154"/>
    <m/>
    <s v="Tough first 2 miles (25 mins) then ran 11 min miles (5.5)"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x v="47"/>
    <x v="32"/>
    <n v="2"/>
  </r>
  <r>
    <n v="706"/>
    <d v="2007-02-20T00:00:00"/>
    <d v="2007-02-20T00:00:00"/>
    <x v="0"/>
    <n v="0.56000000000000005"/>
    <n v="0"/>
    <n v="22"/>
    <n v="41"/>
    <d v="1899-12-30T00:22:41"/>
    <d v="1899-12-30T00:40:30"/>
    <s v="UB"/>
    <s v="18 Laps"/>
    <n v="1.4812637766348289"/>
    <n v="0"/>
    <m/>
    <s v="Avg Lap - 1.156"/>
    <d v="1899-12-30T01:37:13"/>
    <d v="1899-12-30T00:48:36"/>
    <m/>
    <n v="0"/>
    <n v="0"/>
    <d v="1899-12-30T17:41:15"/>
    <d v="1899-12-30T18:33:39"/>
    <d v="1899-12-30T08:50:38"/>
    <d v="1899-12-30T09:16:50"/>
    <n v="3452"/>
    <x v="6"/>
    <x v="9"/>
    <x v="47"/>
    <x v="32"/>
    <n v="0"/>
  </r>
  <r>
    <n v="707"/>
    <d v="2007-02-21T00:00:00"/>
    <d v="2007-02-21T00:00:00"/>
    <x v="2"/>
    <n v="3.5"/>
    <n v="0"/>
    <n v="36"/>
    <n v="28"/>
    <d v="1899-12-30T00:36:28"/>
    <d v="1899-12-30T00:10:25"/>
    <s v="R200604"/>
    <s v="PT Barnum Out and Back"/>
    <n v="5.758683729433276"/>
    <n v="164"/>
    <s v="Cool"/>
    <s v="Out: 17.58.24(162) Back: 18.30.23(166)"/>
    <d v="1899-12-30T04:32:59"/>
    <d v="1899-12-30T02:16:29"/>
    <m/>
    <n v="0"/>
    <n v="0"/>
    <d v="1899-12-30T04:32:59"/>
    <d v="1899-12-30T05:25:23"/>
    <d v="1899-12-30T02:16:29"/>
    <d v="1899-12-30T02:42:41"/>
    <n v="1882"/>
    <x v="6"/>
    <x v="9"/>
    <x v="47"/>
    <x v="32"/>
    <n v="0"/>
  </r>
  <r>
    <n v="708"/>
    <d v="2007-02-22T00:00:00"/>
    <d v="2007-02-22T00:00:00"/>
    <x v="2"/>
    <n v="3.5"/>
    <n v="0"/>
    <n v="41"/>
    <n v="9"/>
    <d v="1899-12-30T00:41:09"/>
    <d v="1899-12-30T00:11:45"/>
    <s v="R200604"/>
    <s v="PT Barnum Out and Back"/>
    <n v="5.103280680437428"/>
    <n v="156"/>
    <s v="Cold &amp; Rainy"/>
    <s v="Out: 20.50.49(152) Back: 20.18.77(160)"/>
    <d v="1899-12-30T05:08:02"/>
    <d v="1899-12-30T02:34:01"/>
    <m/>
    <n v="0"/>
    <n v="0"/>
    <d v="1899-12-30T05:08:02"/>
    <d v="1899-12-30T06:00:26"/>
    <d v="1899-12-30T02:34:01"/>
    <d v="1899-12-30T03:00:13"/>
    <n v="2608"/>
    <x v="6"/>
    <x v="9"/>
    <x v="47"/>
    <x v="32"/>
    <n v="0"/>
  </r>
  <r>
    <n v="709"/>
    <d v="2007-02-25T00:00:00"/>
    <d v="2007-02-25T00:00:00"/>
    <x v="2"/>
    <n v="7.8"/>
    <n v="1"/>
    <n v="20"/>
    <n v="13"/>
    <d v="1899-12-30T01:20:13"/>
    <d v="1899-12-30T00:10:17"/>
    <s v="R200604"/>
    <s v="Polar Bear"/>
    <n v="5.8341990442551461"/>
    <n v="174"/>
    <s v="cold"/>
    <s v="Splits: 9.52.54(166) + 10.03.36(172) + 9.59.77(175) + 11.18.32(171) + 10.31.91(175) + 10.35.48(176) + 10.39.05(175) + 7.13.51(180)"/>
    <d v="1899-12-30T04:29:27"/>
    <d v="1899-12-30T02:14:43"/>
    <m/>
    <n v="0"/>
    <n v="0"/>
    <d v="1899-12-30T04:29:27"/>
    <d v="1899-12-30T05:21:51"/>
    <d v="1899-12-30T02:14:43"/>
    <d v="1899-12-30T02:40:55"/>
    <n v="1770"/>
    <x v="6"/>
    <x v="9"/>
    <x v="47"/>
    <x v="33"/>
    <n v="2"/>
  </r>
  <r>
    <n v="710"/>
    <d v="2007-02-26T00:00:00"/>
    <d v="2007-02-26T00:00:00"/>
    <x v="2"/>
    <n v="2.5"/>
    <n v="0"/>
    <n v="30"/>
    <n v="0"/>
    <d v="1899-12-30T00:30:00"/>
    <d v="1899-12-30T00:12:00"/>
    <s v="R200701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x v="47"/>
    <x v="33"/>
    <n v="0"/>
  </r>
  <r>
    <n v="711"/>
    <d v="2007-02-28T00:00:00"/>
    <d v="2007-02-28T00:00:00"/>
    <x v="2"/>
    <n v="3.5"/>
    <n v="0"/>
    <n v="38"/>
    <n v="38"/>
    <d v="1899-12-30T00:38:38"/>
    <d v="1899-12-30T00:11:02"/>
    <s v="R200701"/>
    <s v="PT Barnum Out and Back"/>
    <n v="5.4357204486626447"/>
    <n v="0"/>
    <s v="Cool"/>
    <s v="Ran with Jen &amp; Alison"/>
    <d v="1899-12-30T04:49:12"/>
    <d v="1899-12-30T02:24:36"/>
    <m/>
    <n v="0"/>
    <n v="0"/>
    <d v="1899-12-30T04:49:12"/>
    <d v="1899-12-30T05:41:36"/>
    <d v="1899-12-30T02:24:36"/>
    <d v="1899-12-30T02:50:48"/>
    <n v="2272"/>
    <x v="6"/>
    <x v="9"/>
    <x v="47"/>
    <x v="33"/>
    <n v="1"/>
  </r>
  <r>
    <n v="712"/>
    <d v="2007-03-01T00:00:00"/>
    <d v="2007-03-01T00:00:00"/>
    <x v="0"/>
    <n v="0.56000000000000005"/>
    <n v="0"/>
    <n v="21"/>
    <n v="43"/>
    <d v="1899-12-30T00:21:43"/>
    <d v="1899-12-30T00:38:47"/>
    <s v="UB"/>
    <s v="18 Laps"/>
    <n v="1.5471987720644682"/>
    <n v="0"/>
    <m/>
    <s v="Avg Lap - 1.1238"/>
    <d v="1899-12-30T01:33:04"/>
    <d v="1899-12-30T00:46:32"/>
    <m/>
    <n v="0"/>
    <n v="0"/>
    <d v="1899-12-30T16:56:02"/>
    <d v="1899-12-30T17:48:26"/>
    <d v="1899-12-30T08:28:01"/>
    <d v="1899-12-30T08:54:13"/>
    <n v="3386"/>
    <x v="6"/>
    <x v="10"/>
    <x v="48"/>
    <x v="33"/>
    <n v="0"/>
  </r>
  <r>
    <n v="713"/>
    <d v="2007-03-05T00:00:00"/>
    <d v="2007-03-05T00:00:00"/>
    <x v="2"/>
    <n v="2"/>
    <n v="0"/>
    <n v="20"/>
    <n v="35"/>
    <d v="1899-12-30T00:20:35"/>
    <d v="1899-12-30T00:10:17"/>
    <s v="R200701"/>
    <s v="Treadmill"/>
    <n v="5.8299595141700449"/>
    <n v="0"/>
    <m/>
    <m/>
    <d v="1899-12-30T04:29:38"/>
    <d v="1899-12-30T02:14:49"/>
    <m/>
    <n v="0"/>
    <n v="0"/>
    <d v="1899-12-30T04:29:38"/>
    <d v="1899-12-30T05:22:03"/>
    <d v="1899-12-30T02:14:49"/>
    <d v="1899-12-30T02:41:01"/>
    <n v="1776"/>
    <x v="6"/>
    <x v="10"/>
    <x v="48"/>
    <x v="34"/>
    <n v="3"/>
  </r>
  <r>
    <n v="714"/>
    <d v="2007-03-06T00:00:00"/>
    <d v="2007-03-06T00:00:00"/>
    <x v="0"/>
    <n v="0.56000000000000005"/>
    <n v="0"/>
    <n v="21"/>
    <n v="45"/>
    <d v="1899-12-30T00:21:45"/>
    <d v="1899-12-30T00:38:50"/>
    <s v="UB"/>
    <s v="18 Laps"/>
    <n v="1.5448275862068979"/>
    <n v="0"/>
    <m/>
    <s v="Avg Lap - 1.125"/>
    <d v="1899-12-30T01:33:13"/>
    <d v="1899-12-30T00:46:36"/>
    <m/>
    <n v="0"/>
    <n v="0"/>
    <d v="1899-12-30T16:57:35"/>
    <d v="1899-12-30T17:49:59"/>
    <d v="1899-12-30T08:28:48"/>
    <d v="1899-12-30T08:55:00"/>
    <n v="3389"/>
    <x v="6"/>
    <x v="10"/>
    <x v="48"/>
    <x v="34"/>
    <n v="0"/>
  </r>
  <r>
    <n v="715"/>
    <d v="2007-03-08T00:00:00"/>
    <d v="2007-03-08T00:00:00"/>
    <x v="2"/>
    <n v="3"/>
    <n v="0"/>
    <n v="30"/>
    <n v="52"/>
    <d v="1899-12-30T00:30:52"/>
    <d v="1899-12-30T00:10:17"/>
    <s v="R200701"/>
    <s v="Treadmill"/>
    <n v="5.8315334773218188"/>
    <n v="0"/>
    <m/>
    <m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10"/>
    <x v="48"/>
    <x v="34"/>
    <n v="1"/>
  </r>
  <r>
    <n v="716"/>
    <d v="2007-03-09T00:00:00"/>
    <d v="2007-03-09T00:00:00"/>
    <x v="2"/>
    <n v="4.4000000000000004"/>
    <n v="0"/>
    <n v="50"/>
    <n v="55"/>
    <d v="1899-12-30T00:50:55"/>
    <d v="1899-12-30T00:11:34"/>
    <s v="R200701"/>
    <s v="Beach Loop"/>
    <n v="5.1849427168576145"/>
    <n v="0"/>
    <s v="cold"/>
    <s v="Ran with Jen"/>
    <d v="1899-12-30T05:03:11"/>
    <d v="1899-12-30T02:31:36"/>
    <m/>
    <n v="0"/>
    <n v="0"/>
    <d v="1899-12-30T05:03:11"/>
    <d v="1899-12-30T05:55:35"/>
    <d v="1899-12-30T02:31:36"/>
    <d v="1899-12-30T02:57:48"/>
    <n v="2539"/>
    <x v="6"/>
    <x v="10"/>
    <x v="48"/>
    <x v="34"/>
    <n v="0"/>
  </r>
  <r>
    <n v="717"/>
    <d v="2007-03-12T00:00:00"/>
    <d v="2007-03-12T00:00:00"/>
    <x v="2"/>
    <n v="4.4000000000000004"/>
    <n v="0"/>
    <n v="45"/>
    <n v="9"/>
    <d v="1899-12-30T00:45:09"/>
    <d v="1899-12-30T00:10:16"/>
    <s v="R200701"/>
    <s v="Beach Loop"/>
    <n v="5.8471760797342256"/>
    <n v="0"/>
    <s v="Chilly"/>
    <m/>
    <d v="1899-12-30T04:28:51"/>
    <d v="1899-12-30T02:14:25"/>
    <m/>
    <n v="0"/>
    <n v="0"/>
    <d v="1899-12-30T04:28:51"/>
    <d v="1899-12-30T05:21:15"/>
    <d v="1899-12-30T02:14:25"/>
    <d v="1899-12-30T02:40:37"/>
    <n v="1751"/>
    <x v="6"/>
    <x v="10"/>
    <x v="48"/>
    <x v="35"/>
    <n v="2"/>
  </r>
  <r>
    <n v="718"/>
    <d v="2007-03-13T00:00:00"/>
    <d v="2007-03-13T00:00:00"/>
    <x v="2"/>
    <n v="3"/>
    <n v="0"/>
    <n v="28"/>
    <n v="13"/>
    <d v="1899-12-30T00:28:13"/>
    <d v="1899-12-30T00:09:24"/>
    <s v="R200701"/>
    <s v="Columbus Statue"/>
    <n v="6.3792085056113468"/>
    <n v="0"/>
    <s v="Nice!"/>
    <s v="Out: 14.18.06 Back:13.55.72"/>
    <d v="1899-12-30T04:06:26"/>
    <d v="1899-12-30T02:03:13"/>
    <m/>
    <n v="0"/>
    <n v="0"/>
    <d v="1899-12-30T04:06:26"/>
    <d v="1899-12-30T04:58:50"/>
    <d v="1899-12-30T02:03:13"/>
    <d v="1899-12-30T02:29:25"/>
    <n v="1069"/>
    <x v="6"/>
    <x v="10"/>
    <x v="48"/>
    <x v="35"/>
    <n v="0"/>
  </r>
  <r>
    <n v="719"/>
    <d v="2007-03-14T00:00:00"/>
    <d v="2007-03-14T00:00:00"/>
    <x v="2"/>
    <n v="4.4000000000000004"/>
    <n v="0"/>
    <n v="49"/>
    <n v="35"/>
    <d v="1899-12-30T00:49:35"/>
    <d v="1899-12-30T00:11:16"/>
    <s v="R200701"/>
    <s v="Beach Loop"/>
    <n v="5.3243697478991647"/>
    <n v="0"/>
    <s v="Nice!"/>
    <s v="Walked a couple of times"/>
    <d v="1899-12-30T04:55:15"/>
    <d v="1899-12-30T02:27:37"/>
    <m/>
    <n v="0"/>
    <n v="0"/>
    <d v="1899-12-30T04:55:15"/>
    <d v="1899-12-30T05:47:39"/>
    <d v="1899-12-30T02:27:37"/>
    <d v="1899-12-30T02:53:49"/>
    <n v="2397"/>
    <x v="6"/>
    <x v="10"/>
    <x v="48"/>
    <x v="35"/>
    <n v="0"/>
  </r>
  <r>
    <n v="720"/>
    <d v="2007-03-19T00:00:00"/>
    <d v="2007-03-19T00:00:00"/>
    <x v="0"/>
    <n v="0.56000000000000005"/>
    <n v="0"/>
    <n v="21"/>
    <n v="39"/>
    <d v="1899-12-30T00:21:39"/>
    <d v="1899-12-30T00:38:40"/>
    <s v="UB"/>
    <s v="18 Laps"/>
    <n v="1.5519630484988467"/>
    <n v="0"/>
    <m/>
    <s v="Avg Lap 1.1215"/>
    <d v="1899-12-30T01:32:47"/>
    <d v="1899-12-30T00:46:24"/>
    <m/>
    <n v="0"/>
    <n v="0"/>
    <d v="1899-12-30T16:52:55"/>
    <d v="1899-12-30T17:45:19"/>
    <d v="1899-12-30T08:26:27"/>
    <d v="1899-12-30T08:52:39"/>
    <n v="3383"/>
    <x v="6"/>
    <x v="10"/>
    <x v="48"/>
    <x v="36"/>
    <n v="4"/>
  </r>
  <r>
    <n v="721"/>
    <d v="2007-03-20T00:00:00"/>
    <d v="2007-03-20T00:00:00"/>
    <x v="2"/>
    <n v="3"/>
    <n v="0"/>
    <n v="30"/>
    <n v="0"/>
    <d v="1899-12-30T00:30:00"/>
    <d v="1899-12-30T00:10:00"/>
    <s v="R200701"/>
    <s v="Treadmill"/>
    <n v="6.0000000000000053"/>
    <n v="17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0"/>
    <x v="48"/>
    <x v="36"/>
    <n v="0"/>
  </r>
  <r>
    <n v="722"/>
    <d v="2007-03-21T00:00:00"/>
    <d v="2007-03-21T00:00:00"/>
    <x v="2"/>
    <n v="3"/>
    <n v="0"/>
    <n v="29"/>
    <n v="30"/>
    <d v="1899-12-30T00:29:30"/>
    <d v="1899-12-30T00:09:50"/>
    <s v="R200701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6"/>
    <x v="10"/>
    <x v="48"/>
    <x v="36"/>
    <n v="0"/>
  </r>
  <r>
    <n v="723"/>
    <d v="2007-03-22T00:00:00"/>
    <d v="2007-03-22T00:00:00"/>
    <x v="2"/>
    <n v="3"/>
    <n v="0"/>
    <n v="29"/>
    <n v="52"/>
    <d v="1899-12-30T00:29:52"/>
    <d v="1899-12-30T00:09:57"/>
    <s v="R200701"/>
    <s v="Columbus Statue"/>
    <n v="6.0267857142857197"/>
    <n v="157"/>
    <s v="Cool"/>
    <s v="Out: 15.02.14(153) Back: 14.50.31(161)"/>
    <d v="1899-12-30T04:20:50"/>
    <d v="1899-12-30T02:10:25"/>
    <m/>
    <n v="0"/>
    <n v="0"/>
    <d v="1899-12-30T04:20:50"/>
    <d v="1899-12-30T05:13:14"/>
    <d v="1899-12-30T02:10:25"/>
    <d v="1899-12-30T02:36:37"/>
    <n v="1481"/>
    <x v="6"/>
    <x v="10"/>
    <x v="48"/>
    <x v="36"/>
    <n v="0"/>
  </r>
  <r>
    <n v="724"/>
    <d v="2007-03-24T00:00:00"/>
    <d v="2007-03-24T00:00:00"/>
    <x v="2"/>
    <n v="5.0999999999999996"/>
    <n v="0"/>
    <n v="48"/>
    <n v="4"/>
    <d v="1899-12-30T00:48:04"/>
    <d v="1899-12-30T00:09:25"/>
    <s v="R200701"/>
    <s v="Bristol Shamrock"/>
    <n v="6.3661581137309327"/>
    <n v="174"/>
    <s v="Cool"/>
    <s v="Splits: 9.12.67(166) + 9.20.49(170) + 9.52.57(177) + 9.56.27(177) +8.12.69(179)"/>
    <d v="1899-12-30T04:06:56"/>
    <d v="1899-12-30T02:03:28"/>
    <m/>
    <n v="0"/>
    <n v="0"/>
    <d v="1899-12-30T04:06:56"/>
    <d v="1899-12-30T04:59:20"/>
    <d v="1899-12-30T02:03:28"/>
    <d v="1899-12-30T02:29:40"/>
    <n v="1078"/>
    <x v="6"/>
    <x v="10"/>
    <x v="48"/>
    <x v="36"/>
    <n v="1"/>
  </r>
  <r>
    <n v="725"/>
    <d v="2007-03-26T00:00:00"/>
    <d v="2007-03-26T00:00:00"/>
    <x v="2"/>
    <n v="3.1"/>
    <n v="0"/>
    <n v="31"/>
    <n v="45"/>
    <d v="1899-12-30T00:31:45"/>
    <d v="1899-12-30T00:10:15"/>
    <s v="R200701"/>
    <s v="New Ron Loop"/>
    <n v="5.8582677165354378"/>
    <n v="0"/>
    <s v="Cool"/>
    <m/>
    <d v="1899-12-30T04:28:20"/>
    <d v="1899-12-30T02:14:10"/>
    <m/>
    <n v="0"/>
    <n v="0"/>
    <d v="1899-12-30T04:28:20"/>
    <d v="1899-12-30T05:20:44"/>
    <d v="1899-12-30T02:14:10"/>
    <d v="1899-12-30T02:40:22"/>
    <n v="1732"/>
    <x v="6"/>
    <x v="10"/>
    <x v="48"/>
    <x v="37"/>
    <n v="1"/>
  </r>
  <r>
    <n v="726"/>
    <d v="2007-03-28T00:00:00"/>
    <d v="2007-03-28T00:00:00"/>
    <x v="2"/>
    <n v="3"/>
    <n v="0"/>
    <n v="27"/>
    <n v="32"/>
    <d v="1899-12-30T00:27:32"/>
    <d v="1899-12-30T00:09:11"/>
    <s v="R200701"/>
    <s v="Columbus Statue"/>
    <n v="6.5375302663438308"/>
    <n v="0"/>
    <s v="Nice!"/>
    <s v="Out: 13.31.92 Back:14.00.41"/>
    <d v="1899-12-30T04:00:27"/>
    <d v="1899-12-30T02:00:14"/>
    <m/>
    <n v="0"/>
    <n v="0"/>
    <d v="1899-12-30T04:00:27"/>
    <d v="1899-12-30T04:52:51"/>
    <d v="1899-12-30T02:00:14"/>
    <d v="1899-12-30T02:26:26"/>
    <n v="956"/>
    <x v="6"/>
    <x v="10"/>
    <x v="48"/>
    <x v="37"/>
    <n v="1"/>
  </r>
  <r>
    <n v="727"/>
    <d v="2007-03-29T00:00:00"/>
    <d v="2007-03-29T00:00:00"/>
    <x v="2"/>
    <n v="3.5"/>
    <n v="0"/>
    <n v="36"/>
    <n v="19"/>
    <d v="1899-12-30T00:36:19"/>
    <d v="1899-12-30T00:10:23"/>
    <s v="R200701"/>
    <s v="PT Barnum Out and Back"/>
    <n v="5.7824690224873834"/>
    <n v="0"/>
    <s v="Windy"/>
    <s v="Out: 17.55.57 Back: 18.23.50"/>
    <d v="1899-12-30T04:31:51"/>
    <d v="1899-12-30T02:15:56"/>
    <m/>
    <n v="0"/>
    <n v="0"/>
    <d v="1899-12-30T04:31:51"/>
    <d v="1899-12-30T05:24:15"/>
    <d v="1899-12-30T02:15:56"/>
    <d v="1899-12-30T02:42:08"/>
    <n v="1847"/>
    <x v="6"/>
    <x v="10"/>
    <x v="48"/>
    <x v="37"/>
    <n v="0"/>
  </r>
  <r>
    <n v="728"/>
    <d v="2007-03-30T00:00:00"/>
    <d v="2007-03-30T00:00:00"/>
    <x v="2"/>
    <n v="5"/>
    <n v="0"/>
    <n v="54"/>
    <n v="59"/>
    <d v="1899-12-30T00:54:59"/>
    <d v="1899-12-30T00:11:00"/>
    <s v="R200701"/>
    <s v="Random Around Work"/>
    <n v="5.4561988481358021"/>
    <n v="147"/>
    <s v="Windy"/>
    <s v="Fist Beach then Ran with Ron from Anchor Back to Building"/>
    <d v="1899-12-30T04:48:07"/>
    <d v="1899-12-30T02:24:03"/>
    <m/>
    <n v="0"/>
    <n v="0"/>
    <d v="1899-12-30T04:48:07"/>
    <d v="1899-12-30T05:40:31"/>
    <d v="1899-12-30T02:24:03"/>
    <d v="1899-12-30T02:50:15"/>
    <n v="2247"/>
    <x v="6"/>
    <x v="10"/>
    <x v="48"/>
    <x v="37"/>
    <n v="0"/>
  </r>
  <r>
    <n v="729"/>
    <d v="2007-04-02T00:00:00"/>
    <d v="2007-04-02T00:00:00"/>
    <x v="2"/>
    <n v="2.9"/>
    <n v="0"/>
    <n v="25"/>
    <n v="5"/>
    <d v="1899-12-30T00:25:05"/>
    <d v="1899-12-30T00:08:39"/>
    <s v="R200701"/>
    <s v="Cannon"/>
    <n v="6.9368770764119665"/>
    <n v="156"/>
    <s v="Cool"/>
    <s v="Out: 12.40.82(151) Back:12.25.13(162)"/>
    <d v="1899-12-30T03:46:37"/>
    <d v="1899-12-30T01:53:18"/>
    <m/>
    <n v="0"/>
    <n v="0"/>
    <d v="1899-12-30T03:46:37"/>
    <d v="1899-12-30T04:39:01"/>
    <d v="1899-12-30T01:53:18"/>
    <d v="1899-12-30T02:19:30"/>
    <n v="848"/>
    <x v="6"/>
    <x v="1"/>
    <x v="49"/>
    <x v="38"/>
    <n v="2"/>
  </r>
  <r>
    <n v="730"/>
    <d v="2007-04-03T00:00:00"/>
    <d v="2007-04-03T00:00:00"/>
    <x v="0"/>
    <n v="0.65"/>
    <n v="0"/>
    <n v="26"/>
    <n v="39"/>
    <d v="1899-12-30T00:26:39"/>
    <d v="1899-12-30T00:41:00"/>
    <s v="UB"/>
    <s v="21 Laps"/>
    <n v="1.4634146341463425"/>
    <n v="0"/>
    <m/>
    <s v="Avg Lap 1.1614"/>
    <d v="1899-12-30T01:38:24"/>
    <d v="1899-12-30T00:49:12"/>
    <m/>
    <n v="0"/>
    <n v="0"/>
    <d v="1899-12-30T17:54:12"/>
    <d v="1899-12-30T18:46:36"/>
    <d v="1899-12-30T08:57:06"/>
    <d v="1899-12-30T09:23:18"/>
    <n v="3460"/>
    <x v="6"/>
    <x v="1"/>
    <x v="49"/>
    <x v="38"/>
    <n v="0"/>
  </r>
  <r>
    <n v="731"/>
    <d v="2007-04-04T00:00:00"/>
    <d v="2007-04-04T00:00:00"/>
    <x v="6"/>
    <n v="1"/>
    <n v="1"/>
    <n v="20"/>
    <n v="0"/>
    <d v="1899-12-30T01:20:00"/>
    <d v="1899-12-30T01:20:00"/>
    <s v="R200701"/>
    <s v="Weights"/>
    <n v="0.75000000000000067"/>
    <n v="0"/>
    <m/>
    <s v="5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1"/>
    <x v="49"/>
    <x v="38"/>
    <n v="0"/>
  </r>
  <r>
    <n v="732"/>
    <d v="2007-04-05T00:00:00"/>
    <d v="2007-04-05T00:00:00"/>
    <x v="0"/>
    <n v="0.5"/>
    <n v="0"/>
    <n v="19"/>
    <n v="14"/>
    <d v="1899-12-30T00:19:14"/>
    <d v="1899-12-30T00:38:28"/>
    <s v="UB"/>
    <s v="16 Laps"/>
    <n v="1.5597920277296371"/>
    <n v="0"/>
    <m/>
    <s v="Avg Lap 1.12125"/>
    <d v="1899-12-30T01:32:19"/>
    <d v="1899-12-30T00:46:10"/>
    <m/>
    <n v="0"/>
    <n v="0"/>
    <d v="1899-12-30T16:47:50"/>
    <d v="1899-12-30T17:40:14"/>
    <d v="1899-12-30T08:23:55"/>
    <d v="1899-12-30T08:50:07"/>
    <n v="3378"/>
    <x v="6"/>
    <x v="1"/>
    <x v="49"/>
    <x v="38"/>
    <n v="0"/>
  </r>
  <r>
    <n v="733"/>
    <d v="2007-04-06T00:00:00"/>
    <d v="2007-04-06T00:00:00"/>
    <x v="2"/>
    <n v="6.5"/>
    <n v="1"/>
    <n v="13"/>
    <n v="51"/>
    <d v="1899-12-30T01:13:51"/>
    <d v="1899-12-30T00:11:22"/>
    <s v="R200701"/>
    <s v="Point"/>
    <n v="5.280974949221398"/>
    <n v="155"/>
    <s v="Windy"/>
    <s v="Ran with Jen.  Wind was Brutal"/>
    <d v="1899-12-30T04:57:40"/>
    <d v="1899-12-30T02:28:50"/>
    <m/>
    <n v="0"/>
    <n v="0"/>
    <d v="1899-12-30T04:57:40"/>
    <d v="1899-12-30T05:50:04"/>
    <d v="1899-12-30T02:28:50"/>
    <d v="1899-12-30T02:55:02"/>
    <n v="2449"/>
    <x v="6"/>
    <x v="1"/>
    <x v="49"/>
    <x v="38"/>
    <n v="0"/>
  </r>
  <r>
    <n v="734"/>
    <d v="2007-04-09T00:00:00"/>
    <d v="2007-04-09T00:00:00"/>
    <x v="2"/>
    <n v="4"/>
    <n v="0"/>
    <n v="42"/>
    <n v="35"/>
    <d v="1899-12-30T00:42:35"/>
    <d v="1899-12-30T00:10:39"/>
    <s v="R200701"/>
    <s v="4 Mile-Work"/>
    <n v="5.6360078277886538"/>
    <n v="150"/>
    <s v="Cool"/>
    <s v="Out: 20.24.23(149) Back: 22.11.00(151)"/>
    <d v="1899-12-30T04:38:55"/>
    <d v="1899-12-30T02:19:28"/>
    <m/>
    <n v="0"/>
    <n v="0"/>
    <d v="1899-12-30T04:38:55"/>
    <d v="1899-12-30T05:31:19"/>
    <d v="1899-12-30T02:19:28"/>
    <d v="1899-12-30T02:45:40"/>
    <n v="2027"/>
    <x v="6"/>
    <x v="1"/>
    <x v="49"/>
    <x v="1"/>
    <n v="2"/>
  </r>
  <r>
    <n v="735"/>
    <d v="2007-04-10T00:00:00"/>
    <d v="2007-04-10T00:00:00"/>
    <x v="2"/>
    <n v="4"/>
    <n v="0"/>
    <n v="44"/>
    <n v="7"/>
    <d v="1899-12-30T00:44:07"/>
    <d v="1899-12-30T00:11:02"/>
    <s v="R200604"/>
    <s v="4 Mile-Work"/>
    <n v="5.440120891575372"/>
    <n v="148"/>
    <s v="Cool"/>
    <s v="Out: 22.15.67(142) Back: 21.51.74(155)"/>
    <d v="1899-12-30T04:48:58"/>
    <d v="1899-12-30T02:24:29"/>
    <m/>
    <n v="0"/>
    <n v="0"/>
    <d v="1899-12-30T04:48:58"/>
    <d v="1899-12-30T05:41:22"/>
    <d v="1899-12-30T02:24:29"/>
    <d v="1899-12-30T02:50:41"/>
    <n v="2268"/>
    <x v="6"/>
    <x v="1"/>
    <x v="49"/>
    <x v="1"/>
    <n v="0"/>
  </r>
  <r>
    <n v="736"/>
    <d v="2007-04-11T00:00:00"/>
    <d v="2007-04-11T00:00:00"/>
    <x v="2"/>
    <n v="2.9"/>
    <n v="0"/>
    <n v="28"/>
    <n v="4"/>
    <d v="1899-12-30T00:28:04"/>
    <d v="1899-12-30T00:09:41"/>
    <s v="R200604"/>
    <s v="Cannon"/>
    <n v="6.1995249406175814"/>
    <n v="150"/>
    <s v="Cool"/>
    <s v="Out: 13.44.21(149) Back:14.20.31(152)"/>
    <d v="1899-12-30T04:13:34"/>
    <d v="1899-12-30T02:06:47"/>
    <m/>
    <n v="0"/>
    <n v="0"/>
    <d v="1899-12-30T04:13:34"/>
    <d v="1899-12-30T05:05:58"/>
    <d v="1899-12-30T02:06:47"/>
    <d v="1899-12-30T02:32:59"/>
    <n v="1246"/>
    <x v="6"/>
    <x v="1"/>
    <x v="49"/>
    <x v="1"/>
    <n v="0"/>
  </r>
  <r>
    <n v="737"/>
    <d v="2007-04-23T00:00:00"/>
    <d v="2007-04-23T00:00:00"/>
    <x v="2"/>
    <n v="4"/>
    <n v="0"/>
    <n v="41"/>
    <n v="54"/>
    <d v="1899-12-30T00:41:54"/>
    <d v="1899-12-30T00:10:29"/>
    <s v="R200604"/>
    <s v="4 Mile-Work"/>
    <n v="5.7279236276849685"/>
    <n v="158"/>
    <s v="Warm"/>
    <s v="Out: 20.48.77(152) Back: 21.05.56(164)"/>
    <d v="1899-12-30T04:34:27"/>
    <d v="1899-12-30T02:17:13"/>
    <m/>
    <n v="0"/>
    <n v="0"/>
    <d v="1899-12-30T04:34:27"/>
    <d v="1899-12-30T05:26:51"/>
    <d v="1899-12-30T02:17:13"/>
    <d v="1899-12-30T02:43:25"/>
    <n v="1922"/>
    <x v="6"/>
    <x v="1"/>
    <x v="49"/>
    <x v="3"/>
    <n v="11"/>
  </r>
  <r>
    <n v="738"/>
    <d v="2007-04-24T00:00:00"/>
    <d v="2007-04-24T00:00:00"/>
    <x v="2"/>
    <n v="4"/>
    <n v="0"/>
    <n v="44"/>
    <n v="5"/>
    <d v="1899-12-30T00:44:05"/>
    <d v="1899-12-30T00:11:01"/>
    <s v="R200604"/>
    <s v="4 Mile-Work"/>
    <n v="5.444234404536866"/>
    <n v="155"/>
    <s v="Warm"/>
    <s v="Out: 22.07.34(147) Back: 21.58.39(162)"/>
    <d v="1899-12-30T04:48:45"/>
    <d v="1899-12-30T02:24:22"/>
    <m/>
    <n v="0"/>
    <n v="0"/>
    <d v="1899-12-30T04:48:45"/>
    <d v="1899-12-30T05:41:09"/>
    <d v="1899-12-30T02:24:22"/>
    <d v="1899-12-30T02:50:34"/>
    <n v="2262"/>
    <x v="6"/>
    <x v="1"/>
    <x v="49"/>
    <x v="3"/>
    <n v="0"/>
  </r>
  <r>
    <n v="739"/>
    <d v="2007-04-25T00:00:00"/>
    <d v="2007-04-25T00:00:00"/>
    <x v="2"/>
    <n v="3.5"/>
    <n v="0"/>
    <n v="35"/>
    <n v="42"/>
    <d v="1899-12-30T00:35:42"/>
    <d v="1899-12-30T00:10:12"/>
    <s v="R200702"/>
    <s v="PT Barnum Out and Back"/>
    <n v="5.8823529411764737"/>
    <n v="160"/>
    <s v="Warm"/>
    <s v="Out: 17.01.64(157) Back: 18.40.88(162)"/>
    <d v="1899-12-30T04:27:14"/>
    <d v="1899-12-30T02:13:37"/>
    <m/>
    <n v="0"/>
    <n v="0"/>
    <d v="1899-12-30T04:27:14"/>
    <d v="1899-12-30T05:19:38"/>
    <d v="1899-12-30T02:13:37"/>
    <d v="1899-12-30T02:39:49"/>
    <n v="1698"/>
    <x v="6"/>
    <x v="1"/>
    <x v="49"/>
    <x v="3"/>
    <n v="0"/>
  </r>
  <r>
    <n v="740"/>
    <d v="2007-04-26T00:00:00"/>
    <d v="2007-04-26T00:00:00"/>
    <x v="2"/>
    <n v="3.5"/>
    <n v="0"/>
    <n v="33"/>
    <n v="18"/>
    <d v="1899-12-30T00:33:18"/>
    <d v="1899-12-30T00:09:31"/>
    <s v="R200702"/>
    <s v="PT Barnum Out and Back"/>
    <n v="6.3063063063063129"/>
    <n v="166"/>
    <s v="Warm"/>
    <s v="Out: 17.06.63(161) Back: 16.11.88(171)"/>
    <d v="1899-12-30T04:09:16"/>
    <d v="1899-12-30T02:04:38"/>
    <m/>
    <n v="0"/>
    <n v="0"/>
    <d v="1899-12-30T04:09:16"/>
    <d v="1899-12-30T05:01:40"/>
    <d v="1899-12-30T02:04:38"/>
    <d v="1899-12-30T02:30:50"/>
    <n v="1134"/>
    <x v="6"/>
    <x v="1"/>
    <x v="49"/>
    <x v="3"/>
    <n v="0"/>
  </r>
  <r>
    <n v="741"/>
    <d v="2007-04-27T00:00:00"/>
    <d v="2007-04-27T00:00:00"/>
    <x v="2"/>
    <n v="5"/>
    <n v="0"/>
    <n v="52"/>
    <n v="36"/>
    <d v="1899-12-30T00:52:36"/>
    <d v="1899-12-30T00:10:31"/>
    <s v="R200604"/>
    <s v="Second Beach"/>
    <n v="5.703422053231944"/>
    <n v="152"/>
    <s v="Cool &amp; Rainy"/>
    <s v="Out: 27.21.89(147) Back: 25.14.91(157)"/>
    <d v="1899-12-30T04:35:37"/>
    <d v="1899-12-30T02:17:49"/>
    <m/>
    <n v="0"/>
    <n v="0"/>
    <d v="1899-12-30T04:35:37"/>
    <d v="1899-12-30T05:28:01"/>
    <d v="1899-12-30T02:17:49"/>
    <d v="1899-12-30T02:44:01"/>
    <n v="1958"/>
    <x v="6"/>
    <x v="1"/>
    <x v="49"/>
    <x v="3"/>
    <n v="0"/>
  </r>
  <r>
    <n v="742"/>
    <d v="2007-04-30T00:00:00"/>
    <d v="2007-04-30T00:00:00"/>
    <x v="1"/>
    <n v="3.06"/>
    <n v="0"/>
    <n v="12"/>
    <n v="13"/>
    <d v="1899-12-30T00:12:13"/>
    <d v="1899-12-30T00:04:00"/>
    <s v="B       "/>
    <s v="Munson Loop to Big House"/>
    <n v="15.028649386084595"/>
    <n v="0"/>
    <s v="Warm"/>
    <s v="Munson Loop 5.42.17 - http://www.gmap-pedometer.com/?r=910524"/>
    <d v="1899-12-30T07:27:09"/>
    <d v="1899-12-30T03:43:34"/>
    <m/>
    <n v="0"/>
    <n v="0"/>
    <d v="1899-12-30T01:44:36"/>
    <d v="1899-12-30T02:37:00"/>
    <d v="1899-12-30T00:52:18"/>
    <d v="1899-12-30T01:18:30"/>
    <n v="470"/>
    <x v="6"/>
    <x v="1"/>
    <x v="49"/>
    <x v="4"/>
    <n v="2"/>
  </r>
  <r>
    <n v="743"/>
    <d v="2007-04-30T00:00:00"/>
    <d v="2007-04-30T00:00:00"/>
    <x v="2"/>
    <n v="3.5"/>
    <n v="0"/>
    <n v="37"/>
    <n v="43"/>
    <d v="1899-12-30T00:37:43"/>
    <d v="1899-12-30T00:10:47"/>
    <s v="R200702"/>
    <s v="PT Barnum Out and Back"/>
    <n v="5.5678303137428236"/>
    <n v="149"/>
    <s v="Warm &amp; Windy"/>
    <s v="Out: 19.46.59(142) Back: 17.57.34(157)"/>
    <d v="1899-12-30T04:42:20"/>
    <d v="1899-12-30T02:21:10"/>
    <m/>
    <n v="0"/>
    <n v="0"/>
    <d v="1899-12-30T04:42:20"/>
    <d v="1899-12-30T05:34:44"/>
    <d v="1899-12-30T02:21:10"/>
    <d v="1899-12-30T02:47:22"/>
    <n v="2116"/>
    <x v="6"/>
    <x v="1"/>
    <x v="49"/>
    <x v="4"/>
    <n v="0"/>
  </r>
  <r>
    <n v="744"/>
    <d v="2007-05-01T00:00:00"/>
    <d v="2007-05-01T00:00:00"/>
    <x v="2"/>
    <n v="4"/>
    <n v="0"/>
    <n v="42"/>
    <n v="11"/>
    <d v="1899-12-30T00:42:11"/>
    <d v="1899-12-30T00:10:33"/>
    <s v="R200702"/>
    <s v="4 Mile-Work"/>
    <n v="5.6894508099565435"/>
    <n v="154"/>
    <s v="Warm"/>
    <s v="Out: 21.29.77(149) Back: 20.41.77(160)"/>
    <d v="1899-12-30T04:36:18"/>
    <d v="1899-12-30T02:18:09"/>
    <m/>
    <n v="0"/>
    <n v="0"/>
    <d v="1899-12-30T04:36:18"/>
    <d v="1899-12-30T05:28:42"/>
    <d v="1899-12-30T02:18:09"/>
    <d v="1899-12-30T02:44:21"/>
    <n v="1978"/>
    <x v="6"/>
    <x v="2"/>
    <x v="50"/>
    <x v="4"/>
    <n v="0"/>
  </r>
  <r>
    <n v="745"/>
    <d v="2007-05-03T00:00:00"/>
    <d v="2007-05-03T00:00:00"/>
    <x v="2"/>
    <n v="4"/>
    <n v="0"/>
    <n v="40"/>
    <n v="34"/>
    <d v="1899-12-30T00:40:34"/>
    <d v="1899-12-30T00:10:09"/>
    <s v="R200702"/>
    <s v="4 Mile-Work"/>
    <n v="5.9161873459326246"/>
    <n v="155"/>
    <s v="Warm"/>
    <s v="Out: 20.52.66(149) Back: 19.42.22(160)"/>
    <d v="1899-12-30T04:25:43"/>
    <d v="1899-12-30T02:12:51"/>
    <m/>
    <n v="0"/>
    <n v="0"/>
    <d v="1899-12-30T04:25:43"/>
    <d v="1899-12-30T05:18:07"/>
    <d v="1899-12-30T02:12:51"/>
    <d v="1899-12-30T02:39:03"/>
    <n v="1649"/>
    <x v="6"/>
    <x v="2"/>
    <x v="50"/>
    <x v="4"/>
    <n v="1"/>
  </r>
  <r>
    <n v="746"/>
    <d v="2007-05-04T00:00:00"/>
    <d v="2007-05-04T00:00:00"/>
    <x v="2"/>
    <n v="5"/>
    <n v="0"/>
    <n v="53"/>
    <n v="20"/>
    <d v="1899-12-30T00:53:20"/>
    <d v="1899-12-30T00:10:40"/>
    <s v="R200702"/>
    <s v="Second Beach"/>
    <n v="5.6250000000000036"/>
    <n v="149"/>
    <s v="Warm"/>
    <s v="Out: 26.22.54(147) Back: 26.58.01(150)"/>
    <d v="1899-12-30T04:39:28"/>
    <d v="1899-12-30T02:19:44"/>
    <m/>
    <n v="0"/>
    <n v="0"/>
    <d v="1899-12-30T04:39:28"/>
    <d v="1899-12-30T05:31:52"/>
    <d v="1899-12-30T02:19:44"/>
    <d v="1899-12-30T02:45:56"/>
    <n v="2046"/>
    <x v="6"/>
    <x v="2"/>
    <x v="50"/>
    <x v="4"/>
    <n v="0"/>
  </r>
  <r>
    <n v="747"/>
    <d v="2007-05-07T00:00:00"/>
    <d v="2007-05-07T00:00:00"/>
    <x v="2"/>
    <n v="4.4000000000000004"/>
    <n v="0"/>
    <n v="44"/>
    <n v="45"/>
    <d v="1899-12-30T00:44:45"/>
    <d v="1899-12-30T00:10:10"/>
    <s v="R200702"/>
    <s v="Beach Loop"/>
    <n v="5.8994413407821282"/>
    <n v="152"/>
    <s v="Warm &amp; Windy"/>
    <s v="Out: 23.15.90(146) Back: 21.29.82(158)"/>
    <d v="1899-12-30T04:26:28"/>
    <d v="1899-12-30T02:13:14"/>
    <m/>
    <n v="0"/>
    <n v="0"/>
    <d v="1899-12-30T04:26:28"/>
    <d v="1899-12-30T05:18:52"/>
    <d v="1899-12-30T02:13:14"/>
    <d v="1899-12-30T02:39:26"/>
    <n v="1675"/>
    <x v="6"/>
    <x v="2"/>
    <x v="50"/>
    <x v="5"/>
    <n v="2"/>
  </r>
  <r>
    <n v="748"/>
    <d v="2007-05-08T00:00:00"/>
    <d v="2007-05-08T00:00:00"/>
    <x v="2"/>
    <n v="4.4000000000000004"/>
    <n v="0"/>
    <n v="45"/>
    <n v="30"/>
    <d v="1899-12-30T00:45:30"/>
    <d v="1899-12-30T00:10:20"/>
    <s v="R200702"/>
    <s v="Beach Loop"/>
    <n v="5.8021978021978073"/>
    <n v="156"/>
    <s v="Warm"/>
    <s v="Out: 24.29.79(148) Back: 21.00.63(165)"/>
    <d v="1899-12-30T04:30:56"/>
    <d v="1899-12-30T02:15:28"/>
    <m/>
    <n v="0"/>
    <n v="0"/>
    <d v="1899-12-30T04:30:56"/>
    <d v="1899-12-30T05:23:20"/>
    <d v="1899-12-30T02:15:28"/>
    <d v="1899-12-30T02:41:40"/>
    <n v="1813"/>
    <x v="6"/>
    <x v="2"/>
    <x v="50"/>
    <x v="5"/>
    <n v="0"/>
  </r>
  <r>
    <n v="749"/>
    <d v="2007-05-10T00:00:00"/>
    <d v="2007-05-10T00:00:00"/>
    <x v="2"/>
    <n v="5"/>
    <n v="0"/>
    <n v="49"/>
    <n v="2"/>
    <d v="1899-12-30T00:49:02"/>
    <d v="1899-12-30T00:09:48"/>
    <s v="R200702"/>
    <s v="Second Beach"/>
    <n v="6.1182868796736969"/>
    <n v="172"/>
    <s v="Hot"/>
    <s v="Out: 23.26.15(167) Back: 25.36.51(177)"/>
    <d v="1899-12-30T04:16:56"/>
    <d v="1899-12-30T02:08:28"/>
    <m/>
    <n v="0"/>
    <n v="0"/>
    <d v="1899-12-30T04:16:56"/>
    <d v="1899-12-30T05:09:20"/>
    <d v="1899-12-30T02:08:28"/>
    <d v="1899-12-30T02:34:40"/>
    <n v="1354"/>
    <x v="6"/>
    <x v="2"/>
    <x v="50"/>
    <x v="5"/>
    <n v="1"/>
  </r>
  <r>
    <n v="750"/>
    <d v="2007-05-11T00:00:00"/>
    <d v="2007-05-11T00:00:00"/>
    <x v="2"/>
    <n v="3.5"/>
    <n v="0"/>
    <n v="35"/>
    <n v="32"/>
    <d v="1899-12-30T00:35:32"/>
    <d v="1899-12-30T00:10:09"/>
    <s v="R200604"/>
    <s v="PT Barnum Out and Back"/>
    <n v="5.9099437148217691"/>
    <n v="150"/>
    <s v="Hot"/>
    <s v="Out: 17.43.91(144) Back: 17.48.65(155)"/>
    <d v="1899-12-30T04:26:00"/>
    <d v="1899-12-30T02:13:00"/>
    <m/>
    <n v="0"/>
    <n v="0"/>
    <d v="1899-12-30T04:26:00"/>
    <d v="1899-12-30T05:18:24"/>
    <d v="1899-12-30T02:13:00"/>
    <d v="1899-12-30T02:39:12"/>
    <n v="1652"/>
    <x v="6"/>
    <x v="2"/>
    <x v="50"/>
    <x v="5"/>
    <n v="0"/>
  </r>
  <r>
    <n v="751"/>
    <d v="2007-05-14T00:00:00"/>
    <d v="2007-05-14T00:00:00"/>
    <x v="2"/>
    <n v="4"/>
    <n v="0"/>
    <n v="43"/>
    <n v="40"/>
    <d v="1899-12-30T00:43:40"/>
    <d v="1899-12-30T00:10:55"/>
    <s v="R200702"/>
    <s v="4 Mile-Work"/>
    <n v="5.4961832061068749"/>
    <n v="0"/>
    <s v="Warm"/>
    <s v="Out: 22.18.07 Back: 21.22.37"/>
    <d v="1899-12-30T04:46:01"/>
    <d v="1899-12-30T02:23:00"/>
    <m/>
    <n v="0"/>
    <n v="0"/>
    <d v="1899-12-30T04:46:01"/>
    <d v="1899-12-30T05:38:25"/>
    <d v="1899-12-30T02:23:00"/>
    <d v="1899-12-30T02:49:13"/>
    <n v="2209"/>
    <x v="6"/>
    <x v="2"/>
    <x v="50"/>
    <x v="6"/>
    <n v="2"/>
  </r>
  <r>
    <n v="752"/>
    <d v="2007-05-15T00:00:00"/>
    <d v="2007-05-15T00:00:00"/>
    <x v="1"/>
    <n v="5"/>
    <n v="0"/>
    <n v="21"/>
    <n v="31"/>
    <d v="1899-12-30T00:21:31"/>
    <d v="1899-12-30T00:04:18"/>
    <s v="B       "/>
    <s v="Spring Road Loop to Big House"/>
    <n v="13.94268009295121"/>
    <n v="0"/>
    <s v="Warm"/>
    <m/>
    <d v="1899-12-30T08:01:58"/>
    <d v="1899-12-30T04:00:59"/>
    <m/>
    <n v="0"/>
    <n v="0"/>
    <d v="1899-12-30T01:52:45"/>
    <d v="1899-12-30T02:45:09"/>
    <d v="1899-12-30T00:56:22"/>
    <d v="1899-12-30T01:22:34"/>
    <n v="599"/>
    <x v="6"/>
    <x v="2"/>
    <x v="50"/>
    <x v="6"/>
    <n v="0"/>
  </r>
  <r>
    <n v="753"/>
    <d v="2007-05-15T00:00:00"/>
    <d v="2007-05-15T00:00:00"/>
    <x v="2"/>
    <n v="3.5"/>
    <n v="0"/>
    <n v="37"/>
    <n v="2"/>
    <d v="1899-12-30T00:37:02"/>
    <d v="1899-12-30T00:10:35"/>
    <s v="R200702"/>
    <s v="PT Barnum Out and Back"/>
    <n v="5.670567056705675"/>
    <n v="0"/>
    <s v="Warm &amp; Windy"/>
    <s v="Out: 19.24.95 Back: 17.37.15"/>
    <d v="1899-12-30T04:37:13"/>
    <d v="1899-12-30T02:18:37"/>
    <m/>
    <n v="0"/>
    <n v="0"/>
    <d v="1899-12-30T04:37:13"/>
    <d v="1899-12-30T05:29:37"/>
    <d v="1899-12-30T02:18:37"/>
    <d v="1899-12-30T02:44:49"/>
    <n v="1994"/>
    <x v="6"/>
    <x v="2"/>
    <x v="50"/>
    <x v="6"/>
    <n v="0"/>
  </r>
  <r>
    <n v="754"/>
    <d v="2007-05-17T00:00:00"/>
    <d v="2007-05-17T00:00:00"/>
    <x v="2"/>
    <n v="3.5"/>
    <n v="0"/>
    <n v="32"/>
    <n v="26"/>
    <d v="1899-12-30T00:32:26"/>
    <d v="1899-12-30T00:09:16"/>
    <s v="R200702"/>
    <s v="PT Barnum Out and Back"/>
    <n v="6.4748201438848989"/>
    <n v="0"/>
    <s v="Warm"/>
    <s v="Out: 16.57.43(155) Back: 15.28.62(173)"/>
    <d v="1899-12-30T04:02:47"/>
    <d v="1899-12-30T02:01:24"/>
    <m/>
    <n v="0"/>
    <n v="0"/>
    <d v="1899-12-30T04:02:47"/>
    <d v="1899-12-30T04:55:11"/>
    <d v="1899-12-30T02:01:24"/>
    <d v="1899-12-30T02:27:36"/>
    <n v="990"/>
    <x v="6"/>
    <x v="2"/>
    <x v="50"/>
    <x v="6"/>
    <n v="1"/>
  </r>
  <r>
    <n v="755"/>
    <d v="2007-05-20T00:00:00"/>
    <d v="2007-05-20T00:00:00"/>
    <x v="1"/>
    <n v="10.5"/>
    <n v="0"/>
    <n v="38"/>
    <n v="46"/>
    <d v="1899-12-30T00:38:46"/>
    <d v="1899-12-30T00:03:42"/>
    <s v="B       "/>
    <s v="Griskus Sprint"/>
    <n v="16.251074806534838"/>
    <n v="154"/>
    <s v="Warm"/>
    <m/>
    <d v="1899-12-30T06:53:31"/>
    <d v="1899-12-30T03:26:45"/>
    <m/>
    <n v="0"/>
    <n v="0"/>
    <d v="1899-12-30T01:36:44"/>
    <d v="1899-12-30T02:29:08"/>
    <d v="1899-12-30T00:48:22"/>
    <d v="1899-12-30T01:14:34"/>
    <n v="358"/>
    <x v="6"/>
    <x v="2"/>
    <x v="50"/>
    <x v="7"/>
    <n v="2"/>
  </r>
  <r>
    <n v="756"/>
    <d v="2007-05-20T00:00:00"/>
    <d v="2007-05-20T00:00:00"/>
    <x v="2"/>
    <n v="2.5"/>
    <n v="0"/>
    <n v="26"/>
    <n v="8"/>
    <d v="1899-12-30T00:26:08"/>
    <d v="1899-12-30T00:10:27"/>
    <s v="R200702"/>
    <s v="Random Around Home"/>
    <n v="5.7397959183673519"/>
    <n v="163"/>
    <s v="Warm"/>
    <m/>
    <d v="1899-12-30T04:33:53"/>
    <d v="1899-12-30T02:16:56"/>
    <m/>
    <n v="0"/>
    <n v="0"/>
    <d v="1899-12-30T04:33:53"/>
    <d v="1899-12-30T05:26:17"/>
    <d v="1899-12-30T02:16:56"/>
    <d v="1899-12-30T02:43:08"/>
    <n v="1905"/>
    <x v="6"/>
    <x v="2"/>
    <x v="50"/>
    <x v="7"/>
    <n v="0"/>
  </r>
  <r>
    <n v="757"/>
    <d v="2007-05-21T00:00:00"/>
    <d v="2007-05-21T00:00:00"/>
    <x v="2"/>
    <n v="3.5"/>
    <n v="0"/>
    <n v="33"/>
    <n v="53"/>
    <d v="1899-12-30T00:33:53"/>
    <d v="1899-12-30T00:09:41"/>
    <s v="R200702"/>
    <s v="PT Barnum Out and Back"/>
    <n v="6.1977373339891839"/>
    <n v="157"/>
    <s v="Warm &amp; Windy"/>
    <s v="Out: 16.41.79(155) Back: 17.11.60(160)"/>
    <d v="1899-12-30T04:13:38"/>
    <d v="1899-12-30T02:06:49"/>
    <m/>
    <n v="0"/>
    <n v="0"/>
    <d v="1899-12-30T04:13:38"/>
    <d v="1899-12-30T05:06:02"/>
    <d v="1899-12-30T02:06:49"/>
    <d v="1899-12-30T02:33:01"/>
    <n v="1249"/>
    <x v="6"/>
    <x v="2"/>
    <x v="50"/>
    <x v="7"/>
    <n v="0"/>
  </r>
  <r>
    <n v="758"/>
    <d v="2007-05-22T00:00:00"/>
    <d v="2007-05-22T00:00:00"/>
    <x v="1"/>
    <n v="5"/>
    <n v="0"/>
    <n v="20"/>
    <n v="50"/>
    <d v="1899-12-30T00:20:50"/>
    <d v="1899-12-30T00:04:10"/>
    <s v="B       "/>
    <s v="Spring Road Loop to Big House"/>
    <n v="14.400000000000013"/>
    <n v="0"/>
    <s v="Warm"/>
    <m/>
    <d v="1899-12-30T07:46:40"/>
    <d v="1899-12-30T03:53:20"/>
    <m/>
    <n v="0"/>
    <n v="0"/>
    <d v="1899-12-30T01:49:10"/>
    <d v="1899-12-30T02:41:34"/>
    <d v="1899-12-30T00:54:35"/>
    <d v="1899-12-30T01:20:47"/>
    <n v="559"/>
    <x v="6"/>
    <x v="2"/>
    <x v="50"/>
    <x v="7"/>
    <n v="0"/>
  </r>
  <r>
    <n v="759"/>
    <d v="2007-05-24T00:00:00"/>
    <d v="2007-05-24T00:00:00"/>
    <x v="2"/>
    <n v="4"/>
    <n v="0"/>
    <n v="42"/>
    <n v="22"/>
    <d v="1899-12-30T00:42:22"/>
    <d v="1899-12-30T00:10:35"/>
    <s v="R200702"/>
    <s v="4 Mile-Work"/>
    <n v="5.6648308418568103"/>
    <n v="164"/>
    <s v="Warm &amp; Windy"/>
    <s v="Out: 21.26.38(156) Back: 20.55.86(171)"/>
    <d v="1899-12-30T04:37:30"/>
    <d v="1899-12-30T02:18:45"/>
    <m/>
    <n v="0"/>
    <n v="0"/>
    <d v="1899-12-30T04:37:30"/>
    <d v="1899-12-30T05:29:54"/>
    <d v="1899-12-30T02:18:45"/>
    <d v="1899-12-30T02:44:57"/>
    <n v="2002"/>
    <x v="6"/>
    <x v="2"/>
    <x v="50"/>
    <x v="7"/>
    <n v="1"/>
  </r>
  <r>
    <n v="760"/>
    <d v="2007-05-25T00:00:00"/>
    <d v="2007-05-25T00:00:00"/>
    <x v="2"/>
    <n v="3.5"/>
    <n v="0"/>
    <n v="37"/>
    <n v="59"/>
    <d v="1899-12-30T00:37:59"/>
    <d v="1899-12-30T00:10:51"/>
    <s v="R200702"/>
    <s v="PT Barnum Out and Back"/>
    <n v="5.5287406757349755"/>
    <n v="162"/>
    <s v="Warm &amp; Windy"/>
    <s v="Out: 19.06.02(155) Back: 18.53.61(169)"/>
    <d v="1899-12-30T04:44:20"/>
    <d v="1899-12-30T02:22:10"/>
    <m/>
    <n v="0"/>
    <n v="0"/>
    <d v="1899-12-30T04:44:20"/>
    <d v="1899-12-30T05:36:44"/>
    <d v="1899-12-30T02:22:10"/>
    <d v="1899-12-30T02:48:22"/>
    <n v="2168"/>
    <x v="6"/>
    <x v="2"/>
    <x v="50"/>
    <x v="7"/>
    <n v="0"/>
  </r>
  <r>
    <n v="761"/>
    <d v="2007-05-26T00:00:00"/>
    <d v="2007-05-26T00:00:00"/>
    <x v="1"/>
    <n v="25"/>
    <n v="1"/>
    <n v="48"/>
    <n v="35"/>
    <d v="1899-12-30T01:48:35"/>
    <d v="1899-12-30T00:04:21"/>
    <s v="B       "/>
    <s v="Griskus Olympic"/>
    <n v="13.814274750575606"/>
    <n v="0"/>
    <s v="Warm"/>
    <s v="Bike with Gsr - Slow ride with a couple of stops"/>
    <d v="1899-12-30T08:06:27"/>
    <d v="1899-12-30T04:03:14"/>
    <m/>
    <n v="0"/>
    <n v="0"/>
    <d v="1899-12-30T01:53:48"/>
    <d v="1899-12-30T02:46:12"/>
    <d v="1899-12-30T00:56:54"/>
    <d v="1899-12-30T01:23:06"/>
    <n v="608"/>
    <x v="6"/>
    <x v="2"/>
    <x v="50"/>
    <x v="7"/>
    <n v="0"/>
  </r>
  <r>
    <n v="762"/>
    <d v="2007-05-29T00:00:00"/>
    <d v="2007-05-29T00:00:00"/>
    <x v="2"/>
    <n v="4.4000000000000004"/>
    <n v="0"/>
    <n v="46"/>
    <n v="6"/>
    <d v="1899-12-30T00:46:06"/>
    <d v="1899-12-30T00:10:29"/>
    <s v="R200702"/>
    <s v="Beach Loop"/>
    <n v="5.7266811279826513"/>
    <n v="0"/>
    <s v="Warm"/>
    <s v="Out: 23.45.40(147) Back: 22.21.16(165)"/>
    <d v="1899-12-30T04:34:30"/>
    <d v="1899-12-30T02:17:15"/>
    <m/>
    <n v="0"/>
    <n v="0"/>
    <d v="1899-12-30T04:34:30"/>
    <d v="1899-12-30T05:26:54"/>
    <d v="1899-12-30T02:17:15"/>
    <d v="1899-12-30T02:43:27"/>
    <n v="1924"/>
    <x v="6"/>
    <x v="2"/>
    <x v="50"/>
    <x v="8"/>
    <n v="2"/>
  </r>
  <r>
    <n v="763"/>
    <d v="2007-05-31T00:00:00"/>
    <d v="2007-05-31T00:00:00"/>
    <x v="0"/>
    <n v="0.6"/>
    <n v="0"/>
    <n v="24"/>
    <n v="9"/>
    <d v="1899-12-30T00:24:09"/>
    <d v="1899-12-30T00:40:15"/>
    <s v="UB"/>
    <s v="19 Laps"/>
    <n v="1.4906832298136659"/>
    <n v="0"/>
    <m/>
    <s v="Avg Lap 1.16263"/>
    <d v="1899-12-30T01:36:36"/>
    <d v="1899-12-30T00:48:18"/>
    <m/>
    <n v="0"/>
    <n v="0"/>
    <d v="1899-12-30T17:34:33"/>
    <d v="1899-12-30T18:26:57"/>
    <d v="1899-12-30T08:47:16"/>
    <d v="1899-12-30T09:13:29"/>
    <n v="3447"/>
    <x v="6"/>
    <x v="2"/>
    <x v="50"/>
    <x v="8"/>
    <n v="1"/>
  </r>
  <r>
    <n v="764"/>
    <d v="2007-06-05T00:00:00"/>
    <d v="2007-06-05T00:00:00"/>
    <x v="2"/>
    <n v="3.5"/>
    <n v="0"/>
    <n v="36"/>
    <n v="37"/>
    <d v="1899-12-30T00:36:37"/>
    <d v="1899-12-30T00:10:28"/>
    <s v="R200702"/>
    <s v="PT Barnum Out and Back"/>
    <n v="5.7350933090578105"/>
    <n v="163"/>
    <s v="Humid"/>
    <s v="Out: 18.48.32(153) Back: 17.48.76(172)"/>
    <d v="1899-12-30T04:34:06"/>
    <d v="1899-12-30T02:17:03"/>
    <m/>
    <n v="0"/>
    <n v="0"/>
    <d v="1899-12-30T04:34:06"/>
    <d v="1899-12-30T05:26:30"/>
    <d v="1899-12-30T02:17:03"/>
    <d v="1899-12-30T02:43:15"/>
    <n v="1910"/>
    <x v="6"/>
    <x v="3"/>
    <x v="51"/>
    <x v="9"/>
    <n v="4"/>
  </r>
  <r>
    <n v="765"/>
    <d v="2007-06-06T00:00:00"/>
    <d v="2007-06-06T00:00:00"/>
    <x v="1"/>
    <n v="8.9"/>
    <n v="0"/>
    <n v="36"/>
    <n v="22"/>
    <d v="1899-12-30T00:36:22"/>
    <d v="1899-12-30T00:04:05"/>
    <s v="Si"/>
    <s v="Random Around Work"/>
    <n v="14.68377635197068"/>
    <n v="141"/>
    <s v="Cool &amp; Windy"/>
    <s v="Max: 18.9 "/>
    <d v="1899-12-30T07:37:39"/>
    <d v="1899-12-30T03:48:49"/>
    <m/>
    <n v="0"/>
    <n v="0"/>
    <d v="1899-12-30T01:47:03"/>
    <d v="1899-12-30T02:39:27"/>
    <d v="1899-12-30T00:53:32"/>
    <d v="1899-12-30T01:19:44"/>
    <n v="525"/>
    <x v="6"/>
    <x v="3"/>
    <x v="51"/>
    <x v="9"/>
    <n v="0"/>
  </r>
  <r>
    <n v="766"/>
    <d v="2007-06-07T00:00:00"/>
    <d v="2007-06-07T00:00:00"/>
    <x v="2"/>
    <n v="3"/>
    <n v="0"/>
    <n v="29"/>
    <n v="6"/>
    <d v="1899-12-30T00:29:06"/>
    <d v="1899-12-30T00:09:42"/>
    <s v="R200702"/>
    <s v="Columbus Statue"/>
    <n v="6.1855670103092821"/>
    <n v="160"/>
    <s v="Warm"/>
    <s v="Out: 16.00.86(152) Back: 13.05.86(169)"/>
    <d v="1899-12-30T04:14:08"/>
    <d v="1899-12-30T02:07:04"/>
    <m/>
    <n v="0"/>
    <n v="0"/>
    <d v="1899-12-30T04:14:08"/>
    <d v="1899-12-30T05:06:32"/>
    <d v="1899-12-30T02:07:04"/>
    <d v="1899-12-30T02:33:16"/>
    <n v="1272"/>
    <x v="6"/>
    <x v="3"/>
    <x v="51"/>
    <x v="9"/>
    <n v="0"/>
  </r>
  <r>
    <n v="767"/>
    <d v="2007-06-09T00:00:00"/>
    <d v="2007-06-09T00:00:00"/>
    <x v="0"/>
    <n v="0.25"/>
    <n v="0"/>
    <n v="11"/>
    <n v="11"/>
    <d v="1899-12-30T00:11:11"/>
    <d v="1899-12-30T00:44:44"/>
    <s v="lake    "/>
    <s v="5 min out"/>
    <n v="1.3412816691505227"/>
    <n v="0"/>
    <m/>
    <m/>
    <d v="1899-12-30T01:47:22"/>
    <d v="1899-12-30T00:53:41"/>
    <m/>
    <n v="0"/>
    <n v="0"/>
    <d v="1899-12-30T19:32:01"/>
    <d v="1899-12-30T20:24:25"/>
    <d v="1899-12-30T09:46:00"/>
    <d v="1899-12-30T10:12:12"/>
    <n v="3488"/>
    <x v="6"/>
    <x v="3"/>
    <x v="51"/>
    <x v="9"/>
    <n v="1"/>
  </r>
  <r>
    <n v="768"/>
    <d v="2007-06-10T00:00:00"/>
    <d v="2007-06-10T00:00:00"/>
    <x v="1"/>
    <n v="17"/>
    <n v="1"/>
    <n v="5"/>
    <n v="23"/>
    <d v="1899-12-30T01:05:23"/>
    <d v="1899-12-30T00:03:51"/>
    <s v="B       "/>
    <s v="Uj to Home"/>
    <n v="15.600305888350764"/>
    <n v="0"/>
    <s v="Cool"/>
    <m/>
    <d v="1899-12-30T07:10:46"/>
    <d v="1899-12-30T03:35:23"/>
    <m/>
    <n v="0"/>
    <n v="0"/>
    <d v="1899-12-30T01:40:46"/>
    <d v="1899-12-30T02:33:10"/>
    <d v="1899-12-30T00:50:23"/>
    <d v="1899-12-30T01:16:35"/>
    <n v="410"/>
    <x v="6"/>
    <x v="3"/>
    <x v="51"/>
    <x v="10"/>
    <n v="0"/>
  </r>
  <r>
    <n v="769"/>
    <d v="2007-06-10T00:00:00"/>
    <d v="2007-06-10T00:00:00"/>
    <x v="2"/>
    <n v="7"/>
    <n v="1"/>
    <n v="14"/>
    <n v="31"/>
    <d v="1899-12-30T01:14:31"/>
    <d v="1899-12-30T00:10:39"/>
    <s v="R200702"/>
    <s v="Litchfield RR"/>
    <n v="5.6363229702527438"/>
    <n v="177"/>
    <s v="Humid"/>
    <m/>
    <d v="1899-12-30T04:38:54"/>
    <d v="1899-12-30T02:19:27"/>
    <m/>
    <n v="0"/>
    <n v="0"/>
    <d v="1899-12-30T04:38:54"/>
    <d v="1899-12-30T05:31:18"/>
    <d v="1899-12-30T02:19:27"/>
    <d v="1899-12-30T02:45:39"/>
    <n v="2026"/>
    <x v="6"/>
    <x v="3"/>
    <x v="51"/>
    <x v="10"/>
    <n v="0"/>
  </r>
  <r>
    <n v="770"/>
    <d v="2007-06-12T00:00:00"/>
    <d v="2007-06-12T00:00:00"/>
    <x v="2"/>
    <n v="3.1"/>
    <n v="0"/>
    <n v="30"/>
    <n v="6"/>
    <d v="1899-12-30T00:30:06"/>
    <d v="1899-12-30T00:09:43"/>
    <s v="R200702"/>
    <s v="People Ext to Columbus"/>
    <n v="6.1794019933554853"/>
    <n v="153"/>
    <s v="Humid"/>
    <s v="Out: 15.24.87(146) Back: 14.41.32(160)"/>
    <d v="1899-12-30T04:14:24"/>
    <d v="1899-12-30T02:07:12"/>
    <m/>
    <n v="0"/>
    <n v="0"/>
    <d v="1899-12-30T04:14:24"/>
    <d v="1899-12-30T05:06:48"/>
    <d v="1899-12-30T02:07:12"/>
    <d v="1899-12-30T02:33:24"/>
    <n v="1278"/>
    <x v="6"/>
    <x v="3"/>
    <x v="51"/>
    <x v="10"/>
    <n v="1"/>
  </r>
  <r>
    <n v="771"/>
    <d v="2007-06-13T00:00:00"/>
    <d v="2007-06-13T00:00:00"/>
    <x v="1"/>
    <n v="25"/>
    <n v="1"/>
    <n v="43"/>
    <n v="47"/>
    <d v="1899-12-30T01:43:47"/>
    <d v="1899-12-30T00:04:09"/>
    <s v="B       "/>
    <s v="Griskus Olympic"/>
    <n v="14.453187730849537"/>
    <n v="147"/>
    <s v="Cool &amp; Windy"/>
    <s v="Max: 42.3"/>
    <d v="1899-12-30T07:44:57"/>
    <d v="1899-12-30T03:52:28"/>
    <m/>
    <n v="0"/>
    <n v="0"/>
    <d v="1899-12-30T01:48:46"/>
    <d v="1899-12-30T02:41:10"/>
    <d v="1899-12-30T00:54:23"/>
    <d v="1899-12-30T01:20:35"/>
    <n v="554"/>
    <x v="6"/>
    <x v="3"/>
    <x v="51"/>
    <x v="10"/>
    <n v="0"/>
  </r>
  <r>
    <n v="772"/>
    <d v="2007-06-14T00:00:00"/>
    <d v="2007-06-14T00:00:00"/>
    <x v="2"/>
    <n v="2.7"/>
    <n v="0"/>
    <n v="23"/>
    <n v="40"/>
    <d v="1899-12-30T00:23:40"/>
    <d v="1899-12-30T00:08:46"/>
    <s v="R200702"/>
    <s v="Anchor"/>
    <n v="6.8450704225352155"/>
    <n v="0"/>
    <s v="Cool"/>
    <m/>
    <d v="1899-12-30T03:49:39"/>
    <d v="1899-12-30T01:54:50"/>
    <m/>
    <n v="0"/>
    <n v="0"/>
    <d v="1899-12-30T03:49:39"/>
    <d v="1899-12-30T04:42:03"/>
    <d v="1899-12-30T01:54:50"/>
    <d v="1899-12-30T02:21:02"/>
    <n v="865"/>
    <x v="6"/>
    <x v="3"/>
    <x v="51"/>
    <x v="10"/>
    <n v="0"/>
  </r>
  <r>
    <n v="773"/>
    <d v="2007-06-16T00:00:00"/>
    <d v="2007-06-16T00:00:00"/>
    <x v="0"/>
    <n v="1"/>
    <n v="0"/>
    <n v="38"/>
    <n v="54"/>
    <d v="1899-12-30T00:38:54"/>
    <d v="1899-12-30T00:38:54"/>
    <s v="lake    "/>
    <s v="Griskus Olympic"/>
    <n v="1.5424164524421606"/>
    <n v="161"/>
    <s v="Nice!"/>
    <s v="Time includes run from water to T1 (37:40 out of water)"/>
    <d v="1899-12-30T01:33:22"/>
    <d v="1899-12-30T00:46:41"/>
    <m/>
    <n v="0"/>
    <n v="0"/>
    <d v="1899-12-30T16:59:11"/>
    <d v="1899-12-30T17:51:35"/>
    <d v="1899-12-30T08:29:35"/>
    <d v="1899-12-30T08:55:47"/>
    <n v="3392"/>
    <x v="6"/>
    <x v="3"/>
    <x v="51"/>
    <x v="10"/>
    <n v="1"/>
  </r>
  <r>
    <n v="774"/>
    <d v="2007-06-16T00:00:00"/>
    <d v="2007-06-16T00:00:00"/>
    <x v="1"/>
    <n v="25"/>
    <n v="1"/>
    <n v="35"/>
    <n v="2"/>
    <d v="1899-12-30T01:35:02"/>
    <d v="1899-12-30T00:03:48"/>
    <s v="B       "/>
    <s v="Griskus Olympic"/>
    <n v="15.783935461241681"/>
    <n v="160"/>
    <s v="Nice!"/>
    <m/>
    <d v="1899-12-30T07:05:45"/>
    <d v="1899-12-30T03:32:52"/>
    <m/>
    <n v="0"/>
    <n v="0"/>
    <d v="1899-12-30T01:39:36"/>
    <d v="1899-12-30T02:32:00"/>
    <d v="1899-12-30T00:49:48"/>
    <d v="1899-12-30T01:16:00"/>
    <n v="402"/>
    <x v="6"/>
    <x v="3"/>
    <x v="51"/>
    <x v="10"/>
    <n v="0"/>
  </r>
  <r>
    <n v="775"/>
    <d v="2007-06-16T00:00:00"/>
    <d v="2007-06-16T00:00:00"/>
    <x v="2"/>
    <n v="6.2"/>
    <n v="1"/>
    <n v="8"/>
    <n v="40"/>
    <d v="1899-12-30T01:08:40"/>
    <d v="1899-12-30T00:11:05"/>
    <s v="R200702"/>
    <s v="Griskus Olympic"/>
    <n v="5.4174757281553445"/>
    <n v="165"/>
    <s v="Nice!"/>
    <s v="Walked a bit"/>
    <d v="1899-12-30T04:50:10"/>
    <d v="1899-12-30T02:25:05"/>
    <m/>
    <n v="0"/>
    <n v="0"/>
    <d v="1899-12-30T04:50:10"/>
    <d v="1899-12-30T05:42:34"/>
    <d v="1899-12-30T02:25:05"/>
    <d v="1899-12-30T02:51:17"/>
    <n v="2298"/>
    <x v="6"/>
    <x v="3"/>
    <x v="51"/>
    <x v="10"/>
    <n v="1"/>
  </r>
  <r>
    <n v="776"/>
    <d v="2007-06-16T00:00:00"/>
    <d v="2007-06-16T00:00:00"/>
    <x v="3"/>
    <n v="1"/>
    <n v="0"/>
    <n v="1"/>
    <n v="54"/>
    <d v="1899-12-30T00:01:54"/>
    <d v="1899-12-30T00:01:54"/>
    <s v="R200702"/>
    <s v="Griskus Olympic"/>
    <n v="31.57894736842108"/>
    <n v="165"/>
    <s v="Nice!"/>
    <s v="Walked a bit"/>
    <d v="1899-12-30T00:00:00"/>
    <d v="1899-12-30T00:00:00"/>
    <m/>
    <n v="0"/>
    <n v="0"/>
    <d v="1899-12-30T00:49:47"/>
    <d v="1899-12-30T01:42:11"/>
    <d v="1899-12-30T00:24:53"/>
    <d v="1899-12-30T00:51:05"/>
    <n v="9"/>
    <x v="6"/>
    <x v="3"/>
    <x v="51"/>
    <x v="10"/>
    <n v="0"/>
  </r>
  <r>
    <n v="777"/>
    <d v="2007-06-16T00:00:00"/>
    <d v="2007-06-16T00:00:00"/>
    <x v="4"/>
    <n v="1"/>
    <n v="0"/>
    <n v="1"/>
    <n v="16"/>
    <d v="1899-12-30T00:01:16"/>
    <d v="1899-12-30T00:01:16"/>
    <s v="R200702"/>
    <s v="Griskus Olympic"/>
    <n v="47.368421052631618"/>
    <n v="165"/>
    <s v="Nice!"/>
    <s v="Walked a bit"/>
    <d v="1899-12-30T00:00:00"/>
    <d v="1899-12-30T00:00:00"/>
    <m/>
    <n v="0"/>
    <n v="0"/>
    <d v="1899-12-30T00:33:11"/>
    <d v="1899-12-30T01:25:35"/>
    <d v="1899-12-30T00:16:36"/>
    <d v="1899-12-30T00:42:48"/>
    <n v="4"/>
    <x v="6"/>
    <x v="3"/>
    <x v="51"/>
    <x v="10"/>
    <n v="0"/>
  </r>
  <r>
    <n v="778"/>
    <d v="2007-06-18T00:00:00"/>
    <d v="2007-06-18T00:00:00"/>
    <x v="2"/>
    <n v="2.9"/>
    <n v="0"/>
    <n v="29"/>
    <n v="20"/>
    <d v="1899-12-30T00:29:20"/>
    <d v="1899-12-30T00:10:07"/>
    <s v="R200702"/>
    <s v="Cannon"/>
    <n v="5.9318181818181861"/>
    <n v="0"/>
    <s v="Warm"/>
    <m/>
    <d v="1899-12-30T04:25:01"/>
    <d v="1899-12-30T02:12:30"/>
    <m/>
    <n v="0"/>
    <n v="0"/>
    <d v="1899-12-30T04:25:01"/>
    <d v="1899-12-30T05:17:25"/>
    <d v="1899-12-30T02:12:30"/>
    <d v="1899-12-30T02:38:42"/>
    <n v="1628"/>
    <x v="6"/>
    <x v="3"/>
    <x v="51"/>
    <x v="11"/>
    <n v="1"/>
  </r>
  <r>
    <n v="779"/>
    <d v="2007-06-19T00:00:00"/>
    <d v="2007-06-19T00:00:00"/>
    <x v="2"/>
    <n v="3"/>
    <n v="0"/>
    <n v="32"/>
    <n v="20"/>
    <d v="1899-12-30T00:32:20"/>
    <d v="1899-12-30T00:10:47"/>
    <s v="R200702"/>
    <s v="Columbus Statue"/>
    <n v="5.5670103092783538"/>
    <n v="149"/>
    <s v="Hot"/>
    <s v="Out: 16.01.25(144) Back: 16.19.50(154)"/>
    <d v="1899-12-30T04:42:23"/>
    <d v="1899-12-30T02:21:11"/>
    <m/>
    <n v="0"/>
    <n v="0"/>
    <d v="1899-12-30T04:42:23"/>
    <d v="1899-12-30T05:34:47"/>
    <d v="1899-12-30T02:21:11"/>
    <d v="1899-12-30T02:47:23"/>
    <n v="2117"/>
    <x v="6"/>
    <x v="3"/>
    <x v="51"/>
    <x v="11"/>
    <n v="0"/>
  </r>
  <r>
    <n v="780"/>
    <d v="2007-06-21T00:00:00"/>
    <d v="2007-06-21T00:00:00"/>
    <x v="1"/>
    <n v="7.5"/>
    <n v="0"/>
    <n v="33"/>
    <n v="40"/>
    <d v="1899-12-30T00:33:40"/>
    <d v="1899-12-30T00:04:29"/>
    <s v="Si"/>
    <s v="Random Around Work"/>
    <n v="13.366336633663376"/>
    <n v="0"/>
    <s v="Warm &amp; Windy"/>
    <m/>
    <d v="1899-12-30T08:22:45"/>
    <d v="1899-12-30T04:11:23"/>
    <m/>
    <n v="0"/>
    <n v="0"/>
    <d v="1899-12-30T01:57:37"/>
    <d v="1899-12-30T02:50:01"/>
    <d v="1899-12-30T00:58:48"/>
    <d v="1899-12-30T01:25:00"/>
    <n v="649"/>
    <x v="6"/>
    <x v="3"/>
    <x v="51"/>
    <x v="11"/>
    <n v="1"/>
  </r>
  <r>
    <n v="781"/>
    <d v="2007-06-22T00:00:00"/>
    <d v="2007-06-22T00:00:00"/>
    <x v="0"/>
    <n v="0.5"/>
    <n v="0"/>
    <n v="16"/>
    <n v="26"/>
    <d v="1899-12-30T00:16:26"/>
    <d v="1899-12-30T00:32:52"/>
    <s v="lake    "/>
    <s v="Lake Waramaug Tri"/>
    <n v="1.8255578093306299"/>
    <n v="159"/>
    <s v="Cool"/>
    <s v="Wavy Swim and Had a calf cramp in beginning"/>
    <d v="1899-12-30T01:18:53"/>
    <d v="1899-12-30T00:39:26"/>
    <m/>
    <n v="0"/>
    <n v="0"/>
    <d v="1899-12-30T14:21:06"/>
    <d v="1899-12-30T15:13:30"/>
    <d v="1899-12-30T07:10:33"/>
    <d v="1899-12-30T07:36:45"/>
    <n v="3190"/>
    <x v="6"/>
    <x v="3"/>
    <x v="51"/>
    <x v="11"/>
    <n v="0"/>
  </r>
  <r>
    <n v="782"/>
    <d v="2007-06-22T00:00:00"/>
    <d v="2007-06-22T00:00:00"/>
    <x v="1"/>
    <n v="9.1"/>
    <n v="0"/>
    <n v="32"/>
    <n v="7"/>
    <d v="1899-12-30T00:32:07"/>
    <d v="1899-12-30T00:03:32"/>
    <s v="B       "/>
    <s v="Lake Waramaug Tri"/>
    <n v="17.00051894135964"/>
    <n v="166"/>
    <s v="Cool &amp; Windy"/>
    <s v="Got another cramp at top of steap hill"/>
    <d v="1899-12-30T06:35:17"/>
    <d v="1899-12-30T03:17:38"/>
    <m/>
    <n v="0"/>
    <n v="0"/>
    <d v="1899-12-30T01:32:28"/>
    <d v="1899-12-30T02:24:52"/>
    <d v="1899-12-30T00:46:14"/>
    <d v="1899-12-30T01:12:26"/>
    <n v="305"/>
    <x v="6"/>
    <x v="3"/>
    <x v="51"/>
    <x v="11"/>
    <n v="0"/>
  </r>
  <r>
    <n v="783"/>
    <d v="2007-06-22T00:00:00"/>
    <d v="2007-06-22T00:00:00"/>
    <x v="2"/>
    <n v="3.1"/>
    <n v="0"/>
    <n v="32"/>
    <n v="18"/>
    <d v="1899-12-30T00:32:18"/>
    <d v="1899-12-30T00:10:25"/>
    <s v="R200702"/>
    <s v="Lake Waramaug Tri"/>
    <n v="5.7585139318885501"/>
    <n v="171"/>
    <s v="Cool"/>
    <m/>
    <d v="1899-12-30T04:32:59"/>
    <d v="1899-12-30T02:16:30"/>
    <m/>
    <n v="0"/>
    <n v="0"/>
    <d v="1899-12-30T04:32:59"/>
    <d v="1899-12-30T05:25:23"/>
    <d v="1899-12-30T02:16:30"/>
    <d v="1899-12-30T02:42:42"/>
    <n v="1883"/>
    <x v="6"/>
    <x v="3"/>
    <x v="51"/>
    <x v="11"/>
    <n v="0"/>
  </r>
  <r>
    <n v="784"/>
    <d v="2007-06-25T00:00:00"/>
    <d v="2007-06-25T00:00:00"/>
    <x v="2"/>
    <n v="3"/>
    <n v="0"/>
    <n v="28"/>
    <n v="27"/>
    <d v="1899-12-30T00:28:27"/>
    <d v="1899-12-30T00:09:29"/>
    <s v="R200703"/>
    <s v="Columbus Statue"/>
    <n v="6.3268892794376139"/>
    <n v="0"/>
    <s v="Hot"/>
    <m/>
    <d v="1899-12-30T04:08:28"/>
    <d v="1899-12-30T02:04:14"/>
    <m/>
    <n v="0"/>
    <n v="0"/>
    <d v="1899-12-30T04:08:28"/>
    <d v="1899-12-30T05:00:52"/>
    <d v="1899-12-30T02:04:14"/>
    <d v="1899-12-30T02:30:26"/>
    <n v="1109"/>
    <x v="6"/>
    <x v="3"/>
    <x v="51"/>
    <x v="39"/>
    <n v="2"/>
  </r>
  <r>
    <n v="785"/>
    <d v="2007-06-26T00:00:00"/>
    <d v="2007-06-26T00:00:00"/>
    <x v="2"/>
    <n v="3"/>
    <n v="0"/>
    <n v="30"/>
    <n v="11"/>
    <d v="1899-12-30T00:30:11"/>
    <d v="1899-12-30T00:10:04"/>
    <s v="R200703"/>
    <s v="Columbus Statue"/>
    <n v="5.9635560463832187"/>
    <n v="0"/>
    <s v="Hot"/>
    <s v="Out: 15.28.90 Back: 14.42.48"/>
    <d v="1899-12-30T04:23:36"/>
    <d v="1899-12-30T02:11:48"/>
    <m/>
    <n v="0"/>
    <n v="0"/>
    <d v="1899-12-30T04:23:36"/>
    <d v="1899-12-30T05:16:00"/>
    <d v="1899-12-30T02:11:48"/>
    <d v="1899-12-30T02:38:00"/>
    <n v="1597"/>
    <x v="6"/>
    <x v="3"/>
    <x v="51"/>
    <x v="39"/>
    <n v="0"/>
  </r>
  <r>
    <n v="786"/>
    <d v="2007-06-27T00:00:00"/>
    <d v="2007-06-27T00:00:00"/>
    <x v="1"/>
    <n v="9.5"/>
    <n v="0"/>
    <n v="37"/>
    <n v="39"/>
    <d v="1899-12-30T00:37:39"/>
    <d v="1899-12-30T00:03:58"/>
    <s v="Si"/>
    <s v="Random Around Work"/>
    <n v="15.13944223107571"/>
    <n v="0"/>
    <s v="Hot"/>
    <s v="Max: 23.61 "/>
    <d v="1899-12-30T07:23:52"/>
    <d v="1899-12-30T03:41:56"/>
    <m/>
    <n v="0"/>
    <n v="0"/>
    <d v="1899-12-30T01:43:50"/>
    <d v="1899-12-30T02:36:14"/>
    <d v="1899-12-30T00:51:55"/>
    <d v="1899-12-30T01:18:07"/>
    <n v="456"/>
    <x v="6"/>
    <x v="3"/>
    <x v="51"/>
    <x v="39"/>
    <n v="0"/>
  </r>
  <r>
    <n v="787"/>
    <d v="2007-06-29T00:00:00"/>
    <d v="2007-06-29T00:00:00"/>
    <x v="2"/>
    <n v="3.5"/>
    <n v="0"/>
    <n v="39"/>
    <n v="33"/>
    <d v="1899-12-30T00:39:33"/>
    <d v="1899-12-30T00:11:18"/>
    <s v="R200703"/>
    <s v="PT Barnum Out and Back"/>
    <n v="5.3097345132743419"/>
    <n v="0"/>
    <s v="Hot"/>
    <s v="Ran with Jen"/>
    <d v="1899-12-30T04:56:04"/>
    <d v="1899-12-30T02:28:02"/>
    <m/>
    <n v="0"/>
    <n v="0"/>
    <d v="1899-12-30T04:56:04"/>
    <d v="1899-12-30T05:48:28"/>
    <d v="1899-12-30T02:28:02"/>
    <d v="1899-12-30T02:54:14"/>
    <n v="2415"/>
    <x v="6"/>
    <x v="3"/>
    <x v="51"/>
    <x v="39"/>
    <n v="1"/>
  </r>
  <r>
    <n v="788"/>
    <d v="2007-07-01T00:00:00"/>
    <d v="2007-07-01T00:00:00"/>
    <x v="1"/>
    <n v="10.5"/>
    <n v="0"/>
    <n v="36"/>
    <n v="31"/>
    <d v="1899-12-30T00:36:31"/>
    <d v="1899-12-30T00:03:29"/>
    <s v="B       "/>
    <s v="Griskus Sprint"/>
    <n v="17.252396166134197"/>
    <n v="155"/>
    <s v="Cool"/>
    <s v="Brick"/>
    <d v="1899-12-30T06:29:31"/>
    <d v="1899-12-30T03:14:45"/>
    <m/>
    <n v="0"/>
    <n v="0"/>
    <d v="1899-12-30T01:31:07"/>
    <d v="1899-12-30T02:23:31"/>
    <d v="1899-12-30T00:45:34"/>
    <d v="1899-12-30T01:11:46"/>
    <n v="287"/>
    <x v="6"/>
    <x v="0"/>
    <x v="52"/>
    <x v="40"/>
    <n v="1"/>
  </r>
  <r>
    <n v="789"/>
    <d v="2007-07-01T00:00:00"/>
    <d v="2007-07-01T00:00:00"/>
    <x v="2"/>
    <n v="3.1"/>
    <n v="0"/>
    <n v="27"/>
    <n v="52"/>
    <d v="1899-12-30T00:27:52"/>
    <d v="1899-12-30T00:08:59"/>
    <s v="R200702"/>
    <s v="Griskus Sprint"/>
    <n v="6.6746411483253638"/>
    <n v="164"/>
    <s v="Cool"/>
    <s v="Brick"/>
    <d v="1899-12-30T03:55:31"/>
    <d v="1899-12-30T01:57:46"/>
    <m/>
    <n v="0"/>
    <n v="0"/>
    <d v="1899-12-30T03:55:31"/>
    <d v="1899-12-30T04:47:55"/>
    <d v="1899-12-30T01:57:46"/>
    <d v="1899-12-30T02:23:58"/>
    <n v="905"/>
    <x v="6"/>
    <x v="0"/>
    <x v="52"/>
    <x v="40"/>
    <n v="0"/>
  </r>
  <r>
    <n v="790"/>
    <d v="2007-07-02T00:00:00"/>
    <d v="2007-07-02T00:00:00"/>
    <x v="2"/>
    <n v="3.75"/>
    <n v="0"/>
    <n v="41"/>
    <n v="3"/>
    <d v="1899-12-30T00:41:03"/>
    <d v="1899-12-30T00:10:57"/>
    <s v="R200703"/>
    <s v="Random PT"/>
    <n v="5.4811205846528672"/>
    <n v="148"/>
    <s v="Cool"/>
    <s v="Ran with Ron, Jen, Pres all for a while"/>
    <d v="1899-12-30T04:46:48"/>
    <d v="1899-12-30T02:23:24"/>
    <m/>
    <n v="0"/>
    <n v="0"/>
    <d v="1899-12-30T04:46:48"/>
    <d v="1899-12-30T05:39:12"/>
    <d v="1899-12-30T02:23:24"/>
    <d v="1899-12-30T02:49:36"/>
    <n v="2222"/>
    <x v="6"/>
    <x v="0"/>
    <x v="52"/>
    <x v="40"/>
    <n v="0"/>
  </r>
  <r>
    <n v="791"/>
    <d v="2007-07-03T00:00:00"/>
    <d v="2007-07-03T00:00:00"/>
    <x v="2"/>
    <n v="5"/>
    <n v="0"/>
    <n v="54"/>
    <n v="30"/>
    <d v="1899-12-30T00:54:30"/>
    <d v="1899-12-30T00:10:54"/>
    <s v="R200703"/>
    <s v="Second Beach"/>
    <n v="5.5045871559633079"/>
    <n v="0"/>
    <s v="Cool"/>
    <s v="Ran with Jen &amp; Luisa"/>
    <d v="1899-12-30T04:45:35"/>
    <d v="1899-12-30T02:22:47"/>
    <m/>
    <n v="0"/>
    <n v="0"/>
    <d v="1899-12-30T04:45:35"/>
    <d v="1899-12-30T05:37:59"/>
    <d v="1899-12-30T02:22:47"/>
    <d v="1899-12-30T02:48:59"/>
    <n v="2193"/>
    <x v="6"/>
    <x v="0"/>
    <x v="52"/>
    <x v="40"/>
    <n v="0"/>
  </r>
  <r>
    <n v="792"/>
    <d v="2007-07-04T00:00:00"/>
    <d v="2007-07-04T00:00:00"/>
    <x v="1"/>
    <n v="10.5"/>
    <n v="0"/>
    <n v="37"/>
    <n v="54"/>
    <d v="1899-12-30T00:37:54"/>
    <d v="1899-12-30T00:03:37"/>
    <s v="B       "/>
    <s v="Griskus Sprint"/>
    <n v="16.622691292876002"/>
    <n v="0"/>
    <s v="Cool"/>
    <m/>
    <d v="1899-12-30T06:44:16"/>
    <d v="1899-12-30T03:22:08"/>
    <m/>
    <n v="0"/>
    <n v="0"/>
    <d v="1899-12-30T01:34:34"/>
    <d v="1899-12-30T02:26:58"/>
    <d v="1899-12-30T00:47:17"/>
    <d v="1899-12-30T01:13:29"/>
    <n v="331"/>
    <x v="6"/>
    <x v="0"/>
    <x v="52"/>
    <x v="40"/>
    <n v="0"/>
  </r>
  <r>
    <n v="793"/>
    <d v="2007-07-04T00:00:00"/>
    <d v="2007-07-04T00:00:00"/>
    <x v="2"/>
    <n v="3.1"/>
    <n v="0"/>
    <n v="28"/>
    <n v="40"/>
    <d v="1899-12-30T00:28:40"/>
    <d v="1899-12-30T00:09:15"/>
    <s v="R200702"/>
    <s v="Griskus Sprint"/>
    <n v="6.4883720930232611"/>
    <n v="0"/>
    <s v="Cool"/>
    <m/>
    <d v="1899-12-30T04:02:17"/>
    <d v="1899-12-30T02:01:08"/>
    <m/>
    <n v="0"/>
    <n v="0"/>
    <d v="1899-12-30T04:02:17"/>
    <d v="1899-12-30T04:54:41"/>
    <d v="1899-12-30T02:01:08"/>
    <d v="1899-12-30T02:27:20"/>
    <n v="980"/>
    <x v="6"/>
    <x v="0"/>
    <x v="52"/>
    <x v="40"/>
    <n v="0"/>
  </r>
  <r>
    <n v="794"/>
    <d v="2007-07-06T00:00:00"/>
    <d v="2007-07-06T00:00:00"/>
    <x v="2"/>
    <n v="2"/>
    <n v="0"/>
    <n v="18"/>
    <n v="40"/>
    <d v="1899-12-30T00:18:40"/>
    <d v="1899-12-30T00:09:20"/>
    <s v="R200703"/>
    <s v="Treadmill"/>
    <n v="6.4285714285714342"/>
    <n v="158"/>
    <m/>
    <m/>
    <d v="1899-12-30T04:04:32"/>
    <d v="1899-12-30T02:02:16"/>
    <m/>
    <n v="0"/>
    <n v="0"/>
    <d v="1899-12-30T04:04:32"/>
    <d v="1899-12-30T04:56:56"/>
    <d v="1899-12-30T02:02:16"/>
    <d v="1899-12-30T02:28:28"/>
    <n v="1032"/>
    <x v="6"/>
    <x v="0"/>
    <x v="52"/>
    <x v="40"/>
    <n v="1"/>
  </r>
  <r>
    <n v="795"/>
    <d v="2007-07-09T00:00:00"/>
    <d v="2007-07-09T00:00:00"/>
    <x v="2"/>
    <n v="3"/>
    <n v="0"/>
    <n v="31"/>
    <n v="15"/>
    <d v="1899-12-30T00:31:15"/>
    <d v="1899-12-30T00:10:25"/>
    <s v="R200703"/>
    <s v="Columbus Statue"/>
    <n v="5.7600000000000033"/>
    <n v="156"/>
    <s v="Hot &amp; Humid"/>
    <m/>
    <d v="1899-12-30T04:32:55"/>
    <d v="1899-12-30T02:16:28"/>
    <m/>
    <n v="0"/>
    <n v="0"/>
    <d v="1899-12-30T04:32:55"/>
    <d v="1899-12-30T05:25:19"/>
    <d v="1899-12-30T02:16:28"/>
    <d v="1899-12-30T02:42:40"/>
    <n v="1881"/>
    <x v="6"/>
    <x v="0"/>
    <x v="52"/>
    <x v="0"/>
    <n v="2"/>
  </r>
  <r>
    <n v="796"/>
    <d v="2007-07-11T00:00:00"/>
    <d v="2007-07-11T00:00:00"/>
    <x v="0"/>
    <n v="0.5"/>
    <n v="0"/>
    <n v="17"/>
    <n v="56"/>
    <d v="1899-12-30T00:17:56"/>
    <d v="1899-12-30T00:35:52"/>
    <s v="lake    "/>
    <s v="Griskus Sprint"/>
    <n v="1.6728624535315999"/>
    <n v="165"/>
    <s v="Hot &amp; Humid"/>
    <s v="Tons of people - crowded at start"/>
    <d v="1899-12-30T01:26:05"/>
    <d v="1899-12-30T00:43:02"/>
    <m/>
    <n v="0"/>
    <n v="0"/>
    <d v="1899-12-30T15:39:42"/>
    <d v="1899-12-30T16:32:06"/>
    <d v="1899-12-30T07:49:51"/>
    <d v="1899-12-30T08:16:03"/>
    <n v="3303"/>
    <x v="6"/>
    <x v="0"/>
    <x v="52"/>
    <x v="0"/>
    <n v="1"/>
  </r>
  <r>
    <n v="797"/>
    <d v="2007-07-11T00:00:00"/>
    <d v="2007-07-11T00:00:00"/>
    <x v="1"/>
    <n v="10.5"/>
    <n v="0"/>
    <n v="37"/>
    <n v="11"/>
    <d v="1899-12-30T00:37:11"/>
    <d v="1899-12-30T00:03:32"/>
    <s v="B       "/>
    <s v="Griskus Sprint"/>
    <n v="16.943074854325431"/>
    <n v="168"/>
    <s v="Hot &amp; Rainy"/>
    <m/>
    <d v="1899-12-30T06:36:37"/>
    <d v="1899-12-30T03:18:19"/>
    <m/>
    <n v="0"/>
    <n v="0"/>
    <d v="1899-12-30T01:32:47"/>
    <d v="1899-12-30T02:25:11"/>
    <d v="1899-12-30T00:46:23"/>
    <d v="1899-12-30T01:12:35"/>
    <n v="314"/>
    <x v="6"/>
    <x v="0"/>
    <x v="52"/>
    <x v="0"/>
    <n v="0"/>
  </r>
  <r>
    <n v="798"/>
    <d v="2007-07-11T00:00:00"/>
    <d v="2007-07-11T00:00:00"/>
    <x v="2"/>
    <n v="3.1"/>
    <n v="0"/>
    <n v="37"/>
    <n v="10"/>
    <d v="1899-12-30T00:37:10"/>
    <d v="1899-12-30T00:11:59"/>
    <s v="R200702"/>
    <s v="Griskus Sprint"/>
    <n v="5.0044843049327401"/>
    <n v="164"/>
    <s v="Rainy"/>
    <s v="Fell apart on the run"/>
    <d v="1899-12-30T05:14:07"/>
    <d v="1899-12-30T02:37:04"/>
    <m/>
    <n v="0"/>
    <n v="0"/>
    <d v="1899-12-30T05:14:07"/>
    <d v="1899-12-30T06:06:31"/>
    <d v="1899-12-30T02:37:04"/>
    <d v="1899-12-30T03:03:16"/>
    <n v="2684"/>
    <x v="6"/>
    <x v="0"/>
    <x v="52"/>
    <x v="0"/>
    <n v="0"/>
  </r>
  <r>
    <n v="799"/>
    <d v="2007-07-11T00:00:00"/>
    <d v="2007-07-11T00:00:00"/>
    <x v="3"/>
    <n v="0.1"/>
    <n v="0"/>
    <n v="1"/>
    <n v="32"/>
    <d v="1899-12-30T00:01:32"/>
    <d v="1899-12-30T00:15:20"/>
    <s v="T1"/>
    <s v="Griskus Sprint"/>
    <n v="3.9130434782608732"/>
    <n v="0"/>
    <s v="Hot &amp; Humid"/>
    <m/>
    <d v="1899-12-30T00:00:00"/>
    <d v="1899-12-30T00:00:00"/>
    <m/>
    <n v="0"/>
    <n v="0"/>
    <d v="1899-12-30T06:41:44"/>
    <d v="1899-12-30T07:34:08"/>
    <d v="1899-12-30T03:20:52"/>
    <d v="1899-12-30T03:47:04"/>
    <n v="3037"/>
    <x v="6"/>
    <x v="0"/>
    <x v="52"/>
    <x v="0"/>
    <n v="0"/>
  </r>
  <r>
    <n v="800"/>
    <d v="2007-07-11T00:00:00"/>
    <d v="2007-07-11T00:00:00"/>
    <x v="4"/>
    <n v="0.1"/>
    <n v="0"/>
    <n v="1"/>
    <n v="6"/>
    <d v="1899-12-30T00:01:06"/>
    <d v="1899-12-30T00:11:00"/>
    <s v="T2"/>
    <s v="Griskus Sprint"/>
    <n v="5.4545454545454586"/>
    <n v="0"/>
    <s v="Rainy"/>
    <m/>
    <d v="1899-12-30T00:00:00"/>
    <d v="1899-12-30T00:00:00"/>
    <m/>
    <n v="0"/>
    <n v="0"/>
    <d v="1899-12-30T04:48:12"/>
    <d v="1899-12-30T05:40:36"/>
    <d v="1899-12-30T02:24:06"/>
    <d v="1899-12-30T02:50:18"/>
    <n v="2250"/>
    <x v="6"/>
    <x v="0"/>
    <x v="52"/>
    <x v="0"/>
    <n v="0"/>
  </r>
  <r>
    <n v="801"/>
    <d v="2007-07-11T00:00:00"/>
    <d v="2007-07-11T00:00:00"/>
    <x v="3"/>
    <n v="1"/>
    <n v="0"/>
    <n v="2"/>
    <n v="38"/>
    <d v="1899-12-30T00:02:38"/>
    <d v="1899-12-30T00:02:38"/>
    <s v="unk"/>
    <s v="Griskus Sprint"/>
    <n v="22.784810126582297"/>
    <n v="0"/>
    <m/>
    <m/>
    <d v="1899-12-30T00:00:00"/>
    <d v="1899-12-30T00:00:00"/>
    <m/>
    <n v="0"/>
    <n v="0"/>
    <d v="1899-12-30T01:09:00"/>
    <d v="1899-12-30T02:01:24"/>
    <d v="1899-12-30T00:34:30"/>
    <d v="1899-12-30T01:00:42"/>
    <n v="69"/>
    <x v="6"/>
    <x v="0"/>
    <x v="52"/>
    <x v="0"/>
    <n v="0"/>
  </r>
  <r>
    <n v="802"/>
    <d v="2007-07-13T00:00:00"/>
    <d v="2007-07-13T00:00:00"/>
    <x v="2"/>
    <n v="2.8"/>
    <n v="0"/>
    <n v="26"/>
    <n v="44"/>
    <d v="1899-12-30T00:26:44"/>
    <d v="1899-12-30T00:09:33"/>
    <s v="R200703"/>
    <s v="Shade Run"/>
    <n v="6.2842892768079848"/>
    <n v="0"/>
    <s v="Hot"/>
    <m/>
    <d v="1899-12-30T04:10:09"/>
    <d v="1899-12-30T02:05:04"/>
    <m/>
    <n v="0"/>
    <n v="0"/>
    <d v="1899-12-30T04:10:09"/>
    <d v="1899-12-30T05:02:33"/>
    <d v="1899-12-30T02:05:04"/>
    <d v="1899-12-30T02:31:16"/>
    <n v="1161"/>
    <x v="6"/>
    <x v="0"/>
    <x v="52"/>
    <x v="0"/>
    <n v="1"/>
  </r>
  <r>
    <n v="803"/>
    <d v="2007-07-13T00:00:00"/>
    <d v="2007-07-13T00:00:00"/>
    <x v="7"/>
    <n v="0.62"/>
    <n v="0"/>
    <n v="5"/>
    <n v="0"/>
    <d v="1899-12-30T00:05:00"/>
    <d v="1899-12-30T00:08:04"/>
    <s v="Row"/>
    <s v="Rowing Machine"/>
    <n v="7.4400000000000057"/>
    <n v="0"/>
    <m/>
    <s v="1000 Meters"/>
    <d v="1899-12-30T00:00:00"/>
    <d v="1899-12-30T00:00:00"/>
    <m/>
    <n v="0"/>
    <n v="0"/>
    <d v="1899-12-30T03:31:17"/>
    <d v="1899-12-30T04:23:41"/>
    <d v="1899-12-30T01:45:39"/>
    <d v="1899-12-30T02:11:51"/>
    <n v="807"/>
    <x v="6"/>
    <x v="0"/>
    <x v="52"/>
    <x v="0"/>
    <n v="0"/>
  </r>
  <r>
    <n v="804"/>
    <d v="2007-07-16T00:00:00"/>
    <d v="2007-07-16T00:00:00"/>
    <x v="2"/>
    <n v="3"/>
    <n v="0"/>
    <n v="32"/>
    <n v="5"/>
    <d v="1899-12-30T00:32:05"/>
    <d v="1899-12-30T00:10:42"/>
    <s v="R200703"/>
    <s v="Columbus Statue"/>
    <n v="5.6103896103896158"/>
    <n v="155"/>
    <s v="Hot"/>
    <s v="Out: 16.16.86(148) Back: 15.48.34(162)"/>
    <d v="1899-12-30T04:40:12"/>
    <d v="1899-12-30T02:20:06"/>
    <m/>
    <n v="0"/>
    <n v="0"/>
    <d v="1899-12-30T04:40:12"/>
    <d v="1899-12-30T05:32:36"/>
    <d v="1899-12-30T02:20:06"/>
    <d v="1899-12-30T02:46:18"/>
    <n v="2059"/>
    <x v="6"/>
    <x v="0"/>
    <x v="52"/>
    <x v="12"/>
    <n v="2"/>
  </r>
  <r>
    <n v="805"/>
    <d v="2007-07-16T00:00:00"/>
    <d v="2007-07-16T00:00:00"/>
    <x v="7"/>
    <n v="0.64"/>
    <n v="0"/>
    <n v="5"/>
    <n v="0"/>
    <d v="1899-12-30T00:05:00"/>
    <d v="1899-12-30T00:07:49"/>
    <s v="Row"/>
    <s v="Rowing Machine"/>
    <n v="7.6800000000000059"/>
    <n v="0"/>
    <m/>
    <s v="1025 Meters"/>
    <d v="1899-12-30T00:00:00"/>
    <d v="1899-12-30T00:00:00"/>
    <m/>
    <n v="0"/>
    <n v="0"/>
    <d v="1899-12-30T03:24:41"/>
    <d v="1899-12-30T04:17:05"/>
    <d v="1899-12-30T01:42:21"/>
    <d v="1899-12-30T02:08:33"/>
    <n v="799"/>
    <x v="6"/>
    <x v="0"/>
    <x v="52"/>
    <x v="12"/>
    <n v="0"/>
  </r>
  <r>
    <n v="806"/>
    <d v="2007-07-17T00:00:00"/>
    <d v="2007-07-17T00:00:00"/>
    <x v="2"/>
    <n v="3.5"/>
    <n v="0"/>
    <n v="38"/>
    <n v="42"/>
    <d v="1899-12-30T00:38:42"/>
    <d v="1899-12-30T00:11:03"/>
    <s v="R200703"/>
    <s v="PT Barnum Out and Back"/>
    <n v="5.4263565891472911"/>
    <n v="157"/>
    <s v="Hot &amp; Humid"/>
    <s v="Out: 17.40.68(154) Back: 21.02.13(160)"/>
    <d v="1899-12-30T04:49:42"/>
    <d v="1899-12-30T02:24:51"/>
    <m/>
    <n v="0"/>
    <n v="0"/>
    <d v="1899-12-30T04:49:42"/>
    <d v="1899-12-30T05:42:06"/>
    <d v="1899-12-30T02:24:51"/>
    <d v="1899-12-30T02:51:03"/>
    <n v="2284"/>
    <x v="6"/>
    <x v="0"/>
    <x v="52"/>
    <x v="12"/>
    <n v="0"/>
  </r>
  <r>
    <n v="807"/>
    <d v="2007-07-30T00:00:00"/>
    <d v="2007-07-30T00:00:00"/>
    <x v="1"/>
    <n v="5"/>
    <n v="0"/>
    <n v="45"/>
    <n v="0"/>
    <d v="1899-12-30T00:45:00"/>
    <d v="1899-12-30T00:09:00"/>
    <s v="Other"/>
    <s v="HHH - 16SS to Harbor Town"/>
    <n v="6.6666666666666714"/>
    <n v="0"/>
    <s v="Hot &amp; Humid"/>
    <s v="Nolan's First Big Ride"/>
    <d v="1899-12-30T16:48:00"/>
    <d v="1899-12-30T08:24:00"/>
    <m/>
    <n v="0"/>
    <n v="0"/>
    <d v="1899-12-30T03:55:48"/>
    <d v="1899-12-30T04:48:12"/>
    <d v="1899-12-30T01:57:54"/>
    <d v="1899-12-30T02:24:06"/>
    <n v="906"/>
    <x v="6"/>
    <x v="0"/>
    <x v="52"/>
    <x v="14"/>
    <n v="12"/>
  </r>
  <r>
    <n v="808"/>
    <d v="2007-07-31T00:00:00"/>
    <d v="2007-07-31T00:00:00"/>
    <x v="2"/>
    <n v="2.75"/>
    <n v="0"/>
    <n v="31"/>
    <n v="33"/>
    <d v="1899-12-30T00:31:33"/>
    <d v="1899-12-30T00:11:28"/>
    <s v="R200702"/>
    <s v="HHH - Harbor Town to 16SS"/>
    <n v="5.2297939778129985"/>
    <n v="0"/>
    <s v="REALLY HOT"/>
    <m/>
    <d v="1899-12-30T05:00:35"/>
    <d v="1899-12-30T02:30:18"/>
    <m/>
    <n v="0"/>
    <n v="0"/>
    <d v="1899-12-30T05:00:35"/>
    <d v="1899-12-30T05:52:59"/>
    <d v="1899-12-30T02:30:18"/>
    <d v="1899-12-30T02:56:30"/>
    <n v="2501"/>
    <x v="6"/>
    <x v="0"/>
    <x v="52"/>
    <x v="14"/>
    <n v="0"/>
  </r>
  <r>
    <n v="809"/>
    <d v="2007-08-11T00:00:00"/>
    <d v="2007-08-11T00:00:00"/>
    <x v="0"/>
    <n v="0.5"/>
    <n v="0"/>
    <n v="17"/>
    <n v="45"/>
    <d v="1899-12-30T00:17:45"/>
    <d v="1899-12-30T00:35:30"/>
    <s v="lake    "/>
    <s v="Lake Waramaug Tri"/>
    <n v="1.6901408450704238"/>
    <n v="0"/>
    <s v="Cool"/>
    <s v="New Rectange Swim"/>
    <d v="1899-12-30T01:25:12"/>
    <d v="1899-12-30T00:42:36"/>
    <m/>
    <n v="0"/>
    <n v="0"/>
    <d v="1899-12-30T15:30:06"/>
    <d v="1899-12-30T16:22:30"/>
    <d v="1899-12-30T07:45:03"/>
    <d v="1899-12-30T08:11:15"/>
    <n v="3289"/>
    <x v="6"/>
    <x v="4"/>
    <x v="53"/>
    <x v="15"/>
    <n v="10"/>
  </r>
  <r>
    <n v="810"/>
    <d v="2007-08-11T00:00:00"/>
    <d v="2007-08-11T00:00:00"/>
    <x v="1"/>
    <n v="9.1"/>
    <n v="0"/>
    <n v="32"/>
    <n v="29"/>
    <d v="1899-12-30T00:32:29"/>
    <d v="1899-12-30T00:03:34"/>
    <s v="B       "/>
    <s v="Lake Waramaug Tri"/>
    <n v="16.808619805028233"/>
    <n v="0"/>
    <s v="Cool"/>
    <m/>
    <d v="1899-12-30T06:39:48"/>
    <d v="1899-12-30T03:19:54"/>
    <m/>
    <n v="0"/>
    <n v="0"/>
    <d v="1899-12-30T01:33:31"/>
    <d v="1899-12-30T02:25:55"/>
    <d v="1899-12-30T00:46:46"/>
    <d v="1899-12-30T01:12:58"/>
    <n v="320"/>
    <x v="6"/>
    <x v="4"/>
    <x v="53"/>
    <x v="15"/>
    <n v="0"/>
  </r>
  <r>
    <n v="811"/>
    <d v="2007-08-11T00:00:00"/>
    <d v="2007-08-11T00:00:00"/>
    <x v="2"/>
    <n v="3.1"/>
    <n v="0"/>
    <n v="34"/>
    <n v="30"/>
    <d v="1899-12-30T00:34:30"/>
    <d v="1899-12-30T00:11:08"/>
    <s v="R200702"/>
    <s v="Lake Waramaug Tri"/>
    <n v="5.3913043478260914"/>
    <n v="0"/>
    <s v="Cool"/>
    <s v="Walked a bunch  "/>
    <d v="1899-12-30T04:51:35"/>
    <d v="1899-12-30T02:25:47"/>
    <m/>
    <n v="0"/>
    <n v="0"/>
    <d v="1899-12-30T04:51:35"/>
    <d v="1899-12-30T05:43:59"/>
    <d v="1899-12-30T02:25:47"/>
    <d v="1899-12-30T02:51:59"/>
    <n v="2332"/>
    <x v="6"/>
    <x v="4"/>
    <x v="53"/>
    <x v="15"/>
    <n v="0"/>
  </r>
  <r>
    <n v="812"/>
    <d v="2007-08-13T00:00:00"/>
    <d v="2007-08-13T00:00:00"/>
    <x v="2"/>
    <n v="3.5"/>
    <n v="0"/>
    <n v="36"/>
    <n v="35"/>
    <d v="1899-12-30T00:36:35"/>
    <d v="1899-12-30T00:10:27"/>
    <s v="R200703"/>
    <s v="PT Barnum Out and Back"/>
    <n v="5.7403189066059275"/>
    <n v="161"/>
    <s v="Warm"/>
    <s v="Out: 18.07.81(156) Back: 18.27.60(166)"/>
    <d v="1899-12-30T04:33:51"/>
    <d v="1899-12-30T02:16:56"/>
    <m/>
    <n v="0"/>
    <n v="0"/>
    <d v="1899-12-30T04:33:51"/>
    <d v="1899-12-30T05:26:15"/>
    <d v="1899-12-30T02:16:56"/>
    <d v="1899-12-30T02:43:08"/>
    <n v="1904"/>
    <x v="6"/>
    <x v="4"/>
    <x v="53"/>
    <x v="16"/>
    <n v="1"/>
  </r>
  <r>
    <n v="813"/>
    <d v="2007-08-14T00:00:00"/>
    <d v="2007-08-14T00:00:00"/>
    <x v="2"/>
    <n v="3.5"/>
    <n v="0"/>
    <n v="36"/>
    <n v="41"/>
    <d v="1899-12-30T00:36:41"/>
    <d v="1899-12-30T00:10:29"/>
    <s v="R200703"/>
    <s v="PT Barnum Out and Back"/>
    <n v="5.7246706042707904"/>
    <n v="158"/>
    <s v="Warm"/>
    <s v="Out: 17.28.74(155) Back: 19.12.50(161)"/>
    <d v="1899-12-30T04:34:36"/>
    <d v="1899-12-30T02:17:18"/>
    <m/>
    <n v="0"/>
    <n v="0"/>
    <d v="1899-12-30T04:34:36"/>
    <d v="1899-12-30T05:27:00"/>
    <d v="1899-12-30T02:17:18"/>
    <d v="1899-12-30T02:43:30"/>
    <n v="1927"/>
    <x v="6"/>
    <x v="4"/>
    <x v="53"/>
    <x v="16"/>
    <n v="0"/>
  </r>
  <r>
    <n v="814"/>
    <d v="2007-08-15T00:00:00"/>
    <d v="2007-08-15T00:00:00"/>
    <x v="2"/>
    <n v="3.5"/>
    <n v="0"/>
    <n v="39"/>
    <n v="57"/>
    <d v="1899-12-30T00:39:57"/>
    <d v="1899-12-30T00:11:25"/>
    <s v="R200703"/>
    <s v="PT Barnum Out and Back"/>
    <n v="5.256570713391743"/>
    <n v="158"/>
    <s v="Warm"/>
    <s v="Out: 19.54.88(150) Back: 20.02.86(166)"/>
    <d v="1899-12-30T04:59:03"/>
    <d v="1899-12-30T02:29:32"/>
    <m/>
    <n v="0"/>
    <n v="0"/>
    <d v="1899-12-30T04:59:03"/>
    <d v="1899-12-30T05:51:27"/>
    <d v="1899-12-30T02:29:32"/>
    <d v="1899-12-30T02:55:44"/>
    <n v="2474"/>
    <x v="6"/>
    <x v="4"/>
    <x v="53"/>
    <x v="16"/>
    <n v="0"/>
  </r>
  <r>
    <n v="815"/>
    <d v="2007-08-16T00:00:00"/>
    <d v="2007-08-16T00:00:00"/>
    <x v="2"/>
    <n v="1.5"/>
    <n v="0"/>
    <n v="17"/>
    <n v="0"/>
    <d v="1899-12-30T00:17:00"/>
    <d v="1899-12-30T00:11:20"/>
    <s v="R200703"/>
    <s v="Eliptical"/>
    <n v="5.2941176470588278"/>
    <n v="0"/>
    <m/>
    <m/>
    <d v="1899-12-30T04:56:56"/>
    <d v="1899-12-30T02:28:28"/>
    <m/>
    <n v="0"/>
    <n v="0"/>
    <d v="1899-12-30T04:56:56"/>
    <d v="1899-12-30T05:49:20"/>
    <d v="1899-12-30T02:28:28"/>
    <d v="1899-12-30T02:54:40"/>
    <n v="2432"/>
    <x v="6"/>
    <x v="4"/>
    <x v="53"/>
    <x v="16"/>
    <n v="0"/>
  </r>
  <r>
    <n v="816"/>
    <d v="2007-08-16T00:00:00"/>
    <d v="2007-08-16T00:00:00"/>
    <x v="2"/>
    <n v="2"/>
    <n v="0"/>
    <n v="16"/>
    <n v="29"/>
    <d v="1899-12-30T00:16:29"/>
    <d v="1899-12-30T00:08:15"/>
    <s v="R200703"/>
    <s v="Park &amp; Back"/>
    <n v="7.2800808897876692"/>
    <n v="162"/>
    <s v="Hot &amp; Humid"/>
    <s v="Out: 7.26.67(167) Back: 9.02.38(159)"/>
    <d v="1899-12-30T03:35:56"/>
    <d v="1899-12-30T01:47:58"/>
    <m/>
    <n v="0"/>
    <n v="0"/>
    <d v="1899-12-30T03:35:56"/>
    <d v="1899-12-30T04:28:20"/>
    <d v="1899-12-30T01:47:58"/>
    <d v="1899-12-30T02:14:10"/>
    <n v="812"/>
    <x v="6"/>
    <x v="4"/>
    <x v="53"/>
    <x v="16"/>
    <n v="0"/>
  </r>
  <r>
    <n v="817"/>
    <d v="2007-08-17T00:00:00"/>
    <d v="2007-08-17T00:00:00"/>
    <x v="2"/>
    <n v="4"/>
    <n v="0"/>
    <n v="44"/>
    <n v="30"/>
    <d v="1899-12-30T00:44:30"/>
    <d v="1899-12-30T00:11:07"/>
    <s v="R200703"/>
    <s v="4 Mile-Work"/>
    <n v="5.3932584269662964"/>
    <n v="0"/>
    <s v="Humid"/>
    <s v="Out: 22.18.62(147) Back: 22.11.55(163)"/>
    <d v="1899-12-30T04:51:29"/>
    <d v="1899-12-30T02:25:44"/>
    <m/>
    <n v="0"/>
    <n v="0"/>
    <d v="1899-12-30T04:51:29"/>
    <d v="1899-12-30T05:43:53"/>
    <d v="1899-12-30T02:25:44"/>
    <d v="1899-12-30T02:51:56"/>
    <n v="2331"/>
    <x v="6"/>
    <x v="4"/>
    <x v="53"/>
    <x v="16"/>
    <n v="0"/>
  </r>
  <r>
    <n v="818"/>
    <d v="2007-08-20T00:00:00"/>
    <d v="2007-08-20T00:00:00"/>
    <x v="2"/>
    <n v="3.5"/>
    <n v="0"/>
    <n v="38"/>
    <n v="5"/>
    <d v="1899-12-30T00:38:05"/>
    <d v="1899-12-30T00:10:53"/>
    <s v="R200703"/>
    <s v="PT Barnum Out and Back"/>
    <n v="5.5142231947483618"/>
    <n v="0"/>
    <s v="Nice!"/>
    <s v="Out: 19.44.30(146) Back: 18.21.16(161)"/>
    <d v="1899-12-30T04:45:05"/>
    <d v="1899-12-30T02:22:32"/>
    <m/>
    <n v="0"/>
    <n v="0"/>
    <d v="1899-12-30T04:45:05"/>
    <d v="1899-12-30T05:37:29"/>
    <d v="1899-12-30T02:22:32"/>
    <d v="1899-12-30T02:48:44"/>
    <n v="2185"/>
    <x v="6"/>
    <x v="4"/>
    <x v="53"/>
    <x v="17"/>
    <n v="2"/>
  </r>
  <r>
    <n v="819"/>
    <d v="2007-08-21T00:00:00"/>
    <d v="2007-08-21T00:00:00"/>
    <x v="2"/>
    <n v="2.5"/>
    <n v="0"/>
    <n v="20"/>
    <n v="56"/>
    <d v="1899-12-30T00:20:56"/>
    <d v="1899-12-30T00:08:22"/>
    <s v="R200703"/>
    <s v="Anchor"/>
    <n v="7.1656050955414061"/>
    <n v="0"/>
    <s v="Rainy"/>
    <s v="Out: 10.10.38(162) Back: 10.46.10(172)"/>
    <d v="1899-12-30T03:39:23"/>
    <d v="1899-12-30T01:49:41"/>
    <m/>
    <n v="0"/>
    <n v="0"/>
    <d v="1899-12-30T03:39:23"/>
    <d v="1899-12-30T04:31:47"/>
    <d v="1899-12-30T01:49:41"/>
    <d v="1899-12-30T02:15:53"/>
    <n v="818"/>
    <x v="6"/>
    <x v="4"/>
    <x v="53"/>
    <x v="17"/>
    <n v="0"/>
  </r>
  <r>
    <n v="820"/>
    <d v="2007-08-22T00:00:00"/>
    <d v="2007-08-22T00:00:00"/>
    <x v="2"/>
    <n v="5"/>
    <n v="0"/>
    <n v="48"/>
    <n v="1"/>
    <d v="1899-12-30T00:48:01"/>
    <d v="1899-12-30T00:09:36"/>
    <s v="R200702"/>
    <s v="Second Beach"/>
    <n v="6.2478306143700149"/>
    <n v="165"/>
    <s v="Cool"/>
    <s v="Out: 23.37.37(159) Back: 24.23.85(172)"/>
    <d v="1899-12-30T04:11:36"/>
    <d v="1899-12-30T02:05:48"/>
    <m/>
    <n v="0"/>
    <n v="0"/>
    <d v="1899-12-30T04:11:36"/>
    <d v="1899-12-30T05:04:00"/>
    <d v="1899-12-30T02:05:48"/>
    <d v="1899-12-30T02:32:00"/>
    <n v="1193"/>
    <x v="6"/>
    <x v="4"/>
    <x v="53"/>
    <x v="17"/>
    <n v="0"/>
  </r>
  <r>
    <n v="821"/>
    <d v="2007-08-23T00:00:00"/>
    <d v="2007-08-23T00:00:00"/>
    <x v="2"/>
    <n v="2"/>
    <n v="0"/>
    <n v="15"/>
    <n v="22"/>
    <d v="1899-12-30T00:15:22"/>
    <d v="1899-12-30T00:07:41"/>
    <s v="R200702"/>
    <s v="Park &amp; Back"/>
    <n v="7.8091106290672512"/>
    <n v="171"/>
    <s v="Warm"/>
    <s v="Out: 7.14.40(165) Back: 8.07.63(176)"/>
    <d v="1899-12-30T03:21:18"/>
    <d v="1899-12-30T01:40:39"/>
    <m/>
    <n v="0"/>
    <n v="0"/>
    <d v="1899-12-30T03:21:18"/>
    <d v="1899-12-30T04:13:42"/>
    <d v="1899-12-30T01:40:39"/>
    <d v="1899-12-30T02:06:51"/>
    <n v="796"/>
    <x v="6"/>
    <x v="4"/>
    <x v="53"/>
    <x v="17"/>
    <n v="0"/>
  </r>
  <r>
    <n v="822"/>
    <d v="2007-08-24T00:00:00"/>
    <d v="2007-08-24T00:00:00"/>
    <x v="2"/>
    <n v="4"/>
    <n v="0"/>
    <n v="45"/>
    <n v="46"/>
    <d v="1899-12-30T00:45:46"/>
    <d v="1899-12-30T00:11:26"/>
    <s v="R200703"/>
    <s v="4 Mile-Work"/>
    <n v="5.2439912600145711"/>
    <n v="150"/>
    <s v="Humid"/>
    <s v="Out: 23.06.17(142) Back: 22.40.71(159)"/>
    <d v="1899-12-30T04:59:46"/>
    <d v="1899-12-30T02:29:53"/>
    <m/>
    <n v="0"/>
    <n v="0"/>
    <d v="1899-12-30T04:59:46"/>
    <d v="1899-12-30T05:52:10"/>
    <d v="1899-12-30T02:29:53"/>
    <d v="1899-12-30T02:56:05"/>
    <n v="2487"/>
    <x v="6"/>
    <x v="4"/>
    <x v="53"/>
    <x v="17"/>
    <n v="0"/>
  </r>
  <r>
    <n v="823"/>
    <d v="2007-08-25T00:00:00"/>
    <d v="2007-08-25T00:00:00"/>
    <x v="2"/>
    <n v="1.8"/>
    <n v="0"/>
    <n v="17"/>
    <n v="25"/>
    <d v="1899-12-30T00:17:25"/>
    <d v="1899-12-30T00:09:41"/>
    <s v="R200702"/>
    <s v="Home to Big House"/>
    <n v="6.200956937799047"/>
    <n v="0"/>
    <s v="Hot &amp; Humid"/>
    <m/>
    <d v="1899-12-30T04:13:31"/>
    <d v="1899-12-30T02:06:45"/>
    <m/>
    <n v="0"/>
    <n v="0"/>
    <d v="1899-12-30T04:13:31"/>
    <d v="1899-12-30T05:05:55"/>
    <d v="1899-12-30T02:06:45"/>
    <d v="1899-12-30T02:32:57"/>
    <n v="1241"/>
    <x v="6"/>
    <x v="4"/>
    <x v="53"/>
    <x v="17"/>
    <n v="0"/>
  </r>
  <r>
    <n v="824"/>
    <d v="2007-08-27T00:00:00"/>
    <d v="2007-08-27T00:00:00"/>
    <x v="2"/>
    <n v="3"/>
    <n v="0"/>
    <n v="33"/>
    <n v="17"/>
    <d v="1899-12-30T00:33:17"/>
    <d v="1899-12-30T00:11:06"/>
    <s v="R200703"/>
    <s v="Columbus Statue"/>
    <n v="5.4081121682523827"/>
    <n v="143"/>
    <s v="Hot &amp; Humid"/>
    <s v="Out: 16.45.60(135) Back: 16.32.28(151)"/>
    <d v="1899-12-30T04:50:40"/>
    <d v="1899-12-30T02:25:20"/>
    <m/>
    <n v="0"/>
    <n v="0"/>
    <d v="1899-12-30T04:50:40"/>
    <d v="1899-12-30T05:43:04"/>
    <d v="1899-12-30T02:25:20"/>
    <d v="1899-12-30T02:51:32"/>
    <n v="2305"/>
    <x v="6"/>
    <x v="4"/>
    <x v="53"/>
    <x v="18"/>
    <n v="1"/>
  </r>
  <r>
    <n v="825"/>
    <d v="2007-08-28T00:00:00"/>
    <d v="2007-08-28T00:00:00"/>
    <x v="2"/>
    <n v="1.4"/>
    <n v="0"/>
    <n v="15"/>
    <n v="0"/>
    <d v="1899-12-30T00:15:00"/>
    <d v="1899-12-30T00:10:43"/>
    <s v="R200703"/>
    <s v="Eliptical"/>
    <n v="5.6000000000000041"/>
    <n v="0"/>
    <m/>
    <m/>
    <d v="1899-12-30T04:40:43"/>
    <d v="1899-12-30T02:20:21"/>
    <m/>
    <n v="0"/>
    <n v="0"/>
    <d v="1899-12-30T04:40:43"/>
    <d v="1899-12-30T05:33:07"/>
    <d v="1899-12-30T02:20:21"/>
    <d v="1899-12-30T02:46:33"/>
    <n v="2071"/>
    <x v="6"/>
    <x v="4"/>
    <x v="53"/>
    <x v="18"/>
    <n v="0"/>
  </r>
  <r>
    <n v="826"/>
    <d v="2007-08-28T00:00:00"/>
    <d v="2007-08-28T00:00:00"/>
    <x v="2"/>
    <n v="2.5"/>
    <n v="0"/>
    <n v="22"/>
    <n v="18"/>
    <d v="1899-12-30T00:22:18"/>
    <d v="1899-12-30T00:08:55"/>
    <s v="R200703"/>
    <s v="Anchor"/>
    <n v="6.7264573991031433"/>
    <n v="161"/>
    <s v="Hot &amp; Humid"/>
    <s v="Out: 9:52.44(158) Back: 12.26.51(162)"/>
    <d v="1899-12-30T03:53:42"/>
    <d v="1899-12-30T01:56:51"/>
    <m/>
    <n v="0"/>
    <n v="0"/>
    <d v="1899-12-30T03:53:42"/>
    <d v="1899-12-30T04:46:06"/>
    <d v="1899-12-30T01:56:51"/>
    <d v="1899-12-30T02:23:03"/>
    <n v="891"/>
    <x v="6"/>
    <x v="4"/>
    <x v="53"/>
    <x v="18"/>
    <n v="0"/>
  </r>
  <r>
    <n v="827"/>
    <d v="2007-08-30T00:00:00"/>
    <d v="2007-08-30T00:00:00"/>
    <x v="2"/>
    <n v="2"/>
    <n v="0"/>
    <n v="15"/>
    <n v="47"/>
    <d v="1899-12-30T00:15:47"/>
    <d v="1899-12-30T00:07:53"/>
    <s v="R200703"/>
    <s v="Park &amp; Back"/>
    <n v="7.6029567053854334"/>
    <n v="167"/>
    <s v="Hot &amp; Humid"/>
    <s v="Out: 7.47.54(155) Back: 8.00.27(179)"/>
    <d v="1899-12-30T03:26:46"/>
    <d v="1899-12-30T01:43:23"/>
    <m/>
    <n v="0"/>
    <n v="0"/>
    <d v="1899-12-30T03:26:46"/>
    <d v="1899-12-30T04:19:10"/>
    <d v="1899-12-30T01:43:23"/>
    <d v="1899-12-30T02:09:35"/>
    <n v="800"/>
    <x v="6"/>
    <x v="4"/>
    <x v="53"/>
    <x v="18"/>
    <n v="1"/>
  </r>
  <r>
    <n v="828"/>
    <d v="2007-08-31T00:00:00"/>
    <d v="2007-08-31T00:00:00"/>
    <x v="2"/>
    <n v="4.5"/>
    <n v="0"/>
    <n v="45"/>
    <n v="48"/>
    <d v="1899-12-30T00:45:48"/>
    <d v="1899-12-30T00:10:11"/>
    <s v="R200703"/>
    <s v="Beach Loop"/>
    <n v="5.8951965065502234"/>
    <n v="0"/>
    <s v="Hot &amp; Humid"/>
    <s v="Out: 23.24.81 Back:22.23.75"/>
    <d v="1899-12-30T04:26:39"/>
    <d v="1899-12-30T02:13:20"/>
    <m/>
    <n v="0"/>
    <n v="0"/>
    <d v="1899-12-30T04:26:39"/>
    <d v="1899-12-30T05:19:03"/>
    <d v="1899-12-30T02:13:20"/>
    <d v="1899-12-30T02:39:32"/>
    <n v="1680"/>
    <x v="6"/>
    <x v="4"/>
    <x v="53"/>
    <x v="18"/>
    <n v="0"/>
  </r>
  <r>
    <n v="829"/>
    <d v="2007-09-02T00:00:00"/>
    <d v="2007-09-02T00:00:00"/>
    <x v="2"/>
    <n v="4"/>
    <n v="0"/>
    <n v="39"/>
    <n v="40"/>
    <d v="1899-12-30T00:39:40"/>
    <d v="1899-12-30T00:09:55"/>
    <s v="R200703"/>
    <s v="Home to Bike Path"/>
    <n v="6.050420168067232"/>
    <n v="0"/>
    <s v="Cool"/>
    <s v="Out: 18.38.89 Back:21.01.60"/>
    <d v="1899-12-30T04:19:49"/>
    <d v="1899-12-30T02:09:55"/>
    <m/>
    <n v="0"/>
    <n v="0"/>
    <d v="1899-12-30T04:19:49"/>
    <d v="1899-12-30T05:12:13"/>
    <d v="1899-12-30T02:09:55"/>
    <d v="1899-12-30T02:36:07"/>
    <n v="1454"/>
    <x v="6"/>
    <x v="5"/>
    <x v="54"/>
    <x v="19"/>
    <n v="1"/>
  </r>
  <r>
    <n v="830"/>
    <d v="2007-09-03T00:00:00"/>
    <d v="2007-09-03T00:00:00"/>
    <x v="2"/>
    <n v="3.1"/>
    <n v="0"/>
    <n v="26"/>
    <n v="20"/>
    <d v="1899-12-30T00:26:20"/>
    <d v="1899-12-30T00:08:30"/>
    <s v="R200702"/>
    <s v="New Haven Road Race"/>
    <n v="7.0632911392405129"/>
    <n v="175"/>
    <s v="Warm"/>
    <s v="Splits: 8.17.37(166) + 8.44.82(177) + 9.17.99(181)"/>
    <d v="1899-12-30T03:42:34"/>
    <d v="1899-12-30T01:51:17"/>
    <m/>
    <n v="0"/>
    <n v="0"/>
    <d v="1899-12-30T03:42:34"/>
    <d v="1899-12-30T04:34:58"/>
    <d v="1899-12-30T01:51:17"/>
    <d v="1899-12-30T02:17:29"/>
    <n v="831"/>
    <x v="6"/>
    <x v="5"/>
    <x v="54"/>
    <x v="19"/>
    <n v="0"/>
  </r>
  <r>
    <n v="831"/>
    <d v="2007-09-05T00:00:00"/>
    <d v="2007-09-05T00:00:00"/>
    <x v="2"/>
    <n v="5"/>
    <n v="0"/>
    <n v="48"/>
    <n v="55"/>
    <d v="1899-12-30T00:48:55"/>
    <d v="1899-12-30T00:09:47"/>
    <s v="R200703"/>
    <s v="Second Beach"/>
    <n v="6.1328790459965976"/>
    <n v="0"/>
    <s v="Perfect"/>
    <s v="Out: 24.03.87 Back: 24.51.63"/>
    <d v="1899-12-30T04:16:19"/>
    <d v="1899-12-30T02:08:10"/>
    <m/>
    <n v="0"/>
    <n v="0"/>
    <d v="1899-12-30T04:16:19"/>
    <d v="1899-12-30T05:08:43"/>
    <d v="1899-12-30T02:08:10"/>
    <d v="1899-12-30T02:34:22"/>
    <n v="1334"/>
    <x v="6"/>
    <x v="5"/>
    <x v="54"/>
    <x v="19"/>
    <n v="1"/>
  </r>
  <r>
    <n v="832"/>
    <d v="2007-09-07T00:00:00"/>
    <d v="2007-09-07T00:00:00"/>
    <x v="2"/>
    <n v="4"/>
    <n v="0"/>
    <n v="42"/>
    <n v="16"/>
    <d v="1899-12-30T00:42:16"/>
    <d v="1899-12-30T00:10:34"/>
    <s v="R200703"/>
    <s v="4 Mile-Work"/>
    <n v="5.6782334384858091"/>
    <n v="158"/>
    <s v="Hot &amp; Humid"/>
    <s v="Out: 19.47.87(154) Back:22.28.30(161)"/>
    <d v="1899-12-30T04:36:51"/>
    <d v="1899-12-30T02:18:25"/>
    <m/>
    <n v="0"/>
    <n v="0"/>
    <d v="1899-12-30T04:36:51"/>
    <d v="1899-12-30T05:29:15"/>
    <d v="1899-12-30T02:18:25"/>
    <d v="1899-12-30T02:44:37"/>
    <n v="1988"/>
    <x v="6"/>
    <x v="5"/>
    <x v="54"/>
    <x v="19"/>
    <n v="1"/>
  </r>
  <r>
    <n v="833"/>
    <d v="2007-09-08T00:00:00"/>
    <d v="2007-09-08T00:00:00"/>
    <x v="2"/>
    <n v="3.06"/>
    <n v="0"/>
    <n v="32"/>
    <n v="1"/>
    <d v="1899-12-30T00:32:01"/>
    <d v="1899-12-30T00:10:28"/>
    <s v="R200703"/>
    <s v="Munson Loop to Big House"/>
    <n v="5.7345132743362877"/>
    <n v="159"/>
    <s v="Hot &amp; Humid"/>
    <s v="Munson Loop - 13.33.78(151) Big House: 18.27.60(164)"/>
    <d v="1899-12-30T04:34:08"/>
    <d v="1899-12-30T02:17:04"/>
    <m/>
    <n v="0"/>
    <n v="0"/>
    <d v="1899-12-30T04:34:08"/>
    <d v="1899-12-30T05:26:32"/>
    <d v="1899-12-30T02:17:04"/>
    <d v="1899-12-30T02:43:16"/>
    <n v="1914"/>
    <x v="6"/>
    <x v="5"/>
    <x v="54"/>
    <x v="19"/>
    <n v="0"/>
  </r>
  <r>
    <n v="834"/>
    <d v="2007-09-09T00:00:00"/>
    <d v="2007-09-09T00:00:00"/>
    <x v="2"/>
    <n v="7.08"/>
    <n v="1"/>
    <n v="21"/>
    <n v="2"/>
    <d v="1899-12-30T01:21:02"/>
    <d v="1899-12-30T00:11:27"/>
    <s v="R200703"/>
    <s v="Home 7 Mile Loop"/>
    <n v="5.2422871246400691"/>
    <n v="161"/>
    <s v="Hot &amp; Humid"/>
    <s v="3MiSplit: 31.31.91(155) 6MiSplit: 36.37.87(165)"/>
    <d v="1899-12-30T04:59:52"/>
    <d v="1899-12-30T02:29:56"/>
    <m/>
    <n v="0"/>
    <n v="0"/>
    <d v="1899-12-30T04:59:52"/>
    <d v="1899-12-30T05:52:16"/>
    <d v="1899-12-30T02:29:56"/>
    <d v="1899-12-30T02:56:08"/>
    <n v="2490"/>
    <x v="6"/>
    <x v="5"/>
    <x v="54"/>
    <x v="20"/>
    <n v="0"/>
  </r>
  <r>
    <n v="835"/>
    <d v="2007-09-11T00:00:00"/>
    <d v="2007-09-11T00:00:00"/>
    <x v="2"/>
    <n v="4"/>
    <n v="0"/>
    <n v="39"/>
    <n v="35"/>
    <d v="1899-12-30T00:39:35"/>
    <d v="1899-12-30T00:09:54"/>
    <s v="R200703"/>
    <s v="4 Mile-Work"/>
    <n v="6.0631578947368467"/>
    <n v="156"/>
    <s v="Rainy"/>
    <s v="Out: 19.53.70(152) Back: 19.41.02(162)"/>
    <d v="1899-12-30T04:19:16"/>
    <d v="1899-12-30T02:09:38"/>
    <m/>
    <n v="0"/>
    <n v="0"/>
    <d v="1899-12-30T04:19:16"/>
    <d v="1899-12-30T05:11:40"/>
    <d v="1899-12-30T02:09:38"/>
    <d v="1899-12-30T02:35:50"/>
    <n v="1443"/>
    <x v="6"/>
    <x v="5"/>
    <x v="54"/>
    <x v="20"/>
    <n v="1"/>
  </r>
  <r>
    <n v="836"/>
    <d v="2007-09-12T00:00:00"/>
    <d v="2007-09-12T00:00:00"/>
    <x v="2"/>
    <n v="5"/>
    <n v="0"/>
    <n v="48"/>
    <n v="19"/>
    <d v="1899-12-30T00:48:19"/>
    <d v="1899-12-30T00:09:40"/>
    <s v="R200703"/>
    <s v="Second Beach"/>
    <n v="6.2090375991721327"/>
    <n v="155"/>
    <s v="Warm &amp; Windy"/>
    <s v="Out: 23.58.63(149) Back: 24.20.49(161)"/>
    <d v="1899-12-30T04:13:11"/>
    <d v="1899-12-30T02:06:35"/>
    <m/>
    <n v="0"/>
    <n v="0"/>
    <d v="1899-12-30T04:13:11"/>
    <d v="1899-12-30T05:05:35"/>
    <d v="1899-12-30T02:06:35"/>
    <d v="1899-12-30T02:32:47"/>
    <n v="1229"/>
    <x v="6"/>
    <x v="5"/>
    <x v="54"/>
    <x v="20"/>
    <n v="0"/>
  </r>
  <r>
    <n v="837"/>
    <d v="2007-09-13T00:00:00"/>
    <d v="2007-09-13T00:00:00"/>
    <x v="2"/>
    <n v="4"/>
    <n v="0"/>
    <n v="38"/>
    <n v="54"/>
    <d v="1899-12-30T00:38:54"/>
    <d v="1899-12-30T00:09:43"/>
    <s v="R200703"/>
    <s v="4 Mile-Work"/>
    <n v="6.1696658097686425"/>
    <n v="158"/>
    <s v="Warm"/>
    <s v="Out: 19.15.25(154) Back: 19.39.49(162)"/>
    <d v="1899-12-30T04:14:48"/>
    <d v="1899-12-30T02:07:24"/>
    <m/>
    <n v="0"/>
    <n v="0"/>
    <d v="1899-12-30T04:14:48"/>
    <d v="1899-12-30T05:07:12"/>
    <d v="1899-12-30T02:07:24"/>
    <d v="1899-12-30T02:33:36"/>
    <n v="1291"/>
    <x v="6"/>
    <x v="5"/>
    <x v="54"/>
    <x v="20"/>
    <n v="0"/>
  </r>
  <r>
    <n v="838"/>
    <d v="2007-09-14T00:00:00"/>
    <d v="2007-09-14T00:00:00"/>
    <x v="2"/>
    <n v="4"/>
    <n v="0"/>
    <n v="40"/>
    <n v="28"/>
    <d v="1899-12-30T00:40:28"/>
    <d v="1899-12-30T00:10:07"/>
    <s v="R200703"/>
    <s v="4 Mile-Work"/>
    <n v="5.9308072487644194"/>
    <n v="154"/>
    <s v="Warm"/>
    <s v="Out: 20.55.05(146) Back: 19.33.82(163)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5"/>
    <x v="54"/>
    <x v="20"/>
    <n v="0"/>
  </r>
  <r>
    <n v="839"/>
    <d v="2007-09-16T00:00:00"/>
    <d v="2007-09-16T00:00:00"/>
    <x v="2"/>
    <n v="8.5"/>
    <n v="1"/>
    <n v="26"/>
    <n v="20"/>
    <d v="1899-12-30T01:26:20"/>
    <d v="1899-12-30T00:10:09"/>
    <s v="R200702"/>
    <s v="Quassy Loop Plus"/>
    <n v="5.907335907335912"/>
    <n v="156"/>
    <s v="Cool"/>
    <s v="Splits: 9.23.31(148) 10.31.91(152) 10.53.33(156) 9.09.79(157) 9.16.94(158) 9.16.93(160) 9.52.64(155) 12.44.00(162) 5.11.84(154)"/>
    <d v="1899-12-30T04:26:07"/>
    <d v="1899-12-30T02:13:03"/>
    <m/>
    <n v="0"/>
    <n v="0"/>
    <d v="1899-12-30T04:26:07"/>
    <d v="1899-12-30T05:18:31"/>
    <d v="1899-12-30T02:13:03"/>
    <d v="1899-12-30T02:39:15"/>
    <n v="1655"/>
    <x v="6"/>
    <x v="5"/>
    <x v="54"/>
    <x v="41"/>
    <n v="1"/>
  </r>
  <r>
    <n v="840"/>
    <d v="2007-09-22T00:00:00"/>
    <d v="2007-09-22T00:00:00"/>
    <x v="2"/>
    <n v="8.5"/>
    <n v="1"/>
    <n v="33"/>
    <n v="24"/>
    <d v="1899-12-30T01:33:24"/>
    <d v="1899-12-30T00:10:59"/>
    <s v="R200703"/>
    <s v="Quassy Loop Plus"/>
    <n v="5.4603854389721675"/>
    <n v="168"/>
    <s v="Cool"/>
    <s v="Splits: 10.05.14(155) 10.24.77(166) 11.21.88(168) 8.59.09(170) 9.20.51(172) 12.04.72(170) 10.46.20(168) 14.16.82(173) 6.05.83(168)"/>
    <d v="1899-12-30T04:47:54"/>
    <d v="1899-12-30T02:23:57"/>
    <m/>
    <n v="0"/>
    <n v="0"/>
    <d v="1899-12-30T04:47:54"/>
    <d v="1899-12-30T05:40:18"/>
    <d v="1899-12-30T02:23:57"/>
    <d v="1899-12-30T02:50:09"/>
    <n v="2242"/>
    <x v="6"/>
    <x v="5"/>
    <x v="54"/>
    <x v="41"/>
    <n v="5"/>
  </r>
  <r>
    <n v="841"/>
    <d v="2007-09-24T00:00:00"/>
    <d v="2007-09-24T00:00:00"/>
    <x v="2"/>
    <n v="3"/>
    <n v="0"/>
    <n v="30"/>
    <n v="22"/>
    <d v="1899-12-30T00:30:22"/>
    <d v="1899-12-30T00:10:07"/>
    <s v="R200703"/>
    <s v="Cannon"/>
    <n v="5.9275521405049449"/>
    <n v="147"/>
    <s v="Warm"/>
    <s v="Out: 15.27.06(140) Back: 14.55.51(154)"/>
    <d v="1899-12-30T04:25:12"/>
    <d v="1899-12-30T02:12:36"/>
    <m/>
    <n v="0"/>
    <n v="0"/>
    <d v="1899-12-30T04:25:12"/>
    <d v="1899-12-30T05:17:36"/>
    <d v="1899-12-30T02:12:36"/>
    <d v="1899-12-30T02:38:48"/>
    <n v="1635"/>
    <x v="6"/>
    <x v="5"/>
    <x v="54"/>
    <x v="42"/>
    <n v="1"/>
  </r>
  <r>
    <n v="842"/>
    <d v="2007-09-25T00:00:00"/>
    <d v="2007-09-25T00:00:00"/>
    <x v="2"/>
    <n v="4"/>
    <n v="0"/>
    <n v="39"/>
    <n v="55"/>
    <d v="1899-12-30T00:39:55"/>
    <d v="1899-12-30T00:09:59"/>
    <s v="R200703"/>
    <s v="4 Mile-Work"/>
    <n v="6.0125260960334082"/>
    <n v="157"/>
    <s v="Warm"/>
    <s v="Out: 19.59.52(151) Back: 19.56.12(163)"/>
    <d v="1899-12-30T04:21:27"/>
    <d v="1899-12-30T02:10:44"/>
    <m/>
    <n v="0"/>
    <n v="0"/>
    <d v="1899-12-30T04:21:27"/>
    <d v="1899-12-30T05:13:51"/>
    <d v="1899-12-30T02:10:44"/>
    <d v="1899-12-30T02:36:56"/>
    <n v="1503"/>
    <x v="6"/>
    <x v="5"/>
    <x v="54"/>
    <x v="42"/>
    <n v="0"/>
  </r>
  <r>
    <n v="843"/>
    <d v="2007-09-26T00:00:00"/>
    <d v="2007-09-26T00:00:00"/>
    <x v="2"/>
    <n v="4"/>
    <n v="0"/>
    <n v="40"/>
    <n v="49"/>
    <d v="1899-12-30T00:40:49"/>
    <d v="1899-12-30T00:10:12"/>
    <s v="R200703"/>
    <s v="4 Mile-Work"/>
    <n v="5.8799510004083331"/>
    <n v="156"/>
    <s v="Hot &amp; Humid"/>
    <s v="Out: 19.23.19(147) Back: 21.26.22(164)"/>
    <d v="1899-12-30T04:27:21"/>
    <d v="1899-12-30T02:13:40"/>
    <m/>
    <n v="0"/>
    <n v="0"/>
    <d v="1899-12-30T04:27:21"/>
    <d v="1899-12-30T05:19:45"/>
    <d v="1899-12-30T02:13:40"/>
    <d v="1899-12-30T02:39:52"/>
    <n v="1705"/>
    <x v="6"/>
    <x v="5"/>
    <x v="54"/>
    <x v="42"/>
    <n v="0"/>
  </r>
  <r>
    <n v="844"/>
    <d v="2007-09-27T00:00:00"/>
    <d v="2007-09-27T00:00:00"/>
    <x v="2"/>
    <n v="4"/>
    <n v="0"/>
    <n v="37"/>
    <n v="48"/>
    <d v="1899-12-30T00:37:48"/>
    <d v="1899-12-30T00:09:27"/>
    <s v="R200703"/>
    <s v="4 Mile-Work"/>
    <n v="6.3492063492063542"/>
    <n v="166"/>
    <s v="Warm"/>
    <s v="Out: 18.27.17(160) Back: 19.21.41(171)"/>
    <d v="1899-12-30T04:07:35"/>
    <d v="1899-12-30T02:03:48"/>
    <m/>
    <n v="0"/>
    <n v="0"/>
    <d v="1899-12-30T04:07:35"/>
    <d v="1899-12-30T04:59:59"/>
    <d v="1899-12-30T02:03:48"/>
    <d v="1899-12-30T02:30:00"/>
    <n v="1089"/>
    <x v="6"/>
    <x v="5"/>
    <x v="54"/>
    <x v="42"/>
    <n v="0"/>
  </r>
  <r>
    <n v="845"/>
    <d v="2007-09-30T00:00:00"/>
    <d v="2007-09-30T00:00:00"/>
    <x v="2"/>
    <n v="10.5"/>
    <n v="1"/>
    <n v="51"/>
    <n v="32"/>
    <d v="1899-12-30T01:51:32"/>
    <d v="1899-12-30T00:10:37"/>
    <s v="R200703"/>
    <s v="Griskus Sprint Bike Course"/>
    <n v="5.6485355648535611"/>
    <n v="159"/>
    <s v="Cool"/>
    <s v="Splits: 10.31.67(151) + 8.52.07(159) + 9.31.21(160) + 10.48.35(164) + 10.06.93(158) + 9.59.71(157) +12.22.65(159) + 12.50.93(161) + 10.00.54(160) + 10.25.59(164) + 5.11.76(166)"/>
    <d v="1899-12-30T04:38:18"/>
    <d v="1899-12-30T02:19:09"/>
    <m/>
    <n v="0"/>
    <n v="0"/>
    <d v="1899-12-30T04:38:18"/>
    <d v="1899-12-30T05:30:42"/>
    <d v="1899-12-30T02:19:09"/>
    <d v="1899-12-30T02:45:21"/>
    <n v="2021"/>
    <x v="6"/>
    <x v="5"/>
    <x v="54"/>
    <x v="21"/>
    <n v="2"/>
  </r>
  <r>
    <n v="846"/>
    <d v="2007-10-02T00:00:00"/>
    <d v="2007-10-02T00:00:00"/>
    <x v="2"/>
    <n v="5"/>
    <n v="0"/>
    <n v="51"/>
    <n v="59"/>
    <d v="1899-12-30T00:51:59"/>
    <d v="1899-12-30T00:10:24"/>
    <s v="R200703"/>
    <s v="Second Beach"/>
    <n v="5.7710804745110664"/>
    <n v="154"/>
    <s v="Warm"/>
    <s v="Out: 24.50.04(153) Back: 27.09.31(155)"/>
    <d v="1899-12-30T04:32:24"/>
    <d v="1899-12-30T02:16:12"/>
    <m/>
    <n v="0"/>
    <n v="0"/>
    <d v="1899-12-30T04:32:24"/>
    <d v="1899-12-30T05:24:48"/>
    <d v="1899-12-30T02:16:12"/>
    <d v="1899-12-30T02:42:24"/>
    <n v="1864"/>
    <x v="6"/>
    <x v="6"/>
    <x v="55"/>
    <x v="21"/>
    <n v="1"/>
  </r>
  <r>
    <n v="847"/>
    <d v="2007-10-03T00:00:00"/>
    <d v="2007-10-03T00:00:00"/>
    <x v="2"/>
    <n v="6"/>
    <n v="0"/>
    <n v="59"/>
    <n v="40"/>
    <d v="1899-12-30T00:59:40"/>
    <d v="1899-12-30T00:09:57"/>
    <s v="R200703"/>
    <s v="Bath House"/>
    <n v="6.0335195530726313"/>
    <n v="155"/>
    <s v="Warm"/>
    <s v="Out: 30.32.14(151) Back: 29.08.79(160)"/>
    <d v="1899-12-30T04:20:33"/>
    <d v="1899-12-30T02:10:16"/>
    <m/>
    <n v="0"/>
    <n v="0"/>
    <d v="1899-12-30T04:20:33"/>
    <d v="1899-12-30T05:12:57"/>
    <d v="1899-12-30T02:10:16"/>
    <d v="1899-12-30T02:36:28"/>
    <n v="1476"/>
    <x v="6"/>
    <x v="6"/>
    <x v="55"/>
    <x v="21"/>
    <n v="0"/>
  </r>
  <r>
    <n v="848"/>
    <d v="2007-10-04T00:00:00"/>
    <d v="2007-10-04T00:00:00"/>
    <x v="2"/>
    <n v="4"/>
    <n v="0"/>
    <n v="42"/>
    <n v="56"/>
    <d v="1899-12-30T00:42:56"/>
    <d v="1899-12-30T00:10:44"/>
    <s v="R200703"/>
    <s v="4 Mile-Work"/>
    <n v="5.590062111801247"/>
    <n v="0"/>
    <s v="Hot &amp; Humid"/>
    <s v="Out: 19.55.19 Back: 23.01.23"/>
    <d v="1899-12-30T04:41:13"/>
    <d v="1899-12-30T02:20:36"/>
    <m/>
    <n v="0"/>
    <n v="0"/>
    <d v="1899-12-30T04:41:13"/>
    <d v="1899-12-30T05:33:37"/>
    <d v="1899-12-30T02:20:36"/>
    <d v="1899-12-30T02:46:48"/>
    <n v="2086"/>
    <x v="6"/>
    <x v="6"/>
    <x v="55"/>
    <x v="21"/>
    <n v="0"/>
  </r>
  <r>
    <n v="849"/>
    <d v="2007-10-05T00:00:00"/>
    <d v="2007-10-05T00:00:00"/>
    <x v="2"/>
    <n v="3"/>
    <n v="0"/>
    <n v="31"/>
    <n v="25"/>
    <d v="1899-12-30T00:31:25"/>
    <d v="1899-12-30T00:10:28"/>
    <s v="R200703"/>
    <s v="Columbus Statue"/>
    <n v="5.7294429708222854"/>
    <n v="145"/>
    <s v="Hot &amp; Humid"/>
    <s v="Out: 15.08.68(142) Back: 16.16.43(147)"/>
    <d v="1899-12-30T04:34:22"/>
    <d v="1899-12-30T02:17:11"/>
    <m/>
    <n v="0"/>
    <n v="0"/>
    <d v="1899-12-30T04:34:22"/>
    <d v="1899-12-30T05:26:46"/>
    <d v="1899-12-30T02:17:11"/>
    <d v="1899-12-30T02:43:23"/>
    <n v="1918"/>
    <x v="6"/>
    <x v="6"/>
    <x v="55"/>
    <x v="21"/>
    <n v="0"/>
  </r>
  <r>
    <n v="850"/>
    <d v="2007-10-07T00:00:00"/>
    <d v="2007-10-07T00:00:00"/>
    <x v="2"/>
    <n v="10.5"/>
    <n v="1"/>
    <n v="54"/>
    <n v="21"/>
    <d v="1899-12-30T01:54:21"/>
    <d v="1899-12-30T00:10:53"/>
    <s v="R200703"/>
    <s v="Griskus Sprint Bike Course"/>
    <n v="5.5094009619589031"/>
    <n v="0"/>
    <s v="Hot &amp; Humid"/>
    <s v="Splits: 10.33.82(152) + 10.24.76(158) + 10.17.63(164) + 11.29.03(165) + 10.06.84(165) + 10.35.55(163) + 14.13.25(166) + 12.33.30(168) + 12.38.47(165) + 11.29.03(169)"/>
    <d v="1899-12-30T04:45:20"/>
    <d v="1899-12-30T02:22:40"/>
    <m/>
    <n v="0"/>
    <n v="0"/>
    <d v="1899-12-30T04:45:20"/>
    <d v="1899-12-30T05:37:44"/>
    <d v="1899-12-30T02:22:40"/>
    <d v="1899-12-30T02:48:52"/>
    <n v="2191"/>
    <x v="6"/>
    <x v="6"/>
    <x v="55"/>
    <x v="43"/>
    <n v="1"/>
  </r>
  <r>
    <n v="851"/>
    <d v="2007-10-11T00:00:00"/>
    <d v="2007-10-11T00:00:00"/>
    <x v="2"/>
    <n v="3"/>
    <n v="0"/>
    <n v="29"/>
    <n v="37"/>
    <d v="1899-12-30T00:29:37"/>
    <d v="1899-12-30T00:09:52"/>
    <s v="R200703"/>
    <s v="Columbus Statue"/>
    <n v="6.0776589758019179"/>
    <n v="0"/>
    <s v="Cool"/>
    <s v="Out: 14.27.00 Back: 15.10.61"/>
    <d v="1899-12-30T04:18:39"/>
    <d v="1899-12-30T02:09:20"/>
    <m/>
    <n v="0"/>
    <n v="0"/>
    <d v="1899-12-30T04:18:39"/>
    <d v="1899-12-30T05:11:03"/>
    <d v="1899-12-30T02:09:20"/>
    <d v="1899-12-30T02:35:32"/>
    <n v="1423"/>
    <x v="6"/>
    <x v="6"/>
    <x v="55"/>
    <x v="43"/>
    <n v="3"/>
  </r>
  <r>
    <n v="852"/>
    <d v="2007-10-13T00:00:00"/>
    <d v="2007-10-13T00:00:00"/>
    <x v="2"/>
    <n v="13.1"/>
    <n v="2"/>
    <n v="21"/>
    <n v="32"/>
    <d v="1899-12-30T02:21:32"/>
    <d v="1899-12-30T00:10:48"/>
    <s v="R200703"/>
    <s v="Hartford Half Marathon"/>
    <n v="5.5534620819594949"/>
    <n v="178"/>
    <s v="Cool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m/>
    <n v="0"/>
    <n v="0"/>
    <d v="1899-12-30T04:43:04"/>
    <d v="1899-12-30T05:35:28"/>
    <d v="1899-12-30T02:21:32"/>
    <d v="1899-12-30T02:47:44"/>
    <n v="2135"/>
    <x v="6"/>
    <x v="6"/>
    <x v="55"/>
    <x v="43"/>
    <n v="1"/>
  </r>
  <r>
    <n v="853"/>
    <d v="2007-10-13T00:00:00"/>
    <d v="2007-10-13T00:00:00"/>
    <x v="8"/>
    <n v="1"/>
    <n v="0"/>
    <n v="10"/>
    <n v="10"/>
    <d v="1899-12-30T00:10:10"/>
    <d v="1899-12-30T00:10:10"/>
    <s v="R200704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x v="55"/>
    <x v="43"/>
    <e v="#REF!"/>
  </r>
  <r>
    <n v="854"/>
    <d v="2007-10-13T00:00:00"/>
    <d v="2007-10-13T00:00:00"/>
    <x v="9"/>
    <n v="1"/>
    <n v="0"/>
    <n v="10"/>
    <n v="11"/>
    <d v="1899-12-30T00:10:11"/>
    <d v="1899-12-30T00:10:11"/>
    <s v="R200704"/>
    <s v="Hartford Half Marathon"/>
    <n v="5.891980360065471"/>
    <n v="0"/>
    <s v="Cool"/>
    <m/>
    <d v="1899-12-30T00:00:00"/>
    <d v="1899-12-30T00:00:00"/>
    <m/>
    <n v="0"/>
    <n v="0"/>
    <d v="1899-12-30T04:26:48"/>
    <d v="1899-12-30T05:19:12"/>
    <d v="1899-12-30T02:13:24"/>
    <d v="1899-12-30T02:39:36"/>
    <n v="1686"/>
    <x v="6"/>
    <x v="6"/>
    <x v="55"/>
    <x v="43"/>
    <e v="#REF!"/>
  </r>
  <r>
    <n v="855"/>
    <d v="2007-10-13T00:00:00"/>
    <d v="2007-10-13T00:00:00"/>
    <x v="10"/>
    <n v="1"/>
    <n v="0"/>
    <n v="10"/>
    <n v="10"/>
    <d v="1899-12-30T00:10:10"/>
    <d v="1899-12-30T00:10:10"/>
    <s v="R200704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x v="55"/>
    <x v="43"/>
    <e v="#REF!"/>
  </r>
  <r>
    <n v="856"/>
    <d v="2007-10-13T00:00:00"/>
    <d v="2007-10-13T00:00:00"/>
    <x v="11"/>
    <n v="1"/>
    <n v="0"/>
    <n v="10"/>
    <n v="13"/>
    <d v="1899-12-30T00:10:13"/>
    <d v="1899-12-30T00:10:13"/>
    <s v="R200704"/>
    <s v="Hartford Half Marathon"/>
    <n v="5.872756933115828"/>
    <n v="0"/>
    <s v="Cool"/>
    <m/>
    <d v="1899-12-30T00:00:00"/>
    <d v="1899-12-30T00:00:00"/>
    <m/>
    <n v="0"/>
    <n v="0"/>
    <d v="1899-12-30T04:27:41"/>
    <d v="1899-12-30T05:20:05"/>
    <d v="1899-12-30T02:13:50"/>
    <d v="1899-12-30T02:40:02"/>
    <n v="1711"/>
    <x v="6"/>
    <x v="6"/>
    <x v="55"/>
    <x v="43"/>
    <e v="#REF!"/>
  </r>
  <r>
    <n v="857"/>
    <d v="2007-10-13T00:00:00"/>
    <d v="2007-10-13T00:00:00"/>
    <x v="12"/>
    <n v="1"/>
    <n v="0"/>
    <n v="10"/>
    <n v="29"/>
    <d v="1899-12-30T00:10:29"/>
    <d v="1899-12-30T00:10:29"/>
    <s v="R200704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x v="55"/>
    <x v="43"/>
    <e v="#REF!"/>
  </r>
  <r>
    <n v="858"/>
    <d v="2007-10-13T00:00:00"/>
    <d v="2007-10-13T00:00:00"/>
    <x v="13"/>
    <n v="1"/>
    <n v="0"/>
    <n v="10"/>
    <n v="24"/>
    <d v="1899-12-30T00:10:24"/>
    <d v="1899-12-30T00:10:24"/>
    <s v="R200704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x v="55"/>
    <x v="43"/>
    <e v="#REF!"/>
  </r>
  <r>
    <n v="859"/>
    <d v="2007-10-13T00:00:00"/>
    <d v="2007-10-13T00:00:00"/>
    <x v="14"/>
    <n v="1"/>
    <n v="0"/>
    <n v="10"/>
    <n v="24"/>
    <d v="1899-12-30T00:10:24"/>
    <d v="1899-12-30T00:10:24"/>
    <s v="R200704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x v="55"/>
    <x v="43"/>
    <e v="#REF!"/>
  </r>
  <r>
    <n v="860"/>
    <d v="2007-10-13T00:00:00"/>
    <d v="2007-10-13T00:00:00"/>
    <x v="15"/>
    <n v="1"/>
    <n v="0"/>
    <n v="10"/>
    <n v="29"/>
    <d v="1899-12-30T00:10:29"/>
    <d v="1899-12-30T00:10:29"/>
    <s v="R200704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x v="55"/>
    <x v="43"/>
    <e v="#REF!"/>
  </r>
  <r>
    <n v="861"/>
    <d v="2007-10-13T00:00:00"/>
    <d v="2007-10-13T00:00:00"/>
    <x v="16"/>
    <n v="1"/>
    <n v="0"/>
    <n v="10"/>
    <n v="53"/>
    <d v="1899-12-30T00:10:53"/>
    <d v="1899-12-30T00:10:53"/>
    <s v="R200704"/>
    <s v="Hartford Half Marathon"/>
    <n v="5.5130168453292541"/>
    <n v="0"/>
    <s v="Cool"/>
    <m/>
    <d v="1899-12-30T00:00:00"/>
    <d v="1899-12-30T00:00:00"/>
    <m/>
    <n v="0"/>
    <n v="0"/>
    <d v="1899-12-30T04:45:09"/>
    <d v="1899-12-30T05:37:33"/>
    <d v="1899-12-30T02:22:34"/>
    <d v="1899-12-30T02:48:46"/>
    <n v="2186"/>
    <x v="6"/>
    <x v="6"/>
    <x v="55"/>
    <x v="43"/>
    <e v="#REF!"/>
  </r>
  <r>
    <n v="862"/>
    <d v="2007-10-13T00:00:00"/>
    <d v="2007-10-13T00:00:00"/>
    <x v="17"/>
    <n v="1"/>
    <n v="0"/>
    <n v="11"/>
    <n v="7"/>
    <d v="1899-12-30T00:11:07"/>
    <d v="1899-12-30T00:11:07"/>
    <s v="R200704"/>
    <s v="Hartford Half Marathon"/>
    <n v="5.3973013493253408"/>
    <n v="0"/>
    <s v="Cool"/>
    <m/>
    <d v="1899-12-30T00:00:00"/>
    <d v="1899-12-30T00:00:00"/>
    <m/>
    <n v="0"/>
    <n v="0"/>
    <d v="1899-12-30T04:51:15"/>
    <d v="1899-12-30T05:43:39"/>
    <d v="1899-12-30T02:25:38"/>
    <d v="1899-12-30T02:51:50"/>
    <n v="2327"/>
    <x v="6"/>
    <x v="6"/>
    <x v="55"/>
    <x v="43"/>
    <e v="#REF!"/>
  </r>
  <r>
    <n v="863"/>
    <d v="2007-10-13T00:00:00"/>
    <d v="2007-10-13T00:00:00"/>
    <x v="18"/>
    <n v="1"/>
    <n v="0"/>
    <n v="12"/>
    <n v="5"/>
    <d v="1899-12-30T00:12:05"/>
    <d v="1899-12-30T00:12:05"/>
    <s v="R200704"/>
    <s v="Hartford Half Marathon"/>
    <n v="4.9655172413793141"/>
    <n v="0"/>
    <s v="Cool"/>
    <m/>
    <d v="1899-12-30T00:00:00"/>
    <d v="1899-12-30T00:00:00"/>
    <m/>
    <n v="0"/>
    <n v="0"/>
    <d v="1899-12-30T05:16:35"/>
    <d v="1899-12-30T06:08:59"/>
    <d v="1899-12-30T02:38:18"/>
    <d v="1899-12-30T03:04:30"/>
    <n v="2720"/>
    <x v="6"/>
    <x v="6"/>
    <x v="55"/>
    <x v="43"/>
    <e v="#REF!"/>
  </r>
  <r>
    <n v="864"/>
    <d v="2007-10-13T00:00:00"/>
    <d v="2007-10-13T00:00:00"/>
    <x v="19"/>
    <n v="1"/>
    <n v="0"/>
    <n v="11"/>
    <n v="57"/>
    <d v="1899-12-30T00:11:57"/>
    <d v="1899-12-30T00:11:57"/>
    <s v="R200704"/>
    <s v="Hartford Half Marathon"/>
    <n v="5.0209205020920544"/>
    <n v="0"/>
    <s v="Cool"/>
    <m/>
    <d v="1899-12-30T00:00:00"/>
    <d v="1899-12-30T00:00:00"/>
    <m/>
    <n v="0"/>
    <n v="0"/>
    <d v="1899-12-30T05:13:05"/>
    <d v="1899-12-30T06:05:29"/>
    <d v="1899-12-30T02:36:33"/>
    <d v="1899-12-30T03:02:45"/>
    <n v="2671"/>
    <x v="6"/>
    <x v="6"/>
    <x v="55"/>
    <x v="43"/>
    <e v="#REF!"/>
  </r>
  <r>
    <n v="865"/>
    <d v="2007-10-13T00:00:00"/>
    <d v="2007-10-13T00:00:00"/>
    <x v="20"/>
    <n v="1"/>
    <n v="0"/>
    <n v="11"/>
    <n v="54"/>
    <d v="1899-12-30T00:11:54"/>
    <d v="1899-12-30T00:11:54"/>
    <s v="R200704"/>
    <s v="Hartford Half Marathon"/>
    <n v="5.0420168067226934"/>
    <n v="0"/>
    <s v="Cool"/>
    <m/>
    <d v="1899-12-30T00:00:00"/>
    <d v="1899-12-30T00:00:00"/>
    <m/>
    <n v="0"/>
    <n v="0"/>
    <d v="1899-12-30T05:11:47"/>
    <d v="1899-12-30T06:04:11"/>
    <d v="1899-12-30T02:35:53"/>
    <d v="1899-12-30T03:02:05"/>
    <n v="2653"/>
    <x v="6"/>
    <x v="6"/>
    <x v="55"/>
    <x v="43"/>
    <e v="#REF!"/>
  </r>
  <r>
    <n v="866"/>
    <d v="2007-10-15T00:00:00"/>
    <d v="2007-10-15T00:00:00"/>
    <x v="2"/>
    <n v="3"/>
    <n v="0"/>
    <n v="30"/>
    <n v="52"/>
    <d v="1899-12-30T00:30:52"/>
    <d v="1899-12-30T00:10:17"/>
    <s v="R200703"/>
    <s v="Columbus Statue"/>
    <n v="5.8315334773218188"/>
    <n v="145"/>
    <s v="Cool"/>
    <s v="Out: 15.08.44(144) Back: 15.43.82(146)"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6"/>
    <x v="55"/>
    <x v="22"/>
    <n v="1"/>
  </r>
  <r>
    <n v="867"/>
    <d v="2007-10-16T00:00:00"/>
    <d v="2007-10-16T00:00:00"/>
    <x v="2"/>
    <n v="5"/>
    <n v="0"/>
    <n v="49"/>
    <n v="36"/>
    <d v="1899-12-30T00:49:36"/>
    <d v="1899-12-30T00:09:55"/>
    <s v="R200702"/>
    <s v="Second Beach"/>
    <n v="6.0483870967741984"/>
    <n v="151"/>
    <s v="Cool"/>
    <s v="Out: 26.09.97(143) Back: 23.26.78(159)"/>
    <d v="1899-12-30T04:19:54"/>
    <d v="1899-12-30T02:09:57"/>
    <m/>
    <n v="0"/>
    <n v="0"/>
    <d v="1899-12-30T04:19:54"/>
    <d v="1899-12-30T05:12:18"/>
    <d v="1899-12-30T02:09:57"/>
    <d v="1899-12-30T02:36:09"/>
    <n v="1462"/>
    <x v="6"/>
    <x v="6"/>
    <x v="55"/>
    <x v="22"/>
    <n v="0"/>
  </r>
  <r>
    <n v="868"/>
    <d v="2007-10-18T00:00:00"/>
    <d v="2007-10-18T00:00:00"/>
    <x v="2"/>
    <n v="6"/>
    <n v="1"/>
    <n v="1"/>
    <n v="28"/>
    <d v="1899-12-30T01:01:28"/>
    <d v="1899-12-30T00:10:15"/>
    <s v="R200702"/>
    <s v="Bath House"/>
    <n v="5.8568329718004382"/>
    <n v="158"/>
    <s v="Warm"/>
    <s v="Out: 31.37.05(151) Back: 29.51.37(165)"/>
    <d v="1899-12-30T04:28:24"/>
    <d v="1899-12-30T02:14:12"/>
    <m/>
    <n v="0"/>
    <n v="0"/>
    <d v="1899-12-30T04:28:24"/>
    <d v="1899-12-30T05:20:48"/>
    <d v="1899-12-30T02:14:12"/>
    <d v="1899-12-30T02:40:24"/>
    <n v="1735"/>
    <x v="6"/>
    <x v="6"/>
    <x v="55"/>
    <x v="22"/>
    <n v="1"/>
  </r>
  <r>
    <n v="869"/>
    <d v="2007-10-19T00:00:00"/>
    <d v="2007-10-19T00:00:00"/>
    <x v="2"/>
    <n v="5"/>
    <n v="0"/>
    <n v="52"/>
    <n v="7"/>
    <d v="1899-12-30T00:52:07"/>
    <d v="1899-12-30T00:10:25"/>
    <s v="R200702"/>
    <s v="Second Beach"/>
    <n v="5.7563159577870211"/>
    <n v="148"/>
    <s v="Warm &amp; Rainy"/>
    <s v="Out: 24.56.06(147) Back: 27.11.73(148)"/>
    <d v="1899-12-30T04:33:05"/>
    <d v="1899-12-30T02:16:33"/>
    <m/>
    <n v="0"/>
    <n v="0"/>
    <d v="1899-12-30T04:33:05"/>
    <d v="1899-12-30T05:25:30"/>
    <d v="1899-12-30T02:16:33"/>
    <d v="1899-12-30T02:42:45"/>
    <n v="1885"/>
    <x v="6"/>
    <x v="6"/>
    <x v="55"/>
    <x v="22"/>
    <n v="0"/>
  </r>
  <r>
    <n v="870"/>
    <d v="2007-10-21T00:00:00"/>
    <d v="2007-10-21T00:00:00"/>
    <x v="2"/>
    <n v="7"/>
    <n v="1"/>
    <n v="15"/>
    <n v="59"/>
    <d v="1899-12-30T01:15:59"/>
    <d v="1899-12-30T00:10:51"/>
    <s v="R200703"/>
    <s v="Home 7 Mile Loop"/>
    <n v="5.5275279666593597"/>
    <n v="0"/>
    <s v="Warm"/>
    <s v="Splits: 10.39.98(149) + 9.56.21(152) + 10.03.34(154) + 10.10.49(155) + 11.46.88(163) + 11.00.47(163) + 12.19.01(162)"/>
    <d v="1899-12-30T04:44:24"/>
    <d v="1899-12-30T02:22:12"/>
    <m/>
    <n v="0"/>
    <n v="0"/>
    <d v="1899-12-30T04:44:24"/>
    <d v="1899-12-30T05:36:48"/>
    <d v="1899-12-30T02:22:12"/>
    <d v="1899-12-30T02:48:24"/>
    <n v="2170"/>
    <x v="6"/>
    <x v="6"/>
    <x v="55"/>
    <x v="44"/>
    <n v="1"/>
  </r>
  <r>
    <n v="871"/>
    <d v="2007-10-24T00:00:00"/>
    <d v="2007-10-24T00:00:00"/>
    <x v="2"/>
    <n v="4"/>
    <n v="0"/>
    <n v="41"/>
    <n v="27"/>
    <d v="1899-12-30T00:41:27"/>
    <d v="1899-12-30T00:10:22"/>
    <s v="R200703"/>
    <s v="4 Mile-Work"/>
    <n v="5.790108564535589"/>
    <n v="150"/>
    <s v="Cool"/>
    <s v="Out: 20.04.47(150) Back: 21.22.55(150)"/>
    <d v="1899-12-30T04:31:30"/>
    <d v="1899-12-30T02:15:45"/>
    <m/>
    <n v="0"/>
    <n v="0"/>
    <d v="1899-12-30T04:31:30"/>
    <d v="1899-12-30T05:23:54"/>
    <d v="1899-12-30T02:15:45"/>
    <d v="1899-12-30T02:41:57"/>
    <n v="1838"/>
    <x v="6"/>
    <x v="6"/>
    <x v="55"/>
    <x v="44"/>
    <n v="2"/>
  </r>
  <r>
    <n v="872"/>
    <d v="2007-10-25T00:00:00"/>
    <d v="2007-10-25T00:00:00"/>
    <x v="2"/>
    <n v="4"/>
    <n v="0"/>
    <n v="43"/>
    <n v="5"/>
    <d v="1899-12-30T00:43:05"/>
    <d v="1899-12-30T00:10:46"/>
    <s v="R200703"/>
    <s v="4 Mile-Work"/>
    <n v="5.570599613152809"/>
    <n v="147"/>
    <s v="Cool"/>
    <s v="Out: 21.16.36(144) Back: 21.49.57(150)"/>
    <d v="1899-12-30T04:42:12"/>
    <d v="1899-12-30T02:21:06"/>
    <m/>
    <n v="0"/>
    <n v="0"/>
    <d v="1899-12-30T04:42:12"/>
    <d v="1899-12-30T05:34:36"/>
    <d v="1899-12-30T02:21:06"/>
    <d v="1899-12-30T02:47:18"/>
    <n v="2113"/>
    <x v="6"/>
    <x v="6"/>
    <x v="55"/>
    <x v="44"/>
    <n v="0"/>
  </r>
  <r>
    <n v="873"/>
    <d v="2007-10-26T00:00:00"/>
    <d v="2007-10-26T00:00:00"/>
    <x v="2"/>
    <n v="4"/>
    <n v="0"/>
    <n v="41"/>
    <n v="53"/>
    <d v="1899-12-30T00:41:53"/>
    <d v="1899-12-30T00:10:28"/>
    <s v="R200703"/>
    <s v="Bike Path 4"/>
    <n v="5.7302029446876288"/>
    <n v="161"/>
    <s v="Cool"/>
    <s v="Splits: 9.46.16(157) + 10.39.62(157) + 12.11.88(162) + 9.16.94(166)"/>
    <d v="1899-12-30T04:34:20"/>
    <d v="1899-12-30T02:17:10"/>
    <m/>
    <n v="0"/>
    <n v="0"/>
    <d v="1899-12-30T04:34:20"/>
    <d v="1899-12-30T05:26:44"/>
    <d v="1899-12-30T02:17:10"/>
    <d v="1899-12-30T02:43:22"/>
    <n v="1916"/>
    <x v="6"/>
    <x v="6"/>
    <x v="55"/>
    <x v="44"/>
    <n v="0"/>
  </r>
  <r>
    <n v="874"/>
    <d v="2007-10-28T00:00:00"/>
    <d v="2007-10-28T00:00:00"/>
    <x v="2"/>
    <n v="11"/>
    <n v="1"/>
    <n v="55"/>
    <n v="17"/>
    <d v="1899-12-30T01:55:17"/>
    <d v="1899-12-30T00:10:29"/>
    <s v="R200704"/>
    <s v="Home 11"/>
    <n v="5.725025299985548"/>
    <n v="157"/>
    <s v="Cool"/>
    <s v="Splits: 9.09.73(145) + 9.24.07(154)  + 9.56.21(155) + 10.21.20(162) + 10.56.07(163) + 10.46.19(161) + 9.49.06(154) + 11.00.40(156) + 12.33.36(159) + 11.00.48(159) + 10.21.19(161)"/>
    <d v="1899-12-30T04:34:35"/>
    <d v="1899-12-30T02:17:18"/>
    <m/>
    <n v="0"/>
    <n v="0"/>
    <d v="1899-12-30T04:34:35"/>
    <d v="1899-12-30T05:26:59"/>
    <d v="1899-12-30T02:17:18"/>
    <d v="1899-12-30T02:43:30"/>
    <n v="1926"/>
    <x v="6"/>
    <x v="6"/>
    <x v="55"/>
    <x v="45"/>
    <n v="1"/>
  </r>
  <r>
    <n v="875"/>
    <d v="2007-10-30T00:00:00"/>
    <d v="2007-10-30T00:00:00"/>
    <x v="2"/>
    <n v="6"/>
    <n v="0"/>
    <n v="57"/>
    <n v="53"/>
    <d v="1899-12-30T00:57:53"/>
    <d v="1899-12-30T00:09:39"/>
    <s v="R200704"/>
    <s v="Bath House"/>
    <n v="6.2194068528649629"/>
    <n v="154"/>
    <s v="Cool"/>
    <s v="Out: 28.29.93(153) Back: 29.23.52(156)"/>
    <d v="1899-12-30T04:12:45"/>
    <d v="1899-12-30T02:06:23"/>
    <m/>
    <n v="0"/>
    <n v="0"/>
    <d v="1899-12-30T04:12:45"/>
    <d v="1899-12-30T05:05:09"/>
    <d v="1899-12-30T02:06:23"/>
    <d v="1899-12-30T02:32:35"/>
    <n v="1220"/>
    <x v="6"/>
    <x v="6"/>
    <x v="55"/>
    <x v="45"/>
    <n v="1"/>
  </r>
  <r>
    <n v="876"/>
    <d v="2007-10-31T00:00:00"/>
    <d v="2007-10-31T00:00:00"/>
    <x v="2"/>
    <n v="3.5"/>
    <n v="0"/>
    <n v="30"/>
    <n v="28"/>
    <d v="1899-12-30T00:30:28"/>
    <d v="1899-12-30T00:08:42"/>
    <s v="R200704"/>
    <s v="PT Barnum Out and Back"/>
    <n v="6.8927789934354537"/>
    <n v="164"/>
    <s v="Cool"/>
    <s v="Out: 15.20.30(159) Back: 15.07.80(169)"/>
    <d v="1899-12-30T03:48:04"/>
    <d v="1899-12-30T01:54:02"/>
    <m/>
    <n v="0"/>
    <n v="0"/>
    <d v="1899-12-30T03:48:04"/>
    <d v="1899-12-30T04:40:28"/>
    <d v="1899-12-30T01:54:02"/>
    <d v="1899-12-30T02:20:14"/>
    <n v="856"/>
    <x v="6"/>
    <x v="6"/>
    <x v="55"/>
    <x v="45"/>
    <n v="0"/>
  </r>
  <r>
    <n v="877"/>
    <d v="2007-11-01T00:00:00"/>
    <d v="2007-11-01T00:00:00"/>
    <x v="2"/>
    <n v="3"/>
    <n v="0"/>
    <n v="26"/>
    <n v="58"/>
    <d v="1899-12-30T00:26:58"/>
    <d v="1899-12-30T00:08:59"/>
    <s v="R200704"/>
    <s v="Columbus Statue"/>
    <n v="6.6749072929542699"/>
    <n v="155"/>
    <s v="Warm"/>
    <s v="Out: 13.28.86(153) Back: 13.29.54(158)"/>
    <d v="1899-12-30T03:55:31"/>
    <d v="1899-12-30T01:57:45"/>
    <m/>
    <n v="0"/>
    <n v="0"/>
    <d v="1899-12-30T03:55:31"/>
    <d v="1899-12-30T04:47:55"/>
    <d v="1899-12-30T01:57:45"/>
    <d v="1899-12-30T02:23:57"/>
    <n v="904"/>
    <x v="6"/>
    <x v="7"/>
    <x v="56"/>
    <x v="45"/>
    <n v="0"/>
  </r>
  <r>
    <n v="878"/>
    <d v="2007-11-02T00:00:00"/>
    <d v="2007-11-02T00:00:00"/>
    <x v="2"/>
    <n v="5"/>
    <n v="0"/>
    <n v="50"/>
    <n v="56"/>
    <d v="1899-12-30T00:50:56"/>
    <d v="1899-12-30T00:10:11"/>
    <s v="R200704"/>
    <s v="Second Beach"/>
    <n v="5.8900523560209477"/>
    <n v="148"/>
    <s v="Cool"/>
    <s v="Out: 25.04.38(146) Back: 25.51.85(150)"/>
    <d v="1899-12-30T04:26:53"/>
    <d v="1899-12-30T02:13:27"/>
    <m/>
    <n v="0"/>
    <n v="0"/>
    <d v="1899-12-30T04:26:53"/>
    <d v="1899-12-30T05:19:17"/>
    <d v="1899-12-30T02:13:27"/>
    <d v="1899-12-30T02:39:39"/>
    <n v="1690"/>
    <x v="6"/>
    <x v="7"/>
    <x v="56"/>
    <x v="45"/>
    <n v="0"/>
  </r>
  <r>
    <n v="879"/>
    <d v="2007-11-04T00:00:00"/>
    <d v="2007-11-04T00:00:00"/>
    <x v="2"/>
    <n v="11"/>
    <n v="1"/>
    <n v="51"/>
    <n v="54"/>
    <d v="1899-12-30T01:51:54"/>
    <d v="1899-12-30T00:10:10"/>
    <s v="R200704"/>
    <s v="Home 11"/>
    <n v="5.8981233243967868"/>
    <n v="0"/>
    <s v="Cool"/>
    <s v="Splits: 8.48.75 + 9.20.51 + 9.19.86 + 10.42.62 + 11.07.60 + 10.06.92 + 9.20.51 + 11.36.17 + 11.18.32 + 10.17.62 + 9.55.74"/>
    <d v="1899-12-30T04:26:32"/>
    <d v="1899-12-30T02:13:16"/>
    <m/>
    <n v="0"/>
    <n v="0"/>
    <d v="1899-12-30T04:26:32"/>
    <d v="1899-12-30T05:18:56"/>
    <d v="1899-12-30T02:13:16"/>
    <d v="1899-12-30T02:39:28"/>
    <n v="1678"/>
    <x v="6"/>
    <x v="7"/>
    <x v="56"/>
    <x v="23"/>
    <n v="1"/>
  </r>
  <r>
    <n v="880"/>
    <d v="2007-11-06T00:00:00"/>
    <d v="2007-11-06T00:00:00"/>
    <x v="2"/>
    <n v="4"/>
    <n v="0"/>
    <n v="43"/>
    <n v="30"/>
    <d v="1899-12-30T00:43:30"/>
    <d v="1899-12-30T00:10:52"/>
    <s v="R200704"/>
    <s v="4 Mile-Work"/>
    <n v="5.5172413793103487"/>
    <n v="0"/>
    <s v="Cool"/>
    <s v="Really bad day 20 min out 23+ back"/>
    <d v="1899-12-30T04:44:55"/>
    <d v="1899-12-30T02:22:28"/>
    <m/>
    <n v="0"/>
    <n v="0"/>
    <d v="1899-12-30T04:44:55"/>
    <d v="1899-12-30T05:37:20"/>
    <d v="1899-12-30T02:22:28"/>
    <d v="1899-12-30T02:48:40"/>
    <n v="2181"/>
    <x v="6"/>
    <x v="7"/>
    <x v="56"/>
    <x v="23"/>
    <n v="1"/>
  </r>
  <r>
    <n v="881"/>
    <d v="2007-11-08T00:00:00"/>
    <d v="2007-11-08T00:00:00"/>
    <x v="2"/>
    <n v="6.5"/>
    <n v="1"/>
    <n v="7"/>
    <n v="2"/>
    <d v="1899-12-30T01:07:02"/>
    <d v="1899-12-30T00:10:19"/>
    <s v="R200704"/>
    <s v="Point"/>
    <n v="5.8180009945300899"/>
    <n v="0"/>
    <s v="Cool"/>
    <s v="Out: 35.00.55 Back: 32.01.25"/>
    <d v="1899-12-30T04:30:12"/>
    <d v="1899-12-30T02:15:06"/>
    <m/>
    <n v="0"/>
    <n v="0"/>
    <d v="1899-12-30T04:30:12"/>
    <d v="1899-12-30T05:22:36"/>
    <d v="1899-12-30T02:15:06"/>
    <d v="1899-12-30T02:41:18"/>
    <n v="1795"/>
    <x v="6"/>
    <x v="7"/>
    <x v="56"/>
    <x v="23"/>
    <n v="1"/>
  </r>
  <r>
    <n v="882"/>
    <d v="2007-11-11T00:00:00"/>
    <d v="2007-11-11T00:00:00"/>
    <x v="2"/>
    <n v="12"/>
    <n v="2"/>
    <n v="3"/>
    <n v="31"/>
    <d v="1899-12-30T02:03:31"/>
    <d v="1899-12-30T00:10:18"/>
    <s v="R200704"/>
    <s v="Home 12"/>
    <n v="5.829172851167189"/>
    <n v="0"/>
    <s v="Cool"/>
    <s v="Splits: 8.44.04 + 9.16.94 + 9.38.35 + 10.42.62 + 11.43.31 + 9.34.79 + 9.24.07 + 11.25.46 + 10.39.05 + 11.36.17 + 11.16.89 + 9.31.21"/>
    <d v="1899-12-30T04:29:41"/>
    <d v="1899-12-30T02:14:50"/>
    <m/>
    <n v="0"/>
    <n v="0"/>
    <d v="1899-12-30T04:29:41"/>
    <d v="1899-12-30T05:22:05"/>
    <d v="1899-12-30T02:14:50"/>
    <d v="1899-12-30T02:41:02"/>
    <n v="1777"/>
    <x v="6"/>
    <x v="7"/>
    <x v="56"/>
    <x v="24"/>
    <n v="2"/>
  </r>
  <r>
    <n v="883"/>
    <d v="2007-11-13T00:00:00"/>
    <d v="2007-11-13T00:00:00"/>
    <x v="2"/>
    <n v="4"/>
    <n v="0"/>
    <n v="41"/>
    <n v="38"/>
    <d v="1899-12-30T00:41:38"/>
    <d v="1899-12-30T00:10:24"/>
    <s v="R200704"/>
    <s v="4 Mile-Work"/>
    <n v="5.7646116893514856"/>
    <n v="0"/>
    <s v="Warm"/>
    <s v="Out: 21.38.22 Back: 20.00.56"/>
    <d v="1899-12-30T04:32:42"/>
    <d v="1899-12-30T02:16:21"/>
    <m/>
    <n v="0"/>
    <n v="0"/>
    <d v="1899-12-30T04:32:42"/>
    <d v="1899-12-30T05:25:06"/>
    <d v="1899-12-30T02:16:21"/>
    <d v="1899-12-30T02:42:33"/>
    <n v="1876"/>
    <x v="6"/>
    <x v="7"/>
    <x v="56"/>
    <x v="24"/>
    <n v="1"/>
  </r>
  <r>
    <n v="884"/>
    <d v="2007-11-15T00:00:00"/>
    <d v="2007-11-15T00:00:00"/>
    <x v="2"/>
    <n v="5"/>
    <n v="0"/>
    <n v="47"/>
    <n v="2"/>
    <d v="1899-12-30T00:47:02"/>
    <d v="1899-12-30T00:09:24"/>
    <s v="R200703"/>
    <s v="Second Beach"/>
    <n v="6.3784549964564183"/>
    <n v="0"/>
    <s v="Cold &amp; Rainy"/>
    <s v="Out: 23.38.52 Back: 23.24.16"/>
    <d v="1899-12-30T04:06:27"/>
    <d v="1899-12-30T02:03:14"/>
    <m/>
    <n v="0"/>
    <n v="0"/>
    <d v="1899-12-30T04:06:27"/>
    <d v="1899-12-30T04:58:51"/>
    <d v="1899-12-30T02:03:14"/>
    <d v="1899-12-30T02:29:26"/>
    <n v="1071"/>
    <x v="6"/>
    <x v="7"/>
    <x v="56"/>
    <x v="24"/>
    <n v="1"/>
  </r>
  <r>
    <n v="885"/>
    <d v="2007-11-18T00:00:00"/>
    <d v="2007-11-18T00:00:00"/>
    <x v="2"/>
    <n v="5"/>
    <n v="0"/>
    <n v="43"/>
    <n v="50"/>
    <d v="1899-12-30T00:43:50"/>
    <d v="1899-12-30T00:08:46"/>
    <s v="R200704"/>
    <s v="Fischang-Cicchetti Memorial"/>
    <n v="6.8441064638783322"/>
    <n v="0"/>
    <s v="cold"/>
    <s v="Splits: 8.18.86 + 8.48.37 + 9.02.66 + 8.26.95 + 8.12.68"/>
    <d v="1899-12-30T03:49:41"/>
    <d v="1899-12-30T01:54:51"/>
    <m/>
    <n v="0"/>
    <n v="0"/>
    <d v="1899-12-30T03:49:41"/>
    <d v="1899-12-30T04:42:05"/>
    <d v="1899-12-30T01:54:51"/>
    <d v="1899-12-30T02:21:03"/>
    <n v="866"/>
    <x v="6"/>
    <x v="7"/>
    <x v="56"/>
    <x v="25"/>
    <n v="2"/>
  </r>
  <r>
    <n v="886"/>
    <d v="2007-11-20T00:00:00"/>
    <d v="2007-11-20T00:00:00"/>
    <x v="2"/>
    <n v="4.5"/>
    <n v="0"/>
    <n v="48"/>
    <n v="35"/>
    <d v="1899-12-30T00:48:35"/>
    <d v="1899-12-30T00:10:48"/>
    <s v="R200703"/>
    <s v="Beach Loop"/>
    <n v="5.5574614065180148"/>
    <n v="0"/>
    <s v="Cold &amp; Rainy"/>
    <m/>
    <d v="1899-12-30T04:42:52"/>
    <d v="1899-12-30T02:21:26"/>
    <m/>
    <n v="0"/>
    <n v="0"/>
    <d v="1899-12-30T04:42:52"/>
    <d v="1899-12-30T05:35:16"/>
    <d v="1899-12-30T02:21:26"/>
    <d v="1899-12-30T02:47:38"/>
    <n v="2129"/>
    <x v="6"/>
    <x v="7"/>
    <x v="56"/>
    <x v="25"/>
    <n v="1"/>
  </r>
  <r>
    <n v="887"/>
    <d v="2007-11-23T00:00:00"/>
    <d v="2007-11-23T00:00:00"/>
    <x v="2"/>
    <n v="4"/>
    <n v="0"/>
    <n v="39"/>
    <n v="45"/>
    <d v="1899-12-30T00:39:45"/>
    <d v="1899-12-30T00:09:56"/>
    <s v="R200704"/>
    <s v="Treadmill"/>
    <n v="6.0377358490566087"/>
    <n v="0"/>
    <s v="Inside"/>
    <m/>
    <d v="1899-12-30T04:20:22"/>
    <d v="1899-12-30T02:10:11"/>
    <m/>
    <n v="0"/>
    <n v="0"/>
    <d v="1899-12-30T04:20:22"/>
    <d v="1899-12-30T05:12:46"/>
    <d v="1899-12-30T02:10:11"/>
    <d v="1899-12-30T02:36:23"/>
    <n v="1472"/>
    <x v="6"/>
    <x v="7"/>
    <x v="56"/>
    <x v="25"/>
    <n v="2"/>
  </r>
  <r>
    <n v="888"/>
    <d v="2007-11-25T00:00:00"/>
    <d v="2007-11-25T00:00:00"/>
    <x v="2"/>
    <n v="8.35"/>
    <n v="1"/>
    <n v="27"/>
    <n v="48"/>
    <d v="1899-12-30T01:27:48"/>
    <d v="1899-12-30T00:10:31"/>
    <s v="R200704"/>
    <s v="Random Around Home"/>
    <n v="5.7061503416856532"/>
    <n v="0"/>
    <s v="cold"/>
    <s v="Splits: 8.53.91 + 9.27.65 + 9.38.35 + 11.36.17 + 12.05.95 + 10.35.48 + 11.25.46 + 10.49.75 + 3.16.20"/>
    <d v="1899-12-30T04:35:30"/>
    <d v="1899-12-30T02:17:45"/>
    <m/>
    <n v="0"/>
    <n v="0"/>
    <d v="1899-12-30T04:35:30"/>
    <d v="1899-12-30T05:27:54"/>
    <d v="1899-12-30T02:17:45"/>
    <d v="1899-12-30T02:43:57"/>
    <n v="1952"/>
    <x v="6"/>
    <x v="7"/>
    <x v="56"/>
    <x v="26"/>
    <n v="1"/>
  </r>
  <r>
    <n v="889"/>
    <d v="2007-11-27T00:00:00"/>
    <d v="2007-11-27T00:00:00"/>
    <x v="2"/>
    <n v="4"/>
    <n v="0"/>
    <n v="35"/>
    <n v="26"/>
    <d v="1899-12-30T00:35:26"/>
    <d v="1899-12-30T00:08:51"/>
    <s v="R200704"/>
    <s v="4 Mile-Work"/>
    <n v="6.7732831608654811"/>
    <n v="0"/>
    <s v="Cool"/>
    <s v="Ran with Dave F.  Out: 18.14.18 Back: 17.12.52"/>
    <d v="1899-12-30T03:52:05"/>
    <d v="1899-12-30T01:56:03"/>
    <m/>
    <n v="0"/>
    <n v="0"/>
    <d v="1899-12-30T03:52:05"/>
    <d v="1899-12-30T04:44:29"/>
    <d v="1899-12-30T01:56:03"/>
    <d v="1899-12-30T02:22:15"/>
    <n v="878"/>
    <x v="6"/>
    <x v="7"/>
    <x v="56"/>
    <x v="26"/>
    <n v="1"/>
  </r>
  <r>
    <n v="890"/>
    <d v="2007-11-30T00:00:00"/>
    <d v="2007-11-30T00:00:00"/>
    <x v="2"/>
    <n v="2.6"/>
    <n v="0"/>
    <n v="25"/>
    <n v="10"/>
    <d v="1899-12-30T00:25:10"/>
    <d v="1899-12-30T00:09:41"/>
    <s v="R200704"/>
    <s v="Around the block in Vegas"/>
    <n v="6.1986754966887467"/>
    <n v="0"/>
    <s v="Cool"/>
    <m/>
    <d v="1899-12-30T04:13:36"/>
    <d v="1899-12-30T02:06:48"/>
    <m/>
    <n v="0"/>
    <n v="0"/>
    <d v="1899-12-30T04:13:36"/>
    <d v="1899-12-30T05:06:00"/>
    <d v="1899-12-30T02:06:48"/>
    <d v="1899-12-30T02:33:00"/>
    <n v="1248"/>
    <x v="6"/>
    <x v="7"/>
    <x v="56"/>
    <x v="26"/>
    <n v="2"/>
  </r>
  <r>
    <n v="891"/>
    <d v="2007-12-02T00:00:00"/>
    <d v="2007-12-02T00:00:00"/>
    <x v="2"/>
    <n v="13.1"/>
    <n v="2"/>
    <n v="2"/>
    <n v="49"/>
    <d v="1899-12-30T02:02:49"/>
    <d v="1899-12-30T00:09:23"/>
    <s v="R200704"/>
    <s v="Vegas Half Marathon"/>
    <n v="6.3997828742027467"/>
    <n v="0"/>
    <s v="Cool"/>
    <s v="Splits: 9.05.40 + 8.34.10 + 8.48.37 + 8.23.38 + 9.06.23 + 8.34.09 + 9.13.38 + 9.31.21 + 9.16.93 + 9.13.37 + 9.09.79 + 9.20.51 + 9.20.50 + 5.12.64"/>
    <d v="1899-12-30T04:05:38"/>
    <d v="1899-12-30T02:02:49"/>
    <m/>
    <n v="0"/>
    <n v="0"/>
    <d v="1899-12-30T04:05:38"/>
    <d v="1899-12-30T04:58:02"/>
    <d v="1899-12-30T02:02:49"/>
    <d v="1899-12-30T02:29:01"/>
    <n v="1055"/>
    <x v="6"/>
    <x v="11"/>
    <x v="57"/>
    <x v="46"/>
    <n v="4"/>
  </r>
  <r>
    <n v="892"/>
    <d v="2007-12-02T00:00:00"/>
    <d v="2007-12-02T00:00:00"/>
    <x v="8"/>
    <n v="1"/>
    <n v="0"/>
    <n v="9"/>
    <n v="5"/>
    <d v="1899-12-30T00:09:05"/>
    <d v="1899-12-30T00:09:05"/>
    <s v="R200704"/>
    <s v="Vegas Half Marathon"/>
    <n v="6.6055045871559681"/>
    <n v="0"/>
    <s v="Cool"/>
    <m/>
    <d v="1899-12-30T00:00:00"/>
    <d v="1899-12-30T00:00:00"/>
    <m/>
    <n v="0"/>
    <n v="0"/>
    <d v="1899-12-30T03:57:59"/>
    <d v="1899-12-30T04:50:23"/>
    <d v="1899-12-30T01:59:00"/>
    <d v="1899-12-30T02:25:12"/>
    <n v="926"/>
    <x v="6"/>
    <x v="11"/>
    <x v="57"/>
    <x v="46"/>
    <n v="0"/>
  </r>
  <r>
    <n v="893"/>
    <d v="2007-12-02T00:00:00"/>
    <d v="2007-12-02T00:00:00"/>
    <x v="9"/>
    <n v="1"/>
    <n v="0"/>
    <n v="8"/>
    <n v="34"/>
    <d v="1899-12-30T00:08:34"/>
    <d v="1899-12-30T00:08:34"/>
    <s v="R200704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x v="57"/>
    <x v="46"/>
    <n v="0"/>
  </r>
  <r>
    <n v="894"/>
    <d v="2007-12-02T00:00:00"/>
    <d v="2007-12-02T00:00:00"/>
    <x v="10"/>
    <n v="1"/>
    <n v="0"/>
    <n v="8"/>
    <n v="48"/>
    <d v="1899-12-30T00:08:48"/>
    <d v="1899-12-30T00:08:48"/>
    <s v="R200704"/>
    <s v="Vegas Half Marathon"/>
    <n v="6.8181818181818228"/>
    <n v="0"/>
    <s v="Cool"/>
    <m/>
    <d v="1899-12-30T00:00:00"/>
    <d v="1899-12-30T00:00:00"/>
    <m/>
    <n v="0"/>
    <n v="0"/>
    <d v="1899-12-30T03:50:34"/>
    <d v="1899-12-30T04:42:58"/>
    <d v="1899-12-30T01:55:17"/>
    <d v="1899-12-30T02:21:29"/>
    <n v="869"/>
    <x v="6"/>
    <x v="11"/>
    <x v="57"/>
    <x v="46"/>
    <n v="0"/>
  </r>
  <r>
    <n v="895"/>
    <d v="2007-12-02T00:00:00"/>
    <d v="2007-12-02T00:00:00"/>
    <x v="11"/>
    <n v="1"/>
    <n v="0"/>
    <n v="8"/>
    <n v="23"/>
    <d v="1899-12-30T00:08:23"/>
    <d v="1899-12-30T00:08:23"/>
    <s v="R200704"/>
    <s v="Vegas Half Marathon"/>
    <n v="7.1570576540755528"/>
    <n v="0"/>
    <s v="Cool"/>
    <m/>
    <d v="1899-12-30T00:00:00"/>
    <d v="1899-12-30T00:00:00"/>
    <m/>
    <n v="0"/>
    <n v="0"/>
    <d v="1899-12-30T03:39:39"/>
    <d v="1899-12-30T04:32:03"/>
    <d v="1899-12-30T01:49:49"/>
    <d v="1899-12-30T02:16:01"/>
    <n v="820"/>
    <x v="6"/>
    <x v="11"/>
    <x v="57"/>
    <x v="46"/>
    <n v="0"/>
  </r>
  <r>
    <n v="896"/>
    <d v="2007-12-02T00:00:00"/>
    <d v="2007-12-02T00:00:00"/>
    <x v="12"/>
    <n v="1"/>
    <n v="0"/>
    <n v="9"/>
    <n v="6"/>
    <d v="1899-12-30T00:09:06"/>
    <d v="1899-12-30T00:09:06"/>
    <s v="R200704"/>
    <s v="Vegas Half Marathon"/>
    <n v="6.5934065934065984"/>
    <n v="0"/>
    <s v="Cool"/>
    <m/>
    <d v="1899-12-30T00:00:00"/>
    <d v="1899-12-30T00:00:00"/>
    <m/>
    <n v="0"/>
    <n v="0"/>
    <d v="1899-12-30T03:58:25"/>
    <d v="1899-12-30T04:50:49"/>
    <d v="1899-12-30T01:59:13"/>
    <d v="1899-12-30T02:25:25"/>
    <n v="932"/>
    <x v="6"/>
    <x v="11"/>
    <x v="57"/>
    <x v="46"/>
    <n v="0"/>
  </r>
  <r>
    <n v="897"/>
    <d v="2007-12-02T00:00:00"/>
    <d v="2007-12-02T00:00:00"/>
    <x v="13"/>
    <n v="1"/>
    <n v="0"/>
    <n v="8"/>
    <n v="34"/>
    <d v="1899-12-30T00:08:34"/>
    <d v="1899-12-30T00:08:34"/>
    <s v="R200704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x v="57"/>
    <x v="46"/>
    <n v="0"/>
  </r>
  <r>
    <n v="898"/>
    <d v="2007-12-02T00:00:00"/>
    <d v="2007-12-02T00:00:00"/>
    <x v="14"/>
    <n v="1"/>
    <n v="0"/>
    <n v="9"/>
    <n v="13"/>
    <d v="1899-12-30T00:09:13"/>
    <d v="1899-12-30T00:09:13"/>
    <s v="R200704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x v="57"/>
    <x v="46"/>
    <n v="0"/>
  </r>
  <r>
    <n v="899"/>
    <d v="2007-12-02T00:00:00"/>
    <d v="2007-12-02T00:00:00"/>
    <x v="15"/>
    <n v="1"/>
    <n v="0"/>
    <n v="9"/>
    <n v="31"/>
    <d v="1899-12-30T00:09:31"/>
    <d v="1899-12-30T00:09:31"/>
    <s v="R200704"/>
    <s v="Vegas Half Marathon"/>
    <n v="6.3047285464098115"/>
    <n v="0"/>
    <s v="Cool"/>
    <m/>
    <d v="1899-12-30T00:00:00"/>
    <d v="1899-12-30T00:00:00"/>
    <m/>
    <n v="0"/>
    <n v="0"/>
    <d v="1899-12-30T04:09:20"/>
    <d v="1899-12-30T05:01:44"/>
    <d v="1899-12-30T02:04:40"/>
    <d v="1899-12-30T02:30:52"/>
    <n v="1135"/>
    <x v="6"/>
    <x v="11"/>
    <x v="57"/>
    <x v="46"/>
    <n v="0"/>
  </r>
  <r>
    <n v="900"/>
    <d v="2007-12-02T00:00:00"/>
    <d v="2007-12-02T00:00:00"/>
    <x v="16"/>
    <n v="1"/>
    <n v="0"/>
    <n v="9"/>
    <n v="16"/>
    <d v="1899-12-30T00:09:16"/>
    <d v="1899-12-30T00:09:16"/>
    <s v="R200704"/>
    <s v="Vegas Half Marathon"/>
    <n v="6.4748201438848962"/>
    <n v="0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6"/>
    <x v="11"/>
    <x v="57"/>
    <x v="46"/>
    <n v="0"/>
  </r>
  <r>
    <n v="901"/>
    <d v="2007-12-02T00:00:00"/>
    <d v="2007-12-02T00:00:00"/>
    <x v="17"/>
    <n v="1"/>
    <n v="0"/>
    <n v="9"/>
    <n v="13"/>
    <d v="1899-12-30T00:09:13"/>
    <d v="1899-12-30T00:09:13"/>
    <s v="R200704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x v="57"/>
    <x v="46"/>
    <n v="0"/>
  </r>
  <r>
    <n v="902"/>
    <d v="2007-12-02T00:00:00"/>
    <d v="2007-12-02T00:00:00"/>
    <x v="18"/>
    <n v="1"/>
    <n v="0"/>
    <n v="9"/>
    <n v="9"/>
    <d v="1899-12-30T00:09:09"/>
    <d v="1899-12-30T00:09:09"/>
    <s v="R200704"/>
    <s v="Vegas Half Marathon"/>
    <n v="6.5573770491803325"/>
    <n v="0"/>
    <s v="Cool"/>
    <m/>
    <d v="1899-12-30T00:00:00"/>
    <d v="1899-12-30T00:00:00"/>
    <m/>
    <n v="0"/>
    <n v="0"/>
    <d v="1899-12-30T03:59:44"/>
    <d v="1899-12-30T04:52:08"/>
    <d v="1899-12-30T01:59:52"/>
    <d v="1899-12-30T02:26:04"/>
    <n v="945"/>
    <x v="6"/>
    <x v="11"/>
    <x v="57"/>
    <x v="46"/>
    <n v="0"/>
  </r>
  <r>
    <n v="903"/>
    <d v="2007-12-02T00:00:00"/>
    <d v="2007-12-02T00:00:00"/>
    <x v="19"/>
    <n v="1"/>
    <n v="0"/>
    <n v="9"/>
    <n v="2"/>
    <d v="1899-12-30T00:09:02"/>
    <d v="1899-12-30T00:09:02"/>
    <s v="R200704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x v="57"/>
    <x v="46"/>
    <n v="0"/>
  </r>
  <r>
    <n v="904"/>
    <d v="2007-12-02T00:00:00"/>
    <d v="2007-12-02T00:00:00"/>
    <x v="20"/>
    <n v="1"/>
    <n v="0"/>
    <n v="9"/>
    <n v="2"/>
    <d v="1899-12-30T00:09:02"/>
    <d v="1899-12-30T00:09:02"/>
    <s v="R200704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x v="57"/>
    <x v="46"/>
    <n v="0"/>
  </r>
  <r>
    <n v="905"/>
    <d v="2007-12-02T00:00:00"/>
    <d v="2007-12-02T00:00:00"/>
    <x v="21"/>
    <n v="0.55000000000000004"/>
    <n v="0"/>
    <n v="5"/>
    <n v="12"/>
    <d v="1899-12-30T00:05:12"/>
    <d v="1899-12-30T00:09:27"/>
    <s v="R200704"/>
    <s v="Vegas Half Marathon"/>
    <n v="6.3461538461538511"/>
    <n v="0"/>
    <s v="Cool"/>
    <m/>
    <d v="1899-12-30T00:00:00"/>
    <d v="1899-12-30T00:00:00"/>
    <m/>
    <n v="0"/>
    <n v="0"/>
    <d v="1899-12-30T04:07:43"/>
    <d v="1899-12-30T05:00:07"/>
    <d v="1899-12-30T02:03:51"/>
    <d v="1899-12-30T02:30:03"/>
    <n v="1093"/>
    <x v="6"/>
    <x v="11"/>
    <x v="57"/>
    <x v="46"/>
    <n v="0"/>
  </r>
  <r>
    <n v="906"/>
    <d v="2007-12-06T00:00:00"/>
    <d v="2007-12-06T00:00:00"/>
    <x v="2"/>
    <n v="3"/>
    <n v="0"/>
    <n v="30"/>
    <n v="55"/>
    <d v="1899-12-30T00:30:55"/>
    <d v="1899-12-30T00:10:18"/>
    <s v="R200704"/>
    <s v="Columbus Statue"/>
    <n v="5.8221024258760146"/>
    <n v="0"/>
    <s v="cold"/>
    <m/>
    <d v="1899-12-30T04:30:00"/>
    <d v="1899-12-30T02:15:00"/>
    <m/>
    <n v="0"/>
    <n v="0"/>
    <d v="1899-12-30T04:30:00"/>
    <d v="1899-12-30T05:22:24"/>
    <d v="1899-12-30T02:15:00"/>
    <d v="1899-12-30T02:41:12"/>
    <n v="1789"/>
    <x v="6"/>
    <x v="11"/>
    <x v="57"/>
    <x v="46"/>
    <n v="3"/>
  </r>
  <r>
    <n v="907"/>
    <d v="2007-12-07T00:00:00"/>
    <d v="2007-12-07T00:00:00"/>
    <x v="2"/>
    <n v="3"/>
    <n v="0"/>
    <n v="28"/>
    <n v="35"/>
    <d v="1899-12-30T00:28:35"/>
    <d v="1899-12-30T00:09:32"/>
    <s v="R200704"/>
    <s v="Columbus Statue"/>
    <n v="6.2973760932944662"/>
    <n v="0"/>
    <s v="cold"/>
    <m/>
    <d v="1899-12-30T04:09:38"/>
    <d v="1899-12-30T02:04:49"/>
    <m/>
    <n v="0"/>
    <n v="0"/>
    <d v="1899-12-30T04:09:38"/>
    <d v="1899-12-30T05:02:02"/>
    <d v="1899-12-30T02:04:49"/>
    <d v="1899-12-30T02:31:01"/>
    <n v="1146"/>
    <x v="6"/>
    <x v="11"/>
    <x v="57"/>
    <x v="46"/>
    <n v="0"/>
  </r>
  <r>
    <n v="908"/>
    <d v="2007-12-11T00:00:00"/>
    <d v="2007-12-11T00:00:00"/>
    <x v="6"/>
    <n v="1.0000000000000001E-5"/>
    <n v="0"/>
    <n v="30"/>
    <n v="0"/>
    <d v="1899-12-30T00:30:00"/>
    <d v="1905-09-13T08:00:00"/>
    <s v="R200704"/>
    <s v="Weights"/>
    <n v="2.0000000000000019E-5"/>
    <n v="0"/>
    <s v="Inside"/>
    <s v="100 Situps &amp; chest"/>
    <d v="1899-12-30T00:00:00"/>
    <d v="1899-12-30T00:00:00"/>
    <m/>
    <n v="0"/>
    <n v="0"/>
    <d v="2049-06-09T08:00:00"/>
    <d v="2049-06-09T08:52:24"/>
    <d v="1974-09-19T16:00:00"/>
    <d v="1974-09-19T16:26:12"/>
    <n v="3559"/>
    <x v="6"/>
    <x v="11"/>
    <x v="57"/>
    <x v="49"/>
    <n v="3"/>
  </r>
  <r>
    <n v="909"/>
    <d v="2007-12-17T00:00:00"/>
    <d v="2007-12-17T00:00:00"/>
    <x v="2"/>
    <n v="2"/>
    <n v="0"/>
    <n v="18"/>
    <n v="26"/>
    <d v="1899-12-30T00:18:26"/>
    <d v="1899-12-30T00:09:13"/>
    <s v="R200704"/>
    <s v="Treadmill"/>
    <n v="6.5099457504520846"/>
    <n v="0"/>
    <s v="Inside"/>
    <m/>
    <d v="1899-12-30T04:01:29"/>
    <d v="1899-12-30T02:00:44"/>
    <m/>
    <n v="0"/>
    <n v="0"/>
    <d v="1899-12-30T04:01:29"/>
    <d v="1899-12-30T04:53:53"/>
    <d v="1899-12-30T02:00:44"/>
    <d v="1899-12-30T02:26:56"/>
    <n v="965"/>
    <x v="6"/>
    <x v="11"/>
    <x v="57"/>
    <x v="50"/>
    <n v="5"/>
  </r>
  <r>
    <n v="910"/>
    <d v="2007-12-26T00:00:00"/>
    <d v="2007-12-26T00:00:00"/>
    <x v="2"/>
    <n v="3"/>
    <n v="0"/>
    <n v="30"/>
    <n v="0"/>
    <d v="1899-12-30T00:30:00"/>
    <d v="1899-12-30T00:10:00"/>
    <s v="R200704"/>
    <s v="Columbus Statue"/>
    <n v="6.0000000000000053"/>
    <n v="0"/>
    <s v="cold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1"/>
    <x v="57"/>
    <x v="52"/>
    <n v="8"/>
  </r>
  <r>
    <n v="911"/>
    <d v="2007-12-28T00:00:00"/>
    <d v="2007-12-28T00:00:00"/>
    <x v="2"/>
    <n v="3"/>
    <n v="0"/>
    <n v="27"/>
    <n v="23"/>
    <d v="1899-12-30T00:27:23"/>
    <d v="1899-12-30T00:09:08"/>
    <s v="R200704"/>
    <s v="Columbus Statue"/>
    <n v="6.5733414485696944"/>
    <n v="0"/>
    <s v="Cool"/>
    <m/>
    <d v="1899-12-30T03:59:09"/>
    <d v="1899-12-30T01:59:34"/>
    <m/>
    <n v="0"/>
    <n v="0"/>
    <d v="1899-12-30T03:59:09"/>
    <d v="1899-12-30T04:51:33"/>
    <d v="1899-12-30T01:59:34"/>
    <d v="1899-12-30T02:25:46"/>
    <n v="941"/>
    <x v="6"/>
    <x v="11"/>
    <x v="57"/>
    <x v="52"/>
    <n v="1"/>
  </r>
  <r>
    <n v="912"/>
    <d v="2007-12-31T00:00:00"/>
    <d v="2007-12-31T00:00:00"/>
    <x v="2"/>
    <n v="2"/>
    <n v="0"/>
    <n v="17"/>
    <n v="50"/>
    <d v="1899-12-30T00:17:50"/>
    <d v="1899-12-30T00:08:55"/>
    <s v="R200704"/>
    <s v="Treadmill"/>
    <n v="6.7289719626168276"/>
    <n v="0"/>
    <s v="Inside"/>
    <m/>
    <d v="1899-12-30T03:53:37"/>
    <d v="1899-12-30T01:56:49"/>
    <m/>
    <n v="0"/>
    <n v="0"/>
    <d v="1899-12-30T03:53:37"/>
    <d v="1899-12-30T04:46:01"/>
    <d v="1899-12-30T01:56:49"/>
    <d v="1899-12-30T02:23:01"/>
    <n v="888"/>
    <x v="6"/>
    <x v="11"/>
    <x v="57"/>
    <x v="47"/>
    <n v="2"/>
  </r>
  <r>
    <n v="913"/>
    <d v="2008-01-01T00:00:00"/>
    <d v="2008-01-01T00:00:00"/>
    <x v="2"/>
    <n v="5"/>
    <n v="0"/>
    <n v="53"/>
    <n v="8"/>
    <d v="1899-12-30T00:53:08"/>
    <d v="1899-12-30T00:10:38"/>
    <s v="R200704"/>
    <s v="Milton Resolution run"/>
    <n v="5.6461731493099165"/>
    <n v="0"/>
    <s v="Snowy"/>
    <s v="Snowwwwwwyyyyy"/>
    <d v="1899-12-30T04:38:25"/>
    <d v="1899-12-30T02:19:13"/>
    <m/>
    <n v="0"/>
    <n v="0"/>
    <d v="1899-12-30T04:38:25"/>
    <d v="1899-12-30T05:30:49"/>
    <d v="1899-12-30T02:19:13"/>
    <d v="1899-12-30T02:45:25"/>
    <n v="2023"/>
    <x v="7"/>
    <x v="8"/>
    <x v="58"/>
    <x v="27"/>
    <n v="0"/>
  </r>
  <r>
    <n v="914"/>
    <d v="2008-01-02T00:00:00"/>
    <d v="2008-01-02T00:00:00"/>
    <x v="2"/>
    <n v="3"/>
    <n v="0"/>
    <n v="30"/>
    <n v="39"/>
    <d v="1899-12-30T00:30:39"/>
    <d v="1899-12-30T00:10:13"/>
    <s v="R200704"/>
    <s v="Columbus Statue"/>
    <n v="5.872756933115828"/>
    <n v="0"/>
    <s v="Cold &amp; Windy"/>
    <m/>
    <d v="1899-12-30T04:27:41"/>
    <d v="1899-12-30T02:13:50"/>
    <m/>
    <n v="0"/>
    <n v="0"/>
    <d v="1899-12-30T04:27:41"/>
    <d v="1899-12-30T05:20:05"/>
    <d v="1899-12-30T02:13:50"/>
    <d v="1899-12-30T02:40:02"/>
    <n v="1711"/>
    <x v="7"/>
    <x v="8"/>
    <x v="58"/>
    <x v="27"/>
    <n v="0"/>
  </r>
  <r>
    <n v="915"/>
    <d v="2008-01-04T00:00:00"/>
    <d v="2008-01-04T00:00:00"/>
    <x v="2"/>
    <n v="3.04"/>
    <n v="0"/>
    <n v="30"/>
    <n v="26"/>
    <d v="1899-12-30T00:30:26"/>
    <d v="1899-12-30T00:10:01"/>
    <s v="R200704"/>
    <s v="Columbus Statue"/>
    <n v="5.9934282584885041"/>
    <n v="0"/>
    <s v="cold"/>
    <m/>
    <d v="1899-12-30T04:22:17"/>
    <d v="1899-12-30T02:11:09"/>
    <m/>
    <n v="0"/>
    <n v="0"/>
    <d v="1899-12-30T04:22:17"/>
    <d v="1899-12-30T05:14:41"/>
    <d v="1899-12-30T02:11:09"/>
    <d v="1899-12-30T02:37:21"/>
    <n v="1557"/>
    <x v="7"/>
    <x v="8"/>
    <x v="58"/>
    <x v="27"/>
    <n v="1"/>
  </r>
  <r>
    <n v="916"/>
    <d v="2008-01-07T00:00:00"/>
    <d v="2008-01-07T00:00:00"/>
    <x v="2"/>
    <n v="3.04"/>
    <n v="0"/>
    <n v="31"/>
    <n v="28"/>
    <d v="1899-12-30T00:31:28"/>
    <d v="1899-12-30T00:10:21"/>
    <s v="R200704"/>
    <s v="Columbus Statue"/>
    <n v="5.7966101694915313"/>
    <n v="0"/>
    <s v="Cool"/>
    <s v="Ran with Jen"/>
    <d v="1899-12-30T04:31:12"/>
    <d v="1899-12-30T02:15:36"/>
    <m/>
    <n v="0"/>
    <n v="0"/>
    <d v="1899-12-30T04:31:12"/>
    <d v="1899-12-30T05:23:36"/>
    <d v="1899-12-30T02:15:36"/>
    <d v="1899-12-30T02:41:48"/>
    <n v="1825"/>
    <x v="7"/>
    <x v="8"/>
    <x v="58"/>
    <x v="51"/>
    <n v="2"/>
  </r>
  <r>
    <n v="917"/>
    <d v="2008-01-08T00:00:00"/>
    <d v="2008-01-08T00:00:00"/>
    <x v="2"/>
    <n v="4.8"/>
    <n v="0"/>
    <n v="47"/>
    <n v="55"/>
    <d v="1899-12-30T00:47:55"/>
    <d v="1899-12-30T00:09:59"/>
    <s v="R200704"/>
    <s v="Random Around Work"/>
    <n v="6.0104347826087006"/>
    <n v="0"/>
    <s v="Nice!"/>
    <m/>
    <d v="1899-12-30T04:21:33"/>
    <d v="1899-12-30T02:10:46"/>
    <m/>
    <n v="0"/>
    <n v="0"/>
    <d v="1899-12-30T04:21:33"/>
    <d v="1899-12-30T05:13:57"/>
    <d v="1899-12-30T02:10:46"/>
    <d v="1899-12-30T02:36:58"/>
    <n v="1505"/>
    <x v="7"/>
    <x v="8"/>
    <x v="58"/>
    <x v="51"/>
    <n v="0"/>
  </r>
  <r>
    <n v="918"/>
    <d v="2008-01-10T00:00:00"/>
    <d v="2008-01-10T00:00:00"/>
    <x v="2"/>
    <n v="3"/>
    <n v="0"/>
    <n v="28"/>
    <n v="39"/>
    <d v="1899-12-30T00:28:39"/>
    <d v="1899-12-30T00:09:33"/>
    <s v="R200704"/>
    <s v="Columbus Statue"/>
    <n v="6.282722513089011"/>
    <n v="0"/>
    <s v="Cool"/>
    <s v="Ran with Mike"/>
    <d v="1899-12-30T04:10:13"/>
    <d v="1899-12-30T02:05:06"/>
    <m/>
    <n v="0"/>
    <n v="0"/>
    <d v="1899-12-30T04:10:13"/>
    <d v="1899-12-30T05:02:37"/>
    <d v="1899-12-30T02:05:06"/>
    <d v="1899-12-30T02:31:18"/>
    <n v="1163"/>
    <x v="7"/>
    <x v="8"/>
    <x v="58"/>
    <x v="51"/>
    <n v="1"/>
  </r>
  <r>
    <n v="919"/>
    <d v="2008-01-11T00:00:00"/>
    <d v="2008-01-11T00:00:00"/>
    <x v="2"/>
    <n v="2.25"/>
    <n v="0"/>
    <n v="19"/>
    <n v="26"/>
    <d v="1899-12-30T00:19:26"/>
    <d v="1899-12-30T00:08:38"/>
    <s v="R200704"/>
    <s v="Plus Park &amp; Back"/>
    <n v="6.9468267581475178"/>
    <n v="0"/>
    <s v="Cool"/>
    <s v="7.01 to park"/>
    <d v="1899-12-30T03:46:17"/>
    <d v="1899-12-30T01:53:09"/>
    <m/>
    <n v="0"/>
    <n v="0"/>
    <d v="1899-12-30T03:46:17"/>
    <d v="1899-12-30T04:38:41"/>
    <d v="1899-12-30T01:53:09"/>
    <d v="1899-12-30T02:19:21"/>
    <n v="846"/>
    <x v="7"/>
    <x v="8"/>
    <x v="58"/>
    <x v="51"/>
    <n v="0"/>
  </r>
  <r>
    <n v="920"/>
    <d v="2008-01-14T00:00:00"/>
    <d v="2008-01-14T00:00:00"/>
    <x v="2"/>
    <n v="1"/>
    <n v="0"/>
    <n v="12"/>
    <n v="30"/>
    <d v="1899-12-30T00:12:30"/>
    <d v="1899-12-30T00:12:30"/>
    <s v="R200704"/>
    <s v="Eliptical"/>
    <n v="4.8000000000000034"/>
    <n v="0"/>
    <s v="Inside"/>
    <m/>
    <d v="1899-12-30T05:27:30"/>
    <d v="1899-12-30T02:43:45"/>
    <m/>
    <n v="0"/>
    <n v="0"/>
    <d v="1899-12-30T05:27:30"/>
    <d v="1899-12-30T06:19:54"/>
    <d v="1899-12-30T02:43:45"/>
    <d v="1899-12-30T03:09:57"/>
    <n v="2801"/>
    <x v="7"/>
    <x v="8"/>
    <x v="58"/>
    <x v="28"/>
    <n v="2"/>
  </r>
  <r>
    <n v="921"/>
    <d v="2008-01-15T00:00:00"/>
    <d v="2008-01-15T00:00:00"/>
    <x v="2"/>
    <n v="2"/>
    <n v="0"/>
    <n v="19"/>
    <n v="50"/>
    <d v="1899-12-30T00:19:50"/>
    <d v="1899-12-30T00:09:55"/>
    <s v="R200704"/>
    <s v="Treadmill"/>
    <n v="6.050420168067232"/>
    <n v="0"/>
    <s v="Inside"/>
    <s v="Random Setting"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8"/>
    <x v="58"/>
    <x v="28"/>
    <n v="0"/>
  </r>
  <r>
    <n v="922"/>
    <d v="2008-01-17T00:00:00"/>
    <d v="2008-01-17T00:00:00"/>
    <x v="2"/>
    <n v="2.5499999999999998"/>
    <n v="0"/>
    <n v="25"/>
    <n v="0"/>
    <d v="1899-12-30T00:25:00"/>
    <d v="1899-12-30T00:09:48"/>
    <s v="R200704"/>
    <s v="Treadmill"/>
    <n v="6.1200000000000045"/>
    <n v="0"/>
    <s v="Inside"/>
    <s v="Random Setting"/>
    <d v="1899-12-30T04:16:52"/>
    <d v="1899-12-30T02:08:26"/>
    <m/>
    <n v="0"/>
    <n v="0"/>
    <d v="1899-12-30T04:16:52"/>
    <d v="1899-12-30T05:09:16"/>
    <d v="1899-12-30T02:08:26"/>
    <d v="1899-12-30T02:34:38"/>
    <n v="1350"/>
    <x v="7"/>
    <x v="8"/>
    <x v="58"/>
    <x v="28"/>
    <n v="1"/>
  </r>
  <r>
    <n v="923"/>
    <d v="2008-01-18T00:00:00"/>
    <d v="2008-01-18T00:00:00"/>
    <x v="2"/>
    <n v="4"/>
    <n v="0"/>
    <n v="43"/>
    <n v="14"/>
    <d v="1899-12-30T00:43:14"/>
    <d v="1899-12-30T00:10:48"/>
    <s v="R200704"/>
    <s v="4 Mile-Work"/>
    <n v="5.551272166538169"/>
    <n v="0"/>
    <s v="Windy"/>
    <s v="Ran with Jen"/>
    <d v="1899-12-30T04:43:11"/>
    <d v="1899-12-30T02:21:35"/>
    <m/>
    <n v="0"/>
    <n v="0"/>
    <d v="1899-12-30T04:43:11"/>
    <d v="1899-12-30T05:35:35"/>
    <d v="1899-12-30T02:21:35"/>
    <d v="1899-12-30T02:47:47"/>
    <n v="2137"/>
    <x v="7"/>
    <x v="8"/>
    <x v="58"/>
    <x v="28"/>
    <n v="0"/>
  </r>
  <r>
    <n v="924"/>
    <d v="2008-01-19T00:00:00"/>
    <d v="2008-01-19T00:00:00"/>
    <x v="1"/>
    <n v="1"/>
    <n v="0"/>
    <n v="5"/>
    <n v="45"/>
    <d v="1899-12-30T00:05:45"/>
    <d v="1899-12-30T00:05:45"/>
    <s v="Trainer"/>
    <s v="Life Cycle"/>
    <n v="10.434782608695659"/>
    <n v="0"/>
    <s v="Inside"/>
    <s v="1 Mile"/>
    <d v="1899-12-30T10:44:00"/>
    <d v="1899-12-30T05:22:00"/>
    <m/>
    <n v="0"/>
    <n v="0"/>
    <d v="1899-12-30T02:30:39"/>
    <d v="1899-12-30T03:23:03"/>
    <d v="1899-12-30T01:15:20"/>
    <d v="1899-12-30T01:41:32"/>
    <n v="764"/>
    <x v="7"/>
    <x v="8"/>
    <x v="58"/>
    <x v="28"/>
    <n v="0"/>
  </r>
  <r>
    <n v="925"/>
    <d v="2008-01-19T00:00:00"/>
    <d v="2008-01-19T00:00:00"/>
    <x v="2"/>
    <n v="1"/>
    <n v="0"/>
    <n v="8"/>
    <n v="55"/>
    <d v="1899-12-30T00:08:55"/>
    <d v="1899-12-30T00:08:55"/>
    <s v="R200703"/>
    <s v="Treadmill"/>
    <n v="6.7289719626168276"/>
    <n v="0"/>
    <s v="Inside"/>
    <s v="1 Mile"/>
    <d v="1899-12-30T03:53:37"/>
    <d v="1899-12-30T01:56:49"/>
    <m/>
    <n v="0"/>
    <n v="0"/>
    <d v="1899-12-30T03:53:37"/>
    <d v="1899-12-30T04:46:01"/>
    <d v="1899-12-30T01:56:49"/>
    <d v="1899-12-30T02:23:01"/>
    <n v="888"/>
    <x v="7"/>
    <x v="8"/>
    <x v="58"/>
    <x v="28"/>
    <n v="0"/>
  </r>
  <r>
    <n v="926"/>
    <d v="2008-01-20T00:00:00"/>
    <d v="2008-01-20T00:00:00"/>
    <x v="1"/>
    <n v="1"/>
    <n v="0"/>
    <n v="5"/>
    <n v="0"/>
    <d v="1899-12-30T00:05:00"/>
    <d v="1899-12-30T00:05:00"/>
    <s v="Trainer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8"/>
    <x v="58"/>
    <x v="48"/>
    <n v="0"/>
  </r>
  <r>
    <n v="927"/>
    <d v="2008-01-20T00:00:00"/>
    <d v="2008-01-20T00:00:00"/>
    <x v="2"/>
    <n v="2"/>
    <n v="0"/>
    <n v="17"/>
    <n v="30"/>
    <d v="1899-12-30T00:17:30"/>
    <d v="1899-12-30T00:08:45"/>
    <s v="R200703"/>
    <s v="Treadmill"/>
    <n v="6.8571428571428621"/>
    <n v="0"/>
    <s v="Inside"/>
    <m/>
    <d v="1899-12-30T03:49:15"/>
    <d v="1899-12-30T01:54:37"/>
    <m/>
    <n v="0"/>
    <n v="0"/>
    <d v="1899-12-30T03:49:15"/>
    <d v="1899-12-30T04:41:39"/>
    <d v="1899-12-30T01:54:37"/>
    <d v="1899-12-30T02:20:50"/>
    <n v="861"/>
    <x v="7"/>
    <x v="8"/>
    <x v="58"/>
    <x v="48"/>
    <n v="0"/>
  </r>
  <r>
    <n v="928"/>
    <d v="2008-01-22T00:00:00"/>
    <d v="2008-01-22T00:00:00"/>
    <x v="2"/>
    <n v="3.5"/>
    <n v="0"/>
    <n v="35"/>
    <n v="11"/>
    <d v="1899-12-30T00:35:11"/>
    <d v="1899-12-30T00:10:03"/>
    <s v="R200704"/>
    <s v="PT Barnum Out and Back"/>
    <n v="5.9687351965892992"/>
    <n v="178"/>
    <s v="cold"/>
    <s v="Out: 17.19.42(178) Back: 17.51.83(177)"/>
    <d v="1899-12-30T04:23:22"/>
    <d v="1899-12-30T02:11:41"/>
    <m/>
    <n v="0"/>
    <n v="0"/>
    <d v="1899-12-30T04:23:22"/>
    <d v="1899-12-30T05:15:46"/>
    <d v="1899-12-30T02:11:41"/>
    <d v="1899-12-30T02:37:53"/>
    <n v="1592"/>
    <x v="7"/>
    <x v="8"/>
    <x v="58"/>
    <x v="48"/>
    <n v="1"/>
  </r>
  <r>
    <n v="929"/>
    <d v="2008-01-23T00:00:00"/>
    <d v="2008-01-23T00:00:00"/>
    <x v="2"/>
    <n v="3"/>
    <n v="0"/>
    <n v="28"/>
    <n v="49"/>
    <d v="1899-12-30T00:28:49"/>
    <d v="1899-12-30T00:09:36"/>
    <s v="R200704"/>
    <s v="Columbus Statue"/>
    <n v="6.2463851937536203"/>
    <n v="172"/>
    <s v="cold"/>
    <s v="Out: 13.49.93(162) Back: 14.59.29(181)"/>
    <d v="1899-12-30T04:11:40"/>
    <d v="1899-12-30T02:05:50"/>
    <m/>
    <n v="0"/>
    <n v="0"/>
    <d v="1899-12-30T04:11:40"/>
    <d v="1899-12-30T05:04:04"/>
    <d v="1899-12-30T02:05:50"/>
    <d v="1899-12-30T02:32:02"/>
    <n v="1194"/>
    <x v="7"/>
    <x v="8"/>
    <x v="58"/>
    <x v="48"/>
    <n v="0"/>
  </r>
  <r>
    <n v="930"/>
    <d v="2008-01-24T00:00:00"/>
    <d v="2008-01-24T00:00:00"/>
    <x v="2"/>
    <n v="1"/>
    <n v="0"/>
    <n v="10"/>
    <n v="45"/>
    <d v="1899-12-30T00:10:45"/>
    <d v="1899-12-30T00:10:45"/>
    <s v="R200704"/>
    <s v="Eliptical"/>
    <n v="5.581395348837213"/>
    <n v="0"/>
    <s v="Inside"/>
    <m/>
    <d v="1899-12-30T04:41:39"/>
    <d v="1899-12-30T02:20:50"/>
    <m/>
    <n v="0"/>
    <n v="0"/>
    <d v="1899-12-30T04:41:39"/>
    <d v="1899-12-30T05:34:03"/>
    <d v="1899-12-30T02:20:50"/>
    <d v="1899-12-30T02:47:02"/>
    <n v="2094"/>
    <x v="7"/>
    <x v="8"/>
    <x v="58"/>
    <x v="48"/>
    <n v="0"/>
  </r>
  <r>
    <n v="931"/>
    <d v="2008-01-24T00:00:00"/>
    <d v="2008-01-24T00:00:00"/>
    <x v="6"/>
    <n v="1.0000000000000001E-5"/>
    <n v="0"/>
    <n v="30"/>
    <n v="0"/>
    <d v="1899-12-30T00:30:00"/>
    <d v="1905-09-13T08:00:00"/>
    <s v="R200704"/>
    <s v="Weights"/>
    <n v="2.0000000000000019E-5"/>
    <n v="0"/>
    <s v="Inside"/>
    <s v="Bench"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8"/>
    <x v="58"/>
    <x v="48"/>
    <n v="0"/>
  </r>
  <r>
    <n v="932"/>
    <d v="2008-01-27T00:00:00"/>
    <d v="2008-01-27T00:00:00"/>
    <x v="1"/>
    <n v="1"/>
    <n v="0"/>
    <n v="5"/>
    <n v="20"/>
    <d v="1899-12-30T00:05:20"/>
    <d v="1899-12-30T00:05:20"/>
    <s v="Trainer"/>
    <s v="Life Cycle"/>
    <n v="11.250000000000009"/>
    <n v="0"/>
    <s v="Inside"/>
    <s v="1 Mile"/>
    <d v="1899-12-30T09:57:20"/>
    <d v="1899-12-30T04:58:40"/>
    <m/>
    <n v="0"/>
    <n v="0"/>
    <d v="1899-12-30T02:19:44"/>
    <d v="1899-12-30T03:12:08"/>
    <d v="1899-12-30T01:09:52"/>
    <d v="1899-12-30T01:36:04"/>
    <n v="751"/>
    <x v="7"/>
    <x v="8"/>
    <x v="58"/>
    <x v="29"/>
    <n v="2"/>
  </r>
  <r>
    <n v="933"/>
    <d v="2008-01-27T00:00:00"/>
    <d v="2008-01-27T00:00:00"/>
    <x v="2"/>
    <n v="1.51"/>
    <n v="0"/>
    <n v="14"/>
    <n v="3"/>
    <d v="1899-12-30T00:14:03"/>
    <d v="1899-12-30T00:09:18"/>
    <s v="R200704"/>
    <s v="Treadmill"/>
    <n v="6.4483985765124601"/>
    <n v="0"/>
    <s v="Inside"/>
    <s v="Random Setting"/>
    <d v="1899-12-30T04:03:47"/>
    <d v="1899-12-30T02:01:53"/>
    <m/>
    <n v="0"/>
    <n v="0"/>
    <d v="1899-12-30T04:03:47"/>
    <d v="1899-12-30T04:56:11"/>
    <d v="1899-12-30T02:01:53"/>
    <d v="1899-12-30T02:28:05"/>
    <n v="1021"/>
    <x v="7"/>
    <x v="8"/>
    <x v="58"/>
    <x v="29"/>
    <n v="0"/>
  </r>
  <r>
    <n v="934"/>
    <d v="2008-01-28T00:00:00"/>
    <d v="2008-01-28T00:00:00"/>
    <x v="2"/>
    <n v="3"/>
    <n v="0"/>
    <n v="29"/>
    <n v="7"/>
    <d v="1899-12-30T00:29:07"/>
    <d v="1899-12-30T00:09:42"/>
    <s v="R200704"/>
    <s v="Columbus Statue"/>
    <n v="6.1820263308528958"/>
    <n v="0"/>
    <s v="Cold &amp; Windy"/>
    <m/>
    <d v="1899-12-30T04:14:17"/>
    <d v="1899-12-30T02:07:09"/>
    <m/>
    <n v="0"/>
    <n v="0"/>
    <d v="1899-12-30T04:14:17"/>
    <d v="1899-12-30T05:06:41"/>
    <d v="1899-12-30T02:07:09"/>
    <d v="1899-12-30T02:33:21"/>
    <n v="1275"/>
    <x v="7"/>
    <x v="8"/>
    <x v="58"/>
    <x v="29"/>
    <n v="0"/>
  </r>
  <r>
    <n v="935"/>
    <d v="2008-01-29T00:00:00"/>
    <d v="2008-01-29T00:00:00"/>
    <x v="2"/>
    <n v="3"/>
    <n v="0"/>
    <n v="27"/>
    <n v="53"/>
    <d v="1899-12-30T00:27:53"/>
    <d v="1899-12-30T00:09:18"/>
    <s v="R200704"/>
    <s v="Columbus Statue"/>
    <n v="6.4554692169754979"/>
    <n v="0"/>
    <s v="Chilly"/>
    <m/>
    <d v="1899-12-30T04:03:31"/>
    <d v="1899-12-30T02:01:45"/>
    <m/>
    <n v="0"/>
    <n v="0"/>
    <d v="1899-12-30T04:03:31"/>
    <d v="1899-12-30T04:55:55"/>
    <d v="1899-12-30T02:01:45"/>
    <d v="1899-12-30T02:27:57"/>
    <n v="1013"/>
    <x v="7"/>
    <x v="8"/>
    <x v="58"/>
    <x v="29"/>
    <n v="0"/>
  </r>
  <r>
    <n v="936"/>
    <d v="2008-01-29T00:00:00"/>
    <d v="2008-01-29T00:00:00"/>
    <x v="6"/>
    <n v="1.0000000000000001E-5"/>
    <n v="0"/>
    <n v="10"/>
    <n v="0"/>
    <d v="1899-12-30T00:10:00"/>
    <d v="1901-11-24T10:40:00"/>
    <s v="R200704"/>
    <s v="Weights"/>
    <n v="6.0000000000000056E-5"/>
    <n v="0"/>
    <s v="Inside"/>
    <s v="Bench"/>
    <d v="1899-12-30T00:00:00"/>
    <d v="1899-12-30T00:00:00"/>
    <m/>
    <n v="0"/>
    <n v="0"/>
    <d v="1949-10-23T10:40:00"/>
    <d v="1949-10-23T11:32:24"/>
    <d v="1924-11-26T05:20:00"/>
    <d v="1924-11-26T05:46:12"/>
    <n v="3558"/>
    <x v="7"/>
    <x v="8"/>
    <x v="58"/>
    <x v="29"/>
    <n v="0"/>
  </r>
  <r>
    <n v="937"/>
    <d v="2008-01-31T00:00:00"/>
    <d v="2008-01-31T00:00:00"/>
    <x v="2"/>
    <n v="3"/>
    <n v="0"/>
    <n v="30"/>
    <n v="32"/>
    <d v="1899-12-30T00:30:32"/>
    <d v="1899-12-30T00:10:11"/>
    <s v="R200704"/>
    <s v="Columbus Statue"/>
    <n v="5.8951965065502225"/>
    <n v="0"/>
    <s v="cold"/>
    <m/>
    <d v="1899-12-30T04:26:39"/>
    <d v="1899-12-30T02:13:20"/>
    <m/>
    <n v="0"/>
    <n v="0"/>
    <d v="1899-12-30T04:26:39"/>
    <d v="1899-12-30T05:19:03"/>
    <d v="1899-12-30T02:13:20"/>
    <d v="1899-12-30T02:39:32"/>
    <n v="1681"/>
    <x v="7"/>
    <x v="8"/>
    <x v="58"/>
    <x v="29"/>
    <n v="1"/>
  </r>
  <r>
    <n v="938"/>
    <d v="2008-02-01T00:00:00"/>
    <d v="2008-02-01T00:00:00"/>
    <x v="2"/>
    <n v="3"/>
    <n v="0"/>
    <n v="35"/>
    <n v="0"/>
    <d v="1899-12-30T00:35:00"/>
    <d v="1899-12-30T00:11:40"/>
    <s v="R200704"/>
    <s v="Eliptical"/>
    <n v="5.1428571428571468"/>
    <n v="0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7"/>
    <x v="9"/>
    <x v="59"/>
    <x v="29"/>
    <n v="0"/>
  </r>
  <r>
    <n v="939"/>
    <d v="2008-02-03T00:00:00"/>
    <d v="2008-02-03T00:00:00"/>
    <x v="1"/>
    <n v="4.75"/>
    <n v="0"/>
    <n v="20"/>
    <n v="0"/>
    <d v="1899-12-30T00:20:00"/>
    <d v="1899-12-30T00:04:13"/>
    <s v="Trainer"/>
    <s v="Life Cycle"/>
    <n v="14.250000000000012"/>
    <n v="0"/>
    <s v="Inside"/>
    <m/>
    <d v="1899-12-30T07:51:35"/>
    <d v="1899-12-30T03:55:47"/>
    <m/>
    <n v="0"/>
    <n v="0"/>
    <d v="1899-12-30T01:50:19"/>
    <d v="1899-12-30T02:42:43"/>
    <d v="1899-12-30T00:55:09"/>
    <d v="1899-12-30T01:21:21"/>
    <n v="575"/>
    <x v="7"/>
    <x v="9"/>
    <x v="59"/>
    <x v="30"/>
    <n v="1"/>
  </r>
  <r>
    <n v="940"/>
    <d v="2008-02-03T00:00:00"/>
    <d v="2008-02-03T00:00:00"/>
    <x v="2"/>
    <n v="1"/>
    <n v="0"/>
    <n v="8"/>
    <n v="40"/>
    <d v="1899-12-30T00:08:40"/>
    <d v="1899-12-30T00:08:40"/>
    <s v="R200704"/>
    <s v="Treadmill"/>
    <n v="6.9230769230769296"/>
    <n v="0"/>
    <s v="Inside"/>
    <m/>
    <d v="1899-12-30T03:47:04"/>
    <d v="1899-12-30T01:53:32"/>
    <m/>
    <n v="0"/>
    <n v="0"/>
    <d v="1899-12-30T03:47:04"/>
    <d v="1899-12-30T04:39:28"/>
    <d v="1899-12-30T01:53:32"/>
    <d v="1899-12-30T02:19:44"/>
    <n v="851"/>
    <x v="7"/>
    <x v="9"/>
    <x v="59"/>
    <x v="30"/>
    <n v="0"/>
  </r>
  <r>
    <n v="941"/>
    <d v="2008-02-03T00:00:00"/>
    <d v="2008-02-03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0"/>
    <n v="0"/>
  </r>
  <r>
    <n v="942"/>
    <d v="2008-02-04T00:00:00"/>
    <d v="2008-02-04T00:00:00"/>
    <x v="2"/>
    <n v="3.11"/>
    <n v="0"/>
    <n v="32"/>
    <n v="17"/>
    <d v="1899-12-30T00:32:17"/>
    <d v="1899-12-30T00:10:23"/>
    <s v="R200704"/>
    <s v="Plus Columbus"/>
    <n v="5.7800722767165764"/>
    <n v="0"/>
    <s v="cold"/>
    <m/>
    <d v="1899-12-30T04:31:58"/>
    <d v="1899-12-30T02:15:59"/>
    <m/>
    <n v="0"/>
    <n v="0"/>
    <d v="1899-12-30T04:31:58"/>
    <d v="1899-12-30T05:24:22"/>
    <d v="1899-12-30T02:15:59"/>
    <d v="1899-12-30T02:42:11"/>
    <n v="1852"/>
    <x v="7"/>
    <x v="9"/>
    <x v="59"/>
    <x v="30"/>
    <n v="0"/>
  </r>
  <r>
    <n v="943"/>
    <d v="2008-02-04T00:00:00"/>
    <d v="2008-02-04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0"/>
    <n v="0"/>
  </r>
  <r>
    <n v="944"/>
    <d v="2008-02-06T00:00:00"/>
    <d v="2008-02-06T00:00:00"/>
    <x v="2"/>
    <n v="3"/>
    <n v="0"/>
    <n v="30"/>
    <n v="55"/>
    <d v="1899-12-30T00:30:55"/>
    <d v="1899-12-30T00:10:18"/>
    <s v="R200704"/>
    <s v="Columbus Statue"/>
    <n v="5.8221024258760146"/>
    <n v="0"/>
    <s v="Cool"/>
    <m/>
    <d v="1899-12-30T04:30:00"/>
    <d v="1899-12-30T02:15:00"/>
    <m/>
    <n v="0"/>
    <n v="0"/>
    <d v="1899-12-30T04:30:00"/>
    <d v="1899-12-30T05:22:24"/>
    <d v="1899-12-30T02:15:00"/>
    <d v="1899-12-30T02:41:12"/>
    <n v="1789"/>
    <x v="7"/>
    <x v="9"/>
    <x v="59"/>
    <x v="30"/>
    <n v="1"/>
  </r>
  <r>
    <n v="945"/>
    <d v="2008-02-06T00:00:00"/>
    <d v="2008-02-06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0"/>
    <n v="0"/>
  </r>
  <r>
    <n v="946"/>
    <d v="2008-02-07T00:00:00"/>
    <d v="2008-02-07T00:00:00"/>
    <x v="2"/>
    <n v="3"/>
    <n v="0"/>
    <n v="29"/>
    <n v="35"/>
    <d v="1899-12-30T00:29:35"/>
    <d v="1899-12-30T00:09:52"/>
    <s v="R200801"/>
    <s v="Columbus Statue"/>
    <n v="6.0845070422535263"/>
    <n v="0"/>
    <s v="Cool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9"/>
    <x v="59"/>
    <x v="30"/>
    <n v="0"/>
  </r>
  <r>
    <n v="947"/>
    <d v="2008-02-07T00:00:00"/>
    <d v="2008-02-07T00:00:00"/>
    <x v="22"/>
    <n v="0.1"/>
    <n v="110"/>
    <n v="0"/>
    <n v="0"/>
    <d v="1899-12-30T14:00:00"/>
    <d v="1900-01-04T20:00:00"/>
    <s v="R200801"/>
    <s v="Situps"/>
    <n v="7.1428571428571522E-3"/>
    <n v="0"/>
    <s v="Inside"/>
    <m/>
    <d v="1899-12-30T00:00:00"/>
    <d v="1899-12-30T00:00:00"/>
    <m/>
    <n v="0"/>
    <n v="0"/>
    <d v="1900-05-31T20:00:00"/>
    <d v="1900-05-31T20:52:24"/>
    <d v="1900-03-16T10:00:00"/>
    <d v="1900-03-16T10:26:12"/>
    <n v="3554"/>
    <x v="7"/>
    <x v="9"/>
    <x v="59"/>
    <x v="30"/>
    <n v="0"/>
  </r>
  <r>
    <n v="948"/>
    <d v="2008-02-08T00:00:00"/>
    <d v="2008-02-08T00:00:00"/>
    <x v="2"/>
    <n v="3.69"/>
    <n v="0"/>
    <n v="38"/>
    <n v="10"/>
    <d v="1899-12-30T00:38:10"/>
    <d v="1899-12-30T00:10:21"/>
    <s v="R200801"/>
    <s v="Plus PT Barnum"/>
    <n v="5.8008733624454196"/>
    <n v="0"/>
    <s v="Cool"/>
    <m/>
    <d v="1899-12-30T04:31:00"/>
    <d v="1899-12-30T02:15:30"/>
    <m/>
    <n v="0"/>
    <n v="0"/>
    <d v="1899-12-30T04:31:00"/>
    <d v="1899-12-30T05:23:24"/>
    <d v="1899-12-30T02:15:30"/>
    <d v="1899-12-30T02:41:42"/>
    <n v="1816"/>
    <x v="7"/>
    <x v="9"/>
    <x v="59"/>
    <x v="30"/>
    <n v="0"/>
  </r>
  <r>
    <n v="949"/>
    <d v="2008-02-08T00:00:00"/>
    <d v="2008-02-08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x v="59"/>
    <x v="30"/>
    <n v="0"/>
  </r>
  <r>
    <n v="950"/>
    <d v="2008-02-09T00:00:00"/>
    <d v="2008-02-09T00:00:00"/>
    <x v="1"/>
    <n v="1"/>
    <n v="0"/>
    <n v="5"/>
    <n v="0"/>
    <d v="1899-12-30T00:05:00"/>
    <d v="1899-12-30T00:05:00"/>
    <s v="R200704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9"/>
    <x v="59"/>
    <x v="30"/>
    <n v="0"/>
  </r>
  <r>
    <n v="951"/>
    <d v="2008-02-11T00:00:00"/>
    <d v="2008-02-11T00:00:00"/>
    <x v="2"/>
    <n v="3"/>
    <n v="0"/>
    <n v="29"/>
    <n v="14"/>
    <d v="1899-12-30T00:29:14"/>
    <d v="1899-12-30T00:09:45"/>
    <s v="R200801"/>
    <s v="Columbus Statue"/>
    <n v="6.157354618015968"/>
    <n v="0"/>
    <s v="Freezing"/>
    <m/>
    <d v="1899-12-30T04:15:18"/>
    <d v="1899-12-30T02:07:39"/>
    <m/>
    <n v="0"/>
    <n v="0"/>
    <d v="1899-12-30T04:15:18"/>
    <d v="1899-12-30T05:07:42"/>
    <d v="1899-12-30T02:07:39"/>
    <d v="1899-12-30T02:33:51"/>
    <n v="1310"/>
    <x v="7"/>
    <x v="9"/>
    <x v="59"/>
    <x v="31"/>
    <n v="1"/>
  </r>
  <r>
    <n v="952"/>
    <d v="2008-02-12T00:00:00"/>
    <d v="2008-02-12T00:00:00"/>
    <x v="2"/>
    <n v="3"/>
    <n v="0"/>
    <n v="29"/>
    <n v="26"/>
    <d v="1899-12-30T00:29:26"/>
    <d v="1899-12-30T00:09:49"/>
    <s v="R200801"/>
    <s v="Columbus Statue"/>
    <n v="6.1155152887882265"/>
    <n v="0"/>
    <s v="Freezing"/>
    <m/>
    <d v="1899-12-30T04:17:03"/>
    <d v="1899-12-30T02:08:32"/>
    <m/>
    <n v="0"/>
    <n v="0"/>
    <d v="1899-12-30T04:17:03"/>
    <d v="1899-12-30T05:09:27"/>
    <d v="1899-12-30T02:08:32"/>
    <d v="1899-12-30T02:34:44"/>
    <n v="1356"/>
    <x v="7"/>
    <x v="9"/>
    <x v="59"/>
    <x v="31"/>
    <n v="0"/>
  </r>
  <r>
    <n v="953"/>
    <d v="2008-02-12T00:00:00"/>
    <d v="2008-02-12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x v="59"/>
    <x v="31"/>
    <n v="0"/>
  </r>
  <r>
    <n v="954"/>
    <d v="2008-02-14T00:00:00"/>
    <d v="2008-02-14T00:00:00"/>
    <x v="2"/>
    <n v="3"/>
    <n v="0"/>
    <n v="29"/>
    <n v="40"/>
    <d v="1899-12-30T00:29:40"/>
    <d v="1899-12-30T00:09:53"/>
    <s v="R200801"/>
    <s v="Columbus Statue"/>
    <n v="6.0674157303370828"/>
    <n v="0"/>
    <s v="cold"/>
    <m/>
    <d v="1899-12-30T04:19:05"/>
    <d v="1899-12-30T02:09:33"/>
    <m/>
    <n v="0"/>
    <n v="0"/>
    <d v="1899-12-30T04:19:05"/>
    <d v="1899-12-30T05:11:29"/>
    <d v="1899-12-30T02:09:33"/>
    <d v="1899-12-30T02:35:45"/>
    <n v="1439"/>
    <x v="7"/>
    <x v="9"/>
    <x v="59"/>
    <x v="31"/>
    <n v="1"/>
  </r>
  <r>
    <n v="955"/>
    <d v="2008-02-14T00:00:00"/>
    <d v="2008-02-14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x v="59"/>
    <x v="31"/>
    <n v="0"/>
  </r>
  <r>
    <n v="956"/>
    <d v="2008-02-15T00:00:00"/>
    <d v="2008-02-15T00:00:00"/>
    <x v="2"/>
    <n v="3"/>
    <n v="0"/>
    <n v="28"/>
    <n v="55"/>
    <d v="1899-12-30T00:28:55"/>
    <d v="1899-12-30T00:09:38"/>
    <s v="R200801"/>
    <s v="Columbus Statue"/>
    <n v="6.2247838616714741"/>
    <n v="0"/>
    <s v="cold"/>
    <m/>
    <d v="1899-12-30T04:12:32"/>
    <d v="1899-12-30T02:06:16"/>
    <m/>
    <n v="0"/>
    <n v="0"/>
    <d v="1899-12-30T04:12:32"/>
    <d v="1899-12-30T05:04:56"/>
    <d v="1899-12-30T02:06:16"/>
    <d v="1899-12-30T02:32:28"/>
    <n v="1216"/>
    <x v="7"/>
    <x v="9"/>
    <x v="59"/>
    <x v="31"/>
    <n v="0"/>
  </r>
  <r>
    <n v="957"/>
    <d v="2008-02-15T00:00:00"/>
    <d v="2008-02-15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1"/>
    <n v="0"/>
  </r>
  <r>
    <n v="958"/>
    <d v="2008-02-21T00:00:00"/>
    <d v="2008-02-21T00:00:00"/>
    <x v="1"/>
    <n v="14"/>
    <n v="0"/>
    <n v="55"/>
    <n v="0"/>
    <d v="1899-12-30T00:55:00"/>
    <d v="1899-12-30T00:03:56"/>
    <s v="Spin"/>
    <s v="Spinning on Cruise"/>
    <n v="15.272727272727286"/>
    <n v="0"/>
    <s v="Inside"/>
    <m/>
    <d v="1899-12-30T07:20:00"/>
    <d v="1899-12-30T03:40:00"/>
    <m/>
    <n v="0"/>
    <n v="0"/>
    <d v="1899-12-30T01:42:56"/>
    <d v="1899-12-30T02:35:20"/>
    <d v="1899-12-30T00:51:28"/>
    <d v="1899-12-30T01:17:40"/>
    <n v="445"/>
    <x v="7"/>
    <x v="9"/>
    <x v="59"/>
    <x v="32"/>
    <n v="5"/>
  </r>
  <r>
    <n v="959"/>
    <d v="2008-02-24T00:00:00"/>
    <d v="2008-02-24T00:00:00"/>
    <x v="2"/>
    <n v="2"/>
    <n v="0"/>
    <n v="18"/>
    <n v="15"/>
    <d v="1899-12-30T00:18:15"/>
    <d v="1899-12-30T00:09:07"/>
    <s v="R200801"/>
    <s v="Treadmill"/>
    <n v="6.5753424657534305"/>
    <n v="0"/>
    <s v="Inside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9"/>
    <x v="59"/>
    <x v="33"/>
    <n v="2"/>
  </r>
  <r>
    <n v="960"/>
    <d v="2008-02-25T00:00:00"/>
    <d v="2008-02-25T00:00:00"/>
    <x v="2"/>
    <n v="3.44"/>
    <n v="0"/>
    <n v="35"/>
    <n v="10"/>
    <d v="1899-12-30T00:35:10"/>
    <d v="1899-12-30T00:10:13"/>
    <s v="R200801"/>
    <s v="Plus Columbus"/>
    <n v="5.8691943127962141"/>
    <n v="0"/>
    <s v="cold"/>
    <m/>
    <d v="1899-12-30T04:27:50"/>
    <d v="1899-12-30T02:13:55"/>
    <m/>
    <n v="0"/>
    <n v="0"/>
    <d v="1899-12-30T04:27:50"/>
    <d v="1899-12-30T05:20:14"/>
    <d v="1899-12-30T02:13:55"/>
    <d v="1899-12-30T02:40:07"/>
    <n v="1719"/>
    <x v="7"/>
    <x v="9"/>
    <x v="59"/>
    <x v="33"/>
    <n v="0"/>
  </r>
  <r>
    <n v="961"/>
    <d v="2008-02-26T00:00:00"/>
    <d v="2008-02-26T00:00:00"/>
    <x v="2"/>
    <n v="3.38"/>
    <n v="0"/>
    <n v="34"/>
    <n v="56"/>
    <d v="1899-12-30T00:34:56"/>
    <d v="1899-12-30T00:10:20"/>
    <s v="R200801"/>
    <s v="Plus Columbus"/>
    <n v="5.8053435114503857"/>
    <n v="0"/>
    <s v="cold"/>
    <m/>
    <d v="1899-12-30T04:30:47"/>
    <d v="1899-12-30T02:15:24"/>
    <m/>
    <n v="0"/>
    <n v="0"/>
    <d v="1899-12-30T04:30:47"/>
    <d v="1899-12-30T05:23:11"/>
    <d v="1899-12-30T02:15:24"/>
    <d v="1899-12-30T02:41:36"/>
    <n v="1808"/>
    <x v="7"/>
    <x v="9"/>
    <x v="59"/>
    <x v="33"/>
    <n v="0"/>
  </r>
  <r>
    <n v="962"/>
    <d v="2008-02-26T00:00:00"/>
    <d v="2008-02-26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3"/>
    <n v="0"/>
  </r>
  <r>
    <n v="963"/>
    <d v="2008-02-27T00:00:00"/>
    <d v="2008-02-27T00:00:00"/>
    <x v="2"/>
    <n v="4.03"/>
    <n v="0"/>
    <n v="45"/>
    <n v="2"/>
    <d v="1899-12-30T00:45:02"/>
    <d v="1899-12-30T00:11:10"/>
    <s v="R200801"/>
    <s v="4 Mile-Work"/>
    <n v="5.3693560325684722"/>
    <n v="0"/>
    <s v="cold"/>
    <s v="Walked for a while"/>
    <d v="1899-12-30T04:52:46"/>
    <d v="1899-12-30T02:26:23"/>
    <m/>
    <n v="0"/>
    <n v="0"/>
    <d v="1899-12-30T04:52:46"/>
    <d v="1899-12-30T05:45:10"/>
    <d v="1899-12-30T02:26:23"/>
    <d v="1899-12-30T02:52:35"/>
    <n v="2355"/>
    <x v="7"/>
    <x v="9"/>
    <x v="59"/>
    <x v="33"/>
    <n v="0"/>
  </r>
  <r>
    <n v="964"/>
    <d v="2008-02-28T00:00:00"/>
    <d v="2008-02-28T00:00:00"/>
    <x v="2"/>
    <n v="2.8"/>
    <n v="0"/>
    <n v="30"/>
    <n v="0"/>
    <d v="1899-12-30T00:30:00"/>
    <d v="1899-12-30T00:10:43"/>
    <s v="R200801"/>
    <s v="Eliptical"/>
    <n v="5.6000000000000041"/>
    <n v="0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7"/>
    <x v="9"/>
    <x v="59"/>
    <x v="33"/>
    <n v="0"/>
  </r>
  <r>
    <n v="965"/>
    <d v="2008-02-28T00:00:00"/>
    <d v="2008-02-28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3"/>
    <n v="0"/>
  </r>
  <r>
    <n v="966"/>
    <d v="2008-02-29T00:00:00"/>
    <d v="2008-02-29T00:00:00"/>
    <x v="2"/>
    <n v="3.16"/>
    <n v="0"/>
    <n v="31"/>
    <n v="17"/>
    <d v="1899-12-30T00:31:17"/>
    <d v="1899-12-30T00:09:54"/>
    <s v="R200801"/>
    <s v="Plus Columbus"/>
    <n v="6.0607352157698502"/>
    <n v="0"/>
    <s v="Freezing"/>
    <m/>
    <d v="1899-12-30T04:19:22"/>
    <d v="1899-12-30T02:09:41"/>
    <m/>
    <n v="0"/>
    <n v="0"/>
    <d v="1899-12-30T04:19:22"/>
    <d v="1899-12-30T05:11:46"/>
    <d v="1899-12-30T02:09:41"/>
    <d v="1899-12-30T02:35:53"/>
    <n v="1446"/>
    <x v="7"/>
    <x v="9"/>
    <x v="59"/>
    <x v="33"/>
    <n v="0"/>
  </r>
  <r>
    <n v="967"/>
    <d v="2008-03-02T00:00:00"/>
    <d v="2008-03-02T00:00:00"/>
    <x v="1"/>
    <n v="3.75"/>
    <n v="0"/>
    <n v="15"/>
    <n v="0"/>
    <d v="1899-12-30T00:15:00"/>
    <d v="1899-12-30T00:04:00"/>
    <s v="Trainer"/>
    <s v="Life Cycl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7"/>
    <x v="10"/>
    <x v="60"/>
    <x v="34"/>
    <n v="1"/>
  </r>
  <r>
    <n v="968"/>
    <d v="2008-03-03T00:00:00"/>
    <d v="2008-03-03T00:00:00"/>
    <x v="2"/>
    <n v="3.3"/>
    <n v="0"/>
    <n v="33"/>
    <n v="49"/>
    <d v="1899-12-30T00:33:49"/>
    <d v="1899-12-30T00:10:15"/>
    <s v="R200801"/>
    <s v="Plus Columbus"/>
    <n v="5.8551010349926109"/>
    <n v="0"/>
    <s v="Cool"/>
    <m/>
    <d v="1899-12-30T04:28:29"/>
    <d v="1899-12-30T02:14:15"/>
    <m/>
    <n v="0"/>
    <n v="0"/>
    <d v="1899-12-30T04:28:29"/>
    <d v="1899-12-30T05:20:53"/>
    <d v="1899-12-30T02:14:15"/>
    <d v="1899-12-30T02:40:27"/>
    <n v="1738"/>
    <x v="7"/>
    <x v="10"/>
    <x v="60"/>
    <x v="34"/>
    <n v="0"/>
  </r>
  <r>
    <n v="969"/>
    <d v="2008-03-04T00:00:00"/>
    <d v="2008-03-04T00:00:00"/>
    <x v="2"/>
    <n v="4"/>
    <n v="0"/>
    <n v="39"/>
    <n v="12"/>
    <d v="1899-12-30T00:39:12"/>
    <d v="1899-12-30T00:09:48"/>
    <s v="R200801"/>
    <s v="4 Mile-Work"/>
    <n v="6.12244897959184"/>
    <n v="0"/>
    <s v="Nice!"/>
    <m/>
    <d v="1899-12-30T04:16:46"/>
    <d v="1899-12-30T02:08:23"/>
    <m/>
    <n v="0"/>
    <n v="0"/>
    <d v="1899-12-30T04:16:46"/>
    <d v="1899-12-30T05:09:10"/>
    <d v="1899-12-30T02:08:23"/>
    <d v="1899-12-30T02:34:35"/>
    <n v="1345"/>
    <x v="7"/>
    <x v="10"/>
    <x v="60"/>
    <x v="34"/>
    <n v="0"/>
  </r>
  <r>
    <n v="970"/>
    <d v="2008-03-06T00:00:00"/>
    <d v="2008-03-06T00:00:00"/>
    <x v="2"/>
    <n v="5"/>
    <n v="0"/>
    <n v="47"/>
    <n v="13"/>
    <d v="1899-12-30T00:47:13"/>
    <d v="1899-12-30T00:09:27"/>
    <s v="R200801"/>
    <s v="Second Beach"/>
    <n v="6.3536886692552104"/>
    <n v="0"/>
    <s v="Cool"/>
    <s v="Ipod says - 4.88 miles"/>
    <d v="1899-12-30T04:07:25"/>
    <d v="1899-12-30T02:03:42"/>
    <m/>
    <n v="0"/>
    <n v="0"/>
    <d v="1899-12-30T04:07:25"/>
    <d v="1899-12-30T04:59:49"/>
    <d v="1899-12-30T02:03:42"/>
    <d v="1899-12-30T02:29:54"/>
    <n v="1087"/>
    <x v="7"/>
    <x v="10"/>
    <x v="60"/>
    <x v="34"/>
    <n v="1"/>
  </r>
  <r>
    <n v="971"/>
    <d v="2008-03-07T00:00:00"/>
    <d v="2008-03-07T00:00:00"/>
    <x v="2"/>
    <n v="4"/>
    <n v="0"/>
    <n v="38"/>
    <n v="43"/>
    <d v="1899-12-30T00:38:43"/>
    <d v="1899-12-30T00:09:41"/>
    <s v="R200801"/>
    <s v="4 Mile-Work"/>
    <n v="6.1988807576409855"/>
    <n v="0"/>
    <s v="cold"/>
    <m/>
    <d v="1899-12-30T04:13:36"/>
    <d v="1899-12-30T02:06:48"/>
    <m/>
    <n v="0"/>
    <n v="0"/>
    <d v="1899-12-30T04:13:36"/>
    <d v="1899-12-30T05:06:00"/>
    <d v="1899-12-30T02:06:48"/>
    <d v="1899-12-30T02:33:00"/>
    <n v="1247"/>
    <x v="7"/>
    <x v="10"/>
    <x v="60"/>
    <x v="34"/>
    <n v="0"/>
  </r>
  <r>
    <n v="972"/>
    <d v="2008-03-13T00:00:00"/>
    <d v="2008-03-13T00:00:00"/>
    <x v="2"/>
    <n v="3.5"/>
    <n v="0"/>
    <n v="34"/>
    <n v="0"/>
    <d v="1899-12-30T00:34:00"/>
    <d v="1899-12-30T00:09:43"/>
    <s v="R200801"/>
    <s v="PT Barnum Out and Back"/>
    <n v="6.1764705882352997"/>
    <n v="0"/>
    <s v="Cold &amp; Windy"/>
    <m/>
    <d v="1899-12-30T04:14:31"/>
    <d v="1899-12-30T02:07:15"/>
    <m/>
    <n v="0"/>
    <n v="0"/>
    <d v="1899-12-30T04:14:31"/>
    <d v="1899-12-30T05:06:55"/>
    <d v="1899-12-30T02:07:15"/>
    <d v="1899-12-30T02:33:27"/>
    <n v="1280"/>
    <x v="7"/>
    <x v="10"/>
    <x v="60"/>
    <x v="35"/>
    <n v="5"/>
  </r>
  <r>
    <n v="973"/>
    <d v="2008-03-14T00:00:00"/>
    <d v="2008-03-14T00:00:00"/>
    <x v="2"/>
    <n v="4"/>
    <n v="0"/>
    <n v="39"/>
    <n v="40"/>
    <d v="1899-12-30T00:39:40"/>
    <d v="1899-12-30T00:09:55"/>
    <s v="R200801"/>
    <s v="4 Mile-Work"/>
    <n v="6.050420168067232"/>
    <n v="0"/>
    <s v="Cold &amp; Windy"/>
    <m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10"/>
    <x v="60"/>
    <x v="35"/>
    <n v="0"/>
  </r>
  <r>
    <n v="974"/>
    <d v="2008-03-17T00:00:00"/>
    <d v="2008-03-17T00:00:00"/>
    <x v="2"/>
    <n v="3.57"/>
    <n v="0"/>
    <n v="35"/>
    <n v="40"/>
    <d v="1899-12-30T00:35:40"/>
    <d v="1899-12-30T00:09:59"/>
    <s v="R200801"/>
    <s v="Plus PT Barnum"/>
    <n v="6.0056074766355181"/>
    <n v="0"/>
    <s v="Cold &amp; Windy"/>
    <m/>
    <d v="1899-12-30T04:21:45"/>
    <d v="1899-12-30T02:10:53"/>
    <m/>
    <n v="0"/>
    <n v="0"/>
    <d v="1899-12-30T04:21:45"/>
    <d v="1899-12-30T05:14:09"/>
    <d v="1899-12-30T02:10:53"/>
    <d v="1899-12-30T02:37:05"/>
    <n v="1513"/>
    <x v="7"/>
    <x v="10"/>
    <x v="60"/>
    <x v="36"/>
    <n v="2"/>
  </r>
  <r>
    <n v="975"/>
    <d v="2008-03-18T00:00:00"/>
    <d v="2008-03-18T00:00:00"/>
    <x v="2"/>
    <n v="4.01"/>
    <n v="0"/>
    <n v="40"/>
    <n v="39"/>
    <d v="1899-12-30T00:40:39"/>
    <d v="1899-12-30T00:10:08"/>
    <s v="R200801"/>
    <s v="4 Mile-Work"/>
    <n v="5.9188191881918861"/>
    <n v="0"/>
    <s v="cold"/>
    <m/>
    <d v="1899-12-30T04:25:36"/>
    <d v="1899-12-30T02:12:48"/>
    <m/>
    <n v="0"/>
    <n v="0"/>
    <d v="1899-12-30T04:25:36"/>
    <d v="1899-12-30T05:18:00"/>
    <d v="1899-12-30T02:12:48"/>
    <d v="1899-12-30T02:39:00"/>
    <n v="1646"/>
    <x v="7"/>
    <x v="10"/>
    <x v="60"/>
    <x v="36"/>
    <n v="0"/>
  </r>
  <r>
    <n v="976"/>
    <d v="2008-03-20T00:00:00"/>
    <d v="2008-03-20T00:00:00"/>
    <x v="2"/>
    <n v="3.5"/>
    <n v="0"/>
    <n v="34"/>
    <n v="50"/>
    <d v="1899-12-30T00:34:50"/>
    <d v="1899-12-30T00:09:57"/>
    <s v="R200704"/>
    <s v="PT Barnum Out and Back"/>
    <n v="6.0287081339712962"/>
    <n v="0"/>
    <s v="Cold &amp; Windy"/>
    <m/>
    <d v="1899-12-30T04:20:45"/>
    <d v="1899-12-30T02:10:23"/>
    <m/>
    <n v="0"/>
    <n v="0"/>
    <d v="1899-12-30T04:20:45"/>
    <d v="1899-12-30T05:13:09"/>
    <d v="1899-12-30T02:10:23"/>
    <d v="1899-12-30T02:36:35"/>
    <n v="1480"/>
    <x v="7"/>
    <x v="10"/>
    <x v="60"/>
    <x v="36"/>
    <n v="1"/>
  </r>
  <r>
    <n v="977"/>
    <d v="2008-03-21T00:00:00"/>
    <d v="2008-03-21T00:00:00"/>
    <x v="2"/>
    <n v="6.5"/>
    <n v="1"/>
    <n v="4"/>
    <n v="55"/>
    <d v="1899-12-30T01:04:55"/>
    <d v="1899-12-30T00:09:59"/>
    <s v="R200704"/>
    <s v="Point"/>
    <n v="6.0077021822849863"/>
    <n v="162"/>
    <s v="Windy!!!"/>
    <m/>
    <d v="1899-12-30T04:21:40"/>
    <d v="1899-12-30T02:10:50"/>
    <m/>
    <n v="0"/>
    <n v="0"/>
    <d v="1899-12-30T04:21:40"/>
    <d v="1899-12-30T05:14:04"/>
    <d v="1899-12-30T02:10:50"/>
    <d v="1899-12-30T02:37:02"/>
    <n v="1511"/>
    <x v="7"/>
    <x v="10"/>
    <x v="60"/>
    <x v="36"/>
    <n v="0"/>
  </r>
  <r>
    <n v="978"/>
    <d v="2008-03-24T00:00:00"/>
    <d v="2008-03-24T00:00:00"/>
    <x v="2"/>
    <n v="3.52"/>
    <n v="0"/>
    <n v="36"/>
    <n v="40"/>
    <d v="1899-12-30T00:36:40"/>
    <d v="1899-12-30T00:10:25"/>
    <s v="R200704"/>
    <s v="PT Barnum Out and Back"/>
    <n v="5.7600000000000051"/>
    <n v="0"/>
    <s v="Cool"/>
    <m/>
    <d v="1899-12-30T04:32:55"/>
    <d v="1899-12-30T02:16:27"/>
    <m/>
    <n v="0"/>
    <n v="0"/>
    <d v="1899-12-30T04:32:55"/>
    <d v="1899-12-30T05:25:19"/>
    <d v="1899-12-30T02:16:27"/>
    <d v="1899-12-30T02:42:40"/>
    <n v="1879"/>
    <x v="7"/>
    <x v="10"/>
    <x v="60"/>
    <x v="37"/>
    <n v="2"/>
  </r>
  <r>
    <n v="979"/>
    <d v="2008-03-25T00:00:00"/>
    <d v="2008-03-25T00:00:00"/>
    <x v="2"/>
    <n v="4"/>
    <n v="0"/>
    <n v="39"/>
    <n v="17"/>
    <d v="1899-12-30T00:39:17"/>
    <d v="1899-12-30T00:09:49"/>
    <s v="R200704"/>
    <s v="4 Mile-Work"/>
    <n v="6.109461179465427"/>
    <n v="0"/>
    <s v="Cold &amp; Windy"/>
    <m/>
    <d v="1899-12-30T04:17:18"/>
    <d v="1899-12-30T02:08:39"/>
    <m/>
    <n v="0"/>
    <n v="0"/>
    <d v="1899-12-30T04:17:18"/>
    <d v="1899-12-30T05:09:42"/>
    <d v="1899-12-30T02:08:39"/>
    <d v="1899-12-30T02:34:51"/>
    <n v="1367"/>
    <x v="7"/>
    <x v="10"/>
    <x v="60"/>
    <x v="37"/>
    <n v="0"/>
  </r>
  <r>
    <n v="980"/>
    <d v="2008-03-26T00:00:00"/>
    <d v="2008-03-26T00:00:00"/>
    <x v="2"/>
    <n v="5"/>
    <n v="0"/>
    <n v="51"/>
    <n v="26"/>
    <d v="1899-12-30T00:51:26"/>
    <d v="1899-12-30T00:10:17"/>
    <s v="R200704"/>
    <s v="Second Beach"/>
    <n v="5.8327932598833483"/>
    <n v="0"/>
    <s v="Cool"/>
    <m/>
    <d v="1899-12-30T04:29:31"/>
    <d v="1899-12-30T02:14:45"/>
    <m/>
    <n v="0"/>
    <n v="0"/>
    <d v="1899-12-30T04:29:31"/>
    <d v="1899-12-30T05:21:55"/>
    <d v="1899-12-30T02:14:45"/>
    <d v="1899-12-30T02:40:57"/>
    <n v="1772"/>
    <x v="7"/>
    <x v="10"/>
    <x v="60"/>
    <x v="37"/>
    <n v="0"/>
  </r>
  <r>
    <n v="981"/>
    <d v="2008-03-27T00:00:00"/>
    <d v="2008-03-27T00:00:00"/>
    <x v="2"/>
    <n v="3.5"/>
    <n v="0"/>
    <n v="35"/>
    <n v="1"/>
    <d v="1899-12-30T00:35:01"/>
    <d v="1899-12-30T00:10:00"/>
    <s v="R200704"/>
    <s v="PT Barnum Out and Back"/>
    <n v="5.9971442170395095"/>
    <n v="0"/>
    <s v="Cool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0"/>
    <x v="60"/>
    <x v="37"/>
    <n v="0"/>
  </r>
  <r>
    <n v="982"/>
    <d v="2008-03-29T00:00:00"/>
    <d v="2008-03-29T00:00:00"/>
    <x v="2"/>
    <n v="5.04"/>
    <n v="0"/>
    <n v="46"/>
    <n v="47"/>
    <d v="1899-12-30T00:46:47"/>
    <d v="1899-12-30T00:09:17"/>
    <s v="R200704"/>
    <s v="Bristol Shamrock"/>
    <n v="6.463840399002498"/>
    <n v="0"/>
    <s v="Cold &amp; Windy"/>
    <m/>
    <d v="1899-12-30T04:03:12"/>
    <d v="1899-12-30T02:01:36"/>
    <m/>
    <n v="0"/>
    <n v="0"/>
    <d v="1899-12-30T04:03:12"/>
    <d v="1899-12-30T04:55:36"/>
    <d v="1899-12-30T02:01:36"/>
    <d v="1899-12-30T02:27:48"/>
    <n v="1007"/>
    <x v="7"/>
    <x v="10"/>
    <x v="60"/>
    <x v="37"/>
    <n v="1"/>
  </r>
  <r>
    <n v="983"/>
    <d v="2008-03-31T00:00:00"/>
    <d v="2008-03-31T00:00:00"/>
    <x v="2"/>
    <n v="2"/>
    <n v="0"/>
    <n v="22"/>
    <n v="0"/>
    <d v="1899-12-30T00:22:00"/>
    <d v="1899-12-30T00:11:00"/>
    <s v="R200704"/>
    <s v="Eliptica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7"/>
    <x v="10"/>
    <x v="60"/>
    <x v="38"/>
    <n v="1"/>
  </r>
  <r>
    <n v="984"/>
    <d v="2008-04-03T00:00:00"/>
    <d v="2008-04-03T00:00:00"/>
    <x v="2"/>
    <n v="3"/>
    <n v="0"/>
    <n v="30"/>
    <n v="6"/>
    <d v="1899-12-30T00:30:06"/>
    <d v="1899-12-30T00:10:02"/>
    <s v="R200704"/>
    <s v="Columbus Statue"/>
    <n v="5.9800664451827279"/>
    <n v="0"/>
    <s v="Cool"/>
    <m/>
    <d v="1899-12-30T04:22:52"/>
    <d v="1899-12-30T02:11:26"/>
    <m/>
    <n v="0"/>
    <n v="0"/>
    <d v="1899-12-30T04:22:52"/>
    <d v="1899-12-30T05:15:16"/>
    <d v="1899-12-30T02:11:26"/>
    <d v="1899-12-30T02:37:38"/>
    <n v="1576"/>
    <x v="7"/>
    <x v="1"/>
    <x v="61"/>
    <x v="38"/>
    <n v="2"/>
  </r>
  <r>
    <n v="985"/>
    <d v="2008-04-04T00:00:00"/>
    <d v="2008-04-04T00:00:00"/>
    <x v="0"/>
    <n v="0.65"/>
    <n v="0"/>
    <n v="26"/>
    <n v="58"/>
    <d v="1899-12-30T00:26:58"/>
    <d v="1899-12-30T00:41:29"/>
    <s v="UB"/>
    <s v="21 Laps"/>
    <n v="1.4462299134734251"/>
    <n v="0"/>
    <m/>
    <s v="Avg Lap 1.170"/>
    <d v="1899-12-30T01:39:34"/>
    <d v="1899-12-30T00:49:47"/>
    <m/>
    <n v="0"/>
    <n v="0"/>
    <d v="1899-12-30T18:06:58"/>
    <d v="1899-12-30T18:59:22"/>
    <d v="1899-12-30T09:03:29"/>
    <d v="1899-12-30T09:29:41"/>
    <n v="3466"/>
    <x v="7"/>
    <x v="1"/>
    <x v="61"/>
    <x v="38"/>
    <n v="0"/>
  </r>
  <r>
    <n v="986"/>
    <d v="2008-04-07T00:00:00"/>
    <d v="2008-04-07T00:00:00"/>
    <x v="2"/>
    <n v="3.5"/>
    <n v="0"/>
    <n v="34"/>
    <n v="30"/>
    <d v="1899-12-30T00:34:30"/>
    <d v="1899-12-30T00:09:51"/>
    <s v="R200704"/>
    <s v="PT Barnum Out and Back"/>
    <n v="6.0869565217391362"/>
    <n v="0"/>
    <s v="cold"/>
    <m/>
    <d v="1899-12-30T04:18:15"/>
    <d v="1899-12-30T02:09:08"/>
    <m/>
    <n v="0"/>
    <n v="0"/>
    <d v="1899-12-30T04:18:15"/>
    <d v="1899-12-30T05:10:39"/>
    <d v="1899-12-30T02:09:08"/>
    <d v="1899-12-30T02:35:20"/>
    <n v="1407"/>
    <x v="7"/>
    <x v="1"/>
    <x v="61"/>
    <x v="1"/>
    <n v="2"/>
  </r>
  <r>
    <n v="987"/>
    <d v="2008-04-08T00:00:00"/>
    <d v="2008-04-08T00:00:00"/>
    <x v="2"/>
    <n v="4"/>
    <n v="0"/>
    <n v="40"/>
    <n v="19"/>
    <d v="1899-12-30T00:40:19"/>
    <d v="1899-12-30T00:10:05"/>
    <s v="R200704"/>
    <s v="4 Mile-Work"/>
    <n v="5.952873088052919"/>
    <n v="0"/>
    <s v="cold"/>
    <m/>
    <d v="1899-12-30T04:24:04"/>
    <d v="1899-12-30T02:12:02"/>
    <m/>
    <n v="0"/>
    <n v="0"/>
    <d v="1899-12-30T04:24:04"/>
    <d v="1899-12-30T05:16:28"/>
    <d v="1899-12-30T02:12:02"/>
    <d v="1899-12-30T02:38:14"/>
    <n v="1609"/>
    <x v="7"/>
    <x v="1"/>
    <x v="61"/>
    <x v="1"/>
    <n v="0"/>
  </r>
  <r>
    <n v="988"/>
    <d v="2008-04-09T00:00:00"/>
    <d v="2008-04-09T00:00:00"/>
    <x v="2"/>
    <n v="3.5"/>
    <n v="0"/>
    <n v="34"/>
    <n v="17"/>
    <d v="1899-12-30T00:34:17"/>
    <d v="1899-12-30T00:09:48"/>
    <s v="R200704"/>
    <s v="PT Barnum Out and Back"/>
    <n v="6.1254253767622808"/>
    <n v="0"/>
    <s v="Cool"/>
    <m/>
    <d v="1899-12-30T04:16:38"/>
    <d v="1899-12-30T02:08:19"/>
    <m/>
    <n v="0"/>
    <n v="0"/>
    <d v="1899-12-30T04:16:38"/>
    <d v="1899-12-30T05:09:02"/>
    <d v="1899-12-30T02:08:19"/>
    <d v="1899-12-30T02:34:31"/>
    <n v="1342"/>
    <x v="7"/>
    <x v="1"/>
    <x v="61"/>
    <x v="1"/>
    <n v="0"/>
  </r>
  <r>
    <n v="989"/>
    <d v="2008-04-10T00:00:00"/>
    <d v="2008-04-10T00:00:00"/>
    <x v="2"/>
    <n v="4"/>
    <n v="0"/>
    <n v="40"/>
    <n v="20"/>
    <d v="1899-12-30T00:40:20"/>
    <d v="1899-12-30T00:10:05"/>
    <s v="R200704"/>
    <s v="4 Mile-Work"/>
    <n v="5.9504132231405"/>
    <n v="0"/>
    <s v="Nice!"/>
    <m/>
    <d v="1899-12-30T04:24:11"/>
    <d v="1899-12-30T02:12:05"/>
    <m/>
    <n v="0"/>
    <n v="0"/>
    <d v="1899-12-30T04:24:11"/>
    <d v="1899-12-30T05:16:35"/>
    <d v="1899-12-30T02:12:05"/>
    <d v="1899-12-30T02:38:18"/>
    <n v="1610"/>
    <x v="7"/>
    <x v="1"/>
    <x v="61"/>
    <x v="1"/>
    <n v="0"/>
  </r>
  <r>
    <n v="990"/>
    <d v="2008-04-11T00:00:00"/>
    <d v="2008-04-11T00:00:00"/>
    <x v="0"/>
    <n v="0.6"/>
    <n v="0"/>
    <n v="23"/>
    <n v="19"/>
    <d v="1899-12-30T00:23:19"/>
    <d v="1899-12-30T00:38:52"/>
    <s v="UB"/>
    <s v="19 Laps"/>
    <n v="1.5439599714081498"/>
    <n v="0"/>
    <m/>
    <s v="Avg Lap 1.15"/>
    <d v="1899-12-30T01:33:16"/>
    <d v="1899-12-30T00:46:38"/>
    <m/>
    <n v="0"/>
    <n v="0"/>
    <d v="1899-12-30T16:58:10"/>
    <d v="1899-12-30T17:50:34"/>
    <d v="1899-12-30T08:29:05"/>
    <d v="1899-12-30T08:55:17"/>
    <n v="3390"/>
    <x v="7"/>
    <x v="1"/>
    <x v="61"/>
    <x v="1"/>
    <n v="0"/>
  </r>
  <r>
    <n v="991"/>
    <d v="2008-04-13T00:00:00"/>
    <d v="2008-04-13T00:00:00"/>
    <x v="2"/>
    <n v="7"/>
    <n v="1"/>
    <n v="12"/>
    <n v="25"/>
    <d v="1899-12-30T01:12:25"/>
    <d v="1899-12-30T00:10:21"/>
    <s v="R200704"/>
    <s v="Home -&gt; Griskus Sprint &amp; Back"/>
    <n v="5.7997698504027673"/>
    <n v="0"/>
    <s v="Cool"/>
    <s v="Splits: 9.55.40 + 9.49.49 + 9.50.85 + 10.39.00 + 11.18.75 + 10.51.53 + 10.00.16"/>
    <d v="1899-12-30T04:31:03"/>
    <d v="1899-12-30T02:15:31"/>
    <m/>
    <n v="0"/>
    <n v="0"/>
    <d v="1899-12-30T04:31:03"/>
    <d v="1899-12-30T05:23:27"/>
    <d v="1899-12-30T02:15:31"/>
    <d v="1899-12-30T02:41:43"/>
    <n v="1820"/>
    <x v="7"/>
    <x v="1"/>
    <x v="61"/>
    <x v="2"/>
    <n v="1"/>
  </r>
  <r>
    <n v="992"/>
    <d v="2008-04-14T00:00:00"/>
    <d v="2008-04-14T00:00:00"/>
    <x v="2"/>
    <n v="3.5"/>
    <n v="0"/>
    <n v="35"/>
    <n v="1"/>
    <d v="1899-12-30T00:35:01"/>
    <d v="1899-12-30T00:10:00"/>
    <s v="R200704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"/>
    <x v="61"/>
    <x v="2"/>
    <n v="0"/>
  </r>
  <r>
    <n v="993"/>
    <d v="2008-04-15T00:00:00"/>
    <d v="2008-04-15T00:00:00"/>
    <x v="2"/>
    <n v="3"/>
    <n v="0"/>
    <n v="29"/>
    <n v="35"/>
    <d v="1899-12-30T00:29:35"/>
    <d v="1899-12-30T00:09:52"/>
    <s v="R200704"/>
    <s v="Columbus Statue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1"/>
    <x v="61"/>
    <x v="2"/>
    <n v="0"/>
  </r>
  <r>
    <n v="994"/>
    <d v="2008-04-17T00:00:00"/>
    <d v="2008-04-17T00:00:00"/>
    <x v="2"/>
    <n v="4"/>
    <n v="0"/>
    <n v="39"/>
    <n v="3"/>
    <d v="1899-12-30T00:39:03"/>
    <d v="1899-12-30T00:09:46"/>
    <s v="R200802"/>
    <s v="4 Mile-Work"/>
    <n v="6.1459667093469967"/>
    <n v="0"/>
    <s v="Nice!"/>
    <m/>
    <d v="1899-12-30T04:15:47"/>
    <d v="1899-12-30T02:07:53"/>
    <m/>
    <n v="0"/>
    <n v="0"/>
    <d v="1899-12-30T04:15:47"/>
    <d v="1899-12-30T05:08:11"/>
    <d v="1899-12-30T02:07:53"/>
    <d v="1899-12-30T02:34:05"/>
    <n v="1319"/>
    <x v="7"/>
    <x v="1"/>
    <x v="61"/>
    <x v="2"/>
    <n v="1"/>
  </r>
  <r>
    <n v="995"/>
    <d v="2008-04-18T00:00:00"/>
    <d v="2008-04-18T00:00:00"/>
    <x v="2"/>
    <n v="6"/>
    <n v="1"/>
    <n v="1"/>
    <n v="10"/>
    <d v="1899-12-30T01:01:10"/>
    <d v="1899-12-30T00:10:12"/>
    <s v="R200802"/>
    <s v="Bath House"/>
    <n v="5.8855585831062722"/>
    <n v="0"/>
    <s v="Nice!"/>
    <m/>
    <d v="1899-12-30T04:27:06"/>
    <d v="1899-12-30T02:13:33"/>
    <m/>
    <n v="0"/>
    <n v="0"/>
    <d v="1899-12-30T04:27:06"/>
    <d v="1899-12-30T05:19:30"/>
    <d v="1899-12-30T02:13:33"/>
    <d v="1899-12-30T02:39:45"/>
    <n v="1691"/>
    <x v="7"/>
    <x v="1"/>
    <x v="61"/>
    <x v="2"/>
    <n v="0"/>
  </r>
  <r>
    <n v="996"/>
    <d v="2008-04-20T00:00:00"/>
    <d v="2008-04-20T00:00:00"/>
    <x v="2"/>
    <n v="7.5"/>
    <n v="1"/>
    <n v="13"/>
    <n v="18"/>
    <d v="1899-12-30T01:13:18"/>
    <d v="1899-12-30T00:09:46"/>
    <s v="R200802"/>
    <s v="Quassy Loop"/>
    <n v="6.1391541609822697"/>
    <n v="0"/>
    <s v="Cool"/>
    <s v="Splits: 9.56 + 9.26 + 9.33 + 10.19 + 9.50 + 11.34 + 10.09  "/>
    <d v="1899-12-30T04:16:04"/>
    <d v="1899-12-30T02:08:02"/>
    <m/>
    <n v="0"/>
    <n v="0"/>
    <d v="1899-12-30T04:16:04"/>
    <d v="1899-12-30T05:08:28"/>
    <d v="1899-12-30T02:08:02"/>
    <d v="1899-12-30T02:34:14"/>
    <n v="1329"/>
    <x v="7"/>
    <x v="1"/>
    <x v="61"/>
    <x v="3"/>
    <n v="1"/>
  </r>
  <r>
    <n v="997"/>
    <d v="2008-04-21T00:00:00"/>
    <d v="2008-04-21T00:00:00"/>
    <x v="2"/>
    <n v="3.5"/>
    <n v="0"/>
    <n v="36"/>
    <n v="15"/>
    <d v="1899-12-30T00:36:15"/>
    <d v="1899-12-30T00:10:21"/>
    <s v="R200802"/>
    <s v="PT Barnum Out and Back"/>
    <n v="5.7931034482758665"/>
    <n v="0"/>
    <s v="Nice!"/>
    <m/>
    <d v="1899-12-30T04:31:21"/>
    <d v="1899-12-30T02:15:41"/>
    <m/>
    <n v="0"/>
    <n v="0"/>
    <d v="1899-12-30T04:31:21"/>
    <d v="1899-12-30T05:23:45"/>
    <d v="1899-12-30T02:15:41"/>
    <d v="1899-12-30T02:41:53"/>
    <n v="1832"/>
    <x v="7"/>
    <x v="1"/>
    <x v="61"/>
    <x v="3"/>
    <n v="0"/>
  </r>
  <r>
    <n v="998"/>
    <d v="2008-04-22T00:00:00"/>
    <d v="2008-04-22T00:00:00"/>
    <x v="2"/>
    <n v="4.4000000000000004"/>
    <n v="0"/>
    <n v="41"/>
    <n v="26"/>
    <d v="1899-12-30T00:41:26"/>
    <d v="1899-12-30T00:09:25"/>
    <s v="R200802"/>
    <s v="Beach Loop"/>
    <n v="6.371681415929209"/>
    <n v="0"/>
    <s v="Cool"/>
    <s v="Ran with Mike"/>
    <d v="1899-12-30T04:06:43"/>
    <d v="1899-12-30T02:03:21"/>
    <m/>
    <n v="0"/>
    <n v="0"/>
    <d v="1899-12-30T04:06:43"/>
    <d v="1899-12-30T04:59:07"/>
    <d v="1899-12-30T02:03:21"/>
    <d v="1899-12-30T02:29:34"/>
    <n v="1075"/>
    <x v="7"/>
    <x v="1"/>
    <x v="61"/>
    <x v="3"/>
    <n v="0"/>
  </r>
  <r>
    <n v="999"/>
    <d v="2008-04-23T00:00:00"/>
    <d v="2008-04-23T00:00:00"/>
    <x v="1"/>
    <n v="9.5"/>
    <n v="0"/>
    <n v="44"/>
    <n v="5"/>
    <d v="1899-12-30T00:44:05"/>
    <d v="1899-12-30T00:04:38"/>
    <s v="Si"/>
    <s v="Random Around Work"/>
    <n v="12.930056710775055"/>
    <n v="0"/>
    <s v="Nice!"/>
    <m/>
    <d v="1899-12-30T08:39:43"/>
    <d v="1899-12-30T04:19:52"/>
    <m/>
    <n v="0"/>
    <n v="0"/>
    <d v="1899-12-30T02:01:35"/>
    <d v="1899-12-30T02:53:59"/>
    <d v="1899-12-30T01:00:47"/>
    <d v="1899-12-30T01:26:59"/>
    <n v="691"/>
    <x v="7"/>
    <x v="1"/>
    <x v="61"/>
    <x v="3"/>
    <n v="0"/>
  </r>
  <r>
    <n v="1000"/>
    <d v="2008-04-24T00:00:00"/>
    <d v="2008-04-24T00:00:00"/>
    <x v="2"/>
    <n v="3.1"/>
    <n v="0"/>
    <n v="29"/>
    <n v="3"/>
    <d v="1899-12-30T00:29:03"/>
    <d v="1899-12-30T00:09:22"/>
    <s v="R200802"/>
    <s v="Plus Columbus"/>
    <n v="6.4027538726333963"/>
    <n v="0"/>
    <s v="Nice!"/>
    <m/>
    <d v="1899-12-30T04:05:31"/>
    <d v="1899-12-30T02:02:46"/>
    <m/>
    <n v="0"/>
    <n v="0"/>
    <d v="1899-12-30T04:05:31"/>
    <d v="1899-12-30T04:57:55"/>
    <d v="1899-12-30T02:02:46"/>
    <d v="1899-12-30T02:28:58"/>
    <n v="1049"/>
    <x v="7"/>
    <x v="1"/>
    <x v="61"/>
    <x v="3"/>
    <n v="0"/>
  </r>
  <r>
    <n v="1001"/>
    <d v="2008-04-25T00:00:00"/>
    <d v="2008-04-25T00:00:00"/>
    <x v="2"/>
    <n v="3.5"/>
    <n v="0"/>
    <n v="36"/>
    <n v="12"/>
    <d v="1899-12-30T00:36:12"/>
    <d v="1899-12-30T00:10:21"/>
    <s v="R200802"/>
    <s v="PT Barnum Out and Back"/>
    <n v="5.8011049723756942"/>
    <n v="0"/>
    <s v="Nice!"/>
    <m/>
    <d v="1899-12-30T04:30:59"/>
    <d v="1899-12-30T02:15:29"/>
    <m/>
    <n v="0"/>
    <n v="0"/>
    <d v="1899-12-30T04:30:59"/>
    <d v="1899-12-30T05:23:23"/>
    <d v="1899-12-30T02:15:29"/>
    <d v="1899-12-30T02:41:41"/>
    <n v="1815"/>
    <x v="7"/>
    <x v="1"/>
    <x v="61"/>
    <x v="3"/>
    <n v="0"/>
  </r>
  <r>
    <n v="1002"/>
    <d v="2008-04-27T00:00:00"/>
    <d v="2008-04-27T00:00:00"/>
    <x v="2"/>
    <n v="8.4"/>
    <n v="1"/>
    <n v="22"/>
    <n v="40"/>
    <d v="1899-12-30T01:22:40"/>
    <d v="1899-12-30T00:09:50"/>
    <s v="R200802"/>
    <s v="Quassy Loop + Old Sherman "/>
    <n v="6.0967741935483923"/>
    <n v="0"/>
    <s v="Cool"/>
    <m/>
    <d v="1899-12-30T04:17:50"/>
    <d v="1899-12-30T02:08:55"/>
    <m/>
    <n v="0"/>
    <n v="0"/>
    <d v="1899-12-30T04:17:50"/>
    <d v="1899-12-30T05:10:15"/>
    <d v="1899-12-30T02:08:55"/>
    <d v="1899-12-30T02:35:07"/>
    <n v="1391"/>
    <x v="7"/>
    <x v="1"/>
    <x v="61"/>
    <x v="4"/>
    <n v="1"/>
  </r>
  <r>
    <n v="1003"/>
    <d v="2008-04-30T00:00:00"/>
    <d v="2008-04-30T00:00:00"/>
    <x v="2"/>
    <n v="4"/>
    <n v="0"/>
    <n v="39"/>
    <n v="15"/>
    <d v="1899-12-30T00:39:15"/>
    <d v="1899-12-30T00:09:49"/>
    <s v="R200802"/>
    <s v="4 Mile-Work"/>
    <n v="6.1146496815286673"/>
    <n v="0"/>
    <s v="Cool"/>
    <m/>
    <d v="1899-12-30T04:17:05"/>
    <d v="1899-12-30T02:08:33"/>
    <m/>
    <n v="0"/>
    <n v="0"/>
    <d v="1899-12-30T04:17:05"/>
    <d v="1899-12-30T05:09:29"/>
    <d v="1899-12-30T02:08:33"/>
    <d v="1899-12-30T02:34:45"/>
    <n v="1358"/>
    <x v="7"/>
    <x v="1"/>
    <x v="61"/>
    <x v="4"/>
    <n v="2"/>
  </r>
  <r>
    <n v="1004"/>
    <d v="2008-05-01T00:00:00"/>
    <d v="2008-05-01T00:00:00"/>
    <x v="2"/>
    <n v="5"/>
    <n v="0"/>
    <n v="45"/>
    <n v="26"/>
    <d v="1899-12-30T00:45:26"/>
    <d v="1899-12-30T00:09:05"/>
    <s v="R200802"/>
    <s v="Second Beach"/>
    <n v="6.6030814380044083"/>
    <n v="0"/>
    <s v="Cool"/>
    <m/>
    <d v="1899-12-30T03:58:04"/>
    <d v="1899-12-30T01:59:02"/>
    <m/>
    <n v="0"/>
    <n v="0"/>
    <d v="1899-12-30T03:58:04"/>
    <d v="1899-12-30T04:50:28"/>
    <d v="1899-12-30T01:59:02"/>
    <d v="1899-12-30T02:25:14"/>
    <n v="928"/>
    <x v="7"/>
    <x v="2"/>
    <x v="62"/>
    <x v="4"/>
    <n v="0"/>
  </r>
  <r>
    <n v="1005"/>
    <d v="2008-05-02T00:00:00"/>
    <d v="2008-05-02T00:00:00"/>
    <x v="0"/>
    <n v="0.62"/>
    <n v="0"/>
    <n v="24"/>
    <n v="30"/>
    <d v="1899-12-30T00:24:30"/>
    <d v="1899-12-30T00:39:31"/>
    <s v="UB"/>
    <s v="20 Laps"/>
    <n v="1.5183673469387768"/>
    <n v="0"/>
    <m/>
    <s v="Avg Lap 1.135"/>
    <d v="1899-12-30T01:34:50"/>
    <d v="1899-12-30T00:47:25"/>
    <m/>
    <n v="0"/>
    <n v="0"/>
    <d v="1899-12-30T17:15:19"/>
    <d v="1899-12-30T18:07:43"/>
    <d v="1899-12-30T08:37:40"/>
    <d v="1899-12-30T09:03:52"/>
    <n v="3410"/>
    <x v="7"/>
    <x v="2"/>
    <x v="62"/>
    <x v="4"/>
    <n v="0"/>
  </r>
  <r>
    <n v="1006"/>
    <d v="2008-05-04T00:00:00"/>
    <d v="2008-05-04T00:00:00"/>
    <x v="2"/>
    <n v="9.3000000000000007"/>
    <n v="1"/>
    <n v="32"/>
    <n v="3"/>
    <d v="1899-12-30T01:32:03"/>
    <d v="1899-12-30T00:09:54"/>
    <s v="R200802"/>
    <s v="Quassy Loop + Judd Hill Rd Loop"/>
    <n v="6.0619228680065236"/>
    <n v="0"/>
    <s v="Cool"/>
    <m/>
    <d v="1899-12-30T04:19:19"/>
    <d v="1899-12-30T02:09:40"/>
    <m/>
    <n v="0"/>
    <n v="0"/>
    <d v="1899-12-30T04:19:19"/>
    <d v="1899-12-30T05:11:43"/>
    <d v="1899-12-30T02:09:40"/>
    <d v="1899-12-30T02:35:52"/>
    <n v="1445"/>
    <x v="7"/>
    <x v="2"/>
    <x v="62"/>
    <x v="5"/>
    <n v="1"/>
  </r>
  <r>
    <n v="1007"/>
    <d v="2008-05-06T00:00:00"/>
    <d v="2008-05-06T00:00:00"/>
    <x v="2"/>
    <n v="5"/>
    <n v="0"/>
    <n v="50"/>
    <n v="30"/>
    <d v="1899-12-30T00:50:30"/>
    <d v="1899-12-30T00:10:06"/>
    <s v="R200802"/>
    <s v="Second Beach"/>
    <n v="5.940594059405945"/>
    <n v="0"/>
    <s v="Cool"/>
    <m/>
    <d v="1899-12-30T04:24:37"/>
    <d v="1899-12-30T02:12:19"/>
    <m/>
    <n v="0"/>
    <n v="0"/>
    <d v="1899-12-30T04:24:37"/>
    <d v="1899-12-30T05:17:01"/>
    <d v="1899-12-30T02:12:19"/>
    <d v="1899-12-30T02:38:31"/>
    <n v="1619"/>
    <x v="7"/>
    <x v="2"/>
    <x v="62"/>
    <x v="5"/>
    <n v="1"/>
  </r>
  <r>
    <n v="1008"/>
    <d v="2008-05-07T00:00:00"/>
    <d v="2008-05-07T00:00:00"/>
    <x v="2"/>
    <n v="4.4000000000000004"/>
    <n v="0"/>
    <n v="40"/>
    <n v="3"/>
    <d v="1899-12-30T00:40:03"/>
    <d v="1899-12-30T00:09:06"/>
    <s v="R200802"/>
    <s v="Beach Loop"/>
    <n v="6.5917602996254736"/>
    <n v="163"/>
    <s v="Nice!"/>
    <s v="Ran with Dave F.  Out: 19.0035 Back: 21.0347"/>
    <d v="1899-12-30T03:58:29"/>
    <d v="1899-12-30T01:59:14"/>
    <m/>
    <n v="0"/>
    <n v="0"/>
    <d v="1899-12-30T03:58:29"/>
    <d v="1899-12-30T04:50:53"/>
    <d v="1899-12-30T01:59:14"/>
    <d v="1899-12-30T02:25:26"/>
    <n v="934"/>
    <x v="7"/>
    <x v="2"/>
    <x v="62"/>
    <x v="5"/>
    <n v="0"/>
  </r>
  <r>
    <n v="1009"/>
    <d v="2008-05-08T00:00:00"/>
    <d v="2008-05-08T00:00:00"/>
    <x v="2"/>
    <n v="3"/>
    <n v="0"/>
    <n v="28"/>
    <n v="15"/>
    <d v="1899-12-30T00:28:15"/>
    <d v="1899-12-30T00:09:25"/>
    <s v="R200802"/>
    <s v="Columbus Statue"/>
    <n v="6.371681415929209"/>
    <n v="0"/>
    <s v="Drizzle"/>
    <m/>
    <d v="1899-12-30T04:06:43"/>
    <d v="1899-12-30T02:03:21"/>
    <m/>
    <n v="0"/>
    <n v="0"/>
    <d v="1899-12-30T04:06:43"/>
    <d v="1899-12-30T04:59:07"/>
    <d v="1899-12-30T02:03:21"/>
    <d v="1899-12-30T02:29:34"/>
    <n v="1076"/>
    <x v="7"/>
    <x v="2"/>
    <x v="62"/>
    <x v="5"/>
    <n v="0"/>
  </r>
  <r>
    <n v="1010"/>
    <d v="2008-05-12T00:00:00"/>
    <d v="2008-05-12T00:00:00"/>
    <x v="2"/>
    <n v="3.5"/>
    <n v="0"/>
    <n v="33"/>
    <n v="29"/>
    <d v="1899-12-30T00:33:29"/>
    <d v="1899-12-30T00:09:34"/>
    <s v="R200802"/>
    <s v="PT Barnum Out and Back"/>
    <n v="6.2717770034843259"/>
    <n v="0"/>
    <s v="Windy!!!"/>
    <m/>
    <d v="1899-12-30T04:10:39"/>
    <d v="1899-12-30T02:05:19"/>
    <m/>
    <n v="0"/>
    <n v="0"/>
    <d v="1899-12-30T04:10:39"/>
    <d v="1899-12-30T05:03:03"/>
    <d v="1899-12-30T02:05:19"/>
    <d v="1899-12-30T02:31:31"/>
    <n v="1174"/>
    <x v="7"/>
    <x v="2"/>
    <x v="62"/>
    <x v="6"/>
    <n v="3"/>
  </r>
  <r>
    <n v="1011"/>
    <d v="2008-05-13T00:00:00"/>
    <d v="2008-05-13T00:00:00"/>
    <x v="1"/>
    <n v="4.8"/>
    <n v="0"/>
    <n v="22"/>
    <n v="20"/>
    <d v="1899-12-30T00:22:20"/>
    <d v="1899-12-30T00:04:39"/>
    <s v="Si"/>
    <s v="Random Around Home"/>
    <n v="12.895522388059714"/>
    <n v="0"/>
    <m/>
    <m/>
    <d v="1899-12-30T08:41:07"/>
    <d v="1899-12-30T04:20:33"/>
    <m/>
    <n v="0"/>
    <n v="0"/>
    <d v="1899-12-30T02:01:54"/>
    <d v="1899-12-30T02:54:18"/>
    <d v="1899-12-30T01:00:57"/>
    <d v="1899-12-30T01:27:09"/>
    <n v="694"/>
    <x v="7"/>
    <x v="2"/>
    <x v="62"/>
    <x v="6"/>
    <n v="0"/>
  </r>
  <r>
    <n v="1012"/>
    <d v="2008-05-13T00:00:00"/>
    <d v="2008-05-13T00:00:00"/>
    <x v="2"/>
    <n v="4"/>
    <n v="0"/>
    <n v="36"/>
    <n v="57"/>
    <d v="1899-12-30T00:36:57"/>
    <d v="1899-12-30T00:09:14"/>
    <s v="R200802"/>
    <s v="4 Mile-Work"/>
    <n v="6.4952638700947274"/>
    <n v="0"/>
    <s v="Windy"/>
    <m/>
    <d v="1899-12-30T04:02:01"/>
    <d v="1899-12-30T02:01:01"/>
    <m/>
    <n v="0"/>
    <n v="0"/>
    <d v="1899-12-30T04:02:01"/>
    <d v="1899-12-30T04:54:25"/>
    <d v="1899-12-30T02:01:01"/>
    <d v="1899-12-30T02:27:13"/>
    <n v="978"/>
    <x v="7"/>
    <x v="2"/>
    <x v="62"/>
    <x v="6"/>
    <n v="0"/>
  </r>
  <r>
    <n v="1013"/>
    <d v="2008-05-14T00:00:00"/>
    <d v="2008-05-14T00:00:00"/>
    <x v="1"/>
    <n v="10.199999999999999"/>
    <n v="0"/>
    <n v="38"/>
    <n v="12"/>
    <d v="1899-12-30T00:38:12"/>
    <d v="1899-12-30T00:03:45"/>
    <s v="B       "/>
    <s v="Random Around Work"/>
    <n v="16.020942408376975"/>
    <n v="0"/>
    <s v="Windy"/>
    <m/>
    <d v="1899-12-30T06:59:27"/>
    <d v="1899-12-30T03:29:44"/>
    <m/>
    <n v="0"/>
    <n v="0"/>
    <d v="1899-12-30T01:38:07"/>
    <d v="1899-12-30T02:30:31"/>
    <d v="1899-12-30T00:49:04"/>
    <d v="1899-12-30T01:15:16"/>
    <n v="377"/>
    <x v="7"/>
    <x v="2"/>
    <x v="62"/>
    <x v="6"/>
    <n v="0"/>
  </r>
  <r>
    <n v="1014"/>
    <d v="2008-05-15T00:00:00"/>
    <d v="2008-05-15T00:00:00"/>
    <x v="2"/>
    <n v="5"/>
    <n v="0"/>
    <n v="44"/>
    <n v="18"/>
    <d v="1899-12-30T00:44:18"/>
    <d v="1899-12-30T00:08:52"/>
    <s v="R200802"/>
    <s v="Second Beach"/>
    <n v="6.7720090293453783"/>
    <n v="0"/>
    <s v="Nice!"/>
    <s v="Ran with Mike on way back"/>
    <d v="1899-12-30T03:52:08"/>
    <d v="1899-12-30T01:56:04"/>
    <m/>
    <n v="0"/>
    <n v="0"/>
    <d v="1899-12-30T03:52:08"/>
    <d v="1899-12-30T04:44:32"/>
    <d v="1899-12-30T01:56:04"/>
    <d v="1899-12-30T02:22:16"/>
    <n v="879"/>
    <x v="7"/>
    <x v="2"/>
    <x v="62"/>
    <x v="6"/>
    <n v="0"/>
  </r>
  <r>
    <n v="1015"/>
    <d v="2008-05-17T00:00:00"/>
    <d v="2008-05-17T00:00:00"/>
    <x v="2"/>
    <n v="10.5"/>
    <n v="1"/>
    <n v="49"/>
    <n v="7"/>
    <d v="1899-12-30T01:49:07"/>
    <d v="1899-12-30T00:10:24"/>
    <s v="R200802"/>
    <s v="Griskus Sprint Bike Course"/>
    <n v="5.7736367802046784"/>
    <n v="0"/>
    <s v="Nice!"/>
    <m/>
    <d v="1899-12-30T04:32:16"/>
    <d v="1899-12-30T02:16:08"/>
    <m/>
    <n v="0"/>
    <n v="0"/>
    <d v="1899-12-30T04:32:16"/>
    <d v="1899-12-30T05:24:40"/>
    <d v="1899-12-30T02:16:08"/>
    <d v="1899-12-30T02:42:20"/>
    <n v="1861"/>
    <x v="7"/>
    <x v="2"/>
    <x v="62"/>
    <x v="6"/>
    <n v="1"/>
  </r>
  <r>
    <n v="1016"/>
    <d v="2008-05-19T00:00:00"/>
    <d v="2008-05-19T00:00:00"/>
    <x v="1"/>
    <n v="8.1"/>
    <n v="0"/>
    <n v="30"/>
    <n v="11"/>
    <d v="1899-12-30T00:30:11"/>
    <d v="1899-12-30T00:03:44"/>
    <s v="B       "/>
    <s v="Random Around Work"/>
    <n v="16.101601325234689"/>
    <n v="0"/>
    <s v="Windy"/>
    <m/>
    <d v="1899-12-30T06:57:21"/>
    <d v="1899-12-30T03:28:40"/>
    <m/>
    <n v="0"/>
    <n v="0"/>
    <d v="1899-12-30T01:37:38"/>
    <d v="1899-12-30T02:30:02"/>
    <d v="1899-12-30T00:48:49"/>
    <d v="1899-12-30T01:15:01"/>
    <n v="369"/>
    <x v="7"/>
    <x v="2"/>
    <x v="62"/>
    <x v="7"/>
    <n v="1"/>
  </r>
  <r>
    <n v="1017"/>
    <d v="2008-05-20T00:00:00"/>
    <d v="2008-05-20T00:00:00"/>
    <x v="2"/>
    <n v="4"/>
    <n v="0"/>
    <n v="37"/>
    <n v="4"/>
    <d v="1899-12-30T00:37:04"/>
    <d v="1899-12-30T00:09:16"/>
    <s v="R200802"/>
    <s v="4 Mile-Work"/>
    <n v="6.4748201438848962"/>
    <n v="0"/>
    <s v="Overcast"/>
    <s v="Splits: 9.1245 + 9.4995 + 9.4009 + 8.2156"/>
    <d v="1899-12-30T04:02:47"/>
    <d v="1899-12-30T02:01:24"/>
    <m/>
    <n v="0"/>
    <n v="0"/>
    <d v="1899-12-30T04:02:47"/>
    <d v="1899-12-30T04:55:11"/>
    <d v="1899-12-30T02:01:24"/>
    <d v="1899-12-30T02:27:36"/>
    <n v="993"/>
    <x v="7"/>
    <x v="2"/>
    <x v="62"/>
    <x v="7"/>
    <n v="0"/>
  </r>
  <r>
    <n v="1018"/>
    <d v="2008-05-21T00:00:00"/>
    <d v="2008-05-21T00:00:00"/>
    <x v="2"/>
    <n v="4"/>
    <n v="0"/>
    <n v="37"/>
    <n v="30"/>
    <d v="1899-12-30T00:37:30"/>
    <d v="1899-12-30T00:09:22"/>
    <s v="R200802"/>
    <s v="4 Mile-Work"/>
    <n v="6.4000000000000048"/>
    <n v="0"/>
    <s v="Overcast"/>
    <m/>
    <d v="1899-12-30T04:05:38"/>
    <d v="1899-12-30T02:02:49"/>
    <m/>
    <n v="0"/>
    <n v="0"/>
    <d v="1899-12-30T04:05:38"/>
    <d v="1899-12-30T04:58:02"/>
    <d v="1899-12-30T02:02:49"/>
    <d v="1899-12-30T02:29:01"/>
    <n v="1054"/>
    <x v="7"/>
    <x v="2"/>
    <x v="62"/>
    <x v="7"/>
    <n v="0"/>
  </r>
  <r>
    <n v="1019"/>
    <d v="2008-05-23T00:00:00"/>
    <d v="2008-05-23T00:00:00"/>
    <x v="2"/>
    <n v="5"/>
    <n v="0"/>
    <n v="50"/>
    <n v="50"/>
    <d v="1899-12-30T00:50:50"/>
    <d v="1899-12-30T00:10:10"/>
    <s v="R200802"/>
    <s v="Second Beach"/>
    <n v="5.9016393442622999"/>
    <n v="0"/>
    <s v="Nice!"/>
    <m/>
    <d v="1899-12-30T04:26:22"/>
    <d v="1899-12-30T02:13:11"/>
    <m/>
    <n v="0"/>
    <n v="0"/>
    <d v="1899-12-30T04:26:22"/>
    <d v="1899-12-30T05:18:46"/>
    <d v="1899-12-30T02:13:11"/>
    <d v="1899-12-30T02:39:23"/>
    <n v="1672"/>
    <x v="7"/>
    <x v="2"/>
    <x v="62"/>
    <x v="7"/>
    <n v="1"/>
  </r>
  <r>
    <n v="1020"/>
    <d v="2008-05-25T00:00:00"/>
    <d v="2008-05-25T00:00:00"/>
    <x v="1"/>
    <n v="17"/>
    <n v="1"/>
    <n v="1"/>
    <n v="38"/>
    <d v="1899-12-30T01:01:38"/>
    <d v="1899-12-30T00:03:38"/>
    <s v="B       "/>
    <s v="Uj to Home"/>
    <n v="16.549486208761504"/>
    <n v="0"/>
    <s v="Nice!"/>
    <m/>
    <d v="1899-12-30T06:46:03"/>
    <d v="1899-12-30T03:23:02"/>
    <m/>
    <n v="0"/>
    <n v="0"/>
    <d v="1899-12-30T01:34:59"/>
    <d v="1899-12-30T02:27:23"/>
    <d v="1899-12-30T00:47:30"/>
    <d v="1899-12-30T01:13:42"/>
    <n v="338"/>
    <x v="7"/>
    <x v="2"/>
    <x v="62"/>
    <x v="8"/>
    <n v="1"/>
  </r>
  <r>
    <n v="1021"/>
    <d v="2008-05-25T00:00:00"/>
    <d v="2008-05-25T00:00:00"/>
    <x v="2"/>
    <n v="10.5"/>
    <n v="1"/>
    <n v="45"/>
    <n v="49"/>
    <d v="1899-12-30T01:45:49"/>
    <d v="1899-12-30T00:10:05"/>
    <s v="R200802"/>
    <s v="Griskus Sprint Bike Course"/>
    <n v="5.9536934950385927"/>
    <n v="0"/>
    <s v="Nice!"/>
    <s v="Splits: 10.16(149) + 9.34(155) + 9.37(159) + 10.26(163) + 10.01(157) + 10.24(159) + 12.43(162) + 11.09(166) + 10.26(167) + 10.25(165)"/>
    <d v="1899-12-30T04:24:02"/>
    <d v="1899-12-30T02:12:01"/>
    <m/>
    <n v="0"/>
    <n v="0"/>
    <d v="1899-12-30T04:24:02"/>
    <d v="1899-12-30T05:16:26"/>
    <d v="1899-12-30T02:12:01"/>
    <d v="1899-12-30T02:38:13"/>
    <n v="1608"/>
    <x v="7"/>
    <x v="2"/>
    <x v="62"/>
    <x v="8"/>
    <n v="0"/>
  </r>
  <r>
    <n v="1022"/>
    <d v="2008-05-27T00:00:00"/>
    <d v="2008-05-27T00:00:00"/>
    <x v="2"/>
    <n v="3.3"/>
    <n v="0"/>
    <n v="38"/>
    <n v="18"/>
    <d v="1899-12-30T00:38:18"/>
    <d v="1899-12-30T00:11:36"/>
    <s v="R200802"/>
    <s v="Random Around Work"/>
    <n v="5.1697127937336855"/>
    <n v="0"/>
    <s v="Hot &amp; Humid"/>
    <m/>
    <d v="1899-12-30T05:04:05"/>
    <d v="1899-12-30T02:32:02"/>
    <m/>
    <n v="0"/>
    <n v="0"/>
    <d v="1899-12-30T05:04:05"/>
    <d v="1899-12-30T05:56:29"/>
    <d v="1899-12-30T02:32:02"/>
    <d v="1899-12-30T02:58:14"/>
    <n v="2546"/>
    <x v="7"/>
    <x v="2"/>
    <x v="62"/>
    <x v="8"/>
    <n v="1"/>
  </r>
  <r>
    <n v="1023"/>
    <d v="2008-05-28T00:00:00"/>
    <d v="2008-05-28T00:00:00"/>
    <x v="2"/>
    <n v="5"/>
    <n v="0"/>
    <n v="46"/>
    <n v="25"/>
    <d v="1899-12-30T00:46:25"/>
    <d v="1899-12-30T00:09:17"/>
    <s v="R200802"/>
    <s v="Second Beach"/>
    <n v="6.4631956912028778"/>
    <n v="0"/>
    <s v="Perfect"/>
    <m/>
    <d v="1899-12-30T04:03:13"/>
    <d v="1899-12-30T02:01:37"/>
    <m/>
    <n v="0"/>
    <n v="0"/>
    <d v="1899-12-30T04:03:13"/>
    <d v="1899-12-30T04:55:37"/>
    <d v="1899-12-30T02:01:37"/>
    <d v="1899-12-30T02:27:49"/>
    <n v="1008"/>
    <x v="7"/>
    <x v="2"/>
    <x v="62"/>
    <x v="8"/>
    <n v="0"/>
  </r>
  <r>
    <n v="1024"/>
    <d v="2008-05-30T00:00:00"/>
    <d v="2008-05-30T00:00:00"/>
    <x v="2"/>
    <n v="4.4000000000000004"/>
    <n v="0"/>
    <n v="45"/>
    <n v="6"/>
    <d v="1899-12-30T00:45:06"/>
    <d v="1899-12-30T00:10:15"/>
    <s v="R200802"/>
    <s v="Beach Loop"/>
    <n v="5.8536585365853702"/>
    <n v="0"/>
    <s v="Nice!"/>
    <m/>
    <d v="1899-12-30T04:28:33"/>
    <d v="1899-12-30T02:14:16"/>
    <m/>
    <n v="0"/>
    <n v="0"/>
    <d v="1899-12-30T04:28:33"/>
    <d v="1899-12-30T05:20:57"/>
    <d v="1899-12-30T02:14:16"/>
    <d v="1899-12-30T02:40:29"/>
    <n v="1745"/>
    <x v="7"/>
    <x v="2"/>
    <x v="62"/>
    <x v="8"/>
    <n v="1"/>
  </r>
  <r>
    <n v="1025"/>
    <d v="2008-06-01T00:00:00"/>
    <d v="2008-06-01T00:00:00"/>
    <x v="2"/>
    <n v="8"/>
    <n v="1"/>
    <n v="28"/>
    <n v="0"/>
    <d v="1899-12-30T01:28:00"/>
    <d v="1899-12-30T00:11:00"/>
    <s v="R200802"/>
    <s v="Bridgewater"/>
    <n v="5.4545454545454586"/>
    <n v="0"/>
    <s v="Hot &amp; Humid"/>
    <m/>
    <d v="1899-12-30T04:48:12"/>
    <d v="1899-12-30T02:24:06"/>
    <m/>
    <n v="0"/>
    <n v="0"/>
    <d v="1899-12-30T04:48:12"/>
    <d v="1899-12-30T05:40:36"/>
    <d v="1899-12-30T02:24:06"/>
    <d v="1899-12-30T02:50:18"/>
    <n v="2254"/>
    <x v="7"/>
    <x v="3"/>
    <x v="63"/>
    <x v="9"/>
    <n v="1"/>
  </r>
  <r>
    <n v="1026"/>
    <d v="2008-06-03T00:00:00"/>
    <d v="2008-06-03T00:00:00"/>
    <x v="2"/>
    <n v="3.5"/>
    <n v="0"/>
    <n v="33"/>
    <n v="54"/>
    <d v="1899-12-30T00:33:54"/>
    <d v="1899-12-30T00:09:41"/>
    <s v="R200802"/>
    <s v="PT Barnum Out and Back"/>
    <n v="6.1946902654867309"/>
    <n v="0"/>
    <s v="Warm"/>
    <s v="Intervals"/>
    <d v="1899-12-30T04:13:46"/>
    <d v="1899-12-30T02:06:53"/>
    <m/>
    <n v="0"/>
    <n v="0"/>
    <d v="1899-12-30T04:13:46"/>
    <d v="1899-12-30T05:06:10"/>
    <d v="1899-12-30T02:06:53"/>
    <d v="1899-12-30T02:33:05"/>
    <n v="1254"/>
    <x v="7"/>
    <x v="3"/>
    <x v="63"/>
    <x v="9"/>
    <n v="1"/>
  </r>
  <r>
    <n v="1027"/>
    <d v="2008-06-05T00:00:00"/>
    <d v="2008-06-05T00:00:00"/>
    <x v="2"/>
    <n v="4"/>
    <n v="0"/>
    <n v="39"/>
    <n v="9"/>
    <d v="1899-12-30T00:39:09"/>
    <d v="1899-12-30T00:09:47"/>
    <s v="R200802"/>
    <s v="4 Mile-Work"/>
    <n v="6.1302681992337211"/>
    <n v="0"/>
    <s v="Cool"/>
    <m/>
    <d v="1899-12-30T04:16:26"/>
    <d v="1899-12-30T02:08:13"/>
    <m/>
    <n v="0"/>
    <n v="0"/>
    <d v="1899-12-30T04:16:26"/>
    <d v="1899-12-30T05:08:50"/>
    <d v="1899-12-30T02:08:13"/>
    <d v="1899-12-30T02:34:25"/>
    <n v="1339"/>
    <x v="7"/>
    <x v="3"/>
    <x v="63"/>
    <x v="9"/>
    <n v="1"/>
  </r>
  <r>
    <n v="1028"/>
    <d v="2008-06-07T00:00:00"/>
    <d v="2008-06-07T00:00:00"/>
    <x v="0"/>
    <n v="0.22"/>
    <n v="0"/>
    <n v="8"/>
    <n v="30"/>
    <d v="1899-12-30T00:08:30"/>
    <d v="1899-12-30T00:38:38"/>
    <s v="lake    "/>
    <s v="Swimming Around"/>
    <n v="1.5529411764705894"/>
    <n v="0"/>
    <s v="Cold Water"/>
    <m/>
    <d v="1899-12-30T01:32:44"/>
    <d v="1899-12-30T00:46:22"/>
    <m/>
    <n v="0"/>
    <n v="0"/>
    <d v="1899-12-30T16:52:16"/>
    <d v="1899-12-30T17:44:40"/>
    <d v="1899-12-30T08:26:08"/>
    <d v="1899-12-30T08:52:20"/>
    <n v="3382"/>
    <x v="7"/>
    <x v="3"/>
    <x v="63"/>
    <x v="9"/>
    <n v="1"/>
  </r>
  <r>
    <n v="1029"/>
    <d v="2008-06-08T00:00:00"/>
    <d v="2008-06-08T00:00:00"/>
    <x v="2"/>
    <n v="7.13"/>
    <n v="1"/>
    <n v="19"/>
    <n v="22"/>
    <d v="1899-12-30T01:19:22"/>
    <d v="1899-12-30T00:11:08"/>
    <s v="R200802"/>
    <s v="Litchfield RR"/>
    <n v="5.3901721965560725"/>
    <n v="0"/>
    <s v="REALLY HOT"/>
    <s v="Splits: 8.28 + 9.55 + 10.35 + 12.18 + 11.14 + 11.46 + 13.56"/>
    <d v="1899-12-30T04:51:39"/>
    <d v="1899-12-30T02:25:49"/>
    <m/>
    <n v="0"/>
    <n v="0"/>
    <d v="1899-12-30T04:51:39"/>
    <d v="1899-12-30T05:44:03"/>
    <d v="1899-12-30T02:25:49"/>
    <d v="1899-12-30T02:52:01"/>
    <n v="2336"/>
    <x v="7"/>
    <x v="3"/>
    <x v="63"/>
    <x v="10"/>
    <n v="0"/>
  </r>
  <r>
    <n v="1030"/>
    <d v="2008-06-10T00:00:00"/>
    <d v="2008-06-10T00:00:00"/>
    <x v="6"/>
    <n v="1.0000000000000001E-5"/>
    <n v="0"/>
    <n v="30"/>
    <n v="0"/>
    <d v="1899-12-30T00:30:00"/>
    <d v="1905-09-13T08:00:00"/>
    <s v="R200704"/>
    <s v="Situps &amp; Pushups"/>
    <n v="2.0000000000000019E-5"/>
    <n v="0"/>
    <s v="Inside"/>
    <m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3"/>
    <x v="63"/>
    <x v="10"/>
    <n v="1"/>
  </r>
  <r>
    <n v="1031"/>
    <d v="2008-06-11T00:00:00"/>
    <d v="2008-06-11T00:00:00"/>
    <x v="2"/>
    <n v="4"/>
    <n v="0"/>
    <n v="43"/>
    <n v="28"/>
    <d v="1899-12-30T00:43:28"/>
    <d v="1899-12-30T00:10:52"/>
    <s v="R200802"/>
    <s v="4 Mile-Work"/>
    <n v="5.5214723926380405"/>
    <n v="154"/>
    <s v="Hot &amp; Humid"/>
    <s v="Out: 19.2707(153) Back: 24.0152(154)"/>
    <d v="1899-12-30T04:44:42"/>
    <d v="1899-12-30T02:22:21"/>
    <m/>
    <n v="0"/>
    <n v="0"/>
    <d v="1899-12-30T04:44:42"/>
    <d v="1899-12-30T05:37:06"/>
    <d v="1899-12-30T02:22:21"/>
    <d v="1899-12-30T02:48:33"/>
    <n v="2173"/>
    <x v="7"/>
    <x v="3"/>
    <x v="63"/>
    <x v="10"/>
    <n v="0"/>
  </r>
  <r>
    <n v="1032"/>
    <d v="2008-06-12T00:00:00"/>
    <d v="2008-06-12T00:00:00"/>
    <x v="1"/>
    <n v="12.27"/>
    <n v="0"/>
    <n v="45"/>
    <n v="18"/>
    <d v="1899-12-30T00:45:18"/>
    <d v="1899-12-30T00:03:42"/>
    <s v="B       "/>
    <s v="Barnum Loop X 2"/>
    <n v="16.251655629139087"/>
    <n v="0"/>
    <s v="Nice!"/>
    <m/>
    <d v="1899-12-30T06:53:30"/>
    <d v="1899-12-30T03:26:45"/>
    <m/>
    <n v="0"/>
    <n v="0"/>
    <d v="1899-12-30T01:36:44"/>
    <d v="1899-12-30T02:29:08"/>
    <d v="1899-12-30T00:48:22"/>
    <d v="1899-12-30T01:14:34"/>
    <n v="357"/>
    <x v="7"/>
    <x v="3"/>
    <x v="63"/>
    <x v="10"/>
    <n v="0"/>
  </r>
  <r>
    <n v="1033"/>
    <d v="2008-06-14T00:00:00"/>
    <d v="2008-06-14T00:00:00"/>
    <x v="0"/>
    <n v="1"/>
    <n v="0"/>
    <n v="39"/>
    <n v="24"/>
    <d v="1899-12-30T00:39:24"/>
    <d v="1899-12-30T00:39:24"/>
    <s v="lake    "/>
    <s v="Griskus Olympic"/>
    <n v="1.5228426395939099"/>
    <n v="0"/>
    <s v="Nice!"/>
    <m/>
    <d v="1899-12-30T01:34:34"/>
    <d v="1899-12-30T00:47:17"/>
    <m/>
    <n v="0"/>
    <n v="0"/>
    <d v="1899-12-30T17:12:17"/>
    <d v="1899-12-30T18:04:41"/>
    <d v="1899-12-30T08:36:08"/>
    <d v="1899-12-30T09:02:20"/>
    <n v="3407"/>
    <x v="7"/>
    <x v="3"/>
    <x v="63"/>
    <x v="10"/>
    <n v="1"/>
  </r>
  <r>
    <n v="1034"/>
    <d v="2008-06-14T00:00:00"/>
    <d v="2008-06-14T00:00:00"/>
    <x v="1"/>
    <n v="25"/>
    <n v="1"/>
    <n v="34"/>
    <n v="36"/>
    <d v="1899-12-30T01:34:36"/>
    <d v="1899-12-30T00:03:47"/>
    <s v="B       "/>
    <s v="Griskus Olympic"/>
    <n v="15.856236786469356"/>
    <n v="0"/>
    <s v="Nice!"/>
    <m/>
    <d v="1899-12-30T07:03:48"/>
    <d v="1899-12-30T03:31:54"/>
    <m/>
    <n v="0"/>
    <n v="0"/>
    <d v="1899-12-30T01:39:08"/>
    <d v="1899-12-30T02:31:32"/>
    <d v="1899-12-30T00:49:34"/>
    <d v="1899-12-30T01:15:46"/>
    <n v="400"/>
    <x v="7"/>
    <x v="3"/>
    <x v="63"/>
    <x v="10"/>
    <n v="0"/>
  </r>
  <r>
    <n v="1035"/>
    <d v="2008-06-14T00:00:00"/>
    <d v="2008-06-14T00:00:00"/>
    <x v="2"/>
    <n v="6.2"/>
    <n v="1"/>
    <n v="9"/>
    <n v="40"/>
    <d v="1899-12-30T01:09:40"/>
    <d v="1899-12-30T00:11:14"/>
    <s v="R200802"/>
    <s v="Griskus Olympic"/>
    <n v="5.3397129186602914"/>
    <n v="0"/>
    <s v="Nice!"/>
    <m/>
    <d v="1899-12-30T04:54:24"/>
    <d v="1899-12-30T02:27:12"/>
    <m/>
    <n v="0"/>
    <n v="0"/>
    <d v="1899-12-30T04:54:24"/>
    <d v="1899-12-30T05:46:48"/>
    <d v="1899-12-30T02:27:12"/>
    <d v="1899-12-30T02:53:24"/>
    <n v="2376"/>
    <x v="7"/>
    <x v="3"/>
    <x v="63"/>
    <x v="10"/>
    <n v="1"/>
  </r>
  <r>
    <n v="1036"/>
    <d v="2008-06-14T00:00:00"/>
    <d v="2008-06-14T00:00:00"/>
    <x v="3"/>
    <n v="1"/>
    <n v="0"/>
    <n v="1"/>
    <n v="52"/>
    <d v="1899-12-30T00:01:52"/>
    <d v="1899-12-30T00:01:52"/>
    <s v="R200802"/>
    <s v="Griskus Olympic"/>
    <n v="32.142857142857167"/>
    <n v="0"/>
    <s v="Nice!"/>
    <m/>
    <d v="1899-12-30T00:00:00"/>
    <d v="1899-12-30T00:00:00"/>
    <m/>
    <n v="0"/>
    <n v="0"/>
    <d v="1899-12-30T00:48:54"/>
    <d v="1899-12-30T01:41:18"/>
    <d v="1899-12-30T00:24:27"/>
    <d v="1899-12-30T00:50:39"/>
    <n v="7"/>
    <x v="7"/>
    <x v="3"/>
    <x v="63"/>
    <x v="10"/>
    <n v="0"/>
  </r>
  <r>
    <n v="1037"/>
    <d v="2008-06-14T00:00:00"/>
    <d v="2008-06-14T00:00:00"/>
    <x v="4"/>
    <n v="1"/>
    <n v="0"/>
    <n v="3"/>
    <n v="0"/>
    <d v="1899-12-30T00:03:00"/>
    <d v="1899-12-30T00:03:00"/>
    <s v="R200802"/>
    <s v="Griskus Olympic"/>
    <n v="20.000000000000014"/>
    <n v="0"/>
    <s v="Nice!"/>
    <m/>
    <d v="1899-12-30T00:00:00"/>
    <d v="1899-12-30T00:00:00"/>
    <m/>
    <n v="0"/>
    <n v="0"/>
    <d v="1899-12-30T01:18:36"/>
    <d v="1899-12-30T02:11:00"/>
    <d v="1899-12-30T00:39:18"/>
    <d v="1899-12-30T01:05:30"/>
    <n v="191"/>
    <x v="7"/>
    <x v="3"/>
    <x v="63"/>
    <x v="10"/>
    <n v="0"/>
  </r>
  <r>
    <n v="1038"/>
    <d v="2008-06-16T00:00:00"/>
    <d v="2008-06-16T00:00:00"/>
    <x v="2"/>
    <n v="5"/>
    <n v="0"/>
    <n v="48"/>
    <n v="29"/>
    <d v="1899-12-30T00:48:29"/>
    <d v="1899-12-30T00:09:42"/>
    <s v="R200802"/>
    <s v="Second Beach"/>
    <n v="6.1876933654176742"/>
    <n v="154"/>
    <s v="Nice!"/>
    <m/>
    <d v="1899-12-30T04:14:03"/>
    <d v="1899-12-30T02:07:02"/>
    <m/>
    <n v="0"/>
    <n v="0"/>
    <d v="1899-12-30T04:14:03"/>
    <d v="1899-12-30T05:06:27"/>
    <d v="1899-12-30T02:07:02"/>
    <d v="1899-12-30T02:33:14"/>
    <n v="1265"/>
    <x v="7"/>
    <x v="3"/>
    <x v="63"/>
    <x v="11"/>
    <n v="1"/>
  </r>
  <r>
    <n v="1039"/>
    <d v="2008-06-17T00:00:00"/>
    <d v="2008-06-17T00:00:00"/>
    <x v="2"/>
    <n v="4"/>
    <n v="0"/>
    <n v="41"/>
    <n v="36"/>
    <d v="1899-12-30T00:41:36"/>
    <d v="1899-12-30T00:10:24"/>
    <s v="R200802"/>
    <s v="4 Mile-Work"/>
    <n v="5.7692307692307736"/>
    <n v="0"/>
    <s v="Nice!"/>
    <m/>
    <d v="1899-12-30T04:32:29"/>
    <d v="1899-12-30T02:16:14"/>
    <m/>
    <n v="0"/>
    <n v="0"/>
    <d v="1899-12-30T04:32:29"/>
    <d v="1899-12-30T05:24:53"/>
    <d v="1899-12-30T02:16:14"/>
    <d v="1899-12-30T02:42:26"/>
    <n v="1866"/>
    <x v="7"/>
    <x v="3"/>
    <x v="63"/>
    <x v="11"/>
    <n v="0"/>
  </r>
  <r>
    <n v="1040"/>
    <d v="2008-06-18T00:00:00"/>
    <d v="2008-06-18T00:00:00"/>
    <x v="1"/>
    <n v="9.5"/>
    <n v="0"/>
    <n v="39"/>
    <n v="42"/>
    <d v="1899-12-30T00:39:42"/>
    <d v="1899-12-30T00:04:11"/>
    <s v="Si"/>
    <s v="Random Around Work"/>
    <n v="14.357682619647365"/>
    <n v="0"/>
    <s v="Windy"/>
    <m/>
    <d v="1899-12-30T07:48:03"/>
    <d v="1899-12-30T03:54:01"/>
    <m/>
    <n v="0"/>
    <n v="0"/>
    <d v="1899-12-30T01:49:29"/>
    <d v="1899-12-30T02:41:53"/>
    <d v="1899-12-30T00:54:45"/>
    <d v="1899-12-30T01:20:57"/>
    <n v="567"/>
    <x v="7"/>
    <x v="3"/>
    <x v="63"/>
    <x v="11"/>
    <n v="0"/>
  </r>
  <r>
    <n v="1041"/>
    <d v="2008-06-20T00:00:00"/>
    <d v="2008-06-20T00:00:00"/>
    <x v="0"/>
    <n v="0.5"/>
    <n v="0"/>
    <n v="16"/>
    <n v="49"/>
    <d v="1899-12-30T00:16:49"/>
    <d v="1899-12-30T00:33:38"/>
    <s v="LW"/>
    <s v="Lake Waramaug Tri"/>
    <n v="1.7839444995044613"/>
    <n v="0"/>
    <s v="Nice!"/>
    <m/>
    <d v="1899-12-30T01:20:43"/>
    <d v="1899-12-30T00:40:22"/>
    <m/>
    <n v="0"/>
    <n v="0"/>
    <d v="1899-12-30T14:41:12"/>
    <d v="1899-12-30T15:33:36"/>
    <d v="1899-12-30T07:20:36"/>
    <d v="1899-12-30T07:46:48"/>
    <n v="3225"/>
    <x v="7"/>
    <x v="3"/>
    <x v="63"/>
    <x v="11"/>
    <n v="1"/>
  </r>
  <r>
    <n v="1042"/>
    <d v="2008-06-20T00:00:00"/>
    <d v="2008-06-20T00:00:00"/>
    <x v="1"/>
    <n v="10"/>
    <n v="0"/>
    <n v="43"/>
    <n v="47"/>
    <d v="1899-12-30T00:43:47"/>
    <d v="1899-12-30T00:04:23"/>
    <s v="B       "/>
    <s v="Lake Waramaug Tri"/>
    <n v="13.703844689760194"/>
    <n v="0"/>
    <s v="Nice!"/>
    <s v="27 Mins for first 10 Miles"/>
    <d v="1899-12-30T08:10:22"/>
    <d v="1899-12-30T04:05:11"/>
    <m/>
    <n v="0"/>
    <n v="0"/>
    <d v="1899-12-30T01:54:43"/>
    <d v="1899-12-30T02:47:07"/>
    <d v="1899-12-30T00:57:21"/>
    <d v="1899-12-30T01:23:33"/>
    <n v="614"/>
    <x v="7"/>
    <x v="3"/>
    <x v="63"/>
    <x v="11"/>
    <n v="0"/>
  </r>
  <r>
    <n v="1043"/>
    <d v="2008-06-20T00:00:00"/>
    <d v="2008-06-20T00:00:00"/>
    <x v="2"/>
    <n v="3.1"/>
    <n v="0"/>
    <n v="30"/>
    <n v="19"/>
    <d v="1899-12-30T00:30:19"/>
    <d v="1899-12-30T00:09:47"/>
    <s v="R200802"/>
    <s v="Lake Waramaug Tri"/>
    <n v="6.1352391423859309"/>
    <n v="0"/>
    <s v="Nice!"/>
    <m/>
    <d v="1899-12-30T04:16:13"/>
    <d v="1899-12-30T02:08:07"/>
    <m/>
    <n v="0"/>
    <n v="0"/>
    <d v="1899-12-30T04:16:13"/>
    <d v="1899-12-30T05:08:38"/>
    <d v="1899-12-30T02:08:07"/>
    <d v="1899-12-30T02:34:19"/>
    <n v="1333"/>
    <x v="7"/>
    <x v="3"/>
    <x v="63"/>
    <x v="11"/>
    <n v="0"/>
  </r>
  <r>
    <n v="1044"/>
    <d v="2008-06-22T00:00:00"/>
    <d v="2008-06-22T00:00:00"/>
    <x v="2"/>
    <n v="11"/>
    <n v="1"/>
    <n v="57"/>
    <n v="12"/>
    <d v="1899-12-30T01:57:12"/>
    <d v="1899-12-30T00:10:39"/>
    <s v="R200802"/>
    <s v="Home 11"/>
    <n v="5.6313993174061476"/>
    <n v="0"/>
    <s v="Hot &amp; Humid"/>
    <m/>
    <d v="1899-12-30T04:39:09"/>
    <d v="1899-12-30T02:19:34"/>
    <m/>
    <n v="0"/>
    <n v="0"/>
    <d v="1899-12-30T04:39:09"/>
    <d v="1899-12-30T05:31:33"/>
    <d v="1899-12-30T02:19:34"/>
    <d v="1899-12-30T02:45:46"/>
    <n v="2036"/>
    <x v="7"/>
    <x v="3"/>
    <x v="63"/>
    <x v="39"/>
    <n v="1"/>
  </r>
  <r>
    <n v="1045"/>
    <d v="2008-06-24T00:00:00"/>
    <d v="2008-06-24T00:00:00"/>
    <x v="2"/>
    <n v="4.5"/>
    <n v="0"/>
    <n v="45"/>
    <n v="11"/>
    <d v="1899-12-30T00:45:11"/>
    <d v="1899-12-30T00:10:02"/>
    <s v="R200802"/>
    <s v="Beach Loop"/>
    <n v="5.9756547399483644"/>
    <n v="0"/>
    <s v="Hot &amp; Humid"/>
    <m/>
    <d v="1899-12-30T04:23:04"/>
    <d v="1899-12-30T02:11:32"/>
    <m/>
    <n v="0"/>
    <n v="0"/>
    <d v="1899-12-30T04:23:04"/>
    <d v="1899-12-30T05:15:28"/>
    <d v="1899-12-30T02:11:32"/>
    <d v="1899-12-30T02:37:44"/>
    <n v="1583"/>
    <x v="7"/>
    <x v="3"/>
    <x v="63"/>
    <x v="39"/>
    <n v="1"/>
  </r>
  <r>
    <n v="1046"/>
    <d v="2008-06-25T00:00:00"/>
    <d v="2008-06-25T00:00:00"/>
    <x v="2"/>
    <n v="3.5"/>
    <n v="0"/>
    <n v="32"/>
    <n v="43"/>
    <d v="1899-12-30T00:32:43"/>
    <d v="1899-12-30T00:09:21"/>
    <s v="R200802"/>
    <s v="PT Barnum Out and Back"/>
    <n v="6.4187468160978138"/>
    <n v="0"/>
    <s v="Hot &amp; Humid"/>
    <m/>
    <d v="1899-12-30T04:04:54"/>
    <d v="1899-12-30T02:02:27"/>
    <m/>
    <n v="0"/>
    <n v="0"/>
    <d v="1899-12-30T04:04:54"/>
    <d v="1899-12-30T04:57:18"/>
    <d v="1899-12-30T02:02:27"/>
    <d v="1899-12-30T02:28:39"/>
    <n v="1041"/>
    <x v="7"/>
    <x v="3"/>
    <x v="63"/>
    <x v="39"/>
    <n v="0"/>
  </r>
  <r>
    <n v="1047"/>
    <d v="2008-06-27T00:00:00"/>
    <d v="2008-06-27T00:00:00"/>
    <x v="2"/>
    <n v="4.5"/>
    <n v="0"/>
    <n v="46"/>
    <n v="2"/>
    <d v="1899-12-30T00:46:02"/>
    <d v="1899-12-30T00:10:14"/>
    <s v="R200802"/>
    <s v="Beach Loop"/>
    <n v="5.8653149891383105"/>
    <n v="0"/>
    <s v="Hot &amp; Humid"/>
    <m/>
    <d v="1899-12-30T04:28:01"/>
    <d v="1899-12-30T02:14:00"/>
    <m/>
    <n v="0"/>
    <n v="0"/>
    <d v="1899-12-30T04:28:01"/>
    <d v="1899-12-30T05:20:25"/>
    <d v="1899-12-30T02:14:00"/>
    <d v="1899-12-30T02:40:13"/>
    <n v="1724"/>
    <x v="7"/>
    <x v="3"/>
    <x v="63"/>
    <x v="39"/>
    <n v="1"/>
  </r>
  <r>
    <n v="1048"/>
    <d v="2008-06-29T00:00:00"/>
    <d v="2008-06-29T00:00:00"/>
    <x v="2"/>
    <n v="12.5"/>
    <n v="2"/>
    <n v="28"/>
    <n v="49"/>
    <d v="1899-12-30T02:28:49"/>
    <d v="1899-12-30T00:11:54"/>
    <s v="R200802"/>
    <s v="Home 12"/>
    <n v="5.0397580916116063"/>
    <n v="0"/>
    <s v="Hot &amp; Humid"/>
    <m/>
    <d v="1899-12-30T05:11:55"/>
    <d v="1899-12-30T02:35:58"/>
    <m/>
    <n v="0"/>
    <n v="0"/>
    <d v="1899-12-30T05:11:55"/>
    <d v="1899-12-30T06:04:19"/>
    <d v="1899-12-30T02:35:58"/>
    <d v="1899-12-30T03:02:10"/>
    <n v="2659"/>
    <x v="7"/>
    <x v="3"/>
    <x v="63"/>
    <x v="40"/>
    <n v="1"/>
  </r>
  <r>
    <n v="1049"/>
    <d v="2008-07-07T00:00:00"/>
    <d v="2008-07-07T00:00:00"/>
    <x v="2"/>
    <n v="3.5"/>
    <n v="0"/>
    <n v="36"/>
    <n v="1"/>
    <d v="1899-12-30T00:36:01"/>
    <d v="1899-12-30T00:10:17"/>
    <s v="R200803"/>
    <s v="PT Barnum Out and Back"/>
    <n v="5.8306339657565989"/>
    <n v="0"/>
    <s v="Hot &amp; Humid"/>
    <m/>
    <d v="1899-12-30T04:29:37"/>
    <d v="1899-12-30T02:14:48"/>
    <m/>
    <n v="0"/>
    <n v="0"/>
    <d v="1899-12-30T04:29:37"/>
    <d v="1899-12-30T05:22:01"/>
    <d v="1899-12-30T02:14:48"/>
    <d v="1899-12-30T02:41:00"/>
    <n v="1775"/>
    <x v="7"/>
    <x v="0"/>
    <x v="64"/>
    <x v="0"/>
    <n v="7"/>
  </r>
  <r>
    <n v="1050"/>
    <d v="2008-07-08T00:00:00"/>
    <d v="2008-07-08T00:00:00"/>
    <x v="2"/>
    <n v="3"/>
    <n v="0"/>
    <n v="29"/>
    <n v="17"/>
    <d v="1899-12-30T00:29:17"/>
    <d v="1899-12-30T00:09:46"/>
    <s v="R200803"/>
    <s v="Columbus Statue"/>
    <n v="6.1468412066021676"/>
    <n v="0"/>
    <s v="Hot &amp; Humid"/>
    <m/>
    <d v="1899-12-30T04:15:44"/>
    <d v="1899-12-30T02:07:52"/>
    <m/>
    <n v="0"/>
    <n v="0"/>
    <d v="1899-12-30T04:15:44"/>
    <d v="1899-12-30T05:08:08"/>
    <d v="1899-12-30T02:07:52"/>
    <d v="1899-12-30T02:34:04"/>
    <n v="1318"/>
    <x v="7"/>
    <x v="0"/>
    <x v="64"/>
    <x v="0"/>
    <n v="0"/>
  </r>
  <r>
    <n v="1051"/>
    <d v="2008-07-09T00:00:00"/>
    <d v="2008-07-09T00:00:00"/>
    <x v="0"/>
    <n v="0.5"/>
    <n v="0"/>
    <n v="18"/>
    <n v="15"/>
    <d v="1899-12-30T00:18:15"/>
    <d v="1899-12-30T00:36:30"/>
    <s v="lake    "/>
    <s v="Griskus Sprint"/>
    <n v="1.6438356164383576"/>
    <n v="0"/>
    <s v="Hot &amp; Humid"/>
    <m/>
    <d v="1899-12-30T01:27:36"/>
    <d v="1899-12-30T00:43:48"/>
    <m/>
    <n v="0"/>
    <n v="0"/>
    <d v="1899-12-30T15:56:18"/>
    <d v="1899-12-30T16:48:42"/>
    <d v="1899-12-30T07:58:09"/>
    <d v="1899-12-30T08:24:21"/>
    <n v="3327"/>
    <x v="7"/>
    <x v="0"/>
    <x v="64"/>
    <x v="0"/>
    <n v="0"/>
  </r>
  <r>
    <n v="1052"/>
    <d v="2008-07-09T00:00:00"/>
    <d v="2008-07-09T00:00:00"/>
    <x v="1"/>
    <n v="10.5"/>
    <n v="0"/>
    <n v="37"/>
    <n v="4"/>
    <d v="1899-12-30T00:37:04"/>
    <d v="1899-12-30T00:03:32"/>
    <s v="B"/>
    <s v="Griskus Sprint"/>
    <n v="16.996402877697854"/>
    <n v="0"/>
    <s v="Hot &amp; Humid"/>
    <m/>
    <d v="1899-12-30T06:35:23"/>
    <d v="1899-12-30T03:17:41"/>
    <m/>
    <n v="0"/>
    <n v="0"/>
    <d v="1899-12-30T01:32:29"/>
    <d v="1899-12-30T02:24:53"/>
    <d v="1899-12-30T00:46:15"/>
    <d v="1899-12-30T01:12:27"/>
    <n v="308"/>
    <x v="7"/>
    <x v="0"/>
    <x v="64"/>
    <x v="0"/>
    <n v="0"/>
  </r>
  <r>
    <n v="1053"/>
    <d v="2008-07-09T00:00:00"/>
    <d v="2008-07-09T00:00:00"/>
    <x v="2"/>
    <n v="3.1"/>
    <n v="0"/>
    <n v="32"/>
    <n v="39"/>
    <d v="1899-12-30T00:32:39"/>
    <d v="1899-12-30T00:10:32"/>
    <s v="R200802"/>
    <s v="Griskus Sprint"/>
    <n v="5.6967840735068949"/>
    <n v="0"/>
    <s v="Hot &amp; Humid"/>
    <m/>
    <d v="1899-12-30T04:35:57"/>
    <d v="1899-12-30T02:17:58"/>
    <m/>
    <n v="0"/>
    <n v="0"/>
    <d v="1899-12-30T04:35:57"/>
    <d v="1899-12-30T05:28:21"/>
    <d v="1899-12-30T02:17:58"/>
    <d v="1899-12-30T02:44:10"/>
    <n v="1970"/>
    <x v="7"/>
    <x v="0"/>
    <x v="64"/>
    <x v="0"/>
    <n v="0"/>
  </r>
  <r>
    <n v="1054"/>
    <d v="2008-07-09T00:00:00"/>
    <d v="2008-07-09T00:00:00"/>
    <x v="3"/>
    <n v="1"/>
    <n v="0"/>
    <n v="2"/>
    <n v="57"/>
    <d v="1899-12-30T00:02:57"/>
    <d v="1899-12-30T00:02:57"/>
    <s v="unk"/>
    <s v="Griskus Sprint"/>
    <n v="20.338983050847471"/>
    <n v="0"/>
    <m/>
    <m/>
    <d v="1899-12-30T00:00:00"/>
    <d v="1899-12-30T00:00:00"/>
    <m/>
    <n v="0"/>
    <n v="0"/>
    <d v="1899-12-30T01:17:17"/>
    <d v="1899-12-30T02:09:41"/>
    <d v="1899-12-30T00:38:39"/>
    <d v="1899-12-30T01:04:51"/>
    <n v="181"/>
    <x v="7"/>
    <x v="0"/>
    <x v="64"/>
    <x v="0"/>
    <n v="0"/>
  </r>
  <r>
    <n v="1055"/>
    <d v="2008-07-11T00:00:00"/>
    <d v="2008-07-11T00:00:00"/>
    <x v="2"/>
    <n v="5"/>
    <n v="0"/>
    <n v="51"/>
    <n v="46"/>
    <d v="1899-12-30T00:51:46"/>
    <d v="1899-12-30T00:10:21"/>
    <s v="R200803"/>
    <s v="Second Beach"/>
    <n v="5.7952350289761805"/>
    <n v="0"/>
    <s v="Hot &amp; Humid"/>
    <m/>
    <d v="1899-12-30T04:31:15"/>
    <d v="1899-12-30T02:15:38"/>
    <m/>
    <n v="0"/>
    <n v="0"/>
    <d v="1899-12-30T04:31:15"/>
    <d v="1899-12-30T05:23:39"/>
    <d v="1899-12-30T02:15:38"/>
    <d v="1899-12-30T02:41:50"/>
    <n v="1828"/>
    <x v="7"/>
    <x v="0"/>
    <x v="64"/>
    <x v="0"/>
    <n v="1"/>
  </r>
  <r>
    <n v="1056"/>
    <d v="2008-07-15T00:00:00"/>
    <d v="2008-07-15T00:00:00"/>
    <x v="2"/>
    <n v="6.2"/>
    <n v="1"/>
    <n v="2"/>
    <n v="25"/>
    <d v="1899-12-30T01:02:25"/>
    <d v="1899-12-30T00:10:04"/>
    <s v="R200803"/>
    <s v="Seattle 10k"/>
    <n v="5.959946595460619"/>
    <n v="0"/>
    <s v="Nice!"/>
    <m/>
    <d v="1899-12-30T04:23:46"/>
    <d v="1899-12-30T02:11:53"/>
    <m/>
    <n v="0"/>
    <n v="0"/>
    <d v="1899-12-30T04:23:46"/>
    <d v="1899-12-30T05:16:10"/>
    <d v="1899-12-30T02:11:53"/>
    <d v="1899-12-30T02:38:05"/>
    <n v="1605"/>
    <x v="7"/>
    <x v="0"/>
    <x v="64"/>
    <x v="12"/>
    <n v="3"/>
  </r>
  <r>
    <n v="1057"/>
    <d v="2008-07-16T00:00:00"/>
    <d v="2008-07-16T00:00:00"/>
    <x v="2"/>
    <n v="7.1"/>
    <n v="1"/>
    <n v="11"/>
    <n v="40"/>
    <d v="1899-12-30T01:11:40"/>
    <d v="1899-12-30T00:10:06"/>
    <s v="R200803"/>
    <s v="Seattle 7M"/>
    <n v="5.944186046511633"/>
    <n v="0"/>
    <s v="Nice!"/>
    <m/>
    <d v="1899-12-30T04:24:28"/>
    <d v="1899-12-30T02:12:14"/>
    <m/>
    <n v="0"/>
    <n v="0"/>
    <d v="1899-12-30T04:24:28"/>
    <d v="1899-12-30T05:16:52"/>
    <d v="1899-12-30T02:12:14"/>
    <d v="1899-12-30T02:38:26"/>
    <n v="1617"/>
    <x v="7"/>
    <x v="0"/>
    <x v="64"/>
    <x v="12"/>
    <n v="0"/>
  </r>
  <r>
    <n v="1058"/>
    <d v="2008-07-17T00:00:00"/>
    <d v="2008-07-17T00:00:00"/>
    <x v="2"/>
    <n v="5.15"/>
    <n v="0"/>
    <n v="54"/>
    <n v="54"/>
    <d v="1899-12-30T00:54:54"/>
    <d v="1899-12-30T00:10:40"/>
    <s v="R200803"/>
    <s v="Seattle 5m"/>
    <n v="5.628415300546453"/>
    <n v="0"/>
    <s v="Nice!"/>
    <s v="Walked for a while"/>
    <d v="1899-12-30T04:39:18"/>
    <d v="1899-12-30T02:19:39"/>
    <m/>
    <n v="0"/>
    <n v="0"/>
    <d v="1899-12-30T04:39:18"/>
    <d v="1899-12-30T05:31:42"/>
    <d v="1899-12-30T02:19:39"/>
    <d v="1899-12-30T02:45:51"/>
    <n v="2039"/>
    <x v="7"/>
    <x v="0"/>
    <x v="64"/>
    <x v="12"/>
    <n v="0"/>
  </r>
  <r>
    <n v="1059"/>
    <d v="2008-07-18T00:00:00"/>
    <d v="2008-07-18T00:00:00"/>
    <x v="2"/>
    <n v="3.1"/>
    <n v="0"/>
    <n v="31"/>
    <n v="48"/>
    <d v="1899-12-30T00:31:48"/>
    <d v="1899-12-30T00:10:15"/>
    <s v="R200803"/>
    <s v="Seattle 5k"/>
    <n v="5.8490566037735903"/>
    <n v="0"/>
    <s v="Cool"/>
    <m/>
    <d v="1899-12-30T04:28:46"/>
    <d v="1899-12-30T02:14:23"/>
    <m/>
    <n v="0"/>
    <n v="0"/>
    <d v="1899-12-30T04:28:46"/>
    <d v="1899-12-30T05:21:10"/>
    <d v="1899-12-30T02:14:23"/>
    <d v="1899-12-30T02:40:35"/>
    <n v="1748"/>
    <x v="7"/>
    <x v="0"/>
    <x v="64"/>
    <x v="12"/>
    <n v="0"/>
  </r>
  <r>
    <n v="1060"/>
    <d v="2008-07-21T00:00:00"/>
    <d v="2008-07-21T00:00:00"/>
    <x v="2"/>
    <n v="3"/>
    <n v="0"/>
    <n v="28"/>
    <n v="13"/>
    <d v="1899-12-30T00:28:13"/>
    <d v="1899-12-30T00:09:24"/>
    <s v="R200803"/>
    <s v="Columbus Statue"/>
    <n v="6.3792085056113468"/>
    <n v="0"/>
    <s v="Hot &amp; Humid"/>
    <m/>
    <d v="1899-12-30T04:06:26"/>
    <d v="1899-12-30T02:03:13"/>
    <m/>
    <n v="0"/>
    <n v="0"/>
    <d v="1899-12-30T04:06:26"/>
    <d v="1899-12-30T04:58:50"/>
    <d v="1899-12-30T02:03:13"/>
    <d v="1899-12-30T02:29:25"/>
    <n v="1069"/>
    <x v="7"/>
    <x v="0"/>
    <x v="64"/>
    <x v="13"/>
    <n v="2"/>
  </r>
  <r>
    <n v="1061"/>
    <d v="2008-07-22T00:00:00"/>
    <d v="2008-07-22T00:00:00"/>
    <x v="2"/>
    <n v="3.5"/>
    <n v="0"/>
    <n v="37"/>
    <n v="54"/>
    <d v="1899-12-30T00:37:54"/>
    <d v="1899-12-30T00:10:50"/>
    <s v="R200803"/>
    <s v="PT Barnum Out and Back"/>
    <n v="5.5408970976253356"/>
    <n v="0"/>
    <s v="Hot &amp; Humid"/>
    <s v="Walked for a while"/>
    <d v="1899-12-30T04:43:43"/>
    <d v="1899-12-30T02:21:51"/>
    <m/>
    <n v="0"/>
    <n v="0"/>
    <d v="1899-12-30T04:43:43"/>
    <d v="1899-12-30T05:36:07"/>
    <d v="1899-12-30T02:21:51"/>
    <d v="1899-12-30T02:48:03"/>
    <n v="2151"/>
    <x v="7"/>
    <x v="0"/>
    <x v="64"/>
    <x v="13"/>
    <n v="0"/>
  </r>
  <r>
    <n v="1062"/>
    <d v="2008-07-24T00:00:00"/>
    <d v="2008-07-24T00:00:00"/>
    <x v="2"/>
    <n v="3"/>
    <n v="0"/>
    <n v="31"/>
    <n v="13"/>
    <d v="1899-12-30T00:31:13"/>
    <d v="1899-12-30T00:10:24"/>
    <s v="R200803"/>
    <s v="Columbus Statue"/>
    <n v="5.7661505605979766"/>
    <n v="0"/>
    <s v="Hot &amp; Humid"/>
    <m/>
    <d v="1899-12-30T04:32:38"/>
    <d v="1899-12-30T02:16:19"/>
    <m/>
    <n v="0"/>
    <n v="0"/>
    <d v="1899-12-30T04:32:38"/>
    <d v="1899-12-30T05:25:02"/>
    <d v="1899-12-30T02:16:19"/>
    <d v="1899-12-30T02:42:31"/>
    <n v="1874"/>
    <x v="7"/>
    <x v="0"/>
    <x v="64"/>
    <x v="13"/>
    <n v="1"/>
  </r>
  <r>
    <n v="1063"/>
    <d v="2008-07-28T00:00:00"/>
    <d v="2008-07-28T00:00:00"/>
    <x v="1"/>
    <n v="5"/>
    <n v="0"/>
    <n v="40"/>
    <n v="0"/>
    <d v="1899-12-30T00:40:00"/>
    <d v="1899-12-30T00:08:00"/>
    <s v="Other"/>
    <s v="Hilton Head"/>
    <n v="7.5000000000000071"/>
    <n v="0"/>
    <s v="Hot &amp; Humid"/>
    <s v="Duck Hawk 2 Harbor Town"/>
    <d v="1899-12-30T14:56:00"/>
    <d v="1899-12-30T07:28:00"/>
    <m/>
    <n v="0"/>
    <n v="0"/>
    <d v="1899-12-30T03:29:36"/>
    <d v="1899-12-30T04:22:00"/>
    <d v="1899-12-30T01:44:48"/>
    <d v="1899-12-30T02:11:00"/>
    <n v="801"/>
    <x v="7"/>
    <x v="0"/>
    <x v="64"/>
    <x v="14"/>
    <n v="3"/>
  </r>
  <r>
    <n v="1064"/>
    <d v="2008-07-28T00:00:00"/>
    <d v="2008-07-28T00:00:00"/>
    <x v="2"/>
    <n v="10.31"/>
    <n v="2"/>
    <n v="4"/>
    <n v="6"/>
    <d v="1899-12-30T02:04:06"/>
    <d v="1899-12-30T00:12:02"/>
    <s v="R200804"/>
    <s v="Hilton Head"/>
    <n v="4.9846897663174898"/>
    <n v="0"/>
    <s v="Hot &amp; Humid"/>
    <s v="Walked for a while"/>
    <d v="1899-12-30T05:15:22"/>
    <d v="1899-12-30T02:37:41"/>
    <m/>
    <n v="0"/>
    <n v="0"/>
    <d v="1899-12-30T05:15:22"/>
    <d v="1899-12-30T06:07:46"/>
    <d v="1899-12-30T02:37:41"/>
    <d v="1899-12-30T03:03:53"/>
    <n v="2711"/>
    <x v="7"/>
    <x v="0"/>
    <x v="64"/>
    <x v="14"/>
    <n v="0"/>
  </r>
  <r>
    <n v="1065"/>
    <d v="2008-07-30T00:00:00"/>
    <d v="2008-07-30T00:00:00"/>
    <x v="1"/>
    <n v="7.26"/>
    <n v="0"/>
    <n v="45"/>
    <n v="0"/>
    <d v="1899-12-30T00:45:00"/>
    <d v="1899-12-30T00:06:12"/>
    <s v="Other"/>
    <s v="Hilton Head"/>
    <n v="9.6800000000000068"/>
    <n v="0"/>
    <s v="Hot &amp; Humid"/>
    <s v="Duck Hawk 2 South Beach"/>
    <d v="1899-12-30T11:34:13"/>
    <d v="1899-12-30T05:47:06"/>
    <m/>
    <n v="0"/>
    <n v="0"/>
    <d v="1899-12-30T02:42:24"/>
    <d v="1899-12-30T03:34:48"/>
    <d v="1899-12-30T01:21:12"/>
    <d v="1899-12-30T01:47:24"/>
    <n v="774"/>
    <x v="7"/>
    <x v="0"/>
    <x v="64"/>
    <x v="14"/>
    <n v="1"/>
  </r>
  <r>
    <n v="1066"/>
    <d v="2008-07-30T00:00:00"/>
    <d v="2008-07-30T00:00:00"/>
    <x v="2"/>
    <n v="7.26"/>
    <n v="1"/>
    <n v="18"/>
    <n v="45"/>
    <d v="1899-12-30T01:18:45"/>
    <d v="1899-12-30T00:10:51"/>
    <s v="R200804"/>
    <s v="Hilton Head"/>
    <n v="5.5314285714285756"/>
    <n v="0"/>
    <s v="Hot &amp; Humid"/>
    <s v="Duck Hawk 2 South Beach"/>
    <d v="1899-12-30T04:44:12"/>
    <d v="1899-12-30T02:22:06"/>
    <m/>
    <n v="0"/>
    <n v="0"/>
    <d v="1899-12-30T04:44:12"/>
    <d v="1899-12-30T05:36:36"/>
    <d v="1899-12-30T02:22:06"/>
    <d v="1899-12-30T02:48:18"/>
    <n v="2164"/>
    <x v="7"/>
    <x v="0"/>
    <x v="64"/>
    <x v="14"/>
    <n v="0"/>
  </r>
  <r>
    <n v="1067"/>
    <d v="2008-08-01T00:00:00"/>
    <d v="2008-08-01T00:00:00"/>
    <x v="2"/>
    <n v="4.25"/>
    <n v="0"/>
    <n v="44"/>
    <n v="35"/>
    <d v="1899-12-30T00:44:35"/>
    <d v="1899-12-30T00:10:29"/>
    <s v="R200804"/>
    <s v="Hilton Head"/>
    <n v="5.7196261682243028"/>
    <n v="0"/>
    <s v="Hot &amp; Humid"/>
    <m/>
    <d v="1899-12-30T04:34:51"/>
    <d v="1899-12-30T02:17:25"/>
    <m/>
    <n v="0"/>
    <n v="0"/>
    <d v="1899-12-30T04:34:51"/>
    <d v="1899-12-30T05:27:15"/>
    <d v="1899-12-30T02:17:25"/>
    <d v="1899-12-30T02:43:37"/>
    <n v="1937"/>
    <x v="7"/>
    <x v="4"/>
    <x v="65"/>
    <x v="14"/>
    <n v="1"/>
  </r>
  <r>
    <n v="1068"/>
    <d v="2008-08-03T00:00:00"/>
    <d v="2008-08-03T00:00:00"/>
    <x v="2"/>
    <n v="4.95"/>
    <n v="0"/>
    <n v="48"/>
    <n v="48"/>
    <d v="1899-12-30T00:48:48"/>
    <d v="1899-12-30T00:09:52"/>
    <s v="R200804"/>
    <s v="Fenn's Pond to Big House"/>
    <n v="6.0860655737704974"/>
    <n v="0"/>
    <s v="Nice!"/>
    <m/>
    <d v="1899-12-30T04:18:18"/>
    <d v="1899-12-30T02:09:09"/>
    <m/>
    <n v="0"/>
    <n v="0"/>
    <d v="1899-12-30T04:18:18"/>
    <d v="1899-12-30T05:10:42"/>
    <d v="1899-12-30T02:09:09"/>
    <d v="1899-12-30T02:35:21"/>
    <n v="1408"/>
    <x v="7"/>
    <x v="4"/>
    <x v="65"/>
    <x v="15"/>
    <n v="1"/>
  </r>
  <r>
    <n v="1069"/>
    <d v="2008-08-06T00:00:00"/>
    <d v="2008-08-06T00:00:00"/>
    <x v="2"/>
    <n v="4"/>
    <n v="0"/>
    <n v="41"/>
    <n v="16"/>
    <d v="1899-12-30T00:41:16"/>
    <d v="1899-12-30T00:10:19"/>
    <s v="R200803"/>
    <s v="4 Mile-Work"/>
    <n v="5.8158319870759341"/>
    <n v="0"/>
    <s v="Hot &amp; Humid"/>
    <m/>
    <d v="1899-12-30T04:30:18"/>
    <d v="1899-12-30T02:15:09"/>
    <m/>
    <n v="0"/>
    <n v="0"/>
    <d v="1899-12-30T04:30:18"/>
    <d v="1899-12-30T05:22:42"/>
    <d v="1899-12-30T02:15:09"/>
    <d v="1899-12-30T02:41:21"/>
    <n v="1797"/>
    <x v="7"/>
    <x v="4"/>
    <x v="65"/>
    <x v="15"/>
    <n v="2"/>
  </r>
  <r>
    <n v="1070"/>
    <d v="2008-08-08T00:00:00"/>
    <d v="2008-08-08T00:00:00"/>
    <x v="2"/>
    <n v="6"/>
    <n v="0"/>
    <n v="59"/>
    <n v="0"/>
    <d v="1899-12-30T00:59:00"/>
    <d v="1899-12-30T00:09:50"/>
    <s v="R200803"/>
    <s v="Bath House"/>
    <n v="6.1016949152542415"/>
    <n v="0"/>
    <s v="Thunderstorm"/>
    <s v="Out: 24.48.48 Back: 30.12.50"/>
    <d v="1899-12-30T04:17:38"/>
    <d v="1899-12-30T02:08:49"/>
    <m/>
    <n v="0"/>
    <n v="0"/>
    <d v="1899-12-30T04:17:38"/>
    <d v="1899-12-30T05:10:02"/>
    <d v="1899-12-30T02:08:49"/>
    <d v="1899-12-30T02:35:01"/>
    <n v="1379"/>
    <x v="7"/>
    <x v="4"/>
    <x v="65"/>
    <x v="15"/>
    <n v="1"/>
  </r>
  <r>
    <n v="1071"/>
    <d v="2008-08-10T00:00:00"/>
    <d v="2008-08-10T00:00:00"/>
    <x v="2"/>
    <n v="15"/>
    <n v="2"/>
    <n v="56"/>
    <n v="13"/>
    <d v="1899-12-30T02:56:13"/>
    <d v="1899-12-30T00:11:45"/>
    <s v="R200804"/>
    <s v="Double Quassy Loop"/>
    <n v="5.1073489075948215"/>
    <n v="0"/>
    <s v="Humid"/>
    <s v="1:23 for first loop"/>
    <d v="1899-12-30T05:07:48"/>
    <d v="1899-12-30T02:33:54"/>
    <m/>
    <n v="0"/>
    <n v="0"/>
    <d v="1899-12-30T05:07:48"/>
    <d v="1899-12-30T06:00:12"/>
    <d v="1899-12-30T02:33:54"/>
    <d v="1899-12-30T03:00:06"/>
    <n v="2601"/>
    <x v="7"/>
    <x v="4"/>
    <x v="65"/>
    <x v="16"/>
    <n v="1"/>
  </r>
  <r>
    <n v="1072"/>
    <d v="2008-08-10T00:00:00"/>
    <d v="2008-08-10T00:00:00"/>
    <x v="23"/>
    <n v="7.6"/>
    <n v="1"/>
    <n v="23"/>
    <n v="0"/>
    <d v="1899-12-30T01:23:00"/>
    <d v="1899-12-30T00:10:55"/>
    <s v="R200804"/>
    <s v="Loop1 of Quassy Loop"/>
    <n v="5.4939759036144622"/>
    <n v="0"/>
    <s v="Humid"/>
    <m/>
    <d v="1899-12-30T00:00:00"/>
    <d v="1899-12-30T00:00:00"/>
    <m/>
    <n v="0"/>
    <n v="0"/>
    <d v="1899-12-30T04:46:08"/>
    <d v="1899-12-30T05:38:32"/>
    <d v="1899-12-30T02:23:04"/>
    <d v="1899-12-30T02:49:16"/>
    <n v="2212"/>
    <x v="7"/>
    <x v="4"/>
    <x v="65"/>
    <x v="16"/>
    <n v="0"/>
  </r>
  <r>
    <n v="1073"/>
    <d v="2008-08-10T00:00:00"/>
    <d v="2008-08-10T00:00:00"/>
    <x v="24"/>
    <n v="7.6"/>
    <n v="1"/>
    <n v="33"/>
    <n v="0"/>
    <d v="1899-12-30T01:33:00"/>
    <d v="1899-12-30T00:12:14"/>
    <s v="R200804"/>
    <s v="Loop2 of Quassy Loop"/>
    <n v="4.9032258064516165"/>
    <n v="0"/>
    <s v="Humid"/>
    <m/>
    <d v="1899-12-30T00:00:00"/>
    <d v="1899-12-30T00:00:00"/>
    <m/>
    <n v="0"/>
    <n v="0"/>
    <d v="1899-12-30T05:20:36"/>
    <d v="1899-12-30T06:13:00"/>
    <d v="1899-12-30T02:40:18"/>
    <d v="1899-12-30T03:06:30"/>
    <n v="2754"/>
    <x v="7"/>
    <x v="4"/>
    <x v="65"/>
    <x v="16"/>
    <n v="0"/>
  </r>
  <r>
    <n v="1074"/>
    <d v="2008-08-10T00:00:00"/>
    <d v="2008-08-10T00:00:00"/>
    <x v="8"/>
    <n v="1"/>
    <n v="0"/>
    <n v="10"/>
    <n v="30"/>
    <d v="1899-12-30T00:10:30"/>
    <d v="1899-12-30T00:10:30"/>
    <s v="R200804"/>
    <s v="Mile 1"/>
    <n v="5.7142857142857197"/>
    <n v="0"/>
    <s v="Humid"/>
    <m/>
    <d v="1899-12-30T00:00:00"/>
    <d v="1899-12-30T00:00:00"/>
    <m/>
    <n v="0"/>
    <n v="0"/>
    <d v="1899-12-30T04:35:06"/>
    <d v="1899-12-30T05:27:30"/>
    <d v="1899-12-30T02:17:33"/>
    <d v="1899-12-30T02:43:45"/>
    <n v="1938"/>
    <x v="7"/>
    <x v="4"/>
    <x v="65"/>
    <x v="16"/>
    <n v="0"/>
  </r>
  <r>
    <n v="1075"/>
    <d v="2008-08-10T00:00:00"/>
    <d v="2008-08-10T00:00:00"/>
    <x v="9"/>
    <n v="1"/>
    <n v="0"/>
    <n v="10"/>
    <n v="15"/>
    <d v="1899-12-30T00:10:15"/>
    <d v="1899-12-30T00:10:15"/>
    <s v="R200804"/>
    <s v="Mile 2"/>
    <n v="5.8536585365853702"/>
    <n v="0"/>
    <s v="Humid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4"/>
    <x v="65"/>
    <x v="16"/>
    <n v="0"/>
  </r>
  <r>
    <n v="1076"/>
    <d v="2008-08-10T00:00:00"/>
    <d v="2008-08-10T00:00:00"/>
    <x v="10"/>
    <n v="1"/>
    <n v="0"/>
    <n v="10"/>
    <n v="11"/>
    <d v="1899-12-30T00:10:11"/>
    <d v="1899-12-30T00:10:11"/>
    <s v="R200804"/>
    <s v="Mile 3"/>
    <n v="5.891980360065471"/>
    <n v="0"/>
    <s v="Humid"/>
    <m/>
    <d v="1899-12-30T00:00:00"/>
    <d v="1899-12-30T00:00:00"/>
    <m/>
    <n v="0"/>
    <n v="0"/>
    <d v="1899-12-30T04:26:48"/>
    <d v="1899-12-30T05:19:12"/>
    <d v="1899-12-30T02:13:24"/>
    <d v="1899-12-30T02:39:36"/>
    <n v="1686"/>
    <x v="7"/>
    <x v="4"/>
    <x v="65"/>
    <x v="16"/>
    <n v="0"/>
  </r>
  <r>
    <n v="1077"/>
    <d v="2008-08-10T00:00:00"/>
    <d v="2008-08-10T00:00:00"/>
    <x v="11"/>
    <n v="1"/>
    <n v="0"/>
    <n v="11"/>
    <n v="17"/>
    <d v="1899-12-30T00:11:17"/>
    <d v="1899-12-30T00:11:17"/>
    <s v="R200804"/>
    <s v="Mile 4"/>
    <n v="5.3175775480059118"/>
    <n v="0"/>
    <s v="Humid"/>
    <m/>
    <d v="1899-12-30T00:00:00"/>
    <d v="1899-12-30T00:00:00"/>
    <m/>
    <n v="0"/>
    <n v="0"/>
    <d v="1899-12-30T04:55:37"/>
    <d v="1899-12-30T05:48:01"/>
    <d v="1899-12-30T02:27:49"/>
    <d v="1899-12-30T02:54:01"/>
    <n v="2405"/>
    <x v="7"/>
    <x v="4"/>
    <x v="65"/>
    <x v="16"/>
    <n v="0"/>
  </r>
  <r>
    <n v="1078"/>
    <d v="2008-08-10T00:00:00"/>
    <d v="2008-08-10T00:00:00"/>
    <x v="12"/>
    <n v="1"/>
    <n v="0"/>
    <n v="10"/>
    <n v="26"/>
    <d v="1899-12-30T00:10:26"/>
    <d v="1899-12-30T00:10:26"/>
    <s v="R200804"/>
    <s v="Mile 5"/>
    <n v="5.750798722044733"/>
    <n v="0"/>
    <s v="Humid"/>
    <m/>
    <d v="1899-12-30T00:00:00"/>
    <d v="1899-12-30T00:00:00"/>
    <m/>
    <n v="0"/>
    <n v="0"/>
    <d v="1899-12-30T04:33:21"/>
    <d v="1899-12-30T05:25:45"/>
    <d v="1899-12-30T02:16:41"/>
    <d v="1899-12-30T02:42:53"/>
    <n v="1891"/>
    <x v="7"/>
    <x v="4"/>
    <x v="65"/>
    <x v="16"/>
    <n v="0"/>
  </r>
  <r>
    <n v="1079"/>
    <d v="2008-08-10T00:00:00"/>
    <d v="2008-08-10T00:00:00"/>
    <x v="13"/>
    <n v="1"/>
    <n v="0"/>
    <n v="12"/>
    <n v="24"/>
    <d v="1899-12-30T00:12:24"/>
    <d v="1899-12-30T00:12:24"/>
    <s v="R200804"/>
    <s v="Mile 6"/>
    <n v="4.8387096774193585"/>
    <n v="0"/>
    <s v="Humid"/>
    <m/>
    <d v="1899-12-30T00:00:00"/>
    <d v="1899-12-30T00:00:00"/>
    <m/>
    <n v="0"/>
    <n v="0"/>
    <d v="1899-12-30T05:24:53"/>
    <d v="1899-12-30T06:17:17"/>
    <d v="1899-12-30T02:42:26"/>
    <d v="1899-12-30T03:08:38"/>
    <n v="2780"/>
    <x v="7"/>
    <x v="4"/>
    <x v="65"/>
    <x v="16"/>
    <n v="0"/>
  </r>
  <r>
    <n v="1080"/>
    <d v="2008-08-10T00:00:00"/>
    <d v="2008-08-10T00:00:00"/>
    <x v="14"/>
    <n v="1"/>
    <n v="0"/>
    <n v="11"/>
    <n v="56"/>
    <d v="1899-12-30T00:11:56"/>
    <d v="1899-12-30T00:11:56"/>
    <s v="R200804"/>
    <s v="Mile 7"/>
    <n v="5.0279329608938585"/>
    <n v="0"/>
    <s v="Humid"/>
    <m/>
    <d v="1899-12-30T00:00:00"/>
    <d v="1899-12-30T00:00:00"/>
    <m/>
    <n v="0"/>
    <n v="0"/>
    <d v="1899-12-30T05:12:39"/>
    <d v="1899-12-30T06:05:03"/>
    <d v="1899-12-30T02:36:20"/>
    <d v="1899-12-30T03:02:32"/>
    <n v="2665"/>
    <x v="7"/>
    <x v="4"/>
    <x v="65"/>
    <x v="16"/>
    <n v="0"/>
  </r>
  <r>
    <n v="1081"/>
    <d v="2008-08-10T00:00:00"/>
    <d v="2008-08-10T00:00:00"/>
    <x v="15"/>
    <n v="1"/>
    <n v="0"/>
    <n v="11"/>
    <n v="53"/>
    <d v="1899-12-30T00:11:53"/>
    <d v="1899-12-30T00:11:53"/>
    <s v="R200804"/>
    <s v="Mile 8"/>
    <n v="5.0490883590462872"/>
    <n v="0"/>
    <s v="Humid"/>
    <m/>
    <d v="1899-12-30T00:00:00"/>
    <d v="1899-12-30T00:00:00"/>
    <m/>
    <n v="0"/>
    <n v="0"/>
    <d v="1899-12-30T05:11:21"/>
    <d v="1899-12-30T06:03:45"/>
    <d v="1899-12-30T02:35:40"/>
    <d v="1899-12-30T03:01:52"/>
    <n v="2646"/>
    <x v="7"/>
    <x v="4"/>
    <x v="65"/>
    <x v="16"/>
    <n v="0"/>
  </r>
  <r>
    <n v="1082"/>
    <d v="2008-08-10T00:00:00"/>
    <d v="2008-08-10T00:00:00"/>
    <x v="16"/>
    <n v="1"/>
    <n v="0"/>
    <n v="10"/>
    <n v="56"/>
    <d v="1899-12-30T00:10:56"/>
    <d v="1899-12-30T00:10:56"/>
    <s v="R200804"/>
    <s v="Mile 9"/>
    <n v="5.4878048780487845"/>
    <n v="0"/>
    <s v="Humid"/>
    <m/>
    <d v="1899-12-30T00:00:00"/>
    <d v="1899-12-30T00:00:00"/>
    <m/>
    <n v="0"/>
    <n v="0"/>
    <d v="1899-12-30T04:46:27"/>
    <d v="1899-12-30T05:38:51"/>
    <d v="1899-12-30T02:23:14"/>
    <d v="1899-12-30T02:49:26"/>
    <n v="2217"/>
    <x v="7"/>
    <x v="4"/>
    <x v="65"/>
    <x v="16"/>
    <n v="0"/>
  </r>
  <r>
    <n v="1083"/>
    <d v="2008-08-10T00:00:00"/>
    <d v="2008-08-10T00:00:00"/>
    <x v="17"/>
    <n v="1"/>
    <n v="0"/>
    <n v="11"/>
    <n v="3"/>
    <d v="1899-12-30T00:11:03"/>
    <d v="1899-12-30T00:11:03"/>
    <s v="R200804"/>
    <s v="Mile 10"/>
    <n v="5.429864253393669"/>
    <n v="0"/>
    <s v="Humid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x v="65"/>
    <x v="16"/>
    <n v="0"/>
  </r>
  <r>
    <n v="1084"/>
    <d v="2008-08-10T00:00:00"/>
    <d v="2008-08-10T00:00:00"/>
    <x v="18"/>
    <n v="1"/>
    <n v="0"/>
    <n v="11"/>
    <n v="33"/>
    <d v="1899-12-30T00:11:33"/>
    <d v="1899-12-30T00:11:33"/>
    <s v="R200804"/>
    <s v="Mile 11"/>
    <n v="5.1948051948051992"/>
    <n v="0"/>
    <s v="Humid"/>
    <m/>
    <d v="1899-12-30T00:00:00"/>
    <d v="1899-12-30T00:00:00"/>
    <m/>
    <n v="0"/>
    <n v="0"/>
    <d v="1899-12-30T05:02:37"/>
    <d v="1899-12-30T05:55:01"/>
    <d v="1899-12-30T02:31:18"/>
    <d v="1899-12-30T02:57:30"/>
    <n v="2532"/>
    <x v="7"/>
    <x v="4"/>
    <x v="65"/>
    <x v="16"/>
    <n v="0"/>
  </r>
  <r>
    <n v="1085"/>
    <d v="2008-08-10T00:00:00"/>
    <d v="2008-08-10T00:00:00"/>
    <x v="19"/>
    <n v="1"/>
    <n v="0"/>
    <n v="13"/>
    <n v="31"/>
    <d v="1899-12-30T00:13:31"/>
    <d v="1899-12-30T00:13:31"/>
    <s v="R200804"/>
    <s v="Mile 12"/>
    <n v="4.4389642416769455"/>
    <n v="0"/>
    <s v="Humid"/>
    <m/>
    <d v="1899-12-30T00:00:00"/>
    <d v="1899-12-30T00:00:00"/>
    <m/>
    <n v="0"/>
    <n v="0"/>
    <d v="1899-12-30T05:54:08"/>
    <d v="1899-12-30T06:46:32"/>
    <d v="1899-12-30T02:57:04"/>
    <d v="1899-12-30T03:23:16"/>
    <n v="2918"/>
    <x v="7"/>
    <x v="4"/>
    <x v="65"/>
    <x v="16"/>
    <n v="0"/>
  </r>
  <r>
    <n v="1086"/>
    <d v="2008-08-10T00:00:00"/>
    <d v="2008-08-10T00:00:00"/>
    <x v="20"/>
    <n v="1"/>
    <n v="0"/>
    <n v="12"/>
    <n v="11"/>
    <d v="1899-12-30T00:12:11"/>
    <d v="1899-12-30T00:12:11"/>
    <s v="R200804"/>
    <s v="Mile 13"/>
    <n v="4.9247606019151879"/>
    <n v="0"/>
    <s v="Humid"/>
    <m/>
    <d v="1899-12-30T00:00:00"/>
    <d v="1899-12-30T00:00:00"/>
    <m/>
    <n v="0"/>
    <n v="0"/>
    <d v="1899-12-30T05:19:12"/>
    <d v="1899-12-30T06:11:36"/>
    <d v="1899-12-30T02:39:36"/>
    <d v="1899-12-30T03:05:48"/>
    <n v="2743"/>
    <x v="7"/>
    <x v="4"/>
    <x v="65"/>
    <x v="16"/>
    <n v="0"/>
  </r>
  <r>
    <n v="1087"/>
    <d v="2008-08-10T00:00:00"/>
    <d v="2008-08-10T00:00:00"/>
    <x v="21"/>
    <n v="1"/>
    <n v="0"/>
    <n v="17"/>
    <n v="2"/>
    <d v="1899-12-30T00:17:02"/>
    <d v="1899-12-30T00:17:02"/>
    <s v="R200804"/>
    <s v="Mile 14"/>
    <n v="3.5225048923679085"/>
    <n v="0"/>
    <s v="Humid"/>
    <m/>
    <d v="1899-12-30T00:00:00"/>
    <d v="1899-12-30T00:00:00"/>
    <m/>
    <n v="0"/>
    <n v="0"/>
    <d v="1899-12-30T07:26:16"/>
    <d v="1899-12-30T08:18:40"/>
    <d v="1899-12-30T03:43:08"/>
    <d v="1899-12-30T04:09:20"/>
    <n v="3098"/>
    <x v="7"/>
    <x v="4"/>
    <x v="65"/>
    <x v="16"/>
    <n v="0"/>
  </r>
  <r>
    <n v="1088"/>
    <d v="2008-08-10T00:00:00"/>
    <d v="2008-08-10T00:00:00"/>
    <x v="25"/>
    <n v="1"/>
    <n v="0"/>
    <n v="11"/>
    <n v="51"/>
    <d v="1899-12-30T00:11:51"/>
    <d v="1899-12-30T00:11:51"/>
    <s v="R200804"/>
    <s v="Mile 15"/>
    <n v="5.0632911392405111"/>
    <n v="0"/>
    <s v="Humid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4"/>
    <x v="65"/>
    <x v="16"/>
    <n v="0"/>
  </r>
  <r>
    <n v="1089"/>
    <d v="2008-08-13T00:00:00"/>
    <d v="2008-08-13T00:00:00"/>
    <x v="2"/>
    <n v="4"/>
    <n v="0"/>
    <n v="38"/>
    <n v="23"/>
    <d v="1899-12-30T00:38:23"/>
    <d v="1899-12-30T00:09:36"/>
    <s v="R200804"/>
    <s v="4 Mile-Work"/>
    <n v="6.2527138514980516"/>
    <n v="0"/>
    <s v="Humid"/>
    <s v="Negative Splits"/>
    <d v="1899-12-30T04:11:25"/>
    <d v="1899-12-30T02:05:42"/>
    <m/>
    <n v="0"/>
    <n v="0"/>
    <d v="1899-12-30T04:11:25"/>
    <d v="1899-12-30T05:03:49"/>
    <d v="1899-12-30T02:05:42"/>
    <d v="1899-12-30T02:31:54"/>
    <n v="1188"/>
    <x v="7"/>
    <x v="4"/>
    <x v="65"/>
    <x v="16"/>
    <n v="2"/>
  </r>
  <r>
    <n v="1090"/>
    <d v="2008-08-15T00:00:00"/>
    <d v="2008-08-15T00:00:00"/>
    <x v="2"/>
    <n v="4"/>
    <n v="0"/>
    <n v="43"/>
    <n v="7"/>
    <d v="1899-12-30T00:43:07"/>
    <d v="1899-12-30T00:10:47"/>
    <s v="R200804"/>
    <s v="4 Mile-Work"/>
    <n v="5.566293003478938"/>
    <n v="0"/>
    <s v="Humid"/>
    <s v="Ran with Jen &amp; Luisa"/>
    <d v="1899-12-30T04:42:25"/>
    <d v="1899-12-30T02:21:12"/>
    <m/>
    <n v="0"/>
    <n v="0"/>
    <d v="1899-12-30T04:42:25"/>
    <d v="1899-12-30T05:34:49"/>
    <d v="1899-12-30T02:21:12"/>
    <d v="1899-12-30T02:47:24"/>
    <n v="2118"/>
    <x v="7"/>
    <x v="4"/>
    <x v="65"/>
    <x v="16"/>
    <n v="1"/>
  </r>
  <r>
    <n v="1091"/>
    <d v="2008-08-16T00:00:00"/>
    <d v="2008-08-16T00:00:00"/>
    <x v="2"/>
    <n v="13.5"/>
    <n v="2"/>
    <n v="34"/>
    <n v="19"/>
    <d v="1899-12-30T02:34:19"/>
    <d v="1899-12-30T00:11:26"/>
    <s v="R200803"/>
    <s v="Griskus Extention"/>
    <n v="5.2489469705151786"/>
    <n v="0"/>
    <s v="Warm"/>
    <m/>
    <d v="1899-12-30T04:59:29"/>
    <d v="1899-12-30T02:29:45"/>
    <m/>
    <n v="0"/>
    <n v="0"/>
    <d v="1899-12-30T04:59:29"/>
    <d v="1899-12-30T05:51:53"/>
    <d v="1899-12-30T02:29:45"/>
    <d v="1899-12-30T02:55:57"/>
    <n v="2477"/>
    <x v="7"/>
    <x v="4"/>
    <x v="65"/>
    <x v="16"/>
    <n v="0"/>
  </r>
  <r>
    <n v="1092"/>
    <d v="2008-08-16T00:00:00"/>
    <d v="2008-08-16T00:00:00"/>
    <x v="8"/>
    <n v="1"/>
    <n v="0"/>
    <n v="11"/>
    <n v="19"/>
    <d v="1899-12-30T00:11:19"/>
    <d v="1899-12-30T00:11:19"/>
    <s v="R200803"/>
    <s v="Mile 1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x v="65"/>
    <x v="16"/>
    <n v="0"/>
  </r>
  <r>
    <n v="1093"/>
    <d v="2008-08-16T00:00:00"/>
    <d v="2008-08-16T00:00:00"/>
    <x v="9"/>
    <n v="1"/>
    <n v="0"/>
    <n v="10"/>
    <n v="29"/>
    <d v="1899-12-30T00:10:29"/>
    <d v="1899-12-30T00:10:29"/>
    <s v="R200803"/>
    <s v="Mile 2"/>
    <n v="5.7233704292527872"/>
    <n v="0"/>
    <s v="Warm"/>
    <m/>
    <d v="1899-12-30T00:00:00"/>
    <d v="1899-12-30T00:00:00"/>
    <m/>
    <n v="0"/>
    <n v="0"/>
    <d v="1899-12-30T04:34:40"/>
    <d v="1899-12-30T05:27:04"/>
    <d v="1899-12-30T02:17:20"/>
    <d v="1899-12-30T02:43:32"/>
    <n v="1928"/>
    <x v="7"/>
    <x v="4"/>
    <x v="65"/>
    <x v="16"/>
    <n v="0"/>
  </r>
  <r>
    <n v="1094"/>
    <d v="2008-08-16T00:00:00"/>
    <d v="2008-08-16T00:00:00"/>
    <x v="10"/>
    <n v="1"/>
    <n v="0"/>
    <n v="11"/>
    <n v="3"/>
    <d v="1899-12-30T00:11:03"/>
    <d v="1899-12-30T00:11:03"/>
    <s v="R200803"/>
    <s v="Mile 3"/>
    <n v="5.429864253393669"/>
    <n v="0"/>
    <s v="Warm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x v="65"/>
    <x v="16"/>
    <n v="0"/>
  </r>
  <r>
    <n v="1095"/>
    <d v="2008-08-16T00:00:00"/>
    <d v="2008-08-16T00:00:00"/>
    <x v="11"/>
    <n v="1"/>
    <n v="0"/>
    <n v="10"/>
    <n v="43"/>
    <d v="1899-12-30T00:10:43"/>
    <d v="1899-12-30T00:10:43"/>
    <s v="R200803"/>
    <s v="Mile 4"/>
    <n v="5.5987558320373294"/>
    <n v="0"/>
    <s v="Warm"/>
    <m/>
    <d v="1899-12-30T00:00:00"/>
    <d v="1899-12-30T00:00:00"/>
    <m/>
    <n v="0"/>
    <n v="0"/>
    <d v="1899-12-30T04:40:47"/>
    <d v="1899-12-30T05:33:11"/>
    <d v="1899-12-30T02:20:23"/>
    <d v="1899-12-30T02:46:35"/>
    <n v="2076"/>
    <x v="7"/>
    <x v="4"/>
    <x v="65"/>
    <x v="16"/>
    <n v="0"/>
  </r>
  <r>
    <n v="1096"/>
    <d v="2008-08-16T00:00:00"/>
    <d v="2008-08-16T00:00:00"/>
    <x v="12"/>
    <n v="1"/>
    <n v="0"/>
    <n v="11"/>
    <n v="7"/>
    <d v="1899-12-30T00:11:07"/>
    <d v="1899-12-30T00:11:07"/>
    <s v="R200803"/>
    <s v="Mile 5"/>
    <n v="5.3973013493253408"/>
    <n v="0"/>
    <s v="Warm"/>
    <m/>
    <d v="1899-12-30T00:00:00"/>
    <d v="1899-12-30T00:00:00"/>
    <m/>
    <n v="0"/>
    <n v="0"/>
    <d v="1899-12-30T04:51:15"/>
    <d v="1899-12-30T05:43:39"/>
    <d v="1899-12-30T02:25:38"/>
    <d v="1899-12-30T02:51:50"/>
    <n v="2327"/>
    <x v="7"/>
    <x v="4"/>
    <x v="65"/>
    <x v="16"/>
    <n v="0"/>
  </r>
  <r>
    <n v="1097"/>
    <d v="2008-08-16T00:00:00"/>
    <d v="2008-08-16T00:00:00"/>
    <x v="13"/>
    <n v="1"/>
    <n v="0"/>
    <n v="11"/>
    <n v="20"/>
    <d v="1899-12-30T00:11:20"/>
    <d v="1899-12-30T00:11:20"/>
    <s v="R200803"/>
    <s v="Mile 6"/>
    <n v="5.2941176470588269"/>
    <n v="0"/>
    <s v="Warm"/>
    <m/>
    <d v="1899-12-30T00:00:00"/>
    <d v="1899-12-30T00:00:00"/>
    <m/>
    <n v="0"/>
    <n v="0"/>
    <d v="1899-12-30T04:56:56"/>
    <d v="1899-12-30T05:49:20"/>
    <d v="1899-12-30T02:28:28"/>
    <d v="1899-12-30T02:54:40"/>
    <n v="2437"/>
    <x v="7"/>
    <x v="4"/>
    <x v="65"/>
    <x v="16"/>
    <n v="0"/>
  </r>
  <r>
    <n v="1098"/>
    <d v="2008-08-16T00:00:00"/>
    <d v="2008-08-16T00:00:00"/>
    <x v="14"/>
    <n v="1"/>
    <n v="0"/>
    <n v="10"/>
    <n v="49"/>
    <d v="1899-12-30T00:10:49"/>
    <d v="1899-12-30T00:10:49"/>
    <s v="R200803"/>
    <s v="Mile 7"/>
    <n v="5.5469953775038565"/>
    <n v="0"/>
    <s v="Warm"/>
    <m/>
    <d v="1899-12-30T00:00:00"/>
    <d v="1899-12-30T00:00:00"/>
    <m/>
    <n v="0"/>
    <n v="0"/>
    <d v="1899-12-30T04:43:24"/>
    <d v="1899-12-30T05:35:48"/>
    <d v="1899-12-30T02:21:42"/>
    <d v="1899-12-30T02:47:54"/>
    <n v="2143"/>
    <x v="7"/>
    <x v="4"/>
    <x v="65"/>
    <x v="16"/>
    <n v="0"/>
  </r>
  <r>
    <n v="1099"/>
    <d v="2008-08-16T00:00:00"/>
    <d v="2008-08-16T00:00:00"/>
    <x v="15"/>
    <n v="1"/>
    <n v="0"/>
    <n v="11"/>
    <n v="23"/>
    <d v="1899-12-30T00:11:23"/>
    <d v="1899-12-30T00:11:23"/>
    <s v="R200803"/>
    <s v="Mile 8"/>
    <n v="5.2708638360175737"/>
    <n v="0"/>
    <s v="Warm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x v="65"/>
    <x v="16"/>
    <n v="0"/>
  </r>
  <r>
    <n v="1100"/>
    <d v="2008-08-16T00:00:00"/>
    <d v="2008-08-16T00:00:00"/>
    <x v="16"/>
    <n v="1"/>
    <n v="0"/>
    <n v="12"/>
    <n v="22"/>
    <d v="1899-12-30T00:12:22"/>
    <d v="1899-12-30T00:12:22"/>
    <s v="R200803"/>
    <s v="Mile 9"/>
    <n v="4.851752021563347"/>
    <n v="0"/>
    <s v="Warm"/>
    <m/>
    <d v="1899-12-30T00:00:00"/>
    <d v="1899-12-30T00:00:00"/>
    <m/>
    <n v="0"/>
    <n v="0"/>
    <d v="1899-12-30T05:24:00"/>
    <d v="1899-12-30T06:16:24"/>
    <d v="1899-12-30T02:42:00"/>
    <d v="1899-12-30T03:08:12"/>
    <n v="2773"/>
    <x v="7"/>
    <x v="4"/>
    <x v="65"/>
    <x v="16"/>
    <n v="0"/>
  </r>
  <r>
    <n v="1101"/>
    <d v="2008-08-16T00:00:00"/>
    <d v="2008-08-16T00:00:00"/>
    <x v="17"/>
    <n v="1"/>
    <n v="0"/>
    <n v="12"/>
    <n v="41"/>
    <d v="1899-12-30T00:12:41"/>
    <d v="1899-12-30T00:12:41"/>
    <s v="R200803"/>
    <s v="Mile 10"/>
    <n v="4.7306176084099905"/>
    <n v="0"/>
    <s v="Warm"/>
    <m/>
    <d v="1899-12-30T00:00:00"/>
    <d v="1899-12-30T00:00:00"/>
    <m/>
    <n v="0"/>
    <n v="0"/>
    <d v="1899-12-30T05:32:18"/>
    <d v="1899-12-30T06:24:42"/>
    <d v="1899-12-30T02:46:09"/>
    <d v="1899-12-30T03:12:21"/>
    <n v="2831"/>
    <x v="7"/>
    <x v="4"/>
    <x v="65"/>
    <x v="16"/>
    <n v="0"/>
  </r>
  <r>
    <n v="1102"/>
    <d v="2008-08-16T00:00:00"/>
    <d v="2008-08-16T00:00:00"/>
    <x v="18"/>
    <n v="1"/>
    <n v="0"/>
    <n v="12"/>
    <n v="35"/>
    <d v="1899-12-30T00:12:35"/>
    <d v="1899-12-30T00:12:35"/>
    <s v="R200803"/>
    <s v="Mile 11"/>
    <n v="4.7682119205298052"/>
    <n v="0"/>
    <s v="Warm"/>
    <m/>
    <d v="1899-12-30T00:00:00"/>
    <d v="1899-12-30T00:00:00"/>
    <m/>
    <n v="0"/>
    <n v="0"/>
    <d v="1899-12-30T05:29:41"/>
    <d v="1899-12-30T06:22:05"/>
    <d v="1899-12-30T02:44:50"/>
    <d v="1899-12-30T03:11:03"/>
    <n v="2816"/>
    <x v="7"/>
    <x v="4"/>
    <x v="65"/>
    <x v="16"/>
    <n v="0"/>
  </r>
  <r>
    <n v="1103"/>
    <d v="2008-08-16T00:00:00"/>
    <d v="2008-08-16T00:00:00"/>
    <x v="19"/>
    <n v="1"/>
    <n v="0"/>
    <n v="12"/>
    <n v="2"/>
    <d v="1899-12-30T00:12:02"/>
    <d v="1899-12-30T00:12:02"/>
    <s v="R200803"/>
    <s v="Mile 12"/>
    <n v="4.9861495844875394"/>
    <n v="0"/>
    <s v="Warm"/>
    <m/>
    <d v="1899-12-30T00:00:00"/>
    <d v="1899-12-30T00:00:00"/>
    <m/>
    <n v="0"/>
    <n v="0"/>
    <d v="1899-12-30T05:15:16"/>
    <d v="1899-12-30T06:07:40"/>
    <d v="1899-12-30T02:37:38"/>
    <d v="1899-12-30T03:03:50"/>
    <n v="2709"/>
    <x v="7"/>
    <x v="4"/>
    <x v="65"/>
    <x v="16"/>
    <n v="0"/>
  </r>
  <r>
    <n v="1104"/>
    <d v="2008-08-16T00:00:00"/>
    <d v="2008-08-16T00:00:00"/>
    <x v="20"/>
    <n v="1"/>
    <n v="0"/>
    <n v="12"/>
    <n v="8"/>
    <d v="1899-12-30T00:12:08"/>
    <d v="1899-12-30T00:12:08"/>
    <s v="R200803"/>
    <s v="Mile 13"/>
    <n v="4.9450549450549497"/>
    <n v="0"/>
    <s v="Warm"/>
    <m/>
    <d v="1899-12-30T00:00:00"/>
    <d v="1899-12-30T00:00:00"/>
    <m/>
    <n v="0"/>
    <n v="0"/>
    <d v="1899-12-30T05:17:54"/>
    <d v="1899-12-30T06:10:18"/>
    <d v="1899-12-30T02:38:57"/>
    <d v="1899-12-30T03:05:09"/>
    <n v="2734"/>
    <x v="7"/>
    <x v="4"/>
    <x v="65"/>
    <x v="16"/>
    <n v="0"/>
  </r>
  <r>
    <n v="1105"/>
    <d v="2008-08-16T00:00:00"/>
    <d v="2008-08-16T00:00:00"/>
    <x v="21"/>
    <n v="0.4"/>
    <n v="0"/>
    <n v="4"/>
    <n v="12"/>
    <d v="1899-12-30T00:04:12"/>
    <d v="1899-12-30T00:10:30"/>
    <s v="R200803"/>
    <s v="Mile 14"/>
    <n v="5.7142857142857189"/>
    <n v="0"/>
    <s v="Warm"/>
    <m/>
    <d v="1899-12-30T00:00:00"/>
    <d v="1899-12-30T00:00:00"/>
    <m/>
    <n v="0"/>
    <n v="0"/>
    <d v="1899-12-30T04:35:06"/>
    <d v="1899-12-30T05:27:30"/>
    <d v="1899-12-30T02:17:33"/>
    <d v="1899-12-30T02:43:45"/>
    <n v="1942"/>
    <x v="7"/>
    <x v="4"/>
    <x v="65"/>
    <x v="16"/>
    <n v="0"/>
  </r>
  <r>
    <n v="1106"/>
    <d v="2008-08-18T00:00:00"/>
    <d v="2008-08-18T00:00:00"/>
    <x v="2"/>
    <n v="4.0999999999999996"/>
    <n v="0"/>
    <n v="43"/>
    <n v="18"/>
    <d v="1899-12-30T00:43:18"/>
    <d v="1899-12-30T00:10:34"/>
    <s v="R200803"/>
    <s v="Dave Extention to 4 mile work"/>
    <n v="5.6812933025404204"/>
    <n v="0"/>
    <s v="HOT &amp; Humid"/>
    <s v="Ran with Dave F."/>
    <d v="1899-12-30T04:36:42"/>
    <d v="1899-12-30T02:18:21"/>
    <m/>
    <n v="0"/>
    <n v="0"/>
    <d v="1899-12-30T04:36:42"/>
    <d v="1899-12-30T05:29:06"/>
    <d v="1899-12-30T02:18:21"/>
    <d v="1899-12-30T02:44:33"/>
    <n v="1986"/>
    <x v="7"/>
    <x v="4"/>
    <x v="65"/>
    <x v="17"/>
    <n v="1"/>
  </r>
  <r>
    <n v="1107"/>
    <d v="2008-08-20T00:00:00"/>
    <d v="2008-08-20T00:00:00"/>
    <x v="2"/>
    <n v="3.5"/>
    <n v="0"/>
    <n v="33"/>
    <n v="53"/>
    <d v="1899-12-30T00:33:53"/>
    <d v="1899-12-30T00:09:41"/>
    <s v="R200803"/>
    <s v="PT Barnum Out and Back"/>
    <n v="6.1977373339891839"/>
    <n v="0"/>
    <s v="Nice!"/>
    <s v="Intervals"/>
    <d v="1899-12-30T04:13:38"/>
    <d v="1899-12-30T02:06:49"/>
    <m/>
    <n v="0"/>
    <n v="0"/>
    <d v="1899-12-30T04:13:38"/>
    <d v="1899-12-30T05:06:02"/>
    <d v="1899-12-30T02:06:49"/>
    <d v="1899-12-30T02:33:01"/>
    <n v="1249"/>
    <x v="7"/>
    <x v="4"/>
    <x v="65"/>
    <x v="17"/>
    <n v="1"/>
  </r>
  <r>
    <n v="1108"/>
    <d v="2008-08-21T00:00:00"/>
    <d v="2008-08-21T00:00:00"/>
    <x v="2"/>
    <n v="5"/>
    <n v="0"/>
    <n v="51"/>
    <n v="0"/>
    <d v="1899-12-30T00:51:00"/>
    <d v="1899-12-30T00:10:12"/>
    <s v="R200803"/>
    <s v="Bath House"/>
    <n v="5.8823529411764754"/>
    <n v="0"/>
    <s v="Nice!"/>
    <m/>
    <d v="1899-12-30T04:27:14"/>
    <d v="1899-12-30T02:13:37"/>
    <m/>
    <n v="0"/>
    <n v="0"/>
    <d v="1899-12-30T04:27:14"/>
    <d v="1899-12-30T05:19:38"/>
    <d v="1899-12-30T02:13:37"/>
    <d v="1899-12-30T02:39:49"/>
    <n v="1694"/>
    <x v="7"/>
    <x v="4"/>
    <x v="65"/>
    <x v="17"/>
    <n v="0"/>
  </r>
  <r>
    <n v="1109"/>
    <d v="2008-08-24T00:00:00"/>
    <d v="2008-08-24T00:00:00"/>
    <x v="2"/>
    <n v="17"/>
    <n v="3"/>
    <n v="28"/>
    <n v="38"/>
    <d v="1899-12-30T03:28:38"/>
    <d v="1899-12-30T00:12:16"/>
    <s v="R200803"/>
    <s v="Lake Minewaug"/>
    <n v="4.888959897747247"/>
    <n v="0"/>
    <s v="HOT &amp; Humid"/>
    <m/>
    <d v="1899-12-30T05:21:32"/>
    <d v="1899-12-30T02:40:46"/>
    <m/>
    <n v="0"/>
    <n v="0"/>
    <d v="1899-12-30T05:21:32"/>
    <d v="1899-12-30T06:13:56"/>
    <d v="1899-12-30T02:40:46"/>
    <d v="1899-12-30T03:06:58"/>
    <n v="2759"/>
    <x v="7"/>
    <x v="4"/>
    <x v="65"/>
    <x v="18"/>
    <n v="2"/>
  </r>
  <r>
    <n v="1110"/>
    <d v="2008-08-24T00:00:00"/>
    <d v="2008-08-24T00:00:00"/>
    <x v="8"/>
    <n v="1"/>
    <n v="0"/>
    <n v="9"/>
    <n v="26"/>
    <d v="1899-12-30T00:09:26"/>
    <d v="1899-12-30T00:09:26"/>
    <s v="R200803"/>
    <s v="Mile 1"/>
    <n v="6.3604240282685556"/>
    <n v="0"/>
    <m/>
    <m/>
    <d v="1899-12-30T00:00:00"/>
    <d v="1899-12-30T00:00:00"/>
    <m/>
    <n v="0"/>
    <n v="0"/>
    <d v="1899-12-30T04:07:09"/>
    <d v="1899-12-30T04:59:33"/>
    <d v="1899-12-30T02:03:35"/>
    <d v="1899-12-30T02:29:47"/>
    <n v="1081"/>
    <x v="7"/>
    <x v="4"/>
    <x v="65"/>
    <x v="18"/>
    <n v="0"/>
  </r>
  <r>
    <n v="1111"/>
    <d v="2008-08-24T00:00:00"/>
    <d v="2008-08-24T00:00:00"/>
    <x v="9"/>
    <n v="1"/>
    <n v="0"/>
    <n v="10"/>
    <n v="34"/>
    <d v="1899-12-30T00:10:34"/>
    <d v="1899-12-30T00:10:34"/>
    <s v="R200803"/>
    <s v="Mile 2"/>
    <n v="5.6782334384858091"/>
    <n v="0"/>
    <m/>
    <m/>
    <d v="1899-12-30T00:00:00"/>
    <d v="1899-12-30T00:00:00"/>
    <m/>
    <n v="0"/>
    <n v="0"/>
    <d v="1899-12-30T04:36:51"/>
    <d v="1899-12-30T05:29:15"/>
    <d v="1899-12-30T02:18:25"/>
    <d v="1899-12-30T02:44:37"/>
    <n v="1988"/>
    <x v="7"/>
    <x v="4"/>
    <x v="65"/>
    <x v="18"/>
    <n v="0"/>
  </r>
  <r>
    <n v="1112"/>
    <d v="2008-08-24T00:00:00"/>
    <d v="2008-08-24T00:00:00"/>
    <x v="10"/>
    <n v="1"/>
    <n v="0"/>
    <n v="11"/>
    <n v="4"/>
    <d v="1899-12-30T00:11:04"/>
    <d v="1899-12-30T00:11:04"/>
    <s v="R200803"/>
    <s v="Mile 3"/>
    <n v="5.4216867469879562"/>
    <n v="0"/>
    <m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4"/>
    <x v="65"/>
    <x v="18"/>
    <n v="0"/>
  </r>
  <r>
    <n v="1113"/>
    <d v="2008-08-24T00:00:00"/>
    <d v="2008-08-24T00:00:00"/>
    <x v="11"/>
    <n v="1"/>
    <n v="0"/>
    <n v="11"/>
    <n v="1"/>
    <d v="1899-12-30T00:11:01"/>
    <d v="1899-12-30T00:11:01"/>
    <s v="R200803"/>
    <s v="Mile 4"/>
    <n v="5.4462934947049968"/>
    <n v="0"/>
    <m/>
    <m/>
    <d v="1899-12-30T00:00:00"/>
    <d v="1899-12-30T00:00:00"/>
    <m/>
    <n v="0"/>
    <n v="0"/>
    <d v="1899-12-30T04:48:38"/>
    <d v="1899-12-30T05:41:02"/>
    <d v="1899-12-30T02:24:19"/>
    <d v="1899-12-30T02:50:31"/>
    <n v="2258"/>
    <x v="7"/>
    <x v="4"/>
    <x v="65"/>
    <x v="18"/>
    <n v="0"/>
  </r>
  <r>
    <n v="1114"/>
    <d v="2008-08-24T00:00:00"/>
    <d v="2008-08-24T00:00:00"/>
    <x v="12"/>
    <n v="1"/>
    <n v="0"/>
    <n v="11"/>
    <n v="19"/>
    <d v="1899-12-30T00:11:19"/>
    <d v="1899-12-30T00:11:19"/>
    <s v="R200803"/>
    <s v="Mile 5"/>
    <n v="5.3019145802651"/>
    <n v="0"/>
    <m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x v="65"/>
    <x v="18"/>
    <n v="0"/>
  </r>
  <r>
    <n v="1115"/>
    <d v="2008-08-24T00:00:00"/>
    <d v="2008-08-24T00:00:00"/>
    <x v="13"/>
    <n v="1"/>
    <n v="0"/>
    <n v="10"/>
    <n v="54"/>
    <d v="1899-12-30T00:10:54"/>
    <d v="1899-12-30T00:10:54"/>
    <s v="R200803"/>
    <s v="Mile 6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x v="65"/>
    <x v="18"/>
    <n v="0"/>
  </r>
  <r>
    <n v="1116"/>
    <d v="2008-08-24T00:00:00"/>
    <d v="2008-08-24T00:00:00"/>
    <x v="14"/>
    <n v="1"/>
    <n v="0"/>
    <n v="11"/>
    <n v="23"/>
    <d v="1899-12-30T00:11:23"/>
    <d v="1899-12-30T00:11:23"/>
    <s v="R200803"/>
    <s v="Mile 7"/>
    <n v="5.2708638360175737"/>
    <n v="0"/>
    <m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x v="65"/>
    <x v="18"/>
    <n v="0"/>
  </r>
  <r>
    <n v="1117"/>
    <d v="2008-08-24T00:00:00"/>
    <d v="2008-08-24T00:00:00"/>
    <x v="15"/>
    <n v="1"/>
    <n v="0"/>
    <n v="14"/>
    <n v="14"/>
    <d v="1899-12-30T00:14:14"/>
    <d v="1899-12-30T00:14:14"/>
    <s v="R200803"/>
    <s v="Mile 8"/>
    <n v="4.2154566744730717"/>
    <n v="0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7"/>
    <x v="4"/>
    <x v="65"/>
    <x v="18"/>
    <n v="0"/>
  </r>
  <r>
    <n v="1118"/>
    <d v="2008-08-24T00:00:00"/>
    <d v="2008-08-24T00:00:00"/>
    <x v="16"/>
    <n v="1"/>
    <n v="0"/>
    <n v="10"/>
    <n v="54"/>
    <d v="1899-12-30T00:10:54"/>
    <d v="1899-12-30T00:10:54"/>
    <s v="R200803"/>
    <s v="Mile 9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x v="65"/>
    <x v="18"/>
    <n v="0"/>
  </r>
  <r>
    <n v="1119"/>
    <d v="2008-08-24T00:00:00"/>
    <d v="2008-08-24T00:00:00"/>
    <x v="17"/>
    <n v="1"/>
    <n v="0"/>
    <n v="11"/>
    <n v="28"/>
    <d v="1899-12-30T00:11:28"/>
    <d v="1899-12-30T00:11:28"/>
    <s v="R200803"/>
    <s v="Mile 10"/>
    <n v="5.2325581395348877"/>
    <n v="0"/>
    <m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4"/>
    <x v="65"/>
    <x v="18"/>
    <n v="0"/>
  </r>
  <r>
    <n v="1120"/>
    <d v="2008-08-24T00:00:00"/>
    <d v="2008-08-24T00:00:00"/>
    <x v="18"/>
    <n v="1"/>
    <n v="0"/>
    <n v="12"/>
    <n v="23"/>
    <d v="1899-12-30T00:12:23"/>
    <d v="1899-12-30T00:12:23"/>
    <s v="R200803"/>
    <s v="Mile 11"/>
    <n v="4.8452220726783359"/>
    <n v="0"/>
    <m/>
    <m/>
    <d v="1899-12-30T00:00:00"/>
    <d v="1899-12-30T00:00:00"/>
    <m/>
    <n v="0"/>
    <n v="0"/>
    <d v="1899-12-30T05:24:27"/>
    <d v="1899-12-30T06:16:51"/>
    <d v="1899-12-30T02:42:13"/>
    <d v="1899-12-30T03:08:25"/>
    <n v="2776"/>
    <x v="7"/>
    <x v="4"/>
    <x v="65"/>
    <x v="18"/>
    <n v="0"/>
  </r>
  <r>
    <n v="1121"/>
    <d v="2008-08-24T00:00:00"/>
    <d v="2008-08-24T00:00:00"/>
    <x v="19"/>
    <n v="1"/>
    <n v="0"/>
    <n v="13"/>
    <n v="50"/>
    <d v="1899-12-30T00:13:50"/>
    <d v="1899-12-30T00:13:50"/>
    <s v="R200803"/>
    <s v="Mile 12"/>
    <n v="4.3373493975903648"/>
    <n v="0"/>
    <m/>
    <m/>
    <d v="1899-12-30T00:00:00"/>
    <d v="1899-12-30T00:00:00"/>
    <m/>
    <n v="0"/>
    <n v="0"/>
    <d v="1899-12-30T06:02:26"/>
    <d v="1899-12-30T06:54:50"/>
    <d v="1899-12-30T03:01:13"/>
    <d v="1899-12-30T03:27:25"/>
    <n v="2935"/>
    <x v="7"/>
    <x v="4"/>
    <x v="65"/>
    <x v="18"/>
    <n v="0"/>
  </r>
  <r>
    <n v="1122"/>
    <d v="2008-08-24T00:00:00"/>
    <d v="2008-08-24T00:00:00"/>
    <x v="20"/>
    <n v="1"/>
    <n v="0"/>
    <n v="17"/>
    <n v="27"/>
    <d v="1899-12-30T00:17:27"/>
    <d v="1899-12-30T00:17:27"/>
    <s v="R200803"/>
    <s v="Mile 13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7"/>
    <x v="4"/>
    <x v="65"/>
    <x v="18"/>
    <n v="0"/>
  </r>
  <r>
    <n v="1123"/>
    <d v="2008-08-24T00:00:00"/>
    <d v="2008-08-24T00:00:00"/>
    <x v="21"/>
    <n v="1"/>
    <n v="0"/>
    <n v="12"/>
    <n v="27"/>
    <d v="1899-12-30T00:12:27"/>
    <d v="1899-12-30T00:12:27"/>
    <s v="R200803"/>
    <s v="Mile 14"/>
    <n v="4.8192771084337389"/>
    <n v="0"/>
    <m/>
    <m/>
    <d v="1899-12-30T00:00:00"/>
    <d v="1899-12-30T00:00:00"/>
    <m/>
    <n v="0"/>
    <n v="0"/>
    <d v="1899-12-30T05:26:11"/>
    <d v="1899-12-30T06:18:35"/>
    <d v="1899-12-30T02:43:06"/>
    <d v="1899-12-30T03:09:18"/>
    <n v="2789"/>
    <x v="7"/>
    <x v="4"/>
    <x v="65"/>
    <x v="18"/>
    <n v="0"/>
  </r>
  <r>
    <n v="1124"/>
    <d v="2008-08-24T00:00:00"/>
    <d v="2008-08-24T00:00:00"/>
    <x v="25"/>
    <n v="1"/>
    <n v="0"/>
    <n v="12"/>
    <n v="59"/>
    <d v="1899-12-30T00:12:59"/>
    <d v="1899-12-30T00:12:59"/>
    <s v="R200803"/>
    <s v="Mile 15"/>
    <n v="4.6213093709884507"/>
    <n v="0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7"/>
    <x v="4"/>
    <x v="65"/>
    <x v="18"/>
    <n v="0"/>
  </r>
  <r>
    <n v="1125"/>
    <d v="2008-08-24T00:00:00"/>
    <d v="2008-08-24T00:00:00"/>
    <x v="26"/>
    <n v="1"/>
    <n v="0"/>
    <n v="11"/>
    <n v="36"/>
    <d v="1899-12-30T00:11:36"/>
    <d v="1899-12-30T00:11:36"/>
    <s v="R200803"/>
    <s v="Mile 16"/>
    <n v="5.1724137931034528"/>
    <n v="0"/>
    <m/>
    <m/>
    <d v="1899-12-30T00:00:00"/>
    <d v="1899-12-30T00:00:00"/>
    <m/>
    <n v="0"/>
    <n v="0"/>
    <d v="1899-12-30T05:03:55"/>
    <d v="1899-12-30T05:56:19"/>
    <d v="1899-12-30T02:31:58"/>
    <d v="1899-12-30T02:58:10"/>
    <n v="2543"/>
    <x v="7"/>
    <x v="4"/>
    <x v="65"/>
    <x v="18"/>
    <n v="0"/>
  </r>
  <r>
    <n v="1126"/>
    <d v="2008-08-24T00:00:00"/>
    <d v="2008-08-24T00:00:00"/>
    <x v="27"/>
    <n v="1"/>
    <n v="0"/>
    <n v="15"/>
    <n v="26"/>
    <d v="1899-12-30T00:15:26"/>
    <d v="1899-12-30T00:15:26"/>
    <s v="R200803"/>
    <s v="Mile 17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7"/>
    <x v="4"/>
    <x v="65"/>
    <x v="18"/>
    <n v="0"/>
  </r>
  <r>
    <n v="1127"/>
    <d v="2008-08-26T00:00:00"/>
    <d v="2008-08-26T00:00:00"/>
    <x v="2"/>
    <n v="2"/>
    <n v="0"/>
    <n v="15"/>
    <n v="35"/>
    <d v="1899-12-30T00:15:35"/>
    <d v="1899-12-30T00:07:48"/>
    <s v="R200803"/>
    <s v="Park &amp; Back"/>
    <n v="7.7005347593582938"/>
    <n v="0"/>
    <s v="Warm"/>
    <s v="Out: 7.52.24 Back: 7.43.14"/>
    <d v="1899-12-30T03:24:09"/>
    <d v="1899-12-30T01:42:04"/>
    <m/>
    <n v="0"/>
    <n v="0"/>
    <d v="1899-12-30T03:24:09"/>
    <d v="1899-12-30T04:16:33"/>
    <d v="1899-12-30T01:42:04"/>
    <d v="1899-12-30T02:08:16"/>
    <n v="798"/>
    <x v="7"/>
    <x v="4"/>
    <x v="65"/>
    <x v="18"/>
    <n v="1"/>
  </r>
  <r>
    <n v="1128"/>
    <d v="2008-08-28T00:00:00"/>
    <d v="2008-08-28T00:00:00"/>
    <x v="2"/>
    <n v="5"/>
    <n v="0"/>
    <n v="47"/>
    <n v="37"/>
    <d v="1899-12-30T00:47:37"/>
    <d v="1899-12-30T00:09:31"/>
    <s v="R200803"/>
    <s v="Second Beach"/>
    <n v="6.3003150157507912"/>
    <n v="0"/>
    <s v="Nice!"/>
    <m/>
    <d v="1899-12-30T04:09:31"/>
    <d v="1899-12-30T02:04:45"/>
    <m/>
    <n v="0"/>
    <n v="0"/>
    <d v="1899-12-30T04:09:31"/>
    <d v="1899-12-30T05:01:55"/>
    <d v="1899-12-30T02:04:45"/>
    <d v="1899-12-30T02:30:57"/>
    <n v="1140"/>
    <x v="7"/>
    <x v="4"/>
    <x v="65"/>
    <x v="18"/>
    <n v="1"/>
  </r>
  <r>
    <n v="1129"/>
    <d v="2008-08-29T00:00:00"/>
    <d v="2008-08-29T00:00:00"/>
    <x v="2"/>
    <n v="3.5"/>
    <n v="0"/>
    <n v="35"/>
    <n v="33"/>
    <d v="1899-12-30T00:35:33"/>
    <d v="1899-12-30T00:10:09"/>
    <s v="R200804"/>
    <s v="PT Barnum Out and Back"/>
    <n v="5.9071729957805958"/>
    <n v="0"/>
    <s v="Warm"/>
    <m/>
    <d v="1899-12-30T04:26:07"/>
    <d v="1899-12-30T02:13:04"/>
    <m/>
    <n v="0"/>
    <n v="0"/>
    <d v="1899-12-30T04:26:07"/>
    <d v="1899-12-30T05:18:31"/>
    <d v="1899-12-30T02:13:04"/>
    <d v="1899-12-30T02:39:16"/>
    <n v="1656"/>
    <x v="7"/>
    <x v="4"/>
    <x v="65"/>
    <x v="18"/>
    <n v="0"/>
  </r>
  <r>
    <n v="1130"/>
    <d v="2008-09-01T00:00:00"/>
    <d v="2008-09-01T00:00:00"/>
    <x v="2"/>
    <n v="12.4"/>
    <n v="2"/>
    <n v="10"/>
    <n v="0"/>
    <d v="1899-12-30T02:10:00"/>
    <d v="1899-12-30T00:10:29"/>
    <s v="R200804"/>
    <s v="New Haven 20k"/>
    <n v="5.7230769230769285"/>
    <n v="0"/>
    <s v="Warm"/>
    <m/>
    <d v="1899-12-30T04:34:41"/>
    <d v="1899-12-30T02:17:20"/>
    <m/>
    <n v="0"/>
    <n v="0"/>
    <d v="1899-12-30T04:34:41"/>
    <d v="1899-12-30T05:27:05"/>
    <d v="1899-12-30T02:17:20"/>
    <d v="1899-12-30T02:43:32"/>
    <n v="1931"/>
    <x v="7"/>
    <x v="5"/>
    <x v="66"/>
    <x v="19"/>
    <n v="2"/>
  </r>
  <r>
    <n v="1131"/>
    <d v="2008-09-01T00:00:00"/>
    <d v="2008-09-01T00:00:00"/>
    <x v="8"/>
    <n v="1"/>
    <n v="0"/>
    <n v="9"/>
    <n v="41"/>
    <d v="1899-12-30T00:09:41"/>
    <d v="1899-12-30T00:09:41"/>
    <s v="R200804"/>
    <s v="Mile 1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x v="66"/>
    <x v="19"/>
    <n v="0"/>
  </r>
  <r>
    <n v="1132"/>
    <d v="2008-09-01T00:00:00"/>
    <d v="2008-09-01T00:00:00"/>
    <x v="9"/>
    <n v="1"/>
    <n v="0"/>
    <n v="9"/>
    <n v="41"/>
    <d v="1899-12-30T00:09:41"/>
    <d v="1899-12-30T00:09:41"/>
    <s v="R200804"/>
    <s v="Mile 2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x v="66"/>
    <x v="19"/>
    <n v="0"/>
  </r>
  <r>
    <n v="1133"/>
    <d v="2008-09-01T00:00:00"/>
    <d v="2008-09-01T00:00:00"/>
    <x v="10"/>
    <n v="1"/>
    <n v="0"/>
    <n v="9"/>
    <n v="46"/>
    <d v="1899-12-30T00:09:46"/>
    <d v="1899-12-30T00:09:46"/>
    <s v="R200804"/>
    <s v="Mile 3"/>
    <n v="6.1433447098976153"/>
    <n v="0"/>
    <s v="Warm"/>
    <m/>
    <d v="1899-12-30T00:00:00"/>
    <d v="1899-12-30T00:00:00"/>
    <m/>
    <n v="0"/>
    <n v="0"/>
    <d v="1899-12-30T04:15:53"/>
    <d v="1899-12-30T05:08:17"/>
    <d v="1899-12-30T02:07:57"/>
    <d v="1899-12-30T02:34:09"/>
    <n v="1324"/>
    <x v="7"/>
    <x v="5"/>
    <x v="66"/>
    <x v="19"/>
    <n v="0"/>
  </r>
  <r>
    <n v="1134"/>
    <d v="2008-09-01T00:00:00"/>
    <d v="2008-09-01T00:00:00"/>
    <x v="11"/>
    <n v="1"/>
    <n v="0"/>
    <n v="9"/>
    <n v="40"/>
    <d v="1899-12-30T00:09:40"/>
    <d v="1899-12-30T00:09:40"/>
    <s v="R200804"/>
    <s v="Mile 4"/>
    <n v="6.2068965517241432"/>
    <n v="0"/>
    <s v="Warm"/>
    <m/>
    <d v="1899-12-30T00:00:00"/>
    <d v="1899-12-30T00:00:00"/>
    <m/>
    <n v="0"/>
    <n v="0"/>
    <d v="1899-12-30T04:13:16"/>
    <d v="1899-12-30T05:05:40"/>
    <d v="1899-12-30T02:06:38"/>
    <d v="1899-12-30T02:32:50"/>
    <n v="1232"/>
    <x v="7"/>
    <x v="5"/>
    <x v="66"/>
    <x v="19"/>
    <n v="0"/>
  </r>
  <r>
    <n v="1135"/>
    <d v="2008-09-01T00:00:00"/>
    <d v="2008-09-01T00:00:00"/>
    <x v="12"/>
    <n v="1"/>
    <n v="0"/>
    <n v="9"/>
    <n v="59"/>
    <d v="1899-12-30T00:09:59"/>
    <d v="1899-12-30T00:09:59"/>
    <s v="R200804"/>
    <s v="Mile 5"/>
    <n v="6.0100166944908233"/>
    <n v="0"/>
    <s v="Warm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5"/>
    <x v="66"/>
    <x v="19"/>
    <n v="0"/>
  </r>
  <r>
    <n v="1136"/>
    <d v="2008-09-01T00:00:00"/>
    <d v="2008-09-01T00:00:00"/>
    <x v="13"/>
    <n v="1"/>
    <n v="0"/>
    <n v="10"/>
    <n v="15"/>
    <d v="1899-12-30T00:10:15"/>
    <d v="1899-12-30T00:10:15"/>
    <s v="R200804"/>
    <s v="Mile 6"/>
    <n v="5.8536585365853702"/>
    <n v="0"/>
    <s v="Warm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5"/>
    <x v="66"/>
    <x v="19"/>
    <n v="0"/>
  </r>
  <r>
    <n v="1137"/>
    <d v="2008-09-01T00:00:00"/>
    <d v="2008-09-01T00:00:00"/>
    <x v="14"/>
    <n v="1"/>
    <n v="0"/>
    <n v="10"/>
    <n v="13"/>
    <d v="1899-12-30T00:10:13"/>
    <d v="1899-12-30T00:10:13"/>
    <s v="R200804"/>
    <s v="Mile 7"/>
    <n v="5.872756933115828"/>
    <n v="0"/>
    <s v="Warm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x v="66"/>
    <x v="19"/>
    <n v="0"/>
  </r>
  <r>
    <n v="1138"/>
    <d v="2008-09-01T00:00:00"/>
    <d v="2008-09-01T00:00:00"/>
    <x v="15"/>
    <n v="1"/>
    <n v="0"/>
    <n v="10"/>
    <n v="35"/>
    <d v="1899-12-30T00:10:35"/>
    <d v="1899-12-30T00:10:35"/>
    <s v="R200804"/>
    <s v="Mile 8"/>
    <n v="5.6692913385826813"/>
    <n v="0"/>
    <s v="Warm"/>
    <m/>
    <d v="1899-12-30T00:00:00"/>
    <d v="1899-12-30T00:00:00"/>
    <m/>
    <n v="0"/>
    <n v="0"/>
    <d v="1899-12-30T04:37:17"/>
    <d v="1899-12-30T05:29:41"/>
    <d v="1899-12-30T02:18:38"/>
    <d v="1899-12-30T02:44:51"/>
    <n v="1996"/>
    <x v="7"/>
    <x v="5"/>
    <x v="66"/>
    <x v="19"/>
    <n v="0"/>
  </r>
  <r>
    <n v="1139"/>
    <d v="2008-09-01T00:00:00"/>
    <d v="2008-09-01T00:00:00"/>
    <x v="16"/>
    <n v="1"/>
    <n v="0"/>
    <n v="10"/>
    <n v="58"/>
    <d v="1899-12-30T00:10:58"/>
    <d v="1899-12-30T00:10:58"/>
    <s v="R200804"/>
    <s v="Mile 9"/>
    <n v="5.4711246200607944"/>
    <n v="0"/>
    <s v="Warm"/>
    <m/>
    <d v="1899-12-30T00:00:00"/>
    <d v="1899-12-30T00:00:00"/>
    <m/>
    <n v="0"/>
    <n v="0"/>
    <d v="1899-12-30T04:47:20"/>
    <d v="1899-12-30T05:39:44"/>
    <d v="1899-12-30T02:23:40"/>
    <d v="1899-12-30T02:49:52"/>
    <n v="2231"/>
    <x v="7"/>
    <x v="5"/>
    <x v="66"/>
    <x v="19"/>
    <n v="0"/>
  </r>
  <r>
    <n v="1140"/>
    <d v="2008-09-01T00:00:00"/>
    <d v="2008-09-01T00:00:00"/>
    <x v="17"/>
    <n v="1"/>
    <n v="0"/>
    <n v="11"/>
    <n v="29"/>
    <d v="1899-12-30T00:11:29"/>
    <d v="1899-12-30T00:11:29"/>
    <s v="R200804"/>
    <s v="Mile 10"/>
    <n v="5.224963715529757"/>
    <n v="0"/>
    <s v="Warm"/>
    <m/>
    <d v="1899-12-30T00:00:00"/>
    <d v="1899-12-30T00:00:00"/>
    <m/>
    <n v="0"/>
    <n v="0"/>
    <d v="1899-12-30T05:00:52"/>
    <d v="1899-12-30T05:53:16"/>
    <d v="1899-12-30T02:30:26"/>
    <d v="1899-12-30T02:56:38"/>
    <n v="2506"/>
    <x v="7"/>
    <x v="5"/>
    <x v="66"/>
    <x v="19"/>
    <n v="0"/>
  </r>
  <r>
    <n v="1141"/>
    <d v="2008-09-01T00:00:00"/>
    <d v="2008-09-01T00:00:00"/>
    <x v="18"/>
    <n v="1"/>
    <n v="0"/>
    <n v="11"/>
    <n v="16"/>
    <d v="1899-12-30T00:11:16"/>
    <d v="1899-12-30T00:11:16"/>
    <s v="R200804"/>
    <s v="Mile 11"/>
    <n v="5.3254437869822517"/>
    <n v="0"/>
    <s v="Warm"/>
    <m/>
    <d v="1899-12-30T00:00:00"/>
    <d v="1899-12-30T00:00:00"/>
    <m/>
    <n v="0"/>
    <n v="0"/>
    <d v="1899-12-30T04:55:11"/>
    <d v="1899-12-30T05:47:35"/>
    <d v="1899-12-30T02:27:36"/>
    <d v="1899-12-30T02:53:48"/>
    <n v="2395"/>
    <x v="7"/>
    <x v="5"/>
    <x v="66"/>
    <x v="19"/>
    <n v="0"/>
  </r>
  <r>
    <n v="1142"/>
    <d v="2008-09-01T00:00:00"/>
    <d v="2008-09-01T00:00:00"/>
    <x v="19"/>
    <n v="1"/>
    <n v="0"/>
    <n v="11"/>
    <n v="28"/>
    <d v="1899-12-30T00:11:28"/>
    <d v="1899-12-30T00:11:28"/>
    <s v="R200804"/>
    <s v="Mile 12"/>
    <n v="5.2325581395348877"/>
    <n v="0"/>
    <s v="Warm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5"/>
    <x v="66"/>
    <x v="19"/>
    <n v="0"/>
  </r>
  <r>
    <n v="1143"/>
    <d v="2008-09-01T00:00:00"/>
    <d v="2008-09-01T00:00:00"/>
    <x v="20"/>
    <n v="0.4"/>
    <n v="0"/>
    <n v="4"/>
    <n v="53"/>
    <d v="1899-12-30T00:04:53"/>
    <d v="1899-12-30T00:12:12"/>
    <s v="R200804"/>
    <s v="Mile 13"/>
    <n v="4.9146757679180935"/>
    <n v="0"/>
    <s v="Warm"/>
    <m/>
    <d v="1899-12-30T00:00:00"/>
    <d v="1899-12-30T00:00:00"/>
    <m/>
    <n v="0"/>
    <n v="0"/>
    <d v="1899-12-30T05:19:51"/>
    <d v="1899-12-30T06:12:16"/>
    <d v="1899-12-30T02:39:56"/>
    <d v="1899-12-30T03:06:08"/>
    <n v="2749"/>
    <x v="7"/>
    <x v="5"/>
    <x v="66"/>
    <x v="19"/>
    <n v="0"/>
  </r>
  <r>
    <n v="1144"/>
    <d v="2008-09-03T00:00:00"/>
    <d v="2008-09-03T00:00:00"/>
    <x v="2"/>
    <n v="4.5"/>
    <n v="0"/>
    <n v="46"/>
    <n v="13"/>
    <d v="1899-12-30T00:46:13"/>
    <d v="1899-12-30T00:10:16"/>
    <s v="R200804"/>
    <s v="Beach Loop"/>
    <n v="5.8420483231157627"/>
    <n v="0"/>
    <s v="Hot "/>
    <m/>
    <d v="1899-12-30T04:29:05"/>
    <d v="1899-12-30T02:14:33"/>
    <m/>
    <n v="0"/>
    <n v="0"/>
    <d v="1899-12-30T04:29:05"/>
    <d v="1899-12-30T05:21:29"/>
    <d v="1899-12-30T02:14:33"/>
    <d v="1899-12-30T02:40:45"/>
    <n v="1759"/>
    <x v="7"/>
    <x v="5"/>
    <x v="66"/>
    <x v="19"/>
    <n v="1"/>
  </r>
  <r>
    <n v="1145"/>
    <d v="2008-09-05T00:00:00"/>
    <d v="2008-09-05T00:00:00"/>
    <x v="2"/>
    <n v="4"/>
    <n v="0"/>
    <n v="38"/>
    <n v="13"/>
    <d v="1899-12-30T00:38:13"/>
    <d v="1899-12-30T00:09:33"/>
    <s v="R200804"/>
    <s v="4 Mile-Work"/>
    <n v="6.2799825556040174"/>
    <n v="0"/>
    <s v="Hot"/>
    <m/>
    <d v="1899-12-30T04:10:19"/>
    <d v="1899-12-30T02:05:10"/>
    <m/>
    <n v="0"/>
    <n v="0"/>
    <d v="1899-12-30T04:10:19"/>
    <d v="1899-12-30T05:02:43"/>
    <d v="1899-12-30T02:05:10"/>
    <d v="1899-12-30T02:31:22"/>
    <n v="1168"/>
    <x v="7"/>
    <x v="5"/>
    <x v="66"/>
    <x v="19"/>
    <n v="1"/>
  </r>
  <r>
    <n v="1146"/>
    <d v="2008-09-06T00:00:00"/>
    <d v="2008-09-06T00:00:00"/>
    <x v="2"/>
    <n v="8"/>
    <n v="1"/>
    <n v="38"/>
    <n v="0"/>
    <d v="1899-12-30T01:38:00"/>
    <d v="1899-12-30T00:12:15"/>
    <s v="R200804"/>
    <s v="Quassy Loop Plus"/>
    <n v="4.8979591836734739"/>
    <n v="0"/>
    <s v="Oppressively Humid"/>
    <s v="Walked a bunch"/>
    <d v="1899-12-30T05:20:57"/>
    <d v="1899-12-30T02:40:28"/>
    <m/>
    <n v="0"/>
    <n v="0"/>
    <d v="1899-12-30T05:20:57"/>
    <d v="1899-12-30T06:13:21"/>
    <d v="1899-12-30T02:40:28"/>
    <d v="1899-12-30T03:06:41"/>
    <n v="2757"/>
    <x v="7"/>
    <x v="5"/>
    <x v="66"/>
    <x v="19"/>
    <n v="0"/>
  </r>
  <r>
    <n v="1147"/>
    <d v="2008-09-08T00:00:00"/>
    <d v="2008-09-08T00:00:00"/>
    <x v="2"/>
    <n v="5"/>
    <n v="0"/>
    <n v="48"/>
    <n v="19"/>
    <d v="1899-12-30T00:48:19"/>
    <d v="1899-12-30T00:09:40"/>
    <s v="R200803"/>
    <s v="Second Beach"/>
    <n v="6.2090375991721327"/>
    <n v="0"/>
    <s v="Hot"/>
    <m/>
    <d v="1899-12-30T04:13:11"/>
    <d v="1899-12-30T02:06:35"/>
    <m/>
    <n v="0"/>
    <n v="0"/>
    <d v="1899-12-30T04:13:11"/>
    <d v="1899-12-30T05:05:35"/>
    <d v="1899-12-30T02:06:35"/>
    <d v="1899-12-30T02:32:47"/>
    <n v="1229"/>
    <x v="7"/>
    <x v="5"/>
    <x v="66"/>
    <x v="20"/>
    <n v="1"/>
  </r>
  <r>
    <n v="1148"/>
    <d v="2008-09-10T00:00:00"/>
    <d v="2008-09-10T00:00:00"/>
    <x v="2"/>
    <n v="4"/>
    <n v="0"/>
    <n v="39"/>
    <n v="13"/>
    <d v="1899-12-30T00:39:13"/>
    <d v="1899-12-30T00:09:48"/>
    <s v="R200803"/>
    <s v="4 Mile-Work"/>
    <n v="6.1198470038249084"/>
    <n v="0"/>
    <s v="Nice!"/>
    <m/>
    <d v="1899-12-30T04:16:52"/>
    <d v="1899-12-30T02:08:26"/>
    <m/>
    <n v="0"/>
    <n v="0"/>
    <d v="1899-12-30T04:16:52"/>
    <d v="1899-12-30T05:09:16"/>
    <d v="1899-12-30T02:08:26"/>
    <d v="1899-12-30T02:34:38"/>
    <n v="1351"/>
    <x v="7"/>
    <x v="5"/>
    <x v="66"/>
    <x v="20"/>
    <n v="1"/>
  </r>
  <r>
    <n v="1149"/>
    <d v="2008-09-11T00:00:00"/>
    <d v="2008-09-11T00:00:00"/>
    <x v="2"/>
    <n v="6"/>
    <n v="1"/>
    <n v="0"/>
    <n v="38"/>
    <d v="1899-12-30T01:00:38"/>
    <d v="1899-12-30T00:10:06"/>
    <s v="R200803"/>
    <s v="Bath House"/>
    <n v="5.9373282023089651"/>
    <n v="0"/>
    <s v="Nice!"/>
    <m/>
    <d v="1899-12-30T04:24:46"/>
    <d v="1899-12-30T02:12:23"/>
    <m/>
    <n v="0"/>
    <n v="0"/>
    <d v="1899-12-30T04:24:46"/>
    <d v="1899-12-30T05:17:10"/>
    <d v="1899-12-30T02:12:23"/>
    <d v="1899-12-30T02:38:35"/>
    <n v="1625"/>
    <x v="7"/>
    <x v="5"/>
    <x v="66"/>
    <x v="20"/>
    <n v="0"/>
  </r>
  <r>
    <n v="1150"/>
    <d v="2008-09-12T00:00:00"/>
    <d v="2008-09-12T00:00:00"/>
    <x v="2"/>
    <n v="6"/>
    <n v="0"/>
    <n v="56"/>
    <n v="2"/>
    <d v="1899-12-30T00:56:02"/>
    <d v="1899-12-30T00:09:20"/>
    <s v="R200803"/>
    <s v="Bath House"/>
    <n v="6.4247471743010163"/>
    <n v="0"/>
    <s v="Cool"/>
    <m/>
    <d v="1899-12-30T04:04:41"/>
    <d v="1899-12-30T02:02:20"/>
    <m/>
    <n v="0"/>
    <n v="0"/>
    <d v="1899-12-30T04:04:41"/>
    <d v="1899-12-30T04:57:05"/>
    <d v="1899-12-30T02:02:20"/>
    <d v="1899-12-30T02:28:32"/>
    <n v="1038"/>
    <x v="7"/>
    <x v="5"/>
    <x v="66"/>
    <x v="20"/>
    <n v="0"/>
  </r>
  <r>
    <n v="1151"/>
    <d v="2008-09-14T00:00:00"/>
    <d v="2008-09-14T00:00:00"/>
    <x v="2"/>
    <n v="18"/>
    <n v="3"/>
    <n v="25"/>
    <n v="54"/>
    <d v="1899-12-30T03:25:54"/>
    <d v="1899-12-30T00:11:26"/>
    <s v="R200803"/>
    <s v="Griskus Bike + Quassy Loop"/>
    <n v="5.2452646915978667"/>
    <n v="0"/>
    <s v="Hot"/>
    <m/>
    <d v="1899-12-30T04:59:42"/>
    <d v="1899-12-30T02:29:51"/>
    <m/>
    <n v="0"/>
    <n v="0"/>
    <d v="1899-12-30T04:59:42"/>
    <d v="1899-12-30T05:52:06"/>
    <d v="1899-12-30T02:29:51"/>
    <d v="1899-12-30T02:56:03"/>
    <n v="2484"/>
    <x v="7"/>
    <x v="5"/>
    <x v="66"/>
    <x v="41"/>
    <n v="1"/>
  </r>
  <r>
    <n v="1152"/>
    <d v="2008-09-14T00:00:00"/>
    <d v="2008-09-14T00:00:00"/>
    <x v="8"/>
    <n v="1"/>
    <n v="0"/>
    <n v="10"/>
    <n v="23"/>
    <d v="1899-12-30T00:10:23"/>
    <d v="1899-12-30T00:10:23"/>
    <s v="R200803"/>
    <s v="Griskus Bike + Quassy Loop"/>
    <n v="5.7784911717496037"/>
    <n v="0"/>
    <s v="Hot"/>
    <m/>
    <d v="1899-12-30T00:00:00"/>
    <d v="1899-12-30T00:00:00"/>
    <m/>
    <n v="0"/>
    <n v="0"/>
    <d v="1899-12-30T04:32:03"/>
    <d v="1899-12-30T05:24:27"/>
    <d v="1899-12-30T02:16:01"/>
    <d v="1899-12-30T02:42:13"/>
    <n v="1853"/>
    <x v="7"/>
    <x v="5"/>
    <x v="66"/>
    <x v="41"/>
    <n v="0"/>
  </r>
  <r>
    <n v="1153"/>
    <d v="2008-09-14T00:00:00"/>
    <d v="2008-09-14T00:00:00"/>
    <x v="9"/>
    <n v="1"/>
    <n v="0"/>
    <n v="10"/>
    <n v="8"/>
    <d v="1899-12-30T00:10:08"/>
    <d v="1899-12-30T00:10:08"/>
    <s v="R200803"/>
    <s v="Griskus Bike + Quassy Loop"/>
    <n v="5.9210526315789522"/>
    <n v="0"/>
    <s v="Hot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5"/>
    <x v="66"/>
    <x v="41"/>
    <n v="0"/>
  </r>
  <r>
    <n v="1154"/>
    <d v="2008-09-14T00:00:00"/>
    <d v="2008-09-14T00:00:00"/>
    <x v="10"/>
    <n v="1"/>
    <n v="0"/>
    <n v="10"/>
    <n v="13"/>
    <d v="1899-12-30T00:10:13"/>
    <d v="1899-12-30T00:10:13"/>
    <s v="R200803"/>
    <s v="Griskus Bike + Quassy Loop"/>
    <n v="5.872756933115828"/>
    <n v="0"/>
    <s v="Hot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x v="66"/>
    <x v="41"/>
    <n v="0"/>
  </r>
  <r>
    <n v="1155"/>
    <d v="2008-09-14T00:00:00"/>
    <d v="2008-09-14T00:00:00"/>
    <x v="11"/>
    <n v="1"/>
    <n v="0"/>
    <n v="10"/>
    <n v="51"/>
    <d v="1899-12-30T00:10:51"/>
    <d v="1899-12-30T00:10:51"/>
    <s v="R200803"/>
    <s v="Griskus Bike + Quassy Loop"/>
    <n v="5.5299539170506966"/>
    <n v="0"/>
    <s v="Hot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5"/>
    <x v="66"/>
    <x v="41"/>
    <n v="0"/>
  </r>
  <r>
    <n v="1156"/>
    <d v="2008-09-14T00:00:00"/>
    <d v="2008-09-14T00:00:00"/>
    <x v="12"/>
    <n v="1"/>
    <n v="0"/>
    <n v="10"/>
    <n v="39"/>
    <d v="1899-12-30T00:10:39"/>
    <d v="1899-12-30T00:10:39"/>
    <s v="R200803"/>
    <s v="Griskus Bike + Quassy Loop"/>
    <n v="5.6338028169014125"/>
    <n v="0"/>
    <s v="Hot"/>
    <m/>
    <d v="1899-12-30T00:00:00"/>
    <d v="1899-12-30T00:00:00"/>
    <m/>
    <n v="0"/>
    <n v="0"/>
    <d v="1899-12-30T04:39:02"/>
    <d v="1899-12-30T05:31:26"/>
    <d v="1899-12-30T02:19:31"/>
    <d v="1899-12-30T02:45:43"/>
    <n v="2030"/>
    <x v="7"/>
    <x v="5"/>
    <x v="66"/>
    <x v="41"/>
    <n v="0"/>
  </r>
  <r>
    <n v="1157"/>
    <d v="2008-09-14T00:00:00"/>
    <d v="2008-09-14T00:00:00"/>
    <x v="13"/>
    <n v="1"/>
    <n v="0"/>
    <n v="11"/>
    <n v="51"/>
    <d v="1899-12-30T00:11:51"/>
    <d v="1899-12-30T00:11:51"/>
    <s v="R200803"/>
    <s v="Griskus Bike + Quassy Loop"/>
    <n v="5.0632911392405111"/>
    <n v="0"/>
    <s v="Hot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5"/>
    <x v="66"/>
    <x v="41"/>
    <n v="0"/>
  </r>
  <r>
    <n v="1158"/>
    <d v="2008-09-14T00:00:00"/>
    <d v="2008-09-14T00:00:00"/>
    <x v="14"/>
    <n v="1"/>
    <n v="0"/>
    <n v="12"/>
    <n v="7"/>
    <d v="1899-12-30T00:12:07"/>
    <d v="1899-12-30T00:12:07"/>
    <s v="R200803"/>
    <s v="Griskus Bike + Quassy Loop"/>
    <n v="4.9518569463548872"/>
    <n v="0"/>
    <s v="Hot"/>
    <m/>
    <d v="1899-12-30T00:00:00"/>
    <d v="1899-12-30T00:00:00"/>
    <m/>
    <n v="0"/>
    <n v="0"/>
    <d v="1899-12-30T05:17:27"/>
    <d v="1899-12-30T06:09:51"/>
    <d v="1899-12-30T02:38:44"/>
    <d v="1899-12-30T03:04:56"/>
    <n v="2726"/>
    <x v="7"/>
    <x v="5"/>
    <x v="66"/>
    <x v="41"/>
    <n v="0"/>
  </r>
  <r>
    <n v="1159"/>
    <d v="2008-09-14T00:00:00"/>
    <d v="2008-09-14T00:00:00"/>
    <x v="15"/>
    <n v="1"/>
    <n v="0"/>
    <n v="11"/>
    <n v="45"/>
    <d v="1899-12-30T00:11:45"/>
    <d v="1899-12-30T00:11:45"/>
    <s v="R200803"/>
    <s v="Griskus Bike + Quassy Loop"/>
    <n v="5.1063829787234081"/>
    <n v="0"/>
    <s v="Hot"/>
    <m/>
    <d v="1899-12-30T00:00:00"/>
    <d v="1899-12-30T00:00:00"/>
    <m/>
    <n v="0"/>
    <n v="0"/>
    <d v="1899-12-30T05:07:51"/>
    <d v="1899-12-30T06:00:15"/>
    <d v="1899-12-30T02:33:56"/>
    <d v="1899-12-30T03:00:08"/>
    <n v="2602"/>
    <x v="7"/>
    <x v="5"/>
    <x v="66"/>
    <x v="41"/>
    <n v="0"/>
  </r>
  <r>
    <n v="1160"/>
    <d v="2008-09-14T00:00:00"/>
    <d v="2008-09-14T00:00:00"/>
    <x v="16"/>
    <n v="1"/>
    <n v="0"/>
    <n v="11"/>
    <n v="4"/>
    <d v="1899-12-30T00:11:04"/>
    <d v="1899-12-30T00:11:04"/>
    <s v="R200803"/>
    <s v="Griskus Bike + Quassy Loop"/>
    <n v="5.4216867469879562"/>
    <n v="0"/>
    <s v="Hot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5"/>
    <x v="66"/>
    <x v="41"/>
    <n v="0"/>
  </r>
  <r>
    <n v="1161"/>
    <d v="2008-09-14T00:00:00"/>
    <d v="2008-09-14T00:00:00"/>
    <x v="17"/>
    <n v="1"/>
    <n v="0"/>
    <n v="10"/>
    <n v="45"/>
    <d v="1899-12-30T00:10:45"/>
    <d v="1899-12-30T00:10:45"/>
    <s v="R200803"/>
    <s v="Griskus Bike + Quassy Loop"/>
    <n v="5.581395348837213"/>
    <n v="0"/>
    <s v="Hot"/>
    <m/>
    <d v="1899-12-30T00:00:00"/>
    <d v="1899-12-30T00:00:00"/>
    <m/>
    <n v="0"/>
    <n v="0"/>
    <d v="1899-12-30T04:41:39"/>
    <d v="1899-12-30T05:34:03"/>
    <d v="1899-12-30T02:20:50"/>
    <d v="1899-12-30T02:47:02"/>
    <n v="2094"/>
    <x v="7"/>
    <x v="5"/>
    <x v="66"/>
    <x v="41"/>
    <n v="0"/>
  </r>
  <r>
    <n v="1162"/>
    <d v="2008-09-14T00:00:00"/>
    <d v="2008-09-14T00:00:00"/>
    <x v="18"/>
    <n v="1"/>
    <n v="0"/>
    <n v="11"/>
    <n v="54"/>
    <d v="1899-12-30T00:11:54"/>
    <d v="1899-12-30T00:11:54"/>
    <s v="R200803"/>
    <s v="Griskus Bike + Quassy Loop"/>
    <n v="5.0420168067226934"/>
    <n v="0"/>
    <s v="Hot"/>
    <m/>
    <d v="1899-12-30T00:00:00"/>
    <d v="1899-12-30T00:00:00"/>
    <m/>
    <n v="0"/>
    <n v="0"/>
    <d v="1899-12-30T05:11:47"/>
    <d v="1899-12-30T06:04:11"/>
    <d v="1899-12-30T02:35:53"/>
    <d v="1899-12-30T03:02:05"/>
    <n v="2653"/>
    <x v="7"/>
    <x v="5"/>
    <x v="66"/>
    <x v="41"/>
    <n v="0"/>
  </r>
  <r>
    <n v="1163"/>
    <d v="2008-09-14T00:00:00"/>
    <d v="2008-09-14T00:00:00"/>
    <x v="19"/>
    <n v="1"/>
    <n v="0"/>
    <n v="11"/>
    <n v="3"/>
    <d v="1899-12-30T00:11:03"/>
    <d v="1899-12-30T00:11:03"/>
    <s v="R200803"/>
    <s v="Griskus Bike + Quassy Loop"/>
    <n v="5.429864253393669"/>
    <n v="0"/>
    <s v="Hot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5"/>
    <x v="66"/>
    <x v="41"/>
    <n v="0"/>
  </r>
  <r>
    <n v="1164"/>
    <d v="2008-09-14T00:00:00"/>
    <d v="2008-09-14T00:00:00"/>
    <x v="20"/>
    <n v="1"/>
    <n v="0"/>
    <n v="10"/>
    <n v="47"/>
    <d v="1899-12-30T00:10:47"/>
    <d v="1899-12-30T00:10:47"/>
    <s v="R200803"/>
    <s v="Griskus Bike + Quassy Loop"/>
    <n v="5.5641421947449814"/>
    <n v="0"/>
    <s v="Hot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5"/>
    <x v="66"/>
    <x v="41"/>
    <n v="0"/>
  </r>
  <r>
    <n v="1165"/>
    <d v="2008-09-14T00:00:00"/>
    <d v="2008-09-14T00:00:00"/>
    <x v="21"/>
    <n v="1"/>
    <n v="0"/>
    <n v="12"/>
    <n v="20"/>
    <d v="1899-12-30T00:12:20"/>
    <d v="1899-12-30T00:12:20"/>
    <s v="R200803"/>
    <s v="Griskus Bike + Quassy Loop"/>
    <n v="4.8648648648648685"/>
    <n v="0"/>
    <s v="Hot"/>
    <m/>
    <d v="1899-12-30T00:00:00"/>
    <d v="1899-12-30T00:00:00"/>
    <m/>
    <n v="0"/>
    <n v="0"/>
    <d v="1899-12-30T05:23:08"/>
    <d v="1899-12-30T06:15:32"/>
    <d v="1899-12-30T02:41:34"/>
    <d v="1899-12-30T03:07:46"/>
    <n v="2768"/>
    <x v="7"/>
    <x v="5"/>
    <x v="66"/>
    <x v="41"/>
    <n v="0"/>
  </r>
  <r>
    <n v="1166"/>
    <d v="2008-09-14T00:00:00"/>
    <d v="2008-09-14T00:00:00"/>
    <x v="25"/>
    <n v="1"/>
    <n v="0"/>
    <n v="11"/>
    <n v="18"/>
    <d v="1899-12-30T00:11:18"/>
    <d v="1899-12-30T00:11:18"/>
    <s v="R200803"/>
    <s v="Griskus Bike + Quassy Loop"/>
    <n v="5.3097345132743401"/>
    <n v="0"/>
    <s v="Hot"/>
    <m/>
    <d v="1899-12-30T00:00:00"/>
    <d v="1899-12-30T00:00:00"/>
    <m/>
    <n v="0"/>
    <n v="0"/>
    <d v="1899-12-30T04:56:04"/>
    <d v="1899-12-30T05:48:28"/>
    <d v="1899-12-30T02:28:02"/>
    <d v="1899-12-30T02:54:14"/>
    <n v="2416"/>
    <x v="7"/>
    <x v="5"/>
    <x v="66"/>
    <x v="41"/>
    <n v="0"/>
  </r>
  <r>
    <n v="1167"/>
    <d v="2008-09-14T00:00:00"/>
    <d v="2008-09-14T00:00:00"/>
    <x v="26"/>
    <n v="1"/>
    <n v="0"/>
    <n v="15"/>
    <n v="47"/>
    <d v="1899-12-30T00:15:47"/>
    <d v="1899-12-30T00:15:47"/>
    <s v="R200803"/>
    <s v="Griskus Bike + Quassy Loop"/>
    <n v="3.8014783526927167"/>
    <n v="0"/>
    <s v="Hot"/>
    <m/>
    <d v="1899-12-30T00:00:00"/>
    <d v="1899-12-30T00:00:00"/>
    <m/>
    <n v="0"/>
    <n v="0"/>
    <d v="1899-12-30T06:53:31"/>
    <d v="1899-12-30T07:45:55"/>
    <d v="1899-12-30T03:26:46"/>
    <d v="1899-12-30T03:52:58"/>
    <n v="3066"/>
    <x v="7"/>
    <x v="5"/>
    <x v="66"/>
    <x v="41"/>
    <n v="0"/>
  </r>
  <r>
    <n v="1168"/>
    <d v="2008-09-14T00:00:00"/>
    <d v="2008-09-14T00:00:00"/>
    <x v="27"/>
    <n v="1"/>
    <n v="0"/>
    <n v="13"/>
    <n v="57"/>
    <d v="1899-12-30T00:13:57"/>
    <d v="1899-12-30T00:13:57"/>
    <s v="R200803"/>
    <s v="Griskus Bike + Quassy Loop"/>
    <n v="4.3010752688172076"/>
    <n v="0"/>
    <s v="Hot"/>
    <m/>
    <d v="1899-12-30T00:00:00"/>
    <d v="1899-12-30T00:00:00"/>
    <m/>
    <n v="0"/>
    <n v="0"/>
    <d v="1899-12-30T06:05:29"/>
    <d v="1899-12-30T06:57:53"/>
    <d v="1899-12-30T03:02:45"/>
    <d v="1899-12-30T03:28:57"/>
    <n v="2948"/>
    <x v="7"/>
    <x v="5"/>
    <x v="66"/>
    <x v="41"/>
    <n v="0"/>
  </r>
  <r>
    <n v="1169"/>
    <d v="2008-09-14T00:00:00"/>
    <d v="2008-09-14T00:00:00"/>
    <x v="28"/>
    <n v="1"/>
    <n v="0"/>
    <n v="9"/>
    <n v="51"/>
    <d v="1899-12-30T00:09:51"/>
    <d v="1899-12-30T00:09:51"/>
    <s v="R200803"/>
    <s v="Griskus Bike + Quassy Loop"/>
    <n v="6.0913705583756395"/>
    <n v="0"/>
    <s v="Hot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5"/>
    <x v="66"/>
    <x v="41"/>
    <n v="0"/>
  </r>
  <r>
    <n v="1170"/>
    <d v="2008-09-17T00:00:00"/>
    <d v="2008-09-17T00:00:00"/>
    <x v="2"/>
    <n v="5"/>
    <n v="0"/>
    <n v="49"/>
    <n v="18"/>
    <d v="1899-12-30T00:49:18"/>
    <d v="1899-12-30T00:09:52"/>
    <s v="R200804"/>
    <s v="Second Beach"/>
    <n v="6.0851926977687674"/>
    <n v="0"/>
    <s v="Warm"/>
    <m/>
    <d v="1899-12-30T04:18:20"/>
    <d v="1899-12-30T02:09:10"/>
    <m/>
    <n v="0"/>
    <n v="0"/>
    <d v="1899-12-30T04:18:20"/>
    <d v="1899-12-30T05:10:44"/>
    <d v="1899-12-30T02:09:10"/>
    <d v="1899-12-30T02:35:22"/>
    <n v="1409"/>
    <x v="7"/>
    <x v="5"/>
    <x v="66"/>
    <x v="41"/>
    <n v="2"/>
  </r>
  <r>
    <n v="1171"/>
    <d v="2008-09-19T00:00:00"/>
    <d v="2008-09-19T00:00:00"/>
    <x v="2"/>
    <n v="5"/>
    <n v="0"/>
    <n v="46"/>
    <n v="21"/>
    <d v="1899-12-30T00:46:21"/>
    <d v="1899-12-30T00:09:16"/>
    <s v="R200804"/>
    <s v="Second Beach"/>
    <n v="6.4724919093851181"/>
    <n v="0"/>
    <s v="Nice!"/>
    <m/>
    <d v="1899-12-30T04:02:52"/>
    <d v="1899-12-30T02:01:26"/>
    <m/>
    <n v="0"/>
    <n v="0"/>
    <d v="1899-12-30T04:02:52"/>
    <d v="1899-12-30T04:55:16"/>
    <d v="1899-12-30T02:01:26"/>
    <d v="1899-12-30T02:27:38"/>
    <n v="998"/>
    <x v="7"/>
    <x v="5"/>
    <x v="66"/>
    <x v="41"/>
    <n v="1"/>
  </r>
  <r>
    <n v="1172"/>
    <d v="2008-09-20T00:00:00"/>
    <d v="2008-09-20T00:00:00"/>
    <x v="2"/>
    <n v="20"/>
    <n v="3"/>
    <n v="53"/>
    <n v="3"/>
    <d v="1899-12-30T03:53:03"/>
    <d v="1899-12-30T00:11:39"/>
    <s v="R200804"/>
    <s v="Two Griskus Bike Loops"/>
    <n v="5.1491096331259421"/>
    <n v="0"/>
    <s v="Nice!"/>
    <s v="Ouch!!!"/>
    <d v="1899-12-30T05:05:18"/>
    <d v="1899-12-30T02:32:39"/>
    <m/>
    <n v="0"/>
    <n v="0"/>
    <d v="1899-12-30T05:05:18"/>
    <d v="1899-12-30T05:57:42"/>
    <d v="1899-12-30T02:32:39"/>
    <d v="1899-12-30T02:58:51"/>
    <n v="2562"/>
    <x v="7"/>
    <x v="5"/>
    <x v="66"/>
    <x v="41"/>
    <n v="0"/>
  </r>
  <r>
    <n v="1173"/>
    <d v="2008-09-23T00:00:00"/>
    <d v="2008-09-23T00:00:00"/>
    <x v="2"/>
    <n v="3.5"/>
    <n v="0"/>
    <n v="35"/>
    <n v="1"/>
    <d v="1899-12-30T00:35:01"/>
    <d v="1899-12-30T00:10:00"/>
    <s v="R200804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5"/>
    <x v="66"/>
    <x v="42"/>
    <n v="2"/>
  </r>
  <r>
    <n v="1174"/>
    <d v="2008-09-28T00:00:00"/>
    <d v="2008-09-28T00:00:00"/>
    <x v="2"/>
    <n v="11"/>
    <n v="2"/>
    <n v="5"/>
    <n v="0"/>
    <d v="1899-12-30T02:05:00"/>
    <d v="1899-12-30T00:11:22"/>
    <s v="R200803"/>
    <s v="Griskus Olympic"/>
    <n v="5.2800000000000038"/>
    <n v="0"/>
    <s v="Humid"/>
    <m/>
    <d v="1899-12-30T04:57:44"/>
    <d v="1899-12-30T02:28:52"/>
    <m/>
    <n v="0"/>
    <n v="0"/>
    <d v="1899-12-30T04:57:44"/>
    <d v="1899-12-30T05:50:08"/>
    <d v="1899-12-30T02:28:52"/>
    <d v="1899-12-30T02:55:04"/>
    <n v="2451"/>
    <x v="7"/>
    <x v="5"/>
    <x v="66"/>
    <x v="21"/>
    <n v="4"/>
  </r>
  <r>
    <n v="1175"/>
    <d v="2008-09-30T00:00:00"/>
    <d v="2008-09-30T00:00:00"/>
    <x v="2"/>
    <n v="4.5"/>
    <n v="0"/>
    <n v="45"/>
    <n v="10"/>
    <d v="1899-12-30T00:45:10"/>
    <d v="1899-12-30T00:10:02"/>
    <s v="R200803"/>
    <s v="Beach Loop"/>
    <n v="5.9778597785977903"/>
    <n v="0"/>
    <s v="Warm"/>
    <m/>
    <d v="1899-12-30T04:22:58"/>
    <d v="1899-12-30T02:11:29"/>
    <m/>
    <n v="0"/>
    <n v="0"/>
    <d v="1899-12-30T04:22:58"/>
    <d v="1899-12-30T05:15:22"/>
    <d v="1899-12-30T02:11:29"/>
    <d v="1899-12-30T02:37:41"/>
    <n v="1577"/>
    <x v="7"/>
    <x v="5"/>
    <x v="66"/>
    <x v="21"/>
    <n v="1"/>
  </r>
  <r>
    <n v="1176"/>
    <d v="2008-10-03T00:00:00"/>
    <d v="2008-10-03T00:00:00"/>
    <x v="2"/>
    <n v="5"/>
    <n v="0"/>
    <n v="51"/>
    <n v="1"/>
    <d v="1899-12-30T00:51:01"/>
    <d v="1899-12-30T00:10:12"/>
    <s v="R200803"/>
    <s v="Second Beach"/>
    <n v="5.8804312316236569"/>
    <n v="0"/>
    <s v="Cool"/>
    <m/>
    <d v="1899-12-30T04:27:20"/>
    <d v="1899-12-30T02:13:40"/>
    <m/>
    <n v="0"/>
    <n v="0"/>
    <d v="1899-12-30T04:27:20"/>
    <d v="1899-12-30T05:19:44"/>
    <d v="1899-12-30T02:13:40"/>
    <d v="1899-12-30T02:39:52"/>
    <n v="1702"/>
    <x v="7"/>
    <x v="6"/>
    <x v="67"/>
    <x v="21"/>
    <n v="2"/>
  </r>
  <r>
    <n v="1177"/>
    <d v="2008-10-05T00:00:00"/>
    <d v="2008-10-05T00:00:00"/>
    <x v="2"/>
    <n v="18"/>
    <n v="3"/>
    <n v="20"/>
    <n v="44"/>
    <d v="1899-12-30T03:20:44"/>
    <d v="1899-12-30T00:11:09"/>
    <s v="R200803"/>
    <s v="Griskus Bike + Quassy Loop"/>
    <n v="5.3802723347725054"/>
    <n v="0"/>
    <s v="Rainy"/>
    <m/>
    <d v="1899-12-30T04:52:11"/>
    <d v="1899-12-30T02:26:05"/>
    <m/>
    <n v="0"/>
    <n v="0"/>
    <d v="1899-12-30T04:52:11"/>
    <d v="1899-12-30T05:44:35"/>
    <d v="1899-12-30T02:26:05"/>
    <d v="1899-12-30T02:52:17"/>
    <n v="2346"/>
    <x v="7"/>
    <x v="6"/>
    <x v="67"/>
    <x v="43"/>
    <n v="1"/>
  </r>
  <r>
    <n v="1178"/>
    <d v="2008-10-08T00:00:00"/>
    <d v="2008-10-08T00:00:00"/>
    <x v="2"/>
    <n v="6"/>
    <n v="0"/>
    <n v="55"/>
    <n v="25"/>
    <d v="1899-12-30T00:55:25"/>
    <d v="1899-12-30T00:09:14"/>
    <s v="R200804"/>
    <s v="Bath House"/>
    <n v="6.4962406015037644"/>
    <n v="0"/>
    <s v="Perfect"/>
    <m/>
    <d v="1899-12-30T04:01:59"/>
    <d v="1899-12-30T02:01:00"/>
    <m/>
    <n v="0"/>
    <n v="0"/>
    <d v="1899-12-30T04:01:59"/>
    <d v="1899-12-30T04:54:23"/>
    <d v="1899-12-30T02:01:00"/>
    <d v="1899-12-30T02:27:12"/>
    <n v="977"/>
    <x v="7"/>
    <x v="6"/>
    <x v="67"/>
    <x v="43"/>
    <n v="2"/>
  </r>
  <r>
    <n v="1179"/>
    <d v="2008-10-10T00:00:00"/>
    <d v="2008-10-10T00:00:00"/>
    <x v="2"/>
    <n v="4.58"/>
    <n v="0"/>
    <n v="45"/>
    <n v="17"/>
    <d v="1899-12-30T00:45:17"/>
    <d v="1899-12-30T00:09:53"/>
    <s v="R200804"/>
    <s v="Beach Loop"/>
    <n v="6.0684578579315476"/>
    <n v="0"/>
    <s v="Nice!"/>
    <m/>
    <d v="1899-12-30T04:19:03"/>
    <d v="1899-12-30T02:09:31"/>
    <m/>
    <n v="0"/>
    <n v="0"/>
    <d v="1899-12-30T04:19:03"/>
    <d v="1899-12-30T05:11:27"/>
    <d v="1899-12-30T02:09:31"/>
    <d v="1899-12-30T02:35:43"/>
    <n v="1438"/>
    <x v="7"/>
    <x v="6"/>
    <x v="67"/>
    <x v="43"/>
    <n v="1"/>
  </r>
  <r>
    <n v="1180"/>
    <d v="2008-10-12T00:00:00"/>
    <d v="2008-10-12T00:00:00"/>
    <x v="2"/>
    <n v="11.5"/>
    <n v="1"/>
    <n v="57"/>
    <n v="57"/>
    <d v="1899-12-30T01:57:57"/>
    <d v="1899-12-30T00:10:15"/>
    <s v="R200804"/>
    <s v="Long Quassy Loop"/>
    <n v="5.8499364137346381"/>
    <n v="0"/>
    <s v="Nice!"/>
    <m/>
    <d v="1899-12-30T04:28:43"/>
    <d v="1899-12-30T02:14:22"/>
    <m/>
    <n v="0"/>
    <n v="0"/>
    <d v="1899-12-30T04:28:43"/>
    <d v="1899-12-30T05:21:07"/>
    <d v="1899-12-30T02:14:22"/>
    <d v="1899-12-30T02:40:34"/>
    <n v="1746"/>
    <x v="7"/>
    <x v="6"/>
    <x v="67"/>
    <x v="22"/>
    <n v="1"/>
  </r>
  <r>
    <n v="1181"/>
    <d v="2008-10-12T00:00:00"/>
    <d v="2008-10-12T00:00:00"/>
    <x v="8"/>
    <n v="1"/>
    <n v="0"/>
    <n v="9"/>
    <n v="59"/>
    <d v="1899-12-30T00:09:59"/>
    <d v="1899-12-30T00:09:59"/>
    <s v="R200804"/>
    <s v="Long Quassy Loop"/>
    <n v="6.0100166944908233"/>
    <n v="0"/>
    <s v="Nice!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6"/>
    <x v="67"/>
    <x v="22"/>
    <n v="0"/>
  </r>
  <r>
    <n v="1182"/>
    <d v="2008-10-12T00:00:00"/>
    <d v="2008-10-12T00:00:00"/>
    <x v="9"/>
    <n v="1"/>
    <n v="0"/>
    <n v="9"/>
    <n v="53"/>
    <d v="1899-12-30T00:09:53"/>
    <d v="1899-12-30T00:09:53"/>
    <s v="R200804"/>
    <s v="Long Quassy Loop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x v="67"/>
    <x v="22"/>
    <n v="0"/>
  </r>
  <r>
    <n v="1183"/>
    <d v="2008-10-12T00:00:00"/>
    <d v="2008-10-12T00:00:00"/>
    <x v="10"/>
    <n v="1"/>
    <n v="0"/>
    <n v="9"/>
    <n v="51"/>
    <d v="1899-12-30T00:09:51"/>
    <d v="1899-12-30T00:09:51"/>
    <s v="R200804"/>
    <s v="Long Quassy Loop"/>
    <n v="6.0913705583756395"/>
    <n v="0"/>
    <s v="Nice!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6"/>
    <x v="67"/>
    <x v="22"/>
    <n v="0"/>
  </r>
  <r>
    <n v="1184"/>
    <d v="2008-10-12T00:00:00"/>
    <d v="2008-10-12T00:00:00"/>
    <x v="11"/>
    <n v="1"/>
    <n v="0"/>
    <n v="9"/>
    <n v="34"/>
    <d v="1899-12-30T00:09:34"/>
    <d v="1899-12-30T00:09:34"/>
    <s v="R200804"/>
    <s v="Long Quassy Loop"/>
    <n v="6.2717770034843259"/>
    <n v="0"/>
    <s v="Nice!"/>
    <m/>
    <d v="1899-12-30T00:00:00"/>
    <d v="1899-12-30T00:00:00"/>
    <m/>
    <n v="0"/>
    <n v="0"/>
    <d v="1899-12-30T04:10:39"/>
    <d v="1899-12-30T05:03:03"/>
    <d v="1899-12-30T02:05:19"/>
    <d v="1899-12-30T02:31:31"/>
    <n v="1174"/>
    <x v="7"/>
    <x v="6"/>
    <x v="67"/>
    <x v="22"/>
    <n v="0"/>
  </r>
  <r>
    <n v="1185"/>
    <d v="2008-10-12T00:00:00"/>
    <d v="2008-10-12T00:00:00"/>
    <x v="12"/>
    <n v="1"/>
    <n v="0"/>
    <n v="10"/>
    <n v="16"/>
    <d v="1899-12-30T00:10:16"/>
    <d v="1899-12-30T00:10:16"/>
    <s v="R200804"/>
    <s v="Long Quassy Loop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x v="67"/>
    <x v="22"/>
    <n v="0"/>
  </r>
  <r>
    <n v="1186"/>
    <d v="2008-10-12T00:00:00"/>
    <d v="2008-10-12T00:00:00"/>
    <x v="13"/>
    <n v="1"/>
    <n v="0"/>
    <n v="10"/>
    <n v="3"/>
    <d v="1899-12-30T00:10:03"/>
    <d v="1899-12-30T00:10:03"/>
    <s v="R200804"/>
    <s v="Long Quassy Loop"/>
    <n v="5.9701492537313472"/>
    <n v="0"/>
    <s v="Nice!"/>
    <m/>
    <d v="1899-12-30T00:00:00"/>
    <d v="1899-12-30T00:00:00"/>
    <m/>
    <n v="0"/>
    <n v="0"/>
    <d v="1899-12-30T04:23:19"/>
    <d v="1899-12-30T05:15:43"/>
    <d v="1899-12-30T02:11:39"/>
    <d v="1899-12-30T02:37:51"/>
    <n v="1589"/>
    <x v="7"/>
    <x v="6"/>
    <x v="67"/>
    <x v="22"/>
    <n v="0"/>
  </r>
  <r>
    <n v="1187"/>
    <d v="2008-10-12T00:00:00"/>
    <d v="2008-10-12T00:00:00"/>
    <x v="14"/>
    <n v="1"/>
    <n v="0"/>
    <n v="10"/>
    <n v="51"/>
    <d v="1899-12-30T00:10:51"/>
    <d v="1899-12-30T00:10:51"/>
    <s v="R200804"/>
    <s v="Long Quassy Loop"/>
    <n v="5.5299539170506966"/>
    <n v="0"/>
    <s v="Nice!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6"/>
    <x v="67"/>
    <x v="22"/>
    <n v="0"/>
  </r>
  <r>
    <n v="1188"/>
    <d v="2008-10-12T00:00:00"/>
    <d v="2008-10-12T00:00:00"/>
    <x v="15"/>
    <n v="1"/>
    <n v="0"/>
    <n v="10"/>
    <n v="32"/>
    <d v="1899-12-30T00:10:32"/>
    <d v="1899-12-30T00:10:32"/>
    <s v="R200804"/>
    <s v="Long Quassy Loop"/>
    <n v="5.6962025316455742"/>
    <n v="0"/>
    <s v="Nice!"/>
    <m/>
    <d v="1899-12-30T00:00:00"/>
    <d v="1899-12-30T00:00:00"/>
    <m/>
    <n v="0"/>
    <n v="0"/>
    <d v="1899-12-30T04:35:58"/>
    <d v="1899-12-30T05:28:22"/>
    <d v="1899-12-30T02:17:59"/>
    <d v="1899-12-30T02:44:11"/>
    <n v="1972"/>
    <x v="7"/>
    <x v="6"/>
    <x v="67"/>
    <x v="22"/>
    <n v="0"/>
  </r>
  <r>
    <n v="1189"/>
    <d v="2008-10-12T00:00:00"/>
    <d v="2008-10-12T00:00:00"/>
    <x v="16"/>
    <n v="1"/>
    <n v="0"/>
    <n v="10"/>
    <n v="4"/>
    <d v="1899-12-30T00:10:04"/>
    <d v="1899-12-30T00:10:04"/>
    <s v="R200804"/>
    <s v="Long Quassy Loop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7"/>
    <x v="6"/>
    <x v="67"/>
    <x v="22"/>
    <n v="0"/>
  </r>
  <r>
    <n v="1190"/>
    <d v="2008-10-12T00:00:00"/>
    <d v="2008-10-12T00:00:00"/>
    <x v="17"/>
    <n v="1"/>
    <n v="0"/>
    <n v="12"/>
    <n v="0"/>
    <d v="1899-12-30T00:12:00"/>
    <d v="1899-12-30T00:12:00"/>
    <s v="R200804"/>
    <s v="Long Quassy Loop"/>
    <n v="5.0000000000000036"/>
    <n v="0"/>
    <s v="Nice!"/>
    <m/>
    <d v="1899-12-30T00:00:00"/>
    <d v="1899-12-30T00:00:00"/>
    <m/>
    <n v="0"/>
    <n v="0"/>
    <d v="1899-12-30T05:14:24"/>
    <d v="1899-12-30T06:06:48"/>
    <d v="1899-12-30T02:37:12"/>
    <d v="1899-12-30T03:03:24"/>
    <n v="2688"/>
    <x v="7"/>
    <x v="6"/>
    <x v="67"/>
    <x v="22"/>
    <n v="0"/>
  </r>
  <r>
    <n v="1191"/>
    <d v="2008-10-12T00:00:00"/>
    <d v="2008-10-12T00:00:00"/>
    <x v="18"/>
    <n v="1"/>
    <n v="0"/>
    <n v="10"/>
    <n v="57"/>
    <d v="1899-12-30T00:10:57"/>
    <d v="1899-12-30T00:10:57"/>
    <s v="R200804"/>
    <s v="Long Quassy Loop"/>
    <n v="5.4794520547945256"/>
    <n v="0"/>
    <s v="Nice!"/>
    <m/>
    <d v="1899-12-30T00:00:00"/>
    <d v="1899-12-30T00:00:00"/>
    <m/>
    <n v="0"/>
    <n v="0"/>
    <d v="1899-12-30T04:46:53"/>
    <d v="1899-12-30T05:39:17"/>
    <d v="1899-12-30T02:23:27"/>
    <d v="1899-12-30T02:49:39"/>
    <n v="2223"/>
    <x v="7"/>
    <x v="6"/>
    <x v="67"/>
    <x v="22"/>
    <n v="0"/>
  </r>
  <r>
    <n v="1192"/>
    <d v="2008-10-12T00:00:00"/>
    <d v="2008-10-12T00:00:00"/>
    <x v="19"/>
    <n v="0.5"/>
    <n v="0"/>
    <n v="4"/>
    <n v="9"/>
    <d v="1899-12-30T00:04:09"/>
    <d v="1899-12-30T00:08:18"/>
    <s v="R200804"/>
    <s v="Long Quassy Loop"/>
    <n v="7.2289156626506079"/>
    <n v="0"/>
    <s v="Nice!"/>
    <m/>
    <d v="1899-12-30T00:00:00"/>
    <d v="1899-12-30T00:00:00"/>
    <m/>
    <n v="0"/>
    <n v="0"/>
    <d v="1899-12-30T03:37:28"/>
    <d v="1899-12-30T04:29:52"/>
    <d v="1899-12-30T01:48:44"/>
    <d v="1899-12-30T02:14:56"/>
    <n v="815"/>
    <x v="7"/>
    <x v="6"/>
    <x v="67"/>
    <x v="22"/>
    <n v="0"/>
  </r>
  <r>
    <n v="1193"/>
    <d v="2008-10-15T00:00:00"/>
    <d v="2008-10-15T00:00:00"/>
    <x v="2"/>
    <n v="4"/>
    <n v="0"/>
    <n v="36"/>
    <n v="30"/>
    <d v="1899-12-30T00:36:30"/>
    <d v="1899-12-30T00:09:07"/>
    <s v="R200804"/>
    <s v="4 Mile-Work"/>
    <n v="6.5753424657534305"/>
    <n v="0"/>
    <s v="Nice!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6"/>
    <x v="67"/>
    <x v="22"/>
    <n v="2"/>
  </r>
  <r>
    <n v="1194"/>
    <d v="2008-10-17T00:00:00"/>
    <d v="2008-10-17T00:00:00"/>
    <x v="2"/>
    <n v="3"/>
    <n v="0"/>
    <n v="26"/>
    <n v="32"/>
    <d v="1899-12-30T00:26:32"/>
    <d v="1899-12-30T00:08:51"/>
    <s v="R200804"/>
    <s v="Columbus Statue"/>
    <n v="6.7839195979899554"/>
    <n v="0"/>
    <s v="Nice!"/>
    <m/>
    <d v="1899-12-30T03:51:43"/>
    <d v="1899-12-30T01:55:52"/>
    <m/>
    <n v="0"/>
    <n v="0"/>
    <d v="1899-12-30T03:51:43"/>
    <d v="1899-12-30T04:44:07"/>
    <d v="1899-12-30T01:55:52"/>
    <d v="1899-12-30T02:22:04"/>
    <n v="874"/>
    <x v="7"/>
    <x v="6"/>
    <x v="67"/>
    <x v="22"/>
    <n v="1"/>
  </r>
  <r>
    <n v="1195"/>
    <d v="2008-10-19T00:00:00"/>
    <d v="2008-10-19T00:00:00"/>
    <x v="2"/>
    <n v="7.5"/>
    <n v="1"/>
    <n v="16"/>
    <n v="50"/>
    <d v="1899-12-30T01:16:50"/>
    <d v="1899-12-30T00:10:15"/>
    <s v="R200804"/>
    <s v="Quassy Loop"/>
    <n v="5.8568329718004382"/>
    <n v="0"/>
    <s v="Cool"/>
    <m/>
    <d v="1899-12-30T04:28:24"/>
    <d v="1899-12-30T02:14:12"/>
    <m/>
    <n v="0"/>
    <n v="0"/>
    <d v="1899-12-30T04:28:24"/>
    <d v="1899-12-30T05:20:48"/>
    <d v="1899-12-30T02:14:12"/>
    <d v="1899-12-30T02:40:24"/>
    <n v="1734"/>
    <x v="7"/>
    <x v="6"/>
    <x v="67"/>
    <x v="44"/>
    <n v="1"/>
  </r>
  <r>
    <n v="1196"/>
    <d v="2008-10-22T00:00:00"/>
    <d v="2008-10-22T00:00:00"/>
    <x v="2"/>
    <n v="3.08"/>
    <n v="0"/>
    <n v="30"/>
    <n v="15"/>
    <d v="1899-12-30T00:30:15"/>
    <d v="1899-12-30T00:09:49"/>
    <s v="R200804"/>
    <s v="Columbus Statue"/>
    <n v="6.1090909090909147"/>
    <n v="0"/>
    <s v="Nice!"/>
    <m/>
    <d v="1899-12-30T04:17:19"/>
    <d v="1899-12-30T02:08:40"/>
    <m/>
    <n v="0"/>
    <n v="0"/>
    <d v="1899-12-30T04:17:19"/>
    <d v="1899-12-30T05:09:43"/>
    <d v="1899-12-30T02:08:40"/>
    <d v="1899-12-30T02:34:52"/>
    <n v="1368"/>
    <x v="7"/>
    <x v="6"/>
    <x v="67"/>
    <x v="44"/>
    <n v="2"/>
  </r>
  <r>
    <n v="1197"/>
    <d v="2008-10-26T00:00:00"/>
    <d v="2008-10-26T00:00:00"/>
    <x v="2"/>
    <n v="26.2"/>
    <n v="5"/>
    <n v="24"/>
    <n v="50"/>
    <d v="1899-12-30T05:24:50"/>
    <d v="1899-12-30T00:12:24"/>
    <s v="R200804"/>
    <s v="Marine Corp Marathon"/>
    <n v="4.8394048229861504"/>
    <n v="0"/>
    <s v="Nice!"/>
    <m/>
    <d v="1899-12-30T05:24:50"/>
    <d v="1899-12-30T02:42:25"/>
    <m/>
    <n v="0"/>
    <n v="0"/>
    <d v="1899-12-30T05:24:50"/>
    <d v="1899-12-30T06:17:14"/>
    <d v="1899-12-30T02:42:25"/>
    <d v="1899-12-30T03:08:37"/>
    <n v="2779"/>
    <x v="7"/>
    <x v="6"/>
    <x v="67"/>
    <x v="45"/>
    <n v="3"/>
  </r>
  <r>
    <n v="1198"/>
    <d v="2008-10-26T00:00:00"/>
    <d v="2008-10-26T00:00:00"/>
    <x v="8"/>
    <n v="1"/>
    <n v="0"/>
    <n v="11"/>
    <n v="24"/>
    <d v="1899-12-30T00:11:24"/>
    <d v="1899-12-30T00:11:24"/>
    <s v="R200804"/>
    <s v="Marine Corp Marathon"/>
    <n v="5.263157894736846"/>
    <n v="0"/>
    <s v="Nice!"/>
    <m/>
    <d v="1899-12-30T00:00:00"/>
    <d v="1899-12-30T00:00:00"/>
    <m/>
    <n v="0"/>
    <n v="0"/>
    <d v="1899-12-30T04:58:41"/>
    <d v="1899-12-30T05:51:05"/>
    <d v="1899-12-30T02:29:20"/>
    <d v="1899-12-30T02:55:32"/>
    <n v="2467"/>
    <x v="7"/>
    <x v="6"/>
    <x v="67"/>
    <x v="45"/>
    <n v="0"/>
  </r>
  <r>
    <n v="1199"/>
    <d v="2008-10-26T00:00:00"/>
    <d v="2008-10-26T00:00:00"/>
    <x v="9"/>
    <n v="1"/>
    <n v="0"/>
    <n v="11"/>
    <n v="9"/>
    <d v="1899-12-30T00:11:09"/>
    <d v="1899-12-30T00:11:09"/>
    <s v="R200804"/>
    <s v="Marine Corp Marathon"/>
    <n v="5.3811659192825152"/>
    <n v="0"/>
    <s v="Nice!"/>
    <m/>
    <d v="1899-12-30T00:00:00"/>
    <d v="1899-12-30T00:00:00"/>
    <m/>
    <n v="0"/>
    <n v="0"/>
    <d v="1899-12-30T04:52:08"/>
    <d v="1899-12-30T05:44:32"/>
    <d v="1899-12-30T02:26:04"/>
    <d v="1899-12-30T02:52:16"/>
    <n v="2344"/>
    <x v="7"/>
    <x v="6"/>
    <x v="67"/>
    <x v="45"/>
    <n v="0"/>
  </r>
  <r>
    <n v="1200"/>
    <d v="2008-10-26T00:00:00"/>
    <d v="2008-10-26T00:00:00"/>
    <x v="10"/>
    <n v="1"/>
    <n v="0"/>
    <n v="10"/>
    <n v="18"/>
    <d v="1899-12-30T00:10:18"/>
    <d v="1899-12-30T00:10:18"/>
    <s v="R200804"/>
    <s v="Marine Corp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7"/>
    <x v="6"/>
    <x v="67"/>
    <x v="45"/>
    <n v="0"/>
  </r>
  <r>
    <n v="1201"/>
    <d v="2008-10-26T00:00:00"/>
    <d v="2008-10-26T00:00:00"/>
    <x v="11"/>
    <n v="1"/>
    <n v="0"/>
    <n v="10"/>
    <n v="8"/>
    <d v="1899-12-30T00:10:08"/>
    <d v="1899-12-30T00:10:08"/>
    <s v="R200804"/>
    <s v="Marine Corp Marathon"/>
    <n v="5.9210526315789522"/>
    <n v="0"/>
    <s v="Nice!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6"/>
    <x v="67"/>
    <x v="45"/>
    <n v="0"/>
  </r>
  <r>
    <n v="1202"/>
    <d v="2008-10-26T00:00:00"/>
    <d v="2008-10-26T00:00:00"/>
    <x v="12"/>
    <n v="1"/>
    <n v="0"/>
    <n v="10"/>
    <n v="24"/>
    <d v="1899-12-30T00:10:24"/>
    <d v="1899-12-30T00:10:24"/>
    <s v="R200804"/>
    <s v="Marine Corp Marathon"/>
    <n v="5.7692307692307736"/>
    <n v="0"/>
    <s v="Nice!"/>
    <m/>
    <d v="1899-12-30T00:00:00"/>
    <d v="1899-12-30T00:00:00"/>
    <m/>
    <n v="0"/>
    <n v="0"/>
    <d v="1899-12-30T04:32:29"/>
    <d v="1899-12-30T05:24:53"/>
    <d v="1899-12-30T02:16:14"/>
    <d v="1899-12-30T02:42:26"/>
    <n v="1866"/>
    <x v="7"/>
    <x v="6"/>
    <x v="67"/>
    <x v="45"/>
    <n v="0"/>
  </r>
  <r>
    <n v="1203"/>
    <d v="2008-10-26T00:00:00"/>
    <d v="2008-10-26T00:00:00"/>
    <x v="13"/>
    <n v="1"/>
    <n v="0"/>
    <n v="9"/>
    <n v="53"/>
    <d v="1899-12-30T00:09:53"/>
    <d v="1899-12-30T00:09:53"/>
    <s v="R200804"/>
    <s v="Marine Corp Marathon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x v="67"/>
    <x v="45"/>
    <n v="0"/>
  </r>
  <r>
    <n v="1204"/>
    <d v="2008-10-26T00:00:00"/>
    <d v="2008-10-26T00:00:00"/>
    <x v="14"/>
    <n v="1"/>
    <n v="0"/>
    <n v="10"/>
    <n v="16"/>
    <d v="1899-12-30T00:10:16"/>
    <d v="1899-12-30T00:10:16"/>
    <s v="R200804"/>
    <s v="Marine Corp Marathon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x v="67"/>
    <x v="45"/>
    <n v="0"/>
  </r>
  <r>
    <n v="1205"/>
    <d v="2008-10-26T00:00:00"/>
    <d v="2008-10-26T00:00:00"/>
    <x v="15"/>
    <n v="1"/>
    <n v="0"/>
    <n v="10"/>
    <n v="20"/>
    <d v="1899-12-30T00:10:20"/>
    <d v="1899-12-30T00:10:20"/>
    <s v="R200804"/>
    <s v="Marine Corp Marathon"/>
    <n v="5.8064516129032304"/>
    <n v="0"/>
    <s v="Nice!"/>
    <m/>
    <d v="1899-12-30T00:00:00"/>
    <d v="1899-12-30T00:00:00"/>
    <m/>
    <n v="0"/>
    <n v="0"/>
    <d v="1899-12-30T04:30:44"/>
    <d v="1899-12-30T05:23:08"/>
    <d v="1899-12-30T02:15:22"/>
    <d v="1899-12-30T02:41:34"/>
    <n v="1803"/>
    <x v="7"/>
    <x v="6"/>
    <x v="67"/>
    <x v="45"/>
    <n v="0"/>
  </r>
  <r>
    <n v="1206"/>
    <d v="2008-10-26T00:00:00"/>
    <d v="2008-10-26T00:00:00"/>
    <x v="16"/>
    <n v="1"/>
    <n v="0"/>
    <n v="10"/>
    <n v="28"/>
    <d v="1899-12-30T00:10:28"/>
    <d v="1899-12-30T00:10:28"/>
    <s v="R200804"/>
    <s v="Marine Corp Marathon"/>
    <n v="5.7324840764331251"/>
    <n v="0"/>
    <s v="Nice!"/>
    <m/>
    <d v="1899-12-30T00:00:00"/>
    <d v="1899-12-30T00:00:00"/>
    <m/>
    <n v="0"/>
    <n v="0"/>
    <d v="1899-12-30T04:34:14"/>
    <d v="1899-12-30T05:26:38"/>
    <d v="1899-12-30T02:17:07"/>
    <d v="1899-12-30T02:43:19"/>
    <n v="1915"/>
    <x v="7"/>
    <x v="6"/>
    <x v="67"/>
    <x v="45"/>
    <n v="0"/>
  </r>
  <r>
    <n v="1207"/>
    <d v="2008-10-26T00:00:00"/>
    <d v="2008-10-26T00:00:00"/>
    <x v="17"/>
    <n v="1"/>
    <n v="0"/>
    <n v="10"/>
    <n v="22"/>
    <d v="1899-12-30T00:10:22"/>
    <d v="1899-12-30T00:10:22"/>
    <s v="R200804"/>
    <s v="Marine Corp Marathon"/>
    <n v="5.7877813504823195"/>
    <n v="0"/>
    <s v="Nice!"/>
    <m/>
    <d v="1899-12-30T00:00:00"/>
    <d v="1899-12-30T00:00:00"/>
    <m/>
    <n v="0"/>
    <n v="0"/>
    <d v="1899-12-30T04:31:36"/>
    <d v="1899-12-30T05:24:00"/>
    <d v="1899-12-30T02:15:48"/>
    <d v="1899-12-30T02:42:00"/>
    <n v="1840"/>
    <x v="7"/>
    <x v="6"/>
    <x v="67"/>
    <x v="45"/>
    <n v="0"/>
  </r>
  <r>
    <n v="1208"/>
    <d v="2008-10-26T00:00:00"/>
    <d v="2008-10-26T00:00:00"/>
    <x v="18"/>
    <n v="1"/>
    <n v="0"/>
    <n v="10"/>
    <n v="31"/>
    <d v="1899-12-30T00:10:31"/>
    <d v="1899-12-30T00:10:31"/>
    <s v="R200804"/>
    <s v="Marine Corp Marathon"/>
    <n v="5.7052297939778169"/>
    <n v="0"/>
    <s v="Nice!"/>
    <m/>
    <d v="1899-12-30T00:00:00"/>
    <d v="1899-12-30T00:00:00"/>
    <m/>
    <n v="0"/>
    <n v="0"/>
    <d v="1899-12-30T04:35:32"/>
    <d v="1899-12-30T05:27:56"/>
    <d v="1899-12-30T02:17:46"/>
    <d v="1899-12-30T02:43:58"/>
    <n v="1953"/>
    <x v="7"/>
    <x v="6"/>
    <x v="67"/>
    <x v="45"/>
    <n v="0"/>
  </r>
  <r>
    <n v="1209"/>
    <d v="2008-10-26T00:00:00"/>
    <d v="2008-10-26T00:00:00"/>
    <x v="19"/>
    <n v="1"/>
    <n v="0"/>
    <n v="10"/>
    <n v="47"/>
    <d v="1899-12-30T00:10:47"/>
    <d v="1899-12-30T00:10:47"/>
    <s v="R200804"/>
    <s v="Marine Corp Marathon"/>
    <n v="5.5641421947449814"/>
    <n v="0"/>
    <s v="Nice!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6"/>
    <x v="67"/>
    <x v="45"/>
    <n v="0"/>
  </r>
  <r>
    <n v="1210"/>
    <d v="2008-10-26T00:00:00"/>
    <d v="2008-10-26T00:00:00"/>
    <x v="20"/>
    <n v="1"/>
    <n v="0"/>
    <n v="11"/>
    <n v="23"/>
    <d v="1899-12-30T00:11:23"/>
    <d v="1899-12-30T00:11:23"/>
    <s v="R200804"/>
    <s v="Marine Corp Marathon"/>
    <n v="5.2708638360175737"/>
    <n v="0"/>
    <s v="Nice!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6"/>
    <x v="67"/>
    <x v="45"/>
    <n v="0"/>
  </r>
  <r>
    <n v="1211"/>
    <d v="2008-10-26T00:00:00"/>
    <d v="2008-10-26T00:00:00"/>
    <x v="21"/>
    <n v="1"/>
    <n v="0"/>
    <n v="12"/>
    <n v="15"/>
    <d v="1899-12-30T00:12:15"/>
    <d v="1899-12-30T00:12:15"/>
    <s v="R200804"/>
    <s v="Marine Corp Marathon"/>
    <n v="4.8979591836734739"/>
    <n v="0"/>
    <s v="Nice!"/>
    <m/>
    <d v="1899-12-30T00:00:00"/>
    <d v="1899-12-30T00:00:00"/>
    <m/>
    <n v="0"/>
    <n v="0"/>
    <d v="1899-12-30T05:20:57"/>
    <d v="1899-12-30T06:13:21"/>
    <d v="1899-12-30T02:40:28"/>
    <d v="1899-12-30T03:06:41"/>
    <n v="2757"/>
    <x v="7"/>
    <x v="6"/>
    <x v="67"/>
    <x v="45"/>
    <n v="0"/>
  </r>
  <r>
    <n v="1212"/>
    <d v="2008-10-26T00:00:00"/>
    <d v="2008-10-26T00:00:00"/>
    <x v="25"/>
    <n v="1"/>
    <n v="0"/>
    <n v="12"/>
    <n v="57"/>
    <d v="1899-12-30T00:12:57"/>
    <d v="1899-12-30T00:12:57"/>
    <s v="R200804"/>
    <s v="Marine Corp Marathon"/>
    <n v="4.6332046332046373"/>
    <n v="0"/>
    <s v="Nice!"/>
    <m/>
    <d v="1899-12-30T00:00:00"/>
    <d v="1899-12-30T00:00:00"/>
    <m/>
    <n v="0"/>
    <n v="0"/>
    <d v="1899-12-30T05:39:17"/>
    <d v="1899-12-30T06:31:41"/>
    <d v="1899-12-30T02:49:39"/>
    <d v="1899-12-30T03:15:51"/>
    <n v="2866"/>
    <x v="7"/>
    <x v="6"/>
    <x v="67"/>
    <x v="45"/>
    <n v="0"/>
  </r>
  <r>
    <n v="1213"/>
    <d v="2008-10-26T00:00:00"/>
    <d v="2008-10-26T00:00:00"/>
    <x v="26"/>
    <n v="1"/>
    <n v="0"/>
    <n v="13"/>
    <n v="58"/>
    <d v="1899-12-30T00:13:58"/>
    <d v="1899-12-30T00:13:58"/>
    <s v="R200804"/>
    <s v="Marine Corp Marathon"/>
    <n v="4.2959427207637271"/>
    <n v="0"/>
    <s v="Nice!"/>
    <m/>
    <d v="1899-12-30T00:00:00"/>
    <d v="1899-12-30T00:00:00"/>
    <m/>
    <n v="0"/>
    <n v="0"/>
    <d v="1899-12-30T06:05:56"/>
    <d v="1899-12-30T06:58:20"/>
    <d v="1899-12-30T03:02:58"/>
    <d v="1899-12-30T03:29:10"/>
    <n v="2951"/>
    <x v="7"/>
    <x v="6"/>
    <x v="67"/>
    <x v="45"/>
    <n v="0"/>
  </r>
  <r>
    <n v="1214"/>
    <d v="2008-10-26T00:00:00"/>
    <d v="2008-10-26T00:00:00"/>
    <x v="27"/>
    <n v="1"/>
    <n v="0"/>
    <n v="13"/>
    <n v="1"/>
    <d v="1899-12-30T00:13:01"/>
    <d v="1899-12-30T00:13:01"/>
    <s v="R200804"/>
    <s v="Marine Corp Marathon"/>
    <n v="4.6094750320102467"/>
    <n v="0"/>
    <s v="Nice!"/>
    <m/>
    <d v="1899-12-30T00:00:00"/>
    <d v="1899-12-30T00:00:00"/>
    <m/>
    <n v="0"/>
    <n v="0"/>
    <d v="1899-12-30T05:41:02"/>
    <d v="1899-12-30T06:33:26"/>
    <d v="1899-12-30T02:50:31"/>
    <d v="1899-12-30T03:16:43"/>
    <n v="2874"/>
    <x v="7"/>
    <x v="6"/>
    <x v="67"/>
    <x v="45"/>
    <n v="0"/>
  </r>
  <r>
    <n v="1215"/>
    <d v="2008-10-26T00:00:00"/>
    <d v="2008-10-26T00:00:00"/>
    <x v="28"/>
    <n v="1"/>
    <n v="0"/>
    <n v="14"/>
    <n v="53"/>
    <d v="1899-12-30T00:14:53"/>
    <d v="1899-12-30T00:14:53"/>
    <s v="R200804"/>
    <s v="Marine Corp Marathon"/>
    <n v="4.0313549832026911"/>
    <n v="0"/>
    <s v="Nice!"/>
    <m/>
    <d v="1899-12-30T00:00:00"/>
    <d v="1899-12-30T00:00:00"/>
    <m/>
    <n v="0"/>
    <n v="0"/>
    <d v="1899-12-30T06:29:57"/>
    <d v="1899-12-30T07:22:21"/>
    <d v="1899-12-30T03:14:58"/>
    <d v="1899-12-30T03:41:10"/>
    <n v="3007"/>
    <x v="7"/>
    <x v="6"/>
    <x v="67"/>
    <x v="45"/>
    <n v="0"/>
  </r>
  <r>
    <n v="1216"/>
    <d v="2008-10-26T00:00:00"/>
    <d v="2008-10-26T00:00:00"/>
    <x v="29"/>
    <n v="1"/>
    <n v="0"/>
    <n v="13"/>
    <n v="23"/>
    <d v="1899-12-30T00:13:23"/>
    <d v="1899-12-30T00:13:23"/>
    <s v="R200804"/>
    <s v="Marine Corp Marathon"/>
    <n v="4.4831880448318842"/>
    <n v="0"/>
    <s v="Nice!"/>
    <m/>
    <d v="1899-12-30T00:00:00"/>
    <d v="1899-12-30T00:00:00"/>
    <m/>
    <n v="0"/>
    <n v="0"/>
    <d v="1899-12-30T05:50:39"/>
    <d v="1899-12-30T06:43:03"/>
    <d v="1899-12-30T02:55:19"/>
    <d v="1899-12-30T03:21:31"/>
    <n v="2908"/>
    <x v="7"/>
    <x v="6"/>
    <x v="67"/>
    <x v="45"/>
    <n v="0"/>
  </r>
  <r>
    <n v="1217"/>
    <d v="2008-10-26T00:00:00"/>
    <d v="2008-10-26T00:00:00"/>
    <x v="30"/>
    <n v="1"/>
    <n v="0"/>
    <n v="14"/>
    <n v="10"/>
    <d v="1899-12-30T00:14:10"/>
    <d v="1899-12-30T00:14:10"/>
    <s v="R200804"/>
    <s v="Marine Corp Marathon"/>
    <n v="4.2352941176470615"/>
    <n v="0"/>
    <s v="Nice!"/>
    <m/>
    <d v="1899-12-30T00:00:00"/>
    <d v="1899-12-30T00:00:00"/>
    <m/>
    <n v="0"/>
    <n v="0"/>
    <d v="1899-12-30T06:11:10"/>
    <d v="1899-12-30T07:03:34"/>
    <d v="1899-12-30T03:05:35"/>
    <d v="1899-12-30T03:31:47"/>
    <n v="2966"/>
    <x v="7"/>
    <x v="6"/>
    <x v="67"/>
    <x v="45"/>
    <n v="0"/>
  </r>
  <r>
    <n v="1218"/>
    <d v="2008-10-26T00:00:00"/>
    <d v="2008-10-26T00:00:00"/>
    <x v="31"/>
    <n v="1"/>
    <n v="0"/>
    <n v="14"/>
    <n v="21"/>
    <d v="1899-12-30T00:14:21"/>
    <d v="1899-12-30T00:14:21"/>
    <s v="R200804"/>
    <s v="Marine Corp Marathon"/>
    <n v="4.18118466898955"/>
    <n v="0"/>
    <s v="Nice!"/>
    <m/>
    <d v="1899-12-30T00:00:00"/>
    <d v="1899-12-30T00:00:00"/>
    <m/>
    <n v="0"/>
    <n v="0"/>
    <d v="1899-12-30T06:15:58"/>
    <d v="1899-12-30T07:08:22"/>
    <d v="1899-12-30T03:07:59"/>
    <d v="1899-12-30T03:34:11"/>
    <n v="2980"/>
    <x v="7"/>
    <x v="6"/>
    <x v="67"/>
    <x v="45"/>
    <n v="0"/>
  </r>
  <r>
    <n v="1219"/>
    <d v="2008-10-26T00:00:00"/>
    <d v="2008-10-26T00:00:00"/>
    <x v="32"/>
    <n v="1"/>
    <n v="0"/>
    <n v="15"/>
    <n v="19"/>
    <d v="1899-12-30T00:15:19"/>
    <d v="1899-12-30T00:15:19"/>
    <s v="R200804"/>
    <s v="Marine Corp Marathon"/>
    <n v="3.9173014145810692"/>
    <n v="0"/>
    <s v="Nice!"/>
    <m/>
    <d v="1899-12-30T00:00:00"/>
    <d v="1899-12-30T00:00:00"/>
    <m/>
    <n v="0"/>
    <n v="0"/>
    <d v="1899-12-30T06:41:18"/>
    <d v="1899-12-30T07:33:42"/>
    <d v="1899-12-30T03:20:39"/>
    <d v="1899-12-30T03:46:51"/>
    <n v="3035"/>
    <x v="7"/>
    <x v="6"/>
    <x v="67"/>
    <x v="45"/>
    <n v="0"/>
  </r>
  <r>
    <n v="1220"/>
    <d v="2008-10-26T00:00:00"/>
    <d v="2008-10-26T00:00:00"/>
    <x v="33"/>
    <n v="1"/>
    <n v="0"/>
    <n v="17"/>
    <n v="54"/>
    <d v="1899-12-30T00:17:54"/>
    <d v="1899-12-30T00:17:54"/>
    <s v="R200804"/>
    <s v="Marine Corp Marathon"/>
    <n v="3.351955307262573"/>
    <n v="0"/>
    <s v="Nice!"/>
    <m/>
    <d v="1899-12-30T00:00:00"/>
    <d v="1899-12-30T00:00:00"/>
    <m/>
    <n v="0"/>
    <n v="0"/>
    <d v="1899-12-30T07:48:59"/>
    <d v="1899-12-30T08:41:23"/>
    <d v="1899-12-30T03:54:29"/>
    <d v="1899-12-30T04:20:41"/>
    <n v="3113"/>
    <x v="7"/>
    <x v="6"/>
    <x v="67"/>
    <x v="45"/>
    <n v="0"/>
  </r>
  <r>
    <n v="1221"/>
    <d v="2008-10-26T00:00:00"/>
    <d v="2008-10-26T00:00:00"/>
    <x v="34"/>
    <n v="1"/>
    <n v="0"/>
    <n v="14"/>
    <n v="48"/>
    <d v="1899-12-30T00:14:48"/>
    <d v="1899-12-30T00:14:48"/>
    <s v="R200804"/>
    <s v="Marine Corp Marathon"/>
    <n v="4.0540540540540571"/>
    <n v="0"/>
    <s v="Nice!"/>
    <m/>
    <d v="1899-12-30T00:00:00"/>
    <d v="1899-12-30T00:00:00"/>
    <m/>
    <n v="0"/>
    <n v="0"/>
    <d v="1899-12-30T06:27:46"/>
    <d v="1899-12-30T07:20:10"/>
    <d v="1899-12-30T03:13:53"/>
    <d v="1899-12-30T03:40:05"/>
    <n v="3003"/>
    <x v="7"/>
    <x v="6"/>
    <x v="67"/>
    <x v="45"/>
    <n v="0"/>
  </r>
  <r>
    <n v="1222"/>
    <d v="2008-10-26T00:00:00"/>
    <d v="2008-10-26T00:00:00"/>
    <x v="35"/>
    <n v="1"/>
    <n v="0"/>
    <n v="13"/>
    <n v="26"/>
    <d v="1899-12-30T00:13:26"/>
    <d v="1899-12-30T00:13:26"/>
    <s v="R200804"/>
    <s v="Marine Corp Marathon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7"/>
    <x v="6"/>
    <x v="67"/>
    <x v="45"/>
    <n v="0"/>
  </r>
  <r>
    <n v="1223"/>
    <d v="2008-10-26T00:00:00"/>
    <d v="2008-10-26T00:00:00"/>
    <x v="36"/>
    <n v="1"/>
    <n v="0"/>
    <n v="13"/>
    <n v="41"/>
    <d v="1899-12-30T00:13:41"/>
    <d v="1899-12-30T00:13:41"/>
    <s v="R200804"/>
    <s v="Marine Corp Marathon"/>
    <n v="4.3848964677222932"/>
    <n v="0"/>
    <s v="Nice!"/>
    <m/>
    <d v="1899-12-30T00:00:00"/>
    <d v="1899-12-30T00:00:00"/>
    <m/>
    <n v="0"/>
    <n v="0"/>
    <d v="1899-12-30T05:58:30"/>
    <d v="1899-12-30T06:50:54"/>
    <d v="1899-12-30T02:59:15"/>
    <d v="1899-12-30T03:25:27"/>
    <n v="2925"/>
    <x v="7"/>
    <x v="6"/>
    <x v="67"/>
    <x v="45"/>
    <n v="0"/>
  </r>
  <r>
    <n v="1224"/>
    <d v="2008-10-26T00:00:00"/>
    <d v="2008-10-26T00:00:00"/>
    <x v="37"/>
    <n v="0.2"/>
    <n v="0"/>
    <n v="3"/>
    <n v="7"/>
    <d v="1899-12-30T00:03:07"/>
    <d v="1899-12-30T00:15:35"/>
    <s v="R200804"/>
    <s v="Marine Corp Marathon"/>
    <n v="3.8502673796791478"/>
    <n v="0"/>
    <s v="Nice!"/>
    <m/>
    <d v="1899-12-30T00:00:00"/>
    <d v="1899-12-30T00:00:00"/>
    <m/>
    <n v="0"/>
    <n v="0"/>
    <d v="1899-12-30T06:48:17"/>
    <d v="1899-12-30T07:40:41"/>
    <d v="1899-12-30T03:24:08"/>
    <d v="1899-12-30T03:50:21"/>
    <n v="3055"/>
    <x v="7"/>
    <x v="6"/>
    <x v="67"/>
    <x v="45"/>
    <n v="0"/>
  </r>
  <r>
    <n v="1225"/>
    <d v="2008-11-01T00:00:00"/>
    <d v="2008-11-01T00:00:00"/>
    <x v="2"/>
    <n v="3.1"/>
    <n v="0"/>
    <n v="28"/>
    <n v="15"/>
    <d v="1899-12-30T00:28:15"/>
    <d v="1899-12-30T00:09:07"/>
    <s v="R200804"/>
    <s v="Pilgrim 5k"/>
    <n v="6.5840707964601819"/>
    <n v="0"/>
    <s v="Nice!"/>
    <s v="Splits:9.22.25 + 9.1644 + 9.3637 "/>
    <d v="1899-12-30T03:58:45"/>
    <d v="1899-12-30T01:59:23"/>
    <m/>
    <n v="0"/>
    <n v="0"/>
    <d v="1899-12-30T03:58:45"/>
    <d v="1899-12-30T04:51:10"/>
    <d v="1899-12-30T01:59:23"/>
    <d v="1899-12-30T02:25:35"/>
    <n v="935"/>
    <x v="7"/>
    <x v="7"/>
    <x v="68"/>
    <x v="45"/>
    <n v="5"/>
  </r>
  <r>
    <n v="1226"/>
    <d v="2008-11-05T00:00:00"/>
    <d v="2008-11-05T00:00:00"/>
    <x v="2"/>
    <n v="3"/>
    <n v="0"/>
    <n v="31"/>
    <n v="2"/>
    <d v="1899-12-30T00:31:02"/>
    <d v="1899-12-30T00:10:21"/>
    <s v="R200803"/>
    <s v="Columbus Statue"/>
    <n v="5.8002148227712178"/>
    <n v="0"/>
    <s v="Cool"/>
    <m/>
    <d v="1899-12-30T04:31:01"/>
    <d v="1899-12-30T02:15:31"/>
    <m/>
    <n v="0"/>
    <n v="0"/>
    <d v="1899-12-30T04:31:01"/>
    <d v="1899-12-30T05:23:25"/>
    <d v="1899-12-30T02:15:31"/>
    <d v="1899-12-30T02:41:43"/>
    <n v="1819"/>
    <x v="7"/>
    <x v="7"/>
    <x v="68"/>
    <x v="23"/>
    <n v="3"/>
  </r>
  <r>
    <n v="1227"/>
    <d v="2008-11-12T00:00:00"/>
    <d v="2008-11-12T00:00:00"/>
    <x v="2"/>
    <n v="1.6"/>
    <n v="0"/>
    <n v="16"/>
    <n v="23"/>
    <d v="1899-12-30T00:16:23"/>
    <d v="1899-12-30T00:10:14"/>
    <s v="R200803"/>
    <s v="Treadmill"/>
    <n v="5.8596134282807784"/>
    <n v="0"/>
    <s v="Inside"/>
    <m/>
    <d v="1899-12-30T04:28:17"/>
    <d v="1899-12-30T02:14:08"/>
    <m/>
    <n v="0"/>
    <n v="0"/>
    <d v="1899-12-30T04:28:17"/>
    <d v="1899-12-30T05:20:41"/>
    <d v="1899-12-30T02:14:08"/>
    <d v="1899-12-30T02:40:20"/>
    <n v="1727"/>
    <x v="7"/>
    <x v="7"/>
    <x v="68"/>
    <x v="24"/>
    <n v="6"/>
  </r>
  <r>
    <n v="1228"/>
    <d v="2008-11-21T00:00:00"/>
    <d v="2008-11-21T00:00:00"/>
    <x v="2"/>
    <n v="1"/>
    <n v="0"/>
    <n v="9"/>
    <n v="14"/>
    <d v="1899-12-30T00:09:14"/>
    <d v="1899-12-30T00:09:14"/>
    <s v="R200803"/>
    <s v="Treadmill"/>
    <n v="6.4981949458483808"/>
    <n v="0"/>
    <s v="Inside"/>
    <m/>
    <d v="1899-12-30T04:01:55"/>
    <d v="1899-12-30T02:00:57"/>
    <m/>
    <n v="0"/>
    <n v="0"/>
    <d v="1899-12-30T04:01:55"/>
    <d v="1899-12-30T04:54:19"/>
    <d v="1899-12-30T02:00:57"/>
    <d v="1899-12-30T02:27:09"/>
    <n v="972"/>
    <x v="7"/>
    <x v="7"/>
    <x v="68"/>
    <x v="25"/>
    <n v="8"/>
  </r>
  <r>
    <n v="1229"/>
    <d v="2008-11-23T00:00:00"/>
    <d v="2008-11-23T00:00:00"/>
    <x v="2"/>
    <n v="5"/>
    <n v="0"/>
    <n v="47"/>
    <n v="8"/>
    <d v="1899-12-30T00:47:08"/>
    <d v="1899-12-30T00:09:26"/>
    <s v="R200803"/>
    <s v="Fischang-Cicchetti Memorial"/>
    <n v="6.3649222065063702"/>
    <n v="0"/>
    <s v="Cold  "/>
    <m/>
    <d v="1899-12-30T04:06:59"/>
    <d v="1899-12-30T02:03:29"/>
    <m/>
    <n v="0"/>
    <n v="0"/>
    <d v="1899-12-30T04:06:59"/>
    <d v="1899-12-30T04:59:23"/>
    <d v="1899-12-30T02:03:29"/>
    <d v="1899-12-30T02:29:41"/>
    <n v="1079"/>
    <x v="7"/>
    <x v="7"/>
    <x v="68"/>
    <x v="26"/>
    <n v="1"/>
  </r>
  <r>
    <n v="1230"/>
    <d v="2008-11-26T00:00:00"/>
    <d v="2008-11-26T00:00:00"/>
    <x v="2"/>
    <n v="1.9"/>
    <n v="0"/>
    <n v="16"/>
    <n v="11"/>
    <d v="1899-12-30T00:16:11"/>
    <d v="1899-12-30T00:08:31"/>
    <s v="R200803"/>
    <s v="Treadmill"/>
    <n v="7.0442842430484074"/>
    <n v="0"/>
    <s v="Inside"/>
    <m/>
    <d v="1899-12-30T03:43:10"/>
    <d v="1899-12-30T01:51:35"/>
    <m/>
    <n v="0"/>
    <n v="0"/>
    <d v="1899-12-30T03:43:10"/>
    <d v="1899-12-30T04:35:34"/>
    <d v="1899-12-30T01:51:35"/>
    <d v="1899-12-30T02:17:47"/>
    <n v="833"/>
    <x v="7"/>
    <x v="7"/>
    <x v="68"/>
    <x v="26"/>
    <n v="2"/>
  </r>
  <r>
    <n v="1231"/>
    <d v="2008-12-02T00:00:00"/>
    <d v="2008-12-02T00:00:00"/>
    <x v="2"/>
    <n v="3"/>
    <n v="0"/>
    <n v="29"/>
    <n v="37"/>
    <d v="1899-12-30T00:29:37"/>
    <d v="1899-12-30T00:09:52"/>
    <s v="R200803"/>
    <s v="Columbus Statue"/>
    <n v="6.0776589758019179"/>
    <n v="0"/>
    <s v="Cool"/>
    <m/>
    <d v="1899-12-30T04:18:39"/>
    <d v="1899-12-30T02:09:20"/>
    <m/>
    <n v="0"/>
    <n v="0"/>
    <d v="1899-12-30T04:18:39"/>
    <d v="1899-12-30T05:11:03"/>
    <d v="1899-12-30T02:09:20"/>
    <d v="1899-12-30T02:35:32"/>
    <n v="1423"/>
    <x v="7"/>
    <x v="11"/>
    <x v="69"/>
    <x v="46"/>
    <n v="5"/>
  </r>
  <r>
    <n v="1232"/>
    <d v="2008-12-03T00:00:00"/>
    <d v="2008-12-03T00:00:00"/>
    <x v="2"/>
    <n v="3"/>
    <n v="0"/>
    <n v="38"/>
    <n v="38"/>
    <d v="1899-12-30T00:38:38"/>
    <d v="1899-12-30T00:12:53"/>
    <s v="R200803"/>
    <s v="Columbus Statue"/>
    <n v="4.6591889559965525"/>
    <n v="0"/>
    <s v="Cool"/>
    <m/>
    <d v="1899-12-30T05:37:24"/>
    <d v="1899-12-30T02:48:42"/>
    <m/>
    <n v="0"/>
    <n v="0"/>
    <d v="1899-12-30T05:37:24"/>
    <d v="1899-12-30T06:29:48"/>
    <d v="1899-12-30T02:48:42"/>
    <d v="1899-12-30T03:14:54"/>
    <n v="2854"/>
    <x v="7"/>
    <x v="11"/>
    <x v="69"/>
    <x v="46"/>
    <n v="0"/>
  </r>
  <r>
    <n v="1233"/>
    <d v="2008-12-05T00:00:00"/>
    <d v="2008-12-05T00:00:00"/>
    <x v="2"/>
    <n v="1"/>
    <n v="0"/>
    <n v="9"/>
    <n v="15"/>
    <d v="1899-12-30T00:09:15"/>
    <d v="1899-12-30T00:09:15"/>
    <s v="R200901"/>
    <s v="Treadmill"/>
    <n v="6.4864864864864913"/>
    <n v="0"/>
    <s v="Inside"/>
    <m/>
    <d v="1899-12-30T04:02:21"/>
    <d v="1899-12-30T02:01:11"/>
    <m/>
    <n v="0"/>
    <n v="0"/>
    <d v="1899-12-30T04:02:21"/>
    <d v="1899-12-30T04:54:45"/>
    <d v="1899-12-30T02:01:11"/>
    <d v="1899-12-30T02:27:23"/>
    <n v="982"/>
    <x v="7"/>
    <x v="11"/>
    <x v="69"/>
    <x v="46"/>
    <n v="1"/>
  </r>
  <r>
    <n v="1234"/>
    <d v="2008-12-09T00:00:00"/>
    <d v="2008-12-09T00:00:00"/>
    <x v="2"/>
    <n v="2"/>
    <n v="0"/>
    <n v="17"/>
    <n v="56"/>
    <d v="1899-12-30T00:17:56"/>
    <d v="1899-12-30T00:08:58"/>
    <s v="R200901"/>
    <s v="Park &amp; Back"/>
    <n v="6.6914498141263996"/>
    <n v="0"/>
    <s v="Nice!"/>
    <m/>
    <d v="1899-12-30T03:54:56"/>
    <d v="1899-12-30T01:57:28"/>
    <m/>
    <n v="0"/>
    <n v="0"/>
    <d v="1899-12-30T03:54:56"/>
    <d v="1899-12-30T04:47:20"/>
    <d v="1899-12-30T01:57:28"/>
    <d v="1899-12-30T02:23:40"/>
    <n v="899"/>
    <x v="7"/>
    <x v="11"/>
    <x v="69"/>
    <x v="49"/>
    <n v="3"/>
  </r>
  <r>
    <n v="1235"/>
    <d v="2009-01-05T00:00:00"/>
    <d v="2009-01-05T00:00:00"/>
    <x v="2"/>
    <n v="3"/>
    <n v="0"/>
    <n v="31"/>
    <n v="5"/>
    <d v="1899-12-30T00:31:05"/>
    <d v="1899-12-30T00:10:22"/>
    <s v="unknown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8"/>
    <x v="70"/>
    <x v="51"/>
    <n v="26"/>
  </r>
  <r>
    <n v="1236"/>
    <d v="2009-01-09T06:42:00"/>
    <d v="2009-01-09T06:42:00"/>
    <x v="2"/>
    <n v="2.94529854"/>
    <n v="0"/>
    <n v="45"/>
    <n v="12"/>
    <d v="1899-12-30T00:45:12"/>
    <d v="1899-12-30T00:15:21"/>
    <s v="unknown"/>
    <s v="Nike+ Import"/>
    <n v="3.9096883274336309"/>
    <n v="0"/>
    <m/>
    <m/>
    <d v="1899-12-30T06:42:05"/>
    <d v="1899-12-30T03:21:02"/>
    <m/>
    <n v="0"/>
    <n v="0"/>
    <d v="1899-12-30T06:42:05"/>
    <d v="1899-12-30T07:34:29"/>
    <d v="1899-12-30T03:21:02"/>
    <d v="1899-12-30T03:47:14"/>
    <n v="3039"/>
    <x v="8"/>
    <x v="8"/>
    <x v="70"/>
    <x v="51"/>
    <n v="3.2791666666671517"/>
  </r>
  <r>
    <n v="1237"/>
    <d v="2009-01-12T12:05:00"/>
    <d v="2009-01-12T12:05:00"/>
    <x v="2"/>
    <n v="2.9266574099999998"/>
    <n v="0"/>
    <n v="20"/>
    <n v="23"/>
    <d v="1899-12-30T00:20:23"/>
    <d v="1899-12-30T00:06:58"/>
    <s v="unknown"/>
    <s v="Nike+ Import"/>
    <n v="8.6148541913327943"/>
    <n v="0"/>
    <m/>
    <m/>
    <d v="1899-12-30T03:02:29"/>
    <d v="1899-12-30T01:31:14"/>
    <m/>
    <n v="0"/>
    <n v="0"/>
    <d v="1899-12-30T03:02:29"/>
    <d v="1899-12-30T03:54:53"/>
    <d v="1899-12-30T01:31:14"/>
    <d v="1899-12-30T01:57:26"/>
    <n v="786"/>
    <x v="8"/>
    <x v="8"/>
    <x v="70"/>
    <x v="28"/>
    <n v="2.2243055555518367"/>
  </r>
  <r>
    <n v="1238"/>
    <d v="2009-01-14T11:37:00"/>
    <d v="2009-01-14T11:37:00"/>
    <x v="2"/>
    <n v="0.02"/>
    <n v="0"/>
    <n v="0"/>
    <n v="11"/>
    <d v="1899-12-30T00:00:11"/>
    <d v="1899-12-30T00:09:10"/>
    <s v="unknown"/>
    <s v="Nike+ Import"/>
    <n v="6.5454545454545512"/>
    <n v="0"/>
    <m/>
    <m/>
    <d v="1899-12-30T04:00:10"/>
    <d v="1899-12-30T02:00:05"/>
    <m/>
    <n v="0"/>
    <n v="0"/>
    <d v="1899-12-30T04:00:10"/>
    <d v="1899-12-30T04:52:34"/>
    <d v="1899-12-30T02:00:05"/>
    <d v="1899-12-30T02:26:17"/>
    <n v="953"/>
    <x v="8"/>
    <x v="8"/>
    <x v="70"/>
    <x v="28"/>
    <n v="0.9805555555576575"/>
  </r>
  <r>
    <n v="1239"/>
    <d v="2009-01-14T11:38:00"/>
    <d v="2009-01-14T11:38:00"/>
    <x v="2"/>
    <n v="3.1441372599999999"/>
    <n v="0"/>
    <n v="36"/>
    <n v="46"/>
    <d v="1899-12-30T00:36:46"/>
    <d v="1899-12-30T00:11:42"/>
    <s v="unknown"/>
    <s v="Nike+ Import"/>
    <n v="5.1309583572076196"/>
    <n v="0"/>
    <m/>
    <m/>
    <d v="1899-12-30T05:06:23"/>
    <d v="1899-12-30T02:33:11"/>
    <m/>
    <n v="0"/>
    <n v="0"/>
    <d v="1899-12-30T05:06:23"/>
    <d v="1899-12-30T05:58:47"/>
    <d v="1899-12-30T02:33:11"/>
    <d v="1899-12-30T02:59:23"/>
    <n v="2578"/>
    <x v="8"/>
    <x v="8"/>
    <x v="70"/>
    <x v="28"/>
    <n v="0"/>
  </r>
  <r>
    <n v="1240"/>
    <d v="2009-01-16T12:16:00"/>
    <d v="2009-01-16T12:16:00"/>
    <x v="2"/>
    <n v="3.2373429100000002"/>
    <n v="0"/>
    <n v="20"/>
    <n v="1"/>
    <d v="1899-12-30T00:20:01"/>
    <d v="1899-12-30T00:06:11"/>
    <s v="unknown"/>
    <s v="Nike+ Import"/>
    <n v="9.7039421115736975"/>
    <n v="0"/>
    <m/>
    <m/>
    <d v="1899-12-30T02:42:00"/>
    <d v="1899-12-30T01:21:00"/>
    <m/>
    <n v="0"/>
    <n v="0"/>
    <d v="1899-12-30T02:42:00"/>
    <d v="1899-12-30T03:34:24"/>
    <d v="1899-12-30T01:21:00"/>
    <d v="1899-12-30T01:47:12"/>
    <n v="773"/>
    <x v="8"/>
    <x v="8"/>
    <x v="70"/>
    <x v="28"/>
    <n v="1.0263888888875954"/>
  </r>
  <r>
    <n v="1241"/>
    <d v="2009-01-18T10:16:00"/>
    <d v="2009-01-18T10:16:00"/>
    <x v="2"/>
    <n v="5.0082502599999996"/>
    <n v="0"/>
    <n v="56"/>
    <n v="55"/>
    <d v="1899-12-30T00:56:55"/>
    <d v="1899-12-30T00:11:22"/>
    <s v="unknown"/>
    <s v="Nike+ Import"/>
    <n v="5.2795610354319216"/>
    <n v="0"/>
    <m/>
    <m/>
    <d v="1899-12-30T04:57:45"/>
    <d v="1899-12-30T02:28:53"/>
    <m/>
    <n v="0"/>
    <n v="0"/>
    <d v="1899-12-30T04:57:45"/>
    <d v="1899-12-30T05:50:09"/>
    <d v="1899-12-30T02:28:53"/>
    <d v="1899-12-30T02:55:05"/>
    <n v="2452"/>
    <x v="8"/>
    <x v="8"/>
    <x v="70"/>
    <x v="48"/>
    <n v="0.91666666666424135"/>
  </r>
  <r>
    <n v="1242"/>
    <d v="2009-01-21T00:00:00"/>
    <d v="2009-01-21T00:00:00"/>
    <x v="0"/>
    <n v="0.6"/>
    <n v="0"/>
    <n v="22"/>
    <n v="3"/>
    <d v="1899-12-30T00:22:03"/>
    <d v="1899-12-30T00:36:45"/>
    <s v="unknown"/>
    <s v="import from training peeks"/>
    <n v="1.6326530612244912"/>
    <n v="0"/>
    <m/>
    <m/>
    <d v="1899-12-30T01:28:12"/>
    <d v="1899-12-30T00:44:06"/>
    <m/>
    <n v="0"/>
    <n v="0"/>
    <d v="1899-12-30T16:02:51"/>
    <d v="1899-12-30T16:55:15"/>
    <d v="1899-12-30T08:01:25"/>
    <d v="1899-12-30T08:27:38"/>
    <n v="3338"/>
    <x v="8"/>
    <x v="8"/>
    <x v="70"/>
    <x v="48"/>
    <n v="1.5722222222248092"/>
  </r>
  <r>
    <n v="1243"/>
    <d v="2009-01-22T00:00:00"/>
    <d v="2009-01-22T00:00:00"/>
    <x v="2"/>
    <n v="3.2"/>
    <n v="0"/>
    <n v="30"/>
    <n v="5"/>
    <d v="1899-12-30T00:30:05"/>
    <d v="1899-12-30T00:09:24"/>
    <s v="unknown"/>
    <s v="import from training peeks"/>
    <n v="6.3822714681440491"/>
    <n v="0"/>
    <m/>
    <m/>
    <d v="1899-12-30T04:06:18"/>
    <d v="1899-12-30T02:03:09"/>
    <m/>
    <n v="0"/>
    <n v="0"/>
    <d v="1899-12-30T04:06:18"/>
    <d v="1899-12-30T04:58:42"/>
    <d v="1899-12-30T02:03:09"/>
    <d v="1899-12-30T02:29:21"/>
    <n v="1067"/>
    <x v="8"/>
    <x v="8"/>
    <x v="70"/>
    <x v="48"/>
    <n v="0"/>
  </r>
  <r>
    <n v="1244"/>
    <d v="2009-01-23T11:19:00"/>
    <d v="2009-01-23T11:19:00"/>
    <x v="2"/>
    <n v="2.9142299899999999"/>
    <n v="0"/>
    <n v="33"/>
    <n v="55"/>
    <d v="1899-12-30T00:33:55"/>
    <d v="1899-12-30T00:11:38"/>
    <s v="unknown"/>
    <s v="Nike+ Import"/>
    <n v="5.1553945769041816"/>
    <n v="0"/>
    <m/>
    <m/>
    <d v="1899-12-30T05:04:55"/>
    <d v="1899-12-30T02:32:28"/>
    <m/>
    <n v="0"/>
    <n v="0"/>
    <d v="1899-12-30T05:04:55"/>
    <d v="1899-12-30T05:57:19"/>
    <d v="1899-12-30T02:32:28"/>
    <d v="1899-12-30T02:58:40"/>
    <n v="2557"/>
    <x v="8"/>
    <x v="8"/>
    <x v="70"/>
    <x v="48"/>
    <n v="0.47152777777955635"/>
  </r>
  <r>
    <n v="1245"/>
    <d v="2009-01-25T09:45:00"/>
    <d v="2009-01-25T09:45:00"/>
    <x v="2"/>
    <n v="5.0082502599999996"/>
    <n v="0"/>
    <n v="56"/>
    <n v="17"/>
    <d v="1899-12-30T00:56:17"/>
    <d v="1899-12-30T00:11:14"/>
    <s v="unknown"/>
    <s v="Nike+ Import"/>
    <n v="5.338969776724908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8"/>
    <x v="8"/>
    <x v="8"/>
    <x v="70"/>
    <x v="29"/>
    <n v="0.93472222222044365"/>
  </r>
  <r>
    <n v="1246"/>
    <d v="2009-01-27T00:00:00"/>
    <d v="2009-01-27T00:00:00"/>
    <x v="0"/>
    <n v="0.5"/>
    <n v="0"/>
    <n v="19"/>
    <n v="3"/>
    <d v="1899-12-30T00:19:03"/>
    <d v="1899-12-30T00:38:06"/>
    <s v="unknown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x v="70"/>
    <x v="29"/>
    <n v="0.59375"/>
  </r>
  <r>
    <n v="1247"/>
    <d v="2009-01-28T12:04:00"/>
    <d v="2009-01-28T12:04:00"/>
    <x v="2"/>
    <n v="2.75888724"/>
    <n v="0"/>
    <n v="33"/>
    <n v="8"/>
    <d v="1899-12-30T00:33:08"/>
    <d v="1899-12-30T00:12:01"/>
    <s v="unknown"/>
    <s v="Nike+ Import"/>
    <n v="4.9959728692152963"/>
    <n v="0"/>
    <m/>
    <m/>
    <d v="1899-12-30T05:14:39"/>
    <d v="1899-12-30T02:37:20"/>
    <m/>
    <n v="0"/>
    <n v="0"/>
    <d v="1899-12-30T05:14:39"/>
    <d v="1899-12-30T06:07:03"/>
    <d v="1899-12-30T02:37:20"/>
    <d v="1899-12-30T03:03:32"/>
    <n v="2703"/>
    <x v="8"/>
    <x v="8"/>
    <x v="70"/>
    <x v="29"/>
    <n v="0.50277777777955635"/>
  </r>
  <r>
    <n v="1248"/>
    <d v="2009-01-29T00:00:00"/>
    <d v="2009-01-29T00:00:00"/>
    <x v="0"/>
    <n v="0.5"/>
    <n v="0"/>
    <n v="19"/>
    <n v="3"/>
    <d v="1899-12-30T00:19:03"/>
    <d v="1899-12-30T00:38:06"/>
    <s v="unknown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x v="70"/>
    <x v="29"/>
    <n v="0"/>
  </r>
  <r>
    <n v="1249"/>
    <d v="2009-02-01T09:03:00"/>
    <d v="2009-02-01T09:03:00"/>
    <x v="2"/>
    <n v="6.2199237099999998"/>
    <n v="1"/>
    <n v="14"/>
    <n v="37"/>
    <d v="1899-12-30T01:14:37"/>
    <d v="1899-12-30T00:12:00"/>
    <s v="unknown"/>
    <s v="Nike+ Import"/>
    <n v="5.0015022014742057"/>
    <n v="0"/>
    <m/>
    <m/>
    <d v="1899-12-30T05:14:18"/>
    <d v="1899-12-30T02:37:09"/>
    <m/>
    <n v="0"/>
    <n v="0"/>
    <d v="1899-12-30T05:14:18"/>
    <d v="1899-12-30T06:06:42"/>
    <d v="1899-12-30T02:37:09"/>
    <d v="1899-12-30T03:03:21"/>
    <n v="2687"/>
    <x v="8"/>
    <x v="9"/>
    <x v="71"/>
    <x v="30"/>
    <n v="2.3770833333328483"/>
  </r>
  <r>
    <n v="1250"/>
    <d v="2009-02-02T12:06:00"/>
    <d v="2009-02-02T12:06:00"/>
    <x v="2"/>
    <n v="3.0136493500000001"/>
    <n v="0"/>
    <n v="29"/>
    <n v="1"/>
    <d v="1899-12-30T00:29:01"/>
    <d v="1899-12-30T00:09:38"/>
    <s v="unknown"/>
    <s v="Nike+ Import"/>
    <n v="6.2315552326249328"/>
    <n v="0"/>
    <m/>
    <m/>
    <d v="1899-12-30T04:12:16"/>
    <d v="1899-12-30T02:06:08"/>
    <m/>
    <n v="0"/>
    <n v="0"/>
    <d v="1899-12-30T04:12:16"/>
    <d v="1899-12-30T05:04:40"/>
    <d v="1899-12-30T02:06:08"/>
    <d v="1899-12-30T02:32:20"/>
    <n v="1209"/>
    <x v="8"/>
    <x v="9"/>
    <x v="71"/>
    <x v="30"/>
    <n v="0.12708333333284827"/>
  </r>
  <r>
    <n v="1251"/>
    <d v="2009-02-10T12:06:00"/>
    <d v="2009-02-10T12:06:00"/>
    <x v="2"/>
    <n v="3.56045583"/>
    <n v="0"/>
    <n v="41"/>
    <n v="12"/>
    <d v="1899-12-30T00:41:12"/>
    <d v="1899-12-30T00:11:34"/>
    <s v="unknown"/>
    <s v="Nike+ Import"/>
    <n v="5.1851298495145661"/>
    <n v="0"/>
    <m/>
    <m/>
    <d v="1899-12-30T05:03:10"/>
    <d v="1899-12-30T02:31:35"/>
    <m/>
    <n v="0"/>
    <n v="0"/>
    <d v="1899-12-30T05:03:10"/>
    <d v="1899-12-30T05:55:35"/>
    <d v="1899-12-30T02:31:35"/>
    <d v="1899-12-30T02:57:47"/>
    <n v="2538"/>
    <x v="8"/>
    <x v="9"/>
    <x v="71"/>
    <x v="31"/>
    <n v="7"/>
  </r>
  <r>
    <n v="1252"/>
    <d v="2009-02-11T12:16:00"/>
    <d v="2009-02-11T12:16:00"/>
    <x v="2"/>
    <n v="2.8583066000000001"/>
    <n v="0"/>
    <n v="34"/>
    <n v="18"/>
    <d v="1899-12-30T00:34:18"/>
    <d v="1899-12-30T00:12:00"/>
    <s v="unknown"/>
    <s v="Nike+ Import"/>
    <n v="4.9999532361516072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701"/>
    <x v="8"/>
    <x v="9"/>
    <x v="71"/>
    <x v="31"/>
    <n v="6.9444444452528842E-3"/>
  </r>
  <r>
    <n v="1253"/>
    <d v="2009-02-13T12:25:00"/>
    <d v="2009-02-13T12:25:00"/>
    <x v="2"/>
    <n v="3.9270647200000002"/>
    <n v="0"/>
    <n v="40"/>
    <n v="36"/>
    <d v="1899-12-30T00:40:36"/>
    <d v="1899-12-30T00:10:20"/>
    <s v="unknown"/>
    <s v="Nike+ Import"/>
    <n v="5.8035439211822712"/>
    <n v="0"/>
    <m/>
    <m/>
    <d v="1899-12-30T04:30:52"/>
    <d v="1899-12-30T02:15:26"/>
    <m/>
    <n v="0"/>
    <n v="0"/>
    <d v="1899-12-30T04:30:52"/>
    <d v="1899-12-30T05:23:16"/>
    <d v="1899-12-30T02:15:26"/>
    <d v="1899-12-30T02:41:38"/>
    <n v="1811"/>
    <x v="8"/>
    <x v="9"/>
    <x v="71"/>
    <x v="31"/>
    <n v="1.0062499999985448"/>
  </r>
  <r>
    <n v="1254"/>
    <d v="2009-02-15T09:01:00"/>
    <d v="2009-02-15T09:01:00"/>
    <x v="2"/>
    <n v="7.4626657099999996"/>
    <n v="1"/>
    <n v="14"/>
    <n v="50"/>
    <d v="1899-12-30T01:14:50"/>
    <d v="1899-12-30T00:10:02"/>
    <s v="unknown"/>
    <s v="Nike+ Import"/>
    <n v="5.9834290770601379"/>
    <n v="0"/>
    <m/>
    <m/>
    <d v="1899-12-30T04:22:44"/>
    <d v="1899-12-30T02:11:22"/>
    <m/>
    <n v="0"/>
    <n v="0"/>
    <d v="1899-12-30T04:22:44"/>
    <d v="1899-12-30T05:15:08"/>
    <d v="1899-12-30T02:11:22"/>
    <d v="1899-12-30T02:37:34"/>
    <n v="1571"/>
    <x v="8"/>
    <x v="9"/>
    <x v="71"/>
    <x v="32"/>
    <n v="0.85833333333721384"/>
  </r>
  <r>
    <n v="1255"/>
    <d v="2009-02-16T00:00:00"/>
    <d v="2009-02-16T00:00:00"/>
    <x v="2"/>
    <n v="7.5"/>
    <n v="1"/>
    <n v="21"/>
    <n v="13"/>
    <d v="1899-12-30T01:21:13"/>
    <d v="1899-12-30T00:10:50"/>
    <s v="unknown"/>
    <s v="import from training peeks"/>
    <n v="5.5407346603734906"/>
    <n v="0"/>
    <m/>
    <m/>
    <d v="1899-12-30T04:43:43"/>
    <d v="1899-12-30T02:21:52"/>
    <m/>
    <n v="0"/>
    <n v="0"/>
    <d v="1899-12-30T04:43:43"/>
    <d v="1899-12-30T05:36:07"/>
    <d v="1899-12-30T02:21:52"/>
    <d v="1899-12-30T02:48:04"/>
    <n v="2152"/>
    <x v="8"/>
    <x v="9"/>
    <x v="71"/>
    <x v="32"/>
    <n v="0"/>
  </r>
  <r>
    <n v="1256"/>
    <d v="2009-02-18T00:00:00"/>
    <d v="2009-02-18T00:00:00"/>
    <x v="0"/>
    <n v="0.5"/>
    <n v="0"/>
    <n v="20"/>
    <n v="3"/>
    <d v="1899-12-30T00:20:03"/>
    <d v="1899-12-30T00:40:06"/>
    <s v="unknown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9"/>
    <x v="71"/>
    <x v="32"/>
    <n v="1"/>
  </r>
  <r>
    <n v="1257"/>
    <d v="2009-02-19T00:00:00"/>
    <d v="2009-02-19T00:00:00"/>
    <x v="2"/>
    <n v="3"/>
    <n v="0"/>
    <n v="31"/>
    <n v="5"/>
    <d v="1899-12-30T00:31:05"/>
    <d v="1899-12-30T00:10:22"/>
    <s v="unknown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9"/>
    <x v="71"/>
    <x v="32"/>
    <n v="0"/>
  </r>
  <r>
    <n v="1258"/>
    <d v="2009-02-22T10:29:00"/>
    <d v="2009-02-22T10:29:00"/>
    <x v="2"/>
    <n v="1"/>
    <n v="0"/>
    <n v="10"/>
    <n v="6"/>
    <d v="1899-12-30T00:10:06"/>
    <d v="1899-12-30T00:10:06"/>
    <s v="unknown"/>
    <s v="Nike+ Import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8"/>
    <x v="9"/>
    <x v="71"/>
    <x v="33"/>
    <n v="2.4368055555532919"/>
  </r>
  <r>
    <n v="1259"/>
    <d v="2009-02-22T11:04:00"/>
    <d v="2009-02-22T11:04:00"/>
    <x v="2"/>
    <n v="7.6490770100000001"/>
    <n v="1"/>
    <n v="26"/>
    <n v="16"/>
    <d v="1899-12-30T01:26:16"/>
    <d v="1899-12-30T00:11:17"/>
    <s v="unknown"/>
    <s v="Nike+ Import"/>
    <n v="5.3200690177743475"/>
    <n v="0"/>
    <m/>
    <m/>
    <d v="1899-12-30T04:55:29"/>
    <d v="1899-12-30T02:27:45"/>
    <m/>
    <n v="0"/>
    <n v="0"/>
    <d v="1899-12-30T04:55:29"/>
    <d v="1899-12-30T05:47:53"/>
    <d v="1899-12-30T02:27:45"/>
    <d v="1899-12-30T02:53:57"/>
    <n v="2402"/>
    <x v="8"/>
    <x v="9"/>
    <x v="71"/>
    <x v="33"/>
    <n v="0"/>
  </r>
  <r>
    <n v="1260"/>
    <d v="2009-02-25T00:00:00"/>
    <d v="2009-02-25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9"/>
    <x v="71"/>
    <x v="33"/>
    <n v="1.538888888891961"/>
  </r>
  <r>
    <n v="1261"/>
    <d v="2009-02-27T12:45:00"/>
    <d v="2009-02-27T12:45:00"/>
    <x v="2"/>
    <n v="2.7837420800000001"/>
    <n v="0"/>
    <n v="31"/>
    <n v="17"/>
    <d v="1899-12-30T00:31:17"/>
    <d v="1899-12-30T00:11:14"/>
    <s v="unknown"/>
    <s v="Nike+ Import"/>
    <n v="5.3390897645178521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7"/>
    <x v="8"/>
    <x v="9"/>
    <x v="71"/>
    <x v="33"/>
    <n v="1.53125"/>
  </r>
  <r>
    <n v="1262"/>
    <d v="2009-03-05T12:06:00"/>
    <d v="2009-03-05T12:06:00"/>
    <x v="2"/>
    <n v="2.75267353"/>
    <n v="0"/>
    <n v="29"/>
    <n v="1"/>
    <d v="1899-12-30T00:29:01"/>
    <d v="1899-12-30T00:10:32"/>
    <s v="unknown"/>
    <s v="Nike+ Import"/>
    <n v="5.6919153980471036"/>
    <n v="0"/>
    <m/>
    <m/>
    <d v="1899-12-30T04:36:11"/>
    <d v="1899-12-30T02:18:05"/>
    <m/>
    <n v="0"/>
    <n v="0"/>
    <d v="1899-12-30T04:36:11"/>
    <d v="1899-12-30T05:28:35"/>
    <d v="1899-12-30T02:18:05"/>
    <d v="1899-12-30T02:44:17"/>
    <n v="1976"/>
    <x v="8"/>
    <x v="10"/>
    <x v="72"/>
    <x v="34"/>
    <n v="4.9729166666656965"/>
  </r>
  <r>
    <n v="1263"/>
    <d v="2009-03-06T12:03:00"/>
    <d v="2009-03-06T12:03:00"/>
    <x v="2"/>
    <n v="3.4983187299999998"/>
    <n v="0"/>
    <n v="37"/>
    <n v="26"/>
    <d v="1899-12-30T00:37:26"/>
    <d v="1899-12-30T00:10:42"/>
    <s v="unknown"/>
    <s v="Nike+ Import"/>
    <n v="5.6072784630454189"/>
    <n v="0"/>
    <m/>
    <m/>
    <d v="1899-12-30T04:40:21"/>
    <d v="1899-12-30T02:20:10"/>
    <m/>
    <n v="0"/>
    <n v="0"/>
    <d v="1899-12-30T04:40:21"/>
    <d v="1899-12-30T05:32:45"/>
    <d v="1899-12-30T02:20:10"/>
    <d v="1899-12-30T02:46:23"/>
    <n v="2064"/>
    <x v="8"/>
    <x v="10"/>
    <x v="72"/>
    <x v="34"/>
    <n v="0"/>
  </r>
  <r>
    <n v="1264"/>
    <d v="2009-03-08T08:04:00"/>
    <d v="2009-03-08T08:04:00"/>
    <x v="2"/>
    <n v="7.12091166"/>
    <n v="1"/>
    <n v="22"/>
    <n v="42"/>
    <d v="1899-12-30T01:22:42"/>
    <d v="1899-12-30T00:11:37"/>
    <s v="unknown"/>
    <s v="Nike+ Import"/>
    <n v="5.166320430471588"/>
    <n v="0"/>
    <m/>
    <m/>
    <d v="1899-12-30T05:04:17"/>
    <d v="1899-12-30T02:32:08"/>
    <m/>
    <n v="0"/>
    <n v="0"/>
    <d v="1899-12-30T05:04:17"/>
    <d v="1899-12-30T05:56:41"/>
    <d v="1899-12-30T02:32:08"/>
    <d v="1899-12-30T02:58:20"/>
    <n v="2550"/>
    <x v="8"/>
    <x v="10"/>
    <x v="72"/>
    <x v="35"/>
    <n v="0.83402777777519077"/>
  </r>
  <r>
    <n v="1265"/>
    <d v="2009-03-09T00:00:00"/>
    <d v="2009-03-09T00:00:00"/>
    <x v="2"/>
    <n v="7.5"/>
    <n v="1"/>
    <n v="78"/>
    <n v="13"/>
    <d v="1899-12-30T02:18:13"/>
    <d v="1899-12-30T00:18:26"/>
    <s v="unknown"/>
    <s v="import from training peeks"/>
    <n v="3.2557578680815173"/>
    <n v="0"/>
    <m/>
    <m/>
    <d v="1899-12-30T08:02:50"/>
    <d v="1899-12-30T04:01:25"/>
    <m/>
    <n v="0"/>
    <n v="0"/>
    <d v="1899-12-30T08:02:50"/>
    <d v="1899-12-30T08:55:14"/>
    <d v="1899-12-30T04:01:25"/>
    <d v="1899-12-30T04:27:37"/>
    <n v="3115"/>
    <x v="8"/>
    <x v="10"/>
    <x v="72"/>
    <x v="35"/>
    <n v="0"/>
  </r>
  <r>
    <n v="1266"/>
    <d v="2009-03-10T16:29:00"/>
    <d v="2009-03-10T16:29:00"/>
    <x v="2"/>
    <n v="2.7091775600000001"/>
    <n v="0"/>
    <n v="38"/>
    <n v="8"/>
    <d v="1899-12-30T00:38:08"/>
    <d v="1899-12-30T00:14:05"/>
    <s v="unknown"/>
    <s v="Nike+ Import"/>
    <n v="4.2626919650349686"/>
    <n v="0"/>
    <m/>
    <m/>
    <d v="1899-12-30T06:08:47"/>
    <d v="1899-12-30T03:04:23"/>
    <m/>
    <n v="0"/>
    <n v="0"/>
    <d v="1899-12-30T06:08:47"/>
    <d v="1899-12-30T07:01:11"/>
    <d v="1899-12-30T03:04:23"/>
    <d v="1899-12-30T03:30:35"/>
    <n v="2959"/>
    <x v="8"/>
    <x v="10"/>
    <x v="72"/>
    <x v="35"/>
    <n v="0.68680555555329192"/>
  </r>
  <r>
    <n v="1267"/>
    <d v="2009-03-13T15:58:00"/>
    <d v="2009-03-13T15:58:00"/>
    <x v="2"/>
    <n v="3.3554034000000001"/>
    <n v="0"/>
    <n v="36"/>
    <n v="58"/>
    <d v="1899-12-30T00:36:58"/>
    <d v="1899-12-30T00:11:01"/>
    <s v="unknown"/>
    <s v="Nike+ Import"/>
    <n v="5.4461011000901749"/>
    <n v="0"/>
    <m/>
    <m/>
    <d v="1899-12-30T04:48:39"/>
    <d v="1899-12-30T02:24:19"/>
    <m/>
    <n v="0"/>
    <n v="0"/>
    <d v="1899-12-30T04:48:39"/>
    <d v="1899-12-30T05:41:03"/>
    <d v="1899-12-30T02:24:19"/>
    <d v="1899-12-30T02:50:31"/>
    <n v="2260"/>
    <x v="8"/>
    <x v="10"/>
    <x v="72"/>
    <x v="35"/>
    <n v="1.9784722222248092"/>
  </r>
  <r>
    <n v="1268"/>
    <d v="2009-03-15T08:58:00"/>
    <d v="2009-03-15T08:58:00"/>
    <x v="2"/>
    <n v="8.4817141500000002"/>
    <n v="1"/>
    <n v="36"/>
    <n v="14"/>
    <d v="1899-12-30T01:36:14"/>
    <d v="1899-12-30T00:11:21"/>
    <s v="unknown"/>
    <s v="Nike+ Import"/>
    <n v="5.288218036023558"/>
    <n v="0"/>
    <m/>
    <m/>
    <d v="1899-12-30T04:57:16"/>
    <d v="1899-12-30T02:28:38"/>
    <m/>
    <n v="0"/>
    <n v="0"/>
    <d v="1899-12-30T04:57:16"/>
    <d v="1899-12-30T05:49:40"/>
    <d v="1899-12-30T02:28:38"/>
    <d v="1899-12-30T02:54:50"/>
    <n v="2442"/>
    <x v="8"/>
    <x v="10"/>
    <x v="72"/>
    <x v="36"/>
    <n v="0.70833333333575865"/>
  </r>
  <r>
    <n v="1269"/>
    <d v="2009-03-17T13:17:00"/>
    <d v="2009-03-17T13:17:00"/>
    <x v="2"/>
    <n v="2.1872259199999999"/>
    <n v="0"/>
    <n v="28"/>
    <n v="0"/>
    <d v="1899-12-30T00:28:00"/>
    <d v="1899-12-30T00:12:48"/>
    <s v="unknown"/>
    <s v="Nike+ Import"/>
    <n v="4.6869126857142884"/>
    <n v="0"/>
    <m/>
    <m/>
    <d v="1899-12-30T05:35:24"/>
    <d v="1899-12-30T02:47:42"/>
    <m/>
    <n v="0"/>
    <n v="0"/>
    <d v="1899-12-30T05:35:24"/>
    <d v="1899-12-30T06:27:48"/>
    <d v="1899-12-30T02:47:42"/>
    <d v="1899-12-30T03:13:54"/>
    <n v="2848"/>
    <x v="8"/>
    <x v="10"/>
    <x v="72"/>
    <x v="36"/>
    <n v="1.179861111108039"/>
  </r>
  <r>
    <n v="1270"/>
    <d v="2009-03-18T12:13:00"/>
    <d v="2009-03-18T12:13:00"/>
    <x v="2"/>
    <n v="2.8023832099999999"/>
    <n v="0"/>
    <n v="28"/>
    <n v="16"/>
    <d v="1899-12-30T00:28:16"/>
    <d v="1899-12-30T00:10:05"/>
    <s v="unknown"/>
    <s v="Nike+ Import"/>
    <n v="5.9484549268867966"/>
    <n v="0"/>
    <m/>
    <m/>
    <d v="1899-12-30T04:24:16"/>
    <d v="1899-12-30T02:12:08"/>
    <m/>
    <n v="0"/>
    <n v="0"/>
    <d v="1899-12-30T04:24:16"/>
    <d v="1899-12-30T05:16:40"/>
    <d v="1899-12-30T02:12:08"/>
    <d v="1899-12-30T02:38:20"/>
    <n v="1612"/>
    <x v="8"/>
    <x v="10"/>
    <x v="72"/>
    <x v="36"/>
    <n v="0"/>
  </r>
  <r>
    <n v="1271"/>
    <d v="2009-03-20T12:11:00"/>
    <d v="2009-03-20T12:11:00"/>
    <x v="2"/>
    <n v="4.3744518399999999"/>
    <n v="0"/>
    <n v="57"/>
    <n v="48"/>
    <d v="1899-12-30T00:57:48"/>
    <d v="1899-12-30T00:13:13"/>
    <s v="unknown"/>
    <s v="Nike+ Import"/>
    <n v="4.5409534671280314"/>
    <n v="0"/>
    <m/>
    <m/>
    <d v="1899-12-30T05:46:11"/>
    <d v="1899-12-30T02:53:05"/>
    <m/>
    <n v="0"/>
    <n v="0"/>
    <d v="1899-12-30T05:46:11"/>
    <d v="1899-12-30T06:38:35"/>
    <d v="1899-12-30T02:53:05"/>
    <d v="1899-12-30T03:19:17"/>
    <n v="2889"/>
    <x v="8"/>
    <x v="10"/>
    <x v="72"/>
    <x v="36"/>
    <n v="0.99861111111385981"/>
  </r>
  <r>
    <n v="1272"/>
    <d v="2009-03-22T09:09:00"/>
    <d v="2009-03-22T09:09:00"/>
    <x v="2"/>
    <n v="10.32097231"/>
    <n v="1"/>
    <n v="38"/>
    <n v="0"/>
    <d v="1899-12-30T01:38:00"/>
    <d v="1899-12-30T00:09:30"/>
    <s v="unknown"/>
    <s v="Nike+ Import"/>
    <n v="6.3189626387755151"/>
    <n v="0"/>
    <m/>
    <m/>
    <d v="1899-12-30T04:08:47"/>
    <d v="1899-12-30T02:04:23"/>
    <m/>
    <n v="0"/>
    <n v="0"/>
    <d v="1899-12-30T04:08:47"/>
    <d v="1899-12-30T05:01:11"/>
    <d v="1899-12-30T02:04:23"/>
    <d v="1899-12-30T02:30:35"/>
    <n v="1119"/>
    <x v="8"/>
    <x v="10"/>
    <x v="72"/>
    <x v="37"/>
    <n v="0.87361111110658385"/>
  </r>
  <r>
    <n v="1273"/>
    <d v="2009-03-30T11:54:00"/>
    <d v="2009-03-30T11:54:00"/>
    <x v="2"/>
    <n v="4.7224196000000003"/>
    <n v="0"/>
    <n v="48"/>
    <n v="22"/>
    <d v="1899-12-30T00:48:22"/>
    <d v="1899-12-30T00:10:15"/>
    <s v="unknown"/>
    <s v="Nike+ Import"/>
    <n v="5.8582737973811216"/>
    <n v="0"/>
    <m/>
    <m/>
    <d v="1899-12-30T04:28:20"/>
    <d v="1899-12-30T02:14:10"/>
    <m/>
    <n v="0"/>
    <n v="0"/>
    <d v="1899-12-30T04:28:20"/>
    <d v="1899-12-30T05:20:44"/>
    <d v="1899-12-30T02:14:10"/>
    <d v="1899-12-30T02:40:22"/>
    <n v="1731"/>
    <x v="8"/>
    <x v="10"/>
    <x v="72"/>
    <x v="38"/>
    <n v="7.1145833333357587"/>
  </r>
  <r>
    <n v="1274"/>
    <d v="2009-04-01T11:58:00"/>
    <d v="2009-04-01T11:58:00"/>
    <x v="2"/>
    <n v="2.6594678799999998"/>
    <n v="0"/>
    <n v="43"/>
    <n v="45"/>
    <d v="1899-12-30T00:43:45"/>
    <d v="1899-12-30T00:16:27"/>
    <s v="unknown"/>
    <s v="Nike+ Import"/>
    <n v="3.6472702354285742"/>
    <n v="0"/>
    <m/>
    <m/>
    <d v="1899-12-30T07:11:00"/>
    <d v="1899-12-30T03:35:30"/>
    <m/>
    <n v="0"/>
    <n v="0"/>
    <d v="1899-12-30T07:11:00"/>
    <d v="1899-12-30T08:03:24"/>
    <d v="1899-12-30T03:35:30"/>
    <d v="1899-12-30T04:01:42"/>
    <n v="3082"/>
    <x v="8"/>
    <x v="1"/>
    <x v="73"/>
    <x v="38"/>
    <n v="1.0027777777795563"/>
  </r>
  <r>
    <n v="1275"/>
    <d v="2009-04-05T00:00:00"/>
    <d v="2009-04-05T00:00:00"/>
    <x v="2"/>
    <n v="13.1"/>
    <n v="2"/>
    <n v="35"/>
    <n v="39"/>
    <d v="1899-12-30T02:35:39"/>
    <d v="1899-12-30T00:11:53"/>
    <s v="unknown"/>
    <s v="Danbury Half Marathon"/>
    <n v="5.0497911982010963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3"/>
    <x v="8"/>
    <x v="1"/>
    <x v="73"/>
    <x v="1"/>
    <n v="2.5013888888861402"/>
  </r>
  <r>
    <n v="1276"/>
    <d v="2009-04-21T00:00:00"/>
    <d v="2009-04-21T00:00:00"/>
    <x v="2"/>
    <n v="2.7"/>
    <n v="0"/>
    <n v="31"/>
    <n v="5"/>
    <d v="1899-12-30T00:31:05"/>
    <d v="1899-12-30T00:11:31"/>
    <s v="unknown"/>
    <s v="import from training peeks"/>
    <n v="5.2117962466487988"/>
    <n v="0"/>
    <m/>
    <m/>
    <d v="1899-12-30T05:01:37"/>
    <d v="1899-12-30T02:30:49"/>
    <m/>
    <n v="0"/>
    <n v="0"/>
    <d v="1899-12-30T05:01:37"/>
    <d v="1899-12-30T05:54:01"/>
    <d v="1899-12-30T02:30:49"/>
    <d v="1899-12-30T02:57:01"/>
    <n v="2521"/>
    <x v="8"/>
    <x v="1"/>
    <x v="73"/>
    <x v="3"/>
    <n v="15"/>
  </r>
  <r>
    <n v="1277"/>
    <d v="2009-04-22T00:00:00"/>
    <d v="2009-04-22T00:00:00"/>
    <x v="2"/>
    <n v="1"/>
    <n v="0"/>
    <n v="9"/>
    <n v="1"/>
    <d v="1899-12-30T00:09:01"/>
    <d v="1899-12-30T00:09:01"/>
    <s v="unknown"/>
    <s v="import from training peeks"/>
    <n v="6.6543438077634054"/>
    <n v="0"/>
    <m/>
    <m/>
    <d v="1899-12-30T03:56:14"/>
    <d v="1899-12-30T01:58:07"/>
    <m/>
    <n v="0"/>
    <n v="0"/>
    <d v="1899-12-30T03:56:14"/>
    <d v="1899-12-30T04:48:38"/>
    <d v="1899-12-30T01:58:07"/>
    <d v="1899-12-30T02:24:19"/>
    <n v="909"/>
    <x v="8"/>
    <x v="1"/>
    <x v="73"/>
    <x v="3"/>
    <n v="0"/>
  </r>
  <r>
    <n v="1278"/>
    <d v="2009-04-23T00:00:00"/>
    <d v="2009-04-23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1"/>
    <x v="73"/>
    <x v="3"/>
    <n v="0"/>
  </r>
  <r>
    <n v="1279"/>
    <d v="2009-04-23T12:59:00"/>
    <d v="2009-04-23T12:59:00"/>
    <x v="2"/>
    <n v="2.7029638500000002"/>
    <n v="0"/>
    <n v="34"/>
    <n v="12"/>
    <d v="1899-12-30T00:34:12"/>
    <d v="1899-12-30T00:12:39"/>
    <s v="unknown"/>
    <s v="Nike+ Import"/>
    <n v="4.7420418421052668"/>
    <n v="0"/>
    <m/>
    <m/>
    <d v="1899-12-30T05:31:30"/>
    <d v="1899-12-30T02:45:45"/>
    <m/>
    <n v="0"/>
    <n v="0"/>
    <d v="1899-12-30T05:31:30"/>
    <d v="1899-12-30T06:23:54"/>
    <d v="1899-12-30T02:45:45"/>
    <d v="1899-12-30T03:11:57"/>
    <n v="2828"/>
    <x v="8"/>
    <x v="1"/>
    <x v="73"/>
    <x v="3"/>
    <n v="0"/>
  </r>
  <r>
    <n v="1280"/>
    <d v="2009-04-27T00:00:00"/>
    <d v="2009-04-27T00:00:00"/>
    <x v="2"/>
    <n v="3.5"/>
    <n v="0"/>
    <n v="34"/>
    <n v="5"/>
    <d v="1899-12-30T00:34:05"/>
    <d v="1899-12-30T00:09:44"/>
    <s v="unknown"/>
    <s v="import from training peeks"/>
    <n v="6.1613691931540382"/>
    <n v="0"/>
    <m/>
    <m/>
    <d v="1899-12-30T04:15:08"/>
    <d v="1899-12-30T02:07:34"/>
    <m/>
    <n v="0"/>
    <n v="0"/>
    <d v="1899-12-30T04:15:08"/>
    <d v="1899-12-30T05:07:32"/>
    <d v="1899-12-30T02:07:34"/>
    <d v="1899-12-30T02:33:46"/>
    <n v="1305"/>
    <x v="8"/>
    <x v="1"/>
    <x v="73"/>
    <x v="4"/>
    <n v="2.4590277777751908"/>
  </r>
  <r>
    <n v="1281"/>
    <d v="2009-04-29T00:00:00"/>
    <d v="2009-04-29T00:00:00"/>
    <x v="2"/>
    <n v="4.5"/>
    <n v="0"/>
    <n v="44"/>
    <n v="7"/>
    <d v="1899-12-30T00:44:07"/>
    <d v="1899-12-30T00:09:48"/>
    <s v="unknown"/>
    <s v="import from training peeks"/>
    <n v="6.1201360030222931"/>
    <n v="0"/>
    <m/>
    <m/>
    <d v="1899-12-30T04:16:51"/>
    <d v="1899-12-30T02:08:26"/>
    <m/>
    <n v="0"/>
    <n v="0"/>
    <d v="1899-12-30T04:16:51"/>
    <d v="1899-12-30T05:09:15"/>
    <d v="1899-12-30T02:08:26"/>
    <d v="1899-12-30T02:34:38"/>
    <n v="1348"/>
    <x v="8"/>
    <x v="1"/>
    <x v="73"/>
    <x v="4"/>
    <n v="1"/>
  </r>
  <r>
    <n v="1282"/>
    <d v="2009-04-30T00:00:00"/>
    <d v="2009-04-30T00:00:00"/>
    <x v="2"/>
    <n v="3"/>
    <n v="0"/>
    <n v="28"/>
    <n v="4"/>
    <d v="1899-12-30T00:28:04"/>
    <d v="1899-12-30T00:09:21"/>
    <s v="unknown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1"/>
    <x v="73"/>
    <x v="4"/>
    <n v="0"/>
  </r>
  <r>
    <n v="1283"/>
    <d v="2009-05-01T00:00:00"/>
    <d v="2009-05-01T00:00:00"/>
    <x v="0"/>
    <n v="0.5"/>
    <n v="0"/>
    <n v="20"/>
    <n v="3"/>
    <d v="1899-12-30T00:20:03"/>
    <d v="1899-12-30T00:40:06"/>
    <s v="unknown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2"/>
    <x v="74"/>
    <x v="4"/>
    <n v="0"/>
  </r>
  <r>
    <n v="1284"/>
    <d v="2009-05-02T00:00:00"/>
    <d v="2009-05-02T00:00:00"/>
    <x v="2"/>
    <n v="5.8"/>
    <n v="0"/>
    <n v="57"/>
    <n v="9"/>
    <d v="1899-12-30T00:57:09"/>
    <d v="1899-12-30T00:09:51"/>
    <s v="unknown"/>
    <s v="import from training peeks"/>
    <n v="6.0892388451443615"/>
    <n v="0"/>
    <m/>
    <m/>
    <d v="1899-12-30T04:18:10"/>
    <d v="1899-12-30T02:09:05"/>
    <m/>
    <n v="0"/>
    <n v="0"/>
    <d v="1899-12-30T04:18:10"/>
    <d v="1899-12-30T05:10:34"/>
    <d v="1899-12-30T02:09:05"/>
    <d v="1899-12-30T02:35:17"/>
    <n v="1403"/>
    <x v="8"/>
    <x v="2"/>
    <x v="74"/>
    <x v="4"/>
    <n v="0"/>
  </r>
  <r>
    <n v="1285"/>
    <d v="2009-05-06T00:00:00"/>
    <d v="2009-05-06T00:00:00"/>
    <x v="2"/>
    <n v="3.5"/>
    <n v="0"/>
    <n v="35"/>
    <n v="5"/>
    <d v="1899-12-30T00:35:05"/>
    <d v="1899-12-30T00:10:01"/>
    <s v="unknown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x v="74"/>
    <x v="5"/>
    <n v="3"/>
  </r>
  <r>
    <n v="1286"/>
    <d v="2009-05-08T00:00:00"/>
    <d v="2009-05-08T00:00:00"/>
    <x v="2"/>
    <n v="3.5"/>
    <n v="0"/>
    <n v="35"/>
    <n v="5"/>
    <d v="1899-12-30T00:35:05"/>
    <d v="1899-12-30T00:10:01"/>
    <s v="unknown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x v="74"/>
    <x v="5"/>
    <n v="1"/>
  </r>
  <r>
    <n v="1287"/>
    <d v="2009-05-08T00:00:00"/>
    <d v="2009-05-08T00:00:00"/>
    <x v="0"/>
    <n v="0.7"/>
    <n v="0"/>
    <n v="36"/>
    <n v="6"/>
    <d v="1899-12-30T00:36:06"/>
    <d v="1899-12-30T00:51:34"/>
    <s v="unknown"/>
    <s v="import from training peeks"/>
    <n v="1.1634349030470921"/>
    <n v="0"/>
    <m/>
    <m/>
    <d v="1899-12-30T02:03:46"/>
    <d v="1899-12-30T01:01:53"/>
    <m/>
    <n v="0"/>
    <n v="0"/>
    <d v="1899-12-30T22:31:10"/>
    <d v="1899-12-30T23:23:34"/>
    <d v="1899-12-30T11:15:35"/>
    <d v="1899-12-30T11:41:47"/>
    <n v="3516"/>
    <x v="8"/>
    <x v="2"/>
    <x v="74"/>
    <x v="5"/>
    <n v="0"/>
  </r>
  <r>
    <n v="1288"/>
    <d v="2009-05-11T00:00:00"/>
    <d v="2009-05-11T00:00:00"/>
    <x v="2"/>
    <n v="4"/>
    <n v="0"/>
    <n v="39"/>
    <n v="6"/>
    <d v="1899-12-30T00:39:06"/>
    <d v="1899-12-30T00:09:46"/>
    <s v="unknown"/>
    <s v="import from training peeks"/>
    <n v="6.1381074168797998"/>
    <n v="0"/>
    <m/>
    <m/>
    <d v="1899-12-30T04:16:06"/>
    <d v="1899-12-30T02:08:03"/>
    <m/>
    <n v="0"/>
    <n v="0"/>
    <d v="1899-12-30T04:16:06"/>
    <d v="1899-12-30T05:08:30"/>
    <d v="1899-12-30T02:08:03"/>
    <d v="1899-12-30T02:34:15"/>
    <n v="1330"/>
    <x v="8"/>
    <x v="2"/>
    <x v="74"/>
    <x v="6"/>
    <n v="2"/>
  </r>
  <r>
    <n v="1289"/>
    <d v="2009-05-12T00:00:00"/>
    <d v="2009-05-12T00:00:00"/>
    <x v="2"/>
    <n v="5"/>
    <n v="0"/>
    <n v="50"/>
    <n v="8"/>
    <d v="1899-12-30T00:50:08"/>
    <d v="1899-12-30T00:10:02"/>
    <s v="unknown"/>
    <s v="import from training peeks"/>
    <n v="5.984042553191494"/>
    <n v="0"/>
    <m/>
    <m/>
    <d v="1899-12-30T04:22:42"/>
    <d v="1899-12-30T02:11:21"/>
    <m/>
    <n v="0"/>
    <n v="0"/>
    <d v="1899-12-30T04:22:42"/>
    <d v="1899-12-30T05:15:06"/>
    <d v="1899-12-30T02:11:21"/>
    <d v="1899-12-30T02:37:33"/>
    <n v="1569"/>
    <x v="8"/>
    <x v="2"/>
    <x v="74"/>
    <x v="6"/>
    <n v="0"/>
  </r>
  <r>
    <n v="1290"/>
    <d v="2009-05-13T00:00:00"/>
    <d v="2009-05-13T00:00:00"/>
    <x v="1"/>
    <n v="9.6999999999999993"/>
    <n v="0"/>
    <n v="38"/>
    <n v="6"/>
    <d v="1899-12-30T00:38:06"/>
    <d v="1899-12-30T00:03:56"/>
    <s v="unknown"/>
    <s v="import from training peeks"/>
    <n v="15.275590551181113"/>
    <n v="0"/>
    <m/>
    <m/>
    <d v="1899-12-30T07:19:55"/>
    <d v="1899-12-30T03:39:58"/>
    <m/>
    <n v="0"/>
    <n v="0"/>
    <d v="1899-12-30T01:42:55"/>
    <d v="1899-12-30T02:35:19"/>
    <d v="1899-12-30T00:51:27"/>
    <d v="1899-12-30T01:17:39"/>
    <n v="444"/>
    <x v="8"/>
    <x v="2"/>
    <x v="74"/>
    <x v="6"/>
    <n v="0"/>
  </r>
  <r>
    <n v="1291"/>
    <d v="2009-05-17T00:00:00"/>
    <d v="2009-05-17T00:00:00"/>
    <x v="2"/>
    <n v="9.1999999999999993"/>
    <n v="1"/>
    <n v="98"/>
    <n v="16"/>
    <d v="1899-12-30T02:38:16"/>
    <d v="1899-12-30T00:17:12"/>
    <s v="unknown"/>
    <s v="import from training peeks"/>
    <n v="3.4877843302443154"/>
    <n v="0"/>
    <m/>
    <m/>
    <d v="1899-12-30T07:30:43"/>
    <d v="1899-12-30T03:45:21"/>
    <m/>
    <n v="0"/>
    <n v="0"/>
    <d v="1899-12-30T07:30:43"/>
    <d v="1899-12-30T08:23:07"/>
    <d v="1899-12-30T03:45:21"/>
    <d v="1899-12-30T04:11:33"/>
    <n v="3102"/>
    <x v="8"/>
    <x v="2"/>
    <x v="74"/>
    <x v="7"/>
    <n v="3"/>
  </r>
  <r>
    <n v="1292"/>
    <d v="2009-05-19T00:00:00"/>
    <d v="2009-05-19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x v="74"/>
    <x v="7"/>
    <n v="1"/>
  </r>
  <r>
    <n v="1293"/>
    <d v="2009-05-20T00:00:00"/>
    <d v="2009-05-20T00:00:00"/>
    <x v="0"/>
    <n v="0.7"/>
    <n v="0"/>
    <n v="29"/>
    <n v="4"/>
    <d v="1899-12-30T00:29:04"/>
    <d v="1899-12-30T00:41:31"/>
    <s v="unknown"/>
    <s v="import from training peeks"/>
    <n v="1.444954128440368"/>
    <n v="0"/>
    <m/>
    <m/>
    <d v="1899-12-30T01:39:39"/>
    <d v="1899-12-30T00:49:50"/>
    <m/>
    <n v="0"/>
    <n v="0"/>
    <d v="1899-12-30T18:07:55"/>
    <d v="1899-12-30T19:00:19"/>
    <d v="1899-12-30T09:03:58"/>
    <d v="1899-12-30T09:30:10"/>
    <n v="3467"/>
    <x v="8"/>
    <x v="2"/>
    <x v="74"/>
    <x v="7"/>
    <n v="0"/>
  </r>
  <r>
    <n v="1294"/>
    <d v="2009-05-21T00:00:00"/>
    <d v="2009-05-21T00:00:00"/>
    <x v="2"/>
    <n v="3"/>
    <n v="0"/>
    <n v="28"/>
    <n v="4"/>
    <d v="1899-12-30T00:28:04"/>
    <d v="1899-12-30T00:09:21"/>
    <s v="unknown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2"/>
    <x v="74"/>
    <x v="7"/>
    <n v="0"/>
  </r>
  <r>
    <n v="1295"/>
    <d v="2009-05-24T00:00:00"/>
    <d v="2009-05-24T00:00:00"/>
    <x v="2"/>
    <n v="10.5"/>
    <n v="2"/>
    <n v="129"/>
    <n v="21"/>
    <d v="1899-12-30T04:09:21"/>
    <d v="1899-12-30T00:23:45"/>
    <s v="unknown"/>
    <s v="import from training peeks"/>
    <n v="2.5265690796069804"/>
    <n v="0"/>
    <m/>
    <m/>
    <d v="1899-12-30T10:22:11"/>
    <d v="1899-12-30T05:11:06"/>
    <m/>
    <n v="0"/>
    <n v="0"/>
    <d v="1899-12-30T10:22:11"/>
    <d v="1899-12-30T11:14:35"/>
    <d v="1899-12-30T05:11:06"/>
    <d v="1899-12-30T05:37:18"/>
    <n v="3119"/>
    <x v="8"/>
    <x v="2"/>
    <x v="74"/>
    <x v="8"/>
    <n v="2"/>
  </r>
  <r>
    <n v="1296"/>
    <d v="2009-05-25T00:00:00"/>
    <d v="2009-05-25T00:00:00"/>
    <x v="0"/>
    <n v="0.6"/>
    <n v="0"/>
    <n v="20"/>
    <n v="3"/>
    <d v="1899-12-30T00:20:03"/>
    <d v="1899-12-30T00:33:25"/>
    <s v="unknown"/>
    <s v="import from training peeks"/>
    <n v="1.7955112219451386"/>
    <n v="0"/>
    <m/>
    <m/>
    <d v="1899-12-30T01:20:12"/>
    <d v="1899-12-30T00:40:06"/>
    <m/>
    <n v="0"/>
    <n v="0"/>
    <d v="1899-12-30T14:35:31"/>
    <d v="1899-12-30T15:27:55"/>
    <d v="1899-12-30T07:17:45"/>
    <d v="1899-12-30T07:43:58"/>
    <n v="3210"/>
    <x v="8"/>
    <x v="2"/>
    <x v="74"/>
    <x v="8"/>
    <n v="0"/>
  </r>
  <r>
    <n v="1297"/>
    <d v="2009-05-28T00:00:00"/>
    <d v="2009-05-28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x v="74"/>
    <x v="8"/>
    <n v="2"/>
  </r>
  <r>
    <n v="1298"/>
    <d v="2009-05-31T00:00:00"/>
    <d v="2009-05-31T00:00:00"/>
    <x v="2"/>
    <n v="5"/>
    <n v="0"/>
    <n v="54"/>
    <n v="9"/>
    <d v="1899-12-30T00:54:09"/>
    <d v="1899-12-30T00:10:50"/>
    <s v="unknown"/>
    <s v="import from training peeks"/>
    <n v="5.5401662049861535"/>
    <n v="0"/>
    <m/>
    <m/>
    <d v="1899-12-30T04:43:45"/>
    <d v="1899-12-30T02:21:52"/>
    <m/>
    <n v="0"/>
    <n v="0"/>
    <d v="1899-12-30T04:43:45"/>
    <d v="1899-12-30T05:36:09"/>
    <d v="1899-12-30T02:21:52"/>
    <d v="1899-12-30T02:48:04"/>
    <n v="2153"/>
    <x v="8"/>
    <x v="2"/>
    <x v="74"/>
    <x v="9"/>
    <n v="2"/>
  </r>
  <r>
    <n v="1299"/>
    <d v="2009-06-04T00:00:00"/>
    <d v="2009-06-04T00:00:00"/>
    <x v="2"/>
    <n v="1.1000000000000001"/>
    <n v="0"/>
    <n v="9"/>
    <n v="1"/>
    <d v="1899-12-30T00:09:01"/>
    <d v="1899-12-30T00:08:12"/>
    <s v="unknown"/>
    <s v="import from training peeks"/>
    <n v="7.3197781885397468"/>
    <n v="0"/>
    <m/>
    <m/>
    <d v="1899-12-30T03:34:46"/>
    <d v="1899-12-30T01:47:23"/>
    <m/>
    <n v="0"/>
    <n v="0"/>
    <d v="1899-12-30T03:34:46"/>
    <d v="1899-12-30T04:27:10"/>
    <d v="1899-12-30T01:47:23"/>
    <d v="1899-12-30T02:13:35"/>
    <n v="810"/>
    <x v="8"/>
    <x v="3"/>
    <x v="75"/>
    <x v="9"/>
    <n v="3"/>
  </r>
  <r>
    <n v="1300"/>
    <d v="2009-06-07T00:00:00"/>
    <d v="2009-06-07T00:00:00"/>
    <x v="0"/>
    <n v="1.2"/>
    <n v="0"/>
    <n v="41"/>
    <n v="6"/>
    <d v="1899-12-30T00:41:06"/>
    <d v="1899-12-30T00:34:15"/>
    <s v="unknown"/>
    <s v="Rev3 Half"/>
    <n v="1.7518248175182494"/>
    <n v="0"/>
    <m/>
    <m/>
    <d v="1899-12-30T01:22:12"/>
    <d v="1899-12-30T00:41:06"/>
    <m/>
    <n v="0"/>
    <n v="0"/>
    <d v="1899-12-30T14:57:21"/>
    <d v="1899-12-30T15:49:45"/>
    <d v="1899-12-30T07:28:41"/>
    <d v="1899-12-30T07:54:53"/>
    <n v="3241"/>
    <x v="8"/>
    <x v="3"/>
    <x v="75"/>
    <x v="10"/>
    <n v="2"/>
  </r>
  <r>
    <n v="1301"/>
    <d v="2009-06-07T00:00:00"/>
    <d v="2009-06-07T00:00:00"/>
    <x v="2"/>
    <n v="13.1"/>
    <n v="3"/>
    <n v="0"/>
    <n v="30"/>
    <d v="1899-12-30T03:00:30"/>
    <d v="1899-12-30T00:13:47"/>
    <s v="unknown"/>
    <s v="Rev3 Half"/>
    <n v="4.3545706371191164"/>
    <n v="0"/>
    <m/>
    <m/>
    <d v="1899-12-30T06:01:00"/>
    <d v="1899-12-30T03:00:30"/>
    <m/>
    <n v="0"/>
    <n v="0"/>
    <d v="1899-12-30T06:01:00"/>
    <d v="1899-12-30T06:53:24"/>
    <d v="1899-12-30T03:00:30"/>
    <d v="1899-12-30T03:26:42"/>
    <n v="2933"/>
    <x v="8"/>
    <x v="3"/>
    <x v="75"/>
    <x v="10"/>
    <n v="0"/>
  </r>
  <r>
    <n v="1302"/>
    <d v="2009-06-15T00:00:00"/>
    <d v="2009-06-15T00:00:00"/>
    <x v="1"/>
    <n v="10.5"/>
    <n v="0"/>
    <n v="38"/>
    <n v="6"/>
    <d v="1899-12-30T00:38:06"/>
    <d v="1899-12-30T00:03:38"/>
    <s v="unknown"/>
    <s v="import from training peeks"/>
    <n v="16.535433070866151"/>
    <n v="0"/>
    <m/>
    <m/>
    <d v="1899-12-30T06:46:24"/>
    <d v="1899-12-30T03:23:12"/>
    <m/>
    <n v="0"/>
    <n v="0"/>
    <d v="1899-12-30T01:35:04"/>
    <d v="1899-12-30T02:27:28"/>
    <d v="1899-12-30T00:47:32"/>
    <d v="1899-12-30T01:13:44"/>
    <n v="339"/>
    <x v="8"/>
    <x v="3"/>
    <x v="75"/>
    <x v="11"/>
    <n v="7"/>
  </r>
  <r>
    <n v="1303"/>
    <d v="2009-06-16T00:00:00"/>
    <d v="2009-06-16T00:00:00"/>
    <x v="1"/>
    <n v="8"/>
    <n v="0"/>
    <n v="32"/>
    <n v="5"/>
    <d v="1899-12-30T00:32:05"/>
    <d v="1899-12-30T00:04:01"/>
    <s v="unknown"/>
    <s v="import from training peeks"/>
    <n v="14.961038961038973"/>
    <n v="0"/>
    <m/>
    <m/>
    <d v="1899-12-30T07:29:10"/>
    <d v="1899-12-30T03:44:35"/>
    <m/>
    <n v="0"/>
    <n v="0"/>
    <d v="1899-12-30T01:45:04"/>
    <d v="1899-12-30T02:37:28"/>
    <d v="1899-12-30T00:52:32"/>
    <d v="1899-12-30T01:18:44"/>
    <n v="497"/>
    <x v="8"/>
    <x v="3"/>
    <x v="75"/>
    <x v="11"/>
    <n v="0"/>
  </r>
  <r>
    <n v="1304"/>
    <d v="2009-07-13T16:01:00"/>
    <d v="2009-07-13T16:01:00"/>
    <x v="2"/>
    <n v="3.0074356400000002"/>
    <n v="0"/>
    <n v="29"/>
    <n v="32"/>
    <d v="1899-12-30T00:29:32"/>
    <d v="1899-12-30T00:09:49"/>
    <s v="unknown"/>
    <s v="Nike+ Import"/>
    <n v="6.1099143927765294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5"/>
    <x v="8"/>
    <x v="0"/>
    <x v="76"/>
    <x v="12"/>
    <n v="26.667361111110949"/>
  </r>
  <r>
    <n v="1305"/>
    <d v="2009-07-14T12:54:00"/>
    <d v="2009-07-14T12:54:00"/>
    <x v="2"/>
    <n v="2.4233468999999999"/>
    <n v="0"/>
    <n v="24"/>
    <n v="10"/>
    <d v="1899-12-30T00:24:10"/>
    <d v="1899-12-30T00:09:58"/>
    <s v="unknown"/>
    <s v="Nike+ Import"/>
    <n v="6.0165854068965556"/>
    <n v="0"/>
    <m/>
    <m/>
    <d v="1899-12-30T04:21:17"/>
    <d v="1899-12-30T02:10:38"/>
    <m/>
    <n v="0"/>
    <n v="0"/>
    <d v="1899-12-30T04:21:17"/>
    <d v="1899-12-30T05:13:41"/>
    <d v="1899-12-30T02:10:38"/>
    <d v="1899-12-30T02:36:50"/>
    <n v="1498"/>
    <x v="8"/>
    <x v="0"/>
    <x v="76"/>
    <x v="12"/>
    <n v="0"/>
  </r>
  <r>
    <n v="1306"/>
    <d v="2009-07-17T11:53:00"/>
    <d v="2009-07-17T11:53:00"/>
    <x v="2"/>
    <n v="1.01283473"/>
    <n v="0"/>
    <n v="9"/>
    <n v="50"/>
    <d v="1899-12-30T00:09:50"/>
    <d v="1899-12-30T00:09:43"/>
    <s v="unknown"/>
    <s v="Nike+ Import"/>
    <n v="6.1800085220339032"/>
    <n v="0"/>
    <m/>
    <m/>
    <d v="1899-12-30T04:14:22"/>
    <d v="1899-12-30T02:07:11"/>
    <m/>
    <n v="0"/>
    <n v="0"/>
    <d v="1899-12-30T04:14:22"/>
    <d v="1899-12-30T05:06:46"/>
    <d v="1899-12-30T02:07:11"/>
    <d v="1899-12-30T02:33:23"/>
    <n v="1276"/>
    <x v="8"/>
    <x v="0"/>
    <x v="76"/>
    <x v="12"/>
    <n v="1.9576388888890506"/>
  </r>
  <r>
    <n v="1307"/>
    <d v="2009-07-17T12:12:00"/>
    <d v="2009-07-17T12:12:00"/>
    <x v="2"/>
    <n v="0.85127827"/>
    <n v="0"/>
    <n v="8"/>
    <n v="26"/>
    <d v="1899-12-30T00:08:26"/>
    <d v="1899-12-30T00:09:54"/>
    <s v="unknown"/>
    <s v="Nike+ Import"/>
    <n v="6.0565252411067236"/>
    <n v="0"/>
    <m/>
    <m/>
    <d v="1899-12-30T04:19:33"/>
    <d v="1899-12-30T02:09:47"/>
    <m/>
    <n v="0"/>
    <n v="0"/>
    <d v="1899-12-30T04:19:33"/>
    <d v="1899-12-30T05:11:57"/>
    <d v="1899-12-30T02:09:47"/>
    <d v="1899-12-30T02:35:59"/>
    <n v="1449"/>
    <x v="8"/>
    <x v="0"/>
    <x v="76"/>
    <x v="12"/>
    <n v="0"/>
  </r>
  <r>
    <n v="1308"/>
    <d v="2009-07-22T14:22:00"/>
    <d v="2009-07-22T14:22:00"/>
    <x v="2"/>
    <n v="2.0567380100000001"/>
    <n v="0"/>
    <n v="26"/>
    <n v="1"/>
    <d v="1899-12-30T00:26:01"/>
    <d v="1899-12-30T00:12:39"/>
    <s v="unknown"/>
    <s v="Nike+ Import"/>
    <n v="4.7432779218449754"/>
    <n v="0"/>
    <m/>
    <m/>
    <d v="1899-12-30T05:31:25"/>
    <d v="1899-12-30T02:45:42"/>
    <m/>
    <n v="0"/>
    <n v="0"/>
    <d v="1899-12-30T05:31:25"/>
    <d v="1899-12-30T06:23:49"/>
    <d v="1899-12-30T02:45:42"/>
    <d v="1899-12-30T03:11:55"/>
    <n v="2826"/>
    <x v="8"/>
    <x v="0"/>
    <x v="76"/>
    <x v="13"/>
    <n v="4.0902777777810115"/>
  </r>
  <r>
    <n v="1309"/>
    <d v="2009-07-30T12:43:00"/>
    <d v="2009-07-30T12:43:00"/>
    <x v="2"/>
    <n v="3.0695727399999999"/>
    <n v="0"/>
    <n v="33"/>
    <n v="1"/>
    <d v="1899-12-30T00:33:01"/>
    <d v="1899-12-30T00:10:45"/>
    <s v="unknown"/>
    <s v="Nike+ Import"/>
    <n v="5.5782240605754714"/>
    <n v="0"/>
    <m/>
    <m/>
    <d v="1899-12-30T04:41:49"/>
    <d v="1899-12-30T02:20:54"/>
    <m/>
    <n v="0"/>
    <n v="0"/>
    <d v="1899-12-30T04:41:49"/>
    <d v="1899-12-30T05:34:13"/>
    <d v="1899-12-30T02:20:54"/>
    <d v="1899-12-30T02:47:06"/>
    <n v="2106"/>
    <x v="8"/>
    <x v="0"/>
    <x v="76"/>
    <x v="14"/>
    <n v="6.9312500000014552"/>
  </r>
  <r>
    <n v="1310"/>
    <d v="2009-08-02T22:29:00"/>
    <d v="2009-08-02T22:29:00"/>
    <x v="2"/>
    <n v="1.8827541299999999"/>
    <n v="0"/>
    <n v="18"/>
    <n v="38"/>
    <d v="1899-12-30T00:18:38"/>
    <d v="1899-12-30T00:09:54"/>
    <s v="unknown"/>
    <s v="Nike+ Import"/>
    <n v="6.0625356601073399"/>
    <n v="0"/>
    <m/>
    <m/>
    <d v="1899-12-30T04:19:18"/>
    <d v="1899-12-30T02:09:39"/>
    <m/>
    <n v="0"/>
    <n v="0"/>
    <d v="1899-12-30T04:19:18"/>
    <d v="1899-12-30T05:11:42"/>
    <d v="1899-12-30T02:09:39"/>
    <d v="1899-12-30T02:35:51"/>
    <n v="1444"/>
    <x v="8"/>
    <x v="4"/>
    <x v="77"/>
    <x v="15"/>
    <n v="2.4069444444394321"/>
  </r>
  <r>
    <n v="1311"/>
    <d v="2009-08-03T17:04:00"/>
    <d v="2009-08-03T17:04:00"/>
    <x v="2"/>
    <n v="1.83304445"/>
    <n v="0"/>
    <n v="20"/>
    <n v="20"/>
    <d v="1899-12-30T00:20:20"/>
    <d v="1899-12-30T00:11:06"/>
    <s v="unknown"/>
    <s v="Nike+ Import"/>
    <n v="5.4089836229508252"/>
    <n v="0"/>
    <m/>
    <m/>
    <d v="1899-12-30T04:50:38"/>
    <d v="1899-12-30T02:25:19"/>
    <m/>
    <n v="0"/>
    <n v="0"/>
    <d v="1899-12-30T04:50:38"/>
    <d v="1899-12-30T05:43:02"/>
    <d v="1899-12-30T02:25:19"/>
    <d v="1899-12-30T02:51:31"/>
    <n v="2304"/>
    <x v="8"/>
    <x v="4"/>
    <x v="77"/>
    <x v="15"/>
    <n v="0"/>
  </r>
  <r>
    <n v="1312"/>
    <d v="2009-08-06T12:32:00"/>
    <d v="2009-08-06T12:32:00"/>
    <x v="2"/>
    <n v="4.3"/>
    <n v="0"/>
    <n v="48"/>
    <n v="50"/>
    <d v="1899-12-30T00:48:50"/>
    <d v="1899-12-30T00:11:21"/>
    <s v="unknown"/>
    <s v="Nike+ Import"/>
    <n v="5.2832764505119485"/>
    <n v="0"/>
    <m/>
    <m/>
    <d v="1899-12-30T04:57:33"/>
    <d v="1899-12-30T02:28:46"/>
    <m/>
    <n v="0"/>
    <n v="0"/>
    <d v="1899-12-30T04:57:33"/>
    <d v="1899-12-30T05:49:57"/>
    <d v="1899-12-30T02:28:46"/>
    <d v="1899-12-30T02:54:58"/>
    <n v="2446"/>
    <x v="8"/>
    <x v="4"/>
    <x v="77"/>
    <x v="15"/>
    <n v="1.8111111111138598"/>
  </r>
  <r>
    <n v="1313"/>
    <d v="2009-08-07T11:44:00"/>
    <d v="2009-08-07T11:44:00"/>
    <x v="2"/>
    <n v="3.17520581"/>
    <n v="0"/>
    <n v="34"/>
    <n v="54"/>
    <d v="1899-12-30T00:34:54"/>
    <d v="1899-12-30T00:10:59"/>
    <s v="unknown"/>
    <s v="Nike+ Import"/>
    <n v="5.4588065501432705"/>
    <n v="0"/>
    <m/>
    <m/>
    <d v="1899-12-30T04:47:59"/>
    <d v="1899-12-30T02:23:59"/>
    <m/>
    <n v="0"/>
    <n v="0"/>
    <d v="1899-12-30T04:47:59"/>
    <d v="1899-12-30T05:40:23"/>
    <d v="1899-12-30T02:23:59"/>
    <d v="1899-12-30T02:50:11"/>
    <n v="2244"/>
    <x v="8"/>
    <x v="4"/>
    <x v="77"/>
    <x v="15"/>
    <n v="0"/>
  </r>
  <r>
    <n v="1314"/>
    <d v="2009-08-10T03:57:00"/>
    <d v="2009-08-10T03:57:00"/>
    <x v="2"/>
    <n v="2.0194557500000001"/>
    <n v="0"/>
    <n v="20"/>
    <n v="38"/>
    <d v="1899-12-30T00:20:38"/>
    <d v="1899-12-30T00:10:13"/>
    <s v="unknown"/>
    <s v="Nike+ Import"/>
    <n v="5.8724076736672108"/>
    <n v="0"/>
    <m/>
    <m/>
    <d v="1899-12-30T04:27:42"/>
    <d v="1899-12-30T02:13:51"/>
    <m/>
    <n v="0"/>
    <n v="0"/>
    <d v="1899-12-30T04:27:42"/>
    <d v="1899-12-30T05:20:06"/>
    <d v="1899-12-30T02:13:51"/>
    <d v="1899-12-30T02:40:03"/>
    <n v="1716"/>
    <x v="8"/>
    <x v="4"/>
    <x v="77"/>
    <x v="16"/>
    <n v="1.6756944444423425"/>
  </r>
  <r>
    <n v="1315"/>
    <d v="2009-08-10T12:27:00"/>
    <d v="2009-08-10T12:27:00"/>
    <x v="2"/>
    <n v="2.0940202700000001"/>
    <n v="0"/>
    <n v="22"/>
    <n v="3"/>
    <d v="1899-12-30T00:22:03"/>
    <d v="1899-12-30T00:10:32"/>
    <s v="unknown"/>
    <s v="Nike+ Import"/>
    <n v="5.6980143401360595"/>
    <n v="0"/>
    <m/>
    <m/>
    <d v="1899-12-30T04:35:53"/>
    <d v="1899-12-30T02:17:57"/>
    <m/>
    <n v="0"/>
    <n v="0"/>
    <d v="1899-12-30T04:35:53"/>
    <d v="1899-12-30T05:28:17"/>
    <d v="1899-12-30T02:17:57"/>
    <d v="1899-12-30T02:44:09"/>
    <n v="1968"/>
    <x v="8"/>
    <x v="4"/>
    <x v="77"/>
    <x v="16"/>
    <n v="0"/>
  </r>
  <r>
    <n v="1316"/>
    <d v="2009-08-12T11:52:00"/>
    <d v="2009-08-12T11:52:00"/>
    <x v="2"/>
    <n v="3.2062743600000001"/>
    <n v="0"/>
    <n v="32"/>
    <n v="43"/>
    <d v="1899-12-30T00:32:43"/>
    <d v="1899-12-30T00:10:12"/>
    <s v="unknown"/>
    <s v="Nike+ Import"/>
    <n v="5.8800752399388729"/>
    <n v="0"/>
    <m/>
    <m/>
    <d v="1899-12-30T04:27:21"/>
    <d v="1899-12-30T02:13:40"/>
    <m/>
    <n v="0"/>
    <n v="0"/>
    <d v="1899-12-30T04:27:21"/>
    <d v="1899-12-30T05:19:45"/>
    <d v="1899-12-30T02:13:40"/>
    <d v="1899-12-30T02:39:52"/>
    <n v="1703"/>
    <x v="8"/>
    <x v="4"/>
    <x v="77"/>
    <x v="16"/>
    <n v="0.97569444443797693"/>
  </r>
  <r>
    <n v="1317"/>
    <d v="2009-08-14T11:58:00"/>
    <d v="2009-08-14T11:58:00"/>
    <x v="2"/>
    <n v="3.25598404"/>
    <n v="0"/>
    <n v="32"/>
    <n v="27"/>
    <d v="1899-12-30T00:32:27"/>
    <d v="1899-12-30T00:09:58"/>
    <s v="unknown"/>
    <s v="Nike+ Import"/>
    <n v="6.0203094730354429"/>
    <n v="0"/>
    <m/>
    <m/>
    <d v="1899-12-30T04:21:07"/>
    <d v="1899-12-30T02:10:33"/>
    <m/>
    <n v="0"/>
    <n v="0"/>
    <d v="1899-12-30T04:21:07"/>
    <d v="1899-12-30T05:13:31"/>
    <d v="1899-12-30T02:10:33"/>
    <d v="1899-12-30T02:36:45"/>
    <n v="1491"/>
    <x v="8"/>
    <x v="4"/>
    <x v="77"/>
    <x v="16"/>
    <n v="1.0041666666729725"/>
  </r>
  <r>
    <n v="1318"/>
    <d v="2009-08-16T23:37:00"/>
    <d v="2009-08-16T23:37:00"/>
    <x v="2"/>
    <n v="1.01283473"/>
    <n v="0"/>
    <n v="9"/>
    <n v="4"/>
    <d v="1899-12-30T00:09:04"/>
    <d v="1899-12-30T00:08:57"/>
    <s v="unknown"/>
    <s v="Nike+ Import"/>
    <n v="6.702582772058828"/>
    <n v="0"/>
    <m/>
    <m/>
    <d v="1899-12-30T03:54:32"/>
    <d v="1899-12-30T01:57:16"/>
    <m/>
    <n v="0"/>
    <n v="0"/>
    <d v="1899-12-30T03:54:32"/>
    <d v="1899-12-30T04:46:56"/>
    <d v="1899-12-30T01:57:16"/>
    <d v="1899-12-30T02:23:28"/>
    <n v="898"/>
    <x v="8"/>
    <x v="4"/>
    <x v="77"/>
    <x v="17"/>
    <n v="1.4854166666627862"/>
  </r>
  <r>
    <n v="1319"/>
    <d v="2009-08-23T23:53:00"/>
    <d v="2009-08-23T23:53:00"/>
    <x v="2"/>
    <n v="1.3856573299999999"/>
    <n v="0"/>
    <n v="11"/>
    <n v="11"/>
    <d v="1899-12-30T00:11:11"/>
    <d v="1899-12-30T00:08:04"/>
    <s v="unknown"/>
    <s v="Nike+ Import"/>
    <n v="7.4342271058122265"/>
    <n v="0"/>
    <m/>
    <m/>
    <d v="1899-12-30T03:31:27"/>
    <d v="1899-12-30T01:45:44"/>
    <m/>
    <n v="0"/>
    <n v="0"/>
    <d v="1899-12-30T03:31:27"/>
    <d v="1899-12-30T04:23:51"/>
    <d v="1899-12-30T01:45:44"/>
    <d v="1899-12-30T02:11:56"/>
    <n v="808"/>
    <x v="8"/>
    <x v="4"/>
    <x v="77"/>
    <x v="18"/>
    <n v="6.0111111111109494"/>
  </r>
  <r>
    <n v="1320"/>
    <d v="2009-08-25T01:52:00"/>
    <d v="2009-08-25T01:52:00"/>
    <x v="2"/>
    <n v="2.1747985000000001"/>
    <n v="0"/>
    <n v="20"/>
    <n v="4"/>
    <d v="1899-12-30T00:20:04"/>
    <d v="1899-12-30T00:09:14"/>
    <s v="unknown"/>
    <s v="Nike+ Import"/>
    <n v="6.5027197674418664"/>
    <n v="0"/>
    <m/>
    <m/>
    <d v="1899-12-30T04:01:45"/>
    <d v="1899-12-30T02:00:52"/>
    <m/>
    <n v="0"/>
    <n v="0"/>
    <d v="1899-12-30T04:01:45"/>
    <d v="1899-12-30T04:54:09"/>
    <d v="1899-12-30T02:00:52"/>
    <d v="1899-12-30T02:27:04"/>
    <n v="970"/>
    <x v="8"/>
    <x v="4"/>
    <x v="77"/>
    <x v="18"/>
    <n v="8.2638888889050577E-2"/>
  </r>
  <r>
    <n v="1321"/>
    <d v="2009-08-25T12:20:00"/>
    <d v="2009-08-25T12:20:00"/>
    <x v="2"/>
    <n v="2.9204436999999999"/>
    <n v="0"/>
    <n v="28"/>
    <n v="41"/>
    <d v="1899-12-30T00:28:41"/>
    <d v="1899-12-30T00:09:49"/>
    <s v="unknown"/>
    <s v="Nike+ Import"/>
    <n v="6.1090048343986103"/>
    <n v="0"/>
    <m/>
    <m/>
    <d v="1899-12-30T04:17:20"/>
    <d v="1899-12-30T02:08:40"/>
    <m/>
    <n v="0"/>
    <n v="0"/>
    <d v="1899-12-30T04:17:20"/>
    <d v="1899-12-30T05:09:44"/>
    <d v="1899-12-30T02:08:40"/>
    <d v="1899-12-30T02:34:52"/>
    <n v="1370"/>
    <x v="8"/>
    <x v="4"/>
    <x v="77"/>
    <x v="18"/>
    <n v="0"/>
  </r>
  <r>
    <n v="1322"/>
    <d v="2009-11-16T12:19:00"/>
    <d v="2009-11-16T12:19:00"/>
    <x v="2"/>
    <n v="1.79"/>
    <n v="0"/>
    <n v="18"/>
    <n v="54"/>
    <d v="1899-12-30T00:18:54"/>
    <d v="1899-12-30T00:10:34"/>
    <s v="unknown"/>
    <s v="Import from Runkeeper"/>
    <n v="5.6825396825396872"/>
    <n v="0"/>
    <m/>
    <m/>
    <d v="1899-12-30T04:36:38"/>
    <d v="1899-12-30T02:18:19"/>
    <m/>
    <n v="0"/>
    <n v="0"/>
    <d v="1899-12-30T04:36:38"/>
    <d v="1899-12-30T05:29:02"/>
    <d v="1899-12-30T02:18:19"/>
    <d v="1899-12-30T02:44:31"/>
    <n v="1984"/>
    <x v="8"/>
    <x v="7"/>
    <x v="78"/>
    <x v="25"/>
    <n v="81.999305555553292"/>
  </r>
  <r>
    <n v="1323"/>
    <d v="2009-11-20T12:01:00"/>
    <d v="2009-11-20T12:01:00"/>
    <x v="2"/>
    <n v="1.77"/>
    <n v="0"/>
    <n v="19"/>
    <n v="7"/>
    <d v="1899-12-30T00:19:07"/>
    <d v="1899-12-30T00:10:48"/>
    <s v="unknown"/>
    <s v="Import from Runkeeper"/>
    <n v="5.555361813426333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3"/>
    <x v="8"/>
    <x v="7"/>
    <x v="78"/>
    <x v="25"/>
    <n v="2.9875000000029104"/>
  </r>
  <r>
    <n v="1324"/>
    <d v="2009-12-02T12:34:00"/>
    <d v="2009-12-02T12:34:00"/>
    <x v="2"/>
    <n v="1.82"/>
    <n v="0"/>
    <n v="19"/>
    <n v="32"/>
    <d v="1899-12-30T00:19:32"/>
    <d v="1899-12-30T00:10:44"/>
    <s v="unknown"/>
    <s v="Import from Runkeeper"/>
    <n v="5.5904436860068305"/>
    <n v="0"/>
    <m/>
    <m/>
    <d v="1899-12-30T04:41:12"/>
    <d v="1899-12-30T02:20:36"/>
    <m/>
    <n v="0"/>
    <n v="0"/>
    <d v="1899-12-30T04:41:12"/>
    <d v="1899-12-30T05:33:36"/>
    <d v="1899-12-30T02:20:36"/>
    <d v="1899-12-30T02:46:48"/>
    <n v="2085"/>
    <x v="8"/>
    <x v="11"/>
    <x v="79"/>
    <x v="46"/>
    <n v="11.022916666661331"/>
  </r>
  <r>
    <n v="1325"/>
    <d v="2010-01-05T00:00:00"/>
    <d v="2010-01-05T00:00:00"/>
    <x v="2"/>
    <n v="1"/>
    <n v="0"/>
    <n v="9"/>
    <n v="14"/>
    <d v="1899-12-30T00:09:14"/>
    <d v="1899-12-30T00:09:14"/>
    <s v="unknown"/>
    <s v="Import from Nike+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9"/>
    <x v="8"/>
    <x v="80"/>
    <x v="51"/>
    <n v="32.476388888891961"/>
  </r>
  <r>
    <n v="1326"/>
    <d v="2010-01-11T00:00:00"/>
    <d v="2010-01-11T00:00:00"/>
    <x v="2"/>
    <n v="2"/>
    <n v="0"/>
    <n v="18"/>
    <n v="4"/>
    <d v="1899-12-30T00:18:04"/>
    <d v="1899-12-30T00:09:02"/>
    <s v="unknown"/>
    <s v="Import from Nike+"/>
    <n v="6.6420664206642117"/>
    <n v="0"/>
    <m/>
    <m/>
    <d v="1899-12-30T03:56:40"/>
    <d v="1899-12-30T01:58:20"/>
    <m/>
    <n v="0"/>
    <n v="0"/>
    <d v="1899-12-30T03:56:40"/>
    <d v="1899-12-30T04:49:04"/>
    <d v="1899-12-30T01:58:20"/>
    <d v="1899-12-30T02:24:32"/>
    <n v="913"/>
    <x v="9"/>
    <x v="8"/>
    <x v="80"/>
    <x v="28"/>
    <n v="5"/>
  </r>
  <r>
    <n v="1327"/>
    <d v="2010-03-05T12:07:00"/>
    <d v="2010-03-05T12:07:00"/>
    <x v="2"/>
    <n v="2.76"/>
    <n v="0"/>
    <n v="29"/>
    <n v="23"/>
    <d v="1899-12-30T00:29:23"/>
    <d v="1899-12-30T00:10:39"/>
    <s v="unknown"/>
    <s v="Import from Runkeeper"/>
    <n v="5.6358479863868443"/>
    <n v="0"/>
    <m/>
    <m/>
    <d v="1899-12-30T04:38:56"/>
    <d v="1899-12-30T02:19:28"/>
    <m/>
    <n v="0"/>
    <n v="0"/>
    <d v="1899-12-30T04:38:56"/>
    <d v="1899-12-30T05:31:20"/>
    <d v="1899-12-30T02:19:28"/>
    <d v="1899-12-30T02:45:40"/>
    <n v="2028"/>
    <x v="9"/>
    <x v="10"/>
    <x v="81"/>
    <x v="34"/>
    <n v="52.504861111112405"/>
  </r>
  <r>
    <n v="1328"/>
    <d v="2010-03-08T12:24:00"/>
    <d v="2010-03-08T12:24:00"/>
    <x v="2"/>
    <n v="1.8"/>
    <n v="0"/>
    <n v="21"/>
    <n v="5"/>
    <d v="1899-12-30T00:21:05"/>
    <d v="1899-12-30T00:11:43"/>
    <s v="unknown"/>
    <s v="Import from Runkeeper"/>
    <n v="5.1225296442687789"/>
    <n v="0"/>
    <m/>
    <m/>
    <d v="1899-12-30T05:06:53"/>
    <d v="1899-12-30T02:33:26"/>
    <m/>
    <n v="0"/>
    <n v="0"/>
    <d v="1899-12-30T05:06:53"/>
    <d v="1899-12-30T05:59:17"/>
    <d v="1899-12-30T02:33:26"/>
    <d v="1899-12-30T02:59:38"/>
    <n v="2586"/>
    <x v="9"/>
    <x v="10"/>
    <x v="81"/>
    <x v="35"/>
    <n v="2.0118055555576575"/>
  </r>
  <r>
    <n v="1329"/>
    <d v="2010-03-09T12:37:00"/>
    <d v="2010-03-09T12:37:00"/>
    <x v="2"/>
    <n v="3.52"/>
    <n v="0"/>
    <n v="28"/>
    <n v="56"/>
    <d v="1899-12-30T00:28:56"/>
    <d v="1899-12-30T00:08:13"/>
    <s v="unknown"/>
    <s v="Import from Runkeeper"/>
    <n v="7.2995391705069181"/>
    <n v="0"/>
    <m/>
    <m/>
    <d v="1899-12-30T03:35:21"/>
    <d v="1899-12-30T01:47:41"/>
    <m/>
    <n v="0"/>
    <n v="0"/>
    <d v="1899-12-30T03:35:21"/>
    <d v="1899-12-30T04:27:45"/>
    <d v="1899-12-30T01:47:41"/>
    <d v="1899-12-30T02:13:53"/>
    <n v="811"/>
    <x v="9"/>
    <x v="10"/>
    <x v="81"/>
    <x v="35"/>
    <n v="9.0277777708251961E-3"/>
  </r>
  <r>
    <n v="1330"/>
    <d v="2010-03-11T11:55:00"/>
    <d v="2010-03-11T11:55:00"/>
    <x v="2"/>
    <n v="3.73"/>
    <n v="0"/>
    <n v="32"/>
    <n v="18"/>
    <d v="1899-12-30T00:32:18"/>
    <d v="1899-12-30T00:08:40"/>
    <s v="unknown"/>
    <s v="Import from Runkeeper"/>
    <n v="6.9287925696594481"/>
    <n v="0"/>
    <m/>
    <m/>
    <d v="1899-12-30T03:46:53"/>
    <d v="1899-12-30T01:53:26"/>
    <m/>
    <n v="0"/>
    <n v="0"/>
    <d v="1899-12-30T03:46:53"/>
    <d v="1899-12-30T04:39:17"/>
    <d v="1899-12-30T01:53:26"/>
    <d v="1899-12-30T02:19:38"/>
    <n v="850"/>
    <x v="9"/>
    <x v="10"/>
    <x v="81"/>
    <x v="35"/>
    <n v="0.97083333334012423"/>
  </r>
  <r>
    <n v="1331"/>
    <d v="2010-03-16T11:54:00"/>
    <d v="2010-03-16T11:54:00"/>
    <x v="2"/>
    <n v="2.77"/>
    <n v="0"/>
    <n v="32"/>
    <n v="43"/>
    <d v="1899-12-30T00:32:43"/>
    <d v="1899-12-30T00:11:49"/>
    <s v="unknown"/>
    <s v="Import from Runkeeper"/>
    <n v="5.0799796230259835"/>
    <n v="0"/>
    <m/>
    <m/>
    <d v="1899-12-30T05:09:27"/>
    <d v="1899-12-30T02:34:44"/>
    <m/>
    <n v="0"/>
    <n v="0"/>
    <d v="1899-12-30T05:09:27"/>
    <d v="1899-12-30T06:01:51"/>
    <d v="1899-12-30T02:34:44"/>
    <d v="1899-12-30T03:00:56"/>
    <n v="2622"/>
    <x v="9"/>
    <x v="10"/>
    <x v="81"/>
    <x v="36"/>
    <n v="3.9993055555532919"/>
  </r>
  <r>
    <n v="1332"/>
    <d v="2010-03-18T12:14:00"/>
    <d v="2010-03-18T12:14:00"/>
    <x v="2"/>
    <n v="2.83"/>
    <n v="0"/>
    <n v="33"/>
    <n v="28"/>
    <d v="1899-12-30T00:33:28"/>
    <d v="1899-12-30T00:11:50"/>
    <s v="unknown"/>
    <s v="Import from Runkeeper"/>
    <n v="5.0737051792828725"/>
    <n v="0"/>
    <m/>
    <m/>
    <d v="1899-12-30T05:09:50"/>
    <d v="1899-12-30T02:34:55"/>
    <m/>
    <n v="0"/>
    <n v="0"/>
    <d v="1899-12-30T05:09:50"/>
    <d v="1899-12-30T06:02:14"/>
    <d v="1899-12-30T02:34:55"/>
    <d v="1899-12-30T03:01:07"/>
    <n v="2627"/>
    <x v="9"/>
    <x v="10"/>
    <x v="81"/>
    <x v="36"/>
    <n v="1.0138888888905058"/>
  </r>
  <r>
    <n v="1333"/>
    <d v="2010-04-05T11:49:00"/>
    <d v="2010-04-05T11:49:00"/>
    <x v="2"/>
    <n v="2.83"/>
    <n v="0"/>
    <n v="33"/>
    <n v="12"/>
    <d v="1899-12-30T00:33:12"/>
    <d v="1899-12-30T00:11:44"/>
    <s v="unknown"/>
    <s v="Columbus Route"/>
    <n v="5.1144578313253053"/>
    <n v="0"/>
    <m/>
    <m/>
    <d v="1899-12-30T05:07:22"/>
    <d v="1899-12-30T02:33:41"/>
    <m/>
    <n v="0"/>
    <n v="0"/>
    <d v="1899-12-30T05:07:22"/>
    <d v="1899-12-30T05:59:46"/>
    <d v="1899-12-30T02:33:41"/>
    <d v="1899-12-30T02:59:53"/>
    <n v="2597"/>
    <x v="9"/>
    <x v="1"/>
    <x v="82"/>
    <x v="1"/>
    <n v="16.98263888888323"/>
  </r>
  <r>
    <n v="1334"/>
    <d v="2010-04-07T11:54:00"/>
    <d v="2010-04-07T11:54:00"/>
    <x v="2"/>
    <n v="3.62"/>
    <n v="0"/>
    <n v="33"/>
    <n v="26"/>
    <d v="1899-12-30T00:33:26"/>
    <d v="1899-12-30T00:09:14"/>
    <s v="unknown"/>
    <s v="Import from Runkeeper"/>
    <n v="6.4965104685942228"/>
    <n v="0"/>
    <m/>
    <m/>
    <d v="1899-12-30T04:01:59"/>
    <d v="1899-12-30T02:00:59"/>
    <m/>
    <n v="0"/>
    <n v="0"/>
    <d v="1899-12-30T04:01:59"/>
    <d v="1899-12-30T04:54:23"/>
    <d v="1899-12-30T02:00:59"/>
    <d v="1899-12-30T02:27:11"/>
    <n v="976"/>
    <x v="9"/>
    <x v="1"/>
    <x v="82"/>
    <x v="1"/>
    <n v="1.0034722222262644"/>
  </r>
  <r>
    <n v="1335"/>
    <d v="2010-04-12T11:58:00"/>
    <d v="2010-04-12T11:58:00"/>
    <x v="2"/>
    <n v="2.77"/>
    <n v="0"/>
    <n v="32"/>
    <n v="17"/>
    <d v="1899-12-30T00:32:17"/>
    <d v="1899-12-30T00:11:39"/>
    <s v="unknown"/>
    <s v="Import from Runkeeper"/>
    <n v="5.1481672689726423"/>
    <n v="0"/>
    <m/>
    <m/>
    <d v="1899-12-30T05:05:21"/>
    <d v="1899-12-30T02:32:41"/>
    <m/>
    <n v="0"/>
    <n v="0"/>
    <d v="1899-12-30T05:05:21"/>
    <d v="1899-12-30T05:57:45"/>
    <d v="1899-12-30T02:32:41"/>
    <d v="1899-12-30T02:58:53"/>
    <n v="2564"/>
    <x v="9"/>
    <x v="1"/>
    <x v="82"/>
    <x v="2"/>
    <n v="4.0027777777795563"/>
  </r>
  <r>
    <n v="1336"/>
    <d v="2010-04-14T11:21:00"/>
    <d v="2010-04-14T11:21:00"/>
    <x v="1"/>
    <n v="22.44"/>
    <n v="1"/>
    <n v="30"/>
    <n v="18"/>
    <d v="1899-12-30T01:30:18"/>
    <d v="1899-12-30T00:04:01"/>
    <s v="unknown"/>
    <s v="Import from Runkeeper"/>
    <n v="14.910299003322272"/>
    <n v="0"/>
    <m/>
    <m/>
    <d v="1899-12-30T07:30:42"/>
    <d v="1899-12-30T03:45:21"/>
    <m/>
    <n v="0"/>
    <n v="0"/>
    <d v="1899-12-30T01:45:26"/>
    <d v="1899-12-30T02:37:50"/>
    <d v="1899-12-30T00:52:43"/>
    <d v="1899-12-30T01:18:55"/>
    <n v="505"/>
    <x v="9"/>
    <x v="1"/>
    <x v="82"/>
    <x v="2"/>
    <n v="0.97430555555183673"/>
  </r>
  <r>
    <n v="1337"/>
    <d v="2010-04-29T12:35:00"/>
    <d v="2010-04-29T12:35:00"/>
    <x v="2"/>
    <n v="2.7"/>
    <n v="0"/>
    <n v="30"/>
    <n v="27"/>
    <d v="1899-12-30T00:30:27"/>
    <d v="1899-12-30T00:11:17"/>
    <s v="unknown"/>
    <s v="Columbus Route"/>
    <n v="5.3201970443349795"/>
    <n v="0"/>
    <m/>
    <m/>
    <d v="1899-12-30T04:55:29"/>
    <d v="1899-12-30T02:27:44"/>
    <m/>
    <n v="0"/>
    <n v="0"/>
    <d v="1899-12-30T04:55:29"/>
    <d v="1899-12-30T05:47:53"/>
    <d v="1899-12-30T02:27:44"/>
    <d v="1899-12-30T02:53:56"/>
    <n v="2401"/>
    <x v="9"/>
    <x v="1"/>
    <x v="82"/>
    <x v="4"/>
    <n v="14.051388888889051"/>
  </r>
  <r>
    <n v="1338"/>
    <d v="2010-05-04T11:55:00"/>
    <d v="2010-05-04T11:55:00"/>
    <x v="2"/>
    <n v="2.82"/>
    <n v="0"/>
    <n v="34"/>
    <n v="4"/>
    <d v="1899-12-30T00:34:04"/>
    <d v="1899-12-30T00:12:05"/>
    <s v="unknown"/>
    <s v="Columbus Route"/>
    <n v="4.9667318982387512"/>
    <n v="0"/>
    <m/>
    <m/>
    <d v="1899-12-30T05:16:30"/>
    <d v="1899-12-30T02:38:15"/>
    <m/>
    <n v="0"/>
    <n v="0"/>
    <d v="1899-12-30T05:16:30"/>
    <d v="1899-12-30T06:08:54"/>
    <d v="1899-12-30T02:38:15"/>
    <d v="1899-12-30T03:04:27"/>
    <n v="2718"/>
    <x v="9"/>
    <x v="2"/>
    <x v="83"/>
    <x v="5"/>
    <n v="3.9722222222262644"/>
  </r>
  <r>
    <n v="1339"/>
    <d v="2010-05-06T12:36:00"/>
    <d v="2010-05-06T12:36:00"/>
    <x v="2"/>
    <n v="2.8"/>
    <n v="0"/>
    <n v="32"/>
    <n v="58"/>
    <d v="1899-12-30T00:32:58"/>
    <d v="1899-12-30T00:11:46"/>
    <s v="unknown"/>
    <s v="Import from Runkeeper"/>
    <n v="5.0960566228513686"/>
    <n v="0"/>
    <m/>
    <m/>
    <d v="1899-12-30T05:08:28"/>
    <d v="1899-12-30T02:34:14"/>
    <m/>
    <n v="0"/>
    <n v="0"/>
    <d v="1899-12-30T05:08:28"/>
    <d v="1899-12-30T06:00:52"/>
    <d v="1899-12-30T02:34:14"/>
    <d v="1899-12-30T03:00:26"/>
    <n v="2616"/>
    <x v="9"/>
    <x v="2"/>
    <x v="83"/>
    <x v="5"/>
    <n v="1.0284722222204437"/>
  </r>
  <r>
    <n v="1340"/>
    <d v="2010-05-10T12:08:00"/>
    <d v="2010-05-10T12:08:00"/>
    <x v="1"/>
    <n v="9.1199999999999992"/>
    <n v="0"/>
    <n v="25"/>
    <n v="33"/>
    <d v="1899-12-30T00:25:33"/>
    <d v="1899-12-30T00:02:48"/>
    <s v="unknown"/>
    <s v="Import from Runkeeper"/>
    <n v="21.416829745596882"/>
    <n v="0"/>
    <m/>
    <m/>
    <d v="1899-12-30T05:13:46"/>
    <d v="1899-12-30T02:36:53"/>
    <m/>
    <n v="0"/>
    <n v="0"/>
    <d v="1899-12-30T01:13:24"/>
    <d v="1899-12-30T02:05:48"/>
    <d v="1899-12-30T00:36:42"/>
    <d v="1899-12-30T01:02:54"/>
    <n v="130"/>
    <x v="9"/>
    <x v="2"/>
    <x v="83"/>
    <x v="6"/>
    <n v="2.9805555555576575"/>
  </r>
  <r>
    <n v="1341"/>
    <d v="2010-05-11T12:03:00"/>
    <d v="2010-05-11T12:03:00"/>
    <x v="2"/>
    <n v="2.85"/>
    <n v="0"/>
    <n v="33"/>
    <n v="30"/>
    <d v="1899-12-30T00:33:30"/>
    <d v="1899-12-30T00:11:45"/>
    <s v="unknown"/>
    <s v="Columbus Route"/>
    <n v="5.104477611940303"/>
    <n v="0"/>
    <m/>
    <m/>
    <d v="1899-12-30T05:07:58"/>
    <d v="1899-12-30T02:33:59"/>
    <m/>
    <n v="0"/>
    <n v="0"/>
    <d v="1899-12-30T05:07:58"/>
    <d v="1899-12-30T06:00:22"/>
    <d v="1899-12-30T02:33:59"/>
    <d v="1899-12-30T03:00:11"/>
    <n v="2607"/>
    <x v="9"/>
    <x v="2"/>
    <x v="83"/>
    <x v="6"/>
    <n v="0"/>
  </r>
  <r>
    <n v="1342"/>
    <d v="2010-05-17T12:05:00"/>
    <d v="2010-05-17T12:05:00"/>
    <x v="2"/>
    <n v="2.75"/>
    <n v="0"/>
    <n v="34"/>
    <n v="52"/>
    <d v="1899-12-30T00:34:52"/>
    <d v="1899-12-30T00:12:41"/>
    <s v="unknown"/>
    <s v="Import from Runkeeper"/>
    <n v="4.7323135755258159"/>
    <n v="0"/>
    <m/>
    <m/>
    <d v="1899-12-30T05:32:11"/>
    <d v="1899-12-30T02:46:06"/>
    <m/>
    <n v="0"/>
    <n v="0"/>
    <d v="1899-12-30T05:32:11"/>
    <d v="1899-12-30T06:24:35"/>
    <d v="1899-12-30T02:46:06"/>
    <d v="1899-12-30T03:12:18"/>
    <n v="2830"/>
    <x v="9"/>
    <x v="2"/>
    <x v="83"/>
    <x v="7"/>
    <n v="5.0013888888861402"/>
  </r>
  <r>
    <n v="1343"/>
    <d v="2010-05-19T12:29:00"/>
    <d v="2010-05-19T12:29:00"/>
    <x v="2"/>
    <n v="4.66"/>
    <n v="0"/>
    <n v="48"/>
    <n v="28"/>
    <d v="1899-12-30T00:48:28"/>
    <d v="1899-12-30T00:10:24"/>
    <s v="unknown"/>
    <s v="Import from Runkeeper"/>
    <n v="5.7689133425034438"/>
    <n v="0"/>
    <m/>
    <m/>
    <d v="1899-12-30T04:32:30"/>
    <d v="1899-12-30T02:16:15"/>
    <m/>
    <n v="0"/>
    <n v="0"/>
    <d v="1899-12-30T04:32:30"/>
    <d v="1899-12-30T05:24:54"/>
    <d v="1899-12-30T02:16:15"/>
    <d v="1899-12-30T02:42:27"/>
    <n v="1873"/>
    <x v="9"/>
    <x v="2"/>
    <x v="83"/>
    <x v="7"/>
    <n v="1.0166666666700621"/>
  </r>
  <r>
    <n v="1344"/>
    <d v="2010-05-26T12:09:00"/>
    <d v="2010-05-26T12:09:00"/>
    <x v="2"/>
    <n v="2.98"/>
    <n v="0"/>
    <n v="32"/>
    <n v="58"/>
    <d v="1899-12-30T00:32:58"/>
    <d v="1899-12-30T00:11:04"/>
    <s v="unknown"/>
    <s v="Import from Runkeeper"/>
    <n v="5.4236602628918131"/>
    <n v="0"/>
    <m/>
    <m/>
    <d v="1899-12-30T04:49:50"/>
    <d v="1899-12-30T02:24:55"/>
    <m/>
    <n v="0"/>
    <n v="0"/>
    <d v="1899-12-30T04:49:50"/>
    <d v="1899-12-30T05:42:14"/>
    <d v="1899-12-30T02:24:55"/>
    <d v="1899-12-30T02:51:07"/>
    <n v="2285"/>
    <x v="9"/>
    <x v="2"/>
    <x v="83"/>
    <x v="8"/>
    <n v="5.9861111111094942"/>
  </r>
  <r>
    <n v="1345"/>
    <d v="2010-05-31T13:00:00"/>
    <d v="2010-05-31T13:00:00"/>
    <x v="1"/>
    <n v="5.51"/>
    <n v="0"/>
    <n v="19"/>
    <n v="3"/>
    <d v="1899-12-30T00:19:03"/>
    <d v="1899-12-30T00:03:27"/>
    <s v="unknown"/>
    <s v="Import from Runkeeper"/>
    <n v="17.354330708661429"/>
    <n v="0"/>
    <m/>
    <m/>
    <d v="1899-12-30T06:27:13"/>
    <d v="1899-12-30T03:13:37"/>
    <m/>
    <n v="0"/>
    <n v="0"/>
    <d v="1899-12-30T01:30:35"/>
    <d v="1899-12-30T02:22:59"/>
    <d v="1899-12-30T00:45:17"/>
    <d v="1899-12-30T01:11:29"/>
    <n v="280"/>
    <x v="9"/>
    <x v="2"/>
    <x v="83"/>
    <x v="9"/>
    <n v="4.0354166666656965"/>
  </r>
  <r>
    <n v="1346"/>
    <d v="2010-06-02T11:31:00"/>
    <d v="2010-06-02T11:31:00"/>
    <x v="2"/>
    <n v="2.87"/>
    <n v="0"/>
    <n v="29"/>
    <n v="4"/>
    <d v="1899-12-30T00:29:04"/>
    <d v="1899-12-30T00:10:08"/>
    <s v="unknown"/>
    <s v="Import from Runkeeper"/>
    <n v="5.92431192660551"/>
    <n v="0"/>
    <m/>
    <m/>
    <d v="1899-12-30T04:25:21"/>
    <d v="1899-12-30T02:12:40"/>
    <m/>
    <n v="0"/>
    <n v="0"/>
    <d v="1899-12-30T04:25:21"/>
    <d v="1899-12-30T05:17:45"/>
    <d v="1899-12-30T02:12:40"/>
    <d v="1899-12-30T02:38:52"/>
    <n v="1637"/>
    <x v="9"/>
    <x v="3"/>
    <x v="84"/>
    <x v="9"/>
    <n v="0.93819444444670808"/>
  </r>
  <r>
    <n v="1347"/>
    <d v="2010-06-06T00:00:00"/>
    <d v="2010-06-06T00:00:00"/>
    <x v="1"/>
    <n v="56"/>
    <n v="3"/>
    <n v="34"/>
    <n v="4"/>
    <d v="1899-12-30T03:34:04"/>
    <d v="1899-12-30T00:03:49"/>
    <s v="B"/>
    <s v="Rev3 Half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x v="84"/>
    <x v="10"/>
    <n v="2.5201388888890506"/>
  </r>
  <r>
    <n v="1348"/>
    <d v="2010-06-06T07:30:00"/>
    <d v="2010-06-06T07:30:00"/>
    <x v="1"/>
    <n v="56"/>
    <n v="3"/>
    <n v="34"/>
    <n v="4"/>
    <d v="1899-12-30T03:34:04"/>
    <d v="1899-12-30T00:03:49"/>
    <s v="unknown"/>
    <s v="Import from Runkeeper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x v="84"/>
    <x v="10"/>
    <n v="0"/>
  </r>
  <r>
    <n v="1349"/>
    <d v="2010-06-08T12:04:00"/>
    <d v="2010-06-08T12:04:00"/>
    <x v="2"/>
    <n v="2.76"/>
    <n v="0"/>
    <n v="33"/>
    <n v="53"/>
    <d v="1899-12-30T00:33:53"/>
    <d v="1899-12-30T00:12:17"/>
    <s v="unknown"/>
    <s v="Import from Runkeeper"/>
    <n v="4.8873585833743274"/>
    <n v="0"/>
    <m/>
    <m/>
    <d v="1899-12-30T05:21:39"/>
    <d v="1899-12-30T02:40:49"/>
    <m/>
    <n v="0"/>
    <n v="0"/>
    <d v="1899-12-30T05:21:39"/>
    <d v="1899-12-30T06:14:03"/>
    <d v="1899-12-30T02:40:49"/>
    <d v="1899-12-30T03:07:01"/>
    <n v="2760"/>
    <x v="9"/>
    <x v="3"/>
    <x v="84"/>
    <x v="10"/>
    <n v="1.1902777777795563"/>
  </r>
  <r>
    <n v="1350"/>
    <d v="2010-06-11T12:34:00"/>
    <d v="2010-06-11T12:34:00"/>
    <x v="2"/>
    <n v="3.01"/>
    <n v="0"/>
    <n v="31"/>
    <n v="3"/>
    <d v="1899-12-30T00:31:03"/>
    <d v="1899-12-30T00:10:19"/>
    <s v="unknown"/>
    <s v="Fenn's Pond"/>
    <n v="5.8164251207729514"/>
    <n v="0"/>
    <m/>
    <m/>
    <d v="1899-12-30T04:30:16"/>
    <d v="1899-12-30T02:15:08"/>
    <m/>
    <n v="0"/>
    <n v="0"/>
    <d v="1899-12-30T04:30:16"/>
    <d v="1899-12-30T05:22:40"/>
    <d v="1899-12-30T02:15:08"/>
    <d v="1899-12-30T02:41:20"/>
    <n v="1796"/>
    <x v="9"/>
    <x v="3"/>
    <x v="84"/>
    <x v="10"/>
    <n v="2.0208333333284827"/>
  </r>
  <r>
    <n v="1351"/>
    <d v="2010-06-15T12:00:00"/>
    <d v="2010-06-15T12:00:00"/>
    <x v="2"/>
    <n v="3.45"/>
    <n v="0"/>
    <n v="32"/>
    <n v="20"/>
    <d v="1899-12-30T00:32:20"/>
    <d v="1899-12-30T00:09:22"/>
    <s v="unknown"/>
    <s v="Import from Runkeeper"/>
    <n v="6.402061855670107"/>
    <n v="0"/>
    <m/>
    <m/>
    <d v="1899-12-30T04:05:33"/>
    <d v="1899-12-30T02:02:46"/>
    <m/>
    <n v="0"/>
    <n v="0"/>
    <d v="1899-12-30T04:05:33"/>
    <d v="1899-12-30T04:57:57"/>
    <d v="1899-12-30T02:02:46"/>
    <d v="1899-12-30T02:28:58"/>
    <n v="1050"/>
    <x v="9"/>
    <x v="3"/>
    <x v="84"/>
    <x v="11"/>
    <n v="2.976388888891961"/>
  </r>
  <r>
    <n v="1352"/>
    <d v="2010-06-17T12:19:00"/>
    <d v="2010-06-17T12:19:00"/>
    <x v="2"/>
    <n v="2.16"/>
    <n v="0"/>
    <n v="26"/>
    <n v="48"/>
    <d v="1899-12-30T00:26:48"/>
    <d v="1899-12-30T00:12:24"/>
    <s v="unknown"/>
    <s v="Import from Runkeeper"/>
    <n v="4.8358208955223922"/>
    <n v="0"/>
    <m/>
    <m/>
    <d v="1899-12-30T05:25:04"/>
    <d v="1899-12-30T02:42:32"/>
    <m/>
    <n v="0"/>
    <n v="0"/>
    <d v="1899-12-30T05:25:04"/>
    <d v="1899-12-30T06:17:28"/>
    <d v="1899-12-30T02:42:32"/>
    <d v="1899-12-30T03:08:44"/>
    <n v="2784"/>
    <x v="9"/>
    <x v="3"/>
    <x v="84"/>
    <x v="11"/>
    <n v="1.0131944444437977"/>
  </r>
  <r>
    <n v="1353"/>
    <d v="2010-06-19T07:40:00"/>
    <d v="2010-06-19T07:40:00"/>
    <x v="1"/>
    <n v="25"/>
    <n v="1"/>
    <n v="30"/>
    <n v="22"/>
    <d v="1899-12-30T01:30:22"/>
    <d v="1899-12-30T00:03:37"/>
    <s v="unknown"/>
    <s v="Griskus Olympic"/>
    <n v="16.599040944301009"/>
    <n v="0"/>
    <m/>
    <m/>
    <d v="1899-12-30T06:44:51"/>
    <d v="1899-12-30T03:22:25"/>
    <m/>
    <n v="0"/>
    <n v="0"/>
    <d v="1899-12-30T01:34:42"/>
    <d v="1899-12-30T02:27:06"/>
    <d v="1899-12-30T00:47:21"/>
    <d v="1899-12-30T01:13:33"/>
    <n v="336"/>
    <x v="9"/>
    <x v="3"/>
    <x v="84"/>
    <x v="11"/>
    <n v="0.80625000000145519"/>
  </r>
  <r>
    <n v="1354"/>
    <d v="2010-06-19T13:26:00"/>
    <d v="2010-06-19T13:26:00"/>
    <x v="0"/>
    <n v="1"/>
    <n v="0"/>
    <n v="36"/>
    <n v="38"/>
    <d v="1899-12-30T00:36:38"/>
    <d v="1899-12-30T00:36:38"/>
    <s v="unknown"/>
    <s v="Griskus Olympic"/>
    <n v="1.6378525932666073"/>
    <n v="0"/>
    <m/>
    <m/>
    <d v="1899-12-30T01:27:55"/>
    <d v="1899-12-30T00:43:58"/>
    <m/>
    <n v="0"/>
    <n v="0"/>
    <d v="1899-12-30T15:59:48"/>
    <d v="1899-12-30T16:52:12"/>
    <d v="1899-12-30T07:59:54"/>
    <d v="1899-12-30T08:26:06"/>
    <n v="3331"/>
    <x v="9"/>
    <x v="3"/>
    <x v="84"/>
    <x v="11"/>
    <n v="1.046527777776646"/>
  </r>
  <r>
    <n v="1355"/>
    <d v="2010-06-19T13:26:00"/>
    <d v="2010-06-19T13:26:00"/>
    <x v="2"/>
    <n v="6.2"/>
    <n v="1"/>
    <n v="12"/>
    <n v="33"/>
    <d v="1899-12-30T01:12:33"/>
    <d v="1899-12-30T00:11:42"/>
    <s v="unknown"/>
    <s v="Griskus Olympic"/>
    <n v="5.1274982770503144"/>
    <n v="0"/>
    <m/>
    <m/>
    <d v="1899-12-30T05:06:35"/>
    <d v="1899-12-30T02:33:17"/>
    <m/>
    <n v="0"/>
    <n v="0"/>
    <d v="1899-12-30T05:06:35"/>
    <d v="1899-12-30T05:58:59"/>
    <d v="1899-12-30T02:33:17"/>
    <d v="1899-12-30T02:59:29"/>
    <n v="2583"/>
    <x v="9"/>
    <x v="3"/>
    <x v="84"/>
    <x v="11"/>
    <n v="1.046527777776646"/>
  </r>
  <r>
    <n v="1356"/>
    <d v="2010-06-19T13:26:00"/>
    <d v="2010-06-19T13:26:00"/>
    <x v="3"/>
    <n v="1"/>
    <n v="0"/>
    <n v="1"/>
    <n v="57"/>
    <d v="1899-12-30T00:01:57"/>
    <d v="1899-12-30T00:01:57"/>
    <s v="unknown"/>
    <s v="Griskus Olympic"/>
    <n v="30.769230769230791"/>
    <n v="0"/>
    <m/>
    <m/>
    <d v="1899-12-30T00:00:00"/>
    <d v="1899-12-30T00:00:00"/>
    <m/>
    <n v="0"/>
    <n v="0"/>
    <d v="1899-12-30T00:51:05"/>
    <d v="1899-12-30T01:43:29"/>
    <d v="1899-12-30T00:25:33"/>
    <d v="1899-12-30T00:51:45"/>
    <n v="12"/>
    <x v="9"/>
    <x v="3"/>
    <x v="84"/>
    <x v="11"/>
    <n v="1.046527777776646"/>
  </r>
  <r>
    <n v="1357"/>
    <d v="2010-06-19T13:26:00"/>
    <d v="2010-06-19T13:26:00"/>
    <x v="4"/>
    <n v="1"/>
    <n v="0"/>
    <n v="1"/>
    <n v="32"/>
    <d v="1899-12-30T00:01:32"/>
    <d v="1899-12-30T00:01:32"/>
    <s v="unknown"/>
    <s v="Griskus Olympic"/>
    <n v="39.130434782608731"/>
    <n v="0"/>
    <m/>
    <m/>
    <d v="1899-12-30T00:00:00"/>
    <d v="1899-12-30T00:00:00"/>
    <m/>
    <n v="0"/>
    <n v="0"/>
    <d v="1899-12-30T00:40:10"/>
    <d v="1899-12-30T01:32:34"/>
    <d v="1899-12-30T00:20:05"/>
    <d v="1899-12-30T00:46:17"/>
    <n v="5"/>
    <x v="9"/>
    <x v="3"/>
    <x v="84"/>
    <x v="11"/>
    <n v="0"/>
  </r>
  <r>
    <n v="1358"/>
    <d v="2010-06-22T12:01:00"/>
    <d v="2010-06-22T12:01:00"/>
    <x v="2"/>
    <n v="1.75"/>
    <n v="0"/>
    <n v="16"/>
    <n v="48"/>
    <d v="1899-12-30T00:16:48"/>
    <d v="1899-12-30T00:09:36"/>
    <s v="unknown"/>
    <s v="Import from Runkeeper"/>
    <n v="6.2500000000000044"/>
    <n v="0"/>
    <m/>
    <m/>
    <d v="1899-12-30T04:11:31"/>
    <d v="1899-12-30T02:05:46"/>
    <m/>
    <n v="0"/>
    <n v="0"/>
    <d v="1899-12-30T04:11:31"/>
    <d v="1899-12-30T05:03:55"/>
    <d v="1899-12-30T02:05:46"/>
    <d v="1899-12-30T02:31:58"/>
    <n v="1190"/>
    <x v="9"/>
    <x v="3"/>
    <x v="84"/>
    <x v="39"/>
    <n v="1.9409722222262644"/>
  </r>
  <r>
    <n v="1359"/>
    <d v="2010-06-27T13:17:00"/>
    <d v="2010-06-27T13:17:00"/>
    <x v="2"/>
    <n v="1.66"/>
    <n v="0"/>
    <n v="26"/>
    <n v="26"/>
    <d v="1899-12-30T00:26:26"/>
    <d v="1899-12-30T00:15:55"/>
    <s v="unknown"/>
    <s v="53 to 389"/>
    <n v="3.7679697351828532"/>
    <n v="0"/>
    <m/>
    <m/>
    <d v="1899-12-30T06:57:12"/>
    <d v="1899-12-30T03:28:36"/>
    <m/>
    <n v="0"/>
    <n v="0"/>
    <d v="1899-12-30T06:57:12"/>
    <d v="1899-12-30T07:49:36"/>
    <d v="1899-12-30T03:28:36"/>
    <d v="1899-12-30T03:54:48"/>
    <n v="3070"/>
    <x v="9"/>
    <x v="3"/>
    <x v="84"/>
    <x v="40"/>
    <n v="4.0527777777751908"/>
  </r>
  <r>
    <n v="1360"/>
    <d v="2010-06-29T12:07:00"/>
    <d v="2010-06-29T12:07:00"/>
    <x v="1"/>
    <n v="9.8800000000000008"/>
    <n v="0"/>
    <n v="37"/>
    <n v="4"/>
    <d v="1899-12-30T00:37:04"/>
    <d v="1899-12-30T00:03:45"/>
    <s v="unknown"/>
    <s v="Griskus Sprint Bike Course"/>
    <n v="15.992805755395695"/>
    <n v="0"/>
    <m/>
    <m/>
    <d v="1899-12-30T07:00:11"/>
    <d v="1899-12-30T03:30:06"/>
    <m/>
    <n v="0"/>
    <n v="0"/>
    <d v="1899-12-30T01:38:18"/>
    <d v="1899-12-30T02:30:42"/>
    <d v="1899-12-30T00:49:09"/>
    <d v="1899-12-30T01:15:21"/>
    <n v="393"/>
    <x v="9"/>
    <x v="3"/>
    <x v="84"/>
    <x v="40"/>
    <n v="0.95138888889050577"/>
  </r>
  <r>
    <n v="1361"/>
    <d v="2010-07-01T12:04:00"/>
    <d v="2010-07-01T12:04:00"/>
    <x v="2"/>
    <n v="3"/>
    <n v="0"/>
    <n v="33"/>
    <n v="7"/>
    <d v="1899-12-30T00:33:07"/>
    <d v="1899-12-30T00:11:02"/>
    <s v="unknown"/>
    <s v="Columbus Route"/>
    <n v="5.4353296426774067"/>
    <n v="0"/>
    <m/>
    <m/>
    <d v="1899-12-30T04:49:13"/>
    <d v="1899-12-30T02:24:37"/>
    <m/>
    <n v="0"/>
    <n v="0"/>
    <d v="1899-12-30T04:49:13"/>
    <d v="1899-12-30T05:41:37"/>
    <d v="1899-12-30T02:24:37"/>
    <d v="1899-12-30T02:50:49"/>
    <n v="2274"/>
    <x v="9"/>
    <x v="0"/>
    <x v="85"/>
    <x v="40"/>
    <n v="0.99791666666715173"/>
  </r>
  <r>
    <n v="1362"/>
    <d v="2010-07-07T00:00:00"/>
    <d v="2010-07-07T00:00:00"/>
    <x v="3"/>
    <n v="1"/>
    <n v="0"/>
    <n v="3"/>
    <n v="14"/>
    <d v="1899-12-30T00:03:14"/>
    <d v="1899-12-30T00:03:14"/>
    <s v="unk"/>
    <s v="Griskus Sprint"/>
    <n v="18.556701030927851"/>
    <n v="0"/>
    <m/>
    <m/>
    <d v="1899-12-30T00:00:00"/>
    <d v="1899-12-30T00:00:00"/>
    <m/>
    <n v="0"/>
    <n v="0"/>
    <d v="1899-12-30T01:24:43"/>
    <d v="1899-12-30T02:17:07"/>
    <d v="1899-12-30T00:42:21"/>
    <d v="1899-12-30T01:08:33"/>
    <n v="236"/>
    <x v="9"/>
    <x v="0"/>
    <x v="85"/>
    <x v="0"/>
    <n v="4.4972222222204437"/>
  </r>
  <r>
    <n v="1363"/>
    <d v="2010-07-07T00:00:00"/>
    <d v="2010-07-07T00:00:00"/>
    <x v="0"/>
    <n v="0.5"/>
    <n v="0"/>
    <n v="20"/>
    <n v="39"/>
    <d v="1899-12-30T00:20:39"/>
    <d v="1899-12-30T00:41:18"/>
    <s v="unk"/>
    <s v="Griskus Sprint"/>
    <n v="1.4527845036319624"/>
    <n v="0"/>
    <m/>
    <m/>
    <d v="1899-12-30T01:39:07"/>
    <d v="1899-12-30T00:49:34"/>
    <m/>
    <n v="0"/>
    <n v="0"/>
    <d v="1899-12-30T18:02:04"/>
    <d v="1899-12-30T18:54:28"/>
    <d v="1899-12-30T09:01:02"/>
    <d v="1899-12-30T09:27:14"/>
    <n v="3464"/>
    <x v="9"/>
    <x v="0"/>
    <x v="85"/>
    <x v="0"/>
    <n v="0"/>
  </r>
  <r>
    <n v="1364"/>
    <d v="2010-07-07T00:00:00"/>
    <d v="2010-07-07T00:00:00"/>
    <x v="1"/>
    <n v="10.5"/>
    <n v="0"/>
    <n v="37"/>
    <n v="54"/>
    <d v="1899-12-30T00:37:54"/>
    <d v="1899-12-30T00:03:37"/>
    <s v="unk"/>
    <s v="Griskus Sprint"/>
    <n v="16.622691292876002"/>
    <n v="0"/>
    <m/>
    <m/>
    <d v="1899-12-30T06:44:16"/>
    <d v="1899-12-30T03:22:08"/>
    <m/>
    <n v="0"/>
    <n v="0"/>
    <d v="1899-12-30T01:34:34"/>
    <d v="1899-12-30T02:26:58"/>
    <d v="1899-12-30T00:47:17"/>
    <d v="1899-12-30T01:13:29"/>
    <n v="331"/>
    <x v="9"/>
    <x v="0"/>
    <x v="85"/>
    <x v="0"/>
    <n v="0"/>
  </r>
  <r>
    <n v="1365"/>
    <d v="2010-07-07T00:00:00"/>
    <d v="2010-07-07T00:00:00"/>
    <x v="2"/>
    <n v="3.1"/>
    <n v="0"/>
    <n v="39"/>
    <n v="40"/>
    <d v="1899-12-30T00:39:40"/>
    <d v="1899-12-30T00:12:48"/>
    <s v="unk"/>
    <s v="Griskus Sprint"/>
    <n v="4.6890756302521055"/>
    <n v="0"/>
    <m/>
    <m/>
    <d v="1899-12-30T05:35:15"/>
    <d v="1899-12-30T02:47:37"/>
    <m/>
    <n v="0"/>
    <n v="0"/>
    <d v="1899-12-30T05:35:15"/>
    <d v="1899-12-30T06:27:39"/>
    <d v="1899-12-30T02:47:37"/>
    <d v="1899-12-30T03:13:49"/>
    <n v="2846"/>
    <x v="9"/>
    <x v="0"/>
    <x v="85"/>
    <x v="0"/>
    <n v="0"/>
  </r>
  <r>
    <n v="1366"/>
    <d v="2010-07-12T08:47:00"/>
    <d v="2010-07-12T08:47:00"/>
    <x v="2"/>
    <n v="3.09"/>
    <n v="0"/>
    <n v="42"/>
    <n v="54"/>
    <d v="1899-12-30T00:42:54"/>
    <d v="1899-12-30T00:13:53"/>
    <s v="unknown"/>
    <s v="Import from Runkeeper"/>
    <n v="4.3216783216783252"/>
    <n v="0"/>
    <m/>
    <m/>
    <d v="1899-12-30T06:03:45"/>
    <d v="1899-12-30T03:01:52"/>
    <m/>
    <n v="0"/>
    <n v="0"/>
    <d v="1899-12-30T06:03:45"/>
    <d v="1899-12-30T06:56:09"/>
    <d v="1899-12-30T03:01:52"/>
    <d v="1899-12-30T03:28:04"/>
    <n v="2942"/>
    <x v="9"/>
    <x v="0"/>
    <x v="85"/>
    <x v="12"/>
    <n v="4.3659722222218988"/>
  </r>
  <r>
    <n v="1367"/>
    <d v="2010-07-16T08:19:00"/>
    <d v="2010-07-16T08:19:00"/>
    <x v="2"/>
    <n v="2.09"/>
    <n v="0"/>
    <n v="25"/>
    <n v="19"/>
    <d v="1899-12-30T00:25:19"/>
    <d v="1899-12-30T00:12:07"/>
    <s v="unknown"/>
    <s v="Import from Runkeeper"/>
    <n v="4.9532587228439793"/>
    <n v="0"/>
    <m/>
    <m/>
    <d v="1899-12-30T05:17:22"/>
    <d v="1899-12-30T02:38:41"/>
    <m/>
    <n v="0"/>
    <n v="0"/>
    <d v="1899-12-30T05:17:22"/>
    <d v="1899-12-30T06:09:46"/>
    <d v="1899-12-30T02:38:41"/>
    <d v="1899-12-30T03:04:53"/>
    <n v="2725"/>
    <x v="9"/>
    <x v="0"/>
    <x v="85"/>
    <x v="12"/>
    <n v="2.9805555555576575"/>
  </r>
  <r>
    <n v="1368"/>
    <d v="2010-07-25T08:37:00"/>
    <d v="2010-07-25T08:37:00"/>
    <x v="2"/>
    <n v="3.01"/>
    <n v="0"/>
    <n v="38"/>
    <n v="23"/>
    <d v="1899-12-30T00:38:23"/>
    <d v="1899-12-30T00:12:45"/>
    <s v="unknown"/>
    <s v="Fenn's Pond"/>
    <n v="4.705167173252284"/>
    <n v="0"/>
    <m/>
    <m/>
    <d v="1899-12-30T05:34:06"/>
    <d v="1899-12-30T02:47:03"/>
    <m/>
    <n v="0"/>
    <n v="0"/>
    <d v="1899-12-30T05:34:06"/>
    <d v="1899-12-30T06:26:30"/>
    <d v="1899-12-30T02:47:03"/>
    <d v="1899-12-30T03:13:15"/>
    <n v="2840"/>
    <x v="9"/>
    <x v="0"/>
    <x v="85"/>
    <x v="14"/>
    <n v="8.0124999999970896"/>
  </r>
  <r>
    <n v="1369"/>
    <d v="2010-07-27T17:38:00"/>
    <d v="2010-07-27T17:38:00"/>
    <x v="2"/>
    <n v="1.91"/>
    <n v="0"/>
    <n v="19"/>
    <n v="37"/>
    <d v="1899-12-30T00:19:37"/>
    <d v="1899-12-30T00:10:16"/>
    <s v="unknown"/>
    <s v="Import from Runkeeper"/>
    <n v="5.8419711129991549"/>
    <n v="0"/>
    <m/>
    <m/>
    <d v="1899-12-30T04:29:05"/>
    <d v="1899-12-30T02:14:33"/>
    <m/>
    <n v="0"/>
    <n v="0"/>
    <d v="1899-12-30T04:29:05"/>
    <d v="1899-12-30T05:21:29"/>
    <d v="1899-12-30T02:14:33"/>
    <d v="1899-12-30T02:40:45"/>
    <n v="1760"/>
    <x v="9"/>
    <x v="0"/>
    <x v="85"/>
    <x v="14"/>
    <n v="1.3756944444467081"/>
  </r>
  <r>
    <n v="1370"/>
    <d v="2010-07-30T17:44:00"/>
    <d v="2010-07-30T17:44:00"/>
    <x v="2"/>
    <n v="2.2799999999999998"/>
    <n v="0"/>
    <n v="23"/>
    <n v="26"/>
    <d v="1899-12-30T00:23:26"/>
    <d v="1899-12-30T00:10:17"/>
    <s v="unknown"/>
    <s v="Import from Runkeeper"/>
    <n v="5.8378378378378422"/>
    <n v="0"/>
    <m/>
    <m/>
    <d v="1899-12-30T04:29:17"/>
    <d v="1899-12-30T02:14:38"/>
    <m/>
    <n v="0"/>
    <n v="0"/>
    <d v="1899-12-30T04:29:17"/>
    <d v="1899-12-30T05:21:41"/>
    <d v="1899-12-30T02:14:38"/>
    <d v="1899-12-30T02:40:50"/>
    <n v="1766"/>
    <x v="9"/>
    <x v="0"/>
    <x v="85"/>
    <x v="14"/>
    <n v="2.0041666666656965"/>
  </r>
  <r>
    <n v="1371"/>
    <d v="2010-08-03T17:41:00"/>
    <d v="2010-08-03T17:41:00"/>
    <x v="2"/>
    <n v="2.5299999999999998"/>
    <n v="0"/>
    <n v="29"/>
    <n v="45"/>
    <d v="1899-12-30T00:29:45"/>
    <d v="1899-12-30T00:11:46"/>
    <s v="unknown"/>
    <s v="Import from Runkeeper"/>
    <n v="5.1025210084033654"/>
    <n v="0"/>
    <m/>
    <m/>
    <d v="1899-12-30T05:08:05"/>
    <d v="1899-12-30T02:34:02"/>
    <m/>
    <n v="0"/>
    <n v="0"/>
    <d v="1899-12-30T05:08:05"/>
    <d v="1899-12-30T06:00:29"/>
    <d v="1899-12-30T02:34:02"/>
    <d v="1899-12-30T03:00:15"/>
    <n v="2610"/>
    <x v="9"/>
    <x v="4"/>
    <x v="86"/>
    <x v="15"/>
    <n v="2.9979166666671517"/>
  </r>
  <r>
    <n v="1372"/>
    <d v="2010-08-07T09:27:00"/>
    <d v="2010-08-07T09:27:00"/>
    <x v="2"/>
    <n v="3.01"/>
    <n v="0"/>
    <n v="33"/>
    <n v="21"/>
    <d v="1899-12-30T00:33:21"/>
    <d v="1899-12-30T00:11:05"/>
    <s v="unknown"/>
    <s v="Fenn's Pond"/>
    <n v="5.4152923538230917"/>
    <n v="0"/>
    <m/>
    <m/>
    <d v="1899-12-30T04:50:17"/>
    <d v="1899-12-30T02:25:09"/>
    <m/>
    <n v="0"/>
    <n v="0"/>
    <d v="1899-12-30T04:50:17"/>
    <d v="1899-12-30T05:42:41"/>
    <d v="1899-12-30T02:25:09"/>
    <d v="1899-12-30T02:51:21"/>
    <n v="2299"/>
    <x v="9"/>
    <x v="4"/>
    <x v="86"/>
    <x v="15"/>
    <n v="2.6569444444467081"/>
  </r>
  <r>
    <n v="1373"/>
    <d v="2010-08-10T17:46:00"/>
    <d v="2010-08-10T17:46:00"/>
    <x v="2"/>
    <n v="2.57"/>
    <n v="0"/>
    <n v="30"/>
    <n v="29"/>
    <d v="1899-12-30T00:30:29"/>
    <d v="1899-12-30T00:11:52"/>
    <s v="unknown"/>
    <s v="Import from Runkeeper"/>
    <n v="5.0585019136140001"/>
    <n v="0"/>
    <m/>
    <m/>
    <d v="1899-12-30T05:10:46"/>
    <d v="1899-12-30T02:35:23"/>
    <m/>
    <n v="0"/>
    <n v="0"/>
    <d v="1899-12-30T05:10:46"/>
    <d v="1899-12-30T06:03:10"/>
    <d v="1899-12-30T02:35:23"/>
    <d v="1899-12-30T03:01:35"/>
    <n v="2640"/>
    <x v="9"/>
    <x v="4"/>
    <x v="86"/>
    <x v="16"/>
    <n v="2.3465277777722804"/>
  </r>
  <r>
    <n v="1374"/>
    <d v="2010-08-15T09:01:00"/>
    <d v="2010-08-15T09:01:00"/>
    <x v="2"/>
    <n v="4"/>
    <n v="0"/>
    <n v="46"/>
    <n v="45"/>
    <d v="1899-12-30T00:46:45"/>
    <d v="1899-12-30T00:11:41"/>
    <s v="unknown"/>
    <s v="Import from Runkeeper"/>
    <n v="5.1336898395721962"/>
    <n v="0"/>
    <m/>
    <m/>
    <d v="1899-12-30T05:06:13"/>
    <d v="1899-12-30T02:33:06"/>
    <m/>
    <n v="0"/>
    <n v="0"/>
    <d v="1899-12-30T05:06:13"/>
    <d v="1899-12-30T05:58:37"/>
    <d v="1899-12-30T02:33:06"/>
    <d v="1899-12-30T02:59:18"/>
    <n v="2573"/>
    <x v="9"/>
    <x v="4"/>
    <x v="86"/>
    <x v="17"/>
    <n v="3.6354166666715173"/>
  </r>
  <r>
    <n v="1375"/>
    <d v="2010-08-18T17:45:00"/>
    <d v="2010-08-18T17:45:00"/>
    <x v="2"/>
    <n v="2.56"/>
    <n v="0"/>
    <n v="28"/>
    <n v="38"/>
    <d v="1899-12-30T00:28:38"/>
    <d v="1899-12-30T00:11:11"/>
    <s v="unknown"/>
    <s v="Import from Runkeeper"/>
    <n v="5.3643771827706681"/>
    <n v="0"/>
    <m/>
    <m/>
    <d v="1899-12-30T04:53:03"/>
    <d v="1899-12-30T02:26:31"/>
    <m/>
    <n v="0"/>
    <n v="0"/>
    <d v="1899-12-30T04:53:03"/>
    <d v="1899-12-30T05:45:27"/>
    <d v="1899-12-30T02:26:31"/>
    <d v="1899-12-30T02:52:43"/>
    <n v="2361"/>
    <x v="9"/>
    <x v="4"/>
    <x v="86"/>
    <x v="17"/>
    <n v="2.3638888888890506"/>
  </r>
  <r>
    <n v="1376"/>
    <d v="2010-08-27T17:50:00"/>
    <d v="2010-08-27T17:50:00"/>
    <x v="2"/>
    <n v="3.01"/>
    <n v="0"/>
    <n v="32"/>
    <n v="45"/>
    <d v="1899-12-30T00:32:45"/>
    <d v="1899-12-30T00:10:53"/>
    <s v="unknown"/>
    <s v="Fenn's Pond"/>
    <n v="5.5145038167938969"/>
    <n v="0"/>
    <m/>
    <m/>
    <d v="1899-12-30T04:45:04"/>
    <d v="1899-12-30T02:22:32"/>
    <m/>
    <n v="0"/>
    <n v="0"/>
    <d v="1899-12-30T04:45:04"/>
    <d v="1899-12-30T05:37:28"/>
    <d v="1899-12-30T02:22:32"/>
    <d v="1899-12-30T02:48:44"/>
    <n v="2184"/>
    <x v="9"/>
    <x v="4"/>
    <x v="86"/>
    <x v="18"/>
    <n v="8.0034722222189885"/>
  </r>
  <r>
    <n v="1377"/>
    <d v="2010-09-05T10:07:00"/>
    <d v="2010-09-05T10:07:00"/>
    <x v="2"/>
    <n v="3.01"/>
    <n v="0"/>
    <n v="34"/>
    <n v="47"/>
    <d v="1899-12-30T00:34:47"/>
    <d v="1899-12-30T00:11:33"/>
    <s v="unknown"/>
    <s v="Fenn's Pond"/>
    <n v="5.1921418303785387"/>
    <n v="0"/>
    <m/>
    <m/>
    <d v="1899-12-30T05:02:46"/>
    <d v="1899-12-30T02:31:23"/>
    <m/>
    <n v="0"/>
    <n v="0"/>
    <d v="1899-12-30T05:02:46"/>
    <d v="1899-12-30T05:55:10"/>
    <d v="1899-12-30T02:31:23"/>
    <d v="1899-12-30T02:57:35"/>
    <n v="2535"/>
    <x v="9"/>
    <x v="5"/>
    <x v="87"/>
    <x v="20"/>
    <n v="7.6784722222218988"/>
  </r>
  <r>
    <n v="1378"/>
    <d v="2010-09-19T09:23:00"/>
    <d v="2010-09-19T09:23:00"/>
    <x v="2"/>
    <n v="3.01"/>
    <n v="0"/>
    <n v="36"/>
    <n v="29"/>
    <d v="1899-12-30T00:36:29"/>
    <d v="1899-12-30T00:12:07"/>
    <s v="unknown"/>
    <s v="Fenn's Pond"/>
    <n v="4.9502055733211554"/>
    <n v="0"/>
    <m/>
    <m/>
    <d v="1899-12-30T05:17:34"/>
    <d v="1899-12-30T02:38:47"/>
    <m/>
    <n v="0"/>
    <n v="0"/>
    <d v="1899-12-30T05:17:34"/>
    <d v="1899-12-30T06:09:58"/>
    <d v="1899-12-30T02:38:47"/>
    <d v="1899-12-30T03:04:59"/>
    <n v="2729"/>
    <x v="9"/>
    <x v="5"/>
    <x v="87"/>
    <x v="42"/>
    <n v="12.969444444446708"/>
  </r>
  <r>
    <n v="1379"/>
    <d v="2010-09-22T17:43:00"/>
    <d v="2010-09-22T17:43:00"/>
    <x v="2"/>
    <n v="1.67"/>
    <n v="0"/>
    <n v="18"/>
    <n v="32"/>
    <d v="1899-12-30T00:18:32"/>
    <d v="1899-12-30T00:11:06"/>
    <s v="unknown"/>
    <s v="53 to 389"/>
    <n v="5.4064748201438881"/>
    <n v="0"/>
    <m/>
    <m/>
    <d v="1899-12-30T04:50:46"/>
    <d v="1899-12-30T02:25:23"/>
    <m/>
    <n v="0"/>
    <n v="0"/>
    <d v="1899-12-30T04:50:46"/>
    <d v="1899-12-30T05:43:10"/>
    <d v="1899-12-30T02:25:23"/>
    <d v="1899-12-30T02:51:35"/>
    <n v="2308"/>
    <x v="9"/>
    <x v="5"/>
    <x v="87"/>
    <x v="42"/>
    <n v="2.3472222222189885"/>
  </r>
  <r>
    <n v="1380"/>
    <d v="2010-10-14T00:00:00"/>
    <d v="2010-10-14T00:00:00"/>
    <x v="2"/>
    <n v="1"/>
    <n v="0"/>
    <n v="9"/>
    <n v="47"/>
    <d v="1899-12-30T00:09:47"/>
    <d v="1899-12-30T00:09:47"/>
    <s v="unknown"/>
    <s v="Import from Nike+"/>
    <n v="6.1328790459965976"/>
    <n v="0"/>
    <m/>
    <m/>
    <d v="1899-12-30T04:16:19"/>
    <d v="1899-12-30T02:08:10"/>
    <m/>
    <n v="0"/>
    <n v="0"/>
    <d v="1899-12-30T04:16:19"/>
    <d v="1899-12-30T05:08:43"/>
    <d v="1899-12-30T02:08:10"/>
    <d v="1899-12-30T02:34:22"/>
    <n v="1334"/>
    <x v="9"/>
    <x v="6"/>
    <x v="88"/>
    <x v="22"/>
    <n v="20.261805555557657"/>
  </r>
  <r>
    <n v="1381"/>
    <d v="2010-10-16T09:59:00"/>
    <d v="2010-10-16T09:59:00"/>
    <x v="2"/>
    <n v="3.47"/>
    <n v="0"/>
    <n v="37"/>
    <n v="45"/>
    <d v="1899-12-30T00:37:45"/>
    <d v="1899-12-30T00:10:53"/>
    <s v="unknown"/>
    <s v="Import from Runkeeper"/>
    <n v="5.5152317880794746"/>
    <n v="0"/>
    <m/>
    <m/>
    <d v="1899-12-30T04:45:02"/>
    <d v="1899-12-30T02:22:31"/>
    <m/>
    <n v="0"/>
    <n v="0"/>
    <d v="1899-12-30T04:45:02"/>
    <d v="1899-12-30T05:37:26"/>
    <d v="1899-12-30T02:22:31"/>
    <d v="1899-12-30T02:48:43"/>
    <n v="2183"/>
    <x v="9"/>
    <x v="6"/>
    <x v="88"/>
    <x v="22"/>
    <n v="1.4159722222248092"/>
  </r>
  <r>
    <n v="1382"/>
    <d v="2010-10-18T00:00:00"/>
    <d v="2010-10-18T00:00:00"/>
    <x v="2"/>
    <n v="2"/>
    <n v="0"/>
    <n v="20"/>
    <n v="48"/>
    <d v="1899-12-30T00:20:48"/>
    <d v="1899-12-30T00:10:24"/>
    <s v="unknown"/>
    <s v="Import from Nike+"/>
    <n v="5.7692307692307736"/>
    <n v="0"/>
    <m/>
    <m/>
    <d v="1899-12-30T04:32:29"/>
    <d v="1899-12-30T02:16:14"/>
    <m/>
    <n v="0"/>
    <n v="0"/>
    <d v="1899-12-30T04:32:29"/>
    <d v="1899-12-30T05:24:53"/>
    <d v="1899-12-30T02:16:14"/>
    <d v="1899-12-30T02:42:26"/>
    <n v="1866"/>
    <x v="9"/>
    <x v="6"/>
    <x v="88"/>
    <x v="44"/>
    <n v="0.58402777777519077"/>
  </r>
  <r>
    <n v="1383"/>
    <d v="2010-10-22T00:00:00"/>
    <d v="2010-10-22T00:00:00"/>
    <x v="2"/>
    <n v="1"/>
    <n v="0"/>
    <n v="10"/>
    <n v="20"/>
    <d v="1899-12-30T00:10:20"/>
    <d v="1899-12-30T00:10:20"/>
    <s v="unknown"/>
    <s v="Import from Nike+"/>
    <n v="5.8064516129032304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3"/>
    <x v="9"/>
    <x v="6"/>
    <x v="88"/>
    <x v="44"/>
    <n v="3"/>
  </r>
  <r>
    <n v="1384"/>
    <d v="2010-10-24T09:22:00"/>
    <d v="2010-10-24T09:22:00"/>
    <x v="2"/>
    <n v="3.01"/>
    <n v="0"/>
    <n v="33"/>
    <n v="20"/>
    <d v="1899-12-30T00:33:20"/>
    <d v="1899-12-30T00:11:04"/>
    <s v="unknown"/>
    <s v="Fenn's Pond"/>
    <n v="5.4180000000000028"/>
    <n v="0"/>
    <m/>
    <m/>
    <d v="1899-12-30T04:50:09"/>
    <d v="1899-12-30T02:25:04"/>
    <m/>
    <n v="0"/>
    <n v="0"/>
    <d v="1899-12-30T04:50:09"/>
    <d v="1899-12-30T05:42:33"/>
    <d v="1899-12-30T02:25:04"/>
    <d v="1899-12-30T02:51:16"/>
    <n v="2297"/>
    <x v="9"/>
    <x v="6"/>
    <x v="88"/>
    <x v="45"/>
    <n v="1.390277777776646"/>
  </r>
  <r>
    <n v="1385"/>
    <d v="2010-10-29T00:00:00"/>
    <d v="2010-10-29T00:00:00"/>
    <x v="2"/>
    <n v="2.5"/>
    <n v="0"/>
    <n v="24"/>
    <n v="56"/>
    <d v="1899-12-30T00:24:56"/>
    <d v="1899-12-30T00:09:58"/>
    <s v="unknown"/>
    <s v="Import from Nike+"/>
    <n v="6.0160427807486681"/>
    <n v="0"/>
    <m/>
    <m/>
    <d v="1899-12-30T04:21:18"/>
    <d v="1899-12-30T02:10:39"/>
    <m/>
    <n v="0"/>
    <n v="0"/>
    <d v="1899-12-30T04:21:18"/>
    <d v="1899-12-30T05:13:42"/>
    <d v="1899-12-30T02:10:39"/>
    <d v="1899-12-30T02:36:51"/>
    <n v="1499"/>
    <x v="9"/>
    <x v="6"/>
    <x v="88"/>
    <x v="45"/>
    <n v="3.609722222223354"/>
  </r>
  <r>
    <n v="1386"/>
    <d v="2010-10-31T09:10:00"/>
    <d v="2010-10-31T09:10:00"/>
    <x v="2"/>
    <n v="3.01"/>
    <n v="0"/>
    <n v="35"/>
    <n v="56"/>
    <d v="1899-12-30T00:35:56"/>
    <d v="1899-12-30T00:11:56"/>
    <s v="unknown"/>
    <s v="Fenn's Pond"/>
    <n v="5.0259740259740298"/>
    <n v="0"/>
    <m/>
    <m/>
    <d v="1899-12-30T05:12:47"/>
    <d v="1899-12-30T02:36:23"/>
    <m/>
    <n v="0"/>
    <n v="0"/>
    <d v="1899-12-30T05:12:47"/>
    <d v="1899-12-30T06:05:11"/>
    <d v="1899-12-30T02:36:23"/>
    <d v="1899-12-30T03:02:35"/>
    <n v="2669"/>
    <x v="9"/>
    <x v="6"/>
    <x v="88"/>
    <x v="23"/>
    <n v="1.3819444444452529"/>
  </r>
  <r>
    <n v="1387"/>
    <d v="2010-11-02T00:00:00"/>
    <d v="2010-11-02T00:00:00"/>
    <x v="2"/>
    <n v="1"/>
    <n v="0"/>
    <n v="9"/>
    <n v="18"/>
    <d v="1899-12-30T00:09:18"/>
    <d v="1899-12-30T00:09:18"/>
    <s v="unknown"/>
    <s v="Import from Nike+"/>
    <n v="6.4516129032258114"/>
    <n v="0"/>
    <m/>
    <m/>
    <d v="1899-12-30T04:03:40"/>
    <d v="1899-12-30T02:01:50"/>
    <m/>
    <n v="0"/>
    <n v="0"/>
    <d v="1899-12-30T04:03:40"/>
    <d v="1899-12-30T04:56:04"/>
    <d v="1899-12-30T02:01:50"/>
    <d v="1899-12-30T02:28:02"/>
    <n v="1015"/>
    <x v="9"/>
    <x v="7"/>
    <x v="89"/>
    <x v="23"/>
    <n v="0.61805555555474712"/>
  </r>
  <r>
    <n v="1388"/>
    <d v="2010-11-06T10:00:00"/>
    <d v="2010-11-06T10:00:00"/>
    <x v="2"/>
    <n v="3.08"/>
    <n v="0"/>
    <n v="30"/>
    <n v="55"/>
    <d v="1899-12-30T00:30:55"/>
    <d v="1899-12-30T00:10:02"/>
    <s v="unknown"/>
    <s v="Import from Runkeeper"/>
    <n v="5.9773584905660417"/>
    <n v="0"/>
    <m/>
    <m/>
    <d v="1899-12-30T04:23:00"/>
    <d v="1899-12-30T02:11:30"/>
    <m/>
    <n v="0"/>
    <n v="0"/>
    <d v="1899-12-30T04:23:00"/>
    <d v="1899-12-30T05:15:24"/>
    <d v="1899-12-30T02:11:30"/>
    <d v="1899-12-30T02:37:42"/>
    <n v="1578"/>
    <x v="9"/>
    <x v="7"/>
    <x v="89"/>
    <x v="23"/>
    <n v="3.4166666666642413"/>
  </r>
  <r>
    <n v="1389"/>
    <d v="2010-11-19T00:00:00"/>
    <d v="2010-11-19T00:00:00"/>
    <x v="2"/>
    <n v="1"/>
    <n v="0"/>
    <n v="9"/>
    <n v="15"/>
    <d v="1899-12-30T00:09:15"/>
    <d v="1899-12-30T00:09:15"/>
    <s v="unknown"/>
    <s v="Import from Nike+"/>
    <n v="6.4864864864864913"/>
    <n v="0"/>
    <m/>
    <m/>
    <d v="1899-12-30T04:02:21"/>
    <d v="1899-12-30T02:01:11"/>
    <m/>
    <n v="0"/>
    <n v="0"/>
    <d v="1899-12-30T04:02:21"/>
    <d v="1899-12-30T04:54:45"/>
    <d v="1899-12-30T02:01:11"/>
    <d v="1899-12-30T02:27:23"/>
    <n v="982"/>
    <x v="9"/>
    <x v="7"/>
    <x v="89"/>
    <x v="25"/>
    <n v="11.583333333335759"/>
  </r>
  <r>
    <n v="1390"/>
    <d v="2010-11-23T00:00:00"/>
    <d v="2010-11-23T00:00:00"/>
    <x v="2"/>
    <n v="1.5"/>
    <n v="0"/>
    <n v="18"/>
    <n v="27"/>
    <d v="1899-12-30T00:18:27"/>
    <d v="1899-12-30T00:12:18"/>
    <s v="unknown"/>
    <s v="Import from Nike+"/>
    <n v="4.8780487804878092"/>
    <n v="0"/>
    <m/>
    <m/>
    <d v="1899-12-30T05:22:16"/>
    <d v="1899-12-30T02:41:08"/>
    <m/>
    <n v="0"/>
    <n v="0"/>
    <d v="1899-12-30T05:22:16"/>
    <d v="1899-12-30T06:14:40"/>
    <d v="1899-12-30T02:41:08"/>
    <d v="1899-12-30T03:07:20"/>
    <n v="2764"/>
    <x v="9"/>
    <x v="7"/>
    <x v="89"/>
    <x v="26"/>
    <n v="3"/>
  </r>
  <r>
    <n v="1391"/>
    <d v="2010-11-27T00:00:00"/>
    <d v="2010-11-27T00:00:00"/>
    <x v="2"/>
    <n v="1.5"/>
    <n v="0"/>
    <n v="14"/>
    <n v="29"/>
    <d v="1899-12-30T00:14:29"/>
    <d v="1899-12-30T00:09:39"/>
    <s v="unknown"/>
    <s v="Import from Nike+"/>
    <n v="6.214039125431535"/>
    <n v="0"/>
    <m/>
    <m/>
    <d v="1899-12-30T04:12:59"/>
    <d v="1899-12-30T02:06:29"/>
    <m/>
    <n v="0"/>
    <n v="0"/>
    <d v="1899-12-30T04:12:59"/>
    <d v="1899-12-30T05:05:23"/>
    <d v="1899-12-30T02:06:29"/>
    <d v="1899-12-30T02:32:41"/>
    <n v="1225"/>
    <x v="9"/>
    <x v="7"/>
    <x v="89"/>
    <x v="26"/>
    <n v="3"/>
  </r>
  <r>
    <n v="1392"/>
    <d v="2010-11-29T00:00:00"/>
    <d v="2010-11-29T00:00:00"/>
    <x v="2"/>
    <n v="2"/>
    <n v="0"/>
    <n v="21"/>
    <n v="18"/>
    <d v="1899-12-30T00:21:18"/>
    <d v="1899-12-30T00:10:39"/>
    <s v="unknown"/>
    <s v="Import from Nike+"/>
    <n v="5.6338028169014125"/>
    <n v="0"/>
    <m/>
    <m/>
    <d v="1899-12-30T04:39:02"/>
    <d v="1899-12-30T02:19:31"/>
    <m/>
    <n v="0"/>
    <n v="0"/>
    <d v="1899-12-30T04:39:02"/>
    <d v="1899-12-30T05:31:26"/>
    <d v="1899-12-30T02:19:31"/>
    <d v="1899-12-30T02:45:43"/>
    <n v="2030"/>
    <x v="9"/>
    <x v="7"/>
    <x v="89"/>
    <x v="46"/>
    <n v="1"/>
  </r>
  <r>
    <n v="1393"/>
    <d v="2010-12-03T00:00:00"/>
    <d v="2010-12-03T00:00:00"/>
    <x v="2"/>
    <n v="2"/>
    <n v="0"/>
    <n v="19"/>
    <n v="26"/>
    <d v="1899-12-30T00:19:26"/>
    <d v="1899-12-30T00:09:43"/>
    <s v="unknown"/>
    <s v="Import from Nike+"/>
    <n v="6.1749571183533494"/>
    <n v="0"/>
    <m/>
    <m/>
    <d v="1899-12-30T04:14:35"/>
    <d v="1899-12-30T02:07:17"/>
    <m/>
    <n v="0"/>
    <n v="0"/>
    <d v="1899-12-30T04:14:35"/>
    <d v="1899-12-30T05:06:59"/>
    <d v="1899-12-30T02:07:17"/>
    <d v="1899-12-30T02:33:29"/>
    <n v="1281"/>
    <x v="9"/>
    <x v="11"/>
    <x v="90"/>
    <x v="46"/>
    <n v="3"/>
  </r>
  <r>
    <n v="1394"/>
    <d v="2010-12-07T00:00:00"/>
    <d v="2010-12-07T00:00:00"/>
    <x v="2"/>
    <n v="2.5"/>
    <n v="0"/>
    <n v="29"/>
    <n v="56"/>
    <d v="1899-12-30T00:29:56"/>
    <d v="1899-12-30T00:11:58"/>
    <s v="unknown"/>
    <s v="Import from Nike+"/>
    <n v="5.0111358574610287"/>
    <n v="0"/>
    <m/>
    <m/>
    <d v="1899-12-30T05:13:42"/>
    <d v="1899-12-30T02:36:51"/>
    <m/>
    <n v="0"/>
    <n v="0"/>
    <d v="1899-12-30T05:13:42"/>
    <d v="1899-12-30T06:06:06"/>
    <d v="1899-12-30T02:36:51"/>
    <d v="1899-12-30T03:03:03"/>
    <n v="2678"/>
    <x v="9"/>
    <x v="11"/>
    <x v="90"/>
    <x v="49"/>
    <n v="3"/>
  </r>
  <r>
    <n v="1395"/>
    <d v="2010-12-09T00:00:00"/>
    <d v="2010-12-09T00:00:00"/>
    <x v="2"/>
    <n v="1"/>
    <n v="0"/>
    <n v="9"/>
    <n v="11"/>
    <d v="1899-12-30T00:09:11"/>
    <d v="1899-12-30T00:09:11"/>
    <s v="unknown"/>
    <s v="Import from Nike+"/>
    <n v="6.5335753176043605"/>
    <n v="0"/>
    <m/>
    <m/>
    <d v="1899-12-30T04:00:36"/>
    <d v="1899-12-30T02:00:18"/>
    <m/>
    <n v="0"/>
    <n v="0"/>
    <d v="1899-12-30T04:00:36"/>
    <d v="1899-12-30T04:53:00"/>
    <d v="1899-12-30T02:00:18"/>
    <d v="1899-12-30T02:26:30"/>
    <n v="958"/>
    <x v="9"/>
    <x v="11"/>
    <x v="90"/>
    <x v="49"/>
    <n v="1"/>
  </r>
  <r>
    <n v="1396"/>
    <d v="2011-01-20T00:00:00"/>
    <d v="2011-01-20T00:00:00"/>
    <x v="2"/>
    <n v="2"/>
    <n v="0"/>
    <n v="20"/>
    <n v="47"/>
    <d v="1899-12-30T00:20:47"/>
    <d v="1899-12-30T00:10:24"/>
    <m/>
    <s v="Nike Import"/>
    <n v="5.7738572574178066"/>
    <n v="0"/>
    <m/>
    <m/>
    <d v="1899-12-30T04:32:16"/>
    <d v="1899-12-30T02:16:08"/>
    <m/>
    <n v="0"/>
    <n v="0"/>
    <d v="1899-12-30T04:32:16"/>
    <d v="1899-12-30T05:24:40"/>
    <d v="1899-12-30T02:16:08"/>
    <d v="1899-12-30T02:42:20"/>
    <n v="1860"/>
    <x v="10"/>
    <x v="8"/>
    <x v="91"/>
    <x v="48"/>
    <n v="41"/>
  </r>
  <r>
    <n v="1397"/>
    <d v="2011-01-22T00:00:00"/>
    <d v="2011-01-22T00:00:00"/>
    <x v="2"/>
    <n v="2"/>
    <n v="0"/>
    <n v="21"/>
    <n v="55"/>
    <d v="1899-12-30T00:21:55"/>
    <d v="1899-12-30T00:10:58"/>
    <m/>
    <s v="RunKeeper Import"/>
    <n v="5.4752851711026649"/>
    <n v="0"/>
    <m/>
    <s v="Run 1 mi reg sneaks. 1 mile vibram"/>
    <d v="1899-12-30T04:47:07"/>
    <d v="1899-12-30T02:23:33"/>
    <m/>
    <n v="0"/>
    <n v="0"/>
    <d v="1899-12-30T04:47:07"/>
    <d v="1899-12-30T05:39:31"/>
    <d v="1899-12-30T02:23:33"/>
    <d v="1899-12-30T02:49:45"/>
    <n v="2228"/>
    <x v="10"/>
    <x v="8"/>
    <x v="91"/>
    <x v="48"/>
    <n v="1"/>
  </r>
  <r>
    <n v="1398"/>
    <d v="2011-02-04T00:00:00"/>
    <d v="2011-02-04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9"/>
    <x v="92"/>
    <x v="30"/>
    <n v="12"/>
  </r>
  <r>
    <n v="1399"/>
    <d v="2011-02-06T00:00:00"/>
    <d v="2011-02-06T00:00:00"/>
    <x v="2"/>
    <n v="2"/>
    <n v="0"/>
    <n v="19"/>
    <n v="13"/>
    <d v="1899-12-30T00:19:13"/>
    <d v="1899-12-30T00:09:36"/>
    <m/>
    <s v="RunKeeper Import"/>
    <n v="6.244579358196015"/>
    <n v="0"/>
    <m/>
    <m/>
    <d v="1899-12-30T04:11:44"/>
    <d v="1899-12-30T02:05:52"/>
    <m/>
    <n v="0"/>
    <n v="0"/>
    <d v="1899-12-30T04:11:44"/>
    <d v="1899-12-30T05:04:08"/>
    <d v="1899-12-30T02:05:52"/>
    <d v="1899-12-30T02:32:04"/>
    <n v="1198"/>
    <x v="10"/>
    <x v="9"/>
    <x v="92"/>
    <x v="31"/>
    <n v="1"/>
  </r>
  <r>
    <n v="1400"/>
    <d v="2011-02-08T00:00:00"/>
    <d v="2011-02-08T00:00:00"/>
    <x v="1"/>
    <n v="10"/>
    <n v="0"/>
    <n v="50"/>
    <n v="0"/>
    <d v="1899-12-30T00:50:00"/>
    <d v="1899-12-30T00:05:00"/>
    <m/>
    <s v="RunKeeper Import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10"/>
    <x v="9"/>
    <x v="92"/>
    <x v="31"/>
    <n v="1"/>
  </r>
  <r>
    <n v="1401"/>
    <d v="2011-02-12T00:00:00"/>
    <d v="2011-02-12T00:00:00"/>
    <x v="2"/>
    <n v="2.0099999999999998"/>
    <n v="0"/>
    <n v="19"/>
    <n v="13"/>
    <d v="1899-12-30T00:19:13"/>
    <d v="1899-12-30T00:09:34"/>
    <m/>
    <s v="Nike Import"/>
    <n v="6.2758022549869947"/>
    <n v="0"/>
    <m/>
    <m/>
    <d v="1899-12-30T04:10:29"/>
    <d v="1899-12-30T02:05:15"/>
    <m/>
    <n v="0"/>
    <n v="0"/>
    <d v="1899-12-30T04:10:29"/>
    <d v="1899-12-30T05:02:53"/>
    <d v="1899-12-30T02:05:15"/>
    <d v="1899-12-30T02:31:27"/>
    <n v="1173"/>
    <x v="10"/>
    <x v="9"/>
    <x v="92"/>
    <x v="31"/>
    <n v="3"/>
  </r>
  <r>
    <n v="1402"/>
    <d v="2011-02-17T00:00:00"/>
    <d v="2011-02-17T00:00:00"/>
    <x v="2"/>
    <n v="2"/>
    <n v="0"/>
    <n v="19"/>
    <n v="5"/>
    <d v="1899-12-30T00:19:05"/>
    <d v="1899-12-30T00:09:32"/>
    <m/>
    <s v="Nike Import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10"/>
    <x v="9"/>
    <x v="92"/>
    <x v="32"/>
    <n v="4"/>
  </r>
  <r>
    <n v="1403"/>
    <d v="2011-02-19T00:00:00"/>
    <d v="2011-02-19T00:00:00"/>
    <x v="2"/>
    <n v="3"/>
    <n v="0"/>
    <n v="29"/>
    <n v="54"/>
    <d v="1899-12-30T00:29:54"/>
    <d v="1899-12-30T00:09:58"/>
    <m/>
    <s v="Nike Import"/>
    <n v="6.0200668896321119"/>
    <n v="0"/>
    <m/>
    <m/>
    <d v="1899-12-30T04:21:08"/>
    <d v="1899-12-30T02:10:34"/>
    <m/>
    <n v="0"/>
    <n v="0"/>
    <d v="1899-12-30T04:21:08"/>
    <d v="1899-12-30T05:13:32"/>
    <d v="1899-12-30T02:10:34"/>
    <d v="1899-12-30T02:36:46"/>
    <n v="1492"/>
    <x v="10"/>
    <x v="9"/>
    <x v="92"/>
    <x v="32"/>
    <n v="1"/>
  </r>
  <r>
    <n v="1404"/>
    <d v="2011-02-26T00:00:00"/>
    <d v="2011-02-26T00:00:00"/>
    <x v="2"/>
    <n v="1"/>
    <n v="0"/>
    <n v="10"/>
    <n v="7"/>
    <d v="1899-12-30T00:10:07"/>
    <d v="1899-12-30T00:10:07"/>
    <m/>
    <s v="Nike Import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10"/>
    <x v="9"/>
    <x v="92"/>
    <x v="33"/>
    <n v="6"/>
  </r>
  <r>
    <n v="1405"/>
    <d v="2011-02-28T00:00:00"/>
    <d v="2011-02-28T00:00:00"/>
    <x v="2"/>
    <n v="1"/>
    <n v="0"/>
    <n v="10"/>
    <n v="4"/>
    <d v="1899-12-30T00:10:04"/>
    <d v="1899-12-30T00:10:04"/>
    <m/>
    <s v="Nike Import"/>
    <n v="5.9602649006622563"/>
    <n v="0"/>
    <m/>
    <m/>
    <d v="1899-12-30T04:23:45"/>
    <d v="1899-12-30T02:11:52"/>
    <m/>
    <n v="0"/>
    <n v="0"/>
    <d v="1899-12-30T04:23:45"/>
    <d v="1899-12-30T05:16:09"/>
    <d v="1899-12-30T02:11:52"/>
    <d v="1899-12-30T02:38:04"/>
    <n v="1602"/>
    <x v="10"/>
    <x v="9"/>
    <x v="92"/>
    <x v="34"/>
    <n v="216.64097222222335"/>
  </r>
  <r>
    <n v="1406"/>
    <d v="2011-03-01T00:00:00"/>
    <d v="2011-03-01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x v="93"/>
    <x v="34"/>
    <n v="0"/>
  </r>
  <r>
    <n v="1407"/>
    <d v="2011-03-04T00:00:00"/>
    <d v="2011-03-04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x v="93"/>
    <x v="34"/>
    <n v="2"/>
  </r>
  <r>
    <n v="1408"/>
    <d v="2011-03-06T00:00:00"/>
    <d v="2011-03-06T00:00:00"/>
    <x v="2"/>
    <n v="2"/>
    <n v="0"/>
    <n v="19"/>
    <n v="4"/>
    <d v="1899-12-30T00:19:04"/>
    <d v="1899-12-30T00:09:32"/>
    <m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10"/>
    <x v="93"/>
    <x v="35"/>
    <n v="1"/>
  </r>
  <r>
    <n v="1409"/>
    <d v="2011-03-07T00:00:00"/>
    <d v="2011-03-07T00:00:00"/>
    <x v="2"/>
    <n v="1.69"/>
    <n v="0"/>
    <n v="18"/>
    <n v="6"/>
    <d v="1899-12-30T00:18:06"/>
    <d v="1899-12-30T00:10:43"/>
    <m/>
    <s v="RunKeeper Import"/>
    <n v="5.6022099447513849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70"/>
    <x v="10"/>
    <x v="10"/>
    <x v="93"/>
    <x v="35"/>
    <n v="0"/>
  </r>
  <r>
    <n v="1410"/>
    <d v="2011-03-08T00:00:00"/>
    <d v="2011-03-08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x v="93"/>
    <x v="35"/>
    <n v="0"/>
  </r>
  <r>
    <n v="1411"/>
    <d v="2011-03-12T00:00:00"/>
    <d v="2011-03-12T00:00:00"/>
    <x v="2"/>
    <n v="3.01"/>
    <n v="0"/>
    <n v="34"/>
    <n v="0"/>
    <d v="1899-12-30T00:34:00"/>
    <d v="1899-12-30T00:11:18"/>
    <m/>
    <s v="Fenn's Pond"/>
    <n v="5.3117647058823572"/>
    <n v="0"/>
    <m/>
    <m/>
    <d v="1899-12-30T04:55:57"/>
    <d v="1899-12-30T02:27:58"/>
    <m/>
    <n v="0"/>
    <n v="0"/>
    <d v="1899-12-30T04:55:57"/>
    <d v="1899-12-30T05:48:21"/>
    <d v="1899-12-30T02:27:58"/>
    <d v="1899-12-30T02:54:10"/>
    <n v="2411"/>
    <x v="10"/>
    <x v="10"/>
    <x v="93"/>
    <x v="35"/>
    <n v="3"/>
  </r>
  <r>
    <n v="1412"/>
    <d v="2011-03-14T00:00:00"/>
    <d v="2011-03-14T00:00:00"/>
    <x v="2"/>
    <n v="1.69"/>
    <n v="0"/>
    <n v="18"/>
    <n v="25"/>
    <d v="1899-12-30T00:18:25"/>
    <d v="1899-12-30T00:10:54"/>
    <m/>
    <s v="53 to 389"/>
    <n v="5.50588235294118"/>
    <n v="0"/>
    <m/>
    <m/>
    <d v="1899-12-30T04:45:31"/>
    <d v="1899-12-30T02:22:45"/>
    <m/>
    <n v="0"/>
    <n v="0"/>
    <d v="1899-12-30T04:45:31"/>
    <d v="1899-12-30T05:37:55"/>
    <d v="1899-12-30T02:22:45"/>
    <d v="1899-12-30T02:48:57"/>
    <n v="2192"/>
    <x v="10"/>
    <x v="10"/>
    <x v="93"/>
    <x v="36"/>
    <n v="1"/>
  </r>
  <r>
    <n v="1413"/>
    <d v="2011-03-19T00:00:00"/>
    <d v="2011-03-19T00:00:00"/>
    <x v="2"/>
    <n v="3.01"/>
    <n v="0"/>
    <n v="32"/>
    <n v="58"/>
    <d v="1899-12-30T00:32:58"/>
    <d v="1899-12-30T00:10:57"/>
    <m/>
    <s v="Fenn's Pond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10"/>
    <x v="10"/>
    <x v="93"/>
    <x v="36"/>
    <n v="4"/>
  </r>
  <r>
    <n v="1414"/>
    <d v="2011-03-20T00:00:00"/>
    <d v="2011-03-20T00:00:00"/>
    <x v="2"/>
    <n v="1.67"/>
    <n v="0"/>
    <n v="18"/>
    <n v="58"/>
    <d v="1899-12-30T00:18:58"/>
    <d v="1899-12-30T00:11:21"/>
    <m/>
    <s v="53 to 389"/>
    <n v="5.2829525483304085"/>
    <n v="0"/>
    <m/>
    <m/>
    <d v="1899-12-30T04:57:34"/>
    <d v="1899-12-30T02:28:47"/>
    <m/>
    <n v="0"/>
    <n v="0"/>
    <d v="1899-12-30T04:57:34"/>
    <d v="1899-12-30T05:49:58"/>
    <d v="1899-12-30T02:28:47"/>
    <d v="1899-12-30T02:54:59"/>
    <n v="2447"/>
    <x v="10"/>
    <x v="10"/>
    <x v="93"/>
    <x v="37"/>
    <n v="0"/>
  </r>
  <r>
    <n v="1415"/>
    <d v="2011-03-27T00:00:00"/>
    <d v="2011-03-27T00:00:00"/>
    <x v="2"/>
    <n v="3.01"/>
    <n v="0"/>
    <n v="34"/>
    <n v="1"/>
    <d v="1899-12-30T00:34:01"/>
    <d v="1899-12-30T00:11:18"/>
    <m/>
    <s v="Fenn's Pond"/>
    <n v="5.3091621754042162"/>
    <n v="0"/>
    <m/>
    <m/>
    <d v="1899-12-30T04:56:06"/>
    <d v="1899-12-30T02:28:03"/>
    <m/>
    <n v="0"/>
    <n v="0"/>
    <d v="1899-12-30T04:56:06"/>
    <d v="1899-12-30T05:48:30"/>
    <d v="1899-12-30T02:28:03"/>
    <d v="1899-12-30T02:54:15"/>
    <n v="2417"/>
    <x v="10"/>
    <x v="10"/>
    <x v="93"/>
    <x v="38"/>
    <n v="6"/>
  </r>
  <r>
    <n v="1416"/>
    <d v="2011-03-28T00:00:00"/>
    <d v="2011-03-28T00:00:00"/>
    <x v="2"/>
    <n v="1.64"/>
    <n v="0"/>
    <n v="17"/>
    <n v="20"/>
    <d v="1899-12-30T00:17:20"/>
    <d v="1899-12-30T00:10:34"/>
    <m/>
    <s v="53 to 389"/>
    <n v="5.6769230769230816"/>
    <n v="0"/>
    <m/>
    <m/>
    <d v="1899-12-30T04:36:55"/>
    <d v="1899-12-30T02:18:27"/>
    <m/>
    <n v="0"/>
    <n v="0"/>
    <d v="1899-12-30T04:36:55"/>
    <d v="1899-12-30T05:29:19"/>
    <d v="1899-12-30T02:18:27"/>
    <d v="1899-12-30T02:44:39"/>
    <n v="1992"/>
    <x v="10"/>
    <x v="10"/>
    <x v="93"/>
    <x v="38"/>
    <n v="0"/>
  </r>
  <r>
    <n v="1417"/>
    <d v="2011-03-30T00:00:00"/>
    <d v="2011-03-30T00:00:00"/>
    <x v="2"/>
    <n v="2"/>
    <n v="0"/>
    <n v="18"/>
    <n v="41"/>
    <d v="1899-12-30T00:18:41"/>
    <d v="1899-12-30T00:09:20"/>
    <m/>
    <s v="Nike Import"/>
    <n v="6.4228367528992028"/>
    <n v="0"/>
    <m/>
    <m/>
    <d v="1899-12-30T04:04:45"/>
    <d v="1899-12-30T02:02:23"/>
    <m/>
    <n v="0"/>
    <n v="0"/>
    <d v="1899-12-30T04:04:45"/>
    <d v="1899-12-30T04:57:09"/>
    <d v="1899-12-30T02:02:23"/>
    <d v="1899-12-30T02:28:35"/>
    <n v="1039"/>
    <x v="10"/>
    <x v="10"/>
    <x v="93"/>
    <x v="38"/>
    <n v="1"/>
  </r>
  <r>
    <n v="1418"/>
    <d v="2011-03-31T00:00:00"/>
    <d v="2011-03-31T00:00:00"/>
    <x v="2"/>
    <n v="2"/>
    <n v="0"/>
    <n v="18"/>
    <n v="55"/>
    <d v="1899-12-30T00:18:55"/>
    <d v="1899-12-30T00:09:28"/>
    <m/>
    <s v="Nike Import"/>
    <n v="6.3436123348017661"/>
    <n v="0"/>
    <m/>
    <m/>
    <d v="1899-12-30T04:07:49"/>
    <d v="1899-12-30T02:03:54"/>
    <m/>
    <n v="0"/>
    <n v="0"/>
    <d v="1899-12-30T04:07:49"/>
    <d v="1899-12-30T05:00:13"/>
    <d v="1899-12-30T02:03:54"/>
    <d v="1899-12-30T02:30:06"/>
    <n v="1096"/>
    <x v="10"/>
    <x v="10"/>
    <x v="93"/>
    <x v="38"/>
    <n v="0"/>
  </r>
  <r>
    <n v="1419"/>
    <d v="2011-04-03T00:00:00"/>
    <d v="2011-04-03T00:00:00"/>
    <x v="2"/>
    <n v="3.01"/>
    <n v="0"/>
    <n v="32"/>
    <n v="29"/>
    <d v="1899-12-30T00:32:29"/>
    <d v="1899-12-30T00:10:48"/>
    <m/>
    <s v="Fenn's Pond"/>
    <n v="5.5597742432016455"/>
    <n v="0"/>
    <m/>
    <m/>
    <d v="1899-12-30T04:42:45"/>
    <d v="1899-12-30T02:21:22"/>
    <m/>
    <n v="0"/>
    <n v="0"/>
    <d v="1899-12-30T04:42:45"/>
    <d v="1899-12-30T05:35:09"/>
    <d v="1899-12-30T02:21:22"/>
    <d v="1899-12-30T02:47:34"/>
    <n v="2127"/>
    <x v="10"/>
    <x v="1"/>
    <x v="94"/>
    <x v="1"/>
    <n v="2"/>
  </r>
  <r>
    <n v="1420"/>
    <d v="2011-04-04T00:00:00"/>
    <d v="2011-04-04T00:00:00"/>
    <x v="2"/>
    <n v="1.65"/>
    <n v="0"/>
    <n v="16"/>
    <n v="51"/>
    <d v="1899-12-30T00:16:51"/>
    <d v="1899-12-30T00:10:13"/>
    <m/>
    <s v="53 to 389"/>
    <n v="5.8753709198813091"/>
    <n v="0"/>
    <m/>
    <m/>
    <d v="1899-12-30T04:27:33"/>
    <d v="1899-12-30T02:13:47"/>
    <m/>
    <n v="0"/>
    <n v="0"/>
    <d v="1899-12-30T04:27:33"/>
    <d v="1899-12-30T05:19:57"/>
    <d v="1899-12-30T02:13:47"/>
    <d v="1899-12-30T02:39:59"/>
    <n v="1709"/>
    <x v="10"/>
    <x v="1"/>
    <x v="94"/>
    <x v="1"/>
    <n v="0"/>
  </r>
  <r>
    <n v="1421"/>
    <d v="2011-04-06T00:00:00"/>
    <d v="2011-04-06T00:00:00"/>
    <x v="2"/>
    <n v="1.06"/>
    <n v="0"/>
    <n v="10"/>
    <n v="4"/>
    <d v="1899-12-30T00:10:04"/>
    <d v="1899-12-30T00:09:30"/>
    <m/>
    <s v="Nike Import"/>
    <n v="6.3178807947019919"/>
    <n v="0"/>
    <m/>
    <m/>
    <d v="1899-12-30T04:08:49"/>
    <d v="1899-12-30T02:04:25"/>
    <m/>
    <n v="0"/>
    <n v="0"/>
    <d v="1899-12-30T04:08:49"/>
    <d v="1899-12-30T05:01:13"/>
    <d v="1899-12-30T02:04:25"/>
    <d v="1899-12-30T02:30:37"/>
    <n v="1120"/>
    <x v="10"/>
    <x v="1"/>
    <x v="94"/>
    <x v="1"/>
    <n v="1"/>
  </r>
  <r>
    <n v="1422"/>
    <d v="2011-04-09T00:00:00"/>
    <d v="2011-04-09T00:00:00"/>
    <x v="2"/>
    <n v="3.74"/>
    <n v="0"/>
    <n v="40"/>
    <n v="27"/>
    <d v="1899-12-30T00:40:27"/>
    <d v="1899-12-30T00:10:49"/>
    <m/>
    <s v="RunKeeper Import"/>
    <n v="5.5475896168108818"/>
    <n v="0"/>
    <m/>
    <m/>
    <d v="1899-12-30T04:43:22"/>
    <d v="1899-12-30T02:21:41"/>
    <m/>
    <n v="0"/>
    <n v="0"/>
    <d v="1899-12-30T04:43:22"/>
    <d v="1899-12-30T05:35:46"/>
    <d v="1899-12-30T02:21:41"/>
    <d v="1899-12-30T02:47:53"/>
    <n v="2142"/>
    <x v="10"/>
    <x v="1"/>
    <x v="94"/>
    <x v="1"/>
    <n v="2"/>
  </r>
  <r>
    <n v="1423"/>
    <d v="2011-04-10T00:00:00"/>
    <d v="2011-04-10T00:00:00"/>
    <x v="1"/>
    <n v="7.32"/>
    <n v="0"/>
    <n v="40"/>
    <n v="2"/>
    <d v="1899-12-30T00:40:02"/>
    <d v="1899-12-30T00:05:28"/>
    <m/>
    <s v="RunKeeper Import"/>
    <n v="10.970857618651134"/>
    <n v="0"/>
    <m/>
    <m/>
    <d v="1899-12-30T10:12:32"/>
    <d v="1899-12-30T05:06:16"/>
    <m/>
    <n v="0"/>
    <n v="0"/>
    <d v="1899-12-30T02:23:17"/>
    <d v="1899-12-30T03:15:41"/>
    <d v="1899-12-30T01:11:39"/>
    <d v="1899-12-30T01:37:51"/>
    <n v="758"/>
    <x v="10"/>
    <x v="1"/>
    <x v="94"/>
    <x v="2"/>
    <n v="0"/>
  </r>
  <r>
    <n v="1424"/>
    <d v="2011-04-12T00:00:00"/>
    <d v="2011-04-12T00:00:00"/>
    <x v="2"/>
    <n v="1"/>
    <n v="0"/>
    <n v="10"/>
    <n v="37"/>
    <d v="1899-12-30T00:10:37"/>
    <d v="1899-12-30T00:10:37"/>
    <m/>
    <s v="Nike Import"/>
    <n v="5.6514913657770833"/>
    <n v="0"/>
    <m/>
    <m/>
    <d v="1899-12-30T04:38:09"/>
    <d v="1899-12-30T02:19:05"/>
    <m/>
    <n v="0"/>
    <n v="0"/>
    <d v="1899-12-30T04:38:09"/>
    <d v="1899-12-30T05:30:33"/>
    <d v="1899-12-30T02:19:05"/>
    <d v="1899-12-30T02:45:17"/>
    <n v="2018"/>
    <x v="10"/>
    <x v="1"/>
    <x v="94"/>
    <x v="2"/>
    <n v="1"/>
  </r>
  <r>
    <n v="1425"/>
    <d v="2011-04-25T00:00:00"/>
    <d v="2011-04-25T00:00:00"/>
    <x v="2"/>
    <n v="1.6"/>
    <n v="0"/>
    <n v="16"/>
    <n v="37"/>
    <d v="1899-12-30T00:16:37"/>
    <d v="1899-12-30T00:10:23"/>
    <m/>
    <s v="53 to 389"/>
    <n v="5.7773319959879688"/>
    <n v="0"/>
    <m/>
    <m/>
    <d v="1899-12-30T04:32:06"/>
    <d v="1899-12-30T02:16:03"/>
    <m/>
    <n v="0"/>
    <n v="0"/>
    <d v="1899-12-30T04:32:06"/>
    <d v="1899-12-30T05:24:30"/>
    <d v="1899-12-30T02:16:03"/>
    <d v="1899-12-30T02:42:15"/>
    <n v="1857"/>
    <x v="10"/>
    <x v="1"/>
    <x v="94"/>
    <x v="4"/>
    <n v="12"/>
  </r>
  <r>
    <n v="1426"/>
    <d v="2011-04-26T00:00:00"/>
    <d v="2011-04-26T00:00:00"/>
    <x v="2"/>
    <n v="2.46"/>
    <n v="0"/>
    <n v="28"/>
    <n v="19"/>
    <d v="1899-12-30T00:28:19"/>
    <d v="1899-12-30T00:11:31"/>
    <m/>
    <s v="RunKeeper Import"/>
    <n v="5.2124779281930582"/>
    <n v="0"/>
    <m/>
    <m/>
    <d v="1899-12-30T05:01:35"/>
    <d v="1899-12-30T02:30:48"/>
    <m/>
    <n v="0"/>
    <n v="0"/>
    <d v="1899-12-30T05:01:35"/>
    <d v="1899-12-30T05:53:59"/>
    <d v="1899-12-30T02:30:48"/>
    <d v="1899-12-30T02:57:00"/>
    <n v="2519"/>
    <x v="10"/>
    <x v="1"/>
    <x v="94"/>
    <x v="4"/>
    <n v="0"/>
  </r>
  <r>
    <n v="1427"/>
    <d v="2011-05-01T00:00:00"/>
    <d v="2011-05-01T00:00:00"/>
    <x v="1"/>
    <n v="29.99"/>
    <n v="2"/>
    <n v="14"/>
    <n v="22"/>
    <d v="1899-12-30T02:14:22"/>
    <d v="1899-12-30T00:04:29"/>
    <m/>
    <s v="RunKeeper Import"/>
    <n v="13.391714214835039"/>
    <n v="0"/>
    <m/>
    <m/>
    <d v="1899-12-30T08:21:48"/>
    <d v="1899-12-30T04:10:54"/>
    <m/>
    <n v="0"/>
    <n v="0"/>
    <d v="1899-12-30T01:57:23"/>
    <d v="1899-12-30T02:49:47"/>
    <d v="1899-12-30T00:58:42"/>
    <d v="1899-12-30T01:24:54"/>
    <n v="646"/>
    <x v="10"/>
    <x v="2"/>
    <x v="95"/>
    <x v="5"/>
    <n v="4"/>
  </r>
  <r>
    <n v="1428"/>
    <d v="2011-05-02T00:00:00"/>
    <d v="2011-05-02T00:00:00"/>
    <x v="2"/>
    <n v="1.64"/>
    <n v="0"/>
    <n v="17"/>
    <n v="30"/>
    <d v="1899-12-30T00:17:30"/>
    <d v="1899-12-30T00:10:40"/>
    <m/>
    <s v="53 to 389"/>
    <n v="5.6228571428571472"/>
    <n v="0"/>
    <m/>
    <m/>
    <d v="1899-12-30T04:39:34"/>
    <d v="1899-12-30T02:19:47"/>
    <m/>
    <n v="0"/>
    <n v="0"/>
    <d v="1899-12-30T04:39:34"/>
    <d v="1899-12-30T05:31:58"/>
    <d v="1899-12-30T02:19:47"/>
    <d v="1899-12-30T02:45:59"/>
    <n v="2047"/>
    <x v="10"/>
    <x v="2"/>
    <x v="95"/>
    <x v="5"/>
    <n v="0"/>
  </r>
  <r>
    <n v="1429"/>
    <d v="2011-05-03T00:00:00"/>
    <d v="2011-05-03T00:00:00"/>
    <x v="2"/>
    <n v="1.9"/>
    <n v="0"/>
    <n v="18"/>
    <n v="30"/>
    <d v="1899-12-30T00:18:30"/>
    <d v="1899-12-30T00:09:44"/>
    <m/>
    <s v="Nike Import"/>
    <n v="6.1621621621621658"/>
    <n v="0"/>
    <m/>
    <m/>
    <d v="1899-12-30T04:15:06"/>
    <d v="1899-12-30T02:07:33"/>
    <m/>
    <n v="0"/>
    <n v="0"/>
    <d v="1899-12-30T04:15:06"/>
    <d v="1899-12-30T05:07:30"/>
    <d v="1899-12-30T02:07:33"/>
    <d v="1899-12-30T02:33:45"/>
    <n v="1304"/>
    <x v="10"/>
    <x v="2"/>
    <x v="95"/>
    <x v="5"/>
    <n v="0"/>
  </r>
  <r>
    <n v="1430"/>
    <d v="2011-05-04T00:00:00"/>
    <d v="2011-05-04T00:00:00"/>
    <x v="2"/>
    <n v="3.1"/>
    <n v="0"/>
    <n v="30"/>
    <n v="48"/>
    <d v="1899-12-30T00:30:48"/>
    <d v="1899-12-30T00:09:56"/>
    <m/>
    <s v="RunKeeper Import"/>
    <n v="6.0389610389610437"/>
    <n v="0"/>
    <m/>
    <m/>
    <d v="1899-12-30T04:20:19"/>
    <d v="1899-12-30T02:10:09"/>
    <m/>
    <n v="0"/>
    <n v="0"/>
    <d v="1899-12-30T04:20:19"/>
    <d v="1899-12-30T05:12:43"/>
    <d v="1899-12-30T02:10:09"/>
    <d v="1899-12-30T02:36:21"/>
    <n v="1471"/>
    <x v="10"/>
    <x v="2"/>
    <x v="95"/>
    <x v="5"/>
    <n v="0"/>
  </r>
  <r>
    <n v="1431"/>
    <d v="2011-05-06T00:00:00"/>
    <d v="2011-05-06T00:00:00"/>
    <x v="1"/>
    <n v="16.22"/>
    <n v="1"/>
    <n v="11"/>
    <n v="5"/>
    <d v="1899-12-30T01:11:05"/>
    <d v="1899-12-30T00:04:23"/>
    <m/>
    <s v="RunKeeper Import"/>
    <n v="13.69097303634233"/>
    <n v="0"/>
    <m/>
    <m/>
    <d v="1899-12-30T08:10:50"/>
    <d v="1899-12-30T04:05:25"/>
    <m/>
    <n v="0"/>
    <n v="0"/>
    <d v="1899-12-30T01:54:49"/>
    <d v="1899-12-30T02:47:13"/>
    <d v="1899-12-30T00:57:25"/>
    <d v="1899-12-30T01:23:37"/>
    <n v="617"/>
    <x v="10"/>
    <x v="2"/>
    <x v="95"/>
    <x v="5"/>
    <n v="1"/>
  </r>
  <r>
    <n v="1432"/>
    <d v="2011-05-06T00:00:00"/>
    <d v="2011-05-06T00:00:00"/>
    <x v="1"/>
    <n v="0.76"/>
    <n v="0"/>
    <n v="3"/>
    <n v="36"/>
    <d v="1899-12-30T00:03:36"/>
    <d v="1899-12-30T00:04:44"/>
    <m/>
    <s v="RunKeeper Import"/>
    <n v="12.666666666666677"/>
    <n v="0"/>
    <m/>
    <m/>
    <d v="1899-12-30T08:50:32"/>
    <d v="1899-12-30T04:25:16"/>
    <m/>
    <n v="0"/>
    <n v="0"/>
    <d v="1899-12-30T02:04:06"/>
    <d v="1899-12-30T02:56:30"/>
    <d v="1899-12-30T01:02:03"/>
    <d v="1899-12-30T01:28:15"/>
    <n v="708"/>
    <x v="10"/>
    <x v="2"/>
    <x v="95"/>
    <x v="5"/>
    <n v="0"/>
  </r>
  <r>
    <n v="1433"/>
    <d v="2011-05-11T00:00:00"/>
    <d v="2011-05-11T00:00:00"/>
    <x v="1"/>
    <n v="6.31"/>
    <n v="0"/>
    <n v="28"/>
    <n v="12"/>
    <d v="1899-12-30T00:28:12"/>
    <d v="1899-12-30T00:04:28"/>
    <m/>
    <s v="RunKeeper Import"/>
    <n v="13.425531914893629"/>
    <n v="0"/>
    <m/>
    <m/>
    <d v="1899-12-30T08:20:32"/>
    <d v="1899-12-30T04:10:16"/>
    <m/>
    <n v="0"/>
    <n v="0"/>
    <d v="1899-12-30T01:57:05"/>
    <d v="1899-12-30T02:49:29"/>
    <d v="1899-12-30T00:58:33"/>
    <d v="1899-12-30T01:24:45"/>
    <n v="645"/>
    <x v="10"/>
    <x v="2"/>
    <x v="95"/>
    <x v="6"/>
    <n v="4"/>
  </r>
  <r>
    <n v="1434"/>
    <d v="2011-05-17T00:00:00"/>
    <d v="2011-05-17T00:00:00"/>
    <x v="2"/>
    <n v="1.65"/>
    <n v="0"/>
    <n v="17"/>
    <n v="29"/>
    <d v="1899-12-30T00:17:29"/>
    <d v="1899-12-30T00:10:36"/>
    <m/>
    <s v="53 to 389"/>
    <n v="5.6625357483317478"/>
    <n v="0"/>
    <m/>
    <m/>
    <d v="1899-12-30T04:37:37"/>
    <d v="1899-12-30T02:18:48"/>
    <m/>
    <n v="0"/>
    <n v="0"/>
    <d v="1899-12-30T04:37:37"/>
    <d v="1899-12-30T05:30:01"/>
    <d v="1899-12-30T02:18:48"/>
    <d v="1899-12-30T02:45:00"/>
    <n v="2005"/>
    <x v="10"/>
    <x v="2"/>
    <x v="95"/>
    <x v="7"/>
    <n v="5"/>
  </r>
  <r>
    <n v="1435"/>
    <d v="2011-05-22T00:00:00"/>
    <d v="2011-05-22T00:00:00"/>
    <x v="1"/>
    <n v="54.66"/>
    <n v="4"/>
    <n v="1"/>
    <n v="0"/>
    <d v="1899-12-30T04:01:00"/>
    <d v="1899-12-30T00:04:25"/>
    <m/>
    <s v="RunKeeper Import"/>
    <n v="13.608298755186732"/>
    <n v="0"/>
    <m/>
    <s v="Ouch"/>
    <d v="1899-12-30T08:13:49"/>
    <d v="1899-12-30T04:06:54"/>
    <m/>
    <n v="0"/>
    <n v="0"/>
    <d v="1899-12-30T01:55:31"/>
    <d v="1899-12-30T02:47:55"/>
    <d v="1899-12-30T00:57:46"/>
    <d v="1899-12-30T01:23:58"/>
    <n v="628"/>
    <x v="10"/>
    <x v="2"/>
    <x v="95"/>
    <x v="8"/>
    <n v="4"/>
  </r>
  <r>
    <n v="1436"/>
    <d v="2011-05-26T00:00:00"/>
    <d v="2011-05-26T00:00:00"/>
    <x v="1"/>
    <n v="52.47"/>
    <n v="3"/>
    <n v="49"/>
    <n v="56"/>
    <d v="1899-12-30T03:49:56"/>
    <d v="1899-12-30T00:04:23"/>
    <m/>
    <s v="RunKeeper Import"/>
    <n v="13.691794723108158"/>
    <n v="0"/>
    <m/>
    <m/>
    <d v="1899-12-30T08:10:48"/>
    <d v="1899-12-30T04:05:24"/>
    <m/>
    <n v="0"/>
    <n v="0"/>
    <d v="1899-12-30T01:54:49"/>
    <d v="1899-12-30T02:47:13"/>
    <d v="1899-12-30T00:57:24"/>
    <d v="1899-12-30T01:23:36"/>
    <n v="616"/>
    <x v="10"/>
    <x v="2"/>
    <x v="95"/>
    <x v="8"/>
    <n v="3"/>
  </r>
  <r>
    <n v="1437"/>
    <d v="2011-06-03T00:00:00"/>
    <d v="2011-06-03T00:00:00"/>
    <x v="1"/>
    <n v="10.08"/>
    <n v="0"/>
    <n v="42"/>
    <n v="5"/>
    <d v="1899-12-30T00:42:05"/>
    <d v="1899-12-30T00:04:10"/>
    <m/>
    <s v="RunKeeper Import"/>
    <n v="14.371485148514862"/>
    <n v="0"/>
    <m/>
    <m/>
    <d v="1899-12-30T07:47:36"/>
    <d v="1899-12-30T03:53:48"/>
    <m/>
    <n v="0"/>
    <n v="0"/>
    <d v="1899-12-30T01:49:23"/>
    <d v="1899-12-30T02:41:47"/>
    <d v="1899-12-30T00:54:41"/>
    <d v="1899-12-30T01:20:54"/>
    <n v="564"/>
    <x v="10"/>
    <x v="3"/>
    <x v="96"/>
    <x v="9"/>
    <n v="7"/>
  </r>
  <r>
    <n v="1438"/>
    <d v="2011-06-05T00:00:00"/>
    <d v="2011-06-05T00:00:00"/>
    <x v="0"/>
    <n v="1.2"/>
    <n v="0"/>
    <n v="45"/>
    <n v="38"/>
    <d v="1899-12-30T00:45:38"/>
    <d v="1899-12-30T00:38:02"/>
    <m/>
    <s v="Rev3 Half"/>
    <n v="1.5777940102264438"/>
    <n v="0"/>
    <m/>
    <m/>
    <d v="1899-12-30T01:31:16"/>
    <d v="1899-12-30T00:45:38"/>
    <m/>
    <n v="0"/>
    <n v="0"/>
    <d v="1899-12-30T16:36:20"/>
    <d v="1899-12-30T17:28:44"/>
    <d v="1899-12-30T08:18:10"/>
    <d v="1899-12-30T08:44:22"/>
    <n v="3369"/>
    <x v="10"/>
    <x v="3"/>
    <x v="96"/>
    <x v="10"/>
    <n v="1"/>
  </r>
  <r>
    <n v="1439"/>
    <d v="2011-06-05T00:00:00"/>
    <d v="2011-06-05T00:00:00"/>
    <x v="1"/>
    <n v="56"/>
    <n v="3"/>
    <n v="37"/>
    <n v="0"/>
    <d v="1899-12-30T03:37:00"/>
    <d v="1899-12-30T00:03:53"/>
    <m/>
    <s v="Rev3 Half"/>
    <n v="15.483870967741948"/>
    <n v="0"/>
    <m/>
    <m/>
    <d v="1899-12-30T07:14:00"/>
    <d v="1899-12-30T03:37:00"/>
    <m/>
    <n v="0"/>
    <n v="0"/>
    <d v="1899-12-30T01:41:31"/>
    <d v="1899-12-30T02:33:56"/>
    <d v="1899-12-30T00:50:46"/>
    <d v="1899-12-30T01:16:58"/>
    <n v="423"/>
    <x v="10"/>
    <x v="3"/>
    <x v="96"/>
    <x v="10"/>
    <n v="0"/>
  </r>
  <r>
    <n v="1440"/>
    <d v="2011-06-09T00:00:00"/>
    <d v="2011-06-09T00:00:00"/>
    <x v="2"/>
    <n v="1"/>
    <n v="0"/>
    <n v="9"/>
    <n v="9"/>
    <d v="1899-12-30T00:09:09"/>
    <d v="1899-12-30T00:09:09"/>
    <m/>
    <s v="Nike Import"/>
    <n v="6.5573770491803325"/>
    <n v="0"/>
    <m/>
    <m/>
    <d v="1899-12-30T03:59:44"/>
    <d v="1899-12-30T01:59:52"/>
    <m/>
    <n v="0"/>
    <n v="0"/>
    <d v="1899-12-30T03:59:44"/>
    <d v="1899-12-30T04:52:08"/>
    <d v="1899-12-30T01:59:52"/>
    <d v="1899-12-30T02:26:04"/>
    <n v="945"/>
    <x v="10"/>
    <x v="3"/>
    <x v="96"/>
    <x v="10"/>
    <n v="3"/>
  </r>
  <r>
    <n v="1441"/>
    <d v="2011-06-10T00:00:00"/>
    <d v="2011-06-10T00:00:00"/>
    <x v="2"/>
    <n v="1.5"/>
    <n v="0"/>
    <n v="14"/>
    <n v="25"/>
    <d v="1899-12-30T00:14:25"/>
    <d v="1899-12-30T00:09:37"/>
    <m/>
    <s v="Nike Import"/>
    <n v="6.2427745664739938"/>
    <n v="0"/>
    <m/>
    <m/>
    <d v="1899-12-30T04:11:49"/>
    <d v="1899-12-30T02:05:54"/>
    <m/>
    <n v="0"/>
    <n v="0"/>
    <d v="1899-12-30T04:11:49"/>
    <d v="1899-12-30T05:04:13"/>
    <d v="1899-12-30T02:05:54"/>
    <d v="1899-12-30T02:32:06"/>
    <n v="1201"/>
    <x v="10"/>
    <x v="3"/>
    <x v="96"/>
    <x v="10"/>
    <n v="0"/>
  </r>
  <r>
    <n v="1442"/>
    <d v="2011-06-12T00:00:00"/>
    <d v="2011-06-12T00:00:00"/>
    <x v="1"/>
    <n v="22.79"/>
    <n v="1"/>
    <n v="46"/>
    <n v="46"/>
    <d v="1899-12-30T01:46:46"/>
    <d v="1899-12-30T00:04:41"/>
    <m/>
    <s v="Rev3 Olympic"/>
    <n v="12.807368092413373"/>
    <n v="0"/>
    <m/>
    <m/>
    <d v="1899-12-30T08:44:42"/>
    <d v="1899-12-30T04:22:21"/>
    <m/>
    <n v="0"/>
    <n v="0"/>
    <d v="1899-12-30T02:02:45"/>
    <d v="1899-12-30T02:55:09"/>
    <d v="1899-12-30T01:01:22"/>
    <d v="1899-12-30T01:27:34"/>
    <n v="700"/>
    <x v="10"/>
    <x v="3"/>
    <x v="96"/>
    <x v="11"/>
    <n v="1"/>
  </r>
  <r>
    <n v="1443"/>
    <d v="2011-06-15T00:00:00"/>
    <d v="2011-06-15T00:00:00"/>
    <x v="2"/>
    <n v="1"/>
    <n v="0"/>
    <n v="9"/>
    <n v="50"/>
    <d v="1899-12-30T00:09:50"/>
    <d v="1899-12-30T00:09:50"/>
    <m/>
    <s v="Nike Import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10"/>
    <x v="3"/>
    <x v="96"/>
    <x v="11"/>
    <n v="2"/>
  </r>
  <r>
    <n v="1444"/>
    <d v="2011-06-18T00:00:00"/>
    <d v="2011-06-18T00:00:00"/>
    <x v="0"/>
    <n v="0.5"/>
    <n v="0"/>
    <n v="16"/>
    <n v="34"/>
    <d v="1899-12-30T00:16:34"/>
    <d v="1899-12-30T00:33:08"/>
    <m/>
    <s v="Griskus Olympic"/>
    <n v="1.8108651911468829"/>
    <n v="0"/>
    <m/>
    <s v="Griskus Olympic Swim"/>
    <d v="1899-12-30T01:19:31"/>
    <d v="1899-12-30T00:39:46"/>
    <m/>
    <n v="0"/>
    <n v="0"/>
    <d v="1899-12-30T14:28:06"/>
    <d v="1899-12-30T15:20:30"/>
    <d v="1899-12-30T07:14:03"/>
    <d v="1899-12-30T07:40:15"/>
    <n v="3199"/>
    <x v="10"/>
    <x v="3"/>
    <x v="96"/>
    <x v="11"/>
    <n v="2"/>
  </r>
  <r>
    <n v="1445"/>
    <d v="2011-06-18T00:00:00"/>
    <d v="2011-06-18T00:00:00"/>
    <x v="2"/>
    <n v="6.2"/>
    <n v="1"/>
    <n v="13"/>
    <n v="40"/>
    <d v="1899-12-30T01:13:40"/>
    <d v="1899-12-30T00:11:53"/>
    <m/>
    <s v="Griskus Olympic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10"/>
    <x v="3"/>
    <x v="96"/>
    <x v="11"/>
    <n v="0"/>
  </r>
  <r>
    <n v="1446"/>
    <d v="2011-06-18T00:00:00"/>
    <d v="2011-06-18T00:00:00"/>
    <x v="1"/>
    <n v="23"/>
    <n v="1"/>
    <n v="25"/>
    <n v="46"/>
    <d v="1899-12-30T01:25:46"/>
    <d v="1899-12-30T00:03:44"/>
    <m/>
    <s v="Griskus Olympic"/>
    <n v="16.090167120093287"/>
    <n v="0"/>
    <m/>
    <m/>
    <d v="1899-12-30T06:57:39"/>
    <d v="1899-12-30T03:28:49"/>
    <m/>
    <n v="0"/>
    <n v="0"/>
    <d v="1899-12-30T01:37:42"/>
    <d v="1899-12-30T02:30:06"/>
    <d v="1899-12-30T00:48:51"/>
    <d v="1899-12-30T01:15:03"/>
    <n v="373"/>
    <x v="10"/>
    <x v="3"/>
    <x v="96"/>
    <x v="11"/>
    <n v="0"/>
  </r>
  <r>
    <n v="1447"/>
    <d v="2011-06-18T00:00:00"/>
    <d v="2011-06-18T00:00:00"/>
    <x v="3"/>
    <n v="1"/>
    <n v="0"/>
    <n v="1"/>
    <n v="54"/>
    <d v="1899-12-30T00:01:54"/>
    <d v="1899-12-30T00:01:54"/>
    <m/>
    <s v="Griskus Olympic"/>
    <n v="31.57894736842108"/>
    <n v="0"/>
    <m/>
    <m/>
    <d v="1899-12-30T00:00:00"/>
    <d v="1899-12-30T00:00:00"/>
    <m/>
    <n v="0"/>
    <n v="0"/>
    <d v="1899-12-30T00:49:47"/>
    <d v="1899-12-30T01:42:11"/>
    <d v="1899-12-30T00:24:53"/>
    <d v="1899-12-30T00:51:05"/>
    <n v="9"/>
    <x v="10"/>
    <x v="3"/>
    <x v="96"/>
    <x v="11"/>
    <n v="0"/>
  </r>
  <r>
    <n v="1448"/>
    <d v="2011-06-18T00:00:00"/>
    <d v="2011-06-18T00:00:00"/>
    <x v="4"/>
    <n v="1"/>
    <n v="0"/>
    <n v="2"/>
    <n v="6"/>
    <d v="1899-12-30T00:02:06"/>
    <d v="1899-12-30T00:02:06"/>
    <m/>
    <s v="Griskus Olympic"/>
    <n v="28.571428571428591"/>
    <n v="0"/>
    <m/>
    <m/>
    <d v="1899-12-30T00:00:00"/>
    <d v="1899-12-30T00:00:00"/>
    <m/>
    <n v="0"/>
    <n v="0"/>
    <d v="1899-12-30T00:55:01"/>
    <d v="1899-12-30T01:47:25"/>
    <d v="1899-12-30T00:27:31"/>
    <d v="1899-12-30T00:53:43"/>
    <n v="15"/>
    <x v="10"/>
    <x v="3"/>
    <x v="96"/>
    <x v="11"/>
    <n v="0"/>
  </r>
  <r>
    <n v="1449"/>
    <d v="2011-06-21T00:00:00"/>
    <d v="2011-06-21T00:00:00"/>
    <x v="2"/>
    <n v="1.01"/>
    <n v="0"/>
    <n v="9"/>
    <n v="18"/>
    <d v="1899-12-30T00:09:18"/>
    <d v="1899-12-30T00:09:12"/>
    <m/>
    <s v="Nike Import"/>
    <n v="6.5161290322580694"/>
    <n v="0"/>
    <m/>
    <m/>
    <d v="1899-12-30T04:01:15"/>
    <d v="1899-12-30T02:00:37"/>
    <m/>
    <n v="0"/>
    <n v="0"/>
    <d v="1899-12-30T04:01:15"/>
    <d v="1899-12-30T04:53:39"/>
    <d v="1899-12-30T02:00:37"/>
    <d v="1899-12-30T02:26:49"/>
    <n v="964"/>
    <x v="10"/>
    <x v="3"/>
    <x v="96"/>
    <x v="39"/>
    <n v="2"/>
  </r>
  <r>
    <n v="1450"/>
    <d v="2011-06-24T00:00:00"/>
    <d v="2011-06-24T00:00:00"/>
    <x v="2"/>
    <n v="2.74"/>
    <n v="0"/>
    <n v="32"/>
    <n v="23"/>
    <d v="1899-12-30T00:32:23"/>
    <d v="1899-12-30T00:11:49"/>
    <m/>
    <s v="Nike Import"/>
    <n v="5.0766855378281051"/>
    <n v="0"/>
    <m/>
    <m/>
    <d v="1899-12-30T05:09:39"/>
    <d v="1899-12-30T02:34:50"/>
    <m/>
    <n v="0"/>
    <n v="0"/>
    <d v="1899-12-30T05:09:39"/>
    <d v="1899-12-30T06:02:03"/>
    <d v="1899-12-30T02:34:50"/>
    <d v="1899-12-30T03:01:02"/>
    <n v="2625"/>
    <x v="10"/>
    <x v="3"/>
    <x v="96"/>
    <x v="39"/>
    <n v="2"/>
  </r>
  <r>
    <n v="1451"/>
    <d v="2011-06-26T00:00:00"/>
    <d v="2011-06-26T00:00:00"/>
    <x v="1"/>
    <n v="20.5"/>
    <n v="1"/>
    <n v="30"/>
    <n v="2"/>
    <d v="1899-12-30T01:30:02"/>
    <d v="1899-12-30T00:04:24"/>
    <m/>
    <s v="RunKeeper Import"/>
    <n v="13.661606812291755"/>
    <n v="0"/>
    <m/>
    <m/>
    <d v="1899-12-30T08:11:53"/>
    <d v="1899-12-30T04:05:57"/>
    <m/>
    <n v="0"/>
    <n v="0"/>
    <d v="1899-12-30T01:55:04"/>
    <d v="1899-12-30T02:47:28"/>
    <d v="1899-12-30T00:57:32"/>
    <d v="1899-12-30T01:23:44"/>
    <n v="622"/>
    <x v="10"/>
    <x v="3"/>
    <x v="96"/>
    <x v="40"/>
    <n v="103"/>
  </r>
  <r>
    <n v="1452"/>
    <d v="2011-06-28T00:00:00"/>
    <d v="2011-06-28T00:00:00"/>
    <x v="2"/>
    <n v="1"/>
    <n v="0"/>
    <n v="8"/>
    <n v="50"/>
    <d v="1899-12-30T00:08:50"/>
    <d v="1899-12-30T00:08:50"/>
    <m/>
    <s v="Nike Import"/>
    <n v="6.792452830188684"/>
    <n v="0"/>
    <m/>
    <m/>
    <d v="1899-12-30T03:51:26"/>
    <d v="1899-12-30T01:55:43"/>
    <m/>
    <n v="0"/>
    <n v="0"/>
    <d v="1899-12-30T03:51:26"/>
    <d v="1899-12-30T04:43:50"/>
    <d v="1899-12-30T01:55:43"/>
    <d v="1899-12-30T02:21:55"/>
    <n v="870"/>
    <x v="10"/>
    <x v="3"/>
    <x v="96"/>
    <x v="40"/>
    <n v="1"/>
  </r>
  <r>
    <n v="1453"/>
    <d v="2011-06-30T00:00:00"/>
    <d v="2011-06-30T00:00:00"/>
    <x v="2"/>
    <n v="1.06"/>
    <n v="0"/>
    <n v="9"/>
    <n v="13"/>
    <d v="1899-12-30T00:09:13"/>
    <d v="1899-12-30T00:08:42"/>
    <m/>
    <s v="Nike Import"/>
    <n v="6.9005424954792103"/>
    <n v="0"/>
    <m/>
    <m/>
    <d v="1899-12-30T03:47:48"/>
    <d v="1899-12-30T01:53:54"/>
    <m/>
    <n v="0"/>
    <n v="0"/>
    <d v="1899-12-30T03:47:48"/>
    <d v="1899-12-30T04:40:13"/>
    <d v="1899-12-30T01:53:54"/>
    <d v="1899-12-30T02:20:06"/>
    <n v="854"/>
    <x v="10"/>
    <x v="3"/>
    <x v="96"/>
    <x v="40"/>
    <n v="1"/>
  </r>
  <r>
    <n v="1454"/>
    <d v="2011-07-01T00:00:00"/>
    <d v="2011-07-01T00:00:00"/>
    <x v="2"/>
    <n v="2.76"/>
    <n v="0"/>
    <n v="26"/>
    <n v="2"/>
    <d v="1899-12-30T00:26:02"/>
    <d v="1899-12-30T00:09:26"/>
    <m/>
    <s v="Nike Import"/>
    <n v="6.36107554417414"/>
    <n v="0"/>
    <m/>
    <m/>
    <d v="1899-12-30T04:07:08"/>
    <d v="1899-12-30T02:03:34"/>
    <m/>
    <n v="0"/>
    <n v="0"/>
    <d v="1899-12-30T04:07:08"/>
    <d v="1899-12-30T04:59:32"/>
    <d v="1899-12-30T02:03:34"/>
    <d v="1899-12-30T02:29:46"/>
    <n v="1080"/>
    <x v="10"/>
    <x v="0"/>
    <x v="97"/>
    <x v="40"/>
    <n v="0"/>
  </r>
  <r>
    <n v="1455"/>
    <d v="2011-07-03T00:00:00"/>
    <d v="2011-07-03T00:00:00"/>
    <x v="1"/>
    <n v="13.04"/>
    <n v="0"/>
    <n v="54"/>
    <n v="36"/>
    <d v="1899-12-30T00:54:36"/>
    <d v="1899-12-30T00:04:11"/>
    <m/>
    <s v="RunKeeper Import"/>
    <n v="14.329670329670339"/>
    <n v="0"/>
    <m/>
    <m/>
    <d v="1899-12-30T07:48:57"/>
    <d v="1899-12-30T03:54:29"/>
    <m/>
    <n v="0"/>
    <n v="0"/>
    <d v="1899-12-30T01:49:42"/>
    <d v="1899-12-30T02:42:06"/>
    <d v="1899-12-30T00:54:51"/>
    <d v="1899-12-30T01:21:03"/>
    <n v="569"/>
    <x v="10"/>
    <x v="0"/>
    <x v="97"/>
    <x v="0"/>
    <n v="1"/>
  </r>
  <r>
    <n v="1456"/>
    <d v="2011-07-04T00:00:00"/>
    <d v="2011-07-04T00:00:00"/>
    <x v="1"/>
    <n v="1.08"/>
    <n v="0"/>
    <n v="10"/>
    <n v="30"/>
    <d v="1899-12-30T00:10:30"/>
    <d v="1899-12-30T00:09:43"/>
    <m/>
    <s v="RunKeeper Import"/>
    <n v="6.171428571428577"/>
    <n v="0"/>
    <m/>
    <m/>
    <d v="1899-12-30T18:08:53"/>
    <d v="1899-12-30T09:04:27"/>
    <m/>
    <n v="0"/>
    <n v="0"/>
    <d v="1899-12-30T04:14:43"/>
    <d v="1899-12-30T05:07:07"/>
    <d v="1899-12-30T02:07:22"/>
    <d v="1899-12-30T02:33:34"/>
    <n v="1285"/>
    <x v="10"/>
    <x v="0"/>
    <x v="97"/>
    <x v="0"/>
    <n v="0"/>
  </r>
  <r>
    <n v="1457"/>
    <d v="2011-07-04T00:00:00"/>
    <d v="2011-07-04T00:00:00"/>
    <x v="1"/>
    <n v="0.75"/>
    <n v="0"/>
    <n v="25"/>
    <n v="7"/>
    <d v="1899-12-30T00:25:07"/>
    <d v="1899-12-30T00:33:29"/>
    <m/>
    <s v="RunKeeper Import"/>
    <n v="1.7916390179163915"/>
    <n v="0"/>
    <m/>
    <m/>
    <d v="1900-01-01T14:30:45"/>
    <d v="1899-12-31T07:15:23"/>
    <m/>
    <n v="0"/>
    <n v="0"/>
    <d v="1899-12-30T14:37:25"/>
    <d v="1899-12-30T15:29:49"/>
    <d v="1899-12-30T07:18:42"/>
    <d v="1899-12-30T07:44:54"/>
    <n v="3215"/>
    <x v="10"/>
    <x v="0"/>
    <x v="97"/>
    <x v="0"/>
    <n v="0"/>
  </r>
  <r>
    <n v="1458"/>
    <d v="2011-07-05T00:00:00"/>
    <d v="2011-07-05T00:00:00"/>
    <x v="2"/>
    <n v="1.01"/>
    <n v="0"/>
    <n v="8"/>
    <n v="59"/>
    <d v="1899-12-30T00:08:59"/>
    <d v="1899-12-30T00:08:54"/>
    <m/>
    <s v="Nike Import"/>
    <n v="6.7458256029684662"/>
    <n v="0"/>
    <m/>
    <m/>
    <d v="1899-12-30T03:53:02"/>
    <d v="1899-12-30T01:56:31"/>
    <m/>
    <n v="0"/>
    <n v="0"/>
    <d v="1899-12-30T03:53:02"/>
    <d v="1899-12-30T04:45:26"/>
    <d v="1899-12-30T01:56:31"/>
    <d v="1899-12-30T02:22:43"/>
    <n v="886"/>
    <x v="10"/>
    <x v="0"/>
    <x v="97"/>
    <x v="0"/>
    <n v="0"/>
  </r>
  <r>
    <n v="1459"/>
    <d v="2011-07-06T00:00:00"/>
    <d v="2011-07-06T00:00:00"/>
    <x v="1"/>
    <n v="9.08"/>
    <n v="0"/>
    <n v="48"/>
    <n v="14"/>
    <d v="1899-12-30T00:48:14"/>
    <d v="1899-12-30T00:05:19"/>
    <m/>
    <s v="RunKeeper Import"/>
    <n v="11.295093296475477"/>
    <n v="0"/>
    <m/>
    <m/>
    <d v="1899-12-30T09:54:57"/>
    <d v="1899-12-30T04:57:28"/>
    <m/>
    <n v="0"/>
    <n v="0"/>
    <d v="1899-12-30T02:19:11"/>
    <d v="1899-12-30T03:11:35"/>
    <d v="1899-12-30T01:09:35"/>
    <d v="1899-12-30T01:35:47"/>
    <n v="750"/>
    <x v="10"/>
    <x v="0"/>
    <x v="97"/>
    <x v="0"/>
    <n v="0"/>
  </r>
  <r>
    <n v="1460"/>
    <d v="2011-07-10T00:00:00"/>
    <d v="2011-07-10T00:00:00"/>
    <x v="1"/>
    <n v="9.81"/>
    <n v="0"/>
    <n v="50"/>
    <n v="7"/>
    <d v="1899-12-30T00:50:07"/>
    <d v="1899-12-30T00:05:07"/>
    <m/>
    <s v="RunKeeper Import"/>
    <n v="11.744595942800144"/>
    <n v="0"/>
    <m/>
    <m/>
    <d v="1899-12-30T09:32:11"/>
    <d v="1899-12-30T04:46:05"/>
    <m/>
    <n v="0"/>
    <n v="0"/>
    <d v="1899-12-30T02:13:51"/>
    <d v="1899-12-30T03:06:15"/>
    <d v="1899-12-30T01:06:55"/>
    <d v="1899-12-30T01:33:07"/>
    <n v="739"/>
    <x v="10"/>
    <x v="0"/>
    <x v="97"/>
    <x v="12"/>
    <n v="3"/>
  </r>
  <r>
    <n v="1461"/>
    <d v="2011-07-10T00:00:00"/>
    <d v="2011-07-10T00:00:00"/>
    <x v="1"/>
    <n v="10.199999999999999"/>
    <n v="0"/>
    <n v="36"/>
    <n v="50"/>
    <d v="1899-12-30T00:36:50"/>
    <d v="1899-12-30T00:03:37"/>
    <m/>
    <s v="RunKeeper Import"/>
    <n v="16.615384615384627"/>
    <n v="0"/>
    <m/>
    <m/>
    <d v="1899-12-30T06:44:27"/>
    <d v="1899-12-30T03:22:13"/>
    <m/>
    <n v="0"/>
    <n v="0"/>
    <d v="1899-12-30T01:34:37"/>
    <d v="1899-12-30T02:27:01"/>
    <d v="1899-12-30T00:47:18"/>
    <d v="1899-12-30T01:13:30"/>
    <n v="334"/>
    <x v="10"/>
    <x v="0"/>
    <x v="97"/>
    <x v="12"/>
    <n v="0"/>
  </r>
  <r>
    <n v="1462"/>
    <d v="2011-07-13T00:00:00"/>
    <d v="2011-07-13T00:00:00"/>
    <x v="3"/>
    <n v="1"/>
    <n v="0"/>
    <n v="2"/>
    <n v="32"/>
    <d v="1899-12-30T00:02:32"/>
    <d v="1899-12-30T00:02:32"/>
    <s v="unk"/>
    <s v="Griskus Sprint"/>
    <n v="23.684210526315809"/>
    <n v="0"/>
    <m/>
    <m/>
    <d v="1899-12-30T00:00:00"/>
    <d v="1899-12-30T00:00:00"/>
    <m/>
    <n v="0"/>
    <n v="0"/>
    <d v="1899-12-30T01:06:22"/>
    <d v="1899-12-30T01:58:46"/>
    <d v="1899-12-30T00:33:11"/>
    <d v="1899-12-30T00:59:23"/>
    <n v="45"/>
    <x v="10"/>
    <x v="0"/>
    <x v="97"/>
    <x v="12"/>
    <n v="2"/>
  </r>
  <r>
    <n v="1463"/>
    <d v="2011-07-13T00:00:00"/>
    <d v="2011-07-13T00:00:00"/>
    <x v="0"/>
    <n v="0.5"/>
    <n v="0"/>
    <n v="17"/>
    <n v="59"/>
    <d v="1899-12-30T00:17:59"/>
    <d v="1899-12-30T00:35:58"/>
    <m/>
    <s v="Griskus Sprint"/>
    <n v="1.6682113067655251"/>
    <n v="0"/>
    <m/>
    <m/>
    <d v="1899-12-30T01:26:19"/>
    <d v="1899-12-30T00:43:10"/>
    <m/>
    <n v="0"/>
    <n v="0"/>
    <d v="1899-12-30T15:42:20"/>
    <d v="1899-12-30T16:34:44"/>
    <d v="1899-12-30T07:51:10"/>
    <d v="1899-12-30T08:17:22"/>
    <n v="3305"/>
    <x v="10"/>
    <x v="0"/>
    <x v="97"/>
    <x v="12"/>
    <n v="0"/>
  </r>
  <r>
    <n v="1464"/>
    <d v="2011-07-13T00:00:00"/>
    <d v="2011-07-13T00:00:00"/>
    <x v="1"/>
    <n v="10.5"/>
    <n v="0"/>
    <n v="35"/>
    <n v="7"/>
    <d v="1899-12-30T00:35:07"/>
    <d v="1899-12-30T00:03:21"/>
    <m/>
    <s v="Griskus Sprint"/>
    <n v="17.940199335548186"/>
    <n v="0"/>
    <m/>
    <m/>
    <d v="1899-12-30T06:14:35"/>
    <d v="1899-12-30T03:07:17"/>
    <m/>
    <n v="0"/>
    <n v="0"/>
    <d v="1899-12-30T01:27:37"/>
    <d v="1899-12-30T02:20:01"/>
    <d v="1899-12-30T00:43:49"/>
    <d v="1899-12-30T01:10:01"/>
    <n v="263"/>
    <x v="10"/>
    <x v="0"/>
    <x v="97"/>
    <x v="12"/>
    <n v="0"/>
  </r>
  <r>
    <n v="1465"/>
    <d v="2011-07-13T00:00:00"/>
    <d v="2011-07-13T00:00:00"/>
    <x v="2"/>
    <n v="3.1"/>
    <n v="0"/>
    <n v="30"/>
    <n v="57"/>
    <d v="1899-12-30T00:30:57"/>
    <d v="1899-12-30T00:09:59"/>
    <m/>
    <s v="Griskus Sprint"/>
    <n v="6.0096930533117972"/>
    <n v="0"/>
    <m/>
    <m/>
    <d v="1899-12-30T04:21:35"/>
    <d v="1899-12-30T02:10:47"/>
    <m/>
    <n v="0"/>
    <n v="0"/>
    <d v="1899-12-30T04:21:35"/>
    <d v="1899-12-30T05:13:59"/>
    <d v="1899-12-30T02:10:47"/>
    <d v="1899-12-30T02:36:59"/>
    <n v="1510"/>
    <x v="10"/>
    <x v="0"/>
    <x v="97"/>
    <x v="12"/>
    <n v="0"/>
  </r>
  <r>
    <n v="1466"/>
    <d v="2011-07-16T00:00:00"/>
    <d v="2011-07-16T00:00:00"/>
    <x v="1"/>
    <n v="16.16"/>
    <n v="1"/>
    <n v="14"/>
    <n v="37"/>
    <d v="1899-12-30T01:14:37"/>
    <d v="1899-12-30T00:04:37"/>
    <m/>
    <s v="RunKeeper Import"/>
    <n v="12.994415903506823"/>
    <n v="0"/>
    <m/>
    <m/>
    <d v="1899-12-30T08:37:09"/>
    <d v="1899-12-30T04:18:34"/>
    <m/>
    <n v="0"/>
    <n v="0"/>
    <d v="1899-12-30T02:00:59"/>
    <d v="1899-12-30T02:53:23"/>
    <d v="1899-12-30T01:00:29"/>
    <d v="1899-12-30T01:26:41"/>
    <n v="684"/>
    <x v="10"/>
    <x v="0"/>
    <x v="97"/>
    <x v="12"/>
    <n v="2"/>
  </r>
  <r>
    <n v="1467"/>
    <d v="2011-07-19T00:00:00"/>
    <d v="2011-07-19T00:00:00"/>
    <x v="2"/>
    <n v="2.14"/>
    <n v="0"/>
    <n v="20"/>
    <n v="29"/>
    <d v="1899-12-30T00:20:29"/>
    <d v="1899-12-30T00:09:34"/>
    <m/>
    <s v="Nike Import"/>
    <n v="6.2685109845402822"/>
    <n v="0"/>
    <m/>
    <m/>
    <d v="1899-12-30T04:10:47"/>
    <d v="1899-12-30T02:05:23"/>
    <m/>
    <n v="0"/>
    <n v="0"/>
    <d v="1899-12-30T04:10:47"/>
    <d v="1899-12-30T05:03:11"/>
    <d v="1899-12-30T02:05:23"/>
    <d v="1899-12-30T02:31:35"/>
    <n v="1178"/>
    <x v="10"/>
    <x v="0"/>
    <x v="97"/>
    <x v="13"/>
    <n v="2"/>
  </r>
  <r>
    <n v="1468"/>
    <d v="2011-07-20T00:00:00"/>
    <d v="2011-07-20T00:00:00"/>
    <x v="2"/>
    <n v="1.1100000000000001"/>
    <n v="0"/>
    <n v="10"/>
    <n v="46"/>
    <d v="1899-12-30T00:10:46"/>
    <d v="1899-12-30T00:09:42"/>
    <m/>
    <s v="Nike Import"/>
    <n v="6.1857585139318934"/>
    <n v="0"/>
    <m/>
    <m/>
    <d v="1899-12-30T04:14:08"/>
    <d v="1899-12-30T02:07:04"/>
    <m/>
    <n v="0"/>
    <n v="0"/>
    <d v="1899-12-30T04:14:08"/>
    <d v="1899-12-30T05:06:32"/>
    <d v="1899-12-30T02:07:04"/>
    <d v="1899-12-30T02:33:16"/>
    <n v="1267"/>
    <x v="10"/>
    <x v="0"/>
    <x v="97"/>
    <x v="13"/>
    <n v="0"/>
  </r>
  <r>
    <n v="1469"/>
    <d v="2011-07-24T00:00:00"/>
    <d v="2011-07-24T00:00:00"/>
    <x v="1"/>
    <n v="4.6900000000000004"/>
    <n v="0"/>
    <n v="18"/>
    <n v="42"/>
    <d v="1899-12-30T00:18:42"/>
    <d v="1899-12-30T00:03:59"/>
    <m/>
    <s v="RunKeeper Import"/>
    <n v="15.048128342246004"/>
    <n v="0"/>
    <m/>
    <s v="Flat tire. Ughhhh"/>
    <d v="1899-12-30T07:26:34"/>
    <d v="1899-12-30T03:43:17"/>
    <m/>
    <n v="0"/>
    <n v="0"/>
    <d v="1899-12-30T01:44:28"/>
    <d v="1899-12-30T02:36:52"/>
    <d v="1899-12-30T00:52:14"/>
    <d v="1899-12-30T01:18:26"/>
    <n v="467"/>
    <x v="10"/>
    <x v="0"/>
    <x v="97"/>
    <x v="14"/>
    <n v="3"/>
  </r>
  <r>
    <n v="1470"/>
    <d v="2011-07-25T00:00:00"/>
    <d v="2011-07-25T00:00:00"/>
    <x v="2"/>
    <n v="1"/>
    <n v="0"/>
    <n v="9"/>
    <n v="37"/>
    <d v="1899-12-30T00:09:37"/>
    <d v="1899-12-30T00:09:37"/>
    <m/>
    <s v="Nike Import"/>
    <n v="6.2391681109185484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3"/>
    <x v="10"/>
    <x v="0"/>
    <x v="97"/>
    <x v="14"/>
    <n v="0"/>
  </r>
  <r>
    <n v="1471"/>
    <d v="2011-07-26T00:00:00"/>
    <d v="2011-07-26T00:00:00"/>
    <x v="2"/>
    <n v="3.15"/>
    <n v="0"/>
    <n v="29"/>
    <n v="53"/>
    <d v="1899-12-30T00:29:53"/>
    <d v="1899-12-30T00:09:29"/>
    <m/>
    <s v="Nike Import"/>
    <n v="6.3245956497490292"/>
    <n v="0"/>
    <m/>
    <m/>
    <d v="1899-12-30T04:08:33"/>
    <d v="1899-12-30T02:04:17"/>
    <m/>
    <n v="0"/>
    <n v="0"/>
    <d v="1899-12-30T04:08:33"/>
    <d v="1899-12-30T05:00:57"/>
    <d v="1899-12-30T02:04:17"/>
    <d v="1899-12-30T02:30:29"/>
    <n v="1110"/>
    <x v="10"/>
    <x v="0"/>
    <x v="97"/>
    <x v="14"/>
    <n v="0"/>
  </r>
  <r>
    <n v="1472"/>
    <d v="2011-07-27T00:00:00"/>
    <d v="2011-07-27T00:00:00"/>
    <x v="2"/>
    <n v="3.1"/>
    <n v="0"/>
    <n v="30"/>
    <n v="37"/>
    <d v="1899-12-30T00:30:37"/>
    <d v="1899-12-30T00:09:53"/>
    <m/>
    <s v="Nike Import"/>
    <n v="6.0751224823081156"/>
    <n v="0"/>
    <m/>
    <m/>
    <d v="1899-12-30T04:18:46"/>
    <d v="1899-12-30T02:09:23"/>
    <m/>
    <n v="0"/>
    <n v="0"/>
    <d v="1899-12-30T04:18:46"/>
    <d v="1899-12-30T05:11:10"/>
    <d v="1899-12-30T02:09:23"/>
    <d v="1899-12-30T02:35:35"/>
    <n v="1429"/>
    <x v="10"/>
    <x v="0"/>
    <x v="97"/>
    <x v="14"/>
    <n v="0"/>
  </r>
  <r>
    <n v="1473"/>
    <d v="2011-07-28T00:00:00"/>
    <d v="2011-07-28T00:00:00"/>
    <x v="2"/>
    <n v="0.55000000000000004"/>
    <n v="0"/>
    <n v="5"/>
    <n v="55"/>
    <d v="1899-12-30T00:05:55"/>
    <d v="1899-12-30T00:10:45"/>
    <m/>
    <s v="Nike Import"/>
    <n v="5.5774647887323985"/>
    <n v="0"/>
    <m/>
    <m/>
    <d v="1899-12-30T04:41:51"/>
    <d v="1899-12-30T02:20:55"/>
    <m/>
    <n v="0"/>
    <n v="0"/>
    <d v="1899-12-30T04:41:51"/>
    <d v="1899-12-30T05:34:15"/>
    <d v="1899-12-30T02:20:55"/>
    <d v="1899-12-30T02:47:07"/>
    <n v="2107"/>
    <x v="10"/>
    <x v="0"/>
    <x v="97"/>
    <x v="14"/>
    <n v="0"/>
  </r>
  <r>
    <n v="1474"/>
    <d v="2011-07-31T00:00:00"/>
    <d v="2011-07-31T00:00:00"/>
    <x v="1"/>
    <n v="3.2"/>
    <n v="0"/>
    <n v="38"/>
    <n v="27"/>
    <d v="1899-12-30T00:38:27"/>
    <d v="1899-12-30T00:12:01"/>
    <m/>
    <s v="RunKeeper Import"/>
    <n v="4.9934980494148284"/>
    <n v="0"/>
    <m/>
    <m/>
    <d v="1899-12-30T22:25:45"/>
    <d v="1899-12-30T11:12:52"/>
    <m/>
    <n v="0"/>
    <n v="0"/>
    <d v="1899-12-30T05:14:49"/>
    <d v="1899-12-30T06:07:13"/>
    <d v="1899-12-30T02:37:24"/>
    <d v="1899-12-30T03:03:36"/>
    <n v="2705"/>
    <x v="10"/>
    <x v="0"/>
    <x v="97"/>
    <x v="15"/>
    <n v="2"/>
  </r>
  <r>
    <n v="1475"/>
    <d v="2011-08-01T00:00:00"/>
    <d v="2011-08-01T00:00:00"/>
    <x v="0"/>
    <n v="0.6"/>
    <n v="0"/>
    <n v="21"/>
    <n v="25"/>
    <d v="1899-12-30T00:21:25"/>
    <d v="1899-12-30T00:35:42"/>
    <m/>
    <s v="RunKeeper Import"/>
    <n v="1.6809338521400792"/>
    <n v="0"/>
    <m/>
    <m/>
    <d v="1899-12-30T01:25:40"/>
    <d v="1899-12-30T00:42:50"/>
    <m/>
    <n v="0"/>
    <n v="0"/>
    <d v="1899-12-30T15:35:12"/>
    <d v="1899-12-30T16:27:36"/>
    <d v="1899-12-30T07:47:36"/>
    <d v="1899-12-30T08:13:48"/>
    <n v="3298"/>
    <x v="10"/>
    <x v="4"/>
    <x v="98"/>
    <x v="15"/>
    <n v="0"/>
  </r>
  <r>
    <n v="1476"/>
    <d v="2011-08-04T00:00:00"/>
    <d v="2011-08-04T00:00:00"/>
    <x v="2"/>
    <n v="4.5199999999999996"/>
    <n v="0"/>
    <n v="59"/>
    <n v="56"/>
    <d v="1899-12-30T00:59:56"/>
    <d v="1899-12-30T00:13:16"/>
    <m/>
    <s v="RunKeeper Import"/>
    <n v="4.5250278086763096"/>
    <n v="0"/>
    <m/>
    <m/>
    <d v="1899-12-30T05:47:24"/>
    <d v="1899-12-30T02:53:42"/>
    <m/>
    <n v="0"/>
    <n v="0"/>
    <d v="1899-12-30T05:47:24"/>
    <d v="1899-12-30T06:39:48"/>
    <d v="1899-12-30T02:53:42"/>
    <d v="1899-12-30T03:19:54"/>
    <n v="2894"/>
    <x v="10"/>
    <x v="4"/>
    <x v="98"/>
    <x v="15"/>
    <n v="2"/>
  </r>
  <r>
    <n v="1477"/>
    <d v="2011-08-07T00:00:00"/>
    <d v="2011-08-07T00:00:00"/>
    <x v="1"/>
    <n v="22.86"/>
    <n v="1"/>
    <n v="39"/>
    <n v="13"/>
    <d v="1899-12-30T01:39:13"/>
    <d v="1899-12-30T00:04:20"/>
    <m/>
    <s v="RunKeeper Import"/>
    <n v="13.824290273811533"/>
    <n v="0"/>
    <m/>
    <m/>
    <d v="1899-12-30T08:06:06"/>
    <d v="1899-12-30T04:03:03"/>
    <m/>
    <n v="0"/>
    <n v="0"/>
    <d v="1899-12-30T01:53:43"/>
    <d v="1899-12-30T02:46:07"/>
    <d v="1899-12-30T00:56:51"/>
    <d v="1899-12-30T01:23:03"/>
    <n v="607"/>
    <x v="10"/>
    <x v="4"/>
    <x v="98"/>
    <x v="16"/>
    <n v="2"/>
  </r>
  <r>
    <n v="1478"/>
    <d v="2011-08-09T00:00:00"/>
    <d v="2011-08-09T00:00:00"/>
    <x v="2"/>
    <n v="1.03"/>
    <n v="0"/>
    <n v="9"/>
    <n v="26"/>
    <d v="1899-12-30T00:09:26"/>
    <d v="1899-12-30T00:09:10"/>
    <m/>
    <s v="Nike Import"/>
    <n v="6.5512367491166126"/>
    <n v="0"/>
    <m/>
    <m/>
    <d v="1899-12-30T03:59:57"/>
    <d v="1899-12-30T01:59:59"/>
    <m/>
    <n v="0"/>
    <n v="0"/>
    <d v="1899-12-30T03:59:57"/>
    <d v="1899-12-30T04:52:21"/>
    <d v="1899-12-30T01:59:59"/>
    <d v="1899-12-30T02:26:11"/>
    <n v="948"/>
    <x v="10"/>
    <x v="4"/>
    <x v="98"/>
    <x v="16"/>
    <n v="1"/>
  </r>
  <r>
    <n v="1479"/>
    <d v="2011-08-10T00:00:00"/>
    <d v="2011-08-10T00:00:00"/>
    <x v="2"/>
    <n v="3.17"/>
    <n v="0"/>
    <n v="29"/>
    <n v="31"/>
    <d v="1899-12-30T00:29:31"/>
    <d v="1899-12-30T00:09:19"/>
    <m/>
    <s v="Nike Import"/>
    <n v="6.443817052512709"/>
    <n v="0"/>
    <m/>
    <m/>
    <d v="1899-12-30T04:03:57"/>
    <d v="1899-12-30T02:01:59"/>
    <m/>
    <n v="0"/>
    <n v="0"/>
    <d v="1899-12-30T04:03:57"/>
    <d v="1899-12-30T04:56:21"/>
    <d v="1899-12-30T02:01:59"/>
    <d v="1899-12-30T02:28:11"/>
    <n v="1024"/>
    <x v="10"/>
    <x v="4"/>
    <x v="98"/>
    <x v="16"/>
    <n v="0"/>
  </r>
  <r>
    <n v="1480"/>
    <d v="2011-08-14T00:00:00"/>
    <d v="2011-08-14T00:00:00"/>
    <x v="2"/>
    <n v="7.21"/>
    <n v="1"/>
    <n v="8"/>
    <n v="21"/>
    <d v="1899-12-30T01:08:21"/>
    <d v="1899-12-30T00:09:29"/>
    <m/>
    <s v="Nike Import"/>
    <n v="6.32918800292612"/>
    <n v="0"/>
    <m/>
    <m/>
    <d v="1899-12-30T04:08:22"/>
    <d v="1899-12-30T02:04:11"/>
    <m/>
    <n v="0"/>
    <n v="0"/>
    <d v="1899-12-30T04:08:22"/>
    <d v="1899-12-30T05:00:46"/>
    <d v="1899-12-30T02:04:11"/>
    <d v="1899-12-30T02:30:23"/>
    <n v="1106"/>
    <x v="10"/>
    <x v="4"/>
    <x v="98"/>
    <x v="17"/>
    <n v="3"/>
  </r>
  <r>
    <n v="1481"/>
    <d v="2011-08-23T00:00:00"/>
    <d v="2011-08-23T00:00:00"/>
    <x v="1"/>
    <n v="54.75"/>
    <n v="3"/>
    <n v="40"/>
    <n v="27"/>
    <d v="1899-12-30T03:40:27"/>
    <d v="1899-12-30T00:04:02"/>
    <m/>
    <s v="RunKeeper Import"/>
    <n v="14.901338171921081"/>
    <n v="0"/>
    <m/>
    <s v="Awesome "/>
    <d v="1899-12-30T07:30:58"/>
    <d v="1899-12-30T03:45:29"/>
    <m/>
    <n v="0"/>
    <n v="0"/>
    <d v="1899-12-30T01:45:30"/>
    <d v="1899-12-30T02:37:54"/>
    <d v="1899-12-30T00:52:45"/>
    <d v="1899-12-30T01:18:57"/>
    <n v="506"/>
    <x v="10"/>
    <x v="4"/>
    <x v="98"/>
    <x v="18"/>
    <n v="8"/>
  </r>
  <r>
    <n v="1482"/>
    <d v="2011-08-25T00:00:00"/>
    <d v="2011-08-25T00:00:00"/>
    <x v="2"/>
    <n v="2"/>
    <n v="0"/>
    <n v="19"/>
    <n v="53"/>
    <d v="1899-12-30T00:19:53"/>
    <d v="1899-12-30T00:09:56"/>
    <m/>
    <s v="Nike Import"/>
    <n v="6.0352053646269948"/>
    <n v="0"/>
    <m/>
    <m/>
    <d v="1899-12-30T04:20:28"/>
    <d v="1899-12-30T02:10:14"/>
    <m/>
    <n v="0"/>
    <n v="0"/>
    <d v="1899-12-30T04:20:28"/>
    <d v="1899-12-30T05:12:52"/>
    <d v="1899-12-30T02:10:14"/>
    <d v="1899-12-30T02:36:26"/>
    <n v="1475"/>
    <x v="10"/>
    <x v="4"/>
    <x v="98"/>
    <x v="18"/>
    <n v="1"/>
  </r>
  <r>
    <n v="1483"/>
    <d v="2011-08-26T00:00:00"/>
    <d v="2011-08-26T00:00:00"/>
    <x v="1"/>
    <n v="4.47"/>
    <n v="0"/>
    <n v="20"/>
    <n v="24"/>
    <d v="1899-12-30T00:20:24"/>
    <d v="1899-12-30T00:04:34"/>
    <m/>
    <s v="RunKeeper Import"/>
    <n v="13.147058823529422"/>
    <n v="0"/>
    <m/>
    <m/>
    <d v="1899-12-30T08:31:08"/>
    <d v="1899-12-30T04:15:34"/>
    <m/>
    <n v="0"/>
    <n v="0"/>
    <d v="1899-12-30T01:59:34"/>
    <d v="1899-12-30T02:51:58"/>
    <d v="1899-12-30T00:59:47"/>
    <d v="1899-12-30T01:25:59"/>
    <n v="676"/>
    <x v="10"/>
    <x v="4"/>
    <x v="98"/>
    <x v="18"/>
    <n v="0"/>
  </r>
  <r>
    <n v="1484"/>
    <d v="2011-08-26T00:00:00"/>
    <d v="2011-08-26T00:00:00"/>
    <x v="2"/>
    <n v="3.11"/>
    <n v="0"/>
    <n v="29"/>
    <n v="42"/>
    <d v="1899-12-30T00:29:42"/>
    <d v="1899-12-30T00:09:33"/>
    <m/>
    <s v="Nike Import"/>
    <n v="6.2828282828282873"/>
    <n v="0"/>
    <m/>
    <m/>
    <d v="1899-12-30T04:10:12"/>
    <d v="1899-12-30T02:05:06"/>
    <m/>
    <n v="0"/>
    <n v="0"/>
    <d v="1899-12-30T04:10:12"/>
    <d v="1899-12-30T05:02:36"/>
    <d v="1899-12-30T02:05:06"/>
    <d v="1899-12-30T02:31:18"/>
    <n v="1162"/>
    <x v="10"/>
    <x v="4"/>
    <x v="98"/>
    <x v="18"/>
    <n v="0"/>
  </r>
  <r>
    <n v="1485"/>
    <d v="2011-08-27T00:00:00"/>
    <d v="2011-08-27T00:00:00"/>
    <x v="1"/>
    <n v="16.52"/>
    <n v="1"/>
    <n v="15"/>
    <n v="15"/>
    <d v="1899-12-30T01:15:15"/>
    <d v="1899-12-30T00:04:33"/>
    <m/>
    <s v="RunKeeper Import"/>
    <n v="13.172093023255824"/>
    <n v="0"/>
    <m/>
    <m/>
    <d v="1899-12-30T08:30:10"/>
    <d v="1899-12-30T04:15:05"/>
    <m/>
    <n v="0"/>
    <n v="0"/>
    <d v="1899-12-30T01:59:21"/>
    <d v="1899-12-30T02:51:45"/>
    <d v="1899-12-30T00:59:40"/>
    <d v="1899-12-30T01:25:52"/>
    <n v="675"/>
    <x v="10"/>
    <x v="4"/>
    <x v="98"/>
    <x v="18"/>
    <n v="0"/>
  </r>
  <r>
    <n v="1486"/>
    <d v="2011-09-02T00:00:00"/>
    <d v="2011-09-02T00:00:00"/>
    <x v="1"/>
    <n v="5.29"/>
    <n v="0"/>
    <n v="25"/>
    <n v="56"/>
    <d v="1899-12-30T00:25:56"/>
    <d v="1899-12-30T00:04:54"/>
    <m/>
    <s v="RunKeeper Import"/>
    <n v="12.239074550128544"/>
    <n v="0"/>
    <m/>
    <m/>
    <d v="1899-12-30T09:09:04"/>
    <d v="1899-12-30T04:34:32"/>
    <m/>
    <n v="0"/>
    <n v="0"/>
    <d v="1899-12-30T02:08:26"/>
    <d v="1899-12-30T03:00:50"/>
    <d v="1899-12-30T01:04:13"/>
    <d v="1899-12-30T01:30:25"/>
    <n v="720"/>
    <x v="10"/>
    <x v="5"/>
    <x v="99"/>
    <x v="19"/>
    <n v="5"/>
  </r>
  <r>
    <n v="1487"/>
    <d v="2011-09-04T00:00:00"/>
    <d v="2011-09-04T00:00:00"/>
    <x v="1"/>
    <n v="10.33"/>
    <n v="0"/>
    <n v="40"/>
    <n v="29"/>
    <d v="1899-12-30T00:40:29"/>
    <d v="1899-12-30T00:03:55"/>
    <m/>
    <s v="RunKeeper Import"/>
    <n v="15.310004116920556"/>
    <n v="0"/>
    <m/>
    <m/>
    <d v="1899-12-30T07:18:56"/>
    <d v="1899-12-30T03:39:28"/>
    <m/>
    <n v="0"/>
    <n v="0"/>
    <d v="1899-12-30T01:42:41"/>
    <d v="1899-12-30T02:35:05"/>
    <d v="1899-12-30T00:51:20"/>
    <d v="1899-12-30T01:17:32"/>
    <n v="441"/>
    <x v="10"/>
    <x v="5"/>
    <x v="99"/>
    <x v="20"/>
    <n v="1"/>
  </r>
  <r>
    <n v="1488"/>
    <d v="2011-09-11T00:00:00"/>
    <d v="2011-09-11T00:00:00"/>
    <x v="0"/>
    <n v="1.2"/>
    <n v="0"/>
    <n v="47"/>
    <n v="16"/>
    <d v="1899-12-30T00:47:16"/>
    <d v="1899-12-30T00:39:23"/>
    <m/>
    <s v="Toughman Tri"/>
    <n v="1.523272214386461"/>
    <n v="0"/>
    <m/>
    <s v="Toughman Tri"/>
    <d v="1899-12-30T01:34:32"/>
    <d v="1899-12-30T00:47:16"/>
    <m/>
    <n v="0"/>
    <n v="0"/>
    <d v="1899-12-30T17:11:59"/>
    <d v="1899-12-30T18:04:23"/>
    <d v="1899-12-30T08:36:00"/>
    <d v="1899-12-30T09:02:12"/>
    <n v="3406"/>
    <x v="10"/>
    <x v="5"/>
    <x v="99"/>
    <x v="41"/>
    <n v="6"/>
  </r>
  <r>
    <n v="1489"/>
    <d v="2011-09-11T00:00:00"/>
    <d v="2011-09-11T00:00:00"/>
    <x v="1"/>
    <n v="54.75"/>
    <n v="3"/>
    <n v="11"/>
    <n v="39"/>
    <d v="1899-12-30T03:11:39"/>
    <d v="1899-12-30T00:03:30"/>
    <m/>
    <s v="Toughman Tri"/>
    <n v="17.140620923558583"/>
    <n v="0"/>
    <m/>
    <s v="Toughman Tri"/>
    <d v="1899-12-30T06:32:03"/>
    <d v="1899-12-30T03:16:02"/>
    <m/>
    <n v="0"/>
    <n v="0"/>
    <d v="1899-12-30T01:31:43"/>
    <d v="1899-12-30T02:24:07"/>
    <d v="1899-12-30T00:45:51"/>
    <d v="1899-12-30T01:12:03"/>
    <n v="299"/>
    <x v="10"/>
    <x v="5"/>
    <x v="99"/>
    <x v="41"/>
    <n v="0"/>
  </r>
  <r>
    <n v="1490"/>
    <d v="2011-09-11T00:00:00"/>
    <d v="2011-09-11T00:00:00"/>
    <x v="2"/>
    <n v="13.1"/>
    <n v="2"/>
    <n v="57"/>
    <n v="34"/>
    <d v="1899-12-30T02:57:34"/>
    <d v="1899-12-30T00:13:33"/>
    <m/>
    <s v="Toughman Tri"/>
    <n v="4.4265064764407773"/>
    <n v="0"/>
    <m/>
    <s v="Toughman Tri"/>
    <d v="1899-12-30T05:55:08"/>
    <d v="1899-12-30T02:57:34"/>
    <m/>
    <n v="0"/>
    <n v="0"/>
    <d v="1899-12-30T05:55:08"/>
    <d v="1899-12-30T06:47:32"/>
    <d v="1899-12-30T02:57:34"/>
    <d v="1899-12-30T03:23:46"/>
    <n v="2919"/>
    <x v="10"/>
    <x v="5"/>
    <x v="99"/>
    <x v="41"/>
    <n v="0"/>
  </r>
  <r>
    <n v="1491"/>
    <d v="2011-09-11T00:00:00"/>
    <d v="2011-09-11T00:00:00"/>
    <x v="3"/>
    <n v="0.01"/>
    <n v="0"/>
    <n v="2"/>
    <n v="36"/>
    <d v="1899-12-30T00:02:36"/>
    <d v="1899-12-30T04:20:00"/>
    <m/>
    <s v="Toughman Tri"/>
    <n v="0.23076923076923095"/>
    <n v="0"/>
    <m/>
    <s v="Toughman Tri"/>
    <d v="1899-12-30T00:00:00"/>
    <d v="1899-12-30T00:00:00"/>
    <m/>
    <n v="0"/>
    <n v="0"/>
    <d v="1900-01-03T17:32:00"/>
    <d v="1900-01-03T18:24:24"/>
    <d v="1900-01-01T08:46:00"/>
    <d v="1900-01-01T09:12:12"/>
    <n v="3536"/>
    <x v="10"/>
    <x v="5"/>
    <x v="99"/>
    <x v="41"/>
    <n v="0"/>
  </r>
  <r>
    <n v="1492"/>
    <d v="2011-09-11T00:00:00"/>
    <d v="2011-09-11T00:00:00"/>
    <x v="4"/>
    <n v="0.01"/>
    <n v="0"/>
    <n v="3"/>
    <n v="2"/>
    <d v="1899-12-30T00:03:02"/>
    <d v="1899-12-30T05:03:20"/>
    <m/>
    <s v="Toughman Tri"/>
    <n v="0.19780219780219796"/>
    <n v="0"/>
    <m/>
    <s v="Toughman Tri"/>
    <d v="1899-12-30T00:00:00"/>
    <d v="1899-12-30T00:00:00"/>
    <m/>
    <n v="0"/>
    <n v="0"/>
    <d v="1900-01-04T12:27:20"/>
    <d v="1900-01-04T13:19:44"/>
    <d v="1900-01-01T18:13:40"/>
    <d v="1900-01-01T18:39:52"/>
    <n v="3542"/>
    <x v="10"/>
    <x v="5"/>
    <x v="99"/>
    <x v="41"/>
    <n v="0"/>
  </r>
  <r>
    <n v="1493"/>
    <d v="2011-09-28T00:00:00"/>
    <d v="2011-09-28T00:00:00"/>
    <x v="2"/>
    <n v="2"/>
    <n v="0"/>
    <n v="21"/>
    <n v="4"/>
    <d v="1899-12-30T00:21:04"/>
    <d v="1899-12-30T00:10:32"/>
    <m/>
    <s v="RunKeeper Import"/>
    <n v="5.6962025316455742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2"/>
    <x v="10"/>
    <x v="5"/>
    <x v="99"/>
    <x v="21"/>
    <n v="16"/>
  </r>
  <r>
    <n v="1494"/>
    <d v="2011-09-28T00:00:00"/>
    <d v="2011-09-28T00:00:00"/>
    <x v="2"/>
    <n v="2.21"/>
    <n v="0"/>
    <n v="21"/>
    <n v="6"/>
    <d v="1899-12-30T00:21:06"/>
    <d v="1899-12-30T00:09:33"/>
    <m/>
    <s v="Nike Import"/>
    <n v="6.284360189573464"/>
    <n v="0"/>
    <m/>
    <m/>
    <d v="1899-12-30T04:10:09"/>
    <d v="1899-12-30T02:05:04"/>
    <m/>
    <n v="0"/>
    <n v="0"/>
    <d v="1899-12-30T04:10:09"/>
    <d v="1899-12-30T05:02:33"/>
    <d v="1899-12-30T02:05:04"/>
    <d v="1899-12-30T02:31:16"/>
    <n v="1160"/>
    <x v="10"/>
    <x v="5"/>
    <x v="99"/>
    <x v="21"/>
    <n v="0"/>
  </r>
  <r>
    <n v="1495"/>
    <d v="2011-09-29T00:00:00"/>
    <d v="2011-09-29T00:00:00"/>
    <x v="2"/>
    <n v="2"/>
    <n v="0"/>
    <n v="21"/>
    <n v="3"/>
    <d v="1899-12-30T00:21:03"/>
    <d v="1899-12-30T00:10:31"/>
    <m/>
    <s v="RunKeeper Import"/>
    <n v="5.7007125890736381"/>
    <n v="0"/>
    <m/>
    <m/>
    <d v="1899-12-30T04:35:45"/>
    <d v="1899-12-30T02:17:53"/>
    <m/>
    <n v="0"/>
    <n v="0"/>
    <d v="1899-12-30T04:35:45"/>
    <d v="1899-12-30T05:28:09"/>
    <d v="1899-12-30T02:17:53"/>
    <d v="1899-12-30T02:44:05"/>
    <n v="1962"/>
    <x v="10"/>
    <x v="5"/>
    <x v="99"/>
    <x v="21"/>
    <n v="0"/>
  </r>
  <r>
    <n v="1496"/>
    <d v="2011-09-29T00:00:00"/>
    <d v="2011-09-29T00:00:00"/>
    <x v="2"/>
    <n v="2.27"/>
    <n v="0"/>
    <n v="20"/>
    <n v="59"/>
    <d v="1899-12-30T00:20:59"/>
    <d v="1899-12-30T00:09:15"/>
    <m/>
    <s v="Nike Import"/>
    <n v="6.4908657664813401"/>
    <n v="0"/>
    <m/>
    <m/>
    <d v="1899-12-30T04:02:11"/>
    <d v="1899-12-30T02:01:06"/>
    <m/>
    <n v="0"/>
    <n v="0"/>
    <d v="1899-12-30T04:02:11"/>
    <d v="1899-12-30T04:54:35"/>
    <d v="1899-12-30T02:01:06"/>
    <d v="1899-12-30T02:27:18"/>
    <n v="979"/>
    <x v="10"/>
    <x v="5"/>
    <x v="99"/>
    <x v="21"/>
    <n v="0"/>
  </r>
  <r>
    <n v="1497"/>
    <d v="2011-10-04T00:00:00"/>
    <d v="2011-10-04T00:00:00"/>
    <x v="2"/>
    <n v="3.3"/>
    <n v="0"/>
    <n v="35"/>
    <n v="16"/>
    <d v="1899-12-30T00:35:16"/>
    <d v="1899-12-30T00:10:41"/>
    <m/>
    <s v="RunKeeper Import"/>
    <n v="5.6143667296786433"/>
    <n v="0"/>
    <m/>
    <m/>
    <d v="1899-12-30T04:40:00"/>
    <d v="1899-12-30T02:20:00"/>
    <m/>
    <n v="0"/>
    <n v="0"/>
    <d v="1899-12-30T04:40:00"/>
    <d v="1899-12-30T05:32:24"/>
    <d v="1899-12-30T02:20:00"/>
    <d v="1899-12-30T02:46:12"/>
    <n v="2054"/>
    <x v="10"/>
    <x v="6"/>
    <x v="100"/>
    <x v="43"/>
    <n v="4"/>
  </r>
  <r>
    <n v="1498"/>
    <d v="2011-10-05T00:00:00"/>
    <d v="2011-10-05T00:00:00"/>
    <x v="2"/>
    <n v="4"/>
    <n v="0"/>
    <n v="43"/>
    <n v="36"/>
    <d v="1899-12-30T00:43:36"/>
    <d v="1899-12-30T00:10:54"/>
    <m/>
    <s v="RunKeeper Import"/>
    <n v="5.5045871559633071"/>
    <n v="0"/>
    <m/>
    <s v="First run outside in NH. "/>
    <d v="1899-12-30T04:45:35"/>
    <d v="1899-12-30T02:22:47"/>
    <m/>
    <n v="0"/>
    <n v="0"/>
    <d v="1899-12-30T04:45:35"/>
    <d v="1899-12-30T05:37:59"/>
    <d v="1899-12-30T02:22:47"/>
    <d v="1899-12-30T02:48:59"/>
    <n v="2194"/>
    <x v="10"/>
    <x v="6"/>
    <x v="100"/>
    <x v="43"/>
    <n v="0"/>
  </r>
  <r>
    <n v="1499"/>
    <d v="2011-10-09T00:00:00"/>
    <d v="2011-10-09T00:00:00"/>
    <x v="2"/>
    <n v="5.01"/>
    <n v="0"/>
    <n v="53"/>
    <n v="36"/>
    <d v="1899-12-30T00:53:36"/>
    <d v="1899-12-30T00:10:42"/>
    <m/>
    <s v="RunKeeper Import"/>
    <n v="5.6082089552238852"/>
    <n v="0"/>
    <m/>
    <m/>
    <d v="1899-12-30T04:40:18"/>
    <d v="1899-12-30T02:20:09"/>
    <m/>
    <n v="0"/>
    <n v="0"/>
    <d v="1899-12-30T04:40:18"/>
    <d v="1899-12-30T05:32:42"/>
    <d v="1899-12-30T02:20:09"/>
    <d v="1899-12-30T02:46:21"/>
    <n v="2062"/>
    <x v="10"/>
    <x v="6"/>
    <x v="100"/>
    <x v="22"/>
    <n v="3"/>
  </r>
  <r>
    <n v="1500"/>
    <d v="2011-10-12T00:00:00"/>
    <d v="2011-10-12T00:00:00"/>
    <x v="2"/>
    <n v="2.14"/>
    <n v="0"/>
    <n v="20"/>
    <n v="14"/>
    <d v="1899-12-30T00:20:14"/>
    <d v="1899-12-30T00:09:27"/>
    <m/>
    <s v="Nike Import"/>
    <n v="6.3459637561779294"/>
    <n v="0"/>
    <m/>
    <m/>
    <d v="1899-12-30T04:07:43"/>
    <d v="1899-12-30T02:03:51"/>
    <m/>
    <n v="0"/>
    <n v="0"/>
    <d v="1899-12-30T04:07:43"/>
    <d v="1899-12-30T05:00:07"/>
    <d v="1899-12-30T02:03:51"/>
    <d v="1899-12-30T02:30:04"/>
    <n v="1094"/>
    <x v="10"/>
    <x v="6"/>
    <x v="100"/>
    <x v="22"/>
    <n v="2"/>
  </r>
  <r>
    <n v="1501"/>
    <d v="2011-10-14T00:00:00"/>
    <d v="2011-10-14T00:00:00"/>
    <x v="2"/>
    <n v="4"/>
    <n v="0"/>
    <n v="43"/>
    <n v="1"/>
    <d v="1899-12-30T00:43:01"/>
    <d v="1899-12-30T00:10:45"/>
    <m/>
    <s v="RunKeeper Import"/>
    <n v="5.5792328554823758"/>
    <n v="0"/>
    <m/>
    <m/>
    <d v="1899-12-30T04:41:46"/>
    <d v="1899-12-30T02:20:53"/>
    <m/>
    <n v="0"/>
    <n v="0"/>
    <d v="1899-12-30T04:41:46"/>
    <d v="1899-12-30T05:34:10"/>
    <d v="1899-12-30T02:20:53"/>
    <d v="1899-12-30T02:47:05"/>
    <n v="2102"/>
    <x v="10"/>
    <x v="6"/>
    <x v="100"/>
    <x v="22"/>
    <n v="1"/>
  </r>
  <r>
    <n v="1502"/>
    <d v="2011-10-16T00:00:00"/>
    <d v="2011-10-16T00:00:00"/>
    <x v="2"/>
    <n v="5.01"/>
    <n v="0"/>
    <n v="58"/>
    <n v="2"/>
    <d v="1899-12-30T00:58:02"/>
    <d v="1899-12-30T00:11:35"/>
    <m/>
    <s v="RunKeeper Import"/>
    <n v="5.179781734635271"/>
    <n v="0"/>
    <m/>
    <m/>
    <d v="1899-12-30T05:03:29"/>
    <d v="1899-12-30T02:31:45"/>
    <m/>
    <n v="0"/>
    <n v="0"/>
    <d v="1899-12-30T05:03:29"/>
    <d v="1899-12-30T05:55:53"/>
    <d v="1899-12-30T02:31:45"/>
    <d v="1899-12-30T02:57:57"/>
    <n v="2541"/>
    <x v="10"/>
    <x v="6"/>
    <x v="100"/>
    <x v="44"/>
    <n v="1"/>
  </r>
  <r>
    <n v="1503"/>
    <d v="2011-10-18T00:00:00"/>
    <d v="2011-10-18T00:00:00"/>
    <x v="2"/>
    <n v="3"/>
    <n v="0"/>
    <n v="31"/>
    <n v="4"/>
    <d v="1899-12-30T00:31:04"/>
    <d v="1899-12-30T00:10:21"/>
    <m/>
    <s v="RunKeeper Import"/>
    <n v="5.7939914163090167"/>
    <n v="0"/>
    <m/>
    <m/>
    <d v="1899-12-30T04:31:19"/>
    <d v="1899-12-30T02:15:39"/>
    <m/>
    <n v="0"/>
    <n v="0"/>
    <d v="1899-12-30T04:31:19"/>
    <d v="1899-12-30T05:23:43"/>
    <d v="1899-12-30T02:15:39"/>
    <d v="1899-12-30T02:41:51"/>
    <n v="1831"/>
    <x v="10"/>
    <x v="6"/>
    <x v="100"/>
    <x v="44"/>
    <n v="1"/>
  </r>
  <r>
    <n v="1504"/>
    <d v="2011-11-14T00:00:00"/>
    <d v="2011-11-14T00:00:00"/>
    <x v="2"/>
    <n v="1.02"/>
    <n v="0"/>
    <n v="9"/>
    <n v="44"/>
    <d v="1899-12-30T00:09:44"/>
    <d v="1899-12-30T00:09:33"/>
    <m/>
    <s v="Nike Import"/>
    <n v="6.2876712328767175"/>
    <n v="0"/>
    <m/>
    <m/>
    <d v="1899-12-30T04:10:01"/>
    <d v="1899-12-30T02:05:00"/>
    <m/>
    <n v="0"/>
    <n v="0"/>
    <d v="1899-12-30T04:10:01"/>
    <d v="1899-12-30T05:02:25"/>
    <d v="1899-12-30T02:05:00"/>
    <d v="1899-12-30T02:31:12"/>
    <n v="1158"/>
    <x v="10"/>
    <x v="7"/>
    <x v="101"/>
    <x v="25"/>
    <n v="26"/>
  </r>
  <r>
    <n v="1505"/>
    <d v="2011-11-16T00:00:00"/>
    <d v="2011-11-16T00:00:00"/>
    <x v="2"/>
    <n v="2"/>
    <n v="0"/>
    <n v="24"/>
    <n v="59"/>
    <d v="1899-12-30T00:24:59"/>
    <d v="1899-12-30T00:12:30"/>
    <m/>
    <s v="Charcoal 2"/>
    <n v="4.8032021347565079"/>
    <n v="0"/>
    <m/>
    <s v="I've got a looooooooooong way to go"/>
    <d v="1899-12-30T05:27:17"/>
    <d v="1899-12-30T02:43:38"/>
    <m/>
    <n v="0"/>
    <n v="0"/>
    <d v="1899-12-30T05:27:17"/>
    <d v="1899-12-30T06:19:41"/>
    <d v="1899-12-30T02:43:38"/>
    <d v="1899-12-30T03:09:50"/>
    <n v="2796"/>
    <x v="10"/>
    <x v="7"/>
    <x v="101"/>
    <x v="25"/>
    <n v="1"/>
  </r>
  <r>
    <n v="1506"/>
    <d v="2011-11-23T00:00:00"/>
    <d v="2011-11-23T00:00:00"/>
    <x v="2"/>
    <n v="3.42"/>
    <n v="0"/>
    <n v="40"/>
    <n v="1"/>
    <d v="1899-12-30T00:40:01"/>
    <d v="1899-12-30T00:11:42"/>
    <m/>
    <s v="Nike Import"/>
    <n v="5.1278633902540642"/>
    <n v="0"/>
    <m/>
    <m/>
    <d v="1899-12-30T05:06:34"/>
    <d v="1899-12-30T02:33:17"/>
    <m/>
    <n v="0"/>
    <n v="0"/>
    <d v="1899-12-30T05:06:34"/>
    <d v="1899-12-30T05:58:58"/>
    <d v="1899-12-30T02:33:17"/>
    <d v="1899-12-30T02:59:29"/>
    <n v="2582"/>
    <x v="10"/>
    <x v="7"/>
    <x v="101"/>
    <x v="26"/>
    <n v="6"/>
  </r>
  <r>
    <n v="1507"/>
    <d v="2011-11-27T00:00:00"/>
    <d v="2011-11-27T00:00:00"/>
    <x v="2"/>
    <n v="2.15"/>
    <n v="0"/>
    <n v="22"/>
    <n v="1"/>
    <d v="1899-12-30T00:22:01"/>
    <d v="1899-12-30T00:10:14"/>
    <m/>
    <s v="Nike Import"/>
    <n v="5.8591975775927372"/>
    <n v="0"/>
    <m/>
    <m/>
    <d v="1899-12-30T04:28:18"/>
    <d v="1899-12-30T02:14:09"/>
    <m/>
    <n v="0"/>
    <n v="0"/>
    <d v="1899-12-30T04:28:18"/>
    <d v="1899-12-30T05:20:42"/>
    <d v="1899-12-30T02:14:09"/>
    <d v="1899-12-30T02:40:21"/>
    <n v="1729"/>
    <x v="10"/>
    <x v="7"/>
    <x v="101"/>
    <x v="46"/>
    <n v="3"/>
  </r>
  <r>
    <n v="1508"/>
    <d v="2011-11-28T00:00:00"/>
    <d v="2011-11-28T00:00:00"/>
    <x v="2"/>
    <n v="1"/>
    <n v="0"/>
    <n v="9"/>
    <n v="32"/>
    <d v="1899-12-30T00:09:32"/>
    <d v="1899-12-30T00:09:32"/>
    <m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7"/>
    <x v="101"/>
    <x v="46"/>
    <n v="0"/>
  </r>
  <r>
    <n v="1509"/>
    <d v="2011-11-30T00:00:00"/>
    <d v="2011-11-30T00:00:00"/>
    <x v="2"/>
    <n v="4"/>
    <n v="0"/>
    <n v="41"/>
    <n v="55"/>
    <d v="1899-12-30T00:41:55"/>
    <d v="1899-12-30T00:10:29"/>
    <m/>
    <s v="Nike Import"/>
    <n v="5.7256461232604421"/>
    <n v="0"/>
    <m/>
    <m/>
    <d v="1899-12-30T04:34:33"/>
    <d v="1899-12-30T02:17:17"/>
    <m/>
    <n v="0"/>
    <n v="0"/>
    <d v="1899-12-30T04:34:33"/>
    <d v="1899-12-30T05:26:57"/>
    <d v="1899-12-30T02:17:17"/>
    <d v="1899-12-30T02:43:29"/>
    <n v="1925"/>
    <x v="10"/>
    <x v="7"/>
    <x v="101"/>
    <x v="46"/>
    <n v="1"/>
  </r>
  <r>
    <n v="1510"/>
    <d v="2011-12-02T00:00:00"/>
    <d v="2011-12-02T00:00:00"/>
    <x v="2"/>
    <n v="1"/>
    <n v="0"/>
    <n v="9"/>
    <n v="14"/>
    <d v="1899-12-30T00:09:14"/>
    <d v="1899-12-30T00:09:14"/>
    <m/>
    <s v="Nike Import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10"/>
    <x v="11"/>
    <x v="102"/>
    <x v="46"/>
    <n v="1"/>
  </r>
  <r>
    <n v="1511"/>
    <d v="2011-12-06T00:00:00"/>
    <d v="2011-12-06T00:00:00"/>
    <x v="2"/>
    <n v="1"/>
    <n v="0"/>
    <n v="9"/>
    <n v="39"/>
    <d v="1899-12-30T00:09:39"/>
    <d v="1899-12-30T00:09:39"/>
    <m/>
    <s v="Nike Import"/>
    <n v="6.217616580310886"/>
    <n v="0"/>
    <m/>
    <m/>
    <d v="1899-12-30T04:12:50"/>
    <d v="1899-12-30T02:06:25"/>
    <m/>
    <n v="0"/>
    <n v="0"/>
    <d v="1899-12-30T04:12:50"/>
    <d v="1899-12-30T05:05:14"/>
    <d v="1899-12-30T02:06:25"/>
    <d v="1899-12-30T02:32:37"/>
    <n v="1221"/>
    <x v="10"/>
    <x v="11"/>
    <x v="102"/>
    <x v="49"/>
    <n v="3"/>
  </r>
  <r>
    <n v="1512"/>
    <d v="2011-12-07T00:00:00"/>
    <d v="2011-12-07T00:00:00"/>
    <x v="2"/>
    <n v="3"/>
    <n v="0"/>
    <n v="30"/>
    <n v="11"/>
    <d v="1899-12-30T00:30:11"/>
    <d v="1899-12-30T00:10:04"/>
    <m/>
    <s v="Nike Import"/>
    <n v="5.9635560463832187"/>
    <n v="0"/>
    <m/>
    <m/>
    <d v="1899-12-30T04:23:36"/>
    <d v="1899-12-30T02:11:48"/>
    <m/>
    <n v="0"/>
    <n v="0"/>
    <d v="1899-12-30T04:23:36"/>
    <d v="1899-12-30T05:16:00"/>
    <d v="1899-12-30T02:11:48"/>
    <d v="1899-12-30T02:38:00"/>
    <n v="1597"/>
    <x v="10"/>
    <x v="11"/>
    <x v="102"/>
    <x v="49"/>
    <n v="0"/>
  </r>
  <r>
    <n v="1513"/>
    <d v="2011-12-13T00:00:00"/>
    <d v="2011-12-13T00:00:00"/>
    <x v="2"/>
    <n v="1"/>
    <n v="0"/>
    <n v="8"/>
    <n v="57"/>
    <d v="1899-12-30T00:08:57"/>
    <d v="1899-12-30T00:08:57"/>
    <m/>
    <s v="Nike Import"/>
    <n v="6.7039106145251459"/>
    <n v="0"/>
    <m/>
    <m/>
    <d v="1899-12-30T03:54:29"/>
    <d v="1899-12-30T01:57:15"/>
    <m/>
    <n v="0"/>
    <n v="0"/>
    <d v="1899-12-30T03:54:29"/>
    <d v="1899-12-30T04:46:53"/>
    <d v="1899-12-30T01:57:15"/>
    <d v="1899-12-30T02:23:27"/>
    <n v="895"/>
    <x v="10"/>
    <x v="11"/>
    <x v="102"/>
    <x v="50"/>
    <n v="5"/>
  </r>
  <r>
    <n v="1514"/>
    <d v="2011-12-14T00:00:00"/>
    <d v="2011-12-14T00:00:00"/>
    <x v="2"/>
    <n v="3.12"/>
    <n v="0"/>
    <n v="30"/>
    <n v="1"/>
    <d v="1899-12-30T00:30:01"/>
    <d v="1899-12-30T00:09:37"/>
    <m/>
    <s v="Nike Import"/>
    <n v="6.2365352581899005"/>
    <n v="0"/>
    <m/>
    <m/>
    <d v="1899-12-30T04:12:04"/>
    <d v="1899-12-30T02:06:02"/>
    <m/>
    <n v="0"/>
    <n v="0"/>
    <d v="1899-12-30T04:12:04"/>
    <d v="1899-12-30T05:04:28"/>
    <d v="1899-12-30T02:06:02"/>
    <d v="1899-12-30T02:32:14"/>
    <n v="1206"/>
    <x v="10"/>
    <x v="11"/>
    <x v="102"/>
    <x v="50"/>
    <n v="0"/>
  </r>
  <r>
    <n v="1515"/>
    <d v="2011-12-22T00:00:00"/>
    <d v="2011-12-22T00:00:00"/>
    <x v="2"/>
    <n v="2.5299999999999998"/>
    <n v="0"/>
    <n v="26"/>
    <n v="39"/>
    <d v="1899-12-30T00:26:39"/>
    <d v="1899-12-30T00:10:32"/>
    <m/>
    <s v="Nike Import"/>
    <n v="5.6960600375234565"/>
    <n v="0"/>
    <m/>
    <m/>
    <d v="1899-12-30T04:35:59"/>
    <d v="1899-12-30T02:17:59"/>
    <m/>
    <n v="0"/>
    <n v="0"/>
    <d v="1899-12-30T04:35:59"/>
    <d v="1899-12-30T05:28:23"/>
    <d v="1899-12-30T02:17:59"/>
    <d v="1899-12-30T02:44:11"/>
    <n v="1974"/>
    <x v="10"/>
    <x v="11"/>
    <x v="102"/>
    <x v="52"/>
    <n v="7"/>
  </r>
  <r>
    <n v="1516"/>
    <d v="2011-12-26T00:00:00"/>
    <d v="2011-12-26T00:00:00"/>
    <x v="2"/>
    <n v="3.01"/>
    <n v="0"/>
    <n v="35"/>
    <n v="4"/>
    <d v="1899-12-30T00:35:04"/>
    <d v="1899-12-30T00:11:39"/>
    <m/>
    <s v="Fenn's Pond"/>
    <n v="5.1501901140684438"/>
    <n v="0"/>
    <m/>
    <s v="Haven't lost my &quot;speed&quot;"/>
    <d v="1899-12-30T05:05:14"/>
    <d v="1899-12-30T02:32:37"/>
    <m/>
    <n v="0"/>
    <n v="0"/>
    <d v="1899-12-30T05:05:14"/>
    <d v="1899-12-30T05:57:38"/>
    <d v="1899-12-30T02:32:37"/>
    <d v="1899-12-30T02:58:49"/>
    <n v="2561"/>
    <x v="10"/>
    <x v="11"/>
    <x v="102"/>
    <x v="47"/>
    <n v="3"/>
  </r>
  <r>
    <n v="1517"/>
    <d v="2011-12-27T00:00:00"/>
    <d v="2011-12-27T00:00:00"/>
    <x v="2"/>
    <n v="1"/>
    <n v="0"/>
    <n v="11"/>
    <n v="45"/>
    <d v="1899-12-30T00:11:45"/>
    <d v="1899-12-30T00:11:45"/>
    <m/>
    <s v="Nike Import"/>
    <n v="5.1063829787234081"/>
    <n v="0"/>
    <m/>
    <m/>
    <d v="1899-12-30T05:07:51"/>
    <d v="1899-12-30T02:33:56"/>
    <m/>
    <n v="0"/>
    <n v="0"/>
    <d v="1899-12-30T05:07:51"/>
    <d v="1899-12-30T06:00:15"/>
    <d v="1899-12-30T02:33:56"/>
    <d v="1899-12-30T03:00:08"/>
    <n v="2602"/>
    <x v="10"/>
    <x v="11"/>
    <x v="102"/>
    <x v="47"/>
    <n v="0"/>
  </r>
  <r>
    <n v="1518"/>
    <d v="2012-01-01T00:00:00"/>
    <d v="2012-01-01T00:00:00"/>
    <x v="2"/>
    <n v="5"/>
    <n v="0"/>
    <n v="55"/>
    <n v="53"/>
    <d v="1899-12-30T00:55:53"/>
    <d v="1899-12-30T00:11:11"/>
    <s v="R201201"/>
    <s v="Milton Resolution run"/>
    <n v="5.3683268714583985"/>
    <n v="0"/>
    <s v="Cool"/>
    <m/>
    <d v="1899-12-30T04:52:50"/>
    <d v="1899-12-30T02:26:25"/>
    <m/>
    <n v="0"/>
    <n v="0"/>
    <d v="1899-12-30T04:52:50"/>
    <d v="1899-12-30T05:45:14"/>
    <d v="1899-12-30T02:26:25"/>
    <d v="1899-12-30T02:52:37"/>
    <n v="2356"/>
    <x v="11"/>
    <x v="8"/>
    <x v="103"/>
    <x v="27"/>
    <n v="4"/>
  </r>
  <r>
    <n v="1519"/>
    <d v="2012-01-02T00:00:00"/>
    <d v="2012-01-02T00:00:00"/>
    <x v="2"/>
    <n v="1.1000000000000001"/>
    <n v="0"/>
    <n v="9"/>
    <n v="19"/>
    <d v="1899-12-30T00:09:19"/>
    <d v="1899-12-30T00:08:28"/>
    <s v="R201101"/>
    <s v="NHF - Treadmill"/>
    <n v="7.0840787119856952"/>
    <n v="0"/>
    <s v="Inside"/>
    <m/>
    <d v="1899-12-30T03:41:54"/>
    <d v="1899-12-30T01:50:57"/>
    <m/>
    <n v="0"/>
    <n v="0"/>
    <d v="1899-12-30T03:41:54"/>
    <d v="1899-12-30T04:34:18"/>
    <d v="1899-12-30T01:50:57"/>
    <d v="1899-12-30T02:17:09"/>
    <n v="829"/>
    <x v="11"/>
    <x v="8"/>
    <x v="103"/>
    <x v="27"/>
    <n v="0"/>
  </r>
  <r>
    <n v="1520"/>
    <d v="2012-01-03T00:00:00"/>
    <d v="2012-01-03T00:00:00"/>
    <x v="2"/>
    <n v="1.25"/>
    <n v="0"/>
    <n v="11"/>
    <n v="58"/>
    <d v="1899-12-30T00:11:58"/>
    <d v="1899-12-30T00:09:34"/>
    <s v="R201202"/>
    <s v="NHF - Treadmill"/>
    <n v="6.2674094707520931"/>
    <n v="0"/>
    <s v="Inside"/>
    <m/>
    <d v="1899-12-30T04:10:49"/>
    <d v="1899-12-30T02:05:25"/>
    <m/>
    <n v="0"/>
    <n v="0"/>
    <d v="1899-12-30T04:10:49"/>
    <d v="1899-12-30T05:03:13"/>
    <d v="1899-12-30T02:05:25"/>
    <d v="1899-12-30T02:31:37"/>
    <n v="1179"/>
    <x v="11"/>
    <x v="8"/>
    <x v="103"/>
    <x v="27"/>
    <n v="0"/>
  </r>
  <r>
    <n v="1521"/>
    <d v="2012-01-04T00:00:00"/>
    <d v="2012-01-04T00:00:00"/>
    <x v="2"/>
    <n v="2"/>
    <n v="0"/>
    <n v="19"/>
    <n v="58"/>
    <d v="1899-12-30T00:19:58"/>
    <d v="1899-12-30T00:09:59"/>
    <s v="R201202"/>
    <s v="NHF - Treadmill"/>
    <n v="6.0100166944908233"/>
    <n v="0"/>
    <s v="Inside"/>
    <m/>
    <d v="1899-12-30T04:21:34"/>
    <d v="1899-12-30T02:10:47"/>
    <m/>
    <n v="0"/>
    <n v="0"/>
    <d v="1899-12-30T04:21:34"/>
    <d v="1899-12-30T05:13:58"/>
    <d v="1899-12-30T02:10:47"/>
    <d v="1899-12-30T02:36:59"/>
    <n v="1506"/>
    <x v="11"/>
    <x v="8"/>
    <x v="103"/>
    <x v="27"/>
    <n v="0"/>
  </r>
  <r>
    <n v="1522"/>
    <d v="2012-01-05T00:00:00"/>
    <d v="2012-01-05T00:00:00"/>
    <x v="2"/>
    <n v="1.5"/>
    <n v="0"/>
    <n v="13"/>
    <n v="46"/>
    <d v="1899-12-30T00:13:46"/>
    <d v="1899-12-30T00:09:11"/>
    <s v="R201202"/>
    <s v="NHF - Treadmill"/>
    <n v="6.5375302663438308"/>
    <n v="0"/>
    <s v="Inside"/>
    <m/>
    <d v="1899-12-30T04:00:27"/>
    <d v="1899-12-30T02:00:14"/>
    <m/>
    <n v="0"/>
    <n v="0"/>
    <d v="1899-12-30T04:00:27"/>
    <d v="1899-12-30T04:52:51"/>
    <d v="1899-12-30T02:00:14"/>
    <d v="1899-12-30T02:26:26"/>
    <n v="956"/>
    <x v="11"/>
    <x v="8"/>
    <x v="103"/>
    <x v="27"/>
    <n v="0"/>
  </r>
  <r>
    <n v="1523"/>
    <d v="2012-01-06T00:00:00"/>
    <d v="2012-01-06T00:00:00"/>
    <x v="2"/>
    <n v="2"/>
    <n v="0"/>
    <n v="19"/>
    <n v="5"/>
    <d v="1899-12-30T00:19:05"/>
    <d v="1899-12-30T00:09:32"/>
    <s v="R201202"/>
    <s v="NHF - 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1"/>
    <x v="8"/>
    <x v="103"/>
    <x v="27"/>
    <n v="0"/>
  </r>
  <r>
    <n v="1524"/>
    <d v="2012-01-07T00:00:00"/>
    <d v="2012-01-07T00:00:00"/>
    <x v="2"/>
    <n v="1"/>
    <n v="0"/>
    <n v="9"/>
    <n v="11"/>
    <d v="1899-12-30T00:09:11"/>
    <d v="1899-12-30T00:09:11"/>
    <s v="R201101"/>
    <s v="Basement-Treadmill"/>
    <n v="6.5335753176043605"/>
    <n v="0"/>
    <s v="Inside"/>
    <m/>
    <d v="1899-12-30T04:00:36"/>
    <d v="1899-12-30T02:00:18"/>
    <m/>
    <n v="0"/>
    <n v="0"/>
    <d v="1899-12-30T04:00:36"/>
    <d v="1899-12-30T04:53:00"/>
    <d v="1899-12-30T02:00:18"/>
    <d v="1899-12-30T02:26:30"/>
    <n v="958"/>
    <x v="11"/>
    <x v="8"/>
    <x v="103"/>
    <x v="27"/>
    <n v="0"/>
  </r>
  <r>
    <n v="1525"/>
    <d v="2012-01-08T00:00:00"/>
    <d v="2012-01-08T00:00:00"/>
    <x v="2"/>
    <n v="1.29"/>
    <n v="0"/>
    <n v="11"/>
    <n v="0"/>
    <d v="1899-12-30T00:11:00"/>
    <d v="1899-12-30T00:08:32"/>
    <s v="R201101"/>
    <s v="Basement-Treadmill"/>
    <n v="7.0363636363636415"/>
    <n v="0"/>
    <s v="Inside"/>
    <m/>
    <d v="1899-12-30T03:43:25"/>
    <d v="1899-12-30T01:51:42"/>
    <m/>
    <n v="0"/>
    <n v="0"/>
    <d v="1899-12-30T03:43:25"/>
    <d v="1899-12-30T04:35:49"/>
    <d v="1899-12-30T01:51:42"/>
    <d v="1899-12-30T02:17:54"/>
    <n v="836"/>
    <x v="11"/>
    <x v="8"/>
    <x v="103"/>
    <x v="51"/>
    <n v="0"/>
  </r>
  <r>
    <n v="1526"/>
    <d v="2012-01-09T00:00:00"/>
    <d v="2012-01-09T00:00:00"/>
    <x v="2"/>
    <n v="1.5"/>
    <n v="0"/>
    <n v="14"/>
    <n v="6"/>
    <d v="1899-12-30T00:14:06"/>
    <d v="1899-12-30T00:09:24"/>
    <s v="R201202"/>
    <s v="NHF - Treadmill"/>
    <n v="6.3829787234042605"/>
    <n v="0"/>
    <s v="Inside"/>
    <m/>
    <d v="1899-12-30T04:06:17"/>
    <d v="1899-12-30T02:03:08"/>
    <m/>
    <n v="0"/>
    <n v="0"/>
    <d v="1899-12-30T04:06:17"/>
    <d v="1899-12-30T04:58:41"/>
    <d v="1899-12-30T02:03:08"/>
    <d v="1899-12-30T02:29:20"/>
    <n v="1065"/>
    <x v="11"/>
    <x v="8"/>
    <x v="103"/>
    <x v="51"/>
    <n v="0"/>
  </r>
  <r>
    <n v="1527"/>
    <d v="2012-01-10T00:00:00"/>
    <d v="2012-01-10T00:00:00"/>
    <x v="2"/>
    <n v="1"/>
    <n v="0"/>
    <n v="9"/>
    <n v="26"/>
    <d v="1899-12-30T00:09:26"/>
    <d v="1899-12-30T00:09:26"/>
    <s v="R201202"/>
    <s v="NHF - Treadmill"/>
    <n v="6.3604240282685556"/>
    <n v="0"/>
    <s v="Inside"/>
    <s v="Intervals"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8"/>
    <x v="103"/>
    <x v="51"/>
    <n v="0"/>
  </r>
  <r>
    <n v="1528"/>
    <d v="2012-01-11T00:00:00"/>
    <d v="2012-01-11T00:00:00"/>
    <x v="2"/>
    <n v="2.2599999999999998"/>
    <n v="0"/>
    <n v="23"/>
    <n v="50"/>
    <d v="1899-12-30T00:23:50"/>
    <d v="1899-12-30T00:10:33"/>
    <s v="R201202"/>
    <s v="NHF - Treadmill"/>
    <n v="5.6895104895104938"/>
    <n v="0"/>
    <s v="Inside"/>
    <m/>
    <d v="1899-12-30T04:36:18"/>
    <d v="1899-12-30T02:18:09"/>
    <m/>
    <n v="0"/>
    <n v="0"/>
    <d v="1899-12-30T04:36:18"/>
    <d v="1899-12-30T05:28:42"/>
    <d v="1899-12-30T02:18:09"/>
    <d v="1899-12-30T02:44:21"/>
    <n v="1977"/>
    <x v="11"/>
    <x v="8"/>
    <x v="103"/>
    <x v="51"/>
    <n v="0"/>
  </r>
  <r>
    <n v="1529"/>
    <d v="2012-01-12T00:00:00"/>
    <d v="2012-01-12T00:00:00"/>
    <x v="2"/>
    <n v="1.53"/>
    <n v="0"/>
    <n v="14"/>
    <n v="42"/>
    <d v="1899-12-30T00:14:42"/>
    <d v="1899-12-30T00:09:36"/>
    <s v="R201202"/>
    <s v="NHF - Treadmill"/>
    <n v="6.2448979591836791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7"/>
    <x v="11"/>
    <x v="8"/>
    <x v="103"/>
    <x v="51"/>
    <n v="0"/>
  </r>
  <r>
    <n v="1530"/>
    <d v="2012-01-13T00:00:00"/>
    <d v="2012-01-13T00:00:00"/>
    <x v="2"/>
    <n v="1"/>
    <n v="0"/>
    <n v="9"/>
    <n v="48"/>
    <d v="1899-12-30T00:09:48"/>
    <d v="1899-12-30T00:09:48"/>
    <s v="R201202"/>
    <s v="NHF - Treadmill"/>
    <n v="6.12244897959184"/>
    <n v="0"/>
    <s v="Inside"/>
    <s v="Horrible Run"/>
    <d v="1899-12-30T04:16:46"/>
    <d v="1899-12-30T02:08:23"/>
    <m/>
    <n v="0"/>
    <n v="0"/>
    <d v="1899-12-30T04:16:46"/>
    <d v="1899-12-30T05:09:10"/>
    <d v="1899-12-30T02:08:23"/>
    <d v="1899-12-30T02:34:35"/>
    <n v="1345"/>
    <x v="11"/>
    <x v="8"/>
    <x v="103"/>
    <x v="51"/>
    <n v="0"/>
  </r>
  <r>
    <n v="1531"/>
    <d v="2012-01-14T00:00:00"/>
    <d v="2012-01-14T00:00:00"/>
    <x v="2"/>
    <n v="1.17"/>
    <n v="0"/>
    <n v="12"/>
    <n v="42"/>
    <d v="1899-12-30T00:12:42"/>
    <d v="1899-12-30T00:10:51"/>
    <s v="R201101"/>
    <s v="Basement-Treadmill"/>
    <n v="5.5275590551181146"/>
    <n v="0"/>
    <s v="Inside"/>
    <m/>
    <d v="1899-12-30T04:44:24"/>
    <d v="1899-12-30T02:22:12"/>
    <m/>
    <n v="0"/>
    <n v="0"/>
    <d v="1899-12-30T04:44:24"/>
    <d v="1899-12-30T05:36:48"/>
    <d v="1899-12-30T02:22:12"/>
    <d v="1899-12-30T02:48:24"/>
    <n v="2169"/>
    <x v="11"/>
    <x v="8"/>
    <x v="103"/>
    <x v="51"/>
    <n v="0"/>
  </r>
  <r>
    <n v="1532"/>
    <d v="2012-01-15T00:00:00"/>
    <d v="2012-01-15T00:00:00"/>
    <x v="2"/>
    <n v="1"/>
    <n v="0"/>
    <n v="9"/>
    <n v="39"/>
    <d v="1899-12-30T00:09:39"/>
    <d v="1899-12-30T00:09:39"/>
    <s v="R201101"/>
    <s v="Basement-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x v="103"/>
    <x v="28"/>
    <n v="0"/>
  </r>
  <r>
    <n v="1533"/>
    <d v="2012-01-16T00:00:00"/>
    <d v="2012-01-16T00:00:00"/>
    <x v="2"/>
    <n v="1.6"/>
    <n v="0"/>
    <n v="16"/>
    <n v="1"/>
    <d v="1899-12-30T00:16:01"/>
    <d v="1899-12-30T00:10:01"/>
    <s v="R201101"/>
    <s v="Basement-Treadmill"/>
    <n v="5.9937565036420448"/>
    <n v="0"/>
    <s v="Inside"/>
    <m/>
    <d v="1899-12-30T04:22:16"/>
    <d v="1899-12-30T02:11:08"/>
    <m/>
    <n v="0"/>
    <n v="0"/>
    <d v="1899-12-30T04:22:16"/>
    <d v="1899-12-30T05:14:40"/>
    <d v="1899-12-30T02:11:08"/>
    <d v="1899-12-30T02:37:20"/>
    <n v="1555"/>
    <x v="11"/>
    <x v="8"/>
    <x v="103"/>
    <x v="28"/>
    <n v="0"/>
  </r>
  <r>
    <n v="1534"/>
    <d v="2012-01-17T00:00:00"/>
    <d v="2012-01-17T00:00:00"/>
    <x v="2"/>
    <n v="1"/>
    <n v="0"/>
    <n v="9"/>
    <n v="57"/>
    <d v="1899-12-30T00:09:57"/>
    <d v="1899-12-30T00:09:57"/>
    <s v="R201101"/>
    <s v="Basement-Treadmill"/>
    <n v="6.030150753768849"/>
    <n v="0"/>
    <s v="Inside"/>
    <m/>
    <d v="1899-12-30T04:20:41"/>
    <d v="1899-12-30T02:10:21"/>
    <m/>
    <n v="0"/>
    <n v="0"/>
    <d v="1899-12-30T04:20:41"/>
    <d v="1899-12-30T05:13:05"/>
    <d v="1899-12-30T02:10:21"/>
    <d v="1899-12-30T02:36:33"/>
    <n v="1477"/>
    <x v="11"/>
    <x v="8"/>
    <x v="103"/>
    <x v="28"/>
    <n v="0"/>
  </r>
  <r>
    <n v="1535"/>
    <d v="2012-01-20T00:00:00"/>
    <d v="2012-01-20T00:00:00"/>
    <x v="2"/>
    <n v="2"/>
    <n v="0"/>
    <n v="19"/>
    <n v="1"/>
    <d v="1899-12-30T00:19:01"/>
    <d v="1899-12-30T00:09:30"/>
    <s v="R201202"/>
    <s v="NHF - 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8"/>
    <x v="103"/>
    <x v="28"/>
    <n v="2"/>
  </r>
  <r>
    <n v="1536"/>
    <d v="2012-01-22T00:00:00"/>
    <d v="2012-01-22T00:00:00"/>
    <x v="2"/>
    <n v="3.11"/>
    <n v="0"/>
    <n v="33"/>
    <n v="27"/>
    <d v="1899-12-30T00:33:27"/>
    <d v="1899-12-30T00:10:45"/>
    <s v="R201101"/>
    <s v="Basement-Treadmill"/>
    <n v="5.5784753363228745"/>
    <n v="0"/>
    <s v="Inside"/>
    <m/>
    <d v="1899-12-30T04:41:48"/>
    <d v="1899-12-30T02:20:54"/>
    <m/>
    <n v="0"/>
    <n v="0"/>
    <d v="1899-12-30T04:41:48"/>
    <d v="1899-12-30T05:34:12"/>
    <d v="1899-12-30T02:20:54"/>
    <d v="1899-12-30T02:47:06"/>
    <n v="2105"/>
    <x v="11"/>
    <x v="8"/>
    <x v="103"/>
    <x v="48"/>
    <n v="1"/>
  </r>
  <r>
    <n v="1537"/>
    <d v="2012-01-23T00:00:00"/>
    <d v="2012-01-23T00:00:00"/>
    <x v="2"/>
    <n v="1.5"/>
    <n v="0"/>
    <n v="14"/>
    <n v="14"/>
    <d v="1899-12-30T00:14:14"/>
    <d v="1899-12-30T00:09:29"/>
    <s v="R201202"/>
    <s v="NHF - Treadmill"/>
    <n v="6.323185011709608"/>
    <n v="0"/>
    <s v="Inside"/>
    <m/>
    <d v="1899-12-30T04:08:37"/>
    <d v="1899-12-30T02:04:18"/>
    <m/>
    <n v="0"/>
    <n v="0"/>
    <d v="1899-12-30T04:08:37"/>
    <d v="1899-12-30T05:01:01"/>
    <d v="1899-12-30T02:04:18"/>
    <d v="1899-12-30T02:30:30"/>
    <n v="1111"/>
    <x v="11"/>
    <x v="8"/>
    <x v="103"/>
    <x v="48"/>
    <n v="0"/>
  </r>
  <r>
    <n v="1538"/>
    <d v="2012-01-24T00:00:00"/>
    <d v="2012-01-24T00:00:00"/>
    <x v="2"/>
    <n v="1"/>
    <n v="0"/>
    <n v="10"/>
    <n v="58"/>
    <d v="1899-12-30T00:10:58"/>
    <d v="1899-12-30T00:10:58"/>
    <s v="R201202"/>
    <s v="NHF - Treadmill"/>
    <n v="5.4711246200607944"/>
    <n v="0"/>
    <s v="Inside"/>
    <s v="ugghhhh"/>
    <d v="1899-12-30T04:47:20"/>
    <d v="1899-12-30T02:23:40"/>
    <m/>
    <n v="0"/>
    <n v="0"/>
    <d v="1899-12-30T04:47:20"/>
    <d v="1899-12-30T05:39:44"/>
    <d v="1899-12-30T02:23:40"/>
    <d v="1899-12-30T02:49:52"/>
    <n v="2231"/>
    <x v="11"/>
    <x v="8"/>
    <x v="103"/>
    <x v="48"/>
    <n v="0"/>
  </r>
  <r>
    <n v="1539"/>
    <d v="2012-01-25T00:00:00"/>
    <d v="2012-01-25T00:00:00"/>
    <x v="2"/>
    <n v="3"/>
    <n v="0"/>
    <n v="28"/>
    <n v="54"/>
    <d v="1899-12-30T00:28:54"/>
    <d v="1899-12-30T00:09:38"/>
    <s v="R201202"/>
    <s v="NHF - 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8"/>
    <x v="103"/>
    <x v="48"/>
    <n v="0"/>
  </r>
  <r>
    <n v="1540"/>
    <d v="2012-01-26T00:00:00"/>
    <d v="2012-01-26T00:00:00"/>
    <x v="2"/>
    <n v="1"/>
    <n v="0"/>
    <n v="9"/>
    <n v="39"/>
    <d v="1899-12-30T00:09:39"/>
    <d v="1899-12-30T00:09:39"/>
    <s v="R201202"/>
    <s v="NHF - 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x v="103"/>
    <x v="48"/>
    <n v="0"/>
  </r>
  <r>
    <n v="1541"/>
    <d v="2012-01-27T00:00:00"/>
    <d v="2012-01-27T00:00:00"/>
    <x v="0"/>
    <n v="0.5"/>
    <n v="0"/>
    <n v="32"/>
    <n v="0"/>
    <d v="1899-12-30T00:32:00"/>
    <d v="1899-12-30T01:04:00"/>
    <s v="PHS"/>
    <s v="Laps"/>
    <n v="0.93750000000000067"/>
    <n v="0"/>
    <s v="Inside"/>
    <s v="Swam with Jake"/>
    <d v="1899-12-30T02:33:36"/>
    <d v="1899-12-30T01:16:48"/>
    <m/>
    <n v="0"/>
    <n v="0"/>
    <d v="1899-12-31T03:56:48"/>
    <d v="1899-12-31T04:49:12"/>
    <d v="1899-12-30T13:58:24"/>
    <d v="1899-12-30T14:24:36"/>
    <n v="3526"/>
    <x v="11"/>
    <x v="8"/>
    <x v="103"/>
    <x v="48"/>
    <n v="0"/>
  </r>
  <r>
    <n v="1542"/>
    <d v="2012-01-29T00:00:00"/>
    <d v="2012-01-29T00:00:00"/>
    <x v="2"/>
    <n v="3.9"/>
    <n v="0"/>
    <n v="44"/>
    <n v="39"/>
    <d v="1899-12-30T00:44:39"/>
    <d v="1899-12-30T00:11:27"/>
    <s v="R201201"/>
    <s v="53 -&gt; 389 Via Stone Bus Stop"/>
    <n v="5.2407614781634972"/>
    <n v="0"/>
    <s v="Cool"/>
    <s v="ugghhhh"/>
    <d v="1899-12-30T04:59:57"/>
    <d v="1899-12-30T02:29:59"/>
    <m/>
    <n v="0"/>
    <n v="0"/>
    <d v="1899-12-30T04:59:57"/>
    <d v="1899-12-30T05:52:21"/>
    <d v="1899-12-30T02:29:59"/>
    <d v="1899-12-30T02:56:11"/>
    <n v="2492"/>
    <x v="11"/>
    <x v="8"/>
    <x v="103"/>
    <x v="29"/>
    <n v="1"/>
  </r>
  <r>
    <n v="1543"/>
    <d v="2012-01-30T00:00:00"/>
    <d v="2012-01-30T00:00:00"/>
    <x v="1"/>
    <n v="4"/>
    <n v="0"/>
    <n v="15"/>
    <n v="0"/>
    <d v="1899-12-30T00:15:00"/>
    <d v="1899-12-30T00:03:45"/>
    <s v="NHF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8"/>
    <x v="103"/>
    <x v="29"/>
    <n v="0"/>
  </r>
  <r>
    <n v="1544"/>
    <d v="2012-02-01T00:00:00"/>
    <d v="2012-02-01T00:00:00"/>
    <x v="2"/>
    <n v="3.1"/>
    <n v="0"/>
    <n v="29"/>
    <n v="43"/>
    <d v="1899-12-30T00:29:43"/>
    <d v="1899-12-30T00:09:35"/>
    <s v="R201201"/>
    <s v="Basement-Treadmill"/>
    <n v="6.2591138530566512"/>
    <n v="0"/>
    <s v="Inside"/>
    <s v="Great"/>
    <d v="1899-12-30T04:11:09"/>
    <d v="1899-12-30T02:05:35"/>
    <m/>
    <n v="0"/>
    <n v="0"/>
    <d v="1899-12-30T04:11:09"/>
    <d v="1899-12-30T05:03:33"/>
    <d v="1899-12-30T02:05:35"/>
    <d v="1899-12-30T02:31:47"/>
    <n v="1183"/>
    <x v="11"/>
    <x v="9"/>
    <x v="104"/>
    <x v="29"/>
    <n v="1"/>
  </r>
  <r>
    <n v="1545"/>
    <d v="2012-02-02T00:00:00"/>
    <d v="2012-02-02T00:00:00"/>
    <x v="1"/>
    <n v="8"/>
    <n v="0"/>
    <n v="30"/>
    <n v="0"/>
    <d v="1899-12-30T00:30:00"/>
    <d v="1899-12-30T00:03:45"/>
    <s v="Spin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29"/>
    <n v="0"/>
  </r>
  <r>
    <n v="1546"/>
    <d v="2012-02-02T00:00:00"/>
    <d v="2012-02-02T00:00:00"/>
    <x v="2"/>
    <n v="1.62"/>
    <n v="0"/>
    <n v="15"/>
    <n v="0"/>
    <d v="1899-12-30T00:15:00"/>
    <d v="1899-12-30T00:09:16"/>
    <s v="R201202"/>
    <s v="NHF - Treadmill"/>
    <n v="6.4800000000000058"/>
    <n v="0"/>
    <s v="Inside"/>
    <s v="Steps"/>
    <d v="1899-12-30T04:02:36"/>
    <d v="1899-12-30T02:01:18"/>
    <m/>
    <n v="0"/>
    <n v="0"/>
    <d v="1899-12-30T04:02:36"/>
    <d v="1899-12-30T04:55:00"/>
    <d v="1899-12-30T02:01:18"/>
    <d v="1899-12-30T02:27:30"/>
    <n v="987"/>
    <x v="11"/>
    <x v="9"/>
    <x v="104"/>
    <x v="29"/>
    <n v="0"/>
  </r>
  <r>
    <n v="1547"/>
    <d v="2012-02-03T00:00:00"/>
    <d v="2012-02-03T00:00:00"/>
    <x v="2"/>
    <n v="1"/>
    <n v="0"/>
    <n v="9"/>
    <n v="20"/>
    <d v="1899-12-30T00:09:20"/>
    <d v="1899-12-30T00:09:20"/>
    <s v="R201202"/>
    <s v="NHF - Treadmill"/>
    <n v="6.4285714285714342"/>
    <n v="0"/>
    <s v="Inside"/>
    <s v="Hill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x v="104"/>
    <x v="29"/>
    <n v="0"/>
  </r>
  <r>
    <n v="1548"/>
    <d v="2012-02-04T00:00:00"/>
    <d v="2012-02-04T00:00:00"/>
    <x v="2"/>
    <n v="4.0999999999999996"/>
    <n v="0"/>
    <n v="47"/>
    <n v="12"/>
    <d v="1899-12-30T00:47:12"/>
    <d v="1899-12-30T00:11:31"/>
    <s v="R201201"/>
    <s v="Tennis + Munson"/>
    <n v="5.2118644067796644"/>
    <n v="0"/>
    <s v="Cold"/>
    <m/>
    <d v="1899-12-30T05:01:37"/>
    <d v="1899-12-30T02:30:49"/>
    <m/>
    <n v="0"/>
    <n v="0"/>
    <d v="1899-12-30T05:01:37"/>
    <d v="1899-12-30T05:54:01"/>
    <d v="1899-12-30T02:30:49"/>
    <d v="1899-12-30T02:57:01"/>
    <n v="2520"/>
    <x v="11"/>
    <x v="9"/>
    <x v="104"/>
    <x v="29"/>
    <n v="0"/>
  </r>
  <r>
    <n v="1549"/>
    <d v="2012-02-05T00:00:00"/>
    <d v="2012-02-05T00:00:00"/>
    <x v="0"/>
    <n v="0.71"/>
    <n v="0"/>
    <n v="28"/>
    <n v="30"/>
    <d v="1899-12-30T00:28:30"/>
    <d v="1899-12-30T00:40:08"/>
    <s v="PHS"/>
    <s v="Laps "/>
    <n v="1.4947368421052643"/>
    <n v="0"/>
    <s v="Inside"/>
    <s v="Swam 25 laps"/>
    <d v="1899-12-30T01:36:20"/>
    <d v="1899-12-30T00:48:10"/>
    <m/>
    <n v="0"/>
    <n v="0"/>
    <d v="1899-12-30T17:31:41"/>
    <d v="1899-12-30T18:24:05"/>
    <d v="1899-12-30T08:45:51"/>
    <d v="1899-12-30T09:12:03"/>
    <n v="3445"/>
    <x v="11"/>
    <x v="9"/>
    <x v="104"/>
    <x v="30"/>
    <n v="0"/>
  </r>
  <r>
    <n v="1550"/>
    <d v="2012-02-06T00:00:00"/>
    <d v="2012-02-06T00:00:00"/>
    <x v="1"/>
    <n v="4"/>
    <n v="0"/>
    <n v="15"/>
    <n v="0"/>
    <d v="1899-12-30T00:15:00"/>
    <d v="1899-12-30T00:03:45"/>
    <s v="NHF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30"/>
    <n v="0"/>
  </r>
  <r>
    <n v="1551"/>
    <d v="2012-02-07T00:00:00"/>
    <d v="2012-02-07T00:00:00"/>
    <x v="2"/>
    <n v="1.7"/>
    <n v="0"/>
    <n v="16"/>
    <n v="0"/>
    <d v="1899-12-30T00:16:00"/>
    <d v="1899-12-30T00:09:25"/>
    <s v="NHF"/>
    <s v="NHF - Treadmill"/>
    <n v="6.3750000000000044"/>
    <n v="0"/>
    <s v="Inside"/>
    <m/>
    <d v="1899-12-30T04:06:35"/>
    <d v="1899-12-30T02:03:18"/>
    <m/>
    <n v="0"/>
    <n v="0"/>
    <d v="1899-12-30T04:06:35"/>
    <d v="1899-12-30T04:58:59"/>
    <d v="1899-12-30T02:03:18"/>
    <d v="1899-12-30T02:29:30"/>
    <n v="1072"/>
    <x v="11"/>
    <x v="9"/>
    <x v="104"/>
    <x v="30"/>
    <n v="0"/>
  </r>
  <r>
    <n v="1552"/>
    <d v="2012-02-08T00:00:00"/>
    <d v="2012-02-08T00:00:00"/>
    <x v="1"/>
    <n v="8"/>
    <n v="0"/>
    <n v="30"/>
    <n v="0"/>
    <d v="1899-12-30T00:30:00"/>
    <d v="1899-12-30T00:03:45"/>
    <s v="Spin"/>
    <s v="Basement-Spin"/>
    <n v="16.000000000000014"/>
    <n v="0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30"/>
    <n v="0"/>
  </r>
  <r>
    <n v="1553"/>
    <d v="2012-02-08T00:00:00"/>
    <d v="2012-02-08T00:00:00"/>
    <x v="2"/>
    <n v="2.08"/>
    <n v="0"/>
    <n v="20"/>
    <n v="30"/>
    <d v="1899-12-30T00:20:30"/>
    <d v="1899-12-30T00:09:51"/>
    <s v="NHF"/>
    <s v="NHF - Treadmill"/>
    <n v="6.087804878048785"/>
    <n v="0"/>
    <s v="Inside"/>
    <s v="Random - First 10 mins at 5.7 rest at 6.3"/>
    <d v="1899-12-30T04:18:13"/>
    <d v="1899-12-30T02:09:07"/>
    <m/>
    <n v="0"/>
    <n v="0"/>
    <d v="1899-12-30T04:18:13"/>
    <d v="1899-12-30T05:10:37"/>
    <d v="1899-12-30T02:09:07"/>
    <d v="1899-12-30T02:35:19"/>
    <n v="1405"/>
    <x v="11"/>
    <x v="9"/>
    <x v="104"/>
    <x v="30"/>
    <n v="0"/>
  </r>
  <r>
    <n v="1554"/>
    <d v="2012-02-10T00:00:00"/>
    <d v="2012-02-10T00:00:00"/>
    <x v="0"/>
    <n v="0.5"/>
    <n v="0"/>
    <n v="20"/>
    <n v="0"/>
    <d v="1899-12-30T00:20:00"/>
    <d v="1899-12-30T00:40:00"/>
    <s v="PHS"/>
    <s v="Laps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9"/>
    <x v="104"/>
    <x v="30"/>
    <n v="1"/>
  </r>
  <r>
    <n v="1555"/>
    <d v="2012-02-12T00:00:00"/>
    <d v="2012-02-12T00:00:00"/>
    <x v="2"/>
    <n v="7.5"/>
    <n v="1"/>
    <n v="35"/>
    <n v="58"/>
    <d v="1899-12-30T01:35:58"/>
    <d v="1899-12-30T00:12:48"/>
    <s v="R201201"/>
    <s v="Quassy Loop"/>
    <n v="4.6891281695033031"/>
    <n v="0"/>
    <s v="Cold &amp; Windy"/>
    <s v="Ran with Kelly"/>
    <d v="1899-12-30T05:35:15"/>
    <d v="1899-12-30T02:47:37"/>
    <m/>
    <n v="0"/>
    <n v="0"/>
    <d v="1899-12-30T05:35:15"/>
    <d v="1899-12-30T06:27:39"/>
    <d v="1899-12-30T02:47:37"/>
    <d v="1899-12-30T03:13:49"/>
    <n v="2845"/>
    <x v="11"/>
    <x v="9"/>
    <x v="104"/>
    <x v="31"/>
    <n v="1"/>
  </r>
  <r>
    <n v="1556"/>
    <d v="2012-02-13T00:00:00"/>
    <d v="2012-02-13T00:00:00"/>
    <x v="1"/>
    <n v="5.25"/>
    <n v="0"/>
    <n v="20"/>
    <n v="0"/>
    <d v="1899-12-30T00:20:00"/>
    <d v="1899-12-30T00:03:49"/>
    <s v="NHF"/>
    <s v="NHF - Treadmill"/>
    <n v="15.750000000000012"/>
    <n v="0"/>
    <s v="Inside"/>
    <m/>
    <d v="1899-12-30T07:06:40"/>
    <d v="1899-12-30T03:33:20"/>
    <m/>
    <n v="0"/>
    <n v="0"/>
    <d v="1899-12-30T01:39:49"/>
    <d v="1899-12-30T02:32:13"/>
    <d v="1899-12-30T00:49:54"/>
    <d v="1899-12-30T01:16:06"/>
    <n v="406"/>
    <x v="11"/>
    <x v="9"/>
    <x v="104"/>
    <x v="31"/>
    <n v="0"/>
  </r>
  <r>
    <n v="1557"/>
    <d v="2012-02-14T00:00:00"/>
    <d v="2012-02-14T00:00:00"/>
    <x v="2"/>
    <n v="1"/>
    <n v="0"/>
    <n v="9"/>
    <n v="20"/>
    <d v="1899-12-30T00:09:20"/>
    <d v="1899-12-30T00:09:20"/>
    <s v="NHF"/>
    <s v="NHF - Treadmill"/>
    <n v="6.4285714285714342"/>
    <n v="0"/>
    <s v="Inside"/>
    <s v="Ran 6.5 for 1/2 then 7 then whatever 8 min miles i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x v="104"/>
    <x v="31"/>
    <n v="0"/>
  </r>
  <r>
    <n v="1558"/>
    <d v="2012-02-15T00:00:00"/>
    <d v="2012-02-15T00:00:00"/>
    <x v="2"/>
    <n v="3.12"/>
    <n v="0"/>
    <n v="31"/>
    <n v="4"/>
    <d v="1899-12-30T00:31:04"/>
    <d v="1899-12-30T00:09:57"/>
    <s v="R201202"/>
    <s v="NHF 5k"/>
    <n v="6.0257510729613779"/>
    <n v="0"/>
    <s v="Cool"/>
    <m/>
    <d v="1899-12-30T04:20:53"/>
    <d v="1899-12-30T02:10:26"/>
    <m/>
    <n v="0"/>
    <n v="0"/>
    <d v="1899-12-30T04:20:53"/>
    <d v="1899-12-30T05:13:17"/>
    <d v="1899-12-30T02:10:26"/>
    <d v="1899-12-30T02:36:38"/>
    <n v="1483"/>
    <x v="11"/>
    <x v="9"/>
    <x v="104"/>
    <x v="31"/>
    <n v="0"/>
  </r>
  <r>
    <n v="1559"/>
    <d v="2012-02-16T00:00:00"/>
    <d v="2012-02-16T00:00:00"/>
    <x v="0"/>
    <n v="0.71"/>
    <n v="0"/>
    <n v="27"/>
    <n v="47"/>
    <d v="1899-12-30T00:27:47"/>
    <d v="1899-12-30T00:39:08"/>
    <s v="PHS"/>
    <s v="Laps "/>
    <n v="1.5332933413317344"/>
    <n v="0"/>
    <s v="Inside"/>
    <s v="Swam 25 laps"/>
    <d v="1899-12-30T01:33:55"/>
    <d v="1899-12-30T00:46:57"/>
    <m/>
    <n v="0"/>
    <n v="0"/>
    <d v="1899-12-30T17:05:15"/>
    <d v="1899-12-30T17:57:39"/>
    <d v="1899-12-30T08:32:37"/>
    <d v="1899-12-30T08:58:49"/>
    <n v="3399"/>
    <x v="11"/>
    <x v="9"/>
    <x v="104"/>
    <x v="31"/>
    <n v="0"/>
  </r>
  <r>
    <n v="1560"/>
    <d v="2012-02-17T00:00:00"/>
    <d v="2012-02-17T00:00:00"/>
    <x v="2"/>
    <n v="3.15"/>
    <n v="0"/>
    <n v="29"/>
    <n v="59"/>
    <d v="1899-12-30T00:29:59"/>
    <d v="1899-12-30T00:09:31"/>
    <s v="R201202"/>
    <s v="NHF 5k"/>
    <n v="6.303501945525297"/>
    <n v="0"/>
    <s v="Cool"/>
    <m/>
    <d v="1899-12-30T04:09:23"/>
    <d v="1899-12-30T02:04:42"/>
    <m/>
    <n v="0"/>
    <n v="0"/>
    <d v="1899-12-30T04:09:23"/>
    <d v="1899-12-30T05:01:47"/>
    <d v="1899-12-30T02:04:42"/>
    <d v="1899-12-30T02:30:54"/>
    <n v="1138"/>
    <x v="11"/>
    <x v="9"/>
    <x v="104"/>
    <x v="31"/>
    <n v="0"/>
  </r>
  <r>
    <n v="1561"/>
    <d v="2012-02-19T00:00:00"/>
    <d v="2012-02-19T00:00:00"/>
    <x v="2"/>
    <n v="7.5"/>
    <n v="1"/>
    <n v="18"/>
    <n v="39"/>
    <d v="1899-12-30T01:18:39"/>
    <d v="1899-12-30T00:10:29"/>
    <s v="R201201"/>
    <s v="Quassy Loop"/>
    <n v="5.7215511760966358"/>
    <n v="0"/>
    <s v="Cool"/>
    <m/>
    <d v="1899-12-30T04:34:45"/>
    <d v="1899-12-30T02:17:23"/>
    <m/>
    <n v="0"/>
    <n v="0"/>
    <d v="1899-12-30T04:34:45"/>
    <d v="1899-12-30T05:27:09"/>
    <d v="1899-12-30T02:17:23"/>
    <d v="1899-12-30T02:43:35"/>
    <n v="1934"/>
    <x v="11"/>
    <x v="9"/>
    <x v="104"/>
    <x v="32"/>
    <n v="1"/>
  </r>
  <r>
    <n v="1562"/>
    <d v="2012-02-21T00:00:00"/>
    <d v="2012-02-21T00:00:00"/>
    <x v="1"/>
    <n v="8"/>
    <n v="0"/>
    <n v="30"/>
    <n v="0"/>
    <d v="1899-12-30T00:30:00"/>
    <d v="1899-12-30T00:03:45"/>
    <s v="Spin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32"/>
    <n v="1"/>
  </r>
  <r>
    <n v="1563"/>
    <d v="2012-02-22T00:00:00"/>
    <d v="2012-02-22T00:00:00"/>
    <x v="2"/>
    <n v="4"/>
    <n v="0"/>
    <n v="39"/>
    <n v="13"/>
    <d v="1899-12-30T00:39:13"/>
    <d v="1899-12-30T00:09:48"/>
    <s v="R201202"/>
    <s v="NHF 4Miles"/>
    <n v="6.1198470038249084"/>
    <n v="159"/>
    <s v="Cool"/>
    <m/>
    <d v="1899-12-30T04:16:52"/>
    <d v="1899-12-30T02:08:26"/>
    <m/>
    <n v="0"/>
    <n v="0"/>
    <d v="1899-12-30T04:16:52"/>
    <d v="1899-12-30T05:09:16"/>
    <d v="1899-12-30T02:08:26"/>
    <d v="1899-12-30T02:34:38"/>
    <n v="1351"/>
    <x v="11"/>
    <x v="9"/>
    <x v="104"/>
    <x v="32"/>
    <n v="0"/>
  </r>
  <r>
    <n v="1564"/>
    <d v="2012-02-23T00:00:00"/>
    <d v="2012-02-23T00:00:00"/>
    <x v="1"/>
    <n v="6"/>
    <n v="0"/>
    <n v="20"/>
    <n v="0"/>
    <d v="1899-12-30T00:20:00"/>
    <d v="1899-12-30T00:03:20"/>
    <s v="NHF"/>
    <s v="NHF - Bike"/>
    <n v="18.000000000000014"/>
    <n v="125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9"/>
    <x v="104"/>
    <x v="32"/>
    <n v="0"/>
  </r>
  <r>
    <n v="1565"/>
    <d v="2012-02-24T00:00:00"/>
    <d v="2012-02-24T00:00:00"/>
    <x v="0"/>
    <n v="0.71"/>
    <n v="0"/>
    <n v="27"/>
    <n v="29"/>
    <d v="1899-12-30T00:27:29"/>
    <d v="1899-12-30T00:38:43"/>
    <s v="PHS"/>
    <s v="Laps"/>
    <n v="1.5500303214069147"/>
    <n v="0"/>
    <s v="Inside"/>
    <s v="Swam 25 laps"/>
    <d v="1899-12-30T01:32:54"/>
    <d v="1899-12-30T00:46:27"/>
    <m/>
    <n v="0"/>
    <n v="0"/>
    <d v="1899-12-30T16:54:10"/>
    <d v="1899-12-30T17:46:34"/>
    <d v="1899-12-30T08:27:05"/>
    <d v="1899-12-30T08:53:17"/>
    <n v="3385"/>
    <x v="11"/>
    <x v="9"/>
    <x v="104"/>
    <x v="32"/>
    <n v="0"/>
  </r>
  <r>
    <n v="1566"/>
    <d v="2012-02-24T00:00:00"/>
    <d v="2012-02-24T00:00:00"/>
    <x v="1"/>
    <n v="10"/>
    <n v="0"/>
    <n v="45"/>
    <n v="0"/>
    <d v="1899-12-30T00:45:00"/>
    <d v="1899-12-30T00:04:30"/>
    <s v="Spin"/>
    <s v="NHF - Spin Class"/>
    <n v="13.333333333333343"/>
    <n v="147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9"/>
    <x v="104"/>
    <x v="32"/>
    <n v="0"/>
  </r>
  <r>
    <n v="1567"/>
    <d v="2012-02-24T00:00:00"/>
    <d v="2012-02-24T00:00:00"/>
    <x v="2"/>
    <n v="1"/>
    <n v="0"/>
    <n v="9"/>
    <n v="4"/>
    <d v="1899-12-30T00:09:04"/>
    <d v="1899-12-30T00:09:04"/>
    <s v="R201202"/>
    <s v="NHF - Treadmill"/>
    <n v="6.6176470588235343"/>
    <n v="150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2"/>
    <x v="11"/>
    <x v="9"/>
    <x v="104"/>
    <x v="32"/>
    <n v="0"/>
  </r>
  <r>
    <n v="1568"/>
    <d v="2012-02-26T00:00:00"/>
    <d v="2012-02-26T00:00:00"/>
    <x v="2"/>
    <n v="9.1999999999999993"/>
    <n v="1"/>
    <n v="43"/>
    <n v="22"/>
    <d v="1899-12-30T01:43:22"/>
    <d v="1899-12-30T00:11:14"/>
    <s v="R201201"/>
    <s v="Quassy Loop Judd Extention"/>
    <n v="5.3402128345694972"/>
    <n v="159"/>
    <s v="Cold &amp; Windy"/>
    <m/>
    <d v="1899-12-30T04:54:22"/>
    <d v="1899-12-30T02:27:11"/>
    <m/>
    <n v="0"/>
    <n v="0"/>
    <d v="1899-12-30T04:54:22"/>
    <d v="1899-12-30T05:46:46"/>
    <d v="1899-12-30T02:27:11"/>
    <d v="1899-12-30T02:53:23"/>
    <n v="2375"/>
    <x v="11"/>
    <x v="9"/>
    <x v="104"/>
    <x v="33"/>
    <n v="1"/>
  </r>
  <r>
    <n v="1569"/>
    <d v="2012-02-29T00:00:00"/>
    <d v="2012-02-29T00:00:00"/>
    <x v="2"/>
    <n v="3"/>
    <n v="0"/>
    <n v="28"/>
    <n v="31"/>
    <d v="1899-12-30T00:28:31"/>
    <d v="1899-12-30T00:09:30"/>
    <s v="R201201"/>
    <s v="YNHH-Treadmill"/>
    <n v="6.3120981881940441"/>
    <n v="150"/>
    <s v="Inside"/>
    <m/>
    <d v="1899-12-30T04:09:03"/>
    <d v="1899-12-30T02:04:31"/>
    <m/>
    <n v="0"/>
    <n v="0"/>
    <d v="1899-12-30T04:09:03"/>
    <d v="1899-12-30T05:01:27"/>
    <d v="1899-12-30T02:04:31"/>
    <d v="1899-12-30T02:30:43"/>
    <n v="1130"/>
    <x v="11"/>
    <x v="9"/>
    <x v="104"/>
    <x v="33"/>
    <n v="2"/>
  </r>
  <r>
    <n v="1570"/>
    <d v="2012-03-01T00:00:00"/>
    <d v="2012-03-01T00:00:00"/>
    <x v="1"/>
    <n v="6"/>
    <n v="0"/>
    <n v="20"/>
    <n v="0"/>
    <d v="1899-12-30T00:20:00"/>
    <d v="1899-12-30T00:03:20"/>
    <s v="NHF"/>
    <s v="NHF - Bike"/>
    <n v="18.000000000000014"/>
    <n v="12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x v="105"/>
    <x v="33"/>
    <n v="0"/>
  </r>
  <r>
    <n v="1571"/>
    <d v="2012-03-02T00:00:00"/>
    <d v="2012-03-02T00:00:00"/>
    <x v="0"/>
    <n v="0.76"/>
    <n v="0"/>
    <n v="29"/>
    <n v="39"/>
    <d v="1899-12-30T00:29:39"/>
    <d v="1899-12-30T00:39:01"/>
    <s v="PHS"/>
    <s v="Laps"/>
    <n v="1.5379426644182137"/>
    <n v="0"/>
    <s v="Inside"/>
    <s v="Swam 27 Laps"/>
    <d v="1899-12-30T01:33:38"/>
    <d v="1899-12-30T00:46:49"/>
    <m/>
    <n v="0"/>
    <n v="0"/>
    <d v="1899-12-30T17:02:09"/>
    <d v="1899-12-30T17:54:33"/>
    <d v="1899-12-30T08:31:04"/>
    <d v="1899-12-30T08:57:16"/>
    <n v="3397"/>
    <x v="11"/>
    <x v="10"/>
    <x v="105"/>
    <x v="33"/>
    <n v="0"/>
  </r>
  <r>
    <n v="1572"/>
    <d v="2012-03-02T00:00:00"/>
    <d v="2012-03-02T00:00:00"/>
    <x v="1"/>
    <n v="6"/>
    <n v="0"/>
    <n v="20"/>
    <n v="0"/>
    <d v="1899-12-30T00:20:00"/>
    <d v="1899-12-30T00:03:20"/>
    <s v="YNHH"/>
    <s v="YNHH-Bike"/>
    <n v="18.000000000000014"/>
    <n v="129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x v="105"/>
    <x v="33"/>
    <n v="0"/>
  </r>
  <r>
    <n v="1573"/>
    <d v="2012-03-02T00:00:00"/>
    <d v="2012-03-02T00:00:00"/>
    <x v="2"/>
    <n v="1"/>
    <n v="0"/>
    <n v="9"/>
    <n v="49"/>
    <d v="1899-12-30T00:09:49"/>
    <d v="1899-12-30T00:09:49"/>
    <s v="R201201"/>
    <s v="YNHH-Treadmill"/>
    <n v="6.1120543293718219"/>
    <n v="152"/>
    <s v="Inside"/>
    <m/>
    <d v="1899-12-30T04:17:12"/>
    <d v="1899-12-30T02:08:36"/>
    <m/>
    <n v="0"/>
    <n v="0"/>
    <d v="1899-12-30T04:17:12"/>
    <d v="1899-12-30T05:09:36"/>
    <d v="1899-12-30T02:08:36"/>
    <d v="1899-12-30T02:34:48"/>
    <n v="1361"/>
    <x v="11"/>
    <x v="10"/>
    <x v="105"/>
    <x v="33"/>
    <n v="0"/>
  </r>
  <r>
    <n v="1574"/>
    <d v="2012-03-04T00:00:00"/>
    <d v="2012-03-04T00:00:00"/>
    <x v="2"/>
    <n v="9.1999999999999993"/>
    <n v="1"/>
    <n v="43"/>
    <n v="56"/>
    <d v="1899-12-30T01:43:56"/>
    <d v="1899-12-30T00:11:18"/>
    <s v="R201201"/>
    <s v="Quassy Loop Judd Extention"/>
    <n v="5.3110968569595931"/>
    <n v="154"/>
    <s v="Cold"/>
    <m/>
    <d v="1899-12-30T04:55:59"/>
    <d v="1899-12-30T02:28:00"/>
    <m/>
    <n v="0"/>
    <n v="0"/>
    <d v="1899-12-30T04:55:59"/>
    <d v="1899-12-30T05:48:23"/>
    <d v="1899-12-30T02:28:00"/>
    <d v="1899-12-30T02:54:12"/>
    <n v="2414"/>
    <x v="11"/>
    <x v="10"/>
    <x v="105"/>
    <x v="34"/>
    <n v="1"/>
  </r>
  <r>
    <n v="1575"/>
    <d v="2012-03-05T00:00:00"/>
    <d v="2012-03-05T00:00:00"/>
    <x v="1"/>
    <n v="6"/>
    <n v="0"/>
    <n v="20"/>
    <n v="0"/>
    <d v="1899-12-30T00:20:00"/>
    <d v="1899-12-30T00:03:20"/>
    <s v="NHF"/>
    <s v="NHF - Bike"/>
    <n v="18.000000000000014"/>
    <n v="116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x v="105"/>
    <x v="34"/>
    <n v="0"/>
  </r>
  <r>
    <n v="1576"/>
    <d v="2012-03-06T00:00:00"/>
    <d v="2012-03-06T00:00:00"/>
    <x v="2"/>
    <n v="3.55"/>
    <n v="0"/>
    <n v="35"/>
    <n v="1"/>
    <d v="1899-12-30T00:35:01"/>
    <d v="1899-12-30T00:09:52"/>
    <s v="NHF"/>
    <s v="NHF - Treadmill"/>
    <n v="6.0828177058543593"/>
    <n v="145"/>
    <m/>
    <m/>
    <d v="1899-12-30T04:18:26"/>
    <d v="1899-12-30T02:09:13"/>
    <m/>
    <n v="0"/>
    <n v="0"/>
    <d v="1899-12-30T04:18:26"/>
    <d v="1899-12-30T05:10:50"/>
    <d v="1899-12-30T02:09:13"/>
    <d v="1899-12-30T02:35:25"/>
    <n v="1415"/>
    <x v="11"/>
    <x v="10"/>
    <x v="105"/>
    <x v="34"/>
    <n v="0"/>
  </r>
  <r>
    <n v="1577"/>
    <d v="2012-03-09T00:00:00"/>
    <d v="2012-03-09T00:00:00"/>
    <x v="0"/>
    <n v="0.85"/>
    <n v="0"/>
    <n v="35"/>
    <n v="0"/>
    <d v="1899-12-30T00:35:00"/>
    <d v="1899-12-30T00:41:11"/>
    <s v="PHS"/>
    <s v="Laps"/>
    <n v="1.4571428571428582"/>
    <n v="0"/>
    <m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x v="105"/>
    <x v="34"/>
    <n v="2"/>
  </r>
  <r>
    <n v="1578"/>
    <d v="2012-03-09T00:00:00"/>
    <d v="2012-03-09T00:00:00"/>
    <x v="1"/>
    <n v="8.6"/>
    <n v="0"/>
    <n v="49"/>
    <n v="51"/>
    <d v="1899-12-30T00:49:51"/>
    <d v="1899-12-30T00:05:48"/>
    <s v="Si"/>
    <s v="Farmington Trail"/>
    <n v="10.351053159478443"/>
    <n v="127"/>
    <s v="Cold"/>
    <m/>
    <d v="1899-12-30T10:49:13"/>
    <d v="1899-12-30T05:24:36"/>
    <m/>
    <n v="0"/>
    <n v="0"/>
    <d v="1899-12-30T02:31:52"/>
    <d v="1899-12-30T03:24:16"/>
    <d v="1899-12-30T01:15:56"/>
    <d v="1899-12-30T01:42:08"/>
    <n v="765"/>
    <x v="11"/>
    <x v="10"/>
    <x v="105"/>
    <x v="34"/>
    <n v="0"/>
  </r>
  <r>
    <n v="1579"/>
    <d v="2012-03-11T00:00:00"/>
    <d v="2012-03-11T00:00:00"/>
    <x v="2"/>
    <n v="10.1"/>
    <n v="1"/>
    <n v="54"/>
    <n v="34"/>
    <d v="1899-12-30T01:54:34"/>
    <d v="1899-12-30T00:11:21"/>
    <s v="R201201"/>
    <s v="Quassy Loop Plus Fenn's Pond"/>
    <n v="5.2894966540587758"/>
    <n v="162"/>
    <s v="Cool"/>
    <s v="Stupid Hills"/>
    <d v="1899-12-30T04:57:12"/>
    <d v="1899-12-30T02:28:36"/>
    <m/>
    <n v="0"/>
    <n v="0"/>
    <d v="1899-12-30T04:57:12"/>
    <d v="1899-12-30T05:49:36"/>
    <d v="1899-12-30T02:28:36"/>
    <d v="1899-12-30T02:54:48"/>
    <n v="2441"/>
    <x v="11"/>
    <x v="10"/>
    <x v="105"/>
    <x v="35"/>
    <n v="1"/>
  </r>
  <r>
    <n v="1580"/>
    <d v="2012-03-14T00:00:00"/>
    <d v="2012-03-14T00:00:00"/>
    <x v="2"/>
    <n v="3.1"/>
    <n v="0"/>
    <n v="28"/>
    <n v="32"/>
    <d v="1899-12-30T00:28:32"/>
    <d v="1899-12-30T00:09:12"/>
    <s v="R201202"/>
    <s v="YNHH-5k"/>
    <n v="6.5186915887850514"/>
    <n v="162"/>
    <s v="Perfect"/>
    <m/>
    <d v="1899-12-30T04:01:09"/>
    <d v="1899-12-30T02:00:35"/>
    <m/>
    <n v="0"/>
    <n v="0"/>
    <d v="1899-12-30T04:01:09"/>
    <d v="1899-12-30T04:53:33"/>
    <d v="1899-12-30T02:00:35"/>
    <d v="1899-12-30T02:26:47"/>
    <n v="963"/>
    <x v="11"/>
    <x v="10"/>
    <x v="105"/>
    <x v="35"/>
    <n v="2"/>
  </r>
  <r>
    <n v="1581"/>
    <d v="2012-03-15T00:00:00"/>
    <d v="2012-03-15T00:00:00"/>
    <x v="0"/>
    <n v="0.85"/>
    <n v="0"/>
    <n v="35"/>
    <n v="0"/>
    <d v="1899-12-30T00:35:00"/>
    <d v="1899-12-30T00:41:11"/>
    <s v="PHS"/>
    <s v="Laps"/>
    <n v="1.4571428571428582"/>
    <n v="0"/>
    <s v="Inside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x v="105"/>
    <x v="35"/>
    <n v="0"/>
  </r>
  <r>
    <n v="1582"/>
    <d v="2012-03-17T00:00:00"/>
    <d v="2012-03-17T00:00:00"/>
    <x v="2"/>
    <n v="3.56"/>
    <n v="0"/>
    <n v="37"/>
    <n v="41"/>
    <d v="1899-12-30T00:37:41"/>
    <d v="1899-12-30T00:10:35"/>
    <s v="Newton"/>
    <s v="Tennis Direct"/>
    <n v="5.6682883679787759"/>
    <n v="161"/>
    <s v="Nice!"/>
    <m/>
    <d v="1899-12-30T04:37:20"/>
    <d v="1899-12-30T02:18:40"/>
    <m/>
    <n v="0"/>
    <n v="0"/>
    <d v="1899-12-30T04:37:20"/>
    <d v="1899-12-30T05:29:44"/>
    <d v="1899-12-30T02:18:40"/>
    <d v="1899-12-30T02:44:52"/>
    <n v="1999"/>
    <x v="11"/>
    <x v="10"/>
    <x v="105"/>
    <x v="35"/>
    <n v="1"/>
  </r>
  <r>
    <n v="1583"/>
    <d v="2012-03-18T00:00:00"/>
    <d v="2012-03-18T00:00:00"/>
    <x v="1"/>
    <n v="10.5"/>
    <n v="0"/>
    <n v="42"/>
    <n v="9"/>
    <d v="1899-12-30T00:42:09"/>
    <d v="1899-12-30T00:04:01"/>
    <s v="Ciocci"/>
    <s v="Griskus Sprint"/>
    <n v="14.946619217081862"/>
    <n v="141"/>
    <s v="Chilly"/>
    <m/>
    <d v="1899-12-30T07:29:36"/>
    <d v="1899-12-30T03:44:48"/>
    <m/>
    <n v="0"/>
    <n v="0"/>
    <d v="1899-12-30T01:45:10"/>
    <d v="1899-12-30T02:37:34"/>
    <d v="1899-12-30T00:52:35"/>
    <d v="1899-12-30T01:18:47"/>
    <n v="499"/>
    <x v="11"/>
    <x v="10"/>
    <x v="105"/>
    <x v="36"/>
    <n v="0"/>
  </r>
  <r>
    <n v="1584"/>
    <d v="2012-03-20T00:00:00"/>
    <d v="2012-03-20T00:00:00"/>
    <x v="2"/>
    <n v="3.1"/>
    <n v="0"/>
    <n v="28"/>
    <n v="21"/>
    <d v="1899-12-30T00:28:21"/>
    <d v="1899-12-30T00:09:09"/>
    <s v="R201202"/>
    <s v="YNHH-5k"/>
    <n v="6.5608465608465663"/>
    <n v="159"/>
    <s v="Perfect"/>
    <m/>
    <d v="1899-12-30T03:59:36"/>
    <d v="1899-12-30T01:59:48"/>
    <m/>
    <n v="0"/>
    <n v="0"/>
    <d v="1899-12-30T03:59:36"/>
    <d v="1899-12-30T04:52:00"/>
    <d v="1899-12-30T01:59:48"/>
    <d v="1899-12-30T02:26:00"/>
    <n v="944"/>
    <x v="11"/>
    <x v="10"/>
    <x v="105"/>
    <x v="36"/>
    <n v="1"/>
  </r>
  <r>
    <n v="1585"/>
    <d v="2012-03-21T00:00:00"/>
    <d v="2012-03-21T00:00:00"/>
    <x v="1"/>
    <n v="8"/>
    <n v="0"/>
    <n v="30"/>
    <n v="0"/>
    <d v="1899-12-30T00:30:00"/>
    <d v="1899-12-30T00:03:45"/>
    <s v="Spin"/>
    <s v="Basement-Spin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10"/>
    <x v="105"/>
    <x v="36"/>
    <n v="0"/>
  </r>
  <r>
    <n v="1586"/>
    <d v="2012-03-22T00:00:00"/>
    <d v="2012-03-22T00:00:00"/>
    <x v="2"/>
    <n v="3.1"/>
    <n v="0"/>
    <n v="28"/>
    <n v="43"/>
    <d v="1899-12-30T00:28:43"/>
    <d v="1899-12-30T00:09:16"/>
    <s v="R201202"/>
    <s v="YNHH-5k"/>
    <n v="6.4770748694138192"/>
    <n v="0"/>
    <s v="Perfect"/>
    <m/>
    <d v="1899-12-30T04:02:42"/>
    <d v="1899-12-30T02:01:21"/>
    <m/>
    <n v="0"/>
    <n v="0"/>
    <d v="1899-12-30T04:02:42"/>
    <d v="1899-12-30T04:55:06"/>
    <d v="1899-12-30T02:01:21"/>
    <d v="1899-12-30T02:27:33"/>
    <n v="988"/>
    <x v="11"/>
    <x v="10"/>
    <x v="105"/>
    <x v="36"/>
    <n v="0"/>
  </r>
  <r>
    <n v="1587"/>
    <d v="2012-03-23T00:00:00"/>
    <d v="2012-03-23T00:00:00"/>
    <x v="0"/>
    <n v="0.93"/>
    <n v="0"/>
    <n v="33"/>
    <n v="45"/>
    <d v="1899-12-30T00:33:45"/>
    <d v="1899-12-30T00:36:17"/>
    <s v="PHS"/>
    <s v="30 laps"/>
    <n v="1.6533333333333347"/>
    <n v="0"/>
    <m/>
    <m/>
    <d v="1899-12-30T01:27:06"/>
    <d v="1899-12-30T00:43:33"/>
    <m/>
    <n v="0"/>
    <n v="0"/>
    <d v="1899-12-30T15:50:48"/>
    <d v="1899-12-30T16:43:12"/>
    <d v="1899-12-30T07:55:24"/>
    <d v="1899-12-30T08:21:36"/>
    <n v="3320"/>
    <x v="11"/>
    <x v="10"/>
    <x v="105"/>
    <x v="36"/>
    <n v="0"/>
  </r>
  <r>
    <n v="1588"/>
    <d v="2012-03-24T00:00:00"/>
    <d v="2012-03-24T00:00:00"/>
    <x v="2"/>
    <n v="13.1"/>
    <n v="2"/>
    <n v="14"/>
    <n v="12"/>
    <d v="1899-12-30T02:14:12"/>
    <d v="1899-12-30T00:10:15"/>
    <s v="R201201"/>
    <s v="Savin Rock Half Marathon"/>
    <n v="5.8569299552906147"/>
    <n v="0"/>
    <s v="Nice!"/>
    <m/>
    <d v="1899-12-30T04:28:24"/>
    <d v="1899-12-30T02:14:12"/>
    <m/>
    <n v="0"/>
    <n v="0"/>
    <d v="1899-12-30T04:28:24"/>
    <d v="1899-12-30T05:20:48"/>
    <d v="1899-12-30T02:14:12"/>
    <d v="1899-12-30T02:40:24"/>
    <n v="1733"/>
    <x v="11"/>
    <x v="10"/>
    <x v="105"/>
    <x v="36"/>
    <n v="0"/>
  </r>
  <r>
    <n v="1589"/>
    <d v="2012-03-24T00:00:00"/>
    <d v="2012-03-24T00:00:00"/>
    <x v="8"/>
    <n v="1"/>
    <n v="0"/>
    <n v="9"/>
    <n v="56"/>
    <d v="1899-12-30T00:09:56"/>
    <d v="1899-12-30T00:09:56"/>
    <s v="R201201"/>
    <s v="Savin Rock Half Marathon"/>
    <n v="6.0402684563758431"/>
    <n v="0"/>
    <s v="Nice!"/>
    <m/>
    <d v="1899-12-30T00:00:00"/>
    <d v="1899-12-30T00:00:00"/>
    <m/>
    <n v="0"/>
    <n v="0"/>
    <d v="1899-12-30T04:20:15"/>
    <d v="1899-12-30T05:12:39"/>
    <d v="1899-12-30T02:10:08"/>
    <d v="1899-12-30T02:36:20"/>
    <n v="1468"/>
    <x v="11"/>
    <x v="10"/>
    <x v="105"/>
    <x v="36"/>
    <n v="0"/>
  </r>
  <r>
    <n v="1590"/>
    <d v="2012-03-24T00:00:00"/>
    <d v="2012-03-24T00:00:00"/>
    <x v="9"/>
    <n v="1"/>
    <n v="0"/>
    <n v="9"/>
    <n v="57"/>
    <d v="1899-12-30T00:09:57"/>
    <d v="1899-12-30T00:09:57"/>
    <s v="R201201"/>
    <s v="Savin Rock Half Marathon"/>
    <n v="6.030150753768849"/>
    <n v="0"/>
    <s v="Nice!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0"/>
    <x v="105"/>
    <x v="36"/>
    <n v="0"/>
  </r>
  <r>
    <n v="1591"/>
    <d v="2012-03-24T00:00:00"/>
    <d v="2012-03-24T00:00:00"/>
    <x v="10"/>
    <n v="1"/>
    <n v="0"/>
    <n v="9"/>
    <n v="44"/>
    <d v="1899-12-30T00:09:44"/>
    <d v="1899-12-30T00:09:44"/>
    <s v="R201201"/>
    <s v="Savin Rock Half Marathon"/>
    <n v="6.1643835616438407"/>
    <n v="0"/>
    <s v="Nice!"/>
    <m/>
    <d v="1899-12-30T00:00:00"/>
    <d v="1899-12-30T00:00:00"/>
    <m/>
    <n v="0"/>
    <n v="0"/>
    <d v="1899-12-30T04:15:01"/>
    <d v="1899-12-30T05:07:25"/>
    <d v="1899-12-30T02:07:30"/>
    <d v="1899-12-30T02:33:42"/>
    <n v="1297"/>
    <x v="11"/>
    <x v="10"/>
    <x v="105"/>
    <x v="36"/>
    <n v="0"/>
  </r>
  <r>
    <n v="1592"/>
    <d v="2012-03-24T00:00:00"/>
    <d v="2012-03-24T00:00:00"/>
    <x v="11"/>
    <n v="1"/>
    <n v="0"/>
    <n v="9"/>
    <n v="42"/>
    <d v="1899-12-30T00:09:42"/>
    <d v="1899-12-30T00:09:42"/>
    <s v="R201201"/>
    <s v="Savin Rock Half Marathon"/>
    <n v="6.1855670103092839"/>
    <n v="0"/>
    <s v="Nice!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0"/>
    <x v="105"/>
    <x v="36"/>
    <n v="0"/>
  </r>
  <r>
    <n v="1593"/>
    <d v="2012-03-24T00:00:00"/>
    <d v="2012-03-24T00:00:00"/>
    <x v="12"/>
    <n v="1"/>
    <n v="0"/>
    <n v="9"/>
    <n v="52"/>
    <d v="1899-12-30T00:09:52"/>
    <d v="1899-12-30T00:09:52"/>
    <s v="R201201"/>
    <s v="Savin Rock Half Marathon"/>
    <n v="6.081081081081086"/>
    <n v="0"/>
    <s v="Nice!"/>
    <m/>
    <d v="1899-12-30T00:00:00"/>
    <d v="1899-12-30T00:00:00"/>
    <m/>
    <n v="0"/>
    <n v="0"/>
    <d v="1899-12-30T04:18:30"/>
    <d v="1899-12-30T05:10:54"/>
    <d v="1899-12-30T02:09:15"/>
    <d v="1899-12-30T02:35:27"/>
    <n v="1418"/>
    <x v="11"/>
    <x v="10"/>
    <x v="105"/>
    <x v="36"/>
    <n v="0"/>
  </r>
  <r>
    <n v="1594"/>
    <d v="2012-03-24T00:00:00"/>
    <d v="2012-03-24T00:00:00"/>
    <x v="13"/>
    <n v="1"/>
    <n v="0"/>
    <n v="10"/>
    <n v="18"/>
    <d v="1899-12-30T00:10:18"/>
    <d v="1899-12-30T00:10:18"/>
    <s v="R201201"/>
    <s v="Savin Rock Half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10"/>
    <x v="105"/>
    <x v="36"/>
    <n v="0"/>
  </r>
  <r>
    <n v="1595"/>
    <d v="2012-03-24T00:00:00"/>
    <d v="2012-03-24T00:00:00"/>
    <x v="14"/>
    <n v="1"/>
    <n v="0"/>
    <n v="10"/>
    <n v="4"/>
    <d v="1899-12-30T00:10:04"/>
    <d v="1899-12-30T00:10:04"/>
    <s v="R201201"/>
    <s v="Savin Rock Half Marathon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11"/>
    <x v="10"/>
    <x v="105"/>
    <x v="36"/>
    <n v="0"/>
  </r>
  <r>
    <n v="1596"/>
    <d v="2012-03-24T00:00:00"/>
    <d v="2012-03-24T00:00:00"/>
    <x v="15"/>
    <n v="1"/>
    <n v="0"/>
    <n v="10"/>
    <n v="40"/>
    <d v="1899-12-30T00:10:40"/>
    <d v="1899-12-30T00:10:40"/>
    <s v="R201201"/>
    <s v="Savin Rock Half Marathon"/>
    <n v="5.6250000000000044"/>
    <n v="0"/>
    <s v="Nice!"/>
    <m/>
    <d v="1899-12-30T00:00:00"/>
    <d v="1899-12-30T00:00:00"/>
    <m/>
    <n v="0"/>
    <n v="0"/>
    <d v="1899-12-30T04:39:28"/>
    <d v="1899-12-30T05:31:52"/>
    <d v="1899-12-30T02:19:44"/>
    <d v="1899-12-30T02:45:56"/>
    <n v="2041"/>
    <x v="11"/>
    <x v="10"/>
    <x v="105"/>
    <x v="36"/>
    <n v="0"/>
  </r>
  <r>
    <n v="1597"/>
    <d v="2012-03-24T00:00:00"/>
    <d v="2012-03-24T00:00:00"/>
    <x v="16"/>
    <n v="1"/>
    <n v="0"/>
    <n v="10"/>
    <n v="35"/>
    <d v="1899-12-30T00:10:35"/>
    <d v="1899-12-30T00:10:35"/>
    <s v="R201201"/>
    <s v="Savin Rock Half Marathon"/>
    <n v="5.6692913385826813"/>
    <n v="0"/>
    <s v="Nice!"/>
    <m/>
    <d v="1899-12-30T00:00:00"/>
    <d v="1899-12-30T00:00:00"/>
    <m/>
    <n v="0"/>
    <n v="0"/>
    <d v="1899-12-30T04:37:17"/>
    <d v="1899-12-30T05:29:41"/>
    <d v="1899-12-30T02:18:38"/>
    <d v="1899-12-30T02:44:51"/>
    <n v="1996"/>
    <x v="11"/>
    <x v="10"/>
    <x v="105"/>
    <x v="36"/>
    <n v="0"/>
  </r>
  <r>
    <n v="1598"/>
    <d v="2012-03-24T00:00:00"/>
    <d v="2012-03-24T00:00:00"/>
    <x v="17"/>
    <n v="1"/>
    <n v="0"/>
    <n v="9"/>
    <n v="50"/>
    <d v="1899-12-30T00:09:50"/>
    <d v="1899-12-30T00:09:50"/>
    <s v="R201201"/>
    <s v="Savin Rock Half Marathon"/>
    <n v="6.1016949152542415"/>
    <n v="0"/>
    <s v="Nice!"/>
    <m/>
    <d v="1899-12-30T00:00:00"/>
    <d v="1899-12-30T00:00:00"/>
    <m/>
    <n v="0"/>
    <n v="0"/>
    <d v="1899-12-30T04:17:38"/>
    <d v="1899-12-30T05:10:02"/>
    <d v="1899-12-30T02:08:49"/>
    <d v="1899-12-30T02:35:01"/>
    <n v="1379"/>
    <x v="11"/>
    <x v="10"/>
    <x v="105"/>
    <x v="36"/>
    <n v="0"/>
  </r>
  <r>
    <n v="1599"/>
    <d v="2012-03-24T00:00:00"/>
    <d v="2012-03-24T00:00:00"/>
    <x v="18"/>
    <n v="1"/>
    <n v="0"/>
    <n v="10"/>
    <n v="53"/>
    <d v="1899-12-30T00:10:53"/>
    <d v="1899-12-30T00:10:53"/>
    <s v="R201201"/>
    <s v="Savin Rock Half Marathon"/>
    <n v="5.5130168453292541"/>
    <n v="0"/>
    <s v="Nice!"/>
    <m/>
    <d v="1899-12-30T00:00:00"/>
    <d v="1899-12-30T00:00:00"/>
    <m/>
    <n v="0"/>
    <n v="0"/>
    <d v="1899-12-30T04:45:09"/>
    <d v="1899-12-30T05:37:33"/>
    <d v="1899-12-30T02:22:34"/>
    <d v="1899-12-30T02:48:46"/>
    <n v="2186"/>
    <x v="11"/>
    <x v="10"/>
    <x v="105"/>
    <x v="36"/>
    <n v="0"/>
  </r>
  <r>
    <n v="1600"/>
    <d v="2012-03-24T00:00:00"/>
    <d v="2012-03-24T00:00:00"/>
    <x v="19"/>
    <n v="1"/>
    <n v="0"/>
    <n v="10"/>
    <n v="36"/>
    <d v="1899-12-30T00:10:36"/>
    <d v="1899-12-30T00:10:36"/>
    <s v="R201201"/>
    <s v="Savin Rock Half Marathon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1"/>
    <x v="10"/>
    <x v="105"/>
    <x v="36"/>
    <n v="0"/>
  </r>
  <r>
    <n v="1601"/>
    <d v="2012-03-24T00:00:00"/>
    <d v="2012-03-24T00:00:00"/>
    <x v="20"/>
    <n v="1"/>
    <n v="0"/>
    <n v="11"/>
    <n v="10"/>
    <d v="1899-12-30T00:11:10"/>
    <d v="1899-12-30T00:11:10"/>
    <s v="R201201"/>
    <s v="Savin Rock Half Marathon"/>
    <n v="5.3731343283582138"/>
    <n v="0"/>
    <s v="Nice!"/>
    <m/>
    <d v="1899-12-30T00:00:00"/>
    <d v="1899-12-30T00:00:00"/>
    <m/>
    <n v="0"/>
    <n v="0"/>
    <d v="1899-12-30T04:52:34"/>
    <d v="1899-12-30T05:44:58"/>
    <d v="1899-12-30T02:26:17"/>
    <d v="1899-12-30T02:52:29"/>
    <n v="2351"/>
    <x v="11"/>
    <x v="10"/>
    <x v="105"/>
    <x v="36"/>
    <n v="0"/>
  </r>
  <r>
    <n v="1602"/>
    <d v="2012-03-24T00:00:00"/>
    <d v="2012-03-24T00:00:00"/>
    <x v="21"/>
    <n v="0.1"/>
    <n v="0"/>
    <n v="0"/>
    <n v="55"/>
    <d v="1899-12-30T00:00:55"/>
    <d v="1899-12-30T00:09:10"/>
    <s v="R201201"/>
    <s v="Savin Rock Half Marathon"/>
    <n v="6.5454545454545521"/>
    <n v="0"/>
    <s v="Nice!"/>
    <m/>
    <d v="1899-12-30T00:00:00"/>
    <d v="1899-12-30T00:00:00"/>
    <m/>
    <n v="0"/>
    <n v="0"/>
    <d v="1899-12-30T04:00:10"/>
    <d v="1899-12-30T04:52:34"/>
    <d v="1899-12-30T02:00:05"/>
    <d v="1899-12-30T02:26:17"/>
    <n v="951"/>
    <x v="11"/>
    <x v="10"/>
    <x v="105"/>
    <x v="36"/>
    <n v="0"/>
  </r>
  <r>
    <n v="1603"/>
    <d v="2012-03-25T00:00:00"/>
    <d v="2012-03-25T00:00:00"/>
    <x v="1"/>
    <n v="8.17"/>
    <n v="0"/>
    <n v="52"/>
    <n v="19"/>
    <d v="1899-12-30T00:52:19"/>
    <d v="1899-12-30T00:06:24"/>
    <s v="Si"/>
    <s v="53 -&gt; Judd --&gt; Tuttle -&gt; WDR -&gt; 389"/>
    <n v="9.3698630136986374"/>
    <n v="0"/>
    <s v="Chilly"/>
    <m/>
    <d v="1899-12-30T11:57:12"/>
    <d v="1899-12-30T05:58:36"/>
    <m/>
    <n v="0"/>
    <n v="0"/>
    <d v="1899-12-30T02:47:46"/>
    <d v="1899-12-30T03:40:10"/>
    <d v="1899-12-30T01:23:53"/>
    <d v="1899-12-30T01:50:05"/>
    <n v="779"/>
    <x v="11"/>
    <x v="10"/>
    <x v="105"/>
    <x v="37"/>
    <n v="0"/>
  </r>
  <r>
    <n v="1604"/>
    <d v="2012-03-27T00:00:00"/>
    <d v="2012-03-27T00:00:00"/>
    <x v="1"/>
    <n v="10.5"/>
    <n v="0"/>
    <n v="31"/>
    <n v="11"/>
    <d v="1899-12-30T00:31:11"/>
    <d v="1899-12-30T00:02:58"/>
    <s v="YNHH"/>
    <s v="Spin Class"/>
    <n v="20.203099946552666"/>
    <n v="0"/>
    <s v="Inside"/>
    <m/>
    <d v="1899-12-30T05:32:37"/>
    <d v="1899-12-30T02:46:19"/>
    <m/>
    <n v="0"/>
    <n v="0"/>
    <d v="1899-12-30T01:17:49"/>
    <d v="1899-12-30T02:10:13"/>
    <d v="1899-12-30T00:38:54"/>
    <d v="1899-12-30T01:05:06"/>
    <n v="186"/>
    <x v="11"/>
    <x v="10"/>
    <x v="105"/>
    <x v="37"/>
    <n v="1"/>
  </r>
  <r>
    <n v="1605"/>
    <d v="2012-03-27T00:00:00"/>
    <d v="2012-03-27T00:00:00"/>
    <x v="2"/>
    <n v="1"/>
    <n v="0"/>
    <n v="9"/>
    <n v="17"/>
    <d v="1899-12-30T00:09:17"/>
    <d v="1899-12-30T00:09:17"/>
    <s v="R201202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10"/>
    <x v="105"/>
    <x v="37"/>
    <n v="0"/>
  </r>
  <r>
    <n v="1606"/>
    <d v="2012-03-28T00:00:00"/>
    <d v="2012-03-28T00:00:00"/>
    <x v="2"/>
    <n v="3.1"/>
    <n v="0"/>
    <n v="28"/>
    <n v="50"/>
    <d v="1899-12-30T00:28:50"/>
    <d v="1899-12-30T00:09:18"/>
    <s v="R201202"/>
    <s v="YNHH-5k"/>
    <n v="6.4508670520231268"/>
    <n v="0"/>
    <s v="Chilly"/>
    <m/>
    <d v="1899-12-30T04:03:41"/>
    <d v="1899-12-30T02:01:51"/>
    <m/>
    <n v="0"/>
    <n v="0"/>
    <d v="1899-12-30T04:03:41"/>
    <d v="1899-12-30T04:56:05"/>
    <d v="1899-12-30T02:01:51"/>
    <d v="1899-12-30T02:28:03"/>
    <n v="1018"/>
    <x v="11"/>
    <x v="10"/>
    <x v="105"/>
    <x v="37"/>
    <n v="0"/>
  </r>
  <r>
    <n v="1607"/>
    <d v="2012-03-29T00:00:00"/>
    <d v="2012-03-29T00:00:00"/>
    <x v="1"/>
    <n v="9.65"/>
    <n v="0"/>
    <n v="30"/>
    <n v="0"/>
    <d v="1899-12-30T00:30:00"/>
    <d v="1899-12-30T00:03:07"/>
    <s v="YNHH"/>
    <s v="Spin Class"/>
    <n v="19.300000000000015"/>
    <n v="124"/>
    <s v="Inside"/>
    <m/>
    <d v="1899-12-30T05:48:11"/>
    <d v="1899-12-30T02:54:06"/>
    <m/>
    <n v="0"/>
    <n v="0"/>
    <d v="1899-12-30T01:21:27"/>
    <d v="1899-12-30T02:13:51"/>
    <d v="1899-12-30T00:40:44"/>
    <d v="1899-12-30T01:06:56"/>
    <n v="225"/>
    <x v="11"/>
    <x v="10"/>
    <x v="105"/>
    <x v="37"/>
    <n v="0"/>
  </r>
  <r>
    <n v="1608"/>
    <d v="2012-03-29T00:00:00"/>
    <d v="2012-03-29T00:00:00"/>
    <x v="2"/>
    <n v="1"/>
    <n v="0"/>
    <n v="9"/>
    <n v="9"/>
    <d v="1899-12-30T00:09:09"/>
    <d v="1899-12-30T00:09:09"/>
    <s v="R201202"/>
    <s v="Treadmill"/>
    <n v="6.5573770491803325"/>
    <n v="150"/>
    <s v="Inside"/>
    <m/>
    <d v="1899-12-30T03:59:44"/>
    <d v="1899-12-30T01:59:52"/>
    <m/>
    <n v="0"/>
    <n v="0"/>
    <d v="1899-12-30T03:59:44"/>
    <d v="1899-12-30T04:52:08"/>
    <d v="1899-12-30T01:59:52"/>
    <d v="1899-12-30T02:26:04"/>
    <n v="945"/>
    <x v="11"/>
    <x v="10"/>
    <x v="105"/>
    <x v="37"/>
    <n v="0"/>
  </r>
  <r>
    <n v="1609"/>
    <d v="2012-03-30T00:00:00"/>
    <d v="2012-03-30T00:00:00"/>
    <x v="2"/>
    <n v="4.04"/>
    <n v="0"/>
    <n v="39"/>
    <n v="3"/>
    <d v="1899-12-30T00:39:03"/>
    <d v="1899-12-30T00:09:40"/>
    <s v="R201202"/>
    <s v="YNHH-4 Mile"/>
    <n v="6.2074263764404671"/>
    <n v="156"/>
    <s v="Chilly"/>
    <m/>
    <d v="1899-12-30T04:13:15"/>
    <d v="1899-12-30T02:06:37"/>
    <m/>
    <n v="0"/>
    <n v="0"/>
    <d v="1899-12-30T04:13:15"/>
    <d v="1899-12-30T05:05:39"/>
    <d v="1899-12-30T02:06:37"/>
    <d v="1899-12-30T02:32:49"/>
    <n v="1231"/>
    <x v="11"/>
    <x v="10"/>
    <x v="105"/>
    <x v="37"/>
    <n v="0"/>
  </r>
  <r>
    <n v="1610"/>
    <d v="2012-04-01T00:00:00"/>
    <d v="2012-04-01T00:00:00"/>
    <x v="1"/>
    <n v="10.5"/>
    <n v="0"/>
    <n v="40"/>
    <n v="33"/>
    <d v="1899-12-30T00:40:33"/>
    <d v="1899-12-30T00:03:52"/>
    <s v="Ciocci"/>
    <s v="Griskus Sprint"/>
    <n v="15.536374845869309"/>
    <n v="143"/>
    <s v="Chilly"/>
    <s v="Ride with Jake"/>
    <d v="1899-12-30T07:12:32"/>
    <d v="1899-12-30T03:36:16"/>
    <m/>
    <n v="0"/>
    <n v="0"/>
    <d v="1899-12-30T01:41:11"/>
    <d v="1899-12-30T02:33:35"/>
    <d v="1899-12-30T00:50:35"/>
    <d v="1899-12-30T01:16:47"/>
    <n v="418"/>
    <x v="11"/>
    <x v="1"/>
    <x v="106"/>
    <x v="38"/>
    <n v="1"/>
  </r>
  <r>
    <n v="1611"/>
    <d v="2012-04-01T00:00:00"/>
    <d v="2012-04-01T00:00:00"/>
    <x v="2"/>
    <n v="4"/>
    <n v="0"/>
    <n v="43"/>
    <n v="22"/>
    <d v="1899-12-30T00:43:22"/>
    <d v="1899-12-30T00:10:50"/>
    <s v="Newton"/>
    <s v="WDR 4 Miler"/>
    <n v="5.5342044581091514"/>
    <n v="149"/>
    <s v="Cold &amp; Rainy"/>
    <m/>
    <d v="1899-12-30T04:44:03"/>
    <d v="1899-12-30T02:22:02"/>
    <m/>
    <n v="0"/>
    <n v="0"/>
    <d v="1899-12-30T04:44:03"/>
    <d v="1899-12-30T05:36:27"/>
    <d v="1899-12-30T02:22:02"/>
    <d v="1899-12-30T02:48:14"/>
    <n v="2160"/>
    <x v="11"/>
    <x v="1"/>
    <x v="106"/>
    <x v="38"/>
    <n v="0"/>
  </r>
  <r>
    <n v="1612"/>
    <d v="2012-04-03T00:00:00"/>
    <d v="2012-04-03T00:00:00"/>
    <x v="1"/>
    <n v="11.3"/>
    <n v="0"/>
    <n v="31"/>
    <n v="5"/>
    <d v="1899-12-30T00:31:05"/>
    <d v="1899-12-30T00:02:45"/>
    <s v="YNHH"/>
    <s v="Spin Class"/>
    <n v="21.812332439678308"/>
    <n v="132"/>
    <s v="Inside"/>
    <m/>
    <d v="1899-12-30T05:08:05"/>
    <d v="1899-12-30T02:34:02"/>
    <m/>
    <n v="0"/>
    <n v="0"/>
    <d v="1899-12-30T01:12:04"/>
    <d v="1899-12-30T02:04:28"/>
    <d v="1899-12-30T00:36:02"/>
    <d v="1899-12-30T01:02:14"/>
    <n v="107"/>
    <x v="11"/>
    <x v="1"/>
    <x v="106"/>
    <x v="38"/>
    <n v="1"/>
  </r>
  <r>
    <n v="1613"/>
    <d v="2012-04-03T00:00:00"/>
    <d v="2012-04-03T00:00:00"/>
    <x v="2"/>
    <n v="0.55000000000000004"/>
    <n v="0"/>
    <n v="5"/>
    <n v="6"/>
    <d v="1899-12-30T00:05:06"/>
    <d v="1899-12-30T00:09:16"/>
    <s v="R201201"/>
    <s v="Treadmill"/>
    <n v="6.470588235294124"/>
    <n v="153"/>
    <s v="Inside"/>
    <m/>
    <d v="1899-12-30T04:02:57"/>
    <d v="1899-12-30T02:01:28"/>
    <m/>
    <n v="0"/>
    <n v="0"/>
    <d v="1899-12-30T04:02:57"/>
    <d v="1899-12-30T04:55:21"/>
    <d v="1899-12-30T02:01:28"/>
    <d v="1899-12-30T02:27:40"/>
    <n v="999"/>
    <x v="11"/>
    <x v="1"/>
    <x v="106"/>
    <x v="38"/>
    <n v="0"/>
  </r>
  <r>
    <n v="1614"/>
    <d v="2012-04-05T00:00:00"/>
    <d v="2012-04-05T00:00:00"/>
    <x v="2"/>
    <n v="4.5999999999999996"/>
    <n v="0"/>
    <n v="44"/>
    <n v="29"/>
    <d v="1899-12-30T00:44:29"/>
    <d v="1899-12-30T00:09:40"/>
    <s v="R201201"/>
    <s v="YNHH-4.5"/>
    <n v="6.2045710003746768"/>
    <n v="162"/>
    <s v="Cool"/>
    <m/>
    <d v="1899-12-30T04:13:22"/>
    <d v="1899-12-30T02:06:41"/>
    <m/>
    <n v="0"/>
    <n v="0"/>
    <d v="1899-12-30T04:13:22"/>
    <d v="1899-12-30T05:05:46"/>
    <d v="1899-12-30T02:06:41"/>
    <d v="1899-12-30T02:32:53"/>
    <n v="1238"/>
    <x v="11"/>
    <x v="1"/>
    <x v="106"/>
    <x v="38"/>
    <n v="1"/>
  </r>
  <r>
    <n v="1615"/>
    <d v="2012-04-06T00:00:00"/>
    <d v="2012-04-06T00:00:00"/>
    <x v="1"/>
    <n v="28.17"/>
    <n v="2"/>
    <n v="5"/>
    <n v="9"/>
    <d v="1899-12-30T02:05:09"/>
    <d v="1899-12-30T00:04:27"/>
    <s v="Ciocci"/>
    <s v="Rev3 Olympic with Half Finish"/>
    <n v="13.505393527766691"/>
    <n v="133"/>
    <s v="Windy"/>
    <s v="Ride with Jake"/>
    <d v="1899-12-30T08:17:35"/>
    <d v="1899-12-30T04:08:47"/>
    <m/>
    <n v="0"/>
    <n v="0"/>
    <d v="1899-12-30T01:56:24"/>
    <d v="1899-12-30T02:48:48"/>
    <d v="1899-12-30T00:58:12"/>
    <d v="1899-12-30T01:24:24"/>
    <n v="638"/>
    <x v="11"/>
    <x v="1"/>
    <x v="106"/>
    <x v="38"/>
    <n v="0"/>
  </r>
  <r>
    <n v="1616"/>
    <d v="2012-04-08T00:00:00"/>
    <d v="2012-04-08T00:00:00"/>
    <x v="2"/>
    <n v="6.87"/>
    <n v="1"/>
    <n v="8"/>
    <n v="30"/>
    <d v="1899-12-30T01:08:30"/>
    <d v="1899-12-30T00:09:58"/>
    <s v="Newton"/>
    <s v="53 -&gt; Qloop -&gt; 389"/>
    <n v="6.0175182481751879"/>
    <n v="155"/>
    <s v="Windy"/>
    <m/>
    <d v="1899-12-30T04:21:14"/>
    <d v="1899-12-30T02:10:37"/>
    <m/>
    <n v="0"/>
    <n v="0"/>
    <d v="1899-12-30T04:21:14"/>
    <d v="1899-12-30T05:13:38"/>
    <d v="1899-12-30T02:10:37"/>
    <d v="1899-12-30T02:36:49"/>
    <n v="1497"/>
    <x v="11"/>
    <x v="1"/>
    <x v="106"/>
    <x v="1"/>
    <n v="1"/>
  </r>
  <r>
    <n v="1617"/>
    <d v="2012-04-11T00:00:00"/>
    <d v="2012-04-11T00:00:00"/>
    <x v="2"/>
    <n v="4.05"/>
    <n v="0"/>
    <n v="39"/>
    <n v="23"/>
    <d v="1899-12-30T00:39:23"/>
    <d v="1899-12-30T00:09:43"/>
    <s v="R201202"/>
    <s v="YNHH-4 Mile"/>
    <n v="6.1701227253491373"/>
    <n v="157"/>
    <s v="Cool"/>
    <m/>
    <d v="1899-12-30T04:14:47"/>
    <d v="1899-12-30T02:07:23"/>
    <m/>
    <n v="0"/>
    <n v="0"/>
    <d v="1899-12-30T04:14:47"/>
    <d v="1899-12-30T05:07:11"/>
    <d v="1899-12-30T02:07:23"/>
    <d v="1899-12-30T02:33:35"/>
    <n v="1290"/>
    <x v="11"/>
    <x v="1"/>
    <x v="106"/>
    <x v="1"/>
    <n v="2"/>
  </r>
  <r>
    <n v="1618"/>
    <d v="2012-04-12T00:00:00"/>
    <d v="2012-04-12T00:00:00"/>
    <x v="1"/>
    <n v="14.2"/>
    <n v="0"/>
    <n v="28"/>
    <n v="36"/>
    <d v="1899-12-30T00:28:36"/>
    <d v="1899-12-30T00:02:01"/>
    <s v="YNHH"/>
    <s v="Wattage Test"/>
    <n v="29.790209790209811"/>
    <n v="144"/>
    <s v="Inside"/>
    <m/>
    <d v="1899-12-30T03:45:35"/>
    <d v="1899-12-30T01:52:47"/>
    <m/>
    <n v="0"/>
    <n v="0"/>
    <d v="1899-12-30T00:52:46"/>
    <d v="1899-12-30T01:45:10"/>
    <d v="1899-12-30T00:26:23"/>
    <d v="1899-12-30T00:52:35"/>
    <n v="13"/>
    <x v="11"/>
    <x v="1"/>
    <x v="106"/>
    <x v="1"/>
    <n v="0"/>
  </r>
  <r>
    <n v="1619"/>
    <d v="2012-04-13T00:00:00"/>
    <d v="2012-04-13T00:00:00"/>
    <x v="2"/>
    <n v="4.03"/>
    <n v="0"/>
    <n v="38"/>
    <n v="58"/>
    <d v="1899-12-30T00:38:58"/>
    <d v="1899-12-30T00:09:40"/>
    <s v="R201202"/>
    <s v="YNHH-4 Mile"/>
    <n v="6.2053036783575752"/>
    <n v="157"/>
    <s v="Cool"/>
    <s v="Slow start"/>
    <d v="1899-12-30T04:13:20"/>
    <d v="1899-12-30T02:06:40"/>
    <m/>
    <n v="0"/>
    <n v="0"/>
    <d v="1899-12-30T04:13:20"/>
    <d v="1899-12-30T05:05:44"/>
    <d v="1899-12-30T02:06:40"/>
    <d v="1899-12-30T02:32:52"/>
    <n v="1236"/>
    <x v="11"/>
    <x v="1"/>
    <x v="106"/>
    <x v="1"/>
    <n v="0"/>
  </r>
  <r>
    <n v="1620"/>
    <d v="2012-04-14T00:00:00"/>
    <d v="2012-04-14T00:00:00"/>
    <x v="1"/>
    <n v="10.5"/>
    <n v="0"/>
    <n v="36"/>
    <n v="56"/>
    <d v="1899-12-30T00:36:56"/>
    <d v="1899-12-30T00:03:31"/>
    <s v="Ciocci"/>
    <s v="Griskus Sprint"/>
    <n v="17.057761732852001"/>
    <n v="0"/>
    <s v="Nice!"/>
    <m/>
    <d v="1899-12-30T06:33:57"/>
    <d v="1899-12-30T03:16:59"/>
    <m/>
    <n v="0"/>
    <n v="0"/>
    <d v="1899-12-30T01:32:09"/>
    <d v="1899-12-30T02:24:33"/>
    <d v="1899-12-30T00:46:05"/>
    <d v="1899-12-30T01:12:17"/>
    <n v="303"/>
    <x v="11"/>
    <x v="1"/>
    <x v="106"/>
    <x v="1"/>
    <n v="0"/>
  </r>
  <r>
    <n v="1621"/>
    <d v="2012-04-17T00:00:00"/>
    <d v="2012-04-17T00:00:00"/>
    <x v="2"/>
    <n v="3.2"/>
    <n v="0"/>
    <n v="29"/>
    <n v="42"/>
    <d v="1899-12-30T00:29:42"/>
    <d v="1899-12-30T00:09:17"/>
    <s v="R201201"/>
    <s v="Disney Cruise"/>
    <n v="6.4646464646464699"/>
    <n v="0"/>
    <s v="Perfect"/>
    <m/>
    <d v="1899-12-30T04:03:10"/>
    <d v="1899-12-30T02:01:35"/>
    <m/>
    <n v="0"/>
    <n v="0"/>
    <d v="1899-12-30T04:03:10"/>
    <d v="1899-12-30T04:55:34"/>
    <d v="1899-12-30T02:01:35"/>
    <d v="1899-12-30T02:27:47"/>
    <n v="1005"/>
    <x v="11"/>
    <x v="1"/>
    <x v="106"/>
    <x v="2"/>
    <n v="2"/>
  </r>
  <r>
    <n v="1622"/>
    <d v="2012-04-20T00:00:00"/>
    <d v="2012-04-20T00:00:00"/>
    <x v="1"/>
    <n v="53.1"/>
    <n v="4"/>
    <n v="30"/>
    <n v="13"/>
    <d v="1899-12-30T04:30:13"/>
    <d v="1899-12-30T00:05:05"/>
    <s v="Ciocci"/>
    <s v="Rev3 Half with Oly Finish"/>
    <n v="11.790538456793941"/>
    <n v="142"/>
    <s v="Nice!"/>
    <s v="Matt had Flat..rolling time was 3:37"/>
    <d v="1899-12-30T09:29:57"/>
    <d v="1899-12-30T04:44:58"/>
    <m/>
    <n v="0"/>
    <n v="0"/>
    <d v="1899-12-30T02:13:20"/>
    <d v="1899-12-30T03:05:44"/>
    <d v="1899-12-30T01:06:40"/>
    <d v="1899-12-30T01:32:52"/>
    <n v="738"/>
    <x v="11"/>
    <x v="1"/>
    <x v="106"/>
    <x v="2"/>
    <n v="2"/>
  </r>
  <r>
    <n v="1623"/>
    <d v="2012-04-21T00:00:00"/>
    <d v="2012-04-21T00:00:00"/>
    <x v="0"/>
    <n v="0.31"/>
    <n v="0"/>
    <n v="13"/>
    <n v="30"/>
    <d v="1899-12-30T00:13:30"/>
    <d v="1899-12-30T00:43:33"/>
    <s v="Lake"/>
    <s v="Swim 5 Out"/>
    <n v="1.3777777777777789"/>
    <n v="0"/>
    <s v="Cold"/>
    <s v="Very Choppy"/>
    <d v="1899-12-30T01:44:31"/>
    <d v="1899-12-30T00:52:15"/>
    <m/>
    <n v="0"/>
    <n v="0"/>
    <d v="1899-12-30T19:00:58"/>
    <d v="1899-12-30T19:53:22"/>
    <d v="1899-12-30T09:30:29"/>
    <d v="1899-12-30T09:56:41"/>
    <n v="3481"/>
    <x v="11"/>
    <x v="1"/>
    <x v="106"/>
    <x v="2"/>
    <n v="0"/>
  </r>
  <r>
    <n v="1624"/>
    <d v="2012-04-24T00:00:00"/>
    <d v="2012-04-24T00:00:00"/>
    <x v="2"/>
    <n v="3.1"/>
    <n v="0"/>
    <n v="28"/>
    <n v="16"/>
    <d v="1899-12-30T00:28:16"/>
    <d v="1899-12-30T00:09:07"/>
    <s v="R201202"/>
    <s v="YNHH-5k"/>
    <n v="6.5801886792452882"/>
    <n v="158"/>
    <s v="Cool"/>
    <m/>
    <d v="1899-12-30T03:58:54"/>
    <d v="1899-12-30T01:59:27"/>
    <m/>
    <n v="0"/>
    <n v="0"/>
    <d v="1899-12-30T03:58:54"/>
    <d v="1899-12-30T04:51:18"/>
    <d v="1899-12-30T01:59:27"/>
    <d v="1899-12-30T02:25:39"/>
    <n v="938"/>
    <x v="11"/>
    <x v="1"/>
    <x v="106"/>
    <x v="3"/>
    <n v="2"/>
  </r>
  <r>
    <n v="1625"/>
    <d v="2012-04-26T00:00:00"/>
    <d v="2012-04-26T00:00:00"/>
    <x v="2"/>
    <n v="3.1"/>
    <n v="0"/>
    <n v="30"/>
    <n v="42"/>
    <d v="1899-12-30T00:30:42"/>
    <d v="1899-12-30T00:09:54"/>
    <s v="R201202"/>
    <s v="YNHH-5k"/>
    <n v="6.0586319218241096"/>
    <n v="148"/>
    <s v="Cool"/>
    <s v="HR Run (under 150)"/>
    <d v="1899-12-30T04:19:28"/>
    <d v="1899-12-30T02:09:44"/>
    <m/>
    <n v="0"/>
    <n v="0"/>
    <d v="1899-12-30T04:19:28"/>
    <d v="1899-12-30T05:11:52"/>
    <d v="1899-12-30T02:09:44"/>
    <d v="1899-12-30T02:35:56"/>
    <n v="1448"/>
    <x v="11"/>
    <x v="1"/>
    <x v="106"/>
    <x v="3"/>
    <n v="1"/>
  </r>
  <r>
    <n v="1626"/>
    <d v="2012-04-29T00:00:00"/>
    <d v="2012-04-29T00:00:00"/>
    <x v="2"/>
    <n v="13.1"/>
    <n v="2"/>
    <n v="10"/>
    <n v="4"/>
    <d v="1899-12-30T02:10:04"/>
    <d v="1899-12-30T00:09:56"/>
    <s v="Newton"/>
    <s v="Cheshire Half Marathon"/>
    <n v="6.0430548436699176"/>
    <n v="166"/>
    <s v="Perfect"/>
    <m/>
    <d v="1899-12-30T04:20:08"/>
    <d v="1899-12-30T02:10:04"/>
    <m/>
    <n v="0"/>
    <n v="0"/>
    <d v="1899-12-30T04:20:08"/>
    <d v="1899-12-30T05:12:32"/>
    <d v="1899-12-30T02:10:04"/>
    <d v="1899-12-30T02:36:16"/>
    <n v="1466"/>
    <x v="11"/>
    <x v="1"/>
    <x v="106"/>
    <x v="4"/>
    <n v="2"/>
  </r>
  <r>
    <n v="1627"/>
    <d v="2012-04-29T00:00:00"/>
    <d v="2012-04-29T00:00:00"/>
    <x v="8"/>
    <n v="1"/>
    <n v="0"/>
    <n v="10"/>
    <n v="11"/>
    <d v="1899-12-30T00:10:11"/>
    <d v="1899-12-30T00:10:11"/>
    <s v="Newton"/>
    <s v="Cheshire Half Marathon"/>
    <n v="5.891980360065471"/>
    <n v="158"/>
    <s v="Perfect"/>
    <m/>
    <d v="1899-12-30T00:00:00"/>
    <d v="1899-12-30T00:00:00"/>
    <m/>
    <n v="0"/>
    <n v="0"/>
    <d v="1899-12-30T04:26:48"/>
    <d v="1899-12-30T05:19:12"/>
    <d v="1899-12-30T02:13:24"/>
    <d v="1899-12-30T02:39:36"/>
    <n v="1686"/>
    <x v="11"/>
    <x v="1"/>
    <x v="106"/>
    <x v="4"/>
    <n v="0"/>
  </r>
  <r>
    <n v="1628"/>
    <d v="2012-04-29T00:00:00"/>
    <d v="2012-04-29T00:00:00"/>
    <x v="9"/>
    <n v="1"/>
    <n v="0"/>
    <n v="9"/>
    <n v="49"/>
    <d v="1899-12-30T00:09:49"/>
    <d v="1899-12-30T00:09:49"/>
    <s v="Newton"/>
    <s v="Cheshire Half Marathon"/>
    <n v="6.1120543293718219"/>
    <n v="156"/>
    <s v="Perfect"/>
    <m/>
    <d v="1899-12-30T00:00:00"/>
    <d v="1899-12-30T00:00:00"/>
    <m/>
    <n v="0"/>
    <n v="0"/>
    <d v="1899-12-30T04:17:12"/>
    <d v="1899-12-30T05:09:36"/>
    <d v="1899-12-30T02:08:36"/>
    <d v="1899-12-30T02:34:48"/>
    <n v="1361"/>
    <x v="11"/>
    <x v="1"/>
    <x v="106"/>
    <x v="4"/>
    <n v="4"/>
  </r>
  <r>
    <n v="1629"/>
    <d v="2012-04-29T00:00:00"/>
    <d v="2012-04-29T00:00:00"/>
    <x v="10"/>
    <n v="1"/>
    <n v="0"/>
    <n v="9"/>
    <n v="46"/>
    <d v="1899-12-30T00:09:46"/>
    <d v="1899-12-30T00:09:46"/>
    <s v="Newton"/>
    <s v="Cheshire Half Marathon"/>
    <n v="6.1433447098976153"/>
    <n v="161"/>
    <s v="Perfect"/>
    <m/>
    <d v="1899-12-30T00:00:00"/>
    <d v="1899-12-30T00:00:00"/>
    <m/>
    <n v="0"/>
    <n v="0"/>
    <d v="1899-12-30T04:15:53"/>
    <d v="1899-12-30T05:08:17"/>
    <d v="1899-12-30T02:07:57"/>
    <d v="1899-12-30T02:34:09"/>
    <n v="1324"/>
    <x v="11"/>
    <x v="1"/>
    <x v="106"/>
    <x v="4"/>
    <n v="0"/>
  </r>
  <r>
    <n v="1630"/>
    <d v="2012-04-29T00:00:00"/>
    <d v="2012-04-29T00:00:00"/>
    <x v="11"/>
    <n v="1"/>
    <n v="0"/>
    <n v="9"/>
    <n v="48"/>
    <d v="1899-12-30T00:09:48"/>
    <d v="1899-12-30T00:09:48"/>
    <s v="Newton"/>
    <s v="Cheshire Half Marathon"/>
    <n v="6.12244897959184"/>
    <n v="163"/>
    <s v="Perfect"/>
    <m/>
    <d v="1899-12-30T00:00:00"/>
    <d v="1899-12-30T00:00:00"/>
    <m/>
    <n v="0"/>
    <n v="0"/>
    <d v="1899-12-30T04:16:46"/>
    <d v="1899-12-30T05:09:10"/>
    <d v="1899-12-30T02:08:23"/>
    <d v="1899-12-30T02:34:35"/>
    <n v="1345"/>
    <x v="11"/>
    <x v="1"/>
    <x v="106"/>
    <x v="4"/>
    <n v="0"/>
  </r>
  <r>
    <n v="1631"/>
    <d v="2012-04-29T00:00:00"/>
    <d v="2012-04-29T00:00:00"/>
    <x v="12"/>
    <n v="1"/>
    <n v="0"/>
    <n v="9"/>
    <n v="45"/>
    <d v="1899-12-30T00:09:45"/>
    <d v="1899-12-30T00:09:45"/>
    <s v="Newton"/>
    <s v="Cheshire Half Marathon"/>
    <n v="6.1538461538461586"/>
    <n v="164"/>
    <s v="Perfect"/>
    <m/>
    <d v="1899-12-30T00:00:00"/>
    <d v="1899-12-30T00:00:00"/>
    <m/>
    <n v="0"/>
    <n v="0"/>
    <d v="1899-12-30T04:15:27"/>
    <d v="1899-12-30T05:07:51"/>
    <d v="1899-12-30T02:07:43"/>
    <d v="1899-12-30T02:33:56"/>
    <n v="1311"/>
    <x v="11"/>
    <x v="1"/>
    <x v="106"/>
    <x v="4"/>
    <n v="0"/>
  </r>
  <r>
    <n v="1632"/>
    <d v="2012-04-29T00:00:00"/>
    <d v="2012-04-29T00:00:00"/>
    <x v="13"/>
    <n v="1"/>
    <n v="0"/>
    <n v="9"/>
    <n v="53"/>
    <d v="1899-12-30T00:09:53"/>
    <d v="1899-12-30T00:09:53"/>
    <s v="Newton"/>
    <s v="Cheshire Half Marathon"/>
    <n v="6.070826306914002"/>
    <n v="164"/>
    <s v="Perfect"/>
    <m/>
    <d v="1899-12-30T00:00:00"/>
    <d v="1899-12-30T00:00:00"/>
    <m/>
    <n v="0"/>
    <n v="0"/>
    <d v="1899-12-30T04:18:57"/>
    <d v="1899-12-30T05:11:21"/>
    <d v="1899-12-30T02:09:28"/>
    <d v="1899-12-30T02:35:40"/>
    <n v="1432"/>
    <x v="11"/>
    <x v="1"/>
    <x v="106"/>
    <x v="4"/>
    <n v="0"/>
  </r>
  <r>
    <n v="1633"/>
    <d v="2012-04-29T00:00:00"/>
    <d v="2012-04-29T00:00:00"/>
    <x v="14"/>
    <n v="1"/>
    <n v="0"/>
    <n v="9"/>
    <n v="57"/>
    <d v="1899-12-30T00:09:57"/>
    <d v="1899-12-30T00:09:57"/>
    <s v="Newton"/>
    <s v="Cheshire Half Marathon"/>
    <n v="6.030150753768849"/>
    <n v="164"/>
    <s v="Perfect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"/>
    <x v="106"/>
    <x v="4"/>
    <n v="0"/>
  </r>
  <r>
    <n v="1634"/>
    <d v="2012-04-29T00:00:00"/>
    <d v="2012-04-29T00:00:00"/>
    <x v="15"/>
    <n v="1"/>
    <n v="0"/>
    <n v="10"/>
    <n v="12"/>
    <d v="1899-12-30T00:10:12"/>
    <d v="1899-12-30T00:10:12"/>
    <s v="Newton"/>
    <s v="Cheshire Half Marathon"/>
    <n v="5.8823529411764754"/>
    <n v="164"/>
    <s v="Perfect"/>
    <m/>
    <d v="1899-12-30T00:00:00"/>
    <d v="1899-12-30T00:00:00"/>
    <m/>
    <n v="0"/>
    <n v="0"/>
    <d v="1899-12-30T04:27:14"/>
    <d v="1899-12-30T05:19:38"/>
    <d v="1899-12-30T02:13:37"/>
    <d v="1899-12-30T02:39:49"/>
    <n v="1694"/>
    <x v="11"/>
    <x v="1"/>
    <x v="106"/>
    <x v="4"/>
    <n v="0"/>
  </r>
  <r>
    <n v="1635"/>
    <d v="2012-04-29T00:00:00"/>
    <d v="2012-04-29T00:00:00"/>
    <x v="16"/>
    <n v="1"/>
    <n v="0"/>
    <n v="9"/>
    <n v="42"/>
    <d v="1899-12-30T00:09:42"/>
    <d v="1899-12-30T00:09:42"/>
    <s v="Newton"/>
    <s v="Cheshire Half Marathon"/>
    <n v="6.1855670103092839"/>
    <n v="166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x v="106"/>
    <x v="4"/>
    <n v="0"/>
  </r>
  <r>
    <n v="1636"/>
    <d v="2012-04-29T00:00:00"/>
    <d v="2012-04-29T00:00:00"/>
    <x v="17"/>
    <n v="1"/>
    <n v="0"/>
    <n v="10"/>
    <n v="2"/>
    <d v="1899-12-30T00:10:02"/>
    <d v="1899-12-30T00:10:02"/>
    <s v="Newton"/>
    <s v="Cheshire Half Marathon"/>
    <n v="5.9800664451827297"/>
    <n v="169"/>
    <s v="Perfect"/>
    <m/>
    <d v="1899-12-30T00:00:00"/>
    <d v="1899-12-30T00:00:00"/>
    <m/>
    <n v="0"/>
    <n v="0"/>
    <d v="1899-12-30T04:22:52"/>
    <d v="1899-12-30T05:15:16"/>
    <d v="1899-12-30T02:11:26"/>
    <d v="1899-12-30T02:37:38"/>
    <n v="1574"/>
    <x v="11"/>
    <x v="1"/>
    <x v="106"/>
    <x v="4"/>
    <n v="0"/>
  </r>
  <r>
    <n v="1637"/>
    <d v="2012-04-29T00:00:00"/>
    <d v="2012-04-29T00:00:00"/>
    <x v="18"/>
    <n v="1"/>
    <n v="0"/>
    <n v="9"/>
    <n v="43"/>
    <d v="1899-12-30T00:09:43"/>
    <d v="1899-12-30T00:09:43"/>
    <s v="Newton"/>
    <s v="Cheshire Half Marathon"/>
    <n v="6.1749571183533494"/>
    <n v="170"/>
    <s v="Perfect"/>
    <m/>
    <d v="1899-12-30T00:00:00"/>
    <d v="1899-12-30T00:00:00"/>
    <m/>
    <n v="0"/>
    <n v="0"/>
    <d v="1899-12-30T04:14:35"/>
    <d v="1899-12-30T05:06:59"/>
    <d v="1899-12-30T02:07:17"/>
    <d v="1899-12-30T02:33:29"/>
    <n v="1281"/>
    <x v="11"/>
    <x v="1"/>
    <x v="106"/>
    <x v="4"/>
    <n v="0"/>
  </r>
  <r>
    <n v="1638"/>
    <d v="2012-04-29T00:00:00"/>
    <d v="2012-04-29T00:00:00"/>
    <x v="19"/>
    <n v="1"/>
    <n v="0"/>
    <n v="10"/>
    <n v="3"/>
    <d v="1899-12-30T00:10:03"/>
    <d v="1899-12-30T00:10:03"/>
    <s v="Newton"/>
    <s v="Cheshire Half Marathon"/>
    <n v="5.9701492537313472"/>
    <n v="173"/>
    <s v="Perfect"/>
    <m/>
    <d v="1899-12-30T00:00:00"/>
    <d v="1899-12-30T00:00:00"/>
    <m/>
    <n v="0"/>
    <n v="0"/>
    <d v="1899-12-30T04:23:19"/>
    <d v="1899-12-30T05:15:43"/>
    <d v="1899-12-30T02:11:39"/>
    <d v="1899-12-30T02:37:51"/>
    <n v="1589"/>
    <x v="11"/>
    <x v="1"/>
    <x v="106"/>
    <x v="4"/>
    <n v="0"/>
  </r>
  <r>
    <n v="1639"/>
    <d v="2012-04-29T00:00:00"/>
    <d v="2012-04-29T00:00:00"/>
    <x v="20"/>
    <n v="1"/>
    <n v="0"/>
    <n v="9"/>
    <n v="42"/>
    <d v="1899-12-30T00:09:42"/>
    <d v="1899-12-30T00:09:42"/>
    <s v="Newton"/>
    <s v="Cheshire Half Marathon"/>
    <n v="6.1855670103092839"/>
    <n v="175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x v="106"/>
    <x v="4"/>
    <n v="0"/>
  </r>
  <r>
    <n v="1640"/>
    <d v="2012-04-29T00:00:00"/>
    <d v="2012-04-29T00:00:00"/>
    <x v="21"/>
    <n v="0.1"/>
    <n v="0"/>
    <n v="1"/>
    <n v="31"/>
    <d v="1899-12-30T00:01:31"/>
    <d v="1899-12-30T00:15:10"/>
    <s v="Newton"/>
    <s v="Cheshire Half Marathon"/>
    <n v="3.9560439560439598"/>
    <n v="178"/>
    <s v="Perfect"/>
    <m/>
    <d v="1899-12-30T00:00:00"/>
    <d v="1899-12-30T00:00:00"/>
    <m/>
    <n v="0"/>
    <n v="0"/>
    <d v="1899-12-30T06:37:22"/>
    <d v="1899-12-30T07:29:46"/>
    <d v="1899-12-30T03:18:41"/>
    <d v="1899-12-30T03:44:53"/>
    <n v="3028"/>
    <x v="11"/>
    <x v="1"/>
    <x v="106"/>
    <x v="4"/>
    <n v="0"/>
  </r>
  <r>
    <n v="1641"/>
    <d v="2012-05-01T00:00:00"/>
    <d v="2012-05-01T00:00:00"/>
    <x v="0"/>
    <n v="0.6"/>
    <n v="0"/>
    <n v="22"/>
    <n v="12"/>
    <d v="1899-12-30T00:22:12"/>
    <d v="1899-12-30T00:37:00"/>
    <s v="Post"/>
    <s v="Post - 20 Laps"/>
    <n v="1.6216216216216228"/>
    <n v="0"/>
    <s v="Inside"/>
    <s v="Felt slow"/>
    <d v="1899-12-30T01:28:48"/>
    <d v="1899-12-30T00:44:24"/>
    <m/>
    <n v="0"/>
    <n v="0"/>
    <d v="1899-12-30T16:09:24"/>
    <d v="1899-12-30T17:01:48"/>
    <d v="1899-12-30T08:04:42"/>
    <d v="1899-12-30T08:30:54"/>
    <n v="3347"/>
    <x v="11"/>
    <x v="2"/>
    <x v="107"/>
    <x v="4"/>
    <n v="1"/>
  </r>
  <r>
    <n v="1642"/>
    <d v="2012-05-02T00:00:00"/>
    <d v="2012-05-02T00:00:00"/>
    <x v="0"/>
    <n v="0.71"/>
    <n v="0"/>
    <n v="28"/>
    <n v="25"/>
    <d v="1899-12-30T00:28:25"/>
    <d v="1899-12-30T00:40:01"/>
    <s v="Post"/>
    <s v="Post - 25 Laps"/>
    <n v="1.4991202346041066"/>
    <n v="0"/>
    <s v="Inside"/>
    <s v="Felt Good"/>
    <d v="1899-12-30T01:36:03"/>
    <d v="1899-12-30T00:48:02"/>
    <m/>
    <n v="0"/>
    <n v="0"/>
    <d v="1899-12-30T17:28:37"/>
    <d v="1899-12-30T18:21:01"/>
    <d v="1899-12-30T08:44:18"/>
    <d v="1899-12-30T09:10:30"/>
    <n v="3442"/>
    <x v="11"/>
    <x v="2"/>
    <x v="107"/>
    <x v="4"/>
    <n v="0"/>
  </r>
  <r>
    <n v="1643"/>
    <d v="2012-05-02T00:00:00"/>
    <d v="2012-05-02T00:00:00"/>
    <x v="1"/>
    <n v="7.5"/>
    <n v="0"/>
    <n v="30"/>
    <n v="0"/>
    <d v="1899-12-30T00:30:00"/>
    <d v="1899-12-30T00:04:00"/>
    <s v="YNHH"/>
    <s v="Bikemill"/>
    <n v="15.000000000000014"/>
    <n v="0"/>
    <s v="Inside"/>
    <s v="Boring"/>
    <d v="1899-12-30T07:28:00"/>
    <d v="1899-12-30T03:44:00"/>
    <m/>
    <n v="0"/>
    <n v="0"/>
    <d v="1899-12-30T01:44:48"/>
    <d v="1899-12-30T02:37:12"/>
    <d v="1899-12-30T00:52:24"/>
    <d v="1899-12-30T01:18:36"/>
    <n v="473"/>
    <x v="11"/>
    <x v="2"/>
    <x v="107"/>
    <x v="4"/>
    <n v="0"/>
  </r>
  <r>
    <n v="1644"/>
    <d v="2012-05-03T00:00:00"/>
    <d v="2012-05-03T00:00:00"/>
    <x v="1"/>
    <n v="9.8699999999999992"/>
    <n v="0"/>
    <n v="30"/>
    <n v="0"/>
    <d v="1899-12-30T00:30:00"/>
    <d v="1899-12-30T00:03:02"/>
    <s v="YNHH"/>
    <s v="Spin Class"/>
    <n v="19.740000000000013"/>
    <n v="119"/>
    <s v="Inside"/>
    <s v="Felt Good"/>
    <d v="1899-12-30T05:40:26"/>
    <d v="1899-12-30T02:50:13"/>
    <m/>
    <n v="0"/>
    <n v="0"/>
    <d v="1899-12-30T01:19:38"/>
    <d v="1899-12-30T02:12:02"/>
    <d v="1899-12-30T00:39:49"/>
    <d v="1899-12-30T01:06:01"/>
    <n v="215"/>
    <x v="11"/>
    <x v="2"/>
    <x v="107"/>
    <x v="4"/>
    <n v="0"/>
  </r>
  <r>
    <n v="1645"/>
    <d v="2012-05-04T00:00:00"/>
    <d v="2012-05-04T00:00:00"/>
    <x v="2"/>
    <n v="3.1"/>
    <n v="0"/>
    <n v="30"/>
    <n v="15"/>
    <d v="1899-12-30T00:30:15"/>
    <d v="1899-12-30T00:09:45"/>
    <s v="R201202"/>
    <s v="YNHH-5k"/>
    <n v="6.1487603305785186"/>
    <n v="157"/>
    <s v="Cloudy"/>
    <s v="Tough"/>
    <d v="1899-12-30T04:15:40"/>
    <d v="1899-12-30T02:07:50"/>
    <m/>
    <n v="0"/>
    <n v="0"/>
    <d v="1899-12-30T04:15:40"/>
    <d v="1899-12-30T05:08:04"/>
    <d v="1899-12-30T02:07:50"/>
    <d v="1899-12-30T02:34:02"/>
    <n v="1316"/>
    <x v="11"/>
    <x v="2"/>
    <x v="107"/>
    <x v="4"/>
    <n v="0"/>
  </r>
  <r>
    <n v="1646"/>
    <d v="2012-05-06T00:00:00"/>
    <d v="2012-05-06T00:00:00"/>
    <x v="1"/>
    <n v="58.63"/>
    <n v="4"/>
    <n v="24"/>
    <n v="57"/>
    <d v="1899-12-30T04:24:57"/>
    <d v="1899-12-30T00:04:31"/>
    <s v="Ciocci"/>
    <s v="Rev3 Half with 61 AddOn"/>
    <n v="13.277222117380649"/>
    <n v="0"/>
    <s v="Overcast"/>
    <s v="Rolling time of just over 4:04"/>
    <d v="1899-12-30T08:26:08"/>
    <d v="1899-12-30T04:13:04"/>
    <m/>
    <n v="0"/>
    <n v="0"/>
    <d v="1899-12-30T01:58:24"/>
    <d v="1899-12-30T02:50:48"/>
    <d v="1899-12-30T00:59:12"/>
    <d v="1899-12-30T01:25:24"/>
    <n v="667"/>
    <x v="11"/>
    <x v="2"/>
    <x v="107"/>
    <x v="5"/>
    <n v="1"/>
  </r>
  <r>
    <n v="1647"/>
    <d v="2012-05-08T00:00:00"/>
    <d v="2012-05-08T00:00:00"/>
    <x v="0"/>
    <n v="0.85"/>
    <n v="0"/>
    <n v="33"/>
    <n v="22"/>
    <d v="1899-12-30T00:33:22"/>
    <d v="1899-12-30T00:39:15"/>
    <s v="Post"/>
    <s v="Post-30 Laps"/>
    <n v="1.5284715284715296"/>
    <n v="0"/>
    <s v="Inside"/>
    <m/>
    <d v="1899-12-30T01:34:13"/>
    <d v="1899-12-30T00:47:06"/>
    <m/>
    <n v="0"/>
    <n v="0"/>
    <d v="1899-12-30T17:08:29"/>
    <d v="1899-12-30T18:00:53"/>
    <d v="1899-12-30T08:34:14"/>
    <d v="1899-12-30T09:00:26"/>
    <n v="3403"/>
    <x v="11"/>
    <x v="2"/>
    <x v="107"/>
    <x v="5"/>
    <n v="1"/>
  </r>
  <r>
    <n v="1648"/>
    <d v="2012-05-09T00:00:00"/>
    <d v="2012-05-09T00:00:00"/>
    <x v="2"/>
    <n v="2.06"/>
    <n v="0"/>
    <n v="19"/>
    <n v="33"/>
    <d v="1899-12-30T00:19:33"/>
    <d v="1899-12-30T00:09:29"/>
    <s v="R201202"/>
    <s v="Treadmill"/>
    <n v="6.3222506393861941"/>
    <n v="0"/>
    <s v="Inside"/>
    <m/>
    <d v="1899-12-30T04:08:39"/>
    <d v="1899-12-30T02:04:19"/>
    <m/>
    <n v="0"/>
    <n v="0"/>
    <d v="1899-12-30T04:08:39"/>
    <d v="1899-12-30T05:01:03"/>
    <d v="1899-12-30T02:04:19"/>
    <d v="1899-12-30T02:30:31"/>
    <n v="1115"/>
    <x v="11"/>
    <x v="2"/>
    <x v="107"/>
    <x v="5"/>
    <n v="0"/>
  </r>
  <r>
    <n v="1649"/>
    <d v="2012-05-10T00:00:00"/>
    <d v="2012-05-10T00:00:00"/>
    <x v="1"/>
    <n v="13.45"/>
    <n v="0"/>
    <n v="34"/>
    <n v="18"/>
    <d v="1899-12-30T00:34:18"/>
    <d v="1899-12-30T00:02:33"/>
    <s v="YNHH"/>
    <s v="Spin Class"/>
    <n v="23.527696793002931"/>
    <n v="123"/>
    <s v="Inside"/>
    <m/>
    <d v="1899-12-30T04:45:37"/>
    <d v="1899-12-30T02:22:49"/>
    <m/>
    <n v="0"/>
    <n v="0"/>
    <d v="1899-12-30T01:06:49"/>
    <d v="1899-12-30T01:59:13"/>
    <d v="1899-12-30T00:33:24"/>
    <d v="1899-12-30T00:59:36"/>
    <n v="47"/>
    <x v="11"/>
    <x v="2"/>
    <x v="107"/>
    <x v="5"/>
    <n v="0"/>
  </r>
  <r>
    <n v="1650"/>
    <d v="2012-05-11T00:00:00"/>
    <d v="2012-05-11T00:00:00"/>
    <x v="2"/>
    <n v="4.6500000000000004"/>
    <n v="0"/>
    <n v="44"/>
    <n v="39"/>
    <d v="1899-12-30T00:44:39"/>
    <d v="1899-12-30T00:09:36"/>
    <s v="R201202"/>
    <s v="YNHH-Huntington Loop"/>
    <n v="6.2486002239641714"/>
    <n v="162"/>
    <s v="Nice!"/>
    <m/>
    <d v="1899-12-30T04:11:35"/>
    <d v="1899-12-30T02:05:47"/>
    <m/>
    <n v="0"/>
    <n v="0"/>
    <d v="1899-12-30T04:11:35"/>
    <d v="1899-12-30T05:03:59"/>
    <d v="1899-12-30T02:05:47"/>
    <d v="1899-12-30T02:31:59"/>
    <n v="1192"/>
    <x v="11"/>
    <x v="2"/>
    <x v="107"/>
    <x v="5"/>
    <n v="0"/>
  </r>
  <r>
    <n v="1651"/>
    <d v="2012-05-14T00:00:00"/>
    <d v="2012-05-14T00:00:00"/>
    <x v="2"/>
    <n v="3.1"/>
    <n v="0"/>
    <n v="30"/>
    <n v="32"/>
    <d v="1899-12-30T00:30:32"/>
    <d v="1899-12-30T00:09:51"/>
    <s v="R201202"/>
    <s v="YNHH-5k"/>
    <n v="6.0917030567685631"/>
    <n v="152"/>
    <s v="Overcast"/>
    <s v="HR Run (under 155)"/>
    <d v="1899-12-30T04:18:03"/>
    <d v="1899-12-30T02:09:02"/>
    <m/>
    <n v="0"/>
    <n v="0"/>
    <d v="1899-12-30T04:18:03"/>
    <d v="1899-12-30T05:10:27"/>
    <d v="1899-12-30T02:09:02"/>
    <d v="1899-12-30T02:35:14"/>
    <n v="1396"/>
    <x v="11"/>
    <x v="2"/>
    <x v="107"/>
    <x v="6"/>
    <n v="2"/>
  </r>
  <r>
    <n v="1652"/>
    <d v="2012-05-15T00:00:00"/>
    <d v="2012-05-15T00:00:00"/>
    <x v="1"/>
    <n v="11.5"/>
    <n v="0"/>
    <n v="28"/>
    <n v="0"/>
    <d v="1899-12-30T00:28:00"/>
    <d v="1899-12-30T00:02:26"/>
    <s v="YNHH"/>
    <s v="Spin Class"/>
    <n v="24.64285714285716"/>
    <n v="0"/>
    <s v="Inside"/>
    <m/>
    <d v="1899-12-30T04:32:42"/>
    <d v="1899-12-30T02:16:21"/>
    <m/>
    <n v="0"/>
    <n v="0"/>
    <d v="1899-12-30T01:03:47"/>
    <d v="1899-12-30T01:56:12"/>
    <d v="1899-12-30T00:31:54"/>
    <d v="1899-12-30T00:58:06"/>
    <n v="29"/>
    <x v="11"/>
    <x v="2"/>
    <x v="107"/>
    <x v="6"/>
    <n v="0"/>
  </r>
  <r>
    <n v="1653"/>
    <d v="2012-05-15T00:00:00"/>
    <d v="2012-05-15T00:00:00"/>
    <x v="2"/>
    <n v="1"/>
    <n v="0"/>
    <n v="8"/>
    <n v="53"/>
    <d v="1899-12-30T00:08:53"/>
    <d v="1899-12-30T00:08:53"/>
    <s v="R201202"/>
    <s v="Treadmill"/>
    <n v="6.7542213883677356"/>
    <n v="0"/>
    <s v="Inside"/>
    <s v="Brick off spin class"/>
    <d v="1899-12-30T03:52:45"/>
    <d v="1899-12-30T01:56:22"/>
    <m/>
    <n v="0"/>
    <n v="0"/>
    <d v="1899-12-30T03:52:45"/>
    <d v="1899-12-30T04:45:09"/>
    <d v="1899-12-30T01:56:22"/>
    <d v="1899-12-30T02:22:34"/>
    <n v="882"/>
    <x v="11"/>
    <x v="2"/>
    <x v="107"/>
    <x v="6"/>
    <n v="0"/>
  </r>
  <r>
    <n v="1654"/>
    <d v="2012-05-16T00:00:00"/>
    <d v="2012-05-16T00:00:00"/>
    <x v="2"/>
    <n v="3.1"/>
    <n v="0"/>
    <n v="28"/>
    <n v="8"/>
    <d v="1899-12-30T00:28:08"/>
    <d v="1899-12-30T00:09:05"/>
    <s v="R201202"/>
    <s v="YNHH-5k"/>
    <n v="6.6113744075829439"/>
    <n v="0"/>
    <s v="Humid"/>
    <m/>
    <d v="1899-12-30T03:57:46"/>
    <d v="1899-12-30T01:58:53"/>
    <m/>
    <n v="0"/>
    <n v="0"/>
    <d v="1899-12-30T03:57:46"/>
    <d v="1899-12-30T04:50:10"/>
    <d v="1899-12-30T01:58:53"/>
    <d v="1899-12-30T02:25:05"/>
    <n v="925"/>
    <x v="11"/>
    <x v="2"/>
    <x v="107"/>
    <x v="6"/>
    <n v="0"/>
  </r>
  <r>
    <n v="1655"/>
    <d v="2012-05-17T00:00:00"/>
    <d v="2012-05-17T00:00:00"/>
    <x v="2"/>
    <n v="3.3"/>
    <n v="0"/>
    <n v="32"/>
    <n v="27"/>
    <d v="1899-12-30T00:32:27"/>
    <d v="1899-12-30T00:09:50"/>
    <s v="R201202"/>
    <s v="YNHH-Random"/>
    <n v="6.1016949152542415"/>
    <n v="0"/>
    <s v="Warm"/>
    <m/>
    <d v="1899-12-30T04:17:38"/>
    <d v="1899-12-30T02:08:49"/>
    <m/>
    <n v="0"/>
    <n v="0"/>
    <d v="1899-12-30T04:17:38"/>
    <d v="1899-12-30T05:10:02"/>
    <d v="1899-12-30T02:08:49"/>
    <d v="1899-12-30T02:35:01"/>
    <n v="1379"/>
    <x v="11"/>
    <x v="2"/>
    <x v="107"/>
    <x v="6"/>
    <n v="0"/>
  </r>
  <r>
    <n v="1656"/>
    <d v="2012-05-19T00:00:00"/>
    <d v="2012-05-19T00:00:00"/>
    <x v="0"/>
    <n v="0.92"/>
    <n v="0"/>
    <n v="35"/>
    <n v="0"/>
    <d v="1899-12-30T00:35:00"/>
    <d v="1899-12-30T00:38:03"/>
    <s v="Lake"/>
    <s v="Lake Swim - Log Cabin"/>
    <n v="1.5771428571428585"/>
    <n v="0"/>
    <s v="Perfect"/>
    <s v="Time and Dist are guestimate"/>
    <d v="1899-12-30T01:31:18"/>
    <d v="1899-12-30T00:45:39"/>
    <m/>
    <n v="0"/>
    <n v="0"/>
    <d v="1899-12-30T16:36:44"/>
    <d v="1899-12-30T17:29:08"/>
    <d v="1899-12-30T08:18:22"/>
    <d v="1899-12-30T08:44:34"/>
    <n v="3370"/>
    <x v="11"/>
    <x v="2"/>
    <x v="107"/>
    <x v="6"/>
    <n v="1"/>
  </r>
  <r>
    <n v="1657"/>
    <d v="2012-05-20T00:00:00"/>
    <d v="2012-05-20T00:00:00"/>
    <x v="1"/>
    <n v="56"/>
    <n v="3"/>
    <n v="46"/>
    <n v="57"/>
    <d v="1899-12-30T03:46:57"/>
    <d v="1899-12-30T00:04:03"/>
    <s v="Ciocci"/>
    <s v="Rev3 Half"/>
    <n v="14.805023132848653"/>
    <n v="0"/>
    <s v="Nice!"/>
    <m/>
    <d v="1899-12-30T07:33:54"/>
    <d v="1899-12-30T03:46:57"/>
    <m/>
    <n v="0"/>
    <n v="0"/>
    <d v="1899-12-30T01:46:11"/>
    <d v="1899-12-30T02:38:35"/>
    <d v="1899-12-30T00:53:05"/>
    <d v="1899-12-30T01:19:17"/>
    <n v="515"/>
    <x v="11"/>
    <x v="2"/>
    <x v="107"/>
    <x v="7"/>
    <n v="0"/>
  </r>
  <r>
    <n v="1658"/>
    <d v="2012-05-21T00:00:00"/>
    <d v="2012-05-21T00:00:00"/>
    <x v="2"/>
    <n v="3"/>
    <n v="0"/>
    <n v="27"/>
    <n v="50"/>
    <d v="1899-12-30T00:27:50"/>
    <d v="1899-12-30T00:09:17"/>
    <s v="R201202"/>
    <s v="Treadmill"/>
    <n v="6.4670658682634787"/>
    <n v="0"/>
    <s v="Inside"/>
    <m/>
    <d v="1899-12-30T04:03:05"/>
    <d v="1899-12-30T02:01:32"/>
    <m/>
    <n v="0"/>
    <n v="0"/>
    <d v="1899-12-30T04:03:05"/>
    <d v="1899-12-30T04:55:29"/>
    <d v="1899-12-30T02:01:32"/>
    <d v="1899-12-30T02:27:44"/>
    <n v="1002"/>
    <x v="11"/>
    <x v="2"/>
    <x v="107"/>
    <x v="7"/>
    <n v="0"/>
  </r>
  <r>
    <n v="1659"/>
    <d v="2012-05-22T00:00:00"/>
    <d v="2012-05-22T00:00:00"/>
    <x v="1"/>
    <n v="12"/>
    <n v="0"/>
    <n v="33"/>
    <n v="22"/>
    <d v="1899-12-30T00:33:22"/>
    <d v="1899-12-30T00:02:47"/>
    <s v="YNHH"/>
    <s v="Spin Class"/>
    <n v="21.578421578421594"/>
    <n v="0"/>
    <s v="Inside"/>
    <m/>
    <d v="1899-12-30T05:11:25"/>
    <d v="1899-12-30T02:35:43"/>
    <m/>
    <n v="0"/>
    <n v="0"/>
    <d v="1899-12-30T01:12:51"/>
    <d v="1899-12-30T02:05:15"/>
    <d v="1899-12-30T00:36:26"/>
    <d v="1899-12-30T01:02:38"/>
    <n v="118"/>
    <x v="11"/>
    <x v="2"/>
    <x v="107"/>
    <x v="7"/>
    <n v="0"/>
  </r>
  <r>
    <n v="1660"/>
    <d v="2012-05-22T00:00:00"/>
    <d v="2012-05-22T00:00:00"/>
    <x v="2"/>
    <n v="1"/>
    <n v="0"/>
    <n v="8"/>
    <n v="29"/>
    <d v="1899-12-30T00:08:29"/>
    <d v="1899-12-30T00:08:29"/>
    <s v="R201202"/>
    <s v="Treadmill"/>
    <n v="7.0726915520628744"/>
    <n v="0"/>
    <s v="Inside"/>
    <s v="Brick off spin class"/>
    <d v="1899-12-30T03:42:16"/>
    <d v="1899-12-30T01:51:08"/>
    <m/>
    <n v="0"/>
    <n v="0"/>
    <d v="1899-12-30T03:42:16"/>
    <d v="1899-12-30T04:34:40"/>
    <d v="1899-12-30T01:51:08"/>
    <d v="1899-12-30T02:17:20"/>
    <n v="830"/>
    <x v="11"/>
    <x v="2"/>
    <x v="107"/>
    <x v="7"/>
    <n v="0"/>
  </r>
  <r>
    <n v="1661"/>
    <d v="2012-05-24T00:00:00"/>
    <d v="2012-05-24T00:00:00"/>
    <x v="1"/>
    <n v="10.199999999999999"/>
    <n v="0"/>
    <n v="30"/>
    <n v="0"/>
    <d v="1899-12-30T00:30:00"/>
    <d v="1899-12-30T00:02:56"/>
    <s v="YNHH"/>
    <s v="Spin Class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1"/>
    <x v="2"/>
    <x v="107"/>
    <x v="7"/>
    <n v="1"/>
  </r>
  <r>
    <n v="1662"/>
    <d v="2012-05-25T00:00:00"/>
    <d v="2012-05-25T00:00:00"/>
    <x v="2"/>
    <n v="9"/>
    <n v="1"/>
    <n v="35"/>
    <n v="14"/>
    <d v="1899-12-30T01:35:14"/>
    <d v="1899-12-30T00:10:35"/>
    <s v="Newton"/>
    <s v="Quassy Loop plus Tranquility Loop"/>
    <n v="5.6702835141757131"/>
    <n v="0"/>
    <s v="Humid"/>
    <s v="Last long run before rev3"/>
    <d v="1899-12-30T04:37:14"/>
    <d v="1899-12-30T02:18:37"/>
    <m/>
    <n v="0"/>
    <n v="0"/>
    <d v="1899-12-30T04:37:14"/>
    <d v="1899-12-30T05:29:38"/>
    <d v="1899-12-30T02:18:37"/>
    <d v="1899-12-30T02:44:49"/>
    <n v="1995"/>
    <x v="11"/>
    <x v="2"/>
    <x v="107"/>
    <x v="7"/>
    <n v="0"/>
  </r>
  <r>
    <n v="1663"/>
    <d v="2012-05-28T00:00:00"/>
    <d v="2012-05-28T00:00:00"/>
    <x v="1"/>
    <n v="13.75"/>
    <n v="1"/>
    <n v="11"/>
    <n v="2"/>
    <d v="1899-12-30T01:11:02"/>
    <d v="1899-12-30T00:05:10"/>
    <s v="Ciocci"/>
    <s v="Ride with Connor Fenn's Pond then Griskus Sprint"/>
    <n v="11.614265603003295"/>
    <n v="0"/>
    <s v="Humid"/>
    <m/>
    <d v="1899-12-30T09:38:36"/>
    <d v="1899-12-30T04:49:18"/>
    <m/>
    <n v="0"/>
    <n v="0"/>
    <d v="1899-12-30T02:15:21"/>
    <d v="1899-12-30T03:07:45"/>
    <d v="1899-12-30T01:07:41"/>
    <d v="1899-12-30T01:33:53"/>
    <n v="742"/>
    <x v="11"/>
    <x v="2"/>
    <x v="107"/>
    <x v="8"/>
    <n v="2"/>
  </r>
  <r>
    <n v="1664"/>
    <d v="2012-05-29T00:00:00"/>
    <d v="2012-05-29T00:00:00"/>
    <x v="2"/>
    <n v="2"/>
    <n v="0"/>
    <n v="19"/>
    <n v="1"/>
    <d v="1899-12-30T00:19:01"/>
    <d v="1899-12-30T00:09:30"/>
    <s v="R201202"/>
    <s v="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2"/>
    <x v="107"/>
    <x v="8"/>
    <n v="0"/>
  </r>
  <r>
    <n v="1665"/>
    <d v="2012-05-31T00:00:00"/>
    <d v="2012-05-31T00:00:00"/>
    <x v="1"/>
    <n v="10.7"/>
    <n v="0"/>
    <n v="32"/>
    <n v="20"/>
    <d v="1899-12-30T00:32:20"/>
    <d v="1899-12-30T00:03:01"/>
    <s v="YNHH"/>
    <s v="Spin Class"/>
    <n v="19.855670103092791"/>
    <n v="0"/>
    <s v="Inside"/>
    <s v="Easy riding"/>
    <d v="1899-12-30T05:38:27"/>
    <d v="1899-12-30T02:49:13"/>
    <m/>
    <n v="0"/>
    <n v="0"/>
    <d v="1899-12-30T01:19:10"/>
    <d v="1899-12-30T02:11:34"/>
    <d v="1899-12-30T00:39:35"/>
    <d v="1899-12-30T01:05:47"/>
    <n v="213"/>
    <x v="11"/>
    <x v="2"/>
    <x v="107"/>
    <x v="8"/>
    <n v="1"/>
  </r>
  <r>
    <n v="1666"/>
    <d v="2012-06-03T00:00:00"/>
    <d v="2012-06-03T00:00:00"/>
    <x v="0"/>
    <n v="1.2"/>
    <n v="0"/>
    <n v="46"/>
    <n v="44"/>
    <d v="1899-12-30T00:46:44"/>
    <d v="1899-12-30T00:38:57"/>
    <s v="Lake"/>
    <s v="Rev3 Half"/>
    <n v="1.5406562054208286"/>
    <n v="0"/>
    <s v="Perfect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3"/>
    <x v="108"/>
    <x v="9"/>
    <n v="2"/>
  </r>
  <r>
    <n v="1667"/>
    <d v="2012-06-03T00:00:00"/>
    <d v="2012-06-03T00:00:00"/>
    <x v="1"/>
    <n v="56"/>
    <n v="3"/>
    <n v="33"/>
    <n v="17"/>
    <d v="1899-12-30T03:33:17"/>
    <d v="1899-12-30T00:03:49"/>
    <s v="Ciocci"/>
    <s v="Rev3 Half"/>
    <n v="15.753692271626173"/>
    <n v="0"/>
    <s v="Perfect"/>
    <s v="Seat sank"/>
    <d v="1899-12-30T07:06:34"/>
    <d v="1899-12-30T03:33:17"/>
    <m/>
    <n v="0"/>
    <n v="0"/>
    <d v="1899-12-30T01:39:47"/>
    <d v="1899-12-30T02:32:11"/>
    <d v="1899-12-30T00:49:54"/>
    <d v="1899-12-30T01:16:06"/>
    <n v="404"/>
    <x v="11"/>
    <x v="3"/>
    <x v="108"/>
    <x v="9"/>
    <n v="0"/>
  </r>
  <r>
    <n v="1668"/>
    <d v="2012-06-03T00:00:00"/>
    <d v="2012-06-03T00:00:00"/>
    <x v="2"/>
    <n v="13.1"/>
    <n v="2"/>
    <n v="47"/>
    <n v="8"/>
    <d v="1899-12-30T02:47:08"/>
    <d v="1899-12-30T00:12:45"/>
    <s v="Newton"/>
    <s v="Rev3 Half"/>
    <n v="4.7028320702034332"/>
    <n v="0"/>
    <s v="Perfect"/>
    <m/>
    <d v="1899-12-30T05:34:16"/>
    <d v="1899-12-30T02:47:08"/>
    <m/>
    <n v="0"/>
    <n v="0"/>
    <d v="1899-12-30T05:34:16"/>
    <d v="1899-12-30T06:26:40"/>
    <d v="1899-12-30T02:47:08"/>
    <d v="1899-12-30T03:13:20"/>
    <n v="2841"/>
    <x v="11"/>
    <x v="3"/>
    <x v="108"/>
    <x v="9"/>
    <n v="0"/>
  </r>
  <r>
    <n v="1669"/>
    <d v="2012-06-03T00:00:00"/>
    <d v="2012-06-03T00:00:00"/>
    <x v="3"/>
    <n v="0.01"/>
    <n v="0"/>
    <n v="2"/>
    <n v="53"/>
    <d v="1899-12-30T00:02:53"/>
    <d v="1899-12-30T04:48:20"/>
    <s v="Newton"/>
    <s v="Rev3 Half"/>
    <n v="0.20809248554913312"/>
    <n v="0"/>
    <s v="Perfect"/>
    <m/>
    <d v="1899-12-30T00:00:00"/>
    <d v="1899-12-30T00:00:00"/>
    <m/>
    <n v="0"/>
    <n v="0"/>
    <d v="1900-01-04T05:54:20"/>
    <d v="1900-01-04T06:46:44"/>
    <d v="1900-01-01T14:57:10"/>
    <d v="1900-01-01T15:23:22"/>
    <n v="3539"/>
    <x v="11"/>
    <x v="3"/>
    <x v="108"/>
    <x v="9"/>
    <n v="0"/>
  </r>
  <r>
    <n v="1670"/>
    <d v="2012-06-03T00:00:00"/>
    <d v="2012-06-03T00:00:00"/>
    <x v="4"/>
    <n v="0.01"/>
    <n v="0"/>
    <n v="2"/>
    <n v="50"/>
    <d v="1899-12-30T00:02:50"/>
    <d v="1899-12-30T04:43:20"/>
    <s v="Newton"/>
    <s v="Rev3 Half"/>
    <n v="0.2117647058823531"/>
    <n v="0"/>
    <s v="Perfect"/>
    <m/>
    <d v="1899-12-30T00:00:00"/>
    <d v="1899-12-30T00:00:00"/>
    <m/>
    <n v="0"/>
    <n v="0"/>
    <d v="1900-01-04T03:43:20"/>
    <d v="1900-01-04T04:35:44"/>
    <d v="1900-01-01T13:51:40"/>
    <d v="1900-01-01T14:17:52"/>
    <n v="3538"/>
    <x v="11"/>
    <x v="3"/>
    <x v="108"/>
    <x v="9"/>
    <n v="0"/>
  </r>
  <r>
    <n v="1671"/>
    <d v="2012-06-06T00:00:00"/>
    <d v="2012-06-06T00:00:00"/>
    <x v="1"/>
    <n v="8"/>
    <n v="0"/>
    <n v="30"/>
    <n v="0"/>
    <d v="1899-12-30T00:30:00"/>
    <d v="1899-12-30T00:03:45"/>
    <s v="YNHH"/>
    <s v="Stationary Bike"/>
    <n v="16.000000000000014"/>
    <n v="0"/>
    <s v="Inside"/>
    <s v="just spin legs still sore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x v="108"/>
    <x v="9"/>
    <n v="2"/>
  </r>
  <r>
    <n v="1672"/>
    <d v="2012-06-07T00:00:00"/>
    <d v="2012-06-07T00:00:00"/>
    <x v="2"/>
    <n v="3.1"/>
    <n v="0"/>
    <n v="30"/>
    <n v="43"/>
    <d v="1899-12-30T00:30:43"/>
    <d v="1899-12-30T00:09:55"/>
    <s v="R201202"/>
    <s v="YNHH-5k"/>
    <n v="6.0553445469343519"/>
    <n v="0"/>
    <s v="Nice!"/>
    <s v="legs feel heavy"/>
    <d v="1899-12-30T04:19:36"/>
    <d v="1899-12-30T02:09:48"/>
    <m/>
    <n v="0"/>
    <n v="0"/>
    <d v="1899-12-30T04:19:36"/>
    <d v="1899-12-30T05:12:00"/>
    <d v="1899-12-30T02:09:48"/>
    <d v="1899-12-30T02:36:00"/>
    <n v="1450"/>
    <x v="11"/>
    <x v="3"/>
    <x v="108"/>
    <x v="9"/>
    <n v="0"/>
  </r>
  <r>
    <n v="1673"/>
    <d v="2012-06-09T00:00:00"/>
    <d v="2012-06-09T00:00:00"/>
    <x v="0"/>
    <n v="0.68"/>
    <n v="0"/>
    <n v="28"/>
    <n v="48"/>
    <d v="1899-12-30T00:28:48"/>
    <d v="1899-12-30T00:42:21"/>
    <s v="Lake"/>
    <s v="To The Right"/>
    <n v="1.4166666666666679"/>
    <n v="0"/>
    <s v="Nice!"/>
    <m/>
    <d v="1899-12-30T01:41:39"/>
    <d v="1899-12-30T00:50:49"/>
    <m/>
    <n v="0"/>
    <n v="0"/>
    <d v="1899-12-30T18:29:39"/>
    <d v="1899-12-30T19:22:03"/>
    <d v="1899-12-30T09:14:49"/>
    <d v="1899-12-30T09:41:01"/>
    <n v="3474"/>
    <x v="11"/>
    <x v="3"/>
    <x v="108"/>
    <x v="9"/>
    <n v="1"/>
  </r>
  <r>
    <n v="1674"/>
    <d v="2012-06-10T00:00:00"/>
    <d v="2012-06-10T00:00:00"/>
    <x v="1"/>
    <n v="25"/>
    <n v="1"/>
    <n v="35"/>
    <n v="14"/>
    <d v="1899-12-30T01:35:14"/>
    <d v="1899-12-30T00:03:49"/>
    <s v="Ciocci"/>
    <s v="Griskus Olympic"/>
    <n v="15.750787539376983"/>
    <n v="0"/>
    <s v="Humid"/>
    <s v="stupid seat post"/>
    <d v="1899-12-30T07:06:39"/>
    <d v="1899-12-30T03:33:19"/>
    <m/>
    <n v="0"/>
    <n v="0"/>
    <d v="1899-12-30T01:39:48"/>
    <d v="1899-12-30T02:32:12"/>
    <d v="1899-12-30T00:49:54"/>
    <d v="1899-12-30T01:16:06"/>
    <n v="405"/>
    <x v="11"/>
    <x v="3"/>
    <x v="108"/>
    <x v="10"/>
    <n v="0"/>
  </r>
  <r>
    <n v="1675"/>
    <d v="2012-06-11T00:00:00"/>
    <d v="2012-06-11T00:00:00"/>
    <x v="1"/>
    <n v="8"/>
    <n v="0"/>
    <n v="30"/>
    <n v="0"/>
    <d v="1899-12-30T00:30:00"/>
    <d v="1899-12-30T00:03:45"/>
    <s v="YNHH"/>
    <s v="Stationary Bike"/>
    <n v="16.000000000000014"/>
    <n v="0"/>
    <s v="Inside"/>
    <s v="spin legs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x v="108"/>
    <x v="10"/>
    <n v="0"/>
  </r>
  <r>
    <n v="1676"/>
    <d v="2012-06-12T00:00:00"/>
    <d v="2012-06-12T00:00:00"/>
    <x v="1"/>
    <n v="12.1"/>
    <n v="0"/>
    <n v="33"/>
    <n v="12"/>
    <d v="1899-12-30T00:33:12"/>
    <d v="1899-12-30T00:02:45"/>
    <s v="YNHH"/>
    <s v="Spin Class"/>
    <n v="21.86746987951809"/>
    <n v="0"/>
    <s v="Inside"/>
    <s v="400+ watts during rpm challenge"/>
    <d v="1899-12-30T05:07:18"/>
    <d v="1899-12-30T02:33:39"/>
    <m/>
    <n v="0"/>
    <n v="0"/>
    <d v="1899-12-30T01:11:53"/>
    <d v="1899-12-30T02:04:17"/>
    <d v="1899-12-30T00:35:57"/>
    <d v="1899-12-30T01:02:09"/>
    <n v="102"/>
    <x v="11"/>
    <x v="3"/>
    <x v="108"/>
    <x v="10"/>
    <n v="0"/>
  </r>
  <r>
    <n v="1677"/>
    <d v="2012-06-14T00:00:00"/>
    <d v="2012-06-14T00:00:00"/>
    <x v="1"/>
    <n v="10.5"/>
    <n v="0"/>
    <n v="39"/>
    <n v="8"/>
    <d v="1899-12-30T00:39:08"/>
    <d v="1899-12-30T00:03:44"/>
    <s v="Ciocci"/>
    <s v="Griskus Sprint"/>
    <n v="16.098807495741067"/>
    <n v="0"/>
    <s v="Cool"/>
    <m/>
    <d v="1899-12-30T06:57:25"/>
    <d v="1899-12-30T03:28:43"/>
    <m/>
    <n v="0"/>
    <n v="0"/>
    <d v="1899-12-30T01:37:39"/>
    <d v="1899-12-30T02:30:03"/>
    <d v="1899-12-30T00:48:49"/>
    <d v="1899-12-30T01:15:01"/>
    <n v="370"/>
    <x v="11"/>
    <x v="3"/>
    <x v="108"/>
    <x v="10"/>
    <n v="1"/>
  </r>
  <r>
    <n v="1678"/>
    <d v="2012-06-14T00:00:00"/>
    <d v="2012-06-14T00:00:00"/>
    <x v="2"/>
    <n v="3.1"/>
    <n v="0"/>
    <n v="28"/>
    <n v="49"/>
    <d v="1899-12-30T00:28:49"/>
    <d v="1899-12-30T00:09:18"/>
    <s v="R201202"/>
    <s v="YNHH-5k"/>
    <n v="6.4545980335454072"/>
    <n v="0"/>
    <s v="Nice!"/>
    <m/>
    <d v="1899-12-30T04:03:33"/>
    <d v="1899-12-30T02:01:46"/>
    <m/>
    <n v="0"/>
    <n v="0"/>
    <d v="1899-12-30T04:03:33"/>
    <d v="1899-12-30T04:55:57"/>
    <d v="1899-12-30T02:01:46"/>
    <d v="1899-12-30T02:27:58"/>
    <n v="1014"/>
    <x v="11"/>
    <x v="3"/>
    <x v="108"/>
    <x v="10"/>
    <n v="0"/>
  </r>
  <r>
    <n v="1679"/>
    <d v="2012-06-16T00:00:00"/>
    <d v="2012-06-16T00:00:00"/>
    <x v="0"/>
    <n v="1"/>
    <n v="0"/>
    <n v="37"/>
    <n v="30"/>
    <d v="1899-12-30T00:37:30"/>
    <d v="1899-12-30T00:37:30"/>
    <s v="Lake"/>
    <s v="Griskus Olympic"/>
    <n v="1.6000000000000012"/>
    <n v="0"/>
    <s v="Nice!"/>
    <m/>
    <d v="1899-12-30T01:30:00"/>
    <d v="1899-12-30T00:45:00"/>
    <m/>
    <n v="0"/>
    <n v="0"/>
    <d v="1899-12-30T16:22:30"/>
    <d v="1899-12-30T17:14:54"/>
    <d v="1899-12-30T08:11:15"/>
    <d v="1899-12-30T08:37:27"/>
    <n v="3360"/>
    <x v="11"/>
    <x v="3"/>
    <x v="108"/>
    <x v="10"/>
    <n v="1"/>
  </r>
  <r>
    <n v="1680"/>
    <d v="2012-06-16T00:00:00"/>
    <d v="2012-06-16T00:00:00"/>
    <x v="1"/>
    <n v="25"/>
    <n v="1"/>
    <n v="29"/>
    <n v="20"/>
    <d v="1899-12-30T01:29:20"/>
    <d v="1899-12-30T00:03:34"/>
    <s v="Ciocci"/>
    <s v="Griskus Olympic"/>
    <n v="16.791044776119413"/>
    <n v="0"/>
    <s v="Nice!"/>
    <m/>
    <d v="1899-12-30T06:40:13"/>
    <d v="1899-12-30T03:20:06"/>
    <m/>
    <n v="0"/>
    <n v="0"/>
    <d v="1899-12-30T01:33:37"/>
    <d v="1899-12-30T02:26:01"/>
    <d v="1899-12-30T00:46:49"/>
    <d v="1899-12-30T01:13:01"/>
    <n v="321"/>
    <x v="11"/>
    <x v="3"/>
    <x v="108"/>
    <x v="10"/>
    <n v="0"/>
  </r>
  <r>
    <n v="1681"/>
    <d v="2012-06-16T00:00:00"/>
    <d v="2012-06-16T00:00:00"/>
    <x v="2"/>
    <n v="6.2"/>
    <n v="1"/>
    <n v="7"/>
    <n v="8"/>
    <d v="1899-12-30T01:07:08"/>
    <d v="1899-12-30T00:10:50"/>
    <s v="Newton"/>
    <s v="Griskus Olympic"/>
    <n v="5.5412115193644533"/>
    <n v="0"/>
    <s v="Nice!"/>
    <s v="First Loop Run 34:09 Second Loop 33:02"/>
    <d v="1899-12-30T04:43:42"/>
    <d v="1899-12-30T02:21:51"/>
    <m/>
    <n v="0"/>
    <n v="0"/>
    <d v="1899-12-30T04:43:42"/>
    <d v="1899-12-30T05:36:06"/>
    <d v="1899-12-30T02:21:51"/>
    <d v="1899-12-30T02:48:03"/>
    <n v="2150"/>
    <x v="11"/>
    <x v="3"/>
    <x v="108"/>
    <x v="10"/>
    <n v="0"/>
  </r>
  <r>
    <n v="1682"/>
    <d v="2012-06-16T00:00:00"/>
    <d v="2012-06-16T00:00:00"/>
    <x v="3"/>
    <n v="1"/>
    <n v="0"/>
    <n v="2"/>
    <n v="51"/>
    <d v="1899-12-30T00:02:51"/>
    <d v="1899-12-30T00:02:51"/>
    <s v="Newton"/>
    <s v="Griskus Olympic"/>
    <n v="21.052631578947384"/>
    <n v="0"/>
    <s v="Nice!"/>
    <s v="First Loop Run 34:09 Second Loop 33:02"/>
    <d v="1899-12-30T00:00:00"/>
    <d v="1899-12-30T00:00:00"/>
    <m/>
    <n v="0"/>
    <n v="0"/>
    <d v="1899-12-30T01:14:40"/>
    <d v="1899-12-30T02:07:04"/>
    <d v="1899-12-30T00:37:20"/>
    <d v="1899-12-30T01:03:32"/>
    <n v="150"/>
    <x v="11"/>
    <x v="3"/>
    <x v="108"/>
    <x v="10"/>
    <n v="0"/>
  </r>
  <r>
    <n v="1683"/>
    <d v="2012-06-16T00:00:00"/>
    <d v="2012-06-16T00:00:00"/>
    <x v="4"/>
    <n v="1"/>
    <n v="0"/>
    <n v="2"/>
    <n v="11"/>
    <d v="1899-12-30T00:02:11"/>
    <d v="1899-12-30T00:02:11"/>
    <s v="Newton"/>
    <s v="Griskus Olympic"/>
    <n v="27.480916030534374"/>
    <n v="0"/>
    <s v="Nice!"/>
    <s v="First Loop Run 34:09 Second Loop 33:02"/>
    <d v="1899-12-30T00:00:00"/>
    <d v="1899-12-30T00:00:00"/>
    <m/>
    <n v="0"/>
    <n v="0"/>
    <d v="1899-12-30T00:57:12"/>
    <d v="1899-12-30T01:49:36"/>
    <d v="1899-12-30T00:28:36"/>
    <d v="1899-12-30T00:54:48"/>
    <n v="17"/>
    <x v="11"/>
    <x v="3"/>
    <x v="108"/>
    <x v="10"/>
    <n v="0"/>
  </r>
  <r>
    <n v="1684"/>
    <d v="2012-06-18T00:00:00"/>
    <d v="2012-06-18T00:00:00"/>
    <x v="1"/>
    <n v="7.8"/>
    <n v="0"/>
    <n v="30"/>
    <n v="0"/>
    <d v="1899-12-30T00:30:00"/>
    <d v="1899-12-30T00:03:51"/>
    <s v="YNHH"/>
    <s v="Stationary Bike"/>
    <n v="15.600000000000012"/>
    <n v="0"/>
    <s v="Inside"/>
    <m/>
    <d v="1899-12-30T07:10:46"/>
    <d v="1899-12-30T03:35:23"/>
    <m/>
    <n v="0"/>
    <n v="0"/>
    <d v="1899-12-30T01:40:46"/>
    <d v="1899-12-30T02:33:10"/>
    <d v="1899-12-30T00:50:23"/>
    <d v="1899-12-30T01:16:35"/>
    <n v="411"/>
    <x v="11"/>
    <x v="3"/>
    <x v="108"/>
    <x v="11"/>
    <n v="1"/>
  </r>
  <r>
    <n v="1685"/>
    <d v="2012-06-19T00:00:00"/>
    <d v="2012-06-19T00:00:00"/>
    <x v="2"/>
    <n v="2.6"/>
    <n v="0"/>
    <n v="26"/>
    <n v="15"/>
    <d v="1899-12-30T00:26:15"/>
    <d v="1899-12-30T00:10:06"/>
    <s v="YNHH"/>
    <s v="YNHH-Random"/>
    <n v="5.9428571428571475"/>
    <n v="0"/>
    <s v="Overcast"/>
    <s v="Felt like crap"/>
    <d v="1899-12-30T04:24:31"/>
    <d v="1899-12-30T02:12:16"/>
    <m/>
    <n v="0"/>
    <n v="0"/>
    <d v="1899-12-30T04:24:31"/>
    <d v="1899-12-30T05:16:55"/>
    <d v="1899-12-30T02:12:16"/>
    <d v="1899-12-30T02:38:28"/>
    <n v="1618"/>
    <x v="11"/>
    <x v="3"/>
    <x v="108"/>
    <x v="11"/>
    <n v="0"/>
  </r>
  <r>
    <n v="1686"/>
    <d v="2012-06-21T00:00:00"/>
    <d v="2012-06-21T00:00:00"/>
    <x v="2"/>
    <n v="3"/>
    <n v="0"/>
    <n v="28"/>
    <n v="26"/>
    <d v="1899-12-30T00:28:26"/>
    <d v="1899-12-30T00:09:29"/>
    <s v="YNHH"/>
    <s v="Treadmill"/>
    <n v="6.3305978898007078"/>
    <n v="0"/>
    <s v="Inside"/>
    <m/>
    <d v="1899-12-30T04:08:19"/>
    <d v="1899-12-30T02:04:10"/>
    <m/>
    <n v="0"/>
    <n v="0"/>
    <d v="1899-12-30T04:08:19"/>
    <d v="1899-12-30T05:00:43"/>
    <d v="1899-12-30T02:04:10"/>
    <d v="1899-12-30T02:30:22"/>
    <n v="1103"/>
    <x v="11"/>
    <x v="3"/>
    <x v="108"/>
    <x v="11"/>
    <n v="1"/>
  </r>
  <r>
    <n v="1687"/>
    <d v="2012-06-22T00:00:00"/>
    <d v="2012-06-22T00:00:00"/>
    <x v="2"/>
    <n v="2"/>
    <n v="0"/>
    <n v="19"/>
    <n v="26"/>
    <d v="1899-12-30T00:19:26"/>
    <d v="1899-12-30T00:09:43"/>
    <s v="YNHH"/>
    <s v="Treadmill"/>
    <n v="6.1749571183533494"/>
    <n v="0"/>
    <s v="Inside"/>
    <m/>
    <d v="1899-12-30T04:14:35"/>
    <d v="1899-12-30T02:07:17"/>
    <m/>
    <n v="0"/>
    <n v="0"/>
    <d v="1899-12-30T04:14:35"/>
    <d v="1899-12-30T05:06:59"/>
    <d v="1899-12-30T02:07:17"/>
    <d v="1899-12-30T02:33:29"/>
    <n v="1281"/>
    <x v="11"/>
    <x v="3"/>
    <x v="108"/>
    <x v="11"/>
    <n v="0"/>
  </r>
  <r>
    <n v="1688"/>
    <d v="2012-06-23T00:00:00"/>
    <d v="2012-06-23T00:00:00"/>
    <x v="0"/>
    <n v="0.7"/>
    <n v="0"/>
    <n v="28"/>
    <n v="24"/>
    <d v="1899-12-30T00:28:24"/>
    <d v="1899-12-30T00:40:34"/>
    <s v="Lake"/>
    <s v="To The Right"/>
    <n v="1.4788732394366209"/>
    <n v="0"/>
    <s v="Nice!"/>
    <m/>
    <d v="1899-12-30T01:37:22"/>
    <d v="1899-12-30T00:48:41"/>
    <m/>
    <n v="0"/>
    <n v="0"/>
    <d v="1899-12-30T17:42:58"/>
    <d v="1899-12-30T18:35:22"/>
    <d v="1899-12-30T08:51:29"/>
    <d v="1899-12-30T09:17:41"/>
    <n v="3453"/>
    <x v="11"/>
    <x v="3"/>
    <x v="108"/>
    <x v="11"/>
    <n v="0"/>
  </r>
  <r>
    <n v="1689"/>
    <d v="2012-06-24T00:00:00"/>
    <d v="2012-06-24T00:00:00"/>
    <x v="1"/>
    <n v="34.299999999999997"/>
    <n v="2"/>
    <n v="8"/>
    <n v="26"/>
    <d v="1899-12-30T02:08:26"/>
    <d v="1899-12-30T00:03:45"/>
    <s v="Ciocci"/>
    <s v="Flanders/Bantam Loop"/>
    <n v="16.023877498053473"/>
    <n v="0"/>
    <s v="Nice!"/>
    <s v="http://app.strava.com/rides/11618254#achievements"/>
    <d v="1899-12-30T06:59:22"/>
    <d v="1899-12-30T03:29:41"/>
    <m/>
    <n v="0"/>
    <n v="0"/>
    <d v="1899-12-30T01:38:06"/>
    <d v="1899-12-30T02:30:30"/>
    <d v="1899-12-30T00:49:03"/>
    <d v="1899-12-30T01:15:15"/>
    <n v="376"/>
    <x v="11"/>
    <x v="3"/>
    <x v="108"/>
    <x v="39"/>
    <n v="0"/>
  </r>
  <r>
    <n v="1690"/>
    <d v="2012-06-26T00:00:00"/>
    <d v="2012-06-26T00:00:00"/>
    <x v="2"/>
    <n v="2"/>
    <n v="0"/>
    <n v="18"/>
    <n v="59"/>
    <d v="1899-12-30T00:18:59"/>
    <d v="1899-12-30T00:09:30"/>
    <s v="R201202"/>
    <s v="Treadmill"/>
    <n v="6.3213345039508386"/>
    <n v="0"/>
    <s v="Inside"/>
    <m/>
    <d v="1899-12-30T04:08:41"/>
    <d v="1899-12-30T02:04:20"/>
    <m/>
    <n v="0"/>
    <n v="0"/>
    <d v="1899-12-30T04:08:41"/>
    <d v="1899-12-30T05:01:05"/>
    <d v="1899-12-30T02:04:20"/>
    <d v="1899-12-30T02:30:32"/>
    <n v="1116"/>
    <x v="11"/>
    <x v="3"/>
    <x v="108"/>
    <x v="39"/>
    <n v="1"/>
  </r>
  <r>
    <n v="1691"/>
    <d v="2012-06-27T00:00:00"/>
    <d v="2012-06-27T00:00:00"/>
    <x v="1"/>
    <n v="6"/>
    <n v="0"/>
    <n v="20"/>
    <n v="0"/>
    <d v="1899-12-30T00:20:00"/>
    <d v="1899-12-30T00:03:20"/>
    <s v="YNHH"/>
    <s v="Stationary Bike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3"/>
    <x v="108"/>
    <x v="39"/>
    <n v="0"/>
  </r>
  <r>
    <n v="1692"/>
    <d v="2012-07-01T00:00:00"/>
    <d v="2012-07-01T00:00:00"/>
    <x v="0"/>
    <n v="1"/>
    <n v="0"/>
    <n v="32"/>
    <n v="1"/>
    <d v="1899-12-30T00:32:01"/>
    <d v="1899-12-30T00:32:01"/>
    <s v="Ocean"/>
    <s v="Mighty Moss"/>
    <n v="1.874023945861532"/>
    <n v="0"/>
    <s v="HOT &amp; Humid"/>
    <m/>
    <d v="1899-12-30T01:16:50"/>
    <d v="1899-12-30T00:38:25"/>
    <m/>
    <n v="0"/>
    <n v="0"/>
    <d v="1899-12-30T13:58:50"/>
    <d v="1899-12-30T14:51:14"/>
    <d v="1899-12-30T06:59:25"/>
    <d v="1899-12-30T07:25:37"/>
    <n v="3170"/>
    <x v="11"/>
    <x v="0"/>
    <x v="109"/>
    <x v="40"/>
    <n v="3"/>
  </r>
  <r>
    <n v="1693"/>
    <d v="2012-07-01T00:00:00"/>
    <d v="2012-07-01T00:00:00"/>
    <x v="1"/>
    <n v="56"/>
    <n v="3"/>
    <n v="21"/>
    <n v="40"/>
    <d v="1899-12-30T03:21:40"/>
    <d v="1899-12-30T00:03:36"/>
    <s v="Ciocci"/>
    <s v="Mighty Moss"/>
    <n v="16.6611570247934"/>
    <n v="0"/>
    <s v="HOT &amp; Humid"/>
    <s v="Flat tire. Ughhhh"/>
    <d v="1899-12-30T06:43:20"/>
    <d v="1899-12-30T03:21:40"/>
    <m/>
    <n v="0"/>
    <n v="0"/>
    <d v="1899-12-30T01:34:21"/>
    <d v="1899-12-30T02:26:45"/>
    <d v="1899-12-30T00:47:11"/>
    <d v="1899-12-30T01:13:23"/>
    <n v="329"/>
    <x v="11"/>
    <x v="0"/>
    <x v="109"/>
    <x v="40"/>
    <n v="0"/>
  </r>
  <r>
    <n v="1694"/>
    <d v="2012-07-01T00:00:00"/>
    <d v="2012-07-01T00:00:00"/>
    <x v="2"/>
    <n v="13.1"/>
    <n v="3"/>
    <n v="0"/>
    <n v="19"/>
    <d v="1899-12-30T03:00:19"/>
    <d v="1899-12-30T00:13:46"/>
    <s v="Newton"/>
    <s v="Mighty Moss"/>
    <n v="4.3589980589703332"/>
    <n v="0"/>
    <s v="HOT &amp; Humid"/>
    <m/>
    <d v="1899-12-30T06:00:38"/>
    <d v="1899-12-30T03:00:19"/>
    <m/>
    <n v="0"/>
    <n v="0"/>
    <d v="1899-12-30T06:00:38"/>
    <d v="1899-12-30T06:53:02"/>
    <d v="1899-12-30T03:00:19"/>
    <d v="1899-12-30T03:26:31"/>
    <n v="2931"/>
    <x v="11"/>
    <x v="0"/>
    <x v="109"/>
    <x v="40"/>
    <n v="0"/>
  </r>
  <r>
    <n v="1695"/>
    <d v="2012-07-01T00:00:00"/>
    <d v="2012-07-01T00:00:00"/>
    <x v="3"/>
    <n v="0.01"/>
    <n v="0"/>
    <n v="1"/>
    <n v="28"/>
    <d v="1899-12-30T00:01:28"/>
    <d v="1899-12-30T02:26:40"/>
    <s v="Newton"/>
    <s v="Mighty Moss"/>
    <n v="0.40909090909090939"/>
    <n v="0"/>
    <s v="HOT &amp; Humid"/>
    <m/>
    <d v="1899-12-30T00:00:00"/>
    <d v="1899-12-30T00:00:00"/>
    <m/>
    <n v="0"/>
    <n v="0"/>
    <d v="1900-01-01T16:02:40"/>
    <d v="1900-01-01T16:55:04"/>
    <d v="1899-12-31T08:01:20"/>
    <d v="1899-12-31T08:27:32"/>
    <n v="3534"/>
    <x v="11"/>
    <x v="0"/>
    <x v="109"/>
    <x v="40"/>
    <n v="0"/>
  </r>
  <r>
    <n v="1696"/>
    <d v="2012-07-01T00:00:00"/>
    <d v="2012-07-01T00:00:00"/>
    <x v="4"/>
    <n v="0.01"/>
    <n v="0"/>
    <n v="2"/>
    <n v="18"/>
    <d v="1899-12-30T00:02:18"/>
    <d v="1899-12-30T03:50:00"/>
    <s v="Newton"/>
    <s v="Mighty Moss"/>
    <n v="0.26086956521739152"/>
    <n v="0"/>
    <s v="HOT &amp; Humid"/>
    <m/>
    <d v="1899-12-30T00:00:00"/>
    <d v="1899-12-30T00:00:00"/>
    <m/>
    <n v="0"/>
    <n v="0"/>
    <d v="1900-01-03T04:26:00"/>
    <d v="1900-01-03T05:18:24"/>
    <d v="1900-01-01T02:13:00"/>
    <d v="1900-01-01T02:39:12"/>
    <n v="3535"/>
    <x v="11"/>
    <x v="0"/>
    <x v="109"/>
    <x v="40"/>
    <n v="0"/>
  </r>
  <r>
    <n v="1697"/>
    <d v="2012-07-03T00:00:00"/>
    <d v="2012-07-03T00:00:00"/>
    <x v="1"/>
    <n v="12.2"/>
    <n v="0"/>
    <n v="32"/>
    <n v="22"/>
    <d v="1899-12-30T00:32:22"/>
    <d v="1899-12-30T00:02:39"/>
    <s v="YNHH"/>
    <s v="Spin Class"/>
    <n v="22.615859938208047"/>
    <n v="0"/>
    <s v="Inside"/>
    <m/>
    <d v="1899-12-30T04:57:08"/>
    <d v="1899-12-30T02:28:34"/>
    <m/>
    <n v="0"/>
    <n v="0"/>
    <d v="1899-12-30T01:09:31"/>
    <d v="1899-12-30T02:01:55"/>
    <d v="1899-12-30T00:34:45"/>
    <d v="1899-12-30T01:00:57"/>
    <n v="71"/>
    <x v="11"/>
    <x v="0"/>
    <x v="109"/>
    <x v="40"/>
    <n v="1"/>
  </r>
  <r>
    <n v="1698"/>
    <d v="2012-07-04T00:00:00"/>
    <d v="2012-07-04T00:00:00"/>
    <x v="1"/>
    <n v="22.6"/>
    <n v="1"/>
    <n v="42"/>
    <n v="10"/>
    <d v="1899-12-30T01:42:10"/>
    <d v="1899-12-30T00:04:31"/>
    <s v="Ciocci"/>
    <s v="Recovery Ride"/>
    <n v="13.272430668841773"/>
    <n v="0"/>
    <s v="HOT &amp; Humid"/>
    <s v="http://app.strava.com/rides/12450861"/>
    <d v="1899-12-30T08:26:19"/>
    <d v="1899-12-30T04:13:09"/>
    <m/>
    <n v="0"/>
    <n v="0"/>
    <d v="1899-12-30T01:58:26"/>
    <d v="1899-12-30T02:50:50"/>
    <d v="1899-12-30T00:59:13"/>
    <d v="1899-12-30T01:25:25"/>
    <n v="668"/>
    <x v="11"/>
    <x v="0"/>
    <x v="109"/>
    <x v="40"/>
    <n v="0"/>
  </r>
  <r>
    <n v="1699"/>
    <d v="2012-07-08T00:00:00"/>
    <d v="2012-07-08T00:00:00"/>
    <x v="1"/>
    <n v="18.399999999999999"/>
    <n v="1"/>
    <n v="12"/>
    <n v="0"/>
    <d v="1899-12-30T01:12:00"/>
    <d v="1899-12-30T00:03:55"/>
    <s v="Ciocci"/>
    <s v="Flanders/61 home"/>
    <n v="15.333333333333346"/>
    <n v="0"/>
    <s v="Warm"/>
    <s v="http://app.strava.com/rides/128161451"/>
    <d v="1899-12-30T07:18:16"/>
    <d v="1899-12-30T03:39:08"/>
    <m/>
    <n v="0"/>
    <n v="0"/>
    <d v="1899-12-30T01:42:31"/>
    <d v="1899-12-30T02:34:55"/>
    <d v="1899-12-30T00:51:16"/>
    <d v="1899-12-30T01:17:28"/>
    <n v="440"/>
    <x v="11"/>
    <x v="0"/>
    <x v="109"/>
    <x v="0"/>
    <n v="3"/>
  </r>
  <r>
    <n v="1700"/>
    <d v="2012-07-08T00:00:00"/>
    <d v="2012-07-08T00:00:00"/>
    <x v="2"/>
    <n v="1"/>
    <n v="0"/>
    <n v="9"/>
    <n v="17"/>
    <d v="1899-12-30T00:09:17"/>
    <d v="1899-12-30T00:09:17"/>
    <s v="Newton"/>
    <s v="Random"/>
    <n v="6.463195691202877"/>
    <n v="0"/>
    <s v="Warm"/>
    <s v="Big Calf Cramp"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x v="109"/>
    <x v="0"/>
    <n v="0"/>
  </r>
  <r>
    <n v="1701"/>
    <d v="2012-07-11T00:00:00"/>
    <d v="2012-07-11T00:00:00"/>
    <x v="0"/>
    <n v="0.5"/>
    <n v="0"/>
    <n v="18"/>
    <n v="56"/>
    <d v="1899-12-30T00:18:56"/>
    <d v="1899-12-30T00:37:52"/>
    <s v="Lake"/>
    <s v="Griskus Sprint"/>
    <n v="1.5845070422535226"/>
    <n v="0"/>
    <s v="Warm"/>
    <s v="Very Crowded"/>
    <d v="1899-12-30T01:30:53"/>
    <d v="1899-12-30T00:45:26"/>
    <m/>
    <n v="0"/>
    <n v="0"/>
    <d v="1899-12-30T16:32:06"/>
    <d v="1899-12-30T17:24:30"/>
    <d v="1899-12-30T08:16:03"/>
    <d v="1899-12-30T08:42:15"/>
    <n v="3366"/>
    <x v="11"/>
    <x v="0"/>
    <x v="109"/>
    <x v="0"/>
    <n v="2"/>
  </r>
  <r>
    <n v="1702"/>
    <d v="2012-07-11T00:00:00"/>
    <d v="2012-07-11T00:00:00"/>
    <x v="1"/>
    <n v="10.5"/>
    <n v="0"/>
    <n v="35"/>
    <n v="25"/>
    <d v="1899-12-30T00:35:25"/>
    <d v="1899-12-30T00:03:22"/>
    <s v="Ciocci"/>
    <s v="Griskus Sprint"/>
    <n v="17.788235294117658"/>
    <n v="0"/>
    <s v="Warm"/>
    <m/>
    <d v="1899-12-30T06:17:47"/>
    <d v="1899-12-30T03:08:53"/>
    <m/>
    <n v="0"/>
    <n v="0"/>
    <d v="1899-12-30T01:28:22"/>
    <d v="1899-12-30T02:20:46"/>
    <d v="1899-12-30T00:44:11"/>
    <d v="1899-12-30T01:10:23"/>
    <n v="266"/>
    <x v="11"/>
    <x v="0"/>
    <x v="109"/>
    <x v="0"/>
    <n v="0"/>
  </r>
  <r>
    <n v="1703"/>
    <d v="2012-07-11T00:00:00"/>
    <d v="2012-07-11T00:00:00"/>
    <x v="2"/>
    <n v="3.1"/>
    <n v="0"/>
    <n v="29"/>
    <n v="54"/>
    <d v="1899-12-30T00:29:54"/>
    <d v="1899-12-30T00:09:39"/>
    <s v="Newton"/>
    <s v="Griskus Sprint"/>
    <n v="6.2207357859531829"/>
    <n v="0"/>
    <s v="Warm"/>
    <s v="Felt Great"/>
    <d v="1899-12-30T04:12:42"/>
    <d v="1899-12-30T02:06:21"/>
    <m/>
    <n v="0"/>
    <n v="0"/>
    <d v="1899-12-30T04:12:42"/>
    <d v="1899-12-30T05:05:06"/>
    <d v="1899-12-30T02:06:21"/>
    <d v="1899-12-30T02:32:33"/>
    <n v="1219"/>
    <x v="11"/>
    <x v="0"/>
    <x v="109"/>
    <x v="0"/>
    <n v="0"/>
  </r>
  <r>
    <n v="1704"/>
    <d v="2012-07-11T00:00:00"/>
    <d v="2012-07-11T00:00:00"/>
    <x v="3"/>
    <n v="1"/>
    <n v="0"/>
    <n v="2"/>
    <n v="30"/>
    <d v="1899-12-30T00:02:30"/>
    <d v="1899-12-30T00:02:30"/>
    <s v="unk"/>
    <s v="Griskus Sprint"/>
    <n v="24.000000000000021"/>
    <n v="0"/>
    <m/>
    <m/>
    <d v="1899-12-30T00:00:00"/>
    <d v="1899-12-30T00:00:00"/>
    <m/>
    <n v="0"/>
    <n v="0"/>
    <d v="1899-12-30T01:05:30"/>
    <d v="1899-12-30T01:57:54"/>
    <d v="1899-12-30T00:32:45"/>
    <d v="1899-12-30T00:58:57"/>
    <n v="36"/>
    <x v="11"/>
    <x v="0"/>
    <x v="109"/>
    <x v="0"/>
    <n v="0"/>
  </r>
  <r>
    <n v="1705"/>
    <d v="2012-07-16T00:00:00"/>
    <d v="2012-07-16T00:00:00"/>
    <x v="1"/>
    <n v="9"/>
    <n v="0"/>
    <n v="55"/>
    <n v="0"/>
    <d v="1899-12-30T00:55:00"/>
    <d v="1899-12-30T00:06:07"/>
    <s v="Si"/>
    <s v="MV Random"/>
    <n v="9.8181818181818272"/>
    <n v="0"/>
    <s v="Warm"/>
    <s v="Ride with boys"/>
    <d v="1899-12-30T11:24:27"/>
    <d v="1899-12-30T05:42:13"/>
    <m/>
    <n v="0"/>
    <n v="0"/>
    <d v="1899-12-30T02:40:07"/>
    <d v="1899-12-30T03:32:31"/>
    <d v="1899-12-30T01:20:03"/>
    <d v="1899-12-30T01:46:15"/>
    <n v="771"/>
    <x v="11"/>
    <x v="0"/>
    <x v="109"/>
    <x v="12"/>
    <n v="4"/>
  </r>
  <r>
    <n v="1706"/>
    <d v="2012-07-17T00:00:00"/>
    <d v="2012-07-17T00:00:00"/>
    <x v="1"/>
    <n v="4.5999999999999996"/>
    <n v="0"/>
    <n v="33"/>
    <n v="16"/>
    <d v="1899-12-30T00:33:16"/>
    <d v="1899-12-30T00:07:14"/>
    <s v="Si"/>
    <s v="MV Random"/>
    <n v="8.2965931863727533"/>
    <n v="0"/>
    <s v="Warm"/>
    <s v="Ride to beach with Logan and Hunter on Back"/>
    <d v="1899-12-30T13:29:58"/>
    <d v="1899-12-30T06:44:59"/>
    <m/>
    <n v="0"/>
    <n v="0"/>
    <d v="1899-12-30T03:09:29"/>
    <d v="1899-12-30T04:01:53"/>
    <d v="1899-12-30T01:34:44"/>
    <d v="1899-12-30T02:00:56"/>
    <n v="793"/>
    <x v="11"/>
    <x v="0"/>
    <x v="109"/>
    <x v="12"/>
    <n v="0"/>
  </r>
  <r>
    <n v="1707"/>
    <d v="2012-07-22T00:00:00"/>
    <d v="2012-07-22T00:00:00"/>
    <x v="2"/>
    <n v="7.5"/>
    <n v="1"/>
    <n v="17"/>
    <n v="48"/>
    <d v="1899-12-30T01:17:48"/>
    <d v="1899-12-30T00:10:22"/>
    <s v="Newton"/>
    <s v="Quassy Loop"/>
    <n v="5.7840616966581022"/>
    <n v="0"/>
    <s v="Warm"/>
    <s v="http://runkeeper.com/user/ctkeane/activity/103723729"/>
    <d v="1899-12-30T04:31:47"/>
    <d v="1899-12-30T02:15:53"/>
    <m/>
    <n v="0"/>
    <n v="0"/>
    <d v="1899-12-30T04:31:47"/>
    <d v="1899-12-30T05:24:11"/>
    <d v="1899-12-30T02:15:53"/>
    <d v="1899-12-30T02:42:05"/>
    <n v="1846"/>
    <x v="11"/>
    <x v="0"/>
    <x v="109"/>
    <x v="13"/>
    <n v="4"/>
  </r>
  <r>
    <n v="1708"/>
    <d v="2012-07-23T00:00:00"/>
    <d v="2012-07-23T00:00:00"/>
    <x v="2"/>
    <n v="2"/>
    <n v="0"/>
    <n v="18"/>
    <n v="34"/>
    <d v="1899-12-30T00:18:34"/>
    <d v="1899-12-30T00:09:17"/>
    <s v="R201201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x v="109"/>
    <x v="13"/>
    <n v="0"/>
  </r>
  <r>
    <n v="1709"/>
    <d v="2012-07-24T00:00:00"/>
    <d v="2012-07-24T00:00:00"/>
    <x v="1"/>
    <n v="11.7"/>
    <n v="0"/>
    <n v="32"/>
    <n v="30"/>
    <d v="1899-12-30T00:32:30"/>
    <d v="1899-12-30T00:02:47"/>
    <s v="YNHH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0"/>
    <x v="109"/>
    <x v="13"/>
    <n v="0"/>
  </r>
  <r>
    <n v="1710"/>
    <d v="2012-07-24T00:00:00"/>
    <d v="2012-07-24T00:00:00"/>
    <x v="2"/>
    <n v="1"/>
    <n v="0"/>
    <n v="9"/>
    <n v="18"/>
    <d v="1899-12-30T00:09:18"/>
    <d v="1899-12-30T00:09:18"/>
    <s v="R201202"/>
    <s v="Treadmill"/>
    <n v="6.4516129032258114"/>
    <n v="0"/>
    <s v="Inside"/>
    <m/>
    <d v="1899-12-30T04:03:40"/>
    <d v="1899-12-30T02:01:50"/>
    <m/>
    <n v="0"/>
    <n v="0"/>
    <d v="1899-12-30T04:03:40"/>
    <d v="1899-12-30T04:56:04"/>
    <d v="1899-12-30T02:01:50"/>
    <d v="1899-12-30T02:28:02"/>
    <n v="1015"/>
    <x v="11"/>
    <x v="0"/>
    <x v="109"/>
    <x v="13"/>
    <n v="0"/>
  </r>
  <r>
    <n v="1711"/>
    <d v="2012-07-25T00:00:00"/>
    <d v="2012-07-25T00:00:00"/>
    <x v="2"/>
    <n v="5"/>
    <n v="0"/>
    <n v="52"/>
    <n v="50"/>
    <d v="1899-12-30T00:52:50"/>
    <d v="1899-12-30T00:10:34"/>
    <s v="R201202"/>
    <s v="Treadmill"/>
    <n v="5.6782334384858073"/>
    <n v="0"/>
    <s v="Inside"/>
    <m/>
    <d v="1899-12-30T04:36:51"/>
    <d v="1899-12-30T02:18:25"/>
    <m/>
    <n v="0"/>
    <n v="0"/>
    <d v="1899-12-30T04:36:51"/>
    <d v="1899-12-30T05:29:15"/>
    <d v="1899-12-30T02:18:25"/>
    <d v="1899-12-30T02:44:37"/>
    <n v="1991"/>
    <x v="11"/>
    <x v="0"/>
    <x v="109"/>
    <x v="13"/>
    <n v="2"/>
  </r>
  <r>
    <n v="1712"/>
    <d v="2012-07-26T00:00:00"/>
    <d v="2012-07-26T00:00:00"/>
    <x v="1"/>
    <n v="8.8000000000000007"/>
    <n v="0"/>
    <n v="30"/>
    <n v="0"/>
    <d v="1899-12-30T00:30:00"/>
    <d v="1899-12-30T00:03:25"/>
    <s v="YNHH"/>
    <s v="Stationary Bike"/>
    <n v="17.600000000000016"/>
    <n v="0"/>
    <s v="Inside"/>
    <m/>
    <d v="1899-12-30T06:21:49"/>
    <d v="1899-12-30T03:10:55"/>
    <m/>
    <n v="0"/>
    <n v="0"/>
    <d v="1899-12-30T01:29:19"/>
    <d v="1899-12-30T02:21:43"/>
    <d v="1899-12-30T00:44:40"/>
    <d v="1899-12-30T01:10:52"/>
    <n v="272"/>
    <x v="11"/>
    <x v="0"/>
    <x v="109"/>
    <x v="13"/>
    <n v="0"/>
  </r>
  <r>
    <n v="1713"/>
    <d v="2012-07-27T00:00:00"/>
    <d v="2012-07-27T00:00:00"/>
    <x v="2"/>
    <n v="3"/>
    <n v="0"/>
    <n v="28"/>
    <n v="15"/>
    <d v="1899-12-30T00:28:15"/>
    <d v="1899-12-30T00:09:25"/>
    <s v="NB860v2"/>
    <s v="Treadmill"/>
    <n v="6.371681415929209"/>
    <n v="0"/>
    <s v="Inside"/>
    <m/>
    <d v="1899-12-30T04:06:43"/>
    <d v="1899-12-30T02:03:21"/>
    <m/>
    <n v="0"/>
    <n v="0"/>
    <d v="1899-12-30T04:06:43"/>
    <d v="1899-12-30T04:59:07"/>
    <d v="1899-12-30T02:03:21"/>
    <d v="1899-12-30T02:29:34"/>
    <n v="1076"/>
    <x v="11"/>
    <x v="0"/>
    <x v="109"/>
    <x v="13"/>
    <n v="0"/>
  </r>
  <r>
    <n v="1714"/>
    <d v="2012-07-29T00:00:00"/>
    <d v="2012-07-29T00:00:00"/>
    <x v="2"/>
    <n v="7.75"/>
    <n v="1"/>
    <n v="38"/>
    <n v="2"/>
    <d v="1899-12-30T01:38:02"/>
    <d v="1899-12-30T00:12:39"/>
    <s v="Newton"/>
    <s v="HHH"/>
    <n v="4.7432845970758279"/>
    <n v="0"/>
    <s v="HOT &amp; Humid"/>
    <m/>
    <d v="1899-12-30T05:31:25"/>
    <d v="1899-12-30T02:45:42"/>
    <m/>
    <n v="0"/>
    <n v="0"/>
    <d v="1899-12-30T05:31:25"/>
    <d v="1899-12-30T06:23:49"/>
    <d v="1899-12-30T02:45:42"/>
    <d v="1899-12-30T03:11:54"/>
    <n v="2825"/>
    <x v="11"/>
    <x v="0"/>
    <x v="109"/>
    <x v="14"/>
    <n v="4"/>
  </r>
  <r>
    <n v="1715"/>
    <d v="2012-07-30T00:00:00"/>
    <d v="2012-07-30T00:00:00"/>
    <x v="2"/>
    <n v="2.94"/>
    <n v="0"/>
    <n v="30"/>
    <n v="43"/>
    <d v="1899-12-30T00:30:43"/>
    <d v="1899-12-30T00:10:27"/>
    <s v="Newton"/>
    <s v="HHH"/>
    <n v="5.7428106348345143"/>
    <n v="0"/>
    <s v="HOT &amp; Humid"/>
    <m/>
    <d v="1899-12-30T04:33:44"/>
    <d v="1899-12-30T02:16:52"/>
    <m/>
    <n v="0"/>
    <n v="0"/>
    <d v="1899-12-30T04:33:44"/>
    <d v="1899-12-30T05:26:08"/>
    <d v="1899-12-30T02:16:52"/>
    <d v="1899-12-30T02:43:04"/>
    <n v="1900"/>
    <x v="11"/>
    <x v="0"/>
    <x v="109"/>
    <x v="14"/>
    <n v="0"/>
  </r>
  <r>
    <n v="1716"/>
    <d v="2012-08-01T00:00:00"/>
    <d v="2012-08-01T00:00:00"/>
    <x v="2"/>
    <n v="5"/>
    <n v="0"/>
    <n v="58"/>
    <n v="18"/>
    <d v="1899-12-30T00:58:18"/>
    <d v="1899-12-30T00:11:40"/>
    <s v="Newton"/>
    <s v="HHH"/>
    <n v="5.1457975986277917"/>
    <n v="0"/>
    <s v="HOT &amp; Humid"/>
    <m/>
    <d v="1899-12-30T05:05:30"/>
    <d v="1899-12-30T02:32:45"/>
    <m/>
    <n v="0"/>
    <n v="0"/>
    <d v="1899-12-30T05:05:30"/>
    <d v="1899-12-30T05:57:54"/>
    <d v="1899-12-30T02:32:45"/>
    <d v="1899-12-30T02:58:57"/>
    <n v="2566"/>
    <x v="11"/>
    <x v="4"/>
    <x v="110"/>
    <x v="14"/>
    <n v="1"/>
  </r>
  <r>
    <n v="1717"/>
    <d v="2012-08-01T00:00:00"/>
    <d v="2012-08-01T00:00:00"/>
    <x v="1"/>
    <n v="6"/>
    <n v="0"/>
    <n v="46"/>
    <n v="23"/>
    <d v="1899-12-30T00:46:23"/>
    <d v="1899-12-30T00:07:44"/>
    <s v="HHH"/>
    <s v="HHH"/>
    <n v="7.7614085519223917"/>
    <n v="0"/>
    <s v="HOT &amp; Humid"/>
    <m/>
    <d v="1899-12-30T14:25:49"/>
    <d v="1899-12-30T07:12:55"/>
    <m/>
    <n v="0"/>
    <n v="0"/>
    <d v="1899-12-30T03:22:32"/>
    <d v="1899-12-30T04:14:56"/>
    <d v="1899-12-30T01:41:16"/>
    <d v="1899-12-30T02:07:28"/>
    <n v="797"/>
    <x v="11"/>
    <x v="4"/>
    <x v="110"/>
    <x v="14"/>
    <n v="4"/>
  </r>
  <r>
    <n v="1718"/>
    <d v="2012-08-03T00:00:00"/>
    <d v="2012-08-03T00:00:00"/>
    <x v="2"/>
    <n v="4.2"/>
    <n v="0"/>
    <n v="48"/>
    <n v="24"/>
    <d v="1899-12-30T00:48:24"/>
    <d v="1899-12-30T00:11:31"/>
    <s v="Newton"/>
    <s v="HHH"/>
    <n v="5.2066115702479383"/>
    <n v="0"/>
    <s v="HOT &amp; Humid"/>
    <s v="Pushed Declan in Stroller"/>
    <d v="1899-12-30T05:01:55"/>
    <d v="1899-12-30T02:30:58"/>
    <m/>
    <n v="0"/>
    <n v="0"/>
    <d v="1899-12-30T05:01:55"/>
    <d v="1899-12-30T05:54:19"/>
    <d v="1899-12-30T02:30:58"/>
    <d v="1899-12-30T02:57:10"/>
    <n v="2524"/>
    <x v="11"/>
    <x v="4"/>
    <x v="110"/>
    <x v="14"/>
    <n v="1"/>
  </r>
  <r>
    <n v="1719"/>
    <d v="2012-08-05T00:00:00"/>
    <d v="2012-08-05T00:00:00"/>
    <x v="2"/>
    <n v="10"/>
    <n v="1"/>
    <n v="35"/>
    <n v="54"/>
    <d v="1899-12-30T01:35:54"/>
    <d v="1899-12-30T00:09:35"/>
    <s v="Newton"/>
    <s v="Treadmill"/>
    <n v="6.2565172054223206"/>
    <n v="0"/>
    <s v="Inside"/>
    <m/>
    <d v="1899-12-30T04:11:15"/>
    <d v="1899-12-30T02:05:38"/>
    <m/>
    <n v="0"/>
    <n v="0"/>
    <d v="1899-12-30T04:11:15"/>
    <d v="1899-12-30T05:03:40"/>
    <d v="1899-12-30T02:05:38"/>
    <d v="1899-12-30T02:31:50"/>
    <n v="1186"/>
    <x v="11"/>
    <x v="4"/>
    <x v="110"/>
    <x v="15"/>
    <n v="1"/>
  </r>
  <r>
    <n v="1720"/>
    <d v="2012-08-05T00:00:00"/>
    <d v="2012-08-05T00:00:00"/>
    <x v="1"/>
    <n v="36.1"/>
    <n v="2"/>
    <n v="25"/>
    <n v="6"/>
    <d v="1899-12-30T02:25:06"/>
    <d v="1899-12-30T00:04:01"/>
    <s v="Ciocci"/>
    <s v="Bantam Lake Loop"/>
    <n v="14.92763611302551"/>
    <n v="0"/>
    <s v="HOT &amp; Humid"/>
    <s v="http://app.strava.com/rides/16687947"/>
    <d v="1899-12-30T07:30:10"/>
    <d v="1899-12-30T03:45:05"/>
    <m/>
    <n v="0"/>
    <n v="0"/>
    <d v="1899-12-30T01:45:18"/>
    <d v="1899-12-30T02:37:43"/>
    <d v="1899-12-30T00:52:39"/>
    <d v="1899-12-30T01:18:51"/>
    <n v="500"/>
    <x v="11"/>
    <x v="4"/>
    <x v="110"/>
    <x v="15"/>
    <n v="3"/>
  </r>
  <r>
    <n v="1721"/>
    <d v="2012-08-06T00:00:00"/>
    <d v="2012-08-06T00:00:00"/>
    <x v="2"/>
    <n v="3"/>
    <n v="0"/>
    <n v="28"/>
    <n v="18"/>
    <d v="1899-12-30T00:28:18"/>
    <d v="1899-12-30T00:09:26"/>
    <s v="NB860v2"/>
    <s v="Treadmill"/>
    <n v="6.3604240282685556"/>
    <n v="0"/>
    <s v="Inside"/>
    <m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4"/>
    <x v="110"/>
    <x v="15"/>
    <n v="0"/>
  </r>
  <r>
    <n v="1722"/>
    <d v="2012-08-07T00:00:00"/>
    <d v="2012-08-07T00:00:00"/>
    <x v="2"/>
    <n v="1"/>
    <n v="0"/>
    <n v="9"/>
    <n v="22"/>
    <d v="1899-12-30T00:09:22"/>
    <d v="1899-12-30T00:09:22"/>
    <s v="NB860v2"/>
    <s v="Treadmill"/>
    <n v="6.4056939501779402"/>
    <n v="0"/>
    <s v="Inside"/>
    <m/>
    <d v="1899-12-30T04:05:24"/>
    <d v="1899-12-30T02:02:42"/>
    <m/>
    <n v="0"/>
    <n v="0"/>
    <d v="1899-12-30T04:05:24"/>
    <d v="1899-12-30T04:57:48"/>
    <d v="1899-12-30T02:02:42"/>
    <d v="1899-12-30T02:28:54"/>
    <n v="1046"/>
    <x v="11"/>
    <x v="4"/>
    <x v="110"/>
    <x v="15"/>
    <n v="0"/>
  </r>
  <r>
    <n v="1723"/>
    <d v="2012-08-07T00:00:00"/>
    <d v="2012-08-07T00:00:00"/>
    <x v="1"/>
    <n v="13.1"/>
    <n v="0"/>
    <n v="35"/>
    <n v="0"/>
    <d v="1899-12-30T00:35:00"/>
    <d v="1899-12-30T00:02:40"/>
    <s v="YNHH"/>
    <s v="Spin Class"/>
    <n v="22.457142857142873"/>
    <n v="0"/>
    <s v="Inside"/>
    <m/>
    <d v="1899-12-30T04:59:14"/>
    <d v="1899-12-30T02:29:37"/>
    <m/>
    <n v="0"/>
    <n v="0"/>
    <d v="1899-12-30T01:10:00"/>
    <d v="1899-12-30T02:02:24"/>
    <d v="1899-12-30T00:35:00"/>
    <d v="1899-12-30T01:01:12"/>
    <n v="80"/>
    <x v="11"/>
    <x v="4"/>
    <x v="110"/>
    <x v="15"/>
    <n v="1"/>
  </r>
  <r>
    <n v="1724"/>
    <d v="2012-08-08T00:00:00"/>
    <d v="2012-08-08T00:00:00"/>
    <x v="2"/>
    <n v="5"/>
    <n v="0"/>
    <n v="46"/>
    <n v="20"/>
    <d v="1899-12-30T00:46:20"/>
    <d v="1899-12-30T00:09:16"/>
    <s v="Newton"/>
    <s v="Treadmill"/>
    <n v="6.4748201438848971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2"/>
    <x v="11"/>
    <x v="4"/>
    <x v="110"/>
    <x v="15"/>
    <n v="0"/>
  </r>
  <r>
    <n v="1725"/>
    <d v="2012-08-09T00:00:00"/>
    <d v="2012-08-09T00:00:00"/>
    <x v="1"/>
    <n v="13"/>
    <n v="0"/>
    <n v="33"/>
    <n v="30"/>
    <d v="1899-12-30T00:33:30"/>
    <d v="1899-12-30T00:02:35"/>
    <s v="YNHH"/>
    <s v="Spin Class"/>
    <n v="23.283582089552255"/>
    <n v="0"/>
    <s v="Inside"/>
    <m/>
    <d v="1899-12-30T04:48:37"/>
    <d v="1899-12-30T02:24:18"/>
    <m/>
    <n v="0"/>
    <n v="0"/>
    <d v="1899-12-30T01:07:31"/>
    <d v="1899-12-30T01:59:55"/>
    <d v="1899-12-30T00:33:45"/>
    <d v="1899-12-30T00:59:57"/>
    <n v="53"/>
    <x v="11"/>
    <x v="4"/>
    <x v="110"/>
    <x v="15"/>
    <n v="0"/>
  </r>
  <r>
    <n v="1726"/>
    <d v="2012-08-10T00:00:00"/>
    <d v="2012-08-10T00:00:00"/>
    <x v="2"/>
    <n v="4"/>
    <n v="0"/>
    <n v="37"/>
    <n v="55"/>
    <d v="1899-12-30T00:37:55"/>
    <d v="1899-12-30T00:09:29"/>
    <s v="NB860v2"/>
    <s v="Treadmill"/>
    <n v="6.3296703296703347"/>
    <n v="0"/>
    <s v="Inside"/>
    <m/>
    <d v="1899-12-30T04:08:21"/>
    <d v="1899-12-30T02:04:11"/>
    <m/>
    <n v="0"/>
    <n v="0"/>
    <d v="1899-12-30T04:08:21"/>
    <d v="1899-12-30T05:00:45"/>
    <d v="1899-12-30T02:04:11"/>
    <d v="1899-12-30T02:30:23"/>
    <n v="1105"/>
    <x v="11"/>
    <x v="4"/>
    <x v="110"/>
    <x v="15"/>
    <n v="2"/>
  </r>
  <r>
    <n v="1727"/>
    <d v="2012-08-12T00:00:00"/>
    <d v="2012-08-12T00:00:00"/>
    <x v="2"/>
    <n v="10"/>
    <n v="1"/>
    <n v="33"/>
    <n v="52"/>
    <d v="1899-12-30T01:33:52"/>
    <d v="1899-12-30T00:09:23"/>
    <s v="Newton"/>
    <s v="Treadmill"/>
    <n v="6.3920454545454604"/>
    <n v="0"/>
    <s v="Inside"/>
    <m/>
    <d v="1899-12-30T04:05:56"/>
    <d v="1899-12-30T02:02:58"/>
    <m/>
    <n v="0"/>
    <n v="0"/>
    <d v="1899-12-30T04:05:56"/>
    <d v="1899-12-30T04:58:20"/>
    <d v="1899-12-30T02:02:58"/>
    <d v="1899-12-30T02:29:10"/>
    <n v="1063"/>
    <x v="11"/>
    <x v="4"/>
    <x v="110"/>
    <x v="16"/>
    <n v="1"/>
  </r>
  <r>
    <n v="1728"/>
    <d v="2012-08-12T00:00:00"/>
    <d v="2012-08-12T00:00:00"/>
    <x v="1"/>
    <n v="43.8"/>
    <n v="3"/>
    <n v="2"/>
    <n v="58"/>
    <d v="1899-12-30T03:02:58"/>
    <d v="1899-12-30T00:04:11"/>
    <s v="Ciocci"/>
    <s v="Mostly Rev3"/>
    <n v="14.363271998542549"/>
    <n v="0"/>
    <s v="HOT &amp; Humid"/>
    <s v="http://app.strava.com/rides/18078949"/>
    <d v="1899-12-30T07:47:52"/>
    <d v="1899-12-30T03:53:56"/>
    <m/>
    <n v="0"/>
    <n v="0"/>
    <d v="1899-12-30T01:49:27"/>
    <d v="1899-12-30T02:41:51"/>
    <d v="1899-12-30T00:54:43"/>
    <d v="1899-12-30T01:20:55"/>
    <n v="566"/>
    <x v="11"/>
    <x v="4"/>
    <x v="110"/>
    <x v="16"/>
    <n v="0"/>
  </r>
  <r>
    <n v="1729"/>
    <d v="2012-08-13T00:00:00"/>
    <d v="2012-08-13T00:00:00"/>
    <x v="0"/>
    <n v="1.04"/>
    <n v="0"/>
    <n v="40"/>
    <n v="25"/>
    <d v="1899-12-30T00:40:25"/>
    <d v="1899-12-30T00:38:52"/>
    <s v="Lake"/>
    <s v="Lake Swim"/>
    <n v="1.5439175257731974"/>
    <n v="0"/>
    <s v="Nice!"/>
    <s v="http://runkeeper.com/user/ctkeane/activity/109449395"/>
    <d v="1899-12-30T01:33:16"/>
    <d v="1899-12-30T00:46:38"/>
    <m/>
    <n v="0"/>
    <n v="0"/>
    <d v="1899-12-30T16:58:11"/>
    <d v="1899-12-30T17:50:35"/>
    <d v="1899-12-30T08:29:06"/>
    <d v="1899-12-30T08:55:18"/>
    <n v="3391"/>
    <x v="11"/>
    <x v="4"/>
    <x v="110"/>
    <x v="16"/>
    <n v="3"/>
  </r>
  <r>
    <n v="1730"/>
    <d v="2012-08-14T00:00:00"/>
    <d v="2012-08-14T00:00:00"/>
    <x v="2"/>
    <n v="4"/>
    <n v="0"/>
    <n v="38"/>
    <n v="24"/>
    <d v="1899-12-30T00:38:24"/>
    <d v="1899-12-30T00:09:36"/>
    <s v="NB860v2"/>
    <s v="Treadmill"/>
    <n v="6.2500000000000044"/>
    <n v="0"/>
    <s v="Inside"/>
    <m/>
    <d v="1899-12-30T04:11:31"/>
    <d v="1899-12-30T02:05:46"/>
    <m/>
    <n v="0"/>
    <n v="0"/>
    <d v="1899-12-30T04:11:31"/>
    <d v="1899-12-30T05:03:55"/>
    <d v="1899-12-30T02:05:46"/>
    <d v="1899-12-30T02:31:58"/>
    <n v="1190"/>
    <x v="11"/>
    <x v="4"/>
    <x v="110"/>
    <x v="16"/>
    <n v="0"/>
  </r>
  <r>
    <n v="1731"/>
    <d v="2012-08-15T00:00:00"/>
    <d v="2012-08-15T00:00:00"/>
    <x v="1"/>
    <n v="8.5"/>
    <n v="0"/>
    <n v="30"/>
    <n v="0"/>
    <d v="1899-12-30T00:30:00"/>
    <d v="1899-12-30T00:03:32"/>
    <s v="YNHH"/>
    <s v="Stationary Bike"/>
    <n v="17.000000000000014"/>
    <n v="0"/>
    <s v="Inside"/>
    <s v="didn't feel like running"/>
    <d v="1899-12-30T06:35:18"/>
    <d v="1899-12-30T03:17:39"/>
    <m/>
    <n v="0"/>
    <n v="0"/>
    <d v="1899-12-30T01:32:28"/>
    <d v="1899-12-30T02:24:52"/>
    <d v="1899-12-30T00:46:14"/>
    <d v="1899-12-30T01:12:26"/>
    <n v="306"/>
    <x v="11"/>
    <x v="4"/>
    <x v="110"/>
    <x v="16"/>
    <n v="0"/>
  </r>
  <r>
    <n v="1732"/>
    <d v="2012-08-16T00:00:00"/>
    <d v="2012-08-16T00:00:00"/>
    <x v="2"/>
    <n v="4.09"/>
    <n v="0"/>
    <n v="43"/>
    <n v="3"/>
    <d v="1899-12-30T00:43:03"/>
    <d v="1899-12-30T00:10:32"/>
    <s v="NB860v2"/>
    <s v="YNHH-4 Mile"/>
    <n v="5.7003484320557547"/>
    <n v="0"/>
    <s v="Warm"/>
    <s v="http://runkeeper.com/user/ctkeane/activity/110234496"/>
    <d v="1899-12-30T04:35:46"/>
    <d v="1899-12-30T02:17:53"/>
    <m/>
    <n v="0"/>
    <n v="0"/>
    <d v="1899-12-30T04:35:46"/>
    <d v="1899-12-30T05:28:10"/>
    <d v="1899-12-30T02:17:53"/>
    <d v="1899-12-30T02:44:05"/>
    <n v="1963"/>
    <x v="11"/>
    <x v="4"/>
    <x v="110"/>
    <x v="16"/>
    <n v="3"/>
  </r>
  <r>
    <n v="1733"/>
    <d v="2012-08-17T00:00:00"/>
    <d v="2012-08-17T00:00:00"/>
    <x v="2"/>
    <n v="3.1"/>
    <n v="0"/>
    <n v="29"/>
    <n v="4"/>
    <d v="1899-12-30T00:29:04"/>
    <d v="1899-12-30T00:09:23"/>
    <s v="NB860v2"/>
    <s v="YNHH-5k"/>
    <n v="6.3990825688073452"/>
    <n v="0"/>
    <s v="Warm"/>
    <s v="http://runkeeper.com/user/ctkeane/activity/110510879"/>
    <d v="1899-12-30T04:05:40"/>
    <d v="1899-12-30T02:02:50"/>
    <m/>
    <n v="0"/>
    <n v="0"/>
    <d v="1899-12-30T04:05:40"/>
    <d v="1899-12-30T04:58:04"/>
    <d v="1899-12-30T02:02:50"/>
    <d v="1899-12-30T02:29:02"/>
    <n v="1056"/>
    <x v="11"/>
    <x v="4"/>
    <x v="110"/>
    <x v="16"/>
    <n v="0"/>
  </r>
  <r>
    <n v="1734"/>
    <d v="2012-08-19T00:00:00"/>
    <d v="2012-08-19T00:00:00"/>
    <x v="2"/>
    <n v="6.5"/>
    <n v="1"/>
    <n v="0"/>
    <n v="8"/>
    <d v="1899-12-30T01:00:08"/>
    <d v="1899-12-30T00:09:15"/>
    <s v="Newton"/>
    <s v="Treadmill"/>
    <n v="6.4855875831485648"/>
    <n v="0"/>
    <s v="Inside"/>
    <m/>
    <d v="1899-12-30T04:02:23"/>
    <d v="1899-12-30T02:01:12"/>
    <m/>
    <n v="0"/>
    <n v="0"/>
    <d v="1899-12-30T04:02:23"/>
    <d v="1899-12-30T04:54:47"/>
    <d v="1899-12-30T02:01:12"/>
    <d v="1899-12-30T02:27:24"/>
    <n v="984"/>
    <x v="11"/>
    <x v="4"/>
    <x v="110"/>
    <x v="17"/>
    <n v="1"/>
  </r>
  <r>
    <n v="1735"/>
    <d v="2012-08-19T00:00:00"/>
    <d v="2012-08-19T00:00:00"/>
    <x v="1"/>
    <n v="27.3"/>
    <n v="1"/>
    <n v="56"/>
    <n v="9"/>
    <d v="1899-12-30T01:56:09"/>
    <d v="1899-12-30T00:04:15"/>
    <s v="Ciocci"/>
    <s v="132 Hilly Challenge"/>
    <n v="14.102453723633246"/>
    <n v="0"/>
    <s v="Nice!"/>
    <s v="http://app.strava.com/rides/19031432"/>
    <d v="1899-12-30T07:56:31"/>
    <d v="1899-12-30T03:58:15"/>
    <m/>
    <n v="0"/>
    <n v="0"/>
    <d v="1899-12-30T01:51:28"/>
    <d v="1899-12-30T02:43:52"/>
    <d v="1899-12-30T00:55:44"/>
    <d v="1899-12-30T01:21:56"/>
    <n v="584"/>
    <x v="11"/>
    <x v="4"/>
    <x v="110"/>
    <x v="17"/>
    <n v="3"/>
  </r>
  <r>
    <n v="1736"/>
    <d v="2012-08-21T00:00:00"/>
    <d v="2012-08-21T00:00:00"/>
    <x v="1"/>
    <n v="13.75"/>
    <n v="0"/>
    <n v="35"/>
    <n v="15"/>
    <d v="1899-12-30T00:35:15"/>
    <d v="1899-12-30T00:02:34"/>
    <s v="YNHH"/>
    <s v="Spin Class"/>
    <n v="23.404255319148955"/>
    <n v="0"/>
    <s v="Inside"/>
    <m/>
    <d v="1899-12-30T04:47:08"/>
    <d v="1899-12-30T02:23:34"/>
    <m/>
    <n v="0"/>
    <n v="0"/>
    <d v="1899-12-30T01:07:10"/>
    <d v="1899-12-30T01:59:34"/>
    <d v="1899-12-30T00:33:35"/>
    <d v="1899-12-30T00:59:47"/>
    <n v="48"/>
    <x v="11"/>
    <x v="4"/>
    <x v="110"/>
    <x v="17"/>
    <n v="1"/>
  </r>
  <r>
    <n v="1737"/>
    <d v="2012-08-22T00:00:00"/>
    <d v="2012-08-22T00:00:00"/>
    <x v="2"/>
    <n v="3.1"/>
    <n v="0"/>
    <n v="30"/>
    <n v="25"/>
    <d v="1899-12-30T00:30:25"/>
    <d v="1899-12-30T00:09:49"/>
    <s v="NB860v2"/>
    <s v="YNHH-5k"/>
    <n v="6.11506849315069"/>
    <n v="0"/>
    <s v="Nice!"/>
    <m/>
    <d v="1899-12-30T04:17:04"/>
    <d v="1899-12-30T02:08:32"/>
    <m/>
    <n v="0"/>
    <n v="0"/>
    <d v="1899-12-30T04:17:04"/>
    <d v="1899-12-30T05:09:28"/>
    <d v="1899-12-30T02:08:32"/>
    <d v="1899-12-30T02:34:44"/>
    <n v="1357"/>
    <x v="11"/>
    <x v="4"/>
    <x v="110"/>
    <x v="17"/>
    <n v="0"/>
  </r>
  <r>
    <n v="1738"/>
    <d v="2012-08-26T00:00:00"/>
    <d v="2012-08-26T00:00:00"/>
    <x v="0"/>
    <n v="1.2"/>
    <n v="0"/>
    <n v="46"/>
    <n v="44"/>
    <d v="1899-12-30T00:46:44"/>
    <d v="1899-12-30T00:38:57"/>
    <s v="Ocean"/>
    <s v="Maine Rev3"/>
    <n v="1.5406562054208286"/>
    <n v="0"/>
    <s v="Nice!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4"/>
    <x v="110"/>
    <x v="18"/>
    <n v="6"/>
  </r>
  <r>
    <n v="1739"/>
    <d v="2012-08-26T00:00:00"/>
    <d v="2012-08-26T00:00:00"/>
    <x v="1"/>
    <n v="56"/>
    <n v="2"/>
    <n v="56"/>
    <n v="18"/>
    <d v="1899-12-30T02:56:18"/>
    <d v="1899-12-30T00:03:09"/>
    <s v="Ciocci"/>
    <s v="Maine Rev3"/>
    <n v="19.058423142370973"/>
    <n v="0"/>
    <s v="Nice!"/>
    <m/>
    <d v="1899-12-30T05:52:36"/>
    <d v="1899-12-30T02:56:18"/>
    <m/>
    <n v="0"/>
    <n v="0"/>
    <d v="1899-12-30T01:22:29"/>
    <d v="1899-12-30T02:14:53"/>
    <d v="1899-12-30T00:41:14"/>
    <d v="1899-12-30T01:07:27"/>
    <n v="231"/>
    <x v="11"/>
    <x v="4"/>
    <x v="110"/>
    <x v="18"/>
    <n v="0"/>
  </r>
  <r>
    <n v="1740"/>
    <d v="2012-08-26T00:00:00"/>
    <d v="2012-08-26T00:00:00"/>
    <x v="2"/>
    <n v="13.1"/>
    <n v="2"/>
    <n v="36"/>
    <n v="33"/>
    <d v="1899-12-30T02:36:33"/>
    <d v="1899-12-30T00:11:57"/>
    <s v="Newton"/>
    <s v="Maine Rev3"/>
    <n v="5.0207601405301858"/>
    <n v="0"/>
    <s v="Nice!"/>
    <m/>
    <d v="1899-12-30T05:13:06"/>
    <d v="1899-12-30T02:36:33"/>
    <m/>
    <n v="0"/>
    <n v="0"/>
    <d v="1899-12-30T05:13:06"/>
    <d v="1899-12-30T06:05:30"/>
    <d v="1899-12-30T02:36:33"/>
    <d v="1899-12-30T03:02:45"/>
    <n v="2672"/>
    <x v="11"/>
    <x v="4"/>
    <x v="110"/>
    <x v="18"/>
    <n v="0"/>
  </r>
  <r>
    <n v="1741"/>
    <d v="2012-08-26T00:00:00"/>
    <d v="2012-08-26T00:00:00"/>
    <x v="3"/>
    <n v="0.01"/>
    <n v="0"/>
    <n v="5"/>
    <n v="6"/>
    <d v="1899-12-30T00:05:06"/>
    <d v="1899-12-30T08:30:00"/>
    <s v="Newton"/>
    <s v="Maine Rev3"/>
    <n v="0.11764705882352952"/>
    <n v="0"/>
    <s v="Nice!"/>
    <m/>
    <d v="1899-12-30T00:00:00"/>
    <d v="1899-12-30T00:00:00"/>
    <m/>
    <n v="0"/>
    <n v="0"/>
    <d v="1900-01-08T06:42:00"/>
    <d v="1900-01-08T07:34:24"/>
    <d v="1900-01-03T15:21:00"/>
    <d v="1900-01-03T15:47:12"/>
    <n v="3547"/>
    <x v="11"/>
    <x v="4"/>
    <x v="110"/>
    <x v="18"/>
    <n v="0"/>
  </r>
  <r>
    <n v="1742"/>
    <d v="2012-08-26T00:00:00"/>
    <d v="2012-08-26T00:00:00"/>
    <x v="4"/>
    <n v="0.01"/>
    <n v="0"/>
    <n v="2"/>
    <n v="48"/>
    <d v="1899-12-30T00:02:48"/>
    <d v="1899-12-30T04:40:00"/>
    <s v="Newton"/>
    <s v="Maine Rev3"/>
    <n v="0.21428571428571447"/>
    <n v="0"/>
    <s v="Nice!"/>
    <m/>
    <d v="1899-12-30T00:00:00"/>
    <d v="1899-12-30T00:00:00"/>
    <m/>
    <n v="0"/>
    <n v="0"/>
    <d v="1900-01-04T02:16:00"/>
    <d v="1900-01-04T03:08:24"/>
    <d v="1900-01-01T13:08:00"/>
    <d v="1900-01-01T13:34:12"/>
    <n v="3537"/>
    <x v="11"/>
    <x v="4"/>
    <x v="110"/>
    <x v="18"/>
    <n v="0"/>
  </r>
  <r>
    <n v="1743"/>
    <d v="2012-08-30T00:00:00"/>
    <d v="2012-08-30T00:00:00"/>
    <x v="2"/>
    <n v="3.57"/>
    <n v="0"/>
    <n v="34"/>
    <n v="5"/>
    <d v="1899-12-30T00:34:05"/>
    <d v="1899-12-30T00:09:33"/>
    <s v="GreyNB"/>
    <s v="NYC"/>
    <n v="6.284596577017119"/>
    <n v="0"/>
    <s v="Nice!"/>
    <s v="http://runkeeper.com/user/ctkeane/activity/113898908"/>
    <d v="1899-12-30T04:10:08"/>
    <d v="1899-12-30T02:05:04"/>
    <m/>
    <n v="0"/>
    <n v="0"/>
    <d v="1899-12-30T04:10:08"/>
    <d v="1899-12-30T05:02:32"/>
    <d v="1899-12-30T02:05:04"/>
    <d v="1899-12-30T02:31:16"/>
    <n v="1159"/>
    <x v="11"/>
    <x v="4"/>
    <x v="110"/>
    <x v="18"/>
    <n v="7"/>
  </r>
  <r>
    <n v="1744"/>
    <d v="2012-08-31T00:00:00"/>
    <d v="2012-08-31T00:00:00"/>
    <x v="2"/>
    <n v="4.01"/>
    <n v="0"/>
    <n v="41"/>
    <n v="13"/>
    <d v="1899-12-30T00:41:13"/>
    <d v="1899-12-30T00:10:17"/>
    <s v="GreyNB"/>
    <s v="NYC"/>
    <n v="5.837444399514764"/>
    <n v="0"/>
    <s v="Nice!"/>
    <s v="http://runkeeper.com/user/ctkeane/activity/114134602"/>
    <d v="1899-12-30T04:29:18"/>
    <d v="1899-12-30T02:14:39"/>
    <m/>
    <n v="0"/>
    <n v="0"/>
    <d v="1899-12-30T04:29:18"/>
    <d v="1899-12-30T05:21:42"/>
    <d v="1899-12-30T02:14:39"/>
    <d v="1899-12-30T02:40:51"/>
    <n v="1767"/>
    <x v="11"/>
    <x v="4"/>
    <x v="110"/>
    <x v="18"/>
    <n v="0"/>
  </r>
  <r>
    <n v="1745"/>
    <d v="2012-09-03T00:00:00"/>
    <d v="2012-09-03T00:00:00"/>
    <x v="2"/>
    <n v="14.5"/>
    <n v="3"/>
    <n v="6"/>
    <n v="24"/>
    <d v="1899-12-30T03:06:24"/>
    <d v="1899-12-30T00:12:51"/>
    <s v="NB860v2"/>
    <s v="Winnemaug Looper"/>
    <n v="4.6673819742489311"/>
    <n v="0"/>
    <s v="Nice!"/>
    <s v="http://runkeeper.com/user/ctkeane/activity/114937692"/>
    <d v="1899-12-30T05:36:48"/>
    <d v="1899-12-30T02:48:24"/>
    <m/>
    <n v="0"/>
    <n v="0"/>
    <d v="1899-12-30T05:36:48"/>
    <d v="1899-12-30T06:29:12"/>
    <d v="1899-12-30T02:48:24"/>
    <d v="1899-12-30T03:14:36"/>
    <n v="2852"/>
    <x v="11"/>
    <x v="5"/>
    <x v="111"/>
    <x v="19"/>
    <n v="2"/>
  </r>
  <r>
    <n v="1746"/>
    <d v="2012-09-04T00:00:00"/>
    <d v="2012-09-04T00:00:00"/>
    <x v="1"/>
    <n v="8.23"/>
    <n v="0"/>
    <n v="22"/>
    <n v="50"/>
    <d v="1899-12-30T00:22:50"/>
    <d v="1899-12-30T00:02:46"/>
    <s v="YNHH"/>
    <s v="Spin Class"/>
    <n v="21.626277372262791"/>
    <n v="0"/>
    <s v="Inside"/>
    <m/>
    <d v="1899-12-30T05:10:44"/>
    <d v="1899-12-30T02:35:22"/>
    <m/>
    <n v="0"/>
    <n v="0"/>
    <d v="1899-12-30T01:12:41"/>
    <d v="1899-12-30T02:05:05"/>
    <d v="1899-12-30T00:36:21"/>
    <d v="1899-12-30T01:02:33"/>
    <n v="112"/>
    <x v="11"/>
    <x v="5"/>
    <x v="111"/>
    <x v="19"/>
    <n v="8"/>
  </r>
  <r>
    <n v="1747"/>
    <d v="2012-09-05T00:00:00"/>
    <d v="2012-09-05T00:00:00"/>
    <x v="2"/>
    <n v="3"/>
    <n v="0"/>
    <n v="28"/>
    <n v="54"/>
    <d v="1899-12-30T00:28:54"/>
    <d v="1899-12-30T00:09:38"/>
    <s v="NB860v2"/>
    <s v="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5"/>
    <x v="111"/>
    <x v="19"/>
    <n v="0"/>
  </r>
  <r>
    <n v="1748"/>
    <d v="2012-09-06T00:00:00"/>
    <d v="2012-09-06T00:00:00"/>
    <x v="1"/>
    <n v="10.72"/>
    <n v="0"/>
    <n v="33"/>
    <n v="5"/>
    <d v="1899-12-30T00:33:05"/>
    <d v="1899-12-30T00:03:05"/>
    <s v="YNHH"/>
    <s v="Spin Class"/>
    <n v="19.441813602015127"/>
    <n v="0"/>
    <s v="Inside"/>
    <m/>
    <d v="1899-12-30T05:45:39"/>
    <d v="1899-12-30T02:52:49"/>
    <m/>
    <n v="0"/>
    <n v="0"/>
    <d v="1899-12-30T01:20:51"/>
    <d v="1899-12-30T02:13:15"/>
    <d v="1899-12-30T00:40:26"/>
    <d v="1899-12-30T01:06:38"/>
    <n v="221"/>
    <x v="11"/>
    <x v="5"/>
    <x v="111"/>
    <x v="19"/>
    <n v="0"/>
  </r>
  <r>
    <n v="1749"/>
    <d v="2012-09-09T00:00:00"/>
    <d v="2012-09-09T00:00:00"/>
    <x v="2"/>
    <n v="15.29"/>
    <n v="3"/>
    <n v="5"/>
    <n v="30"/>
    <d v="1899-12-30T03:05:30"/>
    <d v="1899-12-30T00:12:08"/>
    <s v="NB860v2"/>
    <s v="Lacross and Back Sucks"/>
    <n v="4.9455525606469033"/>
    <n v="0"/>
    <s v="Nice!"/>
    <s v="Stupid Hills"/>
    <d v="1899-12-30T05:17:52"/>
    <d v="1899-12-30T02:38:56"/>
    <m/>
    <n v="0"/>
    <n v="0"/>
    <d v="1899-12-30T05:17:52"/>
    <d v="1899-12-30T06:10:16"/>
    <d v="1899-12-30T02:38:56"/>
    <d v="1899-12-30T03:05:08"/>
    <n v="2733"/>
    <x v="11"/>
    <x v="5"/>
    <x v="111"/>
    <x v="20"/>
    <n v="5"/>
  </r>
  <r>
    <n v="1750"/>
    <d v="2012-09-13T00:00:00"/>
    <d v="2012-09-13T00:00:00"/>
    <x v="2"/>
    <n v="4.01"/>
    <n v="0"/>
    <n v="39"/>
    <n v="38"/>
    <d v="1899-12-30T00:39:38"/>
    <d v="1899-12-30T00:09:53"/>
    <s v="NB860v2"/>
    <s v="YNHH-4 Mile"/>
    <n v="6.0706476030277585"/>
    <n v="0"/>
    <s v="Warm"/>
    <s v="http://runkeeper.com/user/ctkeane/activity/117650428"/>
    <d v="1899-12-30T04:18:57"/>
    <d v="1899-12-30T02:09:29"/>
    <m/>
    <n v="0"/>
    <n v="0"/>
    <d v="1899-12-30T04:18:57"/>
    <d v="1899-12-30T05:11:21"/>
    <d v="1899-12-30T02:09:29"/>
    <d v="1899-12-30T02:35:41"/>
    <n v="1436"/>
    <x v="11"/>
    <x v="5"/>
    <x v="111"/>
    <x v="20"/>
    <n v="3"/>
  </r>
  <r>
    <n v="1751"/>
    <d v="2012-09-14T00:00:00"/>
    <d v="2012-09-14T00:00:00"/>
    <x v="2"/>
    <n v="3.44"/>
    <n v="0"/>
    <n v="36"/>
    <n v="8"/>
    <d v="1899-12-30T00:36:08"/>
    <d v="1899-12-30T00:10:30"/>
    <s v="NB860v2"/>
    <s v="Random"/>
    <n v="5.7121771217712221"/>
    <n v="0"/>
    <s v="Warm"/>
    <s v="http://runkeeper.com/user/ctkeane/activity/117903113"/>
    <d v="1899-12-30T04:35:12"/>
    <d v="1899-12-30T02:17:36"/>
    <m/>
    <n v="0"/>
    <n v="0"/>
    <d v="1899-12-30T04:35:12"/>
    <d v="1899-12-30T05:27:36"/>
    <d v="1899-12-30T02:17:36"/>
    <d v="1899-12-30T02:43:48"/>
    <n v="1946"/>
    <x v="11"/>
    <x v="5"/>
    <x v="111"/>
    <x v="20"/>
    <n v="0"/>
  </r>
  <r>
    <n v="1752"/>
    <d v="2012-09-16T00:00:00"/>
    <d v="2012-09-16T00:00:00"/>
    <x v="2"/>
    <n v="6.25"/>
    <n v="1"/>
    <n v="0"/>
    <n v="50"/>
    <d v="1899-12-30T01:00:50"/>
    <d v="1899-12-30T00:09:44"/>
    <n v="201202"/>
    <s v="Treadmill"/>
    <n v="6.1643835616438407"/>
    <n v="0"/>
    <s v="Inside"/>
    <m/>
    <d v="1899-12-30T04:15:01"/>
    <d v="1899-12-30T02:07:30"/>
    <m/>
    <n v="0"/>
    <n v="0"/>
    <d v="1899-12-30T04:15:01"/>
    <d v="1899-12-30T05:07:25"/>
    <d v="1899-12-30T02:07:30"/>
    <d v="1899-12-30T02:33:42"/>
    <n v="1297"/>
    <x v="11"/>
    <x v="5"/>
    <x v="111"/>
    <x v="41"/>
    <n v="9"/>
  </r>
  <r>
    <n v="1753"/>
    <d v="2012-09-18T00:00:00"/>
    <d v="2012-09-18T00:00:00"/>
    <x v="2"/>
    <n v="2"/>
    <n v="0"/>
    <n v="18"/>
    <n v="33"/>
    <d v="1899-12-30T00:18:33"/>
    <d v="1899-12-30T00:09:16"/>
    <s v="NB860v2"/>
    <s v="Speed Work - Treadmill"/>
    <n v="6.4690026954177942"/>
    <n v="0"/>
    <s v="Inside"/>
    <m/>
    <d v="1899-12-30T04:03:00"/>
    <d v="1899-12-30T02:01:30"/>
    <m/>
    <n v="0"/>
    <n v="0"/>
    <d v="1899-12-30T04:03:00"/>
    <d v="1899-12-30T04:55:24"/>
    <d v="1899-12-30T02:01:30"/>
    <d v="1899-12-30T02:27:42"/>
    <n v="1000"/>
    <x v="11"/>
    <x v="5"/>
    <x v="111"/>
    <x v="41"/>
    <n v="1"/>
  </r>
  <r>
    <n v="1754"/>
    <d v="2012-09-19T00:00:00"/>
    <d v="2012-09-19T00:00:00"/>
    <x v="2"/>
    <n v="4.4000000000000004"/>
    <n v="0"/>
    <n v="45"/>
    <n v="0"/>
    <d v="1899-12-30T00:45:00"/>
    <d v="1899-12-30T00:10:14"/>
    <s v="Newton"/>
    <s v="Treadmill"/>
    <n v="5.8666666666666716"/>
    <n v="0"/>
    <s v="Inside"/>
    <s v="45 min run"/>
    <d v="1899-12-30T04:27:57"/>
    <d v="1899-12-30T02:13:59"/>
    <m/>
    <n v="0"/>
    <n v="0"/>
    <d v="1899-12-30T04:27:57"/>
    <d v="1899-12-30T05:20:21"/>
    <d v="1899-12-30T02:13:59"/>
    <d v="1899-12-30T02:40:11"/>
    <n v="1721"/>
    <x v="11"/>
    <x v="5"/>
    <x v="111"/>
    <x v="41"/>
    <n v="0"/>
  </r>
  <r>
    <n v="1755"/>
    <d v="2012-09-21T00:00:00"/>
    <d v="2012-09-21T00:00:00"/>
    <x v="2"/>
    <n v="4.33"/>
    <n v="0"/>
    <n v="44"/>
    <n v="36"/>
    <d v="1899-12-30T00:44:36"/>
    <d v="1899-12-30T00:10:18"/>
    <s v="NB860v2"/>
    <s v="YNHH - Huntington O&amp;B"/>
    <n v="5.8251121076233225"/>
    <n v="0"/>
    <s v="Perfect"/>
    <s v="http://runkeeper.com/user/ctkeane/activity/119670590"/>
    <d v="1899-12-30T04:29:52"/>
    <d v="1899-12-30T02:14:56"/>
    <m/>
    <n v="0"/>
    <n v="0"/>
    <d v="1899-12-30T04:29:52"/>
    <d v="1899-12-30T05:22:16"/>
    <d v="1899-12-30T02:14:56"/>
    <d v="1899-12-30T02:41:08"/>
    <n v="1786"/>
    <x v="11"/>
    <x v="5"/>
    <x v="111"/>
    <x v="41"/>
    <n v="6"/>
  </r>
  <r>
    <n v="1756"/>
    <d v="2012-09-23T00:00:00"/>
    <d v="2012-09-23T00:00:00"/>
    <x v="2"/>
    <n v="20"/>
    <n v="3"/>
    <n v="58"/>
    <n v="18"/>
    <d v="1899-12-30T03:58:18"/>
    <d v="1899-12-30T00:11:55"/>
    <s v="NB860v2"/>
    <s v="http://runkeeper.com/user/ctkeane/activity/120180143"/>
    <n v="5.0356693243810362"/>
    <n v="154"/>
    <s v="Nice!"/>
    <s v="http://runkeeper.com/user/ctkeane/activity/120180143"/>
    <d v="1899-12-30T05:12:10"/>
    <d v="1899-12-30T02:36:05"/>
    <m/>
    <n v="0"/>
    <n v="0"/>
    <d v="1899-12-30T05:12:10"/>
    <d v="1899-12-30T06:04:34"/>
    <d v="1899-12-30T02:36:05"/>
    <d v="1899-12-30T03:02:17"/>
    <n v="2661"/>
    <x v="11"/>
    <x v="5"/>
    <x v="111"/>
    <x v="42"/>
    <n v="1"/>
  </r>
  <r>
    <n v="1757"/>
    <d v="2012-09-24T00:00:00"/>
    <d v="2012-09-24T00:00:00"/>
    <x v="0"/>
    <n v="0.5"/>
    <n v="0"/>
    <n v="20"/>
    <n v="0"/>
    <d v="1899-12-30T00:20:00"/>
    <d v="1899-12-30T00:40:00"/>
    <s v="NHS"/>
    <s v="Naug Masters Swim"/>
    <n v="1.5000000000000013"/>
    <n v="0"/>
    <s v="Inside"/>
    <s v="Stroke Counting"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5"/>
    <x v="111"/>
    <x v="42"/>
    <n v="0"/>
  </r>
  <r>
    <n v="1758"/>
    <d v="2012-09-25T00:00:00"/>
    <d v="2012-09-25T00:00:00"/>
    <x v="0"/>
    <n v="0.65"/>
    <n v="0"/>
    <n v="25"/>
    <n v="0"/>
    <d v="1899-12-30T00:25:00"/>
    <d v="1899-12-30T00:38:28"/>
    <s v="NHS"/>
    <s v="Naug Masters Swim"/>
    <n v="1.5600000000000014"/>
    <n v="0"/>
    <s v="Inside"/>
    <s v="Stroke Counting"/>
    <d v="1899-12-30T01:32:18"/>
    <d v="1899-12-30T00:46:09"/>
    <m/>
    <n v="0"/>
    <n v="0"/>
    <d v="1899-12-30T16:47:42"/>
    <d v="1899-12-30T17:40:06"/>
    <d v="1899-12-30T08:23:51"/>
    <d v="1899-12-30T08:50:03"/>
    <n v="3377"/>
    <x v="11"/>
    <x v="5"/>
    <x v="111"/>
    <x v="42"/>
    <n v="5"/>
  </r>
  <r>
    <n v="1759"/>
    <d v="2012-09-27T00:00:00"/>
    <d v="2012-09-27T00:00:00"/>
    <x v="2"/>
    <n v="3.1"/>
    <n v="0"/>
    <n v="29"/>
    <n v="17"/>
    <d v="1899-12-30T00:29:17"/>
    <d v="1899-12-30T00:09:27"/>
    <s v="NB860v2"/>
    <s v="YNHH-5k"/>
    <n v="6.3517359134889073"/>
    <n v="0"/>
    <s v="Warm"/>
    <m/>
    <d v="1899-12-30T04:07:29"/>
    <d v="1899-12-30T02:03:45"/>
    <m/>
    <n v="0"/>
    <n v="0"/>
    <d v="1899-12-30T04:07:29"/>
    <d v="1899-12-30T04:59:54"/>
    <d v="1899-12-30T02:03:45"/>
    <d v="1899-12-30T02:29:57"/>
    <n v="1088"/>
    <x v="11"/>
    <x v="5"/>
    <x v="111"/>
    <x v="42"/>
    <n v="1"/>
  </r>
  <r>
    <n v="1760"/>
    <d v="2012-09-27T00:00:00"/>
    <d v="2012-09-27T00:00:00"/>
    <x v="0"/>
    <n v="0.8"/>
    <n v="0"/>
    <n v="30"/>
    <n v="0"/>
    <d v="1899-12-30T00:30:00"/>
    <d v="1899-12-30T00:37:30"/>
    <s v="NHS"/>
    <s v="Naug Masters Swim"/>
    <n v="1.6000000000000014"/>
    <n v="0"/>
    <s v="Inside"/>
    <m/>
    <d v="1899-12-30T01:30:00"/>
    <d v="1899-12-30T00:45:00"/>
    <m/>
    <n v="0"/>
    <n v="0"/>
    <d v="1899-12-30T16:22:30"/>
    <d v="1899-12-30T17:14:54"/>
    <d v="1899-12-30T08:11:15"/>
    <d v="1899-12-30T08:37:27"/>
    <n v="3356"/>
    <x v="11"/>
    <x v="5"/>
    <x v="111"/>
    <x v="42"/>
    <n v="0"/>
  </r>
  <r>
    <n v="1761"/>
    <d v="2012-09-30T00:00:00"/>
    <d v="2012-09-30T00:00:00"/>
    <x v="2"/>
    <n v="6"/>
    <n v="1"/>
    <n v="0"/>
    <n v="6"/>
    <d v="1899-12-30T01:00:06"/>
    <d v="1899-12-30T00:10:01"/>
    <s v="NB860v2"/>
    <s v="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1"/>
    <x v="5"/>
    <x v="111"/>
    <x v="21"/>
    <n v="5"/>
  </r>
  <r>
    <n v="1762"/>
    <d v="2012-10-01T00:00:00"/>
    <d v="2012-10-01T00:00:00"/>
    <x v="0"/>
    <n v="0.88"/>
    <n v="0"/>
    <n v="50"/>
    <n v="0"/>
    <d v="1899-12-30T00:50:00"/>
    <d v="1899-12-30T00:56:49"/>
    <s v="NHS"/>
    <s v="Naug Masters Swim"/>
    <n v="1.0560000000000007"/>
    <n v="0"/>
    <s v="Inside"/>
    <m/>
    <d v="1899-12-30T02:16:22"/>
    <d v="1899-12-30T01:08:11"/>
    <m/>
    <n v="0"/>
    <n v="0"/>
    <d v="1899-12-31T00:48:38"/>
    <d v="1899-12-31T01:41:02"/>
    <d v="1899-12-30T12:24:19"/>
    <d v="1899-12-30T12:50:31"/>
    <n v="3523"/>
    <x v="11"/>
    <x v="6"/>
    <x v="112"/>
    <x v="21"/>
    <n v="0"/>
  </r>
  <r>
    <n v="1763"/>
    <d v="2012-10-02T00:00:00"/>
    <d v="2012-10-02T00:00:00"/>
    <x v="0"/>
    <n v="0.9"/>
    <n v="0"/>
    <n v="50"/>
    <n v="0"/>
    <d v="1899-12-30T00:50:00"/>
    <d v="1899-12-30T00:55:33"/>
    <s v="NHS"/>
    <s v="Naug Masters Swim"/>
    <n v="1.080000000000001"/>
    <n v="0"/>
    <s v="Inside"/>
    <m/>
    <d v="1899-12-30T02:13:20"/>
    <d v="1899-12-30T01:06:40"/>
    <m/>
    <n v="0"/>
    <n v="0"/>
    <d v="1899-12-31T00:15:33"/>
    <d v="1899-12-31T01:07:57"/>
    <d v="1899-12-30T12:07:47"/>
    <d v="1899-12-30T12:33:59"/>
    <n v="3521"/>
    <x v="11"/>
    <x v="6"/>
    <x v="112"/>
    <x v="21"/>
    <n v="0"/>
  </r>
  <r>
    <n v="1764"/>
    <d v="2012-10-04T00:00:00"/>
    <d v="2012-10-04T00:00:00"/>
    <x v="0"/>
    <n v="1.1184700000000001"/>
    <n v="0"/>
    <n v="55"/>
    <n v="0"/>
    <d v="1899-12-30T00:55:00"/>
    <d v="1899-12-30T00:49:10"/>
    <s v="NHS"/>
    <s v="Naug Masters Swim"/>
    <n v="1.220149090909092"/>
    <n v="0"/>
    <s v="Inside"/>
    <s v="1800 meters"/>
    <d v="1899-12-30T01:58:01"/>
    <d v="1899-12-30T00:59:01"/>
    <m/>
    <n v="0"/>
    <n v="0"/>
    <d v="1899-12-30T21:28:22"/>
    <d v="1899-12-30T22:20:46"/>
    <d v="1899-12-30T10:44:11"/>
    <d v="1899-12-30T11:10:23"/>
    <n v="3505"/>
    <x v="11"/>
    <x v="6"/>
    <x v="112"/>
    <x v="21"/>
    <n v="6"/>
  </r>
  <r>
    <n v="1765"/>
    <d v="2012-10-05T00:00:00"/>
    <d v="2012-10-05T00:00:00"/>
    <x v="2"/>
    <n v="3.1"/>
    <n v="0"/>
    <n v="27"/>
    <n v="57"/>
    <d v="1899-12-30T00:27:57"/>
    <d v="1899-12-30T00:09:01"/>
    <s v="NB860v2"/>
    <s v="YNHH-5k"/>
    <n v="6.6547406082289857"/>
    <n v="0"/>
    <s v="Nice!"/>
    <m/>
    <d v="1899-12-30T03:56:13"/>
    <d v="1899-12-30T01:58:07"/>
    <m/>
    <n v="0"/>
    <n v="0"/>
    <d v="1899-12-30T03:56:13"/>
    <d v="1899-12-30T04:48:37"/>
    <d v="1899-12-30T01:58:07"/>
    <d v="1899-12-30T02:24:19"/>
    <n v="907"/>
    <x v="11"/>
    <x v="6"/>
    <x v="112"/>
    <x v="21"/>
    <n v="0"/>
  </r>
  <r>
    <n v="1766"/>
    <d v="2012-10-07T00:00:00"/>
    <d v="2012-10-07T00:00:00"/>
    <x v="2"/>
    <n v="7.5"/>
    <n v="1"/>
    <n v="16"/>
    <n v="51"/>
    <d v="1899-12-30T01:16:51"/>
    <d v="1899-12-30T00:10:15"/>
    <s v="NB860v2"/>
    <s v="Quassy Loop"/>
    <n v="5.8555627846454179"/>
    <n v="158"/>
    <s v="Cool"/>
    <s v="http://runkeeper.com/user/ctkeane/activity/123256986"/>
    <d v="1899-12-30T04:28:28"/>
    <d v="1899-12-30T02:14:14"/>
    <m/>
    <n v="0"/>
    <n v="0"/>
    <d v="1899-12-30T04:28:28"/>
    <d v="1899-12-30T05:20:52"/>
    <d v="1899-12-30T02:14:14"/>
    <d v="1899-12-30T02:40:26"/>
    <n v="1736"/>
    <x v="11"/>
    <x v="6"/>
    <x v="112"/>
    <x v="43"/>
    <n v="1"/>
  </r>
  <r>
    <n v="1767"/>
    <d v="2012-10-09T00:00:00"/>
    <d v="2012-10-09T00:00:00"/>
    <x v="2"/>
    <n v="3.25"/>
    <n v="0"/>
    <n v="32"/>
    <n v="6"/>
    <d v="1899-12-30T00:32:06"/>
    <d v="1899-12-30T00:09:53"/>
    <s v="NB860v2"/>
    <s v="YNHH-Treadmill"/>
    <n v="6.0747663551401914"/>
    <n v="0"/>
    <s v="Inside"/>
    <s v="http://nikeplus.nike.com/plus/activity/running/bckeane/detail/2051242118"/>
    <d v="1899-12-30T04:18:47"/>
    <d v="1899-12-30T02:09:23"/>
    <m/>
    <n v="0"/>
    <n v="0"/>
    <d v="1899-12-30T04:18:47"/>
    <d v="1899-12-30T05:11:11"/>
    <d v="1899-12-30T02:09:23"/>
    <d v="1899-12-30T02:35:35"/>
    <n v="1430"/>
    <x v="11"/>
    <x v="6"/>
    <x v="112"/>
    <x v="43"/>
    <n v="6"/>
  </r>
  <r>
    <n v="1768"/>
    <d v="2012-10-10T00:00:00"/>
    <d v="2012-10-10T00:00:00"/>
    <x v="0"/>
    <n v="0.8"/>
    <n v="1"/>
    <n v="0"/>
    <n v="0"/>
    <d v="1899-12-30T01:00:00"/>
    <d v="1899-12-30T01:15:00"/>
    <s v="NHS"/>
    <s v="Naug Masters Swim"/>
    <n v="0.80000000000000071"/>
    <n v="0"/>
    <s v="Inside"/>
    <m/>
    <d v="1899-12-30T03:00:00"/>
    <d v="1899-12-30T01:30:00"/>
    <m/>
    <n v="0"/>
    <n v="0"/>
    <d v="1899-12-31T08:45:00"/>
    <d v="1899-12-31T09:37:24"/>
    <d v="1899-12-30T16:22:30"/>
    <d v="1899-12-30T16:48:42"/>
    <n v="3529"/>
    <x v="11"/>
    <x v="6"/>
    <x v="112"/>
    <x v="43"/>
    <n v="0"/>
  </r>
  <r>
    <n v="1769"/>
    <d v="2012-10-13T00:00:00"/>
    <d v="2012-10-13T00:00:00"/>
    <x v="2"/>
    <n v="26.2"/>
    <n v="4"/>
    <n v="56"/>
    <n v="11"/>
    <d v="1899-12-30T04:56:11"/>
    <d v="1899-12-30T00:11:18"/>
    <s v="NB860v2"/>
    <s v="Hartford Marathon"/>
    <n v="5.3075234933318374"/>
    <n v="0"/>
    <s v="Chilly"/>
    <m/>
    <d v="1899-12-30T04:56:11"/>
    <d v="1899-12-30T02:28:05"/>
    <m/>
    <n v="0"/>
    <n v="0"/>
    <d v="1899-12-30T04:56:11"/>
    <d v="1899-12-30T05:48:35"/>
    <d v="1899-12-30T02:28:05"/>
    <d v="1899-12-30T02:54:18"/>
    <n v="2418"/>
    <x v="11"/>
    <x v="6"/>
    <x v="112"/>
    <x v="43"/>
    <n v="2"/>
  </r>
  <r>
    <n v="1770"/>
    <d v="2012-10-13T00:00:00"/>
    <d v="2012-10-13T00:00:00"/>
    <x v="8"/>
    <n v="1"/>
    <n v="0"/>
    <n v="10"/>
    <n v="39"/>
    <d v="1899-12-30T00:10:39"/>
    <d v="1899-12-30T00:10:39"/>
    <s v="NB860v2"/>
    <s v="Hartford Marathon"/>
    <n v="5.6338028169014125"/>
    <n v="0"/>
    <s v="Chilly"/>
    <m/>
    <d v="1899-12-30T00:00:00"/>
    <d v="1899-12-30T00:00:00"/>
    <m/>
    <n v="0"/>
    <n v="0"/>
    <d v="1899-12-30T04:39:02"/>
    <d v="1899-12-30T05:31:26"/>
    <d v="1899-12-30T02:19:31"/>
    <d v="1899-12-30T02:45:43"/>
    <n v="2030"/>
    <x v="11"/>
    <x v="6"/>
    <x v="112"/>
    <x v="43"/>
    <n v="5"/>
  </r>
  <r>
    <n v="1771"/>
    <d v="2012-10-13T00:00:00"/>
    <d v="2012-10-13T00:00:00"/>
    <x v="9"/>
    <n v="1"/>
    <n v="0"/>
    <n v="8"/>
    <n v="2"/>
    <d v="1899-12-30T00:08:02"/>
    <d v="1899-12-30T00:08:02"/>
    <s v="NB860v2"/>
    <s v="Hartford Marathon"/>
    <n v="7.468879668049798"/>
    <n v="0"/>
    <s v="Chilly"/>
    <m/>
    <d v="1899-12-30T00:00:00"/>
    <d v="1899-12-30T00:00:00"/>
    <m/>
    <n v="0"/>
    <n v="0"/>
    <d v="1899-12-30T03:30:28"/>
    <d v="1899-12-30T04:22:52"/>
    <d v="1899-12-30T01:45:14"/>
    <d v="1899-12-30T02:11:26"/>
    <n v="804"/>
    <x v="11"/>
    <x v="6"/>
    <x v="112"/>
    <x v="43"/>
    <n v="0"/>
  </r>
  <r>
    <n v="1772"/>
    <d v="2012-10-13T00:00:00"/>
    <d v="2012-10-13T00:00:00"/>
    <x v="10"/>
    <n v="1"/>
    <n v="0"/>
    <n v="10"/>
    <n v="23"/>
    <d v="1899-12-30T00:10:23"/>
    <d v="1899-12-30T00:10:23"/>
    <s v="NB860v2"/>
    <s v="Hartford Marathon"/>
    <n v="5.7784911717496037"/>
    <n v="0"/>
    <s v="Chilly"/>
    <m/>
    <d v="1899-12-30T00:00:00"/>
    <d v="1899-12-30T00:00:00"/>
    <m/>
    <n v="0"/>
    <n v="0"/>
    <d v="1899-12-30T04:32:03"/>
    <d v="1899-12-30T05:24:27"/>
    <d v="1899-12-30T02:16:01"/>
    <d v="1899-12-30T02:42:13"/>
    <n v="1853"/>
    <x v="11"/>
    <x v="6"/>
    <x v="112"/>
    <x v="43"/>
    <n v="0"/>
  </r>
  <r>
    <n v="1773"/>
    <d v="2012-10-13T00:00:00"/>
    <d v="2012-10-13T00:00:00"/>
    <x v="11"/>
    <n v="1"/>
    <n v="0"/>
    <n v="10"/>
    <n v="16"/>
    <d v="1899-12-30T00:10:16"/>
    <d v="1899-12-30T00:10:16"/>
    <s v="NB860v2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x v="112"/>
    <x v="43"/>
    <n v="0"/>
  </r>
  <r>
    <n v="1774"/>
    <d v="2012-10-13T00:00:00"/>
    <d v="2012-10-13T00:00:00"/>
    <x v="12"/>
    <n v="1"/>
    <n v="0"/>
    <n v="10"/>
    <n v="16"/>
    <d v="1899-12-30T00:10:16"/>
    <d v="1899-12-30T00:10:16"/>
    <s v="NB860v2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x v="112"/>
    <x v="43"/>
    <n v="0"/>
  </r>
  <r>
    <n v="1775"/>
    <d v="2012-10-13T00:00:00"/>
    <d v="2012-10-13T00:00:00"/>
    <x v="13"/>
    <n v="1"/>
    <n v="0"/>
    <n v="10"/>
    <n v="18"/>
    <d v="1899-12-30T00:10:18"/>
    <d v="1899-12-30T00:10:18"/>
    <s v="NB860v2"/>
    <s v="Hartford Marathon"/>
    <n v="5.8252427184466056"/>
    <n v="0"/>
    <s v="Chilly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6"/>
    <x v="112"/>
    <x v="43"/>
    <n v="0"/>
  </r>
  <r>
    <n v="1776"/>
    <d v="2012-10-13T00:00:00"/>
    <d v="2012-10-13T00:00:00"/>
    <x v="14"/>
    <n v="1"/>
    <n v="0"/>
    <n v="9"/>
    <n v="55"/>
    <d v="1899-12-30T00:09:55"/>
    <d v="1899-12-30T00:09:55"/>
    <s v="NB860v2"/>
    <s v="Hartford Marathon"/>
    <n v="6.050420168067232"/>
    <n v="0"/>
    <s v="Chilly"/>
    <m/>
    <d v="1899-12-30T00:00:00"/>
    <d v="1899-12-30T00:00:00"/>
    <m/>
    <n v="0"/>
    <n v="0"/>
    <d v="1899-12-30T04:19:49"/>
    <d v="1899-12-30T05:12:13"/>
    <d v="1899-12-30T02:09:55"/>
    <d v="1899-12-30T02:36:07"/>
    <n v="1454"/>
    <x v="11"/>
    <x v="6"/>
    <x v="112"/>
    <x v="43"/>
    <n v="0"/>
  </r>
  <r>
    <n v="1777"/>
    <d v="2012-10-13T00:00:00"/>
    <d v="2012-10-13T00:00:00"/>
    <x v="15"/>
    <n v="1"/>
    <n v="0"/>
    <n v="10"/>
    <n v="15"/>
    <d v="1899-12-30T00:10:15"/>
    <d v="1899-12-30T00:10:15"/>
    <s v="NB860v2"/>
    <s v="Hartford Marathon"/>
    <n v="5.8536585365853702"/>
    <n v="0"/>
    <s v="Chilly"/>
    <m/>
    <d v="1899-12-30T00:00:00"/>
    <d v="1899-12-30T00:00:00"/>
    <m/>
    <n v="0"/>
    <n v="0"/>
    <d v="1899-12-30T04:28:33"/>
    <d v="1899-12-30T05:20:57"/>
    <d v="1899-12-30T02:14:16"/>
    <d v="1899-12-30T02:40:29"/>
    <n v="1742"/>
    <x v="11"/>
    <x v="6"/>
    <x v="112"/>
    <x v="43"/>
    <n v="0"/>
  </r>
  <r>
    <n v="1778"/>
    <d v="2012-10-13T00:00:00"/>
    <d v="2012-10-13T00:00:00"/>
    <x v="16"/>
    <n v="1"/>
    <n v="0"/>
    <n v="10"/>
    <n v="25"/>
    <d v="1899-12-30T00:10:25"/>
    <d v="1899-12-30T00:10:25"/>
    <s v="NB860v2"/>
    <s v="Hartford Marathon"/>
    <n v="5.7600000000000042"/>
    <n v="0"/>
    <s v="Chilly"/>
    <m/>
    <d v="1899-12-30T00:00:00"/>
    <d v="1899-12-30T00:00:00"/>
    <m/>
    <n v="0"/>
    <n v="0"/>
    <d v="1899-12-30T04:32:55"/>
    <d v="1899-12-30T05:25:19"/>
    <d v="1899-12-30T02:16:27"/>
    <d v="1899-12-30T02:42:40"/>
    <n v="1880"/>
    <x v="11"/>
    <x v="6"/>
    <x v="112"/>
    <x v="43"/>
    <n v="0"/>
  </r>
  <r>
    <n v="1779"/>
    <d v="2012-10-13T00:00:00"/>
    <d v="2012-10-13T00:00:00"/>
    <x v="17"/>
    <n v="1"/>
    <n v="0"/>
    <n v="10"/>
    <n v="24"/>
    <d v="1899-12-30T00:10:24"/>
    <d v="1899-12-30T00:10:24"/>
    <s v="NB860v2"/>
    <s v="Hartford Marathon"/>
    <n v="5.7692307692307736"/>
    <n v="0"/>
    <s v="Chilly"/>
    <m/>
    <d v="1899-12-30T00:00:00"/>
    <d v="1899-12-30T00:00:00"/>
    <m/>
    <n v="0"/>
    <n v="0"/>
    <d v="1899-12-30T04:32:29"/>
    <d v="1899-12-30T05:24:53"/>
    <d v="1899-12-30T02:16:14"/>
    <d v="1899-12-30T02:42:26"/>
    <n v="1866"/>
    <x v="11"/>
    <x v="6"/>
    <x v="112"/>
    <x v="43"/>
    <n v="0"/>
  </r>
  <r>
    <n v="1780"/>
    <d v="2012-10-13T00:00:00"/>
    <d v="2012-10-13T00:00:00"/>
    <x v="18"/>
    <n v="1"/>
    <n v="0"/>
    <n v="10"/>
    <n v="31"/>
    <d v="1899-12-30T00:10:31"/>
    <d v="1899-12-30T00:10:31"/>
    <s v="NB860v2"/>
    <s v="Hartford Marathon"/>
    <n v="5.7052297939778169"/>
    <n v="0"/>
    <s v="Chilly"/>
    <m/>
    <d v="1899-12-30T00:00:00"/>
    <d v="1899-12-30T00:00:00"/>
    <m/>
    <n v="0"/>
    <n v="0"/>
    <d v="1899-12-30T04:35:32"/>
    <d v="1899-12-30T05:27:56"/>
    <d v="1899-12-30T02:17:46"/>
    <d v="1899-12-30T02:43:58"/>
    <n v="1953"/>
    <x v="11"/>
    <x v="6"/>
    <x v="112"/>
    <x v="43"/>
    <n v="0"/>
  </r>
  <r>
    <n v="1781"/>
    <d v="2012-10-13T00:00:00"/>
    <d v="2012-10-13T00:00:00"/>
    <x v="19"/>
    <n v="1"/>
    <n v="0"/>
    <n v="10"/>
    <n v="59"/>
    <d v="1899-12-30T00:10:59"/>
    <d v="1899-12-30T00:10:59"/>
    <s v="NB860v2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x v="112"/>
    <x v="43"/>
    <n v="0"/>
  </r>
  <r>
    <n v="1782"/>
    <d v="2012-10-13T00:00:00"/>
    <d v="2012-10-13T00:00:00"/>
    <x v="20"/>
    <n v="1"/>
    <n v="0"/>
    <n v="10"/>
    <n v="58"/>
    <d v="1899-12-30T00:10:58"/>
    <d v="1899-12-30T00:10:58"/>
    <s v="NB860v2"/>
    <s v="Hartford Marathon"/>
    <n v="5.4711246200607944"/>
    <n v="0"/>
    <s v="Chilly"/>
    <m/>
    <d v="1899-12-30T00:00:00"/>
    <d v="1899-12-30T00:00:00"/>
    <m/>
    <n v="0"/>
    <n v="0"/>
    <d v="1899-12-30T04:47:20"/>
    <d v="1899-12-30T05:39:44"/>
    <d v="1899-12-30T02:23:40"/>
    <d v="1899-12-30T02:49:52"/>
    <n v="2231"/>
    <x v="11"/>
    <x v="6"/>
    <x v="112"/>
    <x v="43"/>
    <n v="0"/>
  </r>
  <r>
    <n v="1783"/>
    <d v="2012-10-13T00:00:00"/>
    <d v="2012-10-13T00:00:00"/>
    <x v="21"/>
    <n v="1"/>
    <n v="0"/>
    <n v="10"/>
    <n v="46"/>
    <d v="1899-12-30T00:10:46"/>
    <d v="1899-12-30T00:10:46"/>
    <s v="NB860v2"/>
    <s v="Hartford Marathon"/>
    <n v="5.5727554179566603"/>
    <n v="0"/>
    <s v="Chilly"/>
    <m/>
    <d v="1899-12-30T00:00:00"/>
    <d v="1899-12-30T00:00:00"/>
    <m/>
    <n v="0"/>
    <n v="0"/>
    <d v="1899-12-30T04:42:05"/>
    <d v="1899-12-30T05:34:29"/>
    <d v="1899-12-30T02:21:03"/>
    <d v="1899-12-30T02:47:15"/>
    <n v="2111"/>
    <x v="11"/>
    <x v="6"/>
    <x v="112"/>
    <x v="43"/>
    <n v="0"/>
  </r>
  <r>
    <n v="1784"/>
    <d v="2012-10-13T00:00:00"/>
    <d v="2012-10-13T00:00:00"/>
    <x v="25"/>
    <n v="1"/>
    <n v="0"/>
    <n v="11"/>
    <n v="7"/>
    <d v="1899-12-30T00:11:07"/>
    <d v="1899-12-30T00:11:07"/>
    <s v="NB860v2"/>
    <s v="Hartford Marathon"/>
    <n v="5.3973013493253408"/>
    <n v="0"/>
    <s v="Chilly"/>
    <m/>
    <d v="1899-12-30T00:00:00"/>
    <d v="1899-12-30T00:00:00"/>
    <m/>
    <n v="0"/>
    <n v="0"/>
    <d v="1899-12-30T04:51:15"/>
    <d v="1899-12-30T05:43:39"/>
    <d v="1899-12-30T02:25:38"/>
    <d v="1899-12-30T02:51:50"/>
    <n v="2327"/>
    <x v="11"/>
    <x v="6"/>
    <x v="112"/>
    <x v="43"/>
    <n v="0"/>
  </r>
  <r>
    <n v="1785"/>
    <d v="2012-10-13T00:00:00"/>
    <d v="2012-10-13T00:00:00"/>
    <x v="26"/>
    <n v="1"/>
    <n v="0"/>
    <n v="10"/>
    <n v="59"/>
    <d v="1899-12-30T00:10:59"/>
    <d v="1899-12-30T00:10:59"/>
    <s v="NB860v2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x v="112"/>
    <x v="43"/>
    <n v="0"/>
  </r>
  <r>
    <n v="1786"/>
    <d v="2012-10-13T00:00:00"/>
    <d v="2012-10-13T00:00:00"/>
    <x v="27"/>
    <n v="1"/>
    <n v="0"/>
    <n v="11"/>
    <n v="19"/>
    <d v="1899-12-30T00:11:19"/>
    <d v="1899-12-30T00:11:19"/>
    <s v="NB860v2"/>
    <s v="Hartford Marathon"/>
    <n v="5.3019145802651"/>
    <n v="0"/>
    <s v="Chilly"/>
    <m/>
    <d v="1899-12-30T00:00:00"/>
    <d v="1899-12-30T00:00:00"/>
    <m/>
    <n v="0"/>
    <n v="0"/>
    <d v="1899-12-30T04:56:30"/>
    <d v="1899-12-30T05:48:54"/>
    <d v="1899-12-30T02:28:15"/>
    <d v="1899-12-30T02:54:27"/>
    <n v="2422"/>
    <x v="11"/>
    <x v="6"/>
    <x v="112"/>
    <x v="43"/>
    <n v="0"/>
  </r>
  <r>
    <n v="1787"/>
    <d v="2012-10-13T00:00:00"/>
    <d v="2012-10-13T00:00:00"/>
    <x v="28"/>
    <n v="1"/>
    <n v="0"/>
    <n v="11"/>
    <n v="34"/>
    <d v="1899-12-30T00:11:34"/>
    <d v="1899-12-30T00:11:34"/>
    <s v="NB860v2"/>
    <s v="Hartford Marathon"/>
    <n v="5.1873198847262296"/>
    <n v="0"/>
    <s v="Chilly"/>
    <m/>
    <d v="1899-12-30T00:00:00"/>
    <d v="1899-12-30T00:00:00"/>
    <m/>
    <n v="0"/>
    <n v="0"/>
    <d v="1899-12-30T05:03:03"/>
    <d v="1899-12-30T05:55:27"/>
    <d v="1899-12-30T02:31:31"/>
    <d v="1899-12-30T02:57:43"/>
    <n v="2537"/>
    <x v="11"/>
    <x v="6"/>
    <x v="112"/>
    <x v="43"/>
    <n v="0"/>
  </r>
  <r>
    <n v="1788"/>
    <d v="2012-10-13T00:00:00"/>
    <d v="2012-10-13T00:00:00"/>
    <x v="29"/>
    <n v="1"/>
    <n v="0"/>
    <n v="11"/>
    <n v="45"/>
    <d v="1899-12-30T00:11:45"/>
    <d v="1899-12-30T00:11:45"/>
    <s v="NB860v2"/>
    <s v="Hartford Marathon"/>
    <n v="5.1063829787234081"/>
    <n v="0"/>
    <s v="Chilly"/>
    <m/>
    <d v="1899-12-30T00:00:00"/>
    <d v="1899-12-30T00:00:00"/>
    <m/>
    <n v="0"/>
    <n v="0"/>
    <d v="1899-12-30T05:07:51"/>
    <d v="1899-12-30T06:00:15"/>
    <d v="1899-12-30T02:33:56"/>
    <d v="1899-12-30T03:00:08"/>
    <n v="2602"/>
    <x v="11"/>
    <x v="6"/>
    <x v="112"/>
    <x v="43"/>
    <n v="0"/>
  </r>
  <r>
    <n v="1789"/>
    <d v="2012-10-13T00:00:00"/>
    <d v="2012-10-13T00:00:00"/>
    <x v="30"/>
    <n v="1"/>
    <n v="0"/>
    <n v="12"/>
    <n v="9"/>
    <d v="1899-12-30T00:12:09"/>
    <d v="1899-12-30T00:12:09"/>
    <s v="NB860v2"/>
    <s v="Hartford Marathon"/>
    <n v="4.9382716049382749"/>
    <n v="0"/>
    <s v="Chilly"/>
    <m/>
    <d v="1899-12-30T00:00:00"/>
    <d v="1899-12-30T00:00:00"/>
    <m/>
    <n v="0"/>
    <n v="0"/>
    <d v="1899-12-30T05:18:20"/>
    <d v="1899-12-30T06:10:44"/>
    <d v="1899-12-30T02:39:10"/>
    <d v="1899-12-30T03:05:22"/>
    <n v="2738"/>
    <x v="11"/>
    <x v="6"/>
    <x v="112"/>
    <x v="43"/>
    <n v="0"/>
  </r>
  <r>
    <n v="1790"/>
    <d v="2012-10-13T00:00:00"/>
    <d v="2012-10-13T00:00:00"/>
    <x v="31"/>
    <n v="1"/>
    <n v="0"/>
    <n v="11"/>
    <n v="56"/>
    <d v="1899-12-30T00:11:56"/>
    <d v="1899-12-30T00:11:56"/>
    <s v="NB860v2"/>
    <s v="Hartford Marathon"/>
    <n v="5.0279329608938585"/>
    <n v="0"/>
    <s v="Chilly"/>
    <m/>
    <d v="1899-12-30T00:00:00"/>
    <d v="1899-12-30T00:00:00"/>
    <m/>
    <n v="0"/>
    <n v="0"/>
    <d v="1899-12-30T05:12:39"/>
    <d v="1899-12-30T06:05:03"/>
    <d v="1899-12-30T02:36:20"/>
    <d v="1899-12-30T03:02:32"/>
    <n v="2665"/>
    <x v="11"/>
    <x v="6"/>
    <x v="112"/>
    <x v="43"/>
    <n v="0"/>
  </r>
  <r>
    <n v="1791"/>
    <d v="2012-10-13T00:00:00"/>
    <d v="2012-10-13T00:00:00"/>
    <x v="32"/>
    <n v="1"/>
    <n v="0"/>
    <n v="11"/>
    <n v="49"/>
    <d v="1899-12-30T00:11:49"/>
    <d v="1899-12-30T00:11:49"/>
    <s v="NB860v2"/>
    <s v="Hartford Marathon"/>
    <n v="5.0775740479548697"/>
    <n v="0"/>
    <s v="Chill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1"/>
    <x v="6"/>
    <x v="112"/>
    <x v="43"/>
    <n v="0"/>
  </r>
  <r>
    <n v="1792"/>
    <d v="2012-10-13T00:00:00"/>
    <d v="2012-10-13T00:00:00"/>
    <x v="33"/>
    <n v="1"/>
    <n v="0"/>
    <n v="12"/>
    <n v="17"/>
    <d v="1899-12-30T00:12:17"/>
    <d v="1899-12-30T00:12:17"/>
    <s v="NB860v2"/>
    <s v="Hartford Marathon"/>
    <n v="4.8846675712347389"/>
    <n v="0"/>
    <s v="Chilly"/>
    <m/>
    <d v="1899-12-30T00:00:00"/>
    <d v="1899-12-30T00:00:00"/>
    <m/>
    <n v="0"/>
    <n v="0"/>
    <d v="1899-12-30T05:21:49"/>
    <d v="1899-12-30T06:14:13"/>
    <d v="1899-12-30T02:40:55"/>
    <d v="1899-12-30T03:07:07"/>
    <n v="2761"/>
    <x v="11"/>
    <x v="6"/>
    <x v="112"/>
    <x v="43"/>
    <n v="0"/>
  </r>
  <r>
    <n v="1793"/>
    <d v="2012-10-13T00:00:00"/>
    <d v="2012-10-13T00:00:00"/>
    <x v="34"/>
    <n v="1"/>
    <n v="0"/>
    <n v="12"/>
    <n v="11"/>
    <d v="1899-12-30T00:12:11"/>
    <d v="1899-12-30T00:12:11"/>
    <s v="NB860v2"/>
    <s v="Hartford Marathon"/>
    <n v="4.9247606019151879"/>
    <n v="0"/>
    <s v="Chilly"/>
    <m/>
    <d v="1899-12-30T00:00:00"/>
    <d v="1899-12-30T00:00:00"/>
    <m/>
    <n v="0"/>
    <n v="0"/>
    <d v="1899-12-30T05:19:12"/>
    <d v="1899-12-30T06:11:36"/>
    <d v="1899-12-30T02:39:36"/>
    <d v="1899-12-30T03:05:48"/>
    <n v="2743"/>
    <x v="11"/>
    <x v="6"/>
    <x v="112"/>
    <x v="43"/>
    <n v="0"/>
  </r>
  <r>
    <n v="1794"/>
    <d v="2012-10-13T00:00:00"/>
    <d v="2012-10-13T00:00:00"/>
    <x v="35"/>
    <n v="1"/>
    <n v="0"/>
    <n v="13"/>
    <n v="0"/>
    <d v="1899-12-30T00:13:00"/>
    <d v="1899-12-30T00:13:00"/>
    <s v="NB860v2"/>
    <s v="Hartford Marathon"/>
    <n v="4.6153846153846185"/>
    <n v="0"/>
    <s v="Chilly"/>
    <m/>
    <d v="1899-12-30T00:00:00"/>
    <d v="1899-12-30T00:00:00"/>
    <m/>
    <n v="0"/>
    <n v="0"/>
    <d v="1899-12-30T05:40:36"/>
    <d v="1899-12-30T06:33:00"/>
    <d v="1899-12-30T02:50:18"/>
    <d v="1899-12-30T03:16:30"/>
    <n v="2871"/>
    <x v="11"/>
    <x v="6"/>
    <x v="112"/>
    <x v="43"/>
    <n v="0"/>
  </r>
  <r>
    <n v="1795"/>
    <d v="2012-10-13T00:00:00"/>
    <d v="2012-10-13T00:00:00"/>
    <x v="36"/>
    <n v="1"/>
    <n v="0"/>
    <n v="13"/>
    <n v="10"/>
    <d v="1899-12-30T00:13:10"/>
    <d v="1899-12-30T00:13:10"/>
    <s v="NB860v2"/>
    <s v="Hartford Marathon"/>
    <n v="4.5569620253164596"/>
    <n v="0"/>
    <s v="Chilly"/>
    <m/>
    <d v="1899-12-30T00:00:00"/>
    <d v="1899-12-30T00:00:00"/>
    <m/>
    <n v="0"/>
    <n v="0"/>
    <d v="1899-12-30T05:44:58"/>
    <d v="1899-12-30T06:37:22"/>
    <d v="1899-12-30T02:52:29"/>
    <d v="1899-12-30T03:18:41"/>
    <n v="2883"/>
    <x v="11"/>
    <x v="6"/>
    <x v="112"/>
    <x v="43"/>
    <n v="0"/>
  </r>
  <r>
    <n v="1796"/>
    <d v="2012-10-13T00:00:00"/>
    <d v="2012-10-13T00:00:00"/>
    <x v="37"/>
    <n v="0.8"/>
    <n v="0"/>
    <n v="11"/>
    <n v="15"/>
    <d v="1899-12-30T00:11:15"/>
    <d v="1899-12-30T00:14:04"/>
    <s v="NB860v2"/>
    <s v="Hartford Marathon"/>
    <n v="4.2666666666666702"/>
    <n v="0"/>
    <s v="Chilly"/>
    <m/>
    <d v="1899-12-30T00:00:00"/>
    <d v="1899-12-30T00:00:00"/>
    <m/>
    <n v="0"/>
    <n v="0"/>
    <d v="1899-12-30T06:08:26"/>
    <d v="1899-12-30T07:00:50"/>
    <d v="1899-12-30T03:04:13"/>
    <d v="1899-12-30T03:30:25"/>
    <n v="2958"/>
    <x v="11"/>
    <x v="6"/>
    <x v="112"/>
    <x v="43"/>
    <n v="0"/>
  </r>
  <r>
    <n v="1797"/>
    <d v="2012-10-16T00:00:00"/>
    <d v="2012-10-16T00:00:00"/>
    <x v="0"/>
    <n v="1"/>
    <n v="0"/>
    <n v="50"/>
    <n v="0"/>
    <d v="1899-12-30T00:50:00"/>
    <d v="1899-12-30T00:50:00"/>
    <s v="NHS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6"/>
    <x v="112"/>
    <x v="22"/>
    <n v="2"/>
  </r>
  <r>
    <n v="1798"/>
    <d v="2012-10-17T00:00:00"/>
    <d v="2012-10-17T00:00:00"/>
    <x v="0"/>
    <n v="1.18"/>
    <n v="0"/>
    <n v="50"/>
    <n v="0"/>
    <d v="1899-12-30T00:50:00"/>
    <d v="1899-12-30T00:42:22"/>
    <s v="NHS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x v="112"/>
    <x v="22"/>
    <n v="0"/>
  </r>
  <r>
    <n v="1799"/>
    <d v="2012-10-21T00:00:00"/>
    <d v="2012-10-21T00:00:00"/>
    <x v="2"/>
    <n v="3.15"/>
    <n v="0"/>
    <n v="29"/>
    <n v="50"/>
    <d v="1899-12-30T00:29:50"/>
    <d v="1899-12-30T00:09:28"/>
    <s v="Newton"/>
    <s v="Fenn's Pond plus Driveway"/>
    <n v="6.3351955307262626"/>
    <n v="0"/>
    <s v="Cool"/>
    <s v="Connor on Bike"/>
    <d v="1899-12-30T04:08:08"/>
    <d v="1899-12-30T02:04:04"/>
    <m/>
    <n v="0"/>
    <n v="0"/>
    <d v="1899-12-30T04:08:08"/>
    <d v="1899-12-30T05:00:32"/>
    <d v="1899-12-30T02:04:04"/>
    <d v="1899-12-30T02:30:16"/>
    <n v="1102"/>
    <x v="11"/>
    <x v="6"/>
    <x v="112"/>
    <x v="44"/>
    <n v="3"/>
  </r>
  <r>
    <n v="1800"/>
    <d v="2012-10-22T00:00:00"/>
    <d v="2012-10-22T00:00:00"/>
    <x v="0"/>
    <n v="1.24"/>
    <n v="0"/>
    <n v="50"/>
    <n v="0"/>
    <d v="1899-12-30T00:50:00"/>
    <d v="1899-12-30T00:40:19"/>
    <s v="NHS"/>
    <s v="Naug Masters Swim"/>
    <n v="1.4880000000000011"/>
    <n v="0"/>
    <s v="Inside"/>
    <s v="2000 meters"/>
    <d v="1899-12-30T01:36:46"/>
    <d v="1899-12-30T00:48:23"/>
    <m/>
    <n v="0"/>
    <n v="0"/>
    <d v="1899-12-30T17:36:27"/>
    <d v="1899-12-30T18:28:51"/>
    <d v="1899-12-30T08:48:14"/>
    <d v="1899-12-30T09:14:26"/>
    <n v="3448"/>
    <x v="11"/>
    <x v="6"/>
    <x v="112"/>
    <x v="44"/>
    <n v="8"/>
  </r>
  <r>
    <n v="1801"/>
    <d v="2012-10-23T00:00:00"/>
    <d v="2012-10-23T00:00:00"/>
    <x v="0"/>
    <n v="1.18"/>
    <n v="0"/>
    <n v="50"/>
    <n v="0"/>
    <d v="1899-12-30T00:50:00"/>
    <d v="1899-12-30T00:42:22"/>
    <s v="NHS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x v="112"/>
    <x v="44"/>
    <n v="0"/>
  </r>
  <r>
    <n v="1802"/>
    <d v="2012-10-25T00:00:00"/>
    <d v="2012-10-25T00:00:00"/>
    <x v="0"/>
    <n v="1"/>
    <n v="0"/>
    <n v="31"/>
    <n v="3"/>
    <d v="1899-12-30T00:31:03"/>
    <d v="1899-12-30T00:31:03"/>
    <s v="NHS"/>
    <s v="Time Trial - Naug Masters Swim"/>
    <n v="1.9323671497584558"/>
    <n v="0"/>
    <s v="Inside"/>
    <s v="Time Trial 33 round trips"/>
    <d v="1899-12-30T01:14:31"/>
    <d v="1899-12-30T00:37:16"/>
    <m/>
    <n v="0"/>
    <n v="0"/>
    <d v="1899-12-30T13:33:31"/>
    <d v="1899-12-30T14:25:55"/>
    <d v="1899-12-30T06:46:45"/>
    <d v="1899-12-30T07:12:57"/>
    <n v="3152"/>
    <x v="11"/>
    <x v="6"/>
    <x v="112"/>
    <x v="44"/>
    <n v="1"/>
  </r>
  <r>
    <n v="1803"/>
    <d v="2012-10-28T00:00:00"/>
    <d v="2012-10-28T00:00:00"/>
    <x v="2"/>
    <n v="2.8"/>
    <n v="0"/>
    <n v="30"/>
    <n v="45"/>
    <d v="1899-12-30T00:30:45"/>
    <d v="1899-12-30T00:10:59"/>
    <s v="Newton"/>
    <s v="Tranquility Loop to 389"/>
    <n v="5.4634146341463454"/>
    <n v="0"/>
    <s v="Cool"/>
    <s v="http://runkeeper.com/user/ctkeane/activity/127907550"/>
    <d v="1899-12-30T04:47:44"/>
    <d v="1899-12-30T02:23:52"/>
    <m/>
    <n v="0"/>
    <n v="0"/>
    <d v="1899-12-30T04:47:44"/>
    <d v="1899-12-30T05:40:08"/>
    <d v="1899-12-30T02:23:52"/>
    <d v="1899-12-30T02:50:04"/>
    <n v="2239"/>
    <x v="11"/>
    <x v="6"/>
    <x v="112"/>
    <x v="45"/>
    <n v="6"/>
  </r>
  <r>
    <n v="1804"/>
    <d v="2012-11-01T00:00:00"/>
    <d v="2012-11-01T00:00:00"/>
    <x v="1"/>
    <n v="9"/>
    <n v="0"/>
    <n v="30"/>
    <n v="0"/>
    <d v="1899-12-30T00:30:00"/>
    <d v="1899-12-30T00:03:20"/>
    <s v="YNHH"/>
    <s v="Spin Class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x v="113"/>
    <x v="45"/>
    <n v="3"/>
  </r>
  <r>
    <n v="1805"/>
    <d v="2012-11-04T00:00:00"/>
    <d v="2012-11-04T00:00:00"/>
    <x v="1"/>
    <n v="28"/>
    <n v="2"/>
    <n v="7"/>
    <n v="53"/>
    <d v="1899-12-30T02:07:53"/>
    <d v="1899-12-30T00:04:34"/>
    <s v="Ciocci"/>
    <s v="Random"/>
    <n v="13.136973804248674"/>
    <n v="0"/>
    <s v="Cold"/>
    <s v="http://app.strava.com/activities/26918496"/>
    <d v="1899-12-30T08:31:32"/>
    <d v="1899-12-30T04:15:46"/>
    <m/>
    <n v="0"/>
    <n v="0"/>
    <d v="1899-12-30T01:59:40"/>
    <d v="1899-12-30T02:52:04"/>
    <d v="1899-12-30T00:59:50"/>
    <d v="1899-12-30T01:26:02"/>
    <n v="677"/>
    <x v="11"/>
    <x v="7"/>
    <x v="113"/>
    <x v="23"/>
    <n v="2"/>
  </r>
  <r>
    <n v="1806"/>
    <d v="2012-11-05T00:00:00"/>
    <d v="2012-11-05T00:00:00"/>
    <x v="2"/>
    <n v="2"/>
    <n v="0"/>
    <n v="19"/>
    <n v="30"/>
    <d v="1899-12-30T00:19:30"/>
    <d v="1899-12-30T00:09:45"/>
    <s v="Newton"/>
    <s v="YNHH Treadmill"/>
    <n v="6.1538461538461586"/>
    <n v="0"/>
    <s v="Inside"/>
    <m/>
    <d v="1899-12-30T04:15:27"/>
    <d v="1899-12-30T02:07:43"/>
    <m/>
    <n v="0"/>
    <n v="0"/>
    <d v="1899-12-30T04:15:27"/>
    <d v="1899-12-30T05:07:51"/>
    <d v="1899-12-30T02:07:43"/>
    <d v="1899-12-30T02:33:56"/>
    <n v="1311"/>
    <x v="11"/>
    <x v="7"/>
    <x v="113"/>
    <x v="23"/>
    <n v="0"/>
  </r>
  <r>
    <n v="1807"/>
    <d v="2012-11-05T00:00:00"/>
    <d v="2012-11-05T00:00:00"/>
    <x v="0"/>
    <n v="0.93205700000000002"/>
    <n v="0"/>
    <n v="45"/>
    <n v="0"/>
    <d v="1899-12-30T00:45:00"/>
    <d v="1899-12-30T00:48:17"/>
    <s v="NHS"/>
    <s v="Naug Masters Swim"/>
    <n v="1.2427426666666679"/>
    <n v="0"/>
    <s v="Inside"/>
    <s v="1500 Meters"/>
    <d v="1899-12-30T01:55:52"/>
    <d v="1899-12-30T00:57:56"/>
    <m/>
    <n v="0"/>
    <n v="0"/>
    <d v="1899-12-30T21:04:57"/>
    <d v="1899-12-30T21:57:21"/>
    <d v="1899-12-30T10:32:28"/>
    <d v="1899-12-30T10:58:40"/>
    <n v="3502"/>
    <x v="11"/>
    <x v="7"/>
    <x v="113"/>
    <x v="23"/>
    <n v="7"/>
  </r>
  <r>
    <n v="1808"/>
    <d v="2012-11-07T00:00:00"/>
    <d v="2012-11-07T00:00:00"/>
    <x v="2"/>
    <n v="2"/>
    <n v="0"/>
    <n v="19"/>
    <n v="55"/>
    <d v="1899-12-30T00:19:55"/>
    <d v="1899-12-30T00:09:58"/>
    <s v="Newton"/>
    <s v="YNHH Treadmill"/>
    <n v="6.0251046025104644"/>
    <n v="0"/>
    <s v="Inside"/>
    <m/>
    <d v="1899-12-30T04:20:55"/>
    <d v="1899-12-30T02:10:27"/>
    <m/>
    <n v="0"/>
    <n v="0"/>
    <d v="1899-12-30T04:20:55"/>
    <d v="1899-12-30T05:13:19"/>
    <d v="1899-12-30T02:10:27"/>
    <d v="1899-12-30T02:36:39"/>
    <n v="1484"/>
    <x v="11"/>
    <x v="7"/>
    <x v="113"/>
    <x v="23"/>
    <n v="1"/>
  </r>
  <r>
    <n v="1809"/>
    <d v="2012-11-08T00:00:00"/>
    <d v="2012-11-08T00:00:00"/>
    <x v="1"/>
    <n v="6"/>
    <n v="0"/>
    <n v="20"/>
    <n v="0"/>
    <d v="1899-12-30T00:20:00"/>
    <d v="1899-12-30T00:03:20"/>
    <s v="YNHH"/>
    <s v="Trainer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x v="113"/>
    <x v="23"/>
    <n v="0"/>
  </r>
  <r>
    <n v="1810"/>
    <d v="2012-11-08T00:00:00"/>
    <d v="2012-11-08T00:00:00"/>
    <x v="0"/>
    <n v="0.85"/>
    <n v="0"/>
    <n v="40"/>
    <n v="0"/>
    <d v="1899-12-30T00:40:00"/>
    <d v="1899-12-30T00:47:04"/>
    <s v="NHS"/>
    <s v="Naug Masters Swim"/>
    <n v="1.275000000000001"/>
    <n v="0"/>
    <s v="Inside"/>
    <s v="late"/>
    <d v="1899-12-30T01:52:56"/>
    <d v="1899-12-30T00:56:28"/>
    <m/>
    <n v="0"/>
    <n v="0"/>
    <d v="1899-12-30T20:32:56"/>
    <d v="1899-12-30T21:25:20"/>
    <d v="1899-12-30T10:16:28"/>
    <d v="1899-12-30T10:42:40"/>
    <n v="3500"/>
    <x v="11"/>
    <x v="7"/>
    <x v="113"/>
    <x v="23"/>
    <n v="2"/>
  </r>
  <r>
    <n v="1811"/>
    <d v="2012-11-11T00:00:00"/>
    <d v="2012-11-11T00:00:00"/>
    <x v="1"/>
    <n v="4.5"/>
    <n v="0"/>
    <n v="36"/>
    <n v="7"/>
    <d v="1899-12-30T00:36:07"/>
    <d v="1899-12-30T00:08:02"/>
    <s v="Ciocci"/>
    <s v="Artillary Loop"/>
    <n v="7.4757729580064662"/>
    <n v="0"/>
    <s v="Cool"/>
    <s v="Ride with Connor"/>
    <d v="1899-12-30T14:58:54"/>
    <d v="1899-12-30T07:29:27"/>
    <m/>
    <n v="0"/>
    <n v="0"/>
    <d v="1899-12-30T03:30:17"/>
    <d v="1899-12-30T04:22:41"/>
    <d v="1899-12-30T01:45:08"/>
    <d v="1899-12-30T02:11:20"/>
    <n v="802"/>
    <x v="11"/>
    <x v="7"/>
    <x v="113"/>
    <x v="24"/>
    <n v="2"/>
  </r>
  <r>
    <n v="1812"/>
    <d v="2012-11-11T00:00:00"/>
    <d v="2012-11-11T00:00:00"/>
    <x v="1"/>
    <n v="20.9"/>
    <n v="1"/>
    <n v="31"/>
    <n v="45"/>
    <d v="1899-12-30T01:31:45"/>
    <d v="1899-12-30T00:04:23"/>
    <s v="Ciocci"/>
    <s v="Random"/>
    <n v="13.667574931880116"/>
    <n v="0"/>
    <s v="Cool"/>
    <s v="http://app.strava.com/activities/27520797"/>
    <d v="1899-12-30T08:11:40"/>
    <d v="1899-12-30T04:05:50"/>
    <m/>
    <n v="0"/>
    <n v="0"/>
    <d v="1899-12-30T01:55:01"/>
    <d v="1899-12-30T02:47:25"/>
    <d v="1899-12-30T00:57:31"/>
    <d v="1899-12-30T01:23:43"/>
    <n v="620"/>
    <x v="11"/>
    <x v="7"/>
    <x v="113"/>
    <x v="24"/>
    <n v="0"/>
  </r>
  <r>
    <n v="1813"/>
    <d v="2012-11-13T00:00:00"/>
    <d v="2012-11-13T00:00:00"/>
    <x v="1"/>
    <n v="15.8"/>
    <n v="0"/>
    <n v="42"/>
    <n v="50"/>
    <d v="1899-12-30T00:42:50"/>
    <d v="1899-12-30T00:02:43"/>
    <s v="YNHH"/>
    <s v="Spin Class"/>
    <n v="22.132295719844375"/>
    <n v="0"/>
    <s v="Inside"/>
    <m/>
    <d v="1899-12-30T05:03:38"/>
    <d v="1899-12-30T02:31:49"/>
    <m/>
    <n v="0"/>
    <n v="0"/>
    <d v="1899-12-30T01:11:02"/>
    <d v="1899-12-30T02:03:26"/>
    <d v="1899-12-30T00:35:31"/>
    <d v="1899-12-30T01:01:43"/>
    <n v="94"/>
    <x v="11"/>
    <x v="7"/>
    <x v="113"/>
    <x v="24"/>
    <n v="4"/>
  </r>
  <r>
    <n v="1814"/>
    <d v="2012-11-13T00:00:00"/>
    <d v="2012-11-13T00:00:00"/>
    <x v="0"/>
    <n v="1"/>
    <n v="0"/>
    <n v="40"/>
    <n v="0"/>
    <d v="1899-12-30T00:40:00"/>
    <d v="1899-12-30T00:40:00"/>
    <s v="NHS"/>
    <s v="Naug Master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7"/>
    <x v="113"/>
    <x v="24"/>
    <n v="0"/>
  </r>
  <r>
    <n v="1815"/>
    <d v="2012-11-14T00:00:00"/>
    <d v="2012-11-14T00:00:00"/>
    <x v="2"/>
    <n v="2"/>
    <n v="0"/>
    <n v="19"/>
    <n v="42"/>
    <d v="1899-12-30T00:19:42"/>
    <d v="1899-12-30T00:09:51"/>
    <s v="YNHH"/>
    <s v="YNHH Treadmill"/>
    <n v="6.0913705583756395"/>
    <n v="0"/>
    <s v="Inside"/>
    <m/>
    <d v="1899-12-30T04:18:04"/>
    <d v="1899-12-30T02:09:02"/>
    <m/>
    <n v="0"/>
    <n v="0"/>
    <d v="1899-12-30T04:18:04"/>
    <d v="1899-12-30T05:10:28"/>
    <d v="1899-12-30T02:09:02"/>
    <d v="1899-12-30T02:35:14"/>
    <n v="1397"/>
    <x v="11"/>
    <x v="7"/>
    <x v="113"/>
    <x v="24"/>
    <n v="0"/>
  </r>
  <r>
    <n v="1816"/>
    <d v="2012-11-14T00:00:00"/>
    <d v="2012-11-14T00:00:00"/>
    <x v="0"/>
    <n v="1.42"/>
    <n v="1"/>
    <n v="0"/>
    <n v="0"/>
    <d v="1899-12-30T01:00:00"/>
    <d v="1899-12-30T00:42:15"/>
    <s v="NHS"/>
    <s v="Naug Masters Swim"/>
    <n v="1.420000000000001"/>
    <n v="0"/>
    <s v="Inside"/>
    <s v="2300"/>
    <d v="1899-12-30T01:41:25"/>
    <d v="1899-12-30T00:50:42"/>
    <m/>
    <n v="0"/>
    <n v="0"/>
    <d v="1899-12-30T18:27:03"/>
    <d v="1899-12-30T19:19:27"/>
    <d v="1899-12-30T09:13:31"/>
    <d v="1899-12-30T09:39:43"/>
    <n v="3472"/>
    <x v="11"/>
    <x v="7"/>
    <x v="113"/>
    <x v="24"/>
    <n v="2"/>
  </r>
  <r>
    <n v="1817"/>
    <d v="2012-11-15T00:00:00"/>
    <d v="2012-11-15T00:00:00"/>
    <x v="0"/>
    <n v="1.24"/>
    <n v="1"/>
    <n v="0"/>
    <n v="0"/>
    <d v="1899-12-30T01:00:00"/>
    <d v="1899-12-30T00:48:23"/>
    <s v="NHS"/>
    <s v="Naug Masters Swim"/>
    <n v="1.2400000000000011"/>
    <n v="0"/>
    <s v="Inside"/>
    <s v="2000"/>
    <d v="1899-12-30T01:56:08"/>
    <d v="1899-12-30T00:58:04"/>
    <m/>
    <n v="0"/>
    <n v="0"/>
    <d v="1899-12-30T21:07:45"/>
    <d v="1899-12-30T22:00:09"/>
    <d v="1899-12-30T10:33:52"/>
    <d v="1899-12-30T11:00:04"/>
    <n v="3503"/>
    <x v="11"/>
    <x v="7"/>
    <x v="113"/>
    <x v="24"/>
    <n v="0"/>
  </r>
  <r>
    <n v="1818"/>
    <d v="2012-11-18T00:00:00"/>
    <d v="2012-11-18T00:00:00"/>
    <x v="2"/>
    <n v="4.22"/>
    <n v="0"/>
    <n v="48"/>
    <n v="39"/>
    <d v="1899-12-30T00:48:39"/>
    <d v="1899-12-30T00:11:32"/>
    <s v="Newton"/>
    <s v="Bike Path Loop - Up"/>
    <n v="5.2045220966084313"/>
    <n v="0"/>
    <s v="Cold"/>
    <m/>
    <d v="1899-12-30T05:02:03"/>
    <d v="1899-12-30T02:31:01"/>
    <m/>
    <n v="0"/>
    <n v="0"/>
    <d v="1899-12-30T05:02:03"/>
    <d v="1899-12-30T05:54:27"/>
    <d v="1899-12-30T02:31:01"/>
    <d v="1899-12-30T02:57:13"/>
    <n v="2525"/>
    <x v="11"/>
    <x v="7"/>
    <x v="113"/>
    <x v="25"/>
    <n v="2"/>
  </r>
  <r>
    <n v="1819"/>
    <d v="2012-11-19T00:00:00"/>
    <d v="2012-11-19T00:00:00"/>
    <x v="0"/>
    <n v="0.86"/>
    <n v="1"/>
    <n v="0"/>
    <n v="0"/>
    <d v="1899-12-30T01:00:00"/>
    <d v="1899-12-30T01:09:46"/>
    <s v="NHS"/>
    <s v="Naug Masters Swim"/>
    <n v="0.86000000000000076"/>
    <n v="0"/>
    <s v="Inside"/>
    <s v="1400"/>
    <d v="1899-12-30T02:47:27"/>
    <d v="1899-12-30T01:23:43"/>
    <m/>
    <n v="0"/>
    <n v="0"/>
    <d v="1899-12-31T06:27:54"/>
    <d v="1899-12-31T07:20:18"/>
    <d v="1899-12-30T15:13:57"/>
    <d v="1899-12-30T15:40:09"/>
    <n v="3527"/>
    <x v="11"/>
    <x v="7"/>
    <x v="113"/>
    <x v="25"/>
    <n v="0"/>
  </r>
  <r>
    <n v="1820"/>
    <d v="2012-11-20T00:00:00"/>
    <d v="2012-11-20T00:00:00"/>
    <x v="1"/>
    <n v="13.3"/>
    <n v="0"/>
    <n v="35"/>
    <n v="20"/>
    <d v="1899-12-30T00:35:20"/>
    <d v="1899-12-30T00:02:39"/>
    <s v="YNHH"/>
    <s v="Spin Class"/>
    <n v="22.584905660377377"/>
    <n v="0"/>
    <s v="Inside"/>
    <m/>
    <d v="1899-12-30T04:57:33"/>
    <d v="1899-12-30T02:28:46"/>
    <m/>
    <n v="0"/>
    <n v="0"/>
    <d v="1899-12-30T01:09:36"/>
    <d v="1899-12-30T02:02:00"/>
    <d v="1899-12-30T00:34:48"/>
    <d v="1899-12-30T01:01:00"/>
    <n v="73"/>
    <x v="11"/>
    <x v="7"/>
    <x v="113"/>
    <x v="25"/>
    <n v="0"/>
  </r>
  <r>
    <n v="1821"/>
    <d v="2012-11-20T00:00:00"/>
    <d v="2012-11-20T00:00:00"/>
    <x v="0"/>
    <n v="1"/>
    <n v="0"/>
    <n v="45"/>
    <n v="0"/>
    <d v="1899-12-30T00:45:00"/>
    <d v="1899-12-30T00:45:00"/>
    <s v="NHS"/>
    <s v="Naug Masters Swim"/>
    <n v="1.3333333333333344"/>
    <n v="0"/>
    <s v="Inside"/>
    <s v="1600"/>
    <d v="1899-12-30T01:48:00"/>
    <d v="1899-12-30T00:54:00"/>
    <m/>
    <n v="0"/>
    <n v="0"/>
    <d v="1899-12-30T19:39:00"/>
    <d v="1899-12-30T20:31:24"/>
    <d v="1899-12-30T09:49:30"/>
    <d v="1899-12-30T10:15:42"/>
    <n v="3492"/>
    <x v="11"/>
    <x v="7"/>
    <x v="113"/>
    <x v="25"/>
    <n v="4"/>
  </r>
  <r>
    <n v="1822"/>
    <d v="2012-11-23T00:00:00"/>
    <d v="2012-11-23T00:00:00"/>
    <x v="1"/>
    <n v="12"/>
    <n v="0"/>
    <n v="30"/>
    <n v="0"/>
    <d v="1899-12-30T00:30:00"/>
    <d v="1899-12-30T00:02:30"/>
    <s v="YNHH"/>
    <s v="YNHH-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1"/>
    <x v="7"/>
    <x v="113"/>
    <x v="25"/>
    <n v="2"/>
  </r>
  <r>
    <n v="1823"/>
    <d v="2012-11-24T00:00:00"/>
    <d v="2012-11-24T00:00:00"/>
    <x v="2"/>
    <n v="4"/>
    <n v="0"/>
    <n v="38"/>
    <n v="58"/>
    <d v="1899-12-30T00:38:58"/>
    <d v="1899-12-30T00:09:45"/>
    <s v="NB860v2"/>
    <s v="Treadmill"/>
    <n v="6.1591103507271212"/>
    <n v="0"/>
    <s v="Inside"/>
    <m/>
    <d v="1899-12-30T04:15:14"/>
    <d v="1899-12-30T02:07:37"/>
    <m/>
    <n v="0"/>
    <n v="0"/>
    <d v="1899-12-30T04:15:14"/>
    <d v="1899-12-30T05:07:38"/>
    <d v="1899-12-30T02:07:37"/>
    <d v="1899-12-30T02:33:49"/>
    <n v="1306"/>
    <x v="11"/>
    <x v="7"/>
    <x v="113"/>
    <x v="25"/>
    <n v="0"/>
  </r>
  <r>
    <n v="1824"/>
    <d v="2012-11-25T00:00:00"/>
    <d v="2012-11-25T00:00:00"/>
    <x v="1"/>
    <n v="20.399999999999999"/>
    <n v="1"/>
    <n v="31"/>
    <n v="48"/>
    <d v="1899-12-30T01:31:48"/>
    <d v="1899-12-30T00:04:30"/>
    <s v="Ciocci"/>
    <s v="Random"/>
    <n v="13.333333333333343"/>
    <n v="0"/>
    <s v="Freezing"/>
    <s v="http://app.strava.com/activities/29557151"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7"/>
    <x v="113"/>
    <x v="26"/>
    <n v="4"/>
  </r>
  <r>
    <n v="1825"/>
    <d v="2012-11-26T00:00:00"/>
    <d v="2012-11-26T00:00:00"/>
    <x v="0"/>
    <n v="1.1000000000000001"/>
    <n v="0"/>
    <n v="45"/>
    <n v="0"/>
    <d v="1899-12-30T00:45:00"/>
    <d v="1899-12-30T00:40:55"/>
    <s v="NHS"/>
    <s v="Naug Masters Swim"/>
    <n v="1.4666666666666679"/>
    <n v="0"/>
    <s v="Inside"/>
    <s v="1800"/>
    <d v="1899-12-30T01:38:11"/>
    <d v="1899-12-30T00:49:05"/>
    <m/>
    <n v="0"/>
    <n v="0"/>
    <d v="1899-12-30T17:51:49"/>
    <d v="1899-12-30T18:44:13"/>
    <d v="1899-12-30T08:55:55"/>
    <d v="1899-12-30T09:22:07"/>
    <n v="3458"/>
    <x v="11"/>
    <x v="7"/>
    <x v="113"/>
    <x v="26"/>
    <n v="0"/>
  </r>
  <r>
    <n v="1826"/>
    <d v="2012-11-27T00:00:00"/>
    <d v="2012-11-27T00:00:00"/>
    <x v="1"/>
    <n v="5.75"/>
    <n v="0"/>
    <n v="20"/>
    <n v="0"/>
    <d v="1899-12-30T00:20:00"/>
    <d v="1899-12-30T00:03:29"/>
    <s v="YNHH"/>
    <s v="YNHH-Bike"/>
    <n v="17.250000000000014"/>
    <n v="0"/>
    <s v="Inside"/>
    <m/>
    <d v="1899-12-30T06:29:34"/>
    <d v="1899-12-30T03:14:47"/>
    <m/>
    <n v="0"/>
    <n v="0"/>
    <d v="1899-12-30T01:31:08"/>
    <d v="1899-12-30T02:23:32"/>
    <d v="1899-12-30T00:45:34"/>
    <d v="1899-12-30T01:11:46"/>
    <n v="289"/>
    <x v="11"/>
    <x v="7"/>
    <x v="113"/>
    <x v="26"/>
    <n v="0"/>
  </r>
  <r>
    <n v="1827"/>
    <d v="2012-11-28T00:00:00"/>
    <d v="2012-11-28T00:00:00"/>
    <x v="0"/>
    <n v="1.2"/>
    <n v="1"/>
    <n v="0"/>
    <n v="0"/>
    <d v="1899-12-30T01:00:00"/>
    <d v="1899-12-30T00:50:00"/>
    <s v="NHS"/>
    <s v="Naug Masters Swim"/>
    <n v="1.2000000000000008"/>
    <n v="0"/>
    <s v="Inside"/>
    <s v="1950"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7"/>
    <x v="113"/>
    <x v="26"/>
    <n v="3"/>
  </r>
  <r>
    <n v="1828"/>
    <d v="2012-11-29T00:00:00"/>
    <d v="2012-11-29T00:00:00"/>
    <x v="1"/>
    <n v="9.6999999999999993"/>
    <n v="0"/>
    <n v="30"/>
    <n v="30"/>
    <d v="1899-12-30T00:30:30"/>
    <d v="1899-12-30T00:03:09"/>
    <s v="YNHH"/>
    <s v="Spin Class"/>
    <n v="19.081967213114769"/>
    <n v="0"/>
    <s v="Inside"/>
    <m/>
    <d v="1899-12-30T05:52:10"/>
    <d v="1899-12-30T02:56:05"/>
    <m/>
    <n v="0"/>
    <n v="0"/>
    <d v="1899-12-30T01:22:23"/>
    <d v="1899-12-30T02:14:47"/>
    <d v="1899-12-30T00:41:11"/>
    <d v="1899-12-30T01:07:23"/>
    <n v="230"/>
    <x v="11"/>
    <x v="7"/>
    <x v="113"/>
    <x v="26"/>
    <n v="0"/>
  </r>
  <r>
    <n v="1829"/>
    <d v="2012-11-29T00:00:00"/>
    <d v="2012-11-29T00:00:00"/>
    <x v="0"/>
    <n v="0.96"/>
    <n v="0"/>
    <n v="30"/>
    <n v="0"/>
    <d v="1899-12-30T00:30:00"/>
    <d v="1899-12-30T00:31:15"/>
    <s v="NHS"/>
    <s v="Naug Masters Swim"/>
    <n v="1.9200000000000015"/>
    <n v="0"/>
    <s v="Inside"/>
    <s v="30 minutes time trial 31 round trips"/>
    <d v="1899-12-30T01:15:00"/>
    <d v="1899-12-30T00:37:30"/>
    <m/>
    <n v="0"/>
    <n v="0"/>
    <d v="1899-12-30T13:38:45"/>
    <d v="1899-12-30T14:31:09"/>
    <d v="1899-12-30T06:49:22"/>
    <d v="1899-12-30T07:15:35"/>
    <n v="3157"/>
    <x v="11"/>
    <x v="7"/>
    <x v="113"/>
    <x v="26"/>
    <n v="0"/>
  </r>
  <r>
    <n v="1830"/>
    <d v="2012-11-30T00:00:00"/>
    <d v="2012-11-30T00:00:00"/>
    <x v="2"/>
    <n v="1.5"/>
    <n v="0"/>
    <n v="15"/>
    <n v="0"/>
    <d v="1899-12-30T00:15:00"/>
    <d v="1899-12-30T00:10:00"/>
    <s v="Newton"/>
    <s v="YNHH Treadmill"/>
    <n v="6.0000000000000053"/>
    <n v="0"/>
    <s v="Inside"/>
    <s v="didn't feel like running"/>
    <d v="1899-12-30T04:22:00"/>
    <d v="1899-12-30T02:11:00"/>
    <m/>
    <n v="0"/>
    <n v="0"/>
    <d v="1899-12-30T04:22:00"/>
    <d v="1899-12-30T05:14:24"/>
    <d v="1899-12-30T02:11:00"/>
    <d v="1899-12-30T02:37:12"/>
    <n v="1518"/>
    <x v="11"/>
    <x v="7"/>
    <x v="113"/>
    <x v="26"/>
    <n v="2"/>
  </r>
  <r>
    <n v="1831"/>
    <d v="2012-12-02T00:00:00"/>
    <d v="2012-12-02T00:00:00"/>
    <x v="2"/>
    <n v="4"/>
    <n v="0"/>
    <n v="50"/>
    <n v="11"/>
    <d v="1899-12-30T00:50:11"/>
    <d v="1899-12-30T00:12:33"/>
    <s v="ZootKane"/>
    <s v="Middlebury Bike Path"/>
    <n v="4.7824642975755607"/>
    <n v="0"/>
    <s v="Cool"/>
    <s v="Pushed Hunter and Declan"/>
    <d v="1899-12-30T05:28:42"/>
    <d v="1899-12-30T02:44:21"/>
    <m/>
    <n v="0"/>
    <n v="0"/>
    <d v="1899-12-30T05:28:42"/>
    <d v="1899-12-30T06:21:06"/>
    <d v="1899-12-30T02:44:21"/>
    <d v="1899-12-30T03:10:33"/>
    <n v="2812"/>
    <x v="11"/>
    <x v="11"/>
    <x v="114"/>
    <x v="46"/>
    <n v="1"/>
  </r>
  <r>
    <n v="1832"/>
    <d v="2012-12-03T00:00:00"/>
    <d v="2012-12-03T00:00:00"/>
    <x v="0"/>
    <n v="1.31"/>
    <n v="0"/>
    <n v="55"/>
    <n v="0"/>
    <d v="1899-12-30T00:55:00"/>
    <d v="1899-12-30T00:41:59"/>
    <s v="NHS"/>
    <s v="Naug Masters Swim"/>
    <n v="1.4290909090909103"/>
    <n v="0"/>
    <s v="Inside"/>
    <s v="2100"/>
    <d v="1899-12-30T01:40:46"/>
    <d v="1899-12-30T00:50:23"/>
    <m/>
    <n v="0"/>
    <n v="0"/>
    <d v="1899-12-30T18:20:00"/>
    <d v="1899-12-30T19:12:24"/>
    <d v="1899-12-30T09:10:00"/>
    <d v="1899-12-30T09:36:12"/>
    <n v="3470"/>
    <x v="11"/>
    <x v="11"/>
    <x v="114"/>
    <x v="46"/>
    <n v="0"/>
  </r>
  <r>
    <n v="1833"/>
    <d v="2012-12-04T00:00:00"/>
    <d v="2012-12-04T00:00:00"/>
    <x v="1"/>
    <n v="9.6"/>
    <n v="0"/>
    <n v="26"/>
    <n v="10"/>
    <d v="1899-12-30T00:26:10"/>
    <d v="1899-12-30T00:02:44"/>
    <s v="YNHH"/>
    <s v="Spin Class"/>
    <n v="22.012738853503201"/>
    <n v="0"/>
    <s v="Inside"/>
    <m/>
    <d v="1899-12-30T05:05:17"/>
    <d v="1899-12-30T02:32:38"/>
    <m/>
    <n v="0"/>
    <n v="0"/>
    <d v="1899-12-30T01:11:25"/>
    <d v="1899-12-30T02:03:49"/>
    <d v="1899-12-30T00:35:42"/>
    <d v="1899-12-30T01:01:54"/>
    <n v="96"/>
    <x v="11"/>
    <x v="11"/>
    <x v="114"/>
    <x v="46"/>
    <n v="0"/>
  </r>
  <r>
    <n v="1834"/>
    <d v="2012-12-04T00:00:00"/>
    <d v="2012-12-04T00:00:00"/>
    <x v="0"/>
    <n v="1.0873999999999999"/>
    <n v="1"/>
    <n v="0"/>
    <n v="0"/>
    <d v="1899-12-30T01:00:00"/>
    <d v="1899-12-30T00:55:11"/>
    <s v="NHS"/>
    <s v="Naug Masters Swim"/>
    <n v="1.0874000000000008"/>
    <n v="0"/>
    <s v="Inside"/>
    <s v="1750 - Fast 100 1:28"/>
    <d v="1899-12-30T02:12:26"/>
    <d v="1899-12-30T01:06:13"/>
    <m/>
    <n v="0"/>
    <n v="0"/>
    <d v="1899-12-31T00:05:39"/>
    <d v="1899-12-31T00:58:03"/>
    <d v="1899-12-30T12:02:50"/>
    <d v="1899-12-30T12:29:02"/>
    <n v="3520"/>
    <x v="11"/>
    <x v="11"/>
    <x v="114"/>
    <x v="46"/>
    <n v="0"/>
  </r>
  <r>
    <n v="1835"/>
    <d v="2012-12-05T00:00:00"/>
    <d v="2012-12-05T00:00:00"/>
    <x v="0"/>
    <n v="0.65"/>
    <n v="0"/>
    <n v="30"/>
    <n v="0"/>
    <d v="1899-12-30T00:30:00"/>
    <d v="1899-12-30T00:46:09"/>
    <s v="NHS"/>
    <s v="Naug Masters Swim"/>
    <n v="1.3000000000000012"/>
    <n v="0"/>
    <s v="Inside"/>
    <m/>
    <d v="1899-12-30T01:50:46"/>
    <d v="1899-12-30T00:55:23"/>
    <m/>
    <n v="0"/>
    <n v="0"/>
    <d v="1899-12-30T20:09:14"/>
    <d v="1899-12-30T21:01:38"/>
    <d v="1899-12-30T10:04:37"/>
    <d v="1899-12-30T10:30:49"/>
    <n v="3498"/>
    <x v="11"/>
    <x v="11"/>
    <x v="114"/>
    <x v="46"/>
    <n v="2"/>
  </r>
  <r>
    <n v="1836"/>
    <d v="2012-12-06T00:00:00"/>
    <d v="2012-12-06T00:00:00"/>
    <x v="0"/>
    <n v="1.2"/>
    <n v="1"/>
    <n v="0"/>
    <n v="0"/>
    <d v="1899-12-30T01:00:00"/>
    <d v="1899-12-30T00:50:00"/>
    <s v="NHS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11"/>
    <x v="114"/>
    <x v="46"/>
    <n v="0"/>
  </r>
  <r>
    <n v="1837"/>
    <d v="2012-12-09T00:00:00"/>
    <d v="2012-12-09T00:00:00"/>
    <x v="2"/>
    <n v="7.5"/>
    <n v="1"/>
    <n v="15"/>
    <n v="41"/>
    <d v="1899-12-30T01:15:41"/>
    <d v="1899-12-30T00:10:05"/>
    <s v="ZootKane"/>
    <s v="Quassy Loop"/>
    <n v="5.945826910372169"/>
    <n v="0"/>
    <s v="Cool"/>
    <s v="http://runkeeper.com/user/ctkeane/activity/135570472"/>
    <d v="1899-12-30T04:24:23"/>
    <d v="1899-12-30T02:12:12"/>
    <m/>
    <n v="0"/>
    <n v="0"/>
    <d v="1899-12-30T04:24:23"/>
    <d v="1899-12-30T05:16:47"/>
    <d v="1899-12-30T02:12:12"/>
    <d v="1899-12-30T02:38:24"/>
    <n v="1616"/>
    <x v="11"/>
    <x v="11"/>
    <x v="114"/>
    <x v="49"/>
    <n v="2"/>
  </r>
  <r>
    <n v="1838"/>
    <d v="2012-12-10T00:00:00"/>
    <d v="2012-12-10T00:00:00"/>
    <x v="1"/>
    <n v="12.7"/>
    <n v="0"/>
    <n v="32"/>
    <n v="0"/>
    <d v="1899-12-30T00:32:00"/>
    <d v="1899-12-30T00:02:31"/>
    <s v="YNHH"/>
    <s v="SpinBike"/>
    <n v="23.812500000000014"/>
    <n v="0"/>
    <s v="Inside"/>
    <m/>
    <d v="1899-12-30T04:42:12"/>
    <d v="1899-12-30T02:21:06"/>
    <m/>
    <n v="0"/>
    <n v="0"/>
    <d v="1899-12-30T01:06:01"/>
    <d v="1899-12-30T01:58:25"/>
    <d v="1899-12-30T00:33:00"/>
    <d v="1899-12-30T00:59:12"/>
    <n v="42"/>
    <x v="11"/>
    <x v="11"/>
    <x v="114"/>
    <x v="49"/>
    <n v="0"/>
  </r>
  <r>
    <n v="1839"/>
    <d v="2012-12-10T00:00:00"/>
    <d v="2012-12-10T00:00:00"/>
    <x v="0"/>
    <n v="1.37"/>
    <n v="0"/>
    <n v="55"/>
    <n v="0"/>
    <d v="1899-12-30T00:55:00"/>
    <d v="1899-12-30T00:40:09"/>
    <s v="NHS"/>
    <s v="Naug Masters Swim"/>
    <n v="1.494545454545456"/>
    <n v="0"/>
    <s v="Inside"/>
    <s v="2200 - 900 in 16:40"/>
    <d v="1899-12-30T01:36:21"/>
    <d v="1899-12-30T00:48:11"/>
    <m/>
    <n v="0"/>
    <n v="0"/>
    <d v="1899-12-30T17:31:49"/>
    <d v="1899-12-30T18:24:14"/>
    <d v="1899-12-30T08:45:55"/>
    <d v="1899-12-30T09:12:07"/>
    <n v="3446"/>
    <x v="11"/>
    <x v="11"/>
    <x v="114"/>
    <x v="49"/>
    <n v="0"/>
  </r>
  <r>
    <n v="1840"/>
    <d v="2012-12-12T00:00:00"/>
    <d v="2012-12-12T00:00:00"/>
    <x v="2"/>
    <n v="3"/>
    <n v="0"/>
    <n v="29"/>
    <n v="54"/>
    <d v="1899-12-30T00:29:54"/>
    <d v="1899-12-30T00:09:58"/>
    <s v="Newton"/>
    <s v="YNHH Treadmill"/>
    <n v="6.0200668896321119"/>
    <n v="0"/>
    <s v="Inside"/>
    <m/>
    <d v="1899-12-30T04:21:08"/>
    <d v="1899-12-30T02:10:34"/>
    <m/>
    <n v="0"/>
    <n v="0"/>
    <d v="1899-12-30T04:21:08"/>
    <d v="1899-12-30T05:13:32"/>
    <d v="1899-12-30T02:10:34"/>
    <d v="1899-12-30T02:36:46"/>
    <n v="1492"/>
    <x v="11"/>
    <x v="11"/>
    <x v="114"/>
    <x v="49"/>
    <n v="5"/>
  </r>
  <r>
    <n v="1841"/>
    <d v="2012-12-12T00:00:00"/>
    <d v="2012-12-12T00:00:00"/>
    <x v="0"/>
    <n v="0.35"/>
    <n v="0"/>
    <n v="20"/>
    <n v="0"/>
    <d v="1899-12-30T00:20:00"/>
    <d v="1899-12-30T00:57:09"/>
    <s v="NHS"/>
    <s v="Naug Masters Swim"/>
    <n v="1.0500000000000009"/>
    <n v="0"/>
    <s v="Inside"/>
    <s v="Quick swim"/>
    <d v="1899-12-30T02:17:09"/>
    <d v="1899-12-30T01:08:34"/>
    <m/>
    <n v="0"/>
    <n v="0"/>
    <d v="1899-12-31T00:57:09"/>
    <d v="1899-12-31T01:49:33"/>
    <d v="1899-12-30T12:28:34"/>
    <d v="1899-12-30T12:54:46"/>
    <n v="3524"/>
    <x v="11"/>
    <x v="11"/>
    <x v="114"/>
    <x v="49"/>
    <n v="0"/>
  </r>
  <r>
    <n v="1842"/>
    <d v="2012-12-18T00:00:00"/>
    <d v="2012-12-18T00:00:00"/>
    <x v="1"/>
    <n v="11.7"/>
    <n v="0"/>
    <n v="32"/>
    <n v="30"/>
    <d v="1899-12-30T00:32:30"/>
    <d v="1899-12-30T00:02:47"/>
    <s v="YNHH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11"/>
    <x v="114"/>
    <x v="50"/>
    <n v="5"/>
  </r>
  <r>
    <n v="1843"/>
    <d v="2012-12-18T00:00:00"/>
    <d v="2012-12-18T00:00:00"/>
    <x v="0"/>
    <n v="1.1499999999999999"/>
    <n v="0"/>
    <n v="55"/>
    <n v="0"/>
    <d v="1899-12-30T00:55:00"/>
    <d v="1899-12-30T00:47:50"/>
    <s v="NHS"/>
    <s v="Naug Masters Swim"/>
    <n v="1.2545454545454555"/>
    <n v="0"/>
    <s v="Inside"/>
    <s v="1850"/>
    <d v="1899-12-30T01:54:47"/>
    <d v="1899-12-30T00:57:23"/>
    <m/>
    <n v="0"/>
    <n v="0"/>
    <d v="1899-12-30T20:53:03"/>
    <d v="1899-12-30T21:45:27"/>
    <d v="1899-12-30T10:26:31"/>
    <d v="1899-12-30T10:52:43"/>
    <n v="3501"/>
    <x v="11"/>
    <x v="11"/>
    <x v="114"/>
    <x v="50"/>
    <n v="0"/>
  </r>
  <r>
    <n v="1844"/>
    <d v="2012-12-19T00:00:00"/>
    <d v="2012-12-19T00:00:00"/>
    <x v="0"/>
    <n v="1"/>
    <n v="0"/>
    <n v="29"/>
    <n v="45"/>
    <d v="1899-12-30T00:29:45"/>
    <d v="1899-12-30T00:29:45"/>
    <s v="NHS"/>
    <s v="Naug Masters Swim"/>
    <n v="2.0168067226890773"/>
    <n v="0"/>
    <s v="Inside"/>
    <s v="1 Mile"/>
    <d v="1899-12-30T01:11:24"/>
    <d v="1899-12-30T00:35:42"/>
    <m/>
    <n v="0"/>
    <n v="0"/>
    <d v="1899-12-30T12:59:27"/>
    <d v="1899-12-30T13:51:51"/>
    <d v="1899-12-30T06:29:43"/>
    <d v="1899-12-30T06:55:56"/>
    <n v="3134"/>
    <x v="11"/>
    <x v="11"/>
    <x v="114"/>
    <x v="50"/>
    <n v="0"/>
  </r>
  <r>
    <n v="1845"/>
    <d v="2012-12-20T00:00:00"/>
    <d v="2012-12-20T00:00:00"/>
    <x v="0"/>
    <n v="1"/>
    <n v="0"/>
    <n v="29"/>
    <n v="15"/>
    <d v="1899-12-30T00:29:15"/>
    <d v="1899-12-30T00:29:15"/>
    <s v="NHS"/>
    <s v="Naug Masters Swim"/>
    <n v="2.0512820512820529"/>
    <n v="0"/>
    <s v="Inside"/>
    <s v="1 Mile Avg: 54.84"/>
    <d v="1899-12-30T01:10:12"/>
    <d v="1899-12-30T00:35:06"/>
    <m/>
    <n v="0"/>
    <n v="0"/>
    <d v="1899-12-30T12:46:21"/>
    <d v="1899-12-30T13:38:45"/>
    <d v="1899-12-30T06:23:11"/>
    <d v="1899-12-30T06:49:23"/>
    <n v="3130"/>
    <x v="11"/>
    <x v="11"/>
    <x v="114"/>
    <x v="50"/>
    <n v="7"/>
  </r>
  <r>
    <n v="1846"/>
    <d v="2012-12-20T00:00:00"/>
    <d v="2012-12-20T00:00:00"/>
    <x v="1"/>
    <n v="10.3"/>
    <n v="0"/>
    <n v="30"/>
    <n v="20"/>
    <d v="1899-12-30T00:30:20"/>
    <d v="1899-12-30T00:02:57"/>
    <s v="YNHH"/>
    <s v="Spin Class"/>
    <n v="20.37362637362639"/>
    <n v="0"/>
    <s v="Inside"/>
    <m/>
    <d v="1899-12-30T05:29:50"/>
    <d v="1899-12-30T02:44:55"/>
    <m/>
    <n v="0"/>
    <n v="0"/>
    <d v="1899-12-30T01:17:10"/>
    <d v="1899-12-30T02:09:34"/>
    <d v="1899-12-30T00:38:35"/>
    <d v="1899-12-30T01:04:47"/>
    <n v="179"/>
    <x v="11"/>
    <x v="11"/>
    <x v="114"/>
    <x v="50"/>
    <n v="0"/>
  </r>
  <r>
    <n v="1847"/>
    <d v="2012-12-21T00:00:00"/>
    <d v="2012-12-21T00:00:00"/>
    <x v="2"/>
    <n v="3"/>
    <n v="0"/>
    <n v="29"/>
    <n v="10"/>
    <d v="1899-12-30T00:29:10"/>
    <d v="1899-12-30T00:09:43"/>
    <s v="Newton"/>
    <s v="YNHH Treadmill"/>
    <n v="6.1714285714285761"/>
    <n v="0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1"/>
    <x v="11"/>
    <x v="114"/>
    <x v="50"/>
    <n v="0"/>
  </r>
  <r>
    <n v="1848"/>
    <d v="2012-12-26T00:00:00"/>
    <d v="2012-12-26T00:00:00"/>
    <x v="2"/>
    <n v="3.1"/>
    <n v="0"/>
    <n v="30"/>
    <n v="0"/>
    <d v="1899-12-30T00:30:00"/>
    <d v="1899-12-30T00:09:41"/>
    <s v="ZootKane"/>
    <s v="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x v="114"/>
    <x v="52"/>
    <n v="4"/>
  </r>
  <r>
    <n v="1849"/>
    <d v="2012-12-28T00:00:00"/>
    <d v="2012-12-28T00:00:00"/>
    <x v="2"/>
    <n v="3.1"/>
    <n v="0"/>
    <n v="30"/>
    <n v="0"/>
    <d v="1899-12-30T00:30:00"/>
    <d v="1899-12-30T00:09:41"/>
    <s v="Newton"/>
    <s v="YNHH 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x v="114"/>
    <x v="52"/>
    <n v="1"/>
  </r>
  <r>
    <n v="1850"/>
    <d v="2013-01-01T00:00:00"/>
    <d v="2013-01-01T00:00:00"/>
    <x v="2"/>
    <n v="6.87"/>
    <n v="1"/>
    <n v="16"/>
    <n v="34"/>
    <d v="1899-12-30T01:16:34"/>
    <d v="1899-12-30T00:11:09"/>
    <s v="ZootKane"/>
    <s v="53 -&gt; Qloop -&gt; 389"/>
    <n v="5.3835437527209438"/>
    <n v="143"/>
    <s v="Cold"/>
    <m/>
    <d v="1899-12-30T04:52:00"/>
    <d v="1899-12-30T02:26:00"/>
    <m/>
    <n v="0"/>
    <n v="0"/>
    <d v="1899-12-30T04:52:00"/>
    <d v="1899-12-30T05:44:24"/>
    <d v="1899-12-30T02:26:00"/>
    <d v="1899-12-30T02:52:12"/>
    <n v="2340"/>
    <x v="12"/>
    <x v="8"/>
    <x v="115"/>
    <x v="27"/>
    <n v="3"/>
  </r>
  <r>
    <n v="1851"/>
    <d v="2013-01-02T00:00:00"/>
    <d v="2013-01-02T00:00:00"/>
    <x v="1"/>
    <n v="17.3"/>
    <n v="0"/>
    <n v="40"/>
    <n v="0"/>
    <d v="1899-12-30T00:40:00"/>
    <d v="1899-12-30T00:02:19"/>
    <s v="YNHH"/>
    <s v="Threshold Test"/>
    <n v="25.950000000000021"/>
    <n v="0"/>
    <s v="Inside"/>
    <m/>
    <d v="1899-12-30T04:18:58"/>
    <d v="1899-12-30T02:09:29"/>
    <m/>
    <n v="0"/>
    <n v="0"/>
    <d v="1899-12-30T01:00:35"/>
    <d v="1899-12-30T01:52:59"/>
    <d v="1899-12-30T00:30:17"/>
    <d v="1899-12-30T00:56:29"/>
    <n v="22"/>
    <x v="12"/>
    <x v="8"/>
    <x v="115"/>
    <x v="27"/>
    <n v="0"/>
  </r>
  <r>
    <n v="1852"/>
    <d v="2013-01-03T00:00:00"/>
    <d v="2013-01-03T00:00:00"/>
    <x v="2"/>
    <n v="3.1"/>
    <n v="0"/>
    <n v="28"/>
    <n v="40"/>
    <d v="1899-12-30T00:28:40"/>
    <d v="1899-12-30T00:09:15"/>
    <s v="Newton"/>
    <s v="YNHH-Treadmill"/>
    <n v="6.4883720930232611"/>
    <n v="0"/>
    <s v="Inside"/>
    <m/>
    <d v="1899-12-30T04:02:17"/>
    <d v="1899-12-30T02:01:08"/>
    <m/>
    <n v="0"/>
    <n v="0"/>
    <d v="1899-12-30T04:02:17"/>
    <d v="1899-12-30T04:54:41"/>
    <d v="1899-12-30T02:01:08"/>
    <d v="1899-12-30T02:27:20"/>
    <n v="980"/>
    <x v="12"/>
    <x v="8"/>
    <x v="115"/>
    <x v="27"/>
    <n v="0"/>
  </r>
  <r>
    <n v="1853"/>
    <d v="2013-01-05T00:00:00"/>
    <d v="2013-01-05T00:00:00"/>
    <x v="1"/>
    <n v="30"/>
    <n v="2"/>
    <n v="0"/>
    <n v="0"/>
    <d v="1899-12-30T02:00:00"/>
    <d v="1899-12-30T00:04:00"/>
    <s v="B-Ciocc"/>
    <s v="1 hour sufferfest 1 hour free"/>
    <n v="15.000000000000014"/>
    <n v="127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8"/>
    <x v="115"/>
    <x v="27"/>
    <n v="1"/>
  </r>
  <r>
    <n v="1854"/>
    <d v="2013-01-06T00:00:00"/>
    <d v="2013-01-06T00:00:00"/>
    <x v="2"/>
    <n v="5.25"/>
    <n v="0"/>
    <n v="58"/>
    <n v="27"/>
    <d v="1899-12-30T00:58:27"/>
    <d v="1899-12-30T00:11:08"/>
    <s v="Newton"/>
    <s v="Bridgewater Run"/>
    <n v="5.3892215568862314"/>
    <n v="0"/>
    <s v="Cold"/>
    <s v="http://runkeeper.com/user/ctkeane/activity/140130339"/>
    <d v="1899-12-30T04:51:42"/>
    <d v="1899-12-30T02:25:51"/>
    <m/>
    <n v="0"/>
    <n v="0"/>
    <d v="1899-12-30T04:51:42"/>
    <d v="1899-12-30T05:44:06"/>
    <d v="1899-12-30T02:25:51"/>
    <d v="1899-12-30T02:52:03"/>
    <n v="2338"/>
    <x v="12"/>
    <x v="8"/>
    <x v="115"/>
    <x v="51"/>
    <n v="0"/>
  </r>
  <r>
    <n v="1855"/>
    <d v="2013-01-07T00:00:00"/>
    <d v="2013-01-07T00:00:00"/>
    <x v="2"/>
    <n v="3.5"/>
    <n v="0"/>
    <n v="31"/>
    <n v="39"/>
    <d v="1899-12-30T00:31:39"/>
    <d v="1899-12-30T00:09:03"/>
    <s v="Newton"/>
    <s v="YNHH Treadmill"/>
    <n v="6.6350710900473988"/>
    <n v="0"/>
    <s v="Inside"/>
    <s v="4x1000 @8:30 with 3 min rest"/>
    <d v="1899-12-30T03:56:55"/>
    <d v="1899-12-30T01:58:28"/>
    <m/>
    <n v="0"/>
    <n v="0"/>
    <d v="1899-12-30T03:56:55"/>
    <d v="1899-12-30T04:49:19"/>
    <d v="1899-12-30T01:58:28"/>
    <d v="1899-12-30T02:24:40"/>
    <n v="916"/>
    <x v="12"/>
    <x v="8"/>
    <x v="115"/>
    <x v="51"/>
    <n v="0"/>
  </r>
  <r>
    <n v="1856"/>
    <d v="2013-01-08T00:00:00"/>
    <d v="2013-01-08T00:00:00"/>
    <x v="1"/>
    <n v="8.5"/>
    <n v="0"/>
    <n v="24"/>
    <n v="0"/>
    <d v="1899-12-30T00:24:00"/>
    <d v="1899-12-30T00:02:49"/>
    <s v="YNHH"/>
    <s v="Spin Class"/>
    <n v="21.250000000000018"/>
    <n v="0"/>
    <s v="Inside"/>
    <m/>
    <d v="1899-12-30T05:16:14"/>
    <d v="1899-12-30T02:38:07"/>
    <m/>
    <n v="0"/>
    <n v="0"/>
    <d v="1899-12-30T01:13:59"/>
    <d v="1899-12-30T02:06:23"/>
    <d v="1899-12-30T00:36:59"/>
    <d v="1899-12-30T01:03:11"/>
    <n v="140"/>
    <x v="12"/>
    <x v="8"/>
    <x v="115"/>
    <x v="51"/>
    <n v="0"/>
  </r>
  <r>
    <n v="1857"/>
    <d v="2013-01-09T00:00:00"/>
    <d v="2013-01-09T00:00:00"/>
    <x v="7"/>
    <n v="3.1"/>
    <n v="0"/>
    <n v="24"/>
    <n v="56"/>
    <d v="1899-12-30T00:24:56"/>
    <d v="1899-12-30T00:08:03"/>
    <s v="RowMachine"/>
    <s v="YNHH Rowing Machine"/>
    <n v="7.4598930481283476"/>
    <n v="0"/>
    <s v="Inside"/>
    <m/>
    <d v="1899-12-30T00:00:00"/>
    <d v="1899-12-30T00:00:00"/>
    <m/>
    <n v="0"/>
    <n v="0"/>
    <d v="1899-12-30T03:30:44"/>
    <d v="1899-12-30T04:23:08"/>
    <d v="1899-12-30T01:45:22"/>
    <d v="1899-12-30T02:11:34"/>
    <n v="805"/>
    <x v="12"/>
    <x v="8"/>
    <x v="115"/>
    <x v="51"/>
    <n v="0"/>
  </r>
  <r>
    <n v="1858"/>
    <d v="2013-01-10T00:00:00"/>
    <d v="2013-01-10T00:00:00"/>
    <x v="1"/>
    <n v="12.7"/>
    <n v="0"/>
    <n v="30"/>
    <n v="0"/>
    <d v="1899-12-30T00:30:00"/>
    <d v="1899-12-30T00:02:22"/>
    <s v="YNHH"/>
    <s v="30 Mins Trainer"/>
    <n v="25.40000000000002"/>
    <n v="132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x v="115"/>
    <x v="51"/>
    <n v="0"/>
  </r>
  <r>
    <n v="1859"/>
    <d v="2013-01-10T00:00:00"/>
    <d v="2013-01-10T00:00:00"/>
    <x v="2"/>
    <n v="1.05"/>
    <n v="0"/>
    <n v="10"/>
    <n v="1"/>
    <d v="1899-12-30T00:10:01"/>
    <d v="1899-12-30T00:09:32"/>
    <s v="Newton"/>
    <s v="YNHH Treadmill"/>
    <n v="6.2895174708818686"/>
    <n v="153"/>
    <s v="Inside"/>
    <m/>
    <d v="1899-12-30T04:09:56"/>
    <d v="1899-12-30T02:04:58"/>
    <m/>
    <n v="0"/>
    <n v="0"/>
    <d v="1899-12-30T04:09:56"/>
    <d v="1899-12-30T05:02:20"/>
    <d v="1899-12-30T02:04:58"/>
    <d v="1899-12-30T02:31:10"/>
    <n v="1153"/>
    <x v="12"/>
    <x v="8"/>
    <x v="115"/>
    <x v="51"/>
    <n v="0"/>
  </r>
  <r>
    <n v="1860"/>
    <d v="2013-01-11T00:00:00"/>
    <d v="2013-01-11T00:00:00"/>
    <x v="2"/>
    <n v="2.1"/>
    <n v="0"/>
    <n v="20"/>
    <n v="0"/>
    <d v="1899-12-30T00:20:00"/>
    <d v="1899-12-30T00:09:31"/>
    <s v="Newton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8"/>
    <x v="115"/>
    <x v="51"/>
    <n v="0"/>
  </r>
  <r>
    <n v="1861"/>
    <d v="2013-01-12T00:00:00"/>
    <d v="2013-01-12T00:00:00"/>
    <x v="1"/>
    <n v="20"/>
    <n v="1"/>
    <n v="30"/>
    <n v="0"/>
    <d v="1899-12-30T01:30:00"/>
    <d v="1899-12-30T00:04:30"/>
    <s v="B-Ciocc"/>
    <s v="90 Minutes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2"/>
    <x v="8"/>
    <x v="115"/>
    <x v="51"/>
    <n v="0"/>
  </r>
  <r>
    <n v="1862"/>
    <d v="2013-01-13T00:00:00"/>
    <d v="2013-01-13T00:00:00"/>
    <x v="2"/>
    <n v="6.87"/>
    <n v="1"/>
    <n v="13"/>
    <n v="9"/>
    <d v="1899-12-30T01:13:09"/>
    <d v="1899-12-30T00:10:39"/>
    <s v="ZootKane"/>
    <s v="53 -&gt; Qloop -&gt; 389"/>
    <n v="5.634996582365007"/>
    <n v="0"/>
    <s v="Cool"/>
    <s v="http://runkeeper.com/user/ctkeane/activity/141936743"/>
    <d v="1899-12-30T04:38:58"/>
    <d v="1899-12-30T02:19:29"/>
    <m/>
    <n v="0"/>
    <n v="0"/>
    <d v="1899-12-30T04:38:58"/>
    <d v="1899-12-30T05:31:22"/>
    <d v="1899-12-30T02:19:29"/>
    <d v="1899-12-30T02:45:41"/>
    <n v="2029"/>
    <x v="12"/>
    <x v="8"/>
    <x v="115"/>
    <x v="28"/>
    <n v="0"/>
  </r>
  <r>
    <n v="1863"/>
    <d v="2013-01-14T00:00:00"/>
    <d v="2013-01-14T00:00:00"/>
    <x v="2"/>
    <n v="3"/>
    <n v="0"/>
    <n v="27"/>
    <n v="36"/>
    <d v="1899-12-30T00:27:36"/>
    <d v="1899-12-30T00:09:12"/>
    <s v="Newton"/>
    <s v="YNHH Treadmill"/>
    <n v="6.5217391304347876"/>
    <n v="0"/>
    <s v="Inside"/>
    <m/>
    <d v="1899-12-30T04:01:02"/>
    <d v="1899-12-30T02:00:31"/>
    <m/>
    <n v="0"/>
    <n v="0"/>
    <d v="1899-12-30T04:01:02"/>
    <d v="1899-12-30T04:53:26"/>
    <d v="1899-12-30T02:00:31"/>
    <d v="1899-12-30T02:26:43"/>
    <n v="962"/>
    <x v="12"/>
    <x v="8"/>
    <x v="115"/>
    <x v="28"/>
    <n v="0"/>
  </r>
  <r>
    <n v="1864"/>
    <d v="2013-01-18T00:00:00"/>
    <d v="2013-01-18T00:00:00"/>
    <x v="2"/>
    <n v="2.1800000000000002"/>
    <n v="0"/>
    <n v="20"/>
    <n v="0"/>
    <d v="1899-12-30T00:20:00"/>
    <d v="1899-12-30T00:09:10"/>
    <s v="NB860v2"/>
    <s v="NYC Treadmill"/>
    <n v="6.5400000000000054"/>
    <n v="0"/>
    <s v="Inside"/>
    <m/>
    <d v="1899-12-30T04:00:22"/>
    <d v="1899-12-30T02:00:11"/>
    <m/>
    <n v="0"/>
    <n v="0"/>
    <d v="1899-12-30T04:00:22"/>
    <d v="1899-12-30T04:52:46"/>
    <d v="1899-12-30T02:00:11"/>
    <d v="1899-12-30T02:26:23"/>
    <n v="955"/>
    <x v="12"/>
    <x v="8"/>
    <x v="115"/>
    <x v="28"/>
    <n v="3"/>
  </r>
  <r>
    <n v="1865"/>
    <d v="2013-01-19T00:00:00"/>
    <d v="2013-01-19T00:00:00"/>
    <x v="1"/>
    <n v="30"/>
    <n v="1"/>
    <n v="45"/>
    <n v="0"/>
    <d v="1899-12-30T01:45:00"/>
    <d v="1899-12-30T00:03:30"/>
    <s v="B-Ciocc"/>
    <s v="Just ride"/>
    <n v="17.142857142857157"/>
    <n v="0"/>
    <s v="Inside"/>
    <m/>
    <d v="1899-12-30T06:32:00"/>
    <d v="1899-12-30T03:16:00"/>
    <m/>
    <n v="0"/>
    <n v="0"/>
    <d v="1899-12-30T01:31:42"/>
    <d v="1899-12-30T02:24:06"/>
    <d v="1899-12-30T00:45:51"/>
    <d v="1899-12-30T01:12:03"/>
    <n v="297"/>
    <x v="12"/>
    <x v="8"/>
    <x v="115"/>
    <x v="28"/>
    <n v="0"/>
  </r>
  <r>
    <n v="1866"/>
    <d v="2013-01-20T00:00:00"/>
    <d v="2013-01-20T00:00:00"/>
    <x v="2"/>
    <n v="6"/>
    <n v="1"/>
    <n v="7"/>
    <n v="57"/>
    <d v="1899-12-30T01:07:57"/>
    <d v="1899-12-30T00:11:19"/>
    <s v="ZootKane"/>
    <s v="Random"/>
    <n v="5.2980132450331174"/>
    <n v="0"/>
    <s v="Cold"/>
    <s v="http://runkeeper.com/user/ctkeane/activity/143382899"/>
    <d v="1899-12-30T04:56:43"/>
    <d v="1899-12-30T02:28:21"/>
    <m/>
    <n v="0"/>
    <n v="0"/>
    <d v="1899-12-30T04:56:43"/>
    <d v="1899-12-30T05:49:07"/>
    <d v="1899-12-30T02:28:21"/>
    <d v="1899-12-30T02:54:33"/>
    <n v="2429"/>
    <x v="12"/>
    <x v="8"/>
    <x v="115"/>
    <x v="48"/>
    <n v="0"/>
  </r>
  <r>
    <n v="1867"/>
    <d v="2013-01-21T00:00:00"/>
    <d v="2013-01-21T00:00:00"/>
    <x v="2"/>
    <n v="3"/>
    <n v="0"/>
    <n v="26"/>
    <n v="31"/>
    <d v="1899-12-30T00:26:31"/>
    <d v="1899-12-30T00:08:50"/>
    <s v="Newton"/>
    <s v="Treadmill"/>
    <n v="6.7881835323695841"/>
    <n v="0"/>
    <s v="Inside"/>
    <m/>
    <d v="1899-12-30T03:51:35"/>
    <d v="1899-12-30T01:55:47"/>
    <m/>
    <n v="0"/>
    <n v="0"/>
    <d v="1899-12-30T03:51:35"/>
    <d v="1899-12-30T04:43:59"/>
    <d v="1899-12-30T01:55:47"/>
    <d v="1899-12-30T02:21:59"/>
    <n v="872"/>
    <x v="12"/>
    <x v="8"/>
    <x v="115"/>
    <x v="48"/>
    <n v="0"/>
  </r>
  <r>
    <n v="1868"/>
    <d v="2013-01-22T00:00:00"/>
    <d v="2013-01-22T00:00:00"/>
    <x v="1"/>
    <n v="10.1"/>
    <n v="0"/>
    <n v="26"/>
    <n v="30"/>
    <d v="1899-12-30T00:26:30"/>
    <d v="1899-12-30T00:02:37"/>
    <s v="YNHH"/>
    <s v="Spin Class"/>
    <n v="22.867924528301902"/>
    <n v="0"/>
    <s v="Inside"/>
    <m/>
    <d v="1899-12-30T04:53:52"/>
    <d v="1899-12-30T02:26:56"/>
    <m/>
    <n v="0"/>
    <n v="0"/>
    <d v="1899-12-30T01:08:45"/>
    <d v="1899-12-30T02:01:09"/>
    <d v="1899-12-30T00:34:22"/>
    <d v="1899-12-30T01:00:34"/>
    <n v="66"/>
    <x v="12"/>
    <x v="8"/>
    <x v="115"/>
    <x v="48"/>
    <n v="0"/>
  </r>
  <r>
    <n v="1869"/>
    <d v="2013-01-24T00:00:00"/>
    <d v="2013-01-24T00:00:00"/>
    <x v="1"/>
    <n v="11.7"/>
    <n v="0"/>
    <n v="30"/>
    <n v="0"/>
    <d v="1899-12-30T00:30:00"/>
    <d v="1899-12-30T00:02:34"/>
    <s v="YNHH"/>
    <s v="Random"/>
    <n v="23.400000000000016"/>
    <n v="125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8"/>
    <x v="115"/>
    <x v="48"/>
    <n v="1"/>
  </r>
  <r>
    <n v="1870"/>
    <d v="2013-01-24T00:00:00"/>
    <d v="2013-01-24T00:00:00"/>
    <x v="2"/>
    <n v="1.59"/>
    <n v="0"/>
    <n v="15"/>
    <n v="0"/>
    <d v="1899-12-30T00:15:00"/>
    <d v="1899-12-30T00:09:26"/>
    <s v="NB860v2"/>
    <s v="YNHH Treadmill"/>
    <n v="6.3600000000000056"/>
    <n v="146"/>
    <s v="Inside"/>
    <m/>
    <d v="1899-12-30T04:07:10"/>
    <d v="1899-12-30T02:03:35"/>
    <m/>
    <n v="0"/>
    <n v="0"/>
    <d v="1899-12-30T04:07:10"/>
    <d v="1899-12-30T04:59:34"/>
    <d v="1899-12-30T02:03:35"/>
    <d v="1899-12-30T02:29:47"/>
    <n v="1086"/>
    <x v="12"/>
    <x v="8"/>
    <x v="115"/>
    <x v="48"/>
    <n v="0"/>
  </r>
  <r>
    <n v="1871"/>
    <d v="2013-01-24T00:00:00"/>
    <d v="2013-01-24T00:00:00"/>
    <x v="0"/>
    <n v="1.08"/>
    <n v="0"/>
    <n v="35"/>
    <n v="0"/>
    <d v="1899-12-30T00:35:00"/>
    <d v="1899-12-30T00:32:24"/>
    <s v="PHS"/>
    <s v="Pomperaug Swim"/>
    <n v="1.851428571428573"/>
    <n v="0"/>
    <s v="Inside"/>
    <s v="1750"/>
    <d v="1899-12-30T01:17:47"/>
    <d v="1899-12-30T00:38:53"/>
    <m/>
    <n v="0"/>
    <n v="0"/>
    <d v="1899-12-30T14:09:04"/>
    <d v="1899-12-30T15:01:28"/>
    <d v="1899-12-30T07:04:32"/>
    <d v="1899-12-30T07:30:44"/>
    <n v="3178"/>
    <x v="12"/>
    <x v="8"/>
    <x v="115"/>
    <x v="48"/>
    <n v="0"/>
  </r>
  <r>
    <n v="1872"/>
    <d v="2013-01-25T00:00:00"/>
    <d v="2013-01-25T00:00:00"/>
    <x v="7"/>
    <n v="0.31"/>
    <n v="0"/>
    <n v="2"/>
    <n v="4"/>
    <d v="1899-12-30T00:02:04"/>
    <d v="1899-12-30T00:06:40"/>
    <s v="RowMachine"/>
    <s v="Fit Test"/>
    <n v="9.0000000000000053"/>
    <n v="134"/>
    <s v="Inside"/>
    <m/>
    <d v="1899-12-30T00:00:00"/>
    <d v="1899-12-30T00:00:00"/>
    <m/>
    <n v="0"/>
    <n v="0"/>
    <d v="1899-12-30T02:54:40"/>
    <d v="1899-12-30T03:47:04"/>
    <d v="1899-12-30T01:27:20"/>
    <d v="1899-12-30T01:53:32"/>
    <n v="782"/>
    <x v="12"/>
    <x v="8"/>
    <x v="115"/>
    <x v="48"/>
    <n v="0"/>
  </r>
  <r>
    <n v="1873"/>
    <d v="2013-01-25T00:00:00"/>
    <d v="2013-01-25T00:00:00"/>
    <x v="1"/>
    <n v="5"/>
    <n v="0"/>
    <n v="10"/>
    <n v="40"/>
    <d v="1899-12-30T00:10:40"/>
    <d v="1899-12-30T00:02:08"/>
    <s v="YNHH"/>
    <s v="Fit Test"/>
    <n v="28.125000000000025"/>
    <n v="145"/>
    <s v="Inside"/>
    <m/>
    <d v="1899-12-30T03:58:56"/>
    <d v="1899-12-30T01:59:28"/>
    <m/>
    <n v="0"/>
    <n v="0"/>
    <d v="1899-12-30T00:55:54"/>
    <d v="1899-12-30T01:48:18"/>
    <d v="1899-12-30T00:27:57"/>
    <d v="1899-12-30T00:54:09"/>
    <n v="16"/>
    <x v="12"/>
    <x v="8"/>
    <x v="115"/>
    <x v="48"/>
    <n v="0"/>
  </r>
  <r>
    <n v="1874"/>
    <d v="2013-01-25T00:00:00"/>
    <d v="2013-01-25T00:00:00"/>
    <x v="2"/>
    <n v="2"/>
    <n v="0"/>
    <n v="19"/>
    <n v="4"/>
    <d v="1899-12-30T00:19:04"/>
    <d v="1899-12-30T00:09:32"/>
    <s v="NB860v2"/>
    <s v="Fit Test"/>
    <n v="6.2937062937062986"/>
    <n v="156"/>
    <s v="Inside"/>
    <m/>
    <d v="1899-12-30T04:09:46"/>
    <d v="1899-12-30T02:04:53"/>
    <m/>
    <n v="0"/>
    <n v="0"/>
    <d v="1899-12-30T04:09:46"/>
    <d v="1899-12-30T05:02:10"/>
    <d v="1899-12-30T02:04:53"/>
    <d v="1899-12-30T02:31:05"/>
    <n v="1148"/>
    <x v="12"/>
    <x v="8"/>
    <x v="115"/>
    <x v="48"/>
    <n v="0"/>
  </r>
  <r>
    <n v="1875"/>
    <d v="2013-01-27T00:00:00"/>
    <d v="2013-01-27T00:00:00"/>
    <x v="1"/>
    <n v="21.6"/>
    <n v="1"/>
    <n v="1"/>
    <n v="30"/>
    <d v="1899-12-30T01:01:30"/>
    <d v="1899-12-30T00:02:51"/>
    <s v="B-Ciocc"/>
    <s v="The Hunted - Sufferfest"/>
    <n v="21.073170731707336"/>
    <n v="0"/>
    <s v="Inside"/>
    <m/>
    <d v="1899-12-30T05:18:53"/>
    <d v="1899-12-30T02:39:27"/>
    <m/>
    <n v="0"/>
    <n v="0"/>
    <d v="1899-12-30T01:14:36"/>
    <d v="1899-12-30T02:07:00"/>
    <d v="1899-12-30T00:37:18"/>
    <d v="1899-12-30T01:03:30"/>
    <n v="145"/>
    <x v="12"/>
    <x v="8"/>
    <x v="115"/>
    <x v="29"/>
    <n v="1"/>
  </r>
  <r>
    <n v="1876"/>
    <d v="2013-01-29T00:00:00"/>
    <d v="2013-01-29T00:00:00"/>
    <x v="1"/>
    <n v="12.7"/>
    <n v="0"/>
    <n v="30"/>
    <n v="0"/>
    <d v="1899-12-30T00:30:00"/>
    <d v="1899-12-30T00:02:22"/>
    <s v="YNHH"/>
    <s v="3x6 min at 214w"/>
    <n v="25.40000000000002"/>
    <n v="0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x v="115"/>
    <x v="29"/>
    <n v="1"/>
  </r>
  <r>
    <n v="1877"/>
    <d v="2013-01-30T00:00:00"/>
    <d v="2013-01-30T00:00:00"/>
    <x v="2"/>
    <n v="3.51"/>
    <n v="0"/>
    <n v="31"/>
    <n v="45"/>
    <d v="1899-12-30T00:31:45"/>
    <d v="1899-12-30T00:09:03"/>
    <s v="NB860v2"/>
    <s v="6xHalf Mile at 8 min mile (7.6)"/>
    <n v="6.6330708661417361"/>
    <n v="0"/>
    <s v="Inside"/>
    <m/>
    <d v="1899-12-30T03:57:00"/>
    <d v="1899-12-30T01:58:30"/>
    <m/>
    <n v="0"/>
    <n v="0"/>
    <d v="1899-12-30T03:57:00"/>
    <d v="1899-12-30T04:49:24"/>
    <d v="1899-12-30T01:58:30"/>
    <d v="1899-12-30T02:24:42"/>
    <n v="917"/>
    <x v="12"/>
    <x v="8"/>
    <x v="115"/>
    <x v="29"/>
    <n v="0"/>
  </r>
  <r>
    <n v="1878"/>
    <d v="2013-01-30T00:00:00"/>
    <d v="2013-01-30T00:00:00"/>
    <x v="0"/>
    <n v="1"/>
    <n v="0"/>
    <n v="45"/>
    <n v="0"/>
    <d v="1899-12-30T00:45:00"/>
    <d v="1899-12-30T00:45:00"/>
    <s v="PHS"/>
    <s v="Pomperaug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2"/>
    <x v="8"/>
    <x v="115"/>
    <x v="29"/>
    <n v="0"/>
  </r>
  <r>
    <n v="1879"/>
    <d v="2013-02-01T00:00:00"/>
    <d v="2013-02-01T00:00:00"/>
    <x v="1"/>
    <n v="9"/>
    <n v="0"/>
    <n v="20"/>
    <n v="12"/>
    <d v="1899-12-30T00:20:12"/>
    <d v="1899-12-30T00:02:15"/>
    <s v="YNHH"/>
    <s v="20 mins trainer"/>
    <n v="26.732673267326753"/>
    <n v="0"/>
    <s v="Inside"/>
    <m/>
    <d v="1899-12-30T04:11:23"/>
    <d v="1899-12-30T02:05:41"/>
    <m/>
    <n v="0"/>
    <n v="0"/>
    <d v="1899-12-30T00:58:48"/>
    <d v="1899-12-30T01:51:12"/>
    <d v="1899-12-30T00:29:24"/>
    <d v="1899-12-30T00:55:36"/>
    <n v="20"/>
    <x v="12"/>
    <x v="9"/>
    <x v="116"/>
    <x v="29"/>
    <n v="1"/>
  </r>
  <r>
    <n v="1880"/>
    <d v="2013-02-01T00:00:00"/>
    <d v="2013-02-01T00:00:00"/>
    <x v="2"/>
    <n v="2"/>
    <n v="0"/>
    <n v="17"/>
    <n v="45"/>
    <d v="1899-12-30T00:17:45"/>
    <d v="1899-12-30T00:08:52"/>
    <s v="NB860v2"/>
    <s v="YNHH Treadmill"/>
    <n v="6.7605633802816953"/>
    <n v="0"/>
    <s v="Inside"/>
    <s v="2 miles under 18 minute"/>
    <d v="1899-12-30T03:52:32"/>
    <d v="1899-12-30T01:56:16"/>
    <m/>
    <n v="0"/>
    <n v="0"/>
    <d v="1899-12-30T03:52:32"/>
    <d v="1899-12-30T04:44:56"/>
    <d v="1899-12-30T01:56:16"/>
    <d v="1899-12-30T02:22:28"/>
    <n v="881"/>
    <x v="12"/>
    <x v="9"/>
    <x v="116"/>
    <x v="29"/>
    <n v="0"/>
  </r>
  <r>
    <n v="1881"/>
    <d v="2013-02-02T00:00:00"/>
    <d v="2013-02-02T00:00:00"/>
    <x v="1"/>
    <n v="30"/>
    <n v="2"/>
    <n v="0"/>
    <n v="0"/>
    <d v="1899-12-30T02:00:00"/>
    <d v="1899-12-30T00:04:00"/>
    <s v="B-Ciocc"/>
    <s v="2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9"/>
    <x v="116"/>
    <x v="29"/>
    <n v="0"/>
  </r>
  <r>
    <n v="1882"/>
    <d v="2013-02-03T00:00:00"/>
    <d v="2013-02-03T00:00:00"/>
    <x v="2"/>
    <n v="8.25"/>
    <n v="1"/>
    <n v="30"/>
    <n v="1"/>
    <d v="1899-12-30T01:30:01"/>
    <d v="1899-12-30T00:10:55"/>
    <s v="Newton"/>
    <s v="Sherman Ext 53 to 389"/>
    <n v="5.4989816700611041"/>
    <n v="0"/>
    <s v="Cold"/>
    <s v="Battery Died http://runkeeper.com/user/ctkeane/activity/146656360"/>
    <d v="1899-12-30T04:45:52"/>
    <d v="1899-12-30T02:22:56"/>
    <m/>
    <n v="0"/>
    <n v="0"/>
    <d v="1899-12-30T04:45:52"/>
    <d v="1899-12-30T05:38:16"/>
    <d v="1899-12-30T02:22:56"/>
    <d v="1899-12-30T02:49:08"/>
    <n v="2208"/>
    <x v="12"/>
    <x v="9"/>
    <x v="116"/>
    <x v="30"/>
    <n v="0"/>
  </r>
  <r>
    <n v="1883"/>
    <d v="2013-02-04T00:00:00"/>
    <d v="2013-02-04T00:00:00"/>
    <x v="2"/>
    <n v="3.1"/>
    <n v="0"/>
    <n v="26"/>
    <n v="50"/>
    <d v="1899-12-30T00:26:50"/>
    <d v="1899-12-30T00:08:39"/>
    <s v="NB860v2"/>
    <s v="YNHH Treadmill"/>
    <n v="6.9316770186335468"/>
    <n v="0"/>
    <s v="Inside"/>
    <s v="5k in under 27"/>
    <d v="1899-12-30T03:46:47"/>
    <d v="1899-12-30T01:53:24"/>
    <m/>
    <n v="0"/>
    <n v="0"/>
    <d v="1899-12-30T03:46:47"/>
    <d v="1899-12-30T04:39:11"/>
    <d v="1899-12-30T01:53:24"/>
    <d v="1899-12-30T02:19:36"/>
    <n v="849"/>
    <x v="12"/>
    <x v="9"/>
    <x v="116"/>
    <x v="30"/>
    <n v="0"/>
  </r>
  <r>
    <n v="1884"/>
    <d v="2013-02-04T00:00:00"/>
    <d v="2013-02-04T00:00:00"/>
    <x v="0"/>
    <n v="1.55"/>
    <n v="0"/>
    <n v="45"/>
    <n v="0"/>
    <d v="1899-12-30T00:45:00"/>
    <d v="1899-12-30T00:29:02"/>
    <s v="PHS"/>
    <s v="Pomperaug Swim"/>
    <n v="2.0666666666666682"/>
    <n v="0"/>
    <s v="Inside"/>
    <s v="2500"/>
    <d v="1899-12-30T01:09:41"/>
    <d v="1899-12-30T00:34:50"/>
    <m/>
    <n v="0"/>
    <n v="0"/>
    <d v="1899-12-30T12:40:39"/>
    <d v="1899-12-30T13:33:03"/>
    <d v="1899-12-30T06:20:19"/>
    <d v="1899-12-30T06:46:31"/>
    <n v="3128"/>
    <x v="12"/>
    <x v="9"/>
    <x v="116"/>
    <x v="30"/>
    <n v="0"/>
  </r>
  <r>
    <n v="1885"/>
    <d v="2013-02-05T00:00:00"/>
    <d v="2013-02-05T00:00:00"/>
    <x v="1"/>
    <n v="12"/>
    <n v="0"/>
    <n v="30"/>
    <n v="0"/>
    <d v="1899-12-30T00:30:00"/>
    <d v="1899-12-30T00:02:30"/>
    <s v="YNHH"/>
    <s v="30 Mins Trainer"/>
    <n v="24.000000000000021"/>
    <n v="124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9"/>
    <x v="116"/>
    <x v="30"/>
    <n v="0"/>
  </r>
  <r>
    <n v="1886"/>
    <d v="2013-02-09T00:00:00"/>
    <d v="2013-02-09T00:00:00"/>
    <x v="2"/>
    <n v="6.7"/>
    <n v="1"/>
    <n v="6"/>
    <n v="0"/>
    <d v="1899-12-30T01:06:00"/>
    <d v="1899-12-30T00:09:51"/>
    <s v="ZootKane"/>
    <s v="Zombie, Run"/>
    <n v="6.0909090909090953"/>
    <n v="0"/>
    <s v="Inside"/>
    <m/>
    <d v="1899-12-30T04:18:05"/>
    <d v="1899-12-30T02:09:03"/>
    <m/>
    <n v="0"/>
    <n v="0"/>
    <d v="1899-12-30T04:18:05"/>
    <d v="1899-12-30T05:10:29"/>
    <d v="1899-12-30T02:09:03"/>
    <d v="1899-12-30T02:35:15"/>
    <n v="1400"/>
    <x v="12"/>
    <x v="9"/>
    <x v="116"/>
    <x v="30"/>
    <n v="3"/>
  </r>
  <r>
    <n v="1887"/>
    <d v="2013-02-12T00:00:00"/>
    <d v="2013-02-12T00:00:00"/>
    <x v="1"/>
    <n v="8"/>
    <n v="0"/>
    <n v="26"/>
    <n v="0"/>
    <d v="1899-12-30T00:26:00"/>
    <d v="1899-12-30T00:03:15"/>
    <s v="B-Ciocc"/>
    <s v="Fight Club"/>
    <n v="18.461538461538474"/>
    <n v="0"/>
    <s v="Inside"/>
    <s v="Only did first half hour"/>
    <d v="1899-12-30T06:04:00"/>
    <d v="1899-12-30T03:02:00"/>
    <m/>
    <n v="0"/>
    <n v="0"/>
    <d v="1899-12-30T01:25:09"/>
    <d v="1899-12-30T02:17:33"/>
    <d v="1899-12-30T00:42:35"/>
    <d v="1899-12-30T01:08:47"/>
    <n v="239"/>
    <x v="12"/>
    <x v="9"/>
    <x v="116"/>
    <x v="31"/>
    <n v="2"/>
  </r>
  <r>
    <n v="1888"/>
    <d v="2013-02-18T00:00:00"/>
    <d v="2013-02-18T00:00:00"/>
    <x v="2"/>
    <n v="3"/>
    <n v="0"/>
    <n v="25"/>
    <n v="49"/>
    <d v="1899-12-30T00:25:49"/>
    <d v="1899-12-30T00:08:36"/>
    <s v="NB860v2"/>
    <s v="YNHH Treadmill"/>
    <n v="6.9722401549386754"/>
    <n v="0"/>
    <s v="Inside"/>
    <m/>
    <d v="1899-12-30T03:45:28"/>
    <d v="1899-12-30T01:52:44"/>
    <m/>
    <n v="0"/>
    <n v="0"/>
    <d v="1899-12-30T03:45:28"/>
    <d v="1899-12-30T04:37:52"/>
    <d v="1899-12-30T01:52:44"/>
    <d v="1899-12-30T02:18:56"/>
    <n v="843"/>
    <x v="12"/>
    <x v="9"/>
    <x v="116"/>
    <x v="32"/>
    <n v="5"/>
  </r>
  <r>
    <n v="1889"/>
    <d v="2013-02-19T00:00:00"/>
    <d v="2013-02-19T00:00:00"/>
    <x v="1"/>
    <n v="11.7"/>
    <n v="0"/>
    <n v="30"/>
    <n v="0"/>
    <d v="1899-12-30T00:30:00"/>
    <d v="1899-12-30T00:02:34"/>
    <s v="YNHH"/>
    <s v="Spin Class"/>
    <n v="23.400000000000016"/>
    <n v="124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x v="116"/>
    <x v="32"/>
    <n v="0"/>
  </r>
  <r>
    <n v="1890"/>
    <d v="2013-02-20T00:00:00"/>
    <d v="2013-02-20T00:00:00"/>
    <x v="0"/>
    <n v="1.1000000000000001"/>
    <n v="0"/>
    <n v="36"/>
    <n v="42"/>
    <d v="1899-12-30T00:36:42"/>
    <d v="1899-12-30T00:33:22"/>
    <s v="PHS"/>
    <s v="Pomperaug Swim"/>
    <n v="1.7983651226158053"/>
    <n v="0"/>
    <s v="Inside"/>
    <s v="1800"/>
    <d v="1899-12-30T01:20:04"/>
    <d v="1899-12-30T00:40:02"/>
    <m/>
    <n v="0"/>
    <n v="0"/>
    <d v="1899-12-30T14:34:08"/>
    <d v="1899-12-30T15:26:32"/>
    <d v="1899-12-30T07:17:04"/>
    <d v="1899-12-30T07:43:16"/>
    <n v="3207"/>
    <x v="12"/>
    <x v="9"/>
    <x v="116"/>
    <x v="32"/>
    <n v="0"/>
  </r>
  <r>
    <n v="1891"/>
    <d v="2013-02-21T00:00:00"/>
    <d v="2013-02-21T00:00:00"/>
    <x v="1"/>
    <n v="12.4"/>
    <n v="0"/>
    <n v="30"/>
    <n v="0"/>
    <d v="1899-12-30T00:30:00"/>
    <d v="1899-12-30T00:02:25"/>
    <s v="YNHH"/>
    <s v="Random"/>
    <n v="24.800000000000022"/>
    <n v="117"/>
    <s v="Inside"/>
    <s v="High Cadence 85+"/>
    <d v="1899-12-30T04:30:58"/>
    <d v="1899-12-30T02:15:29"/>
    <m/>
    <n v="0"/>
    <n v="0"/>
    <d v="1899-12-30T01:03:23"/>
    <d v="1899-12-30T01:55:47"/>
    <d v="1899-12-30T00:31:42"/>
    <d v="1899-12-30T00:57:54"/>
    <n v="27"/>
    <x v="12"/>
    <x v="9"/>
    <x v="116"/>
    <x v="32"/>
    <n v="0"/>
  </r>
  <r>
    <n v="1892"/>
    <d v="2013-02-21T00:00:00"/>
    <d v="2013-02-21T00:00:00"/>
    <x v="2"/>
    <n v="3.4"/>
    <n v="0"/>
    <n v="31"/>
    <n v="40"/>
    <d v="1899-12-30T00:31:40"/>
    <d v="1899-12-30T00:09:19"/>
    <s v="NB860v2"/>
    <s v="YNHH Treadmill"/>
    <n v="6.4421052631578997"/>
    <n v="160"/>
    <s v="Inside"/>
    <m/>
    <d v="1899-12-30T04:04:01"/>
    <d v="1899-12-30T02:02:01"/>
    <m/>
    <n v="0"/>
    <n v="0"/>
    <d v="1899-12-30T04:04:01"/>
    <d v="1899-12-30T04:56:25"/>
    <d v="1899-12-30T02:02:01"/>
    <d v="1899-12-30T02:28:13"/>
    <n v="1025"/>
    <x v="12"/>
    <x v="9"/>
    <x v="116"/>
    <x v="32"/>
    <n v="0"/>
  </r>
  <r>
    <n v="1893"/>
    <d v="2013-02-21T00:00:00"/>
    <d v="2013-02-21T00:00:00"/>
    <x v="0"/>
    <n v="1.05"/>
    <n v="1"/>
    <n v="40"/>
    <n v="0"/>
    <d v="1899-12-30T01:40:00"/>
    <d v="1899-12-30T01:35:14"/>
    <s v="PHS"/>
    <s v="Pomperaug Swim"/>
    <n v="0.63000000000000067"/>
    <n v="0"/>
    <m/>
    <s v="1700"/>
    <d v="1899-12-30T03:48:34"/>
    <d v="1899-12-30T01:54:17"/>
    <m/>
    <n v="0"/>
    <n v="0"/>
    <d v="1899-12-31T17:35:14"/>
    <d v="1899-12-31T18:27:38"/>
    <d v="1899-12-30T20:47:37"/>
    <d v="1899-12-30T21:13:49"/>
    <n v="3533"/>
    <x v="12"/>
    <x v="9"/>
    <x v="116"/>
    <x v="32"/>
    <n v="0"/>
  </r>
  <r>
    <n v="1894"/>
    <d v="2013-02-22T00:00:00"/>
    <d v="2013-02-22T00:00:00"/>
    <x v="2"/>
    <n v="3"/>
    <n v="0"/>
    <n v="28"/>
    <n v="39"/>
    <d v="1899-12-30T00:28:39"/>
    <d v="1899-12-30T00:09:33"/>
    <s v="NB860v2"/>
    <s v="YNHH Treadmill"/>
    <n v="6.282722513089011"/>
    <n v="144"/>
    <s v="Inside"/>
    <s v="HR around 145"/>
    <d v="1899-12-30T04:10:13"/>
    <d v="1899-12-30T02:05:06"/>
    <m/>
    <n v="0"/>
    <n v="0"/>
    <d v="1899-12-30T04:10:13"/>
    <d v="1899-12-30T05:02:37"/>
    <d v="1899-12-30T02:05:06"/>
    <d v="1899-12-30T02:31:18"/>
    <n v="1163"/>
    <x v="12"/>
    <x v="9"/>
    <x v="116"/>
    <x v="32"/>
    <n v="0"/>
  </r>
  <r>
    <n v="1895"/>
    <d v="2013-02-24T00:00:00"/>
    <d v="2013-02-24T00:00:00"/>
    <x v="2"/>
    <n v="7.5"/>
    <n v="1"/>
    <n v="9"/>
    <n v="57"/>
    <d v="1899-12-30T01:09:57"/>
    <d v="1899-12-30T00:09:20"/>
    <s v="Newton"/>
    <s v="Quassy Loop"/>
    <n v="6.4331665475339586"/>
    <n v="0"/>
    <s v="Cool"/>
    <s v="http://runkeeper.com/user/ctkeane/activity/151877795"/>
    <d v="1899-12-30T04:04:22"/>
    <d v="1899-12-30T02:02:11"/>
    <m/>
    <n v="0"/>
    <n v="0"/>
    <d v="1899-12-30T04:04:22"/>
    <d v="1899-12-30T04:56:46"/>
    <d v="1899-12-30T02:02:11"/>
    <d v="1899-12-30T02:28:23"/>
    <n v="1030"/>
    <x v="12"/>
    <x v="9"/>
    <x v="116"/>
    <x v="33"/>
    <n v="1"/>
  </r>
  <r>
    <n v="1896"/>
    <d v="2013-02-25T00:00:00"/>
    <d v="2013-02-25T00:00:00"/>
    <x v="1"/>
    <n v="11.7"/>
    <n v="0"/>
    <n v="30"/>
    <n v="0"/>
    <d v="1899-12-30T00:30:00"/>
    <d v="1899-12-30T00:02:34"/>
    <s v="YNHH"/>
    <s v="Random"/>
    <n v="23.400000000000016"/>
    <n v="0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x v="116"/>
    <x v="33"/>
    <n v="0"/>
  </r>
  <r>
    <n v="1897"/>
    <d v="2013-02-25T00:00:00"/>
    <d v="2013-02-25T00:00:00"/>
    <x v="0"/>
    <n v="0.85"/>
    <n v="0"/>
    <n v="28"/>
    <n v="0"/>
    <d v="1899-12-30T00:28:00"/>
    <d v="1899-12-30T00:32:56"/>
    <s v="PHS"/>
    <s v="Pomperaug Swim"/>
    <n v="1.8214285714285727"/>
    <n v="0"/>
    <s v="Inside"/>
    <m/>
    <d v="1899-12-30T01:19:04"/>
    <d v="1899-12-30T00:39:32"/>
    <m/>
    <n v="0"/>
    <n v="0"/>
    <d v="1899-12-30T14:23:04"/>
    <d v="1899-12-30T15:15:28"/>
    <d v="1899-12-30T07:11:32"/>
    <d v="1899-12-30T07:37:44"/>
    <n v="3193"/>
    <x v="12"/>
    <x v="9"/>
    <x v="116"/>
    <x v="33"/>
    <n v="0"/>
  </r>
  <r>
    <n v="1898"/>
    <d v="2013-02-26T00:00:00"/>
    <d v="2013-02-26T00:00:00"/>
    <x v="1"/>
    <n v="11.9"/>
    <n v="0"/>
    <n v="30"/>
    <n v="0"/>
    <d v="1899-12-30T00:30:00"/>
    <d v="1899-12-30T00:02:31"/>
    <s v="YNHH"/>
    <s v="Spin Class"/>
    <n v="23.800000000000022"/>
    <n v="124"/>
    <s v="Inside"/>
    <m/>
    <d v="1899-12-30T04:42:21"/>
    <d v="1899-12-30T02:21:11"/>
    <m/>
    <n v="0"/>
    <n v="0"/>
    <d v="1899-12-30T01:06:03"/>
    <d v="1899-12-30T01:58:27"/>
    <d v="1899-12-30T00:33:02"/>
    <d v="1899-12-30T00:59:14"/>
    <n v="43"/>
    <x v="12"/>
    <x v="9"/>
    <x v="116"/>
    <x v="33"/>
    <n v="0"/>
  </r>
  <r>
    <n v="1899"/>
    <d v="2013-02-27T00:00:00"/>
    <d v="2013-02-27T00:00:00"/>
    <x v="2"/>
    <n v="3"/>
    <n v="0"/>
    <n v="29"/>
    <n v="18"/>
    <d v="1899-12-30T00:29:18"/>
    <d v="1899-12-30T00:09:46"/>
    <s v="NB860v2"/>
    <s v="HR under 150"/>
    <n v="6.1433447098976162"/>
    <n v="146"/>
    <s v="Inside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9"/>
    <x v="116"/>
    <x v="33"/>
    <n v="0"/>
  </r>
  <r>
    <n v="1900"/>
    <d v="2013-02-27T00:00:00"/>
    <d v="2013-02-27T00:00:00"/>
    <x v="0"/>
    <n v="2"/>
    <n v="1"/>
    <n v="5"/>
    <n v="44"/>
    <d v="1899-12-30T01:05:44"/>
    <d v="1899-12-30T00:32:52"/>
    <s v="PHS"/>
    <s v="Pomperaug Swim"/>
    <n v="1.8255578093306299"/>
    <n v="0"/>
    <s v="Inside"/>
    <s v="2 Mile Swim"/>
    <d v="1899-12-30T01:18:53"/>
    <d v="1899-12-30T00:39:26"/>
    <m/>
    <n v="0"/>
    <n v="0"/>
    <d v="1899-12-30T14:21:06"/>
    <d v="1899-12-30T15:13:30"/>
    <d v="1899-12-30T07:10:33"/>
    <d v="1899-12-30T07:36:45"/>
    <n v="3190"/>
    <x v="12"/>
    <x v="9"/>
    <x v="116"/>
    <x v="33"/>
    <n v="0"/>
  </r>
  <r>
    <n v="1901"/>
    <d v="2013-02-28T00:00:00"/>
    <d v="2013-02-28T00:00:00"/>
    <x v="1"/>
    <n v="10"/>
    <n v="0"/>
    <n v="29"/>
    <n v="21"/>
    <d v="1899-12-30T00:29:21"/>
    <d v="1899-12-30T00:02:56"/>
    <s v="YNHH"/>
    <s v="Spin Class"/>
    <n v="20.442930153321992"/>
    <n v="0"/>
    <s v="Inside"/>
    <m/>
    <d v="1899-12-30T05:28:43"/>
    <d v="1899-12-30T02:44:22"/>
    <m/>
    <n v="0"/>
    <n v="0"/>
    <d v="1899-12-30T01:16:54"/>
    <d v="1899-12-30T02:09:18"/>
    <d v="1899-12-30T00:38:27"/>
    <d v="1899-12-30T01:04:39"/>
    <n v="174"/>
    <x v="12"/>
    <x v="9"/>
    <x v="116"/>
    <x v="33"/>
    <n v="0"/>
  </r>
  <r>
    <n v="1902"/>
    <d v="2013-03-03T00:00:00"/>
    <d v="2013-03-03T00:00:00"/>
    <x v="2"/>
    <n v="7.6"/>
    <n v="1"/>
    <n v="7"/>
    <n v="34"/>
    <d v="1899-12-30T01:07:34"/>
    <d v="1899-12-30T00:08:53"/>
    <s v="Newton"/>
    <s v="Polar Bear Run"/>
    <n v="6.7488899851998081"/>
    <n v="0"/>
    <s v="cold"/>
    <s v="http://runkeeper.com/user/ctkeane/activity/153871607"/>
    <d v="1899-12-30T03:52:56"/>
    <d v="1899-12-30T01:56:28"/>
    <m/>
    <n v="0"/>
    <n v="0"/>
    <d v="1899-12-30T03:52:56"/>
    <d v="1899-12-30T04:45:20"/>
    <d v="1899-12-30T01:56:28"/>
    <d v="1899-12-30T02:22:40"/>
    <n v="885"/>
    <x v="12"/>
    <x v="10"/>
    <x v="117"/>
    <x v="34"/>
    <n v="2"/>
  </r>
  <r>
    <n v="1903"/>
    <d v="2013-03-04T00:00:00"/>
    <d v="2013-03-04T00:00:00"/>
    <x v="2"/>
    <n v="5"/>
    <n v="0"/>
    <n v="48"/>
    <n v="30"/>
    <d v="1899-12-30T00:48:30"/>
    <d v="1899-12-30T00:09:42"/>
    <s v="NB860v2"/>
    <s v="YNHH Treadmill"/>
    <n v="6.185567010309283"/>
    <n v="0"/>
    <s v="Inside"/>
    <s v="Recovery Run"/>
    <d v="1899-12-30T04:14:08"/>
    <d v="1899-12-30T02:07:04"/>
    <m/>
    <n v="0"/>
    <n v="0"/>
    <d v="1899-12-30T04:14:08"/>
    <d v="1899-12-30T05:06:32"/>
    <d v="1899-12-30T02:07:04"/>
    <d v="1899-12-30T02:33:16"/>
    <n v="1271"/>
    <x v="12"/>
    <x v="10"/>
    <x v="117"/>
    <x v="34"/>
    <n v="0"/>
  </r>
  <r>
    <n v="1904"/>
    <d v="2013-03-04T00:00:00"/>
    <d v="2013-03-04T00:00:00"/>
    <x v="0"/>
    <n v="1"/>
    <n v="0"/>
    <n v="35"/>
    <n v="0"/>
    <d v="1899-12-30T00:35:00"/>
    <d v="1899-12-30T00:35:00"/>
    <s v="PHS"/>
    <s v="Pomperaug Swim"/>
    <n v="1.7142857142857155"/>
    <n v="0"/>
    <s v="Inside"/>
    <s v="Lots of arm only laps"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10"/>
    <x v="117"/>
    <x v="34"/>
    <n v="0"/>
  </r>
  <r>
    <n v="1905"/>
    <d v="2013-03-06T00:00:00"/>
    <d v="2013-03-06T00:00:00"/>
    <x v="1"/>
    <n v="16.399999999999999"/>
    <n v="0"/>
    <n v="40"/>
    <n v="0"/>
    <d v="1899-12-30T00:40:00"/>
    <d v="1899-12-30T00:02:26"/>
    <s v="YNHH"/>
    <s v="Random"/>
    <n v="24.600000000000019"/>
    <n v="0"/>
    <s v="Inside"/>
    <s v="4x8 min at 210watts"/>
    <d v="1899-12-30T04:33:10"/>
    <d v="1899-12-30T02:16:35"/>
    <m/>
    <n v="0"/>
    <n v="0"/>
    <d v="1899-12-30T01:03:54"/>
    <d v="1899-12-30T01:56:18"/>
    <d v="1899-12-30T00:31:57"/>
    <d v="1899-12-30T00:58:09"/>
    <n v="30"/>
    <x v="12"/>
    <x v="10"/>
    <x v="117"/>
    <x v="34"/>
    <n v="1"/>
  </r>
  <r>
    <n v="1906"/>
    <d v="2013-03-06T00:00:00"/>
    <d v="2013-03-06T00:00:00"/>
    <x v="0"/>
    <n v="1.25"/>
    <n v="0"/>
    <n v="39"/>
    <n v="0"/>
    <d v="1899-12-30T00:39:00"/>
    <d v="1899-12-30T00:31:12"/>
    <s v="PHS"/>
    <s v="Pomperaug Swim"/>
    <n v="1.9230769230769245"/>
    <n v="0"/>
    <s v="Inside"/>
    <m/>
    <d v="1899-12-30T01:14:53"/>
    <d v="1899-12-30T00:37:26"/>
    <m/>
    <n v="0"/>
    <n v="0"/>
    <d v="1899-12-30T13:37:26"/>
    <d v="1899-12-30T14:29:50"/>
    <d v="1899-12-30T06:48:43"/>
    <d v="1899-12-30T07:14:55"/>
    <n v="3155"/>
    <x v="12"/>
    <x v="10"/>
    <x v="117"/>
    <x v="34"/>
    <n v="0"/>
  </r>
  <r>
    <n v="1907"/>
    <d v="2013-03-07T00:00:00"/>
    <d v="2013-03-07T00:00:00"/>
    <x v="2"/>
    <n v="3.11"/>
    <n v="0"/>
    <n v="28"/>
    <n v="30"/>
    <d v="1899-12-30T00:28:30"/>
    <d v="1899-12-30T00:09:10"/>
    <s v="ZootKane"/>
    <s v="YNHH Treadmill"/>
    <n v="6.5473684210526359"/>
    <n v="155"/>
    <s v="Inside"/>
    <s v="9:15 5k"/>
    <d v="1899-12-30T04:00:06"/>
    <d v="1899-12-30T02:00:03"/>
    <m/>
    <n v="0"/>
    <n v="0"/>
    <d v="1899-12-30T04:00:06"/>
    <d v="1899-12-30T04:52:30"/>
    <d v="1899-12-30T02:00:03"/>
    <d v="1899-12-30T02:26:15"/>
    <n v="950"/>
    <x v="12"/>
    <x v="10"/>
    <x v="117"/>
    <x v="34"/>
    <n v="0"/>
  </r>
  <r>
    <n v="1908"/>
    <d v="2013-03-10T00:00:00"/>
    <d v="2013-03-10T00:00:00"/>
    <x v="1"/>
    <n v="26.5"/>
    <n v="2"/>
    <n v="12"/>
    <n v="59"/>
    <d v="1899-12-30T02:12:59"/>
    <d v="1899-12-30T00:05:01"/>
    <s v="Ciocci"/>
    <s v="Random"/>
    <n v="11.956385511968927"/>
    <n v="0"/>
    <s v="Cold"/>
    <s v="http://app.strava.com/activities/43874544"/>
    <d v="1899-12-30T09:22:03"/>
    <d v="1899-12-30T04:41:01"/>
    <m/>
    <n v="0"/>
    <n v="0"/>
    <d v="1899-12-30T02:11:29"/>
    <d v="1899-12-30T03:03:53"/>
    <d v="1899-12-30T01:05:44"/>
    <d v="1899-12-30T01:31:56"/>
    <n v="736"/>
    <x v="12"/>
    <x v="10"/>
    <x v="117"/>
    <x v="35"/>
    <n v="2"/>
  </r>
  <r>
    <n v="1909"/>
    <d v="2013-03-10T00:00:00"/>
    <d v="2013-03-10T00:00:00"/>
    <x v="2"/>
    <n v="6.1"/>
    <n v="1"/>
    <n v="0"/>
    <n v="0"/>
    <d v="1899-12-30T01:00:00"/>
    <d v="1899-12-30T00:09:50"/>
    <s v="Newton"/>
    <s v="Treadmill"/>
    <n v="6.100000000000005"/>
    <n v="0"/>
    <s v="Inside"/>
    <m/>
    <d v="1899-12-30T04:17:42"/>
    <d v="1899-12-30T02:08:51"/>
    <m/>
    <n v="0"/>
    <n v="0"/>
    <d v="1899-12-30T04:17:42"/>
    <d v="1899-12-30T05:10:06"/>
    <d v="1899-12-30T02:08:51"/>
    <d v="1899-12-30T02:35:03"/>
    <n v="1390"/>
    <x v="12"/>
    <x v="10"/>
    <x v="117"/>
    <x v="35"/>
    <n v="0"/>
  </r>
  <r>
    <n v="1910"/>
    <d v="2013-03-11T00:00:00"/>
    <d v="2013-03-11T00:00:00"/>
    <x v="2"/>
    <n v="2.21"/>
    <n v="0"/>
    <n v="21"/>
    <n v="7"/>
    <d v="1899-12-30T00:21:07"/>
    <d v="1899-12-30T00:09:33"/>
    <s v="ZootKane"/>
    <s v="YNHH Treadmill"/>
    <n v="6.2794001578532015"/>
    <n v="0"/>
    <s v="Inside"/>
    <s v="6x .25 Mile at 8:06 90 Sec Rest"/>
    <d v="1899-12-30T04:10:21"/>
    <d v="1899-12-30T02:05:10"/>
    <m/>
    <n v="0"/>
    <n v="0"/>
    <d v="1899-12-30T04:10:21"/>
    <d v="1899-12-30T05:02:45"/>
    <d v="1899-12-30T02:05:10"/>
    <d v="1899-12-30T02:31:22"/>
    <n v="1169"/>
    <x v="12"/>
    <x v="10"/>
    <x v="117"/>
    <x v="35"/>
    <n v="0"/>
  </r>
  <r>
    <n v="1911"/>
    <d v="2013-03-13T00:00:00"/>
    <d v="2013-03-13T00:00:00"/>
    <x v="1"/>
    <n v="13.1"/>
    <n v="0"/>
    <n v="30"/>
    <n v="0"/>
    <d v="1899-12-30T00:30:00"/>
    <d v="1899-12-30T00:02:17"/>
    <s v="YNHH"/>
    <s v="Watts"/>
    <n v="26.200000000000021"/>
    <n v="0"/>
    <s v="Inside"/>
    <s v=" 3x8 min @195 Watts"/>
    <d v="1899-12-30T04:16:29"/>
    <d v="1899-12-30T02:08:15"/>
    <m/>
    <n v="0"/>
    <n v="0"/>
    <d v="1899-12-30T01:00:00"/>
    <d v="1899-12-30T01:52:24"/>
    <d v="1899-12-30T00:30:00"/>
    <d v="1899-12-30T00:56:12"/>
    <n v="21"/>
    <x v="12"/>
    <x v="10"/>
    <x v="117"/>
    <x v="35"/>
    <n v="1"/>
  </r>
  <r>
    <n v="1912"/>
    <d v="2013-03-13T00:00:00"/>
    <d v="2013-03-13T00:00:00"/>
    <x v="0"/>
    <n v="1.55"/>
    <n v="0"/>
    <n v="52"/>
    <n v="50"/>
    <d v="1899-12-30T00:52:50"/>
    <d v="1899-12-30T00:34:05"/>
    <s v="PHS"/>
    <s v="Jake's Swim"/>
    <n v="1.7602523659306006"/>
    <n v="0"/>
    <s v="Inside"/>
    <m/>
    <d v="1899-12-30T01:21:48"/>
    <d v="1899-12-30T00:40:54"/>
    <m/>
    <n v="0"/>
    <n v="0"/>
    <d v="1899-12-30T14:53:03"/>
    <d v="1899-12-30T15:45:27"/>
    <d v="1899-12-30T07:26:32"/>
    <d v="1899-12-30T07:52:44"/>
    <n v="3234"/>
    <x v="12"/>
    <x v="10"/>
    <x v="117"/>
    <x v="35"/>
    <n v="0"/>
  </r>
  <r>
    <n v="1913"/>
    <d v="2013-03-14T00:00:00"/>
    <d v="2013-03-14T00:00:00"/>
    <x v="2"/>
    <n v="2.21"/>
    <n v="0"/>
    <n v="20"/>
    <n v="0"/>
    <d v="1899-12-30T00:20:00"/>
    <d v="1899-12-30T00:09:03"/>
    <s v="ZootKane"/>
    <s v="YNHH Treadmill"/>
    <n v="6.6300000000000061"/>
    <n v="0"/>
    <s v="Inside"/>
    <m/>
    <d v="1899-12-30T03:57:06"/>
    <d v="1899-12-30T01:58:33"/>
    <m/>
    <n v="0"/>
    <n v="0"/>
    <d v="1899-12-30T03:57:06"/>
    <d v="1899-12-30T04:49:30"/>
    <d v="1899-12-30T01:58:33"/>
    <d v="1899-12-30T02:24:45"/>
    <n v="918"/>
    <x v="12"/>
    <x v="10"/>
    <x v="117"/>
    <x v="35"/>
    <n v="0"/>
  </r>
  <r>
    <n v="1914"/>
    <d v="2013-03-14T00:00:00"/>
    <d v="2013-03-14T00:00:00"/>
    <x v="0"/>
    <n v="1.46"/>
    <n v="0"/>
    <n v="45"/>
    <n v="0"/>
    <d v="1899-12-30T00:45:00"/>
    <d v="1899-12-30T00:30:49"/>
    <s v="PHS"/>
    <s v="Pomperaug Swim"/>
    <n v="1.9466666666666683"/>
    <n v="0"/>
    <s v="Inside"/>
    <s v="45 min swim 47 laps"/>
    <d v="1899-12-30T01:13:58"/>
    <d v="1899-12-30T00:36:59"/>
    <m/>
    <n v="0"/>
    <n v="0"/>
    <d v="1899-12-30T13:27:32"/>
    <d v="1899-12-30T14:19:56"/>
    <d v="1899-12-30T06:43:46"/>
    <d v="1899-12-30T07:09:58"/>
    <n v="3149"/>
    <x v="12"/>
    <x v="10"/>
    <x v="117"/>
    <x v="35"/>
    <n v="0"/>
  </r>
  <r>
    <n v="1915"/>
    <d v="2013-03-15T00:00:00"/>
    <d v="2013-03-15T00:00:00"/>
    <x v="1"/>
    <n v="12"/>
    <n v="0"/>
    <n v="30"/>
    <n v="0"/>
    <d v="1899-12-30T00:30:00"/>
    <d v="1899-12-30T00:02:30"/>
    <s v="YNHH"/>
    <s v="30 Spin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10"/>
    <x v="117"/>
    <x v="35"/>
    <n v="0"/>
  </r>
  <r>
    <n v="1916"/>
    <d v="2013-03-15T00:00:00"/>
    <d v="2013-03-15T00:00:00"/>
    <x v="2"/>
    <n v="1.1000000000000001"/>
    <n v="0"/>
    <n v="10"/>
    <n v="0"/>
    <d v="1899-12-30T00:10:00"/>
    <d v="1899-12-30T00:09:05"/>
    <s v="ZootKane"/>
    <s v="YNHH Treadmill"/>
    <n v="6.6000000000000059"/>
    <n v="0"/>
    <s v="Inside"/>
    <m/>
    <d v="1899-12-30T03:58:11"/>
    <d v="1899-12-30T01:59:05"/>
    <m/>
    <n v="0"/>
    <n v="0"/>
    <d v="1899-12-30T03:58:11"/>
    <d v="1899-12-30T04:50:35"/>
    <d v="1899-12-30T01:59:05"/>
    <d v="1899-12-30T02:25:17"/>
    <n v="929"/>
    <x v="12"/>
    <x v="10"/>
    <x v="117"/>
    <x v="35"/>
    <n v="0"/>
  </r>
  <r>
    <n v="1917"/>
    <d v="2013-03-16T00:00:00"/>
    <d v="2013-03-16T00:00:00"/>
    <x v="1"/>
    <n v="30"/>
    <n v="2"/>
    <n v="0"/>
    <n v="0"/>
    <d v="1899-12-30T02:00:00"/>
    <d v="1899-12-30T00:04:00"/>
    <s v="B-Ciocc"/>
    <s v="2 hour spin"/>
    <n v="15.000000000000014"/>
    <n v="0"/>
    <s v="Inside"/>
    <s v="booooriiiinnnggg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10"/>
    <x v="117"/>
    <x v="35"/>
    <n v="0"/>
  </r>
  <r>
    <n v="1918"/>
    <d v="2013-03-16T00:00:00"/>
    <d v="2013-03-16T00:00:00"/>
    <x v="2"/>
    <n v="1"/>
    <n v="0"/>
    <n v="9"/>
    <n v="55"/>
    <d v="1899-12-30T00:09:55"/>
    <d v="1899-12-30T00:09:55"/>
    <s v="NB860v2"/>
    <s v="Treadmill"/>
    <n v="6.050420168067232"/>
    <n v="0"/>
    <s v="Inside"/>
    <m/>
    <d v="1899-12-30T04:19:49"/>
    <d v="1899-12-30T02:09:55"/>
    <m/>
    <n v="0"/>
    <n v="0"/>
    <d v="1899-12-30T04:19:49"/>
    <d v="1899-12-30T05:12:13"/>
    <d v="1899-12-30T02:09:55"/>
    <d v="1899-12-30T02:36:07"/>
    <n v="1454"/>
    <x v="12"/>
    <x v="10"/>
    <x v="117"/>
    <x v="35"/>
    <n v="0"/>
  </r>
  <r>
    <n v="1919"/>
    <d v="2013-03-17T00:00:00"/>
    <d v="2013-03-17T00:00:00"/>
    <x v="2"/>
    <n v="6.82"/>
    <n v="1"/>
    <n v="13"/>
    <n v="48"/>
    <d v="1899-12-30T01:13:48"/>
    <d v="1899-12-30T00:10:49"/>
    <s v="Newton"/>
    <s v="Qloop to 389"/>
    <n v="5.5447154471544762"/>
    <n v="0"/>
    <s v="Cold"/>
    <m/>
    <d v="1899-12-30T04:43:31"/>
    <d v="1899-12-30T02:21:45"/>
    <m/>
    <n v="0"/>
    <n v="0"/>
    <d v="1899-12-30T04:43:31"/>
    <d v="1899-12-30T05:35:55"/>
    <d v="1899-12-30T02:21:45"/>
    <d v="1899-12-30T02:47:57"/>
    <n v="2147"/>
    <x v="12"/>
    <x v="10"/>
    <x v="117"/>
    <x v="36"/>
    <n v="0"/>
  </r>
  <r>
    <n v="1920"/>
    <d v="2013-03-18T00:00:00"/>
    <d v="2013-03-18T00:00:00"/>
    <x v="2"/>
    <n v="4.53"/>
    <n v="0"/>
    <n v="44"/>
    <n v="18"/>
    <d v="1899-12-30T00:44:18"/>
    <d v="1899-12-30T00:09:47"/>
    <s v="ZootKane"/>
    <s v="YNHH Treadmill"/>
    <n v="6.1354401805869134"/>
    <n v="0"/>
    <s v="Inside"/>
    <s v="8x800 @ 8:50 with 90 sec break"/>
    <d v="1899-12-30T04:16:13"/>
    <d v="1899-12-30T02:08:06"/>
    <m/>
    <n v="0"/>
    <n v="0"/>
    <d v="1899-12-30T04:16:13"/>
    <d v="1899-12-30T05:08:37"/>
    <d v="1899-12-30T02:08:06"/>
    <d v="1899-12-30T02:34:19"/>
    <n v="1332"/>
    <x v="12"/>
    <x v="10"/>
    <x v="117"/>
    <x v="36"/>
    <n v="0"/>
  </r>
  <r>
    <n v="1921"/>
    <d v="2013-03-19T00:00:00"/>
    <d v="2013-03-19T00:00:00"/>
    <x v="1"/>
    <n v="12"/>
    <n v="0"/>
    <n v="35"/>
    <n v="0"/>
    <d v="1899-12-30T00:35:00"/>
    <d v="1899-12-30T00:02:55"/>
    <s v="YNHH"/>
    <s v="Spin Class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2"/>
    <x v="10"/>
    <x v="117"/>
    <x v="36"/>
    <n v="0"/>
  </r>
  <r>
    <n v="1922"/>
    <d v="2013-03-20T00:00:00"/>
    <d v="2013-03-20T00:00:00"/>
    <x v="0"/>
    <n v="1"/>
    <n v="0"/>
    <n v="32"/>
    <n v="0"/>
    <d v="1899-12-30T00:32:00"/>
    <d v="1899-12-30T00:32:00"/>
    <s v="PHS"/>
    <s v="Pomperaug Swim"/>
    <n v="1.8750000000000013"/>
    <n v="0"/>
    <s v="Inside"/>
    <s v="1000 meters in 17:57"/>
    <d v="1899-12-30T01:16:48"/>
    <d v="1899-12-30T00:38:24"/>
    <m/>
    <n v="0"/>
    <n v="0"/>
    <d v="1899-12-30T13:58:24"/>
    <d v="1899-12-30T14:50:48"/>
    <d v="1899-12-30T06:59:12"/>
    <d v="1899-12-30T07:25:24"/>
    <n v="3168"/>
    <x v="12"/>
    <x v="10"/>
    <x v="117"/>
    <x v="36"/>
    <n v="0"/>
  </r>
  <r>
    <n v="1923"/>
    <d v="2013-03-21T00:00:00"/>
    <d v="2013-03-21T00:00:00"/>
    <x v="2"/>
    <n v="1.5"/>
    <n v="0"/>
    <n v="12"/>
    <n v="15"/>
    <d v="1899-12-30T00:12:15"/>
    <d v="1899-12-30T00:08:10"/>
    <s v="ZootKane"/>
    <s v="YNHH Treadmill"/>
    <n v="7.3469387755102105"/>
    <n v="0"/>
    <s v="Inside"/>
    <s v="Time Trial 1.5 miles"/>
    <d v="1899-12-30T03:33:58"/>
    <d v="1899-12-30T01:46:59"/>
    <m/>
    <n v="0"/>
    <n v="0"/>
    <d v="1899-12-30T03:33:58"/>
    <d v="1899-12-30T04:26:22"/>
    <d v="1899-12-30T01:46:59"/>
    <d v="1899-12-30T02:13:11"/>
    <n v="809"/>
    <x v="12"/>
    <x v="10"/>
    <x v="117"/>
    <x v="36"/>
    <n v="0"/>
  </r>
  <r>
    <n v="1924"/>
    <d v="2013-03-21T00:00:00"/>
    <d v="2013-03-21T00:00:00"/>
    <x v="1"/>
    <n v="12.2"/>
    <n v="0"/>
    <n v="30"/>
    <n v="0"/>
    <d v="1899-12-30T00:30:00"/>
    <d v="1899-12-30T00:02:28"/>
    <s v="YNHH"/>
    <s v="YNHH Spin Bike"/>
    <n v="24.40000000000002"/>
    <n v="0"/>
    <s v="Inside"/>
    <s v="Keep 200+ watts"/>
    <d v="1899-12-30T04:35:25"/>
    <d v="1899-12-30T02:17:42"/>
    <m/>
    <n v="0"/>
    <n v="0"/>
    <d v="1899-12-30T01:04:26"/>
    <d v="1899-12-30T01:56:50"/>
    <d v="1899-12-30T00:32:13"/>
    <d v="1899-12-30T00:58:25"/>
    <n v="33"/>
    <x v="12"/>
    <x v="10"/>
    <x v="117"/>
    <x v="36"/>
    <n v="0"/>
  </r>
  <r>
    <n v="1925"/>
    <d v="2013-03-22T00:00:00"/>
    <d v="2013-03-22T00:00:00"/>
    <x v="2"/>
    <n v="2.2999999999999998"/>
    <n v="0"/>
    <n v="20"/>
    <n v="0"/>
    <d v="1899-12-30T00:20:00"/>
    <d v="1899-12-30T00:08:42"/>
    <s v="ZootKane"/>
    <s v="YNHH Treadmill"/>
    <n v="6.9000000000000057"/>
    <n v="0"/>
    <s v="Inside"/>
    <m/>
    <d v="1899-12-30T03:47:50"/>
    <d v="1899-12-30T01:53:55"/>
    <m/>
    <n v="0"/>
    <n v="0"/>
    <d v="1899-12-30T03:47:50"/>
    <d v="1899-12-30T04:40:14"/>
    <d v="1899-12-30T01:53:55"/>
    <d v="1899-12-30T02:20:07"/>
    <n v="855"/>
    <x v="12"/>
    <x v="10"/>
    <x v="117"/>
    <x v="36"/>
    <n v="0"/>
  </r>
  <r>
    <n v="1926"/>
    <d v="2013-03-23T00:00:00"/>
    <d v="2013-03-23T00:00:00"/>
    <x v="2"/>
    <n v="8"/>
    <n v="1"/>
    <n v="16"/>
    <n v="20"/>
    <d v="1899-12-30T01:16:20"/>
    <d v="1899-12-30T00:09:32"/>
    <s v="Newton"/>
    <s v="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2"/>
    <x v="10"/>
    <x v="117"/>
    <x v="36"/>
    <n v="0"/>
  </r>
  <r>
    <n v="1927"/>
    <d v="2013-03-24T00:00:00"/>
    <d v="2013-03-24T00:00:00"/>
    <x v="1"/>
    <n v="32.700000000000003"/>
    <n v="2"/>
    <n v="34"/>
    <n v="11"/>
    <d v="1899-12-30T02:34:11"/>
    <d v="1899-12-30T00:04:43"/>
    <s v="Ciocci"/>
    <s v="Tour De Flanders Up"/>
    <n v="12.725110798832571"/>
    <n v="0"/>
    <s v="Cold"/>
    <s v="http://app.strava.com/activities/45715316"/>
    <d v="1899-12-30T08:48:05"/>
    <d v="1899-12-30T04:24:03"/>
    <m/>
    <n v="0"/>
    <n v="0"/>
    <d v="1899-12-30T02:03:32"/>
    <d v="1899-12-30T02:55:56"/>
    <d v="1899-12-30T01:01:46"/>
    <d v="1899-12-30T01:27:58"/>
    <n v="704"/>
    <x v="12"/>
    <x v="10"/>
    <x v="117"/>
    <x v="37"/>
    <n v="0"/>
  </r>
  <r>
    <n v="1928"/>
    <d v="2013-03-25T00:00:00"/>
    <d v="2013-03-25T00:00:00"/>
    <x v="2"/>
    <n v="2.35"/>
    <n v="0"/>
    <n v="21"/>
    <n v="0"/>
    <d v="1899-12-30T00:21:00"/>
    <d v="1899-12-30T00:08:56"/>
    <s v="ZootKane"/>
    <s v="YNHH Treadmill"/>
    <n v="6.7142857142857197"/>
    <n v="0"/>
    <s v="Inside"/>
    <m/>
    <d v="1899-12-30T03:54:08"/>
    <d v="1899-12-30T01:57:04"/>
    <m/>
    <n v="0"/>
    <n v="0"/>
    <d v="1899-12-30T03:54:08"/>
    <d v="1899-12-30T04:46:32"/>
    <d v="1899-12-30T01:57:04"/>
    <d v="1899-12-30T02:23:16"/>
    <n v="892"/>
    <x v="12"/>
    <x v="10"/>
    <x v="117"/>
    <x v="37"/>
    <n v="0"/>
  </r>
  <r>
    <n v="1929"/>
    <d v="2013-03-26T00:00:00"/>
    <d v="2013-03-26T00:00:00"/>
    <x v="1"/>
    <n v="11.5"/>
    <n v="0"/>
    <n v="30"/>
    <n v="0"/>
    <d v="1899-12-30T00:30:00"/>
    <d v="1899-12-30T00:02:37"/>
    <s v="YNHH"/>
    <s v="Spin Class"/>
    <n v="23.000000000000021"/>
    <n v="126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x v="117"/>
    <x v="37"/>
    <n v="0"/>
  </r>
  <r>
    <n v="1930"/>
    <d v="2013-03-28T00:00:00"/>
    <d v="2013-03-28T00:00:00"/>
    <x v="0"/>
    <n v="0.85"/>
    <n v="0"/>
    <n v="29"/>
    <n v="40"/>
    <d v="1899-12-30T00:29:40"/>
    <d v="1899-12-30T00:34:54"/>
    <s v="Y25Y"/>
    <s v="Yale 25 Yard"/>
    <n v="1.7191011235955067"/>
    <n v="0"/>
    <s v="Inside"/>
    <m/>
    <d v="1899-12-30T01:23:46"/>
    <d v="1899-12-30T00:41:53"/>
    <m/>
    <n v="0"/>
    <n v="0"/>
    <d v="1899-12-30T15:14:26"/>
    <d v="1899-12-30T16:06:50"/>
    <d v="1899-12-30T07:37:13"/>
    <d v="1899-12-30T08:03:25"/>
    <n v="3259"/>
    <x v="12"/>
    <x v="10"/>
    <x v="117"/>
    <x v="37"/>
    <n v="1"/>
  </r>
  <r>
    <n v="1931"/>
    <d v="2013-03-28T00:00:00"/>
    <d v="2013-03-28T00:00:00"/>
    <x v="1"/>
    <n v="11.5"/>
    <n v="0"/>
    <n v="30"/>
    <n v="0"/>
    <d v="1899-12-30T00:30:00"/>
    <d v="1899-12-30T00:02:37"/>
    <s v="YNHH"/>
    <s v="YNHH Spin Bike"/>
    <n v="23.000000000000021"/>
    <n v="124"/>
    <s v="Inside"/>
    <s v="30 min even"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x v="117"/>
    <x v="37"/>
    <n v="0"/>
  </r>
  <r>
    <n v="1932"/>
    <d v="2013-03-28T00:00:00"/>
    <d v="2013-03-28T00:00:00"/>
    <x v="2"/>
    <n v="1.6"/>
    <n v="0"/>
    <n v="15"/>
    <n v="0"/>
    <d v="1899-12-30T00:15:00"/>
    <d v="1899-12-30T00:09:22"/>
    <s v="ZootKane"/>
    <s v="YNHH Treadmill"/>
    <n v="6.4000000000000057"/>
    <n v="151"/>
    <s v="Inside"/>
    <s v="10 min easy and 5 minute + 30 seconds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10"/>
    <x v="117"/>
    <x v="37"/>
    <n v="0"/>
  </r>
  <r>
    <n v="1933"/>
    <d v="2013-03-29T00:00:00"/>
    <d v="2013-03-29T00:00:00"/>
    <x v="1"/>
    <n v="27.8"/>
    <n v="1"/>
    <n v="58"/>
    <n v="52"/>
    <d v="1899-12-30T01:58:52"/>
    <d v="1899-12-30T00:04:17"/>
    <s v="Ciocci"/>
    <s v="Rev3 Olympic"/>
    <n v="14.03252944475604"/>
    <n v="0"/>
    <s v="Chilly"/>
    <s v="http://app.strava.com/activities/46332934"/>
    <d v="1899-12-30T07:58:53"/>
    <d v="1899-12-30T03:59:27"/>
    <m/>
    <n v="0"/>
    <n v="0"/>
    <d v="1899-12-30T01:52:02"/>
    <d v="1899-12-30T02:44:26"/>
    <d v="1899-12-30T00:56:01"/>
    <d v="1899-12-30T01:22:13"/>
    <n v="593"/>
    <x v="12"/>
    <x v="10"/>
    <x v="117"/>
    <x v="37"/>
    <n v="0"/>
  </r>
  <r>
    <n v="1934"/>
    <d v="2013-03-31T00:00:00"/>
    <d v="2013-03-31T00:00:00"/>
    <x v="2"/>
    <n v="10.5"/>
    <n v="1"/>
    <n v="43"/>
    <n v="51"/>
    <d v="1899-12-30T01:43:51"/>
    <d v="1899-12-30T00:09:53"/>
    <s v="R201301"/>
    <s v="Griskus Sprint Bike Course"/>
    <n v="6.0664419836302397"/>
    <n v="0"/>
    <s v="Chilly"/>
    <s v="http://runkeeper.com/user/ctkeane/activity/162226940"/>
    <d v="1899-12-30T04:19:08"/>
    <d v="1899-12-30T02:09:34"/>
    <m/>
    <n v="0"/>
    <n v="0"/>
    <d v="1899-12-30T04:19:08"/>
    <d v="1899-12-30T05:11:32"/>
    <d v="1899-12-30T02:09:34"/>
    <d v="1899-12-30T02:35:46"/>
    <n v="1442"/>
    <x v="12"/>
    <x v="10"/>
    <x v="117"/>
    <x v="38"/>
    <n v="1"/>
  </r>
  <r>
    <n v="1935"/>
    <d v="2013-04-01T00:00:00"/>
    <d v="2013-04-01T00:00:00"/>
    <x v="2"/>
    <n v="3.2"/>
    <n v="0"/>
    <n v="30"/>
    <n v="47"/>
    <d v="1899-12-30T00:30:47"/>
    <d v="1899-12-30T00:09:37"/>
    <s v="ZootKane"/>
    <s v="YNHH Treadmill"/>
    <n v="6.2371413102328148"/>
    <n v="0"/>
    <s v="Inside"/>
    <s v="6x800 @8:00 with 90 sec break"/>
    <d v="1899-12-30T04:12:02"/>
    <d v="1899-12-30T02:06:01"/>
    <m/>
    <n v="0"/>
    <n v="0"/>
    <d v="1899-12-30T04:12:02"/>
    <d v="1899-12-30T05:04:26"/>
    <d v="1899-12-30T02:06:01"/>
    <d v="1899-12-30T02:32:13"/>
    <n v="1205"/>
    <x v="12"/>
    <x v="1"/>
    <x v="118"/>
    <x v="38"/>
    <n v="0"/>
  </r>
  <r>
    <n v="1936"/>
    <d v="2013-04-02T00:00:00"/>
    <d v="2013-04-02T00:00:00"/>
    <x v="1"/>
    <n v="11.5"/>
    <n v="0"/>
    <n v="30"/>
    <n v="15"/>
    <d v="1899-12-30T00:30:15"/>
    <d v="1899-12-30T00:02:38"/>
    <s v="YNHH"/>
    <s v="YNHH Spin Bike"/>
    <n v="22.809917355371923"/>
    <n v="0"/>
    <s v="Inside"/>
    <s v="3x6min @214+ wattage"/>
    <d v="1899-12-30T04:54:37"/>
    <d v="1899-12-30T02:27:18"/>
    <m/>
    <n v="0"/>
    <n v="0"/>
    <d v="1899-12-30T01:08:55"/>
    <d v="1899-12-30T02:01:19"/>
    <d v="1899-12-30T00:34:28"/>
    <d v="1899-12-30T01:00:40"/>
    <n v="67"/>
    <x v="12"/>
    <x v="1"/>
    <x v="118"/>
    <x v="38"/>
    <n v="0"/>
  </r>
  <r>
    <n v="1937"/>
    <d v="2013-04-03T00:00:00"/>
    <d v="2013-04-03T00:00:00"/>
    <x v="0"/>
    <n v="1.1000000000000001"/>
    <n v="0"/>
    <n v="34"/>
    <n v="14"/>
    <d v="1899-12-30T00:34:14"/>
    <d v="1899-12-30T00:31:07"/>
    <s v="Y25Y"/>
    <s v="Yale 25 Yard"/>
    <n v="1.927945472249271"/>
    <n v="0"/>
    <s v="Inside"/>
    <m/>
    <d v="1899-12-30T01:14:41"/>
    <d v="1899-12-30T00:37:21"/>
    <m/>
    <n v="0"/>
    <n v="0"/>
    <d v="1899-12-30T13:35:23"/>
    <d v="1899-12-30T14:27:47"/>
    <d v="1899-12-30T06:47:41"/>
    <d v="1899-12-30T07:13:53"/>
    <n v="3153"/>
    <x v="12"/>
    <x v="1"/>
    <x v="118"/>
    <x v="38"/>
    <n v="0"/>
  </r>
  <r>
    <n v="1938"/>
    <d v="2013-04-04T00:00:00"/>
    <d v="2013-04-04T00:00:00"/>
    <x v="1"/>
    <n v="10"/>
    <n v="0"/>
    <n v="26"/>
    <n v="9"/>
    <d v="1899-12-30T00:26:09"/>
    <d v="1899-12-30T00:02:37"/>
    <s v="YNHH"/>
    <s v="YNHH Spin Bike"/>
    <n v="22.944550669216085"/>
    <n v="0"/>
    <s v="Inside"/>
    <s v="Keep 200+ watts"/>
    <d v="1899-12-30T04:52:53"/>
    <d v="1899-12-30T02:26:26"/>
    <m/>
    <n v="0"/>
    <n v="0"/>
    <d v="1899-12-30T01:08:31"/>
    <d v="1899-12-30T02:00:55"/>
    <d v="1899-12-30T00:34:15"/>
    <d v="1899-12-30T01:00:27"/>
    <n v="64"/>
    <x v="12"/>
    <x v="1"/>
    <x v="118"/>
    <x v="38"/>
    <n v="0"/>
  </r>
  <r>
    <n v="1939"/>
    <d v="2013-04-04T00:00:00"/>
    <d v="2013-04-04T00:00:00"/>
    <x v="2"/>
    <n v="2"/>
    <n v="0"/>
    <n v="16"/>
    <n v="49"/>
    <d v="1899-12-30T00:16:49"/>
    <d v="1899-12-30T00:08:24"/>
    <s v="ZootKane"/>
    <s v="YNHH Treadmill"/>
    <n v="7.1357779980178453"/>
    <n v="0"/>
    <s v="Inside"/>
    <s v="2 mile time trial"/>
    <d v="1899-12-30T03:40:18"/>
    <d v="1899-12-30T01:50:09"/>
    <m/>
    <n v="0"/>
    <n v="0"/>
    <d v="1899-12-30T03:40:18"/>
    <d v="1899-12-30T04:32:42"/>
    <d v="1899-12-30T01:50:09"/>
    <d v="1899-12-30T02:16:21"/>
    <n v="822"/>
    <x v="12"/>
    <x v="1"/>
    <x v="118"/>
    <x v="38"/>
    <n v="0"/>
  </r>
  <r>
    <n v="1940"/>
    <d v="2013-04-05T00:00:00"/>
    <d v="2013-04-05T00:00:00"/>
    <x v="2"/>
    <n v="3.1"/>
    <n v="0"/>
    <n v="25"/>
    <n v="33"/>
    <d v="1899-12-30T00:25:33"/>
    <d v="1899-12-30T00:08:15"/>
    <s v="ZootKane"/>
    <s v="YNHH-5k"/>
    <n v="7.2798434442270112"/>
    <n v="0"/>
    <s v="Cool"/>
    <s v="http://runkeeper.com/user/ctkeane/activity/163994767"/>
    <d v="1899-12-30T03:35:56"/>
    <d v="1899-12-30T01:47:58"/>
    <m/>
    <n v="0"/>
    <n v="0"/>
    <d v="1899-12-30T03:35:56"/>
    <d v="1899-12-30T04:28:20"/>
    <d v="1899-12-30T01:47:58"/>
    <d v="1899-12-30T02:14:10"/>
    <n v="813"/>
    <x v="12"/>
    <x v="1"/>
    <x v="118"/>
    <x v="38"/>
    <n v="0"/>
  </r>
  <r>
    <n v="1941"/>
    <d v="2013-04-06T00:00:00"/>
    <d v="2013-04-06T00:00:00"/>
    <x v="1"/>
    <n v="43.7"/>
    <n v="3"/>
    <n v="14"/>
    <n v="15"/>
    <d v="1899-12-30T03:14:15"/>
    <d v="1899-12-30T00:04:27"/>
    <s v="Ciocci"/>
    <s v="Black Rock Climb with Rev3 Start"/>
    <n v="13.49806949806951"/>
    <n v="0"/>
    <s v="Cold &amp; Windy"/>
    <s v="http://app.strava.com/activities/47589115"/>
    <d v="1899-12-30T08:17:51"/>
    <d v="1899-12-30T04:08:55"/>
    <m/>
    <n v="0"/>
    <n v="0"/>
    <d v="1899-12-30T01:56:28"/>
    <d v="1899-12-30T02:48:52"/>
    <d v="1899-12-30T00:58:14"/>
    <d v="1899-12-30T01:24:26"/>
    <n v="639"/>
    <x v="12"/>
    <x v="1"/>
    <x v="118"/>
    <x v="38"/>
    <n v="0"/>
  </r>
  <r>
    <n v="1942"/>
    <d v="2013-04-07T00:00:00"/>
    <d v="2013-04-07T00:00:00"/>
    <x v="2"/>
    <n v="5"/>
    <n v="0"/>
    <n v="45"/>
    <n v="5"/>
    <d v="1899-12-30T00:45:05"/>
    <d v="1899-12-30T00:09:01"/>
    <s v="R201301"/>
    <s v="Treadmill"/>
    <n v="6.6543438077634063"/>
    <n v="0"/>
    <s v="Inside"/>
    <m/>
    <d v="1899-12-30T03:56:14"/>
    <d v="1899-12-30T01:58:07"/>
    <m/>
    <n v="0"/>
    <n v="0"/>
    <d v="1899-12-30T03:56:14"/>
    <d v="1899-12-30T04:48:38"/>
    <d v="1899-12-30T01:58:07"/>
    <d v="1899-12-30T02:24:19"/>
    <n v="908"/>
    <x v="12"/>
    <x v="1"/>
    <x v="118"/>
    <x v="1"/>
    <n v="0"/>
  </r>
  <r>
    <n v="1943"/>
    <d v="2013-04-08T00:00:00"/>
    <d v="2013-04-08T00:00:00"/>
    <x v="1"/>
    <n v="11"/>
    <n v="0"/>
    <n v="30"/>
    <n v="20"/>
    <d v="1899-12-30T00:30:20"/>
    <d v="1899-12-30T00:02:45"/>
    <s v="YNHH"/>
    <s v="YNHH Spin Bike"/>
    <n v="21.758241758241777"/>
    <n v="0"/>
    <s v="Inside"/>
    <m/>
    <d v="1899-12-30T05:08:51"/>
    <d v="1899-12-30T02:34:25"/>
    <m/>
    <n v="0"/>
    <n v="0"/>
    <d v="1899-12-30T01:12:15"/>
    <d v="1899-12-30T02:04:39"/>
    <d v="1899-12-30T00:36:07"/>
    <d v="1899-12-30T01:02:19"/>
    <n v="108"/>
    <x v="12"/>
    <x v="1"/>
    <x v="118"/>
    <x v="1"/>
    <n v="0"/>
  </r>
  <r>
    <n v="1944"/>
    <d v="2013-04-09T00:00:00"/>
    <d v="2013-04-09T00:00:00"/>
    <x v="1"/>
    <n v="6"/>
    <n v="0"/>
    <n v="21"/>
    <n v="0"/>
    <d v="1899-12-30T00:21:00"/>
    <d v="1899-12-30T00:03:30"/>
    <s v="YNHH"/>
    <s v="YNHH Spin Bike"/>
    <n v="17.14285714285716"/>
    <n v="0"/>
    <s v="Inside"/>
    <s v="easy spin"/>
    <d v="1899-12-30T06:32:00"/>
    <d v="1899-12-30T03:16:00"/>
    <m/>
    <n v="0"/>
    <n v="0"/>
    <d v="1899-12-30T01:31:42"/>
    <d v="1899-12-30T02:24:06"/>
    <d v="1899-12-30T00:45:51"/>
    <d v="1899-12-30T01:12:03"/>
    <n v="296"/>
    <x v="12"/>
    <x v="1"/>
    <x v="118"/>
    <x v="1"/>
    <n v="0"/>
  </r>
  <r>
    <n v="1945"/>
    <d v="2013-04-10T00:00:00"/>
    <d v="2013-04-10T00:00:00"/>
    <x v="0"/>
    <n v="0.90900000000000003"/>
    <n v="0"/>
    <n v="29"/>
    <n v="40"/>
    <d v="1899-12-30T00:29:40"/>
    <d v="1899-12-30T00:32:38"/>
    <s v="Y25Y"/>
    <s v="Yale 25 Yard"/>
    <n v="1.838426966292136"/>
    <n v="0"/>
    <s v="Inside"/>
    <m/>
    <d v="1899-12-30T01:18:20"/>
    <d v="1899-12-30T00:39:10"/>
    <m/>
    <n v="0"/>
    <n v="0"/>
    <d v="1899-12-30T14:15:05"/>
    <d v="1899-12-30T15:07:29"/>
    <d v="1899-12-30T07:07:32"/>
    <d v="1899-12-30T07:33:44"/>
    <n v="3187"/>
    <x v="12"/>
    <x v="1"/>
    <x v="118"/>
    <x v="1"/>
    <n v="0"/>
  </r>
  <r>
    <n v="1946"/>
    <d v="2013-04-11T00:00:00"/>
    <d v="2013-04-11T00:00:00"/>
    <x v="1"/>
    <n v="13.9"/>
    <n v="0"/>
    <n v="35"/>
    <n v="0"/>
    <d v="1899-12-30T00:35:00"/>
    <d v="1899-12-30T00:02:31"/>
    <s v="YNHH"/>
    <s v="YNHH Spin Bike"/>
    <n v="23.828571428571447"/>
    <n v="0"/>
    <s v="Inside"/>
    <m/>
    <d v="1899-12-30T04:42:01"/>
    <d v="1899-12-30T02:21:00"/>
    <m/>
    <n v="0"/>
    <n v="0"/>
    <d v="1899-12-30T01:05:58"/>
    <d v="1899-12-30T01:58:22"/>
    <d v="1899-12-30T00:32:59"/>
    <d v="1899-12-30T00:59:11"/>
    <n v="41"/>
    <x v="12"/>
    <x v="1"/>
    <x v="118"/>
    <x v="1"/>
    <n v="0"/>
  </r>
  <r>
    <n v="1947"/>
    <d v="2013-04-14T00:00:00"/>
    <d v="2013-04-14T00:00:00"/>
    <x v="2"/>
    <n v="4.2"/>
    <n v="0"/>
    <n v="41"/>
    <n v="26"/>
    <d v="1899-12-30T00:41:26"/>
    <d v="1899-12-30T00:09:52"/>
    <s v="ZootKane"/>
    <s v="Oasis of the Seas Track"/>
    <n v="6.082059533386972"/>
    <n v="0"/>
    <s v="HOT &amp; Humid"/>
    <s v="10 Laps Pushing Stroller"/>
    <d v="1899-12-30T04:18:28"/>
    <d v="1899-12-30T02:09:14"/>
    <m/>
    <n v="0"/>
    <n v="0"/>
    <d v="1899-12-30T04:18:28"/>
    <d v="1899-12-30T05:10:52"/>
    <d v="1899-12-30T02:09:14"/>
    <d v="1899-12-30T02:35:26"/>
    <n v="1416"/>
    <x v="12"/>
    <x v="1"/>
    <x v="118"/>
    <x v="2"/>
    <n v="2"/>
  </r>
  <r>
    <n v="1948"/>
    <d v="2013-04-17T00:00:00"/>
    <d v="2013-04-17T00:00:00"/>
    <x v="2"/>
    <n v="5"/>
    <n v="0"/>
    <n v="50"/>
    <n v="0"/>
    <d v="1899-12-30T00:50:00"/>
    <d v="1899-12-30T00:10:00"/>
    <s v="ZootKane"/>
    <s v="Oasis of the Seas Track"/>
    <n v="6.0000000000000044"/>
    <n v="0"/>
    <s v="HOT &amp; Humid"/>
    <s v="12 Laps Pushing Stroller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"/>
    <x v="118"/>
    <x v="2"/>
    <n v="2"/>
  </r>
  <r>
    <n v="1949"/>
    <d v="2013-04-19T00:00:00"/>
    <d v="2013-04-19T00:00:00"/>
    <x v="2"/>
    <n v="5"/>
    <n v="0"/>
    <n v="52"/>
    <n v="33"/>
    <d v="1899-12-30T00:52:33"/>
    <d v="1899-12-30T00:10:31"/>
    <s v="ZootKane"/>
    <s v="Oasis of the Seas Track"/>
    <n v="5.7088487155090446"/>
    <n v="0"/>
    <s v="HOT &amp; Humid"/>
    <s v="12 Laps Pushing Stroller"/>
    <d v="1899-12-30T04:35:22"/>
    <d v="1899-12-30T02:17:41"/>
    <m/>
    <n v="0"/>
    <n v="0"/>
    <d v="1899-12-30T04:35:22"/>
    <d v="1899-12-30T05:27:46"/>
    <d v="1899-12-30T02:17:41"/>
    <d v="1899-12-30T02:43:53"/>
    <n v="1951"/>
    <x v="12"/>
    <x v="1"/>
    <x v="118"/>
    <x v="2"/>
    <n v="1"/>
  </r>
  <r>
    <n v="1950"/>
    <d v="2013-04-22T00:00:00"/>
    <d v="2013-04-22T00:00:00"/>
    <x v="2"/>
    <n v="3.19"/>
    <n v="0"/>
    <n v="29"/>
    <n v="36"/>
    <d v="1899-12-30T00:29:36"/>
    <d v="1899-12-30T00:09:17"/>
    <s v="ZootKane"/>
    <s v="YNHH Treadmill"/>
    <n v="6.4662162162162211"/>
    <n v="0"/>
    <s v="Inside"/>
    <s v="3x1 mile 2 min rest"/>
    <d v="1899-12-30T04:03:07"/>
    <d v="1899-12-30T02:01:33"/>
    <m/>
    <n v="0"/>
    <n v="0"/>
    <d v="1899-12-30T04:03:07"/>
    <d v="1899-12-30T04:55:31"/>
    <d v="1899-12-30T02:01:33"/>
    <d v="1899-12-30T02:27:45"/>
    <n v="1004"/>
    <x v="12"/>
    <x v="1"/>
    <x v="118"/>
    <x v="3"/>
    <n v="2"/>
  </r>
  <r>
    <n v="1951"/>
    <d v="2013-04-23T00:00:00"/>
    <d v="2013-04-23T00:00:00"/>
    <x v="1"/>
    <n v="11.1"/>
    <n v="0"/>
    <n v="31"/>
    <n v="1"/>
    <d v="1899-12-30T00:31:01"/>
    <d v="1899-12-30T00:02:48"/>
    <s v="YNHH"/>
    <s v="YNHH Spin Bike"/>
    <n v="21.472326706072021"/>
    <n v="0"/>
    <s v="Inside"/>
    <m/>
    <d v="1899-12-30T05:12:58"/>
    <d v="1899-12-30T02:36:29"/>
    <m/>
    <n v="0"/>
    <n v="0"/>
    <d v="1899-12-30T01:13:13"/>
    <d v="1899-12-30T02:05:37"/>
    <d v="1899-12-30T00:36:36"/>
    <d v="1899-12-30T01:02:48"/>
    <n v="121"/>
    <x v="12"/>
    <x v="1"/>
    <x v="118"/>
    <x v="3"/>
    <n v="0"/>
  </r>
  <r>
    <n v="1952"/>
    <d v="2013-04-25T00:00:00"/>
    <d v="2013-04-25T00:00:00"/>
    <x v="0"/>
    <n v="1.05"/>
    <n v="0"/>
    <n v="36"/>
    <n v="1"/>
    <d v="1899-12-30T00:36:01"/>
    <d v="1899-12-30T00:34:18"/>
    <s v="Y50M"/>
    <s v="Yale 50 Meter"/>
    <n v="1.7491901897269797"/>
    <n v="0"/>
    <s v="Inside"/>
    <s v="1700 meters"/>
    <d v="1899-12-30T01:22:19"/>
    <d v="1899-12-30T00:41:10"/>
    <m/>
    <n v="0"/>
    <n v="0"/>
    <d v="1899-12-30T14:58:42"/>
    <d v="1899-12-30T15:51:06"/>
    <d v="1899-12-30T07:29:21"/>
    <d v="1899-12-30T07:55:33"/>
    <n v="3242"/>
    <x v="12"/>
    <x v="1"/>
    <x v="118"/>
    <x v="3"/>
    <n v="1"/>
  </r>
  <r>
    <n v="1953"/>
    <d v="2013-04-26T00:00:00"/>
    <d v="2013-04-26T00:00:00"/>
    <x v="2"/>
    <n v="3.1"/>
    <n v="0"/>
    <n v="26"/>
    <n v="4"/>
    <d v="1899-12-30T00:26:04"/>
    <d v="1899-12-30T00:08:25"/>
    <s v="R201301"/>
    <s v="YNHH-5k"/>
    <n v="7.1355498721227688"/>
    <n v="0"/>
    <s v="Cool"/>
    <m/>
    <d v="1899-12-30T03:40:18"/>
    <d v="1899-12-30T01:50:09"/>
    <m/>
    <n v="0"/>
    <n v="0"/>
    <d v="1899-12-30T03:40:18"/>
    <d v="1899-12-30T04:32:42"/>
    <d v="1899-12-30T01:50:09"/>
    <d v="1899-12-30T02:16:21"/>
    <n v="823"/>
    <x v="12"/>
    <x v="1"/>
    <x v="118"/>
    <x v="3"/>
    <n v="0"/>
  </r>
  <r>
    <n v="1954"/>
    <d v="2013-04-28T00:00:00"/>
    <d v="2013-04-28T00:00:00"/>
    <x v="1"/>
    <n v="56.5"/>
    <n v="3"/>
    <n v="49"/>
    <n v="10"/>
    <d v="1899-12-30T03:49:10"/>
    <d v="1899-12-30T00:04:03"/>
    <s v="Ciocci"/>
    <s v="Past UJ"/>
    <n v="14.792727272727285"/>
    <n v="0"/>
    <s v="Nice!"/>
    <m/>
    <d v="1899-12-30T07:34:17"/>
    <d v="1899-12-30T03:47:08"/>
    <m/>
    <n v="0"/>
    <n v="0"/>
    <d v="1899-12-30T01:46:16"/>
    <d v="1899-12-30T02:38:40"/>
    <d v="1899-12-30T00:53:08"/>
    <d v="1899-12-30T01:19:20"/>
    <n v="517"/>
    <x v="12"/>
    <x v="1"/>
    <x v="118"/>
    <x v="4"/>
    <n v="1"/>
  </r>
  <r>
    <n v="1955"/>
    <d v="2013-04-29T00:00:00"/>
    <d v="2013-04-29T00:00:00"/>
    <x v="2"/>
    <n v="3"/>
    <n v="0"/>
    <n v="28"/>
    <n v="0"/>
    <d v="1899-12-30T00:28:00"/>
    <d v="1899-12-30T00:09:20"/>
    <s v="R201301"/>
    <s v="YNHH Treadmill"/>
    <n v="6.4285714285714342"/>
    <n v="0"/>
    <s v="Inside"/>
    <s v="6 x 1/2 mile at 7:50.  Second to Last one at 7:43.  Last one at 7:30"/>
    <d v="1899-12-30T04:04:32"/>
    <d v="1899-12-30T02:02:16"/>
    <m/>
    <n v="0"/>
    <n v="0"/>
    <d v="1899-12-30T04:04:32"/>
    <d v="1899-12-30T04:56:56"/>
    <d v="1899-12-30T02:02:16"/>
    <d v="1899-12-30T02:28:28"/>
    <n v="1032"/>
    <x v="12"/>
    <x v="1"/>
    <x v="118"/>
    <x v="4"/>
    <n v="0"/>
  </r>
  <r>
    <n v="1956"/>
    <d v="2013-04-30T00:00:00"/>
    <d v="2013-04-30T00:00:00"/>
    <x v="1"/>
    <n v="9.7100000000000009"/>
    <n v="0"/>
    <n v="27"/>
    <n v="19"/>
    <d v="1899-12-30T00:27:19"/>
    <d v="1899-12-30T00:02:49"/>
    <s v="YNHH"/>
    <s v="YNHH Spin Bike"/>
    <n v="21.32763880414889"/>
    <n v="0"/>
    <s v="Inside"/>
    <m/>
    <d v="1899-12-30T05:15:05"/>
    <d v="1899-12-30T02:37:33"/>
    <m/>
    <n v="0"/>
    <n v="0"/>
    <d v="1899-12-30T01:13:42"/>
    <d v="1899-12-30T02:06:06"/>
    <d v="1899-12-30T00:36:51"/>
    <d v="1899-12-30T01:03:03"/>
    <n v="135"/>
    <x v="12"/>
    <x v="1"/>
    <x v="118"/>
    <x v="4"/>
    <n v="0"/>
  </r>
  <r>
    <n v="1957"/>
    <d v="2013-05-01T00:00:00"/>
    <d v="2013-05-01T00:00:00"/>
    <x v="0"/>
    <n v="1.25"/>
    <n v="0"/>
    <n v="44"/>
    <n v="32"/>
    <d v="1899-12-30T00:44:32"/>
    <d v="1899-12-30T00:35:38"/>
    <s v="Y50M"/>
    <s v="Yale 50 Meter"/>
    <n v="1.6841317365269475"/>
    <n v="0"/>
    <s v="Inside"/>
    <s v="2000 Meters"/>
    <d v="1899-12-30T01:25:30"/>
    <d v="1899-12-30T00:42:45"/>
    <m/>
    <n v="0"/>
    <n v="0"/>
    <d v="1899-12-30T15:33:25"/>
    <d v="1899-12-30T16:25:49"/>
    <d v="1899-12-30T07:46:43"/>
    <d v="1899-12-30T08:12:55"/>
    <n v="3294"/>
    <x v="12"/>
    <x v="2"/>
    <x v="119"/>
    <x v="4"/>
    <n v="0"/>
  </r>
  <r>
    <n v="1958"/>
    <d v="2013-05-02T00:00:00"/>
    <d v="2013-05-02T00:00:00"/>
    <x v="2"/>
    <n v="3.85"/>
    <n v="0"/>
    <n v="38"/>
    <n v="28"/>
    <d v="1899-12-30T00:38:28"/>
    <d v="1899-12-30T00:09:59"/>
    <s v="ZootKane"/>
    <s v="YNHH-4 Mile"/>
    <n v="6.0051993067591027"/>
    <n v="0"/>
    <s v="Nice!"/>
    <m/>
    <d v="1899-12-30T04:21:46"/>
    <d v="1899-12-30T02:10:53"/>
    <m/>
    <n v="0"/>
    <n v="0"/>
    <d v="1899-12-30T04:21:46"/>
    <d v="1899-12-30T05:14:10"/>
    <d v="1899-12-30T02:10:53"/>
    <d v="1899-12-30T02:37:05"/>
    <n v="1514"/>
    <x v="12"/>
    <x v="2"/>
    <x v="119"/>
    <x v="4"/>
    <n v="0"/>
  </r>
  <r>
    <n v="1959"/>
    <d v="2013-05-03T00:00:00"/>
    <d v="2013-05-03T00:00:00"/>
    <x v="2"/>
    <n v="7.9"/>
    <n v="1"/>
    <n v="8"/>
    <n v="1"/>
    <d v="1899-12-30T01:08:01"/>
    <d v="1899-12-30T00:08:37"/>
    <s v="R201301"/>
    <s v="Ragnar Leg 4"/>
    <n v="6.9688801764273522"/>
    <n v="0"/>
    <s v="Cool"/>
    <s v="Start Time 12:31"/>
    <d v="1899-12-30T03:45:34"/>
    <d v="1899-12-30T01:52:47"/>
    <m/>
    <n v="0"/>
    <n v="0"/>
    <d v="1899-12-30T03:45:34"/>
    <d v="1899-12-30T04:37:58"/>
    <d v="1899-12-30T01:52:47"/>
    <d v="1899-12-30T02:18:59"/>
    <n v="844"/>
    <x v="12"/>
    <x v="2"/>
    <x v="119"/>
    <x v="4"/>
    <n v="0"/>
  </r>
  <r>
    <n v="1960"/>
    <d v="2013-05-03T00:00:00"/>
    <d v="2013-05-03T00:00:00"/>
    <x v="2"/>
    <n v="3.92"/>
    <n v="0"/>
    <n v="32"/>
    <n v="55"/>
    <d v="1899-12-30T00:32:55"/>
    <d v="1899-12-30T00:08:24"/>
    <s v="R201301"/>
    <s v="Ragnar Leg 16"/>
    <n v="7.145316455696209"/>
    <n v="0"/>
    <s v="Cool"/>
    <s v="Night Run Started at 9:27"/>
    <d v="1899-12-30T03:40:00"/>
    <d v="1899-12-30T01:50:00"/>
    <m/>
    <n v="0"/>
    <n v="0"/>
    <d v="1899-12-30T03:40:00"/>
    <d v="1899-12-30T04:32:24"/>
    <d v="1899-12-30T01:50:00"/>
    <d v="1899-12-30T02:16:12"/>
    <n v="821"/>
    <x v="12"/>
    <x v="2"/>
    <x v="119"/>
    <x v="4"/>
    <n v="0"/>
  </r>
  <r>
    <n v="1961"/>
    <d v="2013-05-04T00:00:00"/>
    <d v="2013-05-04T00:00:00"/>
    <x v="2"/>
    <n v="5.63"/>
    <n v="0"/>
    <n v="50"/>
    <n v="23"/>
    <d v="1899-12-30T00:50:23"/>
    <d v="1899-12-30T00:08:57"/>
    <s v="R201301"/>
    <s v="Ragnar Leg 28"/>
    <n v="6.7045980813761208"/>
    <n v="0"/>
    <s v="Cool"/>
    <s v="Start Time 5:49"/>
    <d v="1899-12-30T03:54:28"/>
    <d v="1899-12-30T01:57:14"/>
    <m/>
    <n v="0"/>
    <n v="0"/>
    <d v="1899-12-30T03:54:28"/>
    <d v="1899-12-30T04:46:52"/>
    <d v="1899-12-30T01:57:14"/>
    <d v="1899-12-30T02:23:26"/>
    <n v="894"/>
    <x v="12"/>
    <x v="2"/>
    <x v="119"/>
    <x v="4"/>
    <n v="0"/>
  </r>
  <r>
    <n v="1962"/>
    <d v="2013-05-06T00:00:00"/>
    <d v="2013-05-06T00:00:00"/>
    <x v="2"/>
    <n v="3.37"/>
    <n v="0"/>
    <n v="32"/>
    <n v="50"/>
    <d v="1899-12-30T00:32:50"/>
    <d v="1899-12-30T00:09:45"/>
    <s v="R201301"/>
    <s v="YNHH Treadmill"/>
    <n v="6.1583756345177703"/>
    <n v="0"/>
    <s v="Inside"/>
    <s v="12 2min at 8min mile"/>
    <d v="1899-12-30T04:15:16"/>
    <d v="1899-12-30T02:07:38"/>
    <m/>
    <n v="0"/>
    <n v="0"/>
    <d v="1899-12-30T04:15:16"/>
    <d v="1899-12-30T05:07:40"/>
    <d v="1899-12-30T02:07:38"/>
    <d v="1899-12-30T02:33:50"/>
    <n v="1307"/>
    <x v="12"/>
    <x v="2"/>
    <x v="119"/>
    <x v="5"/>
    <n v="1"/>
  </r>
  <r>
    <n v="1963"/>
    <d v="2013-05-07T00:00:00"/>
    <d v="2013-05-07T00:00:00"/>
    <x v="1"/>
    <n v="25.6"/>
    <n v="1"/>
    <n v="45"/>
    <n v="27"/>
    <d v="1899-12-30T01:45:27"/>
    <d v="1899-12-30T00:04:07"/>
    <s v="Ciocci"/>
    <s v="Home to Work"/>
    <n v="14.566145092460895"/>
    <n v="0"/>
    <s v="Cool"/>
    <s v="http://app.strava.com/activities/52856200"/>
    <d v="1899-12-30T07:41:21"/>
    <d v="1899-12-30T03:50:40"/>
    <m/>
    <n v="0"/>
    <n v="0"/>
    <d v="1899-12-30T01:47:55"/>
    <d v="1899-12-30T02:40:19"/>
    <d v="1899-12-30T00:53:58"/>
    <d v="1899-12-30T01:20:10"/>
    <n v="539"/>
    <x v="12"/>
    <x v="2"/>
    <x v="119"/>
    <x v="5"/>
    <n v="0"/>
  </r>
  <r>
    <n v="1964"/>
    <d v="2013-05-07T00:00:00"/>
    <d v="2013-05-07T00:00:00"/>
    <x v="1"/>
    <n v="24.8"/>
    <n v="1"/>
    <n v="55"/>
    <n v="48"/>
    <d v="1899-12-30T01:55:48"/>
    <d v="1899-12-30T00:04:40"/>
    <s v="Ciocci"/>
    <s v="Work to Home"/>
    <n v="12.849740932642497"/>
    <n v="0"/>
    <s v="Warm"/>
    <s v="http://app.strava.com/activities/52992457"/>
    <d v="1899-12-30T08:42:58"/>
    <d v="1899-12-30T04:21:29"/>
    <m/>
    <n v="0"/>
    <n v="0"/>
    <d v="1899-12-30T02:02:20"/>
    <d v="1899-12-30T02:54:44"/>
    <d v="1899-12-30T01:01:10"/>
    <d v="1899-12-30T01:27:22"/>
    <n v="698"/>
    <x v="12"/>
    <x v="2"/>
    <x v="119"/>
    <x v="5"/>
    <n v="0"/>
  </r>
  <r>
    <n v="1965"/>
    <d v="2013-05-08T00:00:00"/>
    <d v="2013-05-08T00:00:00"/>
    <x v="0"/>
    <n v="0.65"/>
    <n v="0"/>
    <n v="22"/>
    <n v="18"/>
    <d v="1899-12-30T00:22:18"/>
    <d v="1899-12-30T00:34:18"/>
    <s v="Y50M"/>
    <s v="Yale 50 Meter"/>
    <n v="1.7488789237668174"/>
    <n v="0"/>
    <s v="Inside"/>
    <m/>
    <d v="1899-12-30T01:22:20"/>
    <d v="1899-12-30T00:41:10"/>
    <m/>
    <n v="0"/>
    <n v="0"/>
    <d v="1899-12-30T14:58:52"/>
    <d v="1899-12-30T15:51:16"/>
    <d v="1899-12-30T07:29:26"/>
    <d v="1899-12-30T07:55:38"/>
    <n v="3243"/>
    <x v="12"/>
    <x v="2"/>
    <x v="119"/>
    <x v="5"/>
    <n v="0"/>
  </r>
  <r>
    <n v="1966"/>
    <d v="2013-05-09T00:00:00"/>
    <d v="2013-05-09T00:00:00"/>
    <x v="2"/>
    <n v="3.1"/>
    <n v="0"/>
    <n v="26"/>
    <n v="36"/>
    <d v="1899-12-30T00:26:36"/>
    <d v="1899-12-30T00:08:35"/>
    <s v="R201301"/>
    <s v="YNHH-5k"/>
    <n v="6.9924812030075234"/>
    <n v="0"/>
    <s v="Warm"/>
    <s v="http://app.strava.com/activities/53282964"/>
    <d v="1899-12-30T03:44:49"/>
    <d v="1899-12-30T01:52:24"/>
    <m/>
    <n v="0"/>
    <n v="0"/>
    <d v="1899-12-30T03:44:49"/>
    <d v="1899-12-30T04:37:13"/>
    <d v="1899-12-30T01:52:24"/>
    <d v="1899-12-30T02:18:36"/>
    <n v="841"/>
    <x v="12"/>
    <x v="2"/>
    <x v="119"/>
    <x v="5"/>
    <n v="0"/>
  </r>
  <r>
    <n v="1967"/>
    <d v="2013-05-10T00:00:00"/>
    <d v="2013-05-10T00:00:00"/>
    <x v="2"/>
    <n v="5"/>
    <n v="0"/>
    <n v="43"/>
    <n v="48"/>
    <d v="1899-12-30T00:43:48"/>
    <d v="1899-12-30T00:08:46"/>
    <s v="R201301"/>
    <s v="YNHH-Edgerton 5"/>
    <n v="6.8493150684931567"/>
    <n v="0"/>
    <s v="Warm"/>
    <m/>
    <d v="1899-12-30T03:49:31"/>
    <d v="1899-12-30T01:54:45"/>
    <m/>
    <n v="0"/>
    <n v="0"/>
    <d v="1899-12-30T03:49:31"/>
    <d v="1899-12-30T04:41:55"/>
    <d v="1899-12-30T01:54:45"/>
    <d v="1899-12-30T02:20:57"/>
    <n v="863"/>
    <x v="12"/>
    <x v="2"/>
    <x v="119"/>
    <x v="5"/>
    <n v="0"/>
  </r>
  <r>
    <n v="1968"/>
    <d v="2013-05-13T00:00:00"/>
    <d v="2013-05-13T00:00:00"/>
    <x v="2"/>
    <n v="2.84"/>
    <n v="0"/>
    <n v="25"/>
    <n v="31"/>
    <d v="1899-12-30T00:25:31"/>
    <d v="1899-12-30T00:08:59"/>
    <s v="R201301"/>
    <s v="YNHH Treadmill"/>
    <n v="6.6779882429784507"/>
    <n v="0"/>
    <s v="Inside"/>
    <s v="6x.25 at sub 8"/>
    <d v="1899-12-30T03:55:24"/>
    <d v="1899-12-30T01:57:42"/>
    <m/>
    <n v="0"/>
    <n v="0"/>
    <d v="1899-12-30T03:55:24"/>
    <d v="1899-12-30T04:47:48"/>
    <d v="1899-12-30T01:57:42"/>
    <d v="1899-12-30T02:23:54"/>
    <n v="903"/>
    <x v="12"/>
    <x v="2"/>
    <x v="119"/>
    <x v="6"/>
    <n v="2"/>
  </r>
  <r>
    <n v="1969"/>
    <d v="2013-05-14T00:00:00"/>
    <d v="2013-05-14T00:00:00"/>
    <x v="1"/>
    <n v="14"/>
    <n v="0"/>
    <n v="38"/>
    <n v="30"/>
    <d v="1899-12-30T00:38:30"/>
    <d v="1899-12-30T00:02:45"/>
    <s v="YNHH"/>
    <s v="YNHH Spin Bike"/>
    <n v="21.818181818181834"/>
    <n v="0"/>
    <s v="Inside"/>
    <s v="Spin Class"/>
    <d v="1899-12-30T05:08:00"/>
    <d v="1899-12-30T02:34:00"/>
    <m/>
    <n v="0"/>
    <n v="0"/>
    <d v="1899-12-30T01:12:03"/>
    <d v="1899-12-30T02:04:27"/>
    <d v="1899-12-30T00:36:01"/>
    <d v="1899-12-30T01:02:14"/>
    <n v="105"/>
    <x v="12"/>
    <x v="2"/>
    <x v="119"/>
    <x v="6"/>
    <n v="0"/>
  </r>
  <r>
    <n v="1970"/>
    <d v="2013-05-16T00:00:00"/>
    <d v="2013-05-16T00:00:00"/>
    <x v="1"/>
    <n v="25"/>
    <n v="1"/>
    <n v="40"/>
    <n v="0"/>
    <d v="1899-12-30T01:40:00"/>
    <d v="1899-12-30T00:04:00"/>
    <s v="Ciocci"/>
    <s v="Home to Work"/>
    <n v="15.000000000000014"/>
    <n v="0"/>
    <s v="Warm"/>
    <s v="http://app.strava.com/activities/54491605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2"/>
    <x v="119"/>
    <x v="6"/>
    <n v="1"/>
  </r>
  <r>
    <n v="1971"/>
    <d v="2013-05-16T00:00:00"/>
    <d v="2013-05-16T00:00:00"/>
    <x v="1"/>
    <n v="25"/>
    <n v="1"/>
    <n v="59"/>
    <n v="48"/>
    <d v="1899-12-30T01:59:48"/>
    <d v="1899-12-30T00:04:48"/>
    <s v="Ciocci"/>
    <s v="Work to Home"/>
    <n v="12.520868113522546"/>
    <n v="0"/>
    <s v="Warm"/>
    <s v="http://app.strava.com/activities/54577819"/>
    <d v="1899-12-30T08:56:42"/>
    <d v="1899-12-30T04:28:21"/>
    <m/>
    <n v="0"/>
    <n v="0"/>
    <d v="1899-12-30T02:05:33"/>
    <d v="1899-12-30T02:57:57"/>
    <d v="1899-12-30T01:02:47"/>
    <d v="1899-12-30T01:28:59"/>
    <n v="715"/>
    <x v="12"/>
    <x v="2"/>
    <x v="119"/>
    <x v="6"/>
    <n v="0"/>
  </r>
  <r>
    <n v="1972"/>
    <d v="2013-05-17T00:00:00"/>
    <d v="2013-05-17T00:00:00"/>
    <x v="2"/>
    <n v="5.4"/>
    <n v="0"/>
    <n v="49"/>
    <n v="52"/>
    <d v="1899-12-30T00:49:52"/>
    <d v="1899-12-30T00:09:14"/>
    <s v="R201301"/>
    <s v="YNHH-EdgehillRd"/>
    <n v="6.4973262032085621"/>
    <n v="0"/>
    <s v="Warm"/>
    <m/>
    <d v="1899-12-30T04:01:57"/>
    <d v="1899-12-30T02:00:58"/>
    <m/>
    <n v="0"/>
    <n v="0"/>
    <d v="1899-12-30T04:01:57"/>
    <d v="1899-12-30T04:54:21"/>
    <d v="1899-12-30T02:00:58"/>
    <d v="1899-12-30T02:27:10"/>
    <n v="975"/>
    <x v="12"/>
    <x v="2"/>
    <x v="119"/>
    <x v="6"/>
    <n v="0"/>
  </r>
  <r>
    <n v="1973"/>
    <d v="2013-05-19T00:00:00"/>
    <d v="2013-05-19T00:00:00"/>
    <x v="1"/>
    <n v="87.1"/>
    <n v="5"/>
    <n v="50"/>
    <n v="57"/>
    <d v="1899-12-30T05:50:57"/>
    <d v="1899-12-30T00:04:02"/>
    <s v="Ciocci"/>
    <s v="All the Rev3s"/>
    <n v="14.891010115401064"/>
    <n v="134"/>
    <s v="Cold &amp; Rainy"/>
    <s v="http://app.strava.com/activities/55114194"/>
    <d v="1899-12-30T07:31:17"/>
    <d v="1899-12-30T03:45:38"/>
    <m/>
    <n v="0"/>
    <n v="0"/>
    <d v="1899-12-30T01:45:34"/>
    <d v="1899-12-30T02:37:58"/>
    <d v="1899-12-30T00:52:47"/>
    <d v="1899-12-30T01:18:59"/>
    <n v="508"/>
    <x v="12"/>
    <x v="2"/>
    <x v="119"/>
    <x v="7"/>
    <n v="1"/>
  </r>
  <r>
    <n v="1974"/>
    <d v="2013-05-20T00:00:00"/>
    <d v="2013-05-20T00:00:00"/>
    <x v="2"/>
    <n v="4.1399999999999997"/>
    <n v="0"/>
    <n v="38"/>
    <n v="47"/>
    <d v="1899-12-30T00:38:47"/>
    <d v="1899-12-30T00:09:22"/>
    <s v="R201301"/>
    <s v="YNHH Treadmill"/>
    <n v="6.4048130640309457"/>
    <n v="0"/>
    <s v="Inside"/>
    <m/>
    <d v="1899-12-30T04:05:26"/>
    <d v="1899-12-30T02:02:43"/>
    <m/>
    <n v="0"/>
    <n v="0"/>
    <d v="1899-12-30T04:05:26"/>
    <d v="1899-12-30T04:57:50"/>
    <d v="1899-12-30T02:02:43"/>
    <d v="1899-12-30T02:28:55"/>
    <n v="1048"/>
    <x v="12"/>
    <x v="2"/>
    <x v="119"/>
    <x v="7"/>
    <n v="0"/>
  </r>
  <r>
    <n v="1975"/>
    <d v="2013-05-21T00:00:00"/>
    <d v="2013-05-21T00:00:00"/>
    <x v="1"/>
    <n v="11"/>
    <n v="0"/>
    <n v="30"/>
    <n v="38"/>
    <d v="1899-12-30T00:30:38"/>
    <d v="1899-12-30T00:02:47"/>
    <s v="YNHH"/>
    <s v="YNHH Spin Bike"/>
    <n v="21.545157780195883"/>
    <n v="0"/>
    <s v="Inside"/>
    <m/>
    <d v="1899-12-30T05:11:54"/>
    <d v="1899-12-30T02:35:57"/>
    <m/>
    <n v="0"/>
    <n v="0"/>
    <d v="1899-12-30T01:12:58"/>
    <d v="1899-12-30T02:05:22"/>
    <d v="1899-12-30T00:36:29"/>
    <d v="1899-12-30T01:02:41"/>
    <n v="119"/>
    <x v="12"/>
    <x v="2"/>
    <x v="119"/>
    <x v="7"/>
    <n v="0"/>
  </r>
  <r>
    <n v="1976"/>
    <d v="2013-05-23T00:00:00"/>
    <d v="2013-05-23T00:00:00"/>
    <x v="0"/>
    <n v="0.8"/>
    <n v="0"/>
    <n v="25"/>
    <n v="50"/>
    <d v="1899-12-30T00:25:50"/>
    <d v="1899-12-30T00:32:17"/>
    <s v="Ewood"/>
    <s v="Edgewood"/>
    <n v="1.8580645161290339"/>
    <n v="0"/>
    <s v="Cool"/>
    <s v="26 laps"/>
    <d v="1899-12-30T01:17:30"/>
    <d v="1899-12-30T00:38:45"/>
    <m/>
    <n v="0"/>
    <n v="0"/>
    <d v="1899-12-30T14:06:02"/>
    <d v="1899-12-30T14:58:27"/>
    <d v="1899-12-30T07:03:01"/>
    <d v="1899-12-30T07:29:13"/>
    <n v="3175"/>
    <x v="12"/>
    <x v="2"/>
    <x v="119"/>
    <x v="7"/>
    <n v="1"/>
  </r>
  <r>
    <n v="1977"/>
    <d v="2013-05-23T00:00:00"/>
    <d v="2013-05-23T00:00:00"/>
    <x v="1"/>
    <n v="10.3"/>
    <n v="0"/>
    <n v="30"/>
    <n v="0"/>
    <d v="1899-12-30T00:30:00"/>
    <d v="1899-12-30T00:02:55"/>
    <s v="YNHH"/>
    <s v="YNHH Spin Bike"/>
    <n v="20.600000000000019"/>
    <n v="0"/>
    <s v="Inside"/>
    <s v="Spin Class"/>
    <d v="1899-12-30T05:26:13"/>
    <d v="1899-12-30T02:43:06"/>
    <m/>
    <n v="0"/>
    <n v="0"/>
    <d v="1899-12-30T01:16:19"/>
    <d v="1899-12-30T02:08:43"/>
    <d v="1899-12-30T00:38:09"/>
    <d v="1899-12-30T01:04:21"/>
    <n v="169"/>
    <x v="12"/>
    <x v="2"/>
    <x v="119"/>
    <x v="7"/>
    <n v="0"/>
  </r>
  <r>
    <n v="1978"/>
    <d v="2013-05-23T00:00:00"/>
    <d v="2013-05-23T00:00:00"/>
    <x v="2"/>
    <n v="1.76"/>
    <n v="0"/>
    <n v="15"/>
    <n v="0"/>
    <d v="1899-12-30T00:15:00"/>
    <d v="1899-12-30T00:08:31"/>
    <s v="R201301"/>
    <s v="YNHH Treadmill"/>
    <n v="7.0400000000000054"/>
    <n v="0"/>
    <s v="Inside"/>
    <m/>
    <d v="1899-12-30T03:43:18"/>
    <d v="1899-12-30T01:51:39"/>
    <m/>
    <n v="0"/>
    <n v="0"/>
    <d v="1899-12-30T03:43:18"/>
    <d v="1899-12-30T04:35:42"/>
    <d v="1899-12-30T01:51:39"/>
    <d v="1899-12-30T02:17:51"/>
    <n v="834"/>
    <x v="12"/>
    <x v="2"/>
    <x v="119"/>
    <x v="7"/>
    <n v="0"/>
  </r>
  <r>
    <n v="1979"/>
    <d v="2013-05-24T00:00:00"/>
    <d v="2013-05-24T00:00:00"/>
    <x v="2"/>
    <n v="8.1999999999999993"/>
    <n v="1"/>
    <n v="20"/>
    <n v="55"/>
    <d v="1899-12-30T01:20:55"/>
    <d v="1899-12-30T00:09:52"/>
    <s v="R201301"/>
    <s v="YNHH-8"/>
    <n v="6.0803295571575733"/>
    <n v="0"/>
    <s v="Cold &amp; Rainy"/>
    <s v="http://runkeeper.com/user/ctkeane/activity/185068218"/>
    <d v="1899-12-30T04:18:32"/>
    <d v="1899-12-30T02:09:16"/>
    <m/>
    <n v="0"/>
    <n v="0"/>
    <d v="1899-12-30T04:18:32"/>
    <d v="1899-12-30T05:10:56"/>
    <d v="1899-12-30T02:09:16"/>
    <d v="1899-12-30T02:35:28"/>
    <n v="1422"/>
    <x v="12"/>
    <x v="2"/>
    <x v="119"/>
    <x v="7"/>
    <n v="0"/>
  </r>
  <r>
    <n v="1980"/>
    <d v="2013-05-26T00:00:00"/>
    <d v="2013-05-26T00:00:00"/>
    <x v="0"/>
    <n v="0.4"/>
    <n v="0"/>
    <n v="15"/>
    <n v="0"/>
    <d v="1899-12-30T00:15:00"/>
    <d v="1899-12-30T00:37:30"/>
    <s v="Lake"/>
    <s v="Lake"/>
    <n v="1.6000000000000014"/>
    <n v="0"/>
    <s v="Freezing"/>
    <m/>
    <d v="1899-12-30T01:30:00"/>
    <d v="1899-12-30T00:45:00"/>
    <m/>
    <n v="0"/>
    <n v="0"/>
    <d v="1899-12-30T16:22:30"/>
    <d v="1899-12-30T17:14:54"/>
    <d v="1899-12-30T08:11:15"/>
    <d v="1899-12-30T08:37:27"/>
    <n v="3356"/>
    <x v="12"/>
    <x v="2"/>
    <x v="119"/>
    <x v="8"/>
    <n v="1"/>
  </r>
  <r>
    <n v="1981"/>
    <d v="2013-05-27T00:00:00"/>
    <d v="2013-05-27T00:00:00"/>
    <x v="1"/>
    <n v="64.2"/>
    <n v="4"/>
    <n v="9"/>
    <n v="48"/>
    <d v="1899-12-30T04:09:48"/>
    <d v="1899-12-30T00:03:53"/>
    <s v="Ciocci"/>
    <s v="More than Rev3 Half"/>
    <n v="15.420336269015223"/>
    <n v="0"/>
    <s v="Cool"/>
    <s v="http://app.strava.com/activities/56636675"/>
    <d v="1899-12-30T07:15:47"/>
    <d v="1899-12-30T03:37:54"/>
    <m/>
    <n v="0"/>
    <n v="0"/>
    <d v="1899-12-30T01:41:57"/>
    <d v="1899-12-30T02:34:21"/>
    <d v="1899-12-30T00:50:58"/>
    <d v="1899-12-30T01:17:10"/>
    <n v="430"/>
    <x v="12"/>
    <x v="2"/>
    <x v="119"/>
    <x v="8"/>
    <n v="0"/>
  </r>
  <r>
    <n v="1982"/>
    <d v="2013-05-28T00:00:00"/>
    <d v="2013-05-28T00:00:00"/>
    <x v="1"/>
    <n v="10"/>
    <n v="0"/>
    <n v="26"/>
    <n v="10"/>
    <d v="1899-12-30T00:26:10"/>
    <d v="1899-12-30T00:02:37"/>
    <s v="YNHH"/>
    <s v="YNHH Spin Bike"/>
    <n v="22.9299363057325"/>
    <n v="0"/>
    <s v="Inside"/>
    <m/>
    <d v="1899-12-30T04:53:04"/>
    <d v="1899-12-30T02:26:32"/>
    <m/>
    <n v="0"/>
    <n v="0"/>
    <d v="1899-12-30T01:08:33"/>
    <d v="1899-12-30T02:00:57"/>
    <d v="1899-12-30T00:34:17"/>
    <d v="1899-12-30T01:00:29"/>
    <n v="65"/>
    <x v="12"/>
    <x v="2"/>
    <x v="119"/>
    <x v="8"/>
    <n v="0"/>
  </r>
  <r>
    <n v="1983"/>
    <d v="2013-05-29T00:00:00"/>
    <d v="2013-05-29T00:00:00"/>
    <x v="0"/>
    <n v="0.53"/>
    <n v="0"/>
    <n v="19"/>
    <n v="25"/>
    <d v="1899-12-30T00:19:25"/>
    <d v="1899-12-30T00:36:38"/>
    <s v="Ewood"/>
    <s v="Edgewood"/>
    <n v="1.6377682403433489"/>
    <n v="0"/>
    <s v="Cool"/>
    <s v="19 Laps"/>
    <d v="1899-12-30T01:27:55"/>
    <d v="1899-12-30T00:43:58"/>
    <m/>
    <n v="0"/>
    <n v="0"/>
    <d v="1899-12-30T15:59:51"/>
    <d v="1899-12-30T16:52:15"/>
    <d v="1899-12-30T07:59:55"/>
    <d v="1899-12-30T08:26:07"/>
    <n v="3333"/>
    <x v="12"/>
    <x v="2"/>
    <x v="119"/>
    <x v="8"/>
    <n v="0"/>
  </r>
  <r>
    <n v="1984"/>
    <d v="2013-05-30T00:00:00"/>
    <d v="2013-05-30T00:00:00"/>
    <x v="2"/>
    <n v="3.65"/>
    <n v="0"/>
    <n v="34"/>
    <n v="31"/>
    <d v="1899-12-30T00:34:31"/>
    <d v="1899-12-30T00:09:27"/>
    <s v="R201301"/>
    <s v="YNHH-BikePath-SheltonAve"/>
    <n v="6.3447609850313906"/>
    <n v="0"/>
    <s v="HOT &amp; Humid"/>
    <s v="http://runkeeper.com/user/ctkeane/activity/187805135"/>
    <d v="1899-12-30T04:07:46"/>
    <d v="1899-12-30T02:03:53"/>
    <m/>
    <n v="0"/>
    <n v="0"/>
    <d v="1899-12-30T04:07:46"/>
    <d v="1899-12-30T05:00:10"/>
    <d v="1899-12-30T02:03:53"/>
    <d v="1899-12-30T02:30:05"/>
    <n v="1095"/>
    <x v="12"/>
    <x v="2"/>
    <x v="119"/>
    <x v="8"/>
    <n v="0"/>
  </r>
  <r>
    <n v="1985"/>
    <d v="2013-06-01T00:00:00"/>
    <d v="2013-06-01T00:00:00"/>
    <x v="0"/>
    <n v="0.5"/>
    <n v="0"/>
    <n v="17"/>
    <n v="0"/>
    <d v="1899-12-30T00:17:00"/>
    <d v="1899-12-30T00:34:00"/>
    <s v="Lake"/>
    <s v="Lake"/>
    <n v="1.7647058823529427"/>
    <n v="0"/>
    <s v="Cool"/>
    <s v="Quick swim"/>
    <d v="1899-12-30T01:21:36"/>
    <d v="1899-12-30T00:40:48"/>
    <m/>
    <n v="0"/>
    <n v="0"/>
    <d v="1899-12-30T14:50:48"/>
    <d v="1899-12-30T15:43:12"/>
    <d v="1899-12-30T07:25:24"/>
    <d v="1899-12-30T07:51:36"/>
    <n v="3232"/>
    <x v="12"/>
    <x v="3"/>
    <x v="120"/>
    <x v="8"/>
    <n v="1"/>
  </r>
  <r>
    <n v="1986"/>
    <d v="2013-06-02T00:00:00"/>
    <d v="2013-06-02T00:00:00"/>
    <x v="0"/>
    <n v="1.2"/>
    <n v="0"/>
    <n v="41"/>
    <n v="52"/>
    <d v="1899-12-30T00:41:52"/>
    <d v="1899-12-30T00:34:53"/>
    <s v="Lake"/>
    <s v="Rev3 Half"/>
    <n v="1.7197452229299375"/>
    <n v="0"/>
    <s v="HOT &amp; Humid"/>
    <m/>
    <d v="1899-12-30T01:23:44"/>
    <d v="1899-12-30T00:41:52"/>
    <m/>
    <n v="0"/>
    <n v="0"/>
    <d v="1899-12-30T15:14:05"/>
    <d v="1899-12-30T16:06:29"/>
    <d v="1899-12-30T07:37:03"/>
    <d v="1899-12-30T08:03:15"/>
    <n v="3258"/>
    <x v="12"/>
    <x v="3"/>
    <x v="120"/>
    <x v="9"/>
    <n v="0"/>
  </r>
  <r>
    <n v="1987"/>
    <d v="2013-06-02T00:00:00"/>
    <d v="2013-06-02T00:00:00"/>
    <x v="1"/>
    <n v="56"/>
    <n v="3"/>
    <n v="15"/>
    <n v="53"/>
    <d v="1899-12-30T03:15:53"/>
    <d v="1899-12-30T00:03:30"/>
    <s v="Ciocci"/>
    <s v="Rev3 Half"/>
    <n v="17.153067301965468"/>
    <n v="154"/>
    <s v="HOT &amp; Humid"/>
    <m/>
    <d v="1899-12-30T06:31:46"/>
    <d v="1899-12-30T03:15:53"/>
    <m/>
    <n v="0"/>
    <n v="0"/>
    <d v="1899-12-30T01:31:39"/>
    <d v="1899-12-30T02:24:03"/>
    <d v="1899-12-30T00:45:49"/>
    <d v="1899-12-30T01:12:01"/>
    <n v="295"/>
    <x v="12"/>
    <x v="3"/>
    <x v="120"/>
    <x v="9"/>
    <n v="0"/>
  </r>
  <r>
    <n v="1988"/>
    <d v="2013-06-02T00:00:00"/>
    <d v="2013-06-02T00:00:00"/>
    <x v="2"/>
    <n v="13.1"/>
    <n v="2"/>
    <n v="46"/>
    <n v="5"/>
    <d v="1899-12-30T02:46:05"/>
    <d v="1899-12-30T00:12:41"/>
    <s v="R201301"/>
    <s v="Rev3 Half"/>
    <n v="4.7325639739086833"/>
    <n v="161"/>
    <s v="HOT &amp; Humid"/>
    <m/>
    <d v="1899-12-30T05:32:10"/>
    <d v="1899-12-30T02:46:05"/>
    <m/>
    <n v="0"/>
    <n v="0"/>
    <d v="1899-12-30T05:32:10"/>
    <d v="1899-12-30T06:24:34"/>
    <d v="1899-12-30T02:46:05"/>
    <d v="1899-12-30T03:12:17"/>
    <n v="2829"/>
    <x v="12"/>
    <x v="3"/>
    <x v="120"/>
    <x v="9"/>
    <n v="0"/>
  </r>
  <r>
    <n v="1989"/>
    <d v="2013-06-02T00:00:00"/>
    <d v="2013-06-02T00:00:00"/>
    <x v="8"/>
    <n v="1"/>
    <n v="0"/>
    <n v="9"/>
    <n v="26"/>
    <d v="1899-12-30T00:09:26"/>
    <d v="1899-12-30T00:09:26"/>
    <s v="R201301"/>
    <s v="Half Marathon Rev3 Quassy"/>
    <n v="6.3604240282685556"/>
    <n v="0"/>
    <s v="HOT &amp; Humid"/>
    <m/>
    <d v="1899-12-30T00:00:00"/>
    <d v="1899-12-30T00:00:00"/>
    <m/>
    <n v="0"/>
    <n v="0"/>
    <d v="1899-12-30T04:07:09"/>
    <d v="1899-12-30T04:59:33"/>
    <d v="1899-12-30T02:03:35"/>
    <d v="1899-12-30T02:29:47"/>
    <n v="1081"/>
    <x v="12"/>
    <x v="3"/>
    <x v="120"/>
    <x v="9"/>
    <n v="0"/>
  </r>
  <r>
    <n v="1990"/>
    <d v="2013-06-02T00:00:00"/>
    <d v="2013-06-02T00:00:00"/>
    <x v="9"/>
    <n v="1"/>
    <n v="0"/>
    <n v="11"/>
    <n v="12"/>
    <d v="1899-12-30T00:11:12"/>
    <d v="1899-12-30T00:11:12"/>
    <s v="R201301"/>
    <s v="Half Marathon Rev3 Quassy"/>
    <n v="5.3571428571428621"/>
    <n v="0"/>
    <s v="HOT &amp; Humid"/>
    <m/>
    <d v="1899-12-30T00:00:00"/>
    <d v="1899-12-30T00:00:00"/>
    <m/>
    <n v="0"/>
    <n v="0"/>
    <d v="1899-12-30T04:53:26"/>
    <d v="1899-12-30T05:45:50"/>
    <d v="1899-12-30T02:26:43"/>
    <d v="1899-12-30T02:52:55"/>
    <n v="2364"/>
    <x v="12"/>
    <x v="3"/>
    <x v="120"/>
    <x v="9"/>
    <n v="0"/>
  </r>
  <r>
    <n v="1991"/>
    <d v="2013-06-02T00:00:00"/>
    <d v="2013-06-02T00:00:00"/>
    <x v="10"/>
    <n v="1"/>
    <n v="0"/>
    <n v="12"/>
    <n v="35"/>
    <d v="1899-12-30T00:12:35"/>
    <d v="1899-12-30T00:12:35"/>
    <s v="R201301"/>
    <s v="Half Marathon Rev3 Quassy"/>
    <n v="4.7682119205298052"/>
    <n v="0"/>
    <s v="HOT &amp; Humid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3"/>
    <x v="120"/>
    <x v="9"/>
    <n v="0"/>
  </r>
  <r>
    <n v="1992"/>
    <d v="2013-06-02T00:00:00"/>
    <d v="2013-06-02T00:00:00"/>
    <x v="11"/>
    <n v="1"/>
    <n v="0"/>
    <n v="13"/>
    <n v="11"/>
    <d v="1899-12-30T00:13:11"/>
    <d v="1899-12-30T00:13:11"/>
    <s v="R201301"/>
    <s v="Half Marathon Rev3 Quassy"/>
    <n v="4.5512010113780059"/>
    <n v="0"/>
    <s v="HOT &amp; Humid"/>
    <m/>
    <d v="1899-12-30T00:00:00"/>
    <d v="1899-12-30T00:00:00"/>
    <m/>
    <n v="0"/>
    <n v="0"/>
    <d v="1899-12-30T05:45:24"/>
    <d v="1899-12-30T06:37:48"/>
    <d v="1899-12-30T02:52:42"/>
    <d v="1899-12-30T03:18:54"/>
    <n v="2884"/>
    <x v="12"/>
    <x v="3"/>
    <x v="120"/>
    <x v="9"/>
    <n v="0"/>
  </r>
  <r>
    <n v="1993"/>
    <d v="2013-06-02T00:00:00"/>
    <d v="2013-06-02T00:00:00"/>
    <x v="12"/>
    <n v="1"/>
    <n v="0"/>
    <n v="14"/>
    <n v="23"/>
    <d v="1899-12-30T00:14:23"/>
    <d v="1899-12-30T00:14:23"/>
    <s v="R201301"/>
    <s v="Half Marathon Rev3 Quassy"/>
    <n v="4.1714947856315208"/>
    <n v="0"/>
    <s v="HOT &amp; Humid"/>
    <m/>
    <d v="1899-12-30T00:00:00"/>
    <d v="1899-12-30T00:00:00"/>
    <m/>
    <n v="0"/>
    <n v="0"/>
    <d v="1899-12-30T06:16:51"/>
    <d v="1899-12-30T07:09:15"/>
    <d v="1899-12-30T03:08:25"/>
    <d v="1899-12-30T03:34:37"/>
    <n v="2982"/>
    <x v="12"/>
    <x v="3"/>
    <x v="120"/>
    <x v="9"/>
    <n v="0"/>
  </r>
  <r>
    <n v="1994"/>
    <d v="2013-06-02T00:00:00"/>
    <d v="2013-06-02T00:00:00"/>
    <x v="13"/>
    <n v="1"/>
    <n v="0"/>
    <n v="12"/>
    <n v="52"/>
    <d v="1899-12-30T00:12:52"/>
    <d v="1899-12-30T00:12:52"/>
    <s v="R201301"/>
    <s v="Half Marathon Rev3 Quassy"/>
    <n v="4.6632124352331639"/>
    <n v="0"/>
    <s v="HOT &amp; Humid"/>
    <m/>
    <d v="1899-12-30T00:00:00"/>
    <d v="1899-12-30T00:00:00"/>
    <m/>
    <n v="0"/>
    <n v="0"/>
    <d v="1899-12-30T05:37:06"/>
    <d v="1899-12-30T06:29:30"/>
    <d v="1899-12-30T02:48:33"/>
    <d v="1899-12-30T03:14:45"/>
    <n v="2853"/>
    <x v="12"/>
    <x v="3"/>
    <x v="120"/>
    <x v="9"/>
    <n v="0"/>
  </r>
  <r>
    <n v="1995"/>
    <d v="2013-06-02T00:00:00"/>
    <d v="2013-06-02T00:00:00"/>
    <x v="14"/>
    <n v="1"/>
    <n v="0"/>
    <n v="13"/>
    <n v="18"/>
    <d v="1899-12-30T00:13:18"/>
    <d v="1899-12-30T00:13:18"/>
    <s v="R201301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x v="120"/>
    <x v="9"/>
    <n v="0"/>
  </r>
  <r>
    <n v="1996"/>
    <d v="2013-06-02T00:00:00"/>
    <d v="2013-06-02T00:00:00"/>
    <x v="15"/>
    <n v="1"/>
    <n v="0"/>
    <n v="13"/>
    <n v="57"/>
    <d v="1899-12-30T00:13:57"/>
    <d v="1899-12-30T00:13:57"/>
    <s v="R201301"/>
    <s v="Half Marathon Rev3 Quassy"/>
    <n v="4.3010752688172076"/>
    <n v="0"/>
    <s v="HOT &amp; Humid"/>
    <m/>
    <d v="1899-12-30T00:00:00"/>
    <d v="1899-12-30T00:00:00"/>
    <m/>
    <n v="0"/>
    <n v="0"/>
    <d v="1899-12-30T06:05:29"/>
    <d v="1899-12-30T06:57:53"/>
    <d v="1899-12-30T03:02:45"/>
    <d v="1899-12-30T03:28:57"/>
    <n v="2948"/>
    <x v="12"/>
    <x v="3"/>
    <x v="120"/>
    <x v="9"/>
    <n v="0"/>
  </r>
  <r>
    <n v="1997"/>
    <d v="2013-06-02T00:00:00"/>
    <d v="2013-06-02T00:00:00"/>
    <x v="16"/>
    <n v="1"/>
    <n v="0"/>
    <n v="11"/>
    <n v="4"/>
    <d v="1899-12-30T00:11:04"/>
    <d v="1899-12-30T00:11:04"/>
    <s v="R201301"/>
    <s v="Half Marathon Rev3 Quassy"/>
    <n v="5.4216867469879562"/>
    <n v="0"/>
    <s v="HOT &amp; Humid"/>
    <m/>
    <d v="1899-12-30T00:00:00"/>
    <d v="1899-12-30T00:00:00"/>
    <m/>
    <n v="0"/>
    <n v="0"/>
    <d v="1899-12-30T04:49:57"/>
    <d v="1899-12-30T05:42:21"/>
    <d v="1899-12-30T02:24:58"/>
    <d v="1899-12-30T02:51:10"/>
    <n v="2287"/>
    <x v="12"/>
    <x v="3"/>
    <x v="120"/>
    <x v="9"/>
    <n v="0"/>
  </r>
  <r>
    <n v="1998"/>
    <d v="2013-06-02T00:00:00"/>
    <d v="2013-06-02T00:00:00"/>
    <x v="17"/>
    <n v="1"/>
    <n v="0"/>
    <n v="11"/>
    <n v="16"/>
    <d v="1899-12-30T00:11:16"/>
    <d v="1899-12-30T00:11:16"/>
    <s v="R201301"/>
    <s v="Half Marathon Rev3 Quassy"/>
    <n v="5.3254437869822517"/>
    <n v="0"/>
    <s v="HOT &amp; Humid"/>
    <m/>
    <d v="1899-12-30T00:00:00"/>
    <d v="1899-12-30T00:00:00"/>
    <m/>
    <n v="0"/>
    <n v="0"/>
    <d v="1899-12-30T04:55:11"/>
    <d v="1899-12-30T05:47:35"/>
    <d v="1899-12-30T02:27:36"/>
    <d v="1899-12-30T02:53:48"/>
    <n v="2395"/>
    <x v="12"/>
    <x v="3"/>
    <x v="120"/>
    <x v="9"/>
    <n v="0"/>
  </r>
  <r>
    <n v="1999"/>
    <d v="2013-06-02T00:00:00"/>
    <d v="2013-06-02T00:00:00"/>
    <x v="18"/>
    <n v="1"/>
    <n v="0"/>
    <n v="13"/>
    <n v="18"/>
    <d v="1899-12-30T00:13:18"/>
    <d v="1899-12-30T00:13:18"/>
    <s v="R201301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x v="120"/>
    <x v="9"/>
    <n v="0"/>
  </r>
  <r>
    <n v="2000"/>
    <d v="2013-06-02T00:00:00"/>
    <d v="2013-06-02T00:00:00"/>
    <x v="19"/>
    <n v="1"/>
    <n v="0"/>
    <n v="15"/>
    <n v="42"/>
    <d v="1899-12-30T00:15:42"/>
    <d v="1899-12-30T00:15:42"/>
    <s v="R201301"/>
    <s v="Half Marathon Rev3 Quassy"/>
    <n v="3.8216560509554172"/>
    <n v="0"/>
    <s v="HOT &amp; Humid"/>
    <m/>
    <d v="1899-12-30T00:00:00"/>
    <d v="1899-12-30T00:00:00"/>
    <m/>
    <n v="0"/>
    <n v="0"/>
    <d v="1899-12-30T06:51:20"/>
    <d v="1899-12-30T07:43:44"/>
    <d v="1899-12-30T03:25:40"/>
    <d v="1899-12-30T03:51:52"/>
    <n v="3062"/>
    <x v="12"/>
    <x v="3"/>
    <x v="120"/>
    <x v="9"/>
    <n v="0"/>
  </r>
  <r>
    <n v="2001"/>
    <d v="2013-06-02T00:00:00"/>
    <d v="2013-06-02T00:00:00"/>
    <x v="20"/>
    <n v="1"/>
    <n v="0"/>
    <n v="14"/>
    <n v="48"/>
    <d v="1899-12-30T00:14:48"/>
    <d v="1899-12-30T00:14:48"/>
    <s v="R201301"/>
    <s v="Half Marathon Rev3 Quassy"/>
    <n v="4.0540540540540571"/>
    <n v="0"/>
    <s v="HOT &amp; Humid"/>
    <m/>
    <d v="1899-12-30T00:00:00"/>
    <d v="1899-12-30T00:00:00"/>
    <m/>
    <n v="0"/>
    <n v="0"/>
    <d v="1899-12-30T06:27:46"/>
    <d v="1899-12-30T07:20:10"/>
    <d v="1899-12-30T03:13:53"/>
    <d v="1899-12-30T03:40:05"/>
    <n v="3003"/>
    <x v="12"/>
    <x v="3"/>
    <x v="120"/>
    <x v="9"/>
    <n v="0"/>
  </r>
  <r>
    <n v="2002"/>
    <d v="2013-06-02T00:00:00"/>
    <d v="2013-06-02T00:00:00"/>
    <x v="3"/>
    <n v="0.01"/>
    <n v="0"/>
    <n v="2"/>
    <n v="59"/>
    <d v="1899-12-30T00:02:59"/>
    <d v="1899-12-30T04:58:20"/>
    <s v="R201301"/>
    <s v="Rev3 Half"/>
    <n v="0.20111731843575434"/>
    <n v="0"/>
    <s v="HOT &amp; Humid"/>
    <m/>
    <d v="1899-12-30T00:00:00"/>
    <d v="1899-12-30T00:00:00"/>
    <m/>
    <n v="0"/>
    <n v="0"/>
    <d v="1900-01-04T10:16:20"/>
    <d v="1900-01-04T11:08:44"/>
    <d v="1900-01-01T17:08:10"/>
    <d v="1900-01-01T17:34:22"/>
    <n v="3540"/>
    <x v="12"/>
    <x v="3"/>
    <x v="120"/>
    <x v="9"/>
    <n v="0"/>
  </r>
  <r>
    <n v="2003"/>
    <d v="2013-06-02T00:00:00"/>
    <d v="2013-06-02T00:00:00"/>
    <x v="4"/>
    <n v="0.01"/>
    <n v="0"/>
    <n v="3"/>
    <n v="9"/>
    <d v="1899-12-30T00:03:09"/>
    <d v="1899-12-30T05:15:00"/>
    <s v="R201301"/>
    <s v="Rev3 Half"/>
    <n v="0.19047619047619066"/>
    <n v="0"/>
    <s v="HOT &amp; Humid"/>
    <m/>
    <d v="1899-12-30T00:00:00"/>
    <d v="1899-12-30T00:00:00"/>
    <m/>
    <n v="0"/>
    <n v="0"/>
    <d v="1900-01-04T17:33:00"/>
    <d v="1900-01-04T18:25:24"/>
    <d v="1900-01-01T20:46:30"/>
    <d v="1900-01-01T21:12:42"/>
    <n v="3544"/>
    <x v="12"/>
    <x v="3"/>
    <x v="120"/>
    <x v="9"/>
    <n v="0"/>
  </r>
  <r>
    <n v="2004"/>
    <d v="2013-06-03T00:00:00"/>
    <d v="2013-06-03T00:00:00"/>
    <x v="2"/>
    <n v="2"/>
    <n v="0"/>
    <n v="21"/>
    <n v="0"/>
    <d v="1899-12-30T00:21:00"/>
    <d v="1899-12-30T00:10:30"/>
    <s v="ZootKane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2"/>
    <x v="3"/>
    <x v="120"/>
    <x v="9"/>
    <n v="0"/>
  </r>
  <r>
    <n v="2005"/>
    <d v="2013-06-04T00:00:00"/>
    <d v="2013-06-04T00:00:00"/>
    <x v="1"/>
    <n v="10.3"/>
    <n v="0"/>
    <n v="30"/>
    <n v="16"/>
    <d v="1899-12-30T00:30:16"/>
    <d v="1899-12-30T00:02:56"/>
    <s v="YNHH"/>
    <s v="YNHH Spin Bike"/>
    <n v="20.418502202643186"/>
    <n v="0"/>
    <s v="Inside"/>
    <m/>
    <d v="1899-12-30T05:29:07"/>
    <d v="1899-12-30T02:44:33"/>
    <m/>
    <n v="0"/>
    <n v="0"/>
    <d v="1899-12-30T01:16:59"/>
    <d v="1899-12-30T02:09:23"/>
    <d v="1899-12-30T00:38:30"/>
    <d v="1899-12-30T01:04:42"/>
    <n v="175"/>
    <x v="12"/>
    <x v="3"/>
    <x v="120"/>
    <x v="9"/>
    <n v="0"/>
  </r>
  <r>
    <n v="2006"/>
    <d v="2013-06-05T00:00:00"/>
    <d v="2013-06-05T00:00:00"/>
    <x v="2"/>
    <n v="4.0999999999999996"/>
    <n v="0"/>
    <n v="38"/>
    <n v="10"/>
    <d v="1899-12-30T00:38:10"/>
    <d v="1899-12-30T00:09:19"/>
    <s v="ZootKane"/>
    <s v="YNHH Lunch Run"/>
    <n v="6.4454148471615769"/>
    <n v="0"/>
    <s v="Nice!"/>
    <s v="http://app.strava.com/activities/58392885"/>
    <d v="1899-12-30T04:03:54"/>
    <d v="1899-12-30T02:01:57"/>
    <m/>
    <n v="0"/>
    <n v="0"/>
    <d v="1899-12-30T04:03:54"/>
    <d v="1899-12-30T04:56:18"/>
    <d v="1899-12-30T02:01:57"/>
    <d v="1899-12-30T02:28:09"/>
    <n v="1023"/>
    <x v="12"/>
    <x v="3"/>
    <x v="120"/>
    <x v="9"/>
    <n v="0"/>
  </r>
  <r>
    <n v="2007"/>
    <d v="2013-06-06T00:00:00"/>
    <d v="2013-06-06T00:00:00"/>
    <x v="1"/>
    <n v="10.7"/>
    <n v="0"/>
    <n v="30"/>
    <n v="0"/>
    <d v="1899-12-30T00:30:00"/>
    <d v="1899-12-30T00:02:48"/>
    <s v="YNHH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2"/>
    <x v="3"/>
    <x v="120"/>
    <x v="9"/>
    <n v="0"/>
  </r>
  <r>
    <n v="2008"/>
    <d v="2013-06-06T00:00:00"/>
    <d v="2013-06-06T00:00:00"/>
    <x v="2"/>
    <n v="2.9"/>
    <n v="0"/>
    <n v="25"/>
    <n v="48"/>
    <d v="1899-12-30T00:25:48"/>
    <d v="1899-12-30T00:08:54"/>
    <s v="ZootKane"/>
    <s v="Ynhh Bike Path 3M"/>
    <n v="6.7441860465116319"/>
    <n v="0"/>
    <s v="Warm"/>
    <m/>
    <d v="1899-12-30T03:53:05"/>
    <d v="1899-12-30T01:56:33"/>
    <m/>
    <n v="0"/>
    <n v="0"/>
    <d v="1899-12-30T03:53:05"/>
    <d v="1899-12-30T04:45:29"/>
    <d v="1899-12-30T01:56:33"/>
    <d v="1899-12-30T02:22:45"/>
    <n v="887"/>
    <x v="12"/>
    <x v="3"/>
    <x v="120"/>
    <x v="9"/>
    <n v="0"/>
  </r>
  <r>
    <n v="2009"/>
    <d v="2013-06-07T00:00:00"/>
    <d v="2013-06-07T00:00:00"/>
    <x v="2"/>
    <n v="3.11"/>
    <n v="0"/>
    <n v="26"/>
    <n v="47"/>
    <d v="1899-12-30T00:26:47"/>
    <d v="1899-12-30T00:08:37"/>
    <s v="ZootKane"/>
    <s v="YNHH Treadmill"/>
    <n v="6.9670192906036146"/>
    <n v="0"/>
    <s v="Inside"/>
    <m/>
    <d v="1899-12-30T03:45:38"/>
    <d v="1899-12-30T01:52:49"/>
    <m/>
    <n v="0"/>
    <n v="0"/>
    <d v="1899-12-30T03:45:38"/>
    <d v="1899-12-30T04:38:02"/>
    <d v="1899-12-30T01:52:49"/>
    <d v="1899-12-30T02:19:01"/>
    <n v="845"/>
    <x v="12"/>
    <x v="3"/>
    <x v="120"/>
    <x v="9"/>
    <n v="0"/>
  </r>
  <r>
    <n v="2010"/>
    <d v="2013-06-10T00:00:00"/>
    <d v="2013-06-10T00:00:00"/>
    <x v="2"/>
    <n v="4"/>
    <n v="0"/>
    <n v="37"/>
    <n v="6"/>
    <d v="1899-12-30T00:37:06"/>
    <d v="1899-12-30T00:09:16"/>
    <s v="R201301"/>
    <s v="Madison Run 1"/>
    <n v="6.4690026954177942"/>
    <n v="159"/>
    <s v="Warm"/>
    <m/>
    <d v="1899-12-30T04:03:00"/>
    <d v="1899-12-30T02:01:30"/>
    <m/>
    <n v="0"/>
    <n v="0"/>
    <d v="1899-12-30T04:03:00"/>
    <d v="1899-12-30T04:55:24"/>
    <d v="1899-12-30T02:01:30"/>
    <d v="1899-12-30T02:27:42"/>
    <n v="1000"/>
    <x v="12"/>
    <x v="3"/>
    <x v="120"/>
    <x v="10"/>
    <n v="2"/>
  </r>
  <r>
    <n v="2011"/>
    <d v="2013-06-11T00:00:00"/>
    <d v="2013-06-11T00:00:00"/>
    <x v="2"/>
    <n v="9"/>
    <n v="1"/>
    <n v="39"/>
    <n v="15"/>
    <d v="1899-12-30T01:39:15"/>
    <d v="1899-12-30T00:11:02"/>
    <s v="R201301"/>
    <s v="Madison Run 2"/>
    <n v="5.4408060453400546"/>
    <n v="159"/>
    <s v="Warm"/>
    <m/>
    <d v="1899-12-30T04:48:56"/>
    <d v="1899-12-30T02:24:28"/>
    <m/>
    <n v="0"/>
    <n v="0"/>
    <d v="1899-12-30T04:48:56"/>
    <d v="1899-12-30T05:41:20"/>
    <d v="1899-12-30T02:24:28"/>
    <d v="1899-12-30T02:50:40"/>
    <n v="2265"/>
    <x v="12"/>
    <x v="3"/>
    <x v="120"/>
    <x v="10"/>
    <n v="0"/>
  </r>
  <r>
    <n v="2012"/>
    <d v="2013-06-15T00:00:00"/>
    <d v="2013-06-15T00:00:00"/>
    <x v="0"/>
    <n v="1"/>
    <n v="0"/>
    <n v="36"/>
    <n v="56"/>
    <d v="1899-12-30T00:36:56"/>
    <d v="1899-12-30T00:36:56"/>
    <s v="Lake"/>
    <s v="Griskus Olympic"/>
    <n v="1.6245487364620952"/>
    <n v="0"/>
    <s v="Cool"/>
    <m/>
    <d v="1899-12-30T01:28:38"/>
    <d v="1899-12-30T00:44:19"/>
    <m/>
    <n v="0"/>
    <n v="0"/>
    <d v="1899-12-30T16:07:39"/>
    <d v="1899-12-30T17:00:03"/>
    <d v="1899-12-30T08:03:50"/>
    <d v="1899-12-30T08:30:02"/>
    <n v="3345"/>
    <x v="12"/>
    <x v="3"/>
    <x v="120"/>
    <x v="10"/>
    <n v="3"/>
  </r>
  <r>
    <n v="2013"/>
    <d v="2013-06-15T00:00:00"/>
    <d v="2013-06-15T00:00:00"/>
    <x v="1"/>
    <n v="25"/>
    <n v="1"/>
    <n v="26"/>
    <n v="52"/>
    <d v="1899-12-30T01:26:52"/>
    <d v="1899-12-30T00:03:28"/>
    <s v="Ciocci"/>
    <s v="Griskus Olympic"/>
    <n v="17.267843438219504"/>
    <n v="0"/>
    <s v="Cool"/>
    <m/>
    <d v="1899-12-30T06:29:10"/>
    <d v="1899-12-30T03:14:35"/>
    <m/>
    <n v="0"/>
    <n v="0"/>
    <d v="1899-12-30T01:31:02"/>
    <d v="1899-12-30T02:23:26"/>
    <d v="1899-12-30T00:45:31"/>
    <d v="1899-12-30T01:11:43"/>
    <n v="285"/>
    <x v="12"/>
    <x v="3"/>
    <x v="120"/>
    <x v="10"/>
    <n v="0"/>
  </r>
  <r>
    <n v="2014"/>
    <d v="2013-06-15T00:00:00"/>
    <d v="2013-06-15T00:00:00"/>
    <x v="2"/>
    <n v="6.2"/>
    <n v="0"/>
    <n v="58"/>
    <n v="10"/>
    <d v="1899-12-30T00:58:10"/>
    <d v="1899-12-30T00:09:23"/>
    <s v="R201301"/>
    <s v="Griskus Olympic"/>
    <n v="6.3954154727793746"/>
    <n v="0"/>
    <s v="Cool"/>
    <m/>
    <d v="1899-12-30T04:05:48"/>
    <d v="1899-12-30T02:02:54"/>
    <m/>
    <n v="0"/>
    <n v="0"/>
    <d v="1899-12-30T04:05:48"/>
    <d v="1899-12-30T04:58:12"/>
    <d v="1899-12-30T02:02:54"/>
    <d v="1899-12-30T02:29:06"/>
    <n v="1057"/>
    <x v="12"/>
    <x v="3"/>
    <x v="120"/>
    <x v="10"/>
    <n v="0"/>
  </r>
  <r>
    <n v="2015"/>
    <d v="2013-06-15T00:00:00"/>
    <d v="2013-06-15T00:00:00"/>
    <x v="3"/>
    <n v="1"/>
    <n v="0"/>
    <n v="3"/>
    <n v="24"/>
    <d v="1899-12-30T00:03:24"/>
    <d v="1899-12-30T00:03:24"/>
    <s v="R201301"/>
    <s v="Griskus Olympic"/>
    <n v="17.647058823529424"/>
    <n v="0"/>
    <s v="Cool"/>
    <m/>
    <d v="1899-12-30T00:00:00"/>
    <d v="1899-12-30T00:00:00"/>
    <m/>
    <n v="0"/>
    <n v="0"/>
    <d v="1899-12-30T01:29:05"/>
    <d v="1899-12-30T02:21:29"/>
    <d v="1899-12-30T00:44:32"/>
    <d v="1899-12-30T01:10:44"/>
    <n v="270"/>
    <x v="12"/>
    <x v="3"/>
    <x v="120"/>
    <x v="10"/>
    <n v="0"/>
  </r>
  <r>
    <n v="2016"/>
    <d v="2013-06-15T00:00:00"/>
    <d v="2013-06-15T00:00:00"/>
    <x v="4"/>
    <n v="1"/>
    <n v="0"/>
    <n v="1"/>
    <n v="53"/>
    <d v="1899-12-30T00:01:53"/>
    <d v="1899-12-30T00:01:53"/>
    <s v="R201301"/>
    <s v="Griskus Olympic"/>
    <n v="31.858407079646039"/>
    <n v="0"/>
    <s v="Cool"/>
    <m/>
    <d v="1899-12-30T00:00:00"/>
    <d v="1899-12-30T00:00:00"/>
    <m/>
    <n v="0"/>
    <n v="0"/>
    <d v="1899-12-30T00:49:21"/>
    <d v="1899-12-30T01:41:45"/>
    <d v="1899-12-30T00:24:40"/>
    <d v="1899-12-30T00:50:52"/>
    <n v="8"/>
    <x v="12"/>
    <x v="3"/>
    <x v="120"/>
    <x v="10"/>
    <n v="0"/>
  </r>
  <r>
    <n v="2017"/>
    <d v="2013-06-16T00:00:00"/>
    <d v="2013-06-16T00:00:00"/>
    <x v="1"/>
    <n v="101.3"/>
    <n v="6"/>
    <n v="11"/>
    <n v="15"/>
    <d v="1899-12-30T06:11:15"/>
    <d v="1899-12-30T00:03:40"/>
    <s v="Ciocci"/>
    <s v="Father's Day 100"/>
    <n v="16.371717171717183"/>
    <n v="0"/>
    <s v="Nice!"/>
    <s v="http://app.strava.com/activities/60773519"/>
    <d v="1899-12-30T06:50:28"/>
    <d v="1899-12-30T03:25:14"/>
    <m/>
    <n v="0"/>
    <n v="0"/>
    <d v="1899-12-30T01:36:01"/>
    <d v="1899-12-30T02:28:25"/>
    <d v="1899-12-30T00:48:01"/>
    <d v="1899-12-30T01:14:13"/>
    <n v="353"/>
    <x v="12"/>
    <x v="3"/>
    <x v="120"/>
    <x v="11"/>
    <n v="0"/>
  </r>
  <r>
    <n v="2018"/>
    <d v="2013-06-17T00:00:00"/>
    <d v="2013-06-17T00:00:00"/>
    <x v="2"/>
    <n v="2.5"/>
    <n v="0"/>
    <n v="24"/>
    <n v="47"/>
    <d v="1899-12-30T00:24:47"/>
    <d v="1899-12-30T00:09:55"/>
    <s v="ZootKane"/>
    <s v="YNHH Treadmill"/>
    <n v="6.0524546065904552"/>
    <n v="0"/>
    <s v="Inside"/>
    <s v="Intervals"/>
    <d v="1899-12-30T04:19:44"/>
    <d v="1899-12-30T02:09:52"/>
    <m/>
    <n v="0"/>
    <n v="0"/>
    <d v="1899-12-30T04:19:44"/>
    <d v="1899-12-30T05:12:08"/>
    <d v="1899-12-30T02:09:52"/>
    <d v="1899-12-30T02:36:04"/>
    <n v="1453"/>
    <x v="12"/>
    <x v="3"/>
    <x v="120"/>
    <x v="11"/>
    <n v="0"/>
  </r>
  <r>
    <n v="2019"/>
    <d v="2013-06-18T00:00:00"/>
    <d v="2013-06-18T00:00:00"/>
    <x v="1"/>
    <n v="10.8"/>
    <n v="0"/>
    <n v="30"/>
    <n v="28"/>
    <d v="1899-12-30T00:30:28"/>
    <d v="1899-12-30T00:02:49"/>
    <s v="YNHH"/>
    <s v="YNHH Spin Bike"/>
    <n v="21.269146608315118"/>
    <n v="0"/>
    <s v="Inside"/>
    <m/>
    <d v="1899-12-30T05:15:57"/>
    <d v="1899-12-30T02:37:59"/>
    <m/>
    <n v="0"/>
    <n v="0"/>
    <d v="1899-12-30T01:13:55"/>
    <d v="1899-12-30T02:06:19"/>
    <d v="1899-12-30T00:36:57"/>
    <d v="1899-12-30T01:03:09"/>
    <n v="138"/>
    <x v="12"/>
    <x v="3"/>
    <x v="120"/>
    <x v="11"/>
    <n v="0"/>
  </r>
  <r>
    <n v="2020"/>
    <d v="2013-06-20T00:00:00"/>
    <d v="2013-06-20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2"/>
    <x v="3"/>
    <x v="120"/>
    <x v="11"/>
    <n v="1"/>
  </r>
  <r>
    <n v="2021"/>
    <d v="2013-06-21T00:00:00"/>
    <d v="2013-06-21T00:00:00"/>
    <x v="0"/>
    <n v="1"/>
    <n v="0"/>
    <n v="35"/>
    <n v="0"/>
    <d v="1899-12-30T00:35:00"/>
    <d v="1899-12-30T00:35:00"/>
    <s v="Ewood"/>
    <s v="Edgewood"/>
    <n v="1.7142857142857155"/>
    <n v="0"/>
    <s v="Cool"/>
    <m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3"/>
    <x v="120"/>
    <x v="11"/>
    <n v="0"/>
  </r>
  <r>
    <n v="2022"/>
    <d v="2013-06-21T00:00:00"/>
    <d v="2013-06-21T00:00:00"/>
    <x v="2"/>
    <n v="1.5"/>
    <n v="0"/>
    <n v="15"/>
    <n v="35"/>
    <d v="1899-12-30T00:15:35"/>
    <d v="1899-12-30T00:10:23"/>
    <s v="ZootKane"/>
    <s v="Edgewood"/>
    <n v="5.775401069518721"/>
    <n v="0"/>
    <s v="Cool"/>
    <m/>
    <d v="1899-12-30T04:32:11"/>
    <d v="1899-12-30T02:16:06"/>
    <m/>
    <n v="0"/>
    <n v="0"/>
    <d v="1899-12-30T04:32:11"/>
    <d v="1899-12-30T05:24:35"/>
    <d v="1899-12-30T02:16:06"/>
    <d v="1899-12-30T02:42:18"/>
    <n v="1858"/>
    <x v="12"/>
    <x v="3"/>
    <x v="120"/>
    <x v="11"/>
    <n v="0"/>
  </r>
  <r>
    <n v="2023"/>
    <d v="2013-06-21T00:00:00"/>
    <d v="2013-06-21T00:00:00"/>
    <x v="2"/>
    <n v="5.0999999999999996"/>
    <n v="0"/>
    <n v="49"/>
    <n v="10"/>
    <d v="1899-12-30T00:49:10"/>
    <d v="1899-12-30T00:09:38"/>
    <s v="ZootKane"/>
    <s v="Ynhh 5M Bike Path"/>
    <n v="6.2237288135593261"/>
    <n v="158"/>
    <s v="Warm"/>
    <m/>
    <d v="1899-12-30T04:12:35"/>
    <d v="1899-12-30T02:06:17"/>
    <m/>
    <n v="0"/>
    <n v="0"/>
    <d v="1899-12-30T04:12:35"/>
    <d v="1899-12-30T05:04:59"/>
    <d v="1899-12-30T02:06:17"/>
    <d v="1899-12-30T02:32:29"/>
    <n v="1218"/>
    <x v="12"/>
    <x v="3"/>
    <x v="120"/>
    <x v="11"/>
    <n v="0"/>
  </r>
  <r>
    <n v="2024"/>
    <d v="2013-06-23T00:00:00"/>
    <d v="2013-06-23T00:00:00"/>
    <x v="1"/>
    <n v="61.4"/>
    <n v="3"/>
    <n v="43"/>
    <n v="58"/>
    <d v="1899-12-30T03:43:58"/>
    <d v="1899-12-30T00:03:39"/>
    <s v="Ciocci"/>
    <s v="Lake Placid Training Day"/>
    <n v="16.448876320881094"/>
    <n v="0"/>
    <s v="Warm"/>
    <s v="http://app.strava.com/activities/62453304"/>
    <d v="1899-12-30T06:48:32"/>
    <d v="1899-12-30T03:24:16"/>
    <m/>
    <n v="0"/>
    <n v="0"/>
    <d v="1899-12-30T01:35:34"/>
    <d v="1899-12-30T02:27:58"/>
    <d v="1899-12-30T00:47:47"/>
    <d v="1899-12-30T01:13:59"/>
    <n v="348"/>
    <x v="12"/>
    <x v="3"/>
    <x v="120"/>
    <x v="39"/>
    <n v="1"/>
  </r>
  <r>
    <n v="2025"/>
    <d v="2013-06-23T00:00:00"/>
    <d v="2013-06-23T00:00:00"/>
    <x v="0"/>
    <n v="0.5"/>
    <n v="0"/>
    <n v="15"/>
    <n v="0"/>
    <d v="1899-12-30T00:15:00"/>
    <d v="1899-12-30T00:30:00"/>
    <s v="Mirror"/>
    <s v="Lake Placid Training Day"/>
    <n v="2.0000000000000018"/>
    <n v="0"/>
    <s v="Warm"/>
    <m/>
    <d v="1899-12-30T01:12:00"/>
    <d v="1899-12-30T00:36:00"/>
    <m/>
    <n v="0"/>
    <n v="0"/>
    <d v="1899-12-30T13:06:00"/>
    <d v="1899-12-30T13:58:24"/>
    <d v="1899-12-30T06:33:00"/>
    <d v="1899-12-30T06:59:12"/>
    <n v="3139"/>
    <x v="12"/>
    <x v="3"/>
    <x v="120"/>
    <x v="39"/>
    <n v="0"/>
  </r>
  <r>
    <n v="2026"/>
    <d v="2013-06-24T00:00:00"/>
    <d v="2013-06-24T00:00:00"/>
    <x v="2"/>
    <n v="4.43"/>
    <n v="0"/>
    <n v="43"/>
    <n v="1"/>
    <d v="1899-12-30T00:43:01"/>
    <d v="1899-12-30T00:09:43"/>
    <s v="ZootKane"/>
    <s v="YNHH Treadmill"/>
    <n v="6.179000387446731"/>
    <n v="0"/>
    <s v="Inside"/>
    <s v="14x2 min at 7:47"/>
    <d v="1899-12-30T04:14:25"/>
    <d v="1899-12-30T02:07:12"/>
    <m/>
    <n v="0"/>
    <n v="0"/>
    <d v="1899-12-30T04:14:25"/>
    <d v="1899-12-30T05:06:49"/>
    <d v="1899-12-30T02:07:12"/>
    <d v="1899-12-30T02:33:24"/>
    <n v="1279"/>
    <x v="12"/>
    <x v="3"/>
    <x v="120"/>
    <x v="39"/>
    <n v="0"/>
  </r>
  <r>
    <n v="2027"/>
    <d v="2013-06-25T00:00:00"/>
    <d v="2013-06-25T00:00:00"/>
    <x v="0"/>
    <n v="1.23"/>
    <n v="0"/>
    <n v="49"/>
    <n v="44"/>
    <d v="1899-12-30T00:49:44"/>
    <d v="1899-12-30T00:40:26"/>
    <s v="Lake"/>
    <s v="Gdock to Quassy"/>
    <n v="1.4839142091152824"/>
    <n v="0"/>
    <s v="Warm"/>
    <m/>
    <d v="1899-12-30T01:37:02"/>
    <d v="1899-12-30T00:48:31"/>
    <m/>
    <n v="0"/>
    <n v="0"/>
    <d v="1899-12-30T17:39:22"/>
    <d v="1899-12-30T18:31:46"/>
    <d v="1899-12-30T08:49:41"/>
    <d v="1899-12-30T09:15:53"/>
    <n v="3449"/>
    <x v="12"/>
    <x v="3"/>
    <x v="120"/>
    <x v="39"/>
    <n v="0"/>
  </r>
  <r>
    <n v="2028"/>
    <d v="2013-06-27T00:00:00"/>
    <d v="2013-06-27T00:00:00"/>
    <x v="2"/>
    <n v="5.01"/>
    <n v="0"/>
    <n v="43"/>
    <n v="33"/>
    <d v="1899-12-30T00:43:33"/>
    <d v="1899-12-30T00:08:42"/>
    <s v="R201301"/>
    <s v="Treadmill"/>
    <n v="6.9024110218140118"/>
    <n v="0"/>
    <s v="Inside"/>
    <m/>
    <d v="1899-12-30T03:47:45"/>
    <d v="1899-12-30T01:53:52"/>
    <m/>
    <n v="0"/>
    <n v="0"/>
    <d v="1899-12-30T03:47:45"/>
    <d v="1899-12-30T04:40:09"/>
    <d v="1899-12-30T01:53:52"/>
    <d v="1899-12-30T02:20:04"/>
    <n v="853"/>
    <x v="12"/>
    <x v="3"/>
    <x v="120"/>
    <x v="39"/>
    <n v="1"/>
  </r>
  <r>
    <n v="2029"/>
    <d v="2013-06-28T00:00:00"/>
    <d v="2013-06-28T00:00:00"/>
    <x v="2"/>
    <n v="6.3"/>
    <n v="1"/>
    <n v="14"/>
    <n v="53"/>
    <d v="1899-12-30T01:14:53"/>
    <d v="1899-12-30T00:11:53"/>
    <s v="R201301"/>
    <s v="Partial Rev3"/>
    <n v="5.0478522145559799"/>
    <n v="0"/>
    <s v="HOT &amp; Humid"/>
    <s v="http://app.strava.com/activities/63388595"/>
    <d v="1899-12-30T05:11:25"/>
    <d v="1899-12-30T02:35:43"/>
    <m/>
    <n v="0"/>
    <n v="0"/>
    <d v="1899-12-30T05:11:25"/>
    <d v="1899-12-30T06:03:49"/>
    <d v="1899-12-30T02:35:43"/>
    <d v="1899-12-30T03:01:55"/>
    <n v="2650"/>
    <x v="12"/>
    <x v="3"/>
    <x v="120"/>
    <x v="39"/>
    <n v="0"/>
  </r>
  <r>
    <n v="2030"/>
    <d v="2013-06-28T00:00:00"/>
    <d v="2013-06-28T00:00:00"/>
    <x v="2"/>
    <n v="4"/>
    <n v="0"/>
    <n v="36"/>
    <n v="48"/>
    <d v="1899-12-30T00:36:48"/>
    <d v="1899-12-30T00:09:12"/>
    <s v="ZootKane"/>
    <s v="Treadmill"/>
    <n v="6.5217391304347885"/>
    <n v="0"/>
    <s v="HOT &amp; Humid"/>
    <m/>
    <d v="1899-12-30T04:01:02"/>
    <d v="1899-12-30T02:00:31"/>
    <m/>
    <n v="0"/>
    <n v="0"/>
    <d v="1899-12-30T04:01:02"/>
    <d v="1899-12-30T04:53:26"/>
    <d v="1899-12-30T02:00:31"/>
    <d v="1899-12-30T02:26:43"/>
    <n v="961"/>
    <x v="12"/>
    <x v="3"/>
    <x v="120"/>
    <x v="39"/>
    <n v="0"/>
  </r>
  <r>
    <n v="2031"/>
    <d v="2013-06-30T00:00:00"/>
    <d v="2013-06-30T00:00:00"/>
    <x v="1"/>
    <n v="100.8"/>
    <n v="6"/>
    <n v="21"/>
    <n v="28"/>
    <d v="1899-12-30T06:21:28"/>
    <d v="1899-12-30T00:03:47"/>
    <s v="Ciocci"/>
    <s v="67 and 7 and 63"/>
    <n v="15.854596295001759"/>
    <n v="0"/>
    <s v="HOT &amp; Humid"/>
    <s v="http://app.strava.com/activities/63866156"/>
    <d v="1899-12-30T07:03:51"/>
    <d v="1899-12-30T03:31:56"/>
    <m/>
    <n v="0"/>
    <n v="0"/>
    <d v="1899-12-30T01:39:09"/>
    <d v="1899-12-30T02:31:33"/>
    <d v="1899-12-30T00:49:35"/>
    <d v="1899-12-30T01:15:47"/>
    <n v="401"/>
    <x v="12"/>
    <x v="3"/>
    <x v="120"/>
    <x v="40"/>
    <n v="1"/>
  </r>
  <r>
    <n v="2032"/>
    <d v="2013-07-02T00:00:00"/>
    <d v="2013-07-02T00:00:00"/>
    <x v="0"/>
    <n v="1.23"/>
    <n v="0"/>
    <n v="50"/>
    <n v="0"/>
    <d v="1899-12-30T00:50:00"/>
    <d v="1899-12-30T00:40:39"/>
    <s v="Lake"/>
    <s v="Gdock to Quassy"/>
    <n v="1.4760000000000011"/>
    <n v="0"/>
    <s v="Warm"/>
    <m/>
    <d v="1899-12-30T01:37:34"/>
    <d v="1899-12-30T00:48:47"/>
    <m/>
    <n v="0"/>
    <n v="0"/>
    <d v="1899-12-30T17:45:02"/>
    <d v="1899-12-30T18:37:26"/>
    <d v="1899-12-30T08:52:31"/>
    <d v="1899-12-30T09:18:43"/>
    <n v="3455"/>
    <x v="12"/>
    <x v="0"/>
    <x v="121"/>
    <x v="40"/>
    <n v="1"/>
  </r>
  <r>
    <n v="2033"/>
    <d v="2013-07-02T00:00:00"/>
    <d v="2013-07-02T00:00:00"/>
    <x v="1"/>
    <n v="9.1"/>
    <n v="0"/>
    <n v="26"/>
    <n v="50"/>
    <d v="1899-12-30T00:26:50"/>
    <d v="1899-12-30T00:02:57"/>
    <s v="YNHH"/>
    <s v="YNHH Spin Bike"/>
    <n v="20.347826086956537"/>
    <n v="0"/>
    <s v="Inside"/>
    <m/>
    <d v="1899-12-30T05:30:15"/>
    <d v="1899-12-30T02:45:08"/>
    <m/>
    <n v="0"/>
    <n v="0"/>
    <d v="1899-12-30T01:17:15"/>
    <d v="1899-12-30T02:09:39"/>
    <d v="1899-12-30T00:38:38"/>
    <d v="1899-12-30T01:04:50"/>
    <n v="180"/>
    <x v="12"/>
    <x v="0"/>
    <x v="121"/>
    <x v="40"/>
    <n v="0"/>
  </r>
  <r>
    <n v="2034"/>
    <d v="2013-07-04T00:00:00"/>
    <d v="2013-07-04T00:00:00"/>
    <x v="0"/>
    <n v="2.5"/>
    <n v="1"/>
    <n v="30"/>
    <n v="0"/>
    <d v="1899-12-30T01:30:00"/>
    <d v="1899-12-30T00:36:00"/>
    <s v="Lake"/>
    <s v="2x Gdock to Quassy"/>
    <n v="1.6666666666666679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x v="121"/>
    <x v="40"/>
    <n v="1"/>
  </r>
  <r>
    <n v="2035"/>
    <d v="2013-07-05T00:00:00"/>
    <d v="2013-07-05T00:00:00"/>
    <x v="2"/>
    <n v="6.37"/>
    <n v="1"/>
    <n v="28"/>
    <n v="24"/>
    <d v="1899-12-30T01:28:24"/>
    <d v="1899-12-30T00:13:53"/>
    <s v="R201301"/>
    <s v="Random"/>
    <n v="4.3235294117647092"/>
    <n v="0"/>
    <s v="HOT &amp; Humid"/>
    <s v="http://runkeeper.com/user/ctkeane/activity/204518214?&amp;tripIdBase36=3drj9i"/>
    <d v="1899-12-30T06:03:36"/>
    <d v="1899-12-30T03:01:48"/>
    <m/>
    <n v="0"/>
    <n v="0"/>
    <d v="1899-12-30T06:03:36"/>
    <d v="1899-12-30T06:56:00"/>
    <d v="1899-12-30T03:01:48"/>
    <d v="1899-12-30T03:28:00"/>
    <n v="2939"/>
    <x v="12"/>
    <x v="0"/>
    <x v="121"/>
    <x v="40"/>
    <n v="0"/>
  </r>
  <r>
    <n v="2036"/>
    <d v="2013-07-06T00:00:00"/>
    <d v="2013-07-06T00:00:00"/>
    <x v="2"/>
    <n v="10"/>
    <n v="1"/>
    <n v="32"/>
    <n v="14"/>
    <d v="1899-12-30T01:32:14"/>
    <d v="1899-12-30T00:09:13"/>
    <s v="R201301"/>
    <s v="Treadmill"/>
    <n v="6.5052403324900663"/>
    <n v="0"/>
    <s v="Warm"/>
    <m/>
    <d v="1899-12-30T04:01:39"/>
    <d v="1899-12-30T02:00:50"/>
    <m/>
    <n v="0"/>
    <n v="0"/>
    <d v="1899-12-30T04:01:39"/>
    <d v="1899-12-30T04:54:03"/>
    <d v="1899-12-30T02:00:50"/>
    <d v="1899-12-30T02:27:02"/>
    <n v="969"/>
    <x v="12"/>
    <x v="0"/>
    <x v="121"/>
    <x v="40"/>
    <n v="0"/>
  </r>
  <r>
    <n v="2037"/>
    <d v="2013-07-07T00:00:00"/>
    <d v="2013-07-07T00:00:00"/>
    <x v="1"/>
    <n v="100.4"/>
    <n v="6"/>
    <n v="43"/>
    <n v="37"/>
    <d v="1899-12-30T06:43:37"/>
    <d v="1899-12-30T00:04:01"/>
    <s v="Ciocci"/>
    <s v="Waramaug Double"/>
    <n v="14.925052648965615"/>
    <n v="0"/>
    <s v="HOT &amp; Humid"/>
    <s v="http://app.strava.com/activities/65406491"/>
    <d v="1899-12-30T07:30:15"/>
    <d v="1899-12-30T03:45:07"/>
    <m/>
    <n v="0"/>
    <n v="0"/>
    <d v="1899-12-30T01:45:20"/>
    <d v="1899-12-30T02:37:44"/>
    <d v="1899-12-30T00:52:40"/>
    <d v="1899-12-30T01:18:52"/>
    <n v="501"/>
    <x v="12"/>
    <x v="0"/>
    <x v="121"/>
    <x v="0"/>
    <n v="0"/>
  </r>
  <r>
    <n v="2038"/>
    <d v="2013-07-09T00:00:00"/>
    <d v="2013-07-09T00:00:00"/>
    <x v="0"/>
    <n v="1.23"/>
    <n v="0"/>
    <n v="45"/>
    <n v="20"/>
    <d v="1899-12-30T00:45:20"/>
    <d v="1899-12-30T00:36:51"/>
    <s v="Lake"/>
    <s v="Gdock to Quassy"/>
    <n v="1.6279411764705893"/>
    <n v="0"/>
    <s v="HOT &amp; Humid"/>
    <m/>
    <d v="1899-12-30T01:28:27"/>
    <d v="1899-12-30T00:44:14"/>
    <m/>
    <n v="0"/>
    <n v="0"/>
    <d v="1899-12-30T16:05:38"/>
    <d v="1899-12-30T16:58:02"/>
    <d v="1899-12-30T08:02:49"/>
    <d v="1899-12-30T08:29:01"/>
    <n v="3343"/>
    <x v="12"/>
    <x v="0"/>
    <x v="121"/>
    <x v="0"/>
    <n v="1"/>
  </r>
  <r>
    <n v="2039"/>
    <d v="2013-07-09T00:00:00"/>
    <d v="2013-07-09T00:00:00"/>
    <x v="1"/>
    <n v="10"/>
    <n v="0"/>
    <n v="29"/>
    <n v="48"/>
    <d v="1899-12-30T00:29:48"/>
    <d v="1899-12-30T00:02:59"/>
    <s v="YNHH"/>
    <s v="YNHH Spin Bike"/>
    <n v="20.134228187919479"/>
    <n v="0"/>
    <s v="Inside"/>
    <m/>
    <d v="1899-12-30T05:33:46"/>
    <d v="1899-12-30T02:46:53"/>
    <m/>
    <n v="0"/>
    <n v="0"/>
    <d v="1899-12-30T01:18:05"/>
    <d v="1899-12-30T02:10:29"/>
    <d v="1899-12-30T00:39:02"/>
    <d v="1899-12-30T01:05:14"/>
    <n v="188"/>
    <x v="12"/>
    <x v="0"/>
    <x v="121"/>
    <x v="0"/>
    <n v="0"/>
  </r>
  <r>
    <n v="2040"/>
    <d v="2013-07-10T00:00:00"/>
    <d v="2013-07-10T00:00:00"/>
    <x v="0"/>
    <n v="0.5"/>
    <n v="0"/>
    <n v="17"/>
    <n v="15"/>
    <d v="1899-12-30T00:17:15"/>
    <d v="1899-12-30T00:34:30"/>
    <s v="Lake"/>
    <s v="Griskus Sprint"/>
    <n v="1.7391304347826102"/>
    <n v="0"/>
    <s v="HOT &amp; Humid"/>
    <m/>
    <d v="1899-12-30T01:22:48"/>
    <d v="1899-12-30T00:41:24"/>
    <m/>
    <n v="0"/>
    <n v="0"/>
    <d v="1899-12-30T15:03:54"/>
    <d v="1899-12-30T15:56:18"/>
    <d v="1899-12-30T07:31:57"/>
    <d v="1899-12-30T07:58:09"/>
    <n v="3248"/>
    <x v="12"/>
    <x v="0"/>
    <x v="121"/>
    <x v="0"/>
    <n v="0"/>
  </r>
  <r>
    <n v="2041"/>
    <d v="2013-07-10T00:00:00"/>
    <d v="2013-07-10T00:00:00"/>
    <x v="1"/>
    <n v="10.5"/>
    <n v="0"/>
    <n v="30"/>
    <n v="18"/>
    <d v="1899-12-30T00:30:18"/>
    <d v="1899-12-30T00:02:53"/>
    <s v="Ciocci"/>
    <s v="Griskus Sprint"/>
    <n v="20.792079207920807"/>
    <n v="0"/>
    <s v="HOT &amp; Humid"/>
    <m/>
    <d v="1899-12-30T05:23:12"/>
    <d v="1899-12-30T02:41:36"/>
    <m/>
    <n v="0"/>
    <n v="0"/>
    <d v="1899-12-30T01:15:36"/>
    <d v="1899-12-30T02:08:00"/>
    <d v="1899-12-30T00:37:48"/>
    <d v="1899-12-30T01:04:00"/>
    <n v="164"/>
    <x v="12"/>
    <x v="0"/>
    <x v="121"/>
    <x v="0"/>
    <n v="0"/>
  </r>
  <r>
    <n v="2042"/>
    <d v="2013-07-12T00:00:00"/>
    <d v="2013-07-12T00:00:00"/>
    <x v="2"/>
    <n v="10.1"/>
    <n v="1"/>
    <n v="42"/>
    <n v="36"/>
    <d v="1899-12-30T01:42:36"/>
    <d v="1899-12-30T00:10:10"/>
    <s v="R201301"/>
    <s v="YNHH 10miler"/>
    <n v="5.906432748538017"/>
    <n v="156"/>
    <s v="HOT &amp; Humid"/>
    <s v="http://app.strava.com/activities/66645981"/>
    <d v="1899-12-30T04:26:09"/>
    <d v="1899-12-30T02:13:05"/>
    <m/>
    <n v="0"/>
    <n v="0"/>
    <d v="1899-12-30T04:26:09"/>
    <d v="1899-12-30T05:18:33"/>
    <d v="1899-12-30T02:13:05"/>
    <d v="1899-12-30T02:39:17"/>
    <n v="1657"/>
    <x v="12"/>
    <x v="0"/>
    <x v="121"/>
    <x v="0"/>
    <n v="1"/>
  </r>
  <r>
    <n v="2043"/>
    <d v="2013-07-14T00:00:00"/>
    <d v="2013-07-14T00:00:00"/>
    <x v="0"/>
    <n v="2.5"/>
    <n v="1"/>
    <n v="30"/>
    <n v="0"/>
    <d v="1899-12-30T01:30:00"/>
    <d v="1899-12-30T00:36:00"/>
    <s v="Lake"/>
    <s v="2x Gdock to Quassy"/>
    <n v="1.6666666666666679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x v="121"/>
    <x v="12"/>
    <n v="1"/>
  </r>
  <r>
    <n v="2044"/>
    <d v="2013-07-14T00:00:00"/>
    <d v="2013-07-14T00:00:00"/>
    <x v="1"/>
    <n v="46.6"/>
    <n v="3"/>
    <n v="20"/>
    <n v="56"/>
    <d v="1899-12-30T03:20:56"/>
    <d v="1899-12-30T00:04:19"/>
    <s v="Ciocci"/>
    <s v="Ride to 202"/>
    <n v="13.915063039150642"/>
    <n v="0"/>
    <s v="HOT &amp; Humid"/>
    <s v="http://app.strava.com/activities/67052854"/>
    <d v="1899-12-30T08:02:56"/>
    <d v="1899-12-30T04:01:28"/>
    <m/>
    <n v="0"/>
    <n v="0"/>
    <d v="1899-12-30T01:52:58"/>
    <d v="1899-12-30T02:45:22"/>
    <d v="1899-12-30T00:56:29"/>
    <d v="1899-12-30T01:22:41"/>
    <n v="601"/>
    <x v="12"/>
    <x v="0"/>
    <x v="121"/>
    <x v="12"/>
    <n v="0"/>
  </r>
  <r>
    <n v="2045"/>
    <d v="2013-07-16T00:00:00"/>
    <d v="2013-07-16T00:00:00"/>
    <x v="1"/>
    <n v="11.25"/>
    <n v="0"/>
    <n v="30"/>
    <n v="0"/>
    <d v="1899-12-30T00:30:00"/>
    <d v="1899-12-30T00:02:40"/>
    <s v="YNHH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2"/>
    <x v="0"/>
    <x v="121"/>
    <x v="12"/>
    <n v="1"/>
  </r>
  <r>
    <n v="2046"/>
    <d v="2013-07-17T00:00:00"/>
    <d v="2013-07-17T00:00:00"/>
    <x v="0"/>
    <n v="1.23"/>
    <n v="0"/>
    <n v="42"/>
    <n v="40"/>
    <d v="1899-12-30T00:42:40"/>
    <d v="1899-12-30T00:34:41"/>
    <s v="Lake"/>
    <s v="Gdock to Quassy"/>
    <n v="1.7296875000000014"/>
    <n v="0"/>
    <s v="HOT &amp; Humid"/>
    <s v="Out: 20.51 Back: 21.49"/>
    <d v="1899-12-30T01:23:15"/>
    <d v="1899-12-30T00:41:38"/>
    <m/>
    <n v="0"/>
    <n v="0"/>
    <d v="1899-12-30T15:08:50"/>
    <d v="1899-12-30T16:01:14"/>
    <d v="1899-12-30T07:34:25"/>
    <d v="1899-12-30T08:00:37"/>
    <n v="3253"/>
    <x v="12"/>
    <x v="0"/>
    <x v="121"/>
    <x v="12"/>
    <n v="0"/>
  </r>
  <r>
    <n v="2047"/>
    <d v="2013-07-18T00:00:00"/>
    <d v="2013-07-18T00:00:00"/>
    <x v="1"/>
    <n v="5.9"/>
    <n v="0"/>
    <n v="15"/>
    <n v="0"/>
    <d v="1899-12-30T00:15:00"/>
    <d v="1899-12-30T00:02:33"/>
    <s v="YNHH"/>
    <s v="YNHH Spin Bike"/>
    <n v="23.600000000000023"/>
    <n v="0"/>
    <s v="Inside"/>
    <m/>
    <d v="1899-12-30T04:44:45"/>
    <d v="1899-12-30T02:22:22"/>
    <m/>
    <n v="0"/>
    <n v="0"/>
    <d v="1899-12-30T01:06:37"/>
    <d v="1899-12-30T01:59:01"/>
    <d v="1899-12-30T00:33:18"/>
    <d v="1899-12-30T00:59:30"/>
    <n v="46"/>
    <x v="12"/>
    <x v="0"/>
    <x v="121"/>
    <x v="12"/>
    <n v="0"/>
  </r>
  <r>
    <n v="2048"/>
    <d v="2013-07-18T00:00:00"/>
    <d v="2013-07-18T00:00:00"/>
    <x v="2"/>
    <n v="1.67"/>
    <n v="0"/>
    <n v="15"/>
    <n v="0"/>
    <d v="1899-12-30T00:15:00"/>
    <d v="1899-12-30T00:08:59"/>
    <s v="ZootKane"/>
    <s v="YNHH Treadmill"/>
    <n v="6.680000000000005"/>
    <n v="0"/>
    <s v="Inside"/>
    <m/>
    <d v="1899-12-30T03:55:20"/>
    <d v="1899-12-30T01:57:40"/>
    <m/>
    <n v="0"/>
    <n v="0"/>
    <d v="1899-12-30T03:55:20"/>
    <d v="1899-12-30T04:47:44"/>
    <d v="1899-12-30T01:57:40"/>
    <d v="1899-12-30T02:23:52"/>
    <n v="902"/>
    <x v="12"/>
    <x v="0"/>
    <x v="121"/>
    <x v="12"/>
    <n v="0"/>
  </r>
  <r>
    <n v="2049"/>
    <d v="2013-07-19T00:00:00"/>
    <d v="2013-07-19T00:00:00"/>
    <x v="2"/>
    <n v="5.63"/>
    <n v="1"/>
    <n v="8"/>
    <n v="47"/>
    <d v="1899-12-30T01:08:47"/>
    <d v="1899-12-30T00:12:13"/>
    <s v="R201301"/>
    <s v="Bike Path 5"/>
    <n v="4.9110734189483916"/>
    <n v="0"/>
    <s v="HOT &amp; Humid"/>
    <s v="http://app.strava.com/activities/68201823"/>
    <d v="1899-12-30T05:20:06"/>
    <d v="1899-12-30T02:40:03"/>
    <m/>
    <n v="0"/>
    <n v="0"/>
    <d v="1899-12-30T05:20:06"/>
    <d v="1899-12-30T06:12:30"/>
    <d v="1899-12-30T02:40:03"/>
    <d v="1899-12-30T03:06:15"/>
    <n v="2750"/>
    <x v="12"/>
    <x v="0"/>
    <x v="121"/>
    <x v="12"/>
    <n v="0"/>
  </r>
  <r>
    <n v="2050"/>
    <d v="2013-07-21T00:00:00"/>
    <d v="2013-07-21T00:00:00"/>
    <x v="0"/>
    <n v="1.23"/>
    <n v="0"/>
    <n v="45"/>
    <n v="13"/>
    <d v="1899-12-30T00:45:13"/>
    <d v="1899-12-30T00:36:46"/>
    <s v="Lake"/>
    <s v="Gdock to Quassy"/>
    <n v="1.6321415407298205"/>
    <n v="0"/>
    <s v="HOT &amp; Humid"/>
    <m/>
    <d v="1899-12-30T01:28:14"/>
    <d v="1899-12-30T00:44:07"/>
    <m/>
    <n v="0"/>
    <n v="0"/>
    <d v="1899-12-30T16:03:09"/>
    <d v="1899-12-30T16:55:33"/>
    <d v="1899-12-30T08:01:35"/>
    <d v="1899-12-30T08:27:47"/>
    <n v="3339"/>
    <x v="12"/>
    <x v="0"/>
    <x v="121"/>
    <x v="13"/>
    <n v="1"/>
  </r>
  <r>
    <n v="2051"/>
    <d v="2013-07-21T00:00:00"/>
    <d v="2013-07-21T00:00:00"/>
    <x v="1"/>
    <n v="33.9"/>
    <n v="2"/>
    <n v="5"/>
    <n v="41"/>
    <d v="1899-12-30T02:05:41"/>
    <d v="1899-12-30T00:03:42"/>
    <s v="Ciocci"/>
    <s v="Sunday Ride"/>
    <n v="16.183530035804278"/>
    <n v="0"/>
    <s v="HOT &amp; Humid"/>
    <s v="http://app.strava.com/activities/68728806"/>
    <d v="1899-12-30T06:55:14"/>
    <d v="1899-12-30T03:27:37"/>
    <m/>
    <n v="0"/>
    <n v="0"/>
    <d v="1899-12-30T01:37:08"/>
    <d v="1899-12-30T02:29:32"/>
    <d v="1899-12-30T00:48:34"/>
    <d v="1899-12-30T01:14:46"/>
    <n v="363"/>
    <x v="12"/>
    <x v="0"/>
    <x v="121"/>
    <x v="13"/>
    <n v="0"/>
  </r>
  <r>
    <n v="2052"/>
    <d v="2013-07-22T00:00:00"/>
    <d v="2013-07-22T00:00:00"/>
    <x v="2"/>
    <n v="3"/>
    <n v="0"/>
    <n v="27"/>
    <n v="10"/>
    <d v="1899-12-30T00:27:10"/>
    <d v="1899-12-30T00:09:03"/>
    <s v="ZootKane"/>
    <s v="YNHH Treadmill"/>
    <n v="6.6257668711656486"/>
    <n v="0"/>
    <s v="Inside"/>
    <m/>
    <d v="1899-12-30T03:57:15"/>
    <d v="1899-12-30T01:58:38"/>
    <m/>
    <n v="0"/>
    <n v="0"/>
    <d v="1899-12-30T03:57:15"/>
    <d v="1899-12-30T04:49:39"/>
    <d v="1899-12-30T01:58:38"/>
    <d v="1899-12-30T02:24:50"/>
    <n v="921"/>
    <x v="12"/>
    <x v="0"/>
    <x v="121"/>
    <x v="13"/>
    <n v="0"/>
  </r>
  <r>
    <n v="2053"/>
    <d v="2013-07-23T00:00:00"/>
    <d v="2013-07-23T00:00:00"/>
    <x v="1"/>
    <n v="12.8"/>
    <n v="0"/>
    <n v="30"/>
    <n v="0"/>
    <d v="1899-12-30T00:30:00"/>
    <d v="1899-12-30T00:02:21"/>
    <s v="YNHH"/>
    <s v="YNHH Spin Bike"/>
    <n v="25.600000000000023"/>
    <n v="0"/>
    <s v="Inside"/>
    <m/>
    <d v="1899-12-30T04:22:30"/>
    <d v="1899-12-30T02:11:15"/>
    <m/>
    <n v="0"/>
    <n v="0"/>
    <d v="1899-12-30T01:01:24"/>
    <d v="1899-12-30T01:53:48"/>
    <d v="1899-12-30T00:30:42"/>
    <d v="1899-12-30T00:56:54"/>
    <n v="24"/>
    <x v="12"/>
    <x v="0"/>
    <x v="121"/>
    <x v="13"/>
    <n v="0"/>
  </r>
  <r>
    <n v="2054"/>
    <d v="2013-07-24T00:00:00"/>
    <d v="2013-07-24T00:00:00"/>
    <x v="1"/>
    <n v="6"/>
    <n v="0"/>
    <n v="20"/>
    <n v="0"/>
    <d v="1899-12-30T00:20:00"/>
    <d v="1899-12-30T00:03:20"/>
    <s v="Ciocci"/>
    <s v="Mbury Garage to G2 Garage"/>
    <n v="18.000000000000014"/>
    <n v="0"/>
    <s v="Nice!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x v="121"/>
    <x v="13"/>
    <n v="0"/>
  </r>
  <r>
    <n v="2055"/>
    <d v="2013-07-25T00:00:00"/>
    <d v="2013-07-25T00:00:00"/>
    <x v="1"/>
    <n v="1.8"/>
    <n v="0"/>
    <n v="6"/>
    <n v="0"/>
    <d v="1899-12-30T00:06:00"/>
    <d v="1899-12-30T00:03:20"/>
    <s v="Ciocci"/>
    <s v="Home to Mbury Garage"/>
    <n v="18.000000000000014"/>
    <n v="0"/>
    <s v="Chilly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x v="121"/>
    <x v="13"/>
    <n v="0"/>
  </r>
  <r>
    <n v="2056"/>
    <d v="2013-07-25T00:00:00"/>
    <d v="2013-07-25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2"/>
    <x v="0"/>
    <x v="121"/>
    <x v="13"/>
    <n v="0"/>
  </r>
  <r>
    <n v="2057"/>
    <d v="2013-07-26T00:00:00"/>
    <d v="2013-07-26T00:00:00"/>
    <x v="1"/>
    <n v="1.8"/>
    <n v="0"/>
    <n v="9"/>
    <n v="0"/>
    <d v="1899-12-30T00:09:00"/>
    <d v="1899-12-30T00:05:00"/>
    <s v="Ciocci"/>
    <s v="LP Airport to Town"/>
    <n v="12.000000000000011"/>
    <n v="0"/>
    <s v="Nice!"/>
    <m/>
    <d v="1899-12-30T09:20:00"/>
    <d v="1899-12-30T04:40:00"/>
    <m/>
    <n v="0"/>
    <n v="0"/>
    <d v="1899-12-30T02:11:00"/>
    <d v="1899-12-30T03:03:24"/>
    <d v="1899-12-30T01:05:30"/>
    <d v="1899-12-30T01:31:42"/>
    <n v="726"/>
    <x v="12"/>
    <x v="0"/>
    <x v="121"/>
    <x v="13"/>
    <n v="0"/>
  </r>
  <r>
    <n v="2058"/>
    <d v="2013-07-27T00:00:00"/>
    <d v="2013-07-27T00:00:00"/>
    <x v="0"/>
    <n v="0.5"/>
    <n v="0"/>
    <n v="20"/>
    <n v="0"/>
    <d v="1899-12-30T00:20:00"/>
    <d v="1899-12-30T00:40:00"/>
    <s v="Mirror"/>
    <s v="20 mins swi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0"/>
    <x v="121"/>
    <x v="13"/>
    <n v="0"/>
  </r>
  <r>
    <n v="2059"/>
    <d v="2013-07-27T00:00:00"/>
    <d v="2013-07-27T00:00:00"/>
    <x v="1"/>
    <n v="14.2"/>
    <n v="0"/>
    <n v="58"/>
    <n v="19"/>
    <d v="1899-12-30T00:58:19"/>
    <d v="1899-12-30T00:04:06"/>
    <s v="Ciocci"/>
    <s v="IMLP Warmup"/>
    <n v="14.609888539582748"/>
    <n v="0"/>
    <s v="Nice!"/>
    <m/>
    <d v="1899-12-30T07:39:58"/>
    <d v="1899-12-30T03:49:59"/>
    <m/>
    <n v="0"/>
    <n v="0"/>
    <d v="1899-12-30T01:47:36"/>
    <d v="1899-12-30T02:40:00"/>
    <d v="1899-12-30T00:53:48"/>
    <d v="1899-12-30T01:20:00"/>
    <n v="532"/>
    <x v="12"/>
    <x v="0"/>
    <x v="121"/>
    <x v="13"/>
    <n v="0"/>
  </r>
  <r>
    <n v="2060"/>
    <d v="2013-07-28T00:00:00"/>
    <d v="2013-07-28T00:00:00"/>
    <x v="0"/>
    <n v="2.4"/>
    <n v="1"/>
    <n v="24"/>
    <n v="26"/>
    <d v="1899-12-30T01:24:26"/>
    <d v="1899-12-30T00:35:11"/>
    <s v="Mirror"/>
    <s v="Ironman Lake Placid"/>
    <n v="1.7054875641531795"/>
    <n v="0"/>
    <s v="Nice!"/>
    <m/>
    <d v="1899-12-30T01:24:26"/>
    <d v="1899-12-30T00:42:13"/>
    <m/>
    <n v="0"/>
    <n v="0"/>
    <d v="1899-12-30T15:21:44"/>
    <d v="1899-12-30T16:14:08"/>
    <d v="1899-12-30T07:40:52"/>
    <d v="1899-12-30T08:07:04"/>
    <n v="3276"/>
    <x v="12"/>
    <x v="0"/>
    <x v="121"/>
    <x v="14"/>
    <n v="0"/>
  </r>
  <r>
    <n v="2061"/>
    <d v="2013-07-28T00:00:00"/>
    <d v="2013-07-28T00:00:00"/>
    <x v="1"/>
    <n v="112"/>
    <n v="6"/>
    <n v="35"/>
    <n v="56"/>
    <d v="1899-12-30T06:35:56"/>
    <d v="1899-12-30T00:03:32"/>
    <s v="Ciocci"/>
    <s v="Ironman Lake Placid"/>
    <n v="16.972554302071067"/>
    <n v="0"/>
    <s v="Nice!"/>
    <m/>
    <d v="1899-12-30T06:35:56"/>
    <d v="1899-12-30T03:17:58"/>
    <m/>
    <n v="0"/>
    <n v="0"/>
    <d v="1899-12-30T01:32:37"/>
    <d v="1899-12-30T02:25:01"/>
    <d v="1899-12-30T00:46:19"/>
    <d v="1899-12-30T01:12:31"/>
    <n v="312"/>
    <x v="12"/>
    <x v="0"/>
    <x v="121"/>
    <x v="14"/>
    <n v="0"/>
  </r>
  <r>
    <n v="2062"/>
    <d v="2013-07-28T00:00:00"/>
    <d v="2013-07-28T00:00:00"/>
    <x v="2"/>
    <n v="26.2"/>
    <n v="5"/>
    <n v="56"/>
    <n v="59"/>
    <d v="1899-12-30T05:56:59"/>
    <d v="1899-12-30T00:13:38"/>
    <s v="R201301"/>
    <s v="Ironman Lake Placid"/>
    <n v="4.4035669265605337"/>
    <n v="0"/>
    <s v="Nice!"/>
    <m/>
    <d v="1899-12-30T05:56:59"/>
    <d v="1899-12-30T02:58:29"/>
    <m/>
    <n v="0"/>
    <n v="0"/>
    <d v="1899-12-30T05:56:59"/>
    <d v="1899-12-30T06:49:23"/>
    <d v="1899-12-30T02:58:29"/>
    <d v="1899-12-30T03:24:42"/>
    <n v="2924"/>
    <x v="12"/>
    <x v="0"/>
    <x v="121"/>
    <x v="14"/>
    <n v="0"/>
  </r>
  <r>
    <n v="2063"/>
    <d v="2013-07-28T00:00:00"/>
    <d v="2013-07-28T00:00:00"/>
    <x v="8"/>
    <n v="1"/>
    <n v="0"/>
    <n v="10"/>
    <n v="33"/>
    <d v="1899-12-30T00:10:33"/>
    <d v="1899-12-30T00:10:33"/>
    <s v="R201301"/>
    <s v="Ironman Lake Placid"/>
    <n v="5.6872037914691989"/>
    <n v="0"/>
    <s v="Nice!"/>
    <m/>
    <d v="1899-12-30T00:00:00"/>
    <d v="1899-12-30T00:00:00"/>
    <m/>
    <n v="0"/>
    <n v="0"/>
    <d v="1899-12-30T04:36:25"/>
    <d v="1899-12-30T05:28:49"/>
    <d v="1899-12-30T02:18:12"/>
    <d v="1899-12-30T02:44:24"/>
    <n v="1980"/>
    <x v="12"/>
    <x v="0"/>
    <x v="121"/>
    <x v="14"/>
    <n v="0"/>
  </r>
  <r>
    <n v="2064"/>
    <d v="2013-07-28T00:00:00"/>
    <d v="2013-07-28T00:00:00"/>
    <x v="9"/>
    <n v="1"/>
    <n v="0"/>
    <n v="11"/>
    <n v="7"/>
    <d v="1899-12-30T00:11:07"/>
    <d v="1899-12-30T00:11:07"/>
    <s v="R201301"/>
    <s v="Ironman Lake Placid"/>
    <n v="5.3973013493253408"/>
    <n v="0"/>
    <s v="Nice!"/>
    <m/>
    <d v="1899-12-30T00:00:00"/>
    <d v="1899-12-30T00:00:00"/>
    <m/>
    <n v="0"/>
    <n v="0"/>
    <d v="1899-12-30T04:51:15"/>
    <d v="1899-12-30T05:43:39"/>
    <d v="1899-12-30T02:25:38"/>
    <d v="1899-12-30T02:51:50"/>
    <n v="2327"/>
    <x v="12"/>
    <x v="0"/>
    <x v="121"/>
    <x v="14"/>
    <n v="0"/>
  </r>
  <r>
    <n v="2065"/>
    <d v="2013-07-28T00:00:00"/>
    <d v="2013-07-28T00:00:00"/>
    <x v="10"/>
    <n v="1"/>
    <n v="0"/>
    <n v="10"/>
    <n v="36"/>
    <d v="1899-12-30T00:10:36"/>
    <d v="1899-12-30T00:10:36"/>
    <s v="R201301"/>
    <s v="Ironman Lake Placid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2"/>
    <x v="0"/>
    <x v="121"/>
    <x v="14"/>
    <n v="0"/>
  </r>
  <r>
    <n v="2066"/>
    <d v="2013-07-28T00:00:00"/>
    <d v="2013-07-28T00:00:00"/>
    <x v="11"/>
    <n v="1"/>
    <n v="0"/>
    <n v="11"/>
    <n v="39"/>
    <d v="1899-12-30T00:11:39"/>
    <d v="1899-12-30T00:11:39"/>
    <s v="R201301"/>
    <s v="Ironman Lake Placid"/>
    <n v="5.1502145922746818"/>
    <n v="0"/>
    <s v="Nice!"/>
    <m/>
    <d v="1899-12-30T00:00:00"/>
    <d v="1899-12-30T00:00:00"/>
    <m/>
    <n v="0"/>
    <n v="0"/>
    <d v="1899-12-30T05:05:14"/>
    <d v="1899-12-30T05:57:38"/>
    <d v="1899-12-30T02:32:37"/>
    <d v="1899-12-30T02:58:49"/>
    <n v="2559"/>
    <x v="12"/>
    <x v="0"/>
    <x v="121"/>
    <x v="14"/>
    <n v="0"/>
  </r>
  <r>
    <n v="2067"/>
    <d v="2013-07-28T00:00:00"/>
    <d v="2013-07-28T00:00:00"/>
    <x v="12"/>
    <n v="1"/>
    <n v="0"/>
    <n v="10"/>
    <n v="58"/>
    <d v="1899-12-30T00:10:58"/>
    <d v="1899-12-30T00:10:58"/>
    <s v="R201301"/>
    <s v="Ironman Lake Placid"/>
    <n v="5.4711246200607944"/>
    <n v="0"/>
    <s v="Nice!"/>
    <m/>
    <d v="1899-12-30T00:00:00"/>
    <d v="1899-12-30T00:00:00"/>
    <m/>
    <n v="0"/>
    <n v="0"/>
    <d v="1899-12-30T04:47:20"/>
    <d v="1899-12-30T05:39:44"/>
    <d v="1899-12-30T02:23:40"/>
    <d v="1899-12-30T02:49:52"/>
    <n v="2231"/>
    <x v="12"/>
    <x v="0"/>
    <x v="121"/>
    <x v="14"/>
    <n v="0"/>
  </r>
  <r>
    <n v="2068"/>
    <d v="2013-07-28T00:00:00"/>
    <d v="2013-07-28T00:00:00"/>
    <x v="13"/>
    <n v="1"/>
    <n v="0"/>
    <n v="11"/>
    <n v="53"/>
    <d v="1899-12-30T00:11:53"/>
    <d v="1899-12-30T00:11:53"/>
    <s v="R201301"/>
    <s v="Ironman Lake Placid"/>
    <n v="5.0490883590462872"/>
    <n v="0"/>
    <s v="Nice!"/>
    <m/>
    <d v="1899-12-30T00:00:00"/>
    <d v="1899-12-30T00:00:00"/>
    <m/>
    <n v="0"/>
    <n v="0"/>
    <d v="1899-12-30T05:11:21"/>
    <d v="1899-12-30T06:03:45"/>
    <d v="1899-12-30T02:35:40"/>
    <d v="1899-12-30T03:01:52"/>
    <n v="2646"/>
    <x v="12"/>
    <x v="0"/>
    <x v="121"/>
    <x v="14"/>
    <n v="0"/>
  </r>
  <r>
    <n v="2069"/>
    <d v="2013-07-28T00:00:00"/>
    <d v="2013-07-28T00:00:00"/>
    <x v="14"/>
    <n v="1"/>
    <n v="0"/>
    <n v="12"/>
    <n v="35"/>
    <d v="1899-12-30T00:12:35"/>
    <d v="1899-12-30T00:12:35"/>
    <s v="R201301"/>
    <s v="Ironman Lake Placid"/>
    <n v="4.7682119205298052"/>
    <n v="0"/>
    <s v="Nice!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0"/>
    <x v="121"/>
    <x v="14"/>
    <n v="0"/>
  </r>
  <r>
    <n v="2070"/>
    <d v="2013-07-28T00:00:00"/>
    <d v="2013-07-28T00:00:00"/>
    <x v="15"/>
    <n v="1"/>
    <n v="0"/>
    <n v="11"/>
    <n v="47"/>
    <d v="1899-12-30T00:11:47"/>
    <d v="1899-12-30T00:11:47"/>
    <s v="R201301"/>
    <s v="Ironman Lake Placid"/>
    <n v="5.0919377652050963"/>
    <n v="0"/>
    <s v="Nice!"/>
    <m/>
    <d v="1899-12-30T00:00:00"/>
    <d v="1899-12-30T00:00:00"/>
    <m/>
    <n v="0"/>
    <n v="0"/>
    <d v="1899-12-30T05:08:43"/>
    <d v="1899-12-30T06:01:07"/>
    <d v="1899-12-30T02:34:22"/>
    <d v="1899-12-30T03:00:34"/>
    <n v="2617"/>
    <x v="12"/>
    <x v="0"/>
    <x v="121"/>
    <x v="14"/>
    <n v="0"/>
  </r>
  <r>
    <n v="2071"/>
    <d v="2013-07-28T00:00:00"/>
    <d v="2013-07-28T00:00:00"/>
    <x v="16"/>
    <n v="1"/>
    <n v="0"/>
    <n v="13"/>
    <n v="51"/>
    <d v="1899-12-30T00:13:51"/>
    <d v="1899-12-30T00:13:51"/>
    <s v="R201301"/>
    <s v="Ironman Lake Placid"/>
    <n v="4.3321299638989208"/>
    <n v="0"/>
    <s v="Nice!"/>
    <m/>
    <d v="1899-12-30T00:00:00"/>
    <d v="1899-12-30T00:00:00"/>
    <m/>
    <n v="0"/>
    <n v="0"/>
    <d v="1899-12-30T06:02:52"/>
    <d v="1899-12-30T06:55:16"/>
    <d v="1899-12-30T03:01:26"/>
    <d v="1899-12-30T03:27:38"/>
    <n v="2937"/>
    <x v="12"/>
    <x v="0"/>
    <x v="121"/>
    <x v="14"/>
    <n v="0"/>
  </r>
  <r>
    <n v="2072"/>
    <d v="2013-07-28T00:00:00"/>
    <d v="2013-07-28T00:00:00"/>
    <x v="17"/>
    <n v="1"/>
    <n v="0"/>
    <n v="13"/>
    <n v="35"/>
    <d v="1899-12-30T00:13:35"/>
    <d v="1899-12-30T00:13:35"/>
    <s v="R201301"/>
    <s v="Ironman Lake Placid"/>
    <n v="4.4171779141104324"/>
    <n v="0"/>
    <s v="Nice!"/>
    <m/>
    <d v="1899-12-30T00:00:00"/>
    <d v="1899-12-30T00:00:00"/>
    <m/>
    <n v="0"/>
    <n v="0"/>
    <d v="1899-12-30T05:55:53"/>
    <d v="1899-12-30T06:48:17"/>
    <d v="1899-12-30T02:57:57"/>
    <d v="1899-12-30T03:24:09"/>
    <n v="2920"/>
    <x v="12"/>
    <x v="0"/>
    <x v="121"/>
    <x v="14"/>
    <n v="0"/>
  </r>
  <r>
    <n v="2073"/>
    <d v="2013-07-28T00:00:00"/>
    <d v="2013-07-28T00:00:00"/>
    <x v="18"/>
    <n v="1"/>
    <n v="0"/>
    <n v="13"/>
    <n v="25"/>
    <d v="1899-12-30T00:13:25"/>
    <d v="1899-12-30T00:13:25"/>
    <s v="R201301"/>
    <s v="Ironman Lake Placid"/>
    <n v="4.4720496894409978"/>
    <n v="0"/>
    <s v="Nice!"/>
    <m/>
    <d v="1899-12-30T00:00:00"/>
    <d v="1899-12-30T00:00:00"/>
    <m/>
    <n v="0"/>
    <n v="0"/>
    <d v="1899-12-30T05:51:31"/>
    <d v="1899-12-30T06:43:55"/>
    <d v="1899-12-30T02:55:45"/>
    <d v="1899-12-30T03:21:58"/>
    <n v="2910"/>
    <x v="12"/>
    <x v="0"/>
    <x v="121"/>
    <x v="14"/>
    <n v="0"/>
  </r>
  <r>
    <n v="2074"/>
    <d v="2013-07-28T00:00:00"/>
    <d v="2013-07-28T00:00:00"/>
    <x v="19"/>
    <n v="1"/>
    <n v="0"/>
    <n v="13"/>
    <n v="26"/>
    <d v="1899-12-30T00:13:26"/>
    <d v="1899-12-30T00:13:26"/>
    <s v="R201301"/>
    <s v="Ironman Lake Placid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12"/>
    <x v="0"/>
    <x v="121"/>
    <x v="14"/>
    <n v="0"/>
  </r>
  <r>
    <n v="2075"/>
    <d v="2013-07-28T00:00:00"/>
    <d v="2013-07-28T00:00:00"/>
    <x v="20"/>
    <n v="1"/>
    <n v="0"/>
    <n v="12"/>
    <n v="53"/>
    <d v="1899-12-30T00:12:53"/>
    <d v="1899-12-30T00:12:53"/>
    <s v="R201301"/>
    <s v="Ironman Lake Placid"/>
    <n v="4.6571798188874558"/>
    <n v="0"/>
    <s v="Nice!"/>
    <m/>
    <d v="1899-12-30T00:00:00"/>
    <d v="1899-12-30T00:00:00"/>
    <m/>
    <n v="0"/>
    <n v="0"/>
    <d v="1899-12-30T05:37:33"/>
    <d v="1899-12-30T06:29:57"/>
    <d v="1899-12-30T02:48:46"/>
    <d v="1899-12-30T03:14:58"/>
    <n v="2855"/>
    <x v="12"/>
    <x v="0"/>
    <x v="121"/>
    <x v="14"/>
    <n v="0"/>
  </r>
  <r>
    <n v="2076"/>
    <d v="2013-07-28T00:00:00"/>
    <d v="2013-07-28T00:00:00"/>
    <x v="21"/>
    <n v="1"/>
    <n v="0"/>
    <n v="13"/>
    <n v="12"/>
    <d v="1899-12-30T00:13:12"/>
    <d v="1899-12-30T00:13:12"/>
    <s v="R201301"/>
    <s v="Ironman Lake Placid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2"/>
    <x v="0"/>
    <x v="121"/>
    <x v="14"/>
    <n v="0"/>
  </r>
  <r>
    <n v="2077"/>
    <d v="2013-07-28T00:00:00"/>
    <d v="2013-07-28T00:00:00"/>
    <x v="25"/>
    <n v="1"/>
    <n v="0"/>
    <n v="13"/>
    <n v="55"/>
    <d v="1899-12-30T00:13:55"/>
    <d v="1899-12-30T00:13:55"/>
    <s v="R201301"/>
    <s v="Ironman Lake Placid"/>
    <n v="4.3113772455089858"/>
    <n v="0"/>
    <s v="Nice!"/>
    <m/>
    <d v="1899-12-30T00:00:00"/>
    <d v="1899-12-30T00:00:00"/>
    <m/>
    <n v="0"/>
    <n v="0"/>
    <d v="1899-12-30T06:04:37"/>
    <d v="1899-12-30T06:57:01"/>
    <d v="1899-12-30T03:02:18"/>
    <d v="1899-12-30T03:28:31"/>
    <n v="2946"/>
    <x v="12"/>
    <x v="0"/>
    <x v="121"/>
    <x v="14"/>
    <n v="0"/>
  </r>
  <r>
    <n v="2078"/>
    <d v="2013-07-28T00:00:00"/>
    <d v="2013-07-28T00:00:00"/>
    <x v="26"/>
    <n v="1"/>
    <n v="0"/>
    <n v="13"/>
    <n v="2"/>
    <d v="1899-12-30T00:13:02"/>
    <d v="1899-12-30T00:13:02"/>
    <s v="R201301"/>
    <s v="Ironman Lake Placid"/>
    <n v="4.6035805626598503"/>
    <n v="0"/>
    <s v="Nice!"/>
    <m/>
    <d v="1899-12-30T00:00:00"/>
    <d v="1899-12-30T00:00:00"/>
    <m/>
    <n v="0"/>
    <n v="0"/>
    <d v="1899-12-30T05:41:28"/>
    <d v="1899-12-30T06:33:52"/>
    <d v="1899-12-30T02:50:44"/>
    <d v="1899-12-30T03:16:56"/>
    <n v="2875"/>
    <x v="12"/>
    <x v="0"/>
    <x v="121"/>
    <x v="14"/>
    <n v="0"/>
  </r>
  <r>
    <n v="2079"/>
    <d v="2013-07-28T00:00:00"/>
    <d v="2013-07-28T00:00:00"/>
    <x v="27"/>
    <n v="1"/>
    <n v="0"/>
    <n v="13"/>
    <n v="54"/>
    <d v="1899-12-30T00:13:54"/>
    <d v="1899-12-30T00:13:54"/>
    <s v="R201301"/>
    <s v="Ironman Lake Placid"/>
    <n v="4.3165467625899314"/>
    <n v="0"/>
    <s v="Nice!"/>
    <m/>
    <d v="1899-12-30T00:00:00"/>
    <d v="1899-12-30T00:00:00"/>
    <m/>
    <n v="0"/>
    <n v="0"/>
    <d v="1899-12-30T06:04:11"/>
    <d v="1899-12-30T06:56:35"/>
    <d v="1899-12-30T03:02:05"/>
    <d v="1899-12-30T03:28:17"/>
    <n v="2943"/>
    <x v="12"/>
    <x v="0"/>
    <x v="121"/>
    <x v="14"/>
    <n v="0"/>
  </r>
  <r>
    <n v="2080"/>
    <d v="2013-07-28T00:00:00"/>
    <d v="2013-07-28T00:00:00"/>
    <x v="28"/>
    <n v="1"/>
    <n v="0"/>
    <n v="12"/>
    <n v="51"/>
    <d v="1899-12-30T00:12:51"/>
    <d v="1899-12-30T00:12:51"/>
    <s v="R201301"/>
    <s v="Ironman Lake Placid"/>
    <n v="4.6692607003891089"/>
    <n v="0"/>
    <s v="Nice!"/>
    <m/>
    <d v="1899-12-30T00:00:00"/>
    <d v="1899-12-30T00:00:00"/>
    <m/>
    <n v="0"/>
    <n v="0"/>
    <d v="1899-12-30T05:36:40"/>
    <d v="1899-12-30T06:29:04"/>
    <d v="1899-12-30T02:48:20"/>
    <d v="1899-12-30T03:14:32"/>
    <n v="2851"/>
    <x v="12"/>
    <x v="0"/>
    <x v="121"/>
    <x v="14"/>
    <n v="0"/>
  </r>
  <r>
    <n v="2081"/>
    <d v="2013-07-28T00:00:00"/>
    <d v="2013-07-28T00:00:00"/>
    <x v="29"/>
    <n v="1"/>
    <n v="0"/>
    <n v="15"/>
    <n v="37"/>
    <d v="1899-12-30T00:15:37"/>
    <d v="1899-12-30T00:15:37"/>
    <s v="R201301"/>
    <s v="Ironman Lake Placid"/>
    <n v="3.8420490928495226"/>
    <n v="0"/>
    <s v="Nice!"/>
    <m/>
    <d v="1899-12-30T00:00:00"/>
    <d v="1899-12-30T00:00:00"/>
    <m/>
    <n v="0"/>
    <n v="0"/>
    <d v="1899-12-30T06:49:09"/>
    <d v="1899-12-30T07:41:33"/>
    <d v="1899-12-30T03:24:35"/>
    <d v="1899-12-30T03:50:47"/>
    <n v="3057"/>
    <x v="12"/>
    <x v="0"/>
    <x v="121"/>
    <x v="14"/>
    <n v="0"/>
  </r>
  <r>
    <n v="2082"/>
    <d v="2013-07-28T00:00:00"/>
    <d v="2013-07-28T00:00:00"/>
    <x v="30"/>
    <n v="1"/>
    <n v="0"/>
    <n v="14"/>
    <n v="34"/>
    <d v="1899-12-30T00:14:34"/>
    <d v="1899-12-30T00:14:34"/>
    <s v="R201301"/>
    <s v="Ironman Lake Placid"/>
    <n v="4.1189931350114444"/>
    <n v="0"/>
    <s v="Nice!"/>
    <m/>
    <d v="1899-12-30T00:00:00"/>
    <d v="1899-12-30T00:00:00"/>
    <m/>
    <n v="0"/>
    <n v="0"/>
    <d v="1899-12-30T06:21:39"/>
    <d v="1899-12-30T07:14:03"/>
    <d v="1899-12-30T03:10:49"/>
    <d v="1899-12-30T03:37:01"/>
    <n v="2993"/>
    <x v="12"/>
    <x v="0"/>
    <x v="121"/>
    <x v="14"/>
    <n v="0"/>
  </r>
  <r>
    <n v="2083"/>
    <d v="2013-07-28T00:00:00"/>
    <d v="2013-07-28T00:00:00"/>
    <x v="31"/>
    <n v="1"/>
    <n v="0"/>
    <n v="13"/>
    <n v="53"/>
    <d v="1899-12-30T00:13:53"/>
    <d v="1899-12-30T00:13:53"/>
    <s v="R201301"/>
    <s v="Ironman Lake Placid"/>
    <n v="4.3217286914765936"/>
    <n v="0"/>
    <s v="Nice!"/>
    <m/>
    <d v="1899-12-30T00:00:00"/>
    <d v="1899-12-30T00:00:00"/>
    <m/>
    <n v="0"/>
    <n v="0"/>
    <d v="1899-12-30T06:03:45"/>
    <d v="1899-12-30T06:56:09"/>
    <d v="1899-12-30T03:01:52"/>
    <d v="1899-12-30T03:28:04"/>
    <n v="2940"/>
    <x v="12"/>
    <x v="0"/>
    <x v="121"/>
    <x v="14"/>
    <n v="0"/>
  </r>
  <r>
    <n v="2084"/>
    <d v="2013-07-28T00:00:00"/>
    <d v="2013-07-28T00:00:00"/>
    <x v="32"/>
    <n v="1"/>
    <n v="0"/>
    <n v="15"/>
    <n v="45"/>
    <d v="1899-12-30T00:15:45"/>
    <d v="1899-12-30T00:15:45"/>
    <s v="R201301"/>
    <s v="Ironman Lake Placid"/>
    <n v="3.809523809523812"/>
    <n v="0"/>
    <s v="Nice!"/>
    <m/>
    <d v="1899-12-30T00:00:00"/>
    <d v="1899-12-30T00:00:00"/>
    <m/>
    <n v="0"/>
    <n v="0"/>
    <d v="1899-12-30T06:52:39"/>
    <d v="1899-12-30T07:45:03"/>
    <d v="1899-12-30T03:26:20"/>
    <d v="1899-12-30T03:52:32"/>
    <n v="3065"/>
    <x v="12"/>
    <x v="0"/>
    <x v="121"/>
    <x v="14"/>
    <n v="0"/>
  </r>
  <r>
    <n v="2085"/>
    <d v="2013-07-28T00:00:00"/>
    <d v="2013-07-28T00:00:00"/>
    <x v="33"/>
    <n v="1"/>
    <n v="0"/>
    <n v="14"/>
    <n v="54"/>
    <d v="1899-12-30T00:14:54"/>
    <d v="1899-12-30T00:14:54"/>
    <s v="R201301"/>
    <s v="Ironman Lake Placid"/>
    <n v="4.0268456375838957"/>
    <n v="0"/>
    <s v="Nice!"/>
    <m/>
    <d v="1899-12-30T00:00:00"/>
    <d v="1899-12-30T00:00:00"/>
    <m/>
    <n v="0"/>
    <n v="0"/>
    <d v="1899-12-30T06:30:23"/>
    <d v="1899-12-30T07:22:47"/>
    <d v="1899-12-30T03:15:11"/>
    <d v="1899-12-30T03:41:23"/>
    <n v="3011"/>
    <x v="12"/>
    <x v="0"/>
    <x v="121"/>
    <x v="14"/>
    <n v="0"/>
  </r>
  <r>
    <n v="2086"/>
    <d v="2013-07-28T00:00:00"/>
    <d v="2013-07-28T00:00:00"/>
    <x v="34"/>
    <n v="1"/>
    <n v="0"/>
    <n v="15"/>
    <n v="47"/>
    <d v="1899-12-30T00:15:47"/>
    <d v="1899-12-30T00:15:47"/>
    <s v="R201301"/>
    <s v="Ironman Lake Placid"/>
    <n v="3.8014783526927167"/>
    <n v="0"/>
    <s v="Nice!"/>
    <m/>
    <d v="1899-12-30T00:00:00"/>
    <d v="1899-12-30T00:00:00"/>
    <m/>
    <n v="0"/>
    <n v="0"/>
    <d v="1899-12-30T06:53:31"/>
    <d v="1899-12-30T07:45:55"/>
    <d v="1899-12-30T03:26:46"/>
    <d v="1899-12-30T03:52:58"/>
    <n v="3066"/>
    <x v="12"/>
    <x v="0"/>
    <x v="121"/>
    <x v="14"/>
    <n v="0"/>
  </r>
  <r>
    <n v="2087"/>
    <d v="2013-07-28T00:00:00"/>
    <d v="2013-07-28T00:00:00"/>
    <x v="35"/>
    <n v="1"/>
    <n v="0"/>
    <n v="16"/>
    <n v="52"/>
    <d v="1899-12-30T00:16:52"/>
    <d v="1899-12-30T00:16:52"/>
    <s v="R201301"/>
    <s v="Ironman Lake Placid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2"/>
    <x v="0"/>
    <x v="121"/>
    <x v="14"/>
    <n v="0"/>
  </r>
  <r>
    <n v="2088"/>
    <d v="2013-07-28T00:00:00"/>
    <d v="2013-07-28T00:00:00"/>
    <x v="36"/>
    <n v="1"/>
    <n v="0"/>
    <n v="14"/>
    <n v="39"/>
    <d v="1899-12-30T00:14:39"/>
    <d v="1899-12-30T00:14:39"/>
    <s v="R201301"/>
    <s v="Ironman Lake Placid"/>
    <n v="4.0955631399317438"/>
    <n v="0"/>
    <s v="Nice!"/>
    <m/>
    <d v="1899-12-30T00:00:00"/>
    <d v="1899-12-30T00:00:00"/>
    <m/>
    <n v="0"/>
    <n v="0"/>
    <d v="1899-12-30T06:23:50"/>
    <d v="1899-12-30T07:16:14"/>
    <d v="1899-12-30T03:11:55"/>
    <d v="1899-12-30T03:38:07"/>
    <n v="2998"/>
    <x v="12"/>
    <x v="0"/>
    <x v="121"/>
    <x v="14"/>
    <n v="0"/>
  </r>
  <r>
    <n v="2089"/>
    <d v="2013-07-28T00:00:00"/>
    <d v="2013-07-28T00:00:00"/>
    <x v="38"/>
    <n v="30"/>
    <n v="1"/>
    <n v="32"/>
    <n v="9"/>
    <d v="1899-12-30T01:32:09"/>
    <d v="1899-12-30T00:03:04"/>
    <s v="Ciocci"/>
    <m/>
    <n v="19.533369506239843"/>
    <n v="0"/>
    <s v="Nice!"/>
    <m/>
    <d v="1899-12-30T00:00:00"/>
    <d v="1899-12-30T00:00:00"/>
    <m/>
    <n v="0"/>
    <n v="0"/>
    <d v="1899-12-30T01:20:29"/>
    <d v="1899-12-30T02:12:53"/>
    <d v="1899-12-30T00:40:14"/>
    <d v="1899-12-30T01:06:26"/>
    <n v="220"/>
    <x v="12"/>
    <x v="0"/>
    <x v="121"/>
    <x v="14"/>
    <n v="0"/>
  </r>
  <r>
    <n v="2090"/>
    <d v="2013-07-28T00:00:00"/>
    <d v="2013-07-28T00:00:00"/>
    <x v="39"/>
    <n v="26"/>
    <n v="1"/>
    <n v="45"/>
    <n v="31"/>
    <d v="1899-12-30T01:45:31"/>
    <d v="1899-12-30T00:04:03"/>
    <s v="Ciocci"/>
    <m/>
    <n v="14.78439425051336"/>
    <n v="0"/>
    <s v="Nice!"/>
    <m/>
    <d v="1899-12-30T00:00:00"/>
    <d v="1899-12-30T00:00:00"/>
    <m/>
    <n v="0"/>
    <n v="0"/>
    <d v="1899-12-30T01:46:20"/>
    <d v="1899-12-30T02:38:44"/>
    <d v="1899-12-30T00:53:10"/>
    <d v="1899-12-30T01:19:22"/>
    <n v="521"/>
    <x v="12"/>
    <x v="0"/>
    <x v="121"/>
    <x v="14"/>
    <n v="0"/>
  </r>
  <r>
    <n v="2091"/>
    <d v="2013-07-28T00:00:00"/>
    <d v="2013-07-28T00:00:00"/>
    <x v="38"/>
    <n v="30"/>
    <n v="1"/>
    <n v="30"/>
    <n v="27"/>
    <d v="1899-12-30T01:30:27"/>
    <d v="1899-12-30T00:03:01"/>
    <s v="Ciocci"/>
    <m/>
    <n v="19.90049751243783"/>
    <n v="0"/>
    <s v="Nice!"/>
    <m/>
    <d v="1899-12-30T00:00:00"/>
    <d v="1899-12-30T00:00:00"/>
    <m/>
    <n v="0"/>
    <n v="0"/>
    <d v="1899-12-30T01:19:00"/>
    <d v="1899-12-30T02:11:24"/>
    <d v="1899-12-30T00:39:30"/>
    <d v="1899-12-30T01:05:42"/>
    <n v="211"/>
    <x v="12"/>
    <x v="0"/>
    <x v="121"/>
    <x v="14"/>
    <n v="0"/>
  </r>
  <r>
    <n v="2092"/>
    <d v="2013-07-28T00:00:00"/>
    <d v="2013-07-28T00:00:00"/>
    <x v="39"/>
    <n v="26"/>
    <n v="1"/>
    <n v="47"/>
    <n v="49"/>
    <d v="1899-12-30T01:47:49"/>
    <d v="1899-12-30T00:04:09"/>
    <s v="Ciocci"/>
    <m/>
    <n v="14.469006028752524"/>
    <n v="0"/>
    <s v="Nice!"/>
    <m/>
    <d v="1899-12-30T00:00:00"/>
    <d v="1899-12-30T00:00:00"/>
    <m/>
    <n v="0"/>
    <n v="0"/>
    <d v="1899-12-30T01:48:39"/>
    <d v="1899-12-30T02:41:03"/>
    <d v="1899-12-30T00:54:19"/>
    <d v="1899-12-30T01:20:31"/>
    <n v="551"/>
    <x v="12"/>
    <x v="0"/>
    <x v="121"/>
    <x v="14"/>
    <n v="0"/>
  </r>
  <r>
    <n v="2093"/>
    <d v="2013-07-28T00:00:00"/>
    <d v="2013-07-28T00:00:00"/>
    <x v="3"/>
    <n v="1"/>
    <n v="0"/>
    <n v="9"/>
    <n v="47"/>
    <d v="1899-12-30T00:09:47"/>
    <d v="1899-12-30T00:09:47"/>
    <s v="n/a"/>
    <s v="Ironman Lake Placid"/>
    <n v="6.1328790459965976"/>
    <n v="0"/>
    <m/>
    <m/>
    <d v="1899-12-30T00:00:00"/>
    <d v="1899-12-30T00:00:00"/>
    <m/>
    <n v="0"/>
    <n v="0"/>
    <d v="1899-12-30T04:16:19"/>
    <d v="1899-12-30T05:08:43"/>
    <d v="1899-12-30T02:08:10"/>
    <d v="1899-12-30T02:34:22"/>
    <n v="1334"/>
    <x v="12"/>
    <x v="0"/>
    <x v="121"/>
    <x v="14"/>
    <n v="0"/>
  </r>
  <r>
    <n v="2094"/>
    <d v="2013-07-28T00:00:00"/>
    <d v="2013-07-28T00:00:00"/>
    <x v="4"/>
    <n v="1"/>
    <n v="0"/>
    <n v="7"/>
    <n v="11"/>
    <d v="1899-12-30T00:07:11"/>
    <d v="1899-12-30T00:07:11"/>
    <s v="n/a"/>
    <s v="Ironman Lake Placid"/>
    <n v="8.3526682134570827"/>
    <n v="0"/>
    <m/>
    <m/>
    <d v="1899-12-30T00:00:00"/>
    <d v="1899-12-30T00:00:00"/>
    <m/>
    <n v="0"/>
    <n v="0"/>
    <d v="1899-12-30T03:08:12"/>
    <d v="1899-12-30T04:00:36"/>
    <d v="1899-12-30T01:34:06"/>
    <d v="1899-12-30T02:00:18"/>
    <n v="792"/>
    <x v="12"/>
    <x v="0"/>
    <x v="121"/>
    <x v="14"/>
    <n v="0"/>
  </r>
  <r>
    <n v="2095"/>
    <d v="2013-08-07T00:00:00"/>
    <d v="2013-08-07T00:00:00"/>
    <x v="2"/>
    <n v="3.1"/>
    <n v="0"/>
    <n v="29"/>
    <n v="9"/>
    <d v="1899-12-30T00:29:09"/>
    <d v="1899-12-30T00:09:24"/>
    <s v="ZootKane"/>
    <s v="YNHH-5k"/>
    <n v="6.3807890222984627"/>
    <n v="0"/>
    <s v="Nice!"/>
    <s v="http://app.strava.com/activities/72904414"/>
    <d v="1899-12-30T04:06:22"/>
    <d v="1899-12-30T02:03:11"/>
    <m/>
    <n v="0"/>
    <n v="0"/>
    <d v="1899-12-30T04:06:22"/>
    <d v="1899-12-30T04:58:46"/>
    <d v="1899-12-30T02:03:11"/>
    <d v="1899-12-30T02:29:23"/>
    <n v="1068"/>
    <x v="12"/>
    <x v="4"/>
    <x v="122"/>
    <x v="15"/>
    <n v="9"/>
  </r>
  <r>
    <n v="2096"/>
    <d v="2013-08-10T00:00:00"/>
    <d v="2013-08-10T00:00:00"/>
    <x v="1"/>
    <n v="4.4000000000000004"/>
    <n v="0"/>
    <n v="55"/>
    <n v="9"/>
    <d v="1899-12-30T00:55:09"/>
    <d v="1899-12-30T00:12:32"/>
    <s v="Si"/>
    <s v="Boys Bike Path"/>
    <n v="4.7869446962828688"/>
    <n v="0"/>
    <s v="Warm"/>
    <m/>
    <d v="1899-12-30T23:23:49"/>
    <d v="1899-12-30T11:41:55"/>
    <m/>
    <n v="0"/>
    <n v="0"/>
    <d v="1899-12-30T05:28:24"/>
    <d v="1899-12-30T06:20:48"/>
    <d v="1899-12-30T02:44:12"/>
    <d v="1899-12-30T03:10:24"/>
    <n v="2809"/>
    <x v="12"/>
    <x v="4"/>
    <x v="122"/>
    <x v="15"/>
    <n v="2"/>
  </r>
  <r>
    <n v="2097"/>
    <d v="2013-08-12T00:00:00"/>
    <d v="2013-08-12T00:00:00"/>
    <x v="2"/>
    <n v="3.1"/>
    <n v="0"/>
    <n v="37"/>
    <n v="37"/>
    <d v="1899-12-30T00:37:37"/>
    <d v="1899-12-30T00:12:08"/>
    <s v="ZootKane"/>
    <s v="YNHH-5k"/>
    <n v="4.9446167478954415"/>
    <n v="0"/>
    <s v="Warm"/>
    <m/>
    <d v="1899-12-30T05:17:55"/>
    <d v="1899-12-30T02:38:58"/>
    <m/>
    <n v="0"/>
    <n v="0"/>
    <d v="1899-12-30T05:17:55"/>
    <d v="1899-12-30T06:10:19"/>
    <d v="1899-12-30T02:38:58"/>
    <d v="1899-12-30T03:05:10"/>
    <n v="2736"/>
    <x v="12"/>
    <x v="4"/>
    <x v="122"/>
    <x v="16"/>
    <n v="1"/>
  </r>
  <r>
    <n v="2098"/>
    <d v="2013-08-19T00:00:00"/>
    <d v="2013-08-19T00:00:00"/>
    <x v="2"/>
    <n v="5"/>
    <n v="1"/>
    <n v="6"/>
    <n v="10"/>
    <d v="1899-12-30T01:06:10"/>
    <d v="1899-12-30T00:13:14"/>
    <s v="R201301"/>
    <s v="Hilton Head"/>
    <n v="4.5340050377833787"/>
    <n v="0"/>
    <s v="HOT &amp; Humid"/>
    <m/>
    <d v="1899-12-30T05:46:43"/>
    <d v="1899-12-30T02:53:21"/>
    <m/>
    <n v="0"/>
    <n v="0"/>
    <d v="1899-12-30T05:46:43"/>
    <d v="1899-12-30T06:39:07"/>
    <d v="1899-12-30T02:53:21"/>
    <d v="1899-12-30T03:19:33"/>
    <n v="2892"/>
    <x v="12"/>
    <x v="4"/>
    <x v="122"/>
    <x v="17"/>
    <n v="6"/>
  </r>
  <r>
    <n v="2099"/>
    <d v="2013-08-20T00:00:00"/>
    <d v="2013-08-20T00:00:00"/>
    <x v="1"/>
    <n v="6"/>
    <n v="0"/>
    <n v="59"/>
    <n v="59"/>
    <d v="1899-12-30T00:59:59"/>
    <d v="1899-12-30T00:10:00"/>
    <s v="HHH"/>
    <s v="Hilton Head"/>
    <n v="6.0016671297582702"/>
    <n v="0"/>
    <s v="HOT &amp; Humid"/>
    <m/>
    <d v="1899-12-30T18:39:41"/>
    <d v="1899-12-30T09:19:51"/>
    <m/>
    <n v="0"/>
    <n v="0"/>
    <d v="1899-12-30T04:21:56"/>
    <d v="1899-12-30T05:14:20"/>
    <d v="1899-12-30T02:10:58"/>
    <d v="1899-12-30T02:37:10"/>
    <n v="1517"/>
    <x v="12"/>
    <x v="4"/>
    <x v="122"/>
    <x v="17"/>
    <n v="0"/>
  </r>
  <r>
    <n v="2100"/>
    <d v="2013-08-21T00:00:00"/>
    <d v="2013-08-21T00:00:00"/>
    <x v="2"/>
    <n v="3.3"/>
    <n v="0"/>
    <n v="42"/>
    <n v="55"/>
    <d v="1899-12-30T00:42:55"/>
    <d v="1899-12-30T00:13:00"/>
    <s v="R201301"/>
    <s v="Hilton Head"/>
    <n v="4.6135922330097117"/>
    <n v="0"/>
    <s v="HOT &amp; Humid"/>
    <m/>
    <d v="1899-12-30T05:40:44"/>
    <d v="1899-12-30T02:50:22"/>
    <m/>
    <n v="0"/>
    <n v="0"/>
    <d v="1899-12-30T05:40:44"/>
    <d v="1899-12-30T06:33:08"/>
    <d v="1899-12-30T02:50:22"/>
    <d v="1899-12-30T03:16:34"/>
    <n v="2872"/>
    <x v="12"/>
    <x v="4"/>
    <x v="122"/>
    <x v="17"/>
    <n v="0"/>
  </r>
  <r>
    <n v="2101"/>
    <d v="2013-08-25T00:00:00"/>
    <d v="2013-08-25T00:00:00"/>
    <x v="2"/>
    <n v="7.5"/>
    <n v="1"/>
    <n v="22"/>
    <n v="44"/>
    <d v="1899-12-30T01:22:44"/>
    <d v="1899-12-30T00:11:02"/>
    <s v="R201301"/>
    <s v="Quassy Loop"/>
    <n v="5.4391619661563295"/>
    <n v="0"/>
    <s v="Nice!"/>
    <s v="http://app.strava.com/activities/77423130"/>
    <d v="1899-12-30T04:49:01"/>
    <d v="1899-12-30T02:24:30"/>
    <m/>
    <n v="0"/>
    <n v="0"/>
    <d v="1899-12-30T04:49:01"/>
    <d v="1899-12-30T05:41:25"/>
    <d v="1899-12-30T02:24:30"/>
    <d v="1899-12-30T02:50:42"/>
    <n v="2269"/>
    <x v="12"/>
    <x v="4"/>
    <x v="122"/>
    <x v="18"/>
    <n v="3"/>
  </r>
  <r>
    <n v="2102"/>
    <d v="2013-08-26T00:00:00"/>
    <d v="2013-08-26T00:00:00"/>
    <x v="2"/>
    <n v="2"/>
    <n v="0"/>
    <n v="19"/>
    <n v="20"/>
    <d v="1899-12-30T00:19:20"/>
    <d v="1899-12-30T00:09:40"/>
    <s v="ZK2"/>
    <s v="Treadmill"/>
    <n v="6.2068965517241432"/>
    <n v="0"/>
    <s v="Inside"/>
    <m/>
    <d v="1899-12-30T04:13:16"/>
    <d v="1899-12-30T02:06:38"/>
    <m/>
    <n v="0"/>
    <n v="0"/>
    <d v="1899-12-30T04:13:16"/>
    <d v="1899-12-30T05:05:40"/>
    <d v="1899-12-30T02:06:38"/>
    <d v="1899-12-30T02:32:50"/>
    <n v="1232"/>
    <x v="12"/>
    <x v="4"/>
    <x v="122"/>
    <x v="18"/>
    <n v="0"/>
  </r>
  <r>
    <n v="2103"/>
    <d v="2013-09-01T00:00:00"/>
    <d v="2013-09-01T00:00:00"/>
    <x v="0"/>
    <n v="0.6"/>
    <n v="0"/>
    <n v="19"/>
    <n v="8"/>
    <d v="1899-12-30T00:19:08"/>
    <d v="1899-12-30T00:31:53"/>
    <s v="Lake"/>
    <s v="Luck 2 Tuck Swim"/>
    <n v="1.8815331010452978"/>
    <n v="0"/>
    <s v="Nice!"/>
    <m/>
    <d v="1899-12-30T01:16:32"/>
    <d v="1899-12-30T00:38:16"/>
    <m/>
    <n v="0"/>
    <n v="0"/>
    <d v="1899-12-30T13:55:29"/>
    <d v="1899-12-30T14:47:53"/>
    <d v="1899-12-30T06:57:45"/>
    <d v="1899-12-30T07:23:57"/>
    <n v="3165"/>
    <x v="12"/>
    <x v="5"/>
    <x v="123"/>
    <x v="19"/>
    <n v="5"/>
  </r>
  <r>
    <n v="2104"/>
    <d v="2013-09-03T00:00:00"/>
    <d v="2013-09-03T00:00:00"/>
    <x v="2"/>
    <n v="2.1"/>
    <n v="0"/>
    <n v="20"/>
    <n v="0"/>
    <d v="1899-12-30T00:20:00"/>
    <d v="1899-12-30T00:09:31"/>
    <s v="ZootKane"/>
    <s v="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5"/>
    <x v="123"/>
    <x v="19"/>
    <n v="1"/>
  </r>
  <r>
    <n v="2105"/>
    <d v="2013-09-05T00:00:00"/>
    <d v="2013-09-05T00:00:00"/>
    <x v="2"/>
    <n v="3.1"/>
    <n v="0"/>
    <n v="27"/>
    <n v="58"/>
    <d v="1899-12-30T00:27:58"/>
    <d v="1899-12-30T00:09:01"/>
    <s v="R201302"/>
    <s v="YNHH-5k"/>
    <n v="6.6507747318236055"/>
    <n v="158"/>
    <s v="Warm"/>
    <s v="http://app.strava.com/activities/80349302"/>
    <d v="1899-12-30T03:56:22"/>
    <d v="1899-12-30T01:58:11"/>
    <m/>
    <n v="0"/>
    <n v="0"/>
    <d v="1899-12-30T03:56:22"/>
    <d v="1899-12-30T04:48:46"/>
    <d v="1899-12-30T01:58:11"/>
    <d v="1899-12-30T02:24:23"/>
    <n v="910"/>
    <x v="12"/>
    <x v="5"/>
    <x v="123"/>
    <x v="19"/>
    <n v="1"/>
  </r>
  <r>
    <n v="2106"/>
    <d v="2013-09-06T00:00:00"/>
    <d v="2013-09-06T00:00:00"/>
    <x v="2"/>
    <n v="5.0999999999999996"/>
    <n v="0"/>
    <n v="49"/>
    <n v="21"/>
    <d v="1899-12-30T00:49:21"/>
    <d v="1899-12-30T00:09:41"/>
    <s v="R201302"/>
    <s v="Bridgewater Run"/>
    <n v="6.2006079027355669"/>
    <n v="155"/>
    <s v="Nice!"/>
    <s v="http://app.strava.com/activities/80551058"/>
    <d v="1899-12-30T04:13:31"/>
    <d v="1899-12-30T02:06:46"/>
    <m/>
    <n v="0"/>
    <n v="0"/>
    <d v="1899-12-30T04:13:31"/>
    <d v="1899-12-30T05:05:55"/>
    <d v="1899-12-30T02:06:46"/>
    <d v="1899-12-30T02:32:58"/>
    <n v="1242"/>
    <x v="12"/>
    <x v="5"/>
    <x v="123"/>
    <x v="19"/>
    <n v="0"/>
  </r>
  <r>
    <n v="2107"/>
    <d v="2013-09-08T00:00:00"/>
    <d v="2013-09-08T00:00:00"/>
    <x v="1"/>
    <n v="11.8"/>
    <n v="0"/>
    <n v="54"/>
    <n v="25"/>
    <d v="1899-12-30T00:54:25"/>
    <d v="1899-12-30T00:04:37"/>
    <s v="Ciocci"/>
    <s v="Random"/>
    <n v="13.010719754977041"/>
    <n v="0"/>
    <s v="Windy"/>
    <s v="http://app.strava.com/activities/81154184"/>
    <d v="1899-12-30T08:36:30"/>
    <d v="1899-12-30T04:18:15"/>
    <m/>
    <n v="0"/>
    <n v="0"/>
    <d v="1899-12-30T02:00:49"/>
    <d v="1899-12-30T02:53:13"/>
    <d v="1899-12-30T01:00:25"/>
    <d v="1899-12-30T01:26:37"/>
    <n v="682"/>
    <x v="12"/>
    <x v="5"/>
    <x v="123"/>
    <x v="20"/>
    <n v="1"/>
  </r>
  <r>
    <n v="2108"/>
    <d v="2013-09-10T00:00:00"/>
    <d v="2013-09-10T00:00:00"/>
    <x v="1"/>
    <n v="9.8000000000000007"/>
    <n v="0"/>
    <n v="28"/>
    <n v="12"/>
    <d v="1899-12-30T00:28:12"/>
    <d v="1899-12-30T00:02:53"/>
    <s v="YNHH"/>
    <s v="YNHH Spin Bike"/>
    <n v="20.851063829787254"/>
    <n v="0"/>
    <s v="Inside"/>
    <m/>
    <d v="1899-12-30T05:22:17"/>
    <d v="1899-12-30T02:41:09"/>
    <m/>
    <n v="0"/>
    <n v="0"/>
    <d v="1899-12-30T01:15:24"/>
    <d v="1899-12-30T02:07:48"/>
    <d v="1899-12-30T00:37:42"/>
    <d v="1899-12-30T01:03:54"/>
    <n v="161"/>
    <x v="12"/>
    <x v="5"/>
    <x v="123"/>
    <x v="20"/>
    <n v="1"/>
  </r>
  <r>
    <n v="2109"/>
    <d v="2013-09-15T00:00:00"/>
    <d v="2013-09-15T00:00:00"/>
    <x v="0"/>
    <n v="0.5"/>
    <n v="0"/>
    <n v="15"/>
    <n v="34"/>
    <d v="1899-12-30T00:15:34"/>
    <d v="1899-12-30T00:31:08"/>
    <s v="Ocean"/>
    <s v="Hammerfest Swim"/>
    <n v="1.9271948608137062"/>
    <n v="0"/>
    <s v="Chilly"/>
    <m/>
    <d v="1899-12-30T01:14:43"/>
    <d v="1899-12-30T00:37:22"/>
    <m/>
    <n v="0"/>
    <n v="0"/>
    <d v="1899-12-30T13:35:42"/>
    <d v="1899-12-30T14:28:06"/>
    <d v="1899-12-30T06:47:51"/>
    <d v="1899-12-30T07:14:03"/>
    <n v="3154"/>
    <x v="12"/>
    <x v="5"/>
    <x v="123"/>
    <x v="41"/>
    <n v="4"/>
  </r>
  <r>
    <n v="2110"/>
    <d v="2013-09-15T00:00:00"/>
    <d v="2013-09-15T00:00:00"/>
    <x v="1"/>
    <n v="14"/>
    <n v="0"/>
    <n v="37"/>
    <n v="46"/>
    <d v="1899-12-30T00:37:46"/>
    <d v="1899-12-30T00:02:42"/>
    <s v="Ciocci"/>
    <s v="Hammerfest Bike"/>
    <n v="22.241835834068858"/>
    <n v="0"/>
    <s v="Nice!"/>
    <s v="http://app.strava.com/activities/82648189"/>
    <d v="1899-12-30T05:02:08"/>
    <d v="1899-12-30T02:31:04"/>
    <m/>
    <n v="0"/>
    <n v="0"/>
    <d v="1899-12-30T01:10:41"/>
    <d v="1899-12-30T02:03:05"/>
    <d v="1899-12-30T00:35:20"/>
    <d v="1899-12-30T01:01:32"/>
    <n v="91"/>
    <x v="12"/>
    <x v="5"/>
    <x v="123"/>
    <x v="41"/>
    <n v="0"/>
  </r>
  <r>
    <n v="2111"/>
    <d v="2013-09-15T00:00:00"/>
    <d v="2013-09-15T00:00:00"/>
    <x v="2"/>
    <n v="3.6"/>
    <n v="0"/>
    <n v="35"/>
    <n v="18"/>
    <d v="1899-12-30T00:35:18"/>
    <d v="1899-12-30T00:09:48"/>
    <s v="R201302"/>
    <s v="Hammerfest Run"/>
    <n v="6.1189801699716764"/>
    <n v="0"/>
    <s v="Nice!"/>
    <s v="http://app.strava.com/activities/82648967"/>
    <d v="1899-12-30T04:16:54"/>
    <d v="1899-12-30T02:08:27"/>
    <m/>
    <n v="0"/>
    <n v="0"/>
    <d v="1899-12-30T04:16:54"/>
    <d v="1899-12-30T05:09:18"/>
    <d v="1899-12-30T02:08:27"/>
    <d v="1899-12-30T02:34:39"/>
    <n v="1353"/>
    <x v="12"/>
    <x v="5"/>
    <x v="123"/>
    <x v="41"/>
    <n v="0"/>
  </r>
  <r>
    <n v="2112"/>
    <d v="2013-09-17T00:00:00"/>
    <d v="2013-09-17T00:00:00"/>
    <x v="1"/>
    <n v="8.5"/>
    <n v="0"/>
    <n v="25"/>
    <n v="5"/>
    <d v="1899-12-30T00:25:05"/>
    <d v="1899-12-30T00:02:57"/>
    <s v="YNHH"/>
    <s v="YNHH Spin Bike"/>
    <n v="20.332225913621279"/>
    <n v="0"/>
    <s v="Inside"/>
    <m/>
    <d v="1899-12-30T05:30:31"/>
    <d v="1899-12-30T02:45:15"/>
    <m/>
    <n v="0"/>
    <n v="0"/>
    <d v="1899-12-30T01:17:19"/>
    <d v="1899-12-30T02:09:43"/>
    <d v="1899-12-30T00:38:39"/>
    <d v="1899-12-30T01:04:51"/>
    <n v="182"/>
    <x v="12"/>
    <x v="5"/>
    <x v="123"/>
    <x v="41"/>
    <n v="1"/>
  </r>
  <r>
    <n v="2113"/>
    <d v="2013-09-19T00:00:00"/>
    <d v="2013-09-19T00:00:00"/>
    <x v="2"/>
    <n v="3.1"/>
    <n v="0"/>
    <n v="30"/>
    <n v="28"/>
    <d v="1899-12-30T00:30:28"/>
    <d v="1899-12-30T00:09:50"/>
    <s v="R201302"/>
    <s v="YNHH-5k"/>
    <n v="6.1050328227571171"/>
    <n v="0"/>
    <s v="Nice!"/>
    <m/>
    <d v="1899-12-30T04:17:30"/>
    <d v="1899-12-30T02:08:45"/>
    <m/>
    <n v="0"/>
    <n v="0"/>
    <d v="1899-12-30T04:17:30"/>
    <d v="1899-12-30T05:09:54"/>
    <d v="1899-12-30T02:08:45"/>
    <d v="1899-12-30T02:34:57"/>
    <n v="1376"/>
    <x v="12"/>
    <x v="5"/>
    <x v="123"/>
    <x v="41"/>
    <n v="1"/>
  </r>
  <r>
    <n v="2114"/>
    <d v="2013-09-23T00:00:00"/>
    <d v="2013-09-23T00:00:00"/>
    <x v="2"/>
    <n v="3.1"/>
    <n v="0"/>
    <n v="28"/>
    <n v="43"/>
    <d v="1899-12-30T00:28:43"/>
    <d v="1899-12-30T00:09:16"/>
    <s v="R201302"/>
    <s v="YNHH-5k"/>
    <n v="6.4770748694138192"/>
    <n v="0"/>
    <s v="Nice!"/>
    <s v="http://app.strava.com/activities/84384370"/>
    <d v="1899-12-30T04:02:42"/>
    <d v="1899-12-30T02:01:21"/>
    <m/>
    <n v="0"/>
    <n v="0"/>
    <d v="1899-12-30T04:02:42"/>
    <d v="1899-12-30T04:55:06"/>
    <d v="1899-12-30T02:01:21"/>
    <d v="1899-12-30T02:27:33"/>
    <n v="988"/>
    <x v="12"/>
    <x v="5"/>
    <x v="123"/>
    <x v="42"/>
    <n v="3"/>
  </r>
  <r>
    <n v="2115"/>
    <d v="2013-09-27T00:00:00"/>
    <d v="2013-09-27T00:00:00"/>
    <x v="2"/>
    <n v="3.25"/>
    <n v="0"/>
    <n v="31"/>
    <n v="49"/>
    <d v="1899-12-30T00:31:49"/>
    <d v="1899-12-30T00:09:47"/>
    <s v="ZootKane"/>
    <s v="YNHH Division St 5k"/>
    <n v="6.1288632792037765"/>
    <n v="0"/>
    <s v="Cool"/>
    <s v="http://app.strava.com/activities/85295579"/>
    <d v="1899-12-30T04:16:29"/>
    <d v="1899-12-30T02:08:15"/>
    <m/>
    <n v="0"/>
    <n v="0"/>
    <d v="1899-12-30T04:16:29"/>
    <d v="1899-12-30T05:08:54"/>
    <d v="1899-12-30T02:08:15"/>
    <d v="1899-12-30T02:34:27"/>
    <n v="1340"/>
    <x v="12"/>
    <x v="5"/>
    <x v="123"/>
    <x v="42"/>
    <n v="3"/>
  </r>
  <r>
    <n v="2116"/>
    <d v="2013-10-03T00:00:00"/>
    <d v="2013-10-03T00:00:00"/>
    <x v="2"/>
    <n v="3.25"/>
    <n v="0"/>
    <n v="32"/>
    <n v="1"/>
    <d v="1899-12-30T00:32:01"/>
    <d v="1899-12-30T00:09:51"/>
    <s v="ZootKane"/>
    <s v="YNHH Division St 5k"/>
    <n v="6.090577824049979"/>
    <n v="161"/>
    <s v="Warm"/>
    <s v="http://app.strava.com/activities/86664831"/>
    <d v="1899-12-30T04:18:06"/>
    <d v="1899-12-30T02:09:03"/>
    <m/>
    <n v="0"/>
    <n v="0"/>
    <d v="1899-12-30T04:18:06"/>
    <d v="1899-12-30T05:10:30"/>
    <d v="1899-12-30T02:09:03"/>
    <d v="1899-12-30T02:35:15"/>
    <n v="1402"/>
    <x v="12"/>
    <x v="6"/>
    <x v="124"/>
    <x v="21"/>
    <n v="5"/>
  </r>
  <r>
    <n v="2117"/>
    <d v="2013-10-03T00:00:00"/>
    <d v="2013-10-03T00:00:00"/>
    <x v="2"/>
    <n v="1.5"/>
    <n v="0"/>
    <n v="14"/>
    <n v="39"/>
    <d v="1899-12-30T00:14:39"/>
    <d v="1899-12-30T00:09:46"/>
    <s v="Kinvara4"/>
    <s v="PHS 1.5 Miler"/>
    <n v="6.1433447098976162"/>
    <n v="0"/>
    <s v="Nice!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6"/>
    <x v="124"/>
    <x v="21"/>
    <n v="0"/>
  </r>
  <r>
    <n v="2118"/>
    <d v="2013-10-07T00:00:00"/>
    <d v="2013-10-07T00:00:00"/>
    <x v="2"/>
    <n v="1"/>
    <n v="0"/>
    <n v="8"/>
    <n v="27"/>
    <d v="1899-12-30T00:08:27"/>
    <d v="1899-12-30T00:08:27"/>
    <s v="R201301"/>
    <s v="YNHH Treadmill"/>
    <n v="7.1005917159763383"/>
    <n v="0"/>
    <m/>
    <m/>
    <d v="1899-12-30T03:41:23"/>
    <d v="1899-12-30T01:50:42"/>
    <m/>
    <n v="0"/>
    <n v="0"/>
    <d v="1899-12-30T03:41:23"/>
    <d v="1899-12-30T04:33:47"/>
    <d v="1899-12-30T01:50:42"/>
    <d v="1899-12-30T02:16:54"/>
    <n v="827"/>
    <x v="12"/>
    <x v="6"/>
    <x v="124"/>
    <x v="43"/>
    <n v="3"/>
  </r>
  <r>
    <n v="2119"/>
    <d v="2013-10-10T00:00:00"/>
    <d v="2013-10-10T00:00:00"/>
    <x v="2"/>
    <n v="2"/>
    <n v="0"/>
    <n v="19"/>
    <n v="22"/>
    <d v="1899-12-30T00:19:22"/>
    <d v="1899-12-30T00:09:41"/>
    <s v="R201301"/>
    <s v="YNHH Treadmill"/>
    <n v="6.196213425129093"/>
    <n v="0"/>
    <m/>
    <m/>
    <d v="1899-12-30T04:13:42"/>
    <d v="1899-12-30T02:06:51"/>
    <m/>
    <n v="0"/>
    <n v="0"/>
    <d v="1899-12-30T04:13:42"/>
    <d v="1899-12-30T05:06:06"/>
    <d v="1899-12-30T02:06:51"/>
    <d v="1899-12-30T02:33:03"/>
    <n v="1251"/>
    <x v="12"/>
    <x v="6"/>
    <x v="124"/>
    <x v="43"/>
    <n v="2"/>
  </r>
  <r>
    <n v="2120"/>
    <d v="2013-10-10T00:00:00"/>
    <d v="2013-10-10T00:00:00"/>
    <x v="2"/>
    <n v="1.7"/>
    <n v="0"/>
    <n v="15"/>
    <n v="56"/>
    <d v="1899-12-30T00:15:56"/>
    <d v="1899-12-30T00:09:22"/>
    <s v="Kinvara4"/>
    <s v="PHS Track"/>
    <n v="6.4016736401673695"/>
    <n v="0"/>
    <s v="Cool"/>
    <s v="http://app.strava.com/activities/88101034"/>
    <d v="1899-12-30T04:05:34"/>
    <d v="1899-12-30T02:02:47"/>
    <m/>
    <n v="0"/>
    <n v="0"/>
    <d v="1899-12-30T04:05:34"/>
    <d v="1899-12-30T04:57:58"/>
    <d v="1899-12-30T02:02:47"/>
    <d v="1899-12-30T02:28:59"/>
    <n v="1051"/>
    <x v="12"/>
    <x v="6"/>
    <x v="124"/>
    <x v="43"/>
    <n v="0"/>
  </r>
  <r>
    <n v="2121"/>
    <d v="2013-10-11T00:00:00"/>
    <d v="2013-10-11T00:00:00"/>
    <x v="2"/>
    <n v="1"/>
    <n v="0"/>
    <n v="9"/>
    <n v="30"/>
    <d v="1899-12-30T00:09:30"/>
    <d v="1899-12-30T00:09:30"/>
    <s v="R201301"/>
    <s v="YNHH 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x v="124"/>
    <x v="43"/>
    <n v="0"/>
  </r>
  <r>
    <n v="2122"/>
    <d v="2013-10-11T00:00:00"/>
    <d v="2013-10-11T00:00:00"/>
    <x v="2"/>
    <n v="1"/>
    <n v="0"/>
    <n v="9"/>
    <n v="30"/>
    <d v="1899-12-30T00:09:30"/>
    <d v="1899-12-30T00:09:30"/>
    <s v="R201301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x v="124"/>
    <x v="43"/>
    <n v="0"/>
  </r>
  <r>
    <n v="2123"/>
    <d v="2013-10-12T00:00:00"/>
    <d v="2013-10-12T00:00:00"/>
    <x v="1"/>
    <n v="15.6"/>
    <n v="1"/>
    <n v="8"/>
    <n v="32"/>
    <d v="1899-12-30T01:08:32"/>
    <d v="1899-12-30T00:04:24"/>
    <s v="Ciocci"/>
    <s v="Random"/>
    <n v="13.657587548638142"/>
    <n v="0"/>
    <s v="Cool"/>
    <s v="http://app.strava.com/activities/88679072"/>
    <d v="1899-12-30T08:12:02"/>
    <d v="1899-12-30T04:06:01"/>
    <m/>
    <n v="0"/>
    <n v="0"/>
    <d v="1899-12-30T01:55:06"/>
    <d v="1899-12-30T02:47:30"/>
    <d v="1899-12-30T00:57:33"/>
    <d v="1899-12-30T01:23:45"/>
    <n v="623"/>
    <x v="12"/>
    <x v="6"/>
    <x v="124"/>
    <x v="43"/>
    <n v="0"/>
  </r>
  <r>
    <n v="2124"/>
    <d v="2013-10-14T00:00:00"/>
    <d v="2013-10-14T00:00:00"/>
    <x v="2"/>
    <n v="1.5"/>
    <n v="0"/>
    <n v="20"/>
    <n v="1"/>
    <d v="1899-12-30T00:20:01"/>
    <d v="1899-12-30T00:13:21"/>
    <s v="R201301"/>
    <s v="YNHH Treadmill"/>
    <n v="4.4962531223980049"/>
    <n v="0"/>
    <s v="Inside"/>
    <m/>
    <d v="1899-12-30T05:49:37"/>
    <d v="1899-12-30T02:54:49"/>
    <m/>
    <n v="0"/>
    <n v="0"/>
    <d v="1899-12-30T05:49:37"/>
    <d v="1899-12-30T06:42:01"/>
    <d v="1899-12-30T02:54:49"/>
    <d v="1899-12-30T03:21:01"/>
    <n v="2905"/>
    <x v="12"/>
    <x v="6"/>
    <x v="124"/>
    <x v="22"/>
    <n v="1"/>
  </r>
  <r>
    <n v="2125"/>
    <d v="2013-10-16T00:00:00"/>
    <d v="2013-10-16T00:00:00"/>
    <x v="0"/>
    <n v="0.5"/>
    <n v="0"/>
    <n v="25"/>
    <n v="0"/>
    <d v="1899-12-30T00:25:00"/>
    <d v="1899-12-30T00:50:00"/>
    <s v="PHS"/>
    <s v="Random"/>
    <n v="1.2000000000000008"/>
    <n v="0"/>
    <m/>
    <m/>
    <d v="1899-12-30T02:00:00"/>
    <d v="1899-12-30T01:00:00"/>
    <m/>
    <n v="0"/>
    <n v="0"/>
    <d v="1899-12-30T21:50:00"/>
    <d v="1899-12-30T22:42:24"/>
    <d v="1899-12-30T10:55:00"/>
    <d v="1899-12-30T11:21:12"/>
    <n v="3508"/>
    <x v="12"/>
    <x v="6"/>
    <x v="124"/>
    <x v="22"/>
    <n v="1"/>
  </r>
  <r>
    <n v="2126"/>
    <d v="2013-10-17T00:00:00"/>
    <d v="2013-10-17T00:00:00"/>
    <x v="2"/>
    <n v="2"/>
    <n v="0"/>
    <n v="20"/>
    <n v="46"/>
    <d v="1899-12-30T00:20:46"/>
    <d v="1899-12-30T00:10:23"/>
    <s v="R201301"/>
    <s v="YNHH Treadmill"/>
    <n v="5.7784911717496037"/>
    <n v="0"/>
    <s v="Inside"/>
    <m/>
    <d v="1899-12-30T04:32:03"/>
    <d v="1899-12-30T02:16:01"/>
    <m/>
    <n v="0"/>
    <n v="0"/>
    <d v="1899-12-30T04:32:03"/>
    <d v="1899-12-30T05:24:27"/>
    <d v="1899-12-30T02:16:01"/>
    <d v="1899-12-30T02:42:13"/>
    <n v="1853"/>
    <x v="12"/>
    <x v="6"/>
    <x v="124"/>
    <x v="22"/>
    <n v="0"/>
  </r>
  <r>
    <n v="2127"/>
    <d v="2013-10-21T00:00:00"/>
    <d v="2013-10-21T00:00:00"/>
    <x v="0"/>
    <n v="0.8"/>
    <n v="0"/>
    <n v="35"/>
    <n v="0"/>
    <d v="1899-12-30T00:35:00"/>
    <d v="1899-12-30T00:43:45"/>
    <s v="PHS"/>
    <s v="A Workout - First Half"/>
    <n v="1.3714285714285726"/>
    <n v="0"/>
    <m/>
    <m/>
    <d v="1899-12-30T01:45:00"/>
    <d v="1899-12-30T00:52:30"/>
    <m/>
    <n v="0"/>
    <n v="0"/>
    <d v="1899-12-30T19:06:15"/>
    <d v="1899-12-30T19:58:39"/>
    <d v="1899-12-30T09:33:07"/>
    <d v="1899-12-30T09:59:20"/>
    <n v="3484"/>
    <x v="12"/>
    <x v="6"/>
    <x v="124"/>
    <x v="44"/>
    <n v="3"/>
  </r>
  <r>
    <n v="2128"/>
    <d v="2013-10-23T00:00:00"/>
    <d v="2013-10-23T00:00:00"/>
    <x v="2"/>
    <n v="1.6"/>
    <n v="0"/>
    <n v="15"/>
    <n v="0"/>
    <d v="1899-12-30T00:15:00"/>
    <d v="1899-12-30T00:09:22"/>
    <s v="Kinvara4"/>
    <s v="PHS Track"/>
    <n v="6.4000000000000057"/>
    <n v="0"/>
    <s v="cold"/>
    <s v="http://app.strava.com/activities/90912020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6"/>
    <x v="124"/>
    <x v="44"/>
    <n v="1"/>
  </r>
  <r>
    <n v="2129"/>
    <d v="2013-10-23T00:00:00"/>
    <d v="2013-10-23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6"/>
    <x v="124"/>
    <x v="44"/>
    <n v="0"/>
  </r>
  <r>
    <n v="2130"/>
    <d v="2013-10-24T00:00:00"/>
    <d v="2013-10-24T00:00:00"/>
    <x v="0"/>
    <n v="0.625"/>
    <n v="0"/>
    <n v="22"/>
    <n v="54"/>
    <d v="1899-12-30T00:22:54"/>
    <d v="1899-12-30T00:36:38"/>
    <s v="PHS"/>
    <s v="Random"/>
    <n v="1.6375545851528397"/>
    <n v="0"/>
    <m/>
    <m/>
    <d v="1899-12-30T01:27:56"/>
    <d v="1899-12-30T00:43:58"/>
    <m/>
    <n v="0"/>
    <n v="0"/>
    <d v="1899-12-30T15:59:58"/>
    <d v="1899-12-30T16:52:22"/>
    <d v="1899-12-30T07:59:59"/>
    <d v="1899-12-30T08:26:11"/>
    <n v="3334"/>
    <x v="12"/>
    <x v="6"/>
    <x v="124"/>
    <x v="44"/>
    <n v="0"/>
  </r>
  <r>
    <n v="2131"/>
    <d v="2013-10-28T00:00:00"/>
    <d v="2013-10-28T00:00:00"/>
    <x v="0"/>
    <n v="0.6"/>
    <n v="0"/>
    <n v="31"/>
    <n v="30"/>
    <d v="1899-12-30T00:31:30"/>
    <d v="1899-12-30T00:52:30"/>
    <s v="PHS"/>
    <s v="Random"/>
    <n v="1.1428571428571437"/>
    <n v="0"/>
    <m/>
    <m/>
    <d v="1899-12-30T02:06:00"/>
    <d v="1899-12-30T01:03:00"/>
    <m/>
    <n v="0"/>
    <n v="0"/>
    <d v="1899-12-30T22:55:30"/>
    <d v="1899-12-30T23:47:54"/>
    <d v="1899-12-30T11:27:45"/>
    <d v="1899-12-30T11:53:57"/>
    <n v="3518"/>
    <x v="12"/>
    <x v="6"/>
    <x v="124"/>
    <x v="45"/>
    <n v="3"/>
  </r>
  <r>
    <n v="2132"/>
    <d v="2013-10-30T00:00:00"/>
    <d v="2013-10-30T00:00:00"/>
    <x v="0"/>
    <n v="0.71"/>
    <n v="0"/>
    <n v="25"/>
    <n v="45"/>
    <d v="1899-12-30T00:25:45"/>
    <d v="1899-12-30T00:36:16"/>
    <s v="PHS"/>
    <s v="Random"/>
    <n v="1.6543689320388364"/>
    <n v="0"/>
    <m/>
    <m/>
    <d v="1899-12-30T01:27:03"/>
    <d v="1899-12-30T00:43:31"/>
    <m/>
    <n v="0"/>
    <n v="0"/>
    <d v="1899-12-30T15:50:13"/>
    <d v="1899-12-30T16:42:37"/>
    <d v="1899-12-30T07:55:06"/>
    <d v="1899-12-30T08:21:18"/>
    <n v="3319"/>
    <x v="12"/>
    <x v="6"/>
    <x v="124"/>
    <x v="45"/>
    <n v="1"/>
  </r>
  <r>
    <n v="2133"/>
    <d v="2013-11-02T00:00:00"/>
    <d v="2013-11-02T00:00:00"/>
    <x v="1"/>
    <n v="25"/>
    <n v="1"/>
    <n v="46"/>
    <n v="3"/>
    <d v="1899-12-30T01:46:03"/>
    <d v="1899-12-30T00:04:15"/>
    <s v="Ciocci"/>
    <s v="Random"/>
    <n v="14.144271570014153"/>
    <n v="0"/>
    <s v="cold"/>
    <s v="http://app.strava.com/activities/92724265"/>
    <d v="1899-12-30T07:55:06"/>
    <d v="1899-12-30T03:57:33"/>
    <m/>
    <n v="0"/>
    <n v="0"/>
    <d v="1899-12-30T01:51:08"/>
    <d v="1899-12-30T02:43:32"/>
    <d v="1899-12-30T00:55:34"/>
    <d v="1899-12-30T01:21:46"/>
    <n v="578"/>
    <x v="12"/>
    <x v="7"/>
    <x v="125"/>
    <x v="45"/>
    <n v="2"/>
  </r>
  <r>
    <n v="2134"/>
    <d v="2013-11-04T00:00:00"/>
    <d v="2013-11-04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x v="125"/>
    <x v="23"/>
    <n v="1"/>
  </r>
  <r>
    <n v="2135"/>
    <d v="2013-11-05T00:00:00"/>
    <d v="2013-11-05T00:00:00"/>
    <x v="1"/>
    <n v="9"/>
    <n v="0"/>
    <n v="25"/>
    <n v="0"/>
    <d v="1899-12-30T00:25:00"/>
    <d v="1899-12-30T00:02:47"/>
    <s v="YNHH"/>
    <s v="YNHH Spin Bike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2"/>
    <x v="7"/>
    <x v="125"/>
    <x v="23"/>
    <n v="0"/>
  </r>
  <r>
    <n v="2136"/>
    <d v="2013-11-06T00:00:00"/>
    <d v="2013-11-06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x v="125"/>
    <x v="23"/>
    <n v="0"/>
  </r>
  <r>
    <n v="2137"/>
    <d v="2013-11-10T00:00:00"/>
    <d v="2013-11-10T00:00:00"/>
    <x v="2"/>
    <n v="5.6"/>
    <n v="1"/>
    <n v="5"/>
    <n v="47"/>
    <d v="1899-12-30T01:05:47"/>
    <d v="1899-12-30T00:11:45"/>
    <s v="Kinvara4"/>
    <s v="53 - Rev3 Half"/>
    <n v="5.1076767164935442"/>
    <n v="158"/>
    <s v="Chilly"/>
    <s v="http://app.strava.com/activities/94304832"/>
    <d v="1899-12-30T05:07:46"/>
    <d v="1899-12-30T02:33:53"/>
    <m/>
    <n v="0"/>
    <n v="0"/>
    <d v="1899-12-30T05:07:46"/>
    <d v="1899-12-30T06:00:10"/>
    <d v="1899-12-30T02:33:53"/>
    <d v="1899-12-30T03:00:05"/>
    <n v="2599"/>
    <x v="12"/>
    <x v="7"/>
    <x v="125"/>
    <x v="24"/>
    <n v="3"/>
  </r>
  <r>
    <n v="2138"/>
    <d v="2013-11-11T00:00:00"/>
    <d v="2013-11-11T00:00:00"/>
    <x v="2"/>
    <n v="2.7"/>
    <n v="0"/>
    <n v="27"/>
    <n v="49"/>
    <d v="1899-12-30T00:27:49"/>
    <d v="1899-12-30T00:10:18"/>
    <s v="R201301"/>
    <s v="YNHH Random"/>
    <n v="5.8238466147393702"/>
    <n v="153"/>
    <s v="Chilly"/>
    <s v="http://app.strava.com/activities/94535432"/>
    <d v="1899-12-30T04:29:55"/>
    <d v="1899-12-30T02:14:58"/>
    <m/>
    <n v="0"/>
    <n v="0"/>
    <d v="1899-12-30T04:29:55"/>
    <d v="1899-12-30T05:22:20"/>
    <d v="1899-12-30T02:14:58"/>
    <d v="1899-12-30T02:41:10"/>
    <n v="1787"/>
    <x v="12"/>
    <x v="7"/>
    <x v="125"/>
    <x v="24"/>
    <n v="0"/>
  </r>
  <r>
    <n v="2139"/>
    <d v="2013-11-24T00:00:00"/>
    <d v="2013-11-24T00:00:00"/>
    <x v="2"/>
    <n v="5"/>
    <n v="0"/>
    <n v="49"/>
    <n v="58"/>
    <d v="1899-12-30T00:49:58"/>
    <d v="1899-12-30T00:10:00"/>
    <s v="Kinvara4"/>
    <s v="Fischang-Cicchetti Memorial"/>
    <n v="6.0040026684456347"/>
    <n v="0"/>
    <s v="Freezing"/>
    <m/>
    <d v="1899-12-30T04:21:50"/>
    <d v="1899-12-30T02:10:55"/>
    <m/>
    <n v="0"/>
    <n v="0"/>
    <d v="1899-12-30T04:21:50"/>
    <d v="1899-12-30T05:14:14"/>
    <d v="1899-12-30T02:10:55"/>
    <d v="1899-12-30T02:37:07"/>
    <n v="1515"/>
    <x v="12"/>
    <x v="7"/>
    <x v="125"/>
    <x v="26"/>
    <n v="12"/>
  </r>
  <r>
    <n v="2140"/>
    <d v="2013-11-25T00:00:00"/>
    <d v="2013-11-25T00:00:00"/>
    <x v="1"/>
    <n v="7"/>
    <n v="0"/>
    <n v="20"/>
    <n v="0"/>
    <d v="1899-12-30T00:20:00"/>
    <d v="1899-12-30T00:02:51"/>
    <s v="YNHH"/>
    <s v="YNHH Spin Bike"/>
    <n v="21.000000000000018"/>
    <n v="0"/>
    <m/>
    <m/>
    <d v="1899-12-30T05:20:00"/>
    <d v="1899-12-30T02:40:00"/>
    <m/>
    <n v="0"/>
    <n v="0"/>
    <d v="1899-12-30T01:14:51"/>
    <d v="1899-12-30T02:07:15"/>
    <d v="1899-12-30T00:37:26"/>
    <d v="1899-12-30T01:03:38"/>
    <n v="151"/>
    <x v="12"/>
    <x v="7"/>
    <x v="125"/>
    <x v="26"/>
    <n v="0"/>
  </r>
  <r>
    <n v="2141"/>
    <d v="2013-11-26T00:00:00"/>
    <d v="2013-11-26T00:00:00"/>
    <x v="1"/>
    <n v="10"/>
    <n v="0"/>
    <n v="29"/>
    <n v="0"/>
    <d v="1899-12-30T00:29:00"/>
    <d v="1899-12-30T00:02:54"/>
    <s v="YNHH"/>
    <s v="YNHH Spin Bike"/>
    <n v="20.689655172413811"/>
    <n v="0"/>
    <m/>
    <m/>
    <d v="1899-12-30T05:24:48"/>
    <d v="1899-12-30T02:42:24"/>
    <m/>
    <n v="0"/>
    <n v="0"/>
    <d v="1899-12-30T01:15:59"/>
    <d v="1899-12-30T02:08:23"/>
    <d v="1899-12-30T00:37:59"/>
    <d v="1899-12-30T01:04:11"/>
    <n v="166"/>
    <x v="12"/>
    <x v="7"/>
    <x v="125"/>
    <x v="26"/>
    <n v="0"/>
  </r>
  <r>
    <n v="2142"/>
    <d v="2013-11-28T00:00:00"/>
    <d v="2013-11-28T00:00:00"/>
    <x v="2"/>
    <n v="6.2"/>
    <n v="1"/>
    <n v="8"/>
    <n v="55"/>
    <d v="1899-12-30T01:08:55"/>
    <d v="1899-12-30T00:11:07"/>
    <s v="Kinvara4"/>
    <s v="Goshen Turkey Trot"/>
    <n v="5.3978234582829545"/>
    <n v="166"/>
    <s v="Freezing"/>
    <s v="http://www.strava.com/activities/97522399"/>
    <d v="1899-12-30T04:51:14"/>
    <d v="1899-12-30T02:25:37"/>
    <m/>
    <n v="0"/>
    <n v="0"/>
    <d v="1899-12-30T04:51:14"/>
    <d v="1899-12-30T05:43:38"/>
    <d v="1899-12-30T02:25:37"/>
    <d v="1899-12-30T02:51:49"/>
    <n v="2326"/>
    <x v="12"/>
    <x v="7"/>
    <x v="125"/>
    <x v="26"/>
    <n v="1"/>
  </r>
  <r>
    <n v="2143"/>
    <d v="2013-12-01T00:00:00"/>
    <d v="2013-12-01T00:00:00"/>
    <x v="2"/>
    <n v="6"/>
    <n v="1"/>
    <n v="1"/>
    <n v="13"/>
    <d v="1899-12-30T01:01:13"/>
    <d v="1899-12-30T00:10:12"/>
    <s v="Kinvara4"/>
    <s v="House 6"/>
    <n v="5.8807514293493099"/>
    <n v="161"/>
    <s v="Cool"/>
    <s v="http://www.strava.com/activities/98155467"/>
    <d v="1899-12-30T04:27:19"/>
    <d v="1899-12-30T02:13:39"/>
    <m/>
    <n v="0"/>
    <n v="0"/>
    <d v="1899-12-30T04:27:19"/>
    <d v="1899-12-30T05:19:43"/>
    <d v="1899-12-30T02:13:39"/>
    <d v="1899-12-30T02:39:51"/>
    <n v="1701"/>
    <x v="12"/>
    <x v="11"/>
    <x v="126"/>
    <x v="46"/>
    <n v="2"/>
  </r>
  <r>
    <n v="2144"/>
    <d v="2013-12-02T00:00:00"/>
    <d v="2013-12-02T00:00:00"/>
    <x v="2"/>
    <n v="2.1"/>
    <n v="0"/>
    <n v="25"/>
    <n v="0"/>
    <d v="1899-12-30T00:25:00"/>
    <d v="1899-12-30T00:11:54"/>
    <s v="R201301"/>
    <s v="YNHH Treadmill"/>
    <n v="5.0400000000000045"/>
    <n v="0"/>
    <s v="Inside"/>
    <s v="5x2min @8:20"/>
    <d v="1899-12-30T05:11:54"/>
    <d v="1899-12-30T02:35:57"/>
    <m/>
    <n v="0"/>
    <n v="0"/>
    <d v="1899-12-30T05:11:54"/>
    <d v="1899-12-30T06:04:18"/>
    <d v="1899-12-30T02:35:57"/>
    <d v="1899-12-30T03:02:09"/>
    <n v="2656"/>
    <x v="12"/>
    <x v="11"/>
    <x v="126"/>
    <x v="46"/>
    <n v="0"/>
  </r>
  <r>
    <n v="2145"/>
    <d v="2013-12-02T00:00:00"/>
    <d v="2013-12-02T00:00:00"/>
    <x v="0"/>
    <n v="0.72"/>
    <n v="0"/>
    <n v="25"/>
    <n v="43"/>
    <d v="1899-12-30T00:25:43"/>
    <d v="1899-12-30T00:35:43"/>
    <s v="PHS"/>
    <s v="Random"/>
    <n v="1.6798444588464043"/>
    <n v="0"/>
    <m/>
    <m/>
    <d v="1899-12-30T01:25:43"/>
    <d v="1899-12-30T00:42:52"/>
    <m/>
    <n v="0"/>
    <n v="0"/>
    <d v="1899-12-30T15:35:48"/>
    <d v="1899-12-30T16:28:12"/>
    <d v="1899-12-30T07:47:54"/>
    <d v="1899-12-30T08:14:06"/>
    <n v="3300"/>
    <x v="12"/>
    <x v="11"/>
    <x v="126"/>
    <x v="46"/>
    <n v="0"/>
  </r>
  <r>
    <n v="2146"/>
    <d v="2013-12-04T00:00:00"/>
    <d v="2013-12-04T00:00:00"/>
    <x v="0"/>
    <n v="0.65"/>
    <n v="0"/>
    <n v="24"/>
    <n v="0"/>
    <d v="1899-12-30T00:24:00"/>
    <d v="1899-12-30T00:36:55"/>
    <s v="PHS"/>
    <s v="Random"/>
    <n v="1.6250000000000013"/>
    <n v="0"/>
    <m/>
    <m/>
    <d v="1899-12-30T01:28:37"/>
    <d v="1899-12-30T00:44:18"/>
    <m/>
    <n v="0"/>
    <n v="0"/>
    <d v="1899-12-30T16:07:23"/>
    <d v="1899-12-30T16:59:47"/>
    <d v="1899-12-30T08:03:42"/>
    <d v="1899-12-30T08:29:54"/>
    <n v="3344"/>
    <x v="12"/>
    <x v="11"/>
    <x v="126"/>
    <x v="46"/>
    <n v="1"/>
  </r>
  <r>
    <n v="2147"/>
    <d v="2013-12-05T00:00:00"/>
    <d v="2013-12-05T00:00:00"/>
    <x v="0"/>
    <n v="0.9"/>
    <n v="0"/>
    <n v="33"/>
    <n v="8"/>
    <d v="1899-12-30T00:33:08"/>
    <d v="1899-12-30T00:36:49"/>
    <s v="PHS"/>
    <s v="Random"/>
    <n v="1.6297786720321947"/>
    <n v="0"/>
    <m/>
    <m/>
    <d v="1899-12-30T01:28:21"/>
    <d v="1899-12-30T00:44:11"/>
    <m/>
    <n v="0"/>
    <n v="0"/>
    <d v="1899-12-30T16:04:33"/>
    <d v="1899-12-30T16:56:57"/>
    <d v="1899-12-30T08:02:16"/>
    <d v="1899-12-30T08:28:28"/>
    <n v="3341"/>
    <x v="12"/>
    <x v="11"/>
    <x v="126"/>
    <x v="46"/>
    <n v="0"/>
  </r>
  <r>
    <n v="2148"/>
    <d v="2013-12-07T00:00:00"/>
    <d v="2013-12-07T00:00:00"/>
    <x v="2"/>
    <n v="3.1"/>
    <n v="0"/>
    <n v="38"/>
    <n v="36"/>
    <d v="1899-12-30T00:38:36"/>
    <d v="1899-12-30T00:12:27"/>
    <s v="Kinvara4"/>
    <s v="Jingle Bell Run Litchfield"/>
    <n v="4.8186528497409364"/>
    <n v="0"/>
    <s v="Freezing"/>
    <s v="Ran with Logan"/>
    <d v="1899-12-30T05:26:14"/>
    <d v="1899-12-30T02:43:07"/>
    <m/>
    <n v="0"/>
    <n v="0"/>
    <d v="1899-12-30T05:26:14"/>
    <d v="1899-12-30T06:18:38"/>
    <d v="1899-12-30T02:43:07"/>
    <d v="1899-12-30T03:09:19"/>
    <n v="2790"/>
    <x v="12"/>
    <x v="11"/>
    <x v="126"/>
    <x v="46"/>
    <n v="1"/>
  </r>
  <r>
    <n v="2149"/>
    <d v="2013-12-08T00:00:00"/>
    <d v="2013-12-08T00:00:00"/>
    <x v="2"/>
    <n v="5"/>
    <n v="1"/>
    <n v="3"/>
    <n v="33"/>
    <d v="1899-12-30T01:03:33"/>
    <d v="1899-12-30T00:12:43"/>
    <s v="Kinvara4"/>
    <s v="Lake Elise Loop"/>
    <n v="4.7206923682140092"/>
    <n v="0"/>
    <s v="Freezing"/>
    <m/>
    <d v="1899-12-30T05:33:00"/>
    <d v="1899-12-30T02:46:30"/>
    <m/>
    <n v="0"/>
    <n v="0"/>
    <d v="1899-12-30T05:33:00"/>
    <d v="1899-12-30T06:25:24"/>
    <d v="1899-12-30T02:46:30"/>
    <d v="1899-12-30T03:12:42"/>
    <n v="2834"/>
    <x v="12"/>
    <x v="11"/>
    <x v="126"/>
    <x v="49"/>
    <n v="0"/>
  </r>
  <r>
    <n v="2150"/>
    <d v="2013-12-09T00:00:00"/>
    <d v="2013-12-09T00:00:00"/>
    <x v="2"/>
    <n v="4"/>
    <n v="0"/>
    <n v="39"/>
    <n v="23"/>
    <d v="1899-12-30T00:39:23"/>
    <d v="1899-12-30T00:09:51"/>
    <s v="R201301"/>
    <s v="YNHH Treadmill"/>
    <n v="6.0939483707151973"/>
    <n v="0"/>
    <s v="Inside"/>
    <s v=".5 mile at 8:30 .1 mile walk - Repeat"/>
    <d v="1899-12-30T04:17:58"/>
    <d v="1899-12-30T02:08:59"/>
    <m/>
    <n v="0"/>
    <n v="0"/>
    <d v="1899-12-30T04:17:58"/>
    <d v="1899-12-30T05:10:22"/>
    <d v="1899-12-30T02:08:59"/>
    <d v="1899-12-30T02:35:11"/>
    <n v="1395"/>
    <x v="12"/>
    <x v="11"/>
    <x v="126"/>
    <x v="49"/>
    <n v="0"/>
  </r>
  <r>
    <n v="2151"/>
    <d v="2013-12-09T00:00:00"/>
    <d v="2013-12-09T00:00:00"/>
    <x v="0"/>
    <n v="1.02"/>
    <n v="0"/>
    <n v="40"/>
    <n v="45"/>
    <d v="1899-12-30T00:40:45"/>
    <d v="1899-12-30T00:39:57"/>
    <s v="PHS"/>
    <s v="Random"/>
    <n v="1.5018404907975471"/>
    <n v="0"/>
    <s v="Inside"/>
    <m/>
    <d v="1899-12-30T01:35:53"/>
    <d v="1899-12-30T00:47:56"/>
    <m/>
    <n v="0"/>
    <n v="0"/>
    <d v="1899-12-30T17:26:43"/>
    <d v="1899-12-30T18:19:07"/>
    <d v="1899-12-30T08:43:21"/>
    <d v="1899-12-30T09:09:33"/>
    <n v="3417"/>
    <x v="12"/>
    <x v="11"/>
    <x v="126"/>
    <x v="49"/>
    <n v="0"/>
  </r>
  <r>
    <n v="2152"/>
    <d v="2013-12-10T00:00:00"/>
    <d v="2013-12-10T00:00:00"/>
    <x v="1"/>
    <n v="10"/>
    <n v="0"/>
    <n v="28"/>
    <n v="18"/>
    <d v="1899-12-30T00:28:18"/>
    <d v="1899-12-30T00:02:50"/>
    <s v="YNHH"/>
    <s v="YNHH Spin Bike"/>
    <n v="21.20141342756185"/>
    <n v="0"/>
    <s v="Inside"/>
    <m/>
    <d v="1899-12-30T05:16:58"/>
    <d v="1899-12-30T02:38:29"/>
    <m/>
    <n v="0"/>
    <n v="0"/>
    <d v="1899-12-30T01:14:09"/>
    <d v="1899-12-30T02:06:33"/>
    <d v="1899-12-30T00:37:04"/>
    <d v="1899-12-30T01:03:16"/>
    <n v="143"/>
    <x v="12"/>
    <x v="11"/>
    <x v="126"/>
    <x v="49"/>
    <n v="0"/>
  </r>
  <r>
    <n v="2153"/>
    <d v="2013-12-12T00:00:00"/>
    <d v="2013-12-12T00:00:00"/>
    <x v="2"/>
    <n v="3"/>
    <n v="0"/>
    <n v="29"/>
    <n v="10"/>
    <d v="1899-12-30T00:29:10"/>
    <d v="1899-12-30T00:09:43"/>
    <s v="R201301"/>
    <s v="YNHH Treadmill"/>
    <n v="6.1714285714285761"/>
    <n v="152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2"/>
    <x v="11"/>
    <x v="126"/>
    <x v="49"/>
    <n v="1"/>
  </r>
  <r>
    <n v="2154"/>
    <d v="2013-12-13T00:00:00"/>
    <d v="2013-12-13T00:00:00"/>
    <x v="40"/>
    <n v="1"/>
    <n v="0"/>
    <n v="45"/>
    <n v="0"/>
    <d v="1899-12-30T00:45:00"/>
    <d v="1899-12-30T00:45:00"/>
    <s v="Weights"/>
    <s v="Offseason Weight Plan"/>
    <n v="1.3333333333333344"/>
    <n v="0"/>
    <s v="Inside"/>
    <m/>
    <d v="1899-12-30T00:00:00"/>
    <d v="1899-12-30T00:00:00"/>
    <m/>
    <n v="0"/>
    <n v="0"/>
    <d v="1899-12-30T19:39:00"/>
    <d v="1899-12-30T20:31:24"/>
    <d v="1899-12-30T09:49:30"/>
    <d v="1899-12-30T10:15:42"/>
    <n v="3492"/>
    <x v="12"/>
    <x v="11"/>
    <x v="126"/>
    <x v="49"/>
    <n v="0"/>
  </r>
  <r>
    <n v="2155"/>
    <d v="2013-12-15T00:00:00"/>
    <d v="2013-12-15T00:00:00"/>
    <x v="2"/>
    <n v="3.2"/>
    <n v="0"/>
    <n v="30"/>
    <n v="3"/>
    <d v="1899-12-30T00:30:03"/>
    <d v="1899-12-30T00:09:23"/>
    <s v="R201301"/>
    <s v="Treadmill"/>
    <n v="6.389351081530787"/>
    <n v="0"/>
    <s v="Inside"/>
    <m/>
    <d v="1899-12-30T04:06:02"/>
    <d v="1899-12-30T02:03:01"/>
    <m/>
    <n v="0"/>
    <n v="0"/>
    <d v="1899-12-30T04:06:02"/>
    <d v="1899-12-30T04:58:26"/>
    <d v="1899-12-30T02:03:01"/>
    <d v="1899-12-30T02:29:13"/>
    <n v="1064"/>
    <x v="12"/>
    <x v="11"/>
    <x v="126"/>
    <x v="50"/>
    <n v="1"/>
  </r>
  <r>
    <n v="2156"/>
    <d v="2013-12-16T00:00:00"/>
    <d v="2013-12-16T00:00:00"/>
    <x v="2"/>
    <n v="3.4"/>
    <n v="0"/>
    <n v="33"/>
    <n v="24"/>
    <d v="1899-12-30T00:33:24"/>
    <d v="1899-12-30T00:09:49"/>
    <s v="R201301"/>
    <s v="YNHH Treadmill"/>
    <n v="6.1077844311377296"/>
    <n v="0"/>
    <s v="Inside"/>
    <s v=".25 mile at 7:30 90 sec breat - Repeat 9 times"/>
    <d v="1899-12-30T04:17:23"/>
    <d v="1899-12-30T02:08:41"/>
    <m/>
    <n v="0"/>
    <n v="0"/>
    <d v="1899-12-30T04:17:23"/>
    <d v="1899-12-30T05:09:47"/>
    <d v="1899-12-30T02:08:41"/>
    <d v="1899-12-30T02:34:53"/>
    <n v="1373"/>
    <x v="12"/>
    <x v="11"/>
    <x v="126"/>
    <x v="50"/>
    <n v="0"/>
  </r>
  <r>
    <n v="2157"/>
    <d v="2013-12-16T00:00:00"/>
    <d v="2013-12-16T00:00:00"/>
    <x v="0"/>
    <n v="0.85"/>
    <n v="0"/>
    <n v="27"/>
    <n v="10"/>
    <d v="1899-12-30T00:27:10"/>
    <d v="1899-12-30T00:31:58"/>
    <s v="PHS"/>
    <s v="PHS Swim"/>
    <n v="1.8773006134969337"/>
    <n v="0"/>
    <s v="Inside"/>
    <m/>
    <d v="1899-12-30T01:16:42"/>
    <d v="1899-12-30T00:38:21"/>
    <m/>
    <n v="0"/>
    <n v="0"/>
    <d v="1899-12-30T13:57:22"/>
    <d v="1899-12-30T14:49:46"/>
    <d v="1899-12-30T06:58:41"/>
    <d v="1899-12-30T07:24:53"/>
    <n v="3166"/>
    <x v="12"/>
    <x v="11"/>
    <x v="126"/>
    <x v="50"/>
    <n v="0"/>
  </r>
  <r>
    <n v="2158"/>
    <d v="2013-12-22T00:00:00"/>
    <d v="2013-12-22T00:00:00"/>
    <x v="2"/>
    <n v="6.1"/>
    <n v="1"/>
    <n v="4"/>
    <n v="34"/>
    <d v="1899-12-30T01:04:34"/>
    <d v="1899-12-30T00:10:35"/>
    <s v="Kinvara4"/>
    <s v="House 6"/>
    <n v="5.6685596282911765"/>
    <n v="0"/>
    <s v="Cool"/>
    <m/>
    <d v="1899-12-30T04:37:19"/>
    <d v="1899-12-30T02:18:40"/>
    <m/>
    <n v="0"/>
    <n v="0"/>
    <d v="1899-12-30T04:37:19"/>
    <d v="1899-12-30T05:29:43"/>
    <d v="1899-12-30T02:18:40"/>
    <d v="1899-12-30T02:44:52"/>
    <n v="1998"/>
    <x v="12"/>
    <x v="11"/>
    <x v="126"/>
    <x v="52"/>
    <n v="5"/>
  </r>
  <r>
    <n v="2159"/>
    <d v="2013-12-24T00:00:00"/>
    <d v="2013-12-24T00:00:00"/>
    <x v="2"/>
    <n v="3"/>
    <n v="0"/>
    <n v="30"/>
    <n v="1"/>
    <d v="1899-12-30T00:30:01"/>
    <d v="1899-12-30T00:10:00"/>
    <s v="Old"/>
    <s v="Treadmill"/>
    <n v="5.9966685174902885"/>
    <n v="0"/>
    <s v="Inside"/>
    <m/>
    <d v="1899-12-30T04:22:09"/>
    <d v="1899-12-30T02:11:04"/>
    <m/>
    <n v="0"/>
    <n v="0"/>
    <d v="1899-12-30T04:22:09"/>
    <d v="1899-12-30T05:14:33"/>
    <d v="1899-12-30T02:11:04"/>
    <d v="1899-12-30T02:37:16"/>
    <n v="1553"/>
    <x v="12"/>
    <x v="11"/>
    <x v="126"/>
    <x v="52"/>
    <n v="1"/>
  </r>
  <r>
    <n v="2160"/>
    <d v="2013-12-26T00:00:00"/>
    <d v="2013-12-26T00:00:00"/>
    <x v="2"/>
    <n v="3"/>
    <n v="0"/>
    <n v="27"/>
    <n v="59"/>
    <d v="1899-12-30T00:27:59"/>
    <d v="1899-12-30T00:09:20"/>
    <s v="Old"/>
    <s v="Treadmill"/>
    <n v="6.43240023823705"/>
    <n v="0"/>
    <s v="Inside"/>
    <m/>
    <d v="1899-12-30T04:04:23"/>
    <d v="1899-12-30T02:02:12"/>
    <m/>
    <n v="0"/>
    <n v="0"/>
    <d v="1899-12-30T04:04:23"/>
    <d v="1899-12-30T04:56:47"/>
    <d v="1899-12-30T02:02:12"/>
    <d v="1899-12-30T02:28:24"/>
    <n v="1031"/>
    <x v="12"/>
    <x v="11"/>
    <x v="126"/>
    <x v="52"/>
    <n v="1"/>
  </r>
  <r>
    <n v="2161"/>
    <d v="2013-12-29T00:00:00"/>
    <d v="2013-12-29T00:00:00"/>
    <x v="2"/>
    <n v="6.2"/>
    <n v="1"/>
    <n v="10"/>
    <n v="43"/>
    <d v="1899-12-30T01:10:43"/>
    <d v="1899-12-30T00:11:24"/>
    <s v="Old"/>
    <s v="BK 10k"/>
    <n v="5.2604289417864756"/>
    <n v="154"/>
    <s v="Chilly"/>
    <s v="http://app.strava.com/activities/102641555"/>
    <d v="1899-12-30T04:58:50"/>
    <d v="1899-12-30T02:29:25"/>
    <m/>
    <n v="0"/>
    <n v="0"/>
    <d v="1899-12-30T04:58:50"/>
    <d v="1899-12-30T05:51:14"/>
    <d v="1899-12-30T02:29:25"/>
    <d v="1899-12-30T02:55:37"/>
    <n v="2472"/>
    <x v="12"/>
    <x v="11"/>
    <x v="126"/>
    <x v="47"/>
    <n v="2"/>
  </r>
  <r>
    <n v="2162"/>
    <d v="2013-12-30T00:00:00"/>
    <d v="2013-12-30T00:00:00"/>
    <x v="2"/>
    <n v="2.5"/>
    <n v="0"/>
    <n v="25"/>
    <n v="0"/>
    <d v="1899-12-30T00:25:00"/>
    <d v="1899-12-30T00:10:00"/>
    <s v="R201301"/>
    <s v="YNHH Treadmill"/>
    <n v="6.0000000000000044"/>
    <n v="0"/>
    <s v="Inside"/>
    <s v="5x2min @8:00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1"/>
    <x v="126"/>
    <x v="47"/>
    <n v="0"/>
  </r>
  <r>
    <n v="2163"/>
    <d v="2014-01-07T00:00:00"/>
    <d v="2014-01-07T00:00:00"/>
    <x v="1"/>
    <n v="10"/>
    <n v="0"/>
    <n v="26"/>
    <n v="48"/>
    <d v="1899-12-30T00:26:48"/>
    <d v="1899-12-30T00:02:41"/>
    <s v="YNHH"/>
    <s v="YNHH Spin Bike"/>
    <n v="22.388059701492558"/>
    <n v="0"/>
    <s v="Inside"/>
    <s v="Erin Led Class"/>
    <d v="1899-12-30T05:00:10"/>
    <d v="1899-12-30T02:30:05"/>
    <m/>
    <n v="0"/>
    <n v="0"/>
    <d v="1899-12-30T01:10:13"/>
    <d v="1899-12-30T02:02:37"/>
    <d v="1899-12-30T00:35:06"/>
    <d v="1899-12-30T01:01:18"/>
    <n v="81"/>
    <x v="13"/>
    <x v="8"/>
    <x v="127"/>
    <x v="51"/>
    <n v="7"/>
  </r>
  <r>
    <n v="2164"/>
    <d v="2014-01-08T00:00:00"/>
    <d v="2014-01-08T00:00:00"/>
    <x v="2"/>
    <n v="3"/>
    <n v="0"/>
    <n v="29"/>
    <n v="19"/>
    <d v="1899-12-30T00:29:19"/>
    <d v="1899-12-30T00:09:46"/>
    <s v="R201301"/>
    <s v="YNHH Treadmill"/>
    <n v="6.1398521887436095"/>
    <n v="0"/>
    <s v="Inside"/>
    <s v="Not fun"/>
    <d v="1899-12-30T04:16:02"/>
    <d v="1899-12-30T02:08:01"/>
    <m/>
    <n v="0"/>
    <n v="0"/>
    <d v="1899-12-30T04:16:02"/>
    <d v="1899-12-30T05:08:26"/>
    <d v="1899-12-30T02:08:01"/>
    <d v="1899-12-30T02:34:13"/>
    <n v="1328"/>
    <x v="13"/>
    <x v="8"/>
    <x v="127"/>
    <x v="51"/>
    <n v="0"/>
  </r>
  <r>
    <n v="2165"/>
    <d v="2014-01-08T00:00:00"/>
    <d v="2014-01-08T00:00:00"/>
    <x v="0"/>
    <n v="0.625"/>
    <n v="0"/>
    <n v="40"/>
    <n v="0"/>
    <d v="1899-12-30T00:40:00"/>
    <d v="1899-12-30T01:04:00"/>
    <s v="PHS"/>
    <s v="PHS Swim"/>
    <n v="0.93750000000000089"/>
    <n v="0"/>
    <s v="Inside"/>
    <s v="Random"/>
    <d v="1899-12-30T02:33:36"/>
    <d v="1899-12-30T01:16:48"/>
    <m/>
    <n v="0"/>
    <n v="0"/>
    <d v="1899-12-31T03:56:48"/>
    <d v="1899-12-31T04:49:12"/>
    <d v="1899-12-30T13:58:24"/>
    <d v="1899-12-30T14:24:36"/>
    <n v="3525"/>
    <x v="13"/>
    <x v="8"/>
    <x v="127"/>
    <x v="51"/>
    <n v="0"/>
  </r>
  <r>
    <n v="2166"/>
    <d v="2014-01-09T00:00:00"/>
    <d v="2014-01-09T00:00:00"/>
    <x v="2"/>
    <n v="3.6"/>
    <n v="0"/>
    <n v="35"/>
    <n v="1"/>
    <d v="1899-12-30T00:35:01"/>
    <d v="1899-12-30T00:09:44"/>
    <s v="Ghost"/>
    <s v="YNHH Treadmill"/>
    <n v="6.16849119466921"/>
    <n v="0"/>
    <s v="Inside"/>
    <m/>
    <d v="1899-12-30T04:14:51"/>
    <d v="1899-12-30T02:07:25"/>
    <m/>
    <n v="0"/>
    <n v="0"/>
    <d v="1899-12-30T04:14:51"/>
    <d v="1899-12-30T05:07:15"/>
    <d v="1899-12-30T02:07:25"/>
    <d v="1899-12-30T02:33:37"/>
    <n v="1295"/>
    <x v="13"/>
    <x v="8"/>
    <x v="127"/>
    <x v="51"/>
    <n v="0"/>
  </r>
  <r>
    <n v="2167"/>
    <d v="2014-01-09T00:00:00"/>
    <d v="2014-01-09T00:00:00"/>
    <x v="0"/>
    <n v="0.71"/>
    <n v="0"/>
    <n v="24"/>
    <n v="11"/>
    <d v="1899-12-30T00:24:11"/>
    <d v="1899-12-30T00:34:04"/>
    <s v="PHS"/>
    <s v="PHS Swim"/>
    <n v="1.7615437629221238"/>
    <n v="0"/>
    <s v="Inside"/>
    <s v="Random"/>
    <d v="1899-12-30T01:21:45"/>
    <d v="1899-12-30T00:40:52"/>
    <m/>
    <n v="0"/>
    <n v="0"/>
    <d v="1899-12-30T14:52:24"/>
    <d v="1899-12-30T15:44:48"/>
    <d v="1899-12-30T07:26:12"/>
    <d v="1899-12-30T07:52:24"/>
    <n v="3233"/>
    <x v="13"/>
    <x v="8"/>
    <x v="127"/>
    <x v="51"/>
    <n v="0"/>
  </r>
  <r>
    <n v="2168"/>
    <d v="2014-01-11T00:00:00"/>
    <d v="2014-01-11T00:00:00"/>
    <x v="2"/>
    <n v="4.0999999999999996"/>
    <n v="0"/>
    <n v="40"/>
    <n v="0"/>
    <d v="1899-12-30T00:40:00"/>
    <d v="1899-12-30T00:09:45"/>
    <s v="Ghost"/>
    <s v="Treadmill"/>
    <n v="6.1500000000000048"/>
    <n v="0"/>
    <s v="Inside"/>
    <m/>
    <d v="1899-12-30T04:15:37"/>
    <d v="1899-12-30T02:07:48"/>
    <m/>
    <n v="0"/>
    <n v="0"/>
    <d v="1899-12-30T04:15:37"/>
    <d v="1899-12-30T05:08:01"/>
    <d v="1899-12-30T02:07:48"/>
    <d v="1899-12-30T02:34:00"/>
    <n v="1314"/>
    <x v="13"/>
    <x v="8"/>
    <x v="127"/>
    <x v="51"/>
    <n v="1"/>
  </r>
  <r>
    <n v="2169"/>
    <d v="2014-01-12T00:00:00"/>
    <d v="2014-01-12T00:00:00"/>
    <x v="2"/>
    <n v="6.2"/>
    <n v="1"/>
    <n v="7"/>
    <n v="10"/>
    <d v="1899-12-30T01:07:10"/>
    <d v="1899-12-30T00:10:50"/>
    <s v="Ghost"/>
    <s v="BK 10k"/>
    <n v="5.5384615384615428"/>
    <n v="0"/>
    <s v="Chilly"/>
    <s v="http://app.strava.com/activities/105852639"/>
    <d v="1899-12-30T04:43:50"/>
    <d v="1899-12-30T02:21:55"/>
    <m/>
    <n v="0"/>
    <n v="0"/>
    <d v="1899-12-30T04:43:50"/>
    <d v="1899-12-30T05:36:14"/>
    <d v="1899-12-30T02:21:55"/>
    <d v="1899-12-30T02:48:07"/>
    <n v="2155"/>
    <x v="13"/>
    <x v="8"/>
    <x v="127"/>
    <x v="28"/>
    <n v="0"/>
  </r>
  <r>
    <n v="2170"/>
    <d v="2014-01-13T00:00:00"/>
    <d v="2014-01-13T00:00:00"/>
    <x v="2"/>
    <n v="3"/>
    <n v="0"/>
    <n v="25"/>
    <n v="31"/>
    <d v="1899-12-30T00:25:31"/>
    <d v="1899-12-30T00:08:30"/>
    <s v="Ghost"/>
    <s v="YNHH Treadmill"/>
    <n v="7.0542129327237157"/>
    <n v="0"/>
    <s v="Inside"/>
    <s v="Time Trial for Nick"/>
    <d v="1899-12-30T03:42:51"/>
    <d v="1899-12-30T01:51:25"/>
    <m/>
    <n v="0"/>
    <n v="0"/>
    <d v="1899-12-30T03:42:51"/>
    <d v="1899-12-30T04:35:15"/>
    <d v="1899-12-30T01:51:25"/>
    <d v="1899-12-30T02:17:37"/>
    <n v="832"/>
    <x v="13"/>
    <x v="8"/>
    <x v="127"/>
    <x v="28"/>
    <n v="0"/>
  </r>
  <r>
    <n v="2171"/>
    <d v="2014-01-13T00:00:00"/>
    <d v="2014-01-13T00:00:00"/>
    <x v="0"/>
    <n v="1"/>
    <n v="0"/>
    <n v="33"/>
    <n v="50"/>
    <d v="1899-12-30T00:33:50"/>
    <d v="1899-12-30T00:33:50"/>
    <s v="PHS"/>
    <s v="Mile Time Trial"/>
    <n v="1.7733990147783265"/>
    <n v="0"/>
    <s v="Inside"/>
    <m/>
    <d v="1899-12-30T01:21:12"/>
    <d v="1899-12-30T00:40:36"/>
    <m/>
    <n v="0"/>
    <n v="0"/>
    <d v="1899-12-30T14:46:26"/>
    <d v="1899-12-30T15:38:50"/>
    <d v="1899-12-30T07:23:13"/>
    <d v="1899-12-30T07:49:25"/>
    <n v="3229"/>
    <x v="13"/>
    <x v="8"/>
    <x v="127"/>
    <x v="28"/>
    <n v="0"/>
  </r>
  <r>
    <n v="2172"/>
    <d v="2014-01-14T00:00:00"/>
    <d v="2014-01-14T00:00:00"/>
    <x v="2"/>
    <n v="3.01"/>
    <n v="0"/>
    <n v="28"/>
    <n v="55"/>
    <d v="1899-12-30T00:28:55"/>
    <d v="1899-12-30T00:09:36"/>
    <s v="Ghost"/>
    <s v="YNHH Treadmill"/>
    <n v="6.2455331412103794"/>
    <n v="0"/>
    <s v="Inside"/>
    <m/>
    <d v="1899-12-30T04:11:42"/>
    <d v="1899-12-30T02:05:51"/>
    <m/>
    <n v="0"/>
    <n v="0"/>
    <d v="1899-12-30T04:11:42"/>
    <d v="1899-12-30T05:04:06"/>
    <d v="1899-12-30T02:05:51"/>
    <d v="1899-12-30T02:32:03"/>
    <n v="1196"/>
    <x v="13"/>
    <x v="8"/>
    <x v="127"/>
    <x v="28"/>
    <n v="0"/>
  </r>
  <r>
    <n v="2173"/>
    <d v="2014-01-15T00:00:00"/>
    <d v="2014-01-15T00:00:00"/>
    <x v="1"/>
    <n v="13"/>
    <n v="0"/>
    <n v="30"/>
    <n v="15"/>
    <d v="1899-12-30T00:30:15"/>
    <d v="1899-12-30T00:02:20"/>
    <s v="YNHH"/>
    <s v="YNHH Spin Bike"/>
    <n v="25.785123966942169"/>
    <n v="0"/>
    <s v="Inside"/>
    <s v="LT Test"/>
    <d v="1899-12-30T04:20:37"/>
    <d v="1899-12-30T02:10:18"/>
    <m/>
    <n v="0"/>
    <n v="0"/>
    <d v="1899-12-30T01:00:58"/>
    <d v="1899-12-30T01:53:22"/>
    <d v="1899-12-30T00:30:29"/>
    <d v="1899-12-30T00:56:41"/>
    <n v="23"/>
    <x v="13"/>
    <x v="8"/>
    <x v="127"/>
    <x v="28"/>
    <n v="0"/>
  </r>
  <r>
    <n v="2174"/>
    <d v="2014-01-15T00:00:00"/>
    <d v="2014-01-15T00:00:00"/>
    <x v="0"/>
    <n v="1"/>
    <n v="0"/>
    <n v="33"/>
    <n v="37"/>
    <d v="1899-12-30T00:33:37"/>
    <d v="1899-12-30T00:33:37"/>
    <s v="PHS"/>
    <s v="PHS Swim"/>
    <n v="1.78482895389192"/>
    <n v="0"/>
    <s v="Inside"/>
    <m/>
    <d v="1899-12-30T01:20:41"/>
    <d v="1899-12-30T00:40:20"/>
    <m/>
    <n v="0"/>
    <n v="0"/>
    <d v="1899-12-30T14:40:45"/>
    <d v="1899-12-30T15:33:09"/>
    <d v="1899-12-30T07:20:23"/>
    <d v="1899-12-30T07:46:35"/>
    <n v="3224"/>
    <x v="13"/>
    <x v="8"/>
    <x v="127"/>
    <x v="28"/>
    <n v="0"/>
  </r>
  <r>
    <n v="2175"/>
    <d v="2014-01-16T00:00:00"/>
    <d v="2014-01-16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x v="127"/>
    <x v="28"/>
    <n v="0"/>
  </r>
  <r>
    <n v="2176"/>
    <d v="2014-01-17T00:00:00"/>
    <d v="2014-01-17T00:00:00"/>
    <x v="2"/>
    <n v="1.05"/>
    <n v="0"/>
    <n v="10"/>
    <n v="28"/>
    <d v="1899-12-30T00:10:28"/>
    <d v="1899-12-30T00:09:58"/>
    <s v="Ghost"/>
    <s v="YNHH Treadmill"/>
    <n v="6.0191082802547822"/>
    <n v="0"/>
    <s v="Inside"/>
    <m/>
    <d v="1899-12-30T04:21:10"/>
    <d v="1899-12-30T02:10:35"/>
    <m/>
    <n v="0"/>
    <n v="0"/>
    <d v="1899-12-30T04:21:10"/>
    <d v="1899-12-30T05:13:34"/>
    <d v="1899-12-30T02:10:35"/>
    <d v="1899-12-30T02:36:47"/>
    <n v="1496"/>
    <x v="13"/>
    <x v="8"/>
    <x v="127"/>
    <x v="28"/>
    <n v="0"/>
  </r>
  <r>
    <n v="2177"/>
    <d v="2014-01-20T00:00:00"/>
    <d v="2014-01-20T00:00:00"/>
    <x v="2"/>
    <n v="7.9"/>
    <n v="1"/>
    <n v="27"/>
    <n v="18"/>
    <d v="1899-12-30T01:27:18"/>
    <d v="1899-12-30T00:11:03"/>
    <s v="Ghost"/>
    <s v="Last 5.5 of Rev3 Half and Home"/>
    <n v="5.4295532646048148"/>
    <n v="152"/>
    <s v="Cold"/>
    <s v="http://app.strava.com/activities/107823517"/>
    <d v="1899-12-30T04:49:32"/>
    <d v="1899-12-30T02:24:46"/>
    <m/>
    <n v="0"/>
    <n v="0"/>
    <d v="1899-12-30T04:49:32"/>
    <d v="1899-12-30T05:41:56"/>
    <d v="1899-12-30T02:24:46"/>
    <d v="1899-12-30T02:50:58"/>
    <n v="2280"/>
    <x v="13"/>
    <x v="8"/>
    <x v="127"/>
    <x v="48"/>
    <n v="2"/>
  </r>
  <r>
    <n v="2178"/>
    <d v="2014-01-21T00:00:00"/>
    <d v="2014-01-21T00:00:00"/>
    <x v="2"/>
    <n v="3.12"/>
    <n v="0"/>
    <n v="29"/>
    <n v="55"/>
    <d v="1899-12-30T00:29:55"/>
    <d v="1899-12-30T00:09:35"/>
    <s v="R201301"/>
    <s v="YNHH Treadmill"/>
    <n v="6.2573816155988906"/>
    <n v="0"/>
    <s v="Inside"/>
    <m/>
    <d v="1899-12-30T04:11:13"/>
    <d v="1899-12-30T02:05:37"/>
    <m/>
    <n v="0"/>
    <n v="0"/>
    <d v="1899-12-30T04:11:13"/>
    <d v="1899-12-30T05:03:37"/>
    <d v="1899-12-30T02:05:37"/>
    <d v="1899-12-30T02:31:49"/>
    <n v="1184"/>
    <x v="13"/>
    <x v="8"/>
    <x v="127"/>
    <x v="48"/>
    <n v="0"/>
  </r>
  <r>
    <n v="2179"/>
    <d v="2014-01-22T00:00:00"/>
    <d v="2014-01-22T00:00:00"/>
    <x v="1"/>
    <n v="10.7"/>
    <n v="0"/>
    <n v="30"/>
    <n v="0"/>
    <d v="1899-12-30T00:30:00"/>
    <d v="1899-12-30T00:02:48"/>
    <s v="YNHH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3"/>
    <x v="8"/>
    <x v="127"/>
    <x v="48"/>
    <n v="0"/>
  </r>
  <r>
    <n v="2180"/>
    <d v="2014-01-24T00:00:00"/>
    <d v="2014-01-24T00:00:00"/>
    <x v="2"/>
    <n v="4.0999999999999996"/>
    <n v="0"/>
    <n v="40"/>
    <n v="2"/>
    <d v="1899-12-30T00:40:02"/>
    <d v="1899-12-30T00:09:46"/>
    <s v="R201301"/>
    <s v="YNHH Treadmill"/>
    <n v="6.1448792672772736"/>
    <n v="0"/>
    <s v="Inside"/>
    <m/>
    <d v="1899-12-30T04:15:49"/>
    <d v="1899-12-30T02:07:55"/>
    <m/>
    <n v="0"/>
    <n v="0"/>
    <d v="1899-12-30T04:15:49"/>
    <d v="1899-12-30T05:08:13"/>
    <d v="1899-12-30T02:07:55"/>
    <d v="1899-12-30T02:34:07"/>
    <n v="1320"/>
    <x v="13"/>
    <x v="8"/>
    <x v="127"/>
    <x v="48"/>
    <n v="1"/>
  </r>
  <r>
    <n v="2181"/>
    <d v="2014-01-25T00:00:00"/>
    <d v="2014-01-25T00:00:00"/>
    <x v="2"/>
    <n v="5.2"/>
    <n v="0"/>
    <n v="50"/>
    <n v="1"/>
    <d v="1899-12-30T00:50:01"/>
    <d v="1899-12-30T00:09:37"/>
    <s v="Ghost"/>
    <s v="Treadmill"/>
    <n v="6.2379206931023035"/>
    <n v="0"/>
    <s v="Inside"/>
    <m/>
    <d v="1899-12-30T04:12:00"/>
    <d v="1899-12-30T02:06:00"/>
    <m/>
    <n v="0"/>
    <n v="0"/>
    <d v="1899-12-30T04:12:00"/>
    <d v="1899-12-30T05:04:24"/>
    <d v="1899-12-30T02:06:00"/>
    <d v="1899-12-30T02:32:12"/>
    <n v="1204"/>
    <x v="13"/>
    <x v="8"/>
    <x v="127"/>
    <x v="48"/>
    <n v="0"/>
  </r>
  <r>
    <n v="2182"/>
    <d v="2014-01-27T00:00:00"/>
    <d v="2014-01-27T00:00:00"/>
    <x v="2"/>
    <n v="3.1"/>
    <n v="0"/>
    <n v="30"/>
    <n v="2"/>
    <d v="1899-12-30T00:30:02"/>
    <d v="1899-12-30T00:09:41"/>
    <s v="R201301"/>
    <s v="YNHH Treadmill"/>
    <n v="6.1931187569367427"/>
    <n v="0"/>
    <s v="Inside"/>
    <m/>
    <d v="1899-12-30T04:13:50"/>
    <d v="1899-12-30T02:06:55"/>
    <m/>
    <n v="0"/>
    <n v="0"/>
    <d v="1899-12-30T04:13:50"/>
    <d v="1899-12-30T05:06:14"/>
    <d v="1899-12-30T02:06:55"/>
    <d v="1899-12-30T02:33:07"/>
    <n v="1256"/>
    <x v="13"/>
    <x v="8"/>
    <x v="127"/>
    <x v="29"/>
    <n v="1"/>
  </r>
  <r>
    <n v="2183"/>
    <d v="2014-01-27T00:00:00"/>
    <d v="2014-01-27T00:00:00"/>
    <x v="0"/>
    <n v="1.4"/>
    <n v="0"/>
    <n v="40"/>
    <n v="29"/>
    <d v="1899-12-30T00:40:29"/>
    <d v="1899-12-30T00:28:55"/>
    <s v="PHS"/>
    <s v="PHS Swim"/>
    <n v="2.0749279538904912"/>
    <n v="0"/>
    <s v="Inside"/>
    <s v="2000 yards at 5x500 (slow, faster, fastest, slooow)"/>
    <d v="1899-12-30T01:09:24"/>
    <d v="1899-12-30T00:34:42"/>
    <m/>
    <n v="0"/>
    <n v="0"/>
    <d v="1899-12-30T12:37:37"/>
    <d v="1899-12-30T13:30:01"/>
    <d v="1899-12-30T06:18:49"/>
    <d v="1899-12-30T06:45:01"/>
    <n v="3127"/>
    <x v="13"/>
    <x v="8"/>
    <x v="127"/>
    <x v="29"/>
    <n v="0"/>
  </r>
  <r>
    <n v="2184"/>
    <d v="2014-01-28T00:00:00"/>
    <d v="2014-01-28T00:00:00"/>
    <x v="1"/>
    <n v="11"/>
    <n v="0"/>
    <n v="31"/>
    <n v="3"/>
    <d v="1899-12-30T00:31:03"/>
    <d v="1899-12-30T00:02:49"/>
    <s v="YNHH"/>
    <s v="YNHH Spin Bike"/>
    <n v="21.256038647343011"/>
    <n v="0"/>
    <s v="Inside"/>
    <m/>
    <d v="1899-12-30T05:16:09"/>
    <d v="1899-12-30T02:38:04"/>
    <m/>
    <n v="0"/>
    <n v="0"/>
    <d v="1899-12-30T01:13:57"/>
    <d v="1899-12-30T02:06:21"/>
    <d v="1899-12-30T00:36:59"/>
    <d v="1899-12-30T01:03:11"/>
    <n v="139"/>
    <x v="13"/>
    <x v="8"/>
    <x v="127"/>
    <x v="29"/>
    <n v="0"/>
  </r>
  <r>
    <n v="2185"/>
    <d v="2014-01-29T00:00:00"/>
    <d v="2014-01-29T00:00:00"/>
    <x v="2"/>
    <n v="3.3"/>
    <n v="0"/>
    <n v="30"/>
    <n v="1"/>
    <d v="1899-12-30T00:30:01"/>
    <d v="1899-12-30T00:09:06"/>
    <s v="R201301"/>
    <s v="YNHH Treadmill"/>
    <n v="6.5963353692393172"/>
    <n v="0"/>
    <s v="Inside"/>
    <m/>
    <d v="1899-12-30T03:58:19"/>
    <d v="1899-12-30T01:59:09"/>
    <m/>
    <n v="0"/>
    <n v="0"/>
    <d v="1899-12-30T03:58:19"/>
    <d v="1899-12-30T04:50:43"/>
    <d v="1899-12-30T01:59:09"/>
    <d v="1899-12-30T02:25:21"/>
    <n v="931"/>
    <x v="13"/>
    <x v="8"/>
    <x v="127"/>
    <x v="29"/>
    <n v="0"/>
  </r>
  <r>
    <n v="2186"/>
    <d v="2014-01-29T00:00:00"/>
    <d v="2014-01-29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x v="127"/>
    <x v="29"/>
    <n v="0"/>
  </r>
  <r>
    <n v="2187"/>
    <d v="2014-01-30T00:00:00"/>
    <d v="2014-01-30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x v="127"/>
    <x v="29"/>
    <n v="0"/>
  </r>
  <r>
    <n v="2188"/>
    <d v="2014-01-30T00:00:00"/>
    <d v="2014-01-30T00:00:00"/>
    <x v="1"/>
    <n v="9.3000000000000007"/>
    <n v="0"/>
    <n v="25"/>
    <n v="0"/>
    <d v="1899-12-30T00:25:00"/>
    <d v="1899-12-30T00:02:41"/>
    <s v="YNHH"/>
    <s v="YNHH Spin Bike"/>
    <n v="22.320000000000018"/>
    <n v="0"/>
    <s v="Inside"/>
    <m/>
    <d v="1899-12-30T05:01:05"/>
    <d v="1899-12-30T02:30:32"/>
    <m/>
    <n v="0"/>
    <n v="0"/>
    <d v="1899-12-30T01:10:26"/>
    <d v="1899-12-30T02:02:50"/>
    <d v="1899-12-30T00:35:13"/>
    <d v="1899-12-30T01:01:25"/>
    <n v="86"/>
    <x v="13"/>
    <x v="8"/>
    <x v="127"/>
    <x v="29"/>
    <n v="0"/>
  </r>
  <r>
    <n v="2189"/>
    <d v="2014-01-31T00:00:00"/>
    <d v="2014-01-31T00:00:00"/>
    <x v="2"/>
    <n v="3.05"/>
    <n v="0"/>
    <n v="30"/>
    <n v="1"/>
    <d v="1899-12-30T00:30:01"/>
    <d v="1899-12-30T00:09:50"/>
    <s v="R201301"/>
    <s v="YNHH Treadmill"/>
    <n v="6.0966129927817931"/>
    <n v="0"/>
    <s v="Inside"/>
    <m/>
    <d v="1899-12-30T04:17:51"/>
    <d v="1899-12-30T02:08:55"/>
    <m/>
    <n v="0"/>
    <n v="0"/>
    <d v="1899-12-30T04:17:51"/>
    <d v="1899-12-30T05:10:15"/>
    <d v="1899-12-30T02:08:55"/>
    <d v="1899-12-30T02:35:07"/>
    <n v="1392"/>
    <x v="13"/>
    <x v="8"/>
    <x v="127"/>
    <x v="29"/>
    <n v="0"/>
  </r>
  <r>
    <n v="2190"/>
    <d v="2014-02-02T00:00:00"/>
    <d v="2014-02-02T00:00:00"/>
    <x v="2"/>
    <n v="6.2"/>
    <n v="1"/>
    <n v="4"/>
    <n v="52"/>
    <d v="1899-12-30T01:04:52"/>
    <d v="1899-12-30T00:10:28"/>
    <s v="Ghost"/>
    <s v="BK 10k"/>
    <n v="5.7348406988694798"/>
    <n v="155"/>
    <s v="Nice!"/>
    <m/>
    <d v="1899-12-30T04:34:07"/>
    <d v="1899-12-30T02:17:03"/>
    <m/>
    <n v="0"/>
    <n v="0"/>
    <d v="1899-12-30T04:34:07"/>
    <d v="1899-12-30T05:26:31"/>
    <d v="1899-12-30T02:17:03"/>
    <d v="1899-12-30T02:43:15"/>
    <n v="1913"/>
    <x v="13"/>
    <x v="9"/>
    <x v="128"/>
    <x v="30"/>
    <n v="1"/>
  </r>
  <r>
    <n v="2191"/>
    <d v="2014-02-04T00:00:00"/>
    <d v="2014-02-04T00:00:00"/>
    <x v="2"/>
    <n v="3"/>
    <n v="0"/>
    <n v="30"/>
    <n v="5"/>
    <d v="1899-12-30T00:30:05"/>
    <d v="1899-12-30T00:10:02"/>
    <s v="R201301"/>
    <s v="YNHH Treadmill"/>
    <n v="5.9833795013850457"/>
    <n v="0"/>
    <s v="Inside"/>
    <s v="3x1 mile 2 min rest - Day 1 IMMT"/>
    <d v="1899-12-30T04:22:44"/>
    <d v="1899-12-30T02:11:22"/>
    <m/>
    <n v="0"/>
    <n v="0"/>
    <d v="1899-12-30T04:22:44"/>
    <d v="1899-12-30T05:15:08"/>
    <d v="1899-12-30T02:11:22"/>
    <d v="1899-12-30T02:37:34"/>
    <n v="1572"/>
    <x v="13"/>
    <x v="9"/>
    <x v="128"/>
    <x v="30"/>
    <n v="1"/>
  </r>
  <r>
    <n v="2192"/>
    <d v="2014-02-06T00:00:00"/>
    <d v="2014-02-06T00:00:00"/>
    <x v="1"/>
    <n v="8.5"/>
    <n v="0"/>
    <n v="25"/>
    <n v="0"/>
    <d v="1899-12-30T00:25:00"/>
    <d v="1899-12-30T00:02:56"/>
    <s v="YNHH"/>
    <s v="YNHH Spin Bike"/>
    <n v="20.400000000000016"/>
    <n v="0"/>
    <s v="Inside"/>
    <s v="Spin Class - Day 2 IMMT"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9"/>
    <x v="128"/>
    <x v="30"/>
    <n v="1"/>
  </r>
  <r>
    <n v="2193"/>
    <d v="2014-02-06T00:00:00"/>
    <d v="2014-02-06T00:00:00"/>
    <x v="0"/>
    <n v="1"/>
    <n v="0"/>
    <n v="33"/>
    <n v="0"/>
    <d v="1899-12-30T00:33:00"/>
    <d v="1899-12-30T00:33:00"/>
    <s v="PHS"/>
    <s v="PHS Swim"/>
    <n v="1.8181818181818195"/>
    <n v="0"/>
    <s v="Inside"/>
    <s v="Day 3 IMMT"/>
    <d v="1899-12-30T01:19:12"/>
    <d v="1899-12-30T00:39:36"/>
    <m/>
    <n v="0"/>
    <n v="0"/>
    <d v="1899-12-30T14:24:36"/>
    <d v="1899-12-30T15:17:00"/>
    <d v="1899-12-30T07:12:18"/>
    <d v="1899-12-30T07:38:30"/>
    <n v="3194"/>
    <x v="13"/>
    <x v="9"/>
    <x v="128"/>
    <x v="30"/>
    <n v="0"/>
  </r>
  <r>
    <n v="2194"/>
    <d v="2014-02-07T00:00:00"/>
    <d v="2014-02-07T00:00:00"/>
    <x v="2"/>
    <n v="3"/>
    <n v="0"/>
    <n v="25"/>
    <n v="17"/>
    <d v="1899-12-30T00:25:17"/>
    <d v="1899-12-30T00:08:26"/>
    <s v="R201301"/>
    <s v="YNHH Treadmill"/>
    <n v="7.1193144363876115"/>
    <n v="0"/>
    <s v="Inside"/>
    <s v="Day 4 IMMT"/>
    <d v="1899-12-30T03:40:48"/>
    <d v="1899-12-30T01:50:24"/>
    <m/>
    <n v="0"/>
    <n v="0"/>
    <d v="1899-12-30T03:40:48"/>
    <d v="1899-12-30T04:33:12"/>
    <d v="1899-12-30T01:50:24"/>
    <d v="1899-12-30T02:16:36"/>
    <n v="825"/>
    <x v="13"/>
    <x v="9"/>
    <x v="128"/>
    <x v="30"/>
    <n v="0"/>
  </r>
  <r>
    <n v="2195"/>
    <d v="2014-02-09T00:00:00"/>
    <d v="2014-02-09T00:00:00"/>
    <x v="1"/>
    <n v="18"/>
    <n v="1"/>
    <n v="0"/>
    <n v="0"/>
    <d v="1899-12-30T01:00:00"/>
    <d v="1899-12-30T00:03:20"/>
    <s v="B-Ciocc"/>
    <s v="1h Ride"/>
    <n v="18.000000000000014"/>
    <n v="0"/>
    <s v="Inside"/>
    <s v="booooriiiinnnggg"/>
    <d v="1899-12-30T06:13:20"/>
    <d v="1899-12-30T03:06:40"/>
    <m/>
    <n v="0"/>
    <n v="0"/>
    <d v="1899-12-30T01:27:20"/>
    <d v="1899-12-30T02:19:44"/>
    <d v="1899-12-30T00:43:40"/>
    <d v="1899-12-30T01:09:52"/>
    <n v="251"/>
    <x v="13"/>
    <x v="9"/>
    <x v="128"/>
    <x v="31"/>
    <n v="1"/>
  </r>
  <r>
    <n v="2196"/>
    <d v="2014-02-10T00:00:00"/>
    <d v="2014-02-10T00:00:00"/>
    <x v="0"/>
    <n v="1"/>
    <n v="0"/>
    <n v="45"/>
    <n v="0"/>
    <d v="1899-12-30T00:45:00"/>
    <d v="1899-12-30T00:45:00"/>
    <s v="PHS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x v="128"/>
    <x v="31"/>
    <n v="0"/>
  </r>
  <r>
    <n v="2197"/>
    <d v="2014-02-10T00:00:00"/>
    <d v="2014-02-10T00:00:00"/>
    <x v="2"/>
    <n v="2.92"/>
    <n v="0"/>
    <n v="29"/>
    <n v="44"/>
    <d v="1899-12-30T00:29:44"/>
    <d v="1899-12-30T00:10:11"/>
    <s v="R201301"/>
    <s v="YNHH Treadmill"/>
    <n v="5.8923766816143539"/>
    <n v="0"/>
    <s v="Inside"/>
    <s v=".5 Warmup 4x.5 mile at 7:19"/>
    <d v="1899-12-30T04:26:47"/>
    <d v="1899-12-30T02:13:24"/>
    <m/>
    <n v="0"/>
    <n v="0"/>
    <d v="1899-12-30T04:26:47"/>
    <d v="1899-12-30T05:19:11"/>
    <d v="1899-12-30T02:13:24"/>
    <d v="1899-12-30T02:39:36"/>
    <n v="1685"/>
    <x v="13"/>
    <x v="9"/>
    <x v="128"/>
    <x v="31"/>
    <n v="0"/>
  </r>
  <r>
    <n v="2198"/>
    <d v="2014-02-11T00:00:00"/>
    <d v="2014-02-11T00:00:00"/>
    <x v="1"/>
    <n v="10"/>
    <n v="0"/>
    <n v="26"/>
    <n v="50"/>
    <d v="1899-12-30T00:26:50"/>
    <d v="1899-12-30T00:02:41"/>
    <s v="YNHH"/>
    <s v="YNHH Spin Bike"/>
    <n v="22.360248447204988"/>
    <n v="0"/>
    <s v="Inside"/>
    <s v="Spin Class"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9"/>
    <x v="128"/>
    <x v="31"/>
    <n v="0"/>
  </r>
  <r>
    <n v="2199"/>
    <d v="2014-02-12T00:00:00"/>
    <d v="2014-02-12T00:00:00"/>
    <x v="0"/>
    <n v="1.1000000000000001"/>
    <n v="0"/>
    <n v="38"/>
    <n v="34"/>
    <d v="1899-12-30T00:38:34"/>
    <d v="1899-12-30T00:35:04"/>
    <s v="PHS"/>
    <s v="PHS Swim"/>
    <n v="1.7113223854796902"/>
    <n v="0"/>
    <s v="Inside"/>
    <m/>
    <d v="1899-12-30T01:24:09"/>
    <d v="1899-12-30T00:42:04"/>
    <m/>
    <n v="0"/>
    <n v="0"/>
    <d v="1899-12-30T15:18:35"/>
    <d v="1899-12-30T16:10:59"/>
    <d v="1899-12-30T07:39:18"/>
    <d v="1899-12-30T08:05:30"/>
    <n v="3271"/>
    <x v="13"/>
    <x v="9"/>
    <x v="128"/>
    <x v="31"/>
    <n v="0"/>
  </r>
  <r>
    <n v="2200"/>
    <d v="2014-02-13T00:00:00"/>
    <d v="2014-02-13T00:00:00"/>
    <x v="1"/>
    <n v="7.4"/>
    <n v="0"/>
    <n v="30"/>
    <n v="0"/>
    <d v="1899-12-30T00:30:00"/>
    <d v="1899-12-30T00:04:03"/>
    <s v="B-Ciocc"/>
    <s v="30 Mins Trainer"/>
    <n v="14.800000000000011"/>
    <n v="0"/>
    <s v="Inside"/>
    <m/>
    <d v="1899-12-30T07:34:03"/>
    <d v="1899-12-30T03:47:02"/>
    <m/>
    <n v="0"/>
    <n v="0"/>
    <d v="1899-12-30T01:46:13"/>
    <d v="1899-12-30T02:38:37"/>
    <d v="1899-12-30T00:53:06"/>
    <d v="1899-12-30T01:19:18"/>
    <n v="516"/>
    <x v="13"/>
    <x v="9"/>
    <x v="128"/>
    <x v="31"/>
    <n v="0"/>
  </r>
  <r>
    <n v="2201"/>
    <d v="2014-02-14T00:00:00"/>
    <d v="2014-02-14T00:00:00"/>
    <x v="2"/>
    <n v="1.02"/>
    <n v="0"/>
    <n v="9"/>
    <n v="41"/>
    <d v="1899-12-30T00:09:41"/>
    <d v="1899-12-30T00:09:30"/>
    <s v="R201301"/>
    <s v="YNHH Treadmill"/>
    <n v="6.3201376936316755"/>
    <n v="0"/>
    <s v="Inside"/>
    <m/>
    <d v="1899-12-30T04:08:44"/>
    <d v="1899-12-30T02:04:22"/>
    <m/>
    <n v="0"/>
    <n v="0"/>
    <d v="1899-12-30T04:08:44"/>
    <d v="1899-12-30T05:01:08"/>
    <d v="1899-12-30T02:04:22"/>
    <d v="1899-12-30T02:30:34"/>
    <n v="1117"/>
    <x v="13"/>
    <x v="9"/>
    <x v="128"/>
    <x v="31"/>
    <n v="0"/>
  </r>
  <r>
    <n v="2202"/>
    <d v="2014-02-16T00:00:00"/>
    <d v="2014-02-16T00:00:00"/>
    <x v="2"/>
    <n v="5"/>
    <n v="0"/>
    <n v="48"/>
    <n v="21"/>
    <d v="1899-12-30T00:48:21"/>
    <d v="1899-12-30T00:09:40"/>
    <s v="Ghost"/>
    <s v="Treadmill"/>
    <n v="6.2047569803516076"/>
    <n v="0"/>
    <s v="Inside"/>
    <m/>
    <d v="1899-12-30T04:13:21"/>
    <d v="1899-12-30T02:06:41"/>
    <m/>
    <n v="0"/>
    <n v="0"/>
    <d v="1899-12-30T04:13:21"/>
    <d v="1899-12-30T05:05:45"/>
    <d v="1899-12-30T02:06:41"/>
    <d v="1899-12-30T02:32:53"/>
    <n v="1237"/>
    <x v="13"/>
    <x v="9"/>
    <x v="128"/>
    <x v="32"/>
    <n v="1"/>
  </r>
  <r>
    <n v="2203"/>
    <d v="2014-02-17T00:00:00"/>
    <d v="2014-02-17T00:00:00"/>
    <x v="2"/>
    <n v="3.17"/>
    <n v="0"/>
    <n v="30"/>
    <n v="24"/>
    <d v="1899-12-30T00:30:24"/>
    <d v="1899-12-30T00:09:35"/>
    <s v="R201301"/>
    <s v="YNHH Treadmill"/>
    <n v="6.2565789473684266"/>
    <n v="147"/>
    <s v="Inside"/>
    <s v=".25 mile at 6:53 with 90 sec break"/>
    <d v="1899-12-30T04:11:15"/>
    <d v="1899-12-30T02:05:38"/>
    <m/>
    <n v="0"/>
    <n v="0"/>
    <d v="1899-12-30T04:11:15"/>
    <d v="1899-12-30T05:03:39"/>
    <d v="1899-12-30T02:05:38"/>
    <d v="1899-12-30T02:31:50"/>
    <n v="1185"/>
    <x v="13"/>
    <x v="9"/>
    <x v="128"/>
    <x v="32"/>
    <n v="0"/>
  </r>
  <r>
    <n v="2204"/>
    <d v="2014-02-18T00:00:00"/>
    <d v="2014-02-18T00:00:00"/>
    <x v="1"/>
    <n v="12"/>
    <n v="0"/>
    <n v="32"/>
    <n v="30"/>
    <d v="1899-12-30T00:32:30"/>
    <d v="1899-12-30T00:02:43"/>
    <s v="YNHH"/>
    <s v="YNHH Spin Bike"/>
    <n v="22.153846153846171"/>
    <n v="0"/>
    <s v="Inside"/>
    <m/>
    <d v="1899-12-30T05:03:20"/>
    <d v="1899-12-30T02:31:40"/>
    <m/>
    <n v="0"/>
    <n v="0"/>
    <d v="1899-12-30T01:10:57"/>
    <d v="1899-12-30T02:03:22"/>
    <d v="1899-12-30T00:35:29"/>
    <d v="1899-12-30T01:01:41"/>
    <n v="93"/>
    <x v="13"/>
    <x v="9"/>
    <x v="128"/>
    <x v="32"/>
    <n v="0"/>
  </r>
  <r>
    <n v="2205"/>
    <d v="2014-02-20T00:00:00"/>
    <d v="2014-02-20T00:00:00"/>
    <x v="1"/>
    <n v="11.7"/>
    <n v="0"/>
    <n v="31"/>
    <n v="30"/>
    <d v="1899-12-30T00:31:30"/>
    <d v="1899-12-30T00:02:42"/>
    <s v="YNHH"/>
    <s v="YNHH Treadmill"/>
    <n v="22.285714285714299"/>
    <n v="0"/>
    <s v="Inside"/>
    <m/>
    <d v="1899-12-30T05:01:32"/>
    <d v="1899-12-30T02:30:46"/>
    <m/>
    <n v="0"/>
    <n v="0"/>
    <d v="1899-12-30T01:10:32"/>
    <d v="1899-12-30T02:02:56"/>
    <d v="1899-12-30T00:35:16"/>
    <d v="1899-12-30T01:01:28"/>
    <n v="89"/>
    <x v="13"/>
    <x v="9"/>
    <x v="128"/>
    <x v="32"/>
    <n v="1"/>
  </r>
  <r>
    <n v="2206"/>
    <d v="2014-02-20T00:00:00"/>
    <d v="2014-02-20T00:00:00"/>
    <x v="2"/>
    <n v="1"/>
    <n v="0"/>
    <n v="9"/>
    <n v="16"/>
    <d v="1899-12-30T00:09:16"/>
    <d v="1899-12-30T00:09:16"/>
    <s v="R201301"/>
    <s v="YNHH Treadmill"/>
    <n v="6.4748201438848962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3"/>
    <x v="13"/>
    <x v="9"/>
    <x v="128"/>
    <x v="32"/>
    <n v="0"/>
  </r>
  <r>
    <n v="2207"/>
    <d v="2014-02-20T00:00:00"/>
    <d v="2014-02-20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9"/>
    <x v="128"/>
    <x v="32"/>
    <n v="0"/>
  </r>
  <r>
    <n v="2208"/>
    <d v="2014-02-21T00:00:00"/>
    <d v="2014-02-21T00:00:00"/>
    <x v="2"/>
    <n v="3.25"/>
    <n v="0"/>
    <n v="30"/>
    <n v="7"/>
    <d v="1899-12-30T00:30:07"/>
    <d v="1899-12-30T00:09:16"/>
    <s v="R201301"/>
    <s v="YNHH Treadmill"/>
    <n v="6.474820143884898"/>
    <n v="147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1"/>
    <x v="13"/>
    <x v="9"/>
    <x v="128"/>
    <x v="32"/>
    <n v="0"/>
  </r>
  <r>
    <n v="2209"/>
    <d v="2014-02-22T00:00:00"/>
    <d v="2014-02-22T00:00:00"/>
    <x v="2"/>
    <n v="9"/>
    <n v="1"/>
    <n v="42"/>
    <n v="18"/>
    <d v="1899-12-30T01:42:18"/>
    <d v="1899-12-30T00:11:22"/>
    <s v="Ghost"/>
    <s v="Home Rev3 Olympic"/>
    <n v="5.2785923753665731"/>
    <n v="153"/>
    <s v="Chilly"/>
    <s v="http://app.strava.com/activities/115186703"/>
    <d v="1899-12-30T04:57:48"/>
    <d v="1899-12-30T02:28:54"/>
    <m/>
    <n v="0"/>
    <n v="0"/>
    <d v="1899-12-30T04:57:48"/>
    <d v="1899-12-30T05:50:12"/>
    <d v="1899-12-30T02:28:54"/>
    <d v="1899-12-30T02:55:06"/>
    <n v="2455"/>
    <x v="13"/>
    <x v="9"/>
    <x v="128"/>
    <x v="32"/>
    <n v="0"/>
  </r>
  <r>
    <n v="2210"/>
    <d v="2014-02-24T00:00:00"/>
    <d v="2014-02-24T00:00:00"/>
    <x v="2"/>
    <n v="3.1"/>
    <n v="0"/>
    <n v="28"/>
    <n v="53"/>
    <d v="1899-12-30T00:28:53"/>
    <d v="1899-12-30T00:09:19"/>
    <s v="R201301"/>
    <s v="YNHH Treadmill"/>
    <n v="6.4396999422966017"/>
    <n v="145"/>
    <s v="Inside"/>
    <m/>
    <d v="1899-12-30T04:04:07"/>
    <d v="1899-12-30T02:02:03"/>
    <m/>
    <n v="0"/>
    <n v="0"/>
    <d v="1899-12-30T04:04:07"/>
    <d v="1899-12-30T04:56:31"/>
    <d v="1899-12-30T02:02:03"/>
    <d v="1899-12-30T02:28:15"/>
    <n v="1028"/>
    <x v="13"/>
    <x v="9"/>
    <x v="128"/>
    <x v="33"/>
    <n v="1"/>
  </r>
  <r>
    <n v="2211"/>
    <d v="2014-02-24T00:00:00"/>
    <d v="2014-02-24T00:00:00"/>
    <x v="0"/>
    <n v="1"/>
    <n v="0"/>
    <n v="45"/>
    <n v="0"/>
    <d v="1899-12-30T00:45:00"/>
    <d v="1899-12-30T00:45:00"/>
    <s v="PHS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x v="128"/>
    <x v="33"/>
    <n v="0"/>
  </r>
  <r>
    <n v="2212"/>
    <d v="2014-02-25T00:00:00"/>
    <d v="2014-02-25T00:00:00"/>
    <x v="1"/>
    <n v="11.5"/>
    <n v="0"/>
    <n v="35"/>
    <n v="0"/>
    <d v="1899-12-30T00:35:00"/>
    <d v="1899-12-30T00:03:03"/>
    <s v="YNHH"/>
    <s v="YNHH Spin Bike"/>
    <n v="19.71428571428573"/>
    <n v="0"/>
    <s v="Inside"/>
    <m/>
    <d v="1899-12-30T05:40:52"/>
    <d v="1899-12-30T02:50:26"/>
    <m/>
    <n v="0"/>
    <n v="0"/>
    <d v="1899-12-30T01:19:44"/>
    <d v="1899-12-30T02:12:08"/>
    <d v="1899-12-30T00:39:52"/>
    <d v="1899-12-30T01:06:04"/>
    <n v="217"/>
    <x v="13"/>
    <x v="9"/>
    <x v="128"/>
    <x v="33"/>
    <n v="0"/>
  </r>
  <r>
    <n v="2213"/>
    <d v="2014-02-26T00:00:00"/>
    <d v="2014-02-26T00:00:00"/>
    <x v="0"/>
    <n v="1"/>
    <n v="0"/>
    <n v="33"/>
    <n v="13"/>
    <d v="1899-12-30T00:33:13"/>
    <d v="1899-12-30T00:33:13"/>
    <s v="PHS"/>
    <s v="PHS Swim"/>
    <n v="1.8063221274460624"/>
    <n v="0"/>
    <s v="Inside"/>
    <m/>
    <d v="1899-12-30T01:19:43"/>
    <d v="1899-12-30T00:39:52"/>
    <m/>
    <n v="0"/>
    <n v="0"/>
    <d v="1899-12-30T14:30:17"/>
    <d v="1899-12-30T15:22:41"/>
    <d v="1899-12-30T07:15:08"/>
    <d v="1899-12-30T07:41:20"/>
    <n v="3202"/>
    <x v="13"/>
    <x v="9"/>
    <x v="128"/>
    <x v="33"/>
    <n v="0"/>
  </r>
  <r>
    <n v="2214"/>
    <d v="2014-02-27T00:00:00"/>
    <d v="2014-02-27T00:00:00"/>
    <x v="1"/>
    <n v="11"/>
    <n v="0"/>
    <n v="31"/>
    <n v="40"/>
    <d v="1899-12-30T00:31:40"/>
    <d v="1899-12-30T00:02:53"/>
    <s v="YNHH"/>
    <s v="YNHH Spin Bike"/>
    <n v="20.842105263157912"/>
    <n v="0"/>
    <s v="Inside"/>
    <m/>
    <d v="1899-12-30T05:22:25"/>
    <d v="1899-12-30T02:41:13"/>
    <m/>
    <n v="0"/>
    <n v="0"/>
    <d v="1899-12-30T01:15:25"/>
    <d v="1899-12-30T02:07:49"/>
    <d v="1899-12-30T00:37:43"/>
    <d v="1899-12-30T01:03:55"/>
    <n v="162"/>
    <x v="13"/>
    <x v="9"/>
    <x v="128"/>
    <x v="33"/>
    <n v="0"/>
  </r>
  <r>
    <n v="2215"/>
    <d v="2014-02-27T00:00:00"/>
    <d v="2014-02-27T00:00:00"/>
    <x v="2"/>
    <n v="1"/>
    <n v="0"/>
    <n v="9"/>
    <n v="33"/>
    <d v="1899-12-30T00:09:33"/>
    <d v="1899-12-30T00:09:33"/>
    <s v="R201301"/>
    <s v="YNHH Treadmill"/>
    <n v="6.2827225130890101"/>
    <n v="0"/>
    <s v="Inside"/>
    <m/>
    <d v="1899-12-30T04:10:13"/>
    <d v="1899-12-30T02:05:06"/>
    <m/>
    <n v="0"/>
    <n v="0"/>
    <d v="1899-12-30T04:10:13"/>
    <d v="1899-12-30T05:02:37"/>
    <d v="1899-12-30T02:05:06"/>
    <d v="1899-12-30T02:31:18"/>
    <n v="1165"/>
    <x v="13"/>
    <x v="9"/>
    <x v="128"/>
    <x v="33"/>
    <n v="0"/>
  </r>
  <r>
    <n v="2216"/>
    <d v="2014-03-01T00:00:00"/>
    <d v="2014-03-01T00:00:00"/>
    <x v="1"/>
    <n v="15"/>
    <n v="1"/>
    <n v="0"/>
    <n v="0"/>
    <d v="1899-12-30T01:00:00"/>
    <d v="1899-12-30T00:04:00"/>
    <s v="B-Ciocc"/>
    <s v="1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x v="129"/>
    <x v="33"/>
    <n v="1"/>
  </r>
  <r>
    <n v="2217"/>
    <d v="2014-03-02T00:00:00"/>
    <d v="2014-03-02T00:00:00"/>
    <x v="2"/>
    <n v="5.15"/>
    <n v="0"/>
    <n v="50"/>
    <n v="0"/>
    <d v="1899-12-30T00:50:00"/>
    <d v="1899-12-30T00:09:43"/>
    <s v="Ghost"/>
    <s v="Treadmill"/>
    <n v="6.180000000000005"/>
    <n v="0"/>
    <s v="Inside"/>
    <m/>
    <d v="1899-12-30T04:14:22"/>
    <d v="1899-12-30T02:07:11"/>
    <m/>
    <n v="0"/>
    <n v="0"/>
    <d v="1899-12-30T04:14:22"/>
    <d v="1899-12-30T05:06:46"/>
    <d v="1899-12-30T02:07:11"/>
    <d v="1899-12-30T02:33:23"/>
    <n v="1277"/>
    <x v="13"/>
    <x v="10"/>
    <x v="129"/>
    <x v="34"/>
    <n v="0"/>
  </r>
  <r>
    <n v="2218"/>
    <d v="2014-03-03T00:00:00"/>
    <d v="2014-03-03T00:00:00"/>
    <x v="2"/>
    <n v="3.11"/>
    <n v="0"/>
    <n v="29"/>
    <n v="50"/>
    <d v="1899-12-30T00:29:50"/>
    <d v="1899-12-30T00:09:36"/>
    <s v="R201301"/>
    <s v="YNHH Treadmill"/>
    <n v="6.2547486033519606"/>
    <n v="0"/>
    <s v="Inside"/>
    <m/>
    <d v="1899-12-30T04:11:20"/>
    <d v="1899-12-30T02:05:40"/>
    <m/>
    <n v="0"/>
    <n v="0"/>
    <d v="1899-12-30T04:11:20"/>
    <d v="1899-12-30T05:03:44"/>
    <d v="1899-12-30T02:05:40"/>
    <d v="1899-12-30T02:31:52"/>
    <n v="1187"/>
    <x v="13"/>
    <x v="10"/>
    <x v="129"/>
    <x v="34"/>
    <n v="0"/>
  </r>
  <r>
    <n v="2219"/>
    <d v="2014-03-03T00:00:00"/>
    <d v="2014-03-03T00:00:00"/>
    <x v="0"/>
    <n v="1"/>
    <n v="0"/>
    <n v="31"/>
    <n v="30"/>
    <d v="1899-12-30T00:31:30"/>
    <d v="1899-12-30T00:31:30"/>
    <s v="PHS"/>
    <s v="PHS Swim"/>
    <n v="1.904761904761906"/>
    <n v="0"/>
    <s v="Inside"/>
    <m/>
    <d v="1899-12-30T01:15:36"/>
    <d v="1899-12-30T00:37:48"/>
    <m/>
    <n v="0"/>
    <n v="0"/>
    <d v="1899-12-30T13:45:18"/>
    <d v="1899-12-30T14:37:42"/>
    <d v="1899-12-30T06:52:39"/>
    <d v="1899-12-30T07:18:51"/>
    <n v="3159"/>
    <x v="13"/>
    <x v="10"/>
    <x v="129"/>
    <x v="34"/>
    <n v="0"/>
  </r>
  <r>
    <n v="2220"/>
    <d v="2014-03-04T00:00:00"/>
    <d v="2014-03-04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3"/>
    <x v="10"/>
    <x v="129"/>
    <x v="34"/>
    <n v="0"/>
  </r>
  <r>
    <n v="2221"/>
    <d v="2014-03-05T00:00:00"/>
    <d v="2014-03-05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x v="129"/>
    <x v="34"/>
    <n v="0"/>
  </r>
  <r>
    <n v="2222"/>
    <d v="2014-03-06T00:00:00"/>
    <d v="2014-03-06T00:00:00"/>
    <x v="1"/>
    <n v="9"/>
    <n v="0"/>
    <n v="27"/>
    <n v="0"/>
    <d v="1899-12-30T00:27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0"/>
    <x v="129"/>
    <x v="34"/>
    <n v="0"/>
  </r>
  <r>
    <n v="2223"/>
    <d v="2014-03-06T00:00:00"/>
    <d v="2014-03-06T00:00:00"/>
    <x v="2"/>
    <n v="1"/>
    <n v="0"/>
    <n v="8"/>
    <n v="57"/>
    <d v="1899-12-30T00:08:57"/>
    <d v="1899-12-30T00:08:57"/>
    <s v="R201301"/>
    <s v="YNHH Treadmill"/>
    <n v="6.7039106145251459"/>
    <n v="0"/>
    <s v="Inside"/>
    <m/>
    <d v="1899-12-30T03:54:29"/>
    <d v="1899-12-30T01:57:15"/>
    <m/>
    <n v="0"/>
    <n v="0"/>
    <d v="1899-12-30T03:54:29"/>
    <d v="1899-12-30T04:46:53"/>
    <d v="1899-12-30T01:57:15"/>
    <d v="1899-12-30T02:23:27"/>
    <n v="895"/>
    <x v="13"/>
    <x v="10"/>
    <x v="129"/>
    <x v="34"/>
    <n v="0"/>
  </r>
  <r>
    <n v="2224"/>
    <d v="2014-03-07T00:00:00"/>
    <d v="2014-03-07T00:00:00"/>
    <x v="2"/>
    <n v="3.5"/>
    <n v="0"/>
    <n v="33"/>
    <n v="49"/>
    <d v="1899-12-30T00:33:49"/>
    <d v="1899-12-30T00:09:40"/>
    <s v="R201301"/>
    <s v="YNHH Treadmill"/>
    <n v="6.2099556431739824"/>
    <n v="0"/>
    <s v="Inside"/>
    <m/>
    <d v="1899-12-30T04:13:09"/>
    <d v="1899-12-30T02:06:34"/>
    <m/>
    <n v="0"/>
    <n v="0"/>
    <d v="1899-12-30T04:13:09"/>
    <d v="1899-12-30T05:05:33"/>
    <d v="1899-12-30T02:06:34"/>
    <d v="1899-12-30T02:32:46"/>
    <n v="1228"/>
    <x v="13"/>
    <x v="10"/>
    <x v="129"/>
    <x v="34"/>
    <n v="0"/>
  </r>
  <r>
    <n v="2225"/>
    <d v="2014-03-08T00:00:00"/>
    <d v="2014-03-08T00:00:00"/>
    <x v="2"/>
    <n v="7.62"/>
    <n v="1"/>
    <n v="17"/>
    <n v="48"/>
    <d v="1899-12-30T01:17:48"/>
    <d v="1899-12-30T00:10:13"/>
    <s v="Ghost"/>
    <s v="10k + Munsun Loop"/>
    <n v="5.8766066838046322"/>
    <n v="160"/>
    <s v="Perfect"/>
    <m/>
    <d v="1899-12-30T04:27:30"/>
    <d v="1899-12-30T02:13:45"/>
    <m/>
    <n v="0"/>
    <n v="0"/>
    <d v="1899-12-30T04:27:30"/>
    <d v="1899-12-30T05:19:54"/>
    <d v="1899-12-30T02:13:45"/>
    <d v="1899-12-30T02:39:57"/>
    <n v="1707"/>
    <x v="13"/>
    <x v="10"/>
    <x v="129"/>
    <x v="34"/>
    <n v="0"/>
  </r>
  <r>
    <n v="2226"/>
    <d v="2014-03-09T00:00:00"/>
    <d v="2014-03-09T00:00:00"/>
    <x v="1"/>
    <n v="20"/>
    <n v="1"/>
    <n v="20"/>
    <n v="0"/>
    <d v="1899-12-30T01:20:00"/>
    <d v="1899-12-30T00:04:00"/>
    <s v="B-Ciocc"/>
    <s v="2 sessions of 40 each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x v="129"/>
    <x v="35"/>
    <n v="0"/>
  </r>
  <r>
    <n v="2227"/>
    <d v="2014-03-10T00:00:00"/>
    <d v="2014-03-10T00:00:00"/>
    <x v="2"/>
    <n v="3"/>
    <n v="0"/>
    <n v="24"/>
    <n v="5"/>
    <d v="1899-12-30T00:24:05"/>
    <d v="1899-12-30T00:08:02"/>
    <s v="R201301"/>
    <s v="YNHH Treadmill"/>
    <n v="7.4740484429065814"/>
    <n v="0"/>
    <s v="Inside"/>
    <s v="Speed Test"/>
    <d v="1899-12-30T03:30:20"/>
    <d v="1899-12-30T01:45:10"/>
    <m/>
    <n v="0"/>
    <n v="0"/>
    <d v="1899-12-30T03:30:20"/>
    <d v="1899-12-30T04:22:44"/>
    <d v="1899-12-30T01:45:10"/>
    <d v="1899-12-30T02:11:22"/>
    <n v="803"/>
    <x v="13"/>
    <x v="10"/>
    <x v="129"/>
    <x v="35"/>
    <n v="0"/>
  </r>
  <r>
    <n v="2228"/>
    <d v="2014-03-10T00:00:00"/>
    <d v="2014-03-10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x v="129"/>
    <x v="35"/>
    <n v="0"/>
  </r>
  <r>
    <n v="2229"/>
    <d v="2014-03-11T00:00:00"/>
    <d v="2014-03-11T00:00:00"/>
    <x v="1"/>
    <n v="10"/>
    <n v="0"/>
    <n v="40"/>
    <n v="0"/>
    <d v="1899-12-30T00:40:00"/>
    <d v="1899-12-30T00:04:00"/>
    <s v="B-Ciocc"/>
    <s v="NBA 2k14 with Nolan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x v="129"/>
    <x v="35"/>
    <n v="0"/>
  </r>
  <r>
    <n v="2230"/>
    <d v="2014-03-12T00:00:00"/>
    <d v="2014-03-12T00:00:00"/>
    <x v="2"/>
    <n v="3.1"/>
    <n v="0"/>
    <n v="28"/>
    <n v="0"/>
    <d v="1899-12-30T00:28:00"/>
    <d v="1899-12-30T00:09:02"/>
    <s v="R201301"/>
    <s v="YNHH-5k"/>
    <n v="6.6428571428571477"/>
    <n v="0"/>
    <s v="Nice!"/>
    <s v="http://www.strava.com/activities/120008170"/>
    <d v="1899-12-30T03:56:39"/>
    <d v="1899-12-30T01:58:19"/>
    <m/>
    <n v="0"/>
    <n v="0"/>
    <d v="1899-12-30T03:56:39"/>
    <d v="1899-12-30T04:49:03"/>
    <d v="1899-12-30T01:58:19"/>
    <d v="1899-12-30T02:24:31"/>
    <n v="912"/>
    <x v="13"/>
    <x v="10"/>
    <x v="129"/>
    <x v="35"/>
    <n v="0"/>
  </r>
  <r>
    <n v="2231"/>
    <d v="2014-03-13T00:00:00"/>
    <d v="2014-03-13T00:00:00"/>
    <x v="1"/>
    <n v="10"/>
    <n v="0"/>
    <n v="27"/>
    <n v="40"/>
    <d v="1899-12-30T00:27:40"/>
    <d v="1899-12-30T00:02:46"/>
    <s v="YNHH"/>
    <s v="YNHH Spin Bike"/>
    <n v="21.686746987951825"/>
    <n v="0"/>
    <s v="Inside"/>
    <m/>
    <d v="1899-12-30T05:09:52"/>
    <d v="1899-12-30T02:34:56"/>
    <m/>
    <n v="0"/>
    <n v="0"/>
    <d v="1899-12-30T01:12:29"/>
    <d v="1899-12-30T02:04:53"/>
    <d v="1899-12-30T00:36:15"/>
    <d v="1899-12-30T01:02:27"/>
    <n v="110"/>
    <x v="13"/>
    <x v="10"/>
    <x v="129"/>
    <x v="35"/>
    <n v="0"/>
  </r>
  <r>
    <n v="2232"/>
    <d v="2014-03-13T00:00:00"/>
    <d v="2014-03-13T00:00:00"/>
    <x v="0"/>
    <n v="0.625"/>
    <n v="0"/>
    <n v="21"/>
    <n v="0"/>
    <d v="1899-12-30T00:21:00"/>
    <d v="1899-12-30T00:33:36"/>
    <s v="PHS"/>
    <s v="PHS Swim"/>
    <n v="1.7857142857142874"/>
    <n v="0"/>
    <s v="Inside"/>
    <m/>
    <d v="1899-12-30T01:20:38"/>
    <d v="1899-12-30T00:40:19"/>
    <m/>
    <n v="0"/>
    <n v="0"/>
    <d v="1899-12-30T14:40:19"/>
    <d v="1899-12-30T15:32:43"/>
    <d v="1899-12-30T07:20:10"/>
    <d v="1899-12-30T07:46:22"/>
    <n v="3220"/>
    <x v="13"/>
    <x v="10"/>
    <x v="129"/>
    <x v="35"/>
    <n v="0"/>
  </r>
  <r>
    <n v="2233"/>
    <d v="2014-03-14T00:00:00"/>
    <d v="2014-03-14T00:00:00"/>
    <x v="2"/>
    <n v="3.5"/>
    <n v="0"/>
    <n v="33"/>
    <n v="20"/>
    <d v="1899-12-30T00:33:20"/>
    <d v="1899-12-30T00:09:31"/>
    <s v="R201301"/>
    <s v="YNHH Treadmill"/>
    <n v="6.3000000000000043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4"/>
    <x v="13"/>
    <x v="10"/>
    <x v="129"/>
    <x v="35"/>
    <n v="0"/>
  </r>
  <r>
    <n v="2234"/>
    <d v="2014-03-15T00:00:00"/>
    <d v="2014-03-15T00:00:00"/>
    <x v="1"/>
    <n v="17.5"/>
    <n v="1"/>
    <n v="22"/>
    <n v="59"/>
    <d v="1899-12-30T01:22:59"/>
    <d v="1899-12-30T00:04:45"/>
    <s v="Ciocci"/>
    <s v="Jack's Hill"/>
    <n v="12.653143201446083"/>
    <n v="0"/>
    <s v="Chilly"/>
    <m/>
    <d v="1899-12-30T08:51:06"/>
    <d v="1899-12-30T04:25:33"/>
    <m/>
    <n v="0"/>
    <n v="0"/>
    <d v="1899-12-30T02:04:14"/>
    <d v="1899-12-30T02:56:38"/>
    <d v="1899-12-30T01:02:07"/>
    <d v="1899-12-30T01:28:19"/>
    <n v="710"/>
    <x v="13"/>
    <x v="10"/>
    <x v="129"/>
    <x v="35"/>
    <n v="0"/>
  </r>
  <r>
    <n v="2235"/>
    <d v="2014-03-25T00:00:00"/>
    <d v="2014-03-25T00:00:00"/>
    <x v="1"/>
    <n v="10"/>
    <n v="0"/>
    <n v="28"/>
    <n v="40"/>
    <d v="1899-12-30T00:28:40"/>
    <d v="1899-12-30T00:02:52"/>
    <s v="YNHH"/>
    <s v="YNHH Spin Bike"/>
    <n v="20.930232558139551"/>
    <n v="0"/>
    <s v="Inside"/>
    <m/>
    <d v="1899-12-30T05:21:04"/>
    <d v="1899-12-30T02:40:32"/>
    <m/>
    <n v="0"/>
    <n v="0"/>
    <d v="1899-12-30T01:15:06"/>
    <d v="1899-12-30T02:07:30"/>
    <d v="1899-12-30T00:37:33"/>
    <d v="1899-12-30T01:03:45"/>
    <n v="157"/>
    <x v="13"/>
    <x v="10"/>
    <x v="129"/>
    <x v="37"/>
    <n v="9"/>
  </r>
  <r>
    <n v="2236"/>
    <d v="2014-03-26T00:00:00"/>
    <d v="2014-03-26T00:00:00"/>
    <x v="2"/>
    <n v="2"/>
    <n v="0"/>
    <n v="19"/>
    <n v="7"/>
    <d v="1899-12-30T00:19:07"/>
    <d v="1899-12-30T00:09:33"/>
    <s v="R201301"/>
    <s v="YNHH Treadmill"/>
    <n v="6.277244986922411"/>
    <n v="0"/>
    <s v="Inside"/>
    <m/>
    <d v="1899-12-30T04:10:26"/>
    <d v="1899-12-30T02:05:13"/>
    <m/>
    <n v="0"/>
    <n v="0"/>
    <d v="1899-12-30T04:10:26"/>
    <d v="1899-12-30T05:02:50"/>
    <d v="1899-12-30T02:05:13"/>
    <d v="1899-12-30T02:31:25"/>
    <n v="1171"/>
    <x v="13"/>
    <x v="10"/>
    <x v="129"/>
    <x v="37"/>
    <n v="0"/>
  </r>
  <r>
    <n v="2237"/>
    <d v="2014-03-26T00:00:00"/>
    <d v="2014-03-26T00:00:00"/>
    <x v="0"/>
    <n v="0.56000000000000005"/>
    <n v="0"/>
    <n v="40"/>
    <n v="0"/>
    <d v="1899-12-30T00:40:00"/>
    <d v="1899-12-30T01:11:26"/>
    <s v="PHS"/>
    <s v="PHS Swim"/>
    <n v="0.84000000000000086"/>
    <n v="0"/>
    <s v="Inside"/>
    <m/>
    <d v="1899-12-30T02:51:26"/>
    <d v="1899-12-30T01:25:43"/>
    <m/>
    <n v="0"/>
    <n v="0"/>
    <d v="1899-12-31T07:11:26"/>
    <d v="1899-12-31T08:03:50"/>
    <d v="1899-12-30T15:35:43"/>
    <d v="1899-12-30T16:01:55"/>
    <n v="3528"/>
    <x v="13"/>
    <x v="10"/>
    <x v="129"/>
    <x v="37"/>
    <n v="0"/>
  </r>
  <r>
    <n v="2238"/>
    <d v="2014-03-27T00:00:00"/>
    <d v="2014-03-27T00:00:00"/>
    <x v="1"/>
    <n v="11"/>
    <n v="0"/>
    <n v="31"/>
    <n v="30"/>
    <d v="1899-12-30T00:31:30"/>
    <d v="1899-12-30T00:02:52"/>
    <s v="YNHH"/>
    <s v="YNHH Spin Bike"/>
    <n v="20.952380952380967"/>
    <n v="0"/>
    <s v="Inside"/>
    <m/>
    <d v="1899-12-30T05:20:44"/>
    <d v="1899-12-30T02:40:22"/>
    <m/>
    <n v="0"/>
    <n v="0"/>
    <d v="1899-12-30T01:15:02"/>
    <d v="1899-12-30T02:07:26"/>
    <d v="1899-12-30T00:37:31"/>
    <d v="1899-12-30T01:03:43"/>
    <n v="156"/>
    <x v="13"/>
    <x v="10"/>
    <x v="129"/>
    <x v="37"/>
    <n v="0"/>
  </r>
  <r>
    <n v="2239"/>
    <d v="2014-03-27T00:00:00"/>
    <d v="2014-03-27T00:00:00"/>
    <x v="2"/>
    <n v="1.01"/>
    <n v="0"/>
    <n v="9"/>
    <n v="40"/>
    <d v="1899-12-30T00:09:40"/>
    <d v="1899-12-30T00:09:34"/>
    <s v="R201301"/>
    <s v="YNHH Treadmill"/>
    <n v="6.2689655172413845"/>
    <n v="0"/>
    <s v="Inside"/>
    <m/>
    <d v="1899-12-30T04:10:46"/>
    <d v="1899-12-30T02:05:23"/>
    <m/>
    <n v="0"/>
    <n v="0"/>
    <d v="1899-12-30T04:10:46"/>
    <d v="1899-12-30T05:03:10"/>
    <d v="1899-12-30T02:05:23"/>
    <d v="1899-12-30T02:31:35"/>
    <n v="1177"/>
    <x v="13"/>
    <x v="10"/>
    <x v="129"/>
    <x v="37"/>
    <n v="0"/>
  </r>
  <r>
    <n v="2240"/>
    <d v="2014-03-27T00:00:00"/>
    <d v="2014-03-27T00:00:00"/>
    <x v="0"/>
    <n v="0.71"/>
    <n v="0"/>
    <n v="40"/>
    <n v="0"/>
    <d v="1899-12-30T00:40:00"/>
    <d v="1899-12-30T00:56:20"/>
    <s v="PHS"/>
    <s v="PHS Swim"/>
    <n v="1.0650000000000008"/>
    <n v="0"/>
    <s v="Inside"/>
    <m/>
    <d v="1899-12-30T02:15:13"/>
    <d v="1899-12-30T01:07:36"/>
    <m/>
    <n v="0"/>
    <n v="0"/>
    <d v="1899-12-31T00:36:03"/>
    <d v="1899-12-31T01:28:27"/>
    <d v="1899-12-30T12:18:02"/>
    <d v="1899-12-30T12:44:14"/>
    <n v="3522"/>
    <x v="13"/>
    <x v="10"/>
    <x v="129"/>
    <x v="37"/>
    <n v="0"/>
  </r>
  <r>
    <n v="2241"/>
    <d v="2014-03-28T00:00:00"/>
    <d v="2014-03-28T00:00:00"/>
    <x v="1"/>
    <n v="13.2"/>
    <n v="0"/>
    <n v="57"/>
    <n v="22"/>
    <d v="1899-12-30T00:57:22"/>
    <d v="1899-12-30T00:04:21"/>
    <s v="ElderShiv"/>
    <s v="Random"/>
    <n v="13.805926786751897"/>
    <n v="0"/>
    <s v="Raining"/>
    <m/>
    <d v="1899-12-30T08:06:45"/>
    <d v="1899-12-30T04:03:22"/>
    <m/>
    <n v="0"/>
    <n v="0"/>
    <d v="1899-12-30T01:53:52"/>
    <d v="1899-12-30T02:46:16"/>
    <d v="1899-12-30T00:56:56"/>
    <d v="1899-12-30T01:23:08"/>
    <n v="609"/>
    <x v="13"/>
    <x v="10"/>
    <x v="129"/>
    <x v="37"/>
    <n v="0"/>
  </r>
  <r>
    <n v="2242"/>
    <d v="2014-03-30T00:00:00"/>
    <d v="2014-03-30T00:00:00"/>
    <x v="1"/>
    <n v="17"/>
    <n v="1"/>
    <n v="0"/>
    <n v="0"/>
    <d v="1899-12-30T01:00:00"/>
    <d v="1899-12-30T00:03:32"/>
    <s v="B-Shiv"/>
    <s v="Basement"/>
    <n v="17.000000000000014"/>
    <n v="0"/>
    <s v="Inside"/>
    <m/>
    <d v="1899-12-30T06:35:18"/>
    <d v="1899-12-30T03:17:39"/>
    <m/>
    <n v="0"/>
    <n v="0"/>
    <d v="1899-12-30T01:32:28"/>
    <d v="1899-12-30T02:24:52"/>
    <d v="1899-12-30T00:46:14"/>
    <d v="1899-12-30T01:12:26"/>
    <n v="306"/>
    <x v="13"/>
    <x v="10"/>
    <x v="129"/>
    <x v="38"/>
    <n v="1"/>
  </r>
  <r>
    <n v="2243"/>
    <d v="2014-03-30T00:00:00"/>
    <d v="2014-03-30T00:00:00"/>
    <x v="2"/>
    <n v="3.14"/>
    <n v="0"/>
    <n v="33"/>
    <n v="42"/>
    <d v="1899-12-30T00:33:42"/>
    <d v="1899-12-30T00:10:44"/>
    <s v="Ghost"/>
    <s v="Treadmill"/>
    <n v="5.5905044510385791"/>
    <n v="0"/>
    <s v="Inside"/>
    <m/>
    <d v="1899-12-30T04:41:11"/>
    <d v="1899-12-30T02:20:36"/>
    <m/>
    <n v="0"/>
    <n v="0"/>
    <d v="1899-12-30T04:41:11"/>
    <d v="1899-12-30T05:33:35"/>
    <d v="1899-12-30T02:20:36"/>
    <d v="1899-12-30T02:46:48"/>
    <n v="2084"/>
    <x v="13"/>
    <x v="10"/>
    <x v="129"/>
    <x v="38"/>
    <n v="0"/>
  </r>
  <r>
    <n v="2244"/>
    <d v="2014-03-31T00:00:00"/>
    <d v="2014-03-31T00:00:00"/>
    <x v="2"/>
    <n v="3"/>
    <n v="0"/>
    <n v="32"/>
    <n v="15"/>
    <d v="1899-12-30T00:32:15"/>
    <d v="1899-12-30T00:10:45"/>
    <s v="Kinvara4"/>
    <s v="YNHH Treadmill"/>
    <n v="5.581395348837213"/>
    <n v="0"/>
    <s v="Inside"/>
    <s v="4xhalf mile at 7:53"/>
    <d v="1899-12-30T04:41:39"/>
    <d v="1899-12-30T02:20:50"/>
    <m/>
    <n v="0"/>
    <n v="0"/>
    <d v="1899-12-30T04:41:39"/>
    <d v="1899-12-30T05:34:03"/>
    <d v="1899-12-30T02:20:50"/>
    <d v="1899-12-30T02:47:02"/>
    <n v="2094"/>
    <x v="13"/>
    <x v="10"/>
    <x v="129"/>
    <x v="38"/>
    <n v="0"/>
  </r>
  <r>
    <n v="2245"/>
    <d v="2014-04-02T00:00:00"/>
    <d v="2014-04-02T00:00:00"/>
    <x v="1"/>
    <n v="10"/>
    <n v="0"/>
    <n v="27"/>
    <n v="53"/>
    <d v="1899-12-30T00:27:53"/>
    <d v="1899-12-30T00:02:47"/>
    <s v="YNHH"/>
    <s v="YNHH Spin Bike"/>
    <n v="21.518230723251662"/>
    <n v="0"/>
    <s v="Inside"/>
    <m/>
    <d v="1899-12-30T05:12:18"/>
    <d v="1899-12-30T02:36:09"/>
    <m/>
    <n v="0"/>
    <n v="0"/>
    <d v="1899-12-30T01:13:03"/>
    <d v="1899-12-30T02:05:27"/>
    <d v="1899-12-30T00:36:32"/>
    <d v="1899-12-30T01:02:44"/>
    <n v="120"/>
    <x v="13"/>
    <x v="1"/>
    <x v="130"/>
    <x v="38"/>
    <n v="1"/>
  </r>
  <r>
    <n v="2246"/>
    <d v="2014-04-02T00:00:00"/>
    <d v="2014-04-02T00:00:00"/>
    <x v="0"/>
    <n v="1.2"/>
    <n v="0"/>
    <n v="39"/>
    <n v="38"/>
    <d v="1899-12-30T00:39:38"/>
    <d v="1899-12-30T00:33:02"/>
    <s v="PHS"/>
    <s v="PHS Swim"/>
    <n v="1.8166526492851149"/>
    <n v="0"/>
    <s v="Inside"/>
    <m/>
    <d v="1899-12-30T01:19:16"/>
    <d v="1899-12-30T00:39:38"/>
    <m/>
    <n v="0"/>
    <n v="0"/>
    <d v="1899-12-30T14:25:20"/>
    <d v="1899-12-30T15:17:44"/>
    <d v="1899-12-30T07:12:40"/>
    <d v="1899-12-30T07:38:52"/>
    <n v="3197"/>
    <x v="13"/>
    <x v="1"/>
    <x v="130"/>
    <x v="38"/>
    <n v="0"/>
  </r>
  <r>
    <n v="2247"/>
    <d v="2014-04-03T00:00:00"/>
    <d v="2014-04-03T00:00:00"/>
    <x v="1"/>
    <n v="10"/>
    <n v="0"/>
    <n v="27"/>
    <n v="25"/>
    <d v="1899-12-30T00:27:25"/>
    <d v="1899-12-30T00:02:45"/>
    <s v="YNHH"/>
    <s v="YNHH Spin Bike"/>
    <n v="21.884498480243177"/>
    <n v="0"/>
    <s v="Inside"/>
    <m/>
    <d v="1899-12-30T05:07:04"/>
    <d v="1899-12-30T02:33:32"/>
    <m/>
    <n v="0"/>
    <n v="0"/>
    <d v="1899-12-30T01:11:50"/>
    <d v="1899-12-30T02:04:14"/>
    <d v="1899-12-30T00:35:55"/>
    <d v="1899-12-30T01:02:07"/>
    <n v="101"/>
    <x v="13"/>
    <x v="1"/>
    <x v="130"/>
    <x v="38"/>
    <n v="0"/>
  </r>
  <r>
    <n v="2248"/>
    <d v="2014-04-03T00:00:00"/>
    <d v="2014-04-03T00:00:00"/>
    <x v="2"/>
    <n v="3.1"/>
    <n v="0"/>
    <n v="29"/>
    <n v="55"/>
    <d v="1899-12-30T00:29:55"/>
    <d v="1899-12-30T00:09:39"/>
    <s v="G2host"/>
    <s v="YNHH-5k"/>
    <n v="6.2172701949860771"/>
    <n v="0"/>
    <s v="Nice!"/>
    <s v="http://www.strava.com/activities/126584619"/>
    <d v="1899-12-30T04:12:51"/>
    <d v="1899-12-30T02:06:25"/>
    <m/>
    <n v="0"/>
    <n v="0"/>
    <d v="1899-12-30T04:12:51"/>
    <d v="1899-12-30T05:05:15"/>
    <d v="1899-12-30T02:06:25"/>
    <d v="1899-12-30T02:32:37"/>
    <n v="1224"/>
    <x v="13"/>
    <x v="1"/>
    <x v="130"/>
    <x v="38"/>
    <n v="0"/>
  </r>
  <r>
    <n v="2249"/>
    <d v="2014-04-04T00:00:00"/>
    <d v="2014-04-04T00:00:00"/>
    <x v="2"/>
    <n v="3"/>
    <n v="0"/>
    <n v="28"/>
    <n v="30"/>
    <d v="1899-12-30T00:28:30"/>
    <d v="1899-12-30T00:09:30"/>
    <s v="G2host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3"/>
    <x v="1"/>
    <x v="130"/>
    <x v="38"/>
    <n v="3"/>
  </r>
  <r>
    <n v="2250"/>
    <d v="2014-04-05T00:00:00"/>
    <d v="2014-04-05T00:00:00"/>
    <x v="1"/>
    <n v="35.5"/>
    <n v="2"/>
    <n v="40"/>
    <n v="55"/>
    <d v="1899-12-30T02:40:55"/>
    <d v="1899-12-30T00:04:32"/>
    <s v="ElderShiv"/>
    <s v="Random"/>
    <n v="13.236664940445374"/>
    <n v="0"/>
    <s v="Chilly"/>
    <s v="http://app.strava.com/activities/127163945"/>
    <d v="1899-12-30T08:27:41"/>
    <d v="1899-12-30T04:13:50"/>
    <m/>
    <n v="0"/>
    <n v="0"/>
    <d v="1899-12-30T01:58:46"/>
    <d v="1899-12-30T02:51:10"/>
    <d v="1899-12-30T00:59:23"/>
    <d v="1899-12-30T01:25:35"/>
    <n v="670"/>
    <x v="13"/>
    <x v="1"/>
    <x v="130"/>
    <x v="38"/>
    <n v="0"/>
  </r>
  <r>
    <n v="2251"/>
    <d v="2014-04-07T00:00:00"/>
    <d v="2014-04-07T00:00:00"/>
    <x v="2"/>
    <n v="3.02"/>
    <n v="0"/>
    <n v="30"/>
    <n v="0"/>
    <d v="1899-12-30T00:30:00"/>
    <d v="1899-12-30T00:09:56"/>
    <s v="G2host"/>
    <s v="YNHH Treadmill"/>
    <n v="6.0400000000000054"/>
    <n v="0"/>
    <s v="Inside"/>
    <s v="1/2 mile repeats"/>
    <d v="1899-12-30T04:20:16"/>
    <d v="1899-12-30T02:10:08"/>
    <m/>
    <n v="0"/>
    <n v="0"/>
    <d v="1899-12-30T04:20:16"/>
    <d v="1899-12-30T05:12:40"/>
    <d v="1899-12-30T02:10:08"/>
    <d v="1899-12-30T02:36:20"/>
    <n v="1469"/>
    <x v="13"/>
    <x v="1"/>
    <x v="130"/>
    <x v="1"/>
    <n v="1"/>
  </r>
  <r>
    <n v="2252"/>
    <d v="2014-04-07T00:00:00"/>
    <d v="2014-04-07T00:00:00"/>
    <x v="0"/>
    <n v="1"/>
    <n v="0"/>
    <n v="29"/>
    <n v="55"/>
    <d v="1899-12-30T00:29:55"/>
    <d v="1899-12-30T00:29:55"/>
    <s v="PHS"/>
    <s v="PHS Swim"/>
    <n v="2.0055710306406698"/>
    <n v="0"/>
    <s v="Inside"/>
    <m/>
    <d v="1899-12-30T01:11:48"/>
    <d v="1899-12-30T00:35:54"/>
    <m/>
    <n v="0"/>
    <n v="0"/>
    <d v="1899-12-30T13:03:49"/>
    <d v="1899-12-30T13:56:13"/>
    <d v="1899-12-30T06:31:54"/>
    <d v="1899-12-30T06:58:07"/>
    <n v="3137"/>
    <x v="13"/>
    <x v="1"/>
    <x v="130"/>
    <x v="1"/>
    <n v="0"/>
  </r>
  <r>
    <n v="2253"/>
    <d v="2014-04-08T00:00:00"/>
    <d v="2014-04-08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1"/>
    <x v="130"/>
    <x v="1"/>
    <n v="0"/>
  </r>
  <r>
    <n v="2254"/>
    <d v="2014-04-09T00:00:00"/>
    <d v="2014-04-09T00:00:00"/>
    <x v="2"/>
    <n v="4.0999999999999996"/>
    <n v="0"/>
    <n v="39"/>
    <n v="4"/>
    <d v="1899-12-30T00:39:04"/>
    <d v="1899-12-30T00:09:32"/>
    <s v="G2host"/>
    <s v="Random"/>
    <n v="6.2969283276450554"/>
    <n v="0"/>
    <s v="Nice!"/>
    <s v="http://app.strava.com/activities/128469509"/>
    <d v="1899-12-30T04:09:39"/>
    <d v="1899-12-30T02:04:49"/>
    <m/>
    <n v="0"/>
    <n v="0"/>
    <d v="1899-12-30T04:09:39"/>
    <d v="1899-12-30T05:02:03"/>
    <d v="1899-12-30T02:04:49"/>
    <d v="1899-12-30T02:31:01"/>
    <n v="1147"/>
    <x v="13"/>
    <x v="1"/>
    <x v="130"/>
    <x v="1"/>
    <n v="0"/>
  </r>
  <r>
    <n v="2255"/>
    <d v="2014-04-09T00:00:00"/>
    <d v="2014-04-09T00:00:00"/>
    <x v="0"/>
    <n v="1.1399999999999999"/>
    <n v="0"/>
    <n v="41"/>
    <n v="40"/>
    <d v="1899-12-30T00:41:40"/>
    <d v="1899-12-30T00:36:33"/>
    <s v="PHS"/>
    <s v="PHS Swim"/>
    <n v="1.6416000000000011"/>
    <n v="0"/>
    <s v="Inside"/>
    <m/>
    <d v="1899-12-30T01:27:43"/>
    <d v="1899-12-30T00:43:52"/>
    <m/>
    <n v="0"/>
    <n v="0"/>
    <d v="1899-12-30T15:57:36"/>
    <d v="1899-12-30T16:50:00"/>
    <d v="1899-12-30T07:58:48"/>
    <d v="1899-12-30T08:25:00"/>
    <n v="3329"/>
    <x v="13"/>
    <x v="1"/>
    <x v="130"/>
    <x v="1"/>
    <n v="0"/>
  </r>
  <r>
    <n v="2256"/>
    <d v="2014-04-10T00:00:00"/>
    <d v="2014-04-10T00:00:00"/>
    <x v="2"/>
    <n v="10.3"/>
    <n v="1"/>
    <n v="55"/>
    <n v="25"/>
    <d v="1899-12-30T01:55:25"/>
    <d v="1899-12-30T00:11:12"/>
    <s v="Ghost"/>
    <s v="Random"/>
    <n v="5.3545126353790664"/>
    <n v="0"/>
    <s v="cool"/>
    <s v="http://app.strava.com/activities/128742853"/>
    <d v="1899-12-30T04:53:35"/>
    <d v="1899-12-30T02:26:48"/>
    <m/>
    <n v="0"/>
    <n v="0"/>
    <d v="1899-12-30T04:53:35"/>
    <d v="1899-12-30T05:45:59"/>
    <d v="1899-12-30T02:26:48"/>
    <d v="1899-12-30T02:53:00"/>
    <n v="2367"/>
    <x v="13"/>
    <x v="1"/>
    <x v="130"/>
    <x v="1"/>
    <n v="0"/>
  </r>
  <r>
    <n v="2257"/>
    <d v="2014-04-10T00:00:00"/>
    <d v="2014-04-10T00:00:00"/>
    <x v="1"/>
    <n v="9.8000000000000007"/>
    <n v="0"/>
    <n v="39"/>
    <n v="31"/>
    <d v="1899-12-30T00:39:31"/>
    <d v="1899-12-30T00:04:02"/>
    <s v="ElderShiv"/>
    <s v="Random"/>
    <n v="14.87979755377479"/>
    <n v="0"/>
    <s v="cool"/>
    <s v="http://app.strava.com/activities/128823945"/>
    <d v="1899-12-30T07:31:37"/>
    <d v="1899-12-30T03:45:49"/>
    <m/>
    <n v="0"/>
    <n v="0"/>
    <d v="1899-12-30T01:45:39"/>
    <d v="1899-12-30T02:38:03"/>
    <d v="1899-12-30T00:52:49"/>
    <d v="1899-12-30T01:19:01"/>
    <n v="509"/>
    <x v="13"/>
    <x v="1"/>
    <x v="130"/>
    <x v="1"/>
    <n v="0"/>
  </r>
  <r>
    <n v="2258"/>
    <d v="2014-04-12T00:00:00"/>
    <d v="2014-04-12T00:00:00"/>
    <x v="1"/>
    <n v="46.3"/>
    <n v="3"/>
    <n v="22"/>
    <n v="48"/>
    <d v="1899-12-30T03:22:48"/>
    <d v="1899-12-30T00:04:23"/>
    <s v="ElderShiv"/>
    <s v="Random"/>
    <n v="13.698224852071014"/>
    <n v="0"/>
    <s v="cool"/>
    <s v="http://app.strava.com/activities/129478064"/>
    <d v="1899-12-30T08:10:34"/>
    <d v="1899-12-30T04:05:17"/>
    <m/>
    <n v="0"/>
    <n v="0"/>
    <d v="1899-12-30T01:54:46"/>
    <d v="1899-12-30T02:47:10"/>
    <d v="1899-12-30T00:57:23"/>
    <d v="1899-12-30T01:23:35"/>
    <n v="615"/>
    <x v="13"/>
    <x v="1"/>
    <x v="130"/>
    <x v="1"/>
    <n v="9"/>
  </r>
  <r>
    <n v="2259"/>
    <d v="2014-04-19T00:00:00"/>
    <d v="2014-04-19T00:00:00"/>
    <x v="1"/>
    <n v="20.8"/>
    <n v="1"/>
    <n v="32"/>
    <n v="6"/>
    <d v="1899-12-30T01:32:06"/>
    <d v="1899-12-30T00:04:26"/>
    <s v="ElderShiv"/>
    <s v="Random"/>
    <n v="13.550488599348544"/>
    <n v="0"/>
    <s v="cool"/>
    <s v="http://app.strava.com/activities/131959466"/>
    <d v="1899-12-30T08:15:55"/>
    <d v="1899-12-30T04:07:58"/>
    <m/>
    <n v="0"/>
    <n v="0"/>
    <d v="1899-12-30T01:56:01"/>
    <d v="1899-12-30T02:48:25"/>
    <d v="1899-12-30T00:58:00"/>
    <d v="1899-12-30T01:24:12"/>
    <n v="633"/>
    <x v="13"/>
    <x v="1"/>
    <x v="130"/>
    <x v="2"/>
    <n v="6"/>
  </r>
  <r>
    <n v="2260"/>
    <d v="2014-04-20T00:00:00"/>
    <d v="2014-04-20T00:00:00"/>
    <x v="2"/>
    <n v="7.5"/>
    <n v="1"/>
    <n v="12"/>
    <n v="55"/>
    <d v="1899-12-30T01:12:55"/>
    <d v="1899-12-30T00:09:43"/>
    <s v="Ghost"/>
    <s v="Quassy Loop"/>
    <n v="6.1714285714285761"/>
    <n v="0"/>
    <s v="Perfect"/>
    <s v="http://app.strava.com/activities/132351198"/>
    <d v="1899-12-30T04:14:43"/>
    <d v="1899-12-30T02:07:22"/>
    <m/>
    <n v="0"/>
    <n v="0"/>
    <d v="1899-12-30T04:14:43"/>
    <d v="1899-12-30T05:07:07"/>
    <d v="1899-12-30T02:07:22"/>
    <d v="1899-12-30T02:33:34"/>
    <n v="1286"/>
    <x v="13"/>
    <x v="1"/>
    <x v="130"/>
    <x v="3"/>
    <n v="0"/>
  </r>
  <r>
    <n v="2261"/>
    <d v="2014-04-21T00:00:00"/>
    <d v="2014-04-21T00:00:00"/>
    <x v="2"/>
    <n v="3.1"/>
    <n v="0"/>
    <n v="32"/>
    <n v="26"/>
    <d v="1899-12-30T00:32:26"/>
    <d v="1899-12-30T00:10:28"/>
    <s v="G2host"/>
    <s v="YNHH Treadmill"/>
    <n v="5.7348406988694824"/>
    <n v="0"/>
    <s v="Inside"/>
    <s v="1/4 mile repeats"/>
    <d v="1899-12-30T04:34:07"/>
    <d v="1899-12-30T02:17:03"/>
    <m/>
    <n v="0"/>
    <n v="0"/>
    <d v="1899-12-30T04:34:07"/>
    <d v="1899-12-30T05:26:31"/>
    <d v="1899-12-30T02:17:03"/>
    <d v="1899-12-30T02:43:15"/>
    <n v="1911"/>
    <x v="13"/>
    <x v="1"/>
    <x v="130"/>
    <x v="3"/>
    <n v="0"/>
  </r>
  <r>
    <n v="2262"/>
    <d v="2014-04-22T00:00:00"/>
    <d v="2014-04-22T00:00:00"/>
    <x v="2"/>
    <n v="3.2"/>
    <n v="0"/>
    <n v="33"/>
    <n v="57"/>
    <d v="1899-12-30T00:33:57"/>
    <d v="1899-12-30T00:10:37"/>
    <s v="G2host"/>
    <s v="YNHH Division St 5k"/>
    <n v="5.6553755522827727"/>
    <n v="0"/>
    <s v="Nice!"/>
    <m/>
    <d v="1899-12-30T04:37:58"/>
    <d v="1899-12-30T02:18:59"/>
    <m/>
    <n v="0"/>
    <n v="0"/>
    <d v="1899-12-30T04:37:58"/>
    <d v="1899-12-30T05:30:22"/>
    <d v="1899-12-30T02:18:59"/>
    <d v="1899-12-30T02:45:11"/>
    <n v="2012"/>
    <x v="13"/>
    <x v="1"/>
    <x v="130"/>
    <x v="3"/>
    <n v="0"/>
  </r>
  <r>
    <n v="2263"/>
    <d v="2014-04-23T00:00:00"/>
    <d v="2014-04-23T00:00:00"/>
    <x v="2"/>
    <n v="1.05"/>
    <n v="0"/>
    <n v="10"/>
    <n v="0"/>
    <d v="1899-12-30T00:10:00"/>
    <d v="1899-12-30T00:09:31"/>
    <s v="G2host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3"/>
    <x v="1"/>
    <x v="130"/>
    <x v="3"/>
    <n v="0"/>
  </r>
  <r>
    <n v="2264"/>
    <d v="2014-04-24T00:00:00"/>
    <d v="2014-04-24T00:00:00"/>
    <x v="2"/>
    <n v="1.5"/>
    <n v="0"/>
    <n v="12"/>
    <n v="5"/>
    <d v="1899-12-30T00:12:05"/>
    <d v="1899-12-30T00:08:03"/>
    <s v="G2host"/>
    <s v="YNHH Treadmill"/>
    <n v="7.4482758620689706"/>
    <n v="0"/>
    <s v="Inside"/>
    <s v="2nd half of brick"/>
    <d v="1899-12-30T03:31:03"/>
    <d v="1899-12-30T01:45:32"/>
    <m/>
    <n v="0"/>
    <n v="0"/>
    <d v="1899-12-30T03:31:03"/>
    <d v="1899-12-30T04:23:27"/>
    <d v="1899-12-30T01:45:32"/>
    <d v="1899-12-30T02:11:44"/>
    <n v="806"/>
    <x v="13"/>
    <x v="1"/>
    <x v="130"/>
    <x v="3"/>
    <n v="0"/>
  </r>
  <r>
    <n v="2265"/>
    <d v="2014-04-24T00:00:00"/>
    <d v="2014-04-24T00:00:00"/>
    <x v="1"/>
    <n v="10"/>
    <n v="0"/>
    <n v="28"/>
    <n v="2"/>
    <d v="1899-12-30T00:28:02"/>
    <d v="1899-12-30T00:02:48"/>
    <s v="YNHH"/>
    <s v="YNHH Spin Bike"/>
    <n v="21.403091557669455"/>
    <n v="0"/>
    <s v="Inside"/>
    <m/>
    <d v="1899-12-30T05:13:58"/>
    <d v="1899-12-30T02:36:59"/>
    <m/>
    <n v="0"/>
    <n v="0"/>
    <d v="1899-12-30T01:13:27"/>
    <d v="1899-12-30T02:05:51"/>
    <d v="1899-12-30T00:36:43"/>
    <d v="1899-12-30T01:02:55"/>
    <n v="131"/>
    <x v="13"/>
    <x v="1"/>
    <x v="130"/>
    <x v="3"/>
    <n v="0"/>
  </r>
  <r>
    <n v="2266"/>
    <d v="2014-04-25T00:00:00"/>
    <d v="2014-04-25T00:00:00"/>
    <x v="1"/>
    <n v="25"/>
    <n v="1"/>
    <n v="39"/>
    <n v="5"/>
    <d v="1899-12-30T01:39:05"/>
    <d v="1899-12-30T00:03:58"/>
    <s v="ElderShiv"/>
    <s v="Griskus Olympic"/>
    <n v="15.138772077375956"/>
    <n v="0"/>
    <s v="Nice!"/>
    <m/>
    <d v="1899-12-30T07:23:54"/>
    <d v="1899-12-30T03:41:57"/>
    <m/>
    <n v="0"/>
    <n v="0"/>
    <d v="1899-12-30T01:43:50"/>
    <d v="1899-12-30T02:36:14"/>
    <d v="1899-12-30T00:51:55"/>
    <d v="1899-12-30T01:18:07"/>
    <n v="457"/>
    <x v="13"/>
    <x v="1"/>
    <x v="130"/>
    <x v="3"/>
    <n v="0"/>
  </r>
  <r>
    <n v="2267"/>
    <d v="2014-04-27T00:00:00"/>
    <d v="2014-04-27T00:00:00"/>
    <x v="2"/>
    <n v="13.1"/>
    <n v="2"/>
    <n v="4"/>
    <n v="10"/>
    <d v="1899-12-30T02:04:10"/>
    <d v="1899-12-30T00:09:29"/>
    <s v="Ghost"/>
    <s v="Cheshire Half Marathon"/>
    <n v="6.3302013422818835"/>
    <n v="166"/>
    <s v="Cool"/>
    <m/>
    <d v="1899-12-30T04:08:20"/>
    <d v="1899-12-30T02:04:10"/>
    <m/>
    <n v="0"/>
    <n v="0"/>
    <d v="1899-12-30T04:08:20"/>
    <d v="1899-12-30T05:00:44"/>
    <d v="1899-12-30T02:04:10"/>
    <d v="1899-12-30T02:30:22"/>
    <n v="1104"/>
    <x v="13"/>
    <x v="1"/>
    <x v="130"/>
    <x v="4"/>
    <n v="1"/>
  </r>
  <r>
    <n v="2268"/>
    <d v="2014-04-27T00:00:00"/>
    <d v="2014-04-27T00:00:00"/>
    <x v="8"/>
    <n v="1"/>
    <n v="0"/>
    <n v="9"/>
    <n v="28"/>
    <d v="1899-12-30T00:09:28"/>
    <d v="1899-12-30T00:09:28"/>
    <s v="Ghost"/>
    <s v="Cheshire Half Marathon"/>
    <n v="6.3380281690140903"/>
    <n v="148"/>
    <s v="Cool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1"/>
    <x v="130"/>
    <x v="4"/>
    <n v="0"/>
  </r>
  <r>
    <n v="2269"/>
    <d v="2014-04-27T00:00:00"/>
    <d v="2014-04-27T00:00:00"/>
    <x v="9"/>
    <n v="1"/>
    <n v="0"/>
    <n v="9"/>
    <n v="19"/>
    <d v="1899-12-30T00:09:19"/>
    <d v="1899-12-30T00:09:19"/>
    <s v="Ghost"/>
    <s v="Cheshire Half Marathon"/>
    <n v="6.4400715563506319"/>
    <n v="160"/>
    <s v="Cool"/>
    <m/>
    <d v="1899-12-30T00:00:00"/>
    <d v="1899-12-30T00:00:00"/>
    <m/>
    <n v="0"/>
    <n v="0"/>
    <d v="1899-12-30T04:04:06"/>
    <d v="1899-12-30T04:56:30"/>
    <d v="1899-12-30T02:02:03"/>
    <d v="1899-12-30T02:28:15"/>
    <n v="1026"/>
    <x v="13"/>
    <x v="1"/>
    <x v="130"/>
    <x v="4"/>
    <n v="0"/>
  </r>
  <r>
    <n v="2270"/>
    <d v="2014-04-27T00:00:00"/>
    <d v="2014-04-27T00:00:00"/>
    <x v="10"/>
    <n v="1"/>
    <n v="0"/>
    <n v="9"/>
    <n v="3"/>
    <d v="1899-12-30T00:09:03"/>
    <d v="1899-12-30T00:09:03"/>
    <s v="Ghost"/>
    <s v="Cheshire Half Marathon"/>
    <n v="6.6298342541436508"/>
    <n v="161"/>
    <s v="Cool"/>
    <m/>
    <d v="1899-12-30T00:00:00"/>
    <d v="1899-12-30T00:00:00"/>
    <m/>
    <n v="0"/>
    <n v="0"/>
    <d v="1899-12-30T03:57:07"/>
    <d v="1899-12-30T04:49:31"/>
    <d v="1899-12-30T01:58:33"/>
    <d v="1899-12-30T02:24:45"/>
    <n v="919"/>
    <x v="13"/>
    <x v="1"/>
    <x v="130"/>
    <x v="4"/>
    <n v="0"/>
  </r>
  <r>
    <n v="2271"/>
    <d v="2014-04-27T00:00:00"/>
    <d v="2014-04-27T00:00:00"/>
    <x v="11"/>
    <n v="1"/>
    <n v="0"/>
    <n v="9"/>
    <n v="13"/>
    <d v="1899-12-30T00:09:13"/>
    <d v="1899-12-30T00:09:13"/>
    <s v="Ghost"/>
    <s v="Cheshire Half Marathon"/>
    <n v="6.5099457504520846"/>
    <n v="165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13"/>
    <x v="1"/>
    <x v="130"/>
    <x v="4"/>
    <n v="0"/>
  </r>
  <r>
    <n v="2272"/>
    <d v="2014-04-27T00:00:00"/>
    <d v="2014-04-27T00:00:00"/>
    <x v="12"/>
    <n v="1"/>
    <n v="0"/>
    <n v="9"/>
    <n v="20"/>
    <d v="1899-12-30T00:09:20"/>
    <d v="1899-12-30T00:09:20"/>
    <s v="Ghost"/>
    <s v="Cheshire Half Marathon"/>
    <n v="6.4285714285714342"/>
    <n v="166"/>
    <s v="Cool"/>
    <m/>
    <d v="1899-12-30T00:00:00"/>
    <d v="1899-12-30T00:00:00"/>
    <m/>
    <n v="0"/>
    <n v="0"/>
    <d v="1899-12-30T04:04:32"/>
    <d v="1899-12-30T04:56:56"/>
    <d v="1899-12-30T02:02:16"/>
    <d v="1899-12-30T02:28:28"/>
    <n v="1032"/>
    <x v="13"/>
    <x v="1"/>
    <x v="130"/>
    <x v="4"/>
    <n v="0"/>
  </r>
  <r>
    <n v="2273"/>
    <d v="2014-04-27T00:00:00"/>
    <d v="2014-04-27T00:00:00"/>
    <x v="13"/>
    <n v="1"/>
    <n v="0"/>
    <n v="9"/>
    <n v="18"/>
    <d v="1899-12-30T00:09:18"/>
    <d v="1899-12-30T00:09:18"/>
    <s v="Ghost"/>
    <s v="Cheshire Half Marathon"/>
    <n v="6.4516129032258114"/>
    <n v="167"/>
    <s v="Cool"/>
    <m/>
    <d v="1899-12-30T00:00:00"/>
    <d v="1899-12-30T00:00:00"/>
    <m/>
    <n v="0"/>
    <n v="0"/>
    <d v="1899-12-30T04:03:40"/>
    <d v="1899-12-30T04:56:04"/>
    <d v="1899-12-30T02:01:50"/>
    <d v="1899-12-30T02:28:02"/>
    <n v="1015"/>
    <x v="13"/>
    <x v="1"/>
    <x v="130"/>
    <x v="4"/>
    <n v="0"/>
  </r>
  <r>
    <n v="2274"/>
    <d v="2014-04-27T00:00:00"/>
    <d v="2014-04-27T00:00:00"/>
    <x v="14"/>
    <n v="1"/>
    <n v="0"/>
    <n v="9"/>
    <n v="8"/>
    <d v="1899-12-30T00:09:08"/>
    <d v="1899-12-30T00:09:08"/>
    <s v="Ghost"/>
    <s v="Cheshire Half Marathon"/>
    <n v="6.5693430656934373"/>
    <n v="168"/>
    <s v="Cool"/>
    <m/>
    <d v="1899-12-30T00:00:00"/>
    <d v="1899-12-30T00:00:00"/>
    <m/>
    <n v="0"/>
    <n v="0"/>
    <d v="1899-12-30T03:59:18"/>
    <d v="1899-12-30T04:51:42"/>
    <d v="1899-12-30T01:59:39"/>
    <d v="1899-12-30T02:25:51"/>
    <n v="943"/>
    <x v="13"/>
    <x v="1"/>
    <x v="130"/>
    <x v="4"/>
    <n v="0"/>
  </r>
  <r>
    <n v="2275"/>
    <d v="2014-04-27T00:00:00"/>
    <d v="2014-04-27T00:00:00"/>
    <x v="15"/>
    <n v="1"/>
    <n v="0"/>
    <n v="9"/>
    <n v="26"/>
    <d v="1899-12-30T00:09:26"/>
    <d v="1899-12-30T00:09:26"/>
    <s v="Ghost"/>
    <s v="Cheshire Half Marathon"/>
    <n v="6.3604240282685556"/>
    <n v="170"/>
    <s v="Cool"/>
    <m/>
    <d v="1899-12-30T00:00:00"/>
    <d v="1899-12-30T00:00:00"/>
    <m/>
    <n v="0"/>
    <n v="0"/>
    <d v="1899-12-30T04:07:09"/>
    <d v="1899-12-30T04:59:33"/>
    <d v="1899-12-30T02:03:35"/>
    <d v="1899-12-30T02:29:47"/>
    <n v="1081"/>
    <x v="13"/>
    <x v="1"/>
    <x v="130"/>
    <x v="4"/>
    <n v="0"/>
  </r>
  <r>
    <n v="2276"/>
    <d v="2014-04-27T00:00:00"/>
    <d v="2014-04-27T00:00:00"/>
    <x v="16"/>
    <n v="1"/>
    <n v="0"/>
    <n v="9"/>
    <n v="16"/>
    <d v="1899-12-30T00:09:16"/>
    <d v="1899-12-30T00:09:16"/>
    <s v="Ghost"/>
    <s v="Cheshire Half Marathon"/>
    <n v="6.4748201438848962"/>
    <n v="171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13"/>
    <x v="1"/>
    <x v="130"/>
    <x v="4"/>
    <n v="0"/>
  </r>
  <r>
    <n v="2277"/>
    <d v="2014-04-27T00:00:00"/>
    <d v="2014-04-27T00:00:00"/>
    <x v="17"/>
    <n v="1"/>
    <n v="0"/>
    <n v="9"/>
    <n v="53"/>
    <d v="1899-12-30T00:09:53"/>
    <d v="1899-12-30T00:09:53"/>
    <s v="Ghost"/>
    <s v="Cheshire Half Marathon"/>
    <n v="6.070826306914002"/>
    <n v="170"/>
    <s v="Cool"/>
    <m/>
    <d v="1899-12-30T00:00:00"/>
    <d v="1899-12-30T00:00:00"/>
    <m/>
    <n v="0"/>
    <n v="0"/>
    <d v="1899-12-30T04:18:57"/>
    <d v="1899-12-30T05:11:21"/>
    <d v="1899-12-30T02:09:28"/>
    <d v="1899-12-30T02:35:40"/>
    <n v="1432"/>
    <x v="13"/>
    <x v="1"/>
    <x v="130"/>
    <x v="4"/>
    <n v="0"/>
  </r>
  <r>
    <n v="2278"/>
    <d v="2014-04-27T00:00:00"/>
    <d v="2014-04-27T00:00:00"/>
    <x v="18"/>
    <n v="1"/>
    <n v="0"/>
    <n v="9"/>
    <n v="21"/>
    <d v="1899-12-30T00:09:21"/>
    <d v="1899-12-30T00:09:21"/>
    <s v="Ghost"/>
    <s v="Cheshire Half Marathon"/>
    <n v="6.4171122994652467"/>
    <n v="171"/>
    <s v="Cool"/>
    <m/>
    <d v="1899-12-30T00:00:00"/>
    <d v="1899-12-30T00:00:00"/>
    <m/>
    <n v="0"/>
    <n v="0"/>
    <d v="1899-12-30T04:04:58"/>
    <d v="1899-12-30T04:57:22"/>
    <d v="1899-12-30T02:02:29"/>
    <d v="1899-12-30T02:28:41"/>
    <n v="1042"/>
    <x v="13"/>
    <x v="1"/>
    <x v="130"/>
    <x v="4"/>
    <n v="0"/>
  </r>
  <r>
    <n v="2279"/>
    <d v="2014-04-27T00:00:00"/>
    <d v="2014-04-27T00:00:00"/>
    <x v="19"/>
    <n v="1"/>
    <n v="0"/>
    <n v="9"/>
    <n v="44"/>
    <d v="1899-12-30T00:09:44"/>
    <d v="1899-12-30T00:09:44"/>
    <s v="Ghost"/>
    <s v="Cheshire Half Marathon"/>
    <n v="6.1643835616438407"/>
    <n v="172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x v="130"/>
    <x v="4"/>
    <n v="0"/>
  </r>
  <r>
    <n v="2280"/>
    <d v="2014-04-27T00:00:00"/>
    <d v="2014-04-27T00:00:00"/>
    <x v="20"/>
    <n v="1"/>
    <n v="0"/>
    <n v="9"/>
    <n v="44"/>
    <d v="1899-12-30T00:09:44"/>
    <d v="1899-12-30T00:09:44"/>
    <s v="Ghost"/>
    <s v="Cheshire Half Marathon"/>
    <n v="6.1643835616438407"/>
    <n v="177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x v="130"/>
    <x v="4"/>
    <n v="0"/>
  </r>
  <r>
    <n v="2281"/>
    <d v="2014-04-28T00:00:00"/>
    <d v="2014-04-28T00:00:00"/>
    <x v="1"/>
    <n v="9"/>
    <n v="0"/>
    <n v="28"/>
    <n v="0"/>
    <d v="1899-12-30T00:28:00"/>
    <d v="1899-12-30T00:03:07"/>
    <s v="YNHH"/>
    <s v="YNHH Spin Bike"/>
    <n v="19.285714285714299"/>
    <n v="0"/>
    <s v="Inside"/>
    <m/>
    <d v="1899-12-30T05:48:27"/>
    <d v="1899-12-30T02:54:13"/>
    <m/>
    <n v="0"/>
    <n v="0"/>
    <d v="1899-12-30T01:21:31"/>
    <d v="1899-12-30T02:13:55"/>
    <d v="1899-12-30T00:40:45"/>
    <d v="1899-12-30T01:06:57"/>
    <n v="226"/>
    <x v="13"/>
    <x v="1"/>
    <x v="130"/>
    <x v="4"/>
    <n v="0"/>
  </r>
  <r>
    <n v="2282"/>
    <d v="2014-04-29T00:00:00"/>
    <d v="2014-04-29T00:00:00"/>
    <x v="1"/>
    <n v="10.5"/>
    <n v="0"/>
    <n v="31"/>
    <n v="3"/>
    <d v="1899-12-30T00:31:03"/>
    <d v="1899-12-30T00:02:57"/>
    <s v="YNHH"/>
    <s v="YNHH Spin Bike"/>
    <n v="20.289855072463784"/>
    <n v="0"/>
    <s v="Inside"/>
    <m/>
    <d v="1899-12-30T05:31:12"/>
    <d v="1899-12-30T02:45:36"/>
    <m/>
    <n v="0"/>
    <n v="0"/>
    <d v="1899-12-30T01:17:29"/>
    <d v="1899-12-30T02:09:53"/>
    <d v="1899-12-30T00:38:44"/>
    <d v="1899-12-30T01:04:56"/>
    <n v="183"/>
    <x v="13"/>
    <x v="1"/>
    <x v="130"/>
    <x v="4"/>
    <n v="0"/>
  </r>
  <r>
    <n v="2283"/>
    <d v="2014-04-30T00:00:00"/>
    <d v="2014-04-30T00:00:00"/>
    <x v="2"/>
    <n v="3.25"/>
    <n v="0"/>
    <n v="30"/>
    <n v="0"/>
    <d v="1899-12-30T00:30:00"/>
    <d v="1899-12-30T00:09:14"/>
    <s v="Ghost"/>
    <s v="Treadmill"/>
    <n v="6.5000000000000053"/>
    <n v="0"/>
    <s v="Inside"/>
    <m/>
    <d v="1899-12-30T04:01:51"/>
    <d v="1899-12-30T02:00:55"/>
    <m/>
    <n v="0"/>
    <n v="0"/>
    <d v="1899-12-30T04:01:51"/>
    <d v="1899-12-30T04:54:15"/>
    <d v="1899-12-30T02:00:55"/>
    <d v="1899-12-30T02:27:07"/>
    <n v="971"/>
    <x v="13"/>
    <x v="1"/>
    <x v="130"/>
    <x v="4"/>
    <n v="0"/>
  </r>
  <r>
    <n v="2284"/>
    <d v="2014-05-01T00:00:00"/>
    <d v="2014-05-01T00:00:00"/>
    <x v="1"/>
    <n v="10"/>
    <n v="0"/>
    <n v="28"/>
    <n v="15"/>
    <d v="1899-12-30T00:28:15"/>
    <d v="1899-12-30T00:02:50"/>
    <s v="YNHH"/>
    <s v="YNHH Spin Bike"/>
    <n v="21.23893805309736"/>
    <n v="0"/>
    <s v="Inside"/>
    <m/>
    <d v="1899-12-30T05:16:24"/>
    <d v="1899-12-30T02:38:12"/>
    <m/>
    <n v="0"/>
    <n v="0"/>
    <d v="1899-12-30T01:14:01"/>
    <d v="1899-12-30T02:06:25"/>
    <d v="1899-12-30T00:37:00"/>
    <d v="1899-12-30T01:03:12"/>
    <n v="141"/>
    <x v="13"/>
    <x v="2"/>
    <x v="131"/>
    <x v="4"/>
    <n v="0"/>
  </r>
  <r>
    <n v="2285"/>
    <d v="2014-05-01T00:00:00"/>
    <d v="2014-05-01T00:00:00"/>
    <x v="2"/>
    <n v="1"/>
    <n v="0"/>
    <n v="9"/>
    <n v="19"/>
    <d v="1899-12-30T00:09:19"/>
    <d v="1899-12-30T00:09:19"/>
    <s v="G2host"/>
    <s v="YNHH Treadmill"/>
    <n v="6.4400715563506319"/>
    <n v="0"/>
    <s v="Inside"/>
    <m/>
    <d v="1899-12-30T04:04:06"/>
    <d v="1899-12-30T02:02:03"/>
    <m/>
    <n v="0"/>
    <n v="0"/>
    <d v="1899-12-30T04:04:06"/>
    <d v="1899-12-30T04:56:30"/>
    <d v="1899-12-30T02:02:03"/>
    <d v="1899-12-30T02:28:15"/>
    <n v="1026"/>
    <x v="13"/>
    <x v="2"/>
    <x v="131"/>
    <x v="4"/>
    <n v="0"/>
  </r>
  <r>
    <n v="2286"/>
    <d v="2014-05-02T00:00:00"/>
    <d v="2014-05-02T00:00:00"/>
    <x v="2"/>
    <n v="8.1"/>
    <n v="1"/>
    <n v="36"/>
    <n v="48"/>
    <d v="1899-12-30T01:36:48"/>
    <d v="1899-12-30T00:11:57"/>
    <s v="Ghost"/>
    <s v="Long Quassy Loop"/>
    <n v="5.0206611570247963"/>
    <n v="145"/>
    <s v="cool"/>
    <s v="http://app.strava.com/activities/136487048"/>
    <d v="1899-12-30T05:13:06"/>
    <d v="1899-12-30T02:36:33"/>
    <m/>
    <n v="0"/>
    <n v="0"/>
    <d v="1899-12-30T05:13:06"/>
    <d v="1899-12-30T06:05:30"/>
    <d v="1899-12-30T02:36:33"/>
    <d v="1899-12-30T03:02:45"/>
    <n v="2673"/>
    <x v="13"/>
    <x v="2"/>
    <x v="131"/>
    <x v="4"/>
    <n v="0"/>
  </r>
  <r>
    <n v="2287"/>
    <d v="2014-05-02T00:00:00"/>
    <d v="2014-05-02T00:00:00"/>
    <x v="1"/>
    <n v="14.7"/>
    <n v="0"/>
    <n v="55"/>
    <n v="56"/>
    <d v="1899-12-30T00:55:56"/>
    <d v="1899-12-30T00:03:48"/>
    <s v="ElderShiv"/>
    <s v="Cows and Swamps"/>
    <n v="15.768772348033387"/>
    <n v="0"/>
    <s v="Cool"/>
    <s v="http://app.strava.com/activities/136580727"/>
    <d v="1899-12-30T07:06:10"/>
    <d v="1899-12-30T03:33:05"/>
    <m/>
    <n v="0"/>
    <n v="0"/>
    <d v="1899-12-30T01:39:41"/>
    <d v="1899-12-30T02:32:05"/>
    <d v="1899-12-30T00:49:51"/>
    <d v="1899-12-30T01:16:03"/>
    <n v="403"/>
    <x v="13"/>
    <x v="2"/>
    <x v="131"/>
    <x v="4"/>
    <n v="0"/>
  </r>
  <r>
    <n v="2288"/>
    <d v="2014-05-04T00:00:00"/>
    <d v="2014-05-04T00:00:00"/>
    <x v="1"/>
    <n v="41.7"/>
    <n v="2"/>
    <n v="59"/>
    <n v="56"/>
    <d v="1899-12-30T02:59:56"/>
    <d v="1899-12-30T00:04:19"/>
    <s v="ElderShiv"/>
    <s v="Almost to Waramaug"/>
    <n v="13.905150055576152"/>
    <n v="0"/>
    <s v="Cold &amp; Windy"/>
    <s v="http://app.strava.com/activities/137290392"/>
    <d v="1899-12-30T08:03:16"/>
    <d v="1899-12-30T04:01:38"/>
    <m/>
    <n v="0"/>
    <n v="0"/>
    <d v="1899-12-30T01:53:03"/>
    <d v="1899-12-30T02:45:27"/>
    <d v="1899-12-30T00:56:32"/>
    <d v="1899-12-30T01:22:44"/>
    <n v="602"/>
    <x v="13"/>
    <x v="2"/>
    <x v="131"/>
    <x v="5"/>
    <n v="1"/>
  </r>
  <r>
    <n v="2289"/>
    <d v="2014-05-05T00:00:00"/>
    <d v="2014-05-05T00:00:00"/>
    <x v="2"/>
    <n v="3.2"/>
    <n v="0"/>
    <n v="28"/>
    <n v="26"/>
    <d v="1899-12-30T00:28:26"/>
    <d v="1899-12-30T00:08:53"/>
    <s v="G2host"/>
    <s v="YNHH Division St 5k"/>
    <n v="6.7526377491207548"/>
    <n v="0"/>
    <s v="Nice!"/>
    <s v="http://app.strava.com/activities/137782522"/>
    <d v="1899-12-30T03:52:48"/>
    <d v="1899-12-30T01:56:24"/>
    <m/>
    <n v="0"/>
    <n v="0"/>
    <d v="1899-12-30T03:52:48"/>
    <d v="1899-12-30T04:45:12"/>
    <d v="1899-12-30T01:56:24"/>
    <d v="1899-12-30T02:22:36"/>
    <n v="884"/>
    <x v="13"/>
    <x v="2"/>
    <x v="131"/>
    <x v="5"/>
    <n v="0"/>
  </r>
  <r>
    <n v="2290"/>
    <d v="2014-05-06T00:00:00"/>
    <d v="2014-05-06T00:00:00"/>
    <x v="1"/>
    <n v="19.899999999999999"/>
    <n v="1"/>
    <n v="15"/>
    <n v="1"/>
    <d v="1899-12-30T01:15:01"/>
    <d v="1899-12-30T00:03:46"/>
    <s v="ElderShiv"/>
    <s v="Moyf to Ynnh "/>
    <n v="15.916463008220406"/>
    <n v="0"/>
    <s v="Chilly"/>
    <s v="http://app.strava.com/activities/138069959"/>
    <d v="1899-12-30T07:02:12"/>
    <d v="1899-12-30T03:31:06"/>
    <m/>
    <n v="0"/>
    <n v="0"/>
    <d v="1899-12-30T01:38:46"/>
    <d v="1899-12-30T02:31:10"/>
    <d v="1899-12-30T00:49:23"/>
    <d v="1899-12-30T01:15:35"/>
    <n v="396"/>
    <x v="13"/>
    <x v="2"/>
    <x v="131"/>
    <x v="5"/>
    <n v="0"/>
  </r>
  <r>
    <n v="2291"/>
    <d v="2014-05-06T00:00:00"/>
    <d v="2014-05-06T00:00:00"/>
    <x v="1"/>
    <n v="19.899999999999999"/>
    <n v="1"/>
    <n v="16"/>
    <n v="53"/>
    <d v="1899-12-30T01:16:53"/>
    <d v="1899-12-30T00:03:52"/>
    <s v="ElderShiv"/>
    <s v="YNHH to Mojy"/>
    <n v="15.530023845653599"/>
    <n v="0"/>
    <s v="Windy"/>
    <m/>
    <d v="1899-12-30T07:12:43"/>
    <d v="1899-12-30T03:36:21"/>
    <m/>
    <n v="0"/>
    <n v="0"/>
    <d v="1899-12-30T01:41:13"/>
    <d v="1899-12-30T02:33:37"/>
    <d v="1899-12-30T00:50:37"/>
    <d v="1899-12-30T01:16:49"/>
    <n v="420"/>
    <x v="13"/>
    <x v="2"/>
    <x v="131"/>
    <x v="5"/>
    <n v="0"/>
  </r>
  <r>
    <n v="2292"/>
    <d v="2014-05-07T00:00:00"/>
    <d v="2014-05-07T00:00:00"/>
    <x v="0"/>
    <n v="0.75"/>
    <n v="0"/>
    <n v="27"/>
    <n v="9"/>
    <d v="1899-12-30T00:27:09"/>
    <d v="1899-12-30T00:36:12"/>
    <s v="Y50M"/>
    <s v="Yale 50 Meter"/>
    <n v="1.6574585635359129"/>
    <n v="0"/>
    <s v="Inside"/>
    <s v="http://app.strava.com/activities/138560701"/>
    <d v="1899-12-30T01:26:53"/>
    <d v="1899-12-30T00:43:26"/>
    <m/>
    <n v="0"/>
    <n v="0"/>
    <d v="1899-12-30T15:48:26"/>
    <d v="1899-12-30T16:40:50"/>
    <d v="1899-12-30T07:54:13"/>
    <d v="1899-12-30T08:20:25"/>
    <n v="3317"/>
    <x v="13"/>
    <x v="2"/>
    <x v="131"/>
    <x v="5"/>
    <n v="0"/>
  </r>
  <r>
    <n v="2293"/>
    <d v="2014-05-08T00:00:00"/>
    <d v="2014-05-08T00:00:00"/>
    <x v="1"/>
    <n v="4.0999999999999996"/>
    <n v="0"/>
    <n v="10"/>
    <n v="0"/>
    <d v="1899-12-30T00:10:00"/>
    <d v="1899-12-30T00:02:26"/>
    <s v="YNHH"/>
    <s v="YNHH Spin Bike"/>
    <n v="24.600000000000019"/>
    <n v="0"/>
    <s v="Inside"/>
    <m/>
    <d v="1899-12-30T04:33:10"/>
    <d v="1899-12-30T02:16:35"/>
    <m/>
    <n v="0"/>
    <n v="0"/>
    <d v="1899-12-30T01:03:54"/>
    <d v="1899-12-30T01:56:18"/>
    <d v="1899-12-30T00:31:57"/>
    <d v="1899-12-30T00:58:09"/>
    <n v="30"/>
    <x v="13"/>
    <x v="2"/>
    <x v="131"/>
    <x v="5"/>
    <n v="0"/>
  </r>
  <r>
    <n v="2294"/>
    <d v="2014-05-09T00:00:00"/>
    <d v="2014-05-09T00:00:00"/>
    <x v="2"/>
    <n v="6.6"/>
    <n v="1"/>
    <n v="18"/>
    <n v="3"/>
    <d v="1899-12-30T01:18:03"/>
    <d v="1899-12-30T00:11:50"/>
    <s v="Ghost"/>
    <s v="Random"/>
    <n v="5.073670723894943"/>
    <n v="0"/>
    <s v="Raining"/>
    <m/>
    <d v="1899-12-30T05:09:50"/>
    <d v="1899-12-30T02:34:55"/>
    <m/>
    <n v="0"/>
    <n v="0"/>
    <d v="1899-12-30T05:09:50"/>
    <d v="1899-12-30T06:02:14"/>
    <d v="1899-12-30T02:34:55"/>
    <d v="1899-12-30T03:01:07"/>
    <n v="2628"/>
    <x v="13"/>
    <x v="2"/>
    <x v="131"/>
    <x v="5"/>
    <n v="0"/>
  </r>
  <r>
    <n v="2295"/>
    <d v="2014-05-09T00:00:00"/>
    <d v="2014-05-09T00:00:00"/>
    <x v="1"/>
    <n v="10.8"/>
    <n v="0"/>
    <n v="43"/>
    <n v="49"/>
    <d v="1899-12-30T00:43:49"/>
    <d v="1899-12-30T00:04:03"/>
    <s v="ElderShiv"/>
    <s v="Random"/>
    <n v="14.788893115252961"/>
    <n v="0"/>
    <s v="cool "/>
    <m/>
    <d v="1899-12-30T07:34:24"/>
    <d v="1899-12-30T03:47:12"/>
    <m/>
    <n v="0"/>
    <n v="0"/>
    <d v="1899-12-30T01:46:18"/>
    <d v="1899-12-30T02:38:42"/>
    <d v="1899-12-30T00:53:09"/>
    <d v="1899-12-30T01:19:21"/>
    <n v="520"/>
    <x v="13"/>
    <x v="2"/>
    <x v="131"/>
    <x v="5"/>
    <n v="0"/>
  </r>
  <r>
    <n v="2296"/>
    <d v="2014-05-10T00:00:00"/>
    <d v="2014-05-10T00:00:00"/>
    <x v="1"/>
    <n v="14"/>
    <n v="0"/>
    <n v="54"/>
    <n v="1"/>
    <d v="1899-12-30T00:54:01"/>
    <d v="1899-12-30T00:03:52"/>
    <s v="ElderShiv"/>
    <s v="Random"/>
    <n v="15.55075593952485"/>
    <n v="0"/>
    <s v="Warm"/>
    <s v="http://app.strava.com/activities/139623386"/>
    <d v="1899-12-30T07:12:08"/>
    <d v="1899-12-30T03:36:04"/>
    <m/>
    <n v="0"/>
    <n v="0"/>
    <d v="1899-12-30T01:41:05"/>
    <d v="1899-12-30T02:33:29"/>
    <d v="1899-12-30T00:50:33"/>
    <d v="1899-12-30T01:16:45"/>
    <n v="417"/>
    <x v="13"/>
    <x v="2"/>
    <x v="131"/>
    <x v="5"/>
    <n v="0"/>
  </r>
  <r>
    <n v="2297"/>
    <d v="2014-05-12T00:00:00"/>
    <d v="2014-05-12T00:00:00"/>
    <x v="2"/>
    <n v="3.6"/>
    <n v="0"/>
    <n v="34"/>
    <n v="20"/>
    <d v="1899-12-30T00:34:20"/>
    <d v="1899-12-30T00:09:32"/>
    <s v="G2host"/>
    <s v="YNHH Shelton Ave 3.5"/>
    <n v="6.2912621359223335"/>
    <n v="0"/>
    <s v="Warm"/>
    <s v="http://app.strava.com/activities/140317177"/>
    <d v="1899-12-30T04:09:52"/>
    <d v="1899-12-30T02:04:56"/>
    <m/>
    <n v="0"/>
    <n v="0"/>
    <d v="1899-12-30T04:09:52"/>
    <d v="1899-12-30T05:02:16"/>
    <d v="1899-12-30T02:04:56"/>
    <d v="1899-12-30T02:31:08"/>
    <n v="1152"/>
    <x v="13"/>
    <x v="2"/>
    <x v="131"/>
    <x v="6"/>
    <n v="1"/>
  </r>
  <r>
    <n v="2298"/>
    <d v="2014-05-13T00:00:00"/>
    <d v="2014-05-13T00:00:00"/>
    <x v="1"/>
    <n v="20.3"/>
    <n v="1"/>
    <n v="15"/>
    <n v="41"/>
    <d v="1899-12-30T01:15:41"/>
    <d v="1899-12-30T00:03:44"/>
    <s v="ElderShiv"/>
    <s v="Moyf to Ynnh "/>
    <n v="16.093371504074003"/>
    <n v="0"/>
    <s v="Cool"/>
    <s v="http://app.strava.com/activities/140606213"/>
    <d v="1899-12-30T06:57:34"/>
    <d v="1899-12-30T03:28:47"/>
    <m/>
    <n v="0"/>
    <n v="0"/>
    <d v="1899-12-30T01:37:41"/>
    <d v="1899-12-30T02:30:05"/>
    <d v="1899-12-30T00:48:50"/>
    <d v="1899-12-30T01:15:02"/>
    <n v="372"/>
    <x v="13"/>
    <x v="2"/>
    <x v="131"/>
    <x v="6"/>
    <n v="0"/>
  </r>
  <r>
    <n v="2299"/>
    <d v="2014-05-13T00:00:00"/>
    <d v="2014-05-13T00:00:00"/>
    <x v="1"/>
    <n v="20"/>
    <n v="1"/>
    <n v="11"/>
    <n v="37"/>
    <d v="1899-12-30T01:11:37"/>
    <d v="1899-12-30T00:03:35"/>
    <s v="ElderShiv"/>
    <s v="YNHH to Mojy"/>
    <n v="16.75587619269259"/>
    <n v="0"/>
    <s v="Cool"/>
    <s v="http://app.strava.com/activities/140810565"/>
    <d v="1899-12-30T06:41:03"/>
    <d v="1899-12-30T03:20:32"/>
    <m/>
    <n v="0"/>
    <n v="0"/>
    <d v="1899-12-30T01:33:49"/>
    <d v="1899-12-30T02:26:13"/>
    <d v="1899-12-30T00:46:55"/>
    <d v="1899-12-30T01:13:07"/>
    <n v="323"/>
    <x v="13"/>
    <x v="2"/>
    <x v="131"/>
    <x v="6"/>
    <n v="0"/>
  </r>
  <r>
    <n v="2300"/>
    <d v="2014-05-15T00:00:00"/>
    <d v="2014-05-15T00:00:00"/>
    <x v="2"/>
    <n v="6"/>
    <n v="0"/>
    <n v="57"/>
    <n v="7"/>
    <d v="1899-12-30T00:57:07"/>
    <d v="1899-12-30T00:09:31"/>
    <s v="G2host"/>
    <s v="Edgerton Park"/>
    <n v="6.3028888240443584"/>
    <n v="0"/>
    <s v="Humid"/>
    <s v="http://app.strava.com/activities/141446623"/>
    <d v="1899-12-30T04:09:25"/>
    <d v="1899-12-30T02:04:42"/>
    <m/>
    <n v="0"/>
    <n v="0"/>
    <d v="1899-12-30T04:09:25"/>
    <d v="1899-12-30T05:01:49"/>
    <d v="1899-12-30T02:04:42"/>
    <d v="1899-12-30T02:30:54"/>
    <n v="1139"/>
    <x v="13"/>
    <x v="2"/>
    <x v="131"/>
    <x v="6"/>
    <n v="1"/>
  </r>
  <r>
    <n v="2301"/>
    <d v="2014-05-16T00:00:00"/>
    <d v="2014-05-16T00:00:00"/>
    <x v="2"/>
    <n v="3.7"/>
    <n v="0"/>
    <n v="38"/>
    <n v="38"/>
    <d v="1899-12-30T00:38:38"/>
    <d v="1899-12-30T00:10:26"/>
    <s v="G2host"/>
    <s v="Random"/>
    <n v="5.7463330457290818"/>
    <n v="0"/>
    <s v="Humid"/>
    <m/>
    <d v="1899-12-30T04:33:34"/>
    <d v="1899-12-30T02:16:47"/>
    <m/>
    <n v="0"/>
    <n v="0"/>
    <d v="1899-12-30T04:33:34"/>
    <d v="1899-12-30T05:25:58"/>
    <d v="1899-12-30T02:16:47"/>
    <d v="1899-12-30T02:42:59"/>
    <n v="1896"/>
    <x v="13"/>
    <x v="2"/>
    <x v="131"/>
    <x v="6"/>
    <n v="0"/>
  </r>
  <r>
    <n v="2302"/>
    <d v="2014-05-17T00:00:00"/>
    <d v="2014-05-17T00:00:00"/>
    <x v="1"/>
    <n v="40.700000000000003"/>
    <n v="2"/>
    <n v="37"/>
    <n v="34"/>
    <d v="1899-12-30T02:37:34"/>
    <d v="1899-12-30T00:03:52"/>
    <s v="ElderShiv"/>
    <s v="Random"/>
    <n v="15.498201819335742"/>
    <n v="0"/>
    <s v="Nice!"/>
    <s v="http://app.strava.com/activities/142242138"/>
    <d v="1899-12-30T07:13:36"/>
    <d v="1899-12-30T03:36:48"/>
    <m/>
    <n v="0"/>
    <n v="0"/>
    <d v="1899-12-30T01:41:26"/>
    <d v="1899-12-30T02:33:50"/>
    <d v="1899-12-30T00:50:43"/>
    <d v="1899-12-30T01:16:55"/>
    <n v="421"/>
    <x v="13"/>
    <x v="2"/>
    <x v="131"/>
    <x v="6"/>
    <n v="0"/>
  </r>
  <r>
    <n v="2303"/>
    <d v="2014-05-18T00:00:00"/>
    <d v="2014-05-18T00:00:00"/>
    <x v="2"/>
    <n v="4.0999999999999996"/>
    <n v="0"/>
    <n v="40"/>
    <n v="10"/>
    <d v="1899-12-30T00:40:10"/>
    <d v="1899-12-30T00:09:48"/>
    <s v="Ghost"/>
    <s v="3xMunson Loop"/>
    <n v="6.1244813278008348"/>
    <n v="0"/>
    <s v="Nice!"/>
    <s v="http://app.strava.com/activities/142907340"/>
    <d v="1899-12-30T04:16:40"/>
    <d v="1899-12-30T02:08:20"/>
    <m/>
    <n v="0"/>
    <n v="0"/>
    <d v="1899-12-30T04:16:40"/>
    <d v="1899-12-30T05:09:05"/>
    <d v="1899-12-30T02:08:20"/>
    <d v="1899-12-30T02:34:32"/>
    <n v="1343"/>
    <x v="13"/>
    <x v="2"/>
    <x v="131"/>
    <x v="7"/>
    <n v="0"/>
  </r>
  <r>
    <n v="2304"/>
    <d v="2014-05-19T00:00:00"/>
    <d v="2014-05-19T00:00:00"/>
    <x v="2"/>
    <n v="3.1"/>
    <n v="0"/>
    <n v="33"/>
    <n v="22"/>
    <d v="1899-12-30T00:33:22"/>
    <d v="1899-12-30T00:10:46"/>
    <s v="G2host"/>
    <s v="YNHH-5k"/>
    <n v="5.5744255744255788"/>
    <n v="0"/>
    <s v="Windy"/>
    <m/>
    <d v="1899-12-30T04:42:00"/>
    <d v="1899-12-30T02:21:00"/>
    <m/>
    <n v="0"/>
    <n v="0"/>
    <d v="1899-12-30T04:42:00"/>
    <d v="1899-12-30T05:34:24"/>
    <d v="1899-12-30T02:21:00"/>
    <d v="1899-12-30T02:47:12"/>
    <n v="2109"/>
    <x v="13"/>
    <x v="2"/>
    <x v="131"/>
    <x v="7"/>
    <n v="0"/>
  </r>
  <r>
    <n v="2305"/>
    <d v="2014-05-20T00:00:00"/>
    <d v="2014-05-20T00:00:00"/>
    <x v="1"/>
    <n v="53.3"/>
    <n v="3"/>
    <n v="39"/>
    <n v="48"/>
    <d v="1899-12-30T03:39:48"/>
    <d v="1899-12-30T00:04:07"/>
    <s v="ElderShiv"/>
    <s v="Ride with Nick"/>
    <n v="14.549590536851694"/>
    <n v="0"/>
    <s v="Nice!"/>
    <s v="http://app.strava.com/activities/143473981"/>
    <d v="1899-12-30T07:41:52"/>
    <d v="1899-12-30T03:50:56"/>
    <m/>
    <n v="0"/>
    <n v="0"/>
    <d v="1899-12-30T01:48:03"/>
    <d v="1899-12-30T02:40:27"/>
    <d v="1899-12-30T00:54:01"/>
    <d v="1899-12-30T01:20:13"/>
    <n v="543"/>
    <x v="13"/>
    <x v="2"/>
    <x v="131"/>
    <x v="7"/>
    <n v="0"/>
  </r>
  <r>
    <n v="2306"/>
    <d v="2014-05-22T00:00:00"/>
    <d v="2014-05-22T00:00:00"/>
    <x v="1"/>
    <n v="10"/>
    <n v="0"/>
    <n v="26"/>
    <n v="2"/>
    <d v="1899-12-30T00:26:02"/>
    <d v="1899-12-30T00:02:36"/>
    <s v="YNHH"/>
    <s v="YNHH Spin Bike"/>
    <n v="23.047375160051232"/>
    <n v="0"/>
    <s v="Inside"/>
    <m/>
    <d v="1899-12-30T04:51:34"/>
    <d v="1899-12-30T02:25:47"/>
    <m/>
    <n v="0"/>
    <n v="0"/>
    <d v="1899-12-30T01:08:12"/>
    <d v="1899-12-30T02:00:36"/>
    <d v="1899-12-30T00:34:06"/>
    <d v="1899-12-30T01:00:18"/>
    <n v="58"/>
    <x v="13"/>
    <x v="2"/>
    <x v="131"/>
    <x v="7"/>
    <n v="1"/>
  </r>
  <r>
    <n v="2307"/>
    <d v="2014-05-22T00:00:00"/>
    <d v="2014-05-22T00:00:00"/>
    <x v="2"/>
    <n v="3.1"/>
    <n v="0"/>
    <n v="26"/>
    <n v="26"/>
    <d v="1899-12-30T00:26:26"/>
    <d v="1899-12-30T00:08:32"/>
    <s v="G2host"/>
    <s v="YNHH-5k"/>
    <n v="7.0365699873896652"/>
    <n v="0"/>
    <s v="Raining"/>
    <s v="http://app.strava.com/activities/144335514/overview"/>
    <d v="1899-12-30T03:43:24"/>
    <d v="1899-12-30T01:51:42"/>
    <m/>
    <n v="0"/>
    <n v="0"/>
    <d v="1899-12-30T03:43:24"/>
    <d v="1899-12-30T04:35:48"/>
    <d v="1899-12-30T01:51:42"/>
    <d v="1899-12-30T02:17:54"/>
    <n v="835"/>
    <x v="13"/>
    <x v="2"/>
    <x v="131"/>
    <x v="7"/>
    <n v="0"/>
  </r>
  <r>
    <n v="2308"/>
    <d v="2014-05-23T00:00:00"/>
    <d v="2014-05-23T00:00:00"/>
    <x v="2"/>
    <n v="11"/>
    <n v="2"/>
    <n v="6"/>
    <n v="18"/>
    <d v="1899-12-30T02:06:18"/>
    <d v="1899-12-30T00:11:29"/>
    <s v="Ghost"/>
    <s v="Most of Rev3 Half"/>
    <n v="5.2256532066508354"/>
    <n v="0"/>
    <s v="Cool"/>
    <m/>
    <d v="1899-12-30T05:00:49"/>
    <d v="1899-12-30T02:30:25"/>
    <m/>
    <n v="0"/>
    <n v="0"/>
    <d v="1899-12-30T05:00:49"/>
    <d v="1899-12-30T05:53:13"/>
    <d v="1899-12-30T02:30:25"/>
    <d v="1899-12-30T02:56:37"/>
    <n v="2505"/>
    <x v="13"/>
    <x v="2"/>
    <x v="131"/>
    <x v="7"/>
    <n v="0"/>
  </r>
  <r>
    <n v="2309"/>
    <d v="2014-05-25T00:00:00"/>
    <d v="2014-05-25T00:00:00"/>
    <x v="1"/>
    <n v="80.5"/>
    <n v="5"/>
    <n v="19"/>
    <n v="10"/>
    <d v="1899-12-30T05:19:10"/>
    <d v="1899-12-30T00:03:58"/>
    <s v="ElderShiv"/>
    <s v="Just a Couple of Hills"/>
    <n v="15.133159268929516"/>
    <n v="0"/>
    <s v="Nice!"/>
    <s v="http://app.strava.com/activities/145446239"/>
    <d v="1899-12-30T07:24:03"/>
    <d v="1899-12-30T03:42:02"/>
    <m/>
    <n v="0"/>
    <n v="0"/>
    <d v="1899-12-30T01:43:53"/>
    <d v="1899-12-30T02:36:17"/>
    <d v="1899-12-30T00:51:56"/>
    <d v="1899-12-30T01:18:08"/>
    <n v="458"/>
    <x v="13"/>
    <x v="2"/>
    <x v="131"/>
    <x v="8"/>
    <n v="1"/>
  </r>
  <r>
    <n v="2310"/>
    <d v="2014-05-26T00:00:00"/>
    <d v="2014-05-26T00:00:00"/>
    <x v="0"/>
    <n v="0.85"/>
    <n v="0"/>
    <n v="34"/>
    <n v="0"/>
    <d v="1899-12-30T00:34:00"/>
    <d v="1899-12-30T00:40:00"/>
    <s v="Lake"/>
    <s v="Rando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2"/>
    <x v="131"/>
    <x v="8"/>
    <n v="0"/>
  </r>
  <r>
    <n v="2311"/>
    <d v="2014-05-27T00:00:00"/>
    <d v="2014-05-27T00:00:00"/>
    <x v="2"/>
    <n v="3.1"/>
    <n v="0"/>
    <n v="32"/>
    <n v="44"/>
    <d v="1899-12-30T00:32:44"/>
    <d v="1899-12-30T00:10:34"/>
    <s v="G2host"/>
    <s v="YNHH Division St 5k"/>
    <n v="5.6822810590631407"/>
    <n v="0"/>
    <s v="Warm"/>
    <s v="http://app.strava.com/activities/146218031"/>
    <d v="1899-12-30T04:36:39"/>
    <d v="1899-12-30T02:18:19"/>
    <m/>
    <n v="0"/>
    <n v="0"/>
    <d v="1899-12-30T04:36:39"/>
    <d v="1899-12-30T05:29:03"/>
    <d v="1899-12-30T02:18:19"/>
    <d v="1899-12-30T02:44:31"/>
    <n v="1985"/>
    <x v="13"/>
    <x v="2"/>
    <x v="131"/>
    <x v="8"/>
    <n v="0"/>
  </r>
  <r>
    <n v="2312"/>
    <d v="2014-05-28T00:00:00"/>
    <d v="2014-05-28T00:00:00"/>
    <x v="0"/>
    <n v="0.6"/>
    <n v="0"/>
    <n v="22"/>
    <n v="0"/>
    <d v="1899-12-30T00:22:00"/>
    <d v="1899-12-30T00:36:40"/>
    <s v="Lake"/>
    <s v="Towards Boat House"/>
    <n v="1.6363636363636378"/>
    <n v="0"/>
    <s v="Chilly"/>
    <m/>
    <d v="1899-12-30T01:28:00"/>
    <d v="1899-12-30T00:44:00"/>
    <m/>
    <n v="0"/>
    <n v="0"/>
    <d v="1899-12-30T16:00:40"/>
    <d v="1899-12-30T16:53:04"/>
    <d v="1899-12-30T08:00:20"/>
    <d v="1899-12-30T08:26:32"/>
    <n v="3335"/>
    <x v="13"/>
    <x v="2"/>
    <x v="131"/>
    <x v="8"/>
    <n v="0"/>
  </r>
  <r>
    <n v="2313"/>
    <d v="2014-05-28T00:00:00"/>
    <d v="2014-05-28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2"/>
    <x v="131"/>
    <x v="8"/>
    <n v="0"/>
  </r>
  <r>
    <n v="2314"/>
    <d v="2014-05-29T00:00:00"/>
    <d v="2014-05-29T00:00:00"/>
    <x v="2"/>
    <n v="4.1100000000000003"/>
    <n v="0"/>
    <n v="42"/>
    <n v="29"/>
    <d v="1899-12-30T00:42:29"/>
    <d v="1899-12-30T00:10:20"/>
    <s v="G2host"/>
    <s v="YNHH Highland 4m"/>
    <n v="5.8046292663789769"/>
    <n v="0"/>
    <s v="Perfect"/>
    <s v="http://app.strava.com/activities/146945319/overview"/>
    <d v="1899-12-30T04:30:49"/>
    <d v="1899-12-30T02:15:25"/>
    <m/>
    <n v="0"/>
    <n v="0"/>
    <d v="1899-12-30T04:30:49"/>
    <d v="1899-12-30T05:23:13"/>
    <d v="1899-12-30T02:15:25"/>
    <d v="1899-12-30T02:41:37"/>
    <n v="1809"/>
    <x v="13"/>
    <x v="2"/>
    <x v="131"/>
    <x v="8"/>
    <n v="0"/>
  </r>
  <r>
    <n v="2315"/>
    <d v="2014-05-30T00:00:00"/>
    <d v="2014-05-30T00:00:00"/>
    <x v="1"/>
    <n v="12.5"/>
    <n v="1"/>
    <n v="0"/>
    <n v="45"/>
    <d v="1899-12-30T01:00:45"/>
    <d v="1899-12-30T00:04:52"/>
    <s v="ElderShiv"/>
    <s v="Rev3 Run Course"/>
    <n v="12.345679012345691"/>
    <n v="0"/>
    <s v="Nice!"/>
    <m/>
    <d v="1899-12-30T09:04:19"/>
    <d v="1899-12-30T04:32:10"/>
    <m/>
    <n v="0"/>
    <n v="0"/>
    <d v="1899-12-30T02:07:20"/>
    <d v="1899-12-30T02:59:44"/>
    <d v="1899-12-30T01:03:40"/>
    <d v="1899-12-30T01:29:52"/>
    <n v="718"/>
    <x v="13"/>
    <x v="2"/>
    <x v="131"/>
    <x v="8"/>
    <n v="0"/>
  </r>
  <r>
    <n v="2316"/>
    <d v="2014-06-01T00:00:00"/>
    <d v="2014-06-01T00:00:00"/>
    <x v="0"/>
    <n v="1.2"/>
    <n v="0"/>
    <n v="43"/>
    <n v="11"/>
    <d v="1899-12-30T00:43:11"/>
    <d v="1899-12-30T00:35:59"/>
    <s v="Lake"/>
    <s v="Rev3 Half"/>
    <n v="1.6673099189502139"/>
    <n v="0"/>
    <s v="Nice!"/>
    <m/>
    <d v="1899-12-30T01:26:22"/>
    <d v="1899-12-30T00:43:11"/>
    <m/>
    <n v="0"/>
    <n v="0"/>
    <d v="1899-12-30T15:42:50"/>
    <d v="1899-12-30T16:35:14"/>
    <d v="1899-12-30T07:51:25"/>
    <d v="1899-12-30T08:17:37"/>
    <n v="3307"/>
    <x v="13"/>
    <x v="3"/>
    <x v="132"/>
    <x v="9"/>
    <n v="1"/>
  </r>
  <r>
    <n v="2317"/>
    <d v="2014-06-01T00:00:00"/>
    <d v="2014-06-01T00:00:00"/>
    <x v="1"/>
    <n v="56"/>
    <n v="3"/>
    <n v="8"/>
    <n v="42"/>
    <d v="1899-12-30T03:08:42"/>
    <d v="1899-12-30T00:03:22"/>
    <s v="ElderShiv"/>
    <s v="Rev3 Half"/>
    <n v="17.806041335453113"/>
    <n v="0"/>
    <s v="Nice!"/>
    <m/>
    <d v="1899-12-30T06:17:24"/>
    <d v="1899-12-30T03:08:42"/>
    <m/>
    <n v="0"/>
    <n v="0"/>
    <d v="1899-12-30T01:28:17"/>
    <d v="1899-12-30T02:20:41"/>
    <d v="1899-12-30T00:44:09"/>
    <d v="1899-12-30T01:10:21"/>
    <n v="265"/>
    <x v="13"/>
    <x v="3"/>
    <x v="132"/>
    <x v="9"/>
    <n v="0"/>
  </r>
  <r>
    <n v="2318"/>
    <d v="2014-06-01T00:00:00"/>
    <d v="2014-06-01T00:00:00"/>
    <x v="2"/>
    <n v="13.1"/>
    <n v="2"/>
    <n v="25"/>
    <n v="13"/>
    <d v="1899-12-30T02:25:13"/>
    <d v="1899-12-30T00:11:05"/>
    <s v="Ghost"/>
    <s v="Rev3 Half"/>
    <n v="5.412601859290719"/>
    <n v="0"/>
    <s v="Warm"/>
    <m/>
    <d v="1899-12-30T04:50:26"/>
    <d v="1899-12-30T02:25:13"/>
    <m/>
    <n v="0"/>
    <n v="0"/>
    <d v="1899-12-30T04:50:26"/>
    <d v="1899-12-30T05:42:50"/>
    <d v="1899-12-30T02:25:13"/>
    <d v="1899-12-30T02:51:25"/>
    <n v="2301"/>
    <x v="13"/>
    <x v="3"/>
    <x v="132"/>
    <x v="9"/>
    <n v="0"/>
  </r>
  <r>
    <n v="2319"/>
    <d v="2014-06-01T00:00:00"/>
    <d v="2014-06-01T00:00:00"/>
    <x v="8"/>
    <n v="1"/>
    <n v="0"/>
    <n v="9"/>
    <n v="7"/>
    <d v="1899-12-30T00:09:07"/>
    <d v="1899-12-30T00:09:07"/>
    <s v="Ghost"/>
    <s v="Rev3 Half"/>
    <n v="6.5813528336380296"/>
    <n v="0"/>
    <s v="Warm"/>
    <m/>
    <d v="1899-12-30T00:00:00"/>
    <d v="1899-12-30T00:00:00"/>
    <m/>
    <n v="0"/>
    <n v="0"/>
    <d v="1899-12-30T03:58:51"/>
    <d v="1899-12-30T04:51:15"/>
    <d v="1899-12-30T01:59:26"/>
    <d v="1899-12-30T02:25:38"/>
    <n v="937"/>
    <x v="13"/>
    <x v="3"/>
    <x v="132"/>
    <x v="9"/>
    <n v="0"/>
  </r>
  <r>
    <n v="2320"/>
    <d v="2014-06-01T00:00:00"/>
    <d v="2014-06-01T00:00:00"/>
    <x v="9"/>
    <n v="1"/>
    <n v="0"/>
    <n v="9"/>
    <n v="28"/>
    <d v="1899-12-30T00:09:28"/>
    <d v="1899-12-30T00:09:28"/>
    <s v="Ghost"/>
    <s v="Rev3 Half"/>
    <n v="6.3380281690140903"/>
    <n v="0"/>
    <s v="Warm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3"/>
    <x v="132"/>
    <x v="9"/>
    <n v="0"/>
  </r>
  <r>
    <n v="2321"/>
    <d v="2014-06-01T00:00:00"/>
    <d v="2014-06-01T00:00:00"/>
    <x v="10"/>
    <n v="1"/>
    <n v="0"/>
    <n v="9"/>
    <n v="49"/>
    <d v="1899-12-30T00:09:49"/>
    <d v="1899-12-30T00:09:49"/>
    <s v="Ghost"/>
    <s v="Rev3 Half"/>
    <n v="6.1120543293718219"/>
    <n v="0"/>
    <s v="Warm"/>
    <m/>
    <d v="1899-12-30T00:00:00"/>
    <d v="1899-12-30T00:00:00"/>
    <m/>
    <n v="0"/>
    <n v="0"/>
    <d v="1899-12-30T04:17:12"/>
    <d v="1899-12-30T05:09:36"/>
    <d v="1899-12-30T02:08:36"/>
    <d v="1899-12-30T02:34:48"/>
    <n v="1361"/>
    <x v="13"/>
    <x v="3"/>
    <x v="132"/>
    <x v="9"/>
    <n v="0"/>
  </r>
  <r>
    <n v="2322"/>
    <d v="2014-06-01T00:00:00"/>
    <d v="2014-06-01T00:00:00"/>
    <x v="11"/>
    <n v="1"/>
    <n v="0"/>
    <n v="11"/>
    <n v="26"/>
    <d v="1899-12-30T00:11:26"/>
    <d v="1899-12-30T00:11:26"/>
    <s v="Ghost"/>
    <s v="Rev3 Half"/>
    <n v="5.2478134110787211"/>
    <n v="0"/>
    <s v="Warm"/>
    <m/>
    <d v="1899-12-30T00:00:00"/>
    <d v="1899-12-30T00:00:00"/>
    <m/>
    <n v="0"/>
    <n v="0"/>
    <d v="1899-12-30T04:59:33"/>
    <d v="1899-12-30T05:51:57"/>
    <d v="1899-12-30T02:29:47"/>
    <d v="1899-12-30T02:55:59"/>
    <n v="2479"/>
    <x v="13"/>
    <x v="3"/>
    <x v="132"/>
    <x v="9"/>
    <n v="0"/>
  </r>
  <r>
    <n v="2323"/>
    <d v="2014-06-01T00:00:00"/>
    <d v="2014-06-01T00:00:00"/>
    <x v="12"/>
    <n v="1"/>
    <n v="0"/>
    <n v="12"/>
    <n v="54"/>
    <d v="1899-12-30T00:12:54"/>
    <d v="1899-12-30T00:12:54"/>
    <s v="Ghost"/>
    <s v="Rev3 Half"/>
    <n v="4.6511627906976782"/>
    <n v="0"/>
    <s v="Warm"/>
    <m/>
    <d v="1899-12-30T00:00:00"/>
    <d v="1899-12-30T00:00:00"/>
    <m/>
    <n v="0"/>
    <n v="0"/>
    <d v="1899-12-30T05:37:59"/>
    <d v="1899-12-30T06:30:23"/>
    <d v="1899-12-30T02:48:59"/>
    <d v="1899-12-30T03:15:11"/>
    <n v="2858"/>
    <x v="13"/>
    <x v="3"/>
    <x v="132"/>
    <x v="9"/>
    <n v="0"/>
  </r>
  <r>
    <n v="2324"/>
    <d v="2014-06-01T00:00:00"/>
    <d v="2014-06-01T00:00:00"/>
    <x v="13"/>
    <n v="1"/>
    <n v="0"/>
    <n v="11"/>
    <n v="55"/>
    <d v="1899-12-30T00:11:55"/>
    <d v="1899-12-30T00:11:55"/>
    <s v="Ghost"/>
    <s v="Rev3 Half"/>
    <n v="5.0349650349650394"/>
    <n v="0"/>
    <s v="Warm"/>
    <m/>
    <d v="1899-12-30T00:00:00"/>
    <d v="1899-12-30T00:00:00"/>
    <m/>
    <n v="0"/>
    <n v="0"/>
    <d v="1899-12-30T05:12:13"/>
    <d v="1899-12-30T06:04:37"/>
    <d v="1899-12-30T02:36:06"/>
    <d v="1899-12-30T03:02:19"/>
    <n v="2662"/>
    <x v="13"/>
    <x v="3"/>
    <x v="132"/>
    <x v="9"/>
    <n v="0"/>
  </r>
  <r>
    <n v="2325"/>
    <d v="2014-06-01T00:00:00"/>
    <d v="2014-06-01T00:00:00"/>
    <x v="14"/>
    <n v="1"/>
    <n v="0"/>
    <n v="10"/>
    <n v="48"/>
    <d v="1899-12-30T00:10:48"/>
    <d v="1899-12-30T00:10:48"/>
    <s v="Ghost"/>
    <s v="Rev3 Half"/>
    <n v="5.5555555555555598"/>
    <n v="0"/>
    <s v="Warm"/>
    <m/>
    <d v="1899-12-30T00:00:00"/>
    <d v="1899-12-30T00:00:00"/>
    <m/>
    <n v="0"/>
    <n v="0"/>
    <d v="1899-12-30T04:42:58"/>
    <d v="1899-12-30T05:35:22"/>
    <d v="1899-12-30T02:21:29"/>
    <d v="1899-12-30T02:47:41"/>
    <n v="2132"/>
    <x v="13"/>
    <x v="3"/>
    <x v="132"/>
    <x v="9"/>
    <n v="0"/>
  </r>
  <r>
    <n v="2326"/>
    <d v="2014-06-01T00:00:00"/>
    <d v="2014-06-01T00:00:00"/>
    <x v="15"/>
    <n v="1"/>
    <n v="0"/>
    <n v="12"/>
    <n v="9"/>
    <d v="1899-12-30T00:12:09"/>
    <d v="1899-12-30T00:12:09"/>
    <s v="Ghost"/>
    <s v="Rev3 Half"/>
    <n v="4.9382716049382749"/>
    <n v="0"/>
    <s v="Warm"/>
    <m/>
    <d v="1899-12-30T00:00:00"/>
    <d v="1899-12-30T00:00:00"/>
    <m/>
    <n v="0"/>
    <n v="0"/>
    <d v="1899-12-30T05:18:20"/>
    <d v="1899-12-30T06:10:44"/>
    <d v="1899-12-30T02:39:10"/>
    <d v="1899-12-30T03:05:22"/>
    <n v="2738"/>
    <x v="13"/>
    <x v="3"/>
    <x v="132"/>
    <x v="9"/>
    <n v="0"/>
  </r>
  <r>
    <n v="2327"/>
    <d v="2014-06-01T00:00:00"/>
    <d v="2014-06-01T00:00:00"/>
    <x v="16"/>
    <n v="1"/>
    <n v="0"/>
    <n v="11"/>
    <n v="27"/>
    <d v="1899-12-30T00:11:27"/>
    <d v="1899-12-30T00:11:27"/>
    <s v="Ghost"/>
    <s v="Rev3 Half"/>
    <n v="5.2401746724890872"/>
    <n v="0"/>
    <s v="Warm"/>
    <m/>
    <d v="1899-12-30T00:00:00"/>
    <d v="1899-12-30T00:00:00"/>
    <m/>
    <n v="0"/>
    <n v="0"/>
    <d v="1899-12-30T04:59:59"/>
    <d v="1899-12-30T05:52:23"/>
    <d v="1899-12-30T02:30:00"/>
    <d v="1899-12-30T02:56:12"/>
    <n v="2493"/>
    <x v="13"/>
    <x v="3"/>
    <x v="132"/>
    <x v="9"/>
    <n v="0"/>
  </r>
  <r>
    <n v="2328"/>
    <d v="2014-06-01T00:00:00"/>
    <d v="2014-06-01T00:00:00"/>
    <x v="17"/>
    <n v="1"/>
    <n v="0"/>
    <n v="10"/>
    <n v="26"/>
    <d v="1899-12-30T00:10:26"/>
    <d v="1899-12-30T00:10:26"/>
    <s v="Ghost"/>
    <s v="Rev3 Half"/>
    <n v="5.750798722044733"/>
    <n v="0"/>
    <s v="Warm"/>
    <m/>
    <d v="1899-12-30T00:00:00"/>
    <d v="1899-12-30T00:00:00"/>
    <m/>
    <n v="0"/>
    <n v="0"/>
    <d v="1899-12-30T04:33:21"/>
    <d v="1899-12-30T05:25:45"/>
    <d v="1899-12-30T02:16:41"/>
    <d v="1899-12-30T02:42:53"/>
    <n v="1891"/>
    <x v="13"/>
    <x v="3"/>
    <x v="132"/>
    <x v="9"/>
    <n v="0"/>
  </r>
  <r>
    <n v="2329"/>
    <d v="2014-06-01T00:00:00"/>
    <d v="2014-06-01T00:00:00"/>
    <x v="18"/>
    <n v="1"/>
    <n v="0"/>
    <n v="11"/>
    <n v="51"/>
    <d v="1899-12-30T00:11:51"/>
    <d v="1899-12-30T00:11:51"/>
    <s v="Ghost"/>
    <s v="Rev3 Half"/>
    <n v="5.0632911392405111"/>
    <n v="0"/>
    <s v="Warm"/>
    <m/>
    <d v="1899-12-30T00:00:00"/>
    <d v="1899-12-30T00:00:00"/>
    <m/>
    <n v="0"/>
    <n v="0"/>
    <d v="1899-12-30T05:10:28"/>
    <d v="1899-12-30T06:02:52"/>
    <d v="1899-12-30T02:35:14"/>
    <d v="1899-12-30T03:01:26"/>
    <n v="2635"/>
    <x v="13"/>
    <x v="3"/>
    <x v="132"/>
    <x v="9"/>
    <n v="0"/>
  </r>
  <r>
    <n v="2330"/>
    <d v="2014-06-01T00:00:00"/>
    <d v="2014-06-01T00:00:00"/>
    <x v="19"/>
    <n v="1"/>
    <n v="0"/>
    <n v="13"/>
    <n v="20"/>
    <d v="1899-12-30T00:13:20"/>
    <d v="1899-12-30T00:13:20"/>
    <s v="Ghost"/>
    <s v="Rev3 Half"/>
    <n v="4.5000000000000027"/>
    <n v="0"/>
    <s v="Warm"/>
    <m/>
    <d v="1899-12-30T00:00:00"/>
    <d v="1899-12-30T00:00:00"/>
    <m/>
    <n v="0"/>
    <n v="0"/>
    <d v="1899-12-30T05:49:20"/>
    <d v="1899-12-30T06:41:44"/>
    <d v="1899-12-30T02:54:40"/>
    <d v="1899-12-30T03:20:52"/>
    <n v="2902"/>
    <x v="13"/>
    <x v="3"/>
    <x v="132"/>
    <x v="9"/>
    <n v="0"/>
  </r>
  <r>
    <n v="2331"/>
    <d v="2014-06-01T00:00:00"/>
    <d v="2014-06-01T00:00:00"/>
    <x v="20"/>
    <n v="1"/>
    <n v="0"/>
    <n v="10"/>
    <n v="33"/>
    <d v="1899-12-30T00:10:33"/>
    <d v="1899-12-30T00:10:33"/>
    <s v="Ghost"/>
    <s v="Rev3 Half"/>
    <n v="5.6872037914691989"/>
    <n v="0"/>
    <s v="Warm"/>
    <m/>
    <d v="1899-12-30T00:00:00"/>
    <d v="1899-12-30T00:00:00"/>
    <m/>
    <n v="0"/>
    <n v="0"/>
    <d v="1899-12-30T04:36:25"/>
    <d v="1899-12-30T05:28:49"/>
    <d v="1899-12-30T02:18:12"/>
    <d v="1899-12-30T02:44:24"/>
    <n v="1980"/>
    <x v="13"/>
    <x v="3"/>
    <x v="132"/>
    <x v="9"/>
    <n v="0"/>
  </r>
  <r>
    <n v="2332"/>
    <d v="2014-06-01T00:00:00"/>
    <d v="2014-06-01T00:00:00"/>
    <x v="3"/>
    <n v="0.01"/>
    <n v="0"/>
    <n v="3"/>
    <n v="2"/>
    <d v="1899-12-30T00:03:02"/>
    <d v="1899-12-30T05:03:20"/>
    <s v="Ghost"/>
    <s v="Rev3 Half"/>
    <n v="0.19780219780219796"/>
    <n v="0"/>
    <s v="Warm"/>
    <m/>
    <d v="1899-12-30T00:00:00"/>
    <d v="1899-12-30T00:00:00"/>
    <m/>
    <n v="0"/>
    <n v="0"/>
    <d v="1900-01-04T12:27:20"/>
    <d v="1900-01-04T13:19:44"/>
    <d v="1900-01-01T18:13:40"/>
    <d v="1900-01-01T18:39:52"/>
    <n v="3542"/>
    <x v="13"/>
    <x v="3"/>
    <x v="132"/>
    <x v="9"/>
    <n v="0"/>
  </r>
  <r>
    <n v="2333"/>
    <d v="2014-06-01T00:00:00"/>
    <d v="2014-06-01T00:00:00"/>
    <x v="4"/>
    <n v="0.01"/>
    <n v="0"/>
    <n v="3"/>
    <n v="0"/>
    <d v="1899-12-30T00:03:00"/>
    <d v="1899-12-30T05:00:00"/>
    <s v="Ghost"/>
    <s v="Rev3 Half"/>
    <n v="0.20000000000000018"/>
    <n v="0"/>
    <s v="Warm"/>
    <m/>
    <d v="1899-12-30T00:00:00"/>
    <d v="1899-12-30T00:00:00"/>
    <m/>
    <n v="0"/>
    <n v="0"/>
    <d v="1900-01-04T11:00:00"/>
    <d v="1900-01-04T11:52:24"/>
    <d v="1900-01-01T17:30:00"/>
    <d v="1900-01-01T17:56:12"/>
    <n v="3541"/>
    <x v="13"/>
    <x v="3"/>
    <x v="132"/>
    <x v="9"/>
    <n v="0"/>
  </r>
  <r>
    <n v="2334"/>
    <d v="2014-06-02T00:00:00"/>
    <d v="2014-06-02T00:00:00"/>
    <x v="1"/>
    <n v="8"/>
    <n v="0"/>
    <n v="26"/>
    <n v="30"/>
    <d v="1899-12-30T00:26:30"/>
    <d v="1899-12-30T00:03:19"/>
    <s v="YNHH"/>
    <s v="YNHH Spin Bike"/>
    <n v="18.113207547169825"/>
    <n v="0"/>
    <s v="Inside"/>
    <m/>
    <d v="1899-12-30T06:11:00"/>
    <d v="1899-12-30T03:05:30"/>
    <m/>
    <n v="0"/>
    <n v="0"/>
    <d v="1899-12-30T01:26:47"/>
    <d v="1899-12-30T02:19:11"/>
    <d v="1899-12-30T00:43:24"/>
    <d v="1899-12-30T01:09:36"/>
    <n v="249"/>
    <x v="13"/>
    <x v="3"/>
    <x v="132"/>
    <x v="9"/>
    <n v="0"/>
  </r>
  <r>
    <n v="2335"/>
    <d v="2014-06-03T00:00:00"/>
    <d v="2014-06-03T00:00:00"/>
    <x v="1"/>
    <n v="20.6"/>
    <n v="1"/>
    <n v="26"/>
    <n v="22"/>
    <d v="1899-12-30T01:26:22"/>
    <d v="1899-12-30T00:04:12"/>
    <s v="Ciocci"/>
    <s v="Moyf to Ynnh "/>
    <n v="14.311076804322665"/>
    <n v="0"/>
    <s v="Cool"/>
    <s v="http://app.strava.com/activities/148938504"/>
    <d v="1899-12-30T07:49:34"/>
    <d v="1899-12-30T03:54:47"/>
    <m/>
    <n v="0"/>
    <n v="0"/>
    <d v="1899-12-30T01:49:51"/>
    <d v="1899-12-30T02:42:15"/>
    <d v="1899-12-30T00:54:55"/>
    <d v="1899-12-30T01:21:07"/>
    <n v="570"/>
    <x v="13"/>
    <x v="3"/>
    <x v="132"/>
    <x v="9"/>
    <n v="0"/>
  </r>
  <r>
    <n v="2336"/>
    <d v="2014-06-03T00:00:00"/>
    <d v="2014-06-03T00:00:00"/>
    <x v="1"/>
    <n v="20.2"/>
    <n v="1"/>
    <n v="19"/>
    <n v="17"/>
    <d v="1899-12-30T01:19:17"/>
    <d v="1899-12-30T00:03:55"/>
    <s v="Ciocci"/>
    <s v="YNHH to Mojy"/>
    <n v="15.286945553920548"/>
    <n v="0"/>
    <s v="Warm"/>
    <s v="http://app.strava.com/activities/149212070"/>
    <d v="1899-12-30T07:19:35"/>
    <d v="1899-12-30T03:39:48"/>
    <m/>
    <n v="0"/>
    <n v="0"/>
    <d v="1899-12-30T01:42:50"/>
    <d v="1899-12-30T02:35:14"/>
    <d v="1899-12-30T00:51:25"/>
    <d v="1899-12-30T01:17:37"/>
    <n v="443"/>
    <x v="13"/>
    <x v="3"/>
    <x v="132"/>
    <x v="9"/>
    <n v="0"/>
  </r>
  <r>
    <n v="2337"/>
    <d v="2014-06-04T00:00:00"/>
    <d v="2014-06-04T00:00:00"/>
    <x v="0"/>
    <n v="1"/>
    <n v="0"/>
    <n v="38"/>
    <n v="20"/>
    <d v="1899-12-30T00:38:20"/>
    <d v="1899-12-30T00:38:20"/>
    <s v="Lake"/>
    <s v="Lake"/>
    <n v="1.5652173913043488"/>
    <n v="0"/>
    <s v="Nice!"/>
    <m/>
    <d v="1899-12-30T01:32:00"/>
    <d v="1899-12-30T00:46:00"/>
    <m/>
    <n v="0"/>
    <n v="0"/>
    <d v="1899-12-30T16:44:20"/>
    <d v="1899-12-30T17:36:44"/>
    <d v="1899-12-30T08:22:10"/>
    <d v="1899-12-30T08:48:22"/>
    <n v="3376"/>
    <x v="13"/>
    <x v="3"/>
    <x v="132"/>
    <x v="9"/>
    <n v="0"/>
  </r>
  <r>
    <n v="2338"/>
    <d v="2014-06-05T00:00:00"/>
    <d v="2014-06-05T00:00:00"/>
    <x v="2"/>
    <n v="1.6"/>
    <n v="0"/>
    <n v="17"/>
    <n v="35"/>
    <d v="1899-12-30T00:17:35"/>
    <d v="1899-12-30T00:10:59"/>
    <s v="Kinvara4"/>
    <s v="Middlebury Garage to Home"/>
    <n v="5.4597156398104323"/>
    <n v="0"/>
    <s v="Raining"/>
    <m/>
    <d v="1899-12-30T04:47:56"/>
    <d v="1899-12-30T02:23:58"/>
    <m/>
    <n v="0"/>
    <n v="0"/>
    <d v="1899-12-30T04:47:56"/>
    <d v="1899-12-30T05:40:20"/>
    <d v="1899-12-30T02:23:58"/>
    <d v="1899-12-30T02:50:10"/>
    <n v="2243"/>
    <x v="13"/>
    <x v="3"/>
    <x v="132"/>
    <x v="9"/>
    <n v="0"/>
  </r>
  <r>
    <n v="2339"/>
    <d v="2014-06-06T00:00:00"/>
    <d v="2014-06-06T00:00:00"/>
    <x v="2"/>
    <n v="2.8"/>
    <n v="0"/>
    <n v="27"/>
    <n v="35"/>
    <d v="1899-12-30T00:27:35"/>
    <d v="1899-12-30T00:09:51"/>
    <s v="G2host"/>
    <s v="Random "/>
    <n v="6.0906344410876176"/>
    <n v="0"/>
    <s v="Nice!"/>
    <s v="http://app.strava.com/activities/150242027"/>
    <d v="1899-12-30T04:18:06"/>
    <d v="1899-12-30T02:09:03"/>
    <m/>
    <n v="0"/>
    <n v="0"/>
    <d v="1899-12-30T04:18:06"/>
    <d v="1899-12-30T05:10:30"/>
    <d v="1899-12-30T02:09:03"/>
    <d v="1899-12-30T02:35:15"/>
    <n v="1401"/>
    <x v="13"/>
    <x v="3"/>
    <x v="132"/>
    <x v="9"/>
    <n v="0"/>
  </r>
  <r>
    <n v="2340"/>
    <d v="2014-06-08T00:00:00"/>
    <d v="2014-06-08T00:00:00"/>
    <x v="1"/>
    <n v="69.599999999999994"/>
    <n v="4"/>
    <n v="20"/>
    <n v="11"/>
    <d v="1899-12-30T04:20:11"/>
    <d v="1899-12-30T00:03:44"/>
    <s v="ElderShiv"/>
    <s v="Quassy, Bantam, Waramaug, Quassy"/>
    <n v="16.050220998014233"/>
    <n v="0"/>
    <s v="Nice!"/>
    <s v="http://app.strava.com/activities/151015636"/>
    <d v="1899-12-30T06:58:41"/>
    <d v="1899-12-30T03:29:21"/>
    <m/>
    <n v="0"/>
    <n v="0"/>
    <d v="1899-12-30T01:37:57"/>
    <d v="1899-12-30T02:30:21"/>
    <d v="1899-12-30T00:48:58"/>
    <d v="1899-12-30T01:15:10"/>
    <n v="375"/>
    <x v="13"/>
    <x v="3"/>
    <x v="132"/>
    <x v="10"/>
    <n v="1"/>
  </r>
  <r>
    <n v="2341"/>
    <d v="2014-06-09T00:00:00"/>
    <d v="2014-06-09T00:00:00"/>
    <x v="2"/>
    <n v="1"/>
    <n v="0"/>
    <n v="9"/>
    <n v="50"/>
    <d v="1899-12-30T00:09:50"/>
    <d v="1899-12-30T00:09:50"/>
    <s v="G2host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3"/>
    <x v="132"/>
    <x v="10"/>
    <n v="0"/>
  </r>
  <r>
    <n v="2342"/>
    <d v="2014-06-10T00:00:00"/>
    <d v="2014-06-10T00:00:00"/>
    <x v="1"/>
    <n v="20.5"/>
    <n v="1"/>
    <n v="21"/>
    <n v="1"/>
    <d v="1899-12-30T01:21:01"/>
    <d v="1899-12-30T00:03:57"/>
    <s v="Ciocci"/>
    <s v="Moyf to Ynnh "/>
    <n v="15.182061304258397"/>
    <n v="0"/>
    <s v="Raining"/>
    <s v="http://app.strava.com/activities/151776890"/>
    <d v="1899-12-30T07:22:38"/>
    <d v="1899-12-30T03:41:19"/>
    <m/>
    <n v="0"/>
    <n v="0"/>
    <d v="1899-12-30T01:43:33"/>
    <d v="1899-12-30T02:35:57"/>
    <d v="1899-12-30T00:51:46"/>
    <d v="1899-12-30T01:17:58"/>
    <n v="454"/>
    <x v="13"/>
    <x v="3"/>
    <x v="132"/>
    <x v="10"/>
    <n v="0"/>
  </r>
  <r>
    <n v="2343"/>
    <d v="2014-06-12T00:00:00"/>
    <d v="2014-06-12T00:00:00"/>
    <x v="2"/>
    <n v="1"/>
    <n v="0"/>
    <n v="9"/>
    <n v="27"/>
    <d v="1899-12-30T00:09:27"/>
    <d v="1899-12-30T00:09:27"/>
    <s v="G2host"/>
    <s v="YNHH Treadmill"/>
    <n v="6.3492063492063542"/>
    <n v="0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3"/>
    <x v="3"/>
    <x v="132"/>
    <x v="10"/>
    <n v="1"/>
  </r>
  <r>
    <n v="2344"/>
    <d v="2014-06-12T00:00:00"/>
    <d v="2014-06-12T00:00:00"/>
    <x v="1"/>
    <n v="9.1999999999999993"/>
    <n v="0"/>
    <n v="25"/>
    <n v="33"/>
    <d v="1899-12-30T00:25:33"/>
    <d v="1899-12-30T00:02:47"/>
    <s v="YNHH"/>
    <s v="YNHH Spin Bike"/>
    <n v="21.604696673189839"/>
    <n v="0"/>
    <s v="Inside"/>
    <m/>
    <d v="1899-12-30T05:11:03"/>
    <d v="1899-12-30T02:35:31"/>
    <m/>
    <n v="0"/>
    <n v="0"/>
    <d v="1899-12-30T01:12:46"/>
    <d v="1899-12-30T02:05:10"/>
    <d v="1899-12-30T00:36:23"/>
    <d v="1899-12-30T01:02:35"/>
    <n v="113"/>
    <x v="13"/>
    <x v="3"/>
    <x v="132"/>
    <x v="10"/>
    <n v="0"/>
  </r>
  <r>
    <n v="2345"/>
    <d v="2014-06-13T00:00:00"/>
    <d v="2014-06-13T00:00:00"/>
    <x v="1"/>
    <n v="7.6"/>
    <n v="0"/>
    <n v="20"/>
    <n v="0"/>
    <d v="1899-12-30T00:20:00"/>
    <d v="1899-12-30T00:02:38"/>
    <s v="YNHH"/>
    <s v="YNHH Spin Bike"/>
    <n v="22.800000000000018"/>
    <n v="0"/>
    <s v="Inside"/>
    <m/>
    <d v="1899-12-30T04:54:44"/>
    <d v="1899-12-30T02:27:22"/>
    <m/>
    <n v="0"/>
    <n v="0"/>
    <d v="1899-12-30T01:08:57"/>
    <d v="1899-12-30T02:01:21"/>
    <d v="1899-12-30T00:34:28"/>
    <d v="1899-12-30T01:00:40"/>
    <n v="68"/>
    <x v="13"/>
    <x v="3"/>
    <x v="132"/>
    <x v="10"/>
    <n v="0"/>
  </r>
  <r>
    <n v="2346"/>
    <d v="2014-06-14T00:00:00"/>
    <d v="2014-06-14T00:00:00"/>
    <x v="0"/>
    <n v="1"/>
    <n v="0"/>
    <n v="33"/>
    <n v="28"/>
    <d v="1899-12-30T00:33:28"/>
    <d v="1899-12-30T00:33:28"/>
    <s v="Lake"/>
    <s v="Griskus Olympic"/>
    <n v="1.7928286852589654"/>
    <n v="0"/>
    <s v="Nice!"/>
    <m/>
    <d v="1899-12-30T01:20:19"/>
    <d v="1899-12-30T00:40:10"/>
    <m/>
    <n v="0"/>
    <n v="0"/>
    <d v="1899-12-30T14:36:50"/>
    <d v="1899-12-30T15:29:14"/>
    <d v="1899-12-30T07:18:25"/>
    <d v="1899-12-30T07:44:37"/>
    <n v="3211"/>
    <x v="13"/>
    <x v="3"/>
    <x v="132"/>
    <x v="10"/>
    <n v="0"/>
  </r>
  <r>
    <n v="2347"/>
    <d v="2014-06-14T00:00:00"/>
    <d v="2014-06-14T00:00:00"/>
    <x v="1"/>
    <n v="25"/>
    <n v="1"/>
    <n v="20"/>
    <n v="49"/>
    <d v="1899-12-30T01:20:49"/>
    <d v="1899-12-30T00:03:14"/>
    <s v="ElderShiv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3"/>
    <x v="3"/>
    <x v="132"/>
    <x v="10"/>
    <n v="0"/>
  </r>
  <r>
    <n v="2348"/>
    <d v="2014-06-14T00:00:00"/>
    <d v="2014-06-14T00:00:00"/>
    <x v="2"/>
    <n v="6.2"/>
    <n v="0"/>
    <n v="57"/>
    <n v="28"/>
    <d v="1899-12-30T00:57:28"/>
    <d v="1899-12-30T00:09:16"/>
    <s v="Ghost"/>
    <s v="Griskus Olympic"/>
    <n v="6.4733178654292383"/>
    <n v="0"/>
    <s v="Nice!"/>
    <m/>
    <d v="1899-12-30T04:02:51"/>
    <d v="1899-12-30T02:01:25"/>
    <m/>
    <n v="0"/>
    <n v="0"/>
    <d v="1899-12-30T04:02:51"/>
    <d v="1899-12-30T04:55:15"/>
    <d v="1899-12-30T02:01:25"/>
    <d v="1899-12-30T02:27:37"/>
    <n v="997"/>
    <x v="13"/>
    <x v="3"/>
    <x v="132"/>
    <x v="10"/>
    <n v="0"/>
  </r>
  <r>
    <n v="2349"/>
    <d v="2014-06-14T00:00:00"/>
    <d v="2014-06-14T00:00:00"/>
    <x v="3"/>
    <n v="1"/>
    <n v="0"/>
    <n v="2"/>
    <n v="52"/>
    <d v="1899-12-30T00:02:52"/>
    <d v="1899-12-30T00:02:52"/>
    <s v="Ghost"/>
    <s v="Griskus Olympic"/>
    <n v="20.930232558139551"/>
    <n v="0"/>
    <m/>
    <m/>
    <d v="1899-12-30T00:00:00"/>
    <d v="1899-12-30T00:00:00"/>
    <m/>
    <n v="0"/>
    <n v="0"/>
    <d v="1899-12-30T01:15:06"/>
    <d v="1899-12-30T02:07:30"/>
    <d v="1899-12-30T00:37:33"/>
    <d v="1899-12-30T01:03:45"/>
    <n v="157"/>
    <x v="13"/>
    <x v="3"/>
    <x v="132"/>
    <x v="10"/>
    <n v="0"/>
  </r>
  <r>
    <n v="2350"/>
    <d v="2014-06-14T00:00:00"/>
    <d v="2014-06-14T00:00:00"/>
    <x v="4"/>
    <n v="1"/>
    <n v="0"/>
    <n v="1"/>
    <n v="56"/>
    <d v="1899-12-30T00:01:56"/>
    <d v="1899-12-30T00:01:56"/>
    <s v="Ghost"/>
    <s v="Griskus Olympic"/>
    <n v="31.034482758620715"/>
    <n v="0"/>
    <m/>
    <m/>
    <d v="1899-12-30T00:00:00"/>
    <d v="1899-12-30T00:00:00"/>
    <m/>
    <n v="0"/>
    <n v="0"/>
    <d v="1899-12-30T00:50:39"/>
    <d v="1899-12-30T01:43:03"/>
    <d v="1899-12-30T00:25:20"/>
    <d v="1899-12-30T00:51:32"/>
    <n v="11"/>
    <x v="13"/>
    <x v="3"/>
    <x v="132"/>
    <x v="10"/>
    <n v="0"/>
  </r>
  <r>
    <n v="2351"/>
    <d v="2014-06-15T00:00:00"/>
    <d v="2014-06-15T00:00:00"/>
    <x v="2"/>
    <n v="3.5"/>
    <n v="0"/>
    <n v="38"/>
    <n v="30"/>
    <d v="1899-12-30T00:38:30"/>
    <d v="1899-12-30T00:11:00"/>
    <s v="Altera3"/>
    <s v="Random"/>
    <n v="5.4545454545454586"/>
    <n v="0"/>
    <s v="Warm"/>
    <s v="http://app.strava.com/activities/154230784"/>
    <d v="1899-12-30T04:48:12"/>
    <d v="1899-12-30T02:24:06"/>
    <m/>
    <n v="0"/>
    <n v="0"/>
    <d v="1899-12-30T04:48:12"/>
    <d v="1899-12-30T05:40:36"/>
    <d v="1899-12-30T02:24:06"/>
    <d v="1899-12-30T02:50:18"/>
    <n v="2254"/>
    <x v="13"/>
    <x v="3"/>
    <x v="132"/>
    <x v="11"/>
    <n v="0"/>
  </r>
  <r>
    <n v="2352"/>
    <d v="2014-06-16T00:00:00"/>
    <d v="2014-06-16T00:00:00"/>
    <x v="2"/>
    <n v="4.3"/>
    <n v="0"/>
    <n v="39"/>
    <n v="25"/>
    <d v="1899-12-30T00:39:25"/>
    <d v="1899-12-30T00:09:10"/>
    <s v="G2host"/>
    <s v="YNHH Treadmill"/>
    <n v="6.5454545454545512"/>
    <n v="0"/>
    <s v="Inside"/>
    <m/>
    <d v="1899-12-30T04:00:10"/>
    <d v="1899-12-30T02:00:05"/>
    <m/>
    <n v="0"/>
    <n v="0"/>
    <d v="1899-12-30T04:00:10"/>
    <d v="1899-12-30T04:52:34"/>
    <d v="1899-12-30T02:00:05"/>
    <d v="1899-12-30T02:26:17"/>
    <n v="953"/>
    <x v="13"/>
    <x v="3"/>
    <x v="132"/>
    <x v="11"/>
    <n v="0"/>
  </r>
  <r>
    <n v="2353"/>
    <d v="2014-06-17T00:00:00"/>
    <d v="2014-06-17T00:00:00"/>
    <x v="1"/>
    <n v="20.3"/>
    <n v="1"/>
    <n v="18"/>
    <n v="41"/>
    <d v="1899-12-30T01:18:41"/>
    <d v="1899-12-30T00:03:53"/>
    <s v="Ciocci"/>
    <s v="Moyf to Ynnh "/>
    <n v="15.47977123490787"/>
    <n v="0"/>
    <s v="Nice!"/>
    <s v="http://app.strava.com/activities/154604112"/>
    <d v="1899-12-30T07:14:07"/>
    <d v="1899-12-30T03:37:03"/>
    <m/>
    <n v="0"/>
    <n v="0"/>
    <d v="1899-12-30T01:41:33"/>
    <d v="1899-12-30T02:33:57"/>
    <d v="1899-12-30T00:50:47"/>
    <d v="1899-12-30T01:16:59"/>
    <n v="426"/>
    <x v="13"/>
    <x v="3"/>
    <x v="132"/>
    <x v="11"/>
    <n v="0"/>
  </r>
  <r>
    <n v="2354"/>
    <d v="2014-06-17T00:00:00"/>
    <d v="2014-06-17T00:00:00"/>
    <x v="1"/>
    <n v="20.3"/>
    <n v="1"/>
    <n v="10"/>
    <n v="48"/>
    <d v="1899-12-30T01:10:48"/>
    <d v="1899-12-30T00:03:29"/>
    <s v="Ciocci"/>
    <s v="YNHH to Mojy"/>
    <n v="17.203389830508488"/>
    <n v="0"/>
    <s v="Nice!"/>
    <s v="http://app.strava.com/activities/154890532"/>
    <d v="1899-12-30T06:30:37"/>
    <d v="1899-12-30T03:15:19"/>
    <m/>
    <n v="0"/>
    <n v="0"/>
    <d v="1899-12-30T01:31:23"/>
    <d v="1899-12-30T02:23:47"/>
    <d v="1899-12-30T00:45:41"/>
    <d v="1899-12-30T01:11:53"/>
    <n v="293"/>
    <x v="13"/>
    <x v="3"/>
    <x v="132"/>
    <x v="11"/>
    <n v="0"/>
  </r>
  <r>
    <n v="2355"/>
    <d v="2014-06-18T00:00:00"/>
    <d v="2014-06-18T00:00:00"/>
    <x v="0"/>
    <n v="0.61"/>
    <n v="0"/>
    <n v="27"/>
    <n v="0"/>
    <d v="1899-12-30T00:27:00"/>
    <d v="1899-12-30T00:44:16"/>
    <s v="Lake"/>
    <s v="Random"/>
    <n v="1.3555555555555567"/>
    <n v="0"/>
    <s v="Nice!"/>
    <m/>
    <d v="1899-12-30T01:46:14"/>
    <d v="1899-12-30T00:53:07"/>
    <m/>
    <n v="0"/>
    <n v="0"/>
    <d v="1899-12-30T19:19:40"/>
    <d v="1899-12-30T20:12:04"/>
    <d v="1899-12-30T09:39:50"/>
    <d v="1899-12-30T10:06:02"/>
    <n v="3485"/>
    <x v="13"/>
    <x v="3"/>
    <x v="132"/>
    <x v="11"/>
    <n v="0"/>
  </r>
  <r>
    <n v="2356"/>
    <d v="2014-06-18T00:00:00"/>
    <d v="2014-06-18T00:00:00"/>
    <x v="2"/>
    <n v="3.28"/>
    <n v="0"/>
    <n v="30"/>
    <n v="26"/>
    <d v="1899-12-30T00:30:26"/>
    <d v="1899-12-30T00:09:17"/>
    <s v="G2host"/>
    <s v="YNHH Treadmill"/>
    <n v="6.4665936473165431"/>
    <n v="0"/>
    <s v="Inside"/>
    <m/>
    <d v="1899-12-30T04:03:06"/>
    <d v="1899-12-30T02:01:33"/>
    <m/>
    <n v="0"/>
    <n v="0"/>
    <d v="1899-12-30T04:03:06"/>
    <d v="1899-12-30T04:55:30"/>
    <d v="1899-12-30T02:01:33"/>
    <d v="1899-12-30T02:27:45"/>
    <n v="1003"/>
    <x v="13"/>
    <x v="3"/>
    <x v="132"/>
    <x v="11"/>
    <n v="0"/>
  </r>
  <r>
    <n v="2357"/>
    <d v="2014-06-19T00:00:00"/>
    <d v="2014-06-19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3"/>
    <x v="3"/>
    <x v="132"/>
    <x v="11"/>
    <n v="0"/>
  </r>
  <r>
    <n v="2358"/>
    <d v="2014-06-20T00:00:00"/>
    <d v="2014-06-20T00:00:00"/>
    <x v="2"/>
    <n v="7"/>
    <n v="1"/>
    <n v="18"/>
    <n v="4"/>
    <d v="1899-12-30T01:18:04"/>
    <d v="1899-12-30T00:11:09"/>
    <s v="Ghost"/>
    <s v="Random"/>
    <n v="5.3800170794193045"/>
    <n v="0"/>
    <s v="Nice!"/>
    <s v="http://app.strava.com/activities/155804364"/>
    <d v="1899-12-30T04:52:12"/>
    <d v="1899-12-30T02:26:06"/>
    <m/>
    <n v="0"/>
    <n v="0"/>
    <d v="1899-12-30T04:52:12"/>
    <d v="1899-12-30T05:44:36"/>
    <d v="1899-12-30T02:26:06"/>
    <d v="1899-12-30T02:52:18"/>
    <n v="2347"/>
    <x v="13"/>
    <x v="3"/>
    <x v="132"/>
    <x v="11"/>
    <n v="0"/>
  </r>
  <r>
    <n v="2359"/>
    <d v="2014-06-20T00:00:00"/>
    <d v="2014-06-20T00:00:00"/>
    <x v="2"/>
    <n v="5"/>
    <n v="0"/>
    <n v="49"/>
    <n v="48"/>
    <d v="1899-12-30T00:49:48"/>
    <d v="1899-12-30T00:09:58"/>
    <s v="G2host"/>
    <s v="Edgerton Park"/>
    <n v="6.0240963855421734"/>
    <n v="0"/>
    <s v="Nice!"/>
    <s v="http://app.strava.com/activities/155903601"/>
    <d v="1899-12-30T04:20:57"/>
    <d v="1899-12-30T02:10:29"/>
    <m/>
    <n v="0"/>
    <n v="0"/>
    <d v="1899-12-30T04:20:57"/>
    <d v="1899-12-30T05:13:21"/>
    <d v="1899-12-30T02:10:29"/>
    <d v="1899-12-30T02:36:41"/>
    <n v="1488"/>
    <x v="13"/>
    <x v="3"/>
    <x v="132"/>
    <x v="11"/>
    <n v="0"/>
  </r>
  <r>
    <n v="2360"/>
    <d v="2014-06-22T00:00:00"/>
    <d v="2014-06-22T00:00:00"/>
    <x v="2"/>
    <n v="6.75"/>
    <n v="1"/>
    <n v="8"/>
    <n v="36"/>
    <d v="1899-12-30T01:08:36"/>
    <d v="1899-12-30T00:10:10"/>
    <s v="Ghost"/>
    <s v="MV Run"/>
    <n v="5.9037900874635616"/>
    <n v="0"/>
    <s v="Nice!"/>
    <s v="http://app.strava.com/activities/156697591"/>
    <d v="1899-12-30T04:26:16"/>
    <d v="1899-12-30T02:13:08"/>
    <m/>
    <n v="0"/>
    <n v="0"/>
    <d v="1899-12-30T04:26:16"/>
    <d v="1899-12-30T05:18:40"/>
    <d v="1899-12-30T02:13:08"/>
    <d v="1899-12-30T02:39:20"/>
    <n v="1661"/>
    <x v="13"/>
    <x v="3"/>
    <x v="132"/>
    <x v="39"/>
    <n v="1"/>
  </r>
  <r>
    <n v="2361"/>
    <d v="2014-06-22T00:00:00"/>
    <d v="2014-06-22T00:00:00"/>
    <x v="1"/>
    <n v="4.2"/>
    <n v="0"/>
    <n v="30"/>
    <n v="44"/>
    <d v="1899-12-30T00:30:44"/>
    <d v="1899-12-30T00:07:19"/>
    <s v="MV"/>
    <s v="MV Bike Back from Rental"/>
    <n v="8.1995661605206145"/>
    <n v="0"/>
    <s v="Nice!"/>
    <s v="http://app.strava.com/activities/156880577"/>
    <d v="1899-12-30T13:39:33"/>
    <d v="1899-12-30T06:49:47"/>
    <m/>
    <n v="0"/>
    <n v="0"/>
    <d v="1899-12-30T03:11:43"/>
    <d v="1899-12-30T04:04:07"/>
    <d v="1899-12-30T01:35:52"/>
    <d v="1899-12-30T02:02:04"/>
    <n v="794"/>
    <x v="13"/>
    <x v="3"/>
    <x v="132"/>
    <x v="39"/>
    <n v="0"/>
  </r>
  <r>
    <n v="2362"/>
    <d v="2014-06-23T00:00:00"/>
    <d v="2014-06-23T00:00:00"/>
    <x v="1"/>
    <n v="6"/>
    <n v="0"/>
    <n v="38"/>
    <n v="55"/>
    <d v="1899-12-30T00:38:55"/>
    <d v="1899-12-30T00:06:29"/>
    <s v="MV"/>
    <s v="MV Bike With Boys"/>
    <n v="9.2505353319057892"/>
    <n v="0"/>
    <s v="Nice!"/>
    <s v="http://app.strava.com/activities/157153774"/>
    <d v="1899-12-30T12:06:27"/>
    <d v="1899-12-30T06:03:13"/>
    <m/>
    <n v="0"/>
    <n v="0"/>
    <d v="1899-12-30T02:49:56"/>
    <d v="1899-12-30T03:42:20"/>
    <d v="1899-12-30T01:24:58"/>
    <d v="1899-12-30T01:51:10"/>
    <n v="781"/>
    <x v="13"/>
    <x v="3"/>
    <x v="132"/>
    <x v="39"/>
    <n v="0"/>
  </r>
  <r>
    <n v="2363"/>
    <d v="2014-06-23T00:00:00"/>
    <d v="2014-06-23T00:00:00"/>
    <x v="1"/>
    <n v="5.7"/>
    <n v="0"/>
    <n v="40"/>
    <n v="11"/>
    <d v="1899-12-30T00:40:11"/>
    <d v="1899-12-30T00:07:03"/>
    <s v="MV"/>
    <s v="MV Bike to Beach"/>
    <n v="8.5109912899212006"/>
    <n v="0"/>
    <s v="Nice!"/>
    <s v="http://app.strava.com/activities/157189138"/>
    <d v="1899-12-30T13:09:34"/>
    <d v="1899-12-30T06:34:47"/>
    <m/>
    <n v="0"/>
    <n v="0"/>
    <d v="1899-12-30T03:04:42"/>
    <d v="1899-12-30T03:57:06"/>
    <d v="1899-12-30T01:32:21"/>
    <d v="1899-12-30T01:58:33"/>
    <n v="790"/>
    <x v="13"/>
    <x v="3"/>
    <x v="132"/>
    <x v="39"/>
    <n v="0"/>
  </r>
  <r>
    <n v="2364"/>
    <d v="2014-06-23T00:00:00"/>
    <d v="2014-06-23T00:00:00"/>
    <x v="1"/>
    <n v="5.7"/>
    <n v="0"/>
    <n v="40"/>
    <n v="0"/>
    <d v="1899-12-30T00:40:00"/>
    <d v="1899-12-30T00:07:01"/>
    <s v="MV"/>
    <s v="MV Bike Back from Beach"/>
    <n v="8.5500000000000078"/>
    <n v="0"/>
    <s v="Nice!"/>
    <m/>
    <d v="1899-12-30T13:05:58"/>
    <d v="1899-12-30T06:32:59"/>
    <m/>
    <n v="0"/>
    <n v="0"/>
    <d v="1899-12-30T03:03:52"/>
    <d v="1899-12-30T03:56:16"/>
    <d v="1899-12-30T01:31:56"/>
    <d v="1899-12-30T01:58:08"/>
    <n v="789"/>
    <x v="13"/>
    <x v="3"/>
    <x v="132"/>
    <x v="39"/>
    <n v="0"/>
  </r>
  <r>
    <n v="2365"/>
    <d v="2014-06-24T00:00:00"/>
    <d v="2014-06-24T00:00:00"/>
    <x v="2"/>
    <n v="6.3"/>
    <n v="1"/>
    <n v="4"/>
    <n v="3"/>
    <d v="1899-12-30T01:04:03"/>
    <d v="1899-12-30T00:10:10"/>
    <s v="Ghost"/>
    <s v="MV Run"/>
    <n v="5.9016393442623007"/>
    <n v="0"/>
    <s v="Nice!"/>
    <s v="http://app.strava.com/activities/157542754"/>
    <d v="1899-12-30T04:26:22"/>
    <d v="1899-12-30T02:13:11"/>
    <m/>
    <n v="0"/>
    <n v="0"/>
    <d v="1899-12-30T04:26:22"/>
    <d v="1899-12-30T05:18:46"/>
    <d v="1899-12-30T02:13:11"/>
    <d v="1899-12-30T02:39:23"/>
    <n v="1662"/>
    <x v="13"/>
    <x v="3"/>
    <x v="132"/>
    <x v="39"/>
    <n v="0"/>
  </r>
  <r>
    <n v="2366"/>
    <d v="2014-06-25T00:00:00"/>
    <d v="2014-06-25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3"/>
    <x v="132"/>
    <x v="39"/>
    <n v="0"/>
  </r>
  <r>
    <n v="2367"/>
    <d v="2014-06-25T00:00:00"/>
    <d v="2014-06-25T00:00:00"/>
    <x v="2"/>
    <n v="3.75"/>
    <n v="0"/>
    <n v="35"/>
    <n v="0"/>
    <d v="1899-12-30T00:35:00"/>
    <d v="1899-12-30T00:09:20"/>
    <s v="G2host"/>
    <s v="YNHH Treadmill"/>
    <n v="6.4285714285714342"/>
    <n v="0"/>
    <s v="Inside"/>
    <m/>
    <d v="1899-12-30T04:04:32"/>
    <d v="1899-12-30T02:02:16"/>
    <m/>
    <n v="0"/>
    <n v="0"/>
    <d v="1899-12-30T04:04:32"/>
    <d v="1899-12-30T04:56:56"/>
    <d v="1899-12-30T02:02:16"/>
    <d v="1899-12-30T02:28:28"/>
    <n v="1032"/>
    <x v="13"/>
    <x v="3"/>
    <x v="132"/>
    <x v="39"/>
    <n v="0"/>
  </r>
  <r>
    <n v="2368"/>
    <d v="2014-06-26T00:00:00"/>
    <d v="2014-06-26T00:00:00"/>
    <x v="1"/>
    <n v="20.3"/>
    <n v="1"/>
    <n v="18"/>
    <n v="49"/>
    <d v="1899-12-30T01:18:49"/>
    <d v="1899-12-30T00:03:53"/>
    <s v="Ciocci"/>
    <s v="Moyf to Ynnh "/>
    <n v="15.453584267286967"/>
    <n v="0"/>
    <s v="Wet"/>
    <m/>
    <d v="1899-12-30T07:14:51"/>
    <d v="1899-12-30T03:37:26"/>
    <m/>
    <n v="0"/>
    <n v="0"/>
    <d v="1899-12-30T01:41:43"/>
    <d v="1899-12-30T02:34:07"/>
    <d v="1899-12-30T00:50:52"/>
    <d v="1899-12-30T01:17:04"/>
    <n v="429"/>
    <x v="13"/>
    <x v="3"/>
    <x v="132"/>
    <x v="39"/>
    <n v="0"/>
  </r>
  <r>
    <n v="2369"/>
    <d v="2014-06-26T00:00:00"/>
    <d v="2014-06-26T00:00:00"/>
    <x v="1"/>
    <n v="25.7"/>
    <n v="1"/>
    <n v="43"/>
    <n v="0"/>
    <d v="1899-12-30T01:43:00"/>
    <d v="1899-12-30T00:04:00"/>
    <s v="Ciocci"/>
    <s v="Canal Trail plus next section"/>
    <n v="14.970873786407775"/>
    <n v="0"/>
    <s v="Humid"/>
    <m/>
    <d v="1899-12-30T07:28:52"/>
    <d v="1899-12-30T03:44:26"/>
    <m/>
    <n v="0"/>
    <n v="0"/>
    <d v="1899-12-30T01:45:00"/>
    <d v="1899-12-30T02:37:24"/>
    <d v="1899-12-30T00:52:30"/>
    <d v="1899-12-30T01:18:42"/>
    <n v="496"/>
    <x v="13"/>
    <x v="3"/>
    <x v="132"/>
    <x v="39"/>
    <n v="0"/>
  </r>
  <r>
    <n v="2370"/>
    <d v="2014-06-27T00:00:00"/>
    <d v="2014-06-27T00:00:00"/>
    <x v="0"/>
    <n v="1"/>
    <n v="0"/>
    <n v="33"/>
    <n v="35"/>
    <d v="1899-12-30T00:33:35"/>
    <d v="1899-12-30T00:33:35"/>
    <s v="Lake"/>
    <s v="Lake"/>
    <n v="1.7866004962779169"/>
    <n v="0"/>
    <s v="Nice!"/>
    <m/>
    <d v="1899-12-30T01:20:36"/>
    <d v="1899-12-30T00:40:18"/>
    <m/>
    <n v="0"/>
    <n v="0"/>
    <d v="1899-12-30T14:39:53"/>
    <d v="1899-12-30T15:32:17"/>
    <d v="1899-12-30T07:19:57"/>
    <d v="1899-12-30T07:46:09"/>
    <n v="3219"/>
    <x v="13"/>
    <x v="3"/>
    <x v="132"/>
    <x v="39"/>
    <n v="0"/>
  </r>
  <r>
    <n v="2371"/>
    <d v="2014-06-27T00:00:00"/>
    <d v="2014-06-27T00:00:00"/>
    <x v="1"/>
    <n v="27"/>
    <n v="1"/>
    <n v="52"/>
    <n v="53"/>
    <d v="1899-12-30T01:52:53"/>
    <d v="1899-12-30T00:04:11"/>
    <s v="ElderShiv"/>
    <s v="Just Ride"/>
    <n v="14.35109995570649"/>
    <n v="0"/>
    <s v="Humid"/>
    <s v="http://app.strava.com/activities/158890731"/>
    <d v="1899-12-30T07:48:15"/>
    <d v="1899-12-30T03:54:08"/>
    <m/>
    <n v="0"/>
    <n v="0"/>
    <d v="1899-12-30T01:49:32"/>
    <d v="1899-12-30T02:41:56"/>
    <d v="1899-12-30T00:54:46"/>
    <d v="1899-12-30T01:20:58"/>
    <n v="568"/>
    <x v="13"/>
    <x v="3"/>
    <x v="132"/>
    <x v="39"/>
    <n v="0"/>
  </r>
  <r>
    <n v="2372"/>
    <d v="2014-06-28T00:00:00"/>
    <d v="2014-06-28T00:00:00"/>
    <x v="2"/>
    <n v="3"/>
    <n v="0"/>
    <n v="33"/>
    <n v="4"/>
    <d v="1899-12-30T00:33:04"/>
    <d v="1899-12-30T00:11:01"/>
    <s v="Ghost"/>
    <s v="Airport Runabout"/>
    <n v="5.4435483870967776"/>
    <n v="0"/>
    <s v="Humid"/>
    <s v="http://app.strava.com/activities/159139255"/>
    <d v="1899-12-30T04:48:47"/>
    <d v="1899-12-30T02:24:23"/>
    <m/>
    <n v="0"/>
    <n v="0"/>
    <d v="1899-12-30T04:48:47"/>
    <d v="1899-12-30T05:41:11"/>
    <d v="1899-12-30T02:24:23"/>
    <d v="1899-12-30T02:50:35"/>
    <n v="2264"/>
    <x v="13"/>
    <x v="3"/>
    <x v="132"/>
    <x v="39"/>
    <n v="0"/>
  </r>
  <r>
    <n v="2373"/>
    <d v="2014-06-30T00:00:00"/>
    <d v="2014-06-30T00:00:00"/>
    <x v="2"/>
    <n v="5"/>
    <n v="0"/>
    <n v="48"/>
    <n v="11"/>
    <d v="1899-12-30T00:48:11"/>
    <d v="1899-12-30T00:09:38"/>
    <s v="G2host"/>
    <s v="YNHH Treadmill"/>
    <n v="6.2262193012798388"/>
    <n v="0"/>
    <s v="Inside"/>
    <s v="5x1 mile at 8:30"/>
    <d v="1899-12-30T04:12:29"/>
    <d v="1899-12-30T02:06:14"/>
    <m/>
    <n v="0"/>
    <n v="0"/>
    <d v="1899-12-30T04:12:29"/>
    <d v="1899-12-30T05:04:53"/>
    <d v="1899-12-30T02:06:14"/>
    <d v="1899-12-30T02:32:26"/>
    <n v="1215"/>
    <x v="13"/>
    <x v="3"/>
    <x v="132"/>
    <x v="40"/>
    <n v="1"/>
  </r>
  <r>
    <n v="2374"/>
    <d v="2014-07-01T00:00:00"/>
    <d v="2014-07-01T00:00:00"/>
    <x v="1"/>
    <n v="25"/>
    <n v="1"/>
    <n v="31"/>
    <n v="33"/>
    <d v="1899-12-30T01:31:33"/>
    <d v="1899-12-30T00:03:40"/>
    <s v="ElderShiv"/>
    <s v="Home to Work"/>
    <n v="16.384489350081935"/>
    <n v="0"/>
    <s v="Humid"/>
    <s v="http://app.strava.com/activities/160296076/overview"/>
    <d v="1899-12-30T06:50:09"/>
    <d v="1899-12-30T03:25:04"/>
    <m/>
    <n v="0"/>
    <n v="0"/>
    <d v="1899-12-30T01:35:57"/>
    <d v="1899-12-30T02:28:21"/>
    <d v="1899-12-30T00:47:58"/>
    <d v="1899-12-30T01:14:10"/>
    <n v="352"/>
    <x v="13"/>
    <x v="0"/>
    <x v="133"/>
    <x v="40"/>
    <n v="0"/>
  </r>
  <r>
    <n v="2375"/>
    <d v="2014-07-01T00:00:00"/>
    <d v="2014-07-01T00:00:00"/>
    <x v="1"/>
    <n v="25"/>
    <n v="1"/>
    <n v="57"/>
    <n v="19"/>
    <d v="1899-12-30T01:57:19"/>
    <d v="1899-12-30T00:04:42"/>
    <s v="ElderShiv"/>
    <s v="Work to Home"/>
    <n v="12.785907089075163"/>
    <n v="0"/>
    <s v="HOT"/>
    <m/>
    <d v="1899-12-30T08:45:35"/>
    <d v="1899-12-30T04:22:47"/>
    <m/>
    <n v="0"/>
    <n v="0"/>
    <d v="1899-12-30T02:02:57"/>
    <d v="1899-12-30T02:55:21"/>
    <d v="1899-12-30T01:01:28"/>
    <d v="1899-12-30T01:27:40"/>
    <n v="703"/>
    <x v="13"/>
    <x v="0"/>
    <x v="133"/>
    <x v="40"/>
    <n v="0"/>
  </r>
  <r>
    <n v="2376"/>
    <d v="2014-07-02T00:00:00"/>
    <d v="2014-07-02T00:00:00"/>
    <x v="0"/>
    <n v="1.2"/>
    <n v="0"/>
    <n v="42"/>
    <n v="19"/>
    <d v="1899-12-30T00:42:19"/>
    <d v="1899-12-30T00:35:16"/>
    <s v="Lake"/>
    <s v="Gdock to Quassy"/>
    <n v="1.7014572666404109"/>
    <n v="0"/>
    <s v="Warm"/>
    <m/>
    <d v="1899-12-30T01:24:38"/>
    <d v="1899-12-30T00:42:19"/>
    <m/>
    <n v="0"/>
    <n v="0"/>
    <d v="1899-12-30T15:23:55"/>
    <d v="1899-12-30T16:16:19"/>
    <d v="1899-12-30T07:41:57"/>
    <d v="1899-12-30T08:08:09"/>
    <n v="3278"/>
    <x v="13"/>
    <x v="0"/>
    <x v="133"/>
    <x v="40"/>
    <n v="0"/>
  </r>
  <r>
    <n v="2377"/>
    <d v="2014-07-05T00:00:00"/>
    <d v="2014-07-05T00:00:00"/>
    <x v="2"/>
    <n v="6.25"/>
    <n v="1"/>
    <n v="0"/>
    <n v="54"/>
    <d v="1899-12-30T01:00:54"/>
    <d v="1899-12-30T00:09:45"/>
    <s v="Altera3"/>
    <s v="BK 10k"/>
    <n v="6.1576354679803007"/>
    <n v="156"/>
    <s v="Perfect"/>
    <s v="http://app.strava.com/activities/162025078"/>
    <d v="1899-12-30T04:15:18"/>
    <d v="1899-12-30T02:07:39"/>
    <m/>
    <n v="0"/>
    <n v="0"/>
    <d v="1899-12-30T04:15:18"/>
    <d v="1899-12-30T05:07:42"/>
    <d v="1899-12-30T02:07:39"/>
    <d v="1899-12-30T02:33:51"/>
    <n v="1309"/>
    <x v="13"/>
    <x v="0"/>
    <x v="133"/>
    <x v="40"/>
    <n v="2"/>
  </r>
  <r>
    <n v="2378"/>
    <d v="2014-07-06T00:00:00"/>
    <d v="2014-07-06T00:00:00"/>
    <x v="1"/>
    <n v="33.1"/>
    <n v="2"/>
    <n v="38"/>
    <n v="34"/>
    <d v="1899-12-30T02:38:34"/>
    <d v="1899-12-30T00:04:47"/>
    <s v="ElderShiv"/>
    <s v="Was going to be a 100 but not"/>
    <n v="12.524700441454709"/>
    <n v="0"/>
    <s v="Warm"/>
    <s v="2 flat tires"/>
    <d v="1899-12-30T08:56:32"/>
    <d v="1899-12-30T04:28:16"/>
    <m/>
    <n v="0"/>
    <n v="0"/>
    <d v="1899-12-30T02:05:31"/>
    <d v="1899-12-30T02:57:55"/>
    <d v="1899-12-30T01:02:45"/>
    <d v="1899-12-30T01:28:57"/>
    <n v="714"/>
    <x v="13"/>
    <x v="0"/>
    <x v="133"/>
    <x v="0"/>
    <n v="0"/>
  </r>
  <r>
    <n v="2379"/>
    <d v="2014-07-06T00:00:00"/>
    <d v="2014-07-06T00:00:00"/>
    <x v="1"/>
    <n v="12.2"/>
    <n v="0"/>
    <n v="56"/>
    <n v="56"/>
    <d v="1899-12-30T00:56:56"/>
    <d v="1899-12-30T00:04:40"/>
    <s v="ElderShiv"/>
    <s v="Random"/>
    <n v="12.85714285714287"/>
    <n v="0"/>
    <s v="Warm"/>
    <s v="Changed tire and test out bike"/>
    <d v="1899-12-30T08:42:40"/>
    <d v="1899-12-30T04:21:20"/>
    <m/>
    <n v="0"/>
    <n v="0"/>
    <d v="1899-12-30T02:02:16"/>
    <d v="1899-12-30T02:54:40"/>
    <d v="1899-12-30T01:01:08"/>
    <d v="1899-12-30T01:27:20"/>
    <n v="697"/>
    <x v="13"/>
    <x v="0"/>
    <x v="133"/>
    <x v="0"/>
    <n v="0"/>
  </r>
  <r>
    <n v="2380"/>
    <d v="2014-07-07T00:00:00"/>
    <d v="2014-07-07T00:00:00"/>
    <x v="2"/>
    <n v="2.9"/>
    <n v="0"/>
    <n v="27"/>
    <n v="30"/>
    <d v="1899-12-30T00:27:30"/>
    <d v="1899-12-30T00:09:29"/>
    <s v="G2host"/>
    <s v="YNHH Random"/>
    <n v="6.3272727272727334"/>
    <n v="0"/>
    <s v="Hot"/>
    <s v="http://app.strava.com/activities/162902425"/>
    <d v="1899-12-30T04:08:27"/>
    <d v="1899-12-30T02:04:13"/>
    <m/>
    <n v="0"/>
    <n v="0"/>
    <d v="1899-12-30T04:08:27"/>
    <d v="1899-12-30T05:00:51"/>
    <d v="1899-12-30T02:04:13"/>
    <d v="1899-12-30T02:30:25"/>
    <n v="1108"/>
    <x v="13"/>
    <x v="0"/>
    <x v="133"/>
    <x v="0"/>
    <n v="0"/>
  </r>
  <r>
    <n v="2381"/>
    <d v="2014-07-08T00:00:00"/>
    <d v="2014-07-08T00:00:00"/>
    <x v="0"/>
    <n v="0.72"/>
    <n v="0"/>
    <n v="25"/>
    <n v="23"/>
    <d v="1899-12-30T00:25:23"/>
    <d v="1899-12-30T00:35:15"/>
    <s v="Lake"/>
    <s v="Random"/>
    <n v="1.7019041365725556"/>
    <n v="0"/>
    <s v="Nice!"/>
    <m/>
    <d v="1899-12-30T01:24:37"/>
    <d v="1899-12-30T00:42:18"/>
    <m/>
    <n v="0"/>
    <n v="0"/>
    <d v="1899-12-30T15:23:40"/>
    <d v="1899-12-30T16:16:04"/>
    <d v="1899-12-30T07:41:50"/>
    <d v="1899-12-30T08:08:02"/>
    <n v="3277"/>
    <x v="13"/>
    <x v="0"/>
    <x v="133"/>
    <x v="0"/>
    <n v="0"/>
  </r>
  <r>
    <n v="2382"/>
    <d v="2014-07-09T00:00:00"/>
    <d v="2014-07-09T00:00:00"/>
    <x v="0"/>
    <n v="0.5"/>
    <n v="0"/>
    <n v="16"/>
    <n v="35"/>
    <d v="1899-12-30T00:16:35"/>
    <d v="1899-12-30T00:33:10"/>
    <s v="Lake"/>
    <s v="Griskus Sprint"/>
    <n v="1.8090452261306549"/>
    <n v="0"/>
    <s v="Nice!"/>
    <m/>
    <d v="1899-12-30T01:19:36"/>
    <d v="1899-12-30T00:39:48"/>
    <m/>
    <n v="0"/>
    <n v="0"/>
    <d v="1899-12-30T14:28:58"/>
    <d v="1899-12-30T15:21:22"/>
    <d v="1899-12-30T07:14:29"/>
    <d v="1899-12-30T07:40:41"/>
    <n v="3200"/>
    <x v="13"/>
    <x v="0"/>
    <x v="133"/>
    <x v="0"/>
    <n v="0"/>
  </r>
  <r>
    <n v="2383"/>
    <d v="2014-07-09T00:00:00"/>
    <d v="2014-07-09T00:00:00"/>
    <x v="1"/>
    <n v="10.5"/>
    <n v="0"/>
    <n v="32"/>
    <n v="26"/>
    <d v="1899-12-30T00:32:26"/>
    <d v="1899-12-30T00:03:05"/>
    <s v="ElderShiv"/>
    <s v="Griskus Sprint"/>
    <n v="19.424460431654698"/>
    <n v="0"/>
    <s v="Nice!"/>
    <m/>
    <d v="1899-12-30T05:45:57"/>
    <d v="1899-12-30T02:52:59"/>
    <m/>
    <n v="0"/>
    <n v="0"/>
    <d v="1899-12-30T01:20:56"/>
    <d v="1899-12-30T02:13:20"/>
    <d v="1899-12-30T00:40:28"/>
    <d v="1899-12-30T01:06:40"/>
    <n v="222"/>
    <x v="13"/>
    <x v="0"/>
    <x v="133"/>
    <x v="0"/>
    <n v="0"/>
  </r>
  <r>
    <n v="2384"/>
    <d v="2014-07-09T00:00:00"/>
    <d v="2014-07-09T00:00:00"/>
    <x v="2"/>
    <n v="3.1"/>
    <n v="0"/>
    <n v="27"/>
    <n v="50"/>
    <d v="1899-12-30T00:27:50"/>
    <d v="1899-12-30T00:08:59"/>
    <s v="Altera3"/>
    <s v="Griskus Sprint"/>
    <n v="6.6826347305389282"/>
    <n v="0"/>
    <s v="Nice!"/>
    <m/>
    <d v="1899-12-30T03:55:14"/>
    <d v="1899-12-30T01:57:37"/>
    <m/>
    <n v="0"/>
    <n v="0"/>
    <d v="1899-12-30T03:55:14"/>
    <d v="1899-12-30T04:47:38"/>
    <d v="1899-12-30T01:57:37"/>
    <d v="1899-12-30T02:23:49"/>
    <n v="901"/>
    <x v="13"/>
    <x v="0"/>
    <x v="133"/>
    <x v="0"/>
    <n v="0"/>
  </r>
  <r>
    <n v="2385"/>
    <d v="2014-07-09T00:00:00"/>
    <d v="2014-07-09T00:00:00"/>
    <x v="3"/>
    <n v="1"/>
    <n v="0"/>
    <n v="2"/>
    <n v="3"/>
    <d v="1899-12-30T00:02:03"/>
    <d v="1899-12-30T00:02:03"/>
    <s v="unk"/>
    <s v="Griskus Sprint"/>
    <n v="29.268292682926855"/>
    <n v="0"/>
    <m/>
    <m/>
    <d v="1899-12-30T00:00:00"/>
    <d v="1899-12-30T00:00:00"/>
    <m/>
    <n v="0"/>
    <n v="0"/>
    <d v="1899-12-30T00:53:43"/>
    <d v="1899-12-30T01:46:07"/>
    <d v="1899-12-30T00:26:51"/>
    <d v="1899-12-30T00:53:03"/>
    <n v="14"/>
    <x v="13"/>
    <x v="0"/>
    <x v="133"/>
    <x v="0"/>
    <n v="0"/>
  </r>
  <r>
    <n v="2386"/>
    <d v="2014-07-09T00:00:00"/>
    <d v="2014-07-09T00:00:00"/>
    <x v="4"/>
    <n v="1"/>
    <n v="0"/>
    <n v="1"/>
    <n v="11"/>
    <d v="1899-12-30T00:01:11"/>
    <d v="1899-12-30T00:01:11"/>
    <s v="unk"/>
    <s v="Griskus Sprint"/>
    <n v="50.704225352112722"/>
    <n v="0"/>
    <m/>
    <m/>
    <d v="1899-12-30T00:00:00"/>
    <d v="1899-12-30T00:00:00"/>
    <m/>
    <n v="0"/>
    <n v="0"/>
    <d v="1899-12-30T00:31:00"/>
    <d v="1899-12-30T01:23:24"/>
    <d v="1899-12-30T00:15:30"/>
    <d v="1899-12-30T00:41:42"/>
    <n v="3"/>
    <x v="13"/>
    <x v="0"/>
    <x v="133"/>
    <x v="0"/>
    <n v="0"/>
  </r>
  <r>
    <n v="2387"/>
    <d v="2014-07-10T00:00:00"/>
    <d v="2014-07-10T00:00:00"/>
    <x v="1"/>
    <n v="10"/>
    <n v="0"/>
    <n v="28"/>
    <n v="20"/>
    <d v="1899-12-30T00:28:20"/>
    <d v="1899-12-30T00:02:50"/>
    <s v="YNHH"/>
    <s v="YNHH Spin Bike"/>
    <n v="21.176470588235308"/>
    <n v="0"/>
    <s v="Inside"/>
    <m/>
    <d v="1899-12-30T05:17:20"/>
    <d v="1899-12-30T02:38:40"/>
    <m/>
    <n v="0"/>
    <n v="0"/>
    <d v="1899-12-30T01:14:14"/>
    <d v="1899-12-30T02:06:38"/>
    <d v="1899-12-30T00:37:07"/>
    <d v="1899-12-30T01:03:19"/>
    <n v="144"/>
    <x v="13"/>
    <x v="0"/>
    <x v="133"/>
    <x v="0"/>
    <n v="0"/>
  </r>
  <r>
    <n v="2388"/>
    <d v="2014-07-12T00:00:00"/>
    <d v="2014-07-12T00:00:00"/>
    <x v="0"/>
    <n v="1.2"/>
    <n v="0"/>
    <n v="42"/>
    <n v="43"/>
    <d v="1899-12-30T00:42:43"/>
    <d v="1899-12-30T00:35:36"/>
    <s v="IMMT"/>
    <s v="Ironman Mont Tremblant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x v="133"/>
    <x v="0"/>
    <n v="1"/>
  </r>
  <r>
    <n v="2389"/>
    <d v="2014-07-12T00:00:00"/>
    <d v="2014-07-12T00:00:00"/>
    <x v="1"/>
    <n v="60"/>
    <n v="4"/>
    <n v="15"/>
    <n v="45"/>
    <d v="1899-12-30T04:15:45"/>
    <d v="1899-12-30T00:04:16"/>
    <s v="ElderShiv"/>
    <s v="Ironman Mont Tremblant"/>
    <n v="14.076246334310861"/>
    <n v="0"/>
    <s v="Nice!"/>
    <s v="http://app.strava.com/activities/165646551"/>
    <d v="1899-12-30T07:57:24"/>
    <d v="1899-12-30T03:58:42"/>
    <m/>
    <n v="0"/>
    <n v="0"/>
    <d v="1899-12-30T01:51:41"/>
    <d v="1899-12-30T02:44:05"/>
    <d v="1899-12-30T00:55:50"/>
    <d v="1899-12-30T01:22:02"/>
    <n v="588"/>
    <x v="13"/>
    <x v="0"/>
    <x v="133"/>
    <x v="0"/>
    <n v="0"/>
  </r>
  <r>
    <n v="2390"/>
    <d v="2014-07-12T00:00:00"/>
    <d v="2014-07-12T00:00:00"/>
    <x v="2"/>
    <n v="1.5"/>
    <n v="0"/>
    <n v="16"/>
    <n v="15"/>
    <d v="1899-12-30T00:16:15"/>
    <d v="1899-12-30T00:10:50"/>
    <s v="Ghost"/>
    <s v="Tremblant Random"/>
    <n v="5.5384615384615428"/>
    <n v="0"/>
    <s v="Nice!"/>
    <s v="http://app.strava.com/activities/165645668"/>
    <d v="1899-12-30T04:43:50"/>
    <d v="1899-12-30T02:21:55"/>
    <m/>
    <n v="0"/>
    <n v="0"/>
    <d v="1899-12-30T04:43:50"/>
    <d v="1899-12-30T05:36:14"/>
    <d v="1899-12-30T02:21:55"/>
    <d v="1899-12-30T02:48:07"/>
    <n v="2154"/>
    <x v="13"/>
    <x v="0"/>
    <x v="133"/>
    <x v="0"/>
    <n v="0"/>
  </r>
  <r>
    <n v="2391"/>
    <d v="2014-07-13T00:00:00"/>
    <d v="2014-07-13T00:00:00"/>
    <x v="2"/>
    <n v="9.8000000000000007"/>
    <n v="1"/>
    <n v="50"/>
    <n v="42"/>
    <d v="1899-12-30T01:50:42"/>
    <d v="1899-12-30T00:11:18"/>
    <s v="Ghost"/>
    <s v="Tremblant first 10"/>
    <n v="5.3116531165311693"/>
    <n v="0"/>
    <s v="Nice!"/>
    <s v="http://app.strava.com/activities/165645693"/>
    <d v="1899-12-30T04:55:57"/>
    <d v="1899-12-30T02:27:59"/>
    <m/>
    <n v="0"/>
    <n v="0"/>
    <d v="1899-12-30T04:55:57"/>
    <d v="1899-12-30T05:48:21"/>
    <d v="1899-12-30T02:27:59"/>
    <d v="1899-12-30T02:54:11"/>
    <n v="2413"/>
    <x v="13"/>
    <x v="0"/>
    <x v="133"/>
    <x v="12"/>
    <n v="0"/>
  </r>
  <r>
    <n v="2392"/>
    <d v="2014-07-14T00:00:00"/>
    <d v="2014-07-14T00:00:00"/>
    <x v="2"/>
    <n v="1"/>
    <n v="0"/>
    <n v="9"/>
    <n v="50"/>
    <d v="1899-12-30T00:09:50"/>
    <d v="1899-12-30T00:09:50"/>
    <s v="G2host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0"/>
    <x v="133"/>
    <x v="12"/>
    <n v="0"/>
  </r>
  <r>
    <n v="2393"/>
    <d v="2014-07-14T00:00:00"/>
    <d v="2014-07-14T00:00:00"/>
    <x v="1"/>
    <n v="5"/>
    <n v="0"/>
    <n v="15"/>
    <n v="0"/>
    <d v="1899-12-30T00:15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0"/>
    <x v="133"/>
    <x v="12"/>
    <n v="0"/>
  </r>
  <r>
    <n v="2394"/>
    <d v="2014-07-15T00:00:00"/>
    <d v="2014-07-15T00:00:00"/>
    <x v="2"/>
    <n v="2.1800000000000002"/>
    <n v="0"/>
    <n v="18"/>
    <n v="44"/>
    <d v="1899-12-30T00:18:44"/>
    <d v="1899-12-30T00:08:36"/>
    <s v="G2host"/>
    <s v="YNHH Treadmill"/>
    <n v="6.9822064056939555"/>
    <n v="0"/>
    <s v="Inside"/>
    <m/>
    <d v="1899-12-30T03:45:09"/>
    <d v="1899-12-30T01:52:34"/>
    <m/>
    <n v="0"/>
    <n v="0"/>
    <d v="1899-12-30T03:45:09"/>
    <d v="1899-12-30T04:37:33"/>
    <d v="1899-12-30T01:52:34"/>
    <d v="1899-12-30T02:18:46"/>
    <n v="842"/>
    <x v="13"/>
    <x v="0"/>
    <x v="133"/>
    <x v="12"/>
    <n v="0"/>
  </r>
  <r>
    <n v="2395"/>
    <d v="2014-07-17T00:00:00"/>
    <d v="2014-07-17T00:00:00"/>
    <x v="0"/>
    <n v="1.2"/>
    <n v="0"/>
    <n v="42"/>
    <n v="43"/>
    <d v="1899-12-30T00:42:43"/>
    <d v="1899-12-30T00:35:36"/>
    <s v="Lake"/>
    <s v="Gdock to Quassy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x v="133"/>
    <x v="12"/>
    <n v="1"/>
  </r>
  <r>
    <n v="2396"/>
    <d v="2014-07-17T00:00:00"/>
    <d v="2014-07-17T00:00:00"/>
    <x v="1"/>
    <n v="12"/>
    <n v="0"/>
    <n v="34"/>
    <n v="20"/>
    <d v="1899-12-30T00:34:20"/>
    <d v="1899-12-30T00:02:52"/>
    <s v="YNHH"/>
    <s v="YNHH Spin Bike"/>
    <n v="20.970873786407779"/>
    <n v="0"/>
    <s v="Inside"/>
    <m/>
    <d v="1899-12-30T05:20:27"/>
    <d v="1899-12-30T02:40:13"/>
    <m/>
    <n v="0"/>
    <n v="0"/>
    <d v="1899-12-30T01:14:58"/>
    <d v="1899-12-30T02:07:22"/>
    <d v="1899-12-30T00:37:29"/>
    <d v="1899-12-30T01:03:41"/>
    <n v="155"/>
    <x v="13"/>
    <x v="0"/>
    <x v="133"/>
    <x v="12"/>
    <n v="0"/>
  </r>
  <r>
    <n v="2397"/>
    <d v="2014-07-18T00:00:00"/>
    <d v="2014-07-18T00:00:00"/>
    <x v="2"/>
    <n v="15.4"/>
    <n v="2"/>
    <n v="44"/>
    <n v="54"/>
    <d v="1899-12-30T02:44:54"/>
    <d v="1899-12-30T00:10:42"/>
    <s v="Ghost"/>
    <s v="Double Bike Loop"/>
    <n v="5.6033959975742924"/>
    <n v="0"/>
    <s v="Nice!"/>
    <m/>
    <d v="1899-12-30T04:40:33"/>
    <d v="1899-12-30T02:20:16"/>
    <m/>
    <n v="0"/>
    <n v="0"/>
    <d v="1899-12-30T04:40:33"/>
    <d v="1899-12-30T05:32:57"/>
    <d v="1899-12-30T02:20:16"/>
    <d v="1899-12-30T02:46:28"/>
    <n v="2067"/>
    <x v="13"/>
    <x v="0"/>
    <x v="133"/>
    <x v="12"/>
    <n v="0"/>
  </r>
  <r>
    <n v="2398"/>
    <d v="2014-07-19T00:00:00"/>
    <d v="2014-07-19T00:00:00"/>
    <x v="1"/>
    <n v="12"/>
    <n v="0"/>
    <n v="53"/>
    <n v="59"/>
    <d v="1899-12-30T00:53:59"/>
    <d v="1899-12-30T00:04:30"/>
    <s v="ElderShiv"/>
    <s v="Easy Lunch Ride"/>
    <n v="13.337449830194515"/>
    <n v="0"/>
    <s v="Nice!"/>
    <m/>
    <d v="1899-12-30T08:23:51"/>
    <d v="1899-12-30T04:11:55"/>
    <m/>
    <n v="0"/>
    <n v="0"/>
    <d v="1899-12-30T01:57:52"/>
    <d v="1899-12-30T02:50:16"/>
    <d v="1899-12-30T00:58:56"/>
    <d v="1899-12-30T01:25:08"/>
    <n v="652"/>
    <x v="13"/>
    <x v="0"/>
    <x v="133"/>
    <x v="12"/>
    <n v="0"/>
  </r>
  <r>
    <n v="2399"/>
    <d v="2014-07-21T00:00:00"/>
    <d v="2014-07-21T00:00:00"/>
    <x v="1"/>
    <n v="51.1"/>
    <n v="3"/>
    <n v="10"/>
    <n v="28"/>
    <d v="1899-12-30T03:10:28"/>
    <d v="1899-12-30T00:03:44"/>
    <s v="Ciocci"/>
    <s v="Virginia Beach Ride 1"/>
    <n v="16.097304865243274"/>
    <n v="124"/>
    <s v="Humid"/>
    <s v="http://app.strava.com/activities/168877355"/>
    <d v="1899-12-30T06:57:28"/>
    <d v="1899-12-30T03:28:44"/>
    <m/>
    <n v="0"/>
    <n v="0"/>
    <d v="1899-12-30T01:37:39"/>
    <d v="1899-12-30T02:30:03"/>
    <d v="1899-12-30T00:48:50"/>
    <d v="1899-12-30T01:15:02"/>
    <n v="371"/>
    <x v="13"/>
    <x v="0"/>
    <x v="133"/>
    <x v="13"/>
    <n v="1"/>
  </r>
  <r>
    <n v="2400"/>
    <d v="2014-07-23T00:00:00"/>
    <d v="2014-07-23T00:00:00"/>
    <x v="1"/>
    <n v="51.4"/>
    <n v="2"/>
    <n v="46"/>
    <n v="50"/>
    <d v="1899-12-30T02:46:50"/>
    <d v="1899-12-30T00:03:15"/>
    <s v="Ciocci"/>
    <s v="Virginia Beach to NC"/>
    <n v="18.4855144855145"/>
    <n v="135"/>
    <s v="Humid"/>
    <s v="http://app.strava.com/activities/169772814"/>
    <d v="1899-12-30T06:03:32"/>
    <d v="1899-12-30T03:01:46"/>
    <m/>
    <n v="0"/>
    <n v="0"/>
    <d v="1899-12-30T01:25:02"/>
    <d v="1899-12-30T02:17:26"/>
    <d v="1899-12-30T00:42:31"/>
    <d v="1899-12-30T01:08:43"/>
    <n v="238"/>
    <x v="13"/>
    <x v="0"/>
    <x v="133"/>
    <x v="13"/>
    <n v="1"/>
  </r>
  <r>
    <n v="2401"/>
    <d v="2014-07-24T00:00:00"/>
    <d v="2014-07-24T00:00:00"/>
    <x v="2"/>
    <n v="4.5"/>
    <n v="0"/>
    <n v="58"/>
    <n v="15"/>
    <d v="1899-12-30T00:58:15"/>
    <d v="1899-12-30T00:12:57"/>
    <s v="Ghost"/>
    <s v="Virginia Beach Run"/>
    <n v="4.6351931330472143"/>
    <n v="0"/>
    <s v="HOT &amp; Humid"/>
    <s v="http://app.strava.com/activities/170705917"/>
    <d v="1899-12-30T05:39:09"/>
    <d v="1899-12-30T02:49:34"/>
    <m/>
    <n v="0"/>
    <n v="0"/>
    <d v="1899-12-30T05:39:09"/>
    <d v="1899-12-30T06:31:33"/>
    <d v="1899-12-30T02:49:34"/>
    <d v="1899-12-30T03:15:46"/>
    <n v="2865"/>
    <x v="13"/>
    <x v="0"/>
    <x v="133"/>
    <x v="13"/>
    <n v="0"/>
  </r>
  <r>
    <n v="2402"/>
    <d v="2014-07-25T00:00:00"/>
    <d v="2014-07-25T00:00:00"/>
    <x v="2"/>
    <n v="5"/>
    <n v="0"/>
    <n v="55"/>
    <n v="5"/>
    <d v="1899-12-30T00:55:05"/>
    <d v="1899-12-30T00:11:01"/>
    <s v="Ghost"/>
    <s v="Virginia Beach Run"/>
    <n v="5.4462934947049968"/>
    <n v="0"/>
    <s v="HOT &amp; Humid"/>
    <s v="http://app.strava.com/activities/170705914"/>
    <d v="1899-12-30T04:48:38"/>
    <d v="1899-12-30T02:24:19"/>
    <m/>
    <n v="0"/>
    <n v="0"/>
    <d v="1899-12-30T04:48:38"/>
    <d v="1899-12-30T05:41:02"/>
    <d v="1899-12-30T02:24:19"/>
    <d v="1899-12-30T02:50:31"/>
    <n v="2258"/>
    <x v="13"/>
    <x v="0"/>
    <x v="133"/>
    <x v="13"/>
    <n v="0"/>
  </r>
  <r>
    <n v="2403"/>
    <d v="2014-07-27T00:00:00"/>
    <d v="2014-07-27T00:00:00"/>
    <x v="1"/>
    <n v="101.1"/>
    <n v="6"/>
    <n v="35"/>
    <n v="14"/>
    <d v="1899-12-30T06:35:14"/>
    <d v="1899-12-30T00:03:55"/>
    <s v="ElderShiv"/>
    <s v="Waramaug 100 via 254"/>
    <n v="15.347895757780224"/>
    <n v="131"/>
    <s v="Crazy"/>
    <s v="http://app.strava.com/activities/171753522"/>
    <d v="1899-12-30T07:17:51"/>
    <d v="1899-12-30T03:38:55"/>
    <m/>
    <n v="0"/>
    <n v="0"/>
    <d v="1899-12-30T01:42:25"/>
    <d v="1899-12-30T02:34:49"/>
    <d v="1899-12-30T00:51:13"/>
    <d v="1899-12-30T01:17:25"/>
    <n v="438"/>
    <x v="13"/>
    <x v="0"/>
    <x v="133"/>
    <x v="14"/>
    <n v="1"/>
  </r>
  <r>
    <n v="2404"/>
    <d v="2014-07-28T00:00:00"/>
    <d v="2014-07-28T00:00:00"/>
    <x v="2"/>
    <n v="2.1"/>
    <n v="0"/>
    <n v="23"/>
    <n v="0"/>
    <d v="1899-12-30T00:23:00"/>
    <d v="1899-12-30T00:10:57"/>
    <s v="Ghost"/>
    <s v="YNHH Random"/>
    <n v="5.4782608695652213"/>
    <n v="0"/>
    <s v="HOT &amp; Humid"/>
    <s v="http://app.strava.com/activities/172127219"/>
    <d v="1899-12-30T04:46:57"/>
    <d v="1899-12-30T02:23:29"/>
    <m/>
    <n v="0"/>
    <n v="0"/>
    <d v="1899-12-30T04:46:57"/>
    <d v="1899-12-30T05:39:21"/>
    <d v="1899-12-30T02:23:29"/>
    <d v="1899-12-30T02:49:41"/>
    <n v="2224"/>
    <x v="13"/>
    <x v="0"/>
    <x v="133"/>
    <x v="14"/>
    <n v="0"/>
  </r>
  <r>
    <n v="2405"/>
    <d v="2014-07-29T00:00:00"/>
    <d v="2014-07-29T00:00:00"/>
    <x v="0"/>
    <n v="1.2"/>
    <n v="0"/>
    <n v="45"/>
    <n v="0"/>
    <d v="1899-12-30T00:45:00"/>
    <d v="1899-12-30T00:37:30"/>
    <s v="Lake"/>
    <s v="Gdock to Quassy"/>
    <n v="1.6000000000000012"/>
    <n v="0"/>
    <m/>
    <m/>
    <d v="1899-12-30T01:30:00"/>
    <d v="1899-12-30T00:45:00"/>
    <m/>
    <n v="0"/>
    <n v="0"/>
    <d v="1899-12-30T16:22:30"/>
    <d v="1899-12-30T17:14:54"/>
    <d v="1899-12-30T08:11:15"/>
    <d v="1899-12-30T08:37:27"/>
    <n v="3360"/>
    <x v="13"/>
    <x v="0"/>
    <x v="133"/>
    <x v="14"/>
    <n v="0"/>
  </r>
  <r>
    <n v="2406"/>
    <d v="2014-07-30T00:00:00"/>
    <d v="2014-07-30T00:00:00"/>
    <x v="0"/>
    <n v="1.2"/>
    <n v="0"/>
    <n v="45"/>
    <n v="1"/>
    <d v="1899-12-30T00:45:01"/>
    <d v="1899-12-30T00:37:31"/>
    <s v="Lake"/>
    <s v="Gdock to Quassy"/>
    <n v="1.5994076268048882"/>
    <n v="0"/>
    <m/>
    <m/>
    <d v="1899-12-30T01:30:02"/>
    <d v="1899-12-30T00:45:01"/>
    <m/>
    <n v="0"/>
    <n v="0"/>
    <d v="1899-12-30T16:22:52"/>
    <d v="1899-12-30T17:15:16"/>
    <d v="1899-12-30T08:11:26"/>
    <d v="1899-12-30T08:37:38"/>
    <n v="3362"/>
    <x v="13"/>
    <x v="0"/>
    <x v="133"/>
    <x v="14"/>
    <n v="0"/>
  </r>
  <r>
    <n v="2407"/>
    <d v="2014-07-30T00:00:00"/>
    <d v="2014-07-30T00:00:00"/>
    <x v="2"/>
    <n v="3.1"/>
    <n v="0"/>
    <n v="29"/>
    <n v="28"/>
    <d v="1899-12-30T00:29:28"/>
    <d v="1899-12-30T00:09:30"/>
    <s v="Hoka"/>
    <s v="YNHH-5k"/>
    <n v="6.3122171945701409"/>
    <n v="0"/>
    <s v="HOT"/>
    <s v="http://app.strava.com/activities/173035345"/>
    <d v="1899-12-30T04:09:02"/>
    <d v="1899-12-30T02:04:31"/>
    <m/>
    <n v="0"/>
    <n v="0"/>
    <d v="1899-12-30T04:09:02"/>
    <d v="1899-12-30T05:01:26"/>
    <d v="1899-12-30T02:04:31"/>
    <d v="1899-12-30T02:30:43"/>
    <n v="1129"/>
    <x v="13"/>
    <x v="0"/>
    <x v="133"/>
    <x v="14"/>
    <n v="0"/>
  </r>
  <r>
    <n v="2408"/>
    <d v="2014-07-31T00:00:00"/>
    <d v="2014-07-31T00:00:00"/>
    <x v="1"/>
    <n v="11"/>
    <n v="0"/>
    <n v="31"/>
    <n v="28"/>
    <d v="1899-12-30T00:31:28"/>
    <d v="1899-12-30T00:02:52"/>
    <s v="YNHH"/>
    <s v="YNHH Spin Bike"/>
    <n v="20.974576271186461"/>
    <n v="0"/>
    <s v="Inside"/>
    <m/>
    <d v="1899-12-30T05:20:23"/>
    <d v="1899-12-30T02:40:12"/>
    <m/>
    <n v="0"/>
    <n v="0"/>
    <d v="1899-12-30T01:14:57"/>
    <d v="1899-12-30T02:07:21"/>
    <d v="1899-12-30T00:37:28"/>
    <d v="1899-12-30T01:03:40"/>
    <n v="154"/>
    <x v="13"/>
    <x v="0"/>
    <x v="133"/>
    <x v="14"/>
    <n v="0"/>
  </r>
  <r>
    <n v="2409"/>
    <d v="2014-08-01T00:00:00"/>
    <d v="2014-08-01T00:00:00"/>
    <x v="2"/>
    <n v="10.9"/>
    <n v="2"/>
    <n v="15"/>
    <n v="52"/>
    <d v="1899-12-30T02:15:52"/>
    <d v="1899-12-30T00:12:28"/>
    <s v="Ghost"/>
    <s v="Random "/>
    <n v="4.8135426889107"/>
    <n v="0"/>
    <s v="Humid"/>
    <s v="http://app.strava.com/activities/173890137"/>
    <d v="1899-12-30T05:26:35"/>
    <d v="1899-12-30T02:43:17"/>
    <m/>
    <n v="0"/>
    <n v="0"/>
    <d v="1899-12-30T05:26:35"/>
    <d v="1899-12-30T06:18:59"/>
    <d v="1899-12-30T02:43:17"/>
    <d v="1899-12-30T03:09:29"/>
    <n v="2792"/>
    <x v="13"/>
    <x v="4"/>
    <x v="134"/>
    <x v="14"/>
    <n v="0"/>
  </r>
  <r>
    <n v="2410"/>
    <d v="2014-08-03T00:00:00"/>
    <d v="2014-08-03T00:00:00"/>
    <x v="0"/>
    <n v="2.5"/>
    <n v="1"/>
    <n v="30"/>
    <n v="3"/>
    <d v="1899-12-30T01:30:03"/>
    <d v="1899-12-30T00:36:01"/>
    <s v="Lake"/>
    <s v="2x Gdock to Quassy"/>
    <n v="1.6657412548584132"/>
    <n v="0"/>
    <s v="Raining"/>
    <m/>
    <d v="1899-12-30T01:26:27"/>
    <d v="1899-12-30T00:43:13"/>
    <m/>
    <n v="0"/>
    <n v="0"/>
    <d v="1899-12-30T15:43:43"/>
    <d v="1899-12-30T16:36:07"/>
    <d v="1899-12-30T07:51:52"/>
    <d v="1899-12-30T08:18:04"/>
    <n v="3313"/>
    <x v="13"/>
    <x v="4"/>
    <x v="134"/>
    <x v="15"/>
    <n v="1"/>
  </r>
  <r>
    <n v="2411"/>
    <d v="2014-08-03T00:00:00"/>
    <d v="2014-08-03T00:00:00"/>
    <x v="1"/>
    <n v="13.8"/>
    <n v="0"/>
    <n v="53"/>
    <n v="44"/>
    <d v="1899-12-30T00:53:44"/>
    <d v="1899-12-30T00:03:54"/>
    <s v="ElderShiv"/>
    <s v="389 Plus Griskus Sprint"/>
    <n v="15.409429280397037"/>
    <n v="0"/>
    <s v="Raining"/>
    <s v="http://app.strava.com/activities/174809411"/>
    <d v="1899-12-30T07:16:06"/>
    <d v="1899-12-30T03:38:03"/>
    <m/>
    <n v="0"/>
    <n v="0"/>
    <d v="1899-12-30T01:42:01"/>
    <d v="1899-12-30T02:34:25"/>
    <d v="1899-12-30T00:51:00"/>
    <d v="1899-12-30T01:17:12"/>
    <n v="433"/>
    <x v="13"/>
    <x v="4"/>
    <x v="134"/>
    <x v="15"/>
    <n v="0"/>
  </r>
  <r>
    <n v="2412"/>
    <d v="2014-08-04T00:00:00"/>
    <d v="2014-08-04T00:00:00"/>
    <x v="2"/>
    <n v="3"/>
    <n v="0"/>
    <n v="30"/>
    <n v="56"/>
    <d v="1899-12-30T00:30:56"/>
    <d v="1899-12-30T00:10:19"/>
    <s v="YNHH"/>
    <s v="YNHH Treadmill"/>
    <n v="5.8189655172413843"/>
    <n v="0"/>
    <s v="Inside"/>
    <s v="5 minute warmup and 8x7:41 with 90 sec breaks"/>
    <d v="1899-12-30T04:30:09"/>
    <d v="1899-12-30T02:15:05"/>
    <m/>
    <n v="0"/>
    <n v="0"/>
    <d v="1899-12-30T04:30:09"/>
    <d v="1899-12-30T05:22:33"/>
    <d v="1899-12-30T02:15:05"/>
    <d v="1899-12-30T02:41:17"/>
    <n v="1792"/>
    <x v="13"/>
    <x v="4"/>
    <x v="134"/>
    <x v="15"/>
    <n v="0"/>
  </r>
  <r>
    <n v="2413"/>
    <d v="2014-08-05T00:00:00"/>
    <d v="2014-08-05T00:00:00"/>
    <x v="1"/>
    <n v="20.2"/>
    <n v="1"/>
    <n v="13"/>
    <n v="29"/>
    <d v="1899-12-30T01:13:29"/>
    <d v="1899-12-30T00:03:38"/>
    <s v="Ciocci"/>
    <s v="Moyf to Ynnh "/>
    <n v="16.493535949194843"/>
    <n v="0"/>
    <s v="Foggy"/>
    <s v="http://app.strava.com/activities/175733537"/>
    <d v="1899-12-30T06:47:26"/>
    <d v="1899-12-30T03:23:43"/>
    <m/>
    <n v="0"/>
    <n v="0"/>
    <d v="1899-12-30T01:35:19"/>
    <d v="1899-12-30T02:27:43"/>
    <d v="1899-12-30T00:47:39"/>
    <d v="1899-12-30T01:13:51"/>
    <n v="344"/>
    <x v="13"/>
    <x v="4"/>
    <x v="134"/>
    <x v="15"/>
    <n v="0"/>
  </r>
  <r>
    <n v="2414"/>
    <d v="2014-08-05T00:00:00"/>
    <d v="2014-08-05T00:00:00"/>
    <x v="1"/>
    <n v="20.3"/>
    <n v="1"/>
    <n v="7"/>
    <n v="39"/>
    <d v="1899-12-30T01:07:39"/>
    <d v="1899-12-30T00:03:20"/>
    <s v="Ciocci"/>
    <s v="YNHH to Mojy"/>
    <n v="18.004434589800461"/>
    <n v="0"/>
    <s v="Nice!"/>
    <s v="http://app.strava.com/activities/176020569"/>
    <d v="1899-12-30T06:13:14"/>
    <d v="1899-12-30T03:06:37"/>
    <m/>
    <n v="0"/>
    <n v="0"/>
    <d v="1899-12-30T01:27:19"/>
    <d v="1899-12-30T02:19:43"/>
    <d v="1899-12-30T00:43:39"/>
    <d v="1899-12-30T01:09:51"/>
    <n v="250"/>
    <x v="13"/>
    <x v="4"/>
    <x v="134"/>
    <x v="15"/>
    <n v="0"/>
  </r>
  <r>
    <n v="2415"/>
    <d v="2014-08-07T00:00:00"/>
    <d v="2014-08-07T00:00:00"/>
    <x v="0"/>
    <n v="0.75"/>
    <n v="0"/>
    <n v="28"/>
    <n v="0"/>
    <d v="1899-12-30T00:28:00"/>
    <d v="1899-12-30T00:37:20"/>
    <s v="Lake"/>
    <s v="Boat House"/>
    <n v="1.6071428571428585"/>
    <n v="0"/>
    <s v="Nice!"/>
    <m/>
    <d v="1899-12-30T01:29:36"/>
    <d v="1899-12-30T00:44:48"/>
    <m/>
    <n v="0"/>
    <n v="0"/>
    <d v="1899-12-30T16:18:08"/>
    <d v="1899-12-30T17:10:32"/>
    <d v="1899-12-30T08:09:04"/>
    <d v="1899-12-30T08:35:16"/>
    <n v="3352"/>
    <x v="13"/>
    <x v="4"/>
    <x v="134"/>
    <x v="15"/>
    <n v="1"/>
  </r>
  <r>
    <n v="2416"/>
    <d v="2014-08-07T00:00:00"/>
    <d v="2014-08-07T00:00:00"/>
    <x v="1"/>
    <n v="11.5"/>
    <n v="0"/>
    <n v="30"/>
    <n v="0"/>
    <d v="1899-12-30T00:30:00"/>
    <d v="1899-12-30T00:02:37"/>
    <s v="YNHH"/>
    <s v="YNHH Spin Bike"/>
    <n v="23.000000000000021"/>
    <n v="0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3"/>
    <x v="4"/>
    <x v="134"/>
    <x v="15"/>
    <n v="0"/>
  </r>
  <r>
    <n v="2417"/>
    <d v="2014-08-08T00:00:00"/>
    <d v="2014-08-08T00:00:00"/>
    <x v="2"/>
    <n v="8.1999999999999993"/>
    <n v="1"/>
    <n v="32"/>
    <n v="21"/>
    <d v="1899-12-30T01:32:21"/>
    <d v="1899-12-30T00:11:16"/>
    <s v="Ghost"/>
    <s v="Long Quassy Loop"/>
    <n v="5.327558202490529"/>
    <n v="140"/>
    <s v="Nice!"/>
    <s v=" "/>
    <d v="1899-12-30T04:55:04"/>
    <d v="1899-12-30T02:27:32"/>
    <m/>
    <n v="0"/>
    <n v="0"/>
    <d v="1899-12-30T04:55:04"/>
    <d v="1899-12-30T05:47:28"/>
    <d v="1899-12-30T02:27:32"/>
    <d v="1899-12-30T02:53:44"/>
    <n v="2394"/>
    <x v="13"/>
    <x v="4"/>
    <x v="134"/>
    <x v="15"/>
    <n v="0"/>
  </r>
  <r>
    <n v="2418"/>
    <d v="2014-08-10T00:00:00"/>
    <d v="2014-08-10T00:00:00"/>
    <x v="1"/>
    <n v="51.4"/>
    <n v="3"/>
    <n v="7"/>
    <n v="51"/>
    <d v="1899-12-30T03:07:51"/>
    <d v="1899-12-30T00:03:39"/>
    <s v="ElderShiv"/>
    <s v="Waramaug 50"/>
    <n v="16.417354272025566"/>
    <n v="0"/>
    <s v="Nice!"/>
    <s v="http://app.strava.com/activities/178242742"/>
    <d v="1899-12-30T06:49:19"/>
    <d v="1899-12-30T03:24:40"/>
    <m/>
    <n v="0"/>
    <n v="0"/>
    <d v="1899-12-30T01:35:45"/>
    <d v="1899-12-30T02:28:09"/>
    <d v="1899-12-30T00:47:53"/>
    <d v="1899-12-30T01:14:05"/>
    <n v="351"/>
    <x v="13"/>
    <x v="4"/>
    <x v="134"/>
    <x v="16"/>
    <n v="1"/>
  </r>
  <r>
    <n v="2419"/>
    <d v="2014-08-11T00:00:00"/>
    <d v="2014-08-11T00:00:00"/>
    <x v="2"/>
    <n v="3.2"/>
    <n v="0"/>
    <n v="28"/>
    <n v="9"/>
    <d v="1899-12-30T00:28:09"/>
    <d v="1899-12-30T00:08:48"/>
    <s v="G2host"/>
    <s v="YNHH Division St 5k"/>
    <n v="6.8206039076376621"/>
    <n v="0"/>
    <s v="Warm"/>
    <s v="http://app.strava.com/activities/178776014/overview"/>
    <d v="1899-12-30T03:50:29"/>
    <d v="1899-12-30T01:55:14"/>
    <m/>
    <n v="0"/>
    <n v="0"/>
    <d v="1899-12-30T03:50:29"/>
    <d v="1899-12-30T04:42:53"/>
    <d v="1899-12-30T01:55:14"/>
    <d v="1899-12-30T02:21:26"/>
    <n v="868"/>
    <x v="13"/>
    <x v="4"/>
    <x v="134"/>
    <x v="16"/>
    <n v="0"/>
  </r>
  <r>
    <n v="2420"/>
    <d v="2014-08-12T00:00:00"/>
    <d v="2014-08-12T00:00:00"/>
    <x v="0"/>
    <n v="0.75"/>
    <n v="0"/>
    <n v="26"/>
    <n v="40"/>
    <d v="1899-12-30T00:26:40"/>
    <d v="1899-12-30T00:35:33"/>
    <s v="Lake"/>
    <s v="Boat House"/>
    <n v="1.6875000000000011"/>
    <n v="0"/>
    <s v="Foggy"/>
    <m/>
    <d v="1899-12-30T01:25:20"/>
    <d v="1899-12-30T00:42:40"/>
    <m/>
    <n v="0"/>
    <n v="0"/>
    <d v="1899-12-30T15:31:33"/>
    <d v="1899-12-30T16:23:57"/>
    <d v="1899-12-30T07:45:47"/>
    <d v="1899-12-30T08:11:59"/>
    <n v="3290"/>
    <x v="13"/>
    <x v="4"/>
    <x v="134"/>
    <x v="16"/>
    <n v="0"/>
  </r>
  <r>
    <n v="2421"/>
    <d v="2014-08-15T00:00:00"/>
    <d v="2014-08-15T00:00:00"/>
    <x v="0"/>
    <n v="0.75"/>
    <n v="0"/>
    <n v="30"/>
    <n v="0"/>
    <d v="1899-12-30T00:30:00"/>
    <d v="1899-12-30T00:40:00"/>
    <s v="IMMT"/>
    <s v="Random"/>
    <n v="1.5000000000000013"/>
    <n v="0"/>
    <s v="Raining"/>
    <s v="Pre IMMT swim"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4"/>
    <x v="134"/>
    <x v="16"/>
    <n v="2"/>
  </r>
  <r>
    <n v="2422"/>
    <d v="2014-08-16T00:00:00"/>
    <d v="2014-08-16T00:00:00"/>
    <x v="1"/>
    <n v="11.4"/>
    <n v="0"/>
    <n v="51"/>
    <n v="8"/>
    <d v="1899-12-30T00:51:08"/>
    <d v="1899-12-30T00:04:29"/>
    <s v="ElderShiv"/>
    <s v="IMMT Pre-Ride"/>
    <n v="13.376792698826607"/>
    <n v="0"/>
    <s v="Raining"/>
    <s v="http://app.strava.com/activities/180921968"/>
    <d v="1899-12-30T08:22:22"/>
    <d v="1899-12-30T04:11:11"/>
    <m/>
    <n v="0"/>
    <n v="0"/>
    <d v="1899-12-30T01:57:31"/>
    <d v="1899-12-30T02:49:55"/>
    <d v="1899-12-30T00:58:46"/>
    <d v="1899-12-30T01:24:58"/>
    <n v="647"/>
    <x v="13"/>
    <x v="4"/>
    <x v="134"/>
    <x v="16"/>
    <n v="0"/>
  </r>
  <r>
    <n v="2423"/>
    <d v="2014-08-17T00:00:00"/>
    <d v="2014-08-17T00:00:00"/>
    <x v="0"/>
    <n v="2.4"/>
    <n v="1"/>
    <n v="23"/>
    <n v="21"/>
    <d v="1899-12-30T01:23:21"/>
    <d v="1899-12-30T00:34:44"/>
    <s v="IMMT"/>
    <s v="Ironman Mont Tremblant"/>
    <n v="1.7276544691061801"/>
    <n v="0"/>
    <s v="Cool"/>
    <m/>
    <d v="1899-12-30T01:23:21"/>
    <d v="1899-12-30T00:41:41"/>
    <m/>
    <n v="0"/>
    <n v="0"/>
    <d v="1899-12-30T15:09:54"/>
    <d v="1899-12-30T16:02:18"/>
    <d v="1899-12-30T07:34:57"/>
    <d v="1899-12-30T08:01:09"/>
    <n v="3254"/>
    <x v="13"/>
    <x v="4"/>
    <x v="134"/>
    <x v="17"/>
    <n v="0"/>
  </r>
  <r>
    <n v="2424"/>
    <d v="2014-08-17T00:00:00"/>
    <d v="2014-08-17T00:00:00"/>
    <x v="1"/>
    <n v="112"/>
    <n v="6"/>
    <n v="34"/>
    <n v="30"/>
    <d v="1899-12-30T06:34:30"/>
    <d v="1899-12-30T00:03:31"/>
    <s v="ElderShiv"/>
    <s v="Ironman Mont Tremblant"/>
    <n v="17.034220532319402"/>
    <n v="0"/>
    <s v="Windy"/>
    <s v="http://app.strava.com/activities/182213511"/>
    <d v="1899-12-30T06:34:30"/>
    <d v="1899-12-30T03:17:15"/>
    <m/>
    <n v="0"/>
    <n v="0"/>
    <d v="1899-12-30T01:32:17"/>
    <d v="1899-12-30T02:24:41"/>
    <d v="1899-12-30T00:46:09"/>
    <d v="1899-12-30T01:12:21"/>
    <n v="304"/>
    <x v="13"/>
    <x v="4"/>
    <x v="134"/>
    <x v="17"/>
    <n v="0"/>
  </r>
  <r>
    <n v="2425"/>
    <d v="2014-08-17T00:00:00"/>
    <d v="2014-08-17T00:00:00"/>
    <x v="2"/>
    <n v="26.2"/>
    <n v="6"/>
    <n v="21"/>
    <n v="11"/>
    <d v="1899-12-30T06:21:11"/>
    <d v="1899-12-30T00:14:33"/>
    <s v="Ghost"/>
    <s v="Ironman Mont Tremblant"/>
    <n v="4.1239998251060328"/>
    <n v="0"/>
    <s v="Cold &amp; Windy"/>
    <s v="http://app.strava.com/activities/182217636"/>
    <d v="1899-12-30T06:21:11"/>
    <d v="1899-12-30T03:10:36"/>
    <m/>
    <n v="0"/>
    <n v="0"/>
    <d v="1899-12-30T06:21:11"/>
    <d v="1899-12-30T07:13:35"/>
    <d v="1899-12-30T03:10:36"/>
    <d v="1899-12-30T03:36:48"/>
    <n v="2990"/>
    <x v="13"/>
    <x v="4"/>
    <x v="134"/>
    <x v="17"/>
    <n v="0"/>
  </r>
  <r>
    <n v="2426"/>
    <d v="2014-08-17T00:00:00"/>
    <d v="2014-08-17T00:00:00"/>
    <x v="8"/>
    <n v="1"/>
    <n v="0"/>
    <n v="12"/>
    <n v="30"/>
    <d v="1899-12-30T00:12:30"/>
    <d v="1899-12-30T00:12:30"/>
    <s v="Ghost"/>
    <s v="Ironman Mont Tremblant"/>
    <n v="4.8000000000000034"/>
    <n v="0"/>
    <s v="Cold &amp; Windy"/>
    <s v="http://app.strava.com/activities/182217636"/>
    <d v="1899-12-30T00:00:00"/>
    <d v="1899-12-30T00:00:00"/>
    <m/>
    <n v="0"/>
    <n v="0"/>
    <d v="1899-12-30T05:27:30"/>
    <d v="1899-12-30T06:19:54"/>
    <d v="1899-12-30T02:43:45"/>
    <d v="1899-12-30T03:09:57"/>
    <n v="2801"/>
    <x v="13"/>
    <x v="4"/>
    <x v="134"/>
    <x v="17"/>
    <n v="0"/>
  </r>
  <r>
    <n v="2427"/>
    <d v="2014-08-17T00:00:00"/>
    <d v="2014-08-17T00:00:00"/>
    <x v="9"/>
    <n v="1"/>
    <n v="0"/>
    <n v="13"/>
    <n v="42"/>
    <d v="1899-12-30T00:13:42"/>
    <d v="1899-12-30T00:13:42"/>
    <s v="Ghost"/>
    <s v="Ironman Mont Tremblant"/>
    <n v="4.379562043795624"/>
    <n v="0"/>
    <s v="Cold &amp; Windy"/>
    <s v="http://app.strava.com/activities/182217636"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4"/>
    <x v="134"/>
    <x v="17"/>
    <n v="0"/>
  </r>
  <r>
    <n v="2428"/>
    <d v="2014-08-17T00:00:00"/>
    <d v="2014-08-17T00:00:00"/>
    <x v="10"/>
    <n v="1"/>
    <n v="0"/>
    <n v="11"/>
    <n v="52"/>
    <d v="1899-12-30T00:11:52"/>
    <d v="1899-12-30T00:11:52"/>
    <s v="Ghost"/>
    <s v="Ironman Mont Tremblant"/>
    <n v="5.0561797752809028"/>
    <n v="0"/>
    <s v="Cold &amp; Windy"/>
    <s v="http://app.strava.com/activities/182217636"/>
    <d v="1899-12-30T00:00:00"/>
    <d v="1899-12-30T00:00:00"/>
    <m/>
    <n v="0"/>
    <n v="0"/>
    <d v="1899-12-30T05:10:54"/>
    <d v="1899-12-30T06:03:18"/>
    <d v="1899-12-30T02:35:27"/>
    <d v="1899-12-30T03:01:39"/>
    <n v="2641"/>
    <x v="13"/>
    <x v="4"/>
    <x v="134"/>
    <x v="17"/>
    <n v="0"/>
  </r>
  <r>
    <n v="2429"/>
    <d v="2014-08-17T00:00:00"/>
    <d v="2014-08-17T00:00:00"/>
    <x v="11"/>
    <n v="1"/>
    <n v="0"/>
    <n v="11"/>
    <n v="46"/>
    <d v="1899-12-30T00:11:46"/>
    <d v="1899-12-30T00:11:46"/>
    <s v="Ghost"/>
    <s v="Ironman Mont Tremblant"/>
    <n v="5.0991501416430633"/>
    <n v="0"/>
    <s v="Cold &amp; Windy"/>
    <s v="http://app.strava.com/activities/182217636"/>
    <d v="1899-12-30T00:00:00"/>
    <d v="1899-12-30T00:00:00"/>
    <m/>
    <n v="0"/>
    <n v="0"/>
    <d v="1899-12-30T05:08:17"/>
    <d v="1899-12-30T06:00:41"/>
    <d v="1899-12-30T02:34:09"/>
    <d v="1899-12-30T03:00:21"/>
    <n v="2615"/>
    <x v="13"/>
    <x v="4"/>
    <x v="134"/>
    <x v="17"/>
    <n v="0"/>
  </r>
  <r>
    <n v="2430"/>
    <d v="2014-08-17T00:00:00"/>
    <d v="2014-08-17T00:00:00"/>
    <x v="12"/>
    <n v="1"/>
    <n v="0"/>
    <n v="12"/>
    <n v="26"/>
    <d v="1899-12-30T00:12:26"/>
    <d v="1899-12-30T00:12:26"/>
    <s v="Ghost"/>
    <s v="Ironman Mont Tremblant"/>
    <n v="4.8257372654155528"/>
    <n v="0"/>
    <s v="Cold &amp; Windy"/>
    <s v="http://app.strava.com/activities/182217636"/>
    <d v="1899-12-30T00:00:00"/>
    <d v="1899-12-30T00:00:00"/>
    <m/>
    <n v="0"/>
    <n v="0"/>
    <d v="1899-12-30T05:25:45"/>
    <d v="1899-12-30T06:18:09"/>
    <d v="1899-12-30T02:42:53"/>
    <d v="1899-12-30T03:09:05"/>
    <n v="2787"/>
    <x v="13"/>
    <x v="4"/>
    <x v="134"/>
    <x v="17"/>
    <n v="0"/>
  </r>
  <r>
    <n v="2431"/>
    <d v="2014-08-17T00:00:00"/>
    <d v="2014-08-17T00:00:00"/>
    <x v="13"/>
    <n v="1"/>
    <n v="0"/>
    <n v="13"/>
    <n v="16"/>
    <d v="1899-12-30T00:13:16"/>
    <d v="1899-12-30T00:13:16"/>
    <s v="Ghost"/>
    <s v="Ironman Mont Tremblant"/>
    <n v="4.5226130653266372"/>
    <n v="0"/>
    <s v="Cold &amp; Windy"/>
    <s v="http://app.strava.com/activities/182217636"/>
    <d v="1899-12-30T00:00:00"/>
    <d v="1899-12-30T00:00:00"/>
    <m/>
    <n v="0"/>
    <n v="0"/>
    <d v="1899-12-30T05:47:35"/>
    <d v="1899-12-30T06:39:59"/>
    <d v="1899-12-30T02:53:48"/>
    <d v="1899-12-30T03:20:00"/>
    <n v="2895"/>
    <x v="13"/>
    <x v="4"/>
    <x v="134"/>
    <x v="17"/>
    <n v="0"/>
  </r>
  <r>
    <n v="2432"/>
    <d v="2014-08-17T00:00:00"/>
    <d v="2014-08-17T00:00:00"/>
    <x v="14"/>
    <n v="1"/>
    <n v="0"/>
    <n v="13"/>
    <n v="36"/>
    <d v="1899-12-30T00:13:36"/>
    <d v="1899-12-30T00:13:36"/>
    <s v="Ghost"/>
    <s v="Ironman Mont Tremblant"/>
    <n v="4.4117647058823559"/>
    <n v="0"/>
    <s v="Cold &amp; Windy"/>
    <s v="http://app.strava.com/activities/182217636"/>
    <d v="1899-12-30T00:00:00"/>
    <d v="1899-12-30T00:00:00"/>
    <m/>
    <n v="0"/>
    <n v="0"/>
    <d v="1899-12-30T05:56:19"/>
    <d v="1899-12-30T06:48:43"/>
    <d v="1899-12-30T02:58:10"/>
    <d v="1899-12-30T03:24:22"/>
    <n v="2921"/>
    <x v="13"/>
    <x v="4"/>
    <x v="134"/>
    <x v="17"/>
    <n v="0"/>
  </r>
  <r>
    <n v="2433"/>
    <d v="2014-08-17T00:00:00"/>
    <d v="2014-08-17T00:00:00"/>
    <x v="15"/>
    <n v="1"/>
    <n v="0"/>
    <n v="13"/>
    <n v="30"/>
    <d v="1899-12-30T00:13:30"/>
    <d v="1899-12-30T00:13:30"/>
    <s v="Ghost"/>
    <s v="Ironman Mont Tremblant"/>
    <n v="4.4444444444444482"/>
    <n v="0"/>
    <s v="Cold &amp; Windy"/>
    <s v="http://app.strava.com/activities/182217636"/>
    <d v="1899-12-30T00:00:00"/>
    <d v="1899-12-30T00:00:00"/>
    <m/>
    <n v="0"/>
    <n v="0"/>
    <d v="1899-12-30T05:53:42"/>
    <d v="1899-12-30T06:46:06"/>
    <d v="1899-12-30T02:56:51"/>
    <d v="1899-12-30T03:23:03"/>
    <n v="2917"/>
    <x v="13"/>
    <x v="4"/>
    <x v="134"/>
    <x v="17"/>
    <n v="0"/>
  </r>
  <r>
    <n v="2434"/>
    <d v="2014-08-17T00:00:00"/>
    <d v="2014-08-17T00:00:00"/>
    <x v="16"/>
    <n v="1"/>
    <n v="0"/>
    <n v="14"/>
    <n v="46"/>
    <d v="1899-12-30T00:14:46"/>
    <d v="1899-12-30T00:14:46"/>
    <s v="Ghost"/>
    <s v="Ironman Mont Tremblant"/>
    <n v="4.063205417607227"/>
    <n v="0"/>
    <s v="Cold &amp; Windy"/>
    <s v="http://app.strava.com/activities/182217636"/>
    <d v="1899-12-30T00:00:00"/>
    <d v="1899-12-30T00:00:00"/>
    <m/>
    <n v="0"/>
    <n v="0"/>
    <d v="1899-12-30T06:26:53"/>
    <d v="1899-12-30T07:19:17"/>
    <d v="1899-12-30T03:13:27"/>
    <d v="1899-12-30T03:39:39"/>
    <n v="3001"/>
    <x v="13"/>
    <x v="4"/>
    <x v="134"/>
    <x v="17"/>
    <n v="0"/>
  </r>
  <r>
    <n v="2435"/>
    <d v="2014-08-17T00:00:00"/>
    <d v="2014-08-17T00:00:00"/>
    <x v="17"/>
    <n v="1"/>
    <n v="0"/>
    <n v="17"/>
    <n v="5"/>
    <d v="1899-12-30T00:17:05"/>
    <d v="1899-12-30T00:17:05"/>
    <s v="Ghost"/>
    <s v="Ironman Mont Tremblant"/>
    <n v="3.5121951219512226"/>
    <n v="0"/>
    <s v="Cold &amp; Windy"/>
    <s v="http://app.strava.com/activities/182217636"/>
    <d v="1899-12-30T00:00:00"/>
    <d v="1899-12-30T00:00:00"/>
    <m/>
    <n v="0"/>
    <n v="0"/>
    <d v="1899-12-30T07:27:35"/>
    <d v="1899-12-30T08:19:59"/>
    <d v="1899-12-30T03:43:47"/>
    <d v="1899-12-30T04:10:00"/>
    <n v="3100"/>
    <x v="13"/>
    <x v="4"/>
    <x v="134"/>
    <x v="17"/>
    <n v="0"/>
  </r>
  <r>
    <n v="2436"/>
    <d v="2014-08-17T00:00:00"/>
    <d v="2014-08-17T00:00:00"/>
    <x v="18"/>
    <n v="1"/>
    <n v="0"/>
    <n v="16"/>
    <n v="46"/>
    <d v="1899-12-30T00:16:46"/>
    <d v="1899-12-30T00:16:46"/>
    <s v="Ghost"/>
    <s v="Ironman Mont Tremblant"/>
    <n v="3.5785288270377764"/>
    <n v="0"/>
    <s v="Cold &amp; Windy"/>
    <s v="http://app.strava.com/activities/182217636"/>
    <d v="1899-12-30T00:00:00"/>
    <d v="1899-12-30T00:00:00"/>
    <m/>
    <n v="0"/>
    <n v="0"/>
    <d v="1899-12-30T07:19:17"/>
    <d v="1899-12-30T08:11:41"/>
    <d v="1899-12-30T03:39:39"/>
    <d v="1899-12-30T04:05:51"/>
    <n v="3092"/>
    <x v="13"/>
    <x v="4"/>
    <x v="134"/>
    <x v="17"/>
    <n v="0"/>
  </r>
  <r>
    <n v="2437"/>
    <d v="2014-08-17T00:00:00"/>
    <d v="2014-08-17T00:00:00"/>
    <x v="19"/>
    <n v="1"/>
    <n v="0"/>
    <n v="15"/>
    <n v="29"/>
    <d v="1899-12-30T00:15:29"/>
    <d v="1899-12-30T00:15:29"/>
    <s v="Ghost"/>
    <s v="Ironman Mont Tremblant"/>
    <n v="3.8751345532831034"/>
    <n v="0"/>
    <s v="Cold &amp; Windy"/>
    <s v="http://app.strava.com/activities/182217636"/>
    <d v="1899-12-30T00:00:00"/>
    <d v="1899-12-30T00:00:00"/>
    <m/>
    <n v="0"/>
    <n v="0"/>
    <d v="1899-12-30T06:45:40"/>
    <d v="1899-12-30T07:38:04"/>
    <d v="1899-12-30T03:22:50"/>
    <d v="1899-12-30T03:49:02"/>
    <n v="3050"/>
    <x v="13"/>
    <x v="4"/>
    <x v="134"/>
    <x v="17"/>
    <n v="0"/>
  </r>
  <r>
    <n v="2438"/>
    <d v="2014-08-17T00:00:00"/>
    <d v="2014-08-17T00:00:00"/>
    <x v="20"/>
    <n v="1"/>
    <n v="0"/>
    <n v="16"/>
    <n v="12"/>
    <d v="1899-12-30T00:16:12"/>
    <d v="1899-12-30T00:16:12"/>
    <s v="Ghost"/>
    <s v="Ironman Mont Tremblant"/>
    <n v="3.7037037037037073"/>
    <n v="0"/>
    <s v="Cold &amp; Windy"/>
    <s v="http://app.strava.com/activities/182217636"/>
    <d v="1899-12-30T00:00:00"/>
    <d v="1899-12-30T00:00:00"/>
    <m/>
    <n v="0"/>
    <n v="0"/>
    <d v="1899-12-30T07:04:26"/>
    <d v="1899-12-30T07:56:50"/>
    <d v="1899-12-30T03:32:13"/>
    <d v="1899-12-30T03:58:25"/>
    <n v="3078"/>
    <x v="13"/>
    <x v="4"/>
    <x v="134"/>
    <x v="17"/>
    <n v="0"/>
  </r>
  <r>
    <n v="2439"/>
    <d v="2014-08-17T00:00:00"/>
    <d v="2014-08-17T00:00:00"/>
    <x v="21"/>
    <n v="1"/>
    <n v="0"/>
    <n v="16"/>
    <n v="52"/>
    <d v="1899-12-30T00:16:52"/>
    <d v="1899-12-30T00:16:52"/>
    <s v="Ghost"/>
    <s v="Ironman Mont Tremblant"/>
    <n v="3.557312252964429"/>
    <n v="0"/>
    <s v="Cold &amp; Windy"/>
    <s v="http://app.strava.com/activities/182217636"/>
    <d v="1899-12-30T00:00:00"/>
    <d v="1899-12-30T00:00:00"/>
    <m/>
    <n v="0"/>
    <n v="0"/>
    <d v="1899-12-30T07:21:54"/>
    <d v="1899-12-30T08:14:18"/>
    <d v="1899-12-30T03:40:57"/>
    <d v="1899-12-30T04:07:09"/>
    <n v="3094"/>
    <x v="13"/>
    <x v="4"/>
    <x v="134"/>
    <x v="17"/>
    <n v="0"/>
  </r>
  <r>
    <n v="2440"/>
    <d v="2014-08-17T00:00:00"/>
    <d v="2014-08-17T00:00:00"/>
    <x v="25"/>
    <n v="1"/>
    <n v="0"/>
    <n v="15"/>
    <n v="26"/>
    <d v="1899-12-30T00:15:26"/>
    <d v="1899-12-30T00:15:26"/>
    <s v="Ghost"/>
    <s v="Ironman Mont Tremblant"/>
    <n v="3.8876889848812124"/>
    <n v="0"/>
    <s v="Cold &amp; Windy"/>
    <s v="http://app.strava.com/activities/182217636"/>
    <d v="1899-12-30T00:00:00"/>
    <d v="1899-12-30T00:00:00"/>
    <m/>
    <n v="0"/>
    <n v="0"/>
    <d v="1899-12-30T06:44:21"/>
    <d v="1899-12-30T07:36:45"/>
    <d v="1899-12-30T03:22:11"/>
    <d v="1899-12-30T03:48:23"/>
    <n v="3045"/>
    <x v="13"/>
    <x v="4"/>
    <x v="134"/>
    <x v="17"/>
    <n v="0"/>
  </r>
  <r>
    <n v="2441"/>
    <d v="2014-08-17T00:00:00"/>
    <d v="2014-08-17T00:00:00"/>
    <x v="26"/>
    <n v="1"/>
    <n v="0"/>
    <n v="16"/>
    <n v="30"/>
    <d v="1899-12-30T00:16:30"/>
    <d v="1899-12-30T00:16:30"/>
    <s v="Ghost"/>
    <s v="Ironman Mont Tremblant"/>
    <n v="3.6363636363636389"/>
    <n v="0"/>
    <s v="Cold &amp; Windy"/>
    <s v="http://app.strava.com/activities/182217636"/>
    <d v="1899-12-30T00:00:00"/>
    <d v="1899-12-30T00:00:00"/>
    <m/>
    <n v="0"/>
    <n v="0"/>
    <d v="1899-12-30T07:12:18"/>
    <d v="1899-12-30T08:04:42"/>
    <d v="1899-12-30T03:36:09"/>
    <d v="1899-12-30T04:02:21"/>
    <n v="3084"/>
    <x v="13"/>
    <x v="4"/>
    <x v="134"/>
    <x v="17"/>
    <n v="0"/>
  </r>
  <r>
    <n v="2442"/>
    <d v="2014-08-17T00:00:00"/>
    <d v="2014-08-17T00:00:00"/>
    <x v="27"/>
    <n v="1"/>
    <n v="0"/>
    <n v="15"/>
    <n v="36"/>
    <d v="1899-12-30T00:15:36"/>
    <d v="1899-12-30T00:15:36"/>
    <s v="Ghost"/>
    <s v="Ironman Mont Tremblant"/>
    <n v="3.8461538461538489"/>
    <n v="0"/>
    <s v="Cold &amp; Windy"/>
    <s v="http://app.strava.com/activities/182217636"/>
    <d v="1899-12-30T00:00:00"/>
    <d v="1899-12-30T00:00:00"/>
    <m/>
    <n v="0"/>
    <n v="0"/>
    <d v="1899-12-30T06:48:43"/>
    <d v="1899-12-30T07:41:07"/>
    <d v="1899-12-30T03:24:22"/>
    <d v="1899-12-30T03:50:34"/>
    <n v="3056"/>
    <x v="13"/>
    <x v="4"/>
    <x v="134"/>
    <x v="17"/>
    <n v="0"/>
  </r>
  <r>
    <n v="2443"/>
    <d v="2014-08-17T00:00:00"/>
    <d v="2014-08-17T00:00:00"/>
    <x v="28"/>
    <n v="1"/>
    <n v="0"/>
    <n v="16"/>
    <n v="44"/>
    <d v="1899-12-30T00:16:44"/>
    <d v="1899-12-30T00:16:44"/>
    <s v="Ghost"/>
    <s v="Ironman Mont Tremblant"/>
    <n v="3.5856573705179309"/>
    <n v="0"/>
    <s v="Cold &amp; Windy"/>
    <s v="http://app.strava.com/activities/182217636"/>
    <d v="1899-12-30T00:00:00"/>
    <d v="1899-12-30T00:00:00"/>
    <m/>
    <n v="0"/>
    <n v="0"/>
    <d v="1899-12-30T07:18:25"/>
    <d v="1899-12-30T08:10:49"/>
    <d v="1899-12-30T03:39:12"/>
    <d v="1899-12-30T04:05:24"/>
    <n v="3090"/>
    <x v="13"/>
    <x v="4"/>
    <x v="134"/>
    <x v="17"/>
    <n v="0"/>
  </r>
  <r>
    <n v="2444"/>
    <d v="2014-08-17T00:00:00"/>
    <d v="2014-08-17T00:00:00"/>
    <x v="29"/>
    <n v="1"/>
    <n v="0"/>
    <n v="15"/>
    <n v="23"/>
    <d v="1899-12-30T00:15:23"/>
    <d v="1899-12-30T00:15:23"/>
    <s v="Ghost"/>
    <s v="Ironman Mont Tremblant"/>
    <n v="3.9003250270855934"/>
    <n v="0"/>
    <s v="Cold &amp; Windy"/>
    <s v="http://app.strava.com/activities/182217636"/>
    <d v="1899-12-30T00:00:00"/>
    <d v="1899-12-30T00:00:00"/>
    <m/>
    <n v="0"/>
    <n v="0"/>
    <d v="1899-12-30T06:43:03"/>
    <d v="1899-12-30T07:35:27"/>
    <d v="1899-12-30T03:21:31"/>
    <d v="1899-12-30T03:47:43"/>
    <n v="3041"/>
    <x v="13"/>
    <x v="4"/>
    <x v="134"/>
    <x v="17"/>
    <n v="0"/>
  </r>
  <r>
    <n v="2445"/>
    <d v="2014-08-17T00:00:00"/>
    <d v="2014-08-17T00:00:00"/>
    <x v="30"/>
    <n v="1"/>
    <n v="0"/>
    <n v="15"/>
    <n v="11"/>
    <d v="1899-12-30T00:15:11"/>
    <d v="1899-12-30T00:15:11"/>
    <s v="Ghost"/>
    <s v="Ironman Mont Tremblant"/>
    <n v="3.9517014270032966"/>
    <n v="0"/>
    <s v="Cold &amp; Windy"/>
    <s v="http://app.strava.com/activities/182217636"/>
    <d v="1899-12-30T00:00:00"/>
    <d v="1899-12-30T00:00:00"/>
    <m/>
    <n v="0"/>
    <n v="0"/>
    <d v="1899-12-30T06:37:48"/>
    <d v="1899-12-30T07:30:12"/>
    <d v="1899-12-30T03:18:54"/>
    <d v="1899-12-30T03:45:06"/>
    <n v="3029"/>
    <x v="13"/>
    <x v="4"/>
    <x v="134"/>
    <x v="17"/>
    <n v="0"/>
  </r>
  <r>
    <n v="2446"/>
    <d v="2014-08-17T00:00:00"/>
    <d v="2014-08-17T00:00:00"/>
    <x v="31"/>
    <n v="1"/>
    <n v="0"/>
    <n v="15"/>
    <n v="59"/>
    <d v="1899-12-30T00:15:59"/>
    <d v="1899-12-30T00:15:59"/>
    <s v="Ghost"/>
    <s v="Ironman Mont Tremblant"/>
    <n v="3.7539103232533915"/>
    <n v="0"/>
    <s v="Cold &amp; Windy"/>
    <s v="http://app.strava.com/activities/182217636"/>
    <d v="1899-12-30T00:00:00"/>
    <d v="1899-12-30T00:00:00"/>
    <m/>
    <n v="0"/>
    <n v="0"/>
    <d v="1899-12-30T06:58:46"/>
    <d v="1899-12-30T07:51:10"/>
    <d v="1899-12-30T03:29:23"/>
    <d v="1899-12-30T03:55:35"/>
    <n v="3073"/>
    <x v="13"/>
    <x v="4"/>
    <x v="134"/>
    <x v="17"/>
    <n v="0"/>
  </r>
  <r>
    <n v="2447"/>
    <d v="2014-08-17T00:00:00"/>
    <d v="2014-08-17T00:00:00"/>
    <x v="32"/>
    <n v="1"/>
    <n v="0"/>
    <n v="14"/>
    <n v="25"/>
    <d v="1899-12-30T00:14:25"/>
    <d v="1899-12-30T00:14:25"/>
    <s v="Ghost"/>
    <s v="Ironman Mont Tremblant"/>
    <n v="4.1618497109826622"/>
    <n v="0"/>
    <s v="Cold &amp; Windy"/>
    <s v="http://app.strava.com/activities/182217636"/>
    <d v="1899-12-30T00:00:00"/>
    <d v="1899-12-30T00:00:00"/>
    <m/>
    <n v="0"/>
    <n v="0"/>
    <d v="1899-12-30T06:17:43"/>
    <d v="1899-12-30T07:10:07"/>
    <d v="1899-12-30T03:08:52"/>
    <d v="1899-12-30T03:35:04"/>
    <n v="2984"/>
    <x v="13"/>
    <x v="4"/>
    <x v="134"/>
    <x v="17"/>
    <n v="0"/>
  </r>
  <r>
    <n v="2448"/>
    <d v="2014-08-17T00:00:00"/>
    <d v="2014-08-17T00:00:00"/>
    <x v="33"/>
    <n v="1"/>
    <n v="0"/>
    <n v="13"/>
    <n v="18"/>
    <d v="1899-12-30T00:13:18"/>
    <d v="1899-12-30T00:13:18"/>
    <s v="Ghost"/>
    <s v="Ironman Mont Tremblant"/>
    <n v="4.5112781954887247"/>
    <n v="0"/>
    <s v="Cold &amp; Windy"/>
    <s v="http://app.strava.com/activities/182217636"/>
    <d v="1899-12-30T00:00:00"/>
    <d v="1899-12-30T00:00:00"/>
    <m/>
    <n v="0"/>
    <n v="0"/>
    <d v="1899-12-30T05:48:28"/>
    <d v="1899-12-30T06:40:52"/>
    <d v="1899-12-30T02:54:14"/>
    <d v="1899-12-30T03:20:26"/>
    <n v="2897"/>
    <x v="13"/>
    <x v="4"/>
    <x v="134"/>
    <x v="17"/>
    <n v="0"/>
  </r>
  <r>
    <n v="2449"/>
    <d v="2014-08-17T00:00:00"/>
    <d v="2014-08-17T00:00:00"/>
    <x v="34"/>
    <n v="1"/>
    <n v="0"/>
    <n v="14"/>
    <n v="14"/>
    <d v="1899-12-30T00:14:14"/>
    <d v="1899-12-30T00:14:14"/>
    <s v="Ghost"/>
    <s v="Ironman Mont Tremblant"/>
    <n v="4.2154566744730717"/>
    <n v="0"/>
    <s v="Cold &amp; Windy"/>
    <s v="http://app.strava.com/activities/182217636"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4"/>
    <x v="134"/>
    <x v="17"/>
    <n v="0"/>
  </r>
  <r>
    <n v="2450"/>
    <d v="2014-08-17T00:00:00"/>
    <d v="2014-08-17T00:00:00"/>
    <x v="35"/>
    <n v="1"/>
    <n v="0"/>
    <n v="15"/>
    <n v="7"/>
    <d v="1899-12-30T00:15:07"/>
    <d v="1899-12-30T00:15:07"/>
    <s v="Ghost"/>
    <s v="Ironman Mont Tremblant"/>
    <n v="3.9691289966923953"/>
    <n v="0"/>
    <s v="Cold &amp; Windy"/>
    <s v="http://app.strava.com/activities/182217636"/>
    <d v="1899-12-30T00:00:00"/>
    <d v="1899-12-30T00:00:00"/>
    <m/>
    <n v="0"/>
    <n v="0"/>
    <d v="1899-12-30T06:36:03"/>
    <d v="1899-12-30T07:28:27"/>
    <d v="1899-12-30T03:18:02"/>
    <d v="1899-12-30T03:44:14"/>
    <n v="3026"/>
    <x v="13"/>
    <x v="4"/>
    <x v="134"/>
    <x v="17"/>
    <n v="0"/>
  </r>
  <r>
    <n v="2451"/>
    <d v="2014-08-17T00:00:00"/>
    <d v="2014-08-17T00:00:00"/>
    <x v="36"/>
    <n v="1"/>
    <n v="0"/>
    <n v="15"/>
    <n v="28"/>
    <d v="1899-12-30T00:15:28"/>
    <d v="1899-12-30T00:15:28"/>
    <s v="Ghost"/>
    <s v="Ironman Mont Tremblant"/>
    <n v="3.8793103448275894"/>
    <n v="0"/>
    <s v="Cold &amp; Windy"/>
    <s v="http://app.strava.com/activities/182217636"/>
    <d v="1899-12-30T00:00:00"/>
    <d v="1899-12-30T00:00:00"/>
    <m/>
    <n v="0"/>
    <n v="0"/>
    <d v="1899-12-30T06:45:14"/>
    <d v="1899-12-30T07:37:38"/>
    <d v="1899-12-30T03:22:37"/>
    <d v="1899-12-30T03:48:49"/>
    <n v="3049"/>
    <x v="13"/>
    <x v="4"/>
    <x v="134"/>
    <x v="17"/>
    <n v="0"/>
  </r>
  <r>
    <n v="2452"/>
    <d v="2014-08-17T00:00:00"/>
    <d v="2014-08-17T00:00:00"/>
    <x v="3"/>
    <n v="1"/>
    <n v="0"/>
    <n v="9"/>
    <n v="23"/>
    <d v="1899-12-30T00:09:23"/>
    <d v="1899-12-30T00:09:23"/>
    <s v="n/a"/>
    <s v="Ironman Mont Tremblant"/>
    <n v="6.3943161634103065"/>
    <n v="0"/>
    <m/>
    <m/>
    <d v="1899-12-30T00:00:00"/>
    <d v="1899-12-30T00:00:00"/>
    <m/>
    <n v="0"/>
    <n v="0"/>
    <d v="1899-12-30T04:05:51"/>
    <d v="1899-12-30T04:58:15"/>
    <d v="1899-12-30T02:02:55"/>
    <d v="1899-12-30T02:29:07"/>
    <n v="1058"/>
    <x v="13"/>
    <x v="4"/>
    <x v="134"/>
    <x v="17"/>
    <n v="0"/>
  </r>
  <r>
    <n v="2453"/>
    <d v="2014-08-17T00:00:00"/>
    <d v="2014-08-17T00:00:00"/>
    <x v="4"/>
    <n v="1"/>
    <n v="0"/>
    <n v="6"/>
    <n v="21"/>
    <d v="1899-12-30T00:06:21"/>
    <d v="1899-12-30T00:06:21"/>
    <s v="n/a"/>
    <s v="Ironman Mont Tremblant"/>
    <n v="9.4488188976378034"/>
    <n v="0"/>
    <m/>
    <m/>
    <d v="1899-12-30T00:00:00"/>
    <d v="1899-12-30T00:00:00"/>
    <m/>
    <n v="0"/>
    <n v="0"/>
    <d v="1899-12-30T02:46:22"/>
    <d v="1899-12-30T03:38:46"/>
    <d v="1899-12-30T01:23:11"/>
    <d v="1899-12-30T01:49:23"/>
    <n v="776"/>
    <x v="13"/>
    <x v="4"/>
    <x v="134"/>
    <x v="17"/>
    <n v="0"/>
  </r>
  <r>
    <n v="2454"/>
    <d v="2014-08-22T00:00:00"/>
    <d v="2014-08-22T00:00:00"/>
    <x v="1"/>
    <n v="7.8"/>
    <n v="0"/>
    <n v="48"/>
    <n v="51"/>
    <d v="1899-12-30T00:48:51"/>
    <d v="1899-12-30T00:06:16"/>
    <s v="ElderShiv"/>
    <s v="Random"/>
    <n v="9.5803480040941729"/>
    <n v="0"/>
    <s v="Nice!"/>
    <s v="http://app.strava.com/activities/183826693"/>
    <d v="1899-12-30T11:41:26"/>
    <d v="1899-12-30T05:50:43"/>
    <m/>
    <n v="0"/>
    <n v="0"/>
    <d v="1899-12-30T02:44:05"/>
    <d v="1899-12-30T03:36:29"/>
    <d v="1899-12-30T01:22:03"/>
    <d v="1899-12-30T01:48:15"/>
    <n v="775"/>
    <x v="13"/>
    <x v="4"/>
    <x v="134"/>
    <x v="17"/>
    <n v="4"/>
  </r>
  <r>
    <n v="2455"/>
    <d v="2014-08-25T00:00:00"/>
    <d v="2014-08-25T00:00:00"/>
    <x v="2"/>
    <n v="2.35"/>
    <n v="0"/>
    <n v="23"/>
    <n v="39"/>
    <d v="1899-12-30T00:23:39"/>
    <d v="1899-12-30T00:10:04"/>
    <s v="Hoka"/>
    <s v="Random"/>
    <n v="5.9619450317124789"/>
    <n v="0"/>
    <s v="Warm"/>
    <s v="http://app.strava.com/activities/185197205"/>
    <d v="1899-12-30T04:23:40"/>
    <d v="1899-12-30T02:11:50"/>
    <m/>
    <n v="0"/>
    <n v="0"/>
    <d v="1899-12-30T04:23:40"/>
    <d v="1899-12-30T05:16:04"/>
    <d v="1899-12-30T02:11:50"/>
    <d v="1899-12-30T02:38:02"/>
    <n v="1599"/>
    <x v="13"/>
    <x v="4"/>
    <x v="134"/>
    <x v="18"/>
    <n v="2"/>
  </r>
  <r>
    <n v="2456"/>
    <d v="2014-08-26T00:00:00"/>
    <d v="2014-08-26T00:00:00"/>
    <x v="1"/>
    <n v="15.5"/>
    <n v="0"/>
    <n v="44"/>
    <n v="20"/>
    <d v="1899-12-30T00:44:20"/>
    <d v="1899-12-30T00:02:52"/>
    <s v="YNHH"/>
    <s v="YNHH Spin Bike"/>
    <n v="20.977443609022572"/>
    <n v="0"/>
    <s v="Inside"/>
    <m/>
    <d v="1899-12-30T05:20:21"/>
    <d v="1899-12-30T02:40:10"/>
    <m/>
    <n v="0"/>
    <n v="0"/>
    <d v="1899-12-30T01:14:56"/>
    <d v="1899-12-30T02:07:20"/>
    <d v="1899-12-30T00:37:28"/>
    <d v="1899-12-30T01:03:40"/>
    <n v="153"/>
    <x v="13"/>
    <x v="4"/>
    <x v="134"/>
    <x v="18"/>
    <n v="0"/>
  </r>
  <r>
    <n v="2457"/>
    <d v="2014-08-28T00:00:00"/>
    <d v="2014-08-28T00:00:00"/>
    <x v="1"/>
    <n v="10"/>
    <n v="0"/>
    <n v="26"/>
    <n v="50"/>
    <d v="1899-12-30T00:26:50"/>
    <d v="1899-12-30T00:02:41"/>
    <s v="YNHH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4"/>
    <x v="134"/>
    <x v="18"/>
    <n v="1"/>
  </r>
  <r>
    <n v="2458"/>
    <d v="2014-08-31T00:00:00"/>
    <d v="2014-08-31T00:00:00"/>
    <x v="1"/>
    <n v="36"/>
    <n v="2"/>
    <n v="20"/>
    <n v="15"/>
    <d v="1899-12-30T02:20:15"/>
    <d v="1899-12-30T00:03:54"/>
    <s v="YNHH"/>
    <s v="Random"/>
    <n v="15.401069518716588"/>
    <n v="0"/>
    <s v="Humid"/>
    <s v="http://app.strava.com/activities/187836672"/>
    <d v="1899-12-30T07:16:20"/>
    <d v="1899-12-30T03:38:10"/>
    <m/>
    <n v="0"/>
    <n v="0"/>
    <d v="1899-12-30T01:42:04"/>
    <d v="1899-12-30T02:34:28"/>
    <d v="1899-12-30T00:51:02"/>
    <d v="1899-12-30T01:17:14"/>
    <n v="434"/>
    <x v="13"/>
    <x v="4"/>
    <x v="134"/>
    <x v="19"/>
    <n v="2"/>
  </r>
  <r>
    <n v="2459"/>
    <d v="2014-09-03T00:00:00"/>
    <d v="2014-09-03T00:00:00"/>
    <x v="2"/>
    <n v="2"/>
    <n v="0"/>
    <n v="19"/>
    <n v="13"/>
    <d v="1899-12-30T00:19:13"/>
    <d v="1899-12-30T00:09:36"/>
    <s v="Hoka"/>
    <s v="YNHH Treadmill"/>
    <n v="6.244579358196015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8"/>
    <x v="13"/>
    <x v="5"/>
    <x v="135"/>
    <x v="19"/>
    <n v="2"/>
  </r>
  <r>
    <n v="2460"/>
    <d v="2014-09-05T00:00:00"/>
    <d v="2014-09-05T00:00:00"/>
    <x v="1"/>
    <n v="4.2"/>
    <n v="0"/>
    <n v="25"/>
    <n v="27"/>
    <d v="1899-12-30T00:25:27"/>
    <d v="1899-12-30T00:06:04"/>
    <s v="Ciocci"/>
    <s v="MG to Home via Artillary"/>
    <n v="9.9017681728880245"/>
    <n v="0"/>
    <s v="Humid"/>
    <s v="http://app.strava.com/activities/190141817"/>
    <d v="1899-12-30T11:18:40"/>
    <d v="1899-12-30T05:39:20"/>
    <m/>
    <n v="0"/>
    <n v="0"/>
    <d v="1899-12-30T02:38:46"/>
    <d v="1899-12-30T03:31:10"/>
    <d v="1899-12-30T01:19:23"/>
    <d v="1899-12-30T01:45:35"/>
    <n v="770"/>
    <x v="13"/>
    <x v="5"/>
    <x v="135"/>
    <x v="19"/>
    <n v="1"/>
  </r>
  <r>
    <n v="2461"/>
    <d v="2014-09-05T00:00:00"/>
    <d v="2014-09-05T00:00:00"/>
    <x v="1"/>
    <n v="9.4"/>
    <n v="0"/>
    <n v="39"/>
    <n v="59"/>
    <d v="1899-12-30T00:39:59"/>
    <d v="1899-12-30T00:04:15"/>
    <s v="Ciocci"/>
    <s v="Home to MG via Lake Winnemaug"/>
    <n v="14.105877448937067"/>
    <n v="0"/>
    <s v="Humid"/>
    <s v="http://app.strava.com/activities/191379767"/>
    <d v="1899-12-30T07:56:24"/>
    <d v="1899-12-30T03:58:12"/>
    <m/>
    <n v="0"/>
    <n v="0"/>
    <d v="1899-12-30T01:51:27"/>
    <d v="1899-12-30T02:43:51"/>
    <d v="1899-12-30T00:55:43"/>
    <d v="1899-12-30T01:21:55"/>
    <n v="583"/>
    <x v="13"/>
    <x v="5"/>
    <x v="135"/>
    <x v="19"/>
    <n v="0"/>
  </r>
  <r>
    <n v="2462"/>
    <d v="2014-09-07T00:00:00"/>
    <d v="2014-09-07T00:00:00"/>
    <x v="0"/>
    <n v="1.2"/>
    <n v="0"/>
    <n v="49"/>
    <n v="36"/>
    <d v="1899-12-30T00:49:36"/>
    <d v="1899-12-30T00:41:20"/>
    <s v="Hudson"/>
    <s v="Toughman Tri"/>
    <n v="1.4516129032258076"/>
    <n v="0"/>
    <s v="Warm"/>
    <s v="LONG LONG SWIM"/>
    <d v="1899-12-30T01:39:12"/>
    <d v="1899-12-30T00:49:36"/>
    <m/>
    <n v="0"/>
    <n v="0"/>
    <d v="1899-12-30T18:02:56"/>
    <d v="1899-12-30T18:55:20"/>
    <d v="1899-12-30T09:01:28"/>
    <d v="1899-12-30T09:27:40"/>
    <n v="3465"/>
    <x v="13"/>
    <x v="5"/>
    <x v="135"/>
    <x v="20"/>
    <n v="1"/>
  </r>
  <r>
    <n v="2463"/>
    <d v="2014-09-07T00:00:00"/>
    <d v="2014-09-07T00:00:00"/>
    <x v="1"/>
    <n v="56"/>
    <n v="3"/>
    <n v="12"/>
    <n v="41"/>
    <d v="1899-12-30T03:12:41"/>
    <d v="1899-12-30T00:03:26"/>
    <s v="ElderShiv"/>
    <s v="Toughman Tri"/>
    <n v="17.437937894645803"/>
    <n v="0"/>
    <s v="Warm"/>
    <m/>
    <d v="1899-12-30T06:25:22"/>
    <d v="1899-12-30T03:12:41"/>
    <m/>
    <n v="0"/>
    <n v="0"/>
    <d v="1899-12-30T01:30:09"/>
    <d v="1899-12-30T02:22:33"/>
    <d v="1899-12-30T00:45:04"/>
    <d v="1899-12-30T01:11:16"/>
    <n v="278"/>
    <x v="13"/>
    <x v="5"/>
    <x v="135"/>
    <x v="20"/>
    <n v="0"/>
  </r>
  <r>
    <n v="2464"/>
    <d v="2014-09-07T00:00:00"/>
    <d v="2014-09-07T00:00:00"/>
    <x v="2"/>
    <n v="13.1"/>
    <n v="2"/>
    <n v="48"/>
    <n v="59"/>
    <d v="1899-12-30T02:48:59"/>
    <d v="1899-12-30T00:12:54"/>
    <s v="Ghost"/>
    <s v="Toughman Tri"/>
    <n v="4.6513462866160404"/>
    <n v="0"/>
    <s v="Warm"/>
    <m/>
    <d v="1899-12-30T05:37:58"/>
    <d v="1899-12-30T02:48:59"/>
    <m/>
    <n v="0"/>
    <n v="0"/>
    <d v="1899-12-30T05:37:58"/>
    <d v="1899-12-30T06:30:22"/>
    <d v="1899-12-30T02:48:59"/>
    <d v="1899-12-30T03:15:11"/>
    <n v="2857"/>
    <x v="13"/>
    <x v="5"/>
    <x v="135"/>
    <x v="20"/>
    <n v="0"/>
  </r>
  <r>
    <n v="2465"/>
    <d v="2014-09-07T00:00:00"/>
    <d v="2014-09-07T00:00:00"/>
    <x v="3"/>
    <n v="1"/>
    <n v="0"/>
    <n v="2"/>
    <n v="26"/>
    <d v="1899-12-30T00:02:26"/>
    <d v="1899-12-30T00:02:26"/>
    <s v="n/a"/>
    <s v="Toughman Tri"/>
    <n v="24.657534246575359"/>
    <n v="0"/>
    <s v="Warm"/>
    <m/>
    <d v="1899-12-30T00:00:00"/>
    <d v="1899-12-30T00:00:00"/>
    <m/>
    <n v="0"/>
    <n v="0"/>
    <d v="1899-12-30T01:03:45"/>
    <d v="1899-12-30T01:56:09"/>
    <d v="1899-12-30T00:31:53"/>
    <d v="1899-12-30T00:58:05"/>
    <n v="28"/>
    <x v="13"/>
    <x v="5"/>
    <x v="135"/>
    <x v="20"/>
    <n v="0"/>
  </r>
  <r>
    <n v="2466"/>
    <d v="2014-09-07T00:00:00"/>
    <d v="2014-09-07T00:00:00"/>
    <x v="4"/>
    <n v="1"/>
    <n v="0"/>
    <n v="4"/>
    <n v="9"/>
    <d v="1899-12-30T00:04:09"/>
    <d v="1899-12-30T00:04:09"/>
    <s v="n/a"/>
    <s v="Toughman Tri"/>
    <n v="14.457831325301216"/>
    <n v="0"/>
    <s v="Warm"/>
    <m/>
    <d v="1899-12-30T00:00:00"/>
    <d v="1899-12-30T00:00:00"/>
    <m/>
    <n v="0"/>
    <n v="0"/>
    <d v="1899-12-30T01:48:44"/>
    <d v="1899-12-30T02:41:08"/>
    <d v="1899-12-30T00:54:22"/>
    <d v="1899-12-30T01:20:34"/>
    <n v="552"/>
    <x v="13"/>
    <x v="5"/>
    <x v="135"/>
    <x v="20"/>
    <n v="0"/>
  </r>
  <r>
    <n v="2467"/>
    <d v="2014-09-07T00:00:00"/>
    <d v="2014-09-07T00:00:00"/>
    <x v="8"/>
    <n v="1"/>
    <n v="0"/>
    <n v="10"/>
    <n v="3"/>
    <d v="1899-12-30T00:10:03"/>
    <d v="1899-12-30T00:10:03"/>
    <m/>
    <s v="Toughman Tri"/>
    <n v="5.9701492537313472"/>
    <n v="0"/>
    <s v="Warm"/>
    <m/>
    <d v="1899-12-30T00:00:00"/>
    <d v="1899-12-30T00:00:00"/>
    <m/>
    <n v="0"/>
    <n v="0"/>
    <d v="1899-12-30T04:23:19"/>
    <d v="1899-12-30T05:15:43"/>
    <d v="1899-12-30T02:11:39"/>
    <d v="1899-12-30T02:37:51"/>
    <n v="1589"/>
    <x v="13"/>
    <x v="5"/>
    <x v="135"/>
    <x v="20"/>
    <n v="0"/>
  </r>
  <r>
    <n v="2468"/>
    <d v="2014-09-07T00:00:00"/>
    <d v="2014-09-07T00:00:00"/>
    <x v="9"/>
    <n v="1"/>
    <n v="0"/>
    <n v="10"/>
    <n v="46"/>
    <d v="1899-12-30T00:10:46"/>
    <d v="1899-12-30T00:10:46"/>
    <m/>
    <s v="Toughman Tri"/>
    <n v="5.5727554179566603"/>
    <n v="0"/>
    <s v="Warm"/>
    <m/>
    <d v="1899-12-30T00:00:00"/>
    <d v="1899-12-30T00:00:00"/>
    <m/>
    <n v="0"/>
    <n v="0"/>
    <d v="1899-12-30T04:42:05"/>
    <d v="1899-12-30T05:34:29"/>
    <d v="1899-12-30T02:21:03"/>
    <d v="1899-12-30T02:47:15"/>
    <n v="2111"/>
    <x v="13"/>
    <x v="5"/>
    <x v="135"/>
    <x v="20"/>
    <n v="0"/>
  </r>
  <r>
    <n v="2469"/>
    <d v="2014-09-07T00:00:00"/>
    <d v="2014-09-07T00:00:00"/>
    <x v="10"/>
    <n v="1"/>
    <n v="0"/>
    <n v="13"/>
    <n v="42"/>
    <d v="1899-12-30T00:13:42"/>
    <d v="1899-12-30T00:13:42"/>
    <m/>
    <s v="Toughman Tri"/>
    <n v="4.379562043795624"/>
    <n v="0"/>
    <s v="Warm"/>
    <m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5"/>
    <x v="135"/>
    <x v="20"/>
    <n v="0"/>
  </r>
  <r>
    <n v="2470"/>
    <d v="2014-09-07T00:00:00"/>
    <d v="2014-09-07T00:00:00"/>
    <x v="11"/>
    <n v="1"/>
    <n v="0"/>
    <n v="11"/>
    <n v="39"/>
    <d v="1899-12-30T00:11:39"/>
    <d v="1899-12-30T00:11:39"/>
    <m/>
    <s v="Toughman Tri"/>
    <n v="5.1502145922746818"/>
    <n v="0"/>
    <s v="Warm"/>
    <m/>
    <d v="1899-12-30T00:00:00"/>
    <d v="1899-12-30T00:00:00"/>
    <m/>
    <n v="0"/>
    <n v="0"/>
    <d v="1899-12-30T05:05:14"/>
    <d v="1899-12-30T05:57:38"/>
    <d v="1899-12-30T02:32:37"/>
    <d v="1899-12-30T02:58:49"/>
    <n v="2559"/>
    <x v="13"/>
    <x v="5"/>
    <x v="135"/>
    <x v="20"/>
    <n v="0"/>
  </r>
  <r>
    <n v="2471"/>
    <d v="2014-09-07T00:00:00"/>
    <d v="2014-09-07T00:00:00"/>
    <x v="12"/>
    <n v="1"/>
    <n v="0"/>
    <n v="11"/>
    <n v="19"/>
    <d v="1899-12-30T00:11:19"/>
    <d v="1899-12-30T00:11:19"/>
    <m/>
    <s v="Toughman Tri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13"/>
    <x v="5"/>
    <x v="135"/>
    <x v="20"/>
    <n v="0"/>
  </r>
  <r>
    <n v="2472"/>
    <d v="2014-09-07T00:00:00"/>
    <d v="2014-09-07T00:00:00"/>
    <x v="13"/>
    <n v="1"/>
    <n v="0"/>
    <n v="13"/>
    <n v="57"/>
    <d v="1899-12-30T00:13:57"/>
    <d v="1899-12-30T00:13:57"/>
    <m/>
    <s v="Toughman Tri"/>
    <n v="4.3010752688172076"/>
    <n v="0"/>
    <s v="Warm"/>
    <m/>
    <d v="1899-12-30T00:00:00"/>
    <d v="1899-12-30T00:00:00"/>
    <m/>
    <n v="0"/>
    <n v="0"/>
    <d v="1899-12-30T06:05:29"/>
    <d v="1899-12-30T06:57:53"/>
    <d v="1899-12-30T03:02:45"/>
    <d v="1899-12-30T03:28:57"/>
    <n v="2948"/>
    <x v="13"/>
    <x v="5"/>
    <x v="135"/>
    <x v="20"/>
    <n v="0"/>
  </r>
  <r>
    <n v="2473"/>
    <d v="2014-09-07T00:00:00"/>
    <d v="2014-09-07T00:00:00"/>
    <x v="14"/>
    <n v="1"/>
    <n v="0"/>
    <n v="14"/>
    <n v="53"/>
    <d v="1899-12-30T00:14:53"/>
    <d v="1899-12-30T00:14:53"/>
    <m/>
    <s v="Toughman Tri"/>
    <n v="4.0313549832026911"/>
    <n v="0"/>
    <s v="Warm"/>
    <m/>
    <d v="1899-12-30T00:00:00"/>
    <d v="1899-12-30T00:00:00"/>
    <m/>
    <n v="0"/>
    <n v="0"/>
    <d v="1899-12-30T06:29:57"/>
    <d v="1899-12-30T07:22:21"/>
    <d v="1899-12-30T03:14:58"/>
    <d v="1899-12-30T03:41:10"/>
    <n v="3007"/>
    <x v="13"/>
    <x v="5"/>
    <x v="135"/>
    <x v="20"/>
    <n v="0"/>
  </r>
  <r>
    <n v="2474"/>
    <d v="2014-09-07T00:00:00"/>
    <d v="2014-09-07T00:00:00"/>
    <x v="15"/>
    <n v="1"/>
    <n v="0"/>
    <n v="11"/>
    <n v="9"/>
    <d v="1899-12-30T00:11:09"/>
    <d v="1899-12-30T00:11:09"/>
    <m/>
    <s v="Toughman Tri"/>
    <n v="5.3811659192825152"/>
    <n v="0"/>
    <s v="Warm"/>
    <m/>
    <d v="1899-12-30T00:00:00"/>
    <d v="1899-12-30T00:00:00"/>
    <m/>
    <n v="0"/>
    <n v="0"/>
    <d v="1899-12-30T04:52:08"/>
    <d v="1899-12-30T05:44:32"/>
    <d v="1899-12-30T02:26:04"/>
    <d v="1899-12-30T02:52:16"/>
    <n v="2344"/>
    <x v="13"/>
    <x v="5"/>
    <x v="135"/>
    <x v="20"/>
    <n v="0"/>
  </r>
  <r>
    <n v="2475"/>
    <d v="2014-09-07T00:00:00"/>
    <d v="2014-09-07T00:00:00"/>
    <x v="16"/>
    <n v="1"/>
    <n v="0"/>
    <n v="12"/>
    <n v="55"/>
    <d v="1899-12-30T00:12:55"/>
    <d v="1899-12-30T00:12:55"/>
    <m/>
    <s v="Toughman Tri"/>
    <n v="4.6451612903225845"/>
    <n v="0"/>
    <s v="Warm"/>
    <m/>
    <d v="1899-12-30T00:00:00"/>
    <d v="1899-12-30T00:00:00"/>
    <m/>
    <n v="0"/>
    <n v="0"/>
    <d v="1899-12-30T05:38:25"/>
    <d v="1899-12-30T06:30:49"/>
    <d v="1899-12-30T02:49:12"/>
    <d v="1899-12-30T03:15:25"/>
    <n v="2861"/>
    <x v="13"/>
    <x v="5"/>
    <x v="135"/>
    <x v="20"/>
    <n v="0"/>
  </r>
  <r>
    <n v="2476"/>
    <d v="2014-09-07T00:00:00"/>
    <d v="2014-09-07T00:00:00"/>
    <x v="17"/>
    <n v="1"/>
    <n v="0"/>
    <n v="14"/>
    <n v="3"/>
    <d v="1899-12-30T00:14:03"/>
    <d v="1899-12-30T00:14:03"/>
    <m/>
    <s v="Toughman Tri"/>
    <n v="4.2704626334519604"/>
    <n v="0"/>
    <s v="Warm"/>
    <m/>
    <d v="1899-12-30T00:00:00"/>
    <d v="1899-12-30T00:00:00"/>
    <m/>
    <n v="0"/>
    <n v="0"/>
    <d v="1899-12-30T06:08:07"/>
    <d v="1899-12-30T07:00:31"/>
    <d v="1899-12-30T03:04:03"/>
    <d v="1899-12-30T03:30:15"/>
    <n v="2956"/>
    <x v="13"/>
    <x v="5"/>
    <x v="135"/>
    <x v="20"/>
    <n v="0"/>
  </r>
  <r>
    <n v="2477"/>
    <d v="2014-09-07T00:00:00"/>
    <d v="2014-09-07T00:00:00"/>
    <x v="18"/>
    <n v="1"/>
    <n v="0"/>
    <n v="12"/>
    <n v="34"/>
    <d v="1899-12-30T00:12:34"/>
    <d v="1899-12-30T00:12:34"/>
    <m/>
    <s v="Toughman Tri"/>
    <n v="4.7745358090185714"/>
    <n v="0"/>
    <s v="Warm"/>
    <m/>
    <d v="1899-12-30T00:00:00"/>
    <d v="1899-12-30T00:00:00"/>
    <m/>
    <n v="0"/>
    <n v="0"/>
    <d v="1899-12-30T05:29:15"/>
    <d v="1899-12-30T06:21:39"/>
    <d v="1899-12-30T02:44:37"/>
    <d v="1899-12-30T03:10:49"/>
    <n v="2815"/>
    <x v="13"/>
    <x v="5"/>
    <x v="135"/>
    <x v="20"/>
    <n v="0"/>
  </r>
  <r>
    <n v="2478"/>
    <d v="2014-09-07T00:00:00"/>
    <d v="2014-09-07T00:00:00"/>
    <x v="19"/>
    <n v="1"/>
    <n v="0"/>
    <n v="14"/>
    <n v="22"/>
    <d v="1899-12-30T00:14:22"/>
    <d v="1899-12-30T00:14:22"/>
    <m/>
    <s v="Toughman Tri"/>
    <n v="4.1763341067285413"/>
    <n v="0"/>
    <s v="Warm"/>
    <m/>
    <d v="1899-12-30T00:00:00"/>
    <d v="1899-12-30T00:00:00"/>
    <m/>
    <n v="0"/>
    <n v="0"/>
    <d v="1899-12-30T06:16:24"/>
    <d v="1899-12-30T07:08:48"/>
    <d v="1899-12-30T03:08:12"/>
    <d v="1899-12-30T03:34:24"/>
    <n v="2981"/>
    <x v="13"/>
    <x v="5"/>
    <x v="135"/>
    <x v="20"/>
    <n v="0"/>
  </r>
  <r>
    <n v="2479"/>
    <d v="2014-09-07T00:00:00"/>
    <d v="2014-09-07T00:00:00"/>
    <x v="20"/>
    <n v="1"/>
    <n v="0"/>
    <n v="14"/>
    <n v="14"/>
    <d v="1899-12-30T00:14:14"/>
    <d v="1899-12-30T00:14:14"/>
    <m/>
    <s v="Toughman Tri"/>
    <n v="4.2154566744730717"/>
    <n v="0"/>
    <s v="Warm"/>
    <m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5"/>
    <x v="135"/>
    <x v="20"/>
    <n v="0"/>
  </r>
  <r>
    <n v="2480"/>
    <d v="2014-09-09T00:00:00"/>
    <d v="1900-01-08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5"/>
    <x v="135"/>
    <x v="20"/>
    <n v="1"/>
  </r>
  <r>
    <n v="2481"/>
    <d v="2014-09-11T00:00:00"/>
    <d v="2014-09-11T00:00:00"/>
    <x v="1"/>
    <n v="10"/>
    <n v="0"/>
    <n v="27"/>
    <n v="30"/>
    <d v="1899-12-30T00:27:30"/>
    <d v="1899-12-30T00:02:45"/>
    <s v="YNHH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x v="135"/>
    <x v="20"/>
    <n v="1"/>
  </r>
  <r>
    <n v="2482"/>
    <d v="2014-09-12T00:00:00"/>
    <d v="2014-09-12T00:00:00"/>
    <x v="2"/>
    <n v="2.8"/>
    <n v="0"/>
    <n v="33"/>
    <n v="29"/>
    <d v="1899-12-30T00:33:29"/>
    <d v="1899-12-30T00:11:57"/>
    <s v="Hoka"/>
    <s v="Random"/>
    <n v="5.0174216027874605"/>
    <n v="0"/>
    <s v="Cool"/>
    <s v="http://app.strava.com/activities/193403127"/>
    <d v="1899-12-30T05:13:19"/>
    <d v="1899-12-30T02:36:39"/>
    <m/>
    <n v="0"/>
    <n v="0"/>
    <d v="1899-12-30T05:13:19"/>
    <d v="1899-12-30T06:05:43"/>
    <d v="1899-12-30T02:36:39"/>
    <d v="1899-12-30T03:02:51"/>
    <n v="2675"/>
    <x v="13"/>
    <x v="5"/>
    <x v="135"/>
    <x v="20"/>
    <n v="0"/>
  </r>
  <r>
    <n v="2483"/>
    <d v="2014-09-12T00:00:00"/>
    <d v="2014-09-12T00:00:00"/>
    <x v="1"/>
    <n v="13.6"/>
    <n v="0"/>
    <n v="54"/>
    <n v="26"/>
    <d v="1899-12-30T00:54:26"/>
    <d v="1899-12-30T00:04:00"/>
    <s v="Ciocci"/>
    <s v="Rt6 Loop"/>
    <n v="14.990814451928976"/>
    <n v="0"/>
    <s v="Perfect"/>
    <s v="http://app.strava.com/activities/193520524"/>
    <d v="1899-12-30T07:28:16"/>
    <d v="1899-12-30T03:44:08"/>
    <m/>
    <n v="0"/>
    <n v="0"/>
    <d v="1899-12-30T01:44:52"/>
    <d v="1899-12-30T02:37:16"/>
    <d v="1899-12-30T00:52:26"/>
    <d v="1899-12-30T01:18:38"/>
    <n v="492"/>
    <x v="13"/>
    <x v="5"/>
    <x v="135"/>
    <x v="20"/>
    <n v="0"/>
  </r>
  <r>
    <n v="2484"/>
    <d v="2014-09-14T00:00:00"/>
    <d v="2014-09-14T00:00:00"/>
    <x v="2"/>
    <n v="3.1"/>
    <n v="0"/>
    <n v="38"/>
    <n v="27"/>
    <d v="1899-12-30T00:38:27"/>
    <d v="1899-12-30T00:12:24"/>
    <s v="Hoka"/>
    <s v="Pies &amp; Pints 5k"/>
    <n v="4.8374512353706152"/>
    <n v="0"/>
    <s v="Cool"/>
    <s v="http://app.strava.com/activities/194687822"/>
    <d v="1899-12-30T05:24:58"/>
    <d v="1899-12-30T02:42:29"/>
    <m/>
    <n v="0"/>
    <n v="0"/>
    <d v="1899-12-30T05:24:58"/>
    <d v="1899-12-30T06:17:22"/>
    <d v="1899-12-30T02:42:29"/>
    <d v="1899-12-30T03:08:41"/>
    <n v="2783"/>
    <x v="13"/>
    <x v="5"/>
    <x v="135"/>
    <x v="41"/>
    <n v="1"/>
  </r>
  <r>
    <n v="2485"/>
    <d v="2014-09-16T00:00:00"/>
    <d v="2014-09-16T00:00:00"/>
    <x v="1"/>
    <n v="9.5"/>
    <n v="0"/>
    <n v="25"/>
    <n v="30"/>
    <d v="1899-12-30T00:25:30"/>
    <d v="1899-12-30T00:02:41"/>
    <s v="YNHH"/>
    <s v="YNHH Spin Bike"/>
    <n v="22.352941176470605"/>
    <n v="0"/>
    <s v="Inside"/>
    <m/>
    <d v="1899-12-30T05:00:38"/>
    <d v="1899-12-30T02:30:19"/>
    <m/>
    <n v="0"/>
    <n v="0"/>
    <d v="1899-12-30T01:10:20"/>
    <d v="1899-12-30T02:02:44"/>
    <d v="1899-12-30T00:35:10"/>
    <d v="1899-12-30T01:01:22"/>
    <n v="85"/>
    <x v="13"/>
    <x v="5"/>
    <x v="135"/>
    <x v="41"/>
    <n v="1"/>
  </r>
  <r>
    <n v="2486"/>
    <d v="2014-09-18T00:00:00"/>
    <d v="2014-09-18T00:00:00"/>
    <x v="1"/>
    <n v="10"/>
    <n v="0"/>
    <n v="27"/>
    <n v="30"/>
    <d v="1899-12-30T00:27:30"/>
    <d v="1899-12-30T00:02:45"/>
    <s v="YNHH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x v="135"/>
    <x v="41"/>
    <n v="1"/>
  </r>
  <r>
    <n v="2487"/>
    <d v="2014-09-19T00:00:00"/>
    <d v="2014-09-19T00:00:00"/>
    <x v="2"/>
    <n v="3"/>
    <n v="0"/>
    <n v="30"/>
    <n v="28"/>
    <d v="1899-12-30T00:30:28"/>
    <d v="1899-12-30T00:10:09"/>
    <s v="G2host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x v="135"/>
    <x v="41"/>
    <n v="0"/>
  </r>
  <r>
    <n v="2488"/>
    <d v="2014-09-19T00:00:00"/>
    <d v="2014-09-19T00:00:00"/>
    <x v="2"/>
    <n v="3"/>
    <n v="0"/>
    <n v="30"/>
    <n v="28"/>
    <d v="1899-12-30T00:30:28"/>
    <d v="1899-12-30T00:10:09"/>
    <s v="G2host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x v="135"/>
    <x v="41"/>
    <n v="0"/>
  </r>
  <r>
    <n v="2489"/>
    <d v="2014-09-21T00:00:00"/>
    <d v="2014-09-21T00:00:00"/>
    <x v="1"/>
    <n v="26.9"/>
    <n v="2"/>
    <n v="0"/>
    <n v="57"/>
    <d v="1899-12-30T02:00:57"/>
    <d v="1899-12-30T00:04:30"/>
    <s v="Ciocci"/>
    <s v="Southbury Random"/>
    <n v="13.344357172385294"/>
    <n v="0"/>
    <s v="Wet"/>
    <s v="http://app.strava.com/activities/197611598"/>
    <d v="1899-12-30T08:23:35"/>
    <d v="1899-12-30T04:11:48"/>
    <m/>
    <n v="0"/>
    <n v="0"/>
    <d v="1899-12-30T01:57:48"/>
    <d v="1899-12-30T02:50:12"/>
    <d v="1899-12-30T00:58:54"/>
    <d v="1899-12-30T01:25:06"/>
    <n v="651"/>
    <x v="13"/>
    <x v="5"/>
    <x v="135"/>
    <x v="42"/>
    <n v="1"/>
  </r>
  <r>
    <n v="2490"/>
    <d v="2014-09-23T00:00:00"/>
    <d v="2014-09-23T00:00:00"/>
    <x v="1"/>
    <n v="8.5"/>
    <n v="0"/>
    <n v="25"/>
    <n v="0"/>
    <d v="1899-12-30T00:25:00"/>
    <d v="1899-12-30T00:02:56"/>
    <s v="YNHH"/>
    <s v="YNHH Spin Bike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5"/>
    <x v="135"/>
    <x v="42"/>
    <n v="1"/>
  </r>
  <r>
    <n v="2491"/>
    <d v="2014-09-23T00:00:00"/>
    <d v="2014-09-23T00:00:00"/>
    <x v="2"/>
    <n v="1"/>
    <n v="0"/>
    <n v="9"/>
    <n v="34"/>
    <d v="1899-12-30T00:09:34"/>
    <d v="1899-12-30T00:09:34"/>
    <s v="YNHH"/>
    <s v="YNHH Treadmill"/>
    <n v="6.2717770034843259"/>
    <n v="0"/>
    <s v="Inside"/>
    <m/>
    <d v="1899-12-30T04:10:39"/>
    <d v="1899-12-30T02:05:19"/>
    <m/>
    <n v="0"/>
    <n v="0"/>
    <d v="1899-12-30T04:10:39"/>
    <d v="1899-12-30T05:03:03"/>
    <d v="1899-12-30T02:05:19"/>
    <d v="1899-12-30T02:31:31"/>
    <n v="1174"/>
    <x v="13"/>
    <x v="5"/>
    <x v="135"/>
    <x v="42"/>
    <n v="0"/>
  </r>
  <r>
    <n v="2492"/>
    <d v="2014-09-25T00:00:00"/>
    <d v="2014-09-25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x v="135"/>
    <x v="42"/>
    <n v="1"/>
  </r>
  <r>
    <n v="2493"/>
    <d v="2014-09-26T00:00:00"/>
    <d v="2014-09-26T00:00:00"/>
    <x v="2"/>
    <n v="1.6"/>
    <n v="0"/>
    <n v="18"/>
    <n v="46"/>
    <d v="1899-12-30T00:18:46"/>
    <d v="1899-12-30T00:11:44"/>
    <s v="Hoka"/>
    <s v="Middlebury Garage to Home"/>
    <n v="5.1154529307282459"/>
    <n v="0"/>
    <s v="Nice!"/>
    <m/>
    <d v="1899-12-30T05:07:18"/>
    <d v="1899-12-30T02:33:39"/>
    <m/>
    <n v="0"/>
    <n v="0"/>
    <d v="1899-12-30T05:07:18"/>
    <d v="1899-12-30T05:59:42"/>
    <d v="1899-12-30T02:33:39"/>
    <d v="1899-12-30T02:59:51"/>
    <n v="2593"/>
    <x v="13"/>
    <x v="5"/>
    <x v="135"/>
    <x v="42"/>
    <n v="0"/>
  </r>
  <r>
    <n v="2494"/>
    <d v="2014-09-26T00:00:00"/>
    <d v="2014-09-26T00:00:00"/>
    <x v="1"/>
    <n v="11"/>
    <n v="0"/>
    <n v="54"/>
    <n v="15"/>
    <d v="1899-12-30T00:54:15"/>
    <d v="1899-12-30T00:04:56"/>
    <s v="Ciocci"/>
    <s v="Random"/>
    <n v="12.16589861751153"/>
    <n v="0"/>
    <s v="Nice!"/>
    <s v="http://app.strava.com/activities/199696607"/>
    <d v="1899-12-30T09:12:22"/>
    <d v="1899-12-30T04:36:11"/>
    <m/>
    <n v="0"/>
    <n v="0"/>
    <d v="1899-12-30T02:09:13"/>
    <d v="1899-12-30T03:01:37"/>
    <d v="1899-12-30T01:04:36"/>
    <d v="1899-12-30T01:30:48"/>
    <n v="721"/>
    <x v="13"/>
    <x v="5"/>
    <x v="135"/>
    <x v="42"/>
    <n v="0"/>
  </r>
  <r>
    <n v="2495"/>
    <d v="2014-09-28T00:00:00"/>
    <d v="2014-09-28T00:00:00"/>
    <x v="2"/>
    <n v="3.1"/>
    <n v="0"/>
    <n v="31"/>
    <n v="50"/>
    <d v="1899-12-30T00:31:50"/>
    <d v="1899-12-30T00:10:16"/>
    <s v="Hoka"/>
    <s v="Pies &amp; Pints 5k"/>
    <n v="5.8429319371727804"/>
    <n v="0"/>
    <s v="Warm"/>
    <s v="http://app.strava.com/activities/200865941"/>
    <d v="1899-12-30T04:29:03"/>
    <d v="1899-12-30T02:14:31"/>
    <m/>
    <n v="0"/>
    <n v="0"/>
    <d v="1899-12-30T04:29:03"/>
    <d v="1899-12-30T05:21:27"/>
    <d v="1899-12-30T02:14:31"/>
    <d v="1899-12-30T02:40:43"/>
    <n v="1758"/>
    <x v="13"/>
    <x v="5"/>
    <x v="135"/>
    <x v="21"/>
    <n v="1"/>
  </r>
  <r>
    <n v="2496"/>
    <d v="2014-09-30T00:00:00"/>
    <d v="2014-09-30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x v="135"/>
    <x v="21"/>
    <n v="1"/>
  </r>
  <r>
    <n v="2497"/>
    <d v="2014-10-01T00:00:00"/>
    <d v="2014-10-01T00:00:00"/>
    <x v="2"/>
    <n v="2.5"/>
    <n v="0"/>
    <n v="27"/>
    <n v="29"/>
    <d v="1899-12-30T00:27:29"/>
    <d v="1899-12-30T00:11:00"/>
    <s v="G2host"/>
    <s v="YNHH Treadmill"/>
    <n v="5.4578532443905443"/>
    <n v="0"/>
    <s v="Inside"/>
    <m/>
    <d v="1899-12-30T04:48:02"/>
    <d v="1899-12-30T02:24:01"/>
    <m/>
    <n v="0"/>
    <n v="0"/>
    <d v="1899-12-30T04:48:02"/>
    <d v="1899-12-30T05:40:26"/>
    <d v="1899-12-30T02:24:01"/>
    <d v="1899-12-30T02:50:13"/>
    <n v="2245"/>
    <x v="13"/>
    <x v="6"/>
    <x v="136"/>
    <x v="21"/>
    <n v="0"/>
  </r>
  <r>
    <n v="2498"/>
    <d v="2014-10-02T00:00:00"/>
    <d v="2014-10-02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6"/>
    <x v="136"/>
    <x v="21"/>
    <n v="0"/>
  </r>
  <r>
    <n v="2499"/>
    <d v="2014-10-05T00:00:00"/>
    <d v="2014-10-05T00:00:00"/>
    <x v="1"/>
    <n v="28.2"/>
    <n v="2"/>
    <n v="19"/>
    <n v="38"/>
    <d v="1899-12-30T02:19:38"/>
    <d v="1899-12-30T00:04:57"/>
    <s v="Ciocci"/>
    <s v="JRA - Just Riding Around"/>
    <n v="12.117450465504904"/>
    <n v="0"/>
    <s v="Cold &amp; Windy"/>
    <s v="http://app.strava.com/activities/203604989"/>
    <d v="1899-12-30T09:14:34"/>
    <d v="1899-12-30T04:37:17"/>
    <m/>
    <n v="0"/>
    <n v="0"/>
    <d v="1899-12-30T02:09:44"/>
    <d v="1899-12-30T03:02:08"/>
    <d v="1899-12-30T01:04:52"/>
    <d v="1899-12-30T01:31:04"/>
    <n v="722"/>
    <x v="13"/>
    <x v="6"/>
    <x v="136"/>
    <x v="43"/>
    <n v="2"/>
  </r>
  <r>
    <n v="2500"/>
    <d v="2014-10-07T00:00:00"/>
    <d v="2014-10-07T00:00:00"/>
    <x v="2"/>
    <n v="3.3"/>
    <n v="0"/>
    <n v="37"/>
    <n v="7"/>
    <d v="1899-12-30T00:37:07"/>
    <d v="1899-12-30T00:11:15"/>
    <s v="G2host"/>
    <s v="YNHH - Zone 2 Half Hour"/>
    <n v="5.3345307588684365"/>
    <n v="141"/>
    <s v="Nice!"/>
    <s v="http://app.strava.com/activities/204496998"/>
    <d v="1899-12-30T04:54:41"/>
    <d v="1899-12-30T02:27:21"/>
    <m/>
    <n v="0"/>
    <n v="0"/>
    <d v="1899-12-30T04:54:41"/>
    <d v="1899-12-30T05:47:05"/>
    <d v="1899-12-30T02:27:21"/>
    <d v="1899-12-30T02:53:33"/>
    <n v="2382"/>
    <x v="13"/>
    <x v="6"/>
    <x v="136"/>
    <x v="43"/>
    <n v="1"/>
  </r>
  <r>
    <n v="2501"/>
    <d v="2014-10-08T00:00:00"/>
    <d v="2014-10-08T00:00:00"/>
    <x v="1"/>
    <n v="12.8"/>
    <n v="0"/>
    <n v="33"/>
    <n v="0"/>
    <d v="1899-12-30T00:33:00"/>
    <d v="1899-12-30T00:02:35"/>
    <s v="YNHH"/>
    <s v="YNHH Spin Bike"/>
    <n v="23.272727272727288"/>
    <n v="123"/>
    <s v="Inside"/>
    <m/>
    <d v="1899-12-30T04:48:45"/>
    <d v="1899-12-30T02:24:22"/>
    <m/>
    <n v="0"/>
    <n v="0"/>
    <d v="1899-12-30T01:07:33"/>
    <d v="1899-12-30T01:59:57"/>
    <d v="1899-12-30T00:33:46"/>
    <d v="1899-12-30T00:59:58"/>
    <n v="54"/>
    <x v="13"/>
    <x v="6"/>
    <x v="136"/>
    <x v="43"/>
    <n v="0"/>
  </r>
  <r>
    <n v="2502"/>
    <d v="2014-10-10T00:00:00"/>
    <d v="2014-10-10T00:00:00"/>
    <x v="2"/>
    <n v="5.2"/>
    <n v="0"/>
    <n v="59"/>
    <n v="30"/>
    <d v="1899-12-30T00:59:30"/>
    <d v="1899-12-30T00:11:27"/>
    <s v="Hoka"/>
    <s v="YNHH East Rock Rd"/>
    <n v="5.2436974789916011"/>
    <n v="143"/>
    <s v="Nice!"/>
    <s v="http://app.strava.com/activities/205636802"/>
    <d v="1899-12-30T04:59:47"/>
    <d v="1899-12-30T02:29:54"/>
    <m/>
    <n v="0"/>
    <n v="0"/>
    <d v="1899-12-30T04:59:47"/>
    <d v="1899-12-30T05:52:11"/>
    <d v="1899-12-30T02:29:54"/>
    <d v="1899-12-30T02:56:06"/>
    <n v="2488"/>
    <x v="13"/>
    <x v="6"/>
    <x v="136"/>
    <x v="43"/>
    <n v="1"/>
  </r>
  <r>
    <n v="2503"/>
    <d v="2014-10-12T00:00:00"/>
    <d v="2014-10-12T00:00:00"/>
    <x v="1"/>
    <n v="32.1"/>
    <n v="2"/>
    <n v="28"/>
    <n v="46"/>
    <d v="1899-12-30T02:28:46"/>
    <d v="1899-12-30T00:04:38"/>
    <s v="Ciocci"/>
    <s v="Lake Zoar"/>
    <n v="12.946448577190241"/>
    <n v="0"/>
    <s v="Chilly"/>
    <s v="http://app.strava.com/activities/206447537"/>
    <d v="1899-12-30T08:39:04"/>
    <d v="1899-12-30T04:19:32"/>
    <m/>
    <n v="0"/>
    <n v="0"/>
    <d v="1899-12-30T02:01:25"/>
    <d v="1899-12-30T02:53:49"/>
    <d v="1899-12-30T01:00:43"/>
    <d v="1899-12-30T01:26:55"/>
    <n v="689"/>
    <x v="13"/>
    <x v="6"/>
    <x v="136"/>
    <x v="22"/>
    <n v="1"/>
  </r>
  <r>
    <n v="2504"/>
    <d v="2014-10-14T00:00:00"/>
    <d v="2014-10-14T00:00:00"/>
    <x v="2"/>
    <n v="3.3"/>
    <n v="0"/>
    <n v="36"/>
    <n v="19"/>
    <d v="1899-12-30T00:36:19"/>
    <d v="1899-12-30T00:11:00"/>
    <s v="G2host"/>
    <s v="YNHH - Zone 2 Half Hour"/>
    <n v="5.4520422212023902"/>
    <n v="141"/>
    <s v="Nice!"/>
    <s v="http://app.strava.com/activities/207275392"/>
    <d v="1899-12-30T04:48:20"/>
    <d v="1899-12-30T02:24:10"/>
    <m/>
    <n v="0"/>
    <n v="0"/>
    <d v="1899-12-30T04:48:20"/>
    <d v="1899-12-30T05:40:44"/>
    <d v="1899-12-30T02:24:10"/>
    <d v="1899-12-30T02:50:22"/>
    <n v="2256"/>
    <x v="13"/>
    <x v="6"/>
    <x v="136"/>
    <x v="22"/>
    <n v="1"/>
  </r>
  <r>
    <n v="2505"/>
    <d v="2014-10-15T00:00:00"/>
    <d v="2014-10-15T00:00:00"/>
    <x v="1"/>
    <n v="21"/>
    <n v="0"/>
    <n v="51"/>
    <n v="27"/>
    <d v="1899-12-30T00:51:27"/>
    <d v="1899-12-30T00:02:27"/>
    <s v="YNHH"/>
    <s v="YNHH Spin Bike"/>
    <n v="24.489795918367367"/>
    <n v="129"/>
    <s v="Inside"/>
    <m/>
    <d v="1899-12-30T04:34:24"/>
    <d v="1899-12-30T02:17:12"/>
    <m/>
    <n v="0"/>
    <n v="0"/>
    <d v="1899-12-30T01:04:11"/>
    <d v="1899-12-30T01:56:35"/>
    <d v="1899-12-30T00:32:06"/>
    <d v="1899-12-30T00:58:18"/>
    <n v="32"/>
    <x v="13"/>
    <x v="6"/>
    <x v="136"/>
    <x v="22"/>
    <n v="0"/>
  </r>
  <r>
    <n v="2506"/>
    <d v="2014-10-17T00:00:00"/>
    <d v="2014-10-17T00:00:00"/>
    <x v="2"/>
    <n v="5.4"/>
    <n v="1"/>
    <n v="2"/>
    <n v="3"/>
    <d v="1899-12-30T01:02:03"/>
    <d v="1899-12-30T00:11:29"/>
    <s v="G2host"/>
    <s v="Zone 2 Lunch Run"/>
    <n v="5.2215954875100774"/>
    <n v="144"/>
    <s v="Nice!"/>
    <s v="http://app.strava.com/activities/208428809"/>
    <d v="1899-12-30T05:01:03"/>
    <d v="1899-12-30T02:30:32"/>
    <m/>
    <n v="0"/>
    <n v="0"/>
    <d v="1899-12-30T05:01:03"/>
    <d v="1899-12-30T05:53:27"/>
    <d v="1899-12-30T02:30:32"/>
    <d v="1899-12-30T02:56:44"/>
    <n v="2510"/>
    <x v="13"/>
    <x v="6"/>
    <x v="136"/>
    <x v="22"/>
    <n v="1"/>
  </r>
  <r>
    <n v="2507"/>
    <d v="2014-10-19T00:00:00"/>
    <d v="2014-10-19T00:00:00"/>
    <x v="2"/>
    <n v="3"/>
    <n v="0"/>
    <n v="32"/>
    <n v="54"/>
    <d v="1899-12-30T00:32:54"/>
    <d v="1899-12-30T00:10:58"/>
    <s v="Hoka"/>
    <s v="Library 5k"/>
    <n v="5.4711246200607944"/>
    <n v="157"/>
    <s v="Chilly"/>
    <s v="Run with Logan http://app.strava.com/activities/209269717"/>
    <d v="1899-12-30T04:47:20"/>
    <d v="1899-12-30T02:23:40"/>
    <m/>
    <n v="0"/>
    <n v="0"/>
    <d v="1899-12-30T04:47:20"/>
    <d v="1899-12-30T05:39:44"/>
    <d v="1899-12-30T02:23:40"/>
    <d v="1899-12-30T02:49:52"/>
    <n v="2231"/>
    <x v="13"/>
    <x v="6"/>
    <x v="136"/>
    <x v="44"/>
    <n v="1"/>
  </r>
  <r>
    <n v="2508"/>
    <d v="2014-10-20T00:00:00"/>
    <d v="2014-10-20T00:00:00"/>
    <x v="0"/>
    <n v="0.75"/>
    <n v="0"/>
    <n v="30"/>
    <n v="0"/>
    <d v="1899-12-30T00:30:00"/>
    <d v="1899-12-30T00:40:00"/>
    <s v="PHS"/>
    <s v="Pomperaug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6"/>
    <x v="136"/>
    <x v="44"/>
    <n v="0"/>
  </r>
  <r>
    <n v="2509"/>
    <d v="2014-10-21T00:00:00"/>
    <d v="2014-10-21T00:00:00"/>
    <x v="2"/>
    <n v="3.2"/>
    <n v="0"/>
    <n v="36"/>
    <n v="55"/>
    <d v="1899-12-30T00:36:55"/>
    <d v="1899-12-30T00:11:32"/>
    <s v="G2host"/>
    <s v="YNHH Division St 5k"/>
    <n v="5.2009029345372513"/>
    <n v="142"/>
    <s v="Nice!"/>
    <s v="http://app.strava.com/activities/210426222"/>
    <d v="1899-12-30T05:02:15"/>
    <d v="1899-12-30T02:31:08"/>
    <m/>
    <n v="0"/>
    <n v="0"/>
    <d v="1899-12-30T05:02:15"/>
    <d v="1899-12-30T05:54:39"/>
    <d v="1899-12-30T02:31:08"/>
    <d v="1899-12-30T02:57:20"/>
    <n v="2527"/>
    <x v="13"/>
    <x v="6"/>
    <x v="136"/>
    <x v="44"/>
    <n v="0"/>
  </r>
  <r>
    <n v="2510"/>
    <d v="2014-10-24T00:00:00"/>
    <d v="2014-10-24T00:00:00"/>
    <x v="2"/>
    <n v="4.7"/>
    <n v="0"/>
    <n v="58"/>
    <n v="20"/>
    <d v="1899-12-30T00:58:20"/>
    <d v="1899-12-30T00:12:25"/>
    <s v="Hoka"/>
    <s v="Round the Hood"/>
    <n v="4.8342857142857181"/>
    <n v="143"/>
    <s v="Nice!"/>
    <s v="http://app.strava.com/activities/211116847"/>
    <d v="1899-12-30T05:25:11"/>
    <d v="1899-12-30T02:42:35"/>
    <m/>
    <n v="0"/>
    <n v="0"/>
    <d v="1899-12-30T05:25:11"/>
    <d v="1899-12-30T06:17:35"/>
    <d v="1899-12-30T02:42:35"/>
    <d v="1899-12-30T03:08:47"/>
    <n v="2785"/>
    <x v="13"/>
    <x v="6"/>
    <x v="136"/>
    <x v="44"/>
    <n v="2"/>
  </r>
  <r>
    <n v="2511"/>
    <d v="2014-10-27T00:00:00"/>
    <d v="2014-10-27T00:00:00"/>
    <x v="2"/>
    <n v="3.35"/>
    <n v="0"/>
    <n v="37"/>
    <n v="53"/>
    <d v="1899-12-30T00:37:53"/>
    <d v="1899-12-30T00:11:19"/>
    <s v="G2host"/>
    <s v="YNHH-Munson Loop"/>
    <n v="5.3057633084029963"/>
    <n v="138"/>
    <s v="Nice!"/>
    <s v="http://app.strava.com/activities/212368289"/>
    <d v="1899-12-30T04:56:17"/>
    <d v="1899-12-30T02:28:08"/>
    <m/>
    <n v="0"/>
    <n v="0"/>
    <d v="1899-12-30T04:56:17"/>
    <d v="1899-12-30T05:48:41"/>
    <d v="1899-12-30T02:28:08"/>
    <d v="1899-12-30T02:54:20"/>
    <n v="2419"/>
    <x v="13"/>
    <x v="6"/>
    <x v="136"/>
    <x v="45"/>
    <n v="2"/>
  </r>
  <r>
    <n v="2512"/>
    <d v="2014-10-27T00:00:00"/>
    <d v="2014-10-27T00:00:00"/>
    <x v="0"/>
    <n v="0.68"/>
    <n v="0"/>
    <n v="23"/>
    <n v="0"/>
    <d v="1899-12-30T00:23:00"/>
    <d v="1899-12-30T00:33:49"/>
    <s v="PHS"/>
    <s v="PHS Swim"/>
    <n v="1.773913043478262"/>
    <n v="0"/>
    <s v="Inside"/>
    <m/>
    <d v="1899-12-30T01:21:11"/>
    <d v="1899-12-30T00:40:35"/>
    <m/>
    <n v="0"/>
    <n v="0"/>
    <d v="1899-12-30T14:46:11"/>
    <d v="1899-12-30T15:38:35"/>
    <d v="1899-12-30T07:23:05"/>
    <d v="1899-12-30T07:49:17"/>
    <n v="3226"/>
    <x v="13"/>
    <x v="6"/>
    <x v="136"/>
    <x v="45"/>
    <n v="0"/>
  </r>
  <r>
    <n v="2513"/>
    <d v="2014-10-29T00:00:00"/>
    <d v="2014-10-29T00:00:00"/>
    <x v="1"/>
    <n v="17"/>
    <n v="0"/>
    <n v="47"/>
    <n v="0"/>
    <d v="1899-12-30T00:47:00"/>
    <d v="1899-12-30T00:02:46"/>
    <s v="YNHH"/>
    <s v="YNHH Spin Bike"/>
    <n v="21.702127659574483"/>
    <n v="128"/>
    <s v="Inside"/>
    <m/>
    <d v="1899-12-30T05:09:39"/>
    <d v="1899-12-30T02:34:49"/>
    <m/>
    <n v="0"/>
    <n v="0"/>
    <d v="1899-12-30T01:12:26"/>
    <d v="1899-12-30T02:04:50"/>
    <d v="1899-12-30T00:36:13"/>
    <d v="1899-12-30T01:02:25"/>
    <n v="109"/>
    <x v="13"/>
    <x v="6"/>
    <x v="136"/>
    <x v="45"/>
    <n v="1"/>
  </r>
  <r>
    <n v="2514"/>
    <d v="2014-10-30T00:00:00"/>
    <d v="2014-10-30T00:00:00"/>
    <x v="2"/>
    <n v="3"/>
    <n v="0"/>
    <n v="33"/>
    <n v="53"/>
    <d v="1899-12-30T00:33:53"/>
    <d v="1899-12-30T00:11:18"/>
    <s v="Hoka"/>
    <s v="YNHH Random"/>
    <n v="5.3123462862764432"/>
    <n v="141"/>
    <s v="Nice!"/>
    <s v="http://app.strava.com/activities/213578423"/>
    <d v="1899-12-30T04:55:55"/>
    <d v="1899-12-30T02:27:57"/>
    <m/>
    <n v="0"/>
    <n v="0"/>
    <d v="1899-12-30T04:55:55"/>
    <d v="1899-12-30T05:48:19"/>
    <d v="1899-12-30T02:27:57"/>
    <d v="1899-12-30T02:54:09"/>
    <n v="2409"/>
    <x v="13"/>
    <x v="6"/>
    <x v="136"/>
    <x v="45"/>
    <n v="0"/>
  </r>
  <r>
    <n v="2515"/>
    <d v="2014-10-31T00:00:00"/>
    <d v="2014-10-31T00:00:00"/>
    <x v="2"/>
    <n v="7.5"/>
    <n v="1"/>
    <n v="24"/>
    <n v="27"/>
    <d v="1899-12-30T01:24:27"/>
    <d v="1899-12-30T00:11:16"/>
    <s v="Hoka"/>
    <s v="Quassy Loop"/>
    <n v="5.3285968028419219"/>
    <n v="151"/>
    <s v="Chilly"/>
    <s v="http://app.strava.com/activities/213947315"/>
    <d v="1899-12-30T04:55:01"/>
    <d v="1899-12-30T02:27:30"/>
    <m/>
    <n v="0"/>
    <n v="0"/>
    <d v="1899-12-30T04:55:01"/>
    <d v="1899-12-30T05:47:25"/>
    <d v="1899-12-30T02:27:30"/>
    <d v="1899-12-30T02:53:42"/>
    <n v="2389"/>
    <x v="13"/>
    <x v="6"/>
    <x v="136"/>
    <x v="45"/>
    <n v="0"/>
  </r>
  <r>
    <n v="2516"/>
    <d v="2014-11-02T00:00:00"/>
    <d v="2014-11-02T00:00:00"/>
    <x v="1"/>
    <n v="26.2"/>
    <n v="1"/>
    <n v="56"/>
    <n v="44"/>
    <d v="1899-12-30T01:56:44"/>
    <d v="1899-12-30T00:04:27"/>
    <s v="Ciocci"/>
    <s v="JRA - Just Riding Around"/>
    <n v="13.466590519703038"/>
    <n v="0"/>
    <s v="Cold &amp; Windy"/>
    <s v="http://app.strava.com/activities/214714413 Ride with Greg"/>
    <d v="1899-12-30T08:19:01"/>
    <d v="1899-12-30T04:09:30"/>
    <m/>
    <n v="0"/>
    <n v="0"/>
    <d v="1899-12-30T01:56:44"/>
    <d v="1899-12-30T02:49:08"/>
    <d v="1899-12-30T00:58:22"/>
    <d v="1899-12-30T01:24:34"/>
    <n v="641"/>
    <x v="13"/>
    <x v="7"/>
    <x v="137"/>
    <x v="23"/>
    <n v="1"/>
  </r>
  <r>
    <n v="2517"/>
    <d v="2014-11-03T00:00:00"/>
    <d v="2014-11-03T00:00:00"/>
    <x v="0"/>
    <n v="1.25"/>
    <n v="0"/>
    <n v="45"/>
    <n v="0"/>
    <d v="1899-12-30T00:45:00"/>
    <d v="1899-12-30T00:36:00"/>
    <s v="PHS"/>
    <s v="PHS Swim"/>
    <n v="1.6666666666666679"/>
    <n v="0"/>
    <s v="Inside"/>
    <m/>
    <d v="1899-12-30T01:26:24"/>
    <d v="1899-12-30T00:43:12"/>
    <m/>
    <n v="0"/>
    <n v="0"/>
    <d v="1899-12-30T15:43:12"/>
    <d v="1899-12-30T16:35:36"/>
    <d v="1899-12-30T07:51:36"/>
    <d v="1899-12-30T08:17:48"/>
    <n v="3310"/>
    <x v="13"/>
    <x v="7"/>
    <x v="137"/>
    <x v="23"/>
    <e v="#REF!"/>
  </r>
  <r>
    <n v="2518"/>
    <d v="2014-11-04T00:00:00"/>
    <d v="2014-11-04T00:00:00"/>
    <x v="2"/>
    <n v="3.7"/>
    <n v="0"/>
    <n v="42"/>
    <n v="20"/>
    <d v="1899-12-30T00:42:20"/>
    <d v="1899-12-30T00:11:26"/>
    <s v="G2host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x v="137"/>
    <x v="23"/>
    <n v="0"/>
  </r>
  <r>
    <n v="2519"/>
    <d v="2014-11-04T00:00:00"/>
    <d v="2014-11-04T00:00:00"/>
    <x v="2"/>
    <n v="3.7"/>
    <n v="0"/>
    <n v="42"/>
    <n v="20"/>
    <d v="1899-12-30T00:42:20"/>
    <d v="1899-12-30T00:11:26"/>
    <s v="G2host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x v="137"/>
    <x v="23"/>
    <n v="0"/>
  </r>
  <r>
    <n v="2520"/>
    <d v="2014-11-06T00:00:00"/>
    <d v="2014-11-06T00:00:00"/>
    <x v="2"/>
    <n v="3"/>
    <n v="0"/>
    <n v="29"/>
    <n v="59"/>
    <d v="1899-12-30T00:29:59"/>
    <d v="1899-12-30T00:10:00"/>
    <s v="G2host"/>
    <s v="YNHH Treadmill"/>
    <n v="6.003335186214569"/>
    <n v="135"/>
    <s v="Inside"/>
    <m/>
    <d v="1899-12-30T04:21:51"/>
    <d v="1899-12-30T02:10:56"/>
    <m/>
    <n v="0"/>
    <n v="0"/>
    <d v="1899-12-30T04:21:51"/>
    <d v="1899-12-30T05:14:15"/>
    <d v="1899-12-30T02:10:56"/>
    <d v="1899-12-30T02:37:08"/>
    <n v="1516"/>
    <x v="13"/>
    <x v="7"/>
    <x v="137"/>
    <x v="23"/>
    <n v="1"/>
  </r>
  <r>
    <n v="2521"/>
    <d v="2014-11-07T00:00:00"/>
    <d v="2014-11-07T00:00:00"/>
    <x v="2"/>
    <n v="7.5"/>
    <n v="1"/>
    <n v="19"/>
    <n v="36"/>
    <d v="1899-12-30T01:19:36"/>
    <d v="1899-12-30T00:10:37"/>
    <s v="Ghost"/>
    <s v="Quassy Loop"/>
    <n v="5.6532663316582958"/>
    <n v="157"/>
    <s v="Chilly"/>
    <s v="http://app.strava.com/activities/216550613"/>
    <d v="1899-12-30T04:38:04"/>
    <d v="1899-12-30T02:19:02"/>
    <m/>
    <n v="0"/>
    <n v="0"/>
    <d v="1899-12-30T04:38:04"/>
    <d v="1899-12-30T05:30:28"/>
    <d v="1899-12-30T02:19:02"/>
    <d v="1899-12-30T02:45:14"/>
    <n v="2016"/>
    <x v="13"/>
    <x v="7"/>
    <x v="137"/>
    <x v="23"/>
    <n v="0"/>
  </r>
  <r>
    <n v="2522"/>
    <d v="2014-11-10T00:00:00"/>
    <d v="2014-11-10T00:00:00"/>
    <x v="0"/>
    <n v="0.56999999999999995"/>
    <n v="0"/>
    <n v="19"/>
    <n v="0"/>
    <d v="1899-12-30T00:19:00"/>
    <d v="1899-12-30T00:33:20"/>
    <s v="PHS"/>
    <s v="PHS Swim"/>
    <n v="1.8000000000000012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6"/>
    <x v="13"/>
    <x v="7"/>
    <x v="137"/>
    <x v="24"/>
    <n v="2"/>
  </r>
  <r>
    <n v="2523"/>
    <d v="2014-11-11T00:00:00"/>
    <d v="2014-11-11T00:00:00"/>
    <x v="2"/>
    <n v="3.25"/>
    <n v="0"/>
    <n v="37"/>
    <n v="45"/>
    <d v="1899-12-30T00:37:45"/>
    <d v="1899-12-30T00:11:37"/>
    <s v="G2host"/>
    <s v="YNHH Division St 5k"/>
    <n v="5.1655629139072881"/>
    <n v="139"/>
    <s v="Nice!"/>
    <s v="http://app.strava.com/activities/218165388"/>
    <d v="1899-12-30T05:04:19"/>
    <d v="1899-12-30T02:32:10"/>
    <m/>
    <n v="0"/>
    <n v="0"/>
    <d v="1899-12-30T05:04:19"/>
    <d v="1899-12-30T05:56:43"/>
    <d v="1899-12-30T02:32:10"/>
    <d v="1899-12-30T02:58:22"/>
    <n v="2551"/>
    <x v="13"/>
    <x v="7"/>
    <x v="137"/>
    <x v="24"/>
    <n v="0"/>
  </r>
  <r>
    <n v="2524"/>
    <d v="2014-11-12T00:00:00"/>
    <d v="2014-11-12T00:00:00"/>
    <x v="0"/>
    <n v="1"/>
    <n v="0"/>
    <n v="32"/>
    <n v="7"/>
    <d v="1899-12-30T00:32:07"/>
    <d v="1899-12-30T00:32:07"/>
    <s v="PHS"/>
    <s v="PHS Swim"/>
    <n v="1.8681888946549057"/>
    <n v="0"/>
    <s v="Inside"/>
    <m/>
    <d v="1899-12-30T01:17:05"/>
    <d v="1899-12-30T00:38:32"/>
    <m/>
    <n v="0"/>
    <n v="0"/>
    <d v="1899-12-30T14:01:27"/>
    <d v="1899-12-30T14:53:51"/>
    <d v="1899-12-30T07:00:44"/>
    <d v="1899-12-30T07:26:56"/>
    <n v="3172"/>
    <x v="13"/>
    <x v="7"/>
    <x v="137"/>
    <x v="24"/>
    <n v="0"/>
  </r>
  <r>
    <n v="2525"/>
    <d v="2014-11-14T00:00:00"/>
    <d v="2014-11-14T00:00:00"/>
    <x v="2"/>
    <n v="4.8"/>
    <n v="0"/>
    <n v="51"/>
    <n v="20"/>
    <d v="1899-12-30T00:51:20"/>
    <d v="1899-12-30T00:10:42"/>
    <s v="Ghost"/>
    <s v="Tranquility Fenn Home"/>
    <n v="5.610389610389614"/>
    <n v="145"/>
    <s v="Chilly"/>
    <s v="http://app.strava.com/activities/219176492"/>
    <d v="1899-12-30T04:40:12"/>
    <d v="1899-12-30T02:20:06"/>
    <m/>
    <n v="0"/>
    <n v="0"/>
    <d v="1899-12-30T04:40:12"/>
    <d v="1899-12-30T05:32:36"/>
    <d v="1899-12-30T02:20:06"/>
    <d v="1899-12-30T02:46:18"/>
    <n v="2060"/>
    <x v="13"/>
    <x v="7"/>
    <x v="137"/>
    <x v="24"/>
    <n v="1"/>
  </r>
  <r>
    <n v="2526"/>
    <d v="2014-11-16T00:00:00"/>
    <d v="2014-11-16T00:00:00"/>
    <x v="1"/>
    <n v="10"/>
    <n v="0"/>
    <n v="45"/>
    <n v="0"/>
    <d v="1899-12-30T00:45:00"/>
    <d v="1899-12-30T00:04:30"/>
    <s v="B-Shiv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x v="137"/>
    <x v="25"/>
    <n v="1"/>
  </r>
  <r>
    <n v="2527"/>
    <d v="2014-11-17T00:00:00"/>
    <d v="2014-11-17T00:00:00"/>
    <x v="0"/>
    <n v="1.1399999999999999"/>
    <n v="0"/>
    <n v="40"/>
    <n v="0"/>
    <d v="1899-12-30T00:40:00"/>
    <d v="1899-12-30T00:35:05"/>
    <s v="PHS"/>
    <s v="PHS Swim"/>
    <n v="1.7100000000000011"/>
    <n v="0"/>
    <s v="Inside"/>
    <s v="Tarpon Challenge week 1 wkout 1"/>
    <d v="1899-12-30T01:24:13"/>
    <d v="1899-12-30T00:42:06"/>
    <m/>
    <n v="0"/>
    <n v="0"/>
    <d v="1899-12-30T15:19:18"/>
    <d v="1899-12-30T16:11:42"/>
    <d v="1899-12-30T07:39:39"/>
    <d v="1899-12-30T08:05:51"/>
    <n v="3272"/>
    <x v="13"/>
    <x v="7"/>
    <x v="137"/>
    <x v="25"/>
    <n v="0"/>
  </r>
  <r>
    <n v="2528"/>
    <d v="2014-11-18T00:00:00"/>
    <d v="2014-11-18T00:00:00"/>
    <x v="2"/>
    <n v="4"/>
    <n v="0"/>
    <n v="45"/>
    <n v="0"/>
    <d v="1899-12-30T00:45:00"/>
    <d v="1899-12-30T00:11:15"/>
    <s v="G2host"/>
    <s v="YNHH Treadmill"/>
    <n v="5.3333333333333375"/>
    <n v="135"/>
    <s v="Inside"/>
    <m/>
    <d v="1899-12-30T04:54:45"/>
    <d v="1899-12-30T02:27:22"/>
    <m/>
    <n v="0"/>
    <n v="0"/>
    <d v="1899-12-30T04:54:45"/>
    <d v="1899-12-30T05:47:09"/>
    <d v="1899-12-30T02:27:22"/>
    <d v="1899-12-30T02:53:35"/>
    <n v="2383"/>
    <x v="13"/>
    <x v="7"/>
    <x v="137"/>
    <x v="25"/>
    <n v="0"/>
  </r>
  <r>
    <n v="2529"/>
    <d v="2014-11-19T00:00:00"/>
    <d v="2014-11-19T00:00:00"/>
    <x v="2"/>
    <n v="3.8"/>
    <n v="0"/>
    <n v="42"/>
    <n v="22"/>
    <d v="1899-12-30T00:42:22"/>
    <d v="1899-12-30T00:11:09"/>
    <s v="G2host"/>
    <s v="YNHH Treadmill"/>
    <n v="5.3815892997639692"/>
    <n v="140"/>
    <s v="Inside"/>
    <m/>
    <d v="1899-12-30T04:52:06"/>
    <d v="1899-12-30T02:26:03"/>
    <m/>
    <n v="0"/>
    <n v="0"/>
    <d v="1899-12-30T04:52:06"/>
    <d v="1899-12-30T05:44:30"/>
    <d v="1899-12-30T02:26:03"/>
    <d v="1899-12-30T02:52:15"/>
    <n v="2342"/>
    <x v="13"/>
    <x v="7"/>
    <x v="137"/>
    <x v="25"/>
    <n v="0"/>
  </r>
  <r>
    <n v="2530"/>
    <d v="2014-11-21T00:00:00"/>
    <d v="2014-11-21T00:00:00"/>
    <x v="2"/>
    <n v="5.26"/>
    <n v="0"/>
    <n v="59"/>
    <n v="59"/>
    <d v="1899-12-30T00:59:59"/>
    <d v="1899-12-30T00:11:24"/>
    <s v="Ghost"/>
    <s v="Treadmill"/>
    <n v="5.2614615170880832"/>
    <n v="142"/>
    <s v="Inside"/>
    <s v="Had to cut short for work"/>
    <d v="1899-12-30T04:58:47"/>
    <d v="1899-12-30T02:29:23"/>
    <m/>
    <n v="0"/>
    <n v="0"/>
    <d v="1899-12-30T04:58:47"/>
    <d v="1899-12-30T05:51:11"/>
    <d v="1899-12-30T02:29:23"/>
    <d v="1899-12-30T02:55:35"/>
    <n v="2471"/>
    <x v="13"/>
    <x v="7"/>
    <x v="137"/>
    <x v="25"/>
    <n v="1"/>
  </r>
  <r>
    <n v="2531"/>
    <d v="2014-11-23T00:00:00"/>
    <d v="2014-11-23T00:00:00"/>
    <x v="2"/>
    <n v="2.42"/>
    <n v="0"/>
    <n v="29"/>
    <n v="57"/>
    <d v="1899-12-30T00:29:57"/>
    <d v="1899-12-30T00:12:23"/>
    <s v="Hoka"/>
    <s v="Southern"/>
    <n v="4.8480801335559294"/>
    <n v="141"/>
    <s v="Chilly"/>
    <m/>
    <d v="1899-12-30T05:24:15"/>
    <d v="1899-12-30T02:42:08"/>
    <m/>
    <n v="0"/>
    <n v="0"/>
    <d v="1899-12-30T05:24:15"/>
    <d v="1899-12-30T06:16:39"/>
    <d v="1899-12-30T02:42:08"/>
    <d v="1899-12-30T03:08:20"/>
    <n v="2774"/>
    <x v="13"/>
    <x v="7"/>
    <x v="137"/>
    <x v="26"/>
    <n v="1"/>
  </r>
  <r>
    <n v="2532"/>
    <d v="2014-11-23T00:00:00"/>
    <d v="2014-11-23T00:00:00"/>
    <x v="1"/>
    <n v="20"/>
    <n v="1"/>
    <n v="30"/>
    <n v="0"/>
    <d v="1899-12-30T01:30:00"/>
    <d v="1899-12-30T00:04:30"/>
    <s v="B-Shiv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x v="137"/>
    <x v="26"/>
    <n v="0"/>
  </r>
  <r>
    <n v="2533"/>
    <d v="2014-11-24T00:00:00"/>
    <d v="2014-11-24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7"/>
    <x v="137"/>
    <x v="26"/>
    <n v="0"/>
  </r>
  <r>
    <n v="2534"/>
    <d v="2014-11-25T00:00:00"/>
    <d v="2014-11-25T00:00:00"/>
    <x v="2"/>
    <n v="3.7"/>
    <n v="0"/>
    <n v="43"/>
    <n v="28"/>
    <d v="1899-12-30T00:43:28"/>
    <d v="1899-12-30T00:11:45"/>
    <s v="G2host"/>
    <s v="YNHH Random"/>
    <n v="5.1073619631901872"/>
    <n v="134"/>
    <s v="Chilly"/>
    <m/>
    <d v="1899-12-30T05:07:47"/>
    <d v="1899-12-30T02:33:54"/>
    <m/>
    <n v="0"/>
    <n v="0"/>
    <d v="1899-12-30T05:07:47"/>
    <d v="1899-12-30T06:00:11"/>
    <d v="1899-12-30T02:33:54"/>
    <d v="1899-12-30T03:00:06"/>
    <n v="2600"/>
    <x v="13"/>
    <x v="7"/>
    <x v="137"/>
    <x v="26"/>
    <n v="0"/>
  </r>
  <r>
    <n v="2535"/>
    <d v="2014-11-26T00:00:00"/>
    <d v="2014-11-26T00:00:00"/>
    <x v="2"/>
    <n v="2.75"/>
    <n v="0"/>
    <n v="30"/>
    <n v="0"/>
    <d v="1899-12-30T00:30:00"/>
    <d v="1899-12-30T00:10:55"/>
    <s v="G2host"/>
    <s v="YNHH Treadmill"/>
    <n v="5.5000000000000044"/>
    <n v="141"/>
    <s v="Inside"/>
    <s v="Treadmill Hills"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7"/>
    <x v="137"/>
    <x v="26"/>
    <n v="0"/>
  </r>
  <r>
    <n v="2536"/>
    <d v="2014-11-27T00:00:00"/>
    <d v="2014-11-27T00:00:00"/>
    <x v="2"/>
    <n v="3.1"/>
    <n v="0"/>
    <n v="32"/>
    <n v="6"/>
    <d v="1899-12-30T00:32:06"/>
    <d v="1899-12-30T00:10:21"/>
    <s v="Ghost"/>
    <s v="Southbury Turkey Trot"/>
    <n v="5.7943925233644906"/>
    <n v="0"/>
    <s v="Chilly"/>
    <s v="Ran with Logan"/>
    <d v="1899-12-30T04:31:18"/>
    <d v="1899-12-30T02:15:39"/>
    <m/>
    <n v="0"/>
    <n v="0"/>
    <d v="1899-12-30T04:31:18"/>
    <d v="1899-12-30T05:23:42"/>
    <d v="1899-12-30T02:15:39"/>
    <d v="1899-12-30T02:41:51"/>
    <n v="1830"/>
    <x v="13"/>
    <x v="7"/>
    <x v="137"/>
    <x v="26"/>
    <n v="0"/>
  </r>
  <r>
    <n v="2537"/>
    <d v="2014-11-28T00:00:00"/>
    <d v="2014-11-28T00:00:00"/>
    <x v="2"/>
    <n v="10.5"/>
    <n v="2"/>
    <n v="3"/>
    <n v="59"/>
    <d v="1899-12-30T02:03:59"/>
    <d v="1899-12-30T00:11:48"/>
    <s v="Ghost"/>
    <s v="Griskus Sprint Bike Course"/>
    <n v="5.081328135502087"/>
    <n v="145"/>
    <s v="Chilly"/>
    <s v="Zone 2"/>
    <d v="1899-12-30T05:09:22"/>
    <d v="1899-12-30T02:34:41"/>
    <m/>
    <n v="0"/>
    <n v="0"/>
    <d v="1899-12-30T05:09:22"/>
    <d v="1899-12-30T06:01:46"/>
    <d v="1899-12-30T02:34:41"/>
    <d v="1899-12-30T03:00:53"/>
    <n v="2621"/>
    <x v="13"/>
    <x v="7"/>
    <x v="137"/>
    <x v="26"/>
    <n v="0"/>
  </r>
  <r>
    <n v="2538"/>
    <d v="2014-12-01T00:00:00"/>
    <d v="2014-12-01T00:00:00"/>
    <x v="2"/>
    <n v="3.8"/>
    <n v="0"/>
    <n v="40"/>
    <n v="5"/>
    <d v="1899-12-30T00:40:05"/>
    <d v="1899-12-30T00:10:33"/>
    <s v="G2host"/>
    <s v="YNHH Random"/>
    <n v="5.688149688149692"/>
    <n v="0"/>
    <s v="Nice!"/>
    <m/>
    <d v="1899-12-30T04:36:22"/>
    <d v="1899-12-30T02:18:11"/>
    <m/>
    <n v="0"/>
    <n v="0"/>
    <d v="1899-12-30T04:36:22"/>
    <d v="1899-12-30T05:28:46"/>
    <d v="1899-12-30T02:18:11"/>
    <d v="1899-12-30T02:44:23"/>
    <n v="1979"/>
    <x v="13"/>
    <x v="11"/>
    <x v="138"/>
    <x v="46"/>
    <n v="2"/>
  </r>
  <r>
    <n v="2539"/>
    <d v="2014-12-01T00:00:00"/>
    <d v="2014-12-01T00:00:00"/>
    <x v="0"/>
    <n v="1"/>
    <n v="0"/>
    <n v="34"/>
    <n v="20"/>
    <d v="1899-12-30T00:34:20"/>
    <d v="1899-12-30T00:34:20"/>
    <s v="PHS"/>
    <s v="PHS Swim"/>
    <n v="1.7475728155339818"/>
    <n v="0"/>
    <s v="Inside"/>
    <m/>
    <d v="1899-12-30T01:22:24"/>
    <d v="1899-12-30T00:41:12"/>
    <m/>
    <n v="0"/>
    <n v="0"/>
    <d v="1899-12-30T14:59:32"/>
    <d v="1899-12-30T15:51:56"/>
    <d v="1899-12-30T07:29:46"/>
    <d v="1899-12-30T07:55:58"/>
    <n v="3244"/>
    <x v="13"/>
    <x v="11"/>
    <x v="138"/>
    <x v="46"/>
    <n v="0"/>
  </r>
  <r>
    <n v="2540"/>
    <d v="2014-12-03T00:00:00"/>
    <d v="2014-12-03T00:00:00"/>
    <x v="0"/>
    <n v="1"/>
    <n v="0"/>
    <n v="30"/>
    <n v="4"/>
    <d v="1899-12-30T00:30:04"/>
    <d v="1899-12-30T00:30:04"/>
    <s v="PHS"/>
    <s v="PHS Swim"/>
    <n v="1.9955654101995584"/>
    <n v="0"/>
    <s v="Inside"/>
    <m/>
    <d v="1899-12-30T01:12:10"/>
    <d v="1899-12-30T00:36:05"/>
    <m/>
    <n v="0"/>
    <n v="0"/>
    <d v="1899-12-30T13:07:45"/>
    <d v="1899-12-30T14:00:09"/>
    <d v="1899-12-30T06:33:52"/>
    <d v="1899-12-30T07:00:04"/>
    <n v="3141"/>
    <x v="13"/>
    <x v="11"/>
    <x v="138"/>
    <x v="46"/>
    <n v="1"/>
  </r>
  <r>
    <n v="2541"/>
    <d v="2014-12-05T00:00:00"/>
    <d v="2014-12-05T00:00:00"/>
    <x v="2"/>
    <n v="6.25"/>
    <n v="1"/>
    <n v="12"/>
    <n v="41"/>
    <d v="1899-12-30T01:12:41"/>
    <d v="1899-12-30T00:11:38"/>
    <s v="Ghost"/>
    <s v="BK 10k"/>
    <n v="5.1593671176335745"/>
    <n v="146"/>
    <s v="Chilly"/>
    <m/>
    <d v="1899-12-30T05:04:41"/>
    <d v="1899-12-30T02:32:21"/>
    <m/>
    <n v="0"/>
    <n v="0"/>
    <d v="1899-12-30T05:04:41"/>
    <d v="1899-12-30T05:57:05"/>
    <d v="1899-12-30T02:32:21"/>
    <d v="1899-12-30T02:58:33"/>
    <n v="2555"/>
    <x v="13"/>
    <x v="11"/>
    <x v="138"/>
    <x v="46"/>
    <n v="1"/>
  </r>
  <r>
    <n v="2542"/>
    <d v="2014-12-07T00:00:00"/>
    <d v="2014-12-07T00:00:00"/>
    <x v="1"/>
    <n v="14.4"/>
    <n v="1"/>
    <n v="15"/>
    <n v="22"/>
    <d v="1899-12-30T01:15:22"/>
    <d v="1899-12-30T00:05:14"/>
    <s v="Ciocci"/>
    <s v="Around"/>
    <n v="11.463954002653702"/>
    <n v="0"/>
    <s v="Cold &amp; Windy"/>
    <m/>
    <d v="1899-12-30T09:46:11"/>
    <d v="1899-12-30T04:53:06"/>
    <m/>
    <n v="0"/>
    <n v="0"/>
    <d v="1899-12-30T02:17:08"/>
    <d v="1899-12-30T03:09:32"/>
    <d v="1899-12-30T01:08:34"/>
    <d v="1899-12-30T01:34:46"/>
    <n v="746"/>
    <x v="13"/>
    <x v="11"/>
    <x v="138"/>
    <x v="49"/>
    <n v="1"/>
  </r>
  <r>
    <n v="2543"/>
    <d v="2014-12-08T00:00:00"/>
    <d v="2014-12-08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11"/>
    <x v="138"/>
    <x v="49"/>
    <n v="0"/>
  </r>
  <r>
    <n v="2544"/>
    <d v="2014-12-09T00:00:00"/>
    <d v="2014-12-09T00:00:00"/>
    <x v="2"/>
    <n v="4.5"/>
    <n v="0"/>
    <n v="50"/>
    <n v="0"/>
    <d v="1899-12-30T00:50:00"/>
    <d v="1899-12-30T00:11:07"/>
    <s v="Kinvara4"/>
    <s v="YNHH Treadmill"/>
    <n v="5.4000000000000039"/>
    <n v="134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x v="138"/>
    <x v="49"/>
    <n v="0"/>
  </r>
  <r>
    <n v="2545"/>
    <d v="2014-12-10T00:00:00"/>
    <d v="2014-12-10T00:00:00"/>
    <x v="2"/>
    <n v="3.2"/>
    <n v="0"/>
    <n v="35"/>
    <n v="12"/>
    <d v="1899-12-30T00:35:12"/>
    <d v="1899-12-30T00:11:00"/>
    <s v="G7"/>
    <s v="Treadmill"/>
    <n v="5.4545454545454586"/>
    <n v="134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3"/>
    <x v="11"/>
    <x v="138"/>
    <x v="49"/>
    <n v="0"/>
  </r>
  <r>
    <n v="2546"/>
    <d v="2014-12-11T00:00:00"/>
    <d v="2014-12-11T00:00:00"/>
    <x v="2"/>
    <n v="3.8"/>
    <n v="0"/>
    <n v="47"/>
    <n v="27"/>
    <d v="1899-12-30T00:47:27"/>
    <d v="1899-12-30T00:12:29"/>
    <s v="G7"/>
    <s v="Mirey Dam Run"/>
    <n v="4.8050579557428899"/>
    <n v="146"/>
    <s v="Chilly"/>
    <m/>
    <d v="1899-12-30T05:27:09"/>
    <d v="1899-12-30T02:43:35"/>
    <m/>
    <n v="0"/>
    <n v="0"/>
    <d v="1899-12-30T05:27:09"/>
    <d v="1899-12-30T06:19:33"/>
    <d v="1899-12-30T02:43:35"/>
    <d v="1899-12-30T03:09:47"/>
    <n v="2795"/>
    <x v="13"/>
    <x v="11"/>
    <x v="138"/>
    <x v="49"/>
    <n v="0"/>
  </r>
  <r>
    <n v="2547"/>
    <d v="2014-12-14T00:00:00"/>
    <d v="2014-12-14T00:00:00"/>
    <x v="2"/>
    <n v="9.15"/>
    <n v="1"/>
    <n v="52"/>
    <n v="4"/>
    <d v="1899-12-30T01:52:04"/>
    <d v="1899-12-30T00:12:15"/>
    <s v="G7"/>
    <s v="Random"/>
    <n v="4.898869720404524"/>
    <n v="0"/>
    <s v="Chilly"/>
    <m/>
    <d v="1899-12-30T05:20:53"/>
    <d v="1899-12-30T02:40:27"/>
    <m/>
    <n v="0"/>
    <n v="0"/>
    <d v="1899-12-30T05:20:53"/>
    <d v="1899-12-30T06:13:17"/>
    <d v="1899-12-30T02:40:27"/>
    <d v="1899-12-30T03:06:39"/>
    <n v="2756"/>
    <x v="13"/>
    <x v="11"/>
    <x v="138"/>
    <x v="50"/>
    <n v="2"/>
  </r>
  <r>
    <n v="2548"/>
    <d v="2014-12-14T00:00:00"/>
    <d v="2014-12-14T00:00:00"/>
    <x v="1"/>
    <n v="15"/>
    <n v="1"/>
    <n v="0"/>
    <n v="0"/>
    <d v="1899-12-30T01:00:00"/>
    <d v="1899-12-30T00:04:00"/>
    <s v="B-Shiv"/>
    <s v="Basement"/>
    <n v="15.000000000000014"/>
    <n v="11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1"/>
    <x v="138"/>
    <x v="50"/>
    <n v="0"/>
  </r>
  <r>
    <n v="2549"/>
    <d v="2014-12-16T00:00:00"/>
    <d v="2014-12-16T00:00:00"/>
    <x v="1"/>
    <n v="15"/>
    <n v="0"/>
    <n v="45"/>
    <n v="0"/>
    <d v="1899-12-30T00:45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x v="138"/>
    <x v="50"/>
    <n v="1"/>
  </r>
  <r>
    <n v="2550"/>
    <d v="2014-12-17T00:00:00"/>
    <d v="2014-12-17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x v="138"/>
    <x v="50"/>
    <n v="0"/>
  </r>
  <r>
    <n v="2551"/>
    <d v="2014-12-17T00:00:00"/>
    <d v="2014-12-17T00:00:00"/>
    <x v="2"/>
    <n v="4.5"/>
    <n v="0"/>
    <n v="50"/>
    <n v="0"/>
    <d v="1899-12-30T00:50:00"/>
    <d v="1899-12-30T00:11:07"/>
    <s v="G7"/>
    <s v="Treadmill"/>
    <n v="5.4000000000000039"/>
    <n v="133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x v="138"/>
    <x v="50"/>
    <n v="0"/>
  </r>
  <r>
    <n v="2552"/>
    <d v="2014-12-18T00:00:00"/>
    <d v="2014-12-18T00:00:00"/>
    <x v="1"/>
    <n v="10"/>
    <n v="0"/>
    <n v="26"/>
    <n v="50"/>
    <d v="1899-12-30T00:26:50"/>
    <d v="1899-12-30T00:02:41"/>
    <s v="YNHH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11"/>
    <x v="138"/>
    <x v="50"/>
    <n v="0"/>
  </r>
  <r>
    <n v="2553"/>
    <d v="2014-12-20T00:00:00"/>
    <d v="2014-12-20T00:00:00"/>
    <x v="2"/>
    <n v="10.5"/>
    <n v="2"/>
    <n v="12"/>
    <n v="38"/>
    <d v="1899-12-30T02:12:38"/>
    <d v="1899-12-30T00:12:38"/>
    <s v="G7"/>
    <s v="Griskus Sprint Bike Course"/>
    <n v="4.749937170143256"/>
    <n v="141"/>
    <s v="Chilly"/>
    <m/>
    <d v="1899-12-30T05:30:57"/>
    <d v="1899-12-30T02:45:29"/>
    <m/>
    <n v="0"/>
    <n v="0"/>
    <d v="1899-12-30T05:30:57"/>
    <d v="1899-12-30T06:23:21"/>
    <d v="1899-12-30T02:45:29"/>
    <d v="1899-12-30T03:11:41"/>
    <n v="2821"/>
    <x v="13"/>
    <x v="11"/>
    <x v="138"/>
    <x v="50"/>
    <n v="1"/>
  </r>
  <r>
    <n v="2554"/>
    <d v="2014-12-23T00:00:00"/>
    <d v="2014-12-23T00:00:00"/>
    <x v="2"/>
    <n v="2.75"/>
    <n v="0"/>
    <n v="30"/>
    <n v="0"/>
    <d v="1899-12-30T00:30:00"/>
    <d v="1899-12-30T00:10:55"/>
    <s v="Kinvara4"/>
    <s v="YNHH Treadmill"/>
    <n v="5.5000000000000044"/>
    <n v="136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11"/>
    <x v="138"/>
    <x v="52"/>
    <n v="2"/>
  </r>
  <r>
    <n v="2555"/>
    <d v="2014-12-26T00:00:00"/>
    <d v="2014-12-26T00:00:00"/>
    <x v="2"/>
    <n v="5.4"/>
    <n v="1"/>
    <n v="4"/>
    <n v="55"/>
    <d v="1899-12-30T01:04:55"/>
    <d v="1899-12-30T00:12:01"/>
    <s v="G7"/>
    <s v="Lake Elise Judd Hill Loop"/>
    <n v="4.9910141206675274"/>
    <n v="145"/>
    <s v="Chilly"/>
    <m/>
    <d v="1899-12-30T05:14:58"/>
    <d v="1899-12-30T02:37:29"/>
    <m/>
    <n v="0"/>
    <n v="0"/>
    <d v="1899-12-30T05:14:58"/>
    <d v="1899-12-30T06:07:22"/>
    <d v="1899-12-30T02:37:29"/>
    <d v="1899-12-30T03:03:41"/>
    <n v="2707"/>
    <x v="13"/>
    <x v="11"/>
    <x v="138"/>
    <x v="52"/>
    <n v="2"/>
  </r>
  <r>
    <n v="2556"/>
    <d v="2014-12-27T00:00:00"/>
    <d v="2014-12-27T00:00:00"/>
    <x v="1"/>
    <n v="16.8"/>
    <n v="1"/>
    <n v="17"/>
    <n v="1"/>
    <d v="1899-12-30T01:17:01"/>
    <d v="1899-12-30T00:04:35"/>
    <s v="Ciocci"/>
    <s v="JRA - Just Riding Around"/>
    <n v="13.088076173988325"/>
    <n v="0"/>
    <s v="Nice!"/>
    <m/>
    <d v="1899-12-30T08:33:27"/>
    <d v="1899-12-30T04:16:43"/>
    <m/>
    <n v="0"/>
    <n v="0"/>
    <d v="1899-12-30T02:00:07"/>
    <d v="1899-12-30T02:52:31"/>
    <d v="1899-12-30T01:00:03"/>
    <d v="1899-12-30T01:26:15"/>
    <n v="679"/>
    <x v="13"/>
    <x v="11"/>
    <x v="138"/>
    <x v="52"/>
    <n v="0"/>
  </r>
  <r>
    <n v="2557"/>
    <d v="2014-12-30T00:00:00"/>
    <d v="2014-12-30T00:00:00"/>
    <x v="2"/>
    <n v="4.25"/>
    <n v="0"/>
    <n v="50"/>
    <n v="0"/>
    <d v="1899-12-30T00:50:00"/>
    <d v="1899-12-30T00:11:46"/>
    <s v="Kinvara4"/>
    <s v="YNHH Treadmill"/>
    <n v="5.1000000000000041"/>
    <n v="140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3"/>
    <x v="11"/>
    <x v="138"/>
    <x v="47"/>
    <n v="2"/>
  </r>
  <r>
    <n v="2558"/>
    <d v="2015-01-01T00:00:00"/>
    <d v="2015-01-01T00:00:00"/>
    <x v="2"/>
    <n v="4.0999999999999996"/>
    <n v="0"/>
    <n v="39"/>
    <n v="29"/>
    <d v="1899-12-30T00:39:29"/>
    <d v="1899-12-30T00:09:38"/>
    <s v="G7"/>
    <s v="Brookfield New Years"/>
    <n v="6.2304769945124558"/>
    <n v="163"/>
    <s v="Fridged"/>
    <m/>
    <d v="1899-12-30T04:12:18"/>
    <d v="1899-12-30T02:06:09"/>
    <m/>
    <n v="0"/>
    <n v="0"/>
    <d v="1899-12-30T04:12:18"/>
    <d v="1899-12-30T05:04:43"/>
    <d v="1899-12-30T02:06:09"/>
    <d v="1899-12-30T02:32:21"/>
    <n v="1210"/>
    <x v="14"/>
    <x v="8"/>
    <x v="139"/>
    <x v="27"/>
    <n v="1"/>
  </r>
  <r>
    <n v="2559"/>
    <d v="2015-01-03T00:00:00"/>
    <d v="2015-01-03T00:00:00"/>
    <x v="2"/>
    <n v="10.4"/>
    <n v="1"/>
    <n v="59"/>
    <n v="19"/>
    <d v="1899-12-30T01:59:19"/>
    <d v="1899-12-30T00:11:28"/>
    <s v="G7"/>
    <s v="MRC Double Loop"/>
    <n v="5.2297806956278858"/>
    <n v="0"/>
    <s v="Snowy"/>
    <m/>
    <d v="1899-12-30T05:00:35"/>
    <d v="1899-12-30T02:30:18"/>
    <m/>
    <n v="0"/>
    <n v="0"/>
    <d v="1899-12-30T05:00:35"/>
    <d v="1899-12-30T05:52:59"/>
    <d v="1899-12-30T02:30:18"/>
    <d v="1899-12-30T02:56:30"/>
    <n v="2503"/>
    <x v="14"/>
    <x v="8"/>
    <x v="139"/>
    <x v="27"/>
    <n v="1"/>
  </r>
  <r>
    <n v="2560"/>
    <d v="2015-01-04T00:00:00"/>
    <d v="2015-01-04T00:00:00"/>
    <x v="2"/>
    <n v="5"/>
    <n v="0"/>
    <n v="45"/>
    <n v="20"/>
    <d v="1899-12-30T00:45:20"/>
    <d v="1899-12-30T00:09:04"/>
    <s v="G7"/>
    <s v="Treadmill"/>
    <n v="6.6176470588235334"/>
    <n v="128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3"/>
    <x v="14"/>
    <x v="8"/>
    <x v="139"/>
    <x v="51"/>
    <n v="0"/>
  </r>
  <r>
    <n v="2561"/>
    <d v="2015-01-04T00:00:00"/>
    <d v="2015-01-04T00:00:00"/>
    <x v="1"/>
    <n v="12"/>
    <n v="0"/>
    <n v="45"/>
    <n v="0"/>
    <d v="1899-12-30T00:45:00"/>
    <d v="1899-12-30T00:03:45"/>
    <s v="B-Shiv"/>
    <s v="Basement"/>
    <n v="16.000000000000014"/>
    <n v="115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4"/>
    <x v="8"/>
    <x v="139"/>
    <x v="51"/>
    <n v="0"/>
  </r>
  <r>
    <n v="2562"/>
    <d v="2015-01-05T00:00:00"/>
    <d v="2015-01-05T00:00:00"/>
    <x v="0"/>
    <n v="0.75"/>
    <n v="0"/>
    <n v="38"/>
    <n v="0"/>
    <d v="1899-12-30T00:38:00"/>
    <d v="1899-12-30T00:50:40"/>
    <s v="PHS"/>
    <s v="PHS Swim"/>
    <n v="1.1842105263157903"/>
    <n v="0"/>
    <s v="Inside"/>
    <m/>
    <d v="1899-12-30T02:01:36"/>
    <d v="1899-12-30T01:00:48"/>
    <m/>
    <n v="0"/>
    <n v="0"/>
    <d v="1899-12-30T22:07:28"/>
    <d v="1899-12-30T22:59:52"/>
    <d v="1899-12-30T11:03:44"/>
    <d v="1899-12-30T11:29:56"/>
    <n v="3513"/>
    <x v="14"/>
    <x v="8"/>
    <x v="139"/>
    <x v="51"/>
    <n v="0"/>
  </r>
  <r>
    <n v="2563"/>
    <d v="2015-01-07T00:00:00"/>
    <d v="2015-01-07T00:00:00"/>
    <x v="2"/>
    <n v="4"/>
    <n v="0"/>
    <n v="40"/>
    <n v="0"/>
    <d v="1899-12-30T00:40:00"/>
    <d v="1899-12-30T00:10:00"/>
    <s v="Kinvara4"/>
    <s v="Treadmill"/>
    <n v="6.0000000000000053"/>
    <n v="139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8"/>
    <x v="139"/>
    <x v="51"/>
    <n v="1"/>
  </r>
  <r>
    <n v="2564"/>
    <d v="2015-01-11T00:00:00"/>
    <d v="2015-01-11T00:00:00"/>
    <x v="2"/>
    <n v="5.5"/>
    <n v="1"/>
    <n v="0"/>
    <n v="0"/>
    <d v="1899-12-30T01:00:00"/>
    <d v="1899-12-30T00:10:55"/>
    <s v="G7"/>
    <s v="Treadmill"/>
    <n v="5.5000000000000044"/>
    <n v="142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8"/>
    <x v="139"/>
    <x v="28"/>
    <n v="3"/>
  </r>
  <r>
    <n v="2565"/>
    <d v="2015-01-13T00:00:00"/>
    <d v="2015-01-13T00:00:00"/>
    <x v="2"/>
    <n v="2.7"/>
    <n v="0"/>
    <n v="30"/>
    <n v="0"/>
    <d v="1899-12-30T00:30:00"/>
    <d v="1899-12-30T00:11:07"/>
    <s v="Kinvara4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3"/>
    <x v="14"/>
    <x v="8"/>
    <x v="139"/>
    <x v="28"/>
    <n v="1"/>
  </r>
  <r>
    <n v="2566"/>
    <d v="2015-01-14T00:00:00"/>
    <d v="2015-01-14T00:00:00"/>
    <x v="0"/>
    <n v="1.2"/>
    <n v="0"/>
    <n v="50"/>
    <n v="0"/>
    <d v="1899-12-30T00:50:00"/>
    <d v="1899-12-30T00:41:40"/>
    <s v="PHS"/>
    <s v="PHS Swim"/>
    <n v="1.4400000000000008"/>
    <n v="0"/>
    <s v="Inside"/>
    <m/>
    <d v="1899-12-30T01:40:00"/>
    <d v="1899-12-30T00:50:00"/>
    <m/>
    <n v="0"/>
    <n v="0"/>
    <d v="1899-12-30T18:11:40"/>
    <d v="1899-12-30T19:04:04"/>
    <d v="1899-12-30T09:05:50"/>
    <d v="1899-12-30T09:32:02"/>
    <n v="3468"/>
    <x v="14"/>
    <x v="8"/>
    <x v="139"/>
    <x v="28"/>
    <n v="0"/>
  </r>
  <r>
    <n v="2567"/>
    <d v="2015-01-14T00:00:00"/>
    <d v="2015-01-14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8"/>
    <x v="139"/>
    <x v="28"/>
    <e v="#REF!"/>
  </r>
  <r>
    <n v="2568"/>
    <d v="2015-01-16T00:00:00"/>
    <d v="2015-01-16T00:00:00"/>
    <x v="2"/>
    <n v="4.2"/>
    <n v="0"/>
    <n v="50"/>
    <n v="46"/>
    <d v="1899-12-30T00:50:46"/>
    <d v="1899-12-30T00:12:05"/>
    <s v="G7"/>
    <s v="Random"/>
    <n v="4.9638870650032869"/>
    <n v="145"/>
    <s v="Cold &amp; Windy"/>
    <m/>
    <d v="1899-12-30T05:16:41"/>
    <d v="1899-12-30T02:38:21"/>
    <m/>
    <n v="0"/>
    <n v="0"/>
    <d v="1899-12-30T05:16:41"/>
    <d v="1899-12-30T06:09:05"/>
    <d v="1899-12-30T02:38:21"/>
    <d v="1899-12-30T03:04:33"/>
    <n v="2721"/>
    <x v="14"/>
    <x v="8"/>
    <x v="139"/>
    <x v="28"/>
    <n v="1"/>
  </r>
  <r>
    <n v="2569"/>
    <d v="2015-01-17T00:00:00"/>
    <d v="2015-01-17T00:00:00"/>
    <x v="2"/>
    <n v="5.2"/>
    <n v="1"/>
    <n v="0"/>
    <n v="8"/>
    <d v="1899-12-30T01:00:08"/>
    <d v="1899-12-30T00:11:34"/>
    <s v="G7"/>
    <s v="MRC Loop"/>
    <n v="5.1884700665188523"/>
    <n v="142"/>
    <s v="Cold &amp; Windy"/>
    <m/>
    <d v="1899-12-30T05:02:59"/>
    <d v="1899-12-30T02:31:29"/>
    <m/>
    <n v="0"/>
    <n v="0"/>
    <d v="1899-12-30T05:02:59"/>
    <d v="1899-12-30T05:55:23"/>
    <d v="1899-12-30T02:31:29"/>
    <d v="1899-12-30T02:57:41"/>
    <n v="2536"/>
    <x v="14"/>
    <x v="8"/>
    <x v="139"/>
    <x v="28"/>
    <n v="0"/>
  </r>
  <r>
    <n v="2570"/>
    <d v="2015-01-18T00:00:00"/>
    <d v="2015-01-18T00:00:00"/>
    <x v="1"/>
    <n v="14.9"/>
    <n v="1"/>
    <n v="0"/>
    <n v="0"/>
    <d v="1899-12-30T01:00:00"/>
    <d v="1899-12-30T00:04:02"/>
    <s v="B-Shiv"/>
    <s v="Basement"/>
    <n v="14.900000000000013"/>
    <n v="111"/>
    <s v="Inside"/>
    <m/>
    <d v="1899-12-30T07:31:00"/>
    <d v="1899-12-30T03:45:30"/>
    <m/>
    <n v="0"/>
    <n v="0"/>
    <d v="1899-12-30T01:45:30"/>
    <d v="1899-12-30T02:37:54"/>
    <d v="1899-12-30T00:52:45"/>
    <d v="1899-12-30T01:18:57"/>
    <n v="507"/>
    <x v="14"/>
    <x v="8"/>
    <x v="139"/>
    <x v="48"/>
    <n v="0"/>
  </r>
  <r>
    <n v="2571"/>
    <d v="2015-01-19T00:00:00"/>
    <d v="2015-01-19T00:00:00"/>
    <x v="2"/>
    <n v="4.3"/>
    <n v="0"/>
    <n v="50"/>
    <n v="59"/>
    <d v="1899-12-30T00:50:59"/>
    <d v="1899-12-30T00:11:51"/>
    <s v="G7"/>
    <s v="Munson + Fenn's Pond"/>
    <n v="5.0604772801569178"/>
    <n v="143"/>
    <s v="Cold &amp; Windy"/>
    <m/>
    <d v="1899-12-30T05:10:39"/>
    <d v="1899-12-30T02:35:19"/>
    <m/>
    <n v="0"/>
    <n v="0"/>
    <d v="1899-12-30T05:10:39"/>
    <d v="1899-12-30T06:03:03"/>
    <d v="1899-12-30T02:35:19"/>
    <d v="1899-12-30T03:01:31"/>
    <n v="2638"/>
    <x v="14"/>
    <x v="8"/>
    <x v="139"/>
    <x v="48"/>
    <n v="0"/>
  </r>
  <r>
    <n v="2572"/>
    <d v="2015-01-20T00:00:00"/>
    <d v="2015-01-20T00:00:00"/>
    <x v="1"/>
    <n v="16.25"/>
    <n v="0"/>
    <n v="45"/>
    <n v="0"/>
    <d v="1899-12-30T00:45:00"/>
    <d v="1899-12-30T00:02:46"/>
    <s v="YNHH"/>
    <s v="YNHH Spin Bike"/>
    <n v="21.666666666666682"/>
    <n v="0"/>
    <s v="Inside"/>
    <m/>
    <d v="1899-12-30T05:10:09"/>
    <d v="1899-12-30T02:35:05"/>
    <m/>
    <n v="0"/>
    <n v="0"/>
    <d v="1899-12-30T01:12:33"/>
    <d v="1899-12-30T02:04:57"/>
    <d v="1899-12-30T00:36:17"/>
    <d v="1899-12-30T01:02:29"/>
    <n v="111"/>
    <x v="14"/>
    <x v="8"/>
    <x v="139"/>
    <x v="48"/>
    <n v="0"/>
  </r>
  <r>
    <n v="2573"/>
    <d v="2015-01-21T00:00:00"/>
    <d v="2015-01-21T00:00:00"/>
    <x v="2"/>
    <n v="4.25"/>
    <n v="0"/>
    <n v="50"/>
    <n v="0"/>
    <d v="1899-12-30T00:50:00"/>
    <d v="1899-12-30T00:11:46"/>
    <s v="Kinvara4"/>
    <s v="YNHH Treadmill"/>
    <n v="5.1000000000000041"/>
    <n v="138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8"/>
    <x v="139"/>
    <x v="48"/>
    <n v="0"/>
  </r>
  <r>
    <n v="2574"/>
    <d v="2015-01-21T00:00:00"/>
    <d v="2015-01-21T00:00:00"/>
    <x v="0"/>
    <n v="1.1000000000000001"/>
    <n v="0"/>
    <n v="35"/>
    <n v="23"/>
    <d v="1899-12-30T00:35:23"/>
    <d v="1899-12-30T00:32:10"/>
    <s v="PHS"/>
    <s v="PHS Swim"/>
    <n v="1.8652849740932658"/>
    <n v="0"/>
    <s v="Inside"/>
    <m/>
    <d v="1899-12-30T01:17:12"/>
    <d v="1899-12-30T00:38:36"/>
    <m/>
    <n v="0"/>
    <n v="0"/>
    <d v="1899-12-30T14:02:46"/>
    <d v="1899-12-30T14:55:10"/>
    <d v="1899-12-30T07:01:23"/>
    <d v="1899-12-30T07:27:35"/>
    <n v="3173"/>
    <x v="14"/>
    <x v="8"/>
    <x v="139"/>
    <x v="48"/>
    <n v="0"/>
  </r>
  <r>
    <n v="2575"/>
    <d v="2015-01-22T00:00:00"/>
    <d v="2015-01-22T00:00:00"/>
    <x v="2"/>
    <n v="3.1"/>
    <n v="0"/>
    <n v="35"/>
    <n v="1"/>
    <d v="1899-12-30T00:35:01"/>
    <d v="1899-12-30T00:11:18"/>
    <s v="Kinvara4"/>
    <s v="YNHH Treadmill"/>
    <n v="5.3117563065207083"/>
    <n v="138"/>
    <s v="Inside"/>
    <m/>
    <d v="1899-12-30T04:55:57"/>
    <d v="1899-12-30T02:27:58"/>
    <m/>
    <n v="0"/>
    <n v="0"/>
    <d v="1899-12-30T04:55:57"/>
    <d v="1899-12-30T05:48:21"/>
    <d v="1899-12-30T02:27:58"/>
    <d v="1899-12-30T02:54:10"/>
    <n v="2412"/>
    <x v="14"/>
    <x v="8"/>
    <x v="139"/>
    <x v="48"/>
    <n v="0"/>
  </r>
  <r>
    <n v="2576"/>
    <d v="2015-01-24T00:00:00"/>
    <d v="2015-01-24T00:00:00"/>
    <x v="2"/>
    <n v="9"/>
    <n v="1"/>
    <n v="41"/>
    <n v="54"/>
    <d v="1899-12-30T01:41:54"/>
    <d v="1899-12-30T00:11:19"/>
    <s v="G7"/>
    <s v="Treadmill"/>
    <n v="5.2993130520117795"/>
    <n v="137"/>
    <s v="Inside"/>
    <m/>
    <d v="1899-12-30T04:56:39"/>
    <d v="1899-12-30T02:28:19"/>
    <m/>
    <n v="0"/>
    <n v="0"/>
    <d v="1899-12-30T04:56:39"/>
    <d v="1899-12-30T05:49:03"/>
    <d v="1899-12-30T02:28:19"/>
    <d v="1899-12-30T02:54:31"/>
    <n v="2427"/>
    <x v="14"/>
    <x v="8"/>
    <x v="139"/>
    <x v="48"/>
    <n v="1"/>
  </r>
  <r>
    <n v="2577"/>
    <d v="2015-01-25T00:00:00"/>
    <d v="2015-01-25T00:00:00"/>
    <x v="1"/>
    <n v="16.600000000000001"/>
    <n v="1"/>
    <n v="10"/>
    <n v="18"/>
    <d v="1899-12-30T01:10:18"/>
    <d v="1899-12-30T00:04:14"/>
    <s v="B-Shiv"/>
    <s v="Basement"/>
    <n v="14.167852062588917"/>
    <n v="110"/>
    <s v="Inside"/>
    <m/>
    <d v="1899-12-30T07:54:19"/>
    <d v="1899-12-30T03:57:09"/>
    <m/>
    <n v="0"/>
    <n v="0"/>
    <d v="1899-12-30T01:50:57"/>
    <d v="1899-12-30T02:43:21"/>
    <d v="1899-12-30T00:55:29"/>
    <d v="1899-12-30T01:21:41"/>
    <n v="576"/>
    <x v="14"/>
    <x v="8"/>
    <x v="139"/>
    <x v="29"/>
    <n v="0"/>
  </r>
  <r>
    <n v="2578"/>
    <d v="2015-01-27T00:00:00"/>
    <d v="2015-01-27T00:00:00"/>
    <x v="2"/>
    <n v="3.7"/>
    <n v="0"/>
    <n v="39"/>
    <n v="53"/>
    <d v="1899-12-30T00:39:53"/>
    <d v="1899-12-30T00:10:47"/>
    <s v="G7"/>
    <s v="Basement"/>
    <n v="5.5662348516506528"/>
    <n v="143"/>
    <s v="Inside"/>
    <m/>
    <d v="1899-12-30T04:42:25"/>
    <d v="1899-12-30T02:21:13"/>
    <m/>
    <n v="0"/>
    <n v="0"/>
    <d v="1899-12-30T04:42:25"/>
    <d v="1899-12-30T05:34:49"/>
    <d v="1899-12-30T02:21:13"/>
    <d v="1899-12-30T02:47:25"/>
    <n v="2119"/>
    <x v="14"/>
    <x v="8"/>
    <x v="139"/>
    <x v="29"/>
    <n v="1"/>
  </r>
  <r>
    <n v="2579"/>
    <d v="2015-01-28T00:00:00"/>
    <d v="2015-01-28T00:00:00"/>
    <x v="0"/>
    <n v="1"/>
    <n v="0"/>
    <n v="30"/>
    <n v="13"/>
    <d v="1899-12-30T00:30:13"/>
    <d v="1899-12-30T00:30:13"/>
    <s v="PHS"/>
    <s v="PHS Swim"/>
    <n v="1.985659128516273"/>
    <n v="0"/>
    <s v="Inside"/>
    <m/>
    <d v="1899-12-30T01:12:31"/>
    <d v="1899-12-30T00:36:16"/>
    <m/>
    <n v="0"/>
    <n v="0"/>
    <d v="1899-12-30T13:11:41"/>
    <d v="1899-12-30T14:04:05"/>
    <d v="1899-12-30T06:35:50"/>
    <d v="1899-12-30T07:02:02"/>
    <n v="3143"/>
    <x v="14"/>
    <x v="8"/>
    <x v="139"/>
    <x v="29"/>
    <n v="0"/>
  </r>
  <r>
    <n v="2580"/>
    <d v="2015-01-30T00:00:00"/>
    <d v="2015-01-30T00:00:00"/>
    <x v="2"/>
    <n v="2.75"/>
    <n v="0"/>
    <n v="31"/>
    <n v="33"/>
    <d v="1899-12-30T00:31:33"/>
    <d v="1899-12-30T00:11:28"/>
    <s v="Adidas"/>
    <s v="Treadmill"/>
    <n v="5.2297939778129985"/>
    <n v="135"/>
    <s v="Inside"/>
    <m/>
    <d v="1899-12-30T05:00:35"/>
    <d v="1899-12-30T02:30:18"/>
    <m/>
    <n v="0"/>
    <n v="0"/>
    <d v="1899-12-30T05:00:35"/>
    <d v="1899-12-30T05:52:59"/>
    <d v="1899-12-30T02:30:18"/>
    <d v="1899-12-30T02:56:30"/>
    <n v="2501"/>
    <x v="14"/>
    <x v="8"/>
    <x v="139"/>
    <x v="29"/>
    <n v="1"/>
  </r>
  <r>
    <n v="2581"/>
    <d v="2015-01-31T00:00:00"/>
    <d v="2015-01-31T00:00:00"/>
    <x v="2"/>
    <n v="8.5500000000000007"/>
    <n v="1"/>
    <n v="41"/>
    <n v="24"/>
    <d v="1899-12-30T01:41:24"/>
    <d v="1899-12-30T00:11:52"/>
    <s v="Adidas"/>
    <s v="Treadmill"/>
    <n v="5.0591715976331404"/>
    <n v="140"/>
    <s v="Inside"/>
    <m/>
    <d v="1899-12-30T05:10:43"/>
    <d v="1899-12-30T02:35:22"/>
    <m/>
    <n v="0"/>
    <n v="0"/>
    <d v="1899-12-30T05:10:43"/>
    <d v="1899-12-30T06:03:07"/>
    <d v="1899-12-30T02:35:22"/>
    <d v="1899-12-30T03:01:34"/>
    <n v="2639"/>
    <x v="14"/>
    <x v="8"/>
    <x v="139"/>
    <x v="29"/>
    <n v="0"/>
  </r>
  <r>
    <n v="2582"/>
    <d v="2015-02-02T00:00:00"/>
    <d v="2015-02-02T00:00:00"/>
    <x v="2"/>
    <n v="3.75"/>
    <n v="0"/>
    <n v="41"/>
    <n v="54"/>
    <d v="1899-12-30T00:41:54"/>
    <d v="1899-12-30T00:11:10"/>
    <s v="Adidas"/>
    <s v="Treadmill"/>
    <n v="5.3699284009546586"/>
    <n v="138"/>
    <s v="Inside"/>
    <m/>
    <d v="1899-12-30T04:52:44"/>
    <d v="1899-12-30T02:26:22"/>
    <m/>
    <n v="0"/>
    <n v="0"/>
    <d v="1899-12-30T04:52:44"/>
    <d v="1899-12-30T05:45:09"/>
    <d v="1899-12-30T02:26:22"/>
    <d v="1899-12-30T02:52:34"/>
    <n v="2354"/>
    <x v="14"/>
    <x v="9"/>
    <x v="140"/>
    <x v="30"/>
    <n v="1"/>
  </r>
  <r>
    <n v="2583"/>
    <d v="2015-02-03T00:00:00"/>
    <d v="2015-02-03T00:00:00"/>
    <x v="2"/>
    <n v="2.75"/>
    <n v="0"/>
    <n v="30"/>
    <n v="0"/>
    <d v="1899-12-30T00:30:00"/>
    <d v="1899-12-30T00:10:55"/>
    <s v="Adidas"/>
    <s v="YNHH Treadmill"/>
    <n v="5.5000000000000044"/>
    <n v="137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x v="140"/>
    <x v="30"/>
    <n v="0"/>
  </r>
  <r>
    <n v="2584"/>
    <d v="2015-02-06T00:00:00"/>
    <d v="2015-02-06T00:00:00"/>
    <x v="1"/>
    <n v="10"/>
    <n v="0"/>
    <n v="35"/>
    <n v="34"/>
    <d v="1899-12-30T00:35:34"/>
    <d v="1899-12-30T00:03:33"/>
    <s v="B-Shiv"/>
    <s v="Basement"/>
    <n v="16.869728209934408"/>
    <n v="123"/>
    <s v="Inside"/>
    <m/>
    <d v="1899-12-30T06:38:21"/>
    <d v="1899-12-30T03:19:10"/>
    <m/>
    <n v="0"/>
    <n v="0"/>
    <d v="1899-12-30T01:33:11"/>
    <d v="1899-12-30T02:25:35"/>
    <d v="1899-12-30T00:46:36"/>
    <d v="1899-12-30T01:12:48"/>
    <n v="318"/>
    <x v="14"/>
    <x v="9"/>
    <x v="140"/>
    <x v="30"/>
    <n v="2"/>
  </r>
  <r>
    <n v="2585"/>
    <d v="2015-02-07T00:00:00"/>
    <d v="2015-02-07T00:00:00"/>
    <x v="2"/>
    <n v="5.0999999999999996"/>
    <n v="1"/>
    <n v="0"/>
    <n v="0"/>
    <d v="1899-12-30T01:00:00"/>
    <d v="1899-12-30T00:11:46"/>
    <s v="Adidas"/>
    <s v="Basement"/>
    <n v="5.1000000000000041"/>
    <n v="143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9"/>
    <x v="140"/>
    <x v="30"/>
    <n v="0"/>
  </r>
  <r>
    <n v="2586"/>
    <d v="2015-02-08T00:00:00"/>
    <d v="2015-02-08T00:00:00"/>
    <x v="1"/>
    <n v="15"/>
    <n v="1"/>
    <n v="0"/>
    <n v="0"/>
    <d v="1899-12-30T01:00:00"/>
    <d v="1899-12-30T00:04:00"/>
    <s v="B-Shiv"/>
    <s v="Basement"/>
    <n v="15.000000000000014"/>
    <n v="13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4"/>
    <x v="9"/>
    <x v="140"/>
    <x v="31"/>
    <n v="0"/>
  </r>
  <r>
    <n v="2587"/>
    <d v="2015-02-09T00:00:00"/>
    <d v="2015-02-09T00:00:00"/>
    <x v="2"/>
    <n v="2.75"/>
    <n v="0"/>
    <n v="30"/>
    <n v="0"/>
    <d v="1899-12-30T00:30:00"/>
    <d v="1899-12-30T00:10:55"/>
    <s v="Adidas"/>
    <s v="YNHH Treadmill"/>
    <n v="5.5000000000000044"/>
    <n v="139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x v="140"/>
    <x v="31"/>
    <n v="0"/>
  </r>
  <r>
    <n v="2588"/>
    <d v="2015-02-10T00:00:00"/>
    <d v="2015-02-10T00:00:00"/>
    <x v="1"/>
    <n v="12"/>
    <n v="0"/>
    <n v="35"/>
    <n v="0"/>
    <d v="1899-12-30T00:35:00"/>
    <d v="1899-12-30T00:02:55"/>
    <s v="YNHH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4"/>
    <x v="9"/>
    <x v="140"/>
    <x v="31"/>
    <n v="0"/>
  </r>
  <r>
    <n v="2589"/>
    <d v="2015-02-11T00:00:00"/>
    <d v="2015-02-11T00:00:00"/>
    <x v="0"/>
    <n v="0.3"/>
    <n v="0"/>
    <n v="9"/>
    <n v="43"/>
    <d v="1899-12-30T00:09:43"/>
    <d v="1899-12-30T00:32:23"/>
    <s v="PHS"/>
    <s v="PHS Swim"/>
    <n v="1.8524871355060049"/>
    <n v="0"/>
    <s v="Inside"/>
    <m/>
    <d v="1899-12-30T01:17:44"/>
    <d v="1899-12-30T00:38:52"/>
    <m/>
    <n v="0"/>
    <n v="0"/>
    <d v="1899-12-30T14:08:35"/>
    <d v="1899-12-30T15:00:59"/>
    <d v="1899-12-30T07:04:18"/>
    <d v="1899-12-30T07:30:30"/>
    <n v="3177"/>
    <x v="14"/>
    <x v="9"/>
    <x v="140"/>
    <x v="31"/>
    <n v="0"/>
  </r>
  <r>
    <n v="2590"/>
    <d v="2015-02-14T00:00:00"/>
    <d v="2015-02-14T00:00:00"/>
    <x v="2"/>
    <n v="18"/>
    <n v="3"/>
    <n v="33"/>
    <n v="16"/>
    <d v="1899-12-30T03:33:16"/>
    <d v="1899-12-30T00:11:51"/>
    <s v="Adidas"/>
    <s v="Treadmill"/>
    <n v="5.0640825257893134"/>
    <n v="152"/>
    <s v="Inside"/>
    <m/>
    <d v="1899-12-30T05:10:25"/>
    <d v="1899-12-30T02:35:13"/>
    <m/>
    <n v="0"/>
    <n v="0"/>
    <d v="1899-12-30T05:10:25"/>
    <d v="1899-12-30T06:02:49"/>
    <d v="1899-12-30T02:35:13"/>
    <d v="1899-12-30T03:01:25"/>
    <n v="2634"/>
    <x v="14"/>
    <x v="9"/>
    <x v="140"/>
    <x v="31"/>
    <n v="2"/>
  </r>
  <r>
    <n v="2591"/>
    <d v="2015-02-15T00:00:00"/>
    <d v="2015-02-15T00:00:00"/>
    <x v="1"/>
    <n v="12"/>
    <n v="0"/>
    <n v="51"/>
    <n v="0"/>
    <d v="1899-12-30T00:51:00"/>
    <d v="1899-12-30T00:04:15"/>
    <s v="B-Shiv"/>
    <s v="Basement"/>
    <n v="14.117647058823541"/>
    <n v="104"/>
    <s v="Inside"/>
    <m/>
    <d v="1899-12-30T07:56:00"/>
    <d v="1899-12-30T03:58:00"/>
    <m/>
    <n v="0"/>
    <n v="0"/>
    <d v="1899-12-30T01:51:21"/>
    <d v="1899-12-30T02:43:45"/>
    <d v="1899-12-30T00:55:41"/>
    <d v="1899-12-30T01:21:53"/>
    <n v="581"/>
    <x v="14"/>
    <x v="9"/>
    <x v="140"/>
    <x v="32"/>
    <n v="0"/>
  </r>
  <r>
    <n v="2592"/>
    <d v="2015-02-17T00:00:00"/>
    <d v="2015-02-17T00:00:00"/>
    <x v="2"/>
    <n v="3.85"/>
    <n v="0"/>
    <n v="45"/>
    <n v="0"/>
    <d v="1899-12-30T00:45:00"/>
    <d v="1899-12-30T00:11:41"/>
    <s v="Adidas"/>
    <s v="YNHH Treadmill"/>
    <n v="5.1333333333333382"/>
    <n v="140"/>
    <s v="Inside"/>
    <m/>
    <d v="1899-12-30T05:06:14"/>
    <d v="1899-12-30T02:33:07"/>
    <m/>
    <n v="0"/>
    <n v="0"/>
    <d v="1899-12-30T05:06:14"/>
    <d v="1899-12-30T05:58:38"/>
    <d v="1899-12-30T02:33:07"/>
    <d v="1899-12-30T02:59:19"/>
    <n v="2576"/>
    <x v="14"/>
    <x v="9"/>
    <x v="140"/>
    <x v="32"/>
    <n v="1"/>
  </r>
  <r>
    <n v="2593"/>
    <d v="2015-02-18T00:00:00"/>
    <d v="2015-02-18T00:00:00"/>
    <x v="2"/>
    <n v="2.85"/>
    <n v="0"/>
    <n v="30"/>
    <n v="0"/>
    <d v="1899-12-30T00:30:00"/>
    <d v="1899-12-30T00:10:32"/>
    <s v="Adidas"/>
    <s v="YNHH Treadmill"/>
    <n v="5.7000000000000046"/>
    <n v="148"/>
    <s v="Inside"/>
    <m/>
    <d v="1899-12-30T04:35:47"/>
    <d v="1899-12-30T02:17:54"/>
    <m/>
    <n v="0"/>
    <n v="0"/>
    <d v="1899-12-30T04:35:47"/>
    <d v="1899-12-30T05:28:11"/>
    <d v="1899-12-30T02:17:54"/>
    <d v="1899-12-30T02:44:06"/>
    <n v="1964"/>
    <x v="14"/>
    <x v="9"/>
    <x v="140"/>
    <x v="32"/>
    <n v="0"/>
  </r>
  <r>
    <n v="2594"/>
    <d v="2015-02-20T00:00:00"/>
    <d v="2015-02-20T00:00:00"/>
    <x v="2"/>
    <n v="3.75"/>
    <n v="0"/>
    <n v="40"/>
    <n v="15"/>
    <d v="1899-12-30T00:40:15"/>
    <d v="1899-12-30T00:10:44"/>
    <s v="Adidas"/>
    <s v="Treadmill"/>
    <n v="5.590062111801247"/>
    <n v="146"/>
    <s v="Inside"/>
    <m/>
    <d v="1899-12-30T04:41:13"/>
    <d v="1899-12-30T02:20:36"/>
    <m/>
    <n v="0"/>
    <n v="0"/>
    <d v="1899-12-30T04:41:13"/>
    <d v="1899-12-30T05:33:37"/>
    <d v="1899-12-30T02:20:36"/>
    <d v="1899-12-30T02:46:48"/>
    <n v="2086"/>
    <x v="14"/>
    <x v="9"/>
    <x v="140"/>
    <x v="32"/>
    <n v="1"/>
  </r>
  <r>
    <n v="2595"/>
    <d v="2015-02-22T00:00:00"/>
    <d v="2015-02-22T00:00:00"/>
    <x v="2"/>
    <n v="20"/>
    <n v="3"/>
    <n v="54"/>
    <n v="55"/>
    <d v="1899-12-30T03:54:55"/>
    <d v="1899-12-30T00:11:45"/>
    <s v="Adidas"/>
    <s v="Treadmill"/>
    <n v="5.1081943951755981"/>
    <n v="158"/>
    <s v="Inside"/>
    <m/>
    <d v="1899-12-30T05:07:44"/>
    <d v="1899-12-30T02:33:52"/>
    <m/>
    <n v="0"/>
    <n v="0"/>
    <d v="1899-12-30T05:07:44"/>
    <d v="1899-12-30T06:00:08"/>
    <d v="1899-12-30T02:33:52"/>
    <d v="1899-12-30T03:00:04"/>
    <n v="2598"/>
    <x v="14"/>
    <x v="9"/>
    <x v="140"/>
    <x v="33"/>
    <n v="1"/>
  </r>
  <r>
    <n v="2596"/>
    <d v="2015-02-23T00:00:00"/>
    <d v="2015-02-23T00:00:00"/>
    <x v="0"/>
    <n v="0.6"/>
    <n v="0"/>
    <n v="18"/>
    <n v="59"/>
    <d v="1899-12-30T00:18:59"/>
    <d v="1899-12-30T00:31:38"/>
    <s v="PHS"/>
    <s v="PHS Swim"/>
    <n v="1.8964003511852514"/>
    <n v="0"/>
    <s v="Inside"/>
    <m/>
    <d v="1899-12-30T01:15:56"/>
    <d v="1899-12-30T00:37:58"/>
    <m/>
    <n v="0"/>
    <n v="0"/>
    <d v="1899-12-30T13:48:56"/>
    <d v="1899-12-30T14:41:20"/>
    <d v="1899-12-30T06:54:28"/>
    <d v="1899-12-30T07:20:40"/>
    <n v="3163"/>
    <x v="14"/>
    <x v="9"/>
    <x v="140"/>
    <x v="33"/>
    <n v="0"/>
  </r>
  <r>
    <n v="2597"/>
    <d v="2015-02-24T00:00:00"/>
    <d v="2015-02-24T00:00:00"/>
    <x v="2"/>
    <n v="4.5"/>
    <n v="0"/>
    <n v="51"/>
    <n v="0"/>
    <d v="1899-12-30T00:51:00"/>
    <d v="1899-12-30T00:11:20"/>
    <s v="Clifton"/>
    <s v="Treadmill"/>
    <n v="5.2941176470588278"/>
    <n v="137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4"/>
    <x v="9"/>
    <x v="140"/>
    <x v="33"/>
    <n v="0"/>
  </r>
  <r>
    <n v="2598"/>
    <d v="2015-02-25T00:00:00"/>
    <d v="2015-02-25T00:00:00"/>
    <x v="0"/>
    <n v="0.6"/>
    <n v="0"/>
    <n v="20"/>
    <n v="28"/>
    <d v="1899-12-30T00:20:28"/>
    <d v="1899-12-30T00:34:07"/>
    <s v="PHS"/>
    <s v="PHS Swim"/>
    <n v="1.7589576547231285"/>
    <n v="0"/>
    <s v="Inside"/>
    <m/>
    <d v="1899-12-30T01:21:52"/>
    <d v="1899-12-30T00:40:56"/>
    <m/>
    <n v="0"/>
    <n v="0"/>
    <d v="1899-12-30T14:53:43"/>
    <d v="1899-12-30T15:46:07"/>
    <d v="1899-12-30T07:26:51"/>
    <d v="1899-12-30T07:53:03"/>
    <n v="3235"/>
    <x v="14"/>
    <x v="9"/>
    <x v="140"/>
    <x v="33"/>
    <n v="0"/>
  </r>
  <r>
    <n v="2599"/>
    <d v="2015-02-27T00:00:00"/>
    <d v="2015-02-27T00:00:00"/>
    <x v="2"/>
    <n v="5.25"/>
    <n v="1"/>
    <n v="0"/>
    <n v="0"/>
    <d v="1899-12-30T01:00:00"/>
    <d v="1899-12-30T00:11:26"/>
    <s v="Clifton"/>
    <s v="Treadmill"/>
    <n v="5.2500000000000044"/>
    <n v="153"/>
    <s v="Inside"/>
    <m/>
    <d v="1899-12-30T04:59:26"/>
    <d v="1899-12-30T02:29:43"/>
    <m/>
    <n v="0"/>
    <n v="0"/>
    <d v="1899-12-30T04:59:26"/>
    <d v="1899-12-30T05:51:50"/>
    <d v="1899-12-30T02:29:43"/>
    <d v="1899-12-30T02:55:55"/>
    <n v="2475"/>
    <x v="14"/>
    <x v="9"/>
    <x v="140"/>
    <x v="33"/>
    <n v="1"/>
  </r>
  <r>
    <n v="2600"/>
    <d v="2015-02-28T00:00:00"/>
    <d v="2015-02-28T00:00:00"/>
    <x v="2"/>
    <n v="4.25"/>
    <n v="0"/>
    <n v="52"/>
    <n v="21"/>
    <d v="1899-12-30T00:52:21"/>
    <d v="1899-12-30T00:12:19"/>
    <s v="Clifton"/>
    <s v="New Canaan"/>
    <n v="4.8710601719197744"/>
    <n v="145"/>
    <s v="Fridged"/>
    <m/>
    <d v="1899-12-30T05:22:43"/>
    <d v="1899-12-30T02:41:22"/>
    <m/>
    <n v="0"/>
    <n v="0"/>
    <d v="1899-12-30T05:22:43"/>
    <d v="1899-12-30T06:15:07"/>
    <d v="1899-12-30T02:41:22"/>
    <d v="1899-12-30T03:07:34"/>
    <n v="2766"/>
    <x v="14"/>
    <x v="9"/>
    <x v="140"/>
    <x v="33"/>
    <n v="0"/>
  </r>
  <r>
    <n v="2601"/>
    <d v="2015-03-01T00:00:00"/>
    <d v="2015-03-01T00:00:00"/>
    <x v="2"/>
    <n v="10"/>
    <n v="1"/>
    <n v="59"/>
    <n v="52"/>
    <d v="1899-12-30T01:59:52"/>
    <d v="1899-12-30T00:11:59"/>
    <s v="Adidas"/>
    <s v="Treadmill"/>
    <n v="5.0055617352614057"/>
    <n v="140"/>
    <s v="Inside"/>
    <m/>
    <d v="1899-12-30T05:14:03"/>
    <d v="1899-12-30T02:37:02"/>
    <m/>
    <n v="0"/>
    <n v="0"/>
    <d v="1899-12-30T05:14:03"/>
    <d v="1899-12-30T06:06:27"/>
    <d v="1899-12-30T02:37:02"/>
    <d v="1899-12-30T03:03:14"/>
    <n v="2683"/>
    <x v="14"/>
    <x v="10"/>
    <x v="141"/>
    <x v="34"/>
    <n v="0"/>
  </r>
  <r>
    <n v="2602"/>
    <d v="2015-03-02T00:00:00"/>
    <d v="2015-03-02T00:00:00"/>
    <x v="0"/>
    <n v="0.6"/>
    <n v="0"/>
    <n v="21"/>
    <n v="53"/>
    <d v="1899-12-30T00:21:53"/>
    <d v="1899-12-30T00:36:28"/>
    <s v="PHS"/>
    <s v="PHS Swim"/>
    <n v="1.6450875856816465"/>
    <n v="0"/>
    <s v="Inside"/>
    <m/>
    <d v="1899-12-30T01:27:32"/>
    <d v="1899-12-30T00:43:46"/>
    <m/>
    <n v="0"/>
    <n v="0"/>
    <d v="1899-12-30T15:55:34"/>
    <d v="1899-12-30T16:47:58"/>
    <d v="1899-12-30T07:57:47"/>
    <d v="1899-12-30T08:23:59"/>
    <n v="3326"/>
    <x v="14"/>
    <x v="10"/>
    <x v="141"/>
    <x v="34"/>
    <n v="0"/>
  </r>
  <r>
    <n v="2603"/>
    <d v="2015-03-03T00:00:00"/>
    <d v="2015-03-03T00:00:00"/>
    <x v="2"/>
    <n v="4.1500000000000004"/>
    <n v="0"/>
    <n v="45"/>
    <n v="6"/>
    <d v="1899-12-30T00:45:06"/>
    <d v="1899-12-30T00:10:52"/>
    <s v="Adidas"/>
    <s v="YNHH Treadmill"/>
    <n v="5.5210643015521104"/>
    <n v="140"/>
    <s v="Inside"/>
    <m/>
    <d v="1899-12-30T04:44:44"/>
    <d v="1899-12-30T02:22:22"/>
    <m/>
    <n v="0"/>
    <n v="0"/>
    <d v="1899-12-30T04:44:44"/>
    <d v="1899-12-30T05:37:08"/>
    <d v="1899-12-30T02:22:22"/>
    <d v="1899-12-30T02:48:34"/>
    <n v="2175"/>
    <x v="14"/>
    <x v="10"/>
    <x v="141"/>
    <x v="34"/>
    <n v="0"/>
  </r>
  <r>
    <n v="2604"/>
    <d v="2015-03-03T00:00:00"/>
    <d v="2015-03-03T00:00:00"/>
    <x v="1"/>
    <n v="11.5"/>
    <n v="0"/>
    <n v="47"/>
    <n v="23"/>
    <d v="1899-12-30T00:47:23"/>
    <d v="1899-12-30T00:04:07"/>
    <s v="B-Shiv"/>
    <s v="Basement"/>
    <n v="14.56208230742175"/>
    <n v="112"/>
    <s v="Inside"/>
    <m/>
    <d v="1899-12-30T07:41:28"/>
    <d v="1899-12-30T03:50:44"/>
    <m/>
    <n v="0"/>
    <n v="0"/>
    <d v="1899-12-30T01:47:57"/>
    <d v="1899-12-30T02:40:21"/>
    <d v="1899-12-30T00:53:59"/>
    <d v="1899-12-30T01:20:11"/>
    <n v="540"/>
    <x v="14"/>
    <x v="10"/>
    <x v="141"/>
    <x v="34"/>
    <n v="0"/>
  </r>
  <r>
    <n v="2605"/>
    <d v="2015-03-04T00:00:00"/>
    <d v="2015-03-04T00:00:00"/>
    <x v="2"/>
    <n v="3"/>
    <n v="0"/>
    <n v="32"/>
    <n v="31"/>
    <d v="1899-12-30T00:32:31"/>
    <d v="1899-12-30T00:10:50"/>
    <s v="Adidas"/>
    <s v="YNHH Treadmill"/>
    <n v="5.5356227575602297"/>
    <n v="145"/>
    <s v="Inside"/>
    <m/>
    <d v="1899-12-30T04:43:59"/>
    <d v="1899-12-30T02:21:59"/>
    <m/>
    <n v="0"/>
    <n v="0"/>
    <d v="1899-12-30T04:43:59"/>
    <d v="1899-12-30T05:36:23"/>
    <d v="1899-12-30T02:21:59"/>
    <d v="1899-12-30T02:48:11"/>
    <n v="2158"/>
    <x v="14"/>
    <x v="10"/>
    <x v="141"/>
    <x v="34"/>
    <n v="0"/>
  </r>
  <r>
    <n v="2606"/>
    <d v="2015-03-04T00:00:00"/>
    <d v="2015-03-04T00:00:00"/>
    <x v="0"/>
    <n v="0.72"/>
    <n v="0"/>
    <n v="25"/>
    <n v="6"/>
    <d v="1899-12-30T00:25:06"/>
    <d v="1899-12-30T00:34:52"/>
    <s v="PHS"/>
    <s v="PHS Swim"/>
    <n v="1.7211155378486067"/>
    <n v="0"/>
    <s v="Inside"/>
    <m/>
    <d v="1899-12-30T01:23:40"/>
    <d v="1899-12-30T00:41:50"/>
    <m/>
    <n v="0"/>
    <n v="0"/>
    <d v="1899-12-30T15:13:22"/>
    <d v="1899-12-30T16:05:46"/>
    <d v="1899-12-30T07:36:41"/>
    <d v="1899-12-30T08:02:53"/>
    <n v="3257"/>
    <x v="14"/>
    <x v="10"/>
    <x v="141"/>
    <x v="34"/>
    <n v="0"/>
  </r>
  <r>
    <n v="2607"/>
    <d v="2015-03-05T00:00:00"/>
    <d v="2015-03-05T00:00:00"/>
    <x v="2"/>
    <n v="3.5"/>
    <n v="0"/>
    <n v="40"/>
    <n v="9"/>
    <d v="1899-12-30T00:40:09"/>
    <d v="1899-12-30T00:11:28"/>
    <s v="Adidas"/>
    <s v="YNHH Treadmill"/>
    <n v="5.2303860523038646"/>
    <n v="131"/>
    <s v="Inside"/>
    <m/>
    <d v="1899-12-30T05:00:33"/>
    <d v="1899-12-30T02:30:17"/>
    <m/>
    <n v="0"/>
    <n v="0"/>
    <d v="1899-12-30T05:00:33"/>
    <d v="1899-12-30T05:52:57"/>
    <d v="1899-12-30T02:30:17"/>
    <d v="1899-12-30T02:56:29"/>
    <n v="2500"/>
    <x v="14"/>
    <x v="10"/>
    <x v="141"/>
    <x v="34"/>
    <n v="0"/>
  </r>
  <r>
    <n v="2608"/>
    <d v="2015-03-06T00:00:00"/>
    <d v="2015-03-06T00:00:00"/>
    <x v="2"/>
    <n v="3"/>
    <n v="0"/>
    <n v="30"/>
    <n v="0"/>
    <d v="1899-12-30T00:30:00"/>
    <d v="1899-12-30T00:10:00"/>
    <s v="Clifton"/>
    <s v="Treadmill"/>
    <n v="6.0000000000000053"/>
    <n v="141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x v="141"/>
    <x v="34"/>
    <n v="0"/>
  </r>
  <r>
    <n v="2609"/>
    <d v="2015-03-08T00:00:00"/>
    <d v="2015-03-08T00:00:00"/>
    <x v="2"/>
    <n v="10"/>
    <n v="2"/>
    <n v="7"/>
    <n v="41"/>
    <d v="1899-12-30T02:07:41"/>
    <d v="1899-12-30T00:12:46"/>
    <s v="Clifton"/>
    <s v="Outside!!!!"/>
    <n v="4.6991254405430141"/>
    <n v="142"/>
    <s v="Chilly"/>
    <s v="Hurt Foot"/>
    <d v="1899-12-30T05:34:32"/>
    <d v="1899-12-30T02:47:16"/>
    <m/>
    <n v="0"/>
    <n v="0"/>
    <d v="1899-12-30T05:34:32"/>
    <d v="1899-12-30T06:26:56"/>
    <d v="1899-12-30T02:47:16"/>
    <d v="1899-12-30T03:13:28"/>
    <n v="2843"/>
    <x v="14"/>
    <x v="10"/>
    <x v="141"/>
    <x v="35"/>
    <n v="1"/>
  </r>
  <r>
    <n v="2610"/>
    <d v="2015-03-08T00:00:00"/>
    <d v="2015-03-08T00:00:00"/>
    <x v="2"/>
    <n v="10"/>
    <n v="1"/>
    <n v="53"/>
    <n v="17"/>
    <d v="1899-12-30T01:53:17"/>
    <d v="1899-12-30T00:11:20"/>
    <s v="Adidas"/>
    <s v="Treadmill"/>
    <n v="5.2964543180815111"/>
    <n v="144"/>
    <s v="Inside"/>
    <s v="Foot Hurting"/>
    <d v="1899-12-30T04:56:48"/>
    <d v="1899-12-30T02:28:24"/>
    <m/>
    <n v="0"/>
    <n v="0"/>
    <d v="1899-12-30T04:56:48"/>
    <d v="1899-12-30T05:49:12"/>
    <d v="1899-12-30T02:28:24"/>
    <d v="1899-12-30T02:54:36"/>
    <n v="2430"/>
    <x v="14"/>
    <x v="10"/>
    <x v="141"/>
    <x v="35"/>
    <n v="0"/>
  </r>
  <r>
    <n v="2611"/>
    <d v="2015-03-09T00:00:00"/>
    <d v="2015-03-09T00:00:00"/>
    <x v="0"/>
    <n v="0.6"/>
    <n v="0"/>
    <n v="20"/>
    <n v="10"/>
    <d v="1899-12-30T00:20:10"/>
    <d v="1899-12-30T00:33:37"/>
    <s v="PHS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4"/>
    <x v="10"/>
    <x v="141"/>
    <x v="35"/>
    <n v="0"/>
  </r>
  <r>
    <n v="2612"/>
    <d v="2015-03-11T00:00:00"/>
    <d v="2015-03-11T00:00:00"/>
    <x v="2"/>
    <n v="3"/>
    <n v="0"/>
    <n v="34"/>
    <n v="5"/>
    <d v="1899-12-30T00:34:05"/>
    <d v="1899-12-30T00:11:22"/>
    <s v="Adidas"/>
    <s v="YNHH Treadmill"/>
    <n v="5.2811735941320332"/>
    <n v="141"/>
    <s v="Inside"/>
    <m/>
    <d v="1899-12-30T04:57:40"/>
    <d v="1899-12-30T02:28:50"/>
    <m/>
    <n v="0"/>
    <n v="0"/>
    <d v="1899-12-30T04:57:40"/>
    <d v="1899-12-30T05:50:04"/>
    <d v="1899-12-30T02:28:50"/>
    <d v="1899-12-30T02:55:02"/>
    <n v="2448"/>
    <x v="14"/>
    <x v="10"/>
    <x v="141"/>
    <x v="35"/>
    <n v="1"/>
  </r>
  <r>
    <n v="2613"/>
    <d v="2015-03-14T00:00:00"/>
    <d v="2015-03-14T00:00:00"/>
    <x v="2"/>
    <n v="2.8"/>
    <n v="0"/>
    <n v="30"/>
    <n v="0"/>
    <d v="1899-12-30T00:30:00"/>
    <d v="1899-12-30T00:10:43"/>
    <s v="Adidas"/>
    <s v="Treadmill"/>
    <n v="5.6000000000000041"/>
    <n v="141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14"/>
    <x v="10"/>
    <x v="141"/>
    <x v="35"/>
    <n v="2"/>
  </r>
  <r>
    <n v="2614"/>
    <d v="2015-03-15T00:00:00"/>
    <d v="2015-03-15T00:00:00"/>
    <x v="2"/>
    <n v="8"/>
    <n v="1"/>
    <n v="31"/>
    <n v="53"/>
    <d v="1899-12-30T01:31:53"/>
    <d v="1899-12-30T00:11:29"/>
    <s v="Adidas"/>
    <s v="Loop of quassy plus whatever to make it 8"/>
    <n v="5.2240159622709994"/>
    <n v="151"/>
    <s v="Chilly"/>
    <m/>
    <d v="1899-12-30T05:00:55"/>
    <d v="1899-12-30T02:30:28"/>
    <m/>
    <n v="0"/>
    <n v="0"/>
    <d v="1899-12-30T05:00:55"/>
    <d v="1899-12-30T05:53:19"/>
    <d v="1899-12-30T02:30:28"/>
    <d v="1899-12-30T02:56:40"/>
    <n v="2509"/>
    <x v="14"/>
    <x v="10"/>
    <x v="141"/>
    <x v="36"/>
    <n v="0"/>
  </r>
  <r>
    <n v="2615"/>
    <d v="2015-03-16T00:00:00"/>
    <d v="2015-03-16T00:00:00"/>
    <x v="0"/>
    <n v="1"/>
    <n v="0"/>
    <n v="31"/>
    <n v="2"/>
    <d v="1899-12-30T00:31:02"/>
    <d v="1899-12-30T00:31:02"/>
    <s v="PHS"/>
    <s v="PHS Swim"/>
    <n v="1.9334049409237393"/>
    <n v="0"/>
    <s v="Inside"/>
    <s v="200s"/>
    <d v="1899-12-30T01:14:29"/>
    <d v="1899-12-30T00:37:14"/>
    <m/>
    <n v="0"/>
    <n v="0"/>
    <d v="1899-12-30T13:33:04"/>
    <d v="1899-12-30T14:25:28"/>
    <d v="1899-12-30T06:46:32"/>
    <d v="1899-12-30T07:12:44"/>
    <n v="3151"/>
    <x v="14"/>
    <x v="10"/>
    <x v="141"/>
    <x v="36"/>
    <n v="0"/>
  </r>
  <r>
    <n v="2616"/>
    <d v="2015-03-17T00:00:00"/>
    <d v="2015-03-17T00:00:00"/>
    <x v="2"/>
    <n v="2"/>
    <n v="0"/>
    <n v="20"/>
    <n v="0"/>
    <d v="1899-12-30T00:20:00"/>
    <d v="1899-12-30T00:10:00"/>
    <s v="Ghost"/>
    <s v="YNHH Treadmill"/>
    <n v="6.0000000000000053"/>
    <n v="132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x v="141"/>
    <x v="36"/>
    <n v="0"/>
  </r>
  <r>
    <n v="2617"/>
    <d v="2015-03-18T00:00:00"/>
    <d v="2015-03-18T00:00:00"/>
    <x v="0"/>
    <n v="0.56000000000000005"/>
    <n v="0"/>
    <n v="19"/>
    <n v="45"/>
    <d v="1899-12-30T00:19:45"/>
    <d v="1899-12-30T00:35:16"/>
    <s v="PHS"/>
    <s v="PHS Swim"/>
    <n v="1.7012658227848116"/>
    <n v="0"/>
    <s v="Inside"/>
    <m/>
    <d v="1899-12-30T01:24:39"/>
    <d v="1899-12-30T00:42:19"/>
    <m/>
    <n v="0"/>
    <n v="0"/>
    <d v="1899-12-30T15:24:01"/>
    <d v="1899-12-30T16:16:25"/>
    <d v="1899-12-30T07:42:01"/>
    <d v="1899-12-30T08:08:13"/>
    <n v="3279"/>
    <x v="14"/>
    <x v="10"/>
    <x v="141"/>
    <x v="36"/>
    <n v="0"/>
  </r>
  <r>
    <n v="2618"/>
    <d v="2015-03-18T00:00:00"/>
    <d v="2015-03-18T00:00:00"/>
    <x v="1"/>
    <n v="10"/>
    <n v="0"/>
    <n v="30"/>
    <n v="31"/>
    <d v="1899-12-30T00:30:31"/>
    <d v="1899-12-30T00:03:03"/>
    <s v="YNHH"/>
    <s v="YNHH Spin Bike"/>
    <n v="19.661387220098323"/>
    <n v="0"/>
    <s v="Inside"/>
    <m/>
    <d v="1899-12-30T05:41:47"/>
    <d v="1899-12-30T02:50:54"/>
    <m/>
    <n v="0"/>
    <n v="0"/>
    <d v="1899-12-30T01:19:57"/>
    <d v="1899-12-30T02:12:21"/>
    <d v="1899-12-30T00:39:59"/>
    <d v="1899-12-30T01:06:11"/>
    <n v="219"/>
    <x v="14"/>
    <x v="10"/>
    <x v="141"/>
    <x v="36"/>
    <n v="0"/>
  </r>
  <r>
    <n v="2619"/>
    <d v="2015-03-21T00:00:00"/>
    <d v="2015-03-21T00:00:00"/>
    <x v="2"/>
    <n v="26.2"/>
    <n v="5"/>
    <n v="36"/>
    <n v="30"/>
    <d v="1899-12-30T05:36:30"/>
    <d v="1899-12-30T00:12:51"/>
    <s v="Adidas"/>
    <s v="Savin Rock Marathon"/>
    <n v="4.6716196136701367"/>
    <n v="158"/>
    <s v="Snowy"/>
    <m/>
    <d v="1899-12-30T05:36:30"/>
    <d v="1899-12-30T02:48:15"/>
    <m/>
    <n v="0"/>
    <n v="0"/>
    <d v="1899-12-30T05:36:30"/>
    <d v="1899-12-30T06:28:54"/>
    <d v="1899-12-30T02:48:15"/>
    <d v="1899-12-30T03:14:27"/>
    <n v="2849"/>
    <x v="14"/>
    <x v="10"/>
    <x v="141"/>
    <x v="36"/>
    <n v="2"/>
  </r>
  <r>
    <n v="2620"/>
    <d v="2015-03-21T00:00:00"/>
    <d v="2015-03-21T00:00:00"/>
    <x v="8"/>
    <n v="1"/>
    <n v="0"/>
    <n v="11"/>
    <n v="26"/>
    <d v="1899-12-30T00:11:26"/>
    <d v="1899-12-30T00:11:26"/>
    <s v="Adidas"/>
    <s v="Savin Rock Marathon"/>
    <n v="5.2478134110787211"/>
    <n v="157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x v="141"/>
    <x v="36"/>
    <n v="0"/>
  </r>
  <r>
    <n v="2621"/>
    <d v="2015-03-21T00:00:00"/>
    <d v="2015-03-21T00:00:00"/>
    <x v="9"/>
    <n v="1"/>
    <n v="0"/>
    <n v="11"/>
    <n v="21"/>
    <d v="1899-12-30T00:11:21"/>
    <d v="1899-12-30T00:11:21"/>
    <s v="Adidas"/>
    <s v="Savin Rock Marathon"/>
    <n v="5.2863436123348064"/>
    <n v="161"/>
    <s v="Snowy"/>
    <m/>
    <d v="1899-12-30T00:00:00"/>
    <d v="1899-12-30T00:00:00"/>
    <m/>
    <n v="0"/>
    <n v="0"/>
    <d v="1899-12-30T04:57:22"/>
    <d v="1899-12-30T05:49:46"/>
    <d v="1899-12-30T02:28:41"/>
    <d v="1899-12-30T02:54:53"/>
    <n v="2444"/>
    <x v="14"/>
    <x v="10"/>
    <x v="141"/>
    <x v="36"/>
    <n v="0"/>
  </r>
  <r>
    <n v="2622"/>
    <d v="2015-03-21T00:00:00"/>
    <d v="2015-03-21T00:00:00"/>
    <x v="10"/>
    <n v="1"/>
    <n v="0"/>
    <n v="11"/>
    <n v="33"/>
    <d v="1899-12-30T00:11:33"/>
    <d v="1899-12-30T00:11:33"/>
    <s v="Adidas"/>
    <s v="Savin Rock Marathon"/>
    <n v="5.1948051948051992"/>
    <n v="161"/>
    <s v="Snowy"/>
    <m/>
    <d v="1899-12-30T00:00:00"/>
    <d v="1899-12-30T00:00:00"/>
    <m/>
    <n v="0"/>
    <n v="0"/>
    <d v="1899-12-30T05:02:37"/>
    <d v="1899-12-30T05:55:01"/>
    <d v="1899-12-30T02:31:18"/>
    <d v="1899-12-30T02:57:30"/>
    <n v="2532"/>
    <x v="14"/>
    <x v="10"/>
    <x v="141"/>
    <x v="36"/>
    <n v="0"/>
  </r>
  <r>
    <n v="2623"/>
    <d v="2015-03-21T00:00:00"/>
    <d v="2015-03-21T00:00:00"/>
    <x v="11"/>
    <n v="1"/>
    <n v="0"/>
    <n v="11"/>
    <n v="29"/>
    <d v="1899-12-30T00:11:29"/>
    <d v="1899-12-30T00:11:29"/>
    <s v="Adidas"/>
    <s v="Savin Rock Marathon"/>
    <n v="5.224963715529757"/>
    <n v="160"/>
    <s v="Snowy"/>
    <m/>
    <d v="1899-12-30T00:00:00"/>
    <d v="1899-12-30T00:00:00"/>
    <m/>
    <n v="0"/>
    <n v="0"/>
    <d v="1899-12-30T05:00:52"/>
    <d v="1899-12-30T05:53:16"/>
    <d v="1899-12-30T02:30:26"/>
    <d v="1899-12-30T02:56:38"/>
    <n v="2506"/>
    <x v="14"/>
    <x v="10"/>
    <x v="141"/>
    <x v="36"/>
    <n v="0"/>
  </r>
  <r>
    <n v="2624"/>
    <d v="2015-03-21T00:00:00"/>
    <d v="2015-03-21T00:00:00"/>
    <x v="12"/>
    <n v="1"/>
    <n v="0"/>
    <n v="11"/>
    <n v="36"/>
    <d v="1899-12-30T00:11:36"/>
    <d v="1899-12-30T00:11:36"/>
    <s v="Adidas"/>
    <s v="Savin Rock Marathon"/>
    <n v="5.1724137931034528"/>
    <n v="163"/>
    <s v="Snowy"/>
    <m/>
    <d v="1899-12-30T00:00:00"/>
    <d v="1899-12-30T00:00:00"/>
    <m/>
    <n v="0"/>
    <n v="0"/>
    <d v="1899-12-30T05:03:55"/>
    <d v="1899-12-30T05:56:19"/>
    <d v="1899-12-30T02:31:58"/>
    <d v="1899-12-30T02:58:10"/>
    <n v="2543"/>
    <x v="14"/>
    <x v="10"/>
    <x v="141"/>
    <x v="36"/>
    <n v="0"/>
  </r>
  <r>
    <n v="2625"/>
    <d v="2015-03-21T00:00:00"/>
    <d v="2015-03-21T00:00:00"/>
    <x v="13"/>
    <n v="1"/>
    <n v="0"/>
    <n v="12"/>
    <n v="7"/>
    <d v="1899-12-30T00:12:07"/>
    <d v="1899-12-30T00:12:07"/>
    <s v="Adidas"/>
    <s v="Savin Rock Marathon"/>
    <n v="4.9518569463548872"/>
    <n v="162"/>
    <s v="Snowy"/>
    <m/>
    <d v="1899-12-30T00:00:00"/>
    <d v="1899-12-30T00:00:00"/>
    <m/>
    <n v="0"/>
    <n v="0"/>
    <d v="1899-12-30T05:17:27"/>
    <d v="1899-12-30T06:09:51"/>
    <d v="1899-12-30T02:38:44"/>
    <d v="1899-12-30T03:04:56"/>
    <n v="2726"/>
    <x v="14"/>
    <x v="10"/>
    <x v="141"/>
    <x v="36"/>
    <n v="0"/>
  </r>
  <r>
    <n v="2626"/>
    <d v="2015-03-21T00:00:00"/>
    <d v="2015-03-21T00:00:00"/>
    <x v="14"/>
    <n v="1"/>
    <n v="0"/>
    <n v="11"/>
    <n v="26"/>
    <d v="1899-12-30T00:11:26"/>
    <d v="1899-12-30T00:11:26"/>
    <s v="Adidas"/>
    <s v="Savin Rock Marathon"/>
    <n v="5.2478134110787211"/>
    <n v="162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x v="141"/>
    <x v="36"/>
    <n v="0"/>
  </r>
  <r>
    <n v="2627"/>
    <d v="2015-03-21T00:00:00"/>
    <d v="2015-03-21T00:00:00"/>
    <x v="15"/>
    <n v="1"/>
    <n v="0"/>
    <n v="11"/>
    <n v="42"/>
    <d v="1899-12-30T00:11:42"/>
    <d v="1899-12-30T00:11:42"/>
    <s v="Adidas"/>
    <s v="Savin Rock Marathon"/>
    <n v="5.1282051282051331"/>
    <n v="167"/>
    <s v="Snowy"/>
    <m/>
    <d v="1899-12-30T00:00:00"/>
    <d v="1899-12-30T00:00:00"/>
    <m/>
    <n v="0"/>
    <n v="0"/>
    <d v="1899-12-30T05:06:32"/>
    <d v="1899-12-30T05:58:56"/>
    <d v="1899-12-30T02:33:16"/>
    <d v="1899-12-30T02:59:28"/>
    <n v="2579"/>
    <x v="14"/>
    <x v="10"/>
    <x v="141"/>
    <x v="36"/>
    <n v="0"/>
  </r>
  <r>
    <n v="2628"/>
    <d v="2015-03-21T00:00:00"/>
    <d v="2015-03-21T00:00:00"/>
    <x v="16"/>
    <n v="1"/>
    <n v="0"/>
    <n v="12"/>
    <n v="3"/>
    <d v="1899-12-30T00:12:03"/>
    <d v="1899-12-30T00:12:03"/>
    <s v="Adidas"/>
    <s v="Savin Rock Marathon"/>
    <n v="4.9792531120331986"/>
    <n v="166"/>
    <s v="Snowy"/>
    <m/>
    <d v="1899-12-30T00:00:00"/>
    <d v="1899-12-30T00:00:00"/>
    <m/>
    <n v="0"/>
    <n v="0"/>
    <d v="1899-12-30T05:15:43"/>
    <d v="1899-12-30T06:08:07"/>
    <d v="1899-12-30T02:37:51"/>
    <d v="1899-12-30T03:04:03"/>
    <n v="2713"/>
    <x v="14"/>
    <x v="10"/>
    <x v="141"/>
    <x v="36"/>
    <n v="0"/>
  </r>
  <r>
    <n v="2629"/>
    <d v="2015-03-21T00:00:00"/>
    <d v="2015-03-21T00:00:00"/>
    <x v="17"/>
    <n v="1"/>
    <n v="0"/>
    <n v="11"/>
    <n v="4"/>
    <d v="1899-12-30T00:11:04"/>
    <d v="1899-12-30T00:11:04"/>
    <s v="Adidas"/>
    <s v="Savin Rock Marathon"/>
    <n v="5.4216867469879562"/>
    <n v="163"/>
    <s v="Snowy"/>
    <m/>
    <d v="1899-12-30T00:00:00"/>
    <d v="1899-12-30T00:00:00"/>
    <m/>
    <n v="0"/>
    <n v="0"/>
    <d v="1899-12-30T04:49:57"/>
    <d v="1899-12-30T05:42:21"/>
    <d v="1899-12-30T02:24:58"/>
    <d v="1899-12-30T02:51:10"/>
    <n v="2287"/>
    <x v="14"/>
    <x v="10"/>
    <x v="141"/>
    <x v="36"/>
    <n v="0"/>
  </r>
  <r>
    <n v="2630"/>
    <d v="2015-03-21T00:00:00"/>
    <d v="2015-03-21T00:00:00"/>
    <x v="18"/>
    <n v="1"/>
    <n v="0"/>
    <n v="11"/>
    <n v="43"/>
    <d v="1899-12-30T00:11:43"/>
    <d v="1899-12-30T00:11:43"/>
    <s v="Adidas"/>
    <s v="Savin Rock Marathon"/>
    <n v="5.1209103840682832"/>
    <n v="165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x v="141"/>
    <x v="36"/>
    <n v="0"/>
  </r>
  <r>
    <n v="2631"/>
    <d v="2015-03-21T00:00:00"/>
    <d v="2015-03-21T00:00:00"/>
    <x v="19"/>
    <n v="1"/>
    <n v="0"/>
    <n v="11"/>
    <n v="49"/>
    <d v="1899-12-30T00:11:49"/>
    <d v="1899-12-30T00:11:49"/>
    <s v="Adidas"/>
    <s v="Savin Rock Marathon"/>
    <n v="5.0775740479548697"/>
    <n v="161"/>
    <s v="Snow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4"/>
    <x v="10"/>
    <x v="141"/>
    <x v="36"/>
    <n v="0"/>
  </r>
  <r>
    <n v="2632"/>
    <d v="2015-03-21T00:00:00"/>
    <d v="2015-03-21T00:00:00"/>
    <x v="20"/>
    <n v="1"/>
    <n v="0"/>
    <n v="11"/>
    <n v="43"/>
    <d v="1899-12-30T00:11:43"/>
    <d v="1899-12-30T00:11:43"/>
    <s v="Adidas"/>
    <s v="Savin Rock Marathon"/>
    <n v="5.1209103840682832"/>
    <n v="162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x v="141"/>
    <x v="36"/>
    <n v="0"/>
  </r>
  <r>
    <n v="2633"/>
    <d v="2015-03-21T00:00:00"/>
    <d v="2015-03-21T00:00:00"/>
    <x v="21"/>
    <n v="1"/>
    <n v="0"/>
    <n v="12"/>
    <n v="24"/>
    <d v="1899-12-30T00:12:24"/>
    <d v="1899-12-30T00:12:24"/>
    <s v="Adidas"/>
    <s v="Savin Rock Marathon"/>
    <n v="4.8387096774193585"/>
    <n v="161"/>
    <s v="Snowy"/>
    <m/>
    <d v="1899-12-30T00:00:00"/>
    <d v="1899-12-30T00:00:00"/>
    <m/>
    <n v="0"/>
    <n v="0"/>
    <d v="1899-12-30T05:24:53"/>
    <d v="1899-12-30T06:17:17"/>
    <d v="1899-12-30T02:42:26"/>
    <d v="1899-12-30T03:08:38"/>
    <n v="2780"/>
    <x v="14"/>
    <x v="10"/>
    <x v="141"/>
    <x v="36"/>
    <n v="0"/>
  </r>
  <r>
    <n v="2634"/>
    <d v="2015-03-21T00:00:00"/>
    <d v="2015-03-21T00:00:00"/>
    <x v="25"/>
    <n v="1"/>
    <n v="0"/>
    <n v="12"/>
    <n v="44"/>
    <d v="1899-12-30T00:12:44"/>
    <d v="1899-12-30T00:12:44"/>
    <s v="Adidas"/>
    <s v="Savin Rock Marathon"/>
    <n v="4.7120418848167587"/>
    <n v="159"/>
    <s v="Snowy"/>
    <m/>
    <d v="1899-12-30T00:00:00"/>
    <d v="1899-12-30T00:00:00"/>
    <m/>
    <n v="0"/>
    <n v="0"/>
    <d v="1899-12-30T05:33:37"/>
    <d v="1899-12-30T06:26:01"/>
    <d v="1899-12-30T02:46:48"/>
    <d v="1899-12-30T03:13:00"/>
    <n v="2838"/>
    <x v="14"/>
    <x v="10"/>
    <x v="141"/>
    <x v="36"/>
    <n v="0"/>
  </r>
  <r>
    <n v="2635"/>
    <d v="2015-03-21T00:00:00"/>
    <d v="2015-03-21T00:00:00"/>
    <x v="26"/>
    <n v="1"/>
    <n v="0"/>
    <n v="14"/>
    <n v="13"/>
    <d v="1899-12-30T00:14:13"/>
    <d v="1899-12-30T00:14:13"/>
    <s v="Adidas"/>
    <s v="Savin Rock Marathon"/>
    <n v="4.2203985932004722"/>
    <n v="156"/>
    <s v="Cold &amp; Windy"/>
    <m/>
    <d v="1899-12-30T00:00:00"/>
    <d v="1899-12-30T00:00:00"/>
    <m/>
    <n v="0"/>
    <n v="0"/>
    <d v="1899-12-30T06:12:29"/>
    <d v="1899-12-30T07:04:53"/>
    <d v="1899-12-30T03:06:14"/>
    <d v="1899-12-30T03:32:26"/>
    <n v="2969"/>
    <x v="14"/>
    <x v="10"/>
    <x v="141"/>
    <x v="36"/>
    <n v="0"/>
  </r>
  <r>
    <n v="2636"/>
    <d v="2015-03-21T00:00:00"/>
    <d v="2015-03-21T00:00:00"/>
    <x v="27"/>
    <n v="1"/>
    <n v="0"/>
    <n v="13"/>
    <n v="23"/>
    <d v="1899-12-30T00:13:23"/>
    <d v="1899-12-30T00:13:23"/>
    <s v="Adidas"/>
    <s v="Savin Rock Marathon"/>
    <n v="4.4831880448318842"/>
    <n v="161"/>
    <s v="Cold &amp; Windy"/>
    <m/>
    <d v="1899-12-30T00:00:00"/>
    <d v="1899-12-30T00:00:00"/>
    <m/>
    <n v="0"/>
    <n v="0"/>
    <d v="1899-12-30T05:50:39"/>
    <d v="1899-12-30T06:43:03"/>
    <d v="1899-12-30T02:55:19"/>
    <d v="1899-12-30T03:21:31"/>
    <n v="2908"/>
    <x v="14"/>
    <x v="10"/>
    <x v="141"/>
    <x v="36"/>
    <n v="0"/>
  </r>
  <r>
    <n v="2637"/>
    <d v="2015-03-21T00:00:00"/>
    <d v="2015-03-21T00:00:00"/>
    <x v="28"/>
    <n v="1"/>
    <n v="0"/>
    <n v="13"/>
    <n v="37"/>
    <d v="1899-12-30T00:13:37"/>
    <d v="1899-12-30T00:13:37"/>
    <s v="Adidas"/>
    <s v="Savin Rock Marathon"/>
    <n v="4.4063647490820106"/>
    <n v="156"/>
    <s v="Cold &amp; Windy"/>
    <m/>
    <d v="1899-12-30T00:00:00"/>
    <d v="1899-12-30T00:00:00"/>
    <m/>
    <n v="0"/>
    <n v="0"/>
    <d v="1899-12-30T05:56:45"/>
    <d v="1899-12-30T06:49:09"/>
    <d v="1899-12-30T02:58:23"/>
    <d v="1899-12-30T03:24:35"/>
    <n v="2922"/>
    <x v="14"/>
    <x v="10"/>
    <x v="141"/>
    <x v="36"/>
    <n v="0"/>
  </r>
  <r>
    <n v="2638"/>
    <d v="2015-03-21T00:00:00"/>
    <d v="2015-03-21T00:00:00"/>
    <x v="29"/>
    <n v="1"/>
    <n v="0"/>
    <n v="13"/>
    <n v="54"/>
    <d v="1899-12-30T00:13:54"/>
    <d v="1899-12-30T00:13:54"/>
    <s v="Adidas"/>
    <s v="Savin Rock Marathon"/>
    <n v="4.3165467625899314"/>
    <n v="164"/>
    <s v="Cold &amp; Windy"/>
    <m/>
    <d v="1899-12-30T00:00:00"/>
    <d v="1899-12-30T00:00:00"/>
    <m/>
    <n v="0"/>
    <n v="0"/>
    <d v="1899-12-30T06:04:11"/>
    <d v="1899-12-30T06:56:35"/>
    <d v="1899-12-30T03:02:05"/>
    <d v="1899-12-30T03:28:17"/>
    <n v="2943"/>
    <x v="14"/>
    <x v="10"/>
    <x v="141"/>
    <x v="36"/>
    <n v="0"/>
  </r>
  <r>
    <n v="2639"/>
    <d v="2015-03-21T00:00:00"/>
    <d v="2015-03-21T00:00:00"/>
    <x v="30"/>
    <n v="1"/>
    <n v="0"/>
    <n v="15"/>
    <n v="5"/>
    <d v="1899-12-30T00:15:05"/>
    <d v="1899-12-30T00:15:05"/>
    <s v="Adidas"/>
    <s v="Savin Rock Marathon"/>
    <n v="3.977900552486191"/>
    <n v="152"/>
    <s v="Cold &amp; Windy"/>
    <m/>
    <d v="1899-12-30T00:00:00"/>
    <d v="1899-12-30T00:00:00"/>
    <m/>
    <n v="0"/>
    <n v="0"/>
    <d v="1899-12-30T06:35:11"/>
    <d v="1899-12-30T07:27:35"/>
    <d v="1899-12-30T03:17:36"/>
    <d v="1899-12-30T03:43:48"/>
    <n v="3022"/>
    <x v="14"/>
    <x v="10"/>
    <x v="141"/>
    <x v="36"/>
    <n v="0"/>
  </r>
  <r>
    <n v="2640"/>
    <d v="2015-03-21T00:00:00"/>
    <d v="2015-03-21T00:00:00"/>
    <x v="31"/>
    <n v="1"/>
    <n v="0"/>
    <n v="14"/>
    <n v="2"/>
    <d v="1899-12-30T00:14:02"/>
    <d v="1899-12-30T00:14:02"/>
    <s v="Adidas"/>
    <s v="Savin Rock Marathon"/>
    <n v="4.2755344418052283"/>
    <n v="161"/>
    <s v="Cold &amp; Windy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10"/>
    <x v="141"/>
    <x v="36"/>
    <n v="0"/>
  </r>
  <r>
    <n v="2641"/>
    <d v="2015-03-21T00:00:00"/>
    <d v="2015-03-21T00:00:00"/>
    <x v="32"/>
    <n v="1"/>
    <n v="0"/>
    <n v="15"/>
    <n v="48"/>
    <d v="1899-12-30T00:15:48"/>
    <d v="1899-12-30T00:15:48"/>
    <s v="Adidas"/>
    <s v="Savin Rock Marathon"/>
    <n v="3.7974683544303822"/>
    <n v="154"/>
    <s v="Cold &amp; Windy"/>
    <m/>
    <d v="1899-12-30T00:00:00"/>
    <d v="1899-12-30T00:00:00"/>
    <m/>
    <n v="0"/>
    <n v="0"/>
    <d v="1899-12-30T06:53:58"/>
    <d v="1899-12-30T07:46:22"/>
    <d v="1899-12-30T03:26:59"/>
    <d v="1899-12-30T03:53:11"/>
    <n v="3068"/>
    <x v="14"/>
    <x v="10"/>
    <x v="141"/>
    <x v="36"/>
    <n v="0"/>
  </r>
  <r>
    <n v="2642"/>
    <d v="2015-03-21T00:00:00"/>
    <d v="2015-03-21T00:00:00"/>
    <x v="33"/>
    <n v="1"/>
    <n v="0"/>
    <n v="14"/>
    <n v="36"/>
    <d v="1899-12-30T00:14:36"/>
    <d v="1899-12-30T00:14:36"/>
    <s v="Adidas"/>
    <s v="Savin Rock Marathon"/>
    <n v="4.1095890410958935"/>
    <n v="148"/>
    <s v="Cold &amp; Windy"/>
    <m/>
    <d v="1899-12-30T00:00:00"/>
    <d v="1899-12-30T00:00:00"/>
    <m/>
    <n v="0"/>
    <n v="0"/>
    <d v="1899-12-30T06:22:31"/>
    <d v="1899-12-30T07:14:55"/>
    <d v="1899-12-30T03:11:16"/>
    <d v="1899-12-30T03:37:28"/>
    <n v="2995"/>
    <x v="14"/>
    <x v="10"/>
    <x v="141"/>
    <x v="36"/>
    <n v="0"/>
  </r>
  <r>
    <n v="2643"/>
    <d v="2015-03-21T00:00:00"/>
    <d v="2015-03-21T00:00:00"/>
    <x v="34"/>
    <n v="1"/>
    <n v="0"/>
    <n v="14"/>
    <n v="3"/>
    <d v="1899-12-30T00:14:03"/>
    <d v="1899-12-30T00:14:03"/>
    <s v="Adidas"/>
    <s v="Savin Rock Marathon"/>
    <n v="4.2704626334519604"/>
    <n v="148"/>
    <s v="Cold &amp; Windy"/>
    <m/>
    <d v="1899-12-30T00:00:00"/>
    <d v="1899-12-30T00:00:00"/>
    <m/>
    <n v="0"/>
    <n v="0"/>
    <d v="1899-12-30T06:08:07"/>
    <d v="1899-12-30T07:00:31"/>
    <d v="1899-12-30T03:04:03"/>
    <d v="1899-12-30T03:30:15"/>
    <n v="2956"/>
    <x v="14"/>
    <x v="10"/>
    <x v="141"/>
    <x v="36"/>
    <n v="0"/>
  </r>
  <r>
    <n v="2644"/>
    <d v="2015-03-21T00:00:00"/>
    <d v="2015-03-21T00:00:00"/>
    <x v="35"/>
    <n v="1"/>
    <n v="0"/>
    <n v="14"/>
    <n v="53"/>
    <d v="1899-12-30T00:14:53"/>
    <d v="1899-12-30T00:14:53"/>
    <s v="Adidas"/>
    <s v="Savin Rock Marathon"/>
    <n v="4.0313549832026911"/>
    <n v="149"/>
    <s v="Cold &amp; Windy"/>
    <m/>
    <d v="1899-12-30T00:00:00"/>
    <d v="1899-12-30T00:00:00"/>
    <m/>
    <n v="0"/>
    <n v="0"/>
    <d v="1899-12-30T06:29:57"/>
    <d v="1899-12-30T07:22:21"/>
    <d v="1899-12-30T03:14:58"/>
    <d v="1899-12-30T03:41:10"/>
    <n v="3007"/>
    <x v="14"/>
    <x v="10"/>
    <x v="141"/>
    <x v="36"/>
    <n v="0"/>
  </r>
  <r>
    <n v="2645"/>
    <d v="2015-03-21T00:00:00"/>
    <d v="2015-03-21T00:00:00"/>
    <x v="36"/>
    <n v="1"/>
    <n v="0"/>
    <n v="14"/>
    <n v="16"/>
    <d v="1899-12-30T00:14:16"/>
    <d v="1899-12-30T00:14:16"/>
    <s v="Adidas"/>
    <s v="Savin Rock Marathon"/>
    <n v="4.2056074766355174"/>
    <n v="149"/>
    <s v="Cold &amp; Windy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10"/>
    <x v="141"/>
    <x v="36"/>
    <n v="0"/>
  </r>
  <r>
    <n v="2646"/>
    <d v="2015-03-24T00:00:00"/>
    <d v="2015-03-24T00:00:00"/>
    <x v="1"/>
    <n v="10"/>
    <n v="0"/>
    <n v="25"/>
    <n v="50"/>
    <d v="1899-12-30T00:25:50"/>
    <d v="1899-12-30T00:02:35"/>
    <s v="YNHH"/>
    <s v="YNHH Spin Bike"/>
    <n v="23.225806451612922"/>
    <n v="0"/>
    <s v="Inside"/>
    <m/>
    <d v="1899-12-30T04:49:20"/>
    <d v="1899-12-30T02:24:40"/>
    <m/>
    <n v="0"/>
    <n v="0"/>
    <d v="1899-12-30T01:07:41"/>
    <d v="1899-12-30T02:00:05"/>
    <d v="1899-12-30T00:33:51"/>
    <d v="1899-12-30T01:00:03"/>
    <n v="56"/>
    <x v="14"/>
    <x v="10"/>
    <x v="141"/>
    <x v="37"/>
    <n v="2"/>
  </r>
  <r>
    <n v="2647"/>
    <d v="2015-03-26T00:00:00"/>
    <d v="2015-03-26T00:00:00"/>
    <x v="1"/>
    <n v="12"/>
    <n v="0"/>
    <n v="36"/>
    <n v="30"/>
    <d v="1899-12-30T00:36:30"/>
    <d v="1899-12-30T00:03:02"/>
    <s v="YNHH"/>
    <s v="YNHH Spin Bike"/>
    <n v="19.726027397260292"/>
    <n v="119"/>
    <s v="Inside"/>
    <m/>
    <d v="1899-12-30T05:40:40"/>
    <d v="1899-12-30T02:50:20"/>
    <m/>
    <n v="0"/>
    <n v="0"/>
    <d v="1899-12-30T01:19:41"/>
    <d v="1899-12-30T02:12:06"/>
    <d v="1899-12-30T00:39:51"/>
    <d v="1899-12-30T01:06:03"/>
    <n v="216"/>
    <x v="14"/>
    <x v="10"/>
    <x v="141"/>
    <x v="37"/>
    <n v="1"/>
  </r>
  <r>
    <n v="2648"/>
    <d v="2015-03-28T00:00:00"/>
    <d v="2015-03-28T00:00:00"/>
    <x v="2"/>
    <n v="3"/>
    <n v="0"/>
    <n v="35"/>
    <n v="0"/>
    <d v="1899-12-30T00:35:00"/>
    <d v="1899-12-30T00:11:40"/>
    <s v="Adidas"/>
    <s v="Treadmill"/>
    <n v="5.1428571428571468"/>
    <n v="132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14"/>
    <x v="10"/>
    <x v="141"/>
    <x v="37"/>
    <n v="1"/>
  </r>
  <r>
    <n v="2649"/>
    <d v="2015-03-29T00:00:00"/>
    <d v="2015-03-29T00:00:00"/>
    <x v="1"/>
    <n v="30.4"/>
    <n v="2"/>
    <n v="14"/>
    <n v="35"/>
    <d v="1899-12-30T02:14:35"/>
    <d v="1899-12-30T00:04:26"/>
    <s v="Ciocci"/>
    <s v="Griskus to Nettletown"/>
    <n v="13.5529411764706"/>
    <n v="137"/>
    <s v="Cold &amp; Windy"/>
    <m/>
    <d v="1899-12-30T08:15:50"/>
    <d v="1899-12-30T04:07:55"/>
    <m/>
    <n v="0"/>
    <n v="0"/>
    <d v="1899-12-30T01:55:59"/>
    <d v="1899-12-30T02:48:23"/>
    <d v="1899-12-30T00:58:00"/>
    <d v="1899-12-30T01:24:12"/>
    <n v="632"/>
    <x v="14"/>
    <x v="10"/>
    <x v="141"/>
    <x v="38"/>
    <n v="0"/>
  </r>
  <r>
    <n v="2650"/>
    <d v="2015-03-31T00:00:00"/>
    <d v="2015-03-31T00:00:00"/>
    <x v="1"/>
    <n v="16.100000000000001"/>
    <n v="0"/>
    <n v="45"/>
    <n v="0"/>
    <d v="1899-12-30T00:45:00"/>
    <d v="1899-12-30T00:02:48"/>
    <s v="YNHH"/>
    <s v="YNHH Spin Bike"/>
    <n v="21.466666666666686"/>
    <n v="118"/>
    <s v="Inside"/>
    <m/>
    <d v="1899-12-30T05:13:03"/>
    <d v="1899-12-30T02:36:31"/>
    <m/>
    <n v="0"/>
    <n v="0"/>
    <d v="1899-12-30T01:13:14"/>
    <d v="1899-12-30T02:05:38"/>
    <d v="1899-12-30T00:36:37"/>
    <d v="1899-12-30T01:02:49"/>
    <n v="122"/>
    <x v="14"/>
    <x v="10"/>
    <x v="141"/>
    <x v="38"/>
    <n v="1"/>
  </r>
  <r>
    <n v="2651"/>
    <d v="2015-04-01T00:00:00"/>
    <d v="2015-04-01T00:00:00"/>
    <x v="2"/>
    <n v="3.9"/>
    <n v="0"/>
    <n v="45"/>
    <n v="0"/>
    <d v="1899-12-30T00:45:00"/>
    <d v="1899-12-30T00:11:32"/>
    <s v="Ghost"/>
    <s v="YNHH Treadmill"/>
    <n v="5.2000000000000037"/>
    <n v="143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31"/>
    <x v="14"/>
    <x v="1"/>
    <x v="142"/>
    <x v="38"/>
    <n v="0"/>
  </r>
  <r>
    <n v="2652"/>
    <d v="2015-04-02T00:00:00"/>
    <d v="2015-04-02T00:00:00"/>
    <x v="1"/>
    <n v="16"/>
    <n v="0"/>
    <n v="45"/>
    <n v="0"/>
    <d v="1899-12-30T00:45:00"/>
    <d v="1899-12-30T00:02:49"/>
    <s v="YNHH"/>
    <s v="YNHH Spin Bike"/>
    <n v="21.33333333333335"/>
    <n v="122"/>
    <s v="Inside"/>
    <m/>
    <d v="1899-12-30T05:15:00"/>
    <d v="1899-12-30T02:37:30"/>
    <m/>
    <n v="0"/>
    <n v="0"/>
    <d v="1899-12-30T01:13:41"/>
    <d v="1899-12-30T02:06:05"/>
    <d v="1899-12-30T00:36:51"/>
    <d v="1899-12-30T01:03:03"/>
    <n v="134"/>
    <x v="14"/>
    <x v="1"/>
    <x v="142"/>
    <x v="38"/>
    <n v="0"/>
  </r>
  <r>
    <n v="2653"/>
    <d v="2015-04-03T00:00:00"/>
    <d v="2015-04-03T00:00:00"/>
    <x v="2"/>
    <n v="5.0999999999999996"/>
    <n v="0"/>
    <n v="56"/>
    <n v="5"/>
    <d v="1899-12-30T00:56:05"/>
    <d v="1899-12-30T00:11:00"/>
    <s v="Adidas"/>
    <s v="Glenwood Loop"/>
    <n v="5.4561664190193202"/>
    <n v="156"/>
    <s v="Chilly"/>
    <m/>
    <d v="1899-12-30T04:48:07"/>
    <d v="1899-12-30T02:24:03"/>
    <m/>
    <n v="0"/>
    <n v="0"/>
    <d v="1899-12-30T04:48:07"/>
    <d v="1899-12-30T05:40:31"/>
    <d v="1899-12-30T02:24:03"/>
    <d v="1899-12-30T02:50:15"/>
    <n v="2248"/>
    <x v="14"/>
    <x v="1"/>
    <x v="142"/>
    <x v="38"/>
    <n v="0"/>
  </r>
  <r>
    <n v="2654"/>
    <d v="2015-04-04T00:00:00"/>
    <d v="2015-04-04T00:00:00"/>
    <x v="1"/>
    <n v="22"/>
    <n v="1"/>
    <n v="41"/>
    <n v="0"/>
    <d v="1899-12-30T01:41:00"/>
    <d v="1899-12-30T00:04:35"/>
    <s v="Ciocci"/>
    <s v="Random"/>
    <n v="13.069306930693079"/>
    <n v="135"/>
    <s v="Windy"/>
    <m/>
    <d v="1899-12-30T08:34:11"/>
    <d v="1899-12-30T04:17:05"/>
    <m/>
    <n v="0"/>
    <n v="0"/>
    <d v="1899-12-30T02:00:17"/>
    <d v="1899-12-30T02:52:41"/>
    <d v="1899-12-30T01:00:08"/>
    <d v="1899-12-30T01:26:20"/>
    <n v="680"/>
    <x v="14"/>
    <x v="1"/>
    <x v="142"/>
    <x v="38"/>
    <n v="0"/>
  </r>
  <r>
    <n v="2655"/>
    <d v="2015-04-06T00:00:00"/>
    <d v="2015-04-06T00:00:00"/>
    <x v="1"/>
    <n v="13"/>
    <n v="0"/>
    <n v="35"/>
    <n v="0"/>
    <d v="1899-12-30T00:35:00"/>
    <d v="1899-12-30T00:02:42"/>
    <s v="YNHH"/>
    <s v="YNHH Spin Bike"/>
    <n v="22.285714285714302"/>
    <n v="127"/>
    <m/>
    <m/>
    <d v="1899-12-30T05:01:32"/>
    <d v="1899-12-30T02:30:46"/>
    <m/>
    <n v="0"/>
    <n v="0"/>
    <d v="1899-12-30T01:10:32"/>
    <d v="1899-12-30T02:02:56"/>
    <d v="1899-12-30T00:35:16"/>
    <d v="1899-12-30T01:01:28"/>
    <n v="88"/>
    <x v="14"/>
    <x v="1"/>
    <x v="142"/>
    <x v="1"/>
    <n v="1"/>
  </r>
  <r>
    <n v="2656"/>
    <d v="2015-04-06T00:00:00"/>
    <d v="2015-04-06T00:00:00"/>
    <x v="0"/>
    <n v="1"/>
    <n v="0"/>
    <n v="32"/>
    <n v="0"/>
    <d v="1899-12-30T00:32:00"/>
    <d v="1899-12-30T00:32:00"/>
    <s v="PHS"/>
    <s v="PHS Swim"/>
    <n v="1.8750000000000013"/>
    <n v="0"/>
    <m/>
    <m/>
    <d v="1899-12-30T01:16:48"/>
    <d v="1899-12-30T00:38:24"/>
    <m/>
    <n v="0"/>
    <n v="0"/>
    <d v="1899-12-30T13:58:24"/>
    <d v="1899-12-30T14:50:48"/>
    <d v="1899-12-30T06:59:12"/>
    <d v="1899-12-30T07:25:24"/>
    <n v="3168"/>
    <x v="14"/>
    <x v="1"/>
    <x v="142"/>
    <x v="1"/>
    <n v="0"/>
  </r>
  <r>
    <n v="2657"/>
    <d v="2015-04-07T00:00:00"/>
    <d v="2015-04-07T00:00:00"/>
    <x v="2"/>
    <n v="3.1"/>
    <n v="0"/>
    <n v="31"/>
    <n v="57"/>
    <d v="1899-12-30T00:31:57"/>
    <d v="1899-12-30T00:10:18"/>
    <s v="Ghost"/>
    <s v="YNHH-5k"/>
    <n v="5.8215962441314604"/>
    <n v="151"/>
    <s v="Raining"/>
    <m/>
    <d v="1899-12-30T04:30:02"/>
    <d v="1899-12-30T02:15:01"/>
    <m/>
    <n v="0"/>
    <n v="0"/>
    <d v="1899-12-30T04:30:02"/>
    <d v="1899-12-30T05:22:26"/>
    <d v="1899-12-30T02:15:01"/>
    <d v="1899-12-30T02:41:13"/>
    <n v="1791"/>
    <x v="14"/>
    <x v="1"/>
    <x v="142"/>
    <x v="1"/>
    <n v="0"/>
  </r>
  <r>
    <n v="2658"/>
    <d v="2015-04-08T00:00:00"/>
    <d v="2015-04-08T00:00:00"/>
    <x v="0"/>
    <n v="1.1000000000000001"/>
    <n v="0"/>
    <n v="34"/>
    <n v="21"/>
    <d v="1899-12-30T00:34:21"/>
    <d v="1899-12-30T00:31:14"/>
    <s v="PHS"/>
    <s v="Masters Swim Class"/>
    <n v="1.9213973799126656"/>
    <n v="0"/>
    <m/>
    <m/>
    <d v="1899-12-30T01:14:57"/>
    <d v="1899-12-30T00:37:28"/>
    <m/>
    <n v="0"/>
    <n v="0"/>
    <d v="1899-12-30T13:38:09"/>
    <d v="1899-12-30T14:30:33"/>
    <d v="1899-12-30T06:49:05"/>
    <d v="1899-12-30T07:15:17"/>
    <n v="3156"/>
    <x v="14"/>
    <x v="1"/>
    <x v="142"/>
    <x v="1"/>
    <n v="0"/>
  </r>
  <r>
    <n v="2659"/>
    <d v="2015-04-10T00:00:00"/>
    <d v="2015-04-10T00:00:00"/>
    <x v="2"/>
    <n v="3.5"/>
    <n v="0"/>
    <n v="40"/>
    <n v="4"/>
    <d v="1899-12-30T00:40:04"/>
    <d v="1899-12-30T00:11:27"/>
    <s v="RedAdidas"/>
    <s v="Fenn's Pond and then some"/>
    <n v="5.2412645590682239"/>
    <n v="151"/>
    <s v="Misty"/>
    <m/>
    <d v="1899-12-30T04:59:56"/>
    <d v="1899-12-30T02:29:58"/>
    <m/>
    <n v="0"/>
    <n v="0"/>
    <d v="1899-12-30T04:59:56"/>
    <d v="1899-12-30T05:52:20"/>
    <d v="1899-12-30T02:29:58"/>
    <d v="1899-12-30T02:56:10"/>
    <n v="2491"/>
    <x v="14"/>
    <x v="1"/>
    <x v="142"/>
    <x v="1"/>
    <n v="1"/>
  </r>
  <r>
    <n v="2660"/>
    <d v="2015-04-12T00:00:00"/>
    <d v="2015-04-12T00:00:00"/>
    <x v="1"/>
    <n v="36"/>
    <n v="2"/>
    <n v="36"/>
    <n v="8"/>
    <d v="1899-12-30T02:36:08"/>
    <d v="1899-12-30T00:04:20"/>
    <s v="Ciocci"/>
    <s v="Random"/>
    <n v="13.834329632792496"/>
    <n v="144"/>
    <s v="Cold &amp; Windy"/>
    <m/>
    <d v="1899-12-30T08:05:45"/>
    <d v="1899-12-30T04:02:52"/>
    <m/>
    <n v="0"/>
    <n v="0"/>
    <d v="1899-12-30T01:53:38"/>
    <d v="1899-12-30T02:46:02"/>
    <d v="1899-12-30T00:56:49"/>
    <d v="1899-12-30T01:23:01"/>
    <n v="605"/>
    <x v="14"/>
    <x v="1"/>
    <x v="142"/>
    <x v="2"/>
    <n v="1"/>
  </r>
  <r>
    <n v="2661"/>
    <d v="2015-04-13T00:00:00"/>
    <d v="2015-04-13T00:00:00"/>
    <x v="2"/>
    <n v="7.5"/>
    <n v="1"/>
    <n v="27"/>
    <n v="33"/>
    <d v="1899-12-30T01:27:33"/>
    <d v="1899-12-30T00:11:40"/>
    <s v="Adidas"/>
    <s v="Quassy Loop"/>
    <n v="5.1399200456881822"/>
    <n v="148"/>
    <s v="Nice!"/>
    <m/>
    <d v="1899-12-30T05:05:50"/>
    <d v="1899-12-30T02:32:55"/>
    <m/>
    <n v="0"/>
    <n v="0"/>
    <d v="1899-12-30T05:05:50"/>
    <d v="1899-12-30T05:58:15"/>
    <d v="1899-12-30T02:32:55"/>
    <d v="1899-12-30T02:59:07"/>
    <n v="2571"/>
    <x v="14"/>
    <x v="1"/>
    <x v="142"/>
    <x v="2"/>
    <n v="0"/>
  </r>
  <r>
    <n v="2662"/>
    <d v="2015-04-14T00:00:00"/>
    <d v="2015-04-14T00:00:00"/>
    <x v="2"/>
    <n v="3"/>
    <n v="0"/>
    <n v="33"/>
    <n v="27"/>
    <d v="1899-12-30T00:33:27"/>
    <d v="1899-12-30T00:11:09"/>
    <s v="RedAdidas"/>
    <s v="WI John Nolen"/>
    <n v="5.3811659192825161"/>
    <n v="0"/>
    <s v="Nice!"/>
    <m/>
    <d v="1899-12-30T04:52:08"/>
    <d v="1899-12-30T02:26:04"/>
    <m/>
    <n v="0"/>
    <n v="0"/>
    <d v="1899-12-30T04:52:08"/>
    <d v="1899-12-30T05:44:32"/>
    <d v="1899-12-30T02:26:04"/>
    <d v="1899-12-30T02:52:16"/>
    <n v="2343"/>
    <x v="14"/>
    <x v="1"/>
    <x v="142"/>
    <x v="2"/>
    <n v="0"/>
  </r>
  <r>
    <n v="2663"/>
    <d v="2015-04-14T00:00:00"/>
    <d v="2015-04-14T00:00:00"/>
    <x v="1"/>
    <n v="13.5"/>
    <n v="1"/>
    <n v="2"/>
    <n v="0"/>
    <d v="1899-12-30T01:02:00"/>
    <d v="1899-12-30T00:04:36"/>
    <s v="Mad"/>
    <s v="Lake Manona Loop"/>
    <n v="13.064516129032267"/>
    <n v="0"/>
    <s v="Nice!"/>
    <m/>
    <d v="1899-12-30T08:34:22"/>
    <d v="1899-12-30T04:17:11"/>
    <m/>
    <n v="0"/>
    <n v="0"/>
    <d v="1899-12-30T02:00:20"/>
    <d v="1899-12-30T02:52:44"/>
    <d v="1899-12-30T01:00:10"/>
    <d v="1899-12-30T01:26:22"/>
    <n v="681"/>
    <x v="14"/>
    <x v="1"/>
    <x v="142"/>
    <x v="2"/>
    <n v="0"/>
  </r>
  <r>
    <n v="2664"/>
    <d v="2015-04-15T00:00:00"/>
    <d v="2015-04-15T00:00:00"/>
    <x v="2"/>
    <n v="3.6"/>
    <n v="0"/>
    <n v="41"/>
    <n v="50"/>
    <d v="1899-12-30T00:41:50"/>
    <d v="1899-12-30T00:11:37"/>
    <s v="RedAdidas"/>
    <s v="WI Random"/>
    <n v="5.1633466135458201"/>
    <n v="138"/>
    <s v="Nice!"/>
    <m/>
    <d v="1899-12-30T05:04:27"/>
    <d v="1899-12-30T02:32:14"/>
    <m/>
    <n v="0"/>
    <n v="0"/>
    <d v="1899-12-30T05:04:27"/>
    <d v="1899-12-30T05:56:51"/>
    <d v="1899-12-30T02:32:14"/>
    <d v="1899-12-30T02:58:26"/>
    <n v="2554"/>
    <x v="14"/>
    <x v="1"/>
    <x v="142"/>
    <x v="2"/>
    <n v="0"/>
  </r>
  <r>
    <n v="2665"/>
    <d v="2015-04-15T00:00:00"/>
    <d v="2015-04-15T00:00:00"/>
    <x v="1"/>
    <n v="6.3"/>
    <n v="0"/>
    <n v="34"/>
    <n v="26"/>
    <d v="1899-12-30T00:34:26"/>
    <d v="1899-12-30T00:05:28"/>
    <s v="Mad"/>
    <s v="WI Random"/>
    <n v="10.977734753146187"/>
    <n v="0"/>
    <s v="Nice!"/>
    <m/>
    <d v="1899-12-30T10:12:09"/>
    <d v="1899-12-30T05:06:04"/>
    <m/>
    <n v="0"/>
    <n v="0"/>
    <d v="1899-12-30T02:23:12"/>
    <d v="1899-12-30T03:15:36"/>
    <d v="1899-12-30T01:11:36"/>
    <d v="1899-12-30T01:37:48"/>
    <n v="757"/>
    <x v="14"/>
    <x v="1"/>
    <x v="142"/>
    <x v="2"/>
    <n v="0"/>
  </r>
  <r>
    <n v="2666"/>
    <d v="2015-04-16T00:00:00"/>
    <d v="2015-04-16T00:00:00"/>
    <x v="2"/>
    <n v="2.5"/>
    <n v="0"/>
    <n v="32"/>
    <n v="45"/>
    <d v="1899-12-30T00:32:45"/>
    <d v="1899-12-30T00:13:06"/>
    <s v="RedAdidas"/>
    <s v="WI Trail Run"/>
    <n v="4.5801526717557293"/>
    <n v="129"/>
    <s v="Nice!"/>
    <m/>
    <d v="1899-12-30T05:43:13"/>
    <d v="1899-12-30T02:51:37"/>
    <m/>
    <n v="0"/>
    <n v="0"/>
    <d v="1899-12-30T05:43:13"/>
    <d v="1899-12-30T06:35:37"/>
    <d v="1899-12-30T02:51:37"/>
    <d v="1899-12-30T03:17:49"/>
    <n v="2879"/>
    <x v="14"/>
    <x v="1"/>
    <x v="142"/>
    <x v="2"/>
    <n v="0"/>
  </r>
  <r>
    <n v="2667"/>
    <d v="2015-04-16T00:00:00"/>
    <d v="2015-04-16T00:00:00"/>
    <x v="2"/>
    <n v="14"/>
    <n v="2"/>
    <n v="51"/>
    <n v="20"/>
    <d v="1899-12-30T02:51:20"/>
    <d v="1899-12-30T00:12:14"/>
    <s v="RedAdidas"/>
    <s v="Epic To John Nolen"/>
    <n v="4.9027237354085642"/>
    <n v="153"/>
    <s v="Nice!"/>
    <m/>
    <d v="1899-12-30T05:20:38"/>
    <d v="1899-12-30T02:40:19"/>
    <m/>
    <n v="0"/>
    <n v="0"/>
    <d v="1899-12-30T05:20:38"/>
    <d v="1899-12-30T06:13:02"/>
    <d v="1899-12-30T02:40:19"/>
    <d v="1899-12-30T03:06:31"/>
    <n v="2755"/>
    <x v="14"/>
    <x v="1"/>
    <x v="142"/>
    <x v="2"/>
    <n v="0"/>
  </r>
  <r>
    <n v="2668"/>
    <d v="2015-04-19T00:00:00"/>
    <d v="2015-04-19T00:00:00"/>
    <x v="1"/>
    <n v="48.6"/>
    <n v="3"/>
    <n v="27"/>
    <n v="39"/>
    <d v="1899-12-30T03:27:39"/>
    <d v="1899-12-30T00:04:16"/>
    <s v="Ciocci"/>
    <s v="Rev3 Minus Out and Back"/>
    <n v="14.042860582711304"/>
    <n v="137"/>
    <s v="Nice!"/>
    <m/>
    <d v="1899-12-30T07:58:32"/>
    <d v="1899-12-30T03:59:16"/>
    <m/>
    <n v="0"/>
    <n v="0"/>
    <d v="1899-12-30T01:51:57"/>
    <d v="1899-12-30T02:44:21"/>
    <d v="1899-12-30T00:55:58"/>
    <d v="1899-12-30T01:22:10"/>
    <n v="592"/>
    <x v="14"/>
    <x v="1"/>
    <x v="142"/>
    <x v="3"/>
    <n v="2"/>
  </r>
  <r>
    <n v="2669"/>
    <d v="2015-04-20T00:00:00"/>
    <d v="2015-04-20T00:00:00"/>
    <x v="0"/>
    <n v="1"/>
    <n v="0"/>
    <n v="33"/>
    <n v="19"/>
    <d v="1899-12-30T00:33:19"/>
    <d v="1899-12-30T00:33:19"/>
    <s v="PHS"/>
    <s v="PHS Masters Swim"/>
    <n v="1.8009004502251138"/>
    <n v="0"/>
    <s v="Inside"/>
    <m/>
    <d v="1899-12-30T01:19:58"/>
    <d v="1899-12-30T00:39:59"/>
    <m/>
    <n v="0"/>
    <n v="0"/>
    <d v="1899-12-30T14:32:54"/>
    <d v="1899-12-30T15:25:18"/>
    <d v="1899-12-30T07:16:27"/>
    <d v="1899-12-30T07:42:39"/>
    <n v="3204"/>
    <x v="14"/>
    <x v="1"/>
    <x v="142"/>
    <x v="3"/>
    <n v="0"/>
  </r>
  <r>
    <n v="2670"/>
    <d v="2015-04-21T00:00:00"/>
    <d v="2015-04-21T00:00:00"/>
    <x v="2"/>
    <n v="3.1"/>
    <n v="0"/>
    <n v="32"/>
    <n v="23"/>
    <d v="1899-12-30T00:32:23"/>
    <d v="1899-12-30T00:10:27"/>
    <s v="Adidas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4"/>
    <x v="1"/>
    <x v="142"/>
    <x v="3"/>
    <n v="0"/>
  </r>
  <r>
    <n v="2671"/>
    <d v="2015-04-22T00:00:00"/>
    <d v="2015-04-22T00:00:00"/>
    <x v="0"/>
    <n v="1.1499999999999999"/>
    <n v="0"/>
    <n v="38"/>
    <n v="34"/>
    <d v="1899-12-30T00:38:34"/>
    <d v="1899-12-30T00:33:32"/>
    <s v="PHS"/>
    <s v="PHS Masters Swim"/>
    <n v="1.7891097666378579"/>
    <n v="0"/>
    <s v="Inside"/>
    <m/>
    <d v="1899-12-30T01:20:29"/>
    <d v="1899-12-30T00:40:15"/>
    <m/>
    <n v="0"/>
    <n v="0"/>
    <d v="1899-12-30T14:38:39"/>
    <d v="1899-12-30T15:31:03"/>
    <d v="1899-12-30T07:19:19"/>
    <d v="1899-12-30T07:45:31"/>
    <n v="3218"/>
    <x v="14"/>
    <x v="1"/>
    <x v="142"/>
    <x v="3"/>
    <n v="0"/>
  </r>
  <r>
    <n v="2672"/>
    <d v="2015-04-23T00:00:00"/>
    <d v="2015-04-23T00:00:00"/>
    <x v="2"/>
    <n v="3"/>
    <n v="0"/>
    <n v="29"/>
    <n v="35"/>
    <d v="1899-12-30T00:29:35"/>
    <d v="1899-12-30T00:09:52"/>
    <s v="Adidas"/>
    <s v="YNHH-5k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14"/>
    <x v="1"/>
    <x v="142"/>
    <x v="3"/>
    <n v="0"/>
  </r>
  <r>
    <n v="2673"/>
    <d v="2015-04-26T00:00:00"/>
    <d v="2015-04-26T00:00:00"/>
    <x v="2"/>
    <n v="13.1"/>
    <n v="2"/>
    <n v="8"/>
    <n v="57"/>
    <d v="1899-12-30T02:08:57"/>
    <d v="1899-12-30T00:09:51"/>
    <s v="RedAdidas"/>
    <s v="Cheshire Half Marathon"/>
    <n v="6.0953858084528942"/>
    <n v="165"/>
    <s v="Chilly"/>
    <m/>
    <d v="1899-12-30T04:17:54"/>
    <d v="1899-12-30T02:08:57"/>
    <m/>
    <n v="0"/>
    <n v="0"/>
    <d v="1899-12-30T04:17:54"/>
    <d v="1899-12-30T05:10:18"/>
    <d v="1899-12-30T02:08:57"/>
    <d v="1899-12-30T02:35:09"/>
    <n v="1393"/>
    <x v="14"/>
    <x v="1"/>
    <x v="142"/>
    <x v="4"/>
    <n v="2"/>
  </r>
  <r>
    <n v="2674"/>
    <d v="2015-04-26T00:00:00"/>
    <d v="2015-04-26T00:00:00"/>
    <x v="8"/>
    <n v="1"/>
    <n v="0"/>
    <n v="9"/>
    <n v="58"/>
    <d v="1899-12-30T00:09:58"/>
    <d v="1899-12-30T00:09:58"/>
    <s v="RedAdidas"/>
    <s v="Cheshire Half Marathon"/>
    <n v="6.020066889632111"/>
    <n v="152"/>
    <s v="Chilly"/>
    <m/>
    <d v="1899-12-30T00:00:00"/>
    <d v="1899-12-30T00:00:00"/>
    <m/>
    <n v="0"/>
    <n v="0"/>
    <d v="1899-12-30T04:21:08"/>
    <d v="1899-12-30T05:13:32"/>
    <d v="1899-12-30T02:10:34"/>
    <d v="1899-12-30T02:36:46"/>
    <n v="1494"/>
    <x v="14"/>
    <x v="1"/>
    <x v="142"/>
    <x v="4"/>
    <n v="0"/>
  </r>
  <r>
    <n v="2675"/>
    <d v="2015-04-26T00:00:00"/>
    <d v="2015-04-26T00:00:00"/>
    <x v="9"/>
    <n v="1"/>
    <n v="0"/>
    <n v="9"/>
    <n v="46"/>
    <d v="1899-12-30T00:09:46"/>
    <d v="1899-12-30T00:09:46"/>
    <s v="RedAdidas"/>
    <s v="Cheshire Half Marathon"/>
    <n v="6.1433447098976153"/>
    <n v="161"/>
    <s v="Chilly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1"/>
    <x v="142"/>
    <x v="4"/>
    <n v="0"/>
  </r>
  <r>
    <n v="2676"/>
    <d v="2015-04-26T00:00:00"/>
    <d v="2015-04-26T00:00:00"/>
    <x v="10"/>
    <n v="1"/>
    <n v="0"/>
    <n v="9"/>
    <n v="35"/>
    <d v="1899-12-30T00:09:35"/>
    <d v="1899-12-30T00:09:35"/>
    <s v="RedAdidas"/>
    <s v="Cheshire Half Marathon"/>
    <n v="6.2608695652173951"/>
    <n v="164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x v="142"/>
    <x v="4"/>
    <n v="0"/>
  </r>
  <r>
    <n v="2677"/>
    <d v="2015-04-26T00:00:00"/>
    <d v="2015-04-26T00:00:00"/>
    <x v="11"/>
    <n v="1"/>
    <n v="0"/>
    <n v="9"/>
    <n v="49"/>
    <d v="1899-12-30T00:09:49"/>
    <d v="1899-12-30T00:09:49"/>
    <s v="RedAdidas"/>
    <s v="Cheshire Half Marathon"/>
    <n v="6.1120543293718219"/>
    <n v="167"/>
    <s v="Chilly"/>
    <m/>
    <d v="1899-12-30T00:00:00"/>
    <d v="1899-12-30T00:00:00"/>
    <m/>
    <n v="0"/>
    <n v="0"/>
    <d v="1899-12-30T04:17:12"/>
    <d v="1899-12-30T05:09:36"/>
    <d v="1899-12-30T02:08:36"/>
    <d v="1899-12-30T02:34:48"/>
    <n v="1361"/>
    <x v="14"/>
    <x v="1"/>
    <x v="142"/>
    <x v="4"/>
    <n v="0"/>
  </r>
  <r>
    <n v="2678"/>
    <d v="2015-04-26T00:00:00"/>
    <d v="2015-04-26T00:00:00"/>
    <x v="12"/>
    <n v="1"/>
    <n v="0"/>
    <n v="9"/>
    <n v="38"/>
    <d v="1899-12-30T00:09:38"/>
    <d v="1899-12-30T00:09:38"/>
    <s v="RedAdidas"/>
    <s v="Cheshire Half Marathon"/>
    <n v="6.228373702422151"/>
    <n v="168"/>
    <s v="Chilly"/>
    <m/>
    <d v="1899-12-30T00:00:00"/>
    <d v="1899-12-30T00:00:00"/>
    <m/>
    <n v="0"/>
    <n v="0"/>
    <d v="1899-12-30T04:12:24"/>
    <d v="1899-12-30T05:04:48"/>
    <d v="1899-12-30T02:06:12"/>
    <d v="1899-12-30T02:32:24"/>
    <n v="1211"/>
    <x v="14"/>
    <x v="1"/>
    <x v="142"/>
    <x v="4"/>
    <n v="0"/>
  </r>
  <r>
    <n v="2679"/>
    <d v="2015-04-26T00:00:00"/>
    <d v="2015-04-26T00:00:00"/>
    <x v="13"/>
    <n v="1"/>
    <n v="0"/>
    <n v="9"/>
    <n v="40"/>
    <d v="1899-12-30T00:09:40"/>
    <d v="1899-12-30T00:09:40"/>
    <s v="RedAdidas"/>
    <s v="Cheshire Half Marathon"/>
    <n v="6.2068965517241432"/>
    <n v="169"/>
    <s v="Chilly"/>
    <m/>
    <d v="1899-12-30T00:00:00"/>
    <d v="1899-12-30T00:00:00"/>
    <m/>
    <n v="0"/>
    <n v="0"/>
    <d v="1899-12-30T04:13:16"/>
    <d v="1899-12-30T05:05:40"/>
    <d v="1899-12-30T02:06:38"/>
    <d v="1899-12-30T02:32:50"/>
    <n v="1232"/>
    <x v="14"/>
    <x v="1"/>
    <x v="142"/>
    <x v="4"/>
    <n v="0"/>
  </r>
  <r>
    <n v="2680"/>
    <d v="2015-04-26T00:00:00"/>
    <d v="2015-04-26T00:00:00"/>
    <x v="14"/>
    <n v="1"/>
    <n v="0"/>
    <n v="9"/>
    <n v="31"/>
    <d v="1899-12-30T00:09:31"/>
    <d v="1899-12-30T00:09:31"/>
    <s v="RedAdidas"/>
    <s v="Cheshire Half Marathon"/>
    <n v="6.3047285464098115"/>
    <n v="171"/>
    <s v="Chilly"/>
    <m/>
    <d v="1899-12-30T00:00:00"/>
    <d v="1899-12-30T00:00:00"/>
    <m/>
    <n v="0"/>
    <n v="0"/>
    <d v="1899-12-30T04:09:20"/>
    <d v="1899-12-30T05:01:44"/>
    <d v="1899-12-30T02:04:40"/>
    <d v="1899-12-30T02:30:52"/>
    <n v="1135"/>
    <x v="14"/>
    <x v="1"/>
    <x v="142"/>
    <x v="4"/>
    <n v="0"/>
  </r>
  <r>
    <n v="2681"/>
    <d v="2015-04-26T00:00:00"/>
    <d v="2015-04-26T00:00:00"/>
    <x v="15"/>
    <n v="1"/>
    <n v="0"/>
    <n v="9"/>
    <n v="52"/>
    <d v="1899-12-30T00:09:52"/>
    <d v="1899-12-30T00:09:52"/>
    <s v="RedAdidas"/>
    <s v="Cheshire Half Marathon"/>
    <n v="6.081081081081086"/>
    <n v="170"/>
    <s v="Chilly"/>
    <m/>
    <d v="1899-12-30T00:00:00"/>
    <d v="1899-12-30T00:00:00"/>
    <m/>
    <n v="0"/>
    <n v="0"/>
    <d v="1899-12-30T04:18:30"/>
    <d v="1899-12-30T05:10:54"/>
    <d v="1899-12-30T02:09:15"/>
    <d v="1899-12-30T02:35:27"/>
    <n v="1418"/>
    <x v="14"/>
    <x v="1"/>
    <x v="142"/>
    <x v="4"/>
    <n v="0"/>
  </r>
  <r>
    <n v="2682"/>
    <d v="2015-04-26T00:00:00"/>
    <d v="2015-04-26T00:00:00"/>
    <x v="16"/>
    <n v="1"/>
    <n v="0"/>
    <n v="9"/>
    <n v="35"/>
    <d v="1899-12-30T00:09:35"/>
    <d v="1899-12-30T00:09:35"/>
    <s v="RedAdidas"/>
    <s v="Cheshire Half Marathon"/>
    <n v="6.2608695652173951"/>
    <n v="170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x v="142"/>
    <x v="4"/>
    <n v="0"/>
  </r>
  <r>
    <n v="2683"/>
    <d v="2015-04-26T00:00:00"/>
    <d v="2015-04-26T00:00:00"/>
    <x v="17"/>
    <n v="1"/>
    <n v="0"/>
    <n v="10"/>
    <n v="6"/>
    <d v="1899-12-30T00:10:06"/>
    <d v="1899-12-30T00:10:06"/>
    <s v="RedAdidas"/>
    <s v="Cheshire Half Marathon"/>
    <n v="5.940594059405945"/>
    <n v="171"/>
    <s v="Chilly"/>
    <m/>
    <d v="1899-12-30T00:00:00"/>
    <d v="1899-12-30T00:00:00"/>
    <m/>
    <n v="0"/>
    <n v="0"/>
    <d v="1899-12-30T04:24:37"/>
    <d v="1899-12-30T05:17:01"/>
    <d v="1899-12-30T02:12:19"/>
    <d v="1899-12-30T02:38:31"/>
    <n v="1619"/>
    <x v="14"/>
    <x v="1"/>
    <x v="142"/>
    <x v="4"/>
    <n v="0"/>
  </r>
  <r>
    <n v="2684"/>
    <d v="2015-04-26T00:00:00"/>
    <d v="2015-04-26T00:00:00"/>
    <x v="18"/>
    <n v="1"/>
    <n v="0"/>
    <n v="9"/>
    <n v="43"/>
    <d v="1899-12-30T00:09:43"/>
    <d v="1899-12-30T00:09:43"/>
    <s v="RedAdidas"/>
    <s v="Cheshire Half Marathon"/>
    <n v="6.1749571183533494"/>
    <n v="170"/>
    <s v="Chilly"/>
    <m/>
    <d v="1899-12-30T00:00:00"/>
    <d v="1899-12-30T00:00:00"/>
    <m/>
    <n v="0"/>
    <n v="0"/>
    <d v="1899-12-30T04:14:35"/>
    <d v="1899-12-30T05:06:59"/>
    <d v="1899-12-30T02:07:17"/>
    <d v="1899-12-30T02:33:29"/>
    <n v="1281"/>
    <x v="14"/>
    <x v="1"/>
    <x v="142"/>
    <x v="4"/>
    <n v="0"/>
  </r>
  <r>
    <n v="2685"/>
    <d v="2015-04-26T00:00:00"/>
    <d v="2015-04-26T00:00:00"/>
    <x v="19"/>
    <n v="1"/>
    <n v="0"/>
    <n v="10"/>
    <n v="20"/>
    <d v="1899-12-30T00:10:20"/>
    <d v="1899-12-30T00:10:20"/>
    <s v="RedAdidas"/>
    <s v="Cheshire Half Marathon"/>
    <n v="5.8064516129032304"/>
    <n v="160"/>
    <s v="Chilly"/>
    <m/>
    <d v="1899-12-30T00:00:00"/>
    <d v="1899-12-30T00:00:00"/>
    <m/>
    <n v="0"/>
    <n v="0"/>
    <d v="1899-12-30T04:30:44"/>
    <d v="1899-12-30T05:23:08"/>
    <d v="1899-12-30T02:15:22"/>
    <d v="1899-12-30T02:41:34"/>
    <n v="1803"/>
    <x v="14"/>
    <x v="1"/>
    <x v="142"/>
    <x v="4"/>
    <n v="0"/>
  </r>
  <r>
    <n v="2686"/>
    <d v="2015-04-26T00:00:00"/>
    <d v="2015-04-26T00:00:00"/>
    <x v="20"/>
    <n v="1"/>
    <n v="0"/>
    <n v="9"/>
    <n v="50"/>
    <d v="1899-12-30T00:09:50"/>
    <d v="1899-12-30T00:09:50"/>
    <s v="RedAdidas"/>
    <s v="Cheshire Half Marathon"/>
    <n v="6.1016949152542415"/>
    <n v="151"/>
    <s v="Chilly"/>
    <m/>
    <d v="1899-12-30T00:00:00"/>
    <d v="1899-12-30T00:00:00"/>
    <m/>
    <n v="0"/>
    <n v="0"/>
    <d v="1899-12-30T04:17:38"/>
    <d v="1899-12-30T05:10:02"/>
    <d v="1899-12-30T02:08:49"/>
    <d v="1899-12-30T02:35:01"/>
    <n v="1379"/>
    <x v="14"/>
    <x v="1"/>
    <x v="142"/>
    <x v="4"/>
    <n v="0"/>
  </r>
  <r>
    <n v="2687"/>
    <d v="2015-04-27T00:00:00"/>
    <d v="2015-04-27T00:00:00"/>
    <x v="1"/>
    <n v="11"/>
    <n v="0"/>
    <n v="30"/>
    <n v="33"/>
    <d v="1899-12-30T00:30:33"/>
    <d v="1899-12-30T00:02:47"/>
    <s v="YNHH"/>
    <s v="YNHH Spin Bike"/>
    <n v="21.603927986906726"/>
    <n v="0"/>
    <s v="Inside"/>
    <m/>
    <d v="1899-12-30T05:11:03"/>
    <d v="1899-12-30T02:35:32"/>
    <m/>
    <n v="0"/>
    <n v="0"/>
    <d v="1899-12-30T01:12:46"/>
    <d v="1899-12-30T02:05:10"/>
    <d v="1899-12-30T00:36:23"/>
    <d v="1899-12-30T01:02:35"/>
    <n v="114"/>
    <x v="14"/>
    <x v="1"/>
    <x v="142"/>
    <x v="4"/>
    <n v="0"/>
  </r>
  <r>
    <n v="2688"/>
    <d v="2015-04-27T00:00:00"/>
    <d v="2015-04-27T00:00:00"/>
    <x v="0"/>
    <n v="1.2"/>
    <n v="0"/>
    <n v="40"/>
    <n v="0"/>
    <d v="1899-12-30T00:40:00"/>
    <d v="1899-12-30T00:33:20"/>
    <s v="PHS"/>
    <s v="PHS Masters Swim"/>
    <n v="1.8000000000000016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5"/>
    <x v="14"/>
    <x v="1"/>
    <x v="142"/>
    <x v="4"/>
    <n v="0"/>
  </r>
  <r>
    <n v="2689"/>
    <d v="2015-04-29T00:00:00"/>
    <d v="2015-04-29T00:00:00"/>
    <x v="2"/>
    <n v="4.0599999999999996"/>
    <n v="0"/>
    <n v="43"/>
    <n v="8"/>
    <d v="1899-12-30T00:43:08"/>
    <d v="1899-12-30T00:10:37"/>
    <s v="Adidas"/>
    <s v="YNHH Hill Run"/>
    <n v="5.6476043276661549"/>
    <n v="146"/>
    <s v="Perfect"/>
    <m/>
    <d v="1899-12-30T04:38:21"/>
    <d v="1899-12-30T02:19:10"/>
    <m/>
    <n v="0"/>
    <n v="0"/>
    <d v="1899-12-30T04:38:21"/>
    <d v="1899-12-30T05:30:45"/>
    <d v="1899-12-30T02:19:10"/>
    <d v="1899-12-30T02:45:22"/>
    <n v="2022"/>
    <x v="14"/>
    <x v="1"/>
    <x v="142"/>
    <x v="4"/>
    <n v="1"/>
  </r>
  <r>
    <n v="2690"/>
    <d v="2015-04-29T00:00:00"/>
    <d v="2015-04-29T00:00:00"/>
    <x v="0"/>
    <n v="0.75"/>
    <n v="0"/>
    <n v="25"/>
    <n v="56"/>
    <d v="1899-12-30T00:25:56"/>
    <d v="1899-12-30T00:34:35"/>
    <s v="PHS"/>
    <s v="PHS Lap Swim"/>
    <n v="1.7352185089974306"/>
    <n v="0"/>
    <s v="Inside"/>
    <m/>
    <d v="1899-12-30T01:22:59"/>
    <d v="1899-12-30T00:41:30"/>
    <m/>
    <n v="0"/>
    <n v="0"/>
    <d v="1899-12-30T15:05:56"/>
    <d v="1899-12-30T15:58:20"/>
    <d v="1899-12-30T07:32:58"/>
    <d v="1899-12-30T07:59:10"/>
    <n v="3250"/>
    <x v="14"/>
    <x v="1"/>
    <x v="142"/>
    <x v="4"/>
    <n v="0"/>
  </r>
  <r>
    <n v="2691"/>
    <d v="2015-05-01T00:00:00"/>
    <d v="2015-05-01T00:00:00"/>
    <x v="2"/>
    <n v="7.25"/>
    <n v="1"/>
    <n v="22"/>
    <n v="58"/>
    <d v="1899-12-30T01:22:58"/>
    <d v="1899-12-30T00:11:27"/>
    <s v="RedAdidas"/>
    <s v="Reverse Quassy Loop"/>
    <n v="5.2430695058256367"/>
    <n v="149"/>
    <s v="Chilly"/>
    <m/>
    <d v="1899-12-30T04:59:49"/>
    <d v="1899-12-30T02:29:55"/>
    <m/>
    <n v="0"/>
    <n v="0"/>
    <d v="1899-12-30T04:59:49"/>
    <d v="1899-12-30T05:52:13"/>
    <d v="1899-12-30T02:29:55"/>
    <d v="1899-12-30T02:56:07"/>
    <n v="2489"/>
    <x v="14"/>
    <x v="2"/>
    <x v="143"/>
    <x v="4"/>
    <n v="1"/>
  </r>
  <r>
    <n v="2692"/>
    <d v="2015-05-01T00:00:00"/>
    <d v="2015-05-01T00:00:00"/>
    <x v="1"/>
    <n v="9.6"/>
    <n v="0"/>
    <n v="44"/>
    <n v="25"/>
    <d v="1899-12-30T00:44:25"/>
    <d v="1899-12-30T00:04:38"/>
    <s v="Shiv"/>
    <s v="Challenge Olympic Run Course"/>
    <n v="12.968105065666052"/>
    <n v="136"/>
    <s v="Chilly"/>
    <m/>
    <d v="1899-12-30T08:38:12"/>
    <d v="1899-12-30T04:19:06"/>
    <m/>
    <n v="0"/>
    <n v="0"/>
    <d v="1899-12-30T02:01:13"/>
    <d v="1899-12-30T02:53:37"/>
    <d v="1899-12-30T01:00:37"/>
    <d v="1899-12-30T01:26:49"/>
    <n v="687"/>
    <x v="14"/>
    <x v="2"/>
    <x v="143"/>
    <x v="4"/>
    <n v="0"/>
  </r>
  <r>
    <n v="2693"/>
    <d v="2015-05-03T00:00:00"/>
    <d v="2015-05-03T00:00:00"/>
    <x v="1"/>
    <n v="55.1"/>
    <n v="3"/>
    <n v="48"/>
    <n v="27"/>
    <d v="1899-12-30T03:48:27"/>
    <d v="1899-12-30T00:04:09"/>
    <s v="Shiv"/>
    <s v="Random"/>
    <n v="14.471437951411698"/>
    <n v="0"/>
    <s v="Nice!"/>
    <s v="https://www.strava.com/activities/297323394#kudos"/>
    <d v="1899-12-30T07:44:22"/>
    <d v="1899-12-30T03:52:11"/>
    <m/>
    <n v="0"/>
    <n v="0"/>
    <d v="1899-12-30T01:48:38"/>
    <d v="1899-12-30T02:41:02"/>
    <d v="1899-12-30T00:54:19"/>
    <d v="1899-12-30T01:20:31"/>
    <n v="549"/>
    <x v="14"/>
    <x v="2"/>
    <x v="143"/>
    <x v="5"/>
    <n v="1"/>
  </r>
  <r>
    <n v="2694"/>
    <d v="2015-05-04T00:00:00"/>
    <d v="2015-05-04T00:00:00"/>
    <x v="0"/>
    <n v="1.1499999999999999"/>
    <n v="0"/>
    <n v="36"/>
    <n v="47"/>
    <d v="1899-12-30T00:36:47"/>
    <d v="1899-12-30T00:31:59"/>
    <s v="PHS"/>
    <s v="PHS Masters Swim"/>
    <n v="1.8758495695514286"/>
    <n v="0"/>
    <s v="Inside"/>
    <s v="https://connect.garmin.com/modern/activity/765550969"/>
    <d v="1899-12-30T01:16:46"/>
    <d v="1899-12-30T00:38:23"/>
    <m/>
    <n v="0"/>
    <n v="0"/>
    <d v="1899-12-30T13:58:01"/>
    <d v="1899-12-30T14:50:25"/>
    <d v="1899-12-30T06:59:01"/>
    <d v="1899-12-30T07:25:13"/>
    <n v="3167"/>
    <x v="14"/>
    <x v="2"/>
    <x v="143"/>
    <x v="5"/>
    <n v="0"/>
  </r>
  <r>
    <n v="2695"/>
    <d v="2015-05-11T00:00:00"/>
    <d v="2015-05-11T00:00:00"/>
    <x v="1"/>
    <n v="11.5"/>
    <n v="0"/>
    <n v="31"/>
    <n v="0"/>
    <d v="1899-12-30T00:31:00"/>
    <d v="1899-12-30T00:02:42"/>
    <s v="YNHH"/>
    <s v="YNHH Spin Bike"/>
    <n v="22.258064516129046"/>
    <n v="0"/>
    <s v="Inside"/>
    <m/>
    <d v="1899-12-30T05:01:55"/>
    <d v="1899-12-30T02:30:57"/>
    <m/>
    <n v="0"/>
    <n v="0"/>
    <d v="1899-12-30T01:10:38"/>
    <d v="1899-12-30T02:03:02"/>
    <d v="1899-12-30T00:35:19"/>
    <d v="1899-12-30T01:01:31"/>
    <n v="90"/>
    <x v="14"/>
    <x v="2"/>
    <x v="143"/>
    <x v="6"/>
    <n v="6"/>
  </r>
  <r>
    <n v="2696"/>
    <d v="2015-05-11T00:00:00"/>
    <d v="2015-05-11T00:00:00"/>
    <x v="0"/>
    <n v="1"/>
    <n v="0"/>
    <n v="32"/>
    <n v="29"/>
    <d v="1899-12-30T00:32:29"/>
    <d v="1899-12-30T00:32:29"/>
    <s v="PHS"/>
    <s v="PHS Masters Swim"/>
    <n v="1.84710107747563"/>
    <n v="0"/>
    <s v="Inside"/>
    <m/>
    <d v="1899-12-30T01:17:58"/>
    <d v="1899-12-30T00:38:59"/>
    <m/>
    <n v="0"/>
    <n v="0"/>
    <d v="1899-12-30T14:11:04"/>
    <d v="1899-12-30T15:03:28"/>
    <d v="1899-12-30T07:05:32"/>
    <d v="1899-12-30T07:31:44"/>
    <n v="3180"/>
    <x v="14"/>
    <x v="2"/>
    <x v="143"/>
    <x v="6"/>
    <n v="0"/>
  </r>
  <r>
    <n v="2697"/>
    <d v="2015-05-12T00:00:00"/>
    <d v="2015-05-12T00:00:00"/>
    <x v="1"/>
    <n v="20.100000000000001"/>
    <n v="1"/>
    <n v="20"/>
    <n v="13"/>
    <d v="1899-12-30T01:20:13"/>
    <d v="1899-12-30T00:03:59"/>
    <s v="Ciocci"/>
    <s v="Mojy to Work"/>
    <n v="15.034282152503648"/>
    <n v="0"/>
    <s v="Wet"/>
    <s v="https://www.strava.com/activities/302944975"/>
    <d v="1899-12-30T07:26:59"/>
    <d v="1899-12-30T03:43:29"/>
    <m/>
    <n v="0"/>
    <n v="0"/>
    <d v="1899-12-30T01:44:34"/>
    <d v="1899-12-30T02:36:58"/>
    <d v="1899-12-30T00:52:17"/>
    <d v="1899-12-30T01:18:29"/>
    <n v="469"/>
    <x v="14"/>
    <x v="2"/>
    <x v="143"/>
    <x v="6"/>
    <n v="0"/>
  </r>
  <r>
    <n v="2698"/>
    <d v="2015-05-12T00:00:00"/>
    <d v="2015-05-12T00:00:00"/>
    <x v="1"/>
    <n v="20.100000000000001"/>
    <n v="1"/>
    <n v="11"/>
    <n v="50"/>
    <d v="1899-12-30T01:11:50"/>
    <d v="1899-12-30T00:03:34"/>
    <s v="Ciocci"/>
    <s v="Work to Mojy"/>
    <n v="16.788863109048737"/>
    <n v="0"/>
    <s v="HOT &amp; Humid"/>
    <s v="https://www.strava.com/activities/303296947"/>
    <d v="1899-12-30T06:40:16"/>
    <d v="1899-12-30T03:20:08"/>
    <m/>
    <n v="0"/>
    <n v="0"/>
    <d v="1899-12-30T01:33:38"/>
    <d v="1899-12-30T02:26:02"/>
    <d v="1899-12-30T00:46:49"/>
    <d v="1899-12-30T01:13:01"/>
    <n v="322"/>
    <x v="14"/>
    <x v="2"/>
    <x v="143"/>
    <x v="6"/>
    <n v="0"/>
  </r>
  <r>
    <n v="2699"/>
    <d v="2015-05-13T00:00:00"/>
    <d v="2015-05-13T00:00:00"/>
    <x v="2"/>
    <n v="3"/>
    <n v="0"/>
    <n v="31"/>
    <n v="5"/>
    <d v="1899-12-30T00:31:05"/>
    <d v="1899-12-30T00:10:22"/>
    <s v="Adidas"/>
    <s v="Random"/>
    <n v="5.7908847184986652"/>
    <n v="0"/>
    <s v="Cool"/>
    <s v="https://www.strava.com/activities/303763998"/>
    <d v="1899-12-30T04:31:28"/>
    <d v="1899-12-30T02:15:44"/>
    <m/>
    <n v="0"/>
    <n v="0"/>
    <d v="1899-12-30T04:31:28"/>
    <d v="1899-12-30T05:23:52"/>
    <d v="1899-12-30T02:15:44"/>
    <d v="1899-12-30T02:41:56"/>
    <n v="1835"/>
    <x v="14"/>
    <x v="2"/>
    <x v="143"/>
    <x v="6"/>
    <n v="0"/>
  </r>
  <r>
    <n v="2700"/>
    <d v="2015-05-13T00:00:00"/>
    <d v="2015-05-13T00:00:00"/>
    <x v="0"/>
    <n v="1"/>
    <n v="0"/>
    <n v="28"/>
    <n v="11"/>
    <d v="1899-12-30T00:28:11"/>
    <d v="1899-12-30T00:28:11"/>
    <s v="PHS"/>
    <s v="PHS Masters Swim"/>
    <n v="2.1289178001182751"/>
    <n v="0"/>
    <s v="Inside"/>
    <m/>
    <d v="1899-12-30T01:07:38"/>
    <d v="1899-12-30T00:33:49"/>
    <m/>
    <n v="0"/>
    <n v="0"/>
    <d v="1899-12-30T12:18:24"/>
    <d v="1899-12-30T13:10:48"/>
    <d v="1899-12-30T06:09:12"/>
    <d v="1899-12-30T06:35:24"/>
    <n v="3126"/>
    <x v="14"/>
    <x v="2"/>
    <x v="143"/>
    <x v="6"/>
    <n v="0"/>
  </r>
  <r>
    <n v="2701"/>
    <d v="2015-05-15T00:00:00"/>
    <d v="2015-05-15T00:00:00"/>
    <x v="1"/>
    <n v="12.5"/>
    <n v="0"/>
    <n v="50"/>
    <n v="16"/>
    <d v="1899-12-30T00:50:16"/>
    <d v="1899-12-30T00:04:01"/>
    <s v="Shiv"/>
    <s v="Random"/>
    <n v="14.920424403183036"/>
    <n v="128"/>
    <s v="Nice!"/>
    <s v="https://www.strava.com/activities/305076068/analysis"/>
    <d v="1899-12-30T07:30:23"/>
    <d v="1899-12-30T03:45:12"/>
    <m/>
    <n v="0"/>
    <n v="0"/>
    <d v="1899-12-30T01:45:22"/>
    <d v="1899-12-30T02:37:46"/>
    <d v="1899-12-30T00:52:41"/>
    <d v="1899-12-30T01:18:53"/>
    <n v="503"/>
    <x v="14"/>
    <x v="2"/>
    <x v="143"/>
    <x v="6"/>
    <n v="1"/>
  </r>
  <r>
    <n v="2702"/>
    <d v="2015-05-17T00:00:00"/>
    <d v="2015-05-17T00:00:00"/>
    <x v="1"/>
    <n v="62"/>
    <n v="4"/>
    <n v="10"/>
    <n v="1"/>
    <d v="1899-12-30T04:10:01"/>
    <d v="1899-12-30T00:04:02"/>
    <s v="Shiv"/>
    <s v="Waramaug and Rev254"/>
    <n v="14.879008066128936"/>
    <n v="144"/>
    <s v="Nice!"/>
    <s v="https://www.strava.com/activities/306376410"/>
    <d v="1899-12-30T07:31:39"/>
    <d v="1899-12-30T03:45:49"/>
    <m/>
    <n v="0"/>
    <n v="0"/>
    <d v="1899-12-30T01:45:39"/>
    <d v="1899-12-30T02:38:03"/>
    <d v="1899-12-30T00:52:50"/>
    <d v="1899-12-30T01:19:02"/>
    <n v="510"/>
    <x v="14"/>
    <x v="2"/>
    <x v="143"/>
    <x v="7"/>
    <n v="1"/>
  </r>
  <r>
    <n v="2703"/>
    <d v="2015-05-19T00:00:00"/>
    <d v="2015-05-19T00:00:00"/>
    <x v="2"/>
    <n v="3.3"/>
    <n v="0"/>
    <n v="33"/>
    <n v="52"/>
    <d v="1899-12-30T00:33:52"/>
    <d v="1899-12-30T00:10:16"/>
    <s v="RedAdidas"/>
    <s v="Madison Runabout"/>
    <n v="5.8464566929133897"/>
    <n v="0"/>
    <s v="Nice!"/>
    <s v="https://www.strava.com/activities/307886260"/>
    <d v="1899-12-30T04:28:53"/>
    <d v="1899-12-30T02:14:26"/>
    <m/>
    <n v="0"/>
    <n v="0"/>
    <d v="1899-12-30T04:28:53"/>
    <d v="1899-12-30T05:21:17"/>
    <d v="1899-12-30T02:14:26"/>
    <d v="1899-12-30T02:40:38"/>
    <n v="1752"/>
    <x v="14"/>
    <x v="2"/>
    <x v="143"/>
    <x v="7"/>
    <n v="1"/>
  </r>
  <r>
    <n v="2704"/>
    <d v="2015-05-21T00:00:00"/>
    <d v="2015-05-21T00:00:00"/>
    <x v="2"/>
    <n v="3.75"/>
    <n v="0"/>
    <n v="43"/>
    <n v="58"/>
    <d v="1899-12-30T00:43:58"/>
    <d v="1899-12-30T00:11:43"/>
    <s v="RedAdidas"/>
    <s v="Madison Hills"/>
    <n v="5.1175132676269941"/>
    <n v="143"/>
    <s v="Chilly"/>
    <s v="https://www.strava.com/activities/308759415"/>
    <d v="1899-12-30T05:07:11"/>
    <d v="1899-12-30T02:33:35"/>
    <m/>
    <n v="0"/>
    <n v="0"/>
    <d v="1899-12-30T05:07:11"/>
    <d v="1899-12-30T05:59:35"/>
    <d v="1899-12-30T02:33:35"/>
    <d v="1899-12-30T02:59:47"/>
    <n v="2592"/>
    <x v="14"/>
    <x v="2"/>
    <x v="143"/>
    <x v="7"/>
    <n v="1"/>
  </r>
  <r>
    <n v="2705"/>
    <d v="2015-05-22T00:00:00"/>
    <d v="2015-05-22T00:00:00"/>
    <x v="2"/>
    <n v="10"/>
    <n v="2"/>
    <n v="5"/>
    <n v="0"/>
    <d v="1899-12-30T02:05:00"/>
    <d v="1899-12-30T00:12:30"/>
    <s v="RedAdidas"/>
    <s v="Bonk Station"/>
    <n v="4.8000000000000034"/>
    <n v="152"/>
    <s v="Nice!"/>
    <s v="https://www.strava.com/activities/309598903"/>
    <d v="1899-12-30T05:27:30"/>
    <d v="1899-12-30T02:43:45"/>
    <m/>
    <n v="0"/>
    <n v="0"/>
    <d v="1899-12-30T05:27:30"/>
    <d v="1899-12-30T06:19:54"/>
    <d v="1899-12-30T02:43:45"/>
    <d v="1899-12-30T03:09:57"/>
    <n v="2801"/>
    <x v="14"/>
    <x v="2"/>
    <x v="143"/>
    <x v="7"/>
    <n v="0"/>
  </r>
  <r>
    <n v="2706"/>
    <d v="2015-05-23T00:00:00"/>
    <d v="2015-05-23T00:00:00"/>
    <x v="2"/>
    <n v="3.1"/>
    <n v="0"/>
    <n v="26"/>
    <n v="11"/>
    <d v="1899-12-30T00:26:11"/>
    <d v="1899-12-30T00:08:27"/>
    <s v="RedAdidas"/>
    <s v="Rubber Duck 5k"/>
    <n v="7.1037555697008328"/>
    <n v="0"/>
    <s v="Nice!"/>
    <s v="https://www.strava.com/activities/310053486"/>
    <d v="1899-12-30T03:41:17"/>
    <d v="1899-12-30T01:50:39"/>
    <m/>
    <n v="0"/>
    <n v="0"/>
    <d v="1899-12-30T03:41:17"/>
    <d v="1899-12-30T04:33:42"/>
    <d v="1899-12-30T01:50:39"/>
    <d v="1899-12-30T02:16:51"/>
    <n v="826"/>
    <x v="14"/>
    <x v="2"/>
    <x v="143"/>
    <x v="7"/>
    <n v="0"/>
  </r>
  <r>
    <n v="2707"/>
    <d v="2015-05-24T00:00:00"/>
    <d v="2015-05-24T00:00:00"/>
    <x v="0"/>
    <n v="0.75"/>
    <n v="0"/>
    <n v="30"/>
    <n v="28"/>
    <d v="1899-12-30T00:30:28"/>
    <d v="1899-12-30T00:40:37"/>
    <s v="Lake"/>
    <s v="GII to Dock"/>
    <n v="1.4770240700218831"/>
    <n v="0"/>
    <s v="Chilly"/>
    <s v="https://www.strava.com/activities/310633564"/>
    <d v="1899-12-30T01:37:30"/>
    <d v="1899-12-30T00:48:45"/>
    <m/>
    <n v="0"/>
    <n v="0"/>
    <d v="1899-12-30T17:44:18"/>
    <d v="1899-12-30T18:36:42"/>
    <d v="1899-12-30T08:52:09"/>
    <d v="1899-12-30T09:18:21"/>
    <n v="3454"/>
    <x v="14"/>
    <x v="2"/>
    <x v="143"/>
    <x v="8"/>
    <n v="0"/>
  </r>
  <r>
    <n v="2708"/>
    <d v="2015-05-24T00:00:00"/>
    <d v="2015-05-24T00:00:00"/>
    <x v="1"/>
    <n v="59"/>
    <n v="4"/>
    <n v="0"/>
    <n v="14"/>
    <d v="1899-12-30T04:00:14"/>
    <d v="1899-12-30T00:04:04"/>
    <s v="Shiv"/>
    <s v="Rev3 Quassy Bike"/>
    <n v="14.735673650617468"/>
    <n v="0"/>
    <s v="Nice!"/>
    <s v="https://www.strava.com/activities/310854677"/>
    <d v="1899-12-30T07:36:02"/>
    <d v="1899-12-30T03:48:01"/>
    <m/>
    <n v="0"/>
    <n v="0"/>
    <d v="1899-12-30T01:46:41"/>
    <d v="1899-12-30T02:39:05"/>
    <d v="1899-12-30T00:53:20"/>
    <d v="1899-12-30T01:19:32"/>
    <n v="522"/>
    <x v="14"/>
    <x v="2"/>
    <x v="143"/>
    <x v="8"/>
    <n v="0"/>
  </r>
  <r>
    <n v="2709"/>
    <d v="2015-05-25T00:00:00"/>
    <d v="2015-05-25T00:00:00"/>
    <x v="2"/>
    <n v="1.6"/>
    <n v="0"/>
    <n v="20"/>
    <n v="0"/>
    <d v="1899-12-30T00:20:00"/>
    <d v="1899-12-30T00:12:30"/>
    <s v="RedAdidas"/>
    <s v="53 to 389"/>
    <n v="4.8000000000000043"/>
    <n v="0"/>
    <s v="HOT &amp; Humid"/>
    <s v="Watch issues"/>
    <d v="1899-12-30T05:27:30"/>
    <d v="1899-12-30T02:43:45"/>
    <m/>
    <n v="0"/>
    <n v="0"/>
    <d v="1899-12-30T05:27:30"/>
    <d v="1899-12-30T06:19:54"/>
    <d v="1899-12-30T02:43:45"/>
    <d v="1899-12-30T03:09:57"/>
    <n v="2799"/>
    <x v="14"/>
    <x v="2"/>
    <x v="143"/>
    <x v="8"/>
    <n v="0"/>
  </r>
  <r>
    <n v="2710"/>
    <d v="2015-05-27T00:00:00"/>
    <d v="2015-05-27T00:00:00"/>
    <x v="0"/>
    <n v="0.53"/>
    <n v="0"/>
    <n v="21"/>
    <n v="27"/>
    <d v="1899-12-30T00:21:27"/>
    <d v="1899-12-30T00:40:28"/>
    <s v="Lake"/>
    <s v="Random"/>
    <n v="1.4825174825174838"/>
    <n v="0"/>
    <s v="Nice!"/>
    <s v="https://www.strava.com/activities/312755709"/>
    <d v="1899-12-30T01:37:08"/>
    <d v="1899-12-30T00:48:34"/>
    <m/>
    <n v="0"/>
    <n v="0"/>
    <d v="1899-12-30T17:40:22"/>
    <d v="1899-12-30T18:32:46"/>
    <d v="1899-12-30T08:50:11"/>
    <d v="1899-12-30T09:16:23"/>
    <n v="3450"/>
    <x v="14"/>
    <x v="2"/>
    <x v="143"/>
    <x v="8"/>
    <n v="1"/>
  </r>
  <r>
    <n v="2711"/>
    <d v="2015-05-28T00:00:00"/>
    <d v="2015-05-28T00:00:00"/>
    <x v="2"/>
    <n v="4.2"/>
    <n v="0"/>
    <n v="46"/>
    <n v="29"/>
    <d v="1899-12-30T00:46:29"/>
    <d v="1899-12-30T00:11:04"/>
    <s v="Adidas"/>
    <s v="Work Hill Backwards"/>
    <n v="5.4212979562567281"/>
    <n v="0"/>
    <s v="Nice!"/>
    <s v="https://www.strava.com/activities/313588061"/>
    <d v="1899-12-30T04:49:58"/>
    <d v="1899-12-30T02:24:59"/>
    <m/>
    <n v="0"/>
    <n v="0"/>
    <d v="1899-12-30T04:49:58"/>
    <d v="1899-12-30T05:42:22"/>
    <d v="1899-12-30T02:24:59"/>
    <d v="1899-12-30T02:51:11"/>
    <n v="2293"/>
    <x v="14"/>
    <x v="2"/>
    <x v="143"/>
    <x v="8"/>
    <n v="0"/>
  </r>
  <r>
    <n v="2712"/>
    <d v="2015-05-29T00:00:00"/>
    <d v="2015-05-29T00:00:00"/>
    <x v="0"/>
    <n v="1"/>
    <n v="0"/>
    <n v="36"/>
    <n v="37"/>
    <d v="1899-12-30T00:36:37"/>
    <d v="1899-12-30T00:36:37"/>
    <s v="Lake"/>
    <s v="Random"/>
    <n v="1.6385980883022315"/>
    <n v="0"/>
    <s v="Nice!"/>
    <m/>
    <d v="1899-12-30T01:27:53"/>
    <d v="1899-12-30T00:43:56"/>
    <m/>
    <n v="0"/>
    <n v="0"/>
    <d v="1899-12-30T15:59:21"/>
    <d v="1899-12-30T16:51:45"/>
    <d v="1899-12-30T07:59:41"/>
    <d v="1899-12-30T08:25:53"/>
    <n v="3330"/>
    <x v="14"/>
    <x v="2"/>
    <x v="143"/>
    <x v="8"/>
    <n v="0"/>
  </r>
  <r>
    <n v="2713"/>
    <d v="2015-05-29T00:00:00"/>
    <d v="2015-05-29T00:00:00"/>
    <x v="2"/>
    <n v="4.0999999999999996"/>
    <n v="0"/>
    <n v="58"/>
    <n v="35"/>
    <d v="1899-12-30T00:58:35"/>
    <d v="1899-12-30T00:14:17"/>
    <s v="RedAdidas"/>
    <s v="Flanders ShortCut"/>
    <n v="4.1991465149359906"/>
    <n v="0"/>
    <s v="HOT &amp; Humid"/>
    <s v="https://www.strava.com/activities/314167910"/>
    <d v="1899-12-30T06:14:22"/>
    <d v="1899-12-30T03:07:11"/>
    <m/>
    <n v="0"/>
    <n v="0"/>
    <d v="1899-12-30T06:14:22"/>
    <d v="1899-12-30T07:06:46"/>
    <d v="1899-12-30T03:07:11"/>
    <d v="1899-12-30T03:33:23"/>
    <n v="2977"/>
    <x v="14"/>
    <x v="2"/>
    <x v="143"/>
    <x v="8"/>
    <n v="0"/>
  </r>
  <r>
    <n v="2714"/>
    <d v="2015-05-29T00:00:00"/>
    <d v="2015-05-29T00:00:00"/>
    <x v="1"/>
    <n v="15.7"/>
    <n v="1"/>
    <n v="10"/>
    <n v="28"/>
    <d v="1899-12-30T01:10:28"/>
    <d v="1899-12-30T00:04:29"/>
    <s v="Shiv"/>
    <s v="Random"/>
    <n v="13.368022705771061"/>
    <n v="128"/>
    <s v="HOT &amp; Humid"/>
    <s v="https://www.strava.com/activities/314234730/analysis"/>
    <d v="1899-12-30T08:22:42"/>
    <d v="1899-12-30T04:11:21"/>
    <m/>
    <n v="0"/>
    <n v="0"/>
    <d v="1899-12-30T01:57:36"/>
    <d v="1899-12-30T02:50:00"/>
    <d v="1899-12-30T00:58:48"/>
    <d v="1899-12-30T01:25:00"/>
    <n v="648"/>
    <x v="14"/>
    <x v="2"/>
    <x v="143"/>
    <x v="8"/>
    <n v="0"/>
  </r>
  <r>
    <n v="2715"/>
    <d v="2015-05-31T00:00:00"/>
    <d v="2015-05-31T00:00:00"/>
    <x v="1"/>
    <n v="62.1"/>
    <n v="4"/>
    <n v="2"/>
    <n v="39"/>
    <d v="1899-12-30T04:02:39"/>
    <d v="1899-12-30T00:03:54"/>
    <s v="Shiv"/>
    <s v="Waramaug and Rev254"/>
    <n v="15.355450236966837"/>
    <n v="139"/>
    <s v="Raining"/>
    <s v="https://www.strava.com/activities/315602573"/>
    <d v="1899-12-30T07:17:38"/>
    <d v="1899-12-30T03:38:49"/>
    <m/>
    <n v="0"/>
    <n v="0"/>
    <d v="1899-12-30T01:42:22"/>
    <d v="1899-12-30T02:34:46"/>
    <d v="1899-12-30T00:51:11"/>
    <d v="1899-12-30T01:17:23"/>
    <n v="437"/>
    <x v="14"/>
    <x v="2"/>
    <x v="143"/>
    <x v="9"/>
    <n v="1"/>
  </r>
  <r>
    <n v="2716"/>
    <d v="2015-05-31T00:00:00"/>
    <d v="2015-05-31T00:00:00"/>
    <x v="2"/>
    <n v="7.2"/>
    <n v="1"/>
    <n v="39"/>
    <n v="9"/>
    <d v="1899-12-30T01:39:09"/>
    <d v="1899-12-30T00:13:46"/>
    <s v="RedAdidas"/>
    <s v="Reverse Quassy Loop"/>
    <n v="4.3570347957639983"/>
    <n v="143"/>
    <s v="HOT &amp; Humid"/>
    <s v="https://www.strava.com/activities/315602575"/>
    <d v="1899-12-30T06:00:48"/>
    <d v="1899-12-30T03:00:24"/>
    <m/>
    <n v="0"/>
    <n v="0"/>
    <d v="1899-12-30T06:00:48"/>
    <d v="1899-12-30T06:53:12"/>
    <d v="1899-12-30T03:00:24"/>
    <d v="1899-12-30T03:26:36"/>
    <n v="2932"/>
    <x v="14"/>
    <x v="2"/>
    <x v="143"/>
    <x v="9"/>
    <n v="0"/>
  </r>
  <r>
    <n v="2717"/>
    <d v="2015-06-03T00:00:00"/>
    <d v="2015-06-03T00:00:00"/>
    <x v="2"/>
    <n v="2"/>
    <n v="0"/>
    <n v="21"/>
    <n v="27"/>
    <d v="1899-12-30T00:21:27"/>
    <d v="1899-12-30T00:10:43"/>
    <s v="Adidas"/>
    <s v="Random"/>
    <n v="5.5944055944055995"/>
    <n v="137"/>
    <s v="Warm"/>
    <s v="https://www.strava.com/activities/317451619"/>
    <d v="1899-12-30T04:41:00"/>
    <d v="1899-12-30T02:20:30"/>
    <m/>
    <n v="0"/>
    <n v="0"/>
    <d v="1899-12-30T04:41:00"/>
    <d v="1899-12-30T05:33:24"/>
    <d v="1899-12-30T02:20:30"/>
    <d v="1899-12-30T02:46:42"/>
    <n v="2081"/>
    <x v="14"/>
    <x v="3"/>
    <x v="144"/>
    <x v="9"/>
    <n v="2"/>
  </r>
  <r>
    <n v="2718"/>
    <d v="2015-06-04T00:00:00"/>
    <d v="2015-06-04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4"/>
    <x v="3"/>
    <x v="144"/>
    <x v="9"/>
    <n v="0"/>
  </r>
  <r>
    <n v="2719"/>
    <d v="2015-06-05T00:00:00"/>
    <d v="2015-06-05T00:00:00"/>
    <x v="0"/>
    <n v="1"/>
    <n v="0"/>
    <n v="30"/>
    <n v="24"/>
    <d v="1899-12-30T00:30:24"/>
    <d v="1899-12-30T00:30:24"/>
    <s v="Lake"/>
    <s v="Lake"/>
    <n v="1.9736842105263175"/>
    <n v="0"/>
    <s v="Nice!"/>
    <m/>
    <d v="1899-12-30T01:12:58"/>
    <d v="1899-12-30T00:36:29"/>
    <m/>
    <n v="0"/>
    <n v="0"/>
    <d v="1899-12-30T13:16:29"/>
    <d v="1899-12-30T14:08:53"/>
    <d v="1899-12-30T06:38:14"/>
    <d v="1899-12-30T07:04:26"/>
    <n v="3145"/>
    <x v="14"/>
    <x v="3"/>
    <x v="144"/>
    <x v="9"/>
    <n v="0"/>
  </r>
  <r>
    <n v="2720"/>
    <d v="2015-06-05T00:00:00"/>
    <d v="2015-06-05T00:00:00"/>
    <x v="1"/>
    <n v="6"/>
    <n v="0"/>
    <n v="33"/>
    <n v="4"/>
    <d v="1899-12-30T00:33:04"/>
    <d v="1899-12-30T00:05:31"/>
    <s v="Shiv"/>
    <s v="Random"/>
    <n v="10.887096774193555"/>
    <n v="0"/>
    <s v="Nice!"/>
    <m/>
    <d v="1899-12-30T10:17:15"/>
    <d v="1899-12-30T05:08:37"/>
    <m/>
    <n v="0"/>
    <n v="0"/>
    <d v="1899-12-30T02:24:23"/>
    <d v="1899-12-30T03:16:47"/>
    <d v="1899-12-30T01:12:12"/>
    <d v="1899-12-30T01:38:24"/>
    <n v="759"/>
    <x v="14"/>
    <x v="3"/>
    <x v="144"/>
    <x v="9"/>
    <n v="0"/>
  </r>
  <r>
    <n v="2721"/>
    <d v="2015-06-07T00:00:00"/>
    <d v="2015-06-07T00:00:00"/>
    <x v="0"/>
    <n v="1.2"/>
    <n v="0"/>
    <n v="38"/>
    <n v="55"/>
    <d v="1899-12-30T00:38:55"/>
    <d v="1899-12-30T00:32:26"/>
    <s v="Lake"/>
    <s v="Rev3 Half"/>
    <n v="1.8501070663811578"/>
    <n v="0"/>
    <s v="Nice!"/>
    <m/>
    <d v="1899-12-30T01:17:50"/>
    <d v="1899-12-30T00:38:55"/>
    <m/>
    <n v="0"/>
    <n v="0"/>
    <d v="1899-12-30T14:09:41"/>
    <d v="1899-12-30T15:02:05"/>
    <d v="1899-12-30T07:04:50"/>
    <d v="1899-12-30T07:31:02"/>
    <n v="3179"/>
    <x v="14"/>
    <x v="3"/>
    <x v="144"/>
    <x v="10"/>
    <n v="1"/>
  </r>
  <r>
    <n v="2722"/>
    <d v="2015-06-07T00:00:00"/>
    <d v="2015-06-07T00:00:00"/>
    <x v="1"/>
    <n v="56"/>
    <n v="3"/>
    <n v="24"/>
    <n v="10"/>
    <d v="1899-12-30T03:24:10"/>
    <d v="1899-12-30T00:03:39"/>
    <s v="Shiv"/>
    <s v="Rev3 Half"/>
    <n v="16.45714285714287"/>
    <n v="149"/>
    <s v="Nice!"/>
    <m/>
    <d v="1899-12-30T06:48:20"/>
    <d v="1899-12-30T03:24:10"/>
    <m/>
    <n v="0"/>
    <n v="0"/>
    <d v="1899-12-30T01:35:31"/>
    <d v="1899-12-30T02:27:55"/>
    <d v="1899-12-30T00:47:46"/>
    <d v="1899-12-30T01:13:58"/>
    <n v="346"/>
    <x v="14"/>
    <x v="3"/>
    <x v="144"/>
    <x v="10"/>
    <n v="0"/>
  </r>
  <r>
    <n v="2723"/>
    <d v="2015-06-07T00:00:00"/>
    <d v="2015-06-07T00:00:00"/>
    <x v="2"/>
    <n v="13.1"/>
    <n v="2"/>
    <n v="55"/>
    <n v="7"/>
    <d v="1899-12-30T02:55:07"/>
    <d v="1899-12-30T00:13:22"/>
    <s v="RedAdidas"/>
    <s v="Rev3 Half"/>
    <n v="4.4884362805748577"/>
    <n v="148"/>
    <s v="Nice!"/>
    <m/>
    <d v="1899-12-30T05:50:14"/>
    <d v="1899-12-30T02:55:07"/>
    <m/>
    <n v="0"/>
    <n v="0"/>
    <d v="1899-12-30T05:50:14"/>
    <d v="1899-12-30T06:42:38"/>
    <d v="1899-12-30T02:55:07"/>
    <d v="1899-12-30T03:21:19"/>
    <n v="2906"/>
    <x v="14"/>
    <x v="3"/>
    <x v="144"/>
    <x v="10"/>
    <n v="0"/>
  </r>
  <r>
    <n v="2724"/>
    <d v="2015-06-07T00:00:00"/>
    <d v="2015-06-07T00:00:00"/>
    <x v="3"/>
    <n v="1"/>
    <n v="0"/>
    <n v="3"/>
    <n v="15"/>
    <d v="1899-12-30T00:03:15"/>
    <d v="1899-12-30T00:03:15"/>
    <m/>
    <s v="Rev3 Half"/>
    <n v="18.461538461538474"/>
    <n v="0"/>
    <m/>
    <m/>
    <d v="1899-12-30T00:00:00"/>
    <d v="1899-12-30T00:00:00"/>
    <m/>
    <n v="0"/>
    <n v="0"/>
    <d v="1899-12-30T01:25:09"/>
    <d v="1899-12-30T02:17:33"/>
    <d v="1899-12-30T00:42:35"/>
    <d v="1899-12-30T01:08:47"/>
    <n v="239"/>
    <x v="14"/>
    <x v="3"/>
    <x v="144"/>
    <x v="10"/>
    <n v="0"/>
  </r>
  <r>
    <n v="2725"/>
    <d v="2015-06-07T00:00:00"/>
    <d v="2015-06-07T00:00:00"/>
    <x v="4"/>
    <n v="1"/>
    <n v="0"/>
    <n v="3"/>
    <n v="3"/>
    <d v="1899-12-30T00:03:03"/>
    <d v="1899-12-30T00:03:03"/>
    <m/>
    <s v="Rev3 Half"/>
    <n v="19.672131147541002"/>
    <n v="0"/>
    <m/>
    <m/>
    <d v="1899-12-30T00:00:00"/>
    <d v="1899-12-30T00:00:00"/>
    <m/>
    <n v="0"/>
    <n v="0"/>
    <d v="1899-12-30T01:19:55"/>
    <d v="1899-12-30T02:12:19"/>
    <d v="1899-12-30T00:39:57"/>
    <d v="1899-12-30T01:06:09"/>
    <n v="218"/>
    <x v="14"/>
    <x v="3"/>
    <x v="144"/>
    <x v="10"/>
    <n v="0"/>
  </r>
  <r>
    <n v="2726"/>
    <d v="2015-06-09T00:00:00"/>
    <d v="2015-06-09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3"/>
    <x v="144"/>
    <x v="10"/>
    <n v="1"/>
  </r>
  <r>
    <n v="2727"/>
    <d v="2015-06-10T00:00:00"/>
    <d v="2015-06-10T00:00:00"/>
    <x v="0"/>
    <n v="1"/>
    <n v="0"/>
    <n v="32"/>
    <n v="52"/>
    <d v="1899-12-30T00:32:52"/>
    <d v="1899-12-30T00:32:52"/>
    <s v="Lake"/>
    <s v="Random"/>
    <n v="1.8255578093306299"/>
    <n v="0"/>
    <s v="Chilly"/>
    <m/>
    <d v="1899-12-30T01:18:53"/>
    <d v="1899-12-30T00:39:26"/>
    <m/>
    <n v="0"/>
    <n v="0"/>
    <d v="1899-12-30T14:21:06"/>
    <d v="1899-12-30T15:13:30"/>
    <d v="1899-12-30T07:10:33"/>
    <d v="1899-12-30T07:36:45"/>
    <n v="3190"/>
    <x v="14"/>
    <x v="3"/>
    <x v="144"/>
    <x v="10"/>
    <n v="0"/>
  </r>
  <r>
    <n v="2728"/>
    <d v="2015-06-11T00:00:00"/>
    <d v="2015-06-11T00:00:00"/>
    <x v="2"/>
    <n v="2"/>
    <n v="0"/>
    <n v="21"/>
    <n v="0"/>
    <d v="1899-12-30T00:21:00"/>
    <d v="1899-12-30T00:10:30"/>
    <s v="Adidas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4"/>
    <x v="3"/>
    <x v="144"/>
    <x v="10"/>
    <n v="0"/>
  </r>
  <r>
    <n v="2729"/>
    <d v="2015-06-12T00:00:00"/>
    <d v="2015-06-12T00:00:00"/>
    <x v="1"/>
    <n v="12"/>
    <n v="0"/>
    <n v="47"/>
    <n v="23"/>
    <d v="1899-12-30T00:47:23"/>
    <d v="1899-12-30T00:03:57"/>
    <s v="Shiv"/>
    <s v="Random"/>
    <n v="15.195216320787914"/>
    <n v="0"/>
    <s v="Warm"/>
    <m/>
    <d v="1899-12-30T07:22:15"/>
    <d v="1899-12-30T03:41:07"/>
    <m/>
    <n v="0"/>
    <n v="0"/>
    <d v="1899-12-30T01:43:27"/>
    <d v="1899-12-30T02:35:51"/>
    <d v="1899-12-30T00:51:44"/>
    <d v="1899-12-30T01:17:56"/>
    <n v="453"/>
    <x v="14"/>
    <x v="3"/>
    <x v="144"/>
    <x v="10"/>
    <n v="0"/>
  </r>
  <r>
    <n v="2730"/>
    <d v="2015-06-12T00:00:00"/>
    <d v="2015-06-12T00:00:00"/>
    <x v="2"/>
    <n v="3.1"/>
    <n v="0"/>
    <n v="33"/>
    <n v="31"/>
    <d v="1899-12-30T00:33:31"/>
    <d v="1899-12-30T00:10:49"/>
    <s v="RedAdidas"/>
    <s v="Flanders 5k"/>
    <n v="5.5494778717056246"/>
    <n v="0"/>
    <s v="HOT &amp; Humid"/>
    <s v="https://www.strava.com/activities/324170319"/>
    <d v="1899-12-30T04:43:16"/>
    <d v="1899-12-30T02:21:38"/>
    <m/>
    <n v="0"/>
    <n v="0"/>
    <d v="1899-12-30T04:43:16"/>
    <d v="1899-12-30T05:35:40"/>
    <d v="1899-12-30T02:21:38"/>
    <d v="1899-12-30T02:47:50"/>
    <n v="2140"/>
    <x v="14"/>
    <x v="3"/>
    <x v="144"/>
    <x v="10"/>
    <n v="0"/>
  </r>
  <r>
    <n v="2731"/>
    <d v="2015-06-14T00:00:00"/>
    <d v="2015-06-14T00:00:00"/>
    <x v="1"/>
    <n v="78.8"/>
    <n v="5"/>
    <n v="19"/>
    <n v="41"/>
    <d v="1899-12-30T05:19:41"/>
    <d v="1899-12-30T00:04:03"/>
    <s v="Shiv"/>
    <s v="Random"/>
    <n v="14.789635576872959"/>
    <n v="0"/>
    <s v="Warm"/>
    <s v="https://www.strava.com/activities/325399612"/>
    <d v="1899-12-30T07:34:22"/>
    <d v="1899-12-30T03:47:11"/>
    <m/>
    <n v="0"/>
    <n v="0"/>
    <d v="1899-12-30T01:46:17"/>
    <d v="1899-12-30T02:38:41"/>
    <d v="1899-12-30T00:53:09"/>
    <d v="1899-12-30T01:19:21"/>
    <n v="519"/>
    <x v="14"/>
    <x v="3"/>
    <x v="144"/>
    <x v="11"/>
    <n v="1"/>
  </r>
  <r>
    <n v="2732"/>
    <d v="2015-06-16T00:00:00"/>
    <d v="2015-06-16T00:00:00"/>
    <x v="0"/>
    <n v="1"/>
    <n v="0"/>
    <n v="30"/>
    <n v="23"/>
    <d v="1899-12-30T00:30:23"/>
    <d v="1899-12-30T00:30:23"/>
    <s v="Lake"/>
    <s v="Random"/>
    <n v="1.9747668678003305"/>
    <n v="0"/>
    <s v="Nice!"/>
    <m/>
    <d v="1899-12-30T01:12:55"/>
    <d v="1899-12-30T00:36:28"/>
    <m/>
    <n v="0"/>
    <n v="0"/>
    <d v="1899-12-30T13:16:03"/>
    <d v="1899-12-30T14:08:27"/>
    <d v="1899-12-30T06:38:01"/>
    <d v="1899-12-30T07:04:13"/>
    <n v="3144"/>
    <x v="14"/>
    <x v="3"/>
    <x v="144"/>
    <x v="11"/>
    <n v="1"/>
  </r>
  <r>
    <n v="2733"/>
    <d v="2015-06-17T00:00:00"/>
    <d v="2015-06-17T00:00:00"/>
    <x v="2"/>
    <n v="4.1500000000000004"/>
    <n v="0"/>
    <n v="46"/>
    <n v="6"/>
    <d v="1899-12-30T00:46:06"/>
    <d v="1899-12-30T00:11:07"/>
    <s v="Adidas"/>
    <s v="Work Hill Backwards"/>
    <n v="5.4013015184381823"/>
    <n v="0"/>
    <s v="Nice!"/>
    <s v="https://www.strava.com/activities/327377810"/>
    <d v="1899-12-30T04:51:02"/>
    <d v="1899-12-30T02:25:31"/>
    <m/>
    <n v="0"/>
    <n v="0"/>
    <d v="1899-12-30T04:51:02"/>
    <d v="1899-12-30T05:43:26"/>
    <d v="1899-12-30T02:25:31"/>
    <d v="1899-12-30T02:51:43"/>
    <n v="2312"/>
    <x v="14"/>
    <x v="3"/>
    <x v="144"/>
    <x v="11"/>
    <n v="0"/>
  </r>
  <r>
    <n v="2734"/>
    <d v="2015-06-18T00:00:00"/>
    <d v="2015-06-18T00:00:00"/>
    <x v="0"/>
    <n v="1.65"/>
    <n v="0"/>
    <n v="55"/>
    <n v="49"/>
    <d v="1899-12-30T00:55:49"/>
    <d v="1899-12-30T00:33:50"/>
    <s v="Lake"/>
    <s v="Gjr to Quassy"/>
    <n v="1.7736637802329063"/>
    <n v="0"/>
    <s v="Nice!"/>
    <s v="https://www.strava.com/activities/327875067"/>
    <d v="1899-12-30T01:21:11"/>
    <d v="1899-12-30T00:40:36"/>
    <m/>
    <n v="0"/>
    <n v="0"/>
    <d v="1899-12-30T14:46:18"/>
    <d v="1899-12-30T15:38:42"/>
    <d v="1899-12-30T07:23:09"/>
    <d v="1899-12-30T07:49:21"/>
    <n v="3227"/>
    <x v="14"/>
    <x v="3"/>
    <x v="144"/>
    <x v="11"/>
    <n v="0"/>
  </r>
  <r>
    <n v="2735"/>
    <d v="2015-06-19T00:00:00"/>
    <d v="2015-06-19T00:00:00"/>
    <x v="1"/>
    <n v="101.4"/>
    <n v="6"/>
    <n v="22"/>
    <n v="53"/>
    <d v="1899-12-30T06:22:53"/>
    <d v="1899-12-30T00:03:47"/>
    <s v="Shiv"/>
    <s v="Ride to MA"/>
    <n v="15.889957776520275"/>
    <n v="137"/>
    <s v="Overcast"/>
    <s v="https://www.strava.com/activities/328687860/overview"/>
    <d v="1899-12-30T07:02:55"/>
    <d v="1899-12-30T03:31:27"/>
    <m/>
    <n v="0"/>
    <n v="0"/>
    <d v="1899-12-30T01:38:56"/>
    <d v="1899-12-30T02:31:20"/>
    <d v="1899-12-30T00:49:28"/>
    <d v="1899-12-30T01:15:40"/>
    <n v="398"/>
    <x v="14"/>
    <x v="3"/>
    <x v="144"/>
    <x v="11"/>
    <n v="0"/>
  </r>
  <r>
    <n v="2736"/>
    <d v="2015-06-19T00:00:00"/>
    <d v="2015-06-19T00:00:00"/>
    <x v="2"/>
    <n v="1.75"/>
    <n v="0"/>
    <n v="24"/>
    <n v="20"/>
    <d v="1899-12-30T00:24:20"/>
    <d v="1899-12-30T00:13:54"/>
    <s v="RedAdidas"/>
    <s v="Brick Run to 389"/>
    <n v="4.3150684931506884"/>
    <n v="0"/>
    <s v="HOT &amp; Humid"/>
    <s v="https://www.strava.com/activities/329532024"/>
    <d v="1899-12-30T06:04:18"/>
    <d v="1899-12-30T03:02:09"/>
    <m/>
    <n v="0"/>
    <n v="0"/>
    <d v="1899-12-30T06:04:18"/>
    <d v="1899-12-30T06:56:42"/>
    <d v="1899-12-30T03:02:09"/>
    <d v="1899-12-30T03:28:21"/>
    <n v="2945"/>
    <x v="14"/>
    <x v="3"/>
    <x v="144"/>
    <x v="11"/>
    <n v="0"/>
  </r>
  <r>
    <n v="2737"/>
    <d v="2015-06-20T00:00:00"/>
    <d v="2015-06-20T00:00:00"/>
    <x v="2"/>
    <n v="7.5"/>
    <n v="1"/>
    <n v="39"/>
    <n v="56"/>
    <d v="1899-12-30T01:39:56"/>
    <d v="1899-12-30T00:13:19"/>
    <s v="RedAdidas"/>
    <s v="Random"/>
    <n v="4.5030020013342265"/>
    <n v="119"/>
    <s v="Raining"/>
    <s v="Couldn't get HR up"/>
    <d v="1899-12-30T05:49:06"/>
    <d v="1899-12-30T02:54:33"/>
    <m/>
    <n v="0"/>
    <n v="0"/>
    <d v="1899-12-30T05:49:06"/>
    <d v="1899-12-30T06:41:30"/>
    <d v="1899-12-30T02:54:33"/>
    <d v="1899-12-30T03:20:45"/>
    <n v="2901"/>
    <x v="14"/>
    <x v="3"/>
    <x v="144"/>
    <x v="11"/>
    <n v="0"/>
  </r>
  <r>
    <n v="2738"/>
    <d v="2015-06-23T00:00:00"/>
    <d v="2015-06-23T00:00:00"/>
    <x v="0"/>
    <n v="1"/>
    <n v="0"/>
    <n v="32"/>
    <n v="30"/>
    <d v="1899-12-30T00:32:30"/>
    <d v="1899-12-30T00:32:30"/>
    <s v="Bahamas"/>
    <s v="Paridise Beach"/>
    <n v="1.8461538461538476"/>
    <n v="0"/>
    <s v="Perfect"/>
    <s v="https://www.strava.com/activities/331545813"/>
    <d v="1899-12-30T01:18:00"/>
    <d v="1899-12-30T00:39:00"/>
    <m/>
    <n v="0"/>
    <n v="0"/>
    <d v="1899-12-30T14:11:30"/>
    <d v="1899-12-30T15:03:54"/>
    <d v="1899-12-30T07:05:45"/>
    <d v="1899-12-30T07:31:57"/>
    <n v="3181"/>
    <x v="14"/>
    <x v="3"/>
    <x v="144"/>
    <x v="39"/>
    <n v="2"/>
  </r>
  <r>
    <n v="2739"/>
    <d v="2015-06-25T00:00:00"/>
    <d v="2015-06-25T00:00:00"/>
    <x v="2"/>
    <n v="2.5"/>
    <n v="0"/>
    <n v="29"/>
    <n v="37"/>
    <d v="1899-12-30T00:29:37"/>
    <d v="1899-12-30T00:11:51"/>
    <s v="RedAdidas"/>
    <s v="Bahama Bridges"/>
    <n v="5.0647158131682657"/>
    <n v="0"/>
    <s v="HOT &amp; Humid"/>
    <s v="https://www.strava.com/activities/332017356"/>
    <d v="1899-12-30T05:10:23"/>
    <d v="1899-12-30T02:35:11"/>
    <m/>
    <n v="0"/>
    <n v="0"/>
    <d v="1899-12-30T05:10:23"/>
    <d v="1899-12-30T06:02:47"/>
    <d v="1899-12-30T02:35:11"/>
    <d v="1899-12-30T03:01:23"/>
    <n v="2633"/>
    <x v="14"/>
    <x v="3"/>
    <x v="144"/>
    <x v="39"/>
    <n v="1"/>
  </r>
  <r>
    <n v="2740"/>
    <d v="2015-06-27T00:00:00"/>
    <d v="2015-06-27T00:00:00"/>
    <x v="1"/>
    <n v="92"/>
    <n v="6"/>
    <n v="10"/>
    <n v="1"/>
    <d v="1899-12-30T06:10:01"/>
    <d v="1899-12-30T00:04:01"/>
    <s v="Shiv"/>
    <s v="Loops of Waramaug"/>
    <n v="14.918246925814165"/>
    <n v="0"/>
    <s v="Raining"/>
    <s v="https://www.strava.com/activities/334341157"/>
    <d v="1899-12-30T07:30:27"/>
    <d v="1899-12-30T03:45:14"/>
    <m/>
    <n v="0"/>
    <n v="0"/>
    <d v="1899-12-30T01:45:22"/>
    <d v="1899-12-30T02:37:46"/>
    <d v="1899-12-30T00:52:41"/>
    <d v="1899-12-30T01:18:53"/>
    <n v="504"/>
    <x v="14"/>
    <x v="3"/>
    <x v="144"/>
    <x v="39"/>
    <n v="1"/>
  </r>
  <r>
    <n v="2741"/>
    <d v="2015-06-28T00:00:00"/>
    <d v="2015-06-28T00:00:00"/>
    <x v="2"/>
    <n v="9.5"/>
    <n v="2"/>
    <n v="3"/>
    <n v="23"/>
    <d v="1899-12-30T02:03:23"/>
    <d v="1899-12-30T00:12:59"/>
    <s v="RedAdidas"/>
    <s v="random"/>
    <n v="4.6197487505065551"/>
    <n v="129"/>
    <s v="Raining"/>
    <s v="https://www.strava.com/activities/335146824"/>
    <d v="1899-12-30T05:40:17"/>
    <d v="1899-12-30T02:50:08"/>
    <m/>
    <n v="0"/>
    <n v="0"/>
    <d v="1899-12-30T05:40:17"/>
    <d v="1899-12-30T06:32:41"/>
    <d v="1899-12-30T02:50:08"/>
    <d v="1899-12-30T03:16:20"/>
    <n v="2870"/>
    <x v="14"/>
    <x v="3"/>
    <x v="144"/>
    <x v="40"/>
    <n v="0"/>
  </r>
  <r>
    <n v="2742"/>
    <d v="2015-06-30T00:00:00"/>
    <d v="2015-06-30T00:00:00"/>
    <x v="1"/>
    <n v="20"/>
    <n v="1"/>
    <n v="14"/>
    <n v="12"/>
    <d v="1899-12-30T01:14:12"/>
    <d v="1899-12-30T00:03:43"/>
    <s v="Shiv"/>
    <s v="Mojy to Work"/>
    <n v="16.172506738544488"/>
    <n v="0"/>
    <s v="Nice!"/>
    <s v="https://www.strava.com/activities/336047433"/>
    <d v="1899-12-30T06:55:31"/>
    <d v="1899-12-30T03:27:46"/>
    <m/>
    <n v="0"/>
    <n v="0"/>
    <d v="1899-12-30T01:37:12"/>
    <d v="1899-12-30T02:29:36"/>
    <d v="1899-12-30T00:48:36"/>
    <d v="1899-12-30T01:14:48"/>
    <n v="366"/>
    <x v="14"/>
    <x v="3"/>
    <x v="144"/>
    <x v="40"/>
    <n v="1"/>
  </r>
  <r>
    <n v="2743"/>
    <d v="2015-06-30T00:00:00"/>
    <d v="2015-06-30T00:00:00"/>
    <x v="1"/>
    <n v="20"/>
    <n v="1"/>
    <n v="12"/>
    <n v="13"/>
    <d v="1899-12-30T01:12:13"/>
    <d v="1899-12-30T00:03:37"/>
    <s v="Shiv"/>
    <s v="Work to Mojy"/>
    <n v="16.616662820216952"/>
    <n v="0"/>
    <s v="Windy"/>
    <s v="https://www.strava.com/activities/336460345"/>
    <d v="1899-12-30T06:44:25"/>
    <d v="1899-12-30T03:22:12"/>
    <m/>
    <n v="0"/>
    <n v="0"/>
    <d v="1899-12-30T01:34:36"/>
    <d v="1899-12-30T02:27:00"/>
    <d v="1899-12-30T00:47:18"/>
    <d v="1899-12-30T01:13:30"/>
    <n v="333"/>
    <x v="14"/>
    <x v="3"/>
    <x v="144"/>
    <x v="40"/>
    <n v="0"/>
  </r>
  <r>
    <n v="2744"/>
    <d v="2015-07-02T00:00:00"/>
    <d v="2015-07-02T00:00:00"/>
    <x v="0"/>
    <n v="1"/>
    <n v="0"/>
    <n v="33"/>
    <n v="0"/>
    <d v="1899-12-30T00:33:00"/>
    <d v="1899-12-30T00:33:00"/>
    <s v="Lake"/>
    <s v="Random"/>
    <n v="1.8181818181818195"/>
    <n v="0"/>
    <s v="Nice!"/>
    <m/>
    <d v="1899-12-30T01:19:12"/>
    <d v="1899-12-30T00:39:36"/>
    <m/>
    <n v="0"/>
    <n v="0"/>
    <d v="1899-12-30T14:24:36"/>
    <d v="1899-12-30T15:17:00"/>
    <d v="1899-12-30T07:12:18"/>
    <d v="1899-12-30T07:38:30"/>
    <n v="3194"/>
    <x v="14"/>
    <x v="0"/>
    <x v="145"/>
    <x v="40"/>
    <n v="1"/>
  </r>
  <r>
    <n v="2745"/>
    <d v="2015-07-02T00:00:00"/>
    <d v="2015-07-02T00:00:00"/>
    <x v="2"/>
    <n v="7.1"/>
    <n v="1"/>
    <n v="23"/>
    <n v="17"/>
    <d v="1899-12-30T01:23:17"/>
    <d v="1899-12-30T00:11:44"/>
    <s v="Adidas"/>
    <s v="YNHH East Rock Random"/>
    <n v="5.1150690414248583"/>
    <n v="152"/>
    <m/>
    <s v="https://www.strava.com/activities/337705130"/>
    <d v="1899-12-30T05:07:20"/>
    <d v="1899-12-30T02:33:40"/>
    <m/>
    <n v="0"/>
    <n v="0"/>
    <d v="1899-12-30T05:07:20"/>
    <d v="1899-12-30T05:59:44"/>
    <d v="1899-12-30T02:33:40"/>
    <d v="1899-12-30T02:59:52"/>
    <n v="2594"/>
    <x v="14"/>
    <x v="0"/>
    <x v="145"/>
    <x v="40"/>
    <n v="0"/>
  </r>
  <r>
    <n v="2746"/>
    <d v="2015-07-03T00:00:00"/>
    <d v="2015-07-03T00:00:00"/>
    <x v="1"/>
    <n v="100.2"/>
    <n v="6"/>
    <n v="54"/>
    <n v="14"/>
    <d v="1899-12-30T06:54:14"/>
    <d v="1899-12-30T00:04:08"/>
    <s v="Shiv"/>
    <s v="random"/>
    <n v="14.513559185644175"/>
    <n v="136"/>
    <s v="Nice!"/>
    <s v="https://www.strava.com/activities/338355800/overview"/>
    <d v="1899-12-30T07:43:01"/>
    <d v="1899-12-30T03:51:30"/>
    <m/>
    <n v="0"/>
    <n v="0"/>
    <d v="1899-12-30T01:48:19"/>
    <d v="1899-12-30T02:40:43"/>
    <d v="1899-12-30T00:54:09"/>
    <d v="1899-12-30T01:20:21"/>
    <n v="546"/>
    <x v="14"/>
    <x v="0"/>
    <x v="145"/>
    <x v="40"/>
    <n v="0"/>
  </r>
  <r>
    <n v="2747"/>
    <d v="2015-07-03T00:00:00"/>
    <d v="2015-07-03T00:00:00"/>
    <x v="0"/>
    <n v="0.45"/>
    <n v="0"/>
    <n v="13"/>
    <n v="30"/>
    <d v="1899-12-30T00:13:30"/>
    <d v="1899-12-30T00:30:00"/>
    <s v="Lake"/>
    <s v="Swim with Connor"/>
    <n v="2.0000000000000018"/>
    <n v="0"/>
    <m/>
    <m/>
    <d v="1899-12-30T01:12:00"/>
    <d v="1899-12-30T00:36:00"/>
    <m/>
    <n v="0"/>
    <n v="0"/>
    <d v="1899-12-30T13:06:00"/>
    <d v="1899-12-30T13:58:24"/>
    <d v="1899-12-30T06:33:00"/>
    <d v="1899-12-30T06:59:12"/>
    <n v="3139"/>
    <x v="14"/>
    <x v="0"/>
    <x v="145"/>
    <x v="40"/>
    <n v="0"/>
  </r>
  <r>
    <n v="2748"/>
    <d v="2015-07-04T00:00:00"/>
    <d v="2015-07-04T00:00:00"/>
    <x v="2"/>
    <n v="3"/>
    <n v="0"/>
    <n v="29"/>
    <n v="36"/>
    <d v="1899-12-30T00:29:36"/>
    <d v="1899-12-30T00:09:52"/>
    <s v="RedAdidas"/>
    <s v="Griskus"/>
    <n v="6.081081081081086"/>
    <n v="0"/>
    <m/>
    <m/>
    <d v="1899-12-30T04:18:30"/>
    <d v="1899-12-30T02:09:15"/>
    <m/>
    <n v="0"/>
    <n v="0"/>
    <d v="1899-12-30T04:18:30"/>
    <d v="1899-12-30T05:10:54"/>
    <d v="1899-12-30T02:09:15"/>
    <d v="1899-12-30T02:35:27"/>
    <n v="1418"/>
    <x v="14"/>
    <x v="0"/>
    <x v="145"/>
    <x v="40"/>
    <n v="0"/>
  </r>
  <r>
    <n v="2749"/>
    <d v="2015-07-05T00:00:00"/>
    <d v="2015-07-05T00:00:00"/>
    <x v="2"/>
    <n v="10.25"/>
    <n v="2"/>
    <n v="5"/>
    <n v="24"/>
    <d v="1899-12-30T02:05:24"/>
    <d v="1899-12-30T00:12:14"/>
    <s v="RedAdidas"/>
    <s v="Random"/>
    <n v="4.9043062200956982"/>
    <n v="137"/>
    <s v="Nice!"/>
    <s v="https://www.strava.com/activities/339583705"/>
    <d v="1899-12-30T05:20:32"/>
    <d v="1899-12-30T02:40:16"/>
    <m/>
    <n v="0"/>
    <n v="0"/>
    <d v="1899-12-30T05:20:32"/>
    <d v="1899-12-30T06:12:56"/>
    <d v="1899-12-30T02:40:16"/>
    <d v="1899-12-30T03:06:28"/>
    <n v="2753"/>
    <x v="14"/>
    <x v="0"/>
    <x v="145"/>
    <x v="0"/>
    <n v="0"/>
  </r>
  <r>
    <n v="2750"/>
    <d v="2015-07-07T00:00:00"/>
    <d v="2015-07-07T00:00:00"/>
    <x v="0"/>
    <n v="0.2"/>
    <n v="0"/>
    <n v="8"/>
    <n v="0"/>
    <d v="1899-12-30T00:08:00"/>
    <d v="1899-12-30T00:40:00"/>
    <s v="Lake"/>
    <s v="Jr. to Sandy Beach Dock"/>
    <n v="1.5000000000000013"/>
    <n v="0"/>
    <s v="Foggy"/>
    <m/>
    <d v="1899-12-30T01:36:00"/>
    <d v="1899-12-30T00:48:00"/>
    <m/>
    <n v="0"/>
    <n v="0"/>
    <d v="1899-12-30T17:28:00"/>
    <d v="1899-12-30T18:20:24"/>
    <d v="1899-12-30T08:44:00"/>
    <d v="1899-12-30T09:10:12"/>
    <n v="3418"/>
    <x v="14"/>
    <x v="0"/>
    <x v="145"/>
    <x v="0"/>
    <n v="1"/>
  </r>
  <r>
    <n v="2751"/>
    <d v="2015-07-07T00:00:00"/>
    <d v="2015-07-07T00:00:00"/>
    <x v="0"/>
    <n v="0.2"/>
    <n v="0"/>
    <n v="10"/>
    <n v="0"/>
    <d v="1899-12-30T00:10:00"/>
    <d v="1899-12-30T00:50:00"/>
    <s v="Lake"/>
    <s v="Jr. to Sandy Beach Dock"/>
    <n v="1.2000000000000011"/>
    <n v="0"/>
    <s v="Thundering"/>
    <s v="With C"/>
    <d v="1899-12-30T02:00:00"/>
    <d v="1899-12-30T01:00:00"/>
    <m/>
    <n v="0"/>
    <n v="0"/>
    <d v="1899-12-30T21:50:00"/>
    <d v="1899-12-30T22:42:24"/>
    <d v="1899-12-30T10:55:00"/>
    <d v="1899-12-30T11:21:12"/>
    <n v="3507"/>
    <x v="14"/>
    <x v="0"/>
    <x v="145"/>
    <x v="0"/>
    <n v="0"/>
  </r>
  <r>
    <n v="2752"/>
    <d v="2015-07-08T00:00:00"/>
    <d v="2015-07-08T00:00:00"/>
    <x v="1"/>
    <n v="10.5"/>
    <n v="0"/>
    <n v="32"/>
    <n v="56"/>
    <d v="1899-12-30T00:32:56"/>
    <d v="1899-12-30T00:03:08"/>
    <s v="Shiv"/>
    <s v="Griskus Sprint"/>
    <n v="19.129554655870461"/>
    <n v="0"/>
    <s v="Muggy"/>
    <m/>
    <d v="1899-12-30T05:51:17"/>
    <d v="1899-12-30T02:55:39"/>
    <m/>
    <n v="0"/>
    <n v="0"/>
    <d v="1899-12-30T01:22:11"/>
    <d v="1899-12-30T02:14:35"/>
    <d v="1899-12-30T00:41:05"/>
    <d v="1899-12-30T01:07:17"/>
    <n v="229"/>
    <x v="14"/>
    <x v="0"/>
    <x v="145"/>
    <x v="0"/>
    <n v="0"/>
  </r>
  <r>
    <n v="2753"/>
    <d v="2015-07-10T00:00:00"/>
    <d v="2015-07-10T00:00:00"/>
    <x v="1"/>
    <n v="13.5"/>
    <n v="1"/>
    <n v="3"/>
    <n v="3"/>
    <d v="1899-12-30T01:03:03"/>
    <d v="1899-12-30T00:04:40"/>
    <s v="Shiv"/>
    <s v="Random"/>
    <n v="12.846946867565435"/>
    <n v="0"/>
    <s v="Nice!"/>
    <m/>
    <d v="1899-12-30T08:43:05"/>
    <d v="1899-12-30T04:21:32"/>
    <m/>
    <n v="0"/>
    <n v="0"/>
    <d v="1899-12-30T02:02:22"/>
    <d v="1899-12-30T02:54:46"/>
    <d v="1899-12-30T01:01:11"/>
    <d v="1899-12-30T01:27:23"/>
    <n v="699"/>
    <x v="14"/>
    <x v="0"/>
    <x v="145"/>
    <x v="0"/>
    <n v="1"/>
  </r>
  <r>
    <n v="2754"/>
    <d v="2015-07-11T00:00:00"/>
    <d v="2015-07-11T00:00:00"/>
    <x v="2"/>
    <n v="7.15"/>
    <n v="1"/>
    <n v="29"/>
    <n v="14"/>
    <d v="1899-12-30T01:29:14"/>
    <d v="1899-12-30T00:12:29"/>
    <s v="RedAdidas"/>
    <s v="Random"/>
    <n v="4.8076204706761336"/>
    <n v="0"/>
    <s v="Muggy"/>
    <s v="https://www.strava.com/activities/343675834"/>
    <d v="1899-12-30T05:26:59"/>
    <d v="1899-12-30T02:43:29"/>
    <m/>
    <n v="0"/>
    <n v="0"/>
    <d v="1899-12-30T05:26:59"/>
    <d v="1899-12-30T06:19:23"/>
    <d v="1899-12-30T02:43:29"/>
    <d v="1899-12-30T03:09:41"/>
    <n v="2793"/>
    <x v="14"/>
    <x v="0"/>
    <x v="145"/>
    <x v="0"/>
    <n v="0"/>
  </r>
  <r>
    <n v="2755"/>
    <d v="2015-07-13T00:00:00"/>
    <d v="2015-07-13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4"/>
    <x v="0"/>
    <x v="145"/>
    <x v="12"/>
    <n v="1"/>
  </r>
  <r>
    <n v="2756"/>
    <d v="2015-07-15T00:00:00"/>
    <d v="2015-07-15T00:00:00"/>
    <x v="0"/>
    <n v="1.65"/>
    <n v="1"/>
    <n v="2"/>
    <n v="14"/>
    <d v="1899-12-30T01:02:14"/>
    <d v="1899-12-30T00:37:43"/>
    <s v="Lake"/>
    <s v="Jr. to Quassy"/>
    <n v="1.5907873594001083"/>
    <n v="0"/>
    <s v="Overcast"/>
    <m/>
    <d v="1899-12-30T01:30:31"/>
    <d v="1899-12-30T00:45:16"/>
    <m/>
    <n v="0"/>
    <n v="0"/>
    <d v="1899-12-30T16:28:11"/>
    <d v="1899-12-30T17:20:35"/>
    <d v="1899-12-30T08:14:06"/>
    <d v="1899-12-30T08:40:18"/>
    <n v="3364"/>
    <x v="14"/>
    <x v="0"/>
    <x v="145"/>
    <x v="12"/>
    <n v="1"/>
  </r>
  <r>
    <n v="2757"/>
    <d v="2015-07-16T00:00:00"/>
    <d v="2015-07-16T00:00:00"/>
    <x v="1"/>
    <n v="20.2"/>
    <n v="1"/>
    <n v="11"/>
    <n v="35"/>
    <d v="1899-12-30T01:11:35"/>
    <d v="1899-12-30T00:03:33"/>
    <s v="Shiv"/>
    <s v="Mojy to Work"/>
    <n v="16.931315483119917"/>
    <n v="0"/>
    <s v="Nice!"/>
    <m/>
    <d v="1899-12-30T06:36:54"/>
    <d v="1899-12-30T03:18:27"/>
    <m/>
    <n v="0"/>
    <n v="0"/>
    <d v="1899-12-30T01:32:51"/>
    <d v="1899-12-30T02:25:15"/>
    <d v="1899-12-30T00:46:25"/>
    <d v="1899-12-30T01:12:37"/>
    <n v="315"/>
    <x v="14"/>
    <x v="0"/>
    <x v="145"/>
    <x v="12"/>
    <n v="0"/>
  </r>
  <r>
    <n v="2758"/>
    <d v="2015-07-16T00:00:00"/>
    <d v="2015-07-16T00:00:00"/>
    <x v="1"/>
    <n v="20.2"/>
    <n v="1"/>
    <n v="11"/>
    <n v="21"/>
    <d v="1899-12-30T01:11:21"/>
    <d v="1899-12-30T00:03:32"/>
    <s v="Shiv"/>
    <s v="Work to Mojy"/>
    <n v="16.986685353889289"/>
    <n v="0"/>
    <s v="Nice!"/>
    <m/>
    <d v="1899-12-30T06:35:36"/>
    <d v="1899-12-30T03:17:48"/>
    <m/>
    <n v="0"/>
    <n v="0"/>
    <d v="1899-12-30T01:32:33"/>
    <d v="1899-12-30T02:24:57"/>
    <d v="1899-12-30T00:46:16"/>
    <d v="1899-12-30T01:12:28"/>
    <n v="311"/>
    <x v="14"/>
    <x v="0"/>
    <x v="145"/>
    <x v="12"/>
    <n v="0"/>
  </r>
  <r>
    <n v="2759"/>
    <d v="2015-07-16T00:00:00"/>
    <d v="2015-07-16T00:00:00"/>
    <x v="0"/>
    <n v="0.5"/>
    <n v="0"/>
    <n v="17"/>
    <n v="40"/>
    <d v="1899-12-30T00:17:40"/>
    <d v="1899-12-30T00:35:20"/>
    <s v="Lake"/>
    <s v="Swim with Connor"/>
    <n v="1.698113207547171"/>
    <n v="0"/>
    <s v="Nice!"/>
    <m/>
    <d v="1899-12-30T01:24:48"/>
    <d v="1899-12-30T00:42:24"/>
    <m/>
    <n v="0"/>
    <n v="0"/>
    <d v="1899-12-30T15:25:44"/>
    <d v="1899-12-30T16:18:08"/>
    <d v="1899-12-30T07:42:52"/>
    <d v="1899-12-30T08:09:04"/>
    <n v="3281"/>
    <x v="14"/>
    <x v="0"/>
    <x v="145"/>
    <x v="12"/>
    <n v="0"/>
  </r>
  <r>
    <n v="2760"/>
    <d v="2015-07-17T00:00:00"/>
    <d v="2015-07-17T00:00:00"/>
    <x v="2"/>
    <n v="5"/>
    <n v="0"/>
    <n v="53"/>
    <n v="59"/>
    <d v="1899-12-30T00:53:59"/>
    <d v="1899-12-30T00:10:48"/>
    <s v="RedAdidas"/>
    <s v="Sperm Loop"/>
    <n v="5.557270762581048"/>
    <n v="0"/>
    <s v="Warm"/>
    <s v="https://www.strava.com/activities/348084865"/>
    <d v="1899-12-30T04:42:52"/>
    <d v="1899-12-30T02:21:26"/>
    <m/>
    <n v="0"/>
    <n v="0"/>
    <d v="1899-12-30T04:42:52"/>
    <d v="1899-12-30T05:35:16"/>
    <d v="1899-12-30T02:21:26"/>
    <d v="1899-12-30T02:47:38"/>
    <n v="2130"/>
    <x v="14"/>
    <x v="0"/>
    <x v="145"/>
    <x v="12"/>
    <n v="0"/>
  </r>
  <r>
    <n v="2761"/>
    <d v="2015-07-19T00:00:00"/>
    <d v="2015-07-19T00:00:00"/>
    <x v="0"/>
    <n v="2.5"/>
    <n v="1"/>
    <n v="30"/>
    <n v="29"/>
    <d v="1899-12-30T01:30:29"/>
    <d v="1899-12-30T00:36:12"/>
    <s v="Lake"/>
    <s v="Lake Swim"/>
    <n v="1.6577638607478373"/>
    <n v="0"/>
    <s v="Nice!"/>
    <s v="https://connect.garmin.com/modern/activity/837977266"/>
    <d v="1899-12-30T01:26:52"/>
    <d v="1899-12-30T00:43:26"/>
    <m/>
    <n v="0"/>
    <n v="0"/>
    <d v="1899-12-30T15:48:16"/>
    <d v="1899-12-30T16:40:40"/>
    <d v="1899-12-30T07:54:08"/>
    <d v="1899-12-30T08:20:20"/>
    <n v="3316"/>
    <x v="14"/>
    <x v="0"/>
    <x v="145"/>
    <x v="13"/>
    <n v="1"/>
  </r>
  <r>
    <n v="2762"/>
    <d v="2015-07-19T00:00:00"/>
    <d v="2015-07-19T00:00:00"/>
    <x v="1"/>
    <n v="31.8"/>
    <n v="2"/>
    <n v="3"/>
    <n v="45"/>
    <d v="1899-12-30T02:03:45"/>
    <d v="1899-12-30T00:03:53"/>
    <s v="Shiv"/>
    <s v="Random"/>
    <n v="15.41818181818183"/>
    <n v="0"/>
    <s v="HOT &amp; Humid"/>
    <s v="https://www.strava.com/activities/349457042"/>
    <d v="1899-12-30T07:15:51"/>
    <d v="1899-12-30T03:37:55"/>
    <m/>
    <n v="0"/>
    <n v="0"/>
    <d v="1899-12-30T01:41:57"/>
    <d v="1899-12-30T02:34:21"/>
    <d v="1899-12-30T00:50:59"/>
    <d v="1899-12-30T01:17:11"/>
    <n v="431"/>
    <x v="14"/>
    <x v="0"/>
    <x v="145"/>
    <x v="13"/>
    <n v="0"/>
  </r>
  <r>
    <n v="2763"/>
    <d v="2015-07-21T00:00:00"/>
    <d v="2015-07-21T00:00:00"/>
    <x v="0"/>
    <n v="1.1000000000000001"/>
    <n v="0"/>
    <n v="39"/>
    <n v="17"/>
    <d v="1899-12-30T00:39:17"/>
    <d v="1899-12-30T00:35:43"/>
    <s v="Lake"/>
    <s v="Random"/>
    <n v="1.6801018243529926"/>
    <n v="0"/>
    <s v="Nice!"/>
    <m/>
    <d v="1899-12-30T01:25:43"/>
    <d v="1899-12-30T00:42:51"/>
    <m/>
    <n v="0"/>
    <n v="0"/>
    <d v="1899-12-30T15:35:39"/>
    <d v="1899-12-30T16:28:03"/>
    <d v="1899-12-30T07:47:50"/>
    <d v="1899-12-30T08:14:02"/>
    <n v="3299"/>
    <x v="14"/>
    <x v="0"/>
    <x v="145"/>
    <x v="13"/>
    <n v="1"/>
  </r>
  <r>
    <n v="2764"/>
    <d v="2015-07-24T00:00:00"/>
    <d v="2015-07-24T00:00:00"/>
    <x v="0"/>
    <n v="1.3"/>
    <n v="0"/>
    <n v="41"/>
    <n v="5"/>
    <d v="1899-12-30T00:41:05"/>
    <d v="1899-12-30T00:31:36"/>
    <s v="Mirror"/>
    <s v="Training Swim Mirror Lake"/>
    <n v="1.8985801217038554"/>
    <n v="0"/>
    <s v="Nice!"/>
    <m/>
    <d v="1899-12-30T01:15:51"/>
    <d v="1899-12-30T00:37:55"/>
    <m/>
    <n v="0"/>
    <n v="0"/>
    <d v="1899-12-30T13:47:59"/>
    <d v="1899-12-30T14:40:23"/>
    <d v="1899-12-30T06:54:00"/>
    <d v="1899-12-30T07:20:12"/>
    <n v="3162"/>
    <x v="14"/>
    <x v="0"/>
    <x v="145"/>
    <x v="13"/>
    <n v="2"/>
  </r>
  <r>
    <n v="2765"/>
    <d v="2015-07-25T00:00:00"/>
    <d v="2015-07-25T00:00:00"/>
    <x v="1"/>
    <n v="12.1"/>
    <n v="0"/>
    <n v="45"/>
    <n v="37"/>
    <d v="1899-12-30T00:45:37"/>
    <d v="1899-12-30T00:03:46"/>
    <s v="Shiv"/>
    <s v="LP Run Course on Bike"/>
    <n v="15.915235659481194"/>
    <n v="0"/>
    <s v="Nice!"/>
    <m/>
    <d v="1899-12-30T07:02:14"/>
    <d v="1899-12-30T03:31:07"/>
    <m/>
    <n v="0"/>
    <n v="0"/>
    <d v="1899-12-30T01:38:46"/>
    <d v="1899-12-30T02:31:10"/>
    <d v="1899-12-30T00:49:23"/>
    <d v="1899-12-30T01:15:35"/>
    <n v="397"/>
    <x v="14"/>
    <x v="0"/>
    <x v="145"/>
    <x v="13"/>
    <n v="0"/>
  </r>
  <r>
    <n v="2766"/>
    <d v="2015-07-25T00:00:00"/>
    <d v="2015-07-25T00:00:00"/>
    <x v="2"/>
    <n v="1.1000000000000001"/>
    <n v="0"/>
    <n v="12"/>
    <n v="3"/>
    <d v="1899-12-30T00:12:03"/>
    <d v="1899-12-30T00:10:57"/>
    <s v="RedAdidas"/>
    <s v="Quick Run"/>
    <n v="5.477178423236519"/>
    <n v="0"/>
    <s v="Nice!"/>
    <m/>
    <d v="1899-12-30T04:47:01"/>
    <d v="1899-12-30T02:23:30"/>
    <m/>
    <n v="0"/>
    <n v="0"/>
    <d v="1899-12-30T04:47:01"/>
    <d v="1899-12-30T05:39:25"/>
    <d v="1899-12-30T02:23:30"/>
    <d v="1899-12-30T02:49:42"/>
    <n v="2227"/>
    <x v="14"/>
    <x v="0"/>
    <x v="145"/>
    <x v="13"/>
    <n v="0"/>
  </r>
  <r>
    <n v="2767"/>
    <d v="2015-07-26T00:00:00"/>
    <d v="2015-07-26T00:00:00"/>
    <x v="0"/>
    <n v="2.4"/>
    <n v="1"/>
    <n v="25"/>
    <n v="34"/>
    <d v="1899-12-30T01:25:34"/>
    <d v="1899-12-30T00:35:39"/>
    <s v="Mirror"/>
    <s v="Ironman Lake Placid"/>
    <n v="1.6828983248928724"/>
    <n v="0"/>
    <s v="Nice!"/>
    <s v="https://www.strava.com/activities/354921448"/>
    <d v="1899-12-30T01:25:34"/>
    <d v="1899-12-30T00:42:47"/>
    <m/>
    <n v="0"/>
    <n v="0"/>
    <d v="1899-12-30T15:34:06"/>
    <d v="1899-12-30T16:26:30"/>
    <d v="1899-12-30T07:47:03"/>
    <d v="1899-12-30T08:13:15"/>
    <n v="3296"/>
    <x v="14"/>
    <x v="0"/>
    <x v="145"/>
    <x v="14"/>
    <n v="0"/>
  </r>
  <r>
    <n v="2768"/>
    <d v="2015-07-26T00:00:00"/>
    <d v="2015-07-26T00:00:00"/>
    <x v="3"/>
    <n v="1"/>
    <n v="0"/>
    <n v="9"/>
    <n v="46"/>
    <d v="1899-12-30T00:09:46"/>
    <d v="1899-12-30T00:09:46"/>
    <s v="T1"/>
    <s v="Ironman Lake Placid"/>
    <n v="6.1433447098976153"/>
    <n v="0"/>
    <s v="Nice!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0"/>
    <x v="145"/>
    <x v="14"/>
    <n v="0"/>
  </r>
  <r>
    <n v="2769"/>
    <d v="2015-07-26T00:00:00"/>
    <d v="2015-07-26T00:00:00"/>
    <x v="1"/>
    <n v="112"/>
    <n v="6"/>
    <n v="41"/>
    <n v="38"/>
    <d v="1899-12-30T06:41:38"/>
    <d v="1899-12-30T00:03:35"/>
    <s v="Shiv"/>
    <s v="Ironman Lake Placid"/>
    <n v="16.731678977508523"/>
    <n v="0"/>
    <s v="HOT &amp; Humid"/>
    <s v="https://www.strava.com/activities/354921512"/>
    <d v="1899-12-30T06:41:38"/>
    <d v="1899-12-30T03:20:49"/>
    <m/>
    <n v="0"/>
    <n v="0"/>
    <d v="1899-12-30T01:33:57"/>
    <d v="1899-12-30T02:26:21"/>
    <d v="1899-12-30T00:46:59"/>
    <d v="1899-12-30T01:13:11"/>
    <n v="325"/>
    <x v="14"/>
    <x v="0"/>
    <x v="145"/>
    <x v="14"/>
    <n v="0"/>
  </r>
  <r>
    <n v="2770"/>
    <d v="2015-07-26T00:00:00"/>
    <d v="2015-07-26T00:00:00"/>
    <x v="4"/>
    <n v="1"/>
    <n v="0"/>
    <n v="8"/>
    <n v="41"/>
    <d v="1899-12-30T00:08:41"/>
    <d v="1899-12-30T00:08:41"/>
    <s v="t2"/>
    <s v="Ironman Lake Placid"/>
    <n v="6.9097888675623853"/>
    <n v="0"/>
    <s v="HOT &amp; Humid"/>
    <m/>
    <d v="1899-12-30T00:00:00"/>
    <d v="1899-12-30T00:00:00"/>
    <m/>
    <n v="0"/>
    <n v="0"/>
    <d v="1899-12-30T03:47:30"/>
    <d v="1899-12-30T04:39:54"/>
    <d v="1899-12-30T01:53:45"/>
    <d v="1899-12-30T02:19:57"/>
    <n v="852"/>
    <x v="14"/>
    <x v="0"/>
    <x v="145"/>
    <x v="14"/>
    <n v="0"/>
  </r>
  <r>
    <n v="2771"/>
    <d v="2015-07-26T00:00:00"/>
    <d v="2015-07-26T00:00:00"/>
    <x v="8"/>
    <n v="1"/>
    <n v="0"/>
    <n v="11"/>
    <n v="15"/>
    <d v="1899-12-30T00:11:15"/>
    <d v="1899-12-30T00:11:15"/>
    <s v="RedAdidas"/>
    <s v="Ironman Lake Placid"/>
    <n v="5.3333333333333375"/>
    <n v="149"/>
    <s v="HOT &amp; Humid"/>
    <m/>
    <d v="1899-12-30T00:00:00"/>
    <d v="1899-12-30T00:00:00"/>
    <m/>
    <n v="0"/>
    <n v="0"/>
    <d v="1899-12-30T04:54:45"/>
    <d v="1899-12-30T05:47:09"/>
    <d v="1899-12-30T02:27:22"/>
    <d v="1899-12-30T02:53:35"/>
    <n v="2383"/>
    <x v="14"/>
    <x v="0"/>
    <x v="145"/>
    <x v="14"/>
    <n v="0"/>
  </r>
  <r>
    <n v="2772"/>
    <d v="2015-07-26T00:00:00"/>
    <d v="2015-07-26T00:00:00"/>
    <x v="9"/>
    <n v="1"/>
    <n v="0"/>
    <n v="14"/>
    <n v="5"/>
    <d v="1899-12-30T00:14:05"/>
    <d v="1899-12-30T00:14:05"/>
    <s v="RedAdidas"/>
    <s v="Ironman Lake Placid"/>
    <n v="4.2603550295858028"/>
    <n v="150"/>
    <s v="HOT &amp; Humid"/>
    <m/>
    <d v="1899-12-30T00:00:00"/>
    <d v="1899-12-30T00:00:00"/>
    <m/>
    <n v="0"/>
    <n v="0"/>
    <d v="1899-12-30T06:08:59"/>
    <d v="1899-12-30T07:01:23"/>
    <d v="1899-12-30T03:04:29"/>
    <d v="1899-12-30T03:30:42"/>
    <n v="2961"/>
    <x v="14"/>
    <x v="0"/>
    <x v="145"/>
    <x v="14"/>
    <n v="0"/>
  </r>
  <r>
    <n v="2773"/>
    <d v="2015-07-26T00:00:00"/>
    <d v="2015-07-26T00:00:00"/>
    <x v="10"/>
    <n v="1"/>
    <n v="0"/>
    <n v="13"/>
    <n v="28"/>
    <d v="1899-12-30T00:13:28"/>
    <d v="1899-12-30T00:13:28"/>
    <s v="RedAdidas"/>
    <s v="Ironman Lake Placid"/>
    <n v="4.4554455445544585"/>
    <n v="148"/>
    <s v="HOT &amp; Humid"/>
    <m/>
    <d v="1899-12-30T00:00:00"/>
    <d v="1899-12-30T00:00:00"/>
    <m/>
    <n v="0"/>
    <n v="0"/>
    <d v="1899-12-30T05:52:50"/>
    <d v="1899-12-30T06:45:14"/>
    <d v="1899-12-30T02:56:25"/>
    <d v="1899-12-30T03:22:37"/>
    <n v="2916"/>
    <x v="14"/>
    <x v="0"/>
    <x v="145"/>
    <x v="14"/>
    <n v="0"/>
  </r>
  <r>
    <n v="2774"/>
    <d v="2015-07-26T00:00:00"/>
    <d v="2015-07-26T00:00:00"/>
    <x v="11"/>
    <n v="1"/>
    <n v="0"/>
    <n v="13"/>
    <n v="12"/>
    <d v="1899-12-30T00:13:12"/>
    <d v="1899-12-30T00:13:12"/>
    <s v="RedAdidas"/>
    <s v="Ironman Lake Placid"/>
    <n v="4.5454545454545485"/>
    <n v="147"/>
    <s v="HOT &amp; Humid"/>
    <m/>
    <d v="1899-12-30T00:00:00"/>
    <d v="1899-12-30T00:00:00"/>
    <m/>
    <n v="0"/>
    <n v="0"/>
    <d v="1899-12-30T05:45:50"/>
    <d v="1899-12-30T06:38:14"/>
    <d v="1899-12-30T02:52:55"/>
    <d v="1899-12-30T03:19:07"/>
    <n v="2886"/>
    <x v="14"/>
    <x v="0"/>
    <x v="145"/>
    <x v="14"/>
    <n v="0"/>
  </r>
  <r>
    <n v="2775"/>
    <d v="2015-07-26T00:00:00"/>
    <d v="2015-07-26T00:00:00"/>
    <x v="12"/>
    <n v="1"/>
    <n v="0"/>
    <n v="16"/>
    <n v="3"/>
    <d v="1899-12-30T00:16:03"/>
    <d v="1899-12-30T00:16:03"/>
    <s v="RedAdidas"/>
    <s v="Ironman Lake Placid"/>
    <n v="3.7383177570093484"/>
    <n v="141"/>
    <s v="HOT &amp; Humid"/>
    <m/>
    <d v="1899-12-30T00:00:00"/>
    <d v="1899-12-30T00:00:00"/>
    <m/>
    <n v="0"/>
    <n v="0"/>
    <d v="1899-12-30T07:00:31"/>
    <d v="1899-12-30T07:52:55"/>
    <d v="1899-12-30T03:30:15"/>
    <d v="1899-12-30T03:56:27"/>
    <n v="3077"/>
    <x v="14"/>
    <x v="0"/>
    <x v="145"/>
    <x v="14"/>
    <n v="0"/>
  </r>
  <r>
    <n v="2776"/>
    <d v="2015-07-26T00:00:00"/>
    <d v="2015-07-26T00:00:00"/>
    <x v="13"/>
    <n v="1"/>
    <n v="0"/>
    <n v="16"/>
    <n v="51"/>
    <d v="1899-12-30T00:16:51"/>
    <d v="1899-12-30T00:16:51"/>
    <s v="RedAdidas"/>
    <s v="Ironman Lake Placid"/>
    <n v="3.5608308605341268"/>
    <n v="136"/>
    <s v="HOT &amp; Humid"/>
    <m/>
    <d v="1899-12-30T00:00:00"/>
    <d v="1899-12-30T00:00:00"/>
    <m/>
    <n v="0"/>
    <n v="0"/>
    <d v="1899-12-30T07:21:28"/>
    <d v="1899-12-30T08:13:52"/>
    <d v="1899-12-30T03:40:44"/>
    <d v="1899-12-30T04:06:56"/>
    <n v="3093"/>
    <x v="14"/>
    <x v="0"/>
    <x v="145"/>
    <x v="14"/>
    <n v="0"/>
  </r>
  <r>
    <n v="2777"/>
    <d v="2015-07-26T00:00:00"/>
    <d v="2015-07-26T00:00:00"/>
    <x v="14"/>
    <n v="1"/>
    <n v="0"/>
    <n v="15"/>
    <n v="39"/>
    <d v="1899-12-30T00:15:39"/>
    <d v="1899-12-30T00:15:39"/>
    <s v="RedAdidas"/>
    <s v="Ironman Lake Placid"/>
    <n v="3.8338658146964883"/>
    <n v="137"/>
    <s v="HOT &amp; Humid"/>
    <m/>
    <d v="1899-12-30T00:00:00"/>
    <d v="1899-12-30T00:00:00"/>
    <m/>
    <n v="0"/>
    <n v="0"/>
    <d v="1899-12-30T06:50:02"/>
    <d v="1899-12-30T07:42:26"/>
    <d v="1899-12-30T03:25:01"/>
    <d v="1899-12-30T03:51:13"/>
    <n v="3059"/>
    <x v="14"/>
    <x v="0"/>
    <x v="145"/>
    <x v="14"/>
    <n v="0"/>
  </r>
  <r>
    <n v="2778"/>
    <d v="2015-07-26T00:00:00"/>
    <d v="2015-07-26T00:00:00"/>
    <x v="15"/>
    <n v="1"/>
    <n v="0"/>
    <n v="14"/>
    <n v="11"/>
    <d v="1899-12-30T00:14:11"/>
    <d v="1899-12-30T00:14:11"/>
    <s v="RedAdidas"/>
    <s v="Ironman Lake Placid"/>
    <n v="4.2303172737955377"/>
    <n v="140"/>
    <s v="HOT &amp; Humid"/>
    <m/>
    <d v="1899-12-30T00:00:00"/>
    <d v="1899-12-30T00:00:00"/>
    <m/>
    <n v="0"/>
    <n v="0"/>
    <d v="1899-12-30T06:11:36"/>
    <d v="1899-12-30T07:04:00"/>
    <d v="1899-12-30T03:05:48"/>
    <d v="1899-12-30T03:32:00"/>
    <n v="2967"/>
    <x v="14"/>
    <x v="0"/>
    <x v="145"/>
    <x v="14"/>
    <n v="0"/>
  </r>
  <r>
    <n v="2779"/>
    <d v="2015-07-26T00:00:00"/>
    <d v="2015-07-26T00:00:00"/>
    <x v="16"/>
    <n v="1"/>
    <n v="0"/>
    <n v="17"/>
    <n v="13"/>
    <d v="1899-12-30T00:17:13"/>
    <d v="1899-12-30T00:17:13"/>
    <s v="RedAdidas"/>
    <s v="Ironman Lake Placid"/>
    <n v="3.4849951597289479"/>
    <n v="130"/>
    <s v="HOT &amp; Humid"/>
    <m/>
    <d v="1899-12-30T00:00:00"/>
    <d v="1899-12-30T00:00:00"/>
    <m/>
    <n v="0"/>
    <n v="0"/>
    <d v="1899-12-30T07:31:05"/>
    <d v="1899-12-30T08:23:29"/>
    <d v="1899-12-30T03:45:32"/>
    <d v="1899-12-30T04:11:44"/>
    <n v="3103"/>
    <x v="14"/>
    <x v="0"/>
    <x v="145"/>
    <x v="14"/>
    <n v="0"/>
  </r>
  <r>
    <n v="2780"/>
    <d v="2015-07-26T00:00:00"/>
    <d v="2015-07-26T00:00:00"/>
    <x v="17"/>
    <n v="1"/>
    <n v="0"/>
    <n v="17"/>
    <n v="41"/>
    <d v="1899-12-30T00:17:41"/>
    <d v="1899-12-30T00:17:41"/>
    <s v="RedAdidas"/>
    <s v="Ironman Lake Placid"/>
    <n v="3.3930254476908606"/>
    <n v="131"/>
    <s v="HOT &amp; Humid"/>
    <m/>
    <d v="1899-12-30T00:00:00"/>
    <d v="1899-12-30T00:00:00"/>
    <m/>
    <n v="0"/>
    <n v="0"/>
    <d v="1899-12-30T07:43:18"/>
    <d v="1899-12-30T08:35:42"/>
    <d v="1899-12-30T03:51:39"/>
    <d v="1899-12-30T04:17:51"/>
    <n v="3112"/>
    <x v="14"/>
    <x v="0"/>
    <x v="145"/>
    <x v="14"/>
    <n v="0"/>
  </r>
  <r>
    <n v="2781"/>
    <d v="2015-07-26T00:00:00"/>
    <d v="2015-07-26T00:00:00"/>
    <x v="18"/>
    <n v="1"/>
    <n v="0"/>
    <n v="15"/>
    <n v="34"/>
    <d v="1899-12-30T00:15:34"/>
    <d v="1899-12-30T00:15:34"/>
    <s v="RedAdidas"/>
    <s v="Ironman Lake Placid"/>
    <n v="3.8543897216274123"/>
    <n v="139"/>
    <s v="HOT &amp; Humid"/>
    <m/>
    <d v="1899-12-30T00:00:00"/>
    <d v="1899-12-30T00:00:00"/>
    <m/>
    <n v="0"/>
    <n v="0"/>
    <d v="1899-12-30T06:47:51"/>
    <d v="1899-12-30T07:40:15"/>
    <d v="1899-12-30T03:23:55"/>
    <d v="1899-12-30T03:50:07"/>
    <n v="3054"/>
    <x v="14"/>
    <x v="0"/>
    <x v="145"/>
    <x v="14"/>
    <n v="0"/>
  </r>
  <r>
    <n v="2782"/>
    <d v="2015-07-26T00:00:00"/>
    <d v="2015-07-26T00:00:00"/>
    <x v="19"/>
    <n v="1"/>
    <n v="0"/>
    <n v="18"/>
    <n v="25"/>
    <d v="1899-12-30T00:18:25"/>
    <d v="1899-12-30T00:18:25"/>
    <s v="RedAdidas"/>
    <s v="Ironman Lake Placid"/>
    <n v="3.2579185520362017"/>
    <n v="131"/>
    <s v="HOT &amp; Humid"/>
    <m/>
    <d v="1899-12-30T00:00:00"/>
    <d v="1899-12-30T00:00:00"/>
    <m/>
    <n v="0"/>
    <n v="0"/>
    <d v="1899-12-30T08:02:31"/>
    <d v="1899-12-30T08:54:55"/>
    <d v="1899-12-30T04:01:15"/>
    <d v="1899-12-30T04:27:28"/>
    <n v="3114"/>
    <x v="14"/>
    <x v="0"/>
    <x v="145"/>
    <x v="14"/>
    <n v="0"/>
  </r>
  <r>
    <n v="2783"/>
    <d v="2015-07-26T00:00:00"/>
    <d v="2015-07-26T00:00:00"/>
    <x v="20"/>
    <n v="1"/>
    <n v="0"/>
    <n v="15"/>
    <n v="25"/>
    <d v="1899-12-30T00:15:25"/>
    <d v="1899-12-30T00:15:25"/>
    <s v="RedAdidas"/>
    <s v="Ironman Lake Placid"/>
    <n v="3.8918918918918952"/>
    <n v="129"/>
    <s v="HOT &amp; Humid"/>
    <m/>
    <d v="1899-12-30T00:00:00"/>
    <d v="1899-12-30T00:00:00"/>
    <m/>
    <n v="0"/>
    <n v="0"/>
    <d v="1899-12-30T06:43:55"/>
    <d v="1899-12-30T07:36:19"/>
    <d v="1899-12-30T03:21:57"/>
    <d v="1899-12-30T03:48:10"/>
    <n v="3044"/>
    <x v="14"/>
    <x v="0"/>
    <x v="145"/>
    <x v="14"/>
    <n v="0"/>
  </r>
  <r>
    <n v="2784"/>
    <d v="2015-07-26T00:00:00"/>
    <d v="2015-07-26T00:00:00"/>
    <x v="21"/>
    <n v="1"/>
    <n v="0"/>
    <n v="16"/>
    <n v="31"/>
    <d v="1899-12-30T00:16:31"/>
    <d v="1899-12-30T00:16:31"/>
    <s v="RedAdidas"/>
    <s v="Ironman Lake Placid"/>
    <n v="3.6326942482341096"/>
    <n v="129"/>
    <s v="HOT &amp; Humid"/>
    <m/>
    <d v="1899-12-30T00:00:00"/>
    <d v="1899-12-30T00:00:00"/>
    <m/>
    <n v="0"/>
    <n v="0"/>
    <d v="1899-12-30T07:12:44"/>
    <d v="1899-12-30T08:05:08"/>
    <d v="1899-12-30T03:36:22"/>
    <d v="1899-12-30T04:02:34"/>
    <n v="3085"/>
    <x v="14"/>
    <x v="0"/>
    <x v="145"/>
    <x v="14"/>
    <n v="0"/>
  </r>
  <r>
    <n v="2785"/>
    <d v="2015-07-26T00:00:00"/>
    <d v="2015-07-26T00:00:00"/>
    <x v="25"/>
    <n v="1"/>
    <n v="0"/>
    <n v="13"/>
    <n v="47"/>
    <d v="1899-12-30T00:13:47"/>
    <d v="1899-12-30T00:13:47"/>
    <s v="RedAdidas"/>
    <s v="Ironman Lake Placid"/>
    <n v="4.3530834340991573"/>
    <n v="138"/>
    <s v="HOT &amp; Humid"/>
    <m/>
    <d v="1899-12-30T00:00:00"/>
    <d v="1899-12-30T00:00:00"/>
    <m/>
    <n v="0"/>
    <n v="0"/>
    <d v="1899-12-30T06:01:07"/>
    <d v="1899-12-30T06:53:31"/>
    <d v="1899-12-30T03:00:34"/>
    <d v="1899-12-30T03:26:46"/>
    <n v="2934"/>
    <x v="14"/>
    <x v="0"/>
    <x v="145"/>
    <x v="14"/>
    <n v="0"/>
  </r>
  <r>
    <n v="2786"/>
    <d v="2015-07-26T00:00:00"/>
    <d v="2015-07-26T00:00:00"/>
    <x v="26"/>
    <n v="1"/>
    <n v="0"/>
    <n v="16"/>
    <n v="57"/>
    <d v="1899-12-30T00:16:57"/>
    <d v="1899-12-30T00:16:57"/>
    <s v="RedAdidas"/>
    <s v="Ironman Lake Placid"/>
    <n v="3.5398230088495604"/>
    <n v="126"/>
    <s v="HOT &amp; Humid"/>
    <m/>
    <d v="1899-12-30T00:00:00"/>
    <d v="1899-12-30T00:00:00"/>
    <m/>
    <n v="0"/>
    <n v="0"/>
    <d v="1899-12-30T07:24:05"/>
    <d v="1899-12-30T08:16:29"/>
    <d v="1899-12-30T03:42:03"/>
    <d v="1899-12-30T04:08:15"/>
    <n v="3097"/>
    <x v="14"/>
    <x v="0"/>
    <x v="145"/>
    <x v="14"/>
    <n v="0"/>
  </r>
  <r>
    <n v="2787"/>
    <d v="2015-07-26T00:00:00"/>
    <d v="2015-07-26T00:00:00"/>
    <x v="27"/>
    <n v="1"/>
    <n v="0"/>
    <n v="17"/>
    <n v="37"/>
    <d v="1899-12-30T00:17:37"/>
    <d v="1899-12-30T00:17:37"/>
    <s v="RedAdidas"/>
    <s v="Ironman Lake Placid"/>
    <n v="3.4058656575212893"/>
    <n v="121"/>
    <s v="HOT &amp; Humid"/>
    <m/>
    <d v="1899-12-30T00:00:00"/>
    <d v="1899-12-30T00:00:00"/>
    <m/>
    <n v="0"/>
    <n v="0"/>
    <d v="1899-12-30T07:41:33"/>
    <d v="1899-12-30T08:33:57"/>
    <d v="1899-12-30T03:50:47"/>
    <d v="1899-12-30T04:16:59"/>
    <n v="3111"/>
    <x v="14"/>
    <x v="0"/>
    <x v="145"/>
    <x v="14"/>
    <n v="0"/>
  </r>
  <r>
    <n v="2788"/>
    <d v="2015-07-26T00:00:00"/>
    <d v="2015-07-26T00:00:00"/>
    <x v="28"/>
    <n v="1"/>
    <n v="0"/>
    <n v="14"/>
    <n v="16"/>
    <d v="1899-12-30T00:14:16"/>
    <d v="1899-12-30T00:14:16"/>
    <s v="RedAdidas"/>
    <s v="Ironman Lake Placid"/>
    <n v="4.2056074766355174"/>
    <n v="131"/>
    <s v="HOT &amp; Humid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0"/>
    <x v="145"/>
    <x v="14"/>
    <n v="0"/>
  </r>
  <r>
    <n v="2789"/>
    <d v="2015-07-26T00:00:00"/>
    <d v="2015-07-26T00:00:00"/>
    <x v="29"/>
    <n v="1"/>
    <n v="0"/>
    <n v="14"/>
    <n v="9"/>
    <d v="1899-12-30T00:14:09"/>
    <d v="1899-12-30T00:14:09"/>
    <s v="RedAdidas"/>
    <s v="Ironman Lake Placid"/>
    <n v="4.2402826855123701"/>
    <n v="137"/>
    <s v="HOT &amp; Humid"/>
    <m/>
    <d v="1899-12-30T00:00:00"/>
    <d v="1899-12-30T00:00:00"/>
    <m/>
    <n v="0"/>
    <n v="0"/>
    <d v="1899-12-30T06:10:44"/>
    <d v="1899-12-30T07:03:08"/>
    <d v="1899-12-30T03:05:22"/>
    <d v="1899-12-30T03:31:34"/>
    <n v="2965"/>
    <x v="14"/>
    <x v="0"/>
    <x v="145"/>
    <x v="14"/>
    <n v="0"/>
  </r>
  <r>
    <n v="2790"/>
    <d v="2015-07-26T00:00:00"/>
    <d v="2015-07-26T00:00:00"/>
    <x v="30"/>
    <n v="1"/>
    <n v="0"/>
    <n v="13"/>
    <n v="14"/>
    <d v="1899-12-30T00:13:14"/>
    <d v="1899-12-30T00:13:14"/>
    <s v="RedAdidas"/>
    <s v="Ironman Lake Placid"/>
    <n v="4.5340050377833796"/>
    <n v="143"/>
    <s v="HOT &amp; Humid"/>
    <m/>
    <d v="1899-12-30T00:00:00"/>
    <d v="1899-12-30T00:00:00"/>
    <m/>
    <n v="0"/>
    <n v="0"/>
    <d v="1899-12-30T05:46:43"/>
    <d v="1899-12-30T06:39:07"/>
    <d v="1899-12-30T02:53:21"/>
    <d v="1899-12-30T03:19:33"/>
    <n v="2891"/>
    <x v="14"/>
    <x v="0"/>
    <x v="145"/>
    <x v="14"/>
    <n v="0"/>
  </r>
  <r>
    <n v="2791"/>
    <d v="2015-07-26T00:00:00"/>
    <d v="2015-07-26T00:00:00"/>
    <x v="31"/>
    <n v="1"/>
    <n v="0"/>
    <n v="14"/>
    <n v="2"/>
    <d v="1899-12-30T00:14:02"/>
    <d v="1899-12-30T00:14:02"/>
    <s v="RedAdidas"/>
    <s v="Ironman Lake Placid"/>
    <n v="4.2755344418052283"/>
    <n v="141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x v="145"/>
    <x v="14"/>
    <n v="0"/>
  </r>
  <r>
    <n v="2792"/>
    <d v="2015-07-26T00:00:00"/>
    <d v="2015-07-26T00:00:00"/>
    <x v="32"/>
    <n v="1"/>
    <n v="0"/>
    <n v="15"/>
    <n v="44"/>
    <d v="1899-12-30T00:15:44"/>
    <d v="1899-12-30T00:15:44"/>
    <s v="RedAdidas"/>
    <s v="Ironman Lake Placid"/>
    <n v="3.8135593220339019"/>
    <n v="133"/>
    <s v="HOT &amp; Humid"/>
    <m/>
    <d v="1899-12-30T00:00:00"/>
    <d v="1899-12-30T00:00:00"/>
    <m/>
    <n v="0"/>
    <n v="0"/>
    <d v="1899-12-30T06:52:13"/>
    <d v="1899-12-30T07:44:37"/>
    <d v="1899-12-30T03:26:06"/>
    <d v="1899-12-30T03:52:18"/>
    <n v="3064"/>
    <x v="14"/>
    <x v="0"/>
    <x v="145"/>
    <x v="14"/>
    <n v="0"/>
  </r>
  <r>
    <n v="2793"/>
    <d v="2015-07-26T00:00:00"/>
    <d v="2015-07-26T00:00:00"/>
    <x v="33"/>
    <n v="1"/>
    <n v="0"/>
    <n v="15"/>
    <n v="27"/>
    <d v="1899-12-30T00:15:27"/>
    <d v="1899-12-30T00:15:27"/>
    <s v="RedAdidas"/>
    <s v="Ironman Lake Placid"/>
    <n v="3.8834951456310711"/>
    <n v="136"/>
    <s v="HOT &amp; Humid"/>
    <m/>
    <d v="1899-12-30T00:00:00"/>
    <d v="1899-12-30T00:00:00"/>
    <m/>
    <n v="0"/>
    <n v="0"/>
    <d v="1899-12-30T06:44:47"/>
    <d v="1899-12-30T07:37:11"/>
    <d v="1899-12-30T03:22:24"/>
    <d v="1899-12-30T03:48:36"/>
    <n v="3048"/>
    <x v="14"/>
    <x v="0"/>
    <x v="145"/>
    <x v="14"/>
    <n v="0"/>
  </r>
  <r>
    <n v="2794"/>
    <d v="2015-07-26T00:00:00"/>
    <d v="2015-07-26T00:00:00"/>
    <x v="34"/>
    <n v="1"/>
    <n v="0"/>
    <n v="15"/>
    <n v="6"/>
    <d v="1899-12-30T00:15:06"/>
    <d v="1899-12-30T00:15:06"/>
    <s v="RedAdidas"/>
    <s v="Ironman Lake Placid"/>
    <n v="3.9735099337748374"/>
    <n v="138"/>
    <s v="HOT &amp; Humid"/>
    <m/>
    <d v="1899-12-30T00:00:00"/>
    <d v="1899-12-30T00:00:00"/>
    <m/>
    <n v="0"/>
    <n v="0"/>
    <d v="1899-12-30T06:35:37"/>
    <d v="1899-12-30T07:28:01"/>
    <d v="1899-12-30T03:17:49"/>
    <d v="1899-12-30T03:44:01"/>
    <n v="3024"/>
    <x v="14"/>
    <x v="0"/>
    <x v="145"/>
    <x v="14"/>
    <n v="0"/>
  </r>
  <r>
    <n v="2795"/>
    <d v="2015-07-26T00:00:00"/>
    <d v="2015-07-26T00:00:00"/>
    <x v="35"/>
    <n v="1"/>
    <n v="0"/>
    <n v="15"/>
    <n v="58"/>
    <d v="1899-12-30T00:15:58"/>
    <d v="1899-12-30T00:15:58"/>
    <s v="RedAdidas"/>
    <s v="Ironman Lake Placid"/>
    <n v="3.7578288100208792"/>
    <n v="137"/>
    <s v="HOT &amp; Humid"/>
    <m/>
    <d v="1899-12-30T00:00:00"/>
    <d v="1899-12-30T00:00:00"/>
    <m/>
    <n v="0"/>
    <n v="0"/>
    <d v="1899-12-30T06:58:20"/>
    <d v="1899-12-30T07:50:44"/>
    <d v="1899-12-30T03:29:10"/>
    <d v="1899-12-30T03:55:22"/>
    <n v="3072"/>
    <x v="14"/>
    <x v="0"/>
    <x v="145"/>
    <x v="14"/>
    <n v="0"/>
  </r>
  <r>
    <n v="2796"/>
    <d v="2015-07-26T00:00:00"/>
    <d v="2015-07-26T00:00:00"/>
    <x v="36"/>
    <n v="1"/>
    <n v="0"/>
    <n v="14"/>
    <n v="2"/>
    <d v="1899-12-30T00:14:02"/>
    <d v="1899-12-30T00:14:02"/>
    <s v="RedAdidas"/>
    <s v="Ironman Lake Placid"/>
    <n v="4.2755344418052283"/>
    <n v="136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x v="145"/>
    <x v="14"/>
    <n v="0"/>
  </r>
  <r>
    <n v="2797"/>
    <d v="2015-07-26T00:00:00"/>
    <d v="2015-07-26T00:00:00"/>
    <x v="2"/>
    <n v="26.2"/>
    <n v="6"/>
    <n v="38"/>
    <n v="24"/>
    <d v="1899-12-30T06:38:24"/>
    <d v="1899-12-30T00:15:12"/>
    <s v="RedAdidas"/>
    <s v="Ironman Lake Placid"/>
    <n v="3.9457831325301234"/>
    <n v="136"/>
    <s v="HOT &amp; Humid"/>
    <s v="https://www.strava.com/activities/354921473"/>
    <d v="1899-12-30T06:38:24"/>
    <d v="1899-12-30T03:19:12"/>
    <m/>
    <n v="0"/>
    <n v="0"/>
    <d v="1899-12-30T06:38:24"/>
    <d v="1899-12-30T07:30:48"/>
    <d v="1899-12-30T03:19:12"/>
    <d v="1899-12-30T03:45:24"/>
    <n v="3030"/>
    <x v="14"/>
    <x v="0"/>
    <x v="145"/>
    <x v="14"/>
    <n v="0"/>
  </r>
  <r>
    <n v="2798"/>
    <d v="2015-07-31T00:00:00"/>
    <d v="2015-07-31T00:00:00"/>
    <x v="1"/>
    <n v="10"/>
    <n v="0"/>
    <n v="28"/>
    <n v="10"/>
    <d v="1899-12-30T00:28:10"/>
    <d v="1899-12-30T00:02:49"/>
    <s v="Shiv"/>
    <s v="Sandy Beach Triathlon"/>
    <n v="21.301775147929011"/>
    <n v="0"/>
    <s v="Perfect"/>
    <s v="https://www.strava.com/activities/358292762"/>
    <d v="1899-12-30T05:15:28"/>
    <d v="1899-12-30T02:37:44"/>
    <m/>
    <n v="0"/>
    <n v="0"/>
    <d v="1899-12-30T01:13:48"/>
    <d v="1899-12-30T02:06:12"/>
    <d v="1899-12-30T00:36:54"/>
    <d v="1899-12-30T01:03:06"/>
    <n v="136"/>
    <x v="14"/>
    <x v="0"/>
    <x v="145"/>
    <x v="14"/>
    <n v="4"/>
  </r>
  <r>
    <n v="2799"/>
    <d v="2015-08-03T00:00:00"/>
    <d v="2015-08-03T00:00:00"/>
    <x v="1"/>
    <n v="1.3"/>
    <n v="0"/>
    <n v="15"/>
    <n v="40"/>
    <d v="1899-12-30T00:15:40"/>
    <d v="1899-12-30T00:12:03"/>
    <s v="MV"/>
    <s v="MV to Beach"/>
    <n v="4.978723404255323"/>
    <n v="0"/>
    <s v="HOT &amp; Humid"/>
    <m/>
    <d v="1899-12-30T22:29:45"/>
    <d v="1899-12-30T11:14:52"/>
    <m/>
    <n v="0"/>
    <n v="0"/>
    <d v="1899-12-30T05:15:45"/>
    <d v="1899-12-30T06:08:09"/>
    <d v="1899-12-30T02:37:52"/>
    <d v="1899-12-30T03:04:04"/>
    <n v="2714"/>
    <x v="14"/>
    <x v="4"/>
    <x v="146"/>
    <x v="15"/>
    <n v="2"/>
  </r>
  <r>
    <n v="2800"/>
    <d v="2015-08-04T00:00:00"/>
    <d v="2015-08-04T00:00:00"/>
    <x v="1"/>
    <n v="7"/>
    <n v="0"/>
    <n v="45"/>
    <n v="18"/>
    <d v="1899-12-30T00:45:18"/>
    <d v="1899-12-30T00:06:28"/>
    <s v="MV"/>
    <s v="MV to End of South Beach"/>
    <n v="9.2715231788079553"/>
    <n v="0"/>
    <s v="HOT &amp; Humid"/>
    <m/>
    <d v="1899-12-30T12:04:48"/>
    <d v="1899-12-30T06:02:24"/>
    <m/>
    <n v="0"/>
    <n v="0"/>
    <d v="1899-12-30T02:49:33"/>
    <d v="1899-12-30T03:41:57"/>
    <d v="1899-12-30T01:24:47"/>
    <d v="1899-12-30T01:50:59"/>
    <n v="780"/>
    <x v="14"/>
    <x v="4"/>
    <x v="146"/>
    <x v="15"/>
    <n v="0"/>
  </r>
  <r>
    <n v="2801"/>
    <d v="2015-08-05T00:00:00"/>
    <d v="2015-08-05T00:00:00"/>
    <x v="1"/>
    <n v="4.7"/>
    <n v="0"/>
    <n v="41"/>
    <n v="5"/>
    <d v="1899-12-30T00:41:05"/>
    <d v="1899-12-30T00:08:44"/>
    <s v="MV"/>
    <s v="MV to State Beach"/>
    <n v="6.8640973630831699"/>
    <n v="0"/>
    <s v="HOT &amp; Humid"/>
    <m/>
    <d v="1899-12-30T16:19:00"/>
    <d v="1899-12-30T08:09:30"/>
    <m/>
    <n v="0"/>
    <n v="0"/>
    <d v="1899-12-30T03:49:01"/>
    <d v="1899-12-30T04:41:25"/>
    <d v="1899-12-30T01:54:31"/>
    <d v="1899-12-30T02:20:43"/>
    <n v="860"/>
    <x v="14"/>
    <x v="4"/>
    <x v="146"/>
    <x v="15"/>
    <n v="0"/>
  </r>
  <r>
    <n v="2802"/>
    <d v="2015-08-05T00:00:00"/>
    <d v="2015-08-05T00:00:00"/>
    <x v="1"/>
    <n v="4.7"/>
    <n v="0"/>
    <n v="39"/>
    <n v="14"/>
    <d v="1899-12-30T00:39:14"/>
    <d v="1899-12-30T00:08:21"/>
    <s v="MV"/>
    <s v="MV Home from State Beach"/>
    <n v="7.1877655055225222"/>
    <n v="0"/>
    <s v="HOT &amp; Humid"/>
    <m/>
    <d v="1899-12-30T15:34:55"/>
    <d v="1899-12-30T07:47:28"/>
    <m/>
    <n v="0"/>
    <n v="0"/>
    <d v="1899-12-30T03:38:42"/>
    <d v="1899-12-30T04:31:06"/>
    <d v="1899-12-30T01:49:21"/>
    <d v="1899-12-30T02:15:33"/>
    <n v="817"/>
    <x v="14"/>
    <x v="4"/>
    <x v="146"/>
    <x v="15"/>
    <n v="0"/>
  </r>
  <r>
    <n v="2803"/>
    <d v="2015-08-06T00:00:00"/>
    <d v="2015-08-06T00:00:00"/>
    <x v="2"/>
    <n v="4.3"/>
    <n v="0"/>
    <n v="48"/>
    <n v="12"/>
    <d v="1899-12-30T00:48:12"/>
    <d v="1899-12-30T00:11:13"/>
    <s v="RedAdidas"/>
    <s v="MV to End of South Beach"/>
    <n v="5.3526970954356887"/>
    <n v="0"/>
    <s v="HOT &amp; Humid"/>
    <m/>
    <d v="1899-12-30T04:53:41"/>
    <d v="1899-12-30T02:26:51"/>
    <m/>
    <n v="0"/>
    <n v="0"/>
    <d v="1899-12-30T04:53:41"/>
    <d v="1899-12-30T05:46:05"/>
    <d v="1899-12-30T02:26:51"/>
    <d v="1899-12-30T02:53:03"/>
    <n v="2368"/>
    <x v="14"/>
    <x v="4"/>
    <x v="146"/>
    <x v="15"/>
    <n v="0"/>
  </r>
  <r>
    <n v="2804"/>
    <d v="2015-08-08T00:00:00"/>
    <d v="2015-08-08T00:00:00"/>
    <x v="1"/>
    <n v="8"/>
    <n v="0"/>
    <n v="41"/>
    <n v="55"/>
    <d v="1899-12-30T00:41:55"/>
    <d v="1899-12-30T00:05:14"/>
    <s v="MV"/>
    <s v="MV Ride around"/>
    <n v="11.451292246520884"/>
    <n v="0"/>
    <s v="HOT &amp; Humid"/>
    <m/>
    <d v="1899-12-30T09:46:50"/>
    <d v="1899-12-30T04:53:25"/>
    <m/>
    <n v="0"/>
    <n v="0"/>
    <d v="1899-12-30T02:17:17"/>
    <d v="1899-12-30T03:09:41"/>
    <d v="1899-12-30T01:08:38"/>
    <d v="1899-12-30T01:34:50"/>
    <n v="747"/>
    <x v="14"/>
    <x v="4"/>
    <x v="146"/>
    <x v="15"/>
    <n v="1"/>
  </r>
  <r>
    <n v="2805"/>
    <d v="2015-08-09T00:00:00"/>
    <d v="2015-08-09T00:00:00"/>
    <x v="2"/>
    <n v="4.5"/>
    <n v="0"/>
    <n v="51"/>
    <n v="55"/>
    <d v="1899-12-30T00:51:55"/>
    <d v="1899-12-30T00:11:32"/>
    <s v="RedAdidas"/>
    <s v="MV Random"/>
    <n v="5.2006420545746428"/>
    <n v="0"/>
    <s v="HOT &amp; Humid"/>
    <m/>
    <d v="1899-12-30T05:02:16"/>
    <d v="1899-12-30T02:31:08"/>
    <m/>
    <n v="0"/>
    <n v="0"/>
    <d v="1899-12-30T05:02:16"/>
    <d v="1899-12-30T05:54:40"/>
    <d v="1899-12-30T02:31:08"/>
    <d v="1899-12-30T02:57:20"/>
    <n v="2528"/>
    <x v="14"/>
    <x v="4"/>
    <x v="146"/>
    <x v="16"/>
    <n v="0"/>
  </r>
  <r>
    <n v="2806"/>
    <d v="2015-08-12T00:00:00"/>
    <d v="2015-08-12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4"/>
    <x v="146"/>
    <x v="16"/>
    <n v="2"/>
  </r>
  <r>
    <n v="2807"/>
    <d v="2015-08-14T00:00:00"/>
    <d v="2015-08-14T00:00:00"/>
    <x v="2"/>
    <n v="5"/>
    <n v="1"/>
    <n v="1"/>
    <n v="6"/>
    <d v="1899-12-30T01:01:06"/>
    <d v="1899-12-30T00:12:13"/>
    <s v="Cascadia"/>
    <s v="Bridal Trail - Oxford"/>
    <n v="4.9099836333878928"/>
    <n v="0"/>
    <s v="HOT &amp; Humid"/>
    <m/>
    <d v="1899-12-30T05:20:10"/>
    <d v="1899-12-30T02:40:05"/>
    <m/>
    <n v="0"/>
    <n v="0"/>
    <d v="1899-12-30T05:20:10"/>
    <d v="1899-12-30T06:12:34"/>
    <d v="1899-12-30T02:40:05"/>
    <d v="1899-12-30T03:06:17"/>
    <n v="2751"/>
    <x v="14"/>
    <x v="4"/>
    <x v="146"/>
    <x v="16"/>
    <n v="1"/>
  </r>
  <r>
    <n v="2808"/>
    <d v="2015-08-16T00:00:00"/>
    <d v="2015-08-16T00:00:00"/>
    <x v="1"/>
    <n v="17.3"/>
    <n v="1"/>
    <n v="31"/>
    <n v="14"/>
    <d v="1899-12-30T01:31:14"/>
    <d v="1899-12-30T00:05:16"/>
    <s v="Shiv"/>
    <s v="Random"/>
    <n v="11.377420533430772"/>
    <n v="0"/>
    <s v="HOT &amp; Humid"/>
    <m/>
    <d v="1899-12-30T09:50:39"/>
    <d v="1899-12-30T04:55:19"/>
    <m/>
    <n v="0"/>
    <n v="0"/>
    <d v="1899-12-30T02:18:10"/>
    <d v="1899-12-30T03:10:34"/>
    <d v="1899-12-30T01:09:05"/>
    <d v="1899-12-30T01:35:17"/>
    <n v="748"/>
    <x v="14"/>
    <x v="4"/>
    <x v="146"/>
    <x v="17"/>
    <n v="1"/>
  </r>
  <r>
    <n v="2809"/>
    <d v="2015-08-18T00:00:00"/>
    <d v="2015-08-18T00:00:00"/>
    <x v="2"/>
    <n v="3"/>
    <n v="0"/>
    <n v="38"/>
    <n v="21"/>
    <d v="1899-12-30T00:38:21"/>
    <d v="1899-12-30T00:12:47"/>
    <s v="Adidas"/>
    <s v="YNHH Treadmill"/>
    <n v="4.6936114732724938"/>
    <n v="0"/>
    <s v="Inside"/>
    <m/>
    <d v="1899-12-30T05:34:55"/>
    <d v="1899-12-30T02:47:28"/>
    <m/>
    <n v="0"/>
    <n v="0"/>
    <d v="1899-12-30T05:34:55"/>
    <d v="1899-12-30T06:27:19"/>
    <d v="1899-12-30T02:47:28"/>
    <d v="1899-12-30T03:13:40"/>
    <n v="2844"/>
    <x v="14"/>
    <x v="4"/>
    <x v="146"/>
    <x v="17"/>
    <n v="1"/>
  </r>
  <r>
    <n v="2810"/>
    <d v="2015-08-19T00:00:00"/>
    <d v="2015-08-19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4"/>
    <x v="146"/>
    <x v="17"/>
    <n v="0"/>
  </r>
  <r>
    <n v="2811"/>
    <d v="2015-08-20T00:00:00"/>
    <d v="2015-08-20T00:00:00"/>
    <x v="2"/>
    <n v="2.5"/>
    <n v="0"/>
    <n v="30"/>
    <n v="28"/>
    <d v="1899-12-30T00:30:28"/>
    <d v="1899-12-30T00:12:11"/>
    <s v="YNHH"/>
    <s v="YNHH Treadmill"/>
    <n v="4.9234135667396108"/>
    <n v="0"/>
    <s v="Inside"/>
    <m/>
    <d v="1899-12-30T05:19:17"/>
    <d v="1899-12-30T02:39:39"/>
    <m/>
    <n v="0"/>
    <n v="0"/>
    <d v="1899-12-30T05:19:17"/>
    <d v="1899-12-30T06:11:41"/>
    <d v="1899-12-30T02:39:39"/>
    <d v="1899-12-30T03:05:51"/>
    <n v="2745"/>
    <x v="14"/>
    <x v="4"/>
    <x v="146"/>
    <x v="17"/>
    <n v="0"/>
  </r>
  <r>
    <n v="2812"/>
    <d v="2015-08-21T00:00:00"/>
    <d v="2015-08-21T00:00:00"/>
    <x v="2"/>
    <n v="3"/>
    <n v="0"/>
    <n v="43"/>
    <n v="33"/>
    <d v="1899-12-30T00:43:33"/>
    <d v="1899-12-30T00:14:31"/>
    <s v="Cascadia"/>
    <s v="Flanders WhYelWh"/>
    <n v="4.1331802525832408"/>
    <n v="153"/>
    <s v="HOT &amp; Humid"/>
    <s v="https://www.strava.com/activities/374172566"/>
    <d v="1899-12-30T06:20:20"/>
    <d v="1899-12-30T03:10:10"/>
    <m/>
    <n v="0"/>
    <n v="0"/>
    <d v="1899-12-30T06:20:20"/>
    <d v="1899-12-30T07:12:44"/>
    <d v="1899-12-30T03:10:10"/>
    <d v="1899-12-30T03:36:22"/>
    <n v="2989"/>
    <x v="14"/>
    <x v="4"/>
    <x v="146"/>
    <x v="17"/>
    <n v="0"/>
  </r>
  <r>
    <n v="2813"/>
    <d v="2015-08-23T00:00:00"/>
    <d v="2015-08-23T00:00:00"/>
    <x v="2"/>
    <n v="7.5"/>
    <n v="1"/>
    <n v="59"/>
    <n v="38"/>
    <d v="1899-12-30T01:59:38"/>
    <d v="1899-12-30T00:15:57"/>
    <s v="TrailAdidas"/>
    <s v="Flanders WhClock Plus"/>
    <n v="3.7614934522151051"/>
    <n v="0"/>
    <s v="HOT &amp; Humid"/>
    <s v="https://www.strava.com/activities/375664772"/>
    <d v="1899-12-30T06:57:55"/>
    <d v="1899-12-30T03:28:58"/>
    <m/>
    <n v="0"/>
    <n v="0"/>
    <d v="1899-12-30T06:57:55"/>
    <d v="1899-12-30T07:50:19"/>
    <d v="1899-12-30T03:28:58"/>
    <d v="1899-12-30T03:55:10"/>
    <n v="3071"/>
    <x v="14"/>
    <x v="4"/>
    <x v="146"/>
    <x v="18"/>
    <n v="1"/>
  </r>
  <r>
    <n v="2814"/>
    <d v="2015-08-24T00:00:00"/>
    <d v="2015-08-24T00:00:00"/>
    <x v="1"/>
    <n v="7.5"/>
    <n v="0"/>
    <n v="20"/>
    <n v="0"/>
    <d v="1899-12-30T00:20:00"/>
    <d v="1899-12-30T00:02:40"/>
    <s v="YNHH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4"/>
    <x v="4"/>
    <x v="146"/>
    <x v="18"/>
    <n v="0"/>
  </r>
  <r>
    <n v="2815"/>
    <d v="2015-08-24T00:00:00"/>
    <d v="2015-08-24T00:00:00"/>
    <x v="2"/>
    <n v="1"/>
    <n v="0"/>
    <n v="10"/>
    <n v="0"/>
    <d v="1899-12-30T00:10:00"/>
    <d v="1899-12-30T00:10:00"/>
    <s v="Adidas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x v="146"/>
    <x v="18"/>
    <n v="0"/>
  </r>
  <r>
    <n v="2816"/>
    <d v="2015-08-25T00:00:00"/>
    <d v="2015-08-25T00:00:00"/>
    <x v="2"/>
    <n v="1.5"/>
    <n v="0"/>
    <n v="15"/>
    <n v="0"/>
    <d v="1899-12-30T00:15:00"/>
    <d v="1899-12-30T00:10:00"/>
    <s v="Adidas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x v="146"/>
    <x v="18"/>
    <n v="0"/>
  </r>
  <r>
    <n v="2817"/>
    <d v="2015-08-27T00:00:00"/>
    <d v="2015-08-27T00:00:00"/>
    <x v="2"/>
    <n v="3.4"/>
    <n v="0"/>
    <n v="36"/>
    <n v="23"/>
    <d v="1899-12-30T00:36:23"/>
    <d v="1899-12-30T00:10:42"/>
    <s v="Adidas"/>
    <s v="Marsh Botantical Gardens"/>
    <n v="5.6069628950984924"/>
    <n v="151"/>
    <s v="Warm"/>
    <s v="https://www.strava.com/activities/378665847"/>
    <d v="1899-12-30T04:40:22"/>
    <d v="1899-12-30T02:20:11"/>
    <m/>
    <n v="0"/>
    <n v="0"/>
    <d v="1899-12-30T04:40:22"/>
    <d v="1899-12-30T05:32:46"/>
    <d v="1899-12-30T02:20:11"/>
    <d v="1899-12-30T02:46:23"/>
    <n v="2065"/>
    <x v="14"/>
    <x v="4"/>
    <x v="146"/>
    <x v="18"/>
    <n v="1"/>
  </r>
  <r>
    <n v="2818"/>
    <d v="2015-08-28T00:00:00"/>
    <d v="2015-08-28T00:00:00"/>
    <x v="1"/>
    <n v="10.25"/>
    <n v="0"/>
    <n v="48"/>
    <n v="25"/>
    <d v="1899-12-30T00:48:25"/>
    <d v="1899-12-30T00:04:43"/>
    <s v="Shiv"/>
    <s v="Random"/>
    <n v="12.702237521514641"/>
    <n v="0"/>
    <s v="Nice!"/>
    <m/>
    <d v="1899-12-30T08:49:02"/>
    <d v="1899-12-30T04:24:31"/>
    <m/>
    <n v="0"/>
    <n v="0"/>
    <d v="1899-12-30T02:03:45"/>
    <d v="1899-12-30T02:56:09"/>
    <d v="1899-12-30T01:01:53"/>
    <d v="1899-12-30T01:28:05"/>
    <n v="705"/>
    <x v="14"/>
    <x v="4"/>
    <x v="146"/>
    <x v="18"/>
    <n v="0"/>
  </r>
  <r>
    <n v="2819"/>
    <d v="2015-08-28T00:00:00"/>
    <d v="2015-08-28T00:00:00"/>
    <x v="2"/>
    <n v="5"/>
    <n v="1"/>
    <n v="2"/>
    <n v="58"/>
    <d v="1899-12-30T01:02:58"/>
    <d v="1899-12-30T00:12:36"/>
    <s v="Cascadia"/>
    <s v="Lake Elise 5 Miler"/>
    <n v="4.7644256220222374"/>
    <n v="0"/>
    <s v="Nice!"/>
    <m/>
    <d v="1899-12-30T05:29:57"/>
    <d v="1899-12-30T02:44:58"/>
    <m/>
    <n v="0"/>
    <n v="0"/>
    <d v="1899-12-30T05:29:57"/>
    <d v="1899-12-30T06:22:21"/>
    <d v="1899-12-30T02:44:58"/>
    <d v="1899-12-30T03:11:10"/>
    <n v="2820"/>
    <x v="14"/>
    <x v="4"/>
    <x v="146"/>
    <x v="18"/>
    <n v="0"/>
  </r>
  <r>
    <n v="2820"/>
    <d v="2015-08-30T00:00:00"/>
    <d v="2015-08-30T00:00:00"/>
    <x v="2"/>
    <n v="14"/>
    <n v="3"/>
    <n v="1"/>
    <n v="5"/>
    <d v="1899-12-30T03:01:05"/>
    <d v="1899-12-30T00:12:56"/>
    <s v="A21didas"/>
    <s v="BridalTrail2HopBrook"/>
    <n v="4.6387482742751986"/>
    <n v="0"/>
    <s v="HOT &amp; Humid"/>
    <s v="https://www.strava.com/activities/380933738"/>
    <d v="1899-12-30T05:38:53"/>
    <d v="1899-12-30T02:49:27"/>
    <m/>
    <n v="0"/>
    <n v="0"/>
    <d v="1899-12-30T05:38:53"/>
    <d v="1899-12-30T06:31:17"/>
    <d v="1899-12-30T02:49:27"/>
    <d v="1899-12-30T03:15:39"/>
    <n v="2864"/>
    <x v="14"/>
    <x v="4"/>
    <x v="146"/>
    <x v="19"/>
    <n v="1"/>
  </r>
  <r>
    <n v="2821"/>
    <d v="2015-09-01T00:00:00"/>
    <d v="2015-09-01T00:00:00"/>
    <x v="2"/>
    <n v="3.1"/>
    <n v="0"/>
    <n v="33"/>
    <n v="1"/>
    <d v="1899-12-30T00:33:01"/>
    <d v="1899-12-30T00:10:39"/>
    <s v="Adidas"/>
    <s v="YNHH 5k"/>
    <n v="5.633518425037864"/>
    <n v="0"/>
    <s v="HOT &amp; Humid"/>
    <m/>
    <d v="1899-12-30T04:39:03"/>
    <d v="1899-12-30T02:19:31"/>
    <m/>
    <n v="0"/>
    <n v="0"/>
    <d v="1899-12-30T04:39:03"/>
    <d v="1899-12-30T05:31:27"/>
    <d v="1899-12-30T02:19:31"/>
    <d v="1899-12-30T02:45:43"/>
    <n v="2033"/>
    <x v="14"/>
    <x v="5"/>
    <x v="147"/>
    <x v="19"/>
    <n v="1"/>
  </r>
  <r>
    <n v="2822"/>
    <d v="2015-09-02T00:00:00"/>
    <d v="2015-09-02T00:00:00"/>
    <x v="2"/>
    <n v="3"/>
    <n v="0"/>
    <n v="35"/>
    <n v="6"/>
    <d v="1899-12-30T00:35:06"/>
    <d v="1899-12-30T00:11:42"/>
    <s v="Adidas"/>
    <s v="YNHH Treadmill"/>
    <n v="5.1282051282051313"/>
    <n v="0"/>
    <s v="Inside"/>
    <m/>
    <d v="1899-12-30T05:06:32"/>
    <d v="1899-12-30T02:33:16"/>
    <m/>
    <n v="0"/>
    <n v="0"/>
    <d v="1899-12-30T05:06:32"/>
    <d v="1899-12-30T05:58:56"/>
    <d v="1899-12-30T02:33:16"/>
    <d v="1899-12-30T02:59:28"/>
    <n v="2581"/>
    <x v="14"/>
    <x v="5"/>
    <x v="147"/>
    <x v="19"/>
    <n v="0"/>
  </r>
  <r>
    <n v="2823"/>
    <d v="2015-09-06T00:00:00"/>
    <d v="2015-09-06T00:00:00"/>
    <x v="2"/>
    <n v="16"/>
    <n v="3"/>
    <n v="59"/>
    <n v="14"/>
    <d v="1899-12-30T03:59:14"/>
    <d v="1899-12-30T00:14:57"/>
    <s v="A21didas"/>
    <s v="BridalTrail-67"/>
    <n v="4.0128187264873931"/>
    <n v="0"/>
    <s v="HOT &amp; Humid"/>
    <m/>
    <d v="1899-12-30T06:31:45"/>
    <d v="1899-12-30T03:15:52"/>
    <m/>
    <n v="0"/>
    <n v="0"/>
    <d v="1899-12-30T06:31:45"/>
    <d v="1899-12-30T07:24:09"/>
    <d v="1899-12-30T03:15:52"/>
    <d v="1899-12-30T03:42:04"/>
    <n v="3014"/>
    <x v="14"/>
    <x v="5"/>
    <x v="147"/>
    <x v="20"/>
    <n v="3"/>
  </r>
  <r>
    <n v="2824"/>
    <d v="2015-09-07T00:00:00"/>
    <d v="2015-09-07T00:00:00"/>
    <x v="2"/>
    <n v="3.1"/>
    <n v="0"/>
    <n v="29"/>
    <n v="32"/>
    <d v="1899-12-30T00:29:32"/>
    <d v="1899-12-30T00:09:32"/>
    <s v="A21didas"/>
    <s v="New Haven Road Race"/>
    <n v="6.2979683972912017"/>
    <n v="0"/>
    <s v="HOT &amp; Humid"/>
    <m/>
    <d v="1899-12-30T04:09:36"/>
    <d v="1899-12-30T02:04:48"/>
    <m/>
    <n v="0"/>
    <n v="0"/>
    <d v="1899-12-30T04:09:36"/>
    <d v="1899-12-30T05:02:00"/>
    <d v="1899-12-30T02:04:48"/>
    <d v="1899-12-30T02:31:00"/>
    <n v="1145"/>
    <x v="14"/>
    <x v="5"/>
    <x v="147"/>
    <x v="20"/>
    <n v="0"/>
  </r>
  <r>
    <n v="2825"/>
    <d v="2015-09-08T00:00:00"/>
    <d v="2015-09-08T00:00:00"/>
    <x v="1"/>
    <n v="10"/>
    <n v="0"/>
    <n v="28"/>
    <n v="30"/>
    <d v="1899-12-30T00:28:30"/>
    <d v="1899-12-30T00:02:51"/>
    <s v="Adidas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4"/>
    <x v="5"/>
    <x v="147"/>
    <x v="20"/>
    <n v="0"/>
  </r>
  <r>
    <n v="2826"/>
    <d v="2015-09-09T00:00:00"/>
    <d v="2015-09-09T00:00:00"/>
    <x v="2"/>
    <n v="4.4000000000000004"/>
    <n v="0"/>
    <n v="45"/>
    <n v="0"/>
    <d v="1899-12-30T00:45:00"/>
    <d v="1899-12-30T00:10:14"/>
    <s v="RedAdidas"/>
    <s v="Treadmill"/>
    <n v="5.8666666666666716"/>
    <n v="0"/>
    <s v="Inside"/>
    <m/>
    <d v="1899-12-30T04:27:57"/>
    <d v="1899-12-30T02:13:59"/>
    <m/>
    <n v="0"/>
    <n v="0"/>
    <d v="1899-12-30T04:27:57"/>
    <d v="1899-12-30T05:20:21"/>
    <d v="1899-12-30T02:13:59"/>
    <d v="1899-12-30T02:40:11"/>
    <n v="1721"/>
    <x v="14"/>
    <x v="5"/>
    <x v="147"/>
    <x v="20"/>
    <n v="0"/>
  </r>
  <r>
    <n v="2827"/>
    <d v="2015-09-11T00:00:00"/>
    <d v="2015-09-11T00:00:00"/>
    <x v="2"/>
    <n v="3.2"/>
    <n v="0"/>
    <n v="52"/>
    <n v="9"/>
    <d v="1899-12-30T00:52:09"/>
    <d v="1899-12-30T00:16:18"/>
    <s v="A21didas"/>
    <s v="Flanders White/Red/White"/>
    <n v="3.6816874400767046"/>
    <n v="0"/>
    <s v="HOT &amp; Humid"/>
    <m/>
    <d v="1899-12-30T07:06:59"/>
    <d v="1899-12-30T03:33:29"/>
    <m/>
    <n v="0"/>
    <n v="0"/>
    <d v="1899-12-30T07:06:59"/>
    <d v="1899-12-30T07:59:23"/>
    <d v="1899-12-30T03:33:29"/>
    <d v="1899-12-30T03:59:41"/>
    <n v="3081"/>
    <x v="14"/>
    <x v="5"/>
    <x v="147"/>
    <x v="20"/>
    <n v="1"/>
  </r>
  <r>
    <n v="2828"/>
    <d v="2015-09-13T00:00:00"/>
    <d v="2015-09-13T00:00:00"/>
    <x v="2"/>
    <n v="13.8"/>
    <n v="3"/>
    <n v="14"/>
    <n v="46"/>
    <d v="1899-12-30T03:14:46"/>
    <d v="1899-12-30T00:14:07"/>
    <s v="A21didas"/>
    <s v="Flanders Half and Half"/>
    <n v="4.2512408009584162"/>
    <n v="0"/>
    <s v="HOT &amp; Humid"/>
    <m/>
    <d v="1899-12-30T06:09:46"/>
    <d v="1899-12-30T03:04:53"/>
    <m/>
    <n v="0"/>
    <n v="0"/>
    <d v="1899-12-30T06:09:46"/>
    <d v="1899-12-30T07:02:10"/>
    <d v="1899-12-30T03:04:53"/>
    <d v="1899-12-30T03:31:05"/>
    <n v="2963"/>
    <x v="14"/>
    <x v="5"/>
    <x v="147"/>
    <x v="41"/>
    <n v="1"/>
  </r>
  <r>
    <n v="2829"/>
    <d v="2015-09-18T00:00:00"/>
    <d v="2015-09-18T00:00:00"/>
    <x v="2"/>
    <n v="5.75"/>
    <n v="1"/>
    <n v="16"/>
    <n v="42"/>
    <d v="1899-12-30T01:16:42"/>
    <d v="1899-12-30T00:13:20"/>
    <s v="A21didas"/>
    <s v="Random"/>
    <n v="4.4980443285528064"/>
    <n v="0"/>
    <m/>
    <m/>
    <d v="1899-12-30T05:49:29"/>
    <d v="1899-12-30T02:54:45"/>
    <m/>
    <n v="0"/>
    <n v="0"/>
    <d v="1899-12-30T05:49:29"/>
    <d v="1899-12-30T06:41:53"/>
    <d v="1899-12-30T02:54:45"/>
    <d v="1899-12-30T03:20:57"/>
    <n v="2903"/>
    <x v="14"/>
    <x v="5"/>
    <x v="147"/>
    <x v="41"/>
    <n v="4"/>
  </r>
  <r>
    <n v="2830"/>
    <d v="2015-09-18T00:00:00"/>
    <d v="2015-09-18T00:00:00"/>
    <x v="2"/>
    <n v="3.3"/>
    <n v="0"/>
    <n v="52"/>
    <n v="45"/>
    <d v="1899-12-30T00:52:45"/>
    <d v="1899-12-30T00:15:59"/>
    <s v="Cascadia"/>
    <s v="Flanders White/Red/White"/>
    <n v="3.7535545023696706"/>
    <n v="0"/>
    <m/>
    <m/>
    <d v="1899-12-30T06:58:48"/>
    <d v="1899-12-30T03:29:24"/>
    <m/>
    <n v="0"/>
    <n v="0"/>
    <d v="1899-12-30T06:58:48"/>
    <d v="1899-12-30T07:51:12"/>
    <d v="1899-12-30T03:29:24"/>
    <d v="1899-12-30T03:55:36"/>
    <n v="3075"/>
    <x v="14"/>
    <x v="5"/>
    <x v="147"/>
    <x v="41"/>
    <n v="0"/>
  </r>
  <r>
    <n v="2831"/>
    <d v="2015-09-20T00:00:00"/>
    <d v="2015-09-20T00:00:00"/>
    <x v="2"/>
    <n v="1.75"/>
    <n v="0"/>
    <n v="21"/>
    <n v="7"/>
    <d v="1899-12-30T00:21:07"/>
    <d v="1899-12-30T00:12:04"/>
    <s v="Cascadia"/>
    <s v="Bites Warmup"/>
    <n v="4.9723756906077385"/>
    <n v="0"/>
    <m/>
    <m/>
    <d v="1899-12-30T05:16:09"/>
    <d v="1899-12-30T02:38:04"/>
    <m/>
    <n v="0"/>
    <n v="0"/>
    <d v="1899-12-30T05:16:09"/>
    <d v="1899-12-30T06:08:33"/>
    <d v="1899-12-30T02:38:04"/>
    <d v="1899-12-30T03:04:16"/>
    <n v="2716"/>
    <x v="14"/>
    <x v="5"/>
    <x v="147"/>
    <x v="42"/>
    <n v="1"/>
  </r>
  <r>
    <n v="2832"/>
    <d v="2015-09-20T00:00:00"/>
    <d v="2015-09-20T00:00:00"/>
    <x v="2"/>
    <n v="10"/>
    <n v="2"/>
    <n v="44"/>
    <n v="56"/>
    <d v="1899-12-30T02:44:56"/>
    <d v="1899-12-30T00:16:30"/>
    <s v="Cascadia"/>
    <s v="Bimbler Bites"/>
    <n v="3.637833468067909"/>
    <n v="0"/>
    <m/>
    <m/>
    <d v="1899-12-30T07:12:08"/>
    <d v="1899-12-30T03:36:04"/>
    <m/>
    <n v="0"/>
    <n v="0"/>
    <d v="1899-12-30T07:12:08"/>
    <d v="1899-12-30T08:04:32"/>
    <d v="1899-12-30T03:36:04"/>
    <d v="1899-12-30T04:02:16"/>
    <n v="3083"/>
    <x v="14"/>
    <x v="5"/>
    <x v="147"/>
    <x v="42"/>
    <n v="0"/>
  </r>
  <r>
    <n v="2833"/>
    <d v="2015-09-24T00:00:00"/>
    <d v="2015-09-24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5"/>
    <x v="147"/>
    <x v="42"/>
    <n v="3"/>
  </r>
  <r>
    <n v="2834"/>
    <d v="2015-09-25T00:00:00"/>
    <d v="2015-09-25T00:00:00"/>
    <x v="2"/>
    <n v="3"/>
    <n v="0"/>
    <n v="37"/>
    <n v="37"/>
    <d v="1899-12-30T00:37:37"/>
    <d v="1899-12-30T00:12:32"/>
    <s v="Cascadia"/>
    <s v="Random"/>
    <n v="4.7851129818342981"/>
    <n v="0"/>
    <m/>
    <m/>
    <d v="1899-12-30T05:28:31"/>
    <d v="1899-12-30T02:44:16"/>
    <m/>
    <n v="0"/>
    <n v="0"/>
    <d v="1899-12-30T05:28:31"/>
    <d v="1899-12-30T06:20:55"/>
    <d v="1899-12-30T02:44:16"/>
    <d v="1899-12-30T03:10:28"/>
    <n v="2811"/>
    <x v="14"/>
    <x v="5"/>
    <x v="147"/>
    <x v="42"/>
    <n v="0"/>
  </r>
  <r>
    <n v="2835"/>
    <d v="2015-09-25T00:00:00"/>
    <d v="2015-09-25T00:00:00"/>
    <x v="2"/>
    <n v="5.5"/>
    <n v="1"/>
    <n v="16"/>
    <n v="9"/>
    <d v="1899-12-30T01:16:09"/>
    <d v="1899-12-30T00:13:51"/>
    <s v="Cascadia"/>
    <s v="Flanders Quassy Loop"/>
    <n v="4.3335521996060447"/>
    <n v="0"/>
    <m/>
    <m/>
    <d v="1899-12-30T06:02:45"/>
    <d v="1899-12-30T03:01:23"/>
    <m/>
    <n v="0"/>
    <n v="0"/>
    <d v="1899-12-30T06:02:45"/>
    <d v="1899-12-30T06:55:09"/>
    <d v="1899-12-30T03:01:23"/>
    <d v="1899-12-30T03:27:35"/>
    <n v="2936"/>
    <x v="14"/>
    <x v="5"/>
    <x v="147"/>
    <x v="42"/>
    <n v="0"/>
  </r>
  <r>
    <n v="2836"/>
    <d v="2015-09-27T00:00:00"/>
    <d v="2015-09-27T00:00:00"/>
    <x v="2"/>
    <n v="3.1"/>
    <n v="0"/>
    <n v="37"/>
    <n v="27"/>
    <d v="1899-12-30T00:37:27"/>
    <d v="1899-12-30T00:12:05"/>
    <s v="Cascadia"/>
    <s v="Pies &amp; Pints 5k"/>
    <n v="4.9666221628838487"/>
    <n v="0"/>
    <m/>
    <s v="Ran with Logan"/>
    <d v="1899-12-30T05:16:31"/>
    <d v="1899-12-30T02:38:15"/>
    <m/>
    <n v="0"/>
    <n v="0"/>
    <d v="1899-12-30T05:16:31"/>
    <d v="1899-12-30T06:08:55"/>
    <d v="1899-12-30T02:38:15"/>
    <d v="1899-12-30T03:04:27"/>
    <n v="2719"/>
    <x v="14"/>
    <x v="5"/>
    <x v="147"/>
    <x v="21"/>
    <n v="1"/>
  </r>
  <r>
    <n v="2837"/>
    <d v="2015-09-27T00:00:00"/>
    <d v="2015-09-27T00:00:00"/>
    <x v="2"/>
    <n v="9"/>
    <n v="2"/>
    <n v="19"/>
    <n v="30"/>
    <d v="1899-12-30T02:19:30"/>
    <d v="1899-12-30T00:15:30"/>
    <s v="Cascadia"/>
    <s v="Random"/>
    <n v="3.8709677419354871"/>
    <n v="0"/>
    <s v="HOT &amp; Humid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5"/>
    <x v="147"/>
    <x v="21"/>
    <n v="0"/>
  </r>
  <r>
    <n v="2838"/>
    <d v="2015-09-28T00:00:00"/>
    <d v="2015-09-28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5"/>
    <x v="147"/>
    <x v="21"/>
    <n v="0"/>
  </r>
  <r>
    <n v="2839"/>
    <d v="2015-10-01T00:00:00"/>
    <d v="2015-10-01T00:00:00"/>
    <x v="2"/>
    <n v="3.1"/>
    <n v="0"/>
    <n v="30"/>
    <n v="5"/>
    <d v="1899-12-30T00:30:05"/>
    <d v="1899-12-30T00:09:42"/>
    <s v="Adidas"/>
    <s v="YNHH Treadmill"/>
    <n v="6.1828254847645479"/>
    <n v="0"/>
    <s v="Inside"/>
    <m/>
    <d v="1899-12-30T04:14:15"/>
    <d v="1899-12-30T02:07:08"/>
    <m/>
    <n v="0"/>
    <n v="0"/>
    <d v="1899-12-30T04:14:15"/>
    <d v="1899-12-30T05:06:39"/>
    <d v="1899-12-30T02:07:08"/>
    <d v="1899-12-30T02:33:20"/>
    <n v="1273"/>
    <x v="14"/>
    <x v="6"/>
    <x v="148"/>
    <x v="21"/>
    <n v="2"/>
  </r>
  <r>
    <n v="2840"/>
    <d v="2015-10-04T00:00:00"/>
    <d v="2015-10-04T00:00:00"/>
    <x v="2"/>
    <n v="18.100000000000001"/>
    <n v="4"/>
    <n v="37"/>
    <n v="13"/>
    <d v="1899-12-30T04:37:13"/>
    <d v="1899-12-30T00:15:19"/>
    <s v="Cascadia"/>
    <s v="Random"/>
    <n v="3.9175133770215869"/>
    <n v="0"/>
    <s v="Cool"/>
    <m/>
    <d v="1899-12-30T06:41:16"/>
    <d v="1899-12-30T03:20:38"/>
    <m/>
    <n v="0"/>
    <n v="0"/>
    <d v="1899-12-30T06:41:16"/>
    <d v="1899-12-30T07:33:41"/>
    <d v="1899-12-30T03:20:38"/>
    <d v="1899-12-30T03:46:50"/>
    <n v="3034"/>
    <x v="14"/>
    <x v="6"/>
    <x v="148"/>
    <x v="43"/>
    <n v="2"/>
  </r>
  <r>
    <n v="2841"/>
    <d v="2015-10-05T00:00:00"/>
    <d v="2015-10-05T00:00:00"/>
    <x v="1"/>
    <n v="10"/>
    <n v="0"/>
    <n v="26"/>
    <n v="30"/>
    <d v="1899-12-30T00:26:30"/>
    <d v="1899-12-30T00:02:39"/>
    <s v="YNHH"/>
    <s v="YNHH Spin Bike"/>
    <n v="22.64150943396228"/>
    <n v="0"/>
    <s v="Inside"/>
    <m/>
    <d v="1899-12-30T04:56:48"/>
    <d v="1899-12-30T02:28:24"/>
    <m/>
    <n v="0"/>
    <n v="0"/>
    <d v="1899-12-30T01:09:26"/>
    <d v="1899-12-30T02:01:50"/>
    <d v="1899-12-30T00:34:43"/>
    <d v="1899-12-30T01:00:55"/>
    <n v="70"/>
    <x v="14"/>
    <x v="6"/>
    <x v="148"/>
    <x v="43"/>
    <n v="0"/>
  </r>
  <r>
    <n v="2842"/>
    <d v="2015-10-06T00:00:00"/>
    <d v="2015-10-06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6"/>
    <x v="148"/>
    <x v="43"/>
    <n v="0"/>
  </r>
  <r>
    <n v="2843"/>
    <d v="2015-10-08T00:00:00"/>
    <d v="2015-10-08T00:00:00"/>
    <x v="2"/>
    <n v="3.2"/>
    <n v="0"/>
    <n v="33"/>
    <n v="31"/>
    <d v="1899-12-30T00:33:31"/>
    <d v="1899-12-30T00:10:28"/>
    <s v="Adidas"/>
    <s v="YNHH Division St 5k"/>
    <n v="5.7284932869219345"/>
    <n v="0"/>
    <s v="Nice!"/>
    <m/>
    <d v="1899-12-30T04:34:25"/>
    <d v="1899-12-30T02:17:13"/>
    <m/>
    <n v="0"/>
    <n v="0"/>
    <d v="1899-12-30T04:34:25"/>
    <d v="1899-12-30T05:26:49"/>
    <d v="1899-12-30T02:17:13"/>
    <d v="1899-12-30T02:43:25"/>
    <n v="1921"/>
    <x v="14"/>
    <x v="6"/>
    <x v="148"/>
    <x v="43"/>
    <n v="1"/>
  </r>
  <r>
    <n v="2844"/>
    <d v="2015-10-09T00:00:00"/>
    <d v="2015-10-09T00:00:00"/>
    <x v="2"/>
    <n v="5.5"/>
    <n v="1"/>
    <n v="13"/>
    <n v="55"/>
    <d v="1899-12-30T01:13:55"/>
    <d v="1899-12-30T00:13:26"/>
    <s v="Cascadia"/>
    <s v="Flanders Quassy Loop"/>
    <n v="4.4644870349492702"/>
    <n v="0"/>
    <s v="Nice!"/>
    <m/>
    <d v="1899-12-30T05:52:07"/>
    <d v="1899-12-30T02:56:03"/>
    <m/>
    <n v="0"/>
    <n v="0"/>
    <d v="1899-12-30T05:52:07"/>
    <d v="1899-12-30T06:44:31"/>
    <d v="1899-12-30T02:56:03"/>
    <d v="1899-12-30T03:22:15"/>
    <n v="2914"/>
    <x v="14"/>
    <x v="6"/>
    <x v="148"/>
    <x v="43"/>
    <n v="0"/>
  </r>
  <r>
    <n v="2845"/>
    <d v="2015-10-11T00:00:00"/>
    <d v="2015-10-11T00:00:00"/>
    <x v="2"/>
    <n v="3"/>
    <n v="0"/>
    <n v="35"/>
    <n v="28"/>
    <d v="1899-12-30T00:35:28"/>
    <d v="1899-12-30T00:11:49"/>
    <s v="Cascadia"/>
    <s v="Southbury Bend in the River"/>
    <n v="5.0751879699248166"/>
    <n v="0"/>
    <s v="cool"/>
    <m/>
    <d v="1899-12-30T05:09:45"/>
    <d v="1899-12-30T02:34:52"/>
    <m/>
    <n v="0"/>
    <n v="0"/>
    <d v="1899-12-30T05:09:45"/>
    <d v="1899-12-30T06:02:09"/>
    <d v="1899-12-30T02:34:52"/>
    <d v="1899-12-30T03:01:04"/>
    <n v="2626"/>
    <x v="14"/>
    <x v="6"/>
    <x v="148"/>
    <x v="22"/>
    <n v="1"/>
  </r>
  <r>
    <n v="2846"/>
    <d v="2015-10-15T00:00:00"/>
    <d v="2015-10-15T00:00:00"/>
    <x v="2"/>
    <n v="3.2"/>
    <n v="0"/>
    <n v="33"/>
    <n v="42"/>
    <d v="1899-12-30T00:33:42"/>
    <d v="1899-12-30T00:10:32"/>
    <s v="Adidas"/>
    <s v="YNHH Division St 5k"/>
    <n v="5.6973293768546034"/>
    <n v="0"/>
    <s v="Nice!"/>
    <m/>
    <d v="1899-12-30T04:35:55"/>
    <d v="1899-12-30T02:17:58"/>
    <m/>
    <n v="0"/>
    <n v="0"/>
    <d v="1899-12-30T04:35:55"/>
    <d v="1899-12-30T05:28:19"/>
    <d v="1899-12-30T02:17:58"/>
    <d v="1899-12-30T02:44:10"/>
    <n v="1969"/>
    <x v="14"/>
    <x v="6"/>
    <x v="148"/>
    <x v="22"/>
    <n v="3"/>
  </r>
  <r>
    <n v="2847"/>
    <d v="2015-10-18T00:00:00"/>
    <d v="2015-10-18T00:00:00"/>
    <x v="2"/>
    <n v="33.6"/>
    <n v="9"/>
    <n v="44"/>
    <n v="43"/>
    <d v="1899-12-30T09:44:43"/>
    <d v="1899-12-30T00:17:24"/>
    <s v="Cascadia"/>
    <s v="Bimbler's Bluff 50k"/>
    <n v="3.447823732291996"/>
    <n v="0"/>
    <s v="Cool"/>
    <s v="fucked up my calf"/>
    <d v="1899-12-30T07:35:56"/>
    <d v="1899-12-30T03:47:58"/>
    <m/>
    <n v="0"/>
    <n v="0"/>
    <d v="1899-12-30T07:35:56"/>
    <d v="1899-12-30T08:28:20"/>
    <d v="1899-12-30T03:47:58"/>
    <d v="1899-12-30T04:14:10"/>
    <n v="3106"/>
    <x v="14"/>
    <x v="6"/>
    <x v="148"/>
    <x v="44"/>
    <n v="2"/>
  </r>
  <r>
    <n v="2848"/>
    <d v="2015-11-04T00:00:00"/>
    <d v="2015-11-04T00:00:00"/>
    <x v="0"/>
    <n v="0.5"/>
    <n v="0"/>
    <n v="17"/>
    <n v="29"/>
    <d v="1899-12-30T00:17:29"/>
    <d v="1899-12-30T00:34:58"/>
    <s v="PHS"/>
    <s v="PHS Swim"/>
    <n v="1.7159199237368936"/>
    <n v="0"/>
    <m/>
    <m/>
    <d v="1899-12-30T01:23:55"/>
    <d v="1899-12-30T00:41:58"/>
    <m/>
    <n v="0"/>
    <n v="0"/>
    <d v="1899-12-30T15:16:08"/>
    <d v="1899-12-30T16:08:32"/>
    <d v="1899-12-30T07:38:04"/>
    <d v="1899-12-30T08:04:16"/>
    <n v="3261"/>
    <x v="14"/>
    <x v="7"/>
    <x v="149"/>
    <x v="23"/>
    <n v="16"/>
  </r>
  <r>
    <n v="2849"/>
    <d v="2015-11-11T00:00:00"/>
    <d v="2015-11-11T00:00:00"/>
    <x v="0"/>
    <n v="1"/>
    <n v="0"/>
    <n v="33"/>
    <n v="29"/>
    <d v="1899-12-30T00:33:29"/>
    <d v="1899-12-30T00:33:29"/>
    <s v="PHS"/>
    <s v="PHS Swim"/>
    <n v="1.7919362867098074"/>
    <n v="0"/>
    <m/>
    <m/>
    <d v="1899-12-30T01:20:22"/>
    <d v="1899-12-30T00:40:11"/>
    <m/>
    <n v="0"/>
    <n v="0"/>
    <d v="1899-12-30T14:37:16"/>
    <d v="1899-12-30T15:29:40"/>
    <d v="1899-12-30T07:18:38"/>
    <d v="1899-12-30T07:44:50"/>
    <n v="3213"/>
    <x v="14"/>
    <x v="7"/>
    <x v="149"/>
    <x v="24"/>
    <n v="6"/>
  </r>
  <r>
    <n v="2850"/>
    <d v="2015-11-13T00:00:00"/>
    <d v="2015-11-13T00:00:00"/>
    <x v="1"/>
    <n v="15"/>
    <n v="1"/>
    <n v="35"/>
    <n v="28"/>
    <d v="1899-12-30T01:35:28"/>
    <d v="1899-12-30T00:06:22"/>
    <s v="Si"/>
    <s v="Shaddock Bridal Path"/>
    <n v="9.4273743016759841"/>
    <n v="0"/>
    <m/>
    <s v="https://connect.garmin.com/modern/activity/955674161"/>
    <d v="1899-12-30T11:52:49"/>
    <d v="1899-12-30T05:56:25"/>
    <m/>
    <n v="0"/>
    <n v="0"/>
    <d v="1899-12-30T02:46:45"/>
    <d v="1899-12-30T03:39:09"/>
    <d v="1899-12-30T01:23:22"/>
    <d v="1899-12-30T01:49:34"/>
    <n v="777"/>
    <x v="14"/>
    <x v="7"/>
    <x v="149"/>
    <x v="24"/>
    <n v="1"/>
  </r>
  <r>
    <n v="2851"/>
    <d v="2015-11-16T00:00:00"/>
    <d v="2015-11-16T00:00:00"/>
    <x v="0"/>
    <n v="0.5"/>
    <n v="0"/>
    <n v="18"/>
    <n v="57"/>
    <d v="1899-12-30T00:18:57"/>
    <d v="1899-12-30T00:37:54"/>
    <s v="PHS"/>
    <s v="PHS Swim"/>
    <n v="1.5831134564643814"/>
    <n v="0"/>
    <m/>
    <m/>
    <d v="1899-12-30T01:30:58"/>
    <d v="1899-12-30T00:45:29"/>
    <m/>
    <n v="0"/>
    <n v="0"/>
    <d v="1899-12-30T16:32:59"/>
    <d v="1899-12-30T17:25:23"/>
    <d v="1899-12-30T08:16:29"/>
    <d v="1899-12-30T08:42:41"/>
    <n v="3367"/>
    <x v="14"/>
    <x v="7"/>
    <x v="149"/>
    <x v="25"/>
    <n v="2"/>
  </r>
  <r>
    <n v="2852"/>
    <d v="2015-11-20T00:00:00"/>
    <d v="2015-11-20T00:00:00"/>
    <x v="1"/>
    <n v="15"/>
    <n v="1"/>
    <n v="17"/>
    <n v="49"/>
    <d v="1899-12-30T01:17:49"/>
    <d v="1899-12-30T00:05:11"/>
    <s v="Ciocci"/>
    <s v="Dirt to Flanders"/>
    <n v="11.565645748554303"/>
    <n v="0"/>
    <m/>
    <m/>
    <d v="1899-12-30T09:41:02"/>
    <d v="1899-12-30T04:50:31"/>
    <m/>
    <n v="0"/>
    <n v="0"/>
    <d v="1899-12-30T02:15:55"/>
    <d v="1899-12-30T03:08:19"/>
    <d v="1899-12-30T01:07:58"/>
    <d v="1899-12-30T01:34:10"/>
    <n v="744"/>
    <x v="14"/>
    <x v="7"/>
    <x v="149"/>
    <x v="25"/>
    <n v="3"/>
  </r>
  <r>
    <n v="2853"/>
    <d v="2015-11-23T00:00:00"/>
    <d v="2015-11-23T00:00:00"/>
    <x v="0"/>
    <n v="0.75"/>
    <n v="0"/>
    <n v="24"/>
    <n v="14"/>
    <d v="1899-12-30T00:24:14"/>
    <d v="1899-12-30T00:32:19"/>
    <s v="PHS"/>
    <s v="PHS Swim"/>
    <n v="1.8569463548830825"/>
    <n v="0"/>
    <m/>
    <m/>
    <d v="1899-12-30T01:17:33"/>
    <d v="1899-12-30T00:38:46"/>
    <m/>
    <n v="0"/>
    <n v="0"/>
    <d v="1899-12-30T14:06:33"/>
    <d v="1899-12-30T14:58:57"/>
    <d v="1899-12-30T07:03:17"/>
    <d v="1899-12-30T07:29:29"/>
    <n v="3176"/>
    <x v="14"/>
    <x v="7"/>
    <x v="149"/>
    <x v="26"/>
    <n v="2"/>
  </r>
  <r>
    <n v="2854"/>
    <d v="2015-11-26T00:00:00"/>
    <d v="2015-11-26T00:00:00"/>
    <x v="2"/>
    <n v="1.35"/>
    <n v="0"/>
    <n v="15"/>
    <n v="40"/>
    <d v="1899-12-30T00:15:40"/>
    <d v="1899-12-30T00:11:36"/>
    <s v="RedAdidas"/>
    <s v="Munson Loop"/>
    <n v="5.1702127659574515"/>
    <n v="0"/>
    <m/>
    <s v="First Run Back"/>
    <d v="1899-12-30T05:04:03"/>
    <d v="1899-12-30T02:32:01"/>
    <m/>
    <n v="0"/>
    <n v="0"/>
    <d v="1899-12-30T05:04:03"/>
    <d v="1899-12-30T05:56:27"/>
    <d v="1899-12-30T02:32:01"/>
    <d v="1899-12-30T02:58:13"/>
    <n v="2545"/>
    <x v="14"/>
    <x v="7"/>
    <x v="149"/>
    <x v="26"/>
    <n v="2"/>
  </r>
  <r>
    <n v="2855"/>
    <d v="2015-11-27T00:00:00"/>
    <d v="2015-11-27T00:00:00"/>
    <x v="1"/>
    <n v="17.5"/>
    <n v="1"/>
    <n v="27"/>
    <n v="29"/>
    <d v="1899-12-30T01:27:29"/>
    <d v="1899-12-30T00:05:00"/>
    <s v="Ciocci"/>
    <s v="Random"/>
    <n v="12.002286149742817"/>
    <n v="0"/>
    <m/>
    <s v="Ride with Greg"/>
    <d v="1899-12-30T09:19:54"/>
    <d v="1899-12-30T04:39:57"/>
    <m/>
    <n v="0"/>
    <n v="0"/>
    <d v="1899-12-30T02:10:59"/>
    <d v="1899-12-30T03:03:23"/>
    <d v="1899-12-30T01:05:29"/>
    <d v="1899-12-30T01:31:41"/>
    <n v="725"/>
    <x v="14"/>
    <x v="7"/>
    <x v="149"/>
    <x v="26"/>
    <n v="0"/>
  </r>
  <r>
    <n v="2856"/>
    <d v="2015-11-30T00:00:00"/>
    <d v="2015-11-30T00:00:00"/>
    <x v="0"/>
    <n v="1"/>
    <n v="0"/>
    <n v="39"/>
    <n v="28"/>
    <d v="1899-12-30T00:39:28"/>
    <d v="1899-12-30T00:39:28"/>
    <s v="PHS"/>
    <s v="PHS Swim"/>
    <n v="1.5202702702702715"/>
    <n v="0"/>
    <m/>
    <m/>
    <d v="1899-12-30T01:34:43"/>
    <d v="1899-12-30T00:47:22"/>
    <m/>
    <n v="0"/>
    <n v="0"/>
    <d v="1899-12-30T17:14:02"/>
    <d v="1899-12-30T18:06:26"/>
    <d v="1899-12-30T08:37:01"/>
    <d v="1899-12-30T09:03:13"/>
    <n v="3409"/>
    <x v="14"/>
    <x v="7"/>
    <x v="149"/>
    <x v="46"/>
    <n v="2"/>
  </r>
  <r>
    <n v="2857"/>
    <d v="2015-11-30T00:00:00"/>
    <d v="2015-11-30T00:00:00"/>
    <x v="2"/>
    <n v="2"/>
    <n v="0"/>
    <n v="30"/>
    <n v="0"/>
    <d v="1899-12-30T00:30:00"/>
    <d v="1899-12-30T00:15:00"/>
    <s v="Adidas"/>
    <s v="YNHH Treadmill"/>
    <n v="4.0000000000000036"/>
    <n v="0"/>
    <m/>
    <m/>
    <d v="1899-12-30T06:33:00"/>
    <d v="1899-12-30T03:16:30"/>
    <m/>
    <n v="0"/>
    <n v="0"/>
    <d v="1899-12-30T06:33:00"/>
    <d v="1899-12-30T07:25:24"/>
    <d v="1899-12-30T03:16:30"/>
    <d v="1899-12-30T03:42:42"/>
    <n v="3018"/>
    <x v="14"/>
    <x v="7"/>
    <x v="149"/>
    <x v="46"/>
    <n v="0"/>
  </r>
  <r>
    <n v="2858"/>
    <d v="2015-12-02T00:00:00"/>
    <d v="2015-12-02T00:00:00"/>
    <x v="0"/>
    <n v="1"/>
    <n v="0"/>
    <n v="44"/>
    <n v="47"/>
    <d v="1899-12-30T00:44:47"/>
    <d v="1899-12-30T00:44:47"/>
    <s v="PHS"/>
    <s v="PHS Swim"/>
    <n v="1.3397841458876081"/>
    <n v="0"/>
    <m/>
    <m/>
    <d v="1899-12-30T01:47:29"/>
    <d v="1899-12-30T00:53:44"/>
    <m/>
    <n v="0"/>
    <n v="0"/>
    <d v="1899-12-30T19:33:19"/>
    <d v="1899-12-30T20:25:43"/>
    <d v="1899-12-30T09:46:40"/>
    <d v="1899-12-30T10:12:52"/>
    <n v="3491"/>
    <x v="14"/>
    <x v="11"/>
    <x v="150"/>
    <x v="46"/>
    <n v="1"/>
  </r>
  <r>
    <n v="2859"/>
    <d v="2015-12-04T00:00:00"/>
    <d v="2015-12-04T00:00:00"/>
    <x v="2"/>
    <n v="2.5"/>
    <n v="0"/>
    <n v="38"/>
    <n v="45"/>
    <d v="1899-12-30T00:38:45"/>
    <d v="1899-12-30T00:15:30"/>
    <s v="Cascadia"/>
    <s v="Flanders White/Yellow"/>
    <n v="3.8709677419354871"/>
    <n v="0"/>
    <m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11"/>
    <x v="150"/>
    <x v="46"/>
    <n v="1"/>
  </r>
  <r>
    <n v="2860"/>
    <d v="2015-12-05T00:00:00"/>
    <d v="2015-12-05T00:00:00"/>
    <x v="2"/>
    <n v="3.1"/>
    <n v="0"/>
    <n v="32"/>
    <n v="53"/>
    <d v="1899-12-30T00:32:53"/>
    <d v="1899-12-30T00:10:36"/>
    <s v="Cascadia"/>
    <s v="Jingle Bell 5k"/>
    <n v="5.6563608717688849"/>
    <n v="0"/>
    <m/>
    <s v="Ran with Hunter"/>
    <d v="1899-12-30T04:37:55"/>
    <d v="1899-12-30T02:18:58"/>
    <m/>
    <n v="0"/>
    <n v="0"/>
    <d v="1899-12-30T04:37:55"/>
    <d v="1899-12-30T05:30:19"/>
    <d v="1899-12-30T02:18:58"/>
    <d v="1899-12-30T02:45:10"/>
    <n v="2010"/>
    <x v="14"/>
    <x v="11"/>
    <x v="150"/>
    <x v="46"/>
    <n v="0"/>
  </r>
  <r>
    <n v="2861"/>
    <d v="2015-12-09T00:00:00"/>
    <d v="2015-12-09T00:00:00"/>
    <x v="0"/>
    <n v="0.75"/>
    <n v="0"/>
    <n v="22"/>
    <n v="9"/>
    <d v="1899-12-30T00:22:09"/>
    <d v="1899-12-30T00:29:32"/>
    <s v="PHS"/>
    <s v="PHS Swim"/>
    <n v="2.0316027088036135"/>
    <n v="0"/>
    <m/>
    <m/>
    <d v="1899-12-30T01:10:53"/>
    <d v="1899-12-30T00:35:26"/>
    <m/>
    <n v="0"/>
    <n v="0"/>
    <d v="1899-12-30T12:53:46"/>
    <d v="1899-12-30T13:46:10"/>
    <d v="1899-12-30T06:26:53"/>
    <d v="1899-12-30T06:53:05"/>
    <n v="3132"/>
    <x v="14"/>
    <x v="11"/>
    <x v="150"/>
    <x v="49"/>
    <n v="3"/>
  </r>
  <r>
    <n v="2862"/>
    <d v="2015-12-11T00:00:00"/>
    <d v="2015-12-11T00:00:00"/>
    <x v="1"/>
    <n v="16.170000000000002"/>
    <n v="1"/>
    <n v="17"/>
    <n v="27"/>
    <d v="1899-12-30T01:17:27"/>
    <d v="1899-12-30T00:04:47"/>
    <s v="Ciocci"/>
    <s v="Long Flanders Dirt"/>
    <n v="12.526791478373156"/>
    <n v="0"/>
    <m/>
    <m/>
    <d v="1899-12-30T08:56:27"/>
    <d v="1899-12-30T04:28:14"/>
    <m/>
    <n v="0"/>
    <n v="0"/>
    <d v="1899-12-30T02:05:29"/>
    <d v="1899-12-30T02:57:53"/>
    <d v="1899-12-30T01:02:45"/>
    <d v="1899-12-30T01:28:57"/>
    <n v="713"/>
    <x v="14"/>
    <x v="11"/>
    <x v="150"/>
    <x v="49"/>
    <n v="1"/>
  </r>
  <r>
    <n v="2863"/>
    <d v="2015-12-13T00:00:00"/>
    <d v="2015-12-13T00:00:00"/>
    <x v="1"/>
    <n v="20.25"/>
    <n v="1"/>
    <n v="42"/>
    <n v="49"/>
    <d v="1899-12-30T01:42:49"/>
    <d v="1899-12-30T00:05:05"/>
    <s v="Ciocci"/>
    <s v="Random"/>
    <n v="11.817150267466372"/>
    <n v="0"/>
    <m/>
    <m/>
    <d v="1899-12-30T09:28:40"/>
    <d v="1899-12-30T04:44:20"/>
    <m/>
    <n v="0"/>
    <n v="0"/>
    <d v="1899-12-30T02:13:02"/>
    <d v="1899-12-30T03:05:26"/>
    <d v="1899-12-30T01:06:31"/>
    <d v="1899-12-30T01:32:43"/>
    <n v="737"/>
    <x v="14"/>
    <x v="11"/>
    <x v="150"/>
    <x v="50"/>
    <n v="1"/>
  </r>
  <r>
    <n v="2864"/>
    <d v="2015-12-14T00:00:00"/>
    <d v="2015-12-14T00:00:00"/>
    <x v="2"/>
    <n v="2.2999999999999998"/>
    <n v="0"/>
    <n v="30"/>
    <n v="0"/>
    <d v="1899-12-30T00:30:00"/>
    <d v="1899-12-30T00:13:03"/>
    <s v="Adidas"/>
    <s v="YNHH Treadmill"/>
    <n v="4.6000000000000032"/>
    <n v="0"/>
    <m/>
    <m/>
    <d v="1899-12-30T05:41:44"/>
    <d v="1899-12-30T02:50:52"/>
    <m/>
    <n v="0"/>
    <n v="0"/>
    <d v="1899-12-30T05:41:44"/>
    <d v="1899-12-30T06:34:08"/>
    <d v="1899-12-30T02:50:52"/>
    <d v="1899-12-30T03:17:04"/>
    <n v="2877"/>
    <x v="14"/>
    <x v="11"/>
    <x v="150"/>
    <x v="50"/>
    <n v="0"/>
  </r>
  <r>
    <n v="2865"/>
    <d v="2015-12-16T00:00:00"/>
    <d v="2015-12-16T00:00:00"/>
    <x v="0"/>
    <n v="0.75"/>
    <n v="0"/>
    <n v="20"/>
    <n v="55"/>
    <d v="1899-12-30T00:20:55"/>
    <d v="1899-12-30T00:27:53"/>
    <s v="PHS"/>
    <s v="PHS Swim"/>
    <n v="2.1513944223107586"/>
    <n v="0"/>
    <m/>
    <m/>
    <d v="1899-12-30T01:06:56"/>
    <d v="1899-12-30T00:33:28"/>
    <m/>
    <n v="0"/>
    <n v="0"/>
    <d v="1899-12-30T12:10:41"/>
    <d v="1899-12-30T13:03:05"/>
    <d v="1899-12-30T06:05:21"/>
    <d v="1899-12-30T06:31:33"/>
    <n v="3124"/>
    <x v="14"/>
    <x v="11"/>
    <x v="150"/>
    <x v="50"/>
    <n v="1"/>
  </r>
  <r>
    <n v="2866"/>
    <d v="2015-12-18T00:00:00"/>
    <d v="2015-12-18T00:00:00"/>
    <x v="2"/>
    <n v="1.5"/>
    <n v="0"/>
    <n v="16"/>
    <n v="33"/>
    <d v="1899-12-30T00:16:33"/>
    <d v="1899-12-30T00:11:02"/>
    <s v="G2host"/>
    <s v="Middlebury Garage"/>
    <n v="5.438066465256802"/>
    <n v="0"/>
    <m/>
    <m/>
    <d v="1899-12-30T04:49:04"/>
    <d v="1899-12-30T02:24:32"/>
    <m/>
    <n v="0"/>
    <n v="0"/>
    <d v="1899-12-30T04:49:04"/>
    <d v="1899-12-30T05:41:28"/>
    <d v="1899-12-30T02:24:32"/>
    <d v="1899-12-30T02:50:44"/>
    <n v="2271"/>
    <x v="14"/>
    <x v="11"/>
    <x v="150"/>
    <x v="50"/>
    <n v="1"/>
  </r>
  <r>
    <n v="2867"/>
    <d v="2015-12-24T00:00:00"/>
    <d v="2015-12-24T00:00:00"/>
    <x v="1"/>
    <n v="24.5"/>
    <n v="1"/>
    <n v="48"/>
    <n v="26"/>
    <d v="1899-12-30T01:48:26"/>
    <d v="1899-12-30T00:04:26"/>
    <s v="Ciocci"/>
    <s v="Random"/>
    <n v="13.556716876729185"/>
    <n v="0"/>
    <s v="Nice!"/>
    <m/>
    <d v="1899-12-30T08:15:42"/>
    <d v="1899-12-30T04:07:51"/>
    <m/>
    <n v="0"/>
    <n v="0"/>
    <d v="1899-12-30T01:55:57"/>
    <d v="1899-12-30T02:48:21"/>
    <d v="1899-12-30T00:57:59"/>
    <d v="1899-12-30T01:24:11"/>
    <n v="630"/>
    <x v="14"/>
    <x v="11"/>
    <x v="150"/>
    <x v="52"/>
    <n v="5"/>
  </r>
  <r>
    <n v="2868"/>
    <d v="2015-12-26T00:00:00"/>
    <d v="2015-12-26T00:00:00"/>
    <x v="1"/>
    <n v="26.7"/>
    <n v="2"/>
    <n v="0"/>
    <n v="33"/>
    <d v="1899-12-30T02:00:33"/>
    <d v="1899-12-30T00:04:31"/>
    <s v="Ciocci"/>
    <s v="Random"/>
    <n v="13.289091663210295"/>
    <n v="0"/>
    <s v="Cool"/>
    <m/>
    <d v="1899-12-30T08:25:41"/>
    <d v="1899-12-30T04:12:50"/>
    <m/>
    <n v="0"/>
    <n v="0"/>
    <d v="1899-12-30T01:58:18"/>
    <d v="1899-12-30T02:50:42"/>
    <d v="1899-12-30T00:59:09"/>
    <d v="1899-12-30T01:25:21"/>
    <n v="665"/>
    <x v="14"/>
    <x v="11"/>
    <x v="150"/>
    <x v="52"/>
    <n v="1"/>
  </r>
  <r>
    <n v="2869"/>
    <d v="2015-12-28T00:00:00"/>
    <d v="2015-12-28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11"/>
    <x v="150"/>
    <x v="47"/>
    <n v="1"/>
  </r>
  <r>
    <n v="2870"/>
    <d v="2015-12-29T00:00:00"/>
    <d v="2015-12-29T00:00:00"/>
    <x v="1"/>
    <n v="13.5"/>
    <n v="0"/>
    <n v="33"/>
    <n v="25"/>
    <d v="1899-12-30T00:33:25"/>
    <d v="1899-12-30T00:02:29"/>
    <s v="YNHH"/>
    <s v="YNHH Spin Bike"/>
    <n v="24.239401496259372"/>
    <n v="0"/>
    <s v="Inside"/>
    <s v="spin class"/>
    <d v="1899-12-30T04:37:14"/>
    <d v="1899-12-30T02:18:37"/>
    <m/>
    <n v="0"/>
    <n v="0"/>
    <d v="1899-12-30T01:04:51"/>
    <d v="1899-12-30T01:57:15"/>
    <d v="1899-12-30T00:32:26"/>
    <d v="1899-12-30T00:58:38"/>
    <n v="35"/>
    <x v="14"/>
    <x v="11"/>
    <x v="150"/>
    <x v="47"/>
    <n v="0"/>
  </r>
  <r>
    <n v="2871"/>
    <d v="2016-01-01T00:00:00"/>
    <d v="2016-01-01T00:00:00"/>
    <x v="2"/>
    <n v="4"/>
    <n v="0"/>
    <n v="45"/>
    <n v="8"/>
    <d v="1899-12-30T00:45:08"/>
    <d v="1899-12-30T00:11:17"/>
    <s v="Cascadia"/>
    <s v="Brookfield New Years"/>
    <n v="5.3175775480059118"/>
    <n v="0"/>
    <s v="Cold &amp; Windy"/>
    <m/>
    <d v="1899-12-30T04:55:37"/>
    <d v="1899-12-30T02:27:49"/>
    <m/>
    <n v="0"/>
    <n v="0"/>
    <d v="1899-12-30T04:55:37"/>
    <d v="1899-12-30T05:48:01"/>
    <d v="1899-12-30T02:27:49"/>
    <d v="1899-12-30T02:54:01"/>
    <n v="2405"/>
    <x v="15"/>
    <x v="8"/>
    <x v="151"/>
    <x v="27"/>
    <n v="2"/>
  </r>
  <r>
    <n v="2872"/>
    <d v="2016-01-03T00:00:00"/>
    <d v="2016-01-03T00:00:00"/>
    <x v="2"/>
    <n v="3"/>
    <n v="0"/>
    <n v="37"/>
    <n v="8"/>
    <d v="1899-12-30T00:37:08"/>
    <d v="1899-12-30T00:12:23"/>
    <s v="Cascadia"/>
    <s v="Miss Porter Runaround"/>
    <n v="4.8473967684021577"/>
    <n v="0"/>
    <s v="Cold &amp; Windy"/>
    <m/>
    <d v="1899-12-30T05:24:18"/>
    <d v="1899-12-30T02:42:09"/>
    <m/>
    <n v="0"/>
    <n v="0"/>
    <d v="1899-12-30T05:24:18"/>
    <d v="1899-12-30T06:16:42"/>
    <d v="1899-12-30T02:42:09"/>
    <d v="1899-12-30T03:08:21"/>
    <n v="2775"/>
    <x v="15"/>
    <x v="8"/>
    <x v="151"/>
    <x v="51"/>
    <n v="1"/>
  </r>
  <r>
    <n v="2873"/>
    <d v="2016-01-05T00:00:00"/>
    <d v="2016-01-05T00:00:00"/>
    <x v="1"/>
    <n v="15"/>
    <n v="0"/>
    <n v="42"/>
    <n v="52"/>
    <d v="1899-12-30T00:42:52"/>
    <d v="1899-12-30T00:02:51"/>
    <s v="YNHH"/>
    <s v="YNHH Spin Bike"/>
    <n v="20.995334370139986"/>
    <n v="0"/>
    <s v="Inside"/>
    <m/>
    <d v="1899-12-30T05:20:04"/>
    <d v="1899-12-30T02:40:02"/>
    <m/>
    <n v="0"/>
    <n v="0"/>
    <d v="1899-12-30T01:14:52"/>
    <d v="1899-12-30T02:07:16"/>
    <d v="1899-12-30T00:37:26"/>
    <d v="1899-12-30T01:03:38"/>
    <n v="152"/>
    <x v="15"/>
    <x v="8"/>
    <x v="151"/>
    <x v="51"/>
    <n v="1"/>
  </r>
  <r>
    <n v="2874"/>
    <d v="2016-01-06T00:00:00"/>
    <d v="2016-01-06T00:00:00"/>
    <x v="0"/>
    <n v="0.75"/>
    <n v="0"/>
    <n v="30"/>
    <n v="0"/>
    <d v="1899-12-30T00:3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8"/>
    <x v="151"/>
    <x v="51"/>
    <n v="0"/>
  </r>
  <r>
    <n v="2875"/>
    <d v="2016-01-07T00:00:00"/>
    <d v="2016-01-07T00:00:00"/>
    <x v="1"/>
    <n v="17"/>
    <n v="0"/>
    <n v="42"/>
    <n v="55"/>
    <d v="1899-12-30T00:42:55"/>
    <d v="1899-12-30T00:02:31"/>
    <s v="YNHH"/>
    <s v="YNHH Spin Bike"/>
    <n v="23.766990291262154"/>
    <n v="0"/>
    <s v="Inside"/>
    <m/>
    <d v="1899-12-30T04:42:45"/>
    <d v="1899-12-30T02:21:22"/>
    <m/>
    <n v="0"/>
    <n v="0"/>
    <d v="1899-12-30T01:06:09"/>
    <d v="1899-12-30T01:58:33"/>
    <d v="1899-12-30T00:33:04"/>
    <d v="1899-12-30T00:59:16"/>
    <n v="44"/>
    <x v="15"/>
    <x v="8"/>
    <x v="151"/>
    <x v="51"/>
    <n v="0"/>
  </r>
  <r>
    <n v="2876"/>
    <d v="2016-01-08T00:00:00"/>
    <d v="2016-01-08T00:00:00"/>
    <x v="2"/>
    <n v="2.5"/>
    <n v="0"/>
    <n v="35"/>
    <n v="49"/>
    <d v="1899-12-30T00:35:49"/>
    <d v="1899-12-30T00:14:20"/>
    <s v="Cascadia"/>
    <s v="Flanders White/Yellow/Blue"/>
    <n v="4.1879944160074478"/>
    <n v="0"/>
    <s v="Cool"/>
    <m/>
    <d v="1899-12-30T06:15:22"/>
    <d v="1899-12-30T03:07:41"/>
    <m/>
    <n v="0"/>
    <n v="0"/>
    <d v="1899-12-30T06:15:22"/>
    <d v="1899-12-30T07:07:46"/>
    <d v="1899-12-30T03:07:41"/>
    <d v="1899-12-30T03:33:53"/>
    <n v="2978"/>
    <x v="15"/>
    <x v="8"/>
    <x v="151"/>
    <x v="51"/>
    <n v="0"/>
  </r>
  <r>
    <n v="2877"/>
    <d v="2016-01-09T00:00:00"/>
    <d v="2016-01-09T00:00:00"/>
    <x v="1"/>
    <n v="16.5"/>
    <n v="1"/>
    <n v="0"/>
    <n v="0"/>
    <d v="1899-12-30T01:00:00"/>
    <d v="1899-12-30T00:03:38"/>
    <s v="B-Shiv"/>
    <s v="Zwift-Richmond"/>
    <n v="16.500000000000014"/>
    <n v="124"/>
    <s v="Inside"/>
    <m/>
    <d v="1899-12-30T06:47:16"/>
    <d v="1899-12-30T03:23:38"/>
    <m/>
    <n v="0"/>
    <n v="0"/>
    <d v="1899-12-30T01:35:16"/>
    <d v="1899-12-30T02:27:40"/>
    <d v="1899-12-30T00:47:38"/>
    <d v="1899-12-30T01:13:50"/>
    <n v="342"/>
    <x v="15"/>
    <x v="8"/>
    <x v="151"/>
    <x v="51"/>
    <n v="0"/>
  </r>
  <r>
    <n v="2878"/>
    <d v="2016-01-12T00:00:00"/>
    <d v="2016-01-12T00:00:00"/>
    <x v="1"/>
    <n v="15"/>
    <n v="0"/>
    <n v="39"/>
    <n v="50"/>
    <d v="1899-12-30T00:39:50"/>
    <d v="1899-12-30T00:02:39"/>
    <s v="YNHH"/>
    <s v="YNHH Spin Bike"/>
    <n v="22.594142259414241"/>
    <n v="0"/>
    <s v="Inside"/>
    <m/>
    <d v="1899-12-30T04:57:25"/>
    <d v="1899-12-30T02:28:43"/>
    <m/>
    <n v="0"/>
    <n v="0"/>
    <d v="1899-12-30T01:09:35"/>
    <d v="1899-12-30T02:01:59"/>
    <d v="1899-12-30T00:34:47"/>
    <d v="1899-12-30T01:00:59"/>
    <n v="72"/>
    <x v="15"/>
    <x v="8"/>
    <x v="151"/>
    <x v="28"/>
    <n v="2"/>
  </r>
  <r>
    <n v="2879"/>
    <d v="2016-01-13T00:00:00"/>
    <d v="2016-01-13T00:00:00"/>
    <x v="0"/>
    <n v="0.6"/>
    <n v="0"/>
    <n v="20"/>
    <n v="48"/>
    <d v="1899-12-30T00:20:48"/>
    <d v="1899-12-30T00:34:40"/>
    <s v="PHS"/>
    <s v="PHS Swim"/>
    <n v="1.7307692307692319"/>
    <n v="0"/>
    <s v="Inside"/>
    <s v="1000 yards"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x v="151"/>
    <x v="28"/>
    <n v="0"/>
  </r>
  <r>
    <n v="2880"/>
    <d v="2016-01-13T00:00:00"/>
    <d v="2016-01-13T00:00:00"/>
    <x v="2"/>
    <n v="2"/>
    <n v="0"/>
    <n v="20"/>
    <n v="2"/>
    <d v="1899-12-30T00:20:02"/>
    <d v="1899-12-30T00:10:01"/>
    <s v="Cascadia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5"/>
    <x v="8"/>
    <x v="151"/>
    <x v="28"/>
    <n v="0"/>
  </r>
  <r>
    <n v="2881"/>
    <d v="2016-01-15T00:00:00"/>
    <d v="2016-01-15T00:00:00"/>
    <x v="2"/>
    <n v="6.2"/>
    <n v="1"/>
    <n v="17"/>
    <n v="29"/>
    <d v="1899-12-30T01:17:29"/>
    <d v="1899-12-30T00:12:30"/>
    <s v="Cascadia"/>
    <s v="BK 10k"/>
    <n v="4.8010324801032516"/>
    <n v="0"/>
    <s v="Cool"/>
    <s v="not pretty"/>
    <d v="1899-12-30T05:27:26"/>
    <d v="1899-12-30T02:43:43"/>
    <m/>
    <n v="0"/>
    <n v="0"/>
    <d v="1899-12-30T05:27:26"/>
    <d v="1899-12-30T06:19:50"/>
    <d v="1899-12-30T02:43:43"/>
    <d v="1899-12-30T03:09:55"/>
    <n v="2798"/>
    <x v="15"/>
    <x v="8"/>
    <x v="151"/>
    <x v="28"/>
    <n v="1"/>
  </r>
  <r>
    <n v="2882"/>
    <d v="2016-01-16T00:00:00"/>
    <d v="2016-01-16T00:00:00"/>
    <x v="1"/>
    <n v="12.2"/>
    <n v="0"/>
    <n v="45"/>
    <n v="10"/>
    <d v="1899-12-30T00:45:10"/>
    <d v="1899-12-30T00:03:42"/>
    <s v="B-Shiv"/>
    <s v="Zwift-Richmond"/>
    <n v="16.206642066420677"/>
    <n v="130"/>
    <s v="Inside"/>
    <m/>
    <d v="1899-12-30T06:54:39"/>
    <d v="1899-12-30T03:27:19"/>
    <m/>
    <n v="0"/>
    <n v="0"/>
    <d v="1899-12-30T01:37:00"/>
    <d v="1899-12-30T02:29:24"/>
    <d v="1899-12-30T00:48:30"/>
    <d v="1899-12-30T01:14:42"/>
    <n v="359"/>
    <x v="15"/>
    <x v="8"/>
    <x v="151"/>
    <x v="28"/>
    <n v="0"/>
  </r>
  <r>
    <n v="2883"/>
    <d v="2016-01-18T00:00:00"/>
    <d v="2016-01-18T00:00:00"/>
    <x v="1"/>
    <n v="16"/>
    <n v="1"/>
    <n v="0"/>
    <n v="16"/>
    <d v="1899-12-30T01:00:16"/>
    <d v="1899-12-30T00:03:46"/>
    <s v="B-Shiv"/>
    <s v="Zwift-Watopia"/>
    <n v="15.929203539823019"/>
    <n v="134"/>
    <s v="Inside"/>
    <m/>
    <d v="1899-12-30T07:01:52"/>
    <d v="1899-12-30T03:30:56"/>
    <m/>
    <n v="0"/>
    <n v="0"/>
    <d v="1899-12-30T01:38:41"/>
    <d v="1899-12-30T02:31:05"/>
    <d v="1899-12-30T00:49:21"/>
    <d v="1899-12-30T01:15:33"/>
    <n v="395"/>
    <x v="15"/>
    <x v="8"/>
    <x v="151"/>
    <x v="48"/>
    <n v="1"/>
  </r>
  <r>
    <n v="2884"/>
    <d v="2016-01-19T00:00:00"/>
    <d v="2016-01-19T00:00:00"/>
    <x v="2"/>
    <n v="3"/>
    <n v="0"/>
    <n v="29"/>
    <n v="28"/>
    <d v="1899-12-30T00:29:28"/>
    <d v="1899-12-30T00:09:49"/>
    <s v="Adidas"/>
    <s v="YNHH Treadmill"/>
    <n v="6.1085972850678782"/>
    <n v="0"/>
    <s v="Inside"/>
    <m/>
    <d v="1899-12-30T04:17:21"/>
    <d v="1899-12-30T02:08:40"/>
    <m/>
    <n v="0"/>
    <n v="0"/>
    <d v="1899-12-30T04:17:21"/>
    <d v="1899-12-30T05:09:45"/>
    <d v="1899-12-30T02:08:40"/>
    <d v="1899-12-30T02:34:52"/>
    <n v="1371"/>
    <x v="15"/>
    <x v="8"/>
    <x v="151"/>
    <x v="48"/>
    <n v="0"/>
  </r>
  <r>
    <n v="2885"/>
    <d v="2016-01-20T00:00:00"/>
    <d v="2016-01-20T00:00:00"/>
    <x v="2"/>
    <n v="3"/>
    <n v="0"/>
    <n v="29"/>
    <n v="38"/>
    <d v="1899-12-30T00:29:38"/>
    <d v="1899-12-30T00:09:53"/>
    <s v="Adidas"/>
    <s v="YNHH Treadmill"/>
    <n v="6.0742407199100166"/>
    <n v="137"/>
    <s v="Inside"/>
    <m/>
    <d v="1899-12-30T04:18:48"/>
    <d v="1899-12-30T02:09:24"/>
    <m/>
    <n v="0"/>
    <n v="0"/>
    <d v="1899-12-30T04:18:48"/>
    <d v="1899-12-30T05:11:12"/>
    <d v="1899-12-30T02:09:24"/>
    <d v="1899-12-30T02:35:36"/>
    <n v="1431"/>
    <x v="15"/>
    <x v="8"/>
    <x v="151"/>
    <x v="48"/>
    <n v="0"/>
  </r>
  <r>
    <n v="2886"/>
    <d v="2016-01-20T00:00:00"/>
    <d v="2016-01-20T00:00:00"/>
    <x v="0"/>
    <n v="0.6"/>
    <n v="0"/>
    <n v="20"/>
    <n v="48"/>
    <d v="1899-12-30T00:20:48"/>
    <d v="1899-12-30T00:34:40"/>
    <s v="PHS"/>
    <s v="PHS Swim"/>
    <n v="1.7307692307692319"/>
    <n v="0"/>
    <s v="Inside"/>
    <m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x v="151"/>
    <x v="48"/>
    <n v="0"/>
  </r>
  <r>
    <n v="2887"/>
    <d v="2016-01-21T00:00:00"/>
    <d v="2016-01-21T00:00:00"/>
    <x v="2"/>
    <n v="3"/>
    <n v="0"/>
    <n v="32"/>
    <n v="0"/>
    <d v="1899-12-30T00:32:00"/>
    <d v="1899-12-30T00:10:40"/>
    <s v="Adidas"/>
    <s v="YNHH Treadmill"/>
    <n v="5.6250000000000044"/>
    <n v="0"/>
    <s v="Inside"/>
    <m/>
    <d v="1899-12-30T04:39:28"/>
    <d v="1899-12-30T02:19:44"/>
    <m/>
    <n v="0"/>
    <n v="0"/>
    <d v="1899-12-30T04:39:28"/>
    <d v="1899-12-30T05:31:52"/>
    <d v="1899-12-30T02:19:44"/>
    <d v="1899-12-30T02:45:56"/>
    <n v="2043"/>
    <x v="15"/>
    <x v="8"/>
    <x v="151"/>
    <x v="48"/>
    <n v="0"/>
  </r>
  <r>
    <n v="2888"/>
    <d v="2016-01-22T00:00:00"/>
    <d v="2016-01-22T00:00:00"/>
    <x v="2"/>
    <n v="7.6"/>
    <n v="1"/>
    <n v="32"/>
    <n v="7"/>
    <d v="1899-12-30T01:32:07"/>
    <d v="1899-12-30T00:12:07"/>
    <s v="Cascadia"/>
    <s v="Quassy Loop"/>
    <n v="4.9502442554731356"/>
    <n v="150"/>
    <s v="Cold &amp; Windy"/>
    <m/>
    <d v="1899-12-30T05:17:34"/>
    <d v="1899-12-30T02:38:47"/>
    <m/>
    <n v="0"/>
    <n v="0"/>
    <d v="1899-12-30T05:17:34"/>
    <d v="1899-12-30T06:09:58"/>
    <d v="1899-12-30T02:38:47"/>
    <d v="1899-12-30T03:04:59"/>
    <n v="2728"/>
    <x v="15"/>
    <x v="8"/>
    <x v="151"/>
    <x v="48"/>
    <n v="0"/>
  </r>
  <r>
    <n v="2889"/>
    <d v="2016-01-22T00:00:00"/>
    <d v="2016-01-22T00:00:00"/>
    <x v="1"/>
    <n v="11"/>
    <n v="0"/>
    <n v="45"/>
    <n v="14"/>
    <d v="1899-12-30T00:45:14"/>
    <d v="1899-12-30T00:04:07"/>
    <s v="B-Shiv"/>
    <s v="Zwift-Richmond"/>
    <n v="14.591009579955797"/>
    <n v="129"/>
    <s v="Inside"/>
    <m/>
    <d v="1899-12-30T07:40:33"/>
    <d v="1899-12-30T03:50:17"/>
    <m/>
    <n v="0"/>
    <n v="0"/>
    <d v="1899-12-30T01:47:44"/>
    <d v="1899-12-30T02:40:08"/>
    <d v="1899-12-30T00:53:52"/>
    <d v="1899-12-30T01:20:04"/>
    <n v="534"/>
    <x v="15"/>
    <x v="8"/>
    <x v="151"/>
    <x v="48"/>
    <n v="0"/>
  </r>
  <r>
    <n v="2890"/>
    <d v="2016-01-23T00:00:00"/>
    <d v="2016-01-23T00:00:00"/>
    <x v="2"/>
    <n v="1.6"/>
    <n v="0"/>
    <n v="20"/>
    <n v="0"/>
    <d v="1899-12-30T00:20:00"/>
    <d v="1899-12-30T00:12:30"/>
    <s v="Cascadia"/>
    <s v="Treadmill"/>
    <n v="4.8000000000000043"/>
    <n v="0"/>
    <s v="Inside"/>
    <s v="calf hurts"/>
    <d v="1899-12-30T05:27:30"/>
    <d v="1899-12-30T02:43:45"/>
    <m/>
    <n v="0"/>
    <n v="0"/>
    <d v="1899-12-30T05:27:30"/>
    <d v="1899-12-30T06:19:54"/>
    <d v="1899-12-30T02:43:45"/>
    <d v="1899-12-30T03:09:57"/>
    <n v="2799"/>
    <x v="15"/>
    <x v="8"/>
    <x v="151"/>
    <x v="48"/>
    <n v="0"/>
  </r>
  <r>
    <n v="2891"/>
    <d v="2016-01-24T00:00:00"/>
    <d v="2016-01-24T00:00:00"/>
    <x v="2"/>
    <n v="1"/>
    <n v="0"/>
    <n v="10"/>
    <n v="24"/>
    <d v="1899-12-30T00:10:24"/>
    <d v="1899-12-30T00:10:24"/>
    <s v="Cascadia"/>
    <s v="Treadmill"/>
    <n v="5.7692307692307736"/>
    <n v="0"/>
    <s v="Inside"/>
    <s v="calf hurts"/>
    <d v="1899-12-30T04:32:29"/>
    <d v="1899-12-30T02:16:14"/>
    <m/>
    <n v="0"/>
    <n v="0"/>
    <d v="1899-12-30T04:32:29"/>
    <d v="1899-12-30T05:24:53"/>
    <d v="1899-12-30T02:16:14"/>
    <d v="1899-12-30T02:42:26"/>
    <n v="1866"/>
    <x v="15"/>
    <x v="8"/>
    <x v="151"/>
    <x v="29"/>
    <n v="0"/>
  </r>
  <r>
    <n v="2892"/>
    <d v="2016-01-24T00:00:00"/>
    <d v="2016-01-24T00:00:00"/>
    <x v="1"/>
    <n v="13.5"/>
    <n v="0"/>
    <n v="50"/>
    <n v="1"/>
    <d v="1899-12-30T00:50:01"/>
    <d v="1899-12-30T00:03:42"/>
    <s v="B-Shiv"/>
    <s v="Zwift-Watopia"/>
    <n v="16.19460179940021"/>
    <n v="133"/>
    <s v="Inside"/>
    <m/>
    <d v="1899-12-30T06:54:57"/>
    <d v="1899-12-30T03:27:29"/>
    <m/>
    <n v="0"/>
    <n v="0"/>
    <d v="1899-12-30T01:37:04"/>
    <d v="1899-12-30T02:29:28"/>
    <d v="1899-12-30T00:48:32"/>
    <d v="1899-12-30T01:14:44"/>
    <n v="361"/>
    <x v="15"/>
    <x v="8"/>
    <x v="151"/>
    <x v="29"/>
    <n v="0"/>
  </r>
  <r>
    <n v="2893"/>
    <d v="2016-01-26T00:00:00"/>
    <d v="2016-01-26T00:00:00"/>
    <x v="1"/>
    <n v="10"/>
    <n v="0"/>
    <n v="30"/>
    <n v="0"/>
    <d v="1899-12-30T00:30:00"/>
    <d v="1899-12-30T00:03:00"/>
    <s v="YNHH"/>
    <s v="YNHH Spin Bike"/>
    <n v="20.000000000000014"/>
    <n v="0"/>
    <s v="Inside"/>
    <s v="calf hurts"/>
    <d v="1899-12-30T05:36:00"/>
    <d v="1899-12-30T02:48:00"/>
    <m/>
    <n v="0"/>
    <n v="0"/>
    <d v="1899-12-30T01:18:36"/>
    <d v="1899-12-30T02:11:00"/>
    <d v="1899-12-30T00:39:18"/>
    <d v="1899-12-30T01:05:30"/>
    <n v="191"/>
    <x v="15"/>
    <x v="8"/>
    <x v="151"/>
    <x v="29"/>
    <n v="1"/>
  </r>
  <r>
    <n v="2894"/>
    <d v="2016-01-27T00:00:00"/>
    <d v="2016-01-27T00:00:00"/>
    <x v="0"/>
    <n v="0.6"/>
    <n v="0"/>
    <n v="20"/>
    <n v="10"/>
    <d v="1899-12-30T00:20:10"/>
    <d v="1899-12-30T00:33:37"/>
    <s v="PHS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5"/>
    <x v="8"/>
    <x v="151"/>
    <x v="29"/>
    <n v="0"/>
  </r>
  <r>
    <n v="2895"/>
    <d v="2016-01-28T00:00:00"/>
    <d v="2016-01-28T00:00:00"/>
    <x v="2"/>
    <n v="1.5"/>
    <n v="0"/>
    <n v="18"/>
    <n v="0"/>
    <d v="1899-12-30T00:18:00"/>
    <d v="1899-12-30T00:12:00"/>
    <s v="Cascadia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8"/>
    <x v="151"/>
    <x v="29"/>
    <n v="0"/>
  </r>
  <r>
    <n v="2896"/>
    <d v="2016-01-29T00:00:00"/>
    <d v="2016-01-29T00:00:00"/>
    <x v="2"/>
    <n v="3.01"/>
    <n v="0"/>
    <n v="40"/>
    <n v="3"/>
    <d v="1899-12-30T00:40:03"/>
    <d v="1899-12-30T00:13:18"/>
    <s v="onCloud"/>
    <s v="Fenn's Pond"/>
    <n v="4.5093632958801528"/>
    <n v="0"/>
    <s v="Chilly"/>
    <s v="snowed"/>
    <d v="1899-12-30T05:48:36"/>
    <d v="1899-12-30T02:54:18"/>
    <m/>
    <n v="0"/>
    <n v="0"/>
    <d v="1899-12-30T05:48:36"/>
    <d v="1899-12-30T06:41:01"/>
    <d v="1899-12-30T02:54:18"/>
    <d v="1899-12-30T03:20:30"/>
    <n v="2900"/>
    <x v="15"/>
    <x v="8"/>
    <x v="151"/>
    <x v="29"/>
    <n v="0"/>
  </r>
  <r>
    <n v="2897"/>
    <d v="2016-01-30T00:00:00"/>
    <d v="2016-01-30T00:00:00"/>
    <x v="1"/>
    <n v="14.5"/>
    <n v="0"/>
    <n v="55"/>
    <n v="51"/>
    <d v="1899-12-30T00:55:51"/>
    <d v="1899-12-30T00:03:51"/>
    <s v="B-Shiv"/>
    <s v="Zwift-Richmond"/>
    <n v="15.577439570277539"/>
    <n v="0"/>
    <s v="Inside"/>
    <m/>
    <d v="1899-12-30T07:11:24"/>
    <d v="1899-12-30T03:35:42"/>
    <m/>
    <n v="0"/>
    <n v="0"/>
    <d v="1899-12-30T01:40:55"/>
    <d v="1899-12-30T02:33:19"/>
    <d v="1899-12-30T00:50:27"/>
    <d v="1899-12-30T01:16:39"/>
    <n v="415"/>
    <x v="15"/>
    <x v="8"/>
    <x v="151"/>
    <x v="29"/>
    <n v="0"/>
  </r>
  <r>
    <n v="2898"/>
    <d v="2016-02-02T00:00:00"/>
    <d v="2016-02-02T00:00:00"/>
    <x v="1"/>
    <n v="14"/>
    <n v="0"/>
    <n v="37"/>
    <n v="39"/>
    <d v="1899-12-30T00:37:39"/>
    <d v="1899-12-30T00:02:41"/>
    <s v="YNHH"/>
    <s v="YNHH Spin Bike"/>
    <n v="22.310756972111573"/>
    <n v="0"/>
    <s v="Inside"/>
    <m/>
    <d v="1899-12-30T05:01:12"/>
    <d v="1899-12-30T02:30:36"/>
    <m/>
    <n v="0"/>
    <n v="0"/>
    <d v="1899-12-30T01:10:28"/>
    <d v="1899-12-30T02:02:52"/>
    <d v="1899-12-30T00:35:14"/>
    <d v="1899-12-30T01:01:26"/>
    <n v="87"/>
    <x v="15"/>
    <x v="9"/>
    <x v="152"/>
    <x v="30"/>
    <n v="2"/>
  </r>
  <r>
    <n v="2899"/>
    <d v="2016-02-04T00:00:00"/>
    <d v="2016-02-04T00:00:00"/>
    <x v="2"/>
    <n v="2.2999999999999998"/>
    <n v="0"/>
    <n v="25"/>
    <n v="0"/>
    <d v="1899-12-30T00:25:00"/>
    <d v="1899-12-30T00:10:52"/>
    <s v="Adidas"/>
    <s v="YNHH Treadmill"/>
    <n v="5.520000000000004"/>
    <n v="0"/>
    <s v="Inside"/>
    <s v="calf hurts"/>
    <d v="1899-12-30T04:44:47"/>
    <d v="1899-12-30T02:22:23"/>
    <m/>
    <n v="0"/>
    <n v="0"/>
    <d v="1899-12-30T04:44:47"/>
    <d v="1899-12-30T05:37:11"/>
    <d v="1899-12-30T02:22:23"/>
    <d v="1899-12-30T02:48:35"/>
    <n v="2176"/>
    <x v="15"/>
    <x v="9"/>
    <x v="152"/>
    <x v="30"/>
    <n v="1"/>
  </r>
  <r>
    <n v="2900"/>
    <d v="2016-02-05T00:00:00"/>
    <d v="2016-02-05T00:00:00"/>
    <x v="2"/>
    <n v="3.5"/>
    <n v="0"/>
    <n v="35"/>
    <n v="57"/>
    <d v="1899-12-30T00:35:57"/>
    <d v="1899-12-30T00:10:16"/>
    <s v="onCloud"/>
    <s v="Treadmill"/>
    <n v="5.8414464534075137"/>
    <n v="0"/>
    <s v="Inside"/>
    <s v="No Calf PAIN!!!!!!!"/>
    <d v="1899-12-30T04:29:07"/>
    <d v="1899-12-30T02:14:33"/>
    <m/>
    <n v="0"/>
    <n v="0"/>
    <d v="1899-12-30T04:29:07"/>
    <d v="1899-12-30T05:21:31"/>
    <d v="1899-12-30T02:14:33"/>
    <d v="1899-12-30T02:40:45"/>
    <n v="1761"/>
    <x v="15"/>
    <x v="9"/>
    <x v="152"/>
    <x v="30"/>
    <n v="0"/>
  </r>
  <r>
    <n v="2901"/>
    <d v="2016-02-07T00:00:00"/>
    <d v="2016-02-07T00:00:00"/>
    <x v="1"/>
    <n v="17.2"/>
    <n v="1"/>
    <n v="0"/>
    <n v="0"/>
    <d v="1899-12-30T01:00:00"/>
    <d v="1899-12-30T00:03:29"/>
    <s v="B-Shiv"/>
    <s v="Zwift-Watopia"/>
    <n v="17.200000000000014"/>
    <n v="134"/>
    <s v="Inside"/>
    <m/>
    <d v="1899-12-30T06:30:42"/>
    <d v="1899-12-30T03:15:21"/>
    <m/>
    <n v="0"/>
    <n v="0"/>
    <d v="1899-12-30T01:31:24"/>
    <d v="1899-12-30T02:23:48"/>
    <d v="1899-12-30T00:45:42"/>
    <d v="1899-12-30T01:11:54"/>
    <n v="294"/>
    <x v="15"/>
    <x v="9"/>
    <x v="152"/>
    <x v="31"/>
    <n v="1"/>
  </r>
  <r>
    <n v="2902"/>
    <d v="2016-02-10T00:00:00"/>
    <d v="2016-02-10T00:00:00"/>
    <x v="2"/>
    <n v="3.6"/>
    <n v="0"/>
    <n v="40"/>
    <n v="0"/>
    <d v="1899-12-30T00:40:00"/>
    <d v="1899-12-30T00:11:07"/>
    <s v="onCloud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7"/>
    <x v="15"/>
    <x v="9"/>
    <x v="152"/>
    <x v="31"/>
    <n v="2"/>
  </r>
  <r>
    <n v="2903"/>
    <d v="2016-02-10T00:00:00"/>
    <d v="2016-02-10T00:00:00"/>
    <x v="0"/>
    <n v="0.5"/>
    <n v="0"/>
    <n v="20"/>
    <n v="38"/>
    <d v="1899-12-30T00:20:38"/>
    <d v="1899-12-30T00:41:16"/>
    <s v="PHS"/>
    <s v="PHS Swim"/>
    <n v="1.4539579967689835"/>
    <n v="0"/>
    <s v="Inside"/>
    <m/>
    <d v="1899-12-30T01:39:02"/>
    <d v="1899-12-30T00:49:31"/>
    <m/>
    <n v="0"/>
    <n v="0"/>
    <d v="1899-12-30T18:01:11"/>
    <d v="1899-12-30T18:53:35"/>
    <d v="1899-12-30T09:00:36"/>
    <d v="1899-12-30T09:26:48"/>
    <n v="3463"/>
    <x v="15"/>
    <x v="9"/>
    <x v="152"/>
    <x v="31"/>
    <n v="0"/>
  </r>
  <r>
    <n v="2904"/>
    <d v="2016-02-16T00:00:00"/>
    <d v="2016-02-16T00:00:00"/>
    <x v="2"/>
    <n v="3"/>
    <n v="0"/>
    <n v="33"/>
    <n v="31"/>
    <d v="1899-12-30T00:33:31"/>
    <d v="1899-12-30T00:11:10"/>
    <s v="onCloud"/>
    <s v="YNHH Treadmill"/>
    <n v="5.3704624564893138"/>
    <n v="0"/>
    <s v="Inside"/>
    <m/>
    <d v="1899-12-30T04:52:43"/>
    <d v="1899-12-30T02:26:21"/>
    <m/>
    <n v="0"/>
    <n v="0"/>
    <d v="1899-12-30T04:52:43"/>
    <d v="1899-12-30T05:45:07"/>
    <d v="1899-12-30T02:26:21"/>
    <d v="1899-12-30T02:52:33"/>
    <n v="2353"/>
    <x v="15"/>
    <x v="9"/>
    <x v="152"/>
    <x v="32"/>
    <n v="5"/>
  </r>
  <r>
    <n v="2905"/>
    <d v="2016-02-16T00:00:00"/>
    <d v="2016-02-16T00:00:00"/>
    <x v="1"/>
    <n v="19.399999999999999"/>
    <n v="1"/>
    <n v="0"/>
    <n v="0"/>
    <d v="1899-12-30T01:00:00"/>
    <d v="1899-12-30T00:03:06"/>
    <s v="B-Shiv"/>
    <s v="Zwift-Watopia"/>
    <n v="19.400000000000013"/>
    <n v="131"/>
    <s v="Inside"/>
    <m/>
    <d v="1899-12-30T05:46:24"/>
    <d v="1899-12-30T02:53:12"/>
    <m/>
    <n v="0"/>
    <n v="0"/>
    <d v="1899-12-30T01:21:02"/>
    <d v="1899-12-30T02:13:26"/>
    <d v="1899-12-30T00:40:31"/>
    <d v="1899-12-30T01:06:43"/>
    <n v="223"/>
    <x v="15"/>
    <x v="9"/>
    <x v="152"/>
    <x v="32"/>
    <n v="0"/>
  </r>
  <r>
    <n v="2906"/>
    <d v="2016-02-17T00:00:00"/>
    <d v="2016-02-17T00:00:00"/>
    <x v="0"/>
    <n v="0.5"/>
    <n v="0"/>
    <n v="19"/>
    <n v="42"/>
    <d v="1899-12-30T00:19:42"/>
    <d v="1899-12-30T00:39:24"/>
    <s v="PHS"/>
    <s v="PHS Swim"/>
    <n v="1.5228426395939099"/>
    <n v="0"/>
    <s v="Inside"/>
    <m/>
    <d v="1899-12-30T01:34:34"/>
    <d v="1899-12-30T00:47:17"/>
    <m/>
    <n v="0"/>
    <n v="0"/>
    <d v="1899-12-30T17:12:17"/>
    <d v="1899-12-30T18:04:41"/>
    <d v="1899-12-30T08:36:08"/>
    <d v="1899-12-30T09:02:20"/>
    <n v="3407"/>
    <x v="15"/>
    <x v="9"/>
    <x v="152"/>
    <x v="32"/>
    <n v="0"/>
  </r>
  <r>
    <n v="2907"/>
    <d v="2016-02-18T00:00:00"/>
    <d v="2016-02-18T00:00:00"/>
    <x v="2"/>
    <n v="2.5"/>
    <n v="0"/>
    <n v="30"/>
    <n v="0"/>
    <d v="1899-12-30T00:30:00"/>
    <d v="1899-12-30T00:12:00"/>
    <s v="onCloud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9"/>
    <x v="152"/>
    <x v="32"/>
    <n v="0"/>
  </r>
  <r>
    <n v="2908"/>
    <d v="2016-02-19T00:00:00"/>
    <d v="2016-02-19T00:00:00"/>
    <x v="2"/>
    <n v="6.2"/>
    <n v="1"/>
    <n v="23"/>
    <n v="15"/>
    <d v="1899-12-30T01:23:15"/>
    <d v="1899-12-30T00:13:26"/>
    <s v="Cascadia"/>
    <s v="BK 10k"/>
    <n v="4.4684684684684726"/>
    <n v="0"/>
    <s v="Chilly"/>
    <m/>
    <d v="1899-12-30T05:51:48"/>
    <d v="1899-12-30T02:55:54"/>
    <m/>
    <n v="0"/>
    <n v="0"/>
    <d v="1899-12-30T05:51:48"/>
    <d v="1899-12-30T06:44:12"/>
    <d v="1899-12-30T02:55:54"/>
    <d v="1899-12-30T03:22:06"/>
    <n v="2911"/>
    <x v="15"/>
    <x v="9"/>
    <x v="152"/>
    <x v="32"/>
    <n v="0"/>
  </r>
  <r>
    <n v="2909"/>
    <d v="2016-02-20T00:00:00"/>
    <d v="2016-02-20T00:00:00"/>
    <x v="1"/>
    <n v="20.2"/>
    <n v="1"/>
    <n v="33"/>
    <n v="28"/>
    <d v="1899-12-30T01:33:28"/>
    <d v="1899-12-30T00:04:38"/>
    <s v="Ciocci"/>
    <s v="Random"/>
    <n v="12.967189728958639"/>
    <n v="135"/>
    <s v="Chilly"/>
    <m/>
    <d v="1899-12-30T08:38:14"/>
    <d v="1899-12-30T04:19:07"/>
    <m/>
    <n v="0"/>
    <n v="0"/>
    <d v="1899-12-30T02:01:14"/>
    <d v="1899-12-30T02:53:38"/>
    <d v="1899-12-30T01:00:37"/>
    <d v="1899-12-30T01:26:49"/>
    <n v="688"/>
    <x v="15"/>
    <x v="9"/>
    <x v="152"/>
    <x v="32"/>
    <n v="0"/>
  </r>
  <r>
    <n v="2910"/>
    <d v="2016-02-22T00:00:00"/>
    <d v="2016-02-22T00:00:00"/>
    <x v="2"/>
    <n v="0.57999999999999996"/>
    <n v="0"/>
    <n v="7"/>
    <n v="20"/>
    <d v="1899-12-30T00:07:20"/>
    <d v="1899-12-30T00:12:39"/>
    <s v="onCloud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x v="152"/>
    <x v="33"/>
    <n v="1"/>
  </r>
  <r>
    <n v="2911"/>
    <d v="2016-02-23T00:00:00"/>
    <d v="2016-02-23T00:00:00"/>
    <x v="2"/>
    <n v="2.57"/>
    <n v="0"/>
    <n v="35"/>
    <n v="0"/>
    <d v="1899-12-30T00:35:00"/>
    <d v="1899-12-30T00:13:37"/>
    <s v="onCloud"/>
    <s v="YNHH Treadmill"/>
    <n v="4.4057142857142884"/>
    <n v="0"/>
    <s v="Inside"/>
    <m/>
    <d v="1899-12-30T05:56:49"/>
    <d v="1899-12-30T02:58:24"/>
    <m/>
    <n v="0"/>
    <n v="0"/>
    <d v="1899-12-30T05:56:49"/>
    <d v="1899-12-30T06:49:13"/>
    <d v="1899-12-30T02:58:24"/>
    <d v="1899-12-30T03:24:36"/>
    <n v="2923"/>
    <x v="15"/>
    <x v="9"/>
    <x v="152"/>
    <x v="33"/>
    <n v="0"/>
  </r>
  <r>
    <n v="2912"/>
    <d v="2016-02-23T00:00:00"/>
    <d v="2016-02-23T00:00:00"/>
    <x v="1"/>
    <n v="20.5"/>
    <n v="1"/>
    <n v="13"/>
    <n v="6"/>
    <d v="1899-12-30T01:13:06"/>
    <d v="1899-12-30T00:03:34"/>
    <s v="B-Shiv"/>
    <s v="Zwift-Watopia"/>
    <n v="16.826265389876895"/>
    <n v="128"/>
    <s v="Inside"/>
    <s v="FTP Test"/>
    <d v="1899-12-30T06:39:23"/>
    <d v="1899-12-30T03:19:41"/>
    <m/>
    <n v="0"/>
    <n v="0"/>
    <d v="1899-12-30T01:33:26"/>
    <d v="1899-12-30T02:25:50"/>
    <d v="1899-12-30T00:46:43"/>
    <d v="1899-12-30T01:12:55"/>
    <n v="319"/>
    <x v="15"/>
    <x v="9"/>
    <x v="152"/>
    <x v="33"/>
    <n v="0"/>
  </r>
  <r>
    <n v="2913"/>
    <d v="2016-02-24T00:00:00"/>
    <d v="2016-02-24T00:00:00"/>
    <x v="0"/>
    <n v="0.68"/>
    <n v="0"/>
    <n v="22"/>
    <n v="47"/>
    <d v="1899-12-30T00:22:47"/>
    <d v="1899-12-30T00:33:30"/>
    <s v="PHS"/>
    <s v="PHS Swim"/>
    <n v="1.7907827359180701"/>
    <n v="0"/>
    <s v="Inside"/>
    <m/>
    <d v="1899-12-30T01:20:25"/>
    <d v="1899-12-30T00:40:12"/>
    <m/>
    <n v="0"/>
    <n v="0"/>
    <d v="1899-12-30T14:37:50"/>
    <d v="1899-12-30T15:30:14"/>
    <d v="1899-12-30T07:18:55"/>
    <d v="1899-12-30T07:45:07"/>
    <n v="3217"/>
    <x v="15"/>
    <x v="9"/>
    <x v="152"/>
    <x v="33"/>
    <n v="0"/>
  </r>
  <r>
    <n v="2914"/>
    <d v="2016-02-25T00:00:00"/>
    <d v="2016-02-25T00:00:00"/>
    <x v="2"/>
    <n v="3.1"/>
    <n v="0"/>
    <n v="32"/>
    <n v="30"/>
    <d v="1899-12-30T00:32:30"/>
    <d v="1899-12-30T00:10:29"/>
    <s v="onCloud"/>
    <s v="YNHH Treadmill"/>
    <n v="5.7230769230769285"/>
    <n v="0"/>
    <s v="Inside"/>
    <m/>
    <d v="1899-12-30T04:34:41"/>
    <d v="1899-12-30T02:17:20"/>
    <m/>
    <n v="0"/>
    <n v="0"/>
    <d v="1899-12-30T04:34:41"/>
    <d v="1899-12-30T05:27:05"/>
    <d v="1899-12-30T02:17:20"/>
    <d v="1899-12-30T02:43:32"/>
    <n v="1931"/>
    <x v="15"/>
    <x v="9"/>
    <x v="152"/>
    <x v="33"/>
    <n v="0"/>
  </r>
  <r>
    <n v="2915"/>
    <d v="2016-02-26T00:00:00"/>
    <d v="2016-02-26T00:00:00"/>
    <x v="2"/>
    <n v="6.25"/>
    <n v="1"/>
    <n v="22"/>
    <n v="49"/>
    <d v="1899-12-30T01:22:49"/>
    <d v="1899-12-30T00:13:15"/>
    <s v="BrAdRed"/>
    <s v="BK 10k"/>
    <n v="4.5280740591668378"/>
    <n v="145"/>
    <s v="Chilly"/>
    <m/>
    <d v="1899-12-30T05:47:10"/>
    <d v="1899-12-30T02:53:35"/>
    <m/>
    <n v="0"/>
    <n v="0"/>
    <d v="1899-12-30T05:47:10"/>
    <d v="1899-12-30T06:39:34"/>
    <d v="1899-12-30T02:53:35"/>
    <d v="1899-12-30T03:19:47"/>
    <n v="2893"/>
    <x v="15"/>
    <x v="9"/>
    <x v="152"/>
    <x v="33"/>
    <n v="0"/>
  </r>
  <r>
    <n v="2916"/>
    <d v="2016-02-27T00:00:00"/>
    <d v="2016-02-27T00:00:00"/>
    <x v="2"/>
    <n v="3"/>
    <n v="0"/>
    <n v="33"/>
    <n v="47"/>
    <d v="1899-12-30T00:33:47"/>
    <d v="1899-12-30T00:11:16"/>
    <s v="BrAdRed"/>
    <s v="West Rocks"/>
    <n v="5.3280710409472167"/>
    <n v="0"/>
    <s v="Chilly"/>
    <m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9"/>
    <x v="152"/>
    <x v="33"/>
    <n v="0"/>
  </r>
  <r>
    <n v="2917"/>
    <d v="2016-02-29T00:00:00"/>
    <d v="2016-02-29T00:00:00"/>
    <x v="0"/>
    <n v="0.73"/>
    <n v="0"/>
    <n v="28"/>
    <n v="39"/>
    <d v="1899-12-30T00:28:39"/>
    <d v="1899-12-30T00:39:15"/>
    <s v="PHS"/>
    <s v="PHS Swim"/>
    <n v="1.528795811518326"/>
    <n v="0"/>
    <s v="Inside"/>
    <m/>
    <d v="1899-12-30T01:34:12"/>
    <d v="1899-12-30T00:47:06"/>
    <m/>
    <n v="0"/>
    <n v="0"/>
    <d v="1899-12-30T17:08:16"/>
    <d v="1899-12-30T18:00:40"/>
    <d v="1899-12-30T08:34:08"/>
    <d v="1899-12-30T09:00:20"/>
    <n v="3402"/>
    <x v="15"/>
    <x v="9"/>
    <x v="152"/>
    <x v="34"/>
    <n v="1"/>
  </r>
  <r>
    <n v="2918"/>
    <d v="2016-02-29T00:00:00"/>
    <d v="2016-02-29T00:00:00"/>
    <x v="2"/>
    <n v="2.61"/>
    <n v="0"/>
    <n v="33"/>
    <n v="0"/>
    <d v="1899-12-30T00:33:00"/>
    <d v="1899-12-30T00:12:39"/>
    <s v="onCloud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x v="152"/>
    <x v="34"/>
    <n v="0"/>
  </r>
  <r>
    <n v="2919"/>
    <d v="2016-03-01T00:00:00"/>
    <d v="2016-03-01T00:00:00"/>
    <x v="2"/>
    <n v="3.1"/>
    <n v="0"/>
    <n v="33"/>
    <n v="29"/>
    <d v="1899-12-30T00:33:29"/>
    <d v="1899-12-30T00:10:48"/>
    <s v="onCloud"/>
    <s v="YNHH Division St 5k"/>
    <n v="5.5550024888004037"/>
    <n v="0"/>
    <s v="Chilly"/>
    <m/>
    <d v="1899-12-30T04:42:59"/>
    <d v="1899-12-30T02:21:30"/>
    <m/>
    <n v="0"/>
    <n v="0"/>
    <d v="1899-12-30T04:42:59"/>
    <d v="1899-12-30T05:35:23"/>
    <d v="1899-12-30T02:21:30"/>
    <d v="1899-12-30T02:47:42"/>
    <n v="2134"/>
    <x v="15"/>
    <x v="10"/>
    <x v="153"/>
    <x v="34"/>
    <n v="0"/>
  </r>
  <r>
    <n v="2920"/>
    <d v="2016-03-02T00:00:00"/>
    <d v="2016-03-02T00:00:00"/>
    <x v="0"/>
    <n v="1"/>
    <n v="0"/>
    <n v="33"/>
    <n v="6"/>
    <d v="1899-12-30T00:33:06"/>
    <d v="1899-12-30T00:33:06"/>
    <s v="PHS"/>
    <s v="PHS Swim"/>
    <n v="1.8126888217522674"/>
    <n v="0"/>
    <s v="Inside"/>
    <m/>
    <d v="1899-12-30T01:19:26"/>
    <d v="1899-12-30T00:39:43"/>
    <m/>
    <n v="0"/>
    <n v="0"/>
    <d v="1899-12-30T14:27:13"/>
    <d v="1899-12-30T15:19:37"/>
    <d v="1899-12-30T07:13:37"/>
    <d v="1899-12-30T07:39:49"/>
    <n v="3198"/>
    <x v="15"/>
    <x v="10"/>
    <x v="153"/>
    <x v="34"/>
    <n v="0"/>
  </r>
  <r>
    <n v="2921"/>
    <d v="2016-03-03T00:00:00"/>
    <d v="2016-03-03T00:00:00"/>
    <x v="1"/>
    <n v="11"/>
    <n v="0"/>
    <n v="32"/>
    <n v="33"/>
    <d v="1899-12-30T00:32:33"/>
    <d v="1899-12-30T00:02:58"/>
    <s v="YNHH"/>
    <s v="YNHH Spin Bike"/>
    <n v="20.276497695852552"/>
    <n v="0"/>
    <s v="Inside"/>
    <m/>
    <d v="1899-12-30T05:31:25"/>
    <d v="1899-12-30T02:45:43"/>
    <m/>
    <n v="0"/>
    <n v="0"/>
    <d v="1899-12-30T01:17:32"/>
    <d v="1899-12-30T02:09:56"/>
    <d v="1899-12-30T00:38:46"/>
    <d v="1899-12-30T01:04:58"/>
    <n v="184"/>
    <x v="15"/>
    <x v="10"/>
    <x v="153"/>
    <x v="34"/>
    <n v="0"/>
  </r>
  <r>
    <n v="2922"/>
    <d v="2016-03-04T00:00:00"/>
    <d v="2016-03-04T00:00:00"/>
    <x v="2"/>
    <n v="6.25"/>
    <n v="1"/>
    <n v="15"/>
    <n v="46"/>
    <d v="1899-12-30T01:15:46"/>
    <d v="1899-12-30T00:12:07"/>
    <s v="BrAdRed"/>
    <s v="BK 10k"/>
    <n v="4.9494060712714516"/>
    <n v="152"/>
    <s v="Chilly"/>
    <m/>
    <d v="1899-12-30T05:17:37"/>
    <d v="1899-12-30T02:38:48"/>
    <m/>
    <n v="0"/>
    <n v="0"/>
    <d v="1899-12-30T05:17:37"/>
    <d v="1899-12-30T06:10:01"/>
    <d v="1899-12-30T02:38:48"/>
    <d v="1899-12-30T03:05:00"/>
    <n v="2731"/>
    <x v="15"/>
    <x v="10"/>
    <x v="153"/>
    <x v="34"/>
    <n v="0"/>
  </r>
  <r>
    <n v="2923"/>
    <d v="2016-03-05T00:00:00"/>
    <d v="2016-03-05T00:00:00"/>
    <x v="1"/>
    <n v="12.5"/>
    <n v="0"/>
    <n v="45"/>
    <n v="0"/>
    <d v="1899-12-30T00:45:00"/>
    <d v="1899-12-30T00:03:36"/>
    <s v="B-Shiv"/>
    <s v="Zwift-Watopia"/>
    <n v="16.666666666666679"/>
    <n v="120"/>
    <s v="Inside"/>
    <m/>
    <d v="1899-12-30T06:43:12"/>
    <d v="1899-12-30T03:21:36"/>
    <m/>
    <n v="0"/>
    <n v="0"/>
    <d v="1899-12-30T01:34:19"/>
    <d v="1899-12-30T02:26:43"/>
    <d v="1899-12-30T00:47:10"/>
    <d v="1899-12-30T01:13:22"/>
    <n v="328"/>
    <x v="15"/>
    <x v="10"/>
    <x v="153"/>
    <x v="34"/>
    <n v="0"/>
  </r>
  <r>
    <n v="2924"/>
    <d v="2016-03-06T00:00:00"/>
    <d v="2016-03-06T00:00:00"/>
    <x v="2"/>
    <n v="6"/>
    <n v="1"/>
    <n v="7"/>
    <n v="37"/>
    <d v="1899-12-30T01:07:37"/>
    <d v="1899-12-30T00:11:16"/>
    <s v="BrAdRed"/>
    <s v="Taft Runabou"/>
    <n v="5.3241311313778699"/>
    <n v="0"/>
    <s v="Chilly"/>
    <m/>
    <d v="1899-12-30T04:55:16"/>
    <d v="1899-12-30T02:27:38"/>
    <m/>
    <n v="0"/>
    <n v="0"/>
    <d v="1899-12-30T04:55:16"/>
    <d v="1899-12-30T05:47:40"/>
    <d v="1899-12-30T02:27:38"/>
    <d v="1899-12-30T02:53:50"/>
    <n v="2398"/>
    <x v="15"/>
    <x v="10"/>
    <x v="153"/>
    <x v="35"/>
    <n v="0"/>
  </r>
  <r>
    <n v="2925"/>
    <d v="2016-03-07T00:00:00"/>
    <d v="2016-03-07T00:00:00"/>
    <x v="1"/>
    <n v="10"/>
    <n v="0"/>
    <n v="28"/>
    <n v="45"/>
    <d v="1899-12-30T00:28:45"/>
    <d v="1899-12-30T00:02:53"/>
    <s v="YNHH"/>
    <s v="YNHH Spin Bike"/>
    <n v="20.869565217391319"/>
    <n v="0"/>
    <s v="Inside"/>
    <m/>
    <d v="1899-12-30T05:22:00"/>
    <d v="1899-12-30T02:41:00"/>
    <m/>
    <n v="0"/>
    <n v="0"/>
    <d v="1899-12-30T01:15:20"/>
    <d v="1899-12-30T02:07:44"/>
    <d v="1899-12-30T00:37:40"/>
    <d v="1899-12-30T01:03:52"/>
    <n v="160"/>
    <x v="15"/>
    <x v="10"/>
    <x v="153"/>
    <x v="35"/>
    <n v="0"/>
  </r>
  <r>
    <n v="2926"/>
    <d v="2016-03-09T00:00:00"/>
    <d v="2016-03-09T00:00:00"/>
    <x v="2"/>
    <n v="4.6500000000000004"/>
    <n v="0"/>
    <n v="52"/>
    <n v="56"/>
    <d v="1899-12-30T00:52:56"/>
    <d v="1899-12-30T00:11:23"/>
    <s v="onCloud"/>
    <s v="YNHH Highland Star Loop"/>
    <n v="5.2707808564231797"/>
    <n v="0"/>
    <s v="Perfect"/>
    <m/>
    <d v="1899-12-30T04:58:15"/>
    <d v="1899-12-30T02:29:07"/>
    <m/>
    <n v="0"/>
    <n v="0"/>
    <d v="1899-12-30T04:58:15"/>
    <d v="1899-12-30T05:50:39"/>
    <d v="1899-12-30T02:29:07"/>
    <d v="1899-12-30T02:55:19"/>
    <n v="2464"/>
    <x v="15"/>
    <x v="10"/>
    <x v="153"/>
    <x v="35"/>
    <n v="1"/>
  </r>
  <r>
    <n v="2927"/>
    <d v="2016-03-10T00:00:00"/>
    <d v="2016-03-10T00:00:00"/>
    <x v="2"/>
    <n v="3.1"/>
    <n v="0"/>
    <n v="32"/>
    <n v="5"/>
    <d v="1899-12-30T00:32:05"/>
    <d v="1899-12-30T00:10:21"/>
    <s v="onCloud"/>
    <s v="YNHH-5k"/>
    <n v="5.7974025974026029"/>
    <n v="0"/>
    <s v="Nice!"/>
    <m/>
    <d v="1899-12-30T04:31:09"/>
    <d v="1899-12-30T02:15:35"/>
    <m/>
    <n v="0"/>
    <n v="0"/>
    <d v="1899-12-30T04:31:09"/>
    <d v="1899-12-30T05:23:33"/>
    <d v="1899-12-30T02:15:35"/>
    <d v="1899-12-30T02:41:47"/>
    <n v="1824"/>
    <x v="15"/>
    <x v="10"/>
    <x v="153"/>
    <x v="35"/>
    <n v="0"/>
  </r>
  <r>
    <n v="2928"/>
    <d v="2016-03-11T00:00:00"/>
    <d v="2016-03-11T00:00:00"/>
    <x v="1"/>
    <n v="16.399999999999999"/>
    <n v="1"/>
    <n v="12"/>
    <n v="6"/>
    <d v="1899-12-30T01:12:06"/>
    <d v="1899-12-30T00:04:24"/>
    <s v="Ciocci"/>
    <s v="Long Flanders Dirt"/>
    <n v="13.647711511789192"/>
    <n v="138"/>
    <s v="Windy"/>
    <m/>
    <d v="1899-12-30T08:12:23"/>
    <d v="1899-12-30T04:06:12"/>
    <m/>
    <n v="0"/>
    <n v="0"/>
    <d v="1899-12-30T01:55:11"/>
    <d v="1899-12-30T02:47:35"/>
    <d v="1899-12-30T00:57:36"/>
    <d v="1899-12-30T01:23:48"/>
    <n v="624"/>
    <x v="15"/>
    <x v="10"/>
    <x v="153"/>
    <x v="35"/>
    <n v="0"/>
  </r>
  <r>
    <n v="2929"/>
    <d v="2016-03-12T00:00:00"/>
    <d v="2016-03-12T00:00:00"/>
    <x v="2"/>
    <n v="6.5"/>
    <n v="1"/>
    <n v="15"/>
    <n v="39"/>
    <d v="1899-12-30T01:15:39"/>
    <d v="1899-12-30T00:11:38"/>
    <s v="BrAdRed"/>
    <s v="Random Bridal Trail"/>
    <n v="5.1553205551883714"/>
    <n v="0"/>
    <s v="Chilly"/>
    <m/>
    <d v="1899-12-30T05:04:56"/>
    <d v="1899-12-30T02:32:28"/>
    <m/>
    <n v="0"/>
    <n v="0"/>
    <d v="1899-12-30T05:04:56"/>
    <d v="1899-12-30T05:57:20"/>
    <d v="1899-12-30T02:32:28"/>
    <d v="1899-12-30T02:58:40"/>
    <n v="2558"/>
    <x v="15"/>
    <x v="10"/>
    <x v="153"/>
    <x v="35"/>
    <n v="0"/>
  </r>
  <r>
    <n v="2930"/>
    <d v="2016-03-13T00:00:00"/>
    <d v="2016-03-13T00:00:00"/>
    <x v="1"/>
    <n v="29.3"/>
    <n v="2"/>
    <n v="6"/>
    <n v="43"/>
    <d v="1899-12-30T02:06:43"/>
    <d v="1899-12-30T00:04:19"/>
    <s v="Ciocci"/>
    <s v="Random"/>
    <n v="13.873470998290159"/>
    <n v="0"/>
    <s v="Chilly"/>
    <m/>
    <d v="1899-12-30T08:04:23"/>
    <d v="1899-12-30T04:02:11"/>
    <m/>
    <n v="0"/>
    <n v="0"/>
    <d v="1899-12-30T01:53:19"/>
    <d v="1899-12-30T02:45:43"/>
    <d v="1899-12-30T00:56:39"/>
    <d v="1899-12-30T01:22:51"/>
    <n v="603"/>
    <x v="15"/>
    <x v="10"/>
    <x v="153"/>
    <x v="36"/>
    <n v="0"/>
  </r>
  <r>
    <n v="2931"/>
    <d v="2016-03-14T00:00:00"/>
    <d v="2016-03-14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5"/>
    <x v="10"/>
    <x v="153"/>
    <x v="36"/>
    <n v="0"/>
  </r>
  <r>
    <n v="2932"/>
    <d v="2016-03-16T00:00:00"/>
    <d v="2016-03-16T00:00:00"/>
    <x v="2"/>
    <n v="3.1"/>
    <n v="0"/>
    <n v="35"/>
    <n v="16"/>
    <d v="1899-12-30T00:35:16"/>
    <d v="1899-12-30T00:11:23"/>
    <s v="onCloud"/>
    <s v="YNHH Division St 5k"/>
    <n v="5.2741020793950897"/>
    <n v="0"/>
    <s v="Nice!"/>
    <m/>
    <d v="1899-12-30T04:58:04"/>
    <d v="1899-12-30T02:29:02"/>
    <m/>
    <n v="0"/>
    <n v="0"/>
    <d v="1899-12-30T04:58:04"/>
    <d v="1899-12-30T05:50:28"/>
    <d v="1899-12-30T02:29:02"/>
    <d v="1899-12-30T02:55:14"/>
    <n v="2458"/>
    <x v="15"/>
    <x v="10"/>
    <x v="153"/>
    <x v="36"/>
    <n v="1"/>
  </r>
  <r>
    <n v="2933"/>
    <d v="2016-03-16T00:00:00"/>
    <d v="2016-03-16T00:00:00"/>
    <x v="0"/>
    <n v="0.6"/>
    <n v="0"/>
    <n v="20"/>
    <n v="38"/>
    <d v="1899-12-30T00:20:38"/>
    <d v="1899-12-30T00:34:23"/>
    <s v="PHS"/>
    <s v="PHS Swim"/>
    <n v="1.7447495961227801"/>
    <n v="0"/>
    <s v="Inside"/>
    <m/>
    <d v="1899-12-30T01:22:32"/>
    <d v="1899-12-30T00:41:16"/>
    <m/>
    <n v="0"/>
    <n v="0"/>
    <d v="1899-12-30T15:00:59"/>
    <d v="1899-12-30T15:53:23"/>
    <d v="1899-12-30T07:30:30"/>
    <d v="1899-12-30T07:56:42"/>
    <n v="3246"/>
    <x v="15"/>
    <x v="10"/>
    <x v="153"/>
    <x v="36"/>
    <n v="0"/>
  </r>
  <r>
    <n v="2934"/>
    <d v="2016-03-18T00:00:00"/>
    <d v="2016-03-18T00:00:00"/>
    <x v="2"/>
    <n v="8.1"/>
    <n v="1"/>
    <n v="46"/>
    <n v="12"/>
    <d v="1899-12-30T01:46:12"/>
    <d v="1899-12-30T00:13:07"/>
    <s v="BrAdRed"/>
    <s v="All the Hills Loop"/>
    <n v="4.5762711864406818"/>
    <n v="144"/>
    <s v="Chilly"/>
    <s v="https://www.strava.com/activities/520292423"/>
    <d v="1899-12-30T05:43:31"/>
    <d v="1899-12-30T02:51:45"/>
    <m/>
    <n v="0"/>
    <n v="0"/>
    <d v="1899-12-30T05:43:31"/>
    <d v="1899-12-30T06:35:55"/>
    <d v="1899-12-30T02:51:45"/>
    <d v="1899-12-30T03:17:57"/>
    <n v="2880"/>
    <x v="15"/>
    <x v="10"/>
    <x v="153"/>
    <x v="36"/>
    <n v="1"/>
  </r>
  <r>
    <n v="2935"/>
    <d v="2016-03-19T00:00:00"/>
    <d v="2016-03-19T00:00:00"/>
    <x v="2"/>
    <n v="3.1"/>
    <n v="0"/>
    <n v="35"/>
    <n v="36"/>
    <d v="1899-12-30T00:35:36"/>
    <d v="1899-12-30T00:11:29"/>
    <s v="BrAdRed"/>
    <s v="Ion Bank 5k"/>
    <n v="5.2247191011235996"/>
    <n v="141"/>
    <s v="Nice!"/>
    <s v="Ran with Hunter"/>
    <d v="1899-12-30T05:00:53"/>
    <d v="1899-12-30T02:30:26"/>
    <m/>
    <n v="0"/>
    <n v="0"/>
    <d v="1899-12-30T05:00:53"/>
    <d v="1899-12-30T05:53:17"/>
    <d v="1899-12-30T02:30:26"/>
    <d v="1899-12-30T02:56:38"/>
    <n v="2508"/>
    <x v="15"/>
    <x v="10"/>
    <x v="153"/>
    <x v="36"/>
    <n v="0"/>
  </r>
  <r>
    <n v="2936"/>
    <d v="2016-03-20T00:00:00"/>
    <d v="2016-03-20T00:00:00"/>
    <x v="1"/>
    <n v="15.4"/>
    <n v="1"/>
    <n v="38"/>
    <n v="27"/>
    <d v="1899-12-30T01:38:27"/>
    <d v="1899-12-30T00:06:24"/>
    <s v="B-Shiv"/>
    <s v="Zwift Mountain Pass"/>
    <n v="9.3854748603352025"/>
    <n v="124"/>
    <s v="Inside"/>
    <m/>
    <d v="1899-12-30T11:56:00"/>
    <d v="1899-12-30T05:58:00"/>
    <m/>
    <n v="0"/>
    <n v="0"/>
    <d v="1899-12-30T02:47:30"/>
    <d v="1899-12-30T03:39:54"/>
    <d v="1899-12-30T01:23:45"/>
    <d v="1899-12-30T01:49:57"/>
    <n v="778"/>
    <x v="15"/>
    <x v="10"/>
    <x v="153"/>
    <x v="37"/>
    <n v="0"/>
  </r>
  <r>
    <n v="2937"/>
    <d v="2016-03-21T00:00:00"/>
    <d v="2016-03-21T00:00:00"/>
    <x v="0"/>
    <n v="0.7"/>
    <n v="0"/>
    <n v="23"/>
    <n v="55"/>
    <d v="1899-12-30T00:23:55"/>
    <d v="1899-12-30T00:34:10"/>
    <s v="Y25Y"/>
    <s v="Yale 25Y Pool"/>
    <n v="1.7560975609756109"/>
    <n v="0"/>
    <s v="Inside"/>
    <m/>
    <d v="1899-12-30T01:22:00"/>
    <d v="1899-12-30T00:41:00"/>
    <m/>
    <n v="0"/>
    <n v="0"/>
    <d v="1899-12-30T14:55:10"/>
    <d v="1899-12-30T15:47:34"/>
    <d v="1899-12-30T07:27:35"/>
    <d v="1899-12-30T07:53:47"/>
    <n v="3237"/>
    <x v="15"/>
    <x v="10"/>
    <x v="153"/>
    <x v="37"/>
    <n v="0"/>
  </r>
  <r>
    <n v="2938"/>
    <d v="2016-03-23T00:00:00"/>
    <d v="2016-03-23T00:00:00"/>
    <x v="2"/>
    <n v="4"/>
    <n v="0"/>
    <n v="41"/>
    <n v="22"/>
    <d v="1899-12-30T00:41:22"/>
    <d v="1899-12-30T00:10:20"/>
    <s v="onCloud"/>
    <s v="YNHH-4Miler"/>
    <n v="5.8017727639000851"/>
    <n v="0"/>
    <s v="Nice!"/>
    <m/>
    <d v="1899-12-30T04:30:57"/>
    <d v="1899-12-30T02:15:29"/>
    <m/>
    <n v="0"/>
    <n v="0"/>
    <d v="1899-12-30T04:30:57"/>
    <d v="1899-12-30T05:23:21"/>
    <d v="1899-12-30T02:15:29"/>
    <d v="1899-12-30T02:41:41"/>
    <n v="1814"/>
    <x v="15"/>
    <x v="10"/>
    <x v="153"/>
    <x v="37"/>
    <n v="1"/>
  </r>
  <r>
    <n v="2939"/>
    <d v="2016-03-24T00:00:00"/>
    <d v="2016-03-24T00:00:00"/>
    <x v="0"/>
    <n v="0.85"/>
    <n v="0"/>
    <n v="29"/>
    <n v="50"/>
    <d v="1899-12-30T00:29:50"/>
    <d v="1899-12-30T00:35:06"/>
    <s v="Y25Y"/>
    <s v="Yale 25Y Pool"/>
    <n v="1.709497206703912"/>
    <n v="0"/>
    <s v="Inside"/>
    <s v="1500 strait"/>
    <d v="1899-12-30T01:24:14"/>
    <d v="1899-12-30T00:42:07"/>
    <m/>
    <n v="0"/>
    <n v="0"/>
    <d v="1899-12-30T15:19:34"/>
    <d v="1899-12-30T16:11:58"/>
    <d v="1899-12-30T07:39:47"/>
    <d v="1899-12-30T08:05:59"/>
    <n v="3273"/>
    <x v="15"/>
    <x v="10"/>
    <x v="153"/>
    <x v="37"/>
    <n v="0"/>
  </r>
  <r>
    <n v="2940"/>
    <d v="2016-03-24T00:00:00"/>
    <d v="2016-03-24T00:00:00"/>
    <x v="1"/>
    <n v="13"/>
    <n v="0"/>
    <n v="45"/>
    <n v="0"/>
    <d v="1899-12-30T00:45:00"/>
    <d v="1899-12-30T00:03:28"/>
    <s v="B-Shiv"/>
    <s v="Zwift-Richmond"/>
    <n v="17.333333333333346"/>
    <n v="128"/>
    <s v="Inside"/>
    <m/>
    <d v="1899-12-30T06:27:42"/>
    <d v="1899-12-30T03:13:51"/>
    <m/>
    <n v="0"/>
    <n v="0"/>
    <d v="1899-12-30T01:30:42"/>
    <d v="1899-12-30T02:23:06"/>
    <d v="1899-12-30T00:45:21"/>
    <d v="1899-12-30T01:11:33"/>
    <n v="281"/>
    <x v="15"/>
    <x v="10"/>
    <x v="153"/>
    <x v="37"/>
    <n v="0"/>
  </r>
  <r>
    <n v="2941"/>
    <d v="2016-03-25T00:00:00"/>
    <d v="2016-03-25T00:00:00"/>
    <x v="1"/>
    <n v="8.6999999999999993"/>
    <n v="0"/>
    <n v="30"/>
    <n v="1"/>
    <d v="1899-12-30T00:30:01"/>
    <d v="1899-12-30T00:03:27"/>
    <s v="B-Shiv"/>
    <s v="Zwift-Richmond"/>
    <n v="17.390338700721834"/>
    <n v="126"/>
    <s v="Inside"/>
    <s v="Jon's Short Mix"/>
    <d v="1899-12-30T06:26:25"/>
    <d v="1899-12-30T03:13:13"/>
    <m/>
    <n v="0"/>
    <n v="0"/>
    <d v="1899-12-30T01:30:24"/>
    <d v="1899-12-30T02:22:48"/>
    <d v="1899-12-30T00:45:12"/>
    <d v="1899-12-30T01:11:24"/>
    <n v="279"/>
    <x v="15"/>
    <x v="10"/>
    <x v="153"/>
    <x v="37"/>
    <n v="0"/>
  </r>
  <r>
    <n v="2942"/>
    <d v="2016-03-25T00:00:00"/>
    <d v="2016-03-25T00:00:00"/>
    <x v="2"/>
    <n v="9.25"/>
    <n v="2"/>
    <n v="6"/>
    <n v="47"/>
    <d v="1899-12-30T02:06:47"/>
    <d v="1899-12-30T00:13:42"/>
    <s v="BrAdRed"/>
    <s v="Last R3 Loop from Home"/>
    <n v="4.3775469961877258"/>
    <n v="144"/>
    <s v="Raining"/>
    <m/>
    <d v="1899-12-30T05:59:06"/>
    <d v="1899-12-30T02:59:33"/>
    <m/>
    <n v="0"/>
    <n v="0"/>
    <d v="1899-12-30T05:59:06"/>
    <d v="1899-12-30T06:51:30"/>
    <d v="1899-12-30T02:59:33"/>
    <d v="1899-12-30T03:25:45"/>
    <n v="2928"/>
    <x v="15"/>
    <x v="10"/>
    <x v="153"/>
    <x v="37"/>
    <n v="0"/>
  </r>
  <r>
    <n v="2943"/>
    <d v="2016-03-27T00:00:00"/>
    <d v="2016-03-27T00:00:00"/>
    <x v="2"/>
    <n v="5"/>
    <n v="0"/>
    <n v="58"/>
    <n v="10"/>
    <d v="1899-12-30T00:58:10"/>
    <d v="1899-12-30T00:11:38"/>
    <s v="BrAdRed"/>
    <s v="Glenwood Loop"/>
    <n v="5.1575931232091738"/>
    <n v="140"/>
    <s v="Chilly"/>
    <m/>
    <d v="1899-12-30T05:04:48"/>
    <d v="1899-12-30T02:32:24"/>
    <m/>
    <n v="0"/>
    <n v="0"/>
    <d v="1899-12-30T05:04:48"/>
    <d v="1899-12-30T05:57:12"/>
    <d v="1899-12-30T02:32:24"/>
    <d v="1899-12-30T02:58:36"/>
    <n v="2556"/>
    <x v="15"/>
    <x v="10"/>
    <x v="153"/>
    <x v="38"/>
    <n v="1"/>
  </r>
  <r>
    <n v="2944"/>
    <d v="2016-03-27T00:00:00"/>
    <d v="2016-03-27T00:00:00"/>
    <x v="1"/>
    <n v="13.3"/>
    <n v="1"/>
    <n v="12"/>
    <n v="26"/>
    <d v="1899-12-30T01:12:26"/>
    <d v="1899-12-30T00:05:27"/>
    <s v="B-Shiv"/>
    <s v="Zwift Mountain Pass"/>
    <n v="11.0170271514036"/>
    <n v="128"/>
    <s v="Inside"/>
    <m/>
    <d v="1899-12-30T10:09:58"/>
    <d v="1899-12-30T05:04:59"/>
    <m/>
    <n v="0"/>
    <n v="0"/>
    <d v="1899-12-30T02:22:41"/>
    <d v="1899-12-30T03:15:05"/>
    <d v="1899-12-30T01:11:21"/>
    <d v="1899-12-30T01:37:33"/>
    <n v="756"/>
    <x v="15"/>
    <x v="10"/>
    <x v="153"/>
    <x v="38"/>
    <n v="0"/>
  </r>
  <r>
    <n v="2945"/>
    <d v="2016-03-29T00:00:00"/>
    <d v="2016-03-29T00:00:00"/>
    <x v="2"/>
    <n v="2.8"/>
    <n v="0"/>
    <n v="30"/>
    <n v="0"/>
    <d v="1899-12-30T00:30:00"/>
    <d v="1899-12-30T00:10:43"/>
    <s v="onCloud"/>
    <s v="YNHH Treadmill"/>
    <n v="5.6000000000000041"/>
    <n v="0"/>
    <s v="Inside"/>
    <s v="Ladder to 10 min (5 start) 5 (40 sec on 20 off)"/>
    <d v="1899-12-30T04:40:43"/>
    <d v="1899-12-30T02:20:21"/>
    <m/>
    <n v="0"/>
    <n v="0"/>
    <d v="1899-12-30T04:40:43"/>
    <d v="1899-12-30T05:33:07"/>
    <d v="1899-12-30T02:20:21"/>
    <d v="1899-12-30T02:46:33"/>
    <n v="2071"/>
    <x v="15"/>
    <x v="10"/>
    <x v="153"/>
    <x v="38"/>
    <n v="1"/>
  </r>
  <r>
    <n v="2946"/>
    <d v="2016-03-30T00:00:00"/>
    <d v="2016-03-30T00:00:00"/>
    <x v="0"/>
    <n v="1"/>
    <n v="0"/>
    <n v="34"/>
    <n v="49"/>
    <d v="1899-12-30T00:34:49"/>
    <d v="1899-12-30T00:34:49"/>
    <s v="Y50M"/>
    <s v="Yale 50 Meter"/>
    <n v="1.7233125897558654"/>
    <n v="0"/>
    <s v="Inside"/>
    <s v="https://www.strava.com/activities/530918244"/>
    <d v="1899-12-30T01:23:34"/>
    <d v="1899-12-30T00:41:47"/>
    <m/>
    <n v="0"/>
    <n v="0"/>
    <d v="1899-12-30T15:12:12"/>
    <d v="1899-12-30T16:04:36"/>
    <d v="1899-12-30T07:36:06"/>
    <d v="1899-12-30T08:02:18"/>
    <n v="3256"/>
    <x v="15"/>
    <x v="10"/>
    <x v="153"/>
    <x v="38"/>
    <n v="0"/>
  </r>
  <r>
    <n v="2947"/>
    <d v="2016-04-01T00:00:00"/>
    <d v="2016-04-01T00:00:00"/>
    <x v="1"/>
    <n v="11"/>
    <n v="0"/>
    <n v="50"/>
    <n v="4"/>
    <d v="1899-12-30T00:50:04"/>
    <d v="1899-12-30T00:04:33"/>
    <s v="B-Shiv"/>
    <s v="Zwift FTP Build Day1"/>
    <n v="13.182423435419448"/>
    <n v="128"/>
    <s v="Inside"/>
    <m/>
    <d v="1899-12-30T08:29:46"/>
    <d v="1899-12-30T04:14:53"/>
    <m/>
    <n v="0"/>
    <n v="0"/>
    <d v="1899-12-30T01:59:15"/>
    <d v="1899-12-30T02:51:39"/>
    <d v="1899-12-30T00:59:37"/>
    <d v="1899-12-30T01:25:50"/>
    <n v="674"/>
    <x v="15"/>
    <x v="1"/>
    <x v="154"/>
    <x v="38"/>
    <n v="1"/>
  </r>
  <r>
    <n v="2948"/>
    <d v="2016-04-01T00:00:00"/>
    <d v="2016-04-01T00:00:00"/>
    <x v="2"/>
    <n v="8.1"/>
    <n v="1"/>
    <n v="38"/>
    <n v="5"/>
    <d v="1899-12-30T01:38:05"/>
    <d v="1899-12-30T00:12:07"/>
    <s v="BrAdRed"/>
    <s v="All the Hills Loop"/>
    <n v="4.9549702633814805"/>
    <n v="158"/>
    <s v="Humid"/>
    <m/>
    <d v="1899-12-30T05:17:15"/>
    <d v="1899-12-30T02:38:38"/>
    <m/>
    <n v="0"/>
    <n v="0"/>
    <d v="1899-12-30T05:17:15"/>
    <d v="1899-12-30T06:09:39"/>
    <d v="1899-12-30T02:38:38"/>
    <d v="1899-12-30T03:04:50"/>
    <n v="2724"/>
    <x v="15"/>
    <x v="1"/>
    <x v="154"/>
    <x v="38"/>
    <n v="0"/>
  </r>
  <r>
    <n v="2949"/>
    <d v="2016-04-02T00:00:00"/>
    <d v="2016-04-02T00:00:00"/>
    <x v="2"/>
    <n v="3.1"/>
    <n v="0"/>
    <n v="30"/>
    <n v="5"/>
    <d v="1899-12-30T00:30:05"/>
    <d v="1899-12-30T00:09:42"/>
    <s v="BrAdRed"/>
    <s v="Run with Panthers 5k"/>
    <n v="6.1828254847645479"/>
    <n v="0"/>
    <s v="Raining"/>
    <s v="Ran with Hunter"/>
    <d v="1899-12-30T04:14:15"/>
    <d v="1899-12-30T02:07:08"/>
    <m/>
    <n v="0"/>
    <n v="0"/>
    <d v="1899-12-30T04:14:15"/>
    <d v="1899-12-30T05:06:39"/>
    <d v="1899-12-30T02:07:08"/>
    <d v="1899-12-30T02:33:20"/>
    <n v="1273"/>
    <x v="15"/>
    <x v="1"/>
    <x v="154"/>
    <x v="38"/>
    <n v="0"/>
  </r>
  <r>
    <n v="2950"/>
    <d v="2016-04-03T00:00:00"/>
    <d v="2016-04-03T00:00:00"/>
    <x v="2"/>
    <n v="10"/>
    <n v="1"/>
    <n v="47"/>
    <n v="0"/>
    <d v="1899-12-30T01:47:00"/>
    <d v="1899-12-30T00:10:42"/>
    <s v="BrAdRed"/>
    <s v="Treadmill"/>
    <n v="5.6074766355140229"/>
    <n v="0"/>
    <s v="Inside"/>
    <m/>
    <d v="1899-12-30T04:40:20"/>
    <d v="1899-12-30T02:20:10"/>
    <m/>
    <n v="0"/>
    <n v="0"/>
    <d v="1899-12-30T04:40:20"/>
    <d v="1899-12-30T05:32:44"/>
    <d v="1899-12-30T02:20:10"/>
    <d v="1899-12-30T02:46:22"/>
    <n v="2063"/>
    <x v="15"/>
    <x v="1"/>
    <x v="154"/>
    <x v="1"/>
    <n v="0"/>
  </r>
  <r>
    <n v="2951"/>
    <d v="2016-04-05T00:00:00"/>
    <d v="2016-04-05T00:00:00"/>
    <x v="2"/>
    <n v="3.1"/>
    <n v="0"/>
    <n v="30"/>
    <n v="2"/>
    <d v="1899-12-30T00:30:02"/>
    <d v="1899-12-30T00:09:41"/>
    <s v="BrAdRed"/>
    <s v="Treadmill"/>
    <n v="6.1931187569367427"/>
    <n v="0"/>
    <m/>
    <m/>
    <d v="1899-12-30T04:13:50"/>
    <d v="1899-12-30T02:06:55"/>
    <m/>
    <n v="0"/>
    <n v="0"/>
    <d v="1899-12-30T04:13:50"/>
    <d v="1899-12-30T05:06:14"/>
    <d v="1899-12-30T02:06:55"/>
    <d v="1899-12-30T02:33:07"/>
    <n v="1256"/>
    <x v="15"/>
    <x v="1"/>
    <x v="154"/>
    <x v="1"/>
    <n v="1"/>
  </r>
  <r>
    <n v="2952"/>
    <d v="2016-04-09T00:00:00"/>
    <d v="2016-04-09T00:00:00"/>
    <x v="2"/>
    <n v="3.5"/>
    <n v="0"/>
    <n v="37"/>
    <n v="21"/>
    <d v="1899-12-30T00:37:21"/>
    <d v="1899-12-30T00:10:40"/>
    <s v="BrAdRed"/>
    <s v="Cruise Run"/>
    <n v="5.6224899598393616"/>
    <n v="0"/>
    <s v="Humid"/>
    <m/>
    <d v="1899-12-30T04:39:35"/>
    <d v="1899-12-30T02:19:48"/>
    <m/>
    <n v="0"/>
    <n v="0"/>
    <d v="1899-12-30T04:39:35"/>
    <d v="1899-12-30T05:32:00"/>
    <d v="1899-12-30T02:19:48"/>
    <d v="1899-12-30T02:46:00"/>
    <n v="2048"/>
    <x v="15"/>
    <x v="1"/>
    <x v="154"/>
    <x v="1"/>
    <n v="3"/>
  </r>
  <r>
    <n v="2953"/>
    <d v="2016-04-11T00:00:00"/>
    <d v="2016-04-11T00:00:00"/>
    <x v="2"/>
    <n v="3.25"/>
    <n v="0"/>
    <n v="33"/>
    <n v="25"/>
    <d v="1899-12-30T00:33:25"/>
    <d v="1899-12-30T00:10:17"/>
    <s v="BrAdRed"/>
    <s v="Cruise Run"/>
    <n v="5.8354114713217013"/>
    <n v="0"/>
    <s v="Humid"/>
    <m/>
    <d v="1899-12-30T04:29:23"/>
    <d v="1899-12-30T02:14:42"/>
    <m/>
    <n v="0"/>
    <n v="0"/>
    <d v="1899-12-30T04:29:23"/>
    <d v="1899-12-30T05:21:47"/>
    <d v="1899-12-30T02:14:42"/>
    <d v="1899-12-30T02:40:54"/>
    <n v="1768"/>
    <x v="15"/>
    <x v="1"/>
    <x v="154"/>
    <x v="2"/>
    <n v="1"/>
  </r>
  <r>
    <n v="2954"/>
    <d v="2016-04-18T00:00:00"/>
    <d v="2016-04-18T00:00:00"/>
    <x v="1"/>
    <n v="9.9"/>
    <n v="0"/>
    <n v="44"/>
    <n v="40"/>
    <d v="1899-12-30T00:44:40"/>
    <d v="1899-12-30T00:04:31"/>
    <s v="Ciocci"/>
    <s v="Ups &amp; Downs"/>
    <n v="13.29850746268658"/>
    <n v="0"/>
    <s v="Nice!"/>
    <m/>
    <d v="1899-12-30T08:25:19"/>
    <d v="1899-12-30T04:12:40"/>
    <m/>
    <n v="0"/>
    <n v="0"/>
    <d v="1899-12-30T01:58:13"/>
    <d v="1899-12-30T02:50:37"/>
    <d v="1899-12-30T00:59:06"/>
    <d v="1899-12-30T01:25:18"/>
    <n v="664"/>
    <x v="15"/>
    <x v="1"/>
    <x v="154"/>
    <x v="3"/>
    <n v="6"/>
  </r>
  <r>
    <n v="2955"/>
    <d v="2016-04-20T00:00:00"/>
    <d v="2016-04-20T00:00:00"/>
    <x v="2"/>
    <n v="3.1"/>
    <n v="0"/>
    <n v="31"/>
    <n v="1"/>
    <d v="1899-12-30T00:31:01"/>
    <d v="1899-12-30T00:10:00"/>
    <s v="onCloud"/>
    <s v="YNHH 5k"/>
    <n v="5.996775926921015"/>
    <n v="156"/>
    <s v="Nice!"/>
    <m/>
    <d v="1899-12-30T04:22:08"/>
    <d v="1899-12-30T02:11:04"/>
    <m/>
    <n v="0"/>
    <n v="0"/>
    <d v="1899-12-30T04:22:08"/>
    <d v="1899-12-30T05:14:32"/>
    <d v="1899-12-30T02:11:04"/>
    <d v="1899-12-30T02:37:16"/>
    <n v="1552"/>
    <x v="15"/>
    <x v="1"/>
    <x v="154"/>
    <x v="3"/>
    <n v="1"/>
  </r>
  <r>
    <n v="2956"/>
    <d v="2016-04-22T00:00:00"/>
    <d v="2016-04-22T00:00:00"/>
    <x v="2"/>
    <n v="1.5"/>
    <n v="0"/>
    <n v="17"/>
    <n v="45"/>
    <d v="1899-12-30T00:17:45"/>
    <d v="1899-12-30T00:11:50"/>
    <s v="BrAdRed"/>
    <s v="Middlebury Garage"/>
    <n v="5.0704225352112715"/>
    <n v="0"/>
    <s v="Chilly"/>
    <m/>
    <d v="1899-12-30T05:10:02"/>
    <d v="1899-12-30T02:35:01"/>
    <m/>
    <n v="0"/>
    <n v="0"/>
    <d v="1899-12-30T05:10:02"/>
    <d v="1899-12-30T06:02:26"/>
    <d v="1899-12-30T02:35:01"/>
    <d v="1899-12-30T03:01:13"/>
    <n v="2630"/>
    <x v="15"/>
    <x v="1"/>
    <x v="154"/>
    <x v="3"/>
    <n v="1"/>
  </r>
  <r>
    <n v="2957"/>
    <d v="2016-04-22T00:00:00"/>
    <d v="2016-04-22T00:00:00"/>
    <x v="1"/>
    <n v="9.9"/>
    <n v="0"/>
    <n v="44"/>
    <n v="4"/>
    <d v="1899-12-30T00:44:04"/>
    <d v="1899-12-30T00:04:27"/>
    <s v="Shiv"/>
    <s v="Ups &amp; Downs"/>
    <n v="13.479576399394867"/>
    <n v="138"/>
    <s v="Nice!"/>
    <m/>
    <d v="1899-12-30T08:18:32"/>
    <d v="1899-12-30T04:09:16"/>
    <m/>
    <n v="0"/>
    <n v="0"/>
    <d v="1899-12-30T01:56:37"/>
    <d v="1899-12-30T02:49:01"/>
    <d v="1899-12-30T00:58:19"/>
    <d v="1899-12-30T01:24:31"/>
    <n v="640"/>
    <x v="15"/>
    <x v="1"/>
    <x v="154"/>
    <x v="3"/>
    <n v="0"/>
  </r>
  <r>
    <n v="2958"/>
    <d v="2016-04-24T00:00:00"/>
    <d v="2016-04-24T00:00:00"/>
    <x v="2"/>
    <n v="13.1"/>
    <n v="2"/>
    <n v="23"/>
    <n v="19"/>
    <d v="1899-12-30T02:23:19"/>
    <d v="1899-12-30T00:10:56"/>
    <s v="BrAdRed"/>
    <s v="Cheshire Half Marathon"/>
    <n v="5.4843586463542318"/>
    <n v="167"/>
    <s v="Nice!"/>
    <m/>
    <d v="1899-12-30T04:46:38"/>
    <d v="1899-12-30T02:23:19"/>
    <m/>
    <n v="0"/>
    <n v="0"/>
    <d v="1899-12-30T04:46:38"/>
    <d v="1899-12-30T05:39:02"/>
    <d v="1899-12-30T02:23:19"/>
    <d v="1899-12-30T02:49:31"/>
    <n v="2220"/>
    <x v="15"/>
    <x v="1"/>
    <x v="154"/>
    <x v="4"/>
    <n v="1"/>
  </r>
  <r>
    <n v="2959"/>
    <d v="2016-04-26T00:00:00"/>
    <d v="2016-04-26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5"/>
    <x v="1"/>
    <x v="154"/>
    <x v="4"/>
    <n v="1"/>
  </r>
  <r>
    <n v="2960"/>
    <d v="2016-04-29T00:00:00"/>
    <d v="2016-04-29T00:00:00"/>
    <x v="2"/>
    <n v="3.1"/>
    <n v="0"/>
    <n v="33"/>
    <n v="45"/>
    <d v="1899-12-30T00:33:45"/>
    <d v="1899-12-30T00:10:53"/>
    <s v="BrAdRed"/>
    <s v="Fenn's Pond"/>
    <n v="5.5111111111111155"/>
    <n v="0"/>
    <s v="Chilly"/>
    <m/>
    <d v="1899-12-30T04:45:15"/>
    <d v="1899-12-30T02:22:37"/>
    <m/>
    <n v="0"/>
    <n v="0"/>
    <d v="1899-12-30T04:45:15"/>
    <d v="1899-12-30T05:37:39"/>
    <d v="1899-12-30T02:22:37"/>
    <d v="1899-12-30T02:48:49"/>
    <n v="2188"/>
    <x v="15"/>
    <x v="1"/>
    <x v="154"/>
    <x v="4"/>
    <n v="2"/>
  </r>
  <r>
    <n v="2961"/>
    <d v="2016-04-29T00:00:00"/>
    <d v="2016-04-29T00:00:00"/>
    <x v="1"/>
    <n v="15.2"/>
    <n v="1"/>
    <n v="6"/>
    <n v="50"/>
    <d v="1899-12-30T01:06:50"/>
    <d v="1899-12-30T00:04:24"/>
    <s v="Shiv"/>
    <s v="Around the Horn"/>
    <n v="13.645885286783052"/>
    <n v="0"/>
    <s v="Chilly"/>
    <m/>
    <d v="1899-12-30T08:12:27"/>
    <d v="1899-12-30T04:06:14"/>
    <m/>
    <n v="0"/>
    <n v="0"/>
    <d v="1899-12-30T01:55:12"/>
    <d v="1899-12-30T02:47:36"/>
    <d v="1899-12-30T00:57:36"/>
    <d v="1899-12-30T01:23:48"/>
    <n v="625"/>
    <x v="15"/>
    <x v="1"/>
    <x v="154"/>
    <x v="4"/>
    <n v="0"/>
  </r>
  <r>
    <n v="2962"/>
    <d v="2016-05-01T00:00:00"/>
    <d v="2016-05-01T00:00:00"/>
    <x v="1"/>
    <n v="30.3"/>
    <n v="2"/>
    <n v="8"/>
    <n v="51"/>
    <d v="1899-12-30T02:08:51"/>
    <d v="1899-12-30T00:04:15"/>
    <s v="Shiv"/>
    <s v="Black Rock Bail Out"/>
    <n v="14.109429569266601"/>
    <n v="0"/>
    <s v="Chilly"/>
    <s v="http://www.strava.com/activities/561963732#"/>
    <d v="1899-12-30T07:56:17"/>
    <d v="1899-12-30T03:58:08"/>
    <m/>
    <n v="0"/>
    <n v="0"/>
    <d v="1899-12-30T01:51:25"/>
    <d v="1899-12-30T02:43:49"/>
    <d v="1899-12-30T00:55:42"/>
    <d v="1899-12-30T01:21:54"/>
    <n v="582"/>
    <x v="15"/>
    <x v="2"/>
    <x v="155"/>
    <x v="5"/>
    <n v="1"/>
  </r>
  <r>
    <n v="2963"/>
    <d v="2016-05-02T00:00:00"/>
    <d v="2016-05-02T00:00:00"/>
    <x v="0"/>
    <n v="1"/>
    <n v="0"/>
    <n v="34"/>
    <n v="13"/>
    <d v="1899-12-30T00:34:13"/>
    <d v="1899-12-30T00:34:13"/>
    <s v="Y50M"/>
    <s v="Yale 50 Meter"/>
    <n v="1.7535314174378971"/>
    <n v="0"/>
    <s v="Inside"/>
    <m/>
    <d v="1899-12-30T01:22:07"/>
    <d v="1899-12-30T00:41:04"/>
    <m/>
    <n v="0"/>
    <n v="0"/>
    <d v="1899-12-30T14:56:29"/>
    <d v="1899-12-30T15:48:53"/>
    <d v="1899-12-30T07:28:14"/>
    <d v="1899-12-30T07:54:26"/>
    <n v="3238"/>
    <x v="15"/>
    <x v="2"/>
    <x v="155"/>
    <x v="5"/>
    <n v="0"/>
  </r>
  <r>
    <n v="2964"/>
    <d v="2016-05-06T00:00:00"/>
    <d v="2016-05-06T00:00:00"/>
    <x v="1"/>
    <n v="18"/>
    <n v="1"/>
    <n v="25"/>
    <n v="37"/>
    <d v="1899-12-30T01:25:37"/>
    <d v="1899-12-30T00:04:45"/>
    <s v="Shiv"/>
    <s v="Random"/>
    <n v="12.61436636168971"/>
    <n v="0"/>
    <s v="Raining"/>
    <m/>
    <d v="1899-12-30T08:52:44"/>
    <d v="1899-12-30T04:26:22"/>
    <m/>
    <n v="0"/>
    <n v="0"/>
    <d v="1899-12-30T02:04:37"/>
    <d v="1899-12-30T02:57:01"/>
    <d v="1899-12-30T01:02:19"/>
    <d v="1899-12-30T01:28:31"/>
    <n v="712"/>
    <x v="15"/>
    <x v="2"/>
    <x v="155"/>
    <x v="5"/>
    <n v="3"/>
  </r>
  <r>
    <n v="2965"/>
    <d v="2016-05-06T00:00:00"/>
    <d v="2016-05-06T00:00:00"/>
    <x v="2"/>
    <n v="5"/>
    <n v="0"/>
    <n v="55"/>
    <n v="0"/>
    <d v="1899-12-30T00:55:00"/>
    <d v="1899-12-30T00:11:00"/>
    <s v="BrAdRed"/>
    <s v="Treadmill"/>
    <n v="5.4545454545454595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49"/>
    <x v="15"/>
    <x v="2"/>
    <x v="155"/>
    <x v="5"/>
    <n v="0"/>
  </r>
  <r>
    <n v="2966"/>
    <d v="2016-05-08T00:00:00"/>
    <d v="2016-05-08T00:00:00"/>
    <x v="2"/>
    <n v="6"/>
    <n v="1"/>
    <n v="9"/>
    <n v="0"/>
    <d v="1899-12-30T01:09:00"/>
    <d v="1899-12-30T00:11:30"/>
    <s v="BrAdRed"/>
    <s v="Outside"/>
    <n v="5.2173913043478306"/>
    <n v="148"/>
    <s v="Nice!"/>
    <m/>
    <d v="1899-12-30T05:01:18"/>
    <d v="1899-12-30T02:30:39"/>
    <m/>
    <n v="0"/>
    <n v="0"/>
    <d v="1899-12-30T05:01:18"/>
    <d v="1899-12-30T05:53:42"/>
    <d v="1899-12-30T02:30:39"/>
    <d v="1899-12-30T02:56:51"/>
    <n v="2514"/>
    <x v="15"/>
    <x v="2"/>
    <x v="155"/>
    <x v="6"/>
    <n v="1"/>
  </r>
  <r>
    <n v="2967"/>
    <d v="2016-05-09T00:00:00"/>
    <d v="2016-05-09T00:00:00"/>
    <x v="2"/>
    <n v="3.1"/>
    <n v="0"/>
    <n v="36"/>
    <n v="14"/>
    <d v="1899-12-30T00:36:14"/>
    <d v="1899-12-30T00:11:41"/>
    <s v="onCloud"/>
    <s v="YNHH Division St 5k"/>
    <n v="5.1333946642134354"/>
    <n v="141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5"/>
    <x v="2"/>
    <x v="155"/>
    <x v="6"/>
    <n v="0"/>
  </r>
  <r>
    <n v="2968"/>
    <d v="2016-05-11T00:00:00"/>
    <d v="2016-05-11T00:00:00"/>
    <x v="2"/>
    <n v="3.1"/>
    <n v="0"/>
    <n v="34"/>
    <n v="9"/>
    <d v="1899-12-30T00:34:09"/>
    <d v="1899-12-30T00:11:01"/>
    <s v="BrAdRed"/>
    <s v="Fenn's Pond"/>
    <n v="5.44655929721816"/>
    <n v="146"/>
    <s v="Chilly"/>
    <m/>
    <d v="1899-12-30T04:48:37"/>
    <d v="1899-12-30T02:24:19"/>
    <m/>
    <n v="0"/>
    <n v="0"/>
    <d v="1899-12-30T04:48:37"/>
    <d v="1899-12-30T05:41:01"/>
    <d v="1899-12-30T02:24:19"/>
    <d v="1899-12-30T02:50:31"/>
    <n v="2257"/>
    <x v="15"/>
    <x v="2"/>
    <x v="155"/>
    <x v="6"/>
    <n v="1"/>
  </r>
  <r>
    <n v="2969"/>
    <d v="2016-05-11T00:00:00"/>
    <d v="2016-05-11T00:00:00"/>
    <x v="1"/>
    <n v="10"/>
    <n v="0"/>
    <n v="25"/>
    <n v="42"/>
    <d v="1899-12-30T00:25:42"/>
    <d v="1899-12-30T00:02:34"/>
    <s v="YNHH"/>
    <s v="YNHH Spin Bike"/>
    <n v="23.346303501945542"/>
    <n v="0"/>
    <s v="Inside"/>
    <m/>
    <d v="1899-12-30T04:47:50"/>
    <d v="1899-12-30T02:23:55"/>
    <m/>
    <n v="0"/>
    <n v="0"/>
    <d v="1899-12-30T01:07:20"/>
    <d v="1899-12-30T01:59:44"/>
    <d v="1899-12-30T00:33:40"/>
    <d v="1899-12-30T00:59:52"/>
    <n v="52"/>
    <x v="15"/>
    <x v="2"/>
    <x v="155"/>
    <x v="6"/>
    <n v="0"/>
  </r>
  <r>
    <n v="2970"/>
    <d v="2016-05-12T00:00:00"/>
    <d v="2016-05-12T00:00:00"/>
    <x v="2"/>
    <n v="3.1"/>
    <n v="0"/>
    <n v="32"/>
    <n v="46"/>
    <d v="1899-12-30T00:32:46"/>
    <d v="1899-12-30T00:10:34"/>
    <s v="BrAdRed"/>
    <s v="Fenn's Pond"/>
    <n v="5.6765005086470044"/>
    <n v="0"/>
    <s v="Chilly"/>
    <m/>
    <d v="1899-12-30T04:36:56"/>
    <d v="1899-12-30T02:18:28"/>
    <m/>
    <n v="0"/>
    <n v="0"/>
    <d v="1899-12-30T04:36:56"/>
    <d v="1899-12-30T05:29:20"/>
    <d v="1899-12-30T02:18:28"/>
    <d v="1899-12-30T02:44:40"/>
    <n v="1993"/>
    <x v="15"/>
    <x v="2"/>
    <x v="155"/>
    <x v="6"/>
    <n v="0"/>
  </r>
  <r>
    <n v="2971"/>
    <d v="2016-05-13T00:00:00"/>
    <d v="2016-05-13T00:00:00"/>
    <x v="1"/>
    <n v="48.6"/>
    <n v="3"/>
    <n v="19"/>
    <n v="59"/>
    <d v="1899-12-30T03:19:59"/>
    <d v="1899-12-30T00:04:07"/>
    <s v="Shiv"/>
    <s v="Most of Rev3 Half"/>
    <n v="14.581215101258449"/>
    <n v="139"/>
    <m/>
    <m/>
    <d v="1899-12-30T07:40:52"/>
    <d v="1899-12-30T03:50:26"/>
    <m/>
    <n v="0"/>
    <n v="0"/>
    <d v="1899-12-30T01:47:49"/>
    <d v="1899-12-30T02:40:13"/>
    <d v="1899-12-30T00:53:54"/>
    <d v="1899-12-30T01:20:06"/>
    <n v="536"/>
    <x v="15"/>
    <x v="2"/>
    <x v="155"/>
    <x v="6"/>
    <n v="0"/>
  </r>
  <r>
    <n v="2972"/>
    <d v="2016-05-13T00:00:00"/>
    <d v="2016-05-13T00:00:00"/>
    <x v="2"/>
    <n v="1.2"/>
    <n v="0"/>
    <n v="13"/>
    <n v="17"/>
    <d v="1899-12-30T00:13:17"/>
    <d v="1899-12-30T00:11:04"/>
    <s v="BrAdRed"/>
    <s v="Munson quick brick"/>
    <n v="5.4203262233375202"/>
    <n v="150"/>
    <s v="Brick"/>
    <m/>
    <d v="1899-12-30T04:50:01"/>
    <d v="1899-12-30T02:25:01"/>
    <m/>
    <n v="0"/>
    <n v="0"/>
    <d v="1899-12-30T04:50:01"/>
    <d v="1899-12-30T05:42:25"/>
    <d v="1899-12-30T02:25:01"/>
    <d v="1899-12-30T02:51:13"/>
    <n v="2294"/>
    <x v="15"/>
    <x v="2"/>
    <x v="155"/>
    <x v="6"/>
    <n v="0"/>
  </r>
  <r>
    <n v="2973"/>
    <d v="2016-05-14T00:00:00"/>
    <d v="2016-05-14T00:00:00"/>
    <x v="2"/>
    <n v="3.5"/>
    <n v="0"/>
    <n v="38"/>
    <n v="44"/>
    <d v="1899-12-30T00:38:44"/>
    <d v="1899-12-30T00:11:04"/>
    <s v="BrAdRed"/>
    <s v="Weslyan Swim Meet Run"/>
    <n v="5.4216867469879562"/>
    <n v="0"/>
    <s v="Nice!"/>
    <m/>
    <d v="1899-12-30T04:49:57"/>
    <d v="1899-12-30T02:24:58"/>
    <m/>
    <n v="0"/>
    <n v="0"/>
    <d v="1899-12-30T04:49:57"/>
    <d v="1899-12-30T05:42:21"/>
    <d v="1899-12-30T02:24:58"/>
    <d v="1899-12-30T02:51:10"/>
    <n v="2287"/>
    <x v="15"/>
    <x v="2"/>
    <x v="155"/>
    <x v="6"/>
    <n v="0"/>
  </r>
  <r>
    <n v="2974"/>
    <d v="2016-05-15T00:00:00"/>
    <d v="2016-05-15T00:00:00"/>
    <x v="2"/>
    <n v="3.6"/>
    <n v="0"/>
    <n v="41"/>
    <n v="22"/>
    <d v="1899-12-30T00:41:22"/>
    <d v="1899-12-30T00:11:29"/>
    <s v="BrAdRed"/>
    <s v="Brookfield Swim Meet Run"/>
    <n v="5.2215954875100774"/>
    <n v="0"/>
    <s v="Nice!"/>
    <m/>
    <d v="1899-12-30T05:01:03"/>
    <d v="1899-12-30T02:30:32"/>
    <m/>
    <n v="0"/>
    <n v="0"/>
    <d v="1899-12-30T05:01:03"/>
    <d v="1899-12-30T05:53:27"/>
    <d v="1899-12-30T02:30:32"/>
    <d v="1899-12-30T02:56:44"/>
    <n v="2510"/>
    <x v="15"/>
    <x v="2"/>
    <x v="155"/>
    <x v="7"/>
    <n v="0"/>
  </r>
  <r>
    <n v="2975"/>
    <d v="2016-05-17T00:00:00"/>
    <d v="2016-05-17T00:00:00"/>
    <x v="2"/>
    <n v="3.1"/>
    <n v="0"/>
    <n v="32"/>
    <n v="26"/>
    <d v="1899-12-30T00:32:26"/>
    <d v="1899-12-30T00:10:28"/>
    <s v="VazeePrism"/>
    <s v="Fenn's Pond"/>
    <n v="5.7348406988694824"/>
    <n v="0"/>
    <s v="Chilly"/>
    <m/>
    <d v="1899-12-30T04:34:07"/>
    <d v="1899-12-30T02:17:03"/>
    <m/>
    <n v="0"/>
    <n v="0"/>
    <d v="1899-12-30T04:34:07"/>
    <d v="1899-12-30T05:26:31"/>
    <d v="1899-12-30T02:17:03"/>
    <d v="1899-12-30T02:43:15"/>
    <n v="1911"/>
    <x v="15"/>
    <x v="2"/>
    <x v="155"/>
    <x v="7"/>
    <n v="1"/>
  </r>
  <r>
    <n v="2976"/>
    <d v="2016-05-17T00:00:00"/>
    <d v="2016-05-17T00:00:00"/>
    <x v="1"/>
    <n v="15"/>
    <n v="0"/>
    <n v="42"/>
    <n v="25"/>
    <d v="1899-12-30T00:42:25"/>
    <d v="1899-12-30T00:02:50"/>
    <s v="YNHH"/>
    <s v="YNHH Spin Bike"/>
    <n v="21.218074656188627"/>
    <n v="0"/>
    <s v="Inside"/>
    <s v="spin class"/>
    <d v="1899-12-30T05:16:43"/>
    <d v="1899-12-30T02:38:21"/>
    <m/>
    <n v="0"/>
    <n v="0"/>
    <d v="1899-12-30T01:14:05"/>
    <d v="1899-12-30T02:06:29"/>
    <d v="1899-12-30T00:37:03"/>
    <d v="1899-12-30T01:03:15"/>
    <n v="142"/>
    <x v="15"/>
    <x v="2"/>
    <x v="155"/>
    <x v="7"/>
    <n v="0"/>
  </r>
  <r>
    <n v="2977"/>
    <d v="2016-05-18T00:00:00"/>
    <d v="2016-05-18T00:00:00"/>
    <x v="2"/>
    <n v="5.0599999999999996"/>
    <n v="0"/>
    <n v="55"/>
    <n v="46"/>
    <d v="1899-12-30T00:55:46"/>
    <d v="1899-12-30T00:11:01"/>
    <s v="VazeePrism"/>
    <s v="The Lasso"/>
    <n v="5.4441123729826693"/>
    <n v="147"/>
    <s v="Chilly"/>
    <m/>
    <d v="1899-12-30T04:48:45"/>
    <d v="1899-12-30T02:24:23"/>
    <m/>
    <n v="0"/>
    <n v="0"/>
    <d v="1899-12-30T04:48:45"/>
    <d v="1899-12-30T05:41:09"/>
    <d v="1899-12-30T02:24:23"/>
    <d v="1899-12-30T02:50:35"/>
    <n v="2263"/>
    <x v="15"/>
    <x v="2"/>
    <x v="155"/>
    <x v="7"/>
    <n v="0"/>
  </r>
  <r>
    <n v="2978"/>
    <d v="2016-05-19T00:00:00"/>
    <d v="2016-05-19T00:00:00"/>
    <x v="2"/>
    <n v="5.0999999999999996"/>
    <n v="0"/>
    <n v="57"/>
    <n v="32"/>
    <d v="1899-12-30T00:57:32"/>
    <d v="1899-12-30T00:11:17"/>
    <s v="VazeePrism"/>
    <s v="Central Rd Detour"/>
    <n v="5.3186558516801883"/>
    <n v="145"/>
    <s v="Chilly"/>
    <m/>
    <d v="1899-12-30T04:55:34"/>
    <d v="1899-12-30T02:27:47"/>
    <m/>
    <n v="0"/>
    <n v="0"/>
    <d v="1899-12-30T04:55:34"/>
    <d v="1899-12-30T05:47:58"/>
    <d v="1899-12-30T02:27:47"/>
    <d v="1899-12-30T02:53:59"/>
    <n v="2404"/>
    <x v="15"/>
    <x v="2"/>
    <x v="155"/>
    <x v="7"/>
    <n v="0"/>
  </r>
  <r>
    <n v="2979"/>
    <d v="2016-05-19T00:00:00"/>
    <d v="2016-05-19T00:00:00"/>
    <x v="1"/>
    <n v="15.5"/>
    <n v="0"/>
    <n v="45"/>
    <n v="0"/>
    <d v="1899-12-30T00:45:00"/>
    <d v="1899-12-30T00:02:54"/>
    <s v="YNHH"/>
    <s v="YNHH Spin Bike"/>
    <n v="20.666666666666682"/>
    <n v="0"/>
    <s v="Inside"/>
    <m/>
    <d v="1899-12-30T05:25:10"/>
    <d v="1899-12-30T02:42:35"/>
    <m/>
    <n v="0"/>
    <n v="0"/>
    <d v="1899-12-30T01:16:04"/>
    <d v="1899-12-30T02:08:28"/>
    <d v="1899-12-30T00:38:02"/>
    <d v="1899-12-30T01:04:14"/>
    <n v="167"/>
    <x v="15"/>
    <x v="2"/>
    <x v="155"/>
    <x v="7"/>
    <n v="0"/>
  </r>
  <r>
    <n v="2980"/>
    <d v="2016-05-20T00:00:00"/>
    <d v="2016-05-20T00:00:00"/>
    <x v="1"/>
    <n v="22.7"/>
    <n v="1"/>
    <n v="45"/>
    <n v="26"/>
    <d v="1899-12-30T01:45:26"/>
    <d v="1899-12-30T00:04:39"/>
    <s v="Shiv"/>
    <s v="From Home Rev3 Olympic"/>
    <n v="12.918115712930772"/>
    <n v="157"/>
    <s v="Chilly"/>
    <m/>
    <d v="1899-12-30T08:40:12"/>
    <d v="1899-12-30T04:20:06"/>
    <m/>
    <n v="0"/>
    <n v="0"/>
    <d v="1899-12-30T02:01:41"/>
    <d v="1899-12-30T02:54:05"/>
    <d v="1899-12-30T01:00:51"/>
    <d v="1899-12-30T01:27:03"/>
    <n v="692"/>
    <x v="15"/>
    <x v="2"/>
    <x v="155"/>
    <x v="7"/>
    <n v="0"/>
  </r>
  <r>
    <n v="2981"/>
    <d v="2016-05-20T00:00:00"/>
    <d v="2016-05-20T00:00:00"/>
    <x v="2"/>
    <n v="3.1"/>
    <n v="0"/>
    <n v="32"/>
    <n v="34"/>
    <d v="1899-12-30T00:32:34"/>
    <d v="1899-12-30T00:10:30"/>
    <s v="VazeePrism"/>
    <s v="Fenn's Pond"/>
    <n v="5.7113613101330651"/>
    <n v="151"/>
    <s v="Nice!"/>
    <m/>
    <d v="1899-12-30T04:35:14"/>
    <d v="1899-12-30T02:17:37"/>
    <m/>
    <n v="0"/>
    <n v="0"/>
    <d v="1899-12-30T04:35:14"/>
    <d v="1899-12-30T05:27:38"/>
    <d v="1899-12-30T02:17:37"/>
    <d v="1899-12-30T02:43:49"/>
    <n v="1947"/>
    <x v="15"/>
    <x v="2"/>
    <x v="155"/>
    <x v="7"/>
    <n v="0"/>
  </r>
  <r>
    <n v="2982"/>
    <d v="2016-05-22T00:00:00"/>
    <d v="2016-05-22T00:00:00"/>
    <x v="1"/>
    <n v="54.2"/>
    <n v="3"/>
    <n v="42"/>
    <n v="6"/>
    <d v="1899-12-30T03:42:06"/>
    <d v="1899-12-30T00:04:06"/>
    <s v="Shiv"/>
    <s v="Most of Rev3 Half"/>
    <n v="14.642053129221084"/>
    <n v="130"/>
    <s v="Chilly"/>
    <m/>
    <d v="1899-12-30T07:38:57"/>
    <d v="1899-12-30T03:49:29"/>
    <m/>
    <n v="0"/>
    <n v="0"/>
    <d v="1899-12-30T01:47:22"/>
    <d v="1899-12-30T02:39:46"/>
    <d v="1899-12-30T00:53:41"/>
    <d v="1899-12-30T01:19:53"/>
    <n v="530"/>
    <x v="15"/>
    <x v="2"/>
    <x v="155"/>
    <x v="8"/>
    <n v="1"/>
  </r>
  <r>
    <n v="2983"/>
    <d v="2016-05-23T00:00:00"/>
    <d v="2016-05-23T00:00:00"/>
    <x v="2"/>
    <n v="3.75"/>
    <n v="0"/>
    <n v="47"/>
    <n v="40"/>
    <d v="1899-12-30T00:47:40"/>
    <d v="1899-12-30T00:12:43"/>
    <s v="VazeePrism"/>
    <s v="Artiliary Loop"/>
    <n v="4.7202797202797253"/>
    <n v="126"/>
    <s v="Chilly"/>
    <s v="sucked"/>
    <d v="1899-12-30T05:33:02"/>
    <d v="1899-12-30T02:46:31"/>
    <m/>
    <n v="0"/>
    <n v="0"/>
    <d v="1899-12-30T05:33:02"/>
    <d v="1899-12-30T06:25:26"/>
    <d v="1899-12-30T02:46:31"/>
    <d v="1899-12-30T03:12:43"/>
    <n v="2835"/>
    <x v="15"/>
    <x v="2"/>
    <x v="155"/>
    <x v="8"/>
    <n v="0"/>
  </r>
  <r>
    <n v="2984"/>
    <d v="2016-05-24T00:00:00"/>
    <d v="2016-05-24T00:00:00"/>
    <x v="2"/>
    <n v="3.07"/>
    <n v="0"/>
    <n v="31"/>
    <n v="33"/>
    <d v="1899-12-30T00:31:33"/>
    <d v="1899-12-30T00:10:17"/>
    <s v="Adidas"/>
    <s v="YNHH Bend Loop"/>
    <n v="5.8383518225039657"/>
    <n v="146"/>
    <s v="Raining"/>
    <m/>
    <d v="1899-12-30T04:29:15"/>
    <d v="1899-12-30T02:14:38"/>
    <m/>
    <n v="0"/>
    <n v="0"/>
    <d v="1899-12-30T04:29:15"/>
    <d v="1899-12-30T05:21:39"/>
    <d v="1899-12-30T02:14:38"/>
    <d v="1899-12-30T02:40:50"/>
    <n v="1762"/>
    <x v="15"/>
    <x v="2"/>
    <x v="155"/>
    <x v="8"/>
    <n v="0"/>
  </r>
  <r>
    <n v="2985"/>
    <d v="2016-05-25T00:00:00"/>
    <d v="2016-05-25T00:00:00"/>
    <x v="2"/>
    <n v="4.2"/>
    <n v="0"/>
    <n v="45"/>
    <n v="47"/>
    <d v="1899-12-30T00:45:47"/>
    <d v="1899-12-30T00:10:54"/>
    <s v="VazeePrism"/>
    <s v="Home Short Bike Path Loop"/>
    <n v="5.5041863851474382"/>
    <n v="0"/>
    <s v="Nice!"/>
    <m/>
    <d v="1899-12-30T04:45:36"/>
    <d v="1899-12-30T02:22:48"/>
    <m/>
    <n v="0"/>
    <n v="0"/>
    <d v="1899-12-30T04:45:36"/>
    <d v="1899-12-30T05:38:00"/>
    <d v="1899-12-30T02:22:48"/>
    <d v="1899-12-30T02:49:00"/>
    <n v="2197"/>
    <x v="15"/>
    <x v="2"/>
    <x v="155"/>
    <x v="8"/>
    <n v="0"/>
  </r>
  <r>
    <n v="2986"/>
    <d v="2016-05-26T00:00:00"/>
    <d v="2016-05-26T00:00:00"/>
    <x v="2"/>
    <n v="3.1"/>
    <n v="0"/>
    <n v="34"/>
    <n v="2"/>
    <d v="1899-12-30T00:34:02"/>
    <d v="1899-12-30T00:10:59"/>
    <s v="Adidas"/>
    <s v="YNHH Division St 5k"/>
    <n v="5.4652301665034333"/>
    <n v="150"/>
    <s v="Humid"/>
    <m/>
    <d v="1899-12-30T04:47:38"/>
    <d v="1899-12-30T02:23:49"/>
    <m/>
    <n v="0"/>
    <n v="0"/>
    <d v="1899-12-30T04:47:38"/>
    <d v="1899-12-30T05:40:02"/>
    <d v="1899-12-30T02:23:49"/>
    <d v="1899-12-30T02:50:01"/>
    <n v="2237"/>
    <x v="15"/>
    <x v="2"/>
    <x v="155"/>
    <x v="8"/>
    <n v="0"/>
  </r>
  <r>
    <n v="2987"/>
    <d v="2016-05-27T00:00:00"/>
    <d v="2016-05-27T00:00:00"/>
    <x v="2"/>
    <n v="7.25"/>
    <n v="1"/>
    <n v="34"/>
    <n v="19"/>
    <d v="1899-12-30T01:34:19"/>
    <d v="1899-12-30T00:13:01"/>
    <s v="VazeePrism"/>
    <s v="Reverse Quassy Loop"/>
    <n v="4.6121222830888877"/>
    <n v="0"/>
    <s v="Humid"/>
    <m/>
    <d v="1899-12-30T05:40:50"/>
    <d v="1899-12-30T02:50:25"/>
    <m/>
    <n v="0"/>
    <n v="0"/>
    <d v="1899-12-30T05:40:50"/>
    <d v="1899-12-30T06:33:14"/>
    <d v="1899-12-30T02:50:25"/>
    <d v="1899-12-30T03:16:37"/>
    <n v="2873"/>
    <x v="15"/>
    <x v="2"/>
    <x v="155"/>
    <x v="8"/>
    <n v="0"/>
  </r>
  <r>
    <n v="2988"/>
    <d v="2016-05-27T00:00:00"/>
    <d v="2016-05-27T00:00:00"/>
    <x v="1"/>
    <n v="18.5"/>
    <n v="1"/>
    <n v="13"/>
    <n v="23"/>
    <d v="1899-12-30T01:13:23"/>
    <d v="1899-12-30T00:03:58"/>
    <s v="Shiv"/>
    <s v="Hard Hill Loop"/>
    <n v="15.126050420168077"/>
    <n v="0"/>
    <s v="Humid"/>
    <m/>
    <d v="1899-12-30T07:24:16"/>
    <d v="1899-12-30T03:42:08"/>
    <m/>
    <n v="0"/>
    <n v="0"/>
    <d v="1899-12-30T01:43:56"/>
    <d v="1899-12-30T02:36:20"/>
    <d v="1899-12-30T00:51:58"/>
    <d v="1899-12-30T01:18:10"/>
    <n v="460"/>
    <x v="15"/>
    <x v="2"/>
    <x v="155"/>
    <x v="8"/>
    <n v="0"/>
  </r>
  <r>
    <n v="2989"/>
    <d v="2016-05-28T00:00:00"/>
    <d v="2016-05-28T00:00:00"/>
    <x v="2"/>
    <n v="3.1"/>
    <n v="0"/>
    <n v="37"/>
    <n v="41"/>
    <d v="1899-12-30T00:37:41"/>
    <d v="1899-12-30T00:12:09"/>
    <s v="VazeePrism"/>
    <s v="Rubber Duck 5k"/>
    <n v="4.9358690844759003"/>
    <n v="0"/>
    <s v="Humid"/>
    <s v="Ran with Hunter"/>
    <d v="1899-12-30T05:18:29"/>
    <d v="1899-12-30T02:39:15"/>
    <m/>
    <n v="0"/>
    <n v="0"/>
    <d v="1899-12-30T05:18:29"/>
    <d v="1899-12-30T06:10:53"/>
    <d v="1899-12-30T02:39:15"/>
    <d v="1899-12-30T03:05:27"/>
    <n v="2740"/>
    <x v="15"/>
    <x v="2"/>
    <x v="155"/>
    <x v="8"/>
    <n v="0"/>
  </r>
  <r>
    <n v="2990"/>
    <d v="2016-05-28T00:00:00"/>
    <d v="2016-05-28T00:00:00"/>
    <x v="0"/>
    <n v="0.5"/>
    <n v="0"/>
    <n v="18"/>
    <n v="19"/>
    <d v="1899-12-30T00:18:19"/>
    <d v="1899-12-30T00:36:38"/>
    <s v="Lake"/>
    <s v="Random"/>
    <n v="1.6378525932666073"/>
    <n v="0"/>
    <s v="Nice!"/>
    <m/>
    <d v="1899-12-30T01:27:55"/>
    <d v="1899-12-30T00:43:58"/>
    <m/>
    <n v="0"/>
    <n v="0"/>
    <d v="1899-12-30T15:59:48"/>
    <d v="1899-12-30T16:52:12"/>
    <d v="1899-12-30T07:59:54"/>
    <d v="1899-12-30T08:26:06"/>
    <n v="3331"/>
    <x v="15"/>
    <x v="2"/>
    <x v="155"/>
    <x v="8"/>
    <n v="0"/>
  </r>
  <r>
    <n v="2991"/>
    <d v="2016-05-29T00:00:00"/>
    <d v="2016-05-29T00:00:00"/>
    <x v="1"/>
    <n v="50"/>
    <n v="3"/>
    <n v="29"/>
    <n v="56"/>
    <d v="1899-12-30T03:29:56"/>
    <d v="1899-12-30T00:04:12"/>
    <s v="Shiv"/>
    <s v="Most of Rev3 Half"/>
    <n v="14.290250873293122"/>
    <n v="0"/>
    <s v="Humid"/>
    <m/>
    <d v="1899-12-30T07:50:15"/>
    <d v="1899-12-30T03:55:08"/>
    <m/>
    <n v="0"/>
    <n v="0"/>
    <d v="1899-12-30T01:50:00"/>
    <d v="1899-12-30T02:42:24"/>
    <d v="1899-12-30T00:55:00"/>
    <d v="1899-12-30T01:21:12"/>
    <n v="573"/>
    <x v="15"/>
    <x v="2"/>
    <x v="155"/>
    <x v="9"/>
    <n v="0"/>
  </r>
  <r>
    <n v="2992"/>
    <d v="2016-05-31T00:00:00"/>
    <d v="2016-05-31T00:00:00"/>
    <x v="2"/>
    <n v="3.1"/>
    <n v="0"/>
    <n v="37"/>
    <n v="38"/>
    <d v="1899-12-30T00:37:38"/>
    <d v="1899-12-30T00:12:08"/>
    <s v="VazeePrism"/>
    <s v="Fenn's Pond"/>
    <n v="4.942426926483618"/>
    <n v="127"/>
    <s v="Humid"/>
    <m/>
    <d v="1899-12-30T05:18:04"/>
    <d v="1899-12-30T02:39:02"/>
    <m/>
    <n v="0"/>
    <n v="0"/>
    <d v="1899-12-30T05:18:04"/>
    <d v="1899-12-30T06:10:28"/>
    <d v="1899-12-30T02:39:02"/>
    <d v="1899-12-30T03:05:14"/>
    <n v="2737"/>
    <x v="15"/>
    <x v="2"/>
    <x v="155"/>
    <x v="9"/>
    <n v="1"/>
  </r>
  <r>
    <n v="2993"/>
    <d v="2016-06-01T00:00:00"/>
    <d v="2016-06-01T00:00:00"/>
    <x v="2"/>
    <n v="3.1"/>
    <n v="0"/>
    <n v="31"/>
    <n v="30"/>
    <d v="1899-12-30T00:31:30"/>
    <d v="1899-12-30T00:10:10"/>
    <s v="VazeePrism"/>
    <s v="Ginga Tryout"/>
    <n v="5.9047619047619087"/>
    <n v="0"/>
    <s v="Nice!"/>
    <m/>
    <d v="1899-12-30T04:26:14"/>
    <d v="1899-12-30T02:13:07"/>
    <m/>
    <n v="0"/>
    <n v="0"/>
    <d v="1899-12-30T04:26:14"/>
    <d v="1899-12-30T05:18:38"/>
    <d v="1899-12-30T02:13:07"/>
    <d v="1899-12-30T02:39:19"/>
    <n v="1660"/>
    <x v="15"/>
    <x v="3"/>
    <x v="156"/>
    <x v="9"/>
    <n v="0"/>
  </r>
  <r>
    <n v="2994"/>
    <d v="2016-06-03T00:00:00"/>
    <d v="2016-06-03T00:00:00"/>
    <x v="0"/>
    <n v="0.7"/>
    <n v="0"/>
    <n v="24"/>
    <n v="12"/>
    <d v="1899-12-30T00:24:12"/>
    <d v="1899-12-30T00:34:34"/>
    <s v="Lake"/>
    <s v="Random"/>
    <n v="1.735537190082646"/>
    <n v="0"/>
    <s v="Raining"/>
    <m/>
    <d v="1899-12-30T01:22:58"/>
    <d v="1899-12-30T00:41:29"/>
    <m/>
    <n v="0"/>
    <n v="0"/>
    <d v="1899-12-30T15:05:46"/>
    <d v="1899-12-30T15:58:10"/>
    <d v="1899-12-30T07:32:53"/>
    <d v="1899-12-30T07:59:05"/>
    <n v="3249"/>
    <x v="15"/>
    <x v="3"/>
    <x v="156"/>
    <x v="9"/>
    <n v="1"/>
  </r>
  <r>
    <n v="2995"/>
    <d v="2016-06-05T00:00:00"/>
    <d v="2016-06-05T00:00:00"/>
    <x v="0"/>
    <n v="1.2"/>
    <n v="0"/>
    <n v="43"/>
    <n v="43"/>
    <d v="1899-12-30T00:43:43"/>
    <d v="1899-12-30T00:36:26"/>
    <s v="Lake"/>
    <s v="Rev3 Half"/>
    <n v="1.6469691193290139"/>
    <n v="0"/>
    <s v="Raining"/>
    <m/>
    <d v="1899-12-30T01:27:26"/>
    <d v="1899-12-30T00:43:43"/>
    <m/>
    <n v="0"/>
    <n v="0"/>
    <d v="1899-12-30T15:54:29"/>
    <d v="1899-12-30T16:46:53"/>
    <d v="1899-12-30T07:57:14"/>
    <d v="1899-12-30T08:23:26"/>
    <n v="3324"/>
    <x v="15"/>
    <x v="3"/>
    <x v="156"/>
    <x v="10"/>
    <n v="1"/>
  </r>
  <r>
    <n v="2996"/>
    <d v="2016-06-05T00:00:00"/>
    <d v="2016-06-05T00:00:00"/>
    <x v="1"/>
    <n v="56"/>
    <n v="3"/>
    <n v="27"/>
    <n v="32"/>
    <d v="1899-12-30T03:27:32"/>
    <d v="1899-12-30T00:03:42"/>
    <s v="Shiv"/>
    <s v="Rev3 Half"/>
    <n v="16.190170253774504"/>
    <n v="0"/>
    <s v="Raining"/>
    <m/>
    <d v="1899-12-30T06:55:04"/>
    <d v="1899-12-30T03:27:32"/>
    <m/>
    <n v="0"/>
    <n v="0"/>
    <d v="1899-12-30T01:37:06"/>
    <d v="1899-12-30T02:29:30"/>
    <d v="1899-12-30T00:48:33"/>
    <d v="1899-12-30T01:14:45"/>
    <n v="362"/>
    <x v="15"/>
    <x v="3"/>
    <x v="156"/>
    <x v="10"/>
    <n v="0"/>
  </r>
  <r>
    <n v="2997"/>
    <d v="2016-06-05T00:00:00"/>
    <d v="2016-06-05T00:00:00"/>
    <x v="2"/>
    <n v="13.1"/>
    <n v="2"/>
    <n v="49"/>
    <n v="52"/>
    <d v="1899-12-30T02:49:52"/>
    <d v="1899-12-30T00:12:58"/>
    <s v="VazeePrism"/>
    <s v="Rev3 Half"/>
    <n v="4.6271585557299879"/>
    <n v="0"/>
    <s v="Raining"/>
    <m/>
    <d v="1899-12-30T05:39:44"/>
    <d v="1899-12-30T02:49:52"/>
    <m/>
    <n v="0"/>
    <n v="0"/>
    <d v="1899-12-30T05:39:44"/>
    <d v="1899-12-30T06:32:08"/>
    <d v="1899-12-30T02:49:52"/>
    <d v="1899-12-30T03:16:04"/>
    <n v="2867"/>
    <x v="15"/>
    <x v="3"/>
    <x v="156"/>
    <x v="10"/>
    <n v="0"/>
  </r>
  <r>
    <n v="2998"/>
    <d v="2016-06-05T00:00:00"/>
    <d v="2016-06-05T00:00:00"/>
    <x v="3"/>
    <n v="0.1"/>
    <n v="0"/>
    <n v="2"/>
    <n v="37"/>
    <d v="1899-12-30T00:02:37"/>
    <d v="1899-12-30T00:26:10"/>
    <s v="T1"/>
    <s v="Rev3 Half"/>
    <n v="2.2929936305732501"/>
    <n v="0"/>
    <s v="Raining"/>
    <m/>
    <d v="1899-12-30T00:00:00"/>
    <d v="1899-12-30T00:00:00"/>
    <m/>
    <n v="0"/>
    <n v="0"/>
    <d v="1899-12-30T11:25:34"/>
    <d v="1899-12-30T12:17:58"/>
    <d v="1899-12-30T05:42:47"/>
    <d v="1899-12-30T06:08:59"/>
    <n v="3122"/>
    <x v="15"/>
    <x v="3"/>
    <x v="156"/>
    <x v="10"/>
    <n v="0"/>
  </r>
  <r>
    <n v="2999"/>
    <d v="2016-06-05T00:00:00"/>
    <d v="2016-06-05T00:00:00"/>
    <x v="4"/>
    <n v="0.1"/>
    <n v="0"/>
    <n v="3"/>
    <n v="52"/>
    <d v="1899-12-30T00:03:52"/>
    <d v="1899-12-30T00:38:40"/>
    <s v="T2"/>
    <s v="Rev3 Half"/>
    <n v="1.5517241379310358"/>
    <n v="0"/>
    <s v="Raining"/>
    <m/>
    <d v="1899-12-30T00:00:00"/>
    <d v="1899-12-30T00:00:00"/>
    <m/>
    <n v="0"/>
    <n v="0"/>
    <d v="1899-12-30T16:53:04"/>
    <d v="1899-12-30T17:45:28"/>
    <d v="1899-12-30T08:26:32"/>
    <d v="1899-12-30T08:52:44"/>
    <n v="3384"/>
    <x v="15"/>
    <x v="3"/>
    <x v="156"/>
    <x v="10"/>
    <n v="0"/>
  </r>
  <r>
    <n v="3000"/>
    <d v="2016-06-09T00:00:00"/>
    <d v="2016-06-09T00:00:00"/>
    <x v="2"/>
    <n v="3.1"/>
    <n v="0"/>
    <n v="36"/>
    <n v="19"/>
    <d v="1899-12-30T00:36:19"/>
    <d v="1899-12-30T00:11:43"/>
    <s v="VazeePrism"/>
    <s v="Fenn's Pond"/>
    <n v="5.1216154199173971"/>
    <n v="135"/>
    <s v="Chilly"/>
    <s v="Legs were sore"/>
    <d v="1899-12-30T05:06:56"/>
    <d v="1899-12-30T02:33:28"/>
    <m/>
    <n v="0"/>
    <n v="0"/>
    <d v="1899-12-30T05:06:56"/>
    <d v="1899-12-30T05:59:20"/>
    <d v="1899-12-30T02:33:28"/>
    <d v="1899-12-30T02:59:40"/>
    <n v="2587"/>
    <x v="15"/>
    <x v="3"/>
    <x v="156"/>
    <x v="10"/>
    <n v="3"/>
  </r>
  <r>
    <n v="3001"/>
    <d v="2016-06-10T00:00:00"/>
    <d v="2016-06-10T00:00:00"/>
    <x v="2"/>
    <n v="3.1"/>
    <n v="0"/>
    <n v="32"/>
    <n v="31"/>
    <d v="1899-12-30T00:32:31"/>
    <d v="1899-12-30T00:10:29"/>
    <s v="Cascadia"/>
    <s v="Flanders Trail 5k"/>
    <n v="5.7201435161455718"/>
    <n v="0"/>
    <s v="Nice!"/>
    <m/>
    <d v="1899-12-30T04:34:49"/>
    <d v="1899-12-30T02:17:25"/>
    <m/>
    <n v="0"/>
    <n v="0"/>
    <d v="1899-12-30T04:34:49"/>
    <d v="1899-12-30T05:27:13"/>
    <d v="1899-12-30T02:17:25"/>
    <d v="1899-12-30T02:43:37"/>
    <n v="1936"/>
    <x v="15"/>
    <x v="3"/>
    <x v="156"/>
    <x v="10"/>
    <n v="0"/>
  </r>
  <r>
    <n v="3002"/>
    <d v="2016-06-12T00:00:00"/>
    <d v="2016-06-12T00:00:00"/>
    <x v="1"/>
    <n v="52.6"/>
    <n v="3"/>
    <n v="29"/>
    <n v="53"/>
    <d v="1899-12-30T03:29:53"/>
    <d v="1899-12-30T00:03:59"/>
    <s v="Shiv"/>
    <s v="Bantam Lake Loop"/>
    <n v="15.036925275946965"/>
    <n v="0"/>
    <s v="Nice!"/>
    <m/>
    <d v="1899-12-30T07:26:54"/>
    <d v="1899-12-30T03:43:27"/>
    <m/>
    <n v="0"/>
    <n v="0"/>
    <d v="1899-12-30T01:44:33"/>
    <d v="1899-12-30T02:36:57"/>
    <d v="1899-12-30T00:52:16"/>
    <d v="1899-12-30T01:18:28"/>
    <n v="468"/>
    <x v="15"/>
    <x v="3"/>
    <x v="156"/>
    <x v="11"/>
    <n v="1"/>
  </r>
  <r>
    <n v="3003"/>
    <d v="2016-06-14T00:00:00"/>
    <d v="2016-06-14T00:00:00"/>
    <x v="2"/>
    <n v="5.05"/>
    <n v="0"/>
    <n v="52"/>
    <n v="0"/>
    <d v="1899-12-30T00:52:00"/>
    <d v="1899-12-30T00:10:18"/>
    <s v="VazeePrism"/>
    <s v="The Lasso"/>
    <n v="5.8269230769230802"/>
    <n v="145"/>
    <s v="Chilly"/>
    <m/>
    <d v="1899-12-30T04:29:47"/>
    <d v="1899-12-30T02:14:53"/>
    <m/>
    <n v="0"/>
    <n v="0"/>
    <d v="1899-12-30T04:29:47"/>
    <d v="1899-12-30T05:22:11"/>
    <d v="1899-12-30T02:14:53"/>
    <d v="1899-12-30T02:41:05"/>
    <n v="1780"/>
    <x v="15"/>
    <x v="3"/>
    <x v="156"/>
    <x v="11"/>
    <n v="1"/>
  </r>
  <r>
    <n v="3004"/>
    <d v="2016-06-15T00:00:00"/>
    <d v="2016-06-15T00:00:00"/>
    <x v="0"/>
    <n v="1"/>
    <n v="0"/>
    <n v="33"/>
    <n v="58"/>
    <d v="1899-12-30T00:33:58"/>
    <d v="1899-12-30T00:33:58"/>
    <s v="Lake"/>
    <s v="Boat House Swim"/>
    <n v="1.7664376840039269"/>
    <n v="0"/>
    <s v="Chilly"/>
    <m/>
    <d v="1899-12-30T01:21:31"/>
    <d v="1899-12-30T00:40:46"/>
    <m/>
    <n v="0"/>
    <n v="0"/>
    <d v="1899-12-30T14:49:56"/>
    <d v="1899-12-30T15:42:20"/>
    <d v="1899-12-30T07:24:58"/>
    <d v="1899-12-30T07:51:10"/>
    <n v="3231"/>
    <x v="15"/>
    <x v="3"/>
    <x v="156"/>
    <x v="11"/>
    <n v="0"/>
  </r>
  <r>
    <n v="3005"/>
    <d v="2016-06-15T00:00:00"/>
    <d v="2016-06-15T00:00:00"/>
    <x v="2"/>
    <n v="3.1"/>
    <n v="0"/>
    <n v="32"/>
    <n v="23"/>
    <d v="1899-12-30T00:32:23"/>
    <d v="1899-12-30T00:10:27"/>
    <s v="Adidas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5"/>
    <x v="3"/>
    <x v="156"/>
    <x v="11"/>
    <n v="0"/>
  </r>
  <r>
    <n v="3006"/>
    <d v="2016-06-16T00:00:00"/>
    <d v="2016-06-16T00:00:00"/>
    <x v="1"/>
    <n v="10.7"/>
    <n v="0"/>
    <n v="48"/>
    <n v="21"/>
    <d v="1899-12-30T00:48:21"/>
    <d v="1899-12-30T00:04:31"/>
    <s v="Shiv"/>
    <s v="Morning Hills"/>
    <n v="13.278179937952437"/>
    <n v="0"/>
    <s v="Nice!"/>
    <m/>
    <d v="1899-12-30T08:26:06"/>
    <d v="1899-12-30T04:13:03"/>
    <m/>
    <n v="0"/>
    <n v="0"/>
    <d v="1899-12-30T01:58:23"/>
    <d v="1899-12-30T02:50:47"/>
    <d v="1899-12-30T00:59:12"/>
    <d v="1899-12-30T01:25:24"/>
    <n v="666"/>
    <x v="15"/>
    <x v="3"/>
    <x v="156"/>
    <x v="11"/>
    <n v="0"/>
  </r>
  <r>
    <n v="3007"/>
    <d v="2016-06-17T00:00:00"/>
    <d v="2016-06-17T00:00:00"/>
    <x v="2"/>
    <n v="7.85"/>
    <n v="1"/>
    <n v="32"/>
    <n v="0.2"/>
    <d v="1899-12-30T01:32:00"/>
    <d v="1899-12-30T00:11:43"/>
    <s v="VazeePrism"/>
    <s v="Lasso to Meadowview"/>
    <n v="5.1195652173913091"/>
    <n v="139"/>
    <s v="Nice!"/>
    <s v="https://www.strava.com/activities/611871113/overview"/>
    <d v="1899-12-30T05:07:03"/>
    <d v="1899-12-30T02:33:32"/>
    <m/>
    <n v="0"/>
    <n v="0"/>
    <d v="1899-12-30T05:07:03"/>
    <d v="1899-12-30T05:59:27"/>
    <d v="1899-12-30T02:33:32"/>
    <d v="1899-12-30T02:59:44"/>
    <n v="2591"/>
    <x v="15"/>
    <x v="3"/>
    <x v="156"/>
    <x v="11"/>
    <n v="0"/>
  </r>
  <r>
    <n v="3008"/>
    <d v="2016-06-18T00:00:00"/>
    <d v="2016-06-18T00:00:00"/>
    <x v="0"/>
    <n v="1"/>
    <n v="0"/>
    <n v="35"/>
    <n v="23"/>
    <d v="1899-12-30T00:35:23"/>
    <d v="1899-12-30T00:35:23"/>
    <s v="Lake"/>
    <s v="Griskus Olympic"/>
    <n v="1.6957136128120596"/>
    <n v="0"/>
    <s v="Nice!"/>
    <m/>
    <d v="1899-12-30T01:24:55"/>
    <d v="1899-12-30T00:42:28"/>
    <m/>
    <n v="0"/>
    <n v="0"/>
    <d v="1899-12-30T15:27:03"/>
    <d v="1899-12-30T16:19:27"/>
    <d v="1899-12-30T07:43:31"/>
    <d v="1899-12-30T08:09:43"/>
    <n v="3284"/>
    <x v="15"/>
    <x v="3"/>
    <x v="156"/>
    <x v="11"/>
    <n v="0"/>
  </r>
  <r>
    <n v="3009"/>
    <d v="2016-06-18T00:00:00"/>
    <d v="2016-06-18T00:00:00"/>
    <x v="1"/>
    <n v="25"/>
    <n v="1"/>
    <n v="20"/>
    <n v="49"/>
    <d v="1899-12-30T01:20:49"/>
    <d v="1899-12-30T00:03:14"/>
    <s v="Shiv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5"/>
    <x v="3"/>
    <x v="156"/>
    <x v="11"/>
    <n v="0"/>
  </r>
  <r>
    <n v="3010"/>
    <d v="2016-06-19T00:00:00"/>
    <d v="2016-06-19T00:00:00"/>
    <x v="1"/>
    <n v="62.5"/>
    <n v="4"/>
    <n v="4"/>
    <n v="7"/>
    <d v="1899-12-30T04:04:07"/>
    <d v="1899-12-30T00:03:54"/>
    <s v="Shiv"/>
    <s v="Lake 2 Lake"/>
    <n v="15.361507475933648"/>
    <n v="0"/>
    <s v="Nice!"/>
    <s v="https://www.strava.com/activities/614250150"/>
    <d v="1899-12-30T07:17:27"/>
    <d v="1899-12-30T03:38:44"/>
    <m/>
    <n v="0"/>
    <n v="0"/>
    <d v="1899-12-30T01:42:20"/>
    <d v="1899-12-30T02:34:44"/>
    <d v="1899-12-30T00:51:10"/>
    <d v="1899-12-30T01:17:22"/>
    <n v="435"/>
    <x v="15"/>
    <x v="3"/>
    <x v="156"/>
    <x v="39"/>
    <n v="0"/>
  </r>
  <r>
    <n v="3011"/>
    <d v="2016-06-19T00:00:00"/>
    <d v="2016-06-19T00:00:00"/>
    <x v="0"/>
    <n v="0.8"/>
    <n v="0"/>
    <n v="30"/>
    <n v="0"/>
    <d v="1899-12-30T00:30:00"/>
    <d v="1899-12-30T00:37:30"/>
    <s v="Lake"/>
    <s v="Dock &amp; Back"/>
    <n v="1.6000000000000014"/>
    <n v="0"/>
    <s v="Nice!"/>
    <s v="Swam with Logan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3"/>
    <x v="156"/>
    <x v="39"/>
    <n v="0"/>
  </r>
  <r>
    <n v="3012"/>
    <d v="2016-06-21T00:00:00"/>
    <d v="2016-06-21T00:00:00"/>
    <x v="2"/>
    <n v="3.1"/>
    <n v="0"/>
    <n v="33"/>
    <n v="16"/>
    <d v="1899-12-30T00:33:16"/>
    <d v="1899-12-30T00:10:44"/>
    <s v="Adidas"/>
    <s v="YNHH Division St 5k"/>
    <n v="5.5911823647294643"/>
    <n v="0"/>
    <s v="HOT &amp; Humid"/>
    <s v="https://www.strava.com/activities/616228626"/>
    <d v="1899-12-30T04:41:09"/>
    <d v="1899-12-30T02:20:35"/>
    <m/>
    <n v="0"/>
    <n v="0"/>
    <d v="1899-12-30T04:41:09"/>
    <d v="1899-12-30T05:33:33"/>
    <d v="1899-12-30T02:20:35"/>
    <d v="1899-12-30T02:46:47"/>
    <n v="2083"/>
    <x v="15"/>
    <x v="3"/>
    <x v="156"/>
    <x v="39"/>
    <n v="1"/>
  </r>
  <r>
    <n v="3013"/>
    <d v="2016-06-22T00:00:00"/>
    <d v="2016-06-22T00:00:00"/>
    <x v="1"/>
    <n v="20.2"/>
    <n v="1"/>
    <n v="12"/>
    <n v="36"/>
    <d v="1899-12-30T01:12:36"/>
    <d v="1899-12-30T00:03:36"/>
    <s v="Ciocci"/>
    <s v="Mojy to Work"/>
    <n v="16.694214876033069"/>
    <n v="0"/>
    <s v="Nice!"/>
    <s v="https://www.strava.com/activities/617090014/segments/15061413229"/>
    <d v="1899-12-30T06:42:32"/>
    <d v="1899-12-30T03:21:16"/>
    <m/>
    <n v="0"/>
    <n v="0"/>
    <d v="1899-12-30T01:34:10"/>
    <d v="1899-12-30T02:26:34"/>
    <d v="1899-12-30T00:47:05"/>
    <d v="1899-12-30T01:13:17"/>
    <n v="327"/>
    <x v="15"/>
    <x v="3"/>
    <x v="156"/>
    <x v="39"/>
    <n v="0"/>
  </r>
  <r>
    <n v="3014"/>
    <d v="2016-06-22T00:00:00"/>
    <d v="2016-06-22T00:00:00"/>
    <x v="1"/>
    <n v="20.2"/>
    <n v="1"/>
    <n v="13"/>
    <n v="27"/>
    <d v="1899-12-30T01:13:27"/>
    <d v="1899-12-30T00:03:38"/>
    <s v="Ciocci"/>
    <s v="Work to Mojy"/>
    <n v="16.501021102791025"/>
    <n v="0"/>
    <s v="Windy"/>
    <s v="https://www.strava.com/activities/617671696"/>
    <d v="1899-12-30T06:47:15"/>
    <d v="1899-12-30T03:23:37"/>
    <m/>
    <n v="0"/>
    <n v="0"/>
    <d v="1899-12-30T01:35:16"/>
    <d v="1899-12-30T02:27:40"/>
    <d v="1899-12-30T00:47:38"/>
    <d v="1899-12-30T01:13:50"/>
    <n v="341"/>
    <x v="15"/>
    <x v="3"/>
    <x v="156"/>
    <x v="39"/>
    <n v="0"/>
  </r>
  <r>
    <n v="3015"/>
    <d v="2016-06-23T00:00:00"/>
    <d v="2016-06-23T00:00:00"/>
    <x v="2"/>
    <n v="3.7"/>
    <n v="0"/>
    <n v="38"/>
    <n v="22"/>
    <d v="1899-12-30T00:38:22"/>
    <d v="1899-12-30T00:10:22"/>
    <s v="Adidas"/>
    <s v="YNHH Science Park Loop"/>
    <n v="5.7862728062554343"/>
    <n v="0"/>
    <s v="Warm"/>
    <s v="https://www.strava.com/activities/618367504"/>
    <d v="1899-12-30T04:31:41"/>
    <d v="1899-12-30T02:15:50"/>
    <m/>
    <n v="0"/>
    <n v="0"/>
    <d v="1899-12-30T04:31:41"/>
    <d v="1899-12-30T05:24:05"/>
    <d v="1899-12-30T02:15:50"/>
    <d v="1899-12-30T02:42:02"/>
    <n v="1842"/>
    <x v="15"/>
    <x v="3"/>
    <x v="156"/>
    <x v="39"/>
    <n v="0"/>
  </r>
  <r>
    <n v="3016"/>
    <d v="2016-06-24T00:00:00"/>
    <d v="2016-06-24T00:00:00"/>
    <x v="1"/>
    <n v="74.2"/>
    <n v="5"/>
    <n v="14"/>
    <n v="32"/>
    <d v="1899-12-30T05:14:32"/>
    <d v="1899-12-30T00:04:14"/>
    <s v="Shiv"/>
    <s v="Zoar 34 and more"/>
    <n v="14.154302670623158"/>
    <n v="0"/>
    <s v="Warm"/>
    <s v="https://www.strava.com/activities/619408773/segments/15112644054"/>
    <d v="1899-12-30T07:54:46"/>
    <d v="1899-12-30T03:57:23"/>
    <m/>
    <n v="0"/>
    <n v="0"/>
    <d v="1899-12-30T01:51:04"/>
    <d v="1899-12-30T02:43:28"/>
    <d v="1899-12-30T00:55:32"/>
    <d v="1899-12-30T01:21:44"/>
    <n v="577"/>
    <x v="15"/>
    <x v="3"/>
    <x v="156"/>
    <x v="39"/>
    <n v="0"/>
  </r>
  <r>
    <n v="3017"/>
    <d v="2016-06-26T00:00:00"/>
    <d v="2016-06-26T00:00:00"/>
    <x v="2"/>
    <n v="3"/>
    <n v="0"/>
    <n v="33"/>
    <n v="47"/>
    <d v="1899-12-30T00:33:47"/>
    <d v="1899-12-30T00:11:16"/>
    <s v="NBFreshFoam"/>
    <s v="East Hartford Swim Meet"/>
    <n v="5.3280710409472167"/>
    <n v="0"/>
    <s v="HOT &amp; Humid"/>
    <s v="https://www.strava.com/activities/621313828"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3"/>
    <x v="156"/>
    <x v="40"/>
    <n v="1"/>
  </r>
  <r>
    <n v="3018"/>
    <d v="2016-06-27T00:00:00"/>
    <d v="2016-06-27T00:00:00"/>
    <x v="2"/>
    <n v="8"/>
    <n v="1"/>
    <n v="31"/>
    <n v="2"/>
    <d v="1899-12-30T01:31:02"/>
    <d v="1899-12-30T00:11:23"/>
    <s v="NBFreshFoam"/>
    <s v="Canal Trail from Quinnipiac"/>
    <n v="5.272793848407181"/>
    <n v="0"/>
    <s v="HOT &amp; Humid"/>
    <s v="https://www.strava.com/activities/622983954"/>
    <d v="1899-12-30T04:58:08"/>
    <d v="1899-12-30T02:29:04"/>
    <m/>
    <n v="0"/>
    <n v="0"/>
    <d v="1899-12-30T04:58:08"/>
    <d v="1899-12-30T05:50:32"/>
    <d v="1899-12-30T02:29:04"/>
    <d v="1899-12-30T02:55:16"/>
    <n v="2459"/>
    <x v="15"/>
    <x v="3"/>
    <x v="156"/>
    <x v="40"/>
    <n v="0"/>
  </r>
  <r>
    <n v="3019"/>
    <d v="2016-06-28T00:00:00"/>
    <d v="2016-06-28T00:00:00"/>
    <x v="0"/>
    <n v="1"/>
    <n v="0"/>
    <n v="32"/>
    <n v="2"/>
    <d v="1899-12-30T00:32:02"/>
    <d v="1899-12-30T00:32:02"/>
    <s v="Lake"/>
    <s v="Boat House Swim"/>
    <n v="1.8730489073881389"/>
    <n v="0"/>
    <s v="Humid"/>
    <s v="https://www.strava.com/activities/623339927"/>
    <d v="1899-12-30T01:16:53"/>
    <d v="1899-12-30T00:38:26"/>
    <m/>
    <n v="0"/>
    <n v="0"/>
    <d v="1899-12-30T13:59:16"/>
    <d v="1899-12-30T14:51:40"/>
    <d v="1899-12-30T06:59:38"/>
    <d v="1899-12-30T07:25:50"/>
    <n v="3171"/>
    <x v="15"/>
    <x v="3"/>
    <x v="156"/>
    <x v="40"/>
    <n v="0"/>
  </r>
  <r>
    <n v="3020"/>
    <d v="2016-06-28T00:00:00"/>
    <d v="2016-06-28T00:00:00"/>
    <x v="1"/>
    <n v="27.5"/>
    <n v="1"/>
    <n v="41"/>
    <n v="17"/>
    <d v="1899-12-30T01:41:17"/>
    <d v="1899-12-30T00:03:41"/>
    <s v="Shiv"/>
    <s v="Canal Trail from Quinnipiac"/>
    <n v="16.29093302616424"/>
    <n v="0"/>
    <s v="HOT &amp; Humid"/>
    <s v="https://www.strava.com/activities/623999216/overview"/>
    <d v="1899-12-30T06:52:30"/>
    <d v="1899-12-30T03:26:15"/>
    <m/>
    <n v="0"/>
    <n v="0"/>
    <d v="1899-12-30T01:36:30"/>
    <d v="1899-12-30T02:28:54"/>
    <d v="1899-12-30T00:48:15"/>
    <d v="1899-12-30T01:14:27"/>
    <n v="356"/>
    <x v="15"/>
    <x v="3"/>
    <x v="156"/>
    <x v="40"/>
    <n v="0"/>
  </r>
  <r>
    <n v="3021"/>
    <d v="2016-06-29T00:00:00"/>
    <d v="2016-06-29T00:00:00"/>
    <x v="2"/>
    <n v="3.1"/>
    <n v="0"/>
    <n v="35"/>
    <n v="54"/>
    <d v="1899-12-30T00:35:54"/>
    <d v="1899-12-30T00:11:35"/>
    <s v="Adidas"/>
    <s v="YNHH Division St 5k"/>
    <n v="5.1810584958217323"/>
    <n v="0"/>
    <s v="HOT &amp; Humid"/>
    <s v="https://www.strava.com/activities/624704933"/>
    <d v="1899-12-30T05:03:25"/>
    <d v="1899-12-30T02:31:42"/>
    <m/>
    <n v="0"/>
    <n v="0"/>
    <d v="1899-12-30T05:03:25"/>
    <d v="1899-12-30T05:55:49"/>
    <d v="1899-12-30T02:31:42"/>
    <d v="1899-12-30T02:57:54"/>
    <n v="2540"/>
    <x v="15"/>
    <x v="3"/>
    <x v="156"/>
    <x v="40"/>
    <n v="0"/>
  </r>
  <r>
    <n v="3022"/>
    <d v="2016-06-30T00:00:00"/>
    <d v="2016-06-30T00:00:00"/>
    <x v="1"/>
    <n v="20.2"/>
    <n v="1"/>
    <n v="9"/>
    <n v="14"/>
    <d v="1899-12-30T01:09:14"/>
    <d v="1899-12-30T00:03:26"/>
    <s v="Shiv"/>
    <s v="Mojy to Work"/>
    <n v="17.506018295618695"/>
    <n v="0"/>
    <s v="Humid"/>
    <s v="https://www.strava.com/activities/625452421"/>
    <d v="1899-12-30T06:23:52"/>
    <d v="1899-12-30T03:11:56"/>
    <m/>
    <n v="0"/>
    <n v="0"/>
    <d v="1899-12-30T01:29:48"/>
    <d v="1899-12-30T02:22:12"/>
    <d v="1899-12-30T00:44:54"/>
    <d v="1899-12-30T01:11:06"/>
    <n v="277"/>
    <x v="15"/>
    <x v="3"/>
    <x v="156"/>
    <x v="40"/>
    <n v="0"/>
  </r>
  <r>
    <n v="3023"/>
    <d v="2016-06-30T00:00:00"/>
    <d v="2016-06-30T00:00:00"/>
    <x v="1"/>
    <n v="20.2"/>
    <n v="1"/>
    <n v="8"/>
    <n v="32"/>
    <d v="1899-12-30T01:08:32"/>
    <d v="1899-12-30T00:03:24"/>
    <s v="Shiv"/>
    <s v="Work to Mojy"/>
    <n v="17.684824902723747"/>
    <n v="0"/>
    <s v="Humid"/>
    <s v="https://www.strava.com/activities/625994372"/>
    <d v="1899-12-30T06:19:59"/>
    <d v="1899-12-30T03:10:00"/>
    <m/>
    <n v="0"/>
    <n v="0"/>
    <d v="1899-12-30T01:28:53"/>
    <d v="1899-12-30T02:21:17"/>
    <d v="1899-12-30T00:44:27"/>
    <d v="1899-12-30T01:10:39"/>
    <n v="268"/>
    <x v="15"/>
    <x v="3"/>
    <x v="156"/>
    <x v="40"/>
    <n v="0"/>
  </r>
  <r>
    <n v="3024"/>
    <d v="2016-07-01T00:00:00"/>
    <d v="2016-07-01T00:00:00"/>
    <x v="2"/>
    <n v="4.25"/>
    <n v="1"/>
    <n v="5"/>
    <n v="11"/>
    <d v="1899-12-30T01:05:11"/>
    <d v="1899-12-30T00:15:20"/>
    <s v="NBFreshFoam"/>
    <s v="Random"/>
    <n v="3.9120429557657914"/>
    <n v="0"/>
    <s v="Humid"/>
    <s v="https://www.strava.com/activities/626591213"/>
    <d v="1899-12-30T06:41:50"/>
    <d v="1899-12-30T03:20:55"/>
    <m/>
    <n v="0"/>
    <n v="0"/>
    <d v="1899-12-30T06:41:50"/>
    <d v="1899-12-30T07:34:14"/>
    <d v="1899-12-30T03:20:55"/>
    <d v="1899-12-30T03:47:07"/>
    <n v="3038"/>
    <x v="15"/>
    <x v="0"/>
    <x v="157"/>
    <x v="40"/>
    <n v="0"/>
  </r>
  <r>
    <n v="3025"/>
    <d v="2016-07-01T00:00:00"/>
    <d v="2016-07-01T00:00:00"/>
    <x v="1"/>
    <n v="20.100000000000001"/>
    <n v="1"/>
    <n v="28"/>
    <n v="10"/>
    <d v="1899-12-30T01:28:10"/>
    <d v="1899-12-30T00:04:23"/>
    <s v="Shiv"/>
    <s v="Hilly"/>
    <n v="13.678638941398876"/>
    <n v="0"/>
    <s v="Humid"/>
    <s v="https://www.strava.com/activities/626733359/overview"/>
    <d v="1899-12-30T08:11:17"/>
    <d v="1899-12-30T04:05:38"/>
    <m/>
    <n v="0"/>
    <n v="0"/>
    <d v="1899-12-30T01:54:55"/>
    <d v="1899-12-30T02:47:19"/>
    <d v="1899-12-30T00:57:28"/>
    <d v="1899-12-30T01:23:40"/>
    <n v="619"/>
    <x v="15"/>
    <x v="0"/>
    <x v="157"/>
    <x v="40"/>
    <n v="0"/>
  </r>
  <r>
    <n v="3026"/>
    <d v="2016-07-03T00:00:00"/>
    <d v="2016-07-03T00:00:00"/>
    <x v="1"/>
    <n v="100.4"/>
    <n v="7"/>
    <n v="8"/>
    <n v="33"/>
    <d v="1899-12-30T07:08:33"/>
    <d v="1899-12-30T00:04:16"/>
    <s v="Shiv"/>
    <s v="Uphill all the way"/>
    <n v="14.056702835141769"/>
    <n v="0"/>
    <s v="HOT &amp; Humid"/>
    <s v="https://www.strava.com/activities/629128098"/>
    <d v="1899-12-30T07:58:04"/>
    <d v="1899-12-30T03:59:02"/>
    <m/>
    <n v="0"/>
    <n v="0"/>
    <d v="1899-12-30T01:51:50"/>
    <d v="1899-12-30T02:44:14"/>
    <d v="1899-12-30T00:55:55"/>
    <d v="1899-12-30T01:22:07"/>
    <n v="589"/>
    <x v="15"/>
    <x v="0"/>
    <x v="157"/>
    <x v="0"/>
    <n v="1"/>
  </r>
  <r>
    <n v="3027"/>
    <d v="2016-07-03T00:00:00"/>
    <d v="2016-07-03T00:00:00"/>
    <x v="0"/>
    <n v="0.5"/>
    <n v="0"/>
    <n v="20"/>
    <n v="0"/>
    <d v="1899-12-30T00:20:00"/>
    <d v="1899-12-30T00:40:00"/>
    <s v="Lake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x v="157"/>
    <x v="0"/>
    <n v="0"/>
  </r>
  <r>
    <n v="3028"/>
    <d v="2016-07-04T00:00:00"/>
    <d v="2016-07-04T00:00:00"/>
    <x v="0"/>
    <n v="0.5"/>
    <n v="0"/>
    <n v="17"/>
    <n v="40"/>
    <d v="1899-12-30T00:17:40"/>
    <d v="1899-12-30T00:35:20"/>
    <s v="Lake"/>
    <s v="Dock &amp; Back"/>
    <n v="1.698113207547171"/>
    <n v="0"/>
    <s v="HOT &amp; Humid"/>
    <s v="Swam with Logan"/>
    <d v="1899-12-30T01:24:48"/>
    <d v="1899-12-30T00:42:24"/>
    <m/>
    <n v="0"/>
    <n v="0"/>
    <d v="1899-12-30T15:25:44"/>
    <d v="1899-12-30T16:18:08"/>
    <d v="1899-12-30T07:42:52"/>
    <d v="1899-12-30T08:09:04"/>
    <n v="3281"/>
    <x v="15"/>
    <x v="0"/>
    <x v="157"/>
    <x v="0"/>
    <n v="0"/>
  </r>
  <r>
    <n v="3029"/>
    <d v="2016-07-06T00:00:00"/>
    <d v="2016-07-06T00:00:00"/>
    <x v="1"/>
    <n v="10.5"/>
    <n v="0"/>
    <n v="31"/>
    <n v="47"/>
    <d v="1899-12-30T00:31:47"/>
    <d v="1899-12-30T00:03:02"/>
    <s v="Shiv"/>
    <s v="Griskus Sprint"/>
    <n v="19.821709491347679"/>
    <n v="0"/>
    <s v="HOT &amp; Humid"/>
    <s v="Relay with Logan/Nolan"/>
    <d v="1899-12-30T05:39:01"/>
    <d v="1899-12-30T02:49:31"/>
    <m/>
    <n v="0"/>
    <n v="0"/>
    <d v="1899-12-30T01:19:18"/>
    <d v="1899-12-30T02:11:42"/>
    <d v="1899-12-30T00:39:39"/>
    <d v="1899-12-30T01:05:51"/>
    <n v="214"/>
    <x v="15"/>
    <x v="0"/>
    <x v="157"/>
    <x v="0"/>
    <n v="1"/>
  </r>
  <r>
    <n v="3030"/>
    <d v="2016-07-08T00:00:00"/>
    <d v="2016-07-08T00:00:00"/>
    <x v="2"/>
    <n v="6.1"/>
    <n v="1"/>
    <n v="13"/>
    <n v="0"/>
    <d v="1899-12-30T01:13:00"/>
    <d v="1899-12-30T00:11:58"/>
    <s v="NBFreshFoam"/>
    <s v="Lower 10k"/>
    <n v="5.0136986301369895"/>
    <n v="143"/>
    <s v="HOT &amp; Humid"/>
    <s v="https://www.strava.com/activities/634034440"/>
    <d v="1899-12-30T05:13:32"/>
    <d v="1899-12-30T02:36:46"/>
    <m/>
    <n v="0"/>
    <n v="0"/>
    <d v="1899-12-30T05:13:32"/>
    <d v="1899-12-30T06:05:56"/>
    <d v="1899-12-30T02:36:46"/>
    <d v="1899-12-30T03:02:58"/>
    <n v="2677"/>
    <x v="15"/>
    <x v="0"/>
    <x v="157"/>
    <x v="0"/>
    <n v="1"/>
  </r>
  <r>
    <n v="3031"/>
    <d v="2016-07-08T00:00:00"/>
    <d v="2016-07-08T00:00:00"/>
    <x v="1"/>
    <n v="21.6"/>
    <n v="1"/>
    <n v="28"/>
    <n v="57"/>
    <d v="1899-12-30T01:28:57"/>
    <d v="1899-12-30T00:04:07"/>
    <s v="Shiv"/>
    <s v="Taft to Gtown to Flanders"/>
    <n v="14.569983136593605"/>
    <n v="129"/>
    <s v="HOT &amp; Humid"/>
    <s v="https://www.strava.com/activities/634306785/overview"/>
    <d v="1899-12-30T07:41:13"/>
    <d v="1899-12-30T03:50:37"/>
    <m/>
    <n v="0"/>
    <n v="0"/>
    <d v="1899-12-30T01:47:54"/>
    <d v="1899-12-30T02:40:18"/>
    <d v="1899-12-30T00:53:57"/>
    <d v="1899-12-30T01:20:09"/>
    <n v="537"/>
    <x v="15"/>
    <x v="0"/>
    <x v="157"/>
    <x v="0"/>
    <n v="0"/>
  </r>
  <r>
    <n v="3032"/>
    <d v="2016-07-09T00:00:00"/>
    <d v="2016-07-09T00:00:00"/>
    <x v="1"/>
    <n v="10"/>
    <n v="0"/>
    <n v="45"/>
    <n v="0"/>
    <d v="1899-12-30T00:45:00"/>
    <d v="1899-12-30T00:04:30"/>
    <s v="Ciocci"/>
    <s v="End of Bike Path"/>
    <n v="13.333333333333343"/>
    <n v="0"/>
    <s v="HOT &amp; Humid"/>
    <s v="ride with boys"/>
    <d v="1899-12-30T08:24:00"/>
    <d v="1899-12-30T04:12:00"/>
    <m/>
    <n v="0"/>
    <n v="0"/>
    <d v="1899-12-30T01:57:54"/>
    <d v="1899-12-30T02:50:18"/>
    <d v="1899-12-30T00:58:57"/>
    <d v="1899-12-30T01:25:09"/>
    <n v="653"/>
    <x v="15"/>
    <x v="0"/>
    <x v="157"/>
    <x v="0"/>
    <n v="0"/>
  </r>
  <r>
    <n v="3033"/>
    <d v="2016-07-10T00:00:00"/>
    <d v="2016-07-10T00:00:00"/>
    <x v="1"/>
    <n v="52.5"/>
    <n v="3"/>
    <n v="30"/>
    <n v="21"/>
    <d v="1899-12-30T03:30:21"/>
    <d v="1899-12-30T00:04:00"/>
    <s v="Shiv"/>
    <s v="Random"/>
    <n v="14.975041597337784"/>
    <n v="120"/>
    <s v="Humid"/>
    <s v="https://www.strava.com/activities/636381950"/>
    <d v="1899-12-30T07:28:45"/>
    <d v="1899-12-30T03:44:22"/>
    <m/>
    <n v="0"/>
    <n v="0"/>
    <d v="1899-12-30T01:44:58"/>
    <d v="1899-12-30T02:37:23"/>
    <d v="1899-12-30T00:52:29"/>
    <d v="1899-12-30T01:18:41"/>
    <n v="495"/>
    <x v="15"/>
    <x v="0"/>
    <x v="157"/>
    <x v="12"/>
    <n v="0"/>
  </r>
  <r>
    <n v="3034"/>
    <d v="2016-07-10T00:00:00"/>
    <d v="2016-07-10T00:00:00"/>
    <x v="2"/>
    <n v="3"/>
    <n v="0"/>
    <n v="34"/>
    <n v="0"/>
    <d v="1899-12-30T00:34:00"/>
    <d v="1899-12-30T00:11:20"/>
    <s v="NBFreshFoam"/>
    <s v="Treadmill"/>
    <n v="5.2941176470588278"/>
    <n v="0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5"/>
    <x v="0"/>
    <x v="157"/>
    <x v="12"/>
    <n v="0"/>
  </r>
  <r>
    <n v="3035"/>
    <d v="2016-07-11T00:00:00"/>
    <d v="2016-07-11T00:00:00"/>
    <x v="2"/>
    <n v="3.1"/>
    <n v="0"/>
    <n v="34"/>
    <n v="43"/>
    <d v="1899-12-30T00:34:43"/>
    <d v="1899-12-30T00:11:12"/>
    <s v="Adidas"/>
    <s v="YNHH Division St 5k"/>
    <n v="5.3576572251560286"/>
    <n v="0"/>
    <s v="HOT &amp; Humid"/>
    <s v="https://www.strava.com/activities/637551740"/>
    <d v="1899-12-30T04:53:25"/>
    <d v="1899-12-30T02:26:42"/>
    <m/>
    <n v="0"/>
    <n v="0"/>
    <d v="1899-12-30T04:53:25"/>
    <d v="1899-12-30T05:45:49"/>
    <d v="1899-12-30T02:26:42"/>
    <d v="1899-12-30T02:52:54"/>
    <n v="2363"/>
    <x v="15"/>
    <x v="0"/>
    <x v="157"/>
    <x v="12"/>
    <n v="0"/>
  </r>
  <r>
    <n v="3036"/>
    <d v="2016-07-11T00:00:00"/>
    <d v="2016-07-11T00:00:00"/>
    <x v="0"/>
    <n v="0.5"/>
    <n v="0"/>
    <n v="18"/>
    <n v="0"/>
    <d v="1899-12-30T00:18:00"/>
    <d v="1899-12-30T00:36:00"/>
    <s v="Lake"/>
    <s v="Mitch's Dock to Sr Dock"/>
    <n v="1.6666666666666681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x v="157"/>
    <x v="12"/>
    <n v="0"/>
  </r>
  <r>
    <n v="3037"/>
    <d v="2016-07-12T00:00:00"/>
    <d v="2016-07-12T00:00:00"/>
    <x v="0"/>
    <n v="1"/>
    <n v="0"/>
    <n v="34"/>
    <n v="20"/>
    <d v="1899-12-30T00:34:20"/>
    <d v="1899-12-30T00:34:20"/>
    <s v="Lake"/>
    <s v="Sr Dock -&gt; Mitch Dock &amp; Back"/>
    <n v="1.7475728155339818"/>
    <n v="0"/>
    <s v="Nice!"/>
    <s v="https://www.strava.com/activities/638314317/overview"/>
    <d v="1899-12-30T01:22:24"/>
    <d v="1899-12-30T00:41:12"/>
    <m/>
    <n v="0"/>
    <n v="0"/>
    <d v="1899-12-30T14:59:32"/>
    <d v="1899-12-30T15:51:56"/>
    <d v="1899-12-30T07:29:46"/>
    <d v="1899-12-30T07:55:58"/>
    <n v="3244"/>
    <x v="15"/>
    <x v="0"/>
    <x v="157"/>
    <x v="12"/>
    <n v="0"/>
  </r>
  <r>
    <n v="3038"/>
    <d v="2016-07-12T00:00:00"/>
    <d v="2016-07-12T00:00:00"/>
    <x v="2"/>
    <n v="3.15"/>
    <n v="0"/>
    <n v="29"/>
    <n v="18"/>
    <d v="1899-12-30T00:29:18"/>
    <d v="1899-12-30T00:09:18"/>
    <s v="Adidas"/>
    <s v="YNHH Division St 5k"/>
    <n v="6.4505119453924964"/>
    <n v="0"/>
    <s v="HOT &amp; Humid"/>
    <s v="https://www.strava.com/activities/638597567"/>
    <d v="1899-12-30T04:03:42"/>
    <d v="1899-12-30T02:01:51"/>
    <m/>
    <n v="0"/>
    <n v="0"/>
    <d v="1899-12-30T04:03:42"/>
    <d v="1899-12-30T04:56:06"/>
    <d v="1899-12-30T02:01:51"/>
    <d v="1899-12-30T02:28:03"/>
    <n v="1019"/>
    <x v="15"/>
    <x v="0"/>
    <x v="157"/>
    <x v="12"/>
    <n v="0"/>
  </r>
  <r>
    <n v="3039"/>
    <d v="2016-07-13T00:00:00"/>
    <d v="2016-07-13T00:00:00"/>
    <x v="2"/>
    <n v="5.05"/>
    <n v="0"/>
    <n v="55"/>
    <n v="58"/>
    <d v="1899-12-30T00:55:58"/>
    <d v="1899-12-30T00:11:05"/>
    <s v="NBFreshFoam"/>
    <s v="The Lasso"/>
    <n v="5.4139368671828505"/>
    <n v="140"/>
    <s v="HOT &amp; Humid"/>
    <s v="https://www.strava.com/activities/639423865"/>
    <d v="1899-12-30T04:50:22"/>
    <d v="1899-12-30T02:25:11"/>
    <m/>
    <n v="0"/>
    <n v="0"/>
    <d v="1899-12-30T04:50:22"/>
    <d v="1899-12-30T05:42:46"/>
    <d v="1899-12-30T02:25:11"/>
    <d v="1899-12-30T02:51:23"/>
    <n v="2300"/>
    <x v="15"/>
    <x v="0"/>
    <x v="157"/>
    <x v="12"/>
    <n v="0"/>
  </r>
  <r>
    <n v="3040"/>
    <d v="2016-07-13T00:00:00"/>
    <d v="2016-07-13T00:00:00"/>
    <x v="0"/>
    <n v="0.35"/>
    <n v="0"/>
    <n v="11"/>
    <n v="30"/>
    <d v="1899-12-30T00:11:30"/>
    <d v="1899-12-30T00:32:51"/>
    <s v="Lake"/>
    <s v="Random"/>
    <n v="1.8260869565217401"/>
    <n v="0"/>
    <s v="Nice!"/>
    <m/>
    <d v="1899-12-30T01:18:51"/>
    <d v="1899-12-30T00:39:26"/>
    <m/>
    <n v="0"/>
    <n v="0"/>
    <d v="1899-12-30T14:20:51"/>
    <d v="1899-12-30T15:13:15"/>
    <d v="1899-12-30T07:10:26"/>
    <d v="1899-12-30T07:36:38"/>
    <n v="3189"/>
    <x v="15"/>
    <x v="0"/>
    <x v="157"/>
    <x v="12"/>
    <n v="0"/>
  </r>
  <r>
    <n v="3041"/>
    <d v="2016-07-14T00:00:00"/>
    <d v="2016-07-14T00:00:00"/>
    <x v="0"/>
    <n v="1.5"/>
    <n v="0"/>
    <n v="57"/>
    <n v="10"/>
    <d v="1899-12-30T00:57:10"/>
    <d v="1899-12-30T00:38:07"/>
    <s v="Lake"/>
    <s v="Gjr to MRA"/>
    <n v="1.5743440233236166"/>
    <n v="0"/>
    <s v="Foggy"/>
    <s v="https://www.strava.com/activities/640535731"/>
    <d v="1899-12-30T01:31:28"/>
    <d v="1899-12-30T00:45:44"/>
    <m/>
    <n v="0"/>
    <n v="0"/>
    <d v="1899-12-30T16:38:31"/>
    <d v="1899-12-30T17:30:55"/>
    <d v="1899-12-30T08:19:15"/>
    <d v="1899-12-30T08:45:27"/>
    <n v="3374"/>
    <x v="15"/>
    <x v="0"/>
    <x v="157"/>
    <x v="12"/>
    <n v="0"/>
  </r>
  <r>
    <n v="3042"/>
    <d v="2016-07-15T00:00:00"/>
    <d v="2016-07-15T00:00:00"/>
    <x v="2"/>
    <n v="10"/>
    <n v="2"/>
    <n v="9"/>
    <n v="6"/>
    <d v="1899-12-30T02:09:06"/>
    <d v="1899-12-30T00:12:55"/>
    <s v="NBFreshFoam"/>
    <s v="Random"/>
    <n v="4.6475600309837368"/>
    <n v="143"/>
    <s v="HOT &amp; Humid"/>
    <s v="https://www.strava.com/activities/641664676"/>
    <d v="1899-12-30T05:38:15"/>
    <d v="1899-12-30T02:49:07"/>
    <m/>
    <n v="0"/>
    <n v="0"/>
    <d v="1899-12-30T05:38:15"/>
    <d v="1899-12-30T06:30:39"/>
    <d v="1899-12-30T02:49:07"/>
    <d v="1899-12-30T03:15:19"/>
    <n v="2860"/>
    <x v="15"/>
    <x v="0"/>
    <x v="157"/>
    <x v="12"/>
    <n v="0"/>
  </r>
  <r>
    <n v="3043"/>
    <d v="2016-07-16T00:00:00"/>
    <d v="2016-07-16T00:00:00"/>
    <x v="1"/>
    <n v="9.25"/>
    <n v="0"/>
    <n v="26"/>
    <n v="32"/>
    <d v="1899-12-30T00:26:32"/>
    <d v="1899-12-30T00:02:52"/>
    <s v="Shiv"/>
    <s v="Hopkins Inn Triathlon"/>
    <n v="20.917085427135696"/>
    <n v="0"/>
    <s v="HOT &amp; Humid"/>
    <s v="https://www.strava.com/activities/642844050"/>
    <d v="1899-12-30T05:21:16"/>
    <d v="1899-12-30T02:40:38"/>
    <m/>
    <n v="0"/>
    <n v="0"/>
    <d v="1899-12-30T01:15:09"/>
    <d v="1899-12-30T02:07:33"/>
    <d v="1899-12-30T00:37:35"/>
    <d v="1899-12-30T01:03:47"/>
    <n v="159"/>
    <x v="15"/>
    <x v="0"/>
    <x v="157"/>
    <x v="12"/>
    <n v="0"/>
  </r>
  <r>
    <n v="3044"/>
    <d v="2016-07-17T00:00:00"/>
    <d v="2016-07-17T00:00:00"/>
    <x v="1"/>
    <n v="100.4"/>
    <n v="6"/>
    <n v="34"/>
    <n v="27"/>
    <d v="1899-12-30T06:34:27"/>
    <d v="1899-12-30T00:03:56"/>
    <s v="Shiv"/>
    <s v="Hurlbut 100"/>
    <n v="15.27189757890735"/>
    <n v="0"/>
    <s v="HOT &amp; Humid"/>
    <s v="https://www.strava.com/activities/644258497"/>
    <d v="1899-12-30T07:20:01"/>
    <d v="1899-12-30T03:40:01"/>
    <m/>
    <n v="0"/>
    <n v="0"/>
    <d v="1899-12-30T01:42:56"/>
    <d v="1899-12-30T02:35:20"/>
    <d v="1899-12-30T00:51:28"/>
    <d v="1899-12-30T01:17:40"/>
    <n v="450"/>
    <x v="15"/>
    <x v="0"/>
    <x v="157"/>
    <x v="13"/>
    <n v="0"/>
  </r>
  <r>
    <n v="3045"/>
    <d v="2016-07-19T00:00:00"/>
    <d v="2016-07-19T00:00:00"/>
    <x v="2"/>
    <n v="3.15"/>
    <n v="0"/>
    <n v="32"/>
    <n v="24"/>
    <d v="1899-12-30T00:32:24"/>
    <d v="1899-12-30T00:10:17"/>
    <s v="Adidas"/>
    <s v="YNHH Division St 5k"/>
    <n v="5.8333333333333384"/>
    <n v="0"/>
    <s v="HOT &amp; Humid"/>
    <s v="https://www.strava.com/activities/646337259"/>
    <d v="1899-12-30T04:29:29"/>
    <d v="1899-12-30T02:14:45"/>
    <m/>
    <n v="0"/>
    <n v="0"/>
    <d v="1899-12-30T04:29:29"/>
    <d v="1899-12-30T05:21:53"/>
    <d v="1899-12-30T02:14:45"/>
    <d v="1899-12-30T02:40:57"/>
    <n v="1771"/>
    <x v="15"/>
    <x v="0"/>
    <x v="157"/>
    <x v="13"/>
    <n v="1"/>
  </r>
  <r>
    <n v="3046"/>
    <d v="2016-07-22T00:00:00"/>
    <d v="2016-07-22T00:00:00"/>
    <x v="2"/>
    <n v="10.9"/>
    <n v="2"/>
    <n v="23"/>
    <n v="49"/>
    <d v="1899-12-30T02:23:49"/>
    <d v="1899-12-30T00:13:12"/>
    <s v="NBFreshFoam"/>
    <s v="Random"/>
    <n v="4.5474562521729096"/>
    <n v="136"/>
    <s v="HOT &amp; Humid"/>
    <s v="https://www.strava.com/activities/649524046"/>
    <d v="1899-12-30T05:45:41"/>
    <d v="1899-12-30T02:52:51"/>
    <m/>
    <n v="0"/>
    <n v="0"/>
    <d v="1899-12-30T05:45:41"/>
    <d v="1899-12-30T06:38:05"/>
    <d v="1899-12-30T02:52:51"/>
    <d v="1899-12-30T03:19:03"/>
    <n v="2885"/>
    <x v="15"/>
    <x v="0"/>
    <x v="157"/>
    <x v="13"/>
    <n v="2"/>
  </r>
  <r>
    <n v="3047"/>
    <d v="2016-07-23T00:00:00"/>
    <d v="2016-07-23T00:00:00"/>
    <x v="0"/>
    <n v="1.8"/>
    <n v="1"/>
    <n v="17"/>
    <n v="26"/>
    <d v="1899-12-30T01:17:26"/>
    <d v="1899-12-30T00:43:01"/>
    <s v="Lake"/>
    <s v="Around the Quassy"/>
    <n v="1.3947481704692217"/>
    <n v="0"/>
    <s v="HOT &amp; Humid"/>
    <s v="no wetsuit and windy"/>
    <d v="1899-12-30T01:43:15"/>
    <d v="1899-12-30T00:51:37"/>
    <m/>
    <n v="0"/>
    <n v="0"/>
    <d v="1899-12-30T18:47:05"/>
    <d v="1899-12-30T19:39:29"/>
    <d v="1899-12-30T09:23:33"/>
    <d v="1899-12-30T09:49:45"/>
    <n v="3479"/>
    <x v="15"/>
    <x v="0"/>
    <x v="157"/>
    <x v="13"/>
    <n v="0"/>
  </r>
  <r>
    <n v="3048"/>
    <d v="2016-07-24T00:00:00"/>
    <d v="2016-07-24T00:00:00"/>
    <x v="1"/>
    <n v="102.5"/>
    <n v="6"/>
    <n v="24"/>
    <n v="27"/>
    <d v="1899-12-30T06:24:27"/>
    <d v="1899-12-30T00:03:45"/>
    <s v="Shiv"/>
    <s v="67 -&gt; Waramaug -&gt; Bantam -&gt; Score"/>
    <n v="15.996878657822876"/>
    <n v="0"/>
    <s v="HOT &amp; Humid"/>
    <s v="https://www.strava.com/activities/652168043"/>
    <d v="1899-12-30T07:00:05"/>
    <d v="1899-12-30T03:30:02"/>
    <m/>
    <n v="0"/>
    <n v="0"/>
    <d v="1899-12-30T01:38:16"/>
    <d v="1899-12-30T02:30:40"/>
    <d v="1899-12-30T00:49:08"/>
    <d v="1899-12-30T01:15:20"/>
    <n v="392"/>
    <x v="15"/>
    <x v="0"/>
    <x v="157"/>
    <x v="14"/>
    <n v="0"/>
  </r>
  <r>
    <n v="3049"/>
    <d v="2016-07-25T00:00:00"/>
    <d v="2016-07-25T00:00:00"/>
    <x v="0"/>
    <n v="1"/>
    <n v="0"/>
    <n v="36"/>
    <n v="0"/>
    <d v="1899-12-30T00:36:00"/>
    <d v="1899-12-30T00:36:00"/>
    <s v="Lake"/>
    <s v="Boat House Swim"/>
    <n v="1.6666666666666681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x v="157"/>
    <x v="14"/>
    <n v="0"/>
  </r>
  <r>
    <n v="3050"/>
    <d v="2016-07-26T00:00:00"/>
    <d v="2016-07-26T00:00:00"/>
    <x v="0"/>
    <n v="0.5"/>
    <n v="0"/>
    <n v="20"/>
    <n v="0"/>
    <d v="1899-12-30T00:20:00"/>
    <d v="1899-12-30T00:40:00"/>
    <s v="Lake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x v="157"/>
    <x v="14"/>
    <n v="0"/>
  </r>
  <r>
    <n v="3051"/>
    <d v="2016-07-27T00:00:00"/>
    <d v="2016-07-27T00:00:00"/>
    <x v="2"/>
    <n v="3.1"/>
    <n v="0"/>
    <n v="33"/>
    <n v="2"/>
    <d v="1899-12-30T00:33:02"/>
    <d v="1899-12-30T00:10:39"/>
    <s v="VazeePrism"/>
    <s v="fenn's Pond"/>
    <n v="5.6306760847628698"/>
    <n v="134"/>
    <s v="HOT &amp; Humid"/>
    <s v="https://www.strava.com/activities/655070642"/>
    <d v="1899-12-30T04:39:11"/>
    <d v="1899-12-30T02:19:36"/>
    <m/>
    <n v="0"/>
    <n v="0"/>
    <d v="1899-12-30T04:39:11"/>
    <d v="1899-12-30T05:31:35"/>
    <d v="1899-12-30T02:19:36"/>
    <d v="1899-12-30T02:45:48"/>
    <n v="2037"/>
    <x v="15"/>
    <x v="0"/>
    <x v="157"/>
    <x v="14"/>
    <n v="0"/>
  </r>
  <r>
    <n v="3052"/>
    <d v="2016-07-28T00:00:00"/>
    <d v="2016-07-28T00:00:00"/>
    <x v="0"/>
    <n v="1.1000000000000001"/>
    <n v="0"/>
    <n v="43"/>
    <n v="8"/>
    <d v="1899-12-30T00:43:08"/>
    <d v="1899-12-30T00:39:13"/>
    <s v="lake"/>
    <s v="Jr -&gt; Boat House -&gt; Dock -&gt; Jr"/>
    <n v="1.5301391035548699"/>
    <n v="0"/>
    <s v="HOT &amp; Humid"/>
    <s v="https://www.strava.com/activities/656216344/laps"/>
    <d v="1899-12-30T01:34:07"/>
    <d v="1899-12-30T00:47:03"/>
    <m/>
    <n v="0"/>
    <n v="0"/>
    <d v="1899-12-30T17:07:21"/>
    <d v="1899-12-30T17:59:45"/>
    <d v="1899-12-30T08:33:41"/>
    <d v="1899-12-30T08:59:53"/>
    <n v="3401"/>
    <x v="15"/>
    <x v="0"/>
    <x v="157"/>
    <x v="14"/>
    <n v="0"/>
  </r>
  <r>
    <n v="3053"/>
    <d v="2016-07-29T00:00:00"/>
    <d v="2016-07-29T00:00:00"/>
    <x v="2"/>
    <n v="10.25"/>
    <n v="2"/>
    <n v="12"/>
    <n v="11"/>
    <d v="1899-12-30T02:12:11"/>
    <d v="1899-12-30T00:12:54"/>
    <s v="NBFreshFoam"/>
    <s v="Random"/>
    <n v="4.6526289244735883"/>
    <n v="0"/>
    <s v="HOT &amp; Humid"/>
    <s v="http://smashrun.com/bckeane/run/5313480"/>
    <d v="1899-12-30T05:37:52"/>
    <d v="1899-12-30T02:48:56"/>
    <m/>
    <n v="0"/>
    <n v="0"/>
    <d v="1899-12-30T05:37:52"/>
    <d v="1899-12-30T06:30:16"/>
    <d v="1899-12-30T02:48:56"/>
    <d v="1899-12-30T03:15:08"/>
    <n v="2856"/>
    <x v="15"/>
    <x v="0"/>
    <x v="157"/>
    <x v="14"/>
    <n v="0"/>
  </r>
  <r>
    <n v="3054"/>
    <d v="2016-07-29T00:00:00"/>
    <d v="2016-07-29T00:00:00"/>
    <x v="1"/>
    <n v="10"/>
    <n v="0"/>
    <n v="29"/>
    <n v="2"/>
    <d v="1899-12-30T00:29:02"/>
    <d v="1899-12-30T00:02:54"/>
    <s v="Shiv"/>
    <s v="Sandy Beach Triathlon"/>
    <n v="20.665901262916204"/>
    <n v="0"/>
    <s v="HOT &amp; Humid"/>
    <s v="https://www.strava.com/activities/657812167"/>
    <d v="1899-12-30T05:25:10"/>
    <d v="1899-12-30T02:42:35"/>
    <m/>
    <n v="0"/>
    <n v="0"/>
    <d v="1899-12-30T01:16:04"/>
    <d v="1899-12-30T02:08:28"/>
    <d v="1899-12-30T00:38:02"/>
    <d v="1899-12-30T01:04:14"/>
    <n v="168"/>
    <x v="15"/>
    <x v="0"/>
    <x v="157"/>
    <x v="14"/>
    <n v="0"/>
  </r>
  <r>
    <n v="3055"/>
    <d v="2016-07-30T00:00:00"/>
    <d v="2016-07-30T00:00:00"/>
    <x v="2"/>
    <n v="4.5"/>
    <n v="0"/>
    <n v="56"/>
    <n v="54"/>
    <d v="1899-12-30T00:56:54"/>
    <d v="1899-12-30T00:12:39"/>
    <s v="NBFreshFoam"/>
    <s v="Random"/>
    <n v="4.7451669595782109"/>
    <n v="0"/>
    <s v="HOT &amp; Humid"/>
    <s v="https://www.strava.com/activities/658442687"/>
    <d v="1899-12-30T05:31:17"/>
    <d v="1899-12-30T02:45:39"/>
    <m/>
    <n v="0"/>
    <n v="0"/>
    <d v="1899-12-30T05:31:17"/>
    <d v="1899-12-30T06:23:41"/>
    <d v="1899-12-30T02:45:39"/>
    <d v="1899-12-30T03:11:51"/>
    <n v="2824"/>
    <x v="15"/>
    <x v="0"/>
    <x v="157"/>
    <x v="14"/>
    <n v="0"/>
  </r>
  <r>
    <n v="3056"/>
    <d v="2016-08-02T00:00:00"/>
    <d v="2016-08-02T00:00:00"/>
    <x v="0"/>
    <n v="0.65"/>
    <n v="0"/>
    <n v="21"/>
    <n v="51"/>
    <d v="1899-12-30T00:21:51"/>
    <d v="1899-12-30T00:33:37"/>
    <s v="Atlantis"/>
    <s v="Atlantis Swim"/>
    <n v="1.7848970251716261"/>
    <n v="0"/>
    <s v="HOT &amp; Humid"/>
    <s v="https://www.strava.com/activities/665904362"/>
    <d v="1899-12-30T01:20:41"/>
    <d v="1899-12-30T00:40:20"/>
    <m/>
    <n v="0"/>
    <n v="0"/>
    <d v="1899-12-30T14:40:43"/>
    <d v="1899-12-30T15:33:07"/>
    <d v="1899-12-30T07:20:22"/>
    <d v="1899-12-30T07:46:34"/>
    <n v="3223"/>
    <x v="15"/>
    <x v="4"/>
    <x v="158"/>
    <x v="15"/>
    <n v="2"/>
  </r>
  <r>
    <n v="3057"/>
    <d v="2016-08-06T00:00:00"/>
    <d v="2016-08-06T00:00:00"/>
    <x v="2"/>
    <n v="8"/>
    <n v="1"/>
    <n v="37"/>
    <n v="21"/>
    <d v="1899-12-30T01:37:21"/>
    <d v="1899-12-30T00:12:10"/>
    <s v="NBFreshFoam"/>
    <s v="Lasso to Meadowview"/>
    <n v="4.9306625577812051"/>
    <n v="147"/>
    <s v="HOT &amp; Humid"/>
    <s v="https://www.strava.com/activities/666495279"/>
    <d v="1899-12-30T05:18:49"/>
    <d v="1899-12-30T02:39:25"/>
    <m/>
    <n v="0"/>
    <n v="0"/>
    <d v="1899-12-30T05:18:49"/>
    <d v="1899-12-30T06:11:13"/>
    <d v="1899-12-30T02:39:25"/>
    <d v="1899-12-30T03:05:37"/>
    <n v="2741"/>
    <x v="15"/>
    <x v="4"/>
    <x v="158"/>
    <x v="15"/>
    <n v="3"/>
  </r>
  <r>
    <n v="3058"/>
    <d v="2016-08-07T00:00:00"/>
    <d v="2016-08-07T00:00:00"/>
    <x v="0"/>
    <n v="1.5"/>
    <n v="0"/>
    <n v="54"/>
    <n v="19"/>
    <d v="1899-12-30T00:54:19"/>
    <d v="1899-12-30T00:36:13"/>
    <s v="Lake"/>
    <s v="Gjr to MRA"/>
    <n v="1.6569499846578717"/>
    <n v="0"/>
    <s v="Nice!"/>
    <s v="https://connect.garmin.com/modern/activity/1292397455"/>
    <d v="1899-12-30T01:26:54"/>
    <d v="1899-12-30T00:43:27"/>
    <m/>
    <n v="0"/>
    <n v="0"/>
    <d v="1899-12-30T15:48:44"/>
    <d v="1899-12-30T16:41:08"/>
    <d v="1899-12-30T07:54:22"/>
    <d v="1899-12-30T08:20:34"/>
    <n v="3318"/>
    <x v="15"/>
    <x v="4"/>
    <x v="158"/>
    <x v="16"/>
    <n v="0"/>
  </r>
  <r>
    <n v="3059"/>
    <d v="2016-08-07T00:00:00"/>
    <d v="2016-08-07T00:00:00"/>
    <x v="1"/>
    <n v="55"/>
    <n v="3"/>
    <n v="38"/>
    <n v="13"/>
    <d v="1899-12-30T03:38:13"/>
    <d v="1899-12-30T00:03:58"/>
    <s v="Shiv"/>
    <s v="Taper Ride"/>
    <n v="15.122584587184003"/>
    <n v="127"/>
    <s v="Nice!"/>
    <s v="https://connect.garmin.com/modern/activity/1292918822"/>
    <d v="1899-12-30T07:24:22"/>
    <d v="1899-12-30T03:42:11"/>
    <m/>
    <n v="0"/>
    <n v="0"/>
    <d v="1899-12-30T01:43:57"/>
    <d v="1899-12-30T02:36:21"/>
    <d v="1899-12-30T00:51:59"/>
    <d v="1899-12-30T01:18:11"/>
    <n v="461"/>
    <x v="15"/>
    <x v="4"/>
    <x v="158"/>
    <x v="16"/>
    <n v="0"/>
  </r>
  <r>
    <n v="3060"/>
    <d v="2016-08-09T00:00:00"/>
    <d v="2016-08-09T00:00:00"/>
    <x v="2"/>
    <n v="3.15"/>
    <n v="0"/>
    <n v="35"/>
    <n v="0"/>
    <d v="1899-12-30T00:35:00"/>
    <d v="1899-12-30T00:11:07"/>
    <s v="Adidas"/>
    <s v="YNHH Division St 5k"/>
    <n v="5.4000000000000039"/>
    <n v="139"/>
    <s v="HOT &amp; Humid"/>
    <s v="https://www.strava.com/activities/670183908"/>
    <d v="1899-12-30T04:51:07"/>
    <d v="1899-12-30T02:25:33"/>
    <m/>
    <n v="0"/>
    <n v="0"/>
    <d v="1899-12-30T04:51:07"/>
    <d v="1899-12-30T05:43:31"/>
    <d v="1899-12-30T02:25:33"/>
    <d v="1899-12-30T02:51:45"/>
    <n v="2319"/>
    <x v="15"/>
    <x v="4"/>
    <x v="158"/>
    <x v="16"/>
    <n v="1"/>
  </r>
  <r>
    <n v="3061"/>
    <d v="2016-08-10T00:00:00"/>
    <d v="2016-08-10T00:00:00"/>
    <x v="1"/>
    <n v="15.6"/>
    <n v="0"/>
    <n v="45"/>
    <n v="0"/>
    <d v="1899-12-30T00:45:00"/>
    <d v="1899-12-30T00:02:53"/>
    <s v="YNHH"/>
    <s v="YNHH Spin Bike"/>
    <n v="20.800000000000015"/>
    <n v="0"/>
    <s v="Inside"/>
    <m/>
    <d v="1899-12-30T05:23:05"/>
    <d v="1899-12-30T02:41:32"/>
    <m/>
    <n v="0"/>
    <n v="0"/>
    <d v="1899-12-30T01:15:35"/>
    <d v="1899-12-30T02:07:59"/>
    <d v="1899-12-30T00:37:47"/>
    <d v="1899-12-30T01:03:59"/>
    <n v="163"/>
    <x v="15"/>
    <x v="4"/>
    <x v="158"/>
    <x v="16"/>
    <n v="0"/>
  </r>
  <r>
    <n v="3062"/>
    <d v="2016-08-12T00:00:00"/>
    <d v="2016-08-12T00:00:00"/>
    <x v="0"/>
    <n v="1"/>
    <n v="0"/>
    <n v="35"/>
    <n v="0"/>
    <d v="1899-12-30T00:35:00"/>
    <d v="1899-12-30T00:35:00"/>
    <s v="Lake"/>
    <s v="Lake Swim"/>
    <n v="1.7142857142857155"/>
    <n v="0"/>
    <s v="HOT &amp; Humid"/>
    <m/>
    <d v="1899-12-30T01:24:00"/>
    <d v="1899-12-30T00:42:00"/>
    <m/>
    <n v="0"/>
    <n v="0"/>
    <d v="1899-12-30T15:17:00"/>
    <d v="1899-12-30T16:09:24"/>
    <d v="1899-12-30T07:38:30"/>
    <d v="1899-12-30T08:04:42"/>
    <n v="3264"/>
    <x v="15"/>
    <x v="4"/>
    <x v="158"/>
    <x v="16"/>
    <n v="1"/>
  </r>
  <r>
    <n v="3063"/>
    <d v="2016-08-13T00:00:00"/>
    <d v="2016-08-13T00:00:00"/>
    <x v="2"/>
    <n v="5.3"/>
    <n v="1"/>
    <n v="10"/>
    <n v="24"/>
    <d v="1899-12-30T01:10:24"/>
    <d v="1899-12-30T00:13:17"/>
    <s v="NBFreshFoam"/>
    <s v="Random"/>
    <n v="4.5170454545454577"/>
    <n v="0"/>
    <s v="HOT &amp; Humid"/>
    <s v="https://www.strava.com/activities/674349956"/>
    <d v="1899-12-30T05:48:01"/>
    <d v="1899-12-30T02:54:00"/>
    <m/>
    <n v="0"/>
    <n v="0"/>
    <d v="1899-12-30T05:48:01"/>
    <d v="1899-12-30T06:40:25"/>
    <d v="1899-12-30T02:54:00"/>
    <d v="1899-12-30T03:20:12"/>
    <n v="2896"/>
    <x v="15"/>
    <x v="4"/>
    <x v="158"/>
    <x v="16"/>
    <n v="0"/>
  </r>
  <r>
    <n v="3064"/>
    <d v="2016-08-14T00:00:00"/>
    <d v="2016-08-14T00:00:00"/>
    <x v="0"/>
    <n v="1.2"/>
    <n v="0"/>
    <n v="42"/>
    <n v="47"/>
    <d v="1899-12-30T00:42:47"/>
    <d v="1899-12-30T00:35:39"/>
    <s v="Lake"/>
    <s v="Lake Swim"/>
    <n v="1.6828983248928724"/>
    <n v="0"/>
    <s v="HOT &amp; Humid"/>
    <s v="https://www.strava.com/activities/675620460"/>
    <d v="1899-12-30T01:25:34"/>
    <d v="1899-12-30T00:42:47"/>
    <m/>
    <n v="0"/>
    <n v="0"/>
    <d v="1899-12-30T15:34:06"/>
    <d v="1899-12-30T16:26:30"/>
    <d v="1899-12-30T07:47:03"/>
    <d v="1899-12-30T08:13:15"/>
    <n v="3296"/>
    <x v="15"/>
    <x v="4"/>
    <x v="158"/>
    <x v="17"/>
    <n v="0"/>
  </r>
  <r>
    <n v="3065"/>
    <d v="2016-08-14T00:00:00"/>
    <d v="2016-08-14T00:00:00"/>
    <x v="1"/>
    <n v="29"/>
    <n v="1"/>
    <n v="54"/>
    <n v="53"/>
    <d v="1899-12-30T01:54:53"/>
    <d v="1899-12-30T00:03:58"/>
    <s v="Shiv"/>
    <s v="random"/>
    <n v="15.145800087044838"/>
    <n v="0"/>
    <s v="HOT &amp; Humid"/>
    <s v="https://www.strava.com/activities/675818841"/>
    <d v="1899-12-30T07:23:41"/>
    <d v="1899-12-30T03:41:51"/>
    <m/>
    <n v="0"/>
    <n v="0"/>
    <d v="1899-12-30T01:43:47"/>
    <d v="1899-12-30T02:36:11"/>
    <d v="1899-12-30T00:51:54"/>
    <d v="1899-12-30T01:18:06"/>
    <n v="455"/>
    <x v="15"/>
    <x v="4"/>
    <x v="158"/>
    <x v="17"/>
    <n v="0"/>
  </r>
  <r>
    <n v="3066"/>
    <d v="2016-08-17T00:00:00"/>
    <d v="2016-08-17T00:00:00"/>
    <x v="0"/>
    <n v="0.8"/>
    <n v="0"/>
    <n v="30"/>
    <n v="0"/>
    <d v="1899-12-30T00:30:00"/>
    <d v="1899-12-30T00:37:30"/>
    <s v="Lake"/>
    <s v="Boat House Swim"/>
    <n v="1.6000000000000014"/>
    <n v="0"/>
    <s v="Nice!"/>
    <s v="https://www.strava.com/activities/679139132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4"/>
    <x v="158"/>
    <x v="17"/>
    <n v="2"/>
  </r>
  <r>
    <n v="3067"/>
    <d v="2016-08-19T00:00:00"/>
    <d v="2016-08-19T00:00:00"/>
    <x v="0"/>
    <n v="1"/>
    <n v="0"/>
    <n v="37"/>
    <n v="20"/>
    <d v="1899-12-30T00:37:20"/>
    <d v="1899-12-30T00:37:20"/>
    <s v="Tremblant"/>
    <s v="Tremblant Swim"/>
    <n v="1.6071428571428585"/>
    <n v="0"/>
    <s v="Nice!"/>
    <s v="https://connect.garmin.com/modern/activity/1311347390"/>
    <d v="1899-12-30T01:29:36"/>
    <d v="1899-12-30T00:44:48"/>
    <m/>
    <n v="0"/>
    <n v="0"/>
    <d v="1899-12-30T16:18:08"/>
    <d v="1899-12-30T17:10:32"/>
    <d v="1899-12-30T08:09:04"/>
    <d v="1899-12-30T08:35:16"/>
    <n v="3352"/>
    <x v="15"/>
    <x v="4"/>
    <x v="158"/>
    <x v="17"/>
    <n v="1"/>
  </r>
  <r>
    <n v="3068"/>
    <d v="2016-08-19T00:00:00"/>
    <d v="2016-08-19T00:00:00"/>
    <x v="1"/>
    <n v="10.5"/>
    <n v="0"/>
    <n v="49"/>
    <n v="41"/>
    <d v="1899-12-30T00:49:41"/>
    <d v="1899-12-30T00:04:44"/>
    <s v="Tremblant"/>
    <s v="Leg Check in Tremblant"/>
    <n v="12.680308621268042"/>
    <n v="0"/>
    <s v="Nice!"/>
    <s v="https://www.strava.com/activities/681863844"/>
    <d v="1899-12-30T08:49:57"/>
    <d v="1899-12-30T04:24:59"/>
    <m/>
    <n v="0"/>
    <n v="0"/>
    <d v="1899-12-30T02:03:58"/>
    <d v="1899-12-30T02:56:22"/>
    <d v="1899-12-30T01:01:59"/>
    <d v="1899-12-30T01:28:11"/>
    <n v="707"/>
    <x v="15"/>
    <x v="4"/>
    <x v="158"/>
    <x v="17"/>
    <n v="0"/>
  </r>
  <r>
    <n v="3069"/>
    <d v="2016-08-20T00:00:00"/>
    <d v="2016-08-20T00:00:00"/>
    <x v="0"/>
    <n v="0.7"/>
    <n v="0"/>
    <n v="28"/>
    <n v="21"/>
    <d v="1899-12-30T00:28:21"/>
    <d v="1899-12-30T00:40:30"/>
    <s v="Tremblant"/>
    <s v="Coffee Boat Swim"/>
    <n v="1.4814814814814825"/>
    <n v="0"/>
    <s v="Nice!"/>
    <s v="https://connect.garmin.com/modern/activity/1312541183"/>
    <d v="1899-12-30T01:37:12"/>
    <d v="1899-12-30T00:48:36"/>
    <m/>
    <n v="0"/>
    <n v="0"/>
    <d v="1899-12-30T17:41:06"/>
    <d v="1899-12-30T18:33:30"/>
    <d v="1899-12-30T08:50:33"/>
    <d v="1899-12-30T09:16:45"/>
    <n v="3451"/>
    <x v="15"/>
    <x v="4"/>
    <x v="158"/>
    <x v="17"/>
    <n v="0"/>
  </r>
  <r>
    <n v="3070"/>
    <d v="2016-08-21T00:00:00"/>
    <d v="2016-08-21T00:00:00"/>
    <x v="0"/>
    <n v="2.4"/>
    <n v="1"/>
    <n v="33"/>
    <n v="38"/>
    <d v="1899-12-30T01:33:38"/>
    <d v="1899-12-30T00:39:01"/>
    <s v="IMMT"/>
    <s v="Ironman Mont Tremblant"/>
    <n v="1.5379138483446078"/>
    <n v="0"/>
    <s v="Windy"/>
    <m/>
    <d v="1899-12-30T01:33:38"/>
    <d v="1899-12-30T00:46:49"/>
    <m/>
    <n v="0"/>
    <n v="0"/>
    <d v="1899-12-30T17:02:10"/>
    <d v="1899-12-30T17:54:34"/>
    <d v="1899-12-30T08:31:05"/>
    <d v="1899-12-30T08:57:17"/>
    <n v="3398"/>
    <x v="15"/>
    <x v="4"/>
    <x v="158"/>
    <x v="18"/>
    <n v="0"/>
  </r>
  <r>
    <n v="3071"/>
    <d v="2016-08-21T00:00:00"/>
    <d v="2016-08-21T00:00:00"/>
    <x v="3"/>
    <n v="1"/>
    <n v="0"/>
    <n v="8"/>
    <n v="55"/>
    <d v="1899-12-30T00:08:55"/>
    <d v="1899-12-30T00:08:55"/>
    <s v="IMMT"/>
    <s v="Ironman Mont Tremblant"/>
    <n v="6.7289719626168276"/>
    <n v="0"/>
    <s v="Windy"/>
    <m/>
    <d v="1899-12-30T00:00:00"/>
    <d v="1899-12-30T00:00:00"/>
    <m/>
    <n v="0"/>
    <n v="0"/>
    <d v="1899-12-30T03:53:37"/>
    <d v="1899-12-30T04:46:01"/>
    <d v="1899-12-30T01:56:49"/>
    <d v="1899-12-30T02:23:01"/>
    <n v="888"/>
    <x v="15"/>
    <x v="4"/>
    <x v="158"/>
    <x v="18"/>
    <n v="0"/>
  </r>
  <r>
    <n v="3072"/>
    <d v="2016-08-21T00:00:00"/>
    <d v="2016-08-21T00:00:00"/>
    <x v="1"/>
    <n v="112"/>
    <n v="6"/>
    <n v="29"/>
    <n v="6"/>
    <d v="1899-12-30T06:29:06"/>
    <d v="1899-12-30T00:03:28"/>
    <s v="Shiv"/>
    <s v="Ironman Mont Tremblant"/>
    <n v="17.270624518118748"/>
    <n v="0"/>
    <s v="Rain &amp; Wind"/>
    <s v="https://www.strava.com/activities/684504919"/>
    <d v="1899-12-30T06:29:06"/>
    <d v="1899-12-30T03:14:33"/>
    <m/>
    <n v="0"/>
    <n v="0"/>
    <d v="1899-12-30T01:31:01"/>
    <d v="1899-12-30T02:23:25"/>
    <d v="1899-12-30T00:45:31"/>
    <d v="1899-12-30T01:11:43"/>
    <n v="284"/>
    <x v="15"/>
    <x v="4"/>
    <x v="158"/>
    <x v="18"/>
    <n v="0"/>
  </r>
  <r>
    <n v="3073"/>
    <d v="2016-08-21T00:00:00"/>
    <d v="2016-08-21T00:00:00"/>
    <x v="4"/>
    <n v="1"/>
    <n v="0"/>
    <n v="8"/>
    <n v="58"/>
    <d v="1899-12-30T00:08:58"/>
    <d v="1899-12-30T00:08:58"/>
    <s v="IMMT"/>
    <s v="Ironman Mont Tremblant"/>
    <n v="6.6914498141263996"/>
    <n v="0"/>
    <s v="Rain &amp; Wind"/>
    <m/>
    <d v="1899-12-30T00:00:00"/>
    <d v="1899-12-30T00:00:00"/>
    <m/>
    <n v="0"/>
    <n v="0"/>
    <d v="1899-12-30T03:54:56"/>
    <d v="1899-12-30T04:47:20"/>
    <d v="1899-12-30T01:57:28"/>
    <d v="1899-12-30T02:23:40"/>
    <n v="899"/>
    <x v="15"/>
    <x v="4"/>
    <x v="158"/>
    <x v="18"/>
    <n v="0"/>
  </r>
  <r>
    <n v="3074"/>
    <d v="2016-08-21T00:00:00"/>
    <d v="2016-08-21T00:00:00"/>
    <x v="2"/>
    <n v="26.2"/>
    <n v="6"/>
    <n v="28"/>
    <n v="31"/>
    <d v="1899-12-30T06:28:31"/>
    <d v="1899-12-30T00:14:50"/>
    <s v="NBFreshFoam"/>
    <s v="Ironman Mont Tremblant"/>
    <n v="4.0461584659602794"/>
    <n v="0"/>
    <s v="Rain &amp; Wind"/>
    <m/>
    <d v="1899-12-30T06:28:31"/>
    <d v="1899-12-30T03:14:16"/>
    <m/>
    <n v="0"/>
    <n v="0"/>
    <d v="1899-12-30T06:28:31"/>
    <d v="1899-12-30T07:20:55"/>
    <d v="1899-12-30T03:14:16"/>
    <d v="1899-12-30T03:40:28"/>
    <n v="3006"/>
    <x v="15"/>
    <x v="4"/>
    <x v="158"/>
    <x v="18"/>
    <n v="0"/>
  </r>
  <r>
    <n v="3379"/>
    <d v="2016-08-21T00:00:00"/>
    <d v="2016-08-21T00:00:00"/>
    <x v="8"/>
    <n v="1"/>
    <n v="0"/>
    <n v="12"/>
    <n v="8"/>
    <d v="1899-12-30T00:12:08"/>
    <d v="1899-12-30T00:12:08"/>
    <s v="NBFreshFoam"/>
    <s v="Ironman Mont Tremblant"/>
    <n v="4.9450549450549497"/>
    <n v="0"/>
    <m/>
    <m/>
    <d v="1899-12-30T00:00:00"/>
    <d v="1899-12-30T00:00:00"/>
    <m/>
    <n v="0"/>
    <n v="0"/>
    <d v="1899-12-30T05:17:54"/>
    <d v="1899-12-30T06:10:18"/>
    <d v="1899-12-30T02:38:57"/>
    <d v="1899-12-30T03:05:09"/>
    <n v="2734"/>
    <x v="15"/>
    <x v="4"/>
    <x v="158"/>
    <x v="18"/>
    <n v="0"/>
  </r>
  <r>
    <n v="3380"/>
    <d v="2016-08-21T00:00:00"/>
    <d v="2016-08-21T00:00:00"/>
    <x v="9"/>
    <n v="1"/>
    <n v="0"/>
    <n v="11"/>
    <n v="58"/>
    <d v="1899-12-30T00:11:58"/>
    <d v="1899-12-30T00:11:58"/>
    <s v="NBFreshFoam"/>
    <s v="Ironman Mont Tremblant"/>
    <n v="5.0139275766016747"/>
    <n v="0"/>
    <m/>
    <m/>
    <d v="1899-12-30T00:00:00"/>
    <d v="1899-12-30T00:00:00"/>
    <m/>
    <n v="0"/>
    <n v="0"/>
    <d v="1899-12-30T05:13:32"/>
    <d v="1899-12-30T06:05:56"/>
    <d v="1899-12-30T02:36:46"/>
    <d v="1899-12-30T03:02:58"/>
    <n v="2676"/>
    <x v="15"/>
    <x v="4"/>
    <x v="158"/>
    <x v="18"/>
    <n v="0"/>
  </r>
  <r>
    <n v="3381"/>
    <d v="2016-08-21T00:00:00"/>
    <d v="2016-08-21T00:00:00"/>
    <x v="10"/>
    <n v="1"/>
    <n v="0"/>
    <n v="11"/>
    <n v="30"/>
    <d v="1899-12-30T00:11:30"/>
    <d v="1899-12-30T00:11:30"/>
    <s v="NBFreshFoam"/>
    <s v="Ironman Mont Tremblant"/>
    <n v="5.2173913043478297"/>
    <n v="0"/>
    <m/>
    <m/>
    <d v="1899-12-30T00:00:00"/>
    <d v="1899-12-30T00:00:00"/>
    <m/>
    <n v="0"/>
    <n v="0"/>
    <d v="1899-12-30T05:01:18"/>
    <d v="1899-12-30T05:53:42"/>
    <d v="1899-12-30T02:30:39"/>
    <d v="1899-12-30T02:56:51"/>
    <n v="2515"/>
    <x v="15"/>
    <x v="4"/>
    <x v="158"/>
    <x v="18"/>
    <n v="0"/>
  </r>
  <r>
    <n v="3382"/>
    <d v="2016-08-21T00:00:00"/>
    <d v="2016-08-21T00:00:00"/>
    <x v="11"/>
    <n v="1"/>
    <n v="0"/>
    <n v="12"/>
    <n v="2"/>
    <d v="1899-12-30T00:12:02"/>
    <d v="1899-12-30T00:12:02"/>
    <s v="NBFreshFoam"/>
    <s v="Ironman Mont Tremblant"/>
    <n v="4.9861495844875394"/>
    <n v="0"/>
    <m/>
    <m/>
    <d v="1899-12-30T00:00:00"/>
    <d v="1899-12-30T00:00:00"/>
    <m/>
    <n v="0"/>
    <n v="0"/>
    <d v="1899-12-30T05:15:16"/>
    <d v="1899-12-30T06:07:40"/>
    <d v="1899-12-30T02:37:38"/>
    <d v="1899-12-30T03:03:50"/>
    <n v="2709"/>
    <x v="15"/>
    <x v="4"/>
    <x v="158"/>
    <x v="18"/>
    <n v="0"/>
  </r>
  <r>
    <n v="3383"/>
    <d v="2016-08-21T00:00:00"/>
    <d v="2016-08-21T00:00:00"/>
    <x v="12"/>
    <n v="1"/>
    <n v="0"/>
    <n v="13"/>
    <n v="9"/>
    <d v="1899-12-30T00:13:09"/>
    <d v="1899-12-30T00:13:09"/>
    <s v="NBFreshFoam"/>
    <s v="Ironman Mont Tremblant"/>
    <n v="4.5627376425855548"/>
    <n v="0"/>
    <m/>
    <m/>
    <d v="1899-12-30T00:00:00"/>
    <d v="1899-12-30T00:00:00"/>
    <m/>
    <n v="0"/>
    <n v="0"/>
    <d v="1899-12-30T05:44:32"/>
    <d v="1899-12-30T06:36:56"/>
    <d v="1899-12-30T02:52:16"/>
    <d v="1899-12-30T03:18:28"/>
    <n v="2881"/>
    <x v="15"/>
    <x v="4"/>
    <x v="158"/>
    <x v="18"/>
    <n v="0"/>
  </r>
  <r>
    <n v="3384"/>
    <d v="2016-08-21T00:00:00"/>
    <d v="2016-08-21T00:00:00"/>
    <x v="13"/>
    <n v="1"/>
    <n v="0"/>
    <n v="13"/>
    <n v="5"/>
    <d v="1899-12-30T00:13:05"/>
    <d v="1899-12-30T00:13:05"/>
    <s v="NBFreshFoam"/>
    <s v="Ironman Mont Tremblant"/>
    <n v="4.5859872611465002"/>
    <n v="0"/>
    <m/>
    <m/>
    <d v="1899-12-30T00:00:00"/>
    <d v="1899-12-30T00:00:00"/>
    <m/>
    <n v="0"/>
    <n v="0"/>
    <d v="1899-12-30T05:42:47"/>
    <d v="1899-12-30T06:35:11"/>
    <d v="1899-12-30T02:51:23"/>
    <d v="1899-12-30T03:17:36"/>
    <n v="2878"/>
    <x v="15"/>
    <x v="4"/>
    <x v="158"/>
    <x v="18"/>
    <n v="0"/>
  </r>
  <r>
    <n v="3385"/>
    <d v="2016-08-21T00:00:00"/>
    <d v="2016-08-21T00:00:00"/>
    <x v="14"/>
    <n v="1"/>
    <n v="0"/>
    <n v="13"/>
    <n v="43"/>
    <d v="1899-12-30T00:13:43"/>
    <d v="1899-12-30T00:13:43"/>
    <s v="NBFreshFoam"/>
    <s v="Ironman Mont Tremblant"/>
    <n v="4.3742405832320808"/>
    <n v="0"/>
    <m/>
    <m/>
    <d v="1899-12-30T00:00:00"/>
    <d v="1899-12-30T00:00:00"/>
    <m/>
    <n v="0"/>
    <n v="0"/>
    <d v="1899-12-30T05:59:23"/>
    <d v="1899-12-30T06:51:47"/>
    <d v="1899-12-30T02:59:41"/>
    <d v="1899-12-30T03:25:53"/>
    <n v="2930"/>
    <x v="15"/>
    <x v="4"/>
    <x v="158"/>
    <x v="18"/>
    <n v="0"/>
  </r>
  <r>
    <n v="3386"/>
    <d v="2016-08-21T00:00:00"/>
    <d v="2016-08-21T00:00:00"/>
    <x v="15"/>
    <n v="1"/>
    <n v="0"/>
    <n v="15"/>
    <n v="26"/>
    <d v="1899-12-30T00:15:26"/>
    <d v="1899-12-30T00:15:26"/>
    <s v="NBFreshFoam"/>
    <s v="Ironman Mont Tremblant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15"/>
    <x v="4"/>
    <x v="158"/>
    <x v="18"/>
    <n v="0"/>
  </r>
  <r>
    <n v="3387"/>
    <d v="2016-08-21T00:00:00"/>
    <d v="2016-08-21T00:00:00"/>
    <x v="16"/>
    <n v="1"/>
    <n v="0"/>
    <n v="14"/>
    <n v="33"/>
    <d v="1899-12-30T00:14:33"/>
    <d v="1899-12-30T00:14:33"/>
    <s v="NBFreshFoam"/>
    <s v="Ironman Mont Tremblant"/>
    <n v="4.1237113402061887"/>
    <n v="0"/>
    <m/>
    <m/>
    <d v="1899-12-30T00:00:00"/>
    <d v="1899-12-30T00:00:00"/>
    <m/>
    <n v="0"/>
    <n v="0"/>
    <d v="1899-12-30T06:21:13"/>
    <d v="1899-12-30T07:13:37"/>
    <d v="1899-12-30T03:10:36"/>
    <d v="1899-12-30T03:36:48"/>
    <n v="2991"/>
    <x v="15"/>
    <x v="4"/>
    <x v="158"/>
    <x v="18"/>
    <n v="0"/>
  </r>
  <r>
    <n v="3388"/>
    <d v="2016-08-21T00:00:00"/>
    <d v="2016-08-21T00:00:00"/>
    <x v="17"/>
    <n v="1"/>
    <n v="0"/>
    <n v="15"/>
    <n v="14"/>
    <d v="1899-12-30T00:15:14"/>
    <d v="1899-12-30T00:15:14"/>
    <s v="NBFreshFoam"/>
    <s v="Ironman Mont Tremblant"/>
    <n v="3.938730853391688"/>
    <n v="0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5"/>
    <x v="4"/>
    <x v="158"/>
    <x v="18"/>
    <n v="0"/>
  </r>
  <r>
    <n v="3389"/>
    <d v="2016-08-21T00:00:00"/>
    <d v="2016-08-21T00:00:00"/>
    <x v="18"/>
    <n v="1"/>
    <n v="0"/>
    <n v="16"/>
    <n v="15"/>
    <d v="1899-12-30T00:16:15"/>
    <d v="1899-12-30T00:16:15"/>
    <s v="NBFreshFoam"/>
    <s v="Ironman Mont Tremblant"/>
    <n v="3.6923076923076952"/>
    <n v="0"/>
    <m/>
    <m/>
    <d v="1899-12-30T00:00:00"/>
    <d v="1899-12-30T00:00:00"/>
    <m/>
    <n v="0"/>
    <n v="0"/>
    <d v="1899-12-30T07:05:45"/>
    <d v="1899-12-30T07:58:09"/>
    <d v="1899-12-30T03:32:52"/>
    <d v="1899-12-30T03:59:05"/>
    <n v="3079"/>
    <x v="15"/>
    <x v="4"/>
    <x v="158"/>
    <x v="18"/>
    <n v="0"/>
  </r>
  <r>
    <n v="3390"/>
    <d v="2016-08-21T00:00:00"/>
    <d v="2016-08-21T00:00:00"/>
    <x v="19"/>
    <n v="1"/>
    <n v="0"/>
    <n v="14"/>
    <n v="56"/>
    <d v="1899-12-30T00:14:56"/>
    <d v="1899-12-30T00:14:56"/>
    <s v="NBFreshFoam"/>
    <s v="Ironman Mont Tremblant"/>
    <n v="4.0178571428571459"/>
    <n v="0"/>
    <m/>
    <m/>
    <d v="1899-12-30T00:00:00"/>
    <d v="1899-12-30T00:00:00"/>
    <m/>
    <n v="0"/>
    <n v="0"/>
    <d v="1899-12-30T06:31:15"/>
    <d v="1899-12-30T07:23:39"/>
    <d v="1899-12-30T03:15:38"/>
    <d v="1899-12-30T03:41:50"/>
    <n v="3013"/>
    <x v="15"/>
    <x v="4"/>
    <x v="158"/>
    <x v="18"/>
    <n v="0"/>
  </r>
  <r>
    <n v="3391"/>
    <d v="2016-08-21T00:00:00"/>
    <d v="2016-08-21T00:00:00"/>
    <x v="20"/>
    <n v="1"/>
    <n v="0"/>
    <n v="15"/>
    <n v="59"/>
    <d v="1899-12-30T00:15:59"/>
    <d v="1899-12-30T00:15:59"/>
    <s v="NBFreshFoam"/>
    <s v="Ironman Mont Tremblant"/>
    <n v="3.7539103232533915"/>
    <n v="0"/>
    <m/>
    <m/>
    <d v="1899-12-30T00:00:00"/>
    <d v="1899-12-30T00:00:00"/>
    <m/>
    <n v="0"/>
    <n v="0"/>
    <d v="1899-12-30T06:58:46"/>
    <d v="1899-12-30T07:51:10"/>
    <d v="1899-12-30T03:29:23"/>
    <d v="1899-12-30T03:55:35"/>
    <n v="3073"/>
    <x v="15"/>
    <x v="4"/>
    <x v="158"/>
    <x v="18"/>
    <n v="0"/>
  </r>
  <r>
    <n v="3392"/>
    <d v="2016-08-21T00:00:00"/>
    <d v="2016-08-21T00:00:00"/>
    <x v="21"/>
    <n v="1"/>
    <n v="0"/>
    <n v="15"/>
    <n v="23"/>
    <d v="1899-12-30T00:15:23"/>
    <d v="1899-12-30T00:15:23"/>
    <s v="NBFreshFoam"/>
    <s v="Ironman Mont Tremblant"/>
    <n v="3.9003250270855934"/>
    <n v="0"/>
    <m/>
    <m/>
    <d v="1899-12-30T00:00:00"/>
    <d v="1899-12-30T00:00:00"/>
    <m/>
    <n v="0"/>
    <n v="0"/>
    <d v="1899-12-30T06:43:03"/>
    <d v="1899-12-30T07:35:27"/>
    <d v="1899-12-30T03:21:31"/>
    <d v="1899-12-30T03:47:43"/>
    <n v="3041"/>
    <x v="15"/>
    <x v="4"/>
    <x v="158"/>
    <x v="18"/>
    <n v="0"/>
  </r>
  <r>
    <n v="3393"/>
    <d v="2016-08-21T00:00:00"/>
    <d v="2016-08-21T00:00:00"/>
    <x v="25"/>
    <n v="1"/>
    <n v="0"/>
    <n v="17"/>
    <n v="20"/>
    <d v="1899-12-30T00:17:20"/>
    <d v="1899-12-30T00:17:20"/>
    <s v="NBFreshFoam"/>
    <s v="Ironman Mont Tremblant"/>
    <n v="3.4615384615384648"/>
    <n v="0"/>
    <m/>
    <m/>
    <d v="1899-12-30T00:00:00"/>
    <d v="1899-12-30T00:00:00"/>
    <m/>
    <n v="0"/>
    <n v="0"/>
    <d v="1899-12-30T07:34:08"/>
    <d v="1899-12-30T08:26:32"/>
    <d v="1899-12-30T03:47:04"/>
    <d v="1899-12-30T04:13:16"/>
    <n v="3104"/>
    <x v="15"/>
    <x v="4"/>
    <x v="158"/>
    <x v="18"/>
    <n v="0"/>
  </r>
  <r>
    <n v="3394"/>
    <d v="2016-08-21T00:00:00"/>
    <d v="2016-08-21T00:00:00"/>
    <x v="26"/>
    <n v="1"/>
    <n v="0"/>
    <n v="13"/>
    <n v="56"/>
    <d v="1899-12-30T00:13:56"/>
    <d v="1899-12-30T00:13:56"/>
    <s v="NBFreshFoam"/>
    <s v="Ironman Mont Tremblant"/>
    <n v="4.3062200956937833"/>
    <n v="0"/>
    <m/>
    <m/>
    <d v="1899-12-30T00:00:00"/>
    <d v="1899-12-30T00:00:00"/>
    <m/>
    <n v="0"/>
    <n v="0"/>
    <d v="1899-12-30T06:05:03"/>
    <d v="1899-12-30T06:57:27"/>
    <d v="1899-12-30T03:02:32"/>
    <d v="1899-12-30T03:28:44"/>
    <n v="2947"/>
    <x v="15"/>
    <x v="4"/>
    <x v="158"/>
    <x v="18"/>
    <n v="0"/>
  </r>
  <r>
    <n v="3395"/>
    <d v="2016-08-21T00:00:00"/>
    <d v="2016-08-21T00:00:00"/>
    <x v="27"/>
    <n v="1"/>
    <n v="0"/>
    <n v="16"/>
    <n v="32"/>
    <d v="1899-12-30T00:16:32"/>
    <d v="1899-12-30T00:16:32"/>
    <s v="NBFreshFoam"/>
    <s v="Ironman Mont Tremblant"/>
    <n v="3.6290322580645182"/>
    <n v="0"/>
    <m/>
    <m/>
    <d v="1899-12-30T00:00:00"/>
    <d v="1899-12-30T00:00:00"/>
    <m/>
    <n v="0"/>
    <n v="0"/>
    <d v="1899-12-30T07:13:10"/>
    <d v="1899-12-30T08:05:34"/>
    <d v="1899-12-30T03:36:35"/>
    <d v="1899-12-30T04:02:47"/>
    <n v="3087"/>
    <x v="15"/>
    <x v="4"/>
    <x v="158"/>
    <x v="18"/>
    <n v="0"/>
  </r>
  <r>
    <n v="3396"/>
    <d v="2016-08-21T00:00:00"/>
    <d v="2016-08-21T00:00:00"/>
    <x v="28"/>
    <n v="1"/>
    <n v="0"/>
    <n v="17"/>
    <n v="27"/>
    <d v="1899-12-30T00:17:27"/>
    <d v="1899-12-30T00:17:27"/>
    <s v="NBFreshFoam"/>
    <s v="Ironman Mont Tremblant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15"/>
    <x v="4"/>
    <x v="158"/>
    <x v="18"/>
    <n v="0"/>
  </r>
  <r>
    <n v="3397"/>
    <d v="2016-08-21T00:00:00"/>
    <d v="2016-08-21T00:00:00"/>
    <x v="29"/>
    <n v="1"/>
    <n v="0"/>
    <n v="14"/>
    <n v="54"/>
    <d v="1899-12-30T00:14:54"/>
    <d v="1899-12-30T00:14:54"/>
    <s v="NBFreshFoam"/>
    <s v="Ironman Mont Tremblant"/>
    <n v="4.0268456375838957"/>
    <n v="0"/>
    <m/>
    <m/>
    <d v="1899-12-30T00:00:00"/>
    <d v="1899-12-30T00:00:00"/>
    <m/>
    <n v="0"/>
    <n v="0"/>
    <d v="1899-12-30T06:30:23"/>
    <d v="1899-12-30T07:22:47"/>
    <d v="1899-12-30T03:15:11"/>
    <d v="1899-12-30T03:41:23"/>
    <n v="3011"/>
    <x v="15"/>
    <x v="4"/>
    <x v="158"/>
    <x v="18"/>
    <n v="0"/>
  </r>
  <r>
    <n v="3398"/>
    <d v="2016-08-21T00:00:00"/>
    <d v="2016-08-21T00:00:00"/>
    <x v="30"/>
    <n v="1"/>
    <n v="0"/>
    <n v="14"/>
    <n v="48"/>
    <d v="1899-12-30T00:14:48"/>
    <d v="1899-12-30T00:14:48"/>
    <s v="NBFreshFoam"/>
    <s v="Ironman Mont Tremblant"/>
    <n v="4.0540540540540571"/>
    <n v="0"/>
    <m/>
    <m/>
    <d v="1899-12-30T00:00:00"/>
    <d v="1899-12-30T00:00:00"/>
    <m/>
    <n v="0"/>
    <n v="0"/>
    <d v="1899-12-30T06:27:46"/>
    <d v="1899-12-30T07:20:10"/>
    <d v="1899-12-30T03:13:53"/>
    <d v="1899-12-30T03:40:05"/>
    <n v="3003"/>
    <x v="15"/>
    <x v="4"/>
    <x v="158"/>
    <x v="18"/>
    <n v="0"/>
  </r>
  <r>
    <n v="3399"/>
    <d v="2016-08-21T00:00:00"/>
    <d v="2016-08-21T00:00:00"/>
    <x v="31"/>
    <n v="1"/>
    <n v="0"/>
    <n v="15"/>
    <n v="6"/>
    <d v="1899-12-30T00:15:06"/>
    <d v="1899-12-30T00:15:06"/>
    <s v="NBFreshFoam"/>
    <s v="Ironman Mont Tremblant"/>
    <n v="3.9735099337748374"/>
    <n v="0"/>
    <m/>
    <m/>
    <d v="1899-12-30T00:00:00"/>
    <d v="1899-12-30T00:00:00"/>
    <m/>
    <n v="0"/>
    <n v="0"/>
    <d v="1899-12-30T06:35:37"/>
    <d v="1899-12-30T07:28:01"/>
    <d v="1899-12-30T03:17:49"/>
    <d v="1899-12-30T03:44:01"/>
    <n v="3024"/>
    <x v="15"/>
    <x v="4"/>
    <x v="158"/>
    <x v="18"/>
    <n v="0"/>
  </r>
  <r>
    <n v="3400"/>
    <d v="2016-08-21T00:00:00"/>
    <d v="2016-08-21T00:00:00"/>
    <x v="32"/>
    <n v="1"/>
    <n v="0"/>
    <n v="16"/>
    <n v="1"/>
    <d v="1899-12-30T00:16:01"/>
    <d v="1899-12-30T00:16:01"/>
    <s v="NBFreshFoam"/>
    <s v="Ironman Mont Tremblant"/>
    <n v="3.7460978147762778"/>
    <n v="0"/>
    <m/>
    <m/>
    <d v="1899-12-30T00:00:00"/>
    <d v="1899-12-30T00:00:00"/>
    <m/>
    <n v="0"/>
    <n v="0"/>
    <d v="1899-12-30T06:59:38"/>
    <d v="1899-12-30T07:52:02"/>
    <d v="1899-12-30T03:29:49"/>
    <d v="1899-12-30T03:56:01"/>
    <n v="3076"/>
    <x v="15"/>
    <x v="4"/>
    <x v="158"/>
    <x v="18"/>
    <n v="0"/>
  </r>
  <r>
    <n v="3401"/>
    <d v="2016-08-21T00:00:00"/>
    <d v="2016-08-21T00:00:00"/>
    <x v="33"/>
    <n v="1"/>
    <n v="0"/>
    <n v="17"/>
    <n v="25"/>
    <d v="1899-12-30T00:17:25"/>
    <d v="1899-12-30T00:17:25"/>
    <s v="NBFreshFoam"/>
    <s v="Ironman Mont Tremblant"/>
    <n v="3.4449760765550264"/>
    <n v="0"/>
    <m/>
    <m/>
    <d v="1899-12-30T00:00:00"/>
    <d v="1899-12-30T00:00:00"/>
    <m/>
    <n v="0"/>
    <n v="0"/>
    <d v="1899-12-30T07:36:19"/>
    <d v="1899-12-30T08:28:43"/>
    <d v="1899-12-30T03:48:10"/>
    <d v="1899-12-30T04:14:22"/>
    <n v="3107"/>
    <x v="15"/>
    <x v="4"/>
    <x v="158"/>
    <x v="18"/>
    <n v="0"/>
  </r>
  <r>
    <n v="3402"/>
    <d v="2016-08-21T00:00:00"/>
    <d v="2016-08-21T00:00:00"/>
    <x v="34"/>
    <n v="1"/>
    <n v="0"/>
    <n v="17"/>
    <n v="26"/>
    <d v="1899-12-30T00:17:26"/>
    <d v="1899-12-30T00:17:26"/>
    <s v="NBFreshFoam"/>
    <s v="Ironman Mont Tremblant"/>
    <n v="3.4416826003824119"/>
    <n v="0"/>
    <m/>
    <m/>
    <d v="1899-12-30T00:00:00"/>
    <d v="1899-12-30T00:00:00"/>
    <m/>
    <n v="0"/>
    <n v="0"/>
    <d v="1899-12-30T07:36:45"/>
    <d v="1899-12-30T08:29:09"/>
    <d v="1899-12-30T03:48:23"/>
    <d v="1899-12-30T04:14:35"/>
    <n v="3108"/>
    <x v="15"/>
    <x v="4"/>
    <x v="158"/>
    <x v="18"/>
    <n v="0"/>
  </r>
  <r>
    <n v="3403"/>
    <d v="2016-08-21T00:00:00"/>
    <d v="2016-08-21T00:00:00"/>
    <x v="35"/>
    <n v="1"/>
    <n v="0"/>
    <n v="16"/>
    <n v="33"/>
    <d v="1899-12-30T00:16:33"/>
    <d v="1899-12-30T00:16:33"/>
    <s v="NBFreshFoam"/>
    <s v="Ironman Mont Tremblant"/>
    <n v="3.6253776435045348"/>
    <n v="0"/>
    <m/>
    <m/>
    <d v="1899-12-30T00:00:00"/>
    <d v="1899-12-30T00:00:00"/>
    <m/>
    <n v="0"/>
    <n v="0"/>
    <d v="1899-12-30T07:13:37"/>
    <d v="1899-12-30T08:06:01"/>
    <d v="1899-12-30T03:36:48"/>
    <d v="1899-12-30T04:03:00"/>
    <n v="3088"/>
    <x v="15"/>
    <x v="4"/>
    <x v="158"/>
    <x v="18"/>
    <n v="0"/>
  </r>
  <r>
    <n v="3404"/>
    <d v="2016-08-21T00:00:00"/>
    <d v="2016-08-21T00:00:00"/>
    <x v="36"/>
    <n v="1"/>
    <n v="0"/>
    <n v="15"/>
    <n v="42"/>
    <d v="1899-12-30T00:15:42"/>
    <d v="1899-12-30T00:15:42"/>
    <s v="NBFreshFoam"/>
    <s v="Ironman Mont Tremblant"/>
    <n v="3.8216560509554172"/>
    <n v="0"/>
    <m/>
    <m/>
    <d v="1899-12-30T00:00:00"/>
    <d v="1899-12-30T00:00:00"/>
    <m/>
    <n v="0"/>
    <n v="0"/>
    <d v="1899-12-30T06:51:20"/>
    <d v="1899-12-30T07:43:44"/>
    <d v="1899-12-30T03:25:40"/>
    <d v="1899-12-30T03:51:52"/>
    <n v="3062"/>
    <x v="15"/>
    <x v="4"/>
    <x v="158"/>
    <x v="18"/>
    <n v="0"/>
  </r>
  <r>
    <n v="3075"/>
    <d v="2016-08-28T00:00:00"/>
    <d v="2016-08-28T00:00:00"/>
    <x v="2"/>
    <n v="3"/>
    <n v="0"/>
    <n v="35"/>
    <n v="48"/>
    <d v="1899-12-30T00:35:48"/>
    <d v="1899-12-30T00:11:56"/>
    <s v="NBFreshFoam"/>
    <s v="Random Run with Nolan"/>
    <n v="5.0279329608938594"/>
    <n v="0"/>
    <s v="HOT &amp; Humid"/>
    <s v="https://www.strava.com/activities/692270490"/>
    <d v="1899-12-30T05:12:39"/>
    <d v="1899-12-30T02:36:20"/>
    <m/>
    <n v="0"/>
    <n v="0"/>
    <d v="1899-12-30T05:12:39"/>
    <d v="1899-12-30T06:05:03"/>
    <d v="1899-12-30T02:36:20"/>
    <d v="1899-12-30T03:02:32"/>
    <n v="2664"/>
    <x v="15"/>
    <x v="4"/>
    <x v="158"/>
    <x v="19"/>
    <n v="6"/>
  </r>
  <r>
    <n v="3076"/>
    <d v="2016-08-30T00:00:00"/>
    <d v="2016-08-30T00:00:00"/>
    <x v="2"/>
    <n v="2.2799999999999998"/>
    <n v="0"/>
    <n v="30"/>
    <n v="0"/>
    <d v="1899-12-30T00:30:00"/>
    <d v="1899-12-30T00:13:09"/>
    <s v="VazeePrism"/>
    <s v="YNHH Treadmill"/>
    <n v="4.5600000000000041"/>
    <n v="0"/>
    <s v="Inside"/>
    <m/>
    <d v="1899-12-30T05:44:44"/>
    <d v="1899-12-30T02:52:22"/>
    <m/>
    <n v="0"/>
    <n v="0"/>
    <d v="1899-12-30T05:44:44"/>
    <d v="1899-12-30T06:37:08"/>
    <d v="1899-12-30T02:52:22"/>
    <d v="1899-12-30T03:18:34"/>
    <n v="2882"/>
    <x v="15"/>
    <x v="4"/>
    <x v="158"/>
    <x v="19"/>
    <n v="1"/>
  </r>
  <r>
    <n v="3077"/>
    <d v="2016-09-04T00:00:00"/>
    <d v="2016-09-04T00:00:00"/>
    <x v="2"/>
    <n v="3.11"/>
    <n v="0"/>
    <n v="31"/>
    <n v="16"/>
    <d v="1899-12-30T00:31:16"/>
    <d v="1899-12-30T00:10:03"/>
    <s v="NBFreshFoam"/>
    <s v="PreSoccer Run"/>
    <n v="5.968017057569301"/>
    <n v="0"/>
    <s v="Nice!"/>
    <s v="https://www.strava.com/activities/700404448"/>
    <d v="1899-12-30T04:23:24"/>
    <d v="1899-12-30T02:11:42"/>
    <m/>
    <n v="0"/>
    <n v="0"/>
    <d v="1899-12-30T04:23:24"/>
    <d v="1899-12-30T05:15:48"/>
    <d v="1899-12-30T02:11:42"/>
    <d v="1899-12-30T02:37:54"/>
    <n v="1593"/>
    <x v="15"/>
    <x v="5"/>
    <x v="159"/>
    <x v="20"/>
    <n v="0"/>
  </r>
  <r>
    <n v="3078"/>
    <d v="2016-09-05T00:00:00"/>
    <d v="2016-09-05T00:00:00"/>
    <x v="2"/>
    <n v="3.1"/>
    <n v="0"/>
    <n v="27"/>
    <n v="23"/>
    <d v="1899-12-30T00:27:23"/>
    <d v="1899-12-30T00:08:50"/>
    <s v="NBFreshFoam"/>
    <s v="New Haven Road Race"/>
    <n v="6.792452830188684"/>
    <n v="0"/>
    <s v="Nice!"/>
    <m/>
    <d v="1899-12-30T03:51:26"/>
    <d v="1899-12-30T01:55:43"/>
    <m/>
    <n v="0"/>
    <n v="0"/>
    <d v="1899-12-30T03:51:26"/>
    <d v="1899-12-30T04:43:50"/>
    <d v="1899-12-30T01:55:43"/>
    <d v="1899-12-30T02:21:55"/>
    <n v="870"/>
    <x v="15"/>
    <x v="5"/>
    <x v="159"/>
    <x v="20"/>
    <n v="0"/>
  </r>
  <r>
    <n v="3079"/>
    <d v="2016-09-09T00:00:00"/>
    <d v="2016-09-09T00:00:00"/>
    <x v="2"/>
    <n v="2.7"/>
    <n v="0"/>
    <n v="29"/>
    <n v="4"/>
    <d v="1899-12-30T00:29:04"/>
    <d v="1899-12-30T00:10:46"/>
    <s v="NBFreshFoam"/>
    <s v="Random"/>
    <n v="5.5733944954128489"/>
    <n v="0"/>
    <s v="HOT &amp; Humid"/>
    <s v="https://www.strava.com/activities/705865793"/>
    <d v="1899-12-30T04:42:03"/>
    <d v="1899-12-30T02:21:02"/>
    <m/>
    <n v="0"/>
    <n v="0"/>
    <d v="1899-12-30T04:42:03"/>
    <d v="1899-12-30T05:34:27"/>
    <d v="1899-12-30T02:21:02"/>
    <d v="1899-12-30T02:47:14"/>
    <n v="2110"/>
    <x v="15"/>
    <x v="5"/>
    <x v="159"/>
    <x v="20"/>
    <n v="3"/>
  </r>
  <r>
    <n v="3080"/>
    <d v="2016-09-09T00:00:00"/>
    <d v="2016-09-09T00:00:00"/>
    <x v="1"/>
    <n v="12"/>
    <n v="0"/>
    <n v="57"/>
    <n v="51"/>
    <d v="1899-12-30T00:57:51"/>
    <d v="1899-12-30T00:04:49"/>
    <s v="Ciocci"/>
    <s v="Random"/>
    <n v="12.445980985306837"/>
    <n v="0"/>
    <s v="HOT &amp; Humid"/>
    <s v="https://www.strava.com/activities/706208856"/>
    <d v="1899-12-30T08:59:56"/>
    <d v="1899-12-30T04:29:58"/>
    <m/>
    <n v="0"/>
    <n v="0"/>
    <d v="1899-12-30T02:06:18"/>
    <d v="1899-12-30T02:58:42"/>
    <d v="1899-12-30T01:03:09"/>
    <d v="1899-12-30T01:29:21"/>
    <n v="716"/>
    <x v="15"/>
    <x v="5"/>
    <x v="159"/>
    <x v="20"/>
    <n v="0"/>
  </r>
  <r>
    <n v="3081"/>
    <d v="2016-09-11T00:00:00"/>
    <d v="2016-09-11T00:00:00"/>
    <x v="2"/>
    <n v="2"/>
    <n v="0"/>
    <n v="21"/>
    <n v="11"/>
    <d v="1899-12-30T00:21:11"/>
    <d v="1899-12-30T00:10:35"/>
    <s v="NBFreshFoam"/>
    <s v="Soccer Pre Run - Farmington"/>
    <n v="5.6648308418568103"/>
    <n v="0"/>
    <s v="Warm"/>
    <s v="https://www.strava.com/activities/711272116"/>
    <d v="1899-12-30T04:37:30"/>
    <d v="1899-12-30T02:18:45"/>
    <m/>
    <n v="0"/>
    <n v="0"/>
    <d v="1899-12-30T04:37:30"/>
    <d v="1899-12-30T05:29:54"/>
    <d v="1899-12-30T02:18:45"/>
    <d v="1899-12-30T02:44:57"/>
    <n v="2002"/>
    <x v="15"/>
    <x v="5"/>
    <x v="159"/>
    <x v="41"/>
    <n v="1"/>
  </r>
  <r>
    <n v="3082"/>
    <d v="2016-09-16T00:00:00"/>
    <d v="2016-09-16T00:00:00"/>
    <x v="1"/>
    <n v="13.9"/>
    <n v="1"/>
    <n v="4"/>
    <n v="38"/>
    <d v="1899-12-30T01:04:38"/>
    <d v="1899-12-30T00:04:39"/>
    <s v="Ciocci"/>
    <s v="Random"/>
    <n v="12.903558535327496"/>
    <n v="0"/>
    <s v="Warm"/>
    <s v="https://www.strava.com/activities/714450609"/>
    <d v="1899-12-30T08:40:47"/>
    <d v="1899-12-30T04:20:24"/>
    <m/>
    <n v="0"/>
    <n v="0"/>
    <d v="1899-12-30T02:01:50"/>
    <d v="1899-12-30T02:54:14"/>
    <d v="1899-12-30T01:00:55"/>
    <d v="1899-12-30T01:27:07"/>
    <n v="693"/>
    <x v="15"/>
    <x v="5"/>
    <x v="159"/>
    <x v="41"/>
    <n v="4"/>
  </r>
  <r>
    <n v="3083"/>
    <d v="2016-09-16T00:00:00"/>
    <d v="2016-09-16T00:00:00"/>
    <x v="2"/>
    <n v="3.5"/>
    <n v="0"/>
    <n v="41"/>
    <n v="50"/>
    <d v="1899-12-30T00:41:50"/>
    <d v="1899-12-30T00:11:57"/>
    <s v="NBFreshFoam"/>
    <s v="Long Way Middlebury Garage"/>
    <n v="5.0199203187251031"/>
    <n v="0"/>
    <s v="Nice!"/>
    <m/>
    <d v="1899-12-30T05:13:09"/>
    <d v="1899-12-30T02:36:35"/>
    <m/>
    <n v="0"/>
    <n v="0"/>
    <d v="1899-12-30T05:13:09"/>
    <d v="1899-12-30T06:05:33"/>
    <d v="1899-12-30T02:36:35"/>
    <d v="1899-12-30T03:02:47"/>
    <n v="2674"/>
    <x v="15"/>
    <x v="5"/>
    <x v="159"/>
    <x v="41"/>
    <n v="0"/>
  </r>
  <r>
    <n v="3084"/>
    <d v="2016-09-20T00:00:00"/>
    <d v="2016-09-20T00:00:00"/>
    <x v="2"/>
    <n v="3.1"/>
    <n v="0"/>
    <n v="37"/>
    <n v="35"/>
    <d v="1899-12-30T00:37:35"/>
    <d v="1899-12-30T00:12:07"/>
    <s v="VazeePrism"/>
    <s v="YNHH Division St 5k"/>
    <n v="4.9490022172949049"/>
    <n v="0"/>
    <s v="Warm"/>
    <m/>
    <d v="1899-12-30T05:17:38"/>
    <d v="1899-12-30T02:38:49"/>
    <m/>
    <n v="0"/>
    <n v="0"/>
    <d v="1899-12-30T05:17:38"/>
    <d v="1899-12-30T06:10:02"/>
    <d v="1899-12-30T02:38:49"/>
    <d v="1899-12-30T03:05:01"/>
    <n v="2732"/>
    <x v="15"/>
    <x v="5"/>
    <x v="159"/>
    <x v="42"/>
    <n v="3"/>
  </r>
  <r>
    <n v="3085"/>
    <d v="2016-09-21T00:00:00"/>
    <d v="2016-09-21T00:00:00"/>
    <x v="2"/>
    <n v="3.1"/>
    <n v="0"/>
    <n v="33"/>
    <n v="38"/>
    <d v="1899-12-30T00:33:38"/>
    <d v="1899-12-30T00:10:51"/>
    <s v="VazeePrism"/>
    <s v="YNHH Division St 5k"/>
    <n v="5.5302279484638301"/>
    <n v="0"/>
    <s v="Warm"/>
    <m/>
    <d v="1899-12-30T04:44:15"/>
    <d v="1899-12-30T02:22:08"/>
    <m/>
    <n v="0"/>
    <n v="0"/>
    <d v="1899-12-30T04:44:15"/>
    <d v="1899-12-30T05:36:39"/>
    <d v="1899-12-30T02:22:08"/>
    <d v="1899-12-30T02:48:20"/>
    <n v="2165"/>
    <x v="15"/>
    <x v="5"/>
    <x v="159"/>
    <x v="42"/>
    <n v="0"/>
  </r>
  <r>
    <n v="3086"/>
    <d v="2016-09-23T00:00:00"/>
    <d v="2016-09-23T00:00:00"/>
    <x v="2"/>
    <n v="3.8"/>
    <n v="0"/>
    <n v="57"/>
    <n v="22"/>
    <d v="1899-12-30T00:57:22"/>
    <d v="1899-12-30T00:15:06"/>
    <s v="Scott"/>
    <s v="Flanders White Trail"/>
    <n v="3.9744334689134253"/>
    <n v="0"/>
    <s v="Nice!"/>
    <m/>
    <d v="1899-12-30T06:35:32"/>
    <d v="1899-12-30T03:17:46"/>
    <m/>
    <n v="0"/>
    <n v="0"/>
    <d v="1899-12-30T06:35:32"/>
    <d v="1899-12-30T07:27:56"/>
    <d v="1899-12-30T03:17:46"/>
    <d v="1899-12-30T03:43:58"/>
    <n v="3023"/>
    <x v="15"/>
    <x v="5"/>
    <x v="159"/>
    <x v="42"/>
    <n v="1"/>
  </r>
  <r>
    <n v="3087"/>
    <d v="2016-09-27T00:00:00"/>
    <d v="2016-09-27T00:00:00"/>
    <x v="2"/>
    <n v="3.1"/>
    <n v="0"/>
    <n v="31"/>
    <n v="58"/>
    <d v="1899-12-30T00:31:58"/>
    <d v="1899-12-30T00:10:19"/>
    <s v="VazeePrism"/>
    <s v="YNHH 5k"/>
    <n v="5.8185610010427578"/>
    <n v="0"/>
    <s v="Nice!"/>
    <s v="https://www.strava.com/activities/726823078"/>
    <d v="1899-12-30T04:30:10"/>
    <d v="1899-12-30T02:15:05"/>
    <m/>
    <n v="0"/>
    <n v="0"/>
    <d v="1899-12-30T04:30:10"/>
    <d v="1899-12-30T05:22:34"/>
    <d v="1899-12-30T02:15:05"/>
    <d v="1899-12-30T02:41:17"/>
    <n v="1794"/>
    <x v="15"/>
    <x v="5"/>
    <x v="159"/>
    <x v="21"/>
    <n v="3"/>
  </r>
  <r>
    <n v="3088"/>
    <d v="2016-10-02T00:00:00"/>
    <d v="2016-10-02T00:00:00"/>
    <x v="2"/>
    <n v="3"/>
    <n v="0"/>
    <n v="31"/>
    <n v="30"/>
    <d v="1899-12-30T00:31:30"/>
    <d v="1899-12-30T00:10:30"/>
    <s v="NBFreshFoam"/>
    <s v="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5"/>
    <x v="6"/>
    <x v="160"/>
    <x v="43"/>
    <n v="4"/>
  </r>
  <r>
    <n v="3089"/>
    <d v="2016-10-03T00:00:00"/>
    <d v="2016-10-03T00:00:00"/>
    <x v="2"/>
    <n v="3.1"/>
    <n v="0"/>
    <n v="36"/>
    <n v="33"/>
    <d v="1899-12-30T00:36:33"/>
    <d v="1899-12-30T00:11:47"/>
    <s v="VazeePrism"/>
    <s v="YNHH Division St 5k"/>
    <n v="5.0889192886456946"/>
    <n v="0"/>
    <s v="Warm"/>
    <m/>
    <d v="1899-12-30T05:08:54"/>
    <d v="1899-12-30T02:34:27"/>
    <m/>
    <n v="0"/>
    <n v="0"/>
    <d v="1899-12-30T05:08:54"/>
    <d v="1899-12-30T06:01:18"/>
    <d v="1899-12-30T02:34:27"/>
    <d v="1899-12-30T03:00:39"/>
    <n v="2620"/>
    <x v="15"/>
    <x v="6"/>
    <x v="160"/>
    <x v="43"/>
    <n v="0"/>
  </r>
  <r>
    <n v="3090"/>
    <d v="2016-10-05T00:00:00"/>
    <d v="2016-10-05T00:00:00"/>
    <x v="2"/>
    <n v="3.1"/>
    <n v="0"/>
    <n v="34"/>
    <n v="30"/>
    <d v="1899-12-30T00:34:30"/>
    <d v="1899-12-30T00:11:08"/>
    <s v="VazeePrism"/>
    <s v="YNHH Division St 5k"/>
    <n v="5.3913043478260914"/>
    <n v="0"/>
    <s v="Warm"/>
    <m/>
    <d v="1899-12-30T04:51:35"/>
    <d v="1899-12-30T02:25:47"/>
    <m/>
    <n v="0"/>
    <n v="0"/>
    <d v="1899-12-30T04:51:35"/>
    <d v="1899-12-30T05:43:59"/>
    <d v="1899-12-30T02:25:47"/>
    <d v="1899-12-30T02:51:59"/>
    <n v="2332"/>
    <x v="15"/>
    <x v="6"/>
    <x v="160"/>
    <x v="43"/>
    <n v="1"/>
  </r>
  <r>
    <n v="3091"/>
    <d v="2016-10-07T00:00:00"/>
    <d v="2016-10-07T00:00:00"/>
    <x v="2"/>
    <n v="4.2"/>
    <n v="0"/>
    <n v="49"/>
    <n v="4"/>
    <d v="1899-12-30T00:49:04"/>
    <d v="1899-12-30T00:11:41"/>
    <s v="NBFreshFoam"/>
    <s v="Random"/>
    <n v="5.1358695652173951"/>
    <n v="0"/>
    <s v="Nice!"/>
    <m/>
    <d v="1899-12-30T05:06:05"/>
    <d v="1899-12-30T02:33:02"/>
    <m/>
    <n v="0"/>
    <n v="0"/>
    <d v="1899-12-30T05:06:05"/>
    <d v="1899-12-30T05:58:29"/>
    <d v="1899-12-30T02:33:02"/>
    <d v="1899-12-30T02:59:14"/>
    <n v="2572"/>
    <x v="15"/>
    <x v="6"/>
    <x v="160"/>
    <x v="43"/>
    <n v="1"/>
  </r>
  <r>
    <n v="3092"/>
    <d v="2016-10-13T00:00:00"/>
    <d v="2016-10-13T00:00:00"/>
    <x v="2"/>
    <n v="3.1"/>
    <n v="0"/>
    <n v="35"/>
    <n v="4"/>
    <d v="1899-12-30T00:35:04"/>
    <d v="1899-12-30T00:11:19"/>
    <s v="VazeePrism"/>
    <s v="YNHH Division St 5k"/>
    <n v="5.3041825095057069"/>
    <n v="0"/>
    <s v="Nice!"/>
    <m/>
    <d v="1899-12-30T04:56:22"/>
    <d v="1899-12-30T02:28:11"/>
    <m/>
    <n v="0"/>
    <n v="0"/>
    <d v="1899-12-30T04:56:22"/>
    <d v="1899-12-30T05:48:46"/>
    <d v="1899-12-30T02:28:11"/>
    <d v="1899-12-30T02:54:23"/>
    <n v="2421"/>
    <x v="15"/>
    <x v="6"/>
    <x v="160"/>
    <x v="22"/>
    <n v="5"/>
  </r>
  <r>
    <n v="3093"/>
    <d v="2016-10-14T00:00:00"/>
    <d v="2016-10-14T00:00:00"/>
    <x v="1"/>
    <n v="16.7"/>
    <n v="1"/>
    <n v="19"/>
    <n v="9"/>
    <d v="1899-12-30T01:19:09"/>
    <d v="1899-12-30T00:04:44"/>
    <s v="Ciocci"/>
    <s v="Random"/>
    <n v="12.659507264687313"/>
    <n v="0"/>
    <s v="Chilly"/>
    <s v="road with Chris"/>
    <d v="1899-12-30T08:50:50"/>
    <d v="1899-12-30T04:25:25"/>
    <m/>
    <n v="0"/>
    <n v="0"/>
    <d v="1899-12-30T02:04:11"/>
    <d v="1899-12-30T02:56:35"/>
    <d v="1899-12-30T01:02:05"/>
    <d v="1899-12-30T01:28:17"/>
    <n v="709"/>
    <x v="15"/>
    <x v="6"/>
    <x v="160"/>
    <x v="22"/>
    <n v="0"/>
  </r>
  <r>
    <n v="3094"/>
    <d v="2016-10-16T00:00:00"/>
    <d v="2016-10-16T00:00:00"/>
    <x v="2"/>
    <n v="3.1"/>
    <n v="0"/>
    <n v="32"/>
    <n v="17"/>
    <d v="1899-12-30T00:32:17"/>
    <d v="1899-12-30T00:10:25"/>
    <s v="NBFreshFoam"/>
    <s v="Library 5k"/>
    <n v="5.7614868353123434"/>
    <n v="0"/>
    <s v="Nice!"/>
    <s v="Ran with Hunter"/>
    <d v="1899-12-30T04:32:51"/>
    <d v="1899-12-30T02:16:25"/>
    <m/>
    <n v="0"/>
    <n v="0"/>
    <d v="1899-12-30T04:32:51"/>
    <d v="1899-12-30T05:25:15"/>
    <d v="1899-12-30T02:16:25"/>
    <d v="1899-12-30T02:42:37"/>
    <n v="1878"/>
    <x v="15"/>
    <x v="6"/>
    <x v="160"/>
    <x v="44"/>
    <n v="1"/>
  </r>
  <r>
    <n v="3095"/>
    <d v="2016-10-28T00:00:00"/>
    <d v="2016-10-28T00:00:00"/>
    <x v="2"/>
    <n v="3.1"/>
    <n v="0"/>
    <n v="34"/>
    <n v="0"/>
    <d v="1899-12-30T00:34:00"/>
    <d v="1899-12-30T00:10:58"/>
    <s v="NBFreshFoam"/>
    <s v="Treadmill"/>
    <n v="5.4705882352941222"/>
    <n v="0"/>
    <s v="Inside"/>
    <s v="Scrubs ep 1&amp;2"/>
    <d v="1899-12-30T04:47:21"/>
    <d v="1899-12-30T02:23:41"/>
    <m/>
    <n v="0"/>
    <n v="0"/>
    <d v="1899-12-30T04:47:21"/>
    <d v="1899-12-30T05:39:45"/>
    <d v="1899-12-30T02:23:41"/>
    <d v="1899-12-30T02:49:53"/>
    <n v="2236"/>
    <x v="15"/>
    <x v="6"/>
    <x v="160"/>
    <x v="45"/>
    <n v="11"/>
  </r>
  <r>
    <n v="3096"/>
    <d v="2016-10-30T00:00:00"/>
    <d v="2016-10-30T00:00:00"/>
    <x v="1"/>
    <n v="24"/>
    <n v="1"/>
    <n v="48"/>
    <n v="44"/>
    <d v="1899-12-30T01:48:44"/>
    <d v="1899-12-30T00:04:32"/>
    <s v="Ciocci"/>
    <s v="Random"/>
    <n v="13.243408951563469"/>
    <n v="0"/>
    <s v="Nice!"/>
    <m/>
    <d v="1899-12-30T08:27:25"/>
    <d v="1899-12-30T04:13:43"/>
    <m/>
    <n v="0"/>
    <n v="0"/>
    <d v="1899-12-30T01:58:42"/>
    <d v="1899-12-30T02:51:06"/>
    <d v="1899-12-30T00:59:21"/>
    <d v="1899-12-30T01:25:33"/>
    <n v="669"/>
    <x v="15"/>
    <x v="6"/>
    <x v="160"/>
    <x v="23"/>
    <n v="1"/>
  </r>
  <r>
    <n v="3097"/>
    <d v="2016-11-06T00:00:00"/>
    <d v="2016-11-06T00:00:00"/>
    <x v="2"/>
    <n v="1"/>
    <n v="0"/>
    <n v="11"/>
    <n v="0"/>
    <d v="1899-12-30T00:11:00"/>
    <d v="1899-12-30T00:11:00"/>
    <s v="NBFreshFoam"/>
    <s v="Treadmil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5"/>
    <x v="7"/>
    <x v="161"/>
    <x v="24"/>
    <n v="6"/>
  </r>
  <r>
    <n v="3098"/>
    <d v="2016-11-07T00:00:00"/>
    <d v="2016-11-07T00:00:00"/>
    <x v="2"/>
    <n v="2.75"/>
    <n v="0"/>
    <n v="30"/>
    <n v="0"/>
    <d v="1899-12-30T00:30:00"/>
    <d v="1899-12-30T00:10:55"/>
    <s v="NBFreshFoam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x v="161"/>
    <x v="24"/>
    <n v="0"/>
  </r>
  <r>
    <n v="3099"/>
    <d v="2016-11-08T00:00:00"/>
    <d v="2016-11-08T00:00:00"/>
    <x v="2"/>
    <n v="3.1"/>
    <n v="0"/>
    <n v="31"/>
    <n v="46"/>
    <d v="1899-12-30T00:31:46"/>
    <d v="1899-12-30T00:10:15"/>
    <s v="ghost"/>
    <s v="Austin Run"/>
    <n v="5.8551941238195226"/>
    <n v="0"/>
    <s v="Humid"/>
    <m/>
    <d v="1899-12-30T04:28:29"/>
    <d v="1899-12-30T02:14:14"/>
    <m/>
    <n v="0"/>
    <n v="0"/>
    <d v="1899-12-30T04:28:29"/>
    <d v="1899-12-30T05:20:53"/>
    <d v="1899-12-30T02:14:14"/>
    <d v="1899-12-30T02:40:26"/>
    <n v="1737"/>
    <x v="15"/>
    <x v="7"/>
    <x v="161"/>
    <x v="24"/>
    <n v="0"/>
  </r>
  <r>
    <n v="3100"/>
    <d v="2016-11-16T00:00:00"/>
    <d v="2016-11-16T00:00:00"/>
    <x v="2"/>
    <n v="3.2"/>
    <n v="0"/>
    <n v="36"/>
    <n v="20"/>
    <d v="1899-12-30T00:36:20"/>
    <d v="1899-12-30T00:11:21"/>
    <s v="VazeePrism"/>
    <s v="YNHH Division St 5k"/>
    <n v="5.2844036697247745"/>
    <n v="0"/>
    <s v="Nice!"/>
    <m/>
    <d v="1899-12-30T04:57:29"/>
    <d v="1899-12-30T02:28:44"/>
    <m/>
    <n v="0"/>
    <n v="0"/>
    <d v="1899-12-30T04:57:29"/>
    <d v="1899-12-30T05:49:53"/>
    <d v="1899-12-30T02:28:44"/>
    <d v="1899-12-30T02:54:56"/>
    <n v="2445"/>
    <x v="15"/>
    <x v="7"/>
    <x v="161"/>
    <x v="25"/>
    <n v="7"/>
  </r>
  <r>
    <n v="3101"/>
    <d v="2016-11-20T00:00:00"/>
    <d v="2016-11-20T00:00:00"/>
    <x v="2"/>
    <n v="2.75"/>
    <n v="0"/>
    <n v="30"/>
    <n v="0"/>
    <d v="1899-12-30T00:30:00"/>
    <d v="1899-12-30T00:10:55"/>
    <s v="NBFreshFoam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x v="161"/>
    <x v="26"/>
    <n v="3"/>
  </r>
  <r>
    <n v="3102"/>
    <d v="2016-11-22T00:00:00"/>
    <d v="2016-11-22T00:00:00"/>
    <x v="0"/>
    <n v="0.75"/>
    <n v="0"/>
    <n v="30"/>
    <n v="0"/>
    <d v="1899-12-30T00:30:00"/>
    <d v="1899-12-30T00:40:00"/>
    <s v="PHS "/>
    <s v="PHS Swim"/>
    <n v="1.5000000000000013"/>
    <n v="0"/>
    <s v="Inside"/>
    <n v="1200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7"/>
    <x v="161"/>
    <x v="26"/>
    <n v="1"/>
  </r>
  <r>
    <n v="3103"/>
    <d v="2016-11-24T00:00:00"/>
    <d v="2016-11-24T00:00:00"/>
    <x v="2"/>
    <n v="3.1"/>
    <n v="0"/>
    <n v="38"/>
    <n v="54"/>
    <d v="1899-12-30T00:38:54"/>
    <d v="1899-12-30T00:12:33"/>
    <s v="NBFreshFoam"/>
    <s v="Turkey Trot"/>
    <n v="4.7814910025706983"/>
    <n v="0"/>
    <s v="Chilly"/>
    <m/>
    <d v="1899-12-30T05:28:46"/>
    <d v="1899-12-30T02:44:23"/>
    <m/>
    <n v="0"/>
    <n v="0"/>
    <d v="1899-12-30T05:28:46"/>
    <d v="1899-12-30T06:21:10"/>
    <d v="1899-12-30T02:44:23"/>
    <d v="1899-12-30T03:10:35"/>
    <n v="2813"/>
    <x v="15"/>
    <x v="7"/>
    <x v="161"/>
    <x v="26"/>
    <n v="1"/>
  </r>
  <r>
    <n v="3104"/>
    <d v="2016-11-25T00:00:00"/>
    <d v="2016-11-25T00:00:00"/>
    <x v="2"/>
    <n v="3.1"/>
    <n v="0"/>
    <n v="37"/>
    <n v="21"/>
    <d v="1899-12-30T00:37:21"/>
    <d v="1899-12-30T00:12:03"/>
    <s v="NBFreshFoam"/>
    <s v="Bunker Hill &amp; Back"/>
    <n v="4.9799196787148627"/>
    <n v="0"/>
    <s v="Nice!"/>
    <m/>
    <d v="1899-12-30T05:15:40"/>
    <d v="1899-12-30T02:37:50"/>
    <m/>
    <n v="0"/>
    <n v="0"/>
    <d v="1899-12-30T05:15:40"/>
    <d v="1899-12-30T06:08:04"/>
    <d v="1899-12-30T02:37:50"/>
    <d v="1899-12-30T03:04:02"/>
    <n v="2712"/>
    <x v="15"/>
    <x v="7"/>
    <x v="161"/>
    <x v="26"/>
    <n v="0"/>
  </r>
  <r>
    <n v="3105"/>
    <d v="2016-11-27T00:00:00"/>
    <d v="2016-11-27T00:00:00"/>
    <x v="2"/>
    <n v="5.25"/>
    <n v="0"/>
    <n v="58"/>
    <n v="55"/>
    <d v="1899-12-30T00:58:55"/>
    <d v="1899-12-30T00:11:13"/>
    <s v="NBFreshFoam"/>
    <s v="Harvest Ramble"/>
    <n v="5.3465346534653513"/>
    <n v="0"/>
    <s v="Chilly"/>
    <s v="Hilly"/>
    <d v="1899-12-30T04:54:01"/>
    <d v="1899-12-30T02:27:01"/>
    <m/>
    <n v="0"/>
    <n v="0"/>
    <d v="1899-12-30T04:54:01"/>
    <d v="1899-12-30T05:46:25"/>
    <d v="1899-12-30T02:27:01"/>
    <d v="1899-12-30T02:53:13"/>
    <n v="2373"/>
    <x v="15"/>
    <x v="7"/>
    <x v="161"/>
    <x v="46"/>
    <n v="1"/>
  </r>
  <r>
    <n v="3106"/>
    <d v="2016-11-28T00:00:00"/>
    <d v="2016-11-28T00:00:00"/>
    <x v="2"/>
    <n v="3.1"/>
    <n v="0"/>
    <n v="38"/>
    <n v="16"/>
    <d v="1899-12-30T00:38:16"/>
    <d v="1899-12-30T00:12:21"/>
    <s v="VazeePrism"/>
    <s v="YNHH Division St 5k"/>
    <n v="4.8606271777003522"/>
    <n v="0"/>
    <s v="Nice!"/>
    <m/>
    <d v="1899-12-30T05:23:25"/>
    <d v="1899-12-30T02:41:42"/>
    <m/>
    <n v="0"/>
    <n v="0"/>
    <d v="1899-12-30T05:23:25"/>
    <d v="1899-12-30T06:15:49"/>
    <d v="1899-12-30T02:41:42"/>
    <d v="1899-12-30T03:07:54"/>
    <n v="2770"/>
    <x v="15"/>
    <x v="7"/>
    <x v="161"/>
    <x v="46"/>
    <n v="0"/>
  </r>
  <r>
    <n v="3107"/>
    <d v="2016-11-29T00:00:00"/>
    <d v="2016-11-29T00:00:00"/>
    <x v="0"/>
    <n v="1"/>
    <n v="0"/>
    <n v="49"/>
    <n v="40"/>
    <d v="1899-12-30T00:49:40"/>
    <d v="1899-12-30T00:49:40"/>
    <s v="PHS "/>
    <s v="PHS Swim"/>
    <n v="1.2080536912751687"/>
    <n v="0"/>
    <s v="Inside"/>
    <m/>
    <d v="1899-12-30T01:59:12"/>
    <d v="1899-12-30T00:59:36"/>
    <m/>
    <n v="0"/>
    <n v="0"/>
    <d v="1899-12-30T21:41:16"/>
    <d v="1899-12-30T22:33:40"/>
    <d v="1899-12-30T10:50:38"/>
    <d v="1899-12-30T11:16:50"/>
    <n v="3506"/>
    <x v="15"/>
    <x v="7"/>
    <x v="161"/>
    <x v="46"/>
    <n v="0"/>
  </r>
  <r>
    <n v="3108"/>
    <d v="2016-12-01T00:00:00"/>
    <d v="2016-12-01T00:00:00"/>
    <x v="0"/>
    <n v="1"/>
    <n v="0"/>
    <n v="53"/>
    <n v="31"/>
    <d v="1899-12-30T00:53:31"/>
    <d v="1899-12-30T00:53:31"/>
    <s v="PHS "/>
    <s v="PHS Swim"/>
    <n v="1.1211460604173165"/>
    <n v="0"/>
    <s v="Inside"/>
    <m/>
    <d v="1899-12-30T02:08:26"/>
    <d v="1899-12-30T01:04:13"/>
    <m/>
    <n v="0"/>
    <n v="0"/>
    <d v="1899-12-30T23:22:08"/>
    <d v="1899-12-31T00:14:32"/>
    <d v="1899-12-30T11:41:04"/>
    <d v="1899-12-30T12:07:16"/>
    <n v="3519"/>
    <x v="15"/>
    <x v="11"/>
    <x v="162"/>
    <x v="46"/>
    <n v="1"/>
  </r>
  <r>
    <n v="3109"/>
    <d v="2016-12-02T00:00:00"/>
    <d v="2016-12-02T00:00:00"/>
    <x v="1"/>
    <n v="12.95"/>
    <n v="1"/>
    <n v="4"/>
    <n v="19"/>
    <d v="1899-12-30T01:04:19"/>
    <d v="1899-12-30T00:04:58"/>
    <s v="Ciocci"/>
    <s v="Reverse Griskus Sprint"/>
    <n v="12.080849961129836"/>
    <n v="0"/>
    <s v="Cold &amp; Windy"/>
    <m/>
    <d v="1899-12-30T09:16:15"/>
    <d v="1899-12-30T04:38:08"/>
    <m/>
    <n v="0"/>
    <n v="0"/>
    <d v="1899-12-30T02:10:07"/>
    <d v="1899-12-30T03:02:31"/>
    <d v="1899-12-30T01:05:04"/>
    <d v="1899-12-30T01:31:16"/>
    <n v="723"/>
    <x v="15"/>
    <x v="11"/>
    <x v="162"/>
    <x v="46"/>
    <n v="0"/>
  </r>
  <r>
    <n v="3110"/>
    <d v="2016-12-04T00:00:00"/>
    <d v="2016-12-04T00:00:00"/>
    <x v="2"/>
    <n v="3.1"/>
    <n v="0"/>
    <n v="37"/>
    <n v="8"/>
    <d v="1899-12-30T00:37:08"/>
    <d v="1899-12-30T00:11:59"/>
    <s v="NBFreshFoam"/>
    <s v="fenn's Pond"/>
    <n v="5.0089766606822304"/>
    <n v="0"/>
    <s v="Cold &amp; Windy"/>
    <m/>
    <d v="1899-12-30T05:13:50"/>
    <d v="1899-12-30T02:36:55"/>
    <m/>
    <n v="0"/>
    <n v="0"/>
    <d v="1899-12-30T05:13:50"/>
    <d v="1899-12-30T06:06:14"/>
    <d v="1899-12-30T02:36:55"/>
    <d v="1899-12-30T03:03:07"/>
    <n v="2680"/>
    <x v="15"/>
    <x v="11"/>
    <x v="162"/>
    <x v="49"/>
    <n v="1"/>
  </r>
  <r>
    <n v="3111"/>
    <d v="2016-12-05T00:00:00"/>
    <d v="2016-12-05T00:00:00"/>
    <x v="2"/>
    <n v="2.71"/>
    <n v="0"/>
    <n v="30"/>
    <n v="0"/>
    <d v="1899-12-30T00:30:00"/>
    <d v="1899-12-30T00:11:04"/>
    <s v="NBFreshFoam"/>
    <s v="Treadmill"/>
    <n v="5.4200000000000044"/>
    <n v="0"/>
    <s v="Inside"/>
    <m/>
    <d v="1899-12-30T04:50:02"/>
    <d v="1899-12-30T02:25:01"/>
    <m/>
    <n v="0"/>
    <n v="0"/>
    <d v="1899-12-30T04:50:02"/>
    <d v="1899-12-30T05:42:26"/>
    <d v="1899-12-30T02:25:01"/>
    <d v="1899-12-30T02:51:13"/>
    <n v="2296"/>
    <x v="15"/>
    <x v="11"/>
    <x v="162"/>
    <x v="49"/>
    <n v="0"/>
  </r>
  <r>
    <n v="3112"/>
    <d v="2016-12-06T00:00:00"/>
    <d v="2016-12-06T00:00:00"/>
    <x v="2"/>
    <n v="1.45"/>
    <n v="0"/>
    <n v="15"/>
    <n v="24"/>
    <d v="1899-12-30T00:15:24"/>
    <d v="1899-12-30T00:10:37"/>
    <s v="VazeePrism"/>
    <s v="YNHH Treadmill"/>
    <n v="5.6493506493506542"/>
    <n v="0"/>
    <s v="Inside"/>
    <m/>
    <d v="1899-12-30T04:38:16"/>
    <d v="1899-12-30T02:19:08"/>
    <m/>
    <n v="0"/>
    <n v="0"/>
    <d v="1899-12-30T04:38:16"/>
    <d v="1899-12-30T05:30:40"/>
    <d v="1899-12-30T02:19:08"/>
    <d v="1899-12-30T02:45:20"/>
    <n v="2019"/>
    <x v="15"/>
    <x v="11"/>
    <x v="162"/>
    <x v="49"/>
    <n v="0"/>
  </r>
  <r>
    <n v="3113"/>
    <d v="2016-12-06T00:00:00"/>
    <d v="2016-12-06T00:00:00"/>
    <x v="0"/>
    <n v="0.96599999999999997"/>
    <n v="0"/>
    <n v="35"/>
    <n v="10"/>
    <d v="1899-12-30T00:35:10"/>
    <d v="1899-12-30T00:36:24"/>
    <s v="PHS "/>
    <s v="Guppy Week 1 Wkout 1"/>
    <n v="1.648151658767774"/>
    <n v="0"/>
    <s v="Inside"/>
    <n v="1700"/>
    <d v="1899-12-30T01:27:22"/>
    <d v="1899-12-30T00:43:41"/>
    <m/>
    <n v="0"/>
    <n v="0"/>
    <d v="1899-12-30T15:53:48"/>
    <d v="1899-12-30T16:46:12"/>
    <d v="1899-12-30T07:56:54"/>
    <d v="1899-12-30T08:23:06"/>
    <n v="3323"/>
    <x v="15"/>
    <x v="11"/>
    <x v="162"/>
    <x v="49"/>
    <n v="0"/>
  </r>
  <r>
    <n v="3114"/>
    <d v="2016-12-07T00:00:00"/>
    <d v="2016-12-07T00:00:00"/>
    <x v="2"/>
    <n v="1.5"/>
    <n v="0"/>
    <n v="16"/>
    <n v="47"/>
    <d v="1899-12-30T00:16:47"/>
    <d v="1899-12-30T00:11:11"/>
    <s v="VazeePrism"/>
    <s v="YNHH Treadmill"/>
    <n v="5.3624627606752773"/>
    <n v="0"/>
    <s v="Inside"/>
    <m/>
    <d v="1899-12-30T04:53:09"/>
    <d v="1899-12-30T02:26:34"/>
    <m/>
    <n v="0"/>
    <n v="0"/>
    <d v="1899-12-30T04:53:09"/>
    <d v="1899-12-30T05:45:33"/>
    <d v="1899-12-30T02:26:34"/>
    <d v="1899-12-30T02:52:46"/>
    <n v="2362"/>
    <x v="15"/>
    <x v="11"/>
    <x v="162"/>
    <x v="49"/>
    <n v="0"/>
  </r>
  <r>
    <n v="3115"/>
    <d v="2016-12-08T00:00:00"/>
    <d v="2016-12-08T00:00:00"/>
    <x v="2"/>
    <n v="2.58"/>
    <n v="0"/>
    <n v="30"/>
    <n v="4"/>
    <d v="1899-12-30T00:30:04"/>
    <d v="1899-12-30T00:11:39"/>
    <s v="VazeePrism"/>
    <s v="YNHH Treadmill"/>
    <n v="5.1485587583148611"/>
    <n v="0"/>
    <s v="Inside"/>
    <m/>
    <d v="1899-12-30T05:05:20"/>
    <d v="1899-12-30T02:32:40"/>
    <m/>
    <n v="0"/>
    <n v="0"/>
    <d v="1899-12-30T05:05:20"/>
    <d v="1899-12-30T05:57:44"/>
    <d v="1899-12-30T02:32:40"/>
    <d v="1899-12-30T02:58:52"/>
    <n v="2563"/>
    <x v="15"/>
    <x v="11"/>
    <x v="162"/>
    <x v="49"/>
    <n v="0"/>
  </r>
  <r>
    <n v="3116"/>
    <d v="2016-12-08T00:00:00"/>
    <d v="2016-12-08T00:00:00"/>
    <x v="0"/>
    <n v="1.0229999999999999"/>
    <n v="0"/>
    <n v="37"/>
    <n v="31"/>
    <d v="1899-12-30T00:37:31"/>
    <d v="1899-12-30T00:36:40"/>
    <s v="PHS "/>
    <s v="Guppy Week 1 Wkout 2"/>
    <n v="1.6360728565082199"/>
    <n v="0"/>
    <s v="Inside"/>
    <n v="1800"/>
    <d v="1899-12-30T01:28:01"/>
    <d v="1899-12-30T00:44:00"/>
    <m/>
    <n v="0"/>
    <n v="0"/>
    <d v="1899-12-30T16:00:50"/>
    <d v="1899-12-30T16:53:14"/>
    <d v="1899-12-30T08:00:25"/>
    <d v="1899-12-30T08:26:37"/>
    <n v="3336"/>
    <x v="15"/>
    <x v="11"/>
    <x v="162"/>
    <x v="49"/>
    <n v="0"/>
  </r>
  <r>
    <n v="3117"/>
    <d v="2016-12-09T00:00:00"/>
    <d v="2016-12-09T00:00:00"/>
    <x v="2"/>
    <n v="2.89"/>
    <n v="0"/>
    <n v="30"/>
    <n v="16"/>
    <d v="1899-12-30T00:30:16"/>
    <d v="1899-12-30T00:10:28"/>
    <s v="NBFreshFoam"/>
    <s v="Treadmill"/>
    <n v="5.7290748898678459"/>
    <n v="0"/>
    <s v="Inside"/>
    <m/>
    <d v="1899-12-30T04:34:23"/>
    <d v="1899-12-30T02:17:12"/>
    <m/>
    <n v="0"/>
    <n v="0"/>
    <d v="1899-12-30T04:34:23"/>
    <d v="1899-12-30T05:26:47"/>
    <d v="1899-12-30T02:17:12"/>
    <d v="1899-12-30T02:43:24"/>
    <n v="1920"/>
    <x v="15"/>
    <x v="11"/>
    <x v="162"/>
    <x v="49"/>
    <n v="0"/>
  </r>
  <r>
    <n v="3118"/>
    <d v="2016-12-10T00:00:00"/>
    <d v="2016-12-10T00:00:00"/>
    <x v="2"/>
    <n v="3"/>
    <n v="0"/>
    <n v="31"/>
    <n v="8"/>
    <d v="1899-12-30T00:31:08"/>
    <d v="1899-12-30T00:10:23"/>
    <s v="NBFreshFoam"/>
    <s v="Treadmill"/>
    <n v="5.7815845824411181"/>
    <n v="0"/>
    <s v="Inside"/>
    <m/>
    <d v="1899-12-30T04:31:54"/>
    <d v="1899-12-30T02:15:57"/>
    <m/>
    <n v="0"/>
    <n v="0"/>
    <d v="1899-12-30T04:31:54"/>
    <d v="1899-12-30T05:24:18"/>
    <d v="1899-12-30T02:15:57"/>
    <d v="1899-12-30T02:42:09"/>
    <n v="1849"/>
    <x v="15"/>
    <x v="11"/>
    <x v="162"/>
    <x v="49"/>
    <n v="0"/>
  </r>
  <r>
    <n v="3119"/>
    <d v="2016-12-11T00:00:00"/>
    <d v="2016-12-11T00:00:00"/>
    <x v="2"/>
    <n v="3"/>
    <n v="0"/>
    <n v="31"/>
    <n v="34"/>
    <d v="1899-12-30T00:31:34"/>
    <d v="1899-12-30T00:10:31"/>
    <s v="NBFreshFoam"/>
    <s v="Treadmill"/>
    <n v="5.7022175290390757"/>
    <n v="0"/>
    <s v="Inside"/>
    <s v="5.7 and go"/>
    <d v="1899-12-30T04:35:41"/>
    <d v="1899-12-30T02:17:50"/>
    <m/>
    <n v="0"/>
    <n v="0"/>
    <d v="1899-12-30T04:35:41"/>
    <d v="1899-12-30T05:28:05"/>
    <d v="1899-12-30T02:17:50"/>
    <d v="1899-12-30T02:44:02"/>
    <n v="1959"/>
    <x v="15"/>
    <x v="11"/>
    <x v="162"/>
    <x v="50"/>
    <n v="0"/>
  </r>
  <r>
    <n v="3120"/>
    <d v="2016-12-12T00:00:00"/>
    <d v="2016-12-12T00:00:00"/>
    <x v="2"/>
    <n v="3"/>
    <n v="0"/>
    <n v="30"/>
    <n v="38"/>
    <d v="1899-12-30T00:30:38"/>
    <d v="1899-12-30T00:10:13"/>
    <s v="VazeePrism"/>
    <s v="YNHH Treadmill"/>
    <n v="5.8759521218716042"/>
    <n v="0"/>
    <s v="Inside"/>
    <s v="5.8 and go"/>
    <d v="1899-12-30T04:27:32"/>
    <d v="1899-12-30T02:13:46"/>
    <m/>
    <n v="0"/>
    <n v="0"/>
    <d v="1899-12-30T04:27:32"/>
    <d v="1899-12-30T05:19:56"/>
    <d v="1899-12-30T02:13:46"/>
    <d v="1899-12-30T02:39:58"/>
    <n v="1708"/>
    <x v="15"/>
    <x v="11"/>
    <x v="162"/>
    <x v="50"/>
    <n v="0"/>
  </r>
  <r>
    <n v="3121"/>
    <d v="2016-12-13T00:00:00"/>
    <d v="2016-12-13T00:00:00"/>
    <x v="2"/>
    <n v="3"/>
    <n v="0"/>
    <n v="30"/>
    <n v="9"/>
    <d v="1899-12-30T00:30:09"/>
    <d v="1899-12-30T00:10:03"/>
    <s v="VazeePrism"/>
    <s v="YNHH Treadmill"/>
    <n v="5.970149253731349"/>
    <n v="0"/>
    <s v="Inside"/>
    <s v="5.9 and go"/>
    <d v="1899-12-30T04:23:19"/>
    <d v="1899-12-30T02:11:39"/>
    <m/>
    <n v="0"/>
    <n v="0"/>
    <d v="1899-12-30T04:23:19"/>
    <d v="1899-12-30T05:15:43"/>
    <d v="1899-12-30T02:11:39"/>
    <d v="1899-12-30T02:37:51"/>
    <n v="1588"/>
    <x v="15"/>
    <x v="11"/>
    <x v="162"/>
    <x v="50"/>
    <n v="4"/>
  </r>
  <r>
    <n v="3131"/>
    <d v="2016-12-13T00:00:00"/>
    <d v="2016-12-13T00:00:00"/>
    <x v="0"/>
    <n v="1"/>
    <n v="0"/>
    <n v="33"/>
    <n v="25"/>
    <d v="1899-12-30T00:33:25"/>
    <d v="1899-12-30T00:33:25"/>
    <s v="PHS "/>
    <s v="PHS Swim"/>
    <n v="1.7955112219451388"/>
    <n v="0"/>
    <s v="Inside"/>
    <m/>
    <d v="1899-12-30T01:20:12"/>
    <d v="1899-12-30T00:40:06"/>
    <m/>
    <n v="0"/>
    <n v="0"/>
    <d v="1899-12-30T14:35:31"/>
    <d v="1899-12-30T15:27:55"/>
    <d v="1899-12-30T07:17:45"/>
    <d v="1899-12-30T07:43:58"/>
    <n v="3209"/>
    <x v="15"/>
    <x v="11"/>
    <x v="162"/>
    <x v="50"/>
    <n v="0"/>
  </r>
  <r>
    <n v="3122"/>
    <d v="2016-12-14T00:00:00"/>
    <d v="2016-12-14T00:00:00"/>
    <x v="2"/>
    <n v="3"/>
    <n v="0"/>
    <n v="29"/>
    <n v="56"/>
    <d v="1899-12-30T00:29:56"/>
    <d v="1899-12-30T00:09:59"/>
    <s v="VazeePrism"/>
    <s v="YNHH Treadmill"/>
    <n v="6.0133630289532345"/>
    <n v="0"/>
    <s v="Inside"/>
    <s v="6.0 and go"/>
    <d v="1899-12-30T04:21:25"/>
    <d v="1899-12-30T02:10:43"/>
    <m/>
    <n v="0"/>
    <n v="0"/>
    <d v="1899-12-30T04:21:25"/>
    <d v="1899-12-30T05:13:49"/>
    <d v="1899-12-30T02:10:43"/>
    <d v="1899-12-30T02:36:55"/>
    <n v="1502"/>
    <x v="15"/>
    <x v="11"/>
    <x v="162"/>
    <x v="50"/>
    <n v="0"/>
  </r>
  <r>
    <n v="3123"/>
    <d v="2016-12-15T00:00:00"/>
    <d v="2016-12-15T00:00:00"/>
    <x v="2"/>
    <n v="3.03"/>
    <n v="0"/>
    <n v="30"/>
    <n v="0"/>
    <d v="1899-12-30T00:30:00"/>
    <d v="1899-12-30T00:09:54"/>
    <s v="VazeePrism"/>
    <s v="YNHH Treadmill"/>
    <n v="6.0600000000000049"/>
    <n v="0"/>
    <s v="Inside"/>
    <s v="6.1 and go"/>
    <d v="1899-12-30T04:19:24"/>
    <d v="1899-12-30T02:09:42"/>
    <m/>
    <n v="0"/>
    <n v="0"/>
    <d v="1899-12-30T04:19:24"/>
    <d v="1899-12-30T05:11:48"/>
    <d v="1899-12-30T02:09:42"/>
    <d v="1899-12-30T02:35:54"/>
    <n v="1447"/>
    <x v="15"/>
    <x v="11"/>
    <x v="162"/>
    <x v="50"/>
    <n v="0"/>
  </r>
  <r>
    <n v="3132"/>
    <d v="2016-12-15T00:00:00"/>
    <d v="2016-12-15T00:00:00"/>
    <x v="0"/>
    <n v="0.95"/>
    <n v="0"/>
    <n v="31"/>
    <n v="1"/>
    <d v="1899-12-30T00:31:01"/>
    <d v="1899-12-30T00:32:39"/>
    <s v="PHS "/>
    <s v="PHS Swim"/>
    <n v="1.8377216550241817"/>
    <n v="0"/>
    <s v="Inside"/>
    <m/>
    <d v="1899-12-30T01:18:21"/>
    <d v="1899-12-30T00:39:11"/>
    <m/>
    <n v="0"/>
    <n v="0"/>
    <d v="1899-12-30T14:15:24"/>
    <d v="1899-12-30T15:07:48"/>
    <d v="1899-12-30T07:07:42"/>
    <d v="1899-12-30T07:33:54"/>
    <n v="3188"/>
    <x v="15"/>
    <x v="11"/>
    <x v="162"/>
    <x v="50"/>
    <n v="0"/>
  </r>
  <r>
    <n v="3124"/>
    <d v="2016-12-16T00:00:00"/>
    <d v="2016-12-16T00:00:00"/>
    <x v="2"/>
    <n v="3.06"/>
    <n v="0"/>
    <n v="30"/>
    <n v="0"/>
    <d v="1899-12-30T00:30:00"/>
    <d v="1899-12-30T00:09:48"/>
    <s v="NBFreshFoam"/>
    <s v="Treadmill"/>
    <n v="6.1200000000000054"/>
    <n v="0"/>
    <s v="Inside"/>
    <s v="6.2 and go"/>
    <d v="1899-12-30T04:16:52"/>
    <d v="1899-12-30T02:08:26"/>
    <m/>
    <n v="0"/>
    <n v="0"/>
    <d v="1899-12-30T04:16:52"/>
    <d v="1899-12-30T05:09:16"/>
    <d v="1899-12-30T02:08:26"/>
    <d v="1899-12-30T02:34:38"/>
    <n v="1349"/>
    <x v="15"/>
    <x v="11"/>
    <x v="162"/>
    <x v="50"/>
    <n v="0"/>
  </r>
  <r>
    <n v="3125"/>
    <d v="2016-12-17T00:00:00"/>
    <d v="2016-12-17T00:00:00"/>
    <x v="2"/>
    <n v="3"/>
    <n v="0"/>
    <n v="30"/>
    <n v="36"/>
    <d v="1899-12-30T00:30:36"/>
    <d v="1899-12-30T00:10:12"/>
    <s v="NBFreshFoam"/>
    <s v="Treadmill"/>
    <n v="5.8823529411764746"/>
    <n v="0"/>
    <s v="Inside"/>
    <m/>
    <d v="1899-12-30T04:27:14"/>
    <d v="1899-12-30T02:13:37"/>
    <m/>
    <n v="0"/>
    <n v="0"/>
    <d v="1899-12-30T04:27:14"/>
    <d v="1899-12-30T05:19:38"/>
    <d v="1899-12-30T02:13:37"/>
    <d v="1899-12-30T02:39:49"/>
    <n v="1697"/>
    <x v="15"/>
    <x v="11"/>
    <x v="162"/>
    <x v="50"/>
    <n v="0"/>
  </r>
  <r>
    <n v="3126"/>
    <d v="2016-12-18T00:00:00"/>
    <d v="2016-12-18T00:00:00"/>
    <x v="2"/>
    <n v="3.1"/>
    <n v="0"/>
    <n v="33"/>
    <n v="7"/>
    <d v="1899-12-30T00:33:07"/>
    <d v="1899-12-30T00:10:41"/>
    <s v="NBFreshFoam"/>
    <s v="fenn's Pond"/>
    <n v="5.616507297433321"/>
    <n v="0"/>
    <s v="Foggy"/>
    <m/>
    <d v="1899-12-30T04:39:53"/>
    <d v="1899-12-30T02:19:57"/>
    <m/>
    <n v="0"/>
    <n v="0"/>
    <d v="1899-12-30T04:39:53"/>
    <d v="1899-12-30T05:32:17"/>
    <d v="1899-12-30T02:19:57"/>
    <d v="1899-12-30T02:46:09"/>
    <n v="2051"/>
    <x v="15"/>
    <x v="11"/>
    <x v="162"/>
    <x v="52"/>
    <n v="0"/>
  </r>
  <r>
    <n v="3127"/>
    <d v="2016-12-19T00:00:00"/>
    <d v="2016-12-19T00:00:00"/>
    <x v="2"/>
    <n v="2.4900000000000002"/>
    <n v="0"/>
    <n v="27"/>
    <n v="54"/>
    <d v="1899-12-30T00:27:54"/>
    <d v="1899-12-30T00:11:12"/>
    <s v="VazeePrism"/>
    <s v="YNHH Treadmill"/>
    <n v="5.3548387096774235"/>
    <n v="0"/>
    <s v="Inside"/>
    <m/>
    <d v="1899-12-30T04:53:34"/>
    <d v="1899-12-30T02:26:47"/>
    <m/>
    <n v="0"/>
    <n v="0"/>
    <d v="1899-12-30T04:53:34"/>
    <d v="1899-12-30T05:45:58"/>
    <d v="1899-12-30T02:26:47"/>
    <d v="1899-12-30T02:52:59"/>
    <n v="2366"/>
    <x v="15"/>
    <x v="11"/>
    <x v="162"/>
    <x v="52"/>
    <n v="0"/>
  </r>
  <r>
    <n v="3128"/>
    <d v="2016-12-20T00:00:00"/>
    <d v="2016-12-20T00:00:00"/>
    <x v="2"/>
    <n v="3"/>
    <n v="0"/>
    <n v="30"/>
    <n v="25"/>
    <d v="1899-12-30T00:30:25"/>
    <d v="1899-12-30T00:10:08"/>
    <s v="NBFreshFoam"/>
    <s v="389 Treadmill"/>
    <n v="5.9178082191780872"/>
    <n v="0"/>
    <s v="Inside"/>
    <m/>
    <d v="1899-12-30T04:25:38"/>
    <d v="1899-12-30T02:12:49"/>
    <m/>
    <n v="0"/>
    <n v="0"/>
    <d v="1899-12-30T04:25:38"/>
    <d v="1899-12-30T05:18:02"/>
    <d v="1899-12-30T02:12:49"/>
    <d v="1899-12-30T02:39:01"/>
    <n v="1647"/>
    <x v="15"/>
    <x v="11"/>
    <x v="162"/>
    <x v="52"/>
    <n v="0"/>
  </r>
  <r>
    <n v="3129"/>
    <d v="2016-12-21T00:00:00"/>
    <d v="2016-12-21T00:00:00"/>
    <x v="2"/>
    <n v="2.42"/>
    <n v="0"/>
    <n v="30"/>
    <n v="0"/>
    <d v="1899-12-30T00:30:00"/>
    <d v="1899-12-30T00:12:24"/>
    <s v="VazeePrism"/>
    <s v="YNHH Treadmill"/>
    <n v="4.8400000000000034"/>
    <n v="0"/>
    <s v="Inside"/>
    <m/>
    <d v="1899-12-30T05:24:48"/>
    <d v="1899-12-30T02:42:24"/>
    <m/>
    <n v="0"/>
    <n v="0"/>
    <d v="1899-12-30T05:24:48"/>
    <d v="1899-12-30T06:17:12"/>
    <d v="1899-12-30T02:42:24"/>
    <d v="1899-12-30T03:08:36"/>
    <n v="2778"/>
    <x v="15"/>
    <x v="11"/>
    <x v="162"/>
    <x v="52"/>
    <n v="0"/>
  </r>
  <r>
    <n v="3130"/>
    <d v="2016-12-22T00:00:00"/>
    <d v="2016-12-22T00:00:00"/>
    <x v="2"/>
    <n v="2"/>
    <n v="0"/>
    <n v="22"/>
    <n v="5"/>
    <d v="1899-12-30T00:22:05"/>
    <d v="1899-12-30T00:11:02"/>
    <s v="VazeePrism"/>
    <s v="ynhh"/>
    <n v="5.4339622641509484"/>
    <n v="0"/>
    <s v="Inside"/>
    <m/>
    <d v="1899-12-30T04:49:17"/>
    <d v="1899-12-30T02:24:39"/>
    <m/>
    <n v="0"/>
    <n v="0"/>
    <d v="1899-12-30T04:49:17"/>
    <d v="1899-12-30T05:41:42"/>
    <d v="1899-12-30T02:24:39"/>
    <d v="1899-12-30T02:50:51"/>
    <n v="2275"/>
    <x v="15"/>
    <x v="11"/>
    <x v="162"/>
    <x v="52"/>
    <n v="0"/>
  </r>
  <r>
    <n v="3133"/>
    <d v="2016-12-23T00:00:00"/>
    <d v="2016-12-23T00:00:00"/>
    <x v="2"/>
    <n v="3.1"/>
    <n v="0"/>
    <n v="40"/>
    <n v="4"/>
    <d v="1899-12-30T00:40:04"/>
    <d v="1899-12-30T00:12:55"/>
    <s v="NBFreshFoam"/>
    <s v="fenn's Pond"/>
    <n v="4.6422628951747127"/>
    <n v="0"/>
    <s v="Chilly"/>
    <m/>
    <d v="1899-12-30T05:38:38"/>
    <d v="1899-12-30T02:49:19"/>
    <m/>
    <n v="0"/>
    <n v="0"/>
    <d v="1899-12-30T05:38:38"/>
    <d v="1899-12-30T06:31:02"/>
    <d v="1899-12-30T02:49:19"/>
    <d v="1899-12-30T03:15:31"/>
    <n v="2862"/>
    <x v="15"/>
    <x v="11"/>
    <x v="162"/>
    <x v="52"/>
    <n v="0"/>
  </r>
  <r>
    <n v="3134"/>
    <d v="2016-12-24T00:00:00"/>
    <d v="2016-12-24T00:00:00"/>
    <x v="1"/>
    <n v="7"/>
    <n v="0"/>
    <n v="31"/>
    <n v="13"/>
    <d v="1899-12-30T00:31:13"/>
    <d v="1899-12-30T00:04:28"/>
    <s v="B-Shiv"/>
    <s v="Zwift Watopia"/>
    <n v="13.454351308061945"/>
    <n v="0"/>
    <s v="Inside"/>
    <m/>
    <d v="1899-12-30T08:19:28"/>
    <d v="1899-12-30T04:09:44"/>
    <m/>
    <n v="0"/>
    <n v="0"/>
    <d v="1899-12-30T01:56:50"/>
    <d v="1899-12-30T02:49:14"/>
    <d v="1899-12-30T00:58:25"/>
    <d v="1899-12-30T01:24:37"/>
    <n v="642"/>
    <x v="15"/>
    <x v="11"/>
    <x v="162"/>
    <x v="52"/>
    <n v="0"/>
  </r>
  <r>
    <n v="3135"/>
    <d v="2016-12-26T00:00:00"/>
    <d v="2016-12-26T00:00:00"/>
    <x v="2"/>
    <n v="5"/>
    <n v="0"/>
    <n v="50"/>
    <n v="1"/>
    <d v="1899-12-30T00:50:01"/>
    <d v="1899-12-30T00:10:00"/>
    <s v="NBFreshFoam"/>
    <s v="Treadmill"/>
    <n v="5.9980006664445229"/>
    <n v="0"/>
    <s v="Inside"/>
    <m/>
    <d v="1899-12-30T04:22:05"/>
    <d v="1899-12-30T02:11:03"/>
    <m/>
    <n v="0"/>
    <n v="0"/>
    <d v="1899-12-30T04:22:05"/>
    <d v="1899-12-30T05:14:29"/>
    <d v="1899-12-30T02:11:03"/>
    <d v="1899-12-30T02:37:15"/>
    <n v="1548"/>
    <x v="15"/>
    <x v="11"/>
    <x v="162"/>
    <x v="47"/>
    <n v="1"/>
  </r>
  <r>
    <n v="3136"/>
    <d v="2016-12-27T00:00:00"/>
    <d v="2016-12-27T00:00:00"/>
    <x v="2"/>
    <n v="4.1500000000000004"/>
    <n v="0"/>
    <n v="44"/>
    <n v="3"/>
    <d v="1899-12-30T00:44:03"/>
    <d v="1899-12-30T00:10:37"/>
    <s v="VazeePrism"/>
    <s v="YNHH Prospect Hill Loop"/>
    <n v="5.6526674233825247"/>
    <n v="0"/>
    <s v="Perfect"/>
    <s v="https://www.strava.com/activities/813003654"/>
    <d v="1899-12-30T04:38:06"/>
    <d v="1899-12-30T02:19:03"/>
    <m/>
    <n v="0"/>
    <n v="0"/>
    <d v="1899-12-30T04:38:06"/>
    <d v="1899-12-30T05:30:30"/>
    <d v="1899-12-30T02:19:03"/>
    <d v="1899-12-30T02:45:15"/>
    <n v="2017"/>
    <x v="15"/>
    <x v="11"/>
    <x v="162"/>
    <x v="47"/>
    <n v="0"/>
  </r>
  <r>
    <n v="3137"/>
    <d v="2016-12-28T00:00:00"/>
    <d v="2016-12-28T00:00:00"/>
    <x v="2"/>
    <n v="4"/>
    <n v="0"/>
    <n v="39"/>
    <n v="30"/>
    <d v="1899-12-30T00:39:30"/>
    <d v="1899-12-30T00:09:52"/>
    <s v="Iso2"/>
    <s v="YNHH Bike Path 4 Miler"/>
    <n v="6.0759493670886124"/>
    <n v="0"/>
    <s v="Chilly"/>
    <s v="https://www.strava.com/activities/814007158"/>
    <d v="1899-12-30T04:18:43"/>
    <d v="1899-12-30T02:09:22"/>
    <m/>
    <n v="0"/>
    <n v="0"/>
    <d v="1899-12-30T04:18:43"/>
    <d v="1899-12-30T05:11:08"/>
    <d v="1899-12-30T02:09:22"/>
    <d v="1899-12-30T02:35:34"/>
    <n v="1425"/>
    <x v="15"/>
    <x v="11"/>
    <x v="162"/>
    <x v="47"/>
    <n v="0"/>
  </r>
  <r>
    <n v="3138"/>
    <d v="2016-12-29T00:00:00"/>
    <d v="2016-12-29T00:00:00"/>
    <x v="2"/>
    <n v="5"/>
    <n v="0"/>
    <n v="50"/>
    <n v="20"/>
    <d v="1899-12-30T00:50:20"/>
    <d v="1899-12-30T00:10:04"/>
    <s v="NBFreshFoam"/>
    <s v="Treadmill"/>
    <n v="5.9602649006622572"/>
    <n v="0"/>
    <s v="Inside"/>
    <m/>
    <d v="1899-12-30T04:23:45"/>
    <d v="1899-12-30T02:11:52"/>
    <m/>
    <n v="0"/>
    <n v="0"/>
    <d v="1899-12-30T04:23:45"/>
    <d v="1899-12-30T05:16:09"/>
    <d v="1899-12-30T02:11:52"/>
    <d v="1899-12-30T02:38:04"/>
    <n v="1600"/>
    <x v="15"/>
    <x v="11"/>
    <x v="162"/>
    <x v="47"/>
    <n v="0"/>
  </r>
  <r>
    <n v="3139"/>
    <d v="2016-12-30T00:00:00"/>
    <d v="2016-12-30T00:00:00"/>
    <x v="2"/>
    <n v="6.25"/>
    <n v="1"/>
    <n v="9"/>
    <n v="45"/>
    <d v="1899-12-30T01:09:45"/>
    <d v="1899-12-30T00:11:10"/>
    <s v="NBFreshFoam"/>
    <s v="BK 10k"/>
    <n v="5.3763440860215095"/>
    <n v="0"/>
    <s v="Chilly"/>
    <m/>
    <d v="1899-12-30T04:52:24"/>
    <d v="1899-12-30T02:26:12"/>
    <m/>
    <n v="0"/>
    <n v="0"/>
    <d v="1899-12-30T04:52:24"/>
    <d v="1899-12-30T05:44:48"/>
    <d v="1899-12-30T02:26:12"/>
    <d v="1899-12-30T02:52:24"/>
    <n v="2349"/>
    <x v="15"/>
    <x v="11"/>
    <x v="162"/>
    <x v="47"/>
    <n v="0"/>
  </r>
  <r>
    <n v="3140"/>
    <d v="2016-12-31T00:00:00"/>
    <d v="2016-12-31T00:00:00"/>
    <x v="1"/>
    <n v="8"/>
    <n v="0"/>
    <n v="55"/>
    <n v="0"/>
    <d v="1899-12-30T00:55:00"/>
    <d v="1899-12-30T00:06:52"/>
    <s v="B-Shiv"/>
    <s v="Jon's Mix"/>
    <n v="8.7272727272727355"/>
    <n v="0"/>
    <s v="Inside"/>
    <m/>
    <d v="1899-12-30T12:50:00"/>
    <d v="1899-12-30T06:25:00"/>
    <m/>
    <n v="0"/>
    <n v="0"/>
    <d v="1899-12-30T03:00:07"/>
    <d v="1899-12-30T03:52:32"/>
    <d v="1899-12-30T01:30:04"/>
    <d v="1899-12-30T01:56:16"/>
    <n v="783"/>
    <x v="15"/>
    <x v="11"/>
    <x v="162"/>
    <x v="47"/>
    <n v="0"/>
  </r>
  <r>
    <n v="3141"/>
    <d v="2017-01-01T00:00:00"/>
    <d v="2017-01-01T00:00:00"/>
    <x v="2"/>
    <n v="4"/>
    <n v="0"/>
    <n v="38"/>
    <n v="40"/>
    <d v="1899-12-30T00:38:40"/>
    <d v="1899-12-30T00:09:40"/>
    <s v="NBFreshFoam"/>
    <s v="Brookfield New Years"/>
    <n v="6.2068965517241432"/>
    <n v="0"/>
    <s v="Chilly"/>
    <m/>
    <d v="1899-12-30T04:13:16"/>
    <d v="1899-12-30T02:06:38"/>
    <m/>
    <n v="0"/>
    <n v="0"/>
    <d v="1899-12-30T04:13:16"/>
    <d v="1899-12-30T05:05:40"/>
    <d v="1899-12-30T02:06:38"/>
    <d v="1899-12-30T02:32:50"/>
    <n v="1232"/>
    <x v="16"/>
    <x v="8"/>
    <x v="163"/>
    <x v="27"/>
    <n v="0"/>
  </r>
  <r>
    <n v="3142"/>
    <d v="2017-01-03T00:00:00"/>
    <d v="2017-01-03T00:00:00"/>
    <x v="2"/>
    <n v="3"/>
    <n v="0"/>
    <n v="30"/>
    <n v="0"/>
    <d v="1899-12-30T00:30:00"/>
    <d v="1899-12-30T00:10:00"/>
    <s v="Iso2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8"/>
    <x v="163"/>
    <x v="27"/>
    <n v="1"/>
  </r>
  <r>
    <n v="3144"/>
    <d v="2017-01-03T00:00:00"/>
    <d v="2017-01-03T00:00:00"/>
    <x v="0"/>
    <n v="1"/>
    <n v="0"/>
    <n v="38"/>
    <n v="30"/>
    <d v="1899-12-30T00:38:30"/>
    <d v="1899-12-30T00:38:30"/>
    <s v="PHS "/>
    <s v="PHS Swim"/>
    <n v="1.5584415584415596"/>
    <n v="0"/>
    <s v="Inside"/>
    <m/>
    <d v="1899-12-30T01:32:24"/>
    <d v="1899-12-30T00:46:12"/>
    <m/>
    <n v="0"/>
    <n v="0"/>
    <d v="1899-12-30T16:48:42"/>
    <d v="1899-12-30T17:41:06"/>
    <d v="1899-12-30T08:24:21"/>
    <d v="1899-12-30T08:50:33"/>
    <n v="3380"/>
    <x v="16"/>
    <x v="8"/>
    <x v="163"/>
    <x v="27"/>
    <n v="0"/>
  </r>
  <r>
    <n v="3143"/>
    <d v="2017-01-04T00:00:00"/>
    <d v="2017-01-04T00:00:00"/>
    <x v="2"/>
    <n v="3"/>
    <n v="0"/>
    <n v="30"/>
    <n v="20"/>
    <d v="1899-12-30T00:30:20"/>
    <d v="1899-12-30T00:10:07"/>
    <s v="Iso2"/>
    <s v="YNHH Hill Loop"/>
    <n v="5.9340659340659387"/>
    <n v="0"/>
    <s v="Chilly"/>
    <m/>
    <d v="1899-12-30T04:24:55"/>
    <d v="1899-12-30T02:12:27"/>
    <m/>
    <n v="0"/>
    <n v="0"/>
    <d v="1899-12-30T04:24:55"/>
    <d v="1899-12-30T05:17:19"/>
    <d v="1899-12-30T02:12:27"/>
    <d v="1899-12-30T02:38:39"/>
    <n v="1627"/>
    <x v="16"/>
    <x v="8"/>
    <x v="163"/>
    <x v="27"/>
    <n v="0"/>
  </r>
  <r>
    <n v="3145"/>
    <d v="2017-01-07T00:00:00"/>
    <d v="2017-01-07T00:00:00"/>
    <x v="2"/>
    <n v="2.5"/>
    <n v="0"/>
    <n v="26"/>
    <n v="30"/>
    <d v="1899-12-30T00:26:30"/>
    <d v="1899-12-30T00:10:36"/>
    <s v="AltraBlue"/>
    <s v="Treadmill"/>
    <n v="5.6603773584905701"/>
    <n v="0"/>
    <s v="Inside"/>
    <m/>
    <d v="1899-12-30T04:37:43"/>
    <d v="1899-12-30T02:18:52"/>
    <m/>
    <n v="0"/>
    <n v="0"/>
    <d v="1899-12-30T04:37:43"/>
    <d v="1899-12-30T05:30:07"/>
    <d v="1899-12-30T02:18:52"/>
    <d v="1899-12-30T02:45:04"/>
    <n v="2009"/>
    <x v="16"/>
    <x v="8"/>
    <x v="163"/>
    <x v="27"/>
    <n v="2"/>
  </r>
  <r>
    <n v="3146"/>
    <d v="2017-01-08T00:00:00"/>
    <d v="2017-01-08T00:00:00"/>
    <x v="2"/>
    <n v="7.4"/>
    <n v="1"/>
    <n v="25"/>
    <n v="4"/>
    <d v="1899-12-30T01:25:04"/>
    <d v="1899-12-30T00:11:30"/>
    <s v="AltraBlue"/>
    <s v="Quassy Loop"/>
    <n v="5.21943573667712"/>
    <n v="144"/>
    <s v="Cold &amp; Windy"/>
    <s v="https://www.strava.com/activities/825487175"/>
    <d v="1899-12-30T05:01:11"/>
    <d v="1899-12-30T02:30:35"/>
    <m/>
    <n v="0"/>
    <n v="0"/>
    <d v="1899-12-30T05:01:11"/>
    <d v="1899-12-30T05:53:35"/>
    <d v="1899-12-30T02:30:35"/>
    <d v="1899-12-30T02:56:47"/>
    <n v="2513"/>
    <x v="16"/>
    <x v="8"/>
    <x v="163"/>
    <x v="51"/>
    <n v="0"/>
  </r>
  <r>
    <n v="3147"/>
    <d v="2017-01-10T00:00:00"/>
    <d v="2017-01-10T00:00:00"/>
    <x v="2"/>
    <n v="1"/>
    <n v="0"/>
    <n v="9"/>
    <n v="55"/>
    <d v="1899-12-30T00:09:55"/>
    <d v="1899-12-30T00:09:55"/>
    <s v="Iso2"/>
    <s v="YNHH Treadmill"/>
    <n v="6.050420168067232"/>
    <n v="0"/>
    <s v="Inside"/>
    <s v="neck problems"/>
    <d v="1899-12-30T04:19:49"/>
    <d v="1899-12-30T02:09:55"/>
    <m/>
    <n v="0"/>
    <n v="0"/>
    <d v="1899-12-30T04:19:49"/>
    <d v="1899-12-30T05:12:13"/>
    <d v="1899-12-30T02:09:55"/>
    <d v="1899-12-30T02:36:07"/>
    <n v="1454"/>
    <x v="16"/>
    <x v="8"/>
    <x v="163"/>
    <x v="51"/>
    <n v="1"/>
  </r>
  <r>
    <n v="3148"/>
    <d v="2017-01-10T00:00:00"/>
    <d v="2017-01-10T00:00:00"/>
    <x v="1"/>
    <n v="10"/>
    <n v="0"/>
    <n v="45"/>
    <n v="0"/>
    <d v="1899-12-30T00:45:00"/>
    <d v="1899-12-30T00:04:30"/>
    <s v="B-Shiv"/>
    <s v="Zwift Hunter's Challenge - Cadance Challenge"/>
    <n v="13.333333333333343"/>
    <n v="0"/>
    <s v="Inside"/>
    <s v="didn't sync"/>
    <d v="1899-12-30T08:24:00"/>
    <d v="1899-12-30T04:12:00"/>
    <m/>
    <n v="0"/>
    <n v="0"/>
    <d v="1899-12-30T01:57:54"/>
    <d v="1899-12-30T02:50:18"/>
    <d v="1899-12-30T00:58:57"/>
    <d v="1899-12-30T01:25:09"/>
    <n v="653"/>
    <x v="16"/>
    <x v="8"/>
    <x v="163"/>
    <x v="51"/>
    <n v="0"/>
  </r>
  <r>
    <n v="3149"/>
    <d v="2017-01-11T00:00:00"/>
    <d v="2017-01-11T00:00:00"/>
    <x v="2"/>
    <n v="3"/>
    <n v="0"/>
    <n v="29"/>
    <n v="49"/>
    <d v="1899-12-30T00:29:49"/>
    <d v="1899-12-30T00:09:56"/>
    <s v="Iso2"/>
    <s v="YNHH Hill Loop"/>
    <n v="6.0368921185019611"/>
    <n v="0"/>
    <s v="Nice!"/>
    <m/>
    <d v="1899-12-30T04:20:24"/>
    <d v="1899-12-30T02:10:12"/>
    <m/>
    <n v="0"/>
    <n v="0"/>
    <d v="1899-12-30T04:20:24"/>
    <d v="1899-12-30T05:12:48"/>
    <d v="1899-12-30T02:10:12"/>
    <d v="1899-12-30T02:36:24"/>
    <n v="1474"/>
    <x v="16"/>
    <x v="8"/>
    <x v="163"/>
    <x v="51"/>
    <n v="0"/>
  </r>
  <r>
    <n v="3141"/>
    <d v="2017-01-12T00:00:00"/>
    <d v="2017-01-12T00:00:00"/>
    <x v="2"/>
    <n v="3.3"/>
    <n v="0"/>
    <n v="37"/>
    <n v="8"/>
    <d v="1899-12-30T00:37:08"/>
    <d v="1899-12-30T00:11:15"/>
    <s v="Iso2"/>
    <s v="YNHH Edward's Street Loop"/>
    <n v="5.332136445242373"/>
    <n v="0"/>
    <s v="Chilly"/>
    <s v="https://www.strava.com/activities/829721746"/>
    <d v="1899-12-30T04:54:49"/>
    <d v="1899-12-30T02:27:24"/>
    <m/>
    <n v="0"/>
    <n v="0"/>
    <d v="1899-12-30T04:54:49"/>
    <d v="1899-12-30T05:47:13"/>
    <d v="1899-12-30T02:27:24"/>
    <d v="1899-12-30T02:53:36"/>
    <n v="2387"/>
    <x v="16"/>
    <x v="8"/>
    <x v="163"/>
    <x v="51"/>
    <n v="0"/>
  </r>
  <r>
    <n v="3142"/>
    <d v="2017-01-16T00:00:00"/>
    <d v="2017-01-16T00:00:00"/>
    <x v="2"/>
    <n v="5.25"/>
    <n v="0"/>
    <n v="58"/>
    <n v="38"/>
    <d v="1899-12-30T00:58:38"/>
    <d v="1899-12-30T00:11:10"/>
    <s v="AltraBlue"/>
    <s v="Bike Path 5"/>
    <n v="5.3723706651506582"/>
    <n v="148"/>
    <s v="Chilly"/>
    <s v="https://www.strava.com/activities/834096844"/>
    <d v="1899-12-30T04:52:36"/>
    <d v="1899-12-30T02:26:18"/>
    <m/>
    <n v="0"/>
    <n v="0"/>
    <d v="1899-12-30T04:52:36"/>
    <d v="1899-12-30T05:45:01"/>
    <d v="1899-12-30T02:26:18"/>
    <d v="1899-12-30T02:52:30"/>
    <n v="2352"/>
    <x v="16"/>
    <x v="8"/>
    <x v="163"/>
    <x v="28"/>
    <n v="3"/>
  </r>
  <r>
    <n v="3143"/>
    <d v="2017-01-19T00:00:00"/>
    <d v="2017-01-19T00:00:00"/>
    <x v="1"/>
    <n v="10"/>
    <n v="0"/>
    <n v="26"/>
    <n v="8"/>
    <d v="1899-12-30T00:26:08"/>
    <d v="1899-12-30T00:02:37"/>
    <s v="YNHH"/>
    <s v="YNHH Spin Bike"/>
    <n v="22.959183673469408"/>
    <n v="0"/>
    <s v="Inside"/>
    <m/>
    <d v="1899-12-30T04:52:42"/>
    <d v="1899-12-30T02:26:21"/>
    <m/>
    <n v="0"/>
    <n v="0"/>
    <d v="1899-12-30T01:08:28"/>
    <d v="1899-12-30T02:00:52"/>
    <d v="1899-12-30T00:34:14"/>
    <d v="1899-12-30T01:00:26"/>
    <n v="63"/>
    <x v="16"/>
    <x v="8"/>
    <x v="163"/>
    <x v="28"/>
    <n v="2"/>
  </r>
  <r>
    <n v="3144"/>
    <d v="2017-01-20T00:00:00"/>
    <d v="2017-01-20T00:00:00"/>
    <x v="2"/>
    <n v="6.2"/>
    <n v="1"/>
    <n v="10"/>
    <n v="31"/>
    <d v="1899-12-30T01:10:31"/>
    <d v="1899-12-30T00:11:22"/>
    <s v="AltraBlue"/>
    <s v="BK 10k"/>
    <n v="5.2753486173481487"/>
    <n v="0"/>
    <s v="Chilly"/>
    <s v="https://www.strava.com/activities/838363086"/>
    <d v="1899-12-30T04:57:59"/>
    <d v="1899-12-30T02:29:00"/>
    <m/>
    <n v="0"/>
    <n v="0"/>
    <d v="1899-12-30T04:57:59"/>
    <d v="1899-12-30T05:50:23"/>
    <d v="1899-12-30T02:29:00"/>
    <d v="1899-12-30T02:55:12"/>
    <n v="2457"/>
    <x v="16"/>
    <x v="8"/>
    <x v="163"/>
    <x v="28"/>
    <n v="0"/>
  </r>
  <r>
    <n v="3145"/>
    <d v="2017-01-23T00:00:00"/>
    <d v="2017-01-23T00:00:00"/>
    <x v="1"/>
    <n v="10"/>
    <n v="0"/>
    <n v="27"/>
    <n v="0"/>
    <d v="1899-12-30T00:27:00"/>
    <d v="1899-12-30T00:02:42"/>
    <s v="YNHH"/>
    <s v="YNHH Spin Bike"/>
    <n v="22.222222222222239"/>
    <n v="0"/>
    <s v="Inside"/>
    <m/>
    <d v="1899-12-30T05:02:24"/>
    <d v="1899-12-30T02:31:12"/>
    <m/>
    <n v="0"/>
    <n v="0"/>
    <d v="1899-12-30T01:10:44"/>
    <d v="1899-12-30T02:03:08"/>
    <d v="1899-12-30T00:35:22"/>
    <d v="1899-12-30T01:01:34"/>
    <n v="92"/>
    <x v="16"/>
    <x v="8"/>
    <x v="163"/>
    <x v="48"/>
    <n v="2"/>
  </r>
  <r>
    <n v="3146"/>
    <d v="2017-01-25T00:00:00"/>
    <d v="2017-01-25T00:00:00"/>
    <x v="2"/>
    <n v="3.5"/>
    <n v="0"/>
    <n v="35"/>
    <n v="8"/>
    <d v="1899-12-30T00:35:08"/>
    <d v="1899-12-30T00:10:02"/>
    <s v="YNHH"/>
    <s v="YNHH Shelton Ave 3.5"/>
    <n v="5.9772296015180322"/>
    <n v="0"/>
    <s v="Cold &amp; Windy"/>
    <s v="https://www.strava.com/activities/844015916"/>
    <d v="1899-12-30T04:23:00"/>
    <d v="1899-12-30T02:11:30"/>
    <m/>
    <n v="0"/>
    <n v="0"/>
    <d v="1899-12-30T04:23:00"/>
    <d v="1899-12-30T05:15:24"/>
    <d v="1899-12-30T02:11:30"/>
    <d v="1899-12-30T02:37:42"/>
    <n v="1579"/>
    <x v="16"/>
    <x v="8"/>
    <x v="163"/>
    <x v="48"/>
    <n v="1"/>
  </r>
  <r>
    <n v="3147"/>
    <d v="2017-01-27T00:00:00"/>
    <d v="2017-01-27T00:00:00"/>
    <x v="2"/>
    <n v="4.0999999999999996"/>
    <n v="0"/>
    <n v="46"/>
    <n v="30"/>
    <d v="1899-12-30T00:46:30"/>
    <d v="1899-12-30T00:11:20"/>
    <s v="AltraBlue"/>
    <s v="Breakneck Circle"/>
    <n v="5.2903225806451646"/>
    <n v="0"/>
    <s v="Cold &amp; Windy"/>
    <s v="https://www.strava.com/activities/846131426"/>
    <d v="1899-12-30T04:57:09"/>
    <d v="1899-12-30T02:28:34"/>
    <m/>
    <n v="0"/>
    <n v="0"/>
    <d v="1899-12-30T04:57:09"/>
    <d v="1899-12-30T05:49:33"/>
    <d v="1899-12-30T02:28:34"/>
    <d v="1899-12-30T02:54:46"/>
    <n v="2440"/>
    <x v="16"/>
    <x v="8"/>
    <x v="163"/>
    <x v="48"/>
    <n v="1"/>
  </r>
  <r>
    <n v="3148"/>
    <d v="2017-01-28T00:00:00"/>
    <d v="2017-01-28T00:00:00"/>
    <x v="2"/>
    <n v="3"/>
    <n v="0"/>
    <n v="34"/>
    <n v="50"/>
    <d v="1899-12-30T00:34:50"/>
    <d v="1899-12-30T00:11:37"/>
    <s v="AltraBlue"/>
    <s v="Treadmill"/>
    <n v="5.1674641148325398"/>
    <n v="0"/>
    <s v="Inside"/>
    <m/>
    <d v="1899-12-30T05:04:13"/>
    <d v="1899-12-30T02:32:06"/>
    <m/>
    <n v="0"/>
    <n v="0"/>
    <d v="1899-12-30T05:04:13"/>
    <d v="1899-12-30T05:56:37"/>
    <d v="1899-12-30T02:32:06"/>
    <d v="1899-12-30T02:58:18"/>
    <n v="2547"/>
    <x v="16"/>
    <x v="8"/>
    <x v="163"/>
    <x v="48"/>
    <n v="0"/>
  </r>
  <r>
    <n v="3149"/>
    <d v="2017-01-30T00:00:00"/>
    <d v="2017-01-30T00:00:00"/>
    <x v="2"/>
    <n v="3"/>
    <n v="0"/>
    <n v="31"/>
    <n v="21"/>
    <d v="1899-12-30T00:31:21"/>
    <d v="1899-12-30T00:10:27"/>
    <s v="NBFreshFoam"/>
    <s v="YNHH Treadmill"/>
    <n v="5.7416267942583774"/>
    <n v="0"/>
    <s v="Inside"/>
    <m/>
    <d v="1899-12-30T04:33:47"/>
    <d v="1899-12-30T02:16:54"/>
    <m/>
    <n v="0"/>
    <n v="0"/>
    <d v="1899-12-30T04:33:47"/>
    <d v="1899-12-30T05:26:11"/>
    <d v="1899-12-30T02:16:54"/>
    <d v="1899-12-30T02:43:06"/>
    <n v="1902"/>
    <x v="16"/>
    <x v="8"/>
    <x v="163"/>
    <x v="29"/>
    <n v="1"/>
  </r>
  <r>
    <n v="3150"/>
    <d v="2017-01-31T00:00:00"/>
    <d v="2017-01-31T00:00:00"/>
    <x v="1"/>
    <n v="10"/>
    <n v="0"/>
    <n v="32"/>
    <n v="40"/>
    <d v="1899-12-30T00:32:40"/>
    <d v="1899-12-30T00:03:16"/>
    <s v="B-Shiv"/>
    <s v="Zwift Volcano"/>
    <n v="18.367346938775526"/>
    <n v="128"/>
    <s v="Inside"/>
    <s v="https://www.strava.com/activities/851168897/overview"/>
    <d v="1899-12-30T06:05:52"/>
    <d v="1899-12-30T03:02:56"/>
    <m/>
    <n v="0"/>
    <n v="0"/>
    <d v="1899-12-30T01:25:35"/>
    <d v="1899-12-30T02:17:59"/>
    <d v="1899-12-30T00:42:48"/>
    <d v="1899-12-30T01:09:00"/>
    <n v="244"/>
    <x v="16"/>
    <x v="8"/>
    <x v="163"/>
    <x v="29"/>
    <n v="0"/>
  </r>
  <r>
    <n v="3149"/>
    <d v="2017-02-02T00:00:00"/>
    <d v="2017-02-02T00:00:00"/>
    <x v="0"/>
    <n v="0.8"/>
    <n v="0"/>
    <n v="26"/>
    <n v="33"/>
    <d v="1899-12-30T00:26:33"/>
    <d v="1899-12-30T00:33:11"/>
    <s v="PHS "/>
    <s v="PHS Swim"/>
    <n v="1.8079096045197756"/>
    <n v="0"/>
    <s v="Inside"/>
    <m/>
    <d v="1899-12-30T01:19:39"/>
    <d v="1899-12-30T00:39:49"/>
    <m/>
    <n v="0"/>
    <n v="0"/>
    <d v="1899-12-30T14:29:31"/>
    <d v="1899-12-30T15:21:55"/>
    <d v="1899-12-30T07:14:45"/>
    <d v="1899-12-30T07:40:57"/>
    <n v="3201"/>
    <x v="16"/>
    <x v="9"/>
    <x v="164"/>
    <x v="29"/>
    <n v="1"/>
  </r>
  <r>
    <n v="3150"/>
    <d v="2017-02-03T00:00:00"/>
    <d v="2017-02-03T00:00:00"/>
    <x v="2"/>
    <n v="5.05"/>
    <n v="0"/>
    <n v="57"/>
    <n v="7"/>
    <d v="1899-12-30T00:57:07"/>
    <d v="1899-12-30T00:11:19"/>
    <s v="AltraBlue"/>
    <s v="The Lasso"/>
    <n v="5.3049314269040009"/>
    <n v="0"/>
    <s v="Cold &amp; Windy"/>
    <s v="https://connect.garmin.com/modern/activity/1556323754"/>
    <d v="1899-12-30T04:56:20"/>
    <d v="1899-12-30T02:28:10"/>
    <m/>
    <n v="0"/>
    <n v="0"/>
    <d v="1899-12-30T04:56:20"/>
    <d v="1899-12-30T05:48:44"/>
    <d v="1899-12-30T02:28:10"/>
    <d v="1899-12-30T02:54:22"/>
    <n v="2420"/>
    <x v="16"/>
    <x v="9"/>
    <x v="164"/>
    <x v="29"/>
    <n v="0"/>
  </r>
  <r>
    <n v="3145"/>
    <d v="2017-02-05T00:00:00"/>
    <d v="2017-02-05T00:00:00"/>
    <x v="2"/>
    <n v="5.05"/>
    <n v="0"/>
    <n v="56"/>
    <n v="28"/>
    <d v="1899-12-30T00:56:28"/>
    <d v="1899-12-30T00:11:11"/>
    <s v="AltraBlue"/>
    <s v="The Lasso"/>
    <n v="5.3659976387249158"/>
    <n v="0"/>
    <s v="Cold &amp; Windy"/>
    <s v="https://www.strava.com/activities/856442742"/>
    <d v="1899-12-30T04:52:57"/>
    <d v="1899-12-30T02:26:29"/>
    <m/>
    <n v="0"/>
    <n v="0"/>
    <d v="1899-12-30T04:52:57"/>
    <d v="1899-12-30T05:45:21"/>
    <d v="1899-12-30T02:26:29"/>
    <d v="1899-12-30T02:52:41"/>
    <n v="2357"/>
    <x v="16"/>
    <x v="9"/>
    <x v="164"/>
    <x v="30"/>
    <n v="1"/>
  </r>
  <r>
    <n v="3146"/>
    <d v="2017-02-06T00:00:00"/>
    <d v="2017-02-06T00:00:00"/>
    <x v="2"/>
    <n v="2.5"/>
    <n v="0"/>
    <n v="25"/>
    <n v="0"/>
    <d v="1899-12-30T00:25:00"/>
    <d v="1899-12-30T00:10:00"/>
    <s v="NBFreshFoam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6"/>
    <x v="9"/>
    <x v="164"/>
    <x v="30"/>
    <n v="0"/>
  </r>
  <r>
    <n v="3147"/>
    <d v="2017-02-08T00:00:00"/>
    <d v="2017-02-08T00:00:00"/>
    <x v="2"/>
    <n v="3.1"/>
    <n v="0"/>
    <n v="32"/>
    <n v="54"/>
    <d v="1899-12-30T00:32:54"/>
    <d v="1899-12-30T00:10:37"/>
    <s v="NBFreshFoam"/>
    <s v="YNHH Division St 5k"/>
    <n v="5.6534954407294871"/>
    <n v="0"/>
    <s v="Perfect"/>
    <s v="https://www.strava.com/activities/859647873"/>
    <d v="1899-12-30T04:38:03"/>
    <d v="1899-12-30T02:19:02"/>
    <m/>
    <n v="0"/>
    <n v="0"/>
    <d v="1899-12-30T04:38:03"/>
    <d v="1899-12-30T05:30:28"/>
    <d v="1899-12-30T02:19:02"/>
    <d v="1899-12-30T02:45:14"/>
    <n v="2015"/>
    <x v="16"/>
    <x v="9"/>
    <x v="164"/>
    <x v="30"/>
    <n v="1"/>
  </r>
  <r>
    <n v="3148"/>
    <d v="2017-02-09T00:00:00"/>
    <d v="2017-02-09T00:00:00"/>
    <x v="1"/>
    <n v="10"/>
    <n v="0"/>
    <n v="40"/>
    <n v="8"/>
    <d v="1899-12-30T00:40:08"/>
    <d v="1899-12-30T00:04:01"/>
    <s v="B-Shiv"/>
    <s v="Zwift London"/>
    <n v="14.950166112956824"/>
    <n v="0"/>
    <s v="Inside"/>
    <s v="Blizzard w/Thundersnow"/>
    <d v="1899-12-30T07:29:30"/>
    <d v="1899-12-30T03:44:45"/>
    <m/>
    <n v="0"/>
    <n v="0"/>
    <d v="1899-12-30T01:45:09"/>
    <d v="1899-12-30T02:37:33"/>
    <d v="1899-12-30T00:52:34"/>
    <d v="1899-12-30T01:18:46"/>
    <n v="498"/>
    <x v="16"/>
    <x v="9"/>
    <x v="164"/>
    <x v="30"/>
    <n v="0"/>
  </r>
  <r>
    <n v="3149"/>
    <d v="2017-02-10T00:00:00"/>
    <d v="2017-02-10T00:00:00"/>
    <x v="2"/>
    <n v="3.1"/>
    <n v="0"/>
    <n v="31"/>
    <n v="32"/>
    <d v="1899-12-30T00:31:32"/>
    <d v="1899-12-30T00:10:10"/>
    <s v="AltraBlue"/>
    <s v="Treadmill"/>
    <n v="5.8985200845666013"/>
    <n v="0"/>
    <s v="Inside"/>
    <m/>
    <d v="1899-12-30T04:26:30"/>
    <d v="1899-12-30T02:13:15"/>
    <m/>
    <n v="0"/>
    <n v="0"/>
    <d v="1899-12-30T04:26:30"/>
    <d v="1899-12-30T05:18:54"/>
    <d v="1899-12-30T02:13:15"/>
    <d v="1899-12-30T02:39:27"/>
    <n v="1676"/>
    <x v="16"/>
    <x v="9"/>
    <x v="164"/>
    <x v="30"/>
    <n v="0"/>
  </r>
  <r>
    <n v="3150"/>
    <d v="2017-02-12T00:00:00"/>
    <d v="2017-02-12T00:00:00"/>
    <x v="1"/>
    <n v="13.8"/>
    <n v="0"/>
    <n v="50"/>
    <n v="8"/>
    <d v="1899-12-30T00:50:08"/>
    <d v="1899-12-30T00:03:38"/>
    <s v="B-Shiv"/>
    <s v="Zwift Watopia"/>
    <n v="16.515957446808525"/>
    <n v="0"/>
    <s v="Inside"/>
    <m/>
    <d v="1899-12-30T06:46:53"/>
    <d v="1899-12-30T03:23:26"/>
    <m/>
    <n v="0"/>
    <n v="0"/>
    <d v="1899-12-30T01:35:11"/>
    <d v="1899-12-30T02:27:35"/>
    <d v="1899-12-30T00:47:35"/>
    <d v="1899-12-30T01:13:47"/>
    <n v="340"/>
    <x v="16"/>
    <x v="9"/>
    <x v="164"/>
    <x v="31"/>
    <n v="1"/>
  </r>
  <r>
    <n v="3151"/>
    <d v="2017-02-13T00:00:00"/>
    <d v="2017-02-13T00:00:00"/>
    <x v="2"/>
    <n v="2"/>
    <n v="0"/>
    <n v="20"/>
    <n v="0"/>
    <d v="1899-12-30T00:20:00"/>
    <d v="1899-12-30T00:10:00"/>
    <s v="NBFreshFoam"/>
    <s v="YNHH Treadmill"/>
    <n v="6.0000000000000053"/>
    <n v="0"/>
    <s v="Inside"/>
    <s v="1/2 mile repeats"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9"/>
    <x v="164"/>
    <x v="31"/>
    <n v="0"/>
  </r>
  <r>
    <n v="3152"/>
    <d v="2017-02-14T00:00:00"/>
    <d v="2017-02-14T00:00:00"/>
    <x v="1"/>
    <n v="12.5"/>
    <n v="0"/>
    <n v="40"/>
    <n v="40"/>
    <d v="1899-12-30T00:40:40"/>
    <d v="1899-12-30T00:03:15"/>
    <s v="YNHH"/>
    <s v="YNHH Spin Bike"/>
    <n v="18.44262295081969"/>
    <n v="0"/>
    <s v="Inside"/>
    <s v="class"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9"/>
    <x v="164"/>
    <x v="31"/>
    <n v="0"/>
  </r>
  <r>
    <n v="3153"/>
    <d v="2017-02-16T00:00:00"/>
    <d v="2017-02-16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6"/>
    <x v="9"/>
    <x v="164"/>
    <x v="31"/>
    <n v="1"/>
  </r>
  <r>
    <n v="3154"/>
    <d v="2017-02-16T00:00:00"/>
    <d v="2017-02-16T00:00:00"/>
    <x v="0"/>
    <n v="1"/>
    <n v="0"/>
    <n v="30"/>
    <n v="27"/>
    <d v="1899-12-30T00:30:27"/>
    <d v="1899-12-30T00:30:27"/>
    <s v="PHS "/>
    <s v="PHS Swim"/>
    <n v="1.9704433497536962"/>
    <n v="0"/>
    <s v="Inside"/>
    <m/>
    <d v="1899-12-30T01:13:05"/>
    <d v="1899-12-30T00:36:32"/>
    <m/>
    <n v="0"/>
    <n v="0"/>
    <d v="1899-12-30T13:17:47"/>
    <d v="1899-12-30T14:10:11"/>
    <d v="1899-12-30T06:38:54"/>
    <d v="1899-12-30T07:05:06"/>
    <n v="3146"/>
    <x v="16"/>
    <x v="9"/>
    <x v="164"/>
    <x v="31"/>
    <n v="0"/>
  </r>
  <r>
    <n v="3155"/>
    <d v="2017-02-18T00:00:00"/>
    <d v="2017-02-18T00:00:00"/>
    <x v="2"/>
    <n v="3.1"/>
    <n v="0"/>
    <n v="34"/>
    <n v="12"/>
    <d v="1899-12-30T00:34:12"/>
    <d v="1899-12-30T00:11:02"/>
    <s v="AltraBlue"/>
    <s v="fenn's Pond"/>
    <n v="5.4385964912280738"/>
    <n v="0"/>
    <s v="Nice!"/>
    <m/>
    <d v="1899-12-30T04:49:03"/>
    <d v="1899-12-30T02:24:31"/>
    <m/>
    <n v="0"/>
    <n v="0"/>
    <d v="1899-12-30T04:49:03"/>
    <d v="1899-12-30T05:41:27"/>
    <d v="1899-12-30T02:24:31"/>
    <d v="1899-12-30T02:50:43"/>
    <n v="2270"/>
    <x v="16"/>
    <x v="9"/>
    <x v="164"/>
    <x v="31"/>
    <n v="1"/>
  </r>
  <r>
    <n v="3156"/>
    <d v="2017-02-19T00:00:00"/>
    <d v="2017-02-19T00:00:00"/>
    <x v="2"/>
    <n v="5"/>
    <n v="1"/>
    <n v="1"/>
    <n v="8"/>
    <d v="1899-12-30T01:01:08"/>
    <d v="1899-12-30T00:12:14"/>
    <s v="AltraBlue"/>
    <s v="Nothing But Hill"/>
    <n v="4.9073064340239947"/>
    <n v="0"/>
    <s v="Nice!"/>
    <m/>
    <d v="1899-12-30T05:20:20"/>
    <d v="1899-12-30T02:40:10"/>
    <m/>
    <n v="0"/>
    <n v="0"/>
    <d v="1899-12-30T05:20:20"/>
    <d v="1899-12-30T06:12:44"/>
    <d v="1899-12-30T02:40:10"/>
    <d v="1899-12-30T03:06:22"/>
    <n v="2752"/>
    <x v="16"/>
    <x v="9"/>
    <x v="164"/>
    <x v="32"/>
    <n v="0"/>
  </r>
  <r>
    <n v="3157"/>
    <d v="2017-02-20T00:00:00"/>
    <d v="2017-02-20T00:00:00"/>
    <x v="2"/>
    <n v="3.1"/>
    <n v="0"/>
    <n v="33"/>
    <n v="35"/>
    <d v="1899-12-30T00:33:35"/>
    <d v="1899-12-30T00:10:50"/>
    <s v="NBFreshFoam"/>
    <s v="YNHH Division St 5k"/>
    <n v="5.5384615384615428"/>
    <n v="0"/>
    <s v="Chilly"/>
    <m/>
    <d v="1899-12-30T04:43:50"/>
    <d v="1899-12-30T02:21:55"/>
    <m/>
    <n v="0"/>
    <n v="0"/>
    <d v="1899-12-30T04:43:50"/>
    <d v="1899-12-30T05:36:14"/>
    <d v="1899-12-30T02:21:55"/>
    <d v="1899-12-30T02:48:07"/>
    <n v="2155"/>
    <x v="16"/>
    <x v="9"/>
    <x v="164"/>
    <x v="32"/>
    <n v="0"/>
  </r>
  <r>
    <n v="3158"/>
    <d v="2017-02-22T00:00:00"/>
    <d v="2017-02-22T00:00:00"/>
    <x v="2"/>
    <n v="3.1"/>
    <n v="0"/>
    <n v="33"/>
    <n v="20"/>
    <d v="1899-12-30T00:33:20"/>
    <d v="1899-12-30T00:10:45"/>
    <s v="NBFreshFoam"/>
    <s v="YNHH Division St 5k"/>
    <n v="5.5800000000000036"/>
    <n v="0"/>
    <s v="Chilly"/>
    <s v="https://www.strava.com/activities/875937096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x v="164"/>
    <x v="32"/>
    <n v="1"/>
  </r>
  <r>
    <n v="3159"/>
    <d v="2017-02-23T00:00:00"/>
    <d v="2017-02-23T00:00:00"/>
    <x v="2"/>
    <n v="3.1"/>
    <n v="0"/>
    <n v="36"/>
    <n v="17"/>
    <d v="1899-12-30T00:36:17"/>
    <d v="1899-12-30T00:11:42"/>
    <s v="NBFreshFoam"/>
    <s v="YNHH Division St 5k"/>
    <n v="5.1263206247129123"/>
    <n v="119"/>
    <s v="Chilly"/>
    <m/>
    <d v="1899-12-30T05:06:39"/>
    <d v="1899-12-30T02:33:20"/>
    <m/>
    <n v="0"/>
    <n v="0"/>
    <d v="1899-12-30T05:06:39"/>
    <d v="1899-12-30T05:59:03"/>
    <d v="1899-12-30T02:33:20"/>
    <d v="1899-12-30T02:59:32"/>
    <n v="2584"/>
    <x v="16"/>
    <x v="9"/>
    <x v="164"/>
    <x v="32"/>
    <n v="0"/>
  </r>
  <r>
    <n v="3161"/>
    <d v="2017-02-23T00:00:00"/>
    <d v="2017-02-23T00:00:00"/>
    <x v="0"/>
    <n v="1"/>
    <n v="0"/>
    <n v="35"/>
    <n v="0"/>
    <d v="1899-12-30T00:35:00"/>
    <d v="1899-12-30T00:35:00"/>
    <s v="PHS 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6"/>
    <x v="9"/>
    <x v="164"/>
    <x v="32"/>
    <n v="0"/>
  </r>
  <r>
    <n v="3160"/>
    <d v="2017-02-24T00:00:00"/>
    <d v="2017-02-24T00:00:00"/>
    <x v="2"/>
    <n v="5.05"/>
    <n v="0"/>
    <n v="57"/>
    <n v="23"/>
    <d v="1899-12-30T00:57:23"/>
    <d v="1899-12-30T00:11:22"/>
    <s v="AltraBlue"/>
    <s v="The Lasso"/>
    <n v="5.2802788266047092"/>
    <n v="127"/>
    <s v="Perfect"/>
    <m/>
    <d v="1899-12-30T04:57:43"/>
    <d v="1899-12-30T02:28:51"/>
    <m/>
    <n v="0"/>
    <n v="0"/>
    <d v="1899-12-30T04:57:43"/>
    <d v="1899-12-30T05:50:07"/>
    <d v="1899-12-30T02:28:51"/>
    <d v="1899-12-30T02:55:03"/>
    <n v="2450"/>
    <x v="16"/>
    <x v="9"/>
    <x v="164"/>
    <x v="32"/>
    <n v="0"/>
  </r>
  <r>
    <n v="3162"/>
    <d v="2017-02-25T00:00:00"/>
    <d v="2017-02-25T00:00:00"/>
    <x v="1"/>
    <n v="16.5"/>
    <n v="1"/>
    <n v="16"/>
    <n v="52"/>
    <d v="1899-12-30T01:16:52"/>
    <d v="1899-12-30T00:04:40"/>
    <s v="Ciocci"/>
    <s v="Random"/>
    <n v="12.879444926279282"/>
    <n v="0"/>
    <s v="Perfect"/>
    <s v="https://www.strava.com/activities/879380507"/>
    <d v="1899-12-30T08:41:46"/>
    <d v="1899-12-30T04:20:53"/>
    <m/>
    <n v="0"/>
    <n v="0"/>
    <d v="1899-12-30T02:02:03"/>
    <d v="1899-12-30T02:54:27"/>
    <d v="1899-12-30T01:01:02"/>
    <d v="1899-12-30T01:27:14"/>
    <n v="696"/>
    <x v="16"/>
    <x v="9"/>
    <x v="164"/>
    <x v="32"/>
    <n v="0"/>
  </r>
  <r>
    <n v="3163"/>
    <d v="2017-02-26T00:00:00"/>
    <d v="2017-02-26T00:00:00"/>
    <x v="2"/>
    <n v="7.25"/>
    <n v="1"/>
    <n v="24"/>
    <n v="46"/>
    <d v="1899-12-30T01:24:46"/>
    <d v="1899-12-30T00:11:42"/>
    <s v="YellowNB"/>
    <s v="Reverse Quassy Loop"/>
    <n v="5.1317341722375192"/>
    <n v="132"/>
    <s v="Nice!"/>
    <s v="https://www.strava.com/activities/880738173"/>
    <d v="1899-12-30T05:06:20"/>
    <d v="1899-12-30T02:33:10"/>
    <m/>
    <n v="0"/>
    <n v="0"/>
    <d v="1899-12-30T05:06:20"/>
    <d v="1899-12-30T05:58:44"/>
    <d v="1899-12-30T02:33:10"/>
    <d v="1899-12-30T02:59:22"/>
    <n v="2577"/>
    <x v="16"/>
    <x v="9"/>
    <x v="164"/>
    <x v="33"/>
    <n v="0"/>
  </r>
  <r>
    <n v="3164"/>
    <d v="2017-02-28T00:00:00"/>
    <d v="2017-02-28T00:00:00"/>
    <x v="2"/>
    <n v="3.1"/>
    <n v="0"/>
    <n v="33"/>
    <n v="20"/>
    <d v="1899-12-30T00:33:20"/>
    <d v="1899-12-30T00:10:45"/>
    <s v="NBFreshFoam"/>
    <s v="YNHH Division St 5k"/>
    <n v="5.5800000000000036"/>
    <n v="154"/>
    <s v="Nice!"/>
    <s v="https://connect.garmin.com/modern/activity/1596375755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x v="164"/>
    <x v="33"/>
    <n v="1"/>
  </r>
  <r>
    <n v="3165"/>
    <d v="2017-03-02T00:00:00"/>
    <d v="2017-03-02T00:00:00"/>
    <x v="0"/>
    <n v="1"/>
    <n v="0"/>
    <n v="29"/>
    <n v="47"/>
    <d v="1899-12-30T00:29:47"/>
    <d v="1899-12-30T00:29:47"/>
    <s v="PHS "/>
    <s v="PHS Swim"/>
    <n v="2.0145495243424749"/>
    <n v="0"/>
    <s v="Inside"/>
    <m/>
    <d v="1899-12-30T01:11:29"/>
    <d v="1899-12-30T00:35:44"/>
    <m/>
    <n v="0"/>
    <n v="0"/>
    <d v="1899-12-30T13:00:19"/>
    <d v="1899-12-30T13:52:43"/>
    <d v="1899-12-30T06:30:10"/>
    <d v="1899-12-30T06:56:22"/>
    <n v="3135"/>
    <x v="16"/>
    <x v="10"/>
    <x v="165"/>
    <x v="33"/>
    <n v="1"/>
  </r>
  <r>
    <n v="3166"/>
    <d v="2017-03-03T00:00:00"/>
    <d v="2017-03-03T00:00:00"/>
    <x v="2"/>
    <n v="7.25"/>
    <n v="1"/>
    <n v="24"/>
    <n v="58"/>
    <d v="1899-12-30T01:24:58"/>
    <d v="1899-12-30T00:11:43"/>
    <s v="AltraBlue"/>
    <s v="Reverse Quassy Loop"/>
    <n v="5.119654766575132"/>
    <n v="0"/>
    <s v="Chilly"/>
    <m/>
    <d v="1899-12-30T05:07:03"/>
    <d v="1899-12-30T02:33:32"/>
    <m/>
    <n v="0"/>
    <n v="0"/>
    <d v="1899-12-30T05:07:03"/>
    <d v="1899-12-30T05:59:27"/>
    <d v="1899-12-30T02:33:32"/>
    <d v="1899-12-30T02:59:44"/>
    <n v="2590"/>
    <x v="16"/>
    <x v="10"/>
    <x v="165"/>
    <x v="33"/>
    <n v="0"/>
  </r>
  <r>
    <n v="3167"/>
    <d v="2017-03-04T00:00:00"/>
    <d v="2017-03-04T00:00:00"/>
    <x v="1"/>
    <n v="10"/>
    <n v="0"/>
    <n v="32"/>
    <n v="32"/>
    <d v="1899-12-30T00:32:32"/>
    <d v="1899-12-30T00:03:15"/>
    <s v="B-Shiv"/>
    <s v="Zwift Watopia"/>
    <n v="18.44262295081969"/>
    <n v="0"/>
    <s v="Inside"/>
    <m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10"/>
    <x v="165"/>
    <x v="33"/>
    <n v="0"/>
  </r>
  <r>
    <n v="3168"/>
    <d v="2017-03-06T00:00:00"/>
    <d v="2017-03-06T00:00:00"/>
    <x v="2"/>
    <n v="3.17"/>
    <n v="0"/>
    <n v="32"/>
    <n v="48"/>
    <d v="1899-12-30T00:32:48"/>
    <d v="1899-12-30T00:10:21"/>
    <s v="NBFreshFoam"/>
    <s v="YNHH Division St 5k"/>
    <n v="5.7987804878048834"/>
    <n v="0"/>
    <s v="Chilly"/>
    <m/>
    <d v="1899-12-30T04:31:05"/>
    <d v="1899-12-30T02:15:33"/>
    <m/>
    <n v="0"/>
    <n v="0"/>
    <d v="1899-12-30T04:31:05"/>
    <d v="1899-12-30T05:23:30"/>
    <d v="1899-12-30T02:15:33"/>
    <d v="1899-12-30T02:41:45"/>
    <n v="1822"/>
    <x v="16"/>
    <x v="10"/>
    <x v="165"/>
    <x v="34"/>
    <n v="1"/>
  </r>
  <r>
    <n v="3169"/>
    <d v="2017-03-07T00:00:00"/>
    <d v="2017-03-07T00:00:00"/>
    <x v="1"/>
    <n v="14.5"/>
    <n v="0"/>
    <n v="43"/>
    <n v="20"/>
    <d v="1899-12-30T00:43:20"/>
    <d v="1899-12-30T00:02:59"/>
    <s v="YNHH"/>
    <s v="YNHH Spin Bike"/>
    <n v="20.076923076923091"/>
    <n v="0"/>
    <s v="Inside"/>
    <m/>
    <d v="1899-12-30T05:34:43"/>
    <d v="1899-12-30T02:47:21"/>
    <m/>
    <n v="0"/>
    <n v="0"/>
    <d v="1899-12-30T01:18:18"/>
    <d v="1899-12-30T02:10:42"/>
    <d v="1899-12-30T00:39:09"/>
    <d v="1899-12-30T01:05:21"/>
    <n v="190"/>
    <x v="16"/>
    <x v="10"/>
    <x v="165"/>
    <x v="34"/>
    <n v="0"/>
  </r>
  <r>
    <n v="3170"/>
    <d v="2017-03-08T00:00:00"/>
    <d v="2017-03-08T00:00:00"/>
    <x v="2"/>
    <n v="5"/>
    <n v="0"/>
    <n v="51"/>
    <n v="41"/>
    <d v="1899-12-30T00:51:41"/>
    <d v="1899-12-30T00:10:20"/>
    <s v="NBFreshFoam"/>
    <s v="YNHH Ogden 5er"/>
    <n v="5.8045791680103243"/>
    <n v="151"/>
    <s v="Nice!"/>
    <s v="https://www.strava.com/activities/892397229/overview"/>
    <d v="1899-12-30T04:30:49"/>
    <d v="1899-12-30T02:15:25"/>
    <m/>
    <n v="0"/>
    <n v="0"/>
    <d v="1899-12-30T04:30:49"/>
    <d v="1899-12-30T05:23:13"/>
    <d v="1899-12-30T02:15:25"/>
    <d v="1899-12-30T02:41:37"/>
    <n v="1810"/>
    <x v="16"/>
    <x v="10"/>
    <x v="165"/>
    <x v="34"/>
    <n v="0"/>
  </r>
  <r>
    <n v="3171"/>
    <d v="2017-03-09T00:00:00"/>
    <d v="2017-03-09T00:00:00"/>
    <x v="0"/>
    <n v="1"/>
    <n v="0"/>
    <n v="32"/>
    <n v="30"/>
    <d v="1899-12-30T00:32:30"/>
    <d v="1899-12-30T00:32:30"/>
    <s v="PHS "/>
    <s v="PHS Swim"/>
    <n v="1.8461538461538476"/>
    <n v="0"/>
    <s v="Inside"/>
    <m/>
    <d v="1899-12-30T01:18:00"/>
    <d v="1899-12-30T00:39:00"/>
    <m/>
    <n v="0"/>
    <n v="0"/>
    <d v="1899-12-30T14:11:30"/>
    <d v="1899-12-30T15:03:54"/>
    <d v="1899-12-30T07:05:45"/>
    <d v="1899-12-30T07:31:57"/>
    <n v="3181"/>
    <x v="16"/>
    <x v="10"/>
    <x v="165"/>
    <x v="34"/>
    <n v="0"/>
  </r>
  <r>
    <n v="3172"/>
    <d v="2017-03-10T00:00:00"/>
    <d v="2017-03-10T00:00:00"/>
    <x v="2"/>
    <n v="5"/>
    <n v="0"/>
    <n v="54"/>
    <n v="41"/>
    <d v="1899-12-30T00:54:41"/>
    <d v="1899-12-30T00:10:56"/>
    <s v="AltraBlue"/>
    <s v="Treadmill"/>
    <n v="5.4861322767448994"/>
    <n v="153"/>
    <s v="Inside"/>
    <m/>
    <d v="1899-12-30T04:46:32"/>
    <d v="1899-12-30T02:23:16"/>
    <m/>
    <n v="0"/>
    <n v="0"/>
    <d v="1899-12-30T04:46:32"/>
    <d v="1899-12-30T05:38:56"/>
    <d v="1899-12-30T02:23:16"/>
    <d v="1899-12-30T02:49:28"/>
    <n v="2218"/>
    <x v="16"/>
    <x v="10"/>
    <x v="165"/>
    <x v="34"/>
    <n v="0"/>
  </r>
  <r>
    <n v="3173"/>
    <d v="2017-03-11T00:00:00"/>
    <d v="2017-03-11T00:00:00"/>
    <x v="2"/>
    <n v="8"/>
    <n v="1"/>
    <n v="29"/>
    <n v="58"/>
    <d v="1899-12-30T01:29:58"/>
    <d v="1899-12-30T00:11:15"/>
    <s v="AltraBlue"/>
    <s v="Treadmill"/>
    <n v="5.3353093738421684"/>
    <n v="0"/>
    <s v="Inside"/>
    <m/>
    <d v="1899-12-30T04:54:38"/>
    <d v="1899-12-30T02:27:19"/>
    <m/>
    <n v="0"/>
    <n v="0"/>
    <d v="1899-12-30T04:54:38"/>
    <d v="1899-12-30T05:47:02"/>
    <d v="1899-12-30T02:27:19"/>
    <d v="1899-12-30T02:53:31"/>
    <n v="2381"/>
    <x v="16"/>
    <x v="10"/>
    <x v="165"/>
    <x v="34"/>
    <n v="0"/>
  </r>
  <r>
    <n v="3174"/>
    <d v="2017-03-14T00:00:00"/>
    <d v="2017-03-14T00:00:00"/>
    <x v="2"/>
    <n v="3"/>
    <n v="0"/>
    <n v="30"/>
    <n v="26"/>
    <d v="1899-12-30T00:30:26"/>
    <d v="1899-12-30T00:10:09"/>
    <s v="AltraBlue"/>
    <s v="Treadmill"/>
    <n v="5.9145673603504969"/>
    <n v="0"/>
    <s v="Inside"/>
    <m/>
    <d v="1899-12-30T04:25:47"/>
    <d v="1899-12-30T02:12:54"/>
    <m/>
    <n v="0"/>
    <n v="0"/>
    <d v="1899-12-30T04:25:47"/>
    <d v="1899-12-30T05:18:11"/>
    <d v="1899-12-30T02:12:54"/>
    <d v="1899-12-30T02:39:06"/>
    <n v="1650"/>
    <x v="16"/>
    <x v="10"/>
    <x v="165"/>
    <x v="35"/>
    <n v="2"/>
  </r>
  <r>
    <n v="3175"/>
    <d v="2017-03-15T00:00:00"/>
    <d v="2017-03-15T00:00:00"/>
    <x v="2"/>
    <n v="1.2"/>
    <n v="0"/>
    <n v="12"/>
    <n v="12"/>
    <d v="1899-12-30T00:12:12"/>
    <d v="1899-12-30T00:10:10"/>
    <s v="NBFreshFoam"/>
    <s v="YNHH Treadmill"/>
    <n v="5.9016393442622999"/>
    <n v="0"/>
    <s v="Inside"/>
    <s v="nope"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x v="165"/>
    <x v="35"/>
    <n v="0"/>
  </r>
  <r>
    <n v="3176"/>
    <d v="2017-03-16T00:00:00"/>
    <d v="2017-03-16T00:00:00"/>
    <x v="2"/>
    <n v="3"/>
    <n v="0"/>
    <n v="30"/>
    <n v="50"/>
    <d v="1899-12-30T00:30:50"/>
    <d v="1899-12-30T00:10:17"/>
    <s v="AltraBlue"/>
    <s v="YNHH Treadmill"/>
    <n v="5.837837837837843"/>
    <n v="0"/>
    <s v="Inside"/>
    <m/>
    <d v="1899-12-30T04:29:17"/>
    <d v="1899-12-30T02:14:38"/>
    <m/>
    <n v="0"/>
    <n v="0"/>
    <d v="1899-12-30T04:29:17"/>
    <d v="1899-12-30T05:21:41"/>
    <d v="1899-12-30T02:14:38"/>
    <d v="1899-12-30T02:40:50"/>
    <n v="1763"/>
    <x v="16"/>
    <x v="10"/>
    <x v="165"/>
    <x v="35"/>
    <n v="0"/>
  </r>
  <r>
    <n v="3177"/>
    <d v="2017-03-17T00:00:00"/>
    <d v="2017-03-17T00:00:00"/>
    <x v="2"/>
    <n v="6.2"/>
    <n v="1"/>
    <n v="12"/>
    <n v="44"/>
    <d v="1899-12-30T01:12:44"/>
    <d v="1899-12-30T00:11:44"/>
    <s v="Escalante"/>
    <s v="BK 10k"/>
    <n v="5.1145737855178783"/>
    <n v="148"/>
    <s v="Cold &amp; Windy"/>
    <m/>
    <d v="1899-12-30T05:07:21"/>
    <d v="1899-12-30T02:33:41"/>
    <m/>
    <n v="0"/>
    <n v="0"/>
    <d v="1899-12-30T05:07:21"/>
    <d v="1899-12-30T05:59:45"/>
    <d v="1899-12-30T02:33:41"/>
    <d v="1899-12-30T02:59:53"/>
    <n v="2595"/>
    <x v="16"/>
    <x v="10"/>
    <x v="165"/>
    <x v="35"/>
    <n v="0"/>
  </r>
  <r>
    <n v="3178"/>
    <d v="2017-03-19T00:00:00"/>
    <d v="2017-03-19T00:00:00"/>
    <x v="2"/>
    <n v="10.3"/>
    <n v="2"/>
    <n v="11"/>
    <n v="5"/>
    <d v="1899-12-30T02:11:05"/>
    <d v="1899-12-30T00:12:44"/>
    <s v="Escalante"/>
    <s v="Do the 10er"/>
    <n v="4.7145581691036282"/>
    <n v="0"/>
    <s v="Cold &amp; Windy"/>
    <m/>
    <d v="1899-12-30T05:33:26"/>
    <d v="1899-12-30T02:46:43"/>
    <m/>
    <n v="0"/>
    <n v="0"/>
    <d v="1899-12-30T05:33:26"/>
    <d v="1899-12-30T06:25:50"/>
    <d v="1899-12-30T02:46:43"/>
    <d v="1899-12-30T03:12:55"/>
    <n v="2837"/>
    <x v="16"/>
    <x v="10"/>
    <x v="165"/>
    <x v="36"/>
    <n v="1"/>
  </r>
  <r>
    <n v="3179"/>
    <d v="2017-03-20T00:00:00"/>
    <d v="2017-03-20T00:00:00"/>
    <x v="1"/>
    <n v="11.5"/>
    <n v="0"/>
    <n v="30"/>
    <n v="0"/>
    <d v="1899-12-30T00:30:00"/>
    <d v="1899-12-30T00:02:37"/>
    <s v="YNHH"/>
    <s v="YNHH Spin Bike"/>
    <n v="23.000000000000021"/>
    <n v="0"/>
    <m/>
    <m/>
    <d v="1899-12-30T04:52:10"/>
    <d v="1899-12-30T02:26:05"/>
    <m/>
    <n v="0"/>
    <n v="0"/>
    <d v="1899-12-30T01:08:21"/>
    <d v="1899-12-30T02:00:45"/>
    <d v="1899-12-30T00:34:10"/>
    <d v="1899-12-30T01:00:22"/>
    <n v="59"/>
    <x v="16"/>
    <x v="10"/>
    <x v="165"/>
    <x v="36"/>
    <n v="0"/>
  </r>
  <r>
    <n v="3180"/>
    <d v="2017-03-21T00:00:00"/>
    <d v="2017-03-21T00:00:00"/>
    <x v="2"/>
    <n v="3.17"/>
    <n v="0"/>
    <n v="32"/>
    <n v="24"/>
    <d v="1899-12-30T00:32:24"/>
    <d v="1899-12-30T00:10:13"/>
    <s v="AltraBlue"/>
    <s v="YNHH Division St 5k"/>
    <n v="5.8703703703703765"/>
    <n v="137"/>
    <s v="Nice!"/>
    <m/>
    <d v="1899-12-30T04:27:47"/>
    <d v="1899-12-30T02:13:54"/>
    <m/>
    <n v="0"/>
    <n v="0"/>
    <d v="1899-12-30T04:27:47"/>
    <d v="1899-12-30T05:20:11"/>
    <d v="1899-12-30T02:13:54"/>
    <d v="1899-12-30T02:40:06"/>
    <n v="1718"/>
    <x v="16"/>
    <x v="10"/>
    <x v="165"/>
    <x v="36"/>
    <n v="0"/>
  </r>
  <r>
    <n v="3181"/>
    <d v="2017-03-24T00:00:00"/>
    <d v="2017-03-24T00:00:00"/>
    <x v="2"/>
    <n v="6.2"/>
    <n v="1"/>
    <n v="11"/>
    <n v="55"/>
    <d v="1899-12-30T01:11:55"/>
    <d v="1899-12-30T00:11:36"/>
    <s v="Escalante"/>
    <s v="BK 10k"/>
    <n v="5.1726535341830866"/>
    <n v="125"/>
    <s v="Chilly"/>
    <m/>
    <d v="1899-12-30T05:03:54"/>
    <d v="1899-12-30T02:31:57"/>
    <m/>
    <n v="0"/>
    <n v="0"/>
    <d v="1899-12-30T05:03:54"/>
    <d v="1899-12-30T05:56:18"/>
    <d v="1899-12-30T02:31:57"/>
    <d v="1899-12-30T02:58:09"/>
    <n v="2542"/>
    <x v="16"/>
    <x v="10"/>
    <x v="165"/>
    <x v="36"/>
    <n v="2"/>
  </r>
  <r>
    <n v="3182"/>
    <d v="2017-03-25T00:00:00"/>
    <d v="2017-03-25T00:00:00"/>
    <x v="2"/>
    <n v="4"/>
    <n v="0"/>
    <n v="40"/>
    <n v="11"/>
    <d v="1899-12-30T00:40:11"/>
    <d v="1899-12-30T00:10:03"/>
    <s v="Escalante"/>
    <s v="Treadmill"/>
    <n v="5.9726254666113689"/>
    <n v="0"/>
    <s v="Inside"/>
    <m/>
    <d v="1899-12-30T04:23:12"/>
    <d v="1899-12-30T02:11:36"/>
    <m/>
    <n v="0"/>
    <n v="0"/>
    <d v="1899-12-30T04:23:12"/>
    <d v="1899-12-30T05:15:36"/>
    <d v="1899-12-30T02:11:36"/>
    <d v="1899-12-30T02:37:48"/>
    <n v="1585"/>
    <x v="16"/>
    <x v="10"/>
    <x v="165"/>
    <x v="36"/>
    <n v="0"/>
  </r>
  <r>
    <n v="3183"/>
    <d v="2017-03-26T00:00:00"/>
    <d v="2017-03-26T00:00:00"/>
    <x v="2"/>
    <n v="10.3"/>
    <n v="2"/>
    <n v="3"/>
    <n v="23"/>
    <d v="1899-12-30T02:03:23"/>
    <d v="1899-12-30T00:11:59"/>
    <s v="Escalante"/>
    <s v="Do the 10er"/>
    <n v="5.0087802242334236"/>
    <n v="143"/>
    <s v="Cold &amp; Windy"/>
    <m/>
    <d v="1899-12-30T05:13:51"/>
    <d v="1899-12-30T02:36:55"/>
    <m/>
    <n v="0"/>
    <n v="0"/>
    <d v="1899-12-30T05:13:51"/>
    <d v="1899-12-30T06:06:15"/>
    <d v="1899-12-30T02:36:55"/>
    <d v="1899-12-30T03:03:07"/>
    <n v="2681"/>
    <x v="16"/>
    <x v="10"/>
    <x v="165"/>
    <x v="37"/>
    <n v="0"/>
  </r>
  <r>
    <n v="3185"/>
    <d v="2017-03-27T00:00:00"/>
    <d v="2017-03-27T00:00:00"/>
    <x v="1"/>
    <n v="12"/>
    <n v="0"/>
    <n v="30"/>
    <n v="0"/>
    <d v="1899-12-30T00:30:00"/>
    <d v="1899-12-30T00:02:30"/>
    <s v="YNHH"/>
    <s v="YNHH Spin 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6"/>
    <x v="10"/>
    <x v="165"/>
    <x v="37"/>
    <n v="0"/>
  </r>
  <r>
    <n v="3184"/>
    <d v="2017-03-28T00:00:00"/>
    <d v="2017-03-28T00:00:00"/>
    <x v="0"/>
    <n v="1"/>
    <n v="0"/>
    <n v="33"/>
    <n v="0"/>
    <d v="1899-12-30T00:33:00"/>
    <d v="1899-12-30T00:33:00"/>
    <s v="PHS "/>
    <s v="PHS Swim"/>
    <n v="1.8181818181818195"/>
    <n v="0"/>
    <s v="Inside"/>
    <m/>
    <d v="1899-12-30T01:19:12"/>
    <d v="1899-12-30T00:39:36"/>
    <m/>
    <n v="0"/>
    <n v="0"/>
    <d v="1899-12-30T14:24:36"/>
    <d v="1899-12-30T15:17:00"/>
    <d v="1899-12-30T07:12:18"/>
    <d v="1899-12-30T07:38:30"/>
    <n v="3194"/>
    <x v="16"/>
    <x v="10"/>
    <x v="165"/>
    <x v="37"/>
    <n v="0"/>
  </r>
  <r>
    <n v="3186"/>
    <d v="2017-03-30T00:00:00"/>
    <d v="2017-03-30T00:00:00"/>
    <x v="2"/>
    <n v="3.75"/>
    <n v="0"/>
    <n v="42"/>
    <n v="1"/>
    <d v="1899-12-30T00:42:01"/>
    <d v="1899-12-30T00:11:12"/>
    <s v="AltraBlue"/>
    <s v="YNHH Random"/>
    <n v="5.3550178500595047"/>
    <n v="0"/>
    <s v="Chilly"/>
    <m/>
    <d v="1899-12-30T04:53:33"/>
    <d v="1899-12-30T02:26:47"/>
    <m/>
    <n v="0"/>
    <n v="0"/>
    <d v="1899-12-30T04:53:33"/>
    <d v="1899-12-30T05:45:57"/>
    <d v="1899-12-30T02:26:47"/>
    <d v="1899-12-30T02:52:59"/>
    <n v="2365"/>
    <x v="16"/>
    <x v="10"/>
    <x v="165"/>
    <x v="37"/>
    <n v="1"/>
  </r>
  <r>
    <n v="3180"/>
    <d v="2017-03-31T00:00:00"/>
    <d v="2017-03-31T00:00:00"/>
    <x v="2"/>
    <n v="7"/>
    <n v="1"/>
    <n v="11"/>
    <n v="10"/>
    <d v="1899-12-30T01:11:10"/>
    <d v="1899-12-30T00:10:10"/>
    <s v="Escalante"/>
    <s v="Treadmill"/>
    <n v="5.9016393442622999"/>
    <n v="0"/>
    <s v="Inside"/>
    <m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x v="165"/>
    <x v="37"/>
    <n v="0"/>
  </r>
  <r>
    <n v="3181"/>
    <d v="2017-04-01T00:00:00"/>
    <d v="2017-04-01T00:00:00"/>
    <x v="2"/>
    <n v="3"/>
    <n v="0"/>
    <n v="29"/>
    <n v="21"/>
    <d v="1899-12-30T00:29:21"/>
    <d v="1899-12-30T00:09:47"/>
    <s v="AltraBlue"/>
    <s v="Treadmill"/>
    <n v="6.1328790459965976"/>
    <n v="0"/>
    <s v="Inside"/>
    <m/>
    <d v="1899-12-30T04:16:19"/>
    <d v="1899-12-30T02:08:10"/>
    <m/>
    <n v="0"/>
    <n v="0"/>
    <d v="1899-12-30T04:16:19"/>
    <d v="1899-12-30T05:08:43"/>
    <d v="1899-12-30T02:08:10"/>
    <d v="1899-12-30T02:34:22"/>
    <n v="1334"/>
    <x v="16"/>
    <x v="1"/>
    <x v="166"/>
    <x v="37"/>
    <n v="0"/>
  </r>
  <r>
    <n v="3182"/>
    <d v="2017-04-02T00:00:00"/>
    <d v="2017-04-02T00:00:00"/>
    <x v="2"/>
    <n v="3.1"/>
    <n v="0"/>
    <n v="33"/>
    <n v="8"/>
    <d v="1899-12-30T00:33:08"/>
    <d v="1899-12-30T00:10:41"/>
    <s v="AltraBlue"/>
    <s v="Chris Corbett 5k"/>
    <n v="5.6136820925553366"/>
    <n v="0"/>
    <s v="Nice!"/>
    <s v="Ran with Hunter"/>
    <d v="1899-12-30T04:40:02"/>
    <d v="1899-12-30T02:20:01"/>
    <m/>
    <n v="0"/>
    <n v="0"/>
    <d v="1899-12-30T04:40:02"/>
    <d v="1899-12-30T05:32:26"/>
    <d v="1899-12-30T02:20:01"/>
    <d v="1899-12-30T02:46:13"/>
    <n v="2055"/>
    <x v="16"/>
    <x v="1"/>
    <x v="166"/>
    <x v="38"/>
    <n v="0"/>
  </r>
  <r>
    <n v="3183"/>
    <d v="2017-04-02T00:00:00"/>
    <d v="2017-04-02T00:00:00"/>
    <x v="1"/>
    <n v="22.5"/>
    <n v="1"/>
    <n v="44"/>
    <n v="21"/>
    <d v="1899-12-30T01:44:21"/>
    <d v="1899-12-30T00:04:38"/>
    <s v="Ciocci"/>
    <s v="Random"/>
    <n v="12.937230474365126"/>
    <n v="0"/>
    <s v="Nice!"/>
    <m/>
    <d v="1899-12-30T08:39:26"/>
    <d v="1899-12-30T04:19:43"/>
    <m/>
    <n v="0"/>
    <n v="0"/>
    <d v="1899-12-30T02:01:31"/>
    <d v="1899-12-30T02:53:55"/>
    <d v="1899-12-30T01:00:45"/>
    <d v="1899-12-30T01:26:57"/>
    <n v="690"/>
    <x v="16"/>
    <x v="1"/>
    <x v="166"/>
    <x v="38"/>
    <n v="0"/>
  </r>
  <r>
    <n v="3184"/>
    <d v="2017-04-03T00:00:00"/>
    <d v="2017-04-03T00:00:00"/>
    <x v="2"/>
    <n v="3.1"/>
    <n v="0"/>
    <n v="36"/>
    <n v="32"/>
    <d v="1899-12-30T00:36:32"/>
    <d v="1899-12-30T00:11:47"/>
    <s v="Escalante"/>
    <s v="YNHH Division St 5k"/>
    <n v="5.0912408759124137"/>
    <n v="0"/>
    <s v="Chilly"/>
    <s v="felt like crap"/>
    <d v="1899-12-30T05:08:46"/>
    <d v="1899-12-30T02:34:23"/>
    <m/>
    <n v="0"/>
    <n v="0"/>
    <d v="1899-12-30T05:08:46"/>
    <d v="1899-12-30T06:01:10"/>
    <d v="1899-12-30T02:34:23"/>
    <d v="1899-12-30T03:00:35"/>
    <n v="2619"/>
    <x v="16"/>
    <x v="1"/>
    <x v="166"/>
    <x v="38"/>
    <n v="0"/>
  </r>
  <r>
    <n v="3185"/>
    <d v="2017-04-06T00:00:00"/>
    <d v="2017-04-06T00:00:00"/>
    <x v="2"/>
    <n v="6"/>
    <n v="1"/>
    <n v="2"/>
    <n v="7"/>
    <d v="1899-12-30T01:02:07"/>
    <d v="1899-12-30T00:10:21"/>
    <s v="Escalante"/>
    <s v="Treadmill"/>
    <n v="5.7955460155621195"/>
    <n v="0"/>
    <s v="Inside"/>
    <m/>
    <d v="1899-12-30T04:31:15"/>
    <d v="1899-12-30T02:15:37"/>
    <m/>
    <n v="0"/>
    <n v="0"/>
    <d v="1899-12-30T04:31:15"/>
    <d v="1899-12-30T05:23:39"/>
    <d v="1899-12-30T02:15:37"/>
    <d v="1899-12-30T02:41:49"/>
    <n v="1826"/>
    <x v="16"/>
    <x v="1"/>
    <x v="166"/>
    <x v="38"/>
    <n v="2"/>
  </r>
  <r>
    <n v="3186"/>
    <d v="2017-04-07T00:00:00"/>
    <d v="2017-04-07T00:00:00"/>
    <x v="2"/>
    <n v="7.25"/>
    <n v="1"/>
    <n v="23"/>
    <n v="9"/>
    <d v="1899-12-30T01:23:09"/>
    <d v="1899-12-30T00:11:28"/>
    <s v="Escalante"/>
    <s v="Reverse Quassy Loop"/>
    <n v="5.2315093205051149"/>
    <n v="131"/>
    <s v="Chilly"/>
    <m/>
    <d v="1899-12-30T05:00:29"/>
    <d v="1899-12-30T02:30:15"/>
    <m/>
    <n v="0"/>
    <n v="0"/>
    <d v="1899-12-30T05:00:29"/>
    <d v="1899-12-30T05:52:53"/>
    <d v="1899-12-30T02:30:15"/>
    <d v="1899-12-30T02:56:27"/>
    <n v="2499"/>
    <x v="16"/>
    <x v="1"/>
    <x v="166"/>
    <x v="38"/>
    <n v="0"/>
  </r>
  <r>
    <n v="3180"/>
    <d v="2017-04-13T00:00:00"/>
    <d v="2017-04-13T00:00:00"/>
    <x v="2"/>
    <n v="5.05"/>
    <n v="0"/>
    <n v="57"/>
    <n v="28"/>
    <d v="1899-12-30T00:57:28"/>
    <d v="1899-12-30T00:11:23"/>
    <s v="Escalante"/>
    <s v="The Lasso"/>
    <n v="5.2726218097447832"/>
    <n v="158"/>
    <s v="Chilly"/>
    <m/>
    <d v="1899-12-30T04:58:09"/>
    <d v="1899-12-30T02:29:04"/>
    <m/>
    <n v="0"/>
    <n v="0"/>
    <d v="1899-12-30T04:58:09"/>
    <d v="1899-12-30T05:50:33"/>
    <d v="1899-12-30T02:29:04"/>
    <d v="1899-12-30T02:55:16"/>
    <n v="2460"/>
    <x v="16"/>
    <x v="1"/>
    <x v="166"/>
    <x v="1"/>
    <n v="5"/>
  </r>
  <r>
    <n v="3181"/>
    <d v="2017-04-14T00:00:00"/>
    <d v="2017-04-14T00:00:00"/>
    <x v="1"/>
    <n v="20.399999999999999"/>
    <n v="1"/>
    <n v="36"/>
    <n v="46"/>
    <d v="1899-12-30T01:36:46"/>
    <d v="1899-12-30T00:04:45"/>
    <s v="Ciocci"/>
    <s v="Random"/>
    <n v="12.648983809851888"/>
    <n v="0"/>
    <s v="Nice!"/>
    <m/>
    <d v="1899-12-30T08:51:16"/>
    <d v="1899-12-30T04:25:38"/>
    <m/>
    <n v="0"/>
    <n v="0"/>
    <d v="1899-12-30T02:04:17"/>
    <d v="1899-12-30T02:56:41"/>
    <d v="1899-12-30T01:02:08"/>
    <d v="1899-12-30T01:28:20"/>
    <n v="711"/>
    <x v="16"/>
    <x v="1"/>
    <x v="166"/>
    <x v="1"/>
    <n v="0"/>
  </r>
  <r>
    <n v="3182"/>
    <d v="2017-04-15T00:00:00"/>
    <d v="2017-04-15T00:00:00"/>
    <x v="2"/>
    <n v="8.1999999999999993"/>
    <n v="1"/>
    <n v="45"/>
    <n v="21"/>
    <d v="1899-12-30T01:45:21"/>
    <d v="1899-12-30T00:12:51"/>
    <s v="Escalante"/>
    <s v="All the Hills Loop"/>
    <n v="4.6701471286188925"/>
    <n v="153"/>
    <s v="Nice!"/>
    <m/>
    <d v="1899-12-30T05:36:36"/>
    <d v="1899-12-30T02:48:18"/>
    <m/>
    <n v="0"/>
    <n v="0"/>
    <d v="1899-12-30T05:36:36"/>
    <d v="1899-12-30T06:29:00"/>
    <d v="1899-12-30T02:48:18"/>
    <d v="1899-12-30T03:14:30"/>
    <n v="2850"/>
    <x v="16"/>
    <x v="1"/>
    <x v="166"/>
    <x v="1"/>
    <n v="0"/>
  </r>
  <r>
    <n v="3183"/>
    <d v="2017-04-16T00:00:00"/>
    <d v="2017-04-16T00:00:00"/>
    <x v="1"/>
    <n v="13"/>
    <n v="0"/>
    <n v="57"/>
    <n v="19"/>
    <d v="1899-12-30T00:57:19"/>
    <d v="1899-12-30T00:04:25"/>
    <s v="Ciocci"/>
    <s v="random"/>
    <n v="13.608607153242232"/>
    <n v="0"/>
    <s v="Nice!"/>
    <m/>
    <d v="1899-12-30T08:13:48"/>
    <d v="1899-12-30T04:06:54"/>
    <m/>
    <n v="0"/>
    <n v="0"/>
    <d v="1899-12-30T01:55:31"/>
    <d v="1899-12-30T02:47:55"/>
    <d v="1899-12-30T00:57:45"/>
    <d v="1899-12-30T01:23:57"/>
    <n v="627"/>
    <x v="16"/>
    <x v="1"/>
    <x v="166"/>
    <x v="2"/>
    <n v="0"/>
  </r>
  <r>
    <n v="3184"/>
    <d v="2017-04-17T00:00:00"/>
    <d v="2017-04-17T00:00:00"/>
    <x v="2"/>
    <n v="3.2"/>
    <n v="0"/>
    <n v="34"/>
    <n v="47"/>
    <d v="1899-12-30T00:34:47"/>
    <d v="1899-12-30T00:10:52"/>
    <s v="AltraBlue"/>
    <s v="YNHH Division St 5k"/>
    <n v="5.5198850023957888"/>
    <n v="157"/>
    <s v="Nice!"/>
    <m/>
    <d v="1899-12-30T04:44:47"/>
    <d v="1899-12-30T02:22:24"/>
    <m/>
    <n v="0"/>
    <n v="0"/>
    <d v="1899-12-30T04:44:47"/>
    <d v="1899-12-30T05:37:11"/>
    <d v="1899-12-30T02:22:24"/>
    <d v="1899-12-30T02:48:36"/>
    <n v="2178"/>
    <x v="16"/>
    <x v="1"/>
    <x v="166"/>
    <x v="2"/>
    <n v="0"/>
  </r>
  <r>
    <n v="3185"/>
    <d v="2017-04-19T00:00:00"/>
    <d v="2017-04-19T00:00:00"/>
    <x v="2"/>
    <n v="3.1"/>
    <n v="0"/>
    <n v="30"/>
    <n v="3"/>
    <d v="1899-12-30T00:30:03"/>
    <d v="1899-12-30T00:09:42"/>
    <s v="AltraBlue"/>
    <s v="YNHH Hill Loop"/>
    <n v="6.1896838602329503"/>
    <n v="136"/>
    <s v="Cool"/>
    <m/>
    <d v="1899-12-30T04:13:58"/>
    <d v="1899-12-30T02:06:59"/>
    <m/>
    <n v="0"/>
    <n v="0"/>
    <d v="1899-12-30T04:13:58"/>
    <d v="1899-12-30T05:06:22"/>
    <d v="1899-12-30T02:06:59"/>
    <d v="1899-12-30T02:33:11"/>
    <n v="1263"/>
    <x v="16"/>
    <x v="1"/>
    <x v="166"/>
    <x v="2"/>
    <n v="1"/>
  </r>
  <r>
    <n v="3186"/>
    <d v="2017-04-20T00:00:00"/>
    <d v="2017-04-20T00:00:00"/>
    <x v="2"/>
    <n v="3.1"/>
    <n v="0"/>
    <n v="31"/>
    <n v="3"/>
    <d v="1899-12-30T00:31:03"/>
    <d v="1899-12-30T00:10:01"/>
    <s v="Escalante"/>
    <s v="fenn's Pond"/>
    <n v="5.990338164251213"/>
    <n v="0"/>
    <s v="Cool"/>
    <m/>
    <d v="1899-12-30T04:22:25"/>
    <d v="1899-12-30T02:11:13"/>
    <m/>
    <n v="0"/>
    <n v="0"/>
    <d v="1899-12-30T04:22:25"/>
    <d v="1899-12-30T05:14:49"/>
    <d v="1899-12-30T02:11:13"/>
    <d v="1899-12-30T02:37:25"/>
    <n v="1560"/>
    <x v="16"/>
    <x v="1"/>
    <x v="166"/>
    <x v="2"/>
    <n v="0"/>
  </r>
  <r>
    <n v="3187"/>
    <d v="2017-04-20T00:00:00"/>
    <d v="2017-04-20T00:00:00"/>
    <x v="2"/>
    <n v="5"/>
    <n v="0"/>
    <n v="51"/>
    <n v="44"/>
    <d v="1899-12-30T00:51:44"/>
    <d v="1899-12-30T00:10:21"/>
    <s v="AltraBlue"/>
    <s v="YNHH Path 5 Miler"/>
    <n v="5.7989690721649527"/>
    <n v="149"/>
    <s v="Nice!"/>
    <m/>
    <d v="1899-12-30T04:31:05"/>
    <d v="1899-12-30T02:15:32"/>
    <m/>
    <n v="0"/>
    <n v="0"/>
    <d v="1899-12-30T04:31:05"/>
    <d v="1899-12-30T05:23:29"/>
    <d v="1899-12-30T02:15:32"/>
    <d v="1899-12-30T02:41:44"/>
    <n v="1821"/>
    <x v="16"/>
    <x v="1"/>
    <x v="166"/>
    <x v="2"/>
    <n v="0"/>
  </r>
  <r>
    <n v="3188"/>
    <d v="2017-04-22T00:00:00"/>
    <d v="2017-04-22T00:00:00"/>
    <x v="2"/>
    <n v="3.1"/>
    <n v="0"/>
    <n v="28"/>
    <n v="29"/>
    <d v="1899-12-30T00:28:29"/>
    <d v="1899-12-30T00:09:11"/>
    <s v="AltraBlue"/>
    <s v="Super Scout 5k"/>
    <n v="6.5301345816266876"/>
    <n v="152"/>
    <s v="Rain &amp; Wind"/>
    <m/>
    <d v="1899-12-30T04:00:44"/>
    <d v="1899-12-30T02:00:22"/>
    <m/>
    <n v="0"/>
    <n v="0"/>
    <d v="1899-12-30T04:00:44"/>
    <d v="1899-12-30T04:53:08"/>
    <d v="1899-12-30T02:00:22"/>
    <d v="1899-12-30T02:26:34"/>
    <n v="960"/>
    <x v="16"/>
    <x v="1"/>
    <x v="166"/>
    <x v="2"/>
    <n v="1"/>
  </r>
  <r>
    <n v="3189"/>
    <d v="2017-04-22T00:00:00"/>
    <d v="2017-04-22T00:00:00"/>
    <x v="1"/>
    <n v="40"/>
    <n v="2"/>
    <n v="50"/>
    <n v="29"/>
    <d v="1899-12-30T02:50:29"/>
    <d v="1899-12-30T00:04:16"/>
    <s v="Ciocci"/>
    <s v="Random"/>
    <n v="14.077622445986909"/>
    <n v="0"/>
    <s v="Rain &amp; Wind"/>
    <m/>
    <d v="1899-12-30T07:57:21"/>
    <d v="1899-12-30T03:58:41"/>
    <m/>
    <n v="0"/>
    <n v="0"/>
    <d v="1899-12-30T01:51:40"/>
    <d v="1899-12-30T02:44:04"/>
    <d v="1899-12-30T00:55:50"/>
    <d v="1899-12-30T01:22:02"/>
    <n v="587"/>
    <x v="16"/>
    <x v="1"/>
    <x v="166"/>
    <x v="2"/>
    <n v="0"/>
  </r>
  <r>
    <n v="3190"/>
    <d v="2017-04-23T00:00:00"/>
    <d v="2017-04-23T00:00:00"/>
    <x v="2"/>
    <n v="6.2"/>
    <n v="1"/>
    <n v="14"/>
    <n v="51"/>
    <d v="1899-12-30T01:14:51"/>
    <d v="1899-12-30T00:12:04"/>
    <s v="Escalante"/>
    <s v="Lower 10k"/>
    <n v="4.9699398797595231"/>
    <n v="143"/>
    <s v="Nice!"/>
    <m/>
    <d v="1899-12-30T05:16:18"/>
    <d v="1899-12-30T02:38:09"/>
    <m/>
    <n v="0"/>
    <n v="0"/>
    <d v="1899-12-30T05:16:18"/>
    <d v="1899-12-30T06:08:42"/>
    <d v="1899-12-30T02:38:09"/>
    <d v="1899-12-30T03:04:21"/>
    <n v="2717"/>
    <x v="16"/>
    <x v="1"/>
    <x v="166"/>
    <x v="3"/>
    <n v="0"/>
  </r>
  <r>
    <n v="3191"/>
    <d v="2017-04-24T00:00:00"/>
    <d v="2017-04-24T00:00:00"/>
    <x v="2"/>
    <n v="3.1"/>
    <n v="0"/>
    <n v="35"/>
    <n v="21"/>
    <d v="1899-12-30T00:35:21"/>
    <d v="1899-12-30T00:11:24"/>
    <s v="Escalante"/>
    <s v="fenn's Pond"/>
    <n v="5.2616690240452648"/>
    <n v="0"/>
    <s v="Chilly"/>
    <m/>
    <d v="1899-12-30T04:58:46"/>
    <d v="1899-12-30T02:29:23"/>
    <m/>
    <n v="0"/>
    <n v="0"/>
    <d v="1899-12-30T04:58:46"/>
    <d v="1899-12-30T05:51:10"/>
    <d v="1899-12-30T02:29:23"/>
    <d v="1899-12-30T02:55:35"/>
    <n v="2470"/>
    <x v="16"/>
    <x v="1"/>
    <x v="166"/>
    <x v="3"/>
    <n v="0"/>
  </r>
  <r>
    <n v="3192"/>
    <d v="2017-04-26T00:00:00"/>
    <d v="2017-04-26T00:00:00"/>
    <x v="2"/>
    <n v="4"/>
    <n v="0"/>
    <n v="39"/>
    <n v="41"/>
    <d v="1899-12-30T00:39:41"/>
    <d v="1899-12-30T00:09:55"/>
    <s v="AltraBlue"/>
    <s v="YNHH Bike Path 4 Miler"/>
    <n v="6.0478790424191571"/>
    <n v="135"/>
    <s v="Rainy"/>
    <m/>
    <d v="1899-12-30T04:19:56"/>
    <d v="1899-12-30T02:09:58"/>
    <m/>
    <n v="0"/>
    <n v="0"/>
    <d v="1899-12-30T04:19:56"/>
    <d v="1899-12-30T05:12:20"/>
    <d v="1899-12-30T02:09:58"/>
    <d v="1899-12-30T02:36:10"/>
    <n v="1464"/>
    <x v="16"/>
    <x v="1"/>
    <x v="166"/>
    <x v="3"/>
    <n v="1"/>
  </r>
  <r>
    <n v="3193"/>
    <d v="2017-04-27T00:00:00"/>
    <d v="2017-04-27T00:00:00"/>
    <x v="2"/>
    <n v="3.1"/>
    <n v="0"/>
    <n v="33"/>
    <n v="14"/>
    <d v="1899-12-30T00:33:14"/>
    <d v="1899-12-30T00:10:43"/>
    <s v="Escalante"/>
    <s v="fenn's Pond"/>
    <n v="5.5967903711133449"/>
    <n v="0"/>
    <s v="Rainy"/>
    <m/>
    <d v="1899-12-30T04:40:53"/>
    <d v="1899-12-30T02:20:26"/>
    <m/>
    <n v="0"/>
    <n v="0"/>
    <d v="1899-12-30T04:40:53"/>
    <d v="1899-12-30T05:33:17"/>
    <d v="1899-12-30T02:20:26"/>
    <d v="1899-12-30T02:46:38"/>
    <n v="2078"/>
    <x v="16"/>
    <x v="1"/>
    <x v="166"/>
    <x v="3"/>
    <n v="0"/>
  </r>
  <r>
    <n v="3194"/>
    <d v="2017-04-27T00:00:00"/>
    <d v="2017-04-27T00:00:00"/>
    <x v="2"/>
    <n v="3.2"/>
    <n v="0"/>
    <n v="31"/>
    <n v="48"/>
    <d v="1899-12-30T00:31:48"/>
    <d v="1899-12-30T00:09:56"/>
    <s v="AltraBlue"/>
    <s v="YNHH Division St 5k"/>
    <n v="6.0377358490566087"/>
    <n v="133"/>
    <s v="Warm"/>
    <m/>
    <d v="1899-12-30T04:20:22"/>
    <d v="1899-12-30T02:10:11"/>
    <m/>
    <n v="0"/>
    <n v="0"/>
    <d v="1899-12-30T04:20:22"/>
    <d v="1899-12-30T05:12:46"/>
    <d v="1899-12-30T02:10:11"/>
    <d v="1899-12-30T02:36:23"/>
    <n v="1472"/>
    <x v="16"/>
    <x v="1"/>
    <x v="166"/>
    <x v="3"/>
    <n v="0"/>
  </r>
  <r>
    <n v="3195"/>
    <d v="2017-04-28T00:00:00"/>
    <d v="2017-04-28T00:00:00"/>
    <x v="1"/>
    <n v="18.5"/>
    <n v="1"/>
    <n v="13"/>
    <n v="26"/>
    <d v="1899-12-30T01:13:26"/>
    <d v="1899-12-30T00:03:58"/>
    <s v="Shiv"/>
    <s v="R3 Short Friday Loop"/>
    <n v="15.115751248297789"/>
    <n v="0"/>
    <s v="Warm"/>
    <m/>
    <d v="1899-12-30T07:24:34"/>
    <d v="1899-12-30T03:42:17"/>
    <m/>
    <n v="0"/>
    <n v="0"/>
    <d v="1899-12-30T01:44:00"/>
    <d v="1899-12-30T02:36:24"/>
    <d v="1899-12-30T00:52:00"/>
    <d v="1899-12-30T01:18:12"/>
    <n v="462"/>
    <x v="16"/>
    <x v="1"/>
    <x v="166"/>
    <x v="3"/>
    <n v="0"/>
  </r>
  <r>
    <n v="3196"/>
    <d v="2017-04-30T00:00:00"/>
    <d v="2017-04-30T00:00:00"/>
    <x v="2"/>
    <n v="3.1"/>
    <n v="0"/>
    <n v="27"/>
    <n v="10"/>
    <d v="1899-12-30T00:27:10"/>
    <d v="1899-12-30T00:08:46"/>
    <s v="Escalante"/>
    <s v="Brookfield 5k"/>
    <n v="6.8466257668711705"/>
    <n v="0"/>
    <s v="Nice!"/>
    <m/>
    <d v="1899-12-30T03:49:36"/>
    <d v="1899-12-30T01:54:48"/>
    <m/>
    <n v="0"/>
    <n v="0"/>
    <d v="1899-12-30T03:49:36"/>
    <d v="1899-12-30T04:42:00"/>
    <d v="1899-12-30T01:54:48"/>
    <d v="1899-12-30T02:21:00"/>
    <n v="864"/>
    <x v="16"/>
    <x v="1"/>
    <x v="166"/>
    <x v="4"/>
    <n v="1"/>
  </r>
  <r>
    <n v="3197"/>
    <d v="2017-05-02T00:00:00"/>
    <d v="2017-05-02T00:00:00"/>
    <x v="2"/>
    <n v="4"/>
    <n v="0"/>
    <n v="42"/>
    <n v="53"/>
    <d v="1899-12-30T00:42:53"/>
    <d v="1899-12-30T00:10:43"/>
    <s v="Escalante"/>
    <s v="Wisconsin Run"/>
    <n v="5.5965798678585346"/>
    <n v="0"/>
    <s v="Chilly"/>
    <m/>
    <d v="1899-12-30T04:40:53"/>
    <d v="1899-12-30T02:20:27"/>
    <m/>
    <n v="0"/>
    <n v="0"/>
    <d v="1899-12-30T04:40:53"/>
    <d v="1899-12-30T05:33:17"/>
    <d v="1899-12-30T02:20:27"/>
    <d v="1899-12-30T02:46:39"/>
    <n v="2079"/>
    <x v="16"/>
    <x v="2"/>
    <x v="167"/>
    <x v="4"/>
    <n v="1"/>
  </r>
  <r>
    <n v="3198"/>
    <d v="2017-05-03T00:00:00"/>
    <d v="2017-05-03T00:00:00"/>
    <x v="2"/>
    <n v="3"/>
    <n v="0"/>
    <n v="35"/>
    <n v="39"/>
    <d v="1899-12-30T00:35:39"/>
    <d v="1899-12-30T00:11:53"/>
    <s v="Escalante"/>
    <s v="Wisconsin Run"/>
    <n v="5.0490883590462872"/>
    <n v="0"/>
    <s v="Chilly"/>
    <m/>
    <d v="1899-12-30T05:11:21"/>
    <d v="1899-12-30T02:35:40"/>
    <m/>
    <n v="0"/>
    <n v="0"/>
    <d v="1899-12-30T05:11:21"/>
    <d v="1899-12-30T06:03:45"/>
    <d v="1899-12-30T02:35:40"/>
    <d v="1899-12-30T03:01:52"/>
    <n v="2646"/>
    <x v="16"/>
    <x v="2"/>
    <x v="167"/>
    <x v="4"/>
    <n v="0"/>
  </r>
  <r>
    <n v="3199"/>
    <d v="2017-05-04T00:00:00"/>
    <d v="2017-05-04T00:00:00"/>
    <x v="2"/>
    <n v="14.25"/>
    <n v="2"/>
    <n v="43"/>
    <n v="36"/>
    <d v="1899-12-30T02:43:36"/>
    <d v="1899-12-30T00:11:29"/>
    <s v="Escalante"/>
    <s v="XGM Epic Half"/>
    <n v="5.2261613691931581"/>
    <n v="0"/>
    <s v="Windy"/>
    <m/>
    <d v="1899-12-30T05:00:48"/>
    <d v="1899-12-30T02:30:24"/>
    <m/>
    <n v="0"/>
    <n v="0"/>
    <d v="1899-12-30T05:00:48"/>
    <d v="1899-12-30T05:53:12"/>
    <d v="1899-12-30T02:30:24"/>
    <d v="1899-12-30T02:56:36"/>
    <n v="2504"/>
    <x v="16"/>
    <x v="2"/>
    <x v="167"/>
    <x v="4"/>
    <n v="0"/>
  </r>
  <r>
    <n v="3200"/>
    <d v="2017-05-06T00:00:00"/>
    <d v="2017-05-06T00:00:00"/>
    <x v="2"/>
    <n v="3.1"/>
    <n v="0"/>
    <n v="31"/>
    <n v="2"/>
    <d v="1899-12-30T00:31:02"/>
    <d v="1899-12-30T00:10:01"/>
    <s v="Escalante"/>
    <s v="fenn's Pond"/>
    <n v="5.993555316863592"/>
    <n v="0"/>
    <s v="Nice!"/>
    <m/>
    <d v="1899-12-30T04:22:17"/>
    <d v="1899-12-30T02:11:08"/>
    <m/>
    <n v="0"/>
    <n v="0"/>
    <d v="1899-12-30T04:22:17"/>
    <d v="1899-12-30T05:14:41"/>
    <d v="1899-12-30T02:11:08"/>
    <d v="1899-12-30T02:37:20"/>
    <n v="1556"/>
    <x v="16"/>
    <x v="2"/>
    <x v="167"/>
    <x v="4"/>
    <n v="1"/>
  </r>
  <r>
    <n v="3201"/>
    <d v="2017-05-07T00:00:00"/>
    <d v="2017-05-07T00:00:00"/>
    <x v="1"/>
    <n v="30"/>
    <n v="1"/>
    <n v="59"/>
    <n v="16"/>
    <d v="1899-12-30T01:59:16"/>
    <d v="1899-12-30T00:03:59"/>
    <s v="Shiv"/>
    <s v="Random"/>
    <n v="15.092230296254906"/>
    <n v="0"/>
    <s v="Rain &amp; Wind"/>
    <m/>
    <d v="1899-12-30T07:25:16"/>
    <d v="1899-12-30T03:42:38"/>
    <m/>
    <n v="0"/>
    <n v="0"/>
    <d v="1899-12-30T01:44:10"/>
    <d v="1899-12-30T02:36:34"/>
    <d v="1899-12-30T00:52:05"/>
    <d v="1899-12-30T01:18:17"/>
    <n v="464"/>
    <x v="16"/>
    <x v="2"/>
    <x v="167"/>
    <x v="5"/>
    <n v="0"/>
  </r>
  <r>
    <n v="3202"/>
    <d v="2017-05-10T00:00:00"/>
    <d v="2017-05-10T00:00:00"/>
    <x v="2"/>
    <n v="3.25"/>
    <n v="0"/>
    <n v="35"/>
    <n v="2"/>
    <d v="1899-12-30T00:35:02"/>
    <d v="1899-12-30T00:10:47"/>
    <s v="Escalante"/>
    <s v="389 to Middlebury Garage"/>
    <n v="5.5661274976213173"/>
    <n v="145"/>
    <s v="Chilly"/>
    <m/>
    <d v="1899-12-30T04:42:25"/>
    <d v="1899-12-30T02:21:13"/>
    <m/>
    <n v="0"/>
    <n v="0"/>
    <d v="1899-12-30T04:42:25"/>
    <d v="1899-12-30T05:34:49"/>
    <d v="1899-12-30T02:21:13"/>
    <d v="1899-12-30T02:47:25"/>
    <n v="2120"/>
    <x v="16"/>
    <x v="2"/>
    <x v="167"/>
    <x v="5"/>
    <n v="2"/>
  </r>
  <r>
    <n v="3203"/>
    <d v="2017-05-11T00:00:00"/>
    <d v="2017-05-11T00:00:00"/>
    <x v="1"/>
    <n v="5"/>
    <n v="0"/>
    <n v="14"/>
    <n v="0"/>
    <d v="1899-12-30T00:14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6"/>
    <x v="2"/>
    <x v="167"/>
    <x v="5"/>
    <n v="0"/>
  </r>
  <r>
    <n v="3204"/>
    <d v="2017-05-12T00:00:00"/>
    <d v="2017-05-12T00:00:00"/>
    <x v="2"/>
    <n v="3.1"/>
    <n v="0"/>
    <n v="34"/>
    <n v="23"/>
    <d v="1899-12-30T00:34:23"/>
    <d v="1899-12-30T00:11:05"/>
    <s v="Escalante"/>
    <s v="fenn's Pond"/>
    <n v="5.4095976732913282"/>
    <n v="0"/>
    <m/>
    <m/>
    <d v="1899-12-30T04:50:36"/>
    <d v="1899-12-30T02:25:18"/>
    <m/>
    <n v="0"/>
    <n v="0"/>
    <d v="1899-12-30T04:50:36"/>
    <d v="1899-12-30T05:43:00"/>
    <d v="1899-12-30T02:25:18"/>
    <d v="1899-12-30T02:51:30"/>
    <n v="2303"/>
    <x v="16"/>
    <x v="2"/>
    <x v="167"/>
    <x v="5"/>
    <n v="0"/>
  </r>
  <r>
    <n v="3205"/>
    <d v="2017-05-12T00:00:00"/>
    <d v="2017-05-12T00:00:00"/>
    <x v="1"/>
    <n v="25.2"/>
    <n v="1"/>
    <n v="45"/>
    <n v="7"/>
    <d v="1899-12-30T01:45:07"/>
    <d v="1899-12-30T00:04:10"/>
    <s v="Shiv"/>
    <s v="Random"/>
    <n v="14.384017758046628"/>
    <n v="0"/>
    <s v="Chilly"/>
    <m/>
    <d v="1899-12-30T07:47:11"/>
    <d v="1899-12-30T03:53:36"/>
    <m/>
    <n v="0"/>
    <n v="0"/>
    <d v="1899-12-30T01:49:17"/>
    <d v="1899-12-30T02:41:41"/>
    <d v="1899-12-30T00:54:39"/>
    <d v="1899-12-30T01:20:51"/>
    <n v="563"/>
    <x v="16"/>
    <x v="2"/>
    <x v="167"/>
    <x v="5"/>
    <n v="0"/>
  </r>
  <r>
    <n v="3206"/>
    <d v="2017-05-13T00:00:00"/>
    <d v="2017-05-13T00:00:00"/>
    <x v="2"/>
    <n v="1.5"/>
    <n v="0"/>
    <n v="14"/>
    <n v="42"/>
    <d v="1899-12-30T00:14:42"/>
    <d v="1899-12-30T00:09:48"/>
    <s v="Escalante"/>
    <s v="PreSwimMeet"/>
    <n v="6.1224489795918418"/>
    <n v="0"/>
    <s v="Chilly"/>
    <s v="Logan forgot his bag"/>
    <d v="1899-12-30T04:16:46"/>
    <d v="1899-12-30T02:08:23"/>
    <m/>
    <n v="0"/>
    <n v="0"/>
    <d v="1899-12-30T04:16:46"/>
    <d v="1899-12-30T05:09:10"/>
    <d v="1899-12-30T02:08:23"/>
    <d v="1899-12-30T02:34:35"/>
    <n v="1344"/>
    <x v="16"/>
    <x v="2"/>
    <x v="167"/>
    <x v="5"/>
    <n v="0"/>
  </r>
  <r>
    <n v="3207"/>
    <d v="2017-05-15T00:00:00"/>
    <d v="2017-05-15T00:00:00"/>
    <x v="2"/>
    <n v="3.1"/>
    <n v="0"/>
    <n v="35"/>
    <n v="14"/>
    <d v="1899-12-30T00:35:14"/>
    <d v="1899-12-30T00:11:22"/>
    <s v="Escalante"/>
    <s v="fenn's Pond"/>
    <n v="5.2790917691579988"/>
    <n v="153"/>
    <s v="Rainy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2"/>
    <x v="167"/>
    <x v="6"/>
    <n v="1"/>
  </r>
  <r>
    <n v="3208"/>
    <d v="2017-05-15T00:00:00"/>
    <d v="2017-05-15T00:00:00"/>
    <x v="2"/>
    <n v="4.2"/>
    <n v="0"/>
    <n v="44"/>
    <n v="50"/>
    <d v="1899-12-30T00:44:50"/>
    <d v="1899-12-30T00:10:40"/>
    <s v="AltraBlue"/>
    <s v="Scavenger Hunt"/>
    <n v="5.6208178438661749"/>
    <n v="138"/>
    <s v="Nice!"/>
    <s v="https://www.strava.com/activities/987572990"/>
    <d v="1899-12-30T04:39:40"/>
    <d v="1899-12-30T02:19:50"/>
    <m/>
    <n v="0"/>
    <n v="0"/>
    <d v="1899-12-30T04:39:40"/>
    <d v="1899-12-30T05:32:05"/>
    <d v="1899-12-30T02:19:50"/>
    <d v="1899-12-30T02:46:02"/>
    <n v="2050"/>
    <x v="16"/>
    <x v="2"/>
    <x v="167"/>
    <x v="6"/>
    <n v="0"/>
  </r>
  <r>
    <n v="3209"/>
    <d v="2017-05-16T00:00:00"/>
    <d v="2017-05-16T00:00:00"/>
    <x v="2"/>
    <n v="3.1"/>
    <n v="0"/>
    <n v="32"/>
    <n v="23"/>
    <d v="1899-12-30T00:32:23"/>
    <d v="1899-12-30T00:10:27"/>
    <s v="Escalante"/>
    <s v="fenn's Pond"/>
    <n v="5.7436953165208493"/>
    <n v="168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6"/>
    <x v="2"/>
    <x v="167"/>
    <x v="6"/>
    <n v="0"/>
  </r>
  <r>
    <n v="3210"/>
    <d v="2017-05-18T00:00:00"/>
    <d v="2017-05-18T00:00:00"/>
    <x v="1"/>
    <n v="8"/>
    <n v="0"/>
    <n v="30"/>
    <n v="0"/>
    <d v="1899-12-30T00:30:00"/>
    <d v="1899-12-30T00:03:45"/>
    <s v="YNHH"/>
    <s v="Ynhh Floor Bike"/>
    <n v="16.000000000000014"/>
    <n v="0"/>
    <s v="Inside"/>
    <s v="Bee Sting Recovery Ride"/>
    <d v="1899-12-30T07:00:00"/>
    <d v="1899-12-30T03:30:00"/>
    <m/>
    <n v="0"/>
    <n v="0"/>
    <d v="1899-12-30T01:38:15"/>
    <d v="1899-12-30T02:30:39"/>
    <d v="1899-12-30T00:49:07"/>
    <d v="1899-12-30T01:15:20"/>
    <n v="378"/>
    <x v="16"/>
    <x v="2"/>
    <x v="167"/>
    <x v="6"/>
    <n v="1"/>
  </r>
  <r>
    <n v="3211"/>
    <d v="2017-05-19T00:00:00"/>
    <d v="2017-05-19T00:00:00"/>
    <x v="1"/>
    <n v="48.7"/>
    <n v="3"/>
    <n v="24"/>
    <n v="22"/>
    <d v="1899-12-30T03:24:22"/>
    <d v="1899-12-30T00:04:12"/>
    <s v="Shiv"/>
    <s v="Most of Rev3 Half"/>
    <n v="14.297830696460622"/>
    <n v="0"/>
    <s v="HOT &amp; Humid"/>
    <m/>
    <d v="1899-12-30T07:50:00"/>
    <d v="1899-12-30T03:55:00"/>
    <m/>
    <n v="0"/>
    <n v="0"/>
    <d v="1899-12-30T01:49:57"/>
    <d v="1899-12-30T02:42:21"/>
    <d v="1899-12-30T00:54:58"/>
    <d v="1899-12-30T01:21:10"/>
    <n v="572"/>
    <x v="16"/>
    <x v="2"/>
    <x v="167"/>
    <x v="6"/>
    <n v="0"/>
  </r>
  <r>
    <n v="3212"/>
    <d v="2017-05-20T00:00:00"/>
    <d v="2017-05-20T00:00:00"/>
    <x v="0"/>
    <n v="0.5"/>
    <n v="0"/>
    <n v="18"/>
    <n v="15"/>
    <d v="1899-12-30T00:18:15"/>
    <d v="1899-12-30T00:36:30"/>
    <s v="Lake"/>
    <s v="Cove Triangle"/>
    <n v="1.6438356164383576"/>
    <n v="0"/>
    <s v="Chilly"/>
    <m/>
    <d v="1899-12-30T01:27:36"/>
    <d v="1899-12-30T00:43:48"/>
    <m/>
    <n v="0"/>
    <n v="0"/>
    <d v="1899-12-30T15:56:18"/>
    <d v="1899-12-30T16:48:42"/>
    <d v="1899-12-30T07:58:09"/>
    <d v="1899-12-30T08:24:21"/>
    <n v="3327"/>
    <x v="16"/>
    <x v="2"/>
    <x v="167"/>
    <x v="6"/>
    <n v="0"/>
  </r>
  <r>
    <n v="3213"/>
    <d v="2017-05-21T00:00:00"/>
    <d v="2017-05-21T00:00:00"/>
    <x v="2"/>
    <n v="9.6"/>
    <n v="1"/>
    <n v="57"/>
    <n v="11"/>
    <d v="1899-12-30T01:57:11"/>
    <d v="1899-12-30T00:12:12"/>
    <s v="Escalante"/>
    <s v="Hills"/>
    <n v="4.9153747688806746"/>
    <n v="130"/>
    <s v="Nice!"/>
    <m/>
    <d v="1899-12-30T05:19:49"/>
    <d v="1899-12-30T02:39:54"/>
    <m/>
    <n v="0"/>
    <n v="0"/>
    <d v="1899-12-30T05:19:49"/>
    <d v="1899-12-30T06:12:13"/>
    <d v="1899-12-30T02:39:54"/>
    <d v="1899-12-30T03:06:06"/>
    <n v="2748"/>
    <x v="16"/>
    <x v="2"/>
    <x v="167"/>
    <x v="7"/>
    <n v="0"/>
  </r>
  <r>
    <n v="3214"/>
    <d v="2017-05-22T00:00:00"/>
    <d v="2017-05-22T00:00:00"/>
    <x v="0"/>
    <n v="0.5"/>
    <n v="0"/>
    <n v="17"/>
    <n v="13"/>
    <d v="1899-12-30T00:17:13"/>
    <d v="1899-12-30T00:34:26"/>
    <s v="Edgewood"/>
    <s v="Edgewood Pool"/>
    <n v="1.742497579864474"/>
    <n v="0"/>
    <s v="Nice!"/>
    <m/>
    <d v="1899-12-30T01:22:38"/>
    <d v="1899-12-30T00:41:19"/>
    <m/>
    <n v="0"/>
    <n v="0"/>
    <d v="1899-12-30T15:02:09"/>
    <d v="1899-12-30T15:54:33"/>
    <d v="1899-12-30T07:31:05"/>
    <d v="1899-12-30T07:57:17"/>
    <n v="3247"/>
    <x v="16"/>
    <x v="2"/>
    <x v="167"/>
    <x v="7"/>
    <n v="0"/>
  </r>
  <r>
    <n v="3215"/>
    <d v="2017-05-23T00:00:00"/>
    <d v="2017-05-23T00:00:00"/>
    <x v="2"/>
    <n v="3.1"/>
    <n v="0"/>
    <n v="36"/>
    <n v="53"/>
    <d v="1899-12-30T00:36:53"/>
    <d v="1899-12-30T00:11:54"/>
    <s v="Escalante"/>
    <s v="fenn's Pond"/>
    <n v="5.0429281518300995"/>
    <n v="155"/>
    <s v="Humid"/>
    <m/>
    <d v="1899-12-30T05:11:43"/>
    <d v="1899-12-30T02:35:52"/>
    <m/>
    <n v="0"/>
    <n v="0"/>
    <d v="1899-12-30T05:11:43"/>
    <d v="1899-12-30T06:04:07"/>
    <d v="1899-12-30T02:35:52"/>
    <d v="1899-12-30T03:02:04"/>
    <n v="2651"/>
    <x v="16"/>
    <x v="2"/>
    <x v="167"/>
    <x v="7"/>
    <n v="0"/>
  </r>
  <r>
    <n v="3216"/>
    <d v="2017-05-23T00:00:00"/>
    <d v="2017-05-23T00:00:00"/>
    <x v="2"/>
    <n v="3.4"/>
    <n v="0"/>
    <n v="36"/>
    <n v="5"/>
    <d v="1899-12-30T00:36:05"/>
    <d v="1899-12-30T00:10:37"/>
    <s v="AltraBlue"/>
    <s v="YNHH Random"/>
    <n v="5.6535796766743687"/>
    <n v="144"/>
    <s v="Nice!"/>
    <m/>
    <d v="1899-12-30T04:38:03"/>
    <d v="1899-12-30T02:19:02"/>
    <m/>
    <n v="0"/>
    <n v="0"/>
    <d v="1899-12-30T04:38:03"/>
    <d v="1899-12-30T05:30:27"/>
    <d v="1899-12-30T02:19:02"/>
    <d v="1899-12-30T02:45:14"/>
    <n v="2014"/>
    <x v="16"/>
    <x v="2"/>
    <x v="167"/>
    <x v="7"/>
    <n v="0"/>
  </r>
  <r>
    <n v="3217"/>
    <d v="2017-05-24T00:00:00"/>
    <d v="2017-05-24T00:00:00"/>
    <x v="0"/>
    <n v="0.6"/>
    <n v="0"/>
    <n v="20"/>
    <n v="6"/>
    <d v="1899-12-30T00:20:06"/>
    <d v="1899-12-30T00:33:30"/>
    <s v="Lake"/>
    <s v="Random"/>
    <n v="1.7910447761194042"/>
    <n v="0"/>
    <s v="Chilly"/>
    <m/>
    <d v="1899-12-30T01:20:24"/>
    <d v="1899-12-30T00:40:12"/>
    <m/>
    <n v="0"/>
    <n v="0"/>
    <d v="1899-12-30T14:37:42"/>
    <d v="1899-12-30T15:30:06"/>
    <d v="1899-12-30T07:18:51"/>
    <d v="1899-12-30T07:45:03"/>
    <n v="3216"/>
    <x v="16"/>
    <x v="2"/>
    <x v="167"/>
    <x v="7"/>
    <n v="0"/>
  </r>
  <r>
    <n v="3218"/>
    <d v="2017-05-25T00:00:00"/>
    <d v="2017-05-25T00:00:00"/>
    <x v="2"/>
    <n v="3.1"/>
    <n v="0"/>
    <n v="33"/>
    <n v="52"/>
    <d v="1899-12-30T00:33:52"/>
    <d v="1899-12-30T00:10:55"/>
    <s v="Escalante"/>
    <s v="fenn's Pond"/>
    <n v="5.492125984251973"/>
    <n v="132"/>
    <s v="Rainy"/>
    <m/>
    <d v="1899-12-30T04:46:14"/>
    <d v="1899-12-30T02:23:07"/>
    <m/>
    <n v="0"/>
    <n v="0"/>
    <d v="1899-12-30T04:46:14"/>
    <d v="1899-12-30T05:38:38"/>
    <d v="1899-12-30T02:23:07"/>
    <d v="1899-12-30T02:49:19"/>
    <n v="2213"/>
    <x v="16"/>
    <x v="2"/>
    <x v="167"/>
    <x v="7"/>
    <n v="0"/>
  </r>
  <r>
    <n v="3219"/>
    <d v="2017-05-26T00:00:00"/>
    <d v="2017-05-26T00:00:00"/>
    <x v="1"/>
    <n v="22"/>
    <n v="1"/>
    <n v="29"/>
    <n v="2"/>
    <d v="1899-12-30T01:29:02"/>
    <d v="1899-12-30T00:04:03"/>
    <s v="Shiv"/>
    <s v="Random"/>
    <n v="14.825907899663056"/>
    <n v="0"/>
    <s v="Chilly"/>
    <m/>
    <d v="1899-12-30T07:33:16"/>
    <d v="1899-12-30T03:46:38"/>
    <m/>
    <n v="0"/>
    <n v="0"/>
    <d v="1899-12-30T01:46:02"/>
    <d v="1899-12-30T02:38:26"/>
    <d v="1899-12-30T00:53:01"/>
    <d v="1899-12-30T01:19:13"/>
    <n v="512"/>
    <x v="16"/>
    <x v="2"/>
    <x v="167"/>
    <x v="7"/>
    <n v="0"/>
  </r>
  <r>
    <n v="3220"/>
    <d v="2017-05-27T00:00:00"/>
    <d v="2017-05-27T00:00:00"/>
    <x v="2"/>
    <n v="3"/>
    <n v="0"/>
    <n v="28"/>
    <n v="33"/>
    <d v="1899-12-30T00:28:33"/>
    <d v="1899-12-30T00:09:31"/>
    <s v="RedEscalante"/>
    <s v="Treadmill"/>
    <n v="6.3047285464098115"/>
    <n v="0"/>
    <s v="Inside"/>
    <s v="no tracking"/>
    <d v="1899-12-30T04:09:20"/>
    <d v="1899-12-30T02:04:40"/>
    <m/>
    <n v="0"/>
    <n v="0"/>
    <d v="1899-12-30T04:09:20"/>
    <d v="1899-12-30T05:01:44"/>
    <d v="1899-12-30T02:04:40"/>
    <d v="1899-12-30T02:30:52"/>
    <n v="1135"/>
    <x v="16"/>
    <x v="2"/>
    <x v="167"/>
    <x v="7"/>
    <n v="0"/>
  </r>
  <r>
    <n v="3221"/>
    <d v="2017-05-28T00:00:00"/>
    <d v="2017-05-28T00:00:00"/>
    <x v="2"/>
    <n v="5.0999999999999996"/>
    <n v="0"/>
    <n v="53"/>
    <n v="34"/>
    <d v="1899-12-30T00:53:34"/>
    <d v="1899-12-30T00:10:30"/>
    <s v="RedEscalante"/>
    <s v="Treadmill"/>
    <n v="5.7125077784692015"/>
    <n v="0"/>
    <s v="Inside"/>
    <m/>
    <d v="1899-12-30T04:35:11"/>
    <d v="1899-12-30T02:17:36"/>
    <m/>
    <n v="0"/>
    <n v="0"/>
    <d v="1899-12-30T04:35:11"/>
    <d v="1899-12-30T05:27:35"/>
    <d v="1899-12-30T02:17:36"/>
    <d v="1899-12-30T02:43:48"/>
    <n v="1945"/>
    <x v="16"/>
    <x v="2"/>
    <x v="167"/>
    <x v="8"/>
    <n v="0"/>
  </r>
  <r>
    <n v="3222"/>
    <d v="2017-05-29T00:00:00"/>
    <d v="2017-05-29T00:00:00"/>
    <x v="1"/>
    <n v="45.6"/>
    <n v="3"/>
    <n v="19"/>
    <n v="9"/>
    <d v="1899-12-30T03:19:09"/>
    <d v="1899-12-30T00:04:22"/>
    <s v="Shiv"/>
    <s v="Hills!"/>
    <n v="13.738388149635963"/>
    <n v="0"/>
    <s v="Cold &amp; Windy"/>
    <m/>
    <d v="1899-12-30T08:09:08"/>
    <d v="1899-12-30T04:04:34"/>
    <m/>
    <n v="0"/>
    <n v="0"/>
    <d v="1899-12-30T01:54:25"/>
    <d v="1899-12-30T02:46:49"/>
    <d v="1899-12-30T00:57:13"/>
    <d v="1899-12-30T01:23:25"/>
    <n v="612"/>
    <x v="16"/>
    <x v="2"/>
    <x v="167"/>
    <x v="8"/>
    <n v="0"/>
  </r>
  <r>
    <n v="3223"/>
    <d v="2017-05-31T00:00:00"/>
    <d v="2017-05-31T00:00:00"/>
    <x v="2"/>
    <n v="3.1"/>
    <n v="0"/>
    <n v="33"/>
    <n v="7"/>
    <d v="1899-12-30T00:33:07"/>
    <d v="1899-12-30T00:10:41"/>
    <s v="Escalante"/>
    <s v="fenn's Pond"/>
    <n v="5.616507297433321"/>
    <n v="134"/>
    <s v="Drizzle"/>
    <m/>
    <d v="1899-12-30T04:39:53"/>
    <d v="1899-12-30T02:19:57"/>
    <m/>
    <n v="0"/>
    <n v="0"/>
    <d v="1899-12-30T04:39:53"/>
    <d v="1899-12-30T05:32:17"/>
    <d v="1899-12-30T02:19:57"/>
    <d v="1899-12-30T02:46:09"/>
    <n v="2051"/>
    <x v="16"/>
    <x v="2"/>
    <x v="167"/>
    <x v="8"/>
    <n v="1"/>
  </r>
  <r>
    <n v="3224"/>
    <d v="2017-06-01T00:00:00"/>
    <d v="2017-06-01T00:00:00"/>
    <x v="1"/>
    <n v="16.5"/>
    <n v="1"/>
    <n v="11"/>
    <n v="4"/>
    <d v="1899-12-30T01:11:04"/>
    <d v="1899-12-30T00:04:18"/>
    <s v="Shiv"/>
    <s v="Random"/>
    <n v="13.930581613508453"/>
    <n v="0"/>
    <s v="Nice!"/>
    <m/>
    <d v="1899-12-30T08:02:24"/>
    <d v="1899-12-30T04:01:12"/>
    <m/>
    <n v="0"/>
    <n v="0"/>
    <d v="1899-12-30T01:52:51"/>
    <d v="1899-12-30T02:45:15"/>
    <d v="1899-12-30T00:56:25"/>
    <d v="1899-12-30T01:22:37"/>
    <n v="600"/>
    <x v="16"/>
    <x v="3"/>
    <x v="168"/>
    <x v="8"/>
    <n v="0"/>
  </r>
  <r>
    <n v="3225"/>
    <d v="2017-06-01T00:00:00"/>
    <d v="2017-06-01T00:00:00"/>
    <x v="0"/>
    <n v="1"/>
    <n v="0"/>
    <n v="35"/>
    <n v="36"/>
    <d v="1899-12-30T00:35:36"/>
    <d v="1899-12-30T00:35:36"/>
    <s v="Lake"/>
    <s v="Jr to Boathouse"/>
    <n v="1.6853932584269673"/>
    <n v="0"/>
    <s v="Choppy"/>
    <m/>
    <d v="1899-12-30T01:25:26"/>
    <d v="1899-12-30T00:42:43"/>
    <m/>
    <n v="0"/>
    <n v="0"/>
    <d v="1899-12-30T15:32:43"/>
    <d v="1899-12-30T16:25:07"/>
    <d v="1899-12-30T07:46:22"/>
    <d v="1899-12-30T08:12:34"/>
    <n v="3293"/>
    <x v="16"/>
    <x v="3"/>
    <x v="168"/>
    <x v="8"/>
    <n v="0"/>
  </r>
  <r>
    <n v="3226"/>
    <d v="2017-06-04T00:00:00"/>
    <d v="2017-06-04T00:00:00"/>
    <x v="0"/>
    <n v="1.2"/>
    <n v="0"/>
    <n v="38"/>
    <n v="13"/>
    <d v="1899-12-30T00:38:13"/>
    <d v="1899-12-30T00:31:51"/>
    <s v="Lake"/>
    <s v="Rev3 Half"/>
    <n v="1.8839947666812051"/>
    <n v="0"/>
    <s v="Nice!"/>
    <m/>
    <d v="1899-12-30T01:16:26"/>
    <d v="1899-12-30T00:38:13"/>
    <m/>
    <n v="0"/>
    <n v="0"/>
    <d v="1899-12-30T13:54:24"/>
    <d v="1899-12-30T14:46:48"/>
    <d v="1899-12-30T06:57:12"/>
    <d v="1899-12-30T07:23:24"/>
    <n v="3164"/>
    <x v="16"/>
    <x v="3"/>
    <x v="168"/>
    <x v="9"/>
    <n v="2"/>
  </r>
  <r>
    <n v="3227"/>
    <d v="2017-06-04T00:00:00"/>
    <d v="2017-06-04T00:00:00"/>
    <x v="1"/>
    <n v="56"/>
    <n v="3"/>
    <n v="24"/>
    <n v="30"/>
    <d v="1899-12-30T03:24:30"/>
    <d v="1899-12-30T00:03:39"/>
    <s v="Shiv"/>
    <s v="Rev3 Half"/>
    <n v="16.43031784841077"/>
    <n v="0"/>
    <s v="Nice!"/>
    <m/>
    <d v="1899-12-30T06:49:00"/>
    <d v="1899-12-30T03:24:30"/>
    <m/>
    <n v="0"/>
    <n v="0"/>
    <d v="1899-12-30T01:35:41"/>
    <d v="1899-12-30T02:28:05"/>
    <d v="1899-12-30T00:47:50"/>
    <d v="1899-12-30T01:14:02"/>
    <n v="350"/>
    <x v="16"/>
    <x v="3"/>
    <x v="168"/>
    <x v="9"/>
    <n v="0"/>
  </r>
  <r>
    <n v="3228"/>
    <d v="2017-06-04T00:00:00"/>
    <d v="2017-06-04T00:00:00"/>
    <x v="2"/>
    <n v="13.1"/>
    <n v="2"/>
    <n v="55"/>
    <n v="9"/>
    <d v="1899-12-30T02:55:09"/>
    <d v="1899-12-30T00:13:22"/>
    <s v="Escalante"/>
    <s v="Rev3 Half"/>
    <n v="4.4875820725092819"/>
    <n v="0"/>
    <s v="Nice!"/>
    <m/>
    <d v="1899-12-30T05:50:18"/>
    <d v="1899-12-30T02:55:09"/>
    <m/>
    <n v="0"/>
    <n v="0"/>
    <d v="1899-12-30T05:50:18"/>
    <d v="1899-12-30T06:42:42"/>
    <d v="1899-12-30T02:55:09"/>
    <d v="1899-12-30T03:21:21"/>
    <n v="2907"/>
    <x v="16"/>
    <x v="3"/>
    <x v="168"/>
    <x v="9"/>
    <n v="0"/>
  </r>
  <r>
    <n v="3229"/>
    <d v="2017-06-04T00:00:00"/>
    <d v="2017-06-04T00:00:00"/>
    <x v="3"/>
    <n v="0.1"/>
    <n v="0"/>
    <n v="4"/>
    <n v="21"/>
    <d v="1899-12-30T00:04:21"/>
    <d v="1899-12-30T00:43:30"/>
    <s v="T1"/>
    <s v="Rev3 Half"/>
    <n v="1.3793103448275874"/>
    <n v="0"/>
    <s v="Nice!"/>
    <m/>
    <d v="1899-12-30T00:00:00"/>
    <d v="1899-12-30T00:00:00"/>
    <m/>
    <n v="0"/>
    <n v="0"/>
    <d v="1899-12-30T18:59:42"/>
    <d v="1899-12-30T19:52:06"/>
    <d v="1899-12-30T09:29:51"/>
    <d v="1899-12-30T09:56:03"/>
    <n v="3480"/>
    <x v="16"/>
    <x v="3"/>
    <x v="168"/>
    <x v="9"/>
    <n v="0"/>
  </r>
  <r>
    <n v="3230"/>
    <d v="2017-06-04T00:00:00"/>
    <d v="2017-06-04T00:00:00"/>
    <x v="4"/>
    <n v="0.1"/>
    <n v="0"/>
    <n v="3"/>
    <n v="8"/>
    <d v="1899-12-30T00:03:08"/>
    <d v="1899-12-30T00:31:20"/>
    <s v="T2"/>
    <s v="Rev3 Half"/>
    <n v="1.9148936170212785"/>
    <n v="0"/>
    <s v="Nice!"/>
    <m/>
    <d v="1899-12-30T00:00:00"/>
    <d v="1899-12-30T00:00:00"/>
    <m/>
    <n v="0"/>
    <n v="0"/>
    <d v="1899-12-30T13:40:56"/>
    <d v="1899-12-30T14:33:20"/>
    <d v="1899-12-30T06:50:28"/>
    <d v="1899-12-30T07:16:40"/>
    <n v="3158"/>
    <x v="16"/>
    <x v="3"/>
    <x v="168"/>
    <x v="9"/>
    <n v="0"/>
  </r>
  <r>
    <n v="3234"/>
    <d v="2017-06-04T00:00:00"/>
    <d v="2017-06-04T00:00:00"/>
    <x v="8"/>
    <n v="1"/>
    <n v="0"/>
    <n v="11"/>
    <n v="56"/>
    <d v="1899-12-30T00:11:56"/>
    <d v="1899-12-30T00:11:56"/>
    <s v="Escalante"/>
    <s v="Rev3 Half"/>
    <n v="5.0279329608938585"/>
    <n v="0"/>
    <s v="Nice!"/>
    <m/>
    <d v="1899-12-30T00:00:00"/>
    <d v="1899-12-30T00:00:00"/>
    <m/>
    <n v="0"/>
    <n v="0"/>
    <d v="1899-12-30T05:12:39"/>
    <d v="1899-12-30T06:05:03"/>
    <d v="1899-12-30T02:36:20"/>
    <d v="1899-12-30T03:02:32"/>
    <n v="2665"/>
    <x v="16"/>
    <x v="3"/>
    <x v="168"/>
    <x v="9"/>
    <n v="0"/>
  </r>
  <r>
    <n v="3235"/>
    <d v="2017-06-04T00:00:00"/>
    <d v="2017-06-04T00:00:00"/>
    <x v="9"/>
    <n v="1"/>
    <n v="0"/>
    <n v="11"/>
    <n v="42"/>
    <d v="1899-12-30T00:11:42"/>
    <d v="1899-12-30T00:11:42"/>
    <s v="Escalante"/>
    <s v="Rev3 Half"/>
    <n v="5.1282051282051331"/>
    <n v="0"/>
    <s v="Nice!"/>
    <m/>
    <d v="1899-12-30T00:00:00"/>
    <d v="1899-12-30T00:00:00"/>
    <m/>
    <n v="0"/>
    <n v="0"/>
    <d v="1899-12-30T05:06:32"/>
    <d v="1899-12-30T05:58:56"/>
    <d v="1899-12-30T02:33:16"/>
    <d v="1899-12-30T02:59:28"/>
    <n v="2579"/>
    <x v="16"/>
    <x v="3"/>
    <x v="168"/>
    <x v="9"/>
    <n v="0"/>
  </r>
  <r>
    <n v="3236"/>
    <d v="2017-06-04T00:00:00"/>
    <d v="2017-06-04T00:00:00"/>
    <x v="10"/>
    <n v="1"/>
    <n v="0"/>
    <n v="13"/>
    <n v="12"/>
    <d v="1899-12-30T00:13:12"/>
    <d v="1899-12-30T00:13:12"/>
    <s v="Escalante"/>
    <s v="Rev3 Half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6"/>
    <x v="3"/>
    <x v="168"/>
    <x v="9"/>
    <n v="0"/>
  </r>
  <r>
    <n v="3237"/>
    <d v="2017-06-04T00:00:00"/>
    <d v="2017-06-04T00:00:00"/>
    <x v="11"/>
    <n v="1"/>
    <n v="0"/>
    <n v="10"/>
    <n v="44"/>
    <d v="1899-12-30T00:10:44"/>
    <d v="1899-12-30T00:10:44"/>
    <s v="Escalante"/>
    <s v="Rev3 Half"/>
    <n v="5.590062111801247"/>
    <n v="0"/>
    <s v="Nice!"/>
    <m/>
    <d v="1899-12-30T00:00:00"/>
    <d v="1899-12-30T00:00:00"/>
    <m/>
    <n v="0"/>
    <n v="0"/>
    <d v="1899-12-30T04:41:13"/>
    <d v="1899-12-30T05:33:37"/>
    <d v="1899-12-30T02:20:36"/>
    <d v="1899-12-30T02:46:48"/>
    <n v="2086"/>
    <x v="16"/>
    <x v="3"/>
    <x v="168"/>
    <x v="9"/>
    <n v="0"/>
  </r>
  <r>
    <n v="3238"/>
    <d v="2017-06-04T00:00:00"/>
    <d v="2017-06-04T00:00:00"/>
    <x v="12"/>
    <n v="1"/>
    <n v="0"/>
    <n v="14"/>
    <n v="28"/>
    <d v="1899-12-30T00:14:28"/>
    <d v="1899-12-30T00:14:28"/>
    <s v="Escalante"/>
    <s v="Rev3 Half"/>
    <n v="4.1474654377880213"/>
    <n v="0"/>
    <s v="Nice!"/>
    <m/>
    <d v="1899-12-30T00:00:00"/>
    <d v="1899-12-30T00:00:00"/>
    <m/>
    <n v="0"/>
    <n v="0"/>
    <d v="1899-12-30T06:19:02"/>
    <d v="1899-12-30T07:11:26"/>
    <d v="1899-12-30T03:09:31"/>
    <d v="1899-12-30T03:35:43"/>
    <n v="2988"/>
    <x v="16"/>
    <x v="3"/>
    <x v="168"/>
    <x v="9"/>
    <n v="0"/>
  </r>
  <r>
    <n v="3239"/>
    <d v="2017-06-04T00:00:00"/>
    <d v="2017-06-04T00:00:00"/>
    <x v="13"/>
    <n v="1"/>
    <n v="0"/>
    <n v="12"/>
    <n v="29"/>
    <d v="1899-12-30T00:12:29"/>
    <d v="1899-12-30T00:12:29"/>
    <s v="Escalante"/>
    <s v="Rev3 Half"/>
    <n v="4.8064085447263061"/>
    <n v="0"/>
    <s v="Nice!"/>
    <m/>
    <d v="1899-12-30T00:00:00"/>
    <d v="1899-12-30T00:00:00"/>
    <m/>
    <n v="0"/>
    <n v="0"/>
    <d v="1899-12-30T05:27:04"/>
    <d v="1899-12-30T06:19:28"/>
    <d v="1899-12-30T02:43:32"/>
    <d v="1899-12-30T03:09:44"/>
    <n v="2794"/>
    <x v="16"/>
    <x v="3"/>
    <x v="168"/>
    <x v="9"/>
    <n v="0"/>
  </r>
  <r>
    <n v="3240"/>
    <d v="2017-06-04T00:00:00"/>
    <d v="2017-06-04T00:00:00"/>
    <x v="14"/>
    <n v="1"/>
    <n v="0"/>
    <n v="14"/>
    <n v="20"/>
    <d v="1899-12-30T00:14:20"/>
    <d v="1899-12-30T00:14:20"/>
    <s v="Escalante"/>
    <s v="Rev3 Half"/>
    <n v="4.18604651162791"/>
    <n v="0"/>
    <s v="Nice!"/>
    <m/>
    <d v="1899-12-30T00:00:00"/>
    <d v="1899-12-30T00:00:00"/>
    <m/>
    <n v="0"/>
    <n v="0"/>
    <d v="1899-12-30T06:15:32"/>
    <d v="1899-12-30T07:07:56"/>
    <d v="1899-12-30T03:07:46"/>
    <d v="1899-12-30T03:33:58"/>
    <n v="2979"/>
    <x v="16"/>
    <x v="3"/>
    <x v="168"/>
    <x v="9"/>
    <n v="0"/>
  </r>
  <r>
    <n v="3241"/>
    <d v="2017-06-04T00:00:00"/>
    <d v="2017-06-04T00:00:00"/>
    <x v="15"/>
    <n v="1"/>
    <n v="0"/>
    <n v="12"/>
    <n v="46"/>
    <d v="1899-12-30T00:12:46"/>
    <d v="1899-12-30T00:12:46"/>
    <s v="Escalante"/>
    <s v="Rev3 Half"/>
    <n v="4.6997389033942589"/>
    <n v="0"/>
    <s v="Nice!"/>
    <m/>
    <d v="1899-12-30T00:00:00"/>
    <d v="1899-12-30T00:00:00"/>
    <m/>
    <n v="0"/>
    <n v="0"/>
    <d v="1899-12-30T05:34:29"/>
    <d v="1899-12-30T06:26:53"/>
    <d v="1899-12-30T02:47:15"/>
    <d v="1899-12-30T03:13:27"/>
    <n v="2842"/>
    <x v="16"/>
    <x v="3"/>
    <x v="168"/>
    <x v="9"/>
    <n v="0"/>
  </r>
  <r>
    <n v="3242"/>
    <d v="2017-06-04T00:00:00"/>
    <d v="2017-06-04T00:00:00"/>
    <x v="16"/>
    <n v="1"/>
    <n v="0"/>
    <n v="16"/>
    <n v="52"/>
    <d v="1899-12-30T00:16:52"/>
    <d v="1899-12-30T00:16:52"/>
    <s v="Escalante"/>
    <s v="Rev3 Half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6"/>
    <x v="3"/>
    <x v="168"/>
    <x v="9"/>
    <n v="0"/>
  </r>
  <r>
    <n v="3243"/>
    <d v="2017-06-04T00:00:00"/>
    <d v="2017-06-04T00:00:00"/>
    <x v="17"/>
    <n v="1"/>
    <n v="0"/>
    <n v="15"/>
    <n v="41"/>
    <d v="1899-12-30T00:15:41"/>
    <d v="1899-12-30T00:15:41"/>
    <s v="Escalante"/>
    <s v="Rev3 Half"/>
    <n v="3.8257173219978777"/>
    <n v="0"/>
    <s v="Nice!"/>
    <m/>
    <d v="1899-12-30T00:00:00"/>
    <d v="1899-12-30T00:00:00"/>
    <m/>
    <n v="0"/>
    <n v="0"/>
    <d v="1899-12-30T06:50:54"/>
    <d v="1899-12-30T07:43:18"/>
    <d v="1899-12-30T03:25:27"/>
    <d v="1899-12-30T03:51:39"/>
    <n v="3061"/>
    <x v="16"/>
    <x v="3"/>
    <x v="168"/>
    <x v="9"/>
    <n v="0"/>
  </r>
  <r>
    <n v="3244"/>
    <d v="2017-06-04T00:00:00"/>
    <d v="2017-06-04T00:00:00"/>
    <x v="18"/>
    <n v="1"/>
    <n v="0"/>
    <n v="12"/>
    <n v="19"/>
    <d v="1899-12-30T00:12:19"/>
    <d v="1899-12-30T00:12:19"/>
    <s v="Escalante"/>
    <s v="Rev3 Half"/>
    <n v="4.8714479025710453"/>
    <n v="0"/>
    <s v="Nice!"/>
    <m/>
    <d v="1899-12-30T00:00:00"/>
    <d v="1899-12-30T00:00:00"/>
    <m/>
    <n v="0"/>
    <n v="0"/>
    <d v="1899-12-30T05:22:42"/>
    <d v="1899-12-30T06:15:06"/>
    <d v="1899-12-30T02:41:21"/>
    <d v="1899-12-30T03:07:33"/>
    <n v="2765"/>
    <x v="16"/>
    <x v="3"/>
    <x v="168"/>
    <x v="9"/>
    <n v="0"/>
  </r>
  <r>
    <n v="3245"/>
    <d v="2017-06-04T00:00:00"/>
    <d v="2017-06-04T00:00:00"/>
    <x v="19"/>
    <n v="1"/>
    <n v="0"/>
    <n v="14"/>
    <n v="40"/>
    <d v="1899-12-30T00:14:40"/>
    <d v="1899-12-30T00:14:40"/>
    <s v="Escalante"/>
    <s v="Rev3 Half"/>
    <n v="4.0909090909090944"/>
    <n v="0"/>
    <s v="Nice!"/>
    <m/>
    <d v="1899-12-30T00:00:00"/>
    <d v="1899-12-30T00:00:00"/>
    <m/>
    <n v="0"/>
    <n v="0"/>
    <d v="1899-12-30T06:24:16"/>
    <d v="1899-12-30T07:16:40"/>
    <d v="1899-12-30T03:12:08"/>
    <d v="1899-12-30T03:38:20"/>
    <n v="3000"/>
    <x v="16"/>
    <x v="3"/>
    <x v="168"/>
    <x v="9"/>
    <n v="0"/>
  </r>
  <r>
    <n v="3246"/>
    <d v="2017-06-04T00:00:00"/>
    <d v="2017-06-04T00:00:00"/>
    <x v="20"/>
    <n v="1"/>
    <n v="0"/>
    <n v="12"/>
    <n v="42"/>
    <d v="1899-12-30T00:12:42"/>
    <d v="1899-12-30T00:12:42"/>
    <s v="Escalante"/>
    <s v="Rev3 Half"/>
    <n v="4.7244094488189017"/>
    <n v="0"/>
    <s v="Nice!"/>
    <m/>
    <d v="1899-12-30T00:00:00"/>
    <d v="1899-12-30T00:00:00"/>
    <m/>
    <n v="0"/>
    <n v="0"/>
    <d v="1899-12-30T05:32:44"/>
    <d v="1899-12-30T06:25:08"/>
    <d v="1899-12-30T02:46:22"/>
    <d v="1899-12-30T03:12:34"/>
    <n v="2833"/>
    <x v="16"/>
    <x v="3"/>
    <x v="168"/>
    <x v="9"/>
    <n v="0"/>
  </r>
  <r>
    <n v="3231"/>
    <d v="2017-06-07T00:00:00"/>
    <d v="2017-06-07T00:00:00"/>
    <x v="2"/>
    <n v="3.2"/>
    <n v="0"/>
    <n v="35"/>
    <n v="21"/>
    <d v="1899-12-30T00:35:21"/>
    <d v="1899-12-30T00:11:03"/>
    <s v="AltraBlue"/>
    <s v="YNHH Division St 5k"/>
    <n v="5.4314002828854351"/>
    <n v="127"/>
    <s v="Nice!"/>
    <m/>
    <d v="1899-12-30T04:49:26"/>
    <d v="1899-12-30T02:24:43"/>
    <m/>
    <n v="0"/>
    <n v="0"/>
    <d v="1899-12-30T04:49:26"/>
    <d v="1899-12-30T05:41:50"/>
    <d v="1899-12-30T02:24:43"/>
    <d v="1899-12-30T02:50:55"/>
    <n v="2276"/>
    <x v="16"/>
    <x v="3"/>
    <x v="168"/>
    <x v="9"/>
    <n v="2"/>
  </r>
  <r>
    <n v="3232"/>
    <d v="2017-06-08T00:00:00"/>
    <d v="2017-06-08T00:00:00"/>
    <x v="2"/>
    <n v="4.55"/>
    <n v="0"/>
    <n v="45"/>
    <n v="9"/>
    <d v="1899-12-30T00:45:09"/>
    <d v="1899-12-30T00:09:55"/>
    <s v="AltraBlue"/>
    <s v="YNHH Goodrich St 4.5"/>
    <n v="6.0465116279069822"/>
    <n v="163"/>
    <s v="Nice!"/>
    <m/>
    <d v="1899-12-30T04:19:59"/>
    <d v="1899-12-30T02:10:00"/>
    <m/>
    <n v="0"/>
    <n v="0"/>
    <d v="1899-12-30T04:19:59"/>
    <d v="1899-12-30T05:12:23"/>
    <d v="1899-12-30T02:10:00"/>
    <d v="1899-12-30T02:36:12"/>
    <n v="1465"/>
    <x v="16"/>
    <x v="3"/>
    <x v="168"/>
    <x v="9"/>
    <n v="0"/>
  </r>
  <r>
    <n v="3233"/>
    <d v="2017-06-09T00:00:00"/>
    <d v="2017-06-09T00:00:00"/>
    <x v="1"/>
    <n v="10.5"/>
    <n v="0"/>
    <n v="44"/>
    <n v="50"/>
    <d v="1899-12-30T00:44:50"/>
    <d v="1899-12-30T00:04:16"/>
    <s v="Shiv"/>
    <s v="Reverse Griskus Sprint"/>
    <n v="14.052044609665437"/>
    <n v="0"/>
    <s v="Nice!"/>
    <m/>
    <d v="1899-12-30T07:58:13"/>
    <d v="1899-12-30T03:59:07"/>
    <m/>
    <n v="0"/>
    <n v="0"/>
    <d v="1899-12-30T01:51:52"/>
    <d v="1899-12-30T02:44:16"/>
    <d v="1899-12-30T00:55:56"/>
    <d v="1899-12-30T01:22:08"/>
    <n v="590"/>
    <x v="16"/>
    <x v="3"/>
    <x v="168"/>
    <x v="9"/>
    <n v="0"/>
  </r>
  <r>
    <n v="3247"/>
    <d v="2017-06-09T00:00:00"/>
    <d v="2017-06-09T00:00:00"/>
    <x v="2"/>
    <n v="3.1"/>
    <n v="0"/>
    <n v="32"/>
    <n v="18"/>
    <d v="1899-12-30T00:32:18"/>
    <d v="1899-12-30T00:10:25"/>
    <s v="AltraBlue"/>
    <s v="Flanders 5k"/>
    <n v="5.7585139318885501"/>
    <n v="0"/>
    <s v="Humid"/>
    <m/>
    <d v="1899-12-30T04:32:59"/>
    <d v="1899-12-30T02:16:30"/>
    <m/>
    <n v="0"/>
    <n v="0"/>
    <d v="1899-12-30T04:32:59"/>
    <d v="1899-12-30T05:25:23"/>
    <d v="1899-12-30T02:16:30"/>
    <d v="1899-12-30T02:42:42"/>
    <n v="1883"/>
    <x v="16"/>
    <x v="3"/>
    <x v="168"/>
    <x v="9"/>
    <n v="0"/>
  </r>
  <r>
    <n v="3248"/>
    <d v="2017-06-10T00:00:00"/>
    <d v="2017-06-10T00:00:00"/>
    <x v="1"/>
    <n v="61"/>
    <n v="4"/>
    <n v="12"/>
    <n v="33"/>
    <d v="1899-12-30T04:12:33"/>
    <d v="1899-12-30T00:04:08"/>
    <s v="Shiv"/>
    <s v="67 -&gt; LW -&gt; BL -&gt; Home"/>
    <n v="14.492179766382906"/>
    <n v="0"/>
    <s v="HOT &amp; Humid"/>
    <m/>
    <d v="1899-12-30T07:43:42"/>
    <d v="1899-12-30T03:51:51"/>
    <m/>
    <n v="0"/>
    <n v="0"/>
    <d v="1899-12-30T01:48:28"/>
    <d v="1899-12-30T02:40:52"/>
    <d v="1899-12-30T00:54:14"/>
    <d v="1899-12-30T01:20:26"/>
    <n v="548"/>
    <x v="16"/>
    <x v="3"/>
    <x v="168"/>
    <x v="9"/>
    <n v="0"/>
  </r>
  <r>
    <n v="3249"/>
    <d v="2017-06-12T00:00:00"/>
    <d v="2017-06-12T00:00:00"/>
    <x v="2"/>
    <n v="3.1"/>
    <n v="0"/>
    <n v="35"/>
    <n v="14"/>
    <d v="1899-12-30T00:35:14"/>
    <d v="1899-12-30T00:11:22"/>
    <s v="RedEscalante"/>
    <s v="fenn's Pond"/>
    <n v="5.2790917691579988"/>
    <n v="140"/>
    <s v="Humid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3"/>
    <x v="168"/>
    <x v="10"/>
    <n v="1"/>
  </r>
  <r>
    <n v="3250"/>
    <d v="2017-06-14T00:00:00"/>
    <d v="2017-06-14T00:00:00"/>
    <x v="2"/>
    <n v="3.1"/>
    <n v="0"/>
    <n v="36"/>
    <n v="14"/>
    <d v="1899-12-30T00:36:14"/>
    <d v="1899-12-30T00:11:41"/>
    <s v="RedEscalante"/>
    <s v="fenn's Pond"/>
    <n v="5.1333946642134354"/>
    <n v="124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6"/>
    <x v="3"/>
    <x v="168"/>
    <x v="10"/>
    <n v="1"/>
  </r>
  <r>
    <n v="3251"/>
    <d v="2017-06-16T00:00:00"/>
    <d v="2017-06-16T00:00:00"/>
    <x v="2"/>
    <n v="3.1"/>
    <n v="0"/>
    <n v="35"/>
    <n v="8"/>
    <d v="1899-12-30T00:35:08"/>
    <d v="1899-12-30T00:11:20"/>
    <s v="RedEscalante"/>
    <s v="fenn's Pond"/>
    <n v="5.2941176470588278"/>
    <n v="140"/>
    <s v="overcas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x v="168"/>
    <x v="10"/>
    <n v="1"/>
  </r>
  <r>
    <n v="3252"/>
    <d v="2017-06-16T00:00:00"/>
    <d v="2017-06-16T00:00:00"/>
    <x v="0"/>
    <n v="1"/>
    <n v="0"/>
    <n v="39"/>
    <n v="31"/>
    <d v="1899-12-30T00:39:31"/>
    <d v="1899-12-30T00:39:31"/>
    <s v="Lake"/>
    <s v="Jr to Boathouse"/>
    <n v="1.5183466891606927"/>
    <n v="0"/>
    <s v="rainy"/>
    <m/>
    <d v="1899-12-30T01:34:50"/>
    <d v="1899-12-30T00:47:25"/>
    <m/>
    <n v="0"/>
    <n v="0"/>
    <d v="1899-12-30T17:15:20"/>
    <d v="1899-12-30T18:07:44"/>
    <d v="1899-12-30T08:37:40"/>
    <d v="1899-12-30T09:03:52"/>
    <n v="3411"/>
    <x v="16"/>
    <x v="3"/>
    <x v="168"/>
    <x v="10"/>
    <n v="0"/>
  </r>
  <r>
    <n v="3253"/>
    <d v="2017-06-17T00:00:00"/>
    <d v="2017-06-17T00:00:00"/>
    <x v="1"/>
    <n v="25"/>
    <n v="1"/>
    <n v="22"/>
    <n v="32"/>
    <d v="1899-12-30T01:22:32"/>
    <d v="1899-12-30T00:03:18"/>
    <s v="Shiv"/>
    <s v="Griskus Olympic"/>
    <n v="18.174474959612294"/>
    <n v="0"/>
    <s v="Humid"/>
    <m/>
    <d v="1899-12-30T06:09:45"/>
    <d v="1899-12-30T03:04:52"/>
    <m/>
    <n v="0"/>
    <n v="0"/>
    <d v="1899-12-30T01:26:30"/>
    <d v="1899-12-30T02:18:54"/>
    <d v="1899-12-30T00:43:15"/>
    <d v="1899-12-30T01:09:27"/>
    <n v="247"/>
    <x v="16"/>
    <x v="3"/>
    <x v="168"/>
    <x v="10"/>
    <n v="0"/>
  </r>
  <r>
    <n v="3254"/>
    <d v="2017-06-17T00:00:00"/>
    <d v="2017-06-17T00:00:00"/>
    <x v="2"/>
    <n v="6.2"/>
    <n v="1"/>
    <n v="2"/>
    <n v="41"/>
    <d v="1899-12-30T01:02:41"/>
    <d v="1899-12-30T00:10:07"/>
    <s v="RedEscalante"/>
    <s v="Griskus Olympic"/>
    <n v="5.9345918638659967"/>
    <n v="166"/>
    <s v="Humid"/>
    <m/>
    <d v="1899-12-30T04:24:53"/>
    <d v="1899-12-30T02:12:27"/>
    <m/>
    <n v="0"/>
    <n v="0"/>
    <d v="1899-12-30T04:24:53"/>
    <d v="1899-12-30T05:17:17"/>
    <d v="1899-12-30T02:12:27"/>
    <d v="1899-12-30T02:38:39"/>
    <n v="1626"/>
    <x v="16"/>
    <x v="3"/>
    <x v="168"/>
    <x v="10"/>
    <n v="0"/>
  </r>
  <r>
    <n v="3255"/>
    <d v="2017-06-18T00:00:00"/>
    <d v="2017-06-18T00:00:00"/>
    <x v="2"/>
    <n v="5.2"/>
    <n v="1"/>
    <n v="20"/>
    <n v="49"/>
    <d v="1899-12-30T01:20:49"/>
    <d v="1899-12-30T00:15:32"/>
    <s v="YNB"/>
    <s v="Random"/>
    <n v="3.8605898123324427"/>
    <n v="0"/>
    <s v="HOT &amp; Humid"/>
    <m/>
    <d v="1899-12-30T06:47:11"/>
    <d v="1899-12-30T03:23:36"/>
    <m/>
    <n v="0"/>
    <n v="0"/>
    <d v="1899-12-30T06:47:11"/>
    <d v="1899-12-30T07:39:36"/>
    <d v="1899-12-30T03:23:36"/>
    <d v="1899-12-30T03:49:48"/>
    <n v="3053"/>
    <x v="16"/>
    <x v="3"/>
    <x v="168"/>
    <x v="11"/>
    <n v="0"/>
  </r>
  <r>
    <n v="3256"/>
    <d v="2017-06-19T00:00:00"/>
    <d v="2017-06-19T00:00:00"/>
    <x v="2"/>
    <n v="1.5"/>
    <n v="0"/>
    <n v="17"/>
    <n v="0"/>
    <d v="1899-12-30T00:17:00"/>
    <d v="1899-12-30T00:11:20"/>
    <s v="RedEscalante"/>
    <s v="Ballentine Park Pre-Storm Run"/>
    <n v="5.2941176470588278"/>
    <n v="0"/>
    <s v="HOT &amp; Humid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x v="168"/>
    <x v="11"/>
    <n v="0"/>
  </r>
  <r>
    <n v="3257"/>
    <d v="2017-06-20T00:00:00"/>
    <d v="2017-06-20T00:00:00"/>
    <x v="0"/>
    <n v="1"/>
    <n v="0"/>
    <n v="35"/>
    <n v="28"/>
    <d v="1899-12-30T00:35:28"/>
    <d v="1899-12-30T00:35:28"/>
    <s v="Lake"/>
    <s v="Jr to Boathouse"/>
    <n v="1.691729323308272"/>
    <n v="0"/>
    <s v="overcast"/>
    <s v="https://www.strava.com/activities/1045418545"/>
    <d v="1899-12-30T01:25:07"/>
    <d v="1899-12-30T00:42:34"/>
    <m/>
    <n v="0"/>
    <n v="0"/>
    <d v="1899-12-30T15:29:14"/>
    <d v="1899-12-30T16:21:38"/>
    <d v="1899-12-30T07:44:37"/>
    <d v="1899-12-30T08:10:49"/>
    <n v="3287"/>
    <x v="16"/>
    <x v="3"/>
    <x v="168"/>
    <x v="11"/>
    <n v="0"/>
  </r>
  <r>
    <n v="3258"/>
    <d v="2017-06-21T00:00:00"/>
    <d v="2017-06-21T00:00:00"/>
    <x v="2"/>
    <n v="5.05"/>
    <n v="0"/>
    <n v="57"/>
    <n v="26"/>
    <d v="1899-12-30T00:57:26"/>
    <d v="1899-12-30T00:11:22"/>
    <s v="RedEscalante"/>
    <s v="The Lasso"/>
    <n v="5.275681950087062"/>
    <n v="126"/>
    <s v="Cool"/>
    <s v="https://www.strava.com/activities/1047069942"/>
    <d v="1899-12-30T04:57:58"/>
    <d v="1899-12-30T02:28:59"/>
    <m/>
    <n v="0"/>
    <n v="0"/>
    <d v="1899-12-30T04:57:58"/>
    <d v="1899-12-30T05:50:22"/>
    <d v="1899-12-30T02:28:59"/>
    <d v="1899-12-30T02:55:11"/>
    <n v="2456"/>
    <x v="16"/>
    <x v="3"/>
    <x v="168"/>
    <x v="11"/>
    <n v="0"/>
  </r>
  <r>
    <n v="3259"/>
    <d v="2017-06-22T00:00:00"/>
    <d v="2017-06-22T00:00:00"/>
    <x v="0"/>
    <n v="1"/>
    <n v="0"/>
    <n v="34"/>
    <n v="45"/>
    <d v="1899-12-30T00:34:45"/>
    <d v="1899-12-30T00:34:45"/>
    <s v="Lake"/>
    <s v="Jr to Boathouse"/>
    <n v="1.7266187050359725"/>
    <n v="0"/>
    <s v="Cool"/>
    <s v="https://connect.garmin.com/modern/activity/1812139200"/>
    <d v="1899-12-30T01:23:24"/>
    <d v="1899-12-30T00:41:42"/>
    <m/>
    <n v="0"/>
    <n v="0"/>
    <d v="1899-12-30T15:10:27"/>
    <d v="1899-12-30T16:02:51"/>
    <d v="1899-12-30T07:35:13"/>
    <d v="1899-12-30T08:01:26"/>
    <n v="3255"/>
    <x v="16"/>
    <x v="3"/>
    <x v="168"/>
    <x v="11"/>
    <n v="0"/>
  </r>
  <r>
    <n v="3260"/>
    <d v="2017-06-22T00:00:00"/>
    <d v="2017-06-22T00:00:00"/>
    <x v="2"/>
    <n v="3.2"/>
    <n v="0"/>
    <n v="35"/>
    <n v="54"/>
    <d v="1899-12-30T00:35:54"/>
    <d v="1899-12-30T00:11:13"/>
    <s v="AltraBlue"/>
    <s v="YNHH Division St 5k"/>
    <n v="5.3481894150417872"/>
    <n v="0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3"/>
    <x v="168"/>
    <x v="11"/>
    <n v="0"/>
  </r>
  <r>
    <n v="3261"/>
    <d v="2017-06-23T00:00:00"/>
    <d v="2017-06-23T00:00:00"/>
    <x v="1"/>
    <n v="100.6"/>
    <n v="6"/>
    <n v="54"/>
    <n v="22"/>
    <d v="1899-12-30T06:54:22"/>
    <d v="1899-12-30T00:04:07"/>
    <s v="Shiv"/>
    <s v="Cheshire Canal 100"/>
    <n v="14.566808784490398"/>
    <n v="0"/>
    <s v="HOT &amp; Humid"/>
    <m/>
    <d v="1899-12-30T07:41:19"/>
    <d v="1899-12-30T03:50:40"/>
    <m/>
    <n v="0"/>
    <n v="0"/>
    <d v="1899-12-30T01:47:55"/>
    <d v="1899-12-30T02:40:19"/>
    <d v="1899-12-30T00:53:57"/>
    <d v="1899-12-30T01:20:10"/>
    <n v="538"/>
    <x v="16"/>
    <x v="3"/>
    <x v="168"/>
    <x v="11"/>
    <n v="0"/>
  </r>
  <r>
    <n v="3262"/>
    <d v="2017-06-25T00:00:00"/>
    <d v="2017-06-25T00:00:00"/>
    <x v="2"/>
    <n v="7.5"/>
    <n v="1"/>
    <n v="21"/>
    <n v="40"/>
    <d v="1899-12-30T01:21:40"/>
    <d v="1899-12-30T00:10:53"/>
    <s v="RedEscalante"/>
    <s v="MV Loop"/>
    <n v="5.510204081632657"/>
    <n v="0"/>
    <s v="HOT &amp; Humid"/>
    <m/>
    <d v="1899-12-30T04:45:17"/>
    <d v="1899-12-30T02:22:39"/>
    <m/>
    <n v="0"/>
    <n v="0"/>
    <d v="1899-12-30T04:45:17"/>
    <d v="1899-12-30T05:37:41"/>
    <d v="1899-12-30T02:22:39"/>
    <d v="1899-12-30T02:48:51"/>
    <n v="2190"/>
    <x v="16"/>
    <x v="3"/>
    <x v="168"/>
    <x v="39"/>
    <n v="1"/>
  </r>
  <r>
    <n v="3263"/>
    <d v="2017-06-26T00:00:00"/>
    <d v="2017-06-26T00:00:00"/>
    <x v="1"/>
    <n v="5"/>
    <n v="0"/>
    <n v="28"/>
    <n v="8"/>
    <d v="1899-12-30T00:28:08"/>
    <d v="1899-12-30T00:05:38"/>
    <s v="MV-Bike"/>
    <s v="Bike to State Beach"/>
    <n v="10.663507109004748"/>
    <n v="0"/>
    <s v="HOT &amp; Humid"/>
    <m/>
    <d v="1899-12-30T10:30:11"/>
    <d v="1899-12-30T05:15:06"/>
    <m/>
    <n v="0"/>
    <n v="0"/>
    <d v="1899-12-30T02:27:25"/>
    <d v="1899-12-30T03:19:49"/>
    <d v="1899-12-30T01:13:43"/>
    <d v="1899-12-30T01:39:55"/>
    <n v="763"/>
    <x v="16"/>
    <x v="3"/>
    <x v="168"/>
    <x v="39"/>
    <n v="0"/>
  </r>
  <r>
    <n v="3264"/>
    <d v="2017-06-26T00:00:00"/>
    <d v="2017-06-26T00:00:00"/>
    <x v="1"/>
    <n v="5"/>
    <n v="0"/>
    <n v="30"/>
    <n v="1"/>
    <d v="1899-12-30T00:30:01"/>
    <d v="1899-12-30T00:06:00"/>
    <s v="MV-Bike"/>
    <s v="BikeHome from State Beach"/>
    <n v="9.9944475291504808"/>
    <n v="0"/>
    <s v="HOT &amp; Humid"/>
    <m/>
    <d v="1899-12-30T11:12:22"/>
    <d v="1899-12-30T05:36:11"/>
    <m/>
    <n v="0"/>
    <n v="0"/>
    <d v="1899-12-30T02:37:17"/>
    <d v="1899-12-30T03:29:41"/>
    <d v="1899-12-30T01:18:39"/>
    <d v="1899-12-30T01:44:51"/>
    <n v="769"/>
    <x v="16"/>
    <x v="3"/>
    <x v="168"/>
    <x v="39"/>
    <n v="0"/>
  </r>
  <r>
    <n v="3265"/>
    <d v="2017-06-26T00:00:00"/>
    <d v="2017-06-26T00:00:00"/>
    <x v="0"/>
    <n v="0.4"/>
    <n v="0"/>
    <n v="14"/>
    <n v="44"/>
    <d v="1899-12-30T00:14:44"/>
    <d v="1899-12-30T00:36:50"/>
    <s v="Ocean"/>
    <s v="State Beach Swim"/>
    <n v="1.6289592760181009"/>
    <n v="0"/>
    <s v="HOT &amp; Humid"/>
    <m/>
    <d v="1899-12-30T01:28:24"/>
    <d v="1899-12-30T00:44:12"/>
    <m/>
    <n v="0"/>
    <n v="0"/>
    <d v="1899-12-30T16:05:02"/>
    <d v="1899-12-30T16:57:26"/>
    <d v="1899-12-30T08:02:31"/>
    <d v="1899-12-30T08:28:43"/>
    <n v="3342"/>
    <x v="16"/>
    <x v="3"/>
    <x v="168"/>
    <x v="39"/>
    <n v="0"/>
  </r>
  <r>
    <n v="3266"/>
    <d v="2017-06-27T00:00:00"/>
    <d v="2017-06-27T00:00:00"/>
    <x v="2"/>
    <n v="7"/>
    <n v="1"/>
    <n v="15"/>
    <n v="34"/>
    <d v="1899-12-30T01:15:34"/>
    <d v="1899-12-30T00:10:48"/>
    <s v="RedEscalante"/>
    <s v="MV Loop"/>
    <n v="5.5580061755624222"/>
    <n v="0"/>
    <s v="HOT &amp; Humid"/>
    <m/>
    <d v="1899-12-30T04:42:50"/>
    <d v="1899-12-30T02:21:25"/>
    <m/>
    <n v="0"/>
    <n v="0"/>
    <d v="1899-12-30T04:42:50"/>
    <d v="1899-12-30T05:35:14"/>
    <d v="1899-12-30T02:21:25"/>
    <d v="1899-12-30T02:47:37"/>
    <n v="2128"/>
    <x v="16"/>
    <x v="3"/>
    <x v="168"/>
    <x v="39"/>
    <n v="0"/>
  </r>
  <r>
    <n v="3267"/>
    <d v="2017-06-27T00:00:00"/>
    <d v="2017-06-27T00:00:00"/>
    <x v="1"/>
    <n v="7"/>
    <n v="0"/>
    <n v="57"/>
    <n v="47"/>
    <d v="1899-12-30T00:57:47"/>
    <d v="1899-12-30T00:08:15"/>
    <s v="MV-Bike"/>
    <s v="MV Loop"/>
    <n v="7.2685318719353962"/>
    <n v="0"/>
    <s v="HOT &amp; Humid"/>
    <m/>
    <d v="1899-12-30T15:24:32"/>
    <d v="1899-12-30T07:42:16"/>
    <m/>
    <n v="0"/>
    <n v="0"/>
    <d v="1899-12-30T03:36:16"/>
    <d v="1899-12-30T04:28:41"/>
    <d v="1899-12-30T01:48:08"/>
    <d v="1899-12-30T02:14:20"/>
    <n v="814"/>
    <x v="16"/>
    <x v="3"/>
    <x v="168"/>
    <x v="39"/>
    <n v="0"/>
  </r>
  <r>
    <n v="3268"/>
    <d v="2017-06-28T00:00:00"/>
    <d v="2017-06-28T00:00:00"/>
    <x v="2"/>
    <n v="3.1"/>
    <n v="0"/>
    <n v="37"/>
    <n v="1"/>
    <d v="1899-12-30T00:37:01"/>
    <d v="1899-12-30T00:11:56"/>
    <s v="RedEscalante"/>
    <s v="MV 5k"/>
    <n v="5.0247636199909991"/>
    <n v="0"/>
    <s v="humid"/>
    <m/>
    <d v="1899-12-30T05:12:51"/>
    <d v="1899-12-30T02:36:26"/>
    <m/>
    <n v="0"/>
    <n v="0"/>
    <d v="1899-12-30T05:12:51"/>
    <d v="1899-12-30T06:05:15"/>
    <d v="1899-12-30T02:36:26"/>
    <d v="1899-12-30T03:02:38"/>
    <n v="2670"/>
    <x v="16"/>
    <x v="3"/>
    <x v="168"/>
    <x v="39"/>
    <n v="0"/>
  </r>
  <r>
    <n v="3269"/>
    <d v="2017-06-28T00:00:00"/>
    <d v="2017-06-28T00:00:00"/>
    <x v="1"/>
    <n v="6.4"/>
    <n v="0"/>
    <n v="44"/>
    <n v="30"/>
    <d v="1899-12-30T00:44:30"/>
    <d v="1899-12-30T00:06:57"/>
    <s v="MV-Bike"/>
    <s v="Windmill"/>
    <n v="8.6292134831460743"/>
    <n v="0"/>
    <s v="humid"/>
    <m/>
    <d v="1899-12-30T12:58:45"/>
    <d v="1899-12-30T06:29:23"/>
    <m/>
    <n v="0"/>
    <n v="0"/>
    <d v="1899-12-30T03:02:10"/>
    <d v="1899-12-30T03:54:34"/>
    <d v="1899-12-30T01:31:05"/>
    <d v="1899-12-30T01:57:17"/>
    <n v="785"/>
    <x v="16"/>
    <x v="3"/>
    <x v="168"/>
    <x v="39"/>
    <n v="0"/>
  </r>
  <r>
    <n v="3270"/>
    <d v="2017-06-29T00:00:00"/>
    <d v="2017-06-29T00:00:00"/>
    <x v="1"/>
    <n v="17.5"/>
    <n v="1"/>
    <n v="29"/>
    <n v="55"/>
    <d v="1899-12-30T01:29:55"/>
    <d v="1899-12-30T00:05:08"/>
    <s v="MV-Bike"/>
    <s v="Airport Loop"/>
    <n v="11.677479147358675"/>
    <n v="0"/>
    <s v="chilly"/>
    <m/>
    <d v="1899-12-30T09:35:28"/>
    <d v="1899-12-30T04:47:44"/>
    <m/>
    <n v="0"/>
    <n v="0"/>
    <d v="1899-12-30T02:14:37"/>
    <d v="1899-12-30T03:07:01"/>
    <d v="1899-12-30T01:07:19"/>
    <d v="1899-12-30T01:33:31"/>
    <n v="740"/>
    <x v="16"/>
    <x v="3"/>
    <x v="168"/>
    <x v="39"/>
    <n v="0"/>
  </r>
  <r>
    <n v="3271"/>
    <d v="2017-06-30T00:00:00"/>
    <d v="2017-06-30T00:00:00"/>
    <x v="2"/>
    <n v="10"/>
    <n v="2"/>
    <n v="3"/>
    <n v="58"/>
    <d v="1899-12-30T02:03:58"/>
    <d v="1899-12-30T00:12:24"/>
    <s v="RedEscalante"/>
    <s v="MV 10miler"/>
    <n v="4.8400107555794607"/>
    <n v="0"/>
    <s v="HOT &amp; Humid"/>
    <s v="https://www.strava.com/activities/1060891834"/>
    <d v="1899-12-30T05:24:48"/>
    <d v="1899-12-30T02:42:24"/>
    <m/>
    <n v="0"/>
    <n v="0"/>
    <d v="1899-12-30T05:24:48"/>
    <d v="1899-12-30T06:17:12"/>
    <d v="1899-12-30T02:42:24"/>
    <d v="1899-12-30T03:08:36"/>
    <n v="2777"/>
    <x v="16"/>
    <x v="3"/>
    <x v="168"/>
    <x v="39"/>
    <n v="0"/>
  </r>
  <r>
    <n v="3272"/>
    <d v="2017-07-02T00:00:00"/>
    <d v="2017-07-02T00:00:00"/>
    <x v="2"/>
    <n v="6.75"/>
    <n v="1"/>
    <n v="25"/>
    <n v="37"/>
    <d v="1899-12-30T01:25:37"/>
    <d v="1899-12-30T00:12:41"/>
    <s v="RedEscalante"/>
    <s v="Long Way 389"/>
    <n v="4.7303873856336409"/>
    <n v="0"/>
    <s v="HOT &amp; Humid"/>
    <s v="https://www.strava.com/activities/1064736767"/>
    <d v="1899-12-30T05:32:19"/>
    <d v="1899-12-30T02:46:10"/>
    <m/>
    <n v="0"/>
    <n v="0"/>
    <d v="1899-12-30T05:32:19"/>
    <d v="1899-12-30T06:24:43"/>
    <d v="1899-12-30T02:46:10"/>
    <d v="1899-12-30T03:12:22"/>
    <n v="2832"/>
    <x v="16"/>
    <x v="0"/>
    <x v="169"/>
    <x v="40"/>
    <n v="1"/>
  </r>
  <r>
    <n v="3273"/>
    <d v="2017-07-03T00:00:00"/>
    <d v="2017-07-03T00:00:00"/>
    <x v="2"/>
    <n v="5.9"/>
    <n v="1"/>
    <n v="9"/>
    <n v="21"/>
    <d v="1899-12-30T01:09:21"/>
    <d v="1899-12-30T00:11:45"/>
    <s v="RedEscalante"/>
    <s v="Long Fenn's to 389"/>
    <n v="5.1045421773612158"/>
    <n v="0"/>
    <s v="HOT &amp; Humid"/>
    <m/>
    <d v="1899-12-30T05:07:58"/>
    <d v="1899-12-30T02:33:59"/>
    <m/>
    <n v="0"/>
    <n v="0"/>
    <d v="1899-12-30T05:07:58"/>
    <d v="1899-12-30T06:00:22"/>
    <d v="1899-12-30T02:33:59"/>
    <d v="1899-12-30T03:00:11"/>
    <n v="2606"/>
    <x v="16"/>
    <x v="0"/>
    <x v="169"/>
    <x v="40"/>
    <n v="0"/>
  </r>
  <r>
    <n v="3274"/>
    <d v="2017-07-04T00:00:00"/>
    <d v="2017-07-04T00:00:00"/>
    <x v="0"/>
    <n v="1.25"/>
    <n v="0"/>
    <n v="46"/>
    <n v="42"/>
    <d v="1899-12-30T00:46:42"/>
    <d v="1899-12-30T00:37:22"/>
    <s v="Lake"/>
    <s v="Jr to Nursing Dock"/>
    <n v="1.6059957173447548"/>
    <n v="0"/>
    <s v="Nice!"/>
    <m/>
    <d v="1899-12-30T01:29:40"/>
    <d v="1899-12-30T00:44:50"/>
    <m/>
    <n v="0"/>
    <n v="0"/>
    <d v="1899-12-30T16:18:50"/>
    <d v="1899-12-30T17:11:14"/>
    <d v="1899-12-30T08:09:25"/>
    <d v="1899-12-30T08:35:37"/>
    <n v="3354"/>
    <x v="16"/>
    <x v="0"/>
    <x v="169"/>
    <x v="40"/>
    <n v="0"/>
  </r>
  <r>
    <n v="3275"/>
    <d v="2017-07-04T00:00:00"/>
    <d v="2017-07-04T00:00:00"/>
    <x v="1"/>
    <n v="30"/>
    <n v="2"/>
    <n v="2"/>
    <n v="72"/>
    <d v="1899-12-30T02:03:12"/>
    <d v="1899-12-30T00:04:06"/>
    <s v="Shiv"/>
    <s v="Random"/>
    <n v="14.610389610389623"/>
    <n v="0"/>
    <s v="Nice!"/>
    <m/>
    <d v="1899-12-30T07:39:57"/>
    <d v="1899-12-30T03:49:58"/>
    <m/>
    <n v="0"/>
    <n v="0"/>
    <d v="1899-12-30T01:47:36"/>
    <d v="1899-12-30T02:40:00"/>
    <d v="1899-12-30T00:53:48"/>
    <d v="1899-12-30T01:20:00"/>
    <n v="531"/>
    <x v="16"/>
    <x v="0"/>
    <x v="169"/>
    <x v="40"/>
    <n v="0"/>
  </r>
  <r>
    <n v="3276"/>
    <d v="2017-07-05T00:00:00"/>
    <d v="2017-07-05T00:00:00"/>
    <x v="1"/>
    <n v="10.5"/>
    <n v="0"/>
    <n v="31"/>
    <n v="15"/>
    <d v="1899-12-30T00:31:15"/>
    <d v="1899-12-30T00:02:59"/>
    <s v="Shiv"/>
    <s v="Griskus Sprint"/>
    <n v="20.160000000000011"/>
    <n v="0"/>
    <s v="Nice!"/>
    <m/>
    <d v="1899-12-30T05:33:20"/>
    <d v="1899-12-30T02:46:40"/>
    <m/>
    <n v="0"/>
    <n v="0"/>
    <d v="1899-12-30T01:17:59"/>
    <d v="1899-12-30T02:10:23"/>
    <d v="1899-12-30T00:38:59"/>
    <d v="1899-12-30T01:05:11"/>
    <n v="187"/>
    <x v="16"/>
    <x v="0"/>
    <x v="169"/>
    <x v="40"/>
    <n v="0"/>
  </r>
  <r>
    <n v="3277"/>
    <d v="2017-07-07T00:00:00"/>
    <d v="2017-07-07T00:00:00"/>
    <x v="2"/>
    <n v="7"/>
    <n v="1"/>
    <n v="24"/>
    <n v="51"/>
    <d v="1899-12-30T01:24:51"/>
    <d v="1899-12-30T00:12:07"/>
    <s v="RedEscalante"/>
    <s v="Long Lasso"/>
    <n v="4.9499116087212771"/>
    <n v="0"/>
    <s v="HOT &amp; Humid"/>
    <s v="https://www.strava.com/activities/1072489898"/>
    <d v="1899-12-30T05:17:35"/>
    <d v="1899-12-30T02:38:47"/>
    <m/>
    <n v="0"/>
    <n v="0"/>
    <d v="1899-12-30T05:17:35"/>
    <d v="1899-12-30T06:09:59"/>
    <d v="1899-12-30T02:38:47"/>
    <d v="1899-12-30T03:04:59"/>
    <n v="2730"/>
    <x v="16"/>
    <x v="0"/>
    <x v="169"/>
    <x v="40"/>
    <n v="1"/>
  </r>
  <r>
    <n v="3278"/>
    <d v="2017-07-08T00:00:00"/>
    <d v="2017-07-08T00:00:00"/>
    <x v="2"/>
    <n v="3.1"/>
    <n v="0"/>
    <n v="33"/>
    <n v="5"/>
    <d v="1899-12-30T00:33:05"/>
    <d v="1899-12-30T00:10:40"/>
    <s v="RedEscalante"/>
    <s v="Goodwin Park Swim Meet 5k"/>
    <n v="5.62216624685139"/>
    <n v="0"/>
    <s v="HOT &amp; Humid"/>
    <s v="https://www.strava.com/activities/1073223778"/>
    <d v="1899-12-30T04:39:36"/>
    <d v="1899-12-30T02:19:48"/>
    <m/>
    <n v="0"/>
    <n v="0"/>
    <d v="1899-12-30T04:39:36"/>
    <d v="1899-12-30T05:32:00"/>
    <d v="1899-12-30T02:19:48"/>
    <d v="1899-12-30T02:46:00"/>
    <n v="2049"/>
    <x v="16"/>
    <x v="0"/>
    <x v="169"/>
    <x v="40"/>
    <n v="0"/>
  </r>
  <r>
    <n v="3279"/>
    <d v="2017-07-09T00:00:00"/>
    <d v="2017-07-09T00:00:00"/>
    <x v="0"/>
    <n v="1"/>
    <n v="0"/>
    <n v="46"/>
    <n v="8"/>
    <d v="1899-12-30T00:46:08"/>
    <d v="1899-12-30T00:46:08"/>
    <s v="Lake"/>
    <s v="Jr to Nursing Dock"/>
    <n v="1.3005780346820819"/>
    <n v="0"/>
    <s v="HOT &amp; Humid"/>
    <m/>
    <d v="1899-12-30T01:50:43"/>
    <d v="1899-12-30T00:55:22"/>
    <m/>
    <n v="0"/>
    <n v="0"/>
    <d v="1899-12-30T20:08:42"/>
    <d v="1899-12-30T21:01:06"/>
    <d v="1899-12-30T10:04:21"/>
    <d v="1899-12-30T10:30:33"/>
    <n v="3497"/>
    <x v="16"/>
    <x v="0"/>
    <x v="169"/>
    <x v="0"/>
    <n v="0"/>
  </r>
  <r>
    <n v="3280"/>
    <d v="2017-07-10T00:00:00"/>
    <d v="2017-07-10T00:00:00"/>
    <x v="0"/>
    <n v="1"/>
    <n v="0"/>
    <n v="34"/>
    <n v="58"/>
    <d v="1899-12-30T00:34:58"/>
    <d v="1899-12-30T00:34:58"/>
    <s v="Lake"/>
    <s v="Jr to Boathouse"/>
    <n v="1.7159199237368936"/>
    <n v="0"/>
    <s v="Perfect"/>
    <m/>
    <d v="1899-12-30T01:23:55"/>
    <d v="1899-12-30T00:41:58"/>
    <m/>
    <n v="0"/>
    <n v="0"/>
    <d v="1899-12-30T15:16:08"/>
    <d v="1899-12-30T16:08:32"/>
    <d v="1899-12-30T07:38:04"/>
    <d v="1899-12-30T08:04:16"/>
    <n v="3261"/>
    <x v="16"/>
    <x v="0"/>
    <x v="169"/>
    <x v="0"/>
    <n v="0"/>
  </r>
  <r>
    <n v="3281"/>
    <d v="2017-07-10T00:00:00"/>
    <d v="2017-07-10T00:00:00"/>
    <x v="2"/>
    <n v="3.3"/>
    <n v="0"/>
    <n v="34"/>
    <n v="9"/>
    <d v="1899-12-30T00:34:09"/>
    <d v="1899-12-30T00:10:21"/>
    <s v="AltraBlue"/>
    <s v="YNHH Edward's Street Loop"/>
    <n v="5.7979502196193309"/>
    <n v="145"/>
    <s v="HOT &amp; Humid"/>
    <s v="https://www.strava.com/activities/1076982231/overview"/>
    <d v="1899-12-30T04:31:08"/>
    <d v="1899-12-30T02:15:34"/>
    <m/>
    <n v="0"/>
    <n v="0"/>
    <d v="1899-12-30T04:31:08"/>
    <d v="1899-12-30T05:23:32"/>
    <d v="1899-12-30T02:15:34"/>
    <d v="1899-12-30T02:41:46"/>
    <n v="1823"/>
    <x v="16"/>
    <x v="0"/>
    <x v="169"/>
    <x v="0"/>
    <n v="0"/>
  </r>
  <r>
    <n v="3282"/>
    <d v="2017-07-12T00:00:00"/>
    <d v="2017-07-12T00:00:00"/>
    <x v="1"/>
    <n v="20"/>
    <n v="1"/>
    <n v="8"/>
    <n v="22"/>
    <d v="1899-12-30T01:08:22"/>
    <d v="1899-12-30T00:03:25"/>
    <s v="Shiv"/>
    <s v="Mojy to Work"/>
    <n v="17.552413456850328"/>
    <n v="138"/>
    <s v="HOT &amp; Humid"/>
    <s v="https://www.strava.com/activities/1079632436/overview"/>
    <d v="1899-12-30T06:22:51"/>
    <d v="1899-12-30T03:11:26"/>
    <m/>
    <n v="0"/>
    <n v="0"/>
    <d v="1899-12-30T01:29:34"/>
    <d v="1899-12-30T02:21:58"/>
    <d v="1899-12-30T00:44:47"/>
    <d v="1899-12-30T01:10:59"/>
    <n v="276"/>
    <x v="16"/>
    <x v="0"/>
    <x v="169"/>
    <x v="0"/>
    <n v="1"/>
  </r>
  <r>
    <n v="3285"/>
    <d v="2017-07-12T00:00:00"/>
    <d v="2017-07-12T00:00:00"/>
    <x v="1"/>
    <n v="21"/>
    <n v="1"/>
    <n v="13"/>
    <n v="32"/>
    <d v="1899-12-30T01:13:32"/>
    <d v="1899-12-30T00:03:30"/>
    <s v="Shiv"/>
    <s v="Work to Mojy"/>
    <n v="17.135086128739815"/>
    <n v="0"/>
    <s v="HOT &amp; Humid"/>
    <m/>
    <d v="1899-12-30T06:32:11"/>
    <d v="1899-12-30T03:16:05"/>
    <m/>
    <n v="0"/>
    <n v="0"/>
    <d v="1899-12-30T01:31:44"/>
    <d v="1899-12-30T02:24:09"/>
    <d v="1899-12-30T00:45:52"/>
    <d v="1899-12-30T01:12:04"/>
    <n v="300"/>
    <x v="16"/>
    <x v="0"/>
    <x v="169"/>
    <x v="0"/>
    <n v="0"/>
  </r>
  <r>
    <n v="3283"/>
    <d v="2017-07-13T00:00:00"/>
    <d v="2017-07-13T00:00:00"/>
    <x v="1"/>
    <n v="5"/>
    <n v="0"/>
    <n v="14"/>
    <n v="5"/>
    <d v="1899-12-30T00:14:05"/>
    <d v="1899-12-30T00:02:49"/>
    <s v="YNHH"/>
    <s v="YNHH Spin Bike"/>
    <n v="21.301775147929011"/>
    <n v="0"/>
    <s v="Inside"/>
    <m/>
    <d v="1899-12-30T05:15:28"/>
    <d v="1899-12-30T02:37:44"/>
    <m/>
    <n v="0"/>
    <n v="0"/>
    <d v="1899-12-30T01:13:48"/>
    <d v="1899-12-30T02:06:12"/>
    <d v="1899-12-30T00:36:54"/>
    <d v="1899-12-30T01:03:06"/>
    <n v="136"/>
    <x v="16"/>
    <x v="0"/>
    <x v="169"/>
    <x v="0"/>
    <n v="0"/>
  </r>
  <r>
    <n v="3284"/>
    <d v="2017-07-14T00:00:00"/>
    <d v="2017-07-14T00:00:00"/>
    <x v="2"/>
    <n v="10.1"/>
    <n v="1"/>
    <n v="58"/>
    <n v="16"/>
    <d v="1899-12-30T01:58:16"/>
    <d v="1899-12-30T00:11:43"/>
    <s v="RedEscalante"/>
    <s v="Double Lasso"/>
    <n v="5.1240135287485948"/>
    <n v="145"/>
    <s v="Rainy"/>
    <s v="https://www.strava.com/activities/1082864573"/>
    <d v="1899-12-30T05:06:47"/>
    <d v="1899-12-30T02:33:24"/>
    <m/>
    <n v="0"/>
    <n v="0"/>
    <d v="1899-12-30T05:06:47"/>
    <d v="1899-12-30T05:59:11"/>
    <d v="1899-12-30T02:33:24"/>
    <d v="1899-12-30T02:59:36"/>
    <n v="2585"/>
    <x v="16"/>
    <x v="0"/>
    <x v="169"/>
    <x v="0"/>
    <n v="0"/>
  </r>
  <r>
    <n v="3286"/>
    <d v="2017-07-15T00:00:00"/>
    <d v="2017-07-15T00:00:00"/>
    <x v="1"/>
    <n v="7.6"/>
    <n v="0"/>
    <n v="20"/>
    <n v="54"/>
    <d v="1899-12-30T00:20:54"/>
    <d v="1899-12-30T00:02:45"/>
    <s v="Shiv"/>
    <s v="Hopkins Inn Triathlon"/>
    <n v="21.818181818181834"/>
    <n v="0"/>
    <s v="HOT &amp; Humid"/>
    <s v="Short https://www.strava.com/activities/1084370967"/>
    <d v="1899-12-30T05:08:00"/>
    <d v="1899-12-30T02:34:00"/>
    <m/>
    <n v="0"/>
    <n v="0"/>
    <d v="1899-12-30T01:12:03"/>
    <d v="1899-12-30T02:04:27"/>
    <d v="1899-12-30T00:36:01"/>
    <d v="1899-12-30T01:02:14"/>
    <n v="105"/>
    <x v="16"/>
    <x v="0"/>
    <x v="169"/>
    <x v="0"/>
    <n v="0"/>
  </r>
  <r>
    <n v="3287"/>
    <d v="2017-07-16T00:00:00"/>
    <d v="2017-07-16T00:00:00"/>
    <x v="1"/>
    <n v="100.2"/>
    <n v="6"/>
    <n v="55"/>
    <n v="58"/>
    <d v="1899-12-30T06:55:58"/>
    <d v="1899-12-30T00:04:09"/>
    <s v="Shiv"/>
    <s v="Loops of Waramaug"/>
    <n v="14.453081176376326"/>
    <n v="125"/>
    <s v="HOT &amp; Humid"/>
    <s v="https://www.strava.com/activities/1086740353"/>
    <d v="1899-12-30T07:44:57"/>
    <d v="1899-12-30T03:52:29"/>
    <m/>
    <n v="0"/>
    <n v="0"/>
    <d v="1899-12-30T01:48:46"/>
    <d v="1899-12-30T02:41:10"/>
    <d v="1899-12-30T00:54:23"/>
    <d v="1899-12-30T01:20:35"/>
    <n v="555"/>
    <x v="16"/>
    <x v="0"/>
    <x v="169"/>
    <x v="12"/>
    <n v="0"/>
  </r>
  <r>
    <n v="3288"/>
    <d v="2017-07-18T00:00:00"/>
    <d v="2017-07-18T00:00:00"/>
    <x v="2"/>
    <n v="3.1"/>
    <n v="0"/>
    <n v="38"/>
    <n v="13"/>
    <d v="1899-12-30T00:38:13"/>
    <d v="1899-12-30T00:12:20"/>
    <s v="RedEscalante"/>
    <s v="fenn's Pond"/>
    <n v="4.8669864805931136"/>
    <n v="155"/>
    <s v="HOT &amp; Humid"/>
    <m/>
    <d v="1899-12-30T05:23:00"/>
    <d v="1899-12-30T02:41:30"/>
    <m/>
    <n v="0"/>
    <n v="0"/>
    <d v="1899-12-30T05:23:00"/>
    <d v="1899-12-30T06:15:24"/>
    <d v="1899-12-30T02:41:30"/>
    <d v="1899-12-30T03:07:42"/>
    <n v="2767"/>
    <x v="16"/>
    <x v="0"/>
    <x v="169"/>
    <x v="12"/>
    <n v="1"/>
  </r>
  <r>
    <n v="3289"/>
    <d v="2017-07-20T00:00:00"/>
    <d v="2017-07-20T00:00:00"/>
    <x v="1"/>
    <n v="20.7"/>
    <n v="1"/>
    <n v="13"/>
    <n v="5"/>
    <d v="1899-12-30T01:13:05"/>
    <d v="1899-12-30T00:03:32"/>
    <s v="Shiv"/>
    <s v="Mojy to Work"/>
    <n v="16.99429874572407"/>
    <n v="125"/>
    <s v="HOT &amp; Humid"/>
    <m/>
    <d v="1899-12-30T06:35:26"/>
    <d v="1899-12-30T03:17:43"/>
    <m/>
    <n v="0"/>
    <n v="0"/>
    <d v="1899-12-30T01:32:30"/>
    <d v="1899-12-30T02:24:54"/>
    <d v="1899-12-30T00:46:15"/>
    <d v="1899-12-30T01:12:27"/>
    <n v="310"/>
    <x v="16"/>
    <x v="0"/>
    <x v="169"/>
    <x v="12"/>
    <n v="1"/>
  </r>
  <r>
    <n v="3290"/>
    <d v="2017-07-20T00:00:00"/>
    <d v="2017-07-20T00:00:00"/>
    <x v="1"/>
    <n v="20.7"/>
    <n v="1"/>
    <n v="12"/>
    <n v="4"/>
    <d v="1899-12-30T01:12:04"/>
    <d v="1899-12-30T00:03:29"/>
    <s v="Shiv"/>
    <s v="Work to Mojy"/>
    <n v="17.234042553191504"/>
    <n v="135"/>
    <s v="HOT &amp; Humid"/>
    <m/>
    <d v="1899-12-30T06:29:56"/>
    <d v="1899-12-30T03:14:58"/>
    <m/>
    <n v="0"/>
    <n v="0"/>
    <d v="1899-12-30T01:31:13"/>
    <d v="1899-12-30T02:23:37"/>
    <d v="1899-12-30T00:45:36"/>
    <d v="1899-12-30T01:11:48"/>
    <n v="291"/>
    <x v="16"/>
    <x v="0"/>
    <x v="169"/>
    <x v="12"/>
    <n v="0"/>
  </r>
  <r>
    <n v="3291"/>
    <d v="2017-07-21T00:00:00"/>
    <d v="2017-07-21T00:00:00"/>
    <x v="0"/>
    <n v="1.5"/>
    <n v="0"/>
    <n v="56"/>
    <n v="55"/>
    <d v="1899-12-30T00:56:55"/>
    <d v="1899-12-30T00:37:57"/>
    <s v="Lake"/>
    <s v="Random"/>
    <n v="1.581259150805272"/>
    <n v="106"/>
    <s v="HOT &amp; Humid"/>
    <m/>
    <d v="1899-12-30T01:31:04"/>
    <d v="1899-12-30T00:45:32"/>
    <m/>
    <n v="0"/>
    <n v="0"/>
    <d v="1899-12-30T16:34:09"/>
    <d v="1899-12-30T17:26:33"/>
    <d v="1899-12-30T08:17:04"/>
    <d v="1899-12-30T08:43:16"/>
    <n v="3368"/>
    <x v="16"/>
    <x v="0"/>
    <x v="169"/>
    <x v="12"/>
    <n v="0"/>
  </r>
  <r>
    <n v="3292"/>
    <d v="2017-07-21T00:00:00"/>
    <d v="2017-07-21T00:00:00"/>
    <x v="1"/>
    <n v="1.85"/>
    <n v="0"/>
    <n v="9"/>
    <n v="48"/>
    <d v="1899-12-30T00:09:48"/>
    <d v="1899-12-30T00:05:18"/>
    <s v="Si"/>
    <s v="389 to Home"/>
    <n v="11.326530612244905"/>
    <n v="117"/>
    <s v="HOT &amp; Humid"/>
    <s v="https://connect.garmin.com/modern/activity/1867324209"/>
    <d v="1899-12-30T09:53:18"/>
    <d v="1899-12-30T04:56:39"/>
    <m/>
    <n v="0"/>
    <n v="0"/>
    <d v="1899-12-30T02:18:47"/>
    <d v="1899-12-30T03:11:11"/>
    <d v="1899-12-30T01:09:24"/>
    <d v="1899-12-30T01:35:36"/>
    <n v="749"/>
    <x v="16"/>
    <x v="0"/>
    <x v="169"/>
    <x v="12"/>
    <n v="0"/>
  </r>
  <r>
    <n v="3293"/>
    <d v="2017-07-22T00:00:00"/>
    <d v="2017-07-22T00:00:00"/>
    <x v="2"/>
    <n v="14.5"/>
    <n v="2"/>
    <n v="59"/>
    <n v="17"/>
    <d v="1899-12-30T02:59:17"/>
    <d v="1899-12-30T00:12:22"/>
    <s v="RedEscalante"/>
    <s v="Lasso Loops"/>
    <n v="4.8526540857116336"/>
    <n v="156"/>
    <s v="HOT &amp; Humid"/>
    <s v="https://connect.garmin.com/modern/activity/1869315193"/>
    <d v="1899-12-30T05:23:57"/>
    <d v="1899-12-30T02:41:58"/>
    <m/>
    <n v="0"/>
    <n v="0"/>
    <d v="1899-12-30T05:23:57"/>
    <d v="1899-12-30T06:16:21"/>
    <d v="1899-12-30T02:41:58"/>
    <d v="1899-12-30T03:08:10"/>
    <n v="2771"/>
    <x v="16"/>
    <x v="0"/>
    <x v="169"/>
    <x v="12"/>
    <n v="0"/>
  </r>
  <r>
    <n v="3294"/>
    <d v="2017-07-22T00:00:00"/>
    <d v="2017-07-22T00:00:00"/>
    <x v="0"/>
    <n v="0.5"/>
    <n v="0"/>
    <n v="16"/>
    <n v="42"/>
    <d v="1899-12-30T00:16:42"/>
    <d v="1899-12-30T00:33:24"/>
    <s v="Lake"/>
    <s v="Eddy Dock x 2"/>
    <n v="1.7964071856287438"/>
    <n v="0"/>
    <s v="HOT &amp; Humid"/>
    <s v="Swam with Brennan"/>
    <d v="1899-12-30T01:20:10"/>
    <d v="1899-12-30T00:40:05"/>
    <m/>
    <n v="0"/>
    <n v="0"/>
    <d v="1899-12-30T14:35:05"/>
    <d v="1899-12-30T15:27:29"/>
    <d v="1899-12-30T07:17:32"/>
    <d v="1899-12-30T07:43:44"/>
    <n v="3208"/>
    <x v="16"/>
    <x v="0"/>
    <x v="169"/>
    <x v="12"/>
    <n v="0"/>
  </r>
  <r>
    <n v="3295"/>
    <d v="2017-07-23T00:00:00"/>
    <d v="2017-07-23T00:00:00"/>
    <x v="1"/>
    <n v="100.3"/>
    <n v="6"/>
    <n v="39"/>
    <n v="11"/>
    <d v="1899-12-30T06:39:11"/>
    <d v="1899-12-30T00:03:59"/>
    <s v="Shiv"/>
    <s v="63 and 7 and 63"/>
    <n v="15.07577971692206"/>
    <n v="130"/>
    <s v="Nice!"/>
    <s v="https://connect.garmin.com/modern/activity/1872100070"/>
    <d v="1899-12-30T07:25:45"/>
    <d v="1899-12-30T03:42:52"/>
    <m/>
    <n v="0"/>
    <n v="0"/>
    <d v="1899-12-30T01:44:16"/>
    <d v="1899-12-30T02:36:40"/>
    <d v="1899-12-30T00:52:08"/>
    <d v="1899-12-30T01:18:20"/>
    <n v="465"/>
    <x v="16"/>
    <x v="0"/>
    <x v="169"/>
    <x v="13"/>
    <n v="0"/>
  </r>
  <r>
    <n v="3296"/>
    <d v="2017-07-23T00:00:00"/>
    <d v="2017-07-23T00:00:00"/>
    <x v="0"/>
    <n v="0.5"/>
    <n v="0"/>
    <n v="17"/>
    <n v="34"/>
    <d v="1899-12-30T00:17:34"/>
    <d v="1899-12-30T00:35:08"/>
    <s v="Lake"/>
    <s v="eddy Dock x 3"/>
    <n v="1.7077798861480091"/>
    <n v="0"/>
    <s v="Nice!"/>
    <s v="swam with Nolan and Brennan"/>
    <d v="1899-12-30T01:24:19"/>
    <d v="1899-12-30T00:42:10"/>
    <m/>
    <n v="0"/>
    <n v="0"/>
    <d v="1899-12-30T15:20:30"/>
    <d v="1899-12-30T16:12:54"/>
    <d v="1899-12-30T07:40:15"/>
    <d v="1899-12-30T08:06:27"/>
    <n v="3275"/>
    <x v="16"/>
    <x v="0"/>
    <x v="169"/>
    <x v="13"/>
    <n v="0"/>
  </r>
  <r>
    <n v="3297"/>
    <d v="2017-07-25T00:00:00"/>
    <d v="2017-07-25T00:00:00"/>
    <x v="2"/>
    <n v="3.1"/>
    <n v="0"/>
    <n v="30"/>
    <n v="35"/>
    <d v="1899-12-30T00:30:35"/>
    <d v="1899-12-30T00:09:52"/>
    <s v="AltraBlue"/>
    <s v="YNHH 5k"/>
    <n v="6.0817438692098147"/>
    <n v="138"/>
    <s v="Nice!"/>
    <m/>
    <d v="1899-12-30T04:18:29"/>
    <d v="1899-12-30T02:09:14"/>
    <m/>
    <n v="0"/>
    <n v="0"/>
    <d v="1899-12-30T04:18:29"/>
    <d v="1899-12-30T05:10:53"/>
    <d v="1899-12-30T02:09:14"/>
    <d v="1899-12-30T02:35:26"/>
    <n v="1417"/>
    <x v="16"/>
    <x v="0"/>
    <x v="169"/>
    <x v="13"/>
    <n v="1"/>
  </r>
  <r>
    <n v="3298"/>
    <d v="2017-07-27T00:00:00"/>
    <d v="2017-07-27T00:00:00"/>
    <x v="0"/>
    <n v="1.1000000000000001"/>
    <n v="0"/>
    <n v="38"/>
    <n v="38"/>
    <d v="1899-12-30T00:38:38"/>
    <d v="1899-12-30T00:35:07"/>
    <s v="Lake"/>
    <s v="Jr -&gt; Boat House -&gt; Dock -&gt; Jr"/>
    <n v="1.7083692838654028"/>
    <n v="0"/>
    <s v="Nice!"/>
    <m/>
    <d v="1899-12-30T01:24:17"/>
    <d v="1899-12-30T00:42:09"/>
    <m/>
    <n v="0"/>
    <n v="0"/>
    <d v="1899-12-30T15:20:11"/>
    <d v="1899-12-30T16:12:35"/>
    <d v="1899-12-30T07:40:05"/>
    <d v="1899-12-30T08:06:17"/>
    <n v="3274"/>
    <x v="16"/>
    <x v="0"/>
    <x v="169"/>
    <x v="13"/>
    <n v="1"/>
  </r>
  <r>
    <n v="3299"/>
    <d v="2017-07-28T00:00:00"/>
    <d v="2017-07-28T00:00:00"/>
    <x v="2"/>
    <n v="5.0999999999999996"/>
    <n v="0"/>
    <n v="53"/>
    <n v="29"/>
    <d v="1899-12-30T00:53:29"/>
    <d v="1899-12-30T00:10:29"/>
    <s v="RedEscalante"/>
    <s v="The Lasso"/>
    <n v="5.7214085384855133"/>
    <n v="143"/>
    <s v="Humid"/>
    <m/>
    <d v="1899-12-30T04:34:45"/>
    <d v="1899-12-30T02:17:23"/>
    <m/>
    <n v="0"/>
    <n v="0"/>
    <d v="1899-12-30T04:34:45"/>
    <d v="1899-12-30T05:27:09"/>
    <d v="1899-12-30T02:17:23"/>
    <d v="1899-12-30T02:43:35"/>
    <n v="1935"/>
    <x v="16"/>
    <x v="0"/>
    <x v="169"/>
    <x v="13"/>
    <n v="0"/>
  </r>
  <r>
    <n v="3300"/>
    <d v="2017-07-30T00:00:00"/>
    <d v="2017-07-30T00:00:00"/>
    <x v="1"/>
    <n v="102.5"/>
    <n v="6"/>
    <n v="13"/>
    <n v="20"/>
    <d v="1899-12-30T06:13:20"/>
    <d v="1899-12-30T00:03:39"/>
    <s v="Shiv"/>
    <s v="Random"/>
    <n v="16.473214285714299"/>
    <n v="130"/>
    <s v="Nice!"/>
    <s v="https://connect.garmin.com/modern/activity/1885416678"/>
    <d v="1899-12-30T06:47:56"/>
    <d v="1899-12-30T03:23:58"/>
    <m/>
    <n v="0"/>
    <n v="0"/>
    <d v="1899-12-30T01:35:26"/>
    <d v="1899-12-30T02:27:50"/>
    <d v="1899-12-30T00:47:43"/>
    <d v="1899-12-30T01:13:55"/>
    <n v="345"/>
    <x v="16"/>
    <x v="0"/>
    <x v="169"/>
    <x v="14"/>
    <n v="1"/>
  </r>
  <r>
    <n v="3301"/>
    <d v="2017-08-01T00:00:00"/>
    <d v="2017-08-01T00:00:00"/>
    <x v="2"/>
    <n v="3.1"/>
    <n v="0"/>
    <n v="32"/>
    <n v="38"/>
    <d v="1899-12-30T00:32:38"/>
    <d v="1899-12-30T00:10:32"/>
    <s v="GreyEscalante"/>
    <s v="fenn's Pond"/>
    <n v="5.699693564862109"/>
    <n v="163"/>
    <s v="HOT &amp; Humid"/>
    <s v="https://connect.garmin.com/modern/activity/1888775243"/>
    <d v="1899-12-30T04:35:48"/>
    <d v="1899-12-30T02:17:54"/>
    <m/>
    <n v="0"/>
    <n v="0"/>
    <d v="1899-12-30T04:35:48"/>
    <d v="1899-12-30T05:28:12"/>
    <d v="1899-12-30T02:17:54"/>
    <d v="1899-12-30T02:44:06"/>
    <n v="1967"/>
    <x v="16"/>
    <x v="4"/>
    <x v="170"/>
    <x v="14"/>
    <n v="1"/>
  </r>
  <r>
    <n v="3302"/>
    <d v="2017-08-03T00:00:00"/>
    <d v="2017-08-03T00:00:00"/>
    <x v="2"/>
    <n v="3.1"/>
    <n v="0"/>
    <n v="31"/>
    <n v="22"/>
    <d v="1899-12-30T00:31:22"/>
    <d v="1899-12-30T00:10:07"/>
    <s v="GreyEscalante"/>
    <s v="fenn's Pond"/>
    <n v="5.929861849096711"/>
    <n v="141"/>
    <s v="Foggy"/>
    <s v="https://www.strava.com/activities/1115098969"/>
    <d v="1899-12-30T04:25:06"/>
    <d v="1899-12-30T02:12:33"/>
    <m/>
    <n v="0"/>
    <n v="0"/>
    <d v="1899-12-30T04:25:06"/>
    <d v="1899-12-30T05:17:30"/>
    <d v="1899-12-30T02:12:33"/>
    <d v="1899-12-30T02:38:45"/>
    <n v="1634"/>
    <x v="16"/>
    <x v="4"/>
    <x v="170"/>
    <x v="14"/>
    <n v="1"/>
  </r>
  <r>
    <n v="3303"/>
    <d v="2017-08-04T00:00:00"/>
    <d v="2017-08-04T00:00:00"/>
    <x v="2"/>
    <n v="5.4"/>
    <n v="1"/>
    <n v="6"/>
    <n v="36"/>
    <d v="1899-12-30T01:06:36"/>
    <d v="1899-12-30T00:12:20"/>
    <s v="GreyEscalante"/>
    <s v="Random"/>
    <n v="4.8648648648648685"/>
    <n v="141"/>
    <s v="HOT &amp; Humid"/>
    <s v="https://www.strava.com/activities/1116708710"/>
    <d v="1899-12-30T05:23:08"/>
    <d v="1899-12-30T02:41:34"/>
    <m/>
    <n v="0"/>
    <n v="0"/>
    <d v="1899-12-30T05:23:08"/>
    <d v="1899-12-30T06:15:32"/>
    <d v="1899-12-30T02:41:34"/>
    <d v="1899-12-30T03:07:46"/>
    <n v="2768"/>
    <x v="16"/>
    <x v="4"/>
    <x v="170"/>
    <x v="14"/>
    <n v="0"/>
  </r>
  <r>
    <n v="3304"/>
    <d v="2017-08-06T00:00:00"/>
    <d v="2017-08-06T00:00:00"/>
    <x v="0"/>
    <n v="1.72"/>
    <n v="1"/>
    <n v="1"/>
    <n v="18"/>
    <d v="1899-12-30T01:01:18"/>
    <d v="1899-12-30T00:35:38"/>
    <s v="Lake"/>
    <s v="Random"/>
    <n v="1.6835236541598708"/>
    <n v="0"/>
    <m/>
    <m/>
    <d v="1899-12-30T01:25:32"/>
    <d v="1899-12-30T00:42:46"/>
    <m/>
    <n v="0"/>
    <n v="0"/>
    <d v="1899-12-30T15:33:45"/>
    <d v="1899-12-30T16:26:09"/>
    <d v="1899-12-30T07:46:53"/>
    <d v="1899-12-30T08:13:05"/>
    <n v="3295"/>
    <x v="16"/>
    <x v="4"/>
    <x v="170"/>
    <x v="15"/>
    <n v="1"/>
  </r>
  <r>
    <n v="3305"/>
    <d v="2017-08-06T00:00:00"/>
    <d v="2017-08-06T00:00:00"/>
    <x v="1"/>
    <n v="50.7"/>
    <n v="3"/>
    <n v="28"/>
    <n v="59"/>
    <d v="1899-12-30T03:28:59"/>
    <d v="1899-12-30T00:04:07"/>
    <s v="Shiv"/>
    <s v="Random"/>
    <n v="14.556184703724394"/>
    <n v="130"/>
    <s v="Cool"/>
    <s v="https://connect.garmin.com/modern/activity/1899773080"/>
    <d v="1899-12-30T07:41:40"/>
    <d v="1899-12-30T03:50:50"/>
    <m/>
    <n v="0"/>
    <n v="0"/>
    <d v="1899-12-30T01:48:00"/>
    <d v="1899-12-30T02:40:24"/>
    <d v="1899-12-30T00:54:00"/>
    <d v="1899-12-30T01:20:12"/>
    <n v="542"/>
    <x v="16"/>
    <x v="4"/>
    <x v="170"/>
    <x v="15"/>
    <n v="0"/>
  </r>
  <r>
    <n v="3306"/>
    <d v="2017-08-09T00:00:00"/>
    <d v="2017-08-09T00:00:00"/>
    <x v="0"/>
    <n v="1"/>
    <n v="0"/>
    <n v="33"/>
    <n v="29"/>
    <d v="1899-12-30T00:33:29"/>
    <d v="1899-12-30T00:33:29"/>
    <s v="Lake"/>
    <s v="Jr to Boathouse"/>
    <n v="1.7919362867098074"/>
    <n v="108"/>
    <s v="Cool"/>
    <s v="https://connect.garmin.com/modern/activity/1905261812"/>
    <d v="1899-12-30T01:20:22"/>
    <d v="1899-12-30T00:40:11"/>
    <m/>
    <n v="0"/>
    <n v="0"/>
    <d v="1899-12-30T14:37:16"/>
    <d v="1899-12-30T15:29:40"/>
    <d v="1899-12-30T07:18:38"/>
    <d v="1899-12-30T07:44:50"/>
    <n v="3213"/>
    <x v="16"/>
    <x v="4"/>
    <x v="170"/>
    <x v="15"/>
    <n v="2"/>
  </r>
  <r>
    <n v="3307"/>
    <d v="2017-08-10T00:00:00"/>
    <d v="2017-08-10T00:00:00"/>
    <x v="2"/>
    <n v="3.2"/>
    <n v="0"/>
    <n v="34"/>
    <n v="8"/>
    <d v="1899-12-30T00:34:08"/>
    <d v="1899-12-30T00:10:40"/>
    <s v="GreyEscalante"/>
    <s v="Breakneck Circle"/>
    <n v="5.6250000000000044"/>
    <n v="139"/>
    <s v="Nice!"/>
    <s v="https://www.strava.com/activities/1126395404"/>
    <d v="1899-12-30T04:39:28"/>
    <d v="1899-12-30T02:19:44"/>
    <m/>
    <n v="0"/>
    <n v="0"/>
    <d v="1899-12-30T04:39:28"/>
    <d v="1899-12-30T05:31:52"/>
    <d v="1899-12-30T02:19:44"/>
    <d v="1899-12-30T02:45:56"/>
    <n v="2041"/>
    <x v="16"/>
    <x v="4"/>
    <x v="170"/>
    <x v="15"/>
    <n v="0"/>
  </r>
  <r>
    <n v="3308"/>
    <d v="2017-08-11T00:00:00"/>
    <d v="2017-08-11T00:00:00"/>
    <x v="1"/>
    <n v="17.25"/>
    <n v="1"/>
    <n v="16"/>
    <n v="36"/>
    <d v="1899-12-30T01:16:36"/>
    <d v="1899-12-30T00:04:26"/>
    <s v="Shiv"/>
    <s v="Random"/>
    <n v="13.511749347258498"/>
    <n v="117"/>
    <s v="Nice!"/>
    <s v="Taper"/>
    <d v="1899-12-30T08:17:21"/>
    <d v="1899-12-30T04:08:40"/>
    <m/>
    <n v="0"/>
    <n v="0"/>
    <d v="1899-12-30T01:56:21"/>
    <d v="1899-12-30T02:48:45"/>
    <d v="1899-12-30T00:58:10"/>
    <d v="1899-12-30T01:24:22"/>
    <n v="637"/>
    <x v="16"/>
    <x v="4"/>
    <x v="170"/>
    <x v="15"/>
    <n v="0"/>
  </r>
  <r>
    <n v="3309"/>
    <d v="2017-08-13T00:00:00"/>
    <d v="2017-08-13T00:00:00"/>
    <x v="1"/>
    <n v="36.6"/>
    <n v="2"/>
    <n v="26"/>
    <n v="31"/>
    <d v="1899-12-30T02:26:31"/>
    <d v="1899-12-30T00:04:00"/>
    <s v="Shiv"/>
    <s v="Random"/>
    <n v="14.988055966329215"/>
    <n v="125"/>
    <s v="Nice!"/>
    <s v="Taper"/>
    <d v="1899-12-30T07:28:21"/>
    <d v="1899-12-30T03:44:11"/>
    <m/>
    <n v="0"/>
    <n v="0"/>
    <d v="1899-12-30T01:44:53"/>
    <d v="1899-12-30T02:37:17"/>
    <d v="1899-12-30T00:52:27"/>
    <d v="1899-12-30T01:18:39"/>
    <n v="493"/>
    <x v="16"/>
    <x v="4"/>
    <x v="170"/>
    <x v="16"/>
    <n v="1"/>
  </r>
  <r>
    <n v="3311"/>
    <d v="2017-08-13T00:00:00"/>
    <d v="2017-08-13T00:00:00"/>
    <x v="0"/>
    <n v="0.6"/>
    <n v="0"/>
    <n v="20"/>
    <n v="18"/>
    <d v="1899-12-30T00:20:18"/>
    <d v="1899-12-30T00:33:50"/>
    <s v="Lake"/>
    <s v="Eddy Doc x3"/>
    <n v="1.7733990147783267"/>
    <n v="0"/>
    <s v="Nice!"/>
    <s v="Taper"/>
    <d v="1899-12-30T01:21:12"/>
    <d v="1899-12-30T00:40:36"/>
    <m/>
    <n v="0"/>
    <n v="0"/>
    <d v="1899-12-30T14:46:26"/>
    <d v="1899-12-30T15:38:50"/>
    <d v="1899-12-30T07:23:13"/>
    <d v="1899-12-30T07:49:25"/>
    <n v="3228"/>
    <x v="16"/>
    <x v="4"/>
    <x v="170"/>
    <x v="16"/>
    <n v="0"/>
  </r>
  <r>
    <n v="3310"/>
    <d v="2017-08-15T00:00:00"/>
    <d v="2017-08-15T00:00:00"/>
    <x v="2"/>
    <n v="3.1"/>
    <n v="0"/>
    <n v="33"/>
    <n v="31"/>
    <d v="1899-12-30T00:33:31"/>
    <d v="1899-12-30T00:10:49"/>
    <s v="RedEscalante"/>
    <s v="fenn's Pond"/>
    <n v="5.5494778717056246"/>
    <n v="142"/>
    <s v="HOT &amp; Humid"/>
    <s v="Taper"/>
    <d v="1899-12-30T04:43:16"/>
    <d v="1899-12-30T02:21:38"/>
    <m/>
    <n v="0"/>
    <n v="0"/>
    <d v="1899-12-30T04:43:16"/>
    <d v="1899-12-30T05:35:40"/>
    <d v="1899-12-30T02:21:38"/>
    <d v="1899-12-30T02:47:50"/>
    <n v="2140"/>
    <x v="16"/>
    <x v="4"/>
    <x v="170"/>
    <x v="16"/>
    <n v="1"/>
  </r>
  <r>
    <n v="3312"/>
    <d v="2017-08-18T00:00:00"/>
    <d v="2017-08-18T00:00:00"/>
    <x v="0"/>
    <n v="0.75"/>
    <n v="0"/>
    <n v="28"/>
    <n v="19"/>
    <d v="1899-12-30T00:28:19"/>
    <d v="1899-12-30T00:37:45"/>
    <s v="Tremblant"/>
    <s v="Coffee Boat Swim"/>
    <n v="1.5891701000588594"/>
    <n v="0"/>
    <s v="Windy"/>
    <s v="Taper"/>
    <d v="1899-12-30T01:30:37"/>
    <d v="1899-12-30T00:45:18"/>
    <m/>
    <n v="0"/>
    <n v="0"/>
    <d v="1899-12-30T16:29:12"/>
    <d v="1899-12-30T17:21:36"/>
    <d v="1899-12-30T08:14:36"/>
    <d v="1899-12-30T08:40:48"/>
    <n v="3365"/>
    <x v="16"/>
    <x v="4"/>
    <x v="170"/>
    <x v="16"/>
    <n v="2"/>
  </r>
  <r>
    <n v="3313"/>
    <d v="2017-08-19T00:00:00"/>
    <d v="2017-08-19T00:00:00"/>
    <x v="0"/>
    <n v="0.75"/>
    <n v="0"/>
    <n v="22"/>
    <n v="53"/>
    <d v="1899-12-30T00:22:53"/>
    <d v="1899-12-30T00:30:31"/>
    <s v="Tremblant"/>
    <s v="Coffee Boat Swim"/>
    <n v="1.9664967225054641"/>
    <n v="0"/>
    <s v="Nice!"/>
    <s v="Taper"/>
    <d v="1899-12-30T01:13:14"/>
    <d v="1899-12-30T00:36:37"/>
    <m/>
    <n v="0"/>
    <n v="0"/>
    <d v="1899-12-30T13:19:23"/>
    <d v="1899-12-30T14:11:47"/>
    <d v="1899-12-30T06:39:42"/>
    <d v="1899-12-30T07:05:54"/>
    <n v="3147"/>
    <x v="16"/>
    <x v="4"/>
    <x v="170"/>
    <x v="16"/>
    <n v="0"/>
  </r>
  <r>
    <n v="3314"/>
    <d v="2017-08-19T00:00:00"/>
    <d v="2017-08-19T00:00:00"/>
    <x v="1"/>
    <n v="10.75"/>
    <n v="0"/>
    <n v="47"/>
    <n v="35"/>
    <d v="1899-12-30T00:47:35"/>
    <d v="1899-12-30T00:04:26"/>
    <s v="Shiv"/>
    <s v="Pre-Ironman Ride"/>
    <n v="13.555166374781093"/>
    <n v="0"/>
    <s v="Rain"/>
    <s v="Taper"/>
    <d v="1899-12-30T08:15:45"/>
    <d v="1899-12-30T04:07:53"/>
    <m/>
    <n v="0"/>
    <n v="0"/>
    <d v="1899-12-30T01:55:58"/>
    <d v="1899-12-30T02:48:22"/>
    <d v="1899-12-30T00:57:59"/>
    <d v="1899-12-30T01:24:11"/>
    <n v="631"/>
    <x v="16"/>
    <x v="4"/>
    <x v="170"/>
    <x v="16"/>
    <n v="0"/>
  </r>
  <r>
    <n v="3315"/>
    <d v="2017-08-20T00:00:00"/>
    <d v="2017-08-20T00:00:00"/>
    <x v="0"/>
    <n v="2.4"/>
    <n v="1"/>
    <n v="25"/>
    <n v="57"/>
    <d v="1899-12-30T01:25:57"/>
    <d v="1899-12-30T00:35:49"/>
    <s v="Tremblant"/>
    <s v="Ironman Mont Tremblant"/>
    <n v="1.6753926701570692"/>
    <n v="0"/>
    <s v="Nice!"/>
    <s v="Ironman"/>
    <d v="1899-12-30T01:25:57"/>
    <d v="1899-12-30T00:42:59"/>
    <m/>
    <n v="0"/>
    <n v="0"/>
    <d v="1899-12-30T15:38:17"/>
    <d v="1899-12-30T16:30:41"/>
    <d v="1899-12-30T07:49:09"/>
    <d v="1899-12-30T08:15:21"/>
    <n v="3301"/>
    <x v="16"/>
    <x v="4"/>
    <x v="170"/>
    <x v="17"/>
    <n v="0"/>
  </r>
  <r>
    <n v="3316"/>
    <d v="2017-08-20T00:00:00"/>
    <d v="2017-08-20T00:00:00"/>
    <x v="3"/>
    <n v="1"/>
    <n v="0"/>
    <n v="11"/>
    <n v="53"/>
    <d v="1899-12-30T00:11:53"/>
    <d v="1899-12-30T00:11:53"/>
    <s v="Tremblant"/>
    <s v="Ironman Mont Tremblant"/>
    <n v="5.0490883590462872"/>
    <n v="0"/>
    <s v="Nice!"/>
    <s v="Ironman"/>
    <d v="1899-12-30T00:00:00"/>
    <d v="1899-12-30T00:00:00"/>
    <m/>
    <n v="0"/>
    <n v="0"/>
    <d v="1899-12-30T05:11:21"/>
    <d v="1899-12-30T06:03:45"/>
    <d v="1899-12-30T02:35:40"/>
    <d v="1899-12-30T03:01:52"/>
    <n v="2646"/>
    <x v="16"/>
    <x v="4"/>
    <x v="170"/>
    <x v="17"/>
    <n v="0"/>
  </r>
  <r>
    <n v="3317"/>
    <d v="2017-08-20T00:00:00"/>
    <d v="2017-08-20T00:00:00"/>
    <x v="1"/>
    <n v="112"/>
    <n v="6"/>
    <n v="9"/>
    <n v="39"/>
    <d v="1899-12-30T06:09:39"/>
    <d v="1899-12-30T00:03:18"/>
    <s v="Shiv"/>
    <s v="Ironman Mont Tremblant"/>
    <n v="18.179358852969042"/>
    <n v="147"/>
    <s v="Warm"/>
    <s v="Ironman"/>
    <d v="1899-12-30T06:09:39"/>
    <d v="1899-12-30T03:04:50"/>
    <m/>
    <n v="0"/>
    <n v="0"/>
    <d v="1899-12-30T01:26:28"/>
    <d v="1899-12-30T02:18:52"/>
    <d v="1899-12-30T00:43:14"/>
    <d v="1899-12-30T01:09:26"/>
    <n v="246"/>
    <x v="16"/>
    <x v="4"/>
    <x v="170"/>
    <x v="17"/>
    <n v="0"/>
  </r>
  <r>
    <n v="3318"/>
    <d v="2017-08-20T00:00:00"/>
    <d v="2017-08-20T00:00:00"/>
    <x v="4"/>
    <n v="1"/>
    <n v="0"/>
    <n v="10"/>
    <n v="55"/>
    <d v="1899-12-30T00:10:55"/>
    <d v="1899-12-30T00:10:55"/>
    <s v="Tremblant"/>
    <s v="Ironman Mont Tremblant"/>
    <n v="5.4961832061068749"/>
    <n v="0"/>
    <m/>
    <s v="Ironman"/>
    <d v="1899-12-30T00:00:00"/>
    <d v="1899-12-30T00:00:00"/>
    <m/>
    <n v="0"/>
    <n v="0"/>
    <d v="1899-12-30T04:46:01"/>
    <d v="1899-12-30T05:38:25"/>
    <d v="1899-12-30T02:23:00"/>
    <d v="1899-12-30T02:49:13"/>
    <n v="2209"/>
    <x v="16"/>
    <x v="4"/>
    <x v="170"/>
    <x v="17"/>
    <n v="0"/>
  </r>
  <r>
    <n v="3319"/>
    <d v="2017-08-20T00:00:00"/>
    <d v="2017-08-20T00:00:00"/>
    <x v="2"/>
    <n v="26.2"/>
    <n v="6"/>
    <n v="21"/>
    <n v="31"/>
    <d v="1899-12-30T06:21:31"/>
    <d v="1899-12-30T00:14:34"/>
    <s v="RedEscalante"/>
    <s v="Ironman Mont Tremblant"/>
    <n v="4.120396662443758"/>
    <n v="142"/>
    <s v="Warm"/>
    <s v="Ironman"/>
    <d v="1899-12-30T06:21:31"/>
    <d v="1899-12-30T03:10:46"/>
    <m/>
    <n v="0"/>
    <n v="0"/>
    <d v="1899-12-30T06:21:31"/>
    <d v="1899-12-30T07:13:55"/>
    <d v="1899-12-30T03:10:46"/>
    <d v="1899-12-30T03:36:58"/>
    <n v="2992"/>
    <x v="16"/>
    <x v="4"/>
    <x v="170"/>
    <x v="17"/>
    <n v="0"/>
  </r>
  <r>
    <n v="3353"/>
    <d v="2017-08-20T00:00:00"/>
    <d v="2017-08-20T00:00:00"/>
    <x v="8"/>
    <n v="1"/>
    <n v="0"/>
    <n v="11"/>
    <n v="24"/>
    <d v="1899-12-30T00:11:24"/>
    <d v="1899-12-30T00:11:24"/>
    <s v="RedEscalante"/>
    <s v="Ironman Mont Tremblant"/>
    <n v="5.263157894736846"/>
    <s v="144 "/>
    <m/>
    <m/>
    <d v="1899-12-30T00:00:00"/>
    <d v="1899-12-30T00:00:00"/>
    <m/>
    <n v="0"/>
    <n v="0"/>
    <d v="1899-12-30T04:58:41"/>
    <d v="1899-12-30T05:51:05"/>
    <d v="1899-12-30T02:29:20"/>
    <d v="1899-12-30T02:55:32"/>
    <n v="2467"/>
    <x v="16"/>
    <x v="4"/>
    <x v="170"/>
    <x v="17"/>
    <n v="0"/>
  </r>
  <r>
    <n v="3354"/>
    <d v="2017-08-20T00:00:00"/>
    <d v="2017-08-20T00:00:00"/>
    <x v="9"/>
    <n v="1"/>
    <n v="0"/>
    <n v="14"/>
    <n v="16"/>
    <d v="1899-12-30T00:14:16"/>
    <d v="1899-12-30T00:14:16"/>
    <s v="RedEscalante"/>
    <s v="Ironman Mont Tremblant"/>
    <n v="4.2056074766355174"/>
    <s v="141 "/>
    <m/>
    <m/>
    <d v="1899-12-30T00:00:00"/>
    <d v="1899-12-30T00:00:00"/>
    <m/>
    <n v="0"/>
    <n v="0"/>
    <d v="1899-12-30T06:13:47"/>
    <d v="1899-12-30T07:06:11"/>
    <d v="1899-12-30T03:06:54"/>
    <d v="1899-12-30T03:33:06"/>
    <n v="2974"/>
    <x v="16"/>
    <x v="4"/>
    <x v="170"/>
    <x v="17"/>
    <n v="0"/>
  </r>
  <r>
    <n v="3355"/>
    <d v="2017-08-20T00:00:00"/>
    <d v="2017-08-20T00:00:00"/>
    <x v="10"/>
    <n v="1"/>
    <n v="0"/>
    <n v="12"/>
    <n v="56"/>
    <d v="1899-12-30T00:12:56"/>
    <d v="1899-12-30T00:12:56"/>
    <s v="RedEscalante"/>
    <s v="Ironman Mont Tremblant"/>
    <n v="4.6391752577319627"/>
    <s v="157 "/>
    <m/>
    <m/>
    <d v="1899-12-30T00:00:00"/>
    <d v="1899-12-30T00:00:00"/>
    <m/>
    <n v="0"/>
    <n v="0"/>
    <d v="1899-12-30T05:38:51"/>
    <d v="1899-12-30T06:31:15"/>
    <d v="1899-12-30T02:49:26"/>
    <d v="1899-12-30T03:15:38"/>
    <n v="2863"/>
    <x v="16"/>
    <x v="4"/>
    <x v="170"/>
    <x v="17"/>
    <n v="0"/>
  </r>
  <r>
    <n v="3356"/>
    <d v="2017-08-20T00:00:00"/>
    <d v="2017-08-20T00:00:00"/>
    <x v="11"/>
    <n v="1"/>
    <n v="0"/>
    <n v="12"/>
    <n v="59"/>
    <d v="1899-12-30T00:12:59"/>
    <d v="1899-12-30T00:12:59"/>
    <s v="RedEscalante"/>
    <s v="Ironman Mont Tremblant"/>
    <n v="4.6213093709884507"/>
    <s v="170 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16"/>
    <x v="4"/>
    <x v="170"/>
    <x v="17"/>
    <n v="0"/>
  </r>
  <r>
    <n v="3357"/>
    <d v="2017-08-20T00:00:00"/>
    <d v="2017-08-20T00:00:00"/>
    <x v="12"/>
    <n v="1"/>
    <n v="0"/>
    <n v="14"/>
    <n v="35"/>
    <d v="1899-12-30T00:14:35"/>
    <d v="1899-12-30T00:14:35"/>
    <s v="RedEscalante"/>
    <s v="Ironman Mont Tremblant"/>
    <n v="4.1142857142857174"/>
    <s v="155 "/>
    <m/>
    <m/>
    <d v="1899-12-30T00:00:00"/>
    <d v="1899-12-30T00:00:00"/>
    <m/>
    <n v="0"/>
    <n v="0"/>
    <d v="1899-12-30T06:22:05"/>
    <d v="1899-12-30T07:14:29"/>
    <d v="1899-12-30T03:11:03"/>
    <d v="1899-12-30T03:37:15"/>
    <n v="2994"/>
    <x v="16"/>
    <x v="4"/>
    <x v="170"/>
    <x v="17"/>
    <n v="0"/>
  </r>
  <r>
    <n v="3358"/>
    <d v="2017-08-20T00:00:00"/>
    <d v="2017-08-20T00:00:00"/>
    <x v="13"/>
    <n v="1"/>
    <n v="0"/>
    <n v="14"/>
    <n v="8"/>
    <d v="1899-12-30T00:14:08"/>
    <d v="1899-12-30T00:14:08"/>
    <s v="RedEscalante"/>
    <s v="Ironman Mont Tremblant"/>
    <n v="4.2452830188679282"/>
    <s v="154 "/>
    <m/>
    <m/>
    <d v="1899-12-30T00:00:00"/>
    <d v="1899-12-30T00:00:00"/>
    <m/>
    <n v="0"/>
    <n v="0"/>
    <d v="1899-12-30T06:10:18"/>
    <d v="1899-12-30T07:02:42"/>
    <d v="1899-12-30T03:05:09"/>
    <d v="1899-12-30T03:31:21"/>
    <n v="2964"/>
    <x v="16"/>
    <x v="4"/>
    <x v="170"/>
    <x v="17"/>
    <n v="0"/>
  </r>
  <r>
    <n v="3359"/>
    <d v="2017-08-20T00:00:00"/>
    <d v="2017-08-20T00:00:00"/>
    <x v="14"/>
    <n v="1"/>
    <n v="0"/>
    <n v="14"/>
    <n v="39"/>
    <d v="1899-12-30T00:14:39"/>
    <d v="1899-12-30T00:14:39"/>
    <s v="RedEscalante"/>
    <s v="Ironman Mont Tremblant"/>
    <n v="4.0955631399317438"/>
    <s v="154 "/>
    <m/>
    <m/>
    <d v="1899-12-30T00:00:00"/>
    <d v="1899-12-30T00:00:00"/>
    <m/>
    <n v="0"/>
    <n v="0"/>
    <d v="1899-12-30T06:23:50"/>
    <d v="1899-12-30T07:16:14"/>
    <d v="1899-12-30T03:11:55"/>
    <d v="1899-12-30T03:38:07"/>
    <n v="2998"/>
    <x v="16"/>
    <x v="4"/>
    <x v="170"/>
    <x v="17"/>
    <n v="0"/>
  </r>
  <r>
    <n v="3360"/>
    <d v="2017-08-20T00:00:00"/>
    <d v="2017-08-20T00:00:00"/>
    <x v="15"/>
    <n v="1"/>
    <n v="0"/>
    <n v="14"/>
    <n v="27"/>
    <d v="1899-12-30T00:14:27"/>
    <d v="1899-12-30T00:14:27"/>
    <s v="RedEscalante"/>
    <s v="Ironman Mont Tremblant"/>
    <n v="4.152249134948101"/>
    <s v="149 "/>
    <m/>
    <m/>
    <d v="1899-12-30T00:00:00"/>
    <d v="1899-12-30T00:00:00"/>
    <m/>
    <n v="0"/>
    <n v="0"/>
    <d v="1899-12-30T06:18:35"/>
    <d v="1899-12-30T07:10:59"/>
    <d v="1899-12-30T03:09:18"/>
    <d v="1899-12-30T03:35:30"/>
    <n v="2986"/>
    <x v="16"/>
    <x v="4"/>
    <x v="170"/>
    <x v="17"/>
    <n v="0"/>
  </r>
  <r>
    <n v="3361"/>
    <d v="2017-08-20T00:00:00"/>
    <d v="2017-08-20T00:00:00"/>
    <x v="16"/>
    <n v="1"/>
    <n v="0"/>
    <n v="15"/>
    <n v="3"/>
    <d v="1899-12-30T00:15:03"/>
    <d v="1899-12-30T00:15:03"/>
    <s v="RedEscalante"/>
    <s v="Ironman Mont Tremblant"/>
    <n v="3.9867109634551521"/>
    <s v="141 "/>
    <m/>
    <m/>
    <d v="1899-12-30T00:00:00"/>
    <d v="1899-12-30T00:00:00"/>
    <m/>
    <n v="0"/>
    <n v="0"/>
    <d v="1899-12-30T06:34:19"/>
    <d v="1899-12-30T07:26:43"/>
    <d v="1899-12-30T03:17:09"/>
    <d v="1899-12-30T03:43:21"/>
    <n v="3021"/>
    <x v="16"/>
    <x v="4"/>
    <x v="170"/>
    <x v="17"/>
    <n v="0"/>
  </r>
  <r>
    <n v="3362"/>
    <d v="2017-08-20T00:00:00"/>
    <d v="2017-08-20T00:00:00"/>
    <x v="17"/>
    <n v="1"/>
    <n v="0"/>
    <n v="14"/>
    <n v="25"/>
    <d v="1899-12-30T00:14:25"/>
    <d v="1899-12-30T00:14:25"/>
    <s v="RedEscalante"/>
    <s v="Ironman Mont Tremblant"/>
    <n v="4.1618497109826622"/>
    <s v="144 "/>
    <m/>
    <m/>
    <d v="1899-12-30T00:00:00"/>
    <d v="1899-12-30T00:00:00"/>
    <m/>
    <n v="0"/>
    <n v="0"/>
    <d v="1899-12-30T06:17:43"/>
    <d v="1899-12-30T07:10:07"/>
    <d v="1899-12-30T03:08:52"/>
    <d v="1899-12-30T03:35:04"/>
    <n v="2984"/>
    <x v="16"/>
    <x v="4"/>
    <x v="170"/>
    <x v="17"/>
    <n v="0"/>
  </r>
  <r>
    <n v="3363"/>
    <d v="2017-08-20T00:00:00"/>
    <d v="2017-08-20T00:00:00"/>
    <x v="18"/>
    <n v="1"/>
    <n v="0"/>
    <n v="15"/>
    <n v="16"/>
    <d v="1899-12-30T00:15:16"/>
    <d v="1899-12-30T00:15:16"/>
    <s v="RedEscalante"/>
    <s v="Ironman Mont Tremblant"/>
    <n v="3.9301310043668147"/>
    <s v="135 "/>
    <m/>
    <m/>
    <d v="1899-12-30T00:00:00"/>
    <d v="1899-12-30T00:00:00"/>
    <m/>
    <n v="0"/>
    <n v="0"/>
    <d v="1899-12-30T06:39:59"/>
    <d v="1899-12-30T07:32:23"/>
    <d v="1899-12-30T03:20:00"/>
    <d v="1899-12-30T03:46:12"/>
    <n v="3033"/>
    <x v="16"/>
    <x v="4"/>
    <x v="170"/>
    <x v="17"/>
    <n v="0"/>
  </r>
  <r>
    <n v="3364"/>
    <d v="2017-08-20T00:00:00"/>
    <d v="2017-08-20T00:00:00"/>
    <x v="19"/>
    <n v="1"/>
    <n v="0"/>
    <n v="15"/>
    <n v="21"/>
    <d v="1899-12-30T00:15:21"/>
    <d v="1899-12-30T00:15:21"/>
    <s v="RedEscalante"/>
    <s v="Ironman Mont Tremblant"/>
    <n v="3.9087947882736191"/>
    <s v="139 "/>
    <m/>
    <m/>
    <d v="1899-12-30T00:00:00"/>
    <d v="1899-12-30T00:00:00"/>
    <m/>
    <n v="0"/>
    <n v="0"/>
    <d v="1899-12-30T06:42:10"/>
    <d v="1899-12-30T07:34:34"/>
    <d v="1899-12-30T03:21:05"/>
    <d v="1899-12-30T03:47:17"/>
    <n v="3040"/>
    <x v="16"/>
    <x v="4"/>
    <x v="170"/>
    <x v="17"/>
    <n v="0"/>
  </r>
  <r>
    <n v="3365"/>
    <d v="2017-08-20T00:00:00"/>
    <d v="2017-08-20T00:00:00"/>
    <x v="20"/>
    <n v="1"/>
    <n v="0"/>
    <n v="17"/>
    <n v="23"/>
    <d v="1899-12-30T00:17:23"/>
    <d v="1899-12-30T00:17:23"/>
    <s v="RedEscalante"/>
    <s v="Ironman Mont Tremblant"/>
    <n v="3.4515819750719108"/>
    <s v="133 "/>
    <m/>
    <m/>
    <d v="1899-12-30T00:00:00"/>
    <d v="1899-12-30T00:00:00"/>
    <m/>
    <n v="0"/>
    <n v="0"/>
    <d v="1899-12-30T07:35:27"/>
    <d v="1899-12-30T08:27:51"/>
    <d v="1899-12-30T03:47:43"/>
    <d v="1899-12-30T04:13:55"/>
    <n v="3105"/>
    <x v="16"/>
    <x v="4"/>
    <x v="170"/>
    <x v="17"/>
    <n v="0"/>
  </r>
  <r>
    <n v="3366"/>
    <d v="2017-08-20T00:00:00"/>
    <d v="2017-08-20T00:00:00"/>
    <x v="21"/>
    <n v="1"/>
    <n v="0"/>
    <n v="14"/>
    <n v="53"/>
    <d v="1899-12-30T00:14:53"/>
    <d v="1899-12-30T00:14:53"/>
    <s v="RedEscalante"/>
    <s v="Ironman Mont Tremblant"/>
    <n v="4.0313549832026911"/>
    <s v="136 "/>
    <m/>
    <m/>
    <d v="1899-12-30T00:00:00"/>
    <d v="1899-12-30T00:00:00"/>
    <m/>
    <n v="0"/>
    <n v="0"/>
    <d v="1899-12-30T06:29:57"/>
    <d v="1899-12-30T07:22:21"/>
    <d v="1899-12-30T03:14:58"/>
    <d v="1899-12-30T03:41:10"/>
    <n v="3007"/>
    <x v="16"/>
    <x v="4"/>
    <x v="170"/>
    <x v="17"/>
    <n v="0"/>
  </r>
  <r>
    <n v="3367"/>
    <d v="2017-08-20T00:00:00"/>
    <d v="2017-08-20T00:00:00"/>
    <x v="25"/>
    <n v="1"/>
    <n v="0"/>
    <n v="16"/>
    <n v="16"/>
    <d v="1899-12-30T00:16:16"/>
    <d v="1899-12-30T00:16:16"/>
    <s v="RedEscalante"/>
    <s v="Ironman Mont Tremblant"/>
    <n v="3.6885245901639374"/>
    <s v="124 "/>
    <m/>
    <m/>
    <d v="1899-12-30T00:00:00"/>
    <d v="1899-12-30T00:00:00"/>
    <m/>
    <n v="0"/>
    <n v="0"/>
    <d v="1899-12-30T07:06:11"/>
    <d v="1899-12-30T07:58:35"/>
    <d v="1899-12-30T03:33:06"/>
    <d v="1899-12-30T03:59:18"/>
    <n v="3080"/>
    <x v="16"/>
    <x v="4"/>
    <x v="170"/>
    <x v="17"/>
    <n v="0"/>
  </r>
  <r>
    <n v="3368"/>
    <d v="2017-08-20T00:00:00"/>
    <d v="2017-08-20T00:00:00"/>
    <x v="26"/>
    <n v="1"/>
    <n v="0"/>
    <n v="13"/>
    <n v="53"/>
    <d v="1899-12-30T00:13:53"/>
    <d v="1899-12-30T00:13:53"/>
    <s v="RedEscalante"/>
    <s v="Ironman Mont Tremblant"/>
    <n v="4.3217286914765936"/>
    <s v="136 "/>
    <m/>
    <m/>
    <d v="1899-12-30T00:00:00"/>
    <d v="1899-12-30T00:00:00"/>
    <m/>
    <n v="0"/>
    <n v="0"/>
    <d v="1899-12-30T06:03:45"/>
    <d v="1899-12-30T06:56:09"/>
    <d v="1899-12-30T03:01:52"/>
    <d v="1899-12-30T03:28:04"/>
    <n v="2940"/>
    <x v="16"/>
    <x v="4"/>
    <x v="170"/>
    <x v="17"/>
    <n v="0"/>
  </r>
  <r>
    <n v="3369"/>
    <d v="2017-08-20T00:00:00"/>
    <d v="2017-08-20T00:00:00"/>
    <x v="27"/>
    <n v="1"/>
    <n v="0"/>
    <n v="14"/>
    <n v="23"/>
    <d v="1899-12-30T00:14:23"/>
    <d v="1899-12-30T00:14:23"/>
    <s v="RedEscalante"/>
    <s v="Ironman Mont Tremblant"/>
    <n v="4.1714947856315208"/>
    <s v="133 "/>
    <m/>
    <m/>
    <d v="1899-12-30T00:00:00"/>
    <d v="1899-12-30T00:00:00"/>
    <m/>
    <n v="0"/>
    <n v="0"/>
    <d v="1899-12-30T06:16:51"/>
    <d v="1899-12-30T07:09:15"/>
    <d v="1899-12-30T03:08:25"/>
    <d v="1899-12-30T03:34:37"/>
    <n v="2982"/>
    <x v="16"/>
    <x v="4"/>
    <x v="170"/>
    <x v="17"/>
    <n v="0"/>
  </r>
  <r>
    <n v="3370"/>
    <d v="2017-08-20T00:00:00"/>
    <d v="2017-08-20T00:00:00"/>
    <x v="28"/>
    <n v="1"/>
    <n v="0"/>
    <n v="14"/>
    <n v="14"/>
    <d v="1899-12-30T00:14:14"/>
    <d v="1899-12-30T00:14:14"/>
    <s v="RedEscalante"/>
    <s v="Ironman Mont Tremblant"/>
    <n v="4.2154566744730717"/>
    <s v="137 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16"/>
    <x v="4"/>
    <x v="170"/>
    <x v="17"/>
    <n v="0"/>
  </r>
  <r>
    <n v="3371"/>
    <d v="2017-08-20T00:00:00"/>
    <d v="2017-08-20T00:00:00"/>
    <x v="29"/>
    <n v="1"/>
    <n v="0"/>
    <n v="15"/>
    <n v="40"/>
    <d v="1899-12-30T00:15:40"/>
    <d v="1899-12-30T00:15:40"/>
    <s v="RedEscalante"/>
    <s v="Ironman Mont Tremblant"/>
    <n v="3.8297872340425561"/>
    <s v="134 "/>
    <m/>
    <m/>
    <d v="1899-12-30T00:00:00"/>
    <d v="1899-12-30T00:00:00"/>
    <m/>
    <n v="0"/>
    <n v="0"/>
    <d v="1899-12-30T06:50:28"/>
    <d v="1899-12-30T07:42:52"/>
    <d v="1899-12-30T03:25:14"/>
    <d v="1899-12-30T03:51:26"/>
    <n v="3060"/>
    <x v="16"/>
    <x v="4"/>
    <x v="170"/>
    <x v="17"/>
    <n v="0"/>
  </r>
  <r>
    <n v="3372"/>
    <d v="2017-08-20T00:00:00"/>
    <d v="2017-08-20T00:00:00"/>
    <x v="30"/>
    <n v="1"/>
    <n v="0"/>
    <n v="14"/>
    <n v="38"/>
    <d v="1899-12-30T00:14:38"/>
    <d v="1899-12-30T00:14:38"/>
    <s v="RedEscalante"/>
    <s v="Ironman Mont Tremblant"/>
    <n v="4.1002277904328048"/>
    <s v="134 "/>
    <m/>
    <m/>
    <d v="1899-12-30T00:00:00"/>
    <d v="1899-12-30T00:00:00"/>
    <m/>
    <n v="0"/>
    <n v="0"/>
    <d v="1899-12-30T06:23:24"/>
    <d v="1899-12-30T07:15:48"/>
    <d v="1899-12-30T03:11:42"/>
    <d v="1899-12-30T03:37:54"/>
    <n v="2997"/>
    <x v="16"/>
    <x v="4"/>
    <x v="170"/>
    <x v="17"/>
    <n v="0"/>
  </r>
  <r>
    <n v="3373"/>
    <d v="2017-08-20T00:00:00"/>
    <d v="2017-08-20T00:00:00"/>
    <x v="31"/>
    <n v="1"/>
    <n v="0"/>
    <n v="14"/>
    <n v="12"/>
    <d v="1899-12-30T00:14:12"/>
    <d v="1899-12-30T00:14:12"/>
    <s v="RedEscalante"/>
    <s v="Ironman Mont Tremblant"/>
    <n v="4.2253521126760596"/>
    <s v="145 "/>
    <m/>
    <m/>
    <d v="1899-12-30T00:00:00"/>
    <d v="1899-12-30T00:00:00"/>
    <m/>
    <n v="0"/>
    <n v="0"/>
    <d v="1899-12-30T06:12:02"/>
    <d v="1899-12-30T07:04:26"/>
    <d v="1899-12-30T03:06:01"/>
    <d v="1899-12-30T03:32:13"/>
    <n v="2968"/>
    <x v="16"/>
    <x v="4"/>
    <x v="170"/>
    <x v="17"/>
    <n v="0"/>
  </r>
  <r>
    <n v="3374"/>
    <d v="2017-08-20T00:00:00"/>
    <d v="2017-08-20T00:00:00"/>
    <x v="32"/>
    <n v="1"/>
    <n v="0"/>
    <n v="14"/>
    <n v="59"/>
    <d v="1899-12-30T00:14:59"/>
    <d v="1899-12-30T00:14:59"/>
    <s v="RedEscalante"/>
    <s v="Ironman Mont Tremblant"/>
    <n v="4.0044493882091245"/>
    <s v="143 "/>
    <m/>
    <m/>
    <d v="1899-12-30T00:00:00"/>
    <d v="1899-12-30T00:00:00"/>
    <m/>
    <n v="0"/>
    <n v="0"/>
    <d v="1899-12-30T06:32:34"/>
    <d v="1899-12-30T07:24:58"/>
    <d v="1899-12-30T03:16:17"/>
    <d v="1899-12-30T03:42:29"/>
    <n v="3015"/>
    <x v="16"/>
    <x v="4"/>
    <x v="170"/>
    <x v="17"/>
    <n v="0"/>
  </r>
  <r>
    <n v="3375"/>
    <d v="2017-08-20T00:00:00"/>
    <d v="2017-08-20T00:00:00"/>
    <x v="33"/>
    <n v="1"/>
    <n v="0"/>
    <n v="15"/>
    <n v="24"/>
    <d v="1899-12-30T00:15:24"/>
    <d v="1899-12-30T00:15:24"/>
    <s v="RedEscalante"/>
    <s v="Ironman Mont Tremblant"/>
    <n v="3.8961038961038992"/>
    <s v="138 "/>
    <m/>
    <m/>
    <d v="1899-12-30T00:00:00"/>
    <d v="1899-12-30T00:00:00"/>
    <m/>
    <n v="0"/>
    <n v="0"/>
    <d v="1899-12-30T06:43:29"/>
    <d v="1899-12-30T07:35:53"/>
    <d v="1899-12-30T03:21:44"/>
    <d v="1899-12-30T03:47:56"/>
    <n v="3043"/>
    <x v="16"/>
    <x v="4"/>
    <x v="170"/>
    <x v="17"/>
    <n v="0"/>
  </r>
  <r>
    <n v="3376"/>
    <d v="2017-08-20T00:00:00"/>
    <d v="2017-08-20T00:00:00"/>
    <x v="34"/>
    <n v="1"/>
    <n v="0"/>
    <n v="15"/>
    <n v="14"/>
    <d v="1899-12-30T00:15:14"/>
    <d v="1899-12-30T00:15:14"/>
    <s v="RedEscalante"/>
    <s v="Ironman Mont Tremblant"/>
    <n v="3.938730853391688"/>
    <s v="138 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6"/>
    <x v="4"/>
    <x v="170"/>
    <x v="17"/>
    <n v="0"/>
  </r>
  <r>
    <n v="3377"/>
    <d v="2017-08-20T00:00:00"/>
    <d v="2017-08-20T00:00:00"/>
    <x v="35"/>
    <n v="1"/>
    <n v="0"/>
    <n v="15"/>
    <n v="38"/>
    <d v="1899-12-30T00:15:38"/>
    <d v="1899-12-30T00:15:38"/>
    <s v="RedEscalante"/>
    <s v="Ironman Mont Tremblant"/>
    <n v="3.837953091684438"/>
    <s v="141 "/>
    <m/>
    <m/>
    <d v="1899-12-30T00:00:00"/>
    <d v="1899-12-30T00:00:00"/>
    <m/>
    <n v="0"/>
    <n v="0"/>
    <d v="1899-12-30T06:49:36"/>
    <d v="1899-12-30T07:42:00"/>
    <d v="1899-12-30T03:24:48"/>
    <d v="1899-12-30T03:51:00"/>
    <n v="3058"/>
    <x v="16"/>
    <x v="4"/>
    <x v="170"/>
    <x v="17"/>
    <n v="0"/>
  </r>
  <r>
    <n v="3378"/>
    <d v="2017-08-20T00:00:00"/>
    <d v="2017-08-20T00:00:00"/>
    <x v="36"/>
    <n v="1"/>
    <n v="0"/>
    <n v="14"/>
    <n v="47"/>
    <d v="1899-12-30T00:14:47"/>
    <d v="1899-12-30T00:14:47"/>
    <s v="RedEscalante"/>
    <s v="Ironman Mont Tremblant"/>
    <n v="4.0586245772266105"/>
    <s v="146 "/>
    <m/>
    <m/>
    <d v="1899-12-30T00:00:00"/>
    <d v="1899-12-30T00:00:00"/>
    <m/>
    <n v="0"/>
    <n v="0"/>
    <d v="1899-12-30T06:27:19"/>
    <d v="1899-12-30T07:19:43"/>
    <d v="1899-12-30T03:13:40"/>
    <d v="1899-12-30T03:39:52"/>
    <n v="3002"/>
    <x v="16"/>
    <x v="4"/>
    <x v="170"/>
    <x v="17"/>
    <n v="0"/>
  </r>
  <r>
    <n v="3320"/>
    <d v="2017-08-25T00:00:00"/>
    <d v="2017-08-25T00:00:00"/>
    <x v="2"/>
    <n v="3.25"/>
    <n v="0"/>
    <n v="49"/>
    <n v="47"/>
    <d v="1899-12-30T00:49:47"/>
    <d v="1899-12-30T00:15:19"/>
    <s v="RedEscalante"/>
    <s v="Flanders White/Red/White"/>
    <n v="3.9169735520589253"/>
    <n v="147"/>
    <s v="Nice!"/>
    <s v="Trails"/>
    <d v="1899-12-30T06:41:20"/>
    <d v="1899-12-30T03:20:40"/>
    <m/>
    <n v="0"/>
    <n v="0"/>
    <d v="1899-12-30T06:41:20"/>
    <d v="1899-12-30T07:33:44"/>
    <d v="1899-12-30T03:20:40"/>
    <d v="1899-12-30T03:46:52"/>
    <n v="3036"/>
    <x v="16"/>
    <x v="4"/>
    <x v="170"/>
    <x v="17"/>
    <n v="4"/>
  </r>
  <r>
    <n v="3321"/>
    <d v="2017-08-29T00:00:00"/>
    <d v="2017-08-29T00:00:00"/>
    <x v="2"/>
    <n v="3.2"/>
    <n v="0"/>
    <n v="31"/>
    <n v="19"/>
    <d v="1899-12-30T00:31:19"/>
    <d v="1899-12-30T00:09:47"/>
    <s v="AltraBlue"/>
    <s v="YNHH Division St 5k"/>
    <n v="6.1309207025013359"/>
    <n v="152"/>
    <s v="Nice!"/>
    <s v="Ran with Cascone"/>
    <d v="1899-12-30T04:16:24"/>
    <d v="1899-12-30T02:08:12"/>
    <m/>
    <n v="0"/>
    <n v="0"/>
    <d v="1899-12-30T04:16:24"/>
    <d v="1899-12-30T05:08:48"/>
    <d v="1899-12-30T02:08:12"/>
    <d v="1899-12-30T02:34:24"/>
    <n v="1338"/>
    <x v="16"/>
    <x v="4"/>
    <x v="170"/>
    <x v="18"/>
    <n v="3"/>
  </r>
  <r>
    <n v="3322"/>
    <d v="2017-08-31T00:00:00"/>
    <d v="2017-08-31T00:00:00"/>
    <x v="2"/>
    <n v="3.2"/>
    <n v="0"/>
    <n v="34"/>
    <n v="31"/>
    <d v="1899-12-30T00:34:31"/>
    <d v="1899-12-30T00:10:47"/>
    <s v="AltraBlue"/>
    <s v="YNHH Division St 5k"/>
    <n v="5.5625301786576582"/>
    <n v="151"/>
    <s v="Warm"/>
    <m/>
    <d v="1899-12-30T04:42:36"/>
    <d v="1899-12-30T02:21:18"/>
    <m/>
    <n v="0"/>
    <n v="0"/>
    <d v="1899-12-30T04:42:36"/>
    <d v="1899-12-30T05:35:00"/>
    <d v="1899-12-30T02:21:18"/>
    <d v="1899-12-30T02:47:30"/>
    <n v="2123"/>
    <x v="16"/>
    <x v="4"/>
    <x v="170"/>
    <x v="18"/>
    <n v="1"/>
  </r>
  <r>
    <n v="3323"/>
    <d v="2017-09-04T00:00:00"/>
    <d v="2017-09-04T00:00:00"/>
    <x v="2"/>
    <n v="3.1"/>
    <n v="0"/>
    <n v="27"/>
    <n v="25"/>
    <d v="1899-12-30T00:27:25"/>
    <d v="1899-12-30T00:08:51"/>
    <s v="GreyEscalante"/>
    <s v="New Haven Road Race"/>
    <n v="6.7841945288753847"/>
    <n v="156"/>
    <s v="Warm"/>
    <m/>
    <d v="1899-12-30T03:51:43"/>
    <d v="1899-12-30T01:55:51"/>
    <m/>
    <n v="0"/>
    <n v="0"/>
    <d v="1899-12-30T03:51:43"/>
    <d v="1899-12-30T04:44:07"/>
    <d v="1899-12-30T01:55:51"/>
    <d v="1899-12-30T02:22:03"/>
    <n v="873"/>
    <x v="16"/>
    <x v="5"/>
    <x v="171"/>
    <x v="19"/>
    <n v="3"/>
  </r>
  <r>
    <n v="3324"/>
    <d v="2017-09-07T00:00:00"/>
    <d v="2017-09-07T00:00:00"/>
    <x v="2"/>
    <n v="4"/>
    <n v="0"/>
    <n v="39"/>
    <n v="50"/>
    <d v="1899-12-30T00:39:50"/>
    <d v="1899-12-30T00:09:58"/>
    <s v="AltraBlue"/>
    <s v="YNHH Bike Path 4 Miler"/>
    <n v="6.0251046025104644"/>
    <n v="156"/>
    <s v="Warm"/>
    <s v="https://connect.garmin.com/modern/activity/1963966443"/>
    <d v="1899-12-30T04:20:55"/>
    <d v="1899-12-30T02:10:27"/>
    <m/>
    <n v="0"/>
    <n v="0"/>
    <d v="1899-12-30T04:20:55"/>
    <d v="1899-12-30T05:13:19"/>
    <d v="1899-12-30T02:10:27"/>
    <d v="1899-12-30T02:36:39"/>
    <n v="1484"/>
    <x v="16"/>
    <x v="5"/>
    <x v="171"/>
    <x v="19"/>
    <n v="2"/>
  </r>
  <r>
    <n v="3325"/>
    <d v="2017-09-08T00:00:00"/>
    <d v="2017-09-08T00:00:00"/>
    <x v="2"/>
    <n v="3.7"/>
    <n v="0"/>
    <n v="58"/>
    <n v="40"/>
    <d v="1899-12-30T00:58:40"/>
    <d v="1899-12-30T00:15:51"/>
    <s v="LonePeak"/>
    <s v="Flanders White Trail"/>
    <n v="3.7840909090909127"/>
    <n v="152"/>
    <s v="Nice!"/>
    <m/>
    <d v="1899-12-30T06:55:25"/>
    <d v="1899-12-30T03:27:43"/>
    <m/>
    <n v="0"/>
    <n v="0"/>
    <d v="1899-12-30T06:55:25"/>
    <d v="1899-12-30T07:47:49"/>
    <d v="1899-12-30T03:27:43"/>
    <d v="1899-12-30T03:53:55"/>
    <n v="3069"/>
    <x v="16"/>
    <x v="5"/>
    <x v="171"/>
    <x v="19"/>
    <n v="0"/>
  </r>
  <r>
    <n v="3326"/>
    <d v="2017-09-09T00:00:00"/>
    <d v="2017-09-09T00:00:00"/>
    <x v="2"/>
    <n v="3.33"/>
    <n v="0"/>
    <n v="41"/>
    <n v="21"/>
    <d v="1899-12-30T00:41:21"/>
    <d v="1899-12-30T00:12:25"/>
    <s v="LonePeak"/>
    <s v="Phillips Farm Trail Race"/>
    <n v="4.8319226118500644"/>
    <n v="146"/>
    <s v="Warm"/>
    <m/>
    <d v="1899-12-30T05:25:20"/>
    <d v="1899-12-30T02:42:40"/>
    <m/>
    <n v="0"/>
    <n v="0"/>
    <d v="1899-12-30T05:25:20"/>
    <d v="1899-12-30T06:17:44"/>
    <d v="1899-12-30T02:42:40"/>
    <d v="1899-12-30T03:08:52"/>
    <n v="2786"/>
    <x v="16"/>
    <x v="5"/>
    <x v="171"/>
    <x v="19"/>
    <n v="0"/>
  </r>
  <r>
    <n v="3327"/>
    <d v="2017-09-12T00:00:00"/>
    <d v="2017-09-12T00:00:00"/>
    <x v="2"/>
    <n v="5"/>
    <n v="0"/>
    <n v="49"/>
    <n v="27"/>
    <d v="1899-12-30T00:49:27"/>
    <d v="1899-12-30T00:09:53"/>
    <s v="AltraBlue"/>
    <s v="YNHH Bike Path 5 Miler"/>
    <n v="6.0667340748230583"/>
    <n v="150"/>
    <s v="Warm"/>
    <m/>
    <d v="1899-12-30T04:19:07"/>
    <d v="1899-12-30T02:09:34"/>
    <m/>
    <n v="0"/>
    <n v="0"/>
    <d v="1899-12-30T04:19:07"/>
    <d v="1899-12-30T05:11:31"/>
    <d v="1899-12-30T02:09:34"/>
    <d v="1899-12-30T02:35:46"/>
    <n v="1441"/>
    <x v="16"/>
    <x v="5"/>
    <x v="171"/>
    <x v="20"/>
    <n v="2"/>
  </r>
  <r>
    <n v="3328"/>
    <d v="2017-09-14T00:00:00"/>
    <d v="2017-09-14T00:00:00"/>
    <x v="2"/>
    <n v="3.2"/>
    <n v="0"/>
    <n v="35"/>
    <n v="0"/>
    <d v="1899-12-30T00:35:00"/>
    <d v="1899-12-30T00:10:56"/>
    <s v="AltraBlue"/>
    <s v="YNHH Division St 5k"/>
    <n v="5.4857142857142902"/>
    <n v="147"/>
    <s v="HOT &amp; Humid"/>
    <m/>
    <d v="1899-12-30T04:46:34"/>
    <d v="1899-12-30T02:23:17"/>
    <m/>
    <n v="0"/>
    <n v="0"/>
    <d v="1899-12-30T04:46:34"/>
    <d v="1899-12-30T05:38:58"/>
    <d v="1899-12-30T02:23:17"/>
    <d v="1899-12-30T02:49:29"/>
    <n v="2219"/>
    <x v="16"/>
    <x v="5"/>
    <x v="171"/>
    <x v="20"/>
    <n v="1"/>
  </r>
  <r>
    <n v="3329"/>
    <d v="2017-09-15T00:00:00"/>
    <d v="2017-09-15T00:00:00"/>
    <x v="2"/>
    <n v="3.8"/>
    <n v="1"/>
    <n v="4"/>
    <n v="47"/>
    <d v="1899-12-30T01:04:47"/>
    <d v="1899-12-30T00:17:03"/>
    <s v="LonePeak"/>
    <s v="Flanders White Trail"/>
    <n v="3.5194237200926191"/>
    <n v="145"/>
    <s v="HOT &amp; Humid"/>
    <m/>
    <d v="1899-12-30T07:26:40"/>
    <d v="1899-12-30T03:43:20"/>
    <m/>
    <n v="0"/>
    <n v="0"/>
    <d v="1899-12-30T07:26:40"/>
    <d v="1899-12-30T08:19:04"/>
    <d v="1899-12-30T03:43:20"/>
    <d v="1899-12-30T04:09:32"/>
    <n v="3099"/>
    <x v="16"/>
    <x v="5"/>
    <x v="171"/>
    <x v="20"/>
    <n v="0"/>
  </r>
  <r>
    <n v="3330"/>
    <d v="2017-09-21T00:00:00"/>
    <d v="2017-09-21T00:00:00"/>
    <x v="2"/>
    <n v="3.2"/>
    <n v="0"/>
    <n v="32"/>
    <n v="17"/>
    <d v="1899-12-30T00:32:17"/>
    <d v="1899-12-30T00:10:05"/>
    <s v="GreyEscalante"/>
    <s v="YNHH Division St 5k"/>
    <n v="5.9473412493546771"/>
    <n v="152"/>
    <s v="Humid"/>
    <s v="https://www.strava.com/activities/1194757529"/>
    <d v="1899-12-30T04:24:19"/>
    <d v="1899-12-30T02:12:10"/>
    <m/>
    <n v="0"/>
    <n v="0"/>
    <d v="1899-12-30T04:24:19"/>
    <d v="1899-12-30T05:16:43"/>
    <d v="1899-12-30T02:12:10"/>
    <d v="1899-12-30T02:38:22"/>
    <n v="1613"/>
    <x v="16"/>
    <x v="5"/>
    <x v="171"/>
    <x v="41"/>
    <n v="5"/>
  </r>
  <r>
    <n v="3331"/>
    <d v="2017-09-22T00:00:00"/>
    <d v="2017-09-22T00:00:00"/>
    <x v="2"/>
    <n v="4"/>
    <n v="1"/>
    <n v="0"/>
    <n v="5"/>
    <d v="1899-12-30T01:00:05"/>
    <d v="1899-12-30T00:15:01"/>
    <s v="LonePeak"/>
    <s v="Flanders White/Orange/White"/>
    <n v="3.9944521497919587"/>
    <n v="150"/>
    <s v="HOT &amp; Humid"/>
    <m/>
    <d v="1899-12-30T06:33:33"/>
    <d v="1899-12-30T03:16:46"/>
    <m/>
    <n v="0"/>
    <n v="0"/>
    <d v="1899-12-30T06:33:33"/>
    <d v="1899-12-30T07:25:57"/>
    <d v="1899-12-30T03:16:46"/>
    <d v="1899-12-30T03:42:58"/>
    <n v="3020"/>
    <x v="16"/>
    <x v="5"/>
    <x v="171"/>
    <x v="41"/>
    <n v="0"/>
  </r>
  <r>
    <n v="3332"/>
    <d v="2017-09-23T00:00:00"/>
    <d v="2017-09-23T00:00:00"/>
    <x v="2"/>
    <n v="7.85"/>
    <n v="2"/>
    <n v="11"/>
    <n v="6"/>
    <d v="1899-12-30T02:11:06"/>
    <d v="1899-12-30T00:16:42"/>
    <s v="LonePeak"/>
    <s v="Double Loop Flanders "/>
    <n v="3.5926773455377599"/>
    <n v="152"/>
    <s v="HOT &amp; Humid"/>
    <m/>
    <d v="1899-12-30T07:17:33"/>
    <d v="1899-12-30T03:38:47"/>
    <m/>
    <n v="0"/>
    <n v="0"/>
    <d v="1899-12-30T07:17:33"/>
    <d v="1899-12-30T08:09:57"/>
    <d v="1899-12-30T03:38:47"/>
    <d v="1899-12-30T04:04:59"/>
    <n v="3089"/>
    <x v="16"/>
    <x v="5"/>
    <x v="171"/>
    <x v="41"/>
    <n v="0"/>
  </r>
  <r>
    <n v="3333"/>
    <d v="2017-09-24T00:00:00"/>
    <d v="2017-09-24T00:00:00"/>
    <x v="2"/>
    <n v="3.1"/>
    <n v="0"/>
    <n v="40"/>
    <n v="1"/>
    <d v="1899-12-30T00:40:01"/>
    <d v="1899-12-30T00:12:55"/>
    <s v="LonePeak"/>
    <s v="Pies &amp; Pints 5k"/>
    <n v="4.6480633069554385"/>
    <n v="131"/>
    <s v="HOT &amp; Humid"/>
    <s v="Ran with Hunter"/>
    <d v="1899-12-30T05:38:12"/>
    <d v="1899-12-30T02:49:06"/>
    <m/>
    <n v="0"/>
    <n v="0"/>
    <d v="1899-12-30T05:38:12"/>
    <d v="1899-12-30T06:30:36"/>
    <d v="1899-12-30T02:49:06"/>
    <d v="1899-12-30T03:15:18"/>
    <n v="2859"/>
    <x v="16"/>
    <x v="5"/>
    <x v="171"/>
    <x v="42"/>
    <n v="0"/>
  </r>
  <r>
    <n v="3334"/>
    <d v="2017-09-30T00:00:00"/>
    <d v="2017-09-30T00:00:00"/>
    <x v="2"/>
    <n v="5"/>
    <n v="0"/>
    <n v="57"/>
    <n v="18"/>
    <d v="1899-12-30T00:57:18"/>
    <d v="1899-12-30T00:11:28"/>
    <s v="LonePeak"/>
    <s v="The Lasso"/>
    <n v="5.2356020942408419"/>
    <n v="161"/>
    <s v="Nice!"/>
    <m/>
    <d v="1899-12-30T05:00:15"/>
    <d v="1899-12-30T02:30:08"/>
    <m/>
    <n v="0"/>
    <n v="0"/>
    <d v="1899-12-30T05:00:15"/>
    <d v="1899-12-30T05:52:39"/>
    <d v="1899-12-30T02:30:08"/>
    <d v="1899-12-30T02:56:20"/>
    <n v="2494"/>
    <x v="16"/>
    <x v="5"/>
    <x v="171"/>
    <x v="42"/>
    <n v="5"/>
  </r>
  <r>
    <n v="3335"/>
    <d v="2017-10-01T00:00:00"/>
    <d v="2017-10-01T00:00:00"/>
    <x v="2"/>
    <n v="6.7"/>
    <n v="1"/>
    <n v="50"/>
    <n v="44"/>
    <d v="1899-12-30T01:50:44"/>
    <d v="1899-12-30T00:16:32"/>
    <s v="LonePeak"/>
    <s v="Flanders Random"/>
    <n v="3.6303431667670107"/>
    <n v="152"/>
    <s v="Nice!"/>
    <s v="https://connect.garmin.com/modern/activity/2026844501"/>
    <d v="1899-12-30T07:13:01"/>
    <d v="1899-12-30T03:36:31"/>
    <m/>
    <n v="0"/>
    <n v="0"/>
    <d v="1899-12-30T07:13:01"/>
    <d v="1899-12-30T08:05:25"/>
    <d v="1899-12-30T03:36:31"/>
    <d v="1899-12-30T04:02:43"/>
    <n v="3086"/>
    <x v="16"/>
    <x v="6"/>
    <x v="172"/>
    <x v="21"/>
    <n v="0"/>
  </r>
  <r>
    <n v="3336"/>
    <d v="2017-10-05T00:00:00"/>
    <d v="2017-10-05T00:00:00"/>
    <x v="2"/>
    <n v="3.2"/>
    <n v="0"/>
    <n v="35"/>
    <n v="54"/>
    <d v="1899-12-30T00:35:54"/>
    <d v="1899-12-30T00:11:13"/>
    <s v="GreyEscalante"/>
    <s v="YNHH Division St 5k"/>
    <n v="5.3481894150417872"/>
    <n v="148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6"/>
    <x v="172"/>
    <x v="21"/>
    <n v="3"/>
  </r>
  <r>
    <n v="3337"/>
    <d v="2017-10-06T00:00:00"/>
    <d v="2017-10-06T00:00:00"/>
    <x v="2"/>
    <n v="3.3"/>
    <n v="0"/>
    <n v="49"/>
    <n v="57"/>
    <d v="1899-12-30T00:49:57"/>
    <d v="1899-12-30T00:15:08"/>
    <s v="LonePeak"/>
    <s v="Flanders White/Red/White"/>
    <n v="3.9639639639639666"/>
    <n v="138"/>
    <s v="Nice!"/>
    <m/>
    <d v="1899-12-30T06:36:34"/>
    <d v="1899-12-30T03:18:17"/>
    <m/>
    <n v="0"/>
    <n v="0"/>
    <d v="1899-12-30T06:36:34"/>
    <d v="1899-12-30T07:28:58"/>
    <d v="1899-12-30T03:18:17"/>
    <d v="1899-12-30T03:44:29"/>
    <n v="3027"/>
    <x v="16"/>
    <x v="6"/>
    <x v="172"/>
    <x v="21"/>
    <n v="0"/>
  </r>
  <r>
    <n v="3338"/>
    <d v="2017-10-06T00:00:00"/>
    <d v="2017-10-06T00:00:00"/>
    <x v="2"/>
    <n v="5.2"/>
    <n v="0"/>
    <n v="58"/>
    <n v="3"/>
    <d v="1899-12-30T00:58:03"/>
    <d v="1899-12-30T00:11:10"/>
    <s v="LonePeak"/>
    <s v="Bridal Trail - 188"/>
    <n v="5.3746770025839847"/>
    <n v="154"/>
    <s v="HOT &amp; Humid"/>
    <s v="Ran with Cascone"/>
    <d v="1899-12-30T04:52:29"/>
    <d v="1899-12-30T02:26:14"/>
    <m/>
    <n v="0"/>
    <n v="0"/>
    <d v="1899-12-30T04:52:29"/>
    <d v="1899-12-30T05:44:53"/>
    <d v="1899-12-30T02:26:14"/>
    <d v="1899-12-30T02:52:26"/>
    <n v="2350"/>
    <x v="16"/>
    <x v="6"/>
    <x v="172"/>
    <x v="21"/>
    <n v="0"/>
  </r>
  <r>
    <n v="3339"/>
    <d v="2017-10-07T00:00:00"/>
    <d v="2017-10-07T00:00:00"/>
    <x v="2"/>
    <n v="7.6"/>
    <n v="2"/>
    <n v="7"/>
    <n v="16"/>
    <d v="1899-12-30T02:07:16"/>
    <d v="1899-12-30T00:16:45"/>
    <s v="LonePeak"/>
    <s v="Flanders Random"/>
    <n v="3.583027763226823"/>
    <n v="0"/>
    <s v="HOT &amp; Humid"/>
    <m/>
    <d v="1899-12-30T07:18:44"/>
    <d v="1899-12-30T03:39:22"/>
    <m/>
    <n v="0"/>
    <n v="0"/>
    <d v="1899-12-30T07:18:44"/>
    <d v="1899-12-30T08:11:08"/>
    <d v="1899-12-30T03:39:22"/>
    <d v="1899-12-30T04:05:34"/>
    <n v="3091"/>
    <x v="16"/>
    <x v="6"/>
    <x v="172"/>
    <x v="21"/>
    <n v="0"/>
  </r>
  <r>
    <n v="3340"/>
    <d v="2017-10-08T00:00:00"/>
    <d v="2017-10-08T00:00:00"/>
    <x v="2"/>
    <n v="4"/>
    <n v="0"/>
    <n v="45"/>
    <n v="52"/>
    <d v="1899-12-30T00:45:52"/>
    <d v="1899-12-30T00:11:28"/>
    <s v="LonePeak"/>
    <s v="Treadmill"/>
    <n v="5.2325581395348877"/>
    <n v="0"/>
    <s v="Inside"/>
    <m/>
    <d v="1899-12-30T05:00:26"/>
    <d v="1899-12-30T02:30:13"/>
    <m/>
    <n v="0"/>
    <n v="0"/>
    <d v="1899-12-30T05:00:26"/>
    <d v="1899-12-30T05:52:50"/>
    <d v="1899-12-30T02:30:13"/>
    <d v="1899-12-30T02:56:25"/>
    <n v="2496"/>
    <x v="16"/>
    <x v="6"/>
    <x v="172"/>
    <x v="43"/>
    <n v="0"/>
  </r>
  <r>
    <n v="3341"/>
    <d v="2017-10-10T00:00:00"/>
    <d v="2017-10-10T00:00:00"/>
    <x v="2"/>
    <n v="3.2"/>
    <n v="0"/>
    <n v="35"/>
    <n v="59"/>
    <d v="1899-12-30T00:35:59"/>
    <d v="1899-12-30T00:11:15"/>
    <s v="RedEscalante"/>
    <s v="Las Vegas Tableau 5k"/>
    <n v="5.3358036127836996"/>
    <n v="154"/>
    <s v="Nice!"/>
    <s v="Tableau "/>
    <d v="1899-12-30T04:54:37"/>
    <d v="1899-12-30T02:27:18"/>
    <m/>
    <n v="0"/>
    <n v="0"/>
    <d v="1899-12-30T04:54:37"/>
    <d v="1899-12-30T05:47:01"/>
    <d v="1899-12-30T02:27:18"/>
    <d v="1899-12-30T02:53:30"/>
    <n v="2380"/>
    <x v="16"/>
    <x v="6"/>
    <x v="172"/>
    <x v="43"/>
    <n v="1"/>
  </r>
  <r>
    <n v="3342"/>
    <d v="2017-10-13T00:00:00"/>
    <d v="2017-10-13T00:00:00"/>
    <x v="2"/>
    <n v="3.8"/>
    <n v="0"/>
    <n v="56"/>
    <n v="57"/>
    <d v="1899-12-30T00:56:57"/>
    <d v="1899-12-30T00:14:59"/>
    <s v="LonePeak"/>
    <s v="Flanders White Trail"/>
    <n v="4.0035118525021982"/>
    <n v="152"/>
    <s v="Nice!"/>
    <m/>
    <d v="1899-12-30T06:32:39"/>
    <d v="1899-12-30T03:16:20"/>
    <m/>
    <n v="0"/>
    <n v="0"/>
    <d v="1899-12-30T06:32:39"/>
    <d v="1899-12-30T07:25:03"/>
    <d v="1899-12-30T03:16:20"/>
    <d v="1899-12-30T03:42:32"/>
    <n v="3016"/>
    <x v="16"/>
    <x v="6"/>
    <x v="172"/>
    <x v="43"/>
    <n v="2"/>
  </r>
  <r>
    <n v="3343"/>
    <d v="2017-10-17T00:00:00"/>
    <d v="2017-10-17T00:00:00"/>
    <x v="2"/>
    <n v="3.25"/>
    <n v="0"/>
    <n v="32"/>
    <n v="2"/>
    <d v="1899-12-30T00:32:02"/>
    <d v="1899-12-30T00:09:51"/>
    <s v="GreyEscalante"/>
    <s v="YNHH Division St 5k"/>
    <n v="6.0874089490114507"/>
    <n v="157"/>
    <s v="Warm"/>
    <m/>
    <d v="1899-12-30T04:18:14"/>
    <d v="1899-12-30T02:09:07"/>
    <m/>
    <n v="0"/>
    <n v="0"/>
    <d v="1899-12-30T04:18:14"/>
    <d v="1899-12-30T05:10:38"/>
    <d v="1899-12-30T02:09:07"/>
    <d v="1899-12-30T02:35:19"/>
    <n v="1406"/>
    <x v="16"/>
    <x v="6"/>
    <x v="172"/>
    <x v="22"/>
    <n v="3"/>
  </r>
  <r>
    <n v="3344"/>
    <d v="2017-10-19T00:00:00"/>
    <d v="2017-10-19T00:00:00"/>
    <x v="2"/>
    <n v="3.25"/>
    <n v="0"/>
    <n v="33"/>
    <n v="32"/>
    <d v="1899-12-30T00:33:32"/>
    <d v="1899-12-30T00:10:19"/>
    <s v="GreyEscalante"/>
    <s v="YNHH Division St 5k"/>
    <n v="5.8151093439363866"/>
    <n v="154"/>
    <s v="Warm"/>
    <m/>
    <d v="1899-12-30T04:30:20"/>
    <d v="1899-12-30T02:15:10"/>
    <m/>
    <n v="0"/>
    <n v="0"/>
    <d v="1899-12-30T04:30:20"/>
    <d v="1899-12-30T05:22:44"/>
    <d v="1899-12-30T02:15:10"/>
    <d v="1899-12-30T02:41:22"/>
    <n v="1798"/>
    <x v="16"/>
    <x v="6"/>
    <x v="172"/>
    <x v="22"/>
    <n v="1"/>
  </r>
  <r>
    <n v="3345"/>
    <d v="2017-10-20T00:00:00"/>
    <d v="2017-10-20T00:00:00"/>
    <x v="2"/>
    <n v="3.3"/>
    <n v="0"/>
    <n v="45"/>
    <n v="44"/>
    <d v="1899-12-30T00:45:44"/>
    <d v="1899-12-30T00:13:52"/>
    <s v="LonePeak"/>
    <s v="Flanders White/Red/White"/>
    <n v="4.3294460641399448"/>
    <n v="151"/>
    <s v="Nice!"/>
    <m/>
    <d v="1899-12-30T06:03:06"/>
    <d v="1899-12-30T03:01:33"/>
    <m/>
    <n v="0"/>
    <n v="0"/>
    <d v="1899-12-30T06:03:06"/>
    <d v="1899-12-30T06:55:30"/>
    <d v="1899-12-30T03:01:33"/>
    <d v="1899-12-30T03:27:45"/>
    <n v="2938"/>
    <x v="16"/>
    <x v="6"/>
    <x v="172"/>
    <x v="22"/>
    <n v="0"/>
  </r>
  <r>
    <n v="3346"/>
    <d v="2017-10-22T00:00:00"/>
    <d v="2017-10-22T00:00:00"/>
    <x v="2"/>
    <n v="33.71"/>
    <n v="9"/>
    <n v="38"/>
    <n v="14"/>
    <d v="1899-12-30T09:38:14"/>
    <d v="1899-12-30T00:17:09"/>
    <s v="LonePeak"/>
    <s v="Bimbler's Bluff 50k"/>
    <n v="3.497895889779215"/>
    <n v="127"/>
    <s v="chilly"/>
    <m/>
    <d v="1899-12-30T07:29:25"/>
    <d v="1899-12-30T03:44:42"/>
    <m/>
    <n v="0"/>
    <n v="0"/>
    <d v="1899-12-30T07:29:25"/>
    <d v="1899-12-30T08:21:49"/>
    <d v="1899-12-30T03:44:42"/>
    <d v="1899-12-30T04:10:54"/>
    <n v="3101"/>
    <x v="16"/>
    <x v="6"/>
    <x v="172"/>
    <x v="44"/>
    <n v="1"/>
  </r>
  <r>
    <n v="3347"/>
    <d v="2017-10-27T00:00:00"/>
    <d v="2017-10-27T00:00:00"/>
    <x v="1"/>
    <n v="10.199999999999999"/>
    <n v="1"/>
    <n v="2"/>
    <n v="27"/>
    <d v="1899-12-30T01:02:27"/>
    <d v="1899-12-30T00:06:07"/>
    <s v="Si"/>
    <s v="Random"/>
    <n v="9.7998398718975253"/>
    <n v="0"/>
    <s v="chilly"/>
    <m/>
    <d v="1899-12-30T11:25:44"/>
    <d v="1899-12-30T05:42:52"/>
    <m/>
    <n v="0"/>
    <n v="0"/>
    <d v="1899-12-30T02:40:25"/>
    <d v="1899-12-30T03:32:49"/>
    <d v="1899-12-30T01:20:12"/>
    <d v="1899-12-30T01:46:24"/>
    <n v="772"/>
    <x v="16"/>
    <x v="6"/>
    <x v="172"/>
    <x v="44"/>
    <n v="4"/>
  </r>
  <r>
    <n v="3348"/>
    <d v="2017-11-02T00:00:00"/>
    <d v="2017-11-02T00:00:00"/>
    <x v="2"/>
    <n v="3.2"/>
    <n v="0"/>
    <n v="35"/>
    <n v="8"/>
    <d v="1899-12-30T00:35:08"/>
    <d v="1899-12-30T00:10:59"/>
    <s v="GreyEscalante"/>
    <s v="YNHH Division St 5k"/>
    <n v="5.4648956356736296"/>
    <n v="152"/>
    <s v="Nice!"/>
    <m/>
    <d v="1899-12-30T04:47:39"/>
    <d v="1899-12-30T02:23:50"/>
    <m/>
    <n v="0"/>
    <n v="0"/>
    <d v="1899-12-30T04:47:39"/>
    <d v="1899-12-30T05:40:03"/>
    <d v="1899-12-30T02:23:50"/>
    <d v="1899-12-30T02:50:02"/>
    <n v="2238"/>
    <x v="16"/>
    <x v="7"/>
    <x v="173"/>
    <x v="45"/>
    <n v="5"/>
  </r>
  <r>
    <n v="3349"/>
    <d v="2017-11-03T00:00:00"/>
    <d v="2017-11-03T00:00:00"/>
    <x v="1"/>
    <n v="17.100000000000001"/>
    <n v="1"/>
    <n v="19"/>
    <n v="5"/>
    <d v="1899-12-30T01:19:05"/>
    <d v="1899-12-30T00:04:37"/>
    <s v="LightSpeed"/>
    <s v="Random"/>
    <n v="12.973656480505808"/>
    <n v="0"/>
    <s v="Nice!"/>
    <m/>
    <d v="1899-12-30T08:37:58"/>
    <d v="1899-12-30T04:18:59"/>
    <m/>
    <n v="0"/>
    <n v="0"/>
    <d v="1899-12-30T02:01:10"/>
    <d v="1899-12-30T02:53:34"/>
    <d v="1899-12-30T01:00:35"/>
    <d v="1899-12-30T01:26:47"/>
    <n v="685"/>
    <x v="16"/>
    <x v="7"/>
    <x v="173"/>
    <x v="45"/>
    <n v="0"/>
  </r>
  <r>
    <n v="3350"/>
    <d v="2017-11-10T00:00:00"/>
    <d v="2017-11-10T00:00:00"/>
    <x v="2"/>
    <n v="3.1"/>
    <n v="0"/>
    <n v="37"/>
    <n v="10"/>
    <d v="1899-12-30T00:37:10"/>
    <d v="1899-12-30T00:11:59"/>
    <s v="LonePeak"/>
    <s v="fenn's Pond"/>
    <n v="5.0044843049327401"/>
    <n v="139"/>
    <s v="Nice!"/>
    <m/>
    <d v="1899-12-30T05:14:07"/>
    <d v="1899-12-30T02:37:04"/>
    <m/>
    <n v="0"/>
    <n v="0"/>
    <d v="1899-12-30T05:14:07"/>
    <d v="1899-12-30T06:06:31"/>
    <d v="1899-12-30T02:37:04"/>
    <d v="1899-12-30T03:03:16"/>
    <n v="2684"/>
    <x v="16"/>
    <x v="7"/>
    <x v="173"/>
    <x v="23"/>
    <n v="6"/>
  </r>
  <r>
    <n v="3351"/>
    <d v="2017-11-16T00:00:00"/>
    <d v="2017-11-16T00:00:00"/>
    <x v="2"/>
    <n v="1"/>
    <n v="0"/>
    <n v="9"/>
    <n v="27"/>
    <d v="1899-12-30T00:09:27"/>
    <d v="1899-12-30T00:09:27"/>
    <s v="GreyEscalante"/>
    <s v="YNHH Treadmill"/>
    <n v="6.3492063492063542"/>
    <n v="139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6"/>
    <x v="7"/>
    <x v="173"/>
    <x v="24"/>
    <n v="5"/>
  </r>
  <r>
    <n v="3352"/>
    <d v="2017-11-17T00:00:00"/>
    <d v="2017-11-17T00:00:00"/>
    <x v="2"/>
    <n v="3"/>
    <n v="0"/>
    <n v="38"/>
    <n v="24"/>
    <d v="1899-12-30T00:38:24"/>
    <d v="1899-12-30T00:12:48"/>
    <s v="LonePeak"/>
    <s v="fenn's Pond"/>
    <n v="4.6875000000000036"/>
    <n v="139"/>
    <s v="Nice!"/>
    <m/>
    <d v="1899-12-30T05:35:22"/>
    <d v="1899-12-30T02:47:41"/>
    <m/>
    <n v="0"/>
    <n v="0"/>
    <d v="1899-12-30T05:35:22"/>
    <d v="1899-12-30T06:27:46"/>
    <d v="1899-12-30T02:47:41"/>
    <d v="1899-12-30T03:13:53"/>
    <n v="2847"/>
    <x v="16"/>
    <x v="7"/>
    <x v="173"/>
    <x v="24"/>
    <n v="0"/>
  </r>
  <r>
    <n v="3405"/>
    <d v="2017-11-18T00:00:00"/>
    <d v="2017-11-18T00:00:00"/>
    <x v="0"/>
    <n v="1"/>
    <n v="0"/>
    <n v="30"/>
    <n v="33"/>
    <d v="1899-12-30T00:30:33"/>
    <d v="1899-12-30T00:30:33"/>
    <s v="PHS"/>
    <s v="PHS Swim"/>
    <n v="1.9639934533551571"/>
    <n v="0"/>
    <s v="Inside"/>
    <m/>
    <d v="1899-12-30T01:13:19"/>
    <d v="1899-12-30T00:36:40"/>
    <m/>
    <n v="0"/>
    <n v="0"/>
    <d v="1899-12-30T13:20:25"/>
    <d v="1899-12-30T14:12:49"/>
    <d v="1899-12-30T06:40:12"/>
    <d v="1899-12-30T07:06:24"/>
    <n v="3148"/>
    <x v="16"/>
    <x v="7"/>
    <x v="173"/>
    <x v="24"/>
    <n v="0"/>
  </r>
  <r>
    <n v="3406"/>
    <d v="2017-11-20T00:00:00"/>
    <d v="2017-11-20T00:00:00"/>
    <x v="2"/>
    <n v="3.1"/>
    <n v="0"/>
    <n v="32"/>
    <n v="14"/>
    <d v="1899-12-30T00:32:14"/>
    <d v="1899-12-30T00:10:24"/>
    <s v="LonePeak"/>
    <s v="Southbury Turkey Trot"/>
    <n v="5.7704239917269957"/>
    <n v="165"/>
    <s v="chilly"/>
    <s v="Ran with Hunter"/>
    <d v="1899-12-30T04:32:25"/>
    <d v="1899-12-30T02:16:13"/>
    <m/>
    <n v="0"/>
    <n v="0"/>
    <d v="1899-12-30T04:32:25"/>
    <d v="1899-12-30T05:24:49"/>
    <d v="1899-12-30T02:16:13"/>
    <d v="1899-12-30T02:42:25"/>
    <n v="1865"/>
    <x v="16"/>
    <x v="7"/>
    <x v="173"/>
    <x v="25"/>
    <n v="1"/>
  </r>
  <r>
    <n v="3407"/>
    <d v="2017-11-21T00:00:00"/>
    <d v="2017-11-21T00:00:00"/>
    <x v="2"/>
    <n v="3"/>
    <n v="0"/>
    <n v="30"/>
    <n v="0"/>
    <d v="1899-12-30T00:30:00"/>
    <d v="1899-12-30T00:10:00"/>
    <s v="LonePeak"/>
    <s v="Treadmill"/>
    <n v="6.0000000000000053"/>
    <n v="147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7"/>
    <x v="173"/>
    <x v="25"/>
    <n v="0"/>
  </r>
  <r>
    <n v="3408"/>
    <d v="2017-11-26T00:00:00"/>
    <d v="2017-11-26T00:00:00"/>
    <x v="2"/>
    <n v="5.2"/>
    <n v="0"/>
    <n v="56"/>
    <n v="50"/>
    <d v="1899-12-30T00:56:50"/>
    <d v="1899-12-30T00:10:56"/>
    <s v="LonePeak"/>
    <s v="Watertown Harvest Ramble"/>
    <n v="5.4897360703812357"/>
    <n v="163"/>
    <s v="chilly"/>
    <m/>
    <d v="1899-12-30T04:46:21"/>
    <d v="1899-12-30T02:23:11"/>
    <m/>
    <n v="0"/>
    <n v="0"/>
    <d v="1899-12-30T04:46:21"/>
    <d v="1899-12-30T05:38:45"/>
    <d v="1899-12-30T02:23:11"/>
    <d v="1899-12-30T02:49:23"/>
    <n v="2215"/>
    <x v="16"/>
    <x v="7"/>
    <x v="173"/>
    <x v="26"/>
    <n v="4"/>
  </r>
  <r>
    <n v="3409"/>
    <d v="2017-11-28T00:00:00"/>
    <d v="2017-11-28T00:00:00"/>
    <x v="2"/>
    <n v="3.25"/>
    <n v="0"/>
    <n v="33"/>
    <n v="37"/>
    <d v="1899-12-30T00:33:37"/>
    <d v="1899-12-30T00:10:21"/>
    <s v="GreyEscalante"/>
    <s v="YNHH Division St 5k"/>
    <n v="5.80069410014874"/>
    <n v="149"/>
    <s v="chilly"/>
    <m/>
    <d v="1899-12-30T04:31:00"/>
    <d v="1899-12-30T02:15:30"/>
    <m/>
    <n v="0"/>
    <n v="0"/>
    <d v="1899-12-30T04:31:00"/>
    <d v="1899-12-30T05:23:24"/>
    <d v="1899-12-30T02:15:30"/>
    <d v="1899-12-30T02:41:42"/>
    <n v="1817"/>
    <x v="16"/>
    <x v="7"/>
    <x v="173"/>
    <x v="26"/>
    <n v="1"/>
  </r>
  <r>
    <n v="3410"/>
    <d v="2017-11-28T00:00:00"/>
    <d v="2017-11-28T00:00:00"/>
    <x v="0"/>
    <n v="1"/>
    <n v="0"/>
    <n v="32"/>
    <n v="38"/>
    <d v="1899-12-30T00:32:38"/>
    <d v="1899-12-30T00:32:38"/>
    <s v="PHS"/>
    <s v="PHS Swim"/>
    <n v="1.8386108273748738"/>
    <n v="0"/>
    <s v="Inside"/>
    <m/>
    <d v="1899-12-30T01:18:19"/>
    <d v="1899-12-30T00:39:10"/>
    <m/>
    <n v="0"/>
    <n v="0"/>
    <d v="1899-12-30T14:15:00"/>
    <d v="1899-12-30T15:07:24"/>
    <d v="1899-12-30T07:07:30"/>
    <d v="1899-12-30T07:33:42"/>
    <n v="3186"/>
    <x v="16"/>
    <x v="7"/>
    <x v="173"/>
    <x v="26"/>
    <n v="0"/>
  </r>
  <r>
    <n v="3411"/>
    <d v="2017-11-29T00:00:00"/>
    <d v="2017-11-29T00:00:00"/>
    <x v="2"/>
    <n v="3.25"/>
    <n v="0"/>
    <n v="34"/>
    <n v="2"/>
    <d v="1899-12-30T00:34:02"/>
    <d v="1899-12-30T00:10:28"/>
    <s v="GreyEscalante"/>
    <s v="YNHH Division St 5k"/>
    <n v="5.7296767874632764"/>
    <n v="148"/>
    <s v="chilly"/>
    <m/>
    <d v="1899-12-30T04:34:22"/>
    <d v="1899-12-30T02:17:11"/>
    <m/>
    <n v="0"/>
    <n v="0"/>
    <d v="1899-12-30T04:34:22"/>
    <d v="1899-12-30T05:26:46"/>
    <d v="1899-12-30T02:17:11"/>
    <d v="1899-12-30T02:43:23"/>
    <n v="1917"/>
    <x v="16"/>
    <x v="7"/>
    <x v="173"/>
    <x v="26"/>
    <n v="0"/>
  </r>
  <r>
    <n v="3412"/>
    <d v="2017-11-30T00:00:00"/>
    <d v="2017-11-30T00:00:00"/>
    <x v="2"/>
    <n v="3"/>
    <n v="0"/>
    <n v="31"/>
    <n v="7"/>
    <d v="1899-12-30T00:31:07"/>
    <d v="1899-12-30T00:10:22"/>
    <s v="GreyEscalante"/>
    <s v="YNHH Random"/>
    <n v="5.7846813069094853"/>
    <n v="146"/>
    <s v="chilly"/>
    <m/>
    <d v="1899-12-30T04:31:45"/>
    <d v="1899-12-30T02:15:53"/>
    <m/>
    <n v="0"/>
    <n v="0"/>
    <d v="1899-12-30T04:31:45"/>
    <d v="1899-12-30T05:24:09"/>
    <d v="1899-12-30T02:15:53"/>
    <d v="1899-12-30T02:42:05"/>
    <n v="1844"/>
    <x v="16"/>
    <x v="7"/>
    <x v="173"/>
    <x v="26"/>
    <n v="0"/>
  </r>
  <r>
    <n v="3413"/>
    <d v="2017-12-01T00:00:00"/>
    <d v="2017-12-01T00:00:00"/>
    <x v="2"/>
    <n v="3.75"/>
    <n v="0"/>
    <n v="47"/>
    <n v="1"/>
    <d v="1899-12-30T00:47:01"/>
    <d v="1899-12-30T00:12:32"/>
    <s v="LonePeak"/>
    <s v="Woodbury Trail"/>
    <n v="4.785537043601563"/>
    <n v="146"/>
    <s v="chilly"/>
    <m/>
    <d v="1899-12-30T05:28:29"/>
    <d v="1899-12-30T02:44:15"/>
    <m/>
    <n v="0"/>
    <n v="0"/>
    <d v="1899-12-30T05:28:29"/>
    <d v="1899-12-30T06:20:53"/>
    <d v="1899-12-30T02:44:15"/>
    <d v="1899-12-30T03:10:27"/>
    <n v="2810"/>
    <x v="16"/>
    <x v="11"/>
    <x v="174"/>
    <x v="26"/>
    <n v="0"/>
  </r>
  <r>
    <n v="3414"/>
    <d v="2017-12-17T00:00:00"/>
    <d v="2017-12-17T00:00:00"/>
    <x v="2"/>
    <n v="3.16"/>
    <n v="0"/>
    <n v="30"/>
    <n v="1"/>
    <d v="1899-12-30T00:30:01"/>
    <d v="1899-12-30T00:09:30"/>
    <s v="LonePeak"/>
    <s v="Treadmill"/>
    <n v="6.3164908384231033"/>
    <n v="139"/>
    <s v="Inside"/>
    <m/>
    <d v="1899-12-30T04:08:52"/>
    <d v="1899-12-30T02:04:26"/>
    <m/>
    <n v="0"/>
    <n v="0"/>
    <d v="1899-12-30T04:08:52"/>
    <d v="1899-12-30T05:01:16"/>
    <d v="1899-12-30T02:04:26"/>
    <d v="1899-12-30T02:30:38"/>
    <n v="1121"/>
    <x v="16"/>
    <x v="11"/>
    <x v="174"/>
    <x v="50"/>
    <n v="15"/>
  </r>
  <r>
    <n v="3415"/>
    <d v="2017-12-19T00:00:00"/>
    <d v="2017-12-19T00:00:00"/>
    <x v="0"/>
    <n v="0.75"/>
    <n v="0"/>
    <n v="22"/>
    <n v="9"/>
    <d v="1899-12-30T00:22:09"/>
    <d v="1899-12-30T00:29:32"/>
    <s v="PHS"/>
    <s v="PHS Swim"/>
    <n v="2.0316027088036135"/>
    <n v="0"/>
    <s v="Inside"/>
    <m/>
    <d v="1899-12-30T01:10:53"/>
    <d v="1899-12-30T00:35:26"/>
    <m/>
    <n v="0"/>
    <n v="0"/>
    <d v="1899-12-30T12:53:46"/>
    <d v="1899-12-30T13:46:10"/>
    <d v="1899-12-30T06:26:53"/>
    <d v="1899-12-30T06:53:05"/>
    <n v="3132"/>
    <x v="16"/>
    <x v="11"/>
    <x v="174"/>
    <x v="50"/>
    <n v="1"/>
  </r>
  <r>
    <n v="3416"/>
    <d v="2017-12-26T00:00:00"/>
    <d v="2017-12-26T00:00:00"/>
    <x v="2"/>
    <n v="3"/>
    <n v="0"/>
    <n v="32"/>
    <n v="22"/>
    <d v="1899-12-30T00:32:22"/>
    <d v="1899-12-30T00:10:47"/>
    <s v="AltraOne"/>
    <s v="Treadmill"/>
    <n v="5.5612770339855855"/>
    <n v="145"/>
    <s v="Inside"/>
    <m/>
    <d v="1899-12-30T04:42:40"/>
    <d v="1899-12-30T02:21:20"/>
    <m/>
    <n v="0"/>
    <n v="0"/>
    <d v="1899-12-30T04:42:40"/>
    <d v="1899-12-30T05:35:04"/>
    <d v="1899-12-30T02:21:20"/>
    <d v="1899-12-30T02:47:32"/>
    <n v="2125"/>
    <x v="16"/>
    <x v="11"/>
    <x v="174"/>
    <x v="52"/>
    <n v="6"/>
  </r>
  <r>
    <n v="3417"/>
    <d v="2017-12-28T00:00:00"/>
    <d v="2017-12-28T00:00:00"/>
    <x v="2"/>
    <n v="3"/>
    <n v="0"/>
    <n v="31"/>
    <n v="17"/>
    <d v="1899-12-30T00:31:17"/>
    <d v="1899-12-30T00:10:26"/>
    <s v="GreyEscalante"/>
    <s v="YNHH Treadmill"/>
    <n v="5.7538625466169462"/>
    <n v="149"/>
    <s v="Inside"/>
    <m/>
    <d v="1899-12-30T04:33:12"/>
    <d v="1899-12-30T02:16:36"/>
    <m/>
    <n v="0"/>
    <n v="0"/>
    <d v="1899-12-30T04:33:12"/>
    <d v="1899-12-30T05:25:36"/>
    <d v="1899-12-30T02:16:36"/>
    <d v="1899-12-30T02:42:48"/>
    <n v="1888"/>
    <x v="16"/>
    <x v="11"/>
    <x v="174"/>
    <x v="52"/>
    <n v="1"/>
  </r>
  <r>
    <n v="3418"/>
    <d v="2017-12-31T00:00:00"/>
    <d v="2017-12-31T00:00:00"/>
    <x v="1"/>
    <n v="12"/>
    <n v="0"/>
    <n v="50"/>
    <n v="7"/>
    <d v="1899-12-30T00:50:07"/>
    <d v="1899-12-30T00:04:11"/>
    <s v="B-Shiv"/>
    <s v="Zwift Watopia"/>
    <n v="14.36647821749253"/>
    <n v="126"/>
    <s v="Inside"/>
    <m/>
    <d v="1899-12-30T07:47:45"/>
    <d v="1899-12-30T03:53:53"/>
    <m/>
    <n v="0"/>
    <n v="0"/>
    <d v="1899-12-30T01:49:25"/>
    <d v="1899-12-30T02:41:49"/>
    <d v="1899-12-30T00:54:43"/>
    <d v="1899-12-30T01:20:55"/>
    <n v="565"/>
    <x v="16"/>
    <x v="11"/>
    <x v="174"/>
    <x v="47"/>
    <n v="2"/>
  </r>
  <r>
    <n v="3419"/>
    <d v="2018-01-01T00:00:00"/>
    <d v="2018-01-01T00:00:00"/>
    <x v="2"/>
    <n v="3"/>
    <n v="0"/>
    <n v="30"/>
    <n v="2"/>
    <d v="1899-12-30T00:30:02"/>
    <d v="1899-12-30T00:10:01"/>
    <s v="AltraOne"/>
    <s v="Treadmill"/>
    <n v="5.9933407325194281"/>
    <n v="145"/>
    <s v="Inside"/>
    <m/>
    <d v="1899-12-30T04:22:17"/>
    <d v="1899-12-30T02:11:09"/>
    <m/>
    <n v="0"/>
    <n v="0"/>
    <d v="1899-12-30T04:22:17"/>
    <d v="1899-12-30T05:14:41"/>
    <d v="1899-12-30T02:11:09"/>
    <d v="1899-12-30T02:37:21"/>
    <n v="1558"/>
    <x v="17"/>
    <x v="8"/>
    <x v="175"/>
    <x v="27"/>
    <n v="0"/>
  </r>
  <r>
    <n v="3420"/>
    <d v="2018-01-02T00:00:00"/>
    <d v="2018-01-02T00:00:00"/>
    <x v="2"/>
    <n v="3"/>
    <n v="0"/>
    <n v="30"/>
    <n v="16"/>
    <d v="1899-12-30T00:30:16"/>
    <d v="1899-12-30T00:10:05"/>
    <s v="GreyEscalante"/>
    <s v="YNHH Treadmill"/>
    <n v="5.947136563876656"/>
    <n v="139"/>
    <s v="Inside"/>
    <m/>
    <d v="1899-12-30T04:24:20"/>
    <d v="1899-12-30T02:12:10"/>
    <m/>
    <n v="0"/>
    <n v="0"/>
    <d v="1899-12-30T04:24:20"/>
    <d v="1899-12-30T05:16:44"/>
    <d v="1899-12-30T02:12:10"/>
    <d v="1899-12-30T02:38:22"/>
    <n v="1614"/>
    <x v="17"/>
    <x v="8"/>
    <x v="175"/>
    <x v="27"/>
    <n v="0"/>
  </r>
  <r>
    <n v="3421"/>
    <d v="2018-01-03T00:00:00"/>
    <d v="2018-01-03T00:00:00"/>
    <x v="1"/>
    <n v="5"/>
    <n v="0"/>
    <n v="15"/>
    <n v="0"/>
    <d v="1899-12-30T00:15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27"/>
    <n v="0"/>
  </r>
  <r>
    <n v="3422"/>
    <d v="2018-01-03T00:00:00"/>
    <d v="2018-01-03T00:00:00"/>
    <x v="2"/>
    <n v="1.3"/>
    <n v="0"/>
    <n v="15"/>
    <n v="0"/>
    <d v="1899-12-30T00:15:00"/>
    <d v="1899-12-30T00:11:32"/>
    <s v="GreyEscalante"/>
    <s v="YNHH Treadmill"/>
    <n v="5.2000000000000046"/>
    <n v="125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29"/>
    <x v="17"/>
    <x v="8"/>
    <x v="175"/>
    <x v="27"/>
    <n v="0"/>
  </r>
  <r>
    <n v="3423"/>
    <d v="2018-01-04T00:00:00"/>
    <d v="2018-01-04T00:00:00"/>
    <x v="2"/>
    <n v="3.1"/>
    <n v="0"/>
    <n v="30"/>
    <n v="58"/>
    <d v="1899-12-30T00:30:58"/>
    <d v="1899-12-30T00:09:59"/>
    <s v="AltraOne"/>
    <s v="Treadmill"/>
    <n v="6.006458557588811"/>
    <n v="149"/>
    <s v="Inside"/>
    <m/>
    <d v="1899-12-30T04:21:43"/>
    <d v="1899-12-30T02:10:52"/>
    <m/>
    <n v="0"/>
    <n v="0"/>
    <d v="1899-12-30T04:21:43"/>
    <d v="1899-12-30T05:14:07"/>
    <d v="1899-12-30T02:10:52"/>
    <d v="1899-12-30T02:37:04"/>
    <n v="1512"/>
    <x v="17"/>
    <x v="8"/>
    <x v="175"/>
    <x v="27"/>
    <n v="0"/>
  </r>
  <r>
    <n v="3424"/>
    <d v="2018-01-07T00:00:00"/>
    <d v="2018-01-07T00:00:00"/>
    <x v="2"/>
    <n v="3"/>
    <n v="0"/>
    <n v="33"/>
    <n v="47"/>
    <d v="1899-12-30T00:33:47"/>
    <d v="1899-12-30T00:11:16"/>
    <s v="AltraOne"/>
    <s v="RunZwift-Random"/>
    <n v="5.3280710409472167"/>
    <n v="156"/>
    <s v="Inside"/>
    <s v="first zwift run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8"/>
    <x v="175"/>
    <x v="51"/>
    <n v="2"/>
  </r>
  <r>
    <n v="3425"/>
    <d v="2018-01-08T00:00:00"/>
    <d v="2018-01-08T00:00:00"/>
    <x v="1"/>
    <n v="5.5"/>
    <n v="0"/>
    <n v="15"/>
    <n v="0"/>
    <d v="1899-12-30T00:15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7"/>
    <x v="8"/>
    <x v="175"/>
    <x v="51"/>
    <n v="0"/>
  </r>
  <r>
    <n v="3426"/>
    <d v="2018-01-08T00:00:00"/>
    <d v="2018-01-08T00:00:00"/>
    <x v="2"/>
    <n v="1"/>
    <n v="0"/>
    <n v="10"/>
    <n v="0"/>
    <d v="1899-12-30T00:10:00"/>
    <d v="1899-12-30T00:10:00"/>
    <s v="GreyEscalante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x v="175"/>
    <x v="51"/>
    <n v="0"/>
  </r>
  <r>
    <n v="3427"/>
    <d v="2018-01-10T00:00:00"/>
    <d v="2018-01-10T00:00:00"/>
    <x v="2"/>
    <n v="3.4"/>
    <n v="0"/>
    <n v="33"/>
    <n v="6"/>
    <d v="1899-12-30T00:33:06"/>
    <d v="1899-12-30T00:09:44"/>
    <s v="GreyEscalante"/>
    <s v="YNHH Treadmill"/>
    <n v="6.1631419939577095"/>
    <n v="141"/>
    <s v="Inside"/>
    <m/>
    <d v="1899-12-30T04:15:04"/>
    <d v="1899-12-30T02:07:32"/>
    <m/>
    <n v="0"/>
    <n v="0"/>
    <d v="1899-12-30T04:15:04"/>
    <d v="1899-12-30T05:07:28"/>
    <d v="1899-12-30T02:07:32"/>
    <d v="1899-12-30T02:33:44"/>
    <n v="1302"/>
    <x v="17"/>
    <x v="8"/>
    <x v="175"/>
    <x v="51"/>
    <n v="1"/>
  </r>
  <r>
    <n v="3428"/>
    <d v="2018-01-11T00:00:00"/>
    <d v="2018-01-11T00:00:00"/>
    <x v="1"/>
    <n v="7.75"/>
    <n v="0"/>
    <n v="20"/>
    <n v="0"/>
    <d v="1899-12-30T00:20:00"/>
    <d v="1899-12-30T00:02:35"/>
    <s v="YNHH"/>
    <s v="YNHH Spin Bike"/>
    <n v="23.250000000000018"/>
    <n v="0"/>
    <s v="Inside"/>
    <m/>
    <d v="1899-12-30T04:49:02"/>
    <d v="1899-12-30T02:24:31"/>
    <m/>
    <n v="0"/>
    <n v="0"/>
    <d v="1899-12-30T01:07:37"/>
    <d v="1899-12-30T02:00:01"/>
    <d v="1899-12-30T00:33:48"/>
    <d v="1899-12-30T01:00:00"/>
    <n v="55"/>
    <x v="17"/>
    <x v="8"/>
    <x v="175"/>
    <x v="51"/>
    <n v="0"/>
  </r>
  <r>
    <n v="3429"/>
    <d v="2018-01-11T00:00:00"/>
    <d v="2018-01-11T00:00:00"/>
    <x v="2"/>
    <n v="1"/>
    <n v="0"/>
    <n v="10"/>
    <n v="0"/>
    <d v="1899-12-30T00:10:00"/>
    <d v="1899-12-30T00:10:00"/>
    <s v="GreyEscalante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x v="175"/>
    <x v="51"/>
    <n v="0"/>
  </r>
  <r>
    <n v="3430"/>
    <d v="2018-01-12T00:00:00"/>
    <d v="2018-01-12T00:00:00"/>
    <x v="2"/>
    <n v="3.1"/>
    <n v="0"/>
    <n v="32"/>
    <n v="7"/>
    <d v="1899-12-30T00:32:07"/>
    <d v="1899-12-30T00:10:22"/>
    <s v="AltraOne"/>
    <s v="RunZwift-Richmond"/>
    <n v="5.7913855734302073"/>
    <n v="156"/>
    <s v="Inside"/>
    <m/>
    <d v="1899-12-30T04:31:26"/>
    <d v="1899-12-30T02:15:43"/>
    <m/>
    <n v="0"/>
    <n v="0"/>
    <d v="1899-12-30T04:31:26"/>
    <d v="1899-12-30T05:23:50"/>
    <d v="1899-12-30T02:15:43"/>
    <d v="1899-12-30T02:41:55"/>
    <n v="1834"/>
    <x v="17"/>
    <x v="8"/>
    <x v="175"/>
    <x v="51"/>
    <n v="0"/>
  </r>
  <r>
    <n v="3431"/>
    <d v="2018-01-14T00:00:00"/>
    <d v="2018-01-14T00:00:00"/>
    <x v="1"/>
    <n v="13.4"/>
    <n v="1"/>
    <n v="5"/>
    <n v="22"/>
    <d v="1899-12-30T01:05:22"/>
    <d v="1899-12-30T00:04:53"/>
    <s v="B-Shiv"/>
    <s v="Zwift London"/>
    <n v="12.299847016828158"/>
    <n v="129"/>
    <s v="Inside"/>
    <m/>
    <d v="1899-12-30T09:06:21"/>
    <d v="1899-12-30T04:33:10"/>
    <m/>
    <n v="0"/>
    <n v="0"/>
    <d v="1899-12-30T02:07:48"/>
    <d v="1899-12-30T03:00:12"/>
    <d v="1899-12-30T01:03:54"/>
    <d v="1899-12-30T01:30:06"/>
    <n v="719"/>
    <x v="17"/>
    <x v="8"/>
    <x v="175"/>
    <x v="28"/>
    <n v="1"/>
  </r>
  <r>
    <n v="3432"/>
    <d v="2018-01-15T00:00:00"/>
    <d v="2018-01-15T00:00:00"/>
    <x v="2"/>
    <n v="5.05"/>
    <n v="1"/>
    <n v="0"/>
    <n v="34"/>
    <d v="1899-12-30T01:00:34"/>
    <d v="1899-12-30T00:12:00"/>
    <s v="AltraOne"/>
    <s v="RunZwift-London"/>
    <n v="5.0027517886626347"/>
    <n v="0"/>
    <m/>
    <m/>
    <d v="1899-12-30T05:14:14"/>
    <d v="1899-12-30T02:37:07"/>
    <m/>
    <n v="0"/>
    <n v="0"/>
    <d v="1899-12-30T05:14:14"/>
    <d v="1899-12-30T06:06:38"/>
    <d v="1899-12-30T02:37:07"/>
    <d v="1899-12-30T03:03:19"/>
    <n v="2686"/>
    <x v="17"/>
    <x v="8"/>
    <x v="175"/>
    <x v="28"/>
    <n v="0"/>
  </r>
  <r>
    <n v="3433"/>
    <d v="2018-01-16T00:00:00"/>
    <d v="2018-01-16T00:00:00"/>
    <x v="2"/>
    <n v="1"/>
    <n v="0"/>
    <n v="10"/>
    <n v="0"/>
    <d v="1899-12-30T00:10:00"/>
    <d v="1899-12-30T00:10:00"/>
    <s v="GreyEscalante"/>
    <s v="YNHH Treadmill"/>
    <n v="6.0000000000000053"/>
    <n v="126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x v="175"/>
    <x v="28"/>
    <n v="0"/>
  </r>
  <r>
    <n v="3434"/>
    <d v="2018-01-16T00:00:00"/>
    <d v="2018-01-16T00:00:00"/>
    <x v="7"/>
    <n v="0.5"/>
    <n v="0"/>
    <n v="5"/>
    <n v="26"/>
    <d v="1899-12-30T00:05:26"/>
    <d v="1899-12-30T00:10:52"/>
    <s v="ergo"/>
    <s v="YNHH Ergo"/>
    <n v="5.5214723926380405"/>
    <n v="0"/>
    <m/>
    <m/>
    <d v="1899-12-30T00:00:00"/>
    <d v="1899-12-30T00:00:00"/>
    <m/>
    <n v="0"/>
    <n v="0"/>
    <d v="1899-12-30T04:44:42"/>
    <d v="1899-12-30T05:37:06"/>
    <d v="1899-12-30T02:22:21"/>
    <d v="1899-12-30T02:48:33"/>
    <n v="2173"/>
    <x v="17"/>
    <x v="8"/>
    <x v="175"/>
    <x v="28"/>
    <n v="0"/>
  </r>
  <r>
    <n v="3435"/>
    <d v="2018-01-16T00:00:00"/>
    <d v="2018-01-16T00:00:00"/>
    <x v="0"/>
    <n v="0.75"/>
    <n v="0"/>
    <n v="22"/>
    <n v="38"/>
    <d v="1899-12-30T00:22:38"/>
    <d v="1899-12-30T00:30:11"/>
    <s v="PHS"/>
    <s v="PHS Swim"/>
    <n v="1.9882179675994125"/>
    <n v="0"/>
    <s v="Inside"/>
    <m/>
    <d v="1899-12-30T01:12:26"/>
    <d v="1899-12-30T00:36:13"/>
    <m/>
    <n v="0"/>
    <n v="0"/>
    <d v="1899-12-30T13:10:39"/>
    <d v="1899-12-30T14:03:03"/>
    <d v="1899-12-30T06:35:20"/>
    <d v="1899-12-30T07:01:32"/>
    <n v="3142"/>
    <x v="17"/>
    <x v="8"/>
    <x v="175"/>
    <x v="28"/>
    <n v="0"/>
  </r>
  <r>
    <n v="3436"/>
    <d v="2018-01-18T00:00:00"/>
    <d v="2018-01-18T00:00:00"/>
    <x v="2"/>
    <n v="3.5"/>
    <n v="0"/>
    <n v="41"/>
    <n v="39"/>
    <d v="1899-12-30T00:41:39"/>
    <d v="1899-12-30T00:11:54"/>
    <s v="GreyEscalante"/>
    <s v="YNHH Treadmill"/>
    <n v="5.0420168067226934"/>
    <n v="136"/>
    <s v="Inside"/>
    <m/>
    <d v="1899-12-30T05:11:47"/>
    <d v="1899-12-30T02:35:53"/>
    <m/>
    <n v="0"/>
    <n v="0"/>
    <d v="1899-12-30T05:11:47"/>
    <d v="1899-12-30T06:04:11"/>
    <d v="1899-12-30T02:35:53"/>
    <d v="1899-12-30T03:02:05"/>
    <n v="2653"/>
    <x v="17"/>
    <x v="8"/>
    <x v="175"/>
    <x v="28"/>
    <n v="1"/>
  </r>
  <r>
    <n v="3437"/>
    <d v="2018-01-20T00:00:00"/>
    <d v="2018-01-20T00:00:00"/>
    <x v="1"/>
    <n v="15"/>
    <n v="0"/>
    <n v="53"/>
    <n v="5"/>
    <d v="1899-12-30T00:53:05"/>
    <d v="1899-12-30T00:03:32"/>
    <s v="B-Shiv"/>
    <s v="Zwift Watopia"/>
    <n v="16.95447409733125"/>
    <n v="0"/>
    <s v="Inside"/>
    <m/>
    <d v="1899-12-30T06:36:21"/>
    <d v="1899-12-30T03:18:11"/>
    <m/>
    <n v="0"/>
    <n v="0"/>
    <d v="1899-12-30T01:32:43"/>
    <d v="1899-12-30T02:25:07"/>
    <d v="1899-12-30T00:46:22"/>
    <d v="1899-12-30T01:12:34"/>
    <n v="313"/>
    <x v="17"/>
    <x v="8"/>
    <x v="175"/>
    <x v="28"/>
    <n v="1"/>
  </r>
  <r>
    <n v="3438"/>
    <d v="2018-01-21T00:00:00"/>
    <d v="2018-01-21T00:00:00"/>
    <x v="2"/>
    <n v="3.23"/>
    <n v="0"/>
    <n v="36"/>
    <n v="39"/>
    <d v="1899-12-30T00:36:39"/>
    <d v="1899-12-30T00:11:21"/>
    <s v="AltraOne"/>
    <s v="fenn's Pond"/>
    <n v="5.2878581173260608"/>
    <n v="158"/>
    <s v="chilly"/>
    <m/>
    <d v="1899-12-30T04:57:17"/>
    <d v="1899-12-30T02:28:39"/>
    <m/>
    <n v="0"/>
    <n v="0"/>
    <d v="1899-12-30T04:57:17"/>
    <d v="1899-12-30T05:49:41"/>
    <d v="1899-12-30T02:28:39"/>
    <d v="1899-12-30T02:54:51"/>
    <n v="2443"/>
    <x v="17"/>
    <x v="8"/>
    <x v="175"/>
    <x v="48"/>
    <n v="0"/>
  </r>
  <r>
    <n v="3439"/>
    <d v="2018-01-22T00:00:00"/>
    <d v="2018-01-22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48"/>
    <n v="0"/>
  </r>
  <r>
    <n v="3440"/>
    <d v="2018-01-24T00:00:00"/>
    <d v="2018-01-24T00:00:00"/>
    <x v="2"/>
    <n v="3.25"/>
    <n v="0"/>
    <n v="32"/>
    <n v="4"/>
    <d v="1899-12-30T00:32:04"/>
    <d v="1899-12-30T00:09:52"/>
    <s v="GreyEscalante"/>
    <s v="YNHH Division St 5k"/>
    <n v="6.0810810810810851"/>
    <n v="156"/>
    <s v="chilly"/>
    <m/>
    <d v="1899-12-30T04:18:30"/>
    <d v="1899-12-30T02:09:15"/>
    <m/>
    <n v="0"/>
    <n v="0"/>
    <d v="1899-12-30T04:18:30"/>
    <d v="1899-12-30T05:10:54"/>
    <d v="1899-12-30T02:09:15"/>
    <d v="1899-12-30T02:35:27"/>
    <n v="1421"/>
    <x v="17"/>
    <x v="8"/>
    <x v="175"/>
    <x v="48"/>
    <n v="1"/>
  </r>
  <r>
    <n v="3441"/>
    <d v="2018-01-25T00:00:00"/>
    <d v="2018-01-25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48"/>
    <n v="0"/>
  </r>
  <r>
    <n v="3442"/>
    <d v="2018-01-28T00:00:00"/>
    <d v="2018-01-28T00:00:00"/>
    <x v="2"/>
    <n v="4.8"/>
    <n v="0"/>
    <n v="59"/>
    <n v="21"/>
    <d v="1899-12-30T00:59:21"/>
    <d v="1899-12-30T00:12:22"/>
    <s v="LonePeak"/>
    <s v="Breakneck Long Circle"/>
    <n v="4.8525695029486133"/>
    <n v="164"/>
    <s v="chilly"/>
    <s v="https://www.strava.com/activities/1380239406"/>
    <d v="1899-12-30T05:23:57"/>
    <d v="1899-12-30T02:41:59"/>
    <m/>
    <n v="0"/>
    <n v="0"/>
    <d v="1899-12-30T05:23:57"/>
    <d v="1899-12-30T06:16:21"/>
    <d v="1899-12-30T02:41:59"/>
    <d v="1899-12-30T03:08:11"/>
    <n v="2772"/>
    <x v="17"/>
    <x v="8"/>
    <x v="175"/>
    <x v="29"/>
    <n v="2"/>
  </r>
  <r>
    <n v="3443"/>
    <d v="2018-01-29T00:00:00"/>
    <d v="2018-01-29T00:00:00"/>
    <x v="1"/>
    <n v="12"/>
    <n v="0"/>
    <n v="34"/>
    <n v="40"/>
    <d v="1899-12-30T00:34:40"/>
    <d v="1899-12-30T00:02:53"/>
    <s v="YNHH"/>
    <s v="YNHH Spin Bike"/>
    <n v="20.769230769230788"/>
    <n v="0"/>
    <s v="Inside"/>
    <s v="spin class"/>
    <d v="1899-12-30T05:23:33"/>
    <d v="1899-12-30T02:41:47"/>
    <m/>
    <n v="0"/>
    <n v="0"/>
    <d v="1899-12-30T01:15:41"/>
    <d v="1899-12-30T02:08:05"/>
    <d v="1899-12-30T00:37:51"/>
    <d v="1899-12-30T01:04:03"/>
    <n v="165"/>
    <x v="17"/>
    <x v="8"/>
    <x v="175"/>
    <x v="29"/>
    <n v="0"/>
  </r>
  <r>
    <n v="3444"/>
    <d v="2018-01-29T00:00:00"/>
    <d v="2018-01-29T00:00:00"/>
    <x v="2"/>
    <n v="1"/>
    <n v="0"/>
    <n v="10"/>
    <n v="1"/>
    <d v="1899-12-30T00:10:01"/>
    <d v="1899-12-30T00:10:01"/>
    <s v="GreyEscalante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7"/>
    <x v="8"/>
    <x v="175"/>
    <x v="29"/>
    <n v="0"/>
  </r>
  <r>
    <n v="3445"/>
    <d v="2018-01-30T00:00:00"/>
    <d v="2018-01-30T00:00:00"/>
    <x v="1"/>
    <n v="10"/>
    <n v="0"/>
    <n v="30"/>
    <n v="0"/>
    <d v="1899-12-30T00:30:00"/>
    <d v="1899-12-30T00:03:00"/>
    <s v="YNHH"/>
    <s v="YNHH Spin Bike"/>
    <n v="20.000000000000014"/>
    <n v="0"/>
    <s v="Inside"/>
    <s v="spin class"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29"/>
    <n v="0"/>
  </r>
  <r>
    <n v="3446"/>
    <d v="2018-01-30T00:00:00"/>
    <d v="2018-01-30T00:00:00"/>
    <x v="0"/>
    <n v="1"/>
    <n v="0"/>
    <n v="35"/>
    <n v="56"/>
    <d v="1899-12-30T00:35:56"/>
    <d v="1899-12-30T00:35:56"/>
    <s v="PHS"/>
    <s v="PHS Swim"/>
    <n v="1.669758812615957"/>
    <n v="0"/>
    <s v="Inside"/>
    <m/>
    <d v="1899-12-30T01:26:14"/>
    <d v="1899-12-30T00:43:07"/>
    <m/>
    <n v="0"/>
    <n v="0"/>
    <d v="1899-12-30T15:41:27"/>
    <d v="1899-12-30T16:33:51"/>
    <d v="1899-12-30T07:50:44"/>
    <d v="1899-12-30T08:16:56"/>
    <n v="3304"/>
    <x v="17"/>
    <x v="8"/>
    <x v="175"/>
    <x v="29"/>
    <n v="0"/>
  </r>
  <r>
    <n v="3447"/>
    <d v="2018-01-31T00:00:00"/>
    <d v="2018-01-31T00:00:00"/>
    <x v="2"/>
    <n v="3"/>
    <n v="0"/>
    <n v="31"/>
    <n v="46"/>
    <d v="1899-12-30T00:31:46"/>
    <d v="1899-12-30T00:10:35"/>
    <s v="GreyEscalante"/>
    <s v="YNHH Treadmill"/>
    <n v="5.6663168940188928"/>
    <n v="138"/>
    <s v="Inside"/>
    <m/>
    <d v="1899-12-30T04:37:26"/>
    <d v="1899-12-30T02:18:43"/>
    <m/>
    <n v="0"/>
    <n v="0"/>
    <d v="1899-12-30T04:37:26"/>
    <d v="1899-12-30T05:29:50"/>
    <d v="1899-12-30T02:18:43"/>
    <d v="1899-12-30T02:44:55"/>
    <n v="2000"/>
    <x v="17"/>
    <x v="8"/>
    <x v="175"/>
    <x v="29"/>
    <n v="0"/>
  </r>
  <r>
    <n v="3448"/>
    <d v="2018-02-01T00:00:00"/>
    <d v="2018-02-01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x v="176"/>
    <x v="29"/>
    <n v="0"/>
  </r>
  <r>
    <n v="3449"/>
    <d v="2018-02-03T00:00:00"/>
    <d v="2018-02-03T00:00:00"/>
    <x v="2"/>
    <n v="3"/>
    <n v="0"/>
    <n v="33"/>
    <n v="47"/>
    <d v="1899-12-30T00:33:47"/>
    <d v="1899-12-30T00:11:16"/>
    <s v="AltraOne"/>
    <s v="RunZwift"/>
    <n v="5.3280710409472167"/>
    <n v="145"/>
    <s v="Inside"/>
    <s v="Glitchy…watch data instead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9"/>
    <x v="176"/>
    <x v="29"/>
    <n v="1"/>
  </r>
  <r>
    <n v="3450"/>
    <d v="2018-02-05T00:00:00"/>
    <d v="2018-02-05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x v="176"/>
    <x v="30"/>
    <n v="1"/>
  </r>
  <r>
    <n v="3451"/>
    <d v="2018-02-08T00:00:00"/>
    <d v="2018-02-08T00:00:00"/>
    <x v="1"/>
    <n v="13.25"/>
    <n v="0"/>
    <n v="40"/>
    <n v="0"/>
    <d v="1899-12-30T00:40:00"/>
    <d v="1899-12-30T00:03:01"/>
    <s v="YNHH"/>
    <s v="YNHH Spin Bike"/>
    <n v="19.875000000000018"/>
    <n v="0"/>
    <s v="Inside"/>
    <m/>
    <d v="1899-12-30T05:38:07"/>
    <d v="1899-12-30T02:49:03"/>
    <m/>
    <n v="0"/>
    <n v="0"/>
    <d v="1899-12-30T01:19:06"/>
    <d v="1899-12-30T02:11:30"/>
    <d v="1899-12-30T00:39:33"/>
    <d v="1899-12-30T01:05:45"/>
    <n v="212"/>
    <x v="17"/>
    <x v="9"/>
    <x v="176"/>
    <x v="30"/>
    <n v="2"/>
  </r>
  <r>
    <n v="3452"/>
    <d v="2018-02-08T00:00:00"/>
    <d v="2018-02-08T00:00:00"/>
    <x v="2"/>
    <n v="1"/>
    <n v="0"/>
    <n v="9"/>
    <n v="6"/>
    <d v="1899-12-30T00:09:06"/>
    <d v="1899-12-30T00:09:06"/>
    <s v="GreyEscalante"/>
    <s v="YNHH Treadmill"/>
    <n v="6.5934065934065984"/>
    <n v="0"/>
    <s v="Inside"/>
    <m/>
    <d v="1899-12-30T03:58:25"/>
    <d v="1899-12-30T01:59:13"/>
    <m/>
    <n v="0"/>
    <n v="0"/>
    <d v="1899-12-30T03:58:25"/>
    <d v="1899-12-30T04:50:49"/>
    <d v="1899-12-30T01:59:13"/>
    <d v="1899-12-30T02:25:25"/>
    <n v="932"/>
    <x v="17"/>
    <x v="9"/>
    <x v="176"/>
    <x v="30"/>
    <n v="0"/>
  </r>
  <r>
    <n v="3453"/>
    <d v="2018-02-09T00:00:00"/>
    <d v="2018-02-09T00:00:00"/>
    <x v="2"/>
    <n v="3.12"/>
    <n v="0"/>
    <n v="32"/>
    <n v="9"/>
    <d v="1899-12-30T00:32:09"/>
    <d v="1899-12-30T00:10:18"/>
    <s v="AltraOne"/>
    <s v="RunZwift-Richmond"/>
    <n v="5.8227060653188243"/>
    <n v="0"/>
    <s v="Inside"/>
    <m/>
    <d v="1899-12-30T04:29:59"/>
    <d v="1899-12-30T02:14:59"/>
    <m/>
    <n v="0"/>
    <n v="0"/>
    <d v="1899-12-30T04:29:59"/>
    <d v="1899-12-30T05:22:23"/>
    <d v="1899-12-30T02:14:59"/>
    <d v="1899-12-30T02:41:11"/>
    <n v="1788"/>
    <x v="17"/>
    <x v="9"/>
    <x v="176"/>
    <x v="30"/>
    <n v="0"/>
  </r>
  <r>
    <n v="3454"/>
    <d v="2018-02-11T00:00:00"/>
    <d v="2018-02-11T00:00:00"/>
    <x v="1"/>
    <n v="15"/>
    <n v="1"/>
    <n v="0"/>
    <n v="0"/>
    <d v="1899-12-30T01:00:00"/>
    <d v="1899-12-30T00:04:00"/>
    <s v="B-Shiv"/>
    <s v="Just Ride"/>
    <n v="15.000000000000014"/>
    <n v="0"/>
    <s v="Inside"/>
    <s v="zwift glitchy - says 5.4 miles in 20 mins"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x v="176"/>
    <x v="31"/>
    <n v="1"/>
  </r>
  <r>
    <n v="3455"/>
    <d v="2018-02-12T00:00:00"/>
    <d v="2018-02-12T00:00:00"/>
    <x v="1"/>
    <n v="10"/>
    <n v="0"/>
    <n v="32"/>
    <n v="0"/>
    <d v="1899-12-30T00:32:00"/>
    <d v="1899-12-30T00:03:12"/>
    <s v="YNHH"/>
    <s v="YNHH Spin Bike"/>
    <n v="18.750000000000014"/>
    <n v="0"/>
    <s v="Inside"/>
    <m/>
    <d v="1899-12-30T05:58:24"/>
    <d v="1899-12-30T02:59:12"/>
    <m/>
    <n v="0"/>
    <n v="0"/>
    <d v="1899-12-30T01:23:50"/>
    <d v="1899-12-30T02:16:14"/>
    <d v="1899-12-30T00:41:55"/>
    <d v="1899-12-30T01:08:07"/>
    <n v="233"/>
    <x v="17"/>
    <x v="9"/>
    <x v="176"/>
    <x v="31"/>
    <n v="0"/>
  </r>
  <r>
    <n v="3456"/>
    <d v="2018-02-13T00:00:00"/>
    <d v="2018-02-13T00:00:00"/>
    <x v="2"/>
    <n v="3.5"/>
    <n v="0"/>
    <n v="35"/>
    <n v="0"/>
    <d v="1899-12-30T00:35:00"/>
    <d v="1899-12-30T00:10:00"/>
    <s v="GreyEscalante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7"/>
    <x v="9"/>
    <x v="176"/>
    <x v="31"/>
    <n v="0"/>
  </r>
  <r>
    <n v="3457"/>
    <d v="2018-02-15T00:00:00"/>
    <d v="2018-02-15T00:00:00"/>
    <x v="1"/>
    <n v="10"/>
    <n v="0"/>
    <n v="30"/>
    <n v="0"/>
    <d v="1899-12-30T00:30:00"/>
    <d v="1899-12-30T00:03:00"/>
    <s v="YNHH"/>
    <s v="YNHH Treadmill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x v="176"/>
    <x v="31"/>
    <n v="1"/>
  </r>
  <r>
    <n v="3458"/>
    <d v="2018-02-15T00:00:00"/>
    <d v="2018-02-15T00:00:00"/>
    <x v="0"/>
    <n v="0.75"/>
    <n v="0"/>
    <n v="30"/>
    <n v="0"/>
    <d v="1899-12-30T00:3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7"/>
    <x v="9"/>
    <x v="176"/>
    <x v="31"/>
    <n v="0"/>
  </r>
  <r>
    <n v="3459"/>
    <d v="2018-02-16T00:00:00"/>
    <d v="2018-02-16T00:00:00"/>
    <x v="2"/>
    <n v="4.25"/>
    <n v="0"/>
    <n v="50"/>
    <n v="44"/>
    <d v="1899-12-30T00:50:44"/>
    <d v="1899-12-30T00:11:56"/>
    <s v="AltraOne"/>
    <s v="Random"/>
    <n v="5.0262812089356155"/>
    <n v="149"/>
    <s v="chilly"/>
    <m/>
    <d v="1899-12-30T05:12:45"/>
    <d v="1899-12-30T02:36:23"/>
    <m/>
    <n v="0"/>
    <n v="0"/>
    <d v="1899-12-30T05:12:45"/>
    <d v="1899-12-30T06:05:09"/>
    <d v="1899-12-30T02:36:23"/>
    <d v="1899-12-30T03:02:35"/>
    <n v="2668"/>
    <x v="17"/>
    <x v="9"/>
    <x v="176"/>
    <x v="31"/>
    <n v="0"/>
  </r>
  <r>
    <n v="3460"/>
    <d v="2018-02-17T00:00:00"/>
    <d v="2018-02-17T00:00:00"/>
    <x v="2"/>
    <n v="3.1"/>
    <n v="0"/>
    <n v="33"/>
    <n v="59"/>
    <d v="1899-12-30T00:33:59"/>
    <d v="1899-12-30T00:10:58"/>
    <s v="AltraOne"/>
    <s v="Treadmill"/>
    <n v="5.4732712113781306"/>
    <n v="0"/>
    <s v="Inside"/>
    <m/>
    <d v="1899-12-30T04:47:13"/>
    <d v="1899-12-30T02:23:36"/>
    <m/>
    <n v="0"/>
    <n v="0"/>
    <d v="1899-12-30T04:47:13"/>
    <d v="1899-12-30T05:39:37"/>
    <d v="1899-12-30T02:23:36"/>
    <d v="1899-12-30T02:49:48"/>
    <n v="2230"/>
    <x v="17"/>
    <x v="9"/>
    <x v="176"/>
    <x v="31"/>
    <n v="0"/>
  </r>
  <r>
    <n v="3461"/>
    <d v="2018-02-18T00:00:00"/>
    <d v="2018-02-18T00:00:00"/>
    <x v="1"/>
    <n v="12"/>
    <n v="0"/>
    <n v="40"/>
    <n v="0"/>
    <d v="1899-12-30T00:40:00"/>
    <d v="1899-12-30T00:03:20"/>
    <s v="B-Shiv"/>
    <s v="AeroPositionAlltheWay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7"/>
    <x v="9"/>
    <x v="176"/>
    <x v="32"/>
    <n v="0"/>
  </r>
  <r>
    <n v="3462"/>
    <d v="2018-02-19T00:00:00"/>
    <d v="2018-02-19T00:00:00"/>
    <x v="1"/>
    <n v="12.5"/>
    <n v="0"/>
    <n v="35"/>
    <n v="0"/>
    <d v="1899-12-30T00:35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7"/>
    <x v="9"/>
    <x v="176"/>
    <x v="32"/>
    <n v="0"/>
  </r>
  <r>
    <n v="3463"/>
    <d v="2018-02-20T00:00:00"/>
    <d v="2018-02-20T00:00:00"/>
    <x v="2"/>
    <n v="4.5"/>
    <n v="0"/>
    <n v="50"/>
    <n v="35"/>
    <d v="1899-12-30T00:50:35"/>
    <d v="1899-12-30T00:11:14"/>
    <s v="GreyEscalante"/>
    <s v="YNHH Random"/>
    <n v="5.3377265238879783"/>
    <n v="155"/>
    <s v="Nice!"/>
    <m/>
    <d v="1899-12-30T04:54:30"/>
    <d v="1899-12-30T02:27:15"/>
    <m/>
    <n v="0"/>
    <n v="0"/>
    <d v="1899-12-30T04:54:30"/>
    <d v="1899-12-30T05:46:54"/>
    <d v="1899-12-30T02:27:15"/>
    <d v="1899-12-30T02:53:27"/>
    <n v="2379"/>
    <x v="17"/>
    <x v="9"/>
    <x v="176"/>
    <x v="32"/>
    <n v="0"/>
  </r>
  <r>
    <n v="3464"/>
    <d v="2018-02-21T00:00:00"/>
    <d v="2018-02-21T00:00:00"/>
    <x v="2"/>
    <n v="3.25"/>
    <n v="0"/>
    <n v="32"/>
    <n v="56"/>
    <d v="1899-12-30T00:32:56"/>
    <d v="1899-12-30T00:10:08"/>
    <s v="GreyEscalante"/>
    <s v="YNHH Division St 5k"/>
    <n v="5.9210526315789522"/>
    <n v="147"/>
    <s v="Nice!"/>
    <s v="Ran with Mike B"/>
    <d v="1899-12-30T04:25:30"/>
    <d v="1899-12-30T02:12:45"/>
    <m/>
    <n v="0"/>
    <n v="0"/>
    <d v="1899-12-30T04:25:30"/>
    <d v="1899-12-30T05:17:54"/>
    <d v="1899-12-30T02:12:45"/>
    <d v="1899-12-30T02:38:57"/>
    <n v="1641"/>
    <x v="17"/>
    <x v="9"/>
    <x v="176"/>
    <x v="32"/>
    <n v="0"/>
  </r>
  <r>
    <n v="3465"/>
    <d v="2018-02-22T00:00:00"/>
    <d v="2018-02-22T00:00:00"/>
    <x v="1"/>
    <n v="10.5"/>
    <n v="0"/>
    <n v="42"/>
    <n v="0"/>
    <d v="1899-12-30T00:42:00"/>
    <d v="1899-12-30T00:04:00"/>
    <s v="B-Shiv"/>
    <s v="Just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x v="176"/>
    <x v="32"/>
    <n v="0"/>
  </r>
  <r>
    <n v="3466"/>
    <d v="2018-02-23T00:00:00"/>
    <d v="2018-02-23T00:00:00"/>
    <x v="2"/>
    <n v="3.1"/>
    <n v="0"/>
    <n v="35"/>
    <n v="49"/>
    <d v="1899-12-30T00:35:49"/>
    <d v="1899-12-30T00:11:33"/>
    <s v="AltraOne"/>
    <s v="Zwift"/>
    <n v="5.1931130758492356"/>
    <n v="144"/>
    <s v="Inside"/>
    <s v="Stryd foot pod"/>
    <d v="1899-12-30T05:02:43"/>
    <d v="1899-12-30T02:31:21"/>
    <m/>
    <n v="0"/>
    <n v="0"/>
    <d v="1899-12-30T05:02:43"/>
    <d v="1899-12-30T05:55:07"/>
    <d v="1899-12-30T02:31:21"/>
    <d v="1899-12-30T02:57:33"/>
    <n v="2534"/>
    <x v="17"/>
    <x v="9"/>
    <x v="176"/>
    <x v="32"/>
    <n v="0"/>
  </r>
  <r>
    <n v="3467"/>
    <d v="2018-02-24T00:00:00"/>
    <d v="2018-02-24T00:00:00"/>
    <x v="2"/>
    <n v="4.3"/>
    <n v="0"/>
    <n v="47"/>
    <n v="44"/>
    <d v="1899-12-30T00:47:44"/>
    <d v="1899-12-30T00:11:06"/>
    <s v="AltraOne"/>
    <s v="Backhalf Quassy from HS"/>
    <n v="5.4050279329608975"/>
    <n v="150"/>
    <s v="chilly"/>
    <s v="Ran with Cmartin"/>
    <d v="1899-12-30T04:50:50"/>
    <d v="1899-12-30T02:25:25"/>
    <m/>
    <n v="0"/>
    <n v="0"/>
    <d v="1899-12-30T04:50:50"/>
    <d v="1899-12-30T05:43:14"/>
    <d v="1899-12-30T02:25:25"/>
    <d v="1899-12-30T02:51:37"/>
    <n v="2309"/>
    <x v="17"/>
    <x v="9"/>
    <x v="176"/>
    <x v="32"/>
    <n v="0"/>
  </r>
  <r>
    <n v="3468"/>
    <d v="2018-02-25T00:00:00"/>
    <d v="2018-02-25T00:00:00"/>
    <x v="2"/>
    <n v="8.25"/>
    <n v="1"/>
    <n v="30"/>
    <n v="0"/>
    <d v="1899-12-30T01:30:00"/>
    <d v="1899-12-30T00:10:55"/>
    <s v="AltraOne"/>
    <s v="Treadmill"/>
    <n v="5.5000000000000044"/>
    <n v="149"/>
    <s v="Inside"/>
    <s v="Zwift 7.6 Treadmill 8.25 Garmin 8.6"/>
    <d v="1899-12-30T04:45:49"/>
    <d v="1899-12-30T02:22:55"/>
    <m/>
    <n v="0"/>
    <n v="0"/>
    <d v="1899-12-30T04:45:49"/>
    <d v="1899-12-30T05:38:13"/>
    <d v="1899-12-30T02:22:55"/>
    <d v="1899-12-30T02:49:07"/>
    <n v="2207"/>
    <x v="17"/>
    <x v="9"/>
    <x v="176"/>
    <x v="33"/>
    <n v="0"/>
  </r>
  <r>
    <n v="3469"/>
    <d v="2018-02-26T00:00:00"/>
    <d v="2018-02-26T00:00:00"/>
    <x v="1"/>
    <n v="8"/>
    <n v="0"/>
    <n v="25"/>
    <n v="0"/>
    <d v="1899-12-30T00:25:00"/>
    <d v="1899-12-30T00:03:08"/>
    <s v="YNHH"/>
    <s v="YNHH Stationary Bike"/>
    <n v="19.200000000000014"/>
    <n v="0"/>
    <s v="Inside"/>
    <m/>
    <d v="1899-12-30T05:50:00"/>
    <d v="1899-12-30T02:55:00"/>
    <m/>
    <n v="0"/>
    <n v="0"/>
    <d v="1899-12-30T01:21:53"/>
    <d v="1899-12-30T02:14:17"/>
    <d v="1899-12-30T00:40:56"/>
    <d v="1899-12-30T01:07:08"/>
    <n v="227"/>
    <x v="17"/>
    <x v="9"/>
    <x v="176"/>
    <x v="33"/>
    <n v="0"/>
  </r>
  <r>
    <n v="3470"/>
    <d v="2018-02-27T00:00:00"/>
    <d v="2018-02-27T00:00:00"/>
    <x v="0"/>
    <n v="1"/>
    <n v="0"/>
    <n v="34"/>
    <n v="15"/>
    <d v="1899-12-30T00:34:15"/>
    <d v="1899-12-30T00:34:15"/>
    <s v="PHS"/>
    <s v="PHS Swim"/>
    <n v="1.7518248175182496"/>
    <n v="0"/>
    <s v="Inside"/>
    <m/>
    <d v="1899-12-30T01:22:12"/>
    <d v="1899-12-30T00:41:06"/>
    <m/>
    <n v="0"/>
    <n v="0"/>
    <d v="1899-12-30T14:57:21"/>
    <d v="1899-12-30T15:49:45"/>
    <d v="1899-12-30T07:28:40"/>
    <d v="1899-12-30T07:54:53"/>
    <n v="3240"/>
    <x v="17"/>
    <x v="9"/>
    <x v="176"/>
    <x v="33"/>
    <n v="0"/>
  </r>
  <r>
    <n v="3471"/>
    <d v="2018-02-28T00:00:00"/>
    <d v="2018-02-28T00:00:00"/>
    <x v="2"/>
    <n v="5.65"/>
    <n v="1"/>
    <n v="1"/>
    <n v="25"/>
    <d v="1899-12-30T01:01:25"/>
    <d v="1899-12-30T00:10:52"/>
    <s v="GreyEscalante"/>
    <s v="YNHH Edgerton Park Loop"/>
    <n v="5.5196743554952565"/>
    <n v="148"/>
    <s v="Nice!"/>
    <m/>
    <d v="1899-12-30T04:44:48"/>
    <d v="1899-12-30T02:22:24"/>
    <m/>
    <n v="0"/>
    <n v="0"/>
    <d v="1899-12-30T04:44:48"/>
    <d v="1899-12-30T05:37:12"/>
    <d v="1899-12-30T02:22:24"/>
    <d v="1899-12-30T02:48:36"/>
    <n v="2179"/>
    <x v="17"/>
    <x v="9"/>
    <x v="176"/>
    <x v="33"/>
    <n v="0"/>
  </r>
  <r>
    <n v="3472"/>
    <d v="2018-03-01T00:00:00"/>
    <d v="2018-03-01T00:00:00"/>
    <x v="2"/>
    <n v="4.3"/>
    <n v="0"/>
    <n v="43"/>
    <n v="58"/>
    <d v="1899-12-30T00:43:58"/>
    <d v="1899-12-30T00:10:13"/>
    <s v="GreyEscalante"/>
    <s v="YNHH Highland 4m"/>
    <n v="5.8680818802122854"/>
    <n v="150"/>
    <s v="Nice!"/>
    <s v="Ran with Mike B"/>
    <d v="1899-12-30T04:27:53"/>
    <d v="1899-12-30T02:13:57"/>
    <m/>
    <n v="0"/>
    <n v="0"/>
    <d v="1899-12-30T04:27:53"/>
    <d v="1899-12-30T05:20:17"/>
    <d v="1899-12-30T02:13:57"/>
    <d v="1899-12-30T02:40:09"/>
    <n v="1720"/>
    <x v="17"/>
    <x v="10"/>
    <x v="177"/>
    <x v="33"/>
    <n v="0"/>
  </r>
  <r>
    <n v="3473"/>
    <d v="2018-03-02T00:00:00"/>
    <d v="2018-03-02T00:00:00"/>
    <x v="2"/>
    <n v="4.25"/>
    <n v="0"/>
    <n v="50"/>
    <n v="54"/>
    <d v="1899-12-30T00:50:54"/>
    <d v="1899-12-30T00:11:59"/>
    <s v="AltraOne"/>
    <s v="Zwift Run - 4x800 Speed Work"/>
    <n v="5.0098231827112034"/>
    <n v="149"/>
    <s v="Inside"/>
    <s v="Zwift"/>
    <d v="1899-12-30T05:13:47"/>
    <d v="1899-12-30T02:36:54"/>
    <m/>
    <n v="0"/>
    <n v="0"/>
    <d v="1899-12-30T05:13:47"/>
    <d v="1899-12-30T06:06:11"/>
    <d v="1899-12-30T02:36:54"/>
    <d v="1899-12-30T03:03:06"/>
    <n v="2679"/>
    <x v="17"/>
    <x v="10"/>
    <x v="177"/>
    <x v="33"/>
    <n v="0"/>
  </r>
  <r>
    <n v="3474"/>
    <d v="2018-03-01T00:00:00"/>
    <d v="2018-03-01T00:00:00"/>
    <x v="0"/>
    <n v="1"/>
    <n v="0"/>
    <n v="36"/>
    <n v="48"/>
    <d v="1899-12-30T00:36:48"/>
    <d v="1899-12-30T00:36:48"/>
    <s v="PHS"/>
    <s v="PHS Swim"/>
    <n v="1.6304347826086971"/>
    <n v="0"/>
    <s v="Inside"/>
    <m/>
    <d v="1899-12-30T01:28:19"/>
    <d v="1899-12-30T00:44:10"/>
    <m/>
    <n v="0"/>
    <n v="0"/>
    <d v="1899-12-30T16:04:10"/>
    <d v="1899-12-30T16:56:34"/>
    <d v="1899-12-30T08:02:05"/>
    <d v="1899-12-30T08:28:17"/>
    <n v="3340"/>
    <x v="17"/>
    <x v="10"/>
    <x v="177"/>
    <x v="33"/>
    <n v="0"/>
  </r>
  <r>
    <n v="3475"/>
    <d v="2018-03-03T00:00:00"/>
    <d v="2018-03-03T00:00:00"/>
    <x v="2"/>
    <n v="5"/>
    <n v="0"/>
    <n v="53"/>
    <n v="27"/>
    <d v="1899-12-30T00:53:27"/>
    <d v="1899-12-30T00:10:41"/>
    <s v="AltraOne"/>
    <s v="Treadmill"/>
    <n v="5.6127221702525762"/>
    <n v="148"/>
    <s v="Inside"/>
    <m/>
    <d v="1899-12-30T04:40:05"/>
    <d v="1899-12-30T02:20:02"/>
    <m/>
    <n v="0"/>
    <n v="0"/>
    <d v="1899-12-30T04:40:05"/>
    <d v="1899-12-30T05:32:29"/>
    <d v="1899-12-30T02:20:02"/>
    <d v="1899-12-30T02:46:14"/>
    <n v="2057"/>
    <x v="17"/>
    <x v="10"/>
    <x v="177"/>
    <x v="33"/>
    <n v="1"/>
  </r>
  <r>
    <n v="3476"/>
    <d v="2018-03-04T00:00:00"/>
    <d v="2018-03-04T00:00:00"/>
    <x v="2"/>
    <n v="8.4"/>
    <n v="1"/>
    <n v="57"/>
    <n v="52"/>
    <d v="1899-12-30T01:57:52"/>
    <d v="1899-12-30T00:14:02"/>
    <s v="AltraOne"/>
    <s v="Reverse Long Quassy Loop"/>
    <n v="4.2760180995475139"/>
    <n v="129"/>
    <s v="chilly"/>
    <m/>
    <d v="1899-12-30T06:07:38"/>
    <d v="1899-12-30T03:03:49"/>
    <m/>
    <n v="0"/>
    <n v="0"/>
    <d v="1899-12-30T06:07:38"/>
    <d v="1899-12-30T07:00:02"/>
    <d v="1899-12-30T03:03:49"/>
    <d v="1899-12-30T03:30:01"/>
    <n v="2952"/>
    <x v="17"/>
    <x v="10"/>
    <x v="177"/>
    <x v="34"/>
    <n v="0"/>
  </r>
  <r>
    <n v="3477"/>
    <d v="2018-03-06T00:00:00"/>
    <d v="2018-03-06T00:00:00"/>
    <x v="0"/>
    <n v="1"/>
    <n v="0"/>
    <n v="30"/>
    <n v="51"/>
    <d v="1899-12-30T00:30:51"/>
    <d v="1899-12-30T00:30:51"/>
    <s v="PHS"/>
    <s v="PHS Swim"/>
    <n v="1.9448946515397096"/>
    <n v="0"/>
    <s v="Inside"/>
    <m/>
    <d v="1899-12-30T01:14:02"/>
    <d v="1899-12-30T00:37:01"/>
    <m/>
    <n v="0"/>
    <n v="0"/>
    <d v="1899-12-30T13:28:16"/>
    <d v="1899-12-30T14:20:40"/>
    <d v="1899-12-30T06:44:08"/>
    <d v="1899-12-30T07:10:20"/>
    <n v="3150"/>
    <x v="17"/>
    <x v="10"/>
    <x v="177"/>
    <x v="34"/>
    <n v="1"/>
  </r>
  <r>
    <n v="3478"/>
    <d v="2018-03-07T00:00:00"/>
    <d v="2018-03-07T00:00:00"/>
    <x v="2"/>
    <n v="4"/>
    <n v="0"/>
    <n v="45"/>
    <n v="45"/>
    <d v="1899-12-30T00:45:45"/>
    <d v="1899-12-30T00:11:26"/>
    <s v="AltraOne"/>
    <s v="Treadmill"/>
    <n v="5.2459016393442663"/>
    <n v="151"/>
    <s v="Inside"/>
    <m/>
    <d v="1899-12-30T04:59:40"/>
    <d v="1899-12-30T02:29:50"/>
    <m/>
    <n v="0"/>
    <n v="0"/>
    <d v="1899-12-30T04:59:40"/>
    <d v="1899-12-30T05:52:04"/>
    <d v="1899-12-30T02:29:50"/>
    <d v="1899-12-30T02:56:02"/>
    <n v="2482"/>
    <x v="17"/>
    <x v="10"/>
    <x v="177"/>
    <x v="34"/>
    <n v="0"/>
  </r>
  <r>
    <n v="3479"/>
    <d v="2018-03-08T00:00:00"/>
    <d v="2018-03-08T00:00:00"/>
    <x v="2"/>
    <n v="1.5"/>
    <n v="0"/>
    <n v="21"/>
    <n v="7"/>
    <d v="1899-12-30T00:21:07"/>
    <d v="1899-12-30T00:14:05"/>
    <s v="GreyEscalante"/>
    <s v="YNHH Treadmill"/>
    <n v="4.2620363062352045"/>
    <n v="141"/>
    <s v="Inside"/>
    <s v="ughghghghgghgh"/>
    <d v="1899-12-30T06:08:50"/>
    <d v="1899-12-30T03:04:25"/>
    <m/>
    <n v="0"/>
    <n v="0"/>
    <d v="1899-12-30T06:08:50"/>
    <d v="1899-12-30T07:01:14"/>
    <d v="1899-12-30T03:04:25"/>
    <d v="1899-12-30T03:30:37"/>
    <n v="2960"/>
    <x v="17"/>
    <x v="10"/>
    <x v="177"/>
    <x v="34"/>
    <n v="0"/>
  </r>
  <r>
    <n v="3480"/>
    <d v="2018-03-09T00:00:00"/>
    <d v="2018-03-09T00:00:00"/>
    <x v="2"/>
    <n v="2.25"/>
    <n v="0"/>
    <n v="26"/>
    <n v="38"/>
    <d v="1899-12-30T00:26:38"/>
    <d v="1899-12-30T00:11:50"/>
    <s v="AltraOne"/>
    <s v="Treadmill"/>
    <n v="5.068836045056325"/>
    <n v="149"/>
    <s v="Inside"/>
    <s v="ughghghghgghgh"/>
    <d v="1899-12-30T05:10:08"/>
    <d v="1899-12-30T02:35:04"/>
    <m/>
    <n v="0"/>
    <n v="0"/>
    <d v="1899-12-30T05:10:08"/>
    <d v="1899-12-30T06:02:32"/>
    <d v="1899-12-30T02:35:04"/>
    <d v="1899-12-30T03:01:16"/>
    <n v="2631"/>
    <x v="17"/>
    <x v="10"/>
    <x v="177"/>
    <x v="34"/>
    <n v="0"/>
  </r>
  <r>
    <n v="3481"/>
    <d v="2018-03-11T00:00:00"/>
    <d v="2018-03-11T00:00:00"/>
    <x v="2"/>
    <n v="8"/>
    <n v="1"/>
    <n v="31"/>
    <n v="27"/>
    <d v="1899-12-30T01:31:27"/>
    <d v="1899-12-30T00:11:26"/>
    <s v="AltraOne"/>
    <s v="Treadmill"/>
    <n v="5.2487698195735408"/>
    <n v="159"/>
    <s v="Inside"/>
    <s v="better"/>
    <d v="1899-12-30T04:59:30"/>
    <d v="1899-12-30T02:29:45"/>
    <m/>
    <n v="0"/>
    <n v="0"/>
    <d v="1899-12-30T04:59:30"/>
    <d v="1899-12-30T05:51:54"/>
    <d v="1899-12-30T02:29:45"/>
    <d v="1899-12-30T02:55:57"/>
    <n v="2478"/>
    <x v="17"/>
    <x v="10"/>
    <x v="177"/>
    <x v="35"/>
    <n v="1"/>
  </r>
  <r>
    <n v="3482"/>
    <d v="2018-03-13T00:00:00"/>
    <d v="2018-03-13T00:00:00"/>
    <x v="2"/>
    <n v="4.25"/>
    <n v="0"/>
    <n v="51"/>
    <n v="6"/>
    <d v="1899-12-30T00:51:06"/>
    <d v="1899-12-30T00:12:01"/>
    <s v="AltraOne"/>
    <s v="Treadmill"/>
    <n v="4.9902152641878699"/>
    <n v="145"/>
    <s v="Inside"/>
    <s v="Zwift workout"/>
    <d v="1899-12-30T05:15:01"/>
    <d v="1899-12-30T02:37:30"/>
    <m/>
    <n v="0"/>
    <n v="0"/>
    <d v="1899-12-30T05:15:01"/>
    <d v="1899-12-30T06:07:25"/>
    <d v="1899-12-30T02:37:30"/>
    <d v="1899-12-30T03:03:43"/>
    <n v="2708"/>
    <x v="17"/>
    <x v="10"/>
    <x v="177"/>
    <x v="35"/>
    <n v="1"/>
  </r>
  <r>
    <n v="3483"/>
    <d v="2018-03-13T00:00:00"/>
    <d v="2018-03-13T00:00:00"/>
    <x v="1"/>
    <n v="10.25"/>
    <n v="0"/>
    <n v="41"/>
    <n v="56"/>
    <d v="1899-12-30T00:41:56"/>
    <d v="1899-12-30T00:04:05"/>
    <s v="B-Shiv"/>
    <s v="Watopia"/>
    <n v="14.666136724960268"/>
    <n v="119"/>
    <s v="Inside"/>
    <m/>
    <d v="1899-12-30T07:38:12"/>
    <d v="1899-12-30T03:49:06"/>
    <m/>
    <n v="0"/>
    <n v="0"/>
    <d v="1899-12-30T01:47:11"/>
    <d v="1899-12-30T02:39:35"/>
    <d v="1899-12-30T00:53:36"/>
    <d v="1899-12-30T01:19:48"/>
    <n v="527"/>
    <x v="17"/>
    <x v="10"/>
    <x v="177"/>
    <x v="35"/>
    <n v="0"/>
  </r>
  <r>
    <n v="3484"/>
    <d v="2018-03-14T00:00:00"/>
    <d v="2018-03-14T00:00:00"/>
    <x v="1"/>
    <n v="11.25"/>
    <n v="0"/>
    <n v="30"/>
    <n v="0"/>
    <d v="1899-12-30T00:30:00"/>
    <d v="1899-12-30T00:02:40"/>
    <s v="YNHH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7"/>
    <x v="10"/>
    <x v="177"/>
    <x v="35"/>
    <n v="0"/>
  </r>
  <r>
    <n v="3485"/>
    <d v="2018-03-15T00:00:00"/>
    <d v="2018-03-15T00:00:00"/>
    <x v="1"/>
    <n v="12"/>
    <n v="0"/>
    <n v="35"/>
    <n v="0"/>
    <d v="1899-12-30T00:35:00"/>
    <d v="1899-12-30T00:02:55"/>
    <s v="YNHH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7"/>
    <x v="10"/>
    <x v="177"/>
    <x v="35"/>
    <n v="0"/>
  </r>
  <r>
    <n v="3486"/>
    <d v="2018-03-20T00:00:00"/>
    <d v="2018-03-20T00:00:00"/>
    <x v="2"/>
    <n v="3.75"/>
    <n v="0"/>
    <n v="45"/>
    <n v="0"/>
    <d v="1899-12-30T00:45:00"/>
    <d v="1899-12-30T00:12:00"/>
    <s v="AltraOne"/>
    <s v="Treadmill"/>
    <n v="5.0000000000000036"/>
    <n v="139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7"/>
    <x v="10"/>
    <x v="177"/>
    <x v="36"/>
    <n v="4"/>
  </r>
  <r>
    <n v="3487"/>
    <d v="2018-03-21T00:00:00"/>
    <d v="2018-03-21T00:00:00"/>
    <x v="2"/>
    <n v="3"/>
    <n v="0"/>
    <n v="31"/>
    <n v="30"/>
    <d v="1899-12-30T00:31:30"/>
    <d v="1899-12-30T00:10:30"/>
    <s v="GreyEscalante"/>
    <s v="YNHH 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7"/>
    <x v="10"/>
    <x v="177"/>
    <x v="36"/>
    <n v="0"/>
  </r>
  <r>
    <n v="3488"/>
    <d v="2018-03-23T00:00:00"/>
    <d v="2018-03-23T00:00:00"/>
    <x v="2"/>
    <n v="6.2"/>
    <n v="1"/>
    <n v="10"/>
    <n v="36"/>
    <d v="1899-12-30T01:10:36"/>
    <d v="1899-12-30T00:11:23"/>
    <s v="AltraOne"/>
    <s v="BK 10k"/>
    <n v="5.2691218130311652"/>
    <n v="162"/>
    <s v="chilly"/>
    <s v="https://connect.garmin.com/modern/activity/2573745178"/>
    <d v="1899-12-30T04:58:21"/>
    <d v="1899-12-30T02:29:10"/>
    <m/>
    <n v="0"/>
    <n v="0"/>
    <d v="1899-12-30T04:58:21"/>
    <d v="1899-12-30T05:50:45"/>
    <d v="1899-12-30T02:29:10"/>
    <d v="1899-12-30T02:55:22"/>
    <n v="2466"/>
    <x v="17"/>
    <x v="10"/>
    <x v="177"/>
    <x v="36"/>
    <n v="1"/>
  </r>
  <r>
    <n v="3489"/>
    <d v="2018-03-25T00:00:00"/>
    <d v="2018-03-25T00:00:00"/>
    <x v="2"/>
    <n v="10.3"/>
    <n v="2"/>
    <n v="8"/>
    <n v="40"/>
    <d v="1899-12-30T02:08:40"/>
    <d v="1899-12-30T00:12:30"/>
    <s v="AltraOne"/>
    <s v="Do the 10er"/>
    <n v="4.8031088082901601"/>
    <n v="146"/>
    <s v="chilly"/>
    <s v="Damm dogs on Munson https://connect.garmin.com/modern/activity/2579127095"/>
    <d v="1899-12-30T05:27:17"/>
    <d v="1899-12-30T02:43:39"/>
    <m/>
    <n v="0"/>
    <n v="0"/>
    <d v="1899-12-30T05:27:17"/>
    <d v="1899-12-30T06:19:41"/>
    <d v="1899-12-30T02:43:39"/>
    <d v="1899-12-30T03:09:51"/>
    <n v="2797"/>
    <x v="17"/>
    <x v="10"/>
    <x v="177"/>
    <x v="37"/>
    <n v="1"/>
  </r>
  <r>
    <n v="3490"/>
    <d v="2018-03-30T00:00:00"/>
    <d v="2018-03-30T00:00:00"/>
    <x v="2"/>
    <n v="5.0999999999999996"/>
    <n v="0"/>
    <n v="56"/>
    <n v="26"/>
    <d v="1899-12-30T00:56:26"/>
    <d v="1899-12-30T00:11:04"/>
    <s v="AltraOne"/>
    <s v="The Lasso"/>
    <n v="5.4223272297696443"/>
    <n v="156"/>
    <s v="Nice!"/>
    <s v="https://connect.garmin.com/modern/activity/2589555952"/>
    <d v="1899-12-30T04:49:55"/>
    <d v="1899-12-30T02:24:57"/>
    <m/>
    <n v="0"/>
    <n v="0"/>
    <d v="1899-12-30T04:49:55"/>
    <d v="1899-12-30T05:42:19"/>
    <d v="1899-12-30T02:24:57"/>
    <d v="1899-12-30T02:51:09"/>
    <n v="2286"/>
    <x v="17"/>
    <x v="10"/>
    <x v="177"/>
    <x v="37"/>
    <n v="4"/>
  </r>
  <r>
    <n v="3491"/>
    <d v="2018-04-01T00:00:00"/>
    <d v="2018-04-01T00:00:00"/>
    <x v="2"/>
    <n v="5.0999999999999996"/>
    <n v="0"/>
    <n v="59"/>
    <n v="13"/>
    <d v="1899-12-30T00:59:13"/>
    <d v="1899-12-30T00:11:37"/>
    <s v="AltraOne"/>
    <s v="The Lasso"/>
    <n v="5.1674641148325398"/>
    <n v="161"/>
    <s v="chilly"/>
    <s v="https://connect.garmin.com/modern/activity/2594026384"/>
    <d v="1899-12-30T05:04:13"/>
    <d v="1899-12-30T02:32:06"/>
    <m/>
    <n v="0"/>
    <n v="0"/>
    <d v="1899-12-30T05:04:13"/>
    <d v="1899-12-30T05:56:37"/>
    <d v="1899-12-30T02:32:06"/>
    <d v="1899-12-30T02:58:18"/>
    <n v="2547"/>
    <x v="17"/>
    <x v="1"/>
    <x v="178"/>
    <x v="38"/>
    <n v="1"/>
  </r>
  <r>
    <n v="3492"/>
    <d v="2018-04-03T00:00:00"/>
    <d v="2018-04-03T00:00:00"/>
    <x v="0"/>
    <n v="0.8"/>
    <n v="0"/>
    <n v="23"/>
    <n v="59"/>
    <d v="1899-12-30T00:23:59"/>
    <d v="1899-12-30T00:29:59"/>
    <s v="PHS"/>
    <s v="PHS Swim"/>
    <n v="2.0013898540653248"/>
    <n v="0"/>
    <s v="Inside"/>
    <m/>
    <d v="1899-12-30T01:11:57"/>
    <d v="1899-12-30T00:35:58"/>
    <n v="1400"/>
    <n v="0.79545480000000002"/>
    <n v="0.86991994750654"/>
    <d v="1899-12-30T13:05:27"/>
    <d v="1899-12-30T13:57:51"/>
    <d v="1899-12-30T06:32:44"/>
    <d v="1899-12-30T06:58:56"/>
    <n v="3138"/>
    <x v="17"/>
    <x v="1"/>
    <x v="178"/>
    <x v="38"/>
    <n v="1"/>
  </r>
  <r>
    <n v="3493"/>
    <d v="2018-04-04T00:00:00"/>
    <d v="2018-04-04T00:00:00"/>
    <x v="2"/>
    <n v="3.2"/>
    <n v="0"/>
    <n v="32"/>
    <n v="25"/>
    <d v="1899-12-30T00:32:25"/>
    <d v="1899-12-30T00:10:08"/>
    <s v="GreyEscalante"/>
    <s v="YNHH Division St 5k"/>
    <n v="5.9228791773778973"/>
    <n v="149"/>
    <s v="chilly"/>
    <s v="https://connect.garmin.com/modern/activity/2600806233"/>
    <d v="1899-12-30T04:25:25"/>
    <d v="1899-12-30T02:12:42"/>
    <m/>
    <n v="0"/>
    <n v="0"/>
    <d v="1899-12-30T04:25:25"/>
    <d v="1899-12-30T05:17:49"/>
    <d v="1899-12-30T02:12:42"/>
    <d v="1899-12-30T02:38:54"/>
    <n v="1639"/>
    <x v="17"/>
    <x v="1"/>
    <x v="178"/>
    <x v="38"/>
    <n v="0"/>
  </r>
  <r>
    <n v="3494"/>
    <d v="2018-04-05T00:00:00"/>
    <d v="2018-04-05T00:00:00"/>
    <x v="2"/>
    <n v="4.3"/>
    <n v="0"/>
    <n v="44"/>
    <n v="7"/>
    <d v="1899-12-30T00:44:07"/>
    <d v="1899-12-30T00:10:16"/>
    <s v="GreyEscalante"/>
    <s v="YNHH Highland 4m"/>
    <n v="5.8481299584435247"/>
    <n v="151"/>
    <s v="chilly"/>
    <s v="https://connect.garmin.com/modern/activity/2603096629"/>
    <d v="1899-12-30T04:28:48"/>
    <d v="1899-12-30T02:14:24"/>
    <n v="2000"/>
    <n v="1.1363639999999999"/>
    <n v="1.2427427821521999"/>
    <d v="1899-12-30T04:28:48"/>
    <d v="1899-12-30T05:21:12"/>
    <d v="1899-12-30T02:14:24"/>
    <d v="1899-12-30T02:40:36"/>
    <n v="1750"/>
    <x v="17"/>
    <x v="1"/>
    <x v="178"/>
    <x v="38"/>
    <n v="0"/>
  </r>
  <r>
    <n v="3495"/>
    <d v="2018-04-05T00:00:00"/>
    <d v="2018-04-05T00:00:00"/>
    <x v="0"/>
    <n v="1.2"/>
    <n v="0"/>
    <n v="41"/>
    <n v="57"/>
    <d v="1899-12-30T00:41:57"/>
    <d v="1899-12-30T00:34:58"/>
    <s v="PHS"/>
    <s v="PHS Swim"/>
    <n v="1.7163289630512526"/>
    <n v="0"/>
    <s v="Inside"/>
    <m/>
    <d v="1899-12-30T01:23:54"/>
    <d v="1899-12-30T00:41:57"/>
    <m/>
    <n v="0"/>
    <n v="0"/>
    <d v="1899-12-30T15:15:55"/>
    <d v="1899-12-30T16:08:19"/>
    <d v="1899-12-30T07:37:57"/>
    <d v="1899-12-30T08:04:09"/>
    <n v="3260"/>
    <x v="17"/>
    <x v="1"/>
    <x v="178"/>
    <x v="38"/>
    <n v="0"/>
  </r>
  <r>
    <n v="3496"/>
    <d v="2018-04-07T00:00:00"/>
    <d v="2018-04-07T00:00:00"/>
    <x v="2"/>
    <n v="3.55"/>
    <n v="0"/>
    <n v="40"/>
    <n v="2"/>
    <d v="1899-12-30T00:40:02"/>
    <d v="1899-12-30T00:11:17"/>
    <s v="AltraOne"/>
    <s v="Treadmill"/>
    <n v="5.3205661948376397"/>
    <n v="145"/>
    <s v="Inside"/>
    <m/>
    <d v="1899-12-30T04:55:27"/>
    <d v="1899-12-30T02:27:44"/>
    <m/>
    <n v="0"/>
    <n v="0"/>
    <d v="1899-12-30T04:55:27"/>
    <d v="1899-12-30T05:47:51"/>
    <d v="1899-12-30T02:27:44"/>
    <d v="1899-12-30T02:53:56"/>
    <n v="2400"/>
    <x v="17"/>
    <x v="1"/>
    <x v="178"/>
    <x v="38"/>
    <n v="1"/>
  </r>
  <r>
    <n v="3497"/>
    <d v="2018-04-08T00:00:00"/>
    <d v="2018-04-08T00:00:00"/>
    <x v="2"/>
    <n v="7.25"/>
    <n v="1"/>
    <n v="30"/>
    <n v="13"/>
    <d v="1899-12-30T01:30:13"/>
    <d v="1899-12-30T00:12:27"/>
    <s v="Duo"/>
    <s v="Reverse Quassy Loop"/>
    <n v="4.8217254757066357"/>
    <n v="142"/>
    <s v="chilly"/>
    <s v="https://connect.garmin.com/modern/activity/2609984627"/>
    <d v="1899-12-30T05:26:01"/>
    <d v="1899-12-30T02:43:01"/>
    <m/>
    <n v="0"/>
    <n v="0"/>
    <d v="1899-12-30T05:26:01"/>
    <d v="1899-12-30T06:18:25"/>
    <d v="1899-12-30T02:43:01"/>
    <d v="1899-12-30T03:09:13"/>
    <n v="2788"/>
    <x v="17"/>
    <x v="1"/>
    <x v="178"/>
    <x v="1"/>
    <n v="0"/>
  </r>
  <r>
    <n v="3498"/>
    <d v="2018-04-10T00:00:00"/>
    <d v="2018-04-10T00:00:00"/>
    <x v="0"/>
    <n v="0.9"/>
    <n v="0"/>
    <n v="29"/>
    <n v="55"/>
    <d v="1899-12-30T00:29:55"/>
    <d v="1899-12-30T00:33:14"/>
    <s v="PHS"/>
    <s v="PHS Swim"/>
    <n v="1.8050139275766031"/>
    <n v="0"/>
    <s v="Inside"/>
    <m/>
    <d v="1899-12-30T01:19:47"/>
    <d v="1899-12-30T00:39:53"/>
    <n v="1500"/>
    <n v="0.85227299999999995"/>
    <n v="0.93205708661414999"/>
    <d v="1899-12-30T14:30:54"/>
    <d v="1899-12-30T15:23:18"/>
    <d v="1899-12-30T07:15:27"/>
    <d v="1899-12-30T07:41:39"/>
    <n v="3203"/>
    <x v="17"/>
    <x v="1"/>
    <x v="178"/>
    <x v="1"/>
    <n v="1"/>
  </r>
  <r>
    <n v="3499"/>
    <d v="2018-04-11T00:00:00"/>
    <d v="2018-04-11T00:00:00"/>
    <x v="1"/>
    <n v="12"/>
    <n v="0"/>
    <n v="54"/>
    <n v="30"/>
    <d v="1899-12-30T00:54:30"/>
    <d v="1899-12-30T00:04:32"/>
    <s v="LightSpeed"/>
    <s v="Work Bike Path 6 OutBack"/>
    <n v="13.211009174311938"/>
    <n v="120"/>
    <s v="chilly"/>
    <s v="https://www.strava.com/activities/1502595087"/>
    <d v="1899-12-30T08:28:40"/>
    <d v="1899-12-30T04:14:20"/>
    <m/>
    <n v="0"/>
    <n v="0"/>
    <d v="1899-12-30T01:58:59"/>
    <d v="1899-12-30T02:51:24"/>
    <d v="1899-12-30T00:59:30"/>
    <d v="1899-12-30T01:25:42"/>
    <n v="671"/>
    <x v="17"/>
    <x v="1"/>
    <x v="178"/>
    <x v="1"/>
    <n v="0"/>
  </r>
  <r>
    <n v="3500"/>
    <d v="2018-04-13T00:00:00"/>
    <d v="2018-04-13T00:00:00"/>
    <x v="1"/>
    <n v="27.5"/>
    <n v="2"/>
    <n v="0"/>
    <n v="46"/>
    <d v="1899-12-30T02:00:46"/>
    <d v="1899-12-30T00:04:23"/>
    <s v="Ciocci"/>
    <s v="Random"/>
    <n v="13.662710460943979"/>
    <n v="143"/>
    <s v="Nice!"/>
    <s v="https://www.strava.com/activities/1506281747"/>
    <d v="1899-12-30T08:11:51"/>
    <d v="1899-12-30T04:05:55"/>
    <m/>
    <n v="0"/>
    <n v="0"/>
    <d v="1899-12-30T01:55:03"/>
    <d v="1899-12-30T02:47:27"/>
    <d v="1899-12-30T00:57:32"/>
    <d v="1899-12-30T01:23:44"/>
    <n v="621"/>
    <x v="17"/>
    <x v="1"/>
    <x v="178"/>
    <x v="1"/>
    <n v="1"/>
  </r>
  <r>
    <n v="3501"/>
    <d v="2018-04-09T00:00:00"/>
    <d v="2018-04-09T00:00:00"/>
    <x v="1"/>
    <n v="0.01"/>
    <n v="0"/>
    <n v="0"/>
    <n v="1"/>
    <d v="1899-12-30T00:00:01"/>
    <d v="1899-12-30T00:01:40"/>
    <s v="test"/>
    <s v="test"/>
    <n v="36.000000000000028"/>
    <n v="0"/>
    <m/>
    <m/>
    <d v="1899-12-30T03:06:40"/>
    <d v="1899-12-30T01:33:20"/>
    <m/>
    <n v="0"/>
    <n v="0"/>
    <d v="1899-12-30T00:43:40"/>
    <d v="1899-12-30T01:36:04"/>
    <d v="1899-12-30T00:21:50"/>
    <d v="1899-12-30T00:48:02"/>
    <n v="6"/>
    <x v="17"/>
    <x v="1"/>
    <x v="178"/>
    <x v="1"/>
    <n v="0"/>
  </r>
  <r>
    <n v="3502"/>
    <d v="2018-04-12T00:00:00"/>
    <d v="2018-04-12T00:00:00"/>
    <x v="2"/>
    <n v="3.2"/>
    <n v="0"/>
    <n v="31"/>
    <n v="12"/>
    <d v="1899-12-30T00:31:12"/>
    <d v="1899-12-30T00:09:45"/>
    <s v="GreyEscalante"/>
    <s v="YNHH Division St 5k"/>
    <n v="6.1538461538461586"/>
    <n v="152"/>
    <s v="Nice!"/>
    <s v="https://connect.garmin.com/modern/activity/2619223844"/>
    <d v="1899-12-30T04:15:27"/>
    <d v="1899-12-30T02:07:43"/>
    <m/>
    <n v="0"/>
    <n v="0"/>
    <d v="1899-12-30T04:15:27"/>
    <d v="1899-12-30T05:07:51"/>
    <d v="1899-12-30T02:07:43"/>
    <d v="1899-12-30T02:33:56"/>
    <n v="1311"/>
    <x v="17"/>
    <x v="1"/>
    <x v="178"/>
    <x v="1"/>
    <n v="2"/>
  </r>
  <r>
    <n v="3503"/>
    <d v="2018-04-15T00:00:00"/>
    <d v="2018-04-15T00:00:00"/>
    <x v="2"/>
    <n v="3"/>
    <n v="0"/>
    <n v="39"/>
    <n v="6"/>
    <d v="1899-12-30T00:39:06"/>
    <d v="1899-12-30T00:13:02"/>
    <s v="AltraOne"/>
    <s v="Hard Rock Punta Cana"/>
    <n v="4.6035805626598503"/>
    <n v="137"/>
    <s v="HOT &amp; Humid"/>
    <s v="https://connect.garmin.com/modern/activity/2625668088"/>
    <d v="1899-12-30T05:41:28"/>
    <d v="1899-12-30T02:50:44"/>
    <m/>
    <n v="0"/>
    <n v="0"/>
    <d v="1899-12-30T05:41:28"/>
    <d v="1899-12-30T06:33:52"/>
    <d v="1899-12-30T02:50:44"/>
    <d v="1899-12-30T03:16:56"/>
    <n v="2875"/>
    <x v="17"/>
    <x v="1"/>
    <x v="178"/>
    <x v="2"/>
    <n v="2"/>
  </r>
  <r>
    <n v="3504"/>
    <d v="2018-04-17T00:00:00"/>
    <d v="2018-04-17T00:00:00"/>
    <x v="2"/>
    <n v="3"/>
    <n v="0"/>
    <n v="37"/>
    <n v="46"/>
    <d v="1899-12-30T00:37:46"/>
    <d v="1899-12-30T00:12:35"/>
    <s v="AltraOne"/>
    <s v="Hard Rock Punta Cana"/>
    <n v="4.7661076787290417"/>
    <n v="158"/>
    <s v="HOT &amp; Humid"/>
    <s v="https://connect.garmin.com/modern/activity/2630368909"/>
    <d v="1899-12-30T05:29:50"/>
    <d v="1899-12-30T02:44:55"/>
    <m/>
    <n v="0"/>
    <n v="0"/>
    <d v="1899-12-30T05:29:50"/>
    <d v="1899-12-30T06:22:14"/>
    <d v="1899-12-30T02:44:55"/>
    <d v="1899-12-30T03:11:07"/>
    <n v="2819"/>
    <x v="17"/>
    <x v="1"/>
    <x v="178"/>
    <x v="2"/>
    <n v="1"/>
  </r>
  <r>
    <n v="3505"/>
    <d v="2018-04-19T00:00:00"/>
    <d v="2018-04-19T00:00:00"/>
    <x v="2"/>
    <n v="3"/>
    <n v="0"/>
    <n v="38"/>
    <n v="12"/>
    <d v="1899-12-30T00:38:12"/>
    <d v="1899-12-30T00:12:44"/>
    <s v="AltraOne"/>
    <s v="Hard Rock Punta Cana"/>
    <n v="4.7120418848167578"/>
    <n v="149"/>
    <s v="HOT &amp; Humid"/>
    <m/>
    <d v="1899-12-30T05:33:37"/>
    <d v="1899-12-30T02:46:48"/>
    <m/>
    <n v="0"/>
    <n v="0"/>
    <d v="1899-12-30T05:33:37"/>
    <d v="1899-12-30T06:26:01"/>
    <d v="1899-12-30T02:46:48"/>
    <d v="1899-12-30T03:13:00"/>
    <n v="2839"/>
    <x v="17"/>
    <x v="1"/>
    <x v="178"/>
    <x v="2"/>
    <n v="1"/>
  </r>
  <r>
    <n v="3506"/>
    <d v="2018-04-20T00:00:00"/>
    <d v="2018-04-20T00:00:00"/>
    <x v="2"/>
    <n v="4.25"/>
    <n v="0"/>
    <n v="47"/>
    <n v="2"/>
    <d v="1899-12-30T00:47:02"/>
    <d v="1899-12-30T00:11:04"/>
    <s v="Duo"/>
    <s v="Random"/>
    <n v="5.4216867469879562"/>
    <n v="156"/>
    <s v="chilly"/>
    <s v="https://www.strava.com/activities/1520514593/overview"/>
    <d v="1899-12-30T04:49:57"/>
    <d v="1899-12-30T02:24:58"/>
    <m/>
    <n v="0"/>
    <n v="0"/>
    <d v="1899-12-30T04:49:57"/>
    <d v="1899-12-30T05:42:21"/>
    <d v="1899-12-30T02:24:58"/>
    <d v="1899-12-30T02:51:10"/>
    <n v="2292"/>
    <x v="17"/>
    <x v="1"/>
    <x v="178"/>
    <x v="2"/>
    <n v="0"/>
  </r>
  <r>
    <n v="3507"/>
    <d v="2018-04-21T00:00:00"/>
    <d v="2018-04-21T00:00:00"/>
    <x v="1"/>
    <n v="17"/>
    <n v="1"/>
    <n v="10"/>
    <n v="7"/>
    <d v="1899-12-30T01:10:07"/>
    <d v="1899-12-30T00:04:07"/>
    <s v="Ciocci"/>
    <s v="Random"/>
    <n v="14.547183265985275"/>
    <n v="117"/>
    <s v="chilly"/>
    <s v="https://connect.garmin.com/modern/activity/2641269633"/>
    <d v="1899-12-30T07:41:57"/>
    <d v="1899-12-30T03:50:58"/>
    <m/>
    <n v="0"/>
    <n v="0"/>
    <d v="1899-12-30T01:48:04"/>
    <d v="1899-12-30T02:40:28"/>
    <d v="1899-12-30T00:54:02"/>
    <d v="1899-12-30T01:20:14"/>
    <n v="544"/>
    <x v="17"/>
    <x v="1"/>
    <x v="178"/>
    <x v="2"/>
    <n v="0"/>
  </r>
  <r>
    <n v="3508"/>
    <d v="2018-04-22T00:00:00"/>
    <d v="2018-04-22T00:00:00"/>
    <x v="2"/>
    <n v="6.9"/>
    <n v="1"/>
    <n v="22"/>
    <n v="53"/>
    <d v="1899-12-30T01:22:53"/>
    <d v="1899-12-30T00:12:01"/>
    <s v="Duo"/>
    <s v="Long Way 389"/>
    <n v="4.9949728534084095"/>
    <n v="150"/>
    <s v="Nice!"/>
    <s v="https://www.strava.com/activities/1525855478"/>
    <d v="1899-12-30T05:14:43"/>
    <d v="1899-12-30T02:37:21"/>
    <m/>
    <n v="0"/>
    <n v="0"/>
    <d v="1899-12-30T05:14:43"/>
    <d v="1899-12-30T06:07:07"/>
    <d v="1899-12-30T02:37:21"/>
    <d v="1899-12-30T03:03:34"/>
    <n v="2704"/>
    <x v="17"/>
    <x v="1"/>
    <x v="178"/>
    <x v="3"/>
    <n v="0"/>
  </r>
  <r>
    <n v="3509"/>
    <d v="2018-04-24T00:00:00"/>
    <d v="2018-04-24T00:00:00"/>
    <x v="1"/>
    <n v="8.25"/>
    <n v="0"/>
    <n v="30"/>
    <n v="0"/>
    <d v="1899-12-30T00:30:00"/>
    <d v="1899-12-30T00:03:38"/>
    <s v="B-Shiv"/>
    <s v="Zwift London"/>
    <n v="16.500000000000014"/>
    <n v="0"/>
    <s v="Inside"/>
    <s v="shoe issues"/>
    <d v="1899-12-30T06:47:16"/>
    <d v="1899-12-30T03:23:38"/>
    <m/>
    <n v="0"/>
    <n v="0"/>
    <d v="1899-12-30T01:35:16"/>
    <d v="1899-12-30T02:27:40"/>
    <d v="1899-12-30T00:47:38"/>
    <d v="1899-12-30T01:13:50"/>
    <n v="342"/>
    <x v="17"/>
    <x v="1"/>
    <x v="178"/>
    <x v="3"/>
    <n v="1"/>
  </r>
  <r>
    <n v="3510"/>
    <d v="2018-04-26T00:00:00"/>
    <d v="2018-04-26T00:00:00"/>
    <x v="0"/>
    <n v="1"/>
    <n v="0"/>
    <n v="32"/>
    <n v="30"/>
    <d v="1899-12-30T00:32:30"/>
    <d v="1899-12-30T00:32:30"/>
    <s v="Y50M"/>
    <s v="Yale 50 Meter"/>
    <n v="1.8461538461538476"/>
    <n v="0"/>
    <s v="Inside"/>
    <s v="Watch issues"/>
    <d v="1899-12-30T01:18:00"/>
    <d v="1899-12-30T00:39:00"/>
    <m/>
    <n v="0"/>
    <n v="0"/>
    <d v="1899-12-30T14:11:30"/>
    <d v="1899-12-30T15:03:54"/>
    <d v="1899-12-30T07:05:45"/>
    <d v="1899-12-30T07:31:57"/>
    <n v="3181"/>
    <x v="17"/>
    <x v="1"/>
    <x v="178"/>
    <x v="3"/>
    <n v="1"/>
  </r>
  <r>
    <n v="3511"/>
    <d v="2018-04-27T00:00:00"/>
    <d v="2018-04-27T00:00:00"/>
    <x v="1"/>
    <n v="40"/>
    <n v="2"/>
    <n v="56"/>
    <n v="23"/>
    <d v="1899-12-30T02:56:23"/>
    <d v="1899-12-30T00:04:25"/>
    <s v="Shiv"/>
    <s v="Almost Rev3"/>
    <n v="13.606727770953427"/>
    <n v="139"/>
    <s v="chilly"/>
    <s v="https://connect.garmin.com/modern/activity/2655564830"/>
    <d v="1899-12-30T08:13:52"/>
    <d v="1899-12-30T04:06:56"/>
    <m/>
    <n v="0"/>
    <n v="0"/>
    <d v="1899-12-30T01:55:32"/>
    <d v="1899-12-30T02:47:56"/>
    <d v="1899-12-30T00:57:46"/>
    <d v="1899-12-30T01:23:58"/>
    <n v="629"/>
    <x v="17"/>
    <x v="1"/>
    <x v="178"/>
    <x v="3"/>
    <n v="0"/>
  </r>
  <r>
    <n v="3512"/>
    <d v="2018-04-30T00:00:00"/>
    <d v="2018-04-30T00:00:00"/>
    <x v="2"/>
    <n v="3.1"/>
    <n v="0"/>
    <n v="36"/>
    <n v="8"/>
    <d v="1899-12-30T00:36:08"/>
    <d v="1899-12-30T00:11:39"/>
    <s v="Arahi-Blue"/>
    <s v="fenn's Pond"/>
    <n v="5.1476014760147644"/>
    <n v="137"/>
    <s v="chilly"/>
    <s v="https://connect.garmin.com/modern/activity/2662651791"/>
    <d v="1899-12-30T05:05:23"/>
    <d v="1899-12-30T02:32:42"/>
    <m/>
    <n v="0"/>
    <n v="0"/>
    <d v="1899-12-30T05:05:23"/>
    <d v="1899-12-30T05:57:47"/>
    <d v="1899-12-30T02:32:42"/>
    <d v="1899-12-30T02:58:54"/>
    <n v="2565"/>
    <x v="17"/>
    <x v="1"/>
    <x v="178"/>
    <x v="4"/>
    <n v="2"/>
  </r>
  <r>
    <n v="3513"/>
    <d v="2018-05-01T00:00:00"/>
    <d v="2018-05-01T00:00:00"/>
    <x v="2"/>
    <n v="3"/>
    <n v="0"/>
    <n v="30"/>
    <n v="50"/>
    <d v="1899-12-30T00:30:50"/>
    <d v="1899-12-30T00:10:17"/>
    <s v="Arahi-Blue"/>
    <s v="Madison Radom"/>
    <n v="5.837837837837843"/>
    <n v="148"/>
    <s v="Windy"/>
    <s v="https://www.strava.com/activities/1543954890"/>
    <d v="1899-12-30T04:29:17"/>
    <d v="1899-12-30T02:14:38"/>
    <m/>
    <n v="0"/>
    <n v="0"/>
    <d v="1899-12-30T04:29:17"/>
    <d v="1899-12-30T05:21:41"/>
    <d v="1899-12-30T02:14:38"/>
    <d v="1899-12-30T02:40:50"/>
    <n v="1763"/>
    <x v="17"/>
    <x v="2"/>
    <x v="179"/>
    <x v="4"/>
    <n v="0"/>
  </r>
  <r>
    <n v="3514"/>
    <d v="2018-05-02T00:00:00"/>
    <d v="2018-05-02T00:00:00"/>
    <x v="2"/>
    <n v="14"/>
    <n v="3"/>
    <n v="5"/>
    <n v="14"/>
    <d v="1899-12-30T03:05:14"/>
    <d v="1899-12-30T00:13:14"/>
    <s v="Arahi-Blue"/>
    <s v="Epic to Madison"/>
    <n v="4.5348209465539"/>
    <n v="150"/>
    <s v="HOT &amp; Humid"/>
    <s v="https://www.strava.com/activities/1546009558"/>
    <d v="1899-12-30T05:46:39"/>
    <d v="1899-12-30T02:53:20"/>
    <m/>
    <n v="0"/>
    <n v="0"/>
    <d v="1899-12-30T05:46:39"/>
    <d v="1899-12-30T06:39:03"/>
    <d v="1899-12-30T02:53:20"/>
    <d v="1899-12-30T03:19:32"/>
    <n v="2890"/>
    <x v="17"/>
    <x v="2"/>
    <x v="179"/>
    <x v="4"/>
    <n v="0"/>
  </r>
  <r>
    <n v="3515"/>
    <d v="2018-05-05T00:00:00"/>
    <d v="2018-05-05T00:00:00"/>
    <x v="1"/>
    <n v="5"/>
    <n v="1"/>
    <n v="0"/>
    <n v="0"/>
    <d v="1899-12-30T01:00:00"/>
    <d v="1899-12-30T00:12:00"/>
    <s v="Ciocci"/>
    <s v="Manhatten to Brooklyn"/>
    <n v="5.0000000000000036"/>
    <n v="0"/>
    <m/>
    <m/>
    <d v="1899-12-30T22:24:00"/>
    <d v="1899-12-30T11:12:00"/>
    <m/>
    <n v="0"/>
    <n v="0"/>
    <d v="1899-12-30T05:14:24"/>
    <d v="1899-12-30T06:06:48"/>
    <d v="1899-12-30T02:37:12"/>
    <d v="1899-12-30T03:03:24"/>
    <n v="2688"/>
    <x v="17"/>
    <x v="2"/>
    <x v="179"/>
    <x v="4"/>
    <n v="2"/>
  </r>
  <r>
    <n v="3516"/>
    <d v="2018-05-06T00:00:00"/>
    <d v="2018-05-06T00:00:00"/>
    <x v="1"/>
    <n v="36.5"/>
    <n v="3"/>
    <n v="17"/>
    <n v="44"/>
    <d v="1899-12-30T03:17:44"/>
    <d v="1899-12-30T00:05:25"/>
    <s v="Ciocci"/>
    <s v="Five Boro Bike Tour"/>
    <n v="11.07552258934593"/>
    <n v="0"/>
    <s v="Nice!"/>
    <s v="https://www.strava.com/activities/1554306491"/>
    <d v="1899-12-30T10:06:45"/>
    <d v="1899-12-30T05:03:22"/>
    <m/>
    <n v="0"/>
    <n v="0"/>
    <d v="1899-12-30T02:21:56"/>
    <d v="1899-12-30T03:14:20"/>
    <d v="1899-12-30T01:10:58"/>
    <d v="1899-12-30T01:37:10"/>
    <n v="754"/>
    <x v="17"/>
    <x v="2"/>
    <x v="179"/>
    <x v="5"/>
    <n v="0"/>
  </r>
  <r>
    <n v="3517"/>
    <d v="2018-05-07T00:00:00"/>
    <d v="2018-05-07T00:00:00"/>
    <x v="0"/>
    <n v="0.77"/>
    <n v="0"/>
    <n v="26"/>
    <n v="21"/>
    <d v="1899-12-30T00:26:21"/>
    <d v="1899-12-30T00:34:13"/>
    <s v="Y50M"/>
    <s v="Yale 50 Meter"/>
    <n v="1.7533206831119557"/>
    <n v="0"/>
    <s v="Inside"/>
    <m/>
    <d v="1899-12-30T01:22:08"/>
    <d v="1899-12-30T00:41:04"/>
    <n v="1250"/>
    <n v="0.71022750000000001"/>
    <n v="0.77671423884512503"/>
    <d v="1899-12-30T14:56:35"/>
    <d v="1899-12-30T15:48:59"/>
    <d v="1899-12-30T07:28:18"/>
    <d v="1899-12-30T07:54:30"/>
    <n v="3239"/>
    <x v="17"/>
    <x v="2"/>
    <x v="179"/>
    <x v="5"/>
    <n v="0"/>
  </r>
  <r>
    <n v="3518"/>
    <d v="2018-05-09T00:00:00"/>
    <d v="2018-05-09T00:00:00"/>
    <x v="2"/>
    <n v="3.1"/>
    <n v="0"/>
    <n v="39"/>
    <n v="27"/>
    <d v="1899-12-30T00:39:27"/>
    <d v="1899-12-30T00:12:44"/>
    <s v="Arahi-Blue"/>
    <s v="fenn's Pond"/>
    <n v="4.714828897338406"/>
    <n v="153"/>
    <s v="Nice!"/>
    <m/>
    <d v="1899-12-30T05:33:25"/>
    <d v="1899-12-30T02:46:42"/>
    <m/>
    <n v="0"/>
    <n v="0"/>
    <d v="1899-12-30T05:33:25"/>
    <d v="1899-12-30T06:25:49"/>
    <d v="1899-12-30T02:46:42"/>
    <d v="1899-12-30T03:12:54"/>
    <n v="2836"/>
    <x v="17"/>
    <x v="2"/>
    <x v="179"/>
    <x v="5"/>
    <n v="1"/>
  </r>
  <r>
    <n v="3519"/>
    <d v="2018-05-10T00:00:00"/>
    <d v="2018-05-10T00:00:00"/>
    <x v="2"/>
    <n v="3.1"/>
    <n v="0"/>
    <n v="38"/>
    <n v="37"/>
    <d v="1899-12-30T00:38:37"/>
    <d v="1899-12-30T00:12:27"/>
    <s v="Arahi-Blue"/>
    <s v="fenn's Pond"/>
    <n v="4.8165731549417385"/>
    <n v="154"/>
    <s v="overcast"/>
    <m/>
    <d v="1899-12-30T05:26:22"/>
    <d v="1899-12-30T02:43:11"/>
    <m/>
    <n v="0"/>
    <n v="0"/>
    <d v="1899-12-30T05:26:22"/>
    <d v="1899-12-30T06:18:46"/>
    <d v="1899-12-30T02:43:11"/>
    <d v="1899-12-30T03:09:23"/>
    <n v="2791"/>
    <x v="17"/>
    <x v="2"/>
    <x v="179"/>
    <x v="5"/>
    <n v="0"/>
  </r>
  <r>
    <n v="3520"/>
    <d v="2018-05-11T00:00:00"/>
    <d v="2018-05-11T00:00:00"/>
    <x v="1"/>
    <n v="26.75"/>
    <n v="1"/>
    <n v="51"/>
    <n v="6"/>
    <d v="1899-12-30T01:51:06"/>
    <d v="1899-12-30T00:04:09"/>
    <s v="Shiv"/>
    <s v="Random"/>
    <n v="14.446444644464458"/>
    <n v="131"/>
    <s v="Nice!"/>
    <s v="https://connect.garmin.com/modern/activity/2691354969"/>
    <d v="1899-12-30T07:45:10"/>
    <d v="1899-12-30T03:52:35"/>
    <m/>
    <n v="0"/>
    <n v="0"/>
    <d v="1899-12-30T01:48:49"/>
    <d v="1899-12-30T02:41:13"/>
    <d v="1899-12-30T00:54:24"/>
    <d v="1899-12-30T01:20:36"/>
    <n v="556"/>
    <x v="17"/>
    <x v="2"/>
    <x v="179"/>
    <x v="5"/>
    <n v="0"/>
  </r>
  <r>
    <n v="3521"/>
    <d v="2018-05-12T00:00:00"/>
    <d v="2018-05-12T00:00:00"/>
    <x v="2"/>
    <n v="5.75"/>
    <n v="1"/>
    <n v="0"/>
    <n v="0"/>
    <d v="1899-12-30T01:00:00"/>
    <d v="1899-12-30T00:10:26"/>
    <s v="Arahi-Blue"/>
    <s v="Treadmill"/>
    <n v="5.7500000000000053"/>
    <n v="141"/>
    <s v="Inside"/>
    <s v="https://www.strava.com/activities/1567500311"/>
    <d v="1899-12-30T04:33:23"/>
    <d v="1899-12-30T02:16:42"/>
    <m/>
    <n v="0"/>
    <n v="0"/>
    <d v="1899-12-30T04:33:23"/>
    <d v="1899-12-30T05:25:48"/>
    <d v="1899-12-30T02:16:42"/>
    <d v="1899-12-30T02:42:54"/>
    <n v="1893"/>
    <x v="17"/>
    <x v="2"/>
    <x v="179"/>
    <x v="5"/>
    <n v="0"/>
  </r>
  <r>
    <n v="3522"/>
    <d v="2018-05-15T00:00:00"/>
    <d v="2018-05-15T00:00:00"/>
    <x v="2"/>
    <n v="3.1"/>
    <n v="0"/>
    <n v="35"/>
    <n v="23"/>
    <d v="1899-12-30T00:35:23"/>
    <d v="1899-12-30T00:11:25"/>
    <s v="Arahi-Blue"/>
    <s v="Bunker Hill &amp; Back"/>
    <n v="5.2567121997173842"/>
    <n v="152"/>
    <s v="Foggy"/>
    <m/>
    <d v="1899-12-30T04:59:03"/>
    <d v="1899-12-30T02:29:31"/>
    <m/>
    <n v="0"/>
    <n v="0"/>
    <d v="1899-12-30T04:59:03"/>
    <d v="1899-12-30T05:51:27"/>
    <d v="1899-12-30T02:29:31"/>
    <d v="1899-12-30T02:55:43"/>
    <n v="2473"/>
    <x v="17"/>
    <x v="2"/>
    <x v="179"/>
    <x v="6"/>
    <n v="2"/>
  </r>
  <r>
    <n v="3523"/>
    <d v="2018-05-16T00:00:00"/>
    <d v="2018-05-16T00:00:00"/>
    <x v="2"/>
    <n v="2.2999999999999998"/>
    <n v="0"/>
    <n v="30"/>
    <n v="57"/>
    <d v="1899-12-30T00:30:57"/>
    <d v="1899-12-30T00:13:27"/>
    <s v="Arahi-Blue"/>
    <s v="Random"/>
    <n v="4.458804523424881"/>
    <n v="0"/>
    <s v="Humid"/>
    <s v="post tornado runaround"/>
    <d v="1899-12-30T05:52:34"/>
    <d v="1899-12-30T02:56:17"/>
    <m/>
    <n v="0"/>
    <n v="0"/>
    <d v="1899-12-30T05:52:34"/>
    <d v="1899-12-30T06:44:58"/>
    <d v="1899-12-30T02:56:17"/>
    <d v="1899-12-30T03:22:29"/>
    <n v="2915"/>
    <x v="17"/>
    <x v="2"/>
    <x v="179"/>
    <x v="6"/>
    <n v="0"/>
  </r>
  <r>
    <n v="3524"/>
    <d v="2018-05-17T00:00:00"/>
    <d v="2018-05-17T00:00:00"/>
    <x v="2"/>
    <n v="3.11"/>
    <n v="0"/>
    <n v="38"/>
    <n v="55"/>
    <d v="1899-12-30T00:38:55"/>
    <d v="1899-12-30T00:12:31"/>
    <s v="Arahi-Blue"/>
    <s v="Random"/>
    <n v="4.794860813704501"/>
    <n v="154"/>
    <s v="Nice!"/>
    <m/>
    <d v="1899-12-30T05:27:51"/>
    <d v="1899-12-30T02:43:56"/>
    <m/>
    <n v="0"/>
    <n v="0"/>
    <d v="1899-12-30T05:27:51"/>
    <d v="1899-12-30T06:20:15"/>
    <d v="1899-12-30T02:43:56"/>
    <d v="1899-12-30T03:10:08"/>
    <n v="2807"/>
    <x v="17"/>
    <x v="2"/>
    <x v="179"/>
    <x v="6"/>
    <n v="0"/>
  </r>
  <r>
    <n v="3525"/>
    <d v="2018-05-18T00:00:00"/>
    <d v="2018-05-18T00:00:00"/>
    <x v="2"/>
    <n v="6.5"/>
    <n v="1"/>
    <n v="18"/>
    <n v="42"/>
    <d v="1899-12-30T01:18:42"/>
    <d v="1899-12-30T00:12:06"/>
    <s v="Arahi-Blue"/>
    <s v="Detour Bk 10k"/>
    <n v="4.9555273189326599"/>
    <n v="151"/>
    <s v="Nice!"/>
    <s v="https://www.strava.com/activities/1580279947"/>
    <d v="1899-12-30T05:17:13"/>
    <d v="1899-12-30T02:38:37"/>
    <m/>
    <n v="0"/>
    <n v="0"/>
    <d v="1899-12-30T05:17:13"/>
    <d v="1899-12-30T06:09:37"/>
    <d v="1899-12-30T02:38:37"/>
    <d v="1899-12-30T03:04:49"/>
    <n v="2723"/>
    <x v="17"/>
    <x v="2"/>
    <x v="179"/>
    <x v="6"/>
    <n v="0"/>
  </r>
  <r>
    <n v="3526"/>
    <d v="2018-05-17T00:00:00"/>
    <d v="2018-05-17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7"/>
    <x v="2"/>
    <x v="179"/>
    <x v="6"/>
    <n v="0"/>
  </r>
  <r>
    <n v="3527"/>
    <d v="2018-05-20T00:00:00"/>
    <d v="2018-05-20T00:00:00"/>
    <x v="2"/>
    <n v="8"/>
    <n v="1"/>
    <n v="57"/>
    <n v="1"/>
    <d v="1899-12-30T01:57:01"/>
    <d v="1899-12-30T00:14:38"/>
    <s v="Arahi-Blue"/>
    <s v="wrong"/>
    <n v="4.1019797749608351"/>
    <n v="132"/>
    <s v="Humid"/>
    <s v="https://connect.garmin.com/modern/activity/2714753322"/>
    <d v="1899-12-30T06:23:14"/>
    <d v="1899-12-30T03:11:37"/>
    <m/>
    <n v="0"/>
    <n v="0"/>
    <d v="1899-12-30T06:23:14"/>
    <d v="1899-12-30T07:15:38"/>
    <d v="1899-12-30T03:11:37"/>
    <d v="1899-12-30T03:37:49"/>
    <n v="2996"/>
    <x v="17"/>
    <x v="2"/>
    <x v="179"/>
    <x v="7"/>
    <n v="2"/>
  </r>
  <r>
    <n v="3528"/>
    <d v="2018-05-22T00:00:00"/>
    <d v="2018-05-22T00:00:00"/>
    <x v="2"/>
    <n v="3.15"/>
    <n v="0"/>
    <n v="33"/>
    <n v="33"/>
    <d v="1899-12-30T00:33:33"/>
    <d v="1899-12-30T00:10:39"/>
    <s v="Arahi-Blue"/>
    <s v="Bunker Hill &amp; Back"/>
    <n v="5.6333830104321958"/>
    <n v="149"/>
    <s v="Nice!"/>
    <s v="https://connect.garmin.com/modern/activity/2718052092"/>
    <d v="1899-12-30T04:39:03"/>
    <d v="1899-12-30T02:19:32"/>
    <m/>
    <n v="0"/>
    <n v="0"/>
    <d v="1899-12-30T04:39:03"/>
    <d v="1899-12-30T05:31:27"/>
    <d v="1899-12-30T02:19:32"/>
    <d v="1899-12-30T02:45:44"/>
    <n v="2034"/>
    <x v="17"/>
    <x v="2"/>
    <x v="179"/>
    <x v="7"/>
    <n v="1"/>
  </r>
  <r>
    <n v="3529"/>
    <d v="2018-05-23T00:00:00"/>
    <d v="2018-05-23T00:00:00"/>
    <x v="2"/>
    <n v="3.25"/>
    <n v="0"/>
    <n v="31"/>
    <n v="53"/>
    <d v="1899-12-30T00:31:53"/>
    <d v="1899-12-30T00:09:49"/>
    <s v="GreyEscalante"/>
    <s v="YNHH Division St 5k"/>
    <n v="6.116048092002095"/>
    <n v="147"/>
    <s v="Nice!"/>
    <s v="https://connect.garmin.com/modern/activity/2721325772"/>
    <d v="1899-12-30T04:17:02"/>
    <d v="1899-12-30T02:08:31"/>
    <m/>
    <n v="0"/>
    <n v="0"/>
    <d v="1899-12-30T04:17:02"/>
    <d v="1899-12-30T05:09:26"/>
    <d v="1899-12-30T02:08:31"/>
    <d v="1899-12-30T02:34:43"/>
    <n v="1355"/>
    <x v="17"/>
    <x v="2"/>
    <x v="179"/>
    <x v="7"/>
    <n v="0"/>
  </r>
  <r>
    <n v="3530"/>
    <d v="2018-05-24T00:00:00"/>
    <d v="2018-05-24T00:00:00"/>
    <x v="0"/>
    <n v="1"/>
    <n v="0"/>
    <n v="34"/>
    <n v="7"/>
    <d v="1899-12-30T00:34:07"/>
    <d v="1899-12-30T00:34:07"/>
    <s v="Lake"/>
    <s v="Jr to Boathouse"/>
    <n v="1.758671226184662"/>
    <n v="0"/>
    <s v="Nice!"/>
    <s v="https://connect.garmin.com/modern/activity/2723047944"/>
    <d v="1899-12-30T01:21:53"/>
    <d v="1899-12-30T00:40:56"/>
    <n v="1620"/>
    <n v="0.92045484"/>
    <n v="1.0066216535432819"/>
    <d v="1899-12-30T14:53:51"/>
    <d v="1899-12-30T15:46:15"/>
    <d v="1899-12-30T07:26:56"/>
    <d v="1899-12-30T07:53:08"/>
    <n v="3236"/>
    <x v="17"/>
    <x v="2"/>
    <x v="179"/>
    <x v="7"/>
    <n v="0"/>
  </r>
  <r>
    <n v="3531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2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3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4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5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6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7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8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9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0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1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2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3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4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m/>
    <m/>
    <m/>
    <x v="41"/>
    <m/>
    <m/>
    <m/>
    <m/>
    <m/>
    <m/>
    <m/>
    <m/>
    <m/>
    <m/>
    <m/>
    <m/>
    <m/>
    <m/>
    <m/>
    <m/>
    <m/>
    <m/>
    <m/>
    <m/>
    <m/>
    <m/>
    <x v="19"/>
    <x v="12"/>
    <x v="181"/>
    <x v="5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76">
  <r>
    <x v="0"/>
    <d v="2001-07-11T00:00:00"/>
    <x v="0"/>
    <n v="0.5"/>
    <n v="0"/>
    <n v="21"/>
    <n v="25"/>
    <d v="1899-12-30T00:21:25"/>
    <d v="1899-12-30T00:42:50"/>
    <x v="0"/>
    <s v="Griskus Sprint"/>
    <n v="1.4007782101167325"/>
    <n v="0"/>
    <m/>
    <m/>
    <d v="1899-12-30T01:42:48"/>
    <d v="1899-12-30T00:51:24"/>
    <m/>
    <n v="0"/>
    <n v="0"/>
    <d v="1899-12-30T18:42:14"/>
    <d v="1899-12-30T19:34:38"/>
    <d v="1899-12-30T09:21:07"/>
    <d v="1899-12-30T09:47:19"/>
    <n v="3478"/>
    <x v="0"/>
    <x v="0"/>
    <n v="200107"/>
  </r>
  <r>
    <x v="0"/>
    <d v="2001-07-11T00:00:00"/>
    <x v="1"/>
    <n v="10.5"/>
    <n v="0"/>
    <n v="46"/>
    <n v="51"/>
    <d v="1899-12-30T00:46:51"/>
    <d v="1899-12-30T00:04:28"/>
    <x v="0"/>
    <s v="Griskus Sprint"/>
    <n v="13.447171824973331"/>
    <n v="0"/>
    <m/>
    <m/>
    <d v="1899-12-30T08:19:44"/>
    <d v="1899-12-30T04:09:52"/>
    <m/>
    <n v="0"/>
    <n v="0"/>
    <d v="1899-12-30T01:56:54"/>
    <d v="1899-12-30T02:49:18"/>
    <d v="1899-12-30T00:58:27"/>
    <d v="1899-12-30T01:24:39"/>
    <n v="644"/>
    <x v="0"/>
    <x v="0"/>
    <n v="200107"/>
  </r>
  <r>
    <x v="0"/>
    <d v="2001-07-11T00:00:00"/>
    <x v="2"/>
    <n v="3.1"/>
    <n v="0"/>
    <n v="42"/>
    <n v="31"/>
    <d v="1899-12-30T00:42:31"/>
    <d v="1899-12-30T00:13:43"/>
    <x v="0"/>
    <s v="Griskus Sprint"/>
    <n v="4.3747549980399887"/>
    <n v="0"/>
    <m/>
    <m/>
    <d v="1899-12-30T05:59:20"/>
    <d v="1899-12-30T02:59:40"/>
    <m/>
    <n v="0"/>
    <n v="0"/>
    <d v="1899-12-30T05:59:20"/>
    <d v="1899-12-30T06:51:44"/>
    <d v="1899-12-30T02:59:40"/>
    <d v="1899-12-30T03:25:52"/>
    <n v="2929"/>
    <x v="0"/>
    <x v="0"/>
    <n v="200107"/>
  </r>
  <r>
    <x v="1"/>
    <d v="2002-07-10T00:00:00"/>
    <x v="0"/>
    <n v="0.5"/>
    <n v="0"/>
    <n v="20"/>
    <n v="25"/>
    <d v="1899-12-30T00:20:25"/>
    <d v="1899-12-30T00:40:50"/>
    <x v="0"/>
    <s v="Griskus Sprint"/>
    <n v="1.469387755102042"/>
    <n v="0"/>
    <m/>
    <m/>
    <d v="1899-12-30T01:38:00"/>
    <d v="1899-12-30T00:49:00"/>
    <m/>
    <n v="0"/>
    <n v="0"/>
    <d v="1899-12-30T17:49:50"/>
    <d v="1899-12-30T18:42:14"/>
    <d v="1899-12-30T08:54:55"/>
    <d v="1899-12-30T09:21:07"/>
    <n v="3457"/>
    <x v="1"/>
    <x v="0"/>
    <n v="200207"/>
  </r>
  <r>
    <x v="1"/>
    <d v="2002-07-10T00:00:00"/>
    <x v="1"/>
    <n v="10.5"/>
    <n v="0"/>
    <n v="37"/>
    <n v="14"/>
    <d v="1899-12-30T00:37:14"/>
    <d v="1899-12-30T00:03:33"/>
    <x v="0"/>
    <s v="Griskus Sprint"/>
    <n v="16.920322291853193"/>
    <n v="0"/>
    <m/>
    <m/>
    <d v="1899-12-30T06:37:09"/>
    <d v="1899-12-30T03:18:35"/>
    <m/>
    <n v="0"/>
    <n v="0"/>
    <d v="1899-12-30T01:32:54"/>
    <d v="1899-12-30T02:25:18"/>
    <d v="1899-12-30T00:46:27"/>
    <d v="1899-12-30T01:12:39"/>
    <n v="316"/>
    <x v="1"/>
    <x v="0"/>
    <n v="200207"/>
  </r>
  <r>
    <x v="1"/>
    <d v="2002-07-10T00:00:00"/>
    <x v="2"/>
    <n v="3.1"/>
    <n v="0"/>
    <n v="32"/>
    <n v="43"/>
    <d v="1899-12-30T00:32:43"/>
    <d v="1899-12-30T00:10:33"/>
    <x v="0"/>
    <s v="Griskus Sprint"/>
    <n v="5.6851757514009211"/>
    <n v="0"/>
    <m/>
    <m/>
    <d v="1899-12-30T04:36:31"/>
    <d v="1899-12-30T02:18:15"/>
    <m/>
    <n v="0"/>
    <n v="0"/>
    <d v="1899-12-30T04:36:31"/>
    <d v="1899-12-30T05:28:55"/>
    <d v="1899-12-30T02:18:15"/>
    <d v="1899-12-30T02:44:27"/>
    <n v="1982"/>
    <x v="1"/>
    <x v="0"/>
    <n v="200207"/>
  </r>
  <r>
    <x v="1"/>
    <d v="2002-07-10T00:00:00"/>
    <x v="3"/>
    <n v="1"/>
    <n v="0"/>
    <n v="2"/>
    <n v="43"/>
    <d v="1899-12-30T00:02:43"/>
    <d v="1899-12-30T00:02:43"/>
    <x v="0"/>
    <s v="Griskus Sprint"/>
    <n v="22.085889570552162"/>
    <n v="0"/>
    <m/>
    <m/>
    <d v="1899-12-30T00:00:00"/>
    <d v="1899-12-30T00:00:00"/>
    <m/>
    <n v="0"/>
    <n v="0"/>
    <d v="1899-12-30T01:11:11"/>
    <d v="1899-12-30T02:03:35"/>
    <d v="1899-12-30T00:35:35"/>
    <d v="1899-12-30T01:01:47"/>
    <n v="95"/>
    <x v="1"/>
    <x v="0"/>
    <n v="200207"/>
  </r>
  <r>
    <x v="2"/>
    <s v="Sunday"/>
    <x v="2"/>
    <n v="3.1"/>
    <n v="0"/>
    <n v="29"/>
    <n v="53"/>
    <d v="1899-12-30T00:29:53"/>
    <d v="1899-12-30T00:09:38"/>
    <x v="0"/>
    <s v="N/A"/>
    <n v="6.2242052426101564"/>
    <n v="0"/>
    <m/>
    <m/>
    <d v="1899-12-30T04:12:34"/>
    <d v="1899-12-30T02:06:17"/>
    <m/>
    <n v="0"/>
    <n v="0"/>
    <d v="1899-12-30T04:12:34"/>
    <d v="1899-12-30T05:04:58"/>
    <d v="1899-12-30T02:06:17"/>
    <d v="1899-12-30T02:32:29"/>
    <n v="1217"/>
    <x v="2"/>
    <x v="1"/>
    <n v="200304"/>
  </r>
  <r>
    <x v="3"/>
    <s v="Sunday"/>
    <x v="1"/>
    <n v="11.6"/>
    <n v="1"/>
    <n v="0"/>
    <n v="0"/>
    <d v="1899-12-30T01:00:00"/>
    <d v="1899-12-30T00:05:10"/>
    <x v="0"/>
    <s v="N/A"/>
    <n v="11.600000000000009"/>
    <n v="0"/>
    <m/>
    <m/>
    <d v="1899-12-30T09:39:19"/>
    <d v="1899-12-30T04:49:39"/>
    <m/>
    <n v="0"/>
    <n v="0"/>
    <d v="1899-12-30T02:15:31"/>
    <d v="1899-12-30T03:07:55"/>
    <d v="1899-12-30T01:07:46"/>
    <d v="1899-12-30T01:33:58"/>
    <n v="743"/>
    <x v="2"/>
    <x v="1"/>
    <n v="200304"/>
  </r>
  <r>
    <x v="3"/>
    <s v="Sunday"/>
    <x v="2"/>
    <n v="3.1"/>
    <n v="0"/>
    <n v="32"/>
    <n v="59"/>
    <d v="1899-12-30T00:32:59"/>
    <d v="1899-12-30T00:10:38"/>
    <x v="1"/>
    <s v="N/A"/>
    <n v="5.6392117230924761"/>
    <n v="0"/>
    <m/>
    <m/>
    <d v="1899-12-30T04:38:46"/>
    <d v="1899-12-30T02:19:23"/>
    <m/>
    <n v="0"/>
    <n v="0"/>
    <d v="1899-12-30T04:38:46"/>
    <d v="1899-12-30T05:31:10"/>
    <d v="1899-12-30T02:19:23"/>
    <d v="1899-12-30T02:45:35"/>
    <n v="2025"/>
    <x v="2"/>
    <x v="1"/>
    <n v="200304"/>
  </r>
  <r>
    <x v="4"/>
    <s v="Thursday"/>
    <x v="1"/>
    <n v="6.3"/>
    <n v="0"/>
    <n v="28"/>
    <n v="38"/>
    <d v="1899-12-30T00:28:38"/>
    <d v="1899-12-30T00:04:33"/>
    <x v="0"/>
    <s v="N/A"/>
    <n v="13.201396973224691"/>
    <n v="0"/>
    <m/>
    <m/>
    <d v="1899-12-30T08:29:02"/>
    <d v="1899-12-30T04:14:31"/>
    <m/>
    <n v="0"/>
    <n v="0"/>
    <d v="1899-12-30T01:59:05"/>
    <d v="1899-12-30T02:51:29"/>
    <d v="1899-12-30T00:59:32"/>
    <d v="1899-12-30T01:25:44"/>
    <n v="672"/>
    <x v="2"/>
    <x v="1"/>
    <n v="200304"/>
  </r>
  <r>
    <x v="5"/>
    <s v="Friday"/>
    <x v="1"/>
    <n v="2"/>
    <n v="0"/>
    <n v="8"/>
    <n v="0"/>
    <d v="1899-12-30T00:08:00"/>
    <d v="1899-12-30T00:04:00"/>
    <x v="0"/>
    <s v="N/A"/>
    <n v="15.000000000000011"/>
    <n v="0"/>
    <m/>
    <m/>
    <d v="1899-12-30T07:28:00"/>
    <d v="1899-12-30T03:44:00"/>
    <m/>
    <n v="0"/>
    <n v="0"/>
    <d v="1899-12-30T01:44:48"/>
    <d v="1899-12-30T02:37:12"/>
    <d v="1899-12-30T00:52:24"/>
    <d v="1899-12-30T01:18:36"/>
    <n v="488"/>
    <x v="2"/>
    <x v="1"/>
    <n v="200304"/>
  </r>
  <r>
    <x v="6"/>
    <s v="Monday"/>
    <x v="1"/>
    <n v="10.7"/>
    <n v="0"/>
    <n v="45"/>
    <n v="24"/>
    <d v="1899-12-30T00:45:24"/>
    <d v="1899-12-30T00:04:15"/>
    <x v="0"/>
    <s v="N/A"/>
    <n v="14.140969162995608"/>
    <n v="0"/>
    <m/>
    <m/>
    <d v="1899-12-30T07:55:13"/>
    <d v="1899-12-30T03:57:36"/>
    <m/>
    <n v="0"/>
    <n v="0"/>
    <d v="1899-12-30T01:51:10"/>
    <d v="1899-12-30T02:43:34"/>
    <d v="1899-12-30T00:55:35"/>
    <d v="1899-12-30T01:21:47"/>
    <n v="579"/>
    <x v="2"/>
    <x v="1"/>
    <n v="200304"/>
  </r>
  <r>
    <x v="7"/>
    <s v="Friday"/>
    <x v="2"/>
    <n v="2.4"/>
    <n v="0"/>
    <n v="26"/>
    <n v="34"/>
    <d v="1899-12-30T00:26:34"/>
    <d v="1899-12-30T00:11:04"/>
    <x v="1"/>
    <s v="N/A"/>
    <n v="5.4203262233375202"/>
    <n v="0"/>
    <m/>
    <m/>
    <d v="1899-12-30T04:50:01"/>
    <d v="1899-12-30T02:25:01"/>
    <m/>
    <n v="0"/>
    <n v="0"/>
    <d v="1899-12-30T04:50:01"/>
    <d v="1899-12-30T05:42:25"/>
    <d v="1899-12-30T02:25:01"/>
    <d v="1899-12-30T02:51:13"/>
    <n v="2294"/>
    <x v="2"/>
    <x v="1"/>
    <n v="200304"/>
  </r>
  <r>
    <x v="8"/>
    <s v="Tuesday"/>
    <x v="2"/>
    <n v="2.4"/>
    <n v="0"/>
    <n v="25"/>
    <n v="28"/>
    <d v="1899-12-30T00:25:28"/>
    <d v="1899-12-30T00:10:37"/>
    <x v="1"/>
    <s v="N/A"/>
    <n v="5.6544502617801102"/>
    <n v="0"/>
    <m/>
    <m/>
    <d v="1899-12-30T04:38:01"/>
    <d v="1899-12-30T02:19:00"/>
    <m/>
    <n v="0"/>
    <n v="0"/>
    <d v="1899-12-30T04:38:01"/>
    <d v="1899-12-30T05:30:25"/>
    <d v="1899-12-30T02:19:00"/>
    <d v="1899-12-30T02:45:12"/>
    <n v="2013"/>
    <x v="2"/>
    <x v="1"/>
    <n v="200304"/>
  </r>
  <r>
    <x v="9"/>
    <s v="Saturday"/>
    <x v="2"/>
    <n v="7.2"/>
    <n v="1"/>
    <n v="26"/>
    <n v="27"/>
    <d v="1899-12-30T01:26:27"/>
    <d v="1899-12-30T00:12:00"/>
    <x v="1"/>
    <s v="N/A"/>
    <n v="4.9971081550028957"/>
    <n v="0"/>
    <m/>
    <m/>
    <d v="1899-12-30T05:14:35"/>
    <d v="1899-12-30T02:37:17"/>
    <m/>
    <n v="0"/>
    <n v="0"/>
    <d v="1899-12-30T05:14:35"/>
    <d v="1899-12-30T06:06:59"/>
    <d v="1899-12-30T02:37:17"/>
    <d v="1899-12-30T03:03:29"/>
    <n v="2702"/>
    <x v="2"/>
    <x v="2"/>
    <n v="200305"/>
  </r>
  <r>
    <x v="10"/>
    <s v="Sunday"/>
    <x v="1"/>
    <n v="10.44"/>
    <n v="0"/>
    <n v="45"/>
    <n v="23"/>
    <d v="1899-12-30T00:45:23"/>
    <d v="1899-12-30T00:04:21"/>
    <x v="0"/>
    <s v="N/A"/>
    <n v="13.802423797282419"/>
    <n v="0"/>
    <m/>
    <m/>
    <d v="1899-12-30T08:06:52"/>
    <d v="1899-12-30T04:03:26"/>
    <m/>
    <n v="0"/>
    <n v="0"/>
    <d v="1899-12-30T01:53:54"/>
    <d v="1899-12-30T02:46:18"/>
    <d v="1899-12-30T00:56:57"/>
    <d v="1899-12-30T01:23:09"/>
    <n v="610"/>
    <x v="2"/>
    <x v="2"/>
    <n v="200305"/>
  </r>
  <r>
    <x v="11"/>
    <s v="Tuesday"/>
    <x v="2"/>
    <n v="3"/>
    <n v="0"/>
    <n v="33"/>
    <n v="39"/>
    <d v="1899-12-30T00:33:39"/>
    <d v="1899-12-30T00:11:13"/>
    <x v="1"/>
    <s v="N/A"/>
    <n v="5.349182763744432"/>
    <n v="0"/>
    <m/>
    <m/>
    <d v="1899-12-30T04:53:53"/>
    <d v="1899-12-30T02:26:56"/>
    <m/>
    <n v="0"/>
    <n v="0"/>
    <d v="1899-12-30T04:53:53"/>
    <d v="1899-12-30T05:46:17"/>
    <d v="1899-12-30T02:26:56"/>
    <d v="1899-12-30T02:53:08"/>
    <n v="2370"/>
    <x v="2"/>
    <x v="2"/>
    <n v="200305"/>
  </r>
  <r>
    <x v="12"/>
    <s v="Thursday"/>
    <x v="2"/>
    <n v="3"/>
    <n v="0"/>
    <n v="33"/>
    <n v="5"/>
    <d v="1899-12-30T00:33:05"/>
    <d v="1899-12-30T00:11:02"/>
    <x v="1"/>
    <s v="N/A"/>
    <n v="5.4408060453400537"/>
    <n v="0"/>
    <m/>
    <m/>
    <d v="1899-12-30T04:48:56"/>
    <d v="1899-12-30T02:24:28"/>
    <m/>
    <n v="0"/>
    <n v="0"/>
    <d v="1899-12-30T04:48:56"/>
    <d v="1899-12-30T05:41:20"/>
    <d v="1899-12-30T02:24:28"/>
    <d v="1899-12-30T02:50:40"/>
    <n v="2266"/>
    <x v="2"/>
    <x v="2"/>
    <n v="200305"/>
  </r>
  <r>
    <x v="13"/>
    <s v="Saturday"/>
    <x v="1"/>
    <n v="12"/>
    <n v="0"/>
    <n v="48"/>
    <n v="59"/>
    <d v="1899-12-30T00:48:59"/>
    <d v="1899-12-30T00:04:05"/>
    <x v="0"/>
    <s v="N/A"/>
    <n v="14.698877169105147"/>
    <n v="0"/>
    <m/>
    <m/>
    <d v="1899-12-30T07:37:11"/>
    <d v="1899-12-30T03:48:35"/>
    <m/>
    <n v="0"/>
    <n v="0"/>
    <d v="1899-12-30T01:46:57"/>
    <d v="1899-12-30T02:39:21"/>
    <d v="1899-12-30T00:53:28"/>
    <d v="1899-12-30T01:19:40"/>
    <n v="523"/>
    <x v="2"/>
    <x v="2"/>
    <n v="200305"/>
  </r>
  <r>
    <x v="13"/>
    <s v="Saturday"/>
    <x v="2"/>
    <n v="3.1"/>
    <n v="0"/>
    <n v="29"/>
    <n v="57"/>
    <d v="1899-12-30T00:29:57"/>
    <d v="1899-12-30T00:09:40"/>
    <x v="1"/>
    <s v="N/A"/>
    <n v="6.2103505843071831"/>
    <n v="0"/>
    <m/>
    <m/>
    <d v="1899-12-30T04:13:08"/>
    <d v="1899-12-30T02:06:34"/>
    <m/>
    <n v="0"/>
    <n v="0"/>
    <d v="1899-12-30T04:13:08"/>
    <d v="1899-12-30T05:05:32"/>
    <d v="1899-12-30T02:06:34"/>
    <d v="1899-12-30T02:32:46"/>
    <n v="1227"/>
    <x v="2"/>
    <x v="2"/>
    <n v="200305"/>
  </r>
  <r>
    <x v="14"/>
    <s v="Tuesday"/>
    <x v="2"/>
    <n v="3"/>
    <n v="0"/>
    <n v="29"/>
    <n v="12"/>
    <d v="1899-12-30T00:29:12"/>
    <d v="1899-12-30T00:09:44"/>
    <x v="1"/>
    <s v="Treadmill"/>
    <n v="6.1643835616438407"/>
    <n v="0"/>
    <m/>
    <m/>
    <d v="1899-12-30T04:15:01"/>
    <d v="1899-12-30T02:07:30"/>
    <m/>
    <n v="0"/>
    <n v="0"/>
    <d v="1899-12-30T04:15:01"/>
    <d v="1899-12-30T05:07:25"/>
    <d v="1899-12-30T02:07:30"/>
    <d v="1899-12-30T02:33:42"/>
    <n v="1297"/>
    <x v="2"/>
    <x v="2"/>
    <n v="200305"/>
  </r>
  <r>
    <x v="15"/>
    <s v="Thursday"/>
    <x v="1"/>
    <n v="11"/>
    <n v="0"/>
    <n v="48"/>
    <n v="15"/>
    <d v="1899-12-30T00:48:15"/>
    <d v="1899-12-30T00:04:23"/>
    <x v="0"/>
    <s v="N/A"/>
    <n v="13.678756476683947"/>
    <n v="0"/>
    <m/>
    <m/>
    <d v="1899-12-30T08:11:16"/>
    <d v="1899-12-30T04:05:38"/>
    <m/>
    <n v="0"/>
    <n v="0"/>
    <d v="1899-12-30T01:54:55"/>
    <d v="1899-12-30T02:47:19"/>
    <d v="1899-12-30T00:57:28"/>
    <d v="1899-12-30T01:23:40"/>
    <n v="618"/>
    <x v="2"/>
    <x v="2"/>
    <n v="200305"/>
  </r>
  <r>
    <x v="16"/>
    <s v="Friday"/>
    <x v="2"/>
    <n v="4"/>
    <n v="0"/>
    <n v="45"/>
    <n v="51"/>
    <d v="1899-12-30T00:45:51"/>
    <d v="1899-12-30T00:11:28"/>
    <x v="1"/>
    <s v="N/A"/>
    <n v="5.234460196292261"/>
    <n v="0"/>
    <m/>
    <m/>
    <d v="1899-12-30T05:00:19"/>
    <d v="1899-12-30T02:30:10"/>
    <m/>
    <n v="0"/>
    <n v="0"/>
    <d v="1899-12-30T05:00:19"/>
    <d v="1899-12-30T05:52:43"/>
    <d v="1899-12-30T02:30:10"/>
    <d v="1899-12-30T02:56:22"/>
    <n v="2495"/>
    <x v="2"/>
    <x v="2"/>
    <n v="200305"/>
  </r>
  <r>
    <x v="17"/>
    <s v="Monday"/>
    <x v="0"/>
    <n v="0.746"/>
    <n v="0"/>
    <n v="29"/>
    <n v="5"/>
    <d v="1899-12-30T00:29:05"/>
    <d v="1899-12-30T00:38:59"/>
    <x v="0"/>
    <s v="N/A"/>
    <n v="1.5390257879656173"/>
    <n v="0"/>
    <m/>
    <m/>
    <d v="1899-12-30T01:33:34"/>
    <d v="1899-12-30T00:46:47"/>
    <m/>
    <n v="0"/>
    <n v="0"/>
    <d v="1899-12-30T17:01:26"/>
    <d v="1899-12-30T17:53:50"/>
    <d v="1899-12-30T08:30:43"/>
    <d v="1899-12-30T08:56:55"/>
    <n v="3396"/>
    <x v="2"/>
    <x v="2"/>
    <n v="200305"/>
  </r>
  <r>
    <x v="18"/>
    <s v="Tuesday"/>
    <x v="1"/>
    <n v="14.8"/>
    <n v="1"/>
    <n v="10"/>
    <n v="0"/>
    <d v="1899-12-30T01:10:00"/>
    <d v="1899-12-30T00:04:44"/>
    <x v="0"/>
    <s v="N/A"/>
    <n v="12.685714285714297"/>
    <n v="0"/>
    <m/>
    <m/>
    <d v="1899-12-30T08:49:44"/>
    <d v="1899-12-30T04:24:52"/>
    <m/>
    <n v="0"/>
    <n v="0"/>
    <d v="1899-12-30T02:03:55"/>
    <d v="1899-12-30T02:56:19"/>
    <d v="1899-12-30T01:01:58"/>
    <d v="1899-12-30T01:28:10"/>
    <n v="706"/>
    <x v="2"/>
    <x v="2"/>
    <n v="200305"/>
  </r>
  <r>
    <x v="19"/>
    <s v="Wednesday"/>
    <x v="2"/>
    <n v="2.25"/>
    <n v="0"/>
    <n v="23"/>
    <n v="16"/>
    <d v="1899-12-30T00:23:16"/>
    <d v="1899-12-30T00:10:20"/>
    <x v="1"/>
    <s v="N/A"/>
    <n v="5.8022922636103189"/>
    <n v="0"/>
    <m/>
    <m/>
    <d v="1899-12-30T04:30:56"/>
    <d v="1899-12-30T02:15:28"/>
    <m/>
    <n v="0"/>
    <n v="0"/>
    <d v="1899-12-30T04:30:56"/>
    <d v="1899-12-30T05:23:20"/>
    <d v="1899-12-30T02:15:28"/>
    <d v="1899-12-30T02:41:40"/>
    <n v="1812"/>
    <x v="2"/>
    <x v="2"/>
    <n v="200305"/>
  </r>
  <r>
    <x v="20"/>
    <s v="Friday"/>
    <x v="2"/>
    <n v="3.1"/>
    <n v="0"/>
    <n v="29"/>
    <n v="50"/>
    <d v="1899-12-30T00:29:50"/>
    <d v="1899-12-30T00:09:37"/>
    <x v="0"/>
    <s v="N/A"/>
    <n v="6.2346368715083864"/>
    <n v="0"/>
    <m/>
    <m/>
    <d v="1899-12-30T04:12:08"/>
    <d v="1899-12-30T02:06:04"/>
    <m/>
    <n v="0"/>
    <n v="0"/>
    <d v="1899-12-30T04:12:08"/>
    <d v="1899-12-30T05:04:32"/>
    <d v="1899-12-30T02:06:04"/>
    <d v="1899-12-30T02:32:16"/>
    <n v="1207"/>
    <x v="2"/>
    <x v="2"/>
    <n v="200305"/>
  </r>
  <r>
    <x v="21"/>
    <s v="Sunday"/>
    <x v="1"/>
    <n v="13.5"/>
    <n v="0"/>
    <n v="54"/>
    <n v="1"/>
    <d v="1899-12-30T00:54:01"/>
    <d v="1899-12-30T00:04:00"/>
    <x v="0"/>
    <s v="N/A"/>
    <n v="14.995371798827534"/>
    <n v="0"/>
    <m/>
    <m/>
    <d v="1899-12-30T07:28:08"/>
    <d v="1899-12-30T03:44:04"/>
    <m/>
    <n v="0"/>
    <n v="0"/>
    <d v="1899-12-30T01:44:50"/>
    <d v="1899-12-30T02:37:14"/>
    <d v="1899-12-30T00:52:25"/>
    <d v="1899-12-30T01:18:37"/>
    <n v="491"/>
    <x v="2"/>
    <x v="2"/>
    <n v="200305"/>
  </r>
  <r>
    <x v="21"/>
    <s v="Sunday"/>
    <x v="2"/>
    <n v="3.1"/>
    <n v="0"/>
    <n v="32"/>
    <n v="24"/>
    <d v="1899-12-30T00:32:24"/>
    <d v="1899-12-30T00:10:27"/>
    <x v="1"/>
    <s v="N/A"/>
    <n v="5.7407407407407467"/>
    <n v="0"/>
    <m/>
    <s v="9.45.39, 11.23.87, 11.14.95"/>
    <d v="1899-12-30T04:33:50"/>
    <d v="1899-12-30T02:16:55"/>
    <m/>
    <n v="0"/>
    <n v="0"/>
    <d v="1899-12-30T04:33:50"/>
    <d v="1899-12-30T05:26:14"/>
    <d v="1899-12-30T02:16:55"/>
    <d v="1899-12-30T02:43:07"/>
    <n v="1903"/>
    <x v="2"/>
    <x v="2"/>
    <n v="200305"/>
  </r>
  <r>
    <x v="22"/>
    <s v="Tuesday"/>
    <x v="2"/>
    <n v="3.1"/>
    <n v="0"/>
    <n v="31"/>
    <n v="14"/>
    <d v="1899-12-30T00:31:14"/>
    <d v="1899-12-30T00:10:05"/>
    <x v="1"/>
    <s v="N/A"/>
    <n v="5.9551760939167604"/>
    <n v="0"/>
    <m/>
    <s v="9.00.06, 10.32.00, 11.41.45"/>
    <d v="1899-12-30T04:23:58"/>
    <d v="1899-12-30T02:11:59"/>
    <m/>
    <n v="0"/>
    <n v="0"/>
    <d v="1899-12-30T04:23:58"/>
    <d v="1899-12-30T05:16:22"/>
    <d v="1899-12-30T02:11:59"/>
    <d v="1899-12-30T02:38:11"/>
    <n v="1607"/>
    <x v="2"/>
    <x v="2"/>
    <n v="200305"/>
  </r>
  <r>
    <x v="23"/>
    <s v="Thursday"/>
    <x v="2"/>
    <n v="4"/>
    <n v="0"/>
    <n v="43"/>
    <n v="13"/>
    <d v="1899-12-30T00:43:13"/>
    <d v="1899-12-30T00:10:48"/>
    <x v="1"/>
    <s v="Cranbury Park - Road"/>
    <n v="5.553413035094489"/>
    <n v="0"/>
    <m/>
    <s v="Cranbury Park - Road"/>
    <d v="1899-12-30T04:43:04"/>
    <d v="1899-12-30T02:21:32"/>
    <m/>
    <n v="0"/>
    <n v="0"/>
    <d v="1899-12-30T04:43:04"/>
    <d v="1899-12-30T05:35:28"/>
    <d v="1899-12-30T02:21:32"/>
    <d v="1899-12-30T02:47:44"/>
    <n v="2136"/>
    <x v="2"/>
    <x v="2"/>
    <n v="200305"/>
  </r>
  <r>
    <x v="24"/>
    <s v="Saturday"/>
    <x v="1"/>
    <n v="9.1"/>
    <n v="0"/>
    <n v="36"/>
    <n v="20"/>
    <d v="1899-12-30T00:36:20"/>
    <d v="1899-12-30T00:04:00"/>
    <x v="0"/>
    <s v="N/A"/>
    <n v="15.027522935779826"/>
    <n v="0"/>
    <m/>
    <m/>
    <d v="1899-12-30T07:27:11"/>
    <d v="1899-12-30T03:43:35"/>
    <m/>
    <n v="0"/>
    <n v="0"/>
    <d v="1899-12-30T01:44:36"/>
    <d v="1899-12-30T02:37:01"/>
    <d v="1899-12-30T00:52:18"/>
    <d v="1899-12-30T01:18:30"/>
    <n v="471"/>
    <x v="2"/>
    <x v="2"/>
    <n v="200305"/>
  </r>
  <r>
    <x v="24"/>
    <s v="Saturday"/>
    <x v="2"/>
    <n v="2.7"/>
    <n v="0"/>
    <n v="30"/>
    <n v="23"/>
    <d v="1899-12-30T00:30:23"/>
    <d v="1899-12-30T00:11:15"/>
    <x v="1"/>
    <s v="N/A"/>
    <n v="5.3318705430608935"/>
    <n v="0"/>
    <m/>
    <m/>
    <d v="1899-12-30T04:54:50"/>
    <d v="1899-12-30T02:27:25"/>
    <m/>
    <n v="0"/>
    <n v="0"/>
    <d v="1899-12-30T04:54:50"/>
    <d v="1899-12-30T05:47:14"/>
    <d v="1899-12-30T02:27:25"/>
    <d v="1899-12-30T02:53:37"/>
    <n v="2388"/>
    <x v="2"/>
    <x v="2"/>
    <n v="200305"/>
  </r>
  <r>
    <x v="25"/>
    <s v="Monday"/>
    <x v="2"/>
    <n v="2.1"/>
    <n v="0"/>
    <n v="21"/>
    <n v="25"/>
    <d v="1899-12-30T00:21:25"/>
    <d v="1899-12-30T00:10:12"/>
    <x v="1"/>
    <s v="N/A"/>
    <n v="5.8832684824902772"/>
    <n v="0"/>
    <m/>
    <m/>
    <d v="1899-12-30T04:27:12"/>
    <d v="1899-12-30T02:13:36"/>
    <m/>
    <n v="0"/>
    <n v="0"/>
    <d v="1899-12-30T04:27:12"/>
    <d v="1899-12-30T05:19:36"/>
    <d v="1899-12-30T02:13:36"/>
    <d v="1899-12-30T02:39:48"/>
    <n v="1693"/>
    <x v="2"/>
    <x v="3"/>
    <n v="200306"/>
  </r>
  <r>
    <x v="26"/>
    <s v="Tuesday"/>
    <x v="2"/>
    <n v="2.8"/>
    <n v="0"/>
    <n v="28"/>
    <n v="34"/>
    <d v="1899-12-30T00:28:34"/>
    <d v="1899-12-30T00:10:12"/>
    <x v="1"/>
    <s v="N/A"/>
    <n v="5.8809801633605643"/>
    <n v="0"/>
    <m/>
    <m/>
    <d v="1899-12-30T04:27:18"/>
    <d v="1899-12-30T02:13:39"/>
    <m/>
    <n v="0"/>
    <n v="0"/>
    <d v="1899-12-30T04:27:18"/>
    <d v="1899-12-30T05:19:42"/>
    <d v="1899-12-30T02:13:39"/>
    <d v="1899-12-30T02:39:51"/>
    <n v="1700"/>
    <x v="2"/>
    <x v="3"/>
    <n v="200306"/>
  </r>
  <r>
    <x v="27"/>
    <s v="Thursday"/>
    <x v="2"/>
    <n v="4"/>
    <n v="0"/>
    <n v="47"/>
    <n v="21"/>
    <d v="1899-12-30T00:47:21"/>
    <d v="1899-12-30T00:11:50"/>
    <x v="1"/>
    <s v="N/A"/>
    <n v="5.0686378035902893"/>
    <n v="0"/>
    <m/>
    <m/>
    <d v="1899-12-30T05:10:09"/>
    <d v="1899-12-30T02:35:04"/>
    <m/>
    <n v="0"/>
    <n v="0"/>
    <d v="1899-12-30T05:10:09"/>
    <d v="1899-12-30T06:02:33"/>
    <d v="1899-12-30T02:35:04"/>
    <d v="1899-12-30T03:01:16"/>
    <n v="2632"/>
    <x v="2"/>
    <x v="3"/>
    <n v="200306"/>
  </r>
  <r>
    <x v="28"/>
    <s v="Friday"/>
    <x v="1"/>
    <n v="10.6"/>
    <n v="0"/>
    <n v="42"/>
    <n v="21"/>
    <d v="1899-12-30T00:42:21"/>
    <d v="1899-12-30T00:04:00"/>
    <x v="0"/>
    <s v="Griskus Sprint"/>
    <n v="15.01770956316412"/>
    <n v="0"/>
    <m/>
    <m/>
    <d v="1899-12-30T07:27:28"/>
    <d v="1899-12-30T03:43:44"/>
    <m/>
    <n v="0"/>
    <n v="0"/>
    <d v="1899-12-30T01:44:41"/>
    <d v="1899-12-30T02:37:05"/>
    <d v="1899-12-30T00:52:20"/>
    <d v="1899-12-30T01:18:32"/>
    <n v="472"/>
    <x v="2"/>
    <x v="3"/>
    <n v="200306"/>
  </r>
  <r>
    <x v="29"/>
    <s v="Sunday"/>
    <x v="2"/>
    <n v="2.2000000000000002"/>
    <n v="0"/>
    <n v="22"/>
    <n v="50"/>
    <d v="1899-12-30T00:22:50"/>
    <d v="1899-12-30T00:10:23"/>
    <x v="2"/>
    <s v="N/A"/>
    <n v="5.7810218978102244"/>
    <n v="0"/>
    <m/>
    <m/>
    <d v="1899-12-30T04:31:55"/>
    <d v="1899-12-30T02:15:58"/>
    <m/>
    <n v="0"/>
    <n v="0"/>
    <d v="1899-12-30T04:31:55"/>
    <d v="1899-12-30T05:24:19"/>
    <d v="1899-12-30T02:15:58"/>
    <d v="1899-12-30T02:42:10"/>
    <n v="1851"/>
    <x v="2"/>
    <x v="3"/>
    <n v="200306"/>
  </r>
  <r>
    <x v="30"/>
    <s v="Sunday"/>
    <x v="2"/>
    <n v="7"/>
    <n v="1"/>
    <n v="15"/>
    <n v="1"/>
    <d v="1899-12-30T01:15:01"/>
    <d v="1899-12-30T00:10:43"/>
    <x v="2"/>
    <s v="Litchfield RR"/>
    <n v="5.5987558320373294"/>
    <n v="0"/>
    <m/>
    <m/>
    <d v="1899-12-30T04:40:47"/>
    <d v="1899-12-30T02:20:23"/>
    <m/>
    <n v="0"/>
    <n v="0"/>
    <d v="1899-12-30T04:40:47"/>
    <d v="1899-12-30T05:33:11"/>
    <d v="1899-12-30T02:20:23"/>
    <d v="1899-12-30T02:46:35"/>
    <n v="2077"/>
    <x v="2"/>
    <x v="3"/>
    <n v="200306"/>
  </r>
  <r>
    <x v="31"/>
    <s v="Tuesday"/>
    <x v="0"/>
    <n v="0.25"/>
    <n v="0"/>
    <n v="8"/>
    <n v="52"/>
    <d v="1899-12-30T00:08:52"/>
    <d v="1899-12-30T00:35:28"/>
    <x v="0"/>
    <s v="CATS Sprint Tri"/>
    <n v="1.691729323308272"/>
    <n v="0"/>
    <m/>
    <m/>
    <d v="1899-12-30T01:25:07"/>
    <d v="1899-12-30T00:42:34"/>
    <m/>
    <n v="0"/>
    <n v="0"/>
    <d v="1899-12-30T15:29:14"/>
    <d v="1899-12-30T16:21:38"/>
    <d v="1899-12-30T07:44:37"/>
    <d v="1899-12-30T08:10:49"/>
    <n v="3287"/>
    <x v="2"/>
    <x v="3"/>
    <n v="200306"/>
  </r>
  <r>
    <x v="31"/>
    <s v="Tuesday"/>
    <x v="1"/>
    <n v="7"/>
    <n v="0"/>
    <n v="28"/>
    <n v="40"/>
    <d v="1899-12-30T00:28:40"/>
    <d v="1899-12-30T00:04:06"/>
    <x v="0"/>
    <s v="CATS Sprint Tri"/>
    <n v="14.651162790697686"/>
    <n v="0"/>
    <m/>
    <m/>
    <d v="1899-12-30T07:38:40"/>
    <d v="1899-12-30T03:49:20"/>
    <m/>
    <n v="0"/>
    <n v="0"/>
    <d v="1899-12-30T01:47:18"/>
    <d v="1899-12-30T02:39:42"/>
    <d v="1899-12-30T00:53:39"/>
    <d v="1899-12-30T01:19:51"/>
    <n v="529"/>
    <x v="2"/>
    <x v="3"/>
    <n v="200306"/>
  </r>
  <r>
    <x v="31"/>
    <s v="Tuesday"/>
    <x v="2"/>
    <n v="3.1"/>
    <n v="0"/>
    <n v="36"/>
    <n v="50"/>
    <d v="1899-12-30T00:36:50"/>
    <d v="1899-12-30T00:11:53"/>
    <x v="2"/>
    <s v="CATS Sprint Tri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2"/>
    <x v="3"/>
    <n v="200306"/>
  </r>
  <r>
    <x v="32"/>
    <s v="Thursday"/>
    <x v="2"/>
    <n v="4"/>
    <n v="0"/>
    <n v="45"/>
    <n v="45"/>
    <d v="1899-12-30T00:45:45"/>
    <d v="1899-12-30T00:11:26"/>
    <x v="2"/>
    <s v="N/A"/>
    <n v="5.2459016393442663"/>
    <n v="0"/>
    <m/>
    <m/>
    <d v="1899-12-30T04:59:40"/>
    <d v="1899-12-30T02:29:50"/>
    <m/>
    <n v="0"/>
    <n v="0"/>
    <d v="1899-12-30T04:59:40"/>
    <d v="1899-12-30T05:52:04"/>
    <d v="1899-12-30T02:29:50"/>
    <d v="1899-12-30T02:56:02"/>
    <n v="2482"/>
    <x v="2"/>
    <x v="3"/>
    <n v="200306"/>
  </r>
  <r>
    <x v="33"/>
    <s v="Sunday"/>
    <x v="0"/>
    <n v="0.375"/>
    <n v="0"/>
    <n v="15"/>
    <n v="53"/>
    <d v="1899-12-30T00:15:53"/>
    <d v="1899-12-30T00:42:21"/>
    <x v="0"/>
    <s v="Waramaug Prep"/>
    <n v="1.4165792235047232"/>
    <n v="0"/>
    <m/>
    <m/>
    <d v="1899-12-30T01:41:39"/>
    <d v="1899-12-30T00:50:50"/>
    <m/>
    <n v="0"/>
    <n v="0"/>
    <d v="1899-12-30T18:29:43"/>
    <d v="1899-12-30T19:22:07"/>
    <d v="1899-12-30T09:14:51"/>
    <d v="1899-12-30T09:41:03"/>
    <n v="3475"/>
    <x v="2"/>
    <x v="3"/>
    <n v="200306"/>
  </r>
  <r>
    <x v="33"/>
    <s v="Sunday"/>
    <x v="1"/>
    <n v="9.5"/>
    <n v="0"/>
    <n v="33"/>
    <n v="2"/>
    <d v="1899-12-30T00:33:02"/>
    <d v="1899-12-30T00:03:29"/>
    <x v="0"/>
    <s v="Waramaug Prep"/>
    <n v="17.255297679112022"/>
    <n v="0"/>
    <m/>
    <m/>
    <d v="1899-12-30T06:29:27"/>
    <d v="1899-12-30T03:14:43"/>
    <m/>
    <n v="0"/>
    <n v="0"/>
    <d v="1899-12-30T01:31:06"/>
    <d v="1899-12-30T02:23:30"/>
    <d v="1899-12-30T00:45:33"/>
    <d v="1899-12-30T01:11:45"/>
    <n v="286"/>
    <x v="2"/>
    <x v="3"/>
    <n v="200306"/>
  </r>
  <r>
    <x v="33"/>
    <s v="Sunday"/>
    <x v="2"/>
    <n v="3.1"/>
    <n v="0"/>
    <n v="33"/>
    <n v="20"/>
    <d v="1899-12-30T00:33:20"/>
    <d v="1899-12-30T00:10:45"/>
    <x v="2"/>
    <s v="Waramaug Prep"/>
    <n v="5.5800000000000036"/>
    <n v="0"/>
    <m/>
    <m/>
    <d v="1899-12-30T04:41:43"/>
    <d v="1899-12-30T02:20:52"/>
    <m/>
    <n v="0"/>
    <n v="0"/>
    <d v="1899-12-30T04:41:43"/>
    <d v="1899-12-30T05:34:07"/>
    <d v="1899-12-30T02:20:52"/>
    <d v="1899-12-30T02:47:04"/>
    <n v="2098"/>
    <x v="2"/>
    <x v="3"/>
    <n v="200306"/>
  </r>
  <r>
    <x v="34"/>
    <s v="Wednesday"/>
    <x v="0"/>
    <n v="0.5"/>
    <n v="0"/>
    <n v="19"/>
    <n v="39"/>
    <d v="1899-12-30T00:19:39"/>
    <d v="1899-12-30T00:39:18"/>
    <x v="0"/>
    <s v="Lake Waramaug Tri"/>
    <n v="1.5267175572519098"/>
    <n v="0"/>
    <m/>
    <m/>
    <d v="1899-12-30T01:34:19"/>
    <d v="1899-12-30T00:47:10"/>
    <m/>
    <n v="0"/>
    <n v="0"/>
    <d v="1899-12-30T17:09:40"/>
    <d v="1899-12-30T18:02:04"/>
    <d v="1899-12-30T08:34:50"/>
    <d v="1899-12-30T09:01:02"/>
    <n v="3404"/>
    <x v="2"/>
    <x v="3"/>
    <n v="200306"/>
  </r>
  <r>
    <x v="34"/>
    <s v="Wednesday"/>
    <x v="1"/>
    <n v="9.3000000000000007"/>
    <n v="0"/>
    <n v="33"/>
    <n v="41"/>
    <d v="1899-12-30T00:33:41"/>
    <d v="1899-12-30T00:03:37"/>
    <x v="0"/>
    <s v="Lake Waramaug Tri"/>
    <n v="16.566056407718964"/>
    <n v="0"/>
    <m/>
    <m/>
    <d v="1899-12-30T06:45:39"/>
    <d v="1899-12-30T03:22:49"/>
    <m/>
    <n v="0"/>
    <n v="0"/>
    <d v="1899-12-30T01:34:54"/>
    <d v="1899-12-30T02:27:18"/>
    <d v="1899-12-30T00:47:27"/>
    <d v="1899-12-30T01:13:39"/>
    <n v="337"/>
    <x v="2"/>
    <x v="3"/>
    <n v="200306"/>
  </r>
  <r>
    <x v="34"/>
    <s v="Wednesday"/>
    <x v="2"/>
    <n v="3.1"/>
    <n v="0"/>
    <n v="36"/>
    <n v="49"/>
    <d v="1899-12-30T00:36:49"/>
    <d v="1899-12-30T00:11:53"/>
    <x v="2"/>
    <s v="Lake Waramaug Tri"/>
    <n v="5.0520597555454989"/>
    <n v="0"/>
    <m/>
    <m/>
    <d v="1899-12-30T05:11:10"/>
    <d v="1899-12-30T02:35:35"/>
    <m/>
    <n v="0"/>
    <n v="0"/>
    <d v="1899-12-30T05:11:10"/>
    <d v="1899-12-30T06:03:34"/>
    <d v="1899-12-30T02:35:35"/>
    <d v="1899-12-30T03:01:47"/>
    <n v="2642"/>
    <x v="2"/>
    <x v="3"/>
    <n v="200306"/>
  </r>
  <r>
    <x v="35"/>
    <s v="Sunday"/>
    <x v="0"/>
    <n v="0.5"/>
    <n v="0"/>
    <n v="22"/>
    <n v="9"/>
    <d v="1899-12-30T00:22:09"/>
    <d v="1899-12-30T00:44:18"/>
    <x v="0"/>
    <s v="N/A"/>
    <n v="1.3544018058690757"/>
    <n v="0"/>
    <m/>
    <m/>
    <d v="1899-12-30T01:46:19"/>
    <d v="1899-12-30T00:53:10"/>
    <m/>
    <n v="0"/>
    <n v="0"/>
    <d v="1899-12-30T19:20:40"/>
    <d v="1899-12-30T20:13:04"/>
    <d v="1899-12-30T09:40:20"/>
    <d v="1899-12-30T10:06:32"/>
    <n v="3486"/>
    <x v="2"/>
    <x v="0"/>
    <n v="200307"/>
  </r>
  <r>
    <x v="35"/>
    <s v="Sunday"/>
    <x v="1"/>
    <n v="10.5"/>
    <n v="0"/>
    <n v="40"/>
    <n v="43"/>
    <d v="1899-12-30T00:40:43"/>
    <d v="1899-12-30T00:03:53"/>
    <x v="0"/>
    <s v="N/A"/>
    <n v="15.472779369627519"/>
    <n v="0"/>
    <m/>
    <m/>
    <d v="1899-12-30T07:14:19"/>
    <d v="1899-12-30T03:37:09"/>
    <m/>
    <n v="0"/>
    <n v="0"/>
    <d v="1899-12-30T01:41:36"/>
    <d v="1899-12-30T02:34:00"/>
    <d v="1899-12-30T00:50:48"/>
    <d v="1899-12-30T01:17:00"/>
    <n v="427"/>
    <x v="2"/>
    <x v="0"/>
    <n v="200307"/>
  </r>
  <r>
    <x v="35"/>
    <s v="Sunday"/>
    <x v="2"/>
    <n v="3.1"/>
    <n v="0"/>
    <n v="31"/>
    <n v="41"/>
    <d v="1899-12-30T00:31:41"/>
    <d v="1899-12-30T00:10:13"/>
    <x v="2"/>
    <s v="N/A"/>
    <n v="5.8705944239873782"/>
    <n v="0"/>
    <m/>
    <m/>
    <d v="1899-12-30T04:27:47"/>
    <d v="1899-12-30T02:13:53"/>
    <m/>
    <n v="0"/>
    <n v="0"/>
    <d v="1899-12-30T04:27:47"/>
    <d v="1899-12-30T05:20:11"/>
    <d v="1899-12-30T02:13:53"/>
    <d v="1899-12-30T02:40:05"/>
    <n v="1717"/>
    <x v="2"/>
    <x v="0"/>
    <n v="200307"/>
  </r>
  <r>
    <x v="36"/>
    <s v="Wednesday"/>
    <x v="0"/>
    <n v="0.5"/>
    <n v="0"/>
    <n v="19"/>
    <n v="15"/>
    <d v="1899-12-30T00:19:15"/>
    <d v="1899-12-30T00:38:30"/>
    <x v="0"/>
    <s v="Griskus Sprint"/>
    <n v="1.5584415584415596"/>
    <n v="0"/>
    <m/>
    <m/>
    <d v="1899-12-30T01:32:24"/>
    <d v="1899-12-30T00:46:12"/>
    <m/>
    <n v="0"/>
    <n v="0"/>
    <d v="1899-12-30T16:48:42"/>
    <d v="1899-12-30T17:41:06"/>
    <d v="1899-12-30T08:24:21"/>
    <d v="1899-12-30T08:50:33"/>
    <n v="3380"/>
    <x v="2"/>
    <x v="0"/>
    <n v="200307"/>
  </r>
  <r>
    <x v="36"/>
    <s v="Wednesday"/>
    <x v="1"/>
    <n v="11"/>
    <n v="0"/>
    <n v="38"/>
    <n v="19"/>
    <d v="1899-12-30T00:38:19"/>
    <d v="1899-12-30T00:03:29"/>
    <x v="0"/>
    <s v="Griskus Sprint"/>
    <n v="17.224880382775133"/>
    <n v="0"/>
    <m/>
    <m/>
    <d v="1899-12-30T06:30:08"/>
    <d v="1899-12-30T03:15:04"/>
    <m/>
    <n v="0"/>
    <n v="0"/>
    <d v="1899-12-30T01:31:16"/>
    <d v="1899-12-30T02:23:40"/>
    <d v="1899-12-30T00:45:38"/>
    <d v="1899-12-30T01:11:50"/>
    <n v="292"/>
    <x v="2"/>
    <x v="0"/>
    <n v="200307"/>
  </r>
  <r>
    <x v="36"/>
    <s v="Wednesday"/>
    <x v="2"/>
    <n v="3.1"/>
    <n v="0"/>
    <n v="32"/>
    <n v="13"/>
    <d v="1899-12-30T00:32:13"/>
    <d v="1899-12-30T00:10:24"/>
    <x v="2"/>
    <s v="Griskus Sprint"/>
    <n v="5.7734092084842255"/>
    <n v="0"/>
    <m/>
    <m/>
    <d v="1899-12-30T04:32:17"/>
    <d v="1899-12-30T02:16:08"/>
    <m/>
    <n v="0"/>
    <n v="0"/>
    <d v="1899-12-30T04:32:17"/>
    <d v="1899-12-30T05:24:41"/>
    <d v="1899-12-30T02:16:08"/>
    <d v="1899-12-30T02:42:20"/>
    <n v="1862"/>
    <x v="2"/>
    <x v="0"/>
    <n v="200307"/>
  </r>
  <r>
    <x v="36"/>
    <d v="2003-07-09T00:00:00"/>
    <x v="3"/>
    <n v="1"/>
    <n v="0"/>
    <n v="2"/>
    <n v="36"/>
    <d v="1899-12-30T00:02:36"/>
    <d v="1899-12-30T00:02:36"/>
    <x v="0"/>
    <s v="Griskus Sprint"/>
    <n v="23.076923076923094"/>
    <n v="0"/>
    <m/>
    <m/>
    <d v="1899-12-30T00:00:00"/>
    <d v="1899-12-30T00:00:00"/>
    <m/>
    <n v="0"/>
    <n v="0"/>
    <d v="1899-12-30T01:08:07"/>
    <d v="1899-12-30T02:00:31"/>
    <d v="1899-12-30T00:34:04"/>
    <d v="1899-12-30T01:00:16"/>
    <n v="57"/>
    <x v="2"/>
    <x v="0"/>
    <n v="200307"/>
  </r>
  <r>
    <x v="37"/>
    <s v="Sunday"/>
    <x v="2"/>
    <n v="2"/>
    <n v="0"/>
    <n v="19"/>
    <n v="23"/>
    <d v="1899-12-30T00:19:23"/>
    <d v="1899-12-30T00:09:41"/>
    <x v="3"/>
    <s v="N/A"/>
    <n v="6.1908856405846997"/>
    <n v="0"/>
    <m/>
    <m/>
    <d v="1899-12-30T04:13:55"/>
    <d v="1899-12-30T02:06:58"/>
    <m/>
    <n v="0"/>
    <n v="0"/>
    <d v="1899-12-30T04:13:55"/>
    <d v="1899-12-30T05:06:19"/>
    <d v="1899-12-30T02:06:58"/>
    <d v="1899-12-30T02:33:10"/>
    <n v="1262"/>
    <x v="2"/>
    <x v="0"/>
    <n v="200307"/>
  </r>
  <r>
    <x v="38"/>
    <s v="Tuesday"/>
    <x v="0"/>
    <n v="0.25"/>
    <n v="0"/>
    <n v="9"/>
    <n v="5"/>
    <d v="1899-12-30T00:09:05"/>
    <d v="1899-12-30T00:36:20"/>
    <x v="0"/>
    <s v="N/A"/>
    <n v="1.651376146788992"/>
    <n v="0"/>
    <m/>
    <m/>
    <d v="1899-12-30T01:27:12"/>
    <d v="1899-12-30T00:43:36"/>
    <m/>
    <n v="0"/>
    <n v="0"/>
    <d v="1899-12-30T15:51:56"/>
    <d v="1899-12-30T16:44:20"/>
    <d v="1899-12-30T07:55:58"/>
    <d v="1899-12-30T08:22:10"/>
    <n v="3321"/>
    <x v="2"/>
    <x v="0"/>
    <n v="200307"/>
  </r>
  <r>
    <x v="38"/>
    <s v="Tuesday"/>
    <x v="1"/>
    <n v="7"/>
    <n v="0"/>
    <n v="31"/>
    <n v="2"/>
    <d v="1899-12-30T00:31:02"/>
    <d v="1899-12-30T00:04:26"/>
    <x v="0"/>
    <s v="N/A"/>
    <n v="13.533834586466174"/>
    <n v="0"/>
    <m/>
    <m/>
    <d v="1899-12-30T08:16:32"/>
    <d v="1899-12-30T04:08:16"/>
    <m/>
    <n v="0"/>
    <n v="0"/>
    <d v="1899-12-30T01:56:09"/>
    <d v="1899-12-30T02:48:33"/>
    <d v="1899-12-30T00:58:05"/>
    <d v="1899-12-30T01:24:17"/>
    <n v="635"/>
    <x v="2"/>
    <x v="0"/>
    <n v="200307"/>
  </r>
  <r>
    <x v="38"/>
    <s v="Tuesday"/>
    <x v="2"/>
    <n v="3.1"/>
    <n v="0"/>
    <n v="34"/>
    <n v="59"/>
    <d v="1899-12-30T00:34:59"/>
    <d v="1899-12-30T00:11:17"/>
    <x v="3"/>
    <s v="N/A"/>
    <n v="5.3168175321581748"/>
    <n v="0"/>
    <m/>
    <m/>
    <d v="1899-12-30T04:55:40"/>
    <d v="1899-12-30T02:27:50"/>
    <m/>
    <n v="0"/>
    <n v="0"/>
    <d v="1899-12-30T04:55:40"/>
    <d v="1899-12-30T05:48:04"/>
    <d v="1899-12-30T02:27:50"/>
    <d v="1899-12-30T02:54:02"/>
    <n v="2407"/>
    <x v="2"/>
    <x v="0"/>
    <n v="200307"/>
  </r>
  <r>
    <x v="39"/>
    <s v="Friday"/>
    <x v="1"/>
    <n v="10.6"/>
    <n v="0"/>
    <n v="40"/>
    <n v="50"/>
    <d v="1899-12-30T00:40:50"/>
    <d v="1899-12-30T00:03:51"/>
    <x v="0"/>
    <s v="N/A"/>
    <n v="15.575510204081644"/>
    <n v="0"/>
    <m/>
    <m/>
    <d v="1899-12-30T07:11:27"/>
    <d v="1899-12-30T03:35:43"/>
    <m/>
    <n v="0"/>
    <n v="0"/>
    <d v="1899-12-30T01:40:56"/>
    <d v="1899-12-30T02:33:20"/>
    <d v="1899-12-30T00:50:28"/>
    <d v="1899-12-30T01:16:40"/>
    <n v="416"/>
    <x v="2"/>
    <x v="0"/>
    <n v="200307"/>
  </r>
  <r>
    <x v="40"/>
    <s v="Sunday"/>
    <x v="2"/>
    <n v="2.25"/>
    <n v="0"/>
    <n v="25"/>
    <n v="0"/>
    <d v="1899-12-30T00:25:00"/>
    <d v="1899-12-30T00:11:07"/>
    <x v="3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2"/>
    <x v="0"/>
    <n v="200307"/>
  </r>
  <r>
    <x v="41"/>
    <s v="Monday"/>
    <x v="2"/>
    <n v="3"/>
    <n v="0"/>
    <n v="28"/>
    <n v="45"/>
    <d v="1899-12-30T00:28:45"/>
    <d v="1899-12-30T00:09:35"/>
    <x v="3"/>
    <s v="Treadmill"/>
    <n v="6.2608695652173951"/>
    <n v="0"/>
    <m/>
    <m/>
    <d v="1899-12-30T04:11:05"/>
    <d v="1899-12-30T02:05:33"/>
    <m/>
    <n v="0"/>
    <n v="0"/>
    <d v="1899-12-30T04:11:05"/>
    <d v="1899-12-30T05:03:29"/>
    <d v="1899-12-30T02:05:33"/>
    <d v="1899-12-30T02:31:45"/>
    <n v="1180"/>
    <x v="2"/>
    <x v="0"/>
    <n v="200307"/>
  </r>
  <r>
    <x v="42"/>
    <s v="Tues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</r>
  <r>
    <x v="42"/>
    <s v="Tuesday"/>
    <x v="2"/>
    <n v="1"/>
    <n v="0"/>
    <n v="8"/>
    <n v="45"/>
    <d v="1899-12-30T00:08:45"/>
    <d v="1899-12-30T00:08:45"/>
    <x v="3"/>
    <s v="Treadmill"/>
    <n v="6.8571428571428621"/>
    <n v="0"/>
    <m/>
    <m/>
    <d v="1899-12-30T03:49:15"/>
    <d v="1899-12-30T01:54:37"/>
    <m/>
    <n v="0"/>
    <n v="0"/>
    <d v="1899-12-30T03:49:15"/>
    <d v="1899-12-30T04:41:39"/>
    <d v="1899-12-30T01:54:37"/>
    <d v="1899-12-30T02:20:50"/>
    <n v="861"/>
    <x v="2"/>
    <x v="0"/>
    <n v="200307"/>
  </r>
  <r>
    <x v="43"/>
    <s v="Wednes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</r>
  <r>
    <x v="44"/>
    <s v="Thursday"/>
    <x v="2"/>
    <n v="3"/>
    <n v="0"/>
    <n v="27"/>
    <n v="5"/>
    <d v="1899-12-30T00:27:05"/>
    <d v="1899-12-30T00:09:02"/>
    <x v="3"/>
    <s v="N/A"/>
    <n v="6.646153846153851"/>
    <n v="0"/>
    <m/>
    <m/>
    <d v="1899-12-30T03:56:32"/>
    <d v="1899-12-30T01:58:16"/>
    <m/>
    <n v="0"/>
    <n v="0"/>
    <d v="1899-12-30T03:56:32"/>
    <d v="1899-12-30T04:48:56"/>
    <d v="1899-12-30T01:58:16"/>
    <d v="1899-12-30T02:24:28"/>
    <n v="911"/>
    <x v="2"/>
    <x v="0"/>
    <n v="200307"/>
  </r>
  <r>
    <x v="45"/>
    <s v="Fri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</r>
  <r>
    <x v="45"/>
    <s v="Friday"/>
    <x v="2"/>
    <n v="1"/>
    <n v="0"/>
    <n v="7"/>
    <n v="10"/>
    <d v="1899-12-30T00:07:10"/>
    <d v="1899-12-30T00:07:10"/>
    <x v="3"/>
    <s v="Treadmill"/>
    <n v="8.3720930232558199"/>
    <n v="0"/>
    <m/>
    <m/>
    <d v="1899-12-30T03:07:46"/>
    <d v="1899-12-30T01:33:53"/>
    <m/>
    <n v="0"/>
    <n v="0"/>
    <d v="1899-12-30T03:07:46"/>
    <d v="1899-12-30T04:00:10"/>
    <d v="1899-12-30T01:33:53"/>
    <d v="1899-12-30T02:00:05"/>
    <n v="791"/>
    <x v="2"/>
    <x v="0"/>
    <n v="200307"/>
  </r>
  <r>
    <x v="46"/>
    <s v="Sunday"/>
    <x v="1"/>
    <n v="10.6"/>
    <n v="0"/>
    <n v="37"/>
    <n v="59"/>
    <d v="1899-12-30T00:37:59"/>
    <d v="1899-12-30T00:03:35"/>
    <x v="0"/>
    <s v="N/A"/>
    <n v="16.74418604651164"/>
    <n v="0"/>
    <m/>
    <m/>
    <d v="1899-12-30T06:41:20"/>
    <d v="1899-12-30T03:20:40"/>
    <m/>
    <n v="0"/>
    <n v="0"/>
    <d v="1899-12-30T01:33:53"/>
    <d v="1899-12-30T02:26:17"/>
    <d v="1899-12-30T00:46:57"/>
    <d v="1899-12-30T01:13:09"/>
    <n v="324"/>
    <x v="2"/>
    <x v="0"/>
    <n v="200307"/>
  </r>
  <r>
    <x v="47"/>
    <s v="Tuesday"/>
    <x v="2"/>
    <n v="3.5"/>
    <n v="0"/>
    <n v="37"/>
    <n v="29"/>
    <d v="1899-12-30T00:37:29"/>
    <d v="1899-12-30T00:10:43"/>
    <x v="3"/>
    <s v="N/A"/>
    <n v="5.6024899955535838"/>
    <n v="0"/>
    <m/>
    <m/>
    <d v="1899-12-30T04:40:35"/>
    <d v="1899-12-30T02:20:18"/>
    <m/>
    <n v="0"/>
    <n v="0"/>
    <d v="1899-12-30T04:40:35"/>
    <d v="1899-12-30T05:32:59"/>
    <d v="1899-12-30T02:20:18"/>
    <d v="1899-12-30T02:46:30"/>
    <n v="2068"/>
    <x v="2"/>
    <x v="0"/>
    <n v="200307"/>
  </r>
  <r>
    <x v="48"/>
    <s v="Wednesday"/>
    <x v="0"/>
    <n v="0.25"/>
    <n v="0"/>
    <n v="7"/>
    <n v="17"/>
    <d v="1899-12-30T00:07:17"/>
    <d v="1899-12-30T00:29:08"/>
    <x v="0"/>
    <s v="N/A"/>
    <n v="2.0594965675057222"/>
    <n v="0"/>
    <m/>
    <m/>
    <d v="1899-12-30T01:09:55"/>
    <d v="1899-12-30T00:34:58"/>
    <m/>
    <n v="0"/>
    <n v="0"/>
    <d v="1899-12-30T12:43:18"/>
    <d v="1899-12-30T13:35:42"/>
    <d v="1899-12-30T06:21:39"/>
    <d v="1899-12-30T06:47:51"/>
    <n v="3129"/>
    <x v="2"/>
    <x v="0"/>
    <n v="200307"/>
  </r>
  <r>
    <x v="48"/>
    <s v="Wednesday"/>
    <x v="1"/>
    <n v="7"/>
    <n v="0"/>
    <n v="34"/>
    <n v="56"/>
    <d v="1899-12-30T00:34:56"/>
    <d v="1899-12-30T00:04:59"/>
    <x v="0"/>
    <s v="N/A"/>
    <n v="12.022900763358788"/>
    <n v="0"/>
    <m/>
    <m/>
    <d v="1899-12-30T09:18:56"/>
    <d v="1899-12-30T04:39:28"/>
    <m/>
    <n v="0"/>
    <n v="0"/>
    <d v="1899-12-30T02:10:45"/>
    <d v="1899-12-30T03:03:09"/>
    <d v="1899-12-30T01:05:23"/>
    <d v="1899-12-30T01:31:35"/>
    <n v="724"/>
    <x v="2"/>
    <x v="0"/>
    <n v="200307"/>
  </r>
  <r>
    <x v="49"/>
    <s v="Thursday"/>
    <x v="1"/>
    <n v="6.76"/>
    <n v="0"/>
    <n v="26"/>
    <n v="12"/>
    <d v="1899-12-30T00:26:12"/>
    <d v="1899-12-30T00:03:53"/>
    <x v="0"/>
    <s v="N/A"/>
    <n v="15.480916030534363"/>
    <n v="0"/>
    <m/>
    <m/>
    <d v="1899-12-30T07:14:05"/>
    <d v="1899-12-30T03:37:02"/>
    <m/>
    <n v="0"/>
    <n v="0"/>
    <d v="1899-12-30T01:41:33"/>
    <d v="1899-12-30T02:33:57"/>
    <d v="1899-12-30T00:50:46"/>
    <d v="1899-12-30T01:16:58"/>
    <n v="425"/>
    <x v="2"/>
    <x v="0"/>
    <n v="200307"/>
  </r>
  <r>
    <x v="50"/>
    <s v="Friday"/>
    <x v="0"/>
    <n v="0.5"/>
    <n v="0"/>
    <n v="16"/>
    <n v="55"/>
    <d v="1899-12-30T00:16:55"/>
    <d v="1899-12-30T00:33:50"/>
    <x v="0"/>
    <s v="N/A"/>
    <n v="1.7733990147783265"/>
    <n v="0"/>
    <m/>
    <m/>
    <d v="1899-12-30T01:21:12"/>
    <d v="1899-12-30T00:40:36"/>
    <m/>
    <n v="0"/>
    <n v="0"/>
    <d v="1899-12-30T14:46:26"/>
    <d v="1899-12-30T15:38:50"/>
    <d v="1899-12-30T07:23:13"/>
    <d v="1899-12-30T07:49:25"/>
    <n v="3229"/>
    <x v="2"/>
    <x v="4"/>
    <n v="200308"/>
  </r>
  <r>
    <x v="50"/>
    <s v="Friday"/>
    <x v="1"/>
    <n v="10"/>
    <n v="0"/>
    <n v="34"/>
    <n v="7"/>
    <d v="1899-12-30T00:34:07"/>
    <d v="1899-12-30T00:03:25"/>
    <x v="0"/>
    <s v="N/A"/>
    <n v="17.586712261846621"/>
    <n v="0"/>
    <m/>
    <m/>
    <d v="1899-12-30T06:22:06"/>
    <d v="1899-12-30T03:11:03"/>
    <m/>
    <n v="0"/>
    <n v="0"/>
    <d v="1899-12-30T01:29:23"/>
    <d v="1899-12-30T02:21:47"/>
    <d v="1899-12-30T00:44:42"/>
    <d v="1899-12-30T01:10:54"/>
    <n v="273"/>
    <x v="2"/>
    <x v="4"/>
    <n v="200308"/>
  </r>
  <r>
    <x v="50"/>
    <s v="Friday"/>
    <x v="2"/>
    <n v="3.1"/>
    <n v="0"/>
    <n v="36"/>
    <n v="22"/>
    <d v="1899-12-30T00:36:22"/>
    <d v="1899-12-30T00:11:44"/>
    <x v="3"/>
    <s v="N/A"/>
    <n v="5.1145737855178783"/>
    <n v="0"/>
    <m/>
    <m/>
    <d v="1899-12-30T05:07:21"/>
    <d v="1899-12-30T02:33:41"/>
    <m/>
    <n v="0"/>
    <n v="0"/>
    <d v="1899-12-30T05:07:21"/>
    <d v="1899-12-30T05:59:45"/>
    <d v="1899-12-30T02:33:41"/>
    <d v="1899-12-30T02:59:53"/>
    <n v="2595"/>
    <x v="2"/>
    <x v="4"/>
    <n v="200308"/>
  </r>
  <r>
    <x v="51"/>
    <s v="Sunday"/>
    <x v="2"/>
    <n v="2.5"/>
    <n v="0"/>
    <n v="24"/>
    <n v="19"/>
    <d v="1899-12-30T00:24:19"/>
    <d v="1899-12-30T00:09:44"/>
    <x v="0"/>
    <s v="Treadmill"/>
    <n v="6.1686086360520953"/>
    <n v="0"/>
    <m/>
    <m/>
    <d v="1899-12-30T04:14:50"/>
    <d v="1899-12-30T02:07:25"/>
    <m/>
    <n v="0"/>
    <n v="0"/>
    <d v="1899-12-30T04:14:50"/>
    <d v="1899-12-30T05:07:14"/>
    <d v="1899-12-30T02:07:25"/>
    <d v="1899-12-30T02:33:37"/>
    <n v="1294"/>
    <x v="2"/>
    <x v="4"/>
    <n v="200308"/>
  </r>
  <r>
    <x v="52"/>
    <s v="Monday"/>
    <x v="0"/>
    <n v="0.25"/>
    <n v="0"/>
    <n v="7"/>
    <n v="22"/>
    <d v="1899-12-30T00:07:22"/>
    <d v="1899-12-30T00:29:28"/>
    <x v="0"/>
    <s v="N/A"/>
    <n v="2.0361990950226261"/>
    <n v="0"/>
    <m/>
    <m/>
    <d v="1899-12-30T01:10:43"/>
    <d v="1899-12-30T00:35:22"/>
    <m/>
    <n v="0"/>
    <n v="0"/>
    <d v="1899-12-30T12:52:02"/>
    <d v="1899-12-30T13:44:26"/>
    <d v="1899-12-30T06:26:01"/>
    <d v="1899-12-30T06:52:13"/>
    <n v="3131"/>
    <x v="2"/>
    <x v="4"/>
    <n v="200308"/>
  </r>
  <r>
    <x v="52"/>
    <s v="Monday"/>
    <x v="1"/>
    <n v="15.63"/>
    <n v="1"/>
    <n v="8"/>
    <n v="6"/>
    <d v="1899-12-30T01:08:06"/>
    <d v="1899-12-30T00:04:21"/>
    <x v="0"/>
    <s v="N/A"/>
    <n v="13.770925110132168"/>
    <n v="0"/>
    <m/>
    <m/>
    <d v="1899-12-30T08:07:59"/>
    <d v="1899-12-30T04:04:00"/>
    <m/>
    <n v="0"/>
    <n v="0"/>
    <d v="1899-12-30T01:54:09"/>
    <d v="1899-12-30T02:46:33"/>
    <d v="1899-12-30T00:57:05"/>
    <d v="1899-12-30T01:23:17"/>
    <n v="611"/>
    <x v="2"/>
    <x v="4"/>
    <n v="200308"/>
  </r>
  <r>
    <x v="53"/>
    <s v="Wednesday"/>
    <x v="1"/>
    <n v="25"/>
    <n v="1"/>
    <n v="47"/>
    <n v="10"/>
    <d v="1899-12-30T01:47:10"/>
    <d v="1899-12-30T00:04:17"/>
    <x v="0"/>
    <s v="N/A"/>
    <n v="13.996889580093324"/>
    <n v="0"/>
    <m/>
    <m/>
    <d v="1899-12-30T08:00:06"/>
    <d v="1899-12-30T04:00:03"/>
    <m/>
    <n v="0"/>
    <n v="0"/>
    <d v="1899-12-30T01:52:19"/>
    <d v="1899-12-30T02:44:43"/>
    <d v="1899-12-30T00:56:09"/>
    <d v="1899-12-30T01:22:21"/>
    <n v="597"/>
    <x v="2"/>
    <x v="4"/>
    <n v="200308"/>
  </r>
  <r>
    <x v="54"/>
    <s v="Thursday"/>
    <x v="2"/>
    <n v="5"/>
    <n v="0"/>
    <n v="51"/>
    <n v="51"/>
    <d v="1899-12-30T00:51:51"/>
    <d v="1899-12-30T00:10:22"/>
    <x v="3"/>
    <s v="N/A"/>
    <n v="5.7859209257473525"/>
    <n v="0"/>
    <m/>
    <m/>
    <d v="1899-12-30T04:31:42"/>
    <d v="1899-12-30T02:15:51"/>
    <m/>
    <n v="0"/>
    <n v="0"/>
    <d v="1899-12-30T04:31:42"/>
    <d v="1899-12-30T05:24:06"/>
    <d v="1899-12-30T02:15:51"/>
    <d v="1899-12-30T02:42:03"/>
    <n v="1843"/>
    <x v="2"/>
    <x v="4"/>
    <n v="200308"/>
  </r>
  <r>
    <x v="55"/>
    <s v="Sunday"/>
    <x v="0"/>
    <n v="0.5"/>
    <n v="0"/>
    <n v="19"/>
    <n v="54"/>
    <d v="1899-12-30T00:19:54"/>
    <d v="1899-12-30T00:39:48"/>
    <x v="0"/>
    <s v="N/A"/>
    <n v="1.5075376884422123"/>
    <n v="0"/>
    <m/>
    <m/>
    <d v="1899-12-30T01:35:31"/>
    <d v="1899-12-30T00:47:46"/>
    <m/>
    <n v="0"/>
    <n v="0"/>
    <d v="1899-12-30T17:22:46"/>
    <d v="1899-12-30T18:15:10"/>
    <d v="1899-12-30T08:41:23"/>
    <d v="1899-12-30T09:07:35"/>
    <n v="3414"/>
    <x v="2"/>
    <x v="4"/>
    <n v="200308"/>
  </r>
  <r>
    <x v="55"/>
    <s v="Sunday"/>
    <x v="1"/>
    <n v="12.5"/>
    <n v="0"/>
    <n v="37"/>
    <n v="20"/>
    <d v="1899-12-30T00:37:20"/>
    <d v="1899-12-30T00:02:59"/>
    <x v="0"/>
    <s v="N/A"/>
    <n v="20.08928571428573"/>
    <n v="0"/>
    <m/>
    <m/>
    <d v="1899-12-30T05:34:30"/>
    <d v="1899-12-30T02:47:15"/>
    <m/>
    <n v="0"/>
    <n v="0"/>
    <d v="1899-12-30T01:18:15"/>
    <d v="1899-12-30T02:10:39"/>
    <d v="1899-12-30T00:39:08"/>
    <d v="1899-12-30T01:05:20"/>
    <n v="189"/>
    <x v="2"/>
    <x v="4"/>
    <n v="200308"/>
  </r>
  <r>
    <x v="55"/>
    <s v="Sunday"/>
    <x v="2"/>
    <n v="3.5"/>
    <n v="0"/>
    <n v="33"/>
    <n v="41"/>
    <d v="1899-12-30T00:33:41"/>
    <d v="1899-12-30T00:09:37"/>
    <x v="3"/>
    <s v="N/A"/>
    <n v="6.2345373577436964"/>
    <n v="0"/>
    <m/>
    <m/>
    <d v="1899-12-30T04:12:09"/>
    <d v="1899-12-30T02:06:04"/>
    <m/>
    <n v="0"/>
    <n v="0"/>
    <d v="1899-12-30T04:12:09"/>
    <d v="1899-12-30T05:04:33"/>
    <d v="1899-12-30T02:06:04"/>
    <d v="1899-12-30T02:32:16"/>
    <n v="1208"/>
    <x v="2"/>
    <x v="4"/>
    <n v="200308"/>
  </r>
  <r>
    <x v="56"/>
    <s v="Wednesday"/>
    <x v="1"/>
    <n v="10.5"/>
    <n v="0"/>
    <n v="36"/>
    <n v="53"/>
    <d v="1899-12-30T00:36:53"/>
    <d v="1899-12-30T00:03:31"/>
    <x v="0"/>
    <s v="N/A"/>
    <n v="17.08088567555356"/>
    <n v="0"/>
    <m/>
    <m/>
    <d v="1899-12-30T06:33:25"/>
    <d v="1899-12-30T03:16:43"/>
    <m/>
    <n v="0"/>
    <n v="0"/>
    <d v="1899-12-30T01:32:02"/>
    <d v="1899-12-30T02:24:26"/>
    <d v="1899-12-30T00:46:01"/>
    <d v="1899-12-30T01:12:13"/>
    <n v="301"/>
    <x v="2"/>
    <x v="4"/>
    <n v="200308"/>
  </r>
  <r>
    <x v="57"/>
    <s v="Thursday"/>
    <x v="2"/>
    <n v="3.5"/>
    <n v="0"/>
    <n v="38"/>
    <n v="4"/>
    <d v="1899-12-30T00:38:04"/>
    <d v="1899-12-30T00:10:53"/>
    <x v="4"/>
    <s v="N/A"/>
    <n v="5.516637478108585"/>
    <n v="0"/>
    <m/>
    <m/>
    <d v="1899-12-30T04:44:57"/>
    <d v="1899-12-30T02:22:29"/>
    <m/>
    <n v="0"/>
    <n v="0"/>
    <d v="1899-12-30T04:44:57"/>
    <d v="1899-12-30T05:37:21"/>
    <d v="1899-12-30T02:22:29"/>
    <d v="1899-12-30T02:48:41"/>
    <n v="2182"/>
    <x v="2"/>
    <x v="4"/>
    <n v="200308"/>
  </r>
  <r>
    <x v="58"/>
    <s v="Saturday"/>
    <x v="0"/>
    <n v="0.28999999999999998"/>
    <n v="0"/>
    <n v="10"/>
    <n v="14"/>
    <d v="1899-12-30T00:10:14"/>
    <d v="1899-12-30T00:35:17"/>
    <x v="0"/>
    <s v="N/A"/>
    <n v="1.700325732899024"/>
    <n v="0"/>
    <m/>
    <m/>
    <d v="1899-12-30T01:24:41"/>
    <d v="1899-12-30T00:42:21"/>
    <m/>
    <n v="0"/>
    <n v="0"/>
    <d v="1899-12-30T15:24:32"/>
    <d v="1899-12-30T16:16:56"/>
    <d v="1899-12-30T07:42:16"/>
    <d v="1899-12-30T08:08:28"/>
    <n v="3280"/>
    <x v="2"/>
    <x v="4"/>
    <n v="200308"/>
  </r>
  <r>
    <x v="58"/>
    <s v="Saturday"/>
    <x v="1"/>
    <n v="12"/>
    <n v="0"/>
    <n v="44"/>
    <n v="31"/>
    <d v="1899-12-30T00:44:31"/>
    <d v="1899-12-30T00:03:43"/>
    <x v="0"/>
    <s v="N/A"/>
    <n v="16.173717708723341"/>
    <n v="0"/>
    <m/>
    <m/>
    <d v="1899-12-30T06:55:29"/>
    <d v="1899-12-30T03:27:45"/>
    <m/>
    <n v="0"/>
    <n v="0"/>
    <d v="1899-12-30T01:37:12"/>
    <d v="1899-12-30T02:29:36"/>
    <d v="1899-12-30T00:48:36"/>
    <d v="1899-12-30T01:14:48"/>
    <n v="365"/>
    <x v="2"/>
    <x v="4"/>
    <n v="200308"/>
  </r>
  <r>
    <x v="58"/>
    <s v="Saturday"/>
    <x v="2"/>
    <n v="3.1"/>
    <n v="0"/>
    <n v="37"/>
    <n v="16"/>
    <d v="1899-12-30T00:37:16"/>
    <d v="1899-12-30T00:12:01"/>
    <x v="4"/>
    <s v="N/A"/>
    <n v="4.9910554561717388"/>
    <n v="0"/>
    <m/>
    <m/>
    <d v="1899-12-30T05:14:58"/>
    <d v="1899-12-30T02:37:29"/>
    <m/>
    <n v="0"/>
    <n v="0"/>
    <d v="1899-12-30T05:14:58"/>
    <d v="1899-12-30T06:07:22"/>
    <d v="1899-12-30T02:37:29"/>
    <d v="1899-12-30T03:03:41"/>
    <n v="2706"/>
    <x v="2"/>
    <x v="4"/>
    <n v="200308"/>
  </r>
  <r>
    <x v="59"/>
    <s v="Monday"/>
    <x v="0"/>
    <n v="0.25"/>
    <n v="0"/>
    <n v="10"/>
    <n v="55"/>
    <d v="1899-12-30T00:10:55"/>
    <d v="1899-12-30T00:43:40"/>
    <x v="0"/>
    <s v="N/A"/>
    <n v="1.3740458015267187"/>
    <n v="0"/>
    <m/>
    <m/>
    <d v="1899-12-30T01:44:48"/>
    <d v="1899-12-30T00:52:24"/>
    <m/>
    <n v="0"/>
    <n v="0"/>
    <d v="1899-12-30T19:04:04"/>
    <d v="1899-12-30T19:56:28"/>
    <d v="1899-12-30T09:32:02"/>
    <d v="1899-12-30T09:58:14"/>
    <n v="3483"/>
    <x v="2"/>
    <x v="4"/>
    <n v="200308"/>
  </r>
  <r>
    <x v="60"/>
    <s v="Wednesday"/>
    <x v="2"/>
    <n v="4.125"/>
    <n v="0"/>
    <n v="49"/>
    <n v="53"/>
    <d v="1899-12-30T00:49:53"/>
    <d v="1899-12-30T00:12:06"/>
    <x v="3"/>
    <s v="N/A"/>
    <n v="4.9615770130304089"/>
    <n v="0"/>
    <m/>
    <m/>
    <d v="1899-12-30T05:16:50"/>
    <d v="1899-12-30T02:38:25"/>
    <m/>
    <n v="0"/>
    <n v="0"/>
    <d v="1899-12-30T05:16:50"/>
    <d v="1899-12-30T06:09:14"/>
    <d v="1899-12-30T02:38:25"/>
    <d v="1899-12-30T03:04:37"/>
    <n v="2722"/>
    <x v="2"/>
    <x v="4"/>
    <n v="200308"/>
  </r>
  <r>
    <x v="61"/>
    <s v="Thursday"/>
    <x v="2"/>
    <n v="4.125"/>
    <n v="0"/>
    <n v="45"/>
    <n v="48"/>
    <d v="1899-12-30T00:45:48"/>
    <d v="1899-12-30T00:11:06"/>
    <x v="3"/>
    <s v="N/A"/>
    <n v="5.4039301310043717"/>
    <n v="0"/>
    <m/>
    <m/>
    <d v="1899-12-30T04:50:54"/>
    <d v="1899-12-30T02:25:27"/>
    <m/>
    <n v="0"/>
    <n v="0"/>
    <d v="1899-12-30T04:50:54"/>
    <d v="1899-12-30T05:43:18"/>
    <d v="1899-12-30T02:25:27"/>
    <d v="1899-12-30T02:51:39"/>
    <n v="2311"/>
    <x v="2"/>
    <x v="4"/>
    <n v="200308"/>
  </r>
  <r>
    <x v="62"/>
    <s v="Friday"/>
    <x v="1"/>
    <n v="10.5"/>
    <n v="0"/>
    <n v="41"/>
    <n v="44"/>
    <d v="1899-12-30T00:41:44"/>
    <d v="1899-12-30T00:03:58"/>
    <x v="0"/>
    <s v="N/A"/>
    <n v="15.095846645367423"/>
    <n v="0"/>
    <m/>
    <m/>
    <d v="1899-12-30T07:25:09"/>
    <d v="1899-12-30T03:42:35"/>
    <m/>
    <n v="0"/>
    <n v="0"/>
    <d v="1899-12-30T01:44:08"/>
    <d v="1899-12-30T02:36:32"/>
    <d v="1899-12-30T00:52:04"/>
    <d v="1899-12-30T01:18:16"/>
    <n v="463"/>
    <x v="2"/>
    <x v="4"/>
    <n v="200308"/>
  </r>
  <r>
    <x v="63"/>
    <s v="Saturday"/>
    <x v="2"/>
    <n v="2.125"/>
    <n v="0"/>
    <n v="20"/>
    <n v="10"/>
    <d v="1899-12-30T00:20:10"/>
    <d v="1899-12-30T00:09:29"/>
    <x v="3"/>
    <s v="Treadmill"/>
    <n v="6.3223140495867813"/>
    <n v="0"/>
    <m/>
    <m/>
    <d v="1899-12-30T04:08:39"/>
    <d v="1899-12-30T02:04:19"/>
    <m/>
    <n v="0"/>
    <n v="0"/>
    <d v="1899-12-30T04:08:39"/>
    <d v="1899-12-30T05:01:03"/>
    <d v="1899-12-30T02:04:19"/>
    <d v="1899-12-30T02:30:31"/>
    <n v="1114"/>
    <x v="2"/>
    <x v="4"/>
    <n v="200308"/>
  </r>
  <r>
    <x v="64"/>
    <s v="Sunday"/>
    <x v="1"/>
    <n v="25"/>
    <n v="1"/>
    <n v="56"/>
    <n v="27"/>
    <d v="1899-12-30T01:56:27"/>
    <d v="1899-12-30T00:04:39"/>
    <x v="0"/>
    <s v="N/A"/>
    <n v="12.881064834693012"/>
    <n v="0"/>
    <m/>
    <m/>
    <d v="1899-12-30T08:41:42"/>
    <d v="1899-12-30T04:20:51"/>
    <m/>
    <n v="0"/>
    <n v="0"/>
    <d v="1899-12-30T02:02:02"/>
    <d v="1899-12-30T02:54:26"/>
    <d v="1899-12-30T01:01:01"/>
    <d v="1899-12-30T01:27:13"/>
    <n v="695"/>
    <x v="2"/>
    <x v="4"/>
    <n v="200308"/>
  </r>
  <r>
    <x v="65"/>
    <s v="Tuesday"/>
    <x v="2"/>
    <n v="3.5"/>
    <n v="0"/>
    <n v="35"/>
    <n v="39"/>
    <d v="1899-12-30T00:35:39"/>
    <d v="1899-12-30T00:10:11"/>
    <x v="3"/>
    <s v="N/A"/>
    <n v="5.8906030855540026"/>
    <n v="0"/>
    <m/>
    <m/>
    <d v="1899-12-30T04:26:52"/>
    <d v="1899-12-30T02:13:26"/>
    <m/>
    <n v="0"/>
    <n v="0"/>
    <d v="1899-12-30T04:26:52"/>
    <d v="1899-12-30T05:19:16"/>
    <d v="1899-12-30T02:13:26"/>
    <d v="1899-12-30T02:39:38"/>
    <n v="1689"/>
    <x v="2"/>
    <x v="4"/>
    <n v="200308"/>
  </r>
  <r>
    <x v="66"/>
    <s v="Wednesday"/>
    <x v="1"/>
    <n v="15"/>
    <n v="0"/>
    <n v="51"/>
    <n v="58"/>
    <d v="1899-12-30T00:51:58"/>
    <d v="1899-12-30T00:03:28"/>
    <x v="0"/>
    <s v="N/A"/>
    <n v="17.318794098781279"/>
    <n v="0"/>
    <m/>
    <m/>
    <d v="1899-12-30T06:28:01"/>
    <d v="1899-12-30T03:14:01"/>
    <m/>
    <n v="0"/>
    <n v="0"/>
    <d v="1899-12-30T01:30:46"/>
    <d v="1899-12-30T02:23:10"/>
    <d v="1899-12-30T00:45:23"/>
    <d v="1899-12-30T01:11:35"/>
    <n v="282"/>
    <x v="2"/>
    <x v="4"/>
    <n v="200308"/>
  </r>
  <r>
    <x v="67"/>
    <s v="Thursday"/>
    <x v="2"/>
    <n v="5"/>
    <n v="0"/>
    <n v="50"/>
    <n v="48"/>
    <d v="1899-12-30T00:50:48"/>
    <d v="1899-12-30T00:10:10"/>
    <x v="3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2"/>
    <x v="4"/>
    <n v="200308"/>
  </r>
  <r>
    <x v="68"/>
    <s v="Friday"/>
    <x v="1"/>
    <n v="10.5"/>
    <n v="0"/>
    <n v="46"/>
    <n v="50"/>
    <d v="1899-12-30T00:46:50"/>
    <d v="1899-12-30T00:04:28"/>
    <x v="0"/>
    <s v="N/A"/>
    <n v="13.451957295373676"/>
    <n v="0"/>
    <m/>
    <m/>
    <d v="1899-12-30T08:19:33"/>
    <d v="1899-12-30T04:09:47"/>
    <m/>
    <n v="0"/>
    <n v="0"/>
    <d v="1899-12-30T01:56:52"/>
    <d v="1899-12-30T02:49:16"/>
    <d v="1899-12-30T00:58:26"/>
    <d v="1899-12-30T01:24:38"/>
    <n v="643"/>
    <x v="2"/>
    <x v="4"/>
    <n v="200308"/>
  </r>
  <r>
    <x v="69"/>
    <s v="Saturday"/>
    <x v="2"/>
    <n v="3.1"/>
    <n v="0"/>
    <n v="26"/>
    <n v="14"/>
    <d v="1899-12-30T00:26:14"/>
    <d v="1899-12-30T00:08:28"/>
    <x v="3"/>
    <s v="Young Life 5k"/>
    <n v="7.0902160101651894"/>
    <n v="0"/>
    <m/>
    <m/>
    <d v="1899-12-30T03:41:43"/>
    <d v="1899-12-30T01:50:51"/>
    <m/>
    <n v="0"/>
    <n v="0"/>
    <d v="1899-12-30T03:41:43"/>
    <d v="1899-12-30T04:34:07"/>
    <d v="1899-12-30T01:50:51"/>
    <d v="1899-12-30T02:17:03"/>
    <n v="828"/>
    <x v="2"/>
    <x v="4"/>
    <n v="200308"/>
  </r>
  <r>
    <x v="70"/>
    <s v="Sunday"/>
    <x v="1"/>
    <n v="4.3"/>
    <n v="0"/>
    <n v="30"/>
    <n v="0"/>
    <d v="1899-12-30T00:30:00"/>
    <d v="1899-12-30T00:06:59"/>
    <x v="5"/>
    <s v="N/A"/>
    <n v="8.6000000000000068"/>
    <n v="0"/>
    <m/>
    <m/>
    <d v="1899-12-30T13:01:24"/>
    <d v="1899-12-30T06:30:42"/>
    <m/>
    <n v="0"/>
    <n v="0"/>
    <d v="1899-12-30T03:02:47"/>
    <d v="1899-12-30T03:55:11"/>
    <d v="1899-12-30T01:31:24"/>
    <d v="1899-12-30T01:57:36"/>
    <n v="787"/>
    <x v="2"/>
    <x v="4"/>
    <n v="200308"/>
  </r>
  <r>
    <x v="71"/>
    <s v="Thursday"/>
    <x v="2"/>
    <n v="2.5"/>
    <n v="0"/>
    <n v="25"/>
    <n v="49"/>
    <d v="1899-12-30T00:25:49"/>
    <d v="1899-12-30T00:10:20"/>
    <x v="3"/>
    <s v="N/A"/>
    <n v="5.8102001291155627"/>
    <n v="0"/>
    <m/>
    <m/>
    <d v="1899-12-30T04:30:34"/>
    <d v="1899-12-30T02:15:17"/>
    <m/>
    <n v="0"/>
    <n v="0"/>
    <d v="1899-12-30T04:30:34"/>
    <d v="1899-12-30T05:22:58"/>
    <d v="1899-12-30T02:15:17"/>
    <d v="1899-12-30T02:41:29"/>
    <n v="1799"/>
    <x v="2"/>
    <x v="5"/>
    <n v="200309"/>
  </r>
  <r>
    <x v="72"/>
    <s v="Saturday"/>
    <x v="0"/>
    <n v="0.25"/>
    <n v="0"/>
    <n v="6"/>
    <n v="35"/>
    <d v="1899-12-30T00:06:35"/>
    <d v="1899-12-30T00:26:20"/>
    <x v="0"/>
    <s v="N/A"/>
    <n v="2.2784810126582298"/>
    <n v="0"/>
    <m/>
    <m/>
    <d v="1899-12-30T01:03:12"/>
    <d v="1899-12-30T00:31:36"/>
    <m/>
    <n v="0"/>
    <n v="0"/>
    <d v="1899-12-30T11:29:56"/>
    <d v="1899-12-30T12:22:20"/>
    <d v="1899-12-30T05:44:58"/>
    <d v="1899-12-30T06:11:10"/>
    <n v="3123"/>
    <x v="2"/>
    <x v="5"/>
    <n v="200309"/>
  </r>
  <r>
    <x v="72"/>
    <s v="Saturday"/>
    <x v="1"/>
    <n v="6.65"/>
    <n v="0"/>
    <n v="28"/>
    <n v="20"/>
    <d v="1899-12-30T00:28:20"/>
    <d v="1899-12-30T00:04:16"/>
    <x v="0"/>
    <s v="N/A"/>
    <n v="14.082352941176483"/>
    <n v="0"/>
    <m/>
    <m/>
    <d v="1899-12-30T07:57:12"/>
    <d v="1899-12-30T03:58:36"/>
    <m/>
    <n v="0"/>
    <n v="0"/>
    <d v="1899-12-30T01:51:38"/>
    <d v="1899-12-30T02:44:02"/>
    <d v="1899-12-30T00:55:49"/>
    <d v="1899-12-30T01:22:01"/>
    <n v="585"/>
    <x v="2"/>
    <x v="5"/>
    <n v="200309"/>
  </r>
  <r>
    <x v="73"/>
    <s v="Tuesday"/>
    <x v="2"/>
    <n v="2"/>
    <n v="0"/>
    <n v="20"/>
    <n v="5"/>
    <d v="1899-12-30T00:20:05"/>
    <d v="1899-12-30T00:10:02"/>
    <x v="3"/>
    <s v="Treadmill"/>
    <n v="5.9751037344398394"/>
    <n v="0"/>
    <m/>
    <m/>
    <d v="1899-12-30T04:23:05"/>
    <d v="1899-12-30T02:11:33"/>
    <m/>
    <n v="0"/>
    <n v="0"/>
    <d v="1899-12-30T04:23:05"/>
    <d v="1899-12-30T05:15:30"/>
    <d v="1899-12-30T02:11:33"/>
    <d v="1899-12-30T02:37:45"/>
    <n v="1584"/>
    <x v="2"/>
    <x v="5"/>
    <n v="200309"/>
  </r>
  <r>
    <x v="74"/>
    <s v="Friday"/>
    <x v="1"/>
    <n v="8"/>
    <n v="0"/>
    <n v="37"/>
    <n v="0"/>
    <d v="1899-12-30T00:37:00"/>
    <d v="1899-12-30T00:04:38"/>
    <x v="0"/>
    <s v="N/A"/>
    <n v="12.972972972972983"/>
    <n v="0"/>
    <m/>
    <m/>
    <d v="1899-12-30T08:38:00"/>
    <d v="1899-12-30T04:19:00"/>
    <m/>
    <n v="0"/>
    <n v="0"/>
    <d v="1899-12-30T02:01:11"/>
    <d v="1899-12-30T02:53:35"/>
    <d v="1899-12-30T01:00:35"/>
    <d v="1899-12-30T01:26:47"/>
    <n v="686"/>
    <x v="2"/>
    <x v="5"/>
    <n v="200309"/>
  </r>
  <r>
    <x v="75"/>
    <s v="Saturday"/>
    <x v="0"/>
    <n v="0.5"/>
    <n v="0"/>
    <n v="16"/>
    <n v="8"/>
    <d v="1899-12-30T00:16:08"/>
    <d v="1899-12-30T00:32:16"/>
    <x v="0"/>
    <s v="N/A"/>
    <n v="1.8595041322314065"/>
    <n v="0"/>
    <m/>
    <m/>
    <d v="1899-12-30T01:17:26"/>
    <d v="1899-12-30T00:38:43"/>
    <m/>
    <n v="0"/>
    <n v="0"/>
    <d v="1899-12-30T14:05:23"/>
    <d v="1899-12-30T14:57:47"/>
    <d v="1899-12-30T07:02:42"/>
    <d v="1899-12-30T07:28:54"/>
    <n v="3174"/>
    <x v="2"/>
    <x v="5"/>
    <n v="200309"/>
  </r>
  <r>
    <x v="75"/>
    <s v="Saturday"/>
    <x v="1"/>
    <n v="13"/>
    <n v="0"/>
    <n v="44"/>
    <n v="4"/>
    <d v="1899-12-30T00:44:04"/>
    <d v="1899-12-30T00:03:23"/>
    <x v="0"/>
    <s v="N/A"/>
    <n v="17.700453857791238"/>
    <n v="0"/>
    <m/>
    <m/>
    <d v="1899-12-30T06:19:39"/>
    <d v="1899-12-30T03:09:50"/>
    <m/>
    <n v="0"/>
    <n v="0"/>
    <d v="1899-12-30T01:28:49"/>
    <d v="1899-12-30T02:21:13"/>
    <d v="1899-12-30T00:44:24"/>
    <d v="1899-12-30T01:10:36"/>
    <n v="267"/>
    <x v="2"/>
    <x v="5"/>
    <n v="200309"/>
  </r>
  <r>
    <x v="75"/>
    <s v="Saturday"/>
    <x v="2"/>
    <n v="3.1"/>
    <n v="0"/>
    <n v="31"/>
    <n v="6"/>
    <d v="1899-12-30T00:31:06"/>
    <d v="1899-12-30T00:10:02"/>
    <x v="3"/>
    <s v="N/A"/>
    <n v="5.9807073954983974"/>
    <n v="0"/>
    <m/>
    <m/>
    <d v="1899-12-30T04:22:51"/>
    <d v="1899-12-30T02:11:25"/>
    <m/>
    <n v="0"/>
    <n v="0"/>
    <d v="1899-12-30T04:22:51"/>
    <d v="1899-12-30T05:15:15"/>
    <d v="1899-12-30T02:11:25"/>
    <d v="1899-12-30T02:37:37"/>
    <n v="1573"/>
    <x v="2"/>
    <x v="5"/>
    <n v="200309"/>
  </r>
  <r>
    <x v="76"/>
    <s v="Saturday"/>
    <x v="0"/>
    <n v="1"/>
    <n v="0"/>
    <n v="29"/>
    <n v="50"/>
    <d v="1899-12-30T00:29:50"/>
    <d v="1899-12-30T00:29:50"/>
    <x v="0"/>
    <s v="N/A"/>
    <n v="2.0111731843575438"/>
    <n v="0"/>
    <m/>
    <m/>
    <d v="1899-12-30T01:11:36"/>
    <d v="1899-12-30T00:35:48"/>
    <m/>
    <n v="0"/>
    <n v="0"/>
    <d v="1899-12-30T13:01:38"/>
    <d v="1899-12-30T13:54:02"/>
    <d v="1899-12-30T06:30:49"/>
    <d v="1899-12-30T06:57:01"/>
    <n v="3136"/>
    <x v="2"/>
    <x v="6"/>
    <n v="200310"/>
  </r>
  <r>
    <x v="76"/>
    <s v="Saturday"/>
    <x v="1"/>
    <n v="22"/>
    <n v="1"/>
    <n v="26"/>
    <n v="2"/>
    <d v="1899-12-30T01:26:02"/>
    <d v="1899-12-30T00:03:55"/>
    <x v="0"/>
    <s v="N/A"/>
    <n v="15.34289035257653"/>
    <n v="0"/>
    <m/>
    <m/>
    <d v="1899-12-30T07:17:59"/>
    <d v="1899-12-30T03:39:00"/>
    <m/>
    <n v="0"/>
    <n v="0"/>
    <d v="1899-12-30T01:42:27"/>
    <d v="1899-12-30T02:34:51"/>
    <d v="1899-12-30T00:51:14"/>
    <d v="1899-12-30T01:17:26"/>
    <n v="439"/>
    <x v="2"/>
    <x v="6"/>
    <n v="200310"/>
  </r>
  <r>
    <x v="76"/>
    <s v="Saturday"/>
    <x v="2"/>
    <n v="6.4"/>
    <n v="1"/>
    <n v="25"/>
    <n v="23"/>
    <d v="1899-12-30T01:25:23"/>
    <d v="1899-12-30T00:13:20"/>
    <x v="3"/>
    <s v="N/A"/>
    <n v="4.4973648252976801"/>
    <n v="0"/>
    <m/>
    <m/>
    <d v="1899-12-30T05:49:32"/>
    <d v="1899-12-30T02:54:46"/>
    <m/>
    <n v="0"/>
    <n v="0"/>
    <d v="1899-12-30T05:49:32"/>
    <d v="1899-12-30T06:41:56"/>
    <d v="1899-12-30T02:54:46"/>
    <d v="1899-12-30T03:20:58"/>
    <n v="2904"/>
    <x v="2"/>
    <x v="6"/>
    <n v="200310"/>
  </r>
  <r>
    <x v="77"/>
    <s v="Sunday"/>
    <x v="1"/>
    <n v="11"/>
    <n v="0"/>
    <n v="40"/>
    <n v="55"/>
    <d v="1899-12-30T00:40:55"/>
    <d v="1899-12-30T00:03:43"/>
    <x v="0"/>
    <s v="N/A"/>
    <n v="16.130346232179242"/>
    <n v="0"/>
    <m/>
    <m/>
    <d v="1899-12-30T06:56:36"/>
    <d v="1899-12-30T03:28:18"/>
    <m/>
    <n v="0"/>
    <n v="0"/>
    <d v="1899-12-30T01:37:27"/>
    <d v="1899-12-30T02:29:51"/>
    <d v="1899-12-30T00:48:44"/>
    <d v="1899-12-30T01:14:56"/>
    <n v="367"/>
    <x v="2"/>
    <x v="6"/>
    <n v="200310"/>
  </r>
  <r>
    <x v="77"/>
    <s v="Sunday"/>
    <x v="2"/>
    <n v="4"/>
    <n v="0"/>
    <n v="39"/>
    <n v="54"/>
    <d v="1899-12-30T00:39:54"/>
    <d v="1899-12-30T00:09:58"/>
    <x v="3"/>
    <s v="Treadmill"/>
    <n v="6.0150375939849674"/>
    <n v="0"/>
    <m/>
    <m/>
    <d v="1899-12-30T04:21:21"/>
    <d v="1899-12-30T02:10:40"/>
    <m/>
    <n v="0"/>
    <n v="0"/>
    <d v="1899-12-30T04:21:21"/>
    <d v="1899-12-30T05:13:45"/>
    <d v="1899-12-30T02:10:40"/>
    <d v="1899-12-30T02:36:52"/>
    <n v="1500"/>
    <x v="2"/>
    <x v="6"/>
    <n v="200310"/>
  </r>
  <r>
    <x v="78"/>
    <s v="Saturday"/>
    <x v="2"/>
    <n v="4.97"/>
    <n v="0"/>
    <n v="49"/>
    <n v="29"/>
    <d v="1899-12-30T00:49:29"/>
    <d v="1899-12-30T00:09:57"/>
    <x v="0"/>
    <s v="N/A"/>
    <n v="6.0262714718760559"/>
    <n v="0"/>
    <m/>
    <m/>
    <d v="1899-12-30T04:20:51"/>
    <d v="1899-12-30T02:10:26"/>
    <m/>
    <n v="0"/>
    <n v="0"/>
    <d v="1899-12-30T04:20:51"/>
    <d v="1899-12-30T05:13:15"/>
    <d v="1899-12-30T02:10:26"/>
    <d v="1899-12-30T02:36:38"/>
    <n v="1482"/>
    <x v="2"/>
    <x v="7"/>
    <n v="200311"/>
  </r>
  <r>
    <x v="79"/>
    <s v="Saturday"/>
    <x v="2"/>
    <n v="6"/>
    <n v="1"/>
    <n v="4"/>
    <n v="0"/>
    <d v="1899-12-30T01:04:00"/>
    <d v="1899-12-30T00:10:40"/>
    <x v="0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2"/>
    <x v="7"/>
    <n v="200311"/>
  </r>
  <r>
    <x v="80"/>
    <s v="Saturday"/>
    <x v="2"/>
    <n v="3.1"/>
    <n v="0"/>
    <n v="32"/>
    <n v="10"/>
    <d v="1899-12-30T00:32:10"/>
    <d v="1899-12-30T00:10:23"/>
    <x v="0"/>
    <s v="N/A"/>
    <n v="5.7823834196891237"/>
    <n v="0"/>
    <m/>
    <m/>
    <d v="1899-12-30T04:31:52"/>
    <d v="1899-12-30T02:15:56"/>
    <m/>
    <n v="0"/>
    <n v="0"/>
    <d v="1899-12-30T04:31:52"/>
    <d v="1899-12-30T05:24:16"/>
    <d v="1899-12-30T02:15:56"/>
    <d v="1899-12-30T02:42:08"/>
    <n v="1848"/>
    <x v="2"/>
    <x v="7"/>
    <n v="200311"/>
  </r>
  <r>
    <x v="81"/>
    <s v="Sunday"/>
    <x v="1"/>
    <n v="12"/>
    <n v="1"/>
    <n v="10"/>
    <n v="0"/>
    <d v="1899-12-30T01:10:00"/>
    <d v="1899-12-30T00:05:50"/>
    <x v="0"/>
    <s v="N/A"/>
    <n v="10.285714285714294"/>
    <n v="0"/>
    <m/>
    <m/>
    <d v="1899-12-30T10:53:20"/>
    <d v="1899-12-30T05:26:40"/>
    <m/>
    <n v="0"/>
    <n v="0"/>
    <d v="1899-12-30T02:32:50"/>
    <d v="1899-12-30T03:25:14"/>
    <d v="1899-12-30T01:16:25"/>
    <d v="1899-12-30T01:42:37"/>
    <n v="766"/>
    <x v="2"/>
    <x v="7"/>
    <n v="200311"/>
  </r>
  <r>
    <x v="82"/>
    <s v="Thursday"/>
    <x v="2"/>
    <n v="5"/>
    <n v="0"/>
    <n v="53"/>
    <n v="52"/>
    <d v="1899-12-30T00:53:52"/>
    <d v="1899-12-30T00:10:46"/>
    <x v="6"/>
    <s v="N/A"/>
    <n v="5.5693069306930729"/>
    <n v="0"/>
    <m/>
    <m/>
    <d v="1899-12-30T04:42:16"/>
    <d v="1899-12-30T02:21:08"/>
    <m/>
    <n v="0"/>
    <n v="0"/>
    <d v="1899-12-30T04:42:16"/>
    <d v="1899-12-30T05:34:40"/>
    <d v="1899-12-30T02:21:08"/>
    <d v="1899-12-30T02:47:20"/>
    <n v="2114"/>
    <x v="3"/>
    <x v="8"/>
    <n v="200401"/>
  </r>
  <r>
    <x v="83"/>
    <s v="Saturday"/>
    <x v="2"/>
    <n v="3"/>
    <n v="0"/>
    <n v="30"/>
    <n v="0"/>
    <d v="1899-12-30T00:30:00"/>
    <d v="1899-12-30T00:10:00"/>
    <x v="6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8"/>
    <n v="200401"/>
  </r>
  <r>
    <x v="84"/>
    <s v="Sunday"/>
    <x v="2"/>
    <n v="2.4"/>
    <n v="0"/>
    <n v="24"/>
    <n v="0"/>
    <d v="1899-12-30T00:24:00"/>
    <d v="1899-12-30T00:10:00"/>
    <x v="6"/>
    <s v="Treadmill"/>
    <n v="6.0000000000000044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43"/>
    <x v="3"/>
    <x v="8"/>
    <n v="200401"/>
  </r>
  <r>
    <x v="85"/>
    <s v="Monday"/>
    <x v="0"/>
    <n v="0.5"/>
    <n v="0"/>
    <n v="24"/>
    <n v="14"/>
    <d v="1899-12-30T00:24:14"/>
    <d v="1899-12-30T00:48:28"/>
    <x v="0"/>
    <s v="N/A"/>
    <n v="1.2379642365887218"/>
    <n v="0"/>
    <m/>
    <m/>
    <d v="1899-12-30T01:56:19"/>
    <d v="1899-12-30T00:58:10"/>
    <m/>
    <n v="0"/>
    <n v="0"/>
    <d v="1899-12-30T21:09:50"/>
    <d v="1899-12-30T22:02:14"/>
    <d v="1899-12-30T10:34:55"/>
    <d v="1899-12-30T11:01:07"/>
    <n v="3504"/>
    <x v="3"/>
    <x v="8"/>
    <n v="200401"/>
  </r>
  <r>
    <x v="86"/>
    <s v="Tuesday"/>
    <x v="1"/>
    <n v="7.3"/>
    <n v="0"/>
    <n v="30"/>
    <n v="0"/>
    <d v="1899-12-30T00:30:00"/>
    <d v="1899-12-30T00:04:07"/>
    <x v="5"/>
    <s v="N/A"/>
    <n v="14.600000000000012"/>
    <n v="0"/>
    <m/>
    <m/>
    <d v="1899-12-30T07:40:16"/>
    <d v="1899-12-30T03:50:08"/>
    <m/>
    <n v="0"/>
    <n v="0"/>
    <d v="1899-12-30T01:47:40"/>
    <d v="1899-12-30T02:40:04"/>
    <d v="1899-12-30T00:53:50"/>
    <d v="1899-12-30T01:20:02"/>
    <n v="533"/>
    <x v="3"/>
    <x v="8"/>
    <n v="200401"/>
  </r>
  <r>
    <x v="87"/>
    <s v="Wednesday"/>
    <x v="2"/>
    <n v="3.1"/>
    <n v="0"/>
    <n v="32"/>
    <n v="19"/>
    <d v="1899-12-30T00:32:19"/>
    <d v="1899-12-30T00:10:25"/>
    <x v="6"/>
    <s v="N/A"/>
    <n v="5.7555440948942795"/>
    <n v="0"/>
    <m/>
    <m/>
    <d v="1899-12-30T04:33:08"/>
    <d v="1899-12-30T02:16:34"/>
    <m/>
    <n v="0"/>
    <n v="0"/>
    <d v="1899-12-30T04:33:08"/>
    <d v="1899-12-30T05:25:32"/>
    <d v="1899-12-30T02:16:34"/>
    <d v="1899-12-30T02:42:46"/>
    <n v="1886"/>
    <x v="3"/>
    <x v="8"/>
    <n v="200401"/>
  </r>
  <r>
    <x v="88"/>
    <s v="Saturday"/>
    <x v="1"/>
    <n v="10"/>
    <n v="0"/>
    <n v="35"/>
    <n v="0"/>
    <d v="1899-12-30T00:35:00"/>
    <d v="1899-12-30T00:03:30"/>
    <x v="5"/>
    <s v="N/A"/>
    <n v="17.142857142857157"/>
    <n v="0"/>
    <m/>
    <m/>
    <d v="1899-12-30T06:32:00"/>
    <d v="1899-12-30T03:16:00"/>
    <m/>
    <n v="0"/>
    <n v="0"/>
    <d v="1899-12-30T01:31:42"/>
    <d v="1899-12-30T02:24:06"/>
    <d v="1899-12-30T00:45:51"/>
    <d v="1899-12-30T01:12:03"/>
    <n v="297"/>
    <x v="3"/>
    <x v="8"/>
    <n v="200401"/>
  </r>
  <r>
    <x v="88"/>
    <s v="Saturday"/>
    <x v="2"/>
    <n v="2.6"/>
    <n v="0"/>
    <n v="30"/>
    <n v="0"/>
    <d v="1899-12-30T00:30:00"/>
    <d v="1899-12-30T00:11:32"/>
    <x v="6"/>
    <s v="N/A"/>
    <n v="5.2000000000000046"/>
    <n v="0"/>
    <m/>
    <m/>
    <d v="1899-12-30T05:02:18"/>
    <d v="1899-12-30T02:31:09"/>
    <m/>
    <n v="0"/>
    <n v="0"/>
    <d v="1899-12-30T05:02:18"/>
    <d v="1899-12-30T05:54:42"/>
    <d v="1899-12-30T02:31:09"/>
    <d v="1899-12-30T02:57:21"/>
    <n v="2529"/>
    <x v="3"/>
    <x v="8"/>
    <n v="200401"/>
  </r>
  <r>
    <x v="89"/>
    <s v="Wednesday"/>
    <x v="0"/>
    <n v="1.022"/>
    <n v="0"/>
    <n v="45"/>
    <n v="45"/>
    <d v="1899-12-30T00:45:45"/>
    <d v="1899-12-30T00:44:46"/>
    <x v="0"/>
    <s v="N/A"/>
    <n v="1.3403278688524602"/>
    <n v="0"/>
    <m/>
    <m/>
    <d v="1899-12-30T01:47:26"/>
    <d v="1899-12-30T00:53:43"/>
    <m/>
    <n v="0"/>
    <n v="0"/>
    <d v="1899-12-30T19:32:51"/>
    <d v="1899-12-30T20:25:15"/>
    <d v="1899-12-30T09:46:25"/>
    <d v="1899-12-30T10:12:37"/>
    <n v="3490"/>
    <x v="3"/>
    <x v="9"/>
    <n v="200402"/>
  </r>
  <r>
    <x v="90"/>
    <s v="Friday"/>
    <x v="2"/>
    <n v="3"/>
    <n v="0"/>
    <n v="32"/>
    <n v="0"/>
    <d v="1899-12-30T00:32:00"/>
    <d v="1899-12-30T00:10:40"/>
    <x v="6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3"/>
    <x v="9"/>
    <n v="200402"/>
  </r>
  <r>
    <x v="91"/>
    <s v="Saturday"/>
    <x v="1"/>
    <n v="20"/>
    <n v="1"/>
    <n v="20"/>
    <n v="0"/>
    <d v="1899-12-30T01:20:00"/>
    <d v="1899-12-30T00:04:00"/>
    <x v="7"/>
    <s v="Spinner"/>
    <n v="15.000000000000014"/>
    <n v="0"/>
    <m/>
    <s v="On Spinner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9"/>
    <n v="200402"/>
  </r>
  <r>
    <x v="92"/>
    <s v="Sunday"/>
    <x v="2"/>
    <n v="4"/>
    <n v="0"/>
    <n v="42"/>
    <n v="15"/>
    <d v="1899-12-30T00:42:15"/>
    <d v="1899-12-30T00:10:34"/>
    <x v="6"/>
    <s v="Treadmill"/>
    <n v="5.6804733727810692"/>
    <n v="0"/>
    <m/>
    <s v="Treadmill - Avg HR = 163"/>
    <d v="1899-12-30T04:36:44"/>
    <d v="1899-12-30T02:18:22"/>
    <m/>
    <n v="0"/>
    <n v="0"/>
    <d v="1899-12-30T04:36:44"/>
    <d v="1899-12-30T05:29:08"/>
    <d v="1899-12-30T02:18:22"/>
    <d v="1899-12-30T02:44:34"/>
    <n v="1987"/>
    <x v="3"/>
    <x v="9"/>
    <n v="200402"/>
  </r>
  <r>
    <x v="93"/>
    <s v="Monday"/>
    <x v="1"/>
    <n v="14.5"/>
    <n v="0"/>
    <n v="43"/>
    <n v="0"/>
    <d v="1899-12-30T00:43:00"/>
    <d v="1899-12-30T00:02:58"/>
    <x v="8"/>
    <s v="Trainer"/>
    <n v="20.232558139534898"/>
    <n v="0"/>
    <m/>
    <s v="On Trainer"/>
    <d v="1899-12-30T05:32:08"/>
    <d v="1899-12-30T02:46:04"/>
    <m/>
    <n v="0"/>
    <n v="0"/>
    <d v="1899-12-30T01:17:42"/>
    <d v="1899-12-30T02:10:06"/>
    <d v="1899-12-30T00:38:51"/>
    <d v="1899-12-30T01:05:03"/>
    <n v="185"/>
    <x v="3"/>
    <x v="9"/>
    <n v="200402"/>
  </r>
  <r>
    <x v="94"/>
    <s v="Wednesday"/>
    <x v="2"/>
    <n v="2.5499999999999998"/>
    <n v="0"/>
    <n v="26"/>
    <n v="0"/>
    <d v="1899-12-30T00:26:00"/>
    <d v="1899-12-30T00:10:12"/>
    <x v="6"/>
    <s v="N/A"/>
    <n v="5.8846153846153877"/>
    <n v="0"/>
    <m/>
    <m/>
    <d v="1899-12-30T04:27:08"/>
    <d v="1899-12-30T02:13:34"/>
    <m/>
    <n v="0"/>
    <n v="0"/>
    <d v="1899-12-30T04:27:08"/>
    <d v="1899-12-30T05:19:32"/>
    <d v="1899-12-30T02:13:34"/>
    <d v="1899-12-30T02:39:46"/>
    <n v="1692"/>
    <x v="3"/>
    <x v="9"/>
    <n v="200402"/>
  </r>
  <r>
    <x v="95"/>
    <s v="Saturday"/>
    <x v="2"/>
    <n v="4.25"/>
    <n v="0"/>
    <n v="44"/>
    <n v="0"/>
    <d v="1899-12-30T00:44:00"/>
    <d v="1899-12-30T00:10:21"/>
    <x v="6"/>
    <s v="Treadmill"/>
    <n v="5.7954545454545503"/>
    <n v="0"/>
    <m/>
    <s v="Treadmill - Avg HR = ???"/>
    <d v="1899-12-30T04:31:15"/>
    <d v="1899-12-30T02:15:37"/>
    <m/>
    <n v="0"/>
    <n v="0"/>
    <d v="1899-12-30T04:31:15"/>
    <d v="1899-12-30T05:23:39"/>
    <d v="1899-12-30T02:15:37"/>
    <d v="1899-12-30T02:41:49"/>
    <n v="1827"/>
    <x v="3"/>
    <x v="9"/>
    <n v="200402"/>
  </r>
  <r>
    <x v="96"/>
    <s v="Sunday"/>
    <x v="1"/>
    <n v="22"/>
    <n v="1"/>
    <n v="28"/>
    <n v="0"/>
    <d v="1899-12-30T01:28:00"/>
    <d v="1899-12-30T00:04:00"/>
    <x v="7"/>
    <s v="Spinner"/>
    <n v="15.000000000000011"/>
    <n v="0"/>
    <m/>
    <s v="Spinner"/>
    <d v="1899-12-30T07:28:00"/>
    <d v="1899-12-30T03:44:00"/>
    <m/>
    <n v="0"/>
    <n v="0"/>
    <d v="1899-12-30T01:44:48"/>
    <d v="1899-12-30T02:37:12"/>
    <d v="1899-12-30T00:52:24"/>
    <d v="1899-12-30T01:18:36"/>
    <n v="488"/>
    <x v="3"/>
    <x v="9"/>
    <n v="200402"/>
  </r>
  <r>
    <x v="97"/>
    <s v="Monday"/>
    <x v="2"/>
    <n v="2.15"/>
    <n v="0"/>
    <n v="20"/>
    <n v="0"/>
    <d v="1899-12-30T00:20:00"/>
    <d v="1899-12-30T00:09:18"/>
    <x v="6"/>
    <s v="Treadmill"/>
    <n v="6.4500000000000055"/>
    <n v="0"/>
    <m/>
    <s v="Treadmill"/>
    <d v="1899-12-30T04:03:43"/>
    <d v="1899-12-30T02:01:52"/>
    <m/>
    <n v="0"/>
    <n v="0"/>
    <d v="1899-12-30T04:03:43"/>
    <d v="1899-12-30T04:56:07"/>
    <d v="1899-12-30T02:01:52"/>
    <d v="1899-12-30T02:28:04"/>
    <n v="1020"/>
    <x v="3"/>
    <x v="9"/>
    <n v="200402"/>
  </r>
  <r>
    <x v="98"/>
    <s v="Wednesday"/>
    <x v="1"/>
    <n v="14.5"/>
    <n v="0"/>
    <n v="45"/>
    <n v="0"/>
    <d v="1899-12-30T00:45:00"/>
    <d v="1899-12-30T00:03:06"/>
    <x v="8"/>
    <s v="Trainer"/>
    <n v="19.33333333333335"/>
    <n v="0"/>
    <m/>
    <s v="Trainer - Avg HR - 141"/>
    <d v="1899-12-30T05:47:35"/>
    <d v="1899-12-30T02:53:48"/>
    <m/>
    <n v="0"/>
    <n v="0"/>
    <d v="1899-12-30T01:21:19"/>
    <d v="1899-12-30T02:13:43"/>
    <d v="1899-12-30T00:40:39"/>
    <d v="1899-12-30T01:06:51"/>
    <n v="224"/>
    <x v="3"/>
    <x v="9"/>
    <n v="200402"/>
  </r>
  <r>
    <x v="99"/>
    <s v="Sunday"/>
    <x v="2"/>
    <n v="4.3"/>
    <n v="0"/>
    <n v="46"/>
    <n v="0"/>
    <d v="1899-12-30T00:46:00"/>
    <d v="1899-12-30T00:10:42"/>
    <x v="0"/>
    <s v="N/A"/>
    <n v="5.6086956521739166"/>
    <n v="0"/>
    <m/>
    <m/>
    <d v="1899-12-30T04:40:17"/>
    <d v="1899-12-30T02:20:08"/>
    <m/>
    <n v="0"/>
    <n v="0"/>
    <d v="1899-12-30T04:40:17"/>
    <d v="1899-12-30T05:32:41"/>
    <d v="1899-12-30T02:20:08"/>
    <d v="1899-12-30T02:46:20"/>
    <n v="2061"/>
    <x v="3"/>
    <x v="9"/>
    <n v="200402"/>
  </r>
  <r>
    <x v="100"/>
    <s v="Tuesday"/>
    <x v="0"/>
    <n v="0.68"/>
    <n v="0"/>
    <n v="27"/>
    <n v="43"/>
    <d v="1899-12-30T00:27:43"/>
    <d v="1899-12-30T00:40:46"/>
    <x v="9"/>
    <s v="N/A"/>
    <n v="1.4720384846662673"/>
    <n v="0"/>
    <m/>
    <m/>
    <d v="1899-12-30T01:37:49"/>
    <d v="1899-12-30T00:48:55"/>
    <m/>
    <n v="0"/>
    <n v="0"/>
    <d v="1899-12-30T17:47:54"/>
    <d v="1899-12-30T18:40:18"/>
    <d v="1899-12-30T08:53:57"/>
    <d v="1899-12-30T09:20:09"/>
    <n v="3456"/>
    <x v="3"/>
    <x v="9"/>
    <n v="200402"/>
  </r>
  <r>
    <x v="101"/>
    <s v="Wednesday"/>
    <x v="2"/>
    <n v="2.4500000000000002"/>
    <n v="0"/>
    <n v="25"/>
    <n v="0"/>
    <d v="1899-12-30T00:25:00"/>
    <d v="1899-12-30T00:10:12"/>
    <x v="6"/>
    <s v="Treadmill"/>
    <n v="5.8800000000000052"/>
    <n v="0"/>
    <m/>
    <s v="Treadmill Avg HR = 164"/>
    <d v="1899-12-30T04:27:21"/>
    <d v="1899-12-30T02:13:40"/>
    <m/>
    <n v="0"/>
    <n v="0"/>
    <d v="1899-12-30T04:27:21"/>
    <d v="1899-12-30T05:19:45"/>
    <d v="1899-12-30T02:13:40"/>
    <d v="1899-12-30T02:39:52"/>
    <n v="1704"/>
    <x v="3"/>
    <x v="9"/>
    <n v="200402"/>
  </r>
  <r>
    <x v="102"/>
    <s v="Sunday"/>
    <x v="2"/>
    <n v="7.8"/>
    <n v="1"/>
    <n v="23"/>
    <n v="42"/>
    <d v="1899-12-30T01:23:42"/>
    <d v="1899-12-30T00:10:44"/>
    <x v="6"/>
    <s v="Polar Bear"/>
    <n v="5.5913978494623695"/>
    <n v="0"/>
    <m/>
    <s v="Splits= 9.47.15, 10.35.54. 10.42.62, 11.11.18, 11.54.02, 11.39.74,  10.35.48, 7.29.63"/>
    <d v="1899-12-30T04:41:09"/>
    <d v="1899-12-30T02:20:34"/>
    <m/>
    <n v="0"/>
    <n v="0"/>
    <d v="1899-12-30T04:41:09"/>
    <d v="1899-12-30T05:33:33"/>
    <d v="1899-12-30T02:20:34"/>
    <d v="1899-12-30T02:46:46"/>
    <n v="2082"/>
    <x v="3"/>
    <x v="9"/>
    <n v="200402"/>
  </r>
  <r>
    <x v="103"/>
    <s v="Monday"/>
    <x v="2"/>
    <n v="2"/>
    <n v="0"/>
    <n v="21"/>
    <n v="0"/>
    <d v="1899-12-30T00:21:00"/>
    <d v="1899-12-30T00:10:30"/>
    <x v="6"/>
    <s v="N/A"/>
    <n v="5.7142857142857197"/>
    <n v="0"/>
    <m/>
    <m/>
    <d v="1899-12-30T04:35:06"/>
    <d v="1899-12-30T02:17:33"/>
    <m/>
    <n v="0"/>
    <n v="0"/>
    <d v="1899-12-30T04:35:06"/>
    <d v="1899-12-30T05:27:30"/>
    <d v="1899-12-30T02:17:33"/>
    <d v="1899-12-30T02:43:45"/>
    <n v="1938"/>
    <x v="3"/>
    <x v="10"/>
    <n v="200403"/>
  </r>
  <r>
    <x v="104"/>
    <s v="Wednesday"/>
    <x v="2"/>
    <n v="2"/>
    <n v="0"/>
    <n v="19"/>
    <n v="45"/>
    <d v="1899-12-30T00:19:45"/>
    <d v="1899-12-30T00:09:52"/>
    <x v="10"/>
    <s v="N/A"/>
    <n v="6.0759493670886124"/>
    <n v="0"/>
    <m/>
    <m/>
    <d v="1899-12-30T04:18:43"/>
    <d v="1899-12-30T02:09:22"/>
    <m/>
    <n v="0"/>
    <n v="0"/>
    <d v="1899-12-30T04:18:43"/>
    <d v="1899-12-30T05:11:08"/>
    <d v="1899-12-30T02:09:22"/>
    <d v="1899-12-30T02:35:34"/>
    <n v="1425"/>
    <x v="3"/>
    <x v="10"/>
    <n v="200403"/>
  </r>
  <r>
    <x v="105"/>
    <s v="Mon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06"/>
    <s v="Tues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07"/>
    <s v="Wednes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08"/>
    <s v="Thursday"/>
    <x v="2"/>
    <n v="2"/>
    <n v="0"/>
    <n v="20"/>
    <n v="0"/>
    <d v="1899-12-30T00:20:00"/>
    <d v="1899-12-30T00:10:00"/>
    <x v="0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10"/>
    <n v="200403"/>
  </r>
  <r>
    <x v="109"/>
    <s v="Friday"/>
    <x v="2"/>
    <n v="2"/>
    <n v="0"/>
    <n v="19"/>
    <n v="0"/>
    <d v="1899-12-30T00:19:00"/>
    <d v="1899-12-30T00:09:30"/>
    <x v="10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3"/>
    <x v="10"/>
    <n v="200403"/>
  </r>
  <r>
    <x v="110"/>
    <s v="Satur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11"/>
    <s v="Monday"/>
    <x v="2"/>
    <n v="2"/>
    <n v="0"/>
    <n v="18"/>
    <n v="35"/>
    <d v="1899-12-30T00:18:35"/>
    <d v="1899-12-30T00:09:17"/>
    <x v="6"/>
    <s v="Treadmill"/>
    <n v="6.4573991031390188"/>
    <n v="0"/>
    <m/>
    <m/>
    <d v="1899-12-30T04:03:26"/>
    <d v="1899-12-30T02:01:43"/>
    <m/>
    <n v="0"/>
    <n v="0"/>
    <d v="1899-12-30T04:03:26"/>
    <d v="1899-12-30T04:55:51"/>
    <d v="1899-12-30T02:01:43"/>
    <d v="1899-12-30T02:27:55"/>
    <n v="1012"/>
    <x v="3"/>
    <x v="10"/>
    <n v="200403"/>
  </r>
  <r>
    <x v="112"/>
    <s v="Wednesday"/>
    <x v="1"/>
    <n v="8"/>
    <n v="0"/>
    <n v="30"/>
    <n v="0"/>
    <d v="1899-12-30T00:30:00"/>
    <d v="1899-12-30T00:03:45"/>
    <x v="11"/>
    <s v="N/A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3"/>
    <x v="10"/>
    <n v="200403"/>
  </r>
  <r>
    <x v="113"/>
    <s v="Saturday"/>
    <x v="2"/>
    <n v="5"/>
    <n v="0"/>
    <n v="55"/>
    <n v="29"/>
    <d v="1899-12-30T00:55:29"/>
    <d v="1899-12-30T00:11:06"/>
    <x v="10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3"/>
    <x v="10"/>
    <n v="200403"/>
  </r>
  <r>
    <x v="114"/>
    <s v="Wednesday"/>
    <x v="1"/>
    <n v="7"/>
    <n v="0"/>
    <n v="31"/>
    <n v="0"/>
    <d v="1899-12-30T00:31:00"/>
    <d v="1899-12-30T00:04:26"/>
    <x v="11"/>
    <s v="N/A"/>
    <n v="13.548387096774203"/>
    <n v="0"/>
    <m/>
    <m/>
    <d v="1899-12-30T08:16:00"/>
    <d v="1899-12-30T04:08:00"/>
    <m/>
    <n v="0"/>
    <n v="0"/>
    <d v="1899-12-30T01:56:02"/>
    <d v="1899-12-30T02:48:26"/>
    <d v="1899-12-30T00:58:01"/>
    <d v="1899-12-30T01:24:13"/>
    <n v="634"/>
    <x v="3"/>
    <x v="10"/>
    <n v="200403"/>
  </r>
  <r>
    <x v="115"/>
    <s v="Friday"/>
    <x v="2"/>
    <n v="1.75"/>
    <n v="0"/>
    <n v="19"/>
    <n v="10"/>
    <d v="1899-12-30T00:19:10"/>
    <d v="1899-12-30T00:10:57"/>
    <x v="10"/>
    <s v="N/A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3"/>
    <x v="10"/>
    <n v="200403"/>
  </r>
  <r>
    <x v="116"/>
    <s v="Saturday"/>
    <x v="1"/>
    <n v="15"/>
    <n v="1"/>
    <n v="15"/>
    <n v="0"/>
    <d v="1899-12-30T01:15:00"/>
    <d v="1899-12-30T00:05:00"/>
    <x v="11"/>
    <s v="N/A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3"/>
    <x v="10"/>
    <n v="200403"/>
  </r>
  <r>
    <x v="117"/>
    <s v="Sunday"/>
    <x v="2"/>
    <n v="2"/>
    <n v="0"/>
    <n v="20"/>
    <n v="4"/>
    <d v="1899-12-30T00:20:04"/>
    <d v="1899-12-30T00:10:02"/>
    <x v="10"/>
    <s v="Treadmill"/>
    <n v="5.9800664451827297"/>
    <n v="0"/>
    <m/>
    <m/>
    <d v="1899-12-30T04:22:52"/>
    <d v="1899-12-30T02:11:26"/>
    <m/>
    <n v="0"/>
    <n v="0"/>
    <d v="1899-12-30T04:22:52"/>
    <d v="1899-12-30T05:15:16"/>
    <d v="1899-12-30T02:11:26"/>
    <d v="1899-12-30T02:37:38"/>
    <n v="1574"/>
    <x v="3"/>
    <x v="10"/>
    <n v="200403"/>
  </r>
  <r>
    <x v="118"/>
    <s v="Wednesday"/>
    <x v="1"/>
    <n v="5"/>
    <n v="0"/>
    <n v="30"/>
    <n v="0"/>
    <d v="1899-12-30T00:30:00"/>
    <d v="1899-12-30T00:06:00"/>
    <x v="8"/>
    <s v="Trainer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3"/>
    <x v="10"/>
    <n v="200403"/>
  </r>
  <r>
    <x v="119"/>
    <s v="Saturday"/>
    <x v="1"/>
    <n v="7"/>
    <n v="0"/>
    <n v="30"/>
    <n v="0"/>
    <d v="1899-12-30T00:30:00"/>
    <d v="1899-12-30T00:04:17"/>
    <x v="7"/>
    <s v="Spinner"/>
    <n v="14.000000000000012"/>
    <n v="0"/>
    <m/>
    <s v="Spinner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</r>
  <r>
    <x v="120"/>
    <s v="Sunday"/>
    <x v="0"/>
    <n v="0.5"/>
    <n v="0"/>
    <n v="25"/>
    <n v="0"/>
    <d v="1899-12-30T00:25:00"/>
    <d v="1899-12-30T00:50:00"/>
    <x v="0"/>
    <s v="N/A"/>
    <n v="1.2000000000000008"/>
    <n v="0"/>
    <m/>
    <s v="At training camp..in pool for 2 hours but only doing drills"/>
    <d v="1899-12-30T02:00:00"/>
    <d v="1899-12-30T01:00:00"/>
    <m/>
    <n v="0"/>
    <n v="0"/>
    <d v="1899-12-30T21:50:00"/>
    <d v="1899-12-30T22:42:24"/>
    <d v="1899-12-30T10:55:00"/>
    <d v="1899-12-30T11:21:12"/>
    <n v="3508"/>
    <x v="3"/>
    <x v="1"/>
    <n v="200404"/>
  </r>
  <r>
    <x v="120"/>
    <s v="Sunday"/>
    <x v="2"/>
    <n v="3.036"/>
    <n v="0"/>
    <n v="30"/>
    <n v="34"/>
    <d v="1899-12-30T00:30:34"/>
    <d v="1899-12-30T00:10:04"/>
    <x v="10"/>
    <s v="N/A"/>
    <n v="5.9594329334787393"/>
    <n v="0"/>
    <m/>
    <m/>
    <d v="1899-12-30T04:23:47"/>
    <d v="1899-12-30T02:11:54"/>
    <m/>
    <n v="0"/>
    <n v="0"/>
    <d v="1899-12-30T04:23:47"/>
    <d v="1899-12-30T05:16:11"/>
    <d v="1899-12-30T02:11:54"/>
    <d v="1899-12-30T02:38:06"/>
    <n v="1606"/>
    <x v="3"/>
    <x v="1"/>
    <n v="200404"/>
  </r>
  <r>
    <x v="121"/>
    <s v="Monday"/>
    <x v="2"/>
    <n v="2.4"/>
    <n v="0"/>
    <n v="28"/>
    <n v="0"/>
    <d v="1899-12-30T00:28:00"/>
    <d v="1899-12-30T00:11:40"/>
    <x v="6"/>
    <s v="Treadmill"/>
    <n v="5.1428571428571459"/>
    <n v="0"/>
    <m/>
    <s v="HR Run under 150 bpm"/>
    <d v="1899-12-30T05:05:40"/>
    <d v="1899-12-30T02:32:50"/>
    <m/>
    <n v="0"/>
    <n v="0"/>
    <d v="1899-12-30T05:05:40"/>
    <d v="1899-12-30T05:58:04"/>
    <d v="1899-12-30T02:32:50"/>
    <d v="1899-12-30T02:59:02"/>
    <n v="2569"/>
    <x v="3"/>
    <x v="1"/>
    <n v="200404"/>
  </r>
  <r>
    <x v="122"/>
    <s v="Tuesday"/>
    <x v="0"/>
    <n v="0.48299999999999998"/>
    <n v="0"/>
    <n v="24"/>
    <n v="51"/>
    <d v="1899-12-30T00:24:51"/>
    <d v="1899-12-30T00:51:27"/>
    <x v="0"/>
    <s v="N/A"/>
    <n v="1.1661971830985922"/>
    <n v="0"/>
    <m/>
    <s v="Drills and form work"/>
    <d v="1899-12-30T02:03:29"/>
    <d v="1899-12-30T01:01:44"/>
    <m/>
    <n v="0"/>
    <n v="0"/>
    <d v="1899-12-30T22:27:58"/>
    <d v="1899-12-30T23:20:22"/>
    <d v="1899-12-30T11:13:59"/>
    <d v="1899-12-30T11:40:11"/>
    <n v="3515"/>
    <x v="3"/>
    <x v="1"/>
    <n v="200404"/>
  </r>
  <r>
    <x v="122"/>
    <s v="Tuesday"/>
    <x v="1"/>
    <n v="8"/>
    <n v="0"/>
    <n v="40"/>
    <n v="0"/>
    <d v="1899-12-30T00:40:00"/>
    <d v="1899-12-30T00:05:00"/>
    <x v="8"/>
    <s v="Trainer"/>
    <n v="12.000000000000011"/>
    <n v="0"/>
    <m/>
    <s v="Trainer"/>
    <d v="1899-12-30T09:20:00"/>
    <d v="1899-12-30T04:40:00"/>
    <m/>
    <n v="0"/>
    <n v="0"/>
    <d v="1899-12-30T02:11:00"/>
    <d v="1899-12-30T03:03:24"/>
    <d v="1899-12-30T01:05:30"/>
    <d v="1899-12-30T01:31:42"/>
    <n v="726"/>
    <x v="3"/>
    <x v="1"/>
    <n v="200404"/>
  </r>
  <r>
    <x v="123"/>
    <s v="Wednesday"/>
    <x v="2"/>
    <n v="2.2999999999999998"/>
    <n v="0"/>
    <n v="25"/>
    <n v="0"/>
    <d v="1899-12-30T00:25:00"/>
    <d v="1899-12-30T00:10:52"/>
    <x v="10"/>
    <s v="N/A"/>
    <n v="5.520000000000004"/>
    <n v="0"/>
    <m/>
    <m/>
    <d v="1899-12-30T04:44:47"/>
    <d v="1899-12-30T02:22:23"/>
    <m/>
    <n v="0"/>
    <n v="0"/>
    <d v="1899-12-30T04:44:47"/>
    <d v="1899-12-30T05:37:11"/>
    <d v="1899-12-30T02:22:23"/>
    <d v="1899-12-30T02:48:35"/>
    <n v="2176"/>
    <x v="3"/>
    <x v="1"/>
    <n v="200404"/>
  </r>
  <r>
    <x v="124"/>
    <s v="Saturday"/>
    <x v="1"/>
    <n v="25.1"/>
    <n v="2"/>
    <n v="15"/>
    <n v="0"/>
    <d v="1899-12-30T02:15:00"/>
    <d v="1899-12-30T00:05:23"/>
    <x v="11"/>
    <s v="Random Around Home"/>
    <n v="11.155555555555566"/>
    <n v="0"/>
    <m/>
    <s v="9 Miles with Connor on Mtn Bike and 16 on Road Bike (1:10.01)"/>
    <d v="1899-12-30T10:02:23"/>
    <d v="1899-12-30T05:01:12"/>
    <m/>
    <n v="0"/>
    <n v="0"/>
    <d v="1899-12-30T02:20:55"/>
    <d v="1899-12-30T03:13:19"/>
    <d v="1899-12-30T01:10:27"/>
    <d v="1899-12-30T01:36:40"/>
    <n v="753"/>
    <x v="3"/>
    <x v="1"/>
    <n v="200404"/>
  </r>
  <r>
    <x v="125"/>
    <s v="Sunday"/>
    <x v="2"/>
    <n v="5.0960000000000001"/>
    <n v="0"/>
    <n v="55"/>
    <n v="25"/>
    <d v="1899-12-30T00:55:25"/>
    <d v="1899-12-30T00:10:52"/>
    <x v="6"/>
    <s v="N/A"/>
    <n v="5.5174736842105307"/>
    <n v="0"/>
    <m/>
    <s v="Long Run Avg HR - 160 Splits(10.23.77, 10.39.05, 10.25.10, 11.19.71, 11.36.17, 1.01.71)"/>
    <d v="1899-12-30T04:44:55"/>
    <d v="1899-12-30T02:22:27"/>
    <m/>
    <n v="0"/>
    <n v="0"/>
    <d v="1899-12-30T04:44:55"/>
    <d v="1899-12-30T05:37:19"/>
    <d v="1899-12-30T02:22:27"/>
    <d v="1899-12-30T02:48:39"/>
    <n v="2180"/>
    <x v="3"/>
    <x v="1"/>
    <n v="200404"/>
  </r>
  <r>
    <x v="126"/>
    <s v="Wednesday"/>
    <x v="2"/>
    <n v="2"/>
    <n v="0"/>
    <n v="23"/>
    <n v="30"/>
    <d v="1899-12-30T00:23:30"/>
    <d v="1899-12-30T00:11:45"/>
    <x v="6"/>
    <s v="Treadmill"/>
    <n v="5.1063829787234081"/>
    <n v="0"/>
    <m/>
    <s v="HR Run under 150 bpm"/>
    <d v="1899-12-30T05:07:51"/>
    <d v="1899-12-30T02:33:56"/>
    <m/>
    <n v="0"/>
    <n v="0"/>
    <d v="1899-12-30T05:07:51"/>
    <d v="1899-12-30T06:00:15"/>
    <d v="1899-12-30T02:33:56"/>
    <d v="1899-12-30T03:00:08"/>
    <n v="2602"/>
    <x v="3"/>
    <x v="1"/>
    <n v="200404"/>
  </r>
  <r>
    <x v="127"/>
    <s v="Thursday"/>
    <x v="0"/>
    <n v="0.627"/>
    <n v="0"/>
    <n v="25"/>
    <n v="42"/>
    <d v="1899-12-30T00:25:42"/>
    <d v="1899-12-30T00:40:59"/>
    <x v="0"/>
    <s v="N/A"/>
    <n v="1.4638132295719855"/>
    <n v="0"/>
    <m/>
    <m/>
    <d v="1899-12-30T01:38:22"/>
    <d v="1899-12-30T00:49:11"/>
    <m/>
    <n v="0"/>
    <n v="0"/>
    <d v="1899-12-30T17:53:54"/>
    <d v="1899-12-30T18:46:18"/>
    <d v="1899-12-30T08:56:57"/>
    <d v="1899-12-30T09:23:09"/>
    <n v="3459"/>
    <x v="3"/>
    <x v="1"/>
    <n v="200404"/>
  </r>
  <r>
    <x v="128"/>
    <s v="Friday"/>
    <x v="1"/>
    <n v="10.5"/>
    <n v="0"/>
    <n v="45"/>
    <n v="0"/>
    <d v="1899-12-30T00:45:00"/>
    <d v="1899-12-30T00:04:17"/>
    <x v="12"/>
    <s v="Griskus Sprint"/>
    <n v="14.000000000000012"/>
    <n v="0"/>
    <m/>
    <s v="Griskus Sprint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</r>
  <r>
    <x v="129"/>
    <s v="Saturday"/>
    <x v="2"/>
    <n v="2.25"/>
    <n v="0"/>
    <n v="25"/>
    <n v="0"/>
    <d v="1899-12-30T00:25:00"/>
    <d v="1899-12-30T00:11:07"/>
    <x v="6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3"/>
    <x v="1"/>
    <n v="200404"/>
  </r>
  <r>
    <x v="130"/>
    <s v="Sunday"/>
    <x v="1"/>
    <n v="10.5"/>
    <n v="0"/>
    <n v="39"/>
    <n v="32"/>
    <d v="1899-12-30T00:39:32"/>
    <d v="1899-12-30T00:03:46"/>
    <x v="12"/>
    <s v="Griskus Sprint"/>
    <n v="15.935919055649254"/>
    <n v="0"/>
    <m/>
    <s v="Griskus Sprint"/>
    <d v="1899-12-30T07:01:41"/>
    <d v="1899-12-30T03:30:51"/>
    <m/>
    <n v="0"/>
    <n v="0"/>
    <d v="1899-12-30T01:38:39"/>
    <d v="1899-12-30T02:31:03"/>
    <d v="1899-12-30T00:49:19"/>
    <d v="1899-12-30T01:15:31"/>
    <n v="394"/>
    <x v="3"/>
    <x v="1"/>
    <n v="200404"/>
  </r>
  <r>
    <x v="131"/>
    <s v="Monday"/>
    <x v="1"/>
    <n v="5"/>
    <n v="0"/>
    <n v="20"/>
    <n v="0"/>
    <d v="1899-12-30T00:20:00"/>
    <d v="1899-12-30T00:04:00"/>
    <x v="8"/>
    <s v="Did this on Sunday at Hotel in Maine"/>
    <n v="15.000000000000014"/>
    <n v="0"/>
    <m/>
    <s v="Did this on Sunday at Hotel in Maine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1"/>
    <n v="200404"/>
  </r>
  <r>
    <x v="131"/>
    <s v="Monday"/>
    <x v="2"/>
    <n v="3.1"/>
    <n v="0"/>
    <n v="28"/>
    <n v="18"/>
    <d v="1899-12-30T00:28:18"/>
    <d v="1899-12-30T00:09:08"/>
    <x v="10"/>
    <s v="N/A"/>
    <n v="6.5724381625441737"/>
    <n v="0"/>
    <m/>
    <s v="Mile 1: 7.51.85, Mile 2: 8.44.80, Mile 3: 10.49.76"/>
    <d v="1899-12-30T03:59:11"/>
    <d v="1899-12-30T01:59:35"/>
    <m/>
    <n v="0"/>
    <n v="0"/>
    <d v="1899-12-30T03:59:11"/>
    <d v="1899-12-30T04:51:35"/>
    <d v="1899-12-30T01:59:35"/>
    <d v="1899-12-30T02:25:47"/>
    <n v="942"/>
    <x v="3"/>
    <x v="1"/>
    <n v="200404"/>
  </r>
  <r>
    <x v="132"/>
    <s v="Wednesday"/>
    <x v="2"/>
    <n v="2"/>
    <n v="0"/>
    <n v="22"/>
    <n v="40"/>
    <d v="1899-12-30T00:22:40"/>
    <d v="1899-12-30T00:11:20"/>
    <x v="10"/>
    <s v="Treadmill"/>
    <n v="5.2941176470588269"/>
    <n v="0"/>
    <m/>
    <s v="HR Run under 150 bpm"/>
    <d v="1899-12-30T04:56:56"/>
    <d v="1899-12-30T02:28:28"/>
    <m/>
    <n v="0"/>
    <n v="0"/>
    <d v="1899-12-30T04:56:56"/>
    <d v="1899-12-30T05:49:20"/>
    <d v="1899-12-30T02:28:28"/>
    <d v="1899-12-30T02:54:40"/>
    <n v="2437"/>
    <x v="3"/>
    <x v="1"/>
    <n v="200404"/>
  </r>
  <r>
    <x v="133"/>
    <s v="Saturday"/>
    <x v="2"/>
    <n v="3.1"/>
    <n v="0"/>
    <n v="30"/>
    <n v="3"/>
    <d v="1899-12-30T00:30:03"/>
    <d v="1899-12-30T00:09:42"/>
    <x v="10"/>
    <s v="Watertown 5k"/>
    <n v="6.1896838602329503"/>
    <n v="0"/>
    <m/>
    <s v="Watertown 5k"/>
    <d v="1899-12-30T04:13:58"/>
    <d v="1899-12-30T02:06:59"/>
    <m/>
    <n v="0"/>
    <n v="0"/>
    <d v="1899-12-30T04:13:58"/>
    <d v="1899-12-30T05:06:22"/>
    <d v="1899-12-30T02:06:59"/>
    <d v="1899-12-30T02:33:11"/>
    <n v="1263"/>
    <x v="3"/>
    <x v="1"/>
    <n v="200404"/>
  </r>
  <r>
    <x v="134"/>
    <s v="Sunday"/>
    <x v="1"/>
    <n v="34"/>
    <n v="2"/>
    <n v="21"/>
    <n v="16"/>
    <d v="1899-12-30T02:21:16"/>
    <d v="1899-12-30T00:04:09"/>
    <x v="11"/>
    <s v="UJ and back"/>
    <n v="14.440773949976418"/>
    <n v="0"/>
    <m/>
    <s v="UJ and back"/>
    <d v="1899-12-30T07:45:21"/>
    <d v="1899-12-30T03:52:40"/>
    <m/>
    <n v="0"/>
    <n v="0"/>
    <d v="1899-12-30T01:48:52"/>
    <d v="1899-12-30T02:41:16"/>
    <d v="1899-12-30T00:54:26"/>
    <d v="1899-12-30T01:20:38"/>
    <n v="557"/>
    <x v="3"/>
    <x v="1"/>
    <n v="200404"/>
  </r>
  <r>
    <x v="135"/>
    <s v="Monday"/>
    <x v="2"/>
    <n v="2"/>
    <n v="0"/>
    <n v="22"/>
    <n v="17"/>
    <d v="1899-12-30T00:22:17"/>
    <d v="1899-12-30T00:11:09"/>
    <x v="10"/>
    <s v="Treadmill"/>
    <n v="5.3851907255048657"/>
    <n v="0"/>
    <m/>
    <s v="HR Run under 150 bpm"/>
    <d v="1899-12-30T04:51:55"/>
    <d v="1899-12-30T02:25:57"/>
    <m/>
    <n v="0"/>
    <n v="0"/>
    <d v="1899-12-30T04:51:55"/>
    <d v="1899-12-30T05:44:19"/>
    <d v="1899-12-30T02:25:57"/>
    <d v="1899-12-30T02:52:09"/>
    <n v="2339"/>
    <x v="3"/>
    <x v="1"/>
    <n v="200404"/>
  </r>
  <r>
    <x v="136"/>
    <s v="Wednesday"/>
    <x v="2"/>
    <n v="2.6"/>
    <n v="0"/>
    <n v="26"/>
    <n v="14"/>
    <d v="1899-12-30T00:26:14"/>
    <d v="1899-12-30T00:10:05"/>
    <x v="6"/>
    <s v="Treadmill"/>
    <n v="5.9466327827191918"/>
    <n v="0"/>
    <m/>
    <s v="Treadmill"/>
    <d v="1899-12-30T04:24:21"/>
    <d v="1899-12-30T02:12:11"/>
    <m/>
    <n v="0"/>
    <n v="0"/>
    <d v="1899-12-30T04:24:21"/>
    <d v="1899-12-30T05:16:45"/>
    <d v="1899-12-30T02:12:11"/>
    <d v="1899-12-30T02:38:23"/>
    <n v="1615"/>
    <x v="3"/>
    <x v="1"/>
    <n v="200404"/>
  </r>
  <r>
    <x v="137"/>
    <s v="Saturday"/>
    <x v="2"/>
    <n v="7.5"/>
    <n v="1"/>
    <n v="23"/>
    <n v="29"/>
    <d v="1899-12-30T01:23:29"/>
    <d v="1899-12-30T00:11:08"/>
    <x v="10"/>
    <s v="Quassy Loop"/>
    <n v="5.3902974645637896"/>
    <n v="0"/>
    <m/>
    <m/>
    <d v="1899-12-30T04:51:38"/>
    <d v="1899-12-30T02:25:49"/>
    <m/>
    <n v="0"/>
    <n v="0"/>
    <d v="1899-12-30T04:51:38"/>
    <d v="1899-12-30T05:44:02"/>
    <d v="1899-12-30T02:25:49"/>
    <d v="1899-12-30T02:52:01"/>
    <n v="2335"/>
    <x v="3"/>
    <x v="2"/>
    <n v="200405"/>
  </r>
  <r>
    <x v="138"/>
    <s v="Sunday"/>
    <x v="2"/>
    <n v="2.246"/>
    <n v="0"/>
    <n v="22"/>
    <n v="23"/>
    <d v="1899-12-30T00:22:23"/>
    <d v="1899-12-30T00:09:58"/>
    <x v="6"/>
    <s v="Treadmill"/>
    <n v="6.0205510052122166"/>
    <n v="0"/>
    <m/>
    <m/>
    <d v="1899-12-30T04:21:06"/>
    <d v="1899-12-30T02:10:33"/>
    <m/>
    <n v="0"/>
    <n v="0"/>
    <d v="1899-12-30T04:21:06"/>
    <d v="1899-12-30T05:13:30"/>
    <d v="1899-12-30T02:10:33"/>
    <d v="1899-12-30T02:36:45"/>
    <n v="1490"/>
    <x v="3"/>
    <x v="2"/>
    <n v="200405"/>
  </r>
  <r>
    <x v="139"/>
    <s v="Monday"/>
    <x v="2"/>
    <n v="2"/>
    <n v="0"/>
    <n v="20"/>
    <n v="40"/>
    <d v="1899-12-30T00:20:40"/>
    <d v="1899-12-30T00:10:20"/>
    <x v="10"/>
    <s v="Treadmill"/>
    <n v="5.8064516129032304"/>
    <n v="0"/>
    <m/>
    <s v="HR Run under 150 bpm"/>
    <d v="1899-12-30T04:30:44"/>
    <d v="1899-12-30T02:15:22"/>
    <m/>
    <n v="0"/>
    <n v="0"/>
    <d v="1899-12-30T04:30:44"/>
    <d v="1899-12-30T05:23:08"/>
    <d v="1899-12-30T02:15:22"/>
    <d v="1899-12-30T02:41:34"/>
    <n v="1803"/>
    <x v="3"/>
    <x v="2"/>
    <n v="200405"/>
  </r>
  <r>
    <x v="140"/>
    <s v="Wednesday"/>
    <x v="2"/>
    <n v="3.1"/>
    <n v="0"/>
    <n v="29"/>
    <n v="38"/>
    <d v="1899-12-30T00:29:38"/>
    <d v="1899-12-30T00:09:34"/>
    <x v="6"/>
    <s v="Treadmill"/>
    <n v="6.2767154105736838"/>
    <n v="0"/>
    <m/>
    <s v="5k Training"/>
    <d v="1899-12-30T04:10:27"/>
    <d v="1899-12-30T02:05:13"/>
    <m/>
    <n v="0"/>
    <n v="0"/>
    <d v="1899-12-30T04:10:27"/>
    <d v="1899-12-30T05:02:51"/>
    <d v="1899-12-30T02:05:13"/>
    <d v="1899-12-30T02:31:25"/>
    <n v="1172"/>
    <x v="3"/>
    <x v="2"/>
    <n v="200405"/>
  </r>
  <r>
    <x v="141"/>
    <s v="Friday"/>
    <x v="1"/>
    <n v="13"/>
    <n v="1"/>
    <n v="3"/>
    <n v="0"/>
    <d v="1899-12-30T01:03:00"/>
    <d v="1899-12-30T00:04:51"/>
    <x v="11"/>
    <s v="Griskus Sprint"/>
    <n v="12.38095238095239"/>
    <n v="0"/>
    <m/>
    <s v="Griskus Sprint + fruit stand &amp; back"/>
    <d v="1899-12-30T09:02:46"/>
    <d v="1899-12-30T04:31:23"/>
    <m/>
    <n v="0"/>
    <n v="0"/>
    <d v="1899-12-30T02:06:58"/>
    <d v="1899-12-30T02:59:22"/>
    <d v="1899-12-30T01:03:29"/>
    <d v="1899-12-30T01:29:41"/>
    <n v="717"/>
    <x v="3"/>
    <x v="2"/>
    <n v="200405"/>
  </r>
  <r>
    <x v="142"/>
    <s v="Saturday"/>
    <x v="1"/>
    <n v="7.25"/>
    <n v="0"/>
    <n v="50"/>
    <n v="0"/>
    <d v="1899-12-30T00:50:00"/>
    <d v="1899-12-30T00:06:54"/>
    <x v="12"/>
    <s v="Random"/>
    <n v="8.7000000000000064"/>
    <n v="0"/>
    <m/>
    <s v="Riding with Connor"/>
    <d v="1899-12-30T12:52:25"/>
    <d v="1899-12-30T06:26:12"/>
    <m/>
    <n v="0"/>
    <n v="0"/>
    <d v="1899-12-30T03:00:41"/>
    <d v="1899-12-30T03:53:05"/>
    <d v="1899-12-30T01:30:21"/>
    <d v="1899-12-30T01:56:33"/>
    <n v="784"/>
    <x v="3"/>
    <x v="2"/>
    <n v="200405"/>
  </r>
  <r>
    <x v="142"/>
    <s v="Saturday"/>
    <x v="2"/>
    <n v="7"/>
    <n v="1"/>
    <n v="17"/>
    <n v="43"/>
    <d v="1899-12-30T01:17:43"/>
    <d v="1899-12-30T00:11:06"/>
    <x v="10"/>
    <s v="N/A"/>
    <n v="5.4042461934377055"/>
    <n v="0"/>
    <m/>
    <m/>
    <d v="1899-12-30T04:50:53"/>
    <d v="1899-12-30T02:25:26"/>
    <m/>
    <n v="0"/>
    <n v="0"/>
    <d v="1899-12-30T04:50:53"/>
    <d v="1899-12-30T05:43:17"/>
    <d v="1899-12-30T02:25:26"/>
    <d v="1899-12-30T02:51:38"/>
    <n v="2310"/>
    <x v="3"/>
    <x v="2"/>
    <n v="200405"/>
  </r>
  <r>
    <x v="143"/>
    <s v="Sunday"/>
    <x v="2"/>
    <n v="1.33"/>
    <n v="0"/>
    <n v="14"/>
    <n v="10"/>
    <d v="1899-12-30T00:14:10"/>
    <d v="1899-12-30T00:10:39"/>
    <x v="10"/>
    <s v="N/A"/>
    <n v="5.6329411764705926"/>
    <n v="0"/>
    <m/>
    <m/>
    <d v="1899-12-30T04:39:04"/>
    <d v="1899-12-30T02:19:32"/>
    <m/>
    <n v="0"/>
    <n v="0"/>
    <d v="1899-12-30T04:39:04"/>
    <d v="1899-12-30T05:31:28"/>
    <d v="1899-12-30T02:19:32"/>
    <d v="1899-12-30T02:45:44"/>
    <n v="2035"/>
    <x v="3"/>
    <x v="2"/>
    <n v="200405"/>
  </r>
  <r>
    <x v="144"/>
    <s v="Monday"/>
    <x v="1"/>
    <n v="20"/>
    <n v="1"/>
    <n v="28"/>
    <n v="42"/>
    <d v="1899-12-30T01:28:42"/>
    <d v="1899-12-30T00:04:26"/>
    <x v="11"/>
    <s v="Griskus Sprint + Long Meadow Loop"/>
    <n v="13.528748590755367"/>
    <n v="0"/>
    <m/>
    <s v="Griskus Sprint + Long Meadow Loop"/>
    <d v="1899-12-30T08:16:43"/>
    <d v="1899-12-30T04:08:22"/>
    <m/>
    <n v="0"/>
    <n v="0"/>
    <d v="1899-12-30T01:56:12"/>
    <d v="1899-12-30T02:48:36"/>
    <d v="1899-12-30T00:58:06"/>
    <d v="1899-12-30T01:24:18"/>
    <n v="636"/>
    <x v="3"/>
    <x v="2"/>
    <n v="200405"/>
  </r>
  <r>
    <x v="145"/>
    <s v="Tuesday"/>
    <x v="0"/>
    <n v="1.026"/>
    <n v="0"/>
    <n v="43"/>
    <n v="8"/>
    <d v="1899-12-30T00:43:08"/>
    <d v="1899-12-30T00:42:02"/>
    <x v="0"/>
    <s v="N/A"/>
    <n v="1.4272024729520876"/>
    <n v="0"/>
    <m/>
    <m/>
    <d v="1899-12-30T01:40:54"/>
    <d v="1899-12-30T00:50:27"/>
    <m/>
    <n v="0"/>
    <n v="0"/>
    <d v="1899-12-30T18:21:27"/>
    <d v="1899-12-30T19:13:51"/>
    <d v="1899-12-30T09:10:44"/>
    <d v="1899-12-30T09:36:56"/>
    <n v="3471"/>
    <x v="3"/>
    <x v="2"/>
    <n v="200405"/>
  </r>
  <r>
    <x v="146"/>
    <s v="Wednesday"/>
    <x v="0"/>
    <n v="0.6"/>
    <n v="0"/>
    <n v="21"/>
    <n v="30"/>
    <d v="1899-12-30T00:21:30"/>
    <d v="1899-12-30T00:35:50"/>
    <x v="0"/>
    <s v="N/A"/>
    <n v="1.674418604651164"/>
    <n v="0"/>
    <m/>
    <s v="Lake Swim"/>
    <d v="1899-12-30T01:26:00"/>
    <d v="1899-12-30T00:43:00"/>
    <m/>
    <n v="0"/>
    <n v="0"/>
    <d v="1899-12-30T15:38:50"/>
    <d v="1899-12-30T16:31:14"/>
    <d v="1899-12-30T07:49:25"/>
    <d v="1899-12-30T08:15:37"/>
    <n v="3302"/>
    <x v="3"/>
    <x v="2"/>
    <n v="200405"/>
  </r>
  <r>
    <x v="146"/>
    <s v="Wednesday"/>
    <x v="1"/>
    <n v="25"/>
    <n v="1"/>
    <n v="46"/>
    <n v="33"/>
    <d v="1899-12-30T01:46:33"/>
    <d v="1899-12-30T00:04:16"/>
    <x v="11"/>
    <s v="Griskus Olympic"/>
    <n v="14.077897700610052"/>
    <n v="0"/>
    <m/>
    <s v="Griskus Olympic"/>
    <d v="1899-12-30T07:57:21"/>
    <d v="1899-12-30T03:58:40"/>
    <m/>
    <n v="0"/>
    <n v="0"/>
    <d v="1899-12-30T01:51:40"/>
    <d v="1899-12-30T02:44:04"/>
    <d v="1899-12-30T00:55:50"/>
    <d v="1899-12-30T01:22:02"/>
    <n v="586"/>
    <x v="3"/>
    <x v="2"/>
    <n v="200405"/>
  </r>
  <r>
    <x v="147"/>
    <s v="Thursday"/>
    <x v="2"/>
    <n v="6.1"/>
    <n v="1"/>
    <n v="16"/>
    <n v="27"/>
    <d v="1899-12-30T01:16:27"/>
    <d v="1899-12-30T00:12:32"/>
    <x v="6"/>
    <s v="N/A"/>
    <n v="4.7874427730542868"/>
    <n v="0"/>
    <m/>
    <s v="hotttt really hott and very very very very slow"/>
    <d v="1899-12-30T05:28:22"/>
    <d v="1899-12-30T02:44:11"/>
    <m/>
    <n v="0"/>
    <n v="0"/>
    <d v="1899-12-30T05:28:22"/>
    <d v="1899-12-30T06:20:46"/>
    <d v="1899-12-30T02:44:11"/>
    <d v="1899-12-30T03:10:23"/>
    <n v="2808"/>
    <x v="3"/>
    <x v="2"/>
    <n v="200405"/>
  </r>
  <r>
    <x v="148"/>
    <s v="Friday"/>
    <x v="1"/>
    <n v="25"/>
    <n v="1"/>
    <n v="48"/>
    <n v="23"/>
    <d v="1899-12-30T01:48:23"/>
    <d v="1899-12-30T00:04:20"/>
    <x v="11"/>
    <s v="N/A"/>
    <n v="13.839766261725371"/>
    <n v="0"/>
    <m/>
    <m/>
    <d v="1899-12-30T08:05:33"/>
    <d v="1899-12-30T04:02:47"/>
    <m/>
    <n v="0"/>
    <n v="0"/>
    <d v="1899-12-30T01:53:35"/>
    <d v="1899-12-30T02:45:59"/>
    <d v="1899-12-30T00:56:48"/>
    <d v="1899-12-30T01:23:00"/>
    <n v="604"/>
    <x v="3"/>
    <x v="2"/>
    <n v="200405"/>
  </r>
  <r>
    <x v="148"/>
    <s v="Friday"/>
    <x v="2"/>
    <n v="5"/>
    <n v="0"/>
    <n v="59"/>
    <n v="55"/>
    <d v="1899-12-30T00:59:55"/>
    <d v="1899-12-30T00:11:59"/>
    <x v="10"/>
    <s v="N/A"/>
    <n v="5.0069541029207265"/>
    <n v="0"/>
    <m/>
    <m/>
    <d v="1899-12-30T05:13:58"/>
    <d v="1899-12-30T02:36:59"/>
    <m/>
    <n v="0"/>
    <n v="0"/>
    <d v="1899-12-30T05:13:58"/>
    <d v="1899-12-30T06:06:22"/>
    <d v="1899-12-30T02:36:59"/>
    <d v="1899-12-30T03:03:11"/>
    <n v="2682"/>
    <x v="3"/>
    <x v="2"/>
    <n v="200405"/>
  </r>
  <r>
    <x v="149"/>
    <s v="Tuesday"/>
    <x v="2"/>
    <n v="6.2119999999999997"/>
    <n v="1"/>
    <n v="9"/>
    <n v="38"/>
    <d v="1899-12-30T01:09:38"/>
    <d v="1899-12-30T00:11:13"/>
    <x v="10"/>
    <s v="N/A"/>
    <n v="5.3526089037817179"/>
    <n v="0"/>
    <m/>
    <m/>
    <d v="1899-12-30T04:53:41"/>
    <d v="1899-12-30T02:26:51"/>
    <m/>
    <n v="0"/>
    <n v="0"/>
    <d v="1899-12-30T04:53:41"/>
    <d v="1899-12-30T05:46:05"/>
    <d v="1899-12-30T02:26:51"/>
    <d v="1899-12-30T02:53:03"/>
    <n v="2369"/>
    <x v="3"/>
    <x v="2"/>
    <n v="200405"/>
  </r>
  <r>
    <x v="150"/>
    <s v="Wednesday"/>
    <x v="1"/>
    <n v="25"/>
    <n v="1"/>
    <n v="43"/>
    <n v="30"/>
    <d v="1899-12-30T01:43:30"/>
    <d v="1899-12-30T00:04:08"/>
    <x v="11"/>
    <s v="N/A"/>
    <n v="14.492753623188415"/>
    <n v="0"/>
    <m/>
    <m/>
    <d v="1899-12-30T07:43:41"/>
    <d v="1899-12-30T03:51:50"/>
    <m/>
    <n v="0"/>
    <n v="0"/>
    <d v="1899-12-30T01:48:28"/>
    <d v="1899-12-30T02:40:52"/>
    <d v="1899-12-30T00:54:14"/>
    <d v="1899-12-30T01:20:26"/>
    <n v="547"/>
    <x v="3"/>
    <x v="2"/>
    <n v="200405"/>
  </r>
  <r>
    <x v="151"/>
    <s v="Thursday"/>
    <x v="1"/>
    <n v="25"/>
    <n v="1"/>
    <n v="47"/>
    <n v="6"/>
    <d v="1899-12-30T01:47:06"/>
    <d v="1899-12-30T00:04:17"/>
    <x v="11"/>
    <s v="Griskus Sprint + Long Meadow Loop"/>
    <n v="14.005602240896369"/>
    <n v="0"/>
    <m/>
    <s v="36.43 Sprint Course"/>
    <d v="1899-12-30T07:59:48"/>
    <d v="1899-12-30T03:59:54"/>
    <m/>
    <n v="0"/>
    <n v="0"/>
    <d v="1899-12-30T01:52:14"/>
    <d v="1899-12-30T02:44:38"/>
    <d v="1899-12-30T00:56:07"/>
    <d v="1899-12-30T01:22:19"/>
    <n v="594"/>
    <x v="3"/>
    <x v="2"/>
    <n v="200405"/>
  </r>
  <r>
    <x v="151"/>
    <s v="Thursday"/>
    <x v="2"/>
    <n v="6.1"/>
    <n v="1"/>
    <n v="10"/>
    <n v="17"/>
    <d v="1899-12-30T01:10:17"/>
    <d v="1899-12-30T00:11:31"/>
    <x v="10"/>
    <s v="N/A"/>
    <n v="5.2074934787763851"/>
    <n v="0"/>
    <m/>
    <m/>
    <d v="1899-12-30T05:01:52"/>
    <d v="1899-12-30T02:30:56"/>
    <m/>
    <n v="0"/>
    <n v="0"/>
    <d v="1899-12-30T05:01:52"/>
    <d v="1899-12-30T05:54:16"/>
    <d v="1899-12-30T02:30:56"/>
    <d v="1899-12-30T02:57:08"/>
    <n v="2522"/>
    <x v="3"/>
    <x v="2"/>
    <n v="200405"/>
  </r>
  <r>
    <x v="152"/>
    <s v="Friday"/>
    <x v="0"/>
    <n v="0.55000000000000004"/>
    <n v="0"/>
    <n v="19"/>
    <n v="47"/>
    <d v="1899-12-30T00:19:47"/>
    <d v="1899-12-30T00:35:58"/>
    <x v="0"/>
    <s v="N/A"/>
    <n v="1.6680707666385859"/>
    <n v="0"/>
    <m/>
    <m/>
    <d v="1899-12-30T01:26:20"/>
    <d v="1899-12-30T00:43:10"/>
    <m/>
    <n v="0"/>
    <n v="0"/>
    <d v="1899-12-30T15:42:24"/>
    <d v="1899-12-30T16:34:48"/>
    <d v="1899-12-30T07:51:12"/>
    <d v="1899-12-30T08:17:24"/>
    <n v="3306"/>
    <x v="3"/>
    <x v="2"/>
    <n v="200405"/>
  </r>
  <r>
    <x v="153"/>
    <s v="Saturday"/>
    <x v="1"/>
    <n v="25"/>
    <n v="1"/>
    <n v="42"/>
    <n v="13"/>
    <d v="1899-12-30T01:42:13"/>
    <d v="1899-12-30T00:04:05"/>
    <x v="11"/>
    <s v="Griskus Olympic"/>
    <n v="14.674710582096866"/>
    <n v="0"/>
    <m/>
    <s v="Olympic Course"/>
    <d v="1899-12-30T07:37:56"/>
    <d v="1899-12-30T03:48:58"/>
    <m/>
    <n v="0"/>
    <n v="0"/>
    <d v="1899-12-30T01:47:07"/>
    <d v="1899-12-30T02:39:31"/>
    <d v="1899-12-30T00:53:34"/>
    <d v="1899-12-30T01:19:46"/>
    <n v="526"/>
    <x v="3"/>
    <x v="2"/>
    <n v="200405"/>
  </r>
  <r>
    <x v="154"/>
    <s v="Tues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</r>
  <r>
    <x v="155"/>
    <s v="Wednesday"/>
    <x v="0"/>
    <n v="1"/>
    <n v="0"/>
    <n v="41"/>
    <n v="58"/>
    <d v="1899-12-30T00:41:58"/>
    <d v="1899-12-30T00:41:58"/>
    <x v="0"/>
    <s v="N/A"/>
    <n v="1.4297061159650528"/>
    <n v="0"/>
    <m/>
    <s v="At pool in bahamas - half mile at 19:57"/>
    <d v="1899-12-30T01:40:43"/>
    <d v="1899-12-30T00:50:22"/>
    <m/>
    <n v="0"/>
    <n v="0"/>
    <d v="1899-12-30T18:19:32"/>
    <d v="1899-12-30T19:11:56"/>
    <d v="1899-12-30T09:09:46"/>
    <d v="1899-12-30T09:35:58"/>
    <n v="3469"/>
    <x v="3"/>
    <x v="2"/>
    <n v="200405"/>
  </r>
  <r>
    <x v="156"/>
    <s v="Thursday"/>
    <x v="0"/>
    <n v="0.5"/>
    <n v="0"/>
    <n v="18"/>
    <n v="33"/>
    <d v="1899-12-30T00:18:33"/>
    <d v="1899-12-30T00:37:06"/>
    <x v="0"/>
    <s v="N/A"/>
    <n v="1.6172506738544485"/>
    <n v="0"/>
    <m/>
    <s v="At pool in bahamas  "/>
    <d v="1899-12-30T01:29:02"/>
    <d v="1899-12-30T00:44:31"/>
    <m/>
    <n v="0"/>
    <n v="0"/>
    <d v="1899-12-30T16:12:01"/>
    <d v="1899-12-30T17:04:25"/>
    <d v="1899-12-30T08:06:01"/>
    <d v="1899-12-30T08:32:13"/>
    <n v="3350"/>
    <x v="3"/>
    <x v="2"/>
    <n v="200405"/>
  </r>
  <r>
    <x v="156"/>
    <s v="Thurs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</r>
  <r>
    <x v="156"/>
    <s v="Thursday"/>
    <x v="2"/>
    <n v="1"/>
    <n v="0"/>
    <n v="8"/>
    <n v="53"/>
    <d v="1899-12-30T00:08:53"/>
    <d v="1899-12-30T00:08:53"/>
    <x v="10"/>
    <s v="Treadmill"/>
    <n v="6.7542213883677356"/>
    <n v="0"/>
    <m/>
    <s v="Treadmill"/>
    <d v="1899-12-30T03:52:45"/>
    <d v="1899-12-30T01:56:22"/>
    <m/>
    <n v="0"/>
    <n v="0"/>
    <d v="1899-12-30T03:52:45"/>
    <d v="1899-12-30T04:45:09"/>
    <d v="1899-12-30T01:56:22"/>
    <d v="1899-12-30T02:22:34"/>
    <n v="882"/>
    <x v="3"/>
    <x v="2"/>
    <n v="200405"/>
  </r>
  <r>
    <x v="157"/>
    <s v="Friday"/>
    <x v="2"/>
    <n v="3"/>
    <n v="0"/>
    <n v="25"/>
    <n v="38"/>
    <d v="1899-12-30T00:25:38"/>
    <d v="1899-12-30T00:08:33"/>
    <x v="10"/>
    <s v="Treadmill"/>
    <n v="7.0221066319896028"/>
    <n v="0"/>
    <m/>
    <s v="Treadmill"/>
    <d v="1899-12-30T03:43:52"/>
    <d v="1899-12-30T01:51:56"/>
    <m/>
    <n v="0"/>
    <n v="0"/>
    <d v="1899-12-30T03:43:52"/>
    <d v="1899-12-30T04:36:16"/>
    <d v="1899-12-30T01:51:56"/>
    <d v="1899-12-30T02:18:08"/>
    <n v="837"/>
    <x v="3"/>
    <x v="2"/>
    <n v="200405"/>
  </r>
  <r>
    <x v="158"/>
    <s v="Satur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</r>
  <r>
    <x v="159"/>
    <s v="Monday"/>
    <x v="2"/>
    <n v="6.1"/>
    <n v="1"/>
    <n v="0"/>
    <n v="7"/>
    <d v="1899-12-30T01:00:07"/>
    <d v="1899-12-30T00:09:51"/>
    <x v="6"/>
    <s v="N/A"/>
    <n v="6.0881619074022781"/>
    <n v="0"/>
    <m/>
    <m/>
    <d v="1899-12-30T04:18:12"/>
    <d v="1899-12-30T02:09:06"/>
    <m/>
    <n v="0"/>
    <n v="0"/>
    <d v="1899-12-30T04:18:12"/>
    <d v="1899-12-30T05:10:36"/>
    <d v="1899-12-30T02:09:06"/>
    <d v="1899-12-30T02:35:18"/>
    <n v="1404"/>
    <x v="3"/>
    <x v="2"/>
    <n v="200405"/>
  </r>
  <r>
    <x v="160"/>
    <s v="Wednesday"/>
    <x v="0"/>
    <n v="0.75"/>
    <n v="0"/>
    <n v="27"/>
    <n v="56"/>
    <d v="1899-12-30T00:27:56"/>
    <d v="1899-12-30T00:37:15"/>
    <x v="0"/>
    <s v="N/A"/>
    <n v="1.6109785202863975"/>
    <n v="0"/>
    <m/>
    <m/>
    <d v="1899-12-30T01:29:23"/>
    <d v="1899-12-30T00:44:42"/>
    <m/>
    <n v="0"/>
    <n v="0"/>
    <d v="1899-12-30T16:15:48"/>
    <d v="1899-12-30T17:08:12"/>
    <d v="1899-12-30T08:07:54"/>
    <d v="1899-12-30T08:34:06"/>
    <n v="3351"/>
    <x v="3"/>
    <x v="3"/>
    <n v="200406"/>
  </r>
  <r>
    <x v="161"/>
    <s v="Thursday"/>
    <x v="0"/>
    <n v="0.25"/>
    <n v="0"/>
    <n v="9"/>
    <n v="23"/>
    <d v="1899-12-30T00:09:23"/>
    <d v="1899-12-30T00:37:32"/>
    <x v="0"/>
    <s v="N/A"/>
    <n v="1.5985790408525766"/>
    <n v="0"/>
    <m/>
    <m/>
    <d v="1899-12-30T01:30:05"/>
    <d v="1899-12-30T00:45:02"/>
    <m/>
    <n v="0"/>
    <n v="0"/>
    <d v="1899-12-30T16:23:22"/>
    <d v="1899-12-30T17:15:46"/>
    <d v="1899-12-30T08:11:41"/>
    <d v="1899-12-30T08:37:53"/>
    <n v="3363"/>
    <x v="3"/>
    <x v="3"/>
    <n v="200406"/>
  </r>
  <r>
    <x v="162"/>
    <s v="Saturday"/>
    <x v="1"/>
    <n v="9.31"/>
    <n v="1"/>
    <n v="5"/>
    <n v="0"/>
    <d v="1899-12-30T01:05:00"/>
    <d v="1899-12-30T00:06:59"/>
    <x v="11"/>
    <s v="Random Around Lake House"/>
    <n v="8.5938461538461617"/>
    <n v="0"/>
    <m/>
    <s v="Riding with Connor"/>
    <d v="1899-12-30T13:01:57"/>
    <d v="1899-12-30T06:30:59"/>
    <m/>
    <n v="0"/>
    <n v="0"/>
    <d v="1899-12-30T03:02:55"/>
    <d v="1899-12-30T03:55:19"/>
    <d v="1899-12-30T01:31:28"/>
    <d v="1899-12-30T01:57:40"/>
    <n v="788"/>
    <x v="3"/>
    <x v="3"/>
    <n v="200406"/>
  </r>
  <r>
    <x v="162"/>
    <s v="Saturday"/>
    <x v="2"/>
    <n v="5"/>
    <n v="0"/>
    <n v="50"/>
    <n v="48"/>
    <d v="1899-12-30T00:50:48"/>
    <d v="1899-12-30T00:10:10"/>
    <x v="6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3"/>
    <x v="3"/>
    <n v="200406"/>
  </r>
  <r>
    <x v="163"/>
    <s v="Sunday"/>
    <x v="1"/>
    <n v="26.1"/>
    <n v="1"/>
    <n v="29"/>
    <n v="6"/>
    <d v="1899-12-30T01:29:06"/>
    <d v="1899-12-30T00:03:25"/>
    <x v="11"/>
    <s v="UJ House to Lake Waramaug Loop"/>
    <n v="17.575757575757589"/>
    <n v="0"/>
    <m/>
    <s v="Lake Waramaug Loop - Got Flat"/>
    <d v="1899-12-30T06:22:21"/>
    <d v="1899-12-30T03:11:10"/>
    <m/>
    <n v="0"/>
    <n v="0"/>
    <d v="1899-12-30T01:29:26"/>
    <d v="1899-12-30T02:21:51"/>
    <d v="1899-12-30T00:44:43"/>
    <d v="1899-12-30T01:10:55"/>
    <n v="274"/>
    <x v="3"/>
    <x v="3"/>
    <n v="200406"/>
  </r>
  <r>
    <x v="164"/>
    <s v="Tuesday"/>
    <x v="1"/>
    <n v="7"/>
    <n v="0"/>
    <n v="32"/>
    <n v="50"/>
    <d v="1899-12-30T00:32:50"/>
    <d v="1899-12-30T00:04:41"/>
    <x v="11"/>
    <s v="Valenti to Lake House"/>
    <n v="12.791878172588842"/>
    <n v="0"/>
    <m/>
    <s v="From Valenti"/>
    <d v="1899-12-30T08:45:20"/>
    <d v="1899-12-30T04:22:40"/>
    <m/>
    <n v="0"/>
    <n v="0"/>
    <d v="1899-12-30T02:02:53"/>
    <d v="1899-12-30T02:55:17"/>
    <d v="1899-12-30T01:01:27"/>
    <d v="1899-12-30T01:27:39"/>
    <n v="701"/>
    <x v="3"/>
    <x v="3"/>
    <n v="200406"/>
  </r>
  <r>
    <x v="164"/>
    <s v="Tuesday"/>
    <x v="2"/>
    <n v="7.1070000000000002"/>
    <n v="1"/>
    <n v="27"/>
    <n v="23"/>
    <d v="1899-12-30T01:27:23"/>
    <d v="1899-12-30T00:12:18"/>
    <x v="6"/>
    <s v="Litchfield RR"/>
    <n v="4.8798779324814072"/>
    <n v="0"/>
    <m/>
    <m/>
    <d v="1899-12-30T05:22:08"/>
    <d v="1899-12-30T02:41:04"/>
    <m/>
    <n v="0"/>
    <n v="0"/>
    <d v="1899-12-30T05:22:08"/>
    <d v="1899-12-30T06:14:32"/>
    <d v="1899-12-30T02:41:04"/>
    <d v="1899-12-30T03:07:16"/>
    <n v="2762"/>
    <x v="3"/>
    <x v="3"/>
    <n v="200406"/>
  </r>
  <r>
    <x v="165"/>
    <s v="Saturday"/>
    <x v="1"/>
    <n v="10.5"/>
    <n v="0"/>
    <n v="38"/>
    <n v="29"/>
    <d v="1899-12-30T00:38:29"/>
    <d v="1899-12-30T00:03:40"/>
    <x v="11"/>
    <s v="Griskus Sprint"/>
    <n v="16.370723256821147"/>
    <n v="0"/>
    <m/>
    <s v="Griskus Sprint"/>
    <d v="1899-12-30T06:50:29"/>
    <d v="1899-12-30T03:25:15"/>
    <m/>
    <n v="0"/>
    <n v="0"/>
    <d v="1899-12-30T01:36:02"/>
    <d v="1899-12-30T02:28:26"/>
    <d v="1899-12-30T00:48:01"/>
    <d v="1899-12-30T01:14:13"/>
    <n v="354"/>
    <x v="3"/>
    <x v="3"/>
    <n v="200406"/>
  </r>
  <r>
    <x v="166"/>
    <s v="Sunday"/>
    <x v="2"/>
    <n v="7"/>
    <n v="1"/>
    <n v="12"/>
    <n v="59"/>
    <d v="1899-12-30T01:12:59"/>
    <d v="1899-12-30T00:10:26"/>
    <x v="6"/>
    <s v="Litchfield RR"/>
    <n v="5.754738524777351"/>
    <n v="0"/>
    <m/>
    <m/>
    <d v="1899-12-30T04:33:10"/>
    <d v="1899-12-30T02:16:35"/>
    <m/>
    <n v="0"/>
    <n v="0"/>
    <d v="1899-12-30T04:33:10"/>
    <d v="1899-12-30T05:25:34"/>
    <d v="1899-12-30T02:16:35"/>
    <d v="1899-12-30T02:42:47"/>
    <n v="1887"/>
    <x v="3"/>
    <x v="3"/>
    <n v="200406"/>
  </r>
  <r>
    <x v="167"/>
    <s v="Tuesday"/>
    <x v="1"/>
    <n v="25"/>
    <n v="1"/>
    <n v="42"/>
    <n v="9"/>
    <d v="1899-12-30T01:42:09"/>
    <d v="1899-12-30T00:04:05"/>
    <x v="11"/>
    <s v="Griskus Olympic"/>
    <n v="14.684287812041127"/>
    <n v="0"/>
    <m/>
    <s v="Olympic Course"/>
    <d v="1899-12-30T07:37:38"/>
    <d v="1899-12-30T03:48:49"/>
    <m/>
    <n v="0"/>
    <n v="0"/>
    <d v="1899-12-30T01:47:03"/>
    <d v="1899-12-30T02:39:27"/>
    <d v="1899-12-30T00:53:32"/>
    <d v="1899-12-30T01:19:44"/>
    <n v="524"/>
    <x v="3"/>
    <x v="3"/>
    <n v="200406"/>
  </r>
  <r>
    <x v="168"/>
    <s v="Saturday"/>
    <x v="0"/>
    <n v="0.65"/>
    <n v="0"/>
    <n v="20"/>
    <n v="29"/>
    <d v="1899-12-30T00:20:29"/>
    <d v="1899-12-30T00:31:31"/>
    <x v="13"/>
    <s v="Griskus Olympic"/>
    <n v="1.9039869812855994"/>
    <n v="0"/>
    <m/>
    <m/>
    <d v="1899-12-30T01:15:38"/>
    <d v="1899-12-30T00:37:49"/>
    <m/>
    <n v="0"/>
    <n v="0"/>
    <d v="1899-12-30T13:45:38"/>
    <d v="1899-12-30T14:38:02"/>
    <d v="1899-12-30T06:52:49"/>
    <d v="1899-12-30T07:19:01"/>
    <n v="3161"/>
    <x v="3"/>
    <x v="3"/>
    <n v="200406"/>
  </r>
  <r>
    <x v="168"/>
    <s v="Saturday"/>
    <x v="1"/>
    <n v="25"/>
    <n v="1"/>
    <n v="27"/>
    <n v="53"/>
    <d v="1899-12-30T01:27:53"/>
    <d v="1899-12-30T00:03:31"/>
    <x v="11"/>
    <s v="Griskus Olympic"/>
    <n v="17.068082685378357"/>
    <n v="0"/>
    <m/>
    <m/>
    <d v="1899-12-30T06:33:43"/>
    <d v="1899-12-30T03:16:52"/>
    <m/>
    <n v="0"/>
    <n v="0"/>
    <d v="1899-12-30T01:32:06"/>
    <d v="1899-12-30T02:24:30"/>
    <d v="1899-12-30T00:46:03"/>
    <d v="1899-12-30T01:12:15"/>
    <n v="302"/>
    <x v="3"/>
    <x v="3"/>
    <n v="200406"/>
  </r>
  <r>
    <x v="168"/>
    <s v="Saturday"/>
    <x v="2"/>
    <n v="6.2"/>
    <n v="1"/>
    <n v="14"/>
    <n v="45"/>
    <d v="1899-12-30T01:14:45"/>
    <d v="1899-12-30T00:12:03"/>
    <x v="6"/>
    <s v="Griskus Olympic"/>
    <n v="4.9765886287625456"/>
    <n v="0"/>
    <m/>
    <m/>
    <d v="1899-12-30T05:15:53"/>
    <d v="1899-12-30T02:37:56"/>
    <m/>
    <n v="0"/>
    <n v="0"/>
    <d v="1899-12-30T05:15:53"/>
    <d v="1899-12-30T06:08:17"/>
    <d v="1899-12-30T02:37:56"/>
    <d v="1899-12-30T03:04:08"/>
    <n v="2715"/>
    <x v="3"/>
    <x v="3"/>
    <n v="200406"/>
  </r>
  <r>
    <x v="168"/>
    <s v="Saturday"/>
    <x v="3"/>
    <n v="1"/>
    <n v="0"/>
    <n v="2"/>
    <n v="28"/>
    <d v="1899-12-30T00:02:28"/>
    <d v="1899-12-30T00:02:28"/>
    <x v="6"/>
    <s v="Griskus Olympic"/>
    <n v="24.324324324324344"/>
    <n v="0"/>
    <m/>
    <m/>
    <d v="1899-12-30T00:00:00"/>
    <d v="1899-12-30T00:00:00"/>
    <m/>
    <n v="0"/>
    <n v="0"/>
    <d v="1899-12-30T01:04:38"/>
    <d v="1899-12-30T01:57:02"/>
    <d v="1899-12-30T00:32:19"/>
    <d v="1899-12-30T00:58:31"/>
    <n v="34"/>
    <x v="3"/>
    <x v="3"/>
    <n v="200406"/>
  </r>
  <r>
    <x v="168"/>
    <s v="Saturday"/>
    <x v="4"/>
    <n v="1"/>
    <n v="0"/>
    <n v="0"/>
    <n v="42"/>
    <d v="1899-12-30T00:00:42"/>
    <d v="1899-12-30T00:00:42"/>
    <x v="6"/>
    <s v="Griskus Olympic"/>
    <n v="85.714285714285793"/>
    <n v="0"/>
    <m/>
    <m/>
    <d v="1899-12-30T00:00:00"/>
    <d v="1899-12-30T00:00:00"/>
    <m/>
    <n v="0"/>
    <n v="0"/>
    <d v="1899-12-30T00:18:20"/>
    <d v="1899-12-30T01:10:44"/>
    <d v="1899-12-30T00:09:10"/>
    <d v="1899-12-30T00:35:22"/>
    <n v="1"/>
    <x v="3"/>
    <x v="3"/>
    <n v="200406"/>
  </r>
  <r>
    <x v="169"/>
    <s v="Tuesday"/>
    <x v="0"/>
    <n v="0.25"/>
    <n v="0"/>
    <n v="12"/>
    <n v="49"/>
    <d v="1899-12-30T00:12:49"/>
    <d v="1899-12-30T00:51:16"/>
    <x v="0"/>
    <s v="N/A"/>
    <n v="1.1703511053316005"/>
    <n v="0"/>
    <m/>
    <m/>
    <d v="1899-12-30T02:03:02"/>
    <d v="1899-12-30T01:01:31"/>
    <m/>
    <n v="0"/>
    <n v="0"/>
    <d v="1899-12-30T22:23:11"/>
    <d v="1899-12-30T23:15:35"/>
    <d v="1899-12-30T11:11:36"/>
    <d v="1899-12-30T11:37:48"/>
    <n v="3514"/>
    <x v="3"/>
    <x v="3"/>
    <n v="200406"/>
  </r>
  <r>
    <x v="170"/>
    <s v="Wednesday"/>
    <x v="0"/>
    <n v="0.5"/>
    <n v="0"/>
    <n v="16"/>
    <n v="15"/>
    <d v="1899-12-30T00:16:15"/>
    <d v="1899-12-30T00:32:30"/>
    <x v="14"/>
    <s v="Lake Waramaug Tri"/>
    <n v="1.8461538461538476"/>
    <n v="0"/>
    <m/>
    <m/>
    <d v="1899-12-30T01:18:00"/>
    <d v="1899-12-30T00:39:00"/>
    <m/>
    <n v="0"/>
    <n v="0"/>
    <d v="1899-12-30T14:11:30"/>
    <d v="1899-12-30T15:03:54"/>
    <d v="1899-12-30T07:05:45"/>
    <d v="1899-12-30T07:31:57"/>
    <n v="3181"/>
    <x v="3"/>
    <x v="3"/>
    <n v="200406"/>
  </r>
  <r>
    <x v="170"/>
    <s v="Wednesday"/>
    <x v="1"/>
    <n v="9.3000000000000007"/>
    <n v="0"/>
    <n v="32"/>
    <n v="16"/>
    <d v="1899-12-30T00:32:16"/>
    <d v="1899-12-30T00:03:28"/>
    <x v="11"/>
    <s v="Lake Waramaug Tri"/>
    <n v="17.293388429752081"/>
    <n v="0"/>
    <m/>
    <m/>
    <d v="1899-12-30T06:28:35"/>
    <d v="1899-12-30T03:14:18"/>
    <m/>
    <n v="0"/>
    <n v="0"/>
    <d v="1899-12-30T01:30:54"/>
    <d v="1899-12-30T02:23:18"/>
    <d v="1899-12-30T00:45:27"/>
    <d v="1899-12-30T01:11:39"/>
    <n v="283"/>
    <x v="3"/>
    <x v="3"/>
    <n v="200406"/>
  </r>
  <r>
    <x v="170"/>
    <s v="Wednesday"/>
    <x v="2"/>
    <n v="3.1"/>
    <n v="0"/>
    <n v="38"/>
    <n v="7"/>
    <d v="1899-12-30T00:38:07"/>
    <d v="1899-12-30T00:12:18"/>
    <x v="10"/>
    <s v="Lake Waramaug Tri"/>
    <n v="4.8797551377350272"/>
    <n v="0"/>
    <m/>
    <m/>
    <d v="1899-12-30T05:22:09"/>
    <d v="1899-12-30T02:41:04"/>
    <m/>
    <n v="0"/>
    <n v="0"/>
    <d v="1899-12-30T05:22:09"/>
    <d v="1899-12-30T06:14:33"/>
    <d v="1899-12-30T02:41:04"/>
    <d v="1899-12-30T03:07:16"/>
    <n v="2763"/>
    <x v="3"/>
    <x v="3"/>
    <n v="200406"/>
  </r>
  <r>
    <x v="171"/>
    <s v="Saturday"/>
    <x v="2"/>
    <n v="2"/>
    <n v="0"/>
    <n v="18"/>
    <n v="54"/>
    <d v="1899-12-30T00:18:54"/>
    <d v="1899-12-30T00:09:27"/>
    <x v="10"/>
    <s v="Lake House to Big House"/>
    <n v="6.3492063492063542"/>
    <n v="0"/>
    <m/>
    <s v="Home to Big House"/>
    <d v="1899-12-30T04:07:35"/>
    <d v="1899-12-30T02:03:48"/>
    <m/>
    <n v="0"/>
    <n v="0"/>
    <d v="1899-12-30T04:07:35"/>
    <d v="1899-12-30T04:59:59"/>
    <d v="1899-12-30T02:03:48"/>
    <d v="1899-12-30T02:30:00"/>
    <n v="1089"/>
    <x v="3"/>
    <x v="3"/>
    <n v="200406"/>
  </r>
  <r>
    <x v="172"/>
    <s v="Sunday"/>
    <x v="1"/>
    <n v="10.5"/>
    <n v="0"/>
    <n v="37"/>
    <n v="17"/>
    <d v="1899-12-30T00:37:17"/>
    <d v="1899-12-30T00:03:33"/>
    <x v="11"/>
    <s v="Griskus Sprint"/>
    <n v="16.897630755476094"/>
    <n v="0"/>
    <m/>
    <s v="Griskus Sprint"/>
    <d v="1899-12-30T06:37:41"/>
    <d v="1899-12-30T03:18:51"/>
    <m/>
    <n v="0"/>
    <n v="0"/>
    <d v="1899-12-30T01:33:02"/>
    <d v="1899-12-30T02:25:26"/>
    <d v="1899-12-30T00:46:31"/>
    <d v="1899-12-30T01:12:43"/>
    <n v="317"/>
    <x v="3"/>
    <x v="3"/>
    <n v="200406"/>
  </r>
  <r>
    <x v="172"/>
    <s v="Sunday"/>
    <x v="2"/>
    <n v="3.1"/>
    <n v="0"/>
    <n v="34"/>
    <n v="30"/>
    <d v="1899-12-30T00:34:30"/>
    <d v="1899-12-30T00:11:08"/>
    <x v="10"/>
    <s v="Griskus Sprint"/>
    <n v="5.3913043478260914"/>
    <n v="0"/>
    <m/>
    <s v="Griskus Sprint"/>
    <d v="1899-12-30T04:51:35"/>
    <d v="1899-12-30T02:25:47"/>
    <m/>
    <n v="0"/>
    <n v="0"/>
    <d v="1899-12-30T04:51:35"/>
    <d v="1899-12-30T05:43:59"/>
    <d v="1899-12-30T02:25:47"/>
    <d v="1899-12-30T02:51:59"/>
    <n v="2332"/>
    <x v="3"/>
    <x v="3"/>
    <n v="200406"/>
  </r>
  <r>
    <x v="173"/>
    <s v="Wednesday"/>
    <x v="2"/>
    <n v="3.1"/>
    <n v="0"/>
    <n v="28"/>
    <n v="10"/>
    <d v="1899-12-30T00:28:10"/>
    <d v="1899-12-30T00:09:05"/>
    <x v="6"/>
    <s v="Griskus Sprint"/>
    <n v="6.6035502958579944"/>
    <n v="0"/>
    <m/>
    <s v="Griskus Sprint"/>
    <d v="1899-12-30T03:58:03"/>
    <d v="1899-12-30T01:59:02"/>
    <m/>
    <n v="0"/>
    <n v="0"/>
    <d v="1899-12-30T03:58:03"/>
    <d v="1899-12-30T04:50:27"/>
    <d v="1899-12-30T01:59:02"/>
    <d v="1899-12-30T02:25:14"/>
    <n v="927"/>
    <x v="3"/>
    <x v="3"/>
    <n v="200406"/>
  </r>
  <r>
    <x v="174"/>
    <s v="Thursday"/>
    <x v="2"/>
    <n v="2"/>
    <n v="0"/>
    <n v="17"/>
    <n v="32"/>
    <d v="1899-12-30T00:17:32"/>
    <d v="1899-12-30T00:08:46"/>
    <x v="10"/>
    <s v="Lake House to Big House"/>
    <n v="6.8441064638783304"/>
    <n v="0"/>
    <m/>
    <s v="Home to Big House"/>
    <d v="1899-12-30T03:49:41"/>
    <d v="1899-12-30T01:54:51"/>
    <m/>
    <n v="0"/>
    <n v="0"/>
    <d v="1899-12-30T03:49:41"/>
    <d v="1899-12-30T04:42:05"/>
    <d v="1899-12-30T01:54:51"/>
    <d v="1899-12-30T02:21:03"/>
    <n v="867"/>
    <x v="3"/>
    <x v="0"/>
    <n v="200407"/>
  </r>
  <r>
    <x v="175"/>
    <s v="Friday"/>
    <x v="1"/>
    <n v="6"/>
    <n v="0"/>
    <n v="28"/>
    <n v="9"/>
    <d v="1899-12-30T00:28:09"/>
    <d v="1899-12-30T00:04:42"/>
    <x v="11"/>
    <s v="Valenti to Lake House"/>
    <n v="12.788632326820613"/>
    <n v="0"/>
    <m/>
    <s v="Valenti to Home"/>
    <d v="1899-12-30T08:45:28"/>
    <d v="1899-12-30T04:22:44"/>
    <m/>
    <n v="0"/>
    <n v="0"/>
    <d v="1899-12-30T02:02:55"/>
    <d v="1899-12-30T02:55:19"/>
    <d v="1899-12-30T01:01:28"/>
    <d v="1899-12-30T01:27:40"/>
    <n v="702"/>
    <x v="3"/>
    <x v="0"/>
    <n v="200407"/>
  </r>
  <r>
    <x v="176"/>
    <s v="Saturday"/>
    <x v="2"/>
    <n v="3.1"/>
    <n v="0"/>
    <n v="29"/>
    <n v="20"/>
    <d v="1899-12-30T00:29:20"/>
    <d v="1899-12-30T00:09:28"/>
    <x v="10"/>
    <s v="Griskus Sprint"/>
    <n v="6.3409090909090962"/>
    <n v="0"/>
    <m/>
    <s v="Griskus Sprint"/>
    <d v="1899-12-30T04:07:55"/>
    <d v="1899-12-30T02:03:57"/>
    <m/>
    <n v="0"/>
    <n v="0"/>
    <d v="1899-12-30T04:07:55"/>
    <d v="1899-12-30T05:00:19"/>
    <d v="1899-12-30T02:03:57"/>
    <d v="1899-12-30T02:30:09"/>
    <n v="1097"/>
    <x v="3"/>
    <x v="0"/>
    <n v="200407"/>
  </r>
  <r>
    <x v="177"/>
    <s v="Sunday"/>
    <x v="1"/>
    <n v="25"/>
    <n v="1"/>
    <n v="33"/>
    <n v="20"/>
    <d v="1899-12-30T01:33:20"/>
    <d v="1899-12-30T00:03:44"/>
    <x v="11"/>
    <s v="Griskus Olympic"/>
    <n v="16.071428571428584"/>
    <n v="0"/>
    <m/>
    <s v="Griskus Olympic"/>
    <d v="1899-12-30T06:58:08"/>
    <d v="1899-12-30T03:29:04"/>
    <m/>
    <n v="0"/>
    <n v="0"/>
    <d v="1899-12-30T01:37:49"/>
    <d v="1899-12-30T02:30:13"/>
    <d v="1899-12-30T00:48:54"/>
    <d v="1899-12-30T01:15:06"/>
    <n v="374"/>
    <x v="3"/>
    <x v="0"/>
    <n v="200407"/>
  </r>
  <r>
    <x v="178"/>
    <s v="Wednesday"/>
    <x v="0"/>
    <n v="0.5"/>
    <n v="0"/>
    <n v="16"/>
    <n v="44"/>
    <d v="1899-12-30T00:16:44"/>
    <d v="1899-12-30T00:33:28"/>
    <x v="0"/>
    <s v="Griskus Sprint"/>
    <n v="1.7928286852589654"/>
    <n v="0"/>
    <m/>
    <s v="Griskus Sprint"/>
    <d v="1899-12-30T01:20:19"/>
    <d v="1899-12-30T00:40:10"/>
    <m/>
    <n v="0"/>
    <n v="0"/>
    <d v="1899-12-30T14:36:50"/>
    <d v="1899-12-30T15:29:14"/>
    <d v="1899-12-30T07:18:25"/>
    <d v="1899-12-30T07:44:37"/>
    <n v="3211"/>
    <x v="3"/>
    <x v="0"/>
    <n v="200407"/>
  </r>
  <r>
    <x v="178"/>
    <s v="Wednesday"/>
    <x v="1"/>
    <n v="10.5"/>
    <n v="0"/>
    <n v="36"/>
    <n v="32"/>
    <d v="1899-12-30T00:36:32"/>
    <d v="1899-12-30T00:03:29"/>
    <x v="11"/>
    <s v="Griskus Sprint"/>
    <n v="17.244525547445271"/>
    <n v="0"/>
    <m/>
    <s v="Griskus Sprint"/>
    <d v="1899-12-30T06:29:41"/>
    <d v="1899-12-30T03:14:51"/>
    <m/>
    <n v="0"/>
    <n v="0"/>
    <d v="1899-12-30T01:31:10"/>
    <d v="1899-12-30T02:23:34"/>
    <d v="1899-12-30T00:45:35"/>
    <d v="1899-12-30T01:11:47"/>
    <n v="290"/>
    <x v="3"/>
    <x v="0"/>
    <n v="200407"/>
  </r>
  <r>
    <x v="178"/>
    <s v="Wednesday"/>
    <x v="2"/>
    <n v="3.1"/>
    <n v="0"/>
    <n v="36"/>
    <n v="53"/>
    <d v="1899-12-30T00:36:53"/>
    <d v="1899-12-30T00:11:54"/>
    <x v="6"/>
    <s v="Griskus Sprint"/>
    <n v="5.0429281518300995"/>
    <n v="0"/>
    <m/>
    <s v="Griskus Sprint"/>
    <d v="1899-12-30T05:11:43"/>
    <d v="1899-12-30T02:35:52"/>
    <m/>
    <n v="0"/>
    <n v="0"/>
    <d v="1899-12-30T05:11:43"/>
    <d v="1899-12-30T06:04:07"/>
    <d v="1899-12-30T02:35:52"/>
    <d v="1899-12-30T03:02:04"/>
    <n v="2651"/>
    <x v="3"/>
    <x v="0"/>
    <n v="200407"/>
  </r>
  <r>
    <x v="178"/>
    <d v="2004-07-07T00:00:00"/>
    <x v="3"/>
    <n v="1"/>
    <n v="0"/>
    <n v="3"/>
    <n v="8"/>
    <d v="1899-12-30T00:03:08"/>
    <d v="1899-12-30T00:03:08"/>
    <x v="0"/>
    <s v="Griskus Sprint"/>
    <n v="19.148936170212782"/>
    <n v="0"/>
    <m/>
    <m/>
    <d v="1899-12-30T00:00:00"/>
    <d v="1899-12-30T00:00:00"/>
    <m/>
    <n v="0"/>
    <n v="0"/>
    <d v="1899-12-30T01:22:06"/>
    <d v="1899-12-30T02:14:30"/>
    <d v="1899-12-30T00:41:03"/>
    <d v="1899-12-30T01:07:15"/>
    <n v="228"/>
    <x v="3"/>
    <x v="0"/>
    <n v="200407"/>
  </r>
  <r>
    <x v="179"/>
    <s v="Thursday"/>
    <x v="1"/>
    <n v="8.86"/>
    <n v="0"/>
    <n v="37"/>
    <n v="10"/>
    <d v="1899-12-30T00:37:10"/>
    <d v="1899-12-30T00:04:12"/>
    <x v="11"/>
    <s v="Mossman Recon"/>
    <n v="14.303139013452927"/>
    <n v="0"/>
    <m/>
    <s v="Calf Pasture Beach Recon for Mossman"/>
    <d v="1899-12-30T07:49:50"/>
    <d v="1899-12-30T03:54:55"/>
    <m/>
    <n v="0"/>
    <n v="0"/>
    <d v="1899-12-30T01:49:54"/>
    <d v="1899-12-30T02:42:18"/>
    <d v="1899-12-30T00:54:57"/>
    <d v="1899-12-30T01:21:09"/>
    <n v="571"/>
    <x v="3"/>
    <x v="0"/>
    <n v="200407"/>
  </r>
  <r>
    <x v="179"/>
    <s v="Thursday"/>
    <x v="2"/>
    <n v="1.117"/>
    <n v="0"/>
    <n v="10"/>
    <n v="50"/>
    <d v="1899-12-30T00:10:50"/>
    <d v="1899-12-30T00:09:42"/>
    <x v="10"/>
    <s v="Calf Pasture Beach"/>
    <n v="6.1864615384615433"/>
    <n v="0"/>
    <m/>
    <s v="Calf Pasture Beach Recon for Mossman"/>
    <d v="1899-12-30T04:14:06"/>
    <d v="1899-12-30T02:07:03"/>
    <m/>
    <n v="0"/>
    <n v="0"/>
    <d v="1899-12-30T04:14:06"/>
    <d v="1899-12-30T05:06:30"/>
    <d v="1899-12-30T02:07:03"/>
    <d v="1899-12-30T02:33:15"/>
    <n v="1266"/>
    <x v="3"/>
    <x v="0"/>
    <n v="200407"/>
  </r>
  <r>
    <x v="180"/>
    <s v="Sunday"/>
    <x v="0"/>
    <n v="0.5"/>
    <n v="0"/>
    <n v="17"/>
    <n v="42"/>
    <d v="1899-12-30T00:17:42"/>
    <d v="1899-12-30T00:35:24"/>
    <x v="0"/>
    <s v="N/A"/>
    <n v="1.6949152542372896"/>
    <n v="0"/>
    <m/>
    <s v="Mossman"/>
    <d v="1899-12-30T01:24:58"/>
    <d v="1899-12-30T00:42:29"/>
    <m/>
    <n v="0"/>
    <n v="0"/>
    <d v="1899-12-30T15:27:29"/>
    <d v="1899-12-30T16:19:53"/>
    <d v="1899-12-30T07:43:44"/>
    <d v="1899-12-30T08:09:56"/>
    <n v="3285"/>
    <x v="3"/>
    <x v="0"/>
    <n v="200407"/>
  </r>
  <r>
    <x v="180"/>
    <s v="Sunday"/>
    <x v="1"/>
    <n v="12.5"/>
    <n v="0"/>
    <n v="36"/>
    <n v="27"/>
    <d v="1899-12-30T00:36:27"/>
    <d v="1899-12-30T00:02:55"/>
    <x v="11"/>
    <s v="Mossman"/>
    <n v="20.57613168724281"/>
    <n v="0"/>
    <m/>
    <s v="Mossman"/>
    <d v="1899-12-30T05:26:36"/>
    <d v="1899-12-30T02:43:18"/>
    <m/>
    <n v="0"/>
    <n v="0"/>
    <d v="1899-12-30T01:16:24"/>
    <d v="1899-12-30T02:08:48"/>
    <d v="1899-12-30T00:38:12"/>
    <d v="1899-12-30T01:04:24"/>
    <n v="170"/>
    <x v="3"/>
    <x v="0"/>
    <n v="200407"/>
  </r>
  <r>
    <x v="180"/>
    <s v="Sunday"/>
    <x v="2"/>
    <n v="3.1"/>
    <n v="0"/>
    <n v="31"/>
    <n v="5"/>
    <d v="1899-12-30T00:31:05"/>
    <d v="1899-12-30T00:10:02"/>
    <x v="10"/>
    <s v="Mossman"/>
    <n v="5.9839142091152873"/>
    <n v="0"/>
    <m/>
    <s v="Mossman"/>
    <d v="1899-12-30T04:22:42"/>
    <d v="1899-12-30T02:11:21"/>
    <m/>
    <n v="0"/>
    <n v="0"/>
    <d v="1899-12-30T04:22:42"/>
    <d v="1899-12-30T05:15:06"/>
    <d v="1899-12-30T02:11:21"/>
    <d v="1899-12-30T02:37:33"/>
    <n v="1570"/>
    <x v="3"/>
    <x v="0"/>
    <n v="200407"/>
  </r>
  <r>
    <x v="181"/>
    <s v="Wednesday"/>
    <x v="2"/>
    <n v="3.1"/>
    <n v="0"/>
    <n v="33"/>
    <n v="27"/>
    <d v="1899-12-30T00:33:27"/>
    <d v="1899-12-30T00:10:47"/>
    <x v="6"/>
    <s v="Danbury Sprint"/>
    <n v="5.5605381165919328"/>
    <n v="0"/>
    <m/>
    <s v="Danbury Sprint"/>
    <d v="1899-12-30T04:42:42"/>
    <d v="1899-12-30T02:21:21"/>
    <m/>
    <n v="0"/>
    <n v="0"/>
    <d v="1899-12-30T04:42:42"/>
    <d v="1899-12-30T05:35:06"/>
    <d v="1899-12-30T02:21:21"/>
    <d v="1899-12-30T02:47:33"/>
    <n v="2126"/>
    <x v="3"/>
    <x v="0"/>
    <n v="200407"/>
  </r>
  <r>
    <x v="182"/>
    <s v="Saturday"/>
    <x v="1"/>
    <n v="12"/>
    <n v="0"/>
    <n v="46"/>
    <n v="30"/>
    <d v="1899-12-30T00:46:30"/>
    <d v="1899-12-30T00:03:53"/>
    <x v="11"/>
    <s v="Danbury Sprint"/>
    <n v="15.483870967741945"/>
    <n v="0"/>
    <m/>
    <s v="Danbury Sprint"/>
    <d v="1899-12-30T07:14:00"/>
    <d v="1899-12-30T03:37:00"/>
    <m/>
    <n v="0"/>
    <n v="0"/>
    <d v="1899-12-30T01:41:31"/>
    <d v="1899-12-30T02:33:56"/>
    <d v="1899-12-30T00:50:46"/>
    <d v="1899-12-30T01:16:58"/>
    <n v="424"/>
    <x v="3"/>
    <x v="0"/>
    <n v="200407"/>
  </r>
  <r>
    <x v="182"/>
    <s v="Saturday"/>
    <x v="2"/>
    <n v="6.2"/>
    <n v="1"/>
    <n v="13"/>
    <n v="20"/>
    <d v="1899-12-30T01:13:20"/>
    <d v="1899-12-30T00:11:50"/>
    <x v="10"/>
    <s v="Danbury Sprint"/>
    <n v="5.0727272727272759"/>
    <n v="0"/>
    <m/>
    <m/>
    <d v="1899-12-30T05:09:54"/>
    <d v="1899-12-30T02:34:57"/>
    <m/>
    <n v="0"/>
    <n v="0"/>
    <d v="1899-12-30T05:09:54"/>
    <d v="1899-12-30T06:02:18"/>
    <d v="1899-12-30T02:34:57"/>
    <d v="1899-12-30T03:01:09"/>
    <n v="2629"/>
    <x v="3"/>
    <x v="0"/>
    <n v="200407"/>
  </r>
  <r>
    <x v="183"/>
    <s v="Tuesday"/>
    <x v="2"/>
    <n v="2"/>
    <n v="0"/>
    <n v="18"/>
    <n v="37"/>
    <d v="1899-12-30T00:18:37"/>
    <d v="1899-12-30T00:09:18"/>
    <x v="10"/>
    <s v="Lake House to Big House"/>
    <n v="6.445837063563121"/>
    <n v="0"/>
    <m/>
    <s v="Home to Big House"/>
    <d v="1899-12-30T04:03:53"/>
    <d v="1899-12-30T02:01:56"/>
    <m/>
    <n v="0"/>
    <n v="0"/>
    <d v="1899-12-30T04:03:53"/>
    <d v="1899-12-30T04:56:17"/>
    <d v="1899-12-30T02:01:56"/>
    <d v="1899-12-30T02:28:08"/>
    <n v="1022"/>
    <x v="3"/>
    <x v="0"/>
    <n v="200407"/>
  </r>
  <r>
    <x v="184"/>
    <s v="Thursday"/>
    <x v="0"/>
    <n v="0.27"/>
    <n v="0"/>
    <n v="10"/>
    <n v="31"/>
    <d v="1899-12-30T00:10:31"/>
    <d v="1899-12-30T00:38:57"/>
    <x v="0"/>
    <s v="N/A"/>
    <n v="1.5404120443740106"/>
    <n v="0"/>
    <m/>
    <s v="Home to Big House"/>
    <d v="1899-12-30T01:33:29"/>
    <d v="1899-12-30T00:46:44"/>
    <m/>
    <n v="0"/>
    <n v="0"/>
    <d v="1899-12-30T17:00:30"/>
    <d v="1899-12-30T17:52:54"/>
    <d v="1899-12-30T08:30:15"/>
    <d v="1899-12-30T08:56:27"/>
    <n v="3395"/>
    <x v="3"/>
    <x v="0"/>
    <n v="200407"/>
  </r>
  <r>
    <x v="185"/>
    <s v="Sunday"/>
    <x v="2"/>
    <n v="5"/>
    <n v="0"/>
    <n v="56"/>
    <n v="42"/>
    <d v="1899-12-30T00:56:42"/>
    <d v="1899-12-30T00:11:20"/>
    <x v="6"/>
    <s v="Bike Path 5"/>
    <n v="5.2910052910052947"/>
    <n v="0"/>
    <m/>
    <s v="Bike Path 5"/>
    <d v="1899-12-30T04:57:06"/>
    <d v="1899-12-30T02:28:33"/>
    <m/>
    <n v="0"/>
    <n v="0"/>
    <d v="1899-12-30T04:57:06"/>
    <d v="1899-12-30T05:49:31"/>
    <d v="1899-12-30T02:28:33"/>
    <d v="1899-12-30T02:54:45"/>
    <n v="2439"/>
    <x v="3"/>
    <x v="0"/>
    <n v="200407"/>
  </r>
  <r>
    <x v="186"/>
    <s v="Wednesday"/>
    <x v="2"/>
    <n v="2"/>
    <n v="0"/>
    <n v="17"/>
    <n v="54"/>
    <d v="1899-12-30T00:17:54"/>
    <d v="1899-12-30T00:08:57"/>
    <x v="6"/>
    <s v="Lake House to Big House"/>
    <n v="6.7039106145251459"/>
    <n v="0"/>
    <m/>
    <s v="Home to Big House"/>
    <d v="1899-12-30T03:54:29"/>
    <d v="1899-12-30T01:57:15"/>
    <m/>
    <n v="0"/>
    <n v="0"/>
    <d v="1899-12-30T03:54:29"/>
    <d v="1899-12-30T04:46:53"/>
    <d v="1899-12-30T01:57:15"/>
    <d v="1899-12-30T02:23:27"/>
    <n v="895"/>
    <x v="3"/>
    <x v="0"/>
    <n v="200407"/>
  </r>
  <r>
    <x v="187"/>
    <s v="Thursday"/>
    <x v="1"/>
    <n v="12.6"/>
    <n v="0"/>
    <n v="51"/>
    <n v="50"/>
    <d v="1899-12-30T00:51:50"/>
    <d v="1899-12-30T00:04:07"/>
    <x v="11"/>
    <s v="Griskus plus Sage"/>
    <n v="14.585209003215445"/>
    <n v="0"/>
    <m/>
    <s v="Griskus plus Sage"/>
    <d v="1899-12-30T07:40:44"/>
    <d v="1899-12-30T03:50:22"/>
    <m/>
    <n v="0"/>
    <n v="0"/>
    <d v="1899-12-30T01:47:47"/>
    <d v="1899-12-30T02:40:11"/>
    <d v="1899-12-30T00:53:53"/>
    <d v="1899-12-30T01:20:05"/>
    <n v="535"/>
    <x v="3"/>
    <x v="0"/>
    <n v="200407"/>
  </r>
  <r>
    <x v="188"/>
    <s v="Saturday"/>
    <x v="1"/>
    <n v="20"/>
    <n v="1"/>
    <n v="43"/>
    <n v="10"/>
    <d v="1899-12-30T01:43:10"/>
    <d v="1899-12-30T00:05:10"/>
    <x v="11"/>
    <s v="Random"/>
    <n v="11.631663974151866"/>
    <n v="0"/>
    <m/>
    <s v="Ride with Connor &amp; Sandy Beach Tri Loop"/>
    <d v="1899-12-30T09:37:44"/>
    <d v="1899-12-30T04:48:52"/>
    <m/>
    <n v="0"/>
    <n v="0"/>
    <d v="1899-12-30T02:15:09"/>
    <d v="1899-12-30T03:07:33"/>
    <d v="1899-12-30T01:07:34"/>
    <d v="1899-12-30T01:33:46"/>
    <n v="741"/>
    <x v="3"/>
    <x v="0"/>
    <n v="200407"/>
  </r>
  <r>
    <x v="188"/>
    <s v="Saturday"/>
    <x v="2"/>
    <n v="1"/>
    <n v="0"/>
    <n v="10"/>
    <n v="7"/>
    <d v="1899-12-30T00:10:07"/>
    <d v="1899-12-30T00:10:07"/>
    <x v="6"/>
    <s v="N/A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0"/>
    <n v="200407"/>
  </r>
  <r>
    <x v="189"/>
    <s v="Sunday"/>
    <x v="2"/>
    <n v="2.5"/>
    <n v="0"/>
    <n v="31"/>
    <n v="0"/>
    <d v="1899-12-30T00:31:00"/>
    <d v="1899-12-30T00:12:24"/>
    <x v="10"/>
    <s v="N/A"/>
    <n v="4.8387096774193576"/>
    <n v="0"/>
    <m/>
    <m/>
    <d v="1899-12-30T05:24:53"/>
    <d v="1899-12-30T02:42:26"/>
    <m/>
    <n v="0"/>
    <n v="0"/>
    <d v="1899-12-30T05:24:53"/>
    <d v="1899-12-30T06:17:17"/>
    <d v="1899-12-30T02:42:26"/>
    <d v="1899-12-30T03:08:38"/>
    <n v="2782"/>
    <x v="3"/>
    <x v="4"/>
    <n v="200408"/>
  </r>
  <r>
    <x v="190"/>
    <s v="Tuesday"/>
    <x v="1"/>
    <n v="32.1"/>
    <n v="1"/>
    <n v="58"/>
    <n v="55"/>
    <d v="1899-12-30T01:58:55"/>
    <d v="1899-12-30T00:03:42"/>
    <x v="11"/>
    <s v="Ridgefield to Work &amp; Back"/>
    <n v="16.196215837421178"/>
    <n v="0"/>
    <m/>
    <s v="Ridgefield to Work &amp; Back"/>
    <d v="1899-12-30T06:54:55"/>
    <d v="1899-12-30T03:27:27"/>
    <m/>
    <n v="0"/>
    <n v="0"/>
    <d v="1899-12-30T01:37:04"/>
    <d v="1899-12-30T02:29:28"/>
    <d v="1899-12-30T00:48:32"/>
    <d v="1899-12-30T01:14:44"/>
    <n v="360"/>
    <x v="3"/>
    <x v="4"/>
    <n v="200408"/>
  </r>
  <r>
    <x v="191"/>
    <s v="Saturday"/>
    <x v="0"/>
    <n v="0.5"/>
    <n v="0"/>
    <n v="17"/>
    <n v="29"/>
    <d v="1899-12-30T00:17:29"/>
    <d v="1899-12-30T00:34:58"/>
    <x v="0"/>
    <s v="N/A"/>
    <n v="1.7159199237368936"/>
    <n v="0"/>
    <m/>
    <s v="Sandy Beach Tri"/>
    <d v="1899-12-30T01:23:55"/>
    <d v="1899-12-30T00:41:58"/>
    <m/>
    <n v="0"/>
    <n v="0"/>
    <d v="1899-12-30T15:16:08"/>
    <d v="1899-12-30T16:08:32"/>
    <d v="1899-12-30T07:38:04"/>
    <d v="1899-12-30T08:04:16"/>
    <n v="3261"/>
    <x v="3"/>
    <x v="4"/>
    <n v="200408"/>
  </r>
  <r>
    <x v="191"/>
    <s v="Saturday"/>
    <x v="1"/>
    <n v="10"/>
    <n v="0"/>
    <n v="34"/>
    <n v="9"/>
    <d v="1899-12-30T00:34:09"/>
    <d v="1899-12-30T00:03:25"/>
    <x v="11"/>
    <s v="Sandy Beach Tri"/>
    <n v="17.569546120058579"/>
    <n v="0"/>
    <m/>
    <s v="Sandy Beach Tri"/>
    <d v="1899-12-30T06:22:29"/>
    <d v="1899-12-30T03:11:14"/>
    <m/>
    <n v="0"/>
    <n v="0"/>
    <d v="1899-12-30T01:29:28"/>
    <d v="1899-12-30T02:21:52"/>
    <d v="1899-12-30T00:44:44"/>
    <d v="1899-12-30T01:10:56"/>
    <n v="275"/>
    <x v="3"/>
    <x v="4"/>
    <n v="200408"/>
  </r>
  <r>
    <x v="191"/>
    <s v="Saturday"/>
    <x v="2"/>
    <n v="3.1"/>
    <n v="0"/>
    <n v="33"/>
    <n v="40"/>
    <d v="1899-12-30T00:33:40"/>
    <d v="1899-12-30T00:10:52"/>
    <x v="6"/>
    <s v="Sandy Beach Triathlon"/>
    <n v="5.5247524752475297"/>
    <n v="0"/>
    <m/>
    <s v="Sandy Beach Tri"/>
    <d v="1899-12-30T04:44:32"/>
    <d v="1899-12-30T02:22:16"/>
    <m/>
    <n v="0"/>
    <n v="0"/>
    <d v="1899-12-30T04:44:32"/>
    <d v="1899-12-30T05:36:56"/>
    <d v="1899-12-30T02:22:16"/>
    <d v="1899-12-30T02:48:28"/>
    <n v="2172"/>
    <x v="3"/>
    <x v="4"/>
    <n v="200408"/>
  </r>
  <r>
    <x v="192"/>
    <s v="Sunday"/>
    <x v="2"/>
    <n v="7.5"/>
    <n v="1"/>
    <n v="22"/>
    <n v="38"/>
    <d v="1899-12-30T01:22:38"/>
    <d v="1899-12-30T00:11:01"/>
    <x v="6"/>
    <s v="Quassy Loop"/>
    <n v="5.4457442517144061"/>
    <n v="0"/>
    <m/>
    <m/>
    <d v="1899-12-30T04:48:40"/>
    <d v="1899-12-30T02:24:20"/>
    <m/>
    <n v="0"/>
    <n v="0"/>
    <d v="1899-12-30T04:48:40"/>
    <d v="1899-12-30T05:41:04"/>
    <d v="1899-12-30T02:24:20"/>
    <d v="1899-12-30T02:50:32"/>
    <n v="2261"/>
    <x v="3"/>
    <x v="4"/>
    <n v="200408"/>
  </r>
  <r>
    <x v="193"/>
    <s v="Saturday"/>
    <x v="1"/>
    <n v="20"/>
    <n v="1"/>
    <n v="17"/>
    <n v="29"/>
    <d v="1899-12-30T01:17:29"/>
    <d v="1899-12-30T00:03:52"/>
    <x v="11"/>
    <s v="Lake Waramaug to Lake House"/>
    <n v="15.487201548720167"/>
    <n v="0"/>
    <m/>
    <s v="RT 47 from Waramaug to home"/>
    <d v="1899-12-30T07:13:54"/>
    <d v="1899-12-30T03:36:57"/>
    <m/>
    <n v="0"/>
    <n v="0"/>
    <d v="1899-12-30T01:41:30"/>
    <d v="1899-12-30T02:33:54"/>
    <d v="1899-12-30T00:50:45"/>
    <d v="1899-12-30T01:16:57"/>
    <n v="422"/>
    <x v="3"/>
    <x v="4"/>
    <n v="200408"/>
  </r>
  <r>
    <x v="194"/>
    <s v="Sunday"/>
    <x v="2"/>
    <n v="7.5"/>
    <n v="1"/>
    <n v="21"/>
    <n v="18"/>
    <d v="1899-12-30T01:21:18"/>
    <d v="1899-12-30T00:10:50"/>
    <x v="6"/>
    <s v="Quassy Loop"/>
    <n v="5.5350553505535105"/>
    <n v="0"/>
    <m/>
    <m/>
    <d v="1899-12-30T04:44:00"/>
    <d v="1899-12-30T02:22:00"/>
    <m/>
    <n v="0"/>
    <n v="0"/>
    <d v="1899-12-30T04:44:00"/>
    <d v="1899-12-30T05:36:25"/>
    <d v="1899-12-30T02:22:00"/>
    <d v="1899-12-30T02:48:12"/>
    <n v="2159"/>
    <x v="3"/>
    <x v="4"/>
    <n v="200408"/>
  </r>
  <r>
    <x v="195"/>
    <s v="Wednesday"/>
    <x v="2"/>
    <n v="1.55"/>
    <n v="0"/>
    <n v="15"/>
    <n v="0"/>
    <d v="1899-12-30T00:15:00"/>
    <d v="1899-12-30T00:09:41"/>
    <x v="10"/>
    <s v="Treadmill"/>
    <n v="6.2000000000000055"/>
    <n v="0"/>
    <m/>
    <s v="Intervals"/>
    <d v="1899-12-30T04:13:33"/>
    <d v="1899-12-30T02:06:46"/>
    <m/>
    <n v="0"/>
    <n v="0"/>
    <d v="1899-12-30T04:13:33"/>
    <d v="1899-12-30T05:05:57"/>
    <d v="1899-12-30T02:06:46"/>
    <d v="1899-12-30T02:32:58"/>
    <n v="1243"/>
    <x v="3"/>
    <x v="4"/>
    <n v="200408"/>
  </r>
  <r>
    <x v="196"/>
    <s v="Saturday"/>
    <x v="2"/>
    <n v="3"/>
    <n v="0"/>
    <n v="29"/>
    <n v="57"/>
    <d v="1899-12-30T00:29:57"/>
    <d v="1899-12-30T00:09:59"/>
    <x v="10"/>
    <s v="Young Life 5k"/>
    <n v="6.0100166944908224"/>
    <n v="0"/>
    <m/>
    <s v="Youngs Life 5k"/>
    <d v="1899-12-30T04:21:34"/>
    <d v="1899-12-30T02:10:47"/>
    <m/>
    <n v="0"/>
    <n v="0"/>
    <d v="1899-12-30T04:21:34"/>
    <d v="1899-12-30T05:13:58"/>
    <d v="1899-12-30T02:10:47"/>
    <d v="1899-12-30T02:36:59"/>
    <n v="1509"/>
    <x v="3"/>
    <x v="4"/>
    <n v="200408"/>
  </r>
  <r>
    <x v="197"/>
    <s v="Sunday"/>
    <x v="2"/>
    <n v="8"/>
    <n v="1"/>
    <n v="55"/>
    <n v="36"/>
    <d v="1899-12-30T01:55:36"/>
    <d v="1899-12-30T00:14:27"/>
    <x v="6"/>
    <s v="Quassy Loop + Old Sherman "/>
    <n v="4.1522491349481001"/>
    <n v="0"/>
    <m/>
    <s v="QL with Twist"/>
    <d v="1899-12-30T06:18:35"/>
    <d v="1899-12-30T03:09:18"/>
    <m/>
    <n v="0"/>
    <n v="0"/>
    <d v="1899-12-30T06:18:35"/>
    <d v="1899-12-30T07:10:59"/>
    <d v="1899-12-30T03:09:18"/>
    <d v="1899-12-30T03:35:30"/>
    <n v="2987"/>
    <x v="3"/>
    <x v="4"/>
    <n v="200408"/>
  </r>
  <r>
    <x v="198"/>
    <s v="Wednesday"/>
    <x v="2"/>
    <n v="1.57"/>
    <n v="0"/>
    <n v="15"/>
    <n v="0"/>
    <d v="1899-12-30T00:15:00"/>
    <d v="1899-12-30T00:09:33"/>
    <x v="10"/>
    <s v="Treadmill"/>
    <n v="6.2800000000000056"/>
    <n v="0"/>
    <m/>
    <s v="Intervals"/>
    <d v="1899-12-30T04:10:19"/>
    <d v="1899-12-30T02:05:10"/>
    <m/>
    <n v="0"/>
    <n v="0"/>
    <d v="1899-12-30T04:10:19"/>
    <d v="1899-12-30T05:02:43"/>
    <d v="1899-12-30T02:05:10"/>
    <d v="1899-12-30T02:31:22"/>
    <n v="1167"/>
    <x v="3"/>
    <x v="5"/>
    <n v="200409"/>
  </r>
  <r>
    <x v="199"/>
    <s v="Saturday"/>
    <x v="1"/>
    <n v="25"/>
    <n v="1"/>
    <n v="45"/>
    <n v="0"/>
    <d v="1899-12-30T01:45:00"/>
    <d v="1899-12-30T00:04:12"/>
    <x v="11"/>
    <s v="Griskus Olympic"/>
    <n v="14.285714285714295"/>
    <n v="0"/>
    <m/>
    <s v="Griskus Olympic"/>
    <d v="1899-12-30T07:50:24"/>
    <d v="1899-12-30T03:55:12"/>
    <m/>
    <n v="0"/>
    <n v="0"/>
    <d v="1899-12-30T01:50:02"/>
    <d v="1899-12-30T02:42:26"/>
    <d v="1899-12-30T00:55:01"/>
    <d v="1899-12-30T01:21:13"/>
    <n v="574"/>
    <x v="3"/>
    <x v="5"/>
    <n v="200409"/>
  </r>
  <r>
    <x v="200"/>
    <s v="Sunday"/>
    <x v="2"/>
    <n v="5"/>
    <n v="0"/>
    <n v="51"/>
    <n v="12"/>
    <d v="1899-12-30T00:51:12"/>
    <d v="1899-12-30T00:10:14"/>
    <x v="6"/>
    <s v="Bike Path 5"/>
    <n v="5.8593750000000044"/>
    <n v="0"/>
    <m/>
    <s v="Splits 9.34.61 + 9.55.11 + 10.21.92 + 11.04.04 + 10.17.07"/>
    <d v="1899-12-30T04:28:17"/>
    <d v="1899-12-30T02:14:09"/>
    <m/>
    <n v="0"/>
    <n v="0"/>
    <d v="1899-12-30T04:28:17"/>
    <d v="1899-12-30T05:20:41"/>
    <d v="1899-12-30T02:14:09"/>
    <d v="1899-12-30T02:40:21"/>
    <n v="1728"/>
    <x v="3"/>
    <x v="5"/>
    <n v="200409"/>
  </r>
  <r>
    <x v="201"/>
    <s v="Saturday"/>
    <x v="2"/>
    <n v="5"/>
    <n v="0"/>
    <n v="51"/>
    <n v="17"/>
    <d v="1899-12-30T00:51:17"/>
    <d v="1899-12-30T00:10:15"/>
    <x v="10"/>
    <s v="Bike Path 5"/>
    <n v="5.8498537536561637"/>
    <n v="0"/>
    <m/>
    <s v="Splits 10.14.20 + 9.52.63 + 10.59.91 + 9.59.48 + 10.11.32"/>
    <d v="1899-12-30T04:28:43"/>
    <d v="1899-12-30T02:14:22"/>
    <m/>
    <n v="0"/>
    <n v="0"/>
    <d v="1899-12-30T04:28:43"/>
    <d v="1899-12-30T05:21:08"/>
    <d v="1899-12-30T02:14:22"/>
    <d v="1899-12-30T02:40:34"/>
    <n v="1747"/>
    <x v="3"/>
    <x v="5"/>
    <n v="200409"/>
  </r>
  <r>
    <x v="202"/>
    <s v="Sunday"/>
    <x v="2"/>
    <n v="2"/>
    <n v="0"/>
    <n v="20"/>
    <n v="14"/>
    <d v="1899-12-30T00:20:14"/>
    <d v="1899-12-30T00:10:07"/>
    <x v="10"/>
    <s v="Lake House to Big House"/>
    <n v="5.9308072487644194"/>
    <n v="0"/>
    <m/>
    <s v="Home to Big House"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5"/>
    <n v="200409"/>
  </r>
  <r>
    <x v="203"/>
    <s v="Saturday"/>
    <x v="2"/>
    <n v="5.25"/>
    <n v="0"/>
    <n v="54"/>
    <n v="53"/>
    <d v="1899-12-30T00:54:53"/>
    <d v="1899-12-30T00:10:27"/>
    <x v="6"/>
    <s v="Bike Path Plus"/>
    <n v="5.7394473124810252"/>
    <n v="0"/>
    <m/>
    <s v="Splits 9.15.77 + 9.31.22 + 10.10.72 + 12.18.29 + 11.05.33 + 2.31.85"/>
    <d v="1899-12-30T04:33:54"/>
    <d v="1899-12-30T02:16:57"/>
    <m/>
    <n v="0"/>
    <n v="0"/>
    <d v="1899-12-30T04:33:54"/>
    <d v="1899-12-30T05:26:18"/>
    <d v="1899-12-30T02:16:57"/>
    <d v="1899-12-30T02:43:09"/>
    <n v="1906"/>
    <x v="3"/>
    <x v="5"/>
    <n v="200409"/>
  </r>
  <r>
    <x v="204"/>
    <s v="Wednesday"/>
    <x v="2"/>
    <n v="2.0499999999999998"/>
    <n v="0"/>
    <n v="20"/>
    <n v="0"/>
    <d v="1899-12-30T00:20:00"/>
    <d v="1899-12-30T00:09:45"/>
    <x v="15"/>
    <s v="Treadmill"/>
    <n v="6.1500000000000048"/>
    <n v="0"/>
    <m/>
    <m/>
    <d v="1899-12-30T04:15:37"/>
    <d v="1899-12-30T02:07:48"/>
    <m/>
    <n v="0"/>
    <n v="0"/>
    <d v="1899-12-30T04:15:37"/>
    <d v="1899-12-30T05:08:01"/>
    <d v="1899-12-30T02:07:48"/>
    <d v="1899-12-30T02:34:00"/>
    <n v="1314"/>
    <x v="3"/>
    <x v="5"/>
    <n v="200409"/>
  </r>
  <r>
    <x v="205"/>
    <s v="Sunday"/>
    <x v="1"/>
    <n v="13"/>
    <n v="1"/>
    <n v="0"/>
    <n v="0"/>
    <d v="1899-12-30T01:00:00"/>
    <d v="1899-12-30T00:04:37"/>
    <x v="11"/>
    <s v="Timex Route"/>
    <n v="13.000000000000011"/>
    <n v="0"/>
    <m/>
    <s v="Timex route"/>
    <d v="1899-12-30T08:36:55"/>
    <d v="1899-12-30T04:18:28"/>
    <m/>
    <n v="0"/>
    <n v="0"/>
    <d v="1899-12-30T02:00:55"/>
    <d v="1899-12-30T02:53:19"/>
    <d v="1899-12-30T01:00:28"/>
    <d v="1899-12-30T01:26:40"/>
    <n v="683"/>
    <x v="3"/>
    <x v="5"/>
    <n v="200409"/>
  </r>
  <r>
    <x v="206"/>
    <s v="Monday"/>
    <x v="2"/>
    <n v="2"/>
    <n v="0"/>
    <n v="19"/>
    <n v="57"/>
    <d v="1899-12-30T00:19:57"/>
    <d v="1899-12-30T00:09:58"/>
    <x v="15"/>
    <s v="Treadmill"/>
    <n v="6.0150375939849674"/>
    <n v="0"/>
    <m/>
    <s v="Treadmill"/>
    <d v="1899-12-30T04:21:21"/>
    <d v="1899-12-30T02:10:40"/>
    <m/>
    <n v="0"/>
    <n v="0"/>
    <d v="1899-12-30T04:21:21"/>
    <d v="1899-12-30T05:13:45"/>
    <d v="1899-12-30T02:10:40"/>
    <d v="1899-12-30T02:36:52"/>
    <n v="1500"/>
    <x v="3"/>
    <x v="5"/>
    <n v="200409"/>
  </r>
  <r>
    <x v="207"/>
    <s v="Saturday"/>
    <x v="2"/>
    <n v="5"/>
    <n v="0"/>
    <n v="56"/>
    <n v="37"/>
    <d v="1899-12-30T00:56:37"/>
    <d v="1899-12-30T00:11:19"/>
    <x v="15"/>
    <s v="Bike Path 5"/>
    <n v="5.2987930526935578"/>
    <n v="0"/>
    <m/>
    <s v="Splits 10.10.24 + 9.36.64 + 12.37.66 + 13.33.99 + 10.38.48"/>
    <d v="1899-12-30T04:56:40"/>
    <d v="1899-12-30T02:28:20"/>
    <m/>
    <n v="0"/>
    <n v="0"/>
    <d v="1899-12-30T04:56:40"/>
    <d v="1899-12-30T05:49:04"/>
    <d v="1899-12-30T02:28:20"/>
    <d v="1899-12-30T02:54:32"/>
    <n v="2428"/>
    <x v="3"/>
    <x v="6"/>
    <n v="200410"/>
  </r>
  <r>
    <x v="208"/>
    <s v="Saturday"/>
    <x v="2"/>
    <n v="4.5"/>
    <n v="1"/>
    <n v="7"/>
    <n v="29"/>
    <d v="1899-12-30T01:07:29"/>
    <d v="1899-12-30T00:15:00"/>
    <x v="15"/>
    <s v="N/A"/>
    <n v="4.0009878982464837"/>
    <n v="0"/>
    <m/>
    <m/>
    <d v="1899-12-30T06:32:54"/>
    <d v="1899-12-30T03:16:27"/>
    <m/>
    <n v="0"/>
    <n v="0"/>
    <d v="1899-12-30T06:32:54"/>
    <d v="1899-12-30T07:25:18"/>
    <d v="1899-12-30T03:16:27"/>
    <d v="1899-12-30T03:42:39"/>
    <n v="3017"/>
    <x v="3"/>
    <x v="6"/>
    <n v="200410"/>
  </r>
  <r>
    <x v="209"/>
    <s v="Monday"/>
    <x v="2"/>
    <n v="1.9"/>
    <n v="0"/>
    <n v="20"/>
    <n v="0"/>
    <d v="1899-12-30T00:20:00"/>
    <d v="1899-12-30T00:10:32"/>
    <x v="10"/>
    <s v="Treadmill"/>
    <n v="5.7000000000000046"/>
    <n v="0"/>
    <m/>
    <s v="Treadmill"/>
    <d v="1899-12-30T04:35:47"/>
    <d v="1899-12-30T02:17:54"/>
    <m/>
    <n v="0"/>
    <n v="0"/>
    <d v="1899-12-30T04:35:47"/>
    <d v="1899-12-30T05:28:11"/>
    <d v="1899-12-30T02:17:54"/>
    <d v="1899-12-30T02:44:06"/>
    <n v="1964"/>
    <x v="3"/>
    <x v="6"/>
    <n v="200410"/>
  </r>
  <r>
    <x v="210"/>
    <s v="Tuesday"/>
    <x v="2"/>
    <n v="2"/>
    <n v="0"/>
    <n v="23"/>
    <n v="0"/>
    <d v="1899-12-30T00:23:00"/>
    <d v="1899-12-30T00:11:30"/>
    <x v="15"/>
    <s v="precor"/>
    <n v="5.2173913043478297"/>
    <n v="0"/>
    <m/>
    <s v="Precor"/>
    <d v="1899-12-30T05:01:18"/>
    <d v="1899-12-30T02:30:39"/>
    <m/>
    <n v="0"/>
    <n v="0"/>
    <d v="1899-12-30T05:01:18"/>
    <d v="1899-12-30T05:53:42"/>
    <d v="1899-12-30T02:30:39"/>
    <d v="1899-12-30T02:56:51"/>
    <n v="2515"/>
    <x v="3"/>
    <x v="6"/>
    <n v="200410"/>
  </r>
  <r>
    <x v="211"/>
    <s v="Saturday"/>
    <x v="2"/>
    <n v="3.661"/>
    <n v="0"/>
    <n v="39"/>
    <n v="27"/>
    <d v="1899-12-30T00:39:27"/>
    <d v="1899-12-30T00:10:47"/>
    <x v="10"/>
    <s v="Random Around Lake House"/>
    <n v="5.5680608365019042"/>
    <n v="0"/>
    <m/>
    <s v="New Loop 10.28.70 + 10.39.04 + 11.38.96 + 6.41.16"/>
    <d v="1899-12-30T04:42:19"/>
    <d v="1899-12-30T02:21:10"/>
    <m/>
    <n v="0"/>
    <n v="0"/>
    <d v="1899-12-30T04:42:19"/>
    <d v="1899-12-30T05:34:43"/>
    <d v="1899-12-30T02:21:10"/>
    <d v="1899-12-30T02:47:22"/>
    <n v="2115"/>
    <x v="3"/>
    <x v="6"/>
    <n v="200410"/>
  </r>
  <r>
    <x v="212"/>
    <s v="Sunday"/>
    <x v="1"/>
    <n v="3"/>
    <n v="0"/>
    <n v="11"/>
    <n v="30"/>
    <d v="1899-12-30T00:11:30"/>
    <d v="1899-12-30T00:03:50"/>
    <x v="8"/>
    <s v="Trainer"/>
    <n v="15.652173913043487"/>
    <n v="0"/>
    <m/>
    <s v="Trainer"/>
    <d v="1899-12-30T07:09:20"/>
    <d v="1899-12-30T03:34:40"/>
    <m/>
    <n v="0"/>
    <n v="0"/>
    <d v="1899-12-30T01:40:26"/>
    <d v="1899-12-30T02:32:50"/>
    <d v="1899-12-30T00:50:13"/>
    <d v="1899-12-30T01:16:25"/>
    <n v="409"/>
    <x v="3"/>
    <x v="6"/>
    <n v="200410"/>
  </r>
  <r>
    <x v="213"/>
    <s v="Monday"/>
    <x v="2"/>
    <n v="2.25"/>
    <n v="0"/>
    <n v="22"/>
    <n v="15"/>
    <d v="1899-12-30T00:22:15"/>
    <d v="1899-12-30T00:09:53"/>
    <x v="10"/>
    <s v="Treadmill"/>
    <n v="6.0674157303370828"/>
    <n v="0"/>
    <m/>
    <s v="Treadmill"/>
    <d v="1899-12-30T04:19:05"/>
    <d v="1899-12-30T02:09:33"/>
    <m/>
    <n v="0"/>
    <n v="0"/>
    <d v="1899-12-30T04:19:05"/>
    <d v="1899-12-30T05:11:29"/>
    <d v="1899-12-30T02:09:33"/>
    <d v="1899-12-30T02:35:45"/>
    <n v="1439"/>
    <x v="3"/>
    <x v="6"/>
    <n v="200410"/>
  </r>
  <r>
    <x v="214"/>
    <s v="Tuesday"/>
    <x v="2"/>
    <n v="2.42"/>
    <n v="0"/>
    <n v="25"/>
    <n v="0"/>
    <d v="1899-12-30T00:25:00"/>
    <d v="1899-12-30T00:10:20"/>
    <x v="10"/>
    <s v="Treadmill"/>
    <n v="5.8080000000000043"/>
    <n v="0"/>
    <m/>
    <s v="Treadmill"/>
    <d v="1899-12-30T04:30:40"/>
    <d v="1899-12-30T02:15:20"/>
    <m/>
    <n v="0"/>
    <n v="0"/>
    <d v="1899-12-30T04:30:40"/>
    <d v="1899-12-30T05:23:04"/>
    <d v="1899-12-30T02:15:20"/>
    <d v="1899-12-30T02:41:32"/>
    <n v="1802"/>
    <x v="3"/>
    <x v="6"/>
    <n v="200410"/>
  </r>
  <r>
    <x v="215"/>
    <s v="Sunday"/>
    <x v="2"/>
    <n v="3.65"/>
    <n v="0"/>
    <n v="40"/>
    <n v="0"/>
    <d v="1899-12-30T00:40:00"/>
    <d v="1899-12-30T00:10:58"/>
    <x v="10"/>
    <s v="Treadmill"/>
    <n v="5.475000000000005"/>
    <n v="0"/>
    <m/>
    <s v="Treadmill and Precor (2.55 in 30 mins)"/>
    <d v="1899-12-30T04:47:07"/>
    <d v="1899-12-30T02:23:34"/>
    <m/>
    <n v="0"/>
    <n v="0"/>
    <d v="1899-12-30T04:47:07"/>
    <d v="1899-12-30T05:39:31"/>
    <d v="1899-12-30T02:23:34"/>
    <d v="1899-12-30T02:49:46"/>
    <n v="2229"/>
    <x v="3"/>
    <x v="6"/>
    <n v="200410"/>
  </r>
  <r>
    <x v="216"/>
    <s v="Monday"/>
    <x v="1"/>
    <n v="7.55"/>
    <n v="0"/>
    <n v="25"/>
    <n v="0"/>
    <d v="1899-12-30T00:25:00"/>
    <d v="1899-12-30T00:03:19"/>
    <x v="8"/>
    <s v="Trainer"/>
    <n v="18.120000000000012"/>
    <n v="0"/>
    <m/>
    <s v="Indoors - Trainer"/>
    <d v="1899-12-30T06:10:52"/>
    <d v="1899-12-30T03:05:26"/>
    <m/>
    <n v="0"/>
    <n v="0"/>
    <d v="1899-12-30T01:26:45"/>
    <d v="1899-12-30T02:19:09"/>
    <d v="1899-12-30T00:43:23"/>
    <d v="1899-12-30T01:09:35"/>
    <n v="248"/>
    <x v="3"/>
    <x v="6"/>
    <n v="200410"/>
  </r>
  <r>
    <x v="217"/>
    <s v="Tuesday"/>
    <x v="2"/>
    <n v="1.75"/>
    <n v="0"/>
    <n v="20"/>
    <n v="50"/>
    <d v="1899-12-30T00:20:50"/>
    <d v="1899-12-30T00:11:54"/>
    <x v="10"/>
    <s v="Treadmill"/>
    <n v="5.0400000000000045"/>
    <n v="0"/>
    <m/>
    <s v="Treadmill Training Prog"/>
    <d v="1899-12-30T05:11:54"/>
    <d v="1899-12-30T02:35:57"/>
    <m/>
    <n v="0"/>
    <n v="0"/>
    <d v="1899-12-30T05:11:54"/>
    <d v="1899-12-30T06:04:18"/>
    <d v="1899-12-30T02:35:57"/>
    <d v="1899-12-30T03:02:09"/>
    <n v="2656"/>
    <x v="3"/>
    <x v="6"/>
    <n v="200410"/>
  </r>
  <r>
    <x v="218"/>
    <s v="Sunday"/>
    <x v="2"/>
    <n v="2.5"/>
    <n v="0"/>
    <n v="50"/>
    <n v="0"/>
    <d v="1899-12-30T00:50:00"/>
    <d v="1899-12-30T00:20:00"/>
    <x v="10"/>
    <s v="Treadmill"/>
    <n v="3.0000000000000022"/>
    <n v="0"/>
    <m/>
    <s v="Walking with Connor &amp; Treadmill"/>
    <d v="1899-12-30T08:44:00"/>
    <d v="1899-12-30T04:22:00"/>
    <m/>
    <n v="0"/>
    <n v="0"/>
    <d v="1899-12-30T08:44:00"/>
    <d v="1899-12-30T09:36:24"/>
    <d v="1899-12-30T04:22:00"/>
    <d v="1899-12-30T04:48:12"/>
    <n v="3116"/>
    <x v="3"/>
    <x v="6"/>
    <n v="200410"/>
  </r>
  <r>
    <x v="219"/>
    <s v="Monday"/>
    <x v="2"/>
    <n v="2.41"/>
    <n v="0"/>
    <n v="24"/>
    <n v="0"/>
    <d v="1899-12-30T00:24:00"/>
    <d v="1899-12-30T00:09:58"/>
    <x v="10"/>
    <s v="Treadmill"/>
    <n v="6.0250000000000048"/>
    <n v="0"/>
    <m/>
    <s v="Treadmill"/>
    <d v="1899-12-30T04:20:55"/>
    <d v="1899-12-30T02:10:27"/>
    <m/>
    <n v="0"/>
    <n v="0"/>
    <d v="1899-12-30T04:20:55"/>
    <d v="1899-12-30T05:13:19"/>
    <d v="1899-12-30T02:10:27"/>
    <d v="1899-12-30T02:36:39"/>
    <n v="1486"/>
    <x v="3"/>
    <x v="7"/>
    <n v="200411"/>
  </r>
  <r>
    <x v="220"/>
    <s v="Friday"/>
    <x v="2"/>
    <n v="3"/>
    <n v="0"/>
    <n v="31"/>
    <n v="10"/>
    <d v="1899-12-30T00:31:10"/>
    <d v="1899-12-30T00:10:23"/>
    <x v="10"/>
    <s v="Treadmill"/>
    <n v="5.775401069518721"/>
    <n v="0"/>
    <m/>
    <s v="Treadmill"/>
    <d v="1899-12-30T04:32:11"/>
    <d v="1899-12-30T02:16:06"/>
    <m/>
    <n v="0"/>
    <n v="0"/>
    <d v="1899-12-30T04:32:11"/>
    <d v="1899-12-30T05:24:35"/>
    <d v="1899-12-30T02:16:06"/>
    <d v="1899-12-30T02:42:18"/>
    <n v="1858"/>
    <x v="3"/>
    <x v="7"/>
    <n v="200411"/>
  </r>
  <r>
    <x v="221"/>
    <s v="Saturday"/>
    <x v="1"/>
    <n v="6"/>
    <n v="0"/>
    <n v="25"/>
    <n v="0"/>
    <d v="1899-12-30T00:25:00"/>
    <d v="1899-12-30T00:04:10"/>
    <x v="8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</r>
  <r>
    <x v="222"/>
    <s v="Sunday"/>
    <x v="2"/>
    <n v="5.05"/>
    <n v="0"/>
    <n v="53"/>
    <n v="18"/>
    <d v="1899-12-30T00:53:18"/>
    <d v="1899-12-30T00:10:33"/>
    <x v="10"/>
    <s v="MADD Dash"/>
    <n v="5.684803001876177"/>
    <n v="0"/>
    <m/>
    <m/>
    <d v="1899-12-30T04:36:32"/>
    <d v="1899-12-30T02:18:16"/>
    <m/>
    <n v="0"/>
    <n v="0"/>
    <d v="1899-12-30T04:36:32"/>
    <d v="1899-12-30T05:28:56"/>
    <d v="1899-12-30T02:18:16"/>
    <d v="1899-12-30T02:44:28"/>
    <n v="1983"/>
    <x v="3"/>
    <x v="7"/>
    <n v="200411"/>
  </r>
  <r>
    <x v="223"/>
    <s v="Tuesday"/>
    <x v="1"/>
    <n v="6"/>
    <n v="0"/>
    <n v="25"/>
    <n v="0"/>
    <d v="1899-12-30T00:25:00"/>
    <d v="1899-12-30T00:04:10"/>
    <x v="8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</r>
  <r>
    <x v="224"/>
    <s v="Wednesday"/>
    <x v="2"/>
    <n v="2.5499999999999998"/>
    <n v="0"/>
    <n v="30"/>
    <n v="0"/>
    <d v="1899-12-30T00:30:00"/>
    <d v="1899-12-30T00:11:46"/>
    <x v="10"/>
    <s v="precor"/>
    <n v="5.1000000000000041"/>
    <n v="0"/>
    <m/>
    <s v="Precor"/>
    <d v="1899-12-30T05:08:14"/>
    <d v="1899-12-30T02:34:07"/>
    <m/>
    <n v="0"/>
    <n v="0"/>
    <d v="1899-12-30T05:08:14"/>
    <d v="1899-12-30T06:00:38"/>
    <d v="1899-12-30T02:34:07"/>
    <d v="1899-12-30T03:00:19"/>
    <n v="2611"/>
    <x v="3"/>
    <x v="7"/>
    <n v="200411"/>
  </r>
  <r>
    <x v="225"/>
    <s v="Tuesday"/>
    <x v="2"/>
    <n v="2"/>
    <n v="0"/>
    <n v="21"/>
    <n v="50"/>
    <d v="1899-12-30T00:21:50"/>
    <d v="1899-12-30T00:10:55"/>
    <x v="10"/>
    <s v="Treadmill"/>
    <n v="5.4961832061068749"/>
    <n v="0"/>
    <m/>
    <s v="Treadmill"/>
    <d v="1899-12-30T04:46:01"/>
    <d v="1899-12-30T02:23:00"/>
    <m/>
    <n v="0"/>
    <n v="0"/>
    <d v="1899-12-30T04:46:01"/>
    <d v="1899-12-30T05:38:25"/>
    <d v="1899-12-30T02:23:00"/>
    <d v="1899-12-30T02:49:13"/>
    <n v="2209"/>
    <x v="3"/>
    <x v="7"/>
    <n v="200411"/>
  </r>
  <r>
    <x v="226"/>
    <s v="Sunday"/>
    <x v="1"/>
    <n v="10"/>
    <n v="0"/>
    <n v="40"/>
    <n v="24"/>
    <d v="1899-12-30T00:40:24"/>
    <d v="1899-12-30T00:04:02"/>
    <x v="7"/>
    <s v="Spinner"/>
    <n v="14.851485148514863"/>
    <n v="0"/>
    <m/>
    <s v="Spinervals"/>
    <d v="1899-12-30T07:32:29"/>
    <d v="1899-12-30T03:46:14"/>
    <m/>
    <n v="0"/>
    <n v="0"/>
    <d v="1899-12-30T01:45:51"/>
    <d v="1899-12-30T02:38:15"/>
    <d v="1899-12-30T00:52:55"/>
    <d v="1899-12-30T01:19:07"/>
    <n v="511"/>
    <x v="3"/>
    <x v="11"/>
    <n v="200412"/>
  </r>
  <r>
    <x v="227"/>
    <s v="Monday"/>
    <x v="2"/>
    <n v="2.2999999999999998"/>
    <n v="0"/>
    <n v="28"/>
    <n v="0"/>
    <d v="1899-12-30T00:28:00"/>
    <d v="1899-12-30T00:12:10"/>
    <x v="10"/>
    <s v="Treadmill"/>
    <n v="4.9285714285714315"/>
    <n v="0"/>
    <m/>
    <s v="HR Run (155)"/>
    <d v="1899-12-30T05:18:57"/>
    <d v="1899-12-30T02:39:29"/>
    <m/>
    <n v="0"/>
    <n v="0"/>
    <d v="1899-12-30T05:18:57"/>
    <d v="1899-12-30T06:11:21"/>
    <d v="1899-12-30T02:39:29"/>
    <d v="1899-12-30T03:05:41"/>
    <n v="2742"/>
    <x v="3"/>
    <x v="11"/>
    <n v="200412"/>
  </r>
  <r>
    <x v="228"/>
    <s v="Wednesday"/>
    <x v="2"/>
    <n v="2.5"/>
    <n v="0"/>
    <n v="25"/>
    <n v="10"/>
    <d v="1899-12-30T00:25:10"/>
    <d v="1899-12-30T00:10:04"/>
    <x v="10"/>
    <s v="Treadmill"/>
    <n v="5.9602649006622572"/>
    <n v="0"/>
    <m/>
    <s v="Treadmill"/>
    <d v="1899-12-30T04:23:45"/>
    <d v="1899-12-30T02:11:52"/>
    <m/>
    <n v="0"/>
    <n v="0"/>
    <d v="1899-12-30T04:23:45"/>
    <d v="1899-12-30T05:16:09"/>
    <d v="1899-12-30T02:11:52"/>
    <d v="1899-12-30T02:38:04"/>
    <n v="1600"/>
    <x v="3"/>
    <x v="11"/>
    <n v="200412"/>
  </r>
  <r>
    <x v="229"/>
    <s v="Saturday"/>
    <x v="0"/>
    <n v="0.25"/>
    <n v="0"/>
    <n v="10"/>
    <n v="34"/>
    <d v="1899-12-30T00:10:34"/>
    <d v="1899-12-30T00:42:16"/>
    <x v="16"/>
    <s v="Dock2Dock"/>
    <n v="1.4195583596214523"/>
    <n v="0"/>
    <m/>
    <m/>
    <d v="1899-12-30T01:41:26"/>
    <d v="1899-12-30T00:50:43"/>
    <m/>
    <n v="0"/>
    <n v="0"/>
    <d v="1899-12-30T18:27:23"/>
    <d v="1899-12-30T19:19:47"/>
    <d v="1899-12-30T09:13:42"/>
    <d v="1899-12-30T09:39:54"/>
    <n v="3473"/>
    <x v="4"/>
    <x v="8"/>
    <n v="200501"/>
  </r>
  <r>
    <x v="230"/>
    <s v="Sunday"/>
    <x v="1"/>
    <n v="6"/>
    <n v="0"/>
    <n v="25"/>
    <n v="0"/>
    <d v="1899-12-30T00:25:00"/>
    <d v="1899-12-30T00:04:10"/>
    <x v="11"/>
    <s v="N/A"/>
    <n v="14.400000000000009"/>
    <n v="0"/>
    <m/>
    <m/>
    <d v="1899-12-30T07:46:40"/>
    <d v="1899-12-30T03:53:20"/>
    <m/>
    <n v="0"/>
    <n v="0"/>
    <d v="1899-12-30T01:49:10"/>
    <d v="1899-12-30T02:41:34"/>
    <d v="1899-12-30T00:54:35"/>
    <d v="1899-12-30T01:20:47"/>
    <n v="560"/>
    <x v="4"/>
    <x v="8"/>
    <n v="200501"/>
  </r>
  <r>
    <x v="231"/>
    <s v="Sunday"/>
    <x v="2"/>
    <n v="2.75"/>
    <n v="0"/>
    <n v="30"/>
    <n v="0"/>
    <d v="1899-12-30T00:30:00"/>
    <d v="1899-12-30T00:10:55"/>
    <x v="6"/>
    <s v="Treadmill"/>
    <n v="5.5000000000000044"/>
    <n v="0"/>
    <m/>
    <s v="Run 2.5 in 25 minutes 5 minute cool down"/>
    <d v="1899-12-30T04:45:49"/>
    <d v="1899-12-30T02:22:55"/>
    <m/>
    <n v="0"/>
    <n v="0"/>
    <d v="1899-12-30T04:45:49"/>
    <d v="1899-12-30T05:38:13"/>
    <d v="1899-12-30T02:22:55"/>
    <d v="1899-12-30T02:49:07"/>
    <n v="2198"/>
    <x v="4"/>
    <x v="8"/>
    <n v="200501"/>
  </r>
  <r>
    <x v="232"/>
    <s v="Tuesday"/>
    <x v="2"/>
    <n v="2.36"/>
    <n v="0"/>
    <n v="25"/>
    <n v="0"/>
    <d v="1899-12-30T00:25:00"/>
    <d v="1899-12-30T00:10:36"/>
    <x v="10"/>
    <s v="Treadmill"/>
    <n v="5.6640000000000041"/>
    <n v="0"/>
    <m/>
    <s v="Run 2.0 in 19:01 and 2.1 in 20 Mins"/>
    <d v="1899-12-30T04:37:33"/>
    <d v="1899-12-30T02:18:46"/>
    <m/>
    <n v="0"/>
    <n v="0"/>
    <d v="1899-12-30T04:37:33"/>
    <d v="1899-12-30T05:29:57"/>
    <d v="1899-12-30T02:18:46"/>
    <d v="1899-12-30T02:44:58"/>
    <n v="2004"/>
    <x v="4"/>
    <x v="8"/>
    <n v="200501"/>
  </r>
  <r>
    <x v="233"/>
    <s v="Monday"/>
    <x v="2"/>
    <n v="1"/>
    <n v="0"/>
    <n v="10"/>
    <n v="6"/>
    <d v="1899-12-30T00:10:06"/>
    <d v="1899-12-30T00:10:06"/>
    <x v="10"/>
    <s v="N/A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4"/>
    <x v="8"/>
    <n v="200501"/>
  </r>
  <r>
    <x v="234"/>
    <s v="Sunday"/>
    <x v="2"/>
    <n v="3.1"/>
    <n v="0"/>
    <n v="32"/>
    <n v="4"/>
    <d v="1899-12-30T00:32:04"/>
    <d v="1899-12-30T00:10:21"/>
    <x v="10"/>
    <s v="N/A"/>
    <n v="5.800415800415804"/>
    <n v="0"/>
    <m/>
    <m/>
    <d v="1899-12-30T04:31:01"/>
    <d v="1899-12-30T02:15:30"/>
    <m/>
    <n v="0"/>
    <n v="0"/>
    <d v="1899-12-30T04:31:01"/>
    <d v="1899-12-30T05:23:25"/>
    <d v="1899-12-30T02:15:30"/>
    <d v="1899-12-30T02:41:42"/>
    <n v="1818"/>
    <x v="4"/>
    <x v="8"/>
    <n v="200501"/>
  </r>
  <r>
    <x v="235"/>
    <s v="Tuesday"/>
    <x v="2"/>
    <n v="2"/>
    <n v="0"/>
    <n v="20"/>
    <n v="43"/>
    <d v="1899-12-30T00:20:43"/>
    <d v="1899-12-30T00:10:21"/>
    <x v="10"/>
    <s v="N/A"/>
    <n v="5.7924376508447359"/>
    <n v="0"/>
    <m/>
    <m/>
    <d v="1899-12-30T04:31:23"/>
    <d v="1899-12-30T02:15:42"/>
    <m/>
    <n v="0"/>
    <n v="0"/>
    <d v="1899-12-30T04:31:23"/>
    <d v="1899-12-30T05:23:47"/>
    <d v="1899-12-30T02:15:42"/>
    <d v="1899-12-30T02:41:54"/>
    <n v="1833"/>
    <x v="4"/>
    <x v="9"/>
    <n v="200502"/>
  </r>
  <r>
    <x v="236"/>
    <s v="Wednesday"/>
    <x v="2"/>
    <n v="2"/>
    <n v="0"/>
    <n v="21"/>
    <n v="23"/>
    <d v="1899-12-30T00:21:23"/>
    <d v="1899-12-30T00:10:41"/>
    <x v="10"/>
    <s v="N/A"/>
    <n v="5.6118472330475493"/>
    <n v="0"/>
    <m/>
    <m/>
    <d v="1899-12-30T04:40:07"/>
    <d v="1899-12-30T02:20:04"/>
    <m/>
    <n v="0"/>
    <n v="0"/>
    <d v="1899-12-30T04:40:07"/>
    <d v="1899-12-30T05:32:31"/>
    <d v="1899-12-30T02:20:04"/>
    <d v="1899-12-30T02:46:16"/>
    <n v="2058"/>
    <x v="4"/>
    <x v="9"/>
    <n v="200502"/>
  </r>
  <r>
    <x v="237"/>
    <s v="Sunday"/>
    <x v="2"/>
    <n v="7.6"/>
    <n v="1"/>
    <n v="29"/>
    <n v="22"/>
    <d v="1899-12-30T01:29:22"/>
    <d v="1899-12-30T00:11:46"/>
    <x v="17"/>
    <s v="Polar Bear"/>
    <n v="5.1025736665423391"/>
    <n v="175"/>
    <m/>
    <m/>
    <d v="1899-12-30T05:08:05"/>
    <d v="1899-12-30T02:34:02"/>
    <m/>
    <n v="0"/>
    <n v="0"/>
    <d v="1899-12-30T05:08:05"/>
    <d v="1899-12-30T06:00:29"/>
    <d v="1899-12-30T02:34:02"/>
    <d v="1899-12-30T03:00:14"/>
    <n v="2609"/>
    <x v="4"/>
    <x v="9"/>
    <n v="200502"/>
  </r>
  <r>
    <x v="238"/>
    <s v="Tuesday"/>
    <x v="2"/>
    <n v="2"/>
    <n v="0"/>
    <n v="22"/>
    <n v="30"/>
    <d v="1899-12-30T00:22:30"/>
    <d v="1899-12-30T00:11:15"/>
    <x v="17"/>
    <s v="Treadmill"/>
    <n v="5.3333333333333375"/>
    <n v="0"/>
    <m/>
    <s v="Sore from Sunday's Polar Bear"/>
    <d v="1899-12-30T04:54:45"/>
    <d v="1899-12-30T02:27:22"/>
    <m/>
    <n v="0"/>
    <n v="0"/>
    <d v="1899-12-30T04:54:45"/>
    <d v="1899-12-30T05:47:09"/>
    <d v="1899-12-30T02:27:22"/>
    <d v="1899-12-30T02:53:35"/>
    <n v="2383"/>
    <x v="4"/>
    <x v="10"/>
    <n v="200503"/>
  </r>
  <r>
    <x v="239"/>
    <s v="Monday"/>
    <x v="2"/>
    <n v="2"/>
    <n v="0"/>
    <n v="20"/>
    <n v="0"/>
    <d v="1899-12-30T00:20:00"/>
    <d v="1899-12-30T00:10:00"/>
    <x v="17"/>
    <s v="Treadmill"/>
    <n v="6.0000000000000053"/>
    <n v="0"/>
    <m/>
    <s v="Run @ 6.0 for 2o minutes"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10"/>
    <n v="200503"/>
  </r>
  <r>
    <x v="240"/>
    <s v="Sunday"/>
    <x v="1"/>
    <n v="8"/>
    <n v="0"/>
    <n v="30"/>
    <n v="15"/>
    <d v="1899-12-30T00:30:15"/>
    <d v="1899-12-30T00:03:47"/>
    <x v="7"/>
    <s v="Easy on Spinner"/>
    <n v="15.867768595041335"/>
    <n v="0"/>
    <m/>
    <m/>
    <d v="1899-12-30T07:03:30"/>
    <d v="1899-12-30T03:31:45"/>
    <m/>
    <n v="0"/>
    <n v="0"/>
    <d v="1899-12-30T01:39:04"/>
    <d v="1899-12-30T02:31:28"/>
    <d v="1899-12-30T00:49:32"/>
    <d v="1899-12-30T01:15:44"/>
    <n v="399"/>
    <x v="4"/>
    <x v="10"/>
    <n v="200503"/>
  </r>
  <r>
    <x v="240"/>
    <s v="Sunday"/>
    <x v="2"/>
    <n v="1"/>
    <n v="0"/>
    <n v="9"/>
    <n v="24"/>
    <d v="1899-12-30T00:09:24"/>
    <d v="1899-12-30T00:09:24"/>
    <x v="17"/>
    <s v="Treadmill"/>
    <n v="6.3829787234042596"/>
    <n v="0"/>
    <m/>
    <m/>
    <d v="1899-12-30T04:06:17"/>
    <d v="1899-12-30T02:03:08"/>
    <m/>
    <n v="0"/>
    <n v="0"/>
    <d v="1899-12-30T04:06:17"/>
    <d v="1899-12-30T04:58:41"/>
    <d v="1899-12-30T02:03:08"/>
    <d v="1899-12-30T02:29:20"/>
    <n v="1066"/>
    <x v="4"/>
    <x v="10"/>
    <n v="200503"/>
  </r>
  <r>
    <x v="241"/>
    <s v="Monday"/>
    <x v="2"/>
    <n v="2.5"/>
    <n v="0"/>
    <n v="26"/>
    <n v="20"/>
    <d v="1899-12-30T00:26:20"/>
    <d v="1899-12-30T00:10:32"/>
    <x v="17"/>
    <s v="Treadmill"/>
    <n v="5.6962025316455751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1"/>
    <x v="4"/>
    <x v="10"/>
    <n v="200503"/>
  </r>
  <r>
    <x v="242"/>
    <s v="Wednesday"/>
    <x v="2"/>
    <n v="2.2999999999999998"/>
    <n v="0"/>
    <n v="24"/>
    <n v="40"/>
    <d v="1899-12-30T00:24:40"/>
    <d v="1899-12-30T00:10:43"/>
    <x v="17"/>
    <s v="Treadmill"/>
    <n v="5.5945945945945983"/>
    <n v="0"/>
    <m/>
    <s v="2 Miles in 19:40 With 5 Minute Cool Down"/>
    <d v="1899-12-30T04:40:59"/>
    <d v="1899-12-30T02:20:30"/>
    <m/>
    <n v="0"/>
    <n v="0"/>
    <d v="1899-12-30T04:40:59"/>
    <d v="1899-12-30T05:33:23"/>
    <d v="1899-12-30T02:20:30"/>
    <d v="1899-12-30T02:46:42"/>
    <n v="2080"/>
    <x v="4"/>
    <x v="10"/>
    <n v="200503"/>
  </r>
  <r>
    <x v="243"/>
    <s v="Saturday"/>
    <x v="2"/>
    <n v="5"/>
    <n v="0"/>
    <n v="55"/>
    <n v="29"/>
    <d v="1899-12-30T00:55:29"/>
    <d v="1899-12-30T00:11:06"/>
    <x v="17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4"/>
    <x v="10"/>
    <n v="200503"/>
  </r>
  <r>
    <x v="244"/>
    <s v="Sunday"/>
    <x v="1"/>
    <n v="12"/>
    <n v="0"/>
    <n v="45"/>
    <n v="0"/>
    <d v="1899-12-30T00:45:00"/>
    <d v="1899-12-30T00:03:45"/>
    <x v="7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</r>
  <r>
    <x v="245"/>
    <s v="Monday"/>
    <x v="2"/>
    <n v="2.1"/>
    <n v="0"/>
    <n v="22"/>
    <n v="35"/>
    <d v="1899-12-30T00:22:35"/>
    <d v="1899-12-30T00:10:45"/>
    <x v="17"/>
    <s v="N/A"/>
    <n v="5.5793357933579379"/>
    <n v="0"/>
    <m/>
    <m/>
    <d v="1899-12-30T04:41:45"/>
    <d v="1899-12-30T02:20:53"/>
    <m/>
    <n v="0"/>
    <n v="0"/>
    <d v="1899-12-30T04:41:45"/>
    <d v="1899-12-30T05:34:09"/>
    <d v="1899-12-30T02:20:53"/>
    <d v="1899-12-30T02:47:05"/>
    <n v="2101"/>
    <x v="4"/>
    <x v="10"/>
    <n v="200503"/>
  </r>
  <r>
    <x v="246"/>
    <s v="Wednesday"/>
    <x v="1"/>
    <n v="8"/>
    <n v="0"/>
    <n v="30"/>
    <n v="0"/>
    <d v="1899-12-30T00:30:00"/>
    <d v="1899-12-30T00:03:45"/>
    <x v="7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</r>
  <r>
    <x v="247"/>
    <s v="Monday"/>
    <x v="2"/>
    <n v="2.5"/>
    <n v="0"/>
    <n v="25"/>
    <n v="30"/>
    <d v="1899-12-30T00:25:30"/>
    <d v="1899-12-30T00:10:12"/>
    <x v="17"/>
    <s v="Treadmill"/>
    <n v="5.8823529411764754"/>
    <n v="0"/>
    <m/>
    <m/>
    <d v="1899-12-30T04:27:14"/>
    <d v="1899-12-30T02:13:37"/>
    <m/>
    <n v="0"/>
    <n v="0"/>
    <d v="1899-12-30T04:27:14"/>
    <d v="1899-12-30T05:19:38"/>
    <d v="1899-12-30T02:13:37"/>
    <d v="1899-12-30T02:39:49"/>
    <n v="1694"/>
    <x v="4"/>
    <x v="10"/>
    <n v="200503"/>
  </r>
  <r>
    <x v="248"/>
    <s v="Wednesday"/>
    <x v="2"/>
    <n v="2.1"/>
    <n v="0"/>
    <n v="22"/>
    <n v="23"/>
    <d v="1899-12-30T00:22:23"/>
    <d v="1899-12-30T00:10:40"/>
    <x v="17"/>
    <s v="N/A"/>
    <n v="5.6291883842144506"/>
    <n v="0"/>
    <m/>
    <m/>
    <d v="1899-12-30T04:39:16"/>
    <d v="1899-12-30T02:19:38"/>
    <m/>
    <n v="0"/>
    <n v="0"/>
    <d v="1899-12-30T04:39:16"/>
    <d v="1899-12-30T05:31:40"/>
    <d v="1899-12-30T02:19:38"/>
    <d v="1899-12-30T02:45:50"/>
    <n v="2038"/>
    <x v="4"/>
    <x v="10"/>
    <n v="200503"/>
  </r>
  <r>
    <x v="249"/>
    <s v="Monday"/>
    <x v="2"/>
    <n v="2"/>
    <n v="0"/>
    <n v="20"/>
    <n v="2"/>
    <d v="1899-12-30T00:20:02"/>
    <d v="1899-12-30T00:10:01"/>
    <x v="6"/>
    <s v="Sandy Beach to Big House"/>
    <n v="5.9900166389351126"/>
    <n v="0"/>
    <m/>
    <m/>
    <d v="1899-12-30T04:22:26"/>
    <d v="1899-12-30T02:11:13"/>
    <m/>
    <n v="0"/>
    <n v="0"/>
    <d v="1899-12-30T04:22:26"/>
    <d v="1899-12-30T05:14:50"/>
    <d v="1899-12-30T02:11:13"/>
    <d v="1899-12-30T02:37:25"/>
    <n v="1561"/>
    <x v="4"/>
    <x v="1"/>
    <n v="200504"/>
  </r>
  <r>
    <x v="250"/>
    <s v="Tuesday"/>
    <x v="2"/>
    <n v="2"/>
    <n v="0"/>
    <n v="19"/>
    <n v="19"/>
    <d v="1899-12-30T00:19:19"/>
    <d v="1899-12-30T00:09:39"/>
    <x v="6"/>
    <s v="Sandy Beach to Big House"/>
    <n v="6.2122519413287369"/>
    <n v="0"/>
    <m/>
    <m/>
    <d v="1899-12-30T04:13:03"/>
    <d v="1899-12-30T02:06:31"/>
    <m/>
    <n v="0"/>
    <n v="0"/>
    <d v="1899-12-30T04:13:03"/>
    <d v="1899-12-30T05:05:27"/>
    <d v="1899-12-30T02:06:31"/>
    <d v="1899-12-30T02:32:43"/>
    <n v="1226"/>
    <x v="4"/>
    <x v="1"/>
    <n v="200504"/>
  </r>
  <r>
    <x v="251"/>
    <s v="Wednesday"/>
    <x v="2"/>
    <n v="2"/>
    <n v="0"/>
    <n v="19"/>
    <n v="5"/>
    <d v="1899-12-30T00:19:05"/>
    <d v="1899-12-30T00:09:32"/>
    <x v="6"/>
    <s v="Sandy Beach to Big House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4"/>
    <x v="1"/>
    <n v="200504"/>
  </r>
  <r>
    <x v="252"/>
    <s v="Friday"/>
    <x v="1"/>
    <n v="8"/>
    <n v="0"/>
    <n v="30"/>
    <n v="0"/>
    <d v="1899-12-30T00:30:00"/>
    <d v="1899-12-30T00:03:45"/>
    <x v="7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"/>
    <n v="200504"/>
  </r>
  <r>
    <x v="253"/>
    <s v="Monday"/>
    <x v="1"/>
    <n v="3.5"/>
    <n v="0"/>
    <n v="13"/>
    <n v="31"/>
    <d v="1899-12-30T00:13:31"/>
    <d v="1899-12-30T00:03:52"/>
    <x v="11"/>
    <s v="First Ride "/>
    <n v="15.536374845869309"/>
    <n v="0"/>
    <m/>
    <m/>
    <d v="1899-12-30T07:12:32"/>
    <d v="1899-12-30T03:36:16"/>
    <m/>
    <n v="0"/>
    <n v="0"/>
    <d v="1899-12-30T01:41:11"/>
    <d v="1899-12-30T02:33:35"/>
    <d v="1899-12-30T00:50:35"/>
    <d v="1899-12-30T01:16:47"/>
    <n v="418"/>
    <x v="4"/>
    <x v="1"/>
    <n v="200504"/>
  </r>
  <r>
    <x v="254"/>
    <s v="Tuesday"/>
    <x v="2"/>
    <n v="2.25"/>
    <n v="0"/>
    <n v="23"/>
    <n v="25"/>
    <d v="1899-12-30T00:23:25"/>
    <d v="1899-12-30T00:10:24"/>
    <x v="17"/>
    <s v="Munson to Big House"/>
    <n v="5.7651245551601464"/>
    <n v="0"/>
    <m/>
    <m/>
    <d v="1899-12-30T04:32:40"/>
    <d v="1899-12-30T02:16:20"/>
    <m/>
    <n v="0"/>
    <n v="0"/>
    <d v="1899-12-30T04:32:40"/>
    <d v="1899-12-30T05:25:04"/>
    <d v="1899-12-30T02:16:20"/>
    <d v="1899-12-30T02:42:32"/>
    <n v="1875"/>
    <x v="4"/>
    <x v="1"/>
    <n v="200504"/>
  </r>
  <r>
    <x v="255"/>
    <s v="Wednesday"/>
    <x v="1"/>
    <n v="6"/>
    <n v="0"/>
    <n v="27"/>
    <n v="27"/>
    <d v="1899-12-30T00:27:27"/>
    <d v="1899-12-30T00:04:35"/>
    <x v="12"/>
    <s v="Lake House/Bike Path/Charcole/Big House"/>
    <n v="13.114754098360665"/>
    <n v="0"/>
    <m/>
    <m/>
    <d v="1899-12-30T08:32:24"/>
    <d v="1899-12-30T04:16:12"/>
    <m/>
    <n v="0"/>
    <n v="0"/>
    <d v="1899-12-30T01:59:52"/>
    <d v="1899-12-30T02:52:16"/>
    <d v="1899-12-30T00:59:56"/>
    <d v="1899-12-30T01:26:08"/>
    <n v="678"/>
    <x v="4"/>
    <x v="1"/>
    <n v="200504"/>
  </r>
  <r>
    <x v="256"/>
    <s v="Saturday"/>
    <x v="2"/>
    <n v="2.4"/>
    <n v="0"/>
    <n v="24"/>
    <n v="43"/>
    <d v="1899-12-30T00:24:43"/>
    <d v="1899-12-30T00:10:18"/>
    <x v="17"/>
    <s v="Lake House/Tranquility/Big House"/>
    <n v="5.8260283209710098"/>
    <n v="0"/>
    <m/>
    <m/>
    <d v="1899-12-30T04:29:49"/>
    <d v="1899-12-30T02:14:55"/>
    <m/>
    <n v="0"/>
    <n v="0"/>
    <d v="1899-12-30T04:29:49"/>
    <d v="1899-12-30T05:22:13"/>
    <d v="1899-12-30T02:14:55"/>
    <d v="1899-12-30T02:41:07"/>
    <n v="1782"/>
    <x v="4"/>
    <x v="1"/>
    <n v="200504"/>
  </r>
  <r>
    <x v="257"/>
    <s v="Tuesday"/>
    <x v="2"/>
    <n v="2.5"/>
    <n v="0"/>
    <n v="25"/>
    <n v="27"/>
    <d v="1899-12-30T00:25:27"/>
    <d v="1899-12-30T00:10:11"/>
    <x v="17"/>
    <s v="Lake House/Tranquility/Big House"/>
    <n v="5.8939096267190623"/>
    <n v="0"/>
    <m/>
    <m/>
    <d v="1899-12-30T04:26:43"/>
    <d v="1899-12-30T02:13:21"/>
    <m/>
    <n v="0"/>
    <n v="0"/>
    <d v="1899-12-30T04:26:43"/>
    <d v="1899-12-30T05:19:07"/>
    <d v="1899-12-30T02:13:21"/>
    <d v="1899-12-30T02:39:33"/>
    <n v="1684"/>
    <x v="4"/>
    <x v="1"/>
    <n v="200504"/>
  </r>
  <r>
    <x v="258"/>
    <s v="Wednesday"/>
    <x v="2"/>
    <n v="2"/>
    <n v="0"/>
    <n v="18"/>
    <n v="46"/>
    <d v="1899-12-30T00:18:46"/>
    <d v="1899-12-30T00:09:23"/>
    <x v="17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1"/>
    <n v="200504"/>
  </r>
  <r>
    <x v="259"/>
    <s v="Thursday"/>
    <x v="1"/>
    <n v="10.5"/>
    <n v="0"/>
    <n v="42"/>
    <n v="3"/>
    <d v="1899-12-30T00:42:03"/>
    <d v="1899-12-30T00:04:00"/>
    <x v="12"/>
    <s v="Griskus Sprint"/>
    <n v="14.982164090368622"/>
    <n v="0"/>
    <m/>
    <m/>
    <d v="1899-12-30T07:28:32"/>
    <d v="1899-12-30T03:44:16"/>
    <m/>
    <n v="0"/>
    <n v="0"/>
    <d v="1899-12-30T01:44:55"/>
    <d v="1899-12-30T02:37:20"/>
    <d v="1899-12-30T00:52:28"/>
    <d v="1899-12-30T01:18:40"/>
    <n v="494"/>
    <x v="4"/>
    <x v="1"/>
    <n v="200504"/>
  </r>
  <r>
    <x v="259"/>
    <s v="Thursday"/>
    <x v="2"/>
    <n v="3.1"/>
    <n v="0"/>
    <n v="33"/>
    <n v="12"/>
    <d v="1899-12-30T00:33:12"/>
    <d v="1899-12-30T00:10:43"/>
    <x v="17"/>
    <s v="Griskus Sprint"/>
    <n v="5.6024096385542217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69"/>
    <x v="4"/>
    <x v="1"/>
    <n v="200504"/>
  </r>
  <r>
    <x v="260"/>
    <s v="Monday"/>
    <x v="2"/>
    <n v="2"/>
    <n v="0"/>
    <n v="19"/>
    <n v="50"/>
    <d v="1899-12-30T00:19:50"/>
    <d v="1899-12-30T00:09:55"/>
    <x v="17"/>
    <s v="Sandy Beach to Big House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"/>
    <n v="200504"/>
  </r>
  <r>
    <x v="261"/>
    <s v="Monday"/>
    <x v="2"/>
    <n v="2"/>
    <n v="0"/>
    <n v="18"/>
    <n v="46"/>
    <d v="1899-12-30T00:18:46"/>
    <d v="1899-12-30T00:09:23"/>
    <x v="17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2"/>
    <n v="200505"/>
  </r>
  <r>
    <x v="262"/>
    <s v="Tuesday"/>
    <x v="2"/>
    <n v="2.5"/>
    <n v="0"/>
    <n v="24"/>
    <n v="48"/>
    <d v="1899-12-30T00:24:48"/>
    <d v="1899-12-30T00:09:55"/>
    <x v="17"/>
    <s v="Lake House/Tranquility/Big House"/>
    <n v="6.0483870967741984"/>
    <n v="0"/>
    <m/>
    <m/>
    <d v="1899-12-30T04:19:54"/>
    <d v="1899-12-30T02:09:57"/>
    <m/>
    <n v="0"/>
    <n v="0"/>
    <d v="1899-12-30T04:19:54"/>
    <d v="1899-12-30T05:12:18"/>
    <d v="1899-12-30T02:09:57"/>
    <d v="1899-12-30T02:36:09"/>
    <n v="1462"/>
    <x v="4"/>
    <x v="2"/>
    <n v="200505"/>
  </r>
  <r>
    <x v="263"/>
    <s v="Tuesday"/>
    <x v="2"/>
    <n v="3"/>
    <n v="0"/>
    <n v="32"/>
    <n v="34"/>
    <d v="1899-12-30T00:32:34"/>
    <d v="1899-12-30T00:10:51"/>
    <x v="17"/>
    <s v="Lake House/Tranq TurnAround/Big House"/>
    <n v="5.5271238485158696"/>
    <n v="0"/>
    <m/>
    <m/>
    <d v="1899-12-30T04:44:25"/>
    <d v="1899-12-30T02:22:12"/>
    <m/>
    <n v="0"/>
    <n v="0"/>
    <d v="1899-12-30T04:44:25"/>
    <d v="1899-12-30T05:36:49"/>
    <d v="1899-12-30T02:22:12"/>
    <d v="1899-12-30T02:48:24"/>
    <n v="2171"/>
    <x v="4"/>
    <x v="2"/>
    <n v="200505"/>
  </r>
  <r>
    <x v="264"/>
    <s v="Wednesday"/>
    <x v="2"/>
    <n v="3"/>
    <n v="0"/>
    <n v="28"/>
    <n v="30"/>
    <d v="1899-12-30T00:28:30"/>
    <d v="1899-12-30T00:09:30"/>
    <x v="17"/>
    <s v="Cannon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4"/>
    <x v="2"/>
    <n v="200505"/>
  </r>
  <r>
    <x v="265"/>
    <s v="Thursday"/>
    <x v="2"/>
    <n v="2"/>
    <n v="0"/>
    <n v="19"/>
    <n v="40"/>
    <d v="1899-12-30T00:19:40"/>
    <d v="1899-12-30T00:09:50"/>
    <x v="10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2"/>
    <n v="200505"/>
  </r>
  <r>
    <x v="266"/>
    <s v="Friday"/>
    <x v="2"/>
    <n v="3"/>
    <n v="0"/>
    <n v="29"/>
    <n v="1"/>
    <d v="1899-12-30T00:29:01"/>
    <d v="1899-12-30T00:09:40"/>
    <x v="17"/>
    <s v="N/A"/>
    <n v="6.2033314187248756"/>
    <n v="0"/>
    <m/>
    <m/>
    <d v="1899-12-30T04:13:25"/>
    <d v="1899-12-30T02:06:42"/>
    <m/>
    <n v="0"/>
    <n v="0"/>
    <d v="1899-12-30T04:13:25"/>
    <d v="1899-12-30T05:05:49"/>
    <d v="1899-12-30T02:06:42"/>
    <d v="1899-12-30T02:32:54"/>
    <n v="1239"/>
    <x v="4"/>
    <x v="2"/>
    <n v="200505"/>
  </r>
  <r>
    <x v="267"/>
    <s v="Saturday"/>
    <x v="5"/>
    <n v="2.5"/>
    <n v="1"/>
    <n v="5"/>
    <n v="0"/>
    <d v="1899-12-30T01:05:00"/>
    <d v="1899-12-30T00:26:00"/>
    <x v="10"/>
    <s v="Walk with the boys"/>
    <n v="2.3076923076923097"/>
    <n v="0"/>
    <m/>
    <m/>
    <d v="1899-12-30T00:00:00"/>
    <d v="1899-12-30T00:00:00"/>
    <m/>
    <n v="0"/>
    <n v="0"/>
    <d v="1899-12-30T11:21:12"/>
    <d v="1899-12-30T12:13:36"/>
    <d v="1899-12-30T05:40:36"/>
    <d v="1899-12-30T06:06:48"/>
    <n v="3121"/>
    <x v="4"/>
    <x v="2"/>
    <n v="200505"/>
  </r>
  <r>
    <x v="268"/>
    <s v="Tuesday"/>
    <x v="2"/>
    <n v="2.9"/>
    <n v="0"/>
    <n v="27"/>
    <n v="10"/>
    <d v="1899-12-30T00:27:10"/>
    <d v="1899-12-30T00:09:22"/>
    <x v="17"/>
    <s v="Cannon"/>
    <n v="6.4049079754601275"/>
    <n v="0"/>
    <m/>
    <m/>
    <d v="1899-12-30T04:05:26"/>
    <d v="1899-12-30T02:02:43"/>
    <m/>
    <n v="0"/>
    <n v="0"/>
    <d v="1899-12-30T04:05:26"/>
    <d v="1899-12-30T04:57:50"/>
    <d v="1899-12-30T02:02:43"/>
    <d v="1899-12-30T02:28:55"/>
    <n v="1047"/>
    <x v="4"/>
    <x v="2"/>
    <n v="200505"/>
  </r>
  <r>
    <x v="269"/>
    <s v="Wednesday"/>
    <x v="2"/>
    <n v="2.9"/>
    <n v="0"/>
    <n v="29"/>
    <n v="10"/>
    <d v="1899-12-30T00:29:10"/>
    <d v="1899-12-30T00:10:03"/>
    <x v="17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</r>
  <r>
    <x v="270"/>
    <s v="Saturday"/>
    <x v="5"/>
    <n v="1.6"/>
    <n v="0"/>
    <n v="45"/>
    <n v="0"/>
    <d v="1899-12-30T00:45:00"/>
    <d v="1899-12-30T00:28:07"/>
    <x v="17"/>
    <s v="Walk with the boys"/>
    <n v="2.1333333333333351"/>
    <n v="0"/>
    <m/>
    <m/>
    <d v="1899-12-30T00:00:00"/>
    <d v="1899-12-30T00:00:00"/>
    <m/>
    <n v="0"/>
    <n v="0"/>
    <d v="1899-12-30T12:16:52"/>
    <d v="1899-12-30T13:09:17"/>
    <d v="1899-12-30T06:08:26"/>
    <d v="1899-12-30T06:34:38"/>
    <n v="3125"/>
    <x v="4"/>
    <x v="2"/>
    <n v="200505"/>
  </r>
  <r>
    <x v="271"/>
    <s v="Monday"/>
    <x v="2"/>
    <n v="2.9"/>
    <n v="0"/>
    <n v="29"/>
    <n v="10"/>
    <d v="1899-12-30T00:29:10"/>
    <d v="1899-12-30T00:10:03"/>
    <x v="17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</r>
  <r>
    <x v="272"/>
    <s v="Tuesday"/>
    <x v="2"/>
    <n v="3"/>
    <n v="0"/>
    <n v="28"/>
    <n v="31"/>
    <d v="1899-12-30T00:28:31"/>
    <d v="1899-12-30T00:09:30"/>
    <x v="17"/>
    <s v="Cannon"/>
    <n v="6.3120981881940441"/>
    <n v="0"/>
    <m/>
    <m/>
    <d v="1899-12-30T04:09:03"/>
    <d v="1899-12-30T02:04:31"/>
    <m/>
    <n v="0"/>
    <n v="0"/>
    <d v="1899-12-30T04:09:03"/>
    <d v="1899-12-30T05:01:27"/>
    <d v="1899-12-30T02:04:31"/>
    <d v="1899-12-30T02:30:43"/>
    <n v="1130"/>
    <x v="4"/>
    <x v="2"/>
    <n v="200505"/>
  </r>
  <r>
    <x v="273"/>
    <s v="Thursday"/>
    <x v="2"/>
    <n v="3.1"/>
    <n v="0"/>
    <n v="31"/>
    <n v="9"/>
    <d v="1899-12-30T00:31:09"/>
    <d v="1899-12-30T00:10:03"/>
    <x v="17"/>
    <s v="Work Loop counting Parking Garage"/>
    <n v="5.9711075441412573"/>
    <n v="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4"/>
    <x v="2"/>
    <n v="200505"/>
  </r>
  <r>
    <x v="274"/>
    <s v="Monday"/>
    <x v="1"/>
    <n v="17.170000000000002"/>
    <n v="1"/>
    <n v="13"/>
    <n v="20"/>
    <d v="1899-12-30T01:13:20"/>
    <d v="1899-12-30T00:04:16"/>
    <x v="11"/>
    <s v="Gsprint Plus Rt 6. Loop"/>
    <n v="14.048181818181829"/>
    <n v="0"/>
    <m/>
    <m/>
    <d v="1899-12-30T07:58:21"/>
    <d v="1899-12-30T03:59:11"/>
    <m/>
    <n v="0"/>
    <n v="0"/>
    <d v="1899-12-30T01:51:54"/>
    <d v="1899-12-30T02:44:18"/>
    <d v="1899-12-30T00:55:57"/>
    <d v="1899-12-30T01:22:09"/>
    <n v="591"/>
    <x v="4"/>
    <x v="2"/>
    <n v="200505"/>
  </r>
  <r>
    <x v="275"/>
    <s v="Tuesday"/>
    <x v="2"/>
    <n v="2.9"/>
    <n v="0"/>
    <n v="28"/>
    <n v="3"/>
    <d v="1899-12-30T00:28:03"/>
    <d v="1899-12-30T00:09:40"/>
    <x v="17"/>
    <s v="Cannon"/>
    <n v="6.2032085561497361"/>
    <n v="0"/>
    <m/>
    <m/>
    <d v="1899-12-30T04:13:25"/>
    <d v="1899-12-30T02:06:43"/>
    <m/>
    <n v="0"/>
    <n v="0"/>
    <d v="1899-12-30T04:13:25"/>
    <d v="1899-12-30T05:05:49"/>
    <d v="1899-12-30T02:06:43"/>
    <d v="1899-12-30T02:32:55"/>
    <n v="1240"/>
    <x v="4"/>
    <x v="2"/>
    <n v="200505"/>
  </r>
  <r>
    <x v="276"/>
    <s v="Wednesday"/>
    <x v="2"/>
    <n v="3.42"/>
    <n v="0"/>
    <n v="33"/>
    <n v="17"/>
    <d v="1899-12-30T00:33:17"/>
    <d v="1899-12-30T00:09:44"/>
    <x v="17"/>
    <s v="PT Barnum Loop"/>
    <n v="6.1652478718077166"/>
    <n v="0"/>
    <m/>
    <m/>
    <d v="1899-12-30T04:14:59"/>
    <d v="1899-12-30T02:07:29"/>
    <m/>
    <n v="0"/>
    <n v="0"/>
    <d v="1899-12-30T04:14:59"/>
    <d v="1899-12-30T05:07:23"/>
    <d v="1899-12-30T02:07:29"/>
    <d v="1899-12-30T02:33:41"/>
    <n v="1296"/>
    <x v="4"/>
    <x v="3"/>
    <n v="200506"/>
  </r>
  <r>
    <x v="277"/>
    <s v="Thursday"/>
    <x v="2"/>
    <n v="2.9"/>
    <n v="0"/>
    <n v="28"/>
    <n v="33"/>
    <d v="1899-12-30T00:28:33"/>
    <d v="1899-12-30T00:09:51"/>
    <x v="17"/>
    <s v="Cannon"/>
    <n v="6.094570928196152"/>
    <n v="0"/>
    <m/>
    <m/>
    <d v="1899-12-30T04:17:56"/>
    <d v="1899-12-30T02:08:58"/>
    <m/>
    <n v="0"/>
    <n v="0"/>
    <d v="1899-12-30T04:17:56"/>
    <d v="1899-12-30T05:10:20"/>
    <d v="1899-12-30T02:08:58"/>
    <d v="1899-12-30T02:35:10"/>
    <n v="1394"/>
    <x v="4"/>
    <x v="3"/>
    <n v="200506"/>
  </r>
  <r>
    <x v="278"/>
    <s v="Friday"/>
    <x v="2"/>
    <n v="2.9"/>
    <n v="0"/>
    <n v="28"/>
    <n v="48"/>
    <d v="1899-12-30T00:28:48"/>
    <d v="1899-12-30T00:09:56"/>
    <x v="17"/>
    <s v="Cannon"/>
    <n v="6.0416666666666705"/>
    <n v="0"/>
    <m/>
    <m/>
    <d v="1899-12-30T04:20:12"/>
    <d v="1899-12-30T02:10:06"/>
    <m/>
    <n v="0"/>
    <n v="0"/>
    <d v="1899-12-30T04:20:12"/>
    <d v="1899-12-30T05:12:36"/>
    <d v="1899-12-30T02:10:06"/>
    <d v="1899-12-30T02:36:18"/>
    <n v="1467"/>
    <x v="4"/>
    <x v="3"/>
    <n v="200506"/>
  </r>
  <r>
    <x v="279"/>
    <s v="Monday"/>
    <x v="2"/>
    <n v="2.9"/>
    <n v="0"/>
    <n v="29"/>
    <n v="1"/>
    <d v="1899-12-30T00:29:01"/>
    <d v="1899-12-30T00:10:00"/>
    <x v="17"/>
    <s v="Cannon"/>
    <n v="5.9965537047673791"/>
    <n v="0"/>
    <m/>
    <m/>
    <d v="1899-12-30T04:22:09"/>
    <d v="1899-12-30T02:11:05"/>
    <m/>
    <n v="0"/>
    <n v="0"/>
    <d v="1899-12-30T04:22:09"/>
    <d v="1899-12-30T05:14:33"/>
    <d v="1899-12-30T02:11:05"/>
    <d v="1899-12-30T02:37:17"/>
    <n v="1554"/>
    <x v="4"/>
    <x v="3"/>
    <n v="200506"/>
  </r>
  <r>
    <x v="280"/>
    <s v="Tuesday"/>
    <x v="2"/>
    <n v="3"/>
    <n v="0"/>
    <n v="31"/>
    <n v="0"/>
    <d v="1899-12-30T00:31:00"/>
    <d v="1899-12-30T00:10:20"/>
    <x v="17"/>
    <s v="Cannon"/>
    <n v="5.8064516129032295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7"/>
    <x v="4"/>
    <x v="3"/>
    <n v="200506"/>
  </r>
  <r>
    <x v="281"/>
    <s v="Wednesday"/>
    <x v="0"/>
    <n v="0.25"/>
    <n v="0"/>
    <n v="11"/>
    <n v="7"/>
    <d v="1899-12-30T00:11:07"/>
    <d v="1899-12-30T00:44:28"/>
    <x v="16"/>
    <s v="Dock2Dock"/>
    <n v="1.3493253373313352"/>
    <n v="0"/>
    <m/>
    <m/>
    <d v="1899-12-30T01:46:43"/>
    <d v="1899-12-30T00:53:22"/>
    <m/>
    <n v="0"/>
    <n v="0"/>
    <d v="1899-12-30T19:25:02"/>
    <d v="1899-12-30T20:17:26"/>
    <d v="1899-12-30T09:42:31"/>
    <d v="1899-12-30T10:08:43"/>
    <n v="3487"/>
    <x v="4"/>
    <x v="3"/>
    <n v="200506"/>
  </r>
  <r>
    <x v="282"/>
    <s v="Thursday"/>
    <x v="1"/>
    <n v="10.5"/>
    <n v="0"/>
    <n v="41"/>
    <n v="10"/>
    <d v="1899-12-30T00:41:10"/>
    <d v="1899-12-30T00:03:55"/>
    <x v="11"/>
    <s v="Griskus Sprint"/>
    <n v="15.303643724696368"/>
    <n v="0"/>
    <m/>
    <m/>
    <d v="1899-12-30T07:19:07"/>
    <d v="1899-12-30T03:39:33"/>
    <m/>
    <n v="0"/>
    <n v="0"/>
    <d v="1899-12-30T01:42:43"/>
    <d v="1899-12-30T02:35:07"/>
    <d v="1899-12-30T00:51:22"/>
    <d v="1899-12-30T01:17:34"/>
    <n v="442"/>
    <x v="4"/>
    <x v="3"/>
    <n v="200506"/>
  </r>
  <r>
    <x v="283"/>
    <s v="Friday"/>
    <x v="2"/>
    <n v="2"/>
    <n v="0"/>
    <n v="19"/>
    <n v="40"/>
    <d v="1899-12-30T00:19:40"/>
    <d v="1899-12-30T00:09:50"/>
    <x v="17"/>
    <s v="Park &amp; Back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3"/>
    <n v="200506"/>
  </r>
  <r>
    <x v="284"/>
    <s v="Sunday"/>
    <x v="0"/>
    <n v="0.25"/>
    <n v="0"/>
    <n v="13"/>
    <n v="5"/>
    <d v="1899-12-30T00:13:05"/>
    <d v="1899-12-30T00:52:20"/>
    <x v="16"/>
    <s v="Dock2Dock"/>
    <n v="1.1464968152866251"/>
    <n v="0"/>
    <m/>
    <m/>
    <d v="1899-12-30T02:05:36"/>
    <d v="1899-12-30T01:02:48"/>
    <m/>
    <n v="0"/>
    <n v="0"/>
    <d v="1899-12-30T22:51:08"/>
    <d v="1899-12-30T23:43:32"/>
    <d v="1899-12-30T11:25:34"/>
    <d v="1899-12-30T11:51:46"/>
    <n v="3517"/>
    <x v="4"/>
    <x v="3"/>
    <n v="200506"/>
  </r>
  <r>
    <x v="284"/>
    <s v="Sunday"/>
    <x v="1"/>
    <n v="10.5"/>
    <n v="0"/>
    <n v="38"/>
    <n v="57"/>
    <d v="1899-12-30T00:38:57"/>
    <d v="1899-12-30T00:03:43"/>
    <x v="11"/>
    <s v="Griskus Sprint"/>
    <n v="16.174582798459578"/>
    <n v="0"/>
    <m/>
    <m/>
    <d v="1899-12-30T06:55:28"/>
    <d v="1899-12-30T03:27:44"/>
    <m/>
    <n v="0"/>
    <n v="0"/>
    <d v="1899-12-30T01:37:11"/>
    <d v="1899-12-30T02:29:35"/>
    <d v="1899-12-30T00:48:36"/>
    <d v="1899-12-30T01:14:48"/>
    <n v="364"/>
    <x v="4"/>
    <x v="3"/>
    <n v="200506"/>
  </r>
  <r>
    <x v="285"/>
    <s v="Monday"/>
    <x v="0"/>
    <n v="0.25"/>
    <n v="0"/>
    <n v="9"/>
    <n v="47"/>
    <d v="1899-12-30T00:09:47"/>
    <d v="1899-12-30T00:39:08"/>
    <x v="16"/>
    <s v="Dock2Dock"/>
    <n v="1.5332197614991494"/>
    <n v="0"/>
    <m/>
    <m/>
    <d v="1899-12-30T01:33:55"/>
    <d v="1899-12-30T00:46:58"/>
    <m/>
    <n v="0"/>
    <n v="0"/>
    <d v="1899-12-30T17:05:18"/>
    <d v="1899-12-30T17:57:42"/>
    <d v="1899-12-30T08:32:39"/>
    <d v="1899-12-30T08:58:51"/>
    <n v="3400"/>
    <x v="4"/>
    <x v="3"/>
    <n v="200506"/>
  </r>
  <r>
    <x v="286"/>
    <s v="Tuesday"/>
    <x v="0"/>
    <n v="0.25"/>
    <n v="0"/>
    <n v="9"/>
    <n v="59"/>
    <d v="1899-12-30T00:09:59"/>
    <d v="1899-12-30T00:39:56"/>
    <x v="16"/>
    <s v="Dock2Dock"/>
    <n v="1.5025041736227058"/>
    <n v="0"/>
    <m/>
    <m/>
    <d v="1899-12-30T01:35:50"/>
    <d v="1899-12-30T00:47:55"/>
    <m/>
    <n v="0"/>
    <n v="0"/>
    <d v="1899-12-30T17:26:15"/>
    <d v="1899-12-30T18:18:39"/>
    <d v="1899-12-30T08:43:08"/>
    <d v="1899-12-30T09:09:20"/>
    <n v="3416"/>
    <x v="4"/>
    <x v="3"/>
    <n v="200506"/>
  </r>
  <r>
    <x v="287"/>
    <s v="Wednesday"/>
    <x v="2"/>
    <n v="3.25"/>
    <n v="0"/>
    <n v="33"/>
    <n v="10"/>
    <d v="1899-12-30T00:33:10"/>
    <d v="1899-12-30T00:10:12"/>
    <x v="17"/>
    <s v="Work Loop counting Parking Garage"/>
    <n v="5.8793969849246288"/>
    <n v="0"/>
    <m/>
    <m/>
    <d v="1899-12-30T04:27:22"/>
    <d v="1899-12-30T02:13:41"/>
    <m/>
    <n v="0"/>
    <n v="0"/>
    <d v="1899-12-30T04:27:22"/>
    <d v="1899-12-30T05:19:46"/>
    <d v="1899-12-30T02:13:41"/>
    <d v="1899-12-30T02:39:53"/>
    <n v="1706"/>
    <x v="4"/>
    <x v="3"/>
    <n v="200506"/>
  </r>
  <r>
    <x v="288"/>
    <s v="Tuesday"/>
    <x v="2"/>
    <n v="2.25"/>
    <n v="0"/>
    <n v="20"/>
    <n v="22"/>
    <d v="1899-12-30T00:20:22"/>
    <d v="1899-12-30T00:09:03"/>
    <x v="17"/>
    <s v="Short Work Loop"/>
    <n v="6.6284779050736544"/>
    <n v="0"/>
    <m/>
    <m/>
    <d v="1899-12-30T03:57:10"/>
    <d v="1899-12-30T01:58:35"/>
    <m/>
    <n v="0"/>
    <n v="0"/>
    <d v="1899-12-30T03:57:10"/>
    <d v="1899-12-30T04:49:34"/>
    <d v="1899-12-30T01:58:35"/>
    <d v="1899-12-30T02:24:47"/>
    <n v="920"/>
    <x v="4"/>
    <x v="3"/>
    <n v="200506"/>
  </r>
  <r>
    <x v="289"/>
    <s v="Wednesday"/>
    <x v="0"/>
    <n v="0.5"/>
    <n v="0"/>
    <n v="18"/>
    <n v="31"/>
    <d v="1899-12-30T00:18:31"/>
    <d v="1899-12-30T00:37:02"/>
    <x v="18"/>
    <s v="Lake Waramaug Triathlon"/>
    <n v="1.6201620162016213"/>
    <n v="0"/>
    <m/>
    <m/>
    <d v="1899-12-30T01:28:53"/>
    <d v="1899-12-30T00:44:26"/>
    <m/>
    <n v="0"/>
    <n v="0"/>
    <d v="1899-12-30T16:10:16"/>
    <d v="1899-12-30T17:02:40"/>
    <d v="1899-12-30T08:05:08"/>
    <d v="1899-12-30T08:31:20"/>
    <n v="3348"/>
    <x v="4"/>
    <x v="3"/>
    <n v="200506"/>
  </r>
  <r>
    <x v="289"/>
    <s v="Wednesday"/>
    <x v="1"/>
    <n v="9.1"/>
    <n v="0"/>
    <n v="32"/>
    <n v="48"/>
    <d v="1899-12-30T00:32:48"/>
    <d v="1899-12-30T00:03:36"/>
    <x v="11"/>
    <s v="Lake Waramaug Triathlon"/>
    <n v="16.64634146341465"/>
    <n v="0"/>
    <m/>
    <m/>
    <d v="1899-12-30T06:43:42"/>
    <d v="1899-12-30T03:21:51"/>
    <m/>
    <n v="0"/>
    <n v="0"/>
    <d v="1899-12-30T01:34:26"/>
    <d v="1899-12-30T02:26:50"/>
    <d v="1899-12-30T00:47:13"/>
    <d v="1899-12-30T01:13:25"/>
    <n v="330"/>
    <x v="4"/>
    <x v="3"/>
    <n v="200506"/>
  </r>
  <r>
    <x v="289"/>
    <s v="Wednesday"/>
    <x v="2"/>
    <n v="3.1"/>
    <n v="0"/>
    <n v="36"/>
    <n v="57"/>
    <d v="1899-12-30T00:36:57"/>
    <d v="1899-12-30T00:11:55"/>
    <x v="17"/>
    <s v="Lake Waramaug Tri"/>
    <n v="5.0338294993234145"/>
    <n v="0"/>
    <m/>
    <m/>
    <d v="1899-12-30T05:12:17"/>
    <d v="1899-12-30T02:36:09"/>
    <m/>
    <n v="0"/>
    <n v="0"/>
    <d v="1899-12-30T05:12:17"/>
    <d v="1899-12-30T06:04:41"/>
    <d v="1899-12-30T02:36:09"/>
    <d v="1899-12-30T03:02:21"/>
    <n v="2663"/>
    <x v="4"/>
    <x v="3"/>
    <n v="200506"/>
  </r>
  <r>
    <x v="290"/>
    <s v="Friday"/>
    <x v="2"/>
    <n v="2.25"/>
    <n v="0"/>
    <n v="23"/>
    <n v="10"/>
    <d v="1899-12-30T00:23:10"/>
    <d v="1899-12-30T00:10:18"/>
    <x v="17"/>
    <s v="Short Work Loop"/>
    <n v="5.8273381294964066"/>
    <n v="0"/>
    <m/>
    <m/>
    <d v="1899-12-30T04:29:46"/>
    <d v="1899-12-30T02:14:53"/>
    <m/>
    <n v="0"/>
    <n v="0"/>
    <d v="1899-12-30T04:29:46"/>
    <d v="1899-12-30T05:22:10"/>
    <d v="1899-12-30T02:14:53"/>
    <d v="1899-12-30T02:41:05"/>
    <n v="1779"/>
    <x v="4"/>
    <x v="3"/>
    <n v="200506"/>
  </r>
  <r>
    <x v="291"/>
    <s v="Saturday"/>
    <x v="2"/>
    <n v="4"/>
    <n v="0"/>
    <n v="46"/>
    <n v="8"/>
    <d v="1899-12-30T00:46:08"/>
    <d v="1899-12-30T00:11:32"/>
    <x v="17"/>
    <s v="Big House to 1st Stop on Charcole"/>
    <n v="5.2023121387283275"/>
    <n v="0"/>
    <m/>
    <m/>
    <d v="1899-12-30T05:02:10"/>
    <d v="1899-12-30T02:31:05"/>
    <m/>
    <n v="0"/>
    <n v="0"/>
    <d v="1899-12-30T05:02:10"/>
    <d v="1899-12-30T05:54:34"/>
    <d v="1899-12-30T02:31:05"/>
    <d v="1899-12-30T02:57:17"/>
    <n v="2526"/>
    <x v="4"/>
    <x v="3"/>
    <n v="200506"/>
  </r>
  <r>
    <x v="292"/>
    <s v="Sunday"/>
    <x v="1"/>
    <n v="25"/>
    <n v="1"/>
    <n v="46"/>
    <n v="7"/>
    <d v="1899-12-30T01:46:07"/>
    <d v="1899-12-30T00:04:15"/>
    <x v="11"/>
    <s v="Griskus Olympic"/>
    <n v="14.135385581906716"/>
    <n v="0"/>
    <m/>
    <m/>
    <d v="1899-12-30T07:55:24"/>
    <d v="1899-12-30T03:57:42"/>
    <m/>
    <n v="0"/>
    <n v="0"/>
    <d v="1899-12-30T01:51:13"/>
    <d v="1899-12-30T02:43:37"/>
    <d v="1899-12-30T00:55:36"/>
    <d v="1899-12-30T01:21:48"/>
    <n v="580"/>
    <x v="4"/>
    <x v="3"/>
    <n v="200506"/>
  </r>
  <r>
    <x v="293"/>
    <s v="Monday"/>
    <x v="2"/>
    <n v="3.1"/>
    <n v="0"/>
    <n v="34"/>
    <n v="58"/>
    <d v="1899-12-30T00:34:58"/>
    <d v="1899-12-30T00:11:17"/>
    <x v="17"/>
    <s v="Broad - Cannon - Park - Broad Work Loop"/>
    <n v="5.319351763584371"/>
    <n v="0"/>
    <m/>
    <m/>
    <d v="1899-12-30T04:55:31"/>
    <d v="1899-12-30T02:27:46"/>
    <m/>
    <n v="0"/>
    <n v="0"/>
    <d v="1899-12-30T04:55:31"/>
    <d v="1899-12-30T05:47:56"/>
    <d v="1899-12-30T02:27:46"/>
    <d v="1899-12-30T02:53:58"/>
    <n v="2403"/>
    <x v="4"/>
    <x v="3"/>
    <n v="200506"/>
  </r>
  <r>
    <x v="294"/>
    <s v="Tuesday"/>
    <x v="2"/>
    <n v="3.1"/>
    <n v="0"/>
    <n v="30"/>
    <n v="34"/>
    <d v="1899-12-30T00:30:34"/>
    <d v="1899-12-30T00:09:52"/>
    <x v="17"/>
    <s v="Broad - Cannon - Park - Broad Work Loop"/>
    <n v="6.0850599781897534"/>
    <n v="0"/>
    <m/>
    <m/>
    <d v="1899-12-30T04:18:20"/>
    <d v="1899-12-30T02:09:10"/>
    <m/>
    <n v="0"/>
    <n v="0"/>
    <d v="1899-12-30T04:18:20"/>
    <d v="1899-12-30T05:10:44"/>
    <d v="1899-12-30T02:09:10"/>
    <d v="1899-12-30T02:35:22"/>
    <n v="1410"/>
    <x v="4"/>
    <x v="3"/>
    <n v="200506"/>
  </r>
  <r>
    <x v="295"/>
    <s v="Thursday"/>
    <x v="2"/>
    <n v="3.1"/>
    <n v="0"/>
    <n v="30"/>
    <n v="43"/>
    <d v="1899-12-30T00:30:43"/>
    <d v="1899-12-30T00:09:55"/>
    <x v="10"/>
    <s v="Broad - Cannon - Park - Broad Work Loop"/>
    <n v="6.0553445469343519"/>
    <n v="0"/>
    <m/>
    <m/>
    <d v="1899-12-30T04:19:36"/>
    <d v="1899-12-30T02:09:48"/>
    <m/>
    <n v="0"/>
    <n v="0"/>
    <d v="1899-12-30T04:19:36"/>
    <d v="1899-12-30T05:12:00"/>
    <d v="1899-12-30T02:09:48"/>
    <d v="1899-12-30T02:36:00"/>
    <n v="1450"/>
    <x v="4"/>
    <x v="3"/>
    <n v="200506"/>
  </r>
  <r>
    <x v="296"/>
    <s v="Friday"/>
    <x v="2"/>
    <n v="3.1"/>
    <n v="0"/>
    <n v="30"/>
    <n v="21"/>
    <d v="1899-12-30T00:30:21"/>
    <d v="1899-12-30T00:09:47"/>
    <x v="10"/>
    <s v="Broad - Cannon - Park - Broad Work Loop"/>
    <n v="6.1285008237232335"/>
    <n v="0"/>
    <m/>
    <m/>
    <d v="1899-12-30T04:16:30"/>
    <d v="1899-12-30T02:08:15"/>
    <m/>
    <n v="0"/>
    <n v="0"/>
    <d v="1899-12-30T04:16:30"/>
    <d v="1899-12-30T05:08:54"/>
    <d v="1899-12-30T02:08:15"/>
    <d v="1899-12-30T02:34:27"/>
    <n v="1341"/>
    <x v="4"/>
    <x v="0"/>
    <n v="200507"/>
  </r>
  <r>
    <x v="297"/>
    <s v="Sunday"/>
    <x v="2"/>
    <n v="2"/>
    <n v="0"/>
    <n v="20"/>
    <n v="55"/>
    <d v="1899-12-30T00:20:55"/>
    <d v="1899-12-30T00:10:28"/>
    <x v="17"/>
    <s v="HH - Back Gate Loop"/>
    <n v="5.737051792828689"/>
    <n v="0"/>
    <m/>
    <m/>
    <d v="1899-12-30T04:34:01"/>
    <d v="1899-12-30T02:17:00"/>
    <m/>
    <n v="0"/>
    <n v="0"/>
    <d v="1899-12-30T04:34:01"/>
    <d v="1899-12-30T05:26:25"/>
    <d v="1899-12-30T02:17:00"/>
    <d v="1899-12-30T02:43:12"/>
    <n v="1908"/>
    <x v="4"/>
    <x v="0"/>
    <n v="200507"/>
  </r>
  <r>
    <x v="298"/>
    <s v="Monday"/>
    <x v="1"/>
    <n v="8"/>
    <n v="2"/>
    <n v="0"/>
    <n v="0"/>
    <d v="1899-12-30T02:00:00"/>
    <d v="1899-12-30T00:15:00"/>
    <x v="5"/>
    <s v="HH - Harbour town &amp; South Beach"/>
    <n v="4.0000000000000036"/>
    <n v="0"/>
    <m/>
    <m/>
    <d v="1899-12-31T04:00:00"/>
    <d v="1899-12-30T14:00:00"/>
    <m/>
    <n v="0"/>
    <n v="0"/>
    <d v="1899-12-30T06:33:00"/>
    <d v="1899-12-30T07:25:24"/>
    <d v="1899-12-30T03:16:30"/>
    <d v="1899-12-30T03:42:42"/>
    <n v="3018"/>
    <x v="4"/>
    <x v="0"/>
    <n v="200507"/>
  </r>
  <r>
    <x v="299"/>
    <s v="Wednesday"/>
    <x v="1"/>
    <n v="5"/>
    <n v="0"/>
    <n v="25"/>
    <n v="0"/>
    <d v="1899-12-30T00:25:00"/>
    <d v="1899-12-30T00:05:00"/>
    <x v="5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</r>
  <r>
    <x v="299"/>
    <s v="Wednesday"/>
    <x v="2"/>
    <n v="2"/>
    <n v="0"/>
    <n v="25"/>
    <n v="0"/>
    <d v="1899-12-30T00:25:00"/>
    <d v="1899-12-30T00:12:30"/>
    <x v="17"/>
    <s v="N/A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4"/>
    <x v="0"/>
    <n v="200507"/>
  </r>
  <r>
    <x v="300"/>
    <s v="Thursday"/>
    <x v="2"/>
    <n v="2"/>
    <n v="0"/>
    <n v="23"/>
    <n v="0"/>
    <d v="1899-12-30T00:23:00"/>
    <d v="1899-12-30T00:11:30"/>
    <x v="17"/>
    <s v="HH - Back Gate Loop"/>
    <n v="5.2173913043478297"/>
    <n v="0"/>
    <m/>
    <m/>
    <d v="1899-12-30T05:01:18"/>
    <d v="1899-12-30T02:30:39"/>
    <m/>
    <n v="0"/>
    <n v="0"/>
    <d v="1899-12-30T05:01:18"/>
    <d v="1899-12-30T05:53:42"/>
    <d v="1899-12-30T02:30:39"/>
    <d v="1899-12-30T02:56:51"/>
    <n v="2515"/>
    <x v="4"/>
    <x v="0"/>
    <n v="200507"/>
  </r>
  <r>
    <x v="301"/>
    <s v="Friday"/>
    <x v="1"/>
    <n v="5"/>
    <n v="0"/>
    <n v="25"/>
    <n v="0"/>
    <d v="1899-12-30T00:25:00"/>
    <d v="1899-12-30T00:05:00"/>
    <x v="5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</r>
  <r>
    <x v="302"/>
    <s v="Sunday"/>
    <x v="2"/>
    <n v="4.5"/>
    <n v="0"/>
    <n v="50"/>
    <n v="1"/>
    <d v="1899-12-30T00:50:01"/>
    <d v="1899-12-30T00:11:07"/>
    <x v="17"/>
    <s v="Bike Path 4.5"/>
    <n v="5.3982005998000711"/>
    <n v="0"/>
    <m/>
    <m/>
    <d v="1899-12-30T04:51:12"/>
    <d v="1899-12-30T02:25:36"/>
    <m/>
    <n v="0"/>
    <n v="0"/>
    <d v="1899-12-30T04:51:12"/>
    <d v="1899-12-30T05:43:37"/>
    <d v="1899-12-30T02:25:36"/>
    <d v="1899-12-30T02:51:48"/>
    <n v="2325"/>
    <x v="4"/>
    <x v="0"/>
    <n v="200507"/>
  </r>
  <r>
    <x v="303"/>
    <s v="Monday"/>
    <x v="2"/>
    <n v="2.25"/>
    <n v="0"/>
    <n v="21"/>
    <n v="53"/>
    <d v="1899-12-30T00:21:53"/>
    <d v="1899-12-30T00:09:44"/>
    <x v="17"/>
    <s v="Short Work Loop"/>
    <n v="6.1690784463061741"/>
    <n v="0"/>
    <m/>
    <m/>
    <d v="1899-12-30T04:14:49"/>
    <d v="1899-12-30T02:07:25"/>
    <m/>
    <n v="0"/>
    <n v="0"/>
    <d v="1899-12-30T04:14:49"/>
    <d v="1899-12-30T05:07:13"/>
    <d v="1899-12-30T02:07:25"/>
    <d v="1899-12-30T02:33:37"/>
    <n v="1293"/>
    <x v="4"/>
    <x v="0"/>
    <n v="200507"/>
  </r>
  <r>
    <x v="304"/>
    <s v="Tuesday"/>
    <x v="0"/>
    <n v="0.25"/>
    <n v="0"/>
    <n v="10"/>
    <n v="0"/>
    <d v="1899-12-30T00:10:00"/>
    <d v="1899-12-30T00:40:00"/>
    <x v="16"/>
    <s v="Dock2Do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4"/>
    <x v="0"/>
    <n v="200507"/>
  </r>
  <r>
    <x v="305"/>
    <s v="Wednesday"/>
    <x v="0"/>
    <n v="0.25"/>
    <n v="0"/>
    <n v="9"/>
    <n v="16"/>
    <d v="1899-12-30T00:09:16"/>
    <d v="1899-12-30T00:37:04"/>
    <x v="16"/>
    <s v="Dock2Dock"/>
    <n v="1.6187050359712241"/>
    <n v="0"/>
    <m/>
    <m/>
    <d v="1899-12-30T01:28:58"/>
    <d v="1899-12-30T00:44:29"/>
    <m/>
    <n v="0"/>
    <n v="0"/>
    <d v="1899-12-30T16:11:09"/>
    <d v="1899-12-30T17:03:33"/>
    <d v="1899-12-30T08:05:34"/>
    <d v="1899-12-30T08:31:46"/>
    <n v="3349"/>
    <x v="4"/>
    <x v="0"/>
    <n v="200507"/>
  </r>
  <r>
    <x v="305"/>
    <s v="Wednesday"/>
    <x v="2"/>
    <n v="2.35"/>
    <n v="0"/>
    <n v="22"/>
    <n v="35"/>
    <d v="1899-12-30T00:22:35"/>
    <d v="1899-12-30T00:09:37"/>
    <x v="10"/>
    <s v="Short Work Loop"/>
    <n v="6.2435424354243594"/>
    <n v="0"/>
    <m/>
    <m/>
    <d v="1899-12-30T04:11:47"/>
    <d v="1899-12-30T02:05:53"/>
    <m/>
    <n v="0"/>
    <n v="0"/>
    <d v="1899-12-30T04:11:47"/>
    <d v="1899-12-30T05:04:11"/>
    <d v="1899-12-30T02:05:53"/>
    <d v="1899-12-30T02:32:05"/>
    <n v="1200"/>
    <x v="4"/>
    <x v="0"/>
    <n v="200507"/>
  </r>
  <r>
    <x v="306"/>
    <s v="Friday"/>
    <x v="0"/>
    <n v="0.5"/>
    <n v="0"/>
    <n v="18"/>
    <n v="12"/>
    <d v="1899-12-30T00:18:12"/>
    <d v="1899-12-30T00:36:24"/>
    <x v="16"/>
    <s v="Dock &amp; Back"/>
    <n v="1.6483516483516496"/>
    <n v="0"/>
    <m/>
    <m/>
    <d v="1899-12-30T01:27:22"/>
    <d v="1899-12-30T00:43:41"/>
    <m/>
    <n v="0"/>
    <n v="0"/>
    <d v="1899-12-30T15:53:41"/>
    <d v="1899-12-30T16:46:05"/>
    <d v="1899-12-30T07:56:50"/>
    <d v="1899-12-30T08:23:02"/>
    <n v="3322"/>
    <x v="4"/>
    <x v="0"/>
    <n v="200507"/>
  </r>
  <r>
    <x v="306"/>
    <s v="Friday"/>
    <x v="2"/>
    <n v="3.1"/>
    <n v="0"/>
    <n v="31"/>
    <n v="16"/>
    <d v="1899-12-30T00:31:16"/>
    <d v="1899-12-30T00:10:05"/>
    <x v="10"/>
    <s v="Broad - Cannon - Park - Broad Work Loop"/>
    <n v="5.9488272921108791"/>
    <n v="0"/>
    <m/>
    <m/>
    <d v="1899-12-30T04:24:15"/>
    <d v="1899-12-30T02:12:08"/>
    <m/>
    <n v="0"/>
    <n v="0"/>
    <d v="1899-12-30T04:24:15"/>
    <d v="1899-12-30T05:16:39"/>
    <d v="1899-12-30T02:12:08"/>
    <d v="1899-12-30T02:38:20"/>
    <n v="1611"/>
    <x v="4"/>
    <x v="0"/>
    <n v="200507"/>
  </r>
  <r>
    <x v="307"/>
    <s v="Saturday"/>
    <x v="2"/>
    <n v="3"/>
    <n v="0"/>
    <n v="32"/>
    <n v="3"/>
    <d v="1899-12-30T00:32:03"/>
    <d v="1899-12-30T00:10:41"/>
    <x v="17"/>
    <s v="Lake House - Burr Hall - Tranquility - Lake House"/>
    <n v="5.6162246489859644"/>
    <n v="0"/>
    <m/>
    <m/>
    <d v="1899-12-30T04:39:54"/>
    <d v="1899-12-30T02:19:57"/>
    <m/>
    <n v="0"/>
    <n v="0"/>
    <d v="1899-12-30T04:39:54"/>
    <d v="1899-12-30T05:32:18"/>
    <d v="1899-12-30T02:19:57"/>
    <d v="1899-12-30T02:46:09"/>
    <n v="2053"/>
    <x v="4"/>
    <x v="0"/>
    <n v="200507"/>
  </r>
  <r>
    <x v="308"/>
    <s v="Monday"/>
    <x v="2"/>
    <n v="2.9"/>
    <n v="0"/>
    <n v="30"/>
    <n v="31"/>
    <d v="1899-12-30T00:30:31"/>
    <d v="1899-12-30T00:10:31"/>
    <x v="10"/>
    <s v="Cannon"/>
    <n v="5.7018022938285133"/>
    <n v="0"/>
    <m/>
    <m/>
    <d v="1899-12-30T04:35:42"/>
    <d v="1899-12-30T02:17:51"/>
    <m/>
    <n v="0"/>
    <n v="0"/>
    <d v="1899-12-30T04:35:42"/>
    <d v="1899-12-30T05:28:06"/>
    <d v="1899-12-30T02:17:51"/>
    <d v="1899-12-30T02:44:03"/>
    <n v="1960"/>
    <x v="4"/>
    <x v="0"/>
    <n v="200507"/>
  </r>
  <r>
    <x v="309"/>
    <s v="Tuesday"/>
    <x v="0"/>
    <n v="0.25"/>
    <n v="0"/>
    <n v="9"/>
    <n v="42"/>
    <d v="1899-12-30T00:09:42"/>
    <d v="1899-12-30T00:38:48"/>
    <x v="16"/>
    <s v="Dock2Dock"/>
    <n v="1.546391752577321"/>
    <n v="0"/>
    <m/>
    <m/>
    <d v="1899-12-30T01:33:07"/>
    <d v="1899-12-30T00:46:34"/>
    <m/>
    <n v="0"/>
    <n v="0"/>
    <d v="1899-12-30T16:56:34"/>
    <d v="1899-12-30T17:48:58"/>
    <d v="1899-12-30T08:28:17"/>
    <d v="1899-12-30T08:54:29"/>
    <n v="3387"/>
    <x v="4"/>
    <x v="0"/>
    <n v="200507"/>
  </r>
  <r>
    <x v="309"/>
    <s v="Tuesday"/>
    <x v="2"/>
    <n v="2.82"/>
    <n v="0"/>
    <n v="30"/>
    <n v="0"/>
    <d v="1899-12-30T00:30:00"/>
    <d v="1899-12-30T00:10:38"/>
    <x v="17"/>
    <s v="Treadmill"/>
    <n v="5.6400000000000041"/>
    <n v="0"/>
    <m/>
    <m/>
    <d v="1899-12-30T04:38:43"/>
    <d v="1899-12-30T02:19:22"/>
    <m/>
    <n v="0"/>
    <n v="0"/>
    <d v="1899-12-30T04:38:43"/>
    <d v="1899-12-30T05:31:07"/>
    <d v="1899-12-30T02:19:22"/>
    <d v="1899-12-30T02:45:34"/>
    <n v="2024"/>
    <x v="4"/>
    <x v="0"/>
    <n v="200507"/>
  </r>
  <r>
    <x v="310"/>
    <s v="Wednesday"/>
    <x v="2"/>
    <n v="2.9"/>
    <n v="0"/>
    <n v="28"/>
    <n v="40"/>
    <d v="1899-12-30T00:28:40"/>
    <d v="1899-12-30T00:09:53"/>
    <x v="17"/>
    <s v="Cannon"/>
    <n v="6.0697674418604688"/>
    <n v="0"/>
    <m/>
    <m/>
    <d v="1899-12-30T04:18:59"/>
    <d v="1899-12-30T02:09:30"/>
    <m/>
    <n v="0"/>
    <n v="0"/>
    <d v="1899-12-30T04:18:59"/>
    <d v="1899-12-30T05:11:23"/>
    <d v="1899-12-30T02:09:30"/>
    <d v="1899-12-30T02:35:42"/>
    <n v="1437"/>
    <x v="4"/>
    <x v="0"/>
    <n v="200507"/>
  </r>
  <r>
    <x v="311"/>
    <s v="Thursday"/>
    <x v="2"/>
    <n v="2.5499999999999998"/>
    <n v="0"/>
    <n v="27"/>
    <n v="34"/>
    <d v="1899-12-30T00:27:34"/>
    <d v="1899-12-30T00:10:49"/>
    <x v="17"/>
    <s v="Short Work Loop"/>
    <n v="5.5501813784764247"/>
    <n v="0"/>
    <m/>
    <m/>
    <d v="1899-12-30T04:43:14"/>
    <d v="1899-12-30T02:21:37"/>
    <m/>
    <n v="0"/>
    <n v="0"/>
    <d v="1899-12-30T04:43:14"/>
    <d v="1899-12-30T05:35:38"/>
    <d v="1899-12-30T02:21:37"/>
    <d v="1899-12-30T02:47:49"/>
    <n v="2139"/>
    <x v="4"/>
    <x v="0"/>
    <n v="200507"/>
  </r>
  <r>
    <x v="312"/>
    <s v="Friday"/>
    <x v="0"/>
    <n v="0.5"/>
    <n v="0"/>
    <n v="19"/>
    <n v="50"/>
    <d v="1899-12-30T00:19:50"/>
    <d v="1899-12-30T00:39:40"/>
    <x v="16"/>
    <s v="Dock &amp; Back"/>
    <n v="1.512605042016808"/>
    <n v="0"/>
    <m/>
    <m/>
    <d v="1899-12-30T01:35:12"/>
    <d v="1899-12-30T00:47:36"/>
    <m/>
    <n v="0"/>
    <n v="0"/>
    <d v="1899-12-30T17:19:16"/>
    <d v="1899-12-30T18:11:40"/>
    <d v="1899-12-30T08:39:38"/>
    <d v="1899-12-30T09:05:50"/>
    <n v="3413"/>
    <x v="4"/>
    <x v="0"/>
    <n v="200507"/>
  </r>
  <r>
    <x v="312"/>
    <s v="Friday"/>
    <x v="1"/>
    <n v="11"/>
    <n v="0"/>
    <n v="38"/>
    <n v="50"/>
    <d v="1899-12-30T00:38:50"/>
    <d v="1899-12-30T00:03:32"/>
    <x v="11"/>
    <s v="Seaside Park - 2 Loops"/>
    <n v="16.995708154506449"/>
    <n v="0"/>
    <m/>
    <m/>
    <d v="1899-12-30T06:35:24"/>
    <d v="1899-12-30T03:17:42"/>
    <m/>
    <n v="0"/>
    <n v="0"/>
    <d v="1899-12-30T01:32:30"/>
    <d v="1899-12-30T02:24:54"/>
    <d v="1899-12-30T00:46:15"/>
    <d v="1899-12-30T01:12:27"/>
    <n v="309"/>
    <x v="4"/>
    <x v="0"/>
    <n v="200507"/>
  </r>
  <r>
    <x v="313"/>
    <s v="Sunday"/>
    <x v="1"/>
    <n v="25"/>
    <n v="1"/>
    <n v="39"/>
    <n v="35"/>
    <d v="1899-12-30T01:39:35"/>
    <d v="1899-12-30T00:03:59"/>
    <x v="11"/>
    <s v="Griskus Olympic"/>
    <n v="15.062761506276161"/>
    <n v="0"/>
    <m/>
    <m/>
    <d v="1899-12-30T07:26:08"/>
    <d v="1899-12-30T03:43:04"/>
    <m/>
    <n v="0"/>
    <n v="0"/>
    <d v="1899-12-30T01:44:22"/>
    <d v="1899-12-30T02:36:46"/>
    <d v="1899-12-30T00:52:11"/>
    <d v="1899-12-30T01:18:23"/>
    <n v="466"/>
    <x v="4"/>
    <x v="0"/>
    <n v="200507"/>
  </r>
  <r>
    <x v="314"/>
    <s v="Monday"/>
    <x v="0"/>
    <n v="0.25"/>
    <n v="0"/>
    <n v="9"/>
    <n v="21"/>
    <d v="1899-12-30T00:09:21"/>
    <d v="1899-12-30T00:37:24"/>
    <x v="16"/>
    <s v="Dock2Dock"/>
    <n v="1.6042780748663117"/>
    <n v="0"/>
    <m/>
    <m/>
    <d v="1899-12-30T01:29:46"/>
    <d v="1899-12-30T00:44:53"/>
    <m/>
    <n v="0"/>
    <n v="0"/>
    <d v="1899-12-30T16:19:53"/>
    <d v="1899-12-30T17:12:17"/>
    <d v="1899-12-30T08:09:56"/>
    <d v="1899-12-30T08:36:08"/>
    <n v="3355"/>
    <x v="4"/>
    <x v="0"/>
    <n v="200507"/>
  </r>
  <r>
    <x v="315"/>
    <s v="Tuesday"/>
    <x v="2"/>
    <n v="3"/>
    <n v="0"/>
    <n v="30"/>
    <n v="24"/>
    <d v="1899-12-30T00:30:24"/>
    <d v="1899-12-30T00:10:08"/>
    <x v="17"/>
    <s v="Treadmill"/>
    <n v="5.9210526315789531"/>
    <n v="0"/>
    <m/>
    <m/>
    <d v="1899-12-30T04:25:30"/>
    <d v="1899-12-30T02:12:45"/>
    <m/>
    <n v="0"/>
    <n v="0"/>
    <d v="1899-12-30T04:25:30"/>
    <d v="1899-12-30T05:17:54"/>
    <d v="1899-12-30T02:12:45"/>
    <d v="1899-12-30T02:38:57"/>
    <n v="1640"/>
    <x v="4"/>
    <x v="0"/>
    <n v="200507"/>
  </r>
  <r>
    <x v="316"/>
    <s v="Wednesday"/>
    <x v="2"/>
    <n v="3"/>
    <n v="0"/>
    <n v="29"/>
    <n v="18"/>
    <d v="1899-12-30T00:29:18"/>
    <d v="1899-12-30T00:09:46"/>
    <x v="17"/>
    <s v="Treadmill"/>
    <n v="6.1433447098976162"/>
    <n v="0"/>
    <m/>
    <m/>
    <d v="1899-12-30T04:15:53"/>
    <d v="1899-12-30T02:07:57"/>
    <m/>
    <n v="0"/>
    <n v="0"/>
    <d v="1899-12-30T04:15:53"/>
    <d v="1899-12-30T05:08:17"/>
    <d v="1899-12-30T02:07:57"/>
    <d v="1899-12-30T02:34:09"/>
    <n v="1321"/>
    <x v="4"/>
    <x v="0"/>
    <n v="200507"/>
  </r>
  <r>
    <x v="317"/>
    <s v="Thursday"/>
    <x v="0"/>
    <n v="0.5"/>
    <n v="0"/>
    <n v="17"/>
    <n v="40"/>
    <d v="1899-12-30T00:17:40"/>
    <d v="1899-12-30T00:35:20"/>
    <x v="16"/>
    <s v="2 dock &amp; triangle"/>
    <n v="1.698113207547171"/>
    <n v="0"/>
    <m/>
    <m/>
    <d v="1899-12-30T01:24:48"/>
    <d v="1899-12-30T00:42:24"/>
    <m/>
    <n v="0"/>
    <n v="0"/>
    <d v="1899-12-30T15:25:44"/>
    <d v="1899-12-30T16:18:08"/>
    <d v="1899-12-30T07:42:52"/>
    <d v="1899-12-30T08:09:04"/>
    <n v="3281"/>
    <x v="4"/>
    <x v="0"/>
    <n v="200507"/>
  </r>
  <r>
    <x v="318"/>
    <s v="Saturday"/>
    <x v="1"/>
    <n v="45"/>
    <n v="3"/>
    <n v="4"/>
    <n v="10"/>
    <d v="1899-12-30T03:04:10"/>
    <d v="1899-12-30T00:04:06"/>
    <x v="11"/>
    <s v="Goly + Bantam Lake Loop"/>
    <n v="14.660633484162908"/>
    <n v="0"/>
    <m/>
    <m/>
    <d v="1899-12-30T07:38:22"/>
    <d v="1899-12-30T03:49:11"/>
    <m/>
    <n v="0"/>
    <n v="0"/>
    <d v="1899-12-30T01:47:14"/>
    <d v="1899-12-30T02:39:38"/>
    <d v="1899-12-30T00:53:37"/>
    <d v="1899-12-30T01:19:49"/>
    <n v="528"/>
    <x v="4"/>
    <x v="0"/>
    <n v="200507"/>
  </r>
  <r>
    <x v="319"/>
    <s v="Sunday"/>
    <x v="5"/>
    <n v="2.5"/>
    <n v="0"/>
    <n v="50"/>
    <n v="1"/>
    <d v="1899-12-30T00:50:01"/>
    <d v="1899-12-30T00:20:00"/>
    <x v="10"/>
    <s v="Walk with the boys"/>
    <n v="2.9990003332222614"/>
    <n v="0"/>
    <m/>
    <m/>
    <d v="1899-12-30T00:00:00"/>
    <d v="1899-12-30T00:00:00"/>
    <m/>
    <n v="0"/>
    <n v="0"/>
    <d v="1899-12-30T08:44:10"/>
    <d v="1899-12-30T09:36:35"/>
    <d v="1899-12-30T04:22:05"/>
    <d v="1899-12-30T04:48:17"/>
    <n v="3117"/>
    <x v="4"/>
    <x v="0"/>
    <n v="200507"/>
  </r>
  <r>
    <x v="320"/>
    <s v="Tuesday"/>
    <x v="2"/>
    <n v="2.9"/>
    <n v="0"/>
    <n v="29"/>
    <n v="42"/>
    <d v="1899-12-30T00:29:42"/>
    <d v="1899-12-30T00:10:14"/>
    <x v="17"/>
    <s v="Cannon"/>
    <n v="5.8585858585858626"/>
    <n v="0"/>
    <m/>
    <m/>
    <d v="1899-12-30T04:28:19"/>
    <d v="1899-12-30T02:14:10"/>
    <m/>
    <n v="0"/>
    <n v="0"/>
    <d v="1899-12-30T04:28:19"/>
    <d v="1899-12-30T05:20:43"/>
    <d v="1899-12-30T02:14:10"/>
    <d v="1899-12-30T02:40:22"/>
    <n v="1730"/>
    <x v="4"/>
    <x v="4"/>
    <n v="200508"/>
  </r>
  <r>
    <x v="321"/>
    <s v="Thursday"/>
    <x v="2"/>
    <n v="1.5"/>
    <n v="0"/>
    <n v="15"/>
    <n v="0"/>
    <d v="1899-12-30T00:15:00"/>
    <d v="1899-12-30T00:10:00"/>
    <x v="17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4"/>
    <n v="200508"/>
  </r>
  <r>
    <x v="322"/>
    <s v="Friday"/>
    <x v="0"/>
    <n v="0.5"/>
    <n v="0"/>
    <n v="18"/>
    <n v="21"/>
    <d v="1899-12-30T00:18:21"/>
    <d v="1899-12-30T00:36:42"/>
    <x v="19"/>
    <s v="Sandy Beach Triathlon (Including T1)"/>
    <n v="1.6348773841961866"/>
    <n v="0"/>
    <m/>
    <m/>
    <d v="1899-12-30T01:28:05"/>
    <d v="1899-12-30T00:44:02"/>
    <m/>
    <n v="0"/>
    <n v="0"/>
    <d v="1899-12-30T16:01:32"/>
    <d v="1899-12-30T16:53:56"/>
    <d v="1899-12-30T08:00:46"/>
    <d v="1899-12-30T08:26:58"/>
    <n v="3337"/>
    <x v="4"/>
    <x v="4"/>
    <n v="200508"/>
  </r>
  <r>
    <x v="322"/>
    <s v="Friday"/>
    <x v="1"/>
    <n v="10"/>
    <n v="0"/>
    <n v="33"/>
    <n v="58"/>
    <d v="1899-12-30T00:33:58"/>
    <d v="1899-12-30T00:03:24"/>
    <x v="11"/>
    <s v="Sandy Beach Triathlon (Including T2)"/>
    <n v="17.664376840039267"/>
    <n v="0"/>
    <m/>
    <m/>
    <d v="1899-12-30T06:20:26"/>
    <d v="1899-12-30T03:10:13"/>
    <m/>
    <n v="0"/>
    <n v="0"/>
    <d v="1899-12-30T01:29:00"/>
    <d v="1899-12-30T02:21:24"/>
    <d v="1899-12-30T00:44:30"/>
    <d v="1899-12-30T01:10:42"/>
    <n v="269"/>
    <x v="4"/>
    <x v="4"/>
    <n v="200508"/>
  </r>
  <r>
    <x v="322"/>
    <s v="Friday"/>
    <x v="2"/>
    <n v="3.1"/>
    <n v="0"/>
    <n v="34"/>
    <n v="35"/>
    <d v="1899-12-30T00:34:35"/>
    <d v="1899-12-30T00:11:09"/>
    <x v="10"/>
    <s v="Sandy Beach Triathlon"/>
    <n v="5.3783132530120517"/>
    <n v="0"/>
    <m/>
    <m/>
    <d v="1899-12-30T04:52:17"/>
    <d v="1899-12-30T02:26:09"/>
    <m/>
    <n v="0"/>
    <n v="0"/>
    <d v="1899-12-30T04:52:17"/>
    <d v="1899-12-30T05:44:41"/>
    <d v="1899-12-30T02:26:09"/>
    <d v="1899-12-30T02:52:21"/>
    <n v="2348"/>
    <x v="4"/>
    <x v="4"/>
    <n v="200508"/>
  </r>
  <r>
    <x v="323"/>
    <s v="Sunday"/>
    <x v="1"/>
    <n v="10.5"/>
    <n v="0"/>
    <n v="42"/>
    <n v="30"/>
    <d v="1899-12-30T00:42:30"/>
    <d v="1899-12-30T00:04:03"/>
    <x v="11"/>
    <s v="Griskus Sprint"/>
    <n v="14.823529411764715"/>
    <n v="0"/>
    <m/>
    <m/>
    <d v="1899-12-30T07:33:20"/>
    <d v="1899-12-30T03:46:40"/>
    <m/>
    <n v="0"/>
    <n v="0"/>
    <d v="1899-12-30T01:46:03"/>
    <d v="1899-12-30T02:38:27"/>
    <d v="1899-12-30T00:53:01"/>
    <d v="1899-12-30T01:19:13"/>
    <n v="514"/>
    <x v="4"/>
    <x v="4"/>
    <n v="200508"/>
  </r>
  <r>
    <x v="323"/>
    <s v="Sunday"/>
    <x v="5"/>
    <n v="1.6"/>
    <n v="0"/>
    <n v="35"/>
    <n v="0"/>
    <d v="1899-12-30T00:35:00"/>
    <d v="1899-12-30T00:21:52"/>
    <x v="17"/>
    <s v="Walk with the boys"/>
    <n v="2.7428571428571451"/>
    <n v="0"/>
    <m/>
    <m/>
    <d v="1899-12-30T00:00:00"/>
    <d v="1899-12-30T00:00:00"/>
    <m/>
    <n v="0"/>
    <n v="0"/>
    <d v="1899-12-30T09:33:07"/>
    <d v="1899-12-30T10:25:32"/>
    <d v="1899-12-30T04:46:34"/>
    <d v="1899-12-30T05:12:46"/>
    <n v="3118"/>
    <x v="4"/>
    <x v="4"/>
    <n v="200508"/>
  </r>
  <r>
    <x v="324"/>
    <s v="Tuesday"/>
    <x v="2"/>
    <n v="2.5"/>
    <n v="0"/>
    <n v="27"/>
    <n v="0"/>
    <d v="1899-12-30T00:27:00"/>
    <d v="1899-12-30T00:10:48"/>
    <x v="17"/>
    <s v="Treadmill"/>
    <n v="5.555555555555559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1"/>
    <x v="4"/>
    <x v="4"/>
    <n v="200508"/>
  </r>
  <r>
    <x v="325"/>
    <s v="Wednesday"/>
    <x v="2"/>
    <n v="2.9"/>
    <n v="0"/>
    <n v="29"/>
    <n v="30"/>
    <d v="1899-12-30T00:29:30"/>
    <d v="1899-12-30T00:10:10"/>
    <x v="17"/>
    <s v="Cannon"/>
    <n v="5.8983050847457665"/>
    <n v="0"/>
    <m/>
    <m/>
    <d v="1899-12-30T04:26:31"/>
    <d v="1899-12-30T02:13:16"/>
    <m/>
    <n v="0"/>
    <n v="0"/>
    <d v="1899-12-30T04:26:31"/>
    <d v="1899-12-30T05:18:55"/>
    <d v="1899-12-30T02:13:16"/>
    <d v="1899-12-30T02:39:28"/>
    <n v="1677"/>
    <x v="4"/>
    <x v="4"/>
    <n v="200508"/>
  </r>
  <r>
    <x v="326"/>
    <s v="Sunday"/>
    <x v="0"/>
    <n v="1"/>
    <n v="0"/>
    <n v="38"/>
    <n v="49"/>
    <d v="1899-12-30T00:38:49"/>
    <d v="1899-12-30T00:38:49"/>
    <x v="20"/>
    <s v="Park City Triathlon"/>
    <n v="1.5457277801631613"/>
    <n v="0"/>
    <m/>
    <m/>
    <d v="1899-12-30T01:33:10"/>
    <d v="1899-12-30T00:46:35"/>
    <m/>
    <n v="0"/>
    <n v="0"/>
    <d v="1899-12-30T16:57:00"/>
    <d v="1899-12-30T17:49:24"/>
    <d v="1899-12-30T08:28:30"/>
    <d v="1899-12-30T08:54:42"/>
    <n v="3388"/>
    <x v="4"/>
    <x v="4"/>
    <n v="200508"/>
  </r>
  <r>
    <x v="326"/>
    <s v="Sunday"/>
    <x v="1"/>
    <n v="25"/>
    <n v="1"/>
    <n v="18"/>
    <n v="45"/>
    <d v="1899-12-30T01:18:45"/>
    <d v="1899-12-30T00:03:09"/>
    <x v="11"/>
    <s v="Park City Triathlon"/>
    <n v="19.047619047619062"/>
    <n v="0"/>
    <m/>
    <m/>
    <d v="1899-12-30T05:52:48"/>
    <d v="1899-12-30T02:56:24"/>
    <m/>
    <n v="0"/>
    <n v="0"/>
    <d v="1899-12-30T01:22:32"/>
    <d v="1899-12-30T02:14:56"/>
    <d v="1899-12-30T00:41:16"/>
    <d v="1899-12-30T01:07:28"/>
    <n v="232"/>
    <x v="4"/>
    <x v="4"/>
    <n v="200508"/>
  </r>
  <r>
    <x v="326"/>
    <s v="Sunday"/>
    <x v="2"/>
    <n v="6.2"/>
    <n v="1"/>
    <n v="27"/>
    <n v="27"/>
    <d v="1899-12-30T01:27:27"/>
    <d v="1899-12-30T00:14:06"/>
    <x v="10"/>
    <s v="Park City Triathlon"/>
    <n v="4.2538593481989748"/>
    <n v="0"/>
    <m/>
    <m/>
    <d v="1899-12-30T06:09:33"/>
    <d v="1899-12-30T03:04:46"/>
    <m/>
    <n v="0"/>
    <n v="0"/>
    <d v="1899-12-30T06:09:33"/>
    <d v="1899-12-30T07:01:57"/>
    <d v="1899-12-30T03:04:46"/>
    <d v="1899-12-30T03:30:58"/>
    <n v="2962"/>
    <x v="4"/>
    <x v="4"/>
    <n v="200508"/>
  </r>
  <r>
    <x v="327"/>
    <s v="Tuesday"/>
    <x v="2"/>
    <n v="2.1"/>
    <n v="0"/>
    <n v="20"/>
    <n v="39"/>
    <d v="1899-12-30T00:20:39"/>
    <d v="1899-12-30T00:09:50"/>
    <x v="17"/>
    <s v="Run to Park with Loop"/>
    <n v="6.1016949152542423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4"/>
    <n v="200508"/>
  </r>
  <r>
    <x v="328"/>
    <s v="Thursday"/>
    <x v="2"/>
    <n v="2"/>
    <n v="0"/>
    <n v="18"/>
    <n v="39"/>
    <d v="1899-12-30T00:18:39"/>
    <d v="1899-12-30T00:09:19"/>
    <x v="17"/>
    <s v="Park &amp; Back"/>
    <n v="6.4343163538874055"/>
    <n v="0"/>
    <m/>
    <m/>
    <d v="1899-12-30T04:04:19"/>
    <d v="1899-12-30T02:02:09"/>
    <m/>
    <n v="0"/>
    <n v="0"/>
    <d v="1899-12-30T04:04:19"/>
    <d v="1899-12-30T04:56:43"/>
    <d v="1899-12-30T02:02:09"/>
    <d v="1899-12-30T02:28:21"/>
    <n v="1029"/>
    <x v="4"/>
    <x v="4"/>
    <n v="200508"/>
  </r>
  <r>
    <x v="329"/>
    <s v="Saturday"/>
    <x v="1"/>
    <n v="4.2"/>
    <n v="0"/>
    <n v="18"/>
    <n v="30"/>
    <d v="1899-12-30T00:18:30"/>
    <d v="1899-12-30T00:04:24"/>
    <x v="11"/>
    <s v="N/A"/>
    <n v="13.621621621621632"/>
    <n v="0"/>
    <m/>
    <m/>
    <d v="1899-12-30T08:13:20"/>
    <d v="1899-12-30T04:06:40"/>
    <m/>
    <n v="0"/>
    <n v="0"/>
    <d v="1899-12-30T01:55:24"/>
    <d v="1899-12-30T02:47:48"/>
    <d v="1899-12-30T00:57:42"/>
    <d v="1899-12-30T01:23:54"/>
    <n v="626"/>
    <x v="4"/>
    <x v="4"/>
    <n v="200508"/>
  </r>
  <r>
    <x v="330"/>
    <s v="Sunday"/>
    <x v="0"/>
    <n v="1.2"/>
    <n v="0"/>
    <n v="43"/>
    <n v="25"/>
    <d v="1899-12-30T00:43:25"/>
    <d v="1899-12-30T00:36:11"/>
    <x v="21"/>
    <s v="Timberman 1/2 Ironman"/>
    <n v="1.6583493282149724"/>
    <n v="0"/>
    <m/>
    <m/>
    <d v="1899-12-30T01:26:50"/>
    <d v="1899-12-30T00:43:25"/>
    <m/>
    <n v="0"/>
    <n v="0"/>
    <d v="1899-12-30T15:47:56"/>
    <d v="1899-12-30T16:40:20"/>
    <d v="1899-12-30T07:53:58"/>
    <d v="1899-12-30T08:20:10"/>
    <n v="3315"/>
    <x v="4"/>
    <x v="4"/>
    <n v="200508"/>
  </r>
  <r>
    <x v="330"/>
    <s v="Sunday"/>
    <x v="1"/>
    <n v="56"/>
    <n v="3"/>
    <n v="28"/>
    <n v="25"/>
    <d v="1899-12-30T03:28:25"/>
    <d v="1899-12-30T00:03:43"/>
    <x v="11"/>
    <s v="Timberman 1/2 Ironman"/>
    <n v="16.121551379448235"/>
    <n v="0"/>
    <m/>
    <m/>
    <d v="1899-12-30T06:56:50"/>
    <d v="1899-12-30T03:28:25"/>
    <m/>
    <n v="0"/>
    <n v="0"/>
    <d v="1899-12-30T01:37:31"/>
    <d v="1899-12-30T02:29:55"/>
    <d v="1899-12-30T00:48:45"/>
    <d v="1899-12-30T01:14:57"/>
    <n v="368"/>
    <x v="4"/>
    <x v="4"/>
    <n v="200508"/>
  </r>
  <r>
    <x v="331"/>
    <s v="Thursday"/>
    <x v="2"/>
    <n v="2.1"/>
    <n v="0"/>
    <n v="19"/>
    <n v="6"/>
    <d v="1899-12-30T00:19:06"/>
    <d v="1899-12-30T00:09:06"/>
    <x v="17"/>
    <s v="Run to Park with Loop"/>
    <n v="6.5968586387434609"/>
    <n v="0"/>
    <m/>
    <m/>
    <d v="1899-12-30T03:58:18"/>
    <d v="1899-12-30T01:59:09"/>
    <m/>
    <n v="0"/>
    <n v="0"/>
    <d v="1899-12-30T03:58:18"/>
    <d v="1899-12-30T04:50:42"/>
    <d v="1899-12-30T01:59:09"/>
    <d v="1899-12-30T02:25:21"/>
    <n v="930"/>
    <x v="4"/>
    <x v="4"/>
    <n v="200508"/>
  </r>
  <r>
    <x v="332"/>
    <s v="Friday"/>
    <x v="2"/>
    <n v="3.1"/>
    <n v="0"/>
    <n v="32"/>
    <n v="21"/>
    <d v="1899-12-30T00:32:21"/>
    <d v="1899-12-30T00:10:26"/>
    <x v="17"/>
    <s v="Cannon Plus"/>
    <n v="5.7496136012364802"/>
    <n v="0"/>
    <m/>
    <m/>
    <d v="1899-12-30T04:33:25"/>
    <d v="1899-12-30T02:16:42"/>
    <m/>
    <n v="0"/>
    <n v="0"/>
    <d v="1899-12-30T04:33:25"/>
    <d v="1899-12-30T05:25:49"/>
    <d v="1899-12-30T02:16:42"/>
    <d v="1899-12-30T02:42:54"/>
    <n v="1894"/>
    <x v="4"/>
    <x v="4"/>
    <n v="200508"/>
  </r>
  <r>
    <x v="333"/>
    <s v="Monday"/>
    <x v="2"/>
    <n v="2.75"/>
    <n v="0"/>
    <n v="27"/>
    <n v="40"/>
    <d v="1899-12-30T00:27:40"/>
    <d v="1899-12-30T00:10:04"/>
    <x v="17"/>
    <s v="Reverse Work Loop - Minus Cannon"/>
    <n v="5.9638554216867519"/>
    <n v="0"/>
    <m/>
    <m/>
    <d v="1899-12-30T04:23:35"/>
    <d v="1899-12-30T02:11:48"/>
    <m/>
    <n v="0"/>
    <n v="0"/>
    <d v="1899-12-30T04:23:35"/>
    <d v="1899-12-30T05:15:59"/>
    <d v="1899-12-30T02:11:48"/>
    <d v="1899-12-30T02:38:00"/>
    <n v="1596"/>
    <x v="4"/>
    <x v="4"/>
    <n v="200508"/>
  </r>
  <r>
    <x v="334"/>
    <s v="Tuesday"/>
    <x v="2"/>
    <n v="3"/>
    <n v="0"/>
    <n v="33"/>
    <n v="52"/>
    <d v="1899-12-30T00:33:52"/>
    <d v="1899-12-30T00:11:17"/>
    <x v="17"/>
    <s v="Cannon"/>
    <n v="5.3149606299212637"/>
    <n v="0"/>
    <m/>
    <m/>
    <d v="1899-12-30T04:55:46"/>
    <d v="1899-12-30T02:27:53"/>
    <m/>
    <n v="0"/>
    <n v="0"/>
    <d v="1899-12-30T04:55:46"/>
    <d v="1899-12-30T05:48:10"/>
    <d v="1899-12-30T02:27:53"/>
    <d v="1899-12-30T02:54:05"/>
    <n v="2408"/>
    <x v="4"/>
    <x v="4"/>
    <n v="200508"/>
  </r>
  <r>
    <x v="335"/>
    <s v="Wednesday"/>
    <x v="2"/>
    <n v="3"/>
    <n v="0"/>
    <n v="36"/>
    <n v="35"/>
    <d v="1899-12-30T00:36:35"/>
    <d v="1899-12-30T00:12:12"/>
    <x v="17"/>
    <s v="Cannon"/>
    <n v="4.9202733485193662"/>
    <n v="0"/>
    <m/>
    <m/>
    <d v="1899-12-30T05:19:30"/>
    <d v="1899-12-30T02:39:45"/>
    <m/>
    <n v="0"/>
    <n v="0"/>
    <d v="1899-12-30T05:19:30"/>
    <d v="1899-12-30T06:11:54"/>
    <d v="1899-12-30T02:39:45"/>
    <d v="1899-12-30T03:05:57"/>
    <n v="2746"/>
    <x v="4"/>
    <x v="4"/>
    <n v="200508"/>
  </r>
  <r>
    <x v="336"/>
    <s v="Thursday"/>
    <x v="0"/>
    <n v="0.25"/>
    <n v="0"/>
    <n v="9"/>
    <n v="7"/>
    <d v="1899-12-30T00:09:07"/>
    <d v="1899-12-30T00:36:28"/>
    <x v="16"/>
    <s v="Dock2Dock"/>
    <n v="1.6453382084095074"/>
    <n v="0"/>
    <m/>
    <m/>
    <d v="1899-12-30T01:27:31"/>
    <d v="1899-12-30T00:43:46"/>
    <m/>
    <n v="0"/>
    <n v="0"/>
    <d v="1899-12-30T15:55:26"/>
    <d v="1899-12-30T16:47:50"/>
    <d v="1899-12-30T07:57:43"/>
    <d v="1899-12-30T08:23:55"/>
    <n v="3325"/>
    <x v="4"/>
    <x v="5"/>
    <n v="200509"/>
  </r>
  <r>
    <x v="337"/>
    <s v="Friday"/>
    <x v="2"/>
    <n v="3"/>
    <n v="0"/>
    <n v="30"/>
    <n v="45"/>
    <d v="1899-12-30T00:30:45"/>
    <d v="1899-12-30T00:10:15"/>
    <x v="17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</r>
  <r>
    <x v="338"/>
    <s v="Saturday"/>
    <x v="1"/>
    <n v="15"/>
    <n v="1"/>
    <n v="15"/>
    <n v="1"/>
    <d v="1899-12-30T01:15:01"/>
    <d v="1899-12-30T00:05:00"/>
    <x v="11"/>
    <s v="Tour of Middlebury "/>
    <n v="11.997333925794276"/>
    <n v="0"/>
    <m/>
    <m/>
    <d v="1899-12-30T09:20:07"/>
    <d v="1899-12-30T04:40:04"/>
    <m/>
    <n v="0"/>
    <n v="0"/>
    <d v="1899-12-30T02:11:02"/>
    <d v="1899-12-30T03:03:26"/>
    <d v="1899-12-30T01:05:31"/>
    <d v="1899-12-30T01:31:43"/>
    <n v="735"/>
    <x v="4"/>
    <x v="5"/>
    <n v="200509"/>
  </r>
  <r>
    <x v="339"/>
    <s v="Wednesday"/>
    <x v="2"/>
    <n v="2.9"/>
    <n v="0"/>
    <n v="30"/>
    <n v="33"/>
    <d v="1899-12-30T00:30:33"/>
    <d v="1899-12-30T00:10:32"/>
    <x v="17"/>
    <s v="Cannon"/>
    <n v="5.6955810147299557"/>
    <n v="0"/>
    <m/>
    <m/>
    <d v="1899-12-30T04:36:00"/>
    <d v="1899-12-30T02:18:00"/>
    <m/>
    <n v="0"/>
    <n v="0"/>
    <d v="1899-12-30T04:36:00"/>
    <d v="1899-12-30T05:28:24"/>
    <d v="1899-12-30T02:18:00"/>
    <d v="1899-12-30T02:44:12"/>
    <n v="1975"/>
    <x v="4"/>
    <x v="5"/>
    <n v="200509"/>
  </r>
  <r>
    <x v="340"/>
    <s v="Thursday"/>
    <x v="2"/>
    <n v="1.02"/>
    <n v="0"/>
    <n v="10"/>
    <n v="1"/>
    <d v="1899-12-30T00:10:01"/>
    <d v="1899-12-30T00:09:49"/>
    <x v="17"/>
    <s v="Treadmill"/>
    <n v="6.1098169717138155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6"/>
    <x v="4"/>
    <x v="5"/>
    <n v="200509"/>
  </r>
  <r>
    <x v="341"/>
    <s v="Saturday"/>
    <x v="2"/>
    <n v="3.1"/>
    <n v="0"/>
    <n v="27"/>
    <n v="43"/>
    <d v="1899-12-30T00:27:43"/>
    <d v="1899-12-30T00:08:56"/>
    <x v="10"/>
    <s v="Young Life 5k"/>
    <n v="6.7107636800962176"/>
    <n v="0"/>
    <m/>
    <m/>
    <d v="1899-12-30T03:54:15"/>
    <d v="1899-12-30T01:57:08"/>
    <m/>
    <n v="0"/>
    <n v="0"/>
    <d v="1899-12-30T03:54:15"/>
    <d v="1899-12-30T04:46:39"/>
    <d v="1899-12-30T01:57:08"/>
    <d v="1899-12-30T02:23:20"/>
    <n v="893"/>
    <x v="4"/>
    <x v="5"/>
    <n v="200509"/>
  </r>
  <r>
    <x v="342"/>
    <s v="Monday"/>
    <x v="2"/>
    <n v="3"/>
    <n v="0"/>
    <n v="30"/>
    <n v="45"/>
    <d v="1899-12-30T00:30:45"/>
    <d v="1899-12-30T00:10:15"/>
    <x v="6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</r>
  <r>
    <x v="343"/>
    <s v="Wednesday"/>
    <x v="2"/>
    <n v="2.8"/>
    <n v="0"/>
    <n v="28"/>
    <n v="4"/>
    <d v="1899-12-30T00:28:04"/>
    <d v="1899-12-30T00:10:01"/>
    <x v="10"/>
    <s v="Work Loop - Random"/>
    <n v="5.9857482185273199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8"/>
    <x v="4"/>
    <x v="5"/>
    <n v="200509"/>
  </r>
  <r>
    <x v="344"/>
    <s v="Thursday"/>
    <x v="2"/>
    <n v="2"/>
    <n v="0"/>
    <n v="19"/>
    <n v="31"/>
    <d v="1899-12-30T00:19:31"/>
    <d v="1899-12-30T00:09:45"/>
    <x v="17"/>
    <s v="Sandy Beach to Big House"/>
    <n v="6.1485909479077758"/>
    <n v="0"/>
    <m/>
    <m/>
    <d v="1899-12-30T04:15:40"/>
    <d v="1899-12-30T02:07:50"/>
    <m/>
    <n v="0"/>
    <n v="0"/>
    <d v="1899-12-30T04:15:40"/>
    <d v="1899-12-30T05:08:04"/>
    <d v="1899-12-30T02:07:50"/>
    <d v="1899-12-30T02:34:02"/>
    <n v="1317"/>
    <x v="4"/>
    <x v="5"/>
    <n v="200509"/>
  </r>
  <r>
    <x v="345"/>
    <s v="Friday"/>
    <x v="2"/>
    <n v="4"/>
    <n v="0"/>
    <n v="40"/>
    <n v="31"/>
    <d v="1899-12-30T00:40:31"/>
    <d v="1899-12-30T00:10:08"/>
    <x v="10"/>
    <s v="4 Mile-Work"/>
    <n v="5.9234882764294579"/>
    <n v="0"/>
    <m/>
    <m/>
    <d v="1899-12-30T04:25:23"/>
    <d v="1899-12-30T02:12:42"/>
    <m/>
    <n v="0"/>
    <n v="0"/>
    <d v="1899-12-30T04:25:23"/>
    <d v="1899-12-30T05:17:47"/>
    <d v="1899-12-30T02:12:42"/>
    <d v="1899-12-30T02:38:54"/>
    <n v="1638"/>
    <x v="4"/>
    <x v="5"/>
    <n v="200509"/>
  </r>
  <r>
    <x v="346"/>
    <s v="Sunday"/>
    <x v="1"/>
    <n v="10.5"/>
    <n v="0"/>
    <n v="38"/>
    <n v="17"/>
    <d v="1899-12-30T00:38:17"/>
    <d v="1899-12-30T00:03:39"/>
    <x v="11"/>
    <s v="Griskus Sprint"/>
    <n v="16.456247279059657"/>
    <n v="0"/>
    <m/>
    <m/>
    <d v="1899-12-30T06:48:21"/>
    <d v="1899-12-30T03:24:11"/>
    <m/>
    <n v="0"/>
    <n v="0"/>
    <d v="1899-12-30T01:35:32"/>
    <d v="1899-12-30T02:27:56"/>
    <d v="1899-12-30T00:47:46"/>
    <d v="1899-12-30T01:13:58"/>
    <n v="347"/>
    <x v="4"/>
    <x v="5"/>
    <n v="200509"/>
  </r>
  <r>
    <x v="347"/>
    <s v="Tuesday"/>
    <x v="2"/>
    <n v="2.9"/>
    <n v="0"/>
    <n v="29"/>
    <n v="18"/>
    <d v="1899-12-30T00:29:18"/>
    <d v="1899-12-30T00:10:06"/>
    <x v="17"/>
    <s v="Cannon"/>
    <n v="5.9385665529010288"/>
    <n v="0"/>
    <m/>
    <m/>
    <d v="1899-12-30T04:24:43"/>
    <d v="1899-12-30T02:12:21"/>
    <m/>
    <n v="0"/>
    <n v="0"/>
    <d v="1899-12-30T04:24:43"/>
    <d v="1899-12-30T05:17:07"/>
    <d v="1899-12-30T02:12:21"/>
    <d v="1899-12-30T02:38:33"/>
    <n v="1624"/>
    <x v="4"/>
    <x v="5"/>
    <n v="200509"/>
  </r>
  <r>
    <x v="348"/>
    <s v="Wednesday"/>
    <x v="2"/>
    <n v="2.9"/>
    <n v="0"/>
    <n v="29"/>
    <n v="22"/>
    <d v="1899-12-30T00:29:22"/>
    <d v="1899-12-30T00:10:08"/>
    <x v="17"/>
    <s v="Cannon"/>
    <n v="5.9250851305334882"/>
    <n v="0"/>
    <m/>
    <m/>
    <d v="1899-12-30T04:25:19"/>
    <d v="1899-12-30T02:12:39"/>
    <m/>
    <n v="0"/>
    <n v="0"/>
    <d v="1899-12-30T04:25:19"/>
    <d v="1899-12-30T05:17:43"/>
    <d v="1899-12-30T02:12:39"/>
    <d v="1899-12-30T02:38:51"/>
    <n v="1636"/>
    <x v="4"/>
    <x v="5"/>
    <n v="200509"/>
  </r>
  <r>
    <x v="349"/>
    <s v="Thursday"/>
    <x v="2"/>
    <n v="3.42"/>
    <n v="0"/>
    <n v="34"/>
    <n v="43"/>
    <d v="1899-12-30T00:34:43"/>
    <d v="1899-12-30T00:10:09"/>
    <x v="17"/>
    <s v="PT Barnum Loop"/>
    <n v="5.9107057129140701"/>
    <n v="0"/>
    <m/>
    <m/>
    <d v="1899-12-30T04:25:57"/>
    <d v="1899-12-30T02:12:59"/>
    <m/>
    <n v="0"/>
    <n v="0"/>
    <d v="1899-12-30T04:25:57"/>
    <d v="1899-12-30T05:18:22"/>
    <d v="1899-12-30T02:12:59"/>
    <d v="1899-12-30T02:39:11"/>
    <n v="1651"/>
    <x v="4"/>
    <x v="5"/>
    <n v="200509"/>
  </r>
  <r>
    <x v="350"/>
    <s v="Friday"/>
    <x v="2"/>
    <n v="3"/>
    <n v="0"/>
    <n v="35"/>
    <n v="21"/>
    <d v="1899-12-30T00:35:21"/>
    <d v="1899-12-30T00:11:47"/>
    <x v="17"/>
    <s v="Random Work Loop"/>
    <n v="5.0919377652050954"/>
    <n v="0"/>
    <m/>
    <m/>
    <d v="1899-12-30T05:08:43"/>
    <d v="1899-12-30T02:34:22"/>
    <m/>
    <n v="0"/>
    <n v="0"/>
    <d v="1899-12-30T05:08:43"/>
    <d v="1899-12-30T06:01:07"/>
    <d v="1899-12-30T02:34:22"/>
    <d v="1899-12-30T03:00:34"/>
    <n v="2618"/>
    <x v="4"/>
    <x v="5"/>
    <n v="200509"/>
  </r>
  <r>
    <x v="351"/>
    <s v="Monday"/>
    <x v="2"/>
    <n v="2.9"/>
    <n v="0"/>
    <n v="30"/>
    <n v="12"/>
    <d v="1899-12-30T00:30:12"/>
    <d v="1899-12-30T00:10:25"/>
    <x v="17"/>
    <s v="Cannon"/>
    <n v="5.761589403973514"/>
    <n v="157"/>
    <m/>
    <m/>
    <d v="1899-12-30T04:32:50"/>
    <d v="1899-12-30T02:16:25"/>
    <m/>
    <n v="0"/>
    <n v="0"/>
    <d v="1899-12-30T04:32:50"/>
    <d v="1899-12-30T05:25:15"/>
    <d v="1899-12-30T02:16:25"/>
    <d v="1899-12-30T02:42:37"/>
    <n v="1877"/>
    <x v="4"/>
    <x v="5"/>
    <n v="200509"/>
  </r>
  <r>
    <x v="352"/>
    <s v="Thursday"/>
    <x v="1"/>
    <n v="2.5"/>
    <n v="0"/>
    <n v="8"/>
    <n v="30"/>
    <d v="1899-12-30T00:08:30"/>
    <d v="1899-12-30T00:03:24"/>
    <x v="11"/>
    <s v="Sandy Beach - Tranquility - Big House"/>
    <n v="17.647058823529424"/>
    <n v="0"/>
    <m/>
    <m/>
    <d v="1899-12-30T06:20:48"/>
    <d v="1899-12-30T03:10:24"/>
    <m/>
    <n v="0"/>
    <n v="0"/>
    <d v="1899-12-30T01:29:05"/>
    <d v="1899-12-30T02:21:29"/>
    <d v="1899-12-30T00:44:32"/>
    <d v="1899-12-30T01:10:44"/>
    <n v="270"/>
    <x v="4"/>
    <x v="5"/>
    <n v="200509"/>
  </r>
  <r>
    <x v="352"/>
    <s v="Thursday"/>
    <x v="2"/>
    <n v="1.6"/>
    <n v="0"/>
    <n v="15"/>
    <n v="30"/>
    <d v="1899-12-30T00:15:30"/>
    <d v="1899-12-30T00:09:41"/>
    <x v="17"/>
    <s v="Short Park &amp; Back"/>
    <n v="6.1935483870967785"/>
    <n v="162"/>
    <m/>
    <m/>
    <d v="1899-12-30T04:13:49"/>
    <d v="1899-12-30T02:06:54"/>
    <m/>
    <n v="0"/>
    <n v="0"/>
    <d v="1899-12-30T04:13:49"/>
    <d v="1899-12-30T05:06:13"/>
    <d v="1899-12-30T02:06:54"/>
    <d v="1899-12-30T02:33:06"/>
    <n v="1255"/>
    <x v="4"/>
    <x v="5"/>
    <n v="200509"/>
  </r>
  <r>
    <x v="353"/>
    <s v="Saturday"/>
    <x v="0"/>
    <n v="1"/>
    <n v="0"/>
    <n v="31"/>
    <n v="30"/>
    <d v="1899-12-30T00:31:30"/>
    <d v="1899-12-30T00:31:30"/>
    <x v="20"/>
    <s v="IPTMan - Darien Olypmic Tri"/>
    <n v="1.904761904761906"/>
    <n v="0"/>
    <m/>
    <m/>
    <d v="1899-12-30T01:15:36"/>
    <d v="1899-12-30T00:37:48"/>
    <m/>
    <n v="0"/>
    <n v="0"/>
    <d v="1899-12-30T13:45:18"/>
    <d v="1899-12-30T14:37:42"/>
    <d v="1899-12-30T06:52:39"/>
    <d v="1899-12-30T07:18:51"/>
    <n v="3159"/>
    <x v="4"/>
    <x v="6"/>
    <n v="200510"/>
  </r>
  <r>
    <x v="353"/>
    <s v="Saturday"/>
    <x v="1"/>
    <n v="25"/>
    <n v="1"/>
    <n v="38"/>
    <n v="32"/>
    <d v="1899-12-30T01:38:32"/>
    <d v="1899-12-30T00:03:56"/>
    <x v="11"/>
    <s v="IPTMan - Darien Olypmic Tri"/>
    <n v="15.223274695534515"/>
    <n v="0"/>
    <m/>
    <m/>
    <d v="1899-12-30T07:21:26"/>
    <d v="1899-12-30T03:40:43"/>
    <m/>
    <n v="0"/>
    <n v="0"/>
    <d v="1899-12-30T01:43:16"/>
    <d v="1899-12-30T02:35:40"/>
    <d v="1899-12-30T00:51:38"/>
    <d v="1899-12-30T01:17:50"/>
    <n v="452"/>
    <x v="4"/>
    <x v="6"/>
    <n v="200510"/>
  </r>
  <r>
    <x v="353"/>
    <s v="Saturday"/>
    <x v="2"/>
    <n v="6.2"/>
    <n v="1"/>
    <n v="11"/>
    <n v="20"/>
    <d v="1899-12-30T01:11:20"/>
    <d v="1899-12-30T00:11:30"/>
    <x v="10"/>
    <s v="IPTMan - Darien Olypmic Tri"/>
    <n v="5.2149532710280413"/>
    <n v="0"/>
    <m/>
    <m/>
    <d v="1899-12-30T05:01:26"/>
    <d v="1899-12-30T02:30:43"/>
    <m/>
    <n v="0"/>
    <n v="0"/>
    <d v="1899-12-30T05:01:26"/>
    <d v="1899-12-30T05:53:50"/>
    <d v="1899-12-30T02:30:43"/>
    <d v="1899-12-30T02:56:55"/>
    <n v="2518"/>
    <x v="4"/>
    <x v="6"/>
    <n v="200510"/>
  </r>
  <r>
    <x v="354"/>
    <s v="Monday"/>
    <x v="2"/>
    <n v="2.6"/>
    <n v="0"/>
    <n v="32"/>
    <n v="40"/>
    <d v="1899-12-30T00:32:40"/>
    <d v="1899-12-30T00:12:34"/>
    <x v="17"/>
    <s v="Random Work Loop"/>
    <n v="4.7755102040816366"/>
    <n v="0"/>
    <m/>
    <m/>
    <d v="1899-12-30T05:29:11"/>
    <d v="1899-12-30T02:44:35"/>
    <m/>
    <n v="0"/>
    <n v="0"/>
    <d v="1899-12-30T05:29:11"/>
    <d v="1899-12-30T06:21:35"/>
    <d v="1899-12-30T02:44:35"/>
    <d v="1899-12-30T03:10:47"/>
    <n v="2814"/>
    <x v="4"/>
    <x v="6"/>
    <n v="200510"/>
  </r>
  <r>
    <x v="355"/>
    <s v="Thursday"/>
    <x v="2"/>
    <n v="2"/>
    <n v="0"/>
    <n v="19"/>
    <n v="6"/>
    <d v="1899-12-30T00:19:06"/>
    <d v="1899-12-30T00:09:33"/>
    <x v="17"/>
    <s v="Random Work Loop"/>
    <n v="6.2827225130890101"/>
    <n v="157"/>
    <m/>
    <m/>
    <d v="1899-12-30T04:10:13"/>
    <d v="1899-12-30T02:05:06"/>
    <m/>
    <n v="0"/>
    <n v="0"/>
    <d v="1899-12-30T04:10:13"/>
    <d v="1899-12-30T05:02:37"/>
    <d v="1899-12-30T02:05:06"/>
    <d v="1899-12-30T02:31:18"/>
    <n v="1165"/>
    <x v="4"/>
    <x v="6"/>
    <n v="200510"/>
  </r>
  <r>
    <x v="356"/>
    <s v="Friday"/>
    <x v="2"/>
    <n v="2.7"/>
    <n v="0"/>
    <n v="25"/>
    <n v="36"/>
    <d v="1899-12-30T00:25:36"/>
    <d v="1899-12-30T00:09:29"/>
    <x v="6"/>
    <s v="Anchor"/>
    <n v="6.3281250000000053"/>
    <n v="155"/>
    <m/>
    <m/>
    <d v="1899-12-30T04:08:25"/>
    <d v="1899-12-30T02:04:12"/>
    <m/>
    <n v="0"/>
    <n v="0"/>
    <d v="1899-12-30T04:08:25"/>
    <d v="1899-12-30T05:00:49"/>
    <d v="1899-12-30T02:04:12"/>
    <d v="1899-12-30T02:30:24"/>
    <n v="1107"/>
    <x v="4"/>
    <x v="6"/>
    <n v="200510"/>
  </r>
  <r>
    <x v="357"/>
    <s v="Monday"/>
    <x v="2"/>
    <n v="3.42"/>
    <n v="0"/>
    <n v="36"/>
    <n v="36"/>
    <d v="1899-12-30T00:36:36"/>
    <d v="1899-12-30T00:10:42"/>
    <x v="6"/>
    <s v="PT Barnum Loop"/>
    <n v="5.6065573770491843"/>
    <n v="0"/>
    <m/>
    <m/>
    <d v="1899-12-30T04:40:23"/>
    <d v="1899-12-30T02:20:12"/>
    <m/>
    <n v="0"/>
    <n v="0"/>
    <d v="1899-12-30T04:40:23"/>
    <d v="1899-12-30T05:32:47"/>
    <d v="1899-12-30T02:20:12"/>
    <d v="1899-12-30T02:46:24"/>
    <n v="2066"/>
    <x v="4"/>
    <x v="6"/>
    <n v="200510"/>
  </r>
  <r>
    <x v="358"/>
    <s v="Thursday"/>
    <x v="2"/>
    <n v="1.25"/>
    <n v="0"/>
    <n v="15"/>
    <n v="0"/>
    <d v="1899-12-30T00:15:00"/>
    <d v="1899-12-30T00:12:00"/>
    <x v="6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4"/>
    <x v="6"/>
    <n v="200510"/>
  </r>
  <r>
    <x v="359"/>
    <s v="Friday"/>
    <x v="2"/>
    <n v="2.61"/>
    <n v="0"/>
    <n v="30"/>
    <n v="0"/>
    <d v="1899-12-30T00:30:00"/>
    <d v="1899-12-30T00:11:30"/>
    <x v="6"/>
    <s v="Eliptical"/>
    <n v="5.2200000000000042"/>
    <n v="0"/>
    <m/>
    <m/>
    <d v="1899-12-30T05:01:09"/>
    <d v="1899-12-30T02:30:34"/>
    <m/>
    <n v="0"/>
    <n v="0"/>
    <d v="1899-12-30T05:01:09"/>
    <d v="1899-12-30T05:53:33"/>
    <d v="1899-12-30T02:30:34"/>
    <d v="1899-12-30T02:56:46"/>
    <n v="2512"/>
    <x v="4"/>
    <x v="6"/>
    <n v="200510"/>
  </r>
  <r>
    <x v="360"/>
    <s v="Monday"/>
    <x v="2"/>
    <n v="2.7"/>
    <n v="0"/>
    <n v="30"/>
    <n v="6"/>
    <d v="1899-12-30T00:30:06"/>
    <d v="1899-12-30T00:11:09"/>
    <x v="6"/>
    <s v="Anchor"/>
    <n v="5.3820598006644556"/>
    <n v="151"/>
    <m/>
    <m/>
    <d v="1899-12-30T04:52:05"/>
    <d v="1899-12-30T02:26:02"/>
    <m/>
    <n v="0"/>
    <n v="0"/>
    <d v="1899-12-30T04:52:05"/>
    <d v="1899-12-30T05:44:29"/>
    <d v="1899-12-30T02:26:02"/>
    <d v="1899-12-30T02:52:14"/>
    <n v="2341"/>
    <x v="4"/>
    <x v="6"/>
    <n v="200510"/>
  </r>
  <r>
    <x v="361"/>
    <s v="Tuesday"/>
    <x v="2"/>
    <n v="2.9"/>
    <n v="0"/>
    <n v="26"/>
    <n v="34"/>
    <d v="1899-12-30T00:26:34"/>
    <d v="1899-12-30T00:09:10"/>
    <x v="22"/>
    <s v="Cannon"/>
    <n v="6.5495608531995035"/>
    <n v="167"/>
    <m/>
    <m/>
    <d v="1899-12-30T04:00:01"/>
    <d v="1899-12-30T02:00:00"/>
    <m/>
    <n v="0"/>
    <n v="0"/>
    <d v="1899-12-30T04:00:01"/>
    <d v="1899-12-30T04:52:25"/>
    <d v="1899-12-30T02:00:00"/>
    <d v="1899-12-30T02:26:12"/>
    <n v="949"/>
    <x v="4"/>
    <x v="6"/>
    <n v="200510"/>
  </r>
  <r>
    <x v="362"/>
    <s v="Wednesday"/>
    <x v="2"/>
    <n v="3.42"/>
    <n v="0"/>
    <n v="35"/>
    <n v="56"/>
    <d v="1899-12-30T00:35:56"/>
    <d v="1899-12-30T00:10:30"/>
    <x v="22"/>
    <s v="PT Barnum Loop"/>
    <n v="5.7105751391465729"/>
    <n v="0"/>
    <m/>
    <m/>
    <d v="1899-12-30T04:35:17"/>
    <d v="1899-12-30T02:17:38"/>
    <m/>
    <n v="0"/>
    <n v="0"/>
    <d v="1899-12-30T04:35:17"/>
    <d v="1899-12-30T05:27:41"/>
    <d v="1899-12-30T02:17:38"/>
    <d v="1899-12-30T02:43:50"/>
    <n v="1950"/>
    <x v="4"/>
    <x v="6"/>
    <n v="200510"/>
  </r>
  <r>
    <x v="363"/>
    <s v="Monday"/>
    <x v="2"/>
    <n v="2.9"/>
    <n v="0"/>
    <n v="29"/>
    <n v="35"/>
    <d v="1899-12-30T00:29:35"/>
    <d v="1899-12-30T00:10:12"/>
    <x v="22"/>
    <s v="Cannon"/>
    <n v="5.881690140845075"/>
    <n v="0"/>
    <m/>
    <m/>
    <d v="1899-12-30T04:27:16"/>
    <d v="1899-12-30T02:13:38"/>
    <m/>
    <n v="0"/>
    <n v="0"/>
    <d v="1899-12-30T04:27:16"/>
    <d v="1899-12-30T05:19:40"/>
    <d v="1899-12-30T02:13:38"/>
    <d v="1899-12-30T02:39:50"/>
    <n v="1699"/>
    <x v="4"/>
    <x v="6"/>
    <n v="200510"/>
  </r>
  <r>
    <x v="364"/>
    <s v="Thursday"/>
    <x v="2"/>
    <n v="2.9"/>
    <n v="0"/>
    <n v="29"/>
    <n v="40"/>
    <d v="1899-12-30T00:29:40"/>
    <d v="1899-12-30T00:10:14"/>
    <x v="6"/>
    <s v="Cannon"/>
    <n v="5.8651685393258459"/>
    <n v="0"/>
    <m/>
    <m/>
    <d v="1899-12-30T04:28:01"/>
    <d v="1899-12-30T02:14:01"/>
    <m/>
    <n v="0"/>
    <n v="0"/>
    <d v="1899-12-30T04:28:01"/>
    <d v="1899-12-30T05:20:25"/>
    <d v="1899-12-30T02:14:01"/>
    <d v="1899-12-30T02:40:13"/>
    <n v="1725"/>
    <x v="4"/>
    <x v="6"/>
    <n v="200510"/>
  </r>
  <r>
    <x v="365"/>
    <s v="Monday"/>
    <x v="2"/>
    <n v="3"/>
    <n v="0"/>
    <n v="28"/>
    <n v="28"/>
    <d v="1899-12-30T00:28:28"/>
    <d v="1899-12-30T00:09:29"/>
    <x v="22"/>
    <s v="Cannon"/>
    <n v="6.323185011709608"/>
    <n v="0"/>
    <m/>
    <m/>
    <d v="1899-12-30T04:08:37"/>
    <d v="1899-12-30T02:04:18"/>
    <m/>
    <n v="0"/>
    <n v="0"/>
    <d v="1899-12-30T04:08:37"/>
    <d v="1899-12-30T05:01:01"/>
    <d v="1899-12-30T02:04:18"/>
    <d v="1899-12-30T02:30:30"/>
    <n v="1111"/>
    <x v="4"/>
    <x v="6"/>
    <n v="200510"/>
  </r>
  <r>
    <x v="366"/>
    <s v="Tuesday"/>
    <x v="2"/>
    <n v="2.9"/>
    <n v="0"/>
    <n v="26"/>
    <n v="50"/>
    <d v="1899-12-30T00:26:50"/>
    <d v="1899-12-30T00:09:15"/>
    <x v="22"/>
    <s v="Cannon"/>
    <n v="6.4844720496894466"/>
    <n v="0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4"/>
    <x v="7"/>
    <n v="200511"/>
  </r>
  <r>
    <x v="367"/>
    <s v="Monday"/>
    <x v="2"/>
    <n v="2.9"/>
    <n v="0"/>
    <n v="26"/>
    <n v="55"/>
    <d v="1899-12-30T00:26:55"/>
    <d v="1899-12-30T00:09:17"/>
    <x v="22"/>
    <s v="Cannon"/>
    <n v="6.4643962848297258"/>
    <n v="172"/>
    <m/>
    <m/>
    <d v="1899-12-30T04:03:11"/>
    <d v="1899-12-30T02:01:35"/>
    <m/>
    <n v="0"/>
    <n v="0"/>
    <d v="1899-12-30T04:03:11"/>
    <d v="1899-12-30T04:55:35"/>
    <d v="1899-12-30T02:01:35"/>
    <d v="1899-12-30T02:27:47"/>
    <n v="1006"/>
    <x v="4"/>
    <x v="7"/>
    <n v="200511"/>
  </r>
  <r>
    <x v="368"/>
    <s v="Tuesday"/>
    <x v="2"/>
    <n v="2.25"/>
    <n v="0"/>
    <n v="25"/>
    <n v="0"/>
    <d v="1899-12-30T00:25:00"/>
    <d v="1899-12-30T00:11:07"/>
    <x v="22"/>
    <s v="Eliptical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4"/>
    <x v="7"/>
    <n v="200511"/>
  </r>
  <r>
    <x v="369"/>
    <s v="Monday"/>
    <x v="2"/>
    <n v="2.9"/>
    <n v="0"/>
    <n v="29"/>
    <n v="45"/>
    <d v="1899-12-30T00:29:45"/>
    <d v="1899-12-30T00:10:16"/>
    <x v="22"/>
    <s v="Cannon"/>
    <n v="5.8487394957983234"/>
    <n v="167"/>
    <m/>
    <m/>
    <d v="1899-12-30T04:28:47"/>
    <d v="1899-12-30T02:14:23"/>
    <m/>
    <n v="0"/>
    <n v="0"/>
    <d v="1899-12-30T04:28:47"/>
    <d v="1899-12-30T05:21:11"/>
    <d v="1899-12-30T02:14:23"/>
    <d v="1899-12-30T02:40:35"/>
    <n v="1749"/>
    <x v="4"/>
    <x v="7"/>
    <n v="200511"/>
  </r>
  <r>
    <x v="370"/>
    <s v="Tuesday"/>
    <x v="2"/>
    <n v="3"/>
    <n v="0"/>
    <n v="31"/>
    <n v="19"/>
    <d v="1899-12-30T00:31:19"/>
    <d v="1899-12-30T00:10:26"/>
    <x v="22"/>
    <s v="Cannon"/>
    <n v="5.7477381585950011"/>
    <n v="0"/>
    <m/>
    <m/>
    <d v="1899-12-30T04:33:30"/>
    <d v="1899-12-30T02:16:45"/>
    <m/>
    <n v="0"/>
    <n v="0"/>
    <d v="1899-12-30T04:33:30"/>
    <d v="1899-12-30T05:25:54"/>
    <d v="1899-12-30T02:16:45"/>
    <d v="1899-12-30T02:42:57"/>
    <n v="1895"/>
    <x v="4"/>
    <x v="7"/>
    <n v="200511"/>
  </r>
  <r>
    <x v="371"/>
    <s v="Wednesday"/>
    <x v="2"/>
    <n v="3.1"/>
    <n v="0"/>
    <n v="33"/>
    <n v="8"/>
    <d v="1899-12-30T00:33:08"/>
    <d v="1899-12-30T00:10:41"/>
    <x v="22"/>
    <s v="Cannon"/>
    <n v="5.6136820925553366"/>
    <n v="164"/>
    <m/>
    <s v="http://tinyurl.com/bzuhd,"/>
    <d v="1899-12-30T04:40:02"/>
    <d v="1899-12-30T02:20:01"/>
    <m/>
    <n v="0"/>
    <n v="0"/>
    <d v="1899-12-30T04:40:02"/>
    <d v="1899-12-30T05:32:26"/>
    <d v="1899-12-30T02:20:01"/>
    <d v="1899-12-30T02:46:13"/>
    <n v="2055"/>
    <x v="4"/>
    <x v="7"/>
    <n v="200511"/>
  </r>
  <r>
    <x v="372"/>
    <s v="Sunday"/>
    <x v="2"/>
    <n v="1.4"/>
    <n v="0"/>
    <n v="14"/>
    <n v="36"/>
    <d v="1899-12-30T00:14:36"/>
    <d v="1899-12-30T00:10:26"/>
    <x v="17"/>
    <s v="Run with the boys"/>
    <n v="5.7534246575342509"/>
    <n v="0"/>
    <m/>
    <m/>
    <d v="1899-12-30T04:33:14"/>
    <d v="1899-12-30T02:16:37"/>
    <m/>
    <n v="0"/>
    <n v="0"/>
    <d v="1899-12-30T04:33:14"/>
    <d v="1899-12-30T05:25:38"/>
    <d v="1899-12-30T02:16:37"/>
    <d v="1899-12-30T02:42:49"/>
    <n v="1889"/>
    <x v="4"/>
    <x v="7"/>
    <n v="200511"/>
  </r>
  <r>
    <x v="373"/>
    <s v="Monday"/>
    <x v="2"/>
    <n v="3.42"/>
    <n v="0"/>
    <n v="37"/>
    <n v="0"/>
    <d v="1899-12-30T00:37:00"/>
    <d v="1899-12-30T00:10:49"/>
    <x v="22"/>
    <s v="PT Barnum Loop"/>
    <n v="5.5459459459459497"/>
    <n v="0"/>
    <m/>
    <m/>
    <d v="1899-12-30T04:43:27"/>
    <d v="1899-12-30T02:21:44"/>
    <m/>
    <n v="0"/>
    <n v="0"/>
    <d v="1899-12-30T04:43:27"/>
    <d v="1899-12-30T05:35:51"/>
    <d v="1899-12-30T02:21:44"/>
    <d v="1899-12-30T02:47:56"/>
    <n v="2144"/>
    <x v="4"/>
    <x v="7"/>
    <n v="200511"/>
  </r>
  <r>
    <x v="374"/>
    <s v="Wednesday"/>
    <x v="2"/>
    <n v="1.35"/>
    <n v="0"/>
    <n v="15"/>
    <n v="0"/>
    <d v="1899-12-30T00:15:00"/>
    <d v="1899-12-30T00:11:07"/>
    <x v="2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4"/>
    <x v="7"/>
    <n v="200511"/>
  </r>
  <r>
    <x v="375"/>
    <s v="Tuesday"/>
    <x v="2"/>
    <n v="4"/>
    <n v="0"/>
    <n v="45"/>
    <n v="36"/>
    <d v="1899-12-30T00:45:36"/>
    <d v="1899-12-30T00:11:24"/>
    <x v="22"/>
    <s v="4 Mile-Work"/>
    <n v="5.263157894736846"/>
    <n v="158"/>
    <m/>
    <s v="http://tinyurl.com/bpldf,"/>
    <d v="1899-12-30T04:58:41"/>
    <d v="1899-12-30T02:29:20"/>
    <m/>
    <n v="0"/>
    <n v="0"/>
    <d v="1899-12-30T04:58:41"/>
    <d v="1899-12-30T05:51:05"/>
    <d v="1899-12-30T02:29:20"/>
    <d v="1899-12-30T02:55:32"/>
    <n v="2467"/>
    <x v="4"/>
    <x v="7"/>
    <n v="200511"/>
  </r>
  <r>
    <x v="376"/>
    <s v="Thursday"/>
    <x v="2"/>
    <n v="2.9"/>
    <n v="0"/>
    <n v="28"/>
    <n v="31"/>
    <d v="1899-12-30T00:28:31"/>
    <d v="1899-12-30T00:09:50"/>
    <x v="22"/>
    <s v="Cannon"/>
    <n v="6.1016949152542423"/>
    <n v="167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11"/>
    <n v="200512"/>
  </r>
  <r>
    <x v="377"/>
    <s v="Friday"/>
    <x v="2"/>
    <n v="3"/>
    <n v="0"/>
    <n v="32"/>
    <n v="40"/>
    <d v="1899-12-30T00:32:40"/>
    <d v="1899-12-30T00:10:53"/>
    <x v="22"/>
    <s v="Ron Loop"/>
    <n v="5.5102040816326578"/>
    <n v="0"/>
    <m/>
    <m/>
    <d v="1899-12-30T04:45:17"/>
    <d v="1899-12-30T02:22:39"/>
    <m/>
    <n v="0"/>
    <n v="0"/>
    <d v="1899-12-30T04:45:17"/>
    <d v="1899-12-30T05:37:41"/>
    <d v="1899-12-30T02:22:39"/>
    <d v="1899-12-30T02:48:51"/>
    <n v="2189"/>
    <x v="4"/>
    <x v="11"/>
    <n v="200512"/>
  </r>
  <r>
    <x v="378"/>
    <s v="Saturday"/>
    <x v="2"/>
    <n v="3.1"/>
    <n v="0"/>
    <n v="32"/>
    <n v="8"/>
    <d v="1899-12-30T00:32:08"/>
    <d v="1899-12-30T00:10:22"/>
    <x v="22"/>
    <s v="Litchfield Jingle Bell 5k"/>
    <n v="5.7883817427385935"/>
    <n v="0"/>
    <m/>
    <m/>
    <d v="1899-12-30T04:31:35"/>
    <d v="1899-12-30T02:15:47"/>
    <m/>
    <n v="0"/>
    <n v="0"/>
    <d v="1899-12-30T04:31:35"/>
    <d v="1899-12-30T05:23:59"/>
    <d v="1899-12-30T02:15:47"/>
    <d v="1899-12-30T02:41:59"/>
    <n v="1839"/>
    <x v="4"/>
    <x v="11"/>
    <n v="200512"/>
  </r>
  <r>
    <x v="379"/>
    <s v="Wednesday"/>
    <x v="2"/>
    <n v="1"/>
    <n v="0"/>
    <n v="9"/>
    <n v="55"/>
    <d v="1899-12-30T00:09:55"/>
    <d v="1899-12-30T00:09:55"/>
    <x v="17"/>
    <s v="Treadmill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1"/>
    <n v="200512"/>
  </r>
  <r>
    <x v="380"/>
    <s v="Monday"/>
    <x v="2"/>
    <n v="1.75"/>
    <n v="0"/>
    <n v="20"/>
    <n v="0"/>
    <d v="1899-12-30T00:20:00"/>
    <d v="1899-12-30T00:11:26"/>
    <x v="22"/>
    <s v="Treadmill"/>
    <n v="5.2500000000000044"/>
    <n v="0"/>
    <m/>
    <m/>
    <d v="1899-12-30T04:59:26"/>
    <d v="1899-12-30T02:29:43"/>
    <m/>
    <n v="0"/>
    <n v="0"/>
    <d v="1899-12-30T04:59:26"/>
    <d v="1899-12-30T05:51:50"/>
    <d v="1899-12-30T02:29:43"/>
    <d v="1899-12-30T02:55:55"/>
    <n v="2475"/>
    <x v="4"/>
    <x v="11"/>
    <n v="200512"/>
  </r>
  <r>
    <x v="381"/>
    <s v="Tuesday"/>
    <x v="2"/>
    <n v="1.8"/>
    <n v="0"/>
    <n v="20"/>
    <n v="0"/>
    <d v="1899-12-30T00:20:00"/>
    <d v="1899-12-30T00:11:07"/>
    <x v="2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7"/>
    <x v="4"/>
    <x v="11"/>
    <n v="200512"/>
  </r>
  <r>
    <x v="382"/>
    <s v="Wednesday"/>
    <x v="2"/>
    <n v="2.9"/>
    <n v="0"/>
    <n v="30"/>
    <n v="15"/>
    <d v="1899-12-30T00:30:15"/>
    <d v="1899-12-30T00:10:26"/>
    <x v="22"/>
    <s v="Cannon"/>
    <n v="5.7520661157024842"/>
    <n v="0"/>
    <m/>
    <m/>
    <d v="1899-12-30T04:33:18"/>
    <d v="1899-12-30T02:16:39"/>
    <m/>
    <n v="0"/>
    <n v="0"/>
    <d v="1899-12-30T04:33:18"/>
    <d v="1899-12-30T05:25:42"/>
    <d v="1899-12-30T02:16:39"/>
    <d v="1899-12-30T02:42:51"/>
    <n v="1890"/>
    <x v="4"/>
    <x v="11"/>
    <n v="200512"/>
  </r>
  <r>
    <x v="383"/>
    <s v="Sunday"/>
    <x v="2"/>
    <n v="5"/>
    <n v="0"/>
    <n v="56"/>
    <n v="56"/>
    <d v="1899-12-30T00:56:56"/>
    <d v="1899-12-30T00:11:23"/>
    <x v="23"/>
    <s v="Milton Resolution run"/>
    <n v="5.2693208430913394"/>
    <n v="0"/>
    <m/>
    <m/>
    <d v="1899-12-30T04:58:20"/>
    <d v="1899-12-30T02:29:10"/>
    <m/>
    <n v="0"/>
    <n v="0"/>
    <d v="1899-12-30T04:58:20"/>
    <d v="1899-12-30T05:50:44"/>
    <d v="1899-12-30T02:29:10"/>
    <d v="1899-12-30T02:55:22"/>
    <n v="2465"/>
    <x v="5"/>
    <x v="8"/>
    <n v="200601"/>
  </r>
  <r>
    <x v="384"/>
    <s v="Thursday"/>
    <x v="2"/>
    <n v="2"/>
    <n v="0"/>
    <n v="25"/>
    <n v="0"/>
    <d v="1899-12-30T00:25:00"/>
    <d v="1899-12-30T00:12:30"/>
    <x v="24"/>
    <s v="Treadmill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8"/>
    <n v="200601"/>
  </r>
  <r>
    <x v="385"/>
    <s v="Friday"/>
    <x v="2"/>
    <n v="2.1"/>
    <n v="0"/>
    <n v="25"/>
    <n v="0"/>
    <d v="1899-12-30T00:25:00"/>
    <d v="1899-12-30T00:11:54"/>
    <x v="24"/>
    <s v="Treadmill"/>
    <n v="5.0400000000000045"/>
    <n v="0"/>
    <m/>
    <m/>
    <d v="1899-12-30T05:11:54"/>
    <d v="1899-12-30T02:35:57"/>
    <m/>
    <n v="0"/>
    <n v="0"/>
    <d v="1899-12-30T05:11:54"/>
    <d v="1899-12-30T06:04:18"/>
    <d v="1899-12-30T02:35:57"/>
    <d v="1899-12-30T03:02:09"/>
    <n v="2656"/>
    <x v="5"/>
    <x v="8"/>
    <n v="200601"/>
  </r>
  <r>
    <x v="386"/>
    <s v="Monday"/>
    <x v="2"/>
    <n v="2.9"/>
    <n v="0"/>
    <n v="29"/>
    <n v="7"/>
    <d v="1899-12-30T00:29:07"/>
    <d v="1899-12-30T00:10:02"/>
    <x v="2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</r>
  <r>
    <x v="387"/>
    <s v="Wednesday"/>
    <x v="2"/>
    <n v="2.9"/>
    <n v="0"/>
    <n v="28"/>
    <n v="53"/>
    <d v="1899-12-30T00:28:53"/>
    <d v="1899-12-30T00:09:58"/>
    <x v="23"/>
    <s v="Cannon"/>
    <n v="6.0242354298903686"/>
    <n v="0"/>
    <m/>
    <m/>
    <d v="1899-12-30T04:20:57"/>
    <d v="1899-12-30T02:10:28"/>
    <m/>
    <n v="0"/>
    <n v="0"/>
    <d v="1899-12-30T04:20:57"/>
    <d v="1899-12-30T05:13:21"/>
    <d v="1899-12-30T02:10:28"/>
    <d v="1899-12-30T02:36:40"/>
    <n v="1487"/>
    <x v="5"/>
    <x v="8"/>
    <n v="200601"/>
  </r>
  <r>
    <x v="388"/>
    <s v="Friday"/>
    <x v="2"/>
    <n v="3"/>
    <n v="0"/>
    <n v="29"/>
    <n v="29"/>
    <d v="1899-12-30T00:29:29"/>
    <d v="1899-12-30T00:09:50"/>
    <x v="23"/>
    <s v="Ron Loop"/>
    <n v="6.1051441492368612"/>
    <n v="154"/>
    <m/>
    <m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8"/>
    <n v="200601"/>
  </r>
  <r>
    <x v="389"/>
    <s v="Monday"/>
    <x v="1"/>
    <n v="10"/>
    <n v="0"/>
    <n v="41"/>
    <n v="30"/>
    <d v="1899-12-30T00:41:30"/>
    <d v="1899-12-30T00:04:09"/>
    <x v="7"/>
    <s v="Spinner"/>
    <n v="14.457831325301216"/>
    <n v="0"/>
    <m/>
    <m/>
    <d v="1899-12-30T07:44:48"/>
    <d v="1899-12-30T03:52:24"/>
    <m/>
    <n v="0"/>
    <n v="0"/>
    <d v="1899-12-30T01:48:44"/>
    <d v="1899-12-30T02:41:08"/>
    <d v="1899-12-30T00:54:22"/>
    <d v="1899-12-30T01:20:34"/>
    <n v="552"/>
    <x v="5"/>
    <x v="8"/>
    <n v="200601"/>
  </r>
  <r>
    <x v="390"/>
    <s v="Thursday"/>
    <x v="2"/>
    <n v="2.9"/>
    <n v="0"/>
    <n v="29"/>
    <n v="7"/>
    <d v="1899-12-30T00:29:07"/>
    <d v="1899-12-30T00:10:02"/>
    <x v="2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</r>
  <r>
    <x v="391"/>
    <s v="Saturday"/>
    <x v="2"/>
    <n v="3.1"/>
    <n v="0"/>
    <n v="31"/>
    <n v="9"/>
    <d v="1899-12-30T00:31:09"/>
    <d v="1899-12-30T00:10:03"/>
    <x v="23"/>
    <s v="Griskus Sprint"/>
    <n v="5.9711075441412573"/>
    <n v="17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5"/>
    <x v="8"/>
    <n v="200601"/>
  </r>
  <r>
    <x v="392"/>
    <s v="Monday"/>
    <x v="2"/>
    <n v="0.5"/>
    <n v="0"/>
    <n v="4"/>
    <n v="45"/>
    <d v="1899-12-30T00:04:45"/>
    <d v="1899-12-30T00:09:30"/>
    <x v="23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8"/>
    <n v="200601"/>
  </r>
  <r>
    <x v="393"/>
    <s v="Tuesday"/>
    <x v="2"/>
    <n v="2.9"/>
    <n v="0"/>
    <n v="26"/>
    <n v="50"/>
    <d v="1899-12-30T00:26:50"/>
    <d v="1899-12-30T00:09:15"/>
    <x v="23"/>
    <s v="Cannon"/>
    <n v="6.4844720496894466"/>
    <n v="166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5"/>
    <x v="8"/>
    <n v="200601"/>
  </r>
  <r>
    <x v="394"/>
    <s v="Thursday"/>
    <x v="2"/>
    <n v="3"/>
    <n v="0"/>
    <n v="31"/>
    <n v="8"/>
    <d v="1899-12-30T00:31:08"/>
    <d v="1899-12-30T00:10:23"/>
    <x v="23"/>
    <s v="Work Loop"/>
    <n v="5.7815845824411181"/>
    <n v="160"/>
    <m/>
    <m/>
    <d v="1899-12-30T04:31:54"/>
    <d v="1899-12-30T02:15:57"/>
    <m/>
    <n v="0"/>
    <n v="0"/>
    <d v="1899-12-30T04:31:54"/>
    <d v="1899-12-30T05:24:18"/>
    <d v="1899-12-30T02:15:57"/>
    <d v="1899-12-30T02:42:09"/>
    <n v="1849"/>
    <x v="5"/>
    <x v="8"/>
    <n v="200601"/>
  </r>
  <r>
    <x v="395"/>
    <s v="Saturday"/>
    <x v="2"/>
    <n v="3"/>
    <n v="0"/>
    <n v="33"/>
    <n v="40"/>
    <d v="1899-12-30T00:33:40"/>
    <d v="1899-12-30T00:11:13"/>
    <x v="23"/>
    <s v="Big House 3"/>
    <n v="5.3465346534653513"/>
    <n v="166"/>
    <m/>
    <m/>
    <d v="1899-12-30T04:54:01"/>
    <d v="1899-12-30T02:27:01"/>
    <m/>
    <n v="0"/>
    <n v="0"/>
    <d v="1899-12-30T04:54:01"/>
    <d v="1899-12-30T05:46:25"/>
    <d v="1899-12-30T02:27:01"/>
    <d v="1899-12-30T02:53:13"/>
    <n v="2373"/>
    <x v="5"/>
    <x v="9"/>
    <n v="200602"/>
  </r>
  <r>
    <x v="396"/>
    <s v="Sunday"/>
    <x v="2"/>
    <n v="6"/>
    <n v="1"/>
    <n v="10"/>
    <n v="2"/>
    <d v="1899-12-30T01:10:02"/>
    <d v="1899-12-30T00:11:40"/>
    <x v="23"/>
    <s v="Big House 6"/>
    <n v="5.1404093288910078"/>
    <n v="161"/>
    <m/>
    <m/>
    <d v="1899-12-30T05:05:49"/>
    <d v="1899-12-30T02:32:54"/>
    <m/>
    <n v="0"/>
    <n v="0"/>
    <d v="1899-12-30T05:05:49"/>
    <d v="1899-12-30T05:58:13"/>
    <d v="1899-12-30T02:32:54"/>
    <d v="1899-12-30T02:59:06"/>
    <n v="2570"/>
    <x v="5"/>
    <x v="9"/>
    <n v="200602"/>
  </r>
  <r>
    <x v="397"/>
    <s v="Tuesday"/>
    <x v="2"/>
    <n v="3"/>
    <n v="0"/>
    <n v="32"/>
    <n v="9"/>
    <d v="1899-12-30T00:32:09"/>
    <d v="1899-12-30T00:10:43"/>
    <x v="23"/>
    <s v="Treadmill"/>
    <n v="5.5987558320373303"/>
    <n v="170"/>
    <m/>
    <m/>
    <d v="1899-12-30T04:40:47"/>
    <d v="1899-12-30T02:20:23"/>
    <m/>
    <n v="0"/>
    <n v="0"/>
    <d v="1899-12-30T04:40:47"/>
    <d v="1899-12-30T05:33:11"/>
    <d v="1899-12-30T02:20:23"/>
    <d v="1899-12-30T02:46:35"/>
    <n v="2075"/>
    <x v="5"/>
    <x v="9"/>
    <n v="200602"/>
  </r>
  <r>
    <x v="398"/>
    <s v="Wednesday"/>
    <x v="2"/>
    <n v="2"/>
    <n v="0"/>
    <n v="25"/>
    <n v="0"/>
    <d v="1899-12-30T00:25:00"/>
    <d v="1899-12-30T00:12:30"/>
    <x v="23"/>
    <s v="Eliptical"/>
    <n v="4.8000000000000034"/>
    <n v="126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9"/>
    <n v="200602"/>
  </r>
  <r>
    <x v="399"/>
    <s v="Thursday"/>
    <x v="2"/>
    <n v="3"/>
    <n v="0"/>
    <n v="30"/>
    <n v="39"/>
    <d v="1899-12-30T00:30:39"/>
    <d v="1899-12-30T00:10:13"/>
    <x v="23"/>
    <s v="Treadmill"/>
    <n v="5.872756933115828"/>
    <n v="164"/>
    <m/>
    <m/>
    <d v="1899-12-30T04:27:41"/>
    <d v="1899-12-30T02:13:50"/>
    <m/>
    <n v="0"/>
    <n v="0"/>
    <d v="1899-12-30T04:27:41"/>
    <d v="1899-12-30T05:20:05"/>
    <d v="1899-12-30T02:13:50"/>
    <d v="1899-12-30T02:40:02"/>
    <n v="1711"/>
    <x v="5"/>
    <x v="9"/>
    <n v="200602"/>
  </r>
  <r>
    <x v="400"/>
    <s v="Tuesday"/>
    <x v="2"/>
    <n v="3"/>
    <n v="0"/>
    <n v="30"/>
    <n v="50"/>
    <d v="1899-12-30T00:30:50"/>
    <d v="1899-12-30T00:10:17"/>
    <x v="23"/>
    <s v="Treadmill"/>
    <n v="5.837837837837843"/>
    <n v="167"/>
    <m/>
    <m/>
    <d v="1899-12-30T04:29:17"/>
    <d v="1899-12-30T02:14:38"/>
    <m/>
    <n v="0"/>
    <n v="0"/>
    <d v="1899-12-30T04:29:17"/>
    <d v="1899-12-30T05:21:41"/>
    <d v="1899-12-30T02:14:38"/>
    <d v="1899-12-30T02:40:50"/>
    <n v="1763"/>
    <x v="5"/>
    <x v="9"/>
    <n v="200602"/>
  </r>
  <r>
    <x v="401"/>
    <s v="Thursday"/>
    <x v="2"/>
    <n v="3.5"/>
    <n v="0"/>
    <n v="37"/>
    <n v="52"/>
    <d v="1899-12-30T00:37:52"/>
    <d v="1899-12-30T00:10:49"/>
    <x v="23"/>
    <s v="PT Barnum Out and Back"/>
    <n v="5.5457746478873284"/>
    <n v="0"/>
    <m/>
    <s v="18.53.51 out and 18.58.66 back"/>
    <d v="1899-12-30T04:43:28"/>
    <d v="1899-12-30T02:21:44"/>
    <m/>
    <n v="0"/>
    <n v="0"/>
    <d v="1899-12-30T04:43:28"/>
    <d v="1899-12-30T05:35:52"/>
    <d v="1899-12-30T02:21:44"/>
    <d v="1899-12-30T02:47:56"/>
    <n v="2145"/>
    <x v="5"/>
    <x v="9"/>
    <n v="200602"/>
  </r>
  <r>
    <x v="402"/>
    <s v="Friday"/>
    <x v="2"/>
    <n v="2.9"/>
    <n v="0"/>
    <n v="28"/>
    <n v="21"/>
    <d v="1899-12-30T00:28:21"/>
    <d v="1899-12-30T00:09:47"/>
    <x v="23"/>
    <s v="Cannon"/>
    <n v="6.1375661375661421"/>
    <n v="153"/>
    <m/>
    <s v="14.34.08 out and 13.47.24 back"/>
    <d v="1899-12-30T04:16:08"/>
    <d v="1899-12-30T02:08:04"/>
    <m/>
    <n v="0"/>
    <n v="0"/>
    <d v="1899-12-30T04:16:08"/>
    <d v="1899-12-30T05:08:32"/>
    <d v="1899-12-30T02:08:04"/>
    <d v="1899-12-30T02:34:16"/>
    <n v="1331"/>
    <x v="5"/>
    <x v="9"/>
    <n v="200602"/>
  </r>
  <r>
    <x v="403"/>
    <s v="Monday"/>
    <x v="2"/>
    <n v="3"/>
    <n v="0"/>
    <n v="33"/>
    <n v="45"/>
    <d v="1899-12-30T00:33:45"/>
    <d v="1899-12-30T00:11:15"/>
    <x v="25"/>
    <s v="Treadmill"/>
    <n v="5.3333333333333375"/>
    <n v="0"/>
    <m/>
    <s v="Felt good after 25 minsàodd"/>
    <d v="1899-12-30T04:54:45"/>
    <d v="1899-12-30T02:27:22"/>
    <m/>
    <n v="0"/>
    <n v="0"/>
    <d v="1899-12-30T04:54:45"/>
    <d v="1899-12-30T05:47:09"/>
    <d v="1899-12-30T02:27:22"/>
    <d v="1899-12-30T02:53:35"/>
    <n v="2383"/>
    <x v="5"/>
    <x v="9"/>
    <n v="200602"/>
  </r>
  <r>
    <x v="404"/>
    <s v="Tuesday"/>
    <x v="2"/>
    <n v="3"/>
    <n v="0"/>
    <n v="31"/>
    <n v="25"/>
    <d v="1899-12-30T00:31:25"/>
    <d v="1899-12-30T00:10:28"/>
    <x v="23"/>
    <s v="Columbus Statue"/>
    <n v="5.7294429708222854"/>
    <n v="162"/>
    <m/>
    <s v="15.27.51 out and 15.58.27 back at  158HR out and 166HR Back"/>
    <d v="1899-12-30T04:34:22"/>
    <d v="1899-12-30T02:17:11"/>
    <m/>
    <n v="0"/>
    <n v="0"/>
    <d v="1899-12-30T04:34:22"/>
    <d v="1899-12-30T05:26:46"/>
    <d v="1899-12-30T02:17:11"/>
    <d v="1899-12-30T02:43:23"/>
    <n v="1918"/>
    <x v="5"/>
    <x v="9"/>
    <n v="200602"/>
  </r>
  <r>
    <x v="405"/>
    <s v="Thursday"/>
    <x v="2"/>
    <n v="3"/>
    <n v="0"/>
    <n v="30"/>
    <n v="30"/>
    <d v="1899-12-30T00:30:30"/>
    <d v="1899-12-30T00:10:10"/>
    <x v="23"/>
    <s v="Treadmill"/>
    <n v="5.9016393442623007"/>
    <n v="170"/>
    <m/>
    <s v="10.11.87 (158) + 10.08.02 (173) + 10.10.35(180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9"/>
    <n v="200602"/>
  </r>
  <r>
    <x v="406"/>
    <s v="Sunday"/>
    <x v="2"/>
    <n v="7.8"/>
    <n v="1"/>
    <n v="21"/>
    <n v="35"/>
    <d v="1899-12-30T01:21:35"/>
    <d v="1899-12-30T00:10:28"/>
    <x v="23"/>
    <s v="Polar Bear"/>
    <n v="5.7364657814096054"/>
    <n v="0"/>
    <m/>
    <m/>
    <d v="1899-12-30T04:34:02"/>
    <d v="1899-12-30T02:17:01"/>
    <m/>
    <n v="0"/>
    <n v="0"/>
    <d v="1899-12-30T04:34:02"/>
    <d v="1899-12-30T05:26:26"/>
    <d v="1899-12-30T02:17:01"/>
    <d v="1899-12-30T02:43:13"/>
    <n v="1909"/>
    <x v="5"/>
    <x v="9"/>
    <n v="200602"/>
  </r>
  <r>
    <x v="407"/>
    <s v="Tuesday"/>
    <x v="2"/>
    <n v="3"/>
    <n v="0"/>
    <n v="31"/>
    <n v="33"/>
    <d v="1899-12-30T00:31:33"/>
    <d v="1899-12-30T00:10:31"/>
    <x v="23"/>
    <s v="Treadmill"/>
    <n v="5.7052297939778169"/>
    <n v="0"/>
    <m/>
    <m/>
    <d v="1899-12-30T04:35:32"/>
    <d v="1899-12-30T02:17:46"/>
    <m/>
    <n v="0"/>
    <n v="0"/>
    <d v="1899-12-30T04:35:32"/>
    <d v="1899-12-30T05:27:56"/>
    <d v="1899-12-30T02:17:46"/>
    <d v="1899-12-30T02:43:58"/>
    <n v="1953"/>
    <x v="5"/>
    <x v="9"/>
    <n v="200602"/>
  </r>
  <r>
    <x v="408"/>
    <s v="Thursday"/>
    <x v="2"/>
    <n v="0.5"/>
    <n v="0"/>
    <n v="5"/>
    <n v="7"/>
    <d v="1899-12-30T00:05:07"/>
    <d v="1899-12-30T00:10:14"/>
    <x v="25"/>
    <s v="Treadmill"/>
    <n v="5.8631921824104287"/>
    <n v="0"/>
    <m/>
    <s v="Knee Pain"/>
    <d v="1899-12-30T04:28:07"/>
    <d v="1899-12-30T02:14:03"/>
    <m/>
    <n v="0"/>
    <n v="0"/>
    <d v="1899-12-30T04:28:07"/>
    <d v="1899-12-30T05:20:31"/>
    <d v="1899-12-30T02:14:03"/>
    <d v="1899-12-30T02:40:15"/>
    <n v="1726"/>
    <x v="5"/>
    <x v="10"/>
    <n v="200603"/>
  </r>
  <r>
    <x v="409"/>
    <s v="Friday"/>
    <x v="2"/>
    <n v="3"/>
    <n v="0"/>
    <n v="33"/>
    <n v="10"/>
    <d v="1899-12-30T00:33:10"/>
    <d v="1899-12-30T00:11:03"/>
    <x v="25"/>
    <s v="Treadmill"/>
    <n v="5.4271356783919646"/>
    <n v="164"/>
    <m/>
    <s v="Calf Tight"/>
    <d v="1899-12-30T04:49:39"/>
    <d v="1899-12-30T02:24:50"/>
    <m/>
    <n v="0"/>
    <n v="0"/>
    <d v="1899-12-30T04:49:39"/>
    <d v="1899-12-30T05:42:03"/>
    <d v="1899-12-30T02:24:50"/>
    <d v="1899-12-30T02:51:02"/>
    <n v="2282"/>
    <x v="5"/>
    <x v="10"/>
    <n v="200603"/>
  </r>
  <r>
    <x v="410"/>
    <s v="Saturday"/>
    <x v="2"/>
    <n v="3"/>
    <n v="0"/>
    <n v="34"/>
    <n v="50"/>
    <d v="1899-12-30T00:34:50"/>
    <d v="1899-12-30T00:11:37"/>
    <x v="23"/>
    <s v="Treadmill"/>
    <n v="5.1674641148325398"/>
    <n v="0"/>
    <m/>
    <s v="Lower Left Leg Tight"/>
    <d v="1899-12-30T05:04:13"/>
    <d v="1899-12-30T02:32:06"/>
    <m/>
    <n v="0"/>
    <n v="0"/>
    <d v="1899-12-30T05:04:13"/>
    <d v="1899-12-30T05:56:37"/>
    <d v="1899-12-30T02:32:06"/>
    <d v="1899-12-30T02:58:18"/>
    <n v="2547"/>
    <x v="5"/>
    <x v="10"/>
    <n v="200603"/>
  </r>
  <r>
    <x v="411"/>
    <s v="Sunday"/>
    <x v="2"/>
    <n v="7.5"/>
    <n v="1"/>
    <n v="23"/>
    <n v="30"/>
    <d v="1899-12-30T01:23:30"/>
    <d v="1899-12-30T00:11:08"/>
    <x v="23"/>
    <s v="Quassy Loop"/>
    <n v="5.3892215568862323"/>
    <n v="0"/>
    <m/>
    <m/>
    <d v="1899-12-30T04:51:42"/>
    <d v="1899-12-30T02:25:51"/>
    <m/>
    <n v="0"/>
    <n v="0"/>
    <d v="1899-12-30T04:51:42"/>
    <d v="1899-12-30T05:44:06"/>
    <d v="1899-12-30T02:25:51"/>
    <d v="1899-12-30T02:52:03"/>
    <n v="2337"/>
    <x v="5"/>
    <x v="10"/>
    <n v="200603"/>
  </r>
  <r>
    <x v="412"/>
    <s v="Monday"/>
    <x v="2"/>
    <n v="1.35"/>
    <n v="0"/>
    <n v="15"/>
    <n v="0"/>
    <d v="1899-12-30T00:15:00"/>
    <d v="1899-12-30T00:11:07"/>
    <x v="23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5"/>
    <x v="10"/>
    <n v="200603"/>
  </r>
  <r>
    <x v="413"/>
    <s v="Tuesday"/>
    <x v="2"/>
    <n v="3"/>
    <n v="0"/>
    <n v="29"/>
    <n v="30"/>
    <d v="1899-12-30T00:29:30"/>
    <d v="1899-12-30T00:09:50"/>
    <x v="23"/>
    <s v="Columbus Statue"/>
    <n v="6.1016949152542415"/>
    <n v="165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5"/>
    <x v="10"/>
    <n v="200603"/>
  </r>
  <r>
    <x v="414"/>
    <s v="Wednesday"/>
    <x v="1"/>
    <n v="5.5"/>
    <n v="0"/>
    <n v="25"/>
    <n v="0"/>
    <d v="1899-12-30T00:25:00"/>
    <d v="1899-12-30T00:04:33"/>
    <x v="7"/>
    <s v="Life Cycle"/>
    <n v="13.20000000000001"/>
    <n v="0"/>
    <m/>
    <s v="Level 5"/>
    <d v="1899-12-30T08:29:05"/>
    <d v="1899-12-30T04:14:33"/>
    <m/>
    <n v="0"/>
    <n v="0"/>
    <d v="1899-12-30T01:59:05"/>
    <d v="1899-12-30T02:51:29"/>
    <d v="1899-12-30T00:59:33"/>
    <d v="1899-12-30T01:25:45"/>
    <n v="673"/>
    <x v="5"/>
    <x v="10"/>
    <n v="200603"/>
  </r>
  <r>
    <x v="415"/>
    <s v="Thursday"/>
    <x v="2"/>
    <n v="3.5"/>
    <n v="0"/>
    <n v="36"/>
    <n v="49"/>
    <d v="1899-12-30T00:36:49"/>
    <d v="1899-12-30T00:10:31"/>
    <x v="23"/>
    <s v="PT Barnum Out and Back"/>
    <n v="5.7039384336804018"/>
    <n v="157"/>
    <m/>
    <s v="18.33.62 out and 18.16.10 back"/>
    <d v="1899-12-30T04:35:36"/>
    <d v="1899-12-30T02:17:48"/>
    <m/>
    <n v="0"/>
    <n v="0"/>
    <d v="1899-12-30T04:35:36"/>
    <d v="1899-12-30T05:28:00"/>
    <d v="1899-12-30T02:17:48"/>
    <d v="1899-12-30T02:44:00"/>
    <n v="1957"/>
    <x v="5"/>
    <x v="10"/>
    <n v="200603"/>
  </r>
  <r>
    <x v="416"/>
    <s v="Friday"/>
    <x v="2"/>
    <n v="4"/>
    <n v="0"/>
    <n v="42"/>
    <n v="26"/>
    <d v="1899-12-30T00:42:26"/>
    <d v="1899-12-30T00:10:36"/>
    <x v="23"/>
    <s v="4 Mile-Work"/>
    <n v="5.6559308719560146"/>
    <n v="159"/>
    <m/>
    <s v="20.45.46 out and 20.40.73 back"/>
    <d v="1899-12-30T04:37:56"/>
    <d v="1899-12-30T02:18:58"/>
    <m/>
    <n v="0"/>
    <n v="0"/>
    <d v="1899-12-30T04:37:56"/>
    <d v="1899-12-30T05:30:20"/>
    <d v="1899-12-30T02:18:58"/>
    <d v="1899-12-30T02:45:10"/>
    <n v="2011"/>
    <x v="5"/>
    <x v="10"/>
    <n v="200603"/>
  </r>
  <r>
    <x v="417"/>
    <s v="Sunday"/>
    <x v="2"/>
    <n v="5.5"/>
    <n v="1"/>
    <n v="0"/>
    <n v="0"/>
    <d v="1899-12-30T01:00:00"/>
    <d v="1899-12-30T00:10:55"/>
    <x v="23"/>
    <s v="Treadmill"/>
    <n v="5.5000000000000044"/>
    <n v="157"/>
    <m/>
    <s v="52:45 for 5 miles - The rest on warmdown"/>
    <d v="1899-12-30T04:45:49"/>
    <d v="1899-12-30T02:22:55"/>
    <m/>
    <n v="0"/>
    <n v="0"/>
    <d v="1899-12-30T04:45:49"/>
    <d v="1899-12-30T05:38:13"/>
    <d v="1899-12-30T02:22:55"/>
    <d v="1899-12-30T02:49:07"/>
    <n v="2198"/>
    <x v="5"/>
    <x v="10"/>
    <n v="200603"/>
  </r>
  <r>
    <x v="418"/>
    <s v="Friday"/>
    <x v="2"/>
    <n v="3.1"/>
    <n v="0"/>
    <n v="30"/>
    <n v="53"/>
    <d v="1899-12-30T00:30:53"/>
    <d v="1899-12-30T00:09:58"/>
    <x v="23"/>
    <s v="Treadmill"/>
    <n v="6.0226659471127952"/>
    <n v="0"/>
    <m/>
    <s v="5k Training Plan"/>
    <d v="1899-12-30T04:21:01"/>
    <d v="1899-12-30T02:10:30"/>
    <m/>
    <n v="0"/>
    <n v="0"/>
    <d v="1899-12-30T04:21:01"/>
    <d v="1899-12-30T05:13:25"/>
    <d v="1899-12-30T02:10:30"/>
    <d v="1899-12-30T02:36:42"/>
    <n v="1489"/>
    <x v="5"/>
    <x v="10"/>
    <n v="200603"/>
  </r>
  <r>
    <x v="419"/>
    <s v="Saturday"/>
    <x v="1"/>
    <n v="3"/>
    <n v="0"/>
    <n v="10"/>
    <n v="0"/>
    <d v="1899-12-30T00:10:00"/>
    <d v="1899-12-30T00:03:20"/>
    <x v="7"/>
    <s v="Spinner"/>
    <n v="18.000000000000014"/>
    <n v="117"/>
    <m/>
    <m/>
    <d v="1899-12-30T06:13:20"/>
    <d v="1899-12-30T03:06:40"/>
    <m/>
    <n v="0"/>
    <n v="0"/>
    <d v="1899-12-30T01:27:20"/>
    <d v="1899-12-30T02:19:44"/>
    <d v="1899-12-30T00:43:40"/>
    <d v="1899-12-30T01:09:52"/>
    <n v="251"/>
    <x v="5"/>
    <x v="10"/>
    <n v="200603"/>
  </r>
  <r>
    <x v="419"/>
    <s v="Saturday"/>
    <x v="2"/>
    <n v="2.25"/>
    <n v="0"/>
    <n v="20"/>
    <n v="25"/>
    <d v="1899-12-30T00:20:25"/>
    <d v="1899-12-30T00:09:04"/>
    <x v="23"/>
    <s v="Treadmill"/>
    <n v="6.6122448979591892"/>
    <n v="154"/>
    <m/>
    <m/>
    <d v="1899-12-30T03:57:44"/>
    <d v="1899-12-30T01:58:52"/>
    <m/>
    <n v="0"/>
    <n v="0"/>
    <d v="1899-12-30T03:57:44"/>
    <d v="1899-12-30T04:50:08"/>
    <d v="1899-12-30T01:58:52"/>
    <d v="1899-12-30T02:25:04"/>
    <n v="924"/>
    <x v="5"/>
    <x v="10"/>
    <n v="200603"/>
  </r>
  <r>
    <x v="420"/>
    <s v="Tuesday"/>
    <x v="2"/>
    <n v="4.25"/>
    <n v="0"/>
    <n v="47"/>
    <n v="55"/>
    <d v="1899-12-30T00:47:55"/>
    <d v="1899-12-30T00:11:16"/>
    <x v="23"/>
    <s v="Work Sink Hole By Beach"/>
    <n v="5.3217391304347874"/>
    <n v="155"/>
    <m/>
    <m/>
    <d v="1899-12-30T04:55:24"/>
    <d v="1899-12-30T02:27:42"/>
    <m/>
    <n v="0"/>
    <n v="0"/>
    <d v="1899-12-30T04:55:24"/>
    <d v="1899-12-30T05:47:48"/>
    <d v="1899-12-30T02:27:42"/>
    <d v="1899-12-30T02:53:54"/>
    <n v="2399"/>
    <x v="5"/>
    <x v="10"/>
    <n v="200603"/>
  </r>
  <r>
    <x v="421"/>
    <s v="Wednesday"/>
    <x v="2"/>
    <n v="2.9"/>
    <n v="0"/>
    <n v="25"/>
    <n v="17"/>
    <d v="1899-12-30T00:25:17"/>
    <d v="1899-12-30T00:08:43"/>
    <x v="23"/>
    <s v="Cannon"/>
    <n v="6.8820039551746914"/>
    <n v="165"/>
    <m/>
    <m/>
    <d v="1899-12-30T03:48:25"/>
    <d v="1899-12-30T01:54:13"/>
    <m/>
    <n v="0"/>
    <n v="0"/>
    <d v="1899-12-30T03:48:25"/>
    <d v="1899-12-30T04:40:49"/>
    <d v="1899-12-30T01:54:13"/>
    <d v="1899-12-30T02:20:25"/>
    <n v="857"/>
    <x v="5"/>
    <x v="10"/>
    <n v="200603"/>
  </r>
  <r>
    <x v="422"/>
    <s v="Friday"/>
    <x v="2"/>
    <n v="4"/>
    <n v="0"/>
    <n v="43"/>
    <n v="9"/>
    <d v="1899-12-30T00:43:09"/>
    <d v="1899-12-30T00:10:47"/>
    <x v="23"/>
    <s v="4 Mile-Work"/>
    <n v="5.5619930475086958"/>
    <n v="152"/>
    <m/>
    <s v="Out: 21.06.02(148) - Back:22.03.89(156)"/>
    <d v="1899-12-30T04:42:38"/>
    <d v="1899-12-30T02:21:19"/>
    <m/>
    <n v="0"/>
    <n v="0"/>
    <d v="1899-12-30T04:42:38"/>
    <d v="1899-12-30T05:35:02"/>
    <d v="1899-12-30T02:21:19"/>
    <d v="1899-12-30T02:47:31"/>
    <n v="2124"/>
    <x v="5"/>
    <x v="10"/>
    <n v="200603"/>
  </r>
  <r>
    <x v="423"/>
    <s v="Saturday"/>
    <x v="2"/>
    <n v="7.5"/>
    <n v="1"/>
    <n v="19"/>
    <n v="30"/>
    <d v="1899-12-30T01:19:30"/>
    <d v="1899-12-30T00:10:36"/>
    <x v="23"/>
    <s v="Quassy Loop"/>
    <n v="5.660377358490571"/>
    <n v="0"/>
    <m/>
    <m/>
    <d v="1899-12-30T04:37:43"/>
    <d v="1899-12-30T02:18:52"/>
    <m/>
    <n v="0"/>
    <n v="0"/>
    <d v="1899-12-30T04:37:43"/>
    <d v="1899-12-30T05:30:07"/>
    <d v="1899-12-30T02:18:52"/>
    <d v="1899-12-30T02:45:04"/>
    <n v="2006"/>
    <x v="5"/>
    <x v="10"/>
    <n v="200603"/>
  </r>
  <r>
    <x v="424"/>
    <s v="Monday"/>
    <x v="2"/>
    <n v="3"/>
    <n v="0"/>
    <n v="28"/>
    <n v="9"/>
    <d v="1899-12-30T00:28:09"/>
    <d v="1899-12-30T00:09:23"/>
    <x v="23"/>
    <s v="Columbus Statue"/>
    <n v="6.3943161634103065"/>
    <n v="0"/>
    <m/>
    <s v="Out: 14.29.02 Back: 13.41.28"/>
    <d v="1899-12-30T04:05:51"/>
    <d v="1899-12-30T02:02:55"/>
    <m/>
    <n v="0"/>
    <n v="0"/>
    <d v="1899-12-30T04:05:51"/>
    <d v="1899-12-30T04:58:15"/>
    <d v="1899-12-30T02:02:55"/>
    <d v="1899-12-30T02:29:07"/>
    <n v="1058"/>
    <x v="5"/>
    <x v="10"/>
    <n v="200603"/>
  </r>
  <r>
    <x v="425"/>
    <s v="Tuesday"/>
    <x v="2"/>
    <n v="4.25"/>
    <n v="0"/>
    <n v="45"/>
    <n v="59"/>
    <d v="1899-12-30T00:45:59"/>
    <d v="1899-12-30T00:10:49"/>
    <x v="25"/>
    <s v="Work Sink Hole By Beach"/>
    <n v="5.545487495469378"/>
    <n v="152"/>
    <m/>
    <s v="Out: 23.07.24(148) Back: 22.52.74(156)"/>
    <d v="1899-12-30T04:43:28"/>
    <d v="1899-12-30T02:21:44"/>
    <m/>
    <n v="0"/>
    <n v="0"/>
    <d v="1899-12-30T04:43:28"/>
    <d v="1899-12-30T05:35:52"/>
    <d v="1899-12-30T02:21:44"/>
    <d v="1899-12-30T02:47:56"/>
    <n v="2146"/>
    <x v="5"/>
    <x v="10"/>
    <n v="200603"/>
  </r>
  <r>
    <x v="426"/>
    <s v="Thursday"/>
    <x v="2"/>
    <n v="3"/>
    <n v="0"/>
    <n v="28"/>
    <n v="2"/>
    <d v="1899-12-30T00:28:02"/>
    <d v="1899-12-30T00:09:21"/>
    <x v="25"/>
    <s v="Ron Loop"/>
    <n v="6.4209274673008361"/>
    <n v="0"/>
    <m/>
    <s v="Ran with Jen, Pres, and Ted"/>
    <d v="1899-12-30T04:04:49"/>
    <d v="1899-12-30T02:02:25"/>
    <m/>
    <n v="0"/>
    <n v="0"/>
    <d v="1899-12-30T04:04:49"/>
    <d v="1899-12-30T04:57:13"/>
    <d v="1899-12-30T02:02:25"/>
    <d v="1899-12-30T02:28:37"/>
    <n v="1040"/>
    <x v="5"/>
    <x v="10"/>
    <n v="200603"/>
  </r>
  <r>
    <x v="427"/>
    <s v="Friday"/>
    <x v="2"/>
    <n v="4.4000000000000004"/>
    <n v="0"/>
    <n v="45"/>
    <n v="44"/>
    <d v="1899-12-30T00:45:44"/>
    <d v="1899-12-30T00:10:24"/>
    <x v="25"/>
    <s v="Beach Loop"/>
    <n v="5.7725947521865946"/>
    <n v="154"/>
    <m/>
    <s v="Ran with Jen &amp; Ted"/>
    <d v="1899-12-30T04:32:19"/>
    <d v="1899-12-30T02:16:10"/>
    <m/>
    <n v="0"/>
    <n v="0"/>
    <d v="1899-12-30T04:32:19"/>
    <d v="1899-12-30T05:24:43"/>
    <d v="1899-12-30T02:16:10"/>
    <d v="1899-12-30T02:42:22"/>
    <n v="1863"/>
    <x v="5"/>
    <x v="10"/>
    <n v="200603"/>
  </r>
  <r>
    <x v="428"/>
    <s v="Saturday"/>
    <x v="2"/>
    <n v="4.0999999999999996"/>
    <n v="0"/>
    <n v="43"/>
    <n v="33"/>
    <d v="1899-12-30T00:43:33"/>
    <d v="1899-12-30T00:10:37"/>
    <x v="25"/>
    <s v="Big House --&gt; Munson --&gt; BigHouse"/>
    <n v="5.6486796785304287"/>
    <n v="155"/>
    <m/>
    <s v="BH to Munson: 14.51.14(145) Munson to Munson: 13.33.31(160) Munson to BH: 15.09.28(160)"/>
    <d v="1899-12-30T04:38:18"/>
    <d v="1899-12-30T02:19:09"/>
    <m/>
    <n v="0"/>
    <n v="0"/>
    <d v="1899-12-30T04:38:18"/>
    <d v="1899-12-30T05:30:42"/>
    <d v="1899-12-30T02:19:09"/>
    <d v="1899-12-30T02:45:21"/>
    <n v="2020"/>
    <x v="5"/>
    <x v="1"/>
    <n v="200604"/>
  </r>
  <r>
    <x v="429"/>
    <s v="Sunday"/>
    <x v="1"/>
    <n v="3"/>
    <n v="0"/>
    <n v="15"/>
    <n v="0"/>
    <d v="1899-12-30T00:15:00"/>
    <d v="1899-12-30T00:05:00"/>
    <x v="7"/>
    <s v="Spinner"/>
    <n v="12.000000000000011"/>
    <n v="0"/>
    <m/>
    <s v="No Energyàso only did 15 minutes"/>
    <d v="1899-12-30T09:20:00"/>
    <d v="1899-12-30T04:40:00"/>
    <m/>
    <n v="0"/>
    <n v="0"/>
    <d v="1899-12-30T02:11:00"/>
    <d v="1899-12-30T03:03:24"/>
    <d v="1899-12-30T01:05:30"/>
    <d v="1899-12-30T01:31:42"/>
    <n v="726"/>
    <x v="5"/>
    <x v="1"/>
    <n v="200604"/>
  </r>
  <r>
    <x v="430"/>
    <s v="Monday"/>
    <x v="2"/>
    <n v="3"/>
    <n v="0"/>
    <n v="30"/>
    <n v="18"/>
    <d v="1899-12-30T00:30:18"/>
    <d v="1899-12-30T00:10:06"/>
    <x v="23"/>
    <s v="Work Loop"/>
    <n v="5.940594059405945"/>
    <n v="0"/>
    <m/>
    <s v="Ran with Jen.  Rainy"/>
    <d v="1899-12-30T04:24:37"/>
    <d v="1899-12-30T02:12:19"/>
    <m/>
    <n v="0"/>
    <n v="0"/>
    <d v="1899-12-30T04:24:37"/>
    <d v="1899-12-30T05:17:01"/>
    <d v="1899-12-30T02:12:19"/>
    <d v="1899-12-30T02:38:31"/>
    <n v="1619"/>
    <x v="5"/>
    <x v="1"/>
    <n v="200604"/>
  </r>
  <r>
    <x v="431"/>
    <s v="Tuesday"/>
    <x v="2"/>
    <n v="2.9"/>
    <n v="0"/>
    <n v="25"/>
    <n v="20"/>
    <d v="1899-12-30T00:25:20"/>
    <d v="1899-12-30T00:08:44"/>
    <x v="23"/>
    <s v="Cannon"/>
    <n v="6.8684210526315832"/>
    <n v="159"/>
    <m/>
    <s v="Out: 13.13.77(152) Back: 12.07.10(167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</r>
  <r>
    <x v="432"/>
    <s v="Thursday"/>
    <x v="2"/>
    <n v="3.5"/>
    <n v="0"/>
    <n v="37"/>
    <n v="4"/>
    <d v="1899-12-30T00:37:04"/>
    <d v="1899-12-30T00:10:35"/>
    <x v="23"/>
    <s v="PT Barnum Out and Back"/>
    <n v="5.665467625899284"/>
    <n v="0"/>
    <m/>
    <m/>
    <d v="1899-12-30T04:37:28"/>
    <d v="1899-12-30T02:18:44"/>
    <m/>
    <n v="0"/>
    <n v="0"/>
    <d v="1899-12-30T04:37:28"/>
    <d v="1899-12-30T05:29:52"/>
    <d v="1899-12-30T02:18:44"/>
    <d v="1899-12-30T02:44:56"/>
    <n v="2001"/>
    <x v="5"/>
    <x v="1"/>
    <n v="200604"/>
  </r>
  <r>
    <x v="433"/>
    <s v="Monday"/>
    <x v="1"/>
    <n v="4.2"/>
    <n v="0"/>
    <n v="16"/>
    <n v="21"/>
    <d v="1899-12-30T00:16:21"/>
    <d v="1899-12-30T00:03:54"/>
    <x v="11"/>
    <s v="Random Around Lake House"/>
    <n v="15.41284403669726"/>
    <n v="0"/>
    <m/>
    <s v="http://www.gmap-pedometer.com/?r=114327"/>
    <d v="1899-12-30T07:16:00"/>
    <d v="1899-12-30T03:38:00"/>
    <m/>
    <n v="0"/>
    <n v="0"/>
    <d v="1899-12-30T01:42:00"/>
    <d v="1899-12-30T02:34:24"/>
    <d v="1899-12-30T00:51:00"/>
    <d v="1899-12-30T01:17:12"/>
    <n v="432"/>
    <x v="5"/>
    <x v="1"/>
    <n v="200604"/>
  </r>
  <r>
    <x v="433"/>
    <s v="Monday"/>
    <x v="2"/>
    <n v="4"/>
    <n v="0"/>
    <n v="41"/>
    <n v="4"/>
    <d v="1899-12-30T00:41:04"/>
    <d v="1899-12-30T00:10:16"/>
    <x v="23"/>
    <s v="4 Mile-Work"/>
    <n v="5.8441558441558481"/>
    <n v="154"/>
    <m/>
    <s v="Out: 21.08.77(146) Back: 19.55.95(162)"/>
    <d v="1899-12-30T04:28:59"/>
    <d v="1899-12-30T02:14:30"/>
    <m/>
    <n v="0"/>
    <n v="0"/>
    <d v="1899-12-30T04:28:59"/>
    <d v="1899-12-30T05:21:23"/>
    <d v="1899-12-30T02:14:30"/>
    <d v="1899-12-30T02:40:42"/>
    <n v="1753"/>
    <x v="5"/>
    <x v="1"/>
    <n v="200604"/>
  </r>
  <r>
    <x v="434"/>
    <s v="Tuesday"/>
    <x v="2"/>
    <n v="2.9"/>
    <n v="0"/>
    <n v="25"/>
    <n v="20"/>
    <d v="1899-12-30T00:25:20"/>
    <d v="1899-12-30T00:08:44"/>
    <x v="23"/>
    <s v="Cannon"/>
    <n v="6.8684210526315832"/>
    <n v="164"/>
    <m/>
    <s v="Out: 12.55.52(158) Back: 12.25.24(171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</r>
  <r>
    <x v="435"/>
    <s v="Wednesday"/>
    <x v="1"/>
    <n v="5"/>
    <n v="0"/>
    <n v="19"/>
    <n v="32"/>
    <d v="1899-12-30T00:19:32"/>
    <d v="1899-12-30T00:03:54"/>
    <x v="11"/>
    <s v="Lake House --&gt; Christmas Tree --&gt; Big House"/>
    <n v="15.358361774744038"/>
    <n v="0"/>
    <m/>
    <m/>
    <d v="1899-12-30T07:17:33"/>
    <d v="1899-12-30T03:38:46"/>
    <m/>
    <n v="0"/>
    <n v="0"/>
    <d v="1899-12-30T01:42:21"/>
    <d v="1899-12-30T02:34:45"/>
    <d v="1899-12-30T00:51:11"/>
    <d v="1899-12-30T01:17:23"/>
    <n v="436"/>
    <x v="5"/>
    <x v="1"/>
    <n v="200604"/>
  </r>
  <r>
    <x v="436"/>
    <s v="Thursday"/>
    <x v="2"/>
    <n v="2.9"/>
    <n v="0"/>
    <n v="25"/>
    <n v="43"/>
    <d v="1899-12-30T00:25:43"/>
    <d v="1899-12-30T00:08:52"/>
    <x v="23"/>
    <s v="Cannon"/>
    <n v="6.7660401814646844"/>
    <n v="160"/>
    <m/>
    <s v="Out: 12.54.20(155) Back: 12.49.22(165)"/>
    <d v="1899-12-30T03:52:20"/>
    <d v="1899-12-30T01:56:10"/>
    <m/>
    <n v="0"/>
    <n v="0"/>
    <d v="1899-12-30T03:52:20"/>
    <d v="1899-12-30T04:44:44"/>
    <d v="1899-12-30T01:56:10"/>
    <d v="1899-12-30T02:22:22"/>
    <n v="880"/>
    <x v="5"/>
    <x v="1"/>
    <n v="200604"/>
  </r>
  <r>
    <x v="437"/>
    <s v="Friday"/>
    <x v="2"/>
    <n v="6.5"/>
    <n v="1"/>
    <n v="6"/>
    <n v="56"/>
    <d v="1899-12-30T01:06:56"/>
    <d v="1899-12-30T00:10:18"/>
    <x v="23"/>
    <s v="Point"/>
    <n v="5.8266932270916376"/>
    <n v="163"/>
    <m/>
    <s v="Out: 33.33.23(158) Back: 33.23.14(167)"/>
    <d v="1899-12-30T04:29:48"/>
    <d v="1899-12-30T02:14:54"/>
    <m/>
    <n v="0"/>
    <n v="0"/>
    <d v="1899-12-30T04:29:48"/>
    <d v="1899-12-30T05:22:12"/>
    <d v="1899-12-30T02:14:54"/>
    <d v="1899-12-30T02:41:06"/>
    <n v="1781"/>
    <x v="5"/>
    <x v="1"/>
    <n v="200604"/>
  </r>
  <r>
    <x v="438"/>
    <s v="Saturday"/>
    <x v="1"/>
    <n v="24.08"/>
    <n v="1"/>
    <n v="18"/>
    <n v="52"/>
    <d v="1899-12-30T01:18:52"/>
    <d v="1899-12-30T00:03:17"/>
    <x v="11"/>
    <s v="Griskus Sprint"/>
    <n v="18.319526627218945"/>
    <n v="0"/>
    <m/>
    <s v="2 Loops.  L1-38.20 L2-40.32"/>
    <d v="1899-12-30T06:06:49"/>
    <d v="1899-12-30T03:03:25"/>
    <m/>
    <n v="0"/>
    <n v="0"/>
    <d v="1899-12-30T01:25:49"/>
    <d v="1899-12-30T02:18:13"/>
    <d v="1899-12-30T00:42:54"/>
    <d v="1899-12-30T01:09:06"/>
    <n v="245"/>
    <x v="5"/>
    <x v="1"/>
    <n v="200604"/>
  </r>
  <r>
    <x v="439"/>
    <s v="Monday"/>
    <x v="1"/>
    <n v="4.25"/>
    <n v="0"/>
    <n v="19"/>
    <n v="5"/>
    <d v="1899-12-30T00:19:05"/>
    <d v="1899-12-30T00:04:29"/>
    <x v="11"/>
    <s v="Random Around Lake House"/>
    <n v="13.362445414847173"/>
    <n v="0"/>
    <m/>
    <m/>
    <d v="1899-12-30T08:22:54"/>
    <d v="1899-12-30T04:11:27"/>
    <m/>
    <n v="0"/>
    <n v="0"/>
    <d v="1899-12-30T01:57:39"/>
    <d v="1899-12-30T02:50:03"/>
    <d v="1899-12-30T00:58:49"/>
    <d v="1899-12-30T01:25:01"/>
    <n v="650"/>
    <x v="5"/>
    <x v="1"/>
    <n v="200604"/>
  </r>
  <r>
    <x v="439"/>
    <s v="Monday"/>
    <x v="2"/>
    <n v="4"/>
    <n v="0"/>
    <n v="41"/>
    <n v="48"/>
    <d v="1899-12-30T00:41:48"/>
    <d v="1899-12-30T00:10:27"/>
    <x v="23"/>
    <s v="4 Mile-Work"/>
    <n v="5.7416267942583774"/>
    <n v="149"/>
    <m/>
    <s v="Out: 20.55.32(147) Back: 20.55.00(151)"/>
    <d v="1899-12-30T04:33:47"/>
    <d v="1899-12-30T02:16:54"/>
    <m/>
    <n v="0"/>
    <n v="0"/>
    <d v="1899-12-30T04:33:47"/>
    <d v="1899-12-30T05:26:11"/>
    <d v="1899-12-30T02:16:54"/>
    <d v="1899-12-30T02:43:06"/>
    <n v="1901"/>
    <x v="5"/>
    <x v="1"/>
    <n v="200604"/>
  </r>
  <r>
    <x v="440"/>
    <s v="Wednesday"/>
    <x v="1"/>
    <n v="2.25"/>
    <n v="0"/>
    <n v="9"/>
    <n v="50"/>
    <d v="1899-12-30T00:09:50"/>
    <d v="1899-12-30T00:04:22"/>
    <x v="11"/>
    <s v="Lake House to Big House"/>
    <n v="13.728813559322044"/>
    <n v="0"/>
    <m/>
    <m/>
    <d v="1899-12-30T08:09:29"/>
    <d v="1899-12-30T04:04:44"/>
    <m/>
    <n v="0"/>
    <n v="0"/>
    <d v="1899-12-30T01:54:30"/>
    <d v="1899-12-30T02:46:54"/>
    <d v="1899-12-30T00:57:15"/>
    <d v="1899-12-30T01:23:27"/>
    <n v="613"/>
    <x v="5"/>
    <x v="1"/>
    <n v="200604"/>
  </r>
  <r>
    <x v="440"/>
    <s v="Wednesday"/>
    <x v="2"/>
    <n v="3"/>
    <n v="0"/>
    <n v="28"/>
    <n v="51"/>
    <d v="1899-12-30T00:28:51"/>
    <d v="1899-12-30T00:09:37"/>
    <x v="24"/>
    <s v="Columbus Statue"/>
    <n v="6.2391681109185493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2"/>
    <x v="5"/>
    <x v="1"/>
    <n v="200604"/>
  </r>
  <r>
    <x v="441"/>
    <s v="Thursday"/>
    <x v="2"/>
    <n v="3"/>
    <n v="0"/>
    <n v="28"/>
    <n v="29"/>
    <d v="1899-12-30T00:28:29"/>
    <d v="1899-12-30T00:09:30"/>
    <x v="24"/>
    <s v="Columbus Statue"/>
    <n v="6.3194850789935684"/>
    <n v="169"/>
    <m/>
    <s v="Out: 13.56.72(161) Back: 14.32.54(176)"/>
    <d v="1899-12-30T04:08:45"/>
    <d v="1899-12-30T02:04:23"/>
    <m/>
    <n v="0"/>
    <n v="0"/>
    <d v="1899-12-30T04:08:45"/>
    <d v="1899-12-30T05:01:09"/>
    <d v="1899-12-30T02:04:23"/>
    <d v="1899-12-30T02:30:35"/>
    <n v="1118"/>
    <x v="5"/>
    <x v="1"/>
    <n v="200604"/>
  </r>
  <r>
    <x v="442"/>
    <s v="Friday"/>
    <x v="2"/>
    <n v="3.5"/>
    <n v="0"/>
    <n v="37"/>
    <n v="35"/>
    <d v="1899-12-30T00:37:35"/>
    <d v="1899-12-30T00:10:44"/>
    <x v="24"/>
    <s v="PT Barnum Out and Back"/>
    <n v="5.587583148558763"/>
    <n v="0"/>
    <m/>
    <s v="Out: 18.48.47 Back:18.46.98"/>
    <d v="1899-12-30T04:41:20"/>
    <d v="1899-12-30T02:20:40"/>
    <m/>
    <n v="0"/>
    <n v="0"/>
    <d v="1899-12-30T04:41:20"/>
    <d v="1899-12-30T05:33:44"/>
    <d v="1899-12-30T02:20:40"/>
    <d v="1899-12-30T02:46:52"/>
    <n v="2090"/>
    <x v="5"/>
    <x v="1"/>
    <n v="200604"/>
  </r>
  <r>
    <x v="443"/>
    <s v="Monday"/>
    <x v="1"/>
    <n v="2.5"/>
    <n v="0"/>
    <n v="9"/>
    <n v="50"/>
    <d v="1899-12-30T00:09:50"/>
    <d v="1899-12-30T00:03:56"/>
    <x v="11"/>
    <s v="Lake House to Big House"/>
    <n v="15.254237288135606"/>
    <n v="0"/>
    <m/>
    <m/>
    <d v="1899-12-30T07:20:32"/>
    <d v="1899-12-30T03:40:16"/>
    <m/>
    <n v="0"/>
    <n v="0"/>
    <d v="1899-12-30T01:43:03"/>
    <d v="1899-12-30T02:35:27"/>
    <d v="1899-12-30T00:51:32"/>
    <d v="1899-12-30T01:17:44"/>
    <n v="451"/>
    <x v="5"/>
    <x v="1"/>
    <n v="200604"/>
  </r>
  <r>
    <x v="443"/>
    <s v="Monday"/>
    <x v="2"/>
    <n v="3"/>
    <n v="0"/>
    <n v="29"/>
    <n v="28"/>
    <d v="1899-12-30T00:29:28"/>
    <d v="1899-12-30T00:09:49"/>
    <x v="24"/>
    <s v="Columbus Statue"/>
    <n v="6.1085972850678782"/>
    <n v="158"/>
    <m/>
    <s v="Out: 14.50.41(152) Back: 14.38.11(64)"/>
    <d v="1899-12-30T04:17:21"/>
    <d v="1899-12-30T02:08:40"/>
    <m/>
    <n v="0"/>
    <n v="0"/>
    <d v="1899-12-30T04:17:21"/>
    <d v="1899-12-30T05:09:45"/>
    <d v="1899-12-30T02:08:40"/>
    <d v="1899-12-30T02:34:52"/>
    <n v="1371"/>
    <x v="5"/>
    <x v="1"/>
    <n v="200604"/>
  </r>
  <r>
    <x v="444"/>
    <s v="Tuesday"/>
    <x v="2"/>
    <n v="5"/>
    <n v="0"/>
    <n v="48"/>
    <n v="41"/>
    <d v="1899-12-30T00:48:41"/>
    <d v="1899-12-30T00:09:44"/>
    <x v="24"/>
    <s v="Second Beach"/>
    <n v="6.1622731941116102"/>
    <n v="161"/>
    <m/>
    <s v="Out: 24.44.62(155) Back: 23.56.53(168)"/>
    <d v="1899-12-30T04:15:06"/>
    <d v="1899-12-30T02:07:33"/>
    <m/>
    <n v="0"/>
    <n v="0"/>
    <d v="1899-12-30T04:15:06"/>
    <d v="1899-12-30T05:07:30"/>
    <d v="1899-12-30T02:07:33"/>
    <d v="1899-12-30T02:33:45"/>
    <n v="1303"/>
    <x v="5"/>
    <x v="1"/>
    <n v="200604"/>
  </r>
  <r>
    <x v="445"/>
    <s v="Friday"/>
    <x v="2"/>
    <n v="5"/>
    <n v="0"/>
    <n v="48"/>
    <n v="37"/>
    <d v="1899-12-30T00:48:37"/>
    <d v="1899-12-30T00:09:43"/>
    <x v="24"/>
    <s v="Second Beach"/>
    <n v="6.1707233459033297"/>
    <n v="0"/>
    <m/>
    <s v="Out: 24.27 Back: 24.10"/>
    <d v="1899-12-30T04:14:45"/>
    <d v="1899-12-30T02:07:23"/>
    <m/>
    <n v="0"/>
    <n v="0"/>
    <d v="1899-12-30T04:14:45"/>
    <d v="1899-12-30T05:07:09"/>
    <d v="1899-12-30T02:07:23"/>
    <d v="1899-12-30T02:33:35"/>
    <n v="1289"/>
    <x v="5"/>
    <x v="1"/>
    <n v="200604"/>
  </r>
  <r>
    <x v="446"/>
    <s v="Sunday"/>
    <x v="1"/>
    <n v="25"/>
    <n v="1"/>
    <n v="41"/>
    <n v="25"/>
    <d v="1899-12-30T01:41:25"/>
    <d v="1899-12-30T00:04:03"/>
    <x v="11"/>
    <s v="Griskus Olympic"/>
    <n v="14.790468364831565"/>
    <n v="0"/>
    <m/>
    <s v="Stopped a bunch of times to wait for UJ, Gjr and Gsr"/>
    <d v="1899-12-30T07:34:21"/>
    <d v="1899-12-30T03:47:10"/>
    <m/>
    <n v="0"/>
    <n v="0"/>
    <d v="1899-12-30T01:46:17"/>
    <d v="1899-12-30T02:38:41"/>
    <d v="1899-12-30T00:53:09"/>
    <d v="1899-12-30T01:19:21"/>
    <n v="518"/>
    <x v="5"/>
    <x v="1"/>
    <n v="200604"/>
  </r>
  <r>
    <x v="447"/>
    <s v="Monday"/>
    <x v="1"/>
    <n v="2"/>
    <n v="0"/>
    <n v="8"/>
    <n v="0"/>
    <d v="1899-12-30T00:08:00"/>
    <d v="1899-12-30T00:04:00"/>
    <x v="12"/>
    <s v="Sandy Beach to Big House"/>
    <n v="15.000000000000011"/>
    <n v="0"/>
    <m/>
    <s v="Road Mountain Bike"/>
    <d v="1899-12-30T07:28:00"/>
    <d v="1899-12-30T03:44:00"/>
    <m/>
    <n v="0"/>
    <n v="0"/>
    <d v="1899-12-30T01:44:48"/>
    <d v="1899-12-30T02:37:12"/>
    <d v="1899-12-30T00:52:24"/>
    <d v="1899-12-30T01:18:36"/>
    <n v="488"/>
    <x v="5"/>
    <x v="2"/>
    <n v="200605"/>
  </r>
  <r>
    <x v="447"/>
    <s v="Monday"/>
    <x v="2"/>
    <n v="3.5"/>
    <n v="0"/>
    <n v="36"/>
    <n v="40"/>
    <d v="1899-12-30T00:36:40"/>
    <d v="1899-12-30T00:10:29"/>
    <x v="24"/>
    <s v="PT Barnum Out and Back"/>
    <n v="5.727272727272732"/>
    <n v="143"/>
    <m/>
    <s v="Out: 18.15.40(130) Back 18.24.70(157)"/>
    <d v="1899-12-30T04:34:29"/>
    <d v="1899-12-30T02:17:14"/>
    <m/>
    <n v="0"/>
    <n v="0"/>
    <d v="1899-12-30T04:34:29"/>
    <d v="1899-12-30T05:26:53"/>
    <d v="1899-12-30T02:17:14"/>
    <d v="1899-12-30T02:43:26"/>
    <n v="1923"/>
    <x v="5"/>
    <x v="2"/>
    <n v="200605"/>
  </r>
  <r>
    <x v="448"/>
    <s v="Tuesday"/>
    <x v="2"/>
    <n v="5"/>
    <n v="0"/>
    <n v="52"/>
    <n v="38"/>
    <d v="1899-12-30T00:52:38"/>
    <d v="1899-12-30T00:10:32"/>
    <x v="24"/>
    <s v="Second Beach"/>
    <n v="5.6998100063331263"/>
    <n v="150"/>
    <m/>
    <s v="Out: 25.25.90(149) Back: 27.12.29(152)"/>
    <d v="1899-12-30T04:35:48"/>
    <d v="1899-12-30T02:17:54"/>
    <m/>
    <n v="0"/>
    <n v="0"/>
    <d v="1899-12-30T04:35:48"/>
    <d v="1899-12-30T05:28:12"/>
    <d v="1899-12-30T02:17:54"/>
    <d v="1899-12-30T02:44:06"/>
    <n v="1966"/>
    <x v="5"/>
    <x v="2"/>
    <n v="200605"/>
  </r>
  <r>
    <x v="449"/>
    <s v="Wednesday"/>
    <x v="2"/>
    <n v="3"/>
    <n v="0"/>
    <n v="30"/>
    <n v="32"/>
    <d v="1899-12-30T00:30:32"/>
    <d v="1899-12-30T00:10:11"/>
    <x v="24"/>
    <s v="Columbus Statue"/>
    <n v="5.8951965065502225"/>
    <n v="0"/>
    <m/>
    <m/>
    <d v="1899-12-30T04:26:39"/>
    <d v="1899-12-30T02:13:20"/>
    <m/>
    <n v="0"/>
    <n v="0"/>
    <d v="1899-12-30T04:26:39"/>
    <d v="1899-12-30T05:19:03"/>
    <d v="1899-12-30T02:13:20"/>
    <d v="1899-12-30T02:39:32"/>
    <n v="1681"/>
    <x v="5"/>
    <x v="2"/>
    <n v="200605"/>
  </r>
  <r>
    <x v="450"/>
    <s v="Friday"/>
    <x v="2"/>
    <n v="3"/>
    <n v="0"/>
    <n v="31"/>
    <n v="6"/>
    <d v="1899-12-30T00:31:06"/>
    <d v="1899-12-30T00:10:22"/>
    <x v="24"/>
    <s v="Columbus Statue"/>
    <n v="5.7877813504823195"/>
    <n v="160"/>
    <m/>
    <s v="Out: 15.21.22(155) Back: 15.45.50(166)"/>
    <d v="1899-12-30T04:31:36"/>
    <d v="1899-12-30T02:15:48"/>
    <m/>
    <n v="0"/>
    <n v="0"/>
    <d v="1899-12-30T04:31:36"/>
    <d v="1899-12-30T05:24:00"/>
    <d v="1899-12-30T02:15:48"/>
    <d v="1899-12-30T02:42:00"/>
    <n v="1840"/>
    <x v="5"/>
    <x v="2"/>
    <n v="200605"/>
  </r>
  <r>
    <x v="451"/>
    <s v="Monday"/>
    <x v="1"/>
    <n v="4.5"/>
    <n v="0"/>
    <n v="24"/>
    <n v="29"/>
    <d v="1899-12-30T00:24:29"/>
    <d v="1899-12-30T00:05:26"/>
    <x v="12"/>
    <s v="Random Around Lake House"/>
    <n v="11.027910142954401"/>
    <n v="138"/>
    <m/>
    <m/>
    <d v="1899-12-30T10:09:22"/>
    <d v="1899-12-30T05:04:41"/>
    <m/>
    <n v="0"/>
    <n v="0"/>
    <d v="1899-12-30T02:22:33"/>
    <d v="1899-12-30T03:14:57"/>
    <d v="1899-12-30T01:11:16"/>
    <d v="1899-12-30T01:37:28"/>
    <n v="755"/>
    <x v="5"/>
    <x v="2"/>
    <n v="200605"/>
  </r>
  <r>
    <x v="451"/>
    <s v="Monday"/>
    <x v="2"/>
    <n v="3"/>
    <n v="0"/>
    <n v="32"/>
    <n v="16"/>
    <d v="1899-12-30T00:32:16"/>
    <d v="1899-12-30T00:10:45"/>
    <x v="24"/>
    <s v="Columbus Statue"/>
    <n v="5.5785123966942196"/>
    <n v="152"/>
    <m/>
    <s v="Out: 16.18.32(147) Back: 15.58.23(157)"/>
    <d v="1899-12-30T04:41:48"/>
    <d v="1899-12-30T02:20:54"/>
    <m/>
    <n v="0"/>
    <n v="0"/>
    <d v="1899-12-30T04:41:48"/>
    <d v="1899-12-30T05:34:12"/>
    <d v="1899-12-30T02:20:54"/>
    <d v="1899-12-30T02:47:06"/>
    <n v="2103"/>
    <x v="5"/>
    <x v="2"/>
    <n v="200605"/>
  </r>
  <r>
    <x v="452"/>
    <s v="Tuesday"/>
    <x v="2"/>
    <n v="4"/>
    <n v="0"/>
    <n v="42"/>
    <n v="16"/>
    <d v="1899-12-30T00:42:16"/>
    <d v="1899-12-30T00:10:34"/>
    <x v="24"/>
    <s v="4 Mile-Work"/>
    <n v="5.6782334384858091"/>
    <n v="0"/>
    <m/>
    <m/>
    <d v="1899-12-30T04:36:51"/>
    <d v="1899-12-30T02:18:25"/>
    <m/>
    <n v="0"/>
    <n v="0"/>
    <d v="1899-12-30T04:36:51"/>
    <d v="1899-12-30T05:29:15"/>
    <d v="1899-12-30T02:18:25"/>
    <d v="1899-12-30T02:44:37"/>
    <n v="1988"/>
    <x v="5"/>
    <x v="2"/>
    <n v="200605"/>
  </r>
  <r>
    <x v="453"/>
    <s v="Wednesday"/>
    <x v="2"/>
    <n v="5"/>
    <n v="0"/>
    <n v="48"/>
    <n v="43"/>
    <d v="1899-12-30T00:48:43"/>
    <d v="1899-12-30T00:09:45"/>
    <x v="24"/>
    <s v="Second Beach"/>
    <n v="6.1580567909681889"/>
    <n v="160"/>
    <m/>
    <s v="Out: 24.24.05(153) Back:24.19.02(166)"/>
    <d v="1899-12-30T04:15:17"/>
    <d v="1899-12-30T02:07:38"/>
    <m/>
    <n v="0"/>
    <n v="0"/>
    <d v="1899-12-30T04:15:17"/>
    <d v="1899-12-30T05:07:41"/>
    <d v="1899-12-30T02:07:38"/>
    <d v="1899-12-30T02:33:50"/>
    <n v="1308"/>
    <x v="5"/>
    <x v="2"/>
    <n v="200605"/>
  </r>
  <r>
    <x v="454"/>
    <s v="Thursday"/>
    <x v="2"/>
    <n v="5"/>
    <n v="0"/>
    <n v="48"/>
    <n v="0"/>
    <d v="1899-12-30T00:48:00"/>
    <d v="1899-12-30T00:09:36"/>
    <x v="24"/>
    <s v="Second Beach"/>
    <n v="6.2500000000000053"/>
    <n v="161"/>
    <m/>
    <s v="Out: 23.41.41(158) Back: 24.19.17(163)"/>
    <d v="1899-12-30T04:11:31"/>
    <d v="1899-12-30T02:05:46"/>
    <m/>
    <n v="0"/>
    <n v="0"/>
    <d v="1899-12-30T04:11:31"/>
    <d v="1899-12-30T05:03:55"/>
    <d v="1899-12-30T02:05:46"/>
    <d v="1899-12-30T02:31:58"/>
    <n v="1189"/>
    <x v="5"/>
    <x v="2"/>
    <n v="200605"/>
  </r>
  <r>
    <x v="455"/>
    <s v="Saturday"/>
    <x v="2"/>
    <n v="0.1"/>
    <n v="0"/>
    <n v="0"/>
    <n v="55"/>
    <d v="1899-12-30T00:00:55"/>
    <d v="1899-12-30T00:09:10"/>
    <x v="0"/>
    <s v="Treadmill"/>
    <n v="6.5454545454545521"/>
    <n v="0"/>
    <m/>
    <s v="Kelly could not breath and boys were not being good."/>
    <d v="1899-12-30T04:00:10"/>
    <d v="1899-12-30T02:00:05"/>
    <m/>
    <n v="0"/>
    <n v="0"/>
    <d v="1899-12-30T04:00:10"/>
    <d v="1899-12-30T04:52:34"/>
    <d v="1899-12-30T02:00:05"/>
    <d v="1899-12-30T02:26:17"/>
    <n v="951"/>
    <x v="5"/>
    <x v="2"/>
    <n v="200605"/>
  </r>
  <r>
    <x v="456"/>
    <s v="Monday"/>
    <x v="2"/>
    <n v="2"/>
    <n v="0"/>
    <n v="19"/>
    <n v="16"/>
    <d v="1899-12-30T00:19:16"/>
    <d v="1899-12-30T00:09:38"/>
    <x v="23"/>
    <s v="Lake House to Big House"/>
    <n v="6.228373702422151"/>
    <n v="162"/>
    <m/>
    <s v="Actuall ran this on 5/16 but tracked here "/>
    <d v="1899-12-30T04:12:24"/>
    <d v="1899-12-30T02:06:12"/>
    <m/>
    <n v="0"/>
    <n v="0"/>
    <d v="1899-12-30T04:12:24"/>
    <d v="1899-12-30T05:04:48"/>
    <d v="1899-12-30T02:06:12"/>
    <d v="1899-12-30T02:32:24"/>
    <n v="1211"/>
    <x v="5"/>
    <x v="2"/>
    <n v="200605"/>
  </r>
  <r>
    <x v="457"/>
    <s v="Tuesday"/>
    <x v="2"/>
    <n v="3.5"/>
    <n v="0"/>
    <n v="35"/>
    <n v="3"/>
    <d v="1899-12-30T00:35:03"/>
    <d v="1899-12-30T00:10:01"/>
    <x v="24"/>
    <s v="PT Barnum Out and Back"/>
    <n v="5.9914407988587781"/>
    <n v="153"/>
    <s v="Cool &amp; Rainy"/>
    <s v="Out: 18.06.84(140) Back: 16.56.98(167)"/>
    <d v="1899-12-30T04:22:22"/>
    <d v="1899-12-30T02:11:11"/>
    <m/>
    <n v="0"/>
    <n v="0"/>
    <d v="1899-12-30T04:22:22"/>
    <d v="1899-12-30T05:14:46"/>
    <d v="1899-12-30T02:11:11"/>
    <d v="1899-12-30T02:37:23"/>
    <n v="1559"/>
    <x v="5"/>
    <x v="2"/>
    <n v="200605"/>
  </r>
  <r>
    <x v="458"/>
    <s v="Wednesday"/>
    <x v="2"/>
    <n v="4"/>
    <n v="0"/>
    <n v="41"/>
    <n v="19"/>
    <d v="1899-12-30T00:41:19"/>
    <d v="1899-12-30T00:10:20"/>
    <x v="23"/>
    <s v="4 Mile-Work"/>
    <n v="5.8087938684953651"/>
    <n v="161"/>
    <s v="Warm"/>
    <s v="Out: 20.53.82(155) Back: 20.26.02(167)"/>
    <d v="1899-12-30T04:30:37"/>
    <d v="1899-12-30T02:15:19"/>
    <m/>
    <n v="0"/>
    <n v="0"/>
    <d v="1899-12-30T04:30:37"/>
    <d v="1899-12-30T05:23:01"/>
    <d v="1899-12-30T02:15:19"/>
    <d v="1899-12-30T02:41:31"/>
    <n v="1801"/>
    <x v="5"/>
    <x v="2"/>
    <n v="200605"/>
  </r>
  <r>
    <x v="459"/>
    <s v="Thursday"/>
    <x v="2"/>
    <n v="3"/>
    <n v="0"/>
    <n v="32"/>
    <n v="12"/>
    <d v="1899-12-30T00:32:12"/>
    <d v="1899-12-30T00:10:44"/>
    <x v="23"/>
    <s v="Columbus Statue"/>
    <n v="5.5900621118012461"/>
    <n v="158"/>
    <s v="Warm"/>
    <m/>
    <d v="1899-12-30T04:41:13"/>
    <d v="1899-12-30T02:20:36"/>
    <m/>
    <n v="0"/>
    <n v="0"/>
    <d v="1899-12-30T04:41:13"/>
    <d v="1899-12-30T05:33:37"/>
    <d v="1899-12-30T02:20:36"/>
    <d v="1899-12-30T02:46:48"/>
    <n v="2089"/>
    <x v="5"/>
    <x v="2"/>
    <n v="200605"/>
  </r>
  <r>
    <x v="460"/>
    <s v="Monday"/>
    <x v="1"/>
    <n v="1.5"/>
    <n v="0"/>
    <n v="15"/>
    <n v="0"/>
    <d v="1899-12-30T00:15:00"/>
    <d v="1899-12-30T00:10:00"/>
    <x v="5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0"/>
    <s v="Monday"/>
    <x v="2"/>
    <n v="4"/>
    <n v="0"/>
    <n v="43"/>
    <n v="0"/>
    <d v="1899-12-30T00:43:00"/>
    <d v="1899-12-30T00:10:45"/>
    <x v="25"/>
    <s v="Hilton Head"/>
    <n v="5.581395348837213"/>
    <n v="0"/>
    <m/>
    <m/>
    <d v="1899-12-30T04:41:39"/>
    <d v="1899-12-30T02:20:50"/>
    <m/>
    <n v="0"/>
    <n v="0"/>
    <d v="1899-12-30T04:41:39"/>
    <d v="1899-12-30T05:34:03"/>
    <d v="1899-12-30T02:20:50"/>
    <d v="1899-12-30T02:47:02"/>
    <n v="2094"/>
    <x v="5"/>
    <x v="2"/>
    <n v="200605"/>
  </r>
  <r>
    <x v="461"/>
    <s v="Tuesday"/>
    <x v="1"/>
    <n v="0.75"/>
    <n v="0"/>
    <n v="4"/>
    <n v="0"/>
    <d v="1899-12-30T00:04:00"/>
    <d v="1899-12-30T00:05:20"/>
    <x v="5"/>
    <s v="N/A"/>
    <n v="11.250000000000009"/>
    <n v="0"/>
    <m/>
    <m/>
    <d v="1899-12-30T09:57:20"/>
    <d v="1899-12-30T04:58:40"/>
    <m/>
    <n v="0"/>
    <n v="0"/>
    <d v="1899-12-30T02:19:44"/>
    <d v="1899-12-30T03:12:08"/>
    <d v="1899-12-30T01:09:52"/>
    <d v="1899-12-30T01:36:04"/>
    <n v="752"/>
    <x v="5"/>
    <x v="2"/>
    <n v="200605"/>
  </r>
  <r>
    <x v="461"/>
    <s v="Tuesday"/>
    <x v="2"/>
    <n v="0.75"/>
    <n v="0"/>
    <n v="8"/>
    <n v="8"/>
    <d v="1899-12-30T00:08:08"/>
    <d v="1899-12-30T00:10:51"/>
    <x v="25"/>
    <s v="Hilton Head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2"/>
    <n v="200605"/>
  </r>
  <r>
    <x v="462"/>
    <s v="Wednesday"/>
    <x v="1"/>
    <n v="1.5"/>
    <n v="0"/>
    <n v="15"/>
    <n v="0"/>
    <d v="1899-12-30T00:15:00"/>
    <d v="1899-12-30T00:10:00"/>
    <x v="5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2"/>
    <s v="Wednesday"/>
    <x v="2"/>
    <n v="4"/>
    <n v="0"/>
    <n v="40"/>
    <n v="43"/>
    <d v="1899-12-30T00:40:43"/>
    <d v="1899-12-30T00:10:11"/>
    <x v="25"/>
    <s v="Hilton Head"/>
    <n v="5.8943921408104831"/>
    <n v="0"/>
    <m/>
    <m/>
    <d v="1899-12-30T04:26:42"/>
    <d v="1899-12-30T02:13:21"/>
    <m/>
    <n v="0"/>
    <n v="0"/>
    <d v="1899-12-30T04:26:42"/>
    <d v="1899-12-30T05:19:06"/>
    <d v="1899-12-30T02:13:21"/>
    <d v="1899-12-30T02:39:33"/>
    <n v="1683"/>
    <x v="5"/>
    <x v="2"/>
    <n v="200605"/>
  </r>
  <r>
    <x v="463"/>
    <s v="Thursday"/>
    <x v="1"/>
    <n v="10"/>
    <n v="1"/>
    <n v="0"/>
    <n v="0"/>
    <d v="1899-12-30T01:00:00"/>
    <d v="1899-12-30T00:06:00"/>
    <x v="5"/>
    <s v="Hilton Head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5"/>
    <x v="2"/>
    <n v="200605"/>
  </r>
  <r>
    <x v="464"/>
    <s v="Friday"/>
    <x v="1"/>
    <n v="1.5"/>
    <n v="0"/>
    <n v="15"/>
    <n v="0"/>
    <d v="1899-12-30T00:15:00"/>
    <d v="1899-12-30T00:10:00"/>
    <x v="5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5"/>
    <s v="Saturday"/>
    <x v="1"/>
    <n v="1.5"/>
    <n v="0"/>
    <n v="15"/>
    <n v="0"/>
    <d v="1899-12-30T00:15:00"/>
    <d v="1899-12-30T00:10:00"/>
    <x v="5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6"/>
    <s v="Monday"/>
    <x v="0"/>
    <n v="0.5"/>
    <n v="0"/>
    <n v="20"/>
    <n v="0"/>
    <d v="1899-12-30T00:20:00"/>
    <d v="1899-12-30T00:40:00"/>
    <x v="26"/>
    <s v="10 Min Out and 10 ba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2"/>
    <n v="200605"/>
  </r>
  <r>
    <x v="466"/>
    <s v="Monday"/>
    <x v="1"/>
    <n v="10.5"/>
    <n v="0"/>
    <n v="38"/>
    <n v="20"/>
    <d v="1899-12-30T00:38:20"/>
    <d v="1899-12-30T00:03:39"/>
    <x v="5"/>
    <s v="Griskus Sprint"/>
    <n v="16.434782608695663"/>
    <n v="0"/>
    <m/>
    <m/>
    <d v="1899-12-30T06:48:53"/>
    <d v="1899-12-30T03:24:27"/>
    <m/>
    <n v="0"/>
    <n v="0"/>
    <d v="1899-12-30T01:35:39"/>
    <d v="1899-12-30T02:28:03"/>
    <d v="1899-12-30T00:47:50"/>
    <d v="1899-12-30T01:14:02"/>
    <n v="349"/>
    <x v="5"/>
    <x v="2"/>
    <n v="200605"/>
  </r>
  <r>
    <x v="467"/>
    <s v="Tuesday"/>
    <x v="2"/>
    <n v="4"/>
    <n v="0"/>
    <n v="43"/>
    <n v="46"/>
    <d v="1899-12-30T00:43:46"/>
    <d v="1899-12-30T00:10:56"/>
    <x v="23"/>
    <s v="4 Mile-Work"/>
    <n v="5.4836252856054877"/>
    <n v="0"/>
    <s v="Hot"/>
    <s v="Out: 21.26.17 Back: 22.20.46"/>
    <d v="1899-12-30T04:46:40"/>
    <d v="1899-12-30T02:23:20"/>
    <m/>
    <n v="0"/>
    <n v="0"/>
    <d v="1899-12-30T04:46:40"/>
    <d v="1899-12-30T05:39:04"/>
    <d v="1899-12-30T02:23:20"/>
    <d v="1899-12-30T02:49:32"/>
    <n v="2221"/>
    <x v="5"/>
    <x v="2"/>
    <n v="200605"/>
  </r>
  <r>
    <x v="468"/>
    <s v="Wednesday"/>
    <x v="2"/>
    <n v="3.5"/>
    <n v="0"/>
    <n v="38"/>
    <n v="36"/>
    <d v="1899-12-30T00:38:36"/>
    <d v="1899-12-30T00:11:02"/>
    <x v="24"/>
    <s v="PT Barnum Out and Back"/>
    <n v="5.440414507772025"/>
    <n v="147"/>
    <s v="Warm"/>
    <s v="Out: 19.21.52(141) Back: 19.15.11(153)"/>
    <d v="1899-12-30T04:48:57"/>
    <d v="1899-12-30T02:24:28"/>
    <m/>
    <n v="0"/>
    <n v="0"/>
    <d v="1899-12-30T04:48:57"/>
    <d v="1899-12-30T05:41:21"/>
    <d v="1899-12-30T02:24:28"/>
    <d v="1899-12-30T02:50:40"/>
    <n v="2267"/>
    <x v="5"/>
    <x v="2"/>
    <n v="200605"/>
  </r>
  <r>
    <x v="469"/>
    <s v="Thursday"/>
    <x v="2"/>
    <n v="3.5"/>
    <n v="0"/>
    <n v="35"/>
    <n v="37"/>
    <d v="1899-12-30T00:35:37"/>
    <d v="1899-12-30T00:10:11"/>
    <x v="24"/>
    <s v="PT Barnum Out and Back"/>
    <n v="5.8961160505381418"/>
    <n v="150"/>
    <s v="Hot &amp; Humid"/>
    <s v="Out: 17.42.19(135) Back: 17.55.63(165)"/>
    <d v="1899-12-30T04:26:37"/>
    <d v="1899-12-30T02:13:18"/>
    <m/>
    <n v="0"/>
    <n v="0"/>
    <d v="1899-12-30T04:26:37"/>
    <d v="1899-12-30T05:19:01"/>
    <d v="1899-12-30T02:13:18"/>
    <d v="1899-12-30T02:39:30"/>
    <n v="1679"/>
    <x v="5"/>
    <x v="3"/>
    <n v="200606"/>
  </r>
  <r>
    <x v="470"/>
    <s v="Friday"/>
    <x v="2"/>
    <n v="4.4000000000000004"/>
    <n v="0"/>
    <n v="50"/>
    <n v="42"/>
    <d v="1899-12-30T00:50:42"/>
    <d v="1899-12-30T00:11:31"/>
    <x v="24"/>
    <s v="Beach Loop"/>
    <n v="5.2071005917159807"/>
    <n v="148"/>
    <s v="Hot &amp; Humid"/>
    <s v="Walked "/>
    <d v="1899-12-30T05:01:54"/>
    <d v="1899-12-30T02:30:57"/>
    <m/>
    <n v="0"/>
    <n v="0"/>
    <d v="1899-12-30T05:01:54"/>
    <d v="1899-12-30T05:54:18"/>
    <d v="1899-12-30T02:30:57"/>
    <d v="1899-12-30T02:57:09"/>
    <n v="2523"/>
    <x v="5"/>
    <x v="3"/>
    <n v="200606"/>
  </r>
  <r>
    <x v="471"/>
    <s v="Sunday"/>
    <x v="0"/>
    <n v="0.5"/>
    <n v="0"/>
    <n v="19"/>
    <n v="56"/>
    <d v="1899-12-30T00:19:56"/>
    <d v="1899-12-30T00:39:52"/>
    <x v="26"/>
    <s v="Dock &amp; More"/>
    <n v="1.5050167224080278"/>
    <n v="0"/>
    <m/>
    <s v="10:06:82 Dock2Dock "/>
    <d v="1899-12-30T01:35:41"/>
    <d v="1899-12-30T00:47:50"/>
    <m/>
    <n v="0"/>
    <n v="0"/>
    <d v="1899-12-30T17:24:30"/>
    <d v="1899-12-30T18:16:54"/>
    <d v="1899-12-30T08:42:15"/>
    <d v="1899-12-30T09:08:27"/>
    <n v="3415"/>
    <x v="5"/>
    <x v="3"/>
    <n v="200606"/>
  </r>
  <r>
    <x v="472"/>
    <s v="Monday"/>
    <x v="0"/>
    <n v="0.25"/>
    <n v="0"/>
    <n v="9"/>
    <n v="31"/>
    <d v="1899-12-30T00:09:31"/>
    <d v="1899-12-30T00:38:04"/>
    <x v="26"/>
    <s v="Dock2Dock"/>
    <n v="1.5761821366024529"/>
    <n v="0"/>
    <s v="cold"/>
    <m/>
    <d v="1899-12-30T01:31:22"/>
    <d v="1899-12-30T00:45:41"/>
    <m/>
    <n v="0"/>
    <n v="0"/>
    <d v="1899-12-30T16:37:21"/>
    <d v="1899-12-30T17:29:45"/>
    <d v="1899-12-30T08:18:40"/>
    <d v="1899-12-30T08:44:52"/>
    <n v="3371"/>
    <x v="5"/>
    <x v="3"/>
    <n v="200606"/>
  </r>
  <r>
    <x v="472"/>
    <s v="Monday"/>
    <x v="2"/>
    <n v="4.4000000000000004"/>
    <n v="0"/>
    <n v="44"/>
    <n v="57"/>
    <d v="1899-12-30T00:44:57"/>
    <d v="1899-12-30T00:10:13"/>
    <x v="24"/>
    <s v="Beach Loop"/>
    <n v="5.8731924360400489"/>
    <n v="158"/>
    <s v="Cool"/>
    <s v="Out: 22.29.36(149) Back: 22.28.26(166)"/>
    <d v="1899-12-30T04:27:39"/>
    <d v="1899-12-30T02:13:50"/>
    <m/>
    <n v="0"/>
    <n v="0"/>
    <d v="1899-12-30T04:27:39"/>
    <d v="1899-12-30T05:20:03"/>
    <d v="1899-12-30T02:13:50"/>
    <d v="1899-12-30T02:40:02"/>
    <n v="1710"/>
    <x v="5"/>
    <x v="3"/>
    <n v="200606"/>
  </r>
  <r>
    <x v="473"/>
    <s v="Tuesday"/>
    <x v="0"/>
    <n v="0.5"/>
    <n v="0"/>
    <n v="20"/>
    <n v="0"/>
    <d v="1899-12-30T00:20:00"/>
    <d v="1899-12-30T00:40:00"/>
    <x v="26"/>
    <s v="Dock &amp; More"/>
    <n v="1.5000000000000013"/>
    <n v="138"/>
    <m/>
    <s v="Dock2Dock: 9.14.92"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3"/>
    <n v="200606"/>
  </r>
  <r>
    <x v="473"/>
    <s v="Tuesday"/>
    <x v="2"/>
    <n v="3.5"/>
    <n v="0"/>
    <n v="37"/>
    <n v="53"/>
    <d v="1899-12-30T00:37:53"/>
    <d v="1899-12-30T00:10:49"/>
    <x v="25"/>
    <s v="PT Barnum Out and Back"/>
    <n v="5.5433347998240254"/>
    <n v="0"/>
    <s v="Humid"/>
    <m/>
    <d v="1899-12-30T04:43:35"/>
    <d v="1899-12-30T02:21:48"/>
    <m/>
    <n v="0"/>
    <n v="0"/>
    <d v="1899-12-30T04:43:35"/>
    <d v="1899-12-30T05:35:59"/>
    <d v="1899-12-30T02:21:48"/>
    <d v="1899-12-30T02:48:00"/>
    <n v="2149"/>
    <x v="5"/>
    <x v="3"/>
    <n v="200606"/>
  </r>
  <r>
    <x v="474"/>
    <s v="Thursday"/>
    <x v="1"/>
    <n v="8.08"/>
    <n v="0"/>
    <n v="31"/>
    <n v="22"/>
    <d v="1899-12-30T00:31:22"/>
    <d v="1899-12-30T00:03:53"/>
    <x v="12"/>
    <s v="Random Around Work"/>
    <n v="15.455897980871427"/>
    <n v="0"/>
    <s v="Cool"/>
    <m/>
    <d v="1899-12-30T07:14:47"/>
    <d v="1899-12-30T03:37:24"/>
    <m/>
    <n v="0"/>
    <n v="0"/>
    <d v="1899-12-30T01:41:43"/>
    <d v="1899-12-30T02:34:07"/>
    <d v="1899-12-30T00:50:51"/>
    <d v="1899-12-30T01:17:03"/>
    <n v="428"/>
    <x v="5"/>
    <x v="3"/>
    <n v="200606"/>
  </r>
  <r>
    <x v="475"/>
    <s v="Friday"/>
    <x v="2"/>
    <n v="3"/>
    <n v="0"/>
    <n v="30"/>
    <n v="53"/>
    <d v="1899-12-30T00:30:53"/>
    <d v="1899-12-30T00:10:18"/>
    <x v="25"/>
    <s v="Columbus Statue"/>
    <n v="5.8283864004317367"/>
    <n v="0"/>
    <s v="Humid"/>
    <s v="Out: 15.28.63 Back: 15.24.53"/>
    <d v="1899-12-30T04:29:43"/>
    <d v="1899-12-30T02:14:51"/>
    <m/>
    <n v="0"/>
    <n v="0"/>
    <d v="1899-12-30T04:29:43"/>
    <d v="1899-12-30T05:22:07"/>
    <d v="1899-12-30T02:14:51"/>
    <d v="1899-12-30T02:41:03"/>
    <n v="1778"/>
    <x v="5"/>
    <x v="3"/>
    <n v="200606"/>
  </r>
  <r>
    <x v="476"/>
    <s v="Sunday"/>
    <x v="1"/>
    <n v="18.5"/>
    <n v="1"/>
    <n v="0"/>
    <n v="0"/>
    <d v="1899-12-30T01:00:00"/>
    <d v="1899-12-30T00:03:15"/>
    <x v="11"/>
    <s v="Bike from UJ's"/>
    <n v="18.500000000000014"/>
    <n v="147"/>
    <s v="Warm"/>
    <s v="After LHRR - Legs were dead"/>
    <d v="1899-12-30T06:03:15"/>
    <d v="1899-12-30T03:01:37"/>
    <m/>
    <n v="0"/>
    <n v="0"/>
    <d v="1899-12-30T01:24:58"/>
    <d v="1899-12-30T02:17:22"/>
    <d v="1899-12-30T00:42:29"/>
    <d v="1899-12-30T01:08:41"/>
    <n v="237"/>
    <x v="5"/>
    <x v="3"/>
    <n v="200606"/>
  </r>
  <r>
    <x v="476"/>
    <s v="Sunday"/>
    <x v="2"/>
    <n v="7"/>
    <n v="1"/>
    <n v="8"/>
    <n v="45"/>
    <d v="1899-12-30T01:08:45"/>
    <d v="1899-12-30T00:09:49"/>
    <x v="25"/>
    <s v="Litchfield RR"/>
    <n v="6.1090909090909147"/>
    <n v="175"/>
    <s v="Warm"/>
    <m/>
    <d v="1899-12-30T04:17:19"/>
    <d v="1899-12-30T02:08:40"/>
    <m/>
    <n v="0"/>
    <n v="0"/>
    <d v="1899-12-30T04:17:19"/>
    <d v="1899-12-30T05:09:43"/>
    <d v="1899-12-30T02:08:40"/>
    <d v="1899-12-30T02:34:52"/>
    <n v="1368"/>
    <x v="5"/>
    <x v="3"/>
    <n v="200606"/>
  </r>
  <r>
    <x v="477"/>
    <s v="Tuesday"/>
    <x v="2"/>
    <n v="3.1"/>
    <n v="0"/>
    <n v="29"/>
    <n v="27"/>
    <d v="1899-12-30T00:29:27"/>
    <d v="1899-12-30T00:09:30"/>
    <x v="25"/>
    <s v="Ron Loop"/>
    <n v="6.3157894736842151"/>
    <n v="0"/>
    <m/>
    <s v="Loop with Mike K."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3"/>
    <n v="200606"/>
  </r>
  <r>
    <x v="478"/>
    <s v="Thursday"/>
    <x v="1"/>
    <n v="8.6199999999999992"/>
    <n v="0"/>
    <n v="44"/>
    <n v="46"/>
    <d v="1899-12-30T00:44:46"/>
    <d v="1899-12-30T00:05:12"/>
    <x v="12"/>
    <s v="Random Around Work"/>
    <n v="11.553239017125847"/>
    <n v="0"/>
    <s v="Warm"/>
    <s v="Bike with Ron-slow"/>
    <d v="1899-12-30T09:41:39"/>
    <d v="1899-12-30T04:50:50"/>
    <m/>
    <n v="0"/>
    <n v="0"/>
    <d v="1899-12-30T02:16:04"/>
    <d v="1899-12-30T03:08:28"/>
    <d v="1899-12-30T01:08:02"/>
    <d v="1899-12-30T01:34:14"/>
    <n v="745"/>
    <x v="5"/>
    <x v="3"/>
    <n v="200606"/>
  </r>
  <r>
    <x v="479"/>
    <s v="Friday"/>
    <x v="1"/>
    <n v="9.1999999999999993"/>
    <n v="0"/>
    <n v="37"/>
    <n v="55"/>
    <d v="1899-12-30T00:37:55"/>
    <d v="1899-12-30T00:04:07"/>
    <x v="12"/>
    <s v="Random Around Work"/>
    <n v="14.558241758241769"/>
    <n v="0"/>
    <s v="Warm &amp; Windy"/>
    <m/>
    <d v="1899-12-30T07:41:36"/>
    <d v="1899-12-30T03:50:48"/>
    <m/>
    <n v="0"/>
    <n v="0"/>
    <d v="1899-12-30T01:47:59"/>
    <d v="1899-12-30T02:40:23"/>
    <d v="1899-12-30T00:53:59"/>
    <d v="1899-12-30T01:20:11"/>
    <n v="541"/>
    <x v="5"/>
    <x v="3"/>
    <n v="200606"/>
  </r>
  <r>
    <x v="480"/>
    <s v="Saturday"/>
    <x v="0"/>
    <n v="1"/>
    <n v="0"/>
    <n v="36"/>
    <n v="58"/>
    <d v="1899-12-30T00:36:58"/>
    <d v="1899-12-30T00:36:58"/>
    <x v="26"/>
    <s v="Griskus Olympic"/>
    <n v="1.6230838593327332"/>
    <n v="159"/>
    <m/>
    <s v="Includes Runup to Transition"/>
    <d v="1899-12-30T01:28:43"/>
    <d v="1899-12-30T00:44:22"/>
    <m/>
    <n v="0"/>
    <n v="0"/>
    <d v="1899-12-30T16:08:32"/>
    <d v="1899-12-30T17:00:56"/>
    <d v="1899-12-30T08:04:16"/>
    <d v="1899-12-30T08:30:28"/>
    <n v="3346"/>
    <x v="5"/>
    <x v="3"/>
    <n v="200606"/>
  </r>
  <r>
    <x v="480"/>
    <s v="Saturday"/>
    <x v="1"/>
    <n v="25"/>
    <n v="1"/>
    <n v="29"/>
    <n v="40"/>
    <d v="1899-12-30T01:29:40"/>
    <d v="1899-12-30T00:03:35"/>
    <x v="11"/>
    <s v="Griskus Olympic"/>
    <n v="16.728624535315998"/>
    <n v="161"/>
    <m/>
    <m/>
    <d v="1899-12-30T06:41:42"/>
    <d v="1899-12-30T03:20:51"/>
    <m/>
    <n v="0"/>
    <n v="0"/>
    <d v="1899-12-30T01:33:58"/>
    <d v="1899-12-30T02:26:22"/>
    <d v="1899-12-30T00:46:59"/>
    <d v="1899-12-30T01:13:11"/>
    <n v="326"/>
    <x v="5"/>
    <x v="3"/>
    <n v="200606"/>
  </r>
  <r>
    <x v="480"/>
    <s v="Saturday"/>
    <x v="2"/>
    <n v="6.2"/>
    <n v="1"/>
    <n v="7"/>
    <n v="15"/>
    <d v="1899-12-30T01:07:15"/>
    <d v="1899-12-30T00:10:51"/>
    <x v="25"/>
    <s v="Griskus Olympic"/>
    <n v="5.5315985130111569"/>
    <n v="165"/>
    <m/>
    <s v="Walked a bit"/>
    <d v="1899-12-30T04:44:11"/>
    <d v="1899-12-30T02:22:06"/>
    <m/>
    <n v="0"/>
    <n v="0"/>
    <d v="1899-12-30T04:44:11"/>
    <d v="1899-12-30T05:36:35"/>
    <d v="1899-12-30T02:22:06"/>
    <d v="1899-12-30T02:48:18"/>
    <n v="2163"/>
    <x v="5"/>
    <x v="3"/>
    <n v="200606"/>
  </r>
  <r>
    <x v="480"/>
    <s v="Saturday"/>
    <x v="3"/>
    <n v="1"/>
    <n v="0"/>
    <n v="2"/>
    <n v="12"/>
    <d v="1899-12-30T00:02:12"/>
    <d v="1899-12-30T00:02:12"/>
    <x v="25"/>
    <s v="Griskus Olympic"/>
    <n v="27.272727272727291"/>
    <n v="165"/>
    <m/>
    <s v="Walked a bit"/>
    <d v="1899-12-30T00:00:00"/>
    <d v="1899-12-30T00:00:00"/>
    <m/>
    <n v="0"/>
    <n v="0"/>
    <d v="1899-12-30T00:57:38"/>
    <d v="1899-12-30T01:50:02"/>
    <d v="1899-12-30T00:28:49"/>
    <d v="1899-12-30T00:55:01"/>
    <n v="18"/>
    <x v="5"/>
    <x v="3"/>
    <n v="200606"/>
  </r>
  <r>
    <x v="480"/>
    <s v="Saturday"/>
    <x v="4"/>
    <n v="1"/>
    <n v="0"/>
    <n v="0"/>
    <n v="57"/>
    <d v="1899-12-30T00:00:57"/>
    <d v="1899-12-30T00:00:57"/>
    <x v="25"/>
    <s v="Griskus Olympic"/>
    <n v="63.157894736842159"/>
    <n v="165"/>
    <m/>
    <s v="Walked a bit"/>
    <d v="1899-12-30T00:00:00"/>
    <d v="1899-12-30T00:00:00"/>
    <m/>
    <n v="0"/>
    <n v="0"/>
    <d v="1899-12-30T00:24:53"/>
    <d v="1899-12-30T01:17:17"/>
    <d v="1899-12-30T00:12:27"/>
    <d v="1899-12-30T00:38:39"/>
    <n v="2"/>
    <x v="5"/>
    <x v="3"/>
    <n v="200606"/>
  </r>
  <r>
    <x v="481"/>
    <s v="Monday"/>
    <x v="2"/>
    <n v="2.9"/>
    <n v="0"/>
    <n v="29"/>
    <n v="3"/>
    <d v="1899-12-30T00:29:03"/>
    <d v="1899-12-30T00:10:01"/>
    <x v="24"/>
    <s v="Cannon"/>
    <n v="5.9896729776247888"/>
    <n v="0"/>
    <s v="Hot &amp; Humid"/>
    <s v="Out: 14.13.21 Back:14.49.97"/>
    <d v="1899-12-30T04:22:27"/>
    <d v="1899-12-30T02:11:14"/>
    <m/>
    <n v="0"/>
    <n v="0"/>
    <d v="1899-12-30T04:22:27"/>
    <d v="1899-12-30T05:14:51"/>
    <d v="1899-12-30T02:11:14"/>
    <d v="1899-12-30T02:37:26"/>
    <n v="1565"/>
    <x v="5"/>
    <x v="3"/>
    <n v="200606"/>
  </r>
  <r>
    <x v="482"/>
    <s v="Tuesday"/>
    <x v="2"/>
    <n v="2.9"/>
    <n v="0"/>
    <n v="27"/>
    <n v="9"/>
    <d v="1899-12-30T00:27:09"/>
    <d v="1899-12-30T00:09:22"/>
    <x v="24"/>
    <s v="Cannon"/>
    <n v="6.4088397790055298"/>
    <n v="152"/>
    <s v="Hot &amp; Humid"/>
    <s v="Out: 13.25.28(147) Back: 13.44.61(157)"/>
    <d v="1899-12-30T04:05:17"/>
    <d v="1899-12-30T02:02:39"/>
    <m/>
    <n v="0"/>
    <n v="0"/>
    <d v="1899-12-30T04:05:17"/>
    <d v="1899-12-30T04:57:41"/>
    <d v="1899-12-30T02:02:39"/>
    <d v="1899-12-30T02:28:51"/>
    <n v="1045"/>
    <x v="5"/>
    <x v="3"/>
    <n v="200606"/>
  </r>
  <r>
    <x v="483"/>
    <s v="Wednesday"/>
    <x v="0"/>
    <n v="0.25"/>
    <n v="0"/>
    <n v="9"/>
    <n v="54"/>
    <d v="1899-12-30T00:09:54"/>
    <d v="1899-12-30T00:39:36"/>
    <x v="26"/>
    <s v="Dock2Dock"/>
    <n v="1.5151515151515162"/>
    <n v="139"/>
    <m/>
    <m/>
    <d v="1899-12-30T01:35:02"/>
    <d v="1899-12-30T00:47:31"/>
    <m/>
    <n v="0"/>
    <n v="0"/>
    <d v="1899-12-30T17:17:31"/>
    <d v="1899-12-30T18:09:55"/>
    <d v="1899-12-30T08:38:46"/>
    <d v="1899-12-30T09:04:58"/>
    <n v="3412"/>
    <x v="5"/>
    <x v="3"/>
    <n v="200606"/>
  </r>
  <r>
    <x v="484"/>
    <s v="Thursday"/>
    <x v="1"/>
    <n v="9.33"/>
    <n v="0"/>
    <n v="38"/>
    <n v="41"/>
    <d v="1899-12-30T00:38:41"/>
    <d v="1899-12-30T00:04:09"/>
    <x v="12"/>
    <s v="Random Around Work"/>
    <n v="14.471348556656624"/>
    <n v="0"/>
    <s v="Hot &amp; Humid"/>
    <m/>
    <d v="1899-12-30T07:44:22"/>
    <d v="1899-12-30T03:52:11"/>
    <m/>
    <n v="0"/>
    <n v="0"/>
    <d v="1899-12-30T01:48:38"/>
    <d v="1899-12-30T02:41:02"/>
    <d v="1899-12-30T00:54:19"/>
    <d v="1899-12-30T01:20:31"/>
    <n v="550"/>
    <x v="5"/>
    <x v="3"/>
    <n v="200606"/>
  </r>
  <r>
    <x v="485"/>
    <s v="Friday"/>
    <x v="0"/>
    <n v="0.5"/>
    <n v="0"/>
    <n v="17"/>
    <n v="42"/>
    <d v="1899-12-30T00:17:42"/>
    <d v="1899-12-30T00:35:24"/>
    <x v="27"/>
    <s v="Lake Waramaug Tri"/>
    <n v="1.6949152542372896"/>
    <n v="156"/>
    <s v="Hot &amp; Humid"/>
    <m/>
    <d v="1899-12-30T01:24:58"/>
    <d v="1899-12-30T00:42:29"/>
    <m/>
    <n v="0"/>
    <n v="0"/>
    <d v="1899-12-30T15:27:29"/>
    <d v="1899-12-30T16:19:53"/>
    <d v="1899-12-30T07:43:44"/>
    <d v="1899-12-30T08:09:56"/>
    <n v="3285"/>
    <x v="5"/>
    <x v="3"/>
    <n v="200606"/>
  </r>
  <r>
    <x v="485"/>
    <s v="Friday"/>
    <x v="1"/>
    <n v="9.1"/>
    <n v="0"/>
    <n v="29"/>
    <n v="41"/>
    <d v="1899-12-30T00:29:41"/>
    <d v="1899-12-30T00:03:16"/>
    <x v="11"/>
    <s v="Lake Waramaug Tri"/>
    <n v="18.39416058394162"/>
    <n v="165"/>
    <s v="Hot &amp; Humid"/>
    <m/>
    <d v="1899-12-30T06:05:20"/>
    <d v="1899-12-30T03:02:40"/>
    <m/>
    <n v="0"/>
    <n v="0"/>
    <d v="1899-12-30T01:25:28"/>
    <d v="1899-12-30T02:17:52"/>
    <d v="1899-12-30T00:42:44"/>
    <d v="1899-12-30T01:08:56"/>
    <n v="243"/>
    <x v="5"/>
    <x v="3"/>
    <n v="200606"/>
  </r>
  <r>
    <x v="485"/>
    <s v="Friday"/>
    <x v="2"/>
    <n v="3.3"/>
    <n v="0"/>
    <n v="34"/>
    <n v="10"/>
    <d v="1899-12-30T00:34:10"/>
    <d v="1899-12-30T00:10:21"/>
    <x v="25"/>
    <s v="Lake Waramaug Tri"/>
    <n v="5.7951219512195173"/>
    <n v="168"/>
    <s v="Hot &amp; Humid"/>
    <m/>
    <d v="1899-12-30T04:31:16"/>
    <d v="1899-12-30T02:15:38"/>
    <m/>
    <n v="0"/>
    <n v="0"/>
    <d v="1899-12-30T04:31:16"/>
    <d v="1899-12-30T05:23:40"/>
    <d v="1899-12-30T02:15:38"/>
    <d v="1899-12-30T02:41:50"/>
    <n v="1829"/>
    <x v="5"/>
    <x v="3"/>
    <n v="200606"/>
  </r>
  <r>
    <x v="486"/>
    <s v="Monday"/>
    <x v="2"/>
    <n v="3"/>
    <n v="0"/>
    <n v="30"/>
    <n v="56"/>
    <d v="1899-12-30T00:30:56"/>
    <d v="1899-12-30T00:10:19"/>
    <x v="24"/>
    <s v="Ron Loop"/>
    <n v="5.8189655172413843"/>
    <n v="0"/>
    <s v="Humid &amp; Rain"/>
    <s v="Ran with Ron &amp; Jen"/>
    <d v="1899-12-30T04:30:09"/>
    <d v="1899-12-30T02:15:05"/>
    <m/>
    <n v="0"/>
    <n v="0"/>
    <d v="1899-12-30T04:30:09"/>
    <d v="1899-12-30T05:22:33"/>
    <d v="1899-12-30T02:15:05"/>
    <d v="1899-12-30T02:41:17"/>
    <n v="1792"/>
    <x v="5"/>
    <x v="3"/>
    <n v="200606"/>
  </r>
  <r>
    <x v="487"/>
    <s v="Tuesday"/>
    <x v="2"/>
    <n v="4"/>
    <n v="0"/>
    <n v="43"/>
    <n v="2"/>
    <d v="1899-12-30T00:43:02"/>
    <d v="1899-12-30T00:10:45"/>
    <x v="24"/>
    <s v="4 Mile-Work"/>
    <n v="5.5770720371804847"/>
    <n v="0"/>
    <s v="Hot &amp; Humid"/>
    <m/>
    <d v="1899-12-30T04:41:52"/>
    <d v="1899-12-30T02:20:56"/>
    <m/>
    <n v="0"/>
    <n v="0"/>
    <d v="1899-12-30T04:41:52"/>
    <d v="1899-12-30T05:34:16"/>
    <d v="1899-12-30T02:20:56"/>
    <d v="1899-12-30T02:47:08"/>
    <n v="2108"/>
    <x v="5"/>
    <x v="3"/>
    <n v="200606"/>
  </r>
  <r>
    <x v="488"/>
    <s v="Wednesday"/>
    <x v="2"/>
    <n v="4"/>
    <n v="0"/>
    <n v="40"/>
    <n v="32"/>
    <d v="1899-12-30T00:40:32"/>
    <d v="1899-12-30T00:10:08"/>
    <x v="24"/>
    <s v="4 Mile-Work"/>
    <n v="5.9210526315789522"/>
    <n v="0"/>
    <s v="Hot &amp; Humid"/>
    <s v="ran w/o socks - blister on left heal and right big toe"/>
    <d v="1899-12-30T04:25:30"/>
    <d v="1899-12-30T02:12:45"/>
    <m/>
    <n v="0"/>
    <n v="0"/>
    <d v="1899-12-30T04:25:30"/>
    <d v="1899-12-30T05:17:54"/>
    <d v="1899-12-30T02:12:45"/>
    <d v="1899-12-30T02:38:57"/>
    <n v="1641"/>
    <x v="5"/>
    <x v="3"/>
    <n v="200606"/>
  </r>
  <r>
    <x v="489"/>
    <s v="Thursday"/>
    <x v="1"/>
    <n v="8.65"/>
    <n v="0"/>
    <n v="34"/>
    <n v="47"/>
    <d v="1899-12-30T00:34:47"/>
    <d v="1899-12-30T00:04:01"/>
    <x v="12"/>
    <s v="Random Around Work"/>
    <n v="14.920939147101116"/>
    <n v="0"/>
    <s v="Hot &amp; Humid"/>
    <m/>
    <d v="1899-12-30T07:30:22"/>
    <d v="1899-12-30T03:45:11"/>
    <m/>
    <n v="0"/>
    <n v="0"/>
    <d v="1899-12-30T01:45:21"/>
    <d v="1899-12-30T02:37:45"/>
    <d v="1899-12-30T00:52:41"/>
    <d v="1899-12-30T01:18:53"/>
    <n v="502"/>
    <x v="5"/>
    <x v="3"/>
    <n v="200606"/>
  </r>
  <r>
    <x v="490"/>
    <s v="Friday"/>
    <x v="2"/>
    <n v="5"/>
    <n v="0"/>
    <n v="54"/>
    <n v="3"/>
    <d v="1899-12-30T00:54:03"/>
    <d v="1899-12-30T00:10:49"/>
    <x v="25"/>
    <s v="Second Beach"/>
    <n v="5.5504162812210964"/>
    <n v="0"/>
    <s v="Hot"/>
    <m/>
    <d v="1899-12-30T04:43:13"/>
    <d v="1899-12-30T02:21:37"/>
    <m/>
    <n v="0"/>
    <n v="0"/>
    <d v="1899-12-30T04:43:13"/>
    <d v="1899-12-30T05:35:37"/>
    <d v="1899-12-30T02:21:37"/>
    <d v="1899-12-30T02:47:49"/>
    <n v="2138"/>
    <x v="5"/>
    <x v="3"/>
    <n v="200606"/>
  </r>
  <r>
    <x v="491"/>
    <s v="Saturday"/>
    <x v="0"/>
    <n v="1"/>
    <n v="0"/>
    <n v="38"/>
    <n v="29"/>
    <d v="1899-12-30T00:38:29"/>
    <d v="1899-12-30T00:38:29"/>
    <x v="26"/>
    <s v="20 Mins Out"/>
    <n v="1.559116500649633"/>
    <n v="0"/>
    <m/>
    <s v="Start at stone hous"/>
    <d v="1899-12-30T01:32:22"/>
    <d v="1899-12-30T00:46:11"/>
    <m/>
    <n v="0"/>
    <n v="0"/>
    <d v="1899-12-30T16:48:16"/>
    <d v="1899-12-30T17:40:40"/>
    <d v="1899-12-30T08:24:08"/>
    <d v="1899-12-30T08:50:20"/>
    <n v="3379"/>
    <x v="5"/>
    <x v="0"/>
    <n v="200607"/>
  </r>
  <r>
    <x v="491"/>
    <s v="Saturday"/>
    <x v="2"/>
    <n v="3.1"/>
    <n v="0"/>
    <n v="26"/>
    <n v="33"/>
    <d v="1899-12-30T00:26:33"/>
    <d v="1899-12-30T00:08:34"/>
    <x v="25"/>
    <s v="Griskus Sprint"/>
    <n v="7.0056497175141299"/>
    <n v="0"/>
    <s v="Hot"/>
    <m/>
    <d v="1899-12-30T03:44:23"/>
    <d v="1899-12-30T01:52:12"/>
    <m/>
    <n v="0"/>
    <n v="0"/>
    <d v="1899-12-30T03:44:23"/>
    <d v="1899-12-30T04:36:47"/>
    <d v="1899-12-30T01:52:12"/>
    <d v="1899-12-30T02:18:24"/>
    <n v="838"/>
    <x v="5"/>
    <x v="0"/>
    <n v="200607"/>
  </r>
  <r>
    <x v="492"/>
    <s v="Sunday"/>
    <x v="1"/>
    <n v="45"/>
    <n v="3"/>
    <n v="2"/>
    <n v="7"/>
    <d v="1899-12-30T03:02:07"/>
    <d v="1899-12-30T00:04:03"/>
    <x v="11"/>
    <s v="Lake House-&gt;Rt 64--&gt;Rt 47--&gt;Rt 202--&gt;Rt 61--&gt;Lake House"/>
    <n v="14.825661206186522"/>
    <n v="0"/>
    <s v="Hot"/>
    <s v="Hilly"/>
    <d v="1899-12-30T07:33:16"/>
    <d v="1899-12-30T03:46:38"/>
    <m/>
    <n v="0"/>
    <n v="0"/>
    <d v="1899-12-30T01:46:02"/>
    <d v="1899-12-30T02:38:26"/>
    <d v="1899-12-30T00:53:01"/>
    <d v="1899-12-30T01:19:13"/>
    <n v="513"/>
    <x v="5"/>
    <x v="0"/>
    <n v="200607"/>
  </r>
  <r>
    <x v="493"/>
    <s v="Wednesday"/>
    <x v="0"/>
    <n v="0.25"/>
    <n v="0"/>
    <n v="11"/>
    <n v="35"/>
    <d v="1899-12-30T00:11:35"/>
    <d v="1899-12-30T00:46:20"/>
    <x v="26"/>
    <s v="Dock2Dock"/>
    <n v="1.2949640287769795"/>
    <n v="0"/>
    <m/>
    <s v="Swam without wetsuit and googles were leaking"/>
    <d v="1899-12-30T01:51:12"/>
    <d v="1899-12-30T00:55:36"/>
    <m/>
    <n v="0"/>
    <n v="0"/>
    <d v="1899-12-30T20:13:56"/>
    <d v="1899-12-30T21:06:20"/>
    <d v="1899-12-30T10:06:58"/>
    <d v="1899-12-30T10:33:10"/>
    <n v="3499"/>
    <x v="5"/>
    <x v="0"/>
    <n v="200607"/>
  </r>
  <r>
    <x v="493"/>
    <s v="Wednesday"/>
    <x v="2"/>
    <n v="3.1"/>
    <n v="0"/>
    <n v="31"/>
    <n v="25"/>
    <d v="1899-12-30T00:31:25"/>
    <d v="1899-12-30T00:10:08"/>
    <x v="25"/>
    <s v="Random Work Loop"/>
    <n v="5.9204244031830289"/>
    <n v="0"/>
    <s v="Hot &amp; Humid"/>
    <s v="Ran to Cannon an on way back met up with Jen and Luisa and went back to cannon"/>
    <d v="1899-12-30T04:25:31"/>
    <d v="1899-12-30T02:12:46"/>
    <m/>
    <n v="0"/>
    <n v="0"/>
    <d v="1899-12-30T04:25:31"/>
    <d v="1899-12-30T05:17:55"/>
    <d v="1899-12-30T02:12:46"/>
    <d v="1899-12-30T02:38:58"/>
    <n v="1645"/>
    <x v="5"/>
    <x v="0"/>
    <n v="200607"/>
  </r>
  <r>
    <x v="494"/>
    <s v="Thursday"/>
    <x v="2"/>
    <n v="2.9"/>
    <n v="0"/>
    <n v="24"/>
    <n v="18"/>
    <d v="1899-12-30T00:24:18"/>
    <d v="1899-12-30T00:08:23"/>
    <x v="25"/>
    <s v="Cannon"/>
    <n v="7.160493827160499"/>
    <n v="0"/>
    <s v="Hot"/>
    <m/>
    <d v="1899-12-30T03:39:32"/>
    <d v="1899-12-30T01:49:46"/>
    <m/>
    <n v="0"/>
    <n v="0"/>
    <d v="1899-12-30T03:39:32"/>
    <d v="1899-12-30T04:31:56"/>
    <d v="1899-12-30T01:49:46"/>
    <d v="1899-12-30T02:15:58"/>
    <n v="819"/>
    <x v="5"/>
    <x v="0"/>
    <n v="200607"/>
  </r>
  <r>
    <x v="495"/>
    <s v="Friday"/>
    <x v="2"/>
    <n v="5"/>
    <n v="0"/>
    <n v="51"/>
    <n v="25"/>
    <d v="1899-12-30T00:51:25"/>
    <d v="1899-12-30T00:10:17"/>
    <x v="25"/>
    <s v="Second Beach"/>
    <n v="5.8346839546191296"/>
    <n v="0"/>
    <s v="Hot &amp; Humid"/>
    <s v="Out: 25.41.68 Back: 25.43.16"/>
    <d v="1899-12-30T04:29:25"/>
    <d v="1899-12-30T02:14:43"/>
    <m/>
    <n v="0"/>
    <n v="0"/>
    <d v="1899-12-30T04:29:25"/>
    <d v="1899-12-30T05:21:49"/>
    <d v="1899-12-30T02:14:43"/>
    <d v="1899-12-30T02:40:55"/>
    <n v="1769"/>
    <x v="5"/>
    <x v="0"/>
    <n v="200607"/>
  </r>
  <r>
    <x v="496"/>
    <s v="Sunday"/>
    <x v="5"/>
    <n v="3"/>
    <n v="1"/>
    <n v="15"/>
    <n v="0"/>
    <d v="1899-12-30T01:15:00"/>
    <d v="1899-12-30T00:25:00"/>
    <x v="23"/>
    <s v="Fun with the Kids on Bike Path"/>
    <n v="2.4000000000000017"/>
    <n v="0"/>
    <s v="Hot &amp; Humid"/>
    <s v="Ran with Connor while he was on Bike"/>
    <d v="1899-12-30T00:00:00"/>
    <d v="1899-12-30T00:00:00"/>
    <m/>
    <n v="0"/>
    <n v="0"/>
    <d v="1899-12-30T10:55:00"/>
    <d v="1899-12-30T11:47:24"/>
    <d v="1899-12-30T05:27:30"/>
    <d v="1899-12-30T05:53:42"/>
    <n v="3120"/>
    <x v="5"/>
    <x v="0"/>
    <n v="200607"/>
  </r>
  <r>
    <x v="497"/>
    <s v="Wednesday"/>
    <x v="0"/>
    <n v="0.5"/>
    <n v="0"/>
    <n v="18"/>
    <n v="4"/>
    <d v="1899-12-30T00:18:04"/>
    <d v="1899-12-30T00:36:08"/>
    <x v="26"/>
    <s v="Griskus Sprint"/>
    <n v="1.6605166051660529"/>
    <n v="0"/>
    <s v="Hot &amp; Humid"/>
    <m/>
    <d v="1899-12-30T01:26:43"/>
    <d v="1899-12-30T00:43:22"/>
    <m/>
    <n v="0"/>
    <n v="0"/>
    <d v="1899-12-30T15:46:42"/>
    <d v="1899-12-30T16:39:06"/>
    <d v="1899-12-30T07:53:21"/>
    <d v="1899-12-30T08:19:33"/>
    <n v="3314"/>
    <x v="5"/>
    <x v="0"/>
    <n v="200607"/>
  </r>
  <r>
    <x v="497"/>
    <s v="Wednesday"/>
    <x v="1"/>
    <n v="10.5"/>
    <n v="0"/>
    <n v="36"/>
    <n v="31"/>
    <d v="1899-12-30T00:36:31"/>
    <d v="1899-12-30T00:03:29"/>
    <x v="11"/>
    <s v="Griskus Sprint"/>
    <n v="17.252396166134197"/>
    <n v="0"/>
    <s v="Hot &amp; Humid"/>
    <m/>
    <d v="1899-12-30T06:29:31"/>
    <d v="1899-12-30T03:14:45"/>
    <m/>
    <n v="0"/>
    <n v="0"/>
    <d v="1899-12-30T01:31:07"/>
    <d v="1899-12-30T02:23:31"/>
    <d v="1899-12-30T00:45:34"/>
    <d v="1899-12-30T01:11:46"/>
    <n v="287"/>
    <x v="5"/>
    <x v="0"/>
    <n v="200607"/>
  </r>
  <r>
    <x v="497"/>
    <s v="Wednesday"/>
    <x v="2"/>
    <n v="3.1"/>
    <n v="0"/>
    <n v="30"/>
    <n v="34"/>
    <d v="1899-12-30T00:30:34"/>
    <d v="1899-12-30T00:09:52"/>
    <x v="25"/>
    <s v="Griskus Sprint"/>
    <n v="6.0850599781897534"/>
    <n v="0"/>
    <s v="Hot &amp; Humid"/>
    <m/>
    <d v="1899-12-30T04:18:20"/>
    <d v="1899-12-30T02:09:10"/>
    <m/>
    <n v="0"/>
    <n v="0"/>
    <d v="1899-12-30T04:18:20"/>
    <d v="1899-12-30T05:10:44"/>
    <d v="1899-12-30T02:09:10"/>
    <d v="1899-12-30T02:35:22"/>
    <n v="1410"/>
    <x v="5"/>
    <x v="0"/>
    <n v="200607"/>
  </r>
  <r>
    <x v="497"/>
    <d v="2006-07-12T00:00:00"/>
    <x v="3"/>
    <n v="1"/>
    <n v="0"/>
    <n v="2"/>
    <n v="13"/>
    <d v="1899-12-30T00:02:13"/>
    <d v="1899-12-30T00:02:13"/>
    <x v="0"/>
    <s v="Griskus Sprint"/>
    <n v="27.067669172932352"/>
    <n v="0"/>
    <m/>
    <m/>
    <d v="1899-12-30T00:00:00"/>
    <d v="1899-12-30T00:00:00"/>
    <m/>
    <n v="0"/>
    <n v="0"/>
    <d v="1899-12-30T00:58:05"/>
    <d v="1899-12-30T01:50:29"/>
    <d v="1899-12-30T00:29:02"/>
    <d v="1899-12-30T00:55:14"/>
    <n v="19"/>
    <x v="5"/>
    <x v="0"/>
    <n v="200607"/>
  </r>
  <r>
    <x v="498"/>
    <s v="Friday"/>
    <x v="2"/>
    <n v="4"/>
    <n v="0"/>
    <n v="40"/>
    <n v="40"/>
    <d v="1899-12-30T00:40:40"/>
    <d v="1899-12-30T00:10:10"/>
    <x v="24"/>
    <s v="4 Mile-Work"/>
    <n v="5.9016393442623007"/>
    <n v="0"/>
    <s v="Hot"/>
    <m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0"/>
    <n v="200607"/>
  </r>
  <r>
    <x v="499"/>
    <s v="Monday"/>
    <x v="2"/>
    <n v="2.9"/>
    <n v="0"/>
    <n v="30"/>
    <n v="30"/>
    <d v="1899-12-30T00:30:30"/>
    <d v="1899-12-30T00:10:31"/>
    <x v="24"/>
    <s v="Cannon"/>
    <n v="5.7049180327868907"/>
    <n v="0"/>
    <s v="Hot &amp; Humid"/>
    <s v="Weather warning from the heat.  Went outside anyway"/>
    <d v="1899-12-30T04:35:33"/>
    <d v="1899-12-30T02:17:47"/>
    <m/>
    <n v="0"/>
    <n v="0"/>
    <d v="1899-12-30T04:35:33"/>
    <d v="1899-12-30T05:27:57"/>
    <d v="1899-12-30T02:17:47"/>
    <d v="1899-12-30T02:43:59"/>
    <n v="1956"/>
    <x v="5"/>
    <x v="0"/>
    <n v="200607"/>
  </r>
  <r>
    <x v="500"/>
    <s v="Tuesday"/>
    <x v="1"/>
    <n v="7.5"/>
    <n v="0"/>
    <n v="32"/>
    <n v="32"/>
    <d v="1899-12-30T00:32:32"/>
    <d v="1899-12-30T00:04:20"/>
    <x v="12"/>
    <s v="Mossman Loop "/>
    <n v="13.831967213114766"/>
    <n v="0"/>
    <s v="Hot &amp; Humid"/>
    <s v="Same weather as yesterday"/>
    <d v="1899-12-30T08:05:50"/>
    <d v="1899-12-30T04:02:55"/>
    <m/>
    <n v="0"/>
    <n v="0"/>
    <d v="1899-12-30T01:53:39"/>
    <d v="1899-12-30T02:46:03"/>
    <d v="1899-12-30T00:56:49"/>
    <d v="1899-12-30T01:23:02"/>
    <n v="606"/>
    <x v="5"/>
    <x v="0"/>
    <n v="200607"/>
  </r>
  <r>
    <x v="501"/>
    <s v="Wednesday"/>
    <x v="2"/>
    <n v="9.0020000000000007"/>
    <n v="1"/>
    <n v="41"/>
    <n v="41"/>
    <d v="1899-12-30T01:41:41"/>
    <d v="1899-12-30T00:11:18"/>
    <x v="25"/>
    <s v="Middlebury Bike Path"/>
    <n v="5.3117849532863524"/>
    <n v="0"/>
    <s v="Hot &amp; Humid"/>
    <s v="Splits: 9.24.72 + 10.42.61 + 10.46.19 + 10.46.19 + 10.49.75 + 10.35.48 + 12.11.87 + 13.26.84 + 12.51.14"/>
    <d v="1899-12-30T04:55:57"/>
    <d v="1899-12-30T02:27:58"/>
    <m/>
    <n v="0"/>
    <n v="0"/>
    <d v="1899-12-30T04:55:57"/>
    <d v="1899-12-30T05:48:21"/>
    <d v="1899-12-30T02:27:58"/>
    <d v="1899-12-30T02:54:10"/>
    <n v="2410"/>
    <x v="5"/>
    <x v="0"/>
    <n v="200607"/>
  </r>
  <r>
    <x v="502"/>
    <s v="Thursday"/>
    <x v="1"/>
    <n v="40"/>
    <n v="2"/>
    <n v="38"/>
    <n v="38"/>
    <d v="1899-12-30T02:38:38"/>
    <d v="1899-12-30T00:03:58"/>
    <x v="11"/>
    <s v="UJ+ &amp; Back"/>
    <n v="15.12922882958606"/>
    <n v="0"/>
    <s v="Hot &amp; Humid"/>
    <s v="Splits: 1:23.55 + 1:14.22 "/>
    <d v="1899-12-30T07:24:10"/>
    <d v="1899-12-30T03:42:05"/>
    <m/>
    <n v="0"/>
    <n v="0"/>
    <d v="1899-12-30T01:43:54"/>
    <d v="1899-12-30T02:36:18"/>
    <d v="1899-12-30T00:51:57"/>
    <d v="1899-12-30T01:18:09"/>
    <n v="459"/>
    <x v="5"/>
    <x v="0"/>
    <n v="200607"/>
  </r>
  <r>
    <x v="503"/>
    <s v="Sunday"/>
    <x v="0"/>
    <n v="0.35"/>
    <n v="0"/>
    <n v="15"/>
    <n v="15"/>
    <d v="1899-12-30T00:15:15"/>
    <d v="1899-12-30T00:43:34"/>
    <x v="26"/>
    <s v="Random Lake"/>
    <n v="1.3770491803278699"/>
    <n v="0"/>
    <m/>
    <m/>
    <d v="1899-12-30T01:44:34"/>
    <d v="1899-12-30T00:52:17"/>
    <m/>
    <n v="0"/>
    <n v="0"/>
    <d v="1899-12-30T19:01:34"/>
    <d v="1899-12-30T19:53:58"/>
    <d v="1899-12-30T09:30:47"/>
    <d v="1899-12-30T09:56:59"/>
    <n v="3482"/>
    <x v="5"/>
    <x v="0"/>
    <n v="200607"/>
  </r>
  <r>
    <x v="504"/>
    <s v="Monday"/>
    <x v="2"/>
    <n v="3.5"/>
    <n v="0"/>
    <n v="39"/>
    <n v="39"/>
    <d v="1899-12-30T00:39:39"/>
    <d v="1899-12-30T00:11:20"/>
    <x v="25"/>
    <s v="PT Barnum Out and Back"/>
    <n v="5.2963430012610386"/>
    <n v="0"/>
    <s v="Hot &amp; Humid"/>
    <s v="Walked on Way Back"/>
    <d v="1899-12-30T04:56:49"/>
    <d v="1899-12-30T02:28:24"/>
    <m/>
    <n v="0"/>
    <n v="0"/>
    <d v="1899-12-30T04:56:49"/>
    <d v="1899-12-30T05:49:13"/>
    <d v="1899-12-30T02:28:24"/>
    <d v="1899-12-30T02:54:36"/>
    <n v="2431"/>
    <x v="5"/>
    <x v="0"/>
    <n v="200607"/>
  </r>
  <r>
    <x v="505"/>
    <s v="Tuesday"/>
    <x v="2"/>
    <n v="3.07"/>
    <n v="0"/>
    <n v="30"/>
    <n v="30"/>
    <d v="1899-12-30T00:30:30"/>
    <d v="1899-12-30T00:09:56"/>
    <x v="25"/>
    <s v="Treadmill"/>
    <n v="6.0393442622950868"/>
    <n v="0"/>
    <m/>
    <m/>
    <d v="1899-12-30T04:20:18"/>
    <d v="1899-12-30T02:10:09"/>
    <m/>
    <n v="0"/>
    <n v="0"/>
    <d v="1899-12-30T04:20:18"/>
    <d v="1899-12-30T05:12:42"/>
    <d v="1899-12-30T02:10:09"/>
    <d v="1899-12-30T02:36:21"/>
    <n v="1470"/>
    <x v="5"/>
    <x v="4"/>
    <n v="200608"/>
  </r>
  <r>
    <x v="506"/>
    <s v="Wednesday"/>
    <x v="0"/>
    <n v="0.25"/>
    <n v="0"/>
    <n v="11"/>
    <n v="11"/>
    <d v="1899-12-30T00:11:11"/>
    <d v="1899-12-30T00:44:44"/>
    <x v="26"/>
    <s v="Dock2Dock"/>
    <n v="1.3412816691505227"/>
    <n v="0"/>
    <m/>
    <s v="No Wetsuit"/>
    <d v="1899-12-30T01:47:22"/>
    <d v="1899-12-30T00:53:41"/>
    <m/>
    <n v="0"/>
    <n v="0"/>
    <d v="1899-12-30T19:32:01"/>
    <d v="1899-12-30T20:24:25"/>
    <d v="1899-12-30T09:46:00"/>
    <d v="1899-12-30T10:12:12"/>
    <n v="3488"/>
    <x v="5"/>
    <x v="4"/>
    <n v="200608"/>
  </r>
  <r>
    <x v="507"/>
    <s v="Thursday"/>
    <x v="2"/>
    <n v="2.5499999999999998"/>
    <n v="0"/>
    <n v="25"/>
    <n v="25"/>
    <d v="1899-12-30T00:25:25"/>
    <d v="1899-12-30T00:09:58"/>
    <x v="25"/>
    <s v="Treadmill"/>
    <n v="6.0196721311475452"/>
    <n v="0"/>
    <m/>
    <m/>
    <d v="1899-12-30T04:21:09"/>
    <d v="1899-12-30T02:10:34"/>
    <m/>
    <n v="0"/>
    <n v="0"/>
    <d v="1899-12-30T04:21:09"/>
    <d v="1899-12-30T05:13:33"/>
    <d v="1899-12-30T02:10:34"/>
    <d v="1899-12-30T02:36:46"/>
    <n v="1495"/>
    <x v="5"/>
    <x v="4"/>
    <n v="200608"/>
  </r>
  <r>
    <x v="508"/>
    <s v="Friday"/>
    <x v="0"/>
    <n v="0.5"/>
    <n v="0"/>
    <n v="16"/>
    <n v="16"/>
    <d v="1899-12-30T00:16:16"/>
    <d v="1899-12-30T00:32:32"/>
    <x v="19"/>
    <s v="Sandy Beach Triathlon"/>
    <n v="1.8442622950819687"/>
    <n v="0"/>
    <m/>
    <m/>
    <d v="1899-12-30T01:18:05"/>
    <d v="1899-12-30T00:39:02"/>
    <m/>
    <n v="0"/>
    <n v="0"/>
    <d v="1899-12-30T14:12:22"/>
    <d v="1899-12-30T15:04:46"/>
    <d v="1899-12-30T07:06:11"/>
    <d v="1899-12-30T07:32:23"/>
    <n v="3185"/>
    <x v="5"/>
    <x v="4"/>
    <n v="200608"/>
  </r>
  <r>
    <x v="508"/>
    <s v="Friday"/>
    <x v="1"/>
    <n v="10"/>
    <n v="0"/>
    <n v="33"/>
    <n v="33"/>
    <d v="1899-12-30T00:33:33"/>
    <d v="1899-12-30T00:03:21"/>
    <x v="11"/>
    <s v="Sandy Beach Triathlon"/>
    <n v="17.88375558867364"/>
    <n v="0"/>
    <m/>
    <s v="Includes transition time"/>
    <d v="1899-12-30T06:15:46"/>
    <d v="1899-12-30T03:07:53"/>
    <m/>
    <n v="0"/>
    <n v="0"/>
    <d v="1899-12-30T01:27:54"/>
    <d v="1899-12-30T02:20:18"/>
    <d v="1899-12-30T00:43:57"/>
    <d v="1899-12-30T01:10:09"/>
    <n v="264"/>
    <x v="5"/>
    <x v="4"/>
    <n v="200608"/>
  </r>
  <r>
    <x v="508"/>
    <s v="Friday"/>
    <x v="2"/>
    <n v="3.1"/>
    <n v="0"/>
    <n v="33"/>
    <n v="33"/>
    <d v="1899-12-30T00:33:33"/>
    <d v="1899-12-30T00:10:49"/>
    <x v="25"/>
    <s v="Sandy Beach Triathlon"/>
    <n v="5.5439642324888281"/>
    <n v="0"/>
    <m/>
    <s v="Includes transition time"/>
    <d v="1899-12-30T04:43:33"/>
    <d v="1899-12-30T02:21:47"/>
    <m/>
    <n v="0"/>
    <n v="0"/>
    <d v="1899-12-30T04:43:33"/>
    <d v="1899-12-30T05:35:57"/>
    <d v="1899-12-30T02:21:47"/>
    <d v="1899-12-30T02:47:59"/>
    <n v="2148"/>
    <x v="5"/>
    <x v="4"/>
    <n v="200608"/>
  </r>
  <r>
    <x v="509"/>
    <s v="Monday"/>
    <x v="2"/>
    <n v="3.5"/>
    <n v="0"/>
    <n v="36"/>
    <n v="36"/>
    <d v="1899-12-30T00:36:36"/>
    <d v="1899-12-30T00:10:27"/>
    <x v="23"/>
    <s v="PT Barnum Out and Back"/>
    <n v="5.737704918032791"/>
    <n v="0"/>
    <m/>
    <m/>
    <d v="1899-12-30T04:33:59"/>
    <d v="1899-12-30T02:16:59"/>
    <m/>
    <n v="0"/>
    <n v="0"/>
    <d v="1899-12-30T04:33:59"/>
    <d v="1899-12-30T05:26:23"/>
    <d v="1899-12-30T02:16:59"/>
    <d v="1899-12-30T02:43:11"/>
    <n v="1907"/>
    <x v="5"/>
    <x v="4"/>
    <n v="200608"/>
  </r>
  <r>
    <x v="510"/>
    <s v="Tuesday"/>
    <x v="1"/>
    <n v="9.6"/>
    <n v="0"/>
    <n v="39"/>
    <n v="39"/>
    <d v="1899-12-30T00:39:39"/>
    <d v="1899-12-30T00:04:08"/>
    <x v="11"/>
    <s v="Long Meadow to South Street"/>
    <n v="14.527112232030277"/>
    <n v="0"/>
    <m/>
    <m/>
    <d v="1899-12-30T07:42:35"/>
    <d v="1899-12-30T03:51:18"/>
    <m/>
    <n v="0"/>
    <n v="0"/>
    <d v="1899-12-30T01:48:13"/>
    <d v="1899-12-30T02:40:37"/>
    <d v="1899-12-30T00:54:06"/>
    <d v="1899-12-30T01:20:18"/>
    <n v="545"/>
    <x v="5"/>
    <x v="4"/>
    <n v="200608"/>
  </r>
  <r>
    <x v="510"/>
    <s v="Tuesday"/>
    <x v="2"/>
    <n v="3"/>
    <n v="0"/>
    <n v="33"/>
    <n v="33"/>
    <d v="1899-12-30T00:33:33"/>
    <d v="1899-12-30T00:11:11"/>
    <x v="23"/>
    <s v="Columbus Statue"/>
    <n v="5.3651266766020917"/>
    <n v="0"/>
    <s v="Hot"/>
    <s v="Walked a little bit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4"/>
    <n v="200608"/>
  </r>
  <r>
    <x v="511"/>
    <s v="Thursday"/>
    <x v="1"/>
    <n v="8.75"/>
    <n v="0"/>
    <n v="37"/>
    <n v="37"/>
    <d v="1899-12-30T00:37:37"/>
    <d v="1899-12-30T00:04:18"/>
    <x v="12"/>
    <s v="Random Around Work"/>
    <n v="13.956579530350034"/>
    <n v="0"/>
    <s v="Hot &amp; Windy"/>
    <m/>
    <d v="1899-12-30T08:01:30"/>
    <d v="1899-12-30T04:00:45"/>
    <m/>
    <n v="0"/>
    <n v="0"/>
    <d v="1899-12-30T01:52:38"/>
    <d v="1899-12-30T02:45:02"/>
    <d v="1899-12-30T00:56:19"/>
    <d v="1899-12-30T01:22:31"/>
    <n v="598"/>
    <x v="5"/>
    <x v="4"/>
    <n v="200608"/>
  </r>
  <r>
    <x v="511"/>
    <s v="Thursday"/>
    <x v="2"/>
    <n v="8"/>
    <n v="1"/>
    <n v="27"/>
    <n v="27"/>
    <d v="1899-12-30T01:27:27"/>
    <d v="1899-12-30T00:10:56"/>
    <x v="25"/>
    <s v="Middlebury Bike Path"/>
    <n v="5.488850771869644"/>
    <n v="0"/>
    <s v="Hot"/>
    <s v="Ran with G Sr."/>
    <d v="1899-12-30T04:46:24"/>
    <d v="1899-12-30T02:23:12"/>
    <m/>
    <n v="0"/>
    <n v="0"/>
    <d v="1899-12-30T04:46:24"/>
    <d v="1899-12-30T05:38:48"/>
    <d v="1899-12-30T02:23:12"/>
    <d v="1899-12-30T02:49:24"/>
    <n v="2216"/>
    <x v="5"/>
    <x v="4"/>
    <n v="200608"/>
  </r>
  <r>
    <x v="512"/>
    <s v="Friday"/>
    <x v="2"/>
    <n v="2.9"/>
    <n v="0"/>
    <n v="28"/>
    <n v="28"/>
    <d v="1899-12-30T00:28:28"/>
    <d v="1899-12-30T00:09:49"/>
    <x v="25"/>
    <s v="Cannon"/>
    <n v="6.1124121779859548"/>
    <n v="0"/>
    <s v="Hot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4"/>
    <n v="200608"/>
  </r>
  <r>
    <x v="513"/>
    <s v="Monday"/>
    <x v="2"/>
    <n v="2.7"/>
    <n v="0"/>
    <n v="25"/>
    <n v="25"/>
    <d v="1899-12-30T00:25:25"/>
    <d v="1899-12-30T00:09:25"/>
    <x v="25"/>
    <s v="Anchor"/>
    <n v="6.3737704918032838"/>
    <n v="0"/>
    <m/>
    <m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</r>
  <r>
    <x v="514"/>
    <s v="Thursday"/>
    <x v="1"/>
    <n v="10.5"/>
    <n v="0"/>
    <n v="38"/>
    <n v="38"/>
    <d v="1899-12-30T00:38:38"/>
    <d v="1899-12-30T00:03:41"/>
    <x v="11"/>
    <s v="Griskus Sprint"/>
    <n v="16.307161345987936"/>
    <n v="0"/>
    <s v="Hot"/>
    <s v="Went out Easy with GSr &amp; UJ"/>
    <d v="1899-12-30T06:52:05"/>
    <d v="1899-12-30T03:26:03"/>
    <m/>
    <n v="0"/>
    <n v="0"/>
    <d v="1899-12-30T01:36:24"/>
    <d v="1899-12-30T02:28:48"/>
    <d v="1899-12-30T00:48:12"/>
    <d v="1899-12-30T01:14:24"/>
    <n v="355"/>
    <x v="5"/>
    <x v="4"/>
    <n v="200608"/>
  </r>
  <r>
    <x v="514"/>
    <s v="Thursday"/>
    <x v="2"/>
    <n v="2.7"/>
    <n v="0"/>
    <n v="25"/>
    <n v="25"/>
    <d v="1899-12-30T00:25:25"/>
    <d v="1899-12-30T00:09:25"/>
    <x v="25"/>
    <s v="Anchor"/>
    <n v="6.3737704918032838"/>
    <n v="156"/>
    <s v="Hot"/>
    <s v="Out: 12.55.28(151) Back: 12.48.39(160)"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</r>
  <r>
    <x v="515"/>
    <s v="Saturday"/>
    <x v="1"/>
    <n v="6.85"/>
    <n v="0"/>
    <n v="28"/>
    <n v="28"/>
    <d v="1899-12-30T00:28:28"/>
    <d v="1899-12-30T00:04:09"/>
    <x v="11"/>
    <s v="Run Course at Timberman 1 loop"/>
    <n v="14.437939110070269"/>
    <n v="125"/>
    <s v="Hot"/>
    <m/>
    <d v="1899-12-30T07:45:26"/>
    <d v="1899-12-30T03:52:43"/>
    <m/>
    <n v="0"/>
    <n v="0"/>
    <d v="1899-12-30T01:48:53"/>
    <d v="1899-12-30T02:41:17"/>
    <d v="1899-12-30T00:54:26"/>
    <d v="1899-12-30T01:20:38"/>
    <n v="558"/>
    <x v="5"/>
    <x v="4"/>
    <n v="200608"/>
  </r>
  <r>
    <x v="516"/>
    <s v="Sunday"/>
    <x v="0"/>
    <n v="1.2"/>
    <n v="0"/>
    <n v="45"/>
    <n v="45"/>
    <d v="1899-12-30T00:45:45"/>
    <d v="1899-12-30T00:38:07"/>
    <x v="28"/>
    <s v="Timberman 1/2 Ironman"/>
    <n v="1.57377049180328"/>
    <n v="154"/>
    <s v="Wavy"/>
    <m/>
    <d v="1899-12-30T01:31:30"/>
    <d v="1899-12-30T00:45:45"/>
    <m/>
    <n v="0"/>
    <n v="0"/>
    <d v="1899-12-30T16:38:52"/>
    <d v="1899-12-30T17:31:17"/>
    <d v="1899-12-30T08:19:26"/>
    <d v="1899-12-30T08:45:38"/>
    <n v="3375"/>
    <x v="5"/>
    <x v="4"/>
    <n v="200608"/>
  </r>
  <r>
    <x v="516"/>
    <s v="Sunday"/>
    <x v="1"/>
    <n v="56"/>
    <n v="3"/>
    <n v="22"/>
    <n v="22"/>
    <d v="1899-12-30T03:22:22"/>
    <d v="1899-12-30T00:03:37"/>
    <x v="11"/>
    <s v="Timberman 1/2 Ironman"/>
    <n v="16.603524954702696"/>
    <n v="154"/>
    <s v="Rainy"/>
    <m/>
    <d v="1899-12-30T06:44:44"/>
    <d v="1899-12-30T03:22:22"/>
    <m/>
    <n v="0"/>
    <n v="0"/>
    <d v="1899-12-30T01:34:41"/>
    <d v="1899-12-30T02:27:05"/>
    <d v="1899-12-30T00:47:20"/>
    <d v="1899-12-30T01:13:32"/>
    <n v="335"/>
    <x v="5"/>
    <x v="4"/>
    <n v="200608"/>
  </r>
  <r>
    <x v="516"/>
    <s v="Sunday"/>
    <x v="2"/>
    <n v="13.1"/>
    <n v="2"/>
    <n v="45"/>
    <n v="45"/>
    <d v="1899-12-30T02:45:45"/>
    <d v="1899-12-30T00:12:39"/>
    <x v="25"/>
    <s v="Timberman 1/2 Ironman"/>
    <n v="4.7420814479638036"/>
    <n v="160"/>
    <m/>
    <m/>
    <d v="1899-12-30T05:31:30"/>
    <d v="1899-12-30T02:45:45"/>
    <m/>
    <n v="0"/>
    <n v="0"/>
    <d v="1899-12-30T05:31:30"/>
    <d v="1899-12-30T06:23:54"/>
    <d v="1899-12-30T02:45:45"/>
    <d v="1899-12-30T03:11:57"/>
    <n v="2827"/>
    <x v="5"/>
    <x v="4"/>
    <n v="200608"/>
  </r>
  <r>
    <x v="516"/>
    <s v="Sunday"/>
    <x v="3"/>
    <n v="0.01"/>
    <n v="0"/>
    <n v="4"/>
    <n v="10"/>
    <d v="1899-12-30T00:04:10"/>
    <d v="1899-12-30T06:56:40"/>
    <x v="29"/>
    <s v="Timberman 1/2 Ironman"/>
    <n v="0.1440000000000001"/>
    <m/>
    <m/>
    <m/>
    <d v="1899-12-30T00:00:00"/>
    <d v="1899-12-30T00:00:00"/>
    <m/>
    <n v="0"/>
    <n v="0"/>
    <d v="1900-01-06T13:56:40"/>
    <d v="1900-01-06T14:49:04"/>
    <d v="1900-01-02T18:58:20"/>
    <d v="1900-01-02T19:24:32"/>
    <n v="3546"/>
    <x v="5"/>
    <x v="4"/>
    <n v="200608"/>
  </r>
  <r>
    <x v="516"/>
    <s v="Sunday"/>
    <x v="4"/>
    <n v="0.01"/>
    <n v="0"/>
    <n v="4"/>
    <n v="8"/>
    <d v="1899-12-30T00:04:08"/>
    <d v="1899-12-30T06:53:20"/>
    <x v="29"/>
    <s v="Timberman 1/2 Ironman"/>
    <n v="0.14516129032258074"/>
    <m/>
    <m/>
    <m/>
    <d v="1899-12-30T00:00:00"/>
    <d v="1899-12-30T00:00:00"/>
    <m/>
    <n v="0"/>
    <n v="0"/>
    <d v="1900-01-06T12:29:20"/>
    <d v="1900-01-06T13:21:44"/>
    <d v="1900-01-02T18:14:40"/>
    <d v="1900-01-02T18:40:52"/>
    <n v="3545"/>
    <x v="5"/>
    <x v="4"/>
    <n v="200608"/>
  </r>
  <r>
    <x v="517"/>
    <s v="Friday"/>
    <x v="2"/>
    <n v="2.75"/>
    <n v="0"/>
    <n v="27"/>
    <n v="27"/>
    <d v="1899-12-30T00:27:27"/>
    <d v="1899-12-30T00:09:59"/>
    <x v="23"/>
    <s v="Random Work Loop"/>
    <n v="6.0109289617486388"/>
    <n v="157"/>
    <s v="Rainy"/>
    <s v="Ran with Jen Until Thunder &amp; Lightning"/>
    <d v="1899-12-30T04:21:31"/>
    <d v="1899-12-30T02:10:46"/>
    <m/>
    <n v="0"/>
    <n v="0"/>
    <d v="1899-12-30T04:21:31"/>
    <d v="1899-12-30T05:13:55"/>
    <d v="1899-12-30T02:10:46"/>
    <d v="1899-12-30T02:36:58"/>
    <n v="1504"/>
    <x v="5"/>
    <x v="4"/>
    <n v="200608"/>
  </r>
  <r>
    <x v="518"/>
    <s v="Tuesday"/>
    <x v="2"/>
    <n v="1.75"/>
    <n v="0"/>
    <n v="20"/>
    <n v="20"/>
    <d v="1899-12-30T00:20:20"/>
    <d v="1899-12-30T00:11:37"/>
    <x v="24"/>
    <s v="Eliptical"/>
    <n v="5.1639344262295133"/>
    <n v="0"/>
    <s v="Inside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4"/>
    <n v="200608"/>
  </r>
  <r>
    <x v="519"/>
    <s v="Wednesday"/>
    <x v="2"/>
    <n v="3"/>
    <n v="0"/>
    <n v="30"/>
    <n v="30"/>
    <d v="1899-12-30T00:30:30"/>
    <d v="1899-12-30T00:10:10"/>
    <x v="24"/>
    <s v="Columbus Statue"/>
    <n v="5.9016393442623007"/>
    <n v="156"/>
    <m/>
    <s v="Out: 15.25.93(148) Back: 15.31.86(164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4"/>
    <n v="200608"/>
  </r>
  <r>
    <x v="520"/>
    <s v="Thursday"/>
    <x v="2"/>
    <n v="3"/>
    <n v="0"/>
    <n v="29"/>
    <n v="29"/>
    <d v="1899-12-30T00:29:29"/>
    <d v="1899-12-30T00:09:50"/>
    <x v="24"/>
    <s v="Columbus Statue"/>
    <n v="6.1051441492368612"/>
    <n v="162"/>
    <s v="Nice!"/>
    <s v="Out: 14.15.65(161) Back: 14.49.78(164)"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4"/>
    <n v="200608"/>
  </r>
  <r>
    <x v="521"/>
    <s v="Friday"/>
    <x v="2"/>
    <n v="3.5"/>
    <n v="0"/>
    <n v="37"/>
    <n v="37"/>
    <d v="1899-12-30T00:37:37"/>
    <d v="1899-12-30T00:10:45"/>
    <x v="24"/>
    <s v="PT Barnum Out and Back"/>
    <n v="5.582631812140014"/>
    <n v="149"/>
    <s v="Nice!"/>
    <s v="Out: 18.37.96(144) Back: 19.09.52(154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5"/>
    <n v="200609"/>
  </r>
  <r>
    <x v="522"/>
    <s v="Monday"/>
    <x v="2"/>
    <n v="3.1"/>
    <n v="0"/>
    <n v="27"/>
    <n v="27"/>
    <d v="1899-12-30T00:27:27"/>
    <d v="1899-12-30T00:08:51"/>
    <x v="25"/>
    <s v="New Haven Road Race"/>
    <n v="6.7759562841530103"/>
    <n v="179"/>
    <s v="Nice!"/>
    <s v="Splits: 8.39.29(170) + 8.44.25(179) + 10.12.8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</r>
  <r>
    <x v="523"/>
    <s v="Tuesday"/>
    <x v="2"/>
    <n v="1.75"/>
    <n v="0"/>
    <n v="20"/>
    <n v="20"/>
    <d v="1899-12-30T00:20:20"/>
    <d v="1899-12-30T00:11:37"/>
    <x v="24"/>
    <s v="Eliptical"/>
    <n v="5.1639344262295133"/>
    <n v="0"/>
    <m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5"/>
    <n v="200609"/>
  </r>
  <r>
    <x v="524"/>
    <s v="Sunday"/>
    <x v="2"/>
    <n v="3.1"/>
    <n v="0"/>
    <n v="27"/>
    <n v="27"/>
    <d v="1899-12-30T00:27:27"/>
    <d v="1899-12-30T00:08:51"/>
    <x v="25"/>
    <s v="Naug Valley 5k"/>
    <n v="6.7759562841530103"/>
    <n v="176"/>
    <s v="Nice!"/>
    <s v="Splits: 9.25.34(166) + 9.10.79(180) + 8.27.23(183) + 0.51.3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</r>
  <r>
    <x v="525"/>
    <s v="Monday"/>
    <x v="2"/>
    <n v="3"/>
    <n v="0"/>
    <n v="30"/>
    <n v="30"/>
    <d v="1899-12-30T00:30:30"/>
    <d v="1899-12-30T00:10:10"/>
    <x v="24"/>
    <s v="Columbus Statue"/>
    <n v="5.9016393442623007"/>
    <n v="0"/>
    <s v="Nice!"/>
    <s v="Ran with Jen And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</r>
  <r>
    <x v="526"/>
    <s v="Thursday"/>
    <x v="2"/>
    <n v="2.9"/>
    <n v="0"/>
    <n v="28"/>
    <n v="28"/>
    <d v="1899-12-30T00:28:28"/>
    <d v="1899-12-30T00:09:49"/>
    <x v="24"/>
    <s v="Cannon"/>
    <n v="6.1124121779859548"/>
    <n v="154"/>
    <s v="Rainy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5"/>
    <n v="200609"/>
  </r>
  <r>
    <x v="527"/>
    <s v="Monday"/>
    <x v="2"/>
    <n v="3.5"/>
    <n v="0"/>
    <n v="41"/>
    <n v="41"/>
    <d v="1899-12-30T00:41:41"/>
    <d v="1899-12-30T00:11:55"/>
    <x v="24"/>
    <s v="PT Barnum Out and Back"/>
    <n v="5.0379848060775734"/>
    <n v="147"/>
    <s v="Warm"/>
    <s v="Walked a lot on way back"/>
    <d v="1899-12-30T05:12:02"/>
    <d v="1899-12-30T02:36:01"/>
    <m/>
    <n v="0"/>
    <n v="0"/>
    <d v="1899-12-30T05:12:02"/>
    <d v="1899-12-30T06:04:26"/>
    <d v="1899-12-30T02:36:01"/>
    <d v="1899-12-30T03:02:13"/>
    <n v="2660"/>
    <x v="5"/>
    <x v="5"/>
    <n v="200609"/>
  </r>
  <r>
    <x v="528"/>
    <s v="Tuesday"/>
    <x v="2"/>
    <n v="2.9"/>
    <n v="0"/>
    <n v="24"/>
    <n v="24"/>
    <d v="1899-12-30T00:24:24"/>
    <d v="1899-12-30T00:08:25"/>
    <x v="23"/>
    <s v="Cannon"/>
    <n v="7.1311475409836129"/>
    <n v="0"/>
    <s v="Warm"/>
    <m/>
    <d v="1899-12-30T03:40:26"/>
    <d v="1899-12-30T01:50:13"/>
    <m/>
    <n v="0"/>
    <n v="0"/>
    <d v="1899-12-30T03:40:26"/>
    <d v="1899-12-30T04:32:51"/>
    <d v="1899-12-30T01:50:13"/>
    <d v="1899-12-30T02:16:25"/>
    <n v="824"/>
    <x v="5"/>
    <x v="5"/>
    <n v="200609"/>
  </r>
  <r>
    <x v="529"/>
    <s v="Thursday"/>
    <x v="2"/>
    <n v="1.65"/>
    <n v="0"/>
    <n v="18"/>
    <n v="18"/>
    <d v="1899-12-30T00:18:18"/>
    <d v="1899-12-30T00:11:05"/>
    <x v="24"/>
    <s v="Treadmill"/>
    <n v="5.4098360655737743"/>
    <n v="0"/>
    <m/>
    <s v="Ran for 15 mins at 5.8 on Random Incline with 3 min cool down"/>
    <d v="1899-12-30T04:50:35"/>
    <d v="1899-12-30T02:25:17"/>
    <m/>
    <n v="0"/>
    <n v="0"/>
    <d v="1899-12-30T04:50:35"/>
    <d v="1899-12-30T05:42:59"/>
    <d v="1899-12-30T02:25:17"/>
    <d v="1899-12-30T02:51:29"/>
    <n v="2302"/>
    <x v="5"/>
    <x v="5"/>
    <n v="200609"/>
  </r>
  <r>
    <x v="530"/>
    <s v="Friday"/>
    <x v="2"/>
    <n v="2.9"/>
    <n v="0"/>
    <n v="26"/>
    <n v="26"/>
    <d v="1899-12-30T00:26:26"/>
    <d v="1899-12-30T00:09:07"/>
    <x v="24"/>
    <s v="Cannon"/>
    <n v="6.5825977301387191"/>
    <n v="0"/>
    <s v="Cool"/>
    <s v="Felt great going out and BAD coming back"/>
    <d v="1899-12-30T03:58:49"/>
    <d v="1899-12-30T01:59:24"/>
    <m/>
    <n v="0"/>
    <n v="0"/>
    <d v="1899-12-30T03:58:49"/>
    <d v="1899-12-30T04:51:13"/>
    <d v="1899-12-30T01:59:24"/>
    <d v="1899-12-30T02:25:36"/>
    <n v="936"/>
    <x v="5"/>
    <x v="5"/>
    <n v="200609"/>
  </r>
  <r>
    <x v="531"/>
    <s v="Monday"/>
    <x v="2"/>
    <n v="2.9"/>
    <n v="0"/>
    <n v="27"/>
    <n v="27"/>
    <d v="1899-12-30T00:27:27"/>
    <d v="1899-12-30T00:09:28"/>
    <x v="24"/>
    <s v="Cannon"/>
    <n v="6.3387978142076546"/>
    <n v="0"/>
    <s v="Cool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5"/>
    <n v="200609"/>
  </r>
  <r>
    <x v="532"/>
    <s v="Tuesday"/>
    <x v="2"/>
    <n v="3"/>
    <n v="0"/>
    <n v="31"/>
    <n v="31"/>
    <d v="1899-12-30T00:31:31"/>
    <d v="1899-12-30T00:10:30"/>
    <x v="24"/>
    <s v="Columbus Statue"/>
    <n v="5.7112638815441619"/>
    <n v="150"/>
    <s v="Cool"/>
    <s v="Easy Run with Jen and Chris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5"/>
    <n v="200609"/>
  </r>
  <r>
    <x v="533"/>
    <s v="Thursday"/>
    <x v="2"/>
    <n v="3.1"/>
    <n v="0"/>
    <n v="31"/>
    <n v="31"/>
    <d v="1899-12-30T00:31:31"/>
    <d v="1899-12-30T00:10:10"/>
    <x v="24"/>
    <s v="Work Loop"/>
    <n v="5.9016393442623007"/>
    <n v="150"/>
    <s v="Warm"/>
    <s v="Ran with RonàWalked a couple of times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</r>
  <r>
    <x v="534"/>
    <s v="Saturday"/>
    <x v="2"/>
    <n v="3.1"/>
    <n v="0"/>
    <n v="27"/>
    <n v="27"/>
    <d v="1899-12-30T00:27:27"/>
    <d v="1899-12-30T00:08:51"/>
    <x v="25"/>
    <s v="Youngs Life 5k @ Quassy"/>
    <n v="6.7759562841530103"/>
    <n v="0"/>
    <s v="Nice!"/>
    <m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</r>
  <r>
    <x v="535"/>
    <s v="Tuesday"/>
    <x v="2"/>
    <n v="2.9"/>
    <n v="0"/>
    <n v="27"/>
    <n v="27"/>
    <d v="1899-12-30T00:27:27"/>
    <d v="1899-12-30T00:09:28"/>
    <x v="24"/>
    <s v="Cannon"/>
    <n v="6.3387978142076546"/>
    <n v="0"/>
    <m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6"/>
    <n v="200610"/>
  </r>
  <r>
    <x v="536"/>
    <s v="Wednesday"/>
    <x v="2"/>
    <n v="3.2"/>
    <n v="0"/>
    <n v="33"/>
    <n v="33"/>
    <d v="1899-12-30T00:33:33"/>
    <d v="1899-12-30T00:10:29"/>
    <x v="24"/>
    <s v="Detour Columbus"/>
    <n v="5.7228017883755644"/>
    <n v="0"/>
    <m/>
    <m/>
    <d v="1899-12-30T04:34:41"/>
    <d v="1899-12-30T02:17:21"/>
    <m/>
    <n v="0"/>
    <n v="0"/>
    <d v="1899-12-30T04:34:41"/>
    <d v="1899-12-30T05:27:05"/>
    <d v="1899-12-30T02:17:21"/>
    <d v="1899-12-30T02:43:33"/>
    <n v="1933"/>
    <x v="5"/>
    <x v="6"/>
    <n v="200610"/>
  </r>
  <r>
    <x v="537"/>
    <s v="Thursday"/>
    <x v="2"/>
    <n v="3"/>
    <n v="0"/>
    <n v="36"/>
    <n v="36"/>
    <d v="1899-12-30T00:36:36"/>
    <d v="1899-12-30T00:12:12"/>
    <x v="30"/>
    <s v="Random Work Loop"/>
    <n v="4.9180327868852496"/>
    <n v="0"/>
    <m/>
    <s v="Walked a bunch on way back"/>
    <d v="1899-12-30T05:19:38"/>
    <d v="1899-12-30T02:39:49"/>
    <m/>
    <n v="0"/>
    <n v="0"/>
    <d v="1899-12-30T05:19:38"/>
    <d v="1899-12-30T06:12:02"/>
    <d v="1899-12-30T02:39:49"/>
    <d v="1899-12-30T03:06:01"/>
    <n v="2747"/>
    <x v="5"/>
    <x v="6"/>
    <n v="200610"/>
  </r>
  <r>
    <x v="538"/>
    <s v="Sunday"/>
    <x v="2"/>
    <n v="3.25"/>
    <n v="0"/>
    <n v="30"/>
    <n v="30"/>
    <d v="1899-12-30T00:30:30"/>
    <d v="1899-12-30T00:09:23"/>
    <x v="30"/>
    <s v="Bob 5k Waterbury"/>
    <n v="6.3934426229508254"/>
    <n v="171"/>
    <m/>
    <s v="Splits: 8.48.04(159)  + 9.50.19(176) + 11.45.73(176)"/>
    <d v="1899-12-30T04:05:53"/>
    <d v="1899-12-30T02:02:56"/>
    <m/>
    <n v="0"/>
    <n v="0"/>
    <d v="1899-12-30T04:05:53"/>
    <d v="1899-12-30T04:58:17"/>
    <d v="1899-12-30T02:02:56"/>
    <d v="1899-12-30T02:29:08"/>
    <n v="1062"/>
    <x v="5"/>
    <x v="6"/>
    <n v="200610"/>
  </r>
  <r>
    <x v="539"/>
    <s v="Monday"/>
    <x v="2"/>
    <n v="3.5"/>
    <n v="0"/>
    <n v="37"/>
    <n v="37"/>
    <d v="1899-12-30T00:37:37"/>
    <d v="1899-12-30T00:10:45"/>
    <x v="30"/>
    <s v="PT Barnum Out and Back"/>
    <n v="5.582631812140014"/>
    <n v="0"/>
    <m/>
    <s v="Intentionally Slow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6"/>
    <n v="200610"/>
  </r>
  <r>
    <x v="540"/>
    <s v="Tuesday"/>
    <x v="2"/>
    <n v="3"/>
    <n v="0"/>
    <n v="30"/>
    <n v="30"/>
    <d v="1899-12-30T00:30:30"/>
    <d v="1899-12-30T00:10:10"/>
    <x v="30"/>
    <s v="Cannon"/>
    <n v="5.9016393442623007"/>
    <n v="0"/>
    <m/>
    <s v="Ran with Mike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6"/>
    <n v="200610"/>
  </r>
  <r>
    <x v="541"/>
    <s v="Thursday"/>
    <x v="2"/>
    <n v="3"/>
    <n v="0"/>
    <n v="32"/>
    <n v="32"/>
    <d v="1899-12-30T00:32:32"/>
    <d v="1899-12-30T00:10:51"/>
    <x v="30"/>
    <s v="Columbus Statue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6"/>
    <n v="200610"/>
  </r>
  <r>
    <x v="542"/>
    <s v="Friday"/>
    <x v="2"/>
    <n v="3.5"/>
    <n v="0"/>
    <n v="34"/>
    <n v="34"/>
    <d v="1899-12-30T00:34:34"/>
    <d v="1899-12-30T00:09:53"/>
    <x v="30"/>
    <s v="PT Barnum Out and Back"/>
    <n v="6.0752169720347204"/>
    <n v="0"/>
    <m/>
    <s v="Ran with Mike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6"/>
    <n v="200610"/>
  </r>
  <r>
    <x v="543"/>
    <s v="Monday"/>
    <x v="2"/>
    <n v="4"/>
    <n v="0"/>
    <n v="44"/>
    <n v="44"/>
    <d v="1899-12-30T00:44:44"/>
    <d v="1899-12-30T00:11:11"/>
    <x v="30"/>
    <s v="4 Mile-Work"/>
    <n v="5.3651266766020909"/>
    <n v="160"/>
    <s v="Nice!"/>
    <s v="Ran with Jen &amp; Luisa"/>
    <d v="1899-12-30T04:53:00"/>
    <d v="1899-12-30T02:26:30"/>
    <m/>
    <n v="0"/>
    <n v="0"/>
    <d v="1899-12-30T04:53:00"/>
    <d v="1899-12-30T05:45:24"/>
    <d v="1899-12-30T02:26:30"/>
    <d v="1899-12-30T02:52:42"/>
    <n v="2360"/>
    <x v="5"/>
    <x v="6"/>
    <n v="200610"/>
  </r>
  <r>
    <x v="544"/>
    <s v="Wednesday"/>
    <x v="2"/>
    <n v="4"/>
    <n v="0"/>
    <n v="43"/>
    <n v="43"/>
    <d v="1899-12-30T00:43:43"/>
    <d v="1899-12-30T00:10:56"/>
    <x v="30"/>
    <s v="4 Mile-Work"/>
    <n v="5.4898970644300462"/>
    <n v="0"/>
    <m/>
    <s v="Walked a little"/>
    <d v="1899-12-30T04:46:21"/>
    <d v="1899-12-30T02:23:10"/>
    <m/>
    <n v="0"/>
    <n v="0"/>
    <d v="1899-12-30T04:46:21"/>
    <d v="1899-12-30T05:38:45"/>
    <d v="1899-12-30T02:23:10"/>
    <d v="1899-12-30T02:49:22"/>
    <n v="2214"/>
    <x v="5"/>
    <x v="7"/>
    <n v="200611"/>
  </r>
  <r>
    <x v="545"/>
    <s v="Wednesday"/>
    <x v="2"/>
    <n v="2.2999999999999998"/>
    <n v="0"/>
    <n v="25"/>
    <n v="25"/>
    <d v="1899-12-30T00:25:25"/>
    <d v="1899-12-30T00:11:03"/>
    <x v="30"/>
    <s v="Treadmill"/>
    <n v="5.4295081967213159"/>
    <n v="0"/>
    <m/>
    <m/>
    <d v="1899-12-30T04:49:32"/>
    <d v="1899-12-30T02:24:46"/>
    <m/>
    <n v="0"/>
    <n v="0"/>
    <d v="1899-12-30T04:49:32"/>
    <d v="1899-12-30T05:41:56"/>
    <d v="1899-12-30T02:24:46"/>
    <d v="1899-12-30T02:50:58"/>
    <n v="2281"/>
    <x v="5"/>
    <x v="7"/>
    <n v="200611"/>
  </r>
  <r>
    <x v="546"/>
    <s v="Thursday"/>
    <x v="2"/>
    <n v="2"/>
    <n v="0"/>
    <n v="17"/>
    <n v="17"/>
    <d v="1899-12-30T00:17:17"/>
    <d v="1899-12-30T00:08:39"/>
    <x v="30"/>
    <s v="Park &amp; Back"/>
    <n v="6.9431051108968234"/>
    <n v="169"/>
    <s v="Nice!"/>
    <s v="Ran with Chris V"/>
    <d v="1899-12-30T03:46:25"/>
    <d v="1899-12-30T01:53:12"/>
    <m/>
    <n v="0"/>
    <n v="0"/>
    <d v="1899-12-30T03:46:25"/>
    <d v="1899-12-30T04:38:49"/>
    <d v="1899-12-30T01:53:12"/>
    <d v="1899-12-30T02:19:24"/>
    <n v="847"/>
    <x v="5"/>
    <x v="7"/>
    <n v="200611"/>
  </r>
  <r>
    <x v="547"/>
    <s v="Friday"/>
    <x v="2"/>
    <n v="3.5"/>
    <n v="0"/>
    <n v="34"/>
    <n v="34"/>
    <d v="1899-12-30T00:34:34"/>
    <d v="1899-12-30T00:09:53"/>
    <x v="30"/>
    <s v="PT Barnum Out and Back"/>
    <n v="6.0752169720347204"/>
    <n v="162"/>
    <s v="Nice!"/>
    <s v="Out: 17.13.75(159) Back:17.36.70(165)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7"/>
    <n v="200611"/>
  </r>
  <r>
    <x v="548"/>
    <s v="Saturday"/>
    <x v="2"/>
    <n v="3"/>
    <n v="0"/>
    <n v="28"/>
    <n v="28"/>
    <d v="1899-12-30T00:28:28"/>
    <d v="1899-12-30T00:09:29"/>
    <x v="30"/>
    <s v="Columbus Statue"/>
    <n v="6.323185011709608"/>
    <n v="160"/>
    <s v="Windy"/>
    <s v="out: 13.46.51(154) Back: 14.40.64(165)"/>
    <d v="1899-12-30T04:08:37"/>
    <d v="1899-12-30T02:04:18"/>
    <m/>
    <n v="0"/>
    <n v="0"/>
    <d v="1899-12-30T04:08:37"/>
    <d v="1899-12-30T05:01:01"/>
    <d v="1899-12-30T02:04:18"/>
    <d v="1899-12-30T02:30:30"/>
    <n v="1111"/>
    <x v="5"/>
    <x v="7"/>
    <n v="200611"/>
  </r>
  <r>
    <x v="549"/>
    <s v="Sunday"/>
    <x v="2"/>
    <n v="3.5"/>
    <n v="0"/>
    <n v="38"/>
    <n v="38"/>
    <d v="1899-12-30T00:38:38"/>
    <d v="1899-12-30T00:11:02"/>
    <x v="30"/>
    <s v="PT Barnum Out and Back"/>
    <n v="5.4357204486626447"/>
    <n v="0"/>
    <s v="Cool"/>
    <s v="Ran with Jen &amp; Luisa"/>
    <d v="1899-12-30T04:49:12"/>
    <d v="1899-12-30T02:24:36"/>
    <m/>
    <n v="0"/>
    <n v="0"/>
    <d v="1899-12-30T04:49:12"/>
    <d v="1899-12-30T05:41:36"/>
    <d v="1899-12-30T02:24:36"/>
    <d v="1899-12-30T02:50:48"/>
    <n v="2272"/>
    <x v="5"/>
    <x v="7"/>
    <n v="200611"/>
  </r>
  <r>
    <x v="550"/>
    <s v="Monday"/>
    <x v="2"/>
    <n v="3"/>
    <n v="0"/>
    <n v="31"/>
    <n v="31"/>
    <d v="1899-12-30T00:31:31"/>
    <d v="1899-12-30T00:10:30"/>
    <x v="30"/>
    <s v="Columbus Statue"/>
    <n v="5.7112638815441619"/>
    <n v="157"/>
    <s v="Warm"/>
    <s v="Ran With Jen &amp; Luisa out: 16.13.15(152) Back: 15.15.45(161)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7"/>
    <n v="200611"/>
  </r>
  <r>
    <x v="551"/>
    <s v="Tuesday"/>
    <x v="2"/>
    <n v="3.5"/>
    <n v="0"/>
    <n v="37"/>
    <n v="37"/>
    <d v="1899-12-30T00:37:37"/>
    <d v="1899-12-30T00:10:45"/>
    <x v="30"/>
    <s v="PT Barnum Out and Back"/>
    <n v="5.582631812140014"/>
    <n v="158"/>
    <s v="Warm"/>
    <s v="HR  Run Under 160 - Out:18.12.19(157) Back:18.57.07(159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7"/>
    <n v="200611"/>
  </r>
  <r>
    <x v="552"/>
    <s v="Wednesday"/>
    <x v="2"/>
    <n v="5"/>
    <n v="0"/>
    <n v="47"/>
    <n v="47"/>
    <d v="1899-12-30T00:47:47"/>
    <d v="1899-12-30T00:09:33"/>
    <x v="30"/>
    <s v="Fischang-Cicchetti Memorial"/>
    <n v="6.2783397279386168"/>
    <n v="175"/>
    <s v="Cool"/>
    <s v="Splits: 9:10:75(167) + 10.11.60(175) + 10.04.79(176) + 9.14.77(178) + 9.01.82(180)"/>
    <d v="1899-12-30T04:10:23"/>
    <d v="1899-12-30T02:05:12"/>
    <m/>
    <n v="0"/>
    <n v="0"/>
    <d v="1899-12-30T04:10:23"/>
    <d v="1899-12-30T05:02:47"/>
    <d v="1899-12-30T02:05:12"/>
    <d v="1899-12-30T02:31:24"/>
    <n v="1170"/>
    <x v="5"/>
    <x v="7"/>
    <n v="200611"/>
  </r>
  <r>
    <x v="553"/>
    <s v="Thursday"/>
    <x v="2"/>
    <n v="3"/>
    <n v="0"/>
    <n v="33"/>
    <n v="33"/>
    <d v="1899-12-30T00:33:33"/>
    <d v="1899-12-30T00:11:11"/>
    <x v="30"/>
    <s v="Columbus Statue"/>
    <n v="5.3651266766020917"/>
    <n v="0"/>
    <s v="Cool"/>
    <s v="Ran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7"/>
    <n v="200611"/>
  </r>
  <r>
    <x v="554"/>
    <s v="Friday"/>
    <x v="2"/>
    <n v="3"/>
    <n v="0"/>
    <n v="30"/>
    <n v="30"/>
    <d v="1899-12-30T00:30:30"/>
    <d v="1899-12-30T00:10:10"/>
    <x v="30"/>
    <s v="Columbus Statue"/>
    <n v="5.9016393442623007"/>
    <n v="0"/>
    <s v="Cool"/>
    <s v="Ran with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7"/>
    <n v="200611"/>
  </r>
  <r>
    <x v="555"/>
    <s v="Thursday"/>
    <x v="2"/>
    <n v="3"/>
    <n v="0"/>
    <n v="29"/>
    <n v="44"/>
    <d v="1899-12-30T00:29:44"/>
    <d v="1899-12-30T00:09:55"/>
    <x v="30"/>
    <s v="Columbus Statue"/>
    <n v="6.0538116591928297"/>
    <n v="157"/>
    <s v="Cool"/>
    <s v="M1: 9.20.52(155) M2:10.33.40(156) M3:9.50.53(159)"/>
    <d v="1899-12-30T04:19:40"/>
    <d v="1899-12-30T02:09:50"/>
    <m/>
    <n v="0"/>
    <n v="0"/>
    <d v="1899-12-30T04:19:40"/>
    <d v="1899-12-30T05:12:04"/>
    <d v="1899-12-30T02:09:50"/>
    <d v="1899-12-30T02:36:02"/>
    <n v="1452"/>
    <x v="5"/>
    <x v="7"/>
    <n v="200611"/>
  </r>
  <r>
    <x v="556"/>
    <s v="Wednesday"/>
    <x v="2"/>
    <n v="3"/>
    <n v="0"/>
    <n v="28"/>
    <n v="49"/>
    <d v="1899-12-30T00:28:49"/>
    <d v="1899-12-30T00:09:36"/>
    <x v="30"/>
    <s v="Columbus Statue"/>
    <n v="6.2463851937536203"/>
    <n v="162"/>
    <s v="Cold &amp; Windy"/>
    <s v="M1: 9.15.77(153) M2:10.13.40(163) M3:9.19.39(170)"/>
    <d v="1899-12-30T04:11:40"/>
    <d v="1899-12-30T02:05:50"/>
    <m/>
    <n v="0"/>
    <n v="0"/>
    <d v="1899-12-30T04:11:40"/>
    <d v="1899-12-30T05:04:04"/>
    <d v="1899-12-30T02:05:50"/>
    <d v="1899-12-30T02:32:02"/>
    <n v="1194"/>
    <x v="5"/>
    <x v="11"/>
    <n v="200612"/>
  </r>
  <r>
    <x v="557"/>
    <s v="Monday"/>
    <x v="2"/>
    <n v="3"/>
    <n v="0"/>
    <n v="28"/>
    <n v="36"/>
    <d v="1899-12-30T00:28:36"/>
    <d v="1899-12-30T00:09:32"/>
    <x v="30"/>
    <s v="Columbus Statue"/>
    <n v="6.2937062937062986"/>
    <n v="160"/>
    <s v="Cool"/>
    <s v="M1: 9.10.74(154) M2: 9.43.12(161) M3:9.42.14(165)"/>
    <d v="1899-12-30T04:09:46"/>
    <d v="1899-12-30T02:04:53"/>
    <m/>
    <n v="0"/>
    <n v="0"/>
    <d v="1899-12-30T04:09:46"/>
    <d v="1899-12-30T05:02:10"/>
    <d v="1899-12-30T02:04:53"/>
    <d v="1899-12-30T02:31:05"/>
    <n v="1148"/>
    <x v="5"/>
    <x v="11"/>
    <n v="200612"/>
  </r>
  <r>
    <x v="558"/>
    <s v="Tuesday"/>
    <x v="2"/>
    <n v="3"/>
    <n v="0"/>
    <n v="30"/>
    <n v="59"/>
    <d v="1899-12-30T00:30:59"/>
    <d v="1899-12-30T00:10:20"/>
    <x v="30"/>
    <s v="Columbus Statue"/>
    <n v="5.8095750403442761"/>
    <n v="154"/>
    <s v="Cool"/>
    <s v="M1: 10.00.08(145) M2: 10.56.36(153) M3: 9.04.15(164)"/>
    <d v="1899-12-30T04:30:35"/>
    <d v="1899-12-30T02:15:18"/>
    <m/>
    <n v="0"/>
    <n v="0"/>
    <d v="1899-12-30T04:30:35"/>
    <d v="1899-12-30T05:22:59"/>
    <d v="1899-12-30T02:15:18"/>
    <d v="1899-12-30T02:41:30"/>
    <n v="1800"/>
    <x v="5"/>
    <x v="11"/>
    <n v="200612"/>
  </r>
  <r>
    <x v="559"/>
    <s v="Thursday"/>
    <x v="2"/>
    <n v="4"/>
    <n v="0"/>
    <n v="38"/>
    <n v="54"/>
    <d v="1899-12-30T00:38:54"/>
    <d v="1899-12-30T00:09:43"/>
    <x v="30"/>
    <s v="4 Mile-Work"/>
    <n v="6.1696658097686425"/>
    <n v="162"/>
    <s v="Cool"/>
    <s v="M1: 9.13.83(155) M2: 9.54.49(165) M3: 10.29.34(162) M4: 9.21.46(168)"/>
    <d v="1899-12-30T04:14:48"/>
    <d v="1899-12-30T02:07:24"/>
    <m/>
    <n v="0"/>
    <n v="0"/>
    <d v="1899-12-30T04:14:48"/>
    <d v="1899-12-30T05:07:12"/>
    <d v="1899-12-30T02:07:24"/>
    <d v="1899-12-30T02:33:36"/>
    <n v="1291"/>
    <x v="5"/>
    <x v="11"/>
    <n v="200612"/>
  </r>
  <r>
    <x v="560"/>
    <s v="Tuesday"/>
    <x v="2"/>
    <n v="3"/>
    <n v="0"/>
    <n v="30"/>
    <n v="7"/>
    <d v="1899-12-30T00:30:07"/>
    <d v="1899-12-30T00:10:02"/>
    <x v="30"/>
    <s v="Ron Loop"/>
    <n v="5.9767570558937519"/>
    <n v="0"/>
    <s v="Cool"/>
    <s v="Ran with Ron"/>
    <d v="1899-12-30T04:23:01"/>
    <d v="1899-12-30T02:11:31"/>
    <m/>
    <n v="0"/>
    <n v="0"/>
    <d v="1899-12-30T04:23:01"/>
    <d v="1899-12-30T05:15:25"/>
    <d v="1899-12-30T02:11:31"/>
    <d v="1899-12-30T02:37:43"/>
    <n v="1580"/>
    <x v="5"/>
    <x v="11"/>
    <n v="200612"/>
  </r>
  <r>
    <x v="561"/>
    <s v="Thursday"/>
    <x v="2"/>
    <n v="3.5"/>
    <n v="0"/>
    <n v="38"/>
    <n v="29"/>
    <d v="1899-12-30T00:38:29"/>
    <d v="1899-12-30T00:11:00"/>
    <x v="30"/>
    <s v="PT Barnum Out and Back"/>
    <n v="5.4569077522737164"/>
    <n v="0"/>
    <s v="Cool"/>
    <s v="HR Monitor Broken -- Need new Battery"/>
    <d v="1899-12-30T04:48:05"/>
    <d v="1899-12-30T02:24:02"/>
    <m/>
    <n v="0"/>
    <n v="0"/>
    <d v="1899-12-30T04:48:05"/>
    <d v="1899-12-30T05:40:29"/>
    <d v="1899-12-30T02:24:02"/>
    <d v="1899-12-30T02:50:14"/>
    <n v="2246"/>
    <x v="5"/>
    <x v="11"/>
    <n v="200612"/>
  </r>
  <r>
    <x v="562"/>
    <d v="2007-01-02T00:00:00"/>
    <x v="2"/>
    <n v="3"/>
    <n v="0"/>
    <n v="31"/>
    <n v="9"/>
    <d v="1899-12-30T00:31:09"/>
    <d v="1899-12-30T00:10:23"/>
    <x v="30"/>
    <s v="Columbus Statue"/>
    <n v="5.7784911717496037"/>
    <n v="0"/>
    <s v="Cool &amp; Windy"/>
    <s v="HR Monitor Broken -- Need new Battery"/>
    <d v="1899-12-30T04:32:03"/>
    <d v="1899-12-30T02:16:01"/>
    <m/>
    <n v="0"/>
    <n v="0"/>
    <d v="1899-12-30T04:32:03"/>
    <d v="1899-12-30T05:24:27"/>
    <d v="1899-12-30T02:16:01"/>
    <d v="1899-12-30T02:42:13"/>
    <n v="1853"/>
    <x v="6"/>
    <x v="8"/>
    <n v="200701"/>
  </r>
  <r>
    <x v="563"/>
    <d v="2007-01-03T00:00:00"/>
    <x v="2"/>
    <n v="3.5"/>
    <n v="0"/>
    <n v="37"/>
    <n v="19"/>
    <d v="1899-12-30T00:37:19"/>
    <d v="1899-12-30T00:10:40"/>
    <x v="30"/>
    <s v="PT Barnum Out and Back"/>
    <n v="5.6275122822688735"/>
    <n v="0"/>
    <s v="Cool &amp; Windy"/>
    <s v="HR Monitor Broken -- Need new Battery"/>
    <d v="1899-12-30T04:39:21"/>
    <d v="1899-12-30T02:19:40"/>
    <m/>
    <n v="0"/>
    <n v="0"/>
    <d v="1899-12-30T04:39:21"/>
    <d v="1899-12-30T05:31:45"/>
    <d v="1899-12-30T02:19:40"/>
    <d v="1899-12-30T02:45:52"/>
    <n v="2040"/>
    <x v="6"/>
    <x v="8"/>
    <n v="200701"/>
  </r>
  <r>
    <x v="564"/>
    <d v="2007-01-04T00:00:00"/>
    <x v="6"/>
    <n v="1"/>
    <n v="1"/>
    <n v="30"/>
    <n v="0"/>
    <d v="1899-12-30T01:30:00"/>
    <d v="1899-12-30T01:30:00"/>
    <x v="30"/>
    <s v="Weights"/>
    <n v="0.66666666666666718"/>
    <n v="0"/>
    <m/>
    <m/>
    <d v="1899-12-30T00:00:00"/>
    <d v="1899-12-30T00:00:00"/>
    <m/>
    <n v="0"/>
    <n v="0"/>
    <d v="1899-12-31T15:18:00"/>
    <d v="1899-12-31T16:10:24"/>
    <d v="1899-12-30T19:39:00"/>
    <d v="1899-12-30T20:05:12"/>
    <n v="3532"/>
    <x v="6"/>
    <x v="8"/>
    <n v="200701"/>
  </r>
  <r>
    <x v="565"/>
    <d v="2007-01-05T00:00:00"/>
    <x v="2"/>
    <n v="3"/>
    <n v="0"/>
    <n v="33"/>
    <n v="10"/>
    <d v="1899-12-30T00:33:10"/>
    <d v="1899-12-30T00:11:03"/>
    <x v="30"/>
    <s v="Columbus Statue"/>
    <n v="5.4271356783919646"/>
    <n v="0"/>
    <s v="Rainy"/>
    <s v="Ran with Jen"/>
    <d v="1899-12-30T04:49:39"/>
    <d v="1899-12-30T02:24:50"/>
    <m/>
    <n v="0"/>
    <n v="0"/>
    <d v="1899-12-30T04:49:39"/>
    <d v="1899-12-30T05:42:03"/>
    <d v="1899-12-30T02:24:50"/>
    <d v="1899-12-30T02:51:02"/>
    <n v="2282"/>
    <x v="6"/>
    <x v="8"/>
    <n v="200701"/>
  </r>
  <r>
    <x v="566"/>
    <d v="2007-01-08T00:00:00"/>
    <x v="2"/>
    <n v="2"/>
    <m/>
    <n v="20"/>
    <n v="0"/>
    <d v="1899-12-30T00:20:00"/>
    <d v="1899-12-30T00:10:00"/>
    <x v="30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</r>
  <r>
    <x v="567"/>
    <d v="2007-01-09T00:00:00"/>
    <x v="2"/>
    <n v="3"/>
    <n v="0"/>
    <n v="30"/>
    <n v="41"/>
    <d v="1899-12-30T00:30:41"/>
    <d v="1899-12-30T00:10:14"/>
    <x v="30"/>
    <s v="Columbus Statue"/>
    <n v="5.866376969038571"/>
    <n v="0"/>
    <s v="Cool"/>
    <m/>
    <d v="1899-12-30T04:27:58"/>
    <d v="1899-12-30T02:13:59"/>
    <m/>
    <n v="0"/>
    <n v="0"/>
    <d v="1899-12-30T04:27:58"/>
    <d v="1899-12-30T05:20:22"/>
    <d v="1899-12-30T02:13:59"/>
    <d v="1899-12-30T02:40:11"/>
    <n v="1723"/>
    <x v="6"/>
    <x v="8"/>
    <n v="200701"/>
  </r>
  <r>
    <x v="568"/>
    <d v="2007-01-10T00:00:00"/>
    <x v="2"/>
    <n v="3.5"/>
    <n v="0"/>
    <n v="36"/>
    <n v="50"/>
    <d v="1899-12-30T00:36:50"/>
    <d v="1899-12-30T00:10:31"/>
    <x v="30"/>
    <s v="PT Barnum Out and Back"/>
    <n v="5.701357466063353"/>
    <n v="0"/>
    <s v="cold"/>
    <s v="Out: 17.55.72 Back: 18"/>
    <d v="1899-12-30T04:35:43"/>
    <d v="1899-12-30T02:17:52"/>
    <m/>
    <n v="0"/>
    <n v="0"/>
    <d v="1899-12-30T04:35:43"/>
    <d v="1899-12-30T05:28:07"/>
    <d v="1899-12-30T02:17:52"/>
    <d v="1899-12-30T02:44:04"/>
    <n v="1961"/>
    <x v="6"/>
    <x v="8"/>
    <n v="200701"/>
  </r>
  <r>
    <x v="569"/>
    <d v="2007-01-12T00:00:00"/>
    <x v="2"/>
    <n v="3"/>
    <n v="0"/>
    <n v="30"/>
    <n v="21"/>
    <d v="1899-12-30T00:30:21"/>
    <d v="1899-12-30T00:10:07"/>
    <x v="30"/>
    <s v="Columbus Statue"/>
    <n v="5.9308072487644194"/>
    <n v="0"/>
    <s v="Cool &amp; Windy"/>
    <s v="Out: 15.03.55 Back:15.17.65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8"/>
    <n v="200701"/>
  </r>
  <r>
    <x v="570"/>
    <d v="2007-01-17T00:00:00"/>
    <x v="2"/>
    <n v="3"/>
    <n v="0"/>
    <n v="30"/>
    <n v="25"/>
    <d v="1899-12-30T00:30:25"/>
    <d v="1899-12-30T00:10:08"/>
    <x v="30"/>
    <s v="Ron Loop"/>
    <n v="5.9178082191780872"/>
    <n v="0"/>
    <s v="cold"/>
    <s v="Ran with Ron"/>
    <d v="1899-12-30T04:25:38"/>
    <d v="1899-12-30T02:12:49"/>
    <m/>
    <n v="0"/>
    <n v="0"/>
    <d v="1899-12-30T04:25:38"/>
    <d v="1899-12-30T05:18:02"/>
    <d v="1899-12-30T02:12:49"/>
    <d v="1899-12-30T02:39:01"/>
    <n v="1647"/>
    <x v="6"/>
    <x v="8"/>
    <n v="200701"/>
  </r>
  <r>
    <x v="571"/>
    <d v="2007-01-18T00:00:00"/>
    <x v="2"/>
    <n v="1"/>
    <n v="0"/>
    <n v="10"/>
    <n v="0"/>
    <d v="1899-12-30T00:10:00"/>
    <d v="1899-12-30T00:10:00"/>
    <x v="30"/>
    <s v="Treadmill"/>
    <n v="6.0000000000000053"/>
    <n v="148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</r>
  <r>
    <x v="571"/>
    <d v="2007-01-18T00:00:00"/>
    <x v="6"/>
    <n v="1"/>
    <n v="1"/>
    <n v="20"/>
    <n v="0"/>
    <d v="1899-12-30T01:20:00"/>
    <d v="1899-12-30T01:20:00"/>
    <x v="30"/>
    <s v="Weights"/>
    <n v="0.75000000000000067"/>
    <n v="0"/>
    <m/>
    <s v="10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8"/>
    <n v="200701"/>
  </r>
  <r>
    <x v="572"/>
    <d v="2007-01-26T00:00:00"/>
    <x v="2"/>
    <n v="2.65"/>
    <n v="0"/>
    <n v="30"/>
    <n v="0"/>
    <d v="1899-12-30T00:30:00"/>
    <d v="1899-12-30T00:11:19"/>
    <x v="30"/>
    <s v="Eliptical"/>
    <n v="5.3000000000000043"/>
    <n v="129"/>
    <m/>
    <s v="First w/out since having a cold"/>
    <d v="1899-12-30T04:56:36"/>
    <d v="1899-12-30T02:28:18"/>
    <m/>
    <n v="0"/>
    <n v="0"/>
    <d v="1899-12-30T04:56:36"/>
    <d v="1899-12-30T05:49:00"/>
    <d v="1899-12-30T02:28:18"/>
    <d v="1899-12-30T02:54:30"/>
    <n v="2426"/>
    <x v="6"/>
    <x v="8"/>
    <n v="200701"/>
  </r>
  <r>
    <x v="573"/>
    <d v="2007-01-29T00:00:00"/>
    <x v="2"/>
    <n v="2.7"/>
    <n v="0"/>
    <n v="30"/>
    <n v="0"/>
    <d v="1899-12-30T00:30:00"/>
    <d v="1899-12-30T00:11:07"/>
    <x v="30"/>
    <s v="Treadmill"/>
    <n v="5.4000000000000048"/>
    <n v="164"/>
    <m/>
    <s v="2.5 in 26 rest is cooldown"/>
    <d v="1899-12-30T04:51:07"/>
    <d v="1899-12-30T02:25:33"/>
    <m/>
    <n v="0"/>
    <n v="0"/>
    <d v="1899-12-30T04:51:07"/>
    <d v="1899-12-30T05:43:31"/>
    <d v="1899-12-30T02:25:33"/>
    <d v="1899-12-30T02:51:45"/>
    <n v="2313"/>
    <x v="6"/>
    <x v="8"/>
    <n v="200701"/>
  </r>
  <r>
    <x v="574"/>
    <d v="2007-01-31T00:00:00"/>
    <x v="2"/>
    <n v="3.23"/>
    <n v="0"/>
    <n v="35"/>
    <n v="0"/>
    <d v="1899-12-30T00:35:00"/>
    <d v="1899-12-30T00:10:50"/>
    <x v="30"/>
    <s v="Treadmill"/>
    <n v="5.5371428571428609"/>
    <n v="171"/>
    <m/>
    <s v="3 Miles in 30.45"/>
    <d v="1899-12-30T04:43:54"/>
    <d v="1899-12-30T02:21:57"/>
    <m/>
    <n v="0"/>
    <n v="0"/>
    <d v="1899-12-30T04:43:54"/>
    <d v="1899-12-30T05:36:18"/>
    <d v="1899-12-30T02:21:57"/>
    <d v="1899-12-30T02:48:09"/>
    <n v="2157"/>
    <x v="6"/>
    <x v="8"/>
    <n v="200701"/>
  </r>
  <r>
    <x v="575"/>
    <d v="2007-02-01T00:00:00"/>
    <x v="2"/>
    <n v="3"/>
    <n v="0"/>
    <n v="32"/>
    <n v="16"/>
    <d v="1899-12-30T00:32:16"/>
    <d v="1899-12-30T00:10:45"/>
    <x v="30"/>
    <s v="Columbus Statue"/>
    <n v="5.5785123966942196"/>
    <n v="161"/>
    <s v="cold"/>
    <s v="Ran with Jen, Luisa, and Alison"/>
    <d v="1899-12-30T04:41:48"/>
    <d v="1899-12-30T02:20:54"/>
    <m/>
    <n v="0"/>
    <n v="0"/>
    <d v="1899-12-30T04:41:48"/>
    <d v="1899-12-30T05:34:12"/>
    <d v="1899-12-30T02:20:54"/>
    <d v="1899-12-30T02:47:06"/>
    <n v="2103"/>
    <x v="6"/>
    <x v="9"/>
    <n v="200702"/>
  </r>
  <r>
    <x v="576"/>
    <d v="2007-02-07T00:00:00"/>
    <x v="1"/>
    <n v="3"/>
    <n v="0"/>
    <n v="25"/>
    <n v="0"/>
    <d v="1899-12-30T00:25:00"/>
    <d v="1899-12-30T00:08:20"/>
    <x v="5"/>
    <s v="Jamaica"/>
    <n v="7.2000000000000046"/>
    <n v="0"/>
    <s v="Hot"/>
    <s v="Ride With Connor in Jamaica"/>
    <d v="1899-12-30T15:33:20"/>
    <d v="1899-12-30T07:46:40"/>
    <m/>
    <n v="0"/>
    <n v="0"/>
    <d v="1899-12-30T03:38:20"/>
    <d v="1899-12-30T04:30:44"/>
    <d v="1899-12-30T01:49:10"/>
    <d v="1899-12-30T02:15:22"/>
    <n v="816"/>
    <x v="6"/>
    <x v="9"/>
    <n v="200702"/>
  </r>
  <r>
    <x v="577"/>
    <d v="2007-02-08T00:00:00"/>
    <x v="1"/>
    <n v="1"/>
    <n v="0"/>
    <n v="10"/>
    <n v="0"/>
    <d v="1899-12-30T00:10:00"/>
    <d v="1899-12-30T00:10:00"/>
    <x v="5"/>
    <s v="Jamaica"/>
    <n v="6.0000000000000053"/>
    <n v="0"/>
    <s v="Hot"/>
    <s v="Ride With Connor in Jamaica"/>
    <d v="1899-12-30T18:40:00"/>
    <d v="1899-12-30T09:20:00"/>
    <m/>
    <n v="0"/>
    <n v="0"/>
    <d v="1899-12-30T04:22:00"/>
    <d v="1899-12-30T05:14:24"/>
    <d v="1899-12-30T02:11:00"/>
    <d v="1899-12-30T02:37:12"/>
    <n v="1518"/>
    <x v="6"/>
    <x v="9"/>
    <n v="200702"/>
  </r>
  <r>
    <x v="578"/>
    <d v="2007-02-09T00:00:00"/>
    <x v="1"/>
    <n v="2"/>
    <n v="0"/>
    <n v="15"/>
    <n v="0"/>
    <d v="1899-12-30T00:15:00"/>
    <d v="1899-12-30T00:07:30"/>
    <x v="5"/>
    <s v="Jamaica"/>
    <n v="8.0000000000000071"/>
    <n v="0"/>
    <s v="Hot"/>
    <s v="Ride With Connor in Jamaica"/>
    <d v="1899-12-30T14:00:00"/>
    <d v="1899-12-30T07:00:00"/>
    <m/>
    <n v="0"/>
    <n v="0"/>
    <d v="1899-12-30T03:16:30"/>
    <d v="1899-12-30T04:08:54"/>
    <d v="1899-12-30T01:38:15"/>
    <d v="1899-12-30T02:04:27"/>
    <n v="795"/>
    <x v="6"/>
    <x v="9"/>
    <n v="200702"/>
  </r>
  <r>
    <x v="579"/>
    <d v="2007-02-12T00:00:00"/>
    <x v="2"/>
    <n v="3"/>
    <n v="0"/>
    <n v="31"/>
    <n v="7"/>
    <d v="1899-12-30T00:31:07"/>
    <d v="1899-12-30T00:10:22"/>
    <x v="30"/>
    <s v="Columbus Statue"/>
    <n v="5.7846813069094853"/>
    <n v="0"/>
    <s v="cold"/>
    <s v="Ran with Luisa - Out: 15.50.19 Back: 15.17.56"/>
    <d v="1899-12-30T04:31:45"/>
    <d v="1899-12-30T02:15:53"/>
    <m/>
    <n v="0"/>
    <n v="0"/>
    <d v="1899-12-30T04:31:45"/>
    <d v="1899-12-30T05:24:09"/>
    <d v="1899-12-30T02:15:53"/>
    <d v="1899-12-30T02:42:05"/>
    <n v="1844"/>
    <x v="6"/>
    <x v="9"/>
    <n v="200702"/>
  </r>
  <r>
    <x v="580"/>
    <d v="2007-02-13T00:00:00"/>
    <x v="0"/>
    <n v="0.56000000000000005"/>
    <n v="0"/>
    <n v="22"/>
    <n v="2"/>
    <d v="1899-12-30T00:22:02"/>
    <d v="1899-12-30T00:39:21"/>
    <x v="31"/>
    <s v="18 Laps"/>
    <n v="1.5249621785173992"/>
    <n v="0"/>
    <m/>
    <s v="Avg Lap - 1.134"/>
    <d v="1899-12-30T01:34:26"/>
    <d v="1899-12-30T00:47:13"/>
    <m/>
    <n v="0"/>
    <n v="0"/>
    <d v="1899-12-30T17:10:51"/>
    <d v="1899-12-30T18:03:15"/>
    <d v="1899-12-30T08:35:25"/>
    <d v="1899-12-30T09:01:37"/>
    <n v="3405"/>
    <x v="6"/>
    <x v="9"/>
    <n v="200702"/>
  </r>
  <r>
    <x v="581"/>
    <d v="2007-02-16T00:00:00"/>
    <x v="2"/>
    <n v="1"/>
    <n v="0"/>
    <n v="12"/>
    <n v="0"/>
    <d v="1899-12-30T00:12:00"/>
    <d v="1899-12-30T00:12:00"/>
    <x v="30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</r>
  <r>
    <x v="581"/>
    <d v="2007-02-16T00:00:00"/>
    <x v="2"/>
    <n v="3"/>
    <n v="0"/>
    <n v="30"/>
    <n v="45"/>
    <d v="1899-12-30T00:30:45"/>
    <d v="1899-12-30T00:10:15"/>
    <x v="30"/>
    <s v="Treadmill"/>
    <n v="5.8536585365853711"/>
    <n v="171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6"/>
    <x v="9"/>
    <n v="200702"/>
  </r>
  <r>
    <x v="582"/>
    <d v="2007-02-19T00:00:00"/>
    <x v="2"/>
    <n v="5"/>
    <n v="0"/>
    <n v="60"/>
    <n v="0"/>
    <d v="1899-12-30T01:00:00"/>
    <d v="1899-12-30T00:12:00"/>
    <x v="30"/>
    <s v="Treadmill"/>
    <n v="5.0000000000000036"/>
    <n v="154"/>
    <m/>
    <s v="Tough first 2 miles (25 mins) then ran 11 min miles (5.5)"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</r>
  <r>
    <x v="583"/>
    <d v="2007-02-20T00:00:00"/>
    <x v="0"/>
    <n v="0.56000000000000005"/>
    <n v="0"/>
    <n v="22"/>
    <n v="41"/>
    <d v="1899-12-30T00:22:41"/>
    <d v="1899-12-30T00:40:30"/>
    <x v="31"/>
    <s v="18 Laps"/>
    <n v="1.4812637766348289"/>
    <n v="0"/>
    <m/>
    <s v="Avg Lap - 1.156"/>
    <d v="1899-12-30T01:37:13"/>
    <d v="1899-12-30T00:48:36"/>
    <m/>
    <n v="0"/>
    <n v="0"/>
    <d v="1899-12-30T17:41:15"/>
    <d v="1899-12-30T18:33:39"/>
    <d v="1899-12-30T08:50:38"/>
    <d v="1899-12-30T09:16:50"/>
    <n v="3452"/>
    <x v="6"/>
    <x v="9"/>
    <n v="200702"/>
  </r>
  <r>
    <x v="584"/>
    <d v="2007-02-21T00:00:00"/>
    <x v="2"/>
    <n v="3.5"/>
    <n v="0"/>
    <n v="36"/>
    <n v="28"/>
    <d v="1899-12-30T00:36:28"/>
    <d v="1899-12-30T00:10:25"/>
    <x v="30"/>
    <s v="PT Barnum Out and Back"/>
    <n v="5.758683729433276"/>
    <n v="164"/>
    <s v="Cool"/>
    <s v="Out: 17.58.24(162) Back: 18.30.23(166)"/>
    <d v="1899-12-30T04:32:59"/>
    <d v="1899-12-30T02:16:29"/>
    <m/>
    <n v="0"/>
    <n v="0"/>
    <d v="1899-12-30T04:32:59"/>
    <d v="1899-12-30T05:25:23"/>
    <d v="1899-12-30T02:16:29"/>
    <d v="1899-12-30T02:42:41"/>
    <n v="1882"/>
    <x v="6"/>
    <x v="9"/>
    <n v="200702"/>
  </r>
  <r>
    <x v="585"/>
    <d v="2007-02-22T00:00:00"/>
    <x v="2"/>
    <n v="3.5"/>
    <n v="0"/>
    <n v="41"/>
    <n v="9"/>
    <d v="1899-12-30T00:41:09"/>
    <d v="1899-12-30T00:11:45"/>
    <x v="30"/>
    <s v="PT Barnum Out and Back"/>
    <n v="5.103280680437428"/>
    <n v="156"/>
    <s v="Cold &amp; Rainy"/>
    <s v="Out: 20.50.49(152) Back: 20.18.77(160)"/>
    <d v="1899-12-30T05:08:02"/>
    <d v="1899-12-30T02:34:01"/>
    <m/>
    <n v="0"/>
    <n v="0"/>
    <d v="1899-12-30T05:08:02"/>
    <d v="1899-12-30T06:00:26"/>
    <d v="1899-12-30T02:34:01"/>
    <d v="1899-12-30T03:00:13"/>
    <n v="2608"/>
    <x v="6"/>
    <x v="9"/>
    <n v="200702"/>
  </r>
  <r>
    <x v="586"/>
    <d v="2007-02-25T00:00:00"/>
    <x v="2"/>
    <n v="7.8"/>
    <n v="1"/>
    <n v="20"/>
    <n v="13"/>
    <d v="1899-12-30T01:20:13"/>
    <d v="1899-12-30T00:10:17"/>
    <x v="30"/>
    <s v="Polar Bear"/>
    <n v="5.8341990442551461"/>
    <n v="174"/>
    <s v="cold"/>
    <s v="Splits: 9.52.54(166) + 10.03.36(172) + 9.59.77(175) + 11.18.32(171) + 10.31.91(175) + 10.35.48(176) + 10.39.05(175) + 7.13.51(180)"/>
    <d v="1899-12-30T04:29:27"/>
    <d v="1899-12-30T02:14:43"/>
    <m/>
    <n v="0"/>
    <n v="0"/>
    <d v="1899-12-30T04:29:27"/>
    <d v="1899-12-30T05:21:51"/>
    <d v="1899-12-30T02:14:43"/>
    <d v="1899-12-30T02:40:55"/>
    <n v="1770"/>
    <x v="6"/>
    <x v="9"/>
    <n v="200702"/>
  </r>
  <r>
    <x v="587"/>
    <d v="2007-02-26T00:00:00"/>
    <x v="2"/>
    <n v="2.5"/>
    <n v="0"/>
    <n v="30"/>
    <n v="0"/>
    <d v="1899-12-30T00:30:00"/>
    <d v="1899-12-30T00:12:00"/>
    <x v="32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</r>
  <r>
    <x v="588"/>
    <d v="2007-02-28T00:00:00"/>
    <x v="2"/>
    <n v="3.5"/>
    <n v="0"/>
    <n v="38"/>
    <n v="38"/>
    <d v="1899-12-30T00:38:38"/>
    <d v="1899-12-30T00:11:02"/>
    <x v="32"/>
    <s v="PT Barnum Out and Back"/>
    <n v="5.4357204486626447"/>
    <n v="0"/>
    <s v="Cool"/>
    <s v="Ran with Jen &amp; Alison"/>
    <d v="1899-12-30T04:49:12"/>
    <d v="1899-12-30T02:24:36"/>
    <m/>
    <n v="0"/>
    <n v="0"/>
    <d v="1899-12-30T04:49:12"/>
    <d v="1899-12-30T05:41:36"/>
    <d v="1899-12-30T02:24:36"/>
    <d v="1899-12-30T02:50:48"/>
    <n v="2272"/>
    <x v="6"/>
    <x v="9"/>
    <n v="200702"/>
  </r>
  <r>
    <x v="589"/>
    <d v="2007-03-01T00:00:00"/>
    <x v="0"/>
    <n v="0.56000000000000005"/>
    <n v="0"/>
    <n v="21"/>
    <n v="43"/>
    <d v="1899-12-30T00:21:43"/>
    <d v="1899-12-30T00:38:47"/>
    <x v="31"/>
    <s v="18 Laps"/>
    <n v="1.5471987720644682"/>
    <n v="0"/>
    <m/>
    <s v="Avg Lap - 1.1238"/>
    <d v="1899-12-30T01:33:04"/>
    <d v="1899-12-30T00:46:32"/>
    <m/>
    <n v="0"/>
    <n v="0"/>
    <d v="1899-12-30T16:56:02"/>
    <d v="1899-12-30T17:48:26"/>
    <d v="1899-12-30T08:28:01"/>
    <d v="1899-12-30T08:54:13"/>
    <n v="3386"/>
    <x v="6"/>
    <x v="10"/>
    <n v="200703"/>
  </r>
  <r>
    <x v="590"/>
    <d v="2007-03-05T00:00:00"/>
    <x v="2"/>
    <n v="2"/>
    <n v="0"/>
    <n v="20"/>
    <n v="35"/>
    <d v="1899-12-30T00:20:35"/>
    <d v="1899-12-30T00:10:17"/>
    <x v="32"/>
    <s v="Treadmill"/>
    <n v="5.8299595141700449"/>
    <n v="0"/>
    <m/>
    <m/>
    <d v="1899-12-30T04:29:38"/>
    <d v="1899-12-30T02:14:49"/>
    <m/>
    <n v="0"/>
    <n v="0"/>
    <d v="1899-12-30T04:29:38"/>
    <d v="1899-12-30T05:22:03"/>
    <d v="1899-12-30T02:14:49"/>
    <d v="1899-12-30T02:41:01"/>
    <n v="1776"/>
    <x v="6"/>
    <x v="10"/>
    <n v="200703"/>
  </r>
  <r>
    <x v="591"/>
    <d v="2007-03-06T00:00:00"/>
    <x v="0"/>
    <n v="0.56000000000000005"/>
    <n v="0"/>
    <n v="21"/>
    <n v="45"/>
    <d v="1899-12-30T00:21:45"/>
    <d v="1899-12-30T00:38:50"/>
    <x v="31"/>
    <s v="18 Laps"/>
    <n v="1.5448275862068979"/>
    <n v="0"/>
    <m/>
    <s v="Avg Lap - 1.125"/>
    <d v="1899-12-30T01:33:13"/>
    <d v="1899-12-30T00:46:36"/>
    <m/>
    <n v="0"/>
    <n v="0"/>
    <d v="1899-12-30T16:57:35"/>
    <d v="1899-12-30T17:49:59"/>
    <d v="1899-12-30T08:28:48"/>
    <d v="1899-12-30T08:55:00"/>
    <n v="3389"/>
    <x v="6"/>
    <x v="10"/>
    <n v="200703"/>
  </r>
  <r>
    <x v="592"/>
    <d v="2007-03-08T00:00:00"/>
    <x v="2"/>
    <n v="3"/>
    <n v="0"/>
    <n v="30"/>
    <n v="52"/>
    <d v="1899-12-30T00:30:52"/>
    <d v="1899-12-30T00:10:17"/>
    <x v="32"/>
    <s v="Treadmill"/>
    <n v="5.8315334773218188"/>
    <n v="0"/>
    <m/>
    <m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10"/>
    <n v="200703"/>
  </r>
  <r>
    <x v="593"/>
    <d v="2007-03-09T00:00:00"/>
    <x v="2"/>
    <n v="4.4000000000000004"/>
    <n v="0"/>
    <n v="50"/>
    <n v="55"/>
    <d v="1899-12-30T00:50:55"/>
    <d v="1899-12-30T00:11:34"/>
    <x v="32"/>
    <s v="Beach Loop"/>
    <n v="5.1849427168576145"/>
    <n v="0"/>
    <s v="cold"/>
    <s v="Ran with Jen"/>
    <d v="1899-12-30T05:03:11"/>
    <d v="1899-12-30T02:31:36"/>
    <m/>
    <n v="0"/>
    <n v="0"/>
    <d v="1899-12-30T05:03:11"/>
    <d v="1899-12-30T05:55:35"/>
    <d v="1899-12-30T02:31:36"/>
    <d v="1899-12-30T02:57:48"/>
    <n v="2539"/>
    <x v="6"/>
    <x v="10"/>
    <n v="200703"/>
  </r>
  <r>
    <x v="594"/>
    <d v="2007-03-12T00:00:00"/>
    <x v="2"/>
    <n v="4.4000000000000004"/>
    <n v="0"/>
    <n v="45"/>
    <n v="9"/>
    <d v="1899-12-30T00:45:09"/>
    <d v="1899-12-30T00:10:16"/>
    <x v="32"/>
    <s v="Beach Loop"/>
    <n v="5.8471760797342256"/>
    <n v="0"/>
    <s v="Chilly"/>
    <m/>
    <d v="1899-12-30T04:28:51"/>
    <d v="1899-12-30T02:14:25"/>
    <m/>
    <n v="0"/>
    <n v="0"/>
    <d v="1899-12-30T04:28:51"/>
    <d v="1899-12-30T05:21:15"/>
    <d v="1899-12-30T02:14:25"/>
    <d v="1899-12-30T02:40:37"/>
    <n v="1751"/>
    <x v="6"/>
    <x v="10"/>
    <n v="200703"/>
  </r>
  <r>
    <x v="595"/>
    <d v="2007-03-13T00:00:00"/>
    <x v="2"/>
    <n v="3"/>
    <n v="0"/>
    <n v="28"/>
    <n v="13"/>
    <d v="1899-12-30T00:28:13"/>
    <d v="1899-12-30T00:09:24"/>
    <x v="32"/>
    <s v="Columbus Statue"/>
    <n v="6.3792085056113468"/>
    <n v="0"/>
    <s v="Nice!"/>
    <s v="Out: 14.18.06 Back:13.55.72"/>
    <d v="1899-12-30T04:06:26"/>
    <d v="1899-12-30T02:03:13"/>
    <m/>
    <n v="0"/>
    <n v="0"/>
    <d v="1899-12-30T04:06:26"/>
    <d v="1899-12-30T04:58:50"/>
    <d v="1899-12-30T02:03:13"/>
    <d v="1899-12-30T02:29:25"/>
    <n v="1069"/>
    <x v="6"/>
    <x v="10"/>
    <n v="200703"/>
  </r>
  <r>
    <x v="596"/>
    <d v="2007-03-14T00:00:00"/>
    <x v="2"/>
    <n v="4.4000000000000004"/>
    <n v="0"/>
    <n v="49"/>
    <n v="35"/>
    <d v="1899-12-30T00:49:35"/>
    <d v="1899-12-30T00:11:16"/>
    <x v="32"/>
    <s v="Beach Loop"/>
    <n v="5.3243697478991647"/>
    <n v="0"/>
    <s v="Nice!"/>
    <s v="Walked a couple of times"/>
    <d v="1899-12-30T04:55:15"/>
    <d v="1899-12-30T02:27:37"/>
    <m/>
    <n v="0"/>
    <n v="0"/>
    <d v="1899-12-30T04:55:15"/>
    <d v="1899-12-30T05:47:39"/>
    <d v="1899-12-30T02:27:37"/>
    <d v="1899-12-30T02:53:49"/>
    <n v="2397"/>
    <x v="6"/>
    <x v="10"/>
    <n v="200703"/>
  </r>
  <r>
    <x v="597"/>
    <d v="2007-03-19T00:00:00"/>
    <x v="0"/>
    <n v="0.56000000000000005"/>
    <n v="0"/>
    <n v="21"/>
    <n v="39"/>
    <d v="1899-12-30T00:21:39"/>
    <d v="1899-12-30T00:38:40"/>
    <x v="31"/>
    <s v="18 Laps"/>
    <n v="1.5519630484988467"/>
    <n v="0"/>
    <m/>
    <s v="Avg Lap 1.1215"/>
    <d v="1899-12-30T01:32:47"/>
    <d v="1899-12-30T00:46:24"/>
    <m/>
    <n v="0"/>
    <n v="0"/>
    <d v="1899-12-30T16:52:55"/>
    <d v="1899-12-30T17:45:19"/>
    <d v="1899-12-30T08:26:27"/>
    <d v="1899-12-30T08:52:39"/>
    <n v="3383"/>
    <x v="6"/>
    <x v="10"/>
    <n v="200703"/>
  </r>
  <r>
    <x v="598"/>
    <d v="2007-03-20T00:00:00"/>
    <x v="2"/>
    <n v="3"/>
    <n v="0"/>
    <n v="30"/>
    <n v="0"/>
    <d v="1899-12-30T00:30:00"/>
    <d v="1899-12-30T00:10:00"/>
    <x v="32"/>
    <s v="Treadmill"/>
    <n v="6.0000000000000053"/>
    <n v="17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0"/>
    <n v="200703"/>
  </r>
  <r>
    <x v="599"/>
    <d v="2007-03-21T00:00:00"/>
    <x v="2"/>
    <n v="3"/>
    <n v="0"/>
    <n v="29"/>
    <n v="30"/>
    <d v="1899-12-30T00:29:30"/>
    <d v="1899-12-30T00:09:50"/>
    <x v="32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6"/>
    <x v="10"/>
    <n v="200703"/>
  </r>
  <r>
    <x v="600"/>
    <d v="2007-03-22T00:00:00"/>
    <x v="2"/>
    <n v="3"/>
    <n v="0"/>
    <n v="29"/>
    <n v="52"/>
    <d v="1899-12-30T00:29:52"/>
    <d v="1899-12-30T00:09:57"/>
    <x v="32"/>
    <s v="Columbus Statue"/>
    <n v="6.0267857142857197"/>
    <n v="157"/>
    <s v="Cool"/>
    <s v="Out: 15.02.14(153) Back: 14.50.31(161)"/>
    <d v="1899-12-30T04:20:50"/>
    <d v="1899-12-30T02:10:25"/>
    <m/>
    <n v="0"/>
    <n v="0"/>
    <d v="1899-12-30T04:20:50"/>
    <d v="1899-12-30T05:13:14"/>
    <d v="1899-12-30T02:10:25"/>
    <d v="1899-12-30T02:36:37"/>
    <n v="1481"/>
    <x v="6"/>
    <x v="10"/>
    <n v="200703"/>
  </r>
  <r>
    <x v="601"/>
    <d v="2007-03-24T00:00:00"/>
    <x v="2"/>
    <n v="5.0999999999999996"/>
    <n v="0"/>
    <n v="48"/>
    <n v="4"/>
    <d v="1899-12-30T00:48:04"/>
    <d v="1899-12-30T00:09:25"/>
    <x v="32"/>
    <s v="Bristol Shamrock"/>
    <n v="6.3661581137309327"/>
    <n v="174"/>
    <s v="Cool"/>
    <s v="Splits: 9.12.67(166) + 9.20.49(170) + 9.52.57(177) + 9.56.27(177) +8.12.69(179)"/>
    <d v="1899-12-30T04:06:56"/>
    <d v="1899-12-30T02:03:28"/>
    <m/>
    <n v="0"/>
    <n v="0"/>
    <d v="1899-12-30T04:06:56"/>
    <d v="1899-12-30T04:59:20"/>
    <d v="1899-12-30T02:03:28"/>
    <d v="1899-12-30T02:29:40"/>
    <n v="1078"/>
    <x v="6"/>
    <x v="10"/>
    <n v="200703"/>
  </r>
  <r>
    <x v="602"/>
    <d v="2007-03-26T00:00:00"/>
    <x v="2"/>
    <n v="3.1"/>
    <n v="0"/>
    <n v="31"/>
    <n v="45"/>
    <d v="1899-12-30T00:31:45"/>
    <d v="1899-12-30T00:10:15"/>
    <x v="32"/>
    <s v="New Ron Loop"/>
    <n v="5.8582677165354378"/>
    <n v="0"/>
    <s v="Cool"/>
    <m/>
    <d v="1899-12-30T04:28:20"/>
    <d v="1899-12-30T02:14:10"/>
    <m/>
    <n v="0"/>
    <n v="0"/>
    <d v="1899-12-30T04:28:20"/>
    <d v="1899-12-30T05:20:44"/>
    <d v="1899-12-30T02:14:10"/>
    <d v="1899-12-30T02:40:22"/>
    <n v="1732"/>
    <x v="6"/>
    <x v="10"/>
    <n v="200703"/>
  </r>
  <r>
    <x v="603"/>
    <d v="2007-03-28T00:00:00"/>
    <x v="2"/>
    <n v="3"/>
    <n v="0"/>
    <n v="27"/>
    <n v="32"/>
    <d v="1899-12-30T00:27:32"/>
    <d v="1899-12-30T00:09:11"/>
    <x v="32"/>
    <s v="Columbus Statue"/>
    <n v="6.5375302663438308"/>
    <n v="0"/>
    <s v="Nice!"/>
    <s v="Out: 13.31.92 Back:14.00.41"/>
    <d v="1899-12-30T04:00:27"/>
    <d v="1899-12-30T02:00:14"/>
    <m/>
    <n v="0"/>
    <n v="0"/>
    <d v="1899-12-30T04:00:27"/>
    <d v="1899-12-30T04:52:51"/>
    <d v="1899-12-30T02:00:14"/>
    <d v="1899-12-30T02:26:26"/>
    <n v="956"/>
    <x v="6"/>
    <x v="10"/>
    <n v="200703"/>
  </r>
  <r>
    <x v="604"/>
    <d v="2007-03-29T00:00:00"/>
    <x v="2"/>
    <n v="3.5"/>
    <n v="0"/>
    <n v="36"/>
    <n v="19"/>
    <d v="1899-12-30T00:36:19"/>
    <d v="1899-12-30T00:10:23"/>
    <x v="32"/>
    <s v="PT Barnum Out and Back"/>
    <n v="5.7824690224873834"/>
    <n v="0"/>
    <s v="Windy"/>
    <s v="Out: 17.55.57 Back: 18.23.50"/>
    <d v="1899-12-30T04:31:51"/>
    <d v="1899-12-30T02:15:56"/>
    <m/>
    <n v="0"/>
    <n v="0"/>
    <d v="1899-12-30T04:31:51"/>
    <d v="1899-12-30T05:24:15"/>
    <d v="1899-12-30T02:15:56"/>
    <d v="1899-12-30T02:42:08"/>
    <n v="1847"/>
    <x v="6"/>
    <x v="10"/>
    <n v="200703"/>
  </r>
  <r>
    <x v="605"/>
    <d v="2007-03-30T00:00:00"/>
    <x v="2"/>
    <n v="5"/>
    <n v="0"/>
    <n v="54"/>
    <n v="59"/>
    <d v="1899-12-30T00:54:59"/>
    <d v="1899-12-30T00:11:00"/>
    <x v="32"/>
    <s v="Random Around Work"/>
    <n v="5.4561988481358021"/>
    <n v="147"/>
    <s v="Windy"/>
    <s v="Fist Beach then Ran with Ron from Anchor Back to Building"/>
    <d v="1899-12-30T04:48:07"/>
    <d v="1899-12-30T02:24:03"/>
    <m/>
    <n v="0"/>
    <n v="0"/>
    <d v="1899-12-30T04:48:07"/>
    <d v="1899-12-30T05:40:31"/>
    <d v="1899-12-30T02:24:03"/>
    <d v="1899-12-30T02:50:15"/>
    <n v="2247"/>
    <x v="6"/>
    <x v="10"/>
    <n v="200703"/>
  </r>
  <r>
    <x v="606"/>
    <d v="2007-04-02T00:00:00"/>
    <x v="2"/>
    <n v="2.9"/>
    <n v="0"/>
    <n v="25"/>
    <n v="5"/>
    <d v="1899-12-30T00:25:05"/>
    <d v="1899-12-30T00:08:39"/>
    <x v="32"/>
    <s v="Cannon"/>
    <n v="6.9368770764119665"/>
    <n v="156"/>
    <s v="Cool"/>
    <s v="Out: 12.40.82(151) Back:12.25.13(162)"/>
    <d v="1899-12-30T03:46:37"/>
    <d v="1899-12-30T01:53:18"/>
    <m/>
    <n v="0"/>
    <n v="0"/>
    <d v="1899-12-30T03:46:37"/>
    <d v="1899-12-30T04:39:01"/>
    <d v="1899-12-30T01:53:18"/>
    <d v="1899-12-30T02:19:30"/>
    <n v="848"/>
    <x v="6"/>
    <x v="1"/>
    <n v="200704"/>
  </r>
  <r>
    <x v="607"/>
    <d v="2007-04-03T00:00:00"/>
    <x v="0"/>
    <n v="0.65"/>
    <n v="0"/>
    <n v="26"/>
    <n v="39"/>
    <d v="1899-12-30T00:26:39"/>
    <d v="1899-12-30T00:41:00"/>
    <x v="31"/>
    <s v="21 Laps"/>
    <n v="1.4634146341463425"/>
    <n v="0"/>
    <m/>
    <s v="Avg Lap 1.1614"/>
    <d v="1899-12-30T01:38:24"/>
    <d v="1899-12-30T00:49:12"/>
    <m/>
    <n v="0"/>
    <n v="0"/>
    <d v="1899-12-30T17:54:12"/>
    <d v="1899-12-30T18:46:36"/>
    <d v="1899-12-30T08:57:06"/>
    <d v="1899-12-30T09:23:18"/>
    <n v="3460"/>
    <x v="6"/>
    <x v="1"/>
    <n v="200704"/>
  </r>
  <r>
    <x v="608"/>
    <d v="2007-04-04T00:00:00"/>
    <x v="6"/>
    <n v="1"/>
    <n v="1"/>
    <n v="20"/>
    <n v="0"/>
    <d v="1899-12-30T01:20:00"/>
    <d v="1899-12-30T01:20:00"/>
    <x v="32"/>
    <s v="Weights"/>
    <n v="0.75000000000000067"/>
    <n v="0"/>
    <m/>
    <s v="5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1"/>
    <n v="200704"/>
  </r>
  <r>
    <x v="609"/>
    <d v="2007-04-05T00:00:00"/>
    <x v="0"/>
    <n v="0.5"/>
    <n v="0"/>
    <n v="19"/>
    <n v="14"/>
    <d v="1899-12-30T00:19:14"/>
    <d v="1899-12-30T00:38:28"/>
    <x v="31"/>
    <s v="16 Laps"/>
    <n v="1.5597920277296371"/>
    <n v="0"/>
    <m/>
    <s v="Avg Lap 1.12125"/>
    <d v="1899-12-30T01:32:19"/>
    <d v="1899-12-30T00:46:10"/>
    <m/>
    <n v="0"/>
    <n v="0"/>
    <d v="1899-12-30T16:47:50"/>
    <d v="1899-12-30T17:40:14"/>
    <d v="1899-12-30T08:23:55"/>
    <d v="1899-12-30T08:50:07"/>
    <n v="3378"/>
    <x v="6"/>
    <x v="1"/>
    <n v="200704"/>
  </r>
  <r>
    <x v="610"/>
    <d v="2007-04-06T00:00:00"/>
    <x v="2"/>
    <n v="6.5"/>
    <n v="1"/>
    <n v="13"/>
    <n v="51"/>
    <d v="1899-12-30T01:13:51"/>
    <d v="1899-12-30T00:11:22"/>
    <x v="32"/>
    <s v="Point"/>
    <n v="5.280974949221398"/>
    <n v="155"/>
    <s v="Windy"/>
    <s v="Ran with Jen.  Wind was Brutal"/>
    <d v="1899-12-30T04:57:40"/>
    <d v="1899-12-30T02:28:50"/>
    <m/>
    <n v="0"/>
    <n v="0"/>
    <d v="1899-12-30T04:57:40"/>
    <d v="1899-12-30T05:50:04"/>
    <d v="1899-12-30T02:28:50"/>
    <d v="1899-12-30T02:55:02"/>
    <n v="2449"/>
    <x v="6"/>
    <x v="1"/>
    <n v="200704"/>
  </r>
  <r>
    <x v="611"/>
    <d v="2007-04-09T00:00:00"/>
    <x v="2"/>
    <n v="4"/>
    <n v="0"/>
    <n v="42"/>
    <n v="35"/>
    <d v="1899-12-30T00:42:35"/>
    <d v="1899-12-30T00:10:39"/>
    <x v="32"/>
    <s v="4 Mile-Work"/>
    <n v="5.6360078277886538"/>
    <n v="150"/>
    <s v="Cool"/>
    <s v="Out: 20.24.23(149) Back: 22.11.00(151)"/>
    <d v="1899-12-30T04:38:55"/>
    <d v="1899-12-30T02:19:28"/>
    <m/>
    <n v="0"/>
    <n v="0"/>
    <d v="1899-12-30T04:38:55"/>
    <d v="1899-12-30T05:31:19"/>
    <d v="1899-12-30T02:19:28"/>
    <d v="1899-12-30T02:45:40"/>
    <n v="2027"/>
    <x v="6"/>
    <x v="1"/>
    <n v="200704"/>
  </r>
  <r>
    <x v="612"/>
    <d v="2007-04-10T00:00:00"/>
    <x v="2"/>
    <n v="4"/>
    <n v="0"/>
    <n v="44"/>
    <n v="7"/>
    <d v="1899-12-30T00:44:07"/>
    <d v="1899-12-30T00:11:02"/>
    <x v="30"/>
    <s v="4 Mile-Work"/>
    <n v="5.440120891575372"/>
    <n v="148"/>
    <s v="Cool"/>
    <s v="Out: 22.15.67(142) Back: 21.51.74(155)"/>
    <d v="1899-12-30T04:48:58"/>
    <d v="1899-12-30T02:24:29"/>
    <m/>
    <n v="0"/>
    <n v="0"/>
    <d v="1899-12-30T04:48:58"/>
    <d v="1899-12-30T05:41:22"/>
    <d v="1899-12-30T02:24:29"/>
    <d v="1899-12-30T02:50:41"/>
    <n v="2268"/>
    <x v="6"/>
    <x v="1"/>
    <n v="200704"/>
  </r>
  <r>
    <x v="613"/>
    <d v="2007-04-11T00:00:00"/>
    <x v="2"/>
    <n v="2.9"/>
    <n v="0"/>
    <n v="28"/>
    <n v="4"/>
    <d v="1899-12-30T00:28:04"/>
    <d v="1899-12-30T00:09:41"/>
    <x v="30"/>
    <s v="Cannon"/>
    <n v="6.1995249406175814"/>
    <n v="150"/>
    <s v="Cool"/>
    <s v="Out: 13.44.21(149) Back:14.20.31(152)"/>
    <d v="1899-12-30T04:13:34"/>
    <d v="1899-12-30T02:06:47"/>
    <m/>
    <n v="0"/>
    <n v="0"/>
    <d v="1899-12-30T04:13:34"/>
    <d v="1899-12-30T05:05:58"/>
    <d v="1899-12-30T02:06:47"/>
    <d v="1899-12-30T02:32:59"/>
    <n v="1246"/>
    <x v="6"/>
    <x v="1"/>
    <n v="200704"/>
  </r>
  <r>
    <x v="614"/>
    <d v="2007-04-23T00:00:00"/>
    <x v="2"/>
    <n v="4"/>
    <n v="0"/>
    <n v="41"/>
    <n v="54"/>
    <d v="1899-12-30T00:41:54"/>
    <d v="1899-12-30T00:10:29"/>
    <x v="30"/>
    <s v="4 Mile-Work"/>
    <n v="5.7279236276849685"/>
    <n v="158"/>
    <s v="Warm"/>
    <s v="Out: 20.48.77(152) Back: 21.05.56(164)"/>
    <d v="1899-12-30T04:34:27"/>
    <d v="1899-12-30T02:17:13"/>
    <m/>
    <n v="0"/>
    <n v="0"/>
    <d v="1899-12-30T04:34:27"/>
    <d v="1899-12-30T05:26:51"/>
    <d v="1899-12-30T02:17:13"/>
    <d v="1899-12-30T02:43:25"/>
    <n v="1922"/>
    <x v="6"/>
    <x v="1"/>
    <n v="200704"/>
  </r>
  <r>
    <x v="615"/>
    <d v="2007-04-24T00:00:00"/>
    <x v="2"/>
    <n v="4"/>
    <n v="0"/>
    <n v="44"/>
    <n v="5"/>
    <d v="1899-12-30T00:44:05"/>
    <d v="1899-12-30T00:11:01"/>
    <x v="30"/>
    <s v="4 Mile-Work"/>
    <n v="5.444234404536866"/>
    <n v="155"/>
    <s v="Warm"/>
    <s v="Out: 22.07.34(147) Back: 21.58.39(162)"/>
    <d v="1899-12-30T04:48:45"/>
    <d v="1899-12-30T02:24:22"/>
    <m/>
    <n v="0"/>
    <n v="0"/>
    <d v="1899-12-30T04:48:45"/>
    <d v="1899-12-30T05:41:09"/>
    <d v="1899-12-30T02:24:22"/>
    <d v="1899-12-30T02:50:34"/>
    <n v="2262"/>
    <x v="6"/>
    <x v="1"/>
    <n v="200704"/>
  </r>
  <r>
    <x v="616"/>
    <d v="2007-04-25T00:00:00"/>
    <x v="2"/>
    <n v="3.5"/>
    <n v="0"/>
    <n v="35"/>
    <n v="42"/>
    <d v="1899-12-30T00:35:42"/>
    <d v="1899-12-30T00:10:12"/>
    <x v="33"/>
    <s v="PT Barnum Out and Back"/>
    <n v="5.8823529411764737"/>
    <n v="160"/>
    <s v="Warm"/>
    <s v="Out: 17.01.64(157) Back: 18.40.88(162)"/>
    <d v="1899-12-30T04:27:14"/>
    <d v="1899-12-30T02:13:37"/>
    <m/>
    <n v="0"/>
    <n v="0"/>
    <d v="1899-12-30T04:27:14"/>
    <d v="1899-12-30T05:19:38"/>
    <d v="1899-12-30T02:13:37"/>
    <d v="1899-12-30T02:39:49"/>
    <n v="1698"/>
    <x v="6"/>
    <x v="1"/>
    <n v="200704"/>
  </r>
  <r>
    <x v="617"/>
    <d v="2007-04-26T00:00:00"/>
    <x v="2"/>
    <n v="3.5"/>
    <n v="0"/>
    <n v="33"/>
    <n v="18"/>
    <d v="1899-12-30T00:33:18"/>
    <d v="1899-12-30T00:09:31"/>
    <x v="33"/>
    <s v="PT Barnum Out and Back"/>
    <n v="6.3063063063063129"/>
    <n v="166"/>
    <s v="Warm"/>
    <s v="Out: 17.06.63(161) Back: 16.11.88(171)"/>
    <d v="1899-12-30T04:09:16"/>
    <d v="1899-12-30T02:04:38"/>
    <m/>
    <n v="0"/>
    <n v="0"/>
    <d v="1899-12-30T04:09:16"/>
    <d v="1899-12-30T05:01:40"/>
    <d v="1899-12-30T02:04:38"/>
    <d v="1899-12-30T02:30:50"/>
    <n v="1134"/>
    <x v="6"/>
    <x v="1"/>
    <n v="200704"/>
  </r>
  <r>
    <x v="618"/>
    <d v="2007-04-27T00:00:00"/>
    <x v="2"/>
    <n v="5"/>
    <n v="0"/>
    <n v="52"/>
    <n v="36"/>
    <d v="1899-12-30T00:52:36"/>
    <d v="1899-12-30T00:10:31"/>
    <x v="30"/>
    <s v="Second Beach"/>
    <n v="5.703422053231944"/>
    <n v="152"/>
    <s v="Cool &amp; Rainy"/>
    <s v="Out: 27.21.89(147) Back: 25.14.91(157)"/>
    <d v="1899-12-30T04:35:37"/>
    <d v="1899-12-30T02:17:49"/>
    <m/>
    <n v="0"/>
    <n v="0"/>
    <d v="1899-12-30T04:35:37"/>
    <d v="1899-12-30T05:28:01"/>
    <d v="1899-12-30T02:17:49"/>
    <d v="1899-12-30T02:44:01"/>
    <n v="1958"/>
    <x v="6"/>
    <x v="1"/>
    <n v="200704"/>
  </r>
  <r>
    <x v="619"/>
    <d v="2007-04-30T00:00:00"/>
    <x v="1"/>
    <n v="3.06"/>
    <n v="0"/>
    <n v="12"/>
    <n v="13"/>
    <d v="1899-12-30T00:12:13"/>
    <d v="1899-12-30T00:04:00"/>
    <x v="11"/>
    <s v="Munson Loop to Big House"/>
    <n v="15.028649386084595"/>
    <n v="0"/>
    <s v="Warm"/>
    <s v="Munson Loop 5.42.17 - http://www.gmap-pedometer.com/?r=910524"/>
    <d v="1899-12-30T07:27:09"/>
    <d v="1899-12-30T03:43:34"/>
    <m/>
    <n v="0"/>
    <n v="0"/>
    <d v="1899-12-30T01:44:36"/>
    <d v="1899-12-30T02:37:00"/>
    <d v="1899-12-30T00:52:18"/>
    <d v="1899-12-30T01:18:30"/>
    <n v="470"/>
    <x v="6"/>
    <x v="1"/>
    <n v="200704"/>
  </r>
  <r>
    <x v="619"/>
    <d v="2007-04-30T00:00:00"/>
    <x v="2"/>
    <n v="3.5"/>
    <n v="0"/>
    <n v="37"/>
    <n v="43"/>
    <d v="1899-12-30T00:37:43"/>
    <d v="1899-12-30T00:10:47"/>
    <x v="33"/>
    <s v="PT Barnum Out and Back"/>
    <n v="5.5678303137428236"/>
    <n v="149"/>
    <s v="Warm &amp; Windy"/>
    <s v="Out: 19.46.59(142) Back: 17.57.34(157)"/>
    <d v="1899-12-30T04:42:20"/>
    <d v="1899-12-30T02:21:10"/>
    <m/>
    <n v="0"/>
    <n v="0"/>
    <d v="1899-12-30T04:42:20"/>
    <d v="1899-12-30T05:34:44"/>
    <d v="1899-12-30T02:21:10"/>
    <d v="1899-12-30T02:47:22"/>
    <n v="2116"/>
    <x v="6"/>
    <x v="1"/>
    <n v="200704"/>
  </r>
  <r>
    <x v="620"/>
    <d v="2007-05-01T00:00:00"/>
    <x v="2"/>
    <n v="4"/>
    <n v="0"/>
    <n v="42"/>
    <n v="11"/>
    <d v="1899-12-30T00:42:11"/>
    <d v="1899-12-30T00:10:33"/>
    <x v="33"/>
    <s v="4 Mile-Work"/>
    <n v="5.6894508099565435"/>
    <n v="154"/>
    <s v="Warm"/>
    <s v="Out: 21.29.77(149) Back: 20.41.77(160)"/>
    <d v="1899-12-30T04:36:18"/>
    <d v="1899-12-30T02:18:09"/>
    <m/>
    <n v="0"/>
    <n v="0"/>
    <d v="1899-12-30T04:36:18"/>
    <d v="1899-12-30T05:28:42"/>
    <d v="1899-12-30T02:18:09"/>
    <d v="1899-12-30T02:44:21"/>
    <n v="1978"/>
    <x v="6"/>
    <x v="2"/>
    <n v="200705"/>
  </r>
  <r>
    <x v="621"/>
    <d v="2007-05-03T00:00:00"/>
    <x v="2"/>
    <n v="4"/>
    <n v="0"/>
    <n v="40"/>
    <n v="34"/>
    <d v="1899-12-30T00:40:34"/>
    <d v="1899-12-30T00:10:09"/>
    <x v="33"/>
    <s v="4 Mile-Work"/>
    <n v="5.9161873459326246"/>
    <n v="155"/>
    <s v="Warm"/>
    <s v="Out: 20.52.66(149) Back: 19.42.22(160)"/>
    <d v="1899-12-30T04:25:43"/>
    <d v="1899-12-30T02:12:51"/>
    <m/>
    <n v="0"/>
    <n v="0"/>
    <d v="1899-12-30T04:25:43"/>
    <d v="1899-12-30T05:18:07"/>
    <d v="1899-12-30T02:12:51"/>
    <d v="1899-12-30T02:39:03"/>
    <n v="1649"/>
    <x v="6"/>
    <x v="2"/>
    <n v="200705"/>
  </r>
  <r>
    <x v="622"/>
    <d v="2007-05-04T00:00:00"/>
    <x v="2"/>
    <n v="5"/>
    <n v="0"/>
    <n v="53"/>
    <n v="20"/>
    <d v="1899-12-30T00:53:20"/>
    <d v="1899-12-30T00:10:40"/>
    <x v="33"/>
    <s v="Second Beach"/>
    <n v="5.6250000000000036"/>
    <n v="149"/>
    <s v="Warm"/>
    <s v="Out: 26.22.54(147) Back: 26.58.01(150)"/>
    <d v="1899-12-30T04:39:28"/>
    <d v="1899-12-30T02:19:44"/>
    <m/>
    <n v="0"/>
    <n v="0"/>
    <d v="1899-12-30T04:39:28"/>
    <d v="1899-12-30T05:31:52"/>
    <d v="1899-12-30T02:19:44"/>
    <d v="1899-12-30T02:45:56"/>
    <n v="2046"/>
    <x v="6"/>
    <x v="2"/>
    <n v="200705"/>
  </r>
  <r>
    <x v="623"/>
    <d v="2007-05-07T00:00:00"/>
    <x v="2"/>
    <n v="4.4000000000000004"/>
    <n v="0"/>
    <n v="44"/>
    <n v="45"/>
    <d v="1899-12-30T00:44:45"/>
    <d v="1899-12-30T00:10:10"/>
    <x v="33"/>
    <s v="Beach Loop"/>
    <n v="5.8994413407821282"/>
    <n v="152"/>
    <s v="Warm &amp; Windy"/>
    <s v="Out: 23.15.90(146) Back: 21.29.82(158)"/>
    <d v="1899-12-30T04:26:28"/>
    <d v="1899-12-30T02:13:14"/>
    <m/>
    <n v="0"/>
    <n v="0"/>
    <d v="1899-12-30T04:26:28"/>
    <d v="1899-12-30T05:18:52"/>
    <d v="1899-12-30T02:13:14"/>
    <d v="1899-12-30T02:39:26"/>
    <n v="1675"/>
    <x v="6"/>
    <x v="2"/>
    <n v="200705"/>
  </r>
  <r>
    <x v="624"/>
    <d v="2007-05-08T00:00:00"/>
    <x v="2"/>
    <n v="4.4000000000000004"/>
    <n v="0"/>
    <n v="45"/>
    <n v="30"/>
    <d v="1899-12-30T00:45:30"/>
    <d v="1899-12-30T00:10:20"/>
    <x v="33"/>
    <s v="Beach Loop"/>
    <n v="5.8021978021978073"/>
    <n v="156"/>
    <s v="Warm"/>
    <s v="Out: 24.29.79(148) Back: 21.00.63(165)"/>
    <d v="1899-12-30T04:30:56"/>
    <d v="1899-12-30T02:15:28"/>
    <m/>
    <n v="0"/>
    <n v="0"/>
    <d v="1899-12-30T04:30:56"/>
    <d v="1899-12-30T05:23:20"/>
    <d v="1899-12-30T02:15:28"/>
    <d v="1899-12-30T02:41:40"/>
    <n v="1813"/>
    <x v="6"/>
    <x v="2"/>
    <n v="200705"/>
  </r>
  <r>
    <x v="625"/>
    <d v="2007-05-10T00:00:00"/>
    <x v="2"/>
    <n v="5"/>
    <n v="0"/>
    <n v="49"/>
    <n v="2"/>
    <d v="1899-12-30T00:49:02"/>
    <d v="1899-12-30T00:09:48"/>
    <x v="33"/>
    <s v="Second Beach"/>
    <n v="6.1182868796736969"/>
    <n v="172"/>
    <s v="Hot"/>
    <s v="Out: 23.26.15(167) Back: 25.36.51(177)"/>
    <d v="1899-12-30T04:16:56"/>
    <d v="1899-12-30T02:08:28"/>
    <m/>
    <n v="0"/>
    <n v="0"/>
    <d v="1899-12-30T04:16:56"/>
    <d v="1899-12-30T05:09:20"/>
    <d v="1899-12-30T02:08:28"/>
    <d v="1899-12-30T02:34:40"/>
    <n v="1354"/>
    <x v="6"/>
    <x v="2"/>
    <n v="200705"/>
  </r>
  <r>
    <x v="626"/>
    <d v="2007-05-11T00:00:00"/>
    <x v="2"/>
    <n v="3.5"/>
    <n v="0"/>
    <n v="35"/>
    <n v="32"/>
    <d v="1899-12-30T00:35:32"/>
    <d v="1899-12-30T00:10:09"/>
    <x v="30"/>
    <s v="PT Barnum Out and Back"/>
    <n v="5.9099437148217691"/>
    <n v="150"/>
    <s v="Hot"/>
    <s v="Out: 17.43.91(144) Back: 17.48.65(155)"/>
    <d v="1899-12-30T04:26:00"/>
    <d v="1899-12-30T02:13:00"/>
    <m/>
    <n v="0"/>
    <n v="0"/>
    <d v="1899-12-30T04:26:00"/>
    <d v="1899-12-30T05:18:24"/>
    <d v="1899-12-30T02:13:00"/>
    <d v="1899-12-30T02:39:12"/>
    <n v="1652"/>
    <x v="6"/>
    <x v="2"/>
    <n v="200705"/>
  </r>
  <r>
    <x v="627"/>
    <d v="2007-05-14T00:00:00"/>
    <x v="2"/>
    <n v="4"/>
    <n v="0"/>
    <n v="43"/>
    <n v="40"/>
    <d v="1899-12-30T00:43:40"/>
    <d v="1899-12-30T00:10:55"/>
    <x v="33"/>
    <s v="4 Mile-Work"/>
    <n v="5.4961832061068749"/>
    <n v="0"/>
    <s v="Warm"/>
    <s v="Out: 22.18.07 Back: 21.22.37"/>
    <d v="1899-12-30T04:46:01"/>
    <d v="1899-12-30T02:23:00"/>
    <m/>
    <n v="0"/>
    <n v="0"/>
    <d v="1899-12-30T04:46:01"/>
    <d v="1899-12-30T05:38:25"/>
    <d v="1899-12-30T02:23:00"/>
    <d v="1899-12-30T02:49:13"/>
    <n v="2209"/>
    <x v="6"/>
    <x v="2"/>
    <n v="200705"/>
  </r>
  <r>
    <x v="628"/>
    <d v="2007-05-15T00:00:00"/>
    <x v="1"/>
    <n v="5"/>
    <n v="0"/>
    <n v="21"/>
    <n v="31"/>
    <d v="1899-12-30T00:21:31"/>
    <d v="1899-12-30T00:04:18"/>
    <x v="11"/>
    <s v="Spring Road Loop to Big House"/>
    <n v="13.94268009295121"/>
    <n v="0"/>
    <s v="Warm"/>
    <m/>
    <d v="1899-12-30T08:01:58"/>
    <d v="1899-12-30T04:00:59"/>
    <m/>
    <n v="0"/>
    <n v="0"/>
    <d v="1899-12-30T01:52:45"/>
    <d v="1899-12-30T02:45:09"/>
    <d v="1899-12-30T00:56:22"/>
    <d v="1899-12-30T01:22:34"/>
    <n v="599"/>
    <x v="6"/>
    <x v="2"/>
    <n v="200705"/>
  </r>
  <r>
    <x v="628"/>
    <d v="2007-05-15T00:00:00"/>
    <x v="2"/>
    <n v="3.5"/>
    <n v="0"/>
    <n v="37"/>
    <n v="2"/>
    <d v="1899-12-30T00:37:02"/>
    <d v="1899-12-30T00:10:35"/>
    <x v="33"/>
    <s v="PT Barnum Out and Back"/>
    <n v="5.670567056705675"/>
    <n v="0"/>
    <s v="Warm &amp; Windy"/>
    <s v="Out: 19.24.95 Back: 17.37.15"/>
    <d v="1899-12-30T04:37:13"/>
    <d v="1899-12-30T02:18:37"/>
    <m/>
    <n v="0"/>
    <n v="0"/>
    <d v="1899-12-30T04:37:13"/>
    <d v="1899-12-30T05:29:37"/>
    <d v="1899-12-30T02:18:37"/>
    <d v="1899-12-30T02:44:49"/>
    <n v="1994"/>
    <x v="6"/>
    <x v="2"/>
    <n v="200705"/>
  </r>
  <r>
    <x v="629"/>
    <d v="2007-05-17T00:00:00"/>
    <x v="2"/>
    <n v="3.5"/>
    <n v="0"/>
    <n v="32"/>
    <n v="26"/>
    <d v="1899-12-30T00:32:26"/>
    <d v="1899-12-30T00:09:16"/>
    <x v="33"/>
    <s v="PT Barnum Out and Back"/>
    <n v="6.4748201438848989"/>
    <n v="0"/>
    <s v="Warm"/>
    <s v="Out: 16.57.43(155) Back: 15.28.62(173)"/>
    <d v="1899-12-30T04:02:47"/>
    <d v="1899-12-30T02:01:24"/>
    <m/>
    <n v="0"/>
    <n v="0"/>
    <d v="1899-12-30T04:02:47"/>
    <d v="1899-12-30T04:55:11"/>
    <d v="1899-12-30T02:01:24"/>
    <d v="1899-12-30T02:27:36"/>
    <n v="990"/>
    <x v="6"/>
    <x v="2"/>
    <n v="200705"/>
  </r>
  <r>
    <x v="630"/>
    <d v="2007-05-20T00:00:00"/>
    <x v="1"/>
    <n v="10.5"/>
    <n v="0"/>
    <n v="38"/>
    <n v="46"/>
    <d v="1899-12-30T00:38:46"/>
    <d v="1899-12-30T00:03:42"/>
    <x v="11"/>
    <s v="Griskus Sprint"/>
    <n v="16.251074806534838"/>
    <n v="154"/>
    <s v="Warm"/>
    <m/>
    <d v="1899-12-30T06:53:31"/>
    <d v="1899-12-30T03:26:45"/>
    <m/>
    <n v="0"/>
    <n v="0"/>
    <d v="1899-12-30T01:36:44"/>
    <d v="1899-12-30T02:29:08"/>
    <d v="1899-12-30T00:48:22"/>
    <d v="1899-12-30T01:14:34"/>
    <n v="358"/>
    <x v="6"/>
    <x v="2"/>
    <n v="200705"/>
  </r>
  <r>
    <x v="630"/>
    <d v="2007-05-20T00:00:00"/>
    <x v="2"/>
    <n v="2.5"/>
    <n v="0"/>
    <n v="26"/>
    <n v="8"/>
    <d v="1899-12-30T00:26:08"/>
    <d v="1899-12-30T00:10:27"/>
    <x v="33"/>
    <s v="Random Around Home"/>
    <n v="5.7397959183673519"/>
    <n v="163"/>
    <s v="Warm"/>
    <m/>
    <d v="1899-12-30T04:33:53"/>
    <d v="1899-12-30T02:16:56"/>
    <m/>
    <n v="0"/>
    <n v="0"/>
    <d v="1899-12-30T04:33:53"/>
    <d v="1899-12-30T05:26:17"/>
    <d v="1899-12-30T02:16:56"/>
    <d v="1899-12-30T02:43:08"/>
    <n v="1905"/>
    <x v="6"/>
    <x v="2"/>
    <n v="200705"/>
  </r>
  <r>
    <x v="631"/>
    <d v="2007-05-21T00:00:00"/>
    <x v="2"/>
    <n v="3.5"/>
    <n v="0"/>
    <n v="33"/>
    <n v="53"/>
    <d v="1899-12-30T00:33:53"/>
    <d v="1899-12-30T00:09:41"/>
    <x v="33"/>
    <s v="PT Barnum Out and Back"/>
    <n v="6.1977373339891839"/>
    <n v="157"/>
    <s v="Warm &amp; Windy"/>
    <s v="Out: 16.41.79(155) Back: 17.11.60(160)"/>
    <d v="1899-12-30T04:13:38"/>
    <d v="1899-12-30T02:06:49"/>
    <m/>
    <n v="0"/>
    <n v="0"/>
    <d v="1899-12-30T04:13:38"/>
    <d v="1899-12-30T05:06:02"/>
    <d v="1899-12-30T02:06:49"/>
    <d v="1899-12-30T02:33:01"/>
    <n v="1249"/>
    <x v="6"/>
    <x v="2"/>
    <n v="200705"/>
  </r>
  <r>
    <x v="632"/>
    <d v="2007-05-22T00:00:00"/>
    <x v="1"/>
    <n v="5"/>
    <n v="0"/>
    <n v="20"/>
    <n v="50"/>
    <d v="1899-12-30T00:20:50"/>
    <d v="1899-12-30T00:04:10"/>
    <x v="11"/>
    <s v="Spring Road Loop to Big House"/>
    <n v="14.400000000000013"/>
    <n v="0"/>
    <s v="Warm"/>
    <m/>
    <d v="1899-12-30T07:46:40"/>
    <d v="1899-12-30T03:53:20"/>
    <m/>
    <n v="0"/>
    <n v="0"/>
    <d v="1899-12-30T01:49:10"/>
    <d v="1899-12-30T02:41:34"/>
    <d v="1899-12-30T00:54:35"/>
    <d v="1899-12-30T01:20:47"/>
    <n v="559"/>
    <x v="6"/>
    <x v="2"/>
    <n v="200705"/>
  </r>
  <r>
    <x v="633"/>
    <d v="2007-05-24T00:00:00"/>
    <x v="2"/>
    <n v="4"/>
    <n v="0"/>
    <n v="42"/>
    <n v="22"/>
    <d v="1899-12-30T00:42:22"/>
    <d v="1899-12-30T00:10:35"/>
    <x v="33"/>
    <s v="4 Mile-Work"/>
    <n v="5.6648308418568103"/>
    <n v="164"/>
    <s v="Warm &amp; Windy"/>
    <s v="Out: 21.26.38(156) Back: 20.55.86(171)"/>
    <d v="1899-12-30T04:37:30"/>
    <d v="1899-12-30T02:18:45"/>
    <m/>
    <n v="0"/>
    <n v="0"/>
    <d v="1899-12-30T04:37:30"/>
    <d v="1899-12-30T05:29:54"/>
    <d v="1899-12-30T02:18:45"/>
    <d v="1899-12-30T02:44:57"/>
    <n v="2002"/>
    <x v="6"/>
    <x v="2"/>
    <n v="200705"/>
  </r>
  <r>
    <x v="634"/>
    <d v="2007-05-25T00:00:00"/>
    <x v="2"/>
    <n v="3.5"/>
    <n v="0"/>
    <n v="37"/>
    <n v="59"/>
    <d v="1899-12-30T00:37:59"/>
    <d v="1899-12-30T00:10:51"/>
    <x v="33"/>
    <s v="PT Barnum Out and Back"/>
    <n v="5.5287406757349755"/>
    <n v="162"/>
    <s v="Warm &amp; Windy"/>
    <s v="Out: 19.06.02(155) Back: 18.53.61(169)"/>
    <d v="1899-12-30T04:44:20"/>
    <d v="1899-12-30T02:22:10"/>
    <m/>
    <n v="0"/>
    <n v="0"/>
    <d v="1899-12-30T04:44:20"/>
    <d v="1899-12-30T05:36:44"/>
    <d v="1899-12-30T02:22:10"/>
    <d v="1899-12-30T02:48:22"/>
    <n v="2168"/>
    <x v="6"/>
    <x v="2"/>
    <n v="200705"/>
  </r>
  <r>
    <x v="635"/>
    <d v="2007-05-26T00:00:00"/>
    <x v="1"/>
    <n v="25"/>
    <n v="1"/>
    <n v="48"/>
    <n v="35"/>
    <d v="1899-12-30T01:48:35"/>
    <d v="1899-12-30T00:04:21"/>
    <x v="11"/>
    <s v="Griskus Olympic"/>
    <n v="13.814274750575606"/>
    <n v="0"/>
    <s v="Warm"/>
    <s v="Bike with Gsr - Slow ride with a couple of stops"/>
    <d v="1899-12-30T08:06:27"/>
    <d v="1899-12-30T04:03:14"/>
    <m/>
    <n v="0"/>
    <n v="0"/>
    <d v="1899-12-30T01:53:48"/>
    <d v="1899-12-30T02:46:12"/>
    <d v="1899-12-30T00:56:54"/>
    <d v="1899-12-30T01:23:06"/>
    <n v="608"/>
    <x v="6"/>
    <x v="2"/>
    <n v="200705"/>
  </r>
  <r>
    <x v="636"/>
    <d v="2007-05-29T00:00:00"/>
    <x v="2"/>
    <n v="4.4000000000000004"/>
    <n v="0"/>
    <n v="46"/>
    <n v="6"/>
    <d v="1899-12-30T00:46:06"/>
    <d v="1899-12-30T00:10:29"/>
    <x v="33"/>
    <s v="Beach Loop"/>
    <n v="5.7266811279826513"/>
    <n v="0"/>
    <s v="Warm"/>
    <s v="Out: 23.45.40(147) Back: 22.21.16(165)"/>
    <d v="1899-12-30T04:34:30"/>
    <d v="1899-12-30T02:17:15"/>
    <m/>
    <n v="0"/>
    <n v="0"/>
    <d v="1899-12-30T04:34:30"/>
    <d v="1899-12-30T05:26:54"/>
    <d v="1899-12-30T02:17:15"/>
    <d v="1899-12-30T02:43:27"/>
    <n v="1924"/>
    <x v="6"/>
    <x v="2"/>
    <n v="200705"/>
  </r>
  <r>
    <x v="637"/>
    <d v="2007-05-31T00:00:00"/>
    <x v="0"/>
    <n v="0.6"/>
    <n v="0"/>
    <n v="24"/>
    <n v="9"/>
    <d v="1899-12-30T00:24:09"/>
    <d v="1899-12-30T00:40:15"/>
    <x v="31"/>
    <s v="19 Laps"/>
    <n v="1.4906832298136659"/>
    <n v="0"/>
    <m/>
    <s v="Avg Lap 1.16263"/>
    <d v="1899-12-30T01:36:36"/>
    <d v="1899-12-30T00:48:18"/>
    <m/>
    <n v="0"/>
    <n v="0"/>
    <d v="1899-12-30T17:34:33"/>
    <d v="1899-12-30T18:26:57"/>
    <d v="1899-12-30T08:47:16"/>
    <d v="1899-12-30T09:13:29"/>
    <n v="3447"/>
    <x v="6"/>
    <x v="2"/>
    <n v="200705"/>
  </r>
  <r>
    <x v="638"/>
    <d v="2007-06-05T00:00:00"/>
    <x v="2"/>
    <n v="3.5"/>
    <n v="0"/>
    <n v="36"/>
    <n v="37"/>
    <d v="1899-12-30T00:36:37"/>
    <d v="1899-12-30T00:10:28"/>
    <x v="33"/>
    <s v="PT Barnum Out and Back"/>
    <n v="5.7350933090578105"/>
    <n v="163"/>
    <s v="Humid"/>
    <s v="Out: 18.48.32(153) Back: 17.48.76(172)"/>
    <d v="1899-12-30T04:34:06"/>
    <d v="1899-12-30T02:17:03"/>
    <m/>
    <n v="0"/>
    <n v="0"/>
    <d v="1899-12-30T04:34:06"/>
    <d v="1899-12-30T05:26:30"/>
    <d v="1899-12-30T02:17:03"/>
    <d v="1899-12-30T02:43:15"/>
    <n v="1910"/>
    <x v="6"/>
    <x v="3"/>
    <n v="200706"/>
  </r>
  <r>
    <x v="639"/>
    <d v="2007-06-06T00:00:00"/>
    <x v="1"/>
    <n v="8.9"/>
    <n v="0"/>
    <n v="36"/>
    <n v="22"/>
    <d v="1899-12-30T00:36:22"/>
    <d v="1899-12-30T00:04:05"/>
    <x v="12"/>
    <s v="Random Around Work"/>
    <n v="14.68377635197068"/>
    <n v="141"/>
    <s v="Cool &amp; Windy"/>
    <s v="Max: 18.9 "/>
    <d v="1899-12-30T07:37:39"/>
    <d v="1899-12-30T03:48:49"/>
    <m/>
    <n v="0"/>
    <n v="0"/>
    <d v="1899-12-30T01:47:03"/>
    <d v="1899-12-30T02:39:27"/>
    <d v="1899-12-30T00:53:32"/>
    <d v="1899-12-30T01:19:44"/>
    <n v="525"/>
    <x v="6"/>
    <x v="3"/>
    <n v="200706"/>
  </r>
  <r>
    <x v="640"/>
    <d v="2007-06-07T00:00:00"/>
    <x v="2"/>
    <n v="3"/>
    <n v="0"/>
    <n v="29"/>
    <n v="6"/>
    <d v="1899-12-30T00:29:06"/>
    <d v="1899-12-30T00:09:42"/>
    <x v="33"/>
    <s v="Columbus Statue"/>
    <n v="6.1855670103092821"/>
    <n v="160"/>
    <s v="Warm"/>
    <s v="Out: 16.00.86(152) Back: 13.05.86(169)"/>
    <d v="1899-12-30T04:14:08"/>
    <d v="1899-12-30T02:07:04"/>
    <m/>
    <n v="0"/>
    <n v="0"/>
    <d v="1899-12-30T04:14:08"/>
    <d v="1899-12-30T05:06:32"/>
    <d v="1899-12-30T02:07:04"/>
    <d v="1899-12-30T02:33:16"/>
    <n v="1272"/>
    <x v="6"/>
    <x v="3"/>
    <n v="200706"/>
  </r>
  <r>
    <x v="641"/>
    <d v="2007-06-09T00:00:00"/>
    <x v="0"/>
    <n v="0.25"/>
    <n v="0"/>
    <n v="11"/>
    <n v="11"/>
    <d v="1899-12-30T00:11:11"/>
    <d v="1899-12-30T00:44:44"/>
    <x v="26"/>
    <s v="5 min out"/>
    <n v="1.3412816691505227"/>
    <n v="0"/>
    <m/>
    <m/>
    <d v="1899-12-30T01:47:22"/>
    <d v="1899-12-30T00:53:41"/>
    <m/>
    <n v="0"/>
    <n v="0"/>
    <d v="1899-12-30T19:32:01"/>
    <d v="1899-12-30T20:24:25"/>
    <d v="1899-12-30T09:46:00"/>
    <d v="1899-12-30T10:12:12"/>
    <n v="3488"/>
    <x v="6"/>
    <x v="3"/>
    <n v="200706"/>
  </r>
  <r>
    <x v="642"/>
    <d v="2007-06-10T00:00:00"/>
    <x v="1"/>
    <n v="17"/>
    <n v="1"/>
    <n v="5"/>
    <n v="23"/>
    <d v="1899-12-30T01:05:23"/>
    <d v="1899-12-30T00:03:51"/>
    <x v="11"/>
    <s v="Uj to Home"/>
    <n v="15.600305888350764"/>
    <n v="0"/>
    <s v="Cool"/>
    <m/>
    <d v="1899-12-30T07:10:46"/>
    <d v="1899-12-30T03:35:23"/>
    <m/>
    <n v="0"/>
    <n v="0"/>
    <d v="1899-12-30T01:40:46"/>
    <d v="1899-12-30T02:33:10"/>
    <d v="1899-12-30T00:50:23"/>
    <d v="1899-12-30T01:16:35"/>
    <n v="410"/>
    <x v="6"/>
    <x v="3"/>
    <n v="200706"/>
  </r>
  <r>
    <x v="642"/>
    <d v="2007-06-10T00:00:00"/>
    <x v="2"/>
    <n v="7"/>
    <n v="1"/>
    <n v="14"/>
    <n v="31"/>
    <d v="1899-12-30T01:14:31"/>
    <d v="1899-12-30T00:10:39"/>
    <x v="33"/>
    <s v="Litchfield RR"/>
    <n v="5.6363229702527438"/>
    <n v="177"/>
    <s v="Humid"/>
    <m/>
    <d v="1899-12-30T04:38:54"/>
    <d v="1899-12-30T02:19:27"/>
    <m/>
    <n v="0"/>
    <n v="0"/>
    <d v="1899-12-30T04:38:54"/>
    <d v="1899-12-30T05:31:18"/>
    <d v="1899-12-30T02:19:27"/>
    <d v="1899-12-30T02:45:39"/>
    <n v="2026"/>
    <x v="6"/>
    <x v="3"/>
    <n v="200706"/>
  </r>
  <r>
    <x v="643"/>
    <d v="2007-06-12T00:00:00"/>
    <x v="2"/>
    <n v="3.1"/>
    <n v="0"/>
    <n v="30"/>
    <n v="6"/>
    <d v="1899-12-30T00:30:06"/>
    <d v="1899-12-30T00:09:43"/>
    <x v="33"/>
    <s v="People Ext to Columbus"/>
    <n v="6.1794019933554853"/>
    <n v="153"/>
    <s v="Humid"/>
    <s v="Out: 15.24.87(146) Back: 14.41.32(160)"/>
    <d v="1899-12-30T04:14:24"/>
    <d v="1899-12-30T02:07:12"/>
    <m/>
    <n v="0"/>
    <n v="0"/>
    <d v="1899-12-30T04:14:24"/>
    <d v="1899-12-30T05:06:48"/>
    <d v="1899-12-30T02:07:12"/>
    <d v="1899-12-30T02:33:24"/>
    <n v="1278"/>
    <x v="6"/>
    <x v="3"/>
    <n v="200706"/>
  </r>
  <r>
    <x v="644"/>
    <d v="2007-06-13T00:00:00"/>
    <x v="1"/>
    <n v="25"/>
    <n v="1"/>
    <n v="43"/>
    <n v="47"/>
    <d v="1899-12-30T01:43:47"/>
    <d v="1899-12-30T00:04:09"/>
    <x v="11"/>
    <s v="Griskus Olympic"/>
    <n v="14.453187730849537"/>
    <n v="147"/>
    <s v="Cool &amp; Windy"/>
    <s v="Max: 42.3"/>
    <d v="1899-12-30T07:44:57"/>
    <d v="1899-12-30T03:52:28"/>
    <m/>
    <n v="0"/>
    <n v="0"/>
    <d v="1899-12-30T01:48:46"/>
    <d v="1899-12-30T02:41:10"/>
    <d v="1899-12-30T00:54:23"/>
    <d v="1899-12-30T01:20:35"/>
    <n v="554"/>
    <x v="6"/>
    <x v="3"/>
    <n v="200706"/>
  </r>
  <r>
    <x v="645"/>
    <d v="2007-06-14T00:00:00"/>
    <x v="2"/>
    <n v="2.7"/>
    <n v="0"/>
    <n v="23"/>
    <n v="40"/>
    <d v="1899-12-30T00:23:40"/>
    <d v="1899-12-30T00:08:46"/>
    <x v="33"/>
    <s v="Anchor"/>
    <n v="6.8450704225352155"/>
    <n v="0"/>
    <s v="Cool"/>
    <m/>
    <d v="1899-12-30T03:49:39"/>
    <d v="1899-12-30T01:54:50"/>
    <m/>
    <n v="0"/>
    <n v="0"/>
    <d v="1899-12-30T03:49:39"/>
    <d v="1899-12-30T04:42:03"/>
    <d v="1899-12-30T01:54:50"/>
    <d v="1899-12-30T02:21:02"/>
    <n v="865"/>
    <x v="6"/>
    <x v="3"/>
    <n v="200706"/>
  </r>
  <r>
    <x v="646"/>
    <d v="2007-06-16T00:00:00"/>
    <x v="0"/>
    <n v="1"/>
    <n v="0"/>
    <n v="38"/>
    <n v="54"/>
    <d v="1899-12-30T00:38:54"/>
    <d v="1899-12-30T00:38:54"/>
    <x v="26"/>
    <s v="Griskus Olympic"/>
    <n v="1.5424164524421606"/>
    <n v="161"/>
    <s v="Nice!"/>
    <s v="Time includes run from water to T1 (37:40 out of water)"/>
    <d v="1899-12-30T01:33:22"/>
    <d v="1899-12-30T00:46:41"/>
    <m/>
    <n v="0"/>
    <n v="0"/>
    <d v="1899-12-30T16:59:11"/>
    <d v="1899-12-30T17:51:35"/>
    <d v="1899-12-30T08:29:35"/>
    <d v="1899-12-30T08:55:47"/>
    <n v="3392"/>
    <x v="6"/>
    <x v="3"/>
    <n v="200706"/>
  </r>
  <r>
    <x v="646"/>
    <d v="2007-06-16T00:00:00"/>
    <x v="1"/>
    <n v="25"/>
    <n v="1"/>
    <n v="35"/>
    <n v="2"/>
    <d v="1899-12-30T01:35:02"/>
    <d v="1899-12-30T00:03:48"/>
    <x v="11"/>
    <s v="Griskus Olympic"/>
    <n v="15.783935461241681"/>
    <n v="160"/>
    <s v="Nice!"/>
    <m/>
    <d v="1899-12-30T07:05:45"/>
    <d v="1899-12-30T03:32:52"/>
    <m/>
    <n v="0"/>
    <n v="0"/>
    <d v="1899-12-30T01:39:36"/>
    <d v="1899-12-30T02:32:00"/>
    <d v="1899-12-30T00:49:48"/>
    <d v="1899-12-30T01:16:00"/>
    <n v="402"/>
    <x v="6"/>
    <x v="3"/>
    <n v="200706"/>
  </r>
  <r>
    <x v="646"/>
    <d v="2007-06-16T00:00:00"/>
    <x v="2"/>
    <n v="6.2"/>
    <n v="1"/>
    <n v="8"/>
    <n v="40"/>
    <d v="1899-12-30T01:08:40"/>
    <d v="1899-12-30T00:11:05"/>
    <x v="33"/>
    <s v="Griskus Olympic"/>
    <n v="5.4174757281553445"/>
    <n v="165"/>
    <s v="Nice!"/>
    <s v="Walked a bit"/>
    <d v="1899-12-30T04:50:10"/>
    <d v="1899-12-30T02:25:05"/>
    <m/>
    <n v="0"/>
    <n v="0"/>
    <d v="1899-12-30T04:50:10"/>
    <d v="1899-12-30T05:42:34"/>
    <d v="1899-12-30T02:25:05"/>
    <d v="1899-12-30T02:51:17"/>
    <n v="2298"/>
    <x v="6"/>
    <x v="3"/>
    <n v="200706"/>
  </r>
  <r>
    <x v="646"/>
    <d v="2007-06-16T00:00:00"/>
    <x v="3"/>
    <n v="1"/>
    <n v="0"/>
    <n v="1"/>
    <n v="54"/>
    <d v="1899-12-30T00:01:54"/>
    <d v="1899-12-30T00:01:54"/>
    <x v="33"/>
    <s v="Griskus Olympic"/>
    <n v="31.57894736842108"/>
    <n v="165"/>
    <s v="Nice!"/>
    <s v="Walked a bit"/>
    <d v="1899-12-30T00:00:00"/>
    <d v="1899-12-30T00:00:00"/>
    <m/>
    <n v="0"/>
    <n v="0"/>
    <d v="1899-12-30T00:49:47"/>
    <d v="1899-12-30T01:42:11"/>
    <d v="1899-12-30T00:24:53"/>
    <d v="1899-12-30T00:51:05"/>
    <n v="9"/>
    <x v="6"/>
    <x v="3"/>
    <n v="200706"/>
  </r>
  <r>
    <x v="646"/>
    <d v="2007-06-16T00:00:00"/>
    <x v="4"/>
    <n v="1"/>
    <n v="0"/>
    <n v="1"/>
    <n v="16"/>
    <d v="1899-12-30T00:01:16"/>
    <d v="1899-12-30T00:01:16"/>
    <x v="33"/>
    <s v="Griskus Olympic"/>
    <n v="47.368421052631618"/>
    <n v="165"/>
    <s v="Nice!"/>
    <s v="Walked a bit"/>
    <d v="1899-12-30T00:00:00"/>
    <d v="1899-12-30T00:00:00"/>
    <m/>
    <n v="0"/>
    <n v="0"/>
    <d v="1899-12-30T00:33:11"/>
    <d v="1899-12-30T01:25:35"/>
    <d v="1899-12-30T00:16:36"/>
    <d v="1899-12-30T00:42:48"/>
    <n v="4"/>
    <x v="6"/>
    <x v="3"/>
    <n v="200706"/>
  </r>
  <r>
    <x v="647"/>
    <d v="2007-06-18T00:00:00"/>
    <x v="2"/>
    <n v="2.9"/>
    <n v="0"/>
    <n v="29"/>
    <n v="20"/>
    <d v="1899-12-30T00:29:20"/>
    <d v="1899-12-30T00:10:07"/>
    <x v="33"/>
    <s v="Cannon"/>
    <n v="5.9318181818181861"/>
    <n v="0"/>
    <s v="Warm"/>
    <m/>
    <d v="1899-12-30T04:25:01"/>
    <d v="1899-12-30T02:12:30"/>
    <m/>
    <n v="0"/>
    <n v="0"/>
    <d v="1899-12-30T04:25:01"/>
    <d v="1899-12-30T05:17:25"/>
    <d v="1899-12-30T02:12:30"/>
    <d v="1899-12-30T02:38:42"/>
    <n v="1628"/>
    <x v="6"/>
    <x v="3"/>
    <n v="200706"/>
  </r>
  <r>
    <x v="648"/>
    <d v="2007-06-19T00:00:00"/>
    <x v="2"/>
    <n v="3"/>
    <n v="0"/>
    <n v="32"/>
    <n v="20"/>
    <d v="1899-12-30T00:32:20"/>
    <d v="1899-12-30T00:10:47"/>
    <x v="33"/>
    <s v="Columbus Statue"/>
    <n v="5.5670103092783538"/>
    <n v="149"/>
    <s v="Hot"/>
    <s v="Out: 16.01.25(144) Back: 16.19.50(154)"/>
    <d v="1899-12-30T04:42:23"/>
    <d v="1899-12-30T02:21:11"/>
    <m/>
    <n v="0"/>
    <n v="0"/>
    <d v="1899-12-30T04:42:23"/>
    <d v="1899-12-30T05:34:47"/>
    <d v="1899-12-30T02:21:11"/>
    <d v="1899-12-30T02:47:23"/>
    <n v="2117"/>
    <x v="6"/>
    <x v="3"/>
    <n v="200706"/>
  </r>
  <r>
    <x v="649"/>
    <d v="2007-06-21T00:00:00"/>
    <x v="1"/>
    <n v="7.5"/>
    <n v="0"/>
    <n v="33"/>
    <n v="40"/>
    <d v="1899-12-30T00:33:40"/>
    <d v="1899-12-30T00:04:29"/>
    <x v="12"/>
    <s v="Random Around Work"/>
    <n v="13.366336633663376"/>
    <n v="0"/>
    <s v="Warm &amp; Windy"/>
    <m/>
    <d v="1899-12-30T08:22:45"/>
    <d v="1899-12-30T04:11:23"/>
    <m/>
    <n v="0"/>
    <n v="0"/>
    <d v="1899-12-30T01:57:37"/>
    <d v="1899-12-30T02:50:01"/>
    <d v="1899-12-30T00:58:48"/>
    <d v="1899-12-30T01:25:00"/>
    <n v="649"/>
    <x v="6"/>
    <x v="3"/>
    <n v="200706"/>
  </r>
  <r>
    <x v="650"/>
    <d v="2007-06-22T00:00:00"/>
    <x v="0"/>
    <n v="0.5"/>
    <n v="0"/>
    <n v="16"/>
    <n v="26"/>
    <d v="1899-12-30T00:16:26"/>
    <d v="1899-12-30T00:32:52"/>
    <x v="26"/>
    <s v="Lake Waramaug Tri"/>
    <n v="1.8255578093306299"/>
    <n v="159"/>
    <s v="Cool"/>
    <s v="Wavy Swim and Had a calf cramp in beginning"/>
    <d v="1899-12-30T01:18:53"/>
    <d v="1899-12-30T00:39:26"/>
    <m/>
    <n v="0"/>
    <n v="0"/>
    <d v="1899-12-30T14:21:06"/>
    <d v="1899-12-30T15:13:30"/>
    <d v="1899-12-30T07:10:33"/>
    <d v="1899-12-30T07:36:45"/>
    <n v="3190"/>
    <x v="6"/>
    <x v="3"/>
    <n v="200706"/>
  </r>
  <r>
    <x v="650"/>
    <d v="2007-06-22T00:00:00"/>
    <x v="1"/>
    <n v="9.1"/>
    <n v="0"/>
    <n v="32"/>
    <n v="7"/>
    <d v="1899-12-30T00:32:07"/>
    <d v="1899-12-30T00:03:32"/>
    <x v="11"/>
    <s v="Lake Waramaug Tri"/>
    <n v="17.00051894135964"/>
    <n v="166"/>
    <s v="Cool &amp; Windy"/>
    <s v="Got another cramp at top of steap hill"/>
    <d v="1899-12-30T06:35:17"/>
    <d v="1899-12-30T03:17:38"/>
    <m/>
    <n v="0"/>
    <n v="0"/>
    <d v="1899-12-30T01:32:28"/>
    <d v="1899-12-30T02:24:52"/>
    <d v="1899-12-30T00:46:14"/>
    <d v="1899-12-30T01:12:26"/>
    <n v="305"/>
    <x v="6"/>
    <x v="3"/>
    <n v="200706"/>
  </r>
  <r>
    <x v="650"/>
    <d v="2007-06-22T00:00:00"/>
    <x v="2"/>
    <n v="3.1"/>
    <n v="0"/>
    <n v="32"/>
    <n v="18"/>
    <d v="1899-12-30T00:32:18"/>
    <d v="1899-12-30T00:10:25"/>
    <x v="33"/>
    <s v="Lake Waramaug Tri"/>
    <n v="5.7585139318885501"/>
    <n v="171"/>
    <s v="Cool"/>
    <m/>
    <d v="1899-12-30T04:32:59"/>
    <d v="1899-12-30T02:16:30"/>
    <m/>
    <n v="0"/>
    <n v="0"/>
    <d v="1899-12-30T04:32:59"/>
    <d v="1899-12-30T05:25:23"/>
    <d v="1899-12-30T02:16:30"/>
    <d v="1899-12-30T02:42:42"/>
    <n v="1883"/>
    <x v="6"/>
    <x v="3"/>
    <n v="200706"/>
  </r>
  <r>
    <x v="651"/>
    <d v="2007-06-25T00:00:00"/>
    <x v="2"/>
    <n v="3"/>
    <n v="0"/>
    <n v="28"/>
    <n v="27"/>
    <d v="1899-12-30T00:28:27"/>
    <d v="1899-12-30T00:09:29"/>
    <x v="34"/>
    <s v="Columbus Statue"/>
    <n v="6.3268892794376139"/>
    <n v="0"/>
    <s v="Hot"/>
    <m/>
    <d v="1899-12-30T04:08:28"/>
    <d v="1899-12-30T02:04:14"/>
    <m/>
    <n v="0"/>
    <n v="0"/>
    <d v="1899-12-30T04:08:28"/>
    <d v="1899-12-30T05:00:52"/>
    <d v="1899-12-30T02:04:14"/>
    <d v="1899-12-30T02:30:26"/>
    <n v="1109"/>
    <x v="6"/>
    <x v="3"/>
    <n v="200706"/>
  </r>
  <r>
    <x v="652"/>
    <d v="2007-06-26T00:00:00"/>
    <x v="2"/>
    <n v="3"/>
    <n v="0"/>
    <n v="30"/>
    <n v="11"/>
    <d v="1899-12-30T00:30:11"/>
    <d v="1899-12-30T00:10:04"/>
    <x v="34"/>
    <s v="Columbus Statue"/>
    <n v="5.9635560463832187"/>
    <n v="0"/>
    <s v="Hot"/>
    <s v="Out: 15.28.90 Back: 14.42.48"/>
    <d v="1899-12-30T04:23:36"/>
    <d v="1899-12-30T02:11:48"/>
    <m/>
    <n v="0"/>
    <n v="0"/>
    <d v="1899-12-30T04:23:36"/>
    <d v="1899-12-30T05:16:00"/>
    <d v="1899-12-30T02:11:48"/>
    <d v="1899-12-30T02:38:00"/>
    <n v="1597"/>
    <x v="6"/>
    <x v="3"/>
    <n v="200706"/>
  </r>
  <r>
    <x v="653"/>
    <d v="2007-06-27T00:00:00"/>
    <x v="1"/>
    <n v="9.5"/>
    <n v="0"/>
    <n v="37"/>
    <n v="39"/>
    <d v="1899-12-30T00:37:39"/>
    <d v="1899-12-30T00:03:58"/>
    <x v="12"/>
    <s v="Random Around Work"/>
    <n v="15.13944223107571"/>
    <n v="0"/>
    <s v="Hot"/>
    <s v="Max: 23.61 "/>
    <d v="1899-12-30T07:23:52"/>
    <d v="1899-12-30T03:41:56"/>
    <m/>
    <n v="0"/>
    <n v="0"/>
    <d v="1899-12-30T01:43:50"/>
    <d v="1899-12-30T02:36:14"/>
    <d v="1899-12-30T00:51:55"/>
    <d v="1899-12-30T01:18:07"/>
    <n v="456"/>
    <x v="6"/>
    <x v="3"/>
    <n v="200706"/>
  </r>
  <r>
    <x v="654"/>
    <d v="2007-06-29T00:00:00"/>
    <x v="2"/>
    <n v="3.5"/>
    <n v="0"/>
    <n v="39"/>
    <n v="33"/>
    <d v="1899-12-30T00:39:33"/>
    <d v="1899-12-30T00:11:18"/>
    <x v="34"/>
    <s v="PT Barnum Out and Back"/>
    <n v="5.3097345132743419"/>
    <n v="0"/>
    <s v="Hot"/>
    <s v="Ran with Jen"/>
    <d v="1899-12-30T04:56:04"/>
    <d v="1899-12-30T02:28:02"/>
    <m/>
    <n v="0"/>
    <n v="0"/>
    <d v="1899-12-30T04:56:04"/>
    <d v="1899-12-30T05:48:28"/>
    <d v="1899-12-30T02:28:02"/>
    <d v="1899-12-30T02:54:14"/>
    <n v="2415"/>
    <x v="6"/>
    <x v="3"/>
    <n v="200706"/>
  </r>
  <r>
    <x v="655"/>
    <d v="2007-07-01T00:00:00"/>
    <x v="1"/>
    <n v="10.5"/>
    <n v="0"/>
    <n v="36"/>
    <n v="31"/>
    <d v="1899-12-30T00:36:31"/>
    <d v="1899-12-30T00:03:29"/>
    <x v="11"/>
    <s v="Griskus Sprint"/>
    <n v="17.252396166134197"/>
    <n v="155"/>
    <s v="Cool"/>
    <s v="Brick"/>
    <d v="1899-12-30T06:29:31"/>
    <d v="1899-12-30T03:14:45"/>
    <m/>
    <n v="0"/>
    <n v="0"/>
    <d v="1899-12-30T01:31:07"/>
    <d v="1899-12-30T02:23:31"/>
    <d v="1899-12-30T00:45:34"/>
    <d v="1899-12-30T01:11:46"/>
    <n v="287"/>
    <x v="6"/>
    <x v="0"/>
    <n v="200707"/>
  </r>
  <r>
    <x v="655"/>
    <d v="2007-07-01T00:00:00"/>
    <x v="2"/>
    <n v="3.1"/>
    <n v="0"/>
    <n v="27"/>
    <n v="52"/>
    <d v="1899-12-30T00:27:52"/>
    <d v="1899-12-30T00:08:59"/>
    <x v="33"/>
    <s v="Griskus Sprint"/>
    <n v="6.6746411483253638"/>
    <n v="164"/>
    <s v="Cool"/>
    <s v="Brick"/>
    <d v="1899-12-30T03:55:31"/>
    <d v="1899-12-30T01:57:46"/>
    <m/>
    <n v="0"/>
    <n v="0"/>
    <d v="1899-12-30T03:55:31"/>
    <d v="1899-12-30T04:47:55"/>
    <d v="1899-12-30T01:57:46"/>
    <d v="1899-12-30T02:23:58"/>
    <n v="905"/>
    <x v="6"/>
    <x v="0"/>
    <n v="200707"/>
  </r>
  <r>
    <x v="656"/>
    <d v="2007-07-02T00:00:00"/>
    <x v="2"/>
    <n v="3.75"/>
    <n v="0"/>
    <n v="41"/>
    <n v="3"/>
    <d v="1899-12-30T00:41:03"/>
    <d v="1899-12-30T00:10:57"/>
    <x v="34"/>
    <s v="Random PT"/>
    <n v="5.4811205846528672"/>
    <n v="148"/>
    <s v="Cool"/>
    <s v="Ran with Ron, Jen, Pres all for a while"/>
    <d v="1899-12-30T04:46:48"/>
    <d v="1899-12-30T02:23:24"/>
    <m/>
    <n v="0"/>
    <n v="0"/>
    <d v="1899-12-30T04:46:48"/>
    <d v="1899-12-30T05:39:12"/>
    <d v="1899-12-30T02:23:24"/>
    <d v="1899-12-30T02:49:36"/>
    <n v="2222"/>
    <x v="6"/>
    <x v="0"/>
    <n v="200707"/>
  </r>
  <r>
    <x v="657"/>
    <d v="2007-07-03T00:00:00"/>
    <x v="2"/>
    <n v="5"/>
    <n v="0"/>
    <n v="54"/>
    <n v="30"/>
    <d v="1899-12-30T00:54:30"/>
    <d v="1899-12-30T00:10:54"/>
    <x v="34"/>
    <s v="Second Beach"/>
    <n v="5.5045871559633079"/>
    <n v="0"/>
    <s v="Cool"/>
    <s v="Ran with Jen &amp; Luisa"/>
    <d v="1899-12-30T04:45:35"/>
    <d v="1899-12-30T02:22:47"/>
    <m/>
    <n v="0"/>
    <n v="0"/>
    <d v="1899-12-30T04:45:35"/>
    <d v="1899-12-30T05:37:59"/>
    <d v="1899-12-30T02:22:47"/>
    <d v="1899-12-30T02:48:59"/>
    <n v="2193"/>
    <x v="6"/>
    <x v="0"/>
    <n v="200707"/>
  </r>
  <r>
    <x v="658"/>
    <d v="2007-07-04T00:00:00"/>
    <x v="1"/>
    <n v="10.5"/>
    <n v="0"/>
    <n v="37"/>
    <n v="54"/>
    <d v="1899-12-30T00:37:54"/>
    <d v="1899-12-30T00:03:37"/>
    <x v="11"/>
    <s v="Griskus Sprint"/>
    <n v="16.622691292876002"/>
    <n v="0"/>
    <s v="Cool"/>
    <m/>
    <d v="1899-12-30T06:44:16"/>
    <d v="1899-12-30T03:22:08"/>
    <m/>
    <n v="0"/>
    <n v="0"/>
    <d v="1899-12-30T01:34:34"/>
    <d v="1899-12-30T02:26:58"/>
    <d v="1899-12-30T00:47:17"/>
    <d v="1899-12-30T01:13:29"/>
    <n v="331"/>
    <x v="6"/>
    <x v="0"/>
    <n v="200707"/>
  </r>
  <r>
    <x v="658"/>
    <d v="2007-07-04T00:00:00"/>
    <x v="2"/>
    <n v="3.1"/>
    <n v="0"/>
    <n v="28"/>
    <n v="40"/>
    <d v="1899-12-30T00:28:40"/>
    <d v="1899-12-30T00:09:15"/>
    <x v="33"/>
    <s v="Griskus Sprint"/>
    <n v="6.4883720930232611"/>
    <n v="0"/>
    <s v="Cool"/>
    <m/>
    <d v="1899-12-30T04:02:17"/>
    <d v="1899-12-30T02:01:08"/>
    <m/>
    <n v="0"/>
    <n v="0"/>
    <d v="1899-12-30T04:02:17"/>
    <d v="1899-12-30T04:54:41"/>
    <d v="1899-12-30T02:01:08"/>
    <d v="1899-12-30T02:27:20"/>
    <n v="980"/>
    <x v="6"/>
    <x v="0"/>
    <n v="200707"/>
  </r>
  <r>
    <x v="659"/>
    <d v="2007-07-06T00:00:00"/>
    <x v="2"/>
    <n v="2"/>
    <n v="0"/>
    <n v="18"/>
    <n v="40"/>
    <d v="1899-12-30T00:18:40"/>
    <d v="1899-12-30T00:09:20"/>
    <x v="34"/>
    <s v="Treadmill"/>
    <n v="6.4285714285714342"/>
    <n v="158"/>
    <m/>
    <m/>
    <d v="1899-12-30T04:04:32"/>
    <d v="1899-12-30T02:02:16"/>
    <m/>
    <n v="0"/>
    <n v="0"/>
    <d v="1899-12-30T04:04:32"/>
    <d v="1899-12-30T04:56:56"/>
    <d v="1899-12-30T02:02:16"/>
    <d v="1899-12-30T02:28:28"/>
    <n v="1032"/>
    <x v="6"/>
    <x v="0"/>
    <n v="200707"/>
  </r>
  <r>
    <x v="660"/>
    <d v="2007-07-09T00:00:00"/>
    <x v="2"/>
    <n v="3"/>
    <n v="0"/>
    <n v="31"/>
    <n v="15"/>
    <d v="1899-12-30T00:31:15"/>
    <d v="1899-12-30T00:10:25"/>
    <x v="34"/>
    <s v="Columbus Statue"/>
    <n v="5.7600000000000033"/>
    <n v="156"/>
    <s v="Hot &amp; Humid"/>
    <m/>
    <d v="1899-12-30T04:32:55"/>
    <d v="1899-12-30T02:16:28"/>
    <m/>
    <n v="0"/>
    <n v="0"/>
    <d v="1899-12-30T04:32:55"/>
    <d v="1899-12-30T05:25:19"/>
    <d v="1899-12-30T02:16:28"/>
    <d v="1899-12-30T02:42:40"/>
    <n v="1881"/>
    <x v="6"/>
    <x v="0"/>
    <n v="200707"/>
  </r>
  <r>
    <x v="661"/>
    <d v="2007-07-11T00:00:00"/>
    <x v="0"/>
    <n v="0.5"/>
    <n v="0"/>
    <n v="17"/>
    <n v="56"/>
    <d v="1899-12-30T00:17:56"/>
    <d v="1899-12-30T00:35:52"/>
    <x v="26"/>
    <s v="Griskus Sprint"/>
    <n v="1.6728624535315999"/>
    <n v="165"/>
    <s v="Hot &amp; Humid"/>
    <s v="Tons of people - crowded at start"/>
    <d v="1899-12-30T01:26:05"/>
    <d v="1899-12-30T00:43:02"/>
    <m/>
    <n v="0"/>
    <n v="0"/>
    <d v="1899-12-30T15:39:42"/>
    <d v="1899-12-30T16:32:06"/>
    <d v="1899-12-30T07:49:51"/>
    <d v="1899-12-30T08:16:03"/>
    <n v="3303"/>
    <x v="6"/>
    <x v="0"/>
    <n v="200707"/>
  </r>
  <r>
    <x v="661"/>
    <d v="2007-07-11T00:00:00"/>
    <x v="1"/>
    <n v="10.5"/>
    <n v="0"/>
    <n v="37"/>
    <n v="11"/>
    <d v="1899-12-30T00:37:11"/>
    <d v="1899-12-30T00:03:32"/>
    <x v="11"/>
    <s v="Griskus Sprint"/>
    <n v="16.943074854325431"/>
    <n v="168"/>
    <s v="Hot &amp; Rainy"/>
    <m/>
    <d v="1899-12-30T06:36:37"/>
    <d v="1899-12-30T03:18:19"/>
    <m/>
    <n v="0"/>
    <n v="0"/>
    <d v="1899-12-30T01:32:47"/>
    <d v="1899-12-30T02:25:11"/>
    <d v="1899-12-30T00:46:23"/>
    <d v="1899-12-30T01:12:35"/>
    <n v="314"/>
    <x v="6"/>
    <x v="0"/>
    <n v="200707"/>
  </r>
  <r>
    <x v="661"/>
    <d v="2007-07-11T00:00:00"/>
    <x v="2"/>
    <n v="3.1"/>
    <n v="0"/>
    <n v="37"/>
    <n v="10"/>
    <d v="1899-12-30T00:37:10"/>
    <d v="1899-12-30T00:11:59"/>
    <x v="33"/>
    <s v="Griskus Sprint"/>
    <n v="5.0044843049327401"/>
    <n v="164"/>
    <s v="Rainy"/>
    <s v="Fell apart on the run"/>
    <d v="1899-12-30T05:14:07"/>
    <d v="1899-12-30T02:37:04"/>
    <m/>
    <n v="0"/>
    <n v="0"/>
    <d v="1899-12-30T05:14:07"/>
    <d v="1899-12-30T06:06:31"/>
    <d v="1899-12-30T02:37:04"/>
    <d v="1899-12-30T03:03:16"/>
    <n v="2684"/>
    <x v="6"/>
    <x v="0"/>
    <n v="200707"/>
  </r>
  <r>
    <x v="661"/>
    <d v="2007-07-11T00:00:00"/>
    <x v="3"/>
    <n v="0.1"/>
    <n v="0"/>
    <n v="1"/>
    <n v="32"/>
    <d v="1899-12-30T00:01:32"/>
    <d v="1899-12-30T00:15:20"/>
    <x v="35"/>
    <s v="Griskus Sprint"/>
    <n v="3.9130434782608732"/>
    <n v="0"/>
    <s v="Hot &amp; Humid"/>
    <m/>
    <d v="1899-12-30T00:00:00"/>
    <d v="1899-12-30T00:00:00"/>
    <m/>
    <n v="0"/>
    <n v="0"/>
    <d v="1899-12-30T06:41:44"/>
    <d v="1899-12-30T07:34:08"/>
    <d v="1899-12-30T03:20:52"/>
    <d v="1899-12-30T03:47:04"/>
    <n v="3037"/>
    <x v="6"/>
    <x v="0"/>
    <n v="200707"/>
  </r>
  <r>
    <x v="661"/>
    <d v="2007-07-11T00:00:00"/>
    <x v="4"/>
    <n v="0.1"/>
    <n v="0"/>
    <n v="1"/>
    <n v="6"/>
    <d v="1899-12-30T00:01:06"/>
    <d v="1899-12-30T00:11:00"/>
    <x v="36"/>
    <s v="Griskus Sprint"/>
    <n v="5.4545454545454586"/>
    <n v="0"/>
    <s v="Rainy"/>
    <m/>
    <d v="1899-12-30T00:00:00"/>
    <d v="1899-12-30T00:00:00"/>
    <m/>
    <n v="0"/>
    <n v="0"/>
    <d v="1899-12-30T04:48:12"/>
    <d v="1899-12-30T05:40:36"/>
    <d v="1899-12-30T02:24:06"/>
    <d v="1899-12-30T02:50:18"/>
    <n v="2250"/>
    <x v="6"/>
    <x v="0"/>
    <n v="200707"/>
  </r>
  <r>
    <x v="661"/>
    <d v="2007-07-11T00:00:00"/>
    <x v="3"/>
    <n v="1"/>
    <n v="0"/>
    <n v="2"/>
    <n v="38"/>
    <d v="1899-12-30T00:02:38"/>
    <d v="1899-12-30T00:02:38"/>
    <x v="0"/>
    <s v="Griskus Sprint"/>
    <n v="22.784810126582297"/>
    <n v="0"/>
    <m/>
    <m/>
    <d v="1899-12-30T00:00:00"/>
    <d v="1899-12-30T00:00:00"/>
    <m/>
    <n v="0"/>
    <n v="0"/>
    <d v="1899-12-30T01:09:00"/>
    <d v="1899-12-30T02:01:24"/>
    <d v="1899-12-30T00:34:30"/>
    <d v="1899-12-30T01:00:42"/>
    <n v="69"/>
    <x v="6"/>
    <x v="0"/>
    <n v="200707"/>
  </r>
  <r>
    <x v="662"/>
    <d v="2007-07-13T00:00:00"/>
    <x v="2"/>
    <n v="2.8"/>
    <n v="0"/>
    <n v="26"/>
    <n v="44"/>
    <d v="1899-12-30T00:26:44"/>
    <d v="1899-12-30T00:09:33"/>
    <x v="34"/>
    <s v="Shade Run"/>
    <n v="6.2842892768079848"/>
    <n v="0"/>
    <s v="Hot"/>
    <m/>
    <d v="1899-12-30T04:10:09"/>
    <d v="1899-12-30T02:05:04"/>
    <m/>
    <n v="0"/>
    <n v="0"/>
    <d v="1899-12-30T04:10:09"/>
    <d v="1899-12-30T05:02:33"/>
    <d v="1899-12-30T02:05:04"/>
    <d v="1899-12-30T02:31:16"/>
    <n v="1161"/>
    <x v="6"/>
    <x v="0"/>
    <n v="200707"/>
  </r>
  <r>
    <x v="662"/>
    <d v="2007-07-13T00:00:00"/>
    <x v="7"/>
    <n v="0.62"/>
    <n v="0"/>
    <n v="5"/>
    <n v="0"/>
    <d v="1899-12-30T00:05:00"/>
    <d v="1899-12-30T00:08:04"/>
    <x v="37"/>
    <s v="Rowing Machine"/>
    <n v="7.4400000000000057"/>
    <n v="0"/>
    <m/>
    <s v="1000 Meters"/>
    <d v="1899-12-30T00:00:00"/>
    <d v="1899-12-30T00:00:00"/>
    <m/>
    <n v="0"/>
    <n v="0"/>
    <d v="1899-12-30T03:31:17"/>
    <d v="1899-12-30T04:23:41"/>
    <d v="1899-12-30T01:45:39"/>
    <d v="1899-12-30T02:11:51"/>
    <n v="807"/>
    <x v="6"/>
    <x v="0"/>
    <n v="200707"/>
  </r>
  <r>
    <x v="663"/>
    <d v="2007-07-16T00:00:00"/>
    <x v="2"/>
    <n v="3"/>
    <n v="0"/>
    <n v="32"/>
    <n v="5"/>
    <d v="1899-12-30T00:32:05"/>
    <d v="1899-12-30T00:10:42"/>
    <x v="34"/>
    <s v="Columbus Statue"/>
    <n v="5.6103896103896158"/>
    <n v="155"/>
    <s v="Hot"/>
    <s v="Out: 16.16.86(148) Back: 15.48.34(162)"/>
    <d v="1899-12-30T04:40:12"/>
    <d v="1899-12-30T02:20:06"/>
    <m/>
    <n v="0"/>
    <n v="0"/>
    <d v="1899-12-30T04:40:12"/>
    <d v="1899-12-30T05:32:36"/>
    <d v="1899-12-30T02:20:06"/>
    <d v="1899-12-30T02:46:18"/>
    <n v="2059"/>
    <x v="6"/>
    <x v="0"/>
    <n v="200707"/>
  </r>
  <r>
    <x v="663"/>
    <d v="2007-07-16T00:00:00"/>
    <x v="7"/>
    <n v="0.64"/>
    <n v="0"/>
    <n v="5"/>
    <n v="0"/>
    <d v="1899-12-30T00:05:00"/>
    <d v="1899-12-30T00:07:49"/>
    <x v="37"/>
    <s v="Rowing Machine"/>
    <n v="7.6800000000000059"/>
    <n v="0"/>
    <m/>
    <s v="1025 Meters"/>
    <d v="1899-12-30T00:00:00"/>
    <d v="1899-12-30T00:00:00"/>
    <m/>
    <n v="0"/>
    <n v="0"/>
    <d v="1899-12-30T03:24:41"/>
    <d v="1899-12-30T04:17:05"/>
    <d v="1899-12-30T01:42:21"/>
    <d v="1899-12-30T02:08:33"/>
    <n v="799"/>
    <x v="6"/>
    <x v="0"/>
    <n v="200707"/>
  </r>
  <r>
    <x v="664"/>
    <d v="2007-07-17T00:00:00"/>
    <x v="2"/>
    <n v="3.5"/>
    <n v="0"/>
    <n v="38"/>
    <n v="42"/>
    <d v="1899-12-30T00:38:42"/>
    <d v="1899-12-30T00:11:03"/>
    <x v="34"/>
    <s v="PT Barnum Out and Back"/>
    <n v="5.4263565891472911"/>
    <n v="157"/>
    <s v="Hot &amp; Humid"/>
    <s v="Out: 17.40.68(154) Back: 21.02.13(160)"/>
    <d v="1899-12-30T04:49:42"/>
    <d v="1899-12-30T02:24:51"/>
    <m/>
    <n v="0"/>
    <n v="0"/>
    <d v="1899-12-30T04:49:42"/>
    <d v="1899-12-30T05:42:06"/>
    <d v="1899-12-30T02:24:51"/>
    <d v="1899-12-30T02:51:03"/>
    <n v="2284"/>
    <x v="6"/>
    <x v="0"/>
    <n v="200707"/>
  </r>
  <r>
    <x v="665"/>
    <d v="2007-07-30T00:00:00"/>
    <x v="1"/>
    <n v="5"/>
    <n v="0"/>
    <n v="45"/>
    <n v="0"/>
    <d v="1899-12-30T00:45:00"/>
    <d v="1899-12-30T00:09:00"/>
    <x v="5"/>
    <s v="HHH - 16SS to Harbor Town"/>
    <n v="6.6666666666666714"/>
    <n v="0"/>
    <s v="Hot &amp; Humid"/>
    <s v="Nolan's First Big Ride"/>
    <d v="1899-12-30T16:48:00"/>
    <d v="1899-12-30T08:24:00"/>
    <m/>
    <n v="0"/>
    <n v="0"/>
    <d v="1899-12-30T03:55:48"/>
    <d v="1899-12-30T04:48:12"/>
    <d v="1899-12-30T01:57:54"/>
    <d v="1899-12-30T02:24:06"/>
    <n v="906"/>
    <x v="6"/>
    <x v="0"/>
    <n v="200707"/>
  </r>
  <r>
    <x v="666"/>
    <d v="2007-07-31T00:00:00"/>
    <x v="2"/>
    <n v="2.75"/>
    <n v="0"/>
    <n v="31"/>
    <n v="33"/>
    <d v="1899-12-30T00:31:33"/>
    <d v="1899-12-30T00:11:28"/>
    <x v="33"/>
    <s v="HHH - Harbor Town to 16SS"/>
    <n v="5.2297939778129985"/>
    <n v="0"/>
    <s v="REALLY HOT"/>
    <m/>
    <d v="1899-12-30T05:00:35"/>
    <d v="1899-12-30T02:30:18"/>
    <m/>
    <n v="0"/>
    <n v="0"/>
    <d v="1899-12-30T05:00:35"/>
    <d v="1899-12-30T05:52:59"/>
    <d v="1899-12-30T02:30:18"/>
    <d v="1899-12-30T02:56:30"/>
    <n v="2501"/>
    <x v="6"/>
    <x v="0"/>
    <n v="200707"/>
  </r>
  <r>
    <x v="667"/>
    <d v="2007-08-11T00:00:00"/>
    <x v="0"/>
    <n v="0.5"/>
    <n v="0"/>
    <n v="17"/>
    <n v="45"/>
    <d v="1899-12-30T00:17:45"/>
    <d v="1899-12-30T00:35:30"/>
    <x v="26"/>
    <s v="Lake Waramaug Tri"/>
    <n v="1.6901408450704238"/>
    <n v="0"/>
    <s v="Cool"/>
    <s v="New Rectange Swim"/>
    <d v="1899-12-30T01:25:12"/>
    <d v="1899-12-30T00:42:36"/>
    <m/>
    <n v="0"/>
    <n v="0"/>
    <d v="1899-12-30T15:30:06"/>
    <d v="1899-12-30T16:22:30"/>
    <d v="1899-12-30T07:45:03"/>
    <d v="1899-12-30T08:11:15"/>
    <n v="3289"/>
    <x v="6"/>
    <x v="4"/>
    <n v="200708"/>
  </r>
  <r>
    <x v="667"/>
    <d v="2007-08-11T00:00:00"/>
    <x v="1"/>
    <n v="9.1"/>
    <n v="0"/>
    <n v="32"/>
    <n v="29"/>
    <d v="1899-12-30T00:32:29"/>
    <d v="1899-12-30T00:03:34"/>
    <x v="11"/>
    <s v="Lake Waramaug Tri"/>
    <n v="16.808619805028233"/>
    <n v="0"/>
    <s v="Cool"/>
    <m/>
    <d v="1899-12-30T06:39:48"/>
    <d v="1899-12-30T03:19:54"/>
    <m/>
    <n v="0"/>
    <n v="0"/>
    <d v="1899-12-30T01:33:31"/>
    <d v="1899-12-30T02:25:55"/>
    <d v="1899-12-30T00:46:46"/>
    <d v="1899-12-30T01:12:58"/>
    <n v="320"/>
    <x v="6"/>
    <x v="4"/>
    <n v="200708"/>
  </r>
  <r>
    <x v="667"/>
    <d v="2007-08-11T00:00:00"/>
    <x v="2"/>
    <n v="3.1"/>
    <n v="0"/>
    <n v="34"/>
    <n v="30"/>
    <d v="1899-12-30T00:34:30"/>
    <d v="1899-12-30T00:11:08"/>
    <x v="33"/>
    <s v="Lake Waramaug Tri"/>
    <n v="5.3913043478260914"/>
    <n v="0"/>
    <s v="Cool"/>
    <s v="Walked a bunch  "/>
    <d v="1899-12-30T04:51:35"/>
    <d v="1899-12-30T02:25:47"/>
    <m/>
    <n v="0"/>
    <n v="0"/>
    <d v="1899-12-30T04:51:35"/>
    <d v="1899-12-30T05:43:59"/>
    <d v="1899-12-30T02:25:47"/>
    <d v="1899-12-30T02:51:59"/>
    <n v="2332"/>
    <x v="6"/>
    <x v="4"/>
    <n v="200708"/>
  </r>
  <r>
    <x v="668"/>
    <d v="2007-08-13T00:00:00"/>
    <x v="2"/>
    <n v="3.5"/>
    <n v="0"/>
    <n v="36"/>
    <n v="35"/>
    <d v="1899-12-30T00:36:35"/>
    <d v="1899-12-30T00:10:27"/>
    <x v="34"/>
    <s v="PT Barnum Out and Back"/>
    <n v="5.7403189066059275"/>
    <n v="161"/>
    <s v="Warm"/>
    <s v="Out: 18.07.81(156) Back: 18.27.60(166)"/>
    <d v="1899-12-30T04:33:51"/>
    <d v="1899-12-30T02:16:56"/>
    <m/>
    <n v="0"/>
    <n v="0"/>
    <d v="1899-12-30T04:33:51"/>
    <d v="1899-12-30T05:26:15"/>
    <d v="1899-12-30T02:16:56"/>
    <d v="1899-12-30T02:43:08"/>
    <n v="1904"/>
    <x v="6"/>
    <x v="4"/>
    <n v="200708"/>
  </r>
  <r>
    <x v="669"/>
    <d v="2007-08-14T00:00:00"/>
    <x v="2"/>
    <n v="3.5"/>
    <n v="0"/>
    <n v="36"/>
    <n v="41"/>
    <d v="1899-12-30T00:36:41"/>
    <d v="1899-12-30T00:10:29"/>
    <x v="34"/>
    <s v="PT Barnum Out and Back"/>
    <n v="5.7246706042707904"/>
    <n v="158"/>
    <s v="Warm"/>
    <s v="Out: 17.28.74(155) Back: 19.12.50(161)"/>
    <d v="1899-12-30T04:34:36"/>
    <d v="1899-12-30T02:17:18"/>
    <m/>
    <n v="0"/>
    <n v="0"/>
    <d v="1899-12-30T04:34:36"/>
    <d v="1899-12-30T05:27:00"/>
    <d v="1899-12-30T02:17:18"/>
    <d v="1899-12-30T02:43:30"/>
    <n v="1927"/>
    <x v="6"/>
    <x v="4"/>
    <n v="200708"/>
  </r>
  <r>
    <x v="670"/>
    <d v="2007-08-15T00:00:00"/>
    <x v="2"/>
    <n v="3.5"/>
    <n v="0"/>
    <n v="39"/>
    <n v="57"/>
    <d v="1899-12-30T00:39:57"/>
    <d v="1899-12-30T00:11:25"/>
    <x v="34"/>
    <s v="PT Barnum Out and Back"/>
    <n v="5.256570713391743"/>
    <n v="158"/>
    <s v="Warm"/>
    <s v="Out: 19.54.88(150) Back: 20.02.86(166)"/>
    <d v="1899-12-30T04:59:03"/>
    <d v="1899-12-30T02:29:32"/>
    <m/>
    <n v="0"/>
    <n v="0"/>
    <d v="1899-12-30T04:59:03"/>
    <d v="1899-12-30T05:51:27"/>
    <d v="1899-12-30T02:29:32"/>
    <d v="1899-12-30T02:55:44"/>
    <n v="2474"/>
    <x v="6"/>
    <x v="4"/>
    <n v="200708"/>
  </r>
  <r>
    <x v="671"/>
    <d v="2007-08-16T00:00:00"/>
    <x v="2"/>
    <n v="1.5"/>
    <n v="0"/>
    <n v="17"/>
    <n v="0"/>
    <d v="1899-12-30T00:17:00"/>
    <d v="1899-12-30T00:11:20"/>
    <x v="34"/>
    <s v="Eliptical"/>
    <n v="5.2941176470588278"/>
    <n v="0"/>
    <m/>
    <m/>
    <d v="1899-12-30T04:56:56"/>
    <d v="1899-12-30T02:28:28"/>
    <m/>
    <n v="0"/>
    <n v="0"/>
    <d v="1899-12-30T04:56:56"/>
    <d v="1899-12-30T05:49:20"/>
    <d v="1899-12-30T02:28:28"/>
    <d v="1899-12-30T02:54:40"/>
    <n v="2432"/>
    <x v="6"/>
    <x v="4"/>
    <n v="200708"/>
  </r>
  <r>
    <x v="671"/>
    <d v="2007-08-16T00:00:00"/>
    <x v="2"/>
    <n v="2"/>
    <n v="0"/>
    <n v="16"/>
    <n v="29"/>
    <d v="1899-12-30T00:16:29"/>
    <d v="1899-12-30T00:08:15"/>
    <x v="34"/>
    <s v="Park &amp; Back"/>
    <n v="7.2800808897876692"/>
    <n v="162"/>
    <s v="Hot &amp; Humid"/>
    <s v="Out: 7.26.67(167) Back: 9.02.38(159)"/>
    <d v="1899-12-30T03:35:56"/>
    <d v="1899-12-30T01:47:58"/>
    <m/>
    <n v="0"/>
    <n v="0"/>
    <d v="1899-12-30T03:35:56"/>
    <d v="1899-12-30T04:28:20"/>
    <d v="1899-12-30T01:47:58"/>
    <d v="1899-12-30T02:14:10"/>
    <n v="812"/>
    <x v="6"/>
    <x v="4"/>
    <n v="200708"/>
  </r>
  <r>
    <x v="672"/>
    <d v="2007-08-17T00:00:00"/>
    <x v="2"/>
    <n v="4"/>
    <n v="0"/>
    <n v="44"/>
    <n v="30"/>
    <d v="1899-12-30T00:44:30"/>
    <d v="1899-12-30T00:11:07"/>
    <x v="34"/>
    <s v="4 Mile-Work"/>
    <n v="5.3932584269662964"/>
    <n v="0"/>
    <s v="Humid"/>
    <s v="Out: 22.18.62(147) Back: 22.11.55(163)"/>
    <d v="1899-12-30T04:51:29"/>
    <d v="1899-12-30T02:25:44"/>
    <m/>
    <n v="0"/>
    <n v="0"/>
    <d v="1899-12-30T04:51:29"/>
    <d v="1899-12-30T05:43:53"/>
    <d v="1899-12-30T02:25:44"/>
    <d v="1899-12-30T02:51:56"/>
    <n v="2331"/>
    <x v="6"/>
    <x v="4"/>
    <n v="200708"/>
  </r>
  <r>
    <x v="673"/>
    <d v="2007-08-20T00:00:00"/>
    <x v="2"/>
    <n v="3.5"/>
    <n v="0"/>
    <n v="38"/>
    <n v="5"/>
    <d v="1899-12-30T00:38:05"/>
    <d v="1899-12-30T00:10:53"/>
    <x v="34"/>
    <s v="PT Barnum Out and Back"/>
    <n v="5.5142231947483618"/>
    <n v="0"/>
    <s v="Nice!"/>
    <s v="Out: 19.44.30(146) Back: 18.21.16(161)"/>
    <d v="1899-12-30T04:45:05"/>
    <d v="1899-12-30T02:22:32"/>
    <m/>
    <n v="0"/>
    <n v="0"/>
    <d v="1899-12-30T04:45:05"/>
    <d v="1899-12-30T05:37:29"/>
    <d v="1899-12-30T02:22:32"/>
    <d v="1899-12-30T02:48:44"/>
    <n v="2185"/>
    <x v="6"/>
    <x v="4"/>
    <n v="200708"/>
  </r>
  <r>
    <x v="674"/>
    <d v="2007-08-21T00:00:00"/>
    <x v="2"/>
    <n v="2.5"/>
    <n v="0"/>
    <n v="20"/>
    <n v="56"/>
    <d v="1899-12-30T00:20:56"/>
    <d v="1899-12-30T00:08:22"/>
    <x v="34"/>
    <s v="Anchor"/>
    <n v="7.1656050955414061"/>
    <n v="0"/>
    <s v="Rainy"/>
    <s v="Out: 10.10.38(162) Back: 10.46.10(172)"/>
    <d v="1899-12-30T03:39:23"/>
    <d v="1899-12-30T01:49:41"/>
    <m/>
    <n v="0"/>
    <n v="0"/>
    <d v="1899-12-30T03:39:23"/>
    <d v="1899-12-30T04:31:47"/>
    <d v="1899-12-30T01:49:41"/>
    <d v="1899-12-30T02:15:53"/>
    <n v="818"/>
    <x v="6"/>
    <x v="4"/>
    <n v="200708"/>
  </r>
  <r>
    <x v="675"/>
    <d v="2007-08-22T00:00:00"/>
    <x v="2"/>
    <n v="5"/>
    <n v="0"/>
    <n v="48"/>
    <n v="1"/>
    <d v="1899-12-30T00:48:01"/>
    <d v="1899-12-30T00:09:36"/>
    <x v="33"/>
    <s v="Second Beach"/>
    <n v="6.2478306143700149"/>
    <n v="165"/>
    <s v="Cool"/>
    <s v="Out: 23.37.37(159) Back: 24.23.85(172)"/>
    <d v="1899-12-30T04:11:36"/>
    <d v="1899-12-30T02:05:48"/>
    <m/>
    <n v="0"/>
    <n v="0"/>
    <d v="1899-12-30T04:11:36"/>
    <d v="1899-12-30T05:04:00"/>
    <d v="1899-12-30T02:05:48"/>
    <d v="1899-12-30T02:32:00"/>
    <n v="1193"/>
    <x v="6"/>
    <x v="4"/>
    <n v="200708"/>
  </r>
  <r>
    <x v="676"/>
    <d v="2007-08-23T00:00:00"/>
    <x v="2"/>
    <n v="2"/>
    <n v="0"/>
    <n v="15"/>
    <n v="22"/>
    <d v="1899-12-30T00:15:22"/>
    <d v="1899-12-30T00:07:41"/>
    <x v="33"/>
    <s v="Park &amp; Back"/>
    <n v="7.8091106290672512"/>
    <n v="171"/>
    <s v="Warm"/>
    <s v="Out: 7.14.40(165) Back: 8.07.63(176)"/>
    <d v="1899-12-30T03:21:18"/>
    <d v="1899-12-30T01:40:39"/>
    <m/>
    <n v="0"/>
    <n v="0"/>
    <d v="1899-12-30T03:21:18"/>
    <d v="1899-12-30T04:13:42"/>
    <d v="1899-12-30T01:40:39"/>
    <d v="1899-12-30T02:06:51"/>
    <n v="796"/>
    <x v="6"/>
    <x v="4"/>
    <n v="200708"/>
  </r>
  <r>
    <x v="677"/>
    <d v="2007-08-24T00:00:00"/>
    <x v="2"/>
    <n v="4"/>
    <n v="0"/>
    <n v="45"/>
    <n v="46"/>
    <d v="1899-12-30T00:45:46"/>
    <d v="1899-12-30T00:11:26"/>
    <x v="34"/>
    <s v="4 Mile-Work"/>
    <n v="5.2439912600145711"/>
    <n v="150"/>
    <s v="Humid"/>
    <s v="Out: 23.06.17(142) Back: 22.40.71(159)"/>
    <d v="1899-12-30T04:59:46"/>
    <d v="1899-12-30T02:29:53"/>
    <m/>
    <n v="0"/>
    <n v="0"/>
    <d v="1899-12-30T04:59:46"/>
    <d v="1899-12-30T05:52:10"/>
    <d v="1899-12-30T02:29:53"/>
    <d v="1899-12-30T02:56:05"/>
    <n v="2487"/>
    <x v="6"/>
    <x v="4"/>
    <n v="200708"/>
  </r>
  <r>
    <x v="678"/>
    <d v="2007-08-25T00:00:00"/>
    <x v="2"/>
    <n v="1.8"/>
    <n v="0"/>
    <n v="17"/>
    <n v="25"/>
    <d v="1899-12-30T00:17:25"/>
    <d v="1899-12-30T00:09:41"/>
    <x v="33"/>
    <s v="Home to Big House"/>
    <n v="6.200956937799047"/>
    <n v="0"/>
    <s v="Hot &amp; Humid"/>
    <m/>
    <d v="1899-12-30T04:13:31"/>
    <d v="1899-12-30T02:06:45"/>
    <m/>
    <n v="0"/>
    <n v="0"/>
    <d v="1899-12-30T04:13:31"/>
    <d v="1899-12-30T05:05:55"/>
    <d v="1899-12-30T02:06:45"/>
    <d v="1899-12-30T02:32:57"/>
    <n v="1241"/>
    <x v="6"/>
    <x v="4"/>
    <n v="200708"/>
  </r>
  <r>
    <x v="679"/>
    <d v="2007-08-27T00:00:00"/>
    <x v="2"/>
    <n v="3"/>
    <n v="0"/>
    <n v="33"/>
    <n v="17"/>
    <d v="1899-12-30T00:33:17"/>
    <d v="1899-12-30T00:11:06"/>
    <x v="34"/>
    <s v="Columbus Statue"/>
    <n v="5.4081121682523827"/>
    <n v="143"/>
    <s v="Hot &amp; Humid"/>
    <s v="Out: 16.45.60(135) Back: 16.32.28(151)"/>
    <d v="1899-12-30T04:50:40"/>
    <d v="1899-12-30T02:25:20"/>
    <m/>
    <n v="0"/>
    <n v="0"/>
    <d v="1899-12-30T04:50:40"/>
    <d v="1899-12-30T05:43:04"/>
    <d v="1899-12-30T02:25:20"/>
    <d v="1899-12-30T02:51:32"/>
    <n v="2305"/>
    <x v="6"/>
    <x v="4"/>
    <n v="200708"/>
  </r>
  <r>
    <x v="680"/>
    <d v="2007-08-28T00:00:00"/>
    <x v="2"/>
    <n v="1.4"/>
    <n v="0"/>
    <n v="15"/>
    <n v="0"/>
    <d v="1899-12-30T00:15:00"/>
    <d v="1899-12-30T00:10:43"/>
    <x v="34"/>
    <s v="Eliptical"/>
    <n v="5.6000000000000041"/>
    <n v="0"/>
    <m/>
    <m/>
    <d v="1899-12-30T04:40:43"/>
    <d v="1899-12-30T02:20:21"/>
    <m/>
    <n v="0"/>
    <n v="0"/>
    <d v="1899-12-30T04:40:43"/>
    <d v="1899-12-30T05:33:07"/>
    <d v="1899-12-30T02:20:21"/>
    <d v="1899-12-30T02:46:33"/>
    <n v="2071"/>
    <x v="6"/>
    <x v="4"/>
    <n v="200708"/>
  </r>
  <r>
    <x v="680"/>
    <d v="2007-08-28T00:00:00"/>
    <x v="2"/>
    <n v="2.5"/>
    <n v="0"/>
    <n v="22"/>
    <n v="18"/>
    <d v="1899-12-30T00:22:18"/>
    <d v="1899-12-30T00:08:55"/>
    <x v="34"/>
    <s v="Anchor"/>
    <n v="6.7264573991031433"/>
    <n v="161"/>
    <s v="Hot &amp; Humid"/>
    <s v="Out: 9:52.44(158) Back: 12.26.51(162)"/>
    <d v="1899-12-30T03:53:42"/>
    <d v="1899-12-30T01:56:51"/>
    <m/>
    <n v="0"/>
    <n v="0"/>
    <d v="1899-12-30T03:53:42"/>
    <d v="1899-12-30T04:46:06"/>
    <d v="1899-12-30T01:56:51"/>
    <d v="1899-12-30T02:23:03"/>
    <n v="891"/>
    <x v="6"/>
    <x v="4"/>
    <n v="200708"/>
  </r>
  <r>
    <x v="681"/>
    <d v="2007-08-30T00:00:00"/>
    <x v="2"/>
    <n v="2"/>
    <n v="0"/>
    <n v="15"/>
    <n v="47"/>
    <d v="1899-12-30T00:15:47"/>
    <d v="1899-12-30T00:07:53"/>
    <x v="34"/>
    <s v="Park &amp; Back"/>
    <n v="7.6029567053854334"/>
    <n v="167"/>
    <s v="Hot &amp; Humid"/>
    <s v="Out: 7.47.54(155) Back: 8.00.27(179)"/>
    <d v="1899-12-30T03:26:46"/>
    <d v="1899-12-30T01:43:23"/>
    <m/>
    <n v="0"/>
    <n v="0"/>
    <d v="1899-12-30T03:26:46"/>
    <d v="1899-12-30T04:19:10"/>
    <d v="1899-12-30T01:43:23"/>
    <d v="1899-12-30T02:09:35"/>
    <n v="800"/>
    <x v="6"/>
    <x v="4"/>
    <n v="200708"/>
  </r>
  <r>
    <x v="682"/>
    <d v="2007-08-31T00:00:00"/>
    <x v="2"/>
    <n v="4.5"/>
    <n v="0"/>
    <n v="45"/>
    <n v="48"/>
    <d v="1899-12-30T00:45:48"/>
    <d v="1899-12-30T00:10:11"/>
    <x v="34"/>
    <s v="Beach Loop"/>
    <n v="5.8951965065502234"/>
    <n v="0"/>
    <s v="Hot &amp; Humid"/>
    <s v="Out: 23.24.81 Back:22.23.75"/>
    <d v="1899-12-30T04:26:39"/>
    <d v="1899-12-30T02:13:20"/>
    <m/>
    <n v="0"/>
    <n v="0"/>
    <d v="1899-12-30T04:26:39"/>
    <d v="1899-12-30T05:19:03"/>
    <d v="1899-12-30T02:13:20"/>
    <d v="1899-12-30T02:39:32"/>
    <n v="1680"/>
    <x v="6"/>
    <x v="4"/>
    <n v="200708"/>
  </r>
  <r>
    <x v="683"/>
    <d v="2007-09-02T00:00:00"/>
    <x v="2"/>
    <n v="4"/>
    <n v="0"/>
    <n v="39"/>
    <n v="40"/>
    <d v="1899-12-30T00:39:40"/>
    <d v="1899-12-30T00:09:55"/>
    <x v="34"/>
    <s v="Home to Bike Path"/>
    <n v="6.050420168067232"/>
    <n v="0"/>
    <s v="Cool"/>
    <s v="Out: 18.38.89 Back:21.01.60"/>
    <d v="1899-12-30T04:19:49"/>
    <d v="1899-12-30T02:09:55"/>
    <m/>
    <n v="0"/>
    <n v="0"/>
    <d v="1899-12-30T04:19:49"/>
    <d v="1899-12-30T05:12:13"/>
    <d v="1899-12-30T02:09:55"/>
    <d v="1899-12-30T02:36:07"/>
    <n v="1454"/>
    <x v="6"/>
    <x v="5"/>
    <n v="200709"/>
  </r>
  <r>
    <x v="684"/>
    <d v="2007-09-03T00:00:00"/>
    <x v="2"/>
    <n v="3.1"/>
    <n v="0"/>
    <n v="26"/>
    <n v="20"/>
    <d v="1899-12-30T00:26:20"/>
    <d v="1899-12-30T00:08:30"/>
    <x v="33"/>
    <s v="New Haven Road Race"/>
    <n v="7.0632911392405129"/>
    <n v="175"/>
    <s v="Warm"/>
    <s v="Splits: 8.17.37(166) + 8.44.82(177) + 9.17.99(181)"/>
    <d v="1899-12-30T03:42:34"/>
    <d v="1899-12-30T01:51:17"/>
    <m/>
    <n v="0"/>
    <n v="0"/>
    <d v="1899-12-30T03:42:34"/>
    <d v="1899-12-30T04:34:58"/>
    <d v="1899-12-30T01:51:17"/>
    <d v="1899-12-30T02:17:29"/>
    <n v="831"/>
    <x v="6"/>
    <x v="5"/>
    <n v="200709"/>
  </r>
  <r>
    <x v="685"/>
    <d v="2007-09-05T00:00:00"/>
    <x v="2"/>
    <n v="5"/>
    <n v="0"/>
    <n v="48"/>
    <n v="55"/>
    <d v="1899-12-30T00:48:55"/>
    <d v="1899-12-30T00:09:47"/>
    <x v="34"/>
    <s v="Second Beach"/>
    <n v="6.1328790459965976"/>
    <n v="0"/>
    <s v="Perfect"/>
    <s v="Out: 24.03.87 Back: 24.51.63"/>
    <d v="1899-12-30T04:16:19"/>
    <d v="1899-12-30T02:08:10"/>
    <m/>
    <n v="0"/>
    <n v="0"/>
    <d v="1899-12-30T04:16:19"/>
    <d v="1899-12-30T05:08:43"/>
    <d v="1899-12-30T02:08:10"/>
    <d v="1899-12-30T02:34:22"/>
    <n v="1334"/>
    <x v="6"/>
    <x v="5"/>
    <n v="200709"/>
  </r>
  <r>
    <x v="686"/>
    <d v="2007-09-07T00:00:00"/>
    <x v="2"/>
    <n v="4"/>
    <n v="0"/>
    <n v="42"/>
    <n v="16"/>
    <d v="1899-12-30T00:42:16"/>
    <d v="1899-12-30T00:10:34"/>
    <x v="34"/>
    <s v="4 Mile-Work"/>
    <n v="5.6782334384858091"/>
    <n v="158"/>
    <s v="Hot &amp; Humid"/>
    <s v="Out: 19.47.87(154) Back:22.28.30(161)"/>
    <d v="1899-12-30T04:36:51"/>
    <d v="1899-12-30T02:18:25"/>
    <m/>
    <n v="0"/>
    <n v="0"/>
    <d v="1899-12-30T04:36:51"/>
    <d v="1899-12-30T05:29:15"/>
    <d v="1899-12-30T02:18:25"/>
    <d v="1899-12-30T02:44:37"/>
    <n v="1988"/>
    <x v="6"/>
    <x v="5"/>
    <n v="200709"/>
  </r>
  <r>
    <x v="687"/>
    <d v="2007-09-08T00:00:00"/>
    <x v="2"/>
    <n v="3.06"/>
    <n v="0"/>
    <n v="32"/>
    <n v="1"/>
    <d v="1899-12-30T00:32:01"/>
    <d v="1899-12-30T00:10:28"/>
    <x v="34"/>
    <s v="Munson Loop to Big House"/>
    <n v="5.7345132743362877"/>
    <n v="159"/>
    <s v="Hot &amp; Humid"/>
    <s v="Munson Loop - 13.33.78(151) Big House: 18.27.60(164)"/>
    <d v="1899-12-30T04:34:08"/>
    <d v="1899-12-30T02:17:04"/>
    <m/>
    <n v="0"/>
    <n v="0"/>
    <d v="1899-12-30T04:34:08"/>
    <d v="1899-12-30T05:26:32"/>
    <d v="1899-12-30T02:17:04"/>
    <d v="1899-12-30T02:43:16"/>
    <n v="1914"/>
    <x v="6"/>
    <x v="5"/>
    <n v="200709"/>
  </r>
  <r>
    <x v="688"/>
    <d v="2007-09-09T00:00:00"/>
    <x v="2"/>
    <n v="7.08"/>
    <n v="1"/>
    <n v="21"/>
    <n v="2"/>
    <d v="1899-12-30T01:21:02"/>
    <d v="1899-12-30T00:11:27"/>
    <x v="34"/>
    <s v="Home 7 Mile Loop"/>
    <n v="5.2422871246400691"/>
    <n v="161"/>
    <s v="Hot &amp; Humid"/>
    <s v="3MiSplit: 31.31.91(155) 6MiSplit: 36.37.87(165)"/>
    <d v="1899-12-30T04:59:52"/>
    <d v="1899-12-30T02:29:56"/>
    <m/>
    <n v="0"/>
    <n v="0"/>
    <d v="1899-12-30T04:59:52"/>
    <d v="1899-12-30T05:52:16"/>
    <d v="1899-12-30T02:29:56"/>
    <d v="1899-12-30T02:56:08"/>
    <n v="2490"/>
    <x v="6"/>
    <x v="5"/>
    <n v="200709"/>
  </r>
  <r>
    <x v="689"/>
    <d v="2007-09-11T00:00:00"/>
    <x v="2"/>
    <n v="4"/>
    <n v="0"/>
    <n v="39"/>
    <n v="35"/>
    <d v="1899-12-30T00:39:35"/>
    <d v="1899-12-30T00:09:54"/>
    <x v="34"/>
    <s v="4 Mile-Work"/>
    <n v="6.0631578947368467"/>
    <n v="156"/>
    <s v="Rainy"/>
    <s v="Out: 19.53.70(152) Back: 19.41.02(162)"/>
    <d v="1899-12-30T04:19:16"/>
    <d v="1899-12-30T02:09:38"/>
    <m/>
    <n v="0"/>
    <n v="0"/>
    <d v="1899-12-30T04:19:16"/>
    <d v="1899-12-30T05:11:40"/>
    <d v="1899-12-30T02:09:38"/>
    <d v="1899-12-30T02:35:50"/>
    <n v="1443"/>
    <x v="6"/>
    <x v="5"/>
    <n v="200709"/>
  </r>
  <r>
    <x v="690"/>
    <d v="2007-09-12T00:00:00"/>
    <x v="2"/>
    <n v="5"/>
    <n v="0"/>
    <n v="48"/>
    <n v="19"/>
    <d v="1899-12-30T00:48:19"/>
    <d v="1899-12-30T00:09:40"/>
    <x v="34"/>
    <s v="Second Beach"/>
    <n v="6.2090375991721327"/>
    <n v="155"/>
    <s v="Warm &amp; Windy"/>
    <s v="Out: 23.58.63(149) Back: 24.20.49(161)"/>
    <d v="1899-12-30T04:13:11"/>
    <d v="1899-12-30T02:06:35"/>
    <m/>
    <n v="0"/>
    <n v="0"/>
    <d v="1899-12-30T04:13:11"/>
    <d v="1899-12-30T05:05:35"/>
    <d v="1899-12-30T02:06:35"/>
    <d v="1899-12-30T02:32:47"/>
    <n v="1229"/>
    <x v="6"/>
    <x v="5"/>
    <n v="200709"/>
  </r>
  <r>
    <x v="691"/>
    <d v="2007-09-13T00:00:00"/>
    <x v="2"/>
    <n v="4"/>
    <n v="0"/>
    <n v="38"/>
    <n v="54"/>
    <d v="1899-12-30T00:38:54"/>
    <d v="1899-12-30T00:09:43"/>
    <x v="34"/>
    <s v="4 Mile-Work"/>
    <n v="6.1696658097686425"/>
    <n v="158"/>
    <s v="Warm"/>
    <s v="Out: 19.15.25(154) Back: 19.39.49(162)"/>
    <d v="1899-12-30T04:14:48"/>
    <d v="1899-12-30T02:07:24"/>
    <m/>
    <n v="0"/>
    <n v="0"/>
    <d v="1899-12-30T04:14:48"/>
    <d v="1899-12-30T05:07:12"/>
    <d v="1899-12-30T02:07:24"/>
    <d v="1899-12-30T02:33:36"/>
    <n v="1291"/>
    <x v="6"/>
    <x v="5"/>
    <n v="200709"/>
  </r>
  <r>
    <x v="692"/>
    <d v="2007-09-14T00:00:00"/>
    <x v="2"/>
    <n v="4"/>
    <n v="0"/>
    <n v="40"/>
    <n v="28"/>
    <d v="1899-12-30T00:40:28"/>
    <d v="1899-12-30T00:10:07"/>
    <x v="34"/>
    <s v="4 Mile-Work"/>
    <n v="5.9308072487644194"/>
    <n v="154"/>
    <s v="Warm"/>
    <s v="Out: 20.55.05(146) Back: 19.33.82(163)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5"/>
    <n v="200709"/>
  </r>
  <r>
    <x v="693"/>
    <d v="2007-09-16T00:00:00"/>
    <x v="2"/>
    <n v="8.5"/>
    <n v="1"/>
    <n v="26"/>
    <n v="20"/>
    <d v="1899-12-30T01:26:20"/>
    <d v="1899-12-30T00:10:09"/>
    <x v="33"/>
    <s v="Quassy Loop Plus"/>
    <n v="5.907335907335912"/>
    <n v="156"/>
    <s v="Cool"/>
    <s v="Splits: 9.23.31(148) 10.31.91(152) 10.53.33(156) 9.09.79(157) 9.16.94(158) 9.16.93(160) 9.52.64(155) 12.44.00(162) 5.11.84(154)"/>
    <d v="1899-12-30T04:26:07"/>
    <d v="1899-12-30T02:13:03"/>
    <m/>
    <n v="0"/>
    <n v="0"/>
    <d v="1899-12-30T04:26:07"/>
    <d v="1899-12-30T05:18:31"/>
    <d v="1899-12-30T02:13:03"/>
    <d v="1899-12-30T02:39:15"/>
    <n v="1655"/>
    <x v="6"/>
    <x v="5"/>
    <n v="200709"/>
  </r>
  <r>
    <x v="694"/>
    <d v="2007-09-22T00:00:00"/>
    <x v="2"/>
    <n v="8.5"/>
    <n v="1"/>
    <n v="33"/>
    <n v="24"/>
    <d v="1899-12-30T01:33:24"/>
    <d v="1899-12-30T00:10:59"/>
    <x v="34"/>
    <s v="Quassy Loop Plus"/>
    <n v="5.4603854389721675"/>
    <n v="168"/>
    <s v="Cool"/>
    <s v="Splits: 10.05.14(155) 10.24.77(166) 11.21.88(168) 8.59.09(170) 9.20.51(172) 12.04.72(170) 10.46.20(168) 14.16.82(173) 6.05.83(168)"/>
    <d v="1899-12-30T04:47:54"/>
    <d v="1899-12-30T02:23:57"/>
    <m/>
    <n v="0"/>
    <n v="0"/>
    <d v="1899-12-30T04:47:54"/>
    <d v="1899-12-30T05:40:18"/>
    <d v="1899-12-30T02:23:57"/>
    <d v="1899-12-30T02:50:09"/>
    <n v="2242"/>
    <x v="6"/>
    <x v="5"/>
    <n v="200709"/>
  </r>
  <r>
    <x v="695"/>
    <d v="2007-09-24T00:00:00"/>
    <x v="2"/>
    <n v="3"/>
    <n v="0"/>
    <n v="30"/>
    <n v="22"/>
    <d v="1899-12-30T00:30:22"/>
    <d v="1899-12-30T00:10:07"/>
    <x v="34"/>
    <s v="Cannon"/>
    <n v="5.9275521405049449"/>
    <n v="147"/>
    <s v="Warm"/>
    <s v="Out: 15.27.06(140) Back: 14.55.51(154)"/>
    <d v="1899-12-30T04:25:12"/>
    <d v="1899-12-30T02:12:36"/>
    <m/>
    <n v="0"/>
    <n v="0"/>
    <d v="1899-12-30T04:25:12"/>
    <d v="1899-12-30T05:17:36"/>
    <d v="1899-12-30T02:12:36"/>
    <d v="1899-12-30T02:38:48"/>
    <n v="1635"/>
    <x v="6"/>
    <x v="5"/>
    <n v="200709"/>
  </r>
  <r>
    <x v="696"/>
    <d v="2007-09-25T00:00:00"/>
    <x v="2"/>
    <n v="4"/>
    <n v="0"/>
    <n v="39"/>
    <n v="55"/>
    <d v="1899-12-30T00:39:55"/>
    <d v="1899-12-30T00:09:59"/>
    <x v="34"/>
    <s v="4 Mile-Work"/>
    <n v="6.0125260960334082"/>
    <n v="157"/>
    <s v="Warm"/>
    <s v="Out: 19.59.52(151) Back: 19.56.12(163)"/>
    <d v="1899-12-30T04:21:27"/>
    <d v="1899-12-30T02:10:44"/>
    <m/>
    <n v="0"/>
    <n v="0"/>
    <d v="1899-12-30T04:21:27"/>
    <d v="1899-12-30T05:13:51"/>
    <d v="1899-12-30T02:10:44"/>
    <d v="1899-12-30T02:36:56"/>
    <n v="1503"/>
    <x v="6"/>
    <x v="5"/>
    <n v="200709"/>
  </r>
  <r>
    <x v="697"/>
    <d v="2007-09-26T00:00:00"/>
    <x v="2"/>
    <n v="4"/>
    <n v="0"/>
    <n v="40"/>
    <n v="49"/>
    <d v="1899-12-30T00:40:49"/>
    <d v="1899-12-30T00:10:12"/>
    <x v="34"/>
    <s v="4 Mile-Work"/>
    <n v="5.8799510004083331"/>
    <n v="156"/>
    <s v="Hot &amp; Humid"/>
    <s v="Out: 19.23.19(147) Back: 21.26.22(164)"/>
    <d v="1899-12-30T04:27:21"/>
    <d v="1899-12-30T02:13:40"/>
    <m/>
    <n v="0"/>
    <n v="0"/>
    <d v="1899-12-30T04:27:21"/>
    <d v="1899-12-30T05:19:45"/>
    <d v="1899-12-30T02:13:40"/>
    <d v="1899-12-30T02:39:52"/>
    <n v="1705"/>
    <x v="6"/>
    <x v="5"/>
    <n v="200709"/>
  </r>
  <r>
    <x v="698"/>
    <d v="2007-09-27T00:00:00"/>
    <x v="2"/>
    <n v="4"/>
    <n v="0"/>
    <n v="37"/>
    <n v="48"/>
    <d v="1899-12-30T00:37:48"/>
    <d v="1899-12-30T00:09:27"/>
    <x v="34"/>
    <s v="4 Mile-Work"/>
    <n v="6.3492063492063542"/>
    <n v="166"/>
    <s v="Warm"/>
    <s v="Out: 18.27.17(160) Back: 19.21.41(171)"/>
    <d v="1899-12-30T04:07:35"/>
    <d v="1899-12-30T02:03:48"/>
    <m/>
    <n v="0"/>
    <n v="0"/>
    <d v="1899-12-30T04:07:35"/>
    <d v="1899-12-30T04:59:59"/>
    <d v="1899-12-30T02:03:48"/>
    <d v="1899-12-30T02:30:00"/>
    <n v="1089"/>
    <x v="6"/>
    <x v="5"/>
    <n v="200709"/>
  </r>
  <r>
    <x v="699"/>
    <d v="2007-09-30T00:00:00"/>
    <x v="2"/>
    <n v="10.5"/>
    <n v="1"/>
    <n v="51"/>
    <n v="32"/>
    <d v="1899-12-30T01:51:32"/>
    <d v="1899-12-30T00:10:37"/>
    <x v="34"/>
    <s v="Griskus Sprint Bike Course"/>
    <n v="5.6485355648535611"/>
    <n v="159"/>
    <s v="Cool"/>
    <s v="Splits: 10.31.67(151) + 8.52.07(159) + 9.31.21(160) + 10.48.35(164) + 10.06.93(158) + 9.59.71(157) +12.22.65(159) + 12.50.93(161) + 10.00.54(160) + 10.25.59(164) + 5.11.76(166)"/>
    <d v="1899-12-30T04:38:18"/>
    <d v="1899-12-30T02:19:09"/>
    <m/>
    <n v="0"/>
    <n v="0"/>
    <d v="1899-12-30T04:38:18"/>
    <d v="1899-12-30T05:30:42"/>
    <d v="1899-12-30T02:19:09"/>
    <d v="1899-12-30T02:45:21"/>
    <n v="2021"/>
    <x v="6"/>
    <x v="5"/>
    <n v="200709"/>
  </r>
  <r>
    <x v="700"/>
    <d v="2007-10-02T00:00:00"/>
    <x v="2"/>
    <n v="5"/>
    <n v="0"/>
    <n v="51"/>
    <n v="59"/>
    <d v="1899-12-30T00:51:59"/>
    <d v="1899-12-30T00:10:24"/>
    <x v="34"/>
    <s v="Second Beach"/>
    <n v="5.7710804745110664"/>
    <n v="154"/>
    <s v="Warm"/>
    <s v="Out: 24.50.04(153) Back: 27.09.31(155)"/>
    <d v="1899-12-30T04:32:24"/>
    <d v="1899-12-30T02:16:12"/>
    <m/>
    <n v="0"/>
    <n v="0"/>
    <d v="1899-12-30T04:32:24"/>
    <d v="1899-12-30T05:24:48"/>
    <d v="1899-12-30T02:16:12"/>
    <d v="1899-12-30T02:42:24"/>
    <n v="1864"/>
    <x v="6"/>
    <x v="6"/>
    <n v="200710"/>
  </r>
  <r>
    <x v="701"/>
    <d v="2007-10-03T00:00:00"/>
    <x v="2"/>
    <n v="6"/>
    <n v="0"/>
    <n v="59"/>
    <n v="40"/>
    <d v="1899-12-30T00:59:40"/>
    <d v="1899-12-30T00:09:57"/>
    <x v="34"/>
    <s v="Bath House"/>
    <n v="6.0335195530726313"/>
    <n v="155"/>
    <s v="Warm"/>
    <s v="Out: 30.32.14(151) Back: 29.08.79(160)"/>
    <d v="1899-12-30T04:20:33"/>
    <d v="1899-12-30T02:10:16"/>
    <m/>
    <n v="0"/>
    <n v="0"/>
    <d v="1899-12-30T04:20:33"/>
    <d v="1899-12-30T05:12:57"/>
    <d v="1899-12-30T02:10:16"/>
    <d v="1899-12-30T02:36:28"/>
    <n v="1476"/>
    <x v="6"/>
    <x v="6"/>
    <n v="200710"/>
  </r>
  <r>
    <x v="702"/>
    <d v="2007-10-04T00:00:00"/>
    <x v="2"/>
    <n v="4"/>
    <n v="0"/>
    <n v="42"/>
    <n v="56"/>
    <d v="1899-12-30T00:42:56"/>
    <d v="1899-12-30T00:10:44"/>
    <x v="34"/>
    <s v="4 Mile-Work"/>
    <n v="5.590062111801247"/>
    <n v="0"/>
    <s v="Hot &amp; Humid"/>
    <s v="Out: 19.55.19 Back: 23.01.23"/>
    <d v="1899-12-30T04:41:13"/>
    <d v="1899-12-30T02:20:36"/>
    <m/>
    <n v="0"/>
    <n v="0"/>
    <d v="1899-12-30T04:41:13"/>
    <d v="1899-12-30T05:33:37"/>
    <d v="1899-12-30T02:20:36"/>
    <d v="1899-12-30T02:46:48"/>
    <n v="2086"/>
    <x v="6"/>
    <x v="6"/>
    <n v="200710"/>
  </r>
  <r>
    <x v="703"/>
    <d v="2007-10-05T00:00:00"/>
    <x v="2"/>
    <n v="3"/>
    <n v="0"/>
    <n v="31"/>
    <n v="25"/>
    <d v="1899-12-30T00:31:25"/>
    <d v="1899-12-30T00:10:28"/>
    <x v="34"/>
    <s v="Columbus Statue"/>
    <n v="5.7294429708222854"/>
    <n v="145"/>
    <s v="Hot &amp; Humid"/>
    <s v="Out: 15.08.68(142) Back: 16.16.43(147)"/>
    <d v="1899-12-30T04:34:22"/>
    <d v="1899-12-30T02:17:11"/>
    <m/>
    <n v="0"/>
    <n v="0"/>
    <d v="1899-12-30T04:34:22"/>
    <d v="1899-12-30T05:26:46"/>
    <d v="1899-12-30T02:17:11"/>
    <d v="1899-12-30T02:43:23"/>
    <n v="1918"/>
    <x v="6"/>
    <x v="6"/>
    <n v="200710"/>
  </r>
  <r>
    <x v="704"/>
    <d v="2007-10-07T00:00:00"/>
    <x v="2"/>
    <n v="10.5"/>
    <n v="1"/>
    <n v="54"/>
    <n v="21"/>
    <d v="1899-12-30T01:54:21"/>
    <d v="1899-12-30T00:10:53"/>
    <x v="34"/>
    <s v="Griskus Sprint Bike Course"/>
    <n v="5.5094009619589031"/>
    <n v="0"/>
    <s v="Hot &amp; Humid"/>
    <s v="Splits: 10.33.82(152) + 10.24.76(158) + 10.17.63(164) + 11.29.03(165) + 10.06.84(165) + 10.35.55(163) + 14.13.25(166) + 12.33.30(168) + 12.38.47(165) + 11.29.03(169)"/>
    <d v="1899-12-30T04:45:20"/>
    <d v="1899-12-30T02:22:40"/>
    <m/>
    <n v="0"/>
    <n v="0"/>
    <d v="1899-12-30T04:45:20"/>
    <d v="1899-12-30T05:37:44"/>
    <d v="1899-12-30T02:22:40"/>
    <d v="1899-12-30T02:48:52"/>
    <n v="2191"/>
    <x v="6"/>
    <x v="6"/>
    <n v="200710"/>
  </r>
  <r>
    <x v="705"/>
    <d v="2007-10-11T00:00:00"/>
    <x v="2"/>
    <n v="3"/>
    <n v="0"/>
    <n v="29"/>
    <n v="37"/>
    <d v="1899-12-30T00:29:37"/>
    <d v="1899-12-30T00:09:52"/>
    <x v="34"/>
    <s v="Columbus Statue"/>
    <n v="6.0776589758019179"/>
    <n v="0"/>
    <s v="Cool"/>
    <s v="Out: 14.27.00 Back: 15.10.61"/>
    <d v="1899-12-30T04:18:39"/>
    <d v="1899-12-30T02:09:20"/>
    <m/>
    <n v="0"/>
    <n v="0"/>
    <d v="1899-12-30T04:18:39"/>
    <d v="1899-12-30T05:11:03"/>
    <d v="1899-12-30T02:09:20"/>
    <d v="1899-12-30T02:35:32"/>
    <n v="1423"/>
    <x v="6"/>
    <x v="6"/>
    <n v="200710"/>
  </r>
  <r>
    <x v="706"/>
    <d v="2007-10-13T00:00:00"/>
    <x v="2"/>
    <n v="13.1"/>
    <n v="2"/>
    <n v="21"/>
    <n v="32"/>
    <d v="1899-12-30T02:21:32"/>
    <d v="1899-12-30T00:10:48"/>
    <x v="34"/>
    <s v="Hartford Half Marathon"/>
    <n v="5.5534620819594949"/>
    <n v="178"/>
    <s v="Cool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m/>
    <n v="0"/>
    <n v="0"/>
    <d v="1899-12-30T04:43:04"/>
    <d v="1899-12-30T05:35:28"/>
    <d v="1899-12-30T02:21:32"/>
    <d v="1899-12-30T02:47:44"/>
    <n v="2135"/>
    <x v="6"/>
    <x v="6"/>
    <n v="200710"/>
  </r>
  <r>
    <x v="706"/>
    <d v="2007-10-13T00:00:00"/>
    <x v="8"/>
    <n v="1"/>
    <n v="0"/>
    <n v="10"/>
    <n v="10"/>
    <d v="1899-12-30T00:10:10"/>
    <d v="1899-12-30T00:10:10"/>
    <x v="38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</r>
  <r>
    <x v="706"/>
    <d v="2007-10-13T00:00:00"/>
    <x v="9"/>
    <n v="1"/>
    <n v="0"/>
    <n v="10"/>
    <n v="11"/>
    <d v="1899-12-30T00:10:11"/>
    <d v="1899-12-30T00:10:11"/>
    <x v="38"/>
    <s v="Hartford Half Marathon"/>
    <n v="5.891980360065471"/>
    <n v="0"/>
    <s v="Cool"/>
    <m/>
    <d v="1899-12-30T00:00:00"/>
    <d v="1899-12-30T00:00:00"/>
    <m/>
    <n v="0"/>
    <n v="0"/>
    <d v="1899-12-30T04:26:48"/>
    <d v="1899-12-30T05:19:12"/>
    <d v="1899-12-30T02:13:24"/>
    <d v="1899-12-30T02:39:36"/>
    <n v="1686"/>
    <x v="6"/>
    <x v="6"/>
    <n v="200710"/>
  </r>
  <r>
    <x v="706"/>
    <d v="2007-10-13T00:00:00"/>
    <x v="10"/>
    <n v="1"/>
    <n v="0"/>
    <n v="10"/>
    <n v="10"/>
    <d v="1899-12-30T00:10:10"/>
    <d v="1899-12-30T00:10:10"/>
    <x v="38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</r>
  <r>
    <x v="706"/>
    <d v="2007-10-13T00:00:00"/>
    <x v="11"/>
    <n v="1"/>
    <n v="0"/>
    <n v="10"/>
    <n v="13"/>
    <d v="1899-12-30T00:10:13"/>
    <d v="1899-12-30T00:10:13"/>
    <x v="38"/>
    <s v="Hartford Half Marathon"/>
    <n v="5.872756933115828"/>
    <n v="0"/>
    <s v="Cool"/>
    <m/>
    <d v="1899-12-30T00:00:00"/>
    <d v="1899-12-30T00:00:00"/>
    <m/>
    <n v="0"/>
    <n v="0"/>
    <d v="1899-12-30T04:27:41"/>
    <d v="1899-12-30T05:20:05"/>
    <d v="1899-12-30T02:13:50"/>
    <d v="1899-12-30T02:40:02"/>
    <n v="1711"/>
    <x v="6"/>
    <x v="6"/>
    <n v="200710"/>
  </r>
  <r>
    <x v="706"/>
    <d v="2007-10-13T00:00:00"/>
    <x v="12"/>
    <n v="1"/>
    <n v="0"/>
    <n v="10"/>
    <n v="29"/>
    <d v="1899-12-30T00:10:29"/>
    <d v="1899-12-30T00:10:29"/>
    <x v="38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</r>
  <r>
    <x v="706"/>
    <d v="2007-10-13T00:00:00"/>
    <x v="13"/>
    <n v="1"/>
    <n v="0"/>
    <n v="10"/>
    <n v="24"/>
    <d v="1899-12-30T00:10:24"/>
    <d v="1899-12-30T00:10:24"/>
    <x v="38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</r>
  <r>
    <x v="706"/>
    <d v="2007-10-13T00:00:00"/>
    <x v="14"/>
    <n v="1"/>
    <n v="0"/>
    <n v="10"/>
    <n v="24"/>
    <d v="1899-12-30T00:10:24"/>
    <d v="1899-12-30T00:10:24"/>
    <x v="38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</r>
  <r>
    <x v="706"/>
    <d v="2007-10-13T00:00:00"/>
    <x v="15"/>
    <n v="1"/>
    <n v="0"/>
    <n v="10"/>
    <n v="29"/>
    <d v="1899-12-30T00:10:29"/>
    <d v="1899-12-30T00:10:29"/>
    <x v="38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</r>
  <r>
    <x v="706"/>
    <d v="2007-10-13T00:00:00"/>
    <x v="16"/>
    <n v="1"/>
    <n v="0"/>
    <n v="10"/>
    <n v="53"/>
    <d v="1899-12-30T00:10:53"/>
    <d v="1899-12-30T00:10:53"/>
    <x v="38"/>
    <s v="Hartford Half Marathon"/>
    <n v="5.5130168453292541"/>
    <n v="0"/>
    <s v="Cool"/>
    <m/>
    <d v="1899-12-30T00:00:00"/>
    <d v="1899-12-30T00:00:00"/>
    <m/>
    <n v="0"/>
    <n v="0"/>
    <d v="1899-12-30T04:45:09"/>
    <d v="1899-12-30T05:37:33"/>
    <d v="1899-12-30T02:22:34"/>
    <d v="1899-12-30T02:48:46"/>
    <n v="2186"/>
    <x v="6"/>
    <x v="6"/>
    <n v="200710"/>
  </r>
  <r>
    <x v="706"/>
    <d v="2007-10-13T00:00:00"/>
    <x v="17"/>
    <n v="1"/>
    <n v="0"/>
    <n v="11"/>
    <n v="7"/>
    <d v="1899-12-30T00:11:07"/>
    <d v="1899-12-30T00:11:07"/>
    <x v="38"/>
    <s v="Hartford Half Marathon"/>
    <n v="5.3973013493253408"/>
    <n v="0"/>
    <s v="Cool"/>
    <m/>
    <d v="1899-12-30T00:00:00"/>
    <d v="1899-12-30T00:00:00"/>
    <m/>
    <n v="0"/>
    <n v="0"/>
    <d v="1899-12-30T04:51:15"/>
    <d v="1899-12-30T05:43:39"/>
    <d v="1899-12-30T02:25:38"/>
    <d v="1899-12-30T02:51:50"/>
    <n v="2327"/>
    <x v="6"/>
    <x v="6"/>
    <n v="200710"/>
  </r>
  <r>
    <x v="706"/>
    <d v="2007-10-13T00:00:00"/>
    <x v="18"/>
    <n v="1"/>
    <n v="0"/>
    <n v="12"/>
    <n v="5"/>
    <d v="1899-12-30T00:12:05"/>
    <d v="1899-12-30T00:12:05"/>
    <x v="38"/>
    <s v="Hartford Half Marathon"/>
    <n v="4.9655172413793141"/>
    <n v="0"/>
    <s v="Cool"/>
    <m/>
    <d v="1899-12-30T00:00:00"/>
    <d v="1899-12-30T00:00:00"/>
    <m/>
    <n v="0"/>
    <n v="0"/>
    <d v="1899-12-30T05:16:35"/>
    <d v="1899-12-30T06:08:59"/>
    <d v="1899-12-30T02:38:18"/>
    <d v="1899-12-30T03:04:30"/>
    <n v="2720"/>
    <x v="6"/>
    <x v="6"/>
    <n v="200710"/>
  </r>
  <r>
    <x v="706"/>
    <d v="2007-10-13T00:00:00"/>
    <x v="19"/>
    <n v="1"/>
    <n v="0"/>
    <n v="11"/>
    <n v="57"/>
    <d v="1899-12-30T00:11:57"/>
    <d v="1899-12-30T00:11:57"/>
    <x v="38"/>
    <s v="Hartford Half Marathon"/>
    <n v="5.0209205020920544"/>
    <n v="0"/>
    <s v="Cool"/>
    <m/>
    <d v="1899-12-30T00:00:00"/>
    <d v="1899-12-30T00:00:00"/>
    <m/>
    <n v="0"/>
    <n v="0"/>
    <d v="1899-12-30T05:13:05"/>
    <d v="1899-12-30T06:05:29"/>
    <d v="1899-12-30T02:36:33"/>
    <d v="1899-12-30T03:02:45"/>
    <n v="2671"/>
    <x v="6"/>
    <x v="6"/>
    <n v="200710"/>
  </r>
  <r>
    <x v="706"/>
    <d v="2007-10-13T00:00:00"/>
    <x v="20"/>
    <n v="1"/>
    <n v="0"/>
    <n v="11"/>
    <n v="54"/>
    <d v="1899-12-30T00:11:54"/>
    <d v="1899-12-30T00:11:54"/>
    <x v="38"/>
    <s v="Hartford Half Marathon"/>
    <n v="5.0420168067226934"/>
    <n v="0"/>
    <s v="Cool"/>
    <m/>
    <d v="1899-12-30T00:00:00"/>
    <d v="1899-12-30T00:00:00"/>
    <m/>
    <n v="0"/>
    <n v="0"/>
    <d v="1899-12-30T05:11:47"/>
    <d v="1899-12-30T06:04:11"/>
    <d v="1899-12-30T02:35:53"/>
    <d v="1899-12-30T03:02:05"/>
    <n v="2653"/>
    <x v="6"/>
    <x v="6"/>
    <n v="200710"/>
  </r>
  <r>
    <x v="707"/>
    <d v="2007-10-15T00:00:00"/>
    <x v="2"/>
    <n v="3"/>
    <n v="0"/>
    <n v="30"/>
    <n v="52"/>
    <d v="1899-12-30T00:30:52"/>
    <d v="1899-12-30T00:10:17"/>
    <x v="34"/>
    <s v="Columbus Statue"/>
    <n v="5.8315334773218188"/>
    <n v="145"/>
    <s v="Cool"/>
    <s v="Out: 15.08.44(144) Back: 15.43.82(146)"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6"/>
    <n v="200710"/>
  </r>
  <r>
    <x v="708"/>
    <d v="2007-10-16T00:00:00"/>
    <x v="2"/>
    <n v="5"/>
    <n v="0"/>
    <n v="49"/>
    <n v="36"/>
    <d v="1899-12-30T00:49:36"/>
    <d v="1899-12-30T00:09:55"/>
    <x v="33"/>
    <s v="Second Beach"/>
    <n v="6.0483870967741984"/>
    <n v="151"/>
    <s v="Cool"/>
    <s v="Out: 26.09.97(143) Back: 23.26.78(159)"/>
    <d v="1899-12-30T04:19:54"/>
    <d v="1899-12-30T02:09:57"/>
    <m/>
    <n v="0"/>
    <n v="0"/>
    <d v="1899-12-30T04:19:54"/>
    <d v="1899-12-30T05:12:18"/>
    <d v="1899-12-30T02:09:57"/>
    <d v="1899-12-30T02:36:09"/>
    <n v="1462"/>
    <x v="6"/>
    <x v="6"/>
    <n v="200710"/>
  </r>
  <r>
    <x v="709"/>
    <d v="2007-10-18T00:00:00"/>
    <x v="2"/>
    <n v="6"/>
    <n v="1"/>
    <n v="1"/>
    <n v="28"/>
    <d v="1899-12-30T01:01:28"/>
    <d v="1899-12-30T00:10:15"/>
    <x v="33"/>
    <s v="Bath House"/>
    <n v="5.8568329718004382"/>
    <n v="158"/>
    <s v="Warm"/>
    <s v="Out: 31.37.05(151) Back: 29.51.37(165)"/>
    <d v="1899-12-30T04:28:24"/>
    <d v="1899-12-30T02:14:12"/>
    <m/>
    <n v="0"/>
    <n v="0"/>
    <d v="1899-12-30T04:28:24"/>
    <d v="1899-12-30T05:20:48"/>
    <d v="1899-12-30T02:14:12"/>
    <d v="1899-12-30T02:40:24"/>
    <n v="1735"/>
    <x v="6"/>
    <x v="6"/>
    <n v="200710"/>
  </r>
  <r>
    <x v="710"/>
    <d v="2007-10-19T00:00:00"/>
    <x v="2"/>
    <n v="5"/>
    <n v="0"/>
    <n v="52"/>
    <n v="7"/>
    <d v="1899-12-30T00:52:07"/>
    <d v="1899-12-30T00:10:25"/>
    <x v="33"/>
    <s v="Second Beach"/>
    <n v="5.7563159577870211"/>
    <n v="148"/>
    <s v="Warm &amp; Rainy"/>
    <s v="Out: 24.56.06(147) Back: 27.11.73(148)"/>
    <d v="1899-12-30T04:33:05"/>
    <d v="1899-12-30T02:16:33"/>
    <m/>
    <n v="0"/>
    <n v="0"/>
    <d v="1899-12-30T04:33:05"/>
    <d v="1899-12-30T05:25:30"/>
    <d v="1899-12-30T02:16:33"/>
    <d v="1899-12-30T02:42:45"/>
    <n v="1885"/>
    <x v="6"/>
    <x v="6"/>
    <n v="200710"/>
  </r>
  <r>
    <x v="711"/>
    <d v="2007-10-21T00:00:00"/>
    <x v="2"/>
    <n v="7"/>
    <n v="1"/>
    <n v="15"/>
    <n v="59"/>
    <d v="1899-12-30T01:15:59"/>
    <d v="1899-12-30T00:10:51"/>
    <x v="34"/>
    <s v="Home 7 Mile Loop"/>
    <n v="5.5275279666593597"/>
    <n v="0"/>
    <s v="Warm"/>
    <s v="Splits: 10.39.98(149) + 9.56.21(152) + 10.03.34(154) + 10.10.49(155) + 11.46.88(163) + 11.00.47(163) + 12.19.01(162)"/>
    <d v="1899-12-30T04:44:24"/>
    <d v="1899-12-30T02:22:12"/>
    <m/>
    <n v="0"/>
    <n v="0"/>
    <d v="1899-12-30T04:44:24"/>
    <d v="1899-12-30T05:36:48"/>
    <d v="1899-12-30T02:22:12"/>
    <d v="1899-12-30T02:48:24"/>
    <n v="2170"/>
    <x v="6"/>
    <x v="6"/>
    <n v="200710"/>
  </r>
  <r>
    <x v="712"/>
    <d v="2007-10-24T00:00:00"/>
    <x v="2"/>
    <n v="4"/>
    <n v="0"/>
    <n v="41"/>
    <n v="27"/>
    <d v="1899-12-30T00:41:27"/>
    <d v="1899-12-30T00:10:22"/>
    <x v="34"/>
    <s v="4 Mile-Work"/>
    <n v="5.790108564535589"/>
    <n v="150"/>
    <s v="Cool"/>
    <s v="Out: 20.04.47(150) Back: 21.22.55(150)"/>
    <d v="1899-12-30T04:31:30"/>
    <d v="1899-12-30T02:15:45"/>
    <m/>
    <n v="0"/>
    <n v="0"/>
    <d v="1899-12-30T04:31:30"/>
    <d v="1899-12-30T05:23:54"/>
    <d v="1899-12-30T02:15:45"/>
    <d v="1899-12-30T02:41:57"/>
    <n v="1838"/>
    <x v="6"/>
    <x v="6"/>
    <n v="200710"/>
  </r>
  <r>
    <x v="713"/>
    <d v="2007-10-25T00:00:00"/>
    <x v="2"/>
    <n v="4"/>
    <n v="0"/>
    <n v="43"/>
    <n v="5"/>
    <d v="1899-12-30T00:43:05"/>
    <d v="1899-12-30T00:10:46"/>
    <x v="34"/>
    <s v="4 Mile-Work"/>
    <n v="5.570599613152809"/>
    <n v="147"/>
    <s v="Cool"/>
    <s v="Out: 21.16.36(144) Back: 21.49.57(150)"/>
    <d v="1899-12-30T04:42:12"/>
    <d v="1899-12-30T02:21:06"/>
    <m/>
    <n v="0"/>
    <n v="0"/>
    <d v="1899-12-30T04:42:12"/>
    <d v="1899-12-30T05:34:36"/>
    <d v="1899-12-30T02:21:06"/>
    <d v="1899-12-30T02:47:18"/>
    <n v="2113"/>
    <x v="6"/>
    <x v="6"/>
    <n v="200710"/>
  </r>
  <r>
    <x v="714"/>
    <d v="2007-10-26T00:00:00"/>
    <x v="2"/>
    <n v="4"/>
    <n v="0"/>
    <n v="41"/>
    <n v="53"/>
    <d v="1899-12-30T00:41:53"/>
    <d v="1899-12-30T00:10:28"/>
    <x v="34"/>
    <s v="Bike Path 4"/>
    <n v="5.7302029446876288"/>
    <n v="161"/>
    <s v="Cool"/>
    <s v="Splits: 9.46.16(157) + 10.39.62(157) + 12.11.88(162) + 9.16.94(166)"/>
    <d v="1899-12-30T04:34:20"/>
    <d v="1899-12-30T02:17:10"/>
    <m/>
    <n v="0"/>
    <n v="0"/>
    <d v="1899-12-30T04:34:20"/>
    <d v="1899-12-30T05:26:44"/>
    <d v="1899-12-30T02:17:10"/>
    <d v="1899-12-30T02:43:22"/>
    <n v="1916"/>
    <x v="6"/>
    <x v="6"/>
    <n v="200710"/>
  </r>
  <r>
    <x v="715"/>
    <d v="2007-10-28T00:00:00"/>
    <x v="2"/>
    <n v="11"/>
    <n v="1"/>
    <n v="55"/>
    <n v="17"/>
    <d v="1899-12-30T01:55:17"/>
    <d v="1899-12-30T00:10:29"/>
    <x v="38"/>
    <s v="Home 11"/>
    <n v="5.725025299985548"/>
    <n v="157"/>
    <s v="Cool"/>
    <s v="Splits: 9.09.73(145) + 9.24.07(154)  + 9.56.21(155) + 10.21.20(162) + 10.56.07(163) + 10.46.19(161) + 9.49.06(154) + 11.00.40(156) + 12.33.36(159) + 11.00.48(159) + 10.21.19(161)"/>
    <d v="1899-12-30T04:34:35"/>
    <d v="1899-12-30T02:17:18"/>
    <m/>
    <n v="0"/>
    <n v="0"/>
    <d v="1899-12-30T04:34:35"/>
    <d v="1899-12-30T05:26:59"/>
    <d v="1899-12-30T02:17:18"/>
    <d v="1899-12-30T02:43:30"/>
    <n v="1926"/>
    <x v="6"/>
    <x v="6"/>
    <n v="200710"/>
  </r>
  <r>
    <x v="716"/>
    <d v="2007-10-30T00:00:00"/>
    <x v="2"/>
    <n v="6"/>
    <n v="0"/>
    <n v="57"/>
    <n v="53"/>
    <d v="1899-12-30T00:57:53"/>
    <d v="1899-12-30T00:09:39"/>
    <x v="38"/>
    <s v="Bath House"/>
    <n v="6.2194068528649629"/>
    <n v="154"/>
    <s v="Cool"/>
    <s v="Out: 28.29.93(153) Back: 29.23.52(156)"/>
    <d v="1899-12-30T04:12:45"/>
    <d v="1899-12-30T02:06:23"/>
    <m/>
    <n v="0"/>
    <n v="0"/>
    <d v="1899-12-30T04:12:45"/>
    <d v="1899-12-30T05:05:09"/>
    <d v="1899-12-30T02:06:23"/>
    <d v="1899-12-30T02:32:35"/>
    <n v="1220"/>
    <x v="6"/>
    <x v="6"/>
    <n v="200710"/>
  </r>
  <r>
    <x v="717"/>
    <d v="2007-10-31T00:00:00"/>
    <x v="2"/>
    <n v="3.5"/>
    <n v="0"/>
    <n v="30"/>
    <n v="28"/>
    <d v="1899-12-30T00:30:28"/>
    <d v="1899-12-30T00:08:42"/>
    <x v="38"/>
    <s v="PT Barnum Out and Back"/>
    <n v="6.8927789934354537"/>
    <n v="164"/>
    <s v="Cool"/>
    <s v="Out: 15.20.30(159) Back: 15.07.80(169)"/>
    <d v="1899-12-30T03:48:04"/>
    <d v="1899-12-30T01:54:02"/>
    <m/>
    <n v="0"/>
    <n v="0"/>
    <d v="1899-12-30T03:48:04"/>
    <d v="1899-12-30T04:40:28"/>
    <d v="1899-12-30T01:54:02"/>
    <d v="1899-12-30T02:20:14"/>
    <n v="856"/>
    <x v="6"/>
    <x v="6"/>
    <n v="200710"/>
  </r>
  <r>
    <x v="718"/>
    <d v="2007-11-01T00:00:00"/>
    <x v="2"/>
    <n v="3"/>
    <n v="0"/>
    <n v="26"/>
    <n v="58"/>
    <d v="1899-12-30T00:26:58"/>
    <d v="1899-12-30T00:08:59"/>
    <x v="38"/>
    <s v="Columbus Statue"/>
    <n v="6.6749072929542699"/>
    <n v="155"/>
    <s v="Warm"/>
    <s v="Out: 13.28.86(153) Back: 13.29.54(158)"/>
    <d v="1899-12-30T03:55:31"/>
    <d v="1899-12-30T01:57:45"/>
    <m/>
    <n v="0"/>
    <n v="0"/>
    <d v="1899-12-30T03:55:31"/>
    <d v="1899-12-30T04:47:55"/>
    <d v="1899-12-30T01:57:45"/>
    <d v="1899-12-30T02:23:57"/>
    <n v="904"/>
    <x v="6"/>
    <x v="7"/>
    <n v="200711"/>
  </r>
  <r>
    <x v="719"/>
    <d v="2007-11-02T00:00:00"/>
    <x v="2"/>
    <n v="5"/>
    <n v="0"/>
    <n v="50"/>
    <n v="56"/>
    <d v="1899-12-30T00:50:56"/>
    <d v="1899-12-30T00:10:11"/>
    <x v="38"/>
    <s v="Second Beach"/>
    <n v="5.8900523560209477"/>
    <n v="148"/>
    <s v="Cool"/>
    <s v="Out: 25.04.38(146) Back: 25.51.85(150)"/>
    <d v="1899-12-30T04:26:53"/>
    <d v="1899-12-30T02:13:27"/>
    <m/>
    <n v="0"/>
    <n v="0"/>
    <d v="1899-12-30T04:26:53"/>
    <d v="1899-12-30T05:19:17"/>
    <d v="1899-12-30T02:13:27"/>
    <d v="1899-12-30T02:39:39"/>
    <n v="1690"/>
    <x v="6"/>
    <x v="7"/>
    <n v="200711"/>
  </r>
  <r>
    <x v="720"/>
    <d v="2007-11-04T00:00:00"/>
    <x v="2"/>
    <n v="11"/>
    <n v="1"/>
    <n v="51"/>
    <n v="54"/>
    <d v="1899-12-30T01:51:54"/>
    <d v="1899-12-30T00:10:10"/>
    <x v="38"/>
    <s v="Home 11"/>
    <n v="5.8981233243967868"/>
    <n v="0"/>
    <s v="Cool"/>
    <s v="Splits: 8.48.75 + 9.20.51 + 9.19.86 + 10.42.62 + 11.07.60 + 10.06.92 + 9.20.51 + 11.36.17 + 11.18.32 + 10.17.62 + 9.55.74"/>
    <d v="1899-12-30T04:26:32"/>
    <d v="1899-12-30T02:13:16"/>
    <m/>
    <n v="0"/>
    <n v="0"/>
    <d v="1899-12-30T04:26:32"/>
    <d v="1899-12-30T05:18:56"/>
    <d v="1899-12-30T02:13:16"/>
    <d v="1899-12-30T02:39:28"/>
    <n v="1678"/>
    <x v="6"/>
    <x v="7"/>
    <n v="200711"/>
  </r>
  <r>
    <x v="721"/>
    <d v="2007-11-06T00:00:00"/>
    <x v="2"/>
    <n v="4"/>
    <n v="0"/>
    <n v="43"/>
    <n v="30"/>
    <d v="1899-12-30T00:43:30"/>
    <d v="1899-12-30T00:10:52"/>
    <x v="38"/>
    <s v="4 Mile-Work"/>
    <n v="5.5172413793103487"/>
    <n v="0"/>
    <s v="Cool"/>
    <s v="Really bad day 20 min out 23+ back"/>
    <d v="1899-12-30T04:44:55"/>
    <d v="1899-12-30T02:22:28"/>
    <m/>
    <n v="0"/>
    <n v="0"/>
    <d v="1899-12-30T04:44:55"/>
    <d v="1899-12-30T05:37:20"/>
    <d v="1899-12-30T02:22:28"/>
    <d v="1899-12-30T02:48:40"/>
    <n v="2181"/>
    <x v="6"/>
    <x v="7"/>
    <n v="200711"/>
  </r>
  <r>
    <x v="722"/>
    <d v="2007-11-08T00:00:00"/>
    <x v="2"/>
    <n v="6.5"/>
    <n v="1"/>
    <n v="7"/>
    <n v="2"/>
    <d v="1899-12-30T01:07:02"/>
    <d v="1899-12-30T00:10:19"/>
    <x v="38"/>
    <s v="Point"/>
    <n v="5.8180009945300899"/>
    <n v="0"/>
    <s v="Cool"/>
    <s v="Out: 35.00.55 Back: 32.01.25"/>
    <d v="1899-12-30T04:30:12"/>
    <d v="1899-12-30T02:15:06"/>
    <m/>
    <n v="0"/>
    <n v="0"/>
    <d v="1899-12-30T04:30:12"/>
    <d v="1899-12-30T05:22:36"/>
    <d v="1899-12-30T02:15:06"/>
    <d v="1899-12-30T02:41:18"/>
    <n v="1795"/>
    <x v="6"/>
    <x v="7"/>
    <n v="200711"/>
  </r>
  <r>
    <x v="723"/>
    <d v="2007-11-11T00:00:00"/>
    <x v="2"/>
    <n v="12"/>
    <n v="2"/>
    <n v="3"/>
    <n v="31"/>
    <d v="1899-12-30T02:03:31"/>
    <d v="1899-12-30T00:10:18"/>
    <x v="38"/>
    <s v="Home 12"/>
    <n v="5.829172851167189"/>
    <n v="0"/>
    <s v="Cool"/>
    <s v="Splits: 8.44.04 + 9.16.94 + 9.38.35 + 10.42.62 + 11.43.31 + 9.34.79 + 9.24.07 + 11.25.46 + 10.39.05 + 11.36.17 + 11.16.89 + 9.31.21"/>
    <d v="1899-12-30T04:29:41"/>
    <d v="1899-12-30T02:14:50"/>
    <m/>
    <n v="0"/>
    <n v="0"/>
    <d v="1899-12-30T04:29:41"/>
    <d v="1899-12-30T05:22:05"/>
    <d v="1899-12-30T02:14:50"/>
    <d v="1899-12-30T02:41:02"/>
    <n v="1777"/>
    <x v="6"/>
    <x v="7"/>
    <n v="200711"/>
  </r>
  <r>
    <x v="724"/>
    <d v="2007-11-13T00:00:00"/>
    <x v="2"/>
    <n v="4"/>
    <n v="0"/>
    <n v="41"/>
    <n v="38"/>
    <d v="1899-12-30T00:41:38"/>
    <d v="1899-12-30T00:10:24"/>
    <x v="38"/>
    <s v="4 Mile-Work"/>
    <n v="5.7646116893514856"/>
    <n v="0"/>
    <s v="Warm"/>
    <s v="Out: 21.38.22 Back: 20.00.56"/>
    <d v="1899-12-30T04:32:42"/>
    <d v="1899-12-30T02:16:21"/>
    <m/>
    <n v="0"/>
    <n v="0"/>
    <d v="1899-12-30T04:32:42"/>
    <d v="1899-12-30T05:25:06"/>
    <d v="1899-12-30T02:16:21"/>
    <d v="1899-12-30T02:42:33"/>
    <n v="1876"/>
    <x v="6"/>
    <x v="7"/>
    <n v="200711"/>
  </r>
  <r>
    <x v="725"/>
    <d v="2007-11-15T00:00:00"/>
    <x v="2"/>
    <n v="5"/>
    <n v="0"/>
    <n v="47"/>
    <n v="2"/>
    <d v="1899-12-30T00:47:02"/>
    <d v="1899-12-30T00:09:24"/>
    <x v="34"/>
    <s v="Second Beach"/>
    <n v="6.3784549964564183"/>
    <n v="0"/>
    <s v="Cold &amp; Rainy"/>
    <s v="Out: 23.38.52 Back: 23.24.16"/>
    <d v="1899-12-30T04:06:27"/>
    <d v="1899-12-30T02:03:14"/>
    <m/>
    <n v="0"/>
    <n v="0"/>
    <d v="1899-12-30T04:06:27"/>
    <d v="1899-12-30T04:58:51"/>
    <d v="1899-12-30T02:03:14"/>
    <d v="1899-12-30T02:29:26"/>
    <n v="1071"/>
    <x v="6"/>
    <x v="7"/>
    <n v="200711"/>
  </r>
  <r>
    <x v="726"/>
    <d v="2007-11-18T00:00:00"/>
    <x v="2"/>
    <n v="5"/>
    <n v="0"/>
    <n v="43"/>
    <n v="50"/>
    <d v="1899-12-30T00:43:50"/>
    <d v="1899-12-30T00:08:46"/>
    <x v="38"/>
    <s v="Fischang-Cicchetti Memorial"/>
    <n v="6.8441064638783322"/>
    <n v="0"/>
    <s v="cold"/>
    <s v="Splits: 8.18.86 + 8.48.37 + 9.02.66 + 8.26.95 + 8.12.68"/>
    <d v="1899-12-30T03:49:41"/>
    <d v="1899-12-30T01:54:51"/>
    <m/>
    <n v="0"/>
    <n v="0"/>
    <d v="1899-12-30T03:49:41"/>
    <d v="1899-12-30T04:42:05"/>
    <d v="1899-12-30T01:54:51"/>
    <d v="1899-12-30T02:21:03"/>
    <n v="866"/>
    <x v="6"/>
    <x v="7"/>
    <n v="200711"/>
  </r>
  <r>
    <x v="727"/>
    <d v="2007-11-20T00:00:00"/>
    <x v="2"/>
    <n v="4.5"/>
    <n v="0"/>
    <n v="48"/>
    <n v="35"/>
    <d v="1899-12-30T00:48:35"/>
    <d v="1899-12-30T00:10:48"/>
    <x v="34"/>
    <s v="Beach Loop"/>
    <n v="5.5574614065180148"/>
    <n v="0"/>
    <s v="Cold &amp; Rainy"/>
    <m/>
    <d v="1899-12-30T04:42:52"/>
    <d v="1899-12-30T02:21:26"/>
    <m/>
    <n v="0"/>
    <n v="0"/>
    <d v="1899-12-30T04:42:52"/>
    <d v="1899-12-30T05:35:16"/>
    <d v="1899-12-30T02:21:26"/>
    <d v="1899-12-30T02:47:38"/>
    <n v="2129"/>
    <x v="6"/>
    <x v="7"/>
    <n v="200711"/>
  </r>
  <r>
    <x v="728"/>
    <d v="2007-11-23T00:00:00"/>
    <x v="2"/>
    <n v="4"/>
    <n v="0"/>
    <n v="39"/>
    <n v="45"/>
    <d v="1899-12-30T00:39:45"/>
    <d v="1899-12-30T00:09:56"/>
    <x v="38"/>
    <s v="Treadmill"/>
    <n v="6.0377358490566087"/>
    <n v="0"/>
    <s v="Inside"/>
    <m/>
    <d v="1899-12-30T04:20:22"/>
    <d v="1899-12-30T02:10:11"/>
    <m/>
    <n v="0"/>
    <n v="0"/>
    <d v="1899-12-30T04:20:22"/>
    <d v="1899-12-30T05:12:46"/>
    <d v="1899-12-30T02:10:11"/>
    <d v="1899-12-30T02:36:23"/>
    <n v="1472"/>
    <x v="6"/>
    <x v="7"/>
    <n v="200711"/>
  </r>
  <r>
    <x v="729"/>
    <d v="2007-11-25T00:00:00"/>
    <x v="2"/>
    <n v="8.35"/>
    <n v="1"/>
    <n v="27"/>
    <n v="48"/>
    <d v="1899-12-30T01:27:48"/>
    <d v="1899-12-30T00:10:31"/>
    <x v="38"/>
    <s v="Random Around Home"/>
    <n v="5.7061503416856532"/>
    <n v="0"/>
    <s v="cold"/>
    <s v="Splits: 8.53.91 + 9.27.65 + 9.38.35 + 11.36.17 + 12.05.95 + 10.35.48 + 11.25.46 + 10.49.75 + 3.16.20"/>
    <d v="1899-12-30T04:35:30"/>
    <d v="1899-12-30T02:17:45"/>
    <m/>
    <n v="0"/>
    <n v="0"/>
    <d v="1899-12-30T04:35:30"/>
    <d v="1899-12-30T05:27:54"/>
    <d v="1899-12-30T02:17:45"/>
    <d v="1899-12-30T02:43:57"/>
    <n v="1952"/>
    <x v="6"/>
    <x v="7"/>
    <n v="200711"/>
  </r>
  <r>
    <x v="730"/>
    <d v="2007-11-27T00:00:00"/>
    <x v="2"/>
    <n v="4"/>
    <n v="0"/>
    <n v="35"/>
    <n v="26"/>
    <d v="1899-12-30T00:35:26"/>
    <d v="1899-12-30T00:08:51"/>
    <x v="38"/>
    <s v="4 Mile-Work"/>
    <n v="6.7732831608654811"/>
    <n v="0"/>
    <s v="Cool"/>
    <s v="Ran with Dave F.  Out: 18.14.18 Back: 17.12.52"/>
    <d v="1899-12-30T03:52:05"/>
    <d v="1899-12-30T01:56:03"/>
    <m/>
    <n v="0"/>
    <n v="0"/>
    <d v="1899-12-30T03:52:05"/>
    <d v="1899-12-30T04:44:29"/>
    <d v="1899-12-30T01:56:03"/>
    <d v="1899-12-30T02:22:15"/>
    <n v="878"/>
    <x v="6"/>
    <x v="7"/>
    <n v="200711"/>
  </r>
  <r>
    <x v="731"/>
    <d v="2007-11-30T00:00:00"/>
    <x v="2"/>
    <n v="2.6"/>
    <n v="0"/>
    <n v="25"/>
    <n v="10"/>
    <d v="1899-12-30T00:25:10"/>
    <d v="1899-12-30T00:09:41"/>
    <x v="38"/>
    <s v="Around the block in Vegas"/>
    <n v="6.1986754966887467"/>
    <n v="0"/>
    <s v="Cool"/>
    <m/>
    <d v="1899-12-30T04:13:36"/>
    <d v="1899-12-30T02:06:48"/>
    <m/>
    <n v="0"/>
    <n v="0"/>
    <d v="1899-12-30T04:13:36"/>
    <d v="1899-12-30T05:06:00"/>
    <d v="1899-12-30T02:06:48"/>
    <d v="1899-12-30T02:33:00"/>
    <n v="1248"/>
    <x v="6"/>
    <x v="7"/>
    <n v="200711"/>
  </r>
  <r>
    <x v="732"/>
    <d v="2007-12-02T00:00:00"/>
    <x v="2"/>
    <n v="13.1"/>
    <n v="2"/>
    <n v="2"/>
    <n v="49"/>
    <d v="1899-12-30T02:02:49"/>
    <d v="1899-12-30T00:09:23"/>
    <x v="38"/>
    <s v="Vegas Half Marathon"/>
    <n v="6.3997828742027467"/>
    <n v="0"/>
    <s v="Cool"/>
    <s v="Splits: 9.05.40 + 8.34.10 + 8.48.37 + 8.23.38 + 9.06.23 + 8.34.09 + 9.13.38 + 9.31.21 + 9.16.93 + 9.13.37 + 9.09.79 + 9.20.51 + 9.20.50 + 5.12.64"/>
    <d v="1899-12-30T04:05:38"/>
    <d v="1899-12-30T02:02:49"/>
    <m/>
    <n v="0"/>
    <n v="0"/>
    <d v="1899-12-30T04:05:38"/>
    <d v="1899-12-30T04:58:02"/>
    <d v="1899-12-30T02:02:49"/>
    <d v="1899-12-30T02:29:01"/>
    <n v="1055"/>
    <x v="6"/>
    <x v="11"/>
    <n v="200712"/>
  </r>
  <r>
    <x v="732"/>
    <d v="2007-12-02T00:00:00"/>
    <x v="8"/>
    <n v="1"/>
    <n v="0"/>
    <n v="9"/>
    <n v="5"/>
    <d v="1899-12-30T00:09:05"/>
    <d v="1899-12-30T00:09:05"/>
    <x v="38"/>
    <s v="Vegas Half Marathon"/>
    <n v="6.6055045871559681"/>
    <n v="0"/>
    <s v="Cool"/>
    <m/>
    <d v="1899-12-30T00:00:00"/>
    <d v="1899-12-30T00:00:00"/>
    <m/>
    <n v="0"/>
    <n v="0"/>
    <d v="1899-12-30T03:57:59"/>
    <d v="1899-12-30T04:50:23"/>
    <d v="1899-12-30T01:59:00"/>
    <d v="1899-12-30T02:25:12"/>
    <n v="926"/>
    <x v="6"/>
    <x v="11"/>
    <n v="200712"/>
  </r>
  <r>
    <x v="732"/>
    <d v="2007-12-02T00:00:00"/>
    <x v="9"/>
    <n v="1"/>
    <n v="0"/>
    <n v="8"/>
    <n v="34"/>
    <d v="1899-12-30T00:08:34"/>
    <d v="1899-12-30T00:08:34"/>
    <x v="38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</r>
  <r>
    <x v="732"/>
    <d v="2007-12-02T00:00:00"/>
    <x v="10"/>
    <n v="1"/>
    <n v="0"/>
    <n v="8"/>
    <n v="48"/>
    <d v="1899-12-30T00:08:48"/>
    <d v="1899-12-30T00:08:48"/>
    <x v="38"/>
    <s v="Vegas Half Marathon"/>
    <n v="6.8181818181818228"/>
    <n v="0"/>
    <s v="Cool"/>
    <m/>
    <d v="1899-12-30T00:00:00"/>
    <d v="1899-12-30T00:00:00"/>
    <m/>
    <n v="0"/>
    <n v="0"/>
    <d v="1899-12-30T03:50:34"/>
    <d v="1899-12-30T04:42:58"/>
    <d v="1899-12-30T01:55:17"/>
    <d v="1899-12-30T02:21:29"/>
    <n v="869"/>
    <x v="6"/>
    <x v="11"/>
    <n v="200712"/>
  </r>
  <r>
    <x v="732"/>
    <d v="2007-12-02T00:00:00"/>
    <x v="11"/>
    <n v="1"/>
    <n v="0"/>
    <n v="8"/>
    <n v="23"/>
    <d v="1899-12-30T00:08:23"/>
    <d v="1899-12-30T00:08:23"/>
    <x v="38"/>
    <s v="Vegas Half Marathon"/>
    <n v="7.1570576540755528"/>
    <n v="0"/>
    <s v="Cool"/>
    <m/>
    <d v="1899-12-30T00:00:00"/>
    <d v="1899-12-30T00:00:00"/>
    <m/>
    <n v="0"/>
    <n v="0"/>
    <d v="1899-12-30T03:39:39"/>
    <d v="1899-12-30T04:32:03"/>
    <d v="1899-12-30T01:49:49"/>
    <d v="1899-12-30T02:16:01"/>
    <n v="820"/>
    <x v="6"/>
    <x v="11"/>
    <n v="200712"/>
  </r>
  <r>
    <x v="732"/>
    <d v="2007-12-02T00:00:00"/>
    <x v="12"/>
    <n v="1"/>
    <n v="0"/>
    <n v="9"/>
    <n v="6"/>
    <d v="1899-12-30T00:09:06"/>
    <d v="1899-12-30T00:09:06"/>
    <x v="38"/>
    <s v="Vegas Half Marathon"/>
    <n v="6.5934065934065984"/>
    <n v="0"/>
    <s v="Cool"/>
    <m/>
    <d v="1899-12-30T00:00:00"/>
    <d v="1899-12-30T00:00:00"/>
    <m/>
    <n v="0"/>
    <n v="0"/>
    <d v="1899-12-30T03:58:25"/>
    <d v="1899-12-30T04:50:49"/>
    <d v="1899-12-30T01:59:13"/>
    <d v="1899-12-30T02:25:25"/>
    <n v="932"/>
    <x v="6"/>
    <x v="11"/>
    <n v="200712"/>
  </r>
  <r>
    <x v="732"/>
    <d v="2007-12-02T00:00:00"/>
    <x v="13"/>
    <n v="1"/>
    <n v="0"/>
    <n v="8"/>
    <n v="34"/>
    <d v="1899-12-30T00:08:34"/>
    <d v="1899-12-30T00:08:34"/>
    <x v="38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</r>
  <r>
    <x v="732"/>
    <d v="2007-12-02T00:00:00"/>
    <x v="14"/>
    <n v="1"/>
    <n v="0"/>
    <n v="9"/>
    <n v="13"/>
    <d v="1899-12-30T00:09:13"/>
    <d v="1899-12-30T00:09:13"/>
    <x v="38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</r>
  <r>
    <x v="732"/>
    <d v="2007-12-02T00:00:00"/>
    <x v="15"/>
    <n v="1"/>
    <n v="0"/>
    <n v="9"/>
    <n v="31"/>
    <d v="1899-12-30T00:09:31"/>
    <d v="1899-12-30T00:09:31"/>
    <x v="38"/>
    <s v="Vegas Half Marathon"/>
    <n v="6.3047285464098115"/>
    <n v="0"/>
    <s v="Cool"/>
    <m/>
    <d v="1899-12-30T00:00:00"/>
    <d v="1899-12-30T00:00:00"/>
    <m/>
    <n v="0"/>
    <n v="0"/>
    <d v="1899-12-30T04:09:20"/>
    <d v="1899-12-30T05:01:44"/>
    <d v="1899-12-30T02:04:40"/>
    <d v="1899-12-30T02:30:52"/>
    <n v="1135"/>
    <x v="6"/>
    <x v="11"/>
    <n v="200712"/>
  </r>
  <r>
    <x v="732"/>
    <d v="2007-12-02T00:00:00"/>
    <x v="16"/>
    <n v="1"/>
    <n v="0"/>
    <n v="9"/>
    <n v="16"/>
    <d v="1899-12-30T00:09:16"/>
    <d v="1899-12-30T00:09:16"/>
    <x v="38"/>
    <s v="Vegas Half Marathon"/>
    <n v="6.4748201438848962"/>
    <n v="0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6"/>
    <x v="11"/>
    <n v="200712"/>
  </r>
  <r>
    <x v="732"/>
    <d v="2007-12-02T00:00:00"/>
    <x v="17"/>
    <n v="1"/>
    <n v="0"/>
    <n v="9"/>
    <n v="13"/>
    <d v="1899-12-30T00:09:13"/>
    <d v="1899-12-30T00:09:13"/>
    <x v="38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</r>
  <r>
    <x v="732"/>
    <d v="2007-12-02T00:00:00"/>
    <x v="18"/>
    <n v="1"/>
    <n v="0"/>
    <n v="9"/>
    <n v="9"/>
    <d v="1899-12-30T00:09:09"/>
    <d v="1899-12-30T00:09:09"/>
    <x v="38"/>
    <s v="Vegas Half Marathon"/>
    <n v="6.5573770491803325"/>
    <n v="0"/>
    <s v="Cool"/>
    <m/>
    <d v="1899-12-30T00:00:00"/>
    <d v="1899-12-30T00:00:00"/>
    <m/>
    <n v="0"/>
    <n v="0"/>
    <d v="1899-12-30T03:59:44"/>
    <d v="1899-12-30T04:52:08"/>
    <d v="1899-12-30T01:59:52"/>
    <d v="1899-12-30T02:26:04"/>
    <n v="945"/>
    <x v="6"/>
    <x v="11"/>
    <n v="200712"/>
  </r>
  <r>
    <x v="732"/>
    <d v="2007-12-02T00:00:00"/>
    <x v="19"/>
    <n v="1"/>
    <n v="0"/>
    <n v="9"/>
    <n v="2"/>
    <d v="1899-12-30T00:09:02"/>
    <d v="1899-12-30T00:09:02"/>
    <x v="38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</r>
  <r>
    <x v="732"/>
    <d v="2007-12-02T00:00:00"/>
    <x v="20"/>
    <n v="1"/>
    <n v="0"/>
    <n v="9"/>
    <n v="2"/>
    <d v="1899-12-30T00:09:02"/>
    <d v="1899-12-30T00:09:02"/>
    <x v="38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</r>
  <r>
    <x v="732"/>
    <d v="2007-12-02T00:00:00"/>
    <x v="21"/>
    <n v="0.55000000000000004"/>
    <n v="0"/>
    <n v="5"/>
    <n v="12"/>
    <d v="1899-12-30T00:05:12"/>
    <d v="1899-12-30T00:09:27"/>
    <x v="38"/>
    <s v="Vegas Half Marathon"/>
    <n v="6.3461538461538511"/>
    <n v="0"/>
    <s v="Cool"/>
    <m/>
    <d v="1899-12-30T00:00:00"/>
    <d v="1899-12-30T00:00:00"/>
    <m/>
    <n v="0"/>
    <n v="0"/>
    <d v="1899-12-30T04:07:43"/>
    <d v="1899-12-30T05:00:07"/>
    <d v="1899-12-30T02:03:51"/>
    <d v="1899-12-30T02:30:03"/>
    <n v="1093"/>
    <x v="6"/>
    <x v="11"/>
    <n v="200712"/>
  </r>
  <r>
    <x v="733"/>
    <d v="2007-12-06T00:00:00"/>
    <x v="2"/>
    <n v="3"/>
    <n v="0"/>
    <n v="30"/>
    <n v="55"/>
    <d v="1899-12-30T00:30:55"/>
    <d v="1899-12-30T00:10:18"/>
    <x v="38"/>
    <s v="Columbus Statue"/>
    <n v="5.8221024258760146"/>
    <n v="0"/>
    <s v="cold"/>
    <m/>
    <d v="1899-12-30T04:30:00"/>
    <d v="1899-12-30T02:15:00"/>
    <m/>
    <n v="0"/>
    <n v="0"/>
    <d v="1899-12-30T04:30:00"/>
    <d v="1899-12-30T05:22:24"/>
    <d v="1899-12-30T02:15:00"/>
    <d v="1899-12-30T02:41:12"/>
    <n v="1789"/>
    <x v="6"/>
    <x v="11"/>
    <n v="200712"/>
  </r>
  <r>
    <x v="734"/>
    <d v="2007-12-07T00:00:00"/>
    <x v="2"/>
    <n v="3"/>
    <n v="0"/>
    <n v="28"/>
    <n v="35"/>
    <d v="1899-12-30T00:28:35"/>
    <d v="1899-12-30T00:09:32"/>
    <x v="38"/>
    <s v="Columbus Statue"/>
    <n v="6.2973760932944662"/>
    <n v="0"/>
    <s v="cold"/>
    <m/>
    <d v="1899-12-30T04:09:38"/>
    <d v="1899-12-30T02:04:49"/>
    <m/>
    <n v="0"/>
    <n v="0"/>
    <d v="1899-12-30T04:09:38"/>
    <d v="1899-12-30T05:02:02"/>
    <d v="1899-12-30T02:04:49"/>
    <d v="1899-12-30T02:31:01"/>
    <n v="1146"/>
    <x v="6"/>
    <x v="11"/>
    <n v="200712"/>
  </r>
  <r>
    <x v="735"/>
    <d v="2007-12-11T00:00:00"/>
    <x v="6"/>
    <n v="1.0000000000000001E-5"/>
    <n v="0"/>
    <n v="30"/>
    <n v="0"/>
    <d v="1899-12-30T00:30:00"/>
    <d v="1905-09-13T08:00:00"/>
    <x v="38"/>
    <s v="Weights"/>
    <n v="2.0000000000000019E-5"/>
    <n v="0"/>
    <s v="Inside"/>
    <s v="100 Situps &amp; chest"/>
    <d v="1899-12-30T00:00:00"/>
    <d v="1899-12-30T00:00:00"/>
    <m/>
    <n v="0"/>
    <n v="0"/>
    <d v="2049-06-09T08:00:00"/>
    <d v="2049-06-09T08:52:24"/>
    <d v="1974-09-19T16:00:00"/>
    <d v="1974-09-19T16:26:12"/>
    <n v="3559"/>
    <x v="6"/>
    <x v="11"/>
    <n v="200712"/>
  </r>
  <r>
    <x v="736"/>
    <d v="2007-12-17T00:00:00"/>
    <x v="2"/>
    <n v="2"/>
    <n v="0"/>
    <n v="18"/>
    <n v="26"/>
    <d v="1899-12-30T00:18:26"/>
    <d v="1899-12-30T00:09:13"/>
    <x v="38"/>
    <s v="Treadmill"/>
    <n v="6.5099457504520846"/>
    <n v="0"/>
    <s v="Inside"/>
    <m/>
    <d v="1899-12-30T04:01:29"/>
    <d v="1899-12-30T02:00:44"/>
    <m/>
    <n v="0"/>
    <n v="0"/>
    <d v="1899-12-30T04:01:29"/>
    <d v="1899-12-30T04:53:53"/>
    <d v="1899-12-30T02:00:44"/>
    <d v="1899-12-30T02:26:56"/>
    <n v="965"/>
    <x v="6"/>
    <x v="11"/>
    <n v="200712"/>
  </r>
  <r>
    <x v="737"/>
    <d v="2007-12-26T00:00:00"/>
    <x v="2"/>
    <n v="3"/>
    <n v="0"/>
    <n v="30"/>
    <n v="0"/>
    <d v="1899-12-30T00:30:00"/>
    <d v="1899-12-30T00:10:00"/>
    <x v="38"/>
    <s v="Columbus Statue"/>
    <n v="6.0000000000000053"/>
    <n v="0"/>
    <s v="cold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1"/>
    <n v="200712"/>
  </r>
  <r>
    <x v="738"/>
    <d v="2007-12-28T00:00:00"/>
    <x v="2"/>
    <n v="3"/>
    <n v="0"/>
    <n v="27"/>
    <n v="23"/>
    <d v="1899-12-30T00:27:23"/>
    <d v="1899-12-30T00:09:08"/>
    <x v="38"/>
    <s v="Columbus Statue"/>
    <n v="6.5733414485696944"/>
    <n v="0"/>
    <s v="Cool"/>
    <m/>
    <d v="1899-12-30T03:59:09"/>
    <d v="1899-12-30T01:59:34"/>
    <m/>
    <n v="0"/>
    <n v="0"/>
    <d v="1899-12-30T03:59:09"/>
    <d v="1899-12-30T04:51:33"/>
    <d v="1899-12-30T01:59:34"/>
    <d v="1899-12-30T02:25:46"/>
    <n v="941"/>
    <x v="6"/>
    <x v="11"/>
    <n v="200712"/>
  </r>
  <r>
    <x v="739"/>
    <d v="2007-12-31T00:00:00"/>
    <x v="2"/>
    <n v="2"/>
    <n v="0"/>
    <n v="17"/>
    <n v="50"/>
    <d v="1899-12-30T00:17:50"/>
    <d v="1899-12-30T00:08:55"/>
    <x v="38"/>
    <s v="Treadmill"/>
    <n v="6.7289719626168276"/>
    <n v="0"/>
    <s v="Inside"/>
    <m/>
    <d v="1899-12-30T03:53:37"/>
    <d v="1899-12-30T01:56:49"/>
    <m/>
    <n v="0"/>
    <n v="0"/>
    <d v="1899-12-30T03:53:37"/>
    <d v="1899-12-30T04:46:01"/>
    <d v="1899-12-30T01:56:49"/>
    <d v="1899-12-30T02:23:01"/>
    <n v="888"/>
    <x v="6"/>
    <x v="11"/>
    <n v="200712"/>
  </r>
  <r>
    <x v="740"/>
    <d v="2008-01-01T00:00:00"/>
    <x v="2"/>
    <n v="5"/>
    <n v="0"/>
    <n v="53"/>
    <n v="8"/>
    <d v="1899-12-30T00:53:08"/>
    <d v="1899-12-30T00:10:38"/>
    <x v="38"/>
    <s v="Milton Resolution run"/>
    <n v="5.6461731493099165"/>
    <n v="0"/>
    <s v="Snowy"/>
    <s v="Snowwwwwwyyyyy"/>
    <d v="1899-12-30T04:38:25"/>
    <d v="1899-12-30T02:19:13"/>
    <m/>
    <n v="0"/>
    <n v="0"/>
    <d v="1899-12-30T04:38:25"/>
    <d v="1899-12-30T05:30:49"/>
    <d v="1899-12-30T02:19:13"/>
    <d v="1899-12-30T02:45:25"/>
    <n v="2023"/>
    <x v="7"/>
    <x v="8"/>
    <n v="200801"/>
  </r>
  <r>
    <x v="741"/>
    <d v="2008-01-02T00:00:00"/>
    <x v="2"/>
    <n v="3"/>
    <n v="0"/>
    <n v="30"/>
    <n v="39"/>
    <d v="1899-12-30T00:30:39"/>
    <d v="1899-12-30T00:10:13"/>
    <x v="38"/>
    <s v="Columbus Statue"/>
    <n v="5.872756933115828"/>
    <n v="0"/>
    <s v="Cold &amp; Windy"/>
    <m/>
    <d v="1899-12-30T04:27:41"/>
    <d v="1899-12-30T02:13:50"/>
    <m/>
    <n v="0"/>
    <n v="0"/>
    <d v="1899-12-30T04:27:41"/>
    <d v="1899-12-30T05:20:05"/>
    <d v="1899-12-30T02:13:50"/>
    <d v="1899-12-30T02:40:02"/>
    <n v="1711"/>
    <x v="7"/>
    <x v="8"/>
    <n v="200801"/>
  </r>
  <r>
    <x v="742"/>
    <d v="2008-01-04T00:00:00"/>
    <x v="2"/>
    <n v="3.04"/>
    <n v="0"/>
    <n v="30"/>
    <n v="26"/>
    <d v="1899-12-30T00:30:26"/>
    <d v="1899-12-30T00:10:01"/>
    <x v="38"/>
    <s v="Columbus Statue"/>
    <n v="5.9934282584885041"/>
    <n v="0"/>
    <s v="cold"/>
    <m/>
    <d v="1899-12-30T04:22:17"/>
    <d v="1899-12-30T02:11:09"/>
    <m/>
    <n v="0"/>
    <n v="0"/>
    <d v="1899-12-30T04:22:17"/>
    <d v="1899-12-30T05:14:41"/>
    <d v="1899-12-30T02:11:09"/>
    <d v="1899-12-30T02:37:21"/>
    <n v="1557"/>
    <x v="7"/>
    <x v="8"/>
    <n v="200801"/>
  </r>
  <r>
    <x v="743"/>
    <d v="2008-01-07T00:00:00"/>
    <x v="2"/>
    <n v="3.04"/>
    <n v="0"/>
    <n v="31"/>
    <n v="28"/>
    <d v="1899-12-30T00:31:28"/>
    <d v="1899-12-30T00:10:21"/>
    <x v="38"/>
    <s v="Columbus Statue"/>
    <n v="5.7966101694915313"/>
    <n v="0"/>
    <s v="Cool"/>
    <s v="Ran with Jen"/>
    <d v="1899-12-30T04:31:12"/>
    <d v="1899-12-30T02:15:36"/>
    <m/>
    <n v="0"/>
    <n v="0"/>
    <d v="1899-12-30T04:31:12"/>
    <d v="1899-12-30T05:23:36"/>
    <d v="1899-12-30T02:15:36"/>
    <d v="1899-12-30T02:41:48"/>
    <n v="1825"/>
    <x v="7"/>
    <x v="8"/>
    <n v="200801"/>
  </r>
  <r>
    <x v="744"/>
    <d v="2008-01-08T00:00:00"/>
    <x v="2"/>
    <n v="4.8"/>
    <n v="0"/>
    <n v="47"/>
    <n v="55"/>
    <d v="1899-12-30T00:47:55"/>
    <d v="1899-12-30T00:09:59"/>
    <x v="38"/>
    <s v="Random Around Work"/>
    <n v="6.0104347826087006"/>
    <n v="0"/>
    <s v="Nice!"/>
    <m/>
    <d v="1899-12-30T04:21:33"/>
    <d v="1899-12-30T02:10:46"/>
    <m/>
    <n v="0"/>
    <n v="0"/>
    <d v="1899-12-30T04:21:33"/>
    <d v="1899-12-30T05:13:57"/>
    <d v="1899-12-30T02:10:46"/>
    <d v="1899-12-30T02:36:58"/>
    <n v="1505"/>
    <x v="7"/>
    <x v="8"/>
    <n v="200801"/>
  </r>
  <r>
    <x v="745"/>
    <d v="2008-01-10T00:00:00"/>
    <x v="2"/>
    <n v="3"/>
    <n v="0"/>
    <n v="28"/>
    <n v="39"/>
    <d v="1899-12-30T00:28:39"/>
    <d v="1899-12-30T00:09:33"/>
    <x v="38"/>
    <s v="Columbus Statue"/>
    <n v="6.282722513089011"/>
    <n v="0"/>
    <s v="Cool"/>
    <s v="Ran with Mike"/>
    <d v="1899-12-30T04:10:13"/>
    <d v="1899-12-30T02:05:06"/>
    <m/>
    <n v="0"/>
    <n v="0"/>
    <d v="1899-12-30T04:10:13"/>
    <d v="1899-12-30T05:02:37"/>
    <d v="1899-12-30T02:05:06"/>
    <d v="1899-12-30T02:31:18"/>
    <n v="1163"/>
    <x v="7"/>
    <x v="8"/>
    <n v="200801"/>
  </r>
  <r>
    <x v="746"/>
    <d v="2008-01-11T00:00:00"/>
    <x v="2"/>
    <n v="2.25"/>
    <n v="0"/>
    <n v="19"/>
    <n v="26"/>
    <d v="1899-12-30T00:19:26"/>
    <d v="1899-12-30T00:08:38"/>
    <x v="38"/>
    <s v="Plus Park &amp; Back"/>
    <n v="6.9468267581475178"/>
    <n v="0"/>
    <s v="Cool"/>
    <s v="7.01 to park"/>
    <d v="1899-12-30T03:46:17"/>
    <d v="1899-12-30T01:53:09"/>
    <m/>
    <n v="0"/>
    <n v="0"/>
    <d v="1899-12-30T03:46:17"/>
    <d v="1899-12-30T04:38:41"/>
    <d v="1899-12-30T01:53:09"/>
    <d v="1899-12-30T02:19:21"/>
    <n v="846"/>
    <x v="7"/>
    <x v="8"/>
    <n v="200801"/>
  </r>
  <r>
    <x v="747"/>
    <d v="2008-01-14T00:00:00"/>
    <x v="2"/>
    <n v="1"/>
    <n v="0"/>
    <n v="12"/>
    <n v="30"/>
    <d v="1899-12-30T00:12:30"/>
    <d v="1899-12-30T00:12:30"/>
    <x v="38"/>
    <s v="Eliptical"/>
    <n v="4.8000000000000034"/>
    <n v="0"/>
    <s v="Inside"/>
    <m/>
    <d v="1899-12-30T05:27:30"/>
    <d v="1899-12-30T02:43:45"/>
    <m/>
    <n v="0"/>
    <n v="0"/>
    <d v="1899-12-30T05:27:30"/>
    <d v="1899-12-30T06:19:54"/>
    <d v="1899-12-30T02:43:45"/>
    <d v="1899-12-30T03:09:57"/>
    <n v="2801"/>
    <x v="7"/>
    <x v="8"/>
    <n v="200801"/>
  </r>
  <r>
    <x v="748"/>
    <d v="2008-01-15T00:00:00"/>
    <x v="2"/>
    <n v="2"/>
    <n v="0"/>
    <n v="19"/>
    <n v="50"/>
    <d v="1899-12-30T00:19:50"/>
    <d v="1899-12-30T00:09:55"/>
    <x v="38"/>
    <s v="Treadmill"/>
    <n v="6.050420168067232"/>
    <n v="0"/>
    <s v="Inside"/>
    <s v="Random Setting"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8"/>
    <n v="200801"/>
  </r>
  <r>
    <x v="749"/>
    <d v="2008-01-17T00:00:00"/>
    <x v="2"/>
    <n v="2.5499999999999998"/>
    <n v="0"/>
    <n v="25"/>
    <n v="0"/>
    <d v="1899-12-30T00:25:00"/>
    <d v="1899-12-30T00:09:48"/>
    <x v="38"/>
    <s v="Treadmill"/>
    <n v="6.1200000000000045"/>
    <n v="0"/>
    <s v="Inside"/>
    <s v="Random Setting"/>
    <d v="1899-12-30T04:16:52"/>
    <d v="1899-12-30T02:08:26"/>
    <m/>
    <n v="0"/>
    <n v="0"/>
    <d v="1899-12-30T04:16:52"/>
    <d v="1899-12-30T05:09:16"/>
    <d v="1899-12-30T02:08:26"/>
    <d v="1899-12-30T02:34:38"/>
    <n v="1350"/>
    <x v="7"/>
    <x v="8"/>
    <n v="200801"/>
  </r>
  <r>
    <x v="750"/>
    <d v="2008-01-18T00:00:00"/>
    <x v="2"/>
    <n v="4"/>
    <n v="0"/>
    <n v="43"/>
    <n v="14"/>
    <d v="1899-12-30T00:43:14"/>
    <d v="1899-12-30T00:10:48"/>
    <x v="38"/>
    <s v="4 Mile-Work"/>
    <n v="5.551272166538169"/>
    <n v="0"/>
    <s v="Windy"/>
    <s v="Ran with Jen"/>
    <d v="1899-12-30T04:43:11"/>
    <d v="1899-12-30T02:21:35"/>
    <m/>
    <n v="0"/>
    <n v="0"/>
    <d v="1899-12-30T04:43:11"/>
    <d v="1899-12-30T05:35:35"/>
    <d v="1899-12-30T02:21:35"/>
    <d v="1899-12-30T02:47:47"/>
    <n v="2137"/>
    <x v="7"/>
    <x v="8"/>
    <n v="200801"/>
  </r>
  <r>
    <x v="751"/>
    <d v="2008-01-19T00:00:00"/>
    <x v="1"/>
    <n v="1"/>
    <n v="0"/>
    <n v="5"/>
    <n v="45"/>
    <d v="1899-12-30T00:05:45"/>
    <d v="1899-12-30T00:05:45"/>
    <x v="8"/>
    <s v="Life Cycle"/>
    <n v="10.434782608695659"/>
    <n v="0"/>
    <s v="Inside"/>
    <s v="1 Mile"/>
    <d v="1899-12-30T10:44:00"/>
    <d v="1899-12-30T05:22:00"/>
    <m/>
    <n v="0"/>
    <n v="0"/>
    <d v="1899-12-30T02:30:39"/>
    <d v="1899-12-30T03:23:03"/>
    <d v="1899-12-30T01:15:20"/>
    <d v="1899-12-30T01:41:32"/>
    <n v="764"/>
    <x v="7"/>
    <x v="8"/>
    <n v="200801"/>
  </r>
  <r>
    <x v="751"/>
    <d v="2008-01-19T00:00:00"/>
    <x v="2"/>
    <n v="1"/>
    <n v="0"/>
    <n v="8"/>
    <n v="55"/>
    <d v="1899-12-30T00:08:55"/>
    <d v="1899-12-30T00:08:55"/>
    <x v="34"/>
    <s v="Treadmill"/>
    <n v="6.7289719626168276"/>
    <n v="0"/>
    <s v="Inside"/>
    <s v="1 Mile"/>
    <d v="1899-12-30T03:53:37"/>
    <d v="1899-12-30T01:56:49"/>
    <m/>
    <n v="0"/>
    <n v="0"/>
    <d v="1899-12-30T03:53:37"/>
    <d v="1899-12-30T04:46:01"/>
    <d v="1899-12-30T01:56:49"/>
    <d v="1899-12-30T02:23:01"/>
    <n v="888"/>
    <x v="7"/>
    <x v="8"/>
    <n v="200801"/>
  </r>
  <r>
    <x v="752"/>
    <d v="2008-01-20T00:00:00"/>
    <x v="1"/>
    <n v="1"/>
    <n v="0"/>
    <n v="5"/>
    <n v="0"/>
    <d v="1899-12-30T00:05:00"/>
    <d v="1899-12-30T00:05:00"/>
    <x v="8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8"/>
    <n v="200801"/>
  </r>
  <r>
    <x v="752"/>
    <d v="2008-01-20T00:00:00"/>
    <x v="2"/>
    <n v="2"/>
    <n v="0"/>
    <n v="17"/>
    <n v="30"/>
    <d v="1899-12-30T00:17:30"/>
    <d v="1899-12-30T00:08:45"/>
    <x v="34"/>
    <s v="Treadmill"/>
    <n v="6.8571428571428621"/>
    <n v="0"/>
    <s v="Inside"/>
    <m/>
    <d v="1899-12-30T03:49:15"/>
    <d v="1899-12-30T01:54:37"/>
    <m/>
    <n v="0"/>
    <n v="0"/>
    <d v="1899-12-30T03:49:15"/>
    <d v="1899-12-30T04:41:39"/>
    <d v="1899-12-30T01:54:37"/>
    <d v="1899-12-30T02:20:50"/>
    <n v="861"/>
    <x v="7"/>
    <x v="8"/>
    <n v="200801"/>
  </r>
  <r>
    <x v="753"/>
    <d v="2008-01-22T00:00:00"/>
    <x v="2"/>
    <n v="3.5"/>
    <n v="0"/>
    <n v="35"/>
    <n v="11"/>
    <d v="1899-12-30T00:35:11"/>
    <d v="1899-12-30T00:10:03"/>
    <x v="38"/>
    <s v="PT Barnum Out and Back"/>
    <n v="5.9687351965892992"/>
    <n v="178"/>
    <s v="cold"/>
    <s v="Out: 17.19.42(178) Back: 17.51.83(177)"/>
    <d v="1899-12-30T04:23:22"/>
    <d v="1899-12-30T02:11:41"/>
    <m/>
    <n v="0"/>
    <n v="0"/>
    <d v="1899-12-30T04:23:22"/>
    <d v="1899-12-30T05:15:46"/>
    <d v="1899-12-30T02:11:41"/>
    <d v="1899-12-30T02:37:53"/>
    <n v="1592"/>
    <x v="7"/>
    <x v="8"/>
    <n v="200801"/>
  </r>
  <r>
    <x v="754"/>
    <d v="2008-01-23T00:00:00"/>
    <x v="2"/>
    <n v="3"/>
    <n v="0"/>
    <n v="28"/>
    <n v="49"/>
    <d v="1899-12-30T00:28:49"/>
    <d v="1899-12-30T00:09:36"/>
    <x v="38"/>
    <s v="Columbus Statue"/>
    <n v="6.2463851937536203"/>
    <n v="172"/>
    <s v="cold"/>
    <s v="Out: 13.49.93(162) Back: 14.59.29(181)"/>
    <d v="1899-12-30T04:11:40"/>
    <d v="1899-12-30T02:05:50"/>
    <m/>
    <n v="0"/>
    <n v="0"/>
    <d v="1899-12-30T04:11:40"/>
    <d v="1899-12-30T05:04:04"/>
    <d v="1899-12-30T02:05:50"/>
    <d v="1899-12-30T02:32:02"/>
    <n v="1194"/>
    <x v="7"/>
    <x v="8"/>
    <n v="200801"/>
  </r>
  <r>
    <x v="755"/>
    <d v="2008-01-24T00:00:00"/>
    <x v="2"/>
    <n v="1"/>
    <n v="0"/>
    <n v="10"/>
    <n v="45"/>
    <d v="1899-12-30T00:10:45"/>
    <d v="1899-12-30T00:10:45"/>
    <x v="38"/>
    <s v="Eliptical"/>
    <n v="5.581395348837213"/>
    <n v="0"/>
    <s v="Inside"/>
    <m/>
    <d v="1899-12-30T04:41:39"/>
    <d v="1899-12-30T02:20:50"/>
    <m/>
    <n v="0"/>
    <n v="0"/>
    <d v="1899-12-30T04:41:39"/>
    <d v="1899-12-30T05:34:03"/>
    <d v="1899-12-30T02:20:50"/>
    <d v="1899-12-30T02:47:02"/>
    <n v="2094"/>
    <x v="7"/>
    <x v="8"/>
    <n v="200801"/>
  </r>
  <r>
    <x v="755"/>
    <d v="2008-01-24T00:00:00"/>
    <x v="6"/>
    <n v="1.0000000000000001E-5"/>
    <n v="0"/>
    <n v="30"/>
    <n v="0"/>
    <d v="1899-12-30T00:30:00"/>
    <d v="1905-09-13T08:00:00"/>
    <x v="38"/>
    <s v="Weights"/>
    <n v="2.0000000000000019E-5"/>
    <n v="0"/>
    <s v="Inside"/>
    <s v="Bench"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8"/>
    <n v="200801"/>
  </r>
  <r>
    <x v="756"/>
    <d v="2008-01-27T00:00:00"/>
    <x v="1"/>
    <n v="1"/>
    <n v="0"/>
    <n v="5"/>
    <n v="20"/>
    <d v="1899-12-30T00:05:20"/>
    <d v="1899-12-30T00:05:20"/>
    <x v="8"/>
    <s v="Life Cycle"/>
    <n v="11.250000000000009"/>
    <n v="0"/>
    <s v="Inside"/>
    <s v="1 Mile"/>
    <d v="1899-12-30T09:57:20"/>
    <d v="1899-12-30T04:58:40"/>
    <m/>
    <n v="0"/>
    <n v="0"/>
    <d v="1899-12-30T02:19:44"/>
    <d v="1899-12-30T03:12:08"/>
    <d v="1899-12-30T01:09:52"/>
    <d v="1899-12-30T01:36:04"/>
    <n v="751"/>
    <x v="7"/>
    <x v="8"/>
    <n v="200801"/>
  </r>
  <r>
    <x v="756"/>
    <d v="2008-01-27T00:00:00"/>
    <x v="2"/>
    <n v="1.51"/>
    <n v="0"/>
    <n v="14"/>
    <n v="3"/>
    <d v="1899-12-30T00:14:03"/>
    <d v="1899-12-30T00:09:18"/>
    <x v="38"/>
    <s v="Treadmill"/>
    <n v="6.4483985765124601"/>
    <n v="0"/>
    <s v="Inside"/>
    <s v="Random Setting"/>
    <d v="1899-12-30T04:03:47"/>
    <d v="1899-12-30T02:01:53"/>
    <m/>
    <n v="0"/>
    <n v="0"/>
    <d v="1899-12-30T04:03:47"/>
    <d v="1899-12-30T04:56:11"/>
    <d v="1899-12-30T02:01:53"/>
    <d v="1899-12-30T02:28:05"/>
    <n v="1021"/>
    <x v="7"/>
    <x v="8"/>
    <n v="200801"/>
  </r>
  <r>
    <x v="757"/>
    <d v="2008-01-28T00:00:00"/>
    <x v="2"/>
    <n v="3"/>
    <n v="0"/>
    <n v="29"/>
    <n v="7"/>
    <d v="1899-12-30T00:29:07"/>
    <d v="1899-12-30T00:09:42"/>
    <x v="38"/>
    <s v="Columbus Statue"/>
    <n v="6.1820263308528958"/>
    <n v="0"/>
    <s v="Cold &amp; Windy"/>
    <m/>
    <d v="1899-12-30T04:14:17"/>
    <d v="1899-12-30T02:07:09"/>
    <m/>
    <n v="0"/>
    <n v="0"/>
    <d v="1899-12-30T04:14:17"/>
    <d v="1899-12-30T05:06:41"/>
    <d v="1899-12-30T02:07:09"/>
    <d v="1899-12-30T02:33:21"/>
    <n v="1275"/>
    <x v="7"/>
    <x v="8"/>
    <n v="200801"/>
  </r>
  <r>
    <x v="758"/>
    <d v="2008-01-29T00:00:00"/>
    <x v="2"/>
    <n v="3"/>
    <n v="0"/>
    <n v="27"/>
    <n v="53"/>
    <d v="1899-12-30T00:27:53"/>
    <d v="1899-12-30T00:09:18"/>
    <x v="38"/>
    <s v="Columbus Statue"/>
    <n v="6.4554692169754979"/>
    <n v="0"/>
    <s v="Chilly"/>
    <m/>
    <d v="1899-12-30T04:03:31"/>
    <d v="1899-12-30T02:01:45"/>
    <m/>
    <n v="0"/>
    <n v="0"/>
    <d v="1899-12-30T04:03:31"/>
    <d v="1899-12-30T04:55:55"/>
    <d v="1899-12-30T02:01:45"/>
    <d v="1899-12-30T02:27:57"/>
    <n v="1013"/>
    <x v="7"/>
    <x v="8"/>
    <n v="200801"/>
  </r>
  <r>
    <x v="758"/>
    <d v="2008-01-29T00:00:00"/>
    <x v="6"/>
    <n v="1.0000000000000001E-5"/>
    <n v="0"/>
    <n v="10"/>
    <n v="0"/>
    <d v="1899-12-30T00:10:00"/>
    <d v="1901-11-24T10:40:00"/>
    <x v="38"/>
    <s v="Weights"/>
    <n v="6.0000000000000056E-5"/>
    <n v="0"/>
    <s v="Inside"/>
    <s v="Bench"/>
    <d v="1899-12-30T00:00:00"/>
    <d v="1899-12-30T00:00:00"/>
    <m/>
    <n v="0"/>
    <n v="0"/>
    <d v="1949-10-23T10:40:00"/>
    <d v="1949-10-23T11:32:24"/>
    <d v="1924-11-26T05:20:00"/>
    <d v="1924-11-26T05:46:12"/>
    <n v="3558"/>
    <x v="7"/>
    <x v="8"/>
    <n v="200801"/>
  </r>
  <r>
    <x v="759"/>
    <d v="2008-01-31T00:00:00"/>
    <x v="2"/>
    <n v="3"/>
    <n v="0"/>
    <n v="30"/>
    <n v="32"/>
    <d v="1899-12-30T00:30:32"/>
    <d v="1899-12-30T00:10:11"/>
    <x v="38"/>
    <s v="Columbus Statue"/>
    <n v="5.8951965065502225"/>
    <n v="0"/>
    <s v="cold"/>
    <m/>
    <d v="1899-12-30T04:26:39"/>
    <d v="1899-12-30T02:13:20"/>
    <m/>
    <n v="0"/>
    <n v="0"/>
    <d v="1899-12-30T04:26:39"/>
    <d v="1899-12-30T05:19:03"/>
    <d v="1899-12-30T02:13:20"/>
    <d v="1899-12-30T02:39:32"/>
    <n v="1681"/>
    <x v="7"/>
    <x v="8"/>
    <n v="200801"/>
  </r>
  <r>
    <x v="760"/>
    <d v="2008-02-01T00:00:00"/>
    <x v="2"/>
    <n v="3"/>
    <n v="0"/>
    <n v="35"/>
    <n v="0"/>
    <d v="1899-12-30T00:35:00"/>
    <d v="1899-12-30T00:11:40"/>
    <x v="38"/>
    <s v="Eliptical"/>
    <n v="5.1428571428571468"/>
    <n v="0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7"/>
    <x v="9"/>
    <n v="200802"/>
  </r>
  <r>
    <x v="761"/>
    <d v="2008-02-03T00:00:00"/>
    <x v="1"/>
    <n v="4.75"/>
    <n v="0"/>
    <n v="20"/>
    <n v="0"/>
    <d v="1899-12-30T00:20:00"/>
    <d v="1899-12-30T00:04:13"/>
    <x v="8"/>
    <s v="Life Cycle"/>
    <n v="14.250000000000012"/>
    <n v="0"/>
    <s v="Inside"/>
    <m/>
    <d v="1899-12-30T07:51:35"/>
    <d v="1899-12-30T03:55:47"/>
    <m/>
    <n v="0"/>
    <n v="0"/>
    <d v="1899-12-30T01:50:19"/>
    <d v="1899-12-30T02:42:43"/>
    <d v="1899-12-30T00:55:09"/>
    <d v="1899-12-30T01:21:21"/>
    <n v="575"/>
    <x v="7"/>
    <x v="9"/>
    <n v="200802"/>
  </r>
  <r>
    <x v="761"/>
    <d v="2008-02-03T00:00:00"/>
    <x v="2"/>
    <n v="1"/>
    <n v="0"/>
    <n v="8"/>
    <n v="40"/>
    <d v="1899-12-30T00:08:40"/>
    <d v="1899-12-30T00:08:40"/>
    <x v="38"/>
    <s v="Treadmill"/>
    <n v="6.9230769230769296"/>
    <n v="0"/>
    <s v="Inside"/>
    <m/>
    <d v="1899-12-30T03:47:04"/>
    <d v="1899-12-30T01:53:32"/>
    <m/>
    <n v="0"/>
    <n v="0"/>
    <d v="1899-12-30T03:47:04"/>
    <d v="1899-12-30T04:39:28"/>
    <d v="1899-12-30T01:53:32"/>
    <d v="1899-12-30T02:19:44"/>
    <n v="851"/>
    <x v="7"/>
    <x v="9"/>
    <n v="200802"/>
  </r>
  <r>
    <x v="761"/>
    <d v="2008-02-03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62"/>
    <d v="2008-02-04T00:00:00"/>
    <x v="2"/>
    <n v="3.11"/>
    <n v="0"/>
    <n v="32"/>
    <n v="17"/>
    <d v="1899-12-30T00:32:17"/>
    <d v="1899-12-30T00:10:23"/>
    <x v="38"/>
    <s v="Plus Columbus"/>
    <n v="5.7800722767165764"/>
    <n v="0"/>
    <s v="cold"/>
    <m/>
    <d v="1899-12-30T04:31:58"/>
    <d v="1899-12-30T02:15:59"/>
    <m/>
    <n v="0"/>
    <n v="0"/>
    <d v="1899-12-30T04:31:58"/>
    <d v="1899-12-30T05:24:22"/>
    <d v="1899-12-30T02:15:59"/>
    <d v="1899-12-30T02:42:11"/>
    <n v="1852"/>
    <x v="7"/>
    <x v="9"/>
    <n v="200802"/>
  </r>
  <r>
    <x v="762"/>
    <d v="2008-02-04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63"/>
    <d v="2008-02-06T00:00:00"/>
    <x v="2"/>
    <n v="3"/>
    <n v="0"/>
    <n v="30"/>
    <n v="55"/>
    <d v="1899-12-30T00:30:55"/>
    <d v="1899-12-30T00:10:18"/>
    <x v="38"/>
    <s v="Columbus Statue"/>
    <n v="5.8221024258760146"/>
    <n v="0"/>
    <s v="Cool"/>
    <m/>
    <d v="1899-12-30T04:30:00"/>
    <d v="1899-12-30T02:15:00"/>
    <m/>
    <n v="0"/>
    <n v="0"/>
    <d v="1899-12-30T04:30:00"/>
    <d v="1899-12-30T05:22:24"/>
    <d v="1899-12-30T02:15:00"/>
    <d v="1899-12-30T02:41:12"/>
    <n v="1789"/>
    <x v="7"/>
    <x v="9"/>
    <n v="200802"/>
  </r>
  <r>
    <x v="763"/>
    <d v="2008-02-06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64"/>
    <d v="2008-02-07T00:00:00"/>
    <x v="2"/>
    <n v="3"/>
    <n v="0"/>
    <n v="29"/>
    <n v="35"/>
    <d v="1899-12-30T00:29:35"/>
    <d v="1899-12-30T00:09:52"/>
    <x v="39"/>
    <s v="Columbus Statue"/>
    <n v="6.0845070422535263"/>
    <n v="0"/>
    <s v="Cool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9"/>
    <n v="200802"/>
  </r>
  <r>
    <x v="764"/>
    <d v="2008-02-07T00:00:00"/>
    <x v="22"/>
    <n v="0.1"/>
    <n v="110"/>
    <n v="0"/>
    <n v="0"/>
    <d v="1899-12-30T14:00:00"/>
    <d v="1900-01-04T20:00:00"/>
    <x v="39"/>
    <s v="Situps"/>
    <n v="7.1428571428571522E-3"/>
    <n v="0"/>
    <s v="Inside"/>
    <m/>
    <d v="1899-12-30T00:00:00"/>
    <d v="1899-12-30T00:00:00"/>
    <m/>
    <n v="0"/>
    <n v="0"/>
    <d v="1900-05-31T20:00:00"/>
    <d v="1900-05-31T20:52:24"/>
    <d v="1900-03-16T10:00:00"/>
    <d v="1900-03-16T10:26:12"/>
    <n v="3554"/>
    <x v="7"/>
    <x v="9"/>
    <n v="200802"/>
  </r>
  <r>
    <x v="765"/>
    <d v="2008-02-08T00:00:00"/>
    <x v="2"/>
    <n v="3.69"/>
    <n v="0"/>
    <n v="38"/>
    <n v="10"/>
    <d v="1899-12-30T00:38:10"/>
    <d v="1899-12-30T00:10:21"/>
    <x v="39"/>
    <s v="Plus PT Barnum"/>
    <n v="5.8008733624454196"/>
    <n v="0"/>
    <s v="Cool"/>
    <m/>
    <d v="1899-12-30T04:31:00"/>
    <d v="1899-12-30T02:15:30"/>
    <m/>
    <n v="0"/>
    <n v="0"/>
    <d v="1899-12-30T04:31:00"/>
    <d v="1899-12-30T05:23:24"/>
    <d v="1899-12-30T02:15:30"/>
    <d v="1899-12-30T02:41:42"/>
    <n v="1816"/>
    <x v="7"/>
    <x v="9"/>
    <n v="200802"/>
  </r>
  <r>
    <x v="765"/>
    <d v="2008-02-08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</r>
  <r>
    <x v="766"/>
    <d v="2008-02-09T00:00:00"/>
    <x v="1"/>
    <n v="1"/>
    <n v="0"/>
    <n v="5"/>
    <n v="0"/>
    <d v="1899-12-30T00:05:00"/>
    <d v="1899-12-30T00:05:00"/>
    <x v="38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9"/>
    <n v="200802"/>
  </r>
  <r>
    <x v="767"/>
    <d v="2008-02-11T00:00:00"/>
    <x v="2"/>
    <n v="3"/>
    <n v="0"/>
    <n v="29"/>
    <n v="14"/>
    <d v="1899-12-30T00:29:14"/>
    <d v="1899-12-30T00:09:45"/>
    <x v="39"/>
    <s v="Columbus Statue"/>
    <n v="6.157354618015968"/>
    <n v="0"/>
    <s v="Freezing"/>
    <m/>
    <d v="1899-12-30T04:15:18"/>
    <d v="1899-12-30T02:07:39"/>
    <m/>
    <n v="0"/>
    <n v="0"/>
    <d v="1899-12-30T04:15:18"/>
    <d v="1899-12-30T05:07:42"/>
    <d v="1899-12-30T02:07:39"/>
    <d v="1899-12-30T02:33:51"/>
    <n v="1310"/>
    <x v="7"/>
    <x v="9"/>
    <n v="200802"/>
  </r>
  <r>
    <x v="768"/>
    <d v="2008-02-12T00:00:00"/>
    <x v="2"/>
    <n v="3"/>
    <n v="0"/>
    <n v="29"/>
    <n v="26"/>
    <d v="1899-12-30T00:29:26"/>
    <d v="1899-12-30T00:09:49"/>
    <x v="39"/>
    <s v="Columbus Statue"/>
    <n v="6.1155152887882265"/>
    <n v="0"/>
    <s v="Freezing"/>
    <m/>
    <d v="1899-12-30T04:17:03"/>
    <d v="1899-12-30T02:08:32"/>
    <m/>
    <n v="0"/>
    <n v="0"/>
    <d v="1899-12-30T04:17:03"/>
    <d v="1899-12-30T05:09:27"/>
    <d v="1899-12-30T02:08:32"/>
    <d v="1899-12-30T02:34:44"/>
    <n v="1356"/>
    <x v="7"/>
    <x v="9"/>
    <n v="200802"/>
  </r>
  <r>
    <x v="768"/>
    <d v="2008-02-12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</r>
  <r>
    <x v="769"/>
    <d v="2008-02-14T00:00:00"/>
    <x v="2"/>
    <n v="3"/>
    <n v="0"/>
    <n v="29"/>
    <n v="40"/>
    <d v="1899-12-30T00:29:40"/>
    <d v="1899-12-30T00:09:53"/>
    <x v="39"/>
    <s v="Columbus Statue"/>
    <n v="6.0674157303370828"/>
    <n v="0"/>
    <s v="cold"/>
    <m/>
    <d v="1899-12-30T04:19:05"/>
    <d v="1899-12-30T02:09:33"/>
    <m/>
    <n v="0"/>
    <n v="0"/>
    <d v="1899-12-30T04:19:05"/>
    <d v="1899-12-30T05:11:29"/>
    <d v="1899-12-30T02:09:33"/>
    <d v="1899-12-30T02:35:45"/>
    <n v="1439"/>
    <x v="7"/>
    <x v="9"/>
    <n v="200802"/>
  </r>
  <r>
    <x v="769"/>
    <d v="2008-02-14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</r>
  <r>
    <x v="770"/>
    <d v="2008-02-15T00:00:00"/>
    <x v="2"/>
    <n v="3"/>
    <n v="0"/>
    <n v="28"/>
    <n v="55"/>
    <d v="1899-12-30T00:28:55"/>
    <d v="1899-12-30T00:09:38"/>
    <x v="39"/>
    <s v="Columbus Statue"/>
    <n v="6.2247838616714741"/>
    <n v="0"/>
    <s v="cold"/>
    <m/>
    <d v="1899-12-30T04:12:32"/>
    <d v="1899-12-30T02:06:16"/>
    <m/>
    <n v="0"/>
    <n v="0"/>
    <d v="1899-12-30T04:12:32"/>
    <d v="1899-12-30T05:04:56"/>
    <d v="1899-12-30T02:06:16"/>
    <d v="1899-12-30T02:32:28"/>
    <n v="1216"/>
    <x v="7"/>
    <x v="9"/>
    <n v="200802"/>
  </r>
  <r>
    <x v="770"/>
    <d v="2008-02-15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71"/>
    <d v="2008-02-21T00:00:00"/>
    <x v="1"/>
    <n v="14"/>
    <n v="0"/>
    <n v="55"/>
    <n v="0"/>
    <d v="1899-12-30T00:55:00"/>
    <d v="1899-12-30T00:03:56"/>
    <x v="7"/>
    <s v="Spinning on Cruise"/>
    <n v="15.272727272727286"/>
    <n v="0"/>
    <s v="Inside"/>
    <m/>
    <d v="1899-12-30T07:20:00"/>
    <d v="1899-12-30T03:40:00"/>
    <m/>
    <n v="0"/>
    <n v="0"/>
    <d v="1899-12-30T01:42:56"/>
    <d v="1899-12-30T02:35:20"/>
    <d v="1899-12-30T00:51:28"/>
    <d v="1899-12-30T01:17:40"/>
    <n v="445"/>
    <x v="7"/>
    <x v="9"/>
    <n v="200802"/>
  </r>
  <r>
    <x v="772"/>
    <d v="2008-02-24T00:00:00"/>
    <x v="2"/>
    <n v="2"/>
    <n v="0"/>
    <n v="18"/>
    <n v="15"/>
    <d v="1899-12-30T00:18:15"/>
    <d v="1899-12-30T00:09:07"/>
    <x v="39"/>
    <s v="Treadmill"/>
    <n v="6.5753424657534305"/>
    <n v="0"/>
    <s v="Inside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9"/>
    <n v="200802"/>
  </r>
  <r>
    <x v="773"/>
    <d v="2008-02-25T00:00:00"/>
    <x v="2"/>
    <n v="3.44"/>
    <n v="0"/>
    <n v="35"/>
    <n v="10"/>
    <d v="1899-12-30T00:35:10"/>
    <d v="1899-12-30T00:10:13"/>
    <x v="39"/>
    <s v="Plus Columbus"/>
    <n v="5.8691943127962141"/>
    <n v="0"/>
    <s v="cold"/>
    <m/>
    <d v="1899-12-30T04:27:50"/>
    <d v="1899-12-30T02:13:55"/>
    <m/>
    <n v="0"/>
    <n v="0"/>
    <d v="1899-12-30T04:27:50"/>
    <d v="1899-12-30T05:20:14"/>
    <d v="1899-12-30T02:13:55"/>
    <d v="1899-12-30T02:40:07"/>
    <n v="1719"/>
    <x v="7"/>
    <x v="9"/>
    <n v="200802"/>
  </r>
  <r>
    <x v="774"/>
    <d v="2008-02-26T00:00:00"/>
    <x v="2"/>
    <n v="3.38"/>
    <n v="0"/>
    <n v="34"/>
    <n v="56"/>
    <d v="1899-12-30T00:34:56"/>
    <d v="1899-12-30T00:10:20"/>
    <x v="39"/>
    <s v="Plus Columbus"/>
    <n v="5.8053435114503857"/>
    <n v="0"/>
    <s v="cold"/>
    <m/>
    <d v="1899-12-30T04:30:47"/>
    <d v="1899-12-30T02:15:24"/>
    <m/>
    <n v="0"/>
    <n v="0"/>
    <d v="1899-12-30T04:30:47"/>
    <d v="1899-12-30T05:23:11"/>
    <d v="1899-12-30T02:15:24"/>
    <d v="1899-12-30T02:41:36"/>
    <n v="1808"/>
    <x v="7"/>
    <x v="9"/>
    <n v="200802"/>
  </r>
  <r>
    <x v="774"/>
    <d v="2008-02-26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75"/>
    <d v="2008-02-27T00:00:00"/>
    <x v="2"/>
    <n v="4.03"/>
    <n v="0"/>
    <n v="45"/>
    <n v="2"/>
    <d v="1899-12-30T00:45:02"/>
    <d v="1899-12-30T00:11:10"/>
    <x v="39"/>
    <s v="4 Mile-Work"/>
    <n v="5.3693560325684722"/>
    <n v="0"/>
    <s v="cold"/>
    <s v="Walked for a while"/>
    <d v="1899-12-30T04:52:46"/>
    <d v="1899-12-30T02:26:23"/>
    <m/>
    <n v="0"/>
    <n v="0"/>
    <d v="1899-12-30T04:52:46"/>
    <d v="1899-12-30T05:45:10"/>
    <d v="1899-12-30T02:26:23"/>
    <d v="1899-12-30T02:52:35"/>
    <n v="2355"/>
    <x v="7"/>
    <x v="9"/>
    <n v="200802"/>
  </r>
  <r>
    <x v="776"/>
    <d v="2008-02-28T00:00:00"/>
    <x v="2"/>
    <n v="2.8"/>
    <n v="0"/>
    <n v="30"/>
    <n v="0"/>
    <d v="1899-12-30T00:30:00"/>
    <d v="1899-12-30T00:10:43"/>
    <x v="39"/>
    <s v="Eliptical"/>
    <n v="5.6000000000000041"/>
    <n v="0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7"/>
    <x v="9"/>
    <n v="200802"/>
  </r>
  <r>
    <x v="776"/>
    <d v="2008-02-28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77"/>
    <d v="2008-02-29T00:00:00"/>
    <x v="2"/>
    <n v="3.16"/>
    <n v="0"/>
    <n v="31"/>
    <n v="17"/>
    <d v="1899-12-30T00:31:17"/>
    <d v="1899-12-30T00:09:54"/>
    <x v="39"/>
    <s v="Plus Columbus"/>
    <n v="6.0607352157698502"/>
    <n v="0"/>
    <s v="Freezing"/>
    <m/>
    <d v="1899-12-30T04:19:22"/>
    <d v="1899-12-30T02:09:41"/>
    <m/>
    <n v="0"/>
    <n v="0"/>
    <d v="1899-12-30T04:19:22"/>
    <d v="1899-12-30T05:11:46"/>
    <d v="1899-12-30T02:09:41"/>
    <d v="1899-12-30T02:35:53"/>
    <n v="1446"/>
    <x v="7"/>
    <x v="9"/>
    <n v="200802"/>
  </r>
  <r>
    <x v="778"/>
    <d v="2008-03-02T00:00:00"/>
    <x v="1"/>
    <n v="3.75"/>
    <n v="0"/>
    <n v="15"/>
    <n v="0"/>
    <d v="1899-12-30T00:15:00"/>
    <d v="1899-12-30T00:04:00"/>
    <x v="8"/>
    <s v="Life Cycl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7"/>
    <x v="10"/>
    <n v="200803"/>
  </r>
  <r>
    <x v="779"/>
    <d v="2008-03-03T00:00:00"/>
    <x v="2"/>
    <n v="3.3"/>
    <n v="0"/>
    <n v="33"/>
    <n v="49"/>
    <d v="1899-12-30T00:33:49"/>
    <d v="1899-12-30T00:10:15"/>
    <x v="39"/>
    <s v="Plus Columbus"/>
    <n v="5.8551010349926109"/>
    <n v="0"/>
    <s v="Cool"/>
    <m/>
    <d v="1899-12-30T04:28:29"/>
    <d v="1899-12-30T02:14:15"/>
    <m/>
    <n v="0"/>
    <n v="0"/>
    <d v="1899-12-30T04:28:29"/>
    <d v="1899-12-30T05:20:53"/>
    <d v="1899-12-30T02:14:15"/>
    <d v="1899-12-30T02:40:27"/>
    <n v="1738"/>
    <x v="7"/>
    <x v="10"/>
    <n v="200803"/>
  </r>
  <r>
    <x v="780"/>
    <d v="2008-03-04T00:00:00"/>
    <x v="2"/>
    <n v="4"/>
    <n v="0"/>
    <n v="39"/>
    <n v="12"/>
    <d v="1899-12-30T00:39:12"/>
    <d v="1899-12-30T00:09:48"/>
    <x v="39"/>
    <s v="4 Mile-Work"/>
    <n v="6.12244897959184"/>
    <n v="0"/>
    <s v="Nice!"/>
    <m/>
    <d v="1899-12-30T04:16:46"/>
    <d v="1899-12-30T02:08:23"/>
    <m/>
    <n v="0"/>
    <n v="0"/>
    <d v="1899-12-30T04:16:46"/>
    <d v="1899-12-30T05:09:10"/>
    <d v="1899-12-30T02:08:23"/>
    <d v="1899-12-30T02:34:35"/>
    <n v="1345"/>
    <x v="7"/>
    <x v="10"/>
    <n v="200803"/>
  </r>
  <r>
    <x v="781"/>
    <d v="2008-03-06T00:00:00"/>
    <x v="2"/>
    <n v="5"/>
    <n v="0"/>
    <n v="47"/>
    <n v="13"/>
    <d v="1899-12-30T00:47:13"/>
    <d v="1899-12-30T00:09:27"/>
    <x v="39"/>
    <s v="Second Beach"/>
    <n v="6.3536886692552104"/>
    <n v="0"/>
    <s v="Cool"/>
    <s v="Ipod says - 4.88 miles"/>
    <d v="1899-12-30T04:07:25"/>
    <d v="1899-12-30T02:03:42"/>
    <m/>
    <n v="0"/>
    <n v="0"/>
    <d v="1899-12-30T04:07:25"/>
    <d v="1899-12-30T04:59:49"/>
    <d v="1899-12-30T02:03:42"/>
    <d v="1899-12-30T02:29:54"/>
    <n v="1087"/>
    <x v="7"/>
    <x v="10"/>
    <n v="200803"/>
  </r>
  <r>
    <x v="782"/>
    <d v="2008-03-07T00:00:00"/>
    <x v="2"/>
    <n v="4"/>
    <n v="0"/>
    <n v="38"/>
    <n v="43"/>
    <d v="1899-12-30T00:38:43"/>
    <d v="1899-12-30T00:09:41"/>
    <x v="39"/>
    <s v="4 Mile-Work"/>
    <n v="6.1988807576409855"/>
    <n v="0"/>
    <s v="cold"/>
    <m/>
    <d v="1899-12-30T04:13:36"/>
    <d v="1899-12-30T02:06:48"/>
    <m/>
    <n v="0"/>
    <n v="0"/>
    <d v="1899-12-30T04:13:36"/>
    <d v="1899-12-30T05:06:00"/>
    <d v="1899-12-30T02:06:48"/>
    <d v="1899-12-30T02:33:00"/>
    <n v="1247"/>
    <x v="7"/>
    <x v="10"/>
    <n v="200803"/>
  </r>
  <r>
    <x v="783"/>
    <d v="2008-03-13T00:00:00"/>
    <x v="2"/>
    <n v="3.5"/>
    <n v="0"/>
    <n v="34"/>
    <n v="0"/>
    <d v="1899-12-30T00:34:00"/>
    <d v="1899-12-30T00:09:43"/>
    <x v="39"/>
    <s v="PT Barnum Out and Back"/>
    <n v="6.1764705882352997"/>
    <n v="0"/>
    <s v="Cold &amp; Windy"/>
    <m/>
    <d v="1899-12-30T04:14:31"/>
    <d v="1899-12-30T02:07:15"/>
    <m/>
    <n v="0"/>
    <n v="0"/>
    <d v="1899-12-30T04:14:31"/>
    <d v="1899-12-30T05:06:55"/>
    <d v="1899-12-30T02:07:15"/>
    <d v="1899-12-30T02:33:27"/>
    <n v="1280"/>
    <x v="7"/>
    <x v="10"/>
    <n v="200803"/>
  </r>
  <r>
    <x v="784"/>
    <d v="2008-03-14T00:00:00"/>
    <x v="2"/>
    <n v="4"/>
    <n v="0"/>
    <n v="39"/>
    <n v="40"/>
    <d v="1899-12-30T00:39:40"/>
    <d v="1899-12-30T00:09:55"/>
    <x v="39"/>
    <s v="4 Mile-Work"/>
    <n v="6.050420168067232"/>
    <n v="0"/>
    <s v="Cold &amp; Windy"/>
    <m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10"/>
    <n v="200803"/>
  </r>
  <r>
    <x v="785"/>
    <d v="2008-03-17T00:00:00"/>
    <x v="2"/>
    <n v="3.57"/>
    <n v="0"/>
    <n v="35"/>
    <n v="40"/>
    <d v="1899-12-30T00:35:40"/>
    <d v="1899-12-30T00:09:59"/>
    <x v="39"/>
    <s v="Plus PT Barnum"/>
    <n v="6.0056074766355181"/>
    <n v="0"/>
    <s v="Cold &amp; Windy"/>
    <m/>
    <d v="1899-12-30T04:21:45"/>
    <d v="1899-12-30T02:10:53"/>
    <m/>
    <n v="0"/>
    <n v="0"/>
    <d v="1899-12-30T04:21:45"/>
    <d v="1899-12-30T05:14:09"/>
    <d v="1899-12-30T02:10:53"/>
    <d v="1899-12-30T02:37:05"/>
    <n v="1513"/>
    <x v="7"/>
    <x v="10"/>
    <n v="200803"/>
  </r>
  <r>
    <x v="786"/>
    <d v="2008-03-18T00:00:00"/>
    <x v="2"/>
    <n v="4.01"/>
    <n v="0"/>
    <n v="40"/>
    <n v="39"/>
    <d v="1899-12-30T00:40:39"/>
    <d v="1899-12-30T00:10:08"/>
    <x v="39"/>
    <s v="4 Mile-Work"/>
    <n v="5.9188191881918861"/>
    <n v="0"/>
    <s v="cold"/>
    <m/>
    <d v="1899-12-30T04:25:36"/>
    <d v="1899-12-30T02:12:48"/>
    <m/>
    <n v="0"/>
    <n v="0"/>
    <d v="1899-12-30T04:25:36"/>
    <d v="1899-12-30T05:18:00"/>
    <d v="1899-12-30T02:12:48"/>
    <d v="1899-12-30T02:39:00"/>
    <n v="1646"/>
    <x v="7"/>
    <x v="10"/>
    <n v="200803"/>
  </r>
  <r>
    <x v="787"/>
    <d v="2008-03-20T00:00:00"/>
    <x v="2"/>
    <n v="3.5"/>
    <n v="0"/>
    <n v="34"/>
    <n v="50"/>
    <d v="1899-12-30T00:34:50"/>
    <d v="1899-12-30T00:09:57"/>
    <x v="38"/>
    <s v="PT Barnum Out and Back"/>
    <n v="6.0287081339712962"/>
    <n v="0"/>
    <s v="Cold &amp; Windy"/>
    <m/>
    <d v="1899-12-30T04:20:45"/>
    <d v="1899-12-30T02:10:23"/>
    <m/>
    <n v="0"/>
    <n v="0"/>
    <d v="1899-12-30T04:20:45"/>
    <d v="1899-12-30T05:13:09"/>
    <d v="1899-12-30T02:10:23"/>
    <d v="1899-12-30T02:36:35"/>
    <n v="1480"/>
    <x v="7"/>
    <x v="10"/>
    <n v="200803"/>
  </r>
  <r>
    <x v="788"/>
    <d v="2008-03-21T00:00:00"/>
    <x v="2"/>
    <n v="6.5"/>
    <n v="1"/>
    <n v="4"/>
    <n v="55"/>
    <d v="1899-12-30T01:04:55"/>
    <d v="1899-12-30T00:09:59"/>
    <x v="38"/>
    <s v="Point"/>
    <n v="6.0077021822849863"/>
    <n v="162"/>
    <s v="Windy!!!"/>
    <m/>
    <d v="1899-12-30T04:21:40"/>
    <d v="1899-12-30T02:10:50"/>
    <m/>
    <n v="0"/>
    <n v="0"/>
    <d v="1899-12-30T04:21:40"/>
    <d v="1899-12-30T05:14:04"/>
    <d v="1899-12-30T02:10:50"/>
    <d v="1899-12-30T02:37:02"/>
    <n v="1511"/>
    <x v="7"/>
    <x v="10"/>
    <n v="200803"/>
  </r>
  <r>
    <x v="789"/>
    <d v="2008-03-24T00:00:00"/>
    <x v="2"/>
    <n v="3.52"/>
    <n v="0"/>
    <n v="36"/>
    <n v="40"/>
    <d v="1899-12-30T00:36:40"/>
    <d v="1899-12-30T00:10:25"/>
    <x v="38"/>
    <s v="PT Barnum Out and Back"/>
    <n v="5.7600000000000051"/>
    <n v="0"/>
    <s v="Cool"/>
    <m/>
    <d v="1899-12-30T04:32:55"/>
    <d v="1899-12-30T02:16:27"/>
    <m/>
    <n v="0"/>
    <n v="0"/>
    <d v="1899-12-30T04:32:55"/>
    <d v="1899-12-30T05:25:19"/>
    <d v="1899-12-30T02:16:27"/>
    <d v="1899-12-30T02:42:40"/>
    <n v="1879"/>
    <x v="7"/>
    <x v="10"/>
    <n v="200803"/>
  </r>
  <r>
    <x v="790"/>
    <d v="2008-03-25T00:00:00"/>
    <x v="2"/>
    <n v="4"/>
    <n v="0"/>
    <n v="39"/>
    <n v="17"/>
    <d v="1899-12-30T00:39:17"/>
    <d v="1899-12-30T00:09:49"/>
    <x v="38"/>
    <s v="4 Mile-Work"/>
    <n v="6.109461179465427"/>
    <n v="0"/>
    <s v="Cold &amp; Windy"/>
    <m/>
    <d v="1899-12-30T04:17:18"/>
    <d v="1899-12-30T02:08:39"/>
    <m/>
    <n v="0"/>
    <n v="0"/>
    <d v="1899-12-30T04:17:18"/>
    <d v="1899-12-30T05:09:42"/>
    <d v="1899-12-30T02:08:39"/>
    <d v="1899-12-30T02:34:51"/>
    <n v="1367"/>
    <x v="7"/>
    <x v="10"/>
    <n v="200803"/>
  </r>
  <r>
    <x v="791"/>
    <d v="2008-03-26T00:00:00"/>
    <x v="2"/>
    <n v="5"/>
    <n v="0"/>
    <n v="51"/>
    <n v="26"/>
    <d v="1899-12-30T00:51:26"/>
    <d v="1899-12-30T00:10:17"/>
    <x v="38"/>
    <s v="Second Beach"/>
    <n v="5.8327932598833483"/>
    <n v="0"/>
    <s v="Cool"/>
    <m/>
    <d v="1899-12-30T04:29:31"/>
    <d v="1899-12-30T02:14:45"/>
    <m/>
    <n v="0"/>
    <n v="0"/>
    <d v="1899-12-30T04:29:31"/>
    <d v="1899-12-30T05:21:55"/>
    <d v="1899-12-30T02:14:45"/>
    <d v="1899-12-30T02:40:57"/>
    <n v="1772"/>
    <x v="7"/>
    <x v="10"/>
    <n v="200803"/>
  </r>
  <r>
    <x v="792"/>
    <d v="2008-03-27T00:00:00"/>
    <x v="2"/>
    <n v="3.5"/>
    <n v="0"/>
    <n v="35"/>
    <n v="1"/>
    <d v="1899-12-30T00:35:01"/>
    <d v="1899-12-30T00:10:00"/>
    <x v="38"/>
    <s v="PT Barnum Out and Back"/>
    <n v="5.9971442170395095"/>
    <n v="0"/>
    <s v="Cool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0"/>
    <n v="200803"/>
  </r>
  <r>
    <x v="793"/>
    <d v="2008-03-29T00:00:00"/>
    <x v="2"/>
    <n v="5.04"/>
    <n v="0"/>
    <n v="46"/>
    <n v="47"/>
    <d v="1899-12-30T00:46:47"/>
    <d v="1899-12-30T00:09:17"/>
    <x v="38"/>
    <s v="Bristol Shamrock"/>
    <n v="6.463840399002498"/>
    <n v="0"/>
    <s v="Cold &amp; Windy"/>
    <m/>
    <d v="1899-12-30T04:03:12"/>
    <d v="1899-12-30T02:01:36"/>
    <m/>
    <n v="0"/>
    <n v="0"/>
    <d v="1899-12-30T04:03:12"/>
    <d v="1899-12-30T04:55:36"/>
    <d v="1899-12-30T02:01:36"/>
    <d v="1899-12-30T02:27:48"/>
    <n v="1007"/>
    <x v="7"/>
    <x v="10"/>
    <n v="200803"/>
  </r>
  <r>
    <x v="794"/>
    <d v="2008-03-31T00:00:00"/>
    <x v="2"/>
    <n v="2"/>
    <n v="0"/>
    <n v="22"/>
    <n v="0"/>
    <d v="1899-12-30T00:22:00"/>
    <d v="1899-12-30T00:11:00"/>
    <x v="38"/>
    <s v="Eliptica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7"/>
    <x v="10"/>
    <n v="200803"/>
  </r>
  <r>
    <x v="795"/>
    <d v="2008-04-03T00:00:00"/>
    <x v="2"/>
    <n v="3"/>
    <n v="0"/>
    <n v="30"/>
    <n v="6"/>
    <d v="1899-12-30T00:30:06"/>
    <d v="1899-12-30T00:10:02"/>
    <x v="38"/>
    <s v="Columbus Statue"/>
    <n v="5.9800664451827279"/>
    <n v="0"/>
    <s v="Cool"/>
    <m/>
    <d v="1899-12-30T04:22:52"/>
    <d v="1899-12-30T02:11:26"/>
    <m/>
    <n v="0"/>
    <n v="0"/>
    <d v="1899-12-30T04:22:52"/>
    <d v="1899-12-30T05:15:16"/>
    <d v="1899-12-30T02:11:26"/>
    <d v="1899-12-30T02:37:38"/>
    <n v="1576"/>
    <x v="7"/>
    <x v="1"/>
    <n v="200804"/>
  </r>
  <r>
    <x v="796"/>
    <d v="2008-04-04T00:00:00"/>
    <x v="0"/>
    <n v="0.65"/>
    <n v="0"/>
    <n v="26"/>
    <n v="58"/>
    <d v="1899-12-30T00:26:58"/>
    <d v="1899-12-30T00:41:29"/>
    <x v="31"/>
    <s v="21 Laps"/>
    <n v="1.4462299134734251"/>
    <n v="0"/>
    <m/>
    <s v="Avg Lap 1.170"/>
    <d v="1899-12-30T01:39:34"/>
    <d v="1899-12-30T00:49:47"/>
    <m/>
    <n v="0"/>
    <n v="0"/>
    <d v="1899-12-30T18:06:58"/>
    <d v="1899-12-30T18:59:22"/>
    <d v="1899-12-30T09:03:29"/>
    <d v="1899-12-30T09:29:41"/>
    <n v="3466"/>
    <x v="7"/>
    <x v="1"/>
    <n v="200804"/>
  </r>
  <r>
    <x v="797"/>
    <d v="2008-04-07T00:00:00"/>
    <x v="2"/>
    <n v="3.5"/>
    <n v="0"/>
    <n v="34"/>
    <n v="30"/>
    <d v="1899-12-30T00:34:30"/>
    <d v="1899-12-30T00:09:51"/>
    <x v="38"/>
    <s v="PT Barnum Out and Back"/>
    <n v="6.0869565217391362"/>
    <n v="0"/>
    <s v="cold"/>
    <m/>
    <d v="1899-12-30T04:18:15"/>
    <d v="1899-12-30T02:09:08"/>
    <m/>
    <n v="0"/>
    <n v="0"/>
    <d v="1899-12-30T04:18:15"/>
    <d v="1899-12-30T05:10:39"/>
    <d v="1899-12-30T02:09:08"/>
    <d v="1899-12-30T02:35:20"/>
    <n v="1407"/>
    <x v="7"/>
    <x v="1"/>
    <n v="200804"/>
  </r>
  <r>
    <x v="798"/>
    <d v="2008-04-08T00:00:00"/>
    <x v="2"/>
    <n v="4"/>
    <n v="0"/>
    <n v="40"/>
    <n v="19"/>
    <d v="1899-12-30T00:40:19"/>
    <d v="1899-12-30T00:10:05"/>
    <x v="38"/>
    <s v="4 Mile-Work"/>
    <n v="5.952873088052919"/>
    <n v="0"/>
    <s v="cold"/>
    <m/>
    <d v="1899-12-30T04:24:04"/>
    <d v="1899-12-30T02:12:02"/>
    <m/>
    <n v="0"/>
    <n v="0"/>
    <d v="1899-12-30T04:24:04"/>
    <d v="1899-12-30T05:16:28"/>
    <d v="1899-12-30T02:12:02"/>
    <d v="1899-12-30T02:38:14"/>
    <n v="1609"/>
    <x v="7"/>
    <x v="1"/>
    <n v="200804"/>
  </r>
  <r>
    <x v="799"/>
    <d v="2008-04-09T00:00:00"/>
    <x v="2"/>
    <n v="3.5"/>
    <n v="0"/>
    <n v="34"/>
    <n v="17"/>
    <d v="1899-12-30T00:34:17"/>
    <d v="1899-12-30T00:09:48"/>
    <x v="38"/>
    <s v="PT Barnum Out and Back"/>
    <n v="6.1254253767622808"/>
    <n v="0"/>
    <s v="Cool"/>
    <m/>
    <d v="1899-12-30T04:16:38"/>
    <d v="1899-12-30T02:08:19"/>
    <m/>
    <n v="0"/>
    <n v="0"/>
    <d v="1899-12-30T04:16:38"/>
    <d v="1899-12-30T05:09:02"/>
    <d v="1899-12-30T02:08:19"/>
    <d v="1899-12-30T02:34:31"/>
    <n v="1342"/>
    <x v="7"/>
    <x v="1"/>
    <n v="200804"/>
  </r>
  <r>
    <x v="800"/>
    <d v="2008-04-10T00:00:00"/>
    <x v="2"/>
    <n v="4"/>
    <n v="0"/>
    <n v="40"/>
    <n v="20"/>
    <d v="1899-12-30T00:40:20"/>
    <d v="1899-12-30T00:10:05"/>
    <x v="38"/>
    <s v="4 Mile-Work"/>
    <n v="5.9504132231405"/>
    <n v="0"/>
    <s v="Nice!"/>
    <m/>
    <d v="1899-12-30T04:24:11"/>
    <d v="1899-12-30T02:12:05"/>
    <m/>
    <n v="0"/>
    <n v="0"/>
    <d v="1899-12-30T04:24:11"/>
    <d v="1899-12-30T05:16:35"/>
    <d v="1899-12-30T02:12:05"/>
    <d v="1899-12-30T02:38:18"/>
    <n v="1610"/>
    <x v="7"/>
    <x v="1"/>
    <n v="200804"/>
  </r>
  <r>
    <x v="801"/>
    <d v="2008-04-11T00:00:00"/>
    <x v="0"/>
    <n v="0.6"/>
    <n v="0"/>
    <n v="23"/>
    <n v="19"/>
    <d v="1899-12-30T00:23:19"/>
    <d v="1899-12-30T00:38:52"/>
    <x v="31"/>
    <s v="19 Laps"/>
    <n v="1.5439599714081498"/>
    <n v="0"/>
    <m/>
    <s v="Avg Lap 1.15"/>
    <d v="1899-12-30T01:33:16"/>
    <d v="1899-12-30T00:46:38"/>
    <m/>
    <n v="0"/>
    <n v="0"/>
    <d v="1899-12-30T16:58:10"/>
    <d v="1899-12-30T17:50:34"/>
    <d v="1899-12-30T08:29:05"/>
    <d v="1899-12-30T08:55:17"/>
    <n v="3390"/>
    <x v="7"/>
    <x v="1"/>
    <n v="200804"/>
  </r>
  <r>
    <x v="802"/>
    <d v="2008-04-13T00:00:00"/>
    <x v="2"/>
    <n v="7"/>
    <n v="1"/>
    <n v="12"/>
    <n v="25"/>
    <d v="1899-12-30T01:12:25"/>
    <d v="1899-12-30T00:10:21"/>
    <x v="38"/>
    <s v="Home -&gt; Griskus Sprint &amp; Back"/>
    <n v="5.7997698504027673"/>
    <n v="0"/>
    <s v="Cool"/>
    <s v="Splits: 9.55.40 + 9.49.49 + 9.50.85 + 10.39.00 + 11.18.75 + 10.51.53 + 10.00.16"/>
    <d v="1899-12-30T04:31:03"/>
    <d v="1899-12-30T02:15:31"/>
    <m/>
    <n v="0"/>
    <n v="0"/>
    <d v="1899-12-30T04:31:03"/>
    <d v="1899-12-30T05:23:27"/>
    <d v="1899-12-30T02:15:31"/>
    <d v="1899-12-30T02:41:43"/>
    <n v="1820"/>
    <x v="7"/>
    <x v="1"/>
    <n v="200804"/>
  </r>
  <r>
    <x v="803"/>
    <d v="2008-04-14T00:00:00"/>
    <x v="2"/>
    <n v="3.5"/>
    <n v="0"/>
    <n v="35"/>
    <n v="1"/>
    <d v="1899-12-30T00:35:01"/>
    <d v="1899-12-30T00:10:00"/>
    <x v="38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"/>
    <n v="200804"/>
  </r>
  <r>
    <x v="804"/>
    <d v="2008-04-15T00:00:00"/>
    <x v="2"/>
    <n v="3"/>
    <n v="0"/>
    <n v="29"/>
    <n v="35"/>
    <d v="1899-12-30T00:29:35"/>
    <d v="1899-12-30T00:09:52"/>
    <x v="38"/>
    <s v="Columbus Statue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1"/>
    <n v="200804"/>
  </r>
  <r>
    <x v="805"/>
    <d v="2008-04-17T00:00:00"/>
    <x v="2"/>
    <n v="4"/>
    <n v="0"/>
    <n v="39"/>
    <n v="3"/>
    <d v="1899-12-30T00:39:03"/>
    <d v="1899-12-30T00:09:46"/>
    <x v="40"/>
    <s v="4 Mile-Work"/>
    <n v="6.1459667093469967"/>
    <n v="0"/>
    <s v="Nice!"/>
    <m/>
    <d v="1899-12-30T04:15:47"/>
    <d v="1899-12-30T02:07:53"/>
    <m/>
    <n v="0"/>
    <n v="0"/>
    <d v="1899-12-30T04:15:47"/>
    <d v="1899-12-30T05:08:11"/>
    <d v="1899-12-30T02:07:53"/>
    <d v="1899-12-30T02:34:05"/>
    <n v="1319"/>
    <x v="7"/>
    <x v="1"/>
    <n v="200804"/>
  </r>
  <r>
    <x v="806"/>
    <d v="2008-04-18T00:00:00"/>
    <x v="2"/>
    <n v="6"/>
    <n v="1"/>
    <n v="1"/>
    <n v="10"/>
    <d v="1899-12-30T01:01:10"/>
    <d v="1899-12-30T00:10:12"/>
    <x v="40"/>
    <s v="Bath House"/>
    <n v="5.8855585831062722"/>
    <n v="0"/>
    <s v="Nice!"/>
    <m/>
    <d v="1899-12-30T04:27:06"/>
    <d v="1899-12-30T02:13:33"/>
    <m/>
    <n v="0"/>
    <n v="0"/>
    <d v="1899-12-30T04:27:06"/>
    <d v="1899-12-30T05:19:30"/>
    <d v="1899-12-30T02:13:33"/>
    <d v="1899-12-30T02:39:45"/>
    <n v="1691"/>
    <x v="7"/>
    <x v="1"/>
    <n v="200804"/>
  </r>
  <r>
    <x v="807"/>
    <d v="2008-04-20T00:00:00"/>
    <x v="2"/>
    <n v="7.5"/>
    <n v="1"/>
    <n v="13"/>
    <n v="18"/>
    <d v="1899-12-30T01:13:18"/>
    <d v="1899-12-30T00:09:46"/>
    <x v="40"/>
    <s v="Quassy Loop"/>
    <n v="6.1391541609822697"/>
    <n v="0"/>
    <s v="Cool"/>
    <s v="Splits: 9.56 + 9.26 + 9.33 + 10.19 + 9.50 + 11.34 + 10.09  "/>
    <d v="1899-12-30T04:16:04"/>
    <d v="1899-12-30T02:08:02"/>
    <m/>
    <n v="0"/>
    <n v="0"/>
    <d v="1899-12-30T04:16:04"/>
    <d v="1899-12-30T05:08:28"/>
    <d v="1899-12-30T02:08:02"/>
    <d v="1899-12-30T02:34:14"/>
    <n v="1329"/>
    <x v="7"/>
    <x v="1"/>
    <n v="200804"/>
  </r>
  <r>
    <x v="808"/>
    <d v="2008-04-21T00:00:00"/>
    <x v="2"/>
    <n v="3.5"/>
    <n v="0"/>
    <n v="36"/>
    <n v="15"/>
    <d v="1899-12-30T00:36:15"/>
    <d v="1899-12-30T00:10:21"/>
    <x v="40"/>
    <s v="PT Barnum Out and Back"/>
    <n v="5.7931034482758665"/>
    <n v="0"/>
    <s v="Nice!"/>
    <m/>
    <d v="1899-12-30T04:31:21"/>
    <d v="1899-12-30T02:15:41"/>
    <m/>
    <n v="0"/>
    <n v="0"/>
    <d v="1899-12-30T04:31:21"/>
    <d v="1899-12-30T05:23:45"/>
    <d v="1899-12-30T02:15:41"/>
    <d v="1899-12-30T02:41:53"/>
    <n v="1832"/>
    <x v="7"/>
    <x v="1"/>
    <n v="200804"/>
  </r>
  <r>
    <x v="809"/>
    <d v="2008-04-22T00:00:00"/>
    <x v="2"/>
    <n v="4.4000000000000004"/>
    <n v="0"/>
    <n v="41"/>
    <n v="26"/>
    <d v="1899-12-30T00:41:26"/>
    <d v="1899-12-30T00:09:25"/>
    <x v="40"/>
    <s v="Beach Loop"/>
    <n v="6.371681415929209"/>
    <n v="0"/>
    <s v="Cool"/>
    <s v="Ran with Mike"/>
    <d v="1899-12-30T04:06:43"/>
    <d v="1899-12-30T02:03:21"/>
    <m/>
    <n v="0"/>
    <n v="0"/>
    <d v="1899-12-30T04:06:43"/>
    <d v="1899-12-30T04:59:07"/>
    <d v="1899-12-30T02:03:21"/>
    <d v="1899-12-30T02:29:34"/>
    <n v="1075"/>
    <x v="7"/>
    <x v="1"/>
    <n v="200804"/>
  </r>
  <r>
    <x v="810"/>
    <d v="2008-04-23T00:00:00"/>
    <x v="1"/>
    <n v="9.5"/>
    <n v="0"/>
    <n v="44"/>
    <n v="5"/>
    <d v="1899-12-30T00:44:05"/>
    <d v="1899-12-30T00:04:38"/>
    <x v="12"/>
    <s v="Random Around Work"/>
    <n v="12.930056710775055"/>
    <n v="0"/>
    <s v="Nice!"/>
    <m/>
    <d v="1899-12-30T08:39:43"/>
    <d v="1899-12-30T04:19:52"/>
    <m/>
    <n v="0"/>
    <n v="0"/>
    <d v="1899-12-30T02:01:35"/>
    <d v="1899-12-30T02:53:59"/>
    <d v="1899-12-30T01:00:47"/>
    <d v="1899-12-30T01:26:59"/>
    <n v="691"/>
    <x v="7"/>
    <x v="1"/>
    <n v="200804"/>
  </r>
  <r>
    <x v="811"/>
    <d v="2008-04-24T00:00:00"/>
    <x v="2"/>
    <n v="3.1"/>
    <n v="0"/>
    <n v="29"/>
    <n v="3"/>
    <d v="1899-12-30T00:29:03"/>
    <d v="1899-12-30T00:09:22"/>
    <x v="40"/>
    <s v="Plus Columbus"/>
    <n v="6.4027538726333963"/>
    <n v="0"/>
    <s v="Nice!"/>
    <m/>
    <d v="1899-12-30T04:05:31"/>
    <d v="1899-12-30T02:02:46"/>
    <m/>
    <n v="0"/>
    <n v="0"/>
    <d v="1899-12-30T04:05:31"/>
    <d v="1899-12-30T04:57:55"/>
    <d v="1899-12-30T02:02:46"/>
    <d v="1899-12-30T02:28:58"/>
    <n v="1049"/>
    <x v="7"/>
    <x v="1"/>
    <n v="200804"/>
  </r>
  <r>
    <x v="812"/>
    <d v="2008-04-25T00:00:00"/>
    <x v="2"/>
    <n v="3.5"/>
    <n v="0"/>
    <n v="36"/>
    <n v="12"/>
    <d v="1899-12-30T00:36:12"/>
    <d v="1899-12-30T00:10:21"/>
    <x v="40"/>
    <s v="PT Barnum Out and Back"/>
    <n v="5.8011049723756942"/>
    <n v="0"/>
    <s v="Nice!"/>
    <m/>
    <d v="1899-12-30T04:30:59"/>
    <d v="1899-12-30T02:15:29"/>
    <m/>
    <n v="0"/>
    <n v="0"/>
    <d v="1899-12-30T04:30:59"/>
    <d v="1899-12-30T05:23:23"/>
    <d v="1899-12-30T02:15:29"/>
    <d v="1899-12-30T02:41:41"/>
    <n v="1815"/>
    <x v="7"/>
    <x v="1"/>
    <n v="200804"/>
  </r>
  <r>
    <x v="813"/>
    <d v="2008-04-27T00:00:00"/>
    <x v="2"/>
    <n v="8.4"/>
    <n v="1"/>
    <n v="22"/>
    <n v="40"/>
    <d v="1899-12-30T01:22:40"/>
    <d v="1899-12-30T00:09:50"/>
    <x v="40"/>
    <s v="Quassy Loop + Old Sherman "/>
    <n v="6.0967741935483923"/>
    <n v="0"/>
    <s v="Cool"/>
    <m/>
    <d v="1899-12-30T04:17:50"/>
    <d v="1899-12-30T02:08:55"/>
    <m/>
    <n v="0"/>
    <n v="0"/>
    <d v="1899-12-30T04:17:50"/>
    <d v="1899-12-30T05:10:15"/>
    <d v="1899-12-30T02:08:55"/>
    <d v="1899-12-30T02:35:07"/>
    <n v="1391"/>
    <x v="7"/>
    <x v="1"/>
    <n v="200804"/>
  </r>
  <r>
    <x v="814"/>
    <d v="2008-04-30T00:00:00"/>
    <x v="2"/>
    <n v="4"/>
    <n v="0"/>
    <n v="39"/>
    <n v="15"/>
    <d v="1899-12-30T00:39:15"/>
    <d v="1899-12-30T00:09:49"/>
    <x v="40"/>
    <s v="4 Mile-Work"/>
    <n v="6.1146496815286673"/>
    <n v="0"/>
    <s v="Cool"/>
    <m/>
    <d v="1899-12-30T04:17:05"/>
    <d v="1899-12-30T02:08:33"/>
    <m/>
    <n v="0"/>
    <n v="0"/>
    <d v="1899-12-30T04:17:05"/>
    <d v="1899-12-30T05:09:29"/>
    <d v="1899-12-30T02:08:33"/>
    <d v="1899-12-30T02:34:45"/>
    <n v="1358"/>
    <x v="7"/>
    <x v="1"/>
    <n v="200804"/>
  </r>
  <r>
    <x v="815"/>
    <d v="2008-05-01T00:00:00"/>
    <x v="2"/>
    <n v="5"/>
    <n v="0"/>
    <n v="45"/>
    <n v="26"/>
    <d v="1899-12-30T00:45:26"/>
    <d v="1899-12-30T00:09:05"/>
    <x v="40"/>
    <s v="Second Beach"/>
    <n v="6.6030814380044083"/>
    <n v="0"/>
    <s v="Cool"/>
    <m/>
    <d v="1899-12-30T03:58:04"/>
    <d v="1899-12-30T01:59:02"/>
    <m/>
    <n v="0"/>
    <n v="0"/>
    <d v="1899-12-30T03:58:04"/>
    <d v="1899-12-30T04:50:28"/>
    <d v="1899-12-30T01:59:02"/>
    <d v="1899-12-30T02:25:14"/>
    <n v="928"/>
    <x v="7"/>
    <x v="2"/>
    <n v="200805"/>
  </r>
  <r>
    <x v="816"/>
    <d v="2008-05-02T00:00:00"/>
    <x v="0"/>
    <n v="0.62"/>
    <n v="0"/>
    <n v="24"/>
    <n v="30"/>
    <d v="1899-12-30T00:24:30"/>
    <d v="1899-12-30T00:39:31"/>
    <x v="31"/>
    <s v="20 Laps"/>
    <n v="1.5183673469387768"/>
    <n v="0"/>
    <m/>
    <s v="Avg Lap 1.135"/>
    <d v="1899-12-30T01:34:50"/>
    <d v="1899-12-30T00:47:25"/>
    <m/>
    <n v="0"/>
    <n v="0"/>
    <d v="1899-12-30T17:15:19"/>
    <d v="1899-12-30T18:07:43"/>
    <d v="1899-12-30T08:37:40"/>
    <d v="1899-12-30T09:03:52"/>
    <n v="3410"/>
    <x v="7"/>
    <x v="2"/>
    <n v="200805"/>
  </r>
  <r>
    <x v="817"/>
    <d v="2008-05-04T00:00:00"/>
    <x v="2"/>
    <n v="9.3000000000000007"/>
    <n v="1"/>
    <n v="32"/>
    <n v="3"/>
    <d v="1899-12-30T01:32:03"/>
    <d v="1899-12-30T00:09:54"/>
    <x v="40"/>
    <s v="Quassy Loop + Judd Hill Rd Loop"/>
    <n v="6.0619228680065236"/>
    <n v="0"/>
    <s v="Cool"/>
    <m/>
    <d v="1899-12-30T04:19:19"/>
    <d v="1899-12-30T02:09:40"/>
    <m/>
    <n v="0"/>
    <n v="0"/>
    <d v="1899-12-30T04:19:19"/>
    <d v="1899-12-30T05:11:43"/>
    <d v="1899-12-30T02:09:40"/>
    <d v="1899-12-30T02:35:52"/>
    <n v="1445"/>
    <x v="7"/>
    <x v="2"/>
    <n v="200805"/>
  </r>
  <r>
    <x v="818"/>
    <d v="2008-05-06T00:00:00"/>
    <x v="2"/>
    <n v="5"/>
    <n v="0"/>
    <n v="50"/>
    <n v="30"/>
    <d v="1899-12-30T00:50:30"/>
    <d v="1899-12-30T00:10:06"/>
    <x v="40"/>
    <s v="Second Beach"/>
    <n v="5.940594059405945"/>
    <n v="0"/>
    <s v="Cool"/>
    <m/>
    <d v="1899-12-30T04:24:37"/>
    <d v="1899-12-30T02:12:19"/>
    <m/>
    <n v="0"/>
    <n v="0"/>
    <d v="1899-12-30T04:24:37"/>
    <d v="1899-12-30T05:17:01"/>
    <d v="1899-12-30T02:12:19"/>
    <d v="1899-12-30T02:38:31"/>
    <n v="1619"/>
    <x v="7"/>
    <x v="2"/>
    <n v="200805"/>
  </r>
  <r>
    <x v="819"/>
    <d v="2008-05-07T00:00:00"/>
    <x v="2"/>
    <n v="4.4000000000000004"/>
    <n v="0"/>
    <n v="40"/>
    <n v="3"/>
    <d v="1899-12-30T00:40:03"/>
    <d v="1899-12-30T00:09:06"/>
    <x v="40"/>
    <s v="Beach Loop"/>
    <n v="6.5917602996254736"/>
    <n v="163"/>
    <s v="Nice!"/>
    <s v="Ran with Dave F.  Out: 19.0035 Back: 21.0347"/>
    <d v="1899-12-30T03:58:29"/>
    <d v="1899-12-30T01:59:14"/>
    <m/>
    <n v="0"/>
    <n v="0"/>
    <d v="1899-12-30T03:58:29"/>
    <d v="1899-12-30T04:50:53"/>
    <d v="1899-12-30T01:59:14"/>
    <d v="1899-12-30T02:25:26"/>
    <n v="934"/>
    <x v="7"/>
    <x v="2"/>
    <n v="200805"/>
  </r>
  <r>
    <x v="820"/>
    <d v="2008-05-08T00:00:00"/>
    <x v="2"/>
    <n v="3"/>
    <n v="0"/>
    <n v="28"/>
    <n v="15"/>
    <d v="1899-12-30T00:28:15"/>
    <d v="1899-12-30T00:09:25"/>
    <x v="40"/>
    <s v="Columbus Statue"/>
    <n v="6.371681415929209"/>
    <n v="0"/>
    <s v="Drizzle"/>
    <m/>
    <d v="1899-12-30T04:06:43"/>
    <d v="1899-12-30T02:03:21"/>
    <m/>
    <n v="0"/>
    <n v="0"/>
    <d v="1899-12-30T04:06:43"/>
    <d v="1899-12-30T04:59:07"/>
    <d v="1899-12-30T02:03:21"/>
    <d v="1899-12-30T02:29:34"/>
    <n v="1076"/>
    <x v="7"/>
    <x v="2"/>
    <n v="200805"/>
  </r>
  <r>
    <x v="821"/>
    <d v="2008-05-12T00:00:00"/>
    <x v="2"/>
    <n v="3.5"/>
    <n v="0"/>
    <n v="33"/>
    <n v="29"/>
    <d v="1899-12-30T00:33:29"/>
    <d v="1899-12-30T00:09:34"/>
    <x v="40"/>
    <s v="PT Barnum Out and Back"/>
    <n v="6.2717770034843259"/>
    <n v="0"/>
    <s v="Windy!!!"/>
    <m/>
    <d v="1899-12-30T04:10:39"/>
    <d v="1899-12-30T02:05:19"/>
    <m/>
    <n v="0"/>
    <n v="0"/>
    <d v="1899-12-30T04:10:39"/>
    <d v="1899-12-30T05:03:03"/>
    <d v="1899-12-30T02:05:19"/>
    <d v="1899-12-30T02:31:31"/>
    <n v="1174"/>
    <x v="7"/>
    <x v="2"/>
    <n v="200805"/>
  </r>
  <r>
    <x v="822"/>
    <d v="2008-05-13T00:00:00"/>
    <x v="1"/>
    <n v="4.8"/>
    <n v="0"/>
    <n v="22"/>
    <n v="20"/>
    <d v="1899-12-30T00:22:20"/>
    <d v="1899-12-30T00:04:39"/>
    <x v="12"/>
    <s v="Random Around Home"/>
    <n v="12.895522388059714"/>
    <n v="0"/>
    <m/>
    <m/>
    <d v="1899-12-30T08:41:07"/>
    <d v="1899-12-30T04:20:33"/>
    <m/>
    <n v="0"/>
    <n v="0"/>
    <d v="1899-12-30T02:01:54"/>
    <d v="1899-12-30T02:54:18"/>
    <d v="1899-12-30T01:00:57"/>
    <d v="1899-12-30T01:27:09"/>
    <n v="694"/>
    <x v="7"/>
    <x v="2"/>
    <n v="200805"/>
  </r>
  <r>
    <x v="822"/>
    <d v="2008-05-13T00:00:00"/>
    <x v="2"/>
    <n v="4"/>
    <n v="0"/>
    <n v="36"/>
    <n v="57"/>
    <d v="1899-12-30T00:36:57"/>
    <d v="1899-12-30T00:09:14"/>
    <x v="40"/>
    <s v="4 Mile-Work"/>
    <n v="6.4952638700947274"/>
    <n v="0"/>
    <s v="Windy"/>
    <m/>
    <d v="1899-12-30T04:02:01"/>
    <d v="1899-12-30T02:01:01"/>
    <m/>
    <n v="0"/>
    <n v="0"/>
    <d v="1899-12-30T04:02:01"/>
    <d v="1899-12-30T04:54:25"/>
    <d v="1899-12-30T02:01:01"/>
    <d v="1899-12-30T02:27:13"/>
    <n v="978"/>
    <x v="7"/>
    <x v="2"/>
    <n v="200805"/>
  </r>
  <r>
    <x v="823"/>
    <d v="2008-05-14T00:00:00"/>
    <x v="1"/>
    <n v="10.199999999999999"/>
    <n v="0"/>
    <n v="38"/>
    <n v="12"/>
    <d v="1899-12-30T00:38:12"/>
    <d v="1899-12-30T00:03:45"/>
    <x v="11"/>
    <s v="Random Around Work"/>
    <n v="16.020942408376975"/>
    <n v="0"/>
    <s v="Windy"/>
    <m/>
    <d v="1899-12-30T06:59:27"/>
    <d v="1899-12-30T03:29:44"/>
    <m/>
    <n v="0"/>
    <n v="0"/>
    <d v="1899-12-30T01:38:07"/>
    <d v="1899-12-30T02:30:31"/>
    <d v="1899-12-30T00:49:04"/>
    <d v="1899-12-30T01:15:16"/>
    <n v="377"/>
    <x v="7"/>
    <x v="2"/>
    <n v="200805"/>
  </r>
  <r>
    <x v="824"/>
    <d v="2008-05-15T00:00:00"/>
    <x v="2"/>
    <n v="5"/>
    <n v="0"/>
    <n v="44"/>
    <n v="18"/>
    <d v="1899-12-30T00:44:18"/>
    <d v="1899-12-30T00:08:52"/>
    <x v="40"/>
    <s v="Second Beach"/>
    <n v="6.7720090293453783"/>
    <n v="0"/>
    <s v="Nice!"/>
    <s v="Ran with Mike on way back"/>
    <d v="1899-12-30T03:52:08"/>
    <d v="1899-12-30T01:56:04"/>
    <m/>
    <n v="0"/>
    <n v="0"/>
    <d v="1899-12-30T03:52:08"/>
    <d v="1899-12-30T04:44:32"/>
    <d v="1899-12-30T01:56:04"/>
    <d v="1899-12-30T02:22:16"/>
    <n v="879"/>
    <x v="7"/>
    <x v="2"/>
    <n v="200805"/>
  </r>
  <r>
    <x v="825"/>
    <d v="2008-05-17T00:00:00"/>
    <x v="2"/>
    <n v="10.5"/>
    <n v="1"/>
    <n v="49"/>
    <n v="7"/>
    <d v="1899-12-30T01:49:07"/>
    <d v="1899-12-30T00:10:24"/>
    <x v="40"/>
    <s v="Griskus Sprint Bike Course"/>
    <n v="5.7736367802046784"/>
    <n v="0"/>
    <s v="Nice!"/>
    <m/>
    <d v="1899-12-30T04:32:16"/>
    <d v="1899-12-30T02:16:08"/>
    <m/>
    <n v="0"/>
    <n v="0"/>
    <d v="1899-12-30T04:32:16"/>
    <d v="1899-12-30T05:24:40"/>
    <d v="1899-12-30T02:16:08"/>
    <d v="1899-12-30T02:42:20"/>
    <n v="1861"/>
    <x v="7"/>
    <x v="2"/>
    <n v="200805"/>
  </r>
  <r>
    <x v="826"/>
    <d v="2008-05-19T00:00:00"/>
    <x v="1"/>
    <n v="8.1"/>
    <n v="0"/>
    <n v="30"/>
    <n v="11"/>
    <d v="1899-12-30T00:30:11"/>
    <d v="1899-12-30T00:03:44"/>
    <x v="11"/>
    <s v="Random Around Work"/>
    <n v="16.101601325234689"/>
    <n v="0"/>
    <s v="Windy"/>
    <m/>
    <d v="1899-12-30T06:57:21"/>
    <d v="1899-12-30T03:28:40"/>
    <m/>
    <n v="0"/>
    <n v="0"/>
    <d v="1899-12-30T01:37:38"/>
    <d v="1899-12-30T02:30:02"/>
    <d v="1899-12-30T00:48:49"/>
    <d v="1899-12-30T01:15:01"/>
    <n v="369"/>
    <x v="7"/>
    <x v="2"/>
    <n v="200805"/>
  </r>
  <r>
    <x v="827"/>
    <d v="2008-05-20T00:00:00"/>
    <x v="2"/>
    <n v="4"/>
    <n v="0"/>
    <n v="37"/>
    <n v="4"/>
    <d v="1899-12-30T00:37:04"/>
    <d v="1899-12-30T00:09:16"/>
    <x v="40"/>
    <s v="4 Mile-Work"/>
    <n v="6.4748201438848962"/>
    <n v="0"/>
    <s v="Overcast"/>
    <s v="Splits: 9.1245 + 9.4995 + 9.4009 + 8.2156"/>
    <d v="1899-12-30T04:02:47"/>
    <d v="1899-12-30T02:01:24"/>
    <m/>
    <n v="0"/>
    <n v="0"/>
    <d v="1899-12-30T04:02:47"/>
    <d v="1899-12-30T04:55:11"/>
    <d v="1899-12-30T02:01:24"/>
    <d v="1899-12-30T02:27:36"/>
    <n v="993"/>
    <x v="7"/>
    <x v="2"/>
    <n v="200805"/>
  </r>
  <r>
    <x v="828"/>
    <d v="2008-05-21T00:00:00"/>
    <x v="2"/>
    <n v="4"/>
    <n v="0"/>
    <n v="37"/>
    <n v="30"/>
    <d v="1899-12-30T00:37:30"/>
    <d v="1899-12-30T00:09:22"/>
    <x v="40"/>
    <s v="4 Mile-Work"/>
    <n v="6.4000000000000048"/>
    <n v="0"/>
    <s v="Overcast"/>
    <m/>
    <d v="1899-12-30T04:05:38"/>
    <d v="1899-12-30T02:02:49"/>
    <m/>
    <n v="0"/>
    <n v="0"/>
    <d v="1899-12-30T04:05:38"/>
    <d v="1899-12-30T04:58:02"/>
    <d v="1899-12-30T02:02:49"/>
    <d v="1899-12-30T02:29:01"/>
    <n v="1054"/>
    <x v="7"/>
    <x v="2"/>
    <n v="200805"/>
  </r>
  <r>
    <x v="829"/>
    <d v="2008-05-23T00:00:00"/>
    <x v="2"/>
    <n v="5"/>
    <n v="0"/>
    <n v="50"/>
    <n v="50"/>
    <d v="1899-12-30T00:50:50"/>
    <d v="1899-12-30T00:10:10"/>
    <x v="40"/>
    <s v="Second Beach"/>
    <n v="5.9016393442622999"/>
    <n v="0"/>
    <s v="Nice!"/>
    <m/>
    <d v="1899-12-30T04:26:22"/>
    <d v="1899-12-30T02:13:11"/>
    <m/>
    <n v="0"/>
    <n v="0"/>
    <d v="1899-12-30T04:26:22"/>
    <d v="1899-12-30T05:18:46"/>
    <d v="1899-12-30T02:13:11"/>
    <d v="1899-12-30T02:39:23"/>
    <n v="1672"/>
    <x v="7"/>
    <x v="2"/>
    <n v="200805"/>
  </r>
  <r>
    <x v="830"/>
    <d v="2008-05-25T00:00:00"/>
    <x v="1"/>
    <n v="17"/>
    <n v="1"/>
    <n v="1"/>
    <n v="38"/>
    <d v="1899-12-30T01:01:38"/>
    <d v="1899-12-30T00:03:38"/>
    <x v="11"/>
    <s v="Uj to Home"/>
    <n v="16.549486208761504"/>
    <n v="0"/>
    <s v="Nice!"/>
    <m/>
    <d v="1899-12-30T06:46:03"/>
    <d v="1899-12-30T03:23:02"/>
    <m/>
    <n v="0"/>
    <n v="0"/>
    <d v="1899-12-30T01:34:59"/>
    <d v="1899-12-30T02:27:23"/>
    <d v="1899-12-30T00:47:30"/>
    <d v="1899-12-30T01:13:42"/>
    <n v="338"/>
    <x v="7"/>
    <x v="2"/>
    <n v="200805"/>
  </r>
  <r>
    <x v="830"/>
    <d v="2008-05-25T00:00:00"/>
    <x v="2"/>
    <n v="10.5"/>
    <n v="1"/>
    <n v="45"/>
    <n v="49"/>
    <d v="1899-12-30T01:45:49"/>
    <d v="1899-12-30T00:10:05"/>
    <x v="40"/>
    <s v="Griskus Sprint Bike Course"/>
    <n v="5.9536934950385927"/>
    <n v="0"/>
    <s v="Nice!"/>
    <s v="Splits: 10.16(149) + 9.34(155) + 9.37(159) + 10.26(163) + 10.01(157) + 10.24(159) + 12.43(162) + 11.09(166) + 10.26(167) + 10.25(165)"/>
    <d v="1899-12-30T04:24:02"/>
    <d v="1899-12-30T02:12:01"/>
    <m/>
    <n v="0"/>
    <n v="0"/>
    <d v="1899-12-30T04:24:02"/>
    <d v="1899-12-30T05:16:26"/>
    <d v="1899-12-30T02:12:01"/>
    <d v="1899-12-30T02:38:13"/>
    <n v="1608"/>
    <x v="7"/>
    <x v="2"/>
    <n v="200805"/>
  </r>
  <r>
    <x v="831"/>
    <d v="2008-05-27T00:00:00"/>
    <x v="2"/>
    <n v="3.3"/>
    <n v="0"/>
    <n v="38"/>
    <n v="18"/>
    <d v="1899-12-30T00:38:18"/>
    <d v="1899-12-30T00:11:36"/>
    <x v="40"/>
    <s v="Random Around Work"/>
    <n v="5.1697127937336855"/>
    <n v="0"/>
    <s v="Hot &amp; Humid"/>
    <m/>
    <d v="1899-12-30T05:04:05"/>
    <d v="1899-12-30T02:32:02"/>
    <m/>
    <n v="0"/>
    <n v="0"/>
    <d v="1899-12-30T05:04:05"/>
    <d v="1899-12-30T05:56:29"/>
    <d v="1899-12-30T02:32:02"/>
    <d v="1899-12-30T02:58:14"/>
    <n v="2546"/>
    <x v="7"/>
    <x v="2"/>
    <n v="200805"/>
  </r>
  <r>
    <x v="832"/>
    <d v="2008-05-28T00:00:00"/>
    <x v="2"/>
    <n v="5"/>
    <n v="0"/>
    <n v="46"/>
    <n v="25"/>
    <d v="1899-12-30T00:46:25"/>
    <d v="1899-12-30T00:09:17"/>
    <x v="40"/>
    <s v="Second Beach"/>
    <n v="6.4631956912028778"/>
    <n v="0"/>
    <s v="Perfect"/>
    <m/>
    <d v="1899-12-30T04:03:13"/>
    <d v="1899-12-30T02:01:37"/>
    <m/>
    <n v="0"/>
    <n v="0"/>
    <d v="1899-12-30T04:03:13"/>
    <d v="1899-12-30T04:55:37"/>
    <d v="1899-12-30T02:01:37"/>
    <d v="1899-12-30T02:27:49"/>
    <n v="1008"/>
    <x v="7"/>
    <x v="2"/>
    <n v="200805"/>
  </r>
  <r>
    <x v="833"/>
    <d v="2008-05-30T00:00:00"/>
    <x v="2"/>
    <n v="4.4000000000000004"/>
    <n v="0"/>
    <n v="45"/>
    <n v="6"/>
    <d v="1899-12-30T00:45:06"/>
    <d v="1899-12-30T00:10:15"/>
    <x v="40"/>
    <s v="Beach Loop"/>
    <n v="5.8536585365853702"/>
    <n v="0"/>
    <s v="Nice!"/>
    <m/>
    <d v="1899-12-30T04:28:33"/>
    <d v="1899-12-30T02:14:16"/>
    <m/>
    <n v="0"/>
    <n v="0"/>
    <d v="1899-12-30T04:28:33"/>
    <d v="1899-12-30T05:20:57"/>
    <d v="1899-12-30T02:14:16"/>
    <d v="1899-12-30T02:40:29"/>
    <n v="1745"/>
    <x v="7"/>
    <x v="2"/>
    <n v="200805"/>
  </r>
  <r>
    <x v="834"/>
    <d v="2008-06-01T00:00:00"/>
    <x v="2"/>
    <n v="8"/>
    <n v="1"/>
    <n v="28"/>
    <n v="0"/>
    <d v="1899-12-30T01:28:00"/>
    <d v="1899-12-30T00:11:00"/>
    <x v="40"/>
    <s v="Bridgewater"/>
    <n v="5.4545454545454586"/>
    <n v="0"/>
    <s v="Hot &amp; Humid"/>
    <m/>
    <d v="1899-12-30T04:48:12"/>
    <d v="1899-12-30T02:24:06"/>
    <m/>
    <n v="0"/>
    <n v="0"/>
    <d v="1899-12-30T04:48:12"/>
    <d v="1899-12-30T05:40:36"/>
    <d v="1899-12-30T02:24:06"/>
    <d v="1899-12-30T02:50:18"/>
    <n v="2254"/>
    <x v="7"/>
    <x v="3"/>
    <n v="200806"/>
  </r>
  <r>
    <x v="835"/>
    <d v="2008-06-03T00:00:00"/>
    <x v="2"/>
    <n v="3.5"/>
    <n v="0"/>
    <n v="33"/>
    <n v="54"/>
    <d v="1899-12-30T00:33:54"/>
    <d v="1899-12-30T00:09:41"/>
    <x v="40"/>
    <s v="PT Barnum Out and Back"/>
    <n v="6.1946902654867309"/>
    <n v="0"/>
    <s v="Warm"/>
    <s v="Intervals"/>
    <d v="1899-12-30T04:13:46"/>
    <d v="1899-12-30T02:06:53"/>
    <m/>
    <n v="0"/>
    <n v="0"/>
    <d v="1899-12-30T04:13:46"/>
    <d v="1899-12-30T05:06:10"/>
    <d v="1899-12-30T02:06:53"/>
    <d v="1899-12-30T02:33:05"/>
    <n v="1254"/>
    <x v="7"/>
    <x v="3"/>
    <n v="200806"/>
  </r>
  <r>
    <x v="836"/>
    <d v="2008-06-05T00:00:00"/>
    <x v="2"/>
    <n v="4"/>
    <n v="0"/>
    <n v="39"/>
    <n v="9"/>
    <d v="1899-12-30T00:39:09"/>
    <d v="1899-12-30T00:09:47"/>
    <x v="40"/>
    <s v="4 Mile-Work"/>
    <n v="6.1302681992337211"/>
    <n v="0"/>
    <s v="Cool"/>
    <m/>
    <d v="1899-12-30T04:16:26"/>
    <d v="1899-12-30T02:08:13"/>
    <m/>
    <n v="0"/>
    <n v="0"/>
    <d v="1899-12-30T04:16:26"/>
    <d v="1899-12-30T05:08:50"/>
    <d v="1899-12-30T02:08:13"/>
    <d v="1899-12-30T02:34:25"/>
    <n v="1339"/>
    <x v="7"/>
    <x v="3"/>
    <n v="200806"/>
  </r>
  <r>
    <x v="837"/>
    <d v="2008-06-07T00:00:00"/>
    <x v="0"/>
    <n v="0.22"/>
    <n v="0"/>
    <n v="8"/>
    <n v="30"/>
    <d v="1899-12-30T00:08:30"/>
    <d v="1899-12-30T00:38:38"/>
    <x v="26"/>
    <s v="Swimming Around"/>
    <n v="1.5529411764705894"/>
    <n v="0"/>
    <s v="Cold Water"/>
    <m/>
    <d v="1899-12-30T01:32:44"/>
    <d v="1899-12-30T00:46:22"/>
    <m/>
    <n v="0"/>
    <n v="0"/>
    <d v="1899-12-30T16:52:16"/>
    <d v="1899-12-30T17:44:40"/>
    <d v="1899-12-30T08:26:08"/>
    <d v="1899-12-30T08:52:20"/>
    <n v="3382"/>
    <x v="7"/>
    <x v="3"/>
    <n v="200806"/>
  </r>
  <r>
    <x v="838"/>
    <d v="2008-06-08T00:00:00"/>
    <x v="2"/>
    <n v="7.13"/>
    <n v="1"/>
    <n v="19"/>
    <n v="22"/>
    <d v="1899-12-30T01:19:22"/>
    <d v="1899-12-30T00:11:08"/>
    <x v="40"/>
    <s v="Litchfield RR"/>
    <n v="5.3901721965560725"/>
    <n v="0"/>
    <s v="REALLY HOT"/>
    <s v="Splits: 8.28 + 9.55 + 10.35 + 12.18 + 11.14 + 11.46 + 13.56"/>
    <d v="1899-12-30T04:51:39"/>
    <d v="1899-12-30T02:25:49"/>
    <m/>
    <n v="0"/>
    <n v="0"/>
    <d v="1899-12-30T04:51:39"/>
    <d v="1899-12-30T05:44:03"/>
    <d v="1899-12-30T02:25:49"/>
    <d v="1899-12-30T02:52:01"/>
    <n v="2336"/>
    <x v="7"/>
    <x v="3"/>
    <n v="200806"/>
  </r>
  <r>
    <x v="839"/>
    <d v="2008-06-10T00:00:00"/>
    <x v="6"/>
    <n v="1.0000000000000001E-5"/>
    <n v="0"/>
    <n v="30"/>
    <n v="0"/>
    <d v="1899-12-30T00:30:00"/>
    <d v="1905-09-13T08:00:00"/>
    <x v="38"/>
    <s v="Situps &amp; Pushups"/>
    <n v="2.0000000000000019E-5"/>
    <n v="0"/>
    <s v="Inside"/>
    <m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3"/>
    <n v="200806"/>
  </r>
  <r>
    <x v="840"/>
    <d v="2008-06-11T00:00:00"/>
    <x v="2"/>
    <n v="4"/>
    <n v="0"/>
    <n v="43"/>
    <n v="28"/>
    <d v="1899-12-30T00:43:28"/>
    <d v="1899-12-30T00:10:52"/>
    <x v="40"/>
    <s v="4 Mile-Work"/>
    <n v="5.5214723926380405"/>
    <n v="154"/>
    <s v="Hot &amp; Humid"/>
    <s v="Out: 19.2707(153) Back: 24.0152(154)"/>
    <d v="1899-12-30T04:44:42"/>
    <d v="1899-12-30T02:22:21"/>
    <m/>
    <n v="0"/>
    <n v="0"/>
    <d v="1899-12-30T04:44:42"/>
    <d v="1899-12-30T05:37:06"/>
    <d v="1899-12-30T02:22:21"/>
    <d v="1899-12-30T02:48:33"/>
    <n v="2173"/>
    <x v="7"/>
    <x v="3"/>
    <n v="200806"/>
  </r>
  <r>
    <x v="841"/>
    <d v="2008-06-12T00:00:00"/>
    <x v="1"/>
    <n v="12.27"/>
    <n v="0"/>
    <n v="45"/>
    <n v="18"/>
    <d v="1899-12-30T00:45:18"/>
    <d v="1899-12-30T00:03:42"/>
    <x v="11"/>
    <s v="Barnum Loop X 2"/>
    <n v="16.251655629139087"/>
    <n v="0"/>
    <s v="Nice!"/>
    <m/>
    <d v="1899-12-30T06:53:30"/>
    <d v="1899-12-30T03:26:45"/>
    <m/>
    <n v="0"/>
    <n v="0"/>
    <d v="1899-12-30T01:36:44"/>
    <d v="1899-12-30T02:29:08"/>
    <d v="1899-12-30T00:48:22"/>
    <d v="1899-12-30T01:14:34"/>
    <n v="357"/>
    <x v="7"/>
    <x v="3"/>
    <n v="200806"/>
  </r>
  <r>
    <x v="842"/>
    <d v="2008-06-14T00:00:00"/>
    <x v="0"/>
    <n v="1"/>
    <n v="0"/>
    <n v="39"/>
    <n v="24"/>
    <d v="1899-12-30T00:39:24"/>
    <d v="1899-12-30T00:39:24"/>
    <x v="26"/>
    <s v="Griskus Olympic"/>
    <n v="1.5228426395939099"/>
    <n v="0"/>
    <s v="Nice!"/>
    <m/>
    <d v="1899-12-30T01:34:34"/>
    <d v="1899-12-30T00:47:17"/>
    <m/>
    <n v="0"/>
    <n v="0"/>
    <d v="1899-12-30T17:12:17"/>
    <d v="1899-12-30T18:04:41"/>
    <d v="1899-12-30T08:36:08"/>
    <d v="1899-12-30T09:02:20"/>
    <n v="3407"/>
    <x v="7"/>
    <x v="3"/>
    <n v="200806"/>
  </r>
  <r>
    <x v="842"/>
    <d v="2008-06-14T00:00:00"/>
    <x v="1"/>
    <n v="25"/>
    <n v="1"/>
    <n v="34"/>
    <n v="36"/>
    <d v="1899-12-30T01:34:36"/>
    <d v="1899-12-30T00:03:47"/>
    <x v="11"/>
    <s v="Griskus Olympic"/>
    <n v="15.856236786469356"/>
    <n v="0"/>
    <s v="Nice!"/>
    <m/>
    <d v="1899-12-30T07:03:48"/>
    <d v="1899-12-30T03:31:54"/>
    <m/>
    <n v="0"/>
    <n v="0"/>
    <d v="1899-12-30T01:39:08"/>
    <d v="1899-12-30T02:31:32"/>
    <d v="1899-12-30T00:49:34"/>
    <d v="1899-12-30T01:15:46"/>
    <n v="400"/>
    <x v="7"/>
    <x v="3"/>
    <n v="200806"/>
  </r>
  <r>
    <x v="842"/>
    <d v="2008-06-14T00:00:00"/>
    <x v="2"/>
    <n v="6.2"/>
    <n v="1"/>
    <n v="9"/>
    <n v="40"/>
    <d v="1899-12-30T01:09:40"/>
    <d v="1899-12-30T00:11:14"/>
    <x v="40"/>
    <s v="Griskus Olympic"/>
    <n v="5.3397129186602914"/>
    <n v="0"/>
    <s v="Nice!"/>
    <m/>
    <d v="1899-12-30T04:54:24"/>
    <d v="1899-12-30T02:27:12"/>
    <m/>
    <n v="0"/>
    <n v="0"/>
    <d v="1899-12-30T04:54:24"/>
    <d v="1899-12-30T05:46:48"/>
    <d v="1899-12-30T02:27:12"/>
    <d v="1899-12-30T02:53:24"/>
    <n v="2376"/>
    <x v="7"/>
    <x v="3"/>
    <n v="200806"/>
  </r>
  <r>
    <x v="842"/>
    <d v="2008-06-14T00:00:00"/>
    <x v="3"/>
    <n v="1"/>
    <n v="0"/>
    <n v="1"/>
    <n v="52"/>
    <d v="1899-12-30T00:01:52"/>
    <d v="1899-12-30T00:01:52"/>
    <x v="40"/>
    <s v="Griskus Olympic"/>
    <n v="32.142857142857167"/>
    <n v="0"/>
    <s v="Nice!"/>
    <m/>
    <d v="1899-12-30T00:00:00"/>
    <d v="1899-12-30T00:00:00"/>
    <m/>
    <n v="0"/>
    <n v="0"/>
    <d v="1899-12-30T00:48:54"/>
    <d v="1899-12-30T01:41:18"/>
    <d v="1899-12-30T00:24:27"/>
    <d v="1899-12-30T00:50:39"/>
    <n v="7"/>
    <x v="7"/>
    <x v="3"/>
    <n v="200806"/>
  </r>
  <r>
    <x v="842"/>
    <d v="2008-06-14T00:00:00"/>
    <x v="4"/>
    <n v="1"/>
    <n v="0"/>
    <n v="3"/>
    <n v="0"/>
    <d v="1899-12-30T00:03:00"/>
    <d v="1899-12-30T00:03:00"/>
    <x v="40"/>
    <s v="Griskus Olympic"/>
    <n v="20.000000000000014"/>
    <n v="0"/>
    <s v="Nice!"/>
    <m/>
    <d v="1899-12-30T00:00:00"/>
    <d v="1899-12-30T00:00:00"/>
    <m/>
    <n v="0"/>
    <n v="0"/>
    <d v="1899-12-30T01:18:36"/>
    <d v="1899-12-30T02:11:00"/>
    <d v="1899-12-30T00:39:18"/>
    <d v="1899-12-30T01:05:30"/>
    <n v="191"/>
    <x v="7"/>
    <x v="3"/>
    <n v="200806"/>
  </r>
  <r>
    <x v="843"/>
    <d v="2008-06-16T00:00:00"/>
    <x v="2"/>
    <n v="5"/>
    <n v="0"/>
    <n v="48"/>
    <n v="29"/>
    <d v="1899-12-30T00:48:29"/>
    <d v="1899-12-30T00:09:42"/>
    <x v="40"/>
    <s v="Second Beach"/>
    <n v="6.1876933654176742"/>
    <n v="154"/>
    <s v="Nice!"/>
    <m/>
    <d v="1899-12-30T04:14:03"/>
    <d v="1899-12-30T02:07:02"/>
    <m/>
    <n v="0"/>
    <n v="0"/>
    <d v="1899-12-30T04:14:03"/>
    <d v="1899-12-30T05:06:27"/>
    <d v="1899-12-30T02:07:02"/>
    <d v="1899-12-30T02:33:14"/>
    <n v="1265"/>
    <x v="7"/>
    <x v="3"/>
    <n v="200806"/>
  </r>
  <r>
    <x v="844"/>
    <d v="2008-06-17T00:00:00"/>
    <x v="2"/>
    <n v="4"/>
    <n v="0"/>
    <n v="41"/>
    <n v="36"/>
    <d v="1899-12-30T00:41:36"/>
    <d v="1899-12-30T00:10:24"/>
    <x v="40"/>
    <s v="4 Mile-Work"/>
    <n v="5.7692307692307736"/>
    <n v="0"/>
    <s v="Nice!"/>
    <m/>
    <d v="1899-12-30T04:32:29"/>
    <d v="1899-12-30T02:16:14"/>
    <m/>
    <n v="0"/>
    <n v="0"/>
    <d v="1899-12-30T04:32:29"/>
    <d v="1899-12-30T05:24:53"/>
    <d v="1899-12-30T02:16:14"/>
    <d v="1899-12-30T02:42:26"/>
    <n v="1866"/>
    <x v="7"/>
    <x v="3"/>
    <n v="200806"/>
  </r>
  <r>
    <x v="845"/>
    <d v="2008-06-18T00:00:00"/>
    <x v="1"/>
    <n v="9.5"/>
    <n v="0"/>
    <n v="39"/>
    <n v="42"/>
    <d v="1899-12-30T00:39:42"/>
    <d v="1899-12-30T00:04:11"/>
    <x v="12"/>
    <s v="Random Around Work"/>
    <n v="14.357682619647365"/>
    <n v="0"/>
    <s v="Windy"/>
    <m/>
    <d v="1899-12-30T07:48:03"/>
    <d v="1899-12-30T03:54:01"/>
    <m/>
    <n v="0"/>
    <n v="0"/>
    <d v="1899-12-30T01:49:29"/>
    <d v="1899-12-30T02:41:53"/>
    <d v="1899-12-30T00:54:45"/>
    <d v="1899-12-30T01:20:57"/>
    <n v="567"/>
    <x v="7"/>
    <x v="3"/>
    <n v="200806"/>
  </r>
  <r>
    <x v="846"/>
    <d v="2008-06-20T00:00:00"/>
    <x v="0"/>
    <n v="0.5"/>
    <n v="0"/>
    <n v="16"/>
    <n v="49"/>
    <d v="1899-12-30T00:16:49"/>
    <d v="1899-12-30T00:33:38"/>
    <x v="14"/>
    <s v="Lake Waramaug Tri"/>
    <n v="1.7839444995044613"/>
    <n v="0"/>
    <s v="Nice!"/>
    <m/>
    <d v="1899-12-30T01:20:43"/>
    <d v="1899-12-30T00:40:22"/>
    <m/>
    <n v="0"/>
    <n v="0"/>
    <d v="1899-12-30T14:41:12"/>
    <d v="1899-12-30T15:33:36"/>
    <d v="1899-12-30T07:20:36"/>
    <d v="1899-12-30T07:46:48"/>
    <n v="3225"/>
    <x v="7"/>
    <x v="3"/>
    <n v="200806"/>
  </r>
  <r>
    <x v="846"/>
    <d v="2008-06-20T00:00:00"/>
    <x v="1"/>
    <n v="10"/>
    <n v="0"/>
    <n v="43"/>
    <n v="47"/>
    <d v="1899-12-30T00:43:47"/>
    <d v="1899-12-30T00:04:23"/>
    <x v="11"/>
    <s v="Lake Waramaug Tri"/>
    <n v="13.703844689760194"/>
    <n v="0"/>
    <s v="Nice!"/>
    <s v="27 Mins for first 10 Miles"/>
    <d v="1899-12-30T08:10:22"/>
    <d v="1899-12-30T04:05:11"/>
    <m/>
    <n v="0"/>
    <n v="0"/>
    <d v="1899-12-30T01:54:43"/>
    <d v="1899-12-30T02:47:07"/>
    <d v="1899-12-30T00:57:21"/>
    <d v="1899-12-30T01:23:33"/>
    <n v="614"/>
    <x v="7"/>
    <x v="3"/>
    <n v="200806"/>
  </r>
  <r>
    <x v="846"/>
    <d v="2008-06-20T00:00:00"/>
    <x v="2"/>
    <n v="3.1"/>
    <n v="0"/>
    <n v="30"/>
    <n v="19"/>
    <d v="1899-12-30T00:30:19"/>
    <d v="1899-12-30T00:09:47"/>
    <x v="40"/>
    <s v="Lake Waramaug Tri"/>
    <n v="6.1352391423859309"/>
    <n v="0"/>
    <s v="Nice!"/>
    <m/>
    <d v="1899-12-30T04:16:13"/>
    <d v="1899-12-30T02:08:07"/>
    <m/>
    <n v="0"/>
    <n v="0"/>
    <d v="1899-12-30T04:16:13"/>
    <d v="1899-12-30T05:08:38"/>
    <d v="1899-12-30T02:08:07"/>
    <d v="1899-12-30T02:34:19"/>
    <n v="1333"/>
    <x v="7"/>
    <x v="3"/>
    <n v="200806"/>
  </r>
  <r>
    <x v="847"/>
    <d v="2008-06-22T00:00:00"/>
    <x v="2"/>
    <n v="11"/>
    <n v="1"/>
    <n v="57"/>
    <n v="12"/>
    <d v="1899-12-30T01:57:12"/>
    <d v="1899-12-30T00:10:39"/>
    <x v="40"/>
    <s v="Home 11"/>
    <n v="5.6313993174061476"/>
    <n v="0"/>
    <s v="Hot &amp; Humid"/>
    <m/>
    <d v="1899-12-30T04:39:09"/>
    <d v="1899-12-30T02:19:34"/>
    <m/>
    <n v="0"/>
    <n v="0"/>
    <d v="1899-12-30T04:39:09"/>
    <d v="1899-12-30T05:31:33"/>
    <d v="1899-12-30T02:19:34"/>
    <d v="1899-12-30T02:45:46"/>
    <n v="2036"/>
    <x v="7"/>
    <x v="3"/>
    <n v="200806"/>
  </r>
  <r>
    <x v="848"/>
    <d v="2008-06-24T00:00:00"/>
    <x v="2"/>
    <n v="4.5"/>
    <n v="0"/>
    <n v="45"/>
    <n v="11"/>
    <d v="1899-12-30T00:45:11"/>
    <d v="1899-12-30T00:10:02"/>
    <x v="40"/>
    <s v="Beach Loop"/>
    <n v="5.9756547399483644"/>
    <n v="0"/>
    <s v="Hot &amp; Humid"/>
    <m/>
    <d v="1899-12-30T04:23:04"/>
    <d v="1899-12-30T02:11:32"/>
    <m/>
    <n v="0"/>
    <n v="0"/>
    <d v="1899-12-30T04:23:04"/>
    <d v="1899-12-30T05:15:28"/>
    <d v="1899-12-30T02:11:32"/>
    <d v="1899-12-30T02:37:44"/>
    <n v="1583"/>
    <x v="7"/>
    <x v="3"/>
    <n v="200806"/>
  </r>
  <r>
    <x v="849"/>
    <d v="2008-06-25T00:00:00"/>
    <x v="2"/>
    <n v="3.5"/>
    <n v="0"/>
    <n v="32"/>
    <n v="43"/>
    <d v="1899-12-30T00:32:43"/>
    <d v="1899-12-30T00:09:21"/>
    <x v="40"/>
    <s v="PT Barnum Out and Back"/>
    <n v="6.4187468160978138"/>
    <n v="0"/>
    <s v="Hot &amp; Humid"/>
    <m/>
    <d v="1899-12-30T04:04:54"/>
    <d v="1899-12-30T02:02:27"/>
    <m/>
    <n v="0"/>
    <n v="0"/>
    <d v="1899-12-30T04:04:54"/>
    <d v="1899-12-30T04:57:18"/>
    <d v="1899-12-30T02:02:27"/>
    <d v="1899-12-30T02:28:39"/>
    <n v="1041"/>
    <x v="7"/>
    <x v="3"/>
    <n v="200806"/>
  </r>
  <r>
    <x v="850"/>
    <d v="2008-06-27T00:00:00"/>
    <x v="2"/>
    <n v="4.5"/>
    <n v="0"/>
    <n v="46"/>
    <n v="2"/>
    <d v="1899-12-30T00:46:02"/>
    <d v="1899-12-30T00:10:14"/>
    <x v="40"/>
    <s v="Beach Loop"/>
    <n v="5.8653149891383105"/>
    <n v="0"/>
    <s v="Hot &amp; Humid"/>
    <m/>
    <d v="1899-12-30T04:28:01"/>
    <d v="1899-12-30T02:14:00"/>
    <m/>
    <n v="0"/>
    <n v="0"/>
    <d v="1899-12-30T04:28:01"/>
    <d v="1899-12-30T05:20:25"/>
    <d v="1899-12-30T02:14:00"/>
    <d v="1899-12-30T02:40:13"/>
    <n v="1724"/>
    <x v="7"/>
    <x v="3"/>
    <n v="200806"/>
  </r>
  <r>
    <x v="851"/>
    <d v="2008-06-29T00:00:00"/>
    <x v="2"/>
    <n v="12.5"/>
    <n v="2"/>
    <n v="28"/>
    <n v="49"/>
    <d v="1899-12-30T02:28:49"/>
    <d v="1899-12-30T00:11:54"/>
    <x v="40"/>
    <s v="Home 12"/>
    <n v="5.0397580916116063"/>
    <n v="0"/>
    <s v="Hot &amp; Humid"/>
    <m/>
    <d v="1899-12-30T05:11:55"/>
    <d v="1899-12-30T02:35:58"/>
    <m/>
    <n v="0"/>
    <n v="0"/>
    <d v="1899-12-30T05:11:55"/>
    <d v="1899-12-30T06:04:19"/>
    <d v="1899-12-30T02:35:58"/>
    <d v="1899-12-30T03:02:10"/>
    <n v="2659"/>
    <x v="7"/>
    <x v="3"/>
    <n v="200806"/>
  </r>
  <r>
    <x v="852"/>
    <d v="2008-07-07T00:00:00"/>
    <x v="2"/>
    <n v="3.5"/>
    <n v="0"/>
    <n v="36"/>
    <n v="1"/>
    <d v="1899-12-30T00:36:01"/>
    <d v="1899-12-30T00:10:17"/>
    <x v="41"/>
    <s v="PT Barnum Out and Back"/>
    <n v="5.8306339657565989"/>
    <n v="0"/>
    <s v="Hot &amp; Humid"/>
    <m/>
    <d v="1899-12-30T04:29:37"/>
    <d v="1899-12-30T02:14:48"/>
    <m/>
    <n v="0"/>
    <n v="0"/>
    <d v="1899-12-30T04:29:37"/>
    <d v="1899-12-30T05:22:01"/>
    <d v="1899-12-30T02:14:48"/>
    <d v="1899-12-30T02:41:00"/>
    <n v="1775"/>
    <x v="7"/>
    <x v="0"/>
    <n v="200807"/>
  </r>
  <r>
    <x v="853"/>
    <d v="2008-07-08T00:00:00"/>
    <x v="2"/>
    <n v="3"/>
    <n v="0"/>
    <n v="29"/>
    <n v="17"/>
    <d v="1899-12-30T00:29:17"/>
    <d v="1899-12-30T00:09:46"/>
    <x v="41"/>
    <s v="Columbus Statue"/>
    <n v="6.1468412066021676"/>
    <n v="0"/>
    <s v="Hot &amp; Humid"/>
    <m/>
    <d v="1899-12-30T04:15:44"/>
    <d v="1899-12-30T02:07:52"/>
    <m/>
    <n v="0"/>
    <n v="0"/>
    <d v="1899-12-30T04:15:44"/>
    <d v="1899-12-30T05:08:08"/>
    <d v="1899-12-30T02:07:52"/>
    <d v="1899-12-30T02:34:04"/>
    <n v="1318"/>
    <x v="7"/>
    <x v="0"/>
    <n v="200807"/>
  </r>
  <r>
    <x v="854"/>
    <d v="2008-07-09T00:00:00"/>
    <x v="0"/>
    <n v="0.5"/>
    <n v="0"/>
    <n v="18"/>
    <n v="15"/>
    <d v="1899-12-30T00:18:15"/>
    <d v="1899-12-30T00:36:30"/>
    <x v="26"/>
    <s v="Griskus Sprint"/>
    <n v="1.6438356164383576"/>
    <n v="0"/>
    <s v="Hot &amp; Humid"/>
    <m/>
    <d v="1899-12-30T01:27:36"/>
    <d v="1899-12-30T00:43:48"/>
    <m/>
    <n v="0"/>
    <n v="0"/>
    <d v="1899-12-30T15:56:18"/>
    <d v="1899-12-30T16:48:42"/>
    <d v="1899-12-30T07:58:09"/>
    <d v="1899-12-30T08:24:21"/>
    <n v="3327"/>
    <x v="7"/>
    <x v="0"/>
    <n v="200807"/>
  </r>
  <r>
    <x v="854"/>
    <d v="2008-07-09T00:00:00"/>
    <x v="1"/>
    <n v="10.5"/>
    <n v="0"/>
    <n v="37"/>
    <n v="4"/>
    <d v="1899-12-30T00:37:04"/>
    <d v="1899-12-30T00:03:32"/>
    <x v="42"/>
    <s v="Griskus Sprint"/>
    <n v="16.996402877697854"/>
    <n v="0"/>
    <s v="Hot &amp; Humid"/>
    <m/>
    <d v="1899-12-30T06:35:23"/>
    <d v="1899-12-30T03:17:41"/>
    <m/>
    <n v="0"/>
    <n v="0"/>
    <d v="1899-12-30T01:32:29"/>
    <d v="1899-12-30T02:24:53"/>
    <d v="1899-12-30T00:46:15"/>
    <d v="1899-12-30T01:12:27"/>
    <n v="308"/>
    <x v="7"/>
    <x v="0"/>
    <n v="200807"/>
  </r>
  <r>
    <x v="854"/>
    <d v="2008-07-09T00:00:00"/>
    <x v="2"/>
    <n v="3.1"/>
    <n v="0"/>
    <n v="32"/>
    <n v="39"/>
    <d v="1899-12-30T00:32:39"/>
    <d v="1899-12-30T00:10:32"/>
    <x v="40"/>
    <s v="Griskus Sprint"/>
    <n v="5.6967840735068949"/>
    <n v="0"/>
    <s v="Hot &amp; Humid"/>
    <m/>
    <d v="1899-12-30T04:35:57"/>
    <d v="1899-12-30T02:17:58"/>
    <m/>
    <n v="0"/>
    <n v="0"/>
    <d v="1899-12-30T04:35:57"/>
    <d v="1899-12-30T05:28:21"/>
    <d v="1899-12-30T02:17:58"/>
    <d v="1899-12-30T02:44:10"/>
    <n v="1970"/>
    <x v="7"/>
    <x v="0"/>
    <n v="200807"/>
  </r>
  <r>
    <x v="854"/>
    <d v="2008-07-09T00:00:00"/>
    <x v="3"/>
    <n v="1"/>
    <n v="0"/>
    <n v="2"/>
    <n v="57"/>
    <d v="1899-12-30T00:02:57"/>
    <d v="1899-12-30T00:02:57"/>
    <x v="0"/>
    <s v="Griskus Sprint"/>
    <n v="20.338983050847471"/>
    <n v="0"/>
    <m/>
    <m/>
    <d v="1899-12-30T00:00:00"/>
    <d v="1899-12-30T00:00:00"/>
    <m/>
    <n v="0"/>
    <n v="0"/>
    <d v="1899-12-30T01:17:17"/>
    <d v="1899-12-30T02:09:41"/>
    <d v="1899-12-30T00:38:39"/>
    <d v="1899-12-30T01:04:51"/>
    <n v="181"/>
    <x v="7"/>
    <x v="0"/>
    <n v="200807"/>
  </r>
  <r>
    <x v="855"/>
    <d v="2008-07-11T00:00:00"/>
    <x v="2"/>
    <n v="5"/>
    <n v="0"/>
    <n v="51"/>
    <n v="46"/>
    <d v="1899-12-30T00:51:46"/>
    <d v="1899-12-30T00:10:21"/>
    <x v="41"/>
    <s v="Second Beach"/>
    <n v="5.7952350289761805"/>
    <n v="0"/>
    <s v="Hot &amp; Humid"/>
    <m/>
    <d v="1899-12-30T04:31:15"/>
    <d v="1899-12-30T02:15:38"/>
    <m/>
    <n v="0"/>
    <n v="0"/>
    <d v="1899-12-30T04:31:15"/>
    <d v="1899-12-30T05:23:39"/>
    <d v="1899-12-30T02:15:38"/>
    <d v="1899-12-30T02:41:50"/>
    <n v="1828"/>
    <x v="7"/>
    <x v="0"/>
    <n v="200807"/>
  </r>
  <r>
    <x v="856"/>
    <d v="2008-07-15T00:00:00"/>
    <x v="2"/>
    <n v="6.2"/>
    <n v="1"/>
    <n v="2"/>
    <n v="25"/>
    <d v="1899-12-30T01:02:25"/>
    <d v="1899-12-30T00:10:04"/>
    <x v="41"/>
    <s v="Seattle 10k"/>
    <n v="5.959946595460619"/>
    <n v="0"/>
    <s v="Nice!"/>
    <m/>
    <d v="1899-12-30T04:23:46"/>
    <d v="1899-12-30T02:11:53"/>
    <m/>
    <n v="0"/>
    <n v="0"/>
    <d v="1899-12-30T04:23:46"/>
    <d v="1899-12-30T05:16:10"/>
    <d v="1899-12-30T02:11:53"/>
    <d v="1899-12-30T02:38:05"/>
    <n v="1605"/>
    <x v="7"/>
    <x v="0"/>
    <n v="200807"/>
  </r>
  <r>
    <x v="857"/>
    <d v="2008-07-16T00:00:00"/>
    <x v="2"/>
    <n v="7.1"/>
    <n v="1"/>
    <n v="11"/>
    <n v="40"/>
    <d v="1899-12-30T01:11:40"/>
    <d v="1899-12-30T00:10:06"/>
    <x v="41"/>
    <s v="Seattle 7M"/>
    <n v="5.944186046511633"/>
    <n v="0"/>
    <s v="Nice!"/>
    <m/>
    <d v="1899-12-30T04:24:28"/>
    <d v="1899-12-30T02:12:14"/>
    <m/>
    <n v="0"/>
    <n v="0"/>
    <d v="1899-12-30T04:24:28"/>
    <d v="1899-12-30T05:16:52"/>
    <d v="1899-12-30T02:12:14"/>
    <d v="1899-12-30T02:38:26"/>
    <n v="1617"/>
    <x v="7"/>
    <x v="0"/>
    <n v="200807"/>
  </r>
  <r>
    <x v="858"/>
    <d v="2008-07-17T00:00:00"/>
    <x v="2"/>
    <n v="5.15"/>
    <n v="0"/>
    <n v="54"/>
    <n v="54"/>
    <d v="1899-12-30T00:54:54"/>
    <d v="1899-12-30T00:10:40"/>
    <x v="41"/>
    <s v="Seattle 5m"/>
    <n v="5.628415300546453"/>
    <n v="0"/>
    <s v="Nice!"/>
    <s v="Walked for a while"/>
    <d v="1899-12-30T04:39:18"/>
    <d v="1899-12-30T02:19:39"/>
    <m/>
    <n v="0"/>
    <n v="0"/>
    <d v="1899-12-30T04:39:18"/>
    <d v="1899-12-30T05:31:42"/>
    <d v="1899-12-30T02:19:39"/>
    <d v="1899-12-30T02:45:51"/>
    <n v="2039"/>
    <x v="7"/>
    <x v="0"/>
    <n v="200807"/>
  </r>
  <r>
    <x v="859"/>
    <d v="2008-07-18T00:00:00"/>
    <x v="2"/>
    <n v="3.1"/>
    <n v="0"/>
    <n v="31"/>
    <n v="48"/>
    <d v="1899-12-30T00:31:48"/>
    <d v="1899-12-30T00:10:15"/>
    <x v="41"/>
    <s v="Seattle 5k"/>
    <n v="5.8490566037735903"/>
    <n v="0"/>
    <s v="Cool"/>
    <m/>
    <d v="1899-12-30T04:28:46"/>
    <d v="1899-12-30T02:14:23"/>
    <m/>
    <n v="0"/>
    <n v="0"/>
    <d v="1899-12-30T04:28:46"/>
    <d v="1899-12-30T05:21:10"/>
    <d v="1899-12-30T02:14:23"/>
    <d v="1899-12-30T02:40:35"/>
    <n v="1748"/>
    <x v="7"/>
    <x v="0"/>
    <n v="200807"/>
  </r>
  <r>
    <x v="860"/>
    <d v="2008-07-21T00:00:00"/>
    <x v="2"/>
    <n v="3"/>
    <n v="0"/>
    <n v="28"/>
    <n v="13"/>
    <d v="1899-12-30T00:28:13"/>
    <d v="1899-12-30T00:09:24"/>
    <x v="41"/>
    <s v="Columbus Statue"/>
    <n v="6.3792085056113468"/>
    <n v="0"/>
    <s v="Hot &amp; Humid"/>
    <m/>
    <d v="1899-12-30T04:06:26"/>
    <d v="1899-12-30T02:03:13"/>
    <m/>
    <n v="0"/>
    <n v="0"/>
    <d v="1899-12-30T04:06:26"/>
    <d v="1899-12-30T04:58:50"/>
    <d v="1899-12-30T02:03:13"/>
    <d v="1899-12-30T02:29:25"/>
    <n v="1069"/>
    <x v="7"/>
    <x v="0"/>
    <n v="200807"/>
  </r>
  <r>
    <x v="861"/>
    <d v="2008-07-22T00:00:00"/>
    <x v="2"/>
    <n v="3.5"/>
    <n v="0"/>
    <n v="37"/>
    <n v="54"/>
    <d v="1899-12-30T00:37:54"/>
    <d v="1899-12-30T00:10:50"/>
    <x v="41"/>
    <s v="PT Barnum Out and Back"/>
    <n v="5.5408970976253356"/>
    <n v="0"/>
    <s v="Hot &amp; Humid"/>
    <s v="Walked for a while"/>
    <d v="1899-12-30T04:43:43"/>
    <d v="1899-12-30T02:21:51"/>
    <m/>
    <n v="0"/>
    <n v="0"/>
    <d v="1899-12-30T04:43:43"/>
    <d v="1899-12-30T05:36:07"/>
    <d v="1899-12-30T02:21:51"/>
    <d v="1899-12-30T02:48:03"/>
    <n v="2151"/>
    <x v="7"/>
    <x v="0"/>
    <n v="200807"/>
  </r>
  <r>
    <x v="862"/>
    <d v="2008-07-24T00:00:00"/>
    <x v="2"/>
    <n v="3"/>
    <n v="0"/>
    <n v="31"/>
    <n v="13"/>
    <d v="1899-12-30T00:31:13"/>
    <d v="1899-12-30T00:10:24"/>
    <x v="41"/>
    <s v="Columbus Statue"/>
    <n v="5.7661505605979766"/>
    <n v="0"/>
    <s v="Hot &amp; Humid"/>
    <m/>
    <d v="1899-12-30T04:32:38"/>
    <d v="1899-12-30T02:16:19"/>
    <m/>
    <n v="0"/>
    <n v="0"/>
    <d v="1899-12-30T04:32:38"/>
    <d v="1899-12-30T05:25:02"/>
    <d v="1899-12-30T02:16:19"/>
    <d v="1899-12-30T02:42:31"/>
    <n v="1874"/>
    <x v="7"/>
    <x v="0"/>
    <n v="200807"/>
  </r>
  <r>
    <x v="863"/>
    <d v="2008-07-28T00:00:00"/>
    <x v="1"/>
    <n v="5"/>
    <n v="0"/>
    <n v="40"/>
    <n v="0"/>
    <d v="1899-12-30T00:40:00"/>
    <d v="1899-12-30T00:08:00"/>
    <x v="5"/>
    <s v="Hilton Head"/>
    <n v="7.5000000000000071"/>
    <n v="0"/>
    <s v="Hot &amp; Humid"/>
    <s v="Duck Hawk 2 Harbor Town"/>
    <d v="1899-12-30T14:56:00"/>
    <d v="1899-12-30T07:28:00"/>
    <m/>
    <n v="0"/>
    <n v="0"/>
    <d v="1899-12-30T03:29:36"/>
    <d v="1899-12-30T04:22:00"/>
    <d v="1899-12-30T01:44:48"/>
    <d v="1899-12-30T02:11:00"/>
    <n v="801"/>
    <x v="7"/>
    <x v="0"/>
    <n v="200807"/>
  </r>
  <r>
    <x v="863"/>
    <d v="2008-07-28T00:00:00"/>
    <x v="2"/>
    <n v="10.31"/>
    <n v="2"/>
    <n v="4"/>
    <n v="6"/>
    <d v="1899-12-30T02:04:06"/>
    <d v="1899-12-30T00:12:02"/>
    <x v="43"/>
    <s v="Hilton Head"/>
    <n v="4.9846897663174898"/>
    <n v="0"/>
    <s v="Hot &amp; Humid"/>
    <s v="Walked for a while"/>
    <d v="1899-12-30T05:15:22"/>
    <d v="1899-12-30T02:37:41"/>
    <m/>
    <n v="0"/>
    <n v="0"/>
    <d v="1899-12-30T05:15:22"/>
    <d v="1899-12-30T06:07:46"/>
    <d v="1899-12-30T02:37:41"/>
    <d v="1899-12-30T03:03:53"/>
    <n v="2711"/>
    <x v="7"/>
    <x v="0"/>
    <n v="200807"/>
  </r>
  <r>
    <x v="864"/>
    <d v="2008-07-30T00:00:00"/>
    <x v="1"/>
    <n v="7.26"/>
    <n v="0"/>
    <n v="45"/>
    <n v="0"/>
    <d v="1899-12-30T00:45:00"/>
    <d v="1899-12-30T00:06:12"/>
    <x v="5"/>
    <s v="Hilton Head"/>
    <n v="9.6800000000000068"/>
    <n v="0"/>
    <s v="Hot &amp; Humid"/>
    <s v="Duck Hawk 2 South Beach"/>
    <d v="1899-12-30T11:34:13"/>
    <d v="1899-12-30T05:47:06"/>
    <m/>
    <n v="0"/>
    <n v="0"/>
    <d v="1899-12-30T02:42:24"/>
    <d v="1899-12-30T03:34:48"/>
    <d v="1899-12-30T01:21:12"/>
    <d v="1899-12-30T01:47:24"/>
    <n v="774"/>
    <x v="7"/>
    <x v="0"/>
    <n v="200807"/>
  </r>
  <r>
    <x v="864"/>
    <d v="2008-07-30T00:00:00"/>
    <x v="2"/>
    <n v="7.26"/>
    <n v="1"/>
    <n v="18"/>
    <n v="45"/>
    <d v="1899-12-30T01:18:45"/>
    <d v="1899-12-30T00:10:51"/>
    <x v="43"/>
    <s v="Hilton Head"/>
    <n v="5.5314285714285756"/>
    <n v="0"/>
    <s v="Hot &amp; Humid"/>
    <s v="Duck Hawk 2 South Beach"/>
    <d v="1899-12-30T04:44:12"/>
    <d v="1899-12-30T02:22:06"/>
    <m/>
    <n v="0"/>
    <n v="0"/>
    <d v="1899-12-30T04:44:12"/>
    <d v="1899-12-30T05:36:36"/>
    <d v="1899-12-30T02:22:06"/>
    <d v="1899-12-30T02:48:18"/>
    <n v="2164"/>
    <x v="7"/>
    <x v="0"/>
    <n v="200807"/>
  </r>
  <r>
    <x v="865"/>
    <d v="2008-08-01T00:00:00"/>
    <x v="2"/>
    <n v="4.25"/>
    <n v="0"/>
    <n v="44"/>
    <n v="35"/>
    <d v="1899-12-30T00:44:35"/>
    <d v="1899-12-30T00:10:29"/>
    <x v="43"/>
    <s v="Hilton Head"/>
    <n v="5.7196261682243028"/>
    <n v="0"/>
    <s v="Hot &amp; Humid"/>
    <m/>
    <d v="1899-12-30T04:34:51"/>
    <d v="1899-12-30T02:17:25"/>
    <m/>
    <n v="0"/>
    <n v="0"/>
    <d v="1899-12-30T04:34:51"/>
    <d v="1899-12-30T05:27:15"/>
    <d v="1899-12-30T02:17:25"/>
    <d v="1899-12-30T02:43:37"/>
    <n v="1937"/>
    <x v="7"/>
    <x v="4"/>
    <n v="200808"/>
  </r>
  <r>
    <x v="866"/>
    <d v="2008-08-03T00:00:00"/>
    <x v="2"/>
    <n v="4.95"/>
    <n v="0"/>
    <n v="48"/>
    <n v="48"/>
    <d v="1899-12-30T00:48:48"/>
    <d v="1899-12-30T00:09:52"/>
    <x v="43"/>
    <s v="Fenn's Pond to Big House"/>
    <n v="6.0860655737704974"/>
    <n v="0"/>
    <s v="Nice!"/>
    <m/>
    <d v="1899-12-30T04:18:18"/>
    <d v="1899-12-30T02:09:09"/>
    <m/>
    <n v="0"/>
    <n v="0"/>
    <d v="1899-12-30T04:18:18"/>
    <d v="1899-12-30T05:10:42"/>
    <d v="1899-12-30T02:09:09"/>
    <d v="1899-12-30T02:35:21"/>
    <n v="1408"/>
    <x v="7"/>
    <x v="4"/>
    <n v="200808"/>
  </r>
  <r>
    <x v="867"/>
    <d v="2008-08-06T00:00:00"/>
    <x v="2"/>
    <n v="4"/>
    <n v="0"/>
    <n v="41"/>
    <n v="16"/>
    <d v="1899-12-30T00:41:16"/>
    <d v="1899-12-30T00:10:19"/>
    <x v="41"/>
    <s v="4 Mile-Work"/>
    <n v="5.8158319870759341"/>
    <n v="0"/>
    <s v="Hot &amp; Humid"/>
    <m/>
    <d v="1899-12-30T04:30:18"/>
    <d v="1899-12-30T02:15:09"/>
    <m/>
    <n v="0"/>
    <n v="0"/>
    <d v="1899-12-30T04:30:18"/>
    <d v="1899-12-30T05:22:42"/>
    <d v="1899-12-30T02:15:09"/>
    <d v="1899-12-30T02:41:21"/>
    <n v="1797"/>
    <x v="7"/>
    <x v="4"/>
    <n v="200808"/>
  </r>
  <r>
    <x v="868"/>
    <d v="2008-08-08T00:00:00"/>
    <x v="2"/>
    <n v="6"/>
    <n v="0"/>
    <n v="59"/>
    <n v="0"/>
    <d v="1899-12-30T00:59:00"/>
    <d v="1899-12-30T00:09:50"/>
    <x v="41"/>
    <s v="Bath House"/>
    <n v="6.1016949152542415"/>
    <n v="0"/>
    <s v="Thunderstorm"/>
    <s v="Out: 24.48.48 Back: 30.12.50"/>
    <d v="1899-12-30T04:17:38"/>
    <d v="1899-12-30T02:08:49"/>
    <m/>
    <n v="0"/>
    <n v="0"/>
    <d v="1899-12-30T04:17:38"/>
    <d v="1899-12-30T05:10:02"/>
    <d v="1899-12-30T02:08:49"/>
    <d v="1899-12-30T02:35:01"/>
    <n v="1379"/>
    <x v="7"/>
    <x v="4"/>
    <n v="200808"/>
  </r>
  <r>
    <x v="869"/>
    <d v="2008-08-10T00:00:00"/>
    <x v="2"/>
    <n v="15"/>
    <n v="2"/>
    <n v="56"/>
    <n v="13"/>
    <d v="1899-12-30T02:56:13"/>
    <d v="1899-12-30T00:11:45"/>
    <x v="43"/>
    <s v="Double Quassy Loop"/>
    <n v="5.1073489075948215"/>
    <n v="0"/>
    <s v="Humid"/>
    <s v="1:23 for first loop"/>
    <d v="1899-12-30T05:07:48"/>
    <d v="1899-12-30T02:33:54"/>
    <m/>
    <n v="0"/>
    <n v="0"/>
    <d v="1899-12-30T05:07:48"/>
    <d v="1899-12-30T06:00:12"/>
    <d v="1899-12-30T02:33:54"/>
    <d v="1899-12-30T03:00:06"/>
    <n v="2601"/>
    <x v="7"/>
    <x v="4"/>
    <n v="200808"/>
  </r>
  <r>
    <x v="869"/>
    <d v="2008-08-10T00:00:00"/>
    <x v="23"/>
    <n v="7.6"/>
    <n v="1"/>
    <n v="23"/>
    <n v="0"/>
    <d v="1899-12-30T01:23:00"/>
    <d v="1899-12-30T00:10:55"/>
    <x v="43"/>
    <s v="Loop1 of Quassy Loop"/>
    <n v="5.4939759036144622"/>
    <n v="0"/>
    <s v="Humid"/>
    <m/>
    <d v="1899-12-30T00:00:00"/>
    <d v="1899-12-30T00:00:00"/>
    <m/>
    <n v="0"/>
    <n v="0"/>
    <d v="1899-12-30T04:46:08"/>
    <d v="1899-12-30T05:38:32"/>
    <d v="1899-12-30T02:23:04"/>
    <d v="1899-12-30T02:49:16"/>
    <n v="2212"/>
    <x v="7"/>
    <x v="4"/>
    <n v="200808"/>
  </r>
  <r>
    <x v="869"/>
    <d v="2008-08-10T00:00:00"/>
    <x v="24"/>
    <n v="7.6"/>
    <n v="1"/>
    <n v="33"/>
    <n v="0"/>
    <d v="1899-12-30T01:33:00"/>
    <d v="1899-12-30T00:12:14"/>
    <x v="43"/>
    <s v="Loop2 of Quassy Loop"/>
    <n v="4.9032258064516165"/>
    <n v="0"/>
    <s v="Humid"/>
    <m/>
    <d v="1899-12-30T00:00:00"/>
    <d v="1899-12-30T00:00:00"/>
    <m/>
    <n v="0"/>
    <n v="0"/>
    <d v="1899-12-30T05:20:36"/>
    <d v="1899-12-30T06:13:00"/>
    <d v="1899-12-30T02:40:18"/>
    <d v="1899-12-30T03:06:30"/>
    <n v="2754"/>
    <x v="7"/>
    <x v="4"/>
    <n v="200808"/>
  </r>
  <r>
    <x v="869"/>
    <d v="2008-08-10T00:00:00"/>
    <x v="8"/>
    <n v="1"/>
    <n v="0"/>
    <n v="10"/>
    <n v="30"/>
    <d v="1899-12-30T00:10:30"/>
    <d v="1899-12-30T00:10:30"/>
    <x v="43"/>
    <s v="Mile 1"/>
    <n v="5.7142857142857197"/>
    <n v="0"/>
    <s v="Humid"/>
    <m/>
    <d v="1899-12-30T00:00:00"/>
    <d v="1899-12-30T00:00:00"/>
    <m/>
    <n v="0"/>
    <n v="0"/>
    <d v="1899-12-30T04:35:06"/>
    <d v="1899-12-30T05:27:30"/>
    <d v="1899-12-30T02:17:33"/>
    <d v="1899-12-30T02:43:45"/>
    <n v="1938"/>
    <x v="7"/>
    <x v="4"/>
    <n v="200808"/>
  </r>
  <r>
    <x v="869"/>
    <d v="2008-08-10T00:00:00"/>
    <x v="9"/>
    <n v="1"/>
    <n v="0"/>
    <n v="10"/>
    <n v="15"/>
    <d v="1899-12-30T00:10:15"/>
    <d v="1899-12-30T00:10:15"/>
    <x v="43"/>
    <s v="Mile 2"/>
    <n v="5.8536585365853702"/>
    <n v="0"/>
    <s v="Humid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4"/>
    <n v="200808"/>
  </r>
  <r>
    <x v="869"/>
    <d v="2008-08-10T00:00:00"/>
    <x v="10"/>
    <n v="1"/>
    <n v="0"/>
    <n v="10"/>
    <n v="11"/>
    <d v="1899-12-30T00:10:11"/>
    <d v="1899-12-30T00:10:11"/>
    <x v="43"/>
    <s v="Mile 3"/>
    <n v="5.891980360065471"/>
    <n v="0"/>
    <s v="Humid"/>
    <m/>
    <d v="1899-12-30T00:00:00"/>
    <d v="1899-12-30T00:00:00"/>
    <m/>
    <n v="0"/>
    <n v="0"/>
    <d v="1899-12-30T04:26:48"/>
    <d v="1899-12-30T05:19:12"/>
    <d v="1899-12-30T02:13:24"/>
    <d v="1899-12-30T02:39:36"/>
    <n v="1686"/>
    <x v="7"/>
    <x v="4"/>
    <n v="200808"/>
  </r>
  <r>
    <x v="869"/>
    <d v="2008-08-10T00:00:00"/>
    <x v="11"/>
    <n v="1"/>
    <n v="0"/>
    <n v="11"/>
    <n v="17"/>
    <d v="1899-12-30T00:11:17"/>
    <d v="1899-12-30T00:11:17"/>
    <x v="43"/>
    <s v="Mile 4"/>
    <n v="5.3175775480059118"/>
    <n v="0"/>
    <s v="Humid"/>
    <m/>
    <d v="1899-12-30T00:00:00"/>
    <d v="1899-12-30T00:00:00"/>
    <m/>
    <n v="0"/>
    <n v="0"/>
    <d v="1899-12-30T04:55:37"/>
    <d v="1899-12-30T05:48:01"/>
    <d v="1899-12-30T02:27:49"/>
    <d v="1899-12-30T02:54:01"/>
    <n v="2405"/>
    <x v="7"/>
    <x v="4"/>
    <n v="200808"/>
  </r>
  <r>
    <x v="869"/>
    <d v="2008-08-10T00:00:00"/>
    <x v="12"/>
    <n v="1"/>
    <n v="0"/>
    <n v="10"/>
    <n v="26"/>
    <d v="1899-12-30T00:10:26"/>
    <d v="1899-12-30T00:10:26"/>
    <x v="43"/>
    <s v="Mile 5"/>
    <n v="5.750798722044733"/>
    <n v="0"/>
    <s v="Humid"/>
    <m/>
    <d v="1899-12-30T00:00:00"/>
    <d v="1899-12-30T00:00:00"/>
    <m/>
    <n v="0"/>
    <n v="0"/>
    <d v="1899-12-30T04:33:21"/>
    <d v="1899-12-30T05:25:45"/>
    <d v="1899-12-30T02:16:41"/>
    <d v="1899-12-30T02:42:53"/>
    <n v="1891"/>
    <x v="7"/>
    <x v="4"/>
    <n v="200808"/>
  </r>
  <r>
    <x v="869"/>
    <d v="2008-08-10T00:00:00"/>
    <x v="13"/>
    <n v="1"/>
    <n v="0"/>
    <n v="12"/>
    <n v="24"/>
    <d v="1899-12-30T00:12:24"/>
    <d v="1899-12-30T00:12:24"/>
    <x v="43"/>
    <s v="Mile 6"/>
    <n v="4.8387096774193585"/>
    <n v="0"/>
    <s v="Humid"/>
    <m/>
    <d v="1899-12-30T00:00:00"/>
    <d v="1899-12-30T00:00:00"/>
    <m/>
    <n v="0"/>
    <n v="0"/>
    <d v="1899-12-30T05:24:53"/>
    <d v="1899-12-30T06:17:17"/>
    <d v="1899-12-30T02:42:26"/>
    <d v="1899-12-30T03:08:38"/>
    <n v="2780"/>
    <x v="7"/>
    <x v="4"/>
    <n v="200808"/>
  </r>
  <r>
    <x v="869"/>
    <d v="2008-08-10T00:00:00"/>
    <x v="14"/>
    <n v="1"/>
    <n v="0"/>
    <n v="11"/>
    <n v="56"/>
    <d v="1899-12-30T00:11:56"/>
    <d v="1899-12-30T00:11:56"/>
    <x v="43"/>
    <s v="Mile 7"/>
    <n v="5.0279329608938585"/>
    <n v="0"/>
    <s v="Humid"/>
    <m/>
    <d v="1899-12-30T00:00:00"/>
    <d v="1899-12-30T00:00:00"/>
    <m/>
    <n v="0"/>
    <n v="0"/>
    <d v="1899-12-30T05:12:39"/>
    <d v="1899-12-30T06:05:03"/>
    <d v="1899-12-30T02:36:20"/>
    <d v="1899-12-30T03:02:32"/>
    <n v="2665"/>
    <x v="7"/>
    <x v="4"/>
    <n v="200808"/>
  </r>
  <r>
    <x v="869"/>
    <d v="2008-08-10T00:00:00"/>
    <x v="15"/>
    <n v="1"/>
    <n v="0"/>
    <n v="11"/>
    <n v="53"/>
    <d v="1899-12-30T00:11:53"/>
    <d v="1899-12-30T00:11:53"/>
    <x v="43"/>
    <s v="Mile 8"/>
    <n v="5.0490883590462872"/>
    <n v="0"/>
    <s v="Humid"/>
    <m/>
    <d v="1899-12-30T00:00:00"/>
    <d v="1899-12-30T00:00:00"/>
    <m/>
    <n v="0"/>
    <n v="0"/>
    <d v="1899-12-30T05:11:21"/>
    <d v="1899-12-30T06:03:45"/>
    <d v="1899-12-30T02:35:40"/>
    <d v="1899-12-30T03:01:52"/>
    <n v="2646"/>
    <x v="7"/>
    <x v="4"/>
    <n v="200808"/>
  </r>
  <r>
    <x v="869"/>
    <d v="2008-08-10T00:00:00"/>
    <x v="16"/>
    <n v="1"/>
    <n v="0"/>
    <n v="10"/>
    <n v="56"/>
    <d v="1899-12-30T00:10:56"/>
    <d v="1899-12-30T00:10:56"/>
    <x v="43"/>
    <s v="Mile 9"/>
    <n v="5.4878048780487845"/>
    <n v="0"/>
    <s v="Humid"/>
    <m/>
    <d v="1899-12-30T00:00:00"/>
    <d v="1899-12-30T00:00:00"/>
    <m/>
    <n v="0"/>
    <n v="0"/>
    <d v="1899-12-30T04:46:27"/>
    <d v="1899-12-30T05:38:51"/>
    <d v="1899-12-30T02:23:14"/>
    <d v="1899-12-30T02:49:26"/>
    <n v="2217"/>
    <x v="7"/>
    <x v="4"/>
    <n v="200808"/>
  </r>
  <r>
    <x v="869"/>
    <d v="2008-08-10T00:00:00"/>
    <x v="17"/>
    <n v="1"/>
    <n v="0"/>
    <n v="11"/>
    <n v="3"/>
    <d v="1899-12-30T00:11:03"/>
    <d v="1899-12-30T00:11:03"/>
    <x v="43"/>
    <s v="Mile 10"/>
    <n v="5.429864253393669"/>
    <n v="0"/>
    <s v="Humid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</r>
  <r>
    <x v="869"/>
    <d v="2008-08-10T00:00:00"/>
    <x v="18"/>
    <n v="1"/>
    <n v="0"/>
    <n v="11"/>
    <n v="33"/>
    <d v="1899-12-30T00:11:33"/>
    <d v="1899-12-30T00:11:33"/>
    <x v="43"/>
    <s v="Mile 11"/>
    <n v="5.1948051948051992"/>
    <n v="0"/>
    <s v="Humid"/>
    <m/>
    <d v="1899-12-30T00:00:00"/>
    <d v="1899-12-30T00:00:00"/>
    <m/>
    <n v="0"/>
    <n v="0"/>
    <d v="1899-12-30T05:02:37"/>
    <d v="1899-12-30T05:55:01"/>
    <d v="1899-12-30T02:31:18"/>
    <d v="1899-12-30T02:57:30"/>
    <n v="2532"/>
    <x v="7"/>
    <x v="4"/>
    <n v="200808"/>
  </r>
  <r>
    <x v="869"/>
    <d v="2008-08-10T00:00:00"/>
    <x v="19"/>
    <n v="1"/>
    <n v="0"/>
    <n v="13"/>
    <n v="31"/>
    <d v="1899-12-30T00:13:31"/>
    <d v="1899-12-30T00:13:31"/>
    <x v="43"/>
    <s v="Mile 12"/>
    <n v="4.4389642416769455"/>
    <n v="0"/>
    <s v="Humid"/>
    <m/>
    <d v="1899-12-30T00:00:00"/>
    <d v="1899-12-30T00:00:00"/>
    <m/>
    <n v="0"/>
    <n v="0"/>
    <d v="1899-12-30T05:54:08"/>
    <d v="1899-12-30T06:46:32"/>
    <d v="1899-12-30T02:57:04"/>
    <d v="1899-12-30T03:23:16"/>
    <n v="2918"/>
    <x v="7"/>
    <x v="4"/>
    <n v="200808"/>
  </r>
  <r>
    <x v="869"/>
    <d v="2008-08-10T00:00:00"/>
    <x v="20"/>
    <n v="1"/>
    <n v="0"/>
    <n v="12"/>
    <n v="11"/>
    <d v="1899-12-30T00:12:11"/>
    <d v="1899-12-30T00:12:11"/>
    <x v="43"/>
    <s v="Mile 13"/>
    <n v="4.9247606019151879"/>
    <n v="0"/>
    <s v="Humid"/>
    <m/>
    <d v="1899-12-30T00:00:00"/>
    <d v="1899-12-30T00:00:00"/>
    <m/>
    <n v="0"/>
    <n v="0"/>
    <d v="1899-12-30T05:19:12"/>
    <d v="1899-12-30T06:11:36"/>
    <d v="1899-12-30T02:39:36"/>
    <d v="1899-12-30T03:05:48"/>
    <n v="2743"/>
    <x v="7"/>
    <x v="4"/>
    <n v="200808"/>
  </r>
  <r>
    <x v="869"/>
    <d v="2008-08-10T00:00:00"/>
    <x v="21"/>
    <n v="1"/>
    <n v="0"/>
    <n v="17"/>
    <n v="2"/>
    <d v="1899-12-30T00:17:02"/>
    <d v="1899-12-30T00:17:02"/>
    <x v="43"/>
    <s v="Mile 14"/>
    <n v="3.5225048923679085"/>
    <n v="0"/>
    <s v="Humid"/>
    <m/>
    <d v="1899-12-30T00:00:00"/>
    <d v="1899-12-30T00:00:00"/>
    <m/>
    <n v="0"/>
    <n v="0"/>
    <d v="1899-12-30T07:26:16"/>
    <d v="1899-12-30T08:18:40"/>
    <d v="1899-12-30T03:43:08"/>
    <d v="1899-12-30T04:09:20"/>
    <n v="3098"/>
    <x v="7"/>
    <x v="4"/>
    <n v="200808"/>
  </r>
  <r>
    <x v="869"/>
    <d v="2008-08-10T00:00:00"/>
    <x v="25"/>
    <n v="1"/>
    <n v="0"/>
    <n v="11"/>
    <n v="51"/>
    <d v="1899-12-30T00:11:51"/>
    <d v="1899-12-30T00:11:51"/>
    <x v="43"/>
    <s v="Mile 15"/>
    <n v="5.0632911392405111"/>
    <n v="0"/>
    <s v="Humid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4"/>
    <n v="200808"/>
  </r>
  <r>
    <x v="870"/>
    <d v="2008-08-13T00:00:00"/>
    <x v="2"/>
    <n v="4"/>
    <n v="0"/>
    <n v="38"/>
    <n v="23"/>
    <d v="1899-12-30T00:38:23"/>
    <d v="1899-12-30T00:09:36"/>
    <x v="43"/>
    <s v="4 Mile-Work"/>
    <n v="6.2527138514980516"/>
    <n v="0"/>
    <s v="Humid"/>
    <s v="Negative Splits"/>
    <d v="1899-12-30T04:11:25"/>
    <d v="1899-12-30T02:05:42"/>
    <m/>
    <n v="0"/>
    <n v="0"/>
    <d v="1899-12-30T04:11:25"/>
    <d v="1899-12-30T05:03:49"/>
    <d v="1899-12-30T02:05:42"/>
    <d v="1899-12-30T02:31:54"/>
    <n v="1188"/>
    <x v="7"/>
    <x v="4"/>
    <n v="200808"/>
  </r>
  <r>
    <x v="871"/>
    <d v="2008-08-15T00:00:00"/>
    <x v="2"/>
    <n v="4"/>
    <n v="0"/>
    <n v="43"/>
    <n v="7"/>
    <d v="1899-12-30T00:43:07"/>
    <d v="1899-12-30T00:10:47"/>
    <x v="43"/>
    <s v="4 Mile-Work"/>
    <n v="5.566293003478938"/>
    <n v="0"/>
    <s v="Humid"/>
    <s v="Ran with Jen &amp; Luisa"/>
    <d v="1899-12-30T04:42:25"/>
    <d v="1899-12-30T02:21:12"/>
    <m/>
    <n v="0"/>
    <n v="0"/>
    <d v="1899-12-30T04:42:25"/>
    <d v="1899-12-30T05:34:49"/>
    <d v="1899-12-30T02:21:12"/>
    <d v="1899-12-30T02:47:24"/>
    <n v="2118"/>
    <x v="7"/>
    <x v="4"/>
    <n v="200808"/>
  </r>
  <r>
    <x v="872"/>
    <d v="2008-08-16T00:00:00"/>
    <x v="2"/>
    <n v="13.5"/>
    <n v="2"/>
    <n v="34"/>
    <n v="19"/>
    <d v="1899-12-30T02:34:19"/>
    <d v="1899-12-30T00:11:26"/>
    <x v="41"/>
    <s v="Griskus Extention"/>
    <n v="5.2489469705151786"/>
    <n v="0"/>
    <s v="Warm"/>
    <m/>
    <d v="1899-12-30T04:59:29"/>
    <d v="1899-12-30T02:29:45"/>
    <m/>
    <n v="0"/>
    <n v="0"/>
    <d v="1899-12-30T04:59:29"/>
    <d v="1899-12-30T05:51:53"/>
    <d v="1899-12-30T02:29:45"/>
    <d v="1899-12-30T02:55:57"/>
    <n v="2477"/>
    <x v="7"/>
    <x v="4"/>
    <n v="200808"/>
  </r>
  <r>
    <x v="872"/>
    <d v="2008-08-16T00:00:00"/>
    <x v="8"/>
    <n v="1"/>
    <n v="0"/>
    <n v="11"/>
    <n v="19"/>
    <d v="1899-12-30T00:11:19"/>
    <d v="1899-12-30T00:11:19"/>
    <x v="41"/>
    <s v="Mile 1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</r>
  <r>
    <x v="872"/>
    <d v="2008-08-16T00:00:00"/>
    <x v="9"/>
    <n v="1"/>
    <n v="0"/>
    <n v="10"/>
    <n v="29"/>
    <d v="1899-12-30T00:10:29"/>
    <d v="1899-12-30T00:10:29"/>
    <x v="41"/>
    <s v="Mile 2"/>
    <n v="5.7233704292527872"/>
    <n v="0"/>
    <s v="Warm"/>
    <m/>
    <d v="1899-12-30T00:00:00"/>
    <d v="1899-12-30T00:00:00"/>
    <m/>
    <n v="0"/>
    <n v="0"/>
    <d v="1899-12-30T04:34:40"/>
    <d v="1899-12-30T05:27:04"/>
    <d v="1899-12-30T02:17:20"/>
    <d v="1899-12-30T02:43:32"/>
    <n v="1928"/>
    <x v="7"/>
    <x v="4"/>
    <n v="200808"/>
  </r>
  <r>
    <x v="872"/>
    <d v="2008-08-16T00:00:00"/>
    <x v="10"/>
    <n v="1"/>
    <n v="0"/>
    <n v="11"/>
    <n v="3"/>
    <d v="1899-12-30T00:11:03"/>
    <d v="1899-12-30T00:11:03"/>
    <x v="41"/>
    <s v="Mile 3"/>
    <n v="5.429864253393669"/>
    <n v="0"/>
    <s v="Warm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</r>
  <r>
    <x v="872"/>
    <d v="2008-08-16T00:00:00"/>
    <x v="11"/>
    <n v="1"/>
    <n v="0"/>
    <n v="10"/>
    <n v="43"/>
    <d v="1899-12-30T00:10:43"/>
    <d v="1899-12-30T00:10:43"/>
    <x v="41"/>
    <s v="Mile 4"/>
    <n v="5.5987558320373294"/>
    <n v="0"/>
    <s v="Warm"/>
    <m/>
    <d v="1899-12-30T00:00:00"/>
    <d v="1899-12-30T00:00:00"/>
    <m/>
    <n v="0"/>
    <n v="0"/>
    <d v="1899-12-30T04:40:47"/>
    <d v="1899-12-30T05:33:11"/>
    <d v="1899-12-30T02:20:23"/>
    <d v="1899-12-30T02:46:35"/>
    <n v="2076"/>
    <x v="7"/>
    <x v="4"/>
    <n v="200808"/>
  </r>
  <r>
    <x v="872"/>
    <d v="2008-08-16T00:00:00"/>
    <x v="12"/>
    <n v="1"/>
    <n v="0"/>
    <n v="11"/>
    <n v="7"/>
    <d v="1899-12-30T00:11:07"/>
    <d v="1899-12-30T00:11:07"/>
    <x v="41"/>
    <s v="Mile 5"/>
    <n v="5.3973013493253408"/>
    <n v="0"/>
    <s v="Warm"/>
    <m/>
    <d v="1899-12-30T00:00:00"/>
    <d v="1899-12-30T00:00:00"/>
    <m/>
    <n v="0"/>
    <n v="0"/>
    <d v="1899-12-30T04:51:15"/>
    <d v="1899-12-30T05:43:39"/>
    <d v="1899-12-30T02:25:38"/>
    <d v="1899-12-30T02:51:50"/>
    <n v="2327"/>
    <x v="7"/>
    <x v="4"/>
    <n v="200808"/>
  </r>
  <r>
    <x v="872"/>
    <d v="2008-08-16T00:00:00"/>
    <x v="13"/>
    <n v="1"/>
    <n v="0"/>
    <n v="11"/>
    <n v="20"/>
    <d v="1899-12-30T00:11:20"/>
    <d v="1899-12-30T00:11:20"/>
    <x v="41"/>
    <s v="Mile 6"/>
    <n v="5.2941176470588269"/>
    <n v="0"/>
    <s v="Warm"/>
    <m/>
    <d v="1899-12-30T00:00:00"/>
    <d v="1899-12-30T00:00:00"/>
    <m/>
    <n v="0"/>
    <n v="0"/>
    <d v="1899-12-30T04:56:56"/>
    <d v="1899-12-30T05:49:20"/>
    <d v="1899-12-30T02:28:28"/>
    <d v="1899-12-30T02:54:40"/>
    <n v="2437"/>
    <x v="7"/>
    <x v="4"/>
    <n v="200808"/>
  </r>
  <r>
    <x v="872"/>
    <d v="2008-08-16T00:00:00"/>
    <x v="14"/>
    <n v="1"/>
    <n v="0"/>
    <n v="10"/>
    <n v="49"/>
    <d v="1899-12-30T00:10:49"/>
    <d v="1899-12-30T00:10:49"/>
    <x v="41"/>
    <s v="Mile 7"/>
    <n v="5.5469953775038565"/>
    <n v="0"/>
    <s v="Warm"/>
    <m/>
    <d v="1899-12-30T00:00:00"/>
    <d v="1899-12-30T00:00:00"/>
    <m/>
    <n v="0"/>
    <n v="0"/>
    <d v="1899-12-30T04:43:24"/>
    <d v="1899-12-30T05:35:48"/>
    <d v="1899-12-30T02:21:42"/>
    <d v="1899-12-30T02:47:54"/>
    <n v="2143"/>
    <x v="7"/>
    <x v="4"/>
    <n v="200808"/>
  </r>
  <r>
    <x v="872"/>
    <d v="2008-08-16T00:00:00"/>
    <x v="15"/>
    <n v="1"/>
    <n v="0"/>
    <n v="11"/>
    <n v="23"/>
    <d v="1899-12-30T00:11:23"/>
    <d v="1899-12-30T00:11:23"/>
    <x v="41"/>
    <s v="Mile 8"/>
    <n v="5.2708638360175737"/>
    <n v="0"/>
    <s v="Warm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</r>
  <r>
    <x v="872"/>
    <d v="2008-08-16T00:00:00"/>
    <x v="16"/>
    <n v="1"/>
    <n v="0"/>
    <n v="12"/>
    <n v="22"/>
    <d v="1899-12-30T00:12:22"/>
    <d v="1899-12-30T00:12:22"/>
    <x v="41"/>
    <s v="Mile 9"/>
    <n v="4.851752021563347"/>
    <n v="0"/>
    <s v="Warm"/>
    <m/>
    <d v="1899-12-30T00:00:00"/>
    <d v="1899-12-30T00:00:00"/>
    <m/>
    <n v="0"/>
    <n v="0"/>
    <d v="1899-12-30T05:24:00"/>
    <d v="1899-12-30T06:16:24"/>
    <d v="1899-12-30T02:42:00"/>
    <d v="1899-12-30T03:08:12"/>
    <n v="2773"/>
    <x v="7"/>
    <x v="4"/>
    <n v="200808"/>
  </r>
  <r>
    <x v="872"/>
    <d v="2008-08-16T00:00:00"/>
    <x v="17"/>
    <n v="1"/>
    <n v="0"/>
    <n v="12"/>
    <n v="41"/>
    <d v="1899-12-30T00:12:41"/>
    <d v="1899-12-30T00:12:41"/>
    <x v="41"/>
    <s v="Mile 10"/>
    <n v="4.7306176084099905"/>
    <n v="0"/>
    <s v="Warm"/>
    <m/>
    <d v="1899-12-30T00:00:00"/>
    <d v="1899-12-30T00:00:00"/>
    <m/>
    <n v="0"/>
    <n v="0"/>
    <d v="1899-12-30T05:32:18"/>
    <d v="1899-12-30T06:24:42"/>
    <d v="1899-12-30T02:46:09"/>
    <d v="1899-12-30T03:12:21"/>
    <n v="2831"/>
    <x v="7"/>
    <x v="4"/>
    <n v="200808"/>
  </r>
  <r>
    <x v="872"/>
    <d v="2008-08-16T00:00:00"/>
    <x v="18"/>
    <n v="1"/>
    <n v="0"/>
    <n v="12"/>
    <n v="35"/>
    <d v="1899-12-30T00:12:35"/>
    <d v="1899-12-30T00:12:35"/>
    <x v="41"/>
    <s v="Mile 11"/>
    <n v="4.7682119205298052"/>
    <n v="0"/>
    <s v="Warm"/>
    <m/>
    <d v="1899-12-30T00:00:00"/>
    <d v="1899-12-30T00:00:00"/>
    <m/>
    <n v="0"/>
    <n v="0"/>
    <d v="1899-12-30T05:29:41"/>
    <d v="1899-12-30T06:22:05"/>
    <d v="1899-12-30T02:44:50"/>
    <d v="1899-12-30T03:11:03"/>
    <n v="2816"/>
    <x v="7"/>
    <x v="4"/>
    <n v="200808"/>
  </r>
  <r>
    <x v="872"/>
    <d v="2008-08-16T00:00:00"/>
    <x v="19"/>
    <n v="1"/>
    <n v="0"/>
    <n v="12"/>
    <n v="2"/>
    <d v="1899-12-30T00:12:02"/>
    <d v="1899-12-30T00:12:02"/>
    <x v="41"/>
    <s v="Mile 12"/>
    <n v="4.9861495844875394"/>
    <n v="0"/>
    <s v="Warm"/>
    <m/>
    <d v="1899-12-30T00:00:00"/>
    <d v="1899-12-30T00:00:00"/>
    <m/>
    <n v="0"/>
    <n v="0"/>
    <d v="1899-12-30T05:15:16"/>
    <d v="1899-12-30T06:07:40"/>
    <d v="1899-12-30T02:37:38"/>
    <d v="1899-12-30T03:03:50"/>
    <n v="2709"/>
    <x v="7"/>
    <x v="4"/>
    <n v="200808"/>
  </r>
  <r>
    <x v="872"/>
    <d v="2008-08-16T00:00:00"/>
    <x v="20"/>
    <n v="1"/>
    <n v="0"/>
    <n v="12"/>
    <n v="8"/>
    <d v="1899-12-30T00:12:08"/>
    <d v="1899-12-30T00:12:08"/>
    <x v="41"/>
    <s v="Mile 13"/>
    <n v="4.9450549450549497"/>
    <n v="0"/>
    <s v="Warm"/>
    <m/>
    <d v="1899-12-30T00:00:00"/>
    <d v="1899-12-30T00:00:00"/>
    <m/>
    <n v="0"/>
    <n v="0"/>
    <d v="1899-12-30T05:17:54"/>
    <d v="1899-12-30T06:10:18"/>
    <d v="1899-12-30T02:38:57"/>
    <d v="1899-12-30T03:05:09"/>
    <n v="2734"/>
    <x v="7"/>
    <x v="4"/>
    <n v="200808"/>
  </r>
  <r>
    <x v="872"/>
    <d v="2008-08-16T00:00:00"/>
    <x v="21"/>
    <n v="0.4"/>
    <n v="0"/>
    <n v="4"/>
    <n v="12"/>
    <d v="1899-12-30T00:04:12"/>
    <d v="1899-12-30T00:10:30"/>
    <x v="41"/>
    <s v="Mile 14"/>
    <n v="5.7142857142857189"/>
    <n v="0"/>
    <s v="Warm"/>
    <m/>
    <d v="1899-12-30T00:00:00"/>
    <d v="1899-12-30T00:00:00"/>
    <m/>
    <n v="0"/>
    <n v="0"/>
    <d v="1899-12-30T04:35:06"/>
    <d v="1899-12-30T05:27:30"/>
    <d v="1899-12-30T02:17:33"/>
    <d v="1899-12-30T02:43:45"/>
    <n v="1942"/>
    <x v="7"/>
    <x v="4"/>
    <n v="200808"/>
  </r>
  <r>
    <x v="873"/>
    <d v="2008-08-18T00:00:00"/>
    <x v="2"/>
    <n v="4.0999999999999996"/>
    <n v="0"/>
    <n v="43"/>
    <n v="18"/>
    <d v="1899-12-30T00:43:18"/>
    <d v="1899-12-30T00:10:34"/>
    <x v="41"/>
    <s v="Dave Extention to 4 mile work"/>
    <n v="5.6812933025404204"/>
    <n v="0"/>
    <s v="HOT &amp; Humid"/>
    <s v="Ran with Dave F."/>
    <d v="1899-12-30T04:36:42"/>
    <d v="1899-12-30T02:18:21"/>
    <m/>
    <n v="0"/>
    <n v="0"/>
    <d v="1899-12-30T04:36:42"/>
    <d v="1899-12-30T05:29:06"/>
    <d v="1899-12-30T02:18:21"/>
    <d v="1899-12-30T02:44:33"/>
    <n v="1986"/>
    <x v="7"/>
    <x v="4"/>
    <n v="200808"/>
  </r>
  <r>
    <x v="874"/>
    <d v="2008-08-20T00:00:00"/>
    <x v="2"/>
    <n v="3.5"/>
    <n v="0"/>
    <n v="33"/>
    <n v="53"/>
    <d v="1899-12-30T00:33:53"/>
    <d v="1899-12-30T00:09:41"/>
    <x v="41"/>
    <s v="PT Barnum Out and Back"/>
    <n v="6.1977373339891839"/>
    <n v="0"/>
    <s v="Nice!"/>
    <s v="Intervals"/>
    <d v="1899-12-30T04:13:38"/>
    <d v="1899-12-30T02:06:49"/>
    <m/>
    <n v="0"/>
    <n v="0"/>
    <d v="1899-12-30T04:13:38"/>
    <d v="1899-12-30T05:06:02"/>
    <d v="1899-12-30T02:06:49"/>
    <d v="1899-12-30T02:33:01"/>
    <n v="1249"/>
    <x v="7"/>
    <x v="4"/>
    <n v="200808"/>
  </r>
  <r>
    <x v="875"/>
    <d v="2008-08-21T00:00:00"/>
    <x v="2"/>
    <n v="5"/>
    <n v="0"/>
    <n v="51"/>
    <n v="0"/>
    <d v="1899-12-30T00:51:00"/>
    <d v="1899-12-30T00:10:12"/>
    <x v="41"/>
    <s v="Bath House"/>
    <n v="5.8823529411764754"/>
    <n v="0"/>
    <s v="Nice!"/>
    <m/>
    <d v="1899-12-30T04:27:14"/>
    <d v="1899-12-30T02:13:37"/>
    <m/>
    <n v="0"/>
    <n v="0"/>
    <d v="1899-12-30T04:27:14"/>
    <d v="1899-12-30T05:19:38"/>
    <d v="1899-12-30T02:13:37"/>
    <d v="1899-12-30T02:39:49"/>
    <n v="1694"/>
    <x v="7"/>
    <x v="4"/>
    <n v="200808"/>
  </r>
  <r>
    <x v="876"/>
    <d v="2008-08-24T00:00:00"/>
    <x v="2"/>
    <n v="17"/>
    <n v="3"/>
    <n v="28"/>
    <n v="38"/>
    <d v="1899-12-30T03:28:38"/>
    <d v="1899-12-30T00:12:16"/>
    <x v="41"/>
    <s v="Lake Minewaug"/>
    <n v="4.888959897747247"/>
    <n v="0"/>
    <s v="HOT &amp; Humid"/>
    <m/>
    <d v="1899-12-30T05:21:32"/>
    <d v="1899-12-30T02:40:46"/>
    <m/>
    <n v="0"/>
    <n v="0"/>
    <d v="1899-12-30T05:21:32"/>
    <d v="1899-12-30T06:13:56"/>
    <d v="1899-12-30T02:40:46"/>
    <d v="1899-12-30T03:06:58"/>
    <n v="2759"/>
    <x v="7"/>
    <x v="4"/>
    <n v="200808"/>
  </r>
  <r>
    <x v="876"/>
    <d v="2008-08-24T00:00:00"/>
    <x v="8"/>
    <n v="1"/>
    <n v="0"/>
    <n v="9"/>
    <n v="26"/>
    <d v="1899-12-30T00:09:26"/>
    <d v="1899-12-30T00:09:26"/>
    <x v="41"/>
    <s v="Mile 1"/>
    <n v="6.3604240282685556"/>
    <n v="0"/>
    <m/>
    <m/>
    <d v="1899-12-30T00:00:00"/>
    <d v="1899-12-30T00:00:00"/>
    <m/>
    <n v="0"/>
    <n v="0"/>
    <d v="1899-12-30T04:07:09"/>
    <d v="1899-12-30T04:59:33"/>
    <d v="1899-12-30T02:03:35"/>
    <d v="1899-12-30T02:29:47"/>
    <n v="1081"/>
    <x v="7"/>
    <x v="4"/>
    <n v="200808"/>
  </r>
  <r>
    <x v="876"/>
    <d v="2008-08-24T00:00:00"/>
    <x v="9"/>
    <n v="1"/>
    <n v="0"/>
    <n v="10"/>
    <n v="34"/>
    <d v="1899-12-30T00:10:34"/>
    <d v="1899-12-30T00:10:34"/>
    <x v="41"/>
    <s v="Mile 2"/>
    <n v="5.6782334384858091"/>
    <n v="0"/>
    <m/>
    <m/>
    <d v="1899-12-30T00:00:00"/>
    <d v="1899-12-30T00:00:00"/>
    <m/>
    <n v="0"/>
    <n v="0"/>
    <d v="1899-12-30T04:36:51"/>
    <d v="1899-12-30T05:29:15"/>
    <d v="1899-12-30T02:18:25"/>
    <d v="1899-12-30T02:44:37"/>
    <n v="1988"/>
    <x v="7"/>
    <x v="4"/>
    <n v="200808"/>
  </r>
  <r>
    <x v="876"/>
    <d v="2008-08-24T00:00:00"/>
    <x v="10"/>
    <n v="1"/>
    <n v="0"/>
    <n v="11"/>
    <n v="4"/>
    <d v="1899-12-30T00:11:04"/>
    <d v="1899-12-30T00:11:04"/>
    <x v="41"/>
    <s v="Mile 3"/>
    <n v="5.4216867469879562"/>
    <n v="0"/>
    <m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4"/>
    <n v="200808"/>
  </r>
  <r>
    <x v="876"/>
    <d v="2008-08-24T00:00:00"/>
    <x v="11"/>
    <n v="1"/>
    <n v="0"/>
    <n v="11"/>
    <n v="1"/>
    <d v="1899-12-30T00:11:01"/>
    <d v="1899-12-30T00:11:01"/>
    <x v="41"/>
    <s v="Mile 4"/>
    <n v="5.4462934947049968"/>
    <n v="0"/>
    <m/>
    <m/>
    <d v="1899-12-30T00:00:00"/>
    <d v="1899-12-30T00:00:00"/>
    <m/>
    <n v="0"/>
    <n v="0"/>
    <d v="1899-12-30T04:48:38"/>
    <d v="1899-12-30T05:41:02"/>
    <d v="1899-12-30T02:24:19"/>
    <d v="1899-12-30T02:50:31"/>
    <n v="2258"/>
    <x v="7"/>
    <x v="4"/>
    <n v="200808"/>
  </r>
  <r>
    <x v="876"/>
    <d v="2008-08-24T00:00:00"/>
    <x v="12"/>
    <n v="1"/>
    <n v="0"/>
    <n v="11"/>
    <n v="19"/>
    <d v="1899-12-30T00:11:19"/>
    <d v="1899-12-30T00:11:19"/>
    <x v="41"/>
    <s v="Mile 5"/>
    <n v="5.3019145802651"/>
    <n v="0"/>
    <m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</r>
  <r>
    <x v="876"/>
    <d v="2008-08-24T00:00:00"/>
    <x v="13"/>
    <n v="1"/>
    <n v="0"/>
    <n v="10"/>
    <n v="54"/>
    <d v="1899-12-30T00:10:54"/>
    <d v="1899-12-30T00:10:54"/>
    <x v="41"/>
    <s v="Mile 6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</r>
  <r>
    <x v="876"/>
    <d v="2008-08-24T00:00:00"/>
    <x v="14"/>
    <n v="1"/>
    <n v="0"/>
    <n v="11"/>
    <n v="23"/>
    <d v="1899-12-30T00:11:23"/>
    <d v="1899-12-30T00:11:23"/>
    <x v="41"/>
    <s v="Mile 7"/>
    <n v="5.2708638360175737"/>
    <n v="0"/>
    <m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</r>
  <r>
    <x v="876"/>
    <d v="2008-08-24T00:00:00"/>
    <x v="15"/>
    <n v="1"/>
    <n v="0"/>
    <n v="14"/>
    <n v="14"/>
    <d v="1899-12-30T00:14:14"/>
    <d v="1899-12-30T00:14:14"/>
    <x v="41"/>
    <s v="Mile 8"/>
    <n v="4.2154566744730717"/>
    <n v="0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7"/>
    <x v="4"/>
    <n v="200808"/>
  </r>
  <r>
    <x v="876"/>
    <d v="2008-08-24T00:00:00"/>
    <x v="16"/>
    <n v="1"/>
    <n v="0"/>
    <n v="10"/>
    <n v="54"/>
    <d v="1899-12-30T00:10:54"/>
    <d v="1899-12-30T00:10:54"/>
    <x v="41"/>
    <s v="Mile 9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</r>
  <r>
    <x v="876"/>
    <d v="2008-08-24T00:00:00"/>
    <x v="17"/>
    <n v="1"/>
    <n v="0"/>
    <n v="11"/>
    <n v="28"/>
    <d v="1899-12-30T00:11:28"/>
    <d v="1899-12-30T00:11:28"/>
    <x v="41"/>
    <s v="Mile 10"/>
    <n v="5.2325581395348877"/>
    <n v="0"/>
    <m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4"/>
    <n v="200808"/>
  </r>
  <r>
    <x v="876"/>
    <d v="2008-08-24T00:00:00"/>
    <x v="18"/>
    <n v="1"/>
    <n v="0"/>
    <n v="12"/>
    <n v="23"/>
    <d v="1899-12-30T00:12:23"/>
    <d v="1899-12-30T00:12:23"/>
    <x v="41"/>
    <s v="Mile 11"/>
    <n v="4.8452220726783359"/>
    <n v="0"/>
    <m/>
    <m/>
    <d v="1899-12-30T00:00:00"/>
    <d v="1899-12-30T00:00:00"/>
    <m/>
    <n v="0"/>
    <n v="0"/>
    <d v="1899-12-30T05:24:27"/>
    <d v="1899-12-30T06:16:51"/>
    <d v="1899-12-30T02:42:13"/>
    <d v="1899-12-30T03:08:25"/>
    <n v="2776"/>
    <x v="7"/>
    <x v="4"/>
    <n v="200808"/>
  </r>
  <r>
    <x v="876"/>
    <d v="2008-08-24T00:00:00"/>
    <x v="19"/>
    <n v="1"/>
    <n v="0"/>
    <n v="13"/>
    <n v="50"/>
    <d v="1899-12-30T00:13:50"/>
    <d v="1899-12-30T00:13:50"/>
    <x v="41"/>
    <s v="Mile 12"/>
    <n v="4.3373493975903648"/>
    <n v="0"/>
    <m/>
    <m/>
    <d v="1899-12-30T00:00:00"/>
    <d v="1899-12-30T00:00:00"/>
    <m/>
    <n v="0"/>
    <n v="0"/>
    <d v="1899-12-30T06:02:26"/>
    <d v="1899-12-30T06:54:50"/>
    <d v="1899-12-30T03:01:13"/>
    <d v="1899-12-30T03:27:25"/>
    <n v="2935"/>
    <x v="7"/>
    <x v="4"/>
    <n v="200808"/>
  </r>
  <r>
    <x v="876"/>
    <d v="2008-08-24T00:00:00"/>
    <x v="20"/>
    <n v="1"/>
    <n v="0"/>
    <n v="17"/>
    <n v="27"/>
    <d v="1899-12-30T00:17:27"/>
    <d v="1899-12-30T00:17:27"/>
    <x v="41"/>
    <s v="Mile 13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7"/>
    <x v="4"/>
    <n v="200808"/>
  </r>
  <r>
    <x v="876"/>
    <d v="2008-08-24T00:00:00"/>
    <x v="21"/>
    <n v="1"/>
    <n v="0"/>
    <n v="12"/>
    <n v="27"/>
    <d v="1899-12-30T00:12:27"/>
    <d v="1899-12-30T00:12:27"/>
    <x v="41"/>
    <s v="Mile 14"/>
    <n v="4.8192771084337389"/>
    <n v="0"/>
    <m/>
    <m/>
    <d v="1899-12-30T00:00:00"/>
    <d v="1899-12-30T00:00:00"/>
    <m/>
    <n v="0"/>
    <n v="0"/>
    <d v="1899-12-30T05:26:11"/>
    <d v="1899-12-30T06:18:35"/>
    <d v="1899-12-30T02:43:06"/>
    <d v="1899-12-30T03:09:18"/>
    <n v="2789"/>
    <x v="7"/>
    <x v="4"/>
    <n v="200808"/>
  </r>
  <r>
    <x v="876"/>
    <d v="2008-08-24T00:00:00"/>
    <x v="25"/>
    <n v="1"/>
    <n v="0"/>
    <n v="12"/>
    <n v="59"/>
    <d v="1899-12-30T00:12:59"/>
    <d v="1899-12-30T00:12:59"/>
    <x v="41"/>
    <s v="Mile 15"/>
    <n v="4.6213093709884507"/>
    <n v="0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7"/>
    <x v="4"/>
    <n v="200808"/>
  </r>
  <r>
    <x v="876"/>
    <d v="2008-08-24T00:00:00"/>
    <x v="26"/>
    <n v="1"/>
    <n v="0"/>
    <n v="11"/>
    <n v="36"/>
    <d v="1899-12-30T00:11:36"/>
    <d v="1899-12-30T00:11:36"/>
    <x v="41"/>
    <s v="Mile 16"/>
    <n v="5.1724137931034528"/>
    <n v="0"/>
    <m/>
    <m/>
    <d v="1899-12-30T00:00:00"/>
    <d v="1899-12-30T00:00:00"/>
    <m/>
    <n v="0"/>
    <n v="0"/>
    <d v="1899-12-30T05:03:55"/>
    <d v="1899-12-30T05:56:19"/>
    <d v="1899-12-30T02:31:58"/>
    <d v="1899-12-30T02:58:10"/>
    <n v="2543"/>
    <x v="7"/>
    <x v="4"/>
    <n v="200808"/>
  </r>
  <r>
    <x v="876"/>
    <d v="2008-08-24T00:00:00"/>
    <x v="27"/>
    <n v="1"/>
    <n v="0"/>
    <n v="15"/>
    <n v="26"/>
    <d v="1899-12-30T00:15:26"/>
    <d v="1899-12-30T00:15:26"/>
    <x v="41"/>
    <s v="Mile 17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7"/>
    <x v="4"/>
    <n v="200808"/>
  </r>
  <r>
    <x v="877"/>
    <d v="2008-08-26T00:00:00"/>
    <x v="2"/>
    <n v="2"/>
    <n v="0"/>
    <n v="15"/>
    <n v="35"/>
    <d v="1899-12-30T00:15:35"/>
    <d v="1899-12-30T00:07:48"/>
    <x v="41"/>
    <s v="Park &amp; Back"/>
    <n v="7.7005347593582938"/>
    <n v="0"/>
    <s v="Warm"/>
    <s v="Out: 7.52.24 Back: 7.43.14"/>
    <d v="1899-12-30T03:24:09"/>
    <d v="1899-12-30T01:42:04"/>
    <m/>
    <n v="0"/>
    <n v="0"/>
    <d v="1899-12-30T03:24:09"/>
    <d v="1899-12-30T04:16:33"/>
    <d v="1899-12-30T01:42:04"/>
    <d v="1899-12-30T02:08:16"/>
    <n v="798"/>
    <x v="7"/>
    <x v="4"/>
    <n v="200808"/>
  </r>
  <r>
    <x v="878"/>
    <d v="2008-08-28T00:00:00"/>
    <x v="2"/>
    <n v="5"/>
    <n v="0"/>
    <n v="47"/>
    <n v="37"/>
    <d v="1899-12-30T00:47:37"/>
    <d v="1899-12-30T00:09:31"/>
    <x v="41"/>
    <s v="Second Beach"/>
    <n v="6.3003150157507912"/>
    <n v="0"/>
    <s v="Nice!"/>
    <m/>
    <d v="1899-12-30T04:09:31"/>
    <d v="1899-12-30T02:04:45"/>
    <m/>
    <n v="0"/>
    <n v="0"/>
    <d v="1899-12-30T04:09:31"/>
    <d v="1899-12-30T05:01:55"/>
    <d v="1899-12-30T02:04:45"/>
    <d v="1899-12-30T02:30:57"/>
    <n v="1140"/>
    <x v="7"/>
    <x v="4"/>
    <n v="200808"/>
  </r>
  <r>
    <x v="879"/>
    <d v="2008-08-29T00:00:00"/>
    <x v="2"/>
    <n v="3.5"/>
    <n v="0"/>
    <n v="35"/>
    <n v="33"/>
    <d v="1899-12-30T00:35:33"/>
    <d v="1899-12-30T00:10:09"/>
    <x v="43"/>
    <s v="PT Barnum Out and Back"/>
    <n v="5.9071729957805958"/>
    <n v="0"/>
    <s v="Warm"/>
    <m/>
    <d v="1899-12-30T04:26:07"/>
    <d v="1899-12-30T02:13:04"/>
    <m/>
    <n v="0"/>
    <n v="0"/>
    <d v="1899-12-30T04:26:07"/>
    <d v="1899-12-30T05:18:31"/>
    <d v="1899-12-30T02:13:04"/>
    <d v="1899-12-30T02:39:16"/>
    <n v="1656"/>
    <x v="7"/>
    <x v="4"/>
    <n v="200808"/>
  </r>
  <r>
    <x v="880"/>
    <d v="2008-09-01T00:00:00"/>
    <x v="2"/>
    <n v="12.4"/>
    <n v="2"/>
    <n v="10"/>
    <n v="0"/>
    <d v="1899-12-30T02:10:00"/>
    <d v="1899-12-30T00:10:29"/>
    <x v="43"/>
    <s v="New Haven 20k"/>
    <n v="5.7230769230769285"/>
    <n v="0"/>
    <s v="Warm"/>
    <m/>
    <d v="1899-12-30T04:34:41"/>
    <d v="1899-12-30T02:17:20"/>
    <m/>
    <n v="0"/>
    <n v="0"/>
    <d v="1899-12-30T04:34:41"/>
    <d v="1899-12-30T05:27:05"/>
    <d v="1899-12-30T02:17:20"/>
    <d v="1899-12-30T02:43:32"/>
    <n v="1931"/>
    <x v="7"/>
    <x v="5"/>
    <n v="200809"/>
  </r>
  <r>
    <x v="880"/>
    <d v="2008-09-01T00:00:00"/>
    <x v="8"/>
    <n v="1"/>
    <n v="0"/>
    <n v="9"/>
    <n v="41"/>
    <d v="1899-12-30T00:09:41"/>
    <d v="1899-12-30T00:09:41"/>
    <x v="43"/>
    <s v="Mile 1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</r>
  <r>
    <x v="880"/>
    <d v="2008-09-01T00:00:00"/>
    <x v="9"/>
    <n v="1"/>
    <n v="0"/>
    <n v="9"/>
    <n v="41"/>
    <d v="1899-12-30T00:09:41"/>
    <d v="1899-12-30T00:09:41"/>
    <x v="43"/>
    <s v="Mile 2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</r>
  <r>
    <x v="880"/>
    <d v="2008-09-01T00:00:00"/>
    <x v="10"/>
    <n v="1"/>
    <n v="0"/>
    <n v="9"/>
    <n v="46"/>
    <d v="1899-12-30T00:09:46"/>
    <d v="1899-12-30T00:09:46"/>
    <x v="43"/>
    <s v="Mile 3"/>
    <n v="6.1433447098976153"/>
    <n v="0"/>
    <s v="Warm"/>
    <m/>
    <d v="1899-12-30T00:00:00"/>
    <d v="1899-12-30T00:00:00"/>
    <m/>
    <n v="0"/>
    <n v="0"/>
    <d v="1899-12-30T04:15:53"/>
    <d v="1899-12-30T05:08:17"/>
    <d v="1899-12-30T02:07:57"/>
    <d v="1899-12-30T02:34:09"/>
    <n v="1324"/>
    <x v="7"/>
    <x v="5"/>
    <n v="200809"/>
  </r>
  <r>
    <x v="880"/>
    <d v="2008-09-01T00:00:00"/>
    <x v="11"/>
    <n v="1"/>
    <n v="0"/>
    <n v="9"/>
    <n v="40"/>
    <d v="1899-12-30T00:09:40"/>
    <d v="1899-12-30T00:09:40"/>
    <x v="43"/>
    <s v="Mile 4"/>
    <n v="6.2068965517241432"/>
    <n v="0"/>
    <s v="Warm"/>
    <m/>
    <d v="1899-12-30T00:00:00"/>
    <d v="1899-12-30T00:00:00"/>
    <m/>
    <n v="0"/>
    <n v="0"/>
    <d v="1899-12-30T04:13:16"/>
    <d v="1899-12-30T05:05:40"/>
    <d v="1899-12-30T02:06:38"/>
    <d v="1899-12-30T02:32:50"/>
    <n v="1232"/>
    <x v="7"/>
    <x v="5"/>
    <n v="200809"/>
  </r>
  <r>
    <x v="880"/>
    <d v="2008-09-01T00:00:00"/>
    <x v="12"/>
    <n v="1"/>
    <n v="0"/>
    <n v="9"/>
    <n v="59"/>
    <d v="1899-12-30T00:09:59"/>
    <d v="1899-12-30T00:09:59"/>
    <x v="43"/>
    <s v="Mile 5"/>
    <n v="6.0100166944908233"/>
    <n v="0"/>
    <s v="Warm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5"/>
    <n v="200809"/>
  </r>
  <r>
    <x v="880"/>
    <d v="2008-09-01T00:00:00"/>
    <x v="13"/>
    <n v="1"/>
    <n v="0"/>
    <n v="10"/>
    <n v="15"/>
    <d v="1899-12-30T00:10:15"/>
    <d v="1899-12-30T00:10:15"/>
    <x v="43"/>
    <s v="Mile 6"/>
    <n v="5.8536585365853702"/>
    <n v="0"/>
    <s v="Warm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5"/>
    <n v="200809"/>
  </r>
  <r>
    <x v="880"/>
    <d v="2008-09-01T00:00:00"/>
    <x v="14"/>
    <n v="1"/>
    <n v="0"/>
    <n v="10"/>
    <n v="13"/>
    <d v="1899-12-30T00:10:13"/>
    <d v="1899-12-30T00:10:13"/>
    <x v="43"/>
    <s v="Mile 7"/>
    <n v="5.872756933115828"/>
    <n v="0"/>
    <s v="Warm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</r>
  <r>
    <x v="880"/>
    <d v="2008-09-01T00:00:00"/>
    <x v="15"/>
    <n v="1"/>
    <n v="0"/>
    <n v="10"/>
    <n v="35"/>
    <d v="1899-12-30T00:10:35"/>
    <d v="1899-12-30T00:10:35"/>
    <x v="43"/>
    <s v="Mile 8"/>
    <n v="5.6692913385826813"/>
    <n v="0"/>
    <s v="Warm"/>
    <m/>
    <d v="1899-12-30T00:00:00"/>
    <d v="1899-12-30T00:00:00"/>
    <m/>
    <n v="0"/>
    <n v="0"/>
    <d v="1899-12-30T04:37:17"/>
    <d v="1899-12-30T05:29:41"/>
    <d v="1899-12-30T02:18:38"/>
    <d v="1899-12-30T02:44:51"/>
    <n v="1996"/>
    <x v="7"/>
    <x v="5"/>
    <n v="200809"/>
  </r>
  <r>
    <x v="880"/>
    <d v="2008-09-01T00:00:00"/>
    <x v="16"/>
    <n v="1"/>
    <n v="0"/>
    <n v="10"/>
    <n v="58"/>
    <d v="1899-12-30T00:10:58"/>
    <d v="1899-12-30T00:10:58"/>
    <x v="43"/>
    <s v="Mile 9"/>
    <n v="5.4711246200607944"/>
    <n v="0"/>
    <s v="Warm"/>
    <m/>
    <d v="1899-12-30T00:00:00"/>
    <d v="1899-12-30T00:00:00"/>
    <m/>
    <n v="0"/>
    <n v="0"/>
    <d v="1899-12-30T04:47:20"/>
    <d v="1899-12-30T05:39:44"/>
    <d v="1899-12-30T02:23:40"/>
    <d v="1899-12-30T02:49:52"/>
    <n v="2231"/>
    <x v="7"/>
    <x v="5"/>
    <n v="200809"/>
  </r>
  <r>
    <x v="880"/>
    <d v="2008-09-01T00:00:00"/>
    <x v="17"/>
    <n v="1"/>
    <n v="0"/>
    <n v="11"/>
    <n v="29"/>
    <d v="1899-12-30T00:11:29"/>
    <d v="1899-12-30T00:11:29"/>
    <x v="43"/>
    <s v="Mile 10"/>
    <n v="5.224963715529757"/>
    <n v="0"/>
    <s v="Warm"/>
    <m/>
    <d v="1899-12-30T00:00:00"/>
    <d v="1899-12-30T00:00:00"/>
    <m/>
    <n v="0"/>
    <n v="0"/>
    <d v="1899-12-30T05:00:52"/>
    <d v="1899-12-30T05:53:16"/>
    <d v="1899-12-30T02:30:26"/>
    <d v="1899-12-30T02:56:38"/>
    <n v="2506"/>
    <x v="7"/>
    <x v="5"/>
    <n v="200809"/>
  </r>
  <r>
    <x v="880"/>
    <d v="2008-09-01T00:00:00"/>
    <x v="18"/>
    <n v="1"/>
    <n v="0"/>
    <n v="11"/>
    <n v="16"/>
    <d v="1899-12-30T00:11:16"/>
    <d v="1899-12-30T00:11:16"/>
    <x v="43"/>
    <s v="Mile 11"/>
    <n v="5.3254437869822517"/>
    <n v="0"/>
    <s v="Warm"/>
    <m/>
    <d v="1899-12-30T00:00:00"/>
    <d v="1899-12-30T00:00:00"/>
    <m/>
    <n v="0"/>
    <n v="0"/>
    <d v="1899-12-30T04:55:11"/>
    <d v="1899-12-30T05:47:35"/>
    <d v="1899-12-30T02:27:36"/>
    <d v="1899-12-30T02:53:48"/>
    <n v="2395"/>
    <x v="7"/>
    <x v="5"/>
    <n v="200809"/>
  </r>
  <r>
    <x v="880"/>
    <d v="2008-09-01T00:00:00"/>
    <x v="19"/>
    <n v="1"/>
    <n v="0"/>
    <n v="11"/>
    <n v="28"/>
    <d v="1899-12-30T00:11:28"/>
    <d v="1899-12-30T00:11:28"/>
    <x v="43"/>
    <s v="Mile 12"/>
    <n v="5.2325581395348877"/>
    <n v="0"/>
    <s v="Warm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5"/>
    <n v="200809"/>
  </r>
  <r>
    <x v="880"/>
    <d v="2008-09-01T00:00:00"/>
    <x v="20"/>
    <n v="0.4"/>
    <n v="0"/>
    <n v="4"/>
    <n v="53"/>
    <d v="1899-12-30T00:04:53"/>
    <d v="1899-12-30T00:12:12"/>
    <x v="43"/>
    <s v="Mile 13"/>
    <n v="4.9146757679180935"/>
    <n v="0"/>
    <s v="Warm"/>
    <m/>
    <d v="1899-12-30T00:00:00"/>
    <d v="1899-12-30T00:00:00"/>
    <m/>
    <n v="0"/>
    <n v="0"/>
    <d v="1899-12-30T05:19:51"/>
    <d v="1899-12-30T06:12:16"/>
    <d v="1899-12-30T02:39:56"/>
    <d v="1899-12-30T03:06:08"/>
    <n v="2749"/>
    <x v="7"/>
    <x v="5"/>
    <n v="200809"/>
  </r>
  <r>
    <x v="881"/>
    <d v="2008-09-03T00:00:00"/>
    <x v="2"/>
    <n v="4.5"/>
    <n v="0"/>
    <n v="46"/>
    <n v="13"/>
    <d v="1899-12-30T00:46:13"/>
    <d v="1899-12-30T00:10:16"/>
    <x v="43"/>
    <s v="Beach Loop"/>
    <n v="5.8420483231157627"/>
    <n v="0"/>
    <s v="Hot "/>
    <m/>
    <d v="1899-12-30T04:29:05"/>
    <d v="1899-12-30T02:14:33"/>
    <m/>
    <n v="0"/>
    <n v="0"/>
    <d v="1899-12-30T04:29:05"/>
    <d v="1899-12-30T05:21:29"/>
    <d v="1899-12-30T02:14:33"/>
    <d v="1899-12-30T02:40:45"/>
    <n v="1759"/>
    <x v="7"/>
    <x v="5"/>
    <n v="200809"/>
  </r>
  <r>
    <x v="882"/>
    <d v="2008-09-05T00:00:00"/>
    <x v="2"/>
    <n v="4"/>
    <n v="0"/>
    <n v="38"/>
    <n v="13"/>
    <d v="1899-12-30T00:38:13"/>
    <d v="1899-12-30T00:09:33"/>
    <x v="43"/>
    <s v="4 Mile-Work"/>
    <n v="6.2799825556040174"/>
    <n v="0"/>
    <s v="Hot"/>
    <m/>
    <d v="1899-12-30T04:10:19"/>
    <d v="1899-12-30T02:05:10"/>
    <m/>
    <n v="0"/>
    <n v="0"/>
    <d v="1899-12-30T04:10:19"/>
    <d v="1899-12-30T05:02:43"/>
    <d v="1899-12-30T02:05:10"/>
    <d v="1899-12-30T02:31:22"/>
    <n v="1168"/>
    <x v="7"/>
    <x v="5"/>
    <n v="200809"/>
  </r>
  <r>
    <x v="883"/>
    <d v="2008-09-06T00:00:00"/>
    <x v="2"/>
    <n v="8"/>
    <n v="1"/>
    <n v="38"/>
    <n v="0"/>
    <d v="1899-12-30T01:38:00"/>
    <d v="1899-12-30T00:12:15"/>
    <x v="43"/>
    <s v="Quassy Loop Plus"/>
    <n v="4.8979591836734739"/>
    <n v="0"/>
    <s v="Oppressively Humid"/>
    <s v="Walked a bunch"/>
    <d v="1899-12-30T05:20:57"/>
    <d v="1899-12-30T02:40:28"/>
    <m/>
    <n v="0"/>
    <n v="0"/>
    <d v="1899-12-30T05:20:57"/>
    <d v="1899-12-30T06:13:21"/>
    <d v="1899-12-30T02:40:28"/>
    <d v="1899-12-30T03:06:41"/>
    <n v="2757"/>
    <x v="7"/>
    <x v="5"/>
    <n v="200809"/>
  </r>
  <r>
    <x v="884"/>
    <d v="2008-09-08T00:00:00"/>
    <x v="2"/>
    <n v="5"/>
    <n v="0"/>
    <n v="48"/>
    <n v="19"/>
    <d v="1899-12-30T00:48:19"/>
    <d v="1899-12-30T00:09:40"/>
    <x v="41"/>
    <s v="Second Beach"/>
    <n v="6.2090375991721327"/>
    <n v="0"/>
    <s v="Hot"/>
    <m/>
    <d v="1899-12-30T04:13:11"/>
    <d v="1899-12-30T02:06:35"/>
    <m/>
    <n v="0"/>
    <n v="0"/>
    <d v="1899-12-30T04:13:11"/>
    <d v="1899-12-30T05:05:35"/>
    <d v="1899-12-30T02:06:35"/>
    <d v="1899-12-30T02:32:47"/>
    <n v="1229"/>
    <x v="7"/>
    <x v="5"/>
    <n v="200809"/>
  </r>
  <r>
    <x v="885"/>
    <d v="2008-09-10T00:00:00"/>
    <x v="2"/>
    <n v="4"/>
    <n v="0"/>
    <n v="39"/>
    <n v="13"/>
    <d v="1899-12-30T00:39:13"/>
    <d v="1899-12-30T00:09:48"/>
    <x v="41"/>
    <s v="4 Mile-Work"/>
    <n v="6.1198470038249084"/>
    <n v="0"/>
    <s v="Nice!"/>
    <m/>
    <d v="1899-12-30T04:16:52"/>
    <d v="1899-12-30T02:08:26"/>
    <m/>
    <n v="0"/>
    <n v="0"/>
    <d v="1899-12-30T04:16:52"/>
    <d v="1899-12-30T05:09:16"/>
    <d v="1899-12-30T02:08:26"/>
    <d v="1899-12-30T02:34:38"/>
    <n v="1351"/>
    <x v="7"/>
    <x v="5"/>
    <n v="200809"/>
  </r>
  <r>
    <x v="886"/>
    <d v="2008-09-11T00:00:00"/>
    <x v="2"/>
    <n v="6"/>
    <n v="1"/>
    <n v="0"/>
    <n v="38"/>
    <d v="1899-12-30T01:00:38"/>
    <d v="1899-12-30T00:10:06"/>
    <x v="41"/>
    <s v="Bath House"/>
    <n v="5.9373282023089651"/>
    <n v="0"/>
    <s v="Nice!"/>
    <m/>
    <d v="1899-12-30T04:24:46"/>
    <d v="1899-12-30T02:12:23"/>
    <m/>
    <n v="0"/>
    <n v="0"/>
    <d v="1899-12-30T04:24:46"/>
    <d v="1899-12-30T05:17:10"/>
    <d v="1899-12-30T02:12:23"/>
    <d v="1899-12-30T02:38:35"/>
    <n v="1625"/>
    <x v="7"/>
    <x v="5"/>
    <n v="200809"/>
  </r>
  <r>
    <x v="887"/>
    <d v="2008-09-12T00:00:00"/>
    <x v="2"/>
    <n v="6"/>
    <n v="0"/>
    <n v="56"/>
    <n v="2"/>
    <d v="1899-12-30T00:56:02"/>
    <d v="1899-12-30T00:09:20"/>
    <x v="41"/>
    <s v="Bath House"/>
    <n v="6.4247471743010163"/>
    <n v="0"/>
    <s v="Cool"/>
    <m/>
    <d v="1899-12-30T04:04:41"/>
    <d v="1899-12-30T02:02:20"/>
    <m/>
    <n v="0"/>
    <n v="0"/>
    <d v="1899-12-30T04:04:41"/>
    <d v="1899-12-30T04:57:05"/>
    <d v="1899-12-30T02:02:20"/>
    <d v="1899-12-30T02:28:32"/>
    <n v="1038"/>
    <x v="7"/>
    <x v="5"/>
    <n v="200809"/>
  </r>
  <r>
    <x v="888"/>
    <d v="2008-09-14T00:00:00"/>
    <x v="2"/>
    <n v="18"/>
    <n v="3"/>
    <n v="25"/>
    <n v="54"/>
    <d v="1899-12-30T03:25:54"/>
    <d v="1899-12-30T00:11:26"/>
    <x v="41"/>
    <s v="Griskus Bike + Quassy Loop"/>
    <n v="5.2452646915978667"/>
    <n v="0"/>
    <s v="Hot"/>
    <m/>
    <d v="1899-12-30T04:59:42"/>
    <d v="1899-12-30T02:29:51"/>
    <m/>
    <n v="0"/>
    <n v="0"/>
    <d v="1899-12-30T04:59:42"/>
    <d v="1899-12-30T05:52:06"/>
    <d v="1899-12-30T02:29:51"/>
    <d v="1899-12-30T02:56:03"/>
    <n v="2484"/>
    <x v="7"/>
    <x v="5"/>
    <n v="200809"/>
  </r>
  <r>
    <x v="888"/>
    <d v="2008-09-14T00:00:00"/>
    <x v="8"/>
    <n v="1"/>
    <n v="0"/>
    <n v="10"/>
    <n v="23"/>
    <d v="1899-12-30T00:10:23"/>
    <d v="1899-12-30T00:10:23"/>
    <x v="41"/>
    <s v="Griskus Bike + Quassy Loop"/>
    <n v="5.7784911717496037"/>
    <n v="0"/>
    <s v="Hot"/>
    <m/>
    <d v="1899-12-30T00:00:00"/>
    <d v="1899-12-30T00:00:00"/>
    <m/>
    <n v="0"/>
    <n v="0"/>
    <d v="1899-12-30T04:32:03"/>
    <d v="1899-12-30T05:24:27"/>
    <d v="1899-12-30T02:16:01"/>
    <d v="1899-12-30T02:42:13"/>
    <n v="1853"/>
    <x v="7"/>
    <x v="5"/>
    <n v="200809"/>
  </r>
  <r>
    <x v="888"/>
    <d v="2008-09-14T00:00:00"/>
    <x v="9"/>
    <n v="1"/>
    <n v="0"/>
    <n v="10"/>
    <n v="8"/>
    <d v="1899-12-30T00:10:08"/>
    <d v="1899-12-30T00:10:08"/>
    <x v="41"/>
    <s v="Griskus Bike + Quassy Loop"/>
    <n v="5.9210526315789522"/>
    <n v="0"/>
    <s v="Hot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5"/>
    <n v="200809"/>
  </r>
  <r>
    <x v="888"/>
    <d v="2008-09-14T00:00:00"/>
    <x v="10"/>
    <n v="1"/>
    <n v="0"/>
    <n v="10"/>
    <n v="13"/>
    <d v="1899-12-30T00:10:13"/>
    <d v="1899-12-30T00:10:13"/>
    <x v="41"/>
    <s v="Griskus Bike + Quassy Loop"/>
    <n v="5.872756933115828"/>
    <n v="0"/>
    <s v="Hot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</r>
  <r>
    <x v="888"/>
    <d v="2008-09-14T00:00:00"/>
    <x v="11"/>
    <n v="1"/>
    <n v="0"/>
    <n v="10"/>
    <n v="51"/>
    <d v="1899-12-30T00:10:51"/>
    <d v="1899-12-30T00:10:51"/>
    <x v="41"/>
    <s v="Griskus Bike + Quassy Loop"/>
    <n v="5.5299539170506966"/>
    <n v="0"/>
    <s v="Hot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5"/>
    <n v="200809"/>
  </r>
  <r>
    <x v="888"/>
    <d v="2008-09-14T00:00:00"/>
    <x v="12"/>
    <n v="1"/>
    <n v="0"/>
    <n v="10"/>
    <n v="39"/>
    <d v="1899-12-30T00:10:39"/>
    <d v="1899-12-30T00:10:39"/>
    <x v="41"/>
    <s v="Griskus Bike + Quassy Loop"/>
    <n v="5.6338028169014125"/>
    <n v="0"/>
    <s v="Hot"/>
    <m/>
    <d v="1899-12-30T00:00:00"/>
    <d v="1899-12-30T00:00:00"/>
    <m/>
    <n v="0"/>
    <n v="0"/>
    <d v="1899-12-30T04:39:02"/>
    <d v="1899-12-30T05:31:26"/>
    <d v="1899-12-30T02:19:31"/>
    <d v="1899-12-30T02:45:43"/>
    <n v="2030"/>
    <x v="7"/>
    <x v="5"/>
    <n v="200809"/>
  </r>
  <r>
    <x v="888"/>
    <d v="2008-09-14T00:00:00"/>
    <x v="13"/>
    <n v="1"/>
    <n v="0"/>
    <n v="11"/>
    <n v="51"/>
    <d v="1899-12-30T00:11:51"/>
    <d v="1899-12-30T00:11:51"/>
    <x v="41"/>
    <s v="Griskus Bike + Quassy Loop"/>
    <n v="5.0632911392405111"/>
    <n v="0"/>
    <s v="Hot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5"/>
    <n v="200809"/>
  </r>
  <r>
    <x v="888"/>
    <d v="2008-09-14T00:00:00"/>
    <x v="14"/>
    <n v="1"/>
    <n v="0"/>
    <n v="12"/>
    <n v="7"/>
    <d v="1899-12-30T00:12:07"/>
    <d v="1899-12-30T00:12:07"/>
    <x v="41"/>
    <s v="Griskus Bike + Quassy Loop"/>
    <n v="4.9518569463548872"/>
    <n v="0"/>
    <s v="Hot"/>
    <m/>
    <d v="1899-12-30T00:00:00"/>
    <d v="1899-12-30T00:00:00"/>
    <m/>
    <n v="0"/>
    <n v="0"/>
    <d v="1899-12-30T05:17:27"/>
    <d v="1899-12-30T06:09:51"/>
    <d v="1899-12-30T02:38:44"/>
    <d v="1899-12-30T03:04:56"/>
    <n v="2726"/>
    <x v="7"/>
    <x v="5"/>
    <n v="200809"/>
  </r>
  <r>
    <x v="888"/>
    <d v="2008-09-14T00:00:00"/>
    <x v="15"/>
    <n v="1"/>
    <n v="0"/>
    <n v="11"/>
    <n v="45"/>
    <d v="1899-12-30T00:11:45"/>
    <d v="1899-12-30T00:11:45"/>
    <x v="41"/>
    <s v="Griskus Bike + Quassy Loop"/>
    <n v="5.1063829787234081"/>
    <n v="0"/>
    <s v="Hot"/>
    <m/>
    <d v="1899-12-30T00:00:00"/>
    <d v="1899-12-30T00:00:00"/>
    <m/>
    <n v="0"/>
    <n v="0"/>
    <d v="1899-12-30T05:07:51"/>
    <d v="1899-12-30T06:00:15"/>
    <d v="1899-12-30T02:33:56"/>
    <d v="1899-12-30T03:00:08"/>
    <n v="2602"/>
    <x v="7"/>
    <x v="5"/>
    <n v="200809"/>
  </r>
  <r>
    <x v="888"/>
    <d v="2008-09-14T00:00:00"/>
    <x v="16"/>
    <n v="1"/>
    <n v="0"/>
    <n v="11"/>
    <n v="4"/>
    <d v="1899-12-30T00:11:04"/>
    <d v="1899-12-30T00:11:04"/>
    <x v="41"/>
    <s v="Griskus Bike + Quassy Loop"/>
    <n v="5.4216867469879562"/>
    <n v="0"/>
    <s v="Hot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5"/>
    <n v="200809"/>
  </r>
  <r>
    <x v="888"/>
    <d v="2008-09-14T00:00:00"/>
    <x v="17"/>
    <n v="1"/>
    <n v="0"/>
    <n v="10"/>
    <n v="45"/>
    <d v="1899-12-30T00:10:45"/>
    <d v="1899-12-30T00:10:45"/>
    <x v="41"/>
    <s v="Griskus Bike + Quassy Loop"/>
    <n v="5.581395348837213"/>
    <n v="0"/>
    <s v="Hot"/>
    <m/>
    <d v="1899-12-30T00:00:00"/>
    <d v="1899-12-30T00:00:00"/>
    <m/>
    <n v="0"/>
    <n v="0"/>
    <d v="1899-12-30T04:41:39"/>
    <d v="1899-12-30T05:34:03"/>
    <d v="1899-12-30T02:20:50"/>
    <d v="1899-12-30T02:47:02"/>
    <n v="2094"/>
    <x v="7"/>
    <x v="5"/>
    <n v="200809"/>
  </r>
  <r>
    <x v="888"/>
    <d v="2008-09-14T00:00:00"/>
    <x v="18"/>
    <n v="1"/>
    <n v="0"/>
    <n v="11"/>
    <n v="54"/>
    <d v="1899-12-30T00:11:54"/>
    <d v="1899-12-30T00:11:54"/>
    <x v="41"/>
    <s v="Griskus Bike + Quassy Loop"/>
    <n v="5.0420168067226934"/>
    <n v="0"/>
    <s v="Hot"/>
    <m/>
    <d v="1899-12-30T00:00:00"/>
    <d v="1899-12-30T00:00:00"/>
    <m/>
    <n v="0"/>
    <n v="0"/>
    <d v="1899-12-30T05:11:47"/>
    <d v="1899-12-30T06:04:11"/>
    <d v="1899-12-30T02:35:53"/>
    <d v="1899-12-30T03:02:05"/>
    <n v="2653"/>
    <x v="7"/>
    <x v="5"/>
    <n v="200809"/>
  </r>
  <r>
    <x v="888"/>
    <d v="2008-09-14T00:00:00"/>
    <x v="19"/>
    <n v="1"/>
    <n v="0"/>
    <n v="11"/>
    <n v="3"/>
    <d v="1899-12-30T00:11:03"/>
    <d v="1899-12-30T00:11:03"/>
    <x v="41"/>
    <s v="Griskus Bike + Quassy Loop"/>
    <n v="5.429864253393669"/>
    <n v="0"/>
    <s v="Hot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5"/>
    <n v="200809"/>
  </r>
  <r>
    <x v="888"/>
    <d v="2008-09-14T00:00:00"/>
    <x v="20"/>
    <n v="1"/>
    <n v="0"/>
    <n v="10"/>
    <n v="47"/>
    <d v="1899-12-30T00:10:47"/>
    <d v="1899-12-30T00:10:47"/>
    <x v="41"/>
    <s v="Griskus Bike + Quassy Loop"/>
    <n v="5.5641421947449814"/>
    <n v="0"/>
    <s v="Hot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5"/>
    <n v="200809"/>
  </r>
  <r>
    <x v="888"/>
    <d v="2008-09-14T00:00:00"/>
    <x v="21"/>
    <n v="1"/>
    <n v="0"/>
    <n v="12"/>
    <n v="20"/>
    <d v="1899-12-30T00:12:20"/>
    <d v="1899-12-30T00:12:20"/>
    <x v="41"/>
    <s v="Griskus Bike + Quassy Loop"/>
    <n v="4.8648648648648685"/>
    <n v="0"/>
    <s v="Hot"/>
    <m/>
    <d v="1899-12-30T00:00:00"/>
    <d v="1899-12-30T00:00:00"/>
    <m/>
    <n v="0"/>
    <n v="0"/>
    <d v="1899-12-30T05:23:08"/>
    <d v="1899-12-30T06:15:32"/>
    <d v="1899-12-30T02:41:34"/>
    <d v="1899-12-30T03:07:46"/>
    <n v="2768"/>
    <x v="7"/>
    <x v="5"/>
    <n v="200809"/>
  </r>
  <r>
    <x v="888"/>
    <d v="2008-09-14T00:00:00"/>
    <x v="25"/>
    <n v="1"/>
    <n v="0"/>
    <n v="11"/>
    <n v="18"/>
    <d v="1899-12-30T00:11:18"/>
    <d v="1899-12-30T00:11:18"/>
    <x v="41"/>
    <s v="Griskus Bike + Quassy Loop"/>
    <n v="5.3097345132743401"/>
    <n v="0"/>
    <s v="Hot"/>
    <m/>
    <d v="1899-12-30T00:00:00"/>
    <d v="1899-12-30T00:00:00"/>
    <m/>
    <n v="0"/>
    <n v="0"/>
    <d v="1899-12-30T04:56:04"/>
    <d v="1899-12-30T05:48:28"/>
    <d v="1899-12-30T02:28:02"/>
    <d v="1899-12-30T02:54:14"/>
    <n v="2416"/>
    <x v="7"/>
    <x v="5"/>
    <n v="200809"/>
  </r>
  <r>
    <x v="888"/>
    <d v="2008-09-14T00:00:00"/>
    <x v="26"/>
    <n v="1"/>
    <n v="0"/>
    <n v="15"/>
    <n v="47"/>
    <d v="1899-12-30T00:15:47"/>
    <d v="1899-12-30T00:15:47"/>
    <x v="41"/>
    <s v="Griskus Bike + Quassy Loop"/>
    <n v="3.8014783526927167"/>
    <n v="0"/>
    <s v="Hot"/>
    <m/>
    <d v="1899-12-30T00:00:00"/>
    <d v="1899-12-30T00:00:00"/>
    <m/>
    <n v="0"/>
    <n v="0"/>
    <d v="1899-12-30T06:53:31"/>
    <d v="1899-12-30T07:45:55"/>
    <d v="1899-12-30T03:26:46"/>
    <d v="1899-12-30T03:52:58"/>
    <n v="3066"/>
    <x v="7"/>
    <x v="5"/>
    <n v="200809"/>
  </r>
  <r>
    <x v="888"/>
    <d v="2008-09-14T00:00:00"/>
    <x v="27"/>
    <n v="1"/>
    <n v="0"/>
    <n v="13"/>
    <n v="57"/>
    <d v="1899-12-30T00:13:57"/>
    <d v="1899-12-30T00:13:57"/>
    <x v="41"/>
    <s v="Griskus Bike + Quassy Loop"/>
    <n v="4.3010752688172076"/>
    <n v="0"/>
    <s v="Hot"/>
    <m/>
    <d v="1899-12-30T00:00:00"/>
    <d v="1899-12-30T00:00:00"/>
    <m/>
    <n v="0"/>
    <n v="0"/>
    <d v="1899-12-30T06:05:29"/>
    <d v="1899-12-30T06:57:53"/>
    <d v="1899-12-30T03:02:45"/>
    <d v="1899-12-30T03:28:57"/>
    <n v="2948"/>
    <x v="7"/>
    <x v="5"/>
    <n v="200809"/>
  </r>
  <r>
    <x v="888"/>
    <d v="2008-09-14T00:00:00"/>
    <x v="28"/>
    <n v="1"/>
    <n v="0"/>
    <n v="9"/>
    <n v="51"/>
    <d v="1899-12-30T00:09:51"/>
    <d v="1899-12-30T00:09:51"/>
    <x v="41"/>
    <s v="Griskus Bike + Quassy Loop"/>
    <n v="6.0913705583756395"/>
    <n v="0"/>
    <s v="Hot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5"/>
    <n v="200809"/>
  </r>
  <r>
    <x v="889"/>
    <d v="2008-09-17T00:00:00"/>
    <x v="2"/>
    <n v="5"/>
    <n v="0"/>
    <n v="49"/>
    <n v="18"/>
    <d v="1899-12-30T00:49:18"/>
    <d v="1899-12-30T00:09:52"/>
    <x v="43"/>
    <s v="Second Beach"/>
    <n v="6.0851926977687674"/>
    <n v="0"/>
    <s v="Warm"/>
    <m/>
    <d v="1899-12-30T04:18:20"/>
    <d v="1899-12-30T02:09:10"/>
    <m/>
    <n v="0"/>
    <n v="0"/>
    <d v="1899-12-30T04:18:20"/>
    <d v="1899-12-30T05:10:44"/>
    <d v="1899-12-30T02:09:10"/>
    <d v="1899-12-30T02:35:22"/>
    <n v="1409"/>
    <x v="7"/>
    <x v="5"/>
    <n v="200809"/>
  </r>
  <r>
    <x v="890"/>
    <d v="2008-09-19T00:00:00"/>
    <x v="2"/>
    <n v="5"/>
    <n v="0"/>
    <n v="46"/>
    <n v="21"/>
    <d v="1899-12-30T00:46:21"/>
    <d v="1899-12-30T00:09:16"/>
    <x v="43"/>
    <s v="Second Beach"/>
    <n v="6.4724919093851181"/>
    <n v="0"/>
    <s v="Nice!"/>
    <m/>
    <d v="1899-12-30T04:02:52"/>
    <d v="1899-12-30T02:01:26"/>
    <m/>
    <n v="0"/>
    <n v="0"/>
    <d v="1899-12-30T04:02:52"/>
    <d v="1899-12-30T04:55:16"/>
    <d v="1899-12-30T02:01:26"/>
    <d v="1899-12-30T02:27:38"/>
    <n v="998"/>
    <x v="7"/>
    <x v="5"/>
    <n v="200809"/>
  </r>
  <r>
    <x v="891"/>
    <d v="2008-09-20T00:00:00"/>
    <x v="2"/>
    <n v="20"/>
    <n v="3"/>
    <n v="53"/>
    <n v="3"/>
    <d v="1899-12-30T03:53:03"/>
    <d v="1899-12-30T00:11:39"/>
    <x v="43"/>
    <s v="Two Griskus Bike Loops"/>
    <n v="5.1491096331259421"/>
    <n v="0"/>
    <s v="Nice!"/>
    <s v="Ouch!!!"/>
    <d v="1899-12-30T05:05:18"/>
    <d v="1899-12-30T02:32:39"/>
    <m/>
    <n v="0"/>
    <n v="0"/>
    <d v="1899-12-30T05:05:18"/>
    <d v="1899-12-30T05:57:42"/>
    <d v="1899-12-30T02:32:39"/>
    <d v="1899-12-30T02:58:51"/>
    <n v="2562"/>
    <x v="7"/>
    <x v="5"/>
    <n v="200809"/>
  </r>
  <r>
    <x v="892"/>
    <d v="2008-09-23T00:00:00"/>
    <x v="2"/>
    <n v="3.5"/>
    <n v="0"/>
    <n v="35"/>
    <n v="1"/>
    <d v="1899-12-30T00:35:01"/>
    <d v="1899-12-30T00:10:00"/>
    <x v="43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5"/>
    <n v="200809"/>
  </r>
  <r>
    <x v="893"/>
    <d v="2008-09-28T00:00:00"/>
    <x v="2"/>
    <n v="11"/>
    <n v="2"/>
    <n v="5"/>
    <n v="0"/>
    <d v="1899-12-30T02:05:00"/>
    <d v="1899-12-30T00:11:22"/>
    <x v="41"/>
    <s v="Griskus Olympic"/>
    <n v="5.2800000000000038"/>
    <n v="0"/>
    <s v="Humid"/>
    <m/>
    <d v="1899-12-30T04:57:44"/>
    <d v="1899-12-30T02:28:52"/>
    <m/>
    <n v="0"/>
    <n v="0"/>
    <d v="1899-12-30T04:57:44"/>
    <d v="1899-12-30T05:50:08"/>
    <d v="1899-12-30T02:28:52"/>
    <d v="1899-12-30T02:55:04"/>
    <n v="2451"/>
    <x v="7"/>
    <x v="5"/>
    <n v="200809"/>
  </r>
  <r>
    <x v="894"/>
    <d v="2008-09-30T00:00:00"/>
    <x v="2"/>
    <n v="4.5"/>
    <n v="0"/>
    <n v="45"/>
    <n v="10"/>
    <d v="1899-12-30T00:45:10"/>
    <d v="1899-12-30T00:10:02"/>
    <x v="41"/>
    <s v="Beach Loop"/>
    <n v="5.9778597785977903"/>
    <n v="0"/>
    <s v="Warm"/>
    <m/>
    <d v="1899-12-30T04:22:58"/>
    <d v="1899-12-30T02:11:29"/>
    <m/>
    <n v="0"/>
    <n v="0"/>
    <d v="1899-12-30T04:22:58"/>
    <d v="1899-12-30T05:15:22"/>
    <d v="1899-12-30T02:11:29"/>
    <d v="1899-12-30T02:37:41"/>
    <n v="1577"/>
    <x v="7"/>
    <x v="5"/>
    <n v="200809"/>
  </r>
  <r>
    <x v="895"/>
    <d v="2008-10-03T00:00:00"/>
    <x v="2"/>
    <n v="5"/>
    <n v="0"/>
    <n v="51"/>
    <n v="1"/>
    <d v="1899-12-30T00:51:01"/>
    <d v="1899-12-30T00:10:12"/>
    <x v="41"/>
    <s v="Second Beach"/>
    <n v="5.8804312316236569"/>
    <n v="0"/>
    <s v="Cool"/>
    <m/>
    <d v="1899-12-30T04:27:20"/>
    <d v="1899-12-30T02:13:40"/>
    <m/>
    <n v="0"/>
    <n v="0"/>
    <d v="1899-12-30T04:27:20"/>
    <d v="1899-12-30T05:19:44"/>
    <d v="1899-12-30T02:13:40"/>
    <d v="1899-12-30T02:39:52"/>
    <n v="1702"/>
    <x v="7"/>
    <x v="6"/>
    <n v="200810"/>
  </r>
  <r>
    <x v="896"/>
    <d v="2008-10-05T00:00:00"/>
    <x v="2"/>
    <n v="18"/>
    <n v="3"/>
    <n v="20"/>
    <n v="44"/>
    <d v="1899-12-30T03:20:44"/>
    <d v="1899-12-30T00:11:09"/>
    <x v="41"/>
    <s v="Griskus Bike + Quassy Loop"/>
    <n v="5.3802723347725054"/>
    <n v="0"/>
    <s v="Rainy"/>
    <m/>
    <d v="1899-12-30T04:52:11"/>
    <d v="1899-12-30T02:26:05"/>
    <m/>
    <n v="0"/>
    <n v="0"/>
    <d v="1899-12-30T04:52:11"/>
    <d v="1899-12-30T05:44:35"/>
    <d v="1899-12-30T02:26:05"/>
    <d v="1899-12-30T02:52:17"/>
    <n v="2346"/>
    <x v="7"/>
    <x v="6"/>
    <n v="200810"/>
  </r>
  <r>
    <x v="897"/>
    <d v="2008-10-08T00:00:00"/>
    <x v="2"/>
    <n v="6"/>
    <n v="0"/>
    <n v="55"/>
    <n v="25"/>
    <d v="1899-12-30T00:55:25"/>
    <d v="1899-12-30T00:09:14"/>
    <x v="43"/>
    <s v="Bath House"/>
    <n v="6.4962406015037644"/>
    <n v="0"/>
    <s v="Perfect"/>
    <m/>
    <d v="1899-12-30T04:01:59"/>
    <d v="1899-12-30T02:01:00"/>
    <m/>
    <n v="0"/>
    <n v="0"/>
    <d v="1899-12-30T04:01:59"/>
    <d v="1899-12-30T04:54:23"/>
    <d v="1899-12-30T02:01:00"/>
    <d v="1899-12-30T02:27:12"/>
    <n v="977"/>
    <x v="7"/>
    <x v="6"/>
    <n v="200810"/>
  </r>
  <r>
    <x v="898"/>
    <d v="2008-10-10T00:00:00"/>
    <x v="2"/>
    <n v="4.58"/>
    <n v="0"/>
    <n v="45"/>
    <n v="17"/>
    <d v="1899-12-30T00:45:17"/>
    <d v="1899-12-30T00:09:53"/>
    <x v="43"/>
    <s v="Beach Loop"/>
    <n v="6.0684578579315476"/>
    <n v="0"/>
    <s v="Nice!"/>
    <m/>
    <d v="1899-12-30T04:19:03"/>
    <d v="1899-12-30T02:09:31"/>
    <m/>
    <n v="0"/>
    <n v="0"/>
    <d v="1899-12-30T04:19:03"/>
    <d v="1899-12-30T05:11:27"/>
    <d v="1899-12-30T02:09:31"/>
    <d v="1899-12-30T02:35:43"/>
    <n v="1438"/>
    <x v="7"/>
    <x v="6"/>
    <n v="200810"/>
  </r>
  <r>
    <x v="899"/>
    <d v="2008-10-12T00:00:00"/>
    <x v="2"/>
    <n v="11.5"/>
    <n v="1"/>
    <n v="57"/>
    <n v="57"/>
    <d v="1899-12-30T01:57:57"/>
    <d v="1899-12-30T00:10:15"/>
    <x v="43"/>
    <s v="Long Quassy Loop"/>
    <n v="5.8499364137346381"/>
    <n v="0"/>
    <s v="Nice!"/>
    <m/>
    <d v="1899-12-30T04:28:43"/>
    <d v="1899-12-30T02:14:22"/>
    <m/>
    <n v="0"/>
    <n v="0"/>
    <d v="1899-12-30T04:28:43"/>
    <d v="1899-12-30T05:21:07"/>
    <d v="1899-12-30T02:14:22"/>
    <d v="1899-12-30T02:40:34"/>
    <n v="1746"/>
    <x v="7"/>
    <x v="6"/>
    <n v="200810"/>
  </r>
  <r>
    <x v="899"/>
    <d v="2008-10-12T00:00:00"/>
    <x v="8"/>
    <n v="1"/>
    <n v="0"/>
    <n v="9"/>
    <n v="59"/>
    <d v="1899-12-30T00:09:59"/>
    <d v="1899-12-30T00:09:59"/>
    <x v="43"/>
    <s v="Long Quassy Loop"/>
    <n v="6.0100166944908233"/>
    <n v="0"/>
    <s v="Nice!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6"/>
    <n v="200810"/>
  </r>
  <r>
    <x v="899"/>
    <d v="2008-10-12T00:00:00"/>
    <x v="9"/>
    <n v="1"/>
    <n v="0"/>
    <n v="9"/>
    <n v="53"/>
    <d v="1899-12-30T00:09:53"/>
    <d v="1899-12-30T00:09:53"/>
    <x v="43"/>
    <s v="Long Quassy Loop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</r>
  <r>
    <x v="899"/>
    <d v="2008-10-12T00:00:00"/>
    <x v="10"/>
    <n v="1"/>
    <n v="0"/>
    <n v="9"/>
    <n v="51"/>
    <d v="1899-12-30T00:09:51"/>
    <d v="1899-12-30T00:09:51"/>
    <x v="43"/>
    <s v="Long Quassy Loop"/>
    <n v="6.0913705583756395"/>
    <n v="0"/>
    <s v="Nice!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6"/>
    <n v="200810"/>
  </r>
  <r>
    <x v="899"/>
    <d v="2008-10-12T00:00:00"/>
    <x v="11"/>
    <n v="1"/>
    <n v="0"/>
    <n v="9"/>
    <n v="34"/>
    <d v="1899-12-30T00:09:34"/>
    <d v="1899-12-30T00:09:34"/>
    <x v="43"/>
    <s v="Long Quassy Loop"/>
    <n v="6.2717770034843259"/>
    <n v="0"/>
    <s v="Nice!"/>
    <m/>
    <d v="1899-12-30T00:00:00"/>
    <d v="1899-12-30T00:00:00"/>
    <m/>
    <n v="0"/>
    <n v="0"/>
    <d v="1899-12-30T04:10:39"/>
    <d v="1899-12-30T05:03:03"/>
    <d v="1899-12-30T02:05:19"/>
    <d v="1899-12-30T02:31:31"/>
    <n v="1174"/>
    <x v="7"/>
    <x v="6"/>
    <n v="200810"/>
  </r>
  <r>
    <x v="899"/>
    <d v="2008-10-12T00:00:00"/>
    <x v="12"/>
    <n v="1"/>
    <n v="0"/>
    <n v="10"/>
    <n v="16"/>
    <d v="1899-12-30T00:10:16"/>
    <d v="1899-12-30T00:10:16"/>
    <x v="43"/>
    <s v="Long Quassy Loop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</r>
  <r>
    <x v="899"/>
    <d v="2008-10-12T00:00:00"/>
    <x v="13"/>
    <n v="1"/>
    <n v="0"/>
    <n v="10"/>
    <n v="3"/>
    <d v="1899-12-30T00:10:03"/>
    <d v="1899-12-30T00:10:03"/>
    <x v="43"/>
    <s v="Long Quassy Loop"/>
    <n v="5.9701492537313472"/>
    <n v="0"/>
    <s v="Nice!"/>
    <m/>
    <d v="1899-12-30T00:00:00"/>
    <d v="1899-12-30T00:00:00"/>
    <m/>
    <n v="0"/>
    <n v="0"/>
    <d v="1899-12-30T04:23:19"/>
    <d v="1899-12-30T05:15:43"/>
    <d v="1899-12-30T02:11:39"/>
    <d v="1899-12-30T02:37:51"/>
    <n v="1589"/>
    <x v="7"/>
    <x v="6"/>
    <n v="200810"/>
  </r>
  <r>
    <x v="899"/>
    <d v="2008-10-12T00:00:00"/>
    <x v="14"/>
    <n v="1"/>
    <n v="0"/>
    <n v="10"/>
    <n v="51"/>
    <d v="1899-12-30T00:10:51"/>
    <d v="1899-12-30T00:10:51"/>
    <x v="43"/>
    <s v="Long Quassy Loop"/>
    <n v="5.5299539170506966"/>
    <n v="0"/>
    <s v="Nice!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6"/>
    <n v="200810"/>
  </r>
  <r>
    <x v="899"/>
    <d v="2008-10-12T00:00:00"/>
    <x v="15"/>
    <n v="1"/>
    <n v="0"/>
    <n v="10"/>
    <n v="32"/>
    <d v="1899-12-30T00:10:32"/>
    <d v="1899-12-30T00:10:32"/>
    <x v="43"/>
    <s v="Long Quassy Loop"/>
    <n v="5.6962025316455742"/>
    <n v="0"/>
    <s v="Nice!"/>
    <m/>
    <d v="1899-12-30T00:00:00"/>
    <d v="1899-12-30T00:00:00"/>
    <m/>
    <n v="0"/>
    <n v="0"/>
    <d v="1899-12-30T04:35:58"/>
    <d v="1899-12-30T05:28:22"/>
    <d v="1899-12-30T02:17:59"/>
    <d v="1899-12-30T02:44:11"/>
    <n v="1972"/>
    <x v="7"/>
    <x v="6"/>
    <n v="200810"/>
  </r>
  <r>
    <x v="899"/>
    <d v="2008-10-12T00:00:00"/>
    <x v="16"/>
    <n v="1"/>
    <n v="0"/>
    <n v="10"/>
    <n v="4"/>
    <d v="1899-12-30T00:10:04"/>
    <d v="1899-12-30T00:10:04"/>
    <x v="43"/>
    <s v="Long Quassy Loop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7"/>
    <x v="6"/>
    <n v="200810"/>
  </r>
  <r>
    <x v="899"/>
    <d v="2008-10-12T00:00:00"/>
    <x v="17"/>
    <n v="1"/>
    <n v="0"/>
    <n v="12"/>
    <n v="0"/>
    <d v="1899-12-30T00:12:00"/>
    <d v="1899-12-30T00:12:00"/>
    <x v="43"/>
    <s v="Long Quassy Loop"/>
    <n v="5.0000000000000036"/>
    <n v="0"/>
    <s v="Nice!"/>
    <m/>
    <d v="1899-12-30T00:00:00"/>
    <d v="1899-12-30T00:00:00"/>
    <m/>
    <n v="0"/>
    <n v="0"/>
    <d v="1899-12-30T05:14:24"/>
    <d v="1899-12-30T06:06:48"/>
    <d v="1899-12-30T02:37:12"/>
    <d v="1899-12-30T03:03:24"/>
    <n v="2688"/>
    <x v="7"/>
    <x v="6"/>
    <n v="200810"/>
  </r>
  <r>
    <x v="899"/>
    <d v="2008-10-12T00:00:00"/>
    <x v="18"/>
    <n v="1"/>
    <n v="0"/>
    <n v="10"/>
    <n v="57"/>
    <d v="1899-12-30T00:10:57"/>
    <d v="1899-12-30T00:10:57"/>
    <x v="43"/>
    <s v="Long Quassy Loop"/>
    <n v="5.4794520547945256"/>
    <n v="0"/>
    <s v="Nice!"/>
    <m/>
    <d v="1899-12-30T00:00:00"/>
    <d v="1899-12-30T00:00:00"/>
    <m/>
    <n v="0"/>
    <n v="0"/>
    <d v="1899-12-30T04:46:53"/>
    <d v="1899-12-30T05:39:17"/>
    <d v="1899-12-30T02:23:27"/>
    <d v="1899-12-30T02:49:39"/>
    <n v="2223"/>
    <x v="7"/>
    <x v="6"/>
    <n v="200810"/>
  </r>
  <r>
    <x v="899"/>
    <d v="2008-10-12T00:00:00"/>
    <x v="19"/>
    <n v="0.5"/>
    <n v="0"/>
    <n v="4"/>
    <n v="9"/>
    <d v="1899-12-30T00:04:09"/>
    <d v="1899-12-30T00:08:18"/>
    <x v="43"/>
    <s v="Long Quassy Loop"/>
    <n v="7.2289156626506079"/>
    <n v="0"/>
    <s v="Nice!"/>
    <m/>
    <d v="1899-12-30T00:00:00"/>
    <d v="1899-12-30T00:00:00"/>
    <m/>
    <n v="0"/>
    <n v="0"/>
    <d v="1899-12-30T03:37:28"/>
    <d v="1899-12-30T04:29:52"/>
    <d v="1899-12-30T01:48:44"/>
    <d v="1899-12-30T02:14:56"/>
    <n v="815"/>
    <x v="7"/>
    <x v="6"/>
    <n v="200810"/>
  </r>
  <r>
    <x v="900"/>
    <d v="2008-10-15T00:00:00"/>
    <x v="2"/>
    <n v="4"/>
    <n v="0"/>
    <n v="36"/>
    <n v="30"/>
    <d v="1899-12-30T00:36:30"/>
    <d v="1899-12-30T00:09:07"/>
    <x v="43"/>
    <s v="4 Mile-Work"/>
    <n v="6.5753424657534305"/>
    <n v="0"/>
    <s v="Nice!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6"/>
    <n v="200810"/>
  </r>
  <r>
    <x v="901"/>
    <d v="2008-10-17T00:00:00"/>
    <x v="2"/>
    <n v="3"/>
    <n v="0"/>
    <n v="26"/>
    <n v="32"/>
    <d v="1899-12-30T00:26:32"/>
    <d v="1899-12-30T00:08:51"/>
    <x v="43"/>
    <s v="Columbus Statue"/>
    <n v="6.7839195979899554"/>
    <n v="0"/>
    <s v="Nice!"/>
    <m/>
    <d v="1899-12-30T03:51:43"/>
    <d v="1899-12-30T01:55:52"/>
    <m/>
    <n v="0"/>
    <n v="0"/>
    <d v="1899-12-30T03:51:43"/>
    <d v="1899-12-30T04:44:07"/>
    <d v="1899-12-30T01:55:52"/>
    <d v="1899-12-30T02:22:04"/>
    <n v="874"/>
    <x v="7"/>
    <x v="6"/>
    <n v="200810"/>
  </r>
  <r>
    <x v="902"/>
    <d v="2008-10-19T00:00:00"/>
    <x v="2"/>
    <n v="7.5"/>
    <n v="1"/>
    <n v="16"/>
    <n v="50"/>
    <d v="1899-12-30T01:16:50"/>
    <d v="1899-12-30T00:10:15"/>
    <x v="43"/>
    <s v="Quassy Loop"/>
    <n v="5.8568329718004382"/>
    <n v="0"/>
    <s v="Cool"/>
    <m/>
    <d v="1899-12-30T04:28:24"/>
    <d v="1899-12-30T02:14:12"/>
    <m/>
    <n v="0"/>
    <n v="0"/>
    <d v="1899-12-30T04:28:24"/>
    <d v="1899-12-30T05:20:48"/>
    <d v="1899-12-30T02:14:12"/>
    <d v="1899-12-30T02:40:24"/>
    <n v="1734"/>
    <x v="7"/>
    <x v="6"/>
    <n v="200810"/>
  </r>
  <r>
    <x v="903"/>
    <d v="2008-10-22T00:00:00"/>
    <x v="2"/>
    <n v="3.08"/>
    <n v="0"/>
    <n v="30"/>
    <n v="15"/>
    <d v="1899-12-30T00:30:15"/>
    <d v="1899-12-30T00:09:49"/>
    <x v="43"/>
    <s v="Columbus Statue"/>
    <n v="6.1090909090909147"/>
    <n v="0"/>
    <s v="Nice!"/>
    <m/>
    <d v="1899-12-30T04:17:19"/>
    <d v="1899-12-30T02:08:40"/>
    <m/>
    <n v="0"/>
    <n v="0"/>
    <d v="1899-12-30T04:17:19"/>
    <d v="1899-12-30T05:09:43"/>
    <d v="1899-12-30T02:08:40"/>
    <d v="1899-12-30T02:34:52"/>
    <n v="1368"/>
    <x v="7"/>
    <x v="6"/>
    <n v="200810"/>
  </r>
  <r>
    <x v="904"/>
    <d v="2008-10-26T00:00:00"/>
    <x v="2"/>
    <n v="26.2"/>
    <n v="5"/>
    <n v="24"/>
    <n v="50"/>
    <d v="1899-12-30T05:24:50"/>
    <d v="1899-12-30T00:12:24"/>
    <x v="43"/>
    <s v="Marine Corp Marathon"/>
    <n v="4.8394048229861504"/>
    <n v="0"/>
    <s v="Nice!"/>
    <m/>
    <d v="1899-12-30T05:24:50"/>
    <d v="1899-12-30T02:42:25"/>
    <m/>
    <n v="0"/>
    <n v="0"/>
    <d v="1899-12-30T05:24:50"/>
    <d v="1899-12-30T06:17:14"/>
    <d v="1899-12-30T02:42:25"/>
    <d v="1899-12-30T03:08:37"/>
    <n v="2779"/>
    <x v="7"/>
    <x v="6"/>
    <n v="200810"/>
  </r>
  <r>
    <x v="904"/>
    <d v="2008-10-26T00:00:00"/>
    <x v="8"/>
    <n v="1"/>
    <n v="0"/>
    <n v="11"/>
    <n v="24"/>
    <d v="1899-12-30T00:11:24"/>
    <d v="1899-12-30T00:11:24"/>
    <x v="43"/>
    <s v="Marine Corp Marathon"/>
    <n v="5.263157894736846"/>
    <n v="0"/>
    <s v="Nice!"/>
    <m/>
    <d v="1899-12-30T00:00:00"/>
    <d v="1899-12-30T00:00:00"/>
    <m/>
    <n v="0"/>
    <n v="0"/>
    <d v="1899-12-30T04:58:41"/>
    <d v="1899-12-30T05:51:05"/>
    <d v="1899-12-30T02:29:20"/>
    <d v="1899-12-30T02:55:32"/>
    <n v="2467"/>
    <x v="7"/>
    <x v="6"/>
    <n v="200810"/>
  </r>
  <r>
    <x v="904"/>
    <d v="2008-10-26T00:00:00"/>
    <x v="9"/>
    <n v="1"/>
    <n v="0"/>
    <n v="11"/>
    <n v="9"/>
    <d v="1899-12-30T00:11:09"/>
    <d v="1899-12-30T00:11:09"/>
    <x v="43"/>
    <s v="Marine Corp Marathon"/>
    <n v="5.3811659192825152"/>
    <n v="0"/>
    <s v="Nice!"/>
    <m/>
    <d v="1899-12-30T00:00:00"/>
    <d v="1899-12-30T00:00:00"/>
    <m/>
    <n v="0"/>
    <n v="0"/>
    <d v="1899-12-30T04:52:08"/>
    <d v="1899-12-30T05:44:32"/>
    <d v="1899-12-30T02:26:04"/>
    <d v="1899-12-30T02:52:16"/>
    <n v="2344"/>
    <x v="7"/>
    <x v="6"/>
    <n v="200810"/>
  </r>
  <r>
    <x v="904"/>
    <d v="2008-10-26T00:00:00"/>
    <x v="10"/>
    <n v="1"/>
    <n v="0"/>
    <n v="10"/>
    <n v="18"/>
    <d v="1899-12-30T00:10:18"/>
    <d v="1899-12-30T00:10:18"/>
    <x v="43"/>
    <s v="Marine Corp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7"/>
    <x v="6"/>
    <n v="200810"/>
  </r>
  <r>
    <x v="904"/>
    <d v="2008-10-26T00:00:00"/>
    <x v="11"/>
    <n v="1"/>
    <n v="0"/>
    <n v="10"/>
    <n v="8"/>
    <d v="1899-12-30T00:10:08"/>
    <d v="1899-12-30T00:10:08"/>
    <x v="43"/>
    <s v="Marine Corp Marathon"/>
    <n v="5.9210526315789522"/>
    <n v="0"/>
    <s v="Nice!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6"/>
    <n v="200810"/>
  </r>
  <r>
    <x v="904"/>
    <d v="2008-10-26T00:00:00"/>
    <x v="12"/>
    <n v="1"/>
    <n v="0"/>
    <n v="10"/>
    <n v="24"/>
    <d v="1899-12-30T00:10:24"/>
    <d v="1899-12-30T00:10:24"/>
    <x v="43"/>
    <s v="Marine Corp Marathon"/>
    <n v="5.7692307692307736"/>
    <n v="0"/>
    <s v="Nice!"/>
    <m/>
    <d v="1899-12-30T00:00:00"/>
    <d v="1899-12-30T00:00:00"/>
    <m/>
    <n v="0"/>
    <n v="0"/>
    <d v="1899-12-30T04:32:29"/>
    <d v="1899-12-30T05:24:53"/>
    <d v="1899-12-30T02:16:14"/>
    <d v="1899-12-30T02:42:26"/>
    <n v="1866"/>
    <x v="7"/>
    <x v="6"/>
    <n v="200810"/>
  </r>
  <r>
    <x v="904"/>
    <d v="2008-10-26T00:00:00"/>
    <x v="13"/>
    <n v="1"/>
    <n v="0"/>
    <n v="9"/>
    <n v="53"/>
    <d v="1899-12-30T00:09:53"/>
    <d v="1899-12-30T00:09:53"/>
    <x v="43"/>
    <s v="Marine Corp Marathon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</r>
  <r>
    <x v="904"/>
    <d v="2008-10-26T00:00:00"/>
    <x v="14"/>
    <n v="1"/>
    <n v="0"/>
    <n v="10"/>
    <n v="16"/>
    <d v="1899-12-30T00:10:16"/>
    <d v="1899-12-30T00:10:16"/>
    <x v="43"/>
    <s v="Marine Corp Marathon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</r>
  <r>
    <x v="904"/>
    <d v="2008-10-26T00:00:00"/>
    <x v="15"/>
    <n v="1"/>
    <n v="0"/>
    <n v="10"/>
    <n v="20"/>
    <d v="1899-12-30T00:10:20"/>
    <d v="1899-12-30T00:10:20"/>
    <x v="43"/>
    <s v="Marine Corp Marathon"/>
    <n v="5.8064516129032304"/>
    <n v="0"/>
    <s v="Nice!"/>
    <m/>
    <d v="1899-12-30T00:00:00"/>
    <d v="1899-12-30T00:00:00"/>
    <m/>
    <n v="0"/>
    <n v="0"/>
    <d v="1899-12-30T04:30:44"/>
    <d v="1899-12-30T05:23:08"/>
    <d v="1899-12-30T02:15:22"/>
    <d v="1899-12-30T02:41:34"/>
    <n v="1803"/>
    <x v="7"/>
    <x v="6"/>
    <n v="200810"/>
  </r>
  <r>
    <x v="904"/>
    <d v="2008-10-26T00:00:00"/>
    <x v="16"/>
    <n v="1"/>
    <n v="0"/>
    <n v="10"/>
    <n v="28"/>
    <d v="1899-12-30T00:10:28"/>
    <d v="1899-12-30T00:10:28"/>
    <x v="43"/>
    <s v="Marine Corp Marathon"/>
    <n v="5.7324840764331251"/>
    <n v="0"/>
    <s v="Nice!"/>
    <m/>
    <d v="1899-12-30T00:00:00"/>
    <d v="1899-12-30T00:00:00"/>
    <m/>
    <n v="0"/>
    <n v="0"/>
    <d v="1899-12-30T04:34:14"/>
    <d v="1899-12-30T05:26:38"/>
    <d v="1899-12-30T02:17:07"/>
    <d v="1899-12-30T02:43:19"/>
    <n v="1915"/>
    <x v="7"/>
    <x v="6"/>
    <n v="200810"/>
  </r>
  <r>
    <x v="904"/>
    <d v="2008-10-26T00:00:00"/>
    <x v="17"/>
    <n v="1"/>
    <n v="0"/>
    <n v="10"/>
    <n v="22"/>
    <d v="1899-12-30T00:10:22"/>
    <d v="1899-12-30T00:10:22"/>
    <x v="43"/>
    <s v="Marine Corp Marathon"/>
    <n v="5.7877813504823195"/>
    <n v="0"/>
    <s v="Nice!"/>
    <m/>
    <d v="1899-12-30T00:00:00"/>
    <d v="1899-12-30T00:00:00"/>
    <m/>
    <n v="0"/>
    <n v="0"/>
    <d v="1899-12-30T04:31:36"/>
    <d v="1899-12-30T05:24:00"/>
    <d v="1899-12-30T02:15:48"/>
    <d v="1899-12-30T02:42:00"/>
    <n v="1840"/>
    <x v="7"/>
    <x v="6"/>
    <n v="200810"/>
  </r>
  <r>
    <x v="904"/>
    <d v="2008-10-26T00:00:00"/>
    <x v="18"/>
    <n v="1"/>
    <n v="0"/>
    <n v="10"/>
    <n v="31"/>
    <d v="1899-12-30T00:10:31"/>
    <d v="1899-12-30T00:10:31"/>
    <x v="43"/>
    <s v="Marine Corp Marathon"/>
    <n v="5.7052297939778169"/>
    <n v="0"/>
    <s v="Nice!"/>
    <m/>
    <d v="1899-12-30T00:00:00"/>
    <d v="1899-12-30T00:00:00"/>
    <m/>
    <n v="0"/>
    <n v="0"/>
    <d v="1899-12-30T04:35:32"/>
    <d v="1899-12-30T05:27:56"/>
    <d v="1899-12-30T02:17:46"/>
    <d v="1899-12-30T02:43:58"/>
    <n v="1953"/>
    <x v="7"/>
    <x v="6"/>
    <n v="200810"/>
  </r>
  <r>
    <x v="904"/>
    <d v="2008-10-26T00:00:00"/>
    <x v="19"/>
    <n v="1"/>
    <n v="0"/>
    <n v="10"/>
    <n v="47"/>
    <d v="1899-12-30T00:10:47"/>
    <d v="1899-12-30T00:10:47"/>
    <x v="43"/>
    <s v="Marine Corp Marathon"/>
    <n v="5.5641421947449814"/>
    <n v="0"/>
    <s v="Nice!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6"/>
    <n v="200810"/>
  </r>
  <r>
    <x v="904"/>
    <d v="2008-10-26T00:00:00"/>
    <x v="20"/>
    <n v="1"/>
    <n v="0"/>
    <n v="11"/>
    <n v="23"/>
    <d v="1899-12-30T00:11:23"/>
    <d v="1899-12-30T00:11:23"/>
    <x v="43"/>
    <s v="Marine Corp Marathon"/>
    <n v="5.2708638360175737"/>
    <n v="0"/>
    <s v="Nice!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6"/>
    <n v="200810"/>
  </r>
  <r>
    <x v="904"/>
    <d v="2008-10-26T00:00:00"/>
    <x v="21"/>
    <n v="1"/>
    <n v="0"/>
    <n v="12"/>
    <n v="15"/>
    <d v="1899-12-30T00:12:15"/>
    <d v="1899-12-30T00:12:15"/>
    <x v="43"/>
    <s v="Marine Corp Marathon"/>
    <n v="4.8979591836734739"/>
    <n v="0"/>
    <s v="Nice!"/>
    <m/>
    <d v="1899-12-30T00:00:00"/>
    <d v="1899-12-30T00:00:00"/>
    <m/>
    <n v="0"/>
    <n v="0"/>
    <d v="1899-12-30T05:20:57"/>
    <d v="1899-12-30T06:13:21"/>
    <d v="1899-12-30T02:40:28"/>
    <d v="1899-12-30T03:06:41"/>
    <n v="2757"/>
    <x v="7"/>
    <x v="6"/>
    <n v="200810"/>
  </r>
  <r>
    <x v="904"/>
    <d v="2008-10-26T00:00:00"/>
    <x v="25"/>
    <n v="1"/>
    <n v="0"/>
    <n v="12"/>
    <n v="57"/>
    <d v="1899-12-30T00:12:57"/>
    <d v="1899-12-30T00:12:57"/>
    <x v="43"/>
    <s v="Marine Corp Marathon"/>
    <n v="4.6332046332046373"/>
    <n v="0"/>
    <s v="Nice!"/>
    <m/>
    <d v="1899-12-30T00:00:00"/>
    <d v="1899-12-30T00:00:00"/>
    <m/>
    <n v="0"/>
    <n v="0"/>
    <d v="1899-12-30T05:39:17"/>
    <d v="1899-12-30T06:31:41"/>
    <d v="1899-12-30T02:49:39"/>
    <d v="1899-12-30T03:15:51"/>
    <n v="2866"/>
    <x v="7"/>
    <x v="6"/>
    <n v="200810"/>
  </r>
  <r>
    <x v="904"/>
    <d v="2008-10-26T00:00:00"/>
    <x v="26"/>
    <n v="1"/>
    <n v="0"/>
    <n v="13"/>
    <n v="58"/>
    <d v="1899-12-30T00:13:58"/>
    <d v="1899-12-30T00:13:58"/>
    <x v="43"/>
    <s v="Marine Corp Marathon"/>
    <n v="4.2959427207637271"/>
    <n v="0"/>
    <s v="Nice!"/>
    <m/>
    <d v="1899-12-30T00:00:00"/>
    <d v="1899-12-30T00:00:00"/>
    <m/>
    <n v="0"/>
    <n v="0"/>
    <d v="1899-12-30T06:05:56"/>
    <d v="1899-12-30T06:58:20"/>
    <d v="1899-12-30T03:02:58"/>
    <d v="1899-12-30T03:29:10"/>
    <n v="2951"/>
    <x v="7"/>
    <x v="6"/>
    <n v="200810"/>
  </r>
  <r>
    <x v="904"/>
    <d v="2008-10-26T00:00:00"/>
    <x v="27"/>
    <n v="1"/>
    <n v="0"/>
    <n v="13"/>
    <n v="1"/>
    <d v="1899-12-30T00:13:01"/>
    <d v="1899-12-30T00:13:01"/>
    <x v="43"/>
    <s v="Marine Corp Marathon"/>
    <n v="4.6094750320102467"/>
    <n v="0"/>
    <s v="Nice!"/>
    <m/>
    <d v="1899-12-30T00:00:00"/>
    <d v="1899-12-30T00:00:00"/>
    <m/>
    <n v="0"/>
    <n v="0"/>
    <d v="1899-12-30T05:41:02"/>
    <d v="1899-12-30T06:33:26"/>
    <d v="1899-12-30T02:50:31"/>
    <d v="1899-12-30T03:16:43"/>
    <n v="2874"/>
    <x v="7"/>
    <x v="6"/>
    <n v="200810"/>
  </r>
  <r>
    <x v="904"/>
    <d v="2008-10-26T00:00:00"/>
    <x v="28"/>
    <n v="1"/>
    <n v="0"/>
    <n v="14"/>
    <n v="53"/>
    <d v="1899-12-30T00:14:53"/>
    <d v="1899-12-30T00:14:53"/>
    <x v="43"/>
    <s v="Marine Corp Marathon"/>
    <n v="4.0313549832026911"/>
    <n v="0"/>
    <s v="Nice!"/>
    <m/>
    <d v="1899-12-30T00:00:00"/>
    <d v="1899-12-30T00:00:00"/>
    <m/>
    <n v="0"/>
    <n v="0"/>
    <d v="1899-12-30T06:29:57"/>
    <d v="1899-12-30T07:22:21"/>
    <d v="1899-12-30T03:14:58"/>
    <d v="1899-12-30T03:41:10"/>
    <n v="3007"/>
    <x v="7"/>
    <x v="6"/>
    <n v="200810"/>
  </r>
  <r>
    <x v="904"/>
    <d v="2008-10-26T00:00:00"/>
    <x v="29"/>
    <n v="1"/>
    <n v="0"/>
    <n v="13"/>
    <n v="23"/>
    <d v="1899-12-30T00:13:23"/>
    <d v="1899-12-30T00:13:23"/>
    <x v="43"/>
    <s v="Marine Corp Marathon"/>
    <n v="4.4831880448318842"/>
    <n v="0"/>
    <s v="Nice!"/>
    <m/>
    <d v="1899-12-30T00:00:00"/>
    <d v="1899-12-30T00:00:00"/>
    <m/>
    <n v="0"/>
    <n v="0"/>
    <d v="1899-12-30T05:50:39"/>
    <d v="1899-12-30T06:43:03"/>
    <d v="1899-12-30T02:55:19"/>
    <d v="1899-12-30T03:21:31"/>
    <n v="2908"/>
    <x v="7"/>
    <x v="6"/>
    <n v="200810"/>
  </r>
  <r>
    <x v="904"/>
    <d v="2008-10-26T00:00:00"/>
    <x v="30"/>
    <n v="1"/>
    <n v="0"/>
    <n v="14"/>
    <n v="10"/>
    <d v="1899-12-30T00:14:10"/>
    <d v="1899-12-30T00:14:10"/>
    <x v="43"/>
    <s v="Marine Corp Marathon"/>
    <n v="4.2352941176470615"/>
    <n v="0"/>
    <s v="Nice!"/>
    <m/>
    <d v="1899-12-30T00:00:00"/>
    <d v="1899-12-30T00:00:00"/>
    <m/>
    <n v="0"/>
    <n v="0"/>
    <d v="1899-12-30T06:11:10"/>
    <d v="1899-12-30T07:03:34"/>
    <d v="1899-12-30T03:05:35"/>
    <d v="1899-12-30T03:31:47"/>
    <n v="2966"/>
    <x v="7"/>
    <x v="6"/>
    <n v="200810"/>
  </r>
  <r>
    <x v="904"/>
    <d v="2008-10-26T00:00:00"/>
    <x v="31"/>
    <n v="1"/>
    <n v="0"/>
    <n v="14"/>
    <n v="21"/>
    <d v="1899-12-30T00:14:21"/>
    <d v="1899-12-30T00:14:21"/>
    <x v="43"/>
    <s v="Marine Corp Marathon"/>
    <n v="4.18118466898955"/>
    <n v="0"/>
    <s v="Nice!"/>
    <m/>
    <d v="1899-12-30T00:00:00"/>
    <d v="1899-12-30T00:00:00"/>
    <m/>
    <n v="0"/>
    <n v="0"/>
    <d v="1899-12-30T06:15:58"/>
    <d v="1899-12-30T07:08:22"/>
    <d v="1899-12-30T03:07:59"/>
    <d v="1899-12-30T03:34:11"/>
    <n v="2980"/>
    <x v="7"/>
    <x v="6"/>
    <n v="200810"/>
  </r>
  <r>
    <x v="904"/>
    <d v="2008-10-26T00:00:00"/>
    <x v="32"/>
    <n v="1"/>
    <n v="0"/>
    <n v="15"/>
    <n v="19"/>
    <d v="1899-12-30T00:15:19"/>
    <d v="1899-12-30T00:15:19"/>
    <x v="43"/>
    <s v="Marine Corp Marathon"/>
    <n v="3.9173014145810692"/>
    <n v="0"/>
    <s v="Nice!"/>
    <m/>
    <d v="1899-12-30T00:00:00"/>
    <d v="1899-12-30T00:00:00"/>
    <m/>
    <n v="0"/>
    <n v="0"/>
    <d v="1899-12-30T06:41:18"/>
    <d v="1899-12-30T07:33:42"/>
    <d v="1899-12-30T03:20:39"/>
    <d v="1899-12-30T03:46:51"/>
    <n v="3035"/>
    <x v="7"/>
    <x v="6"/>
    <n v="200810"/>
  </r>
  <r>
    <x v="904"/>
    <d v="2008-10-26T00:00:00"/>
    <x v="33"/>
    <n v="1"/>
    <n v="0"/>
    <n v="17"/>
    <n v="54"/>
    <d v="1899-12-30T00:17:54"/>
    <d v="1899-12-30T00:17:54"/>
    <x v="43"/>
    <s v="Marine Corp Marathon"/>
    <n v="3.351955307262573"/>
    <n v="0"/>
    <s v="Nice!"/>
    <m/>
    <d v="1899-12-30T00:00:00"/>
    <d v="1899-12-30T00:00:00"/>
    <m/>
    <n v="0"/>
    <n v="0"/>
    <d v="1899-12-30T07:48:59"/>
    <d v="1899-12-30T08:41:23"/>
    <d v="1899-12-30T03:54:29"/>
    <d v="1899-12-30T04:20:41"/>
    <n v="3113"/>
    <x v="7"/>
    <x v="6"/>
    <n v="200810"/>
  </r>
  <r>
    <x v="904"/>
    <d v="2008-10-26T00:00:00"/>
    <x v="34"/>
    <n v="1"/>
    <n v="0"/>
    <n v="14"/>
    <n v="48"/>
    <d v="1899-12-30T00:14:48"/>
    <d v="1899-12-30T00:14:48"/>
    <x v="43"/>
    <s v="Marine Corp Marathon"/>
    <n v="4.0540540540540571"/>
    <n v="0"/>
    <s v="Nice!"/>
    <m/>
    <d v="1899-12-30T00:00:00"/>
    <d v="1899-12-30T00:00:00"/>
    <m/>
    <n v="0"/>
    <n v="0"/>
    <d v="1899-12-30T06:27:46"/>
    <d v="1899-12-30T07:20:10"/>
    <d v="1899-12-30T03:13:53"/>
    <d v="1899-12-30T03:40:05"/>
    <n v="3003"/>
    <x v="7"/>
    <x v="6"/>
    <n v="200810"/>
  </r>
  <r>
    <x v="904"/>
    <d v="2008-10-26T00:00:00"/>
    <x v="35"/>
    <n v="1"/>
    <n v="0"/>
    <n v="13"/>
    <n v="26"/>
    <d v="1899-12-30T00:13:26"/>
    <d v="1899-12-30T00:13:26"/>
    <x v="43"/>
    <s v="Marine Corp Marathon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7"/>
    <x v="6"/>
    <n v="200810"/>
  </r>
  <r>
    <x v="904"/>
    <d v="2008-10-26T00:00:00"/>
    <x v="36"/>
    <n v="1"/>
    <n v="0"/>
    <n v="13"/>
    <n v="41"/>
    <d v="1899-12-30T00:13:41"/>
    <d v="1899-12-30T00:13:41"/>
    <x v="43"/>
    <s v="Marine Corp Marathon"/>
    <n v="4.3848964677222932"/>
    <n v="0"/>
    <s v="Nice!"/>
    <m/>
    <d v="1899-12-30T00:00:00"/>
    <d v="1899-12-30T00:00:00"/>
    <m/>
    <n v="0"/>
    <n v="0"/>
    <d v="1899-12-30T05:58:30"/>
    <d v="1899-12-30T06:50:54"/>
    <d v="1899-12-30T02:59:15"/>
    <d v="1899-12-30T03:25:27"/>
    <n v="2925"/>
    <x v="7"/>
    <x v="6"/>
    <n v="200810"/>
  </r>
  <r>
    <x v="904"/>
    <d v="2008-10-26T00:00:00"/>
    <x v="37"/>
    <n v="0.2"/>
    <n v="0"/>
    <n v="3"/>
    <n v="7"/>
    <d v="1899-12-30T00:03:07"/>
    <d v="1899-12-30T00:15:35"/>
    <x v="43"/>
    <s v="Marine Corp Marathon"/>
    <n v="3.8502673796791478"/>
    <n v="0"/>
    <s v="Nice!"/>
    <m/>
    <d v="1899-12-30T00:00:00"/>
    <d v="1899-12-30T00:00:00"/>
    <m/>
    <n v="0"/>
    <n v="0"/>
    <d v="1899-12-30T06:48:17"/>
    <d v="1899-12-30T07:40:41"/>
    <d v="1899-12-30T03:24:08"/>
    <d v="1899-12-30T03:50:21"/>
    <n v="3055"/>
    <x v="7"/>
    <x v="6"/>
    <n v="200810"/>
  </r>
  <r>
    <x v="905"/>
    <d v="2008-11-01T00:00:00"/>
    <x v="2"/>
    <n v="3.1"/>
    <n v="0"/>
    <n v="28"/>
    <n v="15"/>
    <d v="1899-12-30T00:28:15"/>
    <d v="1899-12-30T00:09:07"/>
    <x v="43"/>
    <s v="Pilgrim 5k"/>
    <n v="6.5840707964601819"/>
    <n v="0"/>
    <s v="Nice!"/>
    <s v="Splits:9.22.25 + 9.1644 + 9.3637 "/>
    <d v="1899-12-30T03:58:45"/>
    <d v="1899-12-30T01:59:23"/>
    <m/>
    <n v="0"/>
    <n v="0"/>
    <d v="1899-12-30T03:58:45"/>
    <d v="1899-12-30T04:51:10"/>
    <d v="1899-12-30T01:59:23"/>
    <d v="1899-12-30T02:25:35"/>
    <n v="935"/>
    <x v="7"/>
    <x v="7"/>
    <n v="200811"/>
  </r>
  <r>
    <x v="906"/>
    <d v="2008-11-05T00:00:00"/>
    <x v="2"/>
    <n v="3"/>
    <n v="0"/>
    <n v="31"/>
    <n v="2"/>
    <d v="1899-12-30T00:31:02"/>
    <d v="1899-12-30T00:10:21"/>
    <x v="41"/>
    <s v="Columbus Statue"/>
    <n v="5.8002148227712178"/>
    <n v="0"/>
    <s v="Cool"/>
    <m/>
    <d v="1899-12-30T04:31:01"/>
    <d v="1899-12-30T02:15:31"/>
    <m/>
    <n v="0"/>
    <n v="0"/>
    <d v="1899-12-30T04:31:01"/>
    <d v="1899-12-30T05:23:25"/>
    <d v="1899-12-30T02:15:31"/>
    <d v="1899-12-30T02:41:43"/>
    <n v="1819"/>
    <x v="7"/>
    <x v="7"/>
    <n v="200811"/>
  </r>
  <r>
    <x v="907"/>
    <d v="2008-11-12T00:00:00"/>
    <x v="2"/>
    <n v="1.6"/>
    <n v="0"/>
    <n v="16"/>
    <n v="23"/>
    <d v="1899-12-30T00:16:23"/>
    <d v="1899-12-30T00:10:14"/>
    <x v="41"/>
    <s v="Treadmill"/>
    <n v="5.8596134282807784"/>
    <n v="0"/>
    <s v="Inside"/>
    <m/>
    <d v="1899-12-30T04:28:17"/>
    <d v="1899-12-30T02:14:08"/>
    <m/>
    <n v="0"/>
    <n v="0"/>
    <d v="1899-12-30T04:28:17"/>
    <d v="1899-12-30T05:20:41"/>
    <d v="1899-12-30T02:14:08"/>
    <d v="1899-12-30T02:40:20"/>
    <n v="1727"/>
    <x v="7"/>
    <x v="7"/>
    <n v="200811"/>
  </r>
  <r>
    <x v="908"/>
    <d v="2008-11-21T00:00:00"/>
    <x v="2"/>
    <n v="1"/>
    <n v="0"/>
    <n v="9"/>
    <n v="14"/>
    <d v="1899-12-30T00:09:14"/>
    <d v="1899-12-30T00:09:14"/>
    <x v="41"/>
    <s v="Treadmill"/>
    <n v="6.4981949458483808"/>
    <n v="0"/>
    <s v="Inside"/>
    <m/>
    <d v="1899-12-30T04:01:55"/>
    <d v="1899-12-30T02:00:57"/>
    <m/>
    <n v="0"/>
    <n v="0"/>
    <d v="1899-12-30T04:01:55"/>
    <d v="1899-12-30T04:54:19"/>
    <d v="1899-12-30T02:00:57"/>
    <d v="1899-12-30T02:27:09"/>
    <n v="972"/>
    <x v="7"/>
    <x v="7"/>
    <n v="200811"/>
  </r>
  <r>
    <x v="909"/>
    <d v="2008-11-23T00:00:00"/>
    <x v="2"/>
    <n v="5"/>
    <n v="0"/>
    <n v="47"/>
    <n v="8"/>
    <d v="1899-12-30T00:47:08"/>
    <d v="1899-12-30T00:09:26"/>
    <x v="41"/>
    <s v="Fischang-Cicchetti Memorial"/>
    <n v="6.3649222065063702"/>
    <n v="0"/>
    <s v="Cold  "/>
    <m/>
    <d v="1899-12-30T04:06:59"/>
    <d v="1899-12-30T02:03:29"/>
    <m/>
    <n v="0"/>
    <n v="0"/>
    <d v="1899-12-30T04:06:59"/>
    <d v="1899-12-30T04:59:23"/>
    <d v="1899-12-30T02:03:29"/>
    <d v="1899-12-30T02:29:41"/>
    <n v="1079"/>
    <x v="7"/>
    <x v="7"/>
    <n v="200811"/>
  </r>
  <r>
    <x v="910"/>
    <d v="2008-11-26T00:00:00"/>
    <x v="2"/>
    <n v="1.9"/>
    <n v="0"/>
    <n v="16"/>
    <n v="11"/>
    <d v="1899-12-30T00:16:11"/>
    <d v="1899-12-30T00:08:31"/>
    <x v="41"/>
    <s v="Treadmill"/>
    <n v="7.0442842430484074"/>
    <n v="0"/>
    <s v="Inside"/>
    <m/>
    <d v="1899-12-30T03:43:10"/>
    <d v="1899-12-30T01:51:35"/>
    <m/>
    <n v="0"/>
    <n v="0"/>
    <d v="1899-12-30T03:43:10"/>
    <d v="1899-12-30T04:35:34"/>
    <d v="1899-12-30T01:51:35"/>
    <d v="1899-12-30T02:17:47"/>
    <n v="833"/>
    <x v="7"/>
    <x v="7"/>
    <n v="200811"/>
  </r>
  <r>
    <x v="911"/>
    <d v="2008-12-02T00:00:00"/>
    <x v="2"/>
    <n v="3"/>
    <n v="0"/>
    <n v="29"/>
    <n v="37"/>
    <d v="1899-12-30T00:29:37"/>
    <d v="1899-12-30T00:09:52"/>
    <x v="41"/>
    <s v="Columbus Statue"/>
    <n v="6.0776589758019179"/>
    <n v="0"/>
    <s v="Cool"/>
    <m/>
    <d v="1899-12-30T04:18:39"/>
    <d v="1899-12-30T02:09:20"/>
    <m/>
    <n v="0"/>
    <n v="0"/>
    <d v="1899-12-30T04:18:39"/>
    <d v="1899-12-30T05:11:03"/>
    <d v="1899-12-30T02:09:20"/>
    <d v="1899-12-30T02:35:32"/>
    <n v="1423"/>
    <x v="7"/>
    <x v="11"/>
    <n v="200812"/>
  </r>
  <r>
    <x v="912"/>
    <d v="2008-12-03T00:00:00"/>
    <x v="2"/>
    <n v="3"/>
    <n v="0"/>
    <n v="38"/>
    <n v="38"/>
    <d v="1899-12-30T00:38:38"/>
    <d v="1899-12-30T00:12:53"/>
    <x v="41"/>
    <s v="Columbus Statue"/>
    <n v="4.6591889559965525"/>
    <n v="0"/>
    <s v="Cool"/>
    <m/>
    <d v="1899-12-30T05:37:24"/>
    <d v="1899-12-30T02:48:42"/>
    <m/>
    <n v="0"/>
    <n v="0"/>
    <d v="1899-12-30T05:37:24"/>
    <d v="1899-12-30T06:29:48"/>
    <d v="1899-12-30T02:48:42"/>
    <d v="1899-12-30T03:14:54"/>
    <n v="2854"/>
    <x v="7"/>
    <x v="11"/>
    <n v="200812"/>
  </r>
  <r>
    <x v="913"/>
    <d v="2008-12-05T00:00:00"/>
    <x v="2"/>
    <n v="1"/>
    <n v="0"/>
    <n v="9"/>
    <n v="15"/>
    <d v="1899-12-30T00:09:15"/>
    <d v="1899-12-30T00:09:15"/>
    <x v="44"/>
    <s v="Treadmill"/>
    <n v="6.4864864864864913"/>
    <n v="0"/>
    <s v="Inside"/>
    <m/>
    <d v="1899-12-30T04:02:21"/>
    <d v="1899-12-30T02:01:11"/>
    <m/>
    <n v="0"/>
    <n v="0"/>
    <d v="1899-12-30T04:02:21"/>
    <d v="1899-12-30T04:54:45"/>
    <d v="1899-12-30T02:01:11"/>
    <d v="1899-12-30T02:27:23"/>
    <n v="982"/>
    <x v="7"/>
    <x v="11"/>
    <n v="200812"/>
  </r>
  <r>
    <x v="914"/>
    <d v="2008-12-09T00:00:00"/>
    <x v="2"/>
    <n v="2"/>
    <n v="0"/>
    <n v="17"/>
    <n v="56"/>
    <d v="1899-12-30T00:17:56"/>
    <d v="1899-12-30T00:08:58"/>
    <x v="44"/>
    <s v="Park &amp; Back"/>
    <n v="6.6914498141263996"/>
    <n v="0"/>
    <s v="Nice!"/>
    <m/>
    <d v="1899-12-30T03:54:56"/>
    <d v="1899-12-30T01:57:28"/>
    <m/>
    <n v="0"/>
    <n v="0"/>
    <d v="1899-12-30T03:54:56"/>
    <d v="1899-12-30T04:47:20"/>
    <d v="1899-12-30T01:57:28"/>
    <d v="1899-12-30T02:23:40"/>
    <n v="899"/>
    <x v="7"/>
    <x v="11"/>
    <n v="200812"/>
  </r>
  <r>
    <x v="915"/>
    <d v="2009-01-05T00:00:00"/>
    <x v="2"/>
    <n v="3"/>
    <n v="0"/>
    <n v="31"/>
    <n v="5"/>
    <d v="1899-12-30T00:31:05"/>
    <d v="1899-12-30T00:10:22"/>
    <x v="45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8"/>
    <n v="200901"/>
  </r>
  <r>
    <x v="916"/>
    <d v="2009-01-09T06:42:00"/>
    <x v="2"/>
    <n v="2.94529854"/>
    <n v="0"/>
    <n v="45"/>
    <n v="12"/>
    <d v="1899-12-30T00:45:12"/>
    <d v="1899-12-30T00:15:21"/>
    <x v="45"/>
    <s v="Nike+ Import"/>
    <n v="3.9096883274336309"/>
    <n v="0"/>
    <m/>
    <m/>
    <d v="1899-12-30T06:42:05"/>
    <d v="1899-12-30T03:21:02"/>
    <m/>
    <n v="0"/>
    <n v="0"/>
    <d v="1899-12-30T06:42:05"/>
    <d v="1899-12-30T07:34:29"/>
    <d v="1899-12-30T03:21:02"/>
    <d v="1899-12-30T03:47:14"/>
    <n v="3039"/>
    <x v="8"/>
    <x v="8"/>
    <n v="200901"/>
  </r>
  <r>
    <x v="917"/>
    <d v="2009-01-12T12:05:00"/>
    <x v="2"/>
    <n v="2.9266574099999998"/>
    <n v="0"/>
    <n v="20"/>
    <n v="23"/>
    <d v="1899-12-30T00:20:23"/>
    <d v="1899-12-30T00:06:58"/>
    <x v="45"/>
    <s v="Nike+ Import"/>
    <n v="8.6148541913327943"/>
    <n v="0"/>
    <m/>
    <m/>
    <d v="1899-12-30T03:02:29"/>
    <d v="1899-12-30T01:31:14"/>
    <m/>
    <n v="0"/>
    <n v="0"/>
    <d v="1899-12-30T03:02:29"/>
    <d v="1899-12-30T03:54:53"/>
    <d v="1899-12-30T01:31:14"/>
    <d v="1899-12-30T01:57:26"/>
    <n v="786"/>
    <x v="8"/>
    <x v="8"/>
    <n v="200901"/>
  </r>
  <r>
    <x v="918"/>
    <d v="2009-01-14T11:37:00"/>
    <x v="2"/>
    <n v="0.02"/>
    <n v="0"/>
    <n v="0"/>
    <n v="11"/>
    <d v="1899-12-30T00:00:11"/>
    <d v="1899-12-30T00:09:10"/>
    <x v="45"/>
    <s v="Nike+ Import"/>
    <n v="6.5454545454545512"/>
    <n v="0"/>
    <m/>
    <m/>
    <d v="1899-12-30T04:00:10"/>
    <d v="1899-12-30T02:00:05"/>
    <m/>
    <n v="0"/>
    <n v="0"/>
    <d v="1899-12-30T04:00:10"/>
    <d v="1899-12-30T04:52:34"/>
    <d v="1899-12-30T02:00:05"/>
    <d v="1899-12-30T02:26:17"/>
    <n v="953"/>
    <x v="8"/>
    <x v="8"/>
    <n v="200901"/>
  </r>
  <r>
    <x v="919"/>
    <d v="2009-01-14T11:38:00"/>
    <x v="2"/>
    <n v="3.1441372599999999"/>
    <n v="0"/>
    <n v="36"/>
    <n v="46"/>
    <d v="1899-12-30T00:36:46"/>
    <d v="1899-12-30T00:11:42"/>
    <x v="45"/>
    <s v="Nike+ Import"/>
    <n v="5.1309583572076196"/>
    <n v="0"/>
    <m/>
    <m/>
    <d v="1899-12-30T05:06:23"/>
    <d v="1899-12-30T02:33:11"/>
    <m/>
    <n v="0"/>
    <n v="0"/>
    <d v="1899-12-30T05:06:23"/>
    <d v="1899-12-30T05:58:47"/>
    <d v="1899-12-30T02:33:11"/>
    <d v="1899-12-30T02:59:23"/>
    <n v="2578"/>
    <x v="8"/>
    <x v="8"/>
    <n v="200901"/>
  </r>
  <r>
    <x v="920"/>
    <d v="2009-01-16T12:16:00"/>
    <x v="2"/>
    <n v="3.2373429100000002"/>
    <n v="0"/>
    <n v="20"/>
    <n v="1"/>
    <d v="1899-12-30T00:20:01"/>
    <d v="1899-12-30T00:06:11"/>
    <x v="45"/>
    <s v="Nike+ Import"/>
    <n v="9.7039421115736975"/>
    <n v="0"/>
    <m/>
    <m/>
    <d v="1899-12-30T02:42:00"/>
    <d v="1899-12-30T01:21:00"/>
    <m/>
    <n v="0"/>
    <n v="0"/>
    <d v="1899-12-30T02:42:00"/>
    <d v="1899-12-30T03:34:24"/>
    <d v="1899-12-30T01:21:00"/>
    <d v="1899-12-30T01:47:12"/>
    <n v="773"/>
    <x v="8"/>
    <x v="8"/>
    <n v="200901"/>
  </r>
  <r>
    <x v="921"/>
    <d v="2009-01-18T10:16:00"/>
    <x v="2"/>
    <n v="5.0082502599999996"/>
    <n v="0"/>
    <n v="56"/>
    <n v="55"/>
    <d v="1899-12-30T00:56:55"/>
    <d v="1899-12-30T00:11:22"/>
    <x v="45"/>
    <s v="Nike+ Import"/>
    <n v="5.2795610354319216"/>
    <n v="0"/>
    <m/>
    <m/>
    <d v="1899-12-30T04:57:45"/>
    <d v="1899-12-30T02:28:53"/>
    <m/>
    <n v="0"/>
    <n v="0"/>
    <d v="1899-12-30T04:57:45"/>
    <d v="1899-12-30T05:50:09"/>
    <d v="1899-12-30T02:28:53"/>
    <d v="1899-12-30T02:55:05"/>
    <n v="2452"/>
    <x v="8"/>
    <x v="8"/>
    <n v="200901"/>
  </r>
  <r>
    <x v="922"/>
    <d v="2009-01-21T00:00:00"/>
    <x v="0"/>
    <n v="0.6"/>
    <n v="0"/>
    <n v="22"/>
    <n v="3"/>
    <d v="1899-12-30T00:22:03"/>
    <d v="1899-12-30T00:36:45"/>
    <x v="45"/>
    <s v="import from training peeks"/>
    <n v="1.6326530612244912"/>
    <n v="0"/>
    <m/>
    <m/>
    <d v="1899-12-30T01:28:12"/>
    <d v="1899-12-30T00:44:06"/>
    <m/>
    <n v="0"/>
    <n v="0"/>
    <d v="1899-12-30T16:02:51"/>
    <d v="1899-12-30T16:55:15"/>
    <d v="1899-12-30T08:01:25"/>
    <d v="1899-12-30T08:27:38"/>
    <n v="3338"/>
    <x v="8"/>
    <x v="8"/>
    <n v="200901"/>
  </r>
  <r>
    <x v="923"/>
    <d v="2009-01-22T00:00:00"/>
    <x v="2"/>
    <n v="3.2"/>
    <n v="0"/>
    <n v="30"/>
    <n v="5"/>
    <d v="1899-12-30T00:30:05"/>
    <d v="1899-12-30T00:09:24"/>
    <x v="45"/>
    <s v="import from training peeks"/>
    <n v="6.3822714681440491"/>
    <n v="0"/>
    <m/>
    <m/>
    <d v="1899-12-30T04:06:18"/>
    <d v="1899-12-30T02:03:09"/>
    <m/>
    <n v="0"/>
    <n v="0"/>
    <d v="1899-12-30T04:06:18"/>
    <d v="1899-12-30T04:58:42"/>
    <d v="1899-12-30T02:03:09"/>
    <d v="1899-12-30T02:29:21"/>
    <n v="1067"/>
    <x v="8"/>
    <x v="8"/>
    <n v="200901"/>
  </r>
  <r>
    <x v="924"/>
    <d v="2009-01-23T11:19:00"/>
    <x v="2"/>
    <n v="2.9142299899999999"/>
    <n v="0"/>
    <n v="33"/>
    <n v="55"/>
    <d v="1899-12-30T00:33:55"/>
    <d v="1899-12-30T00:11:38"/>
    <x v="45"/>
    <s v="Nike+ Import"/>
    <n v="5.1553945769041816"/>
    <n v="0"/>
    <m/>
    <m/>
    <d v="1899-12-30T05:04:55"/>
    <d v="1899-12-30T02:32:28"/>
    <m/>
    <n v="0"/>
    <n v="0"/>
    <d v="1899-12-30T05:04:55"/>
    <d v="1899-12-30T05:57:19"/>
    <d v="1899-12-30T02:32:28"/>
    <d v="1899-12-30T02:58:40"/>
    <n v="2557"/>
    <x v="8"/>
    <x v="8"/>
    <n v="200901"/>
  </r>
  <r>
    <x v="925"/>
    <d v="2009-01-25T09:45:00"/>
    <x v="2"/>
    <n v="5.0082502599999996"/>
    <n v="0"/>
    <n v="56"/>
    <n v="17"/>
    <d v="1899-12-30T00:56:17"/>
    <d v="1899-12-30T00:11:14"/>
    <x v="45"/>
    <s v="Nike+ Import"/>
    <n v="5.338969776724908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8"/>
    <x v="8"/>
    <x v="8"/>
    <n v="200901"/>
  </r>
  <r>
    <x v="926"/>
    <d v="2009-01-27T00:00:00"/>
    <x v="0"/>
    <n v="0.5"/>
    <n v="0"/>
    <n v="19"/>
    <n v="3"/>
    <d v="1899-12-30T00:19:03"/>
    <d v="1899-12-30T00:38:06"/>
    <x v="45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</r>
  <r>
    <x v="927"/>
    <d v="2009-01-28T12:04:00"/>
    <x v="2"/>
    <n v="2.75888724"/>
    <n v="0"/>
    <n v="33"/>
    <n v="8"/>
    <d v="1899-12-30T00:33:08"/>
    <d v="1899-12-30T00:12:01"/>
    <x v="45"/>
    <s v="Nike+ Import"/>
    <n v="4.9959728692152963"/>
    <n v="0"/>
    <m/>
    <m/>
    <d v="1899-12-30T05:14:39"/>
    <d v="1899-12-30T02:37:20"/>
    <m/>
    <n v="0"/>
    <n v="0"/>
    <d v="1899-12-30T05:14:39"/>
    <d v="1899-12-30T06:07:03"/>
    <d v="1899-12-30T02:37:20"/>
    <d v="1899-12-30T03:03:32"/>
    <n v="2703"/>
    <x v="8"/>
    <x v="8"/>
    <n v="200901"/>
  </r>
  <r>
    <x v="928"/>
    <d v="2009-01-29T00:00:00"/>
    <x v="0"/>
    <n v="0.5"/>
    <n v="0"/>
    <n v="19"/>
    <n v="3"/>
    <d v="1899-12-30T00:19:03"/>
    <d v="1899-12-30T00:38:06"/>
    <x v="45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</r>
  <r>
    <x v="929"/>
    <d v="2009-02-01T09:03:00"/>
    <x v="2"/>
    <n v="6.2199237099999998"/>
    <n v="1"/>
    <n v="14"/>
    <n v="37"/>
    <d v="1899-12-30T01:14:37"/>
    <d v="1899-12-30T00:12:00"/>
    <x v="45"/>
    <s v="Nike+ Import"/>
    <n v="5.0015022014742057"/>
    <n v="0"/>
    <m/>
    <m/>
    <d v="1899-12-30T05:14:18"/>
    <d v="1899-12-30T02:37:09"/>
    <m/>
    <n v="0"/>
    <n v="0"/>
    <d v="1899-12-30T05:14:18"/>
    <d v="1899-12-30T06:06:42"/>
    <d v="1899-12-30T02:37:09"/>
    <d v="1899-12-30T03:03:21"/>
    <n v="2687"/>
    <x v="8"/>
    <x v="9"/>
    <n v="200902"/>
  </r>
  <r>
    <x v="930"/>
    <d v="2009-02-02T12:06:00"/>
    <x v="2"/>
    <n v="3.0136493500000001"/>
    <n v="0"/>
    <n v="29"/>
    <n v="1"/>
    <d v="1899-12-30T00:29:01"/>
    <d v="1899-12-30T00:09:38"/>
    <x v="45"/>
    <s v="Nike+ Import"/>
    <n v="6.2315552326249328"/>
    <n v="0"/>
    <m/>
    <m/>
    <d v="1899-12-30T04:12:16"/>
    <d v="1899-12-30T02:06:08"/>
    <m/>
    <n v="0"/>
    <n v="0"/>
    <d v="1899-12-30T04:12:16"/>
    <d v="1899-12-30T05:04:40"/>
    <d v="1899-12-30T02:06:08"/>
    <d v="1899-12-30T02:32:20"/>
    <n v="1209"/>
    <x v="8"/>
    <x v="9"/>
    <n v="200902"/>
  </r>
  <r>
    <x v="931"/>
    <d v="2009-02-10T12:06:00"/>
    <x v="2"/>
    <n v="3.56045583"/>
    <n v="0"/>
    <n v="41"/>
    <n v="12"/>
    <d v="1899-12-30T00:41:12"/>
    <d v="1899-12-30T00:11:34"/>
    <x v="45"/>
    <s v="Nike+ Import"/>
    <n v="5.1851298495145661"/>
    <n v="0"/>
    <m/>
    <m/>
    <d v="1899-12-30T05:03:10"/>
    <d v="1899-12-30T02:31:35"/>
    <m/>
    <n v="0"/>
    <n v="0"/>
    <d v="1899-12-30T05:03:10"/>
    <d v="1899-12-30T05:55:35"/>
    <d v="1899-12-30T02:31:35"/>
    <d v="1899-12-30T02:57:47"/>
    <n v="2538"/>
    <x v="8"/>
    <x v="9"/>
    <n v="200902"/>
  </r>
  <r>
    <x v="932"/>
    <d v="2009-02-11T12:16:00"/>
    <x v="2"/>
    <n v="2.8583066000000001"/>
    <n v="0"/>
    <n v="34"/>
    <n v="18"/>
    <d v="1899-12-30T00:34:18"/>
    <d v="1899-12-30T00:12:00"/>
    <x v="45"/>
    <s v="Nike+ Import"/>
    <n v="4.9999532361516072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701"/>
    <x v="8"/>
    <x v="9"/>
    <n v="200902"/>
  </r>
  <r>
    <x v="933"/>
    <d v="2009-02-13T12:25:00"/>
    <x v="2"/>
    <n v="3.9270647200000002"/>
    <n v="0"/>
    <n v="40"/>
    <n v="36"/>
    <d v="1899-12-30T00:40:36"/>
    <d v="1899-12-30T00:10:20"/>
    <x v="45"/>
    <s v="Nike+ Import"/>
    <n v="5.8035439211822712"/>
    <n v="0"/>
    <m/>
    <m/>
    <d v="1899-12-30T04:30:52"/>
    <d v="1899-12-30T02:15:26"/>
    <m/>
    <n v="0"/>
    <n v="0"/>
    <d v="1899-12-30T04:30:52"/>
    <d v="1899-12-30T05:23:16"/>
    <d v="1899-12-30T02:15:26"/>
    <d v="1899-12-30T02:41:38"/>
    <n v="1811"/>
    <x v="8"/>
    <x v="9"/>
    <n v="200902"/>
  </r>
  <r>
    <x v="934"/>
    <d v="2009-02-15T09:01:00"/>
    <x v="2"/>
    <n v="7.4626657099999996"/>
    <n v="1"/>
    <n v="14"/>
    <n v="50"/>
    <d v="1899-12-30T01:14:50"/>
    <d v="1899-12-30T00:10:02"/>
    <x v="45"/>
    <s v="Nike+ Import"/>
    <n v="5.9834290770601379"/>
    <n v="0"/>
    <m/>
    <m/>
    <d v="1899-12-30T04:22:44"/>
    <d v="1899-12-30T02:11:22"/>
    <m/>
    <n v="0"/>
    <n v="0"/>
    <d v="1899-12-30T04:22:44"/>
    <d v="1899-12-30T05:15:08"/>
    <d v="1899-12-30T02:11:22"/>
    <d v="1899-12-30T02:37:34"/>
    <n v="1571"/>
    <x v="8"/>
    <x v="9"/>
    <n v="200902"/>
  </r>
  <r>
    <x v="935"/>
    <d v="2009-02-16T00:00:00"/>
    <x v="2"/>
    <n v="7.5"/>
    <n v="1"/>
    <n v="21"/>
    <n v="13"/>
    <d v="1899-12-30T01:21:13"/>
    <d v="1899-12-30T00:10:50"/>
    <x v="45"/>
    <s v="import from training peeks"/>
    <n v="5.5407346603734906"/>
    <n v="0"/>
    <m/>
    <m/>
    <d v="1899-12-30T04:43:43"/>
    <d v="1899-12-30T02:21:52"/>
    <m/>
    <n v="0"/>
    <n v="0"/>
    <d v="1899-12-30T04:43:43"/>
    <d v="1899-12-30T05:36:07"/>
    <d v="1899-12-30T02:21:52"/>
    <d v="1899-12-30T02:48:04"/>
    <n v="2152"/>
    <x v="8"/>
    <x v="9"/>
    <n v="200902"/>
  </r>
  <r>
    <x v="936"/>
    <d v="2009-02-18T00:00:00"/>
    <x v="0"/>
    <n v="0.5"/>
    <n v="0"/>
    <n v="20"/>
    <n v="3"/>
    <d v="1899-12-30T00:20:03"/>
    <d v="1899-12-30T00:40:06"/>
    <x v="45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9"/>
    <n v="200902"/>
  </r>
  <r>
    <x v="937"/>
    <d v="2009-02-19T00:00:00"/>
    <x v="2"/>
    <n v="3"/>
    <n v="0"/>
    <n v="31"/>
    <n v="5"/>
    <d v="1899-12-30T00:31:05"/>
    <d v="1899-12-30T00:10:22"/>
    <x v="45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9"/>
    <n v="200902"/>
  </r>
  <r>
    <x v="938"/>
    <d v="2009-02-22T10:29:00"/>
    <x v="2"/>
    <n v="1"/>
    <n v="0"/>
    <n v="10"/>
    <n v="6"/>
    <d v="1899-12-30T00:10:06"/>
    <d v="1899-12-30T00:10:06"/>
    <x v="45"/>
    <s v="Nike+ Import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8"/>
    <x v="9"/>
    <n v="200902"/>
  </r>
  <r>
    <x v="939"/>
    <d v="2009-02-22T11:04:00"/>
    <x v="2"/>
    <n v="7.6490770100000001"/>
    <n v="1"/>
    <n v="26"/>
    <n v="16"/>
    <d v="1899-12-30T01:26:16"/>
    <d v="1899-12-30T00:11:17"/>
    <x v="45"/>
    <s v="Nike+ Import"/>
    <n v="5.3200690177743475"/>
    <n v="0"/>
    <m/>
    <m/>
    <d v="1899-12-30T04:55:29"/>
    <d v="1899-12-30T02:27:45"/>
    <m/>
    <n v="0"/>
    <n v="0"/>
    <d v="1899-12-30T04:55:29"/>
    <d v="1899-12-30T05:47:53"/>
    <d v="1899-12-30T02:27:45"/>
    <d v="1899-12-30T02:53:57"/>
    <n v="2402"/>
    <x v="8"/>
    <x v="9"/>
    <n v="200902"/>
  </r>
  <r>
    <x v="940"/>
    <d v="2009-02-25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9"/>
    <n v="200902"/>
  </r>
  <r>
    <x v="941"/>
    <d v="2009-02-27T12:45:00"/>
    <x v="2"/>
    <n v="2.7837420800000001"/>
    <n v="0"/>
    <n v="31"/>
    <n v="17"/>
    <d v="1899-12-30T00:31:17"/>
    <d v="1899-12-30T00:11:14"/>
    <x v="45"/>
    <s v="Nike+ Import"/>
    <n v="5.3390897645178521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7"/>
    <x v="8"/>
    <x v="9"/>
    <n v="200902"/>
  </r>
  <r>
    <x v="942"/>
    <d v="2009-03-05T12:06:00"/>
    <x v="2"/>
    <n v="2.75267353"/>
    <n v="0"/>
    <n v="29"/>
    <n v="1"/>
    <d v="1899-12-30T00:29:01"/>
    <d v="1899-12-30T00:10:32"/>
    <x v="45"/>
    <s v="Nike+ Import"/>
    <n v="5.6919153980471036"/>
    <n v="0"/>
    <m/>
    <m/>
    <d v="1899-12-30T04:36:11"/>
    <d v="1899-12-30T02:18:05"/>
    <m/>
    <n v="0"/>
    <n v="0"/>
    <d v="1899-12-30T04:36:11"/>
    <d v="1899-12-30T05:28:35"/>
    <d v="1899-12-30T02:18:05"/>
    <d v="1899-12-30T02:44:17"/>
    <n v="1976"/>
    <x v="8"/>
    <x v="10"/>
    <n v="200903"/>
  </r>
  <r>
    <x v="943"/>
    <d v="2009-03-06T12:03:00"/>
    <x v="2"/>
    <n v="3.4983187299999998"/>
    <n v="0"/>
    <n v="37"/>
    <n v="26"/>
    <d v="1899-12-30T00:37:26"/>
    <d v="1899-12-30T00:10:42"/>
    <x v="45"/>
    <s v="Nike+ Import"/>
    <n v="5.6072784630454189"/>
    <n v="0"/>
    <m/>
    <m/>
    <d v="1899-12-30T04:40:21"/>
    <d v="1899-12-30T02:20:10"/>
    <m/>
    <n v="0"/>
    <n v="0"/>
    <d v="1899-12-30T04:40:21"/>
    <d v="1899-12-30T05:32:45"/>
    <d v="1899-12-30T02:20:10"/>
    <d v="1899-12-30T02:46:23"/>
    <n v="2064"/>
    <x v="8"/>
    <x v="10"/>
    <n v="200903"/>
  </r>
  <r>
    <x v="944"/>
    <d v="2009-03-08T08:04:00"/>
    <x v="2"/>
    <n v="7.12091166"/>
    <n v="1"/>
    <n v="22"/>
    <n v="42"/>
    <d v="1899-12-30T01:22:42"/>
    <d v="1899-12-30T00:11:37"/>
    <x v="45"/>
    <s v="Nike+ Import"/>
    <n v="5.166320430471588"/>
    <n v="0"/>
    <m/>
    <m/>
    <d v="1899-12-30T05:04:17"/>
    <d v="1899-12-30T02:32:08"/>
    <m/>
    <n v="0"/>
    <n v="0"/>
    <d v="1899-12-30T05:04:17"/>
    <d v="1899-12-30T05:56:41"/>
    <d v="1899-12-30T02:32:08"/>
    <d v="1899-12-30T02:58:20"/>
    <n v="2550"/>
    <x v="8"/>
    <x v="10"/>
    <n v="200903"/>
  </r>
  <r>
    <x v="945"/>
    <d v="2009-03-09T00:00:00"/>
    <x v="2"/>
    <n v="7.5"/>
    <n v="1"/>
    <n v="78"/>
    <n v="13"/>
    <d v="1899-12-30T02:18:13"/>
    <d v="1899-12-30T00:18:26"/>
    <x v="45"/>
    <s v="import from training peeks"/>
    <n v="3.2557578680815173"/>
    <n v="0"/>
    <m/>
    <m/>
    <d v="1899-12-30T08:02:50"/>
    <d v="1899-12-30T04:01:25"/>
    <m/>
    <n v="0"/>
    <n v="0"/>
    <d v="1899-12-30T08:02:50"/>
    <d v="1899-12-30T08:55:14"/>
    <d v="1899-12-30T04:01:25"/>
    <d v="1899-12-30T04:27:37"/>
    <n v="3115"/>
    <x v="8"/>
    <x v="10"/>
    <n v="200903"/>
  </r>
  <r>
    <x v="946"/>
    <d v="2009-03-10T16:29:00"/>
    <x v="2"/>
    <n v="2.7091775600000001"/>
    <n v="0"/>
    <n v="38"/>
    <n v="8"/>
    <d v="1899-12-30T00:38:08"/>
    <d v="1899-12-30T00:14:05"/>
    <x v="45"/>
    <s v="Nike+ Import"/>
    <n v="4.2626919650349686"/>
    <n v="0"/>
    <m/>
    <m/>
    <d v="1899-12-30T06:08:47"/>
    <d v="1899-12-30T03:04:23"/>
    <m/>
    <n v="0"/>
    <n v="0"/>
    <d v="1899-12-30T06:08:47"/>
    <d v="1899-12-30T07:01:11"/>
    <d v="1899-12-30T03:04:23"/>
    <d v="1899-12-30T03:30:35"/>
    <n v="2959"/>
    <x v="8"/>
    <x v="10"/>
    <n v="200903"/>
  </r>
  <r>
    <x v="947"/>
    <d v="2009-03-13T15:58:00"/>
    <x v="2"/>
    <n v="3.3554034000000001"/>
    <n v="0"/>
    <n v="36"/>
    <n v="58"/>
    <d v="1899-12-30T00:36:58"/>
    <d v="1899-12-30T00:11:01"/>
    <x v="45"/>
    <s v="Nike+ Import"/>
    <n v="5.4461011000901749"/>
    <n v="0"/>
    <m/>
    <m/>
    <d v="1899-12-30T04:48:39"/>
    <d v="1899-12-30T02:24:19"/>
    <m/>
    <n v="0"/>
    <n v="0"/>
    <d v="1899-12-30T04:48:39"/>
    <d v="1899-12-30T05:41:03"/>
    <d v="1899-12-30T02:24:19"/>
    <d v="1899-12-30T02:50:31"/>
    <n v="2260"/>
    <x v="8"/>
    <x v="10"/>
    <n v="200903"/>
  </r>
  <r>
    <x v="948"/>
    <d v="2009-03-15T08:58:00"/>
    <x v="2"/>
    <n v="8.4817141500000002"/>
    <n v="1"/>
    <n v="36"/>
    <n v="14"/>
    <d v="1899-12-30T01:36:14"/>
    <d v="1899-12-30T00:11:21"/>
    <x v="45"/>
    <s v="Nike+ Import"/>
    <n v="5.288218036023558"/>
    <n v="0"/>
    <m/>
    <m/>
    <d v="1899-12-30T04:57:16"/>
    <d v="1899-12-30T02:28:38"/>
    <m/>
    <n v="0"/>
    <n v="0"/>
    <d v="1899-12-30T04:57:16"/>
    <d v="1899-12-30T05:49:40"/>
    <d v="1899-12-30T02:28:38"/>
    <d v="1899-12-30T02:54:50"/>
    <n v="2442"/>
    <x v="8"/>
    <x v="10"/>
    <n v="200903"/>
  </r>
  <r>
    <x v="949"/>
    <d v="2009-03-17T13:17:00"/>
    <x v="2"/>
    <n v="2.1872259199999999"/>
    <n v="0"/>
    <n v="28"/>
    <n v="0"/>
    <d v="1899-12-30T00:28:00"/>
    <d v="1899-12-30T00:12:48"/>
    <x v="45"/>
    <s v="Nike+ Import"/>
    <n v="4.6869126857142884"/>
    <n v="0"/>
    <m/>
    <m/>
    <d v="1899-12-30T05:35:24"/>
    <d v="1899-12-30T02:47:42"/>
    <m/>
    <n v="0"/>
    <n v="0"/>
    <d v="1899-12-30T05:35:24"/>
    <d v="1899-12-30T06:27:48"/>
    <d v="1899-12-30T02:47:42"/>
    <d v="1899-12-30T03:13:54"/>
    <n v="2848"/>
    <x v="8"/>
    <x v="10"/>
    <n v="200903"/>
  </r>
  <r>
    <x v="950"/>
    <d v="2009-03-18T12:13:00"/>
    <x v="2"/>
    <n v="2.8023832099999999"/>
    <n v="0"/>
    <n v="28"/>
    <n v="16"/>
    <d v="1899-12-30T00:28:16"/>
    <d v="1899-12-30T00:10:05"/>
    <x v="45"/>
    <s v="Nike+ Import"/>
    <n v="5.9484549268867966"/>
    <n v="0"/>
    <m/>
    <m/>
    <d v="1899-12-30T04:24:16"/>
    <d v="1899-12-30T02:12:08"/>
    <m/>
    <n v="0"/>
    <n v="0"/>
    <d v="1899-12-30T04:24:16"/>
    <d v="1899-12-30T05:16:40"/>
    <d v="1899-12-30T02:12:08"/>
    <d v="1899-12-30T02:38:20"/>
    <n v="1612"/>
    <x v="8"/>
    <x v="10"/>
    <n v="200903"/>
  </r>
  <r>
    <x v="951"/>
    <d v="2009-03-20T12:11:00"/>
    <x v="2"/>
    <n v="4.3744518399999999"/>
    <n v="0"/>
    <n v="57"/>
    <n v="48"/>
    <d v="1899-12-30T00:57:48"/>
    <d v="1899-12-30T00:13:13"/>
    <x v="45"/>
    <s v="Nike+ Import"/>
    <n v="4.5409534671280314"/>
    <n v="0"/>
    <m/>
    <m/>
    <d v="1899-12-30T05:46:11"/>
    <d v="1899-12-30T02:53:05"/>
    <m/>
    <n v="0"/>
    <n v="0"/>
    <d v="1899-12-30T05:46:11"/>
    <d v="1899-12-30T06:38:35"/>
    <d v="1899-12-30T02:53:05"/>
    <d v="1899-12-30T03:19:17"/>
    <n v="2889"/>
    <x v="8"/>
    <x v="10"/>
    <n v="200903"/>
  </r>
  <r>
    <x v="952"/>
    <d v="2009-03-22T09:09:00"/>
    <x v="2"/>
    <n v="10.32097231"/>
    <n v="1"/>
    <n v="38"/>
    <n v="0"/>
    <d v="1899-12-30T01:38:00"/>
    <d v="1899-12-30T00:09:30"/>
    <x v="45"/>
    <s v="Nike+ Import"/>
    <n v="6.3189626387755151"/>
    <n v="0"/>
    <m/>
    <m/>
    <d v="1899-12-30T04:08:47"/>
    <d v="1899-12-30T02:04:23"/>
    <m/>
    <n v="0"/>
    <n v="0"/>
    <d v="1899-12-30T04:08:47"/>
    <d v="1899-12-30T05:01:11"/>
    <d v="1899-12-30T02:04:23"/>
    <d v="1899-12-30T02:30:35"/>
    <n v="1119"/>
    <x v="8"/>
    <x v="10"/>
    <n v="200903"/>
  </r>
  <r>
    <x v="953"/>
    <d v="2009-03-30T11:54:00"/>
    <x v="2"/>
    <n v="4.7224196000000003"/>
    <n v="0"/>
    <n v="48"/>
    <n v="22"/>
    <d v="1899-12-30T00:48:22"/>
    <d v="1899-12-30T00:10:15"/>
    <x v="45"/>
    <s v="Nike+ Import"/>
    <n v="5.8582737973811216"/>
    <n v="0"/>
    <m/>
    <m/>
    <d v="1899-12-30T04:28:20"/>
    <d v="1899-12-30T02:14:10"/>
    <m/>
    <n v="0"/>
    <n v="0"/>
    <d v="1899-12-30T04:28:20"/>
    <d v="1899-12-30T05:20:44"/>
    <d v="1899-12-30T02:14:10"/>
    <d v="1899-12-30T02:40:22"/>
    <n v="1731"/>
    <x v="8"/>
    <x v="10"/>
    <n v="200903"/>
  </r>
  <r>
    <x v="954"/>
    <d v="2009-04-01T11:58:00"/>
    <x v="2"/>
    <n v="2.6594678799999998"/>
    <n v="0"/>
    <n v="43"/>
    <n v="45"/>
    <d v="1899-12-30T00:43:45"/>
    <d v="1899-12-30T00:16:27"/>
    <x v="45"/>
    <s v="Nike+ Import"/>
    <n v="3.6472702354285742"/>
    <n v="0"/>
    <m/>
    <m/>
    <d v="1899-12-30T07:11:00"/>
    <d v="1899-12-30T03:35:30"/>
    <m/>
    <n v="0"/>
    <n v="0"/>
    <d v="1899-12-30T07:11:00"/>
    <d v="1899-12-30T08:03:24"/>
    <d v="1899-12-30T03:35:30"/>
    <d v="1899-12-30T04:01:42"/>
    <n v="3082"/>
    <x v="8"/>
    <x v="1"/>
    <n v="200904"/>
  </r>
  <r>
    <x v="955"/>
    <d v="2009-04-05T00:00:00"/>
    <x v="2"/>
    <n v="13.1"/>
    <n v="2"/>
    <n v="35"/>
    <n v="39"/>
    <d v="1899-12-30T02:35:39"/>
    <d v="1899-12-30T00:11:53"/>
    <x v="45"/>
    <s v="Danbury Half Marathon"/>
    <n v="5.0497911982010963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3"/>
    <x v="8"/>
    <x v="1"/>
    <n v="200904"/>
  </r>
  <r>
    <x v="956"/>
    <d v="2009-04-21T00:00:00"/>
    <x v="2"/>
    <n v="2.7"/>
    <n v="0"/>
    <n v="31"/>
    <n v="5"/>
    <d v="1899-12-30T00:31:05"/>
    <d v="1899-12-30T00:11:31"/>
    <x v="45"/>
    <s v="import from training peeks"/>
    <n v="5.2117962466487988"/>
    <n v="0"/>
    <m/>
    <m/>
    <d v="1899-12-30T05:01:37"/>
    <d v="1899-12-30T02:30:49"/>
    <m/>
    <n v="0"/>
    <n v="0"/>
    <d v="1899-12-30T05:01:37"/>
    <d v="1899-12-30T05:54:01"/>
    <d v="1899-12-30T02:30:49"/>
    <d v="1899-12-30T02:57:01"/>
    <n v="2521"/>
    <x v="8"/>
    <x v="1"/>
    <n v="200904"/>
  </r>
  <r>
    <x v="957"/>
    <d v="2009-04-22T00:00:00"/>
    <x v="2"/>
    <n v="1"/>
    <n v="0"/>
    <n v="9"/>
    <n v="1"/>
    <d v="1899-12-30T00:09:01"/>
    <d v="1899-12-30T00:09:01"/>
    <x v="45"/>
    <s v="import from training peeks"/>
    <n v="6.6543438077634054"/>
    <n v="0"/>
    <m/>
    <m/>
    <d v="1899-12-30T03:56:14"/>
    <d v="1899-12-30T01:58:07"/>
    <m/>
    <n v="0"/>
    <n v="0"/>
    <d v="1899-12-30T03:56:14"/>
    <d v="1899-12-30T04:48:38"/>
    <d v="1899-12-30T01:58:07"/>
    <d v="1899-12-30T02:24:19"/>
    <n v="909"/>
    <x v="8"/>
    <x v="1"/>
    <n v="200904"/>
  </r>
  <r>
    <x v="958"/>
    <d v="2009-04-23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1"/>
    <n v="200904"/>
  </r>
  <r>
    <x v="959"/>
    <d v="2009-04-23T12:59:00"/>
    <x v="2"/>
    <n v="2.7029638500000002"/>
    <n v="0"/>
    <n v="34"/>
    <n v="12"/>
    <d v="1899-12-30T00:34:12"/>
    <d v="1899-12-30T00:12:39"/>
    <x v="45"/>
    <s v="Nike+ Import"/>
    <n v="4.7420418421052668"/>
    <n v="0"/>
    <m/>
    <m/>
    <d v="1899-12-30T05:31:30"/>
    <d v="1899-12-30T02:45:45"/>
    <m/>
    <n v="0"/>
    <n v="0"/>
    <d v="1899-12-30T05:31:30"/>
    <d v="1899-12-30T06:23:54"/>
    <d v="1899-12-30T02:45:45"/>
    <d v="1899-12-30T03:11:57"/>
    <n v="2828"/>
    <x v="8"/>
    <x v="1"/>
    <n v="200904"/>
  </r>
  <r>
    <x v="960"/>
    <d v="2009-04-27T00:00:00"/>
    <x v="2"/>
    <n v="3.5"/>
    <n v="0"/>
    <n v="34"/>
    <n v="5"/>
    <d v="1899-12-30T00:34:05"/>
    <d v="1899-12-30T00:09:44"/>
    <x v="45"/>
    <s v="import from training peeks"/>
    <n v="6.1613691931540382"/>
    <n v="0"/>
    <m/>
    <m/>
    <d v="1899-12-30T04:15:08"/>
    <d v="1899-12-30T02:07:34"/>
    <m/>
    <n v="0"/>
    <n v="0"/>
    <d v="1899-12-30T04:15:08"/>
    <d v="1899-12-30T05:07:32"/>
    <d v="1899-12-30T02:07:34"/>
    <d v="1899-12-30T02:33:46"/>
    <n v="1305"/>
    <x v="8"/>
    <x v="1"/>
    <n v="200904"/>
  </r>
  <r>
    <x v="961"/>
    <d v="2009-04-29T00:00:00"/>
    <x v="2"/>
    <n v="4.5"/>
    <n v="0"/>
    <n v="44"/>
    <n v="7"/>
    <d v="1899-12-30T00:44:07"/>
    <d v="1899-12-30T00:09:48"/>
    <x v="45"/>
    <s v="import from training peeks"/>
    <n v="6.1201360030222931"/>
    <n v="0"/>
    <m/>
    <m/>
    <d v="1899-12-30T04:16:51"/>
    <d v="1899-12-30T02:08:26"/>
    <m/>
    <n v="0"/>
    <n v="0"/>
    <d v="1899-12-30T04:16:51"/>
    <d v="1899-12-30T05:09:15"/>
    <d v="1899-12-30T02:08:26"/>
    <d v="1899-12-30T02:34:38"/>
    <n v="1348"/>
    <x v="8"/>
    <x v="1"/>
    <n v="200904"/>
  </r>
  <r>
    <x v="962"/>
    <d v="2009-04-30T00:00:00"/>
    <x v="2"/>
    <n v="3"/>
    <n v="0"/>
    <n v="28"/>
    <n v="4"/>
    <d v="1899-12-30T00:28:04"/>
    <d v="1899-12-30T00:09:21"/>
    <x v="45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1"/>
    <n v="200904"/>
  </r>
  <r>
    <x v="963"/>
    <d v="2009-05-01T00:00:00"/>
    <x v="0"/>
    <n v="0.5"/>
    <n v="0"/>
    <n v="20"/>
    <n v="3"/>
    <d v="1899-12-30T00:20:03"/>
    <d v="1899-12-30T00:40:06"/>
    <x v="45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2"/>
    <n v="200905"/>
  </r>
  <r>
    <x v="964"/>
    <d v="2009-05-02T00:00:00"/>
    <x v="2"/>
    <n v="5.8"/>
    <n v="0"/>
    <n v="57"/>
    <n v="9"/>
    <d v="1899-12-30T00:57:09"/>
    <d v="1899-12-30T00:09:51"/>
    <x v="45"/>
    <s v="import from training peeks"/>
    <n v="6.0892388451443615"/>
    <n v="0"/>
    <m/>
    <m/>
    <d v="1899-12-30T04:18:10"/>
    <d v="1899-12-30T02:09:05"/>
    <m/>
    <n v="0"/>
    <n v="0"/>
    <d v="1899-12-30T04:18:10"/>
    <d v="1899-12-30T05:10:34"/>
    <d v="1899-12-30T02:09:05"/>
    <d v="1899-12-30T02:35:17"/>
    <n v="1403"/>
    <x v="8"/>
    <x v="2"/>
    <n v="200905"/>
  </r>
  <r>
    <x v="965"/>
    <d v="2009-05-06T00:00:00"/>
    <x v="2"/>
    <n v="3.5"/>
    <n v="0"/>
    <n v="35"/>
    <n v="5"/>
    <d v="1899-12-30T00:35:05"/>
    <d v="1899-12-30T00:10:01"/>
    <x v="45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</r>
  <r>
    <x v="966"/>
    <d v="2009-05-08T00:00:00"/>
    <x v="2"/>
    <n v="3.5"/>
    <n v="0"/>
    <n v="35"/>
    <n v="5"/>
    <d v="1899-12-30T00:35:05"/>
    <d v="1899-12-30T00:10:01"/>
    <x v="45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</r>
  <r>
    <x v="966"/>
    <d v="2009-05-08T00:00:00"/>
    <x v="0"/>
    <n v="0.7"/>
    <n v="0"/>
    <n v="36"/>
    <n v="6"/>
    <d v="1899-12-30T00:36:06"/>
    <d v="1899-12-30T00:51:34"/>
    <x v="45"/>
    <s v="import from training peeks"/>
    <n v="1.1634349030470921"/>
    <n v="0"/>
    <m/>
    <m/>
    <d v="1899-12-30T02:03:46"/>
    <d v="1899-12-30T01:01:53"/>
    <m/>
    <n v="0"/>
    <n v="0"/>
    <d v="1899-12-30T22:31:10"/>
    <d v="1899-12-30T23:23:34"/>
    <d v="1899-12-30T11:15:35"/>
    <d v="1899-12-30T11:41:47"/>
    <n v="3516"/>
    <x v="8"/>
    <x v="2"/>
    <n v="200905"/>
  </r>
  <r>
    <x v="967"/>
    <d v="2009-05-11T00:00:00"/>
    <x v="2"/>
    <n v="4"/>
    <n v="0"/>
    <n v="39"/>
    <n v="6"/>
    <d v="1899-12-30T00:39:06"/>
    <d v="1899-12-30T00:09:46"/>
    <x v="45"/>
    <s v="import from training peeks"/>
    <n v="6.1381074168797998"/>
    <n v="0"/>
    <m/>
    <m/>
    <d v="1899-12-30T04:16:06"/>
    <d v="1899-12-30T02:08:03"/>
    <m/>
    <n v="0"/>
    <n v="0"/>
    <d v="1899-12-30T04:16:06"/>
    <d v="1899-12-30T05:08:30"/>
    <d v="1899-12-30T02:08:03"/>
    <d v="1899-12-30T02:34:15"/>
    <n v="1330"/>
    <x v="8"/>
    <x v="2"/>
    <n v="200905"/>
  </r>
  <r>
    <x v="968"/>
    <d v="2009-05-12T00:00:00"/>
    <x v="2"/>
    <n v="5"/>
    <n v="0"/>
    <n v="50"/>
    <n v="8"/>
    <d v="1899-12-30T00:50:08"/>
    <d v="1899-12-30T00:10:02"/>
    <x v="45"/>
    <s v="import from training peeks"/>
    <n v="5.984042553191494"/>
    <n v="0"/>
    <m/>
    <m/>
    <d v="1899-12-30T04:22:42"/>
    <d v="1899-12-30T02:11:21"/>
    <m/>
    <n v="0"/>
    <n v="0"/>
    <d v="1899-12-30T04:22:42"/>
    <d v="1899-12-30T05:15:06"/>
    <d v="1899-12-30T02:11:21"/>
    <d v="1899-12-30T02:37:33"/>
    <n v="1569"/>
    <x v="8"/>
    <x v="2"/>
    <n v="200905"/>
  </r>
  <r>
    <x v="969"/>
    <d v="2009-05-13T00:00:00"/>
    <x v="1"/>
    <n v="9.6999999999999993"/>
    <n v="0"/>
    <n v="38"/>
    <n v="6"/>
    <d v="1899-12-30T00:38:06"/>
    <d v="1899-12-30T00:03:56"/>
    <x v="45"/>
    <s v="import from training peeks"/>
    <n v="15.275590551181113"/>
    <n v="0"/>
    <m/>
    <m/>
    <d v="1899-12-30T07:19:55"/>
    <d v="1899-12-30T03:39:58"/>
    <m/>
    <n v="0"/>
    <n v="0"/>
    <d v="1899-12-30T01:42:55"/>
    <d v="1899-12-30T02:35:19"/>
    <d v="1899-12-30T00:51:27"/>
    <d v="1899-12-30T01:17:39"/>
    <n v="444"/>
    <x v="8"/>
    <x v="2"/>
    <n v="200905"/>
  </r>
  <r>
    <x v="970"/>
    <d v="2009-05-17T00:00:00"/>
    <x v="2"/>
    <n v="9.1999999999999993"/>
    <n v="1"/>
    <n v="98"/>
    <n v="16"/>
    <d v="1899-12-30T02:38:16"/>
    <d v="1899-12-30T00:17:12"/>
    <x v="45"/>
    <s v="import from training peeks"/>
    <n v="3.4877843302443154"/>
    <n v="0"/>
    <m/>
    <m/>
    <d v="1899-12-30T07:30:43"/>
    <d v="1899-12-30T03:45:21"/>
    <m/>
    <n v="0"/>
    <n v="0"/>
    <d v="1899-12-30T07:30:43"/>
    <d v="1899-12-30T08:23:07"/>
    <d v="1899-12-30T03:45:21"/>
    <d v="1899-12-30T04:11:33"/>
    <n v="3102"/>
    <x v="8"/>
    <x v="2"/>
    <n v="200905"/>
  </r>
  <r>
    <x v="971"/>
    <d v="2009-05-19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</r>
  <r>
    <x v="972"/>
    <d v="2009-05-20T00:00:00"/>
    <x v="0"/>
    <n v="0.7"/>
    <n v="0"/>
    <n v="29"/>
    <n v="4"/>
    <d v="1899-12-30T00:29:04"/>
    <d v="1899-12-30T00:41:31"/>
    <x v="45"/>
    <s v="import from training peeks"/>
    <n v="1.444954128440368"/>
    <n v="0"/>
    <m/>
    <m/>
    <d v="1899-12-30T01:39:39"/>
    <d v="1899-12-30T00:49:50"/>
    <m/>
    <n v="0"/>
    <n v="0"/>
    <d v="1899-12-30T18:07:55"/>
    <d v="1899-12-30T19:00:19"/>
    <d v="1899-12-30T09:03:58"/>
    <d v="1899-12-30T09:30:10"/>
    <n v="3467"/>
    <x v="8"/>
    <x v="2"/>
    <n v="200905"/>
  </r>
  <r>
    <x v="973"/>
    <d v="2009-05-21T00:00:00"/>
    <x v="2"/>
    <n v="3"/>
    <n v="0"/>
    <n v="28"/>
    <n v="4"/>
    <d v="1899-12-30T00:28:04"/>
    <d v="1899-12-30T00:09:21"/>
    <x v="45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2"/>
    <n v="200905"/>
  </r>
  <r>
    <x v="974"/>
    <d v="2009-05-24T00:00:00"/>
    <x v="2"/>
    <n v="10.5"/>
    <n v="2"/>
    <n v="129"/>
    <n v="21"/>
    <d v="1899-12-30T04:09:21"/>
    <d v="1899-12-30T00:23:45"/>
    <x v="45"/>
    <s v="import from training peeks"/>
    <n v="2.5265690796069804"/>
    <n v="0"/>
    <m/>
    <m/>
    <d v="1899-12-30T10:22:11"/>
    <d v="1899-12-30T05:11:06"/>
    <m/>
    <n v="0"/>
    <n v="0"/>
    <d v="1899-12-30T10:22:11"/>
    <d v="1899-12-30T11:14:35"/>
    <d v="1899-12-30T05:11:06"/>
    <d v="1899-12-30T05:37:18"/>
    <n v="3119"/>
    <x v="8"/>
    <x v="2"/>
    <n v="200905"/>
  </r>
  <r>
    <x v="975"/>
    <d v="2009-05-25T00:00:00"/>
    <x v="0"/>
    <n v="0.6"/>
    <n v="0"/>
    <n v="20"/>
    <n v="3"/>
    <d v="1899-12-30T00:20:03"/>
    <d v="1899-12-30T00:33:25"/>
    <x v="45"/>
    <s v="import from training peeks"/>
    <n v="1.7955112219451386"/>
    <n v="0"/>
    <m/>
    <m/>
    <d v="1899-12-30T01:20:12"/>
    <d v="1899-12-30T00:40:06"/>
    <m/>
    <n v="0"/>
    <n v="0"/>
    <d v="1899-12-30T14:35:31"/>
    <d v="1899-12-30T15:27:55"/>
    <d v="1899-12-30T07:17:45"/>
    <d v="1899-12-30T07:43:58"/>
    <n v="3210"/>
    <x v="8"/>
    <x v="2"/>
    <n v="200905"/>
  </r>
  <r>
    <x v="976"/>
    <d v="2009-05-28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</r>
  <r>
    <x v="977"/>
    <d v="2009-05-31T00:00:00"/>
    <x v="2"/>
    <n v="5"/>
    <n v="0"/>
    <n v="54"/>
    <n v="9"/>
    <d v="1899-12-30T00:54:09"/>
    <d v="1899-12-30T00:10:50"/>
    <x v="45"/>
    <s v="import from training peeks"/>
    <n v="5.5401662049861535"/>
    <n v="0"/>
    <m/>
    <m/>
    <d v="1899-12-30T04:43:45"/>
    <d v="1899-12-30T02:21:52"/>
    <m/>
    <n v="0"/>
    <n v="0"/>
    <d v="1899-12-30T04:43:45"/>
    <d v="1899-12-30T05:36:09"/>
    <d v="1899-12-30T02:21:52"/>
    <d v="1899-12-30T02:48:04"/>
    <n v="2153"/>
    <x v="8"/>
    <x v="2"/>
    <n v="200905"/>
  </r>
  <r>
    <x v="978"/>
    <d v="2009-06-04T00:00:00"/>
    <x v="2"/>
    <n v="1.1000000000000001"/>
    <n v="0"/>
    <n v="9"/>
    <n v="1"/>
    <d v="1899-12-30T00:09:01"/>
    <d v="1899-12-30T00:08:12"/>
    <x v="45"/>
    <s v="import from training peeks"/>
    <n v="7.3197781885397468"/>
    <n v="0"/>
    <m/>
    <m/>
    <d v="1899-12-30T03:34:46"/>
    <d v="1899-12-30T01:47:23"/>
    <m/>
    <n v="0"/>
    <n v="0"/>
    <d v="1899-12-30T03:34:46"/>
    <d v="1899-12-30T04:27:10"/>
    <d v="1899-12-30T01:47:23"/>
    <d v="1899-12-30T02:13:35"/>
    <n v="810"/>
    <x v="8"/>
    <x v="3"/>
    <n v="200906"/>
  </r>
  <r>
    <x v="979"/>
    <d v="2009-06-07T00:00:00"/>
    <x v="0"/>
    <n v="1.2"/>
    <n v="0"/>
    <n v="41"/>
    <n v="6"/>
    <d v="1899-12-30T00:41:06"/>
    <d v="1899-12-30T00:34:15"/>
    <x v="45"/>
    <s v="Rev3 Half"/>
    <n v="1.7518248175182494"/>
    <n v="0"/>
    <m/>
    <m/>
    <d v="1899-12-30T01:22:12"/>
    <d v="1899-12-30T00:41:06"/>
    <m/>
    <n v="0"/>
    <n v="0"/>
    <d v="1899-12-30T14:57:21"/>
    <d v="1899-12-30T15:49:45"/>
    <d v="1899-12-30T07:28:41"/>
    <d v="1899-12-30T07:54:53"/>
    <n v="3241"/>
    <x v="8"/>
    <x v="3"/>
    <n v="200906"/>
  </r>
  <r>
    <x v="979"/>
    <d v="2009-06-07T00:00:00"/>
    <x v="2"/>
    <n v="13.1"/>
    <n v="3"/>
    <n v="0"/>
    <n v="30"/>
    <d v="1899-12-30T03:00:30"/>
    <d v="1899-12-30T00:13:47"/>
    <x v="45"/>
    <s v="Rev3 Half"/>
    <n v="4.3545706371191164"/>
    <n v="0"/>
    <m/>
    <m/>
    <d v="1899-12-30T06:01:00"/>
    <d v="1899-12-30T03:00:30"/>
    <m/>
    <n v="0"/>
    <n v="0"/>
    <d v="1899-12-30T06:01:00"/>
    <d v="1899-12-30T06:53:24"/>
    <d v="1899-12-30T03:00:30"/>
    <d v="1899-12-30T03:26:42"/>
    <n v="2933"/>
    <x v="8"/>
    <x v="3"/>
    <n v="200906"/>
  </r>
  <r>
    <x v="980"/>
    <d v="2009-06-15T00:00:00"/>
    <x v="1"/>
    <n v="10.5"/>
    <n v="0"/>
    <n v="38"/>
    <n v="6"/>
    <d v="1899-12-30T00:38:06"/>
    <d v="1899-12-30T00:03:38"/>
    <x v="45"/>
    <s v="import from training peeks"/>
    <n v="16.535433070866151"/>
    <n v="0"/>
    <m/>
    <m/>
    <d v="1899-12-30T06:46:24"/>
    <d v="1899-12-30T03:23:12"/>
    <m/>
    <n v="0"/>
    <n v="0"/>
    <d v="1899-12-30T01:35:04"/>
    <d v="1899-12-30T02:27:28"/>
    <d v="1899-12-30T00:47:32"/>
    <d v="1899-12-30T01:13:44"/>
    <n v="339"/>
    <x v="8"/>
    <x v="3"/>
    <n v="200906"/>
  </r>
  <r>
    <x v="981"/>
    <d v="2009-06-16T00:00:00"/>
    <x v="1"/>
    <n v="8"/>
    <n v="0"/>
    <n v="32"/>
    <n v="5"/>
    <d v="1899-12-30T00:32:05"/>
    <d v="1899-12-30T00:04:01"/>
    <x v="45"/>
    <s v="import from training peeks"/>
    <n v="14.961038961038973"/>
    <n v="0"/>
    <m/>
    <m/>
    <d v="1899-12-30T07:29:10"/>
    <d v="1899-12-30T03:44:35"/>
    <m/>
    <n v="0"/>
    <n v="0"/>
    <d v="1899-12-30T01:45:04"/>
    <d v="1899-12-30T02:37:28"/>
    <d v="1899-12-30T00:52:32"/>
    <d v="1899-12-30T01:18:44"/>
    <n v="497"/>
    <x v="8"/>
    <x v="3"/>
    <n v="200906"/>
  </r>
  <r>
    <x v="982"/>
    <d v="2009-07-13T16:01:00"/>
    <x v="2"/>
    <n v="3.0074356400000002"/>
    <n v="0"/>
    <n v="29"/>
    <n v="32"/>
    <d v="1899-12-30T00:29:32"/>
    <d v="1899-12-30T00:09:49"/>
    <x v="45"/>
    <s v="Nike+ Import"/>
    <n v="6.1099143927765294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5"/>
    <x v="8"/>
    <x v="0"/>
    <n v="200907"/>
  </r>
  <r>
    <x v="983"/>
    <d v="2009-07-14T12:54:00"/>
    <x v="2"/>
    <n v="2.4233468999999999"/>
    <n v="0"/>
    <n v="24"/>
    <n v="10"/>
    <d v="1899-12-30T00:24:10"/>
    <d v="1899-12-30T00:09:58"/>
    <x v="45"/>
    <s v="Nike+ Import"/>
    <n v="6.0165854068965556"/>
    <n v="0"/>
    <m/>
    <m/>
    <d v="1899-12-30T04:21:17"/>
    <d v="1899-12-30T02:10:38"/>
    <m/>
    <n v="0"/>
    <n v="0"/>
    <d v="1899-12-30T04:21:17"/>
    <d v="1899-12-30T05:13:41"/>
    <d v="1899-12-30T02:10:38"/>
    <d v="1899-12-30T02:36:50"/>
    <n v="1498"/>
    <x v="8"/>
    <x v="0"/>
    <n v="200907"/>
  </r>
  <r>
    <x v="984"/>
    <d v="2009-07-17T11:53:00"/>
    <x v="2"/>
    <n v="1.01283473"/>
    <n v="0"/>
    <n v="9"/>
    <n v="50"/>
    <d v="1899-12-30T00:09:50"/>
    <d v="1899-12-30T00:09:43"/>
    <x v="45"/>
    <s v="Nike+ Import"/>
    <n v="6.1800085220339032"/>
    <n v="0"/>
    <m/>
    <m/>
    <d v="1899-12-30T04:14:22"/>
    <d v="1899-12-30T02:07:11"/>
    <m/>
    <n v="0"/>
    <n v="0"/>
    <d v="1899-12-30T04:14:22"/>
    <d v="1899-12-30T05:06:46"/>
    <d v="1899-12-30T02:07:11"/>
    <d v="1899-12-30T02:33:23"/>
    <n v="1276"/>
    <x v="8"/>
    <x v="0"/>
    <n v="200907"/>
  </r>
  <r>
    <x v="985"/>
    <d v="2009-07-17T12:12:00"/>
    <x v="2"/>
    <n v="0.85127827"/>
    <n v="0"/>
    <n v="8"/>
    <n v="26"/>
    <d v="1899-12-30T00:08:26"/>
    <d v="1899-12-30T00:09:54"/>
    <x v="45"/>
    <s v="Nike+ Import"/>
    <n v="6.0565252411067236"/>
    <n v="0"/>
    <m/>
    <m/>
    <d v="1899-12-30T04:19:33"/>
    <d v="1899-12-30T02:09:47"/>
    <m/>
    <n v="0"/>
    <n v="0"/>
    <d v="1899-12-30T04:19:33"/>
    <d v="1899-12-30T05:11:57"/>
    <d v="1899-12-30T02:09:47"/>
    <d v="1899-12-30T02:35:59"/>
    <n v="1449"/>
    <x v="8"/>
    <x v="0"/>
    <n v="200907"/>
  </r>
  <r>
    <x v="986"/>
    <d v="2009-07-22T14:22:00"/>
    <x v="2"/>
    <n v="2.0567380100000001"/>
    <n v="0"/>
    <n v="26"/>
    <n v="1"/>
    <d v="1899-12-30T00:26:01"/>
    <d v="1899-12-30T00:12:39"/>
    <x v="45"/>
    <s v="Nike+ Import"/>
    <n v="4.7432779218449754"/>
    <n v="0"/>
    <m/>
    <m/>
    <d v="1899-12-30T05:31:25"/>
    <d v="1899-12-30T02:45:42"/>
    <m/>
    <n v="0"/>
    <n v="0"/>
    <d v="1899-12-30T05:31:25"/>
    <d v="1899-12-30T06:23:49"/>
    <d v="1899-12-30T02:45:42"/>
    <d v="1899-12-30T03:11:55"/>
    <n v="2826"/>
    <x v="8"/>
    <x v="0"/>
    <n v="200907"/>
  </r>
  <r>
    <x v="987"/>
    <d v="2009-07-30T12:43:00"/>
    <x v="2"/>
    <n v="3.0695727399999999"/>
    <n v="0"/>
    <n v="33"/>
    <n v="1"/>
    <d v="1899-12-30T00:33:01"/>
    <d v="1899-12-30T00:10:45"/>
    <x v="45"/>
    <s v="Nike+ Import"/>
    <n v="5.5782240605754714"/>
    <n v="0"/>
    <m/>
    <m/>
    <d v="1899-12-30T04:41:49"/>
    <d v="1899-12-30T02:20:54"/>
    <m/>
    <n v="0"/>
    <n v="0"/>
    <d v="1899-12-30T04:41:49"/>
    <d v="1899-12-30T05:34:13"/>
    <d v="1899-12-30T02:20:54"/>
    <d v="1899-12-30T02:47:06"/>
    <n v="2106"/>
    <x v="8"/>
    <x v="0"/>
    <n v="200907"/>
  </r>
  <r>
    <x v="988"/>
    <d v="2009-08-02T22:29:00"/>
    <x v="2"/>
    <n v="1.8827541299999999"/>
    <n v="0"/>
    <n v="18"/>
    <n v="38"/>
    <d v="1899-12-30T00:18:38"/>
    <d v="1899-12-30T00:09:54"/>
    <x v="45"/>
    <s v="Nike+ Import"/>
    <n v="6.0625356601073399"/>
    <n v="0"/>
    <m/>
    <m/>
    <d v="1899-12-30T04:19:18"/>
    <d v="1899-12-30T02:09:39"/>
    <m/>
    <n v="0"/>
    <n v="0"/>
    <d v="1899-12-30T04:19:18"/>
    <d v="1899-12-30T05:11:42"/>
    <d v="1899-12-30T02:09:39"/>
    <d v="1899-12-30T02:35:51"/>
    <n v="1444"/>
    <x v="8"/>
    <x v="4"/>
    <n v="200908"/>
  </r>
  <r>
    <x v="989"/>
    <d v="2009-08-03T17:04:00"/>
    <x v="2"/>
    <n v="1.83304445"/>
    <n v="0"/>
    <n v="20"/>
    <n v="20"/>
    <d v="1899-12-30T00:20:20"/>
    <d v="1899-12-30T00:11:06"/>
    <x v="45"/>
    <s v="Nike+ Import"/>
    <n v="5.4089836229508252"/>
    <n v="0"/>
    <m/>
    <m/>
    <d v="1899-12-30T04:50:38"/>
    <d v="1899-12-30T02:25:19"/>
    <m/>
    <n v="0"/>
    <n v="0"/>
    <d v="1899-12-30T04:50:38"/>
    <d v="1899-12-30T05:43:02"/>
    <d v="1899-12-30T02:25:19"/>
    <d v="1899-12-30T02:51:31"/>
    <n v="2304"/>
    <x v="8"/>
    <x v="4"/>
    <n v="200908"/>
  </r>
  <r>
    <x v="990"/>
    <d v="2009-08-06T12:32:00"/>
    <x v="2"/>
    <n v="4.3"/>
    <n v="0"/>
    <n v="48"/>
    <n v="50"/>
    <d v="1899-12-30T00:48:50"/>
    <d v="1899-12-30T00:11:21"/>
    <x v="45"/>
    <s v="Nike+ Import"/>
    <n v="5.2832764505119485"/>
    <n v="0"/>
    <m/>
    <m/>
    <d v="1899-12-30T04:57:33"/>
    <d v="1899-12-30T02:28:46"/>
    <m/>
    <n v="0"/>
    <n v="0"/>
    <d v="1899-12-30T04:57:33"/>
    <d v="1899-12-30T05:49:57"/>
    <d v="1899-12-30T02:28:46"/>
    <d v="1899-12-30T02:54:58"/>
    <n v="2446"/>
    <x v="8"/>
    <x v="4"/>
    <n v="200908"/>
  </r>
  <r>
    <x v="991"/>
    <d v="2009-08-07T11:44:00"/>
    <x v="2"/>
    <n v="3.17520581"/>
    <n v="0"/>
    <n v="34"/>
    <n v="54"/>
    <d v="1899-12-30T00:34:54"/>
    <d v="1899-12-30T00:10:59"/>
    <x v="45"/>
    <s v="Nike+ Import"/>
    <n v="5.4588065501432705"/>
    <n v="0"/>
    <m/>
    <m/>
    <d v="1899-12-30T04:47:59"/>
    <d v="1899-12-30T02:23:59"/>
    <m/>
    <n v="0"/>
    <n v="0"/>
    <d v="1899-12-30T04:47:59"/>
    <d v="1899-12-30T05:40:23"/>
    <d v="1899-12-30T02:23:59"/>
    <d v="1899-12-30T02:50:11"/>
    <n v="2244"/>
    <x v="8"/>
    <x v="4"/>
    <n v="200908"/>
  </r>
  <r>
    <x v="992"/>
    <d v="2009-08-10T03:57:00"/>
    <x v="2"/>
    <n v="2.0194557500000001"/>
    <n v="0"/>
    <n v="20"/>
    <n v="38"/>
    <d v="1899-12-30T00:20:38"/>
    <d v="1899-12-30T00:10:13"/>
    <x v="45"/>
    <s v="Nike+ Import"/>
    <n v="5.8724076736672108"/>
    <n v="0"/>
    <m/>
    <m/>
    <d v="1899-12-30T04:27:42"/>
    <d v="1899-12-30T02:13:51"/>
    <m/>
    <n v="0"/>
    <n v="0"/>
    <d v="1899-12-30T04:27:42"/>
    <d v="1899-12-30T05:20:06"/>
    <d v="1899-12-30T02:13:51"/>
    <d v="1899-12-30T02:40:03"/>
    <n v="1716"/>
    <x v="8"/>
    <x v="4"/>
    <n v="200908"/>
  </r>
  <r>
    <x v="993"/>
    <d v="2009-08-10T12:27:00"/>
    <x v="2"/>
    <n v="2.0940202700000001"/>
    <n v="0"/>
    <n v="22"/>
    <n v="3"/>
    <d v="1899-12-30T00:22:03"/>
    <d v="1899-12-30T00:10:32"/>
    <x v="45"/>
    <s v="Nike+ Import"/>
    <n v="5.6980143401360595"/>
    <n v="0"/>
    <m/>
    <m/>
    <d v="1899-12-30T04:35:53"/>
    <d v="1899-12-30T02:17:57"/>
    <m/>
    <n v="0"/>
    <n v="0"/>
    <d v="1899-12-30T04:35:53"/>
    <d v="1899-12-30T05:28:17"/>
    <d v="1899-12-30T02:17:57"/>
    <d v="1899-12-30T02:44:09"/>
    <n v="1968"/>
    <x v="8"/>
    <x v="4"/>
    <n v="200908"/>
  </r>
  <r>
    <x v="994"/>
    <d v="2009-08-12T11:52:00"/>
    <x v="2"/>
    <n v="3.2062743600000001"/>
    <n v="0"/>
    <n v="32"/>
    <n v="43"/>
    <d v="1899-12-30T00:32:43"/>
    <d v="1899-12-30T00:10:12"/>
    <x v="45"/>
    <s v="Nike+ Import"/>
    <n v="5.8800752399388729"/>
    <n v="0"/>
    <m/>
    <m/>
    <d v="1899-12-30T04:27:21"/>
    <d v="1899-12-30T02:13:40"/>
    <m/>
    <n v="0"/>
    <n v="0"/>
    <d v="1899-12-30T04:27:21"/>
    <d v="1899-12-30T05:19:45"/>
    <d v="1899-12-30T02:13:40"/>
    <d v="1899-12-30T02:39:52"/>
    <n v="1703"/>
    <x v="8"/>
    <x v="4"/>
    <n v="200908"/>
  </r>
  <r>
    <x v="995"/>
    <d v="2009-08-14T11:58:00"/>
    <x v="2"/>
    <n v="3.25598404"/>
    <n v="0"/>
    <n v="32"/>
    <n v="27"/>
    <d v="1899-12-30T00:32:27"/>
    <d v="1899-12-30T00:09:58"/>
    <x v="45"/>
    <s v="Nike+ Import"/>
    <n v="6.0203094730354429"/>
    <n v="0"/>
    <m/>
    <m/>
    <d v="1899-12-30T04:21:07"/>
    <d v="1899-12-30T02:10:33"/>
    <m/>
    <n v="0"/>
    <n v="0"/>
    <d v="1899-12-30T04:21:07"/>
    <d v="1899-12-30T05:13:31"/>
    <d v="1899-12-30T02:10:33"/>
    <d v="1899-12-30T02:36:45"/>
    <n v="1491"/>
    <x v="8"/>
    <x v="4"/>
    <n v="200908"/>
  </r>
  <r>
    <x v="996"/>
    <d v="2009-08-16T23:37:00"/>
    <x v="2"/>
    <n v="1.01283473"/>
    <n v="0"/>
    <n v="9"/>
    <n v="4"/>
    <d v="1899-12-30T00:09:04"/>
    <d v="1899-12-30T00:08:57"/>
    <x v="45"/>
    <s v="Nike+ Import"/>
    <n v="6.702582772058828"/>
    <n v="0"/>
    <m/>
    <m/>
    <d v="1899-12-30T03:54:32"/>
    <d v="1899-12-30T01:57:16"/>
    <m/>
    <n v="0"/>
    <n v="0"/>
    <d v="1899-12-30T03:54:32"/>
    <d v="1899-12-30T04:46:56"/>
    <d v="1899-12-30T01:57:16"/>
    <d v="1899-12-30T02:23:28"/>
    <n v="898"/>
    <x v="8"/>
    <x v="4"/>
    <n v="200908"/>
  </r>
  <r>
    <x v="997"/>
    <d v="2009-08-23T23:53:00"/>
    <x v="2"/>
    <n v="1.3856573299999999"/>
    <n v="0"/>
    <n v="11"/>
    <n v="11"/>
    <d v="1899-12-30T00:11:11"/>
    <d v="1899-12-30T00:08:04"/>
    <x v="45"/>
    <s v="Nike+ Import"/>
    <n v="7.4342271058122265"/>
    <n v="0"/>
    <m/>
    <m/>
    <d v="1899-12-30T03:31:27"/>
    <d v="1899-12-30T01:45:44"/>
    <m/>
    <n v="0"/>
    <n v="0"/>
    <d v="1899-12-30T03:31:27"/>
    <d v="1899-12-30T04:23:51"/>
    <d v="1899-12-30T01:45:44"/>
    <d v="1899-12-30T02:11:56"/>
    <n v="808"/>
    <x v="8"/>
    <x v="4"/>
    <n v="200908"/>
  </r>
  <r>
    <x v="998"/>
    <d v="2009-08-25T01:52:00"/>
    <x v="2"/>
    <n v="2.1747985000000001"/>
    <n v="0"/>
    <n v="20"/>
    <n v="4"/>
    <d v="1899-12-30T00:20:04"/>
    <d v="1899-12-30T00:09:14"/>
    <x v="45"/>
    <s v="Nike+ Import"/>
    <n v="6.5027197674418664"/>
    <n v="0"/>
    <m/>
    <m/>
    <d v="1899-12-30T04:01:45"/>
    <d v="1899-12-30T02:00:52"/>
    <m/>
    <n v="0"/>
    <n v="0"/>
    <d v="1899-12-30T04:01:45"/>
    <d v="1899-12-30T04:54:09"/>
    <d v="1899-12-30T02:00:52"/>
    <d v="1899-12-30T02:27:04"/>
    <n v="970"/>
    <x v="8"/>
    <x v="4"/>
    <n v="200908"/>
  </r>
  <r>
    <x v="999"/>
    <d v="2009-08-25T12:20:00"/>
    <x v="2"/>
    <n v="2.9204436999999999"/>
    <n v="0"/>
    <n v="28"/>
    <n v="41"/>
    <d v="1899-12-30T00:28:41"/>
    <d v="1899-12-30T00:09:49"/>
    <x v="45"/>
    <s v="Nike+ Import"/>
    <n v="6.1090048343986103"/>
    <n v="0"/>
    <m/>
    <m/>
    <d v="1899-12-30T04:17:20"/>
    <d v="1899-12-30T02:08:40"/>
    <m/>
    <n v="0"/>
    <n v="0"/>
    <d v="1899-12-30T04:17:20"/>
    <d v="1899-12-30T05:09:44"/>
    <d v="1899-12-30T02:08:40"/>
    <d v="1899-12-30T02:34:52"/>
    <n v="1370"/>
    <x v="8"/>
    <x v="4"/>
    <n v="200908"/>
  </r>
  <r>
    <x v="1000"/>
    <d v="2009-11-16T12:19:00"/>
    <x v="2"/>
    <n v="1.79"/>
    <n v="0"/>
    <n v="18"/>
    <n v="54"/>
    <d v="1899-12-30T00:18:54"/>
    <d v="1899-12-30T00:10:34"/>
    <x v="45"/>
    <s v="Import from Runkeeper"/>
    <n v="5.6825396825396872"/>
    <n v="0"/>
    <m/>
    <m/>
    <d v="1899-12-30T04:36:38"/>
    <d v="1899-12-30T02:18:19"/>
    <m/>
    <n v="0"/>
    <n v="0"/>
    <d v="1899-12-30T04:36:38"/>
    <d v="1899-12-30T05:29:02"/>
    <d v="1899-12-30T02:18:19"/>
    <d v="1899-12-30T02:44:31"/>
    <n v="1984"/>
    <x v="8"/>
    <x v="7"/>
    <n v="200911"/>
  </r>
  <r>
    <x v="1001"/>
    <d v="2009-11-20T12:01:00"/>
    <x v="2"/>
    <n v="1.77"/>
    <n v="0"/>
    <n v="19"/>
    <n v="7"/>
    <d v="1899-12-30T00:19:07"/>
    <d v="1899-12-30T00:10:48"/>
    <x v="45"/>
    <s v="Import from Runkeeper"/>
    <n v="5.555361813426333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3"/>
    <x v="8"/>
    <x v="7"/>
    <n v="200911"/>
  </r>
  <r>
    <x v="1002"/>
    <d v="2009-12-02T12:34:00"/>
    <x v="2"/>
    <n v="1.82"/>
    <n v="0"/>
    <n v="19"/>
    <n v="32"/>
    <d v="1899-12-30T00:19:32"/>
    <d v="1899-12-30T00:10:44"/>
    <x v="45"/>
    <s v="Import from Runkeeper"/>
    <n v="5.5904436860068305"/>
    <n v="0"/>
    <m/>
    <m/>
    <d v="1899-12-30T04:41:12"/>
    <d v="1899-12-30T02:20:36"/>
    <m/>
    <n v="0"/>
    <n v="0"/>
    <d v="1899-12-30T04:41:12"/>
    <d v="1899-12-30T05:33:36"/>
    <d v="1899-12-30T02:20:36"/>
    <d v="1899-12-30T02:46:48"/>
    <n v="2085"/>
    <x v="8"/>
    <x v="11"/>
    <n v="200912"/>
  </r>
  <r>
    <x v="1003"/>
    <d v="2010-01-05T00:00:00"/>
    <x v="2"/>
    <n v="1"/>
    <n v="0"/>
    <n v="9"/>
    <n v="14"/>
    <d v="1899-12-30T00:09:14"/>
    <d v="1899-12-30T00:09:14"/>
    <x v="45"/>
    <s v="Import from Nike+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9"/>
    <x v="8"/>
    <n v="201001"/>
  </r>
  <r>
    <x v="1004"/>
    <d v="2010-01-11T00:00:00"/>
    <x v="2"/>
    <n v="2"/>
    <n v="0"/>
    <n v="18"/>
    <n v="4"/>
    <d v="1899-12-30T00:18:04"/>
    <d v="1899-12-30T00:09:02"/>
    <x v="45"/>
    <s v="Import from Nike+"/>
    <n v="6.6420664206642117"/>
    <n v="0"/>
    <m/>
    <m/>
    <d v="1899-12-30T03:56:40"/>
    <d v="1899-12-30T01:58:20"/>
    <m/>
    <n v="0"/>
    <n v="0"/>
    <d v="1899-12-30T03:56:40"/>
    <d v="1899-12-30T04:49:04"/>
    <d v="1899-12-30T01:58:20"/>
    <d v="1899-12-30T02:24:32"/>
    <n v="913"/>
    <x v="9"/>
    <x v="8"/>
    <n v="201001"/>
  </r>
  <r>
    <x v="1005"/>
    <d v="2010-03-05T12:07:00"/>
    <x v="2"/>
    <n v="2.76"/>
    <n v="0"/>
    <n v="29"/>
    <n v="23"/>
    <d v="1899-12-30T00:29:23"/>
    <d v="1899-12-30T00:10:39"/>
    <x v="45"/>
    <s v="Import from Runkeeper"/>
    <n v="5.6358479863868443"/>
    <n v="0"/>
    <m/>
    <m/>
    <d v="1899-12-30T04:38:56"/>
    <d v="1899-12-30T02:19:28"/>
    <m/>
    <n v="0"/>
    <n v="0"/>
    <d v="1899-12-30T04:38:56"/>
    <d v="1899-12-30T05:31:20"/>
    <d v="1899-12-30T02:19:28"/>
    <d v="1899-12-30T02:45:40"/>
    <n v="2028"/>
    <x v="9"/>
    <x v="10"/>
    <n v="201003"/>
  </r>
  <r>
    <x v="1006"/>
    <d v="2010-03-08T12:24:00"/>
    <x v="2"/>
    <n v="1.8"/>
    <n v="0"/>
    <n v="21"/>
    <n v="5"/>
    <d v="1899-12-30T00:21:05"/>
    <d v="1899-12-30T00:11:43"/>
    <x v="45"/>
    <s v="Import from Runkeeper"/>
    <n v="5.1225296442687789"/>
    <n v="0"/>
    <m/>
    <m/>
    <d v="1899-12-30T05:06:53"/>
    <d v="1899-12-30T02:33:26"/>
    <m/>
    <n v="0"/>
    <n v="0"/>
    <d v="1899-12-30T05:06:53"/>
    <d v="1899-12-30T05:59:17"/>
    <d v="1899-12-30T02:33:26"/>
    <d v="1899-12-30T02:59:38"/>
    <n v="2586"/>
    <x v="9"/>
    <x v="10"/>
    <n v="201003"/>
  </r>
  <r>
    <x v="1007"/>
    <d v="2010-03-09T12:37:00"/>
    <x v="2"/>
    <n v="3.52"/>
    <n v="0"/>
    <n v="28"/>
    <n v="56"/>
    <d v="1899-12-30T00:28:56"/>
    <d v="1899-12-30T00:08:13"/>
    <x v="45"/>
    <s v="Import from Runkeeper"/>
    <n v="7.2995391705069181"/>
    <n v="0"/>
    <m/>
    <m/>
    <d v="1899-12-30T03:35:21"/>
    <d v="1899-12-30T01:47:41"/>
    <m/>
    <n v="0"/>
    <n v="0"/>
    <d v="1899-12-30T03:35:21"/>
    <d v="1899-12-30T04:27:45"/>
    <d v="1899-12-30T01:47:41"/>
    <d v="1899-12-30T02:13:53"/>
    <n v="811"/>
    <x v="9"/>
    <x v="10"/>
    <n v="201003"/>
  </r>
  <r>
    <x v="1008"/>
    <d v="2010-03-11T11:55:00"/>
    <x v="2"/>
    <n v="3.73"/>
    <n v="0"/>
    <n v="32"/>
    <n v="18"/>
    <d v="1899-12-30T00:32:18"/>
    <d v="1899-12-30T00:08:40"/>
    <x v="45"/>
    <s v="Import from Runkeeper"/>
    <n v="6.9287925696594481"/>
    <n v="0"/>
    <m/>
    <m/>
    <d v="1899-12-30T03:46:53"/>
    <d v="1899-12-30T01:53:26"/>
    <m/>
    <n v="0"/>
    <n v="0"/>
    <d v="1899-12-30T03:46:53"/>
    <d v="1899-12-30T04:39:17"/>
    <d v="1899-12-30T01:53:26"/>
    <d v="1899-12-30T02:19:38"/>
    <n v="850"/>
    <x v="9"/>
    <x v="10"/>
    <n v="201003"/>
  </r>
  <r>
    <x v="1009"/>
    <d v="2010-03-16T11:54:00"/>
    <x v="2"/>
    <n v="2.77"/>
    <n v="0"/>
    <n v="32"/>
    <n v="43"/>
    <d v="1899-12-30T00:32:43"/>
    <d v="1899-12-30T00:11:49"/>
    <x v="45"/>
    <s v="Import from Runkeeper"/>
    <n v="5.0799796230259835"/>
    <n v="0"/>
    <m/>
    <m/>
    <d v="1899-12-30T05:09:27"/>
    <d v="1899-12-30T02:34:44"/>
    <m/>
    <n v="0"/>
    <n v="0"/>
    <d v="1899-12-30T05:09:27"/>
    <d v="1899-12-30T06:01:51"/>
    <d v="1899-12-30T02:34:44"/>
    <d v="1899-12-30T03:00:56"/>
    <n v="2622"/>
    <x v="9"/>
    <x v="10"/>
    <n v="201003"/>
  </r>
  <r>
    <x v="1010"/>
    <d v="2010-03-18T12:14:00"/>
    <x v="2"/>
    <n v="2.83"/>
    <n v="0"/>
    <n v="33"/>
    <n v="28"/>
    <d v="1899-12-30T00:33:28"/>
    <d v="1899-12-30T00:11:50"/>
    <x v="45"/>
    <s v="Import from Runkeeper"/>
    <n v="5.0737051792828725"/>
    <n v="0"/>
    <m/>
    <m/>
    <d v="1899-12-30T05:09:50"/>
    <d v="1899-12-30T02:34:55"/>
    <m/>
    <n v="0"/>
    <n v="0"/>
    <d v="1899-12-30T05:09:50"/>
    <d v="1899-12-30T06:02:14"/>
    <d v="1899-12-30T02:34:55"/>
    <d v="1899-12-30T03:01:07"/>
    <n v="2627"/>
    <x v="9"/>
    <x v="10"/>
    <n v="201003"/>
  </r>
  <r>
    <x v="1011"/>
    <d v="2010-04-05T11:49:00"/>
    <x v="2"/>
    <n v="2.83"/>
    <n v="0"/>
    <n v="33"/>
    <n v="12"/>
    <d v="1899-12-30T00:33:12"/>
    <d v="1899-12-30T00:11:44"/>
    <x v="45"/>
    <s v="Columbus Route"/>
    <n v="5.1144578313253053"/>
    <n v="0"/>
    <m/>
    <m/>
    <d v="1899-12-30T05:07:22"/>
    <d v="1899-12-30T02:33:41"/>
    <m/>
    <n v="0"/>
    <n v="0"/>
    <d v="1899-12-30T05:07:22"/>
    <d v="1899-12-30T05:59:46"/>
    <d v="1899-12-30T02:33:41"/>
    <d v="1899-12-30T02:59:53"/>
    <n v="2597"/>
    <x v="9"/>
    <x v="1"/>
    <n v="201004"/>
  </r>
  <r>
    <x v="1012"/>
    <d v="2010-04-07T11:54:00"/>
    <x v="2"/>
    <n v="3.62"/>
    <n v="0"/>
    <n v="33"/>
    <n v="26"/>
    <d v="1899-12-30T00:33:26"/>
    <d v="1899-12-30T00:09:14"/>
    <x v="45"/>
    <s v="Import from Runkeeper"/>
    <n v="6.4965104685942228"/>
    <n v="0"/>
    <m/>
    <m/>
    <d v="1899-12-30T04:01:59"/>
    <d v="1899-12-30T02:00:59"/>
    <m/>
    <n v="0"/>
    <n v="0"/>
    <d v="1899-12-30T04:01:59"/>
    <d v="1899-12-30T04:54:23"/>
    <d v="1899-12-30T02:00:59"/>
    <d v="1899-12-30T02:27:11"/>
    <n v="976"/>
    <x v="9"/>
    <x v="1"/>
    <n v="201004"/>
  </r>
  <r>
    <x v="1013"/>
    <d v="2010-04-12T11:58:00"/>
    <x v="2"/>
    <n v="2.77"/>
    <n v="0"/>
    <n v="32"/>
    <n v="17"/>
    <d v="1899-12-30T00:32:17"/>
    <d v="1899-12-30T00:11:39"/>
    <x v="45"/>
    <s v="Import from Runkeeper"/>
    <n v="5.1481672689726423"/>
    <n v="0"/>
    <m/>
    <m/>
    <d v="1899-12-30T05:05:21"/>
    <d v="1899-12-30T02:32:41"/>
    <m/>
    <n v="0"/>
    <n v="0"/>
    <d v="1899-12-30T05:05:21"/>
    <d v="1899-12-30T05:57:45"/>
    <d v="1899-12-30T02:32:41"/>
    <d v="1899-12-30T02:58:53"/>
    <n v="2564"/>
    <x v="9"/>
    <x v="1"/>
    <n v="201004"/>
  </r>
  <r>
    <x v="1014"/>
    <d v="2010-04-14T11:21:00"/>
    <x v="1"/>
    <n v="22.44"/>
    <n v="1"/>
    <n v="30"/>
    <n v="18"/>
    <d v="1899-12-30T01:30:18"/>
    <d v="1899-12-30T00:04:01"/>
    <x v="45"/>
    <s v="Import from Runkeeper"/>
    <n v="14.910299003322272"/>
    <n v="0"/>
    <m/>
    <m/>
    <d v="1899-12-30T07:30:42"/>
    <d v="1899-12-30T03:45:21"/>
    <m/>
    <n v="0"/>
    <n v="0"/>
    <d v="1899-12-30T01:45:26"/>
    <d v="1899-12-30T02:37:50"/>
    <d v="1899-12-30T00:52:43"/>
    <d v="1899-12-30T01:18:55"/>
    <n v="505"/>
    <x v="9"/>
    <x v="1"/>
    <n v="201004"/>
  </r>
  <r>
    <x v="1015"/>
    <d v="2010-04-29T12:35:00"/>
    <x v="2"/>
    <n v="2.7"/>
    <n v="0"/>
    <n v="30"/>
    <n v="27"/>
    <d v="1899-12-30T00:30:27"/>
    <d v="1899-12-30T00:11:17"/>
    <x v="45"/>
    <s v="Columbus Route"/>
    <n v="5.3201970443349795"/>
    <n v="0"/>
    <m/>
    <m/>
    <d v="1899-12-30T04:55:29"/>
    <d v="1899-12-30T02:27:44"/>
    <m/>
    <n v="0"/>
    <n v="0"/>
    <d v="1899-12-30T04:55:29"/>
    <d v="1899-12-30T05:47:53"/>
    <d v="1899-12-30T02:27:44"/>
    <d v="1899-12-30T02:53:56"/>
    <n v="2401"/>
    <x v="9"/>
    <x v="1"/>
    <n v="201004"/>
  </r>
  <r>
    <x v="1016"/>
    <d v="2010-05-04T11:55:00"/>
    <x v="2"/>
    <n v="2.82"/>
    <n v="0"/>
    <n v="34"/>
    <n v="4"/>
    <d v="1899-12-30T00:34:04"/>
    <d v="1899-12-30T00:12:05"/>
    <x v="45"/>
    <s v="Columbus Route"/>
    <n v="4.9667318982387512"/>
    <n v="0"/>
    <m/>
    <m/>
    <d v="1899-12-30T05:16:30"/>
    <d v="1899-12-30T02:38:15"/>
    <m/>
    <n v="0"/>
    <n v="0"/>
    <d v="1899-12-30T05:16:30"/>
    <d v="1899-12-30T06:08:54"/>
    <d v="1899-12-30T02:38:15"/>
    <d v="1899-12-30T03:04:27"/>
    <n v="2718"/>
    <x v="9"/>
    <x v="2"/>
    <n v="201005"/>
  </r>
  <r>
    <x v="1017"/>
    <d v="2010-05-06T12:36:00"/>
    <x v="2"/>
    <n v="2.8"/>
    <n v="0"/>
    <n v="32"/>
    <n v="58"/>
    <d v="1899-12-30T00:32:58"/>
    <d v="1899-12-30T00:11:46"/>
    <x v="45"/>
    <s v="Import from Runkeeper"/>
    <n v="5.0960566228513686"/>
    <n v="0"/>
    <m/>
    <m/>
    <d v="1899-12-30T05:08:28"/>
    <d v="1899-12-30T02:34:14"/>
    <m/>
    <n v="0"/>
    <n v="0"/>
    <d v="1899-12-30T05:08:28"/>
    <d v="1899-12-30T06:00:52"/>
    <d v="1899-12-30T02:34:14"/>
    <d v="1899-12-30T03:00:26"/>
    <n v="2616"/>
    <x v="9"/>
    <x v="2"/>
    <n v="201005"/>
  </r>
  <r>
    <x v="1018"/>
    <d v="2010-05-10T12:08:00"/>
    <x v="1"/>
    <n v="9.1199999999999992"/>
    <n v="0"/>
    <n v="25"/>
    <n v="33"/>
    <d v="1899-12-30T00:25:33"/>
    <d v="1899-12-30T00:02:48"/>
    <x v="45"/>
    <s v="Import from Runkeeper"/>
    <n v="21.416829745596882"/>
    <n v="0"/>
    <m/>
    <m/>
    <d v="1899-12-30T05:13:46"/>
    <d v="1899-12-30T02:36:53"/>
    <m/>
    <n v="0"/>
    <n v="0"/>
    <d v="1899-12-30T01:13:24"/>
    <d v="1899-12-30T02:05:48"/>
    <d v="1899-12-30T00:36:42"/>
    <d v="1899-12-30T01:02:54"/>
    <n v="130"/>
    <x v="9"/>
    <x v="2"/>
    <n v="201005"/>
  </r>
  <r>
    <x v="1019"/>
    <d v="2010-05-11T12:03:00"/>
    <x v="2"/>
    <n v="2.85"/>
    <n v="0"/>
    <n v="33"/>
    <n v="30"/>
    <d v="1899-12-30T00:33:30"/>
    <d v="1899-12-30T00:11:45"/>
    <x v="45"/>
    <s v="Columbus Route"/>
    <n v="5.104477611940303"/>
    <n v="0"/>
    <m/>
    <m/>
    <d v="1899-12-30T05:07:58"/>
    <d v="1899-12-30T02:33:59"/>
    <m/>
    <n v="0"/>
    <n v="0"/>
    <d v="1899-12-30T05:07:58"/>
    <d v="1899-12-30T06:00:22"/>
    <d v="1899-12-30T02:33:59"/>
    <d v="1899-12-30T03:00:11"/>
    <n v="2607"/>
    <x v="9"/>
    <x v="2"/>
    <n v="201005"/>
  </r>
  <r>
    <x v="1020"/>
    <d v="2010-05-17T12:05:00"/>
    <x v="2"/>
    <n v="2.75"/>
    <n v="0"/>
    <n v="34"/>
    <n v="52"/>
    <d v="1899-12-30T00:34:52"/>
    <d v="1899-12-30T00:12:41"/>
    <x v="45"/>
    <s v="Import from Runkeeper"/>
    <n v="4.7323135755258159"/>
    <n v="0"/>
    <m/>
    <m/>
    <d v="1899-12-30T05:32:11"/>
    <d v="1899-12-30T02:46:06"/>
    <m/>
    <n v="0"/>
    <n v="0"/>
    <d v="1899-12-30T05:32:11"/>
    <d v="1899-12-30T06:24:35"/>
    <d v="1899-12-30T02:46:06"/>
    <d v="1899-12-30T03:12:18"/>
    <n v="2830"/>
    <x v="9"/>
    <x v="2"/>
    <n v="201005"/>
  </r>
  <r>
    <x v="1021"/>
    <d v="2010-05-19T12:29:00"/>
    <x v="2"/>
    <n v="4.66"/>
    <n v="0"/>
    <n v="48"/>
    <n v="28"/>
    <d v="1899-12-30T00:48:28"/>
    <d v="1899-12-30T00:10:24"/>
    <x v="45"/>
    <s v="Import from Runkeeper"/>
    <n v="5.7689133425034438"/>
    <n v="0"/>
    <m/>
    <m/>
    <d v="1899-12-30T04:32:30"/>
    <d v="1899-12-30T02:16:15"/>
    <m/>
    <n v="0"/>
    <n v="0"/>
    <d v="1899-12-30T04:32:30"/>
    <d v="1899-12-30T05:24:54"/>
    <d v="1899-12-30T02:16:15"/>
    <d v="1899-12-30T02:42:27"/>
    <n v="1873"/>
    <x v="9"/>
    <x v="2"/>
    <n v="201005"/>
  </r>
  <r>
    <x v="1022"/>
    <d v="2010-05-26T12:09:00"/>
    <x v="2"/>
    <n v="2.98"/>
    <n v="0"/>
    <n v="32"/>
    <n v="58"/>
    <d v="1899-12-30T00:32:58"/>
    <d v="1899-12-30T00:11:04"/>
    <x v="45"/>
    <s v="Import from Runkeeper"/>
    <n v="5.4236602628918131"/>
    <n v="0"/>
    <m/>
    <m/>
    <d v="1899-12-30T04:49:50"/>
    <d v="1899-12-30T02:24:55"/>
    <m/>
    <n v="0"/>
    <n v="0"/>
    <d v="1899-12-30T04:49:50"/>
    <d v="1899-12-30T05:42:14"/>
    <d v="1899-12-30T02:24:55"/>
    <d v="1899-12-30T02:51:07"/>
    <n v="2285"/>
    <x v="9"/>
    <x v="2"/>
    <n v="201005"/>
  </r>
  <r>
    <x v="1023"/>
    <d v="2010-05-31T13:00:00"/>
    <x v="1"/>
    <n v="5.51"/>
    <n v="0"/>
    <n v="19"/>
    <n v="3"/>
    <d v="1899-12-30T00:19:03"/>
    <d v="1899-12-30T00:03:27"/>
    <x v="45"/>
    <s v="Import from Runkeeper"/>
    <n v="17.354330708661429"/>
    <n v="0"/>
    <m/>
    <m/>
    <d v="1899-12-30T06:27:13"/>
    <d v="1899-12-30T03:13:37"/>
    <m/>
    <n v="0"/>
    <n v="0"/>
    <d v="1899-12-30T01:30:35"/>
    <d v="1899-12-30T02:22:59"/>
    <d v="1899-12-30T00:45:17"/>
    <d v="1899-12-30T01:11:29"/>
    <n v="280"/>
    <x v="9"/>
    <x v="2"/>
    <n v="201005"/>
  </r>
  <r>
    <x v="1024"/>
    <d v="2010-06-02T11:31:00"/>
    <x v="2"/>
    <n v="2.87"/>
    <n v="0"/>
    <n v="29"/>
    <n v="4"/>
    <d v="1899-12-30T00:29:04"/>
    <d v="1899-12-30T00:10:08"/>
    <x v="45"/>
    <s v="Import from Runkeeper"/>
    <n v="5.92431192660551"/>
    <n v="0"/>
    <m/>
    <m/>
    <d v="1899-12-30T04:25:21"/>
    <d v="1899-12-30T02:12:40"/>
    <m/>
    <n v="0"/>
    <n v="0"/>
    <d v="1899-12-30T04:25:21"/>
    <d v="1899-12-30T05:17:45"/>
    <d v="1899-12-30T02:12:40"/>
    <d v="1899-12-30T02:38:52"/>
    <n v="1637"/>
    <x v="9"/>
    <x v="3"/>
    <n v="201006"/>
  </r>
  <r>
    <x v="1025"/>
    <d v="2010-06-06T00:00:00"/>
    <x v="1"/>
    <n v="56"/>
    <n v="3"/>
    <n v="34"/>
    <n v="4"/>
    <d v="1899-12-30T03:34:04"/>
    <d v="1899-12-30T00:03:49"/>
    <x v="42"/>
    <s v="Rev3 Half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</r>
  <r>
    <x v="1026"/>
    <d v="2010-06-06T07:30:00"/>
    <x v="1"/>
    <n v="56"/>
    <n v="3"/>
    <n v="34"/>
    <n v="4"/>
    <d v="1899-12-30T03:34:04"/>
    <d v="1899-12-30T00:03:49"/>
    <x v="45"/>
    <s v="Import from Runkeeper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</r>
  <r>
    <x v="1027"/>
    <d v="2010-06-08T12:04:00"/>
    <x v="2"/>
    <n v="2.76"/>
    <n v="0"/>
    <n v="33"/>
    <n v="53"/>
    <d v="1899-12-30T00:33:53"/>
    <d v="1899-12-30T00:12:17"/>
    <x v="45"/>
    <s v="Import from Runkeeper"/>
    <n v="4.8873585833743274"/>
    <n v="0"/>
    <m/>
    <m/>
    <d v="1899-12-30T05:21:39"/>
    <d v="1899-12-30T02:40:49"/>
    <m/>
    <n v="0"/>
    <n v="0"/>
    <d v="1899-12-30T05:21:39"/>
    <d v="1899-12-30T06:14:03"/>
    <d v="1899-12-30T02:40:49"/>
    <d v="1899-12-30T03:07:01"/>
    <n v="2760"/>
    <x v="9"/>
    <x v="3"/>
    <n v="201006"/>
  </r>
  <r>
    <x v="1028"/>
    <d v="2010-06-11T12:34:00"/>
    <x v="2"/>
    <n v="3.01"/>
    <n v="0"/>
    <n v="31"/>
    <n v="3"/>
    <d v="1899-12-30T00:31:03"/>
    <d v="1899-12-30T00:10:19"/>
    <x v="45"/>
    <s v="Fenn's Pond"/>
    <n v="5.8164251207729514"/>
    <n v="0"/>
    <m/>
    <m/>
    <d v="1899-12-30T04:30:16"/>
    <d v="1899-12-30T02:15:08"/>
    <m/>
    <n v="0"/>
    <n v="0"/>
    <d v="1899-12-30T04:30:16"/>
    <d v="1899-12-30T05:22:40"/>
    <d v="1899-12-30T02:15:08"/>
    <d v="1899-12-30T02:41:20"/>
    <n v="1796"/>
    <x v="9"/>
    <x v="3"/>
    <n v="201006"/>
  </r>
  <r>
    <x v="1029"/>
    <d v="2010-06-15T12:00:00"/>
    <x v="2"/>
    <n v="3.45"/>
    <n v="0"/>
    <n v="32"/>
    <n v="20"/>
    <d v="1899-12-30T00:32:20"/>
    <d v="1899-12-30T00:09:22"/>
    <x v="45"/>
    <s v="Import from Runkeeper"/>
    <n v="6.402061855670107"/>
    <n v="0"/>
    <m/>
    <m/>
    <d v="1899-12-30T04:05:33"/>
    <d v="1899-12-30T02:02:46"/>
    <m/>
    <n v="0"/>
    <n v="0"/>
    <d v="1899-12-30T04:05:33"/>
    <d v="1899-12-30T04:57:57"/>
    <d v="1899-12-30T02:02:46"/>
    <d v="1899-12-30T02:28:58"/>
    <n v="1050"/>
    <x v="9"/>
    <x v="3"/>
    <n v="201006"/>
  </r>
  <r>
    <x v="1030"/>
    <d v="2010-06-17T12:19:00"/>
    <x v="2"/>
    <n v="2.16"/>
    <n v="0"/>
    <n v="26"/>
    <n v="48"/>
    <d v="1899-12-30T00:26:48"/>
    <d v="1899-12-30T00:12:24"/>
    <x v="45"/>
    <s v="Import from Runkeeper"/>
    <n v="4.8358208955223922"/>
    <n v="0"/>
    <m/>
    <m/>
    <d v="1899-12-30T05:25:04"/>
    <d v="1899-12-30T02:42:32"/>
    <m/>
    <n v="0"/>
    <n v="0"/>
    <d v="1899-12-30T05:25:04"/>
    <d v="1899-12-30T06:17:28"/>
    <d v="1899-12-30T02:42:32"/>
    <d v="1899-12-30T03:08:44"/>
    <n v="2784"/>
    <x v="9"/>
    <x v="3"/>
    <n v="201006"/>
  </r>
  <r>
    <x v="1031"/>
    <d v="2010-06-19T07:40:00"/>
    <x v="1"/>
    <n v="25"/>
    <n v="1"/>
    <n v="30"/>
    <n v="22"/>
    <d v="1899-12-30T01:30:22"/>
    <d v="1899-12-30T00:03:37"/>
    <x v="45"/>
    <s v="Griskus Olympic"/>
    <n v="16.599040944301009"/>
    <n v="0"/>
    <m/>
    <m/>
    <d v="1899-12-30T06:44:51"/>
    <d v="1899-12-30T03:22:25"/>
    <m/>
    <n v="0"/>
    <n v="0"/>
    <d v="1899-12-30T01:34:42"/>
    <d v="1899-12-30T02:27:06"/>
    <d v="1899-12-30T00:47:21"/>
    <d v="1899-12-30T01:13:33"/>
    <n v="336"/>
    <x v="9"/>
    <x v="3"/>
    <n v="201006"/>
  </r>
  <r>
    <x v="1032"/>
    <d v="2010-06-19T13:26:00"/>
    <x v="0"/>
    <n v="1"/>
    <n v="0"/>
    <n v="36"/>
    <n v="38"/>
    <d v="1899-12-30T00:36:38"/>
    <d v="1899-12-30T00:36:38"/>
    <x v="45"/>
    <s v="Griskus Olympic"/>
    <n v="1.6378525932666073"/>
    <n v="0"/>
    <m/>
    <m/>
    <d v="1899-12-30T01:27:55"/>
    <d v="1899-12-30T00:43:58"/>
    <m/>
    <n v="0"/>
    <n v="0"/>
    <d v="1899-12-30T15:59:48"/>
    <d v="1899-12-30T16:52:12"/>
    <d v="1899-12-30T07:59:54"/>
    <d v="1899-12-30T08:26:06"/>
    <n v="3331"/>
    <x v="9"/>
    <x v="3"/>
    <n v="201006"/>
  </r>
  <r>
    <x v="1032"/>
    <d v="2010-06-19T13:26:00"/>
    <x v="2"/>
    <n v="6.2"/>
    <n v="1"/>
    <n v="12"/>
    <n v="33"/>
    <d v="1899-12-30T01:12:33"/>
    <d v="1899-12-30T00:11:42"/>
    <x v="45"/>
    <s v="Griskus Olympic"/>
    <n v="5.1274982770503144"/>
    <n v="0"/>
    <m/>
    <m/>
    <d v="1899-12-30T05:06:35"/>
    <d v="1899-12-30T02:33:17"/>
    <m/>
    <n v="0"/>
    <n v="0"/>
    <d v="1899-12-30T05:06:35"/>
    <d v="1899-12-30T05:58:59"/>
    <d v="1899-12-30T02:33:17"/>
    <d v="1899-12-30T02:59:29"/>
    <n v="2583"/>
    <x v="9"/>
    <x v="3"/>
    <n v="201006"/>
  </r>
  <r>
    <x v="1032"/>
    <d v="2010-06-19T13:26:00"/>
    <x v="3"/>
    <n v="1"/>
    <n v="0"/>
    <n v="1"/>
    <n v="57"/>
    <d v="1899-12-30T00:01:57"/>
    <d v="1899-12-30T00:01:57"/>
    <x v="45"/>
    <s v="Griskus Olympic"/>
    <n v="30.769230769230791"/>
    <n v="0"/>
    <m/>
    <m/>
    <d v="1899-12-30T00:00:00"/>
    <d v="1899-12-30T00:00:00"/>
    <m/>
    <n v="0"/>
    <n v="0"/>
    <d v="1899-12-30T00:51:05"/>
    <d v="1899-12-30T01:43:29"/>
    <d v="1899-12-30T00:25:33"/>
    <d v="1899-12-30T00:51:45"/>
    <n v="12"/>
    <x v="9"/>
    <x v="3"/>
    <n v="201006"/>
  </r>
  <r>
    <x v="1032"/>
    <d v="2010-06-19T13:26:00"/>
    <x v="4"/>
    <n v="1"/>
    <n v="0"/>
    <n v="1"/>
    <n v="32"/>
    <d v="1899-12-30T00:01:32"/>
    <d v="1899-12-30T00:01:32"/>
    <x v="45"/>
    <s v="Griskus Olympic"/>
    <n v="39.130434782608731"/>
    <n v="0"/>
    <m/>
    <m/>
    <d v="1899-12-30T00:00:00"/>
    <d v="1899-12-30T00:00:00"/>
    <m/>
    <n v="0"/>
    <n v="0"/>
    <d v="1899-12-30T00:40:10"/>
    <d v="1899-12-30T01:32:34"/>
    <d v="1899-12-30T00:20:05"/>
    <d v="1899-12-30T00:46:17"/>
    <n v="5"/>
    <x v="9"/>
    <x v="3"/>
    <n v="201006"/>
  </r>
  <r>
    <x v="1033"/>
    <d v="2010-06-22T12:01:00"/>
    <x v="2"/>
    <n v="1.75"/>
    <n v="0"/>
    <n v="16"/>
    <n v="48"/>
    <d v="1899-12-30T00:16:48"/>
    <d v="1899-12-30T00:09:36"/>
    <x v="45"/>
    <s v="Import from Runkeeper"/>
    <n v="6.2500000000000044"/>
    <n v="0"/>
    <m/>
    <m/>
    <d v="1899-12-30T04:11:31"/>
    <d v="1899-12-30T02:05:46"/>
    <m/>
    <n v="0"/>
    <n v="0"/>
    <d v="1899-12-30T04:11:31"/>
    <d v="1899-12-30T05:03:55"/>
    <d v="1899-12-30T02:05:46"/>
    <d v="1899-12-30T02:31:58"/>
    <n v="1190"/>
    <x v="9"/>
    <x v="3"/>
    <n v="201006"/>
  </r>
  <r>
    <x v="1034"/>
    <d v="2010-06-27T13:17:00"/>
    <x v="2"/>
    <n v="1.66"/>
    <n v="0"/>
    <n v="26"/>
    <n v="26"/>
    <d v="1899-12-30T00:26:26"/>
    <d v="1899-12-30T00:15:55"/>
    <x v="45"/>
    <s v="53 to 389"/>
    <n v="3.7679697351828532"/>
    <n v="0"/>
    <m/>
    <m/>
    <d v="1899-12-30T06:57:12"/>
    <d v="1899-12-30T03:28:36"/>
    <m/>
    <n v="0"/>
    <n v="0"/>
    <d v="1899-12-30T06:57:12"/>
    <d v="1899-12-30T07:49:36"/>
    <d v="1899-12-30T03:28:36"/>
    <d v="1899-12-30T03:54:48"/>
    <n v="3070"/>
    <x v="9"/>
    <x v="3"/>
    <n v="201006"/>
  </r>
  <r>
    <x v="1035"/>
    <d v="2010-06-29T12:07:00"/>
    <x v="1"/>
    <n v="9.8800000000000008"/>
    <n v="0"/>
    <n v="37"/>
    <n v="4"/>
    <d v="1899-12-30T00:37:04"/>
    <d v="1899-12-30T00:03:45"/>
    <x v="45"/>
    <s v="Griskus Sprint Bike Course"/>
    <n v="15.992805755395695"/>
    <n v="0"/>
    <m/>
    <m/>
    <d v="1899-12-30T07:00:11"/>
    <d v="1899-12-30T03:30:06"/>
    <m/>
    <n v="0"/>
    <n v="0"/>
    <d v="1899-12-30T01:38:18"/>
    <d v="1899-12-30T02:30:42"/>
    <d v="1899-12-30T00:49:09"/>
    <d v="1899-12-30T01:15:21"/>
    <n v="393"/>
    <x v="9"/>
    <x v="3"/>
    <n v="201006"/>
  </r>
  <r>
    <x v="1036"/>
    <d v="2010-07-01T12:04:00"/>
    <x v="2"/>
    <n v="3"/>
    <n v="0"/>
    <n v="33"/>
    <n v="7"/>
    <d v="1899-12-30T00:33:07"/>
    <d v="1899-12-30T00:11:02"/>
    <x v="45"/>
    <s v="Columbus Route"/>
    <n v="5.4353296426774067"/>
    <n v="0"/>
    <m/>
    <m/>
    <d v="1899-12-30T04:49:13"/>
    <d v="1899-12-30T02:24:37"/>
    <m/>
    <n v="0"/>
    <n v="0"/>
    <d v="1899-12-30T04:49:13"/>
    <d v="1899-12-30T05:41:37"/>
    <d v="1899-12-30T02:24:37"/>
    <d v="1899-12-30T02:50:49"/>
    <n v="2274"/>
    <x v="9"/>
    <x v="0"/>
    <n v="201007"/>
  </r>
  <r>
    <x v="1037"/>
    <d v="2010-07-07T00:00:00"/>
    <x v="3"/>
    <n v="1"/>
    <n v="0"/>
    <n v="3"/>
    <n v="14"/>
    <d v="1899-12-30T00:03:14"/>
    <d v="1899-12-30T00:03:14"/>
    <x v="0"/>
    <s v="Griskus Sprint"/>
    <n v="18.556701030927851"/>
    <n v="0"/>
    <m/>
    <m/>
    <d v="1899-12-30T00:00:00"/>
    <d v="1899-12-30T00:00:00"/>
    <m/>
    <n v="0"/>
    <n v="0"/>
    <d v="1899-12-30T01:24:43"/>
    <d v="1899-12-30T02:17:07"/>
    <d v="1899-12-30T00:42:21"/>
    <d v="1899-12-30T01:08:33"/>
    <n v="236"/>
    <x v="9"/>
    <x v="0"/>
    <n v="201007"/>
  </r>
  <r>
    <x v="1037"/>
    <d v="2010-07-07T00:00:00"/>
    <x v="0"/>
    <n v="0.5"/>
    <n v="0"/>
    <n v="20"/>
    <n v="39"/>
    <d v="1899-12-30T00:20:39"/>
    <d v="1899-12-30T00:41:18"/>
    <x v="0"/>
    <s v="Griskus Sprint"/>
    <n v="1.4527845036319624"/>
    <n v="0"/>
    <m/>
    <m/>
    <d v="1899-12-30T01:39:07"/>
    <d v="1899-12-30T00:49:34"/>
    <m/>
    <n v="0"/>
    <n v="0"/>
    <d v="1899-12-30T18:02:04"/>
    <d v="1899-12-30T18:54:28"/>
    <d v="1899-12-30T09:01:02"/>
    <d v="1899-12-30T09:27:14"/>
    <n v="3464"/>
    <x v="9"/>
    <x v="0"/>
    <n v="201007"/>
  </r>
  <r>
    <x v="1037"/>
    <d v="2010-07-07T00:00:00"/>
    <x v="1"/>
    <n v="10.5"/>
    <n v="0"/>
    <n v="37"/>
    <n v="54"/>
    <d v="1899-12-30T00:37:54"/>
    <d v="1899-12-30T00:03:37"/>
    <x v="0"/>
    <s v="Griskus Sprint"/>
    <n v="16.622691292876002"/>
    <n v="0"/>
    <m/>
    <m/>
    <d v="1899-12-30T06:44:16"/>
    <d v="1899-12-30T03:22:08"/>
    <m/>
    <n v="0"/>
    <n v="0"/>
    <d v="1899-12-30T01:34:34"/>
    <d v="1899-12-30T02:26:58"/>
    <d v="1899-12-30T00:47:17"/>
    <d v="1899-12-30T01:13:29"/>
    <n v="331"/>
    <x v="9"/>
    <x v="0"/>
    <n v="201007"/>
  </r>
  <r>
    <x v="1037"/>
    <d v="2010-07-07T00:00:00"/>
    <x v="2"/>
    <n v="3.1"/>
    <n v="0"/>
    <n v="39"/>
    <n v="40"/>
    <d v="1899-12-30T00:39:40"/>
    <d v="1899-12-30T00:12:48"/>
    <x v="0"/>
    <s v="Griskus Sprint"/>
    <n v="4.6890756302521055"/>
    <n v="0"/>
    <m/>
    <m/>
    <d v="1899-12-30T05:35:15"/>
    <d v="1899-12-30T02:47:37"/>
    <m/>
    <n v="0"/>
    <n v="0"/>
    <d v="1899-12-30T05:35:15"/>
    <d v="1899-12-30T06:27:39"/>
    <d v="1899-12-30T02:47:37"/>
    <d v="1899-12-30T03:13:49"/>
    <n v="2846"/>
    <x v="9"/>
    <x v="0"/>
    <n v="201007"/>
  </r>
  <r>
    <x v="1038"/>
    <d v="2010-07-12T08:47:00"/>
    <x v="2"/>
    <n v="3.09"/>
    <n v="0"/>
    <n v="42"/>
    <n v="54"/>
    <d v="1899-12-30T00:42:54"/>
    <d v="1899-12-30T00:13:53"/>
    <x v="45"/>
    <s v="Import from Runkeeper"/>
    <n v="4.3216783216783252"/>
    <n v="0"/>
    <m/>
    <m/>
    <d v="1899-12-30T06:03:45"/>
    <d v="1899-12-30T03:01:52"/>
    <m/>
    <n v="0"/>
    <n v="0"/>
    <d v="1899-12-30T06:03:45"/>
    <d v="1899-12-30T06:56:09"/>
    <d v="1899-12-30T03:01:52"/>
    <d v="1899-12-30T03:28:04"/>
    <n v="2942"/>
    <x v="9"/>
    <x v="0"/>
    <n v="201007"/>
  </r>
  <r>
    <x v="1039"/>
    <d v="2010-07-16T08:19:00"/>
    <x v="2"/>
    <n v="2.09"/>
    <n v="0"/>
    <n v="25"/>
    <n v="19"/>
    <d v="1899-12-30T00:25:19"/>
    <d v="1899-12-30T00:12:07"/>
    <x v="45"/>
    <s v="Import from Runkeeper"/>
    <n v="4.9532587228439793"/>
    <n v="0"/>
    <m/>
    <m/>
    <d v="1899-12-30T05:17:22"/>
    <d v="1899-12-30T02:38:41"/>
    <m/>
    <n v="0"/>
    <n v="0"/>
    <d v="1899-12-30T05:17:22"/>
    <d v="1899-12-30T06:09:46"/>
    <d v="1899-12-30T02:38:41"/>
    <d v="1899-12-30T03:04:53"/>
    <n v="2725"/>
    <x v="9"/>
    <x v="0"/>
    <n v="201007"/>
  </r>
  <r>
    <x v="1040"/>
    <d v="2010-07-25T08:37:00"/>
    <x v="2"/>
    <n v="3.01"/>
    <n v="0"/>
    <n v="38"/>
    <n v="23"/>
    <d v="1899-12-30T00:38:23"/>
    <d v="1899-12-30T00:12:45"/>
    <x v="45"/>
    <s v="Fenn's Pond"/>
    <n v="4.705167173252284"/>
    <n v="0"/>
    <m/>
    <m/>
    <d v="1899-12-30T05:34:06"/>
    <d v="1899-12-30T02:47:03"/>
    <m/>
    <n v="0"/>
    <n v="0"/>
    <d v="1899-12-30T05:34:06"/>
    <d v="1899-12-30T06:26:30"/>
    <d v="1899-12-30T02:47:03"/>
    <d v="1899-12-30T03:13:15"/>
    <n v="2840"/>
    <x v="9"/>
    <x v="0"/>
    <n v="201007"/>
  </r>
  <r>
    <x v="1041"/>
    <d v="2010-07-27T17:38:00"/>
    <x v="2"/>
    <n v="1.91"/>
    <n v="0"/>
    <n v="19"/>
    <n v="37"/>
    <d v="1899-12-30T00:19:37"/>
    <d v="1899-12-30T00:10:16"/>
    <x v="45"/>
    <s v="Import from Runkeeper"/>
    <n v="5.8419711129991549"/>
    <n v="0"/>
    <m/>
    <m/>
    <d v="1899-12-30T04:29:05"/>
    <d v="1899-12-30T02:14:33"/>
    <m/>
    <n v="0"/>
    <n v="0"/>
    <d v="1899-12-30T04:29:05"/>
    <d v="1899-12-30T05:21:29"/>
    <d v="1899-12-30T02:14:33"/>
    <d v="1899-12-30T02:40:45"/>
    <n v="1760"/>
    <x v="9"/>
    <x v="0"/>
    <n v="201007"/>
  </r>
  <r>
    <x v="1042"/>
    <d v="2010-07-30T17:44:00"/>
    <x v="2"/>
    <n v="2.2799999999999998"/>
    <n v="0"/>
    <n v="23"/>
    <n v="26"/>
    <d v="1899-12-30T00:23:26"/>
    <d v="1899-12-30T00:10:17"/>
    <x v="45"/>
    <s v="Import from Runkeeper"/>
    <n v="5.8378378378378422"/>
    <n v="0"/>
    <m/>
    <m/>
    <d v="1899-12-30T04:29:17"/>
    <d v="1899-12-30T02:14:38"/>
    <m/>
    <n v="0"/>
    <n v="0"/>
    <d v="1899-12-30T04:29:17"/>
    <d v="1899-12-30T05:21:41"/>
    <d v="1899-12-30T02:14:38"/>
    <d v="1899-12-30T02:40:50"/>
    <n v="1766"/>
    <x v="9"/>
    <x v="0"/>
    <n v="201007"/>
  </r>
  <r>
    <x v="1043"/>
    <d v="2010-08-03T17:41:00"/>
    <x v="2"/>
    <n v="2.5299999999999998"/>
    <n v="0"/>
    <n v="29"/>
    <n v="45"/>
    <d v="1899-12-30T00:29:45"/>
    <d v="1899-12-30T00:11:46"/>
    <x v="45"/>
    <s v="Import from Runkeeper"/>
    <n v="5.1025210084033654"/>
    <n v="0"/>
    <m/>
    <m/>
    <d v="1899-12-30T05:08:05"/>
    <d v="1899-12-30T02:34:02"/>
    <m/>
    <n v="0"/>
    <n v="0"/>
    <d v="1899-12-30T05:08:05"/>
    <d v="1899-12-30T06:00:29"/>
    <d v="1899-12-30T02:34:02"/>
    <d v="1899-12-30T03:00:15"/>
    <n v="2610"/>
    <x v="9"/>
    <x v="4"/>
    <n v="201008"/>
  </r>
  <r>
    <x v="1044"/>
    <d v="2010-08-07T09:27:00"/>
    <x v="2"/>
    <n v="3.01"/>
    <n v="0"/>
    <n v="33"/>
    <n v="21"/>
    <d v="1899-12-30T00:33:21"/>
    <d v="1899-12-30T00:11:05"/>
    <x v="45"/>
    <s v="Fenn's Pond"/>
    <n v="5.4152923538230917"/>
    <n v="0"/>
    <m/>
    <m/>
    <d v="1899-12-30T04:50:17"/>
    <d v="1899-12-30T02:25:09"/>
    <m/>
    <n v="0"/>
    <n v="0"/>
    <d v="1899-12-30T04:50:17"/>
    <d v="1899-12-30T05:42:41"/>
    <d v="1899-12-30T02:25:09"/>
    <d v="1899-12-30T02:51:21"/>
    <n v="2299"/>
    <x v="9"/>
    <x v="4"/>
    <n v="201008"/>
  </r>
  <r>
    <x v="1045"/>
    <d v="2010-08-10T17:46:00"/>
    <x v="2"/>
    <n v="2.57"/>
    <n v="0"/>
    <n v="30"/>
    <n v="29"/>
    <d v="1899-12-30T00:30:29"/>
    <d v="1899-12-30T00:11:52"/>
    <x v="45"/>
    <s v="Import from Runkeeper"/>
    <n v="5.0585019136140001"/>
    <n v="0"/>
    <m/>
    <m/>
    <d v="1899-12-30T05:10:46"/>
    <d v="1899-12-30T02:35:23"/>
    <m/>
    <n v="0"/>
    <n v="0"/>
    <d v="1899-12-30T05:10:46"/>
    <d v="1899-12-30T06:03:10"/>
    <d v="1899-12-30T02:35:23"/>
    <d v="1899-12-30T03:01:35"/>
    <n v="2640"/>
    <x v="9"/>
    <x v="4"/>
    <n v="201008"/>
  </r>
  <r>
    <x v="1046"/>
    <d v="2010-08-15T09:01:00"/>
    <x v="2"/>
    <n v="4"/>
    <n v="0"/>
    <n v="46"/>
    <n v="45"/>
    <d v="1899-12-30T00:46:45"/>
    <d v="1899-12-30T00:11:41"/>
    <x v="45"/>
    <s v="Import from Runkeeper"/>
    <n v="5.1336898395721962"/>
    <n v="0"/>
    <m/>
    <m/>
    <d v="1899-12-30T05:06:13"/>
    <d v="1899-12-30T02:33:06"/>
    <m/>
    <n v="0"/>
    <n v="0"/>
    <d v="1899-12-30T05:06:13"/>
    <d v="1899-12-30T05:58:37"/>
    <d v="1899-12-30T02:33:06"/>
    <d v="1899-12-30T02:59:18"/>
    <n v="2573"/>
    <x v="9"/>
    <x v="4"/>
    <n v="201008"/>
  </r>
  <r>
    <x v="1047"/>
    <d v="2010-08-18T17:45:00"/>
    <x v="2"/>
    <n v="2.56"/>
    <n v="0"/>
    <n v="28"/>
    <n v="38"/>
    <d v="1899-12-30T00:28:38"/>
    <d v="1899-12-30T00:11:11"/>
    <x v="45"/>
    <s v="Import from Runkeeper"/>
    <n v="5.3643771827706681"/>
    <n v="0"/>
    <m/>
    <m/>
    <d v="1899-12-30T04:53:03"/>
    <d v="1899-12-30T02:26:31"/>
    <m/>
    <n v="0"/>
    <n v="0"/>
    <d v="1899-12-30T04:53:03"/>
    <d v="1899-12-30T05:45:27"/>
    <d v="1899-12-30T02:26:31"/>
    <d v="1899-12-30T02:52:43"/>
    <n v="2361"/>
    <x v="9"/>
    <x v="4"/>
    <n v="201008"/>
  </r>
  <r>
    <x v="1048"/>
    <d v="2010-08-27T17:50:00"/>
    <x v="2"/>
    <n v="3.01"/>
    <n v="0"/>
    <n v="32"/>
    <n v="45"/>
    <d v="1899-12-30T00:32:45"/>
    <d v="1899-12-30T00:10:53"/>
    <x v="45"/>
    <s v="Fenn's Pond"/>
    <n v="5.5145038167938969"/>
    <n v="0"/>
    <m/>
    <m/>
    <d v="1899-12-30T04:45:04"/>
    <d v="1899-12-30T02:22:32"/>
    <m/>
    <n v="0"/>
    <n v="0"/>
    <d v="1899-12-30T04:45:04"/>
    <d v="1899-12-30T05:37:28"/>
    <d v="1899-12-30T02:22:32"/>
    <d v="1899-12-30T02:48:44"/>
    <n v="2184"/>
    <x v="9"/>
    <x v="4"/>
    <n v="201008"/>
  </r>
  <r>
    <x v="1049"/>
    <d v="2010-09-05T10:07:00"/>
    <x v="2"/>
    <n v="3.01"/>
    <n v="0"/>
    <n v="34"/>
    <n v="47"/>
    <d v="1899-12-30T00:34:47"/>
    <d v="1899-12-30T00:11:33"/>
    <x v="45"/>
    <s v="Fenn's Pond"/>
    <n v="5.1921418303785387"/>
    <n v="0"/>
    <m/>
    <m/>
    <d v="1899-12-30T05:02:46"/>
    <d v="1899-12-30T02:31:23"/>
    <m/>
    <n v="0"/>
    <n v="0"/>
    <d v="1899-12-30T05:02:46"/>
    <d v="1899-12-30T05:55:10"/>
    <d v="1899-12-30T02:31:23"/>
    <d v="1899-12-30T02:57:35"/>
    <n v="2535"/>
    <x v="9"/>
    <x v="5"/>
    <n v="201009"/>
  </r>
  <r>
    <x v="1050"/>
    <d v="2010-09-19T09:23:00"/>
    <x v="2"/>
    <n v="3.01"/>
    <n v="0"/>
    <n v="36"/>
    <n v="29"/>
    <d v="1899-12-30T00:36:29"/>
    <d v="1899-12-30T00:12:07"/>
    <x v="45"/>
    <s v="Fenn's Pond"/>
    <n v="4.9502055733211554"/>
    <n v="0"/>
    <m/>
    <m/>
    <d v="1899-12-30T05:17:34"/>
    <d v="1899-12-30T02:38:47"/>
    <m/>
    <n v="0"/>
    <n v="0"/>
    <d v="1899-12-30T05:17:34"/>
    <d v="1899-12-30T06:09:58"/>
    <d v="1899-12-30T02:38:47"/>
    <d v="1899-12-30T03:04:59"/>
    <n v="2729"/>
    <x v="9"/>
    <x v="5"/>
    <n v="201009"/>
  </r>
  <r>
    <x v="1051"/>
    <d v="2010-09-22T17:43:00"/>
    <x v="2"/>
    <n v="1.67"/>
    <n v="0"/>
    <n v="18"/>
    <n v="32"/>
    <d v="1899-12-30T00:18:32"/>
    <d v="1899-12-30T00:11:06"/>
    <x v="45"/>
    <s v="53 to 389"/>
    <n v="5.4064748201438881"/>
    <n v="0"/>
    <m/>
    <m/>
    <d v="1899-12-30T04:50:46"/>
    <d v="1899-12-30T02:25:23"/>
    <m/>
    <n v="0"/>
    <n v="0"/>
    <d v="1899-12-30T04:50:46"/>
    <d v="1899-12-30T05:43:10"/>
    <d v="1899-12-30T02:25:23"/>
    <d v="1899-12-30T02:51:35"/>
    <n v="2308"/>
    <x v="9"/>
    <x v="5"/>
    <n v="201009"/>
  </r>
  <r>
    <x v="1052"/>
    <d v="2010-10-14T00:00:00"/>
    <x v="2"/>
    <n v="1"/>
    <n v="0"/>
    <n v="9"/>
    <n v="47"/>
    <d v="1899-12-30T00:09:47"/>
    <d v="1899-12-30T00:09:47"/>
    <x v="45"/>
    <s v="Import from Nike+"/>
    <n v="6.1328790459965976"/>
    <n v="0"/>
    <m/>
    <m/>
    <d v="1899-12-30T04:16:19"/>
    <d v="1899-12-30T02:08:10"/>
    <m/>
    <n v="0"/>
    <n v="0"/>
    <d v="1899-12-30T04:16:19"/>
    <d v="1899-12-30T05:08:43"/>
    <d v="1899-12-30T02:08:10"/>
    <d v="1899-12-30T02:34:22"/>
    <n v="1334"/>
    <x v="9"/>
    <x v="6"/>
    <n v="201010"/>
  </r>
  <r>
    <x v="1053"/>
    <d v="2010-10-16T09:59:00"/>
    <x v="2"/>
    <n v="3.47"/>
    <n v="0"/>
    <n v="37"/>
    <n v="45"/>
    <d v="1899-12-30T00:37:45"/>
    <d v="1899-12-30T00:10:53"/>
    <x v="45"/>
    <s v="Import from Runkeeper"/>
    <n v="5.5152317880794746"/>
    <n v="0"/>
    <m/>
    <m/>
    <d v="1899-12-30T04:45:02"/>
    <d v="1899-12-30T02:22:31"/>
    <m/>
    <n v="0"/>
    <n v="0"/>
    <d v="1899-12-30T04:45:02"/>
    <d v="1899-12-30T05:37:26"/>
    <d v="1899-12-30T02:22:31"/>
    <d v="1899-12-30T02:48:43"/>
    <n v="2183"/>
    <x v="9"/>
    <x v="6"/>
    <n v="201010"/>
  </r>
  <r>
    <x v="1054"/>
    <d v="2010-10-18T00:00:00"/>
    <x v="2"/>
    <n v="2"/>
    <n v="0"/>
    <n v="20"/>
    <n v="48"/>
    <d v="1899-12-30T00:20:48"/>
    <d v="1899-12-30T00:10:24"/>
    <x v="45"/>
    <s v="Import from Nike+"/>
    <n v="5.7692307692307736"/>
    <n v="0"/>
    <m/>
    <m/>
    <d v="1899-12-30T04:32:29"/>
    <d v="1899-12-30T02:16:14"/>
    <m/>
    <n v="0"/>
    <n v="0"/>
    <d v="1899-12-30T04:32:29"/>
    <d v="1899-12-30T05:24:53"/>
    <d v="1899-12-30T02:16:14"/>
    <d v="1899-12-30T02:42:26"/>
    <n v="1866"/>
    <x v="9"/>
    <x v="6"/>
    <n v="201010"/>
  </r>
  <r>
    <x v="1055"/>
    <d v="2010-10-22T00:00:00"/>
    <x v="2"/>
    <n v="1"/>
    <n v="0"/>
    <n v="10"/>
    <n v="20"/>
    <d v="1899-12-30T00:10:20"/>
    <d v="1899-12-30T00:10:20"/>
    <x v="45"/>
    <s v="Import from Nike+"/>
    <n v="5.8064516129032304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3"/>
    <x v="9"/>
    <x v="6"/>
    <n v="201010"/>
  </r>
  <r>
    <x v="1056"/>
    <d v="2010-10-24T09:22:00"/>
    <x v="2"/>
    <n v="3.01"/>
    <n v="0"/>
    <n v="33"/>
    <n v="20"/>
    <d v="1899-12-30T00:33:20"/>
    <d v="1899-12-30T00:11:04"/>
    <x v="45"/>
    <s v="Fenn's Pond"/>
    <n v="5.4180000000000028"/>
    <n v="0"/>
    <m/>
    <m/>
    <d v="1899-12-30T04:50:09"/>
    <d v="1899-12-30T02:25:04"/>
    <m/>
    <n v="0"/>
    <n v="0"/>
    <d v="1899-12-30T04:50:09"/>
    <d v="1899-12-30T05:42:33"/>
    <d v="1899-12-30T02:25:04"/>
    <d v="1899-12-30T02:51:16"/>
    <n v="2297"/>
    <x v="9"/>
    <x v="6"/>
    <n v="201010"/>
  </r>
  <r>
    <x v="1057"/>
    <d v="2010-10-29T00:00:00"/>
    <x v="2"/>
    <n v="2.5"/>
    <n v="0"/>
    <n v="24"/>
    <n v="56"/>
    <d v="1899-12-30T00:24:56"/>
    <d v="1899-12-30T00:09:58"/>
    <x v="45"/>
    <s v="Import from Nike+"/>
    <n v="6.0160427807486681"/>
    <n v="0"/>
    <m/>
    <m/>
    <d v="1899-12-30T04:21:18"/>
    <d v="1899-12-30T02:10:39"/>
    <m/>
    <n v="0"/>
    <n v="0"/>
    <d v="1899-12-30T04:21:18"/>
    <d v="1899-12-30T05:13:42"/>
    <d v="1899-12-30T02:10:39"/>
    <d v="1899-12-30T02:36:51"/>
    <n v="1499"/>
    <x v="9"/>
    <x v="6"/>
    <n v="201010"/>
  </r>
  <r>
    <x v="1058"/>
    <d v="2010-10-31T09:10:00"/>
    <x v="2"/>
    <n v="3.01"/>
    <n v="0"/>
    <n v="35"/>
    <n v="56"/>
    <d v="1899-12-30T00:35:56"/>
    <d v="1899-12-30T00:11:56"/>
    <x v="45"/>
    <s v="Fenn's Pond"/>
    <n v="5.0259740259740298"/>
    <n v="0"/>
    <m/>
    <m/>
    <d v="1899-12-30T05:12:47"/>
    <d v="1899-12-30T02:36:23"/>
    <m/>
    <n v="0"/>
    <n v="0"/>
    <d v="1899-12-30T05:12:47"/>
    <d v="1899-12-30T06:05:11"/>
    <d v="1899-12-30T02:36:23"/>
    <d v="1899-12-30T03:02:35"/>
    <n v="2669"/>
    <x v="9"/>
    <x v="6"/>
    <n v="201010"/>
  </r>
  <r>
    <x v="1059"/>
    <d v="2010-11-02T00:00:00"/>
    <x v="2"/>
    <n v="1"/>
    <n v="0"/>
    <n v="9"/>
    <n v="18"/>
    <d v="1899-12-30T00:09:18"/>
    <d v="1899-12-30T00:09:18"/>
    <x v="45"/>
    <s v="Import from Nike+"/>
    <n v="6.4516129032258114"/>
    <n v="0"/>
    <m/>
    <m/>
    <d v="1899-12-30T04:03:40"/>
    <d v="1899-12-30T02:01:50"/>
    <m/>
    <n v="0"/>
    <n v="0"/>
    <d v="1899-12-30T04:03:40"/>
    <d v="1899-12-30T04:56:04"/>
    <d v="1899-12-30T02:01:50"/>
    <d v="1899-12-30T02:28:02"/>
    <n v="1015"/>
    <x v="9"/>
    <x v="7"/>
    <n v="201011"/>
  </r>
  <r>
    <x v="1060"/>
    <d v="2010-11-06T10:00:00"/>
    <x v="2"/>
    <n v="3.08"/>
    <n v="0"/>
    <n v="30"/>
    <n v="55"/>
    <d v="1899-12-30T00:30:55"/>
    <d v="1899-12-30T00:10:02"/>
    <x v="45"/>
    <s v="Import from Runkeeper"/>
    <n v="5.9773584905660417"/>
    <n v="0"/>
    <m/>
    <m/>
    <d v="1899-12-30T04:23:00"/>
    <d v="1899-12-30T02:11:30"/>
    <m/>
    <n v="0"/>
    <n v="0"/>
    <d v="1899-12-30T04:23:00"/>
    <d v="1899-12-30T05:15:24"/>
    <d v="1899-12-30T02:11:30"/>
    <d v="1899-12-30T02:37:42"/>
    <n v="1578"/>
    <x v="9"/>
    <x v="7"/>
    <n v="201011"/>
  </r>
  <r>
    <x v="1061"/>
    <d v="2010-11-19T00:00:00"/>
    <x v="2"/>
    <n v="1"/>
    <n v="0"/>
    <n v="9"/>
    <n v="15"/>
    <d v="1899-12-30T00:09:15"/>
    <d v="1899-12-30T00:09:15"/>
    <x v="45"/>
    <s v="Import from Nike+"/>
    <n v="6.4864864864864913"/>
    <n v="0"/>
    <m/>
    <m/>
    <d v="1899-12-30T04:02:21"/>
    <d v="1899-12-30T02:01:11"/>
    <m/>
    <n v="0"/>
    <n v="0"/>
    <d v="1899-12-30T04:02:21"/>
    <d v="1899-12-30T04:54:45"/>
    <d v="1899-12-30T02:01:11"/>
    <d v="1899-12-30T02:27:23"/>
    <n v="982"/>
    <x v="9"/>
    <x v="7"/>
    <n v="201011"/>
  </r>
  <r>
    <x v="1062"/>
    <d v="2010-11-23T00:00:00"/>
    <x v="2"/>
    <n v="1.5"/>
    <n v="0"/>
    <n v="18"/>
    <n v="27"/>
    <d v="1899-12-30T00:18:27"/>
    <d v="1899-12-30T00:12:18"/>
    <x v="45"/>
    <s v="Import from Nike+"/>
    <n v="4.8780487804878092"/>
    <n v="0"/>
    <m/>
    <m/>
    <d v="1899-12-30T05:22:16"/>
    <d v="1899-12-30T02:41:08"/>
    <m/>
    <n v="0"/>
    <n v="0"/>
    <d v="1899-12-30T05:22:16"/>
    <d v="1899-12-30T06:14:40"/>
    <d v="1899-12-30T02:41:08"/>
    <d v="1899-12-30T03:07:20"/>
    <n v="2764"/>
    <x v="9"/>
    <x v="7"/>
    <n v="201011"/>
  </r>
  <r>
    <x v="1063"/>
    <d v="2010-11-27T00:00:00"/>
    <x v="2"/>
    <n v="1.5"/>
    <n v="0"/>
    <n v="14"/>
    <n v="29"/>
    <d v="1899-12-30T00:14:29"/>
    <d v="1899-12-30T00:09:39"/>
    <x v="45"/>
    <s v="Import from Nike+"/>
    <n v="6.214039125431535"/>
    <n v="0"/>
    <m/>
    <m/>
    <d v="1899-12-30T04:12:59"/>
    <d v="1899-12-30T02:06:29"/>
    <m/>
    <n v="0"/>
    <n v="0"/>
    <d v="1899-12-30T04:12:59"/>
    <d v="1899-12-30T05:05:23"/>
    <d v="1899-12-30T02:06:29"/>
    <d v="1899-12-30T02:32:41"/>
    <n v="1225"/>
    <x v="9"/>
    <x v="7"/>
    <n v="201011"/>
  </r>
  <r>
    <x v="1064"/>
    <d v="2010-11-29T00:00:00"/>
    <x v="2"/>
    <n v="2"/>
    <n v="0"/>
    <n v="21"/>
    <n v="18"/>
    <d v="1899-12-30T00:21:18"/>
    <d v="1899-12-30T00:10:39"/>
    <x v="45"/>
    <s v="Import from Nike+"/>
    <n v="5.6338028169014125"/>
    <n v="0"/>
    <m/>
    <m/>
    <d v="1899-12-30T04:39:02"/>
    <d v="1899-12-30T02:19:31"/>
    <m/>
    <n v="0"/>
    <n v="0"/>
    <d v="1899-12-30T04:39:02"/>
    <d v="1899-12-30T05:31:26"/>
    <d v="1899-12-30T02:19:31"/>
    <d v="1899-12-30T02:45:43"/>
    <n v="2030"/>
    <x v="9"/>
    <x v="7"/>
    <n v="201011"/>
  </r>
  <r>
    <x v="1065"/>
    <d v="2010-12-03T00:00:00"/>
    <x v="2"/>
    <n v="2"/>
    <n v="0"/>
    <n v="19"/>
    <n v="26"/>
    <d v="1899-12-30T00:19:26"/>
    <d v="1899-12-30T00:09:43"/>
    <x v="45"/>
    <s v="Import from Nike+"/>
    <n v="6.1749571183533494"/>
    <n v="0"/>
    <m/>
    <m/>
    <d v="1899-12-30T04:14:35"/>
    <d v="1899-12-30T02:07:17"/>
    <m/>
    <n v="0"/>
    <n v="0"/>
    <d v="1899-12-30T04:14:35"/>
    <d v="1899-12-30T05:06:59"/>
    <d v="1899-12-30T02:07:17"/>
    <d v="1899-12-30T02:33:29"/>
    <n v="1281"/>
    <x v="9"/>
    <x v="11"/>
    <n v="201012"/>
  </r>
  <r>
    <x v="1066"/>
    <d v="2010-12-07T00:00:00"/>
    <x v="2"/>
    <n v="2.5"/>
    <n v="0"/>
    <n v="29"/>
    <n v="56"/>
    <d v="1899-12-30T00:29:56"/>
    <d v="1899-12-30T00:11:58"/>
    <x v="45"/>
    <s v="Import from Nike+"/>
    <n v="5.0111358574610287"/>
    <n v="0"/>
    <m/>
    <m/>
    <d v="1899-12-30T05:13:42"/>
    <d v="1899-12-30T02:36:51"/>
    <m/>
    <n v="0"/>
    <n v="0"/>
    <d v="1899-12-30T05:13:42"/>
    <d v="1899-12-30T06:06:06"/>
    <d v="1899-12-30T02:36:51"/>
    <d v="1899-12-30T03:03:03"/>
    <n v="2678"/>
    <x v="9"/>
    <x v="11"/>
    <n v="201012"/>
  </r>
  <r>
    <x v="1067"/>
    <d v="2010-12-09T00:00:00"/>
    <x v="2"/>
    <n v="1"/>
    <n v="0"/>
    <n v="9"/>
    <n v="11"/>
    <d v="1899-12-30T00:09:11"/>
    <d v="1899-12-30T00:09:11"/>
    <x v="45"/>
    <s v="Import from Nike+"/>
    <n v="6.5335753176043605"/>
    <n v="0"/>
    <m/>
    <m/>
    <d v="1899-12-30T04:00:36"/>
    <d v="1899-12-30T02:00:18"/>
    <m/>
    <n v="0"/>
    <n v="0"/>
    <d v="1899-12-30T04:00:36"/>
    <d v="1899-12-30T04:53:00"/>
    <d v="1899-12-30T02:00:18"/>
    <d v="1899-12-30T02:26:30"/>
    <n v="958"/>
    <x v="9"/>
    <x v="11"/>
    <n v="201012"/>
  </r>
  <r>
    <x v="1068"/>
    <d v="2011-01-20T00:00:00"/>
    <x v="2"/>
    <n v="2"/>
    <n v="0"/>
    <n v="20"/>
    <n v="47"/>
    <d v="1899-12-30T00:20:47"/>
    <d v="1899-12-30T00:10:24"/>
    <x v="29"/>
    <s v="Nike Import"/>
    <n v="5.7738572574178066"/>
    <n v="0"/>
    <m/>
    <m/>
    <d v="1899-12-30T04:32:16"/>
    <d v="1899-12-30T02:16:08"/>
    <m/>
    <n v="0"/>
    <n v="0"/>
    <d v="1899-12-30T04:32:16"/>
    <d v="1899-12-30T05:24:40"/>
    <d v="1899-12-30T02:16:08"/>
    <d v="1899-12-30T02:42:20"/>
    <n v="1860"/>
    <x v="10"/>
    <x v="8"/>
    <n v="201101"/>
  </r>
  <r>
    <x v="1069"/>
    <d v="2011-01-22T00:00:00"/>
    <x v="2"/>
    <n v="2"/>
    <n v="0"/>
    <n v="21"/>
    <n v="55"/>
    <d v="1899-12-30T00:21:55"/>
    <d v="1899-12-30T00:10:58"/>
    <x v="29"/>
    <s v="RunKeeper Import"/>
    <n v="5.4752851711026649"/>
    <n v="0"/>
    <m/>
    <s v="Run 1 mi reg sneaks. 1 mile vibram"/>
    <d v="1899-12-30T04:47:07"/>
    <d v="1899-12-30T02:23:33"/>
    <m/>
    <n v="0"/>
    <n v="0"/>
    <d v="1899-12-30T04:47:07"/>
    <d v="1899-12-30T05:39:31"/>
    <d v="1899-12-30T02:23:33"/>
    <d v="1899-12-30T02:49:45"/>
    <n v="2228"/>
    <x v="10"/>
    <x v="8"/>
    <n v="201101"/>
  </r>
  <r>
    <x v="1070"/>
    <d v="2011-02-04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9"/>
    <n v="201102"/>
  </r>
  <r>
    <x v="1071"/>
    <d v="2011-02-06T00:00:00"/>
    <x v="2"/>
    <n v="2"/>
    <n v="0"/>
    <n v="19"/>
    <n v="13"/>
    <d v="1899-12-30T00:19:13"/>
    <d v="1899-12-30T00:09:36"/>
    <x v="29"/>
    <s v="RunKeeper Import"/>
    <n v="6.244579358196015"/>
    <n v="0"/>
    <m/>
    <m/>
    <d v="1899-12-30T04:11:44"/>
    <d v="1899-12-30T02:05:52"/>
    <m/>
    <n v="0"/>
    <n v="0"/>
    <d v="1899-12-30T04:11:44"/>
    <d v="1899-12-30T05:04:08"/>
    <d v="1899-12-30T02:05:52"/>
    <d v="1899-12-30T02:32:04"/>
    <n v="1198"/>
    <x v="10"/>
    <x v="9"/>
    <n v="201102"/>
  </r>
  <r>
    <x v="1072"/>
    <d v="2011-02-08T00:00:00"/>
    <x v="1"/>
    <n v="10"/>
    <n v="0"/>
    <n v="50"/>
    <n v="0"/>
    <d v="1899-12-30T00:50:00"/>
    <d v="1899-12-30T00:05:00"/>
    <x v="29"/>
    <s v="RunKeeper Import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10"/>
    <x v="9"/>
    <n v="201102"/>
  </r>
  <r>
    <x v="1073"/>
    <d v="2011-02-12T00:00:00"/>
    <x v="2"/>
    <n v="2.0099999999999998"/>
    <n v="0"/>
    <n v="19"/>
    <n v="13"/>
    <d v="1899-12-30T00:19:13"/>
    <d v="1899-12-30T00:09:34"/>
    <x v="29"/>
    <s v="Nike Import"/>
    <n v="6.2758022549869947"/>
    <n v="0"/>
    <m/>
    <m/>
    <d v="1899-12-30T04:10:29"/>
    <d v="1899-12-30T02:05:15"/>
    <m/>
    <n v="0"/>
    <n v="0"/>
    <d v="1899-12-30T04:10:29"/>
    <d v="1899-12-30T05:02:53"/>
    <d v="1899-12-30T02:05:15"/>
    <d v="1899-12-30T02:31:27"/>
    <n v="1173"/>
    <x v="10"/>
    <x v="9"/>
    <n v="201102"/>
  </r>
  <r>
    <x v="1074"/>
    <d v="2011-02-17T00:00:00"/>
    <x v="2"/>
    <n v="2"/>
    <n v="0"/>
    <n v="19"/>
    <n v="5"/>
    <d v="1899-12-30T00:19:05"/>
    <d v="1899-12-30T00:09:32"/>
    <x v="29"/>
    <s v="Nike Import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10"/>
    <x v="9"/>
    <n v="201102"/>
  </r>
  <r>
    <x v="1075"/>
    <d v="2011-02-19T00:00:00"/>
    <x v="2"/>
    <n v="3"/>
    <n v="0"/>
    <n v="29"/>
    <n v="54"/>
    <d v="1899-12-30T00:29:54"/>
    <d v="1899-12-30T00:09:58"/>
    <x v="29"/>
    <s v="Nike Import"/>
    <n v="6.0200668896321119"/>
    <n v="0"/>
    <m/>
    <m/>
    <d v="1899-12-30T04:21:08"/>
    <d v="1899-12-30T02:10:34"/>
    <m/>
    <n v="0"/>
    <n v="0"/>
    <d v="1899-12-30T04:21:08"/>
    <d v="1899-12-30T05:13:32"/>
    <d v="1899-12-30T02:10:34"/>
    <d v="1899-12-30T02:36:46"/>
    <n v="1492"/>
    <x v="10"/>
    <x v="9"/>
    <n v="201102"/>
  </r>
  <r>
    <x v="1076"/>
    <d v="2011-02-26T00:00:00"/>
    <x v="2"/>
    <n v="1"/>
    <n v="0"/>
    <n v="10"/>
    <n v="7"/>
    <d v="1899-12-30T00:10:07"/>
    <d v="1899-12-30T00:10:07"/>
    <x v="29"/>
    <s v="Nike Import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10"/>
    <x v="9"/>
    <n v="201102"/>
  </r>
  <r>
    <x v="1077"/>
    <d v="2011-02-28T00:00:00"/>
    <x v="2"/>
    <n v="1"/>
    <n v="0"/>
    <n v="10"/>
    <n v="4"/>
    <d v="1899-12-30T00:10:04"/>
    <d v="1899-12-30T00:10:04"/>
    <x v="29"/>
    <s v="Nike Import"/>
    <n v="5.9602649006622563"/>
    <n v="0"/>
    <m/>
    <m/>
    <d v="1899-12-30T04:23:45"/>
    <d v="1899-12-30T02:11:52"/>
    <m/>
    <n v="0"/>
    <n v="0"/>
    <d v="1899-12-30T04:23:45"/>
    <d v="1899-12-30T05:16:09"/>
    <d v="1899-12-30T02:11:52"/>
    <d v="1899-12-30T02:38:04"/>
    <n v="1602"/>
    <x v="10"/>
    <x v="9"/>
    <n v="201102"/>
  </r>
  <r>
    <x v="1078"/>
    <d v="2011-03-01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</r>
  <r>
    <x v="1079"/>
    <d v="2011-03-04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</r>
  <r>
    <x v="1080"/>
    <d v="2011-03-06T00:00:00"/>
    <x v="2"/>
    <n v="2"/>
    <n v="0"/>
    <n v="19"/>
    <n v="4"/>
    <d v="1899-12-30T00:19:04"/>
    <d v="1899-12-30T00:09:32"/>
    <x v="29"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10"/>
    <n v="201103"/>
  </r>
  <r>
    <x v="1081"/>
    <d v="2011-03-07T00:00:00"/>
    <x v="2"/>
    <n v="1.69"/>
    <n v="0"/>
    <n v="18"/>
    <n v="6"/>
    <d v="1899-12-30T00:18:06"/>
    <d v="1899-12-30T00:10:43"/>
    <x v="29"/>
    <s v="RunKeeper Import"/>
    <n v="5.6022099447513849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70"/>
    <x v="10"/>
    <x v="10"/>
    <n v="201103"/>
  </r>
  <r>
    <x v="1082"/>
    <d v="2011-03-08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</r>
  <r>
    <x v="1083"/>
    <d v="2011-03-12T00:00:00"/>
    <x v="2"/>
    <n v="3.01"/>
    <n v="0"/>
    <n v="34"/>
    <n v="0"/>
    <d v="1899-12-30T00:34:00"/>
    <d v="1899-12-30T00:11:18"/>
    <x v="29"/>
    <s v="Fenn's Pond"/>
    <n v="5.3117647058823572"/>
    <n v="0"/>
    <m/>
    <m/>
    <d v="1899-12-30T04:55:57"/>
    <d v="1899-12-30T02:27:58"/>
    <m/>
    <n v="0"/>
    <n v="0"/>
    <d v="1899-12-30T04:55:57"/>
    <d v="1899-12-30T05:48:21"/>
    <d v="1899-12-30T02:27:58"/>
    <d v="1899-12-30T02:54:10"/>
    <n v="2411"/>
    <x v="10"/>
    <x v="10"/>
    <n v="201103"/>
  </r>
  <r>
    <x v="1084"/>
    <d v="2011-03-14T00:00:00"/>
    <x v="2"/>
    <n v="1.69"/>
    <n v="0"/>
    <n v="18"/>
    <n v="25"/>
    <d v="1899-12-30T00:18:25"/>
    <d v="1899-12-30T00:10:54"/>
    <x v="29"/>
    <s v="53 to 389"/>
    <n v="5.50588235294118"/>
    <n v="0"/>
    <m/>
    <m/>
    <d v="1899-12-30T04:45:31"/>
    <d v="1899-12-30T02:22:45"/>
    <m/>
    <n v="0"/>
    <n v="0"/>
    <d v="1899-12-30T04:45:31"/>
    <d v="1899-12-30T05:37:55"/>
    <d v="1899-12-30T02:22:45"/>
    <d v="1899-12-30T02:48:57"/>
    <n v="2192"/>
    <x v="10"/>
    <x v="10"/>
    <n v="201103"/>
  </r>
  <r>
    <x v="1085"/>
    <d v="2011-03-19T00:00:00"/>
    <x v="2"/>
    <n v="3.01"/>
    <n v="0"/>
    <n v="32"/>
    <n v="58"/>
    <d v="1899-12-30T00:32:58"/>
    <d v="1899-12-30T00:10:57"/>
    <x v="29"/>
    <s v="Fenn's Pond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10"/>
    <x v="10"/>
    <n v="201103"/>
  </r>
  <r>
    <x v="1086"/>
    <d v="2011-03-20T00:00:00"/>
    <x v="2"/>
    <n v="1.67"/>
    <n v="0"/>
    <n v="18"/>
    <n v="58"/>
    <d v="1899-12-30T00:18:58"/>
    <d v="1899-12-30T00:11:21"/>
    <x v="29"/>
    <s v="53 to 389"/>
    <n v="5.2829525483304085"/>
    <n v="0"/>
    <m/>
    <m/>
    <d v="1899-12-30T04:57:34"/>
    <d v="1899-12-30T02:28:47"/>
    <m/>
    <n v="0"/>
    <n v="0"/>
    <d v="1899-12-30T04:57:34"/>
    <d v="1899-12-30T05:49:58"/>
    <d v="1899-12-30T02:28:47"/>
    <d v="1899-12-30T02:54:59"/>
    <n v="2447"/>
    <x v="10"/>
    <x v="10"/>
    <n v="201103"/>
  </r>
  <r>
    <x v="1087"/>
    <d v="2011-03-27T00:00:00"/>
    <x v="2"/>
    <n v="3.01"/>
    <n v="0"/>
    <n v="34"/>
    <n v="1"/>
    <d v="1899-12-30T00:34:01"/>
    <d v="1899-12-30T00:11:18"/>
    <x v="29"/>
    <s v="Fenn's Pond"/>
    <n v="5.3091621754042162"/>
    <n v="0"/>
    <m/>
    <m/>
    <d v="1899-12-30T04:56:06"/>
    <d v="1899-12-30T02:28:03"/>
    <m/>
    <n v="0"/>
    <n v="0"/>
    <d v="1899-12-30T04:56:06"/>
    <d v="1899-12-30T05:48:30"/>
    <d v="1899-12-30T02:28:03"/>
    <d v="1899-12-30T02:54:15"/>
    <n v="2417"/>
    <x v="10"/>
    <x v="10"/>
    <n v="201103"/>
  </r>
  <r>
    <x v="1088"/>
    <d v="2011-03-28T00:00:00"/>
    <x v="2"/>
    <n v="1.64"/>
    <n v="0"/>
    <n v="17"/>
    <n v="20"/>
    <d v="1899-12-30T00:17:20"/>
    <d v="1899-12-30T00:10:34"/>
    <x v="29"/>
    <s v="53 to 389"/>
    <n v="5.6769230769230816"/>
    <n v="0"/>
    <m/>
    <m/>
    <d v="1899-12-30T04:36:55"/>
    <d v="1899-12-30T02:18:27"/>
    <m/>
    <n v="0"/>
    <n v="0"/>
    <d v="1899-12-30T04:36:55"/>
    <d v="1899-12-30T05:29:19"/>
    <d v="1899-12-30T02:18:27"/>
    <d v="1899-12-30T02:44:39"/>
    <n v="1992"/>
    <x v="10"/>
    <x v="10"/>
    <n v="201103"/>
  </r>
  <r>
    <x v="1089"/>
    <d v="2011-03-30T00:00:00"/>
    <x v="2"/>
    <n v="2"/>
    <n v="0"/>
    <n v="18"/>
    <n v="41"/>
    <d v="1899-12-30T00:18:41"/>
    <d v="1899-12-30T00:09:20"/>
    <x v="29"/>
    <s v="Nike Import"/>
    <n v="6.4228367528992028"/>
    <n v="0"/>
    <m/>
    <m/>
    <d v="1899-12-30T04:04:45"/>
    <d v="1899-12-30T02:02:23"/>
    <m/>
    <n v="0"/>
    <n v="0"/>
    <d v="1899-12-30T04:04:45"/>
    <d v="1899-12-30T04:57:09"/>
    <d v="1899-12-30T02:02:23"/>
    <d v="1899-12-30T02:28:35"/>
    <n v="1039"/>
    <x v="10"/>
    <x v="10"/>
    <n v="201103"/>
  </r>
  <r>
    <x v="1090"/>
    <d v="2011-03-31T00:00:00"/>
    <x v="2"/>
    <n v="2"/>
    <n v="0"/>
    <n v="18"/>
    <n v="55"/>
    <d v="1899-12-30T00:18:55"/>
    <d v="1899-12-30T00:09:28"/>
    <x v="29"/>
    <s v="Nike Import"/>
    <n v="6.3436123348017661"/>
    <n v="0"/>
    <m/>
    <m/>
    <d v="1899-12-30T04:07:49"/>
    <d v="1899-12-30T02:03:54"/>
    <m/>
    <n v="0"/>
    <n v="0"/>
    <d v="1899-12-30T04:07:49"/>
    <d v="1899-12-30T05:00:13"/>
    <d v="1899-12-30T02:03:54"/>
    <d v="1899-12-30T02:30:06"/>
    <n v="1096"/>
    <x v="10"/>
    <x v="10"/>
    <n v="201103"/>
  </r>
  <r>
    <x v="1091"/>
    <d v="2011-04-03T00:00:00"/>
    <x v="2"/>
    <n v="3.01"/>
    <n v="0"/>
    <n v="32"/>
    <n v="29"/>
    <d v="1899-12-30T00:32:29"/>
    <d v="1899-12-30T00:10:48"/>
    <x v="29"/>
    <s v="Fenn's Pond"/>
    <n v="5.5597742432016455"/>
    <n v="0"/>
    <m/>
    <m/>
    <d v="1899-12-30T04:42:45"/>
    <d v="1899-12-30T02:21:22"/>
    <m/>
    <n v="0"/>
    <n v="0"/>
    <d v="1899-12-30T04:42:45"/>
    <d v="1899-12-30T05:35:09"/>
    <d v="1899-12-30T02:21:22"/>
    <d v="1899-12-30T02:47:34"/>
    <n v="2127"/>
    <x v="10"/>
    <x v="1"/>
    <n v="201104"/>
  </r>
  <r>
    <x v="1092"/>
    <d v="2011-04-04T00:00:00"/>
    <x v="2"/>
    <n v="1.65"/>
    <n v="0"/>
    <n v="16"/>
    <n v="51"/>
    <d v="1899-12-30T00:16:51"/>
    <d v="1899-12-30T00:10:13"/>
    <x v="29"/>
    <s v="53 to 389"/>
    <n v="5.8753709198813091"/>
    <n v="0"/>
    <m/>
    <m/>
    <d v="1899-12-30T04:27:33"/>
    <d v="1899-12-30T02:13:47"/>
    <m/>
    <n v="0"/>
    <n v="0"/>
    <d v="1899-12-30T04:27:33"/>
    <d v="1899-12-30T05:19:57"/>
    <d v="1899-12-30T02:13:47"/>
    <d v="1899-12-30T02:39:59"/>
    <n v="1709"/>
    <x v="10"/>
    <x v="1"/>
    <n v="201104"/>
  </r>
  <r>
    <x v="1093"/>
    <d v="2011-04-06T00:00:00"/>
    <x v="2"/>
    <n v="1.06"/>
    <n v="0"/>
    <n v="10"/>
    <n v="4"/>
    <d v="1899-12-30T00:10:04"/>
    <d v="1899-12-30T00:09:30"/>
    <x v="29"/>
    <s v="Nike Import"/>
    <n v="6.3178807947019919"/>
    <n v="0"/>
    <m/>
    <m/>
    <d v="1899-12-30T04:08:49"/>
    <d v="1899-12-30T02:04:25"/>
    <m/>
    <n v="0"/>
    <n v="0"/>
    <d v="1899-12-30T04:08:49"/>
    <d v="1899-12-30T05:01:13"/>
    <d v="1899-12-30T02:04:25"/>
    <d v="1899-12-30T02:30:37"/>
    <n v="1120"/>
    <x v="10"/>
    <x v="1"/>
    <n v="201104"/>
  </r>
  <r>
    <x v="1094"/>
    <d v="2011-04-09T00:00:00"/>
    <x v="2"/>
    <n v="3.74"/>
    <n v="0"/>
    <n v="40"/>
    <n v="27"/>
    <d v="1899-12-30T00:40:27"/>
    <d v="1899-12-30T00:10:49"/>
    <x v="29"/>
    <s v="RunKeeper Import"/>
    <n v="5.5475896168108818"/>
    <n v="0"/>
    <m/>
    <m/>
    <d v="1899-12-30T04:43:22"/>
    <d v="1899-12-30T02:21:41"/>
    <m/>
    <n v="0"/>
    <n v="0"/>
    <d v="1899-12-30T04:43:22"/>
    <d v="1899-12-30T05:35:46"/>
    <d v="1899-12-30T02:21:41"/>
    <d v="1899-12-30T02:47:53"/>
    <n v="2142"/>
    <x v="10"/>
    <x v="1"/>
    <n v="201104"/>
  </r>
  <r>
    <x v="1095"/>
    <d v="2011-04-10T00:00:00"/>
    <x v="1"/>
    <n v="7.32"/>
    <n v="0"/>
    <n v="40"/>
    <n v="2"/>
    <d v="1899-12-30T00:40:02"/>
    <d v="1899-12-30T00:05:28"/>
    <x v="29"/>
    <s v="RunKeeper Import"/>
    <n v="10.970857618651134"/>
    <n v="0"/>
    <m/>
    <m/>
    <d v="1899-12-30T10:12:32"/>
    <d v="1899-12-30T05:06:16"/>
    <m/>
    <n v="0"/>
    <n v="0"/>
    <d v="1899-12-30T02:23:17"/>
    <d v="1899-12-30T03:15:41"/>
    <d v="1899-12-30T01:11:39"/>
    <d v="1899-12-30T01:37:51"/>
    <n v="758"/>
    <x v="10"/>
    <x v="1"/>
    <n v="201104"/>
  </r>
  <r>
    <x v="1096"/>
    <d v="2011-04-12T00:00:00"/>
    <x v="2"/>
    <n v="1"/>
    <n v="0"/>
    <n v="10"/>
    <n v="37"/>
    <d v="1899-12-30T00:10:37"/>
    <d v="1899-12-30T00:10:37"/>
    <x v="29"/>
    <s v="Nike Import"/>
    <n v="5.6514913657770833"/>
    <n v="0"/>
    <m/>
    <m/>
    <d v="1899-12-30T04:38:09"/>
    <d v="1899-12-30T02:19:05"/>
    <m/>
    <n v="0"/>
    <n v="0"/>
    <d v="1899-12-30T04:38:09"/>
    <d v="1899-12-30T05:30:33"/>
    <d v="1899-12-30T02:19:05"/>
    <d v="1899-12-30T02:45:17"/>
    <n v="2018"/>
    <x v="10"/>
    <x v="1"/>
    <n v="201104"/>
  </r>
  <r>
    <x v="1097"/>
    <d v="2011-04-25T00:00:00"/>
    <x v="2"/>
    <n v="1.6"/>
    <n v="0"/>
    <n v="16"/>
    <n v="37"/>
    <d v="1899-12-30T00:16:37"/>
    <d v="1899-12-30T00:10:23"/>
    <x v="29"/>
    <s v="53 to 389"/>
    <n v="5.7773319959879688"/>
    <n v="0"/>
    <m/>
    <m/>
    <d v="1899-12-30T04:32:06"/>
    <d v="1899-12-30T02:16:03"/>
    <m/>
    <n v="0"/>
    <n v="0"/>
    <d v="1899-12-30T04:32:06"/>
    <d v="1899-12-30T05:24:30"/>
    <d v="1899-12-30T02:16:03"/>
    <d v="1899-12-30T02:42:15"/>
    <n v="1857"/>
    <x v="10"/>
    <x v="1"/>
    <n v="201104"/>
  </r>
  <r>
    <x v="1098"/>
    <d v="2011-04-26T00:00:00"/>
    <x v="2"/>
    <n v="2.46"/>
    <n v="0"/>
    <n v="28"/>
    <n v="19"/>
    <d v="1899-12-30T00:28:19"/>
    <d v="1899-12-30T00:11:31"/>
    <x v="29"/>
    <s v="RunKeeper Import"/>
    <n v="5.2124779281930582"/>
    <n v="0"/>
    <m/>
    <m/>
    <d v="1899-12-30T05:01:35"/>
    <d v="1899-12-30T02:30:48"/>
    <m/>
    <n v="0"/>
    <n v="0"/>
    <d v="1899-12-30T05:01:35"/>
    <d v="1899-12-30T05:53:59"/>
    <d v="1899-12-30T02:30:48"/>
    <d v="1899-12-30T02:57:00"/>
    <n v="2519"/>
    <x v="10"/>
    <x v="1"/>
    <n v="201104"/>
  </r>
  <r>
    <x v="1099"/>
    <d v="2011-05-01T00:00:00"/>
    <x v="1"/>
    <n v="29.99"/>
    <n v="2"/>
    <n v="14"/>
    <n v="22"/>
    <d v="1899-12-30T02:14:22"/>
    <d v="1899-12-30T00:04:29"/>
    <x v="29"/>
    <s v="RunKeeper Import"/>
    <n v="13.391714214835039"/>
    <n v="0"/>
    <m/>
    <m/>
    <d v="1899-12-30T08:21:48"/>
    <d v="1899-12-30T04:10:54"/>
    <m/>
    <n v="0"/>
    <n v="0"/>
    <d v="1899-12-30T01:57:23"/>
    <d v="1899-12-30T02:49:47"/>
    <d v="1899-12-30T00:58:42"/>
    <d v="1899-12-30T01:24:54"/>
    <n v="646"/>
    <x v="10"/>
    <x v="2"/>
    <n v="201105"/>
  </r>
  <r>
    <x v="1100"/>
    <d v="2011-05-02T00:00:00"/>
    <x v="2"/>
    <n v="1.64"/>
    <n v="0"/>
    <n v="17"/>
    <n v="30"/>
    <d v="1899-12-30T00:17:30"/>
    <d v="1899-12-30T00:10:40"/>
    <x v="29"/>
    <s v="53 to 389"/>
    <n v="5.6228571428571472"/>
    <n v="0"/>
    <m/>
    <m/>
    <d v="1899-12-30T04:39:34"/>
    <d v="1899-12-30T02:19:47"/>
    <m/>
    <n v="0"/>
    <n v="0"/>
    <d v="1899-12-30T04:39:34"/>
    <d v="1899-12-30T05:31:58"/>
    <d v="1899-12-30T02:19:47"/>
    <d v="1899-12-30T02:45:59"/>
    <n v="2047"/>
    <x v="10"/>
    <x v="2"/>
    <n v="201105"/>
  </r>
  <r>
    <x v="1101"/>
    <d v="2011-05-03T00:00:00"/>
    <x v="2"/>
    <n v="1.9"/>
    <n v="0"/>
    <n v="18"/>
    <n v="30"/>
    <d v="1899-12-30T00:18:30"/>
    <d v="1899-12-30T00:09:44"/>
    <x v="29"/>
    <s v="Nike Import"/>
    <n v="6.1621621621621658"/>
    <n v="0"/>
    <m/>
    <m/>
    <d v="1899-12-30T04:15:06"/>
    <d v="1899-12-30T02:07:33"/>
    <m/>
    <n v="0"/>
    <n v="0"/>
    <d v="1899-12-30T04:15:06"/>
    <d v="1899-12-30T05:07:30"/>
    <d v="1899-12-30T02:07:33"/>
    <d v="1899-12-30T02:33:45"/>
    <n v="1304"/>
    <x v="10"/>
    <x v="2"/>
    <n v="201105"/>
  </r>
  <r>
    <x v="1102"/>
    <d v="2011-05-04T00:00:00"/>
    <x v="2"/>
    <n v="3.1"/>
    <n v="0"/>
    <n v="30"/>
    <n v="48"/>
    <d v="1899-12-30T00:30:48"/>
    <d v="1899-12-30T00:09:56"/>
    <x v="29"/>
    <s v="RunKeeper Import"/>
    <n v="6.0389610389610437"/>
    <n v="0"/>
    <m/>
    <m/>
    <d v="1899-12-30T04:20:19"/>
    <d v="1899-12-30T02:10:09"/>
    <m/>
    <n v="0"/>
    <n v="0"/>
    <d v="1899-12-30T04:20:19"/>
    <d v="1899-12-30T05:12:43"/>
    <d v="1899-12-30T02:10:09"/>
    <d v="1899-12-30T02:36:21"/>
    <n v="1471"/>
    <x v="10"/>
    <x v="2"/>
    <n v="201105"/>
  </r>
  <r>
    <x v="1103"/>
    <d v="2011-05-06T00:00:00"/>
    <x v="1"/>
    <n v="16.22"/>
    <n v="1"/>
    <n v="11"/>
    <n v="5"/>
    <d v="1899-12-30T01:11:05"/>
    <d v="1899-12-30T00:04:23"/>
    <x v="29"/>
    <s v="RunKeeper Import"/>
    <n v="13.69097303634233"/>
    <n v="0"/>
    <m/>
    <m/>
    <d v="1899-12-30T08:10:50"/>
    <d v="1899-12-30T04:05:25"/>
    <m/>
    <n v="0"/>
    <n v="0"/>
    <d v="1899-12-30T01:54:49"/>
    <d v="1899-12-30T02:47:13"/>
    <d v="1899-12-30T00:57:25"/>
    <d v="1899-12-30T01:23:37"/>
    <n v="617"/>
    <x v="10"/>
    <x v="2"/>
    <n v="201105"/>
  </r>
  <r>
    <x v="1103"/>
    <d v="2011-05-06T00:00:00"/>
    <x v="1"/>
    <n v="0.76"/>
    <n v="0"/>
    <n v="3"/>
    <n v="36"/>
    <d v="1899-12-30T00:03:36"/>
    <d v="1899-12-30T00:04:44"/>
    <x v="29"/>
    <s v="RunKeeper Import"/>
    <n v="12.666666666666677"/>
    <n v="0"/>
    <m/>
    <m/>
    <d v="1899-12-30T08:50:32"/>
    <d v="1899-12-30T04:25:16"/>
    <m/>
    <n v="0"/>
    <n v="0"/>
    <d v="1899-12-30T02:04:06"/>
    <d v="1899-12-30T02:56:30"/>
    <d v="1899-12-30T01:02:03"/>
    <d v="1899-12-30T01:28:15"/>
    <n v="708"/>
    <x v="10"/>
    <x v="2"/>
    <n v="201105"/>
  </r>
  <r>
    <x v="1104"/>
    <d v="2011-05-11T00:00:00"/>
    <x v="1"/>
    <n v="6.31"/>
    <n v="0"/>
    <n v="28"/>
    <n v="12"/>
    <d v="1899-12-30T00:28:12"/>
    <d v="1899-12-30T00:04:28"/>
    <x v="29"/>
    <s v="RunKeeper Import"/>
    <n v="13.425531914893629"/>
    <n v="0"/>
    <m/>
    <m/>
    <d v="1899-12-30T08:20:32"/>
    <d v="1899-12-30T04:10:16"/>
    <m/>
    <n v="0"/>
    <n v="0"/>
    <d v="1899-12-30T01:57:05"/>
    <d v="1899-12-30T02:49:29"/>
    <d v="1899-12-30T00:58:33"/>
    <d v="1899-12-30T01:24:45"/>
    <n v="645"/>
    <x v="10"/>
    <x v="2"/>
    <n v="201105"/>
  </r>
  <r>
    <x v="1105"/>
    <d v="2011-05-17T00:00:00"/>
    <x v="2"/>
    <n v="1.65"/>
    <n v="0"/>
    <n v="17"/>
    <n v="29"/>
    <d v="1899-12-30T00:17:29"/>
    <d v="1899-12-30T00:10:36"/>
    <x v="29"/>
    <s v="53 to 389"/>
    <n v="5.6625357483317478"/>
    <n v="0"/>
    <m/>
    <m/>
    <d v="1899-12-30T04:37:37"/>
    <d v="1899-12-30T02:18:48"/>
    <m/>
    <n v="0"/>
    <n v="0"/>
    <d v="1899-12-30T04:37:37"/>
    <d v="1899-12-30T05:30:01"/>
    <d v="1899-12-30T02:18:48"/>
    <d v="1899-12-30T02:45:00"/>
    <n v="2005"/>
    <x v="10"/>
    <x v="2"/>
    <n v="201105"/>
  </r>
  <r>
    <x v="1106"/>
    <d v="2011-05-22T00:00:00"/>
    <x v="1"/>
    <n v="54.66"/>
    <n v="4"/>
    <n v="1"/>
    <n v="0"/>
    <d v="1899-12-30T04:01:00"/>
    <d v="1899-12-30T00:04:25"/>
    <x v="29"/>
    <s v="RunKeeper Import"/>
    <n v="13.608298755186732"/>
    <n v="0"/>
    <m/>
    <s v="Ouch"/>
    <d v="1899-12-30T08:13:49"/>
    <d v="1899-12-30T04:06:54"/>
    <m/>
    <n v="0"/>
    <n v="0"/>
    <d v="1899-12-30T01:55:31"/>
    <d v="1899-12-30T02:47:55"/>
    <d v="1899-12-30T00:57:46"/>
    <d v="1899-12-30T01:23:58"/>
    <n v="628"/>
    <x v="10"/>
    <x v="2"/>
    <n v="201105"/>
  </r>
  <r>
    <x v="1107"/>
    <d v="2011-05-26T00:00:00"/>
    <x v="1"/>
    <n v="52.47"/>
    <n v="3"/>
    <n v="49"/>
    <n v="56"/>
    <d v="1899-12-30T03:49:56"/>
    <d v="1899-12-30T00:04:23"/>
    <x v="29"/>
    <s v="RunKeeper Import"/>
    <n v="13.691794723108158"/>
    <n v="0"/>
    <m/>
    <m/>
    <d v="1899-12-30T08:10:48"/>
    <d v="1899-12-30T04:05:24"/>
    <m/>
    <n v="0"/>
    <n v="0"/>
    <d v="1899-12-30T01:54:49"/>
    <d v="1899-12-30T02:47:13"/>
    <d v="1899-12-30T00:57:24"/>
    <d v="1899-12-30T01:23:36"/>
    <n v="616"/>
    <x v="10"/>
    <x v="2"/>
    <n v="201105"/>
  </r>
  <r>
    <x v="1108"/>
    <d v="2011-06-03T00:00:00"/>
    <x v="1"/>
    <n v="10.08"/>
    <n v="0"/>
    <n v="42"/>
    <n v="5"/>
    <d v="1899-12-30T00:42:05"/>
    <d v="1899-12-30T00:04:10"/>
    <x v="29"/>
    <s v="RunKeeper Import"/>
    <n v="14.371485148514862"/>
    <n v="0"/>
    <m/>
    <m/>
    <d v="1899-12-30T07:47:36"/>
    <d v="1899-12-30T03:53:48"/>
    <m/>
    <n v="0"/>
    <n v="0"/>
    <d v="1899-12-30T01:49:23"/>
    <d v="1899-12-30T02:41:47"/>
    <d v="1899-12-30T00:54:41"/>
    <d v="1899-12-30T01:20:54"/>
    <n v="564"/>
    <x v="10"/>
    <x v="3"/>
    <n v="201106"/>
  </r>
  <r>
    <x v="1109"/>
    <d v="2011-06-05T00:00:00"/>
    <x v="0"/>
    <n v="1.2"/>
    <n v="0"/>
    <n v="45"/>
    <n v="38"/>
    <d v="1899-12-30T00:45:38"/>
    <d v="1899-12-30T00:38:02"/>
    <x v="29"/>
    <s v="Rev3 Half"/>
    <n v="1.5777940102264438"/>
    <n v="0"/>
    <m/>
    <m/>
    <d v="1899-12-30T01:31:16"/>
    <d v="1899-12-30T00:45:38"/>
    <m/>
    <n v="0"/>
    <n v="0"/>
    <d v="1899-12-30T16:36:20"/>
    <d v="1899-12-30T17:28:44"/>
    <d v="1899-12-30T08:18:10"/>
    <d v="1899-12-30T08:44:22"/>
    <n v="3369"/>
    <x v="10"/>
    <x v="3"/>
    <n v="201106"/>
  </r>
  <r>
    <x v="1109"/>
    <d v="2011-06-05T00:00:00"/>
    <x v="1"/>
    <n v="56"/>
    <n v="3"/>
    <n v="37"/>
    <n v="0"/>
    <d v="1899-12-30T03:37:00"/>
    <d v="1899-12-30T00:03:53"/>
    <x v="29"/>
    <s v="Rev3 Half"/>
    <n v="15.483870967741948"/>
    <n v="0"/>
    <m/>
    <m/>
    <d v="1899-12-30T07:14:00"/>
    <d v="1899-12-30T03:37:00"/>
    <m/>
    <n v="0"/>
    <n v="0"/>
    <d v="1899-12-30T01:41:31"/>
    <d v="1899-12-30T02:33:56"/>
    <d v="1899-12-30T00:50:46"/>
    <d v="1899-12-30T01:16:58"/>
    <n v="423"/>
    <x v="10"/>
    <x v="3"/>
    <n v="201106"/>
  </r>
  <r>
    <x v="1110"/>
    <d v="2011-06-09T00:00:00"/>
    <x v="2"/>
    <n v="1"/>
    <n v="0"/>
    <n v="9"/>
    <n v="9"/>
    <d v="1899-12-30T00:09:09"/>
    <d v="1899-12-30T00:09:09"/>
    <x v="29"/>
    <s v="Nike Import"/>
    <n v="6.5573770491803325"/>
    <n v="0"/>
    <m/>
    <m/>
    <d v="1899-12-30T03:59:44"/>
    <d v="1899-12-30T01:59:52"/>
    <m/>
    <n v="0"/>
    <n v="0"/>
    <d v="1899-12-30T03:59:44"/>
    <d v="1899-12-30T04:52:08"/>
    <d v="1899-12-30T01:59:52"/>
    <d v="1899-12-30T02:26:04"/>
    <n v="945"/>
    <x v="10"/>
    <x v="3"/>
    <n v="201106"/>
  </r>
  <r>
    <x v="1111"/>
    <d v="2011-06-10T00:00:00"/>
    <x v="2"/>
    <n v="1.5"/>
    <n v="0"/>
    <n v="14"/>
    <n v="25"/>
    <d v="1899-12-30T00:14:25"/>
    <d v="1899-12-30T00:09:37"/>
    <x v="29"/>
    <s v="Nike Import"/>
    <n v="6.2427745664739938"/>
    <n v="0"/>
    <m/>
    <m/>
    <d v="1899-12-30T04:11:49"/>
    <d v="1899-12-30T02:05:54"/>
    <m/>
    <n v="0"/>
    <n v="0"/>
    <d v="1899-12-30T04:11:49"/>
    <d v="1899-12-30T05:04:13"/>
    <d v="1899-12-30T02:05:54"/>
    <d v="1899-12-30T02:32:06"/>
    <n v="1201"/>
    <x v="10"/>
    <x v="3"/>
    <n v="201106"/>
  </r>
  <r>
    <x v="1112"/>
    <d v="2011-06-12T00:00:00"/>
    <x v="1"/>
    <n v="22.79"/>
    <n v="1"/>
    <n v="46"/>
    <n v="46"/>
    <d v="1899-12-30T01:46:46"/>
    <d v="1899-12-30T00:04:41"/>
    <x v="29"/>
    <s v="Rev3 Olympic"/>
    <n v="12.807368092413373"/>
    <n v="0"/>
    <m/>
    <m/>
    <d v="1899-12-30T08:44:42"/>
    <d v="1899-12-30T04:22:21"/>
    <m/>
    <n v="0"/>
    <n v="0"/>
    <d v="1899-12-30T02:02:45"/>
    <d v="1899-12-30T02:55:09"/>
    <d v="1899-12-30T01:01:22"/>
    <d v="1899-12-30T01:27:34"/>
    <n v="700"/>
    <x v="10"/>
    <x v="3"/>
    <n v="201106"/>
  </r>
  <r>
    <x v="1113"/>
    <d v="2011-06-15T00:00:00"/>
    <x v="2"/>
    <n v="1"/>
    <n v="0"/>
    <n v="9"/>
    <n v="50"/>
    <d v="1899-12-30T00:09:50"/>
    <d v="1899-12-30T00:09:50"/>
    <x v="29"/>
    <s v="Nike Import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10"/>
    <x v="3"/>
    <n v="201106"/>
  </r>
  <r>
    <x v="1114"/>
    <d v="2011-06-18T00:00:00"/>
    <x v="0"/>
    <n v="0.5"/>
    <n v="0"/>
    <n v="16"/>
    <n v="34"/>
    <d v="1899-12-30T00:16:34"/>
    <d v="1899-12-30T00:33:08"/>
    <x v="29"/>
    <s v="Griskus Olympic"/>
    <n v="1.8108651911468829"/>
    <n v="0"/>
    <m/>
    <s v="Griskus Olympic Swim"/>
    <d v="1899-12-30T01:19:31"/>
    <d v="1899-12-30T00:39:46"/>
    <m/>
    <n v="0"/>
    <n v="0"/>
    <d v="1899-12-30T14:28:06"/>
    <d v="1899-12-30T15:20:30"/>
    <d v="1899-12-30T07:14:03"/>
    <d v="1899-12-30T07:40:15"/>
    <n v="3199"/>
    <x v="10"/>
    <x v="3"/>
    <n v="201106"/>
  </r>
  <r>
    <x v="1114"/>
    <d v="2011-06-18T00:00:00"/>
    <x v="2"/>
    <n v="6.2"/>
    <n v="1"/>
    <n v="13"/>
    <n v="40"/>
    <d v="1899-12-30T01:13:40"/>
    <d v="1899-12-30T00:11:53"/>
    <x v="29"/>
    <s v="Griskus Olympic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10"/>
    <x v="3"/>
    <n v="201106"/>
  </r>
  <r>
    <x v="1114"/>
    <d v="2011-06-18T00:00:00"/>
    <x v="1"/>
    <n v="23"/>
    <n v="1"/>
    <n v="25"/>
    <n v="46"/>
    <d v="1899-12-30T01:25:46"/>
    <d v="1899-12-30T00:03:44"/>
    <x v="29"/>
    <s v="Griskus Olympic"/>
    <n v="16.090167120093287"/>
    <n v="0"/>
    <m/>
    <m/>
    <d v="1899-12-30T06:57:39"/>
    <d v="1899-12-30T03:28:49"/>
    <m/>
    <n v="0"/>
    <n v="0"/>
    <d v="1899-12-30T01:37:42"/>
    <d v="1899-12-30T02:30:06"/>
    <d v="1899-12-30T00:48:51"/>
    <d v="1899-12-30T01:15:03"/>
    <n v="373"/>
    <x v="10"/>
    <x v="3"/>
    <n v="201106"/>
  </r>
  <r>
    <x v="1114"/>
    <d v="2011-06-18T00:00:00"/>
    <x v="3"/>
    <n v="1"/>
    <n v="0"/>
    <n v="1"/>
    <n v="54"/>
    <d v="1899-12-30T00:01:54"/>
    <d v="1899-12-30T00:01:54"/>
    <x v="29"/>
    <s v="Griskus Olympic"/>
    <n v="31.57894736842108"/>
    <n v="0"/>
    <m/>
    <m/>
    <d v="1899-12-30T00:00:00"/>
    <d v="1899-12-30T00:00:00"/>
    <m/>
    <n v="0"/>
    <n v="0"/>
    <d v="1899-12-30T00:49:47"/>
    <d v="1899-12-30T01:42:11"/>
    <d v="1899-12-30T00:24:53"/>
    <d v="1899-12-30T00:51:05"/>
    <n v="9"/>
    <x v="10"/>
    <x v="3"/>
    <n v="201106"/>
  </r>
  <r>
    <x v="1114"/>
    <d v="2011-06-18T00:00:00"/>
    <x v="4"/>
    <n v="1"/>
    <n v="0"/>
    <n v="2"/>
    <n v="6"/>
    <d v="1899-12-30T00:02:06"/>
    <d v="1899-12-30T00:02:06"/>
    <x v="29"/>
    <s v="Griskus Olympic"/>
    <n v="28.571428571428591"/>
    <n v="0"/>
    <m/>
    <m/>
    <d v="1899-12-30T00:00:00"/>
    <d v="1899-12-30T00:00:00"/>
    <m/>
    <n v="0"/>
    <n v="0"/>
    <d v="1899-12-30T00:55:01"/>
    <d v="1899-12-30T01:47:25"/>
    <d v="1899-12-30T00:27:31"/>
    <d v="1899-12-30T00:53:43"/>
    <n v="15"/>
    <x v="10"/>
    <x v="3"/>
    <n v="201106"/>
  </r>
  <r>
    <x v="1115"/>
    <d v="2011-06-21T00:00:00"/>
    <x v="2"/>
    <n v="1.01"/>
    <n v="0"/>
    <n v="9"/>
    <n v="18"/>
    <d v="1899-12-30T00:09:18"/>
    <d v="1899-12-30T00:09:12"/>
    <x v="29"/>
    <s v="Nike Import"/>
    <n v="6.5161290322580694"/>
    <n v="0"/>
    <m/>
    <m/>
    <d v="1899-12-30T04:01:15"/>
    <d v="1899-12-30T02:00:37"/>
    <m/>
    <n v="0"/>
    <n v="0"/>
    <d v="1899-12-30T04:01:15"/>
    <d v="1899-12-30T04:53:39"/>
    <d v="1899-12-30T02:00:37"/>
    <d v="1899-12-30T02:26:49"/>
    <n v="964"/>
    <x v="10"/>
    <x v="3"/>
    <n v="201106"/>
  </r>
  <r>
    <x v="1116"/>
    <d v="2011-06-24T00:00:00"/>
    <x v="2"/>
    <n v="2.74"/>
    <n v="0"/>
    <n v="32"/>
    <n v="23"/>
    <d v="1899-12-30T00:32:23"/>
    <d v="1899-12-30T00:11:49"/>
    <x v="29"/>
    <s v="Nike Import"/>
    <n v="5.0766855378281051"/>
    <n v="0"/>
    <m/>
    <m/>
    <d v="1899-12-30T05:09:39"/>
    <d v="1899-12-30T02:34:50"/>
    <m/>
    <n v="0"/>
    <n v="0"/>
    <d v="1899-12-30T05:09:39"/>
    <d v="1899-12-30T06:02:03"/>
    <d v="1899-12-30T02:34:50"/>
    <d v="1899-12-30T03:01:02"/>
    <n v="2625"/>
    <x v="10"/>
    <x v="3"/>
    <n v="201106"/>
  </r>
  <r>
    <x v="1117"/>
    <d v="2011-06-26T00:00:00"/>
    <x v="1"/>
    <n v="20.5"/>
    <n v="1"/>
    <n v="30"/>
    <n v="2"/>
    <d v="1899-12-30T01:30:02"/>
    <d v="1899-12-30T00:04:24"/>
    <x v="29"/>
    <s v="RunKeeper Import"/>
    <n v="13.661606812291755"/>
    <n v="0"/>
    <m/>
    <m/>
    <d v="1899-12-30T08:11:53"/>
    <d v="1899-12-30T04:05:57"/>
    <m/>
    <n v="0"/>
    <n v="0"/>
    <d v="1899-12-30T01:55:04"/>
    <d v="1899-12-30T02:47:28"/>
    <d v="1899-12-30T00:57:32"/>
    <d v="1899-12-30T01:23:44"/>
    <n v="622"/>
    <x v="10"/>
    <x v="3"/>
    <n v="201106"/>
  </r>
  <r>
    <x v="1118"/>
    <d v="2011-06-28T00:00:00"/>
    <x v="2"/>
    <n v="1"/>
    <n v="0"/>
    <n v="8"/>
    <n v="50"/>
    <d v="1899-12-30T00:08:50"/>
    <d v="1899-12-30T00:08:50"/>
    <x v="29"/>
    <s v="Nike Import"/>
    <n v="6.792452830188684"/>
    <n v="0"/>
    <m/>
    <m/>
    <d v="1899-12-30T03:51:26"/>
    <d v="1899-12-30T01:55:43"/>
    <m/>
    <n v="0"/>
    <n v="0"/>
    <d v="1899-12-30T03:51:26"/>
    <d v="1899-12-30T04:43:50"/>
    <d v="1899-12-30T01:55:43"/>
    <d v="1899-12-30T02:21:55"/>
    <n v="870"/>
    <x v="10"/>
    <x v="3"/>
    <n v="201106"/>
  </r>
  <r>
    <x v="1119"/>
    <d v="2011-06-30T00:00:00"/>
    <x v="2"/>
    <n v="1.06"/>
    <n v="0"/>
    <n v="9"/>
    <n v="13"/>
    <d v="1899-12-30T00:09:13"/>
    <d v="1899-12-30T00:08:42"/>
    <x v="29"/>
    <s v="Nike Import"/>
    <n v="6.9005424954792103"/>
    <n v="0"/>
    <m/>
    <m/>
    <d v="1899-12-30T03:47:48"/>
    <d v="1899-12-30T01:53:54"/>
    <m/>
    <n v="0"/>
    <n v="0"/>
    <d v="1899-12-30T03:47:48"/>
    <d v="1899-12-30T04:40:13"/>
    <d v="1899-12-30T01:53:54"/>
    <d v="1899-12-30T02:20:06"/>
    <n v="854"/>
    <x v="10"/>
    <x v="3"/>
    <n v="201106"/>
  </r>
  <r>
    <x v="1120"/>
    <d v="2011-07-01T00:00:00"/>
    <x v="2"/>
    <n v="2.76"/>
    <n v="0"/>
    <n v="26"/>
    <n v="2"/>
    <d v="1899-12-30T00:26:02"/>
    <d v="1899-12-30T00:09:26"/>
    <x v="29"/>
    <s v="Nike Import"/>
    <n v="6.36107554417414"/>
    <n v="0"/>
    <m/>
    <m/>
    <d v="1899-12-30T04:07:08"/>
    <d v="1899-12-30T02:03:34"/>
    <m/>
    <n v="0"/>
    <n v="0"/>
    <d v="1899-12-30T04:07:08"/>
    <d v="1899-12-30T04:59:32"/>
    <d v="1899-12-30T02:03:34"/>
    <d v="1899-12-30T02:29:46"/>
    <n v="1080"/>
    <x v="10"/>
    <x v="0"/>
    <n v="201107"/>
  </r>
  <r>
    <x v="1121"/>
    <d v="2011-07-03T00:00:00"/>
    <x v="1"/>
    <n v="13.04"/>
    <n v="0"/>
    <n v="54"/>
    <n v="36"/>
    <d v="1899-12-30T00:54:36"/>
    <d v="1899-12-30T00:04:11"/>
    <x v="29"/>
    <s v="RunKeeper Import"/>
    <n v="14.329670329670339"/>
    <n v="0"/>
    <m/>
    <m/>
    <d v="1899-12-30T07:48:57"/>
    <d v="1899-12-30T03:54:29"/>
    <m/>
    <n v="0"/>
    <n v="0"/>
    <d v="1899-12-30T01:49:42"/>
    <d v="1899-12-30T02:42:06"/>
    <d v="1899-12-30T00:54:51"/>
    <d v="1899-12-30T01:21:03"/>
    <n v="569"/>
    <x v="10"/>
    <x v="0"/>
    <n v="201107"/>
  </r>
  <r>
    <x v="1122"/>
    <d v="2011-07-04T00:00:00"/>
    <x v="1"/>
    <n v="1.08"/>
    <n v="0"/>
    <n v="10"/>
    <n v="30"/>
    <d v="1899-12-30T00:10:30"/>
    <d v="1899-12-30T00:09:43"/>
    <x v="29"/>
    <s v="RunKeeper Import"/>
    <n v="6.171428571428577"/>
    <n v="0"/>
    <m/>
    <m/>
    <d v="1899-12-30T18:08:53"/>
    <d v="1899-12-30T09:04:27"/>
    <m/>
    <n v="0"/>
    <n v="0"/>
    <d v="1899-12-30T04:14:43"/>
    <d v="1899-12-30T05:07:07"/>
    <d v="1899-12-30T02:07:22"/>
    <d v="1899-12-30T02:33:34"/>
    <n v="1285"/>
    <x v="10"/>
    <x v="0"/>
    <n v="201107"/>
  </r>
  <r>
    <x v="1122"/>
    <d v="2011-07-04T00:00:00"/>
    <x v="1"/>
    <n v="0.75"/>
    <n v="0"/>
    <n v="25"/>
    <n v="7"/>
    <d v="1899-12-30T00:25:07"/>
    <d v="1899-12-30T00:33:29"/>
    <x v="29"/>
    <s v="RunKeeper Import"/>
    <n v="1.7916390179163915"/>
    <n v="0"/>
    <m/>
    <m/>
    <d v="1900-01-01T14:30:45"/>
    <d v="1899-12-31T07:15:23"/>
    <m/>
    <n v="0"/>
    <n v="0"/>
    <d v="1899-12-30T14:37:25"/>
    <d v="1899-12-30T15:29:49"/>
    <d v="1899-12-30T07:18:42"/>
    <d v="1899-12-30T07:44:54"/>
    <n v="3215"/>
    <x v="10"/>
    <x v="0"/>
    <n v="201107"/>
  </r>
  <r>
    <x v="1123"/>
    <d v="2011-07-05T00:00:00"/>
    <x v="2"/>
    <n v="1.01"/>
    <n v="0"/>
    <n v="8"/>
    <n v="59"/>
    <d v="1899-12-30T00:08:59"/>
    <d v="1899-12-30T00:08:54"/>
    <x v="29"/>
    <s v="Nike Import"/>
    <n v="6.7458256029684662"/>
    <n v="0"/>
    <m/>
    <m/>
    <d v="1899-12-30T03:53:02"/>
    <d v="1899-12-30T01:56:31"/>
    <m/>
    <n v="0"/>
    <n v="0"/>
    <d v="1899-12-30T03:53:02"/>
    <d v="1899-12-30T04:45:26"/>
    <d v="1899-12-30T01:56:31"/>
    <d v="1899-12-30T02:22:43"/>
    <n v="886"/>
    <x v="10"/>
    <x v="0"/>
    <n v="201107"/>
  </r>
  <r>
    <x v="1124"/>
    <d v="2011-07-06T00:00:00"/>
    <x v="1"/>
    <n v="9.08"/>
    <n v="0"/>
    <n v="48"/>
    <n v="14"/>
    <d v="1899-12-30T00:48:14"/>
    <d v="1899-12-30T00:05:19"/>
    <x v="29"/>
    <s v="RunKeeper Import"/>
    <n v="11.295093296475477"/>
    <n v="0"/>
    <m/>
    <m/>
    <d v="1899-12-30T09:54:57"/>
    <d v="1899-12-30T04:57:28"/>
    <m/>
    <n v="0"/>
    <n v="0"/>
    <d v="1899-12-30T02:19:11"/>
    <d v="1899-12-30T03:11:35"/>
    <d v="1899-12-30T01:09:35"/>
    <d v="1899-12-30T01:35:47"/>
    <n v="750"/>
    <x v="10"/>
    <x v="0"/>
    <n v="201107"/>
  </r>
  <r>
    <x v="1125"/>
    <d v="2011-07-10T00:00:00"/>
    <x v="1"/>
    <n v="9.81"/>
    <n v="0"/>
    <n v="50"/>
    <n v="7"/>
    <d v="1899-12-30T00:50:07"/>
    <d v="1899-12-30T00:05:07"/>
    <x v="29"/>
    <s v="RunKeeper Import"/>
    <n v="11.744595942800144"/>
    <n v="0"/>
    <m/>
    <m/>
    <d v="1899-12-30T09:32:11"/>
    <d v="1899-12-30T04:46:05"/>
    <m/>
    <n v="0"/>
    <n v="0"/>
    <d v="1899-12-30T02:13:51"/>
    <d v="1899-12-30T03:06:15"/>
    <d v="1899-12-30T01:06:55"/>
    <d v="1899-12-30T01:33:07"/>
    <n v="739"/>
    <x v="10"/>
    <x v="0"/>
    <n v="201107"/>
  </r>
  <r>
    <x v="1125"/>
    <d v="2011-07-10T00:00:00"/>
    <x v="1"/>
    <n v="10.199999999999999"/>
    <n v="0"/>
    <n v="36"/>
    <n v="50"/>
    <d v="1899-12-30T00:36:50"/>
    <d v="1899-12-30T00:03:37"/>
    <x v="29"/>
    <s v="RunKeeper Import"/>
    <n v="16.615384615384627"/>
    <n v="0"/>
    <m/>
    <m/>
    <d v="1899-12-30T06:44:27"/>
    <d v="1899-12-30T03:22:13"/>
    <m/>
    <n v="0"/>
    <n v="0"/>
    <d v="1899-12-30T01:34:37"/>
    <d v="1899-12-30T02:27:01"/>
    <d v="1899-12-30T00:47:18"/>
    <d v="1899-12-30T01:13:30"/>
    <n v="334"/>
    <x v="10"/>
    <x v="0"/>
    <n v="201107"/>
  </r>
  <r>
    <x v="1126"/>
    <d v="2011-07-13T00:00:00"/>
    <x v="3"/>
    <n v="1"/>
    <n v="0"/>
    <n v="2"/>
    <n v="32"/>
    <d v="1899-12-30T00:02:32"/>
    <d v="1899-12-30T00:02:32"/>
    <x v="0"/>
    <s v="Griskus Sprint"/>
    <n v="23.684210526315809"/>
    <n v="0"/>
    <m/>
    <m/>
    <d v="1899-12-30T00:00:00"/>
    <d v="1899-12-30T00:00:00"/>
    <m/>
    <n v="0"/>
    <n v="0"/>
    <d v="1899-12-30T01:06:22"/>
    <d v="1899-12-30T01:58:46"/>
    <d v="1899-12-30T00:33:11"/>
    <d v="1899-12-30T00:59:23"/>
    <n v="45"/>
    <x v="10"/>
    <x v="0"/>
    <n v="201107"/>
  </r>
  <r>
    <x v="1126"/>
    <d v="2011-07-13T00:00:00"/>
    <x v="0"/>
    <n v="0.5"/>
    <n v="0"/>
    <n v="17"/>
    <n v="59"/>
    <d v="1899-12-30T00:17:59"/>
    <d v="1899-12-30T00:35:58"/>
    <x v="29"/>
    <s v="Griskus Sprint"/>
    <n v="1.6682113067655251"/>
    <n v="0"/>
    <m/>
    <m/>
    <d v="1899-12-30T01:26:19"/>
    <d v="1899-12-30T00:43:10"/>
    <m/>
    <n v="0"/>
    <n v="0"/>
    <d v="1899-12-30T15:42:20"/>
    <d v="1899-12-30T16:34:44"/>
    <d v="1899-12-30T07:51:10"/>
    <d v="1899-12-30T08:17:22"/>
    <n v="3305"/>
    <x v="10"/>
    <x v="0"/>
    <n v="201107"/>
  </r>
  <r>
    <x v="1126"/>
    <d v="2011-07-13T00:00:00"/>
    <x v="1"/>
    <n v="10.5"/>
    <n v="0"/>
    <n v="35"/>
    <n v="7"/>
    <d v="1899-12-30T00:35:07"/>
    <d v="1899-12-30T00:03:21"/>
    <x v="29"/>
    <s v="Griskus Sprint"/>
    <n v="17.940199335548186"/>
    <n v="0"/>
    <m/>
    <m/>
    <d v="1899-12-30T06:14:35"/>
    <d v="1899-12-30T03:07:17"/>
    <m/>
    <n v="0"/>
    <n v="0"/>
    <d v="1899-12-30T01:27:37"/>
    <d v="1899-12-30T02:20:01"/>
    <d v="1899-12-30T00:43:49"/>
    <d v="1899-12-30T01:10:01"/>
    <n v="263"/>
    <x v="10"/>
    <x v="0"/>
    <n v="201107"/>
  </r>
  <r>
    <x v="1126"/>
    <d v="2011-07-13T00:00:00"/>
    <x v="2"/>
    <n v="3.1"/>
    <n v="0"/>
    <n v="30"/>
    <n v="57"/>
    <d v="1899-12-30T00:30:57"/>
    <d v="1899-12-30T00:09:59"/>
    <x v="29"/>
    <s v="Griskus Sprint"/>
    <n v="6.0096930533117972"/>
    <n v="0"/>
    <m/>
    <m/>
    <d v="1899-12-30T04:21:35"/>
    <d v="1899-12-30T02:10:47"/>
    <m/>
    <n v="0"/>
    <n v="0"/>
    <d v="1899-12-30T04:21:35"/>
    <d v="1899-12-30T05:13:59"/>
    <d v="1899-12-30T02:10:47"/>
    <d v="1899-12-30T02:36:59"/>
    <n v="1510"/>
    <x v="10"/>
    <x v="0"/>
    <n v="201107"/>
  </r>
  <r>
    <x v="1127"/>
    <d v="2011-07-16T00:00:00"/>
    <x v="1"/>
    <n v="16.16"/>
    <n v="1"/>
    <n v="14"/>
    <n v="37"/>
    <d v="1899-12-30T01:14:37"/>
    <d v="1899-12-30T00:04:37"/>
    <x v="29"/>
    <s v="RunKeeper Import"/>
    <n v="12.994415903506823"/>
    <n v="0"/>
    <m/>
    <m/>
    <d v="1899-12-30T08:37:09"/>
    <d v="1899-12-30T04:18:34"/>
    <m/>
    <n v="0"/>
    <n v="0"/>
    <d v="1899-12-30T02:00:59"/>
    <d v="1899-12-30T02:53:23"/>
    <d v="1899-12-30T01:00:29"/>
    <d v="1899-12-30T01:26:41"/>
    <n v="684"/>
    <x v="10"/>
    <x v="0"/>
    <n v="201107"/>
  </r>
  <r>
    <x v="1128"/>
    <d v="2011-07-19T00:00:00"/>
    <x v="2"/>
    <n v="2.14"/>
    <n v="0"/>
    <n v="20"/>
    <n v="29"/>
    <d v="1899-12-30T00:20:29"/>
    <d v="1899-12-30T00:09:34"/>
    <x v="29"/>
    <s v="Nike Import"/>
    <n v="6.2685109845402822"/>
    <n v="0"/>
    <m/>
    <m/>
    <d v="1899-12-30T04:10:47"/>
    <d v="1899-12-30T02:05:23"/>
    <m/>
    <n v="0"/>
    <n v="0"/>
    <d v="1899-12-30T04:10:47"/>
    <d v="1899-12-30T05:03:11"/>
    <d v="1899-12-30T02:05:23"/>
    <d v="1899-12-30T02:31:35"/>
    <n v="1178"/>
    <x v="10"/>
    <x v="0"/>
    <n v="201107"/>
  </r>
  <r>
    <x v="1129"/>
    <d v="2011-07-20T00:00:00"/>
    <x v="2"/>
    <n v="1.1100000000000001"/>
    <n v="0"/>
    <n v="10"/>
    <n v="46"/>
    <d v="1899-12-30T00:10:46"/>
    <d v="1899-12-30T00:09:42"/>
    <x v="29"/>
    <s v="Nike Import"/>
    <n v="6.1857585139318934"/>
    <n v="0"/>
    <m/>
    <m/>
    <d v="1899-12-30T04:14:08"/>
    <d v="1899-12-30T02:07:04"/>
    <m/>
    <n v="0"/>
    <n v="0"/>
    <d v="1899-12-30T04:14:08"/>
    <d v="1899-12-30T05:06:32"/>
    <d v="1899-12-30T02:07:04"/>
    <d v="1899-12-30T02:33:16"/>
    <n v="1267"/>
    <x v="10"/>
    <x v="0"/>
    <n v="201107"/>
  </r>
  <r>
    <x v="1130"/>
    <d v="2011-07-24T00:00:00"/>
    <x v="1"/>
    <n v="4.6900000000000004"/>
    <n v="0"/>
    <n v="18"/>
    <n v="42"/>
    <d v="1899-12-30T00:18:42"/>
    <d v="1899-12-30T00:03:59"/>
    <x v="29"/>
    <s v="RunKeeper Import"/>
    <n v="15.048128342246004"/>
    <n v="0"/>
    <m/>
    <s v="Flat tire. Ughhhh"/>
    <d v="1899-12-30T07:26:34"/>
    <d v="1899-12-30T03:43:17"/>
    <m/>
    <n v="0"/>
    <n v="0"/>
    <d v="1899-12-30T01:44:28"/>
    <d v="1899-12-30T02:36:52"/>
    <d v="1899-12-30T00:52:14"/>
    <d v="1899-12-30T01:18:26"/>
    <n v="467"/>
    <x v="10"/>
    <x v="0"/>
    <n v="201107"/>
  </r>
  <r>
    <x v="1131"/>
    <d v="2011-07-25T00:00:00"/>
    <x v="2"/>
    <n v="1"/>
    <n v="0"/>
    <n v="9"/>
    <n v="37"/>
    <d v="1899-12-30T00:09:37"/>
    <d v="1899-12-30T00:09:37"/>
    <x v="29"/>
    <s v="Nike Import"/>
    <n v="6.2391681109185484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3"/>
    <x v="10"/>
    <x v="0"/>
    <n v="201107"/>
  </r>
  <r>
    <x v="1132"/>
    <d v="2011-07-26T00:00:00"/>
    <x v="2"/>
    <n v="3.15"/>
    <n v="0"/>
    <n v="29"/>
    <n v="53"/>
    <d v="1899-12-30T00:29:53"/>
    <d v="1899-12-30T00:09:29"/>
    <x v="29"/>
    <s v="Nike Import"/>
    <n v="6.3245956497490292"/>
    <n v="0"/>
    <m/>
    <m/>
    <d v="1899-12-30T04:08:33"/>
    <d v="1899-12-30T02:04:17"/>
    <m/>
    <n v="0"/>
    <n v="0"/>
    <d v="1899-12-30T04:08:33"/>
    <d v="1899-12-30T05:00:57"/>
    <d v="1899-12-30T02:04:17"/>
    <d v="1899-12-30T02:30:29"/>
    <n v="1110"/>
    <x v="10"/>
    <x v="0"/>
    <n v="201107"/>
  </r>
  <r>
    <x v="1133"/>
    <d v="2011-07-27T00:00:00"/>
    <x v="2"/>
    <n v="3.1"/>
    <n v="0"/>
    <n v="30"/>
    <n v="37"/>
    <d v="1899-12-30T00:30:37"/>
    <d v="1899-12-30T00:09:53"/>
    <x v="29"/>
    <s v="Nike Import"/>
    <n v="6.0751224823081156"/>
    <n v="0"/>
    <m/>
    <m/>
    <d v="1899-12-30T04:18:46"/>
    <d v="1899-12-30T02:09:23"/>
    <m/>
    <n v="0"/>
    <n v="0"/>
    <d v="1899-12-30T04:18:46"/>
    <d v="1899-12-30T05:11:10"/>
    <d v="1899-12-30T02:09:23"/>
    <d v="1899-12-30T02:35:35"/>
    <n v="1429"/>
    <x v="10"/>
    <x v="0"/>
    <n v="201107"/>
  </r>
  <r>
    <x v="1134"/>
    <d v="2011-07-28T00:00:00"/>
    <x v="2"/>
    <n v="0.55000000000000004"/>
    <n v="0"/>
    <n v="5"/>
    <n v="55"/>
    <d v="1899-12-30T00:05:55"/>
    <d v="1899-12-30T00:10:45"/>
    <x v="29"/>
    <s v="Nike Import"/>
    <n v="5.5774647887323985"/>
    <n v="0"/>
    <m/>
    <m/>
    <d v="1899-12-30T04:41:51"/>
    <d v="1899-12-30T02:20:55"/>
    <m/>
    <n v="0"/>
    <n v="0"/>
    <d v="1899-12-30T04:41:51"/>
    <d v="1899-12-30T05:34:15"/>
    <d v="1899-12-30T02:20:55"/>
    <d v="1899-12-30T02:47:07"/>
    <n v="2107"/>
    <x v="10"/>
    <x v="0"/>
    <n v="201107"/>
  </r>
  <r>
    <x v="1135"/>
    <d v="2011-07-31T00:00:00"/>
    <x v="1"/>
    <n v="3.2"/>
    <n v="0"/>
    <n v="38"/>
    <n v="27"/>
    <d v="1899-12-30T00:38:27"/>
    <d v="1899-12-30T00:12:01"/>
    <x v="29"/>
    <s v="RunKeeper Import"/>
    <n v="4.9934980494148284"/>
    <n v="0"/>
    <m/>
    <m/>
    <d v="1899-12-30T22:25:45"/>
    <d v="1899-12-30T11:12:52"/>
    <m/>
    <n v="0"/>
    <n v="0"/>
    <d v="1899-12-30T05:14:49"/>
    <d v="1899-12-30T06:07:13"/>
    <d v="1899-12-30T02:37:24"/>
    <d v="1899-12-30T03:03:36"/>
    <n v="2705"/>
    <x v="10"/>
    <x v="0"/>
    <n v="201107"/>
  </r>
  <r>
    <x v="1136"/>
    <d v="2011-08-01T00:00:00"/>
    <x v="0"/>
    <n v="0.6"/>
    <n v="0"/>
    <n v="21"/>
    <n v="25"/>
    <d v="1899-12-30T00:21:25"/>
    <d v="1899-12-30T00:35:42"/>
    <x v="29"/>
    <s v="RunKeeper Import"/>
    <n v="1.6809338521400792"/>
    <n v="0"/>
    <m/>
    <m/>
    <d v="1899-12-30T01:25:40"/>
    <d v="1899-12-30T00:42:50"/>
    <m/>
    <n v="0"/>
    <n v="0"/>
    <d v="1899-12-30T15:35:12"/>
    <d v="1899-12-30T16:27:36"/>
    <d v="1899-12-30T07:47:36"/>
    <d v="1899-12-30T08:13:48"/>
    <n v="3298"/>
    <x v="10"/>
    <x v="4"/>
    <n v="201108"/>
  </r>
  <r>
    <x v="1137"/>
    <d v="2011-08-04T00:00:00"/>
    <x v="2"/>
    <n v="4.5199999999999996"/>
    <n v="0"/>
    <n v="59"/>
    <n v="56"/>
    <d v="1899-12-30T00:59:56"/>
    <d v="1899-12-30T00:13:16"/>
    <x v="29"/>
    <s v="RunKeeper Import"/>
    <n v="4.5250278086763096"/>
    <n v="0"/>
    <m/>
    <m/>
    <d v="1899-12-30T05:47:24"/>
    <d v="1899-12-30T02:53:42"/>
    <m/>
    <n v="0"/>
    <n v="0"/>
    <d v="1899-12-30T05:47:24"/>
    <d v="1899-12-30T06:39:48"/>
    <d v="1899-12-30T02:53:42"/>
    <d v="1899-12-30T03:19:54"/>
    <n v="2894"/>
    <x v="10"/>
    <x v="4"/>
    <n v="201108"/>
  </r>
  <r>
    <x v="1138"/>
    <d v="2011-08-07T00:00:00"/>
    <x v="1"/>
    <n v="22.86"/>
    <n v="1"/>
    <n v="39"/>
    <n v="13"/>
    <d v="1899-12-30T01:39:13"/>
    <d v="1899-12-30T00:04:20"/>
    <x v="29"/>
    <s v="RunKeeper Import"/>
    <n v="13.824290273811533"/>
    <n v="0"/>
    <m/>
    <m/>
    <d v="1899-12-30T08:06:06"/>
    <d v="1899-12-30T04:03:03"/>
    <m/>
    <n v="0"/>
    <n v="0"/>
    <d v="1899-12-30T01:53:43"/>
    <d v="1899-12-30T02:46:07"/>
    <d v="1899-12-30T00:56:51"/>
    <d v="1899-12-30T01:23:03"/>
    <n v="607"/>
    <x v="10"/>
    <x v="4"/>
    <n v="201108"/>
  </r>
  <r>
    <x v="1139"/>
    <d v="2011-08-09T00:00:00"/>
    <x v="2"/>
    <n v="1.03"/>
    <n v="0"/>
    <n v="9"/>
    <n v="26"/>
    <d v="1899-12-30T00:09:26"/>
    <d v="1899-12-30T00:09:10"/>
    <x v="29"/>
    <s v="Nike Import"/>
    <n v="6.5512367491166126"/>
    <n v="0"/>
    <m/>
    <m/>
    <d v="1899-12-30T03:59:57"/>
    <d v="1899-12-30T01:59:59"/>
    <m/>
    <n v="0"/>
    <n v="0"/>
    <d v="1899-12-30T03:59:57"/>
    <d v="1899-12-30T04:52:21"/>
    <d v="1899-12-30T01:59:59"/>
    <d v="1899-12-30T02:26:11"/>
    <n v="948"/>
    <x v="10"/>
    <x v="4"/>
    <n v="201108"/>
  </r>
  <r>
    <x v="1140"/>
    <d v="2011-08-10T00:00:00"/>
    <x v="2"/>
    <n v="3.17"/>
    <n v="0"/>
    <n v="29"/>
    <n v="31"/>
    <d v="1899-12-30T00:29:31"/>
    <d v="1899-12-30T00:09:19"/>
    <x v="29"/>
    <s v="Nike Import"/>
    <n v="6.443817052512709"/>
    <n v="0"/>
    <m/>
    <m/>
    <d v="1899-12-30T04:03:57"/>
    <d v="1899-12-30T02:01:59"/>
    <m/>
    <n v="0"/>
    <n v="0"/>
    <d v="1899-12-30T04:03:57"/>
    <d v="1899-12-30T04:56:21"/>
    <d v="1899-12-30T02:01:59"/>
    <d v="1899-12-30T02:28:11"/>
    <n v="1024"/>
    <x v="10"/>
    <x v="4"/>
    <n v="201108"/>
  </r>
  <r>
    <x v="1141"/>
    <d v="2011-08-14T00:00:00"/>
    <x v="2"/>
    <n v="7.21"/>
    <n v="1"/>
    <n v="8"/>
    <n v="21"/>
    <d v="1899-12-30T01:08:21"/>
    <d v="1899-12-30T00:09:29"/>
    <x v="29"/>
    <s v="Nike Import"/>
    <n v="6.32918800292612"/>
    <n v="0"/>
    <m/>
    <m/>
    <d v="1899-12-30T04:08:22"/>
    <d v="1899-12-30T02:04:11"/>
    <m/>
    <n v="0"/>
    <n v="0"/>
    <d v="1899-12-30T04:08:22"/>
    <d v="1899-12-30T05:00:46"/>
    <d v="1899-12-30T02:04:11"/>
    <d v="1899-12-30T02:30:23"/>
    <n v="1106"/>
    <x v="10"/>
    <x v="4"/>
    <n v="201108"/>
  </r>
  <r>
    <x v="1142"/>
    <d v="2011-08-23T00:00:00"/>
    <x v="1"/>
    <n v="54.75"/>
    <n v="3"/>
    <n v="40"/>
    <n v="27"/>
    <d v="1899-12-30T03:40:27"/>
    <d v="1899-12-30T00:04:02"/>
    <x v="29"/>
    <s v="RunKeeper Import"/>
    <n v="14.901338171921081"/>
    <n v="0"/>
    <m/>
    <s v="Awesome "/>
    <d v="1899-12-30T07:30:58"/>
    <d v="1899-12-30T03:45:29"/>
    <m/>
    <n v="0"/>
    <n v="0"/>
    <d v="1899-12-30T01:45:30"/>
    <d v="1899-12-30T02:37:54"/>
    <d v="1899-12-30T00:52:45"/>
    <d v="1899-12-30T01:18:57"/>
    <n v="506"/>
    <x v="10"/>
    <x v="4"/>
    <n v="201108"/>
  </r>
  <r>
    <x v="1143"/>
    <d v="2011-08-25T00:00:00"/>
    <x v="2"/>
    <n v="2"/>
    <n v="0"/>
    <n v="19"/>
    <n v="53"/>
    <d v="1899-12-30T00:19:53"/>
    <d v="1899-12-30T00:09:56"/>
    <x v="29"/>
    <s v="Nike Import"/>
    <n v="6.0352053646269948"/>
    <n v="0"/>
    <m/>
    <m/>
    <d v="1899-12-30T04:20:28"/>
    <d v="1899-12-30T02:10:14"/>
    <m/>
    <n v="0"/>
    <n v="0"/>
    <d v="1899-12-30T04:20:28"/>
    <d v="1899-12-30T05:12:52"/>
    <d v="1899-12-30T02:10:14"/>
    <d v="1899-12-30T02:36:26"/>
    <n v="1475"/>
    <x v="10"/>
    <x v="4"/>
    <n v="201108"/>
  </r>
  <r>
    <x v="1144"/>
    <d v="2011-08-26T00:00:00"/>
    <x v="1"/>
    <n v="4.47"/>
    <n v="0"/>
    <n v="20"/>
    <n v="24"/>
    <d v="1899-12-30T00:20:24"/>
    <d v="1899-12-30T00:04:34"/>
    <x v="29"/>
    <s v="RunKeeper Import"/>
    <n v="13.147058823529422"/>
    <n v="0"/>
    <m/>
    <m/>
    <d v="1899-12-30T08:31:08"/>
    <d v="1899-12-30T04:15:34"/>
    <m/>
    <n v="0"/>
    <n v="0"/>
    <d v="1899-12-30T01:59:34"/>
    <d v="1899-12-30T02:51:58"/>
    <d v="1899-12-30T00:59:47"/>
    <d v="1899-12-30T01:25:59"/>
    <n v="676"/>
    <x v="10"/>
    <x v="4"/>
    <n v="201108"/>
  </r>
  <r>
    <x v="1144"/>
    <d v="2011-08-26T00:00:00"/>
    <x v="2"/>
    <n v="3.11"/>
    <n v="0"/>
    <n v="29"/>
    <n v="42"/>
    <d v="1899-12-30T00:29:42"/>
    <d v="1899-12-30T00:09:33"/>
    <x v="29"/>
    <s v="Nike Import"/>
    <n v="6.2828282828282873"/>
    <n v="0"/>
    <m/>
    <m/>
    <d v="1899-12-30T04:10:12"/>
    <d v="1899-12-30T02:05:06"/>
    <m/>
    <n v="0"/>
    <n v="0"/>
    <d v="1899-12-30T04:10:12"/>
    <d v="1899-12-30T05:02:36"/>
    <d v="1899-12-30T02:05:06"/>
    <d v="1899-12-30T02:31:18"/>
    <n v="1162"/>
    <x v="10"/>
    <x v="4"/>
    <n v="201108"/>
  </r>
  <r>
    <x v="1145"/>
    <d v="2011-08-27T00:00:00"/>
    <x v="1"/>
    <n v="16.52"/>
    <n v="1"/>
    <n v="15"/>
    <n v="15"/>
    <d v="1899-12-30T01:15:15"/>
    <d v="1899-12-30T00:04:33"/>
    <x v="29"/>
    <s v="RunKeeper Import"/>
    <n v="13.172093023255824"/>
    <n v="0"/>
    <m/>
    <m/>
    <d v="1899-12-30T08:30:10"/>
    <d v="1899-12-30T04:15:05"/>
    <m/>
    <n v="0"/>
    <n v="0"/>
    <d v="1899-12-30T01:59:21"/>
    <d v="1899-12-30T02:51:45"/>
    <d v="1899-12-30T00:59:40"/>
    <d v="1899-12-30T01:25:52"/>
    <n v="675"/>
    <x v="10"/>
    <x v="4"/>
    <n v="201108"/>
  </r>
  <r>
    <x v="1146"/>
    <d v="2011-09-02T00:00:00"/>
    <x v="1"/>
    <n v="5.29"/>
    <n v="0"/>
    <n v="25"/>
    <n v="56"/>
    <d v="1899-12-30T00:25:56"/>
    <d v="1899-12-30T00:04:54"/>
    <x v="29"/>
    <s v="RunKeeper Import"/>
    <n v="12.239074550128544"/>
    <n v="0"/>
    <m/>
    <m/>
    <d v="1899-12-30T09:09:04"/>
    <d v="1899-12-30T04:34:32"/>
    <m/>
    <n v="0"/>
    <n v="0"/>
    <d v="1899-12-30T02:08:26"/>
    <d v="1899-12-30T03:00:50"/>
    <d v="1899-12-30T01:04:13"/>
    <d v="1899-12-30T01:30:25"/>
    <n v="720"/>
    <x v="10"/>
    <x v="5"/>
    <n v="201109"/>
  </r>
  <r>
    <x v="1147"/>
    <d v="2011-09-04T00:00:00"/>
    <x v="1"/>
    <n v="10.33"/>
    <n v="0"/>
    <n v="40"/>
    <n v="29"/>
    <d v="1899-12-30T00:40:29"/>
    <d v="1899-12-30T00:03:55"/>
    <x v="29"/>
    <s v="RunKeeper Import"/>
    <n v="15.310004116920556"/>
    <n v="0"/>
    <m/>
    <m/>
    <d v="1899-12-30T07:18:56"/>
    <d v="1899-12-30T03:39:28"/>
    <m/>
    <n v="0"/>
    <n v="0"/>
    <d v="1899-12-30T01:42:41"/>
    <d v="1899-12-30T02:35:05"/>
    <d v="1899-12-30T00:51:20"/>
    <d v="1899-12-30T01:17:32"/>
    <n v="441"/>
    <x v="10"/>
    <x v="5"/>
    <n v="201109"/>
  </r>
  <r>
    <x v="1148"/>
    <d v="2011-09-11T00:00:00"/>
    <x v="0"/>
    <n v="1.2"/>
    <n v="0"/>
    <n v="47"/>
    <n v="16"/>
    <d v="1899-12-30T00:47:16"/>
    <d v="1899-12-30T00:39:23"/>
    <x v="29"/>
    <s v="Toughman Tri"/>
    <n v="1.523272214386461"/>
    <n v="0"/>
    <m/>
    <s v="Toughman Tri"/>
    <d v="1899-12-30T01:34:32"/>
    <d v="1899-12-30T00:47:16"/>
    <m/>
    <n v="0"/>
    <n v="0"/>
    <d v="1899-12-30T17:11:59"/>
    <d v="1899-12-30T18:04:23"/>
    <d v="1899-12-30T08:36:00"/>
    <d v="1899-12-30T09:02:12"/>
    <n v="3406"/>
    <x v="10"/>
    <x v="5"/>
    <n v="201109"/>
  </r>
  <r>
    <x v="1148"/>
    <d v="2011-09-11T00:00:00"/>
    <x v="1"/>
    <n v="54.75"/>
    <n v="3"/>
    <n v="11"/>
    <n v="39"/>
    <d v="1899-12-30T03:11:39"/>
    <d v="1899-12-30T00:03:30"/>
    <x v="29"/>
    <s v="Toughman Tri"/>
    <n v="17.140620923558583"/>
    <n v="0"/>
    <m/>
    <s v="Toughman Tri"/>
    <d v="1899-12-30T06:32:03"/>
    <d v="1899-12-30T03:16:02"/>
    <m/>
    <n v="0"/>
    <n v="0"/>
    <d v="1899-12-30T01:31:43"/>
    <d v="1899-12-30T02:24:07"/>
    <d v="1899-12-30T00:45:51"/>
    <d v="1899-12-30T01:12:03"/>
    <n v="299"/>
    <x v="10"/>
    <x v="5"/>
    <n v="201109"/>
  </r>
  <r>
    <x v="1148"/>
    <d v="2011-09-11T00:00:00"/>
    <x v="2"/>
    <n v="13.1"/>
    <n v="2"/>
    <n v="57"/>
    <n v="34"/>
    <d v="1899-12-30T02:57:34"/>
    <d v="1899-12-30T00:13:33"/>
    <x v="29"/>
    <s v="Toughman Tri"/>
    <n v="4.4265064764407773"/>
    <n v="0"/>
    <m/>
    <s v="Toughman Tri"/>
    <d v="1899-12-30T05:55:08"/>
    <d v="1899-12-30T02:57:34"/>
    <m/>
    <n v="0"/>
    <n v="0"/>
    <d v="1899-12-30T05:55:08"/>
    <d v="1899-12-30T06:47:32"/>
    <d v="1899-12-30T02:57:34"/>
    <d v="1899-12-30T03:23:46"/>
    <n v="2919"/>
    <x v="10"/>
    <x v="5"/>
    <n v="201109"/>
  </r>
  <r>
    <x v="1148"/>
    <d v="2011-09-11T00:00:00"/>
    <x v="3"/>
    <n v="0.01"/>
    <n v="0"/>
    <n v="2"/>
    <n v="36"/>
    <d v="1899-12-30T00:02:36"/>
    <d v="1899-12-30T04:20:00"/>
    <x v="29"/>
    <s v="Toughman Tri"/>
    <n v="0.23076923076923095"/>
    <n v="0"/>
    <m/>
    <s v="Toughman Tri"/>
    <d v="1899-12-30T00:00:00"/>
    <d v="1899-12-30T00:00:00"/>
    <m/>
    <n v="0"/>
    <n v="0"/>
    <d v="1900-01-03T17:32:00"/>
    <d v="1900-01-03T18:24:24"/>
    <d v="1900-01-01T08:46:00"/>
    <d v="1900-01-01T09:12:12"/>
    <n v="3536"/>
    <x v="10"/>
    <x v="5"/>
    <n v="201109"/>
  </r>
  <r>
    <x v="1148"/>
    <d v="2011-09-11T00:00:00"/>
    <x v="4"/>
    <n v="0.01"/>
    <n v="0"/>
    <n v="3"/>
    <n v="2"/>
    <d v="1899-12-30T00:03:02"/>
    <d v="1899-12-30T05:03:20"/>
    <x v="29"/>
    <s v="Toughman Tri"/>
    <n v="0.19780219780219796"/>
    <n v="0"/>
    <m/>
    <s v="Toughman Tri"/>
    <d v="1899-12-30T00:00:00"/>
    <d v="1899-12-30T00:00:00"/>
    <m/>
    <n v="0"/>
    <n v="0"/>
    <d v="1900-01-04T12:27:20"/>
    <d v="1900-01-04T13:19:44"/>
    <d v="1900-01-01T18:13:40"/>
    <d v="1900-01-01T18:39:52"/>
    <n v="3542"/>
    <x v="10"/>
    <x v="5"/>
    <n v="201109"/>
  </r>
  <r>
    <x v="1149"/>
    <d v="2011-09-28T00:00:00"/>
    <x v="2"/>
    <n v="2"/>
    <n v="0"/>
    <n v="21"/>
    <n v="4"/>
    <d v="1899-12-30T00:21:04"/>
    <d v="1899-12-30T00:10:32"/>
    <x v="29"/>
    <s v="RunKeeper Import"/>
    <n v="5.6962025316455742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2"/>
    <x v="10"/>
    <x v="5"/>
    <n v="201109"/>
  </r>
  <r>
    <x v="1149"/>
    <d v="2011-09-28T00:00:00"/>
    <x v="2"/>
    <n v="2.21"/>
    <n v="0"/>
    <n v="21"/>
    <n v="6"/>
    <d v="1899-12-30T00:21:06"/>
    <d v="1899-12-30T00:09:33"/>
    <x v="29"/>
    <s v="Nike Import"/>
    <n v="6.284360189573464"/>
    <n v="0"/>
    <m/>
    <m/>
    <d v="1899-12-30T04:10:09"/>
    <d v="1899-12-30T02:05:04"/>
    <m/>
    <n v="0"/>
    <n v="0"/>
    <d v="1899-12-30T04:10:09"/>
    <d v="1899-12-30T05:02:33"/>
    <d v="1899-12-30T02:05:04"/>
    <d v="1899-12-30T02:31:16"/>
    <n v="1160"/>
    <x v="10"/>
    <x v="5"/>
    <n v="201109"/>
  </r>
  <r>
    <x v="1150"/>
    <d v="2011-09-29T00:00:00"/>
    <x v="2"/>
    <n v="2"/>
    <n v="0"/>
    <n v="21"/>
    <n v="3"/>
    <d v="1899-12-30T00:21:03"/>
    <d v="1899-12-30T00:10:31"/>
    <x v="29"/>
    <s v="RunKeeper Import"/>
    <n v="5.7007125890736381"/>
    <n v="0"/>
    <m/>
    <m/>
    <d v="1899-12-30T04:35:45"/>
    <d v="1899-12-30T02:17:53"/>
    <m/>
    <n v="0"/>
    <n v="0"/>
    <d v="1899-12-30T04:35:45"/>
    <d v="1899-12-30T05:28:09"/>
    <d v="1899-12-30T02:17:53"/>
    <d v="1899-12-30T02:44:05"/>
    <n v="1962"/>
    <x v="10"/>
    <x v="5"/>
    <n v="201109"/>
  </r>
  <r>
    <x v="1150"/>
    <d v="2011-09-29T00:00:00"/>
    <x v="2"/>
    <n v="2.27"/>
    <n v="0"/>
    <n v="20"/>
    <n v="59"/>
    <d v="1899-12-30T00:20:59"/>
    <d v="1899-12-30T00:09:15"/>
    <x v="29"/>
    <s v="Nike Import"/>
    <n v="6.4908657664813401"/>
    <n v="0"/>
    <m/>
    <m/>
    <d v="1899-12-30T04:02:11"/>
    <d v="1899-12-30T02:01:06"/>
    <m/>
    <n v="0"/>
    <n v="0"/>
    <d v="1899-12-30T04:02:11"/>
    <d v="1899-12-30T04:54:35"/>
    <d v="1899-12-30T02:01:06"/>
    <d v="1899-12-30T02:27:18"/>
    <n v="979"/>
    <x v="10"/>
    <x v="5"/>
    <n v="201109"/>
  </r>
  <r>
    <x v="1151"/>
    <d v="2011-10-04T00:00:00"/>
    <x v="2"/>
    <n v="3.3"/>
    <n v="0"/>
    <n v="35"/>
    <n v="16"/>
    <d v="1899-12-30T00:35:16"/>
    <d v="1899-12-30T00:10:41"/>
    <x v="29"/>
    <s v="RunKeeper Import"/>
    <n v="5.6143667296786433"/>
    <n v="0"/>
    <m/>
    <m/>
    <d v="1899-12-30T04:40:00"/>
    <d v="1899-12-30T02:20:00"/>
    <m/>
    <n v="0"/>
    <n v="0"/>
    <d v="1899-12-30T04:40:00"/>
    <d v="1899-12-30T05:32:24"/>
    <d v="1899-12-30T02:20:00"/>
    <d v="1899-12-30T02:46:12"/>
    <n v="2054"/>
    <x v="10"/>
    <x v="6"/>
    <n v="201110"/>
  </r>
  <r>
    <x v="1152"/>
    <d v="2011-10-05T00:00:00"/>
    <x v="2"/>
    <n v="4"/>
    <n v="0"/>
    <n v="43"/>
    <n v="36"/>
    <d v="1899-12-30T00:43:36"/>
    <d v="1899-12-30T00:10:54"/>
    <x v="29"/>
    <s v="RunKeeper Import"/>
    <n v="5.5045871559633071"/>
    <n v="0"/>
    <m/>
    <s v="First run outside in NH. "/>
    <d v="1899-12-30T04:45:35"/>
    <d v="1899-12-30T02:22:47"/>
    <m/>
    <n v="0"/>
    <n v="0"/>
    <d v="1899-12-30T04:45:35"/>
    <d v="1899-12-30T05:37:59"/>
    <d v="1899-12-30T02:22:47"/>
    <d v="1899-12-30T02:48:59"/>
    <n v="2194"/>
    <x v="10"/>
    <x v="6"/>
    <n v="201110"/>
  </r>
  <r>
    <x v="1153"/>
    <d v="2011-10-09T00:00:00"/>
    <x v="2"/>
    <n v="5.01"/>
    <n v="0"/>
    <n v="53"/>
    <n v="36"/>
    <d v="1899-12-30T00:53:36"/>
    <d v="1899-12-30T00:10:42"/>
    <x v="29"/>
    <s v="RunKeeper Import"/>
    <n v="5.6082089552238852"/>
    <n v="0"/>
    <m/>
    <m/>
    <d v="1899-12-30T04:40:18"/>
    <d v="1899-12-30T02:20:09"/>
    <m/>
    <n v="0"/>
    <n v="0"/>
    <d v="1899-12-30T04:40:18"/>
    <d v="1899-12-30T05:32:42"/>
    <d v="1899-12-30T02:20:09"/>
    <d v="1899-12-30T02:46:21"/>
    <n v="2062"/>
    <x v="10"/>
    <x v="6"/>
    <n v="201110"/>
  </r>
  <r>
    <x v="1154"/>
    <d v="2011-10-12T00:00:00"/>
    <x v="2"/>
    <n v="2.14"/>
    <n v="0"/>
    <n v="20"/>
    <n v="14"/>
    <d v="1899-12-30T00:20:14"/>
    <d v="1899-12-30T00:09:27"/>
    <x v="29"/>
    <s v="Nike Import"/>
    <n v="6.3459637561779294"/>
    <n v="0"/>
    <m/>
    <m/>
    <d v="1899-12-30T04:07:43"/>
    <d v="1899-12-30T02:03:51"/>
    <m/>
    <n v="0"/>
    <n v="0"/>
    <d v="1899-12-30T04:07:43"/>
    <d v="1899-12-30T05:00:07"/>
    <d v="1899-12-30T02:03:51"/>
    <d v="1899-12-30T02:30:04"/>
    <n v="1094"/>
    <x v="10"/>
    <x v="6"/>
    <n v="201110"/>
  </r>
  <r>
    <x v="1155"/>
    <d v="2011-10-14T00:00:00"/>
    <x v="2"/>
    <n v="4"/>
    <n v="0"/>
    <n v="43"/>
    <n v="1"/>
    <d v="1899-12-30T00:43:01"/>
    <d v="1899-12-30T00:10:45"/>
    <x v="29"/>
    <s v="RunKeeper Import"/>
    <n v="5.5792328554823758"/>
    <n v="0"/>
    <m/>
    <m/>
    <d v="1899-12-30T04:41:46"/>
    <d v="1899-12-30T02:20:53"/>
    <m/>
    <n v="0"/>
    <n v="0"/>
    <d v="1899-12-30T04:41:46"/>
    <d v="1899-12-30T05:34:10"/>
    <d v="1899-12-30T02:20:53"/>
    <d v="1899-12-30T02:47:05"/>
    <n v="2102"/>
    <x v="10"/>
    <x v="6"/>
    <n v="201110"/>
  </r>
  <r>
    <x v="1156"/>
    <d v="2011-10-16T00:00:00"/>
    <x v="2"/>
    <n v="5.01"/>
    <n v="0"/>
    <n v="58"/>
    <n v="2"/>
    <d v="1899-12-30T00:58:02"/>
    <d v="1899-12-30T00:11:35"/>
    <x v="29"/>
    <s v="RunKeeper Import"/>
    <n v="5.179781734635271"/>
    <n v="0"/>
    <m/>
    <m/>
    <d v="1899-12-30T05:03:29"/>
    <d v="1899-12-30T02:31:45"/>
    <m/>
    <n v="0"/>
    <n v="0"/>
    <d v="1899-12-30T05:03:29"/>
    <d v="1899-12-30T05:55:53"/>
    <d v="1899-12-30T02:31:45"/>
    <d v="1899-12-30T02:57:57"/>
    <n v="2541"/>
    <x v="10"/>
    <x v="6"/>
    <n v="201110"/>
  </r>
  <r>
    <x v="1157"/>
    <d v="2011-10-18T00:00:00"/>
    <x v="2"/>
    <n v="3"/>
    <n v="0"/>
    <n v="31"/>
    <n v="4"/>
    <d v="1899-12-30T00:31:04"/>
    <d v="1899-12-30T00:10:21"/>
    <x v="29"/>
    <s v="RunKeeper Import"/>
    <n v="5.7939914163090167"/>
    <n v="0"/>
    <m/>
    <m/>
    <d v="1899-12-30T04:31:19"/>
    <d v="1899-12-30T02:15:39"/>
    <m/>
    <n v="0"/>
    <n v="0"/>
    <d v="1899-12-30T04:31:19"/>
    <d v="1899-12-30T05:23:43"/>
    <d v="1899-12-30T02:15:39"/>
    <d v="1899-12-30T02:41:51"/>
    <n v="1831"/>
    <x v="10"/>
    <x v="6"/>
    <n v="201110"/>
  </r>
  <r>
    <x v="1158"/>
    <d v="2011-11-14T00:00:00"/>
    <x v="2"/>
    <n v="1.02"/>
    <n v="0"/>
    <n v="9"/>
    <n v="44"/>
    <d v="1899-12-30T00:09:44"/>
    <d v="1899-12-30T00:09:33"/>
    <x v="29"/>
    <s v="Nike Import"/>
    <n v="6.2876712328767175"/>
    <n v="0"/>
    <m/>
    <m/>
    <d v="1899-12-30T04:10:01"/>
    <d v="1899-12-30T02:05:00"/>
    <m/>
    <n v="0"/>
    <n v="0"/>
    <d v="1899-12-30T04:10:01"/>
    <d v="1899-12-30T05:02:25"/>
    <d v="1899-12-30T02:05:00"/>
    <d v="1899-12-30T02:31:12"/>
    <n v="1158"/>
    <x v="10"/>
    <x v="7"/>
    <n v="201111"/>
  </r>
  <r>
    <x v="1159"/>
    <d v="2011-11-16T00:00:00"/>
    <x v="2"/>
    <n v="2"/>
    <n v="0"/>
    <n v="24"/>
    <n v="59"/>
    <d v="1899-12-30T00:24:59"/>
    <d v="1899-12-30T00:12:30"/>
    <x v="29"/>
    <s v="Charcoal 2"/>
    <n v="4.8032021347565079"/>
    <n v="0"/>
    <m/>
    <s v="I've got a looooooooooong way to go"/>
    <d v="1899-12-30T05:27:17"/>
    <d v="1899-12-30T02:43:38"/>
    <m/>
    <n v="0"/>
    <n v="0"/>
    <d v="1899-12-30T05:27:17"/>
    <d v="1899-12-30T06:19:41"/>
    <d v="1899-12-30T02:43:38"/>
    <d v="1899-12-30T03:09:50"/>
    <n v="2796"/>
    <x v="10"/>
    <x v="7"/>
    <n v="201111"/>
  </r>
  <r>
    <x v="1160"/>
    <d v="2011-11-23T00:00:00"/>
    <x v="2"/>
    <n v="3.42"/>
    <n v="0"/>
    <n v="40"/>
    <n v="1"/>
    <d v="1899-12-30T00:40:01"/>
    <d v="1899-12-30T00:11:42"/>
    <x v="29"/>
    <s v="Nike Import"/>
    <n v="5.1278633902540642"/>
    <n v="0"/>
    <m/>
    <m/>
    <d v="1899-12-30T05:06:34"/>
    <d v="1899-12-30T02:33:17"/>
    <m/>
    <n v="0"/>
    <n v="0"/>
    <d v="1899-12-30T05:06:34"/>
    <d v="1899-12-30T05:58:58"/>
    <d v="1899-12-30T02:33:17"/>
    <d v="1899-12-30T02:59:29"/>
    <n v="2582"/>
    <x v="10"/>
    <x v="7"/>
    <n v="201111"/>
  </r>
  <r>
    <x v="1161"/>
    <d v="2011-11-27T00:00:00"/>
    <x v="2"/>
    <n v="2.15"/>
    <n v="0"/>
    <n v="22"/>
    <n v="1"/>
    <d v="1899-12-30T00:22:01"/>
    <d v="1899-12-30T00:10:14"/>
    <x v="29"/>
    <s v="Nike Import"/>
    <n v="5.8591975775927372"/>
    <n v="0"/>
    <m/>
    <m/>
    <d v="1899-12-30T04:28:18"/>
    <d v="1899-12-30T02:14:09"/>
    <m/>
    <n v="0"/>
    <n v="0"/>
    <d v="1899-12-30T04:28:18"/>
    <d v="1899-12-30T05:20:42"/>
    <d v="1899-12-30T02:14:09"/>
    <d v="1899-12-30T02:40:21"/>
    <n v="1729"/>
    <x v="10"/>
    <x v="7"/>
    <n v="201111"/>
  </r>
  <r>
    <x v="1162"/>
    <d v="2011-11-28T00:00:00"/>
    <x v="2"/>
    <n v="1"/>
    <n v="0"/>
    <n v="9"/>
    <n v="32"/>
    <d v="1899-12-30T00:09:32"/>
    <d v="1899-12-30T00:09:32"/>
    <x v="29"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7"/>
    <n v="201111"/>
  </r>
  <r>
    <x v="1163"/>
    <d v="2011-11-30T00:00:00"/>
    <x v="2"/>
    <n v="4"/>
    <n v="0"/>
    <n v="41"/>
    <n v="55"/>
    <d v="1899-12-30T00:41:55"/>
    <d v="1899-12-30T00:10:29"/>
    <x v="29"/>
    <s v="Nike Import"/>
    <n v="5.7256461232604421"/>
    <n v="0"/>
    <m/>
    <m/>
    <d v="1899-12-30T04:34:33"/>
    <d v="1899-12-30T02:17:17"/>
    <m/>
    <n v="0"/>
    <n v="0"/>
    <d v="1899-12-30T04:34:33"/>
    <d v="1899-12-30T05:26:57"/>
    <d v="1899-12-30T02:17:17"/>
    <d v="1899-12-30T02:43:29"/>
    <n v="1925"/>
    <x v="10"/>
    <x v="7"/>
    <n v="201111"/>
  </r>
  <r>
    <x v="1164"/>
    <d v="2011-12-02T00:00:00"/>
    <x v="2"/>
    <n v="1"/>
    <n v="0"/>
    <n v="9"/>
    <n v="14"/>
    <d v="1899-12-30T00:09:14"/>
    <d v="1899-12-30T00:09:14"/>
    <x v="29"/>
    <s v="Nike Import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10"/>
    <x v="11"/>
    <n v="201112"/>
  </r>
  <r>
    <x v="1165"/>
    <d v="2011-12-06T00:00:00"/>
    <x v="2"/>
    <n v="1"/>
    <n v="0"/>
    <n v="9"/>
    <n v="39"/>
    <d v="1899-12-30T00:09:39"/>
    <d v="1899-12-30T00:09:39"/>
    <x v="29"/>
    <s v="Nike Import"/>
    <n v="6.217616580310886"/>
    <n v="0"/>
    <m/>
    <m/>
    <d v="1899-12-30T04:12:50"/>
    <d v="1899-12-30T02:06:25"/>
    <m/>
    <n v="0"/>
    <n v="0"/>
    <d v="1899-12-30T04:12:50"/>
    <d v="1899-12-30T05:05:14"/>
    <d v="1899-12-30T02:06:25"/>
    <d v="1899-12-30T02:32:37"/>
    <n v="1221"/>
    <x v="10"/>
    <x v="11"/>
    <n v="201112"/>
  </r>
  <r>
    <x v="1166"/>
    <d v="2011-12-07T00:00:00"/>
    <x v="2"/>
    <n v="3"/>
    <n v="0"/>
    <n v="30"/>
    <n v="11"/>
    <d v="1899-12-30T00:30:11"/>
    <d v="1899-12-30T00:10:04"/>
    <x v="29"/>
    <s v="Nike Import"/>
    <n v="5.9635560463832187"/>
    <n v="0"/>
    <m/>
    <m/>
    <d v="1899-12-30T04:23:36"/>
    <d v="1899-12-30T02:11:48"/>
    <m/>
    <n v="0"/>
    <n v="0"/>
    <d v="1899-12-30T04:23:36"/>
    <d v="1899-12-30T05:16:00"/>
    <d v="1899-12-30T02:11:48"/>
    <d v="1899-12-30T02:38:00"/>
    <n v="1597"/>
    <x v="10"/>
    <x v="11"/>
    <n v="201112"/>
  </r>
  <r>
    <x v="1167"/>
    <d v="2011-12-13T00:00:00"/>
    <x v="2"/>
    <n v="1"/>
    <n v="0"/>
    <n v="8"/>
    <n v="57"/>
    <d v="1899-12-30T00:08:57"/>
    <d v="1899-12-30T00:08:57"/>
    <x v="29"/>
    <s v="Nike Import"/>
    <n v="6.7039106145251459"/>
    <n v="0"/>
    <m/>
    <m/>
    <d v="1899-12-30T03:54:29"/>
    <d v="1899-12-30T01:57:15"/>
    <m/>
    <n v="0"/>
    <n v="0"/>
    <d v="1899-12-30T03:54:29"/>
    <d v="1899-12-30T04:46:53"/>
    <d v="1899-12-30T01:57:15"/>
    <d v="1899-12-30T02:23:27"/>
    <n v="895"/>
    <x v="10"/>
    <x v="11"/>
    <n v="201112"/>
  </r>
  <r>
    <x v="1168"/>
    <d v="2011-12-14T00:00:00"/>
    <x v="2"/>
    <n v="3.12"/>
    <n v="0"/>
    <n v="30"/>
    <n v="1"/>
    <d v="1899-12-30T00:30:01"/>
    <d v="1899-12-30T00:09:37"/>
    <x v="29"/>
    <s v="Nike Import"/>
    <n v="6.2365352581899005"/>
    <n v="0"/>
    <m/>
    <m/>
    <d v="1899-12-30T04:12:04"/>
    <d v="1899-12-30T02:06:02"/>
    <m/>
    <n v="0"/>
    <n v="0"/>
    <d v="1899-12-30T04:12:04"/>
    <d v="1899-12-30T05:04:28"/>
    <d v="1899-12-30T02:06:02"/>
    <d v="1899-12-30T02:32:14"/>
    <n v="1206"/>
    <x v="10"/>
    <x v="11"/>
    <n v="201112"/>
  </r>
  <r>
    <x v="1169"/>
    <d v="2011-12-22T00:00:00"/>
    <x v="2"/>
    <n v="2.5299999999999998"/>
    <n v="0"/>
    <n v="26"/>
    <n v="39"/>
    <d v="1899-12-30T00:26:39"/>
    <d v="1899-12-30T00:10:32"/>
    <x v="29"/>
    <s v="Nike Import"/>
    <n v="5.6960600375234565"/>
    <n v="0"/>
    <m/>
    <m/>
    <d v="1899-12-30T04:35:59"/>
    <d v="1899-12-30T02:17:59"/>
    <m/>
    <n v="0"/>
    <n v="0"/>
    <d v="1899-12-30T04:35:59"/>
    <d v="1899-12-30T05:28:23"/>
    <d v="1899-12-30T02:17:59"/>
    <d v="1899-12-30T02:44:11"/>
    <n v="1974"/>
    <x v="10"/>
    <x v="11"/>
    <n v="201112"/>
  </r>
  <r>
    <x v="1170"/>
    <d v="2011-12-26T00:00:00"/>
    <x v="2"/>
    <n v="3.01"/>
    <n v="0"/>
    <n v="35"/>
    <n v="4"/>
    <d v="1899-12-30T00:35:04"/>
    <d v="1899-12-30T00:11:39"/>
    <x v="29"/>
    <s v="Fenn's Pond"/>
    <n v="5.1501901140684438"/>
    <n v="0"/>
    <m/>
    <s v="Haven't lost my &quot;speed&quot;"/>
    <d v="1899-12-30T05:05:14"/>
    <d v="1899-12-30T02:32:37"/>
    <m/>
    <n v="0"/>
    <n v="0"/>
    <d v="1899-12-30T05:05:14"/>
    <d v="1899-12-30T05:57:38"/>
    <d v="1899-12-30T02:32:37"/>
    <d v="1899-12-30T02:58:49"/>
    <n v="2561"/>
    <x v="10"/>
    <x v="11"/>
    <n v="201112"/>
  </r>
  <r>
    <x v="1171"/>
    <d v="2011-12-27T00:00:00"/>
    <x v="2"/>
    <n v="1"/>
    <n v="0"/>
    <n v="11"/>
    <n v="45"/>
    <d v="1899-12-30T00:11:45"/>
    <d v="1899-12-30T00:11:45"/>
    <x v="29"/>
    <s v="Nike Import"/>
    <n v="5.1063829787234081"/>
    <n v="0"/>
    <m/>
    <m/>
    <d v="1899-12-30T05:07:51"/>
    <d v="1899-12-30T02:33:56"/>
    <m/>
    <n v="0"/>
    <n v="0"/>
    <d v="1899-12-30T05:07:51"/>
    <d v="1899-12-30T06:00:15"/>
    <d v="1899-12-30T02:33:56"/>
    <d v="1899-12-30T03:00:08"/>
    <n v="2602"/>
    <x v="10"/>
    <x v="11"/>
    <n v="201112"/>
  </r>
  <r>
    <x v="1172"/>
    <d v="2012-01-01T00:00:00"/>
    <x v="2"/>
    <n v="5"/>
    <n v="0"/>
    <n v="55"/>
    <n v="53"/>
    <d v="1899-12-30T00:55:53"/>
    <d v="1899-12-30T00:11:11"/>
    <x v="46"/>
    <s v="Milton Resolution run"/>
    <n v="5.3683268714583985"/>
    <n v="0"/>
    <s v="Cool"/>
    <m/>
    <d v="1899-12-30T04:52:50"/>
    <d v="1899-12-30T02:26:25"/>
    <m/>
    <n v="0"/>
    <n v="0"/>
    <d v="1899-12-30T04:52:50"/>
    <d v="1899-12-30T05:45:14"/>
    <d v="1899-12-30T02:26:25"/>
    <d v="1899-12-30T02:52:37"/>
    <n v="2356"/>
    <x v="11"/>
    <x v="8"/>
    <n v="201201"/>
  </r>
  <r>
    <x v="1173"/>
    <d v="2012-01-02T00:00:00"/>
    <x v="2"/>
    <n v="1.1000000000000001"/>
    <n v="0"/>
    <n v="9"/>
    <n v="19"/>
    <d v="1899-12-30T00:09:19"/>
    <d v="1899-12-30T00:08:28"/>
    <x v="47"/>
    <s v="NHF - Treadmill"/>
    <n v="7.0840787119856952"/>
    <n v="0"/>
    <s v="Inside"/>
    <m/>
    <d v="1899-12-30T03:41:54"/>
    <d v="1899-12-30T01:50:57"/>
    <m/>
    <n v="0"/>
    <n v="0"/>
    <d v="1899-12-30T03:41:54"/>
    <d v="1899-12-30T04:34:18"/>
    <d v="1899-12-30T01:50:57"/>
    <d v="1899-12-30T02:17:09"/>
    <n v="829"/>
    <x v="11"/>
    <x v="8"/>
    <n v="201201"/>
  </r>
  <r>
    <x v="1174"/>
    <d v="2012-01-03T00:00:00"/>
    <x v="2"/>
    <n v="1.25"/>
    <n v="0"/>
    <n v="11"/>
    <n v="58"/>
    <d v="1899-12-30T00:11:58"/>
    <d v="1899-12-30T00:09:34"/>
    <x v="48"/>
    <s v="NHF - Treadmill"/>
    <n v="6.2674094707520931"/>
    <n v="0"/>
    <s v="Inside"/>
    <m/>
    <d v="1899-12-30T04:10:49"/>
    <d v="1899-12-30T02:05:25"/>
    <m/>
    <n v="0"/>
    <n v="0"/>
    <d v="1899-12-30T04:10:49"/>
    <d v="1899-12-30T05:03:13"/>
    <d v="1899-12-30T02:05:25"/>
    <d v="1899-12-30T02:31:37"/>
    <n v="1179"/>
    <x v="11"/>
    <x v="8"/>
    <n v="201201"/>
  </r>
  <r>
    <x v="1175"/>
    <d v="2012-01-04T00:00:00"/>
    <x v="2"/>
    <n v="2"/>
    <n v="0"/>
    <n v="19"/>
    <n v="58"/>
    <d v="1899-12-30T00:19:58"/>
    <d v="1899-12-30T00:09:59"/>
    <x v="48"/>
    <s v="NHF - Treadmill"/>
    <n v="6.0100166944908233"/>
    <n v="0"/>
    <s v="Inside"/>
    <m/>
    <d v="1899-12-30T04:21:34"/>
    <d v="1899-12-30T02:10:47"/>
    <m/>
    <n v="0"/>
    <n v="0"/>
    <d v="1899-12-30T04:21:34"/>
    <d v="1899-12-30T05:13:58"/>
    <d v="1899-12-30T02:10:47"/>
    <d v="1899-12-30T02:36:59"/>
    <n v="1506"/>
    <x v="11"/>
    <x v="8"/>
    <n v="201201"/>
  </r>
  <r>
    <x v="1176"/>
    <d v="2012-01-05T00:00:00"/>
    <x v="2"/>
    <n v="1.5"/>
    <n v="0"/>
    <n v="13"/>
    <n v="46"/>
    <d v="1899-12-30T00:13:46"/>
    <d v="1899-12-30T00:09:11"/>
    <x v="48"/>
    <s v="NHF - Treadmill"/>
    <n v="6.5375302663438308"/>
    <n v="0"/>
    <s v="Inside"/>
    <m/>
    <d v="1899-12-30T04:00:27"/>
    <d v="1899-12-30T02:00:14"/>
    <m/>
    <n v="0"/>
    <n v="0"/>
    <d v="1899-12-30T04:00:27"/>
    <d v="1899-12-30T04:52:51"/>
    <d v="1899-12-30T02:00:14"/>
    <d v="1899-12-30T02:26:26"/>
    <n v="956"/>
    <x v="11"/>
    <x v="8"/>
    <n v="201201"/>
  </r>
  <r>
    <x v="1177"/>
    <d v="2012-01-06T00:00:00"/>
    <x v="2"/>
    <n v="2"/>
    <n v="0"/>
    <n v="19"/>
    <n v="5"/>
    <d v="1899-12-30T00:19:05"/>
    <d v="1899-12-30T00:09:32"/>
    <x v="48"/>
    <s v="NHF - 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1"/>
    <x v="8"/>
    <n v="201201"/>
  </r>
  <r>
    <x v="1178"/>
    <d v="2012-01-07T00:00:00"/>
    <x v="2"/>
    <n v="1"/>
    <n v="0"/>
    <n v="9"/>
    <n v="11"/>
    <d v="1899-12-30T00:09:11"/>
    <d v="1899-12-30T00:09:11"/>
    <x v="47"/>
    <s v="Basement-Treadmill"/>
    <n v="6.5335753176043605"/>
    <n v="0"/>
    <s v="Inside"/>
    <m/>
    <d v="1899-12-30T04:00:36"/>
    <d v="1899-12-30T02:00:18"/>
    <m/>
    <n v="0"/>
    <n v="0"/>
    <d v="1899-12-30T04:00:36"/>
    <d v="1899-12-30T04:53:00"/>
    <d v="1899-12-30T02:00:18"/>
    <d v="1899-12-30T02:26:30"/>
    <n v="958"/>
    <x v="11"/>
    <x v="8"/>
    <n v="201201"/>
  </r>
  <r>
    <x v="1179"/>
    <d v="2012-01-08T00:00:00"/>
    <x v="2"/>
    <n v="1.29"/>
    <n v="0"/>
    <n v="11"/>
    <n v="0"/>
    <d v="1899-12-30T00:11:00"/>
    <d v="1899-12-30T00:08:32"/>
    <x v="47"/>
    <s v="Basement-Treadmill"/>
    <n v="7.0363636363636415"/>
    <n v="0"/>
    <s v="Inside"/>
    <m/>
    <d v="1899-12-30T03:43:25"/>
    <d v="1899-12-30T01:51:42"/>
    <m/>
    <n v="0"/>
    <n v="0"/>
    <d v="1899-12-30T03:43:25"/>
    <d v="1899-12-30T04:35:49"/>
    <d v="1899-12-30T01:51:42"/>
    <d v="1899-12-30T02:17:54"/>
    <n v="836"/>
    <x v="11"/>
    <x v="8"/>
    <n v="201201"/>
  </r>
  <r>
    <x v="1180"/>
    <d v="2012-01-09T00:00:00"/>
    <x v="2"/>
    <n v="1.5"/>
    <n v="0"/>
    <n v="14"/>
    <n v="6"/>
    <d v="1899-12-30T00:14:06"/>
    <d v="1899-12-30T00:09:24"/>
    <x v="48"/>
    <s v="NHF - Treadmill"/>
    <n v="6.3829787234042605"/>
    <n v="0"/>
    <s v="Inside"/>
    <m/>
    <d v="1899-12-30T04:06:17"/>
    <d v="1899-12-30T02:03:08"/>
    <m/>
    <n v="0"/>
    <n v="0"/>
    <d v="1899-12-30T04:06:17"/>
    <d v="1899-12-30T04:58:41"/>
    <d v="1899-12-30T02:03:08"/>
    <d v="1899-12-30T02:29:20"/>
    <n v="1065"/>
    <x v="11"/>
    <x v="8"/>
    <n v="201201"/>
  </r>
  <r>
    <x v="1181"/>
    <d v="2012-01-10T00:00:00"/>
    <x v="2"/>
    <n v="1"/>
    <n v="0"/>
    <n v="9"/>
    <n v="26"/>
    <d v="1899-12-30T00:09:26"/>
    <d v="1899-12-30T00:09:26"/>
    <x v="48"/>
    <s v="NHF - Treadmill"/>
    <n v="6.3604240282685556"/>
    <n v="0"/>
    <s v="Inside"/>
    <s v="Intervals"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8"/>
    <n v="201201"/>
  </r>
  <r>
    <x v="1182"/>
    <d v="2012-01-11T00:00:00"/>
    <x v="2"/>
    <n v="2.2599999999999998"/>
    <n v="0"/>
    <n v="23"/>
    <n v="50"/>
    <d v="1899-12-30T00:23:50"/>
    <d v="1899-12-30T00:10:33"/>
    <x v="48"/>
    <s v="NHF - Treadmill"/>
    <n v="5.6895104895104938"/>
    <n v="0"/>
    <s v="Inside"/>
    <m/>
    <d v="1899-12-30T04:36:18"/>
    <d v="1899-12-30T02:18:09"/>
    <m/>
    <n v="0"/>
    <n v="0"/>
    <d v="1899-12-30T04:36:18"/>
    <d v="1899-12-30T05:28:42"/>
    <d v="1899-12-30T02:18:09"/>
    <d v="1899-12-30T02:44:21"/>
    <n v="1977"/>
    <x v="11"/>
    <x v="8"/>
    <n v="201201"/>
  </r>
  <r>
    <x v="1183"/>
    <d v="2012-01-12T00:00:00"/>
    <x v="2"/>
    <n v="1.53"/>
    <n v="0"/>
    <n v="14"/>
    <n v="42"/>
    <d v="1899-12-30T00:14:42"/>
    <d v="1899-12-30T00:09:36"/>
    <x v="48"/>
    <s v="NHF - Treadmill"/>
    <n v="6.2448979591836791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7"/>
    <x v="11"/>
    <x v="8"/>
    <n v="201201"/>
  </r>
  <r>
    <x v="1184"/>
    <d v="2012-01-13T00:00:00"/>
    <x v="2"/>
    <n v="1"/>
    <n v="0"/>
    <n v="9"/>
    <n v="48"/>
    <d v="1899-12-30T00:09:48"/>
    <d v="1899-12-30T00:09:48"/>
    <x v="48"/>
    <s v="NHF - Treadmill"/>
    <n v="6.12244897959184"/>
    <n v="0"/>
    <s v="Inside"/>
    <s v="Horrible Run"/>
    <d v="1899-12-30T04:16:46"/>
    <d v="1899-12-30T02:08:23"/>
    <m/>
    <n v="0"/>
    <n v="0"/>
    <d v="1899-12-30T04:16:46"/>
    <d v="1899-12-30T05:09:10"/>
    <d v="1899-12-30T02:08:23"/>
    <d v="1899-12-30T02:34:35"/>
    <n v="1345"/>
    <x v="11"/>
    <x v="8"/>
    <n v="201201"/>
  </r>
  <r>
    <x v="1185"/>
    <d v="2012-01-14T00:00:00"/>
    <x v="2"/>
    <n v="1.17"/>
    <n v="0"/>
    <n v="12"/>
    <n v="42"/>
    <d v="1899-12-30T00:12:42"/>
    <d v="1899-12-30T00:10:51"/>
    <x v="47"/>
    <s v="Basement-Treadmill"/>
    <n v="5.5275590551181146"/>
    <n v="0"/>
    <s v="Inside"/>
    <m/>
    <d v="1899-12-30T04:44:24"/>
    <d v="1899-12-30T02:22:12"/>
    <m/>
    <n v="0"/>
    <n v="0"/>
    <d v="1899-12-30T04:44:24"/>
    <d v="1899-12-30T05:36:48"/>
    <d v="1899-12-30T02:22:12"/>
    <d v="1899-12-30T02:48:24"/>
    <n v="2169"/>
    <x v="11"/>
    <x v="8"/>
    <n v="201201"/>
  </r>
  <r>
    <x v="1186"/>
    <d v="2012-01-15T00:00:00"/>
    <x v="2"/>
    <n v="1"/>
    <n v="0"/>
    <n v="9"/>
    <n v="39"/>
    <d v="1899-12-30T00:09:39"/>
    <d v="1899-12-30T00:09:39"/>
    <x v="47"/>
    <s v="Basement-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</r>
  <r>
    <x v="1187"/>
    <d v="2012-01-16T00:00:00"/>
    <x v="2"/>
    <n v="1.6"/>
    <n v="0"/>
    <n v="16"/>
    <n v="1"/>
    <d v="1899-12-30T00:16:01"/>
    <d v="1899-12-30T00:10:01"/>
    <x v="47"/>
    <s v="Basement-Treadmill"/>
    <n v="5.9937565036420448"/>
    <n v="0"/>
    <s v="Inside"/>
    <m/>
    <d v="1899-12-30T04:22:16"/>
    <d v="1899-12-30T02:11:08"/>
    <m/>
    <n v="0"/>
    <n v="0"/>
    <d v="1899-12-30T04:22:16"/>
    <d v="1899-12-30T05:14:40"/>
    <d v="1899-12-30T02:11:08"/>
    <d v="1899-12-30T02:37:20"/>
    <n v="1555"/>
    <x v="11"/>
    <x v="8"/>
    <n v="201201"/>
  </r>
  <r>
    <x v="1188"/>
    <d v="2012-01-17T00:00:00"/>
    <x v="2"/>
    <n v="1"/>
    <n v="0"/>
    <n v="9"/>
    <n v="57"/>
    <d v="1899-12-30T00:09:57"/>
    <d v="1899-12-30T00:09:57"/>
    <x v="47"/>
    <s v="Basement-Treadmill"/>
    <n v="6.030150753768849"/>
    <n v="0"/>
    <s v="Inside"/>
    <m/>
    <d v="1899-12-30T04:20:41"/>
    <d v="1899-12-30T02:10:21"/>
    <m/>
    <n v="0"/>
    <n v="0"/>
    <d v="1899-12-30T04:20:41"/>
    <d v="1899-12-30T05:13:05"/>
    <d v="1899-12-30T02:10:21"/>
    <d v="1899-12-30T02:36:33"/>
    <n v="1477"/>
    <x v="11"/>
    <x v="8"/>
    <n v="201201"/>
  </r>
  <r>
    <x v="1189"/>
    <d v="2012-01-20T00:00:00"/>
    <x v="2"/>
    <n v="2"/>
    <n v="0"/>
    <n v="19"/>
    <n v="1"/>
    <d v="1899-12-30T00:19:01"/>
    <d v="1899-12-30T00:09:30"/>
    <x v="48"/>
    <s v="NHF - 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8"/>
    <n v="201201"/>
  </r>
  <r>
    <x v="1190"/>
    <d v="2012-01-22T00:00:00"/>
    <x v="2"/>
    <n v="3.11"/>
    <n v="0"/>
    <n v="33"/>
    <n v="27"/>
    <d v="1899-12-30T00:33:27"/>
    <d v="1899-12-30T00:10:45"/>
    <x v="47"/>
    <s v="Basement-Treadmill"/>
    <n v="5.5784753363228745"/>
    <n v="0"/>
    <s v="Inside"/>
    <m/>
    <d v="1899-12-30T04:41:48"/>
    <d v="1899-12-30T02:20:54"/>
    <m/>
    <n v="0"/>
    <n v="0"/>
    <d v="1899-12-30T04:41:48"/>
    <d v="1899-12-30T05:34:12"/>
    <d v="1899-12-30T02:20:54"/>
    <d v="1899-12-30T02:47:06"/>
    <n v="2105"/>
    <x v="11"/>
    <x v="8"/>
    <n v="201201"/>
  </r>
  <r>
    <x v="1191"/>
    <d v="2012-01-23T00:00:00"/>
    <x v="2"/>
    <n v="1.5"/>
    <n v="0"/>
    <n v="14"/>
    <n v="14"/>
    <d v="1899-12-30T00:14:14"/>
    <d v="1899-12-30T00:09:29"/>
    <x v="48"/>
    <s v="NHF - Treadmill"/>
    <n v="6.323185011709608"/>
    <n v="0"/>
    <s v="Inside"/>
    <m/>
    <d v="1899-12-30T04:08:37"/>
    <d v="1899-12-30T02:04:18"/>
    <m/>
    <n v="0"/>
    <n v="0"/>
    <d v="1899-12-30T04:08:37"/>
    <d v="1899-12-30T05:01:01"/>
    <d v="1899-12-30T02:04:18"/>
    <d v="1899-12-30T02:30:30"/>
    <n v="1111"/>
    <x v="11"/>
    <x v="8"/>
    <n v="201201"/>
  </r>
  <r>
    <x v="1192"/>
    <d v="2012-01-24T00:00:00"/>
    <x v="2"/>
    <n v="1"/>
    <n v="0"/>
    <n v="10"/>
    <n v="58"/>
    <d v="1899-12-30T00:10:58"/>
    <d v="1899-12-30T00:10:58"/>
    <x v="48"/>
    <s v="NHF - Treadmill"/>
    <n v="5.4711246200607944"/>
    <n v="0"/>
    <s v="Inside"/>
    <s v="ugghhhh"/>
    <d v="1899-12-30T04:47:20"/>
    <d v="1899-12-30T02:23:40"/>
    <m/>
    <n v="0"/>
    <n v="0"/>
    <d v="1899-12-30T04:47:20"/>
    <d v="1899-12-30T05:39:44"/>
    <d v="1899-12-30T02:23:40"/>
    <d v="1899-12-30T02:49:52"/>
    <n v="2231"/>
    <x v="11"/>
    <x v="8"/>
    <n v="201201"/>
  </r>
  <r>
    <x v="1193"/>
    <d v="2012-01-25T00:00:00"/>
    <x v="2"/>
    <n v="3"/>
    <n v="0"/>
    <n v="28"/>
    <n v="54"/>
    <d v="1899-12-30T00:28:54"/>
    <d v="1899-12-30T00:09:38"/>
    <x v="48"/>
    <s v="NHF - 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8"/>
    <n v="201201"/>
  </r>
  <r>
    <x v="1194"/>
    <d v="2012-01-26T00:00:00"/>
    <x v="2"/>
    <n v="1"/>
    <n v="0"/>
    <n v="9"/>
    <n v="39"/>
    <d v="1899-12-30T00:09:39"/>
    <d v="1899-12-30T00:09:39"/>
    <x v="48"/>
    <s v="NHF - 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</r>
  <r>
    <x v="1195"/>
    <d v="2012-01-27T00:00:00"/>
    <x v="0"/>
    <n v="0.5"/>
    <n v="0"/>
    <n v="32"/>
    <n v="0"/>
    <d v="1899-12-30T00:32:00"/>
    <d v="1899-12-30T01:04:00"/>
    <x v="49"/>
    <s v="Laps"/>
    <n v="0.93750000000000067"/>
    <n v="0"/>
    <s v="Inside"/>
    <s v="Swam with Jake"/>
    <d v="1899-12-30T02:33:36"/>
    <d v="1899-12-30T01:16:48"/>
    <m/>
    <n v="0"/>
    <n v="0"/>
    <d v="1899-12-31T03:56:48"/>
    <d v="1899-12-31T04:49:12"/>
    <d v="1899-12-30T13:58:24"/>
    <d v="1899-12-30T14:24:36"/>
    <n v="3526"/>
    <x v="11"/>
    <x v="8"/>
    <n v="201201"/>
  </r>
  <r>
    <x v="1196"/>
    <d v="2012-01-29T00:00:00"/>
    <x v="2"/>
    <n v="3.9"/>
    <n v="0"/>
    <n v="44"/>
    <n v="39"/>
    <d v="1899-12-30T00:44:39"/>
    <d v="1899-12-30T00:11:27"/>
    <x v="46"/>
    <s v="53 -&gt; 389 Via Stone Bus Stop"/>
    <n v="5.2407614781634972"/>
    <n v="0"/>
    <s v="Cool"/>
    <s v="ugghhhh"/>
    <d v="1899-12-30T04:59:57"/>
    <d v="1899-12-30T02:29:59"/>
    <m/>
    <n v="0"/>
    <n v="0"/>
    <d v="1899-12-30T04:59:57"/>
    <d v="1899-12-30T05:52:21"/>
    <d v="1899-12-30T02:29:59"/>
    <d v="1899-12-30T02:56:11"/>
    <n v="2492"/>
    <x v="11"/>
    <x v="8"/>
    <n v="201201"/>
  </r>
  <r>
    <x v="1197"/>
    <d v="2012-01-30T00:00:00"/>
    <x v="1"/>
    <n v="4"/>
    <n v="0"/>
    <n v="15"/>
    <n v="0"/>
    <d v="1899-12-30T00:15:00"/>
    <d v="1899-12-30T00:03:45"/>
    <x v="50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8"/>
    <n v="201201"/>
  </r>
  <r>
    <x v="1198"/>
    <d v="2012-02-01T00:00:00"/>
    <x v="2"/>
    <n v="3.1"/>
    <n v="0"/>
    <n v="29"/>
    <n v="43"/>
    <d v="1899-12-30T00:29:43"/>
    <d v="1899-12-30T00:09:35"/>
    <x v="46"/>
    <s v="Basement-Treadmill"/>
    <n v="6.2591138530566512"/>
    <n v="0"/>
    <s v="Inside"/>
    <s v="Great"/>
    <d v="1899-12-30T04:11:09"/>
    <d v="1899-12-30T02:05:35"/>
    <m/>
    <n v="0"/>
    <n v="0"/>
    <d v="1899-12-30T04:11:09"/>
    <d v="1899-12-30T05:03:33"/>
    <d v="1899-12-30T02:05:35"/>
    <d v="1899-12-30T02:31:47"/>
    <n v="1183"/>
    <x v="11"/>
    <x v="9"/>
    <n v="201202"/>
  </r>
  <r>
    <x v="1199"/>
    <d v="2012-02-02T00:00:00"/>
    <x v="1"/>
    <n v="8"/>
    <n v="0"/>
    <n v="30"/>
    <n v="0"/>
    <d v="1899-12-30T00:30:00"/>
    <d v="1899-12-30T00:03:45"/>
    <x v="7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199"/>
    <d v="2012-02-02T00:00:00"/>
    <x v="2"/>
    <n v="1.62"/>
    <n v="0"/>
    <n v="15"/>
    <n v="0"/>
    <d v="1899-12-30T00:15:00"/>
    <d v="1899-12-30T00:09:16"/>
    <x v="48"/>
    <s v="NHF - Treadmill"/>
    <n v="6.4800000000000058"/>
    <n v="0"/>
    <s v="Inside"/>
    <s v="Steps"/>
    <d v="1899-12-30T04:02:36"/>
    <d v="1899-12-30T02:01:18"/>
    <m/>
    <n v="0"/>
    <n v="0"/>
    <d v="1899-12-30T04:02:36"/>
    <d v="1899-12-30T04:55:00"/>
    <d v="1899-12-30T02:01:18"/>
    <d v="1899-12-30T02:27:30"/>
    <n v="987"/>
    <x v="11"/>
    <x v="9"/>
    <n v="201202"/>
  </r>
  <r>
    <x v="1200"/>
    <d v="2012-02-03T00:00:00"/>
    <x v="2"/>
    <n v="1"/>
    <n v="0"/>
    <n v="9"/>
    <n v="20"/>
    <d v="1899-12-30T00:09:20"/>
    <d v="1899-12-30T00:09:20"/>
    <x v="48"/>
    <s v="NHF - Treadmill"/>
    <n v="6.4285714285714342"/>
    <n v="0"/>
    <s v="Inside"/>
    <s v="Hill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</r>
  <r>
    <x v="1201"/>
    <d v="2012-02-04T00:00:00"/>
    <x v="2"/>
    <n v="4.0999999999999996"/>
    <n v="0"/>
    <n v="47"/>
    <n v="12"/>
    <d v="1899-12-30T00:47:12"/>
    <d v="1899-12-30T00:11:31"/>
    <x v="46"/>
    <s v="Tennis + Munson"/>
    <n v="5.2118644067796644"/>
    <n v="0"/>
    <s v="Cold"/>
    <m/>
    <d v="1899-12-30T05:01:37"/>
    <d v="1899-12-30T02:30:49"/>
    <m/>
    <n v="0"/>
    <n v="0"/>
    <d v="1899-12-30T05:01:37"/>
    <d v="1899-12-30T05:54:01"/>
    <d v="1899-12-30T02:30:49"/>
    <d v="1899-12-30T02:57:01"/>
    <n v="2520"/>
    <x v="11"/>
    <x v="9"/>
    <n v="201202"/>
  </r>
  <r>
    <x v="1202"/>
    <d v="2012-02-05T00:00:00"/>
    <x v="0"/>
    <n v="0.71"/>
    <n v="0"/>
    <n v="28"/>
    <n v="30"/>
    <d v="1899-12-30T00:28:30"/>
    <d v="1899-12-30T00:40:08"/>
    <x v="49"/>
    <s v="Laps "/>
    <n v="1.4947368421052643"/>
    <n v="0"/>
    <s v="Inside"/>
    <s v="Swam 25 laps"/>
    <d v="1899-12-30T01:36:20"/>
    <d v="1899-12-30T00:48:10"/>
    <m/>
    <n v="0"/>
    <n v="0"/>
    <d v="1899-12-30T17:31:41"/>
    <d v="1899-12-30T18:24:05"/>
    <d v="1899-12-30T08:45:51"/>
    <d v="1899-12-30T09:12:03"/>
    <n v="3445"/>
    <x v="11"/>
    <x v="9"/>
    <n v="201202"/>
  </r>
  <r>
    <x v="1203"/>
    <d v="2012-02-06T00:00:00"/>
    <x v="1"/>
    <n v="4"/>
    <n v="0"/>
    <n v="15"/>
    <n v="0"/>
    <d v="1899-12-30T00:15:00"/>
    <d v="1899-12-30T00:03:45"/>
    <x v="50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204"/>
    <d v="2012-02-07T00:00:00"/>
    <x v="2"/>
    <n v="1.7"/>
    <n v="0"/>
    <n v="16"/>
    <n v="0"/>
    <d v="1899-12-30T00:16:00"/>
    <d v="1899-12-30T00:09:25"/>
    <x v="50"/>
    <s v="NHF - Treadmill"/>
    <n v="6.3750000000000044"/>
    <n v="0"/>
    <s v="Inside"/>
    <m/>
    <d v="1899-12-30T04:06:35"/>
    <d v="1899-12-30T02:03:18"/>
    <m/>
    <n v="0"/>
    <n v="0"/>
    <d v="1899-12-30T04:06:35"/>
    <d v="1899-12-30T04:58:59"/>
    <d v="1899-12-30T02:03:18"/>
    <d v="1899-12-30T02:29:30"/>
    <n v="1072"/>
    <x v="11"/>
    <x v="9"/>
    <n v="201202"/>
  </r>
  <r>
    <x v="1205"/>
    <d v="2012-02-08T00:00:00"/>
    <x v="1"/>
    <n v="8"/>
    <n v="0"/>
    <n v="30"/>
    <n v="0"/>
    <d v="1899-12-30T00:30:00"/>
    <d v="1899-12-30T00:03:45"/>
    <x v="7"/>
    <s v="Basement-Spin"/>
    <n v="16.000000000000014"/>
    <n v="0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205"/>
    <d v="2012-02-08T00:00:00"/>
    <x v="2"/>
    <n v="2.08"/>
    <n v="0"/>
    <n v="20"/>
    <n v="30"/>
    <d v="1899-12-30T00:20:30"/>
    <d v="1899-12-30T00:09:51"/>
    <x v="50"/>
    <s v="NHF - Treadmill"/>
    <n v="6.087804878048785"/>
    <n v="0"/>
    <s v="Inside"/>
    <s v="Random - First 10 mins at 5.7 rest at 6.3"/>
    <d v="1899-12-30T04:18:13"/>
    <d v="1899-12-30T02:09:07"/>
    <m/>
    <n v="0"/>
    <n v="0"/>
    <d v="1899-12-30T04:18:13"/>
    <d v="1899-12-30T05:10:37"/>
    <d v="1899-12-30T02:09:07"/>
    <d v="1899-12-30T02:35:19"/>
    <n v="1405"/>
    <x v="11"/>
    <x v="9"/>
    <n v="201202"/>
  </r>
  <r>
    <x v="1206"/>
    <d v="2012-02-10T00:00:00"/>
    <x v="0"/>
    <n v="0.5"/>
    <n v="0"/>
    <n v="20"/>
    <n v="0"/>
    <d v="1899-12-30T00:20:00"/>
    <d v="1899-12-30T00:40:00"/>
    <x v="49"/>
    <s v="Laps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9"/>
    <n v="201202"/>
  </r>
  <r>
    <x v="1207"/>
    <d v="2012-02-12T00:00:00"/>
    <x v="2"/>
    <n v="7.5"/>
    <n v="1"/>
    <n v="35"/>
    <n v="58"/>
    <d v="1899-12-30T01:35:58"/>
    <d v="1899-12-30T00:12:48"/>
    <x v="46"/>
    <s v="Quassy Loop"/>
    <n v="4.6891281695033031"/>
    <n v="0"/>
    <s v="Cold &amp; Windy"/>
    <s v="Ran with Kelly"/>
    <d v="1899-12-30T05:35:15"/>
    <d v="1899-12-30T02:47:37"/>
    <m/>
    <n v="0"/>
    <n v="0"/>
    <d v="1899-12-30T05:35:15"/>
    <d v="1899-12-30T06:27:39"/>
    <d v="1899-12-30T02:47:37"/>
    <d v="1899-12-30T03:13:49"/>
    <n v="2845"/>
    <x v="11"/>
    <x v="9"/>
    <n v="201202"/>
  </r>
  <r>
    <x v="1208"/>
    <d v="2012-02-13T00:00:00"/>
    <x v="1"/>
    <n v="5.25"/>
    <n v="0"/>
    <n v="20"/>
    <n v="0"/>
    <d v="1899-12-30T00:20:00"/>
    <d v="1899-12-30T00:03:49"/>
    <x v="50"/>
    <s v="NHF - Treadmill"/>
    <n v="15.750000000000012"/>
    <n v="0"/>
    <s v="Inside"/>
    <m/>
    <d v="1899-12-30T07:06:40"/>
    <d v="1899-12-30T03:33:20"/>
    <m/>
    <n v="0"/>
    <n v="0"/>
    <d v="1899-12-30T01:39:49"/>
    <d v="1899-12-30T02:32:13"/>
    <d v="1899-12-30T00:49:54"/>
    <d v="1899-12-30T01:16:06"/>
    <n v="406"/>
    <x v="11"/>
    <x v="9"/>
    <n v="201202"/>
  </r>
  <r>
    <x v="1209"/>
    <d v="2012-02-14T00:00:00"/>
    <x v="2"/>
    <n v="1"/>
    <n v="0"/>
    <n v="9"/>
    <n v="20"/>
    <d v="1899-12-30T00:09:20"/>
    <d v="1899-12-30T00:09:20"/>
    <x v="50"/>
    <s v="NHF - Treadmill"/>
    <n v="6.4285714285714342"/>
    <n v="0"/>
    <s v="Inside"/>
    <s v="Ran 6.5 for 1/2 then 7 then whatever 8 min miles i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</r>
  <r>
    <x v="1210"/>
    <d v="2012-02-15T00:00:00"/>
    <x v="2"/>
    <n v="3.12"/>
    <n v="0"/>
    <n v="31"/>
    <n v="4"/>
    <d v="1899-12-30T00:31:04"/>
    <d v="1899-12-30T00:09:57"/>
    <x v="48"/>
    <s v="NHF 5k"/>
    <n v="6.0257510729613779"/>
    <n v="0"/>
    <s v="Cool"/>
    <m/>
    <d v="1899-12-30T04:20:53"/>
    <d v="1899-12-30T02:10:26"/>
    <m/>
    <n v="0"/>
    <n v="0"/>
    <d v="1899-12-30T04:20:53"/>
    <d v="1899-12-30T05:13:17"/>
    <d v="1899-12-30T02:10:26"/>
    <d v="1899-12-30T02:36:38"/>
    <n v="1483"/>
    <x v="11"/>
    <x v="9"/>
    <n v="201202"/>
  </r>
  <r>
    <x v="1211"/>
    <d v="2012-02-16T00:00:00"/>
    <x v="0"/>
    <n v="0.71"/>
    <n v="0"/>
    <n v="27"/>
    <n v="47"/>
    <d v="1899-12-30T00:27:47"/>
    <d v="1899-12-30T00:39:08"/>
    <x v="49"/>
    <s v="Laps "/>
    <n v="1.5332933413317344"/>
    <n v="0"/>
    <s v="Inside"/>
    <s v="Swam 25 laps"/>
    <d v="1899-12-30T01:33:55"/>
    <d v="1899-12-30T00:46:57"/>
    <m/>
    <n v="0"/>
    <n v="0"/>
    <d v="1899-12-30T17:05:15"/>
    <d v="1899-12-30T17:57:39"/>
    <d v="1899-12-30T08:32:37"/>
    <d v="1899-12-30T08:58:49"/>
    <n v="3399"/>
    <x v="11"/>
    <x v="9"/>
    <n v="201202"/>
  </r>
  <r>
    <x v="1212"/>
    <d v="2012-02-17T00:00:00"/>
    <x v="2"/>
    <n v="3.15"/>
    <n v="0"/>
    <n v="29"/>
    <n v="59"/>
    <d v="1899-12-30T00:29:59"/>
    <d v="1899-12-30T00:09:31"/>
    <x v="48"/>
    <s v="NHF 5k"/>
    <n v="6.303501945525297"/>
    <n v="0"/>
    <s v="Cool"/>
    <m/>
    <d v="1899-12-30T04:09:23"/>
    <d v="1899-12-30T02:04:42"/>
    <m/>
    <n v="0"/>
    <n v="0"/>
    <d v="1899-12-30T04:09:23"/>
    <d v="1899-12-30T05:01:47"/>
    <d v="1899-12-30T02:04:42"/>
    <d v="1899-12-30T02:30:54"/>
    <n v="1138"/>
    <x v="11"/>
    <x v="9"/>
    <n v="201202"/>
  </r>
  <r>
    <x v="1213"/>
    <d v="2012-02-19T00:00:00"/>
    <x v="2"/>
    <n v="7.5"/>
    <n v="1"/>
    <n v="18"/>
    <n v="39"/>
    <d v="1899-12-30T01:18:39"/>
    <d v="1899-12-30T00:10:29"/>
    <x v="46"/>
    <s v="Quassy Loop"/>
    <n v="5.7215511760966358"/>
    <n v="0"/>
    <s v="Cool"/>
    <m/>
    <d v="1899-12-30T04:34:45"/>
    <d v="1899-12-30T02:17:23"/>
    <m/>
    <n v="0"/>
    <n v="0"/>
    <d v="1899-12-30T04:34:45"/>
    <d v="1899-12-30T05:27:09"/>
    <d v="1899-12-30T02:17:23"/>
    <d v="1899-12-30T02:43:35"/>
    <n v="1934"/>
    <x v="11"/>
    <x v="9"/>
    <n v="201202"/>
  </r>
  <r>
    <x v="1214"/>
    <d v="2012-02-21T00:00:00"/>
    <x v="1"/>
    <n v="8"/>
    <n v="0"/>
    <n v="30"/>
    <n v="0"/>
    <d v="1899-12-30T00:30:00"/>
    <d v="1899-12-30T00:03:45"/>
    <x v="7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215"/>
    <d v="2012-02-22T00:00:00"/>
    <x v="2"/>
    <n v="4"/>
    <n v="0"/>
    <n v="39"/>
    <n v="13"/>
    <d v="1899-12-30T00:39:13"/>
    <d v="1899-12-30T00:09:48"/>
    <x v="48"/>
    <s v="NHF 4Miles"/>
    <n v="6.1198470038249084"/>
    <n v="159"/>
    <s v="Cool"/>
    <m/>
    <d v="1899-12-30T04:16:52"/>
    <d v="1899-12-30T02:08:26"/>
    <m/>
    <n v="0"/>
    <n v="0"/>
    <d v="1899-12-30T04:16:52"/>
    <d v="1899-12-30T05:09:16"/>
    <d v="1899-12-30T02:08:26"/>
    <d v="1899-12-30T02:34:38"/>
    <n v="1351"/>
    <x v="11"/>
    <x v="9"/>
    <n v="201202"/>
  </r>
  <r>
    <x v="1216"/>
    <d v="2012-02-23T00:00:00"/>
    <x v="1"/>
    <n v="6"/>
    <n v="0"/>
    <n v="20"/>
    <n v="0"/>
    <d v="1899-12-30T00:20:00"/>
    <d v="1899-12-30T00:03:20"/>
    <x v="50"/>
    <s v="NHF - Bike"/>
    <n v="18.000000000000014"/>
    <n v="125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9"/>
    <n v="201202"/>
  </r>
  <r>
    <x v="1217"/>
    <d v="2012-02-24T00:00:00"/>
    <x v="0"/>
    <n v="0.71"/>
    <n v="0"/>
    <n v="27"/>
    <n v="29"/>
    <d v="1899-12-30T00:27:29"/>
    <d v="1899-12-30T00:38:43"/>
    <x v="49"/>
    <s v="Laps"/>
    <n v="1.5500303214069147"/>
    <n v="0"/>
    <s v="Inside"/>
    <s v="Swam 25 laps"/>
    <d v="1899-12-30T01:32:54"/>
    <d v="1899-12-30T00:46:27"/>
    <m/>
    <n v="0"/>
    <n v="0"/>
    <d v="1899-12-30T16:54:10"/>
    <d v="1899-12-30T17:46:34"/>
    <d v="1899-12-30T08:27:05"/>
    <d v="1899-12-30T08:53:17"/>
    <n v="3385"/>
    <x v="11"/>
    <x v="9"/>
    <n v="201202"/>
  </r>
  <r>
    <x v="1217"/>
    <d v="2012-02-24T00:00:00"/>
    <x v="1"/>
    <n v="10"/>
    <n v="0"/>
    <n v="45"/>
    <n v="0"/>
    <d v="1899-12-30T00:45:00"/>
    <d v="1899-12-30T00:04:30"/>
    <x v="7"/>
    <s v="NHF - Spin Class"/>
    <n v="13.333333333333343"/>
    <n v="147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9"/>
    <n v="201202"/>
  </r>
  <r>
    <x v="1217"/>
    <d v="2012-02-24T00:00:00"/>
    <x v="2"/>
    <n v="1"/>
    <n v="0"/>
    <n v="9"/>
    <n v="4"/>
    <d v="1899-12-30T00:09:04"/>
    <d v="1899-12-30T00:09:04"/>
    <x v="48"/>
    <s v="NHF - Treadmill"/>
    <n v="6.6176470588235343"/>
    <n v="150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2"/>
    <x v="11"/>
    <x v="9"/>
    <n v="201202"/>
  </r>
  <r>
    <x v="1218"/>
    <d v="2012-02-26T00:00:00"/>
    <x v="2"/>
    <n v="9.1999999999999993"/>
    <n v="1"/>
    <n v="43"/>
    <n v="22"/>
    <d v="1899-12-30T01:43:22"/>
    <d v="1899-12-30T00:11:14"/>
    <x v="46"/>
    <s v="Quassy Loop Judd Extention"/>
    <n v="5.3402128345694972"/>
    <n v="159"/>
    <s v="Cold &amp; Windy"/>
    <m/>
    <d v="1899-12-30T04:54:22"/>
    <d v="1899-12-30T02:27:11"/>
    <m/>
    <n v="0"/>
    <n v="0"/>
    <d v="1899-12-30T04:54:22"/>
    <d v="1899-12-30T05:46:46"/>
    <d v="1899-12-30T02:27:11"/>
    <d v="1899-12-30T02:53:23"/>
    <n v="2375"/>
    <x v="11"/>
    <x v="9"/>
    <n v="201202"/>
  </r>
  <r>
    <x v="1219"/>
    <d v="2012-02-29T00:00:00"/>
    <x v="2"/>
    <n v="3"/>
    <n v="0"/>
    <n v="28"/>
    <n v="31"/>
    <d v="1899-12-30T00:28:31"/>
    <d v="1899-12-30T00:09:30"/>
    <x v="46"/>
    <s v="YNHH-Treadmill"/>
    <n v="6.3120981881940441"/>
    <n v="150"/>
    <s v="Inside"/>
    <m/>
    <d v="1899-12-30T04:09:03"/>
    <d v="1899-12-30T02:04:31"/>
    <m/>
    <n v="0"/>
    <n v="0"/>
    <d v="1899-12-30T04:09:03"/>
    <d v="1899-12-30T05:01:27"/>
    <d v="1899-12-30T02:04:31"/>
    <d v="1899-12-30T02:30:43"/>
    <n v="1130"/>
    <x v="11"/>
    <x v="9"/>
    <n v="201202"/>
  </r>
  <r>
    <x v="1220"/>
    <d v="2012-03-01T00:00:00"/>
    <x v="1"/>
    <n v="6"/>
    <n v="0"/>
    <n v="20"/>
    <n v="0"/>
    <d v="1899-12-30T00:20:00"/>
    <d v="1899-12-30T00:03:20"/>
    <x v="50"/>
    <s v="NHF - Bike"/>
    <n v="18.000000000000014"/>
    <n v="12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</r>
  <r>
    <x v="1221"/>
    <d v="2012-03-02T00:00:00"/>
    <x v="0"/>
    <n v="0.76"/>
    <n v="0"/>
    <n v="29"/>
    <n v="39"/>
    <d v="1899-12-30T00:29:39"/>
    <d v="1899-12-30T00:39:01"/>
    <x v="49"/>
    <s v="Laps"/>
    <n v="1.5379426644182137"/>
    <n v="0"/>
    <s v="Inside"/>
    <s v="Swam 27 Laps"/>
    <d v="1899-12-30T01:33:38"/>
    <d v="1899-12-30T00:46:49"/>
    <m/>
    <n v="0"/>
    <n v="0"/>
    <d v="1899-12-30T17:02:09"/>
    <d v="1899-12-30T17:54:33"/>
    <d v="1899-12-30T08:31:04"/>
    <d v="1899-12-30T08:57:16"/>
    <n v="3397"/>
    <x v="11"/>
    <x v="10"/>
    <n v="201203"/>
  </r>
  <r>
    <x v="1221"/>
    <d v="2012-03-02T00:00:00"/>
    <x v="1"/>
    <n v="6"/>
    <n v="0"/>
    <n v="20"/>
    <n v="0"/>
    <d v="1899-12-30T00:20:00"/>
    <d v="1899-12-30T00:03:20"/>
    <x v="51"/>
    <s v="YNHH-Bike"/>
    <n v="18.000000000000014"/>
    <n v="129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</r>
  <r>
    <x v="1221"/>
    <d v="2012-03-02T00:00:00"/>
    <x v="2"/>
    <n v="1"/>
    <n v="0"/>
    <n v="9"/>
    <n v="49"/>
    <d v="1899-12-30T00:09:49"/>
    <d v="1899-12-30T00:09:49"/>
    <x v="46"/>
    <s v="YNHH-Treadmill"/>
    <n v="6.1120543293718219"/>
    <n v="152"/>
    <s v="Inside"/>
    <m/>
    <d v="1899-12-30T04:17:12"/>
    <d v="1899-12-30T02:08:36"/>
    <m/>
    <n v="0"/>
    <n v="0"/>
    <d v="1899-12-30T04:17:12"/>
    <d v="1899-12-30T05:09:36"/>
    <d v="1899-12-30T02:08:36"/>
    <d v="1899-12-30T02:34:48"/>
    <n v="1361"/>
    <x v="11"/>
    <x v="10"/>
    <n v="201203"/>
  </r>
  <r>
    <x v="1222"/>
    <d v="2012-03-04T00:00:00"/>
    <x v="2"/>
    <n v="9.1999999999999993"/>
    <n v="1"/>
    <n v="43"/>
    <n v="56"/>
    <d v="1899-12-30T01:43:56"/>
    <d v="1899-12-30T00:11:18"/>
    <x v="46"/>
    <s v="Quassy Loop Judd Extention"/>
    <n v="5.3110968569595931"/>
    <n v="154"/>
    <s v="Cold"/>
    <m/>
    <d v="1899-12-30T04:55:59"/>
    <d v="1899-12-30T02:28:00"/>
    <m/>
    <n v="0"/>
    <n v="0"/>
    <d v="1899-12-30T04:55:59"/>
    <d v="1899-12-30T05:48:23"/>
    <d v="1899-12-30T02:28:00"/>
    <d v="1899-12-30T02:54:12"/>
    <n v="2414"/>
    <x v="11"/>
    <x v="10"/>
    <n v="201203"/>
  </r>
  <r>
    <x v="1223"/>
    <d v="2012-03-05T00:00:00"/>
    <x v="1"/>
    <n v="6"/>
    <n v="0"/>
    <n v="20"/>
    <n v="0"/>
    <d v="1899-12-30T00:20:00"/>
    <d v="1899-12-30T00:03:20"/>
    <x v="50"/>
    <s v="NHF - Bike"/>
    <n v="18.000000000000014"/>
    <n v="116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</r>
  <r>
    <x v="1224"/>
    <d v="2012-03-06T00:00:00"/>
    <x v="2"/>
    <n v="3.55"/>
    <n v="0"/>
    <n v="35"/>
    <n v="1"/>
    <d v="1899-12-30T00:35:01"/>
    <d v="1899-12-30T00:09:52"/>
    <x v="50"/>
    <s v="NHF - Treadmill"/>
    <n v="6.0828177058543593"/>
    <n v="145"/>
    <m/>
    <m/>
    <d v="1899-12-30T04:18:26"/>
    <d v="1899-12-30T02:09:13"/>
    <m/>
    <n v="0"/>
    <n v="0"/>
    <d v="1899-12-30T04:18:26"/>
    <d v="1899-12-30T05:10:50"/>
    <d v="1899-12-30T02:09:13"/>
    <d v="1899-12-30T02:35:25"/>
    <n v="1415"/>
    <x v="11"/>
    <x v="10"/>
    <n v="201203"/>
  </r>
  <r>
    <x v="1225"/>
    <d v="2012-03-09T00:00:00"/>
    <x v="0"/>
    <n v="0.85"/>
    <n v="0"/>
    <n v="35"/>
    <n v="0"/>
    <d v="1899-12-30T00:35:00"/>
    <d v="1899-12-30T00:41:11"/>
    <x v="49"/>
    <s v="Laps"/>
    <n v="1.4571428571428582"/>
    <n v="0"/>
    <m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</r>
  <r>
    <x v="1225"/>
    <d v="2012-03-09T00:00:00"/>
    <x v="1"/>
    <n v="8.6"/>
    <n v="0"/>
    <n v="49"/>
    <n v="51"/>
    <d v="1899-12-30T00:49:51"/>
    <d v="1899-12-30T00:05:48"/>
    <x v="12"/>
    <s v="Farmington Trail"/>
    <n v="10.351053159478443"/>
    <n v="127"/>
    <s v="Cold"/>
    <m/>
    <d v="1899-12-30T10:49:13"/>
    <d v="1899-12-30T05:24:36"/>
    <m/>
    <n v="0"/>
    <n v="0"/>
    <d v="1899-12-30T02:31:52"/>
    <d v="1899-12-30T03:24:16"/>
    <d v="1899-12-30T01:15:56"/>
    <d v="1899-12-30T01:42:08"/>
    <n v="765"/>
    <x v="11"/>
    <x v="10"/>
    <n v="201203"/>
  </r>
  <r>
    <x v="1226"/>
    <d v="2012-03-11T00:00:00"/>
    <x v="2"/>
    <n v="10.1"/>
    <n v="1"/>
    <n v="54"/>
    <n v="34"/>
    <d v="1899-12-30T01:54:34"/>
    <d v="1899-12-30T00:11:21"/>
    <x v="46"/>
    <s v="Quassy Loop Plus Fenn's Pond"/>
    <n v="5.2894966540587758"/>
    <n v="162"/>
    <s v="Cool"/>
    <s v="Stupid Hills"/>
    <d v="1899-12-30T04:57:12"/>
    <d v="1899-12-30T02:28:36"/>
    <m/>
    <n v="0"/>
    <n v="0"/>
    <d v="1899-12-30T04:57:12"/>
    <d v="1899-12-30T05:49:36"/>
    <d v="1899-12-30T02:28:36"/>
    <d v="1899-12-30T02:54:48"/>
    <n v="2441"/>
    <x v="11"/>
    <x v="10"/>
    <n v="201203"/>
  </r>
  <r>
    <x v="1227"/>
    <d v="2012-03-14T00:00:00"/>
    <x v="2"/>
    <n v="3.1"/>
    <n v="0"/>
    <n v="28"/>
    <n v="32"/>
    <d v="1899-12-30T00:28:32"/>
    <d v="1899-12-30T00:09:12"/>
    <x v="48"/>
    <s v="YNHH-5k"/>
    <n v="6.5186915887850514"/>
    <n v="162"/>
    <s v="Perfect"/>
    <m/>
    <d v="1899-12-30T04:01:09"/>
    <d v="1899-12-30T02:00:35"/>
    <m/>
    <n v="0"/>
    <n v="0"/>
    <d v="1899-12-30T04:01:09"/>
    <d v="1899-12-30T04:53:33"/>
    <d v="1899-12-30T02:00:35"/>
    <d v="1899-12-30T02:26:47"/>
    <n v="963"/>
    <x v="11"/>
    <x v="10"/>
    <n v="201203"/>
  </r>
  <r>
    <x v="1228"/>
    <d v="2012-03-15T00:00:00"/>
    <x v="0"/>
    <n v="0.85"/>
    <n v="0"/>
    <n v="35"/>
    <n v="0"/>
    <d v="1899-12-30T00:35:00"/>
    <d v="1899-12-30T00:41:11"/>
    <x v="49"/>
    <s v="Laps"/>
    <n v="1.4571428571428582"/>
    <n v="0"/>
    <s v="Inside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</r>
  <r>
    <x v="1229"/>
    <d v="2012-03-17T00:00:00"/>
    <x v="2"/>
    <n v="3.56"/>
    <n v="0"/>
    <n v="37"/>
    <n v="41"/>
    <d v="1899-12-30T00:37:41"/>
    <d v="1899-12-30T00:10:35"/>
    <x v="52"/>
    <s v="Tennis Direct"/>
    <n v="5.6682883679787759"/>
    <n v="161"/>
    <s v="Nice!"/>
    <m/>
    <d v="1899-12-30T04:37:20"/>
    <d v="1899-12-30T02:18:40"/>
    <m/>
    <n v="0"/>
    <n v="0"/>
    <d v="1899-12-30T04:37:20"/>
    <d v="1899-12-30T05:29:44"/>
    <d v="1899-12-30T02:18:40"/>
    <d v="1899-12-30T02:44:52"/>
    <n v="1999"/>
    <x v="11"/>
    <x v="10"/>
    <n v="201203"/>
  </r>
  <r>
    <x v="1230"/>
    <d v="2012-03-18T00:00:00"/>
    <x v="1"/>
    <n v="10.5"/>
    <n v="0"/>
    <n v="42"/>
    <n v="9"/>
    <d v="1899-12-30T00:42:09"/>
    <d v="1899-12-30T00:04:01"/>
    <x v="53"/>
    <s v="Griskus Sprint"/>
    <n v="14.946619217081862"/>
    <n v="141"/>
    <s v="Chilly"/>
    <m/>
    <d v="1899-12-30T07:29:36"/>
    <d v="1899-12-30T03:44:48"/>
    <m/>
    <n v="0"/>
    <n v="0"/>
    <d v="1899-12-30T01:45:10"/>
    <d v="1899-12-30T02:37:34"/>
    <d v="1899-12-30T00:52:35"/>
    <d v="1899-12-30T01:18:47"/>
    <n v="499"/>
    <x v="11"/>
    <x v="10"/>
    <n v="201203"/>
  </r>
  <r>
    <x v="1231"/>
    <d v="2012-03-20T00:00:00"/>
    <x v="2"/>
    <n v="3.1"/>
    <n v="0"/>
    <n v="28"/>
    <n v="21"/>
    <d v="1899-12-30T00:28:21"/>
    <d v="1899-12-30T00:09:09"/>
    <x v="48"/>
    <s v="YNHH-5k"/>
    <n v="6.5608465608465663"/>
    <n v="159"/>
    <s v="Perfect"/>
    <m/>
    <d v="1899-12-30T03:59:36"/>
    <d v="1899-12-30T01:59:48"/>
    <m/>
    <n v="0"/>
    <n v="0"/>
    <d v="1899-12-30T03:59:36"/>
    <d v="1899-12-30T04:52:00"/>
    <d v="1899-12-30T01:59:48"/>
    <d v="1899-12-30T02:26:00"/>
    <n v="944"/>
    <x v="11"/>
    <x v="10"/>
    <n v="201203"/>
  </r>
  <r>
    <x v="1232"/>
    <d v="2012-03-21T00:00:00"/>
    <x v="1"/>
    <n v="8"/>
    <n v="0"/>
    <n v="30"/>
    <n v="0"/>
    <d v="1899-12-30T00:30:00"/>
    <d v="1899-12-30T00:03:45"/>
    <x v="7"/>
    <s v="Basement-Spin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10"/>
    <n v="201203"/>
  </r>
  <r>
    <x v="1233"/>
    <d v="2012-03-22T00:00:00"/>
    <x v="2"/>
    <n v="3.1"/>
    <n v="0"/>
    <n v="28"/>
    <n v="43"/>
    <d v="1899-12-30T00:28:43"/>
    <d v="1899-12-30T00:09:16"/>
    <x v="48"/>
    <s v="YNHH-5k"/>
    <n v="6.4770748694138192"/>
    <n v="0"/>
    <s v="Perfect"/>
    <m/>
    <d v="1899-12-30T04:02:42"/>
    <d v="1899-12-30T02:01:21"/>
    <m/>
    <n v="0"/>
    <n v="0"/>
    <d v="1899-12-30T04:02:42"/>
    <d v="1899-12-30T04:55:06"/>
    <d v="1899-12-30T02:01:21"/>
    <d v="1899-12-30T02:27:33"/>
    <n v="988"/>
    <x v="11"/>
    <x v="10"/>
    <n v="201203"/>
  </r>
  <r>
    <x v="1234"/>
    <d v="2012-03-23T00:00:00"/>
    <x v="0"/>
    <n v="0.93"/>
    <n v="0"/>
    <n v="33"/>
    <n v="45"/>
    <d v="1899-12-30T00:33:45"/>
    <d v="1899-12-30T00:36:17"/>
    <x v="49"/>
    <s v="30 laps"/>
    <n v="1.6533333333333347"/>
    <n v="0"/>
    <m/>
    <m/>
    <d v="1899-12-30T01:27:06"/>
    <d v="1899-12-30T00:43:33"/>
    <m/>
    <n v="0"/>
    <n v="0"/>
    <d v="1899-12-30T15:50:48"/>
    <d v="1899-12-30T16:43:12"/>
    <d v="1899-12-30T07:55:24"/>
    <d v="1899-12-30T08:21:36"/>
    <n v="3320"/>
    <x v="11"/>
    <x v="10"/>
    <n v="201203"/>
  </r>
  <r>
    <x v="1235"/>
    <d v="2012-03-24T00:00:00"/>
    <x v="2"/>
    <n v="13.1"/>
    <n v="2"/>
    <n v="14"/>
    <n v="12"/>
    <d v="1899-12-30T02:14:12"/>
    <d v="1899-12-30T00:10:15"/>
    <x v="46"/>
    <s v="Savin Rock Half Marathon"/>
    <n v="5.8569299552906147"/>
    <n v="0"/>
    <s v="Nice!"/>
    <m/>
    <d v="1899-12-30T04:28:24"/>
    <d v="1899-12-30T02:14:12"/>
    <m/>
    <n v="0"/>
    <n v="0"/>
    <d v="1899-12-30T04:28:24"/>
    <d v="1899-12-30T05:20:48"/>
    <d v="1899-12-30T02:14:12"/>
    <d v="1899-12-30T02:40:24"/>
    <n v="1733"/>
    <x v="11"/>
    <x v="10"/>
    <n v="201203"/>
  </r>
  <r>
    <x v="1235"/>
    <d v="2012-03-24T00:00:00"/>
    <x v="8"/>
    <n v="1"/>
    <n v="0"/>
    <n v="9"/>
    <n v="56"/>
    <d v="1899-12-30T00:09:56"/>
    <d v="1899-12-30T00:09:56"/>
    <x v="46"/>
    <s v="Savin Rock Half Marathon"/>
    <n v="6.0402684563758431"/>
    <n v="0"/>
    <s v="Nice!"/>
    <m/>
    <d v="1899-12-30T00:00:00"/>
    <d v="1899-12-30T00:00:00"/>
    <m/>
    <n v="0"/>
    <n v="0"/>
    <d v="1899-12-30T04:20:15"/>
    <d v="1899-12-30T05:12:39"/>
    <d v="1899-12-30T02:10:08"/>
    <d v="1899-12-30T02:36:20"/>
    <n v="1468"/>
    <x v="11"/>
    <x v="10"/>
    <n v="201203"/>
  </r>
  <r>
    <x v="1235"/>
    <d v="2012-03-24T00:00:00"/>
    <x v="9"/>
    <n v="1"/>
    <n v="0"/>
    <n v="9"/>
    <n v="57"/>
    <d v="1899-12-30T00:09:57"/>
    <d v="1899-12-30T00:09:57"/>
    <x v="46"/>
    <s v="Savin Rock Half Marathon"/>
    <n v="6.030150753768849"/>
    <n v="0"/>
    <s v="Nice!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0"/>
    <n v="201203"/>
  </r>
  <r>
    <x v="1235"/>
    <d v="2012-03-24T00:00:00"/>
    <x v="10"/>
    <n v="1"/>
    <n v="0"/>
    <n v="9"/>
    <n v="44"/>
    <d v="1899-12-30T00:09:44"/>
    <d v="1899-12-30T00:09:44"/>
    <x v="46"/>
    <s v="Savin Rock Half Marathon"/>
    <n v="6.1643835616438407"/>
    <n v="0"/>
    <s v="Nice!"/>
    <m/>
    <d v="1899-12-30T00:00:00"/>
    <d v="1899-12-30T00:00:00"/>
    <m/>
    <n v="0"/>
    <n v="0"/>
    <d v="1899-12-30T04:15:01"/>
    <d v="1899-12-30T05:07:25"/>
    <d v="1899-12-30T02:07:30"/>
    <d v="1899-12-30T02:33:42"/>
    <n v="1297"/>
    <x v="11"/>
    <x v="10"/>
    <n v="201203"/>
  </r>
  <r>
    <x v="1235"/>
    <d v="2012-03-24T00:00:00"/>
    <x v="11"/>
    <n v="1"/>
    <n v="0"/>
    <n v="9"/>
    <n v="42"/>
    <d v="1899-12-30T00:09:42"/>
    <d v="1899-12-30T00:09:42"/>
    <x v="46"/>
    <s v="Savin Rock Half Marathon"/>
    <n v="6.1855670103092839"/>
    <n v="0"/>
    <s v="Nice!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0"/>
    <n v="201203"/>
  </r>
  <r>
    <x v="1235"/>
    <d v="2012-03-24T00:00:00"/>
    <x v="12"/>
    <n v="1"/>
    <n v="0"/>
    <n v="9"/>
    <n v="52"/>
    <d v="1899-12-30T00:09:52"/>
    <d v="1899-12-30T00:09:52"/>
    <x v="46"/>
    <s v="Savin Rock Half Marathon"/>
    <n v="6.081081081081086"/>
    <n v="0"/>
    <s v="Nice!"/>
    <m/>
    <d v="1899-12-30T00:00:00"/>
    <d v="1899-12-30T00:00:00"/>
    <m/>
    <n v="0"/>
    <n v="0"/>
    <d v="1899-12-30T04:18:30"/>
    <d v="1899-12-30T05:10:54"/>
    <d v="1899-12-30T02:09:15"/>
    <d v="1899-12-30T02:35:27"/>
    <n v="1418"/>
    <x v="11"/>
    <x v="10"/>
    <n v="201203"/>
  </r>
  <r>
    <x v="1235"/>
    <d v="2012-03-24T00:00:00"/>
    <x v="13"/>
    <n v="1"/>
    <n v="0"/>
    <n v="10"/>
    <n v="18"/>
    <d v="1899-12-30T00:10:18"/>
    <d v="1899-12-30T00:10:18"/>
    <x v="46"/>
    <s v="Savin Rock Half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10"/>
    <n v="201203"/>
  </r>
  <r>
    <x v="1235"/>
    <d v="2012-03-24T00:00:00"/>
    <x v="14"/>
    <n v="1"/>
    <n v="0"/>
    <n v="10"/>
    <n v="4"/>
    <d v="1899-12-30T00:10:04"/>
    <d v="1899-12-30T00:10:04"/>
    <x v="46"/>
    <s v="Savin Rock Half Marathon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11"/>
    <x v="10"/>
    <n v="201203"/>
  </r>
  <r>
    <x v="1235"/>
    <d v="2012-03-24T00:00:00"/>
    <x v="15"/>
    <n v="1"/>
    <n v="0"/>
    <n v="10"/>
    <n v="40"/>
    <d v="1899-12-30T00:10:40"/>
    <d v="1899-12-30T00:10:40"/>
    <x v="46"/>
    <s v="Savin Rock Half Marathon"/>
    <n v="5.6250000000000044"/>
    <n v="0"/>
    <s v="Nice!"/>
    <m/>
    <d v="1899-12-30T00:00:00"/>
    <d v="1899-12-30T00:00:00"/>
    <m/>
    <n v="0"/>
    <n v="0"/>
    <d v="1899-12-30T04:39:28"/>
    <d v="1899-12-30T05:31:52"/>
    <d v="1899-12-30T02:19:44"/>
    <d v="1899-12-30T02:45:56"/>
    <n v="2041"/>
    <x v="11"/>
    <x v="10"/>
    <n v="201203"/>
  </r>
  <r>
    <x v="1235"/>
    <d v="2012-03-24T00:00:00"/>
    <x v="16"/>
    <n v="1"/>
    <n v="0"/>
    <n v="10"/>
    <n v="35"/>
    <d v="1899-12-30T00:10:35"/>
    <d v="1899-12-30T00:10:35"/>
    <x v="46"/>
    <s v="Savin Rock Half Marathon"/>
    <n v="5.6692913385826813"/>
    <n v="0"/>
    <s v="Nice!"/>
    <m/>
    <d v="1899-12-30T00:00:00"/>
    <d v="1899-12-30T00:00:00"/>
    <m/>
    <n v="0"/>
    <n v="0"/>
    <d v="1899-12-30T04:37:17"/>
    <d v="1899-12-30T05:29:41"/>
    <d v="1899-12-30T02:18:38"/>
    <d v="1899-12-30T02:44:51"/>
    <n v="1996"/>
    <x v="11"/>
    <x v="10"/>
    <n v="201203"/>
  </r>
  <r>
    <x v="1235"/>
    <d v="2012-03-24T00:00:00"/>
    <x v="17"/>
    <n v="1"/>
    <n v="0"/>
    <n v="9"/>
    <n v="50"/>
    <d v="1899-12-30T00:09:50"/>
    <d v="1899-12-30T00:09:50"/>
    <x v="46"/>
    <s v="Savin Rock Half Marathon"/>
    <n v="6.1016949152542415"/>
    <n v="0"/>
    <s v="Nice!"/>
    <m/>
    <d v="1899-12-30T00:00:00"/>
    <d v="1899-12-30T00:00:00"/>
    <m/>
    <n v="0"/>
    <n v="0"/>
    <d v="1899-12-30T04:17:38"/>
    <d v="1899-12-30T05:10:02"/>
    <d v="1899-12-30T02:08:49"/>
    <d v="1899-12-30T02:35:01"/>
    <n v="1379"/>
    <x v="11"/>
    <x v="10"/>
    <n v="201203"/>
  </r>
  <r>
    <x v="1235"/>
    <d v="2012-03-24T00:00:00"/>
    <x v="18"/>
    <n v="1"/>
    <n v="0"/>
    <n v="10"/>
    <n v="53"/>
    <d v="1899-12-30T00:10:53"/>
    <d v="1899-12-30T00:10:53"/>
    <x v="46"/>
    <s v="Savin Rock Half Marathon"/>
    <n v="5.5130168453292541"/>
    <n v="0"/>
    <s v="Nice!"/>
    <m/>
    <d v="1899-12-30T00:00:00"/>
    <d v="1899-12-30T00:00:00"/>
    <m/>
    <n v="0"/>
    <n v="0"/>
    <d v="1899-12-30T04:45:09"/>
    <d v="1899-12-30T05:37:33"/>
    <d v="1899-12-30T02:22:34"/>
    <d v="1899-12-30T02:48:46"/>
    <n v="2186"/>
    <x v="11"/>
    <x v="10"/>
    <n v="201203"/>
  </r>
  <r>
    <x v="1235"/>
    <d v="2012-03-24T00:00:00"/>
    <x v="19"/>
    <n v="1"/>
    <n v="0"/>
    <n v="10"/>
    <n v="36"/>
    <d v="1899-12-30T00:10:36"/>
    <d v="1899-12-30T00:10:36"/>
    <x v="46"/>
    <s v="Savin Rock Half Marathon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1"/>
    <x v="10"/>
    <n v="201203"/>
  </r>
  <r>
    <x v="1235"/>
    <d v="2012-03-24T00:00:00"/>
    <x v="20"/>
    <n v="1"/>
    <n v="0"/>
    <n v="11"/>
    <n v="10"/>
    <d v="1899-12-30T00:11:10"/>
    <d v="1899-12-30T00:11:10"/>
    <x v="46"/>
    <s v="Savin Rock Half Marathon"/>
    <n v="5.3731343283582138"/>
    <n v="0"/>
    <s v="Nice!"/>
    <m/>
    <d v="1899-12-30T00:00:00"/>
    <d v="1899-12-30T00:00:00"/>
    <m/>
    <n v="0"/>
    <n v="0"/>
    <d v="1899-12-30T04:52:34"/>
    <d v="1899-12-30T05:44:58"/>
    <d v="1899-12-30T02:26:17"/>
    <d v="1899-12-30T02:52:29"/>
    <n v="2351"/>
    <x v="11"/>
    <x v="10"/>
    <n v="201203"/>
  </r>
  <r>
    <x v="1235"/>
    <d v="2012-03-24T00:00:00"/>
    <x v="21"/>
    <n v="0.1"/>
    <n v="0"/>
    <n v="0"/>
    <n v="55"/>
    <d v="1899-12-30T00:00:55"/>
    <d v="1899-12-30T00:09:10"/>
    <x v="46"/>
    <s v="Savin Rock Half Marathon"/>
    <n v="6.5454545454545521"/>
    <n v="0"/>
    <s v="Nice!"/>
    <m/>
    <d v="1899-12-30T00:00:00"/>
    <d v="1899-12-30T00:00:00"/>
    <m/>
    <n v="0"/>
    <n v="0"/>
    <d v="1899-12-30T04:00:10"/>
    <d v="1899-12-30T04:52:34"/>
    <d v="1899-12-30T02:00:05"/>
    <d v="1899-12-30T02:26:17"/>
    <n v="951"/>
    <x v="11"/>
    <x v="10"/>
    <n v="201203"/>
  </r>
  <r>
    <x v="1236"/>
    <d v="2012-03-25T00:00:00"/>
    <x v="1"/>
    <n v="8.17"/>
    <n v="0"/>
    <n v="52"/>
    <n v="19"/>
    <d v="1899-12-30T00:52:19"/>
    <d v="1899-12-30T00:06:24"/>
    <x v="12"/>
    <s v="53 -&gt; Judd --&gt; Tuttle -&gt; WDR -&gt; 389"/>
    <n v="9.3698630136986374"/>
    <n v="0"/>
    <s v="Chilly"/>
    <m/>
    <d v="1899-12-30T11:57:12"/>
    <d v="1899-12-30T05:58:36"/>
    <m/>
    <n v="0"/>
    <n v="0"/>
    <d v="1899-12-30T02:47:46"/>
    <d v="1899-12-30T03:40:10"/>
    <d v="1899-12-30T01:23:53"/>
    <d v="1899-12-30T01:50:05"/>
    <n v="779"/>
    <x v="11"/>
    <x v="10"/>
    <n v="201203"/>
  </r>
  <r>
    <x v="1237"/>
    <d v="2012-03-27T00:00:00"/>
    <x v="1"/>
    <n v="10.5"/>
    <n v="0"/>
    <n v="31"/>
    <n v="11"/>
    <d v="1899-12-30T00:31:11"/>
    <d v="1899-12-30T00:02:58"/>
    <x v="51"/>
    <s v="Spin Class"/>
    <n v="20.203099946552666"/>
    <n v="0"/>
    <s v="Inside"/>
    <m/>
    <d v="1899-12-30T05:32:37"/>
    <d v="1899-12-30T02:46:19"/>
    <m/>
    <n v="0"/>
    <n v="0"/>
    <d v="1899-12-30T01:17:49"/>
    <d v="1899-12-30T02:10:13"/>
    <d v="1899-12-30T00:38:54"/>
    <d v="1899-12-30T01:05:06"/>
    <n v="186"/>
    <x v="11"/>
    <x v="10"/>
    <n v="201203"/>
  </r>
  <r>
    <x v="1237"/>
    <d v="2012-03-27T00:00:00"/>
    <x v="2"/>
    <n v="1"/>
    <n v="0"/>
    <n v="9"/>
    <n v="17"/>
    <d v="1899-12-30T00:09:17"/>
    <d v="1899-12-30T00:09:17"/>
    <x v="48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10"/>
    <n v="201203"/>
  </r>
  <r>
    <x v="1238"/>
    <d v="2012-03-28T00:00:00"/>
    <x v="2"/>
    <n v="3.1"/>
    <n v="0"/>
    <n v="28"/>
    <n v="50"/>
    <d v="1899-12-30T00:28:50"/>
    <d v="1899-12-30T00:09:18"/>
    <x v="48"/>
    <s v="YNHH-5k"/>
    <n v="6.4508670520231268"/>
    <n v="0"/>
    <s v="Chilly"/>
    <m/>
    <d v="1899-12-30T04:03:41"/>
    <d v="1899-12-30T02:01:51"/>
    <m/>
    <n v="0"/>
    <n v="0"/>
    <d v="1899-12-30T04:03:41"/>
    <d v="1899-12-30T04:56:05"/>
    <d v="1899-12-30T02:01:51"/>
    <d v="1899-12-30T02:28:03"/>
    <n v="1018"/>
    <x v="11"/>
    <x v="10"/>
    <n v="201203"/>
  </r>
  <r>
    <x v="1239"/>
    <d v="2012-03-29T00:00:00"/>
    <x v="1"/>
    <n v="9.65"/>
    <n v="0"/>
    <n v="30"/>
    <n v="0"/>
    <d v="1899-12-30T00:30:00"/>
    <d v="1899-12-30T00:03:07"/>
    <x v="51"/>
    <s v="Spin Class"/>
    <n v="19.300000000000015"/>
    <n v="124"/>
    <s v="Inside"/>
    <m/>
    <d v="1899-12-30T05:48:11"/>
    <d v="1899-12-30T02:54:06"/>
    <m/>
    <n v="0"/>
    <n v="0"/>
    <d v="1899-12-30T01:21:27"/>
    <d v="1899-12-30T02:13:51"/>
    <d v="1899-12-30T00:40:44"/>
    <d v="1899-12-30T01:06:56"/>
    <n v="225"/>
    <x v="11"/>
    <x v="10"/>
    <n v="201203"/>
  </r>
  <r>
    <x v="1239"/>
    <d v="2012-03-29T00:00:00"/>
    <x v="2"/>
    <n v="1"/>
    <n v="0"/>
    <n v="9"/>
    <n v="9"/>
    <d v="1899-12-30T00:09:09"/>
    <d v="1899-12-30T00:09:09"/>
    <x v="48"/>
    <s v="Treadmill"/>
    <n v="6.5573770491803325"/>
    <n v="150"/>
    <s v="Inside"/>
    <m/>
    <d v="1899-12-30T03:59:44"/>
    <d v="1899-12-30T01:59:52"/>
    <m/>
    <n v="0"/>
    <n v="0"/>
    <d v="1899-12-30T03:59:44"/>
    <d v="1899-12-30T04:52:08"/>
    <d v="1899-12-30T01:59:52"/>
    <d v="1899-12-30T02:26:04"/>
    <n v="945"/>
    <x v="11"/>
    <x v="10"/>
    <n v="201203"/>
  </r>
  <r>
    <x v="1240"/>
    <d v="2012-03-30T00:00:00"/>
    <x v="2"/>
    <n v="4.04"/>
    <n v="0"/>
    <n v="39"/>
    <n v="3"/>
    <d v="1899-12-30T00:39:03"/>
    <d v="1899-12-30T00:09:40"/>
    <x v="48"/>
    <s v="YNHH-4 Mile"/>
    <n v="6.2074263764404671"/>
    <n v="156"/>
    <s v="Chilly"/>
    <m/>
    <d v="1899-12-30T04:13:15"/>
    <d v="1899-12-30T02:06:37"/>
    <m/>
    <n v="0"/>
    <n v="0"/>
    <d v="1899-12-30T04:13:15"/>
    <d v="1899-12-30T05:05:39"/>
    <d v="1899-12-30T02:06:37"/>
    <d v="1899-12-30T02:32:49"/>
    <n v="1231"/>
    <x v="11"/>
    <x v="10"/>
    <n v="201203"/>
  </r>
  <r>
    <x v="1241"/>
    <d v="2012-04-01T00:00:00"/>
    <x v="1"/>
    <n v="10.5"/>
    <n v="0"/>
    <n v="40"/>
    <n v="33"/>
    <d v="1899-12-30T00:40:33"/>
    <d v="1899-12-30T00:03:52"/>
    <x v="53"/>
    <s v="Griskus Sprint"/>
    <n v="15.536374845869309"/>
    <n v="143"/>
    <s v="Chilly"/>
    <s v="Ride with Jake"/>
    <d v="1899-12-30T07:12:32"/>
    <d v="1899-12-30T03:36:16"/>
    <m/>
    <n v="0"/>
    <n v="0"/>
    <d v="1899-12-30T01:41:11"/>
    <d v="1899-12-30T02:33:35"/>
    <d v="1899-12-30T00:50:35"/>
    <d v="1899-12-30T01:16:47"/>
    <n v="418"/>
    <x v="11"/>
    <x v="1"/>
    <n v="201204"/>
  </r>
  <r>
    <x v="1241"/>
    <d v="2012-04-01T00:00:00"/>
    <x v="2"/>
    <n v="4"/>
    <n v="0"/>
    <n v="43"/>
    <n v="22"/>
    <d v="1899-12-30T00:43:22"/>
    <d v="1899-12-30T00:10:50"/>
    <x v="52"/>
    <s v="WDR 4 Miler"/>
    <n v="5.5342044581091514"/>
    <n v="149"/>
    <s v="Cold &amp; Rainy"/>
    <m/>
    <d v="1899-12-30T04:44:03"/>
    <d v="1899-12-30T02:22:02"/>
    <m/>
    <n v="0"/>
    <n v="0"/>
    <d v="1899-12-30T04:44:03"/>
    <d v="1899-12-30T05:36:27"/>
    <d v="1899-12-30T02:22:02"/>
    <d v="1899-12-30T02:48:14"/>
    <n v="2160"/>
    <x v="11"/>
    <x v="1"/>
    <n v="201204"/>
  </r>
  <r>
    <x v="1242"/>
    <d v="2012-04-03T00:00:00"/>
    <x v="1"/>
    <n v="11.3"/>
    <n v="0"/>
    <n v="31"/>
    <n v="5"/>
    <d v="1899-12-30T00:31:05"/>
    <d v="1899-12-30T00:02:45"/>
    <x v="51"/>
    <s v="Spin Class"/>
    <n v="21.812332439678308"/>
    <n v="132"/>
    <s v="Inside"/>
    <m/>
    <d v="1899-12-30T05:08:05"/>
    <d v="1899-12-30T02:34:02"/>
    <m/>
    <n v="0"/>
    <n v="0"/>
    <d v="1899-12-30T01:12:04"/>
    <d v="1899-12-30T02:04:28"/>
    <d v="1899-12-30T00:36:02"/>
    <d v="1899-12-30T01:02:14"/>
    <n v="107"/>
    <x v="11"/>
    <x v="1"/>
    <n v="201204"/>
  </r>
  <r>
    <x v="1242"/>
    <d v="2012-04-03T00:00:00"/>
    <x v="2"/>
    <n v="0.55000000000000004"/>
    <n v="0"/>
    <n v="5"/>
    <n v="6"/>
    <d v="1899-12-30T00:05:06"/>
    <d v="1899-12-30T00:09:16"/>
    <x v="46"/>
    <s v="Treadmill"/>
    <n v="6.470588235294124"/>
    <n v="153"/>
    <s v="Inside"/>
    <m/>
    <d v="1899-12-30T04:02:57"/>
    <d v="1899-12-30T02:01:28"/>
    <m/>
    <n v="0"/>
    <n v="0"/>
    <d v="1899-12-30T04:02:57"/>
    <d v="1899-12-30T04:55:21"/>
    <d v="1899-12-30T02:01:28"/>
    <d v="1899-12-30T02:27:40"/>
    <n v="999"/>
    <x v="11"/>
    <x v="1"/>
    <n v="201204"/>
  </r>
  <r>
    <x v="1243"/>
    <d v="2012-04-05T00:00:00"/>
    <x v="2"/>
    <n v="4.5999999999999996"/>
    <n v="0"/>
    <n v="44"/>
    <n v="29"/>
    <d v="1899-12-30T00:44:29"/>
    <d v="1899-12-30T00:09:40"/>
    <x v="46"/>
    <s v="YNHH-4.5"/>
    <n v="6.2045710003746768"/>
    <n v="162"/>
    <s v="Cool"/>
    <m/>
    <d v="1899-12-30T04:13:22"/>
    <d v="1899-12-30T02:06:41"/>
    <m/>
    <n v="0"/>
    <n v="0"/>
    <d v="1899-12-30T04:13:22"/>
    <d v="1899-12-30T05:05:46"/>
    <d v="1899-12-30T02:06:41"/>
    <d v="1899-12-30T02:32:53"/>
    <n v="1238"/>
    <x v="11"/>
    <x v="1"/>
    <n v="201204"/>
  </r>
  <r>
    <x v="1244"/>
    <d v="2012-04-06T00:00:00"/>
    <x v="1"/>
    <n v="28.17"/>
    <n v="2"/>
    <n v="5"/>
    <n v="9"/>
    <d v="1899-12-30T02:05:09"/>
    <d v="1899-12-30T00:04:27"/>
    <x v="53"/>
    <s v="Rev3 Olympic with Half Finish"/>
    <n v="13.505393527766691"/>
    <n v="133"/>
    <s v="Windy"/>
    <s v="Ride with Jake"/>
    <d v="1899-12-30T08:17:35"/>
    <d v="1899-12-30T04:08:47"/>
    <m/>
    <n v="0"/>
    <n v="0"/>
    <d v="1899-12-30T01:56:24"/>
    <d v="1899-12-30T02:48:48"/>
    <d v="1899-12-30T00:58:12"/>
    <d v="1899-12-30T01:24:24"/>
    <n v="638"/>
    <x v="11"/>
    <x v="1"/>
    <n v="201204"/>
  </r>
  <r>
    <x v="1245"/>
    <d v="2012-04-08T00:00:00"/>
    <x v="2"/>
    <n v="6.87"/>
    <n v="1"/>
    <n v="8"/>
    <n v="30"/>
    <d v="1899-12-30T01:08:30"/>
    <d v="1899-12-30T00:09:58"/>
    <x v="52"/>
    <s v="53 -&gt; Qloop -&gt; 389"/>
    <n v="6.0175182481751879"/>
    <n v="155"/>
    <s v="Windy"/>
    <m/>
    <d v="1899-12-30T04:21:14"/>
    <d v="1899-12-30T02:10:37"/>
    <m/>
    <n v="0"/>
    <n v="0"/>
    <d v="1899-12-30T04:21:14"/>
    <d v="1899-12-30T05:13:38"/>
    <d v="1899-12-30T02:10:37"/>
    <d v="1899-12-30T02:36:49"/>
    <n v="1497"/>
    <x v="11"/>
    <x v="1"/>
    <n v="201204"/>
  </r>
  <r>
    <x v="1246"/>
    <d v="2012-04-11T00:00:00"/>
    <x v="2"/>
    <n v="4.05"/>
    <n v="0"/>
    <n v="39"/>
    <n v="23"/>
    <d v="1899-12-30T00:39:23"/>
    <d v="1899-12-30T00:09:43"/>
    <x v="48"/>
    <s v="YNHH-4 Mile"/>
    <n v="6.1701227253491373"/>
    <n v="157"/>
    <s v="Cool"/>
    <m/>
    <d v="1899-12-30T04:14:47"/>
    <d v="1899-12-30T02:07:23"/>
    <m/>
    <n v="0"/>
    <n v="0"/>
    <d v="1899-12-30T04:14:47"/>
    <d v="1899-12-30T05:07:11"/>
    <d v="1899-12-30T02:07:23"/>
    <d v="1899-12-30T02:33:35"/>
    <n v="1290"/>
    <x v="11"/>
    <x v="1"/>
    <n v="201204"/>
  </r>
  <r>
    <x v="1247"/>
    <d v="2012-04-12T00:00:00"/>
    <x v="1"/>
    <n v="14.2"/>
    <n v="0"/>
    <n v="28"/>
    <n v="36"/>
    <d v="1899-12-30T00:28:36"/>
    <d v="1899-12-30T00:02:01"/>
    <x v="51"/>
    <s v="Wattage Test"/>
    <n v="29.790209790209811"/>
    <n v="144"/>
    <s v="Inside"/>
    <m/>
    <d v="1899-12-30T03:45:35"/>
    <d v="1899-12-30T01:52:47"/>
    <m/>
    <n v="0"/>
    <n v="0"/>
    <d v="1899-12-30T00:52:46"/>
    <d v="1899-12-30T01:45:10"/>
    <d v="1899-12-30T00:26:23"/>
    <d v="1899-12-30T00:52:35"/>
    <n v="13"/>
    <x v="11"/>
    <x v="1"/>
    <n v="201204"/>
  </r>
  <r>
    <x v="1248"/>
    <d v="2012-04-13T00:00:00"/>
    <x v="2"/>
    <n v="4.03"/>
    <n v="0"/>
    <n v="38"/>
    <n v="58"/>
    <d v="1899-12-30T00:38:58"/>
    <d v="1899-12-30T00:09:40"/>
    <x v="48"/>
    <s v="YNHH-4 Mile"/>
    <n v="6.2053036783575752"/>
    <n v="157"/>
    <s v="Cool"/>
    <s v="Slow start"/>
    <d v="1899-12-30T04:13:20"/>
    <d v="1899-12-30T02:06:40"/>
    <m/>
    <n v="0"/>
    <n v="0"/>
    <d v="1899-12-30T04:13:20"/>
    <d v="1899-12-30T05:05:44"/>
    <d v="1899-12-30T02:06:40"/>
    <d v="1899-12-30T02:32:52"/>
    <n v="1236"/>
    <x v="11"/>
    <x v="1"/>
    <n v="201204"/>
  </r>
  <r>
    <x v="1249"/>
    <d v="2012-04-14T00:00:00"/>
    <x v="1"/>
    <n v="10.5"/>
    <n v="0"/>
    <n v="36"/>
    <n v="56"/>
    <d v="1899-12-30T00:36:56"/>
    <d v="1899-12-30T00:03:31"/>
    <x v="53"/>
    <s v="Griskus Sprint"/>
    <n v="17.057761732852001"/>
    <n v="0"/>
    <s v="Nice!"/>
    <m/>
    <d v="1899-12-30T06:33:57"/>
    <d v="1899-12-30T03:16:59"/>
    <m/>
    <n v="0"/>
    <n v="0"/>
    <d v="1899-12-30T01:32:09"/>
    <d v="1899-12-30T02:24:33"/>
    <d v="1899-12-30T00:46:05"/>
    <d v="1899-12-30T01:12:17"/>
    <n v="303"/>
    <x v="11"/>
    <x v="1"/>
    <n v="201204"/>
  </r>
  <r>
    <x v="1250"/>
    <d v="2012-04-17T00:00:00"/>
    <x v="2"/>
    <n v="3.2"/>
    <n v="0"/>
    <n v="29"/>
    <n v="42"/>
    <d v="1899-12-30T00:29:42"/>
    <d v="1899-12-30T00:09:17"/>
    <x v="46"/>
    <s v="Disney Cruise"/>
    <n v="6.4646464646464699"/>
    <n v="0"/>
    <s v="Perfect"/>
    <m/>
    <d v="1899-12-30T04:03:10"/>
    <d v="1899-12-30T02:01:35"/>
    <m/>
    <n v="0"/>
    <n v="0"/>
    <d v="1899-12-30T04:03:10"/>
    <d v="1899-12-30T04:55:34"/>
    <d v="1899-12-30T02:01:35"/>
    <d v="1899-12-30T02:27:47"/>
    <n v="1005"/>
    <x v="11"/>
    <x v="1"/>
    <n v="201204"/>
  </r>
  <r>
    <x v="1251"/>
    <d v="2012-04-20T00:00:00"/>
    <x v="1"/>
    <n v="53.1"/>
    <n v="4"/>
    <n v="30"/>
    <n v="13"/>
    <d v="1899-12-30T04:30:13"/>
    <d v="1899-12-30T00:05:05"/>
    <x v="53"/>
    <s v="Rev3 Half with Oly Finish"/>
    <n v="11.790538456793941"/>
    <n v="142"/>
    <s v="Nice!"/>
    <s v="Matt had Flat..rolling time was 3:37"/>
    <d v="1899-12-30T09:29:57"/>
    <d v="1899-12-30T04:44:58"/>
    <m/>
    <n v="0"/>
    <n v="0"/>
    <d v="1899-12-30T02:13:20"/>
    <d v="1899-12-30T03:05:44"/>
    <d v="1899-12-30T01:06:40"/>
    <d v="1899-12-30T01:32:52"/>
    <n v="738"/>
    <x v="11"/>
    <x v="1"/>
    <n v="201204"/>
  </r>
  <r>
    <x v="1252"/>
    <d v="2012-04-21T00:00:00"/>
    <x v="0"/>
    <n v="0.31"/>
    <n v="0"/>
    <n v="13"/>
    <n v="30"/>
    <d v="1899-12-30T00:13:30"/>
    <d v="1899-12-30T00:43:33"/>
    <x v="54"/>
    <s v="Swim 5 Out"/>
    <n v="1.3777777777777789"/>
    <n v="0"/>
    <s v="Cold"/>
    <s v="Very Choppy"/>
    <d v="1899-12-30T01:44:31"/>
    <d v="1899-12-30T00:52:15"/>
    <m/>
    <n v="0"/>
    <n v="0"/>
    <d v="1899-12-30T19:00:58"/>
    <d v="1899-12-30T19:53:22"/>
    <d v="1899-12-30T09:30:29"/>
    <d v="1899-12-30T09:56:41"/>
    <n v="3481"/>
    <x v="11"/>
    <x v="1"/>
    <n v="201204"/>
  </r>
  <r>
    <x v="1253"/>
    <d v="2012-04-24T00:00:00"/>
    <x v="2"/>
    <n v="3.1"/>
    <n v="0"/>
    <n v="28"/>
    <n v="16"/>
    <d v="1899-12-30T00:28:16"/>
    <d v="1899-12-30T00:09:07"/>
    <x v="48"/>
    <s v="YNHH-5k"/>
    <n v="6.5801886792452882"/>
    <n v="158"/>
    <s v="Cool"/>
    <m/>
    <d v="1899-12-30T03:58:54"/>
    <d v="1899-12-30T01:59:27"/>
    <m/>
    <n v="0"/>
    <n v="0"/>
    <d v="1899-12-30T03:58:54"/>
    <d v="1899-12-30T04:51:18"/>
    <d v="1899-12-30T01:59:27"/>
    <d v="1899-12-30T02:25:39"/>
    <n v="938"/>
    <x v="11"/>
    <x v="1"/>
    <n v="201204"/>
  </r>
  <r>
    <x v="1254"/>
    <d v="2012-04-26T00:00:00"/>
    <x v="2"/>
    <n v="3.1"/>
    <n v="0"/>
    <n v="30"/>
    <n v="42"/>
    <d v="1899-12-30T00:30:42"/>
    <d v="1899-12-30T00:09:54"/>
    <x v="48"/>
    <s v="YNHH-5k"/>
    <n v="6.0586319218241096"/>
    <n v="148"/>
    <s v="Cool"/>
    <s v="HR Run (under 150)"/>
    <d v="1899-12-30T04:19:28"/>
    <d v="1899-12-30T02:09:44"/>
    <m/>
    <n v="0"/>
    <n v="0"/>
    <d v="1899-12-30T04:19:28"/>
    <d v="1899-12-30T05:11:52"/>
    <d v="1899-12-30T02:09:44"/>
    <d v="1899-12-30T02:35:56"/>
    <n v="1448"/>
    <x v="11"/>
    <x v="1"/>
    <n v="201204"/>
  </r>
  <r>
    <x v="1255"/>
    <d v="2012-04-29T00:00:00"/>
    <x v="2"/>
    <n v="13.1"/>
    <n v="2"/>
    <n v="10"/>
    <n v="4"/>
    <d v="1899-12-30T02:10:04"/>
    <d v="1899-12-30T00:09:56"/>
    <x v="52"/>
    <s v="Cheshire Half Marathon"/>
    <n v="6.0430548436699176"/>
    <n v="166"/>
    <s v="Perfect"/>
    <m/>
    <d v="1899-12-30T04:20:08"/>
    <d v="1899-12-30T02:10:04"/>
    <m/>
    <n v="0"/>
    <n v="0"/>
    <d v="1899-12-30T04:20:08"/>
    <d v="1899-12-30T05:12:32"/>
    <d v="1899-12-30T02:10:04"/>
    <d v="1899-12-30T02:36:16"/>
    <n v="1466"/>
    <x v="11"/>
    <x v="1"/>
    <n v="201204"/>
  </r>
  <r>
    <x v="1255"/>
    <d v="2012-04-29T00:00:00"/>
    <x v="8"/>
    <n v="1"/>
    <n v="0"/>
    <n v="10"/>
    <n v="11"/>
    <d v="1899-12-30T00:10:11"/>
    <d v="1899-12-30T00:10:11"/>
    <x v="52"/>
    <s v="Cheshire Half Marathon"/>
    <n v="5.891980360065471"/>
    <n v="158"/>
    <s v="Perfect"/>
    <m/>
    <d v="1899-12-30T00:00:00"/>
    <d v="1899-12-30T00:00:00"/>
    <m/>
    <n v="0"/>
    <n v="0"/>
    <d v="1899-12-30T04:26:48"/>
    <d v="1899-12-30T05:19:12"/>
    <d v="1899-12-30T02:13:24"/>
    <d v="1899-12-30T02:39:36"/>
    <n v="1686"/>
    <x v="11"/>
    <x v="1"/>
    <n v="201204"/>
  </r>
  <r>
    <x v="1255"/>
    <d v="2012-04-29T00:00:00"/>
    <x v="9"/>
    <n v="1"/>
    <n v="0"/>
    <n v="9"/>
    <n v="49"/>
    <d v="1899-12-30T00:09:49"/>
    <d v="1899-12-30T00:09:49"/>
    <x v="52"/>
    <s v="Cheshire Half Marathon"/>
    <n v="6.1120543293718219"/>
    <n v="156"/>
    <s v="Perfect"/>
    <m/>
    <d v="1899-12-30T00:00:00"/>
    <d v="1899-12-30T00:00:00"/>
    <m/>
    <n v="0"/>
    <n v="0"/>
    <d v="1899-12-30T04:17:12"/>
    <d v="1899-12-30T05:09:36"/>
    <d v="1899-12-30T02:08:36"/>
    <d v="1899-12-30T02:34:48"/>
    <n v="1361"/>
    <x v="11"/>
    <x v="1"/>
    <n v="201204"/>
  </r>
  <r>
    <x v="1255"/>
    <d v="2012-04-29T00:00:00"/>
    <x v="10"/>
    <n v="1"/>
    <n v="0"/>
    <n v="9"/>
    <n v="46"/>
    <d v="1899-12-30T00:09:46"/>
    <d v="1899-12-30T00:09:46"/>
    <x v="52"/>
    <s v="Cheshire Half Marathon"/>
    <n v="6.1433447098976153"/>
    <n v="161"/>
    <s v="Perfect"/>
    <m/>
    <d v="1899-12-30T00:00:00"/>
    <d v="1899-12-30T00:00:00"/>
    <m/>
    <n v="0"/>
    <n v="0"/>
    <d v="1899-12-30T04:15:53"/>
    <d v="1899-12-30T05:08:17"/>
    <d v="1899-12-30T02:07:57"/>
    <d v="1899-12-30T02:34:09"/>
    <n v="1324"/>
    <x v="11"/>
    <x v="1"/>
    <n v="201204"/>
  </r>
  <r>
    <x v="1255"/>
    <d v="2012-04-29T00:00:00"/>
    <x v="11"/>
    <n v="1"/>
    <n v="0"/>
    <n v="9"/>
    <n v="48"/>
    <d v="1899-12-30T00:09:48"/>
    <d v="1899-12-30T00:09:48"/>
    <x v="52"/>
    <s v="Cheshire Half Marathon"/>
    <n v="6.12244897959184"/>
    <n v="163"/>
    <s v="Perfect"/>
    <m/>
    <d v="1899-12-30T00:00:00"/>
    <d v="1899-12-30T00:00:00"/>
    <m/>
    <n v="0"/>
    <n v="0"/>
    <d v="1899-12-30T04:16:46"/>
    <d v="1899-12-30T05:09:10"/>
    <d v="1899-12-30T02:08:23"/>
    <d v="1899-12-30T02:34:35"/>
    <n v="1345"/>
    <x v="11"/>
    <x v="1"/>
    <n v="201204"/>
  </r>
  <r>
    <x v="1255"/>
    <d v="2012-04-29T00:00:00"/>
    <x v="12"/>
    <n v="1"/>
    <n v="0"/>
    <n v="9"/>
    <n v="45"/>
    <d v="1899-12-30T00:09:45"/>
    <d v="1899-12-30T00:09:45"/>
    <x v="52"/>
    <s v="Cheshire Half Marathon"/>
    <n v="6.1538461538461586"/>
    <n v="164"/>
    <s v="Perfect"/>
    <m/>
    <d v="1899-12-30T00:00:00"/>
    <d v="1899-12-30T00:00:00"/>
    <m/>
    <n v="0"/>
    <n v="0"/>
    <d v="1899-12-30T04:15:27"/>
    <d v="1899-12-30T05:07:51"/>
    <d v="1899-12-30T02:07:43"/>
    <d v="1899-12-30T02:33:56"/>
    <n v="1311"/>
    <x v="11"/>
    <x v="1"/>
    <n v="201204"/>
  </r>
  <r>
    <x v="1255"/>
    <d v="2012-04-29T00:00:00"/>
    <x v="13"/>
    <n v="1"/>
    <n v="0"/>
    <n v="9"/>
    <n v="53"/>
    <d v="1899-12-30T00:09:53"/>
    <d v="1899-12-30T00:09:53"/>
    <x v="52"/>
    <s v="Cheshire Half Marathon"/>
    <n v="6.070826306914002"/>
    <n v="164"/>
    <s v="Perfect"/>
    <m/>
    <d v="1899-12-30T00:00:00"/>
    <d v="1899-12-30T00:00:00"/>
    <m/>
    <n v="0"/>
    <n v="0"/>
    <d v="1899-12-30T04:18:57"/>
    <d v="1899-12-30T05:11:21"/>
    <d v="1899-12-30T02:09:28"/>
    <d v="1899-12-30T02:35:40"/>
    <n v="1432"/>
    <x v="11"/>
    <x v="1"/>
    <n v="201204"/>
  </r>
  <r>
    <x v="1255"/>
    <d v="2012-04-29T00:00:00"/>
    <x v="14"/>
    <n v="1"/>
    <n v="0"/>
    <n v="9"/>
    <n v="57"/>
    <d v="1899-12-30T00:09:57"/>
    <d v="1899-12-30T00:09:57"/>
    <x v="52"/>
    <s v="Cheshire Half Marathon"/>
    <n v="6.030150753768849"/>
    <n v="164"/>
    <s v="Perfect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"/>
    <n v="201204"/>
  </r>
  <r>
    <x v="1255"/>
    <d v="2012-04-29T00:00:00"/>
    <x v="15"/>
    <n v="1"/>
    <n v="0"/>
    <n v="10"/>
    <n v="12"/>
    <d v="1899-12-30T00:10:12"/>
    <d v="1899-12-30T00:10:12"/>
    <x v="52"/>
    <s v="Cheshire Half Marathon"/>
    <n v="5.8823529411764754"/>
    <n v="164"/>
    <s v="Perfect"/>
    <m/>
    <d v="1899-12-30T00:00:00"/>
    <d v="1899-12-30T00:00:00"/>
    <m/>
    <n v="0"/>
    <n v="0"/>
    <d v="1899-12-30T04:27:14"/>
    <d v="1899-12-30T05:19:38"/>
    <d v="1899-12-30T02:13:37"/>
    <d v="1899-12-30T02:39:49"/>
    <n v="1694"/>
    <x v="11"/>
    <x v="1"/>
    <n v="201204"/>
  </r>
  <r>
    <x v="1255"/>
    <d v="2012-04-29T00:00:00"/>
    <x v="16"/>
    <n v="1"/>
    <n v="0"/>
    <n v="9"/>
    <n v="42"/>
    <d v="1899-12-30T00:09:42"/>
    <d v="1899-12-30T00:09:42"/>
    <x v="52"/>
    <s v="Cheshire Half Marathon"/>
    <n v="6.1855670103092839"/>
    <n v="166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</r>
  <r>
    <x v="1255"/>
    <d v="2012-04-29T00:00:00"/>
    <x v="17"/>
    <n v="1"/>
    <n v="0"/>
    <n v="10"/>
    <n v="2"/>
    <d v="1899-12-30T00:10:02"/>
    <d v="1899-12-30T00:10:02"/>
    <x v="52"/>
    <s v="Cheshire Half Marathon"/>
    <n v="5.9800664451827297"/>
    <n v="169"/>
    <s v="Perfect"/>
    <m/>
    <d v="1899-12-30T00:00:00"/>
    <d v="1899-12-30T00:00:00"/>
    <m/>
    <n v="0"/>
    <n v="0"/>
    <d v="1899-12-30T04:22:52"/>
    <d v="1899-12-30T05:15:16"/>
    <d v="1899-12-30T02:11:26"/>
    <d v="1899-12-30T02:37:38"/>
    <n v="1574"/>
    <x v="11"/>
    <x v="1"/>
    <n v="201204"/>
  </r>
  <r>
    <x v="1255"/>
    <d v="2012-04-29T00:00:00"/>
    <x v="18"/>
    <n v="1"/>
    <n v="0"/>
    <n v="9"/>
    <n v="43"/>
    <d v="1899-12-30T00:09:43"/>
    <d v="1899-12-30T00:09:43"/>
    <x v="52"/>
    <s v="Cheshire Half Marathon"/>
    <n v="6.1749571183533494"/>
    <n v="170"/>
    <s v="Perfect"/>
    <m/>
    <d v="1899-12-30T00:00:00"/>
    <d v="1899-12-30T00:00:00"/>
    <m/>
    <n v="0"/>
    <n v="0"/>
    <d v="1899-12-30T04:14:35"/>
    <d v="1899-12-30T05:06:59"/>
    <d v="1899-12-30T02:07:17"/>
    <d v="1899-12-30T02:33:29"/>
    <n v="1281"/>
    <x v="11"/>
    <x v="1"/>
    <n v="201204"/>
  </r>
  <r>
    <x v="1255"/>
    <d v="2012-04-29T00:00:00"/>
    <x v="19"/>
    <n v="1"/>
    <n v="0"/>
    <n v="10"/>
    <n v="3"/>
    <d v="1899-12-30T00:10:03"/>
    <d v="1899-12-30T00:10:03"/>
    <x v="52"/>
    <s v="Cheshire Half Marathon"/>
    <n v="5.9701492537313472"/>
    <n v="173"/>
    <s v="Perfect"/>
    <m/>
    <d v="1899-12-30T00:00:00"/>
    <d v="1899-12-30T00:00:00"/>
    <m/>
    <n v="0"/>
    <n v="0"/>
    <d v="1899-12-30T04:23:19"/>
    <d v="1899-12-30T05:15:43"/>
    <d v="1899-12-30T02:11:39"/>
    <d v="1899-12-30T02:37:51"/>
    <n v="1589"/>
    <x v="11"/>
    <x v="1"/>
    <n v="201204"/>
  </r>
  <r>
    <x v="1255"/>
    <d v="2012-04-29T00:00:00"/>
    <x v="20"/>
    <n v="1"/>
    <n v="0"/>
    <n v="9"/>
    <n v="42"/>
    <d v="1899-12-30T00:09:42"/>
    <d v="1899-12-30T00:09:42"/>
    <x v="52"/>
    <s v="Cheshire Half Marathon"/>
    <n v="6.1855670103092839"/>
    <n v="175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</r>
  <r>
    <x v="1255"/>
    <d v="2012-04-29T00:00:00"/>
    <x v="21"/>
    <n v="0.1"/>
    <n v="0"/>
    <n v="1"/>
    <n v="31"/>
    <d v="1899-12-30T00:01:31"/>
    <d v="1899-12-30T00:15:10"/>
    <x v="52"/>
    <s v="Cheshire Half Marathon"/>
    <n v="3.9560439560439598"/>
    <n v="178"/>
    <s v="Perfect"/>
    <m/>
    <d v="1899-12-30T00:00:00"/>
    <d v="1899-12-30T00:00:00"/>
    <m/>
    <n v="0"/>
    <n v="0"/>
    <d v="1899-12-30T06:37:22"/>
    <d v="1899-12-30T07:29:46"/>
    <d v="1899-12-30T03:18:41"/>
    <d v="1899-12-30T03:44:53"/>
    <n v="3028"/>
    <x v="11"/>
    <x v="1"/>
    <n v="201204"/>
  </r>
  <r>
    <x v="1256"/>
    <d v="2012-05-01T00:00:00"/>
    <x v="0"/>
    <n v="0.6"/>
    <n v="0"/>
    <n v="22"/>
    <n v="12"/>
    <d v="1899-12-30T00:22:12"/>
    <d v="1899-12-30T00:37:00"/>
    <x v="55"/>
    <s v="Post - 20 Laps"/>
    <n v="1.6216216216216228"/>
    <n v="0"/>
    <s v="Inside"/>
    <s v="Felt slow"/>
    <d v="1899-12-30T01:28:48"/>
    <d v="1899-12-30T00:44:24"/>
    <m/>
    <n v="0"/>
    <n v="0"/>
    <d v="1899-12-30T16:09:24"/>
    <d v="1899-12-30T17:01:48"/>
    <d v="1899-12-30T08:04:42"/>
    <d v="1899-12-30T08:30:54"/>
    <n v="3347"/>
    <x v="11"/>
    <x v="2"/>
    <n v="201205"/>
  </r>
  <r>
    <x v="1257"/>
    <d v="2012-05-02T00:00:00"/>
    <x v="0"/>
    <n v="0.71"/>
    <n v="0"/>
    <n v="28"/>
    <n v="25"/>
    <d v="1899-12-30T00:28:25"/>
    <d v="1899-12-30T00:40:01"/>
    <x v="55"/>
    <s v="Post - 25 Laps"/>
    <n v="1.4991202346041066"/>
    <n v="0"/>
    <s v="Inside"/>
    <s v="Felt Good"/>
    <d v="1899-12-30T01:36:03"/>
    <d v="1899-12-30T00:48:02"/>
    <m/>
    <n v="0"/>
    <n v="0"/>
    <d v="1899-12-30T17:28:37"/>
    <d v="1899-12-30T18:21:01"/>
    <d v="1899-12-30T08:44:18"/>
    <d v="1899-12-30T09:10:30"/>
    <n v="3442"/>
    <x v="11"/>
    <x v="2"/>
    <n v="201205"/>
  </r>
  <r>
    <x v="1257"/>
    <d v="2012-05-02T00:00:00"/>
    <x v="1"/>
    <n v="7.5"/>
    <n v="0"/>
    <n v="30"/>
    <n v="0"/>
    <d v="1899-12-30T00:30:00"/>
    <d v="1899-12-30T00:04:00"/>
    <x v="51"/>
    <s v="Bikemill"/>
    <n v="15.000000000000014"/>
    <n v="0"/>
    <s v="Inside"/>
    <s v="Boring"/>
    <d v="1899-12-30T07:28:00"/>
    <d v="1899-12-30T03:44:00"/>
    <m/>
    <n v="0"/>
    <n v="0"/>
    <d v="1899-12-30T01:44:48"/>
    <d v="1899-12-30T02:37:12"/>
    <d v="1899-12-30T00:52:24"/>
    <d v="1899-12-30T01:18:36"/>
    <n v="473"/>
    <x v="11"/>
    <x v="2"/>
    <n v="201205"/>
  </r>
  <r>
    <x v="1258"/>
    <d v="2012-05-03T00:00:00"/>
    <x v="1"/>
    <n v="9.8699999999999992"/>
    <n v="0"/>
    <n v="30"/>
    <n v="0"/>
    <d v="1899-12-30T00:30:00"/>
    <d v="1899-12-30T00:03:02"/>
    <x v="51"/>
    <s v="Spin Class"/>
    <n v="19.740000000000013"/>
    <n v="119"/>
    <s v="Inside"/>
    <s v="Felt Good"/>
    <d v="1899-12-30T05:40:26"/>
    <d v="1899-12-30T02:50:13"/>
    <m/>
    <n v="0"/>
    <n v="0"/>
    <d v="1899-12-30T01:19:38"/>
    <d v="1899-12-30T02:12:02"/>
    <d v="1899-12-30T00:39:49"/>
    <d v="1899-12-30T01:06:01"/>
    <n v="215"/>
    <x v="11"/>
    <x v="2"/>
    <n v="201205"/>
  </r>
  <r>
    <x v="1259"/>
    <d v="2012-05-04T00:00:00"/>
    <x v="2"/>
    <n v="3.1"/>
    <n v="0"/>
    <n v="30"/>
    <n v="15"/>
    <d v="1899-12-30T00:30:15"/>
    <d v="1899-12-30T00:09:45"/>
    <x v="48"/>
    <s v="YNHH-5k"/>
    <n v="6.1487603305785186"/>
    <n v="157"/>
    <s v="Cloudy"/>
    <s v="Tough"/>
    <d v="1899-12-30T04:15:40"/>
    <d v="1899-12-30T02:07:50"/>
    <m/>
    <n v="0"/>
    <n v="0"/>
    <d v="1899-12-30T04:15:40"/>
    <d v="1899-12-30T05:08:04"/>
    <d v="1899-12-30T02:07:50"/>
    <d v="1899-12-30T02:34:02"/>
    <n v="1316"/>
    <x v="11"/>
    <x v="2"/>
    <n v="201205"/>
  </r>
  <r>
    <x v="1260"/>
    <d v="2012-05-06T00:00:00"/>
    <x v="1"/>
    <n v="58.63"/>
    <n v="4"/>
    <n v="24"/>
    <n v="57"/>
    <d v="1899-12-30T04:24:57"/>
    <d v="1899-12-30T00:04:31"/>
    <x v="53"/>
    <s v="Rev3 Half with 61 AddOn"/>
    <n v="13.277222117380649"/>
    <n v="0"/>
    <s v="Overcast"/>
    <s v="Rolling time of just over 4:04"/>
    <d v="1899-12-30T08:26:08"/>
    <d v="1899-12-30T04:13:04"/>
    <m/>
    <n v="0"/>
    <n v="0"/>
    <d v="1899-12-30T01:58:24"/>
    <d v="1899-12-30T02:50:48"/>
    <d v="1899-12-30T00:59:12"/>
    <d v="1899-12-30T01:25:24"/>
    <n v="667"/>
    <x v="11"/>
    <x v="2"/>
    <n v="201205"/>
  </r>
  <r>
    <x v="1261"/>
    <d v="2012-05-08T00:00:00"/>
    <x v="0"/>
    <n v="0.85"/>
    <n v="0"/>
    <n v="33"/>
    <n v="22"/>
    <d v="1899-12-30T00:33:22"/>
    <d v="1899-12-30T00:39:15"/>
    <x v="55"/>
    <s v="Post-30 Laps"/>
    <n v="1.5284715284715296"/>
    <n v="0"/>
    <s v="Inside"/>
    <m/>
    <d v="1899-12-30T01:34:13"/>
    <d v="1899-12-30T00:47:06"/>
    <m/>
    <n v="0"/>
    <n v="0"/>
    <d v="1899-12-30T17:08:29"/>
    <d v="1899-12-30T18:00:53"/>
    <d v="1899-12-30T08:34:14"/>
    <d v="1899-12-30T09:00:26"/>
    <n v="3403"/>
    <x v="11"/>
    <x v="2"/>
    <n v="201205"/>
  </r>
  <r>
    <x v="1262"/>
    <d v="2012-05-09T00:00:00"/>
    <x v="2"/>
    <n v="2.06"/>
    <n v="0"/>
    <n v="19"/>
    <n v="33"/>
    <d v="1899-12-30T00:19:33"/>
    <d v="1899-12-30T00:09:29"/>
    <x v="48"/>
    <s v="Treadmill"/>
    <n v="6.3222506393861941"/>
    <n v="0"/>
    <s v="Inside"/>
    <m/>
    <d v="1899-12-30T04:08:39"/>
    <d v="1899-12-30T02:04:19"/>
    <m/>
    <n v="0"/>
    <n v="0"/>
    <d v="1899-12-30T04:08:39"/>
    <d v="1899-12-30T05:01:03"/>
    <d v="1899-12-30T02:04:19"/>
    <d v="1899-12-30T02:30:31"/>
    <n v="1115"/>
    <x v="11"/>
    <x v="2"/>
    <n v="201205"/>
  </r>
  <r>
    <x v="1263"/>
    <d v="2012-05-10T00:00:00"/>
    <x v="1"/>
    <n v="13.45"/>
    <n v="0"/>
    <n v="34"/>
    <n v="18"/>
    <d v="1899-12-30T00:34:18"/>
    <d v="1899-12-30T00:02:33"/>
    <x v="51"/>
    <s v="Spin Class"/>
    <n v="23.527696793002931"/>
    <n v="123"/>
    <s v="Inside"/>
    <m/>
    <d v="1899-12-30T04:45:37"/>
    <d v="1899-12-30T02:22:49"/>
    <m/>
    <n v="0"/>
    <n v="0"/>
    <d v="1899-12-30T01:06:49"/>
    <d v="1899-12-30T01:59:13"/>
    <d v="1899-12-30T00:33:24"/>
    <d v="1899-12-30T00:59:36"/>
    <n v="47"/>
    <x v="11"/>
    <x v="2"/>
    <n v="201205"/>
  </r>
  <r>
    <x v="1264"/>
    <d v="2012-05-11T00:00:00"/>
    <x v="2"/>
    <n v="4.6500000000000004"/>
    <n v="0"/>
    <n v="44"/>
    <n v="39"/>
    <d v="1899-12-30T00:44:39"/>
    <d v="1899-12-30T00:09:36"/>
    <x v="48"/>
    <s v="YNHH-Huntington Loop"/>
    <n v="6.2486002239641714"/>
    <n v="162"/>
    <s v="Nice!"/>
    <m/>
    <d v="1899-12-30T04:11:35"/>
    <d v="1899-12-30T02:05:47"/>
    <m/>
    <n v="0"/>
    <n v="0"/>
    <d v="1899-12-30T04:11:35"/>
    <d v="1899-12-30T05:03:59"/>
    <d v="1899-12-30T02:05:47"/>
    <d v="1899-12-30T02:31:59"/>
    <n v="1192"/>
    <x v="11"/>
    <x v="2"/>
    <n v="201205"/>
  </r>
  <r>
    <x v="1265"/>
    <d v="2012-05-14T00:00:00"/>
    <x v="2"/>
    <n v="3.1"/>
    <n v="0"/>
    <n v="30"/>
    <n v="32"/>
    <d v="1899-12-30T00:30:32"/>
    <d v="1899-12-30T00:09:51"/>
    <x v="48"/>
    <s v="YNHH-5k"/>
    <n v="6.0917030567685631"/>
    <n v="152"/>
    <s v="Overcast"/>
    <s v="HR Run (under 155)"/>
    <d v="1899-12-30T04:18:03"/>
    <d v="1899-12-30T02:09:02"/>
    <m/>
    <n v="0"/>
    <n v="0"/>
    <d v="1899-12-30T04:18:03"/>
    <d v="1899-12-30T05:10:27"/>
    <d v="1899-12-30T02:09:02"/>
    <d v="1899-12-30T02:35:14"/>
    <n v="1396"/>
    <x v="11"/>
    <x v="2"/>
    <n v="201205"/>
  </r>
  <r>
    <x v="1266"/>
    <d v="2012-05-15T00:00:00"/>
    <x v="1"/>
    <n v="11.5"/>
    <n v="0"/>
    <n v="28"/>
    <n v="0"/>
    <d v="1899-12-30T00:28:00"/>
    <d v="1899-12-30T00:02:26"/>
    <x v="51"/>
    <s v="Spin Class"/>
    <n v="24.64285714285716"/>
    <n v="0"/>
    <s v="Inside"/>
    <m/>
    <d v="1899-12-30T04:32:42"/>
    <d v="1899-12-30T02:16:21"/>
    <m/>
    <n v="0"/>
    <n v="0"/>
    <d v="1899-12-30T01:03:47"/>
    <d v="1899-12-30T01:56:12"/>
    <d v="1899-12-30T00:31:54"/>
    <d v="1899-12-30T00:58:06"/>
    <n v="29"/>
    <x v="11"/>
    <x v="2"/>
    <n v="201205"/>
  </r>
  <r>
    <x v="1266"/>
    <d v="2012-05-15T00:00:00"/>
    <x v="2"/>
    <n v="1"/>
    <n v="0"/>
    <n v="8"/>
    <n v="53"/>
    <d v="1899-12-30T00:08:53"/>
    <d v="1899-12-30T00:08:53"/>
    <x v="48"/>
    <s v="Treadmill"/>
    <n v="6.7542213883677356"/>
    <n v="0"/>
    <s v="Inside"/>
    <s v="Brick off spin class"/>
    <d v="1899-12-30T03:52:45"/>
    <d v="1899-12-30T01:56:22"/>
    <m/>
    <n v="0"/>
    <n v="0"/>
    <d v="1899-12-30T03:52:45"/>
    <d v="1899-12-30T04:45:09"/>
    <d v="1899-12-30T01:56:22"/>
    <d v="1899-12-30T02:22:34"/>
    <n v="882"/>
    <x v="11"/>
    <x v="2"/>
    <n v="201205"/>
  </r>
  <r>
    <x v="1267"/>
    <d v="2012-05-16T00:00:00"/>
    <x v="2"/>
    <n v="3.1"/>
    <n v="0"/>
    <n v="28"/>
    <n v="8"/>
    <d v="1899-12-30T00:28:08"/>
    <d v="1899-12-30T00:09:05"/>
    <x v="48"/>
    <s v="YNHH-5k"/>
    <n v="6.6113744075829439"/>
    <n v="0"/>
    <s v="Humid"/>
    <m/>
    <d v="1899-12-30T03:57:46"/>
    <d v="1899-12-30T01:58:53"/>
    <m/>
    <n v="0"/>
    <n v="0"/>
    <d v="1899-12-30T03:57:46"/>
    <d v="1899-12-30T04:50:10"/>
    <d v="1899-12-30T01:58:53"/>
    <d v="1899-12-30T02:25:05"/>
    <n v="925"/>
    <x v="11"/>
    <x v="2"/>
    <n v="201205"/>
  </r>
  <r>
    <x v="1268"/>
    <d v="2012-05-17T00:00:00"/>
    <x v="2"/>
    <n v="3.3"/>
    <n v="0"/>
    <n v="32"/>
    <n v="27"/>
    <d v="1899-12-30T00:32:27"/>
    <d v="1899-12-30T00:09:50"/>
    <x v="48"/>
    <s v="YNHH-Random"/>
    <n v="6.1016949152542415"/>
    <n v="0"/>
    <s v="Warm"/>
    <m/>
    <d v="1899-12-30T04:17:38"/>
    <d v="1899-12-30T02:08:49"/>
    <m/>
    <n v="0"/>
    <n v="0"/>
    <d v="1899-12-30T04:17:38"/>
    <d v="1899-12-30T05:10:02"/>
    <d v="1899-12-30T02:08:49"/>
    <d v="1899-12-30T02:35:01"/>
    <n v="1379"/>
    <x v="11"/>
    <x v="2"/>
    <n v="201205"/>
  </r>
  <r>
    <x v="1269"/>
    <d v="2012-05-19T00:00:00"/>
    <x v="0"/>
    <n v="0.92"/>
    <n v="0"/>
    <n v="35"/>
    <n v="0"/>
    <d v="1899-12-30T00:35:00"/>
    <d v="1899-12-30T00:38:03"/>
    <x v="54"/>
    <s v="Lake Swim - Log Cabin"/>
    <n v="1.5771428571428585"/>
    <n v="0"/>
    <s v="Perfect"/>
    <s v="Time and Dist are guestimate"/>
    <d v="1899-12-30T01:31:18"/>
    <d v="1899-12-30T00:45:39"/>
    <m/>
    <n v="0"/>
    <n v="0"/>
    <d v="1899-12-30T16:36:44"/>
    <d v="1899-12-30T17:29:08"/>
    <d v="1899-12-30T08:18:22"/>
    <d v="1899-12-30T08:44:34"/>
    <n v="3370"/>
    <x v="11"/>
    <x v="2"/>
    <n v="201205"/>
  </r>
  <r>
    <x v="1270"/>
    <d v="2012-05-20T00:00:00"/>
    <x v="1"/>
    <n v="56"/>
    <n v="3"/>
    <n v="46"/>
    <n v="57"/>
    <d v="1899-12-30T03:46:57"/>
    <d v="1899-12-30T00:04:03"/>
    <x v="53"/>
    <s v="Rev3 Half"/>
    <n v="14.805023132848653"/>
    <n v="0"/>
    <s v="Nice!"/>
    <m/>
    <d v="1899-12-30T07:33:54"/>
    <d v="1899-12-30T03:46:57"/>
    <m/>
    <n v="0"/>
    <n v="0"/>
    <d v="1899-12-30T01:46:11"/>
    <d v="1899-12-30T02:38:35"/>
    <d v="1899-12-30T00:53:05"/>
    <d v="1899-12-30T01:19:17"/>
    <n v="515"/>
    <x v="11"/>
    <x v="2"/>
    <n v="201205"/>
  </r>
  <r>
    <x v="1271"/>
    <d v="2012-05-21T00:00:00"/>
    <x v="2"/>
    <n v="3"/>
    <n v="0"/>
    <n v="27"/>
    <n v="50"/>
    <d v="1899-12-30T00:27:50"/>
    <d v="1899-12-30T00:09:17"/>
    <x v="48"/>
    <s v="Treadmill"/>
    <n v="6.4670658682634787"/>
    <n v="0"/>
    <s v="Inside"/>
    <m/>
    <d v="1899-12-30T04:03:05"/>
    <d v="1899-12-30T02:01:32"/>
    <m/>
    <n v="0"/>
    <n v="0"/>
    <d v="1899-12-30T04:03:05"/>
    <d v="1899-12-30T04:55:29"/>
    <d v="1899-12-30T02:01:32"/>
    <d v="1899-12-30T02:27:44"/>
    <n v="1002"/>
    <x v="11"/>
    <x v="2"/>
    <n v="201205"/>
  </r>
  <r>
    <x v="1272"/>
    <d v="2012-05-22T00:00:00"/>
    <x v="1"/>
    <n v="12"/>
    <n v="0"/>
    <n v="33"/>
    <n v="22"/>
    <d v="1899-12-30T00:33:22"/>
    <d v="1899-12-30T00:02:47"/>
    <x v="51"/>
    <s v="Spin Class"/>
    <n v="21.578421578421594"/>
    <n v="0"/>
    <s v="Inside"/>
    <m/>
    <d v="1899-12-30T05:11:25"/>
    <d v="1899-12-30T02:35:43"/>
    <m/>
    <n v="0"/>
    <n v="0"/>
    <d v="1899-12-30T01:12:51"/>
    <d v="1899-12-30T02:05:15"/>
    <d v="1899-12-30T00:36:26"/>
    <d v="1899-12-30T01:02:38"/>
    <n v="118"/>
    <x v="11"/>
    <x v="2"/>
    <n v="201205"/>
  </r>
  <r>
    <x v="1272"/>
    <d v="2012-05-22T00:00:00"/>
    <x v="2"/>
    <n v="1"/>
    <n v="0"/>
    <n v="8"/>
    <n v="29"/>
    <d v="1899-12-30T00:08:29"/>
    <d v="1899-12-30T00:08:29"/>
    <x v="48"/>
    <s v="Treadmill"/>
    <n v="7.0726915520628744"/>
    <n v="0"/>
    <s v="Inside"/>
    <s v="Brick off spin class"/>
    <d v="1899-12-30T03:42:16"/>
    <d v="1899-12-30T01:51:08"/>
    <m/>
    <n v="0"/>
    <n v="0"/>
    <d v="1899-12-30T03:42:16"/>
    <d v="1899-12-30T04:34:40"/>
    <d v="1899-12-30T01:51:08"/>
    <d v="1899-12-30T02:17:20"/>
    <n v="830"/>
    <x v="11"/>
    <x v="2"/>
    <n v="201205"/>
  </r>
  <r>
    <x v="1273"/>
    <d v="2012-05-24T00:00:00"/>
    <x v="1"/>
    <n v="10.199999999999999"/>
    <n v="0"/>
    <n v="30"/>
    <n v="0"/>
    <d v="1899-12-30T00:30:00"/>
    <d v="1899-12-30T00:02:56"/>
    <x v="51"/>
    <s v="Spin Class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1"/>
    <x v="2"/>
    <n v="201205"/>
  </r>
  <r>
    <x v="1274"/>
    <d v="2012-05-25T00:00:00"/>
    <x v="2"/>
    <n v="9"/>
    <n v="1"/>
    <n v="35"/>
    <n v="14"/>
    <d v="1899-12-30T01:35:14"/>
    <d v="1899-12-30T00:10:35"/>
    <x v="52"/>
    <s v="Quassy Loop plus Tranquility Loop"/>
    <n v="5.6702835141757131"/>
    <n v="0"/>
    <s v="Humid"/>
    <s v="Last long run before rev3"/>
    <d v="1899-12-30T04:37:14"/>
    <d v="1899-12-30T02:18:37"/>
    <m/>
    <n v="0"/>
    <n v="0"/>
    <d v="1899-12-30T04:37:14"/>
    <d v="1899-12-30T05:29:38"/>
    <d v="1899-12-30T02:18:37"/>
    <d v="1899-12-30T02:44:49"/>
    <n v="1995"/>
    <x v="11"/>
    <x v="2"/>
    <n v="201205"/>
  </r>
  <r>
    <x v="1275"/>
    <d v="2012-05-28T00:00:00"/>
    <x v="1"/>
    <n v="13.75"/>
    <n v="1"/>
    <n v="11"/>
    <n v="2"/>
    <d v="1899-12-30T01:11:02"/>
    <d v="1899-12-30T00:05:10"/>
    <x v="53"/>
    <s v="Ride with Connor Fenn's Pond then Griskus Sprint"/>
    <n v="11.614265603003295"/>
    <n v="0"/>
    <s v="Humid"/>
    <m/>
    <d v="1899-12-30T09:38:36"/>
    <d v="1899-12-30T04:49:18"/>
    <m/>
    <n v="0"/>
    <n v="0"/>
    <d v="1899-12-30T02:15:21"/>
    <d v="1899-12-30T03:07:45"/>
    <d v="1899-12-30T01:07:41"/>
    <d v="1899-12-30T01:33:53"/>
    <n v="742"/>
    <x v="11"/>
    <x v="2"/>
    <n v="201205"/>
  </r>
  <r>
    <x v="1276"/>
    <d v="2012-05-29T00:00:00"/>
    <x v="2"/>
    <n v="2"/>
    <n v="0"/>
    <n v="19"/>
    <n v="1"/>
    <d v="1899-12-30T00:19:01"/>
    <d v="1899-12-30T00:09:30"/>
    <x v="48"/>
    <s v="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2"/>
    <n v="201205"/>
  </r>
  <r>
    <x v="1277"/>
    <d v="2012-05-31T00:00:00"/>
    <x v="1"/>
    <n v="10.7"/>
    <n v="0"/>
    <n v="32"/>
    <n v="20"/>
    <d v="1899-12-30T00:32:20"/>
    <d v="1899-12-30T00:03:01"/>
    <x v="51"/>
    <s v="Spin Class"/>
    <n v="19.855670103092791"/>
    <n v="0"/>
    <s v="Inside"/>
    <s v="Easy riding"/>
    <d v="1899-12-30T05:38:27"/>
    <d v="1899-12-30T02:49:13"/>
    <m/>
    <n v="0"/>
    <n v="0"/>
    <d v="1899-12-30T01:19:10"/>
    <d v="1899-12-30T02:11:34"/>
    <d v="1899-12-30T00:39:35"/>
    <d v="1899-12-30T01:05:47"/>
    <n v="213"/>
    <x v="11"/>
    <x v="2"/>
    <n v="201205"/>
  </r>
  <r>
    <x v="1278"/>
    <d v="2012-06-03T00:00:00"/>
    <x v="0"/>
    <n v="1.2"/>
    <n v="0"/>
    <n v="46"/>
    <n v="44"/>
    <d v="1899-12-30T00:46:44"/>
    <d v="1899-12-30T00:38:57"/>
    <x v="54"/>
    <s v="Rev3 Half"/>
    <n v="1.5406562054208286"/>
    <n v="0"/>
    <s v="Perfect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3"/>
    <n v="201206"/>
  </r>
  <r>
    <x v="1278"/>
    <d v="2012-06-03T00:00:00"/>
    <x v="1"/>
    <n v="56"/>
    <n v="3"/>
    <n v="33"/>
    <n v="17"/>
    <d v="1899-12-30T03:33:17"/>
    <d v="1899-12-30T00:03:49"/>
    <x v="53"/>
    <s v="Rev3 Half"/>
    <n v="15.753692271626173"/>
    <n v="0"/>
    <s v="Perfect"/>
    <s v="Seat sank"/>
    <d v="1899-12-30T07:06:34"/>
    <d v="1899-12-30T03:33:17"/>
    <m/>
    <n v="0"/>
    <n v="0"/>
    <d v="1899-12-30T01:39:47"/>
    <d v="1899-12-30T02:32:11"/>
    <d v="1899-12-30T00:49:54"/>
    <d v="1899-12-30T01:16:06"/>
    <n v="404"/>
    <x v="11"/>
    <x v="3"/>
    <n v="201206"/>
  </r>
  <r>
    <x v="1278"/>
    <d v="2012-06-03T00:00:00"/>
    <x v="2"/>
    <n v="13.1"/>
    <n v="2"/>
    <n v="47"/>
    <n v="8"/>
    <d v="1899-12-30T02:47:08"/>
    <d v="1899-12-30T00:12:45"/>
    <x v="52"/>
    <s v="Rev3 Half"/>
    <n v="4.7028320702034332"/>
    <n v="0"/>
    <s v="Perfect"/>
    <m/>
    <d v="1899-12-30T05:34:16"/>
    <d v="1899-12-30T02:47:08"/>
    <m/>
    <n v="0"/>
    <n v="0"/>
    <d v="1899-12-30T05:34:16"/>
    <d v="1899-12-30T06:26:40"/>
    <d v="1899-12-30T02:47:08"/>
    <d v="1899-12-30T03:13:20"/>
    <n v="2841"/>
    <x v="11"/>
    <x v="3"/>
    <n v="201206"/>
  </r>
  <r>
    <x v="1278"/>
    <d v="2012-06-03T00:00:00"/>
    <x v="3"/>
    <n v="0.01"/>
    <n v="0"/>
    <n v="2"/>
    <n v="53"/>
    <d v="1899-12-30T00:02:53"/>
    <d v="1899-12-30T04:48:20"/>
    <x v="52"/>
    <s v="Rev3 Half"/>
    <n v="0.20809248554913312"/>
    <n v="0"/>
    <s v="Perfect"/>
    <m/>
    <d v="1899-12-30T00:00:00"/>
    <d v="1899-12-30T00:00:00"/>
    <m/>
    <n v="0"/>
    <n v="0"/>
    <d v="1900-01-04T05:54:20"/>
    <d v="1900-01-04T06:46:44"/>
    <d v="1900-01-01T14:57:10"/>
    <d v="1900-01-01T15:23:22"/>
    <n v="3539"/>
    <x v="11"/>
    <x v="3"/>
    <n v="201206"/>
  </r>
  <r>
    <x v="1278"/>
    <d v="2012-06-03T00:00:00"/>
    <x v="4"/>
    <n v="0.01"/>
    <n v="0"/>
    <n v="2"/>
    <n v="50"/>
    <d v="1899-12-30T00:02:50"/>
    <d v="1899-12-30T04:43:20"/>
    <x v="52"/>
    <s v="Rev3 Half"/>
    <n v="0.2117647058823531"/>
    <n v="0"/>
    <s v="Perfect"/>
    <m/>
    <d v="1899-12-30T00:00:00"/>
    <d v="1899-12-30T00:00:00"/>
    <m/>
    <n v="0"/>
    <n v="0"/>
    <d v="1900-01-04T03:43:20"/>
    <d v="1900-01-04T04:35:44"/>
    <d v="1900-01-01T13:51:40"/>
    <d v="1900-01-01T14:17:52"/>
    <n v="3538"/>
    <x v="11"/>
    <x v="3"/>
    <n v="201206"/>
  </r>
  <r>
    <x v="1279"/>
    <d v="2012-06-06T00:00:00"/>
    <x v="1"/>
    <n v="8"/>
    <n v="0"/>
    <n v="30"/>
    <n v="0"/>
    <d v="1899-12-30T00:30:00"/>
    <d v="1899-12-30T00:03:45"/>
    <x v="51"/>
    <s v="Stationary Bike"/>
    <n v="16.000000000000014"/>
    <n v="0"/>
    <s v="Inside"/>
    <s v="just spin legs still sore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</r>
  <r>
    <x v="1280"/>
    <d v="2012-06-07T00:00:00"/>
    <x v="2"/>
    <n v="3.1"/>
    <n v="0"/>
    <n v="30"/>
    <n v="43"/>
    <d v="1899-12-30T00:30:43"/>
    <d v="1899-12-30T00:09:55"/>
    <x v="48"/>
    <s v="YNHH-5k"/>
    <n v="6.0553445469343519"/>
    <n v="0"/>
    <s v="Nice!"/>
    <s v="legs feel heavy"/>
    <d v="1899-12-30T04:19:36"/>
    <d v="1899-12-30T02:09:48"/>
    <m/>
    <n v="0"/>
    <n v="0"/>
    <d v="1899-12-30T04:19:36"/>
    <d v="1899-12-30T05:12:00"/>
    <d v="1899-12-30T02:09:48"/>
    <d v="1899-12-30T02:36:00"/>
    <n v="1450"/>
    <x v="11"/>
    <x v="3"/>
    <n v="201206"/>
  </r>
  <r>
    <x v="1281"/>
    <d v="2012-06-09T00:00:00"/>
    <x v="0"/>
    <n v="0.68"/>
    <n v="0"/>
    <n v="28"/>
    <n v="48"/>
    <d v="1899-12-30T00:28:48"/>
    <d v="1899-12-30T00:42:21"/>
    <x v="54"/>
    <s v="To The Right"/>
    <n v="1.4166666666666679"/>
    <n v="0"/>
    <s v="Nice!"/>
    <m/>
    <d v="1899-12-30T01:41:39"/>
    <d v="1899-12-30T00:50:49"/>
    <m/>
    <n v="0"/>
    <n v="0"/>
    <d v="1899-12-30T18:29:39"/>
    <d v="1899-12-30T19:22:03"/>
    <d v="1899-12-30T09:14:49"/>
    <d v="1899-12-30T09:41:01"/>
    <n v="3474"/>
    <x v="11"/>
    <x v="3"/>
    <n v="201206"/>
  </r>
  <r>
    <x v="1282"/>
    <d v="2012-06-10T00:00:00"/>
    <x v="1"/>
    <n v="25"/>
    <n v="1"/>
    <n v="35"/>
    <n v="14"/>
    <d v="1899-12-30T01:35:14"/>
    <d v="1899-12-30T00:03:49"/>
    <x v="53"/>
    <s v="Griskus Olympic"/>
    <n v="15.750787539376983"/>
    <n v="0"/>
    <s v="Humid"/>
    <s v="stupid seat post"/>
    <d v="1899-12-30T07:06:39"/>
    <d v="1899-12-30T03:33:19"/>
    <m/>
    <n v="0"/>
    <n v="0"/>
    <d v="1899-12-30T01:39:48"/>
    <d v="1899-12-30T02:32:12"/>
    <d v="1899-12-30T00:49:54"/>
    <d v="1899-12-30T01:16:06"/>
    <n v="405"/>
    <x v="11"/>
    <x v="3"/>
    <n v="201206"/>
  </r>
  <r>
    <x v="1283"/>
    <d v="2012-06-11T00:00:00"/>
    <x v="1"/>
    <n v="8"/>
    <n v="0"/>
    <n v="30"/>
    <n v="0"/>
    <d v="1899-12-30T00:30:00"/>
    <d v="1899-12-30T00:03:45"/>
    <x v="51"/>
    <s v="Stationary Bike"/>
    <n v="16.000000000000014"/>
    <n v="0"/>
    <s v="Inside"/>
    <s v="spin legs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</r>
  <r>
    <x v="1284"/>
    <d v="2012-06-12T00:00:00"/>
    <x v="1"/>
    <n v="12.1"/>
    <n v="0"/>
    <n v="33"/>
    <n v="12"/>
    <d v="1899-12-30T00:33:12"/>
    <d v="1899-12-30T00:02:45"/>
    <x v="51"/>
    <s v="Spin Class"/>
    <n v="21.86746987951809"/>
    <n v="0"/>
    <s v="Inside"/>
    <s v="400+ watts during rpm challenge"/>
    <d v="1899-12-30T05:07:18"/>
    <d v="1899-12-30T02:33:39"/>
    <m/>
    <n v="0"/>
    <n v="0"/>
    <d v="1899-12-30T01:11:53"/>
    <d v="1899-12-30T02:04:17"/>
    <d v="1899-12-30T00:35:57"/>
    <d v="1899-12-30T01:02:09"/>
    <n v="102"/>
    <x v="11"/>
    <x v="3"/>
    <n v="201206"/>
  </r>
  <r>
    <x v="1285"/>
    <d v="2012-06-14T00:00:00"/>
    <x v="1"/>
    <n v="10.5"/>
    <n v="0"/>
    <n v="39"/>
    <n v="8"/>
    <d v="1899-12-30T00:39:08"/>
    <d v="1899-12-30T00:03:44"/>
    <x v="53"/>
    <s v="Griskus Sprint"/>
    <n v="16.098807495741067"/>
    <n v="0"/>
    <s v="Cool"/>
    <m/>
    <d v="1899-12-30T06:57:25"/>
    <d v="1899-12-30T03:28:43"/>
    <m/>
    <n v="0"/>
    <n v="0"/>
    <d v="1899-12-30T01:37:39"/>
    <d v="1899-12-30T02:30:03"/>
    <d v="1899-12-30T00:48:49"/>
    <d v="1899-12-30T01:15:01"/>
    <n v="370"/>
    <x v="11"/>
    <x v="3"/>
    <n v="201206"/>
  </r>
  <r>
    <x v="1285"/>
    <d v="2012-06-14T00:00:00"/>
    <x v="2"/>
    <n v="3.1"/>
    <n v="0"/>
    <n v="28"/>
    <n v="49"/>
    <d v="1899-12-30T00:28:49"/>
    <d v="1899-12-30T00:09:18"/>
    <x v="48"/>
    <s v="YNHH-5k"/>
    <n v="6.4545980335454072"/>
    <n v="0"/>
    <s v="Nice!"/>
    <m/>
    <d v="1899-12-30T04:03:33"/>
    <d v="1899-12-30T02:01:46"/>
    <m/>
    <n v="0"/>
    <n v="0"/>
    <d v="1899-12-30T04:03:33"/>
    <d v="1899-12-30T04:55:57"/>
    <d v="1899-12-30T02:01:46"/>
    <d v="1899-12-30T02:27:58"/>
    <n v="1014"/>
    <x v="11"/>
    <x v="3"/>
    <n v="201206"/>
  </r>
  <r>
    <x v="1286"/>
    <d v="2012-06-16T00:00:00"/>
    <x v="0"/>
    <n v="1"/>
    <n v="0"/>
    <n v="37"/>
    <n v="30"/>
    <d v="1899-12-30T00:37:30"/>
    <d v="1899-12-30T00:37:30"/>
    <x v="54"/>
    <s v="Griskus Olympic"/>
    <n v="1.6000000000000012"/>
    <n v="0"/>
    <s v="Nice!"/>
    <m/>
    <d v="1899-12-30T01:30:00"/>
    <d v="1899-12-30T00:45:00"/>
    <m/>
    <n v="0"/>
    <n v="0"/>
    <d v="1899-12-30T16:22:30"/>
    <d v="1899-12-30T17:14:54"/>
    <d v="1899-12-30T08:11:15"/>
    <d v="1899-12-30T08:37:27"/>
    <n v="3360"/>
    <x v="11"/>
    <x v="3"/>
    <n v="201206"/>
  </r>
  <r>
    <x v="1286"/>
    <d v="2012-06-16T00:00:00"/>
    <x v="1"/>
    <n v="25"/>
    <n v="1"/>
    <n v="29"/>
    <n v="20"/>
    <d v="1899-12-30T01:29:20"/>
    <d v="1899-12-30T00:03:34"/>
    <x v="53"/>
    <s v="Griskus Olympic"/>
    <n v="16.791044776119413"/>
    <n v="0"/>
    <s v="Nice!"/>
    <m/>
    <d v="1899-12-30T06:40:13"/>
    <d v="1899-12-30T03:20:06"/>
    <m/>
    <n v="0"/>
    <n v="0"/>
    <d v="1899-12-30T01:33:37"/>
    <d v="1899-12-30T02:26:01"/>
    <d v="1899-12-30T00:46:49"/>
    <d v="1899-12-30T01:13:01"/>
    <n v="321"/>
    <x v="11"/>
    <x v="3"/>
    <n v="201206"/>
  </r>
  <r>
    <x v="1286"/>
    <d v="2012-06-16T00:00:00"/>
    <x v="2"/>
    <n v="6.2"/>
    <n v="1"/>
    <n v="7"/>
    <n v="8"/>
    <d v="1899-12-30T01:07:08"/>
    <d v="1899-12-30T00:10:50"/>
    <x v="52"/>
    <s v="Griskus Olympic"/>
    <n v="5.5412115193644533"/>
    <n v="0"/>
    <s v="Nice!"/>
    <s v="First Loop Run 34:09 Second Loop 33:02"/>
    <d v="1899-12-30T04:43:42"/>
    <d v="1899-12-30T02:21:51"/>
    <m/>
    <n v="0"/>
    <n v="0"/>
    <d v="1899-12-30T04:43:42"/>
    <d v="1899-12-30T05:36:06"/>
    <d v="1899-12-30T02:21:51"/>
    <d v="1899-12-30T02:48:03"/>
    <n v="2150"/>
    <x v="11"/>
    <x v="3"/>
    <n v="201206"/>
  </r>
  <r>
    <x v="1286"/>
    <d v="2012-06-16T00:00:00"/>
    <x v="3"/>
    <n v="1"/>
    <n v="0"/>
    <n v="2"/>
    <n v="51"/>
    <d v="1899-12-30T00:02:51"/>
    <d v="1899-12-30T00:02:51"/>
    <x v="52"/>
    <s v="Griskus Olympic"/>
    <n v="21.052631578947384"/>
    <n v="0"/>
    <s v="Nice!"/>
    <s v="First Loop Run 34:09 Second Loop 33:02"/>
    <d v="1899-12-30T00:00:00"/>
    <d v="1899-12-30T00:00:00"/>
    <m/>
    <n v="0"/>
    <n v="0"/>
    <d v="1899-12-30T01:14:40"/>
    <d v="1899-12-30T02:07:04"/>
    <d v="1899-12-30T00:37:20"/>
    <d v="1899-12-30T01:03:32"/>
    <n v="150"/>
    <x v="11"/>
    <x v="3"/>
    <n v="201206"/>
  </r>
  <r>
    <x v="1286"/>
    <d v="2012-06-16T00:00:00"/>
    <x v="4"/>
    <n v="1"/>
    <n v="0"/>
    <n v="2"/>
    <n v="11"/>
    <d v="1899-12-30T00:02:11"/>
    <d v="1899-12-30T00:02:11"/>
    <x v="52"/>
    <s v="Griskus Olympic"/>
    <n v="27.480916030534374"/>
    <n v="0"/>
    <s v="Nice!"/>
    <s v="First Loop Run 34:09 Second Loop 33:02"/>
    <d v="1899-12-30T00:00:00"/>
    <d v="1899-12-30T00:00:00"/>
    <m/>
    <n v="0"/>
    <n v="0"/>
    <d v="1899-12-30T00:57:12"/>
    <d v="1899-12-30T01:49:36"/>
    <d v="1899-12-30T00:28:36"/>
    <d v="1899-12-30T00:54:48"/>
    <n v="17"/>
    <x v="11"/>
    <x v="3"/>
    <n v="201206"/>
  </r>
  <r>
    <x v="1287"/>
    <d v="2012-06-18T00:00:00"/>
    <x v="1"/>
    <n v="7.8"/>
    <n v="0"/>
    <n v="30"/>
    <n v="0"/>
    <d v="1899-12-30T00:30:00"/>
    <d v="1899-12-30T00:03:51"/>
    <x v="51"/>
    <s v="Stationary Bike"/>
    <n v="15.600000000000012"/>
    <n v="0"/>
    <s v="Inside"/>
    <m/>
    <d v="1899-12-30T07:10:46"/>
    <d v="1899-12-30T03:35:23"/>
    <m/>
    <n v="0"/>
    <n v="0"/>
    <d v="1899-12-30T01:40:46"/>
    <d v="1899-12-30T02:33:10"/>
    <d v="1899-12-30T00:50:23"/>
    <d v="1899-12-30T01:16:35"/>
    <n v="411"/>
    <x v="11"/>
    <x v="3"/>
    <n v="201206"/>
  </r>
  <r>
    <x v="1288"/>
    <d v="2012-06-19T00:00:00"/>
    <x v="2"/>
    <n v="2.6"/>
    <n v="0"/>
    <n v="26"/>
    <n v="15"/>
    <d v="1899-12-30T00:26:15"/>
    <d v="1899-12-30T00:10:06"/>
    <x v="51"/>
    <s v="YNHH-Random"/>
    <n v="5.9428571428571475"/>
    <n v="0"/>
    <s v="Overcast"/>
    <s v="Felt like crap"/>
    <d v="1899-12-30T04:24:31"/>
    <d v="1899-12-30T02:12:16"/>
    <m/>
    <n v="0"/>
    <n v="0"/>
    <d v="1899-12-30T04:24:31"/>
    <d v="1899-12-30T05:16:55"/>
    <d v="1899-12-30T02:12:16"/>
    <d v="1899-12-30T02:38:28"/>
    <n v="1618"/>
    <x v="11"/>
    <x v="3"/>
    <n v="201206"/>
  </r>
  <r>
    <x v="1289"/>
    <d v="2012-06-21T00:00:00"/>
    <x v="2"/>
    <n v="3"/>
    <n v="0"/>
    <n v="28"/>
    <n v="26"/>
    <d v="1899-12-30T00:28:26"/>
    <d v="1899-12-30T00:09:29"/>
    <x v="51"/>
    <s v="Treadmill"/>
    <n v="6.3305978898007078"/>
    <n v="0"/>
    <s v="Inside"/>
    <m/>
    <d v="1899-12-30T04:08:19"/>
    <d v="1899-12-30T02:04:10"/>
    <m/>
    <n v="0"/>
    <n v="0"/>
    <d v="1899-12-30T04:08:19"/>
    <d v="1899-12-30T05:00:43"/>
    <d v="1899-12-30T02:04:10"/>
    <d v="1899-12-30T02:30:22"/>
    <n v="1103"/>
    <x v="11"/>
    <x v="3"/>
    <n v="201206"/>
  </r>
  <r>
    <x v="1290"/>
    <d v="2012-06-22T00:00:00"/>
    <x v="2"/>
    <n v="2"/>
    <n v="0"/>
    <n v="19"/>
    <n v="26"/>
    <d v="1899-12-30T00:19:26"/>
    <d v="1899-12-30T00:09:43"/>
    <x v="51"/>
    <s v="Treadmill"/>
    <n v="6.1749571183533494"/>
    <n v="0"/>
    <s v="Inside"/>
    <m/>
    <d v="1899-12-30T04:14:35"/>
    <d v="1899-12-30T02:07:17"/>
    <m/>
    <n v="0"/>
    <n v="0"/>
    <d v="1899-12-30T04:14:35"/>
    <d v="1899-12-30T05:06:59"/>
    <d v="1899-12-30T02:07:17"/>
    <d v="1899-12-30T02:33:29"/>
    <n v="1281"/>
    <x v="11"/>
    <x v="3"/>
    <n v="201206"/>
  </r>
  <r>
    <x v="1291"/>
    <d v="2012-06-23T00:00:00"/>
    <x v="0"/>
    <n v="0.7"/>
    <n v="0"/>
    <n v="28"/>
    <n v="24"/>
    <d v="1899-12-30T00:28:24"/>
    <d v="1899-12-30T00:40:34"/>
    <x v="54"/>
    <s v="To The Right"/>
    <n v="1.4788732394366209"/>
    <n v="0"/>
    <s v="Nice!"/>
    <m/>
    <d v="1899-12-30T01:37:22"/>
    <d v="1899-12-30T00:48:41"/>
    <m/>
    <n v="0"/>
    <n v="0"/>
    <d v="1899-12-30T17:42:58"/>
    <d v="1899-12-30T18:35:22"/>
    <d v="1899-12-30T08:51:29"/>
    <d v="1899-12-30T09:17:41"/>
    <n v="3453"/>
    <x v="11"/>
    <x v="3"/>
    <n v="201206"/>
  </r>
  <r>
    <x v="1292"/>
    <d v="2012-06-24T00:00:00"/>
    <x v="1"/>
    <n v="34.299999999999997"/>
    <n v="2"/>
    <n v="8"/>
    <n v="26"/>
    <d v="1899-12-30T02:08:26"/>
    <d v="1899-12-30T00:03:45"/>
    <x v="53"/>
    <s v="Flanders/Bantam Loop"/>
    <n v="16.023877498053473"/>
    <n v="0"/>
    <s v="Nice!"/>
    <s v="http://app.strava.com/rides/11618254#achievements"/>
    <d v="1899-12-30T06:59:22"/>
    <d v="1899-12-30T03:29:41"/>
    <m/>
    <n v="0"/>
    <n v="0"/>
    <d v="1899-12-30T01:38:06"/>
    <d v="1899-12-30T02:30:30"/>
    <d v="1899-12-30T00:49:03"/>
    <d v="1899-12-30T01:15:15"/>
    <n v="376"/>
    <x v="11"/>
    <x v="3"/>
    <n v="201206"/>
  </r>
  <r>
    <x v="1293"/>
    <d v="2012-06-26T00:00:00"/>
    <x v="2"/>
    <n v="2"/>
    <n v="0"/>
    <n v="18"/>
    <n v="59"/>
    <d v="1899-12-30T00:18:59"/>
    <d v="1899-12-30T00:09:30"/>
    <x v="48"/>
    <s v="Treadmill"/>
    <n v="6.3213345039508386"/>
    <n v="0"/>
    <s v="Inside"/>
    <m/>
    <d v="1899-12-30T04:08:41"/>
    <d v="1899-12-30T02:04:20"/>
    <m/>
    <n v="0"/>
    <n v="0"/>
    <d v="1899-12-30T04:08:41"/>
    <d v="1899-12-30T05:01:05"/>
    <d v="1899-12-30T02:04:20"/>
    <d v="1899-12-30T02:30:32"/>
    <n v="1116"/>
    <x v="11"/>
    <x v="3"/>
    <n v="201206"/>
  </r>
  <r>
    <x v="1294"/>
    <d v="2012-06-27T00:00:00"/>
    <x v="1"/>
    <n v="6"/>
    <n v="0"/>
    <n v="20"/>
    <n v="0"/>
    <d v="1899-12-30T00:20:00"/>
    <d v="1899-12-30T00:03:20"/>
    <x v="51"/>
    <s v="Stationary Bike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3"/>
    <n v="201206"/>
  </r>
  <r>
    <x v="1295"/>
    <d v="2012-07-01T00:00:00"/>
    <x v="0"/>
    <n v="1"/>
    <n v="0"/>
    <n v="32"/>
    <n v="1"/>
    <d v="1899-12-30T00:32:01"/>
    <d v="1899-12-30T00:32:01"/>
    <x v="56"/>
    <s v="Mighty Moss"/>
    <n v="1.874023945861532"/>
    <n v="0"/>
    <s v="HOT &amp; Humid"/>
    <m/>
    <d v="1899-12-30T01:16:50"/>
    <d v="1899-12-30T00:38:25"/>
    <m/>
    <n v="0"/>
    <n v="0"/>
    <d v="1899-12-30T13:58:50"/>
    <d v="1899-12-30T14:51:14"/>
    <d v="1899-12-30T06:59:25"/>
    <d v="1899-12-30T07:25:37"/>
    <n v="3170"/>
    <x v="11"/>
    <x v="0"/>
    <n v="201207"/>
  </r>
  <r>
    <x v="1295"/>
    <d v="2012-07-01T00:00:00"/>
    <x v="1"/>
    <n v="56"/>
    <n v="3"/>
    <n v="21"/>
    <n v="40"/>
    <d v="1899-12-30T03:21:40"/>
    <d v="1899-12-30T00:03:36"/>
    <x v="53"/>
    <s v="Mighty Moss"/>
    <n v="16.6611570247934"/>
    <n v="0"/>
    <s v="HOT &amp; Humid"/>
    <s v="Flat tire. Ughhhh"/>
    <d v="1899-12-30T06:43:20"/>
    <d v="1899-12-30T03:21:40"/>
    <m/>
    <n v="0"/>
    <n v="0"/>
    <d v="1899-12-30T01:34:21"/>
    <d v="1899-12-30T02:26:45"/>
    <d v="1899-12-30T00:47:11"/>
    <d v="1899-12-30T01:13:23"/>
    <n v="329"/>
    <x v="11"/>
    <x v="0"/>
    <n v="201207"/>
  </r>
  <r>
    <x v="1295"/>
    <d v="2012-07-01T00:00:00"/>
    <x v="2"/>
    <n v="13.1"/>
    <n v="3"/>
    <n v="0"/>
    <n v="19"/>
    <d v="1899-12-30T03:00:19"/>
    <d v="1899-12-30T00:13:46"/>
    <x v="52"/>
    <s v="Mighty Moss"/>
    <n v="4.3589980589703332"/>
    <n v="0"/>
    <s v="HOT &amp; Humid"/>
    <m/>
    <d v="1899-12-30T06:00:38"/>
    <d v="1899-12-30T03:00:19"/>
    <m/>
    <n v="0"/>
    <n v="0"/>
    <d v="1899-12-30T06:00:38"/>
    <d v="1899-12-30T06:53:02"/>
    <d v="1899-12-30T03:00:19"/>
    <d v="1899-12-30T03:26:31"/>
    <n v="2931"/>
    <x v="11"/>
    <x v="0"/>
    <n v="201207"/>
  </r>
  <r>
    <x v="1295"/>
    <d v="2012-07-01T00:00:00"/>
    <x v="3"/>
    <n v="0.01"/>
    <n v="0"/>
    <n v="1"/>
    <n v="28"/>
    <d v="1899-12-30T00:01:28"/>
    <d v="1899-12-30T02:26:40"/>
    <x v="52"/>
    <s v="Mighty Moss"/>
    <n v="0.40909090909090939"/>
    <n v="0"/>
    <s v="HOT &amp; Humid"/>
    <m/>
    <d v="1899-12-30T00:00:00"/>
    <d v="1899-12-30T00:00:00"/>
    <m/>
    <n v="0"/>
    <n v="0"/>
    <d v="1900-01-01T16:02:40"/>
    <d v="1900-01-01T16:55:04"/>
    <d v="1899-12-31T08:01:20"/>
    <d v="1899-12-31T08:27:32"/>
    <n v="3534"/>
    <x v="11"/>
    <x v="0"/>
    <n v="201207"/>
  </r>
  <r>
    <x v="1295"/>
    <d v="2012-07-01T00:00:00"/>
    <x v="4"/>
    <n v="0.01"/>
    <n v="0"/>
    <n v="2"/>
    <n v="18"/>
    <d v="1899-12-30T00:02:18"/>
    <d v="1899-12-30T03:50:00"/>
    <x v="52"/>
    <s v="Mighty Moss"/>
    <n v="0.26086956521739152"/>
    <n v="0"/>
    <s v="HOT &amp; Humid"/>
    <m/>
    <d v="1899-12-30T00:00:00"/>
    <d v="1899-12-30T00:00:00"/>
    <m/>
    <n v="0"/>
    <n v="0"/>
    <d v="1900-01-03T04:26:00"/>
    <d v="1900-01-03T05:18:24"/>
    <d v="1900-01-01T02:13:00"/>
    <d v="1900-01-01T02:39:12"/>
    <n v="3535"/>
    <x v="11"/>
    <x v="0"/>
    <n v="201207"/>
  </r>
  <r>
    <x v="1296"/>
    <d v="2012-07-03T00:00:00"/>
    <x v="1"/>
    <n v="12.2"/>
    <n v="0"/>
    <n v="32"/>
    <n v="22"/>
    <d v="1899-12-30T00:32:22"/>
    <d v="1899-12-30T00:02:39"/>
    <x v="51"/>
    <s v="Spin Class"/>
    <n v="22.615859938208047"/>
    <n v="0"/>
    <s v="Inside"/>
    <m/>
    <d v="1899-12-30T04:57:08"/>
    <d v="1899-12-30T02:28:34"/>
    <m/>
    <n v="0"/>
    <n v="0"/>
    <d v="1899-12-30T01:09:31"/>
    <d v="1899-12-30T02:01:55"/>
    <d v="1899-12-30T00:34:45"/>
    <d v="1899-12-30T01:00:57"/>
    <n v="71"/>
    <x v="11"/>
    <x v="0"/>
    <n v="201207"/>
  </r>
  <r>
    <x v="1297"/>
    <d v="2012-07-04T00:00:00"/>
    <x v="1"/>
    <n v="22.6"/>
    <n v="1"/>
    <n v="42"/>
    <n v="10"/>
    <d v="1899-12-30T01:42:10"/>
    <d v="1899-12-30T00:04:31"/>
    <x v="53"/>
    <s v="Recovery Ride"/>
    <n v="13.272430668841773"/>
    <n v="0"/>
    <s v="HOT &amp; Humid"/>
    <s v="http://app.strava.com/rides/12450861"/>
    <d v="1899-12-30T08:26:19"/>
    <d v="1899-12-30T04:13:09"/>
    <m/>
    <n v="0"/>
    <n v="0"/>
    <d v="1899-12-30T01:58:26"/>
    <d v="1899-12-30T02:50:50"/>
    <d v="1899-12-30T00:59:13"/>
    <d v="1899-12-30T01:25:25"/>
    <n v="668"/>
    <x v="11"/>
    <x v="0"/>
    <n v="201207"/>
  </r>
  <r>
    <x v="1298"/>
    <d v="2012-07-08T00:00:00"/>
    <x v="1"/>
    <n v="18.399999999999999"/>
    <n v="1"/>
    <n v="12"/>
    <n v="0"/>
    <d v="1899-12-30T01:12:00"/>
    <d v="1899-12-30T00:03:55"/>
    <x v="53"/>
    <s v="Flanders/61 home"/>
    <n v="15.333333333333346"/>
    <n v="0"/>
    <s v="Warm"/>
    <s v="http://app.strava.com/rides/128161451"/>
    <d v="1899-12-30T07:18:16"/>
    <d v="1899-12-30T03:39:08"/>
    <m/>
    <n v="0"/>
    <n v="0"/>
    <d v="1899-12-30T01:42:31"/>
    <d v="1899-12-30T02:34:55"/>
    <d v="1899-12-30T00:51:16"/>
    <d v="1899-12-30T01:17:28"/>
    <n v="440"/>
    <x v="11"/>
    <x v="0"/>
    <n v="201207"/>
  </r>
  <r>
    <x v="1298"/>
    <d v="2012-07-08T00:00:00"/>
    <x v="2"/>
    <n v="1"/>
    <n v="0"/>
    <n v="9"/>
    <n v="17"/>
    <d v="1899-12-30T00:09:17"/>
    <d v="1899-12-30T00:09:17"/>
    <x v="52"/>
    <s v="Random"/>
    <n v="6.463195691202877"/>
    <n v="0"/>
    <s v="Warm"/>
    <s v="Big Calf Cramp"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</r>
  <r>
    <x v="1299"/>
    <d v="2012-07-11T00:00:00"/>
    <x v="0"/>
    <n v="0.5"/>
    <n v="0"/>
    <n v="18"/>
    <n v="56"/>
    <d v="1899-12-30T00:18:56"/>
    <d v="1899-12-30T00:37:52"/>
    <x v="54"/>
    <s v="Griskus Sprint"/>
    <n v="1.5845070422535226"/>
    <n v="0"/>
    <s v="Warm"/>
    <s v="Very Crowded"/>
    <d v="1899-12-30T01:30:53"/>
    <d v="1899-12-30T00:45:26"/>
    <m/>
    <n v="0"/>
    <n v="0"/>
    <d v="1899-12-30T16:32:06"/>
    <d v="1899-12-30T17:24:30"/>
    <d v="1899-12-30T08:16:03"/>
    <d v="1899-12-30T08:42:15"/>
    <n v="3366"/>
    <x v="11"/>
    <x v="0"/>
    <n v="201207"/>
  </r>
  <r>
    <x v="1299"/>
    <d v="2012-07-11T00:00:00"/>
    <x v="1"/>
    <n v="10.5"/>
    <n v="0"/>
    <n v="35"/>
    <n v="25"/>
    <d v="1899-12-30T00:35:25"/>
    <d v="1899-12-30T00:03:22"/>
    <x v="53"/>
    <s v="Griskus Sprint"/>
    <n v="17.788235294117658"/>
    <n v="0"/>
    <s v="Warm"/>
    <m/>
    <d v="1899-12-30T06:17:47"/>
    <d v="1899-12-30T03:08:53"/>
    <m/>
    <n v="0"/>
    <n v="0"/>
    <d v="1899-12-30T01:28:22"/>
    <d v="1899-12-30T02:20:46"/>
    <d v="1899-12-30T00:44:11"/>
    <d v="1899-12-30T01:10:23"/>
    <n v="266"/>
    <x v="11"/>
    <x v="0"/>
    <n v="201207"/>
  </r>
  <r>
    <x v="1299"/>
    <d v="2012-07-11T00:00:00"/>
    <x v="2"/>
    <n v="3.1"/>
    <n v="0"/>
    <n v="29"/>
    <n v="54"/>
    <d v="1899-12-30T00:29:54"/>
    <d v="1899-12-30T00:09:39"/>
    <x v="52"/>
    <s v="Griskus Sprint"/>
    <n v="6.2207357859531829"/>
    <n v="0"/>
    <s v="Warm"/>
    <s v="Felt Great"/>
    <d v="1899-12-30T04:12:42"/>
    <d v="1899-12-30T02:06:21"/>
    <m/>
    <n v="0"/>
    <n v="0"/>
    <d v="1899-12-30T04:12:42"/>
    <d v="1899-12-30T05:05:06"/>
    <d v="1899-12-30T02:06:21"/>
    <d v="1899-12-30T02:32:33"/>
    <n v="1219"/>
    <x v="11"/>
    <x v="0"/>
    <n v="201207"/>
  </r>
  <r>
    <x v="1299"/>
    <d v="2012-07-11T00:00:00"/>
    <x v="3"/>
    <n v="1"/>
    <n v="0"/>
    <n v="2"/>
    <n v="30"/>
    <d v="1899-12-30T00:02:30"/>
    <d v="1899-12-30T00:02:30"/>
    <x v="0"/>
    <s v="Griskus Sprint"/>
    <n v="24.000000000000021"/>
    <n v="0"/>
    <m/>
    <m/>
    <d v="1899-12-30T00:00:00"/>
    <d v="1899-12-30T00:00:00"/>
    <m/>
    <n v="0"/>
    <n v="0"/>
    <d v="1899-12-30T01:05:30"/>
    <d v="1899-12-30T01:57:54"/>
    <d v="1899-12-30T00:32:45"/>
    <d v="1899-12-30T00:58:57"/>
    <n v="36"/>
    <x v="11"/>
    <x v="0"/>
    <n v="201207"/>
  </r>
  <r>
    <x v="1300"/>
    <d v="2012-07-16T00:00:00"/>
    <x v="1"/>
    <n v="9"/>
    <n v="0"/>
    <n v="55"/>
    <n v="0"/>
    <d v="1899-12-30T00:55:00"/>
    <d v="1899-12-30T00:06:07"/>
    <x v="12"/>
    <s v="MV Random"/>
    <n v="9.8181818181818272"/>
    <n v="0"/>
    <s v="Warm"/>
    <s v="Ride with boys"/>
    <d v="1899-12-30T11:24:27"/>
    <d v="1899-12-30T05:42:13"/>
    <m/>
    <n v="0"/>
    <n v="0"/>
    <d v="1899-12-30T02:40:07"/>
    <d v="1899-12-30T03:32:31"/>
    <d v="1899-12-30T01:20:03"/>
    <d v="1899-12-30T01:46:15"/>
    <n v="771"/>
    <x v="11"/>
    <x v="0"/>
    <n v="201207"/>
  </r>
  <r>
    <x v="1301"/>
    <d v="2012-07-17T00:00:00"/>
    <x v="1"/>
    <n v="4.5999999999999996"/>
    <n v="0"/>
    <n v="33"/>
    <n v="16"/>
    <d v="1899-12-30T00:33:16"/>
    <d v="1899-12-30T00:07:14"/>
    <x v="12"/>
    <s v="MV Random"/>
    <n v="8.2965931863727533"/>
    <n v="0"/>
    <s v="Warm"/>
    <s v="Ride to beach with Logan and Hunter on Back"/>
    <d v="1899-12-30T13:29:58"/>
    <d v="1899-12-30T06:44:59"/>
    <m/>
    <n v="0"/>
    <n v="0"/>
    <d v="1899-12-30T03:09:29"/>
    <d v="1899-12-30T04:01:53"/>
    <d v="1899-12-30T01:34:44"/>
    <d v="1899-12-30T02:00:56"/>
    <n v="793"/>
    <x v="11"/>
    <x v="0"/>
    <n v="201207"/>
  </r>
  <r>
    <x v="1302"/>
    <d v="2012-07-22T00:00:00"/>
    <x v="2"/>
    <n v="7.5"/>
    <n v="1"/>
    <n v="17"/>
    <n v="48"/>
    <d v="1899-12-30T01:17:48"/>
    <d v="1899-12-30T00:10:22"/>
    <x v="52"/>
    <s v="Quassy Loop"/>
    <n v="5.7840616966581022"/>
    <n v="0"/>
    <s v="Warm"/>
    <s v="http://runkeeper.com/user/ctkeane/activity/103723729"/>
    <d v="1899-12-30T04:31:47"/>
    <d v="1899-12-30T02:15:53"/>
    <m/>
    <n v="0"/>
    <n v="0"/>
    <d v="1899-12-30T04:31:47"/>
    <d v="1899-12-30T05:24:11"/>
    <d v="1899-12-30T02:15:53"/>
    <d v="1899-12-30T02:42:05"/>
    <n v="1846"/>
    <x v="11"/>
    <x v="0"/>
    <n v="201207"/>
  </r>
  <r>
    <x v="1303"/>
    <d v="2012-07-23T00:00:00"/>
    <x v="2"/>
    <n v="2"/>
    <n v="0"/>
    <n v="18"/>
    <n v="34"/>
    <d v="1899-12-30T00:18:34"/>
    <d v="1899-12-30T00:09:17"/>
    <x v="46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</r>
  <r>
    <x v="1304"/>
    <d v="2012-07-24T00:00:00"/>
    <x v="1"/>
    <n v="11.7"/>
    <n v="0"/>
    <n v="32"/>
    <n v="30"/>
    <d v="1899-12-30T00:32:30"/>
    <d v="1899-12-30T00:02:47"/>
    <x v="51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0"/>
    <n v="201207"/>
  </r>
  <r>
    <x v="1304"/>
    <d v="2012-07-24T00:00:00"/>
    <x v="2"/>
    <n v="1"/>
    <n v="0"/>
    <n v="9"/>
    <n v="18"/>
    <d v="1899-12-30T00:09:18"/>
    <d v="1899-12-30T00:09:18"/>
    <x v="48"/>
    <s v="Treadmill"/>
    <n v="6.4516129032258114"/>
    <n v="0"/>
    <s v="Inside"/>
    <m/>
    <d v="1899-12-30T04:03:40"/>
    <d v="1899-12-30T02:01:50"/>
    <m/>
    <n v="0"/>
    <n v="0"/>
    <d v="1899-12-30T04:03:40"/>
    <d v="1899-12-30T04:56:04"/>
    <d v="1899-12-30T02:01:50"/>
    <d v="1899-12-30T02:28:02"/>
    <n v="1015"/>
    <x v="11"/>
    <x v="0"/>
    <n v="201207"/>
  </r>
  <r>
    <x v="1305"/>
    <d v="2012-07-25T00:00:00"/>
    <x v="2"/>
    <n v="5"/>
    <n v="0"/>
    <n v="52"/>
    <n v="50"/>
    <d v="1899-12-30T00:52:50"/>
    <d v="1899-12-30T00:10:34"/>
    <x v="48"/>
    <s v="Treadmill"/>
    <n v="5.6782334384858073"/>
    <n v="0"/>
    <s v="Inside"/>
    <m/>
    <d v="1899-12-30T04:36:51"/>
    <d v="1899-12-30T02:18:25"/>
    <m/>
    <n v="0"/>
    <n v="0"/>
    <d v="1899-12-30T04:36:51"/>
    <d v="1899-12-30T05:29:15"/>
    <d v="1899-12-30T02:18:25"/>
    <d v="1899-12-30T02:44:37"/>
    <n v="1991"/>
    <x v="11"/>
    <x v="0"/>
    <n v="201207"/>
  </r>
  <r>
    <x v="1306"/>
    <d v="2012-07-26T00:00:00"/>
    <x v="1"/>
    <n v="8.8000000000000007"/>
    <n v="0"/>
    <n v="30"/>
    <n v="0"/>
    <d v="1899-12-30T00:30:00"/>
    <d v="1899-12-30T00:03:25"/>
    <x v="51"/>
    <s v="Stationary Bike"/>
    <n v="17.600000000000016"/>
    <n v="0"/>
    <s v="Inside"/>
    <m/>
    <d v="1899-12-30T06:21:49"/>
    <d v="1899-12-30T03:10:55"/>
    <m/>
    <n v="0"/>
    <n v="0"/>
    <d v="1899-12-30T01:29:19"/>
    <d v="1899-12-30T02:21:43"/>
    <d v="1899-12-30T00:44:40"/>
    <d v="1899-12-30T01:10:52"/>
    <n v="272"/>
    <x v="11"/>
    <x v="0"/>
    <n v="201207"/>
  </r>
  <r>
    <x v="1307"/>
    <d v="2012-07-27T00:00:00"/>
    <x v="2"/>
    <n v="3"/>
    <n v="0"/>
    <n v="28"/>
    <n v="15"/>
    <d v="1899-12-30T00:28:15"/>
    <d v="1899-12-30T00:09:25"/>
    <x v="57"/>
    <s v="Treadmill"/>
    <n v="6.371681415929209"/>
    <n v="0"/>
    <s v="Inside"/>
    <m/>
    <d v="1899-12-30T04:06:43"/>
    <d v="1899-12-30T02:03:21"/>
    <m/>
    <n v="0"/>
    <n v="0"/>
    <d v="1899-12-30T04:06:43"/>
    <d v="1899-12-30T04:59:07"/>
    <d v="1899-12-30T02:03:21"/>
    <d v="1899-12-30T02:29:34"/>
    <n v="1076"/>
    <x v="11"/>
    <x v="0"/>
    <n v="201207"/>
  </r>
  <r>
    <x v="1308"/>
    <d v="2012-07-29T00:00:00"/>
    <x v="2"/>
    <n v="7.75"/>
    <n v="1"/>
    <n v="38"/>
    <n v="2"/>
    <d v="1899-12-30T01:38:02"/>
    <d v="1899-12-30T00:12:39"/>
    <x v="52"/>
    <s v="HHH"/>
    <n v="4.7432845970758279"/>
    <n v="0"/>
    <s v="HOT &amp; Humid"/>
    <m/>
    <d v="1899-12-30T05:31:25"/>
    <d v="1899-12-30T02:45:42"/>
    <m/>
    <n v="0"/>
    <n v="0"/>
    <d v="1899-12-30T05:31:25"/>
    <d v="1899-12-30T06:23:49"/>
    <d v="1899-12-30T02:45:42"/>
    <d v="1899-12-30T03:11:54"/>
    <n v="2825"/>
    <x v="11"/>
    <x v="0"/>
    <n v="201207"/>
  </r>
  <r>
    <x v="1309"/>
    <d v="2012-07-30T00:00:00"/>
    <x v="2"/>
    <n v="2.94"/>
    <n v="0"/>
    <n v="30"/>
    <n v="43"/>
    <d v="1899-12-30T00:30:43"/>
    <d v="1899-12-30T00:10:27"/>
    <x v="52"/>
    <s v="HHH"/>
    <n v="5.7428106348345143"/>
    <n v="0"/>
    <s v="HOT &amp; Humid"/>
    <m/>
    <d v="1899-12-30T04:33:44"/>
    <d v="1899-12-30T02:16:52"/>
    <m/>
    <n v="0"/>
    <n v="0"/>
    <d v="1899-12-30T04:33:44"/>
    <d v="1899-12-30T05:26:08"/>
    <d v="1899-12-30T02:16:52"/>
    <d v="1899-12-30T02:43:04"/>
    <n v="1900"/>
    <x v="11"/>
    <x v="0"/>
    <n v="201207"/>
  </r>
  <r>
    <x v="1310"/>
    <d v="2012-08-01T00:00:00"/>
    <x v="2"/>
    <n v="5"/>
    <n v="0"/>
    <n v="58"/>
    <n v="18"/>
    <d v="1899-12-30T00:58:18"/>
    <d v="1899-12-30T00:11:40"/>
    <x v="52"/>
    <s v="HHH"/>
    <n v="5.1457975986277917"/>
    <n v="0"/>
    <s v="HOT &amp; Humid"/>
    <m/>
    <d v="1899-12-30T05:05:30"/>
    <d v="1899-12-30T02:32:45"/>
    <m/>
    <n v="0"/>
    <n v="0"/>
    <d v="1899-12-30T05:05:30"/>
    <d v="1899-12-30T05:57:54"/>
    <d v="1899-12-30T02:32:45"/>
    <d v="1899-12-30T02:58:57"/>
    <n v="2566"/>
    <x v="11"/>
    <x v="4"/>
    <n v="201208"/>
  </r>
  <r>
    <x v="1310"/>
    <d v="2012-08-01T00:00:00"/>
    <x v="1"/>
    <n v="6"/>
    <n v="0"/>
    <n v="46"/>
    <n v="23"/>
    <d v="1899-12-30T00:46:23"/>
    <d v="1899-12-30T00:07:44"/>
    <x v="58"/>
    <s v="HHH"/>
    <n v="7.7614085519223917"/>
    <n v="0"/>
    <s v="HOT &amp; Humid"/>
    <m/>
    <d v="1899-12-30T14:25:49"/>
    <d v="1899-12-30T07:12:55"/>
    <m/>
    <n v="0"/>
    <n v="0"/>
    <d v="1899-12-30T03:22:32"/>
    <d v="1899-12-30T04:14:56"/>
    <d v="1899-12-30T01:41:16"/>
    <d v="1899-12-30T02:07:28"/>
    <n v="797"/>
    <x v="11"/>
    <x v="4"/>
    <n v="201208"/>
  </r>
  <r>
    <x v="1311"/>
    <d v="2012-08-03T00:00:00"/>
    <x v="2"/>
    <n v="4.2"/>
    <n v="0"/>
    <n v="48"/>
    <n v="24"/>
    <d v="1899-12-30T00:48:24"/>
    <d v="1899-12-30T00:11:31"/>
    <x v="52"/>
    <s v="HHH"/>
    <n v="5.2066115702479383"/>
    <n v="0"/>
    <s v="HOT &amp; Humid"/>
    <s v="Pushed Declan in Stroller"/>
    <d v="1899-12-30T05:01:55"/>
    <d v="1899-12-30T02:30:58"/>
    <m/>
    <n v="0"/>
    <n v="0"/>
    <d v="1899-12-30T05:01:55"/>
    <d v="1899-12-30T05:54:19"/>
    <d v="1899-12-30T02:30:58"/>
    <d v="1899-12-30T02:57:10"/>
    <n v="2524"/>
    <x v="11"/>
    <x v="4"/>
    <n v="201208"/>
  </r>
  <r>
    <x v="1312"/>
    <d v="2012-08-05T00:00:00"/>
    <x v="2"/>
    <n v="10"/>
    <n v="1"/>
    <n v="35"/>
    <n v="54"/>
    <d v="1899-12-30T01:35:54"/>
    <d v="1899-12-30T00:09:35"/>
    <x v="52"/>
    <s v="Treadmill"/>
    <n v="6.2565172054223206"/>
    <n v="0"/>
    <s v="Inside"/>
    <m/>
    <d v="1899-12-30T04:11:15"/>
    <d v="1899-12-30T02:05:38"/>
    <m/>
    <n v="0"/>
    <n v="0"/>
    <d v="1899-12-30T04:11:15"/>
    <d v="1899-12-30T05:03:40"/>
    <d v="1899-12-30T02:05:38"/>
    <d v="1899-12-30T02:31:50"/>
    <n v="1186"/>
    <x v="11"/>
    <x v="4"/>
    <n v="201208"/>
  </r>
  <r>
    <x v="1312"/>
    <d v="2012-08-05T00:00:00"/>
    <x v="1"/>
    <n v="36.1"/>
    <n v="2"/>
    <n v="25"/>
    <n v="6"/>
    <d v="1899-12-30T02:25:06"/>
    <d v="1899-12-30T00:04:01"/>
    <x v="53"/>
    <s v="Bantam Lake Loop"/>
    <n v="14.92763611302551"/>
    <n v="0"/>
    <s v="HOT &amp; Humid"/>
    <s v="http://app.strava.com/rides/16687947"/>
    <d v="1899-12-30T07:30:10"/>
    <d v="1899-12-30T03:45:05"/>
    <m/>
    <n v="0"/>
    <n v="0"/>
    <d v="1899-12-30T01:45:18"/>
    <d v="1899-12-30T02:37:43"/>
    <d v="1899-12-30T00:52:39"/>
    <d v="1899-12-30T01:18:51"/>
    <n v="500"/>
    <x v="11"/>
    <x v="4"/>
    <n v="201208"/>
  </r>
  <r>
    <x v="1313"/>
    <d v="2012-08-06T00:00:00"/>
    <x v="2"/>
    <n v="3"/>
    <n v="0"/>
    <n v="28"/>
    <n v="18"/>
    <d v="1899-12-30T00:28:18"/>
    <d v="1899-12-30T00:09:26"/>
    <x v="57"/>
    <s v="Treadmill"/>
    <n v="6.3604240282685556"/>
    <n v="0"/>
    <s v="Inside"/>
    <m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4"/>
    <n v="201208"/>
  </r>
  <r>
    <x v="1314"/>
    <d v="2012-08-07T00:00:00"/>
    <x v="2"/>
    <n v="1"/>
    <n v="0"/>
    <n v="9"/>
    <n v="22"/>
    <d v="1899-12-30T00:09:22"/>
    <d v="1899-12-30T00:09:22"/>
    <x v="57"/>
    <s v="Treadmill"/>
    <n v="6.4056939501779402"/>
    <n v="0"/>
    <s v="Inside"/>
    <m/>
    <d v="1899-12-30T04:05:24"/>
    <d v="1899-12-30T02:02:42"/>
    <m/>
    <n v="0"/>
    <n v="0"/>
    <d v="1899-12-30T04:05:24"/>
    <d v="1899-12-30T04:57:48"/>
    <d v="1899-12-30T02:02:42"/>
    <d v="1899-12-30T02:28:54"/>
    <n v="1046"/>
    <x v="11"/>
    <x v="4"/>
    <n v="201208"/>
  </r>
  <r>
    <x v="1314"/>
    <d v="2012-08-07T00:00:00"/>
    <x v="1"/>
    <n v="13.1"/>
    <n v="0"/>
    <n v="35"/>
    <n v="0"/>
    <d v="1899-12-30T00:35:00"/>
    <d v="1899-12-30T00:02:40"/>
    <x v="51"/>
    <s v="Spin Class"/>
    <n v="22.457142857142873"/>
    <n v="0"/>
    <s v="Inside"/>
    <m/>
    <d v="1899-12-30T04:59:14"/>
    <d v="1899-12-30T02:29:37"/>
    <m/>
    <n v="0"/>
    <n v="0"/>
    <d v="1899-12-30T01:10:00"/>
    <d v="1899-12-30T02:02:24"/>
    <d v="1899-12-30T00:35:00"/>
    <d v="1899-12-30T01:01:12"/>
    <n v="80"/>
    <x v="11"/>
    <x v="4"/>
    <n v="201208"/>
  </r>
  <r>
    <x v="1315"/>
    <d v="2012-08-08T00:00:00"/>
    <x v="2"/>
    <n v="5"/>
    <n v="0"/>
    <n v="46"/>
    <n v="20"/>
    <d v="1899-12-30T00:46:20"/>
    <d v="1899-12-30T00:09:16"/>
    <x v="52"/>
    <s v="Treadmill"/>
    <n v="6.4748201438848971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2"/>
    <x v="11"/>
    <x v="4"/>
    <n v="201208"/>
  </r>
  <r>
    <x v="1316"/>
    <d v="2012-08-09T00:00:00"/>
    <x v="1"/>
    <n v="13"/>
    <n v="0"/>
    <n v="33"/>
    <n v="30"/>
    <d v="1899-12-30T00:33:30"/>
    <d v="1899-12-30T00:02:35"/>
    <x v="51"/>
    <s v="Spin Class"/>
    <n v="23.283582089552255"/>
    <n v="0"/>
    <s v="Inside"/>
    <m/>
    <d v="1899-12-30T04:48:37"/>
    <d v="1899-12-30T02:24:18"/>
    <m/>
    <n v="0"/>
    <n v="0"/>
    <d v="1899-12-30T01:07:31"/>
    <d v="1899-12-30T01:59:55"/>
    <d v="1899-12-30T00:33:45"/>
    <d v="1899-12-30T00:59:57"/>
    <n v="53"/>
    <x v="11"/>
    <x v="4"/>
    <n v="201208"/>
  </r>
  <r>
    <x v="1317"/>
    <d v="2012-08-10T00:00:00"/>
    <x v="2"/>
    <n v="4"/>
    <n v="0"/>
    <n v="37"/>
    <n v="55"/>
    <d v="1899-12-30T00:37:55"/>
    <d v="1899-12-30T00:09:29"/>
    <x v="57"/>
    <s v="Treadmill"/>
    <n v="6.3296703296703347"/>
    <n v="0"/>
    <s v="Inside"/>
    <m/>
    <d v="1899-12-30T04:08:21"/>
    <d v="1899-12-30T02:04:11"/>
    <m/>
    <n v="0"/>
    <n v="0"/>
    <d v="1899-12-30T04:08:21"/>
    <d v="1899-12-30T05:00:45"/>
    <d v="1899-12-30T02:04:11"/>
    <d v="1899-12-30T02:30:23"/>
    <n v="1105"/>
    <x v="11"/>
    <x v="4"/>
    <n v="201208"/>
  </r>
  <r>
    <x v="1318"/>
    <d v="2012-08-12T00:00:00"/>
    <x v="2"/>
    <n v="10"/>
    <n v="1"/>
    <n v="33"/>
    <n v="52"/>
    <d v="1899-12-30T01:33:52"/>
    <d v="1899-12-30T00:09:23"/>
    <x v="52"/>
    <s v="Treadmill"/>
    <n v="6.3920454545454604"/>
    <n v="0"/>
    <s v="Inside"/>
    <m/>
    <d v="1899-12-30T04:05:56"/>
    <d v="1899-12-30T02:02:58"/>
    <m/>
    <n v="0"/>
    <n v="0"/>
    <d v="1899-12-30T04:05:56"/>
    <d v="1899-12-30T04:58:20"/>
    <d v="1899-12-30T02:02:58"/>
    <d v="1899-12-30T02:29:10"/>
    <n v="1063"/>
    <x v="11"/>
    <x v="4"/>
    <n v="201208"/>
  </r>
  <r>
    <x v="1318"/>
    <d v="2012-08-12T00:00:00"/>
    <x v="1"/>
    <n v="43.8"/>
    <n v="3"/>
    <n v="2"/>
    <n v="58"/>
    <d v="1899-12-30T03:02:58"/>
    <d v="1899-12-30T00:04:11"/>
    <x v="53"/>
    <s v="Mostly Rev3"/>
    <n v="14.363271998542549"/>
    <n v="0"/>
    <s v="HOT &amp; Humid"/>
    <s v="http://app.strava.com/rides/18078949"/>
    <d v="1899-12-30T07:47:52"/>
    <d v="1899-12-30T03:53:56"/>
    <m/>
    <n v="0"/>
    <n v="0"/>
    <d v="1899-12-30T01:49:27"/>
    <d v="1899-12-30T02:41:51"/>
    <d v="1899-12-30T00:54:43"/>
    <d v="1899-12-30T01:20:55"/>
    <n v="566"/>
    <x v="11"/>
    <x v="4"/>
    <n v="201208"/>
  </r>
  <r>
    <x v="1319"/>
    <d v="2012-08-13T00:00:00"/>
    <x v="0"/>
    <n v="1.04"/>
    <n v="0"/>
    <n v="40"/>
    <n v="25"/>
    <d v="1899-12-30T00:40:25"/>
    <d v="1899-12-30T00:38:52"/>
    <x v="54"/>
    <s v="Lake Swim"/>
    <n v="1.5439175257731974"/>
    <n v="0"/>
    <s v="Nice!"/>
    <s v="http://runkeeper.com/user/ctkeane/activity/109449395"/>
    <d v="1899-12-30T01:33:16"/>
    <d v="1899-12-30T00:46:38"/>
    <m/>
    <n v="0"/>
    <n v="0"/>
    <d v="1899-12-30T16:58:11"/>
    <d v="1899-12-30T17:50:35"/>
    <d v="1899-12-30T08:29:06"/>
    <d v="1899-12-30T08:55:18"/>
    <n v="3391"/>
    <x v="11"/>
    <x v="4"/>
    <n v="201208"/>
  </r>
  <r>
    <x v="1320"/>
    <d v="2012-08-14T00:00:00"/>
    <x v="2"/>
    <n v="4"/>
    <n v="0"/>
    <n v="38"/>
    <n v="24"/>
    <d v="1899-12-30T00:38:24"/>
    <d v="1899-12-30T00:09:36"/>
    <x v="57"/>
    <s v="Treadmill"/>
    <n v="6.2500000000000044"/>
    <n v="0"/>
    <s v="Inside"/>
    <m/>
    <d v="1899-12-30T04:11:31"/>
    <d v="1899-12-30T02:05:46"/>
    <m/>
    <n v="0"/>
    <n v="0"/>
    <d v="1899-12-30T04:11:31"/>
    <d v="1899-12-30T05:03:55"/>
    <d v="1899-12-30T02:05:46"/>
    <d v="1899-12-30T02:31:58"/>
    <n v="1190"/>
    <x v="11"/>
    <x v="4"/>
    <n v="201208"/>
  </r>
  <r>
    <x v="1321"/>
    <d v="2012-08-15T00:00:00"/>
    <x v="1"/>
    <n v="8.5"/>
    <n v="0"/>
    <n v="30"/>
    <n v="0"/>
    <d v="1899-12-30T00:30:00"/>
    <d v="1899-12-30T00:03:32"/>
    <x v="51"/>
    <s v="Stationary Bike"/>
    <n v="17.000000000000014"/>
    <n v="0"/>
    <s v="Inside"/>
    <s v="didn't feel like running"/>
    <d v="1899-12-30T06:35:18"/>
    <d v="1899-12-30T03:17:39"/>
    <m/>
    <n v="0"/>
    <n v="0"/>
    <d v="1899-12-30T01:32:28"/>
    <d v="1899-12-30T02:24:52"/>
    <d v="1899-12-30T00:46:14"/>
    <d v="1899-12-30T01:12:26"/>
    <n v="306"/>
    <x v="11"/>
    <x v="4"/>
    <n v="201208"/>
  </r>
  <r>
    <x v="1322"/>
    <d v="2012-08-16T00:00:00"/>
    <x v="2"/>
    <n v="4.09"/>
    <n v="0"/>
    <n v="43"/>
    <n v="3"/>
    <d v="1899-12-30T00:43:03"/>
    <d v="1899-12-30T00:10:32"/>
    <x v="57"/>
    <s v="YNHH-4 Mile"/>
    <n v="5.7003484320557547"/>
    <n v="0"/>
    <s v="Warm"/>
    <s v="http://runkeeper.com/user/ctkeane/activity/110234496"/>
    <d v="1899-12-30T04:35:46"/>
    <d v="1899-12-30T02:17:53"/>
    <m/>
    <n v="0"/>
    <n v="0"/>
    <d v="1899-12-30T04:35:46"/>
    <d v="1899-12-30T05:28:10"/>
    <d v="1899-12-30T02:17:53"/>
    <d v="1899-12-30T02:44:05"/>
    <n v="1963"/>
    <x v="11"/>
    <x v="4"/>
    <n v="201208"/>
  </r>
  <r>
    <x v="1323"/>
    <d v="2012-08-17T00:00:00"/>
    <x v="2"/>
    <n v="3.1"/>
    <n v="0"/>
    <n v="29"/>
    <n v="4"/>
    <d v="1899-12-30T00:29:04"/>
    <d v="1899-12-30T00:09:23"/>
    <x v="57"/>
    <s v="YNHH-5k"/>
    <n v="6.3990825688073452"/>
    <n v="0"/>
    <s v="Warm"/>
    <s v="http://runkeeper.com/user/ctkeane/activity/110510879"/>
    <d v="1899-12-30T04:05:40"/>
    <d v="1899-12-30T02:02:50"/>
    <m/>
    <n v="0"/>
    <n v="0"/>
    <d v="1899-12-30T04:05:40"/>
    <d v="1899-12-30T04:58:04"/>
    <d v="1899-12-30T02:02:50"/>
    <d v="1899-12-30T02:29:02"/>
    <n v="1056"/>
    <x v="11"/>
    <x v="4"/>
    <n v="201208"/>
  </r>
  <r>
    <x v="1324"/>
    <d v="2012-08-19T00:00:00"/>
    <x v="2"/>
    <n v="6.5"/>
    <n v="1"/>
    <n v="0"/>
    <n v="8"/>
    <d v="1899-12-30T01:00:08"/>
    <d v="1899-12-30T00:09:15"/>
    <x v="52"/>
    <s v="Treadmill"/>
    <n v="6.4855875831485648"/>
    <n v="0"/>
    <s v="Inside"/>
    <m/>
    <d v="1899-12-30T04:02:23"/>
    <d v="1899-12-30T02:01:12"/>
    <m/>
    <n v="0"/>
    <n v="0"/>
    <d v="1899-12-30T04:02:23"/>
    <d v="1899-12-30T04:54:47"/>
    <d v="1899-12-30T02:01:12"/>
    <d v="1899-12-30T02:27:24"/>
    <n v="984"/>
    <x v="11"/>
    <x v="4"/>
    <n v="201208"/>
  </r>
  <r>
    <x v="1324"/>
    <d v="2012-08-19T00:00:00"/>
    <x v="1"/>
    <n v="27.3"/>
    <n v="1"/>
    <n v="56"/>
    <n v="9"/>
    <d v="1899-12-30T01:56:09"/>
    <d v="1899-12-30T00:04:15"/>
    <x v="53"/>
    <s v="132 Hilly Challenge"/>
    <n v="14.102453723633246"/>
    <n v="0"/>
    <s v="Nice!"/>
    <s v="http://app.strava.com/rides/19031432"/>
    <d v="1899-12-30T07:56:31"/>
    <d v="1899-12-30T03:58:15"/>
    <m/>
    <n v="0"/>
    <n v="0"/>
    <d v="1899-12-30T01:51:28"/>
    <d v="1899-12-30T02:43:52"/>
    <d v="1899-12-30T00:55:44"/>
    <d v="1899-12-30T01:21:56"/>
    <n v="584"/>
    <x v="11"/>
    <x v="4"/>
    <n v="201208"/>
  </r>
  <r>
    <x v="1325"/>
    <d v="2012-08-21T00:00:00"/>
    <x v="1"/>
    <n v="13.75"/>
    <n v="0"/>
    <n v="35"/>
    <n v="15"/>
    <d v="1899-12-30T00:35:15"/>
    <d v="1899-12-30T00:02:34"/>
    <x v="51"/>
    <s v="Spin Class"/>
    <n v="23.404255319148955"/>
    <n v="0"/>
    <s v="Inside"/>
    <m/>
    <d v="1899-12-30T04:47:08"/>
    <d v="1899-12-30T02:23:34"/>
    <m/>
    <n v="0"/>
    <n v="0"/>
    <d v="1899-12-30T01:07:10"/>
    <d v="1899-12-30T01:59:34"/>
    <d v="1899-12-30T00:33:35"/>
    <d v="1899-12-30T00:59:47"/>
    <n v="48"/>
    <x v="11"/>
    <x v="4"/>
    <n v="201208"/>
  </r>
  <r>
    <x v="1326"/>
    <d v="2012-08-22T00:00:00"/>
    <x v="2"/>
    <n v="3.1"/>
    <n v="0"/>
    <n v="30"/>
    <n v="25"/>
    <d v="1899-12-30T00:30:25"/>
    <d v="1899-12-30T00:09:49"/>
    <x v="57"/>
    <s v="YNHH-5k"/>
    <n v="6.11506849315069"/>
    <n v="0"/>
    <s v="Nice!"/>
    <m/>
    <d v="1899-12-30T04:17:04"/>
    <d v="1899-12-30T02:08:32"/>
    <m/>
    <n v="0"/>
    <n v="0"/>
    <d v="1899-12-30T04:17:04"/>
    <d v="1899-12-30T05:09:28"/>
    <d v="1899-12-30T02:08:32"/>
    <d v="1899-12-30T02:34:44"/>
    <n v="1357"/>
    <x v="11"/>
    <x v="4"/>
    <n v="201208"/>
  </r>
  <r>
    <x v="1327"/>
    <d v="2012-08-26T00:00:00"/>
    <x v="0"/>
    <n v="1.2"/>
    <n v="0"/>
    <n v="46"/>
    <n v="44"/>
    <d v="1899-12-30T00:46:44"/>
    <d v="1899-12-30T00:38:57"/>
    <x v="56"/>
    <s v="Maine Rev3"/>
    <n v="1.5406562054208286"/>
    <n v="0"/>
    <s v="Nice!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4"/>
    <n v="201208"/>
  </r>
  <r>
    <x v="1327"/>
    <d v="2012-08-26T00:00:00"/>
    <x v="1"/>
    <n v="56"/>
    <n v="2"/>
    <n v="56"/>
    <n v="18"/>
    <d v="1899-12-30T02:56:18"/>
    <d v="1899-12-30T00:03:09"/>
    <x v="53"/>
    <s v="Maine Rev3"/>
    <n v="19.058423142370973"/>
    <n v="0"/>
    <s v="Nice!"/>
    <m/>
    <d v="1899-12-30T05:52:36"/>
    <d v="1899-12-30T02:56:18"/>
    <m/>
    <n v="0"/>
    <n v="0"/>
    <d v="1899-12-30T01:22:29"/>
    <d v="1899-12-30T02:14:53"/>
    <d v="1899-12-30T00:41:14"/>
    <d v="1899-12-30T01:07:27"/>
    <n v="231"/>
    <x v="11"/>
    <x v="4"/>
    <n v="201208"/>
  </r>
  <r>
    <x v="1327"/>
    <d v="2012-08-26T00:00:00"/>
    <x v="2"/>
    <n v="13.1"/>
    <n v="2"/>
    <n v="36"/>
    <n v="33"/>
    <d v="1899-12-30T02:36:33"/>
    <d v="1899-12-30T00:11:57"/>
    <x v="52"/>
    <s v="Maine Rev3"/>
    <n v="5.0207601405301858"/>
    <n v="0"/>
    <s v="Nice!"/>
    <m/>
    <d v="1899-12-30T05:13:06"/>
    <d v="1899-12-30T02:36:33"/>
    <m/>
    <n v="0"/>
    <n v="0"/>
    <d v="1899-12-30T05:13:06"/>
    <d v="1899-12-30T06:05:30"/>
    <d v="1899-12-30T02:36:33"/>
    <d v="1899-12-30T03:02:45"/>
    <n v="2672"/>
    <x v="11"/>
    <x v="4"/>
    <n v="201208"/>
  </r>
  <r>
    <x v="1327"/>
    <d v="2012-08-26T00:00:00"/>
    <x v="3"/>
    <n v="0.01"/>
    <n v="0"/>
    <n v="5"/>
    <n v="6"/>
    <d v="1899-12-30T00:05:06"/>
    <d v="1899-12-30T08:30:00"/>
    <x v="52"/>
    <s v="Maine Rev3"/>
    <n v="0.11764705882352952"/>
    <n v="0"/>
    <s v="Nice!"/>
    <m/>
    <d v="1899-12-30T00:00:00"/>
    <d v="1899-12-30T00:00:00"/>
    <m/>
    <n v="0"/>
    <n v="0"/>
    <d v="1900-01-08T06:42:00"/>
    <d v="1900-01-08T07:34:24"/>
    <d v="1900-01-03T15:21:00"/>
    <d v="1900-01-03T15:47:12"/>
    <n v="3547"/>
    <x v="11"/>
    <x v="4"/>
    <n v="201208"/>
  </r>
  <r>
    <x v="1327"/>
    <d v="2012-08-26T00:00:00"/>
    <x v="4"/>
    <n v="0.01"/>
    <n v="0"/>
    <n v="2"/>
    <n v="48"/>
    <d v="1899-12-30T00:02:48"/>
    <d v="1899-12-30T04:40:00"/>
    <x v="52"/>
    <s v="Maine Rev3"/>
    <n v="0.21428571428571447"/>
    <n v="0"/>
    <s v="Nice!"/>
    <m/>
    <d v="1899-12-30T00:00:00"/>
    <d v="1899-12-30T00:00:00"/>
    <m/>
    <n v="0"/>
    <n v="0"/>
    <d v="1900-01-04T02:16:00"/>
    <d v="1900-01-04T03:08:24"/>
    <d v="1900-01-01T13:08:00"/>
    <d v="1900-01-01T13:34:12"/>
    <n v="3537"/>
    <x v="11"/>
    <x v="4"/>
    <n v="201208"/>
  </r>
  <r>
    <x v="1328"/>
    <d v="2012-08-30T00:00:00"/>
    <x v="2"/>
    <n v="3.57"/>
    <n v="0"/>
    <n v="34"/>
    <n v="5"/>
    <d v="1899-12-30T00:34:05"/>
    <d v="1899-12-30T00:09:33"/>
    <x v="59"/>
    <s v="NYC"/>
    <n v="6.284596577017119"/>
    <n v="0"/>
    <s v="Nice!"/>
    <s v="http://runkeeper.com/user/ctkeane/activity/113898908"/>
    <d v="1899-12-30T04:10:08"/>
    <d v="1899-12-30T02:05:04"/>
    <m/>
    <n v="0"/>
    <n v="0"/>
    <d v="1899-12-30T04:10:08"/>
    <d v="1899-12-30T05:02:32"/>
    <d v="1899-12-30T02:05:04"/>
    <d v="1899-12-30T02:31:16"/>
    <n v="1159"/>
    <x v="11"/>
    <x v="4"/>
    <n v="201208"/>
  </r>
  <r>
    <x v="1329"/>
    <d v="2012-08-31T00:00:00"/>
    <x v="2"/>
    <n v="4.01"/>
    <n v="0"/>
    <n v="41"/>
    <n v="13"/>
    <d v="1899-12-30T00:41:13"/>
    <d v="1899-12-30T00:10:17"/>
    <x v="59"/>
    <s v="NYC"/>
    <n v="5.837444399514764"/>
    <n v="0"/>
    <s v="Nice!"/>
    <s v="http://runkeeper.com/user/ctkeane/activity/114134602"/>
    <d v="1899-12-30T04:29:18"/>
    <d v="1899-12-30T02:14:39"/>
    <m/>
    <n v="0"/>
    <n v="0"/>
    <d v="1899-12-30T04:29:18"/>
    <d v="1899-12-30T05:21:42"/>
    <d v="1899-12-30T02:14:39"/>
    <d v="1899-12-30T02:40:51"/>
    <n v="1767"/>
    <x v="11"/>
    <x v="4"/>
    <n v="201208"/>
  </r>
  <r>
    <x v="1330"/>
    <d v="2012-09-03T00:00:00"/>
    <x v="2"/>
    <n v="14.5"/>
    <n v="3"/>
    <n v="6"/>
    <n v="24"/>
    <d v="1899-12-30T03:06:24"/>
    <d v="1899-12-30T00:12:51"/>
    <x v="57"/>
    <s v="Winnemaug Looper"/>
    <n v="4.6673819742489311"/>
    <n v="0"/>
    <s v="Nice!"/>
    <s v="http://runkeeper.com/user/ctkeane/activity/114937692"/>
    <d v="1899-12-30T05:36:48"/>
    <d v="1899-12-30T02:48:24"/>
    <m/>
    <n v="0"/>
    <n v="0"/>
    <d v="1899-12-30T05:36:48"/>
    <d v="1899-12-30T06:29:12"/>
    <d v="1899-12-30T02:48:24"/>
    <d v="1899-12-30T03:14:36"/>
    <n v="2852"/>
    <x v="11"/>
    <x v="5"/>
    <n v="201209"/>
  </r>
  <r>
    <x v="1331"/>
    <d v="2012-09-04T00:00:00"/>
    <x v="1"/>
    <n v="8.23"/>
    <n v="0"/>
    <n v="22"/>
    <n v="50"/>
    <d v="1899-12-30T00:22:50"/>
    <d v="1899-12-30T00:02:46"/>
    <x v="51"/>
    <s v="Spin Class"/>
    <n v="21.626277372262791"/>
    <n v="0"/>
    <s v="Inside"/>
    <m/>
    <d v="1899-12-30T05:10:44"/>
    <d v="1899-12-30T02:35:22"/>
    <m/>
    <n v="0"/>
    <n v="0"/>
    <d v="1899-12-30T01:12:41"/>
    <d v="1899-12-30T02:05:05"/>
    <d v="1899-12-30T00:36:21"/>
    <d v="1899-12-30T01:02:33"/>
    <n v="112"/>
    <x v="11"/>
    <x v="5"/>
    <n v="201209"/>
  </r>
  <r>
    <x v="1332"/>
    <d v="2012-09-05T00:00:00"/>
    <x v="2"/>
    <n v="3"/>
    <n v="0"/>
    <n v="28"/>
    <n v="54"/>
    <d v="1899-12-30T00:28:54"/>
    <d v="1899-12-30T00:09:38"/>
    <x v="57"/>
    <s v="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5"/>
    <n v="201209"/>
  </r>
  <r>
    <x v="1333"/>
    <d v="2012-09-06T00:00:00"/>
    <x v="1"/>
    <n v="10.72"/>
    <n v="0"/>
    <n v="33"/>
    <n v="5"/>
    <d v="1899-12-30T00:33:05"/>
    <d v="1899-12-30T00:03:05"/>
    <x v="51"/>
    <s v="Spin Class"/>
    <n v="19.441813602015127"/>
    <n v="0"/>
    <s v="Inside"/>
    <m/>
    <d v="1899-12-30T05:45:39"/>
    <d v="1899-12-30T02:52:49"/>
    <m/>
    <n v="0"/>
    <n v="0"/>
    <d v="1899-12-30T01:20:51"/>
    <d v="1899-12-30T02:13:15"/>
    <d v="1899-12-30T00:40:26"/>
    <d v="1899-12-30T01:06:38"/>
    <n v="221"/>
    <x v="11"/>
    <x v="5"/>
    <n v="201209"/>
  </r>
  <r>
    <x v="1334"/>
    <d v="2012-09-09T00:00:00"/>
    <x v="2"/>
    <n v="15.29"/>
    <n v="3"/>
    <n v="5"/>
    <n v="30"/>
    <d v="1899-12-30T03:05:30"/>
    <d v="1899-12-30T00:12:08"/>
    <x v="57"/>
    <s v="Lacross and Back Sucks"/>
    <n v="4.9455525606469033"/>
    <n v="0"/>
    <s v="Nice!"/>
    <s v="Stupid Hills"/>
    <d v="1899-12-30T05:17:52"/>
    <d v="1899-12-30T02:38:56"/>
    <m/>
    <n v="0"/>
    <n v="0"/>
    <d v="1899-12-30T05:17:52"/>
    <d v="1899-12-30T06:10:16"/>
    <d v="1899-12-30T02:38:56"/>
    <d v="1899-12-30T03:05:08"/>
    <n v="2733"/>
    <x v="11"/>
    <x v="5"/>
    <n v="201209"/>
  </r>
  <r>
    <x v="1335"/>
    <d v="2012-09-13T00:00:00"/>
    <x v="2"/>
    <n v="4.01"/>
    <n v="0"/>
    <n v="39"/>
    <n v="38"/>
    <d v="1899-12-30T00:39:38"/>
    <d v="1899-12-30T00:09:53"/>
    <x v="57"/>
    <s v="YNHH-4 Mile"/>
    <n v="6.0706476030277585"/>
    <n v="0"/>
    <s v="Warm"/>
    <s v="http://runkeeper.com/user/ctkeane/activity/117650428"/>
    <d v="1899-12-30T04:18:57"/>
    <d v="1899-12-30T02:09:29"/>
    <m/>
    <n v="0"/>
    <n v="0"/>
    <d v="1899-12-30T04:18:57"/>
    <d v="1899-12-30T05:11:21"/>
    <d v="1899-12-30T02:09:29"/>
    <d v="1899-12-30T02:35:41"/>
    <n v="1436"/>
    <x v="11"/>
    <x v="5"/>
    <n v="201209"/>
  </r>
  <r>
    <x v="1336"/>
    <d v="2012-09-14T00:00:00"/>
    <x v="2"/>
    <n v="3.44"/>
    <n v="0"/>
    <n v="36"/>
    <n v="8"/>
    <d v="1899-12-30T00:36:08"/>
    <d v="1899-12-30T00:10:30"/>
    <x v="57"/>
    <s v="Random"/>
    <n v="5.7121771217712221"/>
    <n v="0"/>
    <s v="Warm"/>
    <s v="http://runkeeper.com/user/ctkeane/activity/117903113"/>
    <d v="1899-12-30T04:35:12"/>
    <d v="1899-12-30T02:17:36"/>
    <m/>
    <n v="0"/>
    <n v="0"/>
    <d v="1899-12-30T04:35:12"/>
    <d v="1899-12-30T05:27:36"/>
    <d v="1899-12-30T02:17:36"/>
    <d v="1899-12-30T02:43:48"/>
    <n v="1946"/>
    <x v="11"/>
    <x v="5"/>
    <n v="201209"/>
  </r>
  <r>
    <x v="1337"/>
    <d v="2012-09-16T00:00:00"/>
    <x v="2"/>
    <n v="6.25"/>
    <n v="1"/>
    <n v="0"/>
    <n v="50"/>
    <d v="1899-12-30T01:00:50"/>
    <d v="1899-12-30T00:09:44"/>
    <x v="60"/>
    <s v="Treadmill"/>
    <n v="6.1643835616438407"/>
    <n v="0"/>
    <s v="Inside"/>
    <m/>
    <d v="1899-12-30T04:15:01"/>
    <d v="1899-12-30T02:07:30"/>
    <m/>
    <n v="0"/>
    <n v="0"/>
    <d v="1899-12-30T04:15:01"/>
    <d v="1899-12-30T05:07:25"/>
    <d v="1899-12-30T02:07:30"/>
    <d v="1899-12-30T02:33:42"/>
    <n v="1297"/>
    <x v="11"/>
    <x v="5"/>
    <n v="201209"/>
  </r>
  <r>
    <x v="1338"/>
    <d v="2012-09-18T00:00:00"/>
    <x v="2"/>
    <n v="2"/>
    <n v="0"/>
    <n v="18"/>
    <n v="33"/>
    <d v="1899-12-30T00:18:33"/>
    <d v="1899-12-30T00:09:16"/>
    <x v="57"/>
    <s v="Speed Work - Treadmill"/>
    <n v="6.4690026954177942"/>
    <n v="0"/>
    <s v="Inside"/>
    <m/>
    <d v="1899-12-30T04:03:00"/>
    <d v="1899-12-30T02:01:30"/>
    <m/>
    <n v="0"/>
    <n v="0"/>
    <d v="1899-12-30T04:03:00"/>
    <d v="1899-12-30T04:55:24"/>
    <d v="1899-12-30T02:01:30"/>
    <d v="1899-12-30T02:27:42"/>
    <n v="1000"/>
    <x v="11"/>
    <x v="5"/>
    <n v="201209"/>
  </r>
  <r>
    <x v="1339"/>
    <d v="2012-09-19T00:00:00"/>
    <x v="2"/>
    <n v="4.4000000000000004"/>
    <n v="0"/>
    <n v="45"/>
    <n v="0"/>
    <d v="1899-12-30T00:45:00"/>
    <d v="1899-12-30T00:10:14"/>
    <x v="52"/>
    <s v="Treadmill"/>
    <n v="5.8666666666666716"/>
    <n v="0"/>
    <s v="Inside"/>
    <s v="45 min run"/>
    <d v="1899-12-30T04:27:57"/>
    <d v="1899-12-30T02:13:59"/>
    <m/>
    <n v="0"/>
    <n v="0"/>
    <d v="1899-12-30T04:27:57"/>
    <d v="1899-12-30T05:20:21"/>
    <d v="1899-12-30T02:13:59"/>
    <d v="1899-12-30T02:40:11"/>
    <n v="1721"/>
    <x v="11"/>
    <x v="5"/>
    <n v="201209"/>
  </r>
  <r>
    <x v="1340"/>
    <d v="2012-09-21T00:00:00"/>
    <x v="2"/>
    <n v="4.33"/>
    <n v="0"/>
    <n v="44"/>
    <n v="36"/>
    <d v="1899-12-30T00:44:36"/>
    <d v="1899-12-30T00:10:18"/>
    <x v="57"/>
    <s v="YNHH - Huntington O&amp;B"/>
    <n v="5.8251121076233225"/>
    <n v="0"/>
    <s v="Perfect"/>
    <s v="http://runkeeper.com/user/ctkeane/activity/119670590"/>
    <d v="1899-12-30T04:29:52"/>
    <d v="1899-12-30T02:14:56"/>
    <m/>
    <n v="0"/>
    <n v="0"/>
    <d v="1899-12-30T04:29:52"/>
    <d v="1899-12-30T05:22:16"/>
    <d v="1899-12-30T02:14:56"/>
    <d v="1899-12-30T02:41:08"/>
    <n v="1786"/>
    <x v="11"/>
    <x v="5"/>
    <n v="201209"/>
  </r>
  <r>
    <x v="1341"/>
    <d v="2012-09-23T00:00:00"/>
    <x v="2"/>
    <n v="20"/>
    <n v="3"/>
    <n v="58"/>
    <n v="18"/>
    <d v="1899-12-30T03:58:18"/>
    <d v="1899-12-30T00:11:55"/>
    <x v="57"/>
    <s v="http://runkeeper.com/user/ctkeane/activity/120180143"/>
    <n v="5.0356693243810362"/>
    <n v="154"/>
    <s v="Nice!"/>
    <s v="http://runkeeper.com/user/ctkeane/activity/120180143"/>
    <d v="1899-12-30T05:12:10"/>
    <d v="1899-12-30T02:36:05"/>
    <m/>
    <n v="0"/>
    <n v="0"/>
    <d v="1899-12-30T05:12:10"/>
    <d v="1899-12-30T06:04:34"/>
    <d v="1899-12-30T02:36:05"/>
    <d v="1899-12-30T03:02:17"/>
    <n v="2661"/>
    <x v="11"/>
    <x v="5"/>
    <n v="201209"/>
  </r>
  <r>
    <x v="1342"/>
    <d v="2012-09-24T00:00:00"/>
    <x v="0"/>
    <n v="0.5"/>
    <n v="0"/>
    <n v="20"/>
    <n v="0"/>
    <d v="1899-12-30T00:20:00"/>
    <d v="1899-12-30T00:40:00"/>
    <x v="61"/>
    <s v="Naug Masters Swim"/>
    <n v="1.5000000000000013"/>
    <n v="0"/>
    <s v="Inside"/>
    <s v="Stroke Counting"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5"/>
    <n v="201209"/>
  </r>
  <r>
    <x v="1343"/>
    <d v="2012-09-25T00:00:00"/>
    <x v="0"/>
    <n v="0.65"/>
    <n v="0"/>
    <n v="25"/>
    <n v="0"/>
    <d v="1899-12-30T00:25:00"/>
    <d v="1899-12-30T00:38:28"/>
    <x v="61"/>
    <s v="Naug Masters Swim"/>
    <n v="1.5600000000000014"/>
    <n v="0"/>
    <s v="Inside"/>
    <s v="Stroke Counting"/>
    <d v="1899-12-30T01:32:18"/>
    <d v="1899-12-30T00:46:09"/>
    <m/>
    <n v="0"/>
    <n v="0"/>
    <d v="1899-12-30T16:47:42"/>
    <d v="1899-12-30T17:40:06"/>
    <d v="1899-12-30T08:23:51"/>
    <d v="1899-12-30T08:50:03"/>
    <n v="3377"/>
    <x v="11"/>
    <x v="5"/>
    <n v="201209"/>
  </r>
  <r>
    <x v="1344"/>
    <d v="2012-09-27T00:00:00"/>
    <x v="2"/>
    <n v="3.1"/>
    <n v="0"/>
    <n v="29"/>
    <n v="17"/>
    <d v="1899-12-30T00:29:17"/>
    <d v="1899-12-30T00:09:27"/>
    <x v="57"/>
    <s v="YNHH-5k"/>
    <n v="6.3517359134889073"/>
    <n v="0"/>
    <s v="Warm"/>
    <m/>
    <d v="1899-12-30T04:07:29"/>
    <d v="1899-12-30T02:03:45"/>
    <m/>
    <n v="0"/>
    <n v="0"/>
    <d v="1899-12-30T04:07:29"/>
    <d v="1899-12-30T04:59:54"/>
    <d v="1899-12-30T02:03:45"/>
    <d v="1899-12-30T02:29:57"/>
    <n v="1088"/>
    <x v="11"/>
    <x v="5"/>
    <n v="201209"/>
  </r>
  <r>
    <x v="1344"/>
    <d v="2012-09-27T00:00:00"/>
    <x v="0"/>
    <n v="0.8"/>
    <n v="0"/>
    <n v="30"/>
    <n v="0"/>
    <d v="1899-12-30T00:30:00"/>
    <d v="1899-12-30T00:37:30"/>
    <x v="61"/>
    <s v="Naug Masters Swim"/>
    <n v="1.6000000000000014"/>
    <n v="0"/>
    <s v="Inside"/>
    <m/>
    <d v="1899-12-30T01:30:00"/>
    <d v="1899-12-30T00:45:00"/>
    <m/>
    <n v="0"/>
    <n v="0"/>
    <d v="1899-12-30T16:22:30"/>
    <d v="1899-12-30T17:14:54"/>
    <d v="1899-12-30T08:11:15"/>
    <d v="1899-12-30T08:37:27"/>
    <n v="3356"/>
    <x v="11"/>
    <x v="5"/>
    <n v="201209"/>
  </r>
  <r>
    <x v="1345"/>
    <d v="2012-09-30T00:00:00"/>
    <x v="2"/>
    <n v="6"/>
    <n v="1"/>
    <n v="0"/>
    <n v="6"/>
    <d v="1899-12-30T01:00:06"/>
    <d v="1899-12-30T00:10:01"/>
    <x v="57"/>
    <s v="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1"/>
    <x v="5"/>
    <n v="201209"/>
  </r>
  <r>
    <x v="1346"/>
    <d v="2012-10-01T00:00:00"/>
    <x v="0"/>
    <n v="0.88"/>
    <n v="0"/>
    <n v="50"/>
    <n v="0"/>
    <d v="1899-12-30T00:50:00"/>
    <d v="1899-12-30T00:56:49"/>
    <x v="61"/>
    <s v="Naug Masters Swim"/>
    <n v="1.0560000000000007"/>
    <n v="0"/>
    <s v="Inside"/>
    <m/>
    <d v="1899-12-30T02:16:22"/>
    <d v="1899-12-30T01:08:11"/>
    <m/>
    <n v="0"/>
    <n v="0"/>
    <d v="1899-12-31T00:48:38"/>
    <d v="1899-12-31T01:41:02"/>
    <d v="1899-12-30T12:24:19"/>
    <d v="1899-12-30T12:50:31"/>
    <n v="3523"/>
    <x v="11"/>
    <x v="6"/>
    <n v="201210"/>
  </r>
  <r>
    <x v="1347"/>
    <d v="2012-10-02T00:00:00"/>
    <x v="0"/>
    <n v="0.9"/>
    <n v="0"/>
    <n v="50"/>
    <n v="0"/>
    <d v="1899-12-30T00:50:00"/>
    <d v="1899-12-30T00:55:33"/>
    <x v="61"/>
    <s v="Naug Masters Swim"/>
    <n v="1.080000000000001"/>
    <n v="0"/>
    <s v="Inside"/>
    <m/>
    <d v="1899-12-30T02:13:20"/>
    <d v="1899-12-30T01:06:40"/>
    <m/>
    <n v="0"/>
    <n v="0"/>
    <d v="1899-12-31T00:15:33"/>
    <d v="1899-12-31T01:07:57"/>
    <d v="1899-12-30T12:07:47"/>
    <d v="1899-12-30T12:33:59"/>
    <n v="3521"/>
    <x v="11"/>
    <x v="6"/>
    <n v="201210"/>
  </r>
  <r>
    <x v="1348"/>
    <d v="2012-10-04T00:00:00"/>
    <x v="0"/>
    <n v="1.1184700000000001"/>
    <n v="0"/>
    <n v="55"/>
    <n v="0"/>
    <d v="1899-12-30T00:55:00"/>
    <d v="1899-12-30T00:49:10"/>
    <x v="61"/>
    <s v="Naug Masters Swim"/>
    <n v="1.220149090909092"/>
    <n v="0"/>
    <s v="Inside"/>
    <s v="1800 meters"/>
    <d v="1899-12-30T01:58:01"/>
    <d v="1899-12-30T00:59:01"/>
    <m/>
    <n v="0"/>
    <n v="0"/>
    <d v="1899-12-30T21:28:22"/>
    <d v="1899-12-30T22:20:46"/>
    <d v="1899-12-30T10:44:11"/>
    <d v="1899-12-30T11:10:23"/>
    <n v="3505"/>
    <x v="11"/>
    <x v="6"/>
    <n v="201210"/>
  </r>
  <r>
    <x v="1349"/>
    <d v="2012-10-05T00:00:00"/>
    <x v="2"/>
    <n v="3.1"/>
    <n v="0"/>
    <n v="27"/>
    <n v="57"/>
    <d v="1899-12-30T00:27:57"/>
    <d v="1899-12-30T00:09:01"/>
    <x v="57"/>
    <s v="YNHH-5k"/>
    <n v="6.6547406082289857"/>
    <n v="0"/>
    <s v="Nice!"/>
    <m/>
    <d v="1899-12-30T03:56:13"/>
    <d v="1899-12-30T01:58:07"/>
    <m/>
    <n v="0"/>
    <n v="0"/>
    <d v="1899-12-30T03:56:13"/>
    <d v="1899-12-30T04:48:37"/>
    <d v="1899-12-30T01:58:07"/>
    <d v="1899-12-30T02:24:19"/>
    <n v="907"/>
    <x v="11"/>
    <x v="6"/>
    <n v="201210"/>
  </r>
  <r>
    <x v="1350"/>
    <d v="2012-10-07T00:00:00"/>
    <x v="2"/>
    <n v="7.5"/>
    <n v="1"/>
    <n v="16"/>
    <n v="51"/>
    <d v="1899-12-30T01:16:51"/>
    <d v="1899-12-30T00:10:15"/>
    <x v="57"/>
    <s v="Quassy Loop"/>
    <n v="5.8555627846454179"/>
    <n v="158"/>
    <s v="Cool"/>
    <s v="http://runkeeper.com/user/ctkeane/activity/123256986"/>
    <d v="1899-12-30T04:28:28"/>
    <d v="1899-12-30T02:14:14"/>
    <m/>
    <n v="0"/>
    <n v="0"/>
    <d v="1899-12-30T04:28:28"/>
    <d v="1899-12-30T05:20:52"/>
    <d v="1899-12-30T02:14:14"/>
    <d v="1899-12-30T02:40:26"/>
    <n v="1736"/>
    <x v="11"/>
    <x v="6"/>
    <n v="201210"/>
  </r>
  <r>
    <x v="1351"/>
    <d v="2012-10-09T00:00:00"/>
    <x v="2"/>
    <n v="3.25"/>
    <n v="0"/>
    <n v="32"/>
    <n v="6"/>
    <d v="1899-12-30T00:32:06"/>
    <d v="1899-12-30T00:09:53"/>
    <x v="57"/>
    <s v="YNHH-Treadmill"/>
    <n v="6.0747663551401914"/>
    <n v="0"/>
    <s v="Inside"/>
    <s v="http://nikeplus.nike.com/plus/activity/running/bckeane/detail/2051242118"/>
    <d v="1899-12-30T04:18:47"/>
    <d v="1899-12-30T02:09:23"/>
    <m/>
    <n v="0"/>
    <n v="0"/>
    <d v="1899-12-30T04:18:47"/>
    <d v="1899-12-30T05:11:11"/>
    <d v="1899-12-30T02:09:23"/>
    <d v="1899-12-30T02:35:35"/>
    <n v="1430"/>
    <x v="11"/>
    <x v="6"/>
    <n v="201210"/>
  </r>
  <r>
    <x v="1352"/>
    <d v="2012-10-10T00:00:00"/>
    <x v="0"/>
    <n v="0.8"/>
    <n v="1"/>
    <n v="0"/>
    <n v="0"/>
    <d v="1899-12-30T01:00:00"/>
    <d v="1899-12-30T01:15:00"/>
    <x v="61"/>
    <s v="Naug Masters Swim"/>
    <n v="0.80000000000000071"/>
    <n v="0"/>
    <s v="Inside"/>
    <m/>
    <d v="1899-12-30T03:00:00"/>
    <d v="1899-12-30T01:30:00"/>
    <m/>
    <n v="0"/>
    <n v="0"/>
    <d v="1899-12-31T08:45:00"/>
    <d v="1899-12-31T09:37:24"/>
    <d v="1899-12-30T16:22:30"/>
    <d v="1899-12-30T16:48:42"/>
    <n v="3529"/>
    <x v="11"/>
    <x v="6"/>
    <n v="201210"/>
  </r>
  <r>
    <x v="1353"/>
    <d v="2012-10-13T00:00:00"/>
    <x v="2"/>
    <n v="26.2"/>
    <n v="4"/>
    <n v="56"/>
    <n v="11"/>
    <d v="1899-12-30T04:56:11"/>
    <d v="1899-12-30T00:11:18"/>
    <x v="57"/>
    <s v="Hartford Marathon"/>
    <n v="5.3075234933318374"/>
    <n v="0"/>
    <s v="Chilly"/>
    <m/>
    <d v="1899-12-30T04:56:11"/>
    <d v="1899-12-30T02:28:05"/>
    <m/>
    <n v="0"/>
    <n v="0"/>
    <d v="1899-12-30T04:56:11"/>
    <d v="1899-12-30T05:48:35"/>
    <d v="1899-12-30T02:28:05"/>
    <d v="1899-12-30T02:54:18"/>
    <n v="2418"/>
    <x v="11"/>
    <x v="6"/>
    <n v="201210"/>
  </r>
  <r>
    <x v="1353"/>
    <d v="2012-10-13T00:00:00"/>
    <x v="8"/>
    <n v="1"/>
    <n v="0"/>
    <n v="10"/>
    <n v="39"/>
    <d v="1899-12-30T00:10:39"/>
    <d v="1899-12-30T00:10:39"/>
    <x v="57"/>
    <s v="Hartford Marathon"/>
    <n v="5.6338028169014125"/>
    <n v="0"/>
    <s v="Chilly"/>
    <m/>
    <d v="1899-12-30T00:00:00"/>
    <d v="1899-12-30T00:00:00"/>
    <m/>
    <n v="0"/>
    <n v="0"/>
    <d v="1899-12-30T04:39:02"/>
    <d v="1899-12-30T05:31:26"/>
    <d v="1899-12-30T02:19:31"/>
    <d v="1899-12-30T02:45:43"/>
    <n v="2030"/>
    <x v="11"/>
    <x v="6"/>
    <n v="201210"/>
  </r>
  <r>
    <x v="1353"/>
    <d v="2012-10-13T00:00:00"/>
    <x v="9"/>
    <n v="1"/>
    <n v="0"/>
    <n v="8"/>
    <n v="2"/>
    <d v="1899-12-30T00:08:02"/>
    <d v="1899-12-30T00:08:02"/>
    <x v="57"/>
    <s v="Hartford Marathon"/>
    <n v="7.468879668049798"/>
    <n v="0"/>
    <s v="Chilly"/>
    <m/>
    <d v="1899-12-30T00:00:00"/>
    <d v="1899-12-30T00:00:00"/>
    <m/>
    <n v="0"/>
    <n v="0"/>
    <d v="1899-12-30T03:30:28"/>
    <d v="1899-12-30T04:22:52"/>
    <d v="1899-12-30T01:45:14"/>
    <d v="1899-12-30T02:11:26"/>
    <n v="804"/>
    <x v="11"/>
    <x v="6"/>
    <n v="201210"/>
  </r>
  <r>
    <x v="1353"/>
    <d v="2012-10-13T00:00:00"/>
    <x v="10"/>
    <n v="1"/>
    <n v="0"/>
    <n v="10"/>
    <n v="23"/>
    <d v="1899-12-30T00:10:23"/>
    <d v="1899-12-30T00:10:23"/>
    <x v="57"/>
    <s v="Hartford Marathon"/>
    <n v="5.7784911717496037"/>
    <n v="0"/>
    <s v="Chilly"/>
    <m/>
    <d v="1899-12-30T00:00:00"/>
    <d v="1899-12-30T00:00:00"/>
    <m/>
    <n v="0"/>
    <n v="0"/>
    <d v="1899-12-30T04:32:03"/>
    <d v="1899-12-30T05:24:27"/>
    <d v="1899-12-30T02:16:01"/>
    <d v="1899-12-30T02:42:13"/>
    <n v="1853"/>
    <x v="11"/>
    <x v="6"/>
    <n v="201210"/>
  </r>
  <r>
    <x v="1353"/>
    <d v="2012-10-13T00:00:00"/>
    <x v="11"/>
    <n v="1"/>
    <n v="0"/>
    <n v="10"/>
    <n v="16"/>
    <d v="1899-12-30T00:10:16"/>
    <d v="1899-12-30T00:10:16"/>
    <x v="57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</r>
  <r>
    <x v="1353"/>
    <d v="2012-10-13T00:00:00"/>
    <x v="12"/>
    <n v="1"/>
    <n v="0"/>
    <n v="10"/>
    <n v="16"/>
    <d v="1899-12-30T00:10:16"/>
    <d v="1899-12-30T00:10:16"/>
    <x v="57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</r>
  <r>
    <x v="1353"/>
    <d v="2012-10-13T00:00:00"/>
    <x v="13"/>
    <n v="1"/>
    <n v="0"/>
    <n v="10"/>
    <n v="18"/>
    <d v="1899-12-30T00:10:18"/>
    <d v="1899-12-30T00:10:18"/>
    <x v="57"/>
    <s v="Hartford Marathon"/>
    <n v="5.8252427184466056"/>
    <n v="0"/>
    <s v="Chilly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6"/>
    <n v="201210"/>
  </r>
  <r>
    <x v="1353"/>
    <d v="2012-10-13T00:00:00"/>
    <x v="14"/>
    <n v="1"/>
    <n v="0"/>
    <n v="9"/>
    <n v="55"/>
    <d v="1899-12-30T00:09:55"/>
    <d v="1899-12-30T00:09:55"/>
    <x v="57"/>
    <s v="Hartford Marathon"/>
    <n v="6.050420168067232"/>
    <n v="0"/>
    <s v="Chilly"/>
    <m/>
    <d v="1899-12-30T00:00:00"/>
    <d v="1899-12-30T00:00:00"/>
    <m/>
    <n v="0"/>
    <n v="0"/>
    <d v="1899-12-30T04:19:49"/>
    <d v="1899-12-30T05:12:13"/>
    <d v="1899-12-30T02:09:55"/>
    <d v="1899-12-30T02:36:07"/>
    <n v="1454"/>
    <x v="11"/>
    <x v="6"/>
    <n v="201210"/>
  </r>
  <r>
    <x v="1353"/>
    <d v="2012-10-13T00:00:00"/>
    <x v="15"/>
    <n v="1"/>
    <n v="0"/>
    <n v="10"/>
    <n v="15"/>
    <d v="1899-12-30T00:10:15"/>
    <d v="1899-12-30T00:10:15"/>
    <x v="57"/>
    <s v="Hartford Marathon"/>
    <n v="5.8536585365853702"/>
    <n v="0"/>
    <s v="Chilly"/>
    <m/>
    <d v="1899-12-30T00:00:00"/>
    <d v="1899-12-30T00:00:00"/>
    <m/>
    <n v="0"/>
    <n v="0"/>
    <d v="1899-12-30T04:28:33"/>
    <d v="1899-12-30T05:20:57"/>
    <d v="1899-12-30T02:14:16"/>
    <d v="1899-12-30T02:40:29"/>
    <n v="1742"/>
    <x v="11"/>
    <x v="6"/>
    <n v="201210"/>
  </r>
  <r>
    <x v="1353"/>
    <d v="2012-10-13T00:00:00"/>
    <x v="16"/>
    <n v="1"/>
    <n v="0"/>
    <n v="10"/>
    <n v="25"/>
    <d v="1899-12-30T00:10:25"/>
    <d v="1899-12-30T00:10:25"/>
    <x v="57"/>
    <s v="Hartford Marathon"/>
    <n v="5.7600000000000042"/>
    <n v="0"/>
    <s v="Chilly"/>
    <m/>
    <d v="1899-12-30T00:00:00"/>
    <d v="1899-12-30T00:00:00"/>
    <m/>
    <n v="0"/>
    <n v="0"/>
    <d v="1899-12-30T04:32:55"/>
    <d v="1899-12-30T05:25:19"/>
    <d v="1899-12-30T02:16:27"/>
    <d v="1899-12-30T02:42:40"/>
    <n v="1880"/>
    <x v="11"/>
    <x v="6"/>
    <n v="201210"/>
  </r>
  <r>
    <x v="1353"/>
    <d v="2012-10-13T00:00:00"/>
    <x v="17"/>
    <n v="1"/>
    <n v="0"/>
    <n v="10"/>
    <n v="24"/>
    <d v="1899-12-30T00:10:24"/>
    <d v="1899-12-30T00:10:24"/>
    <x v="57"/>
    <s v="Hartford Marathon"/>
    <n v="5.7692307692307736"/>
    <n v="0"/>
    <s v="Chilly"/>
    <m/>
    <d v="1899-12-30T00:00:00"/>
    <d v="1899-12-30T00:00:00"/>
    <m/>
    <n v="0"/>
    <n v="0"/>
    <d v="1899-12-30T04:32:29"/>
    <d v="1899-12-30T05:24:53"/>
    <d v="1899-12-30T02:16:14"/>
    <d v="1899-12-30T02:42:26"/>
    <n v="1866"/>
    <x v="11"/>
    <x v="6"/>
    <n v="201210"/>
  </r>
  <r>
    <x v="1353"/>
    <d v="2012-10-13T00:00:00"/>
    <x v="18"/>
    <n v="1"/>
    <n v="0"/>
    <n v="10"/>
    <n v="31"/>
    <d v="1899-12-30T00:10:31"/>
    <d v="1899-12-30T00:10:31"/>
    <x v="57"/>
    <s v="Hartford Marathon"/>
    <n v="5.7052297939778169"/>
    <n v="0"/>
    <s v="Chilly"/>
    <m/>
    <d v="1899-12-30T00:00:00"/>
    <d v="1899-12-30T00:00:00"/>
    <m/>
    <n v="0"/>
    <n v="0"/>
    <d v="1899-12-30T04:35:32"/>
    <d v="1899-12-30T05:27:56"/>
    <d v="1899-12-30T02:17:46"/>
    <d v="1899-12-30T02:43:58"/>
    <n v="1953"/>
    <x v="11"/>
    <x v="6"/>
    <n v="201210"/>
  </r>
  <r>
    <x v="1353"/>
    <d v="2012-10-13T00:00:00"/>
    <x v="19"/>
    <n v="1"/>
    <n v="0"/>
    <n v="10"/>
    <n v="59"/>
    <d v="1899-12-30T00:10:59"/>
    <d v="1899-12-30T00:10:59"/>
    <x v="57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</r>
  <r>
    <x v="1353"/>
    <d v="2012-10-13T00:00:00"/>
    <x v="20"/>
    <n v="1"/>
    <n v="0"/>
    <n v="10"/>
    <n v="58"/>
    <d v="1899-12-30T00:10:58"/>
    <d v="1899-12-30T00:10:58"/>
    <x v="57"/>
    <s v="Hartford Marathon"/>
    <n v="5.4711246200607944"/>
    <n v="0"/>
    <s v="Chilly"/>
    <m/>
    <d v="1899-12-30T00:00:00"/>
    <d v="1899-12-30T00:00:00"/>
    <m/>
    <n v="0"/>
    <n v="0"/>
    <d v="1899-12-30T04:47:20"/>
    <d v="1899-12-30T05:39:44"/>
    <d v="1899-12-30T02:23:40"/>
    <d v="1899-12-30T02:49:52"/>
    <n v="2231"/>
    <x v="11"/>
    <x v="6"/>
    <n v="201210"/>
  </r>
  <r>
    <x v="1353"/>
    <d v="2012-10-13T00:00:00"/>
    <x v="21"/>
    <n v="1"/>
    <n v="0"/>
    <n v="10"/>
    <n v="46"/>
    <d v="1899-12-30T00:10:46"/>
    <d v="1899-12-30T00:10:46"/>
    <x v="57"/>
    <s v="Hartford Marathon"/>
    <n v="5.5727554179566603"/>
    <n v="0"/>
    <s v="Chilly"/>
    <m/>
    <d v="1899-12-30T00:00:00"/>
    <d v="1899-12-30T00:00:00"/>
    <m/>
    <n v="0"/>
    <n v="0"/>
    <d v="1899-12-30T04:42:05"/>
    <d v="1899-12-30T05:34:29"/>
    <d v="1899-12-30T02:21:03"/>
    <d v="1899-12-30T02:47:15"/>
    <n v="2111"/>
    <x v="11"/>
    <x v="6"/>
    <n v="201210"/>
  </r>
  <r>
    <x v="1353"/>
    <d v="2012-10-13T00:00:00"/>
    <x v="25"/>
    <n v="1"/>
    <n v="0"/>
    <n v="11"/>
    <n v="7"/>
    <d v="1899-12-30T00:11:07"/>
    <d v="1899-12-30T00:11:07"/>
    <x v="57"/>
    <s v="Hartford Marathon"/>
    <n v="5.3973013493253408"/>
    <n v="0"/>
    <s v="Chilly"/>
    <m/>
    <d v="1899-12-30T00:00:00"/>
    <d v="1899-12-30T00:00:00"/>
    <m/>
    <n v="0"/>
    <n v="0"/>
    <d v="1899-12-30T04:51:15"/>
    <d v="1899-12-30T05:43:39"/>
    <d v="1899-12-30T02:25:38"/>
    <d v="1899-12-30T02:51:50"/>
    <n v="2327"/>
    <x v="11"/>
    <x v="6"/>
    <n v="201210"/>
  </r>
  <r>
    <x v="1353"/>
    <d v="2012-10-13T00:00:00"/>
    <x v="26"/>
    <n v="1"/>
    <n v="0"/>
    <n v="10"/>
    <n v="59"/>
    <d v="1899-12-30T00:10:59"/>
    <d v="1899-12-30T00:10:59"/>
    <x v="57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</r>
  <r>
    <x v="1353"/>
    <d v="2012-10-13T00:00:00"/>
    <x v="27"/>
    <n v="1"/>
    <n v="0"/>
    <n v="11"/>
    <n v="19"/>
    <d v="1899-12-30T00:11:19"/>
    <d v="1899-12-30T00:11:19"/>
    <x v="57"/>
    <s v="Hartford Marathon"/>
    <n v="5.3019145802651"/>
    <n v="0"/>
    <s v="Chilly"/>
    <m/>
    <d v="1899-12-30T00:00:00"/>
    <d v="1899-12-30T00:00:00"/>
    <m/>
    <n v="0"/>
    <n v="0"/>
    <d v="1899-12-30T04:56:30"/>
    <d v="1899-12-30T05:48:54"/>
    <d v="1899-12-30T02:28:15"/>
    <d v="1899-12-30T02:54:27"/>
    <n v="2422"/>
    <x v="11"/>
    <x v="6"/>
    <n v="201210"/>
  </r>
  <r>
    <x v="1353"/>
    <d v="2012-10-13T00:00:00"/>
    <x v="28"/>
    <n v="1"/>
    <n v="0"/>
    <n v="11"/>
    <n v="34"/>
    <d v="1899-12-30T00:11:34"/>
    <d v="1899-12-30T00:11:34"/>
    <x v="57"/>
    <s v="Hartford Marathon"/>
    <n v="5.1873198847262296"/>
    <n v="0"/>
    <s v="Chilly"/>
    <m/>
    <d v="1899-12-30T00:00:00"/>
    <d v="1899-12-30T00:00:00"/>
    <m/>
    <n v="0"/>
    <n v="0"/>
    <d v="1899-12-30T05:03:03"/>
    <d v="1899-12-30T05:55:27"/>
    <d v="1899-12-30T02:31:31"/>
    <d v="1899-12-30T02:57:43"/>
    <n v="2537"/>
    <x v="11"/>
    <x v="6"/>
    <n v="201210"/>
  </r>
  <r>
    <x v="1353"/>
    <d v="2012-10-13T00:00:00"/>
    <x v="29"/>
    <n v="1"/>
    <n v="0"/>
    <n v="11"/>
    <n v="45"/>
    <d v="1899-12-30T00:11:45"/>
    <d v="1899-12-30T00:11:45"/>
    <x v="57"/>
    <s v="Hartford Marathon"/>
    <n v="5.1063829787234081"/>
    <n v="0"/>
    <s v="Chilly"/>
    <m/>
    <d v="1899-12-30T00:00:00"/>
    <d v="1899-12-30T00:00:00"/>
    <m/>
    <n v="0"/>
    <n v="0"/>
    <d v="1899-12-30T05:07:51"/>
    <d v="1899-12-30T06:00:15"/>
    <d v="1899-12-30T02:33:56"/>
    <d v="1899-12-30T03:00:08"/>
    <n v="2602"/>
    <x v="11"/>
    <x v="6"/>
    <n v="201210"/>
  </r>
  <r>
    <x v="1353"/>
    <d v="2012-10-13T00:00:00"/>
    <x v="30"/>
    <n v="1"/>
    <n v="0"/>
    <n v="12"/>
    <n v="9"/>
    <d v="1899-12-30T00:12:09"/>
    <d v="1899-12-30T00:12:09"/>
    <x v="57"/>
    <s v="Hartford Marathon"/>
    <n v="4.9382716049382749"/>
    <n v="0"/>
    <s v="Chilly"/>
    <m/>
    <d v="1899-12-30T00:00:00"/>
    <d v="1899-12-30T00:00:00"/>
    <m/>
    <n v="0"/>
    <n v="0"/>
    <d v="1899-12-30T05:18:20"/>
    <d v="1899-12-30T06:10:44"/>
    <d v="1899-12-30T02:39:10"/>
    <d v="1899-12-30T03:05:22"/>
    <n v="2738"/>
    <x v="11"/>
    <x v="6"/>
    <n v="201210"/>
  </r>
  <r>
    <x v="1353"/>
    <d v="2012-10-13T00:00:00"/>
    <x v="31"/>
    <n v="1"/>
    <n v="0"/>
    <n v="11"/>
    <n v="56"/>
    <d v="1899-12-30T00:11:56"/>
    <d v="1899-12-30T00:11:56"/>
    <x v="57"/>
    <s v="Hartford Marathon"/>
    <n v="5.0279329608938585"/>
    <n v="0"/>
    <s v="Chilly"/>
    <m/>
    <d v="1899-12-30T00:00:00"/>
    <d v="1899-12-30T00:00:00"/>
    <m/>
    <n v="0"/>
    <n v="0"/>
    <d v="1899-12-30T05:12:39"/>
    <d v="1899-12-30T06:05:03"/>
    <d v="1899-12-30T02:36:20"/>
    <d v="1899-12-30T03:02:32"/>
    <n v="2665"/>
    <x v="11"/>
    <x v="6"/>
    <n v="201210"/>
  </r>
  <r>
    <x v="1353"/>
    <d v="2012-10-13T00:00:00"/>
    <x v="32"/>
    <n v="1"/>
    <n v="0"/>
    <n v="11"/>
    <n v="49"/>
    <d v="1899-12-30T00:11:49"/>
    <d v="1899-12-30T00:11:49"/>
    <x v="57"/>
    <s v="Hartford Marathon"/>
    <n v="5.0775740479548697"/>
    <n v="0"/>
    <s v="Chill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1"/>
    <x v="6"/>
    <n v="201210"/>
  </r>
  <r>
    <x v="1353"/>
    <d v="2012-10-13T00:00:00"/>
    <x v="33"/>
    <n v="1"/>
    <n v="0"/>
    <n v="12"/>
    <n v="17"/>
    <d v="1899-12-30T00:12:17"/>
    <d v="1899-12-30T00:12:17"/>
    <x v="57"/>
    <s v="Hartford Marathon"/>
    <n v="4.8846675712347389"/>
    <n v="0"/>
    <s v="Chilly"/>
    <m/>
    <d v="1899-12-30T00:00:00"/>
    <d v="1899-12-30T00:00:00"/>
    <m/>
    <n v="0"/>
    <n v="0"/>
    <d v="1899-12-30T05:21:49"/>
    <d v="1899-12-30T06:14:13"/>
    <d v="1899-12-30T02:40:55"/>
    <d v="1899-12-30T03:07:07"/>
    <n v="2761"/>
    <x v="11"/>
    <x v="6"/>
    <n v="201210"/>
  </r>
  <r>
    <x v="1353"/>
    <d v="2012-10-13T00:00:00"/>
    <x v="34"/>
    <n v="1"/>
    <n v="0"/>
    <n v="12"/>
    <n v="11"/>
    <d v="1899-12-30T00:12:11"/>
    <d v="1899-12-30T00:12:11"/>
    <x v="57"/>
    <s v="Hartford Marathon"/>
    <n v="4.9247606019151879"/>
    <n v="0"/>
    <s v="Chilly"/>
    <m/>
    <d v="1899-12-30T00:00:00"/>
    <d v="1899-12-30T00:00:00"/>
    <m/>
    <n v="0"/>
    <n v="0"/>
    <d v="1899-12-30T05:19:12"/>
    <d v="1899-12-30T06:11:36"/>
    <d v="1899-12-30T02:39:36"/>
    <d v="1899-12-30T03:05:48"/>
    <n v="2743"/>
    <x v="11"/>
    <x v="6"/>
    <n v="201210"/>
  </r>
  <r>
    <x v="1353"/>
    <d v="2012-10-13T00:00:00"/>
    <x v="35"/>
    <n v="1"/>
    <n v="0"/>
    <n v="13"/>
    <n v="0"/>
    <d v="1899-12-30T00:13:00"/>
    <d v="1899-12-30T00:13:00"/>
    <x v="57"/>
    <s v="Hartford Marathon"/>
    <n v="4.6153846153846185"/>
    <n v="0"/>
    <s v="Chilly"/>
    <m/>
    <d v="1899-12-30T00:00:00"/>
    <d v="1899-12-30T00:00:00"/>
    <m/>
    <n v="0"/>
    <n v="0"/>
    <d v="1899-12-30T05:40:36"/>
    <d v="1899-12-30T06:33:00"/>
    <d v="1899-12-30T02:50:18"/>
    <d v="1899-12-30T03:16:30"/>
    <n v="2871"/>
    <x v="11"/>
    <x v="6"/>
    <n v="201210"/>
  </r>
  <r>
    <x v="1353"/>
    <d v="2012-10-13T00:00:00"/>
    <x v="36"/>
    <n v="1"/>
    <n v="0"/>
    <n v="13"/>
    <n v="10"/>
    <d v="1899-12-30T00:13:10"/>
    <d v="1899-12-30T00:13:10"/>
    <x v="57"/>
    <s v="Hartford Marathon"/>
    <n v="4.5569620253164596"/>
    <n v="0"/>
    <s v="Chilly"/>
    <m/>
    <d v="1899-12-30T00:00:00"/>
    <d v="1899-12-30T00:00:00"/>
    <m/>
    <n v="0"/>
    <n v="0"/>
    <d v="1899-12-30T05:44:58"/>
    <d v="1899-12-30T06:37:22"/>
    <d v="1899-12-30T02:52:29"/>
    <d v="1899-12-30T03:18:41"/>
    <n v="2883"/>
    <x v="11"/>
    <x v="6"/>
    <n v="201210"/>
  </r>
  <r>
    <x v="1353"/>
    <d v="2012-10-13T00:00:00"/>
    <x v="37"/>
    <n v="0.8"/>
    <n v="0"/>
    <n v="11"/>
    <n v="15"/>
    <d v="1899-12-30T00:11:15"/>
    <d v="1899-12-30T00:14:04"/>
    <x v="57"/>
    <s v="Hartford Marathon"/>
    <n v="4.2666666666666702"/>
    <n v="0"/>
    <s v="Chilly"/>
    <m/>
    <d v="1899-12-30T00:00:00"/>
    <d v="1899-12-30T00:00:00"/>
    <m/>
    <n v="0"/>
    <n v="0"/>
    <d v="1899-12-30T06:08:26"/>
    <d v="1899-12-30T07:00:50"/>
    <d v="1899-12-30T03:04:13"/>
    <d v="1899-12-30T03:30:25"/>
    <n v="2958"/>
    <x v="11"/>
    <x v="6"/>
    <n v="201210"/>
  </r>
  <r>
    <x v="1354"/>
    <d v="2012-10-16T00:00:00"/>
    <x v="0"/>
    <n v="1"/>
    <n v="0"/>
    <n v="50"/>
    <n v="0"/>
    <d v="1899-12-30T00:50:00"/>
    <d v="1899-12-30T00:50:00"/>
    <x v="61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6"/>
    <n v="201210"/>
  </r>
  <r>
    <x v="1355"/>
    <d v="2012-10-17T00:00:00"/>
    <x v="0"/>
    <n v="1.18"/>
    <n v="0"/>
    <n v="50"/>
    <n v="0"/>
    <d v="1899-12-30T00:50:00"/>
    <d v="1899-12-30T00:42:22"/>
    <x v="61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</r>
  <r>
    <x v="1356"/>
    <d v="2012-10-21T00:00:00"/>
    <x v="2"/>
    <n v="3.15"/>
    <n v="0"/>
    <n v="29"/>
    <n v="50"/>
    <d v="1899-12-30T00:29:50"/>
    <d v="1899-12-30T00:09:28"/>
    <x v="52"/>
    <s v="Fenn's Pond plus Driveway"/>
    <n v="6.3351955307262626"/>
    <n v="0"/>
    <s v="Cool"/>
    <s v="Connor on Bike"/>
    <d v="1899-12-30T04:08:08"/>
    <d v="1899-12-30T02:04:04"/>
    <m/>
    <n v="0"/>
    <n v="0"/>
    <d v="1899-12-30T04:08:08"/>
    <d v="1899-12-30T05:00:32"/>
    <d v="1899-12-30T02:04:04"/>
    <d v="1899-12-30T02:30:16"/>
    <n v="1102"/>
    <x v="11"/>
    <x v="6"/>
    <n v="201210"/>
  </r>
  <r>
    <x v="1357"/>
    <d v="2012-10-22T00:00:00"/>
    <x v="0"/>
    <n v="1.24"/>
    <n v="0"/>
    <n v="50"/>
    <n v="0"/>
    <d v="1899-12-30T00:50:00"/>
    <d v="1899-12-30T00:40:19"/>
    <x v="61"/>
    <s v="Naug Masters Swim"/>
    <n v="1.4880000000000011"/>
    <n v="0"/>
    <s v="Inside"/>
    <s v="2000 meters"/>
    <d v="1899-12-30T01:36:46"/>
    <d v="1899-12-30T00:48:23"/>
    <m/>
    <n v="0"/>
    <n v="0"/>
    <d v="1899-12-30T17:36:27"/>
    <d v="1899-12-30T18:28:51"/>
    <d v="1899-12-30T08:48:14"/>
    <d v="1899-12-30T09:14:26"/>
    <n v="3448"/>
    <x v="11"/>
    <x v="6"/>
    <n v="201210"/>
  </r>
  <r>
    <x v="1358"/>
    <d v="2012-10-23T00:00:00"/>
    <x v="0"/>
    <n v="1.18"/>
    <n v="0"/>
    <n v="50"/>
    <n v="0"/>
    <d v="1899-12-30T00:50:00"/>
    <d v="1899-12-30T00:42:22"/>
    <x v="61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</r>
  <r>
    <x v="1359"/>
    <d v="2012-10-25T00:00:00"/>
    <x v="0"/>
    <n v="1"/>
    <n v="0"/>
    <n v="31"/>
    <n v="3"/>
    <d v="1899-12-30T00:31:03"/>
    <d v="1899-12-30T00:31:03"/>
    <x v="61"/>
    <s v="Time Trial - Naug Masters Swim"/>
    <n v="1.9323671497584558"/>
    <n v="0"/>
    <s v="Inside"/>
    <s v="Time Trial 33 round trips"/>
    <d v="1899-12-30T01:14:31"/>
    <d v="1899-12-30T00:37:16"/>
    <m/>
    <n v="0"/>
    <n v="0"/>
    <d v="1899-12-30T13:33:31"/>
    <d v="1899-12-30T14:25:55"/>
    <d v="1899-12-30T06:46:45"/>
    <d v="1899-12-30T07:12:57"/>
    <n v="3152"/>
    <x v="11"/>
    <x v="6"/>
    <n v="201210"/>
  </r>
  <r>
    <x v="1360"/>
    <d v="2012-10-28T00:00:00"/>
    <x v="2"/>
    <n v="2.8"/>
    <n v="0"/>
    <n v="30"/>
    <n v="45"/>
    <d v="1899-12-30T00:30:45"/>
    <d v="1899-12-30T00:10:59"/>
    <x v="52"/>
    <s v="Tranquility Loop to 389"/>
    <n v="5.4634146341463454"/>
    <n v="0"/>
    <s v="Cool"/>
    <s v="http://runkeeper.com/user/ctkeane/activity/127907550"/>
    <d v="1899-12-30T04:47:44"/>
    <d v="1899-12-30T02:23:52"/>
    <m/>
    <n v="0"/>
    <n v="0"/>
    <d v="1899-12-30T04:47:44"/>
    <d v="1899-12-30T05:40:08"/>
    <d v="1899-12-30T02:23:52"/>
    <d v="1899-12-30T02:50:04"/>
    <n v="2239"/>
    <x v="11"/>
    <x v="6"/>
    <n v="201210"/>
  </r>
  <r>
    <x v="1361"/>
    <d v="2012-11-01T00:00:00"/>
    <x v="1"/>
    <n v="9"/>
    <n v="0"/>
    <n v="30"/>
    <n v="0"/>
    <d v="1899-12-30T00:30:00"/>
    <d v="1899-12-30T00:03:20"/>
    <x v="51"/>
    <s v="Spin Class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</r>
  <r>
    <x v="1362"/>
    <d v="2012-11-04T00:00:00"/>
    <x v="1"/>
    <n v="28"/>
    <n v="2"/>
    <n v="7"/>
    <n v="53"/>
    <d v="1899-12-30T02:07:53"/>
    <d v="1899-12-30T00:04:34"/>
    <x v="53"/>
    <s v="Random"/>
    <n v="13.136973804248674"/>
    <n v="0"/>
    <s v="Cold"/>
    <s v="http://app.strava.com/activities/26918496"/>
    <d v="1899-12-30T08:31:32"/>
    <d v="1899-12-30T04:15:46"/>
    <m/>
    <n v="0"/>
    <n v="0"/>
    <d v="1899-12-30T01:59:40"/>
    <d v="1899-12-30T02:52:04"/>
    <d v="1899-12-30T00:59:50"/>
    <d v="1899-12-30T01:26:02"/>
    <n v="677"/>
    <x v="11"/>
    <x v="7"/>
    <n v="201211"/>
  </r>
  <r>
    <x v="1363"/>
    <d v="2012-11-05T00:00:00"/>
    <x v="2"/>
    <n v="2"/>
    <n v="0"/>
    <n v="19"/>
    <n v="30"/>
    <d v="1899-12-30T00:19:30"/>
    <d v="1899-12-30T00:09:45"/>
    <x v="52"/>
    <s v="YNHH Treadmill"/>
    <n v="6.1538461538461586"/>
    <n v="0"/>
    <s v="Inside"/>
    <m/>
    <d v="1899-12-30T04:15:27"/>
    <d v="1899-12-30T02:07:43"/>
    <m/>
    <n v="0"/>
    <n v="0"/>
    <d v="1899-12-30T04:15:27"/>
    <d v="1899-12-30T05:07:51"/>
    <d v="1899-12-30T02:07:43"/>
    <d v="1899-12-30T02:33:56"/>
    <n v="1311"/>
    <x v="11"/>
    <x v="7"/>
    <n v="201211"/>
  </r>
  <r>
    <x v="1363"/>
    <d v="2012-11-05T00:00:00"/>
    <x v="0"/>
    <n v="0.93205700000000002"/>
    <n v="0"/>
    <n v="45"/>
    <n v="0"/>
    <d v="1899-12-30T00:45:00"/>
    <d v="1899-12-30T00:48:17"/>
    <x v="61"/>
    <s v="Naug Masters Swim"/>
    <n v="1.2427426666666679"/>
    <n v="0"/>
    <s v="Inside"/>
    <s v="1500 Meters"/>
    <d v="1899-12-30T01:55:52"/>
    <d v="1899-12-30T00:57:56"/>
    <m/>
    <n v="0"/>
    <n v="0"/>
    <d v="1899-12-30T21:04:57"/>
    <d v="1899-12-30T21:57:21"/>
    <d v="1899-12-30T10:32:28"/>
    <d v="1899-12-30T10:58:40"/>
    <n v="3502"/>
    <x v="11"/>
    <x v="7"/>
    <n v="201211"/>
  </r>
  <r>
    <x v="1364"/>
    <d v="2012-11-07T00:00:00"/>
    <x v="2"/>
    <n v="2"/>
    <n v="0"/>
    <n v="19"/>
    <n v="55"/>
    <d v="1899-12-30T00:19:55"/>
    <d v="1899-12-30T00:09:58"/>
    <x v="52"/>
    <s v="YNHH Treadmill"/>
    <n v="6.0251046025104644"/>
    <n v="0"/>
    <s v="Inside"/>
    <m/>
    <d v="1899-12-30T04:20:55"/>
    <d v="1899-12-30T02:10:27"/>
    <m/>
    <n v="0"/>
    <n v="0"/>
    <d v="1899-12-30T04:20:55"/>
    <d v="1899-12-30T05:13:19"/>
    <d v="1899-12-30T02:10:27"/>
    <d v="1899-12-30T02:36:39"/>
    <n v="1484"/>
    <x v="11"/>
    <x v="7"/>
    <n v="201211"/>
  </r>
  <r>
    <x v="1365"/>
    <d v="2012-11-08T00:00:00"/>
    <x v="1"/>
    <n v="6"/>
    <n v="0"/>
    <n v="20"/>
    <n v="0"/>
    <d v="1899-12-30T00:20:00"/>
    <d v="1899-12-30T00:03:20"/>
    <x v="51"/>
    <s v="Trainer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</r>
  <r>
    <x v="1365"/>
    <d v="2012-11-08T00:00:00"/>
    <x v="0"/>
    <n v="0.85"/>
    <n v="0"/>
    <n v="40"/>
    <n v="0"/>
    <d v="1899-12-30T00:40:00"/>
    <d v="1899-12-30T00:47:04"/>
    <x v="61"/>
    <s v="Naug Masters Swim"/>
    <n v="1.275000000000001"/>
    <n v="0"/>
    <s v="Inside"/>
    <s v="late"/>
    <d v="1899-12-30T01:52:56"/>
    <d v="1899-12-30T00:56:28"/>
    <m/>
    <n v="0"/>
    <n v="0"/>
    <d v="1899-12-30T20:32:56"/>
    <d v="1899-12-30T21:25:20"/>
    <d v="1899-12-30T10:16:28"/>
    <d v="1899-12-30T10:42:40"/>
    <n v="3500"/>
    <x v="11"/>
    <x v="7"/>
    <n v="201211"/>
  </r>
  <r>
    <x v="1366"/>
    <d v="2012-11-11T00:00:00"/>
    <x v="1"/>
    <n v="4.5"/>
    <n v="0"/>
    <n v="36"/>
    <n v="7"/>
    <d v="1899-12-30T00:36:07"/>
    <d v="1899-12-30T00:08:02"/>
    <x v="53"/>
    <s v="Artillary Loop"/>
    <n v="7.4757729580064662"/>
    <n v="0"/>
    <s v="Cool"/>
    <s v="Ride with Connor"/>
    <d v="1899-12-30T14:58:54"/>
    <d v="1899-12-30T07:29:27"/>
    <m/>
    <n v="0"/>
    <n v="0"/>
    <d v="1899-12-30T03:30:17"/>
    <d v="1899-12-30T04:22:41"/>
    <d v="1899-12-30T01:45:08"/>
    <d v="1899-12-30T02:11:20"/>
    <n v="802"/>
    <x v="11"/>
    <x v="7"/>
    <n v="201211"/>
  </r>
  <r>
    <x v="1366"/>
    <d v="2012-11-11T00:00:00"/>
    <x v="1"/>
    <n v="20.9"/>
    <n v="1"/>
    <n v="31"/>
    <n v="45"/>
    <d v="1899-12-30T01:31:45"/>
    <d v="1899-12-30T00:04:23"/>
    <x v="53"/>
    <s v="Random"/>
    <n v="13.667574931880116"/>
    <n v="0"/>
    <s v="Cool"/>
    <s v="http://app.strava.com/activities/27520797"/>
    <d v="1899-12-30T08:11:40"/>
    <d v="1899-12-30T04:05:50"/>
    <m/>
    <n v="0"/>
    <n v="0"/>
    <d v="1899-12-30T01:55:01"/>
    <d v="1899-12-30T02:47:25"/>
    <d v="1899-12-30T00:57:31"/>
    <d v="1899-12-30T01:23:43"/>
    <n v="620"/>
    <x v="11"/>
    <x v="7"/>
    <n v="201211"/>
  </r>
  <r>
    <x v="1367"/>
    <d v="2012-11-13T00:00:00"/>
    <x v="1"/>
    <n v="15.8"/>
    <n v="0"/>
    <n v="42"/>
    <n v="50"/>
    <d v="1899-12-30T00:42:50"/>
    <d v="1899-12-30T00:02:43"/>
    <x v="51"/>
    <s v="Spin Class"/>
    <n v="22.132295719844375"/>
    <n v="0"/>
    <s v="Inside"/>
    <m/>
    <d v="1899-12-30T05:03:38"/>
    <d v="1899-12-30T02:31:49"/>
    <m/>
    <n v="0"/>
    <n v="0"/>
    <d v="1899-12-30T01:11:02"/>
    <d v="1899-12-30T02:03:26"/>
    <d v="1899-12-30T00:35:31"/>
    <d v="1899-12-30T01:01:43"/>
    <n v="94"/>
    <x v="11"/>
    <x v="7"/>
    <n v="201211"/>
  </r>
  <r>
    <x v="1367"/>
    <d v="2012-11-13T00:00:00"/>
    <x v="0"/>
    <n v="1"/>
    <n v="0"/>
    <n v="40"/>
    <n v="0"/>
    <d v="1899-12-30T00:40:00"/>
    <d v="1899-12-30T00:40:00"/>
    <x v="61"/>
    <s v="Naug Master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7"/>
    <n v="201211"/>
  </r>
  <r>
    <x v="1368"/>
    <d v="2012-11-14T00:00:00"/>
    <x v="2"/>
    <n v="2"/>
    <n v="0"/>
    <n v="19"/>
    <n v="42"/>
    <d v="1899-12-30T00:19:42"/>
    <d v="1899-12-30T00:09:51"/>
    <x v="51"/>
    <s v="YNHH Treadmill"/>
    <n v="6.0913705583756395"/>
    <n v="0"/>
    <s v="Inside"/>
    <m/>
    <d v="1899-12-30T04:18:04"/>
    <d v="1899-12-30T02:09:02"/>
    <m/>
    <n v="0"/>
    <n v="0"/>
    <d v="1899-12-30T04:18:04"/>
    <d v="1899-12-30T05:10:28"/>
    <d v="1899-12-30T02:09:02"/>
    <d v="1899-12-30T02:35:14"/>
    <n v="1397"/>
    <x v="11"/>
    <x v="7"/>
    <n v="201211"/>
  </r>
  <r>
    <x v="1368"/>
    <d v="2012-11-14T00:00:00"/>
    <x v="0"/>
    <n v="1.42"/>
    <n v="1"/>
    <n v="0"/>
    <n v="0"/>
    <d v="1899-12-30T01:00:00"/>
    <d v="1899-12-30T00:42:15"/>
    <x v="61"/>
    <s v="Naug Masters Swim"/>
    <n v="1.420000000000001"/>
    <n v="0"/>
    <s v="Inside"/>
    <s v="2300"/>
    <d v="1899-12-30T01:41:25"/>
    <d v="1899-12-30T00:50:42"/>
    <m/>
    <n v="0"/>
    <n v="0"/>
    <d v="1899-12-30T18:27:03"/>
    <d v="1899-12-30T19:19:27"/>
    <d v="1899-12-30T09:13:31"/>
    <d v="1899-12-30T09:39:43"/>
    <n v="3472"/>
    <x v="11"/>
    <x v="7"/>
    <n v="201211"/>
  </r>
  <r>
    <x v="1369"/>
    <d v="2012-11-15T00:00:00"/>
    <x v="0"/>
    <n v="1.24"/>
    <n v="1"/>
    <n v="0"/>
    <n v="0"/>
    <d v="1899-12-30T01:00:00"/>
    <d v="1899-12-30T00:48:23"/>
    <x v="61"/>
    <s v="Naug Masters Swim"/>
    <n v="1.2400000000000011"/>
    <n v="0"/>
    <s v="Inside"/>
    <s v="2000"/>
    <d v="1899-12-30T01:56:08"/>
    <d v="1899-12-30T00:58:04"/>
    <m/>
    <n v="0"/>
    <n v="0"/>
    <d v="1899-12-30T21:07:45"/>
    <d v="1899-12-30T22:00:09"/>
    <d v="1899-12-30T10:33:52"/>
    <d v="1899-12-30T11:00:04"/>
    <n v="3503"/>
    <x v="11"/>
    <x v="7"/>
    <n v="201211"/>
  </r>
  <r>
    <x v="1370"/>
    <d v="2012-11-18T00:00:00"/>
    <x v="2"/>
    <n v="4.22"/>
    <n v="0"/>
    <n v="48"/>
    <n v="39"/>
    <d v="1899-12-30T00:48:39"/>
    <d v="1899-12-30T00:11:32"/>
    <x v="52"/>
    <s v="Bike Path Loop - Up"/>
    <n v="5.2045220966084313"/>
    <n v="0"/>
    <s v="Cold"/>
    <m/>
    <d v="1899-12-30T05:02:03"/>
    <d v="1899-12-30T02:31:01"/>
    <m/>
    <n v="0"/>
    <n v="0"/>
    <d v="1899-12-30T05:02:03"/>
    <d v="1899-12-30T05:54:27"/>
    <d v="1899-12-30T02:31:01"/>
    <d v="1899-12-30T02:57:13"/>
    <n v="2525"/>
    <x v="11"/>
    <x v="7"/>
    <n v="201211"/>
  </r>
  <r>
    <x v="1371"/>
    <d v="2012-11-19T00:00:00"/>
    <x v="0"/>
    <n v="0.86"/>
    <n v="1"/>
    <n v="0"/>
    <n v="0"/>
    <d v="1899-12-30T01:00:00"/>
    <d v="1899-12-30T01:09:46"/>
    <x v="61"/>
    <s v="Naug Masters Swim"/>
    <n v="0.86000000000000076"/>
    <n v="0"/>
    <s v="Inside"/>
    <s v="1400"/>
    <d v="1899-12-30T02:47:27"/>
    <d v="1899-12-30T01:23:43"/>
    <m/>
    <n v="0"/>
    <n v="0"/>
    <d v="1899-12-31T06:27:54"/>
    <d v="1899-12-31T07:20:18"/>
    <d v="1899-12-30T15:13:57"/>
    <d v="1899-12-30T15:40:09"/>
    <n v="3527"/>
    <x v="11"/>
    <x v="7"/>
    <n v="201211"/>
  </r>
  <r>
    <x v="1372"/>
    <d v="2012-11-20T00:00:00"/>
    <x v="1"/>
    <n v="13.3"/>
    <n v="0"/>
    <n v="35"/>
    <n v="20"/>
    <d v="1899-12-30T00:35:20"/>
    <d v="1899-12-30T00:02:39"/>
    <x v="51"/>
    <s v="Spin Class"/>
    <n v="22.584905660377377"/>
    <n v="0"/>
    <s v="Inside"/>
    <m/>
    <d v="1899-12-30T04:57:33"/>
    <d v="1899-12-30T02:28:46"/>
    <m/>
    <n v="0"/>
    <n v="0"/>
    <d v="1899-12-30T01:09:36"/>
    <d v="1899-12-30T02:02:00"/>
    <d v="1899-12-30T00:34:48"/>
    <d v="1899-12-30T01:01:00"/>
    <n v="73"/>
    <x v="11"/>
    <x v="7"/>
    <n v="201211"/>
  </r>
  <r>
    <x v="1372"/>
    <d v="2012-11-20T00:00:00"/>
    <x v="0"/>
    <n v="1"/>
    <n v="0"/>
    <n v="45"/>
    <n v="0"/>
    <d v="1899-12-30T00:45:00"/>
    <d v="1899-12-30T00:45:00"/>
    <x v="61"/>
    <s v="Naug Masters Swim"/>
    <n v="1.3333333333333344"/>
    <n v="0"/>
    <s v="Inside"/>
    <s v="1600"/>
    <d v="1899-12-30T01:48:00"/>
    <d v="1899-12-30T00:54:00"/>
    <m/>
    <n v="0"/>
    <n v="0"/>
    <d v="1899-12-30T19:39:00"/>
    <d v="1899-12-30T20:31:24"/>
    <d v="1899-12-30T09:49:30"/>
    <d v="1899-12-30T10:15:42"/>
    <n v="3492"/>
    <x v="11"/>
    <x v="7"/>
    <n v="201211"/>
  </r>
  <r>
    <x v="1373"/>
    <d v="2012-11-23T00:00:00"/>
    <x v="1"/>
    <n v="12"/>
    <n v="0"/>
    <n v="30"/>
    <n v="0"/>
    <d v="1899-12-30T00:30:00"/>
    <d v="1899-12-30T00:02:30"/>
    <x v="51"/>
    <s v="YNHH-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1"/>
    <x v="7"/>
    <n v="201211"/>
  </r>
  <r>
    <x v="1374"/>
    <d v="2012-11-24T00:00:00"/>
    <x v="2"/>
    <n v="4"/>
    <n v="0"/>
    <n v="38"/>
    <n v="58"/>
    <d v="1899-12-30T00:38:58"/>
    <d v="1899-12-30T00:09:45"/>
    <x v="57"/>
    <s v="Treadmill"/>
    <n v="6.1591103507271212"/>
    <n v="0"/>
    <s v="Inside"/>
    <m/>
    <d v="1899-12-30T04:15:14"/>
    <d v="1899-12-30T02:07:37"/>
    <m/>
    <n v="0"/>
    <n v="0"/>
    <d v="1899-12-30T04:15:14"/>
    <d v="1899-12-30T05:07:38"/>
    <d v="1899-12-30T02:07:37"/>
    <d v="1899-12-30T02:33:49"/>
    <n v="1306"/>
    <x v="11"/>
    <x v="7"/>
    <n v="201211"/>
  </r>
  <r>
    <x v="1375"/>
    <d v="2012-11-25T00:00:00"/>
    <x v="1"/>
    <n v="20.399999999999999"/>
    <n v="1"/>
    <n v="31"/>
    <n v="48"/>
    <d v="1899-12-30T01:31:48"/>
    <d v="1899-12-30T00:04:30"/>
    <x v="53"/>
    <s v="Random"/>
    <n v="13.333333333333343"/>
    <n v="0"/>
    <s v="Freezing"/>
    <s v="http://app.strava.com/activities/29557151"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7"/>
    <n v="201211"/>
  </r>
  <r>
    <x v="1376"/>
    <d v="2012-11-26T00:00:00"/>
    <x v="0"/>
    <n v="1.1000000000000001"/>
    <n v="0"/>
    <n v="45"/>
    <n v="0"/>
    <d v="1899-12-30T00:45:00"/>
    <d v="1899-12-30T00:40:55"/>
    <x v="61"/>
    <s v="Naug Masters Swim"/>
    <n v="1.4666666666666679"/>
    <n v="0"/>
    <s v="Inside"/>
    <s v="1800"/>
    <d v="1899-12-30T01:38:11"/>
    <d v="1899-12-30T00:49:05"/>
    <m/>
    <n v="0"/>
    <n v="0"/>
    <d v="1899-12-30T17:51:49"/>
    <d v="1899-12-30T18:44:13"/>
    <d v="1899-12-30T08:55:55"/>
    <d v="1899-12-30T09:22:07"/>
    <n v="3458"/>
    <x v="11"/>
    <x v="7"/>
    <n v="201211"/>
  </r>
  <r>
    <x v="1377"/>
    <d v="2012-11-27T00:00:00"/>
    <x v="1"/>
    <n v="5.75"/>
    <n v="0"/>
    <n v="20"/>
    <n v="0"/>
    <d v="1899-12-30T00:20:00"/>
    <d v="1899-12-30T00:03:29"/>
    <x v="51"/>
    <s v="YNHH-Bike"/>
    <n v="17.250000000000014"/>
    <n v="0"/>
    <s v="Inside"/>
    <m/>
    <d v="1899-12-30T06:29:34"/>
    <d v="1899-12-30T03:14:47"/>
    <m/>
    <n v="0"/>
    <n v="0"/>
    <d v="1899-12-30T01:31:08"/>
    <d v="1899-12-30T02:23:32"/>
    <d v="1899-12-30T00:45:34"/>
    <d v="1899-12-30T01:11:46"/>
    <n v="289"/>
    <x v="11"/>
    <x v="7"/>
    <n v="201211"/>
  </r>
  <r>
    <x v="1378"/>
    <d v="2012-11-28T00:00:00"/>
    <x v="0"/>
    <n v="1.2"/>
    <n v="1"/>
    <n v="0"/>
    <n v="0"/>
    <d v="1899-12-30T01:00:00"/>
    <d v="1899-12-30T00:50:00"/>
    <x v="61"/>
    <s v="Naug Masters Swim"/>
    <n v="1.2000000000000008"/>
    <n v="0"/>
    <s v="Inside"/>
    <s v="1950"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7"/>
    <n v="201211"/>
  </r>
  <r>
    <x v="1379"/>
    <d v="2012-11-29T00:00:00"/>
    <x v="1"/>
    <n v="9.6999999999999993"/>
    <n v="0"/>
    <n v="30"/>
    <n v="30"/>
    <d v="1899-12-30T00:30:30"/>
    <d v="1899-12-30T00:03:09"/>
    <x v="51"/>
    <s v="Spin Class"/>
    <n v="19.081967213114769"/>
    <n v="0"/>
    <s v="Inside"/>
    <m/>
    <d v="1899-12-30T05:52:10"/>
    <d v="1899-12-30T02:56:05"/>
    <m/>
    <n v="0"/>
    <n v="0"/>
    <d v="1899-12-30T01:22:23"/>
    <d v="1899-12-30T02:14:47"/>
    <d v="1899-12-30T00:41:11"/>
    <d v="1899-12-30T01:07:23"/>
    <n v="230"/>
    <x v="11"/>
    <x v="7"/>
    <n v="201211"/>
  </r>
  <r>
    <x v="1379"/>
    <d v="2012-11-29T00:00:00"/>
    <x v="0"/>
    <n v="0.96"/>
    <n v="0"/>
    <n v="30"/>
    <n v="0"/>
    <d v="1899-12-30T00:30:00"/>
    <d v="1899-12-30T00:31:15"/>
    <x v="61"/>
    <s v="Naug Masters Swim"/>
    <n v="1.9200000000000015"/>
    <n v="0"/>
    <s v="Inside"/>
    <s v="30 minutes time trial 31 round trips"/>
    <d v="1899-12-30T01:15:00"/>
    <d v="1899-12-30T00:37:30"/>
    <m/>
    <n v="0"/>
    <n v="0"/>
    <d v="1899-12-30T13:38:45"/>
    <d v="1899-12-30T14:31:09"/>
    <d v="1899-12-30T06:49:22"/>
    <d v="1899-12-30T07:15:35"/>
    <n v="3157"/>
    <x v="11"/>
    <x v="7"/>
    <n v="201211"/>
  </r>
  <r>
    <x v="1380"/>
    <d v="2012-11-30T00:00:00"/>
    <x v="2"/>
    <n v="1.5"/>
    <n v="0"/>
    <n v="15"/>
    <n v="0"/>
    <d v="1899-12-30T00:15:00"/>
    <d v="1899-12-30T00:10:00"/>
    <x v="52"/>
    <s v="YNHH Treadmill"/>
    <n v="6.0000000000000053"/>
    <n v="0"/>
    <s v="Inside"/>
    <s v="didn't feel like running"/>
    <d v="1899-12-30T04:22:00"/>
    <d v="1899-12-30T02:11:00"/>
    <m/>
    <n v="0"/>
    <n v="0"/>
    <d v="1899-12-30T04:22:00"/>
    <d v="1899-12-30T05:14:24"/>
    <d v="1899-12-30T02:11:00"/>
    <d v="1899-12-30T02:37:12"/>
    <n v="1518"/>
    <x v="11"/>
    <x v="7"/>
    <n v="201211"/>
  </r>
  <r>
    <x v="1381"/>
    <d v="2012-12-02T00:00:00"/>
    <x v="2"/>
    <n v="4"/>
    <n v="0"/>
    <n v="50"/>
    <n v="11"/>
    <d v="1899-12-30T00:50:11"/>
    <d v="1899-12-30T00:12:33"/>
    <x v="62"/>
    <s v="Middlebury Bike Path"/>
    <n v="4.7824642975755607"/>
    <n v="0"/>
    <s v="Cool"/>
    <s v="Pushed Hunter and Declan"/>
    <d v="1899-12-30T05:28:42"/>
    <d v="1899-12-30T02:44:21"/>
    <m/>
    <n v="0"/>
    <n v="0"/>
    <d v="1899-12-30T05:28:42"/>
    <d v="1899-12-30T06:21:06"/>
    <d v="1899-12-30T02:44:21"/>
    <d v="1899-12-30T03:10:33"/>
    <n v="2812"/>
    <x v="11"/>
    <x v="11"/>
    <n v="201212"/>
  </r>
  <r>
    <x v="1382"/>
    <d v="2012-12-03T00:00:00"/>
    <x v="0"/>
    <n v="1.31"/>
    <n v="0"/>
    <n v="55"/>
    <n v="0"/>
    <d v="1899-12-30T00:55:00"/>
    <d v="1899-12-30T00:41:59"/>
    <x v="61"/>
    <s v="Naug Masters Swim"/>
    <n v="1.4290909090909103"/>
    <n v="0"/>
    <s v="Inside"/>
    <s v="2100"/>
    <d v="1899-12-30T01:40:46"/>
    <d v="1899-12-30T00:50:23"/>
    <m/>
    <n v="0"/>
    <n v="0"/>
    <d v="1899-12-30T18:20:00"/>
    <d v="1899-12-30T19:12:24"/>
    <d v="1899-12-30T09:10:00"/>
    <d v="1899-12-30T09:36:12"/>
    <n v="3470"/>
    <x v="11"/>
    <x v="11"/>
    <n v="201212"/>
  </r>
  <r>
    <x v="1383"/>
    <d v="2012-12-04T00:00:00"/>
    <x v="1"/>
    <n v="9.6"/>
    <n v="0"/>
    <n v="26"/>
    <n v="10"/>
    <d v="1899-12-30T00:26:10"/>
    <d v="1899-12-30T00:02:44"/>
    <x v="51"/>
    <s v="Spin Class"/>
    <n v="22.012738853503201"/>
    <n v="0"/>
    <s v="Inside"/>
    <m/>
    <d v="1899-12-30T05:05:17"/>
    <d v="1899-12-30T02:32:38"/>
    <m/>
    <n v="0"/>
    <n v="0"/>
    <d v="1899-12-30T01:11:25"/>
    <d v="1899-12-30T02:03:49"/>
    <d v="1899-12-30T00:35:42"/>
    <d v="1899-12-30T01:01:54"/>
    <n v="96"/>
    <x v="11"/>
    <x v="11"/>
    <n v="201212"/>
  </r>
  <r>
    <x v="1383"/>
    <d v="2012-12-04T00:00:00"/>
    <x v="0"/>
    <n v="1.0873999999999999"/>
    <n v="1"/>
    <n v="0"/>
    <n v="0"/>
    <d v="1899-12-30T01:00:00"/>
    <d v="1899-12-30T00:55:11"/>
    <x v="61"/>
    <s v="Naug Masters Swim"/>
    <n v="1.0874000000000008"/>
    <n v="0"/>
    <s v="Inside"/>
    <s v="1750 - Fast 100 1:28"/>
    <d v="1899-12-30T02:12:26"/>
    <d v="1899-12-30T01:06:13"/>
    <m/>
    <n v="0"/>
    <n v="0"/>
    <d v="1899-12-31T00:05:39"/>
    <d v="1899-12-31T00:58:03"/>
    <d v="1899-12-30T12:02:50"/>
    <d v="1899-12-30T12:29:02"/>
    <n v="3520"/>
    <x v="11"/>
    <x v="11"/>
    <n v="201212"/>
  </r>
  <r>
    <x v="1384"/>
    <d v="2012-12-05T00:00:00"/>
    <x v="0"/>
    <n v="0.65"/>
    <n v="0"/>
    <n v="30"/>
    <n v="0"/>
    <d v="1899-12-30T00:30:00"/>
    <d v="1899-12-30T00:46:09"/>
    <x v="61"/>
    <s v="Naug Masters Swim"/>
    <n v="1.3000000000000012"/>
    <n v="0"/>
    <s v="Inside"/>
    <m/>
    <d v="1899-12-30T01:50:46"/>
    <d v="1899-12-30T00:55:23"/>
    <m/>
    <n v="0"/>
    <n v="0"/>
    <d v="1899-12-30T20:09:14"/>
    <d v="1899-12-30T21:01:38"/>
    <d v="1899-12-30T10:04:37"/>
    <d v="1899-12-30T10:30:49"/>
    <n v="3498"/>
    <x v="11"/>
    <x v="11"/>
    <n v="201212"/>
  </r>
  <r>
    <x v="1385"/>
    <d v="2012-12-06T00:00:00"/>
    <x v="0"/>
    <n v="1.2"/>
    <n v="1"/>
    <n v="0"/>
    <n v="0"/>
    <d v="1899-12-30T01:00:00"/>
    <d v="1899-12-30T00:50:00"/>
    <x v="61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11"/>
    <n v="201212"/>
  </r>
  <r>
    <x v="1386"/>
    <d v="2012-12-09T00:00:00"/>
    <x v="2"/>
    <n v="7.5"/>
    <n v="1"/>
    <n v="15"/>
    <n v="41"/>
    <d v="1899-12-30T01:15:41"/>
    <d v="1899-12-30T00:10:05"/>
    <x v="62"/>
    <s v="Quassy Loop"/>
    <n v="5.945826910372169"/>
    <n v="0"/>
    <s v="Cool"/>
    <s v="http://runkeeper.com/user/ctkeane/activity/135570472"/>
    <d v="1899-12-30T04:24:23"/>
    <d v="1899-12-30T02:12:12"/>
    <m/>
    <n v="0"/>
    <n v="0"/>
    <d v="1899-12-30T04:24:23"/>
    <d v="1899-12-30T05:16:47"/>
    <d v="1899-12-30T02:12:12"/>
    <d v="1899-12-30T02:38:24"/>
    <n v="1616"/>
    <x v="11"/>
    <x v="11"/>
    <n v="201212"/>
  </r>
  <r>
    <x v="1387"/>
    <d v="2012-12-10T00:00:00"/>
    <x v="1"/>
    <n v="12.7"/>
    <n v="0"/>
    <n v="32"/>
    <n v="0"/>
    <d v="1899-12-30T00:32:00"/>
    <d v="1899-12-30T00:02:31"/>
    <x v="51"/>
    <s v="SpinBike"/>
    <n v="23.812500000000014"/>
    <n v="0"/>
    <s v="Inside"/>
    <m/>
    <d v="1899-12-30T04:42:12"/>
    <d v="1899-12-30T02:21:06"/>
    <m/>
    <n v="0"/>
    <n v="0"/>
    <d v="1899-12-30T01:06:01"/>
    <d v="1899-12-30T01:58:25"/>
    <d v="1899-12-30T00:33:00"/>
    <d v="1899-12-30T00:59:12"/>
    <n v="42"/>
    <x v="11"/>
    <x v="11"/>
    <n v="201212"/>
  </r>
  <r>
    <x v="1387"/>
    <d v="2012-12-10T00:00:00"/>
    <x v="0"/>
    <n v="1.37"/>
    <n v="0"/>
    <n v="55"/>
    <n v="0"/>
    <d v="1899-12-30T00:55:00"/>
    <d v="1899-12-30T00:40:09"/>
    <x v="61"/>
    <s v="Naug Masters Swim"/>
    <n v="1.494545454545456"/>
    <n v="0"/>
    <s v="Inside"/>
    <s v="2200 - 900 in 16:40"/>
    <d v="1899-12-30T01:36:21"/>
    <d v="1899-12-30T00:48:11"/>
    <m/>
    <n v="0"/>
    <n v="0"/>
    <d v="1899-12-30T17:31:49"/>
    <d v="1899-12-30T18:24:14"/>
    <d v="1899-12-30T08:45:55"/>
    <d v="1899-12-30T09:12:07"/>
    <n v="3446"/>
    <x v="11"/>
    <x v="11"/>
    <n v="201212"/>
  </r>
  <r>
    <x v="1388"/>
    <d v="2012-12-12T00:00:00"/>
    <x v="2"/>
    <n v="3"/>
    <n v="0"/>
    <n v="29"/>
    <n v="54"/>
    <d v="1899-12-30T00:29:54"/>
    <d v="1899-12-30T00:09:58"/>
    <x v="52"/>
    <s v="YNHH Treadmill"/>
    <n v="6.0200668896321119"/>
    <n v="0"/>
    <s v="Inside"/>
    <m/>
    <d v="1899-12-30T04:21:08"/>
    <d v="1899-12-30T02:10:34"/>
    <m/>
    <n v="0"/>
    <n v="0"/>
    <d v="1899-12-30T04:21:08"/>
    <d v="1899-12-30T05:13:32"/>
    <d v="1899-12-30T02:10:34"/>
    <d v="1899-12-30T02:36:46"/>
    <n v="1492"/>
    <x v="11"/>
    <x v="11"/>
    <n v="201212"/>
  </r>
  <r>
    <x v="1388"/>
    <d v="2012-12-12T00:00:00"/>
    <x v="0"/>
    <n v="0.35"/>
    <n v="0"/>
    <n v="20"/>
    <n v="0"/>
    <d v="1899-12-30T00:20:00"/>
    <d v="1899-12-30T00:57:09"/>
    <x v="61"/>
    <s v="Naug Masters Swim"/>
    <n v="1.0500000000000009"/>
    <n v="0"/>
    <s v="Inside"/>
    <s v="Quick swim"/>
    <d v="1899-12-30T02:17:09"/>
    <d v="1899-12-30T01:08:34"/>
    <m/>
    <n v="0"/>
    <n v="0"/>
    <d v="1899-12-31T00:57:09"/>
    <d v="1899-12-31T01:49:33"/>
    <d v="1899-12-30T12:28:34"/>
    <d v="1899-12-30T12:54:46"/>
    <n v="3524"/>
    <x v="11"/>
    <x v="11"/>
    <n v="201212"/>
  </r>
  <r>
    <x v="1389"/>
    <d v="2012-12-18T00:00:00"/>
    <x v="1"/>
    <n v="11.7"/>
    <n v="0"/>
    <n v="32"/>
    <n v="30"/>
    <d v="1899-12-30T00:32:30"/>
    <d v="1899-12-30T00:02:47"/>
    <x v="51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11"/>
    <n v="201212"/>
  </r>
  <r>
    <x v="1389"/>
    <d v="2012-12-18T00:00:00"/>
    <x v="0"/>
    <n v="1.1499999999999999"/>
    <n v="0"/>
    <n v="55"/>
    <n v="0"/>
    <d v="1899-12-30T00:55:00"/>
    <d v="1899-12-30T00:47:50"/>
    <x v="61"/>
    <s v="Naug Masters Swim"/>
    <n v="1.2545454545454555"/>
    <n v="0"/>
    <s v="Inside"/>
    <s v="1850"/>
    <d v="1899-12-30T01:54:47"/>
    <d v="1899-12-30T00:57:23"/>
    <m/>
    <n v="0"/>
    <n v="0"/>
    <d v="1899-12-30T20:53:03"/>
    <d v="1899-12-30T21:45:27"/>
    <d v="1899-12-30T10:26:31"/>
    <d v="1899-12-30T10:52:43"/>
    <n v="3501"/>
    <x v="11"/>
    <x v="11"/>
    <n v="201212"/>
  </r>
  <r>
    <x v="1390"/>
    <d v="2012-12-19T00:00:00"/>
    <x v="0"/>
    <n v="1"/>
    <n v="0"/>
    <n v="29"/>
    <n v="45"/>
    <d v="1899-12-30T00:29:45"/>
    <d v="1899-12-30T00:29:45"/>
    <x v="61"/>
    <s v="Naug Masters Swim"/>
    <n v="2.0168067226890773"/>
    <n v="0"/>
    <s v="Inside"/>
    <s v="1 Mile"/>
    <d v="1899-12-30T01:11:24"/>
    <d v="1899-12-30T00:35:42"/>
    <m/>
    <n v="0"/>
    <n v="0"/>
    <d v="1899-12-30T12:59:27"/>
    <d v="1899-12-30T13:51:51"/>
    <d v="1899-12-30T06:29:43"/>
    <d v="1899-12-30T06:55:56"/>
    <n v="3134"/>
    <x v="11"/>
    <x v="11"/>
    <n v="201212"/>
  </r>
  <r>
    <x v="1391"/>
    <d v="2012-12-20T00:00:00"/>
    <x v="0"/>
    <n v="1"/>
    <n v="0"/>
    <n v="29"/>
    <n v="15"/>
    <d v="1899-12-30T00:29:15"/>
    <d v="1899-12-30T00:29:15"/>
    <x v="61"/>
    <s v="Naug Masters Swim"/>
    <n v="2.0512820512820529"/>
    <n v="0"/>
    <s v="Inside"/>
    <s v="1 Mile Avg: 54.84"/>
    <d v="1899-12-30T01:10:12"/>
    <d v="1899-12-30T00:35:06"/>
    <m/>
    <n v="0"/>
    <n v="0"/>
    <d v="1899-12-30T12:46:21"/>
    <d v="1899-12-30T13:38:45"/>
    <d v="1899-12-30T06:23:11"/>
    <d v="1899-12-30T06:49:23"/>
    <n v="3130"/>
    <x v="11"/>
    <x v="11"/>
    <n v="201212"/>
  </r>
  <r>
    <x v="1391"/>
    <d v="2012-12-20T00:00:00"/>
    <x v="1"/>
    <n v="10.3"/>
    <n v="0"/>
    <n v="30"/>
    <n v="20"/>
    <d v="1899-12-30T00:30:20"/>
    <d v="1899-12-30T00:02:57"/>
    <x v="51"/>
    <s v="Spin Class"/>
    <n v="20.37362637362639"/>
    <n v="0"/>
    <s v="Inside"/>
    <m/>
    <d v="1899-12-30T05:29:50"/>
    <d v="1899-12-30T02:44:55"/>
    <m/>
    <n v="0"/>
    <n v="0"/>
    <d v="1899-12-30T01:17:10"/>
    <d v="1899-12-30T02:09:34"/>
    <d v="1899-12-30T00:38:35"/>
    <d v="1899-12-30T01:04:47"/>
    <n v="179"/>
    <x v="11"/>
    <x v="11"/>
    <n v="201212"/>
  </r>
  <r>
    <x v="1392"/>
    <d v="2012-12-21T00:00:00"/>
    <x v="2"/>
    <n v="3"/>
    <n v="0"/>
    <n v="29"/>
    <n v="10"/>
    <d v="1899-12-30T00:29:10"/>
    <d v="1899-12-30T00:09:43"/>
    <x v="52"/>
    <s v="YNHH Treadmill"/>
    <n v="6.1714285714285761"/>
    <n v="0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1"/>
    <x v="11"/>
    <n v="201212"/>
  </r>
  <r>
    <x v="1393"/>
    <d v="2012-12-26T00:00:00"/>
    <x v="2"/>
    <n v="3.1"/>
    <n v="0"/>
    <n v="30"/>
    <n v="0"/>
    <d v="1899-12-30T00:30:00"/>
    <d v="1899-12-30T00:09:41"/>
    <x v="62"/>
    <s v="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</r>
  <r>
    <x v="1394"/>
    <d v="2012-12-28T00:00:00"/>
    <x v="2"/>
    <n v="3.1"/>
    <n v="0"/>
    <n v="30"/>
    <n v="0"/>
    <d v="1899-12-30T00:30:00"/>
    <d v="1899-12-30T00:09:41"/>
    <x v="52"/>
    <s v="YNHH 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</r>
  <r>
    <x v="1395"/>
    <d v="2013-01-01T00:00:00"/>
    <x v="2"/>
    <n v="6.87"/>
    <n v="1"/>
    <n v="16"/>
    <n v="34"/>
    <d v="1899-12-30T01:16:34"/>
    <d v="1899-12-30T00:11:09"/>
    <x v="62"/>
    <s v="53 -&gt; Qloop -&gt; 389"/>
    <n v="5.3835437527209438"/>
    <n v="143"/>
    <s v="Cold"/>
    <m/>
    <d v="1899-12-30T04:52:00"/>
    <d v="1899-12-30T02:26:00"/>
    <m/>
    <n v="0"/>
    <n v="0"/>
    <d v="1899-12-30T04:52:00"/>
    <d v="1899-12-30T05:44:24"/>
    <d v="1899-12-30T02:26:00"/>
    <d v="1899-12-30T02:52:12"/>
    <n v="2340"/>
    <x v="12"/>
    <x v="8"/>
    <n v="201301"/>
  </r>
  <r>
    <x v="1396"/>
    <d v="2013-01-02T00:00:00"/>
    <x v="1"/>
    <n v="17.3"/>
    <n v="0"/>
    <n v="40"/>
    <n v="0"/>
    <d v="1899-12-30T00:40:00"/>
    <d v="1899-12-30T00:02:19"/>
    <x v="51"/>
    <s v="Threshold Test"/>
    <n v="25.950000000000021"/>
    <n v="0"/>
    <s v="Inside"/>
    <m/>
    <d v="1899-12-30T04:18:58"/>
    <d v="1899-12-30T02:09:29"/>
    <m/>
    <n v="0"/>
    <n v="0"/>
    <d v="1899-12-30T01:00:35"/>
    <d v="1899-12-30T01:52:59"/>
    <d v="1899-12-30T00:30:17"/>
    <d v="1899-12-30T00:56:29"/>
    <n v="22"/>
    <x v="12"/>
    <x v="8"/>
    <n v="201301"/>
  </r>
  <r>
    <x v="1397"/>
    <d v="2013-01-03T00:00:00"/>
    <x v="2"/>
    <n v="3.1"/>
    <n v="0"/>
    <n v="28"/>
    <n v="40"/>
    <d v="1899-12-30T00:28:40"/>
    <d v="1899-12-30T00:09:15"/>
    <x v="52"/>
    <s v="YNHH-Treadmill"/>
    <n v="6.4883720930232611"/>
    <n v="0"/>
    <s v="Inside"/>
    <m/>
    <d v="1899-12-30T04:02:17"/>
    <d v="1899-12-30T02:01:08"/>
    <m/>
    <n v="0"/>
    <n v="0"/>
    <d v="1899-12-30T04:02:17"/>
    <d v="1899-12-30T04:54:41"/>
    <d v="1899-12-30T02:01:08"/>
    <d v="1899-12-30T02:27:20"/>
    <n v="980"/>
    <x v="12"/>
    <x v="8"/>
    <n v="201301"/>
  </r>
  <r>
    <x v="1398"/>
    <d v="2013-01-05T00:00:00"/>
    <x v="1"/>
    <n v="30"/>
    <n v="2"/>
    <n v="0"/>
    <n v="0"/>
    <d v="1899-12-30T02:00:00"/>
    <d v="1899-12-30T00:04:00"/>
    <x v="63"/>
    <s v="1 hour sufferfest 1 hour free"/>
    <n v="15.000000000000014"/>
    <n v="127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8"/>
    <n v="201301"/>
  </r>
  <r>
    <x v="1399"/>
    <d v="2013-01-06T00:00:00"/>
    <x v="2"/>
    <n v="5.25"/>
    <n v="0"/>
    <n v="58"/>
    <n v="27"/>
    <d v="1899-12-30T00:58:27"/>
    <d v="1899-12-30T00:11:08"/>
    <x v="52"/>
    <s v="Bridgewater Run"/>
    <n v="5.3892215568862314"/>
    <n v="0"/>
    <s v="Cold"/>
    <s v="http://runkeeper.com/user/ctkeane/activity/140130339"/>
    <d v="1899-12-30T04:51:42"/>
    <d v="1899-12-30T02:25:51"/>
    <m/>
    <n v="0"/>
    <n v="0"/>
    <d v="1899-12-30T04:51:42"/>
    <d v="1899-12-30T05:44:06"/>
    <d v="1899-12-30T02:25:51"/>
    <d v="1899-12-30T02:52:03"/>
    <n v="2338"/>
    <x v="12"/>
    <x v="8"/>
    <n v="201301"/>
  </r>
  <r>
    <x v="1400"/>
    <d v="2013-01-07T00:00:00"/>
    <x v="2"/>
    <n v="3.5"/>
    <n v="0"/>
    <n v="31"/>
    <n v="39"/>
    <d v="1899-12-30T00:31:39"/>
    <d v="1899-12-30T00:09:03"/>
    <x v="52"/>
    <s v="YNHH Treadmill"/>
    <n v="6.6350710900473988"/>
    <n v="0"/>
    <s v="Inside"/>
    <s v="4x1000 @8:30 with 3 min rest"/>
    <d v="1899-12-30T03:56:55"/>
    <d v="1899-12-30T01:58:28"/>
    <m/>
    <n v="0"/>
    <n v="0"/>
    <d v="1899-12-30T03:56:55"/>
    <d v="1899-12-30T04:49:19"/>
    <d v="1899-12-30T01:58:28"/>
    <d v="1899-12-30T02:24:40"/>
    <n v="916"/>
    <x v="12"/>
    <x v="8"/>
    <n v="201301"/>
  </r>
  <r>
    <x v="1401"/>
    <d v="2013-01-08T00:00:00"/>
    <x v="1"/>
    <n v="8.5"/>
    <n v="0"/>
    <n v="24"/>
    <n v="0"/>
    <d v="1899-12-30T00:24:00"/>
    <d v="1899-12-30T00:02:49"/>
    <x v="51"/>
    <s v="Spin Class"/>
    <n v="21.250000000000018"/>
    <n v="0"/>
    <s v="Inside"/>
    <m/>
    <d v="1899-12-30T05:16:14"/>
    <d v="1899-12-30T02:38:07"/>
    <m/>
    <n v="0"/>
    <n v="0"/>
    <d v="1899-12-30T01:13:59"/>
    <d v="1899-12-30T02:06:23"/>
    <d v="1899-12-30T00:36:59"/>
    <d v="1899-12-30T01:03:11"/>
    <n v="140"/>
    <x v="12"/>
    <x v="8"/>
    <n v="201301"/>
  </r>
  <r>
    <x v="1402"/>
    <d v="2013-01-09T00:00:00"/>
    <x v="7"/>
    <n v="3.1"/>
    <n v="0"/>
    <n v="24"/>
    <n v="56"/>
    <d v="1899-12-30T00:24:56"/>
    <d v="1899-12-30T00:08:03"/>
    <x v="64"/>
    <s v="YNHH Rowing Machine"/>
    <n v="7.4598930481283476"/>
    <n v="0"/>
    <s v="Inside"/>
    <m/>
    <d v="1899-12-30T00:00:00"/>
    <d v="1899-12-30T00:00:00"/>
    <m/>
    <n v="0"/>
    <n v="0"/>
    <d v="1899-12-30T03:30:44"/>
    <d v="1899-12-30T04:23:08"/>
    <d v="1899-12-30T01:45:22"/>
    <d v="1899-12-30T02:11:34"/>
    <n v="805"/>
    <x v="12"/>
    <x v="8"/>
    <n v="201301"/>
  </r>
  <r>
    <x v="1403"/>
    <d v="2013-01-10T00:00:00"/>
    <x v="1"/>
    <n v="12.7"/>
    <n v="0"/>
    <n v="30"/>
    <n v="0"/>
    <d v="1899-12-30T00:30:00"/>
    <d v="1899-12-30T00:02:22"/>
    <x v="51"/>
    <s v="30 Mins Trainer"/>
    <n v="25.40000000000002"/>
    <n v="132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</r>
  <r>
    <x v="1403"/>
    <d v="2013-01-10T00:00:00"/>
    <x v="2"/>
    <n v="1.05"/>
    <n v="0"/>
    <n v="10"/>
    <n v="1"/>
    <d v="1899-12-30T00:10:01"/>
    <d v="1899-12-30T00:09:32"/>
    <x v="52"/>
    <s v="YNHH Treadmill"/>
    <n v="6.2895174708818686"/>
    <n v="153"/>
    <s v="Inside"/>
    <m/>
    <d v="1899-12-30T04:09:56"/>
    <d v="1899-12-30T02:04:58"/>
    <m/>
    <n v="0"/>
    <n v="0"/>
    <d v="1899-12-30T04:09:56"/>
    <d v="1899-12-30T05:02:20"/>
    <d v="1899-12-30T02:04:58"/>
    <d v="1899-12-30T02:31:10"/>
    <n v="1153"/>
    <x v="12"/>
    <x v="8"/>
    <n v="201301"/>
  </r>
  <r>
    <x v="1404"/>
    <d v="2013-01-11T00:00:00"/>
    <x v="2"/>
    <n v="2.1"/>
    <n v="0"/>
    <n v="20"/>
    <n v="0"/>
    <d v="1899-12-30T00:20:00"/>
    <d v="1899-12-30T00:09:31"/>
    <x v="52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8"/>
    <n v="201301"/>
  </r>
  <r>
    <x v="1405"/>
    <d v="2013-01-12T00:00:00"/>
    <x v="1"/>
    <n v="20"/>
    <n v="1"/>
    <n v="30"/>
    <n v="0"/>
    <d v="1899-12-30T01:30:00"/>
    <d v="1899-12-30T00:04:30"/>
    <x v="63"/>
    <s v="90 Minutes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2"/>
    <x v="8"/>
    <n v="201301"/>
  </r>
  <r>
    <x v="1406"/>
    <d v="2013-01-13T00:00:00"/>
    <x v="2"/>
    <n v="6.87"/>
    <n v="1"/>
    <n v="13"/>
    <n v="9"/>
    <d v="1899-12-30T01:13:09"/>
    <d v="1899-12-30T00:10:39"/>
    <x v="62"/>
    <s v="53 -&gt; Qloop -&gt; 389"/>
    <n v="5.634996582365007"/>
    <n v="0"/>
    <s v="Cool"/>
    <s v="http://runkeeper.com/user/ctkeane/activity/141936743"/>
    <d v="1899-12-30T04:38:58"/>
    <d v="1899-12-30T02:19:29"/>
    <m/>
    <n v="0"/>
    <n v="0"/>
    <d v="1899-12-30T04:38:58"/>
    <d v="1899-12-30T05:31:22"/>
    <d v="1899-12-30T02:19:29"/>
    <d v="1899-12-30T02:45:41"/>
    <n v="2029"/>
    <x v="12"/>
    <x v="8"/>
    <n v="201301"/>
  </r>
  <r>
    <x v="1407"/>
    <d v="2013-01-14T00:00:00"/>
    <x v="2"/>
    <n v="3"/>
    <n v="0"/>
    <n v="27"/>
    <n v="36"/>
    <d v="1899-12-30T00:27:36"/>
    <d v="1899-12-30T00:09:12"/>
    <x v="52"/>
    <s v="YNHH Treadmill"/>
    <n v="6.5217391304347876"/>
    <n v="0"/>
    <s v="Inside"/>
    <m/>
    <d v="1899-12-30T04:01:02"/>
    <d v="1899-12-30T02:00:31"/>
    <m/>
    <n v="0"/>
    <n v="0"/>
    <d v="1899-12-30T04:01:02"/>
    <d v="1899-12-30T04:53:26"/>
    <d v="1899-12-30T02:00:31"/>
    <d v="1899-12-30T02:26:43"/>
    <n v="962"/>
    <x v="12"/>
    <x v="8"/>
    <n v="201301"/>
  </r>
  <r>
    <x v="1408"/>
    <d v="2013-01-18T00:00:00"/>
    <x v="2"/>
    <n v="2.1800000000000002"/>
    <n v="0"/>
    <n v="20"/>
    <n v="0"/>
    <d v="1899-12-30T00:20:00"/>
    <d v="1899-12-30T00:09:10"/>
    <x v="57"/>
    <s v="NYC Treadmill"/>
    <n v="6.5400000000000054"/>
    <n v="0"/>
    <s v="Inside"/>
    <m/>
    <d v="1899-12-30T04:00:22"/>
    <d v="1899-12-30T02:00:11"/>
    <m/>
    <n v="0"/>
    <n v="0"/>
    <d v="1899-12-30T04:00:22"/>
    <d v="1899-12-30T04:52:46"/>
    <d v="1899-12-30T02:00:11"/>
    <d v="1899-12-30T02:26:23"/>
    <n v="955"/>
    <x v="12"/>
    <x v="8"/>
    <n v="201301"/>
  </r>
  <r>
    <x v="1409"/>
    <d v="2013-01-19T00:00:00"/>
    <x v="1"/>
    <n v="30"/>
    <n v="1"/>
    <n v="45"/>
    <n v="0"/>
    <d v="1899-12-30T01:45:00"/>
    <d v="1899-12-30T00:03:30"/>
    <x v="63"/>
    <s v="Just ride"/>
    <n v="17.142857142857157"/>
    <n v="0"/>
    <s v="Inside"/>
    <m/>
    <d v="1899-12-30T06:32:00"/>
    <d v="1899-12-30T03:16:00"/>
    <m/>
    <n v="0"/>
    <n v="0"/>
    <d v="1899-12-30T01:31:42"/>
    <d v="1899-12-30T02:24:06"/>
    <d v="1899-12-30T00:45:51"/>
    <d v="1899-12-30T01:12:03"/>
    <n v="297"/>
    <x v="12"/>
    <x v="8"/>
    <n v="201301"/>
  </r>
  <r>
    <x v="1410"/>
    <d v="2013-01-20T00:00:00"/>
    <x v="2"/>
    <n v="6"/>
    <n v="1"/>
    <n v="7"/>
    <n v="57"/>
    <d v="1899-12-30T01:07:57"/>
    <d v="1899-12-30T00:11:19"/>
    <x v="62"/>
    <s v="Random"/>
    <n v="5.2980132450331174"/>
    <n v="0"/>
    <s v="Cold"/>
    <s v="http://runkeeper.com/user/ctkeane/activity/143382899"/>
    <d v="1899-12-30T04:56:43"/>
    <d v="1899-12-30T02:28:21"/>
    <m/>
    <n v="0"/>
    <n v="0"/>
    <d v="1899-12-30T04:56:43"/>
    <d v="1899-12-30T05:49:07"/>
    <d v="1899-12-30T02:28:21"/>
    <d v="1899-12-30T02:54:33"/>
    <n v="2429"/>
    <x v="12"/>
    <x v="8"/>
    <n v="201301"/>
  </r>
  <r>
    <x v="1411"/>
    <d v="2013-01-21T00:00:00"/>
    <x v="2"/>
    <n v="3"/>
    <n v="0"/>
    <n v="26"/>
    <n v="31"/>
    <d v="1899-12-30T00:26:31"/>
    <d v="1899-12-30T00:08:50"/>
    <x v="52"/>
    <s v="Treadmill"/>
    <n v="6.7881835323695841"/>
    <n v="0"/>
    <s v="Inside"/>
    <m/>
    <d v="1899-12-30T03:51:35"/>
    <d v="1899-12-30T01:55:47"/>
    <m/>
    <n v="0"/>
    <n v="0"/>
    <d v="1899-12-30T03:51:35"/>
    <d v="1899-12-30T04:43:59"/>
    <d v="1899-12-30T01:55:47"/>
    <d v="1899-12-30T02:21:59"/>
    <n v="872"/>
    <x v="12"/>
    <x v="8"/>
    <n v="201301"/>
  </r>
  <r>
    <x v="1412"/>
    <d v="2013-01-22T00:00:00"/>
    <x v="1"/>
    <n v="10.1"/>
    <n v="0"/>
    <n v="26"/>
    <n v="30"/>
    <d v="1899-12-30T00:26:30"/>
    <d v="1899-12-30T00:02:37"/>
    <x v="51"/>
    <s v="Spin Class"/>
    <n v="22.867924528301902"/>
    <n v="0"/>
    <s v="Inside"/>
    <m/>
    <d v="1899-12-30T04:53:52"/>
    <d v="1899-12-30T02:26:56"/>
    <m/>
    <n v="0"/>
    <n v="0"/>
    <d v="1899-12-30T01:08:45"/>
    <d v="1899-12-30T02:01:09"/>
    <d v="1899-12-30T00:34:22"/>
    <d v="1899-12-30T01:00:34"/>
    <n v="66"/>
    <x v="12"/>
    <x v="8"/>
    <n v="201301"/>
  </r>
  <r>
    <x v="1413"/>
    <d v="2013-01-24T00:00:00"/>
    <x v="1"/>
    <n v="11.7"/>
    <n v="0"/>
    <n v="30"/>
    <n v="0"/>
    <d v="1899-12-30T00:30:00"/>
    <d v="1899-12-30T00:02:34"/>
    <x v="51"/>
    <s v="Random"/>
    <n v="23.400000000000016"/>
    <n v="125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8"/>
    <n v="201301"/>
  </r>
  <r>
    <x v="1413"/>
    <d v="2013-01-24T00:00:00"/>
    <x v="2"/>
    <n v="1.59"/>
    <n v="0"/>
    <n v="15"/>
    <n v="0"/>
    <d v="1899-12-30T00:15:00"/>
    <d v="1899-12-30T00:09:26"/>
    <x v="57"/>
    <s v="YNHH Treadmill"/>
    <n v="6.3600000000000056"/>
    <n v="146"/>
    <s v="Inside"/>
    <m/>
    <d v="1899-12-30T04:07:10"/>
    <d v="1899-12-30T02:03:35"/>
    <m/>
    <n v="0"/>
    <n v="0"/>
    <d v="1899-12-30T04:07:10"/>
    <d v="1899-12-30T04:59:34"/>
    <d v="1899-12-30T02:03:35"/>
    <d v="1899-12-30T02:29:47"/>
    <n v="1086"/>
    <x v="12"/>
    <x v="8"/>
    <n v="201301"/>
  </r>
  <r>
    <x v="1413"/>
    <d v="2013-01-24T00:00:00"/>
    <x v="0"/>
    <n v="1.08"/>
    <n v="0"/>
    <n v="35"/>
    <n v="0"/>
    <d v="1899-12-30T00:35:00"/>
    <d v="1899-12-30T00:32:24"/>
    <x v="49"/>
    <s v="Pomperaug Swim"/>
    <n v="1.851428571428573"/>
    <n v="0"/>
    <s v="Inside"/>
    <s v="1750"/>
    <d v="1899-12-30T01:17:47"/>
    <d v="1899-12-30T00:38:53"/>
    <m/>
    <n v="0"/>
    <n v="0"/>
    <d v="1899-12-30T14:09:04"/>
    <d v="1899-12-30T15:01:28"/>
    <d v="1899-12-30T07:04:32"/>
    <d v="1899-12-30T07:30:44"/>
    <n v="3178"/>
    <x v="12"/>
    <x v="8"/>
    <n v="201301"/>
  </r>
  <r>
    <x v="1414"/>
    <d v="2013-01-25T00:00:00"/>
    <x v="7"/>
    <n v="0.31"/>
    <n v="0"/>
    <n v="2"/>
    <n v="4"/>
    <d v="1899-12-30T00:02:04"/>
    <d v="1899-12-30T00:06:40"/>
    <x v="64"/>
    <s v="Fit Test"/>
    <n v="9.0000000000000053"/>
    <n v="134"/>
    <s v="Inside"/>
    <m/>
    <d v="1899-12-30T00:00:00"/>
    <d v="1899-12-30T00:00:00"/>
    <m/>
    <n v="0"/>
    <n v="0"/>
    <d v="1899-12-30T02:54:40"/>
    <d v="1899-12-30T03:47:04"/>
    <d v="1899-12-30T01:27:20"/>
    <d v="1899-12-30T01:53:32"/>
    <n v="782"/>
    <x v="12"/>
    <x v="8"/>
    <n v="201301"/>
  </r>
  <r>
    <x v="1414"/>
    <d v="2013-01-25T00:00:00"/>
    <x v="1"/>
    <n v="5"/>
    <n v="0"/>
    <n v="10"/>
    <n v="40"/>
    <d v="1899-12-30T00:10:40"/>
    <d v="1899-12-30T00:02:08"/>
    <x v="51"/>
    <s v="Fit Test"/>
    <n v="28.125000000000025"/>
    <n v="145"/>
    <s v="Inside"/>
    <m/>
    <d v="1899-12-30T03:58:56"/>
    <d v="1899-12-30T01:59:28"/>
    <m/>
    <n v="0"/>
    <n v="0"/>
    <d v="1899-12-30T00:55:54"/>
    <d v="1899-12-30T01:48:18"/>
    <d v="1899-12-30T00:27:57"/>
    <d v="1899-12-30T00:54:09"/>
    <n v="16"/>
    <x v="12"/>
    <x v="8"/>
    <n v="201301"/>
  </r>
  <r>
    <x v="1414"/>
    <d v="2013-01-25T00:00:00"/>
    <x v="2"/>
    <n v="2"/>
    <n v="0"/>
    <n v="19"/>
    <n v="4"/>
    <d v="1899-12-30T00:19:04"/>
    <d v="1899-12-30T00:09:32"/>
    <x v="57"/>
    <s v="Fit Test"/>
    <n v="6.2937062937062986"/>
    <n v="156"/>
    <s v="Inside"/>
    <m/>
    <d v="1899-12-30T04:09:46"/>
    <d v="1899-12-30T02:04:53"/>
    <m/>
    <n v="0"/>
    <n v="0"/>
    <d v="1899-12-30T04:09:46"/>
    <d v="1899-12-30T05:02:10"/>
    <d v="1899-12-30T02:04:53"/>
    <d v="1899-12-30T02:31:05"/>
    <n v="1148"/>
    <x v="12"/>
    <x v="8"/>
    <n v="201301"/>
  </r>
  <r>
    <x v="1415"/>
    <d v="2013-01-27T00:00:00"/>
    <x v="1"/>
    <n v="21.6"/>
    <n v="1"/>
    <n v="1"/>
    <n v="30"/>
    <d v="1899-12-30T01:01:30"/>
    <d v="1899-12-30T00:02:51"/>
    <x v="63"/>
    <s v="The Hunted - Sufferfest"/>
    <n v="21.073170731707336"/>
    <n v="0"/>
    <s v="Inside"/>
    <m/>
    <d v="1899-12-30T05:18:53"/>
    <d v="1899-12-30T02:39:27"/>
    <m/>
    <n v="0"/>
    <n v="0"/>
    <d v="1899-12-30T01:14:36"/>
    <d v="1899-12-30T02:07:00"/>
    <d v="1899-12-30T00:37:18"/>
    <d v="1899-12-30T01:03:30"/>
    <n v="145"/>
    <x v="12"/>
    <x v="8"/>
    <n v="201301"/>
  </r>
  <r>
    <x v="1416"/>
    <d v="2013-01-29T00:00:00"/>
    <x v="1"/>
    <n v="12.7"/>
    <n v="0"/>
    <n v="30"/>
    <n v="0"/>
    <d v="1899-12-30T00:30:00"/>
    <d v="1899-12-30T00:02:22"/>
    <x v="51"/>
    <s v="3x6 min at 214w"/>
    <n v="25.40000000000002"/>
    <n v="0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</r>
  <r>
    <x v="1417"/>
    <d v="2013-01-30T00:00:00"/>
    <x v="2"/>
    <n v="3.51"/>
    <n v="0"/>
    <n v="31"/>
    <n v="45"/>
    <d v="1899-12-30T00:31:45"/>
    <d v="1899-12-30T00:09:03"/>
    <x v="57"/>
    <s v="6xHalf Mile at 8 min mile (7.6)"/>
    <n v="6.6330708661417361"/>
    <n v="0"/>
    <s v="Inside"/>
    <m/>
    <d v="1899-12-30T03:57:00"/>
    <d v="1899-12-30T01:58:30"/>
    <m/>
    <n v="0"/>
    <n v="0"/>
    <d v="1899-12-30T03:57:00"/>
    <d v="1899-12-30T04:49:24"/>
    <d v="1899-12-30T01:58:30"/>
    <d v="1899-12-30T02:24:42"/>
    <n v="917"/>
    <x v="12"/>
    <x v="8"/>
    <n v="201301"/>
  </r>
  <r>
    <x v="1417"/>
    <d v="2013-01-30T00:00:00"/>
    <x v="0"/>
    <n v="1"/>
    <n v="0"/>
    <n v="45"/>
    <n v="0"/>
    <d v="1899-12-30T00:45:00"/>
    <d v="1899-12-30T00:45:00"/>
    <x v="49"/>
    <s v="Pomperaug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2"/>
    <x v="8"/>
    <n v="201301"/>
  </r>
  <r>
    <x v="1418"/>
    <d v="2013-02-01T00:00:00"/>
    <x v="1"/>
    <n v="9"/>
    <n v="0"/>
    <n v="20"/>
    <n v="12"/>
    <d v="1899-12-30T00:20:12"/>
    <d v="1899-12-30T00:02:15"/>
    <x v="51"/>
    <s v="20 mins trainer"/>
    <n v="26.732673267326753"/>
    <n v="0"/>
    <s v="Inside"/>
    <m/>
    <d v="1899-12-30T04:11:23"/>
    <d v="1899-12-30T02:05:41"/>
    <m/>
    <n v="0"/>
    <n v="0"/>
    <d v="1899-12-30T00:58:48"/>
    <d v="1899-12-30T01:51:12"/>
    <d v="1899-12-30T00:29:24"/>
    <d v="1899-12-30T00:55:36"/>
    <n v="20"/>
    <x v="12"/>
    <x v="9"/>
    <n v="201302"/>
  </r>
  <r>
    <x v="1418"/>
    <d v="2013-02-01T00:00:00"/>
    <x v="2"/>
    <n v="2"/>
    <n v="0"/>
    <n v="17"/>
    <n v="45"/>
    <d v="1899-12-30T00:17:45"/>
    <d v="1899-12-30T00:08:52"/>
    <x v="57"/>
    <s v="YNHH Treadmill"/>
    <n v="6.7605633802816953"/>
    <n v="0"/>
    <s v="Inside"/>
    <s v="2 miles under 18 minute"/>
    <d v="1899-12-30T03:52:32"/>
    <d v="1899-12-30T01:56:16"/>
    <m/>
    <n v="0"/>
    <n v="0"/>
    <d v="1899-12-30T03:52:32"/>
    <d v="1899-12-30T04:44:56"/>
    <d v="1899-12-30T01:56:16"/>
    <d v="1899-12-30T02:22:28"/>
    <n v="881"/>
    <x v="12"/>
    <x v="9"/>
    <n v="201302"/>
  </r>
  <r>
    <x v="1419"/>
    <d v="2013-02-02T00:00:00"/>
    <x v="1"/>
    <n v="30"/>
    <n v="2"/>
    <n v="0"/>
    <n v="0"/>
    <d v="1899-12-30T02:00:00"/>
    <d v="1899-12-30T00:04:00"/>
    <x v="63"/>
    <s v="2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9"/>
    <n v="201302"/>
  </r>
  <r>
    <x v="1420"/>
    <d v="2013-02-03T00:00:00"/>
    <x v="2"/>
    <n v="8.25"/>
    <n v="1"/>
    <n v="30"/>
    <n v="1"/>
    <d v="1899-12-30T01:30:01"/>
    <d v="1899-12-30T00:10:55"/>
    <x v="52"/>
    <s v="Sherman Ext 53 to 389"/>
    <n v="5.4989816700611041"/>
    <n v="0"/>
    <s v="Cold"/>
    <s v="Battery Died http://runkeeper.com/user/ctkeane/activity/146656360"/>
    <d v="1899-12-30T04:45:52"/>
    <d v="1899-12-30T02:22:56"/>
    <m/>
    <n v="0"/>
    <n v="0"/>
    <d v="1899-12-30T04:45:52"/>
    <d v="1899-12-30T05:38:16"/>
    <d v="1899-12-30T02:22:56"/>
    <d v="1899-12-30T02:49:08"/>
    <n v="2208"/>
    <x v="12"/>
    <x v="9"/>
    <n v="201302"/>
  </r>
  <r>
    <x v="1421"/>
    <d v="2013-02-04T00:00:00"/>
    <x v="2"/>
    <n v="3.1"/>
    <n v="0"/>
    <n v="26"/>
    <n v="50"/>
    <d v="1899-12-30T00:26:50"/>
    <d v="1899-12-30T00:08:39"/>
    <x v="57"/>
    <s v="YNHH Treadmill"/>
    <n v="6.9316770186335468"/>
    <n v="0"/>
    <s v="Inside"/>
    <s v="5k in under 27"/>
    <d v="1899-12-30T03:46:47"/>
    <d v="1899-12-30T01:53:24"/>
    <m/>
    <n v="0"/>
    <n v="0"/>
    <d v="1899-12-30T03:46:47"/>
    <d v="1899-12-30T04:39:11"/>
    <d v="1899-12-30T01:53:24"/>
    <d v="1899-12-30T02:19:36"/>
    <n v="849"/>
    <x v="12"/>
    <x v="9"/>
    <n v="201302"/>
  </r>
  <r>
    <x v="1421"/>
    <d v="2013-02-04T00:00:00"/>
    <x v="0"/>
    <n v="1.55"/>
    <n v="0"/>
    <n v="45"/>
    <n v="0"/>
    <d v="1899-12-30T00:45:00"/>
    <d v="1899-12-30T00:29:02"/>
    <x v="49"/>
    <s v="Pomperaug Swim"/>
    <n v="2.0666666666666682"/>
    <n v="0"/>
    <s v="Inside"/>
    <s v="2500"/>
    <d v="1899-12-30T01:09:41"/>
    <d v="1899-12-30T00:34:50"/>
    <m/>
    <n v="0"/>
    <n v="0"/>
    <d v="1899-12-30T12:40:39"/>
    <d v="1899-12-30T13:33:03"/>
    <d v="1899-12-30T06:20:19"/>
    <d v="1899-12-30T06:46:31"/>
    <n v="3128"/>
    <x v="12"/>
    <x v="9"/>
    <n v="201302"/>
  </r>
  <r>
    <x v="1422"/>
    <d v="2013-02-05T00:00:00"/>
    <x v="1"/>
    <n v="12"/>
    <n v="0"/>
    <n v="30"/>
    <n v="0"/>
    <d v="1899-12-30T00:30:00"/>
    <d v="1899-12-30T00:02:30"/>
    <x v="51"/>
    <s v="30 Mins Trainer"/>
    <n v="24.000000000000021"/>
    <n v="124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9"/>
    <n v="201302"/>
  </r>
  <r>
    <x v="1423"/>
    <d v="2013-02-09T00:00:00"/>
    <x v="2"/>
    <n v="6.7"/>
    <n v="1"/>
    <n v="6"/>
    <n v="0"/>
    <d v="1899-12-30T01:06:00"/>
    <d v="1899-12-30T00:09:51"/>
    <x v="62"/>
    <s v="Zombie, Run"/>
    <n v="6.0909090909090953"/>
    <n v="0"/>
    <s v="Inside"/>
    <m/>
    <d v="1899-12-30T04:18:05"/>
    <d v="1899-12-30T02:09:03"/>
    <m/>
    <n v="0"/>
    <n v="0"/>
    <d v="1899-12-30T04:18:05"/>
    <d v="1899-12-30T05:10:29"/>
    <d v="1899-12-30T02:09:03"/>
    <d v="1899-12-30T02:35:15"/>
    <n v="1400"/>
    <x v="12"/>
    <x v="9"/>
    <n v="201302"/>
  </r>
  <r>
    <x v="1424"/>
    <d v="2013-02-12T00:00:00"/>
    <x v="1"/>
    <n v="8"/>
    <n v="0"/>
    <n v="26"/>
    <n v="0"/>
    <d v="1899-12-30T00:26:00"/>
    <d v="1899-12-30T00:03:15"/>
    <x v="63"/>
    <s v="Fight Club"/>
    <n v="18.461538461538474"/>
    <n v="0"/>
    <s v="Inside"/>
    <s v="Only did first half hour"/>
    <d v="1899-12-30T06:04:00"/>
    <d v="1899-12-30T03:02:00"/>
    <m/>
    <n v="0"/>
    <n v="0"/>
    <d v="1899-12-30T01:25:09"/>
    <d v="1899-12-30T02:17:33"/>
    <d v="1899-12-30T00:42:35"/>
    <d v="1899-12-30T01:08:47"/>
    <n v="239"/>
    <x v="12"/>
    <x v="9"/>
    <n v="201302"/>
  </r>
  <r>
    <x v="1425"/>
    <d v="2013-02-18T00:00:00"/>
    <x v="2"/>
    <n v="3"/>
    <n v="0"/>
    <n v="25"/>
    <n v="49"/>
    <d v="1899-12-30T00:25:49"/>
    <d v="1899-12-30T00:08:36"/>
    <x v="57"/>
    <s v="YNHH Treadmill"/>
    <n v="6.9722401549386754"/>
    <n v="0"/>
    <s v="Inside"/>
    <m/>
    <d v="1899-12-30T03:45:28"/>
    <d v="1899-12-30T01:52:44"/>
    <m/>
    <n v="0"/>
    <n v="0"/>
    <d v="1899-12-30T03:45:28"/>
    <d v="1899-12-30T04:37:52"/>
    <d v="1899-12-30T01:52:44"/>
    <d v="1899-12-30T02:18:56"/>
    <n v="843"/>
    <x v="12"/>
    <x v="9"/>
    <n v="201302"/>
  </r>
  <r>
    <x v="1426"/>
    <d v="2013-02-19T00:00:00"/>
    <x v="1"/>
    <n v="11.7"/>
    <n v="0"/>
    <n v="30"/>
    <n v="0"/>
    <d v="1899-12-30T00:30:00"/>
    <d v="1899-12-30T00:02:34"/>
    <x v="51"/>
    <s v="Spin Class"/>
    <n v="23.400000000000016"/>
    <n v="124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</r>
  <r>
    <x v="1427"/>
    <d v="2013-02-20T00:00:00"/>
    <x v="0"/>
    <n v="1.1000000000000001"/>
    <n v="0"/>
    <n v="36"/>
    <n v="42"/>
    <d v="1899-12-30T00:36:42"/>
    <d v="1899-12-30T00:33:22"/>
    <x v="49"/>
    <s v="Pomperaug Swim"/>
    <n v="1.7983651226158053"/>
    <n v="0"/>
    <s v="Inside"/>
    <s v="1800"/>
    <d v="1899-12-30T01:20:04"/>
    <d v="1899-12-30T00:40:02"/>
    <m/>
    <n v="0"/>
    <n v="0"/>
    <d v="1899-12-30T14:34:08"/>
    <d v="1899-12-30T15:26:32"/>
    <d v="1899-12-30T07:17:04"/>
    <d v="1899-12-30T07:43:16"/>
    <n v="3207"/>
    <x v="12"/>
    <x v="9"/>
    <n v="201302"/>
  </r>
  <r>
    <x v="1428"/>
    <d v="2013-02-21T00:00:00"/>
    <x v="1"/>
    <n v="12.4"/>
    <n v="0"/>
    <n v="30"/>
    <n v="0"/>
    <d v="1899-12-30T00:30:00"/>
    <d v="1899-12-30T00:02:25"/>
    <x v="51"/>
    <s v="Random"/>
    <n v="24.800000000000022"/>
    <n v="117"/>
    <s v="Inside"/>
    <s v="High Cadence 85+"/>
    <d v="1899-12-30T04:30:58"/>
    <d v="1899-12-30T02:15:29"/>
    <m/>
    <n v="0"/>
    <n v="0"/>
    <d v="1899-12-30T01:03:23"/>
    <d v="1899-12-30T01:55:47"/>
    <d v="1899-12-30T00:31:42"/>
    <d v="1899-12-30T00:57:54"/>
    <n v="27"/>
    <x v="12"/>
    <x v="9"/>
    <n v="201302"/>
  </r>
  <r>
    <x v="1428"/>
    <d v="2013-02-21T00:00:00"/>
    <x v="2"/>
    <n v="3.4"/>
    <n v="0"/>
    <n v="31"/>
    <n v="40"/>
    <d v="1899-12-30T00:31:40"/>
    <d v="1899-12-30T00:09:19"/>
    <x v="57"/>
    <s v="YNHH Treadmill"/>
    <n v="6.4421052631578997"/>
    <n v="160"/>
    <s v="Inside"/>
    <m/>
    <d v="1899-12-30T04:04:01"/>
    <d v="1899-12-30T02:02:01"/>
    <m/>
    <n v="0"/>
    <n v="0"/>
    <d v="1899-12-30T04:04:01"/>
    <d v="1899-12-30T04:56:25"/>
    <d v="1899-12-30T02:02:01"/>
    <d v="1899-12-30T02:28:13"/>
    <n v="1025"/>
    <x v="12"/>
    <x v="9"/>
    <n v="201302"/>
  </r>
  <r>
    <x v="1428"/>
    <d v="2013-02-21T00:00:00"/>
    <x v="0"/>
    <n v="1.05"/>
    <n v="1"/>
    <n v="40"/>
    <n v="0"/>
    <d v="1899-12-30T01:40:00"/>
    <d v="1899-12-30T01:35:14"/>
    <x v="49"/>
    <s v="Pomperaug Swim"/>
    <n v="0.63000000000000067"/>
    <n v="0"/>
    <m/>
    <s v="1700"/>
    <d v="1899-12-30T03:48:34"/>
    <d v="1899-12-30T01:54:17"/>
    <m/>
    <n v="0"/>
    <n v="0"/>
    <d v="1899-12-31T17:35:14"/>
    <d v="1899-12-31T18:27:38"/>
    <d v="1899-12-30T20:47:37"/>
    <d v="1899-12-30T21:13:49"/>
    <n v="3533"/>
    <x v="12"/>
    <x v="9"/>
    <n v="201302"/>
  </r>
  <r>
    <x v="1429"/>
    <d v="2013-02-22T00:00:00"/>
    <x v="2"/>
    <n v="3"/>
    <n v="0"/>
    <n v="28"/>
    <n v="39"/>
    <d v="1899-12-30T00:28:39"/>
    <d v="1899-12-30T00:09:33"/>
    <x v="57"/>
    <s v="YNHH Treadmill"/>
    <n v="6.282722513089011"/>
    <n v="144"/>
    <s v="Inside"/>
    <s v="HR around 145"/>
    <d v="1899-12-30T04:10:13"/>
    <d v="1899-12-30T02:05:06"/>
    <m/>
    <n v="0"/>
    <n v="0"/>
    <d v="1899-12-30T04:10:13"/>
    <d v="1899-12-30T05:02:37"/>
    <d v="1899-12-30T02:05:06"/>
    <d v="1899-12-30T02:31:18"/>
    <n v="1163"/>
    <x v="12"/>
    <x v="9"/>
    <n v="201302"/>
  </r>
  <r>
    <x v="1430"/>
    <d v="2013-02-24T00:00:00"/>
    <x v="2"/>
    <n v="7.5"/>
    <n v="1"/>
    <n v="9"/>
    <n v="57"/>
    <d v="1899-12-30T01:09:57"/>
    <d v="1899-12-30T00:09:20"/>
    <x v="52"/>
    <s v="Quassy Loop"/>
    <n v="6.4331665475339586"/>
    <n v="0"/>
    <s v="Cool"/>
    <s v="http://runkeeper.com/user/ctkeane/activity/151877795"/>
    <d v="1899-12-30T04:04:22"/>
    <d v="1899-12-30T02:02:11"/>
    <m/>
    <n v="0"/>
    <n v="0"/>
    <d v="1899-12-30T04:04:22"/>
    <d v="1899-12-30T04:56:46"/>
    <d v="1899-12-30T02:02:11"/>
    <d v="1899-12-30T02:28:23"/>
    <n v="1030"/>
    <x v="12"/>
    <x v="9"/>
    <n v="201302"/>
  </r>
  <r>
    <x v="1431"/>
    <d v="2013-02-25T00:00:00"/>
    <x v="1"/>
    <n v="11.7"/>
    <n v="0"/>
    <n v="30"/>
    <n v="0"/>
    <d v="1899-12-30T00:30:00"/>
    <d v="1899-12-30T00:02:34"/>
    <x v="51"/>
    <s v="Random"/>
    <n v="23.400000000000016"/>
    <n v="0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</r>
  <r>
    <x v="1431"/>
    <d v="2013-02-25T00:00:00"/>
    <x v="0"/>
    <n v="0.85"/>
    <n v="0"/>
    <n v="28"/>
    <n v="0"/>
    <d v="1899-12-30T00:28:00"/>
    <d v="1899-12-30T00:32:56"/>
    <x v="49"/>
    <s v="Pomperaug Swim"/>
    <n v="1.8214285714285727"/>
    <n v="0"/>
    <s v="Inside"/>
    <m/>
    <d v="1899-12-30T01:19:04"/>
    <d v="1899-12-30T00:39:32"/>
    <m/>
    <n v="0"/>
    <n v="0"/>
    <d v="1899-12-30T14:23:04"/>
    <d v="1899-12-30T15:15:28"/>
    <d v="1899-12-30T07:11:32"/>
    <d v="1899-12-30T07:37:44"/>
    <n v="3193"/>
    <x v="12"/>
    <x v="9"/>
    <n v="201302"/>
  </r>
  <r>
    <x v="1432"/>
    <d v="2013-02-26T00:00:00"/>
    <x v="1"/>
    <n v="11.9"/>
    <n v="0"/>
    <n v="30"/>
    <n v="0"/>
    <d v="1899-12-30T00:30:00"/>
    <d v="1899-12-30T00:02:31"/>
    <x v="51"/>
    <s v="Spin Class"/>
    <n v="23.800000000000022"/>
    <n v="124"/>
    <s v="Inside"/>
    <m/>
    <d v="1899-12-30T04:42:21"/>
    <d v="1899-12-30T02:21:11"/>
    <m/>
    <n v="0"/>
    <n v="0"/>
    <d v="1899-12-30T01:06:03"/>
    <d v="1899-12-30T01:58:27"/>
    <d v="1899-12-30T00:33:02"/>
    <d v="1899-12-30T00:59:14"/>
    <n v="43"/>
    <x v="12"/>
    <x v="9"/>
    <n v="201302"/>
  </r>
  <r>
    <x v="1433"/>
    <d v="2013-02-27T00:00:00"/>
    <x v="2"/>
    <n v="3"/>
    <n v="0"/>
    <n v="29"/>
    <n v="18"/>
    <d v="1899-12-30T00:29:18"/>
    <d v="1899-12-30T00:09:46"/>
    <x v="57"/>
    <s v="HR under 150"/>
    <n v="6.1433447098976162"/>
    <n v="146"/>
    <s v="Inside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9"/>
    <n v="201302"/>
  </r>
  <r>
    <x v="1433"/>
    <d v="2013-02-27T00:00:00"/>
    <x v="0"/>
    <n v="2"/>
    <n v="1"/>
    <n v="5"/>
    <n v="44"/>
    <d v="1899-12-30T01:05:44"/>
    <d v="1899-12-30T00:32:52"/>
    <x v="49"/>
    <s v="Pomperaug Swim"/>
    <n v="1.8255578093306299"/>
    <n v="0"/>
    <s v="Inside"/>
    <s v="2 Mile Swim"/>
    <d v="1899-12-30T01:18:53"/>
    <d v="1899-12-30T00:39:26"/>
    <m/>
    <n v="0"/>
    <n v="0"/>
    <d v="1899-12-30T14:21:06"/>
    <d v="1899-12-30T15:13:30"/>
    <d v="1899-12-30T07:10:33"/>
    <d v="1899-12-30T07:36:45"/>
    <n v="3190"/>
    <x v="12"/>
    <x v="9"/>
    <n v="201302"/>
  </r>
  <r>
    <x v="1434"/>
    <d v="2013-02-28T00:00:00"/>
    <x v="1"/>
    <n v="10"/>
    <n v="0"/>
    <n v="29"/>
    <n v="21"/>
    <d v="1899-12-30T00:29:21"/>
    <d v="1899-12-30T00:02:56"/>
    <x v="51"/>
    <s v="Spin Class"/>
    <n v="20.442930153321992"/>
    <n v="0"/>
    <s v="Inside"/>
    <m/>
    <d v="1899-12-30T05:28:43"/>
    <d v="1899-12-30T02:44:22"/>
    <m/>
    <n v="0"/>
    <n v="0"/>
    <d v="1899-12-30T01:16:54"/>
    <d v="1899-12-30T02:09:18"/>
    <d v="1899-12-30T00:38:27"/>
    <d v="1899-12-30T01:04:39"/>
    <n v="174"/>
    <x v="12"/>
    <x v="9"/>
    <n v="201302"/>
  </r>
  <r>
    <x v="1435"/>
    <d v="2013-03-03T00:00:00"/>
    <x v="2"/>
    <n v="7.6"/>
    <n v="1"/>
    <n v="7"/>
    <n v="34"/>
    <d v="1899-12-30T01:07:34"/>
    <d v="1899-12-30T00:08:53"/>
    <x v="52"/>
    <s v="Polar Bear Run"/>
    <n v="6.7488899851998081"/>
    <n v="0"/>
    <s v="cold"/>
    <s v="http://runkeeper.com/user/ctkeane/activity/153871607"/>
    <d v="1899-12-30T03:52:56"/>
    <d v="1899-12-30T01:56:28"/>
    <m/>
    <n v="0"/>
    <n v="0"/>
    <d v="1899-12-30T03:52:56"/>
    <d v="1899-12-30T04:45:20"/>
    <d v="1899-12-30T01:56:28"/>
    <d v="1899-12-30T02:22:40"/>
    <n v="885"/>
    <x v="12"/>
    <x v="10"/>
    <n v="201303"/>
  </r>
  <r>
    <x v="1436"/>
    <d v="2013-03-04T00:00:00"/>
    <x v="2"/>
    <n v="5"/>
    <n v="0"/>
    <n v="48"/>
    <n v="30"/>
    <d v="1899-12-30T00:48:30"/>
    <d v="1899-12-30T00:09:42"/>
    <x v="57"/>
    <s v="YNHH Treadmill"/>
    <n v="6.185567010309283"/>
    <n v="0"/>
    <s v="Inside"/>
    <s v="Recovery Run"/>
    <d v="1899-12-30T04:14:08"/>
    <d v="1899-12-30T02:07:04"/>
    <m/>
    <n v="0"/>
    <n v="0"/>
    <d v="1899-12-30T04:14:08"/>
    <d v="1899-12-30T05:06:32"/>
    <d v="1899-12-30T02:07:04"/>
    <d v="1899-12-30T02:33:16"/>
    <n v="1271"/>
    <x v="12"/>
    <x v="10"/>
    <n v="201303"/>
  </r>
  <r>
    <x v="1436"/>
    <d v="2013-03-04T00:00:00"/>
    <x v="0"/>
    <n v="1"/>
    <n v="0"/>
    <n v="35"/>
    <n v="0"/>
    <d v="1899-12-30T00:35:00"/>
    <d v="1899-12-30T00:35:00"/>
    <x v="49"/>
    <s v="Pomperaug Swim"/>
    <n v="1.7142857142857155"/>
    <n v="0"/>
    <s v="Inside"/>
    <s v="Lots of arm only laps"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10"/>
    <n v="201303"/>
  </r>
  <r>
    <x v="1437"/>
    <d v="2013-03-06T00:00:00"/>
    <x v="1"/>
    <n v="16.399999999999999"/>
    <n v="0"/>
    <n v="40"/>
    <n v="0"/>
    <d v="1899-12-30T00:40:00"/>
    <d v="1899-12-30T00:02:26"/>
    <x v="51"/>
    <s v="Random"/>
    <n v="24.600000000000019"/>
    <n v="0"/>
    <s v="Inside"/>
    <s v="4x8 min at 210watts"/>
    <d v="1899-12-30T04:33:10"/>
    <d v="1899-12-30T02:16:35"/>
    <m/>
    <n v="0"/>
    <n v="0"/>
    <d v="1899-12-30T01:03:54"/>
    <d v="1899-12-30T01:56:18"/>
    <d v="1899-12-30T00:31:57"/>
    <d v="1899-12-30T00:58:09"/>
    <n v="30"/>
    <x v="12"/>
    <x v="10"/>
    <n v="201303"/>
  </r>
  <r>
    <x v="1437"/>
    <d v="2013-03-06T00:00:00"/>
    <x v="0"/>
    <n v="1.25"/>
    <n v="0"/>
    <n v="39"/>
    <n v="0"/>
    <d v="1899-12-30T00:39:00"/>
    <d v="1899-12-30T00:31:12"/>
    <x v="49"/>
    <s v="Pomperaug Swim"/>
    <n v="1.9230769230769245"/>
    <n v="0"/>
    <s v="Inside"/>
    <m/>
    <d v="1899-12-30T01:14:53"/>
    <d v="1899-12-30T00:37:26"/>
    <m/>
    <n v="0"/>
    <n v="0"/>
    <d v="1899-12-30T13:37:26"/>
    <d v="1899-12-30T14:29:50"/>
    <d v="1899-12-30T06:48:43"/>
    <d v="1899-12-30T07:14:55"/>
    <n v="3155"/>
    <x v="12"/>
    <x v="10"/>
    <n v="201303"/>
  </r>
  <r>
    <x v="1438"/>
    <d v="2013-03-07T00:00:00"/>
    <x v="2"/>
    <n v="3.11"/>
    <n v="0"/>
    <n v="28"/>
    <n v="30"/>
    <d v="1899-12-30T00:28:30"/>
    <d v="1899-12-30T00:09:10"/>
    <x v="62"/>
    <s v="YNHH Treadmill"/>
    <n v="6.5473684210526359"/>
    <n v="155"/>
    <s v="Inside"/>
    <s v="9:15 5k"/>
    <d v="1899-12-30T04:00:06"/>
    <d v="1899-12-30T02:00:03"/>
    <m/>
    <n v="0"/>
    <n v="0"/>
    <d v="1899-12-30T04:00:06"/>
    <d v="1899-12-30T04:52:30"/>
    <d v="1899-12-30T02:00:03"/>
    <d v="1899-12-30T02:26:15"/>
    <n v="950"/>
    <x v="12"/>
    <x v="10"/>
    <n v="201303"/>
  </r>
  <r>
    <x v="1439"/>
    <d v="2013-03-10T00:00:00"/>
    <x v="1"/>
    <n v="26.5"/>
    <n v="2"/>
    <n v="12"/>
    <n v="59"/>
    <d v="1899-12-30T02:12:59"/>
    <d v="1899-12-30T00:05:01"/>
    <x v="53"/>
    <s v="Random"/>
    <n v="11.956385511968927"/>
    <n v="0"/>
    <s v="Cold"/>
    <s v="http://app.strava.com/activities/43874544"/>
    <d v="1899-12-30T09:22:03"/>
    <d v="1899-12-30T04:41:01"/>
    <m/>
    <n v="0"/>
    <n v="0"/>
    <d v="1899-12-30T02:11:29"/>
    <d v="1899-12-30T03:03:53"/>
    <d v="1899-12-30T01:05:44"/>
    <d v="1899-12-30T01:31:56"/>
    <n v="736"/>
    <x v="12"/>
    <x v="10"/>
    <n v="201303"/>
  </r>
  <r>
    <x v="1439"/>
    <d v="2013-03-10T00:00:00"/>
    <x v="2"/>
    <n v="6.1"/>
    <n v="1"/>
    <n v="0"/>
    <n v="0"/>
    <d v="1899-12-30T01:00:00"/>
    <d v="1899-12-30T00:09:50"/>
    <x v="52"/>
    <s v="Treadmill"/>
    <n v="6.100000000000005"/>
    <n v="0"/>
    <s v="Inside"/>
    <m/>
    <d v="1899-12-30T04:17:42"/>
    <d v="1899-12-30T02:08:51"/>
    <m/>
    <n v="0"/>
    <n v="0"/>
    <d v="1899-12-30T04:17:42"/>
    <d v="1899-12-30T05:10:06"/>
    <d v="1899-12-30T02:08:51"/>
    <d v="1899-12-30T02:35:03"/>
    <n v="1390"/>
    <x v="12"/>
    <x v="10"/>
    <n v="201303"/>
  </r>
  <r>
    <x v="1440"/>
    <d v="2013-03-11T00:00:00"/>
    <x v="2"/>
    <n v="2.21"/>
    <n v="0"/>
    <n v="21"/>
    <n v="7"/>
    <d v="1899-12-30T00:21:07"/>
    <d v="1899-12-30T00:09:33"/>
    <x v="62"/>
    <s v="YNHH Treadmill"/>
    <n v="6.2794001578532015"/>
    <n v="0"/>
    <s v="Inside"/>
    <s v="6x .25 Mile at 8:06 90 Sec Rest"/>
    <d v="1899-12-30T04:10:21"/>
    <d v="1899-12-30T02:05:10"/>
    <m/>
    <n v="0"/>
    <n v="0"/>
    <d v="1899-12-30T04:10:21"/>
    <d v="1899-12-30T05:02:45"/>
    <d v="1899-12-30T02:05:10"/>
    <d v="1899-12-30T02:31:22"/>
    <n v="1169"/>
    <x v="12"/>
    <x v="10"/>
    <n v="201303"/>
  </r>
  <r>
    <x v="1441"/>
    <d v="2013-03-13T00:00:00"/>
    <x v="1"/>
    <n v="13.1"/>
    <n v="0"/>
    <n v="30"/>
    <n v="0"/>
    <d v="1899-12-30T00:30:00"/>
    <d v="1899-12-30T00:02:17"/>
    <x v="51"/>
    <s v="Watts"/>
    <n v="26.200000000000021"/>
    <n v="0"/>
    <s v="Inside"/>
    <s v=" 3x8 min @195 Watts"/>
    <d v="1899-12-30T04:16:29"/>
    <d v="1899-12-30T02:08:15"/>
    <m/>
    <n v="0"/>
    <n v="0"/>
    <d v="1899-12-30T01:00:00"/>
    <d v="1899-12-30T01:52:24"/>
    <d v="1899-12-30T00:30:00"/>
    <d v="1899-12-30T00:56:12"/>
    <n v="21"/>
    <x v="12"/>
    <x v="10"/>
    <n v="201303"/>
  </r>
  <r>
    <x v="1441"/>
    <d v="2013-03-13T00:00:00"/>
    <x v="0"/>
    <n v="1.55"/>
    <n v="0"/>
    <n v="52"/>
    <n v="50"/>
    <d v="1899-12-30T00:52:50"/>
    <d v="1899-12-30T00:34:05"/>
    <x v="49"/>
    <s v="Jake's Swim"/>
    <n v="1.7602523659306006"/>
    <n v="0"/>
    <s v="Inside"/>
    <m/>
    <d v="1899-12-30T01:21:48"/>
    <d v="1899-12-30T00:40:54"/>
    <m/>
    <n v="0"/>
    <n v="0"/>
    <d v="1899-12-30T14:53:03"/>
    <d v="1899-12-30T15:45:27"/>
    <d v="1899-12-30T07:26:32"/>
    <d v="1899-12-30T07:52:44"/>
    <n v="3234"/>
    <x v="12"/>
    <x v="10"/>
    <n v="201303"/>
  </r>
  <r>
    <x v="1442"/>
    <d v="2013-03-14T00:00:00"/>
    <x v="2"/>
    <n v="2.21"/>
    <n v="0"/>
    <n v="20"/>
    <n v="0"/>
    <d v="1899-12-30T00:20:00"/>
    <d v="1899-12-30T00:09:03"/>
    <x v="62"/>
    <s v="YNHH Treadmill"/>
    <n v="6.6300000000000061"/>
    <n v="0"/>
    <s v="Inside"/>
    <m/>
    <d v="1899-12-30T03:57:06"/>
    <d v="1899-12-30T01:58:33"/>
    <m/>
    <n v="0"/>
    <n v="0"/>
    <d v="1899-12-30T03:57:06"/>
    <d v="1899-12-30T04:49:30"/>
    <d v="1899-12-30T01:58:33"/>
    <d v="1899-12-30T02:24:45"/>
    <n v="918"/>
    <x v="12"/>
    <x v="10"/>
    <n v="201303"/>
  </r>
  <r>
    <x v="1442"/>
    <d v="2013-03-14T00:00:00"/>
    <x v="0"/>
    <n v="1.46"/>
    <n v="0"/>
    <n v="45"/>
    <n v="0"/>
    <d v="1899-12-30T00:45:00"/>
    <d v="1899-12-30T00:30:49"/>
    <x v="49"/>
    <s v="Pomperaug Swim"/>
    <n v="1.9466666666666683"/>
    <n v="0"/>
    <s v="Inside"/>
    <s v="45 min swim 47 laps"/>
    <d v="1899-12-30T01:13:58"/>
    <d v="1899-12-30T00:36:59"/>
    <m/>
    <n v="0"/>
    <n v="0"/>
    <d v="1899-12-30T13:27:32"/>
    <d v="1899-12-30T14:19:56"/>
    <d v="1899-12-30T06:43:46"/>
    <d v="1899-12-30T07:09:58"/>
    <n v="3149"/>
    <x v="12"/>
    <x v="10"/>
    <n v="201303"/>
  </r>
  <r>
    <x v="1443"/>
    <d v="2013-03-15T00:00:00"/>
    <x v="1"/>
    <n v="12"/>
    <n v="0"/>
    <n v="30"/>
    <n v="0"/>
    <d v="1899-12-30T00:30:00"/>
    <d v="1899-12-30T00:02:30"/>
    <x v="51"/>
    <s v="30 Spin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10"/>
    <n v="201303"/>
  </r>
  <r>
    <x v="1443"/>
    <d v="2013-03-15T00:00:00"/>
    <x v="2"/>
    <n v="1.1000000000000001"/>
    <n v="0"/>
    <n v="10"/>
    <n v="0"/>
    <d v="1899-12-30T00:10:00"/>
    <d v="1899-12-30T00:09:05"/>
    <x v="62"/>
    <s v="YNHH Treadmill"/>
    <n v="6.6000000000000059"/>
    <n v="0"/>
    <s v="Inside"/>
    <m/>
    <d v="1899-12-30T03:58:11"/>
    <d v="1899-12-30T01:59:05"/>
    <m/>
    <n v="0"/>
    <n v="0"/>
    <d v="1899-12-30T03:58:11"/>
    <d v="1899-12-30T04:50:35"/>
    <d v="1899-12-30T01:59:05"/>
    <d v="1899-12-30T02:25:17"/>
    <n v="929"/>
    <x v="12"/>
    <x v="10"/>
    <n v="201303"/>
  </r>
  <r>
    <x v="1444"/>
    <d v="2013-03-16T00:00:00"/>
    <x v="1"/>
    <n v="30"/>
    <n v="2"/>
    <n v="0"/>
    <n v="0"/>
    <d v="1899-12-30T02:00:00"/>
    <d v="1899-12-30T00:04:00"/>
    <x v="63"/>
    <s v="2 hour spin"/>
    <n v="15.000000000000014"/>
    <n v="0"/>
    <s v="Inside"/>
    <s v="booooriiiinnnggg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10"/>
    <n v="201303"/>
  </r>
  <r>
    <x v="1444"/>
    <d v="2013-03-16T00:00:00"/>
    <x v="2"/>
    <n v="1"/>
    <n v="0"/>
    <n v="9"/>
    <n v="55"/>
    <d v="1899-12-30T00:09:55"/>
    <d v="1899-12-30T00:09:55"/>
    <x v="57"/>
    <s v="Treadmill"/>
    <n v="6.050420168067232"/>
    <n v="0"/>
    <s v="Inside"/>
    <m/>
    <d v="1899-12-30T04:19:49"/>
    <d v="1899-12-30T02:09:55"/>
    <m/>
    <n v="0"/>
    <n v="0"/>
    <d v="1899-12-30T04:19:49"/>
    <d v="1899-12-30T05:12:13"/>
    <d v="1899-12-30T02:09:55"/>
    <d v="1899-12-30T02:36:07"/>
    <n v="1454"/>
    <x v="12"/>
    <x v="10"/>
    <n v="201303"/>
  </r>
  <r>
    <x v="1445"/>
    <d v="2013-03-17T00:00:00"/>
    <x v="2"/>
    <n v="6.82"/>
    <n v="1"/>
    <n v="13"/>
    <n v="48"/>
    <d v="1899-12-30T01:13:48"/>
    <d v="1899-12-30T00:10:49"/>
    <x v="52"/>
    <s v="Qloop to 389"/>
    <n v="5.5447154471544762"/>
    <n v="0"/>
    <s v="Cold"/>
    <m/>
    <d v="1899-12-30T04:43:31"/>
    <d v="1899-12-30T02:21:45"/>
    <m/>
    <n v="0"/>
    <n v="0"/>
    <d v="1899-12-30T04:43:31"/>
    <d v="1899-12-30T05:35:55"/>
    <d v="1899-12-30T02:21:45"/>
    <d v="1899-12-30T02:47:57"/>
    <n v="2147"/>
    <x v="12"/>
    <x v="10"/>
    <n v="201303"/>
  </r>
  <r>
    <x v="1446"/>
    <d v="2013-03-18T00:00:00"/>
    <x v="2"/>
    <n v="4.53"/>
    <n v="0"/>
    <n v="44"/>
    <n v="18"/>
    <d v="1899-12-30T00:44:18"/>
    <d v="1899-12-30T00:09:47"/>
    <x v="62"/>
    <s v="YNHH Treadmill"/>
    <n v="6.1354401805869134"/>
    <n v="0"/>
    <s v="Inside"/>
    <s v="8x800 @ 8:50 with 90 sec break"/>
    <d v="1899-12-30T04:16:13"/>
    <d v="1899-12-30T02:08:06"/>
    <m/>
    <n v="0"/>
    <n v="0"/>
    <d v="1899-12-30T04:16:13"/>
    <d v="1899-12-30T05:08:37"/>
    <d v="1899-12-30T02:08:06"/>
    <d v="1899-12-30T02:34:19"/>
    <n v="1332"/>
    <x v="12"/>
    <x v="10"/>
    <n v="201303"/>
  </r>
  <r>
    <x v="1447"/>
    <d v="2013-03-19T00:00:00"/>
    <x v="1"/>
    <n v="12"/>
    <n v="0"/>
    <n v="35"/>
    <n v="0"/>
    <d v="1899-12-30T00:35:00"/>
    <d v="1899-12-30T00:02:55"/>
    <x v="51"/>
    <s v="Spin Class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2"/>
    <x v="10"/>
    <n v="201303"/>
  </r>
  <r>
    <x v="1448"/>
    <d v="2013-03-20T00:00:00"/>
    <x v="0"/>
    <n v="1"/>
    <n v="0"/>
    <n v="32"/>
    <n v="0"/>
    <d v="1899-12-30T00:32:00"/>
    <d v="1899-12-30T00:32:00"/>
    <x v="49"/>
    <s v="Pomperaug Swim"/>
    <n v="1.8750000000000013"/>
    <n v="0"/>
    <s v="Inside"/>
    <s v="1000 meters in 17:57"/>
    <d v="1899-12-30T01:16:48"/>
    <d v="1899-12-30T00:38:24"/>
    <m/>
    <n v="0"/>
    <n v="0"/>
    <d v="1899-12-30T13:58:24"/>
    <d v="1899-12-30T14:50:48"/>
    <d v="1899-12-30T06:59:12"/>
    <d v="1899-12-30T07:25:24"/>
    <n v="3168"/>
    <x v="12"/>
    <x v="10"/>
    <n v="201303"/>
  </r>
  <r>
    <x v="1449"/>
    <d v="2013-03-21T00:00:00"/>
    <x v="2"/>
    <n v="1.5"/>
    <n v="0"/>
    <n v="12"/>
    <n v="15"/>
    <d v="1899-12-30T00:12:15"/>
    <d v="1899-12-30T00:08:10"/>
    <x v="62"/>
    <s v="YNHH Treadmill"/>
    <n v="7.3469387755102105"/>
    <n v="0"/>
    <s v="Inside"/>
    <s v="Time Trial 1.5 miles"/>
    <d v="1899-12-30T03:33:58"/>
    <d v="1899-12-30T01:46:59"/>
    <m/>
    <n v="0"/>
    <n v="0"/>
    <d v="1899-12-30T03:33:58"/>
    <d v="1899-12-30T04:26:22"/>
    <d v="1899-12-30T01:46:59"/>
    <d v="1899-12-30T02:13:11"/>
    <n v="809"/>
    <x v="12"/>
    <x v="10"/>
    <n v="201303"/>
  </r>
  <r>
    <x v="1449"/>
    <d v="2013-03-21T00:00:00"/>
    <x v="1"/>
    <n v="12.2"/>
    <n v="0"/>
    <n v="30"/>
    <n v="0"/>
    <d v="1899-12-30T00:30:00"/>
    <d v="1899-12-30T00:02:28"/>
    <x v="51"/>
    <s v="YNHH Spin Bike"/>
    <n v="24.40000000000002"/>
    <n v="0"/>
    <s v="Inside"/>
    <s v="Keep 200+ watts"/>
    <d v="1899-12-30T04:35:25"/>
    <d v="1899-12-30T02:17:42"/>
    <m/>
    <n v="0"/>
    <n v="0"/>
    <d v="1899-12-30T01:04:26"/>
    <d v="1899-12-30T01:56:50"/>
    <d v="1899-12-30T00:32:13"/>
    <d v="1899-12-30T00:58:25"/>
    <n v="33"/>
    <x v="12"/>
    <x v="10"/>
    <n v="201303"/>
  </r>
  <r>
    <x v="1450"/>
    <d v="2013-03-22T00:00:00"/>
    <x v="2"/>
    <n v="2.2999999999999998"/>
    <n v="0"/>
    <n v="20"/>
    <n v="0"/>
    <d v="1899-12-30T00:20:00"/>
    <d v="1899-12-30T00:08:42"/>
    <x v="62"/>
    <s v="YNHH Treadmill"/>
    <n v="6.9000000000000057"/>
    <n v="0"/>
    <s v="Inside"/>
    <m/>
    <d v="1899-12-30T03:47:50"/>
    <d v="1899-12-30T01:53:55"/>
    <m/>
    <n v="0"/>
    <n v="0"/>
    <d v="1899-12-30T03:47:50"/>
    <d v="1899-12-30T04:40:14"/>
    <d v="1899-12-30T01:53:55"/>
    <d v="1899-12-30T02:20:07"/>
    <n v="855"/>
    <x v="12"/>
    <x v="10"/>
    <n v="201303"/>
  </r>
  <r>
    <x v="1451"/>
    <d v="2013-03-23T00:00:00"/>
    <x v="2"/>
    <n v="8"/>
    <n v="1"/>
    <n v="16"/>
    <n v="20"/>
    <d v="1899-12-30T01:16:20"/>
    <d v="1899-12-30T00:09:32"/>
    <x v="52"/>
    <s v="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2"/>
    <x v="10"/>
    <n v="201303"/>
  </r>
  <r>
    <x v="1452"/>
    <d v="2013-03-24T00:00:00"/>
    <x v="1"/>
    <n v="32.700000000000003"/>
    <n v="2"/>
    <n v="34"/>
    <n v="11"/>
    <d v="1899-12-30T02:34:11"/>
    <d v="1899-12-30T00:04:43"/>
    <x v="53"/>
    <s v="Tour De Flanders Up"/>
    <n v="12.725110798832571"/>
    <n v="0"/>
    <s v="Cold"/>
    <s v="http://app.strava.com/activities/45715316"/>
    <d v="1899-12-30T08:48:05"/>
    <d v="1899-12-30T04:24:03"/>
    <m/>
    <n v="0"/>
    <n v="0"/>
    <d v="1899-12-30T02:03:32"/>
    <d v="1899-12-30T02:55:56"/>
    <d v="1899-12-30T01:01:46"/>
    <d v="1899-12-30T01:27:58"/>
    <n v="704"/>
    <x v="12"/>
    <x v="10"/>
    <n v="201303"/>
  </r>
  <r>
    <x v="1453"/>
    <d v="2013-03-25T00:00:00"/>
    <x v="2"/>
    <n v="2.35"/>
    <n v="0"/>
    <n v="21"/>
    <n v="0"/>
    <d v="1899-12-30T00:21:00"/>
    <d v="1899-12-30T00:08:56"/>
    <x v="62"/>
    <s v="YNHH Treadmill"/>
    <n v="6.7142857142857197"/>
    <n v="0"/>
    <s v="Inside"/>
    <m/>
    <d v="1899-12-30T03:54:08"/>
    <d v="1899-12-30T01:57:04"/>
    <m/>
    <n v="0"/>
    <n v="0"/>
    <d v="1899-12-30T03:54:08"/>
    <d v="1899-12-30T04:46:32"/>
    <d v="1899-12-30T01:57:04"/>
    <d v="1899-12-30T02:23:16"/>
    <n v="892"/>
    <x v="12"/>
    <x v="10"/>
    <n v="201303"/>
  </r>
  <r>
    <x v="1454"/>
    <d v="2013-03-26T00:00:00"/>
    <x v="1"/>
    <n v="11.5"/>
    <n v="0"/>
    <n v="30"/>
    <n v="0"/>
    <d v="1899-12-30T00:30:00"/>
    <d v="1899-12-30T00:02:37"/>
    <x v="51"/>
    <s v="Spin Class"/>
    <n v="23.000000000000021"/>
    <n v="126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</r>
  <r>
    <x v="1455"/>
    <d v="2013-03-28T00:00:00"/>
    <x v="0"/>
    <n v="0.85"/>
    <n v="0"/>
    <n v="29"/>
    <n v="40"/>
    <d v="1899-12-30T00:29:40"/>
    <d v="1899-12-30T00:34:54"/>
    <x v="65"/>
    <s v="Yale 25 Yard"/>
    <n v="1.7191011235955067"/>
    <n v="0"/>
    <s v="Inside"/>
    <m/>
    <d v="1899-12-30T01:23:46"/>
    <d v="1899-12-30T00:41:53"/>
    <m/>
    <n v="0"/>
    <n v="0"/>
    <d v="1899-12-30T15:14:26"/>
    <d v="1899-12-30T16:06:50"/>
    <d v="1899-12-30T07:37:13"/>
    <d v="1899-12-30T08:03:25"/>
    <n v="3259"/>
    <x v="12"/>
    <x v="10"/>
    <n v="201303"/>
  </r>
  <r>
    <x v="1455"/>
    <d v="2013-03-28T00:00:00"/>
    <x v="1"/>
    <n v="11.5"/>
    <n v="0"/>
    <n v="30"/>
    <n v="0"/>
    <d v="1899-12-30T00:30:00"/>
    <d v="1899-12-30T00:02:37"/>
    <x v="51"/>
    <s v="YNHH Spin Bike"/>
    <n v="23.000000000000021"/>
    <n v="124"/>
    <s v="Inside"/>
    <s v="30 min even"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</r>
  <r>
    <x v="1455"/>
    <d v="2013-03-28T00:00:00"/>
    <x v="2"/>
    <n v="1.6"/>
    <n v="0"/>
    <n v="15"/>
    <n v="0"/>
    <d v="1899-12-30T00:15:00"/>
    <d v="1899-12-30T00:09:22"/>
    <x v="62"/>
    <s v="YNHH Treadmill"/>
    <n v="6.4000000000000057"/>
    <n v="151"/>
    <s v="Inside"/>
    <s v="10 min easy and 5 minute + 30 seconds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10"/>
    <n v="201303"/>
  </r>
  <r>
    <x v="1456"/>
    <d v="2013-03-29T00:00:00"/>
    <x v="1"/>
    <n v="27.8"/>
    <n v="1"/>
    <n v="58"/>
    <n v="52"/>
    <d v="1899-12-30T01:58:52"/>
    <d v="1899-12-30T00:04:17"/>
    <x v="53"/>
    <s v="Rev3 Olympic"/>
    <n v="14.03252944475604"/>
    <n v="0"/>
    <s v="Chilly"/>
    <s v="http://app.strava.com/activities/46332934"/>
    <d v="1899-12-30T07:58:53"/>
    <d v="1899-12-30T03:59:27"/>
    <m/>
    <n v="0"/>
    <n v="0"/>
    <d v="1899-12-30T01:52:02"/>
    <d v="1899-12-30T02:44:26"/>
    <d v="1899-12-30T00:56:01"/>
    <d v="1899-12-30T01:22:13"/>
    <n v="593"/>
    <x v="12"/>
    <x v="10"/>
    <n v="201303"/>
  </r>
  <r>
    <x v="1457"/>
    <d v="2013-03-31T00:00:00"/>
    <x v="2"/>
    <n v="10.5"/>
    <n v="1"/>
    <n v="43"/>
    <n v="51"/>
    <d v="1899-12-30T01:43:51"/>
    <d v="1899-12-30T00:09:53"/>
    <x v="66"/>
    <s v="Griskus Sprint Bike Course"/>
    <n v="6.0664419836302397"/>
    <n v="0"/>
    <s v="Chilly"/>
    <s v="http://runkeeper.com/user/ctkeane/activity/162226940"/>
    <d v="1899-12-30T04:19:08"/>
    <d v="1899-12-30T02:09:34"/>
    <m/>
    <n v="0"/>
    <n v="0"/>
    <d v="1899-12-30T04:19:08"/>
    <d v="1899-12-30T05:11:32"/>
    <d v="1899-12-30T02:09:34"/>
    <d v="1899-12-30T02:35:46"/>
    <n v="1442"/>
    <x v="12"/>
    <x v="10"/>
    <n v="201303"/>
  </r>
  <r>
    <x v="1458"/>
    <d v="2013-04-01T00:00:00"/>
    <x v="2"/>
    <n v="3.2"/>
    <n v="0"/>
    <n v="30"/>
    <n v="47"/>
    <d v="1899-12-30T00:30:47"/>
    <d v="1899-12-30T00:09:37"/>
    <x v="62"/>
    <s v="YNHH Treadmill"/>
    <n v="6.2371413102328148"/>
    <n v="0"/>
    <s v="Inside"/>
    <s v="6x800 @8:00 with 90 sec break"/>
    <d v="1899-12-30T04:12:02"/>
    <d v="1899-12-30T02:06:01"/>
    <m/>
    <n v="0"/>
    <n v="0"/>
    <d v="1899-12-30T04:12:02"/>
    <d v="1899-12-30T05:04:26"/>
    <d v="1899-12-30T02:06:01"/>
    <d v="1899-12-30T02:32:13"/>
    <n v="1205"/>
    <x v="12"/>
    <x v="1"/>
    <n v="201304"/>
  </r>
  <r>
    <x v="1459"/>
    <d v="2013-04-02T00:00:00"/>
    <x v="1"/>
    <n v="11.5"/>
    <n v="0"/>
    <n v="30"/>
    <n v="15"/>
    <d v="1899-12-30T00:30:15"/>
    <d v="1899-12-30T00:02:38"/>
    <x v="51"/>
    <s v="YNHH Spin Bike"/>
    <n v="22.809917355371923"/>
    <n v="0"/>
    <s v="Inside"/>
    <s v="3x6min @214+ wattage"/>
    <d v="1899-12-30T04:54:37"/>
    <d v="1899-12-30T02:27:18"/>
    <m/>
    <n v="0"/>
    <n v="0"/>
    <d v="1899-12-30T01:08:55"/>
    <d v="1899-12-30T02:01:19"/>
    <d v="1899-12-30T00:34:28"/>
    <d v="1899-12-30T01:00:40"/>
    <n v="67"/>
    <x v="12"/>
    <x v="1"/>
    <n v="201304"/>
  </r>
  <r>
    <x v="1460"/>
    <d v="2013-04-03T00:00:00"/>
    <x v="0"/>
    <n v="1.1000000000000001"/>
    <n v="0"/>
    <n v="34"/>
    <n v="14"/>
    <d v="1899-12-30T00:34:14"/>
    <d v="1899-12-30T00:31:07"/>
    <x v="65"/>
    <s v="Yale 25 Yard"/>
    <n v="1.927945472249271"/>
    <n v="0"/>
    <s v="Inside"/>
    <m/>
    <d v="1899-12-30T01:14:41"/>
    <d v="1899-12-30T00:37:21"/>
    <m/>
    <n v="0"/>
    <n v="0"/>
    <d v="1899-12-30T13:35:23"/>
    <d v="1899-12-30T14:27:47"/>
    <d v="1899-12-30T06:47:41"/>
    <d v="1899-12-30T07:13:53"/>
    <n v="3153"/>
    <x v="12"/>
    <x v="1"/>
    <n v="201304"/>
  </r>
  <r>
    <x v="1461"/>
    <d v="2013-04-04T00:00:00"/>
    <x v="1"/>
    <n v="10"/>
    <n v="0"/>
    <n v="26"/>
    <n v="9"/>
    <d v="1899-12-30T00:26:09"/>
    <d v="1899-12-30T00:02:37"/>
    <x v="51"/>
    <s v="YNHH Spin Bike"/>
    <n v="22.944550669216085"/>
    <n v="0"/>
    <s v="Inside"/>
    <s v="Keep 200+ watts"/>
    <d v="1899-12-30T04:52:53"/>
    <d v="1899-12-30T02:26:26"/>
    <m/>
    <n v="0"/>
    <n v="0"/>
    <d v="1899-12-30T01:08:31"/>
    <d v="1899-12-30T02:00:55"/>
    <d v="1899-12-30T00:34:15"/>
    <d v="1899-12-30T01:00:27"/>
    <n v="64"/>
    <x v="12"/>
    <x v="1"/>
    <n v="201304"/>
  </r>
  <r>
    <x v="1461"/>
    <d v="2013-04-04T00:00:00"/>
    <x v="2"/>
    <n v="2"/>
    <n v="0"/>
    <n v="16"/>
    <n v="49"/>
    <d v="1899-12-30T00:16:49"/>
    <d v="1899-12-30T00:08:24"/>
    <x v="62"/>
    <s v="YNHH Treadmill"/>
    <n v="7.1357779980178453"/>
    <n v="0"/>
    <s v="Inside"/>
    <s v="2 mile time trial"/>
    <d v="1899-12-30T03:40:18"/>
    <d v="1899-12-30T01:50:09"/>
    <m/>
    <n v="0"/>
    <n v="0"/>
    <d v="1899-12-30T03:40:18"/>
    <d v="1899-12-30T04:32:42"/>
    <d v="1899-12-30T01:50:09"/>
    <d v="1899-12-30T02:16:21"/>
    <n v="822"/>
    <x v="12"/>
    <x v="1"/>
    <n v="201304"/>
  </r>
  <r>
    <x v="1462"/>
    <d v="2013-04-05T00:00:00"/>
    <x v="2"/>
    <n v="3.1"/>
    <n v="0"/>
    <n v="25"/>
    <n v="33"/>
    <d v="1899-12-30T00:25:33"/>
    <d v="1899-12-30T00:08:15"/>
    <x v="62"/>
    <s v="YNHH-5k"/>
    <n v="7.2798434442270112"/>
    <n v="0"/>
    <s v="Cool"/>
    <s v="http://runkeeper.com/user/ctkeane/activity/163994767"/>
    <d v="1899-12-30T03:35:56"/>
    <d v="1899-12-30T01:47:58"/>
    <m/>
    <n v="0"/>
    <n v="0"/>
    <d v="1899-12-30T03:35:56"/>
    <d v="1899-12-30T04:28:20"/>
    <d v="1899-12-30T01:47:58"/>
    <d v="1899-12-30T02:14:10"/>
    <n v="813"/>
    <x v="12"/>
    <x v="1"/>
    <n v="201304"/>
  </r>
  <r>
    <x v="1463"/>
    <d v="2013-04-06T00:00:00"/>
    <x v="1"/>
    <n v="43.7"/>
    <n v="3"/>
    <n v="14"/>
    <n v="15"/>
    <d v="1899-12-30T03:14:15"/>
    <d v="1899-12-30T00:04:27"/>
    <x v="53"/>
    <s v="Black Rock Climb with Rev3 Start"/>
    <n v="13.49806949806951"/>
    <n v="0"/>
    <s v="Cold &amp; Windy"/>
    <s v="http://app.strava.com/activities/47589115"/>
    <d v="1899-12-30T08:17:51"/>
    <d v="1899-12-30T04:08:55"/>
    <m/>
    <n v="0"/>
    <n v="0"/>
    <d v="1899-12-30T01:56:28"/>
    <d v="1899-12-30T02:48:52"/>
    <d v="1899-12-30T00:58:14"/>
    <d v="1899-12-30T01:24:26"/>
    <n v="639"/>
    <x v="12"/>
    <x v="1"/>
    <n v="201304"/>
  </r>
  <r>
    <x v="1464"/>
    <d v="2013-04-07T00:00:00"/>
    <x v="2"/>
    <n v="5"/>
    <n v="0"/>
    <n v="45"/>
    <n v="5"/>
    <d v="1899-12-30T00:45:05"/>
    <d v="1899-12-30T00:09:01"/>
    <x v="66"/>
    <s v="Treadmill"/>
    <n v="6.6543438077634063"/>
    <n v="0"/>
    <s v="Inside"/>
    <m/>
    <d v="1899-12-30T03:56:14"/>
    <d v="1899-12-30T01:58:07"/>
    <m/>
    <n v="0"/>
    <n v="0"/>
    <d v="1899-12-30T03:56:14"/>
    <d v="1899-12-30T04:48:38"/>
    <d v="1899-12-30T01:58:07"/>
    <d v="1899-12-30T02:24:19"/>
    <n v="908"/>
    <x v="12"/>
    <x v="1"/>
    <n v="201304"/>
  </r>
  <r>
    <x v="1465"/>
    <d v="2013-04-08T00:00:00"/>
    <x v="1"/>
    <n v="11"/>
    <n v="0"/>
    <n v="30"/>
    <n v="20"/>
    <d v="1899-12-30T00:30:20"/>
    <d v="1899-12-30T00:02:45"/>
    <x v="51"/>
    <s v="YNHH Spin Bike"/>
    <n v="21.758241758241777"/>
    <n v="0"/>
    <s v="Inside"/>
    <m/>
    <d v="1899-12-30T05:08:51"/>
    <d v="1899-12-30T02:34:25"/>
    <m/>
    <n v="0"/>
    <n v="0"/>
    <d v="1899-12-30T01:12:15"/>
    <d v="1899-12-30T02:04:39"/>
    <d v="1899-12-30T00:36:07"/>
    <d v="1899-12-30T01:02:19"/>
    <n v="108"/>
    <x v="12"/>
    <x v="1"/>
    <n v="201304"/>
  </r>
  <r>
    <x v="1466"/>
    <d v="2013-04-09T00:00:00"/>
    <x v="1"/>
    <n v="6"/>
    <n v="0"/>
    <n v="21"/>
    <n v="0"/>
    <d v="1899-12-30T00:21:00"/>
    <d v="1899-12-30T00:03:30"/>
    <x v="51"/>
    <s v="YNHH Spin Bike"/>
    <n v="17.14285714285716"/>
    <n v="0"/>
    <s v="Inside"/>
    <s v="easy spin"/>
    <d v="1899-12-30T06:32:00"/>
    <d v="1899-12-30T03:16:00"/>
    <m/>
    <n v="0"/>
    <n v="0"/>
    <d v="1899-12-30T01:31:42"/>
    <d v="1899-12-30T02:24:06"/>
    <d v="1899-12-30T00:45:51"/>
    <d v="1899-12-30T01:12:03"/>
    <n v="296"/>
    <x v="12"/>
    <x v="1"/>
    <n v="201304"/>
  </r>
  <r>
    <x v="1467"/>
    <d v="2013-04-10T00:00:00"/>
    <x v="0"/>
    <n v="0.90900000000000003"/>
    <n v="0"/>
    <n v="29"/>
    <n v="40"/>
    <d v="1899-12-30T00:29:40"/>
    <d v="1899-12-30T00:32:38"/>
    <x v="65"/>
    <s v="Yale 25 Yard"/>
    <n v="1.838426966292136"/>
    <n v="0"/>
    <s v="Inside"/>
    <m/>
    <d v="1899-12-30T01:18:20"/>
    <d v="1899-12-30T00:39:10"/>
    <m/>
    <n v="0"/>
    <n v="0"/>
    <d v="1899-12-30T14:15:05"/>
    <d v="1899-12-30T15:07:29"/>
    <d v="1899-12-30T07:07:32"/>
    <d v="1899-12-30T07:33:44"/>
    <n v="3187"/>
    <x v="12"/>
    <x v="1"/>
    <n v="201304"/>
  </r>
  <r>
    <x v="1468"/>
    <d v="2013-04-11T00:00:00"/>
    <x v="1"/>
    <n v="13.9"/>
    <n v="0"/>
    <n v="35"/>
    <n v="0"/>
    <d v="1899-12-30T00:35:00"/>
    <d v="1899-12-30T00:02:31"/>
    <x v="51"/>
    <s v="YNHH Spin Bike"/>
    <n v="23.828571428571447"/>
    <n v="0"/>
    <s v="Inside"/>
    <m/>
    <d v="1899-12-30T04:42:01"/>
    <d v="1899-12-30T02:21:00"/>
    <m/>
    <n v="0"/>
    <n v="0"/>
    <d v="1899-12-30T01:05:58"/>
    <d v="1899-12-30T01:58:22"/>
    <d v="1899-12-30T00:32:59"/>
    <d v="1899-12-30T00:59:11"/>
    <n v="41"/>
    <x v="12"/>
    <x v="1"/>
    <n v="201304"/>
  </r>
  <r>
    <x v="1469"/>
    <d v="2013-04-14T00:00:00"/>
    <x v="2"/>
    <n v="4.2"/>
    <n v="0"/>
    <n v="41"/>
    <n v="26"/>
    <d v="1899-12-30T00:41:26"/>
    <d v="1899-12-30T00:09:52"/>
    <x v="62"/>
    <s v="Oasis of the Seas Track"/>
    <n v="6.082059533386972"/>
    <n v="0"/>
    <s v="HOT &amp; Humid"/>
    <s v="10 Laps Pushing Stroller"/>
    <d v="1899-12-30T04:18:28"/>
    <d v="1899-12-30T02:09:14"/>
    <m/>
    <n v="0"/>
    <n v="0"/>
    <d v="1899-12-30T04:18:28"/>
    <d v="1899-12-30T05:10:52"/>
    <d v="1899-12-30T02:09:14"/>
    <d v="1899-12-30T02:35:26"/>
    <n v="1416"/>
    <x v="12"/>
    <x v="1"/>
    <n v="201304"/>
  </r>
  <r>
    <x v="1470"/>
    <d v="2013-04-17T00:00:00"/>
    <x v="2"/>
    <n v="5"/>
    <n v="0"/>
    <n v="50"/>
    <n v="0"/>
    <d v="1899-12-30T00:50:00"/>
    <d v="1899-12-30T00:10:00"/>
    <x v="62"/>
    <s v="Oasis of the Seas Track"/>
    <n v="6.0000000000000044"/>
    <n v="0"/>
    <s v="HOT &amp; Humid"/>
    <s v="12 Laps Pushing Stroller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"/>
    <n v="201304"/>
  </r>
  <r>
    <x v="1471"/>
    <d v="2013-04-19T00:00:00"/>
    <x v="2"/>
    <n v="5"/>
    <n v="0"/>
    <n v="52"/>
    <n v="33"/>
    <d v="1899-12-30T00:52:33"/>
    <d v="1899-12-30T00:10:31"/>
    <x v="62"/>
    <s v="Oasis of the Seas Track"/>
    <n v="5.7088487155090446"/>
    <n v="0"/>
    <s v="HOT &amp; Humid"/>
    <s v="12 Laps Pushing Stroller"/>
    <d v="1899-12-30T04:35:22"/>
    <d v="1899-12-30T02:17:41"/>
    <m/>
    <n v="0"/>
    <n v="0"/>
    <d v="1899-12-30T04:35:22"/>
    <d v="1899-12-30T05:27:46"/>
    <d v="1899-12-30T02:17:41"/>
    <d v="1899-12-30T02:43:53"/>
    <n v="1951"/>
    <x v="12"/>
    <x v="1"/>
    <n v="201304"/>
  </r>
  <r>
    <x v="1472"/>
    <d v="2013-04-22T00:00:00"/>
    <x v="2"/>
    <n v="3.19"/>
    <n v="0"/>
    <n v="29"/>
    <n v="36"/>
    <d v="1899-12-30T00:29:36"/>
    <d v="1899-12-30T00:09:17"/>
    <x v="62"/>
    <s v="YNHH Treadmill"/>
    <n v="6.4662162162162211"/>
    <n v="0"/>
    <s v="Inside"/>
    <s v="3x1 mile 2 min rest"/>
    <d v="1899-12-30T04:03:07"/>
    <d v="1899-12-30T02:01:33"/>
    <m/>
    <n v="0"/>
    <n v="0"/>
    <d v="1899-12-30T04:03:07"/>
    <d v="1899-12-30T04:55:31"/>
    <d v="1899-12-30T02:01:33"/>
    <d v="1899-12-30T02:27:45"/>
    <n v="1004"/>
    <x v="12"/>
    <x v="1"/>
    <n v="201304"/>
  </r>
  <r>
    <x v="1473"/>
    <d v="2013-04-23T00:00:00"/>
    <x v="1"/>
    <n v="11.1"/>
    <n v="0"/>
    <n v="31"/>
    <n v="1"/>
    <d v="1899-12-30T00:31:01"/>
    <d v="1899-12-30T00:02:48"/>
    <x v="51"/>
    <s v="YNHH Spin Bike"/>
    <n v="21.472326706072021"/>
    <n v="0"/>
    <s v="Inside"/>
    <m/>
    <d v="1899-12-30T05:12:58"/>
    <d v="1899-12-30T02:36:29"/>
    <m/>
    <n v="0"/>
    <n v="0"/>
    <d v="1899-12-30T01:13:13"/>
    <d v="1899-12-30T02:05:37"/>
    <d v="1899-12-30T00:36:36"/>
    <d v="1899-12-30T01:02:48"/>
    <n v="121"/>
    <x v="12"/>
    <x v="1"/>
    <n v="201304"/>
  </r>
  <r>
    <x v="1474"/>
    <d v="2013-04-25T00:00:00"/>
    <x v="0"/>
    <n v="1.05"/>
    <n v="0"/>
    <n v="36"/>
    <n v="1"/>
    <d v="1899-12-30T00:36:01"/>
    <d v="1899-12-30T00:34:18"/>
    <x v="67"/>
    <s v="Yale 50 Meter"/>
    <n v="1.7491901897269797"/>
    <n v="0"/>
    <s v="Inside"/>
    <s v="1700 meters"/>
    <d v="1899-12-30T01:22:19"/>
    <d v="1899-12-30T00:41:10"/>
    <m/>
    <n v="0"/>
    <n v="0"/>
    <d v="1899-12-30T14:58:42"/>
    <d v="1899-12-30T15:51:06"/>
    <d v="1899-12-30T07:29:21"/>
    <d v="1899-12-30T07:55:33"/>
    <n v="3242"/>
    <x v="12"/>
    <x v="1"/>
    <n v="201304"/>
  </r>
  <r>
    <x v="1475"/>
    <d v="2013-04-26T00:00:00"/>
    <x v="2"/>
    <n v="3.1"/>
    <n v="0"/>
    <n v="26"/>
    <n v="4"/>
    <d v="1899-12-30T00:26:04"/>
    <d v="1899-12-30T00:08:25"/>
    <x v="66"/>
    <s v="YNHH-5k"/>
    <n v="7.1355498721227688"/>
    <n v="0"/>
    <s v="Cool"/>
    <m/>
    <d v="1899-12-30T03:40:18"/>
    <d v="1899-12-30T01:50:09"/>
    <m/>
    <n v="0"/>
    <n v="0"/>
    <d v="1899-12-30T03:40:18"/>
    <d v="1899-12-30T04:32:42"/>
    <d v="1899-12-30T01:50:09"/>
    <d v="1899-12-30T02:16:21"/>
    <n v="823"/>
    <x v="12"/>
    <x v="1"/>
    <n v="201304"/>
  </r>
  <r>
    <x v="1476"/>
    <d v="2013-04-28T00:00:00"/>
    <x v="1"/>
    <n v="56.5"/>
    <n v="3"/>
    <n v="49"/>
    <n v="10"/>
    <d v="1899-12-30T03:49:10"/>
    <d v="1899-12-30T00:04:03"/>
    <x v="53"/>
    <s v="Past UJ"/>
    <n v="14.792727272727285"/>
    <n v="0"/>
    <s v="Nice!"/>
    <m/>
    <d v="1899-12-30T07:34:17"/>
    <d v="1899-12-30T03:47:08"/>
    <m/>
    <n v="0"/>
    <n v="0"/>
    <d v="1899-12-30T01:46:16"/>
    <d v="1899-12-30T02:38:40"/>
    <d v="1899-12-30T00:53:08"/>
    <d v="1899-12-30T01:19:20"/>
    <n v="517"/>
    <x v="12"/>
    <x v="1"/>
    <n v="201304"/>
  </r>
  <r>
    <x v="1477"/>
    <d v="2013-04-29T00:00:00"/>
    <x v="2"/>
    <n v="3"/>
    <n v="0"/>
    <n v="28"/>
    <n v="0"/>
    <d v="1899-12-30T00:28:00"/>
    <d v="1899-12-30T00:09:20"/>
    <x v="66"/>
    <s v="YNHH Treadmill"/>
    <n v="6.4285714285714342"/>
    <n v="0"/>
    <s v="Inside"/>
    <s v="6 x 1/2 mile at 7:50.  Second to Last one at 7:43.  Last one at 7:30"/>
    <d v="1899-12-30T04:04:32"/>
    <d v="1899-12-30T02:02:16"/>
    <m/>
    <n v="0"/>
    <n v="0"/>
    <d v="1899-12-30T04:04:32"/>
    <d v="1899-12-30T04:56:56"/>
    <d v="1899-12-30T02:02:16"/>
    <d v="1899-12-30T02:28:28"/>
    <n v="1032"/>
    <x v="12"/>
    <x v="1"/>
    <n v="201304"/>
  </r>
  <r>
    <x v="1478"/>
    <d v="2013-04-30T00:00:00"/>
    <x v="1"/>
    <n v="9.7100000000000009"/>
    <n v="0"/>
    <n v="27"/>
    <n v="19"/>
    <d v="1899-12-30T00:27:19"/>
    <d v="1899-12-30T00:02:49"/>
    <x v="51"/>
    <s v="YNHH Spin Bike"/>
    <n v="21.32763880414889"/>
    <n v="0"/>
    <s v="Inside"/>
    <m/>
    <d v="1899-12-30T05:15:05"/>
    <d v="1899-12-30T02:37:33"/>
    <m/>
    <n v="0"/>
    <n v="0"/>
    <d v="1899-12-30T01:13:42"/>
    <d v="1899-12-30T02:06:06"/>
    <d v="1899-12-30T00:36:51"/>
    <d v="1899-12-30T01:03:03"/>
    <n v="135"/>
    <x v="12"/>
    <x v="1"/>
    <n v="201304"/>
  </r>
  <r>
    <x v="1479"/>
    <d v="2013-05-01T00:00:00"/>
    <x v="0"/>
    <n v="1.25"/>
    <n v="0"/>
    <n v="44"/>
    <n v="32"/>
    <d v="1899-12-30T00:44:32"/>
    <d v="1899-12-30T00:35:38"/>
    <x v="67"/>
    <s v="Yale 50 Meter"/>
    <n v="1.6841317365269475"/>
    <n v="0"/>
    <s v="Inside"/>
    <s v="2000 Meters"/>
    <d v="1899-12-30T01:25:30"/>
    <d v="1899-12-30T00:42:45"/>
    <m/>
    <n v="0"/>
    <n v="0"/>
    <d v="1899-12-30T15:33:25"/>
    <d v="1899-12-30T16:25:49"/>
    <d v="1899-12-30T07:46:43"/>
    <d v="1899-12-30T08:12:55"/>
    <n v="3294"/>
    <x v="12"/>
    <x v="2"/>
    <n v="201305"/>
  </r>
  <r>
    <x v="1480"/>
    <d v="2013-05-02T00:00:00"/>
    <x v="2"/>
    <n v="3.85"/>
    <n v="0"/>
    <n v="38"/>
    <n v="28"/>
    <d v="1899-12-30T00:38:28"/>
    <d v="1899-12-30T00:09:59"/>
    <x v="62"/>
    <s v="YNHH-4 Mile"/>
    <n v="6.0051993067591027"/>
    <n v="0"/>
    <s v="Nice!"/>
    <m/>
    <d v="1899-12-30T04:21:46"/>
    <d v="1899-12-30T02:10:53"/>
    <m/>
    <n v="0"/>
    <n v="0"/>
    <d v="1899-12-30T04:21:46"/>
    <d v="1899-12-30T05:14:10"/>
    <d v="1899-12-30T02:10:53"/>
    <d v="1899-12-30T02:37:05"/>
    <n v="1514"/>
    <x v="12"/>
    <x v="2"/>
    <n v="201305"/>
  </r>
  <r>
    <x v="1481"/>
    <d v="2013-05-03T00:00:00"/>
    <x v="2"/>
    <n v="7.9"/>
    <n v="1"/>
    <n v="8"/>
    <n v="1"/>
    <d v="1899-12-30T01:08:01"/>
    <d v="1899-12-30T00:08:37"/>
    <x v="66"/>
    <s v="Ragnar Leg 4"/>
    <n v="6.9688801764273522"/>
    <n v="0"/>
    <s v="Cool"/>
    <s v="Start Time 12:31"/>
    <d v="1899-12-30T03:45:34"/>
    <d v="1899-12-30T01:52:47"/>
    <m/>
    <n v="0"/>
    <n v="0"/>
    <d v="1899-12-30T03:45:34"/>
    <d v="1899-12-30T04:37:58"/>
    <d v="1899-12-30T01:52:47"/>
    <d v="1899-12-30T02:18:59"/>
    <n v="844"/>
    <x v="12"/>
    <x v="2"/>
    <n v="201305"/>
  </r>
  <r>
    <x v="1481"/>
    <d v="2013-05-03T00:00:00"/>
    <x v="2"/>
    <n v="3.92"/>
    <n v="0"/>
    <n v="32"/>
    <n v="55"/>
    <d v="1899-12-30T00:32:55"/>
    <d v="1899-12-30T00:08:24"/>
    <x v="66"/>
    <s v="Ragnar Leg 16"/>
    <n v="7.145316455696209"/>
    <n v="0"/>
    <s v="Cool"/>
    <s v="Night Run Started at 9:27"/>
    <d v="1899-12-30T03:40:00"/>
    <d v="1899-12-30T01:50:00"/>
    <m/>
    <n v="0"/>
    <n v="0"/>
    <d v="1899-12-30T03:40:00"/>
    <d v="1899-12-30T04:32:24"/>
    <d v="1899-12-30T01:50:00"/>
    <d v="1899-12-30T02:16:12"/>
    <n v="821"/>
    <x v="12"/>
    <x v="2"/>
    <n v="201305"/>
  </r>
  <r>
    <x v="1482"/>
    <d v="2013-05-04T00:00:00"/>
    <x v="2"/>
    <n v="5.63"/>
    <n v="0"/>
    <n v="50"/>
    <n v="23"/>
    <d v="1899-12-30T00:50:23"/>
    <d v="1899-12-30T00:08:57"/>
    <x v="66"/>
    <s v="Ragnar Leg 28"/>
    <n v="6.7045980813761208"/>
    <n v="0"/>
    <s v="Cool"/>
    <s v="Start Time 5:49"/>
    <d v="1899-12-30T03:54:28"/>
    <d v="1899-12-30T01:57:14"/>
    <m/>
    <n v="0"/>
    <n v="0"/>
    <d v="1899-12-30T03:54:28"/>
    <d v="1899-12-30T04:46:52"/>
    <d v="1899-12-30T01:57:14"/>
    <d v="1899-12-30T02:23:26"/>
    <n v="894"/>
    <x v="12"/>
    <x v="2"/>
    <n v="201305"/>
  </r>
  <r>
    <x v="1483"/>
    <d v="2013-05-06T00:00:00"/>
    <x v="2"/>
    <n v="3.37"/>
    <n v="0"/>
    <n v="32"/>
    <n v="50"/>
    <d v="1899-12-30T00:32:50"/>
    <d v="1899-12-30T00:09:45"/>
    <x v="66"/>
    <s v="YNHH Treadmill"/>
    <n v="6.1583756345177703"/>
    <n v="0"/>
    <s v="Inside"/>
    <s v="12 2min at 8min mile"/>
    <d v="1899-12-30T04:15:16"/>
    <d v="1899-12-30T02:07:38"/>
    <m/>
    <n v="0"/>
    <n v="0"/>
    <d v="1899-12-30T04:15:16"/>
    <d v="1899-12-30T05:07:40"/>
    <d v="1899-12-30T02:07:38"/>
    <d v="1899-12-30T02:33:50"/>
    <n v="1307"/>
    <x v="12"/>
    <x v="2"/>
    <n v="201305"/>
  </r>
  <r>
    <x v="1484"/>
    <d v="2013-05-07T00:00:00"/>
    <x v="1"/>
    <n v="25.6"/>
    <n v="1"/>
    <n v="45"/>
    <n v="27"/>
    <d v="1899-12-30T01:45:27"/>
    <d v="1899-12-30T00:04:07"/>
    <x v="53"/>
    <s v="Home to Work"/>
    <n v="14.566145092460895"/>
    <n v="0"/>
    <s v="Cool"/>
    <s v="http://app.strava.com/activities/52856200"/>
    <d v="1899-12-30T07:41:21"/>
    <d v="1899-12-30T03:50:40"/>
    <m/>
    <n v="0"/>
    <n v="0"/>
    <d v="1899-12-30T01:47:55"/>
    <d v="1899-12-30T02:40:19"/>
    <d v="1899-12-30T00:53:58"/>
    <d v="1899-12-30T01:20:10"/>
    <n v="539"/>
    <x v="12"/>
    <x v="2"/>
    <n v="201305"/>
  </r>
  <r>
    <x v="1484"/>
    <d v="2013-05-07T00:00:00"/>
    <x v="1"/>
    <n v="24.8"/>
    <n v="1"/>
    <n v="55"/>
    <n v="48"/>
    <d v="1899-12-30T01:55:48"/>
    <d v="1899-12-30T00:04:40"/>
    <x v="53"/>
    <s v="Work to Home"/>
    <n v="12.849740932642497"/>
    <n v="0"/>
    <s v="Warm"/>
    <s v="http://app.strava.com/activities/52992457"/>
    <d v="1899-12-30T08:42:58"/>
    <d v="1899-12-30T04:21:29"/>
    <m/>
    <n v="0"/>
    <n v="0"/>
    <d v="1899-12-30T02:02:20"/>
    <d v="1899-12-30T02:54:44"/>
    <d v="1899-12-30T01:01:10"/>
    <d v="1899-12-30T01:27:22"/>
    <n v="698"/>
    <x v="12"/>
    <x v="2"/>
    <n v="201305"/>
  </r>
  <r>
    <x v="1485"/>
    <d v="2013-05-08T00:00:00"/>
    <x v="0"/>
    <n v="0.65"/>
    <n v="0"/>
    <n v="22"/>
    <n v="18"/>
    <d v="1899-12-30T00:22:18"/>
    <d v="1899-12-30T00:34:18"/>
    <x v="67"/>
    <s v="Yale 50 Meter"/>
    <n v="1.7488789237668174"/>
    <n v="0"/>
    <s v="Inside"/>
    <m/>
    <d v="1899-12-30T01:22:20"/>
    <d v="1899-12-30T00:41:10"/>
    <m/>
    <n v="0"/>
    <n v="0"/>
    <d v="1899-12-30T14:58:52"/>
    <d v="1899-12-30T15:51:16"/>
    <d v="1899-12-30T07:29:26"/>
    <d v="1899-12-30T07:55:38"/>
    <n v="3243"/>
    <x v="12"/>
    <x v="2"/>
    <n v="201305"/>
  </r>
  <r>
    <x v="1486"/>
    <d v="2013-05-09T00:00:00"/>
    <x v="2"/>
    <n v="3.1"/>
    <n v="0"/>
    <n v="26"/>
    <n v="36"/>
    <d v="1899-12-30T00:26:36"/>
    <d v="1899-12-30T00:08:35"/>
    <x v="66"/>
    <s v="YNHH-5k"/>
    <n v="6.9924812030075234"/>
    <n v="0"/>
    <s v="Warm"/>
    <s v="http://app.strava.com/activities/53282964"/>
    <d v="1899-12-30T03:44:49"/>
    <d v="1899-12-30T01:52:24"/>
    <m/>
    <n v="0"/>
    <n v="0"/>
    <d v="1899-12-30T03:44:49"/>
    <d v="1899-12-30T04:37:13"/>
    <d v="1899-12-30T01:52:24"/>
    <d v="1899-12-30T02:18:36"/>
    <n v="841"/>
    <x v="12"/>
    <x v="2"/>
    <n v="201305"/>
  </r>
  <r>
    <x v="1487"/>
    <d v="2013-05-10T00:00:00"/>
    <x v="2"/>
    <n v="5"/>
    <n v="0"/>
    <n v="43"/>
    <n v="48"/>
    <d v="1899-12-30T00:43:48"/>
    <d v="1899-12-30T00:08:46"/>
    <x v="66"/>
    <s v="YNHH-Edgerton 5"/>
    <n v="6.8493150684931567"/>
    <n v="0"/>
    <s v="Warm"/>
    <m/>
    <d v="1899-12-30T03:49:31"/>
    <d v="1899-12-30T01:54:45"/>
    <m/>
    <n v="0"/>
    <n v="0"/>
    <d v="1899-12-30T03:49:31"/>
    <d v="1899-12-30T04:41:55"/>
    <d v="1899-12-30T01:54:45"/>
    <d v="1899-12-30T02:20:57"/>
    <n v="863"/>
    <x v="12"/>
    <x v="2"/>
    <n v="201305"/>
  </r>
  <r>
    <x v="1488"/>
    <d v="2013-05-13T00:00:00"/>
    <x v="2"/>
    <n v="2.84"/>
    <n v="0"/>
    <n v="25"/>
    <n v="31"/>
    <d v="1899-12-30T00:25:31"/>
    <d v="1899-12-30T00:08:59"/>
    <x v="66"/>
    <s v="YNHH Treadmill"/>
    <n v="6.6779882429784507"/>
    <n v="0"/>
    <s v="Inside"/>
    <s v="6x.25 at sub 8"/>
    <d v="1899-12-30T03:55:24"/>
    <d v="1899-12-30T01:57:42"/>
    <m/>
    <n v="0"/>
    <n v="0"/>
    <d v="1899-12-30T03:55:24"/>
    <d v="1899-12-30T04:47:48"/>
    <d v="1899-12-30T01:57:42"/>
    <d v="1899-12-30T02:23:54"/>
    <n v="903"/>
    <x v="12"/>
    <x v="2"/>
    <n v="201305"/>
  </r>
  <r>
    <x v="1489"/>
    <d v="2013-05-14T00:00:00"/>
    <x v="1"/>
    <n v="14"/>
    <n v="0"/>
    <n v="38"/>
    <n v="30"/>
    <d v="1899-12-30T00:38:30"/>
    <d v="1899-12-30T00:02:45"/>
    <x v="51"/>
    <s v="YNHH Spin Bike"/>
    <n v="21.818181818181834"/>
    <n v="0"/>
    <s v="Inside"/>
    <s v="Spin Class"/>
    <d v="1899-12-30T05:08:00"/>
    <d v="1899-12-30T02:34:00"/>
    <m/>
    <n v="0"/>
    <n v="0"/>
    <d v="1899-12-30T01:12:03"/>
    <d v="1899-12-30T02:04:27"/>
    <d v="1899-12-30T00:36:01"/>
    <d v="1899-12-30T01:02:14"/>
    <n v="105"/>
    <x v="12"/>
    <x v="2"/>
    <n v="201305"/>
  </r>
  <r>
    <x v="1490"/>
    <d v="2013-05-16T00:00:00"/>
    <x v="1"/>
    <n v="25"/>
    <n v="1"/>
    <n v="40"/>
    <n v="0"/>
    <d v="1899-12-30T01:40:00"/>
    <d v="1899-12-30T00:04:00"/>
    <x v="53"/>
    <s v="Home to Work"/>
    <n v="15.000000000000014"/>
    <n v="0"/>
    <s v="Warm"/>
    <s v="http://app.strava.com/activities/54491605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2"/>
    <n v="201305"/>
  </r>
  <r>
    <x v="1490"/>
    <d v="2013-05-16T00:00:00"/>
    <x v="1"/>
    <n v="25"/>
    <n v="1"/>
    <n v="59"/>
    <n v="48"/>
    <d v="1899-12-30T01:59:48"/>
    <d v="1899-12-30T00:04:48"/>
    <x v="53"/>
    <s v="Work to Home"/>
    <n v="12.520868113522546"/>
    <n v="0"/>
    <s v="Warm"/>
    <s v="http://app.strava.com/activities/54577819"/>
    <d v="1899-12-30T08:56:42"/>
    <d v="1899-12-30T04:28:21"/>
    <m/>
    <n v="0"/>
    <n v="0"/>
    <d v="1899-12-30T02:05:33"/>
    <d v="1899-12-30T02:57:57"/>
    <d v="1899-12-30T01:02:47"/>
    <d v="1899-12-30T01:28:59"/>
    <n v="715"/>
    <x v="12"/>
    <x v="2"/>
    <n v="201305"/>
  </r>
  <r>
    <x v="1491"/>
    <d v="2013-05-17T00:00:00"/>
    <x v="2"/>
    <n v="5.4"/>
    <n v="0"/>
    <n v="49"/>
    <n v="52"/>
    <d v="1899-12-30T00:49:52"/>
    <d v="1899-12-30T00:09:14"/>
    <x v="66"/>
    <s v="YNHH-EdgehillRd"/>
    <n v="6.4973262032085621"/>
    <n v="0"/>
    <s v="Warm"/>
    <m/>
    <d v="1899-12-30T04:01:57"/>
    <d v="1899-12-30T02:00:58"/>
    <m/>
    <n v="0"/>
    <n v="0"/>
    <d v="1899-12-30T04:01:57"/>
    <d v="1899-12-30T04:54:21"/>
    <d v="1899-12-30T02:00:58"/>
    <d v="1899-12-30T02:27:10"/>
    <n v="975"/>
    <x v="12"/>
    <x v="2"/>
    <n v="201305"/>
  </r>
  <r>
    <x v="1492"/>
    <d v="2013-05-19T00:00:00"/>
    <x v="1"/>
    <n v="87.1"/>
    <n v="5"/>
    <n v="50"/>
    <n v="57"/>
    <d v="1899-12-30T05:50:57"/>
    <d v="1899-12-30T00:04:02"/>
    <x v="53"/>
    <s v="All the Rev3s"/>
    <n v="14.891010115401064"/>
    <n v="134"/>
    <s v="Cold &amp; Rainy"/>
    <s v="http://app.strava.com/activities/55114194"/>
    <d v="1899-12-30T07:31:17"/>
    <d v="1899-12-30T03:45:38"/>
    <m/>
    <n v="0"/>
    <n v="0"/>
    <d v="1899-12-30T01:45:34"/>
    <d v="1899-12-30T02:37:58"/>
    <d v="1899-12-30T00:52:47"/>
    <d v="1899-12-30T01:18:59"/>
    <n v="508"/>
    <x v="12"/>
    <x v="2"/>
    <n v="201305"/>
  </r>
  <r>
    <x v="1493"/>
    <d v="2013-05-20T00:00:00"/>
    <x v="2"/>
    <n v="4.1399999999999997"/>
    <n v="0"/>
    <n v="38"/>
    <n v="47"/>
    <d v="1899-12-30T00:38:47"/>
    <d v="1899-12-30T00:09:22"/>
    <x v="66"/>
    <s v="YNHH Treadmill"/>
    <n v="6.4048130640309457"/>
    <n v="0"/>
    <s v="Inside"/>
    <m/>
    <d v="1899-12-30T04:05:26"/>
    <d v="1899-12-30T02:02:43"/>
    <m/>
    <n v="0"/>
    <n v="0"/>
    <d v="1899-12-30T04:05:26"/>
    <d v="1899-12-30T04:57:50"/>
    <d v="1899-12-30T02:02:43"/>
    <d v="1899-12-30T02:28:55"/>
    <n v="1048"/>
    <x v="12"/>
    <x v="2"/>
    <n v="201305"/>
  </r>
  <r>
    <x v="1494"/>
    <d v="2013-05-21T00:00:00"/>
    <x v="1"/>
    <n v="11"/>
    <n v="0"/>
    <n v="30"/>
    <n v="38"/>
    <d v="1899-12-30T00:30:38"/>
    <d v="1899-12-30T00:02:47"/>
    <x v="51"/>
    <s v="YNHH Spin Bike"/>
    <n v="21.545157780195883"/>
    <n v="0"/>
    <s v="Inside"/>
    <m/>
    <d v="1899-12-30T05:11:54"/>
    <d v="1899-12-30T02:35:57"/>
    <m/>
    <n v="0"/>
    <n v="0"/>
    <d v="1899-12-30T01:12:58"/>
    <d v="1899-12-30T02:05:22"/>
    <d v="1899-12-30T00:36:29"/>
    <d v="1899-12-30T01:02:41"/>
    <n v="119"/>
    <x v="12"/>
    <x v="2"/>
    <n v="201305"/>
  </r>
  <r>
    <x v="1495"/>
    <d v="2013-05-23T00:00:00"/>
    <x v="0"/>
    <n v="0.8"/>
    <n v="0"/>
    <n v="25"/>
    <n v="50"/>
    <d v="1899-12-30T00:25:50"/>
    <d v="1899-12-30T00:32:17"/>
    <x v="68"/>
    <s v="Edgewood"/>
    <n v="1.8580645161290339"/>
    <n v="0"/>
    <s v="Cool"/>
    <s v="26 laps"/>
    <d v="1899-12-30T01:17:30"/>
    <d v="1899-12-30T00:38:45"/>
    <m/>
    <n v="0"/>
    <n v="0"/>
    <d v="1899-12-30T14:06:02"/>
    <d v="1899-12-30T14:58:27"/>
    <d v="1899-12-30T07:03:01"/>
    <d v="1899-12-30T07:29:13"/>
    <n v="3175"/>
    <x v="12"/>
    <x v="2"/>
    <n v="201305"/>
  </r>
  <r>
    <x v="1495"/>
    <d v="2013-05-23T00:00:00"/>
    <x v="1"/>
    <n v="10.3"/>
    <n v="0"/>
    <n v="30"/>
    <n v="0"/>
    <d v="1899-12-30T00:30:00"/>
    <d v="1899-12-30T00:02:55"/>
    <x v="51"/>
    <s v="YNHH Spin Bike"/>
    <n v="20.600000000000019"/>
    <n v="0"/>
    <s v="Inside"/>
    <s v="Spin Class"/>
    <d v="1899-12-30T05:26:13"/>
    <d v="1899-12-30T02:43:06"/>
    <m/>
    <n v="0"/>
    <n v="0"/>
    <d v="1899-12-30T01:16:19"/>
    <d v="1899-12-30T02:08:43"/>
    <d v="1899-12-30T00:38:09"/>
    <d v="1899-12-30T01:04:21"/>
    <n v="169"/>
    <x v="12"/>
    <x v="2"/>
    <n v="201305"/>
  </r>
  <r>
    <x v="1495"/>
    <d v="2013-05-23T00:00:00"/>
    <x v="2"/>
    <n v="1.76"/>
    <n v="0"/>
    <n v="15"/>
    <n v="0"/>
    <d v="1899-12-30T00:15:00"/>
    <d v="1899-12-30T00:08:31"/>
    <x v="66"/>
    <s v="YNHH Treadmill"/>
    <n v="7.0400000000000054"/>
    <n v="0"/>
    <s v="Inside"/>
    <m/>
    <d v="1899-12-30T03:43:18"/>
    <d v="1899-12-30T01:51:39"/>
    <m/>
    <n v="0"/>
    <n v="0"/>
    <d v="1899-12-30T03:43:18"/>
    <d v="1899-12-30T04:35:42"/>
    <d v="1899-12-30T01:51:39"/>
    <d v="1899-12-30T02:17:51"/>
    <n v="834"/>
    <x v="12"/>
    <x v="2"/>
    <n v="201305"/>
  </r>
  <r>
    <x v="1496"/>
    <d v="2013-05-24T00:00:00"/>
    <x v="2"/>
    <n v="8.1999999999999993"/>
    <n v="1"/>
    <n v="20"/>
    <n v="55"/>
    <d v="1899-12-30T01:20:55"/>
    <d v="1899-12-30T00:09:52"/>
    <x v="66"/>
    <s v="YNHH-8"/>
    <n v="6.0803295571575733"/>
    <n v="0"/>
    <s v="Cold &amp; Rainy"/>
    <s v="http://runkeeper.com/user/ctkeane/activity/185068218"/>
    <d v="1899-12-30T04:18:32"/>
    <d v="1899-12-30T02:09:16"/>
    <m/>
    <n v="0"/>
    <n v="0"/>
    <d v="1899-12-30T04:18:32"/>
    <d v="1899-12-30T05:10:56"/>
    <d v="1899-12-30T02:09:16"/>
    <d v="1899-12-30T02:35:28"/>
    <n v="1422"/>
    <x v="12"/>
    <x v="2"/>
    <n v="201305"/>
  </r>
  <r>
    <x v="1497"/>
    <d v="2013-05-26T00:00:00"/>
    <x v="0"/>
    <n v="0.4"/>
    <n v="0"/>
    <n v="15"/>
    <n v="0"/>
    <d v="1899-12-30T00:15:00"/>
    <d v="1899-12-30T00:37:30"/>
    <x v="54"/>
    <s v="Lake"/>
    <n v="1.6000000000000014"/>
    <n v="0"/>
    <s v="Freezing"/>
    <m/>
    <d v="1899-12-30T01:30:00"/>
    <d v="1899-12-30T00:45:00"/>
    <m/>
    <n v="0"/>
    <n v="0"/>
    <d v="1899-12-30T16:22:30"/>
    <d v="1899-12-30T17:14:54"/>
    <d v="1899-12-30T08:11:15"/>
    <d v="1899-12-30T08:37:27"/>
    <n v="3356"/>
    <x v="12"/>
    <x v="2"/>
    <n v="201305"/>
  </r>
  <r>
    <x v="1498"/>
    <d v="2013-05-27T00:00:00"/>
    <x v="1"/>
    <n v="64.2"/>
    <n v="4"/>
    <n v="9"/>
    <n v="48"/>
    <d v="1899-12-30T04:09:48"/>
    <d v="1899-12-30T00:03:53"/>
    <x v="53"/>
    <s v="More than Rev3 Half"/>
    <n v="15.420336269015223"/>
    <n v="0"/>
    <s v="Cool"/>
    <s v="http://app.strava.com/activities/56636675"/>
    <d v="1899-12-30T07:15:47"/>
    <d v="1899-12-30T03:37:54"/>
    <m/>
    <n v="0"/>
    <n v="0"/>
    <d v="1899-12-30T01:41:57"/>
    <d v="1899-12-30T02:34:21"/>
    <d v="1899-12-30T00:50:58"/>
    <d v="1899-12-30T01:17:10"/>
    <n v="430"/>
    <x v="12"/>
    <x v="2"/>
    <n v="201305"/>
  </r>
  <r>
    <x v="1499"/>
    <d v="2013-05-28T00:00:00"/>
    <x v="1"/>
    <n v="10"/>
    <n v="0"/>
    <n v="26"/>
    <n v="10"/>
    <d v="1899-12-30T00:26:10"/>
    <d v="1899-12-30T00:02:37"/>
    <x v="51"/>
    <s v="YNHH Spin Bike"/>
    <n v="22.9299363057325"/>
    <n v="0"/>
    <s v="Inside"/>
    <m/>
    <d v="1899-12-30T04:53:04"/>
    <d v="1899-12-30T02:26:32"/>
    <m/>
    <n v="0"/>
    <n v="0"/>
    <d v="1899-12-30T01:08:33"/>
    <d v="1899-12-30T02:00:57"/>
    <d v="1899-12-30T00:34:17"/>
    <d v="1899-12-30T01:00:29"/>
    <n v="65"/>
    <x v="12"/>
    <x v="2"/>
    <n v="201305"/>
  </r>
  <r>
    <x v="1500"/>
    <d v="2013-05-29T00:00:00"/>
    <x v="0"/>
    <n v="0.53"/>
    <n v="0"/>
    <n v="19"/>
    <n v="25"/>
    <d v="1899-12-30T00:19:25"/>
    <d v="1899-12-30T00:36:38"/>
    <x v="68"/>
    <s v="Edgewood"/>
    <n v="1.6377682403433489"/>
    <n v="0"/>
    <s v="Cool"/>
    <s v="19 Laps"/>
    <d v="1899-12-30T01:27:55"/>
    <d v="1899-12-30T00:43:58"/>
    <m/>
    <n v="0"/>
    <n v="0"/>
    <d v="1899-12-30T15:59:51"/>
    <d v="1899-12-30T16:52:15"/>
    <d v="1899-12-30T07:59:55"/>
    <d v="1899-12-30T08:26:07"/>
    <n v="3333"/>
    <x v="12"/>
    <x v="2"/>
    <n v="201305"/>
  </r>
  <r>
    <x v="1501"/>
    <d v="2013-05-30T00:00:00"/>
    <x v="2"/>
    <n v="3.65"/>
    <n v="0"/>
    <n v="34"/>
    <n v="31"/>
    <d v="1899-12-30T00:34:31"/>
    <d v="1899-12-30T00:09:27"/>
    <x v="66"/>
    <s v="YNHH-BikePath-SheltonAve"/>
    <n v="6.3447609850313906"/>
    <n v="0"/>
    <s v="HOT &amp; Humid"/>
    <s v="http://runkeeper.com/user/ctkeane/activity/187805135"/>
    <d v="1899-12-30T04:07:46"/>
    <d v="1899-12-30T02:03:53"/>
    <m/>
    <n v="0"/>
    <n v="0"/>
    <d v="1899-12-30T04:07:46"/>
    <d v="1899-12-30T05:00:10"/>
    <d v="1899-12-30T02:03:53"/>
    <d v="1899-12-30T02:30:05"/>
    <n v="1095"/>
    <x v="12"/>
    <x v="2"/>
    <n v="201305"/>
  </r>
  <r>
    <x v="1502"/>
    <d v="2013-06-01T00:00:00"/>
    <x v="0"/>
    <n v="0.5"/>
    <n v="0"/>
    <n v="17"/>
    <n v="0"/>
    <d v="1899-12-30T00:17:00"/>
    <d v="1899-12-30T00:34:00"/>
    <x v="54"/>
    <s v="Lake"/>
    <n v="1.7647058823529427"/>
    <n v="0"/>
    <s v="Cool"/>
    <s v="Quick swim"/>
    <d v="1899-12-30T01:21:36"/>
    <d v="1899-12-30T00:40:48"/>
    <m/>
    <n v="0"/>
    <n v="0"/>
    <d v="1899-12-30T14:50:48"/>
    <d v="1899-12-30T15:43:12"/>
    <d v="1899-12-30T07:25:24"/>
    <d v="1899-12-30T07:51:36"/>
    <n v="3232"/>
    <x v="12"/>
    <x v="3"/>
    <n v="201306"/>
  </r>
  <r>
    <x v="1503"/>
    <d v="2013-06-02T00:00:00"/>
    <x v="0"/>
    <n v="1.2"/>
    <n v="0"/>
    <n v="41"/>
    <n v="52"/>
    <d v="1899-12-30T00:41:52"/>
    <d v="1899-12-30T00:34:53"/>
    <x v="54"/>
    <s v="Rev3 Half"/>
    <n v="1.7197452229299375"/>
    <n v="0"/>
    <s v="HOT &amp; Humid"/>
    <m/>
    <d v="1899-12-30T01:23:44"/>
    <d v="1899-12-30T00:41:52"/>
    <m/>
    <n v="0"/>
    <n v="0"/>
    <d v="1899-12-30T15:14:05"/>
    <d v="1899-12-30T16:06:29"/>
    <d v="1899-12-30T07:37:03"/>
    <d v="1899-12-30T08:03:15"/>
    <n v="3258"/>
    <x v="12"/>
    <x v="3"/>
    <n v="201306"/>
  </r>
  <r>
    <x v="1503"/>
    <d v="2013-06-02T00:00:00"/>
    <x v="1"/>
    <n v="56"/>
    <n v="3"/>
    <n v="15"/>
    <n v="53"/>
    <d v="1899-12-30T03:15:53"/>
    <d v="1899-12-30T00:03:30"/>
    <x v="53"/>
    <s v="Rev3 Half"/>
    <n v="17.153067301965468"/>
    <n v="154"/>
    <s v="HOT &amp; Humid"/>
    <m/>
    <d v="1899-12-30T06:31:46"/>
    <d v="1899-12-30T03:15:53"/>
    <m/>
    <n v="0"/>
    <n v="0"/>
    <d v="1899-12-30T01:31:39"/>
    <d v="1899-12-30T02:24:03"/>
    <d v="1899-12-30T00:45:49"/>
    <d v="1899-12-30T01:12:01"/>
    <n v="295"/>
    <x v="12"/>
    <x v="3"/>
    <n v="201306"/>
  </r>
  <r>
    <x v="1503"/>
    <d v="2013-06-02T00:00:00"/>
    <x v="2"/>
    <n v="13.1"/>
    <n v="2"/>
    <n v="46"/>
    <n v="5"/>
    <d v="1899-12-30T02:46:05"/>
    <d v="1899-12-30T00:12:41"/>
    <x v="66"/>
    <s v="Rev3 Half"/>
    <n v="4.7325639739086833"/>
    <n v="161"/>
    <s v="HOT &amp; Humid"/>
    <m/>
    <d v="1899-12-30T05:32:10"/>
    <d v="1899-12-30T02:46:05"/>
    <m/>
    <n v="0"/>
    <n v="0"/>
    <d v="1899-12-30T05:32:10"/>
    <d v="1899-12-30T06:24:34"/>
    <d v="1899-12-30T02:46:05"/>
    <d v="1899-12-30T03:12:17"/>
    <n v="2829"/>
    <x v="12"/>
    <x v="3"/>
    <n v="201306"/>
  </r>
  <r>
    <x v="1503"/>
    <d v="2013-06-02T00:00:00"/>
    <x v="8"/>
    <n v="1"/>
    <n v="0"/>
    <n v="9"/>
    <n v="26"/>
    <d v="1899-12-30T00:09:26"/>
    <d v="1899-12-30T00:09:26"/>
    <x v="66"/>
    <s v="Half Marathon Rev3 Quassy"/>
    <n v="6.3604240282685556"/>
    <n v="0"/>
    <s v="HOT &amp; Humid"/>
    <m/>
    <d v="1899-12-30T00:00:00"/>
    <d v="1899-12-30T00:00:00"/>
    <m/>
    <n v="0"/>
    <n v="0"/>
    <d v="1899-12-30T04:07:09"/>
    <d v="1899-12-30T04:59:33"/>
    <d v="1899-12-30T02:03:35"/>
    <d v="1899-12-30T02:29:47"/>
    <n v="1081"/>
    <x v="12"/>
    <x v="3"/>
    <n v="201306"/>
  </r>
  <r>
    <x v="1503"/>
    <d v="2013-06-02T00:00:00"/>
    <x v="9"/>
    <n v="1"/>
    <n v="0"/>
    <n v="11"/>
    <n v="12"/>
    <d v="1899-12-30T00:11:12"/>
    <d v="1899-12-30T00:11:12"/>
    <x v="66"/>
    <s v="Half Marathon Rev3 Quassy"/>
    <n v="5.3571428571428621"/>
    <n v="0"/>
    <s v="HOT &amp; Humid"/>
    <m/>
    <d v="1899-12-30T00:00:00"/>
    <d v="1899-12-30T00:00:00"/>
    <m/>
    <n v="0"/>
    <n v="0"/>
    <d v="1899-12-30T04:53:26"/>
    <d v="1899-12-30T05:45:50"/>
    <d v="1899-12-30T02:26:43"/>
    <d v="1899-12-30T02:52:55"/>
    <n v="2364"/>
    <x v="12"/>
    <x v="3"/>
    <n v="201306"/>
  </r>
  <r>
    <x v="1503"/>
    <d v="2013-06-02T00:00:00"/>
    <x v="10"/>
    <n v="1"/>
    <n v="0"/>
    <n v="12"/>
    <n v="35"/>
    <d v="1899-12-30T00:12:35"/>
    <d v="1899-12-30T00:12:35"/>
    <x v="66"/>
    <s v="Half Marathon Rev3 Quassy"/>
    <n v="4.7682119205298052"/>
    <n v="0"/>
    <s v="HOT &amp; Humid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3"/>
    <n v="201306"/>
  </r>
  <r>
    <x v="1503"/>
    <d v="2013-06-02T00:00:00"/>
    <x v="11"/>
    <n v="1"/>
    <n v="0"/>
    <n v="13"/>
    <n v="11"/>
    <d v="1899-12-30T00:13:11"/>
    <d v="1899-12-30T00:13:11"/>
    <x v="66"/>
    <s v="Half Marathon Rev3 Quassy"/>
    <n v="4.5512010113780059"/>
    <n v="0"/>
    <s v="HOT &amp; Humid"/>
    <m/>
    <d v="1899-12-30T00:00:00"/>
    <d v="1899-12-30T00:00:00"/>
    <m/>
    <n v="0"/>
    <n v="0"/>
    <d v="1899-12-30T05:45:24"/>
    <d v="1899-12-30T06:37:48"/>
    <d v="1899-12-30T02:52:42"/>
    <d v="1899-12-30T03:18:54"/>
    <n v="2884"/>
    <x v="12"/>
    <x v="3"/>
    <n v="201306"/>
  </r>
  <r>
    <x v="1503"/>
    <d v="2013-06-02T00:00:00"/>
    <x v="12"/>
    <n v="1"/>
    <n v="0"/>
    <n v="14"/>
    <n v="23"/>
    <d v="1899-12-30T00:14:23"/>
    <d v="1899-12-30T00:14:23"/>
    <x v="66"/>
    <s v="Half Marathon Rev3 Quassy"/>
    <n v="4.1714947856315208"/>
    <n v="0"/>
    <s v="HOT &amp; Humid"/>
    <m/>
    <d v="1899-12-30T00:00:00"/>
    <d v="1899-12-30T00:00:00"/>
    <m/>
    <n v="0"/>
    <n v="0"/>
    <d v="1899-12-30T06:16:51"/>
    <d v="1899-12-30T07:09:15"/>
    <d v="1899-12-30T03:08:25"/>
    <d v="1899-12-30T03:34:37"/>
    <n v="2982"/>
    <x v="12"/>
    <x v="3"/>
    <n v="201306"/>
  </r>
  <r>
    <x v="1503"/>
    <d v="2013-06-02T00:00:00"/>
    <x v="13"/>
    <n v="1"/>
    <n v="0"/>
    <n v="12"/>
    <n v="52"/>
    <d v="1899-12-30T00:12:52"/>
    <d v="1899-12-30T00:12:52"/>
    <x v="66"/>
    <s v="Half Marathon Rev3 Quassy"/>
    <n v="4.6632124352331639"/>
    <n v="0"/>
    <s v="HOT &amp; Humid"/>
    <m/>
    <d v="1899-12-30T00:00:00"/>
    <d v="1899-12-30T00:00:00"/>
    <m/>
    <n v="0"/>
    <n v="0"/>
    <d v="1899-12-30T05:37:06"/>
    <d v="1899-12-30T06:29:30"/>
    <d v="1899-12-30T02:48:33"/>
    <d v="1899-12-30T03:14:45"/>
    <n v="2853"/>
    <x v="12"/>
    <x v="3"/>
    <n v="201306"/>
  </r>
  <r>
    <x v="1503"/>
    <d v="2013-06-02T00:00:00"/>
    <x v="14"/>
    <n v="1"/>
    <n v="0"/>
    <n v="13"/>
    <n v="18"/>
    <d v="1899-12-30T00:13:18"/>
    <d v="1899-12-30T00:13:18"/>
    <x v="66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</r>
  <r>
    <x v="1503"/>
    <d v="2013-06-02T00:00:00"/>
    <x v="15"/>
    <n v="1"/>
    <n v="0"/>
    <n v="13"/>
    <n v="57"/>
    <d v="1899-12-30T00:13:57"/>
    <d v="1899-12-30T00:13:57"/>
    <x v="66"/>
    <s v="Half Marathon Rev3 Quassy"/>
    <n v="4.3010752688172076"/>
    <n v="0"/>
    <s v="HOT &amp; Humid"/>
    <m/>
    <d v="1899-12-30T00:00:00"/>
    <d v="1899-12-30T00:00:00"/>
    <m/>
    <n v="0"/>
    <n v="0"/>
    <d v="1899-12-30T06:05:29"/>
    <d v="1899-12-30T06:57:53"/>
    <d v="1899-12-30T03:02:45"/>
    <d v="1899-12-30T03:28:57"/>
    <n v="2948"/>
    <x v="12"/>
    <x v="3"/>
    <n v="201306"/>
  </r>
  <r>
    <x v="1503"/>
    <d v="2013-06-02T00:00:00"/>
    <x v="16"/>
    <n v="1"/>
    <n v="0"/>
    <n v="11"/>
    <n v="4"/>
    <d v="1899-12-30T00:11:04"/>
    <d v="1899-12-30T00:11:04"/>
    <x v="66"/>
    <s v="Half Marathon Rev3 Quassy"/>
    <n v="5.4216867469879562"/>
    <n v="0"/>
    <s v="HOT &amp; Humid"/>
    <m/>
    <d v="1899-12-30T00:00:00"/>
    <d v="1899-12-30T00:00:00"/>
    <m/>
    <n v="0"/>
    <n v="0"/>
    <d v="1899-12-30T04:49:57"/>
    <d v="1899-12-30T05:42:21"/>
    <d v="1899-12-30T02:24:58"/>
    <d v="1899-12-30T02:51:10"/>
    <n v="2287"/>
    <x v="12"/>
    <x v="3"/>
    <n v="201306"/>
  </r>
  <r>
    <x v="1503"/>
    <d v="2013-06-02T00:00:00"/>
    <x v="17"/>
    <n v="1"/>
    <n v="0"/>
    <n v="11"/>
    <n v="16"/>
    <d v="1899-12-30T00:11:16"/>
    <d v="1899-12-30T00:11:16"/>
    <x v="66"/>
    <s v="Half Marathon Rev3 Quassy"/>
    <n v="5.3254437869822517"/>
    <n v="0"/>
    <s v="HOT &amp; Humid"/>
    <m/>
    <d v="1899-12-30T00:00:00"/>
    <d v="1899-12-30T00:00:00"/>
    <m/>
    <n v="0"/>
    <n v="0"/>
    <d v="1899-12-30T04:55:11"/>
    <d v="1899-12-30T05:47:35"/>
    <d v="1899-12-30T02:27:36"/>
    <d v="1899-12-30T02:53:48"/>
    <n v="2395"/>
    <x v="12"/>
    <x v="3"/>
    <n v="201306"/>
  </r>
  <r>
    <x v="1503"/>
    <d v="2013-06-02T00:00:00"/>
    <x v="18"/>
    <n v="1"/>
    <n v="0"/>
    <n v="13"/>
    <n v="18"/>
    <d v="1899-12-30T00:13:18"/>
    <d v="1899-12-30T00:13:18"/>
    <x v="66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</r>
  <r>
    <x v="1503"/>
    <d v="2013-06-02T00:00:00"/>
    <x v="19"/>
    <n v="1"/>
    <n v="0"/>
    <n v="15"/>
    <n v="42"/>
    <d v="1899-12-30T00:15:42"/>
    <d v="1899-12-30T00:15:42"/>
    <x v="66"/>
    <s v="Half Marathon Rev3 Quassy"/>
    <n v="3.8216560509554172"/>
    <n v="0"/>
    <s v="HOT &amp; Humid"/>
    <m/>
    <d v="1899-12-30T00:00:00"/>
    <d v="1899-12-30T00:00:00"/>
    <m/>
    <n v="0"/>
    <n v="0"/>
    <d v="1899-12-30T06:51:20"/>
    <d v="1899-12-30T07:43:44"/>
    <d v="1899-12-30T03:25:40"/>
    <d v="1899-12-30T03:51:52"/>
    <n v="3062"/>
    <x v="12"/>
    <x v="3"/>
    <n v="201306"/>
  </r>
  <r>
    <x v="1503"/>
    <d v="2013-06-02T00:00:00"/>
    <x v="20"/>
    <n v="1"/>
    <n v="0"/>
    <n v="14"/>
    <n v="48"/>
    <d v="1899-12-30T00:14:48"/>
    <d v="1899-12-30T00:14:48"/>
    <x v="66"/>
    <s v="Half Marathon Rev3 Quassy"/>
    <n v="4.0540540540540571"/>
    <n v="0"/>
    <s v="HOT &amp; Humid"/>
    <m/>
    <d v="1899-12-30T00:00:00"/>
    <d v="1899-12-30T00:00:00"/>
    <m/>
    <n v="0"/>
    <n v="0"/>
    <d v="1899-12-30T06:27:46"/>
    <d v="1899-12-30T07:20:10"/>
    <d v="1899-12-30T03:13:53"/>
    <d v="1899-12-30T03:40:05"/>
    <n v="3003"/>
    <x v="12"/>
    <x v="3"/>
    <n v="201306"/>
  </r>
  <r>
    <x v="1503"/>
    <d v="2013-06-02T00:00:00"/>
    <x v="3"/>
    <n v="0.01"/>
    <n v="0"/>
    <n v="2"/>
    <n v="59"/>
    <d v="1899-12-30T00:02:59"/>
    <d v="1899-12-30T04:58:20"/>
    <x v="66"/>
    <s v="Rev3 Half"/>
    <n v="0.20111731843575434"/>
    <n v="0"/>
    <s v="HOT &amp; Humid"/>
    <m/>
    <d v="1899-12-30T00:00:00"/>
    <d v="1899-12-30T00:00:00"/>
    <m/>
    <n v="0"/>
    <n v="0"/>
    <d v="1900-01-04T10:16:20"/>
    <d v="1900-01-04T11:08:44"/>
    <d v="1900-01-01T17:08:10"/>
    <d v="1900-01-01T17:34:22"/>
    <n v="3540"/>
    <x v="12"/>
    <x v="3"/>
    <n v="201306"/>
  </r>
  <r>
    <x v="1503"/>
    <d v="2013-06-02T00:00:00"/>
    <x v="4"/>
    <n v="0.01"/>
    <n v="0"/>
    <n v="3"/>
    <n v="9"/>
    <d v="1899-12-30T00:03:09"/>
    <d v="1899-12-30T05:15:00"/>
    <x v="66"/>
    <s v="Rev3 Half"/>
    <n v="0.19047619047619066"/>
    <n v="0"/>
    <s v="HOT &amp; Humid"/>
    <m/>
    <d v="1899-12-30T00:00:00"/>
    <d v="1899-12-30T00:00:00"/>
    <m/>
    <n v="0"/>
    <n v="0"/>
    <d v="1900-01-04T17:33:00"/>
    <d v="1900-01-04T18:25:24"/>
    <d v="1900-01-01T20:46:30"/>
    <d v="1900-01-01T21:12:42"/>
    <n v="3544"/>
    <x v="12"/>
    <x v="3"/>
    <n v="201306"/>
  </r>
  <r>
    <x v="1504"/>
    <d v="2013-06-03T00:00:00"/>
    <x v="2"/>
    <n v="2"/>
    <n v="0"/>
    <n v="21"/>
    <n v="0"/>
    <d v="1899-12-30T00:21:00"/>
    <d v="1899-12-30T00:10:30"/>
    <x v="62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2"/>
    <x v="3"/>
    <n v="201306"/>
  </r>
  <r>
    <x v="1505"/>
    <d v="2013-06-04T00:00:00"/>
    <x v="1"/>
    <n v="10.3"/>
    <n v="0"/>
    <n v="30"/>
    <n v="16"/>
    <d v="1899-12-30T00:30:16"/>
    <d v="1899-12-30T00:02:56"/>
    <x v="51"/>
    <s v="YNHH Spin Bike"/>
    <n v="20.418502202643186"/>
    <n v="0"/>
    <s v="Inside"/>
    <m/>
    <d v="1899-12-30T05:29:07"/>
    <d v="1899-12-30T02:44:33"/>
    <m/>
    <n v="0"/>
    <n v="0"/>
    <d v="1899-12-30T01:16:59"/>
    <d v="1899-12-30T02:09:23"/>
    <d v="1899-12-30T00:38:30"/>
    <d v="1899-12-30T01:04:42"/>
    <n v="175"/>
    <x v="12"/>
    <x v="3"/>
    <n v="201306"/>
  </r>
  <r>
    <x v="1506"/>
    <d v="2013-06-05T00:00:00"/>
    <x v="2"/>
    <n v="4.0999999999999996"/>
    <n v="0"/>
    <n v="38"/>
    <n v="10"/>
    <d v="1899-12-30T00:38:10"/>
    <d v="1899-12-30T00:09:19"/>
    <x v="62"/>
    <s v="YNHH Lunch Run"/>
    <n v="6.4454148471615769"/>
    <n v="0"/>
    <s v="Nice!"/>
    <s v="http://app.strava.com/activities/58392885"/>
    <d v="1899-12-30T04:03:54"/>
    <d v="1899-12-30T02:01:57"/>
    <m/>
    <n v="0"/>
    <n v="0"/>
    <d v="1899-12-30T04:03:54"/>
    <d v="1899-12-30T04:56:18"/>
    <d v="1899-12-30T02:01:57"/>
    <d v="1899-12-30T02:28:09"/>
    <n v="1023"/>
    <x v="12"/>
    <x v="3"/>
    <n v="201306"/>
  </r>
  <r>
    <x v="1507"/>
    <d v="2013-06-06T00:00:00"/>
    <x v="1"/>
    <n v="10.7"/>
    <n v="0"/>
    <n v="30"/>
    <n v="0"/>
    <d v="1899-12-30T00:30:00"/>
    <d v="1899-12-30T00:02:48"/>
    <x v="51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2"/>
    <x v="3"/>
    <n v="201306"/>
  </r>
  <r>
    <x v="1507"/>
    <d v="2013-06-06T00:00:00"/>
    <x v="2"/>
    <n v="2.9"/>
    <n v="0"/>
    <n v="25"/>
    <n v="48"/>
    <d v="1899-12-30T00:25:48"/>
    <d v="1899-12-30T00:08:54"/>
    <x v="62"/>
    <s v="Ynhh Bike Path 3M"/>
    <n v="6.7441860465116319"/>
    <n v="0"/>
    <s v="Warm"/>
    <m/>
    <d v="1899-12-30T03:53:05"/>
    <d v="1899-12-30T01:56:33"/>
    <m/>
    <n v="0"/>
    <n v="0"/>
    <d v="1899-12-30T03:53:05"/>
    <d v="1899-12-30T04:45:29"/>
    <d v="1899-12-30T01:56:33"/>
    <d v="1899-12-30T02:22:45"/>
    <n v="887"/>
    <x v="12"/>
    <x v="3"/>
    <n v="201306"/>
  </r>
  <r>
    <x v="1508"/>
    <d v="2013-06-07T00:00:00"/>
    <x v="2"/>
    <n v="3.11"/>
    <n v="0"/>
    <n v="26"/>
    <n v="47"/>
    <d v="1899-12-30T00:26:47"/>
    <d v="1899-12-30T00:08:37"/>
    <x v="62"/>
    <s v="YNHH Treadmill"/>
    <n v="6.9670192906036146"/>
    <n v="0"/>
    <s v="Inside"/>
    <m/>
    <d v="1899-12-30T03:45:38"/>
    <d v="1899-12-30T01:52:49"/>
    <m/>
    <n v="0"/>
    <n v="0"/>
    <d v="1899-12-30T03:45:38"/>
    <d v="1899-12-30T04:38:02"/>
    <d v="1899-12-30T01:52:49"/>
    <d v="1899-12-30T02:19:01"/>
    <n v="845"/>
    <x v="12"/>
    <x v="3"/>
    <n v="201306"/>
  </r>
  <r>
    <x v="1509"/>
    <d v="2013-06-10T00:00:00"/>
    <x v="2"/>
    <n v="4"/>
    <n v="0"/>
    <n v="37"/>
    <n v="6"/>
    <d v="1899-12-30T00:37:06"/>
    <d v="1899-12-30T00:09:16"/>
    <x v="66"/>
    <s v="Madison Run 1"/>
    <n v="6.4690026954177942"/>
    <n v="159"/>
    <s v="Warm"/>
    <m/>
    <d v="1899-12-30T04:03:00"/>
    <d v="1899-12-30T02:01:30"/>
    <m/>
    <n v="0"/>
    <n v="0"/>
    <d v="1899-12-30T04:03:00"/>
    <d v="1899-12-30T04:55:24"/>
    <d v="1899-12-30T02:01:30"/>
    <d v="1899-12-30T02:27:42"/>
    <n v="1000"/>
    <x v="12"/>
    <x v="3"/>
    <n v="201306"/>
  </r>
  <r>
    <x v="1510"/>
    <d v="2013-06-11T00:00:00"/>
    <x v="2"/>
    <n v="9"/>
    <n v="1"/>
    <n v="39"/>
    <n v="15"/>
    <d v="1899-12-30T01:39:15"/>
    <d v="1899-12-30T00:11:02"/>
    <x v="66"/>
    <s v="Madison Run 2"/>
    <n v="5.4408060453400546"/>
    <n v="159"/>
    <s v="Warm"/>
    <m/>
    <d v="1899-12-30T04:48:56"/>
    <d v="1899-12-30T02:24:28"/>
    <m/>
    <n v="0"/>
    <n v="0"/>
    <d v="1899-12-30T04:48:56"/>
    <d v="1899-12-30T05:41:20"/>
    <d v="1899-12-30T02:24:28"/>
    <d v="1899-12-30T02:50:40"/>
    <n v="2265"/>
    <x v="12"/>
    <x v="3"/>
    <n v="201306"/>
  </r>
  <r>
    <x v="1511"/>
    <d v="2013-06-15T00:00:00"/>
    <x v="0"/>
    <n v="1"/>
    <n v="0"/>
    <n v="36"/>
    <n v="56"/>
    <d v="1899-12-30T00:36:56"/>
    <d v="1899-12-30T00:36:56"/>
    <x v="54"/>
    <s v="Griskus Olympic"/>
    <n v="1.6245487364620952"/>
    <n v="0"/>
    <s v="Cool"/>
    <m/>
    <d v="1899-12-30T01:28:38"/>
    <d v="1899-12-30T00:44:19"/>
    <m/>
    <n v="0"/>
    <n v="0"/>
    <d v="1899-12-30T16:07:39"/>
    <d v="1899-12-30T17:00:03"/>
    <d v="1899-12-30T08:03:50"/>
    <d v="1899-12-30T08:30:02"/>
    <n v="3345"/>
    <x v="12"/>
    <x v="3"/>
    <n v="201306"/>
  </r>
  <r>
    <x v="1511"/>
    <d v="2013-06-15T00:00:00"/>
    <x v="1"/>
    <n v="25"/>
    <n v="1"/>
    <n v="26"/>
    <n v="52"/>
    <d v="1899-12-30T01:26:52"/>
    <d v="1899-12-30T00:03:28"/>
    <x v="53"/>
    <s v="Griskus Olympic"/>
    <n v="17.267843438219504"/>
    <n v="0"/>
    <s v="Cool"/>
    <m/>
    <d v="1899-12-30T06:29:10"/>
    <d v="1899-12-30T03:14:35"/>
    <m/>
    <n v="0"/>
    <n v="0"/>
    <d v="1899-12-30T01:31:02"/>
    <d v="1899-12-30T02:23:26"/>
    <d v="1899-12-30T00:45:31"/>
    <d v="1899-12-30T01:11:43"/>
    <n v="285"/>
    <x v="12"/>
    <x v="3"/>
    <n v="201306"/>
  </r>
  <r>
    <x v="1511"/>
    <d v="2013-06-15T00:00:00"/>
    <x v="2"/>
    <n v="6.2"/>
    <n v="0"/>
    <n v="58"/>
    <n v="10"/>
    <d v="1899-12-30T00:58:10"/>
    <d v="1899-12-30T00:09:23"/>
    <x v="66"/>
    <s v="Griskus Olympic"/>
    <n v="6.3954154727793746"/>
    <n v="0"/>
    <s v="Cool"/>
    <m/>
    <d v="1899-12-30T04:05:48"/>
    <d v="1899-12-30T02:02:54"/>
    <m/>
    <n v="0"/>
    <n v="0"/>
    <d v="1899-12-30T04:05:48"/>
    <d v="1899-12-30T04:58:12"/>
    <d v="1899-12-30T02:02:54"/>
    <d v="1899-12-30T02:29:06"/>
    <n v="1057"/>
    <x v="12"/>
    <x v="3"/>
    <n v="201306"/>
  </r>
  <r>
    <x v="1511"/>
    <d v="2013-06-15T00:00:00"/>
    <x v="3"/>
    <n v="1"/>
    <n v="0"/>
    <n v="3"/>
    <n v="24"/>
    <d v="1899-12-30T00:03:24"/>
    <d v="1899-12-30T00:03:24"/>
    <x v="66"/>
    <s v="Griskus Olympic"/>
    <n v="17.647058823529424"/>
    <n v="0"/>
    <s v="Cool"/>
    <m/>
    <d v="1899-12-30T00:00:00"/>
    <d v="1899-12-30T00:00:00"/>
    <m/>
    <n v="0"/>
    <n v="0"/>
    <d v="1899-12-30T01:29:05"/>
    <d v="1899-12-30T02:21:29"/>
    <d v="1899-12-30T00:44:32"/>
    <d v="1899-12-30T01:10:44"/>
    <n v="270"/>
    <x v="12"/>
    <x v="3"/>
    <n v="201306"/>
  </r>
  <r>
    <x v="1511"/>
    <d v="2013-06-15T00:00:00"/>
    <x v="4"/>
    <n v="1"/>
    <n v="0"/>
    <n v="1"/>
    <n v="53"/>
    <d v="1899-12-30T00:01:53"/>
    <d v="1899-12-30T00:01:53"/>
    <x v="66"/>
    <s v="Griskus Olympic"/>
    <n v="31.858407079646039"/>
    <n v="0"/>
    <s v="Cool"/>
    <m/>
    <d v="1899-12-30T00:00:00"/>
    <d v="1899-12-30T00:00:00"/>
    <m/>
    <n v="0"/>
    <n v="0"/>
    <d v="1899-12-30T00:49:21"/>
    <d v="1899-12-30T01:41:45"/>
    <d v="1899-12-30T00:24:40"/>
    <d v="1899-12-30T00:50:52"/>
    <n v="8"/>
    <x v="12"/>
    <x v="3"/>
    <n v="201306"/>
  </r>
  <r>
    <x v="1512"/>
    <d v="2013-06-16T00:00:00"/>
    <x v="1"/>
    <n v="101.3"/>
    <n v="6"/>
    <n v="11"/>
    <n v="15"/>
    <d v="1899-12-30T06:11:15"/>
    <d v="1899-12-30T00:03:40"/>
    <x v="53"/>
    <s v="Father's Day 100"/>
    <n v="16.371717171717183"/>
    <n v="0"/>
    <s v="Nice!"/>
    <s v="http://app.strava.com/activities/60773519"/>
    <d v="1899-12-30T06:50:28"/>
    <d v="1899-12-30T03:25:14"/>
    <m/>
    <n v="0"/>
    <n v="0"/>
    <d v="1899-12-30T01:36:01"/>
    <d v="1899-12-30T02:28:25"/>
    <d v="1899-12-30T00:48:01"/>
    <d v="1899-12-30T01:14:13"/>
    <n v="353"/>
    <x v="12"/>
    <x v="3"/>
    <n v="201306"/>
  </r>
  <r>
    <x v="1513"/>
    <d v="2013-06-17T00:00:00"/>
    <x v="2"/>
    <n v="2.5"/>
    <n v="0"/>
    <n v="24"/>
    <n v="47"/>
    <d v="1899-12-30T00:24:47"/>
    <d v="1899-12-30T00:09:55"/>
    <x v="62"/>
    <s v="YNHH Treadmill"/>
    <n v="6.0524546065904552"/>
    <n v="0"/>
    <s v="Inside"/>
    <s v="Intervals"/>
    <d v="1899-12-30T04:19:44"/>
    <d v="1899-12-30T02:09:52"/>
    <m/>
    <n v="0"/>
    <n v="0"/>
    <d v="1899-12-30T04:19:44"/>
    <d v="1899-12-30T05:12:08"/>
    <d v="1899-12-30T02:09:52"/>
    <d v="1899-12-30T02:36:04"/>
    <n v="1453"/>
    <x v="12"/>
    <x v="3"/>
    <n v="201306"/>
  </r>
  <r>
    <x v="1514"/>
    <d v="2013-06-18T00:00:00"/>
    <x v="1"/>
    <n v="10.8"/>
    <n v="0"/>
    <n v="30"/>
    <n v="28"/>
    <d v="1899-12-30T00:30:28"/>
    <d v="1899-12-30T00:02:49"/>
    <x v="51"/>
    <s v="YNHH Spin Bike"/>
    <n v="21.269146608315118"/>
    <n v="0"/>
    <s v="Inside"/>
    <m/>
    <d v="1899-12-30T05:15:57"/>
    <d v="1899-12-30T02:37:59"/>
    <m/>
    <n v="0"/>
    <n v="0"/>
    <d v="1899-12-30T01:13:55"/>
    <d v="1899-12-30T02:06:19"/>
    <d v="1899-12-30T00:36:57"/>
    <d v="1899-12-30T01:03:09"/>
    <n v="138"/>
    <x v="12"/>
    <x v="3"/>
    <n v="201306"/>
  </r>
  <r>
    <x v="1515"/>
    <d v="2013-06-20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2"/>
    <x v="3"/>
    <n v="201306"/>
  </r>
  <r>
    <x v="1516"/>
    <d v="2013-06-21T00:00:00"/>
    <x v="0"/>
    <n v="1"/>
    <n v="0"/>
    <n v="35"/>
    <n v="0"/>
    <d v="1899-12-30T00:35:00"/>
    <d v="1899-12-30T00:35:00"/>
    <x v="68"/>
    <s v="Edgewood"/>
    <n v="1.7142857142857155"/>
    <n v="0"/>
    <s v="Cool"/>
    <m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3"/>
    <n v="201306"/>
  </r>
  <r>
    <x v="1516"/>
    <d v="2013-06-21T00:00:00"/>
    <x v="2"/>
    <n v="1.5"/>
    <n v="0"/>
    <n v="15"/>
    <n v="35"/>
    <d v="1899-12-30T00:15:35"/>
    <d v="1899-12-30T00:10:23"/>
    <x v="62"/>
    <s v="Edgewood"/>
    <n v="5.775401069518721"/>
    <n v="0"/>
    <s v="Cool"/>
    <m/>
    <d v="1899-12-30T04:32:11"/>
    <d v="1899-12-30T02:16:06"/>
    <m/>
    <n v="0"/>
    <n v="0"/>
    <d v="1899-12-30T04:32:11"/>
    <d v="1899-12-30T05:24:35"/>
    <d v="1899-12-30T02:16:06"/>
    <d v="1899-12-30T02:42:18"/>
    <n v="1858"/>
    <x v="12"/>
    <x v="3"/>
    <n v="201306"/>
  </r>
  <r>
    <x v="1516"/>
    <d v="2013-06-21T00:00:00"/>
    <x v="2"/>
    <n v="5.0999999999999996"/>
    <n v="0"/>
    <n v="49"/>
    <n v="10"/>
    <d v="1899-12-30T00:49:10"/>
    <d v="1899-12-30T00:09:38"/>
    <x v="62"/>
    <s v="Ynhh 5M Bike Path"/>
    <n v="6.2237288135593261"/>
    <n v="158"/>
    <s v="Warm"/>
    <m/>
    <d v="1899-12-30T04:12:35"/>
    <d v="1899-12-30T02:06:17"/>
    <m/>
    <n v="0"/>
    <n v="0"/>
    <d v="1899-12-30T04:12:35"/>
    <d v="1899-12-30T05:04:59"/>
    <d v="1899-12-30T02:06:17"/>
    <d v="1899-12-30T02:32:29"/>
    <n v="1218"/>
    <x v="12"/>
    <x v="3"/>
    <n v="201306"/>
  </r>
  <r>
    <x v="1517"/>
    <d v="2013-06-23T00:00:00"/>
    <x v="1"/>
    <n v="61.4"/>
    <n v="3"/>
    <n v="43"/>
    <n v="58"/>
    <d v="1899-12-30T03:43:58"/>
    <d v="1899-12-30T00:03:39"/>
    <x v="53"/>
    <s v="Lake Placid Training Day"/>
    <n v="16.448876320881094"/>
    <n v="0"/>
    <s v="Warm"/>
    <s v="http://app.strava.com/activities/62453304"/>
    <d v="1899-12-30T06:48:32"/>
    <d v="1899-12-30T03:24:16"/>
    <m/>
    <n v="0"/>
    <n v="0"/>
    <d v="1899-12-30T01:35:34"/>
    <d v="1899-12-30T02:27:58"/>
    <d v="1899-12-30T00:47:47"/>
    <d v="1899-12-30T01:13:59"/>
    <n v="348"/>
    <x v="12"/>
    <x v="3"/>
    <n v="201306"/>
  </r>
  <r>
    <x v="1517"/>
    <d v="2013-06-23T00:00:00"/>
    <x v="0"/>
    <n v="0.5"/>
    <n v="0"/>
    <n v="15"/>
    <n v="0"/>
    <d v="1899-12-30T00:15:00"/>
    <d v="1899-12-30T00:30:00"/>
    <x v="69"/>
    <s v="Lake Placid Training Day"/>
    <n v="2.0000000000000018"/>
    <n v="0"/>
    <s v="Warm"/>
    <m/>
    <d v="1899-12-30T01:12:00"/>
    <d v="1899-12-30T00:36:00"/>
    <m/>
    <n v="0"/>
    <n v="0"/>
    <d v="1899-12-30T13:06:00"/>
    <d v="1899-12-30T13:58:24"/>
    <d v="1899-12-30T06:33:00"/>
    <d v="1899-12-30T06:59:12"/>
    <n v="3139"/>
    <x v="12"/>
    <x v="3"/>
    <n v="201306"/>
  </r>
  <r>
    <x v="1518"/>
    <d v="2013-06-24T00:00:00"/>
    <x v="2"/>
    <n v="4.43"/>
    <n v="0"/>
    <n v="43"/>
    <n v="1"/>
    <d v="1899-12-30T00:43:01"/>
    <d v="1899-12-30T00:09:43"/>
    <x v="62"/>
    <s v="YNHH Treadmill"/>
    <n v="6.179000387446731"/>
    <n v="0"/>
    <s v="Inside"/>
    <s v="14x2 min at 7:47"/>
    <d v="1899-12-30T04:14:25"/>
    <d v="1899-12-30T02:07:12"/>
    <m/>
    <n v="0"/>
    <n v="0"/>
    <d v="1899-12-30T04:14:25"/>
    <d v="1899-12-30T05:06:49"/>
    <d v="1899-12-30T02:07:12"/>
    <d v="1899-12-30T02:33:24"/>
    <n v="1279"/>
    <x v="12"/>
    <x v="3"/>
    <n v="201306"/>
  </r>
  <r>
    <x v="1519"/>
    <d v="2013-06-25T00:00:00"/>
    <x v="0"/>
    <n v="1.23"/>
    <n v="0"/>
    <n v="49"/>
    <n v="44"/>
    <d v="1899-12-30T00:49:44"/>
    <d v="1899-12-30T00:40:26"/>
    <x v="54"/>
    <s v="Gdock to Quassy"/>
    <n v="1.4839142091152824"/>
    <n v="0"/>
    <s v="Warm"/>
    <m/>
    <d v="1899-12-30T01:37:02"/>
    <d v="1899-12-30T00:48:31"/>
    <m/>
    <n v="0"/>
    <n v="0"/>
    <d v="1899-12-30T17:39:22"/>
    <d v="1899-12-30T18:31:46"/>
    <d v="1899-12-30T08:49:41"/>
    <d v="1899-12-30T09:15:53"/>
    <n v="3449"/>
    <x v="12"/>
    <x v="3"/>
    <n v="201306"/>
  </r>
  <r>
    <x v="1520"/>
    <d v="2013-06-27T00:00:00"/>
    <x v="2"/>
    <n v="5.01"/>
    <n v="0"/>
    <n v="43"/>
    <n v="33"/>
    <d v="1899-12-30T00:43:33"/>
    <d v="1899-12-30T00:08:42"/>
    <x v="66"/>
    <s v="Treadmill"/>
    <n v="6.9024110218140118"/>
    <n v="0"/>
    <s v="Inside"/>
    <m/>
    <d v="1899-12-30T03:47:45"/>
    <d v="1899-12-30T01:53:52"/>
    <m/>
    <n v="0"/>
    <n v="0"/>
    <d v="1899-12-30T03:47:45"/>
    <d v="1899-12-30T04:40:09"/>
    <d v="1899-12-30T01:53:52"/>
    <d v="1899-12-30T02:20:04"/>
    <n v="853"/>
    <x v="12"/>
    <x v="3"/>
    <n v="201306"/>
  </r>
  <r>
    <x v="1521"/>
    <d v="2013-06-28T00:00:00"/>
    <x v="2"/>
    <n v="6.3"/>
    <n v="1"/>
    <n v="14"/>
    <n v="53"/>
    <d v="1899-12-30T01:14:53"/>
    <d v="1899-12-30T00:11:53"/>
    <x v="66"/>
    <s v="Partial Rev3"/>
    <n v="5.0478522145559799"/>
    <n v="0"/>
    <s v="HOT &amp; Humid"/>
    <s v="http://app.strava.com/activities/63388595"/>
    <d v="1899-12-30T05:11:25"/>
    <d v="1899-12-30T02:35:43"/>
    <m/>
    <n v="0"/>
    <n v="0"/>
    <d v="1899-12-30T05:11:25"/>
    <d v="1899-12-30T06:03:49"/>
    <d v="1899-12-30T02:35:43"/>
    <d v="1899-12-30T03:01:55"/>
    <n v="2650"/>
    <x v="12"/>
    <x v="3"/>
    <n v="201306"/>
  </r>
  <r>
    <x v="1521"/>
    <d v="2013-06-28T00:00:00"/>
    <x v="2"/>
    <n v="4"/>
    <n v="0"/>
    <n v="36"/>
    <n v="48"/>
    <d v="1899-12-30T00:36:48"/>
    <d v="1899-12-30T00:09:12"/>
    <x v="62"/>
    <s v="Treadmill"/>
    <n v="6.5217391304347885"/>
    <n v="0"/>
    <s v="HOT &amp; Humid"/>
    <m/>
    <d v="1899-12-30T04:01:02"/>
    <d v="1899-12-30T02:00:31"/>
    <m/>
    <n v="0"/>
    <n v="0"/>
    <d v="1899-12-30T04:01:02"/>
    <d v="1899-12-30T04:53:26"/>
    <d v="1899-12-30T02:00:31"/>
    <d v="1899-12-30T02:26:43"/>
    <n v="961"/>
    <x v="12"/>
    <x v="3"/>
    <n v="201306"/>
  </r>
  <r>
    <x v="1522"/>
    <d v="2013-06-30T00:00:00"/>
    <x v="1"/>
    <n v="100.8"/>
    <n v="6"/>
    <n v="21"/>
    <n v="28"/>
    <d v="1899-12-30T06:21:28"/>
    <d v="1899-12-30T00:03:47"/>
    <x v="53"/>
    <s v="67 and 7 and 63"/>
    <n v="15.854596295001759"/>
    <n v="0"/>
    <s v="HOT &amp; Humid"/>
    <s v="http://app.strava.com/activities/63866156"/>
    <d v="1899-12-30T07:03:51"/>
    <d v="1899-12-30T03:31:56"/>
    <m/>
    <n v="0"/>
    <n v="0"/>
    <d v="1899-12-30T01:39:09"/>
    <d v="1899-12-30T02:31:33"/>
    <d v="1899-12-30T00:49:35"/>
    <d v="1899-12-30T01:15:47"/>
    <n v="401"/>
    <x v="12"/>
    <x v="3"/>
    <n v="201306"/>
  </r>
  <r>
    <x v="1523"/>
    <d v="2013-07-02T00:00:00"/>
    <x v="0"/>
    <n v="1.23"/>
    <n v="0"/>
    <n v="50"/>
    <n v="0"/>
    <d v="1899-12-30T00:50:00"/>
    <d v="1899-12-30T00:40:39"/>
    <x v="54"/>
    <s v="Gdock to Quassy"/>
    <n v="1.4760000000000011"/>
    <n v="0"/>
    <s v="Warm"/>
    <m/>
    <d v="1899-12-30T01:37:34"/>
    <d v="1899-12-30T00:48:47"/>
    <m/>
    <n v="0"/>
    <n v="0"/>
    <d v="1899-12-30T17:45:02"/>
    <d v="1899-12-30T18:37:26"/>
    <d v="1899-12-30T08:52:31"/>
    <d v="1899-12-30T09:18:43"/>
    <n v="3455"/>
    <x v="12"/>
    <x v="0"/>
    <n v="201307"/>
  </r>
  <r>
    <x v="1523"/>
    <d v="2013-07-02T00:00:00"/>
    <x v="1"/>
    <n v="9.1"/>
    <n v="0"/>
    <n v="26"/>
    <n v="50"/>
    <d v="1899-12-30T00:26:50"/>
    <d v="1899-12-30T00:02:57"/>
    <x v="51"/>
    <s v="YNHH Spin Bike"/>
    <n v="20.347826086956537"/>
    <n v="0"/>
    <s v="Inside"/>
    <m/>
    <d v="1899-12-30T05:30:15"/>
    <d v="1899-12-30T02:45:08"/>
    <m/>
    <n v="0"/>
    <n v="0"/>
    <d v="1899-12-30T01:17:15"/>
    <d v="1899-12-30T02:09:39"/>
    <d v="1899-12-30T00:38:38"/>
    <d v="1899-12-30T01:04:50"/>
    <n v="180"/>
    <x v="12"/>
    <x v="0"/>
    <n v="201307"/>
  </r>
  <r>
    <x v="1524"/>
    <d v="2013-07-04T00:00:00"/>
    <x v="0"/>
    <n v="2.5"/>
    <n v="1"/>
    <n v="30"/>
    <n v="0"/>
    <d v="1899-12-30T01:30:00"/>
    <d v="1899-12-30T00:36:00"/>
    <x v="54"/>
    <s v="2x Gdock to Quassy"/>
    <n v="1.6666666666666679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</r>
  <r>
    <x v="1525"/>
    <d v="2013-07-05T00:00:00"/>
    <x v="2"/>
    <n v="6.37"/>
    <n v="1"/>
    <n v="28"/>
    <n v="24"/>
    <d v="1899-12-30T01:28:24"/>
    <d v="1899-12-30T00:13:53"/>
    <x v="66"/>
    <s v="Random"/>
    <n v="4.3235294117647092"/>
    <n v="0"/>
    <s v="HOT &amp; Humid"/>
    <s v="http://runkeeper.com/user/ctkeane/activity/204518214?&amp;tripIdBase36=3drj9i"/>
    <d v="1899-12-30T06:03:36"/>
    <d v="1899-12-30T03:01:48"/>
    <m/>
    <n v="0"/>
    <n v="0"/>
    <d v="1899-12-30T06:03:36"/>
    <d v="1899-12-30T06:56:00"/>
    <d v="1899-12-30T03:01:48"/>
    <d v="1899-12-30T03:28:00"/>
    <n v="2939"/>
    <x v="12"/>
    <x v="0"/>
    <n v="201307"/>
  </r>
  <r>
    <x v="1526"/>
    <d v="2013-07-06T00:00:00"/>
    <x v="2"/>
    <n v="10"/>
    <n v="1"/>
    <n v="32"/>
    <n v="14"/>
    <d v="1899-12-30T01:32:14"/>
    <d v="1899-12-30T00:09:13"/>
    <x v="66"/>
    <s v="Treadmill"/>
    <n v="6.5052403324900663"/>
    <n v="0"/>
    <s v="Warm"/>
    <m/>
    <d v="1899-12-30T04:01:39"/>
    <d v="1899-12-30T02:00:50"/>
    <m/>
    <n v="0"/>
    <n v="0"/>
    <d v="1899-12-30T04:01:39"/>
    <d v="1899-12-30T04:54:03"/>
    <d v="1899-12-30T02:00:50"/>
    <d v="1899-12-30T02:27:02"/>
    <n v="969"/>
    <x v="12"/>
    <x v="0"/>
    <n v="201307"/>
  </r>
  <r>
    <x v="1527"/>
    <d v="2013-07-07T00:00:00"/>
    <x v="1"/>
    <n v="100.4"/>
    <n v="6"/>
    <n v="43"/>
    <n v="37"/>
    <d v="1899-12-30T06:43:37"/>
    <d v="1899-12-30T00:04:01"/>
    <x v="53"/>
    <s v="Waramaug Double"/>
    <n v="14.925052648965615"/>
    <n v="0"/>
    <s v="HOT &amp; Humid"/>
    <s v="http://app.strava.com/activities/65406491"/>
    <d v="1899-12-30T07:30:15"/>
    <d v="1899-12-30T03:45:07"/>
    <m/>
    <n v="0"/>
    <n v="0"/>
    <d v="1899-12-30T01:45:20"/>
    <d v="1899-12-30T02:37:44"/>
    <d v="1899-12-30T00:52:40"/>
    <d v="1899-12-30T01:18:52"/>
    <n v="501"/>
    <x v="12"/>
    <x v="0"/>
    <n v="201307"/>
  </r>
  <r>
    <x v="1528"/>
    <d v="2013-07-09T00:00:00"/>
    <x v="0"/>
    <n v="1.23"/>
    <n v="0"/>
    <n v="45"/>
    <n v="20"/>
    <d v="1899-12-30T00:45:20"/>
    <d v="1899-12-30T00:36:51"/>
    <x v="54"/>
    <s v="Gdock to Quassy"/>
    <n v="1.6279411764705893"/>
    <n v="0"/>
    <s v="HOT &amp; Humid"/>
    <m/>
    <d v="1899-12-30T01:28:27"/>
    <d v="1899-12-30T00:44:14"/>
    <m/>
    <n v="0"/>
    <n v="0"/>
    <d v="1899-12-30T16:05:38"/>
    <d v="1899-12-30T16:58:02"/>
    <d v="1899-12-30T08:02:49"/>
    <d v="1899-12-30T08:29:01"/>
    <n v="3343"/>
    <x v="12"/>
    <x v="0"/>
    <n v="201307"/>
  </r>
  <r>
    <x v="1528"/>
    <d v="2013-07-09T00:00:00"/>
    <x v="1"/>
    <n v="10"/>
    <n v="0"/>
    <n v="29"/>
    <n v="48"/>
    <d v="1899-12-30T00:29:48"/>
    <d v="1899-12-30T00:02:59"/>
    <x v="51"/>
    <s v="YNHH Spin Bike"/>
    <n v="20.134228187919479"/>
    <n v="0"/>
    <s v="Inside"/>
    <m/>
    <d v="1899-12-30T05:33:46"/>
    <d v="1899-12-30T02:46:53"/>
    <m/>
    <n v="0"/>
    <n v="0"/>
    <d v="1899-12-30T01:18:05"/>
    <d v="1899-12-30T02:10:29"/>
    <d v="1899-12-30T00:39:02"/>
    <d v="1899-12-30T01:05:14"/>
    <n v="188"/>
    <x v="12"/>
    <x v="0"/>
    <n v="201307"/>
  </r>
  <r>
    <x v="1529"/>
    <d v="2013-07-10T00:00:00"/>
    <x v="0"/>
    <n v="0.5"/>
    <n v="0"/>
    <n v="17"/>
    <n v="15"/>
    <d v="1899-12-30T00:17:15"/>
    <d v="1899-12-30T00:34:30"/>
    <x v="54"/>
    <s v="Griskus Sprint"/>
    <n v="1.7391304347826102"/>
    <n v="0"/>
    <s v="HOT &amp; Humid"/>
    <m/>
    <d v="1899-12-30T01:22:48"/>
    <d v="1899-12-30T00:41:24"/>
    <m/>
    <n v="0"/>
    <n v="0"/>
    <d v="1899-12-30T15:03:54"/>
    <d v="1899-12-30T15:56:18"/>
    <d v="1899-12-30T07:31:57"/>
    <d v="1899-12-30T07:58:09"/>
    <n v="3248"/>
    <x v="12"/>
    <x v="0"/>
    <n v="201307"/>
  </r>
  <r>
    <x v="1529"/>
    <d v="2013-07-10T00:00:00"/>
    <x v="1"/>
    <n v="10.5"/>
    <n v="0"/>
    <n v="30"/>
    <n v="18"/>
    <d v="1899-12-30T00:30:18"/>
    <d v="1899-12-30T00:02:53"/>
    <x v="53"/>
    <s v="Griskus Sprint"/>
    <n v="20.792079207920807"/>
    <n v="0"/>
    <s v="HOT &amp; Humid"/>
    <m/>
    <d v="1899-12-30T05:23:12"/>
    <d v="1899-12-30T02:41:36"/>
    <m/>
    <n v="0"/>
    <n v="0"/>
    <d v="1899-12-30T01:15:36"/>
    <d v="1899-12-30T02:08:00"/>
    <d v="1899-12-30T00:37:48"/>
    <d v="1899-12-30T01:04:00"/>
    <n v="164"/>
    <x v="12"/>
    <x v="0"/>
    <n v="201307"/>
  </r>
  <r>
    <x v="1530"/>
    <d v="2013-07-12T00:00:00"/>
    <x v="2"/>
    <n v="10.1"/>
    <n v="1"/>
    <n v="42"/>
    <n v="36"/>
    <d v="1899-12-30T01:42:36"/>
    <d v="1899-12-30T00:10:10"/>
    <x v="66"/>
    <s v="YNHH 10miler"/>
    <n v="5.906432748538017"/>
    <n v="156"/>
    <s v="HOT &amp; Humid"/>
    <s v="http://app.strava.com/activities/66645981"/>
    <d v="1899-12-30T04:26:09"/>
    <d v="1899-12-30T02:13:05"/>
    <m/>
    <n v="0"/>
    <n v="0"/>
    <d v="1899-12-30T04:26:09"/>
    <d v="1899-12-30T05:18:33"/>
    <d v="1899-12-30T02:13:05"/>
    <d v="1899-12-30T02:39:17"/>
    <n v="1657"/>
    <x v="12"/>
    <x v="0"/>
    <n v="201307"/>
  </r>
  <r>
    <x v="1531"/>
    <d v="2013-07-14T00:00:00"/>
    <x v="0"/>
    <n v="2.5"/>
    <n v="1"/>
    <n v="30"/>
    <n v="0"/>
    <d v="1899-12-30T01:30:00"/>
    <d v="1899-12-30T00:36:00"/>
    <x v="54"/>
    <s v="2x Gdock to Quassy"/>
    <n v="1.6666666666666679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</r>
  <r>
    <x v="1531"/>
    <d v="2013-07-14T00:00:00"/>
    <x v="1"/>
    <n v="46.6"/>
    <n v="3"/>
    <n v="20"/>
    <n v="56"/>
    <d v="1899-12-30T03:20:56"/>
    <d v="1899-12-30T00:04:19"/>
    <x v="53"/>
    <s v="Ride to 202"/>
    <n v="13.915063039150642"/>
    <n v="0"/>
    <s v="HOT &amp; Humid"/>
    <s v="http://app.strava.com/activities/67052854"/>
    <d v="1899-12-30T08:02:56"/>
    <d v="1899-12-30T04:01:28"/>
    <m/>
    <n v="0"/>
    <n v="0"/>
    <d v="1899-12-30T01:52:58"/>
    <d v="1899-12-30T02:45:22"/>
    <d v="1899-12-30T00:56:29"/>
    <d v="1899-12-30T01:22:41"/>
    <n v="601"/>
    <x v="12"/>
    <x v="0"/>
    <n v="201307"/>
  </r>
  <r>
    <x v="1532"/>
    <d v="2013-07-16T00:00:00"/>
    <x v="1"/>
    <n v="11.25"/>
    <n v="0"/>
    <n v="30"/>
    <n v="0"/>
    <d v="1899-12-30T00:30:00"/>
    <d v="1899-12-30T00:02:40"/>
    <x v="51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2"/>
    <x v="0"/>
    <n v="201307"/>
  </r>
  <r>
    <x v="1533"/>
    <d v="2013-07-17T00:00:00"/>
    <x v="0"/>
    <n v="1.23"/>
    <n v="0"/>
    <n v="42"/>
    <n v="40"/>
    <d v="1899-12-30T00:42:40"/>
    <d v="1899-12-30T00:34:41"/>
    <x v="54"/>
    <s v="Gdock to Quassy"/>
    <n v="1.7296875000000014"/>
    <n v="0"/>
    <s v="HOT &amp; Humid"/>
    <s v="Out: 20.51 Back: 21.49"/>
    <d v="1899-12-30T01:23:15"/>
    <d v="1899-12-30T00:41:38"/>
    <m/>
    <n v="0"/>
    <n v="0"/>
    <d v="1899-12-30T15:08:50"/>
    <d v="1899-12-30T16:01:14"/>
    <d v="1899-12-30T07:34:25"/>
    <d v="1899-12-30T08:00:37"/>
    <n v="3253"/>
    <x v="12"/>
    <x v="0"/>
    <n v="201307"/>
  </r>
  <r>
    <x v="1534"/>
    <d v="2013-07-18T00:00:00"/>
    <x v="1"/>
    <n v="5.9"/>
    <n v="0"/>
    <n v="15"/>
    <n v="0"/>
    <d v="1899-12-30T00:15:00"/>
    <d v="1899-12-30T00:02:33"/>
    <x v="51"/>
    <s v="YNHH Spin Bike"/>
    <n v="23.600000000000023"/>
    <n v="0"/>
    <s v="Inside"/>
    <m/>
    <d v="1899-12-30T04:44:45"/>
    <d v="1899-12-30T02:22:22"/>
    <m/>
    <n v="0"/>
    <n v="0"/>
    <d v="1899-12-30T01:06:37"/>
    <d v="1899-12-30T01:59:01"/>
    <d v="1899-12-30T00:33:18"/>
    <d v="1899-12-30T00:59:30"/>
    <n v="46"/>
    <x v="12"/>
    <x v="0"/>
    <n v="201307"/>
  </r>
  <r>
    <x v="1534"/>
    <d v="2013-07-18T00:00:00"/>
    <x v="2"/>
    <n v="1.67"/>
    <n v="0"/>
    <n v="15"/>
    <n v="0"/>
    <d v="1899-12-30T00:15:00"/>
    <d v="1899-12-30T00:08:59"/>
    <x v="62"/>
    <s v="YNHH Treadmill"/>
    <n v="6.680000000000005"/>
    <n v="0"/>
    <s v="Inside"/>
    <m/>
    <d v="1899-12-30T03:55:20"/>
    <d v="1899-12-30T01:57:40"/>
    <m/>
    <n v="0"/>
    <n v="0"/>
    <d v="1899-12-30T03:55:20"/>
    <d v="1899-12-30T04:47:44"/>
    <d v="1899-12-30T01:57:40"/>
    <d v="1899-12-30T02:23:52"/>
    <n v="902"/>
    <x v="12"/>
    <x v="0"/>
    <n v="201307"/>
  </r>
  <r>
    <x v="1535"/>
    <d v="2013-07-19T00:00:00"/>
    <x v="2"/>
    <n v="5.63"/>
    <n v="1"/>
    <n v="8"/>
    <n v="47"/>
    <d v="1899-12-30T01:08:47"/>
    <d v="1899-12-30T00:12:13"/>
    <x v="66"/>
    <s v="Bike Path 5"/>
    <n v="4.9110734189483916"/>
    <n v="0"/>
    <s v="HOT &amp; Humid"/>
    <s v="http://app.strava.com/activities/68201823"/>
    <d v="1899-12-30T05:20:06"/>
    <d v="1899-12-30T02:40:03"/>
    <m/>
    <n v="0"/>
    <n v="0"/>
    <d v="1899-12-30T05:20:06"/>
    <d v="1899-12-30T06:12:30"/>
    <d v="1899-12-30T02:40:03"/>
    <d v="1899-12-30T03:06:15"/>
    <n v="2750"/>
    <x v="12"/>
    <x v="0"/>
    <n v="201307"/>
  </r>
  <r>
    <x v="1536"/>
    <d v="2013-07-21T00:00:00"/>
    <x v="0"/>
    <n v="1.23"/>
    <n v="0"/>
    <n v="45"/>
    <n v="13"/>
    <d v="1899-12-30T00:45:13"/>
    <d v="1899-12-30T00:36:46"/>
    <x v="54"/>
    <s v="Gdock to Quassy"/>
    <n v="1.6321415407298205"/>
    <n v="0"/>
    <s v="HOT &amp; Humid"/>
    <m/>
    <d v="1899-12-30T01:28:14"/>
    <d v="1899-12-30T00:44:07"/>
    <m/>
    <n v="0"/>
    <n v="0"/>
    <d v="1899-12-30T16:03:09"/>
    <d v="1899-12-30T16:55:33"/>
    <d v="1899-12-30T08:01:35"/>
    <d v="1899-12-30T08:27:47"/>
    <n v="3339"/>
    <x v="12"/>
    <x v="0"/>
    <n v="201307"/>
  </r>
  <r>
    <x v="1536"/>
    <d v="2013-07-21T00:00:00"/>
    <x v="1"/>
    <n v="33.9"/>
    <n v="2"/>
    <n v="5"/>
    <n v="41"/>
    <d v="1899-12-30T02:05:41"/>
    <d v="1899-12-30T00:03:42"/>
    <x v="53"/>
    <s v="Sunday Ride"/>
    <n v="16.183530035804278"/>
    <n v="0"/>
    <s v="HOT &amp; Humid"/>
    <s v="http://app.strava.com/activities/68728806"/>
    <d v="1899-12-30T06:55:14"/>
    <d v="1899-12-30T03:27:37"/>
    <m/>
    <n v="0"/>
    <n v="0"/>
    <d v="1899-12-30T01:37:08"/>
    <d v="1899-12-30T02:29:32"/>
    <d v="1899-12-30T00:48:34"/>
    <d v="1899-12-30T01:14:46"/>
    <n v="363"/>
    <x v="12"/>
    <x v="0"/>
    <n v="201307"/>
  </r>
  <r>
    <x v="1537"/>
    <d v="2013-07-22T00:00:00"/>
    <x v="2"/>
    <n v="3"/>
    <n v="0"/>
    <n v="27"/>
    <n v="10"/>
    <d v="1899-12-30T00:27:10"/>
    <d v="1899-12-30T00:09:03"/>
    <x v="62"/>
    <s v="YNHH Treadmill"/>
    <n v="6.6257668711656486"/>
    <n v="0"/>
    <s v="Inside"/>
    <m/>
    <d v="1899-12-30T03:57:15"/>
    <d v="1899-12-30T01:58:38"/>
    <m/>
    <n v="0"/>
    <n v="0"/>
    <d v="1899-12-30T03:57:15"/>
    <d v="1899-12-30T04:49:39"/>
    <d v="1899-12-30T01:58:38"/>
    <d v="1899-12-30T02:24:50"/>
    <n v="921"/>
    <x v="12"/>
    <x v="0"/>
    <n v="201307"/>
  </r>
  <r>
    <x v="1538"/>
    <d v="2013-07-23T00:00:00"/>
    <x v="1"/>
    <n v="12.8"/>
    <n v="0"/>
    <n v="30"/>
    <n v="0"/>
    <d v="1899-12-30T00:30:00"/>
    <d v="1899-12-30T00:02:21"/>
    <x v="51"/>
    <s v="YNHH Spin Bike"/>
    <n v="25.600000000000023"/>
    <n v="0"/>
    <s v="Inside"/>
    <m/>
    <d v="1899-12-30T04:22:30"/>
    <d v="1899-12-30T02:11:15"/>
    <m/>
    <n v="0"/>
    <n v="0"/>
    <d v="1899-12-30T01:01:24"/>
    <d v="1899-12-30T01:53:48"/>
    <d v="1899-12-30T00:30:42"/>
    <d v="1899-12-30T00:56:54"/>
    <n v="24"/>
    <x v="12"/>
    <x v="0"/>
    <n v="201307"/>
  </r>
  <r>
    <x v="1539"/>
    <d v="2013-07-24T00:00:00"/>
    <x v="1"/>
    <n v="6"/>
    <n v="0"/>
    <n v="20"/>
    <n v="0"/>
    <d v="1899-12-30T00:20:00"/>
    <d v="1899-12-30T00:03:20"/>
    <x v="53"/>
    <s v="Mbury Garage to G2 Garage"/>
    <n v="18.000000000000014"/>
    <n v="0"/>
    <s v="Nice!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</r>
  <r>
    <x v="1540"/>
    <d v="2013-07-25T00:00:00"/>
    <x v="1"/>
    <n v="1.8"/>
    <n v="0"/>
    <n v="6"/>
    <n v="0"/>
    <d v="1899-12-30T00:06:00"/>
    <d v="1899-12-30T00:03:20"/>
    <x v="53"/>
    <s v="Home to Mbury Garage"/>
    <n v="18.000000000000014"/>
    <n v="0"/>
    <s v="Chilly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</r>
  <r>
    <x v="1540"/>
    <d v="2013-07-25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2"/>
    <x v="0"/>
    <n v="201307"/>
  </r>
  <r>
    <x v="1541"/>
    <d v="2013-07-26T00:00:00"/>
    <x v="1"/>
    <n v="1.8"/>
    <n v="0"/>
    <n v="9"/>
    <n v="0"/>
    <d v="1899-12-30T00:09:00"/>
    <d v="1899-12-30T00:05:00"/>
    <x v="53"/>
    <s v="LP Airport to Town"/>
    <n v="12.000000000000011"/>
    <n v="0"/>
    <s v="Nice!"/>
    <m/>
    <d v="1899-12-30T09:20:00"/>
    <d v="1899-12-30T04:40:00"/>
    <m/>
    <n v="0"/>
    <n v="0"/>
    <d v="1899-12-30T02:11:00"/>
    <d v="1899-12-30T03:03:24"/>
    <d v="1899-12-30T01:05:30"/>
    <d v="1899-12-30T01:31:42"/>
    <n v="726"/>
    <x v="12"/>
    <x v="0"/>
    <n v="201307"/>
  </r>
  <r>
    <x v="1542"/>
    <d v="2013-07-27T00:00:00"/>
    <x v="0"/>
    <n v="0.5"/>
    <n v="0"/>
    <n v="20"/>
    <n v="0"/>
    <d v="1899-12-30T00:20:00"/>
    <d v="1899-12-30T00:40:00"/>
    <x v="69"/>
    <s v="20 mins swi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0"/>
    <n v="201307"/>
  </r>
  <r>
    <x v="1542"/>
    <d v="2013-07-27T00:00:00"/>
    <x v="1"/>
    <n v="14.2"/>
    <n v="0"/>
    <n v="58"/>
    <n v="19"/>
    <d v="1899-12-30T00:58:19"/>
    <d v="1899-12-30T00:04:06"/>
    <x v="53"/>
    <s v="IMLP Warmup"/>
    <n v="14.609888539582748"/>
    <n v="0"/>
    <s v="Nice!"/>
    <m/>
    <d v="1899-12-30T07:39:58"/>
    <d v="1899-12-30T03:49:59"/>
    <m/>
    <n v="0"/>
    <n v="0"/>
    <d v="1899-12-30T01:47:36"/>
    <d v="1899-12-30T02:40:00"/>
    <d v="1899-12-30T00:53:48"/>
    <d v="1899-12-30T01:20:00"/>
    <n v="532"/>
    <x v="12"/>
    <x v="0"/>
    <n v="201307"/>
  </r>
  <r>
    <x v="1543"/>
    <d v="2013-07-28T00:00:00"/>
    <x v="0"/>
    <n v="2.4"/>
    <n v="1"/>
    <n v="24"/>
    <n v="26"/>
    <d v="1899-12-30T01:24:26"/>
    <d v="1899-12-30T00:35:11"/>
    <x v="69"/>
    <s v="Ironman Lake Placid"/>
    <n v="1.7054875641531795"/>
    <n v="0"/>
    <s v="Nice!"/>
    <m/>
    <d v="1899-12-30T01:24:26"/>
    <d v="1899-12-30T00:42:13"/>
    <m/>
    <n v="0"/>
    <n v="0"/>
    <d v="1899-12-30T15:21:44"/>
    <d v="1899-12-30T16:14:08"/>
    <d v="1899-12-30T07:40:52"/>
    <d v="1899-12-30T08:07:04"/>
    <n v="3276"/>
    <x v="12"/>
    <x v="0"/>
    <n v="201307"/>
  </r>
  <r>
    <x v="1543"/>
    <d v="2013-07-28T00:00:00"/>
    <x v="1"/>
    <n v="112"/>
    <n v="6"/>
    <n v="35"/>
    <n v="56"/>
    <d v="1899-12-30T06:35:56"/>
    <d v="1899-12-30T00:03:32"/>
    <x v="53"/>
    <s v="Ironman Lake Placid"/>
    <n v="16.972554302071067"/>
    <n v="0"/>
    <s v="Nice!"/>
    <m/>
    <d v="1899-12-30T06:35:56"/>
    <d v="1899-12-30T03:17:58"/>
    <m/>
    <n v="0"/>
    <n v="0"/>
    <d v="1899-12-30T01:32:37"/>
    <d v="1899-12-30T02:25:01"/>
    <d v="1899-12-30T00:46:19"/>
    <d v="1899-12-30T01:12:31"/>
    <n v="312"/>
    <x v="12"/>
    <x v="0"/>
    <n v="201307"/>
  </r>
  <r>
    <x v="1543"/>
    <d v="2013-07-28T00:00:00"/>
    <x v="2"/>
    <n v="26.2"/>
    <n v="5"/>
    <n v="56"/>
    <n v="59"/>
    <d v="1899-12-30T05:56:59"/>
    <d v="1899-12-30T00:13:38"/>
    <x v="66"/>
    <s v="Ironman Lake Placid"/>
    <n v="4.4035669265605337"/>
    <n v="0"/>
    <s v="Nice!"/>
    <m/>
    <d v="1899-12-30T05:56:59"/>
    <d v="1899-12-30T02:58:29"/>
    <m/>
    <n v="0"/>
    <n v="0"/>
    <d v="1899-12-30T05:56:59"/>
    <d v="1899-12-30T06:49:23"/>
    <d v="1899-12-30T02:58:29"/>
    <d v="1899-12-30T03:24:42"/>
    <n v="2924"/>
    <x v="12"/>
    <x v="0"/>
    <n v="201307"/>
  </r>
  <r>
    <x v="1543"/>
    <d v="2013-07-28T00:00:00"/>
    <x v="8"/>
    <n v="1"/>
    <n v="0"/>
    <n v="10"/>
    <n v="33"/>
    <d v="1899-12-30T00:10:33"/>
    <d v="1899-12-30T00:10:33"/>
    <x v="66"/>
    <s v="Ironman Lake Placid"/>
    <n v="5.6872037914691989"/>
    <n v="0"/>
    <s v="Nice!"/>
    <m/>
    <d v="1899-12-30T00:00:00"/>
    <d v="1899-12-30T00:00:00"/>
    <m/>
    <n v="0"/>
    <n v="0"/>
    <d v="1899-12-30T04:36:25"/>
    <d v="1899-12-30T05:28:49"/>
    <d v="1899-12-30T02:18:12"/>
    <d v="1899-12-30T02:44:24"/>
    <n v="1980"/>
    <x v="12"/>
    <x v="0"/>
    <n v="201307"/>
  </r>
  <r>
    <x v="1543"/>
    <d v="2013-07-28T00:00:00"/>
    <x v="9"/>
    <n v="1"/>
    <n v="0"/>
    <n v="11"/>
    <n v="7"/>
    <d v="1899-12-30T00:11:07"/>
    <d v="1899-12-30T00:11:07"/>
    <x v="66"/>
    <s v="Ironman Lake Placid"/>
    <n v="5.3973013493253408"/>
    <n v="0"/>
    <s v="Nice!"/>
    <m/>
    <d v="1899-12-30T00:00:00"/>
    <d v="1899-12-30T00:00:00"/>
    <m/>
    <n v="0"/>
    <n v="0"/>
    <d v="1899-12-30T04:51:15"/>
    <d v="1899-12-30T05:43:39"/>
    <d v="1899-12-30T02:25:38"/>
    <d v="1899-12-30T02:51:50"/>
    <n v="2327"/>
    <x v="12"/>
    <x v="0"/>
    <n v="201307"/>
  </r>
  <r>
    <x v="1543"/>
    <d v="2013-07-28T00:00:00"/>
    <x v="10"/>
    <n v="1"/>
    <n v="0"/>
    <n v="10"/>
    <n v="36"/>
    <d v="1899-12-30T00:10:36"/>
    <d v="1899-12-30T00:10:36"/>
    <x v="66"/>
    <s v="Ironman Lake Placid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2"/>
    <x v="0"/>
    <n v="201307"/>
  </r>
  <r>
    <x v="1543"/>
    <d v="2013-07-28T00:00:00"/>
    <x v="11"/>
    <n v="1"/>
    <n v="0"/>
    <n v="11"/>
    <n v="39"/>
    <d v="1899-12-30T00:11:39"/>
    <d v="1899-12-30T00:11:39"/>
    <x v="66"/>
    <s v="Ironman Lake Placid"/>
    <n v="5.1502145922746818"/>
    <n v="0"/>
    <s v="Nice!"/>
    <m/>
    <d v="1899-12-30T00:00:00"/>
    <d v="1899-12-30T00:00:00"/>
    <m/>
    <n v="0"/>
    <n v="0"/>
    <d v="1899-12-30T05:05:14"/>
    <d v="1899-12-30T05:57:38"/>
    <d v="1899-12-30T02:32:37"/>
    <d v="1899-12-30T02:58:49"/>
    <n v="2559"/>
    <x v="12"/>
    <x v="0"/>
    <n v="201307"/>
  </r>
  <r>
    <x v="1543"/>
    <d v="2013-07-28T00:00:00"/>
    <x v="12"/>
    <n v="1"/>
    <n v="0"/>
    <n v="10"/>
    <n v="58"/>
    <d v="1899-12-30T00:10:58"/>
    <d v="1899-12-30T00:10:58"/>
    <x v="66"/>
    <s v="Ironman Lake Placid"/>
    <n v="5.4711246200607944"/>
    <n v="0"/>
    <s v="Nice!"/>
    <m/>
    <d v="1899-12-30T00:00:00"/>
    <d v="1899-12-30T00:00:00"/>
    <m/>
    <n v="0"/>
    <n v="0"/>
    <d v="1899-12-30T04:47:20"/>
    <d v="1899-12-30T05:39:44"/>
    <d v="1899-12-30T02:23:40"/>
    <d v="1899-12-30T02:49:52"/>
    <n v="2231"/>
    <x v="12"/>
    <x v="0"/>
    <n v="201307"/>
  </r>
  <r>
    <x v="1543"/>
    <d v="2013-07-28T00:00:00"/>
    <x v="13"/>
    <n v="1"/>
    <n v="0"/>
    <n v="11"/>
    <n v="53"/>
    <d v="1899-12-30T00:11:53"/>
    <d v="1899-12-30T00:11:53"/>
    <x v="66"/>
    <s v="Ironman Lake Placid"/>
    <n v="5.0490883590462872"/>
    <n v="0"/>
    <s v="Nice!"/>
    <m/>
    <d v="1899-12-30T00:00:00"/>
    <d v="1899-12-30T00:00:00"/>
    <m/>
    <n v="0"/>
    <n v="0"/>
    <d v="1899-12-30T05:11:21"/>
    <d v="1899-12-30T06:03:45"/>
    <d v="1899-12-30T02:35:40"/>
    <d v="1899-12-30T03:01:52"/>
    <n v="2646"/>
    <x v="12"/>
    <x v="0"/>
    <n v="201307"/>
  </r>
  <r>
    <x v="1543"/>
    <d v="2013-07-28T00:00:00"/>
    <x v="14"/>
    <n v="1"/>
    <n v="0"/>
    <n v="12"/>
    <n v="35"/>
    <d v="1899-12-30T00:12:35"/>
    <d v="1899-12-30T00:12:35"/>
    <x v="66"/>
    <s v="Ironman Lake Placid"/>
    <n v="4.7682119205298052"/>
    <n v="0"/>
    <s v="Nice!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0"/>
    <n v="201307"/>
  </r>
  <r>
    <x v="1543"/>
    <d v="2013-07-28T00:00:00"/>
    <x v="15"/>
    <n v="1"/>
    <n v="0"/>
    <n v="11"/>
    <n v="47"/>
    <d v="1899-12-30T00:11:47"/>
    <d v="1899-12-30T00:11:47"/>
    <x v="66"/>
    <s v="Ironman Lake Placid"/>
    <n v="5.0919377652050963"/>
    <n v="0"/>
    <s v="Nice!"/>
    <m/>
    <d v="1899-12-30T00:00:00"/>
    <d v="1899-12-30T00:00:00"/>
    <m/>
    <n v="0"/>
    <n v="0"/>
    <d v="1899-12-30T05:08:43"/>
    <d v="1899-12-30T06:01:07"/>
    <d v="1899-12-30T02:34:22"/>
    <d v="1899-12-30T03:00:34"/>
    <n v="2617"/>
    <x v="12"/>
    <x v="0"/>
    <n v="201307"/>
  </r>
  <r>
    <x v="1543"/>
    <d v="2013-07-28T00:00:00"/>
    <x v="16"/>
    <n v="1"/>
    <n v="0"/>
    <n v="13"/>
    <n v="51"/>
    <d v="1899-12-30T00:13:51"/>
    <d v="1899-12-30T00:13:51"/>
    <x v="66"/>
    <s v="Ironman Lake Placid"/>
    <n v="4.3321299638989208"/>
    <n v="0"/>
    <s v="Nice!"/>
    <m/>
    <d v="1899-12-30T00:00:00"/>
    <d v="1899-12-30T00:00:00"/>
    <m/>
    <n v="0"/>
    <n v="0"/>
    <d v="1899-12-30T06:02:52"/>
    <d v="1899-12-30T06:55:16"/>
    <d v="1899-12-30T03:01:26"/>
    <d v="1899-12-30T03:27:38"/>
    <n v="2937"/>
    <x v="12"/>
    <x v="0"/>
    <n v="201307"/>
  </r>
  <r>
    <x v="1543"/>
    <d v="2013-07-28T00:00:00"/>
    <x v="17"/>
    <n v="1"/>
    <n v="0"/>
    <n v="13"/>
    <n v="35"/>
    <d v="1899-12-30T00:13:35"/>
    <d v="1899-12-30T00:13:35"/>
    <x v="66"/>
    <s v="Ironman Lake Placid"/>
    <n v="4.4171779141104324"/>
    <n v="0"/>
    <s v="Nice!"/>
    <m/>
    <d v="1899-12-30T00:00:00"/>
    <d v="1899-12-30T00:00:00"/>
    <m/>
    <n v="0"/>
    <n v="0"/>
    <d v="1899-12-30T05:55:53"/>
    <d v="1899-12-30T06:48:17"/>
    <d v="1899-12-30T02:57:57"/>
    <d v="1899-12-30T03:24:09"/>
    <n v="2920"/>
    <x v="12"/>
    <x v="0"/>
    <n v="201307"/>
  </r>
  <r>
    <x v="1543"/>
    <d v="2013-07-28T00:00:00"/>
    <x v="18"/>
    <n v="1"/>
    <n v="0"/>
    <n v="13"/>
    <n v="25"/>
    <d v="1899-12-30T00:13:25"/>
    <d v="1899-12-30T00:13:25"/>
    <x v="66"/>
    <s v="Ironman Lake Placid"/>
    <n v="4.4720496894409978"/>
    <n v="0"/>
    <s v="Nice!"/>
    <m/>
    <d v="1899-12-30T00:00:00"/>
    <d v="1899-12-30T00:00:00"/>
    <m/>
    <n v="0"/>
    <n v="0"/>
    <d v="1899-12-30T05:51:31"/>
    <d v="1899-12-30T06:43:55"/>
    <d v="1899-12-30T02:55:45"/>
    <d v="1899-12-30T03:21:58"/>
    <n v="2910"/>
    <x v="12"/>
    <x v="0"/>
    <n v="201307"/>
  </r>
  <r>
    <x v="1543"/>
    <d v="2013-07-28T00:00:00"/>
    <x v="19"/>
    <n v="1"/>
    <n v="0"/>
    <n v="13"/>
    <n v="26"/>
    <d v="1899-12-30T00:13:26"/>
    <d v="1899-12-30T00:13:26"/>
    <x v="66"/>
    <s v="Ironman Lake Placid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12"/>
    <x v="0"/>
    <n v="201307"/>
  </r>
  <r>
    <x v="1543"/>
    <d v="2013-07-28T00:00:00"/>
    <x v="20"/>
    <n v="1"/>
    <n v="0"/>
    <n v="12"/>
    <n v="53"/>
    <d v="1899-12-30T00:12:53"/>
    <d v="1899-12-30T00:12:53"/>
    <x v="66"/>
    <s v="Ironman Lake Placid"/>
    <n v="4.6571798188874558"/>
    <n v="0"/>
    <s v="Nice!"/>
    <m/>
    <d v="1899-12-30T00:00:00"/>
    <d v="1899-12-30T00:00:00"/>
    <m/>
    <n v="0"/>
    <n v="0"/>
    <d v="1899-12-30T05:37:33"/>
    <d v="1899-12-30T06:29:57"/>
    <d v="1899-12-30T02:48:46"/>
    <d v="1899-12-30T03:14:58"/>
    <n v="2855"/>
    <x v="12"/>
    <x v="0"/>
    <n v="201307"/>
  </r>
  <r>
    <x v="1543"/>
    <d v="2013-07-28T00:00:00"/>
    <x v="21"/>
    <n v="1"/>
    <n v="0"/>
    <n v="13"/>
    <n v="12"/>
    <d v="1899-12-30T00:13:12"/>
    <d v="1899-12-30T00:13:12"/>
    <x v="66"/>
    <s v="Ironman Lake Placid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2"/>
    <x v="0"/>
    <n v="201307"/>
  </r>
  <r>
    <x v="1543"/>
    <d v="2013-07-28T00:00:00"/>
    <x v="25"/>
    <n v="1"/>
    <n v="0"/>
    <n v="13"/>
    <n v="55"/>
    <d v="1899-12-30T00:13:55"/>
    <d v="1899-12-30T00:13:55"/>
    <x v="66"/>
    <s v="Ironman Lake Placid"/>
    <n v="4.3113772455089858"/>
    <n v="0"/>
    <s v="Nice!"/>
    <m/>
    <d v="1899-12-30T00:00:00"/>
    <d v="1899-12-30T00:00:00"/>
    <m/>
    <n v="0"/>
    <n v="0"/>
    <d v="1899-12-30T06:04:37"/>
    <d v="1899-12-30T06:57:01"/>
    <d v="1899-12-30T03:02:18"/>
    <d v="1899-12-30T03:28:31"/>
    <n v="2946"/>
    <x v="12"/>
    <x v="0"/>
    <n v="201307"/>
  </r>
  <r>
    <x v="1543"/>
    <d v="2013-07-28T00:00:00"/>
    <x v="26"/>
    <n v="1"/>
    <n v="0"/>
    <n v="13"/>
    <n v="2"/>
    <d v="1899-12-30T00:13:02"/>
    <d v="1899-12-30T00:13:02"/>
    <x v="66"/>
    <s v="Ironman Lake Placid"/>
    <n v="4.6035805626598503"/>
    <n v="0"/>
    <s v="Nice!"/>
    <m/>
    <d v="1899-12-30T00:00:00"/>
    <d v="1899-12-30T00:00:00"/>
    <m/>
    <n v="0"/>
    <n v="0"/>
    <d v="1899-12-30T05:41:28"/>
    <d v="1899-12-30T06:33:52"/>
    <d v="1899-12-30T02:50:44"/>
    <d v="1899-12-30T03:16:56"/>
    <n v="2875"/>
    <x v="12"/>
    <x v="0"/>
    <n v="201307"/>
  </r>
  <r>
    <x v="1543"/>
    <d v="2013-07-28T00:00:00"/>
    <x v="27"/>
    <n v="1"/>
    <n v="0"/>
    <n v="13"/>
    <n v="54"/>
    <d v="1899-12-30T00:13:54"/>
    <d v="1899-12-30T00:13:54"/>
    <x v="66"/>
    <s v="Ironman Lake Placid"/>
    <n v="4.3165467625899314"/>
    <n v="0"/>
    <s v="Nice!"/>
    <m/>
    <d v="1899-12-30T00:00:00"/>
    <d v="1899-12-30T00:00:00"/>
    <m/>
    <n v="0"/>
    <n v="0"/>
    <d v="1899-12-30T06:04:11"/>
    <d v="1899-12-30T06:56:35"/>
    <d v="1899-12-30T03:02:05"/>
    <d v="1899-12-30T03:28:17"/>
    <n v="2943"/>
    <x v="12"/>
    <x v="0"/>
    <n v="201307"/>
  </r>
  <r>
    <x v="1543"/>
    <d v="2013-07-28T00:00:00"/>
    <x v="28"/>
    <n v="1"/>
    <n v="0"/>
    <n v="12"/>
    <n v="51"/>
    <d v="1899-12-30T00:12:51"/>
    <d v="1899-12-30T00:12:51"/>
    <x v="66"/>
    <s v="Ironman Lake Placid"/>
    <n v="4.6692607003891089"/>
    <n v="0"/>
    <s v="Nice!"/>
    <m/>
    <d v="1899-12-30T00:00:00"/>
    <d v="1899-12-30T00:00:00"/>
    <m/>
    <n v="0"/>
    <n v="0"/>
    <d v="1899-12-30T05:36:40"/>
    <d v="1899-12-30T06:29:04"/>
    <d v="1899-12-30T02:48:20"/>
    <d v="1899-12-30T03:14:32"/>
    <n v="2851"/>
    <x v="12"/>
    <x v="0"/>
    <n v="201307"/>
  </r>
  <r>
    <x v="1543"/>
    <d v="2013-07-28T00:00:00"/>
    <x v="29"/>
    <n v="1"/>
    <n v="0"/>
    <n v="15"/>
    <n v="37"/>
    <d v="1899-12-30T00:15:37"/>
    <d v="1899-12-30T00:15:37"/>
    <x v="66"/>
    <s v="Ironman Lake Placid"/>
    <n v="3.8420490928495226"/>
    <n v="0"/>
    <s v="Nice!"/>
    <m/>
    <d v="1899-12-30T00:00:00"/>
    <d v="1899-12-30T00:00:00"/>
    <m/>
    <n v="0"/>
    <n v="0"/>
    <d v="1899-12-30T06:49:09"/>
    <d v="1899-12-30T07:41:33"/>
    <d v="1899-12-30T03:24:35"/>
    <d v="1899-12-30T03:50:47"/>
    <n v="3057"/>
    <x v="12"/>
    <x v="0"/>
    <n v="201307"/>
  </r>
  <r>
    <x v="1543"/>
    <d v="2013-07-28T00:00:00"/>
    <x v="30"/>
    <n v="1"/>
    <n v="0"/>
    <n v="14"/>
    <n v="34"/>
    <d v="1899-12-30T00:14:34"/>
    <d v="1899-12-30T00:14:34"/>
    <x v="66"/>
    <s v="Ironman Lake Placid"/>
    <n v="4.1189931350114444"/>
    <n v="0"/>
    <s v="Nice!"/>
    <m/>
    <d v="1899-12-30T00:00:00"/>
    <d v="1899-12-30T00:00:00"/>
    <m/>
    <n v="0"/>
    <n v="0"/>
    <d v="1899-12-30T06:21:39"/>
    <d v="1899-12-30T07:14:03"/>
    <d v="1899-12-30T03:10:49"/>
    <d v="1899-12-30T03:37:01"/>
    <n v="2993"/>
    <x v="12"/>
    <x v="0"/>
    <n v="201307"/>
  </r>
  <r>
    <x v="1543"/>
    <d v="2013-07-28T00:00:00"/>
    <x v="31"/>
    <n v="1"/>
    <n v="0"/>
    <n v="13"/>
    <n v="53"/>
    <d v="1899-12-30T00:13:53"/>
    <d v="1899-12-30T00:13:53"/>
    <x v="66"/>
    <s v="Ironman Lake Placid"/>
    <n v="4.3217286914765936"/>
    <n v="0"/>
    <s v="Nice!"/>
    <m/>
    <d v="1899-12-30T00:00:00"/>
    <d v="1899-12-30T00:00:00"/>
    <m/>
    <n v="0"/>
    <n v="0"/>
    <d v="1899-12-30T06:03:45"/>
    <d v="1899-12-30T06:56:09"/>
    <d v="1899-12-30T03:01:52"/>
    <d v="1899-12-30T03:28:04"/>
    <n v="2940"/>
    <x v="12"/>
    <x v="0"/>
    <n v="201307"/>
  </r>
  <r>
    <x v="1543"/>
    <d v="2013-07-28T00:00:00"/>
    <x v="32"/>
    <n v="1"/>
    <n v="0"/>
    <n v="15"/>
    <n v="45"/>
    <d v="1899-12-30T00:15:45"/>
    <d v="1899-12-30T00:15:45"/>
    <x v="66"/>
    <s v="Ironman Lake Placid"/>
    <n v="3.809523809523812"/>
    <n v="0"/>
    <s v="Nice!"/>
    <m/>
    <d v="1899-12-30T00:00:00"/>
    <d v="1899-12-30T00:00:00"/>
    <m/>
    <n v="0"/>
    <n v="0"/>
    <d v="1899-12-30T06:52:39"/>
    <d v="1899-12-30T07:45:03"/>
    <d v="1899-12-30T03:26:20"/>
    <d v="1899-12-30T03:52:32"/>
    <n v="3065"/>
    <x v="12"/>
    <x v="0"/>
    <n v="201307"/>
  </r>
  <r>
    <x v="1543"/>
    <d v="2013-07-28T00:00:00"/>
    <x v="33"/>
    <n v="1"/>
    <n v="0"/>
    <n v="14"/>
    <n v="54"/>
    <d v="1899-12-30T00:14:54"/>
    <d v="1899-12-30T00:14:54"/>
    <x v="66"/>
    <s v="Ironman Lake Placid"/>
    <n v="4.0268456375838957"/>
    <n v="0"/>
    <s v="Nice!"/>
    <m/>
    <d v="1899-12-30T00:00:00"/>
    <d v="1899-12-30T00:00:00"/>
    <m/>
    <n v="0"/>
    <n v="0"/>
    <d v="1899-12-30T06:30:23"/>
    <d v="1899-12-30T07:22:47"/>
    <d v="1899-12-30T03:15:11"/>
    <d v="1899-12-30T03:41:23"/>
    <n v="3011"/>
    <x v="12"/>
    <x v="0"/>
    <n v="201307"/>
  </r>
  <r>
    <x v="1543"/>
    <d v="2013-07-28T00:00:00"/>
    <x v="34"/>
    <n v="1"/>
    <n v="0"/>
    <n v="15"/>
    <n v="47"/>
    <d v="1899-12-30T00:15:47"/>
    <d v="1899-12-30T00:15:47"/>
    <x v="66"/>
    <s v="Ironman Lake Placid"/>
    <n v="3.8014783526927167"/>
    <n v="0"/>
    <s v="Nice!"/>
    <m/>
    <d v="1899-12-30T00:00:00"/>
    <d v="1899-12-30T00:00:00"/>
    <m/>
    <n v="0"/>
    <n v="0"/>
    <d v="1899-12-30T06:53:31"/>
    <d v="1899-12-30T07:45:55"/>
    <d v="1899-12-30T03:26:46"/>
    <d v="1899-12-30T03:52:58"/>
    <n v="3066"/>
    <x v="12"/>
    <x v="0"/>
    <n v="201307"/>
  </r>
  <r>
    <x v="1543"/>
    <d v="2013-07-28T00:00:00"/>
    <x v="35"/>
    <n v="1"/>
    <n v="0"/>
    <n v="16"/>
    <n v="52"/>
    <d v="1899-12-30T00:16:52"/>
    <d v="1899-12-30T00:16:52"/>
    <x v="66"/>
    <s v="Ironman Lake Placid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2"/>
    <x v="0"/>
    <n v="201307"/>
  </r>
  <r>
    <x v="1543"/>
    <d v="2013-07-28T00:00:00"/>
    <x v="36"/>
    <n v="1"/>
    <n v="0"/>
    <n v="14"/>
    <n v="39"/>
    <d v="1899-12-30T00:14:39"/>
    <d v="1899-12-30T00:14:39"/>
    <x v="66"/>
    <s v="Ironman Lake Placid"/>
    <n v="4.0955631399317438"/>
    <n v="0"/>
    <s v="Nice!"/>
    <m/>
    <d v="1899-12-30T00:00:00"/>
    <d v="1899-12-30T00:00:00"/>
    <m/>
    <n v="0"/>
    <n v="0"/>
    <d v="1899-12-30T06:23:50"/>
    <d v="1899-12-30T07:16:14"/>
    <d v="1899-12-30T03:11:55"/>
    <d v="1899-12-30T03:38:07"/>
    <n v="2998"/>
    <x v="12"/>
    <x v="0"/>
    <n v="201307"/>
  </r>
  <r>
    <x v="1543"/>
    <d v="2013-07-28T00:00:00"/>
    <x v="38"/>
    <n v="30"/>
    <n v="1"/>
    <n v="32"/>
    <n v="9"/>
    <d v="1899-12-30T01:32:09"/>
    <d v="1899-12-30T00:03:04"/>
    <x v="53"/>
    <m/>
    <n v="19.533369506239843"/>
    <n v="0"/>
    <s v="Nice!"/>
    <m/>
    <d v="1899-12-30T00:00:00"/>
    <d v="1899-12-30T00:00:00"/>
    <m/>
    <n v="0"/>
    <n v="0"/>
    <d v="1899-12-30T01:20:29"/>
    <d v="1899-12-30T02:12:53"/>
    <d v="1899-12-30T00:40:14"/>
    <d v="1899-12-30T01:06:26"/>
    <n v="220"/>
    <x v="12"/>
    <x v="0"/>
    <n v="201307"/>
  </r>
  <r>
    <x v="1543"/>
    <d v="2013-07-28T00:00:00"/>
    <x v="39"/>
    <n v="26"/>
    <n v="1"/>
    <n v="45"/>
    <n v="31"/>
    <d v="1899-12-30T01:45:31"/>
    <d v="1899-12-30T00:04:03"/>
    <x v="53"/>
    <m/>
    <n v="14.78439425051336"/>
    <n v="0"/>
    <s v="Nice!"/>
    <m/>
    <d v="1899-12-30T00:00:00"/>
    <d v="1899-12-30T00:00:00"/>
    <m/>
    <n v="0"/>
    <n v="0"/>
    <d v="1899-12-30T01:46:20"/>
    <d v="1899-12-30T02:38:44"/>
    <d v="1899-12-30T00:53:10"/>
    <d v="1899-12-30T01:19:22"/>
    <n v="521"/>
    <x v="12"/>
    <x v="0"/>
    <n v="201307"/>
  </r>
  <r>
    <x v="1543"/>
    <d v="2013-07-28T00:00:00"/>
    <x v="38"/>
    <n v="30"/>
    <n v="1"/>
    <n v="30"/>
    <n v="27"/>
    <d v="1899-12-30T01:30:27"/>
    <d v="1899-12-30T00:03:01"/>
    <x v="53"/>
    <m/>
    <n v="19.90049751243783"/>
    <n v="0"/>
    <s v="Nice!"/>
    <m/>
    <d v="1899-12-30T00:00:00"/>
    <d v="1899-12-30T00:00:00"/>
    <m/>
    <n v="0"/>
    <n v="0"/>
    <d v="1899-12-30T01:19:00"/>
    <d v="1899-12-30T02:11:24"/>
    <d v="1899-12-30T00:39:30"/>
    <d v="1899-12-30T01:05:42"/>
    <n v="211"/>
    <x v="12"/>
    <x v="0"/>
    <n v="201307"/>
  </r>
  <r>
    <x v="1543"/>
    <d v="2013-07-28T00:00:00"/>
    <x v="39"/>
    <n v="26"/>
    <n v="1"/>
    <n v="47"/>
    <n v="49"/>
    <d v="1899-12-30T01:47:49"/>
    <d v="1899-12-30T00:04:09"/>
    <x v="53"/>
    <m/>
    <n v="14.469006028752524"/>
    <n v="0"/>
    <s v="Nice!"/>
    <m/>
    <d v="1899-12-30T00:00:00"/>
    <d v="1899-12-30T00:00:00"/>
    <m/>
    <n v="0"/>
    <n v="0"/>
    <d v="1899-12-30T01:48:39"/>
    <d v="1899-12-30T02:41:03"/>
    <d v="1899-12-30T00:54:19"/>
    <d v="1899-12-30T01:20:31"/>
    <n v="551"/>
    <x v="12"/>
    <x v="0"/>
    <n v="201307"/>
  </r>
  <r>
    <x v="1543"/>
    <d v="2013-07-28T00:00:00"/>
    <x v="3"/>
    <n v="1"/>
    <n v="0"/>
    <n v="9"/>
    <n v="47"/>
    <d v="1899-12-30T00:09:47"/>
    <d v="1899-12-30T00:09:47"/>
    <x v="70"/>
    <s v="Ironman Lake Placid"/>
    <n v="6.1328790459965976"/>
    <n v="0"/>
    <m/>
    <m/>
    <d v="1899-12-30T00:00:00"/>
    <d v="1899-12-30T00:00:00"/>
    <m/>
    <n v="0"/>
    <n v="0"/>
    <d v="1899-12-30T04:16:19"/>
    <d v="1899-12-30T05:08:43"/>
    <d v="1899-12-30T02:08:10"/>
    <d v="1899-12-30T02:34:22"/>
    <n v="1334"/>
    <x v="12"/>
    <x v="0"/>
    <n v="201307"/>
  </r>
  <r>
    <x v="1543"/>
    <d v="2013-07-28T00:00:00"/>
    <x v="4"/>
    <n v="1"/>
    <n v="0"/>
    <n v="7"/>
    <n v="11"/>
    <d v="1899-12-30T00:07:11"/>
    <d v="1899-12-30T00:07:11"/>
    <x v="70"/>
    <s v="Ironman Lake Placid"/>
    <n v="8.3526682134570827"/>
    <n v="0"/>
    <m/>
    <m/>
    <d v="1899-12-30T00:00:00"/>
    <d v="1899-12-30T00:00:00"/>
    <m/>
    <n v="0"/>
    <n v="0"/>
    <d v="1899-12-30T03:08:12"/>
    <d v="1899-12-30T04:00:36"/>
    <d v="1899-12-30T01:34:06"/>
    <d v="1899-12-30T02:00:18"/>
    <n v="792"/>
    <x v="12"/>
    <x v="0"/>
    <n v="201307"/>
  </r>
  <r>
    <x v="1544"/>
    <d v="2013-08-07T00:00:00"/>
    <x v="2"/>
    <n v="3.1"/>
    <n v="0"/>
    <n v="29"/>
    <n v="9"/>
    <d v="1899-12-30T00:29:09"/>
    <d v="1899-12-30T00:09:24"/>
    <x v="62"/>
    <s v="YNHH-5k"/>
    <n v="6.3807890222984627"/>
    <n v="0"/>
    <s v="Nice!"/>
    <s v="http://app.strava.com/activities/72904414"/>
    <d v="1899-12-30T04:06:22"/>
    <d v="1899-12-30T02:03:11"/>
    <m/>
    <n v="0"/>
    <n v="0"/>
    <d v="1899-12-30T04:06:22"/>
    <d v="1899-12-30T04:58:46"/>
    <d v="1899-12-30T02:03:11"/>
    <d v="1899-12-30T02:29:23"/>
    <n v="1068"/>
    <x v="12"/>
    <x v="4"/>
    <n v="201308"/>
  </r>
  <r>
    <x v="1545"/>
    <d v="2013-08-10T00:00:00"/>
    <x v="1"/>
    <n v="4.4000000000000004"/>
    <n v="0"/>
    <n v="55"/>
    <n v="9"/>
    <d v="1899-12-30T00:55:09"/>
    <d v="1899-12-30T00:12:32"/>
    <x v="12"/>
    <s v="Boys Bike Path"/>
    <n v="4.7869446962828688"/>
    <n v="0"/>
    <s v="Warm"/>
    <m/>
    <d v="1899-12-30T23:23:49"/>
    <d v="1899-12-30T11:41:55"/>
    <m/>
    <n v="0"/>
    <n v="0"/>
    <d v="1899-12-30T05:28:24"/>
    <d v="1899-12-30T06:20:48"/>
    <d v="1899-12-30T02:44:12"/>
    <d v="1899-12-30T03:10:24"/>
    <n v="2809"/>
    <x v="12"/>
    <x v="4"/>
    <n v="201308"/>
  </r>
  <r>
    <x v="1546"/>
    <d v="2013-08-12T00:00:00"/>
    <x v="2"/>
    <n v="3.1"/>
    <n v="0"/>
    <n v="37"/>
    <n v="37"/>
    <d v="1899-12-30T00:37:37"/>
    <d v="1899-12-30T00:12:08"/>
    <x v="62"/>
    <s v="YNHH-5k"/>
    <n v="4.9446167478954415"/>
    <n v="0"/>
    <s v="Warm"/>
    <m/>
    <d v="1899-12-30T05:17:55"/>
    <d v="1899-12-30T02:38:58"/>
    <m/>
    <n v="0"/>
    <n v="0"/>
    <d v="1899-12-30T05:17:55"/>
    <d v="1899-12-30T06:10:19"/>
    <d v="1899-12-30T02:38:58"/>
    <d v="1899-12-30T03:05:10"/>
    <n v="2736"/>
    <x v="12"/>
    <x v="4"/>
    <n v="201308"/>
  </r>
  <r>
    <x v="1547"/>
    <d v="2013-08-19T00:00:00"/>
    <x v="2"/>
    <n v="5"/>
    <n v="1"/>
    <n v="6"/>
    <n v="10"/>
    <d v="1899-12-30T01:06:10"/>
    <d v="1899-12-30T00:13:14"/>
    <x v="66"/>
    <s v="Hilton Head"/>
    <n v="4.5340050377833787"/>
    <n v="0"/>
    <s v="HOT &amp; Humid"/>
    <m/>
    <d v="1899-12-30T05:46:43"/>
    <d v="1899-12-30T02:53:21"/>
    <m/>
    <n v="0"/>
    <n v="0"/>
    <d v="1899-12-30T05:46:43"/>
    <d v="1899-12-30T06:39:07"/>
    <d v="1899-12-30T02:53:21"/>
    <d v="1899-12-30T03:19:33"/>
    <n v="2892"/>
    <x v="12"/>
    <x v="4"/>
    <n v="201308"/>
  </r>
  <r>
    <x v="1548"/>
    <d v="2013-08-20T00:00:00"/>
    <x v="1"/>
    <n v="6"/>
    <n v="0"/>
    <n v="59"/>
    <n v="59"/>
    <d v="1899-12-30T00:59:59"/>
    <d v="1899-12-30T00:10:00"/>
    <x v="58"/>
    <s v="Hilton Head"/>
    <n v="6.0016671297582702"/>
    <n v="0"/>
    <s v="HOT &amp; Humid"/>
    <m/>
    <d v="1899-12-30T18:39:41"/>
    <d v="1899-12-30T09:19:51"/>
    <m/>
    <n v="0"/>
    <n v="0"/>
    <d v="1899-12-30T04:21:56"/>
    <d v="1899-12-30T05:14:20"/>
    <d v="1899-12-30T02:10:58"/>
    <d v="1899-12-30T02:37:10"/>
    <n v="1517"/>
    <x v="12"/>
    <x v="4"/>
    <n v="201308"/>
  </r>
  <r>
    <x v="1549"/>
    <d v="2013-08-21T00:00:00"/>
    <x v="2"/>
    <n v="3.3"/>
    <n v="0"/>
    <n v="42"/>
    <n v="55"/>
    <d v="1899-12-30T00:42:55"/>
    <d v="1899-12-30T00:13:00"/>
    <x v="66"/>
    <s v="Hilton Head"/>
    <n v="4.6135922330097117"/>
    <n v="0"/>
    <s v="HOT &amp; Humid"/>
    <m/>
    <d v="1899-12-30T05:40:44"/>
    <d v="1899-12-30T02:50:22"/>
    <m/>
    <n v="0"/>
    <n v="0"/>
    <d v="1899-12-30T05:40:44"/>
    <d v="1899-12-30T06:33:08"/>
    <d v="1899-12-30T02:50:22"/>
    <d v="1899-12-30T03:16:34"/>
    <n v="2872"/>
    <x v="12"/>
    <x v="4"/>
    <n v="201308"/>
  </r>
  <r>
    <x v="1550"/>
    <d v="2013-08-25T00:00:00"/>
    <x v="2"/>
    <n v="7.5"/>
    <n v="1"/>
    <n v="22"/>
    <n v="44"/>
    <d v="1899-12-30T01:22:44"/>
    <d v="1899-12-30T00:11:02"/>
    <x v="66"/>
    <s v="Quassy Loop"/>
    <n v="5.4391619661563295"/>
    <n v="0"/>
    <s v="Nice!"/>
    <s v="http://app.strava.com/activities/77423130"/>
    <d v="1899-12-30T04:49:01"/>
    <d v="1899-12-30T02:24:30"/>
    <m/>
    <n v="0"/>
    <n v="0"/>
    <d v="1899-12-30T04:49:01"/>
    <d v="1899-12-30T05:41:25"/>
    <d v="1899-12-30T02:24:30"/>
    <d v="1899-12-30T02:50:42"/>
    <n v="2269"/>
    <x v="12"/>
    <x v="4"/>
    <n v="201308"/>
  </r>
  <r>
    <x v="1551"/>
    <d v="2013-08-26T00:00:00"/>
    <x v="2"/>
    <n v="2"/>
    <n v="0"/>
    <n v="19"/>
    <n v="20"/>
    <d v="1899-12-30T00:19:20"/>
    <d v="1899-12-30T00:09:40"/>
    <x v="71"/>
    <s v="Treadmill"/>
    <n v="6.2068965517241432"/>
    <n v="0"/>
    <s v="Inside"/>
    <m/>
    <d v="1899-12-30T04:13:16"/>
    <d v="1899-12-30T02:06:38"/>
    <m/>
    <n v="0"/>
    <n v="0"/>
    <d v="1899-12-30T04:13:16"/>
    <d v="1899-12-30T05:05:40"/>
    <d v="1899-12-30T02:06:38"/>
    <d v="1899-12-30T02:32:50"/>
    <n v="1232"/>
    <x v="12"/>
    <x v="4"/>
    <n v="201308"/>
  </r>
  <r>
    <x v="1552"/>
    <d v="2013-09-01T00:00:00"/>
    <x v="0"/>
    <n v="0.6"/>
    <n v="0"/>
    <n v="19"/>
    <n v="8"/>
    <d v="1899-12-30T00:19:08"/>
    <d v="1899-12-30T00:31:53"/>
    <x v="54"/>
    <s v="Luck 2 Tuck Swim"/>
    <n v="1.8815331010452978"/>
    <n v="0"/>
    <s v="Nice!"/>
    <m/>
    <d v="1899-12-30T01:16:32"/>
    <d v="1899-12-30T00:38:16"/>
    <m/>
    <n v="0"/>
    <n v="0"/>
    <d v="1899-12-30T13:55:29"/>
    <d v="1899-12-30T14:47:53"/>
    <d v="1899-12-30T06:57:45"/>
    <d v="1899-12-30T07:23:57"/>
    <n v="3165"/>
    <x v="12"/>
    <x v="5"/>
    <n v="201309"/>
  </r>
  <r>
    <x v="1553"/>
    <d v="2013-09-03T00:00:00"/>
    <x v="2"/>
    <n v="2.1"/>
    <n v="0"/>
    <n v="20"/>
    <n v="0"/>
    <d v="1899-12-30T00:20:00"/>
    <d v="1899-12-30T00:09:31"/>
    <x v="62"/>
    <s v="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5"/>
    <n v="201309"/>
  </r>
  <r>
    <x v="1554"/>
    <d v="2013-09-05T00:00:00"/>
    <x v="2"/>
    <n v="3.1"/>
    <n v="0"/>
    <n v="27"/>
    <n v="58"/>
    <d v="1899-12-30T00:27:58"/>
    <d v="1899-12-30T00:09:01"/>
    <x v="72"/>
    <s v="YNHH-5k"/>
    <n v="6.6507747318236055"/>
    <n v="158"/>
    <s v="Warm"/>
    <s v="http://app.strava.com/activities/80349302"/>
    <d v="1899-12-30T03:56:22"/>
    <d v="1899-12-30T01:58:11"/>
    <m/>
    <n v="0"/>
    <n v="0"/>
    <d v="1899-12-30T03:56:22"/>
    <d v="1899-12-30T04:48:46"/>
    <d v="1899-12-30T01:58:11"/>
    <d v="1899-12-30T02:24:23"/>
    <n v="910"/>
    <x v="12"/>
    <x v="5"/>
    <n v="201309"/>
  </r>
  <r>
    <x v="1555"/>
    <d v="2013-09-06T00:00:00"/>
    <x v="2"/>
    <n v="5.0999999999999996"/>
    <n v="0"/>
    <n v="49"/>
    <n v="21"/>
    <d v="1899-12-30T00:49:21"/>
    <d v="1899-12-30T00:09:41"/>
    <x v="72"/>
    <s v="Bridgewater Run"/>
    <n v="6.2006079027355669"/>
    <n v="155"/>
    <s v="Nice!"/>
    <s v="http://app.strava.com/activities/80551058"/>
    <d v="1899-12-30T04:13:31"/>
    <d v="1899-12-30T02:06:46"/>
    <m/>
    <n v="0"/>
    <n v="0"/>
    <d v="1899-12-30T04:13:31"/>
    <d v="1899-12-30T05:05:55"/>
    <d v="1899-12-30T02:06:46"/>
    <d v="1899-12-30T02:32:58"/>
    <n v="1242"/>
    <x v="12"/>
    <x v="5"/>
    <n v="201309"/>
  </r>
  <r>
    <x v="1556"/>
    <d v="2013-09-08T00:00:00"/>
    <x v="1"/>
    <n v="11.8"/>
    <n v="0"/>
    <n v="54"/>
    <n v="25"/>
    <d v="1899-12-30T00:54:25"/>
    <d v="1899-12-30T00:04:37"/>
    <x v="53"/>
    <s v="Random"/>
    <n v="13.010719754977041"/>
    <n v="0"/>
    <s v="Windy"/>
    <s v="http://app.strava.com/activities/81154184"/>
    <d v="1899-12-30T08:36:30"/>
    <d v="1899-12-30T04:18:15"/>
    <m/>
    <n v="0"/>
    <n v="0"/>
    <d v="1899-12-30T02:00:49"/>
    <d v="1899-12-30T02:53:13"/>
    <d v="1899-12-30T01:00:25"/>
    <d v="1899-12-30T01:26:37"/>
    <n v="682"/>
    <x v="12"/>
    <x v="5"/>
    <n v="201309"/>
  </r>
  <r>
    <x v="1557"/>
    <d v="2013-09-10T00:00:00"/>
    <x v="1"/>
    <n v="9.8000000000000007"/>
    <n v="0"/>
    <n v="28"/>
    <n v="12"/>
    <d v="1899-12-30T00:28:12"/>
    <d v="1899-12-30T00:02:53"/>
    <x v="51"/>
    <s v="YNHH Spin Bike"/>
    <n v="20.851063829787254"/>
    <n v="0"/>
    <s v="Inside"/>
    <m/>
    <d v="1899-12-30T05:22:17"/>
    <d v="1899-12-30T02:41:09"/>
    <m/>
    <n v="0"/>
    <n v="0"/>
    <d v="1899-12-30T01:15:24"/>
    <d v="1899-12-30T02:07:48"/>
    <d v="1899-12-30T00:37:42"/>
    <d v="1899-12-30T01:03:54"/>
    <n v="161"/>
    <x v="12"/>
    <x v="5"/>
    <n v="201309"/>
  </r>
  <r>
    <x v="1558"/>
    <d v="2013-09-15T00:00:00"/>
    <x v="0"/>
    <n v="0.5"/>
    <n v="0"/>
    <n v="15"/>
    <n v="34"/>
    <d v="1899-12-30T00:15:34"/>
    <d v="1899-12-30T00:31:08"/>
    <x v="56"/>
    <s v="Hammerfest Swim"/>
    <n v="1.9271948608137062"/>
    <n v="0"/>
    <s v="Chilly"/>
    <m/>
    <d v="1899-12-30T01:14:43"/>
    <d v="1899-12-30T00:37:22"/>
    <m/>
    <n v="0"/>
    <n v="0"/>
    <d v="1899-12-30T13:35:42"/>
    <d v="1899-12-30T14:28:06"/>
    <d v="1899-12-30T06:47:51"/>
    <d v="1899-12-30T07:14:03"/>
    <n v="3154"/>
    <x v="12"/>
    <x v="5"/>
    <n v="201309"/>
  </r>
  <r>
    <x v="1558"/>
    <d v="2013-09-15T00:00:00"/>
    <x v="1"/>
    <n v="14"/>
    <n v="0"/>
    <n v="37"/>
    <n v="46"/>
    <d v="1899-12-30T00:37:46"/>
    <d v="1899-12-30T00:02:42"/>
    <x v="53"/>
    <s v="Hammerfest Bike"/>
    <n v="22.241835834068858"/>
    <n v="0"/>
    <s v="Nice!"/>
    <s v="http://app.strava.com/activities/82648189"/>
    <d v="1899-12-30T05:02:08"/>
    <d v="1899-12-30T02:31:04"/>
    <m/>
    <n v="0"/>
    <n v="0"/>
    <d v="1899-12-30T01:10:41"/>
    <d v="1899-12-30T02:03:05"/>
    <d v="1899-12-30T00:35:20"/>
    <d v="1899-12-30T01:01:32"/>
    <n v="91"/>
    <x v="12"/>
    <x v="5"/>
    <n v="201309"/>
  </r>
  <r>
    <x v="1558"/>
    <d v="2013-09-15T00:00:00"/>
    <x v="2"/>
    <n v="3.6"/>
    <n v="0"/>
    <n v="35"/>
    <n v="18"/>
    <d v="1899-12-30T00:35:18"/>
    <d v="1899-12-30T00:09:48"/>
    <x v="72"/>
    <s v="Hammerfest Run"/>
    <n v="6.1189801699716764"/>
    <n v="0"/>
    <s v="Nice!"/>
    <s v="http://app.strava.com/activities/82648967"/>
    <d v="1899-12-30T04:16:54"/>
    <d v="1899-12-30T02:08:27"/>
    <m/>
    <n v="0"/>
    <n v="0"/>
    <d v="1899-12-30T04:16:54"/>
    <d v="1899-12-30T05:09:18"/>
    <d v="1899-12-30T02:08:27"/>
    <d v="1899-12-30T02:34:39"/>
    <n v="1353"/>
    <x v="12"/>
    <x v="5"/>
    <n v="201309"/>
  </r>
  <r>
    <x v="1559"/>
    <d v="2013-09-17T00:00:00"/>
    <x v="1"/>
    <n v="8.5"/>
    <n v="0"/>
    <n v="25"/>
    <n v="5"/>
    <d v="1899-12-30T00:25:05"/>
    <d v="1899-12-30T00:02:57"/>
    <x v="51"/>
    <s v="YNHH Spin Bike"/>
    <n v="20.332225913621279"/>
    <n v="0"/>
    <s v="Inside"/>
    <m/>
    <d v="1899-12-30T05:30:31"/>
    <d v="1899-12-30T02:45:15"/>
    <m/>
    <n v="0"/>
    <n v="0"/>
    <d v="1899-12-30T01:17:19"/>
    <d v="1899-12-30T02:09:43"/>
    <d v="1899-12-30T00:38:39"/>
    <d v="1899-12-30T01:04:51"/>
    <n v="182"/>
    <x v="12"/>
    <x v="5"/>
    <n v="201309"/>
  </r>
  <r>
    <x v="1560"/>
    <d v="2013-09-19T00:00:00"/>
    <x v="2"/>
    <n v="3.1"/>
    <n v="0"/>
    <n v="30"/>
    <n v="28"/>
    <d v="1899-12-30T00:30:28"/>
    <d v="1899-12-30T00:09:50"/>
    <x v="72"/>
    <s v="YNHH-5k"/>
    <n v="6.1050328227571171"/>
    <n v="0"/>
    <s v="Nice!"/>
    <m/>
    <d v="1899-12-30T04:17:30"/>
    <d v="1899-12-30T02:08:45"/>
    <m/>
    <n v="0"/>
    <n v="0"/>
    <d v="1899-12-30T04:17:30"/>
    <d v="1899-12-30T05:09:54"/>
    <d v="1899-12-30T02:08:45"/>
    <d v="1899-12-30T02:34:57"/>
    <n v="1376"/>
    <x v="12"/>
    <x v="5"/>
    <n v="201309"/>
  </r>
  <r>
    <x v="1561"/>
    <d v="2013-09-23T00:00:00"/>
    <x v="2"/>
    <n v="3.1"/>
    <n v="0"/>
    <n v="28"/>
    <n v="43"/>
    <d v="1899-12-30T00:28:43"/>
    <d v="1899-12-30T00:09:16"/>
    <x v="72"/>
    <s v="YNHH-5k"/>
    <n v="6.4770748694138192"/>
    <n v="0"/>
    <s v="Nice!"/>
    <s v="http://app.strava.com/activities/84384370"/>
    <d v="1899-12-30T04:02:42"/>
    <d v="1899-12-30T02:01:21"/>
    <m/>
    <n v="0"/>
    <n v="0"/>
    <d v="1899-12-30T04:02:42"/>
    <d v="1899-12-30T04:55:06"/>
    <d v="1899-12-30T02:01:21"/>
    <d v="1899-12-30T02:27:33"/>
    <n v="988"/>
    <x v="12"/>
    <x v="5"/>
    <n v="201309"/>
  </r>
  <r>
    <x v="1562"/>
    <d v="2013-09-27T00:00:00"/>
    <x v="2"/>
    <n v="3.25"/>
    <n v="0"/>
    <n v="31"/>
    <n v="49"/>
    <d v="1899-12-30T00:31:49"/>
    <d v="1899-12-30T00:09:47"/>
    <x v="62"/>
    <s v="YNHH Division St 5k"/>
    <n v="6.1288632792037765"/>
    <n v="0"/>
    <s v="Cool"/>
    <s v="http://app.strava.com/activities/85295579"/>
    <d v="1899-12-30T04:16:29"/>
    <d v="1899-12-30T02:08:15"/>
    <m/>
    <n v="0"/>
    <n v="0"/>
    <d v="1899-12-30T04:16:29"/>
    <d v="1899-12-30T05:08:54"/>
    <d v="1899-12-30T02:08:15"/>
    <d v="1899-12-30T02:34:27"/>
    <n v="1340"/>
    <x v="12"/>
    <x v="5"/>
    <n v="201309"/>
  </r>
  <r>
    <x v="1563"/>
    <d v="2013-10-03T00:00:00"/>
    <x v="2"/>
    <n v="3.25"/>
    <n v="0"/>
    <n v="32"/>
    <n v="1"/>
    <d v="1899-12-30T00:32:01"/>
    <d v="1899-12-30T00:09:51"/>
    <x v="62"/>
    <s v="YNHH Division St 5k"/>
    <n v="6.090577824049979"/>
    <n v="161"/>
    <s v="Warm"/>
    <s v="http://app.strava.com/activities/86664831"/>
    <d v="1899-12-30T04:18:06"/>
    <d v="1899-12-30T02:09:03"/>
    <m/>
    <n v="0"/>
    <n v="0"/>
    <d v="1899-12-30T04:18:06"/>
    <d v="1899-12-30T05:10:30"/>
    <d v="1899-12-30T02:09:03"/>
    <d v="1899-12-30T02:35:15"/>
    <n v="1402"/>
    <x v="12"/>
    <x v="6"/>
    <n v="201310"/>
  </r>
  <r>
    <x v="1563"/>
    <d v="2013-10-03T00:00:00"/>
    <x v="2"/>
    <n v="1.5"/>
    <n v="0"/>
    <n v="14"/>
    <n v="39"/>
    <d v="1899-12-30T00:14:39"/>
    <d v="1899-12-30T00:09:46"/>
    <x v="73"/>
    <s v="PHS 1.5 Miler"/>
    <n v="6.1433447098976162"/>
    <n v="0"/>
    <s v="Nice!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6"/>
    <n v="201310"/>
  </r>
  <r>
    <x v="1564"/>
    <d v="2013-10-07T00:00:00"/>
    <x v="2"/>
    <n v="1"/>
    <n v="0"/>
    <n v="8"/>
    <n v="27"/>
    <d v="1899-12-30T00:08:27"/>
    <d v="1899-12-30T00:08:27"/>
    <x v="66"/>
    <s v="YNHH Treadmill"/>
    <n v="7.1005917159763383"/>
    <n v="0"/>
    <m/>
    <m/>
    <d v="1899-12-30T03:41:23"/>
    <d v="1899-12-30T01:50:42"/>
    <m/>
    <n v="0"/>
    <n v="0"/>
    <d v="1899-12-30T03:41:23"/>
    <d v="1899-12-30T04:33:47"/>
    <d v="1899-12-30T01:50:42"/>
    <d v="1899-12-30T02:16:54"/>
    <n v="827"/>
    <x v="12"/>
    <x v="6"/>
    <n v="201310"/>
  </r>
  <r>
    <x v="1565"/>
    <d v="2013-10-10T00:00:00"/>
    <x v="2"/>
    <n v="2"/>
    <n v="0"/>
    <n v="19"/>
    <n v="22"/>
    <d v="1899-12-30T00:19:22"/>
    <d v="1899-12-30T00:09:41"/>
    <x v="66"/>
    <s v="YNHH Treadmill"/>
    <n v="6.196213425129093"/>
    <n v="0"/>
    <m/>
    <m/>
    <d v="1899-12-30T04:13:42"/>
    <d v="1899-12-30T02:06:51"/>
    <m/>
    <n v="0"/>
    <n v="0"/>
    <d v="1899-12-30T04:13:42"/>
    <d v="1899-12-30T05:06:06"/>
    <d v="1899-12-30T02:06:51"/>
    <d v="1899-12-30T02:33:03"/>
    <n v="1251"/>
    <x v="12"/>
    <x v="6"/>
    <n v="201310"/>
  </r>
  <r>
    <x v="1565"/>
    <d v="2013-10-10T00:00:00"/>
    <x v="2"/>
    <n v="1.7"/>
    <n v="0"/>
    <n v="15"/>
    <n v="56"/>
    <d v="1899-12-30T00:15:56"/>
    <d v="1899-12-30T00:09:22"/>
    <x v="73"/>
    <s v="PHS Track"/>
    <n v="6.4016736401673695"/>
    <n v="0"/>
    <s v="Cool"/>
    <s v="http://app.strava.com/activities/88101034"/>
    <d v="1899-12-30T04:05:34"/>
    <d v="1899-12-30T02:02:47"/>
    <m/>
    <n v="0"/>
    <n v="0"/>
    <d v="1899-12-30T04:05:34"/>
    <d v="1899-12-30T04:57:58"/>
    <d v="1899-12-30T02:02:47"/>
    <d v="1899-12-30T02:28:59"/>
    <n v="1051"/>
    <x v="12"/>
    <x v="6"/>
    <n v="201310"/>
  </r>
  <r>
    <x v="1566"/>
    <d v="2013-10-11T00:00:00"/>
    <x v="2"/>
    <n v="1"/>
    <n v="0"/>
    <n v="9"/>
    <n v="30"/>
    <d v="1899-12-30T00:09:30"/>
    <d v="1899-12-30T00:09:30"/>
    <x v="66"/>
    <s v="YNHH 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</r>
  <r>
    <x v="1566"/>
    <d v="2013-10-11T00:00:00"/>
    <x v="2"/>
    <n v="1"/>
    <n v="0"/>
    <n v="9"/>
    <n v="30"/>
    <d v="1899-12-30T00:09:30"/>
    <d v="1899-12-30T00:09:30"/>
    <x v="66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</r>
  <r>
    <x v="1567"/>
    <d v="2013-10-12T00:00:00"/>
    <x v="1"/>
    <n v="15.6"/>
    <n v="1"/>
    <n v="8"/>
    <n v="32"/>
    <d v="1899-12-30T01:08:32"/>
    <d v="1899-12-30T00:04:24"/>
    <x v="53"/>
    <s v="Random"/>
    <n v="13.657587548638142"/>
    <n v="0"/>
    <s v="Cool"/>
    <s v="http://app.strava.com/activities/88679072"/>
    <d v="1899-12-30T08:12:02"/>
    <d v="1899-12-30T04:06:01"/>
    <m/>
    <n v="0"/>
    <n v="0"/>
    <d v="1899-12-30T01:55:06"/>
    <d v="1899-12-30T02:47:30"/>
    <d v="1899-12-30T00:57:33"/>
    <d v="1899-12-30T01:23:45"/>
    <n v="623"/>
    <x v="12"/>
    <x v="6"/>
    <n v="201310"/>
  </r>
  <r>
    <x v="1568"/>
    <d v="2013-10-14T00:00:00"/>
    <x v="2"/>
    <n v="1.5"/>
    <n v="0"/>
    <n v="20"/>
    <n v="1"/>
    <d v="1899-12-30T00:20:01"/>
    <d v="1899-12-30T00:13:21"/>
    <x v="66"/>
    <s v="YNHH Treadmill"/>
    <n v="4.4962531223980049"/>
    <n v="0"/>
    <s v="Inside"/>
    <m/>
    <d v="1899-12-30T05:49:37"/>
    <d v="1899-12-30T02:54:49"/>
    <m/>
    <n v="0"/>
    <n v="0"/>
    <d v="1899-12-30T05:49:37"/>
    <d v="1899-12-30T06:42:01"/>
    <d v="1899-12-30T02:54:49"/>
    <d v="1899-12-30T03:21:01"/>
    <n v="2905"/>
    <x v="12"/>
    <x v="6"/>
    <n v="201310"/>
  </r>
  <r>
    <x v="1569"/>
    <d v="2013-10-16T00:00:00"/>
    <x v="0"/>
    <n v="0.5"/>
    <n v="0"/>
    <n v="25"/>
    <n v="0"/>
    <d v="1899-12-30T00:25:00"/>
    <d v="1899-12-30T00:50:00"/>
    <x v="49"/>
    <s v="Random"/>
    <n v="1.2000000000000008"/>
    <n v="0"/>
    <m/>
    <m/>
    <d v="1899-12-30T02:00:00"/>
    <d v="1899-12-30T01:00:00"/>
    <m/>
    <n v="0"/>
    <n v="0"/>
    <d v="1899-12-30T21:50:00"/>
    <d v="1899-12-30T22:42:24"/>
    <d v="1899-12-30T10:55:00"/>
    <d v="1899-12-30T11:21:12"/>
    <n v="3508"/>
    <x v="12"/>
    <x v="6"/>
    <n v="201310"/>
  </r>
  <r>
    <x v="1570"/>
    <d v="2013-10-17T00:00:00"/>
    <x v="2"/>
    <n v="2"/>
    <n v="0"/>
    <n v="20"/>
    <n v="46"/>
    <d v="1899-12-30T00:20:46"/>
    <d v="1899-12-30T00:10:23"/>
    <x v="66"/>
    <s v="YNHH Treadmill"/>
    <n v="5.7784911717496037"/>
    <n v="0"/>
    <s v="Inside"/>
    <m/>
    <d v="1899-12-30T04:32:03"/>
    <d v="1899-12-30T02:16:01"/>
    <m/>
    <n v="0"/>
    <n v="0"/>
    <d v="1899-12-30T04:32:03"/>
    <d v="1899-12-30T05:24:27"/>
    <d v="1899-12-30T02:16:01"/>
    <d v="1899-12-30T02:42:13"/>
    <n v="1853"/>
    <x v="12"/>
    <x v="6"/>
    <n v="201310"/>
  </r>
  <r>
    <x v="1571"/>
    <d v="2013-10-21T00:00:00"/>
    <x v="0"/>
    <n v="0.8"/>
    <n v="0"/>
    <n v="35"/>
    <n v="0"/>
    <d v="1899-12-30T00:35:00"/>
    <d v="1899-12-30T00:43:45"/>
    <x v="49"/>
    <s v="A Workout - First Half"/>
    <n v="1.3714285714285726"/>
    <n v="0"/>
    <m/>
    <m/>
    <d v="1899-12-30T01:45:00"/>
    <d v="1899-12-30T00:52:30"/>
    <m/>
    <n v="0"/>
    <n v="0"/>
    <d v="1899-12-30T19:06:15"/>
    <d v="1899-12-30T19:58:39"/>
    <d v="1899-12-30T09:33:07"/>
    <d v="1899-12-30T09:59:20"/>
    <n v="3484"/>
    <x v="12"/>
    <x v="6"/>
    <n v="201310"/>
  </r>
  <r>
    <x v="1572"/>
    <d v="2013-10-23T00:00:00"/>
    <x v="2"/>
    <n v="1.6"/>
    <n v="0"/>
    <n v="15"/>
    <n v="0"/>
    <d v="1899-12-30T00:15:00"/>
    <d v="1899-12-30T00:09:22"/>
    <x v="73"/>
    <s v="PHS Track"/>
    <n v="6.4000000000000057"/>
    <n v="0"/>
    <s v="cold"/>
    <s v="http://app.strava.com/activities/90912020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6"/>
    <n v="201310"/>
  </r>
  <r>
    <x v="1572"/>
    <d v="2013-10-23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6"/>
    <n v="201310"/>
  </r>
  <r>
    <x v="1573"/>
    <d v="2013-10-24T00:00:00"/>
    <x v="0"/>
    <n v="0.625"/>
    <n v="0"/>
    <n v="22"/>
    <n v="54"/>
    <d v="1899-12-30T00:22:54"/>
    <d v="1899-12-30T00:36:38"/>
    <x v="49"/>
    <s v="Random"/>
    <n v="1.6375545851528397"/>
    <n v="0"/>
    <m/>
    <m/>
    <d v="1899-12-30T01:27:56"/>
    <d v="1899-12-30T00:43:58"/>
    <m/>
    <n v="0"/>
    <n v="0"/>
    <d v="1899-12-30T15:59:58"/>
    <d v="1899-12-30T16:52:22"/>
    <d v="1899-12-30T07:59:59"/>
    <d v="1899-12-30T08:26:11"/>
    <n v="3334"/>
    <x v="12"/>
    <x v="6"/>
    <n v="201310"/>
  </r>
  <r>
    <x v="1574"/>
    <d v="2013-10-28T00:00:00"/>
    <x v="0"/>
    <n v="0.6"/>
    <n v="0"/>
    <n v="31"/>
    <n v="30"/>
    <d v="1899-12-30T00:31:30"/>
    <d v="1899-12-30T00:52:30"/>
    <x v="49"/>
    <s v="Random"/>
    <n v="1.1428571428571437"/>
    <n v="0"/>
    <m/>
    <m/>
    <d v="1899-12-30T02:06:00"/>
    <d v="1899-12-30T01:03:00"/>
    <m/>
    <n v="0"/>
    <n v="0"/>
    <d v="1899-12-30T22:55:30"/>
    <d v="1899-12-30T23:47:54"/>
    <d v="1899-12-30T11:27:45"/>
    <d v="1899-12-30T11:53:57"/>
    <n v="3518"/>
    <x v="12"/>
    <x v="6"/>
    <n v="201310"/>
  </r>
  <r>
    <x v="1575"/>
    <d v="2013-10-30T00:00:00"/>
    <x v="0"/>
    <n v="0.71"/>
    <n v="0"/>
    <n v="25"/>
    <n v="45"/>
    <d v="1899-12-30T00:25:45"/>
    <d v="1899-12-30T00:36:16"/>
    <x v="49"/>
    <s v="Random"/>
    <n v="1.6543689320388364"/>
    <n v="0"/>
    <m/>
    <m/>
    <d v="1899-12-30T01:27:03"/>
    <d v="1899-12-30T00:43:31"/>
    <m/>
    <n v="0"/>
    <n v="0"/>
    <d v="1899-12-30T15:50:13"/>
    <d v="1899-12-30T16:42:37"/>
    <d v="1899-12-30T07:55:06"/>
    <d v="1899-12-30T08:21:18"/>
    <n v="3319"/>
    <x v="12"/>
    <x v="6"/>
    <n v="201310"/>
  </r>
  <r>
    <x v="1576"/>
    <d v="2013-11-02T00:00:00"/>
    <x v="1"/>
    <n v="25"/>
    <n v="1"/>
    <n v="46"/>
    <n v="3"/>
    <d v="1899-12-30T01:46:03"/>
    <d v="1899-12-30T00:04:15"/>
    <x v="53"/>
    <s v="Random"/>
    <n v="14.144271570014153"/>
    <n v="0"/>
    <s v="cold"/>
    <s v="http://app.strava.com/activities/92724265"/>
    <d v="1899-12-30T07:55:06"/>
    <d v="1899-12-30T03:57:33"/>
    <m/>
    <n v="0"/>
    <n v="0"/>
    <d v="1899-12-30T01:51:08"/>
    <d v="1899-12-30T02:43:32"/>
    <d v="1899-12-30T00:55:34"/>
    <d v="1899-12-30T01:21:46"/>
    <n v="578"/>
    <x v="12"/>
    <x v="7"/>
    <n v="201311"/>
  </r>
  <r>
    <x v="1577"/>
    <d v="2013-11-04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</r>
  <r>
    <x v="1578"/>
    <d v="2013-11-05T00:00:00"/>
    <x v="1"/>
    <n v="9"/>
    <n v="0"/>
    <n v="25"/>
    <n v="0"/>
    <d v="1899-12-30T00:25:00"/>
    <d v="1899-12-30T00:02:47"/>
    <x v="51"/>
    <s v="YNHH Spin Bike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2"/>
    <x v="7"/>
    <n v="201311"/>
  </r>
  <r>
    <x v="1579"/>
    <d v="2013-11-06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</r>
  <r>
    <x v="1580"/>
    <d v="2013-11-10T00:00:00"/>
    <x v="2"/>
    <n v="5.6"/>
    <n v="1"/>
    <n v="5"/>
    <n v="47"/>
    <d v="1899-12-30T01:05:47"/>
    <d v="1899-12-30T00:11:45"/>
    <x v="73"/>
    <s v="53 - Rev3 Half"/>
    <n v="5.1076767164935442"/>
    <n v="158"/>
    <s v="Chilly"/>
    <s v="http://app.strava.com/activities/94304832"/>
    <d v="1899-12-30T05:07:46"/>
    <d v="1899-12-30T02:33:53"/>
    <m/>
    <n v="0"/>
    <n v="0"/>
    <d v="1899-12-30T05:07:46"/>
    <d v="1899-12-30T06:00:10"/>
    <d v="1899-12-30T02:33:53"/>
    <d v="1899-12-30T03:00:05"/>
    <n v="2599"/>
    <x v="12"/>
    <x v="7"/>
    <n v="201311"/>
  </r>
  <r>
    <x v="1581"/>
    <d v="2013-11-11T00:00:00"/>
    <x v="2"/>
    <n v="2.7"/>
    <n v="0"/>
    <n v="27"/>
    <n v="49"/>
    <d v="1899-12-30T00:27:49"/>
    <d v="1899-12-30T00:10:18"/>
    <x v="66"/>
    <s v="YNHH Random"/>
    <n v="5.8238466147393702"/>
    <n v="153"/>
    <s v="Chilly"/>
    <s v="http://app.strava.com/activities/94535432"/>
    <d v="1899-12-30T04:29:55"/>
    <d v="1899-12-30T02:14:58"/>
    <m/>
    <n v="0"/>
    <n v="0"/>
    <d v="1899-12-30T04:29:55"/>
    <d v="1899-12-30T05:22:20"/>
    <d v="1899-12-30T02:14:58"/>
    <d v="1899-12-30T02:41:10"/>
    <n v="1787"/>
    <x v="12"/>
    <x v="7"/>
    <n v="201311"/>
  </r>
  <r>
    <x v="1582"/>
    <d v="2013-11-24T00:00:00"/>
    <x v="2"/>
    <n v="5"/>
    <n v="0"/>
    <n v="49"/>
    <n v="58"/>
    <d v="1899-12-30T00:49:58"/>
    <d v="1899-12-30T00:10:00"/>
    <x v="73"/>
    <s v="Fischang-Cicchetti Memorial"/>
    <n v="6.0040026684456347"/>
    <n v="0"/>
    <s v="Freezing"/>
    <m/>
    <d v="1899-12-30T04:21:50"/>
    <d v="1899-12-30T02:10:55"/>
    <m/>
    <n v="0"/>
    <n v="0"/>
    <d v="1899-12-30T04:21:50"/>
    <d v="1899-12-30T05:14:14"/>
    <d v="1899-12-30T02:10:55"/>
    <d v="1899-12-30T02:37:07"/>
    <n v="1515"/>
    <x v="12"/>
    <x v="7"/>
    <n v="201311"/>
  </r>
  <r>
    <x v="1583"/>
    <d v="2013-11-25T00:00:00"/>
    <x v="1"/>
    <n v="7"/>
    <n v="0"/>
    <n v="20"/>
    <n v="0"/>
    <d v="1899-12-30T00:20:00"/>
    <d v="1899-12-30T00:02:51"/>
    <x v="51"/>
    <s v="YNHH Spin Bike"/>
    <n v="21.000000000000018"/>
    <n v="0"/>
    <m/>
    <m/>
    <d v="1899-12-30T05:20:00"/>
    <d v="1899-12-30T02:40:00"/>
    <m/>
    <n v="0"/>
    <n v="0"/>
    <d v="1899-12-30T01:14:51"/>
    <d v="1899-12-30T02:07:15"/>
    <d v="1899-12-30T00:37:26"/>
    <d v="1899-12-30T01:03:38"/>
    <n v="151"/>
    <x v="12"/>
    <x v="7"/>
    <n v="201311"/>
  </r>
  <r>
    <x v="1584"/>
    <d v="2013-11-26T00:00:00"/>
    <x v="1"/>
    <n v="10"/>
    <n v="0"/>
    <n v="29"/>
    <n v="0"/>
    <d v="1899-12-30T00:29:00"/>
    <d v="1899-12-30T00:02:54"/>
    <x v="51"/>
    <s v="YNHH Spin Bike"/>
    <n v="20.689655172413811"/>
    <n v="0"/>
    <m/>
    <m/>
    <d v="1899-12-30T05:24:48"/>
    <d v="1899-12-30T02:42:24"/>
    <m/>
    <n v="0"/>
    <n v="0"/>
    <d v="1899-12-30T01:15:59"/>
    <d v="1899-12-30T02:08:23"/>
    <d v="1899-12-30T00:37:59"/>
    <d v="1899-12-30T01:04:11"/>
    <n v="166"/>
    <x v="12"/>
    <x v="7"/>
    <n v="201311"/>
  </r>
  <r>
    <x v="1585"/>
    <d v="2013-11-28T00:00:00"/>
    <x v="2"/>
    <n v="6.2"/>
    <n v="1"/>
    <n v="8"/>
    <n v="55"/>
    <d v="1899-12-30T01:08:55"/>
    <d v="1899-12-30T00:11:07"/>
    <x v="73"/>
    <s v="Goshen Turkey Trot"/>
    <n v="5.3978234582829545"/>
    <n v="166"/>
    <s v="Freezing"/>
    <s v="http://www.strava.com/activities/97522399"/>
    <d v="1899-12-30T04:51:14"/>
    <d v="1899-12-30T02:25:37"/>
    <m/>
    <n v="0"/>
    <n v="0"/>
    <d v="1899-12-30T04:51:14"/>
    <d v="1899-12-30T05:43:38"/>
    <d v="1899-12-30T02:25:37"/>
    <d v="1899-12-30T02:51:49"/>
    <n v="2326"/>
    <x v="12"/>
    <x v="7"/>
    <n v="201311"/>
  </r>
  <r>
    <x v="1586"/>
    <d v="2013-12-01T00:00:00"/>
    <x v="2"/>
    <n v="6"/>
    <n v="1"/>
    <n v="1"/>
    <n v="13"/>
    <d v="1899-12-30T01:01:13"/>
    <d v="1899-12-30T00:10:12"/>
    <x v="73"/>
    <s v="House 6"/>
    <n v="5.8807514293493099"/>
    <n v="161"/>
    <s v="Cool"/>
    <s v="http://www.strava.com/activities/98155467"/>
    <d v="1899-12-30T04:27:19"/>
    <d v="1899-12-30T02:13:39"/>
    <m/>
    <n v="0"/>
    <n v="0"/>
    <d v="1899-12-30T04:27:19"/>
    <d v="1899-12-30T05:19:43"/>
    <d v="1899-12-30T02:13:39"/>
    <d v="1899-12-30T02:39:51"/>
    <n v="1701"/>
    <x v="12"/>
    <x v="11"/>
    <n v="201312"/>
  </r>
  <r>
    <x v="1587"/>
    <d v="2013-12-02T00:00:00"/>
    <x v="2"/>
    <n v="2.1"/>
    <n v="0"/>
    <n v="25"/>
    <n v="0"/>
    <d v="1899-12-30T00:25:00"/>
    <d v="1899-12-30T00:11:54"/>
    <x v="66"/>
    <s v="YNHH Treadmill"/>
    <n v="5.0400000000000045"/>
    <n v="0"/>
    <s v="Inside"/>
    <s v="5x2min @8:20"/>
    <d v="1899-12-30T05:11:54"/>
    <d v="1899-12-30T02:35:57"/>
    <m/>
    <n v="0"/>
    <n v="0"/>
    <d v="1899-12-30T05:11:54"/>
    <d v="1899-12-30T06:04:18"/>
    <d v="1899-12-30T02:35:57"/>
    <d v="1899-12-30T03:02:09"/>
    <n v="2656"/>
    <x v="12"/>
    <x v="11"/>
    <n v="201312"/>
  </r>
  <r>
    <x v="1587"/>
    <d v="2013-12-02T00:00:00"/>
    <x v="0"/>
    <n v="0.72"/>
    <n v="0"/>
    <n v="25"/>
    <n v="43"/>
    <d v="1899-12-30T00:25:43"/>
    <d v="1899-12-30T00:35:43"/>
    <x v="49"/>
    <s v="Random"/>
    <n v="1.6798444588464043"/>
    <n v="0"/>
    <m/>
    <m/>
    <d v="1899-12-30T01:25:43"/>
    <d v="1899-12-30T00:42:52"/>
    <m/>
    <n v="0"/>
    <n v="0"/>
    <d v="1899-12-30T15:35:48"/>
    <d v="1899-12-30T16:28:12"/>
    <d v="1899-12-30T07:47:54"/>
    <d v="1899-12-30T08:14:06"/>
    <n v="3300"/>
    <x v="12"/>
    <x v="11"/>
    <n v="201312"/>
  </r>
  <r>
    <x v="1588"/>
    <d v="2013-12-04T00:00:00"/>
    <x v="0"/>
    <n v="0.65"/>
    <n v="0"/>
    <n v="24"/>
    <n v="0"/>
    <d v="1899-12-30T00:24:00"/>
    <d v="1899-12-30T00:36:55"/>
    <x v="49"/>
    <s v="Random"/>
    <n v="1.6250000000000013"/>
    <n v="0"/>
    <m/>
    <m/>
    <d v="1899-12-30T01:28:37"/>
    <d v="1899-12-30T00:44:18"/>
    <m/>
    <n v="0"/>
    <n v="0"/>
    <d v="1899-12-30T16:07:23"/>
    <d v="1899-12-30T16:59:47"/>
    <d v="1899-12-30T08:03:42"/>
    <d v="1899-12-30T08:29:54"/>
    <n v="3344"/>
    <x v="12"/>
    <x v="11"/>
    <n v="201312"/>
  </r>
  <r>
    <x v="1589"/>
    <d v="2013-12-05T00:00:00"/>
    <x v="0"/>
    <n v="0.9"/>
    <n v="0"/>
    <n v="33"/>
    <n v="8"/>
    <d v="1899-12-30T00:33:08"/>
    <d v="1899-12-30T00:36:49"/>
    <x v="49"/>
    <s v="Random"/>
    <n v="1.6297786720321947"/>
    <n v="0"/>
    <m/>
    <m/>
    <d v="1899-12-30T01:28:21"/>
    <d v="1899-12-30T00:44:11"/>
    <m/>
    <n v="0"/>
    <n v="0"/>
    <d v="1899-12-30T16:04:33"/>
    <d v="1899-12-30T16:56:57"/>
    <d v="1899-12-30T08:02:16"/>
    <d v="1899-12-30T08:28:28"/>
    <n v="3341"/>
    <x v="12"/>
    <x v="11"/>
    <n v="201312"/>
  </r>
  <r>
    <x v="1590"/>
    <d v="2013-12-07T00:00:00"/>
    <x v="2"/>
    <n v="3.1"/>
    <n v="0"/>
    <n v="38"/>
    <n v="36"/>
    <d v="1899-12-30T00:38:36"/>
    <d v="1899-12-30T00:12:27"/>
    <x v="73"/>
    <s v="Jingle Bell Run Litchfield"/>
    <n v="4.8186528497409364"/>
    <n v="0"/>
    <s v="Freezing"/>
    <s v="Ran with Logan"/>
    <d v="1899-12-30T05:26:14"/>
    <d v="1899-12-30T02:43:07"/>
    <m/>
    <n v="0"/>
    <n v="0"/>
    <d v="1899-12-30T05:26:14"/>
    <d v="1899-12-30T06:18:38"/>
    <d v="1899-12-30T02:43:07"/>
    <d v="1899-12-30T03:09:19"/>
    <n v="2790"/>
    <x v="12"/>
    <x v="11"/>
    <n v="201312"/>
  </r>
  <r>
    <x v="1591"/>
    <d v="2013-12-08T00:00:00"/>
    <x v="2"/>
    <n v="5"/>
    <n v="1"/>
    <n v="3"/>
    <n v="33"/>
    <d v="1899-12-30T01:03:33"/>
    <d v="1899-12-30T00:12:43"/>
    <x v="73"/>
    <s v="Lake Elise Loop"/>
    <n v="4.7206923682140092"/>
    <n v="0"/>
    <s v="Freezing"/>
    <m/>
    <d v="1899-12-30T05:33:00"/>
    <d v="1899-12-30T02:46:30"/>
    <m/>
    <n v="0"/>
    <n v="0"/>
    <d v="1899-12-30T05:33:00"/>
    <d v="1899-12-30T06:25:24"/>
    <d v="1899-12-30T02:46:30"/>
    <d v="1899-12-30T03:12:42"/>
    <n v="2834"/>
    <x v="12"/>
    <x v="11"/>
    <n v="201312"/>
  </r>
  <r>
    <x v="1592"/>
    <d v="2013-12-09T00:00:00"/>
    <x v="2"/>
    <n v="4"/>
    <n v="0"/>
    <n v="39"/>
    <n v="23"/>
    <d v="1899-12-30T00:39:23"/>
    <d v="1899-12-30T00:09:51"/>
    <x v="66"/>
    <s v="YNHH Treadmill"/>
    <n v="6.0939483707151973"/>
    <n v="0"/>
    <s v="Inside"/>
    <s v=".5 mile at 8:30 .1 mile walk - Repeat"/>
    <d v="1899-12-30T04:17:58"/>
    <d v="1899-12-30T02:08:59"/>
    <m/>
    <n v="0"/>
    <n v="0"/>
    <d v="1899-12-30T04:17:58"/>
    <d v="1899-12-30T05:10:22"/>
    <d v="1899-12-30T02:08:59"/>
    <d v="1899-12-30T02:35:11"/>
    <n v="1395"/>
    <x v="12"/>
    <x v="11"/>
    <n v="201312"/>
  </r>
  <r>
    <x v="1592"/>
    <d v="2013-12-09T00:00:00"/>
    <x v="0"/>
    <n v="1.02"/>
    <n v="0"/>
    <n v="40"/>
    <n v="45"/>
    <d v="1899-12-30T00:40:45"/>
    <d v="1899-12-30T00:39:57"/>
    <x v="49"/>
    <s v="Random"/>
    <n v="1.5018404907975471"/>
    <n v="0"/>
    <s v="Inside"/>
    <m/>
    <d v="1899-12-30T01:35:53"/>
    <d v="1899-12-30T00:47:56"/>
    <m/>
    <n v="0"/>
    <n v="0"/>
    <d v="1899-12-30T17:26:43"/>
    <d v="1899-12-30T18:19:07"/>
    <d v="1899-12-30T08:43:21"/>
    <d v="1899-12-30T09:09:33"/>
    <n v="3417"/>
    <x v="12"/>
    <x v="11"/>
    <n v="201312"/>
  </r>
  <r>
    <x v="1593"/>
    <d v="2013-12-10T00:00:00"/>
    <x v="1"/>
    <n v="10"/>
    <n v="0"/>
    <n v="28"/>
    <n v="18"/>
    <d v="1899-12-30T00:28:18"/>
    <d v="1899-12-30T00:02:50"/>
    <x v="51"/>
    <s v="YNHH Spin Bike"/>
    <n v="21.20141342756185"/>
    <n v="0"/>
    <s v="Inside"/>
    <m/>
    <d v="1899-12-30T05:16:58"/>
    <d v="1899-12-30T02:38:29"/>
    <m/>
    <n v="0"/>
    <n v="0"/>
    <d v="1899-12-30T01:14:09"/>
    <d v="1899-12-30T02:06:33"/>
    <d v="1899-12-30T00:37:04"/>
    <d v="1899-12-30T01:03:16"/>
    <n v="143"/>
    <x v="12"/>
    <x v="11"/>
    <n v="201312"/>
  </r>
  <r>
    <x v="1594"/>
    <d v="2013-12-12T00:00:00"/>
    <x v="2"/>
    <n v="3"/>
    <n v="0"/>
    <n v="29"/>
    <n v="10"/>
    <d v="1899-12-30T00:29:10"/>
    <d v="1899-12-30T00:09:43"/>
    <x v="66"/>
    <s v="YNHH Treadmill"/>
    <n v="6.1714285714285761"/>
    <n v="152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2"/>
    <x v="11"/>
    <n v="201312"/>
  </r>
  <r>
    <x v="1595"/>
    <d v="2013-12-13T00:00:00"/>
    <x v="40"/>
    <n v="1"/>
    <n v="0"/>
    <n v="45"/>
    <n v="0"/>
    <d v="1899-12-30T00:45:00"/>
    <d v="1899-12-30T00:45:00"/>
    <x v="74"/>
    <s v="Offseason Weight Plan"/>
    <n v="1.3333333333333344"/>
    <n v="0"/>
    <s v="Inside"/>
    <m/>
    <d v="1899-12-30T00:00:00"/>
    <d v="1899-12-30T00:00:00"/>
    <m/>
    <n v="0"/>
    <n v="0"/>
    <d v="1899-12-30T19:39:00"/>
    <d v="1899-12-30T20:31:24"/>
    <d v="1899-12-30T09:49:30"/>
    <d v="1899-12-30T10:15:42"/>
    <n v="3492"/>
    <x v="12"/>
    <x v="11"/>
    <n v="201312"/>
  </r>
  <r>
    <x v="1596"/>
    <d v="2013-12-15T00:00:00"/>
    <x v="2"/>
    <n v="3.2"/>
    <n v="0"/>
    <n v="30"/>
    <n v="3"/>
    <d v="1899-12-30T00:30:03"/>
    <d v="1899-12-30T00:09:23"/>
    <x v="66"/>
    <s v="Treadmill"/>
    <n v="6.389351081530787"/>
    <n v="0"/>
    <s v="Inside"/>
    <m/>
    <d v="1899-12-30T04:06:02"/>
    <d v="1899-12-30T02:03:01"/>
    <m/>
    <n v="0"/>
    <n v="0"/>
    <d v="1899-12-30T04:06:02"/>
    <d v="1899-12-30T04:58:26"/>
    <d v="1899-12-30T02:03:01"/>
    <d v="1899-12-30T02:29:13"/>
    <n v="1064"/>
    <x v="12"/>
    <x v="11"/>
    <n v="201312"/>
  </r>
  <r>
    <x v="1597"/>
    <d v="2013-12-16T00:00:00"/>
    <x v="2"/>
    <n v="3.4"/>
    <n v="0"/>
    <n v="33"/>
    <n v="24"/>
    <d v="1899-12-30T00:33:24"/>
    <d v="1899-12-30T00:09:49"/>
    <x v="66"/>
    <s v="YNHH Treadmill"/>
    <n v="6.1077844311377296"/>
    <n v="0"/>
    <s v="Inside"/>
    <s v=".25 mile at 7:30 90 sec breat - Repeat 9 times"/>
    <d v="1899-12-30T04:17:23"/>
    <d v="1899-12-30T02:08:41"/>
    <m/>
    <n v="0"/>
    <n v="0"/>
    <d v="1899-12-30T04:17:23"/>
    <d v="1899-12-30T05:09:47"/>
    <d v="1899-12-30T02:08:41"/>
    <d v="1899-12-30T02:34:53"/>
    <n v="1373"/>
    <x v="12"/>
    <x v="11"/>
    <n v="201312"/>
  </r>
  <r>
    <x v="1597"/>
    <d v="2013-12-16T00:00:00"/>
    <x v="0"/>
    <n v="0.85"/>
    <n v="0"/>
    <n v="27"/>
    <n v="10"/>
    <d v="1899-12-30T00:27:10"/>
    <d v="1899-12-30T00:31:58"/>
    <x v="49"/>
    <s v="PHS Swim"/>
    <n v="1.8773006134969337"/>
    <n v="0"/>
    <s v="Inside"/>
    <m/>
    <d v="1899-12-30T01:16:42"/>
    <d v="1899-12-30T00:38:21"/>
    <m/>
    <n v="0"/>
    <n v="0"/>
    <d v="1899-12-30T13:57:22"/>
    <d v="1899-12-30T14:49:46"/>
    <d v="1899-12-30T06:58:41"/>
    <d v="1899-12-30T07:24:53"/>
    <n v="3166"/>
    <x v="12"/>
    <x v="11"/>
    <n v="201312"/>
  </r>
  <r>
    <x v="1598"/>
    <d v="2013-12-22T00:00:00"/>
    <x v="2"/>
    <n v="6.1"/>
    <n v="1"/>
    <n v="4"/>
    <n v="34"/>
    <d v="1899-12-30T01:04:34"/>
    <d v="1899-12-30T00:10:35"/>
    <x v="73"/>
    <s v="House 6"/>
    <n v="5.6685596282911765"/>
    <n v="0"/>
    <s v="Cool"/>
    <m/>
    <d v="1899-12-30T04:37:19"/>
    <d v="1899-12-30T02:18:40"/>
    <m/>
    <n v="0"/>
    <n v="0"/>
    <d v="1899-12-30T04:37:19"/>
    <d v="1899-12-30T05:29:43"/>
    <d v="1899-12-30T02:18:40"/>
    <d v="1899-12-30T02:44:52"/>
    <n v="1998"/>
    <x v="12"/>
    <x v="11"/>
    <n v="201312"/>
  </r>
  <r>
    <x v="1599"/>
    <d v="2013-12-24T00:00:00"/>
    <x v="2"/>
    <n v="3"/>
    <n v="0"/>
    <n v="30"/>
    <n v="1"/>
    <d v="1899-12-30T00:30:01"/>
    <d v="1899-12-30T00:10:00"/>
    <x v="75"/>
    <s v="Treadmill"/>
    <n v="5.9966685174902885"/>
    <n v="0"/>
    <s v="Inside"/>
    <m/>
    <d v="1899-12-30T04:22:09"/>
    <d v="1899-12-30T02:11:04"/>
    <m/>
    <n v="0"/>
    <n v="0"/>
    <d v="1899-12-30T04:22:09"/>
    <d v="1899-12-30T05:14:33"/>
    <d v="1899-12-30T02:11:04"/>
    <d v="1899-12-30T02:37:16"/>
    <n v="1553"/>
    <x v="12"/>
    <x v="11"/>
    <n v="201312"/>
  </r>
  <r>
    <x v="1600"/>
    <d v="2013-12-26T00:00:00"/>
    <x v="2"/>
    <n v="3"/>
    <n v="0"/>
    <n v="27"/>
    <n v="59"/>
    <d v="1899-12-30T00:27:59"/>
    <d v="1899-12-30T00:09:20"/>
    <x v="75"/>
    <s v="Treadmill"/>
    <n v="6.43240023823705"/>
    <n v="0"/>
    <s v="Inside"/>
    <m/>
    <d v="1899-12-30T04:04:23"/>
    <d v="1899-12-30T02:02:12"/>
    <m/>
    <n v="0"/>
    <n v="0"/>
    <d v="1899-12-30T04:04:23"/>
    <d v="1899-12-30T04:56:47"/>
    <d v="1899-12-30T02:02:12"/>
    <d v="1899-12-30T02:28:24"/>
    <n v="1031"/>
    <x v="12"/>
    <x v="11"/>
    <n v="201312"/>
  </r>
  <r>
    <x v="1601"/>
    <d v="2013-12-29T00:00:00"/>
    <x v="2"/>
    <n v="6.2"/>
    <n v="1"/>
    <n v="10"/>
    <n v="43"/>
    <d v="1899-12-30T01:10:43"/>
    <d v="1899-12-30T00:11:24"/>
    <x v="75"/>
    <s v="BK 10k"/>
    <n v="5.2604289417864756"/>
    <n v="154"/>
    <s v="Chilly"/>
    <s v="http://app.strava.com/activities/102641555"/>
    <d v="1899-12-30T04:58:50"/>
    <d v="1899-12-30T02:29:25"/>
    <m/>
    <n v="0"/>
    <n v="0"/>
    <d v="1899-12-30T04:58:50"/>
    <d v="1899-12-30T05:51:14"/>
    <d v="1899-12-30T02:29:25"/>
    <d v="1899-12-30T02:55:37"/>
    <n v="2472"/>
    <x v="12"/>
    <x v="11"/>
    <n v="201312"/>
  </r>
  <r>
    <x v="1602"/>
    <d v="2013-12-30T00:00:00"/>
    <x v="2"/>
    <n v="2.5"/>
    <n v="0"/>
    <n v="25"/>
    <n v="0"/>
    <d v="1899-12-30T00:25:00"/>
    <d v="1899-12-30T00:10:00"/>
    <x v="66"/>
    <s v="YNHH Treadmill"/>
    <n v="6.0000000000000044"/>
    <n v="0"/>
    <s v="Inside"/>
    <s v="5x2min @8:00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1"/>
    <n v="201312"/>
  </r>
  <r>
    <x v="1603"/>
    <d v="2014-01-07T00:00:00"/>
    <x v="1"/>
    <n v="10"/>
    <n v="0"/>
    <n v="26"/>
    <n v="48"/>
    <d v="1899-12-30T00:26:48"/>
    <d v="1899-12-30T00:02:41"/>
    <x v="51"/>
    <s v="YNHH Spin Bike"/>
    <n v="22.388059701492558"/>
    <n v="0"/>
    <s v="Inside"/>
    <s v="Erin Led Class"/>
    <d v="1899-12-30T05:00:10"/>
    <d v="1899-12-30T02:30:05"/>
    <m/>
    <n v="0"/>
    <n v="0"/>
    <d v="1899-12-30T01:10:13"/>
    <d v="1899-12-30T02:02:37"/>
    <d v="1899-12-30T00:35:06"/>
    <d v="1899-12-30T01:01:18"/>
    <n v="81"/>
    <x v="13"/>
    <x v="8"/>
    <n v="201401"/>
  </r>
  <r>
    <x v="1604"/>
    <d v="2014-01-08T00:00:00"/>
    <x v="2"/>
    <n v="3"/>
    <n v="0"/>
    <n v="29"/>
    <n v="19"/>
    <d v="1899-12-30T00:29:19"/>
    <d v="1899-12-30T00:09:46"/>
    <x v="66"/>
    <s v="YNHH Treadmill"/>
    <n v="6.1398521887436095"/>
    <n v="0"/>
    <s v="Inside"/>
    <s v="Not fun"/>
    <d v="1899-12-30T04:16:02"/>
    <d v="1899-12-30T02:08:01"/>
    <m/>
    <n v="0"/>
    <n v="0"/>
    <d v="1899-12-30T04:16:02"/>
    <d v="1899-12-30T05:08:26"/>
    <d v="1899-12-30T02:08:01"/>
    <d v="1899-12-30T02:34:13"/>
    <n v="1328"/>
    <x v="13"/>
    <x v="8"/>
    <n v="201401"/>
  </r>
  <r>
    <x v="1604"/>
    <d v="2014-01-08T00:00:00"/>
    <x v="0"/>
    <n v="0.625"/>
    <n v="0"/>
    <n v="40"/>
    <n v="0"/>
    <d v="1899-12-30T00:40:00"/>
    <d v="1899-12-30T01:04:00"/>
    <x v="49"/>
    <s v="PHS Swim"/>
    <n v="0.93750000000000089"/>
    <n v="0"/>
    <s v="Inside"/>
    <s v="Random"/>
    <d v="1899-12-30T02:33:36"/>
    <d v="1899-12-30T01:16:48"/>
    <m/>
    <n v="0"/>
    <n v="0"/>
    <d v="1899-12-31T03:56:48"/>
    <d v="1899-12-31T04:49:12"/>
    <d v="1899-12-30T13:58:24"/>
    <d v="1899-12-30T14:24:36"/>
    <n v="3525"/>
    <x v="13"/>
    <x v="8"/>
    <n v="201401"/>
  </r>
  <r>
    <x v="1605"/>
    <d v="2014-01-09T00:00:00"/>
    <x v="2"/>
    <n v="3.6"/>
    <n v="0"/>
    <n v="35"/>
    <n v="1"/>
    <d v="1899-12-30T00:35:01"/>
    <d v="1899-12-30T00:09:44"/>
    <x v="76"/>
    <s v="YNHH Treadmill"/>
    <n v="6.16849119466921"/>
    <n v="0"/>
    <s v="Inside"/>
    <m/>
    <d v="1899-12-30T04:14:51"/>
    <d v="1899-12-30T02:07:25"/>
    <m/>
    <n v="0"/>
    <n v="0"/>
    <d v="1899-12-30T04:14:51"/>
    <d v="1899-12-30T05:07:15"/>
    <d v="1899-12-30T02:07:25"/>
    <d v="1899-12-30T02:33:37"/>
    <n v="1295"/>
    <x v="13"/>
    <x v="8"/>
    <n v="201401"/>
  </r>
  <r>
    <x v="1605"/>
    <d v="2014-01-09T00:00:00"/>
    <x v="0"/>
    <n v="0.71"/>
    <n v="0"/>
    <n v="24"/>
    <n v="11"/>
    <d v="1899-12-30T00:24:11"/>
    <d v="1899-12-30T00:34:04"/>
    <x v="49"/>
    <s v="PHS Swim"/>
    <n v="1.7615437629221238"/>
    <n v="0"/>
    <s v="Inside"/>
    <s v="Random"/>
    <d v="1899-12-30T01:21:45"/>
    <d v="1899-12-30T00:40:52"/>
    <m/>
    <n v="0"/>
    <n v="0"/>
    <d v="1899-12-30T14:52:24"/>
    <d v="1899-12-30T15:44:48"/>
    <d v="1899-12-30T07:26:12"/>
    <d v="1899-12-30T07:52:24"/>
    <n v="3233"/>
    <x v="13"/>
    <x v="8"/>
    <n v="201401"/>
  </r>
  <r>
    <x v="1606"/>
    <d v="2014-01-11T00:00:00"/>
    <x v="2"/>
    <n v="4.0999999999999996"/>
    <n v="0"/>
    <n v="40"/>
    <n v="0"/>
    <d v="1899-12-30T00:40:00"/>
    <d v="1899-12-30T00:09:45"/>
    <x v="76"/>
    <s v="Treadmill"/>
    <n v="6.1500000000000048"/>
    <n v="0"/>
    <s v="Inside"/>
    <m/>
    <d v="1899-12-30T04:15:37"/>
    <d v="1899-12-30T02:07:48"/>
    <m/>
    <n v="0"/>
    <n v="0"/>
    <d v="1899-12-30T04:15:37"/>
    <d v="1899-12-30T05:08:01"/>
    <d v="1899-12-30T02:07:48"/>
    <d v="1899-12-30T02:34:00"/>
    <n v="1314"/>
    <x v="13"/>
    <x v="8"/>
    <n v="201401"/>
  </r>
  <r>
    <x v="1607"/>
    <d v="2014-01-12T00:00:00"/>
    <x v="2"/>
    <n v="6.2"/>
    <n v="1"/>
    <n v="7"/>
    <n v="10"/>
    <d v="1899-12-30T01:07:10"/>
    <d v="1899-12-30T00:10:50"/>
    <x v="76"/>
    <s v="BK 10k"/>
    <n v="5.5384615384615428"/>
    <n v="0"/>
    <s v="Chilly"/>
    <s v="http://app.strava.com/activities/105852639"/>
    <d v="1899-12-30T04:43:50"/>
    <d v="1899-12-30T02:21:55"/>
    <m/>
    <n v="0"/>
    <n v="0"/>
    <d v="1899-12-30T04:43:50"/>
    <d v="1899-12-30T05:36:14"/>
    <d v="1899-12-30T02:21:55"/>
    <d v="1899-12-30T02:48:07"/>
    <n v="2155"/>
    <x v="13"/>
    <x v="8"/>
    <n v="201401"/>
  </r>
  <r>
    <x v="1608"/>
    <d v="2014-01-13T00:00:00"/>
    <x v="2"/>
    <n v="3"/>
    <n v="0"/>
    <n v="25"/>
    <n v="31"/>
    <d v="1899-12-30T00:25:31"/>
    <d v="1899-12-30T00:08:30"/>
    <x v="76"/>
    <s v="YNHH Treadmill"/>
    <n v="7.0542129327237157"/>
    <n v="0"/>
    <s v="Inside"/>
    <s v="Time Trial for Nick"/>
    <d v="1899-12-30T03:42:51"/>
    <d v="1899-12-30T01:51:25"/>
    <m/>
    <n v="0"/>
    <n v="0"/>
    <d v="1899-12-30T03:42:51"/>
    <d v="1899-12-30T04:35:15"/>
    <d v="1899-12-30T01:51:25"/>
    <d v="1899-12-30T02:17:37"/>
    <n v="832"/>
    <x v="13"/>
    <x v="8"/>
    <n v="201401"/>
  </r>
  <r>
    <x v="1608"/>
    <d v="2014-01-13T00:00:00"/>
    <x v="0"/>
    <n v="1"/>
    <n v="0"/>
    <n v="33"/>
    <n v="50"/>
    <d v="1899-12-30T00:33:50"/>
    <d v="1899-12-30T00:33:50"/>
    <x v="49"/>
    <s v="Mile Time Trial"/>
    <n v="1.7733990147783265"/>
    <n v="0"/>
    <s v="Inside"/>
    <m/>
    <d v="1899-12-30T01:21:12"/>
    <d v="1899-12-30T00:40:36"/>
    <m/>
    <n v="0"/>
    <n v="0"/>
    <d v="1899-12-30T14:46:26"/>
    <d v="1899-12-30T15:38:50"/>
    <d v="1899-12-30T07:23:13"/>
    <d v="1899-12-30T07:49:25"/>
    <n v="3229"/>
    <x v="13"/>
    <x v="8"/>
    <n v="201401"/>
  </r>
  <r>
    <x v="1609"/>
    <d v="2014-01-14T00:00:00"/>
    <x v="2"/>
    <n v="3.01"/>
    <n v="0"/>
    <n v="28"/>
    <n v="55"/>
    <d v="1899-12-30T00:28:55"/>
    <d v="1899-12-30T00:09:36"/>
    <x v="76"/>
    <s v="YNHH Treadmill"/>
    <n v="6.2455331412103794"/>
    <n v="0"/>
    <s v="Inside"/>
    <m/>
    <d v="1899-12-30T04:11:42"/>
    <d v="1899-12-30T02:05:51"/>
    <m/>
    <n v="0"/>
    <n v="0"/>
    <d v="1899-12-30T04:11:42"/>
    <d v="1899-12-30T05:04:06"/>
    <d v="1899-12-30T02:05:51"/>
    <d v="1899-12-30T02:32:03"/>
    <n v="1196"/>
    <x v="13"/>
    <x v="8"/>
    <n v="201401"/>
  </r>
  <r>
    <x v="1610"/>
    <d v="2014-01-15T00:00:00"/>
    <x v="1"/>
    <n v="13"/>
    <n v="0"/>
    <n v="30"/>
    <n v="15"/>
    <d v="1899-12-30T00:30:15"/>
    <d v="1899-12-30T00:02:20"/>
    <x v="51"/>
    <s v="YNHH Spin Bike"/>
    <n v="25.785123966942169"/>
    <n v="0"/>
    <s v="Inside"/>
    <s v="LT Test"/>
    <d v="1899-12-30T04:20:37"/>
    <d v="1899-12-30T02:10:18"/>
    <m/>
    <n v="0"/>
    <n v="0"/>
    <d v="1899-12-30T01:00:58"/>
    <d v="1899-12-30T01:53:22"/>
    <d v="1899-12-30T00:30:29"/>
    <d v="1899-12-30T00:56:41"/>
    <n v="23"/>
    <x v="13"/>
    <x v="8"/>
    <n v="201401"/>
  </r>
  <r>
    <x v="1610"/>
    <d v="2014-01-15T00:00:00"/>
    <x v="0"/>
    <n v="1"/>
    <n v="0"/>
    <n v="33"/>
    <n v="37"/>
    <d v="1899-12-30T00:33:37"/>
    <d v="1899-12-30T00:33:37"/>
    <x v="49"/>
    <s v="PHS Swim"/>
    <n v="1.78482895389192"/>
    <n v="0"/>
    <s v="Inside"/>
    <m/>
    <d v="1899-12-30T01:20:41"/>
    <d v="1899-12-30T00:40:20"/>
    <m/>
    <n v="0"/>
    <n v="0"/>
    <d v="1899-12-30T14:40:45"/>
    <d v="1899-12-30T15:33:09"/>
    <d v="1899-12-30T07:20:23"/>
    <d v="1899-12-30T07:46:35"/>
    <n v="3224"/>
    <x v="13"/>
    <x v="8"/>
    <n v="201401"/>
  </r>
  <r>
    <x v="1611"/>
    <d v="2014-01-16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</r>
  <r>
    <x v="1612"/>
    <d v="2014-01-17T00:00:00"/>
    <x v="2"/>
    <n v="1.05"/>
    <n v="0"/>
    <n v="10"/>
    <n v="28"/>
    <d v="1899-12-30T00:10:28"/>
    <d v="1899-12-30T00:09:58"/>
    <x v="76"/>
    <s v="YNHH Treadmill"/>
    <n v="6.0191082802547822"/>
    <n v="0"/>
    <s v="Inside"/>
    <m/>
    <d v="1899-12-30T04:21:10"/>
    <d v="1899-12-30T02:10:35"/>
    <m/>
    <n v="0"/>
    <n v="0"/>
    <d v="1899-12-30T04:21:10"/>
    <d v="1899-12-30T05:13:34"/>
    <d v="1899-12-30T02:10:35"/>
    <d v="1899-12-30T02:36:47"/>
    <n v="1496"/>
    <x v="13"/>
    <x v="8"/>
    <n v="201401"/>
  </r>
  <r>
    <x v="1613"/>
    <d v="2014-01-20T00:00:00"/>
    <x v="2"/>
    <n v="7.9"/>
    <n v="1"/>
    <n v="27"/>
    <n v="18"/>
    <d v="1899-12-30T01:27:18"/>
    <d v="1899-12-30T00:11:03"/>
    <x v="76"/>
    <s v="Last 5.5 of Rev3 Half and Home"/>
    <n v="5.4295532646048148"/>
    <n v="152"/>
    <s v="Cold"/>
    <s v="http://app.strava.com/activities/107823517"/>
    <d v="1899-12-30T04:49:32"/>
    <d v="1899-12-30T02:24:46"/>
    <m/>
    <n v="0"/>
    <n v="0"/>
    <d v="1899-12-30T04:49:32"/>
    <d v="1899-12-30T05:41:56"/>
    <d v="1899-12-30T02:24:46"/>
    <d v="1899-12-30T02:50:58"/>
    <n v="2280"/>
    <x v="13"/>
    <x v="8"/>
    <n v="201401"/>
  </r>
  <r>
    <x v="1614"/>
    <d v="2014-01-21T00:00:00"/>
    <x v="2"/>
    <n v="3.12"/>
    <n v="0"/>
    <n v="29"/>
    <n v="55"/>
    <d v="1899-12-30T00:29:55"/>
    <d v="1899-12-30T00:09:35"/>
    <x v="66"/>
    <s v="YNHH Treadmill"/>
    <n v="6.2573816155988906"/>
    <n v="0"/>
    <s v="Inside"/>
    <m/>
    <d v="1899-12-30T04:11:13"/>
    <d v="1899-12-30T02:05:37"/>
    <m/>
    <n v="0"/>
    <n v="0"/>
    <d v="1899-12-30T04:11:13"/>
    <d v="1899-12-30T05:03:37"/>
    <d v="1899-12-30T02:05:37"/>
    <d v="1899-12-30T02:31:49"/>
    <n v="1184"/>
    <x v="13"/>
    <x v="8"/>
    <n v="201401"/>
  </r>
  <r>
    <x v="1615"/>
    <d v="2014-01-22T00:00:00"/>
    <x v="1"/>
    <n v="10.7"/>
    <n v="0"/>
    <n v="30"/>
    <n v="0"/>
    <d v="1899-12-30T00:30:00"/>
    <d v="1899-12-30T00:02:48"/>
    <x v="51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3"/>
    <x v="8"/>
    <n v="201401"/>
  </r>
  <r>
    <x v="1616"/>
    <d v="2014-01-24T00:00:00"/>
    <x v="2"/>
    <n v="4.0999999999999996"/>
    <n v="0"/>
    <n v="40"/>
    <n v="2"/>
    <d v="1899-12-30T00:40:02"/>
    <d v="1899-12-30T00:09:46"/>
    <x v="66"/>
    <s v="YNHH Treadmill"/>
    <n v="6.1448792672772736"/>
    <n v="0"/>
    <s v="Inside"/>
    <m/>
    <d v="1899-12-30T04:15:49"/>
    <d v="1899-12-30T02:07:55"/>
    <m/>
    <n v="0"/>
    <n v="0"/>
    <d v="1899-12-30T04:15:49"/>
    <d v="1899-12-30T05:08:13"/>
    <d v="1899-12-30T02:07:55"/>
    <d v="1899-12-30T02:34:07"/>
    <n v="1320"/>
    <x v="13"/>
    <x v="8"/>
    <n v="201401"/>
  </r>
  <r>
    <x v="1617"/>
    <d v="2014-01-25T00:00:00"/>
    <x v="2"/>
    <n v="5.2"/>
    <n v="0"/>
    <n v="50"/>
    <n v="1"/>
    <d v="1899-12-30T00:50:01"/>
    <d v="1899-12-30T00:09:37"/>
    <x v="76"/>
    <s v="Treadmill"/>
    <n v="6.2379206931023035"/>
    <n v="0"/>
    <s v="Inside"/>
    <m/>
    <d v="1899-12-30T04:12:00"/>
    <d v="1899-12-30T02:06:00"/>
    <m/>
    <n v="0"/>
    <n v="0"/>
    <d v="1899-12-30T04:12:00"/>
    <d v="1899-12-30T05:04:24"/>
    <d v="1899-12-30T02:06:00"/>
    <d v="1899-12-30T02:32:12"/>
    <n v="1204"/>
    <x v="13"/>
    <x v="8"/>
    <n v="201401"/>
  </r>
  <r>
    <x v="1618"/>
    <d v="2014-01-27T00:00:00"/>
    <x v="2"/>
    <n v="3.1"/>
    <n v="0"/>
    <n v="30"/>
    <n v="2"/>
    <d v="1899-12-30T00:30:02"/>
    <d v="1899-12-30T00:09:41"/>
    <x v="66"/>
    <s v="YNHH Treadmill"/>
    <n v="6.1931187569367427"/>
    <n v="0"/>
    <s v="Inside"/>
    <m/>
    <d v="1899-12-30T04:13:50"/>
    <d v="1899-12-30T02:06:55"/>
    <m/>
    <n v="0"/>
    <n v="0"/>
    <d v="1899-12-30T04:13:50"/>
    <d v="1899-12-30T05:06:14"/>
    <d v="1899-12-30T02:06:55"/>
    <d v="1899-12-30T02:33:07"/>
    <n v="1256"/>
    <x v="13"/>
    <x v="8"/>
    <n v="201401"/>
  </r>
  <r>
    <x v="1618"/>
    <d v="2014-01-27T00:00:00"/>
    <x v="0"/>
    <n v="1.4"/>
    <n v="0"/>
    <n v="40"/>
    <n v="29"/>
    <d v="1899-12-30T00:40:29"/>
    <d v="1899-12-30T00:28:55"/>
    <x v="49"/>
    <s v="PHS Swim"/>
    <n v="2.0749279538904912"/>
    <n v="0"/>
    <s v="Inside"/>
    <s v="2000 yards at 5x500 (slow, faster, fastest, slooow)"/>
    <d v="1899-12-30T01:09:24"/>
    <d v="1899-12-30T00:34:42"/>
    <m/>
    <n v="0"/>
    <n v="0"/>
    <d v="1899-12-30T12:37:37"/>
    <d v="1899-12-30T13:30:01"/>
    <d v="1899-12-30T06:18:49"/>
    <d v="1899-12-30T06:45:01"/>
    <n v="3127"/>
    <x v="13"/>
    <x v="8"/>
    <n v="201401"/>
  </r>
  <r>
    <x v="1619"/>
    <d v="2014-01-28T00:00:00"/>
    <x v="1"/>
    <n v="11"/>
    <n v="0"/>
    <n v="31"/>
    <n v="3"/>
    <d v="1899-12-30T00:31:03"/>
    <d v="1899-12-30T00:02:49"/>
    <x v="51"/>
    <s v="YNHH Spin Bike"/>
    <n v="21.256038647343011"/>
    <n v="0"/>
    <s v="Inside"/>
    <m/>
    <d v="1899-12-30T05:16:09"/>
    <d v="1899-12-30T02:38:04"/>
    <m/>
    <n v="0"/>
    <n v="0"/>
    <d v="1899-12-30T01:13:57"/>
    <d v="1899-12-30T02:06:21"/>
    <d v="1899-12-30T00:36:59"/>
    <d v="1899-12-30T01:03:11"/>
    <n v="139"/>
    <x v="13"/>
    <x v="8"/>
    <n v="201401"/>
  </r>
  <r>
    <x v="1620"/>
    <d v="2014-01-29T00:00:00"/>
    <x v="2"/>
    <n v="3.3"/>
    <n v="0"/>
    <n v="30"/>
    <n v="1"/>
    <d v="1899-12-30T00:30:01"/>
    <d v="1899-12-30T00:09:06"/>
    <x v="66"/>
    <s v="YNHH Treadmill"/>
    <n v="6.5963353692393172"/>
    <n v="0"/>
    <s v="Inside"/>
    <m/>
    <d v="1899-12-30T03:58:19"/>
    <d v="1899-12-30T01:59:09"/>
    <m/>
    <n v="0"/>
    <n v="0"/>
    <d v="1899-12-30T03:58:19"/>
    <d v="1899-12-30T04:50:43"/>
    <d v="1899-12-30T01:59:09"/>
    <d v="1899-12-30T02:25:21"/>
    <n v="931"/>
    <x v="13"/>
    <x v="8"/>
    <n v="201401"/>
  </r>
  <r>
    <x v="1620"/>
    <d v="2014-01-29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</r>
  <r>
    <x v="1621"/>
    <d v="2014-01-30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</r>
  <r>
    <x v="1621"/>
    <d v="2014-01-30T00:00:00"/>
    <x v="1"/>
    <n v="9.3000000000000007"/>
    <n v="0"/>
    <n v="25"/>
    <n v="0"/>
    <d v="1899-12-30T00:25:00"/>
    <d v="1899-12-30T00:02:41"/>
    <x v="51"/>
    <s v="YNHH Spin Bike"/>
    <n v="22.320000000000018"/>
    <n v="0"/>
    <s v="Inside"/>
    <m/>
    <d v="1899-12-30T05:01:05"/>
    <d v="1899-12-30T02:30:32"/>
    <m/>
    <n v="0"/>
    <n v="0"/>
    <d v="1899-12-30T01:10:26"/>
    <d v="1899-12-30T02:02:50"/>
    <d v="1899-12-30T00:35:13"/>
    <d v="1899-12-30T01:01:25"/>
    <n v="86"/>
    <x v="13"/>
    <x v="8"/>
    <n v="201401"/>
  </r>
  <r>
    <x v="1622"/>
    <d v="2014-01-31T00:00:00"/>
    <x v="2"/>
    <n v="3.05"/>
    <n v="0"/>
    <n v="30"/>
    <n v="1"/>
    <d v="1899-12-30T00:30:01"/>
    <d v="1899-12-30T00:09:50"/>
    <x v="66"/>
    <s v="YNHH Treadmill"/>
    <n v="6.0966129927817931"/>
    <n v="0"/>
    <s v="Inside"/>
    <m/>
    <d v="1899-12-30T04:17:51"/>
    <d v="1899-12-30T02:08:55"/>
    <m/>
    <n v="0"/>
    <n v="0"/>
    <d v="1899-12-30T04:17:51"/>
    <d v="1899-12-30T05:10:15"/>
    <d v="1899-12-30T02:08:55"/>
    <d v="1899-12-30T02:35:07"/>
    <n v="1392"/>
    <x v="13"/>
    <x v="8"/>
    <n v="201401"/>
  </r>
  <r>
    <x v="1623"/>
    <d v="2014-02-02T00:00:00"/>
    <x v="2"/>
    <n v="6.2"/>
    <n v="1"/>
    <n v="4"/>
    <n v="52"/>
    <d v="1899-12-30T01:04:52"/>
    <d v="1899-12-30T00:10:28"/>
    <x v="76"/>
    <s v="BK 10k"/>
    <n v="5.7348406988694798"/>
    <n v="155"/>
    <s v="Nice!"/>
    <m/>
    <d v="1899-12-30T04:34:07"/>
    <d v="1899-12-30T02:17:03"/>
    <m/>
    <n v="0"/>
    <n v="0"/>
    <d v="1899-12-30T04:34:07"/>
    <d v="1899-12-30T05:26:31"/>
    <d v="1899-12-30T02:17:03"/>
    <d v="1899-12-30T02:43:15"/>
    <n v="1913"/>
    <x v="13"/>
    <x v="9"/>
    <n v="201402"/>
  </r>
  <r>
    <x v="1624"/>
    <d v="2014-02-04T00:00:00"/>
    <x v="2"/>
    <n v="3"/>
    <n v="0"/>
    <n v="30"/>
    <n v="5"/>
    <d v="1899-12-30T00:30:05"/>
    <d v="1899-12-30T00:10:02"/>
    <x v="66"/>
    <s v="YNHH Treadmill"/>
    <n v="5.9833795013850457"/>
    <n v="0"/>
    <s v="Inside"/>
    <s v="3x1 mile 2 min rest - Day 1 IMMT"/>
    <d v="1899-12-30T04:22:44"/>
    <d v="1899-12-30T02:11:22"/>
    <m/>
    <n v="0"/>
    <n v="0"/>
    <d v="1899-12-30T04:22:44"/>
    <d v="1899-12-30T05:15:08"/>
    <d v="1899-12-30T02:11:22"/>
    <d v="1899-12-30T02:37:34"/>
    <n v="1572"/>
    <x v="13"/>
    <x v="9"/>
    <n v="201402"/>
  </r>
  <r>
    <x v="1625"/>
    <d v="2014-02-06T00:00:00"/>
    <x v="1"/>
    <n v="8.5"/>
    <n v="0"/>
    <n v="25"/>
    <n v="0"/>
    <d v="1899-12-30T00:25:00"/>
    <d v="1899-12-30T00:02:56"/>
    <x v="51"/>
    <s v="YNHH Spin Bike"/>
    <n v="20.400000000000016"/>
    <n v="0"/>
    <s v="Inside"/>
    <s v="Spin Class - Day 2 IMMT"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9"/>
    <n v="201402"/>
  </r>
  <r>
    <x v="1625"/>
    <d v="2014-02-06T00:00:00"/>
    <x v="0"/>
    <n v="1"/>
    <n v="0"/>
    <n v="33"/>
    <n v="0"/>
    <d v="1899-12-30T00:33:00"/>
    <d v="1899-12-30T00:33:00"/>
    <x v="49"/>
    <s v="PHS Swim"/>
    <n v="1.8181818181818195"/>
    <n v="0"/>
    <s v="Inside"/>
    <s v="Day 3 IMMT"/>
    <d v="1899-12-30T01:19:12"/>
    <d v="1899-12-30T00:39:36"/>
    <m/>
    <n v="0"/>
    <n v="0"/>
    <d v="1899-12-30T14:24:36"/>
    <d v="1899-12-30T15:17:00"/>
    <d v="1899-12-30T07:12:18"/>
    <d v="1899-12-30T07:38:30"/>
    <n v="3194"/>
    <x v="13"/>
    <x v="9"/>
    <n v="201402"/>
  </r>
  <r>
    <x v="1626"/>
    <d v="2014-02-07T00:00:00"/>
    <x v="2"/>
    <n v="3"/>
    <n v="0"/>
    <n v="25"/>
    <n v="17"/>
    <d v="1899-12-30T00:25:17"/>
    <d v="1899-12-30T00:08:26"/>
    <x v="66"/>
    <s v="YNHH Treadmill"/>
    <n v="7.1193144363876115"/>
    <n v="0"/>
    <s v="Inside"/>
    <s v="Day 4 IMMT"/>
    <d v="1899-12-30T03:40:48"/>
    <d v="1899-12-30T01:50:24"/>
    <m/>
    <n v="0"/>
    <n v="0"/>
    <d v="1899-12-30T03:40:48"/>
    <d v="1899-12-30T04:33:12"/>
    <d v="1899-12-30T01:50:24"/>
    <d v="1899-12-30T02:16:36"/>
    <n v="825"/>
    <x v="13"/>
    <x v="9"/>
    <n v="201402"/>
  </r>
  <r>
    <x v="1627"/>
    <d v="2014-02-09T00:00:00"/>
    <x v="1"/>
    <n v="18"/>
    <n v="1"/>
    <n v="0"/>
    <n v="0"/>
    <d v="1899-12-30T01:00:00"/>
    <d v="1899-12-30T00:03:20"/>
    <x v="63"/>
    <s v="1h Ride"/>
    <n v="18.000000000000014"/>
    <n v="0"/>
    <s v="Inside"/>
    <s v="booooriiiinnnggg"/>
    <d v="1899-12-30T06:13:20"/>
    <d v="1899-12-30T03:06:40"/>
    <m/>
    <n v="0"/>
    <n v="0"/>
    <d v="1899-12-30T01:27:20"/>
    <d v="1899-12-30T02:19:44"/>
    <d v="1899-12-30T00:43:40"/>
    <d v="1899-12-30T01:09:52"/>
    <n v="251"/>
    <x v="13"/>
    <x v="9"/>
    <n v="201402"/>
  </r>
  <r>
    <x v="1628"/>
    <d v="2014-02-10T00:00:00"/>
    <x v="0"/>
    <n v="1"/>
    <n v="0"/>
    <n v="45"/>
    <n v="0"/>
    <d v="1899-12-30T00:45:00"/>
    <d v="1899-12-30T00:45:00"/>
    <x v="49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</r>
  <r>
    <x v="1628"/>
    <d v="2014-02-10T00:00:00"/>
    <x v="2"/>
    <n v="2.92"/>
    <n v="0"/>
    <n v="29"/>
    <n v="44"/>
    <d v="1899-12-30T00:29:44"/>
    <d v="1899-12-30T00:10:11"/>
    <x v="66"/>
    <s v="YNHH Treadmill"/>
    <n v="5.8923766816143539"/>
    <n v="0"/>
    <s v="Inside"/>
    <s v=".5 Warmup 4x.5 mile at 7:19"/>
    <d v="1899-12-30T04:26:47"/>
    <d v="1899-12-30T02:13:24"/>
    <m/>
    <n v="0"/>
    <n v="0"/>
    <d v="1899-12-30T04:26:47"/>
    <d v="1899-12-30T05:19:11"/>
    <d v="1899-12-30T02:13:24"/>
    <d v="1899-12-30T02:39:36"/>
    <n v="1685"/>
    <x v="13"/>
    <x v="9"/>
    <n v="201402"/>
  </r>
  <r>
    <x v="1629"/>
    <d v="2014-02-11T00:00:00"/>
    <x v="1"/>
    <n v="10"/>
    <n v="0"/>
    <n v="26"/>
    <n v="50"/>
    <d v="1899-12-30T00:26:50"/>
    <d v="1899-12-30T00:02:41"/>
    <x v="51"/>
    <s v="YNHH Spin Bike"/>
    <n v="22.360248447204988"/>
    <n v="0"/>
    <s v="Inside"/>
    <s v="Spin Class"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9"/>
    <n v="201402"/>
  </r>
  <r>
    <x v="1630"/>
    <d v="2014-02-12T00:00:00"/>
    <x v="0"/>
    <n v="1.1000000000000001"/>
    <n v="0"/>
    <n v="38"/>
    <n v="34"/>
    <d v="1899-12-30T00:38:34"/>
    <d v="1899-12-30T00:35:04"/>
    <x v="49"/>
    <s v="PHS Swim"/>
    <n v="1.7113223854796902"/>
    <n v="0"/>
    <s v="Inside"/>
    <m/>
    <d v="1899-12-30T01:24:09"/>
    <d v="1899-12-30T00:42:04"/>
    <m/>
    <n v="0"/>
    <n v="0"/>
    <d v="1899-12-30T15:18:35"/>
    <d v="1899-12-30T16:10:59"/>
    <d v="1899-12-30T07:39:18"/>
    <d v="1899-12-30T08:05:30"/>
    <n v="3271"/>
    <x v="13"/>
    <x v="9"/>
    <n v="201402"/>
  </r>
  <r>
    <x v="1631"/>
    <d v="2014-02-13T00:00:00"/>
    <x v="1"/>
    <n v="7.4"/>
    <n v="0"/>
    <n v="30"/>
    <n v="0"/>
    <d v="1899-12-30T00:30:00"/>
    <d v="1899-12-30T00:04:03"/>
    <x v="63"/>
    <s v="30 Mins Trainer"/>
    <n v="14.800000000000011"/>
    <n v="0"/>
    <s v="Inside"/>
    <m/>
    <d v="1899-12-30T07:34:03"/>
    <d v="1899-12-30T03:47:02"/>
    <m/>
    <n v="0"/>
    <n v="0"/>
    <d v="1899-12-30T01:46:13"/>
    <d v="1899-12-30T02:38:37"/>
    <d v="1899-12-30T00:53:06"/>
    <d v="1899-12-30T01:19:18"/>
    <n v="516"/>
    <x v="13"/>
    <x v="9"/>
    <n v="201402"/>
  </r>
  <r>
    <x v="1632"/>
    <d v="2014-02-14T00:00:00"/>
    <x v="2"/>
    <n v="1.02"/>
    <n v="0"/>
    <n v="9"/>
    <n v="41"/>
    <d v="1899-12-30T00:09:41"/>
    <d v="1899-12-30T00:09:30"/>
    <x v="66"/>
    <s v="YNHH Treadmill"/>
    <n v="6.3201376936316755"/>
    <n v="0"/>
    <s v="Inside"/>
    <m/>
    <d v="1899-12-30T04:08:44"/>
    <d v="1899-12-30T02:04:22"/>
    <m/>
    <n v="0"/>
    <n v="0"/>
    <d v="1899-12-30T04:08:44"/>
    <d v="1899-12-30T05:01:08"/>
    <d v="1899-12-30T02:04:22"/>
    <d v="1899-12-30T02:30:34"/>
    <n v="1117"/>
    <x v="13"/>
    <x v="9"/>
    <n v="201402"/>
  </r>
  <r>
    <x v="1633"/>
    <d v="2014-02-16T00:00:00"/>
    <x v="2"/>
    <n v="5"/>
    <n v="0"/>
    <n v="48"/>
    <n v="21"/>
    <d v="1899-12-30T00:48:21"/>
    <d v="1899-12-30T00:09:40"/>
    <x v="76"/>
    <s v="Treadmill"/>
    <n v="6.2047569803516076"/>
    <n v="0"/>
    <s v="Inside"/>
    <m/>
    <d v="1899-12-30T04:13:21"/>
    <d v="1899-12-30T02:06:41"/>
    <m/>
    <n v="0"/>
    <n v="0"/>
    <d v="1899-12-30T04:13:21"/>
    <d v="1899-12-30T05:05:45"/>
    <d v="1899-12-30T02:06:41"/>
    <d v="1899-12-30T02:32:53"/>
    <n v="1237"/>
    <x v="13"/>
    <x v="9"/>
    <n v="201402"/>
  </r>
  <r>
    <x v="1634"/>
    <d v="2014-02-17T00:00:00"/>
    <x v="2"/>
    <n v="3.17"/>
    <n v="0"/>
    <n v="30"/>
    <n v="24"/>
    <d v="1899-12-30T00:30:24"/>
    <d v="1899-12-30T00:09:35"/>
    <x v="66"/>
    <s v="YNHH Treadmill"/>
    <n v="6.2565789473684266"/>
    <n v="147"/>
    <s v="Inside"/>
    <s v=".25 mile at 6:53 with 90 sec break"/>
    <d v="1899-12-30T04:11:15"/>
    <d v="1899-12-30T02:05:38"/>
    <m/>
    <n v="0"/>
    <n v="0"/>
    <d v="1899-12-30T04:11:15"/>
    <d v="1899-12-30T05:03:39"/>
    <d v="1899-12-30T02:05:38"/>
    <d v="1899-12-30T02:31:50"/>
    <n v="1185"/>
    <x v="13"/>
    <x v="9"/>
    <n v="201402"/>
  </r>
  <r>
    <x v="1635"/>
    <d v="2014-02-18T00:00:00"/>
    <x v="1"/>
    <n v="12"/>
    <n v="0"/>
    <n v="32"/>
    <n v="30"/>
    <d v="1899-12-30T00:32:30"/>
    <d v="1899-12-30T00:02:43"/>
    <x v="51"/>
    <s v="YNHH Spin Bike"/>
    <n v="22.153846153846171"/>
    <n v="0"/>
    <s v="Inside"/>
    <m/>
    <d v="1899-12-30T05:03:20"/>
    <d v="1899-12-30T02:31:40"/>
    <m/>
    <n v="0"/>
    <n v="0"/>
    <d v="1899-12-30T01:10:57"/>
    <d v="1899-12-30T02:03:22"/>
    <d v="1899-12-30T00:35:29"/>
    <d v="1899-12-30T01:01:41"/>
    <n v="93"/>
    <x v="13"/>
    <x v="9"/>
    <n v="201402"/>
  </r>
  <r>
    <x v="1636"/>
    <d v="2014-02-20T00:00:00"/>
    <x v="1"/>
    <n v="11.7"/>
    <n v="0"/>
    <n v="31"/>
    <n v="30"/>
    <d v="1899-12-30T00:31:30"/>
    <d v="1899-12-30T00:02:42"/>
    <x v="51"/>
    <s v="YNHH Treadmill"/>
    <n v="22.285714285714299"/>
    <n v="0"/>
    <s v="Inside"/>
    <m/>
    <d v="1899-12-30T05:01:32"/>
    <d v="1899-12-30T02:30:46"/>
    <m/>
    <n v="0"/>
    <n v="0"/>
    <d v="1899-12-30T01:10:32"/>
    <d v="1899-12-30T02:02:56"/>
    <d v="1899-12-30T00:35:16"/>
    <d v="1899-12-30T01:01:28"/>
    <n v="89"/>
    <x v="13"/>
    <x v="9"/>
    <n v="201402"/>
  </r>
  <r>
    <x v="1636"/>
    <d v="2014-02-20T00:00:00"/>
    <x v="2"/>
    <n v="1"/>
    <n v="0"/>
    <n v="9"/>
    <n v="16"/>
    <d v="1899-12-30T00:09:16"/>
    <d v="1899-12-30T00:09:16"/>
    <x v="66"/>
    <s v="YNHH Treadmill"/>
    <n v="6.4748201438848962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3"/>
    <x v="13"/>
    <x v="9"/>
    <n v="201402"/>
  </r>
  <r>
    <x v="1636"/>
    <d v="2014-02-20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9"/>
    <n v="201402"/>
  </r>
  <r>
    <x v="1637"/>
    <d v="2014-02-21T00:00:00"/>
    <x v="2"/>
    <n v="3.25"/>
    <n v="0"/>
    <n v="30"/>
    <n v="7"/>
    <d v="1899-12-30T00:30:07"/>
    <d v="1899-12-30T00:09:16"/>
    <x v="66"/>
    <s v="YNHH Treadmill"/>
    <n v="6.474820143884898"/>
    <n v="147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1"/>
    <x v="13"/>
    <x v="9"/>
    <n v="201402"/>
  </r>
  <r>
    <x v="1638"/>
    <d v="2014-02-22T00:00:00"/>
    <x v="2"/>
    <n v="9"/>
    <n v="1"/>
    <n v="42"/>
    <n v="18"/>
    <d v="1899-12-30T01:42:18"/>
    <d v="1899-12-30T00:11:22"/>
    <x v="76"/>
    <s v="Home Rev3 Olympic"/>
    <n v="5.2785923753665731"/>
    <n v="153"/>
    <s v="Chilly"/>
    <s v="http://app.strava.com/activities/115186703"/>
    <d v="1899-12-30T04:57:48"/>
    <d v="1899-12-30T02:28:54"/>
    <m/>
    <n v="0"/>
    <n v="0"/>
    <d v="1899-12-30T04:57:48"/>
    <d v="1899-12-30T05:50:12"/>
    <d v="1899-12-30T02:28:54"/>
    <d v="1899-12-30T02:55:06"/>
    <n v="2455"/>
    <x v="13"/>
    <x v="9"/>
    <n v="201402"/>
  </r>
  <r>
    <x v="1639"/>
    <d v="2014-02-24T00:00:00"/>
    <x v="2"/>
    <n v="3.1"/>
    <n v="0"/>
    <n v="28"/>
    <n v="53"/>
    <d v="1899-12-30T00:28:53"/>
    <d v="1899-12-30T00:09:19"/>
    <x v="66"/>
    <s v="YNHH Treadmill"/>
    <n v="6.4396999422966017"/>
    <n v="145"/>
    <s v="Inside"/>
    <m/>
    <d v="1899-12-30T04:04:07"/>
    <d v="1899-12-30T02:02:03"/>
    <m/>
    <n v="0"/>
    <n v="0"/>
    <d v="1899-12-30T04:04:07"/>
    <d v="1899-12-30T04:56:31"/>
    <d v="1899-12-30T02:02:03"/>
    <d v="1899-12-30T02:28:15"/>
    <n v="1028"/>
    <x v="13"/>
    <x v="9"/>
    <n v="201402"/>
  </r>
  <r>
    <x v="1639"/>
    <d v="2014-02-24T00:00:00"/>
    <x v="0"/>
    <n v="1"/>
    <n v="0"/>
    <n v="45"/>
    <n v="0"/>
    <d v="1899-12-30T00:45:00"/>
    <d v="1899-12-30T00:45:00"/>
    <x v="49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</r>
  <r>
    <x v="1640"/>
    <d v="2014-02-25T00:00:00"/>
    <x v="1"/>
    <n v="11.5"/>
    <n v="0"/>
    <n v="35"/>
    <n v="0"/>
    <d v="1899-12-30T00:35:00"/>
    <d v="1899-12-30T00:03:03"/>
    <x v="51"/>
    <s v="YNHH Spin Bike"/>
    <n v="19.71428571428573"/>
    <n v="0"/>
    <s v="Inside"/>
    <m/>
    <d v="1899-12-30T05:40:52"/>
    <d v="1899-12-30T02:50:26"/>
    <m/>
    <n v="0"/>
    <n v="0"/>
    <d v="1899-12-30T01:19:44"/>
    <d v="1899-12-30T02:12:08"/>
    <d v="1899-12-30T00:39:52"/>
    <d v="1899-12-30T01:06:04"/>
    <n v="217"/>
    <x v="13"/>
    <x v="9"/>
    <n v="201402"/>
  </r>
  <r>
    <x v="1641"/>
    <d v="2014-02-26T00:00:00"/>
    <x v="0"/>
    <n v="1"/>
    <n v="0"/>
    <n v="33"/>
    <n v="13"/>
    <d v="1899-12-30T00:33:13"/>
    <d v="1899-12-30T00:33:13"/>
    <x v="49"/>
    <s v="PHS Swim"/>
    <n v="1.8063221274460624"/>
    <n v="0"/>
    <s v="Inside"/>
    <m/>
    <d v="1899-12-30T01:19:43"/>
    <d v="1899-12-30T00:39:52"/>
    <m/>
    <n v="0"/>
    <n v="0"/>
    <d v="1899-12-30T14:30:17"/>
    <d v="1899-12-30T15:22:41"/>
    <d v="1899-12-30T07:15:08"/>
    <d v="1899-12-30T07:41:20"/>
    <n v="3202"/>
    <x v="13"/>
    <x v="9"/>
    <n v="201402"/>
  </r>
  <r>
    <x v="1642"/>
    <d v="2014-02-27T00:00:00"/>
    <x v="1"/>
    <n v="11"/>
    <n v="0"/>
    <n v="31"/>
    <n v="40"/>
    <d v="1899-12-30T00:31:40"/>
    <d v="1899-12-30T00:02:53"/>
    <x v="51"/>
    <s v="YNHH Spin Bike"/>
    <n v="20.842105263157912"/>
    <n v="0"/>
    <s v="Inside"/>
    <m/>
    <d v="1899-12-30T05:22:25"/>
    <d v="1899-12-30T02:41:13"/>
    <m/>
    <n v="0"/>
    <n v="0"/>
    <d v="1899-12-30T01:15:25"/>
    <d v="1899-12-30T02:07:49"/>
    <d v="1899-12-30T00:37:43"/>
    <d v="1899-12-30T01:03:55"/>
    <n v="162"/>
    <x v="13"/>
    <x v="9"/>
    <n v="201402"/>
  </r>
  <r>
    <x v="1642"/>
    <d v="2014-02-27T00:00:00"/>
    <x v="2"/>
    <n v="1"/>
    <n v="0"/>
    <n v="9"/>
    <n v="33"/>
    <d v="1899-12-30T00:09:33"/>
    <d v="1899-12-30T00:09:33"/>
    <x v="66"/>
    <s v="YNHH Treadmill"/>
    <n v="6.2827225130890101"/>
    <n v="0"/>
    <s v="Inside"/>
    <m/>
    <d v="1899-12-30T04:10:13"/>
    <d v="1899-12-30T02:05:06"/>
    <m/>
    <n v="0"/>
    <n v="0"/>
    <d v="1899-12-30T04:10:13"/>
    <d v="1899-12-30T05:02:37"/>
    <d v="1899-12-30T02:05:06"/>
    <d v="1899-12-30T02:31:18"/>
    <n v="1165"/>
    <x v="13"/>
    <x v="9"/>
    <n v="201402"/>
  </r>
  <r>
    <x v="1643"/>
    <d v="2014-03-01T00:00:00"/>
    <x v="1"/>
    <n v="15"/>
    <n v="1"/>
    <n v="0"/>
    <n v="0"/>
    <d v="1899-12-30T01:00:00"/>
    <d v="1899-12-30T00:04:00"/>
    <x v="63"/>
    <s v="1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</r>
  <r>
    <x v="1644"/>
    <d v="2014-03-02T00:00:00"/>
    <x v="2"/>
    <n v="5.15"/>
    <n v="0"/>
    <n v="50"/>
    <n v="0"/>
    <d v="1899-12-30T00:50:00"/>
    <d v="1899-12-30T00:09:43"/>
    <x v="76"/>
    <s v="Treadmill"/>
    <n v="6.180000000000005"/>
    <n v="0"/>
    <s v="Inside"/>
    <m/>
    <d v="1899-12-30T04:14:22"/>
    <d v="1899-12-30T02:07:11"/>
    <m/>
    <n v="0"/>
    <n v="0"/>
    <d v="1899-12-30T04:14:22"/>
    <d v="1899-12-30T05:06:46"/>
    <d v="1899-12-30T02:07:11"/>
    <d v="1899-12-30T02:33:23"/>
    <n v="1277"/>
    <x v="13"/>
    <x v="10"/>
    <n v="201403"/>
  </r>
  <r>
    <x v="1645"/>
    <d v="2014-03-03T00:00:00"/>
    <x v="2"/>
    <n v="3.11"/>
    <n v="0"/>
    <n v="29"/>
    <n v="50"/>
    <d v="1899-12-30T00:29:50"/>
    <d v="1899-12-30T00:09:36"/>
    <x v="66"/>
    <s v="YNHH Treadmill"/>
    <n v="6.2547486033519606"/>
    <n v="0"/>
    <s v="Inside"/>
    <m/>
    <d v="1899-12-30T04:11:20"/>
    <d v="1899-12-30T02:05:40"/>
    <m/>
    <n v="0"/>
    <n v="0"/>
    <d v="1899-12-30T04:11:20"/>
    <d v="1899-12-30T05:03:44"/>
    <d v="1899-12-30T02:05:40"/>
    <d v="1899-12-30T02:31:52"/>
    <n v="1187"/>
    <x v="13"/>
    <x v="10"/>
    <n v="201403"/>
  </r>
  <r>
    <x v="1645"/>
    <d v="2014-03-03T00:00:00"/>
    <x v="0"/>
    <n v="1"/>
    <n v="0"/>
    <n v="31"/>
    <n v="30"/>
    <d v="1899-12-30T00:31:30"/>
    <d v="1899-12-30T00:31:30"/>
    <x v="49"/>
    <s v="PHS Swim"/>
    <n v="1.904761904761906"/>
    <n v="0"/>
    <s v="Inside"/>
    <m/>
    <d v="1899-12-30T01:15:36"/>
    <d v="1899-12-30T00:37:48"/>
    <m/>
    <n v="0"/>
    <n v="0"/>
    <d v="1899-12-30T13:45:18"/>
    <d v="1899-12-30T14:37:42"/>
    <d v="1899-12-30T06:52:39"/>
    <d v="1899-12-30T07:18:51"/>
    <n v="3159"/>
    <x v="13"/>
    <x v="10"/>
    <n v="201403"/>
  </r>
  <r>
    <x v="1646"/>
    <d v="2014-03-04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3"/>
    <x v="10"/>
    <n v="201403"/>
  </r>
  <r>
    <x v="1647"/>
    <d v="2014-03-05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</r>
  <r>
    <x v="1648"/>
    <d v="2014-03-06T00:00:00"/>
    <x v="1"/>
    <n v="9"/>
    <n v="0"/>
    <n v="27"/>
    <n v="0"/>
    <d v="1899-12-30T00:27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0"/>
    <n v="201403"/>
  </r>
  <r>
    <x v="1648"/>
    <d v="2014-03-06T00:00:00"/>
    <x v="2"/>
    <n v="1"/>
    <n v="0"/>
    <n v="8"/>
    <n v="57"/>
    <d v="1899-12-30T00:08:57"/>
    <d v="1899-12-30T00:08:57"/>
    <x v="66"/>
    <s v="YNHH Treadmill"/>
    <n v="6.7039106145251459"/>
    <n v="0"/>
    <s v="Inside"/>
    <m/>
    <d v="1899-12-30T03:54:29"/>
    <d v="1899-12-30T01:57:15"/>
    <m/>
    <n v="0"/>
    <n v="0"/>
    <d v="1899-12-30T03:54:29"/>
    <d v="1899-12-30T04:46:53"/>
    <d v="1899-12-30T01:57:15"/>
    <d v="1899-12-30T02:23:27"/>
    <n v="895"/>
    <x v="13"/>
    <x v="10"/>
    <n v="201403"/>
  </r>
  <r>
    <x v="1649"/>
    <d v="2014-03-07T00:00:00"/>
    <x v="2"/>
    <n v="3.5"/>
    <n v="0"/>
    <n v="33"/>
    <n v="49"/>
    <d v="1899-12-30T00:33:49"/>
    <d v="1899-12-30T00:09:40"/>
    <x v="66"/>
    <s v="YNHH Treadmill"/>
    <n v="6.2099556431739824"/>
    <n v="0"/>
    <s v="Inside"/>
    <m/>
    <d v="1899-12-30T04:13:09"/>
    <d v="1899-12-30T02:06:34"/>
    <m/>
    <n v="0"/>
    <n v="0"/>
    <d v="1899-12-30T04:13:09"/>
    <d v="1899-12-30T05:05:33"/>
    <d v="1899-12-30T02:06:34"/>
    <d v="1899-12-30T02:32:46"/>
    <n v="1228"/>
    <x v="13"/>
    <x v="10"/>
    <n v="201403"/>
  </r>
  <r>
    <x v="1650"/>
    <d v="2014-03-08T00:00:00"/>
    <x v="2"/>
    <n v="7.62"/>
    <n v="1"/>
    <n v="17"/>
    <n v="48"/>
    <d v="1899-12-30T01:17:48"/>
    <d v="1899-12-30T00:10:13"/>
    <x v="76"/>
    <s v="10k + Munsun Loop"/>
    <n v="5.8766066838046322"/>
    <n v="160"/>
    <s v="Perfect"/>
    <m/>
    <d v="1899-12-30T04:27:30"/>
    <d v="1899-12-30T02:13:45"/>
    <m/>
    <n v="0"/>
    <n v="0"/>
    <d v="1899-12-30T04:27:30"/>
    <d v="1899-12-30T05:19:54"/>
    <d v="1899-12-30T02:13:45"/>
    <d v="1899-12-30T02:39:57"/>
    <n v="1707"/>
    <x v="13"/>
    <x v="10"/>
    <n v="201403"/>
  </r>
  <r>
    <x v="1651"/>
    <d v="2014-03-09T00:00:00"/>
    <x v="1"/>
    <n v="20"/>
    <n v="1"/>
    <n v="20"/>
    <n v="0"/>
    <d v="1899-12-30T01:20:00"/>
    <d v="1899-12-30T00:04:00"/>
    <x v="63"/>
    <s v="2 sessions of 40 each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</r>
  <r>
    <x v="1652"/>
    <d v="2014-03-10T00:00:00"/>
    <x v="2"/>
    <n v="3"/>
    <n v="0"/>
    <n v="24"/>
    <n v="5"/>
    <d v="1899-12-30T00:24:05"/>
    <d v="1899-12-30T00:08:02"/>
    <x v="66"/>
    <s v="YNHH Treadmill"/>
    <n v="7.4740484429065814"/>
    <n v="0"/>
    <s v="Inside"/>
    <s v="Speed Test"/>
    <d v="1899-12-30T03:30:20"/>
    <d v="1899-12-30T01:45:10"/>
    <m/>
    <n v="0"/>
    <n v="0"/>
    <d v="1899-12-30T03:30:20"/>
    <d v="1899-12-30T04:22:44"/>
    <d v="1899-12-30T01:45:10"/>
    <d v="1899-12-30T02:11:22"/>
    <n v="803"/>
    <x v="13"/>
    <x v="10"/>
    <n v="201403"/>
  </r>
  <r>
    <x v="1652"/>
    <d v="2014-03-10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</r>
  <r>
    <x v="1653"/>
    <d v="2014-03-11T00:00:00"/>
    <x v="1"/>
    <n v="10"/>
    <n v="0"/>
    <n v="40"/>
    <n v="0"/>
    <d v="1899-12-30T00:40:00"/>
    <d v="1899-12-30T00:04:00"/>
    <x v="63"/>
    <s v="NBA 2k14 with Nolan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</r>
  <r>
    <x v="1654"/>
    <d v="2014-03-12T00:00:00"/>
    <x v="2"/>
    <n v="3.1"/>
    <n v="0"/>
    <n v="28"/>
    <n v="0"/>
    <d v="1899-12-30T00:28:00"/>
    <d v="1899-12-30T00:09:02"/>
    <x v="66"/>
    <s v="YNHH-5k"/>
    <n v="6.6428571428571477"/>
    <n v="0"/>
    <s v="Nice!"/>
    <s v="http://www.strava.com/activities/120008170"/>
    <d v="1899-12-30T03:56:39"/>
    <d v="1899-12-30T01:58:19"/>
    <m/>
    <n v="0"/>
    <n v="0"/>
    <d v="1899-12-30T03:56:39"/>
    <d v="1899-12-30T04:49:03"/>
    <d v="1899-12-30T01:58:19"/>
    <d v="1899-12-30T02:24:31"/>
    <n v="912"/>
    <x v="13"/>
    <x v="10"/>
    <n v="201403"/>
  </r>
  <r>
    <x v="1655"/>
    <d v="2014-03-13T00:00:00"/>
    <x v="1"/>
    <n v="10"/>
    <n v="0"/>
    <n v="27"/>
    <n v="40"/>
    <d v="1899-12-30T00:27:40"/>
    <d v="1899-12-30T00:02:46"/>
    <x v="51"/>
    <s v="YNHH Spin Bike"/>
    <n v="21.686746987951825"/>
    <n v="0"/>
    <s v="Inside"/>
    <m/>
    <d v="1899-12-30T05:09:52"/>
    <d v="1899-12-30T02:34:56"/>
    <m/>
    <n v="0"/>
    <n v="0"/>
    <d v="1899-12-30T01:12:29"/>
    <d v="1899-12-30T02:04:53"/>
    <d v="1899-12-30T00:36:15"/>
    <d v="1899-12-30T01:02:27"/>
    <n v="110"/>
    <x v="13"/>
    <x v="10"/>
    <n v="201403"/>
  </r>
  <r>
    <x v="1655"/>
    <d v="2014-03-13T00:00:00"/>
    <x v="0"/>
    <n v="0.625"/>
    <n v="0"/>
    <n v="21"/>
    <n v="0"/>
    <d v="1899-12-30T00:21:00"/>
    <d v="1899-12-30T00:33:36"/>
    <x v="49"/>
    <s v="PHS Swim"/>
    <n v="1.7857142857142874"/>
    <n v="0"/>
    <s v="Inside"/>
    <m/>
    <d v="1899-12-30T01:20:38"/>
    <d v="1899-12-30T00:40:19"/>
    <m/>
    <n v="0"/>
    <n v="0"/>
    <d v="1899-12-30T14:40:19"/>
    <d v="1899-12-30T15:32:43"/>
    <d v="1899-12-30T07:20:10"/>
    <d v="1899-12-30T07:46:22"/>
    <n v="3220"/>
    <x v="13"/>
    <x v="10"/>
    <n v="201403"/>
  </r>
  <r>
    <x v="1656"/>
    <d v="2014-03-14T00:00:00"/>
    <x v="2"/>
    <n v="3.5"/>
    <n v="0"/>
    <n v="33"/>
    <n v="20"/>
    <d v="1899-12-30T00:33:20"/>
    <d v="1899-12-30T00:09:31"/>
    <x v="66"/>
    <s v="YNHH Treadmill"/>
    <n v="6.3000000000000043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4"/>
    <x v="13"/>
    <x v="10"/>
    <n v="201403"/>
  </r>
  <r>
    <x v="1657"/>
    <d v="2014-03-15T00:00:00"/>
    <x v="1"/>
    <n v="17.5"/>
    <n v="1"/>
    <n v="22"/>
    <n v="59"/>
    <d v="1899-12-30T01:22:59"/>
    <d v="1899-12-30T00:04:45"/>
    <x v="53"/>
    <s v="Jack's Hill"/>
    <n v="12.653143201446083"/>
    <n v="0"/>
    <s v="Chilly"/>
    <m/>
    <d v="1899-12-30T08:51:06"/>
    <d v="1899-12-30T04:25:33"/>
    <m/>
    <n v="0"/>
    <n v="0"/>
    <d v="1899-12-30T02:04:14"/>
    <d v="1899-12-30T02:56:38"/>
    <d v="1899-12-30T01:02:07"/>
    <d v="1899-12-30T01:28:19"/>
    <n v="710"/>
    <x v="13"/>
    <x v="10"/>
    <n v="201403"/>
  </r>
  <r>
    <x v="1658"/>
    <d v="2014-03-25T00:00:00"/>
    <x v="1"/>
    <n v="10"/>
    <n v="0"/>
    <n v="28"/>
    <n v="40"/>
    <d v="1899-12-30T00:28:40"/>
    <d v="1899-12-30T00:02:52"/>
    <x v="51"/>
    <s v="YNHH Spin Bike"/>
    <n v="20.930232558139551"/>
    <n v="0"/>
    <s v="Inside"/>
    <m/>
    <d v="1899-12-30T05:21:04"/>
    <d v="1899-12-30T02:40:32"/>
    <m/>
    <n v="0"/>
    <n v="0"/>
    <d v="1899-12-30T01:15:06"/>
    <d v="1899-12-30T02:07:30"/>
    <d v="1899-12-30T00:37:33"/>
    <d v="1899-12-30T01:03:45"/>
    <n v="157"/>
    <x v="13"/>
    <x v="10"/>
    <n v="201403"/>
  </r>
  <r>
    <x v="1659"/>
    <d v="2014-03-26T00:00:00"/>
    <x v="2"/>
    <n v="2"/>
    <n v="0"/>
    <n v="19"/>
    <n v="7"/>
    <d v="1899-12-30T00:19:07"/>
    <d v="1899-12-30T00:09:33"/>
    <x v="66"/>
    <s v="YNHH Treadmill"/>
    <n v="6.277244986922411"/>
    <n v="0"/>
    <s v="Inside"/>
    <m/>
    <d v="1899-12-30T04:10:26"/>
    <d v="1899-12-30T02:05:13"/>
    <m/>
    <n v="0"/>
    <n v="0"/>
    <d v="1899-12-30T04:10:26"/>
    <d v="1899-12-30T05:02:50"/>
    <d v="1899-12-30T02:05:13"/>
    <d v="1899-12-30T02:31:25"/>
    <n v="1171"/>
    <x v="13"/>
    <x v="10"/>
    <n v="201403"/>
  </r>
  <r>
    <x v="1659"/>
    <d v="2014-03-26T00:00:00"/>
    <x v="0"/>
    <n v="0.56000000000000005"/>
    <n v="0"/>
    <n v="40"/>
    <n v="0"/>
    <d v="1899-12-30T00:40:00"/>
    <d v="1899-12-30T01:11:26"/>
    <x v="49"/>
    <s v="PHS Swim"/>
    <n v="0.84000000000000086"/>
    <n v="0"/>
    <s v="Inside"/>
    <m/>
    <d v="1899-12-30T02:51:26"/>
    <d v="1899-12-30T01:25:43"/>
    <m/>
    <n v="0"/>
    <n v="0"/>
    <d v="1899-12-31T07:11:26"/>
    <d v="1899-12-31T08:03:50"/>
    <d v="1899-12-30T15:35:43"/>
    <d v="1899-12-30T16:01:55"/>
    <n v="3528"/>
    <x v="13"/>
    <x v="10"/>
    <n v="201403"/>
  </r>
  <r>
    <x v="1660"/>
    <d v="2014-03-27T00:00:00"/>
    <x v="1"/>
    <n v="11"/>
    <n v="0"/>
    <n v="31"/>
    <n v="30"/>
    <d v="1899-12-30T00:31:30"/>
    <d v="1899-12-30T00:02:52"/>
    <x v="51"/>
    <s v="YNHH Spin Bike"/>
    <n v="20.952380952380967"/>
    <n v="0"/>
    <s v="Inside"/>
    <m/>
    <d v="1899-12-30T05:20:44"/>
    <d v="1899-12-30T02:40:22"/>
    <m/>
    <n v="0"/>
    <n v="0"/>
    <d v="1899-12-30T01:15:02"/>
    <d v="1899-12-30T02:07:26"/>
    <d v="1899-12-30T00:37:31"/>
    <d v="1899-12-30T01:03:43"/>
    <n v="156"/>
    <x v="13"/>
    <x v="10"/>
    <n v="201403"/>
  </r>
  <r>
    <x v="1660"/>
    <d v="2014-03-27T00:00:00"/>
    <x v="2"/>
    <n v="1.01"/>
    <n v="0"/>
    <n v="9"/>
    <n v="40"/>
    <d v="1899-12-30T00:09:40"/>
    <d v="1899-12-30T00:09:34"/>
    <x v="66"/>
    <s v="YNHH Treadmill"/>
    <n v="6.2689655172413845"/>
    <n v="0"/>
    <s v="Inside"/>
    <m/>
    <d v="1899-12-30T04:10:46"/>
    <d v="1899-12-30T02:05:23"/>
    <m/>
    <n v="0"/>
    <n v="0"/>
    <d v="1899-12-30T04:10:46"/>
    <d v="1899-12-30T05:03:10"/>
    <d v="1899-12-30T02:05:23"/>
    <d v="1899-12-30T02:31:35"/>
    <n v="1177"/>
    <x v="13"/>
    <x v="10"/>
    <n v="201403"/>
  </r>
  <r>
    <x v="1660"/>
    <d v="2014-03-27T00:00:00"/>
    <x v="0"/>
    <n v="0.71"/>
    <n v="0"/>
    <n v="40"/>
    <n v="0"/>
    <d v="1899-12-30T00:40:00"/>
    <d v="1899-12-30T00:56:20"/>
    <x v="49"/>
    <s v="PHS Swim"/>
    <n v="1.0650000000000008"/>
    <n v="0"/>
    <s v="Inside"/>
    <m/>
    <d v="1899-12-30T02:15:13"/>
    <d v="1899-12-30T01:07:36"/>
    <m/>
    <n v="0"/>
    <n v="0"/>
    <d v="1899-12-31T00:36:03"/>
    <d v="1899-12-31T01:28:27"/>
    <d v="1899-12-30T12:18:02"/>
    <d v="1899-12-30T12:44:14"/>
    <n v="3522"/>
    <x v="13"/>
    <x v="10"/>
    <n v="201403"/>
  </r>
  <r>
    <x v="1661"/>
    <d v="2014-03-28T00:00:00"/>
    <x v="1"/>
    <n v="13.2"/>
    <n v="0"/>
    <n v="57"/>
    <n v="22"/>
    <d v="1899-12-30T00:57:22"/>
    <d v="1899-12-30T00:04:21"/>
    <x v="77"/>
    <s v="Random"/>
    <n v="13.805926786751897"/>
    <n v="0"/>
    <s v="Raining"/>
    <m/>
    <d v="1899-12-30T08:06:45"/>
    <d v="1899-12-30T04:03:22"/>
    <m/>
    <n v="0"/>
    <n v="0"/>
    <d v="1899-12-30T01:53:52"/>
    <d v="1899-12-30T02:46:16"/>
    <d v="1899-12-30T00:56:56"/>
    <d v="1899-12-30T01:23:08"/>
    <n v="609"/>
    <x v="13"/>
    <x v="10"/>
    <n v="201403"/>
  </r>
  <r>
    <x v="1662"/>
    <d v="2014-03-30T00:00:00"/>
    <x v="1"/>
    <n v="17"/>
    <n v="1"/>
    <n v="0"/>
    <n v="0"/>
    <d v="1899-12-30T01:00:00"/>
    <d v="1899-12-30T00:03:32"/>
    <x v="78"/>
    <s v="Basement"/>
    <n v="17.000000000000014"/>
    <n v="0"/>
    <s v="Inside"/>
    <m/>
    <d v="1899-12-30T06:35:18"/>
    <d v="1899-12-30T03:17:39"/>
    <m/>
    <n v="0"/>
    <n v="0"/>
    <d v="1899-12-30T01:32:28"/>
    <d v="1899-12-30T02:24:52"/>
    <d v="1899-12-30T00:46:14"/>
    <d v="1899-12-30T01:12:26"/>
    <n v="306"/>
    <x v="13"/>
    <x v="10"/>
    <n v="201403"/>
  </r>
  <r>
    <x v="1662"/>
    <d v="2014-03-30T00:00:00"/>
    <x v="2"/>
    <n v="3.14"/>
    <n v="0"/>
    <n v="33"/>
    <n v="42"/>
    <d v="1899-12-30T00:33:42"/>
    <d v="1899-12-30T00:10:44"/>
    <x v="76"/>
    <s v="Treadmill"/>
    <n v="5.5905044510385791"/>
    <n v="0"/>
    <s v="Inside"/>
    <m/>
    <d v="1899-12-30T04:41:11"/>
    <d v="1899-12-30T02:20:36"/>
    <m/>
    <n v="0"/>
    <n v="0"/>
    <d v="1899-12-30T04:41:11"/>
    <d v="1899-12-30T05:33:35"/>
    <d v="1899-12-30T02:20:36"/>
    <d v="1899-12-30T02:46:48"/>
    <n v="2084"/>
    <x v="13"/>
    <x v="10"/>
    <n v="201403"/>
  </r>
  <r>
    <x v="1663"/>
    <d v="2014-03-31T00:00:00"/>
    <x v="2"/>
    <n v="3"/>
    <n v="0"/>
    <n v="32"/>
    <n v="15"/>
    <d v="1899-12-30T00:32:15"/>
    <d v="1899-12-30T00:10:45"/>
    <x v="73"/>
    <s v="YNHH Treadmill"/>
    <n v="5.581395348837213"/>
    <n v="0"/>
    <s v="Inside"/>
    <s v="4xhalf mile at 7:53"/>
    <d v="1899-12-30T04:41:39"/>
    <d v="1899-12-30T02:20:50"/>
    <m/>
    <n v="0"/>
    <n v="0"/>
    <d v="1899-12-30T04:41:39"/>
    <d v="1899-12-30T05:34:03"/>
    <d v="1899-12-30T02:20:50"/>
    <d v="1899-12-30T02:47:02"/>
    <n v="2094"/>
    <x v="13"/>
    <x v="10"/>
    <n v="201403"/>
  </r>
  <r>
    <x v="1664"/>
    <d v="2014-04-02T00:00:00"/>
    <x v="1"/>
    <n v="10"/>
    <n v="0"/>
    <n v="27"/>
    <n v="53"/>
    <d v="1899-12-30T00:27:53"/>
    <d v="1899-12-30T00:02:47"/>
    <x v="51"/>
    <s v="YNHH Spin Bike"/>
    <n v="21.518230723251662"/>
    <n v="0"/>
    <s v="Inside"/>
    <m/>
    <d v="1899-12-30T05:12:18"/>
    <d v="1899-12-30T02:36:09"/>
    <m/>
    <n v="0"/>
    <n v="0"/>
    <d v="1899-12-30T01:13:03"/>
    <d v="1899-12-30T02:05:27"/>
    <d v="1899-12-30T00:36:32"/>
    <d v="1899-12-30T01:02:44"/>
    <n v="120"/>
    <x v="13"/>
    <x v="1"/>
    <n v="201404"/>
  </r>
  <r>
    <x v="1664"/>
    <d v="2014-04-02T00:00:00"/>
    <x v="0"/>
    <n v="1.2"/>
    <n v="0"/>
    <n v="39"/>
    <n v="38"/>
    <d v="1899-12-30T00:39:38"/>
    <d v="1899-12-30T00:33:02"/>
    <x v="49"/>
    <s v="PHS Swim"/>
    <n v="1.8166526492851149"/>
    <n v="0"/>
    <s v="Inside"/>
    <m/>
    <d v="1899-12-30T01:19:16"/>
    <d v="1899-12-30T00:39:38"/>
    <m/>
    <n v="0"/>
    <n v="0"/>
    <d v="1899-12-30T14:25:20"/>
    <d v="1899-12-30T15:17:44"/>
    <d v="1899-12-30T07:12:40"/>
    <d v="1899-12-30T07:38:52"/>
    <n v="3197"/>
    <x v="13"/>
    <x v="1"/>
    <n v="201404"/>
  </r>
  <r>
    <x v="1665"/>
    <d v="2014-04-03T00:00:00"/>
    <x v="1"/>
    <n v="10"/>
    <n v="0"/>
    <n v="27"/>
    <n v="25"/>
    <d v="1899-12-30T00:27:25"/>
    <d v="1899-12-30T00:02:45"/>
    <x v="51"/>
    <s v="YNHH Spin Bike"/>
    <n v="21.884498480243177"/>
    <n v="0"/>
    <s v="Inside"/>
    <m/>
    <d v="1899-12-30T05:07:04"/>
    <d v="1899-12-30T02:33:32"/>
    <m/>
    <n v="0"/>
    <n v="0"/>
    <d v="1899-12-30T01:11:50"/>
    <d v="1899-12-30T02:04:14"/>
    <d v="1899-12-30T00:35:55"/>
    <d v="1899-12-30T01:02:07"/>
    <n v="101"/>
    <x v="13"/>
    <x v="1"/>
    <n v="201404"/>
  </r>
  <r>
    <x v="1665"/>
    <d v="2014-04-03T00:00:00"/>
    <x v="2"/>
    <n v="3.1"/>
    <n v="0"/>
    <n v="29"/>
    <n v="55"/>
    <d v="1899-12-30T00:29:55"/>
    <d v="1899-12-30T00:09:39"/>
    <x v="79"/>
    <s v="YNHH-5k"/>
    <n v="6.2172701949860771"/>
    <n v="0"/>
    <s v="Nice!"/>
    <s v="http://www.strava.com/activities/126584619"/>
    <d v="1899-12-30T04:12:51"/>
    <d v="1899-12-30T02:06:25"/>
    <m/>
    <n v="0"/>
    <n v="0"/>
    <d v="1899-12-30T04:12:51"/>
    <d v="1899-12-30T05:05:15"/>
    <d v="1899-12-30T02:06:25"/>
    <d v="1899-12-30T02:32:37"/>
    <n v="1224"/>
    <x v="13"/>
    <x v="1"/>
    <n v="201404"/>
  </r>
  <r>
    <x v="1666"/>
    <d v="2014-04-04T00:00:00"/>
    <x v="2"/>
    <n v="3"/>
    <n v="0"/>
    <n v="28"/>
    <n v="30"/>
    <d v="1899-12-30T00:28:30"/>
    <d v="1899-12-30T00:09:30"/>
    <x v="79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3"/>
    <x v="1"/>
    <n v="201404"/>
  </r>
  <r>
    <x v="1667"/>
    <d v="2014-04-05T00:00:00"/>
    <x v="1"/>
    <n v="35.5"/>
    <n v="2"/>
    <n v="40"/>
    <n v="55"/>
    <d v="1899-12-30T02:40:55"/>
    <d v="1899-12-30T00:04:32"/>
    <x v="77"/>
    <s v="Random"/>
    <n v="13.236664940445374"/>
    <n v="0"/>
    <s v="Chilly"/>
    <s v="http://app.strava.com/activities/127163945"/>
    <d v="1899-12-30T08:27:41"/>
    <d v="1899-12-30T04:13:50"/>
    <m/>
    <n v="0"/>
    <n v="0"/>
    <d v="1899-12-30T01:58:46"/>
    <d v="1899-12-30T02:51:10"/>
    <d v="1899-12-30T00:59:23"/>
    <d v="1899-12-30T01:25:35"/>
    <n v="670"/>
    <x v="13"/>
    <x v="1"/>
    <n v="201404"/>
  </r>
  <r>
    <x v="1668"/>
    <d v="2014-04-07T00:00:00"/>
    <x v="2"/>
    <n v="3.02"/>
    <n v="0"/>
    <n v="30"/>
    <n v="0"/>
    <d v="1899-12-30T00:30:00"/>
    <d v="1899-12-30T00:09:56"/>
    <x v="79"/>
    <s v="YNHH Treadmill"/>
    <n v="6.0400000000000054"/>
    <n v="0"/>
    <s v="Inside"/>
    <s v="1/2 mile repeats"/>
    <d v="1899-12-30T04:20:16"/>
    <d v="1899-12-30T02:10:08"/>
    <m/>
    <n v="0"/>
    <n v="0"/>
    <d v="1899-12-30T04:20:16"/>
    <d v="1899-12-30T05:12:40"/>
    <d v="1899-12-30T02:10:08"/>
    <d v="1899-12-30T02:36:20"/>
    <n v="1469"/>
    <x v="13"/>
    <x v="1"/>
    <n v="201404"/>
  </r>
  <r>
    <x v="1668"/>
    <d v="2014-04-07T00:00:00"/>
    <x v="0"/>
    <n v="1"/>
    <n v="0"/>
    <n v="29"/>
    <n v="55"/>
    <d v="1899-12-30T00:29:55"/>
    <d v="1899-12-30T00:29:55"/>
    <x v="49"/>
    <s v="PHS Swim"/>
    <n v="2.0055710306406698"/>
    <n v="0"/>
    <s v="Inside"/>
    <m/>
    <d v="1899-12-30T01:11:48"/>
    <d v="1899-12-30T00:35:54"/>
    <m/>
    <n v="0"/>
    <n v="0"/>
    <d v="1899-12-30T13:03:49"/>
    <d v="1899-12-30T13:56:13"/>
    <d v="1899-12-30T06:31:54"/>
    <d v="1899-12-30T06:58:07"/>
    <n v="3137"/>
    <x v="13"/>
    <x v="1"/>
    <n v="201404"/>
  </r>
  <r>
    <x v="1669"/>
    <d v="2014-04-08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1"/>
    <n v="201404"/>
  </r>
  <r>
    <x v="1670"/>
    <d v="2014-04-09T00:00:00"/>
    <x v="2"/>
    <n v="4.0999999999999996"/>
    <n v="0"/>
    <n v="39"/>
    <n v="4"/>
    <d v="1899-12-30T00:39:04"/>
    <d v="1899-12-30T00:09:32"/>
    <x v="79"/>
    <s v="Random"/>
    <n v="6.2969283276450554"/>
    <n v="0"/>
    <s v="Nice!"/>
    <s v="http://app.strava.com/activities/128469509"/>
    <d v="1899-12-30T04:09:39"/>
    <d v="1899-12-30T02:04:49"/>
    <m/>
    <n v="0"/>
    <n v="0"/>
    <d v="1899-12-30T04:09:39"/>
    <d v="1899-12-30T05:02:03"/>
    <d v="1899-12-30T02:04:49"/>
    <d v="1899-12-30T02:31:01"/>
    <n v="1147"/>
    <x v="13"/>
    <x v="1"/>
    <n v="201404"/>
  </r>
  <r>
    <x v="1670"/>
    <d v="2014-04-09T00:00:00"/>
    <x v="0"/>
    <n v="1.1399999999999999"/>
    <n v="0"/>
    <n v="41"/>
    <n v="40"/>
    <d v="1899-12-30T00:41:40"/>
    <d v="1899-12-30T00:36:33"/>
    <x v="49"/>
    <s v="PHS Swim"/>
    <n v="1.6416000000000011"/>
    <n v="0"/>
    <s v="Inside"/>
    <m/>
    <d v="1899-12-30T01:27:43"/>
    <d v="1899-12-30T00:43:52"/>
    <m/>
    <n v="0"/>
    <n v="0"/>
    <d v="1899-12-30T15:57:36"/>
    <d v="1899-12-30T16:50:00"/>
    <d v="1899-12-30T07:58:48"/>
    <d v="1899-12-30T08:25:00"/>
    <n v="3329"/>
    <x v="13"/>
    <x v="1"/>
    <n v="201404"/>
  </r>
  <r>
    <x v="1671"/>
    <d v="2014-04-10T00:00:00"/>
    <x v="2"/>
    <n v="10.3"/>
    <n v="1"/>
    <n v="55"/>
    <n v="25"/>
    <d v="1899-12-30T01:55:25"/>
    <d v="1899-12-30T00:11:12"/>
    <x v="76"/>
    <s v="Random"/>
    <n v="5.3545126353790664"/>
    <n v="0"/>
    <s v="cool"/>
    <s v="http://app.strava.com/activities/128742853"/>
    <d v="1899-12-30T04:53:35"/>
    <d v="1899-12-30T02:26:48"/>
    <m/>
    <n v="0"/>
    <n v="0"/>
    <d v="1899-12-30T04:53:35"/>
    <d v="1899-12-30T05:45:59"/>
    <d v="1899-12-30T02:26:48"/>
    <d v="1899-12-30T02:53:00"/>
    <n v="2367"/>
    <x v="13"/>
    <x v="1"/>
    <n v="201404"/>
  </r>
  <r>
    <x v="1671"/>
    <d v="2014-04-10T00:00:00"/>
    <x v="1"/>
    <n v="9.8000000000000007"/>
    <n v="0"/>
    <n v="39"/>
    <n v="31"/>
    <d v="1899-12-30T00:39:31"/>
    <d v="1899-12-30T00:04:02"/>
    <x v="77"/>
    <s v="Random"/>
    <n v="14.87979755377479"/>
    <n v="0"/>
    <s v="cool"/>
    <s v="http://app.strava.com/activities/128823945"/>
    <d v="1899-12-30T07:31:37"/>
    <d v="1899-12-30T03:45:49"/>
    <m/>
    <n v="0"/>
    <n v="0"/>
    <d v="1899-12-30T01:45:39"/>
    <d v="1899-12-30T02:38:03"/>
    <d v="1899-12-30T00:52:49"/>
    <d v="1899-12-30T01:19:01"/>
    <n v="509"/>
    <x v="13"/>
    <x v="1"/>
    <n v="201404"/>
  </r>
  <r>
    <x v="1672"/>
    <d v="2014-04-12T00:00:00"/>
    <x v="1"/>
    <n v="46.3"/>
    <n v="3"/>
    <n v="22"/>
    <n v="48"/>
    <d v="1899-12-30T03:22:48"/>
    <d v="1899-12-30T00:04:23"/>
    <x v="77"/>
    <s v="Random"/>
    <n v="13.698224852071014"/>
    <n v="0"/>
    <s v="cool"/>
    <s v="http://app.strava.com/activities/129478064"/>
    <d v="1899-12-30T08:10:34"/>
    <d v="1899-12-30T04:05:17"/>
    <m/>
    <n v="0"/>
    <n v="0"/>
    <d v="1899-12-30T01:54:46"/>
    <d v="1899-12-30T02:47:10"/>
    <d v="1899-12-30T00:57:23"/>
    <d v="1899-12-30T01:23:35"/>
    <n v="615"/>
    <x v="13"/>
    <x v="1"/>
    <n v="201404"/>
  </r>
  <r>
    <x v="1673"/>
    <d v="2014-04-19T00:00:00"/>
    <x v="1"/>
    <n v="20.8"/>
    <n v="1"/>
    <n v="32"/>
    <n v="6"/>
    <d v="1899-12-30T01:32:06"/>
    <d v="1899-12-30T00:04:26"/>
    <x v="77"/>
    <s v="Random"/>
    <n v="13.550488599348544"/>
    <n v="0"/>
    <s v="cool"/>
    <s v="http://app.strava.com/activities/131959466"/>
    <d v="1899-12-30T08:15:55"/>
    <d v="1899-12-30T04:07:58"/>
    <m/>
    <n v="0"/>
    <n v="0"/>
    <d v="1899-12-30T01:56:01"/>
    <d v="1899-12-30T02:48:25"/>
    <d v="1899-12-30T00:58:00"/>
    <d v="1899-12-30T01:24:12"/>
    <n v="633"/>
    <x v="13"/>
    <x v="1"/>
    <n v="201404"/>
  </r>
  <r>
    <x v="1674"/>
    <d v="2014-04-20T00:00:00"/>
    <x v="2"/>
    <n v="7.5"/>
    <n v="1"/>
    <n v="12"/>
    <n v="55"/>
    <d v="1899-12-30T01:12:55"/>
    <d v="1899-12-30T00:09:43"/>
    <x v="76"/>
    <s v="Quassy Loop"/>
    <n v="6.1714285714285761"/>
    <n v="0"/>
    <s v="Perfect"/>
    <s v="http://app.strava.com/activities/132351198"/>
    <d v="1899-12-30T04:14:43"/>
    <d v="1899-12-30T02:07:22"/>
    <m/>
    <n v="0"/>
    <n v="0"/>
    <d v="1899-12-30T04:14:43"/>
    <d v="1899-12-30T05:07:07"/>
    <d v="1899-12-30T02:07:22"/>
    <d v="1899-12-30T02:33:34"/>
    <n v="1286"/>
    <x v="13"/>
    <x v="1"/>
    <n v="201404"/>
  </r>
  <r>
    <x v="1675"/>
    <d v="2014-04-21T00:00:00"/>
    <x v="2"/>
    <n v="3.1"/>
    <n v="0"/>
    <n v="32"/>
    <n v="26"/>
    <d v="1899-12-30T00:32:26"/>
    <d v="1899-12-30T00:10:28"/>
    <x v="79"/>
    <s v="YNHH Treadmill"/>
    <n v="5.7348406988694824"/>
    <n v="0"/>
    <s v="Inside"/>
    <s v="1/4 mile repeats"/>
    <d v="1899-12-30T04:34:07"/>
    <d v="1899-12-30T02:17:03"/>
    <m/>
    <n v="0"/>
    <n v="0"/>
    <d v="1899-12-30T04:34:07"/>
    <d v="1899-12-30T05:26:31"/>
    <d v="1899-12-30T02:17:03"/>
    <d v="1899-12-30T02:43:15"/>
    <n v="1911"/>
    <x v="13"/>
    <x v="1"/>
    <n v="201404"/>
  </r>
  <r>
    <x v="1676"/>
    <d v="2014-04-22T00:00:00"/>
    <x v="2"/>
    <n v="3.2"/>
    <n v="0"/>
    <n v="33"/>
    <n v="57"/>
    <d v="1899-12-30T00:33:57"/>
    <d v="1899-12-30T00:10:37"/>
    <x v="79"/>
    <s v="YNHH Division St 5k"/>
    <n v="5.6553755522827727"/>
    <n v="0"/>
    <s v="Nice!"/>
    <m/>
    <d v="1899-12-30T04:37:58"/>
    <d v="1899-12-30T02:18:59"/>
    <m/>
    <n v="0"/>
    <n v="0"/>
    <d v="1899-12-30T04:37:58"/>
    <d v="1899-12-30T05:30:22"/>
    <d v="1899-12-30T02:18:59"/>
    <d v="1899-12-30T02:45:11"/>
    <n v="2012"/>
    <x v="13"/>
    <x v="1"/>
    <n v="201404"/>
  </r>
  <r>
    <x v="1677"/>
    <d v="2014-04-23T00:00:00"/>
    <x v="2"/>
    <n v="1.05"/>
    <n v="0"/>
    <n v="10"/>
    <n v="0"/>
    <d v="1899-12-30T00:10:00"/>
    <d v="1899-12-30T00:09:31"/>
    <x v="79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3"/>
    <x v="1"/>
    <n v="201404"/>
  </r>
  <r>
    <x v="1678"/>
    <d v="2014-04-24T00:00:00"/>
    <x v="2"/>
    <n v="1.5"/>
    <n v="0"/>
    <n v="12"/>
    <n v="5"/>
    <d v="1899-12-30T00:12:05"/>
    <d v="1899-12-30T00:08:03"/>
    <x v="79"/>
    <s v="YNHH Treadmill"/>
    <n v="7.4482758620689706"/>
    <n v="0"/>
    <s v="Inside"/>
    <s v="2nd half of brick"/>
    <d v="1899-12-30T03:31:03"/>
    <d v="1899-12-30T01:45:32"/>
    <m/>
    <n v="0"/>
    <n v="0"/>
    <d v="1899-12-30T03:31:03"/>
    <d v="1899-12-30T04:23:27"/>
    <d v="1899-12-30T01:45:32"/>
    <d v="1899-12-30T02:11:44"/>
    <n v="806"/>
    <x v="13"/>
    <x v="1"/>
    <n v="201404"/>
  </r>
  <r>
    <x v="1678"/>
    <d v="2014-04-24T00:00:00"/>
    <x v="1"/>
    <n v="10"/>
    <n v="0"/>
    <n v="28"/>
    <n v="2"/>
    <d v="1899-12-30T00:28:02"/>
    <d v="1899-12-30T00:02:48"/>
    <x v="51"/>
    <s v="YNHH Spin Bike"/>
    <n v="21.403091557669455"/>
    <n v="0"/>
    <s v="Inside"/>
    <m/>
    <d v="1899-12-30T05:13:58"/>
    <d v="1899-12-30T02:36:59"/>
    <m/>
    <n v="0"/>
    <n v="0"/>
    <d v="1899-12-30T01:13:27"/>
    <d v="1899-12-30T02:05:51"/>
    <d v="1899-12-30T00:36:43"/>
    <d v="1899-12-30T01:02:55"/>
    <n v="131"/>
    <x v="13"/>
    <x v="1"/>
    <n v="201404"/>
  </r>
  <r>
    <x v="1679"/>
    <d v="2014-04-25T00:00:00"/>
    <x v="1"/>
    <n v="25"/>
    <n v="1"/>
    <n v="39"/>
    <n v="5"/>
    <d v="1899-12-30T01:39:05"/>
    <d v="1899-12-30T00:03:58"/>
    <x v="77"/>
    <s v="Griskus Olympic"/>
    <n v="15.138772077375956"/>
    <n v="0"/>
    <s v="Nice!"/>
    <m/>
    <d v="1899-12-30T07:23:54"/>
    <d v="1899-12-30T03:41:57"/>
    <m/>
    <n v="0"/>
    <n v="0"/>
    <d v="1899-12-30T01:43:50"/>
    <d v="1899-12-30T02:36:14"/>
    <d v="1899-12-30T00:51:55"/>
    <d v="1899-12-30T01:18:07"/>
    <n v="457"/>
    <x v="13"/>
    <x v="1"/>
    <n v="201404"/>
  </r>
  <r>
    <x v="1680"/>
    <d v="2014-04-27T00:00:00"/>
    <x v="2"/>
    <n v="13.1"/>
    <n v="2"/>
    <n v="4"/>
    <n v="10"/>
    <d v="1899-12-30T02:04:10"/>
    <d v="1899-12-30T00:09:29"/>
    <x v="76"/>
    <s v="Cheshire Half Marathon"/>
    <n v="6.3302013422818835"/>
    <n v="166"/>
    <s v="Cool"/>
    <m/>
    <d v="1899-12-30T04:08:20"/>
    <d v="1899-12-30T02:04:10"/>
    <m/>
    <n v="0"/>
    <n v="0"/>
    <d v="1899-12-30T04:08:20"/>
    <d v="1899-12-30T05:00:44"/>
    <d v="1899-12-30T02:04:10"/>
    <d v="1899-12-30T02:30:22"/>
    <n v="1104"/>
    <x v="13"/>
    <x v="1"/>
    <n v="201404"/>
  </r>
  <r>
    <x v="1680"/>
    <d v="2014-04-27T00:00:00"/>
    <x v="8"/>
    <n v="1"/>
    <n v="0"/>
    <n v="9"/>
    <n v="28"/>
    <d v="1899-12-30T00:09:28"/>
    <d v="1899-12-30T00:09:28"/>
    <x v="76"/>
    <s v="Cheshire Half Marathon"/>
    <n v="6.3380281690140903"/>
    <n v="148"/>
    <s v="Cool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1"/>
    <n v="201404"/>
  </r>
  <r>
    <x v="1680"/>
    <d v="2014-04-27T00:00:00"/>
    <x v="9"/>
    <n v="1"/>
    <n v="0"/>
    <n v="9"/>
    <n v="19"/>
    <d v="1899-12-30T00:09:19"/>
    <d v="1899-12-30T00:09:19"/>
    <x v="76"/>
    <s v="Cheshire Half Marathon"/>
    <n v="6.4400715563506319"/>
    <n v="160"/>
    <s v="Cool"/>
    <m/>
    <d v="1899-12-30T00:00:00"/>
    <d v="1899-12-30T00:00:00"/>
    <m/>
    <n v="0"/>
    <n v="0"/>
    <d v="1899-12-30T04:04:06"/>
    <d v="1899-12-30T04:56:30"/>
    <d v="1899-12-30T02:02:03"/>
    <d v="1899-12-30T02:28:15"/>
    <n v="1026"/>
    <x v="13"/>
    <x v="1"/>
    <n v="201404"/>
  </r>
  <r>
    <x v="1680"/>
    <d v="2014-04-27T00:00:00"/>
    <x v="10"/>
    <n v="1"/>
    <n v="0"/>
    <n v="9"/>
    <n v="3"/>
    <d v="1899-12-30T00:09:03"/>
    <d v="1899-12-30T00:09:03"/>
    <x v="76"/>
    <s v="Cheshire Half Marathon"/>
    <n v="6.6298342541436508"/>
    <n v="161"/>
    <s v="Cool"/>
    <m/>
    <d v="1899-12-30T00:00:00"/>
    <d v="1899-12-30T00:00:00"/>
    <m/>
    <n v="0"/>
    <n v="0"/>
    <d v="1899-12-30T03:57:07"/>
    <d v="1899-12-30T04:49:31"/>
    <d v="1899-12-30T01:58:33"/>
    <d v="1899-12-30T02:24:45"/>
    <n v="919"/>
    <x v="13"/>
    <x v="1"/>
    <n v="201404"/>
  </r>
  <r>
    <x v="1680"/>
    <d v="2014-04-27T00:00:00"/>
    <x v="11"/>
    <n v="1"/>
    <n v="0"/>
    <n v="9"/>
    <n v="13"/>
    <d v="1899-12-30T00:09:13"/>
    <d v="1899-12-30T00:09:13"/>
    <x v="76"/>
    <s v="Cheshire Half Marathon"/>
    <n v="6.5099457504520846"/>
    <n v="165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13"/>
    <x v="1"/>
    <n v="201404"/>
  </r>
  <r>
    <x v="1680"/>
    <d v="2014-04-27T00:00:00"/>
    <x v="12"/>
    <n v="1"/>
    <n v="0"/>
    <n v="9"/>
    <n v="20"/>
    <d v="1899-12-30T00:09:20"/>
    <d v="1899-12-30T00:09:20"/>
    <x v="76"/>
    <s v="Cheshire Half Marathon"/>
    <n v="6.4285714285714342"/>
    <n v="166"/>
    <s v="Cool"/>
    <m/>
    <d v="1899-12-30T00:00:00"/>
    <d v="1899-12-30T00:00:00"/>
    <m/>
    <n v="0"/>
    <n v="0"/>
    <d v="1899-12-30T04:04:32"/>
    <d v="1899-12-30T04:56:56"/>
    <d v="1899-12-30T02:02:16"/>
    <d v="1899-12-30T02:28:28"/>
    <n v="1032"/>
    <x v="13"/>
    <x v="1"/>
    <n v="201404"/>
  </r>
  <r>
    <x v="1680"/>
    <d v="2014-04-27T00:00:00"/>
    <x v="13"/>
    <n v="1"/>
    <n v="0"/>
    <n v="9"/>
    <n v="18"/>
    <d v="1899-12-30T00:09:18"/>
    <d v="1899-12-30T00:09:18"/>
    <x v="76"/>
    <s v="Cheshire Half Marathon"/>
    <n v="6.4516129032258114"/>
    <n v="167"/>
    <s v="Cool"/>
    <m/>
    <d v="1899-12-30T00:00:00"/>
    <d v="1899-12-30T00:00:00"/>
    <m/>
    <n v="0"/>
    <n v="0"/>
    <d v="1899-12-30T04:03:40"/>
    <d v="1899-12-30T04:56:04"/>
    <d v="1899-12-30T02:01:50"/>
    <d v="1899-12-30T02:28:02"/>
    <n v="1015"/>
    <x v="13"/>
    <x v="1"/>
    <n v="201404"/>
  </r>
  <r>
    <x v="1680"/>
    <d v="2014-04-27T00:00:00"/>
    <x v="14"/>
    <n v="1"/>
    <n v="0"/>
    <n v="9"/>
    <n v="8"/>
    <d v="1899-12-30T00:09:08"/>
    <d v="1899-12-30T00:09:08"/>
    <x v="76"/>
    <s v="Cheshire Half Marathon"/>
    <n v="6.5693430656934373"/>
    <n v="168"/>
    <s v="Cool"/>
    <m/>
    <d v="1899-12-30T00:00:00"/>
    <d v="1899-12-30T00:00:00"/>
    <m/>
    <n v="0"/>
    <n v="0"/>
    <d v="1899-12-30T03:59:18"/>
    <d v="1899-12-30T04:51:42"/>
    <d v="1899-12-30T01:59:39"/>
    <d v="1899-12-30T02:25:51"/>
    <n v="943"/>
    <x v="13"/>
    <x v="1"/>
    <n v="201404"/>
  </r>
  <r>
    <x v="1680"/>
    <d v="2014-04-27T00:00:00"/>
    <x v="15"/>
    <n v="1"/>
    <n v="0"/>
    <n v="9"/>
    <n v="26"/>
    <d v="1899-12-30T00:09:26"/>
    <d v="1899-12-30T00:09:26"/>
    <x v="76"/>
    <s v="Cheshire Half Marathon"/>
    <n v="6.3604240282685556"/>
    <n v="170"/>
    <s v="Cool"/>
    <m/>
    <d v="1899-12-30T00:00:00"/>
    <d v="1899-12-30T00:00:00"/>
    <m/>
    <n v="0"/>
    <n v="0"/>
    <d v="1899-12-30T04:07:09"/>
    <d v="1899-12-30T04:59:33"/>
    <d v="1899-12-30T02:03:35"/>
    <d v="1899-12-30T02:29:47"/>
    <n v="1081"/>
    <x v="13"/>
    <x v="1"/>
    <n v="201404"/>
  </r>
  <r>
    <x v="1680"/>
    <d v="2014-04-27T00:00:00"/>
    <x v="16"/>
    <n v="1"/>
    <n v="0"/>
    <n v="9"/>
    <n v="16"/>
    <d v="1899-12-30T00:09:16"/>
    <d v="1899-12-30T00:09:16"/>
    <x v="76"/>
    <s v="Cheshire Half Marathon"/>
    <n v="6.4748201438848962"/>
    <n v="171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13"/>
    <x v="1"/>
    <n v="201404"/>
  </r>
  <r>
    <x v="1680"/>
    <d v="2014-04-27T00:00:00"/>
    <x v="17"/>
    <n v="1"/>
    <n v="0"/>
    <n v="9"/>
    <n v="53"/>
    <d v="1899-12-30T00:09:53"/>
    <d v="1899-12-30T00:09:53"/>
    <x v="76"/>
    <s v="Cheshire Half Marathon"/>
    <n v="6.070826306914002"/>
    <n v="170"/>
    <s v="Cool"/>
    <m/>
    <d v="1899-12-30T00:00:00"/>
    <d v="1899-12-30T00:00:00"/>
    <m/>
    <n v="0"/>
    <n v="0"/>
    <d v="1899-12-30T04:18:57"/>
    <d v="1899-12-30T05:11:21"/>
    <d v="1899-12-30T02:09:28"/>
    <d v="1899-12-30T02:35:40"/>
    <n v="1432"/>
    <x v="13"/>
    <x v="1"/>
    <n v="201404"/>
  </r>
  <r>
    <x v="1680"/>
    <d v="2014-04-27T00:00:00"/>
    <x v="18"/>
    <n v="1"/>
    <n v="0"/>
    <n v="9"/>
    <n v="21"/>
    <d v="1899-12-30T00:09:21"/>
    <d v="1899-12-30T00:09:21"/>
    <x v="76"/>
    <s v="Cheshire Half Marathon"/>
    <n v="6.4171122994652467"/>
    <n v="171"/>
    <s v="Cool"/>
    <m/>
    <d v="1899-12-30T00:00:00"/>
    <d v="1899-12-30T00:00:00"/>
    <m/>
    <n v="0"/>
    <n v="0"/>
    <d v="1899-12-30T04:04:58"/>
    <d v="1899-12-30T04:57:22"/>
    <d v="1899-12-30T02:02:29"/>
    <d v="1899-12-30T02:28:41"/>
    <n v="1042"/>
    <x v="13"/>
    <x v="1"/>
    <n v="201404"/>
  </r>
  <r>
    <x v="1680"/>
    <d v="2014-04-27T00:00:00"/>
    <x v="19"/>
    <n v="1"/>
    <n v="0"/>
    <n v="9"/>
    <n v="44"/>
    <d v="1899-12-30T00:09:44"/>
    <d v="1899-12-30T00:09:44"/>
    <x v="76"/>
    <s v="Cheshire Half Marathon"/>
    <n v="6.1643835616438407"/>
    <n v="172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</r>
  <r>
    <x v="1680"/>
    <d v="2014-04-27T00:00:00"/>
    <x v="20"/>
    <n v="1"/>
    <n v="0"/>
    <n v="9"/>
    <n v="44"/>
    <d v="1899-12-30T00:09:44"/>
    <d v="1899-12-30T00:09:44"/>
    <x v="76"/>
    <s v="Cheshire Half Marathon"/>
    <n v="6.1643835616438407"/>
    <n v="177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</r>
  <r>
    <x v="1681"/>
    <d v="2014-04-28T00:00:00"/>
    <x v="1"/>
    <n v="9"/>
    <n v="0"/>
    <n v="28"/>
    <n v="0"/>
    <d v="1899-12-30T00:28:00"/>
    <d v="1899-12-30T00:03:07"/>
    <x v="51"/>
    <s v="YNHH Spin Bike"/>
    <n v="19.285714285714299"/>
    <n v="0"/>
    <s v="Inside"/>
    <m/>
    <d v="1899-12-30T05:48:27"/>
    <d v="1899-12-30T02:54:13"/>
    <m/>
    <n v="0"/>
    <n v="0"/>
    <d v="1899-12-30T01:21:31"/>
    <d v="1899-12-30T02:13:55"/>
    <d v="1899-12-30T00:40:45"/>
    <d v="1899-12-30T01:06:57"/>
    <n v="226"/>
    <x v="13"/>
    <x v="1"/>
    <n v="201404"/>
  </r>
  <r>
    <x v="1682"/>
    <d v="2014-04-29T00:00:00"/>
    <x v="1"/>
    <n v="10.5"/>
    <n v="0"/>
    <n v="31"/>
    <n v="3"/>
    <d v="1899-12-30T00:31:03"/>
    <d v="1899-12-30T00:02:57"/>
    <x v="51"/>
    <s v="YNHH Spin Bike"/>
    <n v="20.289855072463784"/>
    <n v="0"/>
    <s v="Inside"/>
    <m/>
    <d v="1899-12-30T05:31:12"/>
    <d v="1899-12-30T02:45:36"/>
    <m/>
    <n v="0"/>
    <n v="0"/>
    <d v="1899-12-30T01:17:29"/>
    <d v="1899-12-30T02:09:53"/>
    <d v="1899-12-30T00:38:44"/>
    <d v="1899-12-30T01:04:56"/>
    <n v="183"/>
    <x v="13"/>
    <x v="1"/>
    <n v="201404"/>
  </r>
  <r>
    <x v="1683"/>
    <d v="2014-04-30T00:00:00"/>
    <x v="2"/>
    <n v="3.25"/>
    <n v="0"/>
    <n v="30"/>
    <n v="0"/>
    <d v="1899-12-30T00:30:00"/>
    <d v="1899-12-30T00:09:14"/>
    <x v="76"/>
    <s v="Treadmill"/>
    <n v="6.5000000000000053"/>
    <n v="0"/>
    <s v="Inside"/>
    <m/>
    <d v="1899-12-30T04:01:51"/>
    <d v="1899-12-30T02:00:55"/>
    <m/>
    <n v="0"/>
    <n v="0"/>
    <d v="1899-12-30T04:01:51"/>
    <d v="1899-12-30T04:54:15"/>
    <d v="1899-12-30T02:00:55"/>
    <d v="1899-12-30T02:27:07"/>
    <n v="971"/>
    <x v="13"/>
    <x v="1"/>
    <n v="201404"/>
  </r>
  <r>
    <x v="1684"/>
    <d v="2014-05-01T00:00:00"/>
    <x v="1"/>
    <n v="10"/>
    <n v="0"/>
    <n v="28"/>
    <n v="15"/>
    <d v="1899-12-30T00:28:15"/>
    <d v="1899-12-30T00:02:50"/>
    <x v="51"/>
    <s v="YNHH Spin Bike"/>
    <n v="21.23893805309736"/>
    <n v="0"/>
    <s v="Inside"/>
    <m/>
    <d v="1899-12-30T05:16:24"/>
    <d v="1899-12-30T02:38:12"/>
    <m/>
    <n v="0"/>
    <n v="0"/>
    <d v="1899-12-30T01:14:01"/>
    <d v="1899-12-30T02:06:25"/>
    <d v="1899-12-30T00:37:00"/>
    <d v="1899-12-30T01:03:12"/>
    <n v="141"/>
    <x v="13"/>
    <x v="2"/>
    <n v="201405"/>
  </r>
  <r>
    <x v="1684"/>
    <d v="2014-05-01T00:00:00"/>
    <x v="2"/>
    <n v="1"/>
    <n v="0"/>
    <n v="9"/>
    <n v="19"/>
    <d v="1899-12-30T00:09:19"/>
    <d v="1899-12-30T00:09:19"/>
    <x v="79"/>
    <s v="YNHH Treadmill"/>
    <n v="6.4400715563506319"/>
    <n v="0"/>
    <s v="Inside"/>
    <m/>
    <d v="1899-12-30T04:04:06"/>
    <d v="1899-12-30T02:02:03"/>
    <m/>
    <n v="0"/>
    <n v="0"/>
    <d v="1899-12-30T04:04:06"/>
    <d v="1899-12-30T04:56:30"/>
    <d v="1899-12-30T02:02:03"/>
    <d v="1899-12-30T02:28:15"/>
    <n v="1026"/>
    <x v="13"/>
    <x v="2"/>
    <n v="201405"/>
  </r>
  <r>
    <x v="1685"/>
    <d v="2014-05-02T00:00:00"/>
    <x v="2"/>
    <n v="8.1"/>
    <n v="1"/>
    <n v="36"/>
    <n v="48"/>
    <d v="1899-12-30T01:36:48"/>
    <d v="1899-12-30T00:11:57"/>
    <x v="76"/>
    <s v="Long Quassy Loop"/>
    <n v="5.0206611570247963"/>
    <n v="145"/>
    <s v="cool"/>
    <s v="http://app.strava.com/activities/136487048"/>
    <d v="1899-12-30T05:13:06"/>
    <d v="1899-12-30T02:36:33"/>
    <m/>
    <n v="0"/>
    <n v="0"/>
    <d v="1899-12-30T05:13:06"/>
    <d v="1899-12-30T06:05:30"/>
    <d v="1899-12-30T02:36:33"/>
    <d v="1899-12-30T03:02:45"/>
    <n v="2673"/>
    <x v="13"/>
    <x v="2"/>
    <n v="201405"/>
  </r>
  <r>
    <x v="1685"/>
    <d v="2014-05-02T00:00:00"/>
    <x v="1"/>
    <n v="14.7"/>
    <n v="0"/>
    <n v="55"/>
    <n v="56"/>
    <d v="1899-12-30T00:55:56"/>
    <d v="1899-12-30T00:03:48"/>
    <x v="77"/>
    <s v="Cows and Swamps"/>
    <n v="15.768772348033387"/>
    <n v="0"/>
    <s v="Cool"/>
    <s v="http://app.strava.com/activities/136580727"/>
    <d v="1899-12-30T07:06:10"/>
    <d v="1899-12-30T03:33:05"/>
    <m/>
    <n v="0"/>
    <n v="0"/>
    <d v="1899-12-30T01:39:41"/>
    <d v="1899-12-30T02:32:05"/>
    <d v="1899-12-30T00:49:51"/>
    <d v="1899-12-30T01:16:03"/>
    <n v="403"/>
    <x v="13"/>
    <x v="2"/>
    <n v="201405"/>
  </r>
  <r>
    <x v="1686"/>
    <d v="2014-05-04T00:00:00"/>
    <x v="1"/>
    <n v="41.7"/>
    <n v="2"/>
    <n v="59"/>
    <n v="56"/>
    <d v="1899-12-30T02:59:56"/>
    <d v="1899-12-30T00:04:19"/>
    <x v="77"/>
    <s v="Almost to Waramaug"/>
    <n v="13.905150055576152"/>
    <n v="0"/>
    <s v="Cold &amp; Windy"/>
    <s v="http://app.strava.com/activities/137290392"/>
    <d v="1899-12-30T08:03:16"/>
    <d v="1899-12-30T04:01:38"/>
    <m/>
    <n v="0"/>
    <n v="0"/>
    <d v="1899-12-30T01:53:03"/>
    <d v="1899-12-30T02:45:27"/>
    <d v="1899-12-30T00:56:32"/>
    <d v="1899-12-30T01:22:44"/>
    <n v="602"/>
    <x v="13"/>
    <x v="2"/>
    <n v="201405"/>
  </r>
  <r>
    <x v="1687"/>
    <d v="2014-05-05T00:00:00"/>
    <x v="2"/>
    <n v="3.2"/>
    <n v="0"/>
    <n v="28"/>
    <n v="26"/>
    <d v="1899-12-30T00:28:26"/>
    <d v="1899-12-30T00:08:53"/>
    <x v="79"/>
    <s v="YNHH Division St 5k"/>
    <n v="6.7526377491207548"/>
    <n v="0"/>
    <s v="Nice!"/>
    <s v="http://app.strava.com/activities/137782522"/>
    <d v="1899-12-30T03:52:48"/>
    <d v="1899-12-30T01:56:24"/>
    <m/>
    <n v="0"/>
    <n v="0"/>
    <d v="1899-12-30T03:52:48"/>
    <d v="1899-12-30T04:45:12"/>
    <d v="1899-12-30T01:56:24"/>
    <d v="1899-12-30T02:22:36"/>
    <n v="884"/>
    <x v="13"/>
    <x v="2"/>
    <n v="201405"/>
  </r>
  <r>
    <x v="1688"/>
    <d v="2014-05-06T00:00:00"/>
    <x v="1"/>
    <n v="19.899999999999999"/>
    <n v="1"/>
    <n v="15"/>
    <n v="1"/>
    <d v="1899-12-30T01:15:01"/>
    <d v="1899-12-30T00:03:46"/>
    <x v="77"/>
    <s v="Moyf to Ynnh "/>
    <n v="15.916463008220406"/>
    <n v="0"/>
    <s v="Chilly"/>
    <s v="http://app.strava.com/activities/138069959"/>
    <d v="1899-12-30T07:02:12"/>
    <d v="1899-12-30T03:31:06"/>
    <m/>
    <n v="0"/>
    <n v="0"/>
    <d v="1899-12-30T01:38:46"/>
    <d v="1899-12-30T02:31:10"/>
    <d v="1899-12-30T00:49:23"/>
    <d v="1899-12-30T01:15:35"/>
    <n v="396"/>
    <x v="13"/>
    <x v="2"/>
    <n v="201405"/>
  </r>
  <r>
    <x v="1688"/>
    <d v="2014-05-06T00:00:00"/>
    <x v="1"/>
    <n v="19.899999999999999"/>
    <n v="1"/>
    <n v="16"/>
    <n v="53"/>
    <d v="1899-12-30T01:16:53"/>
    <d v="1899-12-30T00:03:52"/>
    <x v="77"/>
    <s v="YNHH to Mojy"/>
    <n v="15.530023845653599"/>
    <n v="0"/>
    <s v="Windy"/>
    <m/>
    <d v="1899-12-30T07:12:43"/>
    <d v="1899-12-30T03:36:21"/>
    <m/>
    <n v="0"/>
    <n v="0"/>
    <d v="1899-12-30T01:41:13"/>
    <d v="1899-12-30T02:33:37"/>
    <d v="1899-12-30T00:50:37"/>
    <d v="1899-12-30T01:16:49"/>
    <n v="420"/>
    <x v="13"/>
    <x v="2"/>
    <n v="201405"/>
  </r>
  <r>
    <x v="1689"/>
    <d v="2014-05-07T00:00:00"/>
    <x v="0"/>
    <n v="0.75"/>
    <n v="0"/>
    <n v="27"/>
    <n v="9"/>
    <d v="1899-12-30T00:27:09"/>
    <d v="1899-12-30T00:36:12"/>
    <x v="67"/>
    <s v="Yale 50 Meter"/>
    <n v="1.6574585635359129"/>
    <n v="0"/>
    <s v="Inside"/>
    <s v="http://app.strava.com/activities/138560701"/>
    <d v="1899-12-30T01:26:53"/>
    <d v="1899-12-30T00:43:26"/>
    <m/>
    <n v="0"/>
    <n v="0"/>
    <d v="1899-12-30T15:48:26"/>
    <d v="1899-12-30T16:40:50"/>
    <d v="1899-12-30T07:54:13"/>
    <d v="1899-12-30T08:20:25"/>
    <n v="3317"/>
    <x v="13"/>
    <x v="2"/>
    <n v="201405"/>
  </r>
  <r>
    <x v="1690"/>
    <d v="2014-05-08T00:00:00"/>
    <x v="1"/>
    <n v="4.0999999999999996"/>
    <n v="0"/>
    <n v="10"/>
    <n v="0"/>
    <d v="1899-12-30T00:10:00"/>
    <d v="1899-12-30T00:02:26"/>
    <x v="51"/>
    <s v="YNHH Spin Bike"/>
    <n v="24.600000000000019"/>
    <n v="0"/>
    <s v="Inside"/>
    <m/>
    <d v="1899-12-30T04:33:10"/>
    <d v="1899-12-30T02:16:35"/>
    <m/>
    <n v="0"/>
    <n v="0"/>
    <d v="1899-12-30T01:03:54"/>
    <d v="1899-12-30T01:56:18"/>
    <d v="1899-12-30T00:31:57"/>
    <d v="1899-12-30T00:58:09"/>
    <n v="30"/>
    <x v="13"/>
    <x v="2"/>
    <n v="201405"/>
  </r>
  <r>
    <x v="1691"/>
    <d v="2014-05-09T00:00:00"/>
    <x v="2"/>
    <n v="6.6"/>
    <n v="1"/>
    <n v="18"/>
    <n v="3"/>
    <d v="1899-12-30T01:18:03"/>
    <d v="1899-12-30T00:11:50"/>
    <x v="76"/>
    <s v="Random"/>
    <n v="5.073670723894943"/>
    <n v="0"/>
    <s v="Raining"/>
    <m/>
    <d v="1899-12-30T05:09:50"/>
    <d v="1899-12-30T02:34:55"/>
    <m/>
    <n v="0"/>
    <n v="0"/>
    <d v="1899-12-30T05:09:50"/>
    <d v="1899-12-30T06:02:14"/>
    <d v="1899-12-30T02:34:55"/>
    <d v="1899-12-30T03:01:07"/>
    <n v="2628"/>
    <x v="13"/>
    <x v="2"/>
    <n v="201405"/>
  </r>
  <r>
    <x v="1691"/>
    <d v="2014-05-09T00:00:00"/>
    <x v="1"/>
    <n v="10.8"/>
    <n v="0"/>
    <n v="43"/>
    <n v="49"/>
    <d v="1899-12-30T00:43:49"/>
    <d v="1899-12-30T00:04:03"/>
    <x v="77"/>
    <s v="Random"/>
    <n v="14.788893115252961"/>
    <n v="0"/>
    <s v="cool "/>
    <m/>
    <d v="1899-12-30T07:34:24"/>
    <d v="1899-12-30T03:47:12"/>
    <m/>
    <n v="0"/>
    <n v="0"/>
    <d v="1899-12-30T01:46:18"/>
    <d v="1899-12-30T02:38:42"/>
    <d v="1899-12-30T00:53:09"/>
    <d v="1899-12-30T01:19:21"/>
    <n v="520"/>
    <x v="13"/>
    <x v="2"/>
    <n v="201405"/>
  </r>
  <r>
    <x v="1692"/>
    <d v="2014-05-10T00:00:00"/>
    <x v="1"/>
    <n v="14"/>
    <n v="0"/>
    <n v="54"/>
    <n v="1"/>
    <d v="1899-12-30T00:54:01"/>
    <d v="1899-12-30T00:03:52"/>
    <x v="77"/>
    <s v="Random"/>
    <n v="15.55075593952485"/>
    <n v="0"/>
    <s v="Warm"/>
    <s v="http://app.strava.com/activities/139623386"/>
    <d v="1899-12-30T07:12:08"/>
    <d v="1899-12-30T03:36:04"/>
    <m/>
    <n v="0"/>
    <n v="0"/>
    <d v="1899-12-30T01:41:05"/>
    <d v="1899-12-30T02:33:29"/>
    <d v="1899-12-30T00:50:33"/>
    <d v="1899-12-30T01:16:45"/>
    <n v="417"/>
    <x v="13"/>
    <x v="2"/>
    <n v="201405"/>
  </r>
  <r>
    <x v="1693"/>
    <d v="2014-05-12T00:00:00"/>
    <x v="2"/>
    <n v="3.6"/>
    <n v="0"/>
    <n v="34"/>
    <n v="20"/>
    <d v="1899-12-30T00:34:20"/>
    <d v="1899-12-30T00:09:32"/>
    <x v="79"/>
    <s v="YNHH Shelton Ave 3.5"/>
    <n v="6.2912621359223335"/>
    <n v="0"/>
    <s v="Warm"/>
    <s v="http://app.strava.com/activities/140317177"/>
    <d v="1899-12-30T04:09:52"/>
    <d v="1899-12-30T02:04:56"/>
    <m/>
    <n v="0"/>
    <n v="0"/>
    <d v="1899-12-30T04:09:52"/>
    <d v="1899-12-30T05:02:16"/>
    <d v="1899-12-30T02:04:56"/>
    <d v="1899-12-30T02:31:08"/>
    <n v="1152"/>
    <x v="13"/>
    <x v="2"/>
    <n v="201405"/>
  </r>
  <r>
    <x v="1694"/>
    <d v="2014-05-13T00:00:00"/>
    <x v="1"/>
    <n v="20.3"/>
    <n v="1"/>
    <n v="15"/>
    <n v="41"/>
    <d v="1899-12-30T01:15:41"/>
    <d v="1899-12-30T00:03:44"/>
    <x v="77"/>
    <s v="Moyf to Ynnh "/>
    <n v="16.093371504074003"/>
    <n v="0"/>
    <s v="Cool"/>
    <s v="http://app.strava.com/activities/140606213"/>
    <d v="1899-12-30T06:57:34"/>
    <d v="1899-12-30T03:28:47"/>
    <m/>
    <n v="0"/>
    <n v="0"/>
    <d v="1899-12-30T01:37:41"/>
    <d v="1899-12-30T02:30:05"/>
    <d v="1899-12-30T00:48:50"/>
    <d v="1899-12-30T01:15:02"/>
    <n v="372"/>
    <x v="13"/>
    <x v="2"/>
    <n v="201405"/>
  </r>
  <r>
    <x v="1694"/>
    <d v="2014-05-13T00:00:00"/>
    <x v="1"/>
    <n v="20"/>
    <n v="1"/>
    <n v="11"/>
    <n v="37"/>
    <d v="1899-12-30T01:11:37"/>
    <d v="1899-12-30T00:03:35"/>
    <x v="77"/>
    <s v="YNHH to Mojy"/>
    <n v="16.75587619269259"/>
    <n v="0"/>
    <s v="Cool"/>
    <s v="http://app.strava.com/activities/140810565"/>
    <d v="1899-12-30T06:41:03"/>
    <d v="1899-12-30T03:20:32"/>
    <m/>
    <n v="0"/>
    <n v="0"/>
    <d v="1899-12-30T01:33:49"/>
    <d v="1899-12-30T02:26:13"/>
    <d v="1899-12-30T00:46:55"/>
    <d v="1899-12-30T01:13:07"/>
    <n v="323"/>
    <x v="13"/>
    <x v="2"/>
    <n v="201405"/>
  </r>
  <r>
    <x v="1695"/>
    <d v="2014-05-15T00:00:00"/>
    <x v="2"/>
    <n v="6"/>
    <n v="0"/>
    <n v="57"/>
    <n v="7"/>
    <d v="1899-12-30T00:57:07"/>
    <d v="1899-12-30T00:09:31"/>
    <x v="79"/>
    <s v="Edgerton Park"/>
    <n v="6.3028888240443584"/>
    <n v="0"/>
    <s v="Humid"/>
    <s v="http://app.strava.com/activities/141446623"/>
    <d v="1899-12-30T04:09:25"/>
    <d v="1899-12-30T02:04:42"/>
    <m/>
    <n v="0"/>
    <n v="0"/>
    <d v="1899-12-30T04:09:25"/>
    <d v="1899-12-30T05:01:49"/>
    <d v="1899-12-30T02:04:42"/>
    <d v="1899-12-30T02:30:54"/>
    <n v="1139"/>
    <x v="13"/>
    <x v="2"/>
    <n v="201405"/>
  </r>
  <r>
    <x v="1696"/>
    <d v="2014-05-16T00:00:00"/>
    <x v="2"/>
    <n v="3.7"/>
    <n v="0"/>
    <n v="38"/>
    <n v="38"/>
    <d v="1899-12-30T00:38:38"/>
    <d v="1899-12-30T00:10:26"/>
    <x v="79"/>
    <s v="Random"/>
    <n v="5.7463330457290818"/>
    <n v="0"/>
    <s v="Humid"/>
    <m/>
    <d v="1899-12-30T04:33:34"/>
    <d v="1899-12-30T02:16:47"/>
    <m/>
    <n v="0"/>
    <n v="0"/>
    <d v="1899-12-30T04:33:34"/>
    <d v="1899-12-30T05:25:58"/>
    <d v="1899-12-30T02:16:47"/>
    <d v="1899-12-30T02:42:59"/>
    <n v="1896"/>
    <x v="13"/>
    <x v="2"/>
    <n v="201405"/>
  </r>
  <r>
    <x v="1697"/>
    <d v="2014-05-17T00:00:00"/>
    <x v="1"/>
    <n v="40.700000000000003"/>
    <n v="2"/>
    <n v="37"/>
    <n v="34"/>
    <d v="1899-12-30T02:37:34"/>
    <d v="1899-12-30T00:03:52"/>
    <x v="77"/>
    <s v="Random"/>
    <n v="15.498201819335742"/>
    <n v="0"/>
    <s v="Nice!"/>
    <s v="http://app.strava.com/activities/142242138"/>
    <d v="1899-12-30T07:13:36"/>
    <d v="1899-12-30T03:36:48"/>
    <m/>
    <n v="0"/>
    <n v="0"/>
    <d v="1899-12-30T01:41:26"/>
    <d v="1899-12-30T02:33:50"/>
    <d v="1899-12-30T00:50:43"/>
    <d v="1899-12-30T01:16:55"/>
    <n v="421"/>
    <x v="13"/>
    <x v="2"/>
    <n v="201405"/>
  </r>
  <r>
    <x v="1698"/>
    <d v="2014-05-18T00:00:00"/>
    <x v="2"/>
    <n v="4.0999999999999996"/>
    <n v="0"/>
    <n v="40"/>
    <n v="10"/>
    <d v="1899-12-30T00:40:10"/>
    <d v="1899-12-30T00:09:48"/>
    <x v="76"/>
    <s v="3xMunson Loop"/>
    <n v="6.1244813278008348"/>
    <n v="0"/>
    <s v="Nice!"/>
    <s v="http://app.strava.com/activities/142907340"/>
    <d v="1899-12-30T04:16:40"/>
    <d v="1899-12-30T02:08:20"/>
    <m/>
    <n v="0"/>
    <n v="0"/>
    <d v="1899-12-30T04:16:40"/>
    <d v="1899-12-30T05:09:05"/>
    <d v="1899-12-30T02:08:20"/>
    <d v="1899-12-30T02:34:32"/>
    <n v="1343"/>
    <x v="13"/>
    <x v="2"/>
    <n v="201405"/>
  </r>
  <r>
    <x v="1699"/>
    <d v="2014-05-19T00:00:00"/>
    <x v="2"/>
    <n v="3.1"/>
    <n v="0"/>
    <n v="33"/>
    <n v="22"/>
    <d v="1899-12-30T00:33:22"/>
    <d v="1899-12-30T00:10:46"/>
    <x v="79"/>
    <s v="YNHH-5k"/>
    <n v="5.5744255744255788"/>
    <n v="0"/>
    <s v="Windy"/>
    <m/>
    <d v="1899-12-30T04:42:00"/>
    <d v="1899-12-30T02:21:00"/>
    <m/>
    <n v="0"/>
    <n v="0"/>
    <d v="1899-12-30T04:42:00"/>
    <d v="1899-12-30T05:34:24"/>
    <d v="1899-12-30T02:21:00"/>
    <d v="1899-12-30T02:47:12"/>
    <n v="2109"/>
    <x v="13"/>
    <x v="2"/>
    <n v="201405"/>
  </r>
  <r>
    <x v="1700"/>
    <d v="2014-05-20T00:00:00"/>
    <x v="1"/>
    <n v="53.3"/>
    <n v="3"/>
    <n v="39"/>
    <n v="48"/>
    <d v="1899-12-30T03:39:48"/>
    <d v="1899-12-30T00:04:07"/>
    <x v="77"/>
    <s v="Ride with Nick"/>
    <n v="14.549590536851694"/>
    <n v="0"/>
    <s v="Nice!"/>
    <s v="http://app.strava.com/activities/143473981"/>
    <d v="1899-12-30T07:41:52"/>
    <d v="1899-12-30T03:50:56"/>
    <m/>
    <n v="0"/>
    <n v="0"/>
    <d v="1899-12-30T01:48:03"/>
    <d v="1899-12-30T02:40:27"/>
    <d v="1899-12-30T00:54:01"/>
    <d v="1899-12-30T01:20:13"/>
    <n v="543"/>
    <x v="13"/>
    <x v="2"/>
    <n v="201405"/>
  </r>
  <r>
    <x v="1701"/>
    <d v="2014-05-22T00:00:00"/>
    <x v="1"/>
    <n v="10"/>
    <n v="0"/>
    <n v="26"/>
    <n v="2"/>
    <d v="1899-12-30T00:26:02"/>
    <d v="1899-12-30T00:02:36"/>
    <x v="51"/>
    <s v="YNHH Spin Bike"/>
    <n v="23.047375160051232"/>
    <n v="0"/>
    <s v="Inside"/>
    <m/>
    <d v="1899-12-30T04:51:34"/>
    <d v="1899-12-30T02:25:47"/>
    <m/>
    <n v="0"/>
    <n v="0"/>
    <d v="1899-12-30T01:08:12"/>
    <d v="1899-12-30T02:00:36"/>
    <d v="1899-12-30T00:34:06"/>
    <d v="1899-12-30T01:00:18"/>
    <n v="58"/>
    <x v="13"/>
    <x v="2"/>
    <n v="201405"/>
  </r>
  <r>
    <x v="1701"/>
    <d v="2014-05-22T00:00:00"/>
    <x v="2"/>
    <n v="3.1"/>
    <n v="0"/>
    <n v="26"/>
    <n v="26"/>
    <d v="1899-12-30T00:26:26"/>
    <d v="1899-12-30T00:08:32"/>
    <x v="79"/>
    <s v="YNHH-5k"/>
    <n v="7.0365699873896652"/>
    <n v="0"/>
    <s v="Raining"/>
    <s v="http://app.strava.com/activities/144335514/overview"/>
    <d v="1899-12-30T03:43:24"/>
    <d v="1899-12-30T01:51:42"/>
    <m/>
    <n v="0"/>
    <n v="0"/>
    <d v="1899-12-30T03:43:24"/>
    <d v="1899-12-30T04:35:48"/>
    <d v="1899-12-30T01:51:42"/>
    <d v="1899-12-30T02:17:54"/>
    <n v="835"/>
    <x v="13"/>
    <x v="2"/>
    <n v="201405"/>
  </r>
  <r>
    <x v="1702"/>
    <d v="2014-05-23T00:00:00"/>
    <x v="2"/>
    <n v="11"/>
    <n v="2"/>
    <n v="6"/>
    <n v="18"/>
    <d v="1899-12-30T02:06:18"/>
    <d v="1899-12-30T00:11:29"/>
    <x v="76"/>
    <s v="Most of Rev3 Half"/>
    <n v="5.2256532066508354"/>
    <n v="0"/>
    <s v="Cool"/>
    <m/>
    <d v="1899-12-30T05:00:49"/>
    <d v="1899-12-30T02:30:25"/>
    <m/>
    <n v="0"/>
    <n v="0"/>
    <d v="1899-12-30T05:00:49"/>
    <d v="1899-12-30T05:53:13"/>
    <d v="1899-12-30T02:30:25"/>
    <d v="1899-12-30T02:56:37"/>
    <n v="2505"/>
    <x v="13"/>
    <x v="2"/>
    <n v="201405"/>
  </r>
  <r>
    <x v="1703"/>
    <d v="2014-05-25T00:00:00"/>
    <x v="1"/>
    <n v="80.5"/>
    <n v="5"/>
    <n v="19"/>
    <n v="10"/>
    <d v="1899-12-30T05:19:10"/>
    <d v="1899-12-30T00:03:58"/>
    <x v="77"/>
    <s v="Just a Couple of Hills"/>
    <n v="15.133159268929516"/>
    <n v="0"/>
    <s v="Nice!"/>
    <s v="http://app.strava.com/activities/145446239"/>
    <d v="1899-12-30T07:24:03"/>
    <d v="1899-12-30T03:42:02"/>
    <m/>
    <n v="0"/>
    <n v="0"/>
    <d v="1899-12-30T01:43:53"/>
    <d v="1899-12-30T02:36:17"/>
    <d v="1899-12-30T00:51:56"/>
    <d v="1899-12-30T01:18:08"/>
    <n v="458"/>
    <x v="13"/>
    <x v="2"/>
    <n v="201405"/>
  </r>
  <r>
    <x v="1704"/>
    <d v="2014-05-26T00:00:00"/>
    <x v="0"/>
    <n v="0.85"/>
    <n v="0"/>
    <n v="34"/>
    <n v="0"/>
    <d v="1899-12-30T00:34:00"/>
    <d v="1899-12-30T00:40:00"/>
    <x v="54"/>
    <s v="Rando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2"/>
    <n v="201405"/>
  </r>
  <r>
    <x v="1705"/>
    <d v="2014-05-27T00:00:00"/>
    <x v="2"/>
    <n v="3.1"/>
    <n v="0"/>
    <n v="32"/>
    <n v="44"/>
    <d v="1899-12-30T00:32:44"/>
    <d v="1899-12-30T00:10:34"/>
    <x v="79"/>
    <s v="YNHH Division St 5k"/>
    <n v="5.6822810590631407"/>
    <n v="0"/>
    <s v="Warm"/>
    <s v="http://app.strava.com/activities/146218031"/>
    <d v="1899-12-30T04:36:39"/>
    <d v="1899-12-30T02:18:19"/>
    <m/>
    <n v="0"/>
    <n v="0"/>
    <d v="1899-12-30T04:36:39"/>
    <d v="1899-12-30T05:29:03"/>
    <d v="1899-12-30T02:18:19"/>
    <d v="1899-12-30T02:44:31"/>
    <n v="1985"/>
    <x v="13"/>
    <x v="2"/>
    <n v="201405"/>
  </r>
  <r>
    <x v="1706"/>
    <d v="2014-05-28T00:00:00"/>
    <x v="0"/>
    <n v="0.6"/>
    <n v="0"/>
    <n v="22"/>
    <n v="0"/>
    <d v="1899-12-30T00:22:00"/>
    <d v="1899-12-30T00:36:40"/>
    <x v="54"/>
    <s v="Towards Boat House"/>
    <n v="1.6363636363636378"/>
    <n v="0"/>
    <s v="Chilly"/>
    <m/>
    <d v="1899-12-30T01:28:00"/>
    <d v="1899-12-30T00:44:00"/>
    <m/>
    <n v="0"/>
    <n v="0"/>
    <d v="1899-12-30T16:00:40"/>
    <d v="1899-12-30T16:53:04"/>
    <d v="1899-12-30T08:00:20"/>
    <d v="1899-12-30T08:26:32"/>
    <n v="3335"/>
    <x v="13"/>
    <x v="2"/>
    <n v="201405"/>
  </r>
  <r>
    <x v="1706"/>
    <d v="2014-05-28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2"/>
    <n v="201405"/>
  </r>
  <r>
    <x v="1707"/>
    <d v="2014-05-29T00:00:00"/>
    <x v="2"/>
    <n v="4.1100000000000003"/>
    <n v="0"/>
    <n v="42"/>
    <n v="29"/>
    <d v="1899-12-30T00:42:29"/>
    <d v="1899-12-30T00:10:20"/>
    <x v="79"/>
    <s v="YNHH Highland 4m"/>
    <n v="5.8046292663789769"/>
    <n v="0"/>
    <s v="Perfect"/>
    <s v="http://app.strava.com/activities/146945319/overview"/>
    <d v="1899-12-30T04:30:49"/>
    <d v="1899-12-30T02:15:25"/>
    <m/>
    <n v="0"/>
    <n v="0"/>
    <d v="1899-12-30T04:30:49"/>
    <d v="1899-12-30T05:23:13"/>
    <d v="1899-12-30T02:15:25"/>
    <d v="1899-12-30T02:41:37"/>
    <n v="1809"/>
    <x v="13"/>
    <x v="2"/>
    <n v="201405"/>
  </r>
  <r>
    <x v="1708"/>
    <d v="2014-05-30T00:00:00"/>
    <x v="1"/>
    <n v="12.5"/>
    <n v="1"/>
    <n v="0"/>
    <n v="45"/>
    <d v="1899-12-30T01:00:45"/>
    <d v="1899-12-30T00:04:52"/>
    <x v="77"/>
    <s v="Rev3 Run Course"/>
    <n v="12.345679012345691"/>
    <n v="0"/>
    <s v="Nice!"/>
    <m/>
    <d v="1899-12-30T09:04:19"/>
    <d v="1899-12-30T04:32:10"/>
    <m/>
    <n v="0"/>
    <n v="0"/>
    <d v="1899-12-30T02:07:20"/>
    <d v="1899-12-30T02:59:44"/>
    <d v="1899-12-30T01:03:40"/>
    <d v="1899-12-30T01:29:52"/>
    <n v="718"/>
    <x v="13"/>
    <x v="2"/>
    <n v="201405"/>
  </r>
  <r>
    <x v="1709"/>
    <d v="2014-06-01T00:00:00"/>
    <x v="0"/>
    <n v="1.2"/>
    <n v="0"/>
    <n v="43"/>
    <n v="11"/>
    <d v="1899-12-30T00:43:11"/>
    <d v="1899-12-30T00:35:59"/>
    <x v="54"/>
    <s v="Rev3 Half"/>
    <n v="1.6673099189502139"/>
    <n v="0"/>
    <s v="Nice!"/>
    <m/>
    <d v="1899-12-30T01:26:22"/>
    <d v="1899-12-30T00:43:11"/>
    <m/>
    <n v="0"/>
    <n v="0"/>
    <d v="1899-12-30T15:42:50"/>
    <d v="1899-12-30T16:35:14"/>
    <d v="1899-12-30T07:51:25"/>
    <d v="1899-12-30T08:17:37"/>
    <n v="3307"/>
    <x v="13"/>
    <x v="3"/>
    <n v="201406"/>
  </r>
  <r>
    <x v="1709"/>
    <d v="2014-06-01T00:00:00"/>
    <x v="1"/>
    <n v="56"/>
    <n v="3"/>
    <n v="8"/>
    <n v="42"/>
    <d v="1899-12-30T03:08:42"/>
    <d v="1899-12-30T00:03:22"/>
    <x v="77"/>
    <s v="Rev3 Half"/>
    <n v="17.806041335453113"/>
    <n v="0"/>
    <s v="Nice!"/>
    <m/>
    <d v="1899-12-30T06:17:24"/>
    <d v="1899-12-30T03:08:42"/>
    <m/>
    <n v="0"/>
    <n v="0"/>
    <d v="1899-12-30T01:28:17"/>
    <d v="1899-12-30T02:20:41"/>
    <d v="1899-12-30T00:44:09"/>
    <d v="1899-12-30T01:10:21"/>
    <n v="265"/>
    <x v="13"/>
    <x v="3"/>
    <n v="201406"/>
  </r>
  <r>
    <x v="1709"/>
    <d v="2014-06-01T00:00:00"/>
    <x v="2"/>
    <n v="13.1"/>
    <n v="2"/>
    <n v="25"/>
    <n v="13"/>
    <d v="1899-12-30T02:25:13"/>
    <d v="1899-12-30T00:11:05"/>
    <x v="76"/>
    <s v="Rev3 Half"/>
    <n v="5.412601859290719"/>
    <n v="0"/>
    <s v="Warm"/>
    <m/>
    <d v="1899-12-30T04:50:26"/>
    <d v="1899-12-30T02:25:13"/>
    <m/>
    <n v="0"/>
    <n v="0"/>
    <d v="1899-12-30T04:50:26"/>
    <d v="1899-12-30T05:42:50"/>
    <d v="1899-12-30T02:25:13"/>
    <d v="1899-12-30T02:51:25"/>
    <n v="2301"/>
    <x v="13"/>
    <x v="3"/>
    <n v="201406"/>
  </r>
  <r>
    <x v="1709"/>
    <d v="2014-06-01T00:00:00"/>
    <x v="8"/>
    <n v="1"/>
    <n v="0"/>
    <n v="9"/>
    <n v="7"/>
    <d v="1899-12-30T00:09:07"/>
    <d v="1899-12-30T00:09:07"/>
    <x v="76"/>
    <s v="Rev3 Half"/>
    <n v="6.5813528336380296"/>
    <n v="0"/>
    <s v="Warm"/>
    <m/>
    <d v="1899-12-30T00:00:00"/>
    <d v="1899-12-30T00:00:00"/>
    <m/>
    <n v="0"/>
    <n v="0"/>
    <d v="1899-12-30T03:58:51"/>
    <d v="1899-12-30T04:51:15"/>
    <d v="1899-12-30T01:59:26"/>
    <d v="1899-12-30T02:25:38"/>
    <n v="937"/>
    <x v="13"/>
    <x v="3"/>
    <n v="201406"/>
  </r>
  <r>
    <x v="1709"/>
    <d v="2014-06-01T00:00:00"/>
    <x v="9"/>
    <n v="1"/>
    <n v="0"/>
    <n v="9"/>
    <n v="28"/>
    <d v="1899-12-30T00:09:28"/>
    <d v="1899-12-30T00:09:28"/>
    <x v="76"/>
    <s v="Rev3 Half"/>
    <n v="6.3380281690140903"/>
    <n v="0"/>
    <s v="Warm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3"/>
    <n v="201406"/>
  </r>
  <r>
    <x v="1709"/>
    <d v="2014-06-01T00:00:00"/>
    <x v="10"/>
    <n v="1"/>
    <n v="0"/>
    <n v="9"/>
    <n v="49"/>
    <d v="1899-12-30T00:09:49"/>
    <d v="1899-12-30T00:09:49"/>
    <x v="76"/>
    <s v="Rev3 Half"/>
    <n v="6.1120543293718219"/>
    <n v="0"/>
    <s v="Warm"/>
    <m/>
    <d v="1899-12-30T00:00:00"/>
    <d v="1899-12-30T00:00:00"/>
    <m/>
    <n v="0"/>
    <n v="0"/>
    <d v="1899-12-30T04:17:12"/>
    <d v="1899-12-30T05:09:36"/>
    <d v="1899-12-30T02:08:36"/>
    <d v="1899-12-30T02:34:48"/>
    <n v="1361"/>
    <x v="13"/>
    <x v="3"/>
    <n v="201406"/>
  </r>
  <r>
    <x v="1709"/>
    <d v="2014-06-01T00:00:00"/>
    <x v="11"/>
    <n v="1"/>
    <n v="0"/>
    <n v="11"/>
    <n v="26"/>
    <d v="1899-12-30T00:11:26"/>
    <d v="1899-12-30T00:11:26"/>
    <x v="76"/>
    <s v="Rev3 Half"/>
    <n v="5.2478134110787211"/>
    <n v="0"/>
    <s v="Warm"/>
    <m/>
    <d v="1899-12-30T00:00:00"/>
    <d v="1899-12-30T00:00:00"/>
    <m/>
    <n v="0"/>
    <n v="0"/>
    <d v="1899-12-30T04:59:33"/>
    <d v="1899-12-30T05:51:57"/>
    <d v="1899-12-30T02:29:47"/>
    <d v="1899-12-30T02:55:59"/>
    <n v="2479"/>
    <x v="13"/>
    <x v="3"/>
    <n v="201406"/>
  </r>
  <r>
    <x v="1709"/>
    <d v="2014-06-01T00:00:00"/>
    <x v="12"/>
    <n v="1"/>
    <n v="0"/>
    <n v="12"/>
    <n v="54"/>
    <d v="1899-12-30T00:12:54"/>
    <d v="1899-12-30T00:12:54"/>
    <x v="76"/>
    <s v="Rev3 Half"/>
    <n v="4.6511627906976782"/>
    <n v="0"/>
    <s v="Warm"/>
    <m/>
    <d v="1899-12-30T00:00:00"/>
    <d v="1899-12-30T00:00:00"/>
    <m/>
    <n v="0"/>
    <n v="0"/>
    <d v="1899-12-30T05:37:59"/>
    <d v="1899-12-30T06:30:23"/>
    <d v="1899-12-30T02:48:59"/>
    <d v="1899-12-30T03:15:11"/>
    <n v="2858"/>
    <x v="13"/>
    <x v="3"/>
    <n v="201406"/>
  </r>
  <r>
    <x v="1709"/>
    <d v="2014-06-01T00:00:00"/>
    <x v="13"/>
    <n v="1"/>
    <n v="0"/>
    <n v="11"/>
    <n v="55"/>
    <d v="1899-12-30T00:11:55"/>
    <d v="1899-12-30T00:11:55"/>
    <x v="76"/>
    <s v="Rev3 Half"/>
    <n v="5.0349650349650394"/>
    <n v="0"/>
    <s v="Warm"/>
    <m/>
    <d v="1899-12-30T00:00:00"/>
    <d v="1899-12-30T00:00:00"/>
    <m/>
    <n v="0"/>
    <n v="0"/>
    <d v="1899-12-30T05:12:13"/>
    <d v="1899-12-30T06:04:37"/>
    <d v="1899-12-30T02:36:06"/>
    <d v="1899-12-30T03:02:19"/>
    <n v="2662"/>
    <x v="13"/>
    <x v="3"/>
    <n v="201406"/>
  </r>
  <r>
    <x v="1709"/>
    <d v="2014-06-01T00:00:00"/>
    <x v="14"/>
    <n v="1"/>
    <n v="0"/>
    <n v="10"/>
    <n v="48"/>
    <d v="1899-12-30T00:10:48"/>
    <d v="1899-12-30T00:10:48"/>
    <x v="76"/>
    <s v="Rev3 Half"/>
    <n v="5.5555555555555598"/>
    <n v="0"/>
    <s v="Warm"/>
    <m/>
    <d v="1899-12-30T00:00:00"/>
    <d v="1899-12-30T00:00:00"/>
    <m/>
    <n v="0"/>
    <n v="0"/>
    <d v="1899-12-30T04:42:58"/>
    <d v="1899-12-30T05:35:22"/>
    <d v="1899-12-30T02:21:29"/>
    <d v="1899-12-30T02:47:41"/>
    <n v="2132"/>
    <x v="13"/>
    <x v="3"/>
    <n v="201406"/>
  </r>
  <r>
    <x v="1709"/>
    <d v="2014-06-01T00:00:00"/>
    <x v="15"/>
    <n v="1"/>
    <n v="0"/>
    <n v="12"/>
    <n v="9"/>
    <d v="1899-12-30T00:12:09"/>
    <d v="1899-12-30T00:12:09"/>
    <x v="76"/>
    <s v="Rev3 Half"/>
    <n v="4.9382716049382749"/>
    <n v="0"/>
    <s v="Warm"/>
    <m/>
    <d v="1899-12-30T00:00:00"/>
    <d v="1899-12-30T00:00:00"/>
    <m/>
    <n v="0"/>
    <n v="0"/>
    <d v="1899-12-30T05:18:20"/>
    <d v="1899-12-30T06:10:44"/>
    <d v="1899-12-30T02:39:10"/>
    <d v="1899-12-30T03:05:22"/>
    <n v="2738"/>
    <x v="13"/>
    <x v="3"/>
    <n v="201406"/>
  </r>
  <r>
    <x v="1709"/>
    <d v="2014-06-01T00:00:00"/>
    <x v="16"/>
    <n v="1"/>
    <n v="0"/>
    <n v="11"/>
    <n v="27"/>
    <d v="1899-12-30T00:11:27"/>
    <d v="1899-12-30T00:11:27"/>
    <x v="76"/>
    <s v="Rev3 Half"/>
    <n v="5.2401746724890872"/>
    <n v="0"/>
    <s v="Warm"/>
    <m/>
    <d v="1899-12-30T00:00:00"/>
    <d v="1899-12-30T00:00:00"/>
    <m/>
    <n v="0"/>
    <n v="0"/>
    <d v="1899-12-30T04:59:59"/>
    <d v="1899-12-30T05:52:23"/>
    <d v="1899-12-30T02:30:00"/>
    <d v="1899-12-30T02:56:12"/>
    <n v="2493"/>
    <x v="13"/>
    <x v="3"/>
    <n v="201406"/>
  </r>
  <r>
    <x v="1709"/>
    <d v="2014-06-01T00:00:00"/>
    <x v="17"/>
    <n v="1"/>
    <n v="0"/>
    <n v="10"/>
    <n v="26"/>
    <d v="1899-12-30T00:10:26"/>
    <d v="1899-12-30T00:10:26"/>
    <x v="76"/>
    <s v="Rev3 Half"/>
    <n v="5.750798722044733"/>
    <n v="0"/>
    <s v="Warm"/>
    <m/>
    <d v="1899-12-30T00:00:00"/>
    <d v="1899-12-30T00:00:00"/>
    <m/>
    <n v="0"/>
    <n v="0"/>
    <d v="1899-12-30T04:33:21"/>
    <d v="1899-12-30T05:25:45"/>
    <d v="1899-12-30T02:16:41"/>
    <d v="1899-12-30T02:42:53"/>
    <n v="1891"/>
    <x v="13"/>
    <x v="3"/>
    <n v="201406"/>
  </r>
  <r>
    <x v="1709"/>
    <d v="2014-06-01T00:00:00"/>
    <x v="18"/>
    <n v="1"/>
    <n v="0"/>
    <n v="11"/>
    <n v="51"/>
    <d v="1899-12-30T00:11:51"/>
    <d v="1899-12-30T00:11:51"/>
    <x v="76"/>
    <s v="Rev3 Half"/>
    <n v="5.0632911392405111"/>
    <n v="0"/>
    <s v="Warm"/>
    <m/>
    <d v="1899-12-30T00:00:00"/>
    <d v="1899-12-30T00:00:00"/>
    <m/>
    <n v="0"/>
    <n v="0"/>
    <d v="1899-12-30T05:10:28"/>
    <d v="1899-12-30T06:02:52"/>
    <d v="1899-12-30T02:35:14"/>
    <d v="1899-12-30T03:01:26"/>
    <n v="2635"/>
    <x v="13"/>
    <x v="3"/>
    <n v="201406"/>
  </r>
  <r>
    <x v="1709"/>
    <d v="2014-06-01T00:00:00"/>
    <x v="19"/>
    <n v="1"/>
    <n v="0"/>
    <n v="13"/>
    <n v="20"/>
    <d v="1899-12-30T00:13:20"/>
    <d v="1899-12-30T00:13:20"/>
    <x v="76"/>
    <s v="Rev3 Half"/>
    <n v="4.5000000000000027"/>
    <n v="0"/>
    <s v="Warm"/>
    <m/>
    <d v="1899-12-30T00:00:00"/>
    <d v="1899-12-30T00:00:00"/>
    <m/>
    <n v="0"/>
    <n v="0"/>
    <d v="1899-12-30T05:49:20"/>
    <d v="1899-12-30T06:41:44"/>
    <d v="1899-12-30T02:54:40"/>
    <d v="1899-12-30T03:20:52"/>
    <n v="2902"/>
    <x v="13"/>
    <x v="3"/>
    <n v="201406"/>
  </r>
  <r>
    <x v="1709"/>
    <d v="2014-06-01T00:00:00"/>
    <x v="20"/>
    <n v="1"/>
    <n v="0"/>
    <n v="10"/>
    <n v="33"/>
    <d v="1899-12-30T00:10:33"/>
    <d v="1899-12-30T00:10:33"/>
    <x v="76"/>
    <s v="Rev3 Half"/>
    <n v="5.6872037914691989"/>
    <n v="0"/>
    <s v="Warm"/>
    <m/>
    <d v="1899-12-30T00:00:00"/>
    <d v="1899-12-30T00:00:00"/>
    <m/>
    <n v="0"/>
    <n v="0"/>
    <d v="1899-12-30T04:36:25"/>
    <d v="1899-12-30T05:28:49"/>
    <d v="1899-12-30T02:18:12"/>
    <d v="1899-12-30T02:44:24"/>
    <n v="1980"/>
    <x v="13"/>
    <x v="3"/>
    <n v="201406"/>
  </r>
  <r>
    <x v="1709"/>
    <d v="2014-06-01T00:00:00"/>
    <x v="3"/>
    <n v="0.01"/>
    <n v="0"/>
    <n v="3"/>
    <n v="2"/>
    <d v="1899-12-30T00:03:02"/>
    <d v="1899-12-30T05:03:20"/>
    <x v="76"/>
    <s v="Rev3 Half"/>
    <n v="0.19780219780219796"/>
    <n v="0"/>
    <s v="Warm"/>
    <m/>
    <d v="1899-12-30T00:00:00"/>
    <d v="1899-12-30T00:00:00"/>
    <m/>
    <n v="0"/>
    <n v="0"/>
    <d v="1900-01-04T12:27:20"/>
    <d v="1900-01-04T13:19:44"/>
    <d v="1900-01-01T18:13:40"/>
    <d v="1900-01-01T18:39:52"/>
    <n v="3542"/>
    <x v="13"/>
    <x v="3"/>
    <n v="201406"/>
  </r>
  <r>
    <x v="1709"/>
    <d v="2014-06-01T00:00:00"/>
    <x v="4"/>
    <n v="0.01"/>
    <n v="0"/>
    <n v="3"/>
    <n v="0"/>
    <d v="1899-12-30T00:03:00"/>
    <d v="1899-12-30T05:00:00"/>
    <x v="76"/>
    <s v="Rev3 Half"/>
    <n v="0.20000000000000018"/>
    <n v="0"/>
    <s v="Warm"/>
    <m/>
    <d v="1899-12-30T00:00:00"/>
    <d v="1899-12-30T00:00:00"/>
    <m/>
    <n v="0"/>
    <n v="0"/>
    <d v="1900-01-04T11:00:00"/>
    <d v="1900-01-04T11:52:24"/>
    <d v="1900-01-01T17:30:00"/>
    <d v="1900-01-01T17:56:12"/>
    <n v="3541"/>
    <x v="13"/>
    <x v="3"/>
    <n v="201406"/>
  </r>
  <r>
    <x v="1710"/>
    <d v="2014-06-02T00:00:00"/>
    <x v="1"/>
    <n v="8"/>
    <n v="0"/>
    <n v="26"/>
    <n v="30"/>
    <d v="1899-12-30T00:26:30"/>
    <d v="1899-12-30T00:03:19"/>
    <x v="51"/>
    <s v="YNHH Spin Bike"/>
    <n v="18.113207547169825"/>
    <n v="0"/>
    <s v="Inside"/>
    <m/>
    <d v="1899-12-30T06:11:00"/>
    <d v="1899-12-30T03:05:30"/>
    <m/>
    <n v="0"/>
    <n v="0"/>
    <d v="1899-12-30T01:26:47"/>
    <d v="1899-12-30T02:19:11"/>
    <d v="1899-12-30T00:43:24"/>
    <d v="1899-12-30T01:09:36"/>
    <n v="249"/>
    <x v="13"/>
    <x v="3"/>
    <n v="201406"/>
  </r>
  <r>
    <x v="1711"/>
    <d v="2014-06-03T00:00:00"/>
    <x v="1"/>
    <n v="20.6"/>
    <n v="1"/>
    <n v="26"/>
    <n v="22"/>
    <d v="1899-12-30T01:26:22"/>
    <d v="1899-12-30T00:04:12"/>
    <x v="53"/>
    <s v="Moyf to Ynnh "/>
    <n v="14.311076804322665"/>
    <n v="0"/>
    <s v="Cool"/>
    <s v="http://app.strava.com/activities/148938504"/>
    <d v="1899-12-30T07:49:34"/>
    <d v="1899-12-30T03:54:47"/>
    <m/>
    <n v="0"/>
    <n v="0"/>
    <d v="1899-12-30T01:49:51"/>
    <d v="1899-12-30T02:42:15"/>
    <d v="1899-12-30T00:54:55"/>
    <d v="1899-12-30T01:21:07"/>
    <n v="570"/>
    <x v="13"/>
    <x v="3"/>
    <n v="201406"/>
  </r>
  <r>
    <x v="1711"/>
    <d v="2014-06-03T00:00:00"/>
    <x v="1"/>
    <n v="20.2"/>
    <n v="1"/>
    <n v="19"/>
    <n v="17"/>
    <d v="1899-12-30T01:19:17"/>
    <d v="1899-12-30T00:03:55"/>
    <x v="53"/>
    <s v="YNHH to Mojy"/>
    <n v="15.286945553920548"/>
    <n v="0"/>
    <s v="Warm"/>
    <s v="http://app.strava.com/activities/149212070"/>
    <d v="1899-12-30T07:19:35"/>
    <d v="1899-12-30T03:39:48"/>
    <m/>
    <n v="0"/>
    <n v="0"/>
    <d v="1899-12-30T01:42:50"/>
    <d v="1899-12-30T02:35:14"/>
    <d v="1899-12-30T00:51:25"/>
    <d v="1899-12-30T01:17:37"/>
    <n v="443"/>
    <x v="13"/>
    <x v="3"/>
    <n v="201406"/>
  </r>
  <r>
    <x v="1712"/>
    <d v="2014-06-04T00:00:00"/>
    <x v="0"/>
    <n v="1"/>
    <n v="0"/>
    <n v="38"/>
    <n v="20"/>
    <d v="1899-12-30T00:38:20"/>
    <d v="1899-12-30T00:38:20"/>
    <x v="54"/>
    <s v="Lake"/>
    <n v="1.5652173913043488"/>
    <n v="0"/>
    <s v="Nice!"/>
    <m/>
    <d v="1899-12-30T01:32:00"/>
    <d v="1899-12-30T00:46:00"/>
    <m/>
    <n v="0"/>
    <n v="0"/>
    <d v="1899-12-30T16:44:20"/>
    <d v="1899-12-30T17:36:44"/>
    <d v="1899-12-30T08:22:10"/>
    <d v="1899-12-30T08:48:22"/>
    <n v="3376"/>
    <x v="13"/>
    <x v="3"/>
    <n v="201406"/>
  </r>
  <r>
    <x v="1713"/>
    <d v="2014-06-05T00:00:00"/>
    <x v="2"/>
    <n v="1.6"/>
    <n v="0"/>
    <n v="17"/>
    <n v="35"/>
    <d v="1899-12-30T00:17:35"/>
    <d v="1899-12-30T00:10:59"/>
    <x v="73"/>
    <s v="Middlebury Garage to Home"/>
    <n v="5.4597156398104323"/>
    <n v="0"/>
    <s v="Raining"/>
    <m/>
    <d v="1899-12-30T04:47:56"/>
    <d v="1899-12-30T02:23:58"/>
    <m/>
    <n v="0"/>
    <n v="0"/>
    <d v="1899-12-30T04:47:56"/>
    <d v="1899-12-30T05:40:20"/>
    <d v="1899-12-30T02:23:58"/>
    <d v="1899-12-30T02:50:10"/>
    <n v="2243"/>
    <x v="13"/>
    <x v="3"/>
    <n v="201406"/>
  </r>
  <r>
    <x v="1714"/>
    <d v="2014-06-06T00:00:00"/>
    <x v="2"/>
    <n v="2.8"/>
    <n v="0"/>
    <n v="27"/>
    <n v="35"/>
    <d v="1899-12-30T00:27:35"/>
    <d v="1899-12-30T00:09:51"/>
    <x v="79"/>
    <s v="Random "/>
    <n v="6.0906344410876176"/>
    <n v="0"/>
    <s v="Nice!"/>
    <s v="http://app.strava.com/activities/150242027"/>
    <d v="1899-12-30T04:18:06"/>
    <d v="1899-12-30T02:09:03"/>
    <m/>
    <n v="0"/>
    <n v="0"/>
    <d v="1899-12-30T04:18:06"/>
    <d v="1899-12-30T05:10:30"/>
    <d v="1899-12-30T02:09:03"/>
    <d v="1899-12-30T02:35:15"/>
    <n v="1401"/>
    <x v="13"/>
    <x v="3"/>
    <n v="201406"/>
  </r>
  <r>
    <x v="1715"/>
    <d v="2014-06-08T00:00:00"/>
    <x v="1"/>
    <n v="69.599999999999994"/>
    <n v="4"/>
    <n v="20"/>
    <n v="11"/>
    <d v="1899-12-30T04:20:11"/>
    <d v="1899-12-30T00:03:44"/>
    <x v="77"/>
    <s v="Quassy, Bantam, Waramaug, Quassy"/>
    <n v="16.050220998014233"/>
    <n v="0"/>
    <s v="Nice!"/>
    <s v="http://app.strava.com/activities/151015636"/>
    <d v="1899-12-30T06:58:41"/>
    <d v="1899-12-30T03:29:21"/>
    <m/>
    <n v="0"/>
    <n v="0"/>
    <d v="1899-12-30T01:37:57"/>
    <d v="1899-12-30T02:30:21"/>
    <d v="1899-12-30T00:48:58"/>
    <d v="1899-12-30T01:15:10"/>
    <n v="375"/>
    <x v="13"/>
    <x v="3"/>
    <n v="201406"/>
  </r>
  <r>
    <x v="1716"/>
    <d v="2014-06-09T00:00:00"/>
    <x v="2"/>
    <n v="1"/>
    <n v="0"/>
    <n v="9"/>
    <n v="50"/>
    <d v="1899-12-30T00:09:50"/>
    <d v="1899-12-30T00:09:50"/>
    <x v="79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3"/>
    <n v="201406"/>
  </r>
  <r>
    <x v="1717"/>
    <d v="2014-06-10T00:00:00"/>
    <x v="1"/>
    <n v="20.5"/>
    <n v="1"/>
    <n v="21"/>
    <n v="1"/>
    <d v="1899-12-30T01:21:01"/>
    <d v="1899-12-30T00:03:57"/>
    <x v="53"/>
    <s v="Moyf to Ynnh "/>
    <n v="15.182061304258397"/>
    <n v="0"/>
    <s v="Raining"/>
    <s v="http://app.strava.com/activities/151776890"/>
    <d v="1899-12-30T07:22:38"/>
    <d v="1899-12-30T03:41:19"/>
    <m/>
    <n v="0"/>
    <n v="0"/>
    <d v="1899-12-30T01:43:33"/>
    <d v="1899-12-30T02:35:57"/>
    <d v="1899-12-30T00:51:46"/>
    <d v="1899-12-30T01:17:58"/>
    <n v="454"/>
    <x v="13"/>
    <x v="3"/>
    <n v="201406"/>
  </r>
  <r>
    <x v="1718"/>
    <d v="2014-06-12T00:00:00"/>
    <x v="2"/>
    <n v="1"/>
    <n v="0"/>
    <n v="9"/>
    <n v="27"/>
    <d v="1899-12-30T00:09:27"/>
    <d v="1899-12-30T00:09:27"/>
    <x v="79"/>
    <s v="YNHH Treadmill"/>
    <n v="6.3492063492063542"/>
    <n v="0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3"/>
    <x v="3"/>
    <n v="201406"/>
  </r>
  <r>
    <x v="1718"/>
    <d v="2014-06-12T00:00:00"/>
    <x v="1"/>
    <n v="9.1999999999999993"/>
    <n v="0"/>
    <n v="25"/>
    <n v="33"/>
    <d v="1899-12-30T00:25:33"/>
    <d v="1899-12-30T00:02:47"/>
    <x v="51"/>
    <s v="YNHH Spin Bike"/>
    <n v="21.604696673189839"/>
    <n v="0"/>
    <s v="Inside"/>
    <m/>
    <d v="1899-12-30T05:11:03"/>
    <d v="1899-12-30T02:35:31"/>
    <m/>
    <n v="0"/>
    <n v="0"/>
    <d v="1899-12-30T01:12:46"/>
    <d v="1899-12-30T02:05:10"/>
    <d v="1899-12-30T00:36:23"/>
    <d v="1899-12-30T01:02:35"/>
    <n v="113"/>
    <x v="13"/>
    <x v="3"/>
    <n v="201406"/>
  </r>
  <r>
    <x v="1719"/>
    <d v="2014-06-13T00:00:00"/>
    <x v="1"/>
    <n v="7.6"/>
    <n v="0"/>
    <n v="20"/>
    <n v="0"/>
    <d v="1899-12-30T00:20:00"/>
    <d v="1899-12-30T00:02:38"/>
    <x v="51"/>
    <s v="YNHH Spin Bike"/>
    <n v="22.800000000000018"/>
    <n v="0"/>
    <s v="Inside"/>
    <m/>
    <d v="1899-12-30T04:54:44"/>
    <d v="1899-12-30T02:27:22"/>
    <m/>
    <n v="0"/>
    <n v="0"/>
    <d v="1899-12-30T01:08:57"/>
    <d v="1899-12-30T02:01:21"/>
    <d v="1899-12-30T00:34:28"/>
    <d v="1899-12-30T01:00:40"/>
    <n v="68"/>
    <x v="13"/>
    <x v="3"/>
    <n v="201406"/>
  </r>
  <r>
    <x v="1720"/>
    <d v="2014-06-14T00:00:00"/>
    <x v="0"/>
    <n v="1"/>
    <n v="0"/>
    <n v="33"/>
    <n v="28"/>
    <d v="1899-12-30T00:33:28"/>
    <d v="1899-12-30T00:33:28"/>
    <x v="54"/>
    <s v="Griskus Olympic"/>
    <n v="1.7928286852589654"/>
    <n v="0"/>
    <s v="Nice!"/>
    <m/>
    <d v="1899-12-30T01:20:19"/>
    <d v="1899-12-30T00:40:10"/>
    <m/>
    <n v="0"/>
    <n v="0"/>
    <d v="1899-12-30T14:36:50"/>
    <d v="1899-12-30T15:29:14"/>
    <d v="1899-12-30T07:18:25"/>
    <d v="1899-12-30T07:44:37"/>
    <n v="3211"/>
    <x v="13"/>
    <x v="3"/>
    <n v="201406"/>
  </r>
  <r>
    <x v="1720"/>
    <d v="2014-06-14T00:00:00"/>
    <x v="1"/>
    <n v="25"/>
    <n v="1"/>
    <n v="20"/>
    <n v="49"/>
    <d v="1899-12-30T01:20:49"/>
    <d v="1899-12-30T00:03:14"/>
    <x v="77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3"/>
    <x v="3"/>
    <n v="201406"/>
  </r>
  <r>
    <x v="1720"/>
    <d v="2014-06-14T00:00:00"/>
    <x v="2"/>
    <n v="6.2"/>
    <n v="0"/>
    <n v="57"/>
    <n v="28"/>
    <d v="1899-12-30T00:57:28"/>
    <d v="1899-12-30T00:09:16"/>
    <x v="76"/>
    <s v="Griskus Olympic"/>
    <n v="6.4733178654292383"/>
    <n v="0"/>
    <s v="Nice!"/>
    <m/>
    <d v="1899-12-30T04:02:51"/>
    <d v="1899-12-30T02:01:25"/>
    <m/>
    <n v="0"/>
    <n v="0"/>
    <d v="1899-12-30T04:02:51"/>
    <d v="1899-12-30T04:55:15"/>
    <d v="1899-12-30T02:01:25"/>
    <d v="1899-12-30T02:27:37"/>
    <n v="997"/>
    <x v="13"/>
    <x v="3"/>
    <n v="201406"/>
  </r>
  <r>
    <x v="1720"/>
    <d v="2014-06-14T00:00:00"/>
    <x v="3"/>
    <n v="1"/>
    <n v="0"/>
    <n v="2"/>
    <n v="52"/>
    <d v="1899-12-30T00:02:52"/>
    <d v="1899-12-30T00:02:52"/>
    <x v="76"/>
    <s v="Griskus Olympic"/>
    <n v="20.930232558139551"/>
    <n v="0"/>
    <m/>
    <m/>
    <d v="1899-12-30T00:00:00"/>
    <d v="1899-12-30T00:00:00"/>
    <m/>
    <n v="0"/>
    <n v="0"/>
    <d v="1899-12-30T01:15:06"/>
    <d v="1899-12-30T02:07:30"/>
    <d v="1899-12-30T00:37:33"/>
    <d v="1899-12-30T01:03:45"/>
    <n v="157"/>
    <x v="13"/>
    <x v="3"/>
    <n v="201406"/>
  </r>
  <r>
    <x v="1720"/>
    <d v="2014-06-14T00:00:00"/>
    <x v="4"/>
    <n v="1"/>
    <n v="0"/>
    <n v="1"/>
    <n v="56"/>
    <d v="1899-12-30T00:01:56"/>
    <d v="1899-12-30T00:01:56"/>
    <x v="76"/>
    <s v="Griskus Olympic"/>
    <n v="31.034482758620715"/>
    <n v="0"/>
    <m/>
    <m/>
    <d v="1899-12-30T00:00:00"/>
    <d v="1899-12-30T00:00:00"/>
    <m/>
    <n v="0"/>
    <n v="0"/>
    <d v="1899-12-30T00:50:39"/>
    <d v="1899-12-30T01:43:03"/>
    <d v="1899-12-30T00:25:20"/>
    <d v="1899-12-30T00:51:32"/>
    <n v="11"/>
    <x v="13"/>
    <x v="3"/>
    <n v="201406"/>
  </r>
  <r>
    <x v="1721"/>
    <d v="2014-06-15T00:00:00"/>
    <x v="2"/>
    <n v="3.5"/>
    <n v="0"/>
    <n v="38"/>
    <n v="30"/>
    <d v="1899-12-30T00:38:30"/>
    <d v="1899-12-30T00:11:00"/>
    <x v="80"/>
    <s v="Random"/>
    <n v="5.4545454545454586"/>
    <n v="0"/>
    <s v="Warm"/>
    <s v="http://app.strava.com/activities/154230784"/>
    <d v="1899-12-30T04:48:12"/>
    <d v="1899-12-30T02:24:06"/>
    <m/>
    <n v="0"/>
    <n v="0"/>
    <d v="1899-12-30T04:48:12"/>
    <d v="1899-12-30T05:40:36"/>
    <d v="1899-12-30T02:24:06"/>
    <d v="1899-12-30T02:50:18"/>
    <n v="2254"/>
    <x v="13"/>
    <x v="3"/>
    <n v="201406"/>
  </r>
  <r>
    <x v="1722"/>
    <d v="2014-06-16T00:00:00"/>
    <x v="2"/>
    <n v="4.3"/>
    <n v="0"/>
    <n v="39"/>
    <n v="25"/>
    <d v="1899-12-30T00:39:25"/>
    <d v="1899-12-30T00:09:10"/>
    <x v="79"/>
    <s v="YNHH Treadmill"/>
    <n v="6.5454545454545512"/>
    <n v="0"/>
    <s v="Inside"/>
    <m/>
    <d v="1899-12-30T04:00:10"/>
    <d v="1899-12-30T02:00:05"/>
    <m/>
    <n v="0"/>
    <n v="0"/>
    <d v="1899-12-30T04:00:10"/>
    <d v="1899-12-30T04:52:34"/>
    <d v="1899-12-30T02:00:05"/>
    <d v="1899-12-30T02:26:17"/>
    <n v="953"/>
    <x v="13"/>
    <x v="3"/>
    <n v="201406"/>
  </r>
  <r>
    <x v="1723"/>
    <d v="2014-06-17T00:00:00"/>
    <x v="1"/>
    <n v="20.3"/>
    <n v="1"/>
    <n v="18"/>
    <n v="41"/>
    <d v="1899-12-30T01:18:41"/>
    <d v="1899-12-30T00:03:53"/>
    <x v="53"/>
    <s v="Moyf to Ynnh "/>
    <n v="15.47977123490787"/>
    <n v="0"/>
    <s v="Nice!"/>
    <s v="http://app.strava.com/activities/154604112"/>
    <d v="1899-12-30T07:14:07"/>
    <d v="1899-12-30T03:37:03"/>
    <m/>
    <n v="0"/>
    <n v="0"/>
    <d v="1899-12-30T01:41:33"/>
    <d v="1899-12-30T02:33:57"/>
    <d v="1899-12-30T00:50:47"/>
    <d v="1899-12-30T01:16:59"/>
    <n v="426"/>
    <x v="13"/>
    <x v="3"/>
    <n v="201406"/>
  </r>
  <r>
    <x v="1723"/>
    <d v="2014-06-17T00:00:00"/>
    <x v="1"/>
    <n v="20.3"/>
    <n v="1"/>
    <n v="10"/>
    <n v="48"/>
    <d v="1899-12-30T01:10:48"/>
    <d v="1899-12-30T00:03:29"/>
    <x v="53"/>
    <s v="YNHH to Mojy"/>
    <n v="17.203389830508488"/>
    <n v="0"/>
    <s v="Nice!"/>
    <s v="http://app.strava.com/activities/154890532"/>
    <d v="1899-12-30T06:30:37"/>
    <d v="1899-12-30T03:15:19"/>
    <m/>
    <n v="0"/>
    <n v="0"/>
    <d v="1899-12-30T01:31:23"/>
    <d v="1899-12-30T02:23:47"/>
    <d v="1899-12-30T00:45:41"/>
    <d v="1899-12-30T01:11:53"/>
    <n v="293"/>
    <x v="13"/>
    <x v="3"/>
    <n v="201406"/>
  </r>
  <r>
    <x v="1724"/>
    <d v="2014-06-18T00:00:00"/>
    <x v="0"/>
    <n v="0.61"/>
    <n v="0"/>
    <n v="27"/>
    <n v="0"/>
    <d v="1899-12-30T00:27:00"/>
    <d v="1899-12-30T00:44:16"/>
    <x v="54"/>
    <s v="Random"/>
    <n v="1.3555555555555567"/>
    <n v="0"/>
    <s v="Nice!"/>
    <m/>
    <d v="1899-12-30T01:46:14"/>
    <d v="1899-12-30T00:53:07"/>
    <m/>
    <n v="0"/>
    <n v="0"/>
    <d v="1899-12-30T19:19:40"/>
    <d v="1899-12-30T20:12:04"/>
    <d v="1899-12-30T09:39:50"/>
    <d v="1899-12-30T10:06:02"/>
    <n v="3485"/>
    <x v="13"/>
    <x v="3"/>
    <n v="201406"/>
  </r>
  <r>
    <x v="1724"/>
    <d v="2014-06-18T00:00:00"/>
    <x v="2"/>
    <n v="3.28"/>
    <n v="0"/>
    <n v="30"/>
    <n v="26"/>
    <d v="1899-12-30T00:30:26"/>
    <d v="1899-12-30T00:09:17"/>
    <x v="79"/>
    <s v="YNHH Treadmill"/>
    <n v="6.4665936473165431"/>
    <n v="0"/>
    <s v="Inside"/>
    <m/>
    <d v="1899-12-30T04:03:06"/>
    <d v="1899-12-30T02:01:33"/>
    <m/>
    <n v="0"/>
    <n v="0"/>
    <d v="1899-12-30T04:03:06"/>
    <d v="1899-12-30T04:55:30"/>
    <d v="1899-12-30T02:01:33"/>
    <d v="1899-12-30T02:27:45"/>
    <n v="1003"/>
    <x v="13"/>
    <x v="3"/>
    <n v="201406"/>
  </r>
  <r>
    <x v="1725"/>
    <d v="2014-06-19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3"/>
    <x v="3"/>
    <n v="201406"/>
  </r>
  <r>
    <x v="1726"/>
    <d v="2014-06-20T00:00:00"/>
    <x v="2"/>
    <n v="7"/>
    <n v="1"/>
    <n v="18"/>
    <n v="4"/>
    <d v="1899-12-30T01:18:04"/>
    <d v="1899-12-30T00:11:09"/>
    <x v="76"/>
    <s v="Random"/>
    <n v="5.3800170794193045"/>
    <n v="0"/>
    <s v="Nice!"/>
    <s v="http://app.strava.com/activities/155804364"/>
    <d v="1899-12-30T04:52:12"/>
    <d v="1899-12-30T02:26:06"/>
    <m/>
    <n v="0"/>
    <n v="0"/>
    <d v="1899-12-30T04:52:12"/>
    <d v="1899-12-30T05:44:36"/>
    <d v="1899-12-30T02:26:06"/>
    <d v="1899-12-30T02:52:18"/>
    <n v="2347"/>
    <x v="13"/>
    <x v="3"/>
    <n v="201406"/>
  </r>
  <r>
    <x v="1726"/>
    <d v="2014-06-20T00:00:00"/>
    <x v="2"/>
    <n v="5"/>
    <n v="0"/>
    <n v="49"/>
    <n v="48"/>
    <d v="1899-12-30T00:49:48"/>
    <d v="1899-12-30T00:09:58"/>
    <x v="79"/>
    <s v="Edgerton Park"/>
    <n v="6.0240963855421734"/>
    <n v="0"/>
    <s v="Nice!"/>
    <s v="http://app.strava.com/activities/155903601"/>
    <d v="1899-12-30T04:20:57"/>
    <d v="1899-12-30T02:10:29"/>
    <m/>
    <n v="0"/>
    <n v="0"/>
    <d v="1899-12-30T04:20:57"/>
    <d v="1899-12-30T05:13:21"/>
    <d v="1899-12-30T02:10:29"/>
    <d v="1899-12-30T02:36:41"/>
    <n v="1488"/>
    <x v="13"/>
    <x v="3"/>
    <n v="201406"/>
  </r>
  <r>
    <x v="1727"/>
    <d v="2014-06-22T00:00:00"/>
    <x v="2"/>
    <n v="6.75"/>
    <n v="1"/>
    <n v="8"/>
    <n v="36"/>
    <d v="1899-12-30T01:08:36"/>
    <d v="1899-12-30T00:10:10"/>
    <x v="76"/>
    <s v="MV Run"/>
    <n v="5.9037900874635616"/>
    <n v="0"/>
    <s v="Nice!"/>
    <s v="http://app.strava.com/activities/156697591"/>
    <d v="1899-12-30T04:26:16"/>
    <d v="1899-12-30T02:13:08"/>
    <m/>
    <n v="0"/>
    <n v="0"/>
    <d v="1899-12-30T04:26:16"/>
    <d v="1899-12-30T05:18:40"/>
    <d v="1899-12-30T02:13:08"/>
    <d v="1899-12-30T02:39:20"/>
    <n v="1661"/>
    <x v="13"/>
    <x v="3"/>
    <n v="201406"/>
  </r>
  <r>
    <x v="1727"/>
    <d v="2014-06-22T00:00:00"/>
    <x v="1"/>
    <n v="4.2"/>
    <n v="0"/>
    <n v="30"/>
    <n v="44"/>
    <d v="1899-12-30T00:30:44"/>
    <d v="1899-12-30T00:07:19"/>
    <x v="81"/>
    <s v="MV Bike Back from Rental"/>
    <n v="8.1995661605206145"/>
    <n v="0"/>
    <s v="Nice!"/>
    <s v="http://app.strava.com/activities/156880577"/>
    <d v="1899-12-30T13:39:33"/>
    <d v="1899-12-30T06:49:47"/>
    <m/>
    <n v="0"/>
    <n v="0"/>
    <d v="1899-12-30T03:11:43"/>
    <d v="1899-12-30T04:04:07"/>
    <d v="1899-12-30T01:35:52"/>
    <d v="1899-12-30T02:02:04"/>
    <n v="794"/>
    <x v="13"/>
    <x v="3"/>
    <n v="201406"/>
  </r>
  <r>
    <x v="1728"/>
    <d v="2014-06-23T00:00:00"/>
    <x v="1"/>
    <n v="6"/>
    <n v="0"/>
    <n v="38"/>
    <n v="55"/>
    <d v="1899-12-30T00:38:55"/>
    <d v="1899-12-30T00:06:29"/>
    <x v="81"/>
    <s v="MV Bike With Boys"/>
    <n v="9.2505353319057892"/>
    <n v="0"/>
    <s v="Nice!"/>
    <s v="http://app.strava.com/activities/157153774"/>
    <d v="1899-12-30T12:06:27"/>
    <d v="1899-12-30T06:03:13"/>
    <m/>
    <n v="0"/>
    <n v="0"/>
    <d v="1899-12-30T02:49:56"/>
    <d v="1899-12-30T03:42:20"/>
    <d v="1899-12-30T01:24:58"/>
    <d v="1899-12-30T01:51:10"/>
    <n v="781"/>
    <x v="13"/>
    <x v="3"/>
    <n v="201406"/>
  </r>
  <r>
    <x v="1728"/>
    <d v="2014-06-23T00:00:00"/>
    <x v="1"/>
    <n v="5.7"/>
    <n v="0"/>
    <n v="40"/>
    <n v="11"/>
    <d v="1899-12-30T00:40:11"/>
    <d v="1899-12-30T00:07:03"/>
    <x v="81"/>
    <s v="MV Bike to Beach"/>
    <n v="8.5109912899212006"/>
    <n v="0"/>
    <s v="Nice!"/>
    <s v="http://app.strava.com/activities/157189138"/>
    <d v="1899-12-30T13:09:34"/>
    <d v="1899-12-30T06:34:47"/>
    <m/>
    <n v="0"/>
    <n v="0"/>
    <d v="1899-12-30T03:04:42"/>
    <d v="1899-12-30T03:57:06"/>
    <d v="1899-12-30T01:32:21"/>
    <d v="1899-12-30T01:58:33"/>
    <n v="790"/>
    <x v="13"/>
    <x v="3"/>
    <n v="201406"/>
  </r>
  <r>
    <x v="1728"/>
    <d v="2014-06-23T00:00:00"/>
    <x v="1"/>
    <n v="5.7"/>
    <n v="0"/>
    <n v="40"/>
    <n v="0"/>
    <d v="1899-12-30T00:40:00"/>
    <d v="1899-12-30T00:07:01"/>
    <x v="81"/>
    <s v="MV Bike Back from Beach"/>
    <n v="8.5500000000000078"/>
    <n v="0"/>
    <s v="Nice!"/>
    <m/>
    <d v="1899-12-30T13:05:58"/>
    <d v="1899-12-30T06:32:59"/>
    <m/>
    <n v="0"/>
    <n v="0"/>
    <d v="1899-12-30T03:03:52"/>
    <d v="1899-12-30T03:56:16"/>
    <d v="1899-12-30T01:31:56"/>
    <d v="1899-12-30T01:58:08"/>
    <n v="789"/>
    <x v="13"/>
    <x v="3"/>
    <n v="201406"/>
  </r>
  <r>
    <x v="1729"/>
    <d v="2014-06-24T00:00:00"/>
    <x v="2"/>
    <n v="6.3"/>
    <n v="1"/>
    <n v="4"/>
    <n v="3"/>
    <d v="1899-12-30T01:04:03"/>
    <d v="1899-12-30T00:10:10"/>
    <x v="76"/>
    <s v="MV Run"/>
    <n v="5.9016393442623007"/>
    <n v="0"/>
    <s v="Nice!"/>
    <s v="http://app.strava.com/activities/157542754"/>
    <d v="1899-12-30T04:26:22"/>
    <d v="1899-12-30T02:13:11"/>
    <m/>
    <n v="0"/>
    <n v="0"/>
    <d v="1899-12-30T04:26:22"/>
    <d v="1899-12-30T05:18:46"/>
    <d v="1899-12-30T02:13:11"/>
    <d v="1899-12-30T02:39:23"/>
    <n v="1662"/>
    <x v="13"/>
    <x v="3"/>
    <n v="201406"/>
  </r>
  <r>
    <x v="1730"/>
    <d v="2014-06-25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3"/>
    <n v="201406"/>
  </r>
  <r>
    <x v="1730"/>
    <d v="2014-06-25T00:00:00"/>
    <x v="2"/>
    <n v="3.75"/>
    <n v="0"/>
    <n v="35"/>
    <n v="0"/>
    <d v="1899-12-30T00:35:00"/>
    <d v="1899-12-30T00:09:20"/>
    <x v="79"/>
    <s v="YNHH Treadmill"/>
    <n v="6.4285714285714342"/>
    <n v="0"/>
    <s v="Inside"/>
    <m/>
    <d v="1899-12-30T04:04:32"/>
    <d v="1899-12-30T02:02:16"/>
    <m/>
    <n v="0"/>
    <n v="0"/>
    <d v="1899-12-30T04:04:32"/>
    <d v="1899-12-30T04:56:56"/>
    <d v="1899-12-30T02:02:16"/>
    <d v="1899-12-30T02:28:28"/>
    <n v="1032"/>
    <x v="13"/>
    <x v="3"/>
    <n v="201406"/>
  </r>
  <r>
    <x v="1731"/>
    <d v="2014-06-26T00:00:00"/>
    <x v="1"/>
    <n v="20.3"/>
    <n v="1"/>
    <n v="18"/>
    <n v="49"/>
    <d v="1899-12-30T01:18:49"/>
    <d v="1899-12-30T00:03:53"/>
    <x v="53"/>
    <s v="Moyf to Ynnh "/>
    <n v="15.453584267286967"/>
    <n v="0"/>
    <s v="Wet"/>
    <m/>
    <d v="1899-12-30T07:14:51"/>
    <d v="1899-12-30T03:37:26"/>
    <m/>
    <n v="0"/>
    <n v="0"/>
    <d v="1899-12-30T01:41:43"/>
    <d v="1899-12-30T02:34:07"/>
    <d v="1899-12-30T00:50:52"/>
    <d v="1899-12-30T01:17:04"/>
    <n v="429"/>
    <x v="13"/>
    <x v="3"/>
    <n v="201406"/>
  </r>
  <r>
    <x v="1731"/>
    <d v="2014-06-26T00:00:00"/>
    <x v="1"/>
    <n v="25.7"/>
    <n v="1"/>
    <n v="43"/>
    <n v="0"/>
    <d v="1899-12-30T01:43:00"/>
    <d v="1899-12-30T00:04:00"/>
    <x v="53"/>
    <s v="Canal Trail plus next section"/>
    <n v="14.970873786407775"/>
    <n v="0"/>
    <s v="Humid"/>
    <m/>
    <d v="1899-12-30T07:28:52"/>
    <d v="1899-12-30T03:44:26"/>
    <m/>
    <n v="0"/>
    <n v="0"/>
    <d v="1899-12-30T01:45:00"/>
    <d v="1899-12-30T02:37:24"/>
    <d v="1899-12-30T00:52:30"/>
    <d v="1899-12-30T01:18:42"/>
    <n v="496"/>
    <x v="13"/>
    <x v="3"/>
    <n v="201406"/>
  </r>
  <r>
    <x v="1732"/>
    <d v="2014-06-27T00:00:00"/>
    <x v="0"/>
    <n v="1"/>
    <n v="0"/>
    <n v="33"/>
    <n v="35"/>
    <d v="1899-12-30T00:33:35"/>
    <d v="1899-12-30T00:33:35"/>
    <x v="54"/>
    <s v="Lake"/>
    <n v="1.7866004962779169"/>
    <n v="0"/>
    <s v="Nice!"/>
    <m/>
    <d v="1899-12-30T01:20:36"/>
    <d v="1899-12-30T00:40:18"/>
    <m/>
    <n v="0"/>
    <n v="0"/>
    <d v="1899-12-30T14:39:53"/>
    <d v="1899-12-30T15:32:17"/>
    <d v="1899-12-30T07:19:57"/>
    <d v="1899-12-30T07:46:09"/>
    <n v="3219"/>
    <x v="13"/>
    <x v="3"/>
    <n v="201406"/>
  </r>
  <r>
    <x v="1732"/>
    <d v="2014-06-27T00:00:00"/>
    <x v="1"/>
    <n v="27"/>
    <n v="1"/>
    <n v="52"/>
    <n v="53"/>
    <d v="1899-12-30T01:52:53"/>
    <d v="1899-12-30T00:04:11"/>
    <x v="77"/>
    <s v="Just Ride"/>
    <n v="14.35109995570649"/>
    <n v="0"/>
    <s v="Humid"/>
    <s v="http://app.strava.com/activities/158890731"/>
    <d v="1899-12-30T07:48:15"/>
    <d v="1899-12-30T03:54:08"/>
    <m/>
    <n v="0"/>
    <n v="0"/>
    <d v="1899-12-30T01:49:32"/>
    <d v="1899-12-30T02:41:56"/>
    <d v="1899-12-30T00:54:46"/>
    <d v="1899-12-30T01:20:58"/>
    <n v="568"/>
    <x v="13"/>
    <x v="3"/>
    <n v="201406"/>
  </r>
  <r>
    <x v="1733"/>
    <d v="2014-06-28T00:00:00"/>
    <x v="2"/>
    <n v="3"/>
    <n v="0"/>
    <n v="33"/>
    <n v="4"/>
    <d v="1899-12-30T00:33:04"/>
    <d v="1899-12-30T00:11:01"/>
    <x v="76"/>
    <s v="Airport Runabout"/>
    <n v="5.4435483870967776"/>
    <n v="0"/>
    <s v="Humid"/>
    <s v="http://app.strava.com/activities/159139255"/>
    <d v="1899-12-30T04:48:47"/>
    <d v="1899-12-30T02:24:23"/>
    <m/>
    <n v="0"/>
    <n v="0"/>
    <d v="1899-12-30T04:48:47"/>
    <d v="1899-12-30T05:41:11"/>
    <d v="1899-12-30T02:24:23"/>
    <d v="1899-12-30T02:50:35"/>
    <n v="2264"/>
    <x v="13"/>
    <x v="3"/>
    <n v="201406"/>
  </r>
  <r>
    <x v="1734"/>
    <d v="2014-06-30T00:00:00"/>
    <x v="2"/>
    <n v="5"/>
    <n v="0"/>
    <n v="48"/>
    <n v="11"/>
    <d v="1899-12-30T00:48:11"/>
    <d v="1899-12-30T00:09:38"/>
    <x v="79"/>
    <s v="YNHH Treadmill"/>
    <n v="6.2262193012798388"/>
    <n v="0"/>
    <s v="Inside"/>
    <s v="5x1 mile at 8:30"/>
    <d v="1899-12-30T04:12:29"/>
    <d v="1899-12-30T02:06:14"/>
    <m/>
    <n v="0"/>
    <n v="0"/>
    <d v="1899-12-30T04:12:29"/>
    <d v="1899-12-30T05:04:53"/>
    <d v="1899-12-30T02:06:14"/>
    <d v="1899-12-30T02:32:26"/>
    <n v="1215"/>
    <x v="13"/>
    <x v="3"/>
    <n v="201406"/>
  </r>
  <r>
    <x v="1735"/>
    <d v="2014-07-01T00:00:00"/>
    <x v="1"/>
    <n v="25"/>
    <n v="1"/>
    <n v="31"/>
    <n v="33"/>
    <d v="1899-12-30T01:31:33"/>
    <d v="1899-12-30T00:03:40"/>
    <x v="77"/>
    <s v="Home to Work"/>
    <n v="16.384489350081935"/>
    <n v="0"/>
    <s v="Humid"/>
    <s v="http://app.strava.com/activities/160296076/overview"/>
    <d v="1899-12-30T06:50:09"/>
    <d v="1899-12-30T03:25:04"/>
    <m/>
    <n v="0"/>
    <n v="0"/>
    <d v="1899-12-30T01:35:57"/>
    <d v="1899-12-30T02:28:21"/>
    <d v="1899-12-30T00:47:58"/>
    <d v="1899-12-30T01:14:10"/>
    <n v="352"/>
    <x v="13"/>
    <x v="0"/>
    <n v="201407"/>
  </r>
  <r>
    <x v="1735"/>
    <d v="2014-07-01T00:00:00"/>
    <x v="1"/>
    <n v="25"/>
    <n v="1"/>
    <n v="57"/>
    <n v="19"/>
    <d v="1899-12-30T01:57:19"/>
    <d v="1899-12-30T00:04:42"/>
    <x v="77"/>
    <s v="Work to Home"/>
    <n v="12.785907089075163"/>
    <n v="0"/>
    <s v="HOT"/>
    <m/>
    <d v="1899-12-30T08:45:35"/>
    <d v="1899-12-30T04:22:47"/>
    <m/>
    <n v="0"/>
    <n v="0"/>
    <d v="1899-12-30T02:02:57"/>
    <d v="1899-12-30T02:55:21"/>
    <d v="1899-12-30T01:01:28"/>
    <d v="1899-12-30T01:27:40"/>
    <n v="703"/>
    <x v="13"/>
    <x v="0"/>
    <n v="201407"/>
  </r>
  <r>
    <x v="1736"/>
    <d v="2014-07-02T00:00:00"/>
    <x v="0"/>
    <n v="1.2"/>
    <n v="0"/>
    <n v="42"/>
    <n v="19"/>
    <d v="1899-12-30T00:42:19"/>
    <d v="1899-12-30T00:35:16"/>
    <x v="54"/>
    <s v="Gdock to Quassy"/>
    <n v="1.7014572666404109"/>
    <n v="0"/>
    <s v="Warm"/>
    <m/>
    <d v="1899-12-30T01:24:38"/>
    <d v="1899-12-30T00:42:19"/>
    <m/>
    <n v="0"/>
    <n v="0"/>
    <d v="1899-12-30T15:23:55"/>
    <d v="1899-12-30T16:16:19"/>
    <d v="1899-12-30T07:41:57"/>
    <d v="1899-12-30T08:08:09"/>
    <n v="3278"/>
    <x v="13"/>
    <x v="0"/>
    <n v="201407"/>
  </r>
  <r>
    <x v="1737"/>
    <d v="2014-07-05T00:00:00"/>
    <x v="2"/>
    <n v="6.25"/>
    <n v="1"/>
    <n v="0"/>
    <n v="54"/>
    <d v="1899-12-30T01:00:54"/>
    <d v="1899-12-30T00:09:45"/>
    <x v="80"/>
    <s v="BK 10k"/>
    <n v="6.1576354679803007"/>
    <n v="156"/>
    <s v="Perfect"/>
    <s v="http://app.strava.com/activities/162025078"/>
    <d v="1899-12-30T04:15:18"/>
    <d v="1899-12-30T02:07:39"/>
    <m/>
    <n v="0"/>
    <n v="0"/>
    <d v="1899-12-30T04:15:18"/>
    <d v="1899-12-30T05:07:42"/>
    <d v="1899-12-30T02:07:39"/>
    <d v="1899-12-30T02:33:51"/>
    <n v="1309"/>
    <x v="13"/>
    <x v="0"/>
    <n v="201407"/>
  </r>
  <r>
    <x v="1738"/>
    <d v="2014-07-06T00:00:00"/>
    <x v="1"/>
    <n v="33.1"/>
    <n v="2"/>
    <n v="38"/>
    <n v="34"/>
    <d v="1899-12-30T02:38:34"/>
    <d v="1899-12-30T00:04:47"/>
    <x v="77"/>
    <s v="Was going to be a 100 but not"/>
    <n v="12.524700441454709"/>
    <n v="0"/>
    <s v="Warm"/>
    <s v="2 flat tires"/>
    <d v="1899-12-30T08:56:32"/>
    <d v="1899-12-30T04:28:16"/>
    <m/>
    <n v="0"/>
    <n v="0"/>
    <d v="1899-12-30T02:05:31"/>
    <d v="1899-12-30T02:57:55"/>
    <d v="1899-12-30T01:02:45"/>
    <d v="1899-12-30T01:28:57"/>
    <n v="714"/>
    <x v="13"/>
    <x v="0"/>
    <n v="201407"/>
  </r>
  <r>
    <x v="1738"/>
    <d v="2014-07-06T00:00:00"/>
    <x v="1"/>
    <n v="12.2"/>
    <n v="0"/>
    <n v="56"/>
    <n v="56"/>
    <d v="1899-12-30T00:56:56"/>
    <d v="1899-12-30T00:04:40"/>
    <x v="77"/>
    <s v="Random"/>
    <n v="12.85714285714287"/>
    <n v="0"/>
    <s v="Warm"/>
    <s v="Changed tire and test out bike"/>
    <d v="1899-12-30T08:42:40"/>
    <d v="1899-12-30T04:21:20"/>
    <m/>
    <n v="0"/>
    <n v="0"/>
    <d v="1899-12-30T02:02:16"/>
    <d v="1899-12-30T02:54:40"/>
    <d v="1899-12-30T01:01:08"/>
    <d v="1899-12-30T01:27:20"/>
    <n v="697"/>
    <x v="13"/>
    <x v="0"/>
    <n v="201407"/>
  </r>
  <r>
    <x v="1739"/>
    <d v="2014-07-07T00:00:00"/>
    <x v="2"/>
    <n v="2.9"/>
    <n v="0"/>
    <n v="27"/>
    <n v="30"/>
    <d v="1899-12-30T00:27:30"/>
    <d v="1899-12-30T00:09:29"/>
    <x v="79"/>
    <s v="YNHH Random"/>
    <n v="6.3272727272727334"/>
    <n v="0"/>
    <s v="Hot"/>
    <s v="http://app.strava.com/activities/162902425"/>
    <d v="1899-12-30T04:08:27"/>
    <d v="1899-12-30T02:04:13"/>
    <m/>
    <n v="0"/>
    <n v="0"/>
    <d v="1899-12-30T04:08:27"/>
    <d v="1899-12-30T05:00:51"/>
    <d v="1899-12-30T02:04:13"/>
    <d v="1899-12-30T02:30:25"/>
    <n v="1108"/>
    <x v="13"/>
    <x v="0"/>
    <n v="201407"/>
  </r>
  <r>
    <x v="1740"/>
    <d v="2014-07-08T00:00:00"/>
    <x v="0"/>
    <n v="0.72"/>
    <n v="0"/>
    <n v="25"/>
    <n v="23"/>
    <d v="1899-12-30T00:25:23"/>
    <d v="1899-12-30T00:35:15"/>
    <x v="54"/>
    <s v="Random"/>
    <n v="1.7019041365725556"/>
    <n v="0"/>
    <s v="Nice!"/>
    <m/>
    <d v="1899-12-30T01:24:37"/>
    <d v="1899-12-30T00:42:18"/>
    <m/>
    <n v="0"/>
    <n v="0"/>
    <d v="1899-12-30T15:23:40"/>
    <d v="1899-12-30T16:16:04"/>
    <d v="1899-12-30T07:41:50"/>
    <d v="1899-12-30T08:08:02"/>
    <n v="3277"/>
    <x v="13"/>
    <x v="0"/>
    <n v="201407"/>
  </r>
  <r>
    <x v="1741"/>
    <d v="2014-07-09T00:00:00"/>
    <x v="0"/>
    <n v="0.5"/>
    <n v="0"/>
    <n v="16"/>
    <n v="35"/>
    <d v="1899-12-30T00:16:35"/>
    <d v="1899-12-30T00:33:10"/>
    <x v="54"/>
    <s v="Griskus Sprint"/>
    <n v="1.8090452261306549"/>
    <n v="0"/>
    <s v="Nice!"/>
    <m/>
    <d v="1899-12-30T01:19:36"/>
    <d v="1899-12-30T00:39:48"/>
    <m/>
    <n v="0"/>
    <n v="0"/>
    <d v="1899-12-30T14:28:58"/>
    <d v="1899-12-30T15:21:22"/>
    <d v="1899-12-30T07:14:29"/>
    <d v="1899-12-30T07:40:41"/>
    <n v="3200"/>
    <x v="13"/>
    <x v="0"/>
    <n v="201407"/>
  </r>
  <r>
    <x v="1741"/>
    <d v="2014-07-09T00:00:00"/>
    <x v="1"/>
    <n v="10.5"/>
    <n v="0"/>
    <n v="32"/>
    <n v="26"/>
    <d v="1899-12-30T00:32:26"/>
    <d v="1899-12-30T00:03:05"/>
    <x v="77"/>
    <s v="Griskus Sprint"/>
    <n v="19.424460431654698"/>
    <n v="0"/>
    <s v="Nice!"/>
    <m/>
    <d v="1899-12-30T05:45:57"/>
    <d v="1899-12-30T02:52:59"/>
    <m/>
    <n v="0"/>
    <n v="0"/>
    <d v="1899-12-30T01:20:56"/>
    <d v="1899-12-30T02:13:20"/>
    <d v="1899-12-30T00:40:28"/>
    <d v="1899-12-30T01:06:40"/>
    <n v="222"/>
    <x v="13"/>
    <x v="0"/>
    <n v="201407"/>
  </r>
  <r>
    <x v="1741"/>
    <d v="2014-07-09T00:00:00"/>
    <x v="2"/>
    <n v="3.1"/>
    <n v="0"/>
    <n v="27"/>
    <n v="50"/>
    <d v="1899-12-30T00:27:50"/>
    <d v="1899-12-30T00:08:59"/>
    <x v="80"/>
    <s v="Griskus Sprint"/>
    <n v="6.6826347305389282"/>
    <n v="0"/>
    <s v="Nice!"/>
    <m/>
    <d v="1899-12-30T03:55:14"/>
    <d v="1899-12-30T01:57:37"/>
    <m/>
    <n v="0"/>
    <n v="0"/>
    <d v="1899-12-30T03:55:14"/>
    <d v="1899-12-30T04:47:38"/>
    <d v="1899-12-30T01:57:37"/>
    <d v="1899-12-30T02:23:49"/>
    <n v="901"/>
    <x v="13"/>
    <x v="0"/>
    <n v="201407"/>
  </r>
  <r>
    <x v="1741"/>
    <d v="2014-07-09T00:00:00"/>
    <x v="3"/>
    <n v="1"/>
    <n v="0"/>
    <n v="2"/>
    <n v="3"/>
    <d v="1899-12-30T00:02:03"/>
    <d v="1899-12-30T00:02:03"/>
    <x v="0"/>
    <s v="Griskus Sprint"/>
    <n v="29.268292682926855"/>
    <n v="0"/>
    <m/>
    <m/>
    <d v="1899-12-30T00:00:00"/>
    <d v="1899-12-30T00:00:00"/>
    <m/>
    <n v="0"/>
    <n v="0"/>
    <d v="1899-12-30T00:53:43"/>
    <d v="1899-12-30T01:46:07"/>
    <d v="1899-12-30T00:26:51"/>
    <d v="1899-12-30T00:53:03"/>
    <n v="14"/>
    <x v="13"/>
    <x v="0"/>
    <n v="201407"/>
  </r>
  <r>
    <x v="1741"/>
    <d v="2014-07-09T00:00:00"/>
    <x v="4"/>
    <n v="1"/>
    <n v="0"/>
    <n v="1"/>
    <n v="11"/>
    <d v="1899-12-30T00:01:11"/>
    <d v="1899-12-30T00:01:11"/>
    <x v="0"/>
    <s v="Griskus Sprint"/>
    <n v="50.704225352112722"/>
    <n v="0"/>
    <m/>
    <m/>
    <d v="1899-12-30T00:00:00"/>
    <d v="1899-12-30T00:00:00"/>
    <m/>
    <n v="0"/>
    <n v="0"/>
    <d v="1899-12-30T00:31:00"/>
    <d v="1899-12-30T01:23:24"/>
    <d v="1899-12-30T00:15:30"/>
    <d v="1899-12-30T00:41:42"/>
    <n v="3"/>
    <x v="13"/>
    <x v="0"/>
    <n v="201407"/>
  </r>
  <r>
    <x v="1742"/>
    <d v="2014-07-10T00:00:00"/>
    <x v="1"/>
    <n v="10"/>
    <n v="0"/>
    <n v="28"/>
    <n v="20"/>
    <d v="1899-12-30T00:28:20"/>
    <d v="1899-12-30T00:02:50"/>
    <x v="51"/>
    <s v="YNHH Spin Bike"/>
    <n v="21.176470588235308"/>
    <n v="0"/>
    <s v="Inside"/>
    <m/>
    <d v="1899-12-30T05:17:20"/>
    <d v="1899-12-30T02:38:40"/>
    <m/>
    <n v="0"/>
    <n v="0"/>
    <d v="1899-12-30T01:14:14"/>
    <d v="1899-12-30T02:06:38"/>
    <d v="1899-12-30T00:37:07"/>
    <d v="1899-12-30T01:03:19"/>
    <n v="144"/>
    <x v="13"/>
    <x v="0"/>
    <n v="201407"/>
  </r>
  <r>
    <x v="1743"/>
    <d v="2014-07-12T00:00:00"/>
    <x v="0"/>
    <n v="1.2"/>
    <n v="0"/>
    <n v="42"/>
    <n v="43"/>
    <d v="1899-12-30T00:42:43"/>
    <d v="1899-12-30T00:35:36"/>
    <x v="82"/>
    <s v="Ironman Mont Tremblant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</r>
  <r>
    <x v="1743"/>
    <d v="2014-07-12T00:00:00"/>
    <x v="1"/>
    <n v="60"/>
    <n v="4"/>
    <n v="15"/>
    <n v="45"/>
    <d v="1899-12-30T04:15:45"/>
    <d v="1899-12-30T00:04:16"/>
    <x v="77"/>
    <s v="Ironman Mont Tremblant"/>
    <n v="14.076246334310861"/>
    <n v="0"/>
    <s v="Nice!"/>
    <s v="http://app.strava.com/activities/165646551"/>
    <d v="1899-12-30T07:57:24"/>
    <d v="1899-12-30T03:58:42"/>
    <m/>
    <n v="0"/>
    <n v="0"/>
    <d v="1899-12-30T01:51:41"/>
    <d v="1899-12-30T02:44:05"/>
    <d v="1899-12-30T00:55:50"/>
    <d v="1899-12-30T01:22:02"/>
    <n v="588"/>
    <x v="13"/>
    <x v="0"/>
    <n v="201407"/>
  </r>
  <r>
    <x v="1743"/>
    <d v="2014-07-12T00:00:00"/>
    <x v="2"/>
    <n v="1.5"/>
    <n v="0"/>
    <n v="16"/>
    <n v="15"/>
    <d v="1899-12-30T00:16:15"/>
    <d v="1899-12-30T00:10:50"/>
    <x v="76"/>
    <s v="Tremblant Random"/>
    <n v="5.5384615384615428"/>
    <n v="0"/>
    <s v="Nice!"/>
    <s v="http://app.strava.com/activities/165645668"/>
    <d v="1899-12-30T04:43:50"/>
    <d v="1899-12-30T02:21:55"/>
    <m/>
    <n v="0"/>
    <n v="0"/>
    <d v="1899-12-30T04:43:50"/>
    <d v="1899-12-30T05:36:14"/>
    <d v="1899-12-30T02:21:55"/>
    <d v="1899-12-30T02:48:07"/>
    <n v="2154"/>
    <x v="13"/>
    <x v="0"/>
    <n v="201407"/>
  </r>
  <r>
    <x v="1744"/>
    <d v="2014-07-13T00:00:00"/>
    <x v="2"/>
    <n v="9.8000000000000007"/>
    <n v="1"/>
    <n v="50"/>
    <n v="42"/>
    <d v="1899-12-30T01:50:42"/>
    <d v="1899-12-30T00:11:18"/>
    <x v="76"/>
    <s v="Tremblant first 10"/>
    <n v="5.3116531165311693"/>
    <n v="0"/>
    <s v="Nice!"/>
    <s v="http://app.strava.com/activities/165645693"/>
    <d v="1899-12-30T04:55:57"/>
    <d v="1899-12-30T02:27:59"/>
    <m/>
    <n v="0"/>
    <n v="0"/>
    <d v="1899-12-30T04:55:57"/>
    <d v="1899-12-30T05:48:21"/>
    <d v="1899-12-30T02:27:59"/>
    <d v="1899-12-30T02:54:11"/>
    <n v="2413"/>
    <x v="13"/>
    <x v="0"/>
    <n v="201407"/>
  </r>
  <r>
    <x v="1745"/>
    <d v="2014-07-14T00:00:00"/>
    <x v="2"/>
    <n v="1"/>
    <n v="0"/>
    <n v="9"/>
    <n v="50"/>
    <d v="1899-12-30T00:09:50"/>
    <d v="1899-12-30T00:09:50"/>
    <x v="79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0"/>
    <n v="201407"/>
  </r>
  <r>
    <x v="1745"/>
    <d v="2014-07-14T00:00:00"/>
    <x v="1"/>
    <n v="5"/>
    <n v="0"/>
    <n v="15"/>
    <n v="0"/>
    <d v="1899-12-30T00:15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0"/>
    <n v="201407"/>
  </r>
  <r>
    <x v="1746"/>
    <d v="2014-07-15T00:00:00"/>
    <x v="2"/>
    <n v="2.1800000000000002"/>
    <n v="0"/>
    <n v="18"/>
    <n v="44"/>
    <d v="1899-12-30T00:18:44"/>
    <d v="1899-12-30T00:08:36"/>
    <x v="79"/>
    <s v="YNHH Treadmill"/>
    <n v="6.9822064056939555"/>
    <n v="0"/>
    <s v="Inside"/>
    <m/>
    <d v="1899-12-30T03:45:09"/>
    <d v="1899-12-30T01:52:34"/>
    <m/>
    <n v="0"/>
    <n v="0"/>
    <d v="1899-12-30T03:45:09"/>
    <d v="1899-12-30T04:37:33"/>
    <d v="1899-12-30T01:52:34"/>
    <d v="1899-12-30T02:18:46"/>
    <n v="842"/>
    <x v="13"/>
    <x v="0"/>
    <n v="201407"/>
  </r>
  <r>
    <x v="1747"/>
    <d v="2014-07-17T00:00:00"/>
    <x v="0"/>
    <n v="1.2"/>
    <n v="0"/>
    <n v="42"/>
    <n v="43"/>
    <d v="1899-12-30T00:42:43"/>
    <d v="1899-12-30T00:35:36"/>
    <x v="54"/>
    <s v="Gdock to Quassy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</r>
  <r>
    <x v="1747"/>
    <d v="2014-07-17T00:00:00"/>
    <x v="1"/>
    <n v="12"/>
    <n v="0"/>
    <n v="34"/>
    <n v="20"/>
    <d v="1899-12-30T00:34:20"/>
    <d v="1899-12-30T00:02:52"/>
    <x v="51"/>
    <s v="YNHH Spin Bike"/>
    <n v="20.970873786407779"/>
    <n v="0"/>
    <s v="Inside"/>
    <m/>
    <d v="1899-12-30T05:20:27"/>
    <d v="1899-12-30T02:40:13"/>
    <m/>
    <n v="0"/>
    <n v="0"/>
    <d v="1899-12-30T01:14:58"/>
    <d v="1899-12-30T02:07:22"/>
    <d v="1899-12-30T00:37:29"/>
    <d v="1899-12-30T01:03:41"/>
    <n v="155"/>
    <x v="13"/>
    <x v="0"/>
    <n v="201407"/>
  </r>
  <r>
    <x v="1748"/>
    <d v="2014-07-18T00:00:00"/>
    <x v="2"/>
    <n v="15.4"/>
    <n v="2"/>
    <n v="44"/>
    <n v="54"/>
    <d v="1899-12-30T02:44:54"/>
    <d v="1899-12-30T00:10:42"/>
    <x v="76"/>
    <s v="Double Bike Loop"/>
    <n v="5.6033959975742924"/>
    <n v="0"/>
    <s v="Nice!"/>
    <m/>
    <d v="1899-12-30T04:40:33"/>
    <d v="1899-12-30T02:20:16"/>
    <m/>
    <n v="0"/>
    <n v="0"/>
    <d v="1899-12-30T04:40:33"/>
    <d v="1899-12-30T05:32:57"/>
    <d v="1899-12-30T02:20:16"/>
    <d v="1899-12-30T02:46:28"/>
    <n v="2067"/>
    <x v="13"/>
    <x v="0"/>
    <n v="201407"/>
  </r>
  <r>
    <x v="1749"/>
    <d v="2014-07-19T00:00:00"/>
    <x v="1"/>
    <n v="12"/>
    <n v="0"/>
    <n v="53"/>
    <n v="59"/>
    <d v="1899-12-30T00:53:59"/>
    <d v="1899-12-30T00:04:30"/>
    <x v="77"/>
    <s v="Easy Lunch Ride"/>
    <n v="13.337449830194515"/>
    <n v="0"/>
    <s v="Nice!"/>
    <m/>
    <d v="1899-12-30T08:23:51"/>
    <d v="1899-12-30T04:11:55"/>
    <m/>
    <n v="0"/>
    <n v="0"/>
    <d v="1899-12-30T01:57:52"/>
    <d v="1899-12-30T02:50:16"/>
    <d v="1899-12-30T00:58:56"/>
    <d v="1899-12-30T01:25:08"/>
    <n v="652"/>
    <x v="13"/>
    <x v="0"/>
    <n v="201407"/>
  </r>
  <r>
    <x v="1750"/>
    <d v="2014-07-21T00:00:00"/>
    <x v="1"/>
    <n v="51.1"/>
    <n v="3"/>
    <n v="10"/>
    <n v="28"/>
    <d v="1899-12-30T03:10:28"/>
    <d v="1899-12-30T00:03:44"/>
    <x v="53"/>
    <s v="Virginia Beach Ride 1"/>
    <n v="16.097304865243274"/>
    <n v="124"/>
    <s v="Humid"/>
    <s v="http://app.strava.com/activities/168877355"/>
    <d v="1899-12-30T06:57:28"/>
    <d v="1899-12-30T03:28:44"/>
    <m/>
    <n v="0"/>
    <n v="0"/>
    <d v="1899-12-30T01:37:39"/>
    <d v="1899-12-30T02:30:03"/>
    <d v="1899-12-30T00:48:50"/>
    <d v="1899-12-30T01:15:02"/>
    <n v="371"/>
    <x v="13"/>
    <x v="0"/>
    <n v="201407"/>
  </r>
  <r>
    <x v="1751"/>
    <d v="2014-07-23T00:00:00"/>
    <x v="1"/>
    <n v="51.4"/>
    <n v="2"/>
    <n v="46"/>
    <n v="50"/>
    <d v="1899-12-30T02:46:50"/>
    <d v="1899-12-30T00:03:15"/>
    <x v="53"/>
    <s v="Virginia Beach to NC"/>
    <n v="18.4855144855145"/>
    <n v="135"/>
    <s v="Humid"/>
    <s v="http://app.strava.com/activities/169772814"/>
    <d v="1899-12-30T06:03:32"/>
    <d v="1899-12-30T03:01:46"/>
    <m/>
    <n v="0"/>
    <n v="0"/>
    <d v="1899-12-30T01:25:02"/>
    <d v="1899-12-30T02:17:26"/>
    <d v="1899-12-30T00:42:31"/>
    <d v="1899-12-30T01:08:43"/>
    <n v="238"/>
    <x v="13"/>
    <x v="0"/>
    <n v="201407"/>
  </r>
  <r>
    <x v="1752"/>
    <d v="2014-07-24T00:00:00"/>
    <x v="2"/>
    <n v="4.5"/>
    <n v="0"/>
    <n v="58"/>
    <n v="15"/>
    <d v="1899-12-30T00:58:15"/>
    <d v="1899-12-30T00:12:57"/>
    <x v="76"/>
    <s v="Virginia Beach Run"/>
    <n v="4.6351931330472143"/>
    <n v="0"/>
    <s v="HOT &amp; Humid"/>
    <s v="http://app.strava.com/activities/170705917"/>
    <d v="1899-12-30T05:39:09"/>
    <d v="1899-12-30T02:49:34"/>
    <m/>
    <n v="0"/>
    <n v="0"/>
    <d v="1899-12-30T05:39:09"/>
    <d v="1899-12-30T06:31:33"/>
    <d v="1899-12-30T02:49:34"/>
    <d v="1899-12-30T03:15:46"/>
    <n v="2865"/>
    <x v="13"/>
    <x v="0"/>
    <n v="201407"/>
  </r>
  <r>
    <x v="1753"/>
    <d v="2014-07-25T00:00:00"/>
    <x v="2"/>
    <n v="5"/>
    <n v="0"/>
    <n v="55"/>
    <n v="5"/>
    <d v="1899-12-30T00:55:05"/>
    <d v="1899-12-30T00:11:01"/>
    <x v="76"/>
    <s v="Virginia Beach Run"/>
    <n v="5.4462934947049968"/>
    <n v="0"/>
    <s v="HOT &amp; Humid"/>
    <s v="http://app.strava.com/activities/170705914"/>
    <d v="1899-12-30T04:48:38"/>
    <d v="1899-12-30T02:24:19"/>
    <m/>
    <n v="0"/>
    <n v="0"/>
    <d v="1899-12-30T04:48:38"/>
    <d v="1899-12-30T05:41:02"/>
    <d v="1899-12-30T02:24:19"/>
    <d v="1899-12-30T02:50:31"/>
    <n v="2258"/>
    <x v="13"/>
    <x v="0"/>
    <n v="201407"/>
  </r>
  <r>
    <x v="1754"/>
    <d v="2014-07-27T00:00:00"/>
    <x v="1"/>
    <n v="101.1"/>
    <n v="6"/>
    <n v="35"/>
    <n v="14"/>
    <d v="1899-12-30T06:35:14"/>
    <d v="1899-12-30T00:03:55"/>
    <x v="77"/>
    <s v="Waramaug 100 via 254"/>
    <n v="15.347895757780224"/>
    <n v="131"/>
    <s v="Crazy"/>
    <s v="http://app.strava.com/activities/171753522"/>
    <d v="1899-12-30T07:17:51"/>
    <d v="1899-12-30T03:38:55"/>
    <m/>
    <n v="0"/>
    <n v="0"/>
    <d v="1899-12-30T01:42:25"/>
    <d v="1899-12-30T02:34:49"/>
    <d v="1899-12-30T00:51:13"/>
    <d v="1899-12-30T01:17:25"/>
    <n v="438"/>
    <x v="13"/>
    <x v="0"/>
    <n v="201407"/>
  </r>
  <r>
    <x v="1755"/>
    <d v="2014-07-28T00:00:00"/>
    <x v="2"/>
    <n v="2.1"/>
    <n v="0"/>
    <n v="23"/>
    <n v="0"/>
    <d v="1899-12-30T00:23:00"/>
    <d v="1899-12-30T00:10:57"/>
    <x v="76"/>
    <s v="YNHH Random"/>
    <n v="5.4782608695652213"/>
    <n v="0"/>
    <s v="HOT &amp; Humid"/>
    <s v="http://app.strava.com/activities/172127219"/>
    <d v="1899-12-30T04:46:57"/>
    <d v="1899-12-30T02:23:29"/>
    <m/>
    <n v="0"/>
    <n v="0"/>
    <d v="1899-12-30T04:46:57"/>
    <d v="1899-12-30T05:39:21"/>
    <d v="1899-12-30T02:23:29"/>
    <d v="1899-12-30T02:49:41"/>
    <n v="2224"/>
    <x v="13"/>
    <x v="0"/>
    <n v="201407"/>
  </r>
  <r>
    <x v="1756"/>
    <d v="2014-07-29T00:00:00"/>
    <x v="0"/>
    <n v="1.2"/>
    <n v="0"/>
    <n v="45"/>
    <n v="0"/>
    <d v="1899-12-30T00:45:00"/>
    <d v="1899-12-30T00:37:30"/>
    <x v="54"/>
    <s v="Gdock to Quassy"/>
    <n v="1.6000000000000012"/>
    <n v="0"/>
    <m/>
    <m/>
    <d v="1899-12-30T01:30:00"/>
    <d v="1899-12-30T00:45:00"/>
    <m/>
    <n v="0"/>
    <n v="0"/>
    <d v="1899-12-30T16:22:30"/>
    <d v="1899-12-30T17:14:54"/>
    <d v="1899-12-30T08:11:15"/>
    <d v="1899-12-30T08:37:27"/>
    <n v="3360"/>
    <x v="13"/>
    <x v="0"/>
    <n v="201407"/>
  </r>
  <r>
    <x v="1757"/>
    <d v="2014-07-30T00:00:00"/>
    <x v="0"/>
    <n v="1.2"/>
    <n v="0"/>
    <n v="45"/>
    <n v="1"/>
    <d v="1899-12-30T00:45:01"/>
    <d v="1899-12-30T00:37:31"/>
    <x v="54"/>
    <s v="Gdock to Quassy"/>
    <n v="1.5994076268048882"/>
    <n v="0"/>
    <m/>
    <m/>
    <d v="1899-12-30T01:30:02"/>
    <d v="1899-12-30T00:45:01"/>
    <m/>
    <n v="0"/>
    <n v="0"/>
    <d v="1899-12-30T16:22:52"/>
    <d v="1899-12-30T17:15:16"/>
    <d v="1899-12-30T08:11:26"/>
    <d v="1899-12-30T08:37:38"/>
    <n v="3362"/>
    <x v="13"/>
    <x v="0"/>
    <n v="201407"/>
  </r>
  <r>
    <x v="1757"/>
    <d v="2014-07-30T00:00:00"/>
    <x v="2"/>
    <n v="3.1"/>
    <n v="0"/>
    <n v="29"/>
    <n v="28"/>
    <d v="1899-12-30T00:29:28"/>
    <d v="1899-12-30T00:09:30"/>
    <x v="83"/>
    <s v="YNHH-5k"/>
    <n v="6.3122171945701409"/>
    <n v="0"/>
    <s v="HOT"/>
    <s v="http://app.strava.com/activities/173035345"/>
    <d v="1899-12-30T04:09:02"/>
    <d v="1899-12-30T02:04:31"/>
    <m/>
    <n v="0"/>
    <n v="0"/>
    <d v="1899-12-30T04:09:02"/>
    <d v="1899-12-30T05:01:26"/>
    <d v="1899-12-30T02:04:31"/>
    <d v="1899-12-30T02:30:43"/>
    <n v="1129"/>
    <x v="13"/>
    <x v="0"/>
    <n v="201407"/>
  </r>
  <r>
    <x v="1758"/>
    <d v="2014-07-31T00:00:00"/>
    <x v="1"/>
    <n v="11"/>
    <n v="0"/>
    <n v="31"/>
    <n v="28"/>
    <d v="1899-12-30T00:31:28"/>
    <d v="1899-12-30T00:02:52"/>
    <x v="51"/>
    <s v="YNHH Spin Bike"/>
    <n v="20.974576271186461"/>
    <n v="0"/>
    <s v="Inside"/>
    <m/>
    <d v="1899-12-30T05:20:23"/>
    <d v="1899-12-30T02:40:12"/>
    <m/>
    <n v="0"/>
    <n v="0"/>
    <d v="1899-12-30T01:14:57"/>
    <d v="1899-12-30T02:07:21"/>
    <d v="1899-12-30T00:37:28"/>
    <d v="1899-12-30T01:03:40"/>
    <n v="154"/>
    <x v="13"/>
    <x v="0"/>
    <n v="201407"/>
  </r>
  <r>
    <x v="1759"/>
    <d v="2014-08-01T00:00:00"/>
    <x v="2"/>
    <n v="10.9"/>
    <n v="2"/>
    <n v="15"/>
    <n v="52"/>
    <d v="1899-12-30T02:15:52"/>
    <d v="1899-12-30T00:12:28"/>
    <x v="76"/>
    <s v="Random "/>
    <n v="4.8135426889107"/>
    <n v="0"/>
    <s v="Humid"/>
    <s v="http://app.strava.com/activities/173890137"/>
    <d v="1899-12-30T05:26:35"/>
    <d v="1899-12-30T02:43:17"/>
    <m/>
    <n v="0"/>
    <n v="0"/>
    <d v="1899-12-30T05:26:35"/>
    <d v="1899-12-30T06:18:59"/>
    <d v="1899-12-30T02:43:17"/>
    <d v="1899-12-30T03:09:29"/>
    <n v="2792"/>
    <x v="13"/>
    <x v="4"/>
    <n v="201408"/>
  </r>
  <r>
    <x v="1760"/>
    <d v="2014-08-03T00:00:00"/>
    <x v="0"/>
    <n v="2.5"/>
    <n v="1"/>
    <n v="30"/>
    <n v="3"/>
    <d v="1899-12-30T01:30:03"/>
    <d v="1899-12-30T00:36:01"/>
    <x v="54"/>
    <s v="2x Gdock to Quassy"/>
    <n v="1.6657412548584132"/>
    <n v="0"/>
    <s v="Raining"/>
    <m/>
    <d v="1899-12-30T01:26:27"/>
    <d v="1899-12-30T00:43:13"/>
    <m/>
    <n v="0"/>
    <n v="0"/>
    <d v="1899-12-30T15:43:43"/>
    <d v="1899-12-30T16:36:07"/>
    <d v="1899-12-30T07:51:52"/>
    <d v="1899-12-30T08:18:04"/>
    <n v="3313"/>
    <x v="13"/>
    <x v="4"/>
    <n v="201408"/>
  </r>
  <r>
    <x v="1760"/>
    <d v="2014-08-03T00:00:00"/>
    <x v="1"/>
    <n v="13.8"/>
    <n v="0"/>
    <n v="53"/>
    <n v="44"/>
    <d v="1899-12-30T00:53:44"/>
    <d v="1899-12-30T00:03:54"/>
    <x v="77"/>
    <s v="389 Plus Griskus Sprint"/>
    <n v="15.409429280397037"/>
    <n v="0"/>
    <s v="Raining"/>
    <s v="http://app.strava.com/activities/174809411"/>
    <d v="1899-12-30T07:16:06"/>
    <d v="1899-12-30T03:38:03"/>
    <m/>
    <n v="0"/>
    <n v="0"/>
    <d v="1899-12-30T01:42:01"/>
    <d v="1899-12-30T02:34:25"/>
    <d v="1899-12-30T00:51:00"/>
    <d v="1899-12-30T01:17:12"/>
    <n v="433"/>
    <x v="13"/>
    <x v="4"/>
    <n v="201408"/>
  </r>
  <r>
    <x v="1761"/>
    <d v="2014-08-04T00:00:00"/>
    <x v="2"/>
    <n v="3"/>
    <n v="0"/>
    <n v="30"/>
    <n v="56"/>
    <d v="1899-12-30T00:30:56"/>
    <d v="1899-12-30T00:10:19"/>
    <x v="51"/>
    <s v="YNHH Treadmill"/>
    <n v="5.8189655172413843"/>
    <n v="0"/>
    <s v="Inside"/>
    <s v="5 minute warmup and 8x7:41 with 90 sec breaks"/>
    <d v="1899-12-30T04:30:09"/>
    <d v="1899-12-30T02:15:05"/>
    <m/>
    <n v="0"/>
    <n v="0"/>
    <d v="1899-12-30T04:30:09"/>
    <d v="1899-12-30T05:22:33"/>
    <d v="1899-12-30T02:15:05"/>
    <d v="1899-12-30T02:41:17"/>
    <n v="1792"/>
    <x v="13"/>
    <x v="4"/>
    <n v="201408"/>
  </r>
  <r>
    <x v="1762"/>
    <d v="2014-08-05T00:00:00"/>
    <x v="1"/>
    <n v="20.2"/>
    <n v="1"/>
    <n v="13"/>
    <n v="29"/>
    <d v="1899-12-30T01:13:29"/>
    <d v="1899-12-30T00:03:38"/>
    <x v="53"/>
    <s v="Moyf to Ynnh "/>
    <n v="16.493535949194843"/>
    <n v="0"/>
    <s v="Foggy"/>
    <s v="http://app.strava.com/activities/175733537"/>
    <d v="1899-12-30T06:47:26"/>
    <d v="1899-12-30T03:23:43"/>
    <m/>
    <n v="0"/>
    <n v="0"/>
    <d v="1899-12-30T01:35:19"/>
    <d v="1899-12-30T02:27:43"/>
    <d v="1899-12-30T00:47:39"/>
    <d v="1899-12-30T01:13:51"/>
    <n v="344"/>
    <x v="13"/>
    <x v="4"/>
    <n v="201408"/>
  </r>
  <r>
    <x v="1762"/>
    <d v="2014-08-05T00:00:00"/>
    <x v="1"/>
    <n v="20.3"/>
    <n v="1"/>
    <n v="7"/>
    <n v="39"/>
    <d v="1899-12-30T01:07:39"/>
    <d v="1899-12-30T00:03:20"/>
    <x v="53"/>
    <s v="YNHH to Mojy"/>
    <n v="18.004434589800461"/>
    <n v="0"/>
    <s v="Nice!"/>
    <s v="http://app.strava.com/activities/176020569"/>
    <d v="1899-12-30T06:13:14"/>
    <d v="1899-12-30T03:06:37"/>
    <m/>
    <n v="0"/>
    <n v="0"/>
    <d v="1899-12-30T01:27:19"/>
    <d v="1899-12-30T02:19:43"/>
    <d v="1899-12-30T00:43:39"/>
    <d v="1899-12-30T01:09:51"/>
    <n v="250"/>
    <x v="13"/>
    <x v="4"/>
    <n v="201408"/>
  </r>
  <r>
    <x v="1763"/>
    <d v="2014-08-07T00:00:00"/>
    <x v="0"/>
    <n v="0.75"/>
    <n v="0"/>
    <n v="28"/>
    <n v="0"/>
    <d v="1899-12-30T00:28:00"/>
    <d v="1899-12-30T00:37:20"/>
    <x v="54"/>
    <s v="Boat House"/>
    <n v="1.6071428571428585"/>
    <n v="0"/>
    <s v="Nice!"/>
    <m/>
    <d v="1899-12-30T01:29:36"/>
    <d v="1899-12-30T00:44:48"/>
    <m/>
    <n v="0"/>
    <n v="0"/>
    <d v="1899-12-30T16:18:08"/>
    <d v="1899-12-30T17:10:32"/>
    <d v="1899-12-30T08:09:04"/>
    <d v="1899-12-30T08:35:16"/>
    <n v="3352"/>
    <x v="13"/>
    <x v="4"/>
    <n v="201408"/>
  </r>
  <r>
    <x v="1763"/>
    <d v="2014-08-07T00:00:00"/>
    <x v="1"/>
    <n v="11.5"/>
    <n v="0"/>
    <n v="30"/>
    <n v="0"/>
    <d v="1899-12-30T00:30:00"/>
    <d v="1899-12-30T00:02:37"/>
    <x v="51"/>
    <s v="YNHH Spin Bike"/>
    <n v="23.000000000000021"/>
    <n v="0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3"/>
    <x v="4"/>
    <n v="201408"/>
  </r>
  <r>
    <x v="1764"/>
    <d v="2014-08-08T00:00:00"/>
    <x v="2"/>
    <n v="8.1999999999999993"/>
    <n v="1"/>
    <n v="32"/>
    <n v="21"/>
    <d v="1899-12-30T01:32:21"/>
    <d v="1899-12-30T00:11:16"/>
    <x v="76"/>
    <s v="Long Quassy Loop"/>
    <n v="5.327558202490529"/>
    <n v="140"/>
    <s v="Nice!"/>
    <s v=" "/>
    <d v="1899-12-30T04:55:04"/>
    <d v="1899-12-30T02:27:32"/>
    <m/>
    <n v="0"/>
    <n v="0"/>
    <d v="1899-12-30T04:55:04"/>
    <d v="1899-12-30T05:47:28"/>
    <d v="1899-12-30T02:27:32"/>
    <d v="1899-12-30T02:53:44"/>
    <n v="2394"/>
    <x v="13"/>
    <x v="4"/>
    <n v="201408"/>
  </r>
  <r>
    <x v="1765"/>
    <d v="2014-08-10T00:00:00"/>
    <x v="1"/>
    <n v="51.4"/>
    <n v="3"/>
    <n v="7"/>
    <n v="51"/>
    <d v="1899-12-30T03:07:51"/>
    <d v="1899-12-30T00:03:39"/>
    <x v="77"/>
    <s v="Waramaug 50"/>
    <n v="16.417354272025566"/>
    <n v="0"/>
    <s v="Nice!"/>
    <s v="http://app.strava.com/activities/178242742"/>
    <d v="1899-12-30T06:49:19"/>
    <d v="1899-12-30T03:24:40"/>
    <m/>
    <n v="0"/>
    <n v="0"/>
    <d v="1899-12-30T01:35:45"/>
    <d v="1899-12-30T02:28:09"/>
    <d v="1899-12-30T00:47:53"/>
    <d v="1899-12-30T01:14:05"/>
    <n v="351"/>
    <x v="13"/>
    <x v="4"/>
    <n v="201408"/>
  </r>
  <r>
    <x v="1766"/>
    <d v="2014-08-11T00:00:00"/>
    <x v="2"/>
    <n v="3.2"/>
    <n v="0"/>
    <n v="28"/>
    <n v="9"/>
    <d v="1899-12-30T00:28:09"/>
    <d v="1899-12-30T00:08:48"/>
    <x v="79"/>
    <s v="YNHH Division St 5k"/>
    <n v="6.8206039076376621"/>
    <n v="0"/>
    <s v="Warm"/>
    <s v="http://app.strava.com/activities/178776014/overview"/>
    <d v="1899-12-30T03:50:29"/>
    <d v="1899-12-30T01:55:14"/>
    <m/>
    <n v="0"/>
    <n v="0"/>
    <d v="1899-12-30T03:50:29"/>
    <d v="1899-12-30T04:42:53"/>
    <d v="1899-12-30T01:55:14"/>
    <d v="1899-12-30T02:21:26"/>
    <n v="868"/>
    <x v="13"/>
    <x v="4"/>
    <n v="201408"/>
  </r>
  <r>
    <x v="1767"/>
    <d v="2014-08-12T00:00:00"/>
    <x v="0"/>
    <n v="0.75"/>
    <n v="0"/>
    <n v="26"/>
    <n v="40"/>
    <d v="1899-12-30T00:26:40"/>
    <d v="1899-12-30T00:35:33"/>
    <x v="54"/>
    <s v="Boat House"/>
    <n v="1.6875000000000011"/>
    <n v="0"/>
    <s v="Foggy"/>
    <m/>
    <d v="1899-12-30T01:25:20"/>
    <d v="1899-12-30T00:42:40"/>
    <m/>
    <n v="0"/>
    <n v="0"/>
    <d v="1899-12-30T15:31:33"/>
    <d v="1899-12-30T16:23:57"/>
    <d v="1899-12-30T07:45:47"/>
    <d v="1899-12-30T08:11:59"/>
    <n v="3290"/>
    <x v="13"/>
    <x v="4"/>
    <n v="201408"/>
  </r>
  <r>
    <x v="1768"/>
    <d v="2014-08-15T00:00:00"/>
    <x v="0"/>
    <n v="0.75"/>
    <n v="0"/>
    <n v="30"/>
    <n v="0"/>
    <d v="1899-12-30T00:30:00"/>
    <d v="1899-12-30T00:40:00"/>
    <x v="82"/>
    <s v="Random"/>
    <n v="1.5000000000000013"/>
    <n v="0"/>
    <s v="Raining"/>
    <s v="Pre IMMT swim"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4"/>
    <n v="201408"/>
  </r>
  <r>
    <x v="1769"/>
    <d v="2014-08-16T00:00:00"/>
    <x v="1"/>
    <n v="11.4"/>
    <n v="0"/>
    <n v="51"/>
    <n v="8"/>
    <d v="1899-12-30T00:51:08"/>
    <d v="1899-12-30T00:04:29"/>
    <x v="77"/>
    <s v="IMMT Pre-Ride"/>
    <n v="13.376792698826607"/>
    <n v="0"/>
    <s v="Raining"/>
    <s v="http://app.strava.com/activities/180921968"/>
    <d v="1899-12-30T08:22:22"/>
    <d v="1899-12-30T04:11:11"/>
    <m/>
    <n v="0"/>
    <n v="0"/>
    <d v="1899-12-30T01:57:31"/>
    <d v="1899-12-30T02:49:55"/>
    <d v="1899-12-30T00:58:46"/>
    <d v="1899-12-30T01:24:58"/>
    <n v="647"/>
    <x v="13"/>
    <x v="4"/>
    <n v="201408"/>
  </r>
  <r>
    <x v="1770"/>
    <d v="2014-08-17T00:00:00"/>
    <x v="0"/>
    <n v="2.4"/>
    <n v="1"/>
    <n v="23"/>
    <n v="21"/>
    <d v="1899-12-30T01:23:21"/>
    <d v="1899-12-30T00:34:44"/>
    <x v="82"/>
    <s v="Ironman Mont Tremblant"/>
    <n v="1.7276544691061801"/>
    <n v="0"/>
    <s v="Cool"/>
    <m/>
    <d v="1899-12-30T01:23:21"/>
    <d v="1899-12-30T00:41:41"/>
    <m/>
    <n v="0"/>
    <n v="0"/>
    <d v="1899-12-30T15:09:54"/>
    <d v="1899-12-30T16:02:18"/>
    <d v="1899-12-30T07:34:57"/>
    <d v="1899-12-30T08:01:09"/>
    <n v="3254"/>
    <x v="13"/>
    <x v="4"/>
    <n v="201408"/>
  </r>
  <r>
    <x v="1770"/>
    <d v="2014-08-17T00:00:00"/>
    <x v="1"/>
    <n v="112"/>
    <n v="6"/>
    <n v="34"/>
    <n v="30"/>
    <d v="1899-12-30T06:34:30"/>
    <d v="1899-12-30T00:03:31"/>
    <x v="77"/>
    <s v="Ironman Mont Tremblant"/>
    <n v="17.034220532319402"/>
    <n v="0"/>
    <s v="Windy"/>
    <s v="http://app.strava.com/activities/182213511"/>
    <d v="1899-12-30T06:34:30"/>
    <d v="1899-12-30T03:17:15"/>
    <m/>
    <n v="0"/>
    <n v="0"/>
    <d v="1899-12-30T01:32:17"/>
    <d v="1899-12-30T02:24:41"/>
    <d v="1899-12-30T00:46:09"/>
    <d v="1899-12-30T01:12:21"/>
    <n v="304"/>
    <x v="13"/>
    <x v="4"/>
    <n v="201408"/>
  </r>
  <r>
    <x v="1770"/>
    <d v="2014-08-17T00:00:00"/>
    <x v="2"/>
    <n v="26.2"/>
    <n v="6"/>
    <n v="21"/>
    <n v="11"/>
    <d v="1899-12-30T06:21:11"/>
    <d v="1899-12-30T00:14:33"/>
    <x v="76"/>
    <s v="Ironman Mont Tremblant"/>
    <n v="4.1239998251060328"/>
    <n v="0"/>
    <s v="Cold &amp; Windy"/>
    <s v="http://app.strava.com/activities/182217636"/>
    <d v="1899-12-30T06:21:11"/>
    <d v="1899-12-30T03:10:36"/>
    <m/>
    <n v="0"/>
    <n v="0"/>
    <d v="1899-12-30T06:21:11"/>
    <d v="1899-12-30T07:13:35"/>
    <d v="1899-12-30T03:10:36"/>
    <d v="1899-12-30T03:36:48"/>
    <n v="2990"/>
    <x v="13"/>
    <x v="4"/>
    <n v="201408"/>
  </r>
  <r>
    <x v="1770"/>
    <d v="2014-08-17T00:00:00"/>
    <x v="8"/>
    <n v="1"/>
    <n v="0"/>
    <n v="12"/>
    <n v="30"/>
    <d v="1899-12-30T00:12:30"/>
    <d v="1899-12-30T00:12:30"/>
    <x v="76"/>
    <s v="Ironman Mont Tremblant"/>
    <n v="4.8000000000000034"/>
    <n v="0"/>
    <s v="Cold &amp; Windy"/>
    <s v="http://app.strava.com/activities/182217636"/>
    <d v="1899-12-30T00:00:00"/>
    <d v="1899-12-30T00:00:00"/>
    <m/>
    <n v="0"/>
    <n v="0"/>
    <d v="1899-12-30T05:27:30"/>
    <d v="1899-12-30T06:19:54"/>
    <d v="1899-12-30T02:43:45"/>
    <d v="1899-12-30T03:09:57"/>
    <n v="2801"/>
    <x v="13"/>
    <x v="4"/>
    <n v="201408"/>
  </r>
  <r>
    <x v="1770"/>
    <d v="2014-08-17T00:00:00"/>
    <x v="9"/>
    <n v="1"/>
    <n v="0"/>
    <n v="13"/>
    <n v="42"/>
    <d v="1899-12-30T00:13:42"/>
    <d v="1899-12-30T00:13:42"/>
    <x v="76"/>
    <s v="Ironman Mont Tremblant"/>
    <n v="4.379562043795624"/>
    <n v="0"/>
    <s v="Cold &amp; Windy"/>
    <s v="http://app.strava.com/activities/182217636"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4"/>
    <n v="201408"/>
  </r>
  <r>
    <x v="1770"/>
    <d v="2014-08-17T00:00:00"/>
    <x v="10"/>
    <n v="1"/>
    <n v="0"/>
    <n v="11"/>
    <n v="52"/>
    <d v="1899-12-30T00:11:52"/>
    <d v="1899-12-30T00:11:52"/>
    <x v="76"/>
    <s v="Ironman Mont Tremblant"/>
    <n v="5.0561797752809028"/>
    <n v="0"/>
    <s v="Cold &amp; Windy"/>
    <s v="http://app.strava.com/activities/182217636"/>
    <d v="1899-12-30T00:00:00"/>
    <d v="1899-12-30T00:00:00"/>
    <m/>
    <n v="0"/>
    <n v="0"/>
    <d v="1899-12-30T05:10:54"/>
    <d v="1899-12-30T06:03:18"/>
    <d v="1899-12-30T02:35:27"/>
    <d v="1899-12-30T03:01:39"/>
    <n v="2641"/>
    <x v="13"/>
    <x v="4"/>
    <n v="201408"/>
  </r>
  <r>
    <x v="1770"/>
    <d v="2014-08-17T00:00:00"/>
    <x v="11"/>
    <n v="1"/>
    <n v="0"/>
    <n v="11"/>
    <n v="46"/>
    <d v="1899-12-30T00:11:46"/>
    <d v="1899-12-30T00:11:46"/>
    <x v="76"/>
    <s v="Ironman Mont Tremblant"/>
    <n v="5.0991501416430633"/>
    <n v="0"/>
    <s v="Cold &amp; Windy"/>
    <s v="http://app.strava.com/activities/182217636"/>
    <d v="1899-12-30T00:00:00"/>
    <d v="1899-12-30T00:00:00"/>
    <m/>
    <n v="0"/>
    <n v="0"/>
    <d v="1899-12-30T05:08:17"/>
    <d v="1899-12-30T06:00:41"/>
    <d v="1899-12-30T02:34:09"/>
    <d v="1899-12-30T03:00:21"/>
    <n v="2615"/>
    <x v="13"/>
    <x v="4"/>
    <n v="201408"/>
  </r>
  <r>
    <x v="1770"/>
    <d v="2014-08-17T00:00:00"/>
    <x v="12"/>
    <n v="1"/>
    <n v="0"/>
    <n v="12"/>
    <n v="26"/>
    <d v="1899-12-30T00:12:26"/>
    <d v="1899-12-30T00:12:26"/>
    <x v="76"/>
    <s v="Ironman Mont Tremblant"/>
    <n v="4.8257372654155528"/>
    <n v="0"/>
    <s v="Cold &amp; Windy"/>
    <s v="http://app.strava.com/activities/182217636"/>
    <d v="1899-12-30T00:00:00"/>
    <d v="1899-12-30T00:00:00"/>
    <m/>
    <n v="0"/>
    <n v="0"/>
    <d v="1899-12-30T05:25:45"/>
    <d v="1899-12-30T06:18:09"/>
    <d v="1899-12-30T02:42:53"/>
    <d v="1899-12-30T03:09:05"/>
    <n v="2787"/>
    <x v="13"/>
    <x v="4"/>
    <n v="201408"/>
  </r>
  <r>
    <x v="1770"/>
    <d v="2014-08-17T00:00:00"/>
    <x v="13"/>
    <n v="1"/>
    <n v="0"/>
    <n v="13"/>
    <n v="16"/>
    <d v="1899-12-30T00:13:16"/>
    <d v="1899-12-30T00:13:16"/>
    <x v="76"/>
    <s v="Ironman Mont Tremblant"/>
    <n v="4.5226130653266372"/>
    <n v="0"/>
    <s v="Cold &amp; Windy"/>
    <s v="http://app.strava.com/activities/182217636"/>
    <d v="1899-12-30T00:00:00"/>
    <d v="1899-12-30T00:00:00"/>
    <m/>
    <n v="0"/>
    <n v="0"/>
    <d v="1899-12-30T05:47:35"/>
    <d v="1899-12-30T06:39:59"/>
    <d v="1899-12-30T02:53:48"/>
    <d v="1899-12-30T03:20:00"/>
    <n v="2895"/>
    <x v="13"/>
    <x v="4"/>
    <n v="201408"/>
  </r>
  <r>
    <x v="1770"/>
    <d v="2014-08-17T00:00:00"/>
    <x v="14"/>
    <n v="1"/>
    <n v="0"/>
    <n v="13"/>
    <n v="36"/>
    <d v="1899-12-30T00:13:36"/>
    <d v="1899-12-30T00:13:36"/>
    <x v="76"/>
    <s v="Ironman Mont Tremblant"/>
    <n v="4.4117647058823559"/>
    <n v="0"/>
    <s v="Cold &amp; Windy"/>
    <s v="http://app.strava.com/activities/182217636"/>
    <d v="1899-12-30T00:00:00"/>
    <d v="1899-12-30T00:00:00"/>
    <m/>
    <n v="0"/>
    <n v="0"/>
    <d v="1899-12-30T05:56:19"/>
    <d v="1899-12-30T06:48:43"/>
    <d v="1899-12-30T02:58:10"/>
    <d v="1899-12-30T03:24:22"/>
    <n v="2921"/>
    <x v="13"/>
    <x v="4"/>
    <n v="201408"/>
  </r>
  <r>
    <x v="1770"/>
    <d v="2014-08-17T00:00:00"/>
    <x v="15"/>
    <n v="1"/>
    <n v="0"/>
    <n v="13"/>
    <n v="30"/>
    <d v="1899-12-30T00:13:30"/>
    <d v="1899-12-30T00:13:30"/>
    <x v="76"/>
    <s v="Ironman Mont Tremblant"/>
    <n v="4.4444444444444482"/>
    <n v="0"/>
    <s v="Cold &amp; Windy"/>
    <s v="http://app.strava.com/activities/182217636"/>
    <d v="1899-12-30T00:00:00"/>
    <d v="1899-12-30T00:00:00"/>
    <m/>
    <n v="0"/>
    <n v="0"/>
    <d v="1899-12-30T05:53:42"/>
    <d v="1899-12-30T06:46:06"/>
    <d v="1899-12-30T02:56:51"/>
    <d v="1899-12-30T03:23:03"/>
    <n v="2917"/>
    <x v="13"/>
    <x v="4"/>
    <n v="201408"/>
  </r>
  <r>
    <x v="1770"/>
    <d v="2014-08-17T00:00:00"/>
    <x v="16"/>
    <n v="1"/>
    <n v="0"/>
    <n v="14"/>
    <n v="46"/>
    <d v="1899-12-30T00:14:46"/>
    <d v="1899-12-30T00:14:46"/>
    <x v="76"/>
    <s v="Ironman Mont Tremblant"/>
    <n v="4.063205417607227"/>
    <n v="0"/>
    <s v="Cold &amp; Windy"/>
    <s v="http://app.strava.com/activities/182217636"/>
    <d v="1899-12-30T00:00:00"/>
    <d v="1899-12-30T00:00:00"/>
    <m/>
    <n v="0"/>
    <n v="0"/>
    <d v="1899-12-30T06:26:53"/>
    <d v="1899-12-30T07:19:17"/>
    <d v="1899-12-30T03:13:27"/>
    <d v="1899-12-30T03:39:39"/>
    <n v="3001"/>
    <x v="13"/>
    <x v="4"/>
    <n v="201408"/>
  </r>
  <r>
    <x v="1770"/>
    <d v="2014-08-17T00:00:00"/>
    <x v="17"/>
    <n v="1"/>
    <n v="0"/>
    <n v="17"/>
    <n v="5"/>
    <d v="1899-12-30T00:17:05"/>
    <d v="1899-12-30T00:17:05"/>
    <x v="76"/>
    <s v="Ironman Mont Tremblant"/>
    <n v="3.5121951219512226"/>
    <n v="0"/>
    <s v="Cold &amp; Windy"/>
    <s v="http://app.strava.com/activities/182217636"/>
    <d v="1899-12-30T00:00:00"/>
    <d v="1899-12-30T00:00:00"/>
    <m/>
    <n v="0"/>
    <n v="0"/>
    <d v="1899-12-30T07:27:35"/>
    <d v="1899-12-30T08:19:59"/>
    <d v="1899-12-30T03:43:47"/>
    <d v="1899-12-30T04:10:00"/>
    <n v="3100"/>
    <x v="13"/>
    <x v="4"/>
    <n v="201408"/>
  </r>
  <r>
    <x v="1770"/>
    <d v="2014-08-17T00:00:00"/>
    <x v="18"/>
    <n v="1"/>
    <n v="0"/>
    <n v="16"/>
    <n v="46"/>
    <d v="1899-12-30T00:16:46"/>
    <d v="1899-12-30T00:16:46"/>
    <x v="76"/>
    <s v="Ironman Mont Tremblant"/>
    <n v="3.5785288270377764"/>
    <n v="0"/>
    <s v="Cold &amp; Windy"/>
    <s v="http://app.strava.com/activities/182217636"/>
    <d v="1899-12-30T00:00:00"/>
    <d v="1899-12-30T00:00:00"/>
    <m/>
    <n v="0"/>
    <n v="0"/>
    <d v="1899-12-30T07:19:17"/>
    <d v="1899-12-30T08:11:41"/>
    <d v="1899-12-30T03:39:39"/>
    <d v="1899-12-30T04:05:51"/>
    <n v="3092"/>
    <x v="13"/>
    <x v="4"/>
    <n v="201408"/>
  </r>
  <r>
    <x v="1770"/>
    <d v="2014-08-17T00:00:00"/>
    <x v="19"/>
    <n v="1"/>
    <n v="0"/>
    <n v="15"/>
    <n v="29"/>
    <d v="1899-12-30T00:15:29"/>
    <d v="1899-12-30T00:15:29"/>
    <x v="76"/>
    <s v="Ironman Mont Tremblant"/>
    <n v="3.8751345532831034"/>
    <n v="0"/>
    <s v="Cold &amp; Windy"/>
    <s v="http://app.strava.com/activities/182217636"/>
    <d v="1899-12-30T00:00:00"/>
    <d v="1899-12-30T00:00:00"/>
    <m/>
    <n v="0"/>
    <n v="0"/>
    <d v="1899-12-30T06:45:40"/>
    <d v="1899-12-30T07:38:04"/>
    <d v="1899-12-30T03:22:50"/>
    <d v="1899-12-30T03:49:02"/>
    <n v="3050"/>
    <x v="13"/>
    <x v="4"/>
    <n v="201408"/>
  </r>
  <r>
    <x v="1770"/>
    <d v="2014-08-17T00:00:00"/>
    <x v="20"/>
    <n v="1"/>
    <n v="0"/>
    <n v="16"/>
    <n v="12"/>
    <d v="1899-12-30T00:16:12"/>
    <d v="1899-12-30T00:16:12"/>
    <x v="76"/>
    <s v="Ironman Mont Tremblant"/>
    <n v="3.7037037037037073"/>
    <n v="0"/>
    <s v="Cold &amp; Windy"/>
    <s v="http://app.strava.com/activities/182217636"/>
    <d v="1899-12-30T00:00:00"/>
    <d v="1899-12-30T00:00:00"/>
    <m/>
    <n v="0"/>
    <n v="0"/>
    <d v="1899-12-30T07:04:26"/>
    <d v="1899-12-30T07:56:50"/>
    <d v="1899-12-30T03:32:13"/>
    <d v="1899-12-30T03:58:25"/>
    <n v="3078"/>
    <x v="13"/>
    <x v="4"/>
    <n v="201408"/>
  </r>
  <r>
    <x v="1770"/>
    <d v="2014-08-17T00:00:00"/>
    <x v="21"/>
    <n v="1"/>
    <n v="0"/>
    <n v="16"/>
    <n v="52"/>
    <d v="1899-12-30T00:16:52"/>
    <d v="1899-12-30T00:16:52"/>
    <x v="76"/>
    <s v="Ironman Mont Tremblant"/>
    <n v="3.557312252964429"/>
    <n v="0"/>
    <s v="Cold &amp; Windy"/>
    <s v="http://app.strava.com/activities/182217636"/>
    <d v="1899-12-30T00:00:00"/>
    <d v="1899-12-30T00:00:00"/>
    <m/>
    <n v="0"/>
    <n v="0"/>
    <d v="1899-12-30T07:21:54"/>
    <d v="1899-12-30T08:14:18"/>
    <d v="1899-12-30T03:40:57"/>
    <d v="1899-12-30T04:07:09"/>
    <n v="3094"/>
    <x v="13"/>
    <x v="4"/>
    <n v="201408"/>
  </r>
  <r>
    <x v="1770"/>
    <d v="2014-08-17T00:00:00"/>
    <x v="25"/>
    <n v="1"/>
    <n v="0"/>
    <n v="15"/>
    <n v="26"/>
    <d v="1899-12-30T00:15:26"/>
    <d v="1899-12-30T00:15:26"/>
    <x v="76"/>
    <s v="Ironman Mont Tremblant"/>
    <n v="3.8876889848812124"/>
    <n v="0"/>
    <s v="Cold &amp; Windy"/>
    <s v="http://app.strava.com/activities/182217636"/>
    <d v="1899-12-30T00:00:00"/>
    <d v="1899-12-30T00:00:00"/>
    <m/>
    <n v="0"/>
    <n v="0"/>
    <d v="1899-12-30T06:44:21"/>
    <d v="1899-12-30T07:36:45"/>
    <d v="1899-12-30T03:22:11"/>
    <d v="1899-12-30T03:48:23"/>
    <n v="3045"/>
    <x v="13"/>
    <x v="4"/>
    <n v="201408"/>
  </r>
  <r>
    <x v="1770"/>
    <d v="2014-08-17T00:00:00"/>
    <x v="26"/>
    <n v="1"/>
    <n v="0"/>
    <n v="16"/>
    <n v="30"/>
    <d v="1899-12-30T00:16:30"/>
    <d v="1899-12-30T00:16:30"/>
    <x v="76"/>
    <s v="Ironman Mont Tremblant"/>
    <n v="3.6363636363636389"/>
    <n v="0"/>
    <s v="Cold &amp; Windy"/>
    <s v="http://app.strava.com/activities/182217636"/>
    <d v="1899-12-30T00:00:00"/>
    <d v="1899-12-30T00:00:00"/>
    <m/>
    <n v="0"/>
    <n v="0"/>
    <d v="1899-12-30T07:12:18"/>
    <d v="1899-12-30T08:04:42"/>
    <d v="1899-12-30T03:36:09"/>
    <d v="1899-12-30T04:02:21"/>
    <n v="3084"/>
    <x v="13"/>
    <x v="4"/>
    <n v="201408"/>
  </r>
  <r>
    <x v="1770"/>
    <d v="2014-08-17T00:00:00"/>
    <x v="27"/>
    <n v="1"/>
    <n v="0"/>
    <n v="15"/>
    <n v="36"/>
    <d v="1899-12-30T00:15:36"/>
    <d v="1899-12-30T00:15:36"/>
    <x v="76"/>
    <s v="Ironman Mont Tremblant"/>
    <n v="3.8461538461538489"/>
    <n v="0"/>
    <s v="Cold &amp; Windy"/>
    <s v="http://app.strava.com/activities/182217636"/>
    <d v="1899-12-30T00:00:00"/>
    <d v="1899-12-30T00:00:00"/>
    <m/>
    <n v="0"/>
    <n v="0"/>
    <d v="1899-12-30T06:48:43"/>
    <d v="1899-12-30T07:41:07"/>
    <d v="1899-12-30T03:24:22"/>
    <d v="1899-12-30T03:50:34"/>
    <n v="3056"/>
    <x v="13"/>
    <x v="4"/>
    <n v="201408"/>
  </r>
  <r>
    <x v="1770"/>
    <d v="2014-08-17T00:00:00"/>
    <x v="28"/>
    <n v="1"/>
    <n v="0"/>
    <n v="16"/>
    <n v="44"/>
    <d v="1899-12-30T00:16:44"/>
    <d v="1899-12-30T00:16:44"/>
    <x v="76"/>
    <s v="Ironman Mont Tremblant"/>
    <n v="3.5856573705179309"/>
    <n v="0"/>
    <s v="Cold &amp; Windy"/>
    <s v="http://app.strava.com/activities/182217636"/>
    <d v="1899-12-30T00:00:00"/>
    <d v="1899-12-30T00:00:00"/>
    <m/>
    <n v="0"/>
    <n v="0"/>
    <d v="1899-12-30T07:18:25"/>
    <d v="1899-12-30T08:10:49"/>
    <d v="1899-12-30T03:39:12"/>
    <d v="1899-12-30T04:05:24"/>
    <n v="3090"/>
    <x v="13"/>
    <x v="4"/>
    <n v="201408"/>
  </r>
  <r>
    <x v="1770"/>
    <d v="2014-08-17T00:00:00"/>
    <x v="29"/>
    <n v="1"/>
    <n v="0"/>
    <n v="15"/>
    <n v="23"/>
    <d v="1899-12-30T00:15:23"/>
    <d v="1899-12-30T00:15:23"/>
    <x v="76"/>
    <s v="Ironman Mont Tremblant"/>
    <n v="3.9003250270855934"/>
    <n v="0"/>
    <s v="Cold &amp; Windy"/>
    <s v="http://app.strava.com/activities/182217636"/>
    <d v="1899-12-30T00:00:00"/>
    <d v="1899-12-30T00:00:00"/>
    <m/>
    <n v="0"/>
    <n v="0"/>
    <d v="1899-12-30T06:43:03"/>
    <d v="1899-12-30T07:35:27"/>
    <d v="1899-12-30T03:21:31"/>
    <d v="1899-12-30T03:47:43"/>
    <n v="3041"/>
    <x v="13"/>
    <x v="4"/>
    <n v="201408"/>
  </r>
  <r>
    <x v="1770"/>
    <d v="2014-08-17T00:00:00"/>
    <x v="30"/>
    <n v="1"/>
    <n v="0"/>
    <n v="15"/>
    <n v="11"/>
    <d v="1899-12-30T00:15:11"/>
    <d v="1899-12-30T00:15:11"/>
    <x v="76"/>
    <s v="Ironman Mont Tremblant"/>
    <n v="3.9517014270032966"/>
    <n v="0"/>
    <s v="Cold &amp; Windy"/>
    <s v="http://app.strava.com/activities/182217636"/>
    <d v="1899-12-30T00:00:00"/>
    <d v="1899-12-30T00:00:00"/>
    <m/>
    <n v="0"/>
    <n v="0"/>
    <d v="1899-12-30T06:37:48"/>
    <d v="1899-12-30T07:30:12"/>
    <d v="1899-12-30T03:18:54"/>
    <d v="1899-12-30T03:45:06"/>
    <n v="3029"/>
    <x v="13"/>
    <x v="4"/>
    <n v="201408"/>
  </r>
  <r>
    <x v="1770"/>
    <d v="2014-08-17T00:00:00"/>
    <x v="31"/>
    <n v="1"/>
    <n v="0"/>
    <n v="15"/>
    <n v="59"/>
    <d v="1899-12-30T00:15:59"/>
    <d v="1899-12-30T00:15:59"/>
    <x v="76"/>
    <s v="Ironman Mont Tremblant"/>
    <n v="3.7539103232533915"/>
    <n v="0"/>
    <s v="Cold &amp; Windy"/>
    <s v="http://app.strava.com/activities/182217636"/>
    <d v="1899-12-30T00:00:00"/>
    <d v="1899-12-30T00:00:00"/>
    <m/>
    <n v="0"/>
    <n v="0"/>
    <d v="1899-12-30T06:58:46"/>
    <d v="1899-12-30T07:51:10"/>
    <d v="1899-12-30T03:29:23"/>
    <d v="1899-12-30T03:55:35"/>
    <n v="3073"/>
    <x v="13"/>
    <x v="4"/>
    <n v="201408"/>
  </r>
  <r>
    <x v="1770"/>
    <d v="2014-08-17T00:00:00"/>
    <x v="32"/>
    <n v="1"/>
    <n v="0"/>
    <n v="14"/>
    <n v="25"/>
    <d v="1899-12-30T00:14:25"/>
    <d v="1899-12-30T00:14:25"/>
    <x v="76"/>
    <s v="Ironman Mont Tremblant"/>
    <n v="4.1618497109826622"/>
    <n v="0"/>
    <s v="Cold &amp; Windy"/>
    <s v="http://app.strava.com/activities/182217636"/>
    <d v="1899-12-30T00:00:00"/>
    <d v="1899-12-30T00:00:00"/>
    <m/>
    <n v="0"/>
    <n v="0"/>
    <d v="1899-12-30T06:17:43"/>
    <d v="1899-12-30T07:10:07"/>
    <d v="1899-12-30T03:08:52"/>
    <d v="1899-12-30T03:35:04"/>
    <n v="2984"/>
    <x v="13"/>
    <x v="4"/>
    <n v="201408"/>
  </r>
  <r>
    <x v="1770"/>
    <d v="2014-08-17T00:00:00"/>
    <x v="33"/>
    <n v="1"/>
    <n v="0"/>
    <n v="13"/>
    <n v="18"/>
    <d v="1899-12-30T00:13:18"/>
    <d v="1899-12-30T00:13:18"/>
    <x v="76"/>
    <s v="Ironman Mont Tremblant"/>
    <n v="4.5112781954887247"/>
    <n v="0"/>
    <s v="Cold &amp; Windy"/>
    <s v="http://app.strava.com/activities/182217636"/>
    <d v="1899-12-30T00:00:00"/>
    <d v="1899-12-30T00:00:00"/>
    <m/>
    <n v="0"/>
    <n v="0"/>
    <d v="1899-12-30T05:48:28"/>
    <d v="1899-12-30T06:40:52"/>
    <d v="1899-12-30T02:54:14"/>
    <d v="1899-12-30T03:20:26"/>
    <n v="2897"/>
    <x v="13"/>
    <x v="4"/>
    <n v="201408"/>
  </r>
  <r>
    <x v="1770"/>
    <d v="2014-08-17T00:00:00"/>
    <x v="34"/>
    <n v="1"/>
    <n v="0"/>
    <n v="14"/>
    <n v="14"/>
    <d v="1899-12-30T00:14:14"/>
    <d v="1899-12-30T00:14:14"/>
    <x v="76"/>
    <s v="Ironman Mont Tremblant"/>
    <n v="4.2154566744730717"/>
    <n v="0"/>
    <s v="Cold &amp; Windy"/>
    <s v="http://app.strava.com/activities/182217636"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4"/>
    <n v="201408"/>
  </r>
  <r>
    <x v="1770"/>
    <d v="2014-08-17T00:00:00"/>
    <x v="35"/>
    <n v="1"/>
    <n v="0"/>
    <n v="15"/>
    <n v="7"/>
    <d v="1899-12-30T00:15:07"/>
    <d v="1899-12-30T00:15:07"/>
    <x v="76"/>
    <s v="Ironman Mont Tremblant"/>
    <n v="3.9691289966923953"/>
    <n v="0"/>
    <s v="Cold &amp; Windy"/>
    <s v="http://app.strava.com/activities/182217636"/>
    <d v="1899-12-30T00:00:00"/>
    <d v="1899-12-30T00:00:00"/>
    <m/>
    <n v="0"/>
    <n v="0"/>
    <d v="1899-12-30T06:36:03"/>
    <d v="1899-12-30T07:28:27"/>
    <d v="1899-12-30T03:18:02"/>
    <d v="1899-12-30T03:44:14"/>
    <n v="3026"/>
    <x v="13"/>
    <x v="4"/>
    <n v="201408"/>
  </r>
  <r>
    <x v="1770"/>
    <d v="2014-08-17T00:00:00"/>
    <x v="36"/>
    <n v="1"/>
    <n v="0"/>
    <n v="15"/>
    <n v="28"/>
    <d v="1899-12-30T00:15:28"/>
    <d v="1899-12-30T00:15:28"/>
    <x v="76"/>
    <s v="Ironman Mont Tremblant"/>
    <n v="3.8793103448275894"/>
    <n v="0"/>
    <s v="Cold &amp; Windy"/>
    <s v="http://app.strava.com/activities/182217636"/>
    <d v="1899-12-30T00:00:00"/>
    <d v="1899-12-30T00:00:00"/>
    <m/>
    <n v="0"/>
    <n v="0"/>
    <d v="1899-12-30T06:45:14"/>
    <d v="1899-12-30T07:37:38"/>
    <d v="1899-12-30T03:22:37"/>
    <d v="1899-12-30T03:48:49"/>
    <n v="3049"/>
    <x v="13"/>
    <x v="4"/>
    <n v="201408"/>
  </r>
  <r>
    <x v="1770"/>
    <d v="2014-08-17T00:00:00"/>
    <x v="3"/>
    <n v="1"/>
    <n v="0"/>
    <n v="9"/>
    <n v="23"/>
    <d v="1899-12-30T00:09:23"/>
    <d v="1899-12-30T00:09:23"/>
    <x v="70"/>
    <s v="Ironman Mont Tremblant"/>
    <n v="6.3943161634103065"/>
    <n v="0"/>
    <m/>
    <m/>
    <d v="1899-12-30T00:00:00"/>
    <d v="1899-12-30T00:00:00"/>
    <m/>
    <n v="0"/>
    <n v="0"/>
    <d v="1899-12-30T04:05:51"/>
    <d v="1899-12-30T04:58:15"/>
    <d v="1899-12-30T02:02:55"/>
    <d v="1899-12-30T02:29:07"/>
    <n v="1058"/>
    <x v="13"/>
    <x v="4"/>
    <n v="201408"/>
  </r>
  <r>
    <x v="1770"/>
    <d v="2014-08-17T00:00:00"/>
    <x v="4"/>
    <n v="1"/>
    <n v="0"/>
    <n v="6"/>
    <n v="21"/>
    <d v="1899-12-30T00:06:21"/>
    <d v="1899-12-30T00:06:21"/>
    <x v="70"/>
    <s v="Ironman Mont Tremblant"/>
    <n v="9.4488188976378034"/>
    <n v="0"/>
    <m/>
    <m/>
    <d v="1899-12-30T00:00:00"/>
    <d v="1899-12-30T00:00:00"/>
    <m/>
    <n v="0"/>
    <n v="0"/>
    <d v="1899-12-30T02:46:22"/>
    <d v="1899-12-30T03:38:46"/>
    <d v="1899-12-30T01:23:11"/>
    <d v="1899-12-30T01:49:23"/>
    <n v="776"/>
    <x v="13"/>
    <x v="4"/>
    <n v="201408"/>
  </r>
  <r>
    <x v="1771"/>
    <d v="2014-08-22T00:00:00"/>
    <x v="1"/>
    <n v="7.8"/>
    <n v="0"/>
    <n v="48"/>
    <n v="51"/>
    <d v="1899-12-30T00:48:51"/>
    <d v="1899-12-30T00:06:16"/>
    <x v="77"/>
    <s v="Random"/>
    <n v="9.5803480040941729"/>
    <n v="0"/>
    <s v="Nice!"/>
    <s v="http://app.strava.com/activities/183826693"/>
    <d v="1899-12-30T11:41:26"/>
    <d v="1899-12-30T05:50:43"/>
    <m/>
    <n v="0"/>
    <n v="0"/>
    <d v="1899-12-30T02:44:05"/>
    <d v="1899-12-30T03:36:29"/>
    <d v="1899-12-30T01:22:03"/>
    <d v="1899-12-30T01:48:15"/>
    <n v="775"/>
    <x v="13"/>
    <x v="4"/>
    <n v="201408"/>
  </r>
  <r>
    <x v="1772"/>
    <d v="2014-08-25T00:00:00"/>
    <x v="2"/>
    <n v="2.35"/>
    <n v="0"/>
    <n v="23"/>
    <n v="39"/>
    <d v="1899-12-30T00:23:39"/>
    <d v="1899-12-30T00:10:04"/>
    <x v="83"/>
    <s v="Random"/>
    <n v="5.9619450317124789"/>
    <n v="0"/>
    <s v="Warm"/>
    <s v="http://app.strava.com/activities/185197205"/>
    <d v="1899-12-30T04:23:40"/>
    <d v="1899-12-30T02:11:50"/>
    <m/>
    <n v="0"/>
    <n v="0"/>
    <d v="1899-12-30T04:23:40"/>
    <d v="1899-12-30T05:16:04"/>
    <d v="1899-12-30T02:11:50"/>
    <d v="1899-12-30T02:38:02"/>
    <n v="1599"/>
    <x v="13"/>
    <x v="4"/>
    <n v="201408"/>
  </r>
  <r>
    <x v="1773"/>
    <d v="2014-08-26T00:00:00"/>
    <x v="1"/>
    <n v="15.5"/>
    <n v="0"/>
    <n v="44"/>
    <n v="20"/>
    <d v="1899-12-30T00:44:20"/>
    <d v="1899-12-30T00:02:52"/>
    <x v="51"/>
    <s v="YNHH Spin Bike"/>
    <n v="20.977443609022572"/>
    <n v="0"/>
    <s v="Inside"/>
    <m/>
    <d v="1899-12-30T05:20:21"/>
    <d v="1899-12-30T02:40:10"/>
    <m/>
    <n v="0"/>
    <n v="0"/>
    <d v="1899-12-30T01:14:56"/>
    <d v="1899-12-30T02:07:20"/>
    <d v="1899-12-30T00:37:28"/>
    <d v="1899-12-30T01:03:40"/>
    <n v="153"/>
    <x v="13"/>
    <x v="4"/>
    <n v="201408"/>
  </r>
  <r>
    <x v="1774"/>
    <d v="2014-08-28T00:00:00"/>
    <x v="1"/>
    <n v="10"/>
    <n v="0"/>
    <n v="26"/>
    <n v="50"/>
    <d v="1899-12-30T00:26:50"/>
    <d v="1899-12-30T00:02:41"/>
    <x v="51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4"/>
    <n v="201408"/>
  </r>
  <r>
    <x v="1775"/>
    <d v="2014-08-31T00:00:00"/>
    <x v="1"/>
    <n v="36"/>
    <n v="2"/>
    <n v="20"/>
    <n v="15"/>
    <d v="1899-12-30T02:20:15"/>
    <d v="1899-12-30T00:03:54"/>
    <x v="51"/>
    <s v="Random"/>
    <n v="15.401069518716588"/>
    <n v="0"/>
    <s v="Humid"/>
    <s v="http://app.strava.com/activities/187836672"/>
    <d v="1899-12-30T07:16:20"/>
    <d v="1899-12-30T03:38:10"/>
    <m/>
    <n v="0"/>
    <n v="0"/>
    <d v="1899-12-30T01:42:04"/>
    <d v="1899-12-30T02:34:28"/>
    <d v="1899-12-30T00:51:02"/>
    <d v="1899-12-30T01:17:14"/>
    <n v="434"/>
    <x v="13"/>
    <x v="4"/>
    <n v="201408"/>
  </r>
  <r>
    <x v="1776"/>
    <d v="2014-09-03T00:00:00"/>
    <x v="2"/>
    <n v="2"/>
    <n v="0"/>
    <n v="19"/>
    <n v="13"/>
    <d v="1899-12-30T00:19:13"/>
    <d v="1899-12-30T00:09:36"/>
    <x v="83"/>
    <s v="YNHH Treadmill"/>
    <n v="6.244579358196015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8"/>
    <x v="13"/>
    <x v="5"/>
    <n v="201409"/>
  </r>
  <r>
    <x v="1777"/>
    <d v="2014-09-05T00:00:00"/>
    <x v="1"/>
    <n v="4.2"/>
    <n v="0"/>
    <n v="25"/>
    <n v="27"/>
    <d v="1899-12-30T00:25:27"/>
    <d v="1899-12-30T00:06:04"/>
    <x v="53"/>
    <s v="MG to Home via Artillary"/>
    <n v="9.9017681728880245"/>
    <n v="0"/>
    <s v="Humid"/>
    <s v="http://app.strava.com/activities/190141817"/>
    <d v="1899-12-30T11:18:40"/>
    <d v="1899-12-30T05:39:20"/>
    <m/>
    <n v="0"/>
    <n v="0"/>
    <d v="1899-12-30T02:38:46"/>
    <d v="1899-12-30T03:31:10"/>
    <d v="1899-12-30T01:19:23"/>
    <d v="1899-12-30T01:45:35"/>
    <n v="770"/>
    <x v="13"/>
    <x v="5"/>
    <n v="201409"/>
  </r>
  <r>
    <x v="1777"/>
    <d v="2014-09-05T00:00:00"/>
    <x v="1"/>
    <n v="9.4"/>
    <n v="0"/>
    <n v="39"/>
    <n v="59"/>
    <d v="1899-12-30T00:39:59"/>
    <d v="1899-12-30T00:04:15"/>
    <x v="53"/>
    <s v="Home to MG via Lake Winnemaug"/>
    <n v="14.105877448937067"/>
    <n v="0"/>
    <s v="Humid"/>
    <s v="http://app.strava.com/activities/191379767"/>
    <d v="1899-12-30T07:56:24"/>
    <d v="1899-12-30T03:58:12"/>
    <m/>
    <n v="0"/>
    <n v="0"/>
    <d v="1899-12-30T01:51:27"/>
    <d v="1899-12-30T02:43:51"/>
    <d v="1899-12-30T00:55:43"/>
    <d v="1899-12-30T01:21:55"/>
    <n v="583"/>
    <x v="13"/>
    <x v="5"/>
    <n v="201409"/>
  </r>
  <r>
    <x v="1778"/>
    <d v="2014-09-07T00:00:00"/>
    <x v="0"/>
    <n v="1.2"/>
    <n v="0"/>
    <n v="49"/>
    <n v="36"/>
    <d v="1899-12-30T00:49:36"/>
    <d v="1899-12-30T00:41:20"/>
    <x v="84"/>
    <s v="Toughman Tri"/>
    <n v="1.4516129032258076"/>
    <n v="0"/>
    <s v="Warm"/>
    <s v="LONG LONG SWIM"/>
    <d v="1899-12-30T01:39:12"/>
    <d v="1899-12-30T00:49:36"/>
    <m/>
    <n v="0"/>
    <n v="0"/>
    <d v="1899-12-30T18:02:56"/>
    <d v="1899-12-30T18:55:20"/>
    <d v="1899-12-30T09:01:28"/>
    <d v="1899-12-30T09:27:40"/>
    <n v="3465"/>
    <x v="13"/>
    <x v="5"/>
    <n v="201409"/>
  </r>
  <r>
    <x v="1778"/>
    <d v="2014-09-07T00:00:00"/>
    <x v="1"/>
    <n v="56"/>
    <n v="3"/>
    <n v="12"/>
    <n v="41"/>
    <d v="1899-12-30T03:12:41"/>
    <d v="1899-12-30T00:03:26"/>
    <x v="77"/>
    <s v="Toughman Tri"/>
    <n v="17.437937894645803"/>
    <n v="0"/>
    <s v="Warm"/>
    <m/>
    <d v="1899-12-30T06:25:22"/>
    <d v="1899-12-30T03:12:41"/>
    <m/>
    <n v="0"/>
    <n v="0"/>
    <d v="1899-12-30T01:30:09"/>
    <d v="1899-12-30T02:22:33"/>
    <d v="1899-12-30T00:45:04"/>
    <d v="1899-12-30T01:11:16"/>
    <n v="278"/>
    <x v="13"/>
    <x v="5"/>
    <n v="201409"/>
  </r>
  <r>
    <x v="1778"/>
    <d v="2014-09-07T00:00:00"/>
    <x v="2"/>
    <n v="13.1"/>
    <n v="2"/>
    <n v="48"/>
    <n v="59"/>
    <d v="1899-12-30T02:48:59"/>
    <d v="1899-12-30T00:12:54"/>
    <x v="76"/>
    <s v="Toughman Tri"/>
    <n v="4.6513462866160404"/>
    <n v="0"/>
    <s v="Warm"/>
    <m/>
    <d v="1899-12-30T05:37:58"/>
    <d v="1899-12-30T02:48:59"/>
    <m/>
    <n v="0"/>
    <n v="0"/>
    <d v="1899-12-30T05:37:58"/>
    <d v="1899-12-30T06:30:22"/>
    <d v="1899-12-30T02:48:59"/>
    <d v="1899-12-30T03:15:11"/>
    <n v="2857"/>
    <x v="13"/>
    <x v="5"/>
    <n v="201409"/>
  </r>
  <r>
    <x v="1778"/>
    <d v="2014-09-07T00:00:00"/>
    <x v="3"/>
    <n v="1"/>
    <n v="0"/>
    <n v="2"/>
    <n v="26"/>
    <d v="1899-12-30T00:02:26"/>
    <d v="1899-12-30T00:02:26"/>
    <x v="70"/>
    <s v="Toughman Tri"/>
    <n v="24.657534246575359"/>
    <n v="0"/>
    <s v="Warm"/>
    <m/>
    <d v="1899-12-30T00:00:00"/>
    <d v="1899-12-30T00:00:00"/>
    <m/>
    <n v="0"/>
    <n v="0"/>
    <d v="1899-12-30T01:03:45"/>
    <d v="1899-12-30T01:56:09"/>
    <d v="1899-12-30T00:31:53"/>
    <d v="1899-12-30T00:58:05"/>
    <n v="28"/>
    <x v="13"/>
    <x v="5"/>
    <n v="201409"/>
  </r>
  <r>
    <x v="1778"/>
    <d v="2014-09-07T00:00:00"/>
    <x v="4"/>
    <n v="1"/>
    <n v="0"/>
    <n v="4"/>
    <n v="9"/>
    <d v="1899-12-30T00:04:09"/>
    <d v="1899-12-30T00:04:09"/>
    <x v="70"/>
    <s v="Toughman Tri"/>
    <n v="14.457831325301216"/>
    <n v="0"/>
    <s v="Warm"/>
    <m/>
    <d v="1899-12-30T00:00:00"/>
    <d v="1899-12-30T00:00:00"/>
    <m/>
    <n v="0"/>
    <n v="0"/>
    <d v="1899-12-30T01:48:44"/>
    <d v="1899-12-30T02:41:08"/>
    <d v="1899-12-30T00:54:22"/>
    <d v="1899-12-30T01:20:34"/>
    <n v="552"/>
    <x v="13"/>
    <x v="5"/>
    <n v="201409"/>
  </r>
  <r>
    <x v="1778"/>
    <d v="2014-09-07T00:00:00"/>
    <x v="8"/>
    <n v="1"/>
    <n v="0"/>
    <n v="10"/>
    <n v="3"/>
    <d v="1899-12-30T00:10:03"/>
    <d v="1899-12-30T00:10:03"/>
    <x v="29"/>
    <s v="Toughman Tri"/>
    <n v="5.9701492537313472"/>
    <n v="0"/>
    <s v="Warm"/>
    <m/>
    <d v="1899-12-30T00:00:00"/>
    <d v="1899-12-30T00:00:00"/>
    <m/>
    <n v="0"/>
    <n v="0"/>
    <d v="1899-12-30T04:23:19"/>
    <d v="1899-12-30T05:15:43"/>
    <d v="1899-12-30T02:11:39"/>
    <d v="1899-12-30T02:37:51"/>
    <n v="1589"/>
    <x v="13"/>
    <x v="5"/>
    <n v="201409"/>
  </r>
  <r>
    <x v="1778"/>
    <d v="2014-09-07T00:00:00"/>
    <x v="9"/>
    <n v="1"/>
    <n v="0"/>
    <n v="10"/>
    <n v="46"/>
    <d v="1899-12-30T00:10:46"/>
    <d v="1899-12-30T00:10:46"/>
    <x v="29"/>
    <s v="Toughman Tri"/>
    <n v="5.5727554179566603"/>
    <n v="0"/>
    <s v="Warm"/>
    <m/>
    <d v="1899-12-30T00:00:00"/>
    <d v="1899-12-30T00:00:00"/>
    <m/>
    <n v="0"/>
    <n v="0"/>
    <d v="1899-12-30T04:42:05"/>
    <d v="1899-12-30T05:34:29"/>
    <d v="1899-12-30T02:21:03"/>
    <d v="1899-12-30T02:47:15"/>
    <n v="2111"/>
    <x v="13"/>
    <x v="5"/>
    <n v="201409"/>
  </r>
  <r>
    <x v="1778"/>
    <d v="2014-09-07T00:00:00"/>
    <x v="10"/>
    <n v="1"/>
    <n v="0"/>
    <n v="13"/>
    <n v="42"/>
    <d v="1899-12-30T00:13:42"/>
    <d v="1899-12-30T00:13:42"/>
    <x v="29"/>
    <s v="Toughman Tri"/>
    <n v="4.379562043795624"/>
    <n v="0"/>
    <s v="Warm"/>
    <m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5"/>
    <n v="201409"/>
  </r>
  <r>
    <x v="1778"/>
    <d v="2014-09-07T00:00:00"/>
    <x v="11"/>
    <n v="1"/>
    <n v="0"/>
    <n v="11"/>
    <n v="39"/>
    <d v="1899-12-30T00:11:39"/>
    <d v="1899-12-30T00:11:39"/>
    <x v="29"/>
    <s v="Toughman Tri"/>
    <n v="5.1502145922746818"/>
    <n v="0"/>
    <s v="Warm"/>
    <m/>
    <d v="1899-12-30T00:00:00"/>
    <d v="1899-12-30T00:00:00"/>
    <m/>
    <n v="0"/>
    <n v="0"/>
    <d v="1899-12-30T05:05:14"/>
    <d v="1899-12-30T05:57:38"/>
    <d v="1899-12-30T02:32:37"/>
    <d v="1899-12-30T02:58:49"/>
    <n v="2559"/>
    <x v="13"/>
    <x v="5"/>
    <n v="201409"/>
  </r>
  <r>
    <x v="1778"/>
    <d v="2014-09-07T00:00:00"/>
    <x v="12"/>
    <n v="1"/>
    <n v="0"/>
    <n v="11"/>
    <n v="19"/>
    <d v="1899-12-30T00:11:19"/>
    <d v="1899-12-30T00:11:19"/>
    <x v="29"/>
    <s v="Toughman Tri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13"/>
    <x v="5"/>
    <n v="201409"/>
  </r>
  <r>
    <x v="1778"/>
    <d v="2014-09-07T00:00:00"/>
    <x v="13"/>
    <n v="1"/>
    <n v="0"/>
    <n v="13"/>
    <n v="57"/>
    <d v="1899-12-30T00:13:57"/>
    <d v="1899-12-30T00:13:57"/>
    <x v="29"/>
    <s v="Toughman Tri"/>
    <n v="4.3010752688172076"/>
    <n v="0"/>
    <s v="Warm"/>
    <m/>
    <d v="1899-12-30T00:00:00"/>
    <d v="1899-12-30T00:00:00"/>
    <m/>
    <n v="0"/>
    <n v="0"/>
    <d v="1899-12-30T06:05:29"/>
    <d v="1899-12-30T06:57:53"/>
    <d v="1899-12-30T03:02:45"/>
    <d v="1899-12-30T03:28:57"/>
    <n v="2948"/>
    <x v="13"/>
    <x v="5"/>
    <n v="201409"/>
  </r>
  <r>
    <x v="1778"/>
    <d v="2014-09-07T00:00:00"/>
    <x v="14"/>
    <n v="1"/>
    <n v="0"/>
    <n v="14"/>
    <n v="53"/>
    <d v="1899-12-30T00:14:53"/>
    <d v="1899-12-30T00:14:53"/>
    <x v="29"/>
    <s v="Toughman Tri"/>
    <n v="4.0313549832026911"/>
    <n v="0"/>
    <s v="Warm"/>
    <m/>
    <d v="1899-12-30T00:00:00"/>
    <d v="1899-12-30T00:00:00"/>
    <m/>
    <n v="0"/>
    <n v="0"/>
    <d v="1899-12-30T06:29:57"/>
    <d v="1899-12-30T07:22:21"/>
    <d v="1899-12-30T03:14:58"/>
    <d v="1899-12-30T03:41:10"/>
    <n v="3007"/>
    <x v="13"/>
    <x v="5"/>
    <n v="201409"/>
  </r>
  <r>
    <x v="1778"/>
    <d v="2014-09-07T00:00:00"/>
    <x v="15"/>
    <n v="1"/>
    <n v="0"/>
    <n v="11"/>
    <n v="9"/>
    <d v="1899-12-30T00:11:09"/>
    <d v="1899-12-30T00:11:09"/>
    <x v="29"/>
    <s v="Toughman Tri"/>
    <n v="5.3811659192825152"/>
    <n v="0"/>
    <s v="Warm"/>
    <m/>
    <d v="1899-12-30T00:00:00"/>
    <d v="1899-12-30T00:00:00"/>
    <m/>
    <n v="0"/>
    <n v="0"/>
    <d v="1899-12-30T04:52:08"/>
    <d v="1899-12-30T05:44:32"/>
    <d v="1899-12-30T02:26:04"/>
    <d v="1899-12-30T02:52:16"/>
    <n v="2344"/>
    <x v="13"/>
    <x v="5"/>
    <n v="201409"/>
  </r>
  <r>
    <x v="1778"/>
    <d v="2014-09-07T00:00:00"/>
    <x v="16"/>
    <n v="1"/>
    <n v="0"/>
    <n v="12"/>
    <n v="55"/>
    <d v="1899-12-30T00:12:55"/>
    <d v="1899-12-30T00:12:55"/>
    <x v="29"/>
    <s v="Toughman Tri"/>
    <n v="4.6451612903225845"/>
    <n v="0"/>
    <s v="Warm"/>
    <m/>
    <d v="1899-12-30T00:00:00"/>
    <d v="1899-12-30T00:00:00"/>
    <m/>
    <n v="0"/>
    <n v="0"/>
    <d v="1899-12-30T05:38:25"/>
    <d v="1899-12-30T06:30:49"/>
    <d v="1899-12-30T02:49:12"/>
    <d v="1899-12-30T03:15:25"/>
    <n v="2861"/>
    <x v="13"/>
    <x v="5"/>
    <n v="201409"/>
  </r>
  <r>
    <x v="1778"/>
    <d v="2014-09-07T00:00:00"/>
    <x v="17"/>
    <n v="1"/>
    <n v="0"/>
    <n v="14"/>
    <n v="3"/>
    <d v="1899-12-30T00:14:03"/>
    <d v="1899-12-30T00:14:03"/>
    <x v="29"/>
    <s v="Toughman Tri"/>
    <n v="4.2704626334519604"/>
    <n v="0"/>
    <s v="Warm"/>
    <m/>
    <d v="1899-12-30T00:00:00"/>
    <d v="1899-12-30T00:00:00"/>
    <m/>
    <n v="0"/>
    <n v="0"/>
    <d v="1899-12-30T06:08:07"/>
    <d v="1899-12-30T07:00:31"/>
    <d v="1899-12-30T03:04:03"/>
    <d v="1899-12-30T03:30:15"/>
    <n v="2956"/>
    <x v="13"/>
    <x v="5"/>
    <n v="201409"/>
  </r>
  <r>
    <x v="1778"/>
    <d v="2014-09-07T00:00:00"/>
    <x v="18"/>
    <n v="1"/>
    <n v="0"/>
    <n v="12"/>
    <n v="34"/>
    <d v="1899-12-30T00:12:34"/>
    <d v="1899-12-30T00:12:34"/>
    <x v="29"/>
    <s v="Toughman Tri"/>
    <n v="4.7745358090185714"/>
    <n v="0"/>
    <s v="Warm"/>
    <m/>
    <d v="1899-12-30T00:00:00"/>
    <d v="1899-12-30T00:00:00"/>
    <m/>
    <n v="0"/>
    <n v="0"/>
    <d v="1899-12-30T05:29:15"/>
    <d v="1899-12-30T06:21:39"/>
    <d v="1899-12-30T02:44:37"/>
    <d v="1899-12-30T03:10:49"/>
    <n v="2815"/>
    <x v="13"/>
    <x v="5"/>
    <n v="201409"/>
  </r>
  <r>
    <x v="1778"/>
    <d v="2014-09-07T00:00:00"/>
    <x v="19"/>
    <n v="1"/>
    <n v="0"/>
    <n v="14"/>
    <n v="22"/>
    <d v="1899-12-30T00:14:22"/>
    <d v="1899-12-30T00:14:22"/>
    <x v="29"/>
    <s v="Toughman Tri"/>
    <n v="4.1763341067285413"/>
    <n v="0"/>
    <s v="Warm"/>
    <m/>
    <d v="1899-12-30T00:00:00"/>
    <d v="1899-12-30T00:00:00"/>
    <m/>
    <n v="0"/>
    <n v="0"/>
    <d v="1899-12-30T06:16:24"/>
    <d v="1899-12-30T07:08:48"/>
    <d v="1899-12-30T03:08:12"/>
    <d v="1899-12-30T03:34:24"/>
    <n v="2981"/>
    <x v="13"/>
    <x v="5"/>
    <n v="201409"/>
  </r>
  <r>
    <x v="1778"/>
    <d v="2014-09-07T00:00:00"/>
    <x v="20"/>
    <n v="1"/>
    <n v="0"/>
    <n v="14"/>
    <n v="14"/>
    <d v="1899-12-30T00:14:14"/>
    <d v="1899-12-30T00:14:14"/>
    <x v="29"/>
    <s v="Toughman Tri"/>
    <n v="4.2154566744730717"/>
    <n v="0"/>
    <s v="Warm"/>
    <m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5"/>
    <n v="201409"/>
  </r>
  <r>
    <x v="1779"/>
    <d v="1900-01-08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5"/>
    <n v="201409"/>
  </r>
  <r>
    <x v="1780"/>
    <d v="2014-09-11T00:00:00"/>
    <x v="1"/>
    <n v="10"/>
    <n v="0"/>
    <n v="27"/>
    <n v="30"/>
    <d v="1899-12-30T00:27:30"/>
    <d v="1899-12-30T00:02:45"/>
    <x v="51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</r>
  <r>
    <x v="1781"/>
    <d v="2014-09-12T00:00:00"/>
    <x v="2"/>
    <n v="2.8"/>
    <n v="0"/>
    <n v="33"/>
    <n v="29"/>
    <d v="1899-12-30T00:33:29"/>
    <d v="1899-12-30T00:11:57"/>
    <x v="83"/>
    <s v="Random"/>
    <n v="5.0174216027874605"/>
    <n v="0"/>
    <s v="Cool"/>
    <s v="http://app.strava.com/activities/193403127"/>
    <d v="1899-12-30T05:13:19"/>
    <d v="1899-12-30T02:36:39"/>
    <m/>
    <n v="0"/>
    <n v="0"/>
    <d v="1899-12-30T05:13:19"/>
    <d v="1899-12-30T06:05:43"/>
    <d v="1899-12-30T02:36:39"/>
    <d v="1899-12-30T03:02:51"/>
    <n v="2675"/>
    <x v="13"/>
    <x v="5"/>
    <n v="201409"/>
  </r>
  <r>
    <x v="1781"/>
    <d v="2014-09-12T00:00:00"/>
    <x v="1"/>
    <n v="13.6"/>
    <n v="0"/>
    <n v="54"/>
    <n v="26"/>
    <d v="1899-12-30T00:54:26"/>
    <d v="1899-12-30T00:04:00"/>
    <x v="53"/>
    <s v="Rt6 Loop"/>
    <n v="14.990814451928976"/>
    <n v="0"/>
    <s v="Perfect"/>
    <s v="http://app.strava.com/activities/193520524"/>
    <d v="1899-12-30T07:28:16"/>
    <d v="1899-12-30T03:44:08"/>
    <m/>
    <n v="0"/>
    <n v="0"/>
    <d v="1899-12-30T01:44:52"/>
    <d v="1899-12-30T02:37:16"/>
    <d v="1899-12-30T00:52:26"/>
    <d v="1899-12-30T01:18:38"/>
    <n v="492"/>
    <x v="13"/>
    <x v="5"/>
    <n v="201409"/>
  </r>
  <r>
    <x v="1782"/>
    <d v="2014-09-14T00:00:00"/>
    <x v="2"/>
    <n v="3.1"/>
    <n v="0"/>
    <n v="38"/>
    <n v="27"/>
    <d v="1899-12-30T00:38:27"/>
    <d v="1899-12-30T00:12:24"/>
    <x v="83"/>
    <s v="Pies &amp; Pints 5k"/>
    <n v="4.8374512353706152"/>
    <n v="0"/>
    <s v="Cool"/>
    <s v="http://app.strava.com/activities/194687822"/>
    <d v="1899-12-30T05:24:58"/>
    <d v="1899-12-30T02:42:29"/>
    <m/>
    <n v="0"/>
    <n v="0"/>
    <d v="1899-12-30T05:24:58"/>
    <d v="1899-12-30T06:17:22"/>
    <d v="1899-12-30T02:42:29"/>
    <d v="1899-12-30T03:08:41"/>
    <n v="2783"/>
    <x v="13"/>
    <x v="5"/>
    <n v="201409"/>
  </r>
  <r>
    <x v="1783"/>
    <d v="2014-09-16T00:00:00"/>
    <x v="1"/>
    <n v="9.5"/>
    <n v="0"/>
    <n v="25"/>
    <n v="30"/>
    <d v="1899-12-30T00:25:30"/>
    <d v="1899-12-30T00:02:41"/>
    <x v="51"/>
    <s v="YNHH Spin Bike"/>
    <n v="22.352941176470605"/>
    <n v="0"/>
    <s v="Inside"/>
    <m/>
    <d v="1899-12-30T05:00:38"/>
    <d v="1899-12-30T02:30:19"/>
    <m/>
    <n v="0"/>
    <n v="0"/>
    <d v="1899-12-30T01:10:20"/>
    <d v="1899-12-30T02:02:44"/>
    <d v="1899-12-30T00:35:10"/>
    <d v="1899-12-30T01:01:22"/>
    <n v="85"/>
    <x v="13"/>
    <x v="5"/>
    <n v="201409"/>
  </r>
  <r>
    <x v="1784"/>
    <d v="2014-09-18T00:00:00"/>
    <x v="1"/>
    <n v="10"/>
    <n v="0"/>
    <n v="27"/>
    <n v="30"/>
    <d v="1899-12-30T00:27:30"/>
    <d v="1899-12-30T00:02:45"/>
    <x v="51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</r>
  <r>
    <x v="1785"/>
    <d v="2014-09-19T00:00:00"/>
    <x v="2"/>
    <n v="3"/>
    <n v="0"/>
    <n v="30"/>
    <n v="28"/>
    <d v="1899-12-30T00:30:28"/>
    <d v="1899-12-30T00:10:09"/>
    <x v="79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</r>
  <r>
    <x v="1785"/>
    <d v="2014-09-19T00:00:00"/>
    <x v="2"/>
    <n v="3"/>
    <n v="0"/>
    <n v="30"/>
    <n v="28"/>
    <d v="1899-12-30T00:30:28"/>
    <d v="1899-12-30T00:10:09"/>
    <x v="79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</r>
  <r>
    <x v="1786"/>
    <d v="2014-09-21T00:00:00"/>
    <x v="1"/>
    <n v="26.9"/>
    <n v="2"/>
    <n v="0"/>
    <n v="57"/>
    <d v="1899-12-30T02:00:57"/>
    <d v="1899-12-30T00:04:30"/>
    <x v="53"/>
    <s v="Southbury Random"/>
    <n v="13.344357172385294"/>
    <n v="0"/>
    <s v="Wet"/>
    <s v="http://app.strava.com/activities/197611598"/>
    <d v="1899-12-30T08:23:35"/>
    <d v="1899-12-30T04:11:48"/>
    <m/>
    <n v="0"/>
    <n v="0"/>
    <d v="1899-12-30T01:57:48"/>
    <d v="1899-12-30T02:50:12"/>
    <d v="1899-12-30T00:58:54"/>
    <d v="1899-12-30T01:25:06"/>
    <n v="651"/>
    <x v="13"/>
    <x v="5"/>
    <n v="201409"/>
  </r>
  <r>
    <x v="1787"/>
    <d v="2014-09-23T00:00:00"/>
    <x v="1"/>
    <n v="8.5"/>
    <n v="0"/>
    <n v="25"/>
    <n v="0"/>
    <d v="1899-12-30T00:25:00"/>
    <d v="1899-12-30T00:02:56"/>
    <x v="51"/>
    <s v="YNHH Spin Bike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5"/>
    <n v="201409"/>
  </r>
  <r>
    <x v="1787"/>
    <d v="2014-09-23T00:00:00"/>
    <x v="2"/>
    <n v="1"/>
    <n v="0"/>
    <n v="9"/>
    <n v="34"/>
    <d v="1899-12-30T00:09:34"/>
    <d v="1899-12-30T00:09:34"/>
    <x v="51"/>
    <s v="YNHH Treadmill"/>
    <n v="6.2717770034843259"/>
    <n v="0"/>
    <s v="Inside"/>
    <m/>
    <d v="1899-12-30T04:10:39"/>
    <d v="1899-12-30T02:05:19"/>
    <m/>
    <n v="0"/>
    <n v="0"/>
    <d v="1899-12-30T04:10:39"/>
    <d v="1899-12-30T05:03:03"/>
    <d v="1899-12-30T02:05:19"/>
    <d v="1899-12-30T02:31:31"/>
    <n v="1174"/>
    <x v="13"/>
    <x v="5"/>
    <n v="201409"/>
  </r>
  <r>
    <x v="1788"/>
    <d v="2014-09-25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</r>
  <r>
    <x v="1789"/>
    <d v="2014-09-26T00:00:00"/>
    <x v="2"/>
    <n v="1.6"/>
    <n v="0"/>
    <n v="18"/>
    <n v="46"/>
    <d v="1899-12-30T00:18:46"/>
    <d v="1899-12-30T00:11:44"/>
    <x v="83"/>
    <s v="Middlebury Garage to Home"/>
    <n v="5.1154529307282459"/>
    <n v="0"/>
    <s v="Nice!"/>
    <m/>
    <d v="1899-12-30T05:07:18"/>
    <d v="1899-12-30T02:33:39"/>
    <m/>
    <n v="0"/>
    <n v="0"/>
    <d v="1899-12-30T05:07:18"/>
    <d v="1899-12-30T05:59:42"/>
    <d v="1899-12-30T02:33:39"/>
    <d v="1899-12-30T02:59:51"/>
    <n v="2593"/>
    <x v="13"/>
    <x v="5"/>
    <n v="201409"/>
  </r>
  <r>
    <x v="1789"/>
    <d v="2014-09-26T00:00:00"/>
    <x v="1"/>
    <n v="11"/>
    <n v="0"/>
    <n v="54"/>
    <n v="15"/>
    <d v="1899-12-30T00:54:15"/>
    <d v="1899-12-30T00:04:56"/>
    <x v="53"/>
    <s v="Random"/>
    <n v="12.16589861751153"/>
    <n v="0"/>
    <s v="Nice!"/>
    <s v="http://app.strava.com/activities/199696607"/>
    <d v="1899-12-30T09:12:22"/>
    <d v="1899-12-30T04:36:11"/>
    <m/>
    <n v="0"/>
    <n v="0"/>
    <d v="1899-12-30T02:09:13"/>
    <d v="1899-12-30T03:01:37"/>
    <d v="1899-12-30T01:04:36"/>
    <d v="1899-12-30T01:30:48"/>
    <n v="721"/>
    <x v="13"/>
    <x v="5"/>
    <n v="201409"/>
  </r>
  <r>
    <x v="1790"/>
    <d v="2014-09-28T00:00:00"/>
    <x v="2"/>
    <n v="3.1"/>
    <n v="0"/>
    <n v="31"/>
    <n v="50"/>
    <d v="1899-12-30T00:31:50"/>
    <d v="1899-12-30T00:10:16"/>
    <x v="83"/>
    <s v="Pies &amp; Pints 5k"/>
    <n v="5.8429319371727804"/>
    <n v="0"/>
    <s v="Warm"/>
    <s v="http://app.strava.com/activities/200865941"/>
    <d v="1899-12-30T04:29:03"/>
    <d v="1899-12-30T02:14:31"/>
    <m/>
    <n v="0"/>
    <n v="0"/>
    <d v="1899-12-30T04:29:03"/>
    <d v="1899-12-30T05:21:27"/>
    <d v="1899-12-30T02:14:31"/>
    <d v="1899-12-30T02:40:43"/>
    <n v="1758"/>
    <x v="13"/>
    <x v="5"/>
    <n v="201409"/>
  </r>
  <r>
    <x v="1791"/>
    <d v="2014-09-30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</r>
  <r>
    <x v="1792"/>
    <d v="2014-10-01T00:00:00"/>
    <x v="2"/>
    <n v="2.5"/>
    <n v="0"/>
    <n v="27"/>
    <n v="29"/>
    <d v="1899-12-30T00:27:29"/>
    <d v="1899-12-30T00:11:00"/>
    <x v="79"/>
    <s v="YNHH Treadmill"/>
    <n v="5.4578532443905443"/>
    <n v="0"/>
    <s v="Inside"/>
    <m/>
    <d v="1899-12-30T04:48:02"/>
    <d v="1899-12-30T02:24:01"/>
    <m/>
    <n v="0"/>
    <n v="0"/>
    <d v="1899-12-30T04:48:02"/>
    <d v="1899-12-30T05:40:26"/>
    <d v="1899-12-30T02:24:01"/>
    <d v="1899-12-30T02:50:13"/>
    <n v="2245"/>
    <x v="13"/>
    <x v="6"/>
    <n v="201410"/>
  </r>
  <r>
    <x v="1793"/>
    <d v="2014-10-02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6"/>
    <n v="201410"/>
  </r>
  <r>
    <x v="1794"/>
    <d v="2014-10-05T00:00:00"/>
    <x v="1"/>
    <n v="28.2"/>
    <n v="2"/>
    <n v="19"/>
    <n v="38"/>
    <d v="1899-12-30T02:19:38"/>
    <d v="1899-12-30T00:04:57"/>
    <x v="53"/>
    <s v="JRA - Just Riding Around"/>
    <n v="12.117450465504904"/>
    <n v="0"/>
    <s v="Cold &amp; Windy"/>
    <s v="http://app.strava.com/activities/203604989"/>
    <d v="1899-12-30T09:14:34"/>
    <d v="1899-12-30T04:37:17"/>
    <m/>
    <n v="0"/>
    <n v="0"/>
    <d v="1899-12-30T02:09:44"/>
    <d v="1899-12-30T03:02:08"/>
    <d v="1899-12-30T01:04:52"/>
    <d v="1899-12-30T01:31:04"/>
    <n v="722"/>
    <x v="13"/>
    <x v="6"/>
    <n v="201410"/>
  </r>
  <r>
    <x v="1795"/>
    <d v="2014-10-07T00:00:00"/>
    <x v="2"/>
    <n v="3.3"/>
    <n v="0"/>
    <n v="37"/>
    <n v="7"/>
    <d v="1899-12-30T00:37:07"/>
    <d v="1899-12-30T00:11:15"/>
    <x v="79"/>
    <s v="YNHH - Zone 2 Half Hour"/>
    <n v="5.3345307588684365"/>
    <n v="141"/>
    <s v="Nice!"/>
    <s v="http://app.strava.com/activities/204496998"/>
    <d v="1899-12-30T04:54:41"/>
    <d v="1899-12-30T02:27:21"/>
    <m/>
    <n v="0"/>
    <n v="0"/>
    <d v="1899-12-30T04:54:41"/>
    <d v="1899-12-30T05:47:05"/>
    <d v="1899-12-30T02:27:21"/>
    <d v="1899-12-30T02:53:33"/>
    <n v="2382"/>
    <x v="13"/>
    <x v="6"/>
    <n v="201410"/>
  </r>
  <r>
    <x v="1796"/>
    <d v="2014-10-08T00:00:00"/>
    <x v="1"/>
    <n v="12.8"/>
    <n v="0"/>
    <n v="33"/>
    <n v="0"/>
    <d v="1899-12-30T00:33:00"/>
    <d v="1899-12-30T00:02:35"/>
    <x v="51"/>
    <s v="YNHH Spin Bike"/>
    <n v="23.272727272727288"/>
    <n v="123"/>
    <s v="Inside"/>
    <m/>
    <d v="1899-12-30T04:48:45"/>
    <d v="1899-12-30T02:24:22"/>
    <m/>
    <n v="0"/>
    <n v="0"/>
    <d v="1899-12-30T01:07:33"/>
    <d v="1899-12-30T01:59:57"/>
    <d v="1899-12-30T00:33:46"/>
    <d v="1899-12-30T00:59:58"/>
    <n v="54"/>
    <x v="13"/>
    <x v="6"/>
    <n v="201410"/>
  </r>
  <r>
    <x v="1797"/>
    <d v="2014-10-10T00:00:00"/>
    <x v="2"/>
    <n v="5.2"/>
    <n v="0"/>
    <n v="59"/>
    <n v="30"/>
    <d v="1899-12-30T00:59:30"/>
    <d v="1899-12-30T00:11:27"/>
    <x v="83"/>
    <s v="YNHH East Rock Rd"/>
    <n v="5.2436974789916011"/>
    <n v="143"/>
    <s v="Nice!"/>
    <s v="http://app.strava.com/activities/205636802"/>
    <d v="1899-12-30T04:59:47"/>
    <d v="1899-12-30T02:29:54"/>
    <m/>
    <n v="0"/>
    <n v="0"/>
    <d v="1899-12-30T04:59:47"/>
    <d v="1899-12-30T05:52:11"/>
    <d v="1899-12-30T02:29:54"/>
    <d v="1899-12-30T02:56:06"/>
    <n v="2488"/>
    <x v="13"/>
    <x v="6"/>
    <n v="201410"/>
  </r>
  <r>
    <x v="1798"/>
    <d v="2014-10-12T00:00:00"/>
    <x v="1"/>
    <n v="32.1"/>
    <n v="2"/>
    <n v="28"/>
    <n v="46"/>
    <d v="1899-12-30T02:28:46"/>
    <d v="1899-12-30T00:04:38"/>
    <x v="53"/>
    <s v="Lake Zoar"/>
    <n v="12.946448577190241"/>
    <n v="0"/>
    <s v="Chilly"/>
    <s v="http://app.strava.com/activities/206447537"/>
    <d v="1899-12-30T08:39:04"/>
    <d v="1899-12-30T04:19:32"/>
    <m/>
    <n v="0"/>
    <n v="0"/>
    <d v="1899-12-30T02:01:25"/>
    <d v="1899-12-30T02:53:49"/>
    <d v="1899-12-30T01:00:43"/>
    <d v="1899-12-30T01:26:55"/>
    <n v="689"/>
    <x v="13"/>
    <x v="6"/>
    <n v="201410"/>
  </r>
  <r>
    <x v="1799"/>
    <d v="2014-10-14T00:00:00"/>
    <x v="2"/>
    <n v="3.3"/>
    <n v="0"/>
    <n v="36"/>
    <n v="19"/>
    <d v="1899-12-30T00:36:19"/>
    <d v="1899-12-30T00:11:00"/>
    <x v="79"/>
    <s v="YNHH - Zone 2 Half Hour"/>
    <n v="5.4520422212023902"/>
    <n v="141"/>
    <s v="Nice!"/>
    <s v="http://app.strava.com/activities/207275392"/>
    <d v="1899-12-30T04:48:20"/>
    <d v="1899-12-30T02:24:10"/>
    <m/>
    <n v="0"/>
    <n v="0"/>
    <d v="1899-12-30T04:48:20"/>
    <d v="1899-12-30T05:40:44"/>
    <d v="1899-12-30T02:24:10"/>
    <d v="1899-12-30T02:50:22"/>
    <n v="2256"/>
    <x v="13"/>
    <x v="6"/>
    <n v="201410"/>
  </r>
  <r>
    <x v="1800"/>
    <d v="2014-10-15T00:00:00"/>
    <x v="1"/>
    <n v="21"/>
    <n v="0"/>
    <n v="51"/>
    <n v="27"/>
    <d v="1899-12-30T00:51:27"/>
    <d v="1899-12-30T00:02:27"/>
    <x v="51"/>
    <s v="YNHH Spin Bike"/>
    <n v="24.489795918367367"/>
    <n v="129"/>
    <s v="Inside"/>
    <m/>
    <d v="1899-12-30T04:34:24"/>
    <d v="1899-12-30T02:17:12"/>
    <m/>
    <n v="0"/>
    <n v="0"/>
    <d v="1899-12-30T01:04:11"/>
    <d v="1899-12-30T01:56:35"/>
    <d v="1899-12-30T00:32:06"/>
    <d v="1899-12-30T00:58:18"/>
    <n v="32"/>
    <x v="13"/>
    <x v="6"/>
    <n v="201410"/>
  </r>
  <r>
    <x v="1801"/>
    <d v="2014-10-17T00:00:00"/>
    <x v="2"/>
    <n v="5.4"/>
    <n v="1"/>
    <n v="2"/>
    <n v="3"/>
    <d v="1899-12-30T01:02:03"/>
    <d v="1899-12-30T00:11:29"/>
    <x v="79"/>
    <s v="Zone 2 Lunch Run"/>
    <n v="5.2215954875100774"/>
    <n v="144"/>
    <s v="Nice!"/>
    <s v="http://app.strava.com/activities/208428809"/>
    <d v="1899-12-30T05:01:03"/>
    <d v="1899-12-30T02:30:32"/>
    <m/>
    <n v="0"/>
    <n v="0"/>
    <d v="1899-12-30T05:01:03"/>
    <d v="1899-12-30T05:53:27"/>
    <d v="1899-12-30T02:30:32"/>
    <d v="1899-12-30T02:56:44"/>
    <n v="2510"/>
    <x v="13"/>
    <x v="6"/>
    <n v="201410"/>
  </r>
  <r>
    <x v="1802"/>
    <d v="2014-10-19T00:00:00"/>
    <x v="2"/>
    <n v="3"/>
    <n v="0"/>
    <n v="32"/>
    <n v="54"/>
    <d v="1899-12-30T00:32:54"/>
    <d v="1899-12-30T00:10:58"/>
    <x v="83"/>
    <s v="Library 5k"/>
    <n v="5.4711246200607944"/>
    <n v="157"/>
    <s v="Chilly"/>
    <s v="Run with Logan http://app.strava.com/activities/209269717"/>
    <d v="1899-12-30T04:47:20"/>
    <d v="1899-12-30T02:23:40"/>
    <m/>
    <n v="0"/>
    <n v="0"/>
    <d v="1899-12-30T04:47:20"/>
    <d v="1899-12-30T05:39:44"/>
    <d v="1899-12-30T02:23:40"/>
    <d v="1899-12-30T02:49:52"/>
    <n v="2231"/>
    <x v="13"/>
    <x v="6"/>
    <n v="201410"/>
  </r>
  <r>
    <x v="1803"/>
    <d v="2014-10-20T00:00:00"/>
    <x v="0"/>
    <n v="0.75"/>
    <n v="0"/>
    <n v="30"/>
    <n v="0"/>
    <d v="1899-12-30T00:30:00"/>
    <d v="1899-12-30T00:40:00"/>
    <x v="49"/>
    <s v="Pomperaug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6"/>
    <n v="201410"/>
  </r>
  <r>
    <x v="1804"/>
    <d v="2014-10-21T00:00:00"/>
    <x v="2"/>
    <n v="3.2"/>
    <n v="0"/>
    <n v="36"/>
    <n v="55"/>
    <d v="1899-12-30T00:36:55"/>
    <d v="1899-12-30T00:11:32"/>
    <x v="79"/>
    <s v="YNHH Division St 5k"/>
    <n v="5.2009029345372513"/>
    <n v="142"/>
    <s v="Nice!"/>
    <s v="http://app.strava.com/activities/210426222"/>
    <d v="1899-12-30T05:02:15"/>
    <d v="1899-12-30T02:31:08"/>
    <m/>
    <n v="0"/>
    <n v="0"/>
    <d v="1899-12-30T05:02:15"/>
    <d v="1899-12-30T05:54:39"/>
    <d v="1899-12-30T02:31:08"/>
    <d v="1899-12-30T02:57:20"/>
    <n v="2527"/>
    <x v="13"/>
    <x v="6"/>
    <n v="201410"/>
  </r>
  <r>
    <x v="1805"/>
    <d v="2014-10-24T00:00:00"/>
    <x v="2"/>
    <n v="4.7"/>
    <n v="0"/>
    <n v="58"/>
    <n v="20"/>
    <d v="1899-12-30T00:58:20"/>
    <d v="1899-12-30T00:12:25"/>
    <x v="83"/>
    <s v="Round the Hood"/>
    <n v="4.8342857142857181"/>
    <n v="143"/>
    <s v="Nice!"/>
    <s v="http://app.strava.com/activities/211116847"/>
    <d v="1899-12-30T05:25:11"/>
    <d v="1899-12-30T02:42:35"/>
    <m/>
    <n v="0"/>
    <n v="0"/>
    <d v="1899-12-30T05:25:11"/>
    <d v="1899-12-30T06:17:35"/>
    <d v="1899-12-30T02:42:35"/>
    <d v="1899-12-30T03:08:47"/>
    <n v="2785"/>
    <x v="13"/>
    <x v="6"/>
    <n v="201410"/>
  </r>
  <r>
    <x v="1806"/>
    <d v="2014-10-27T00:00:00"/>
    <x v="2"/>
    <n v="3.35"/>
    <n v="0"/>
    <n v="37"/>
    <n v="53"/>
    <d v="1899-12-30T00:37:53"/>
    <d v="1899-12-30T00:11:19"/>
    <x v="79"/>
    <s v="YNHH-Munson Loop"/>
    <n v="5.3057633084029963"/>
    <n v="138"/>
    <s v="Nice!"/>
    <s v="http://app.strava.com/activities/212368289"/>
    <d v="1899-12-30T04:56:17"/>
    <d v="1899-12-30T02:28:08"/>
    <m/>
    <n v="0"/>
    <n v="0"/>
    <d v="1899-12-30T04:56:17"/>
    <d v="1899-12-30T05:48:41"/>
    <d v="1899-12-30T02:28:08"/>
    <d v="1899-12-30T02:54:20"/>
    <n v="2419"/>
    <x v="13"/>
    <x v="6"/>
    <n v="201410"/>
  </r>
  <r>
    <x v="1806"/>
    <d v="2014-10-27T00:00:00"/>
    <x v="0"/>
    <n v="0.68"/>
    <n v="0"/>
    <n v="23"/>
    <n v="0"/>
    <d v="1899-12-30T00:23:00"/>
    <d v="1899-12-30T00:33:49"/>
    <x v="49"/>
    <s v="PHS Swim"/>
    <n v="1.773913043478262"/>
    <n v="0"/>
    <s v="Inside"/>
    <m/>
    <d v="1899-12-30T01:21:11"/>
    <d v="1899-12-30T00:40:35"/>
    <m/>
    <n v="0"/>
    <n v="0"/>
    <d v="1899-12-30T14:46:11"/>
    <d v="1899-12-30T15:38:35"/>
    <d v="1899-12-30T07:23:05"/>
    <d v="1899-12-30T07:49:17"/>
    <n v="3226"/>
    <x v="13"/>
    <x v="6"/>
    <n v="201410"/>
  </r>
  <r>
    <x v="1807"/>
    <d v="2014-10-29T00:00:00"/>
    <x v="1"/>
    <n v="17"/>
    <n v="0"/>
    <n v="47"/>
    <n v="0"/>
    <d v="1899-12-30T00:47:00"/>
    <d v="1899-12-30T00:02:46"/>
    <x v="51"/>
    <s v="YNHH Spin Bike"/>
    <n v="21.702127659574483"/>
    <n v="128"/>
    <s v="Inside"/>
    <m/>
    <d v="1899-12-30T05:09:39"/>
    <d v="1899-12-30T02:34:49"/>
    <m/>
    <n v="0"/>
    <n v="0"/>
    <d v="1899-12-30T01:12:26"/>
    <d v="1899-12-30T02:04:50"/>
    <d v="1899-12-30T00:36:13"/>
    <d v="1899-12-30T01:02:25"/>
    <n v="109"/>
    <x v="13"/>
    <x v="6"/>
    <n v="201410"/>
  </r>
  <r>
    <x v="1808"/>
    <d v="2014-10-30T00:00:00"/>
    <x v="2"/>
    <n v="3"/>
    <n v="0"/>
    <n v="33"/>
    <n v="53"/>
    <d v="1899-12-30T00:33:53"/>
    <d v="1899-12-30T00:11:18"/>
    <x v="83"/>
    <s v="YNHH Random"/>
    <n v="5.3123462862764432"/>
    <n v="141"/>
    <s v="Nice!"/>
    <s v="http://app.strava.com/activities/213578423"/>
    <d v="1899-12-30T04:55:55"/>
    <d v="1899-12-30T02:27:57"/>
    <m/>
    <n v="0"/>
    <n v="0"/>
    <d v="1899-12-30T04:55:55"/>
    <d v="1899-12-30T05:48:19"/>
    <d v="1899-12-30T02:27:57"/>
    <d v="1899-12-30T02:54:09"/>
    <n v="2409"/>
    <x v="13"/>
    <x v="6"/>
    <n v="201410"/>
  </r>
  <r>
    <x v="1809"/>
    <d v="2014-10-31T00:00:00"/>
    <x v="2"/>
    <n v="7.5"/>
    <n v="1"/>
    <n v="24"/>
    <n v="27"/>
    <d v="1899-12-30T01:24:27"/>
    <d v="1899-12-30T00:11:16"/>
    <x v="83"/>
    <s v="Quassy Loop"/>
    <n v="5.3285968028419219"/>
    <n v="151"/>
    <s v="Chilly"/>
    <s v="http://app.strava.com/activities/213947315"/>
    <d v="1899-12-30T04:55:01"/>
    <d v="1899-12-30T02:27:30"/>
    <m/>
    <n v="0"/>
    <n v="0"/>
    <d v="1899-12-30T04:55:01"/>
    <d v="1899-12-30T05:47:25"/>
    <d v="1899-12-30T02:27:30"/>
    <d v="1899-12-30T02:53:42"/>
    <n v="2389"/>
    <x v="13"/>
    <x v="6"/>
    <n v="201410"/>
  </r>
  <r>
    <x v="1810"/>
    <d v="2014-11-02T00:00:00"/>
    <x v="1"/>
    <n v="26.2"/>
    <n v="1"/>
    <n v="56"/>
    <n v="44"/>
    <d v="1899-12-30T01:56:44"/>
    <d v="1899-12-30T00:04:27"/>
    <x v="53"/>
    <s v="JRA - Just Riding Around"/>
    <n v="13.466590519703038"/>
    <n v="0"/>
    <s v="Cold &amp; Windy"/>
    <s v="http://app.strava.com/activities/214714413 Ride with Greg"/>
    <d v="1899-12-30T08:19:01"/>
    <d v="1899-12-30T04:09:30"/>
    <m/>
    <n v="0"/>
    <n v="0"/>
    <d v="1899-12-30T01:56:44"/>
    <d v="1899-12-30T02:49:08"/>
    <d v="1899-12-30T00:58:22"/>
    <d v="1899-12-30T01:24:34"/>
    <n v="641"/>
    <x v="13"/>
    <x v="7"/>
    <n v="201411"/>
  </r>
  <r>
    <x v="1811"/>
    <d v="2014-11-03T00:00:00"/>
    <x v="0"/>
    <n v="1.25"/>
    <n v="0"/>
    <n v="45"/>
    <n v="0"/>
    <d v="1899-12-30T00:45:00"/>
    <d v="1899-12-30T00:36:00"/>
    <x v="49"/>
    <s v="PHS Swim"/>
    <n v="1.6666666666666679"/>
    <n v="0"/>
    <s v="Inside"/>
    <m/>
    <d v="1899-12-30T01:26:24"/>
    <d v="1899-12-30T00:43:12"/>
    <m/>
    <n v="0"/>
    <n v="0"/>
    <d v="1899-12-30T15:43:12"/>
    <d v="1899-12-30T16:35:36"/>
    <d v="1899-12-30T07:51:36"/>
    <d v="1899-12-30T08:17:48"/>
    <n v="3310"/>
    <x v="13"/>
    <x v="7"/>
    <n v="201411"/>
  </r>
  <r>
    <x v="1812"/>
    <d v="2014-11-04T00:00:00"/>
    <x v="2"/>
    <n v="3.7"/>
    <n v="0"/>
    <n v="42"/>
    <n v="20"/>
    <d v="1899-12-30T00:42:20"/>
    <d v="1899-12-30T00:11:26"/>
    <x v="79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</r>
  <r>
    <x v="1812"/>
    <d v="2014-11-04T00:00:00"/>
    <x v="2"/>
    <n v="3.7"/>
    <n v="0"/>
    <n v="42"/>
    <n v="20"/>
    <d v="1899-12-30T00:42:20"/>
    <d v="1899-12-30T00:11:26"/>
    <x v="79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</r>
  <r>
    <x v="1813"/>
    <d v="2014-11-06T00:00:00"/>
    <x v="2"/>
    <n v="3"/>
    <n v="0"/>
    <n v="29"/>
    <n v="59"/>
    <d v="1899-12-30T00:29:59"/>
    <d v="1899-12-30T00:10:00"/>
    <x v="79"/>
    <s v="YNHH Treadmill"/>
    <n v="6.003335186214569"/>
    <n v="135"/>
    <s v="Inside"/>
    <m/>
    <d v="1899-12-30T04:21:51"/>
    <d v="1899-12-30T02:10:56"/>
    <m/>
    <n v="0"/>
    <n v="0"/>
    <d v="1899-12-30T04:21:51"/>
    <d v="1899-12-30T05:14:15"/>
    <d v="1899-12-30T02:10:56"/>
    <d v="1899-12-30T02:37:08"/>
    <n v="1516"/>
    <x v="13"/>
    <x v="7"/>
    <n v="201411"/>
  </r>
  <r>
    <x v="1814"/>
    <d v="2014-11-07T00:00:00"/>
    <x v="2"/>
    <n v="7.5"/>
    <n v="1"/>
    <n v="19"/>
    <n v="36"/>
    <d v="1899-12-30T01:19:36"/>
    <d v="1899-12-30T00:10:37"/>
    <x v="76"/>
    <s v="Quassy Loop"/>
    <n v="5.6532663316582958"/>
    <n v="157"/>
    <s v="Chilly"/>
    <s v="http://app.strava.com/activities/216550613"/>
    <d v="1899-12-30T04:38:04"/>
    <d v="1899-12-30T02:19:02"/>
    <m/>
    <n v="0"/>
    <n v="0"/>
    <d v="1899-12-30T04:38:04"/>
    <d v="1899-12-30T05:30:28"/>
    <d v="1899-12-30T02:19:02"/>
    <d v="1899-12-30T02:45:14"/>
    <n v="2016"/>
    <x v="13"/>
    <x v="7"/>
    <n v="201411"/>
  </r>
  <r>
    <x v="1815"/>
    <d v="2014-11-10T00:00:00"/>
    <x v="0"/>
    <n v="0.56999999999999995"/>
    <n v="0"/>
    <n v="19"/>
    <n v="0"/>
    <d v="1899-12-30T00:19:00"/>
    <d v="1899-12-30T00:33:20"/>
    <x v="49"/>
    <s v="PHS Swim"/>
    <n v="1.8000000000000012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6"/>
    <x v="13"/>
    <x v="7"/>
    <n v="201411"/>
  </r>
  <r>
    <x v="1816"/>
    <d v="2014-11-11T00:00:00"/>
    <x v="2"/>
    <n v="3.25"/>
    <n v="0"/>
    <n v="37"/>
    <n v="45"/>
    <d v="1899-12-30T00:37:45"/>
    <d v="1899-12-30T00:11:37"/>
    <x v="79"/>
    <s v="YNHH Division St 5k"/>
    <n v="5.1655629139072881"/>
    <n v="139"/>
    <s v="Nice!"/>
    <s v="http://app.strava.com/activities/218165388"/>
    <d v="1899-12-30T05:04:19"/>
    <d v="1899-12-30T02:32:10"/>
    <m/>
    <n v="0"/>
    <n v="0"/>
    <d v="1899-12-30T05:04:19"/>
    <d v="1899-12-30T05:56:43"/>
    <d v="1899-12-30T02:32:10"/>
    <d v="1899-12-30T02:58:22"/>
    <n v="2551"/>
    <x v="13"/>
    <x v="7"/>
    <n v="201411"/>
  </r>
  <r>
    <x v="1817"/>
    <d v="2014-11-12T00:00:00"/>
    <x v="0"/>
    <n v="1"/>
    <n v="0"/>
    <n v="32"/>
    <n v="7"/>
    <d v="1899-12-30T00:32:07"/>
    <d v="1899-12-30T00:32:07"/>
    <x v="49"/>
    <s v="PHS Swim"/>
    <n v="1.8681888946549057"/>
    <n v="0"/>
    <s v="Inside"/>
    <m/>
    <d v="1899-12-30T01:17:05"/>
    <d v="1899-12-30T00:38:32"/>
    <m/>
    <n v="0"/>
    <n v="0"/>
    <d v="1899-12-30T14:01:27"/>
    <d v="1899-12-30T14:53:51"/>
    <d v="1899-12-30T07:00:44"/>
    <d v="1899-12-30T07:26:56"/>
    <n v="3172"/>
    <x v="13"/>
    <x v="7"/>
    <n v="201411"/>
  </r>
  <r>
    <x v="1818"/>
    <d v="2014-11-14T00:00:00"/>
    <x v="2"/>
    <n v="4.8"/>
    <n v="0"/>
    <n v="51"/>
    <n v="20"/>
    <d v="1899-12-30T00:51:20"/>
    <d v="1899-12-30T00:10:42"/>
    <x v="76"/>
    <s v="Tranquility Fenn Home"/>
    <n v="5.610389610389614"/>
    <n v="145"/>
    <s v="Chilly"/>
    <s v="http://app.strava.com/activities/219176492"/>
    <d v="1899-12-30T04:40:12"/>
    <d v="1899-12-30T02:20:06"/>
    <m/>
    <n v="0"/>
    <n v="0"/>
    <d v="1899-12-30T04:40:12"/>
    <d v="1899-12-30T05:32:36"/>
    <d v="1899-12-30T02:20:06"/>
    <d v="1899-12-30T02:46:18"/>
    <n v="2060"/>
    <x v="13"/>
    <x v="7"/>
    <n v="201411"/>
  </r>
  <r>
    <x v="1819"/>
    <d v="2014-11-16T00:00:00"/>
    <x v="1"/>
    <n v="10"/>
    <n v="0"/>
    <n v="45"/>
    <n v="0"/>
    <d v="1899-12-30T00:45:00"/>
    <d v="1899-12-30T00:04:30"/>
    <x v="78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</r>
  <r>
    <x v="1820"/>
    <d v="2014-11-17T00:00:00"/>
    <x v="0"/>
    <n v="1.1399999999999999"/>
    <n v="0"/>
    <n v="40"/>
    <n v="0"/>
    <d v="1899-12-30T00:40:00"/>
    <d v="1899-12-30T00:35:05"/>
    <x v="49"/>
    <s v="PHS Swim"/>
    <n v="1.7100000000000011"/>
    <n v="0"/>
    <s v="Inside"/>
    <s v="Tarpon Challenge week 1 wkout 1"/>
    <d v="1899-12-30T01:24:13"/>
    <d v="1899-12-30T00:42:06"/>
    <m/>
    <n v="0"/>
    <n v="0"/>
    <d v="1899-12-30T15:19:18"/>
    <d v="1899-12-30T16:11:42"/>
    <d v="1899-12-30T07:39:39"/>
    <d v="1899-12-30T08:05:51"/>
    <n v="3272"/>
    <x v="13"/>
    <x v="7"/>
    <n v="201411"/>
  </r>
  <r>
    <x v="1821"/>
    <d v="2014-11-18T00:00:00"/>
    <x v="2"/>
    <n v="4"/>
    <n v="0"/>
    <n v="45"/>
    <n v="0"/>
    <d v="1899-12-30T00:45:00"/>
    <d v="1899-12-30T00:11:15"/>
    <x v="79"/>
    <s v="YNHH Treadmill"/>
    <n v="5.3333333333333375"/>
    <n v="135"/>
    <s v="Inside"/>
    <m/>
    <d v="1899-12-30T04:54:45"/>
    <d v="1899-12-30T02:27:22"/>
    <m/>
    <n v="0"/>
    <n v="0"/>
    <d v="1899-12-30T04:54:45"/>
    <d v="1899-12-30T05:47:09"/>
    <d v="1899-12-30T02:27:22"/>
    <d v="1899-12-30T02:53:35"/>
    <n v="2383"/>
    <x v="13"/>
    <x v="7"/>
    <n v="201411"/>
  </r>
  <r>
    <x v="1822"/>
    <d v="2014-11-19T00:00:00"/>
    <x v="2"/>
    <n v="3.8"/>
    <n v="0"/>
    <n v="42"/>
    <n v="22"/>
    <d v="1899-12-30T00:42:22"/>
    <d v="1899-12-30T00:11:09"/>
    <x v="79"/>
    <s v="YNHH Treadmill"/>
    <n v="5.3815892997639692"/>
    <n v="140"/>
    <s v="Inside"/>
    <m/>
    <d v="1899-12-30T04:52:06"/>
    <d v="1899-12-30T02:26:03"/>
    <m/>
    <n v="0"/>
    <n v="0"/>
    <d v="1899-12-30T04:52:06"/>
    <d v="1899-12-30T05:44:30"/>
    <d v="1899-12-30T02:26:03"/>
    <d v="1899-12-30T02:52:15"/>
    <n v="2342"/>
    <x v="13"/>
    <x v="7"/>
    <n v="201411"/>
  </r>
  <r>
    <x v="1823"/>
    <d v="2014-11-21T00:00:00"/>
    <x v="2"/>
    <n v="5.26"/>
    <n v="0"/>
    <n v="59"/>
    <n v="59"/>
    <d v="1899-12-30T00:59:59"/>
    <d v="1899-12-30T00:11:24"/>
    <x v="76"/>
    <s v="Treadmill"/>
    <n v="5.2614615170880832"/>
    <n v="142"/>
    <s v="Inside"/>
    <s v="Had to cut short for work"/>
    <d v="1899-12-30T04:58:47"/>
    <d v="1899-12-30T02:29:23"/>
    <m/>
    <n v="0"/>
    <n v="0"/>
    <d v="1899-12-30T04:58:47"/>
    <d v="1899-12-30T05:51:11"/>
    <d v="1899-12-30T02:29:23"/>
    <d v="1899-12-30T02:55:35"/>
    <n v="2471"/>
    <x v="13"/>
    <x v="7"/>
    <n v="201411"/>
  </r>
  <r>
    <x v="1824"/>
    <d v="2014-11-23T00:00:00"/>
    <x v="2"/>
    <n v="2.42"/>
    <n v="0"/>
    <n v="29"/>
    <n v="57"/>
    <d v="1899-12-30T00:29:57"/>
    <d v="1899-12-30T00:12:23"/>
    <x v="83"/>
    <s v="Southern"/>
    <n v="4.8480801335559294"/>
    <n v="141"/>
    <s v="Chilly"/>
    <m/>
    <d v="1899-12-30T05:24:15"/>
    <d v="1899-12-30T02:42:08"/>
    <m/>
    <n v="0"/>
    <n v="0"/>
    <d v="1899-12-30T05:24:15"/>
    <d v="1899-12-30T06:16:39"/>
    <d v="1899-12-30T02:42:08"/>
    <d v="1899-12-30T03:08:20"/>
    <n v="2774"/>
    <x v="13"/>
    <x v="7"/>
    <n v="201411"/>
  </r>
  <r>
    <x v="1824"/>
    <d v="2014-11-23T00:00:00"/>
    <x v="1"/>
    <n v="20"/>
    <n v="1"/>
    <n v="30"/>
    <n v="0"/>
    <d v="1899-12-30T01:30:00"/>
    <d v="1899-12-30T00:04:30"/>
    <x v="78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</r>
  <r>
    <x v="1825"/>
    <d v="2014-11-24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7"/>
    <n v="201411"/>
  </r>
  <r>
    <x v="1826"/>
    <d v="2014-11-25T00:00:00"/>
    <x v="2"/>
    <n v="3.7"/>
    <n v="0"/>
    <n v="43"/>
    <n v="28"/>
    <d v="1899-12-30T00:43:28"/>
    <d v="1899-12-30T00:11:45"/>
    <x v="79"/>
    <s v="YNHH Random"/>
    <n v="5.1073619631901872"/>
    <n v="134"/>
    <s v="Chilly"/>
    <m/>
    <d v="1899-12-30T05:07:47"/>
    <d v="1899-12-30T02:33:54"/>
    <m/>
    <n v="0"/>
    <n v="0"/>
    <d v="1899-12-30T05:07:47"/>
    <d v="1899-12-30T06:00:11"/>
    <d v="1899-12-30T02:33:54"/>
    <d v="1899-12-30T03:00:06"/>
    <n v="2600"/>
    <x v="13"/>
    <x v="7"/>
    <n v="201411"/>
  </r>
  <r>
    <x v="1827"/>
    <d v="2014-11-26T00:00:00"/>
    <x v="2"/>
    <n v="2.75"/>
    <n v="0"/>
    <n v="30"/>
    <n v="0"/>
    <d v="1899-12-30T00:30:00"/>
    <d v="1899-12-30T00:10:55"/>
    <x v="79"/>
    <s v="YNHH Treadmill"/>
    <n v="5.5000000000000044"/>
    <n v="141"/>
    <s v="Inside"/>
    <s v="Treadmill Hills"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7"/>
    <n v="201411"/>
  </r>
  <r>
    <x v="1828"/>
    <d v="2014-11-27T00:00:00"/>
    <x v="2"/>
    <n v="3.1"/>
    <n v="0"/>
    <n v="32"/>
    <n v="6"/>
    <d v="1899-12-30T00:32:06"/>
    <d v="1899-12-30T00:10:21"/>
    <x v="76"/>
    <s v="Southbury Turkey Trot"/>
    <n v="5.7943925233644906"/>
    <n v="0"/>
    <s v="Chilly"/>
    <s v="Ran with Logan"/>
    <d v="1899-12-30T04:31:18"/>
    <d v="1899-12-30T02:15:39"/>
    <m/>
    <n v="0"/>
    <n v="0"/>
    <d v="1899-12-30T04:31:18"/>
    <d v="1899-12-30T05:23:42"/>
    <d v="1899-12-30T02:15:39"/>
    <d v="1899-12-30T02:41:51"/>
    <n v="1830"/>
    <x v="13"/>
    <x v="7"/>
    <n v="201411"/>
  </r>
  <r>
    <x v="1829"/>
    <d v="2014-11-28T00:00:00"/>
    <x v="2"/>
    <n v="10.5"/>
    <n v="2"/>
    <n v="3"/>
    <n v="59"/>
    <d v="1899-12-30T02:03:59"/>
    <d v="1899-12-30T00:11:48"/>
    <x v="76"/>
    <s v="Griskus Sprint Bike Course"/>
    <n v="5.081328135502087"/>
    <n v="145"/>
    <s v="Chilly"/>
    <s v="Zone 2"/>
    <d v="1899-12-30T05:09:22"/>
    <d v="1899-12-30T02:34:41"/>
    <m/>
    <n v="0"/>
    <n v="0"/>
    <d v="1899-12-30T05:09:22"/>
    <d v="1899-12-30T06:01:46"/>
    <d v="1899-12-30T02:34:41"/>
    <d v="1899-12-30T03:00:53"/>
    <n v="2621"/>
    <x v="13"/>
    <x v="7"/>
    <n v="201411"/>
  </r>
  <r>
    <x v="1830"/>
    <d v="2014-12-01T00:00:00"/>
    <x v="2"/>
    <n v="3.8"/>
    <n v="0"/>
    <n v="40"/>
    <n v="5"/>
    <d v="1899-12-30T00:40:05"/>
    <d v="1899-12-30T00:10:33"/>
    <x v="79"/>
    <s v="YNHH Random"/>
    <n v="5.688149688149692"/>
    <n v="0"/>
    <s v="Nice!"/>
    <m/>
    <d v="1899-12-30T04:36:22"/>
    <d v="1899-12-30T02:18:11"/>
    <m/>
    <n v="0"/>
    <n v="0"/>
    <d v="1899-12-30T04:36:22"/>
    <d v="1899-12-30T05:28:46"/>
    <d v="1899-12-30T02:18:11"/>
    <d v="1899-12-30T02:44:23"/>
    <n v="1979"/>
    <x v="13"/>
    <x v="11"/>
    <n v="201412"/>
  </r>
  <r>
    <x v="1830"/>
    <d v="2014-12-01T00:00:00"/>
    <x v="0"/>
    <n v="1"/>
    <n v="0"/>
    <n v="34"/>
    <n v="20"/>
    <d v="1899-12-30T00:34:20"/>
    <d v="1899-12-30T00:34:20"/>
    <x v="49"/>
    <s v="PHS Swim"/>
    <n v="1.7475728155339818"/>
    <n v="0"/>
    <s v="Inside"/>
    <m/>
    <d v="1899-12-30T01:22:24"/>
    <d v="1899-12-30T00:41:12"/>
    <m/>
    <n v="0"/>
    <n v="0"/>
    <d v="1899-12-30T14:59:32"/>
    <d v="1899-12-30T15:51:56"/>
    <d v="1899-12-30T07:29:46"/>
    <d v="1899-12-30T07:55:58"/>
    <n v="3244"/>
    <x v="13"/>
    <x v="11"/>
    <n v="201412"/>
  </r>
  <r>
    <x v="1831"/>
    <d v="2014-12-03T00:00:00"/>
    <x v="0"/>
    <n v="1"/>
    <n v="0"/>
    <n v="30"/>
    <n v="4"/>
    <d v="1899-12-30T00:30:04"/>
    <d v="1899-12-30T00:30:04"/>
    <x v="49"/>
    <s v="PHS Swim"/>
    <n v="1.9955654101995584"/>
    <n v="0"/>
    <s v="Inside"/>
    <m/>
    <d v="1899-12-30T01:12:10"/>
    <d v="1899-12-30T00:36:05"/>
    <m/>
    <n v="0"/>
    <n v="0"/>
    <d v="1899-12-30T13:07:45"/>
    <d v="1899-12-30T14:00:09"/>
    <d v="1899-12-30T06:33:52"/>
    <d v="1899-12-30T07:00:04"/>
    <n v="3141"/>
    <x v="13"/>
    <x v="11"/>
    <n v="201412"/>
  </r>
  <r>
    <x v="1832"/>
    <d v="2014-12-05T00:00:00"/>
    <x v="2"/>
    <n v="6.25"/>
    <n v="1"/>
    <n v="12"/>
    <n v="41"/>
    <d v="1899-12-30T01:12:41"/>
    <d v="1899-12-30T00:11:38"/>
    <x v="76"/>
    <s v="BK 10k"/>
    <n v="5.1593671176335745"/>
    <n v="146"/>
    <s v="Chilly"/>
    <m/>
    <d v="1899-12-30T05:04:41"/>
    <d v="1899-12-30T02:32:21"/>
    <m/>
    <n v="0"/>
    <n v="0"/>
    <d v="1899-12-30T05:04:41"/>
    <d v="1899-12-30T05:57:05"/>
    <d v="1899-12-30T02:32:21"/>
    <d v="1899-12-30T02:58:33"/>
    <n v="2555"/>
    <x v="13"/>
    <x v="11"/>
    <n v="201412"/>
  </r>
  <r>
    <x v="1833"/>
    <d v="2014-12-07T00:00:00"/>
    <x v="1"/>
    <n v="14.4"/>
    <n v="1"/>
    <n v="15"/>
    <n v="22"/>
    <d v="1899-12-30T01:15:22"/>
    <d v="1899-12-30T00:05:14"/>
    <x v="53"/>
    <s v="Around"/>
    <n v="11.463954002653702"/>
    <n v="0"/>
    <s v="Cold &amp; Windy"/>
    <m/>
    <d v="1899-12-30T09:46:11"/>
    <d v="1899-12-30T04:53:06"/>
    <m/>
    <n v="0"/>
    <n v="0"/>
    <d v="1899-12-30T02:17:08"/>
    <d v="1899-12-30T03:09:32"/>
    <d v="1899-12-30T01:08:34"/>
    <d v="1899-12-30T01:34:46"/>
    <n v="746"/>
    <x v="13"/>
    <x v="11"/>
    <n v="201412"/>
  </r>
  <r>
    <x v="1834"/>
    <d v="2014-12-08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11"/>
    <n v="201412"/>
  </r>
  <r>
    <x v="1835"/>
    <d v="2014-12-09T00:00:00"/>
    <x v="2"/>
    <n v="4.5"/>
    <n v="0"/>
    <n v="50"/>
    <n v="0"/>
    <d v="1899-12-30T00:50:00"/>
    <d v="1899-12-30T00:11:07"/>
    <x v="73"/>
    <s v="YNHH Treadmill"/>
    <n v="5.4000000000000039"/>
    <n v="134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</r>
  <r>
    <x v="1836"/>
    <d v="2014-12-10T00:00:00"/>
    <x v="2"/>
    <n v="3.2"/>
    <n v="0"/>
    <n v="35"/>
    <n v="12"/>
    <d v="1899-12-30T00:35:12"/>
    <d v="1899-12-30T00:11:00"/>
    <x v="85"/>
    <s v="Treadmill"/>
    <n v="5.4545454545454586"/>
    <n v="134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3"/>
    <x v="11"/>
    <n v="201412"/>
  </r>
  <r>
    <x v="1837"/>
    <d v="2014-12-11T00:00:00"/>
    <x v="2"/>
    <n v="3.8"/>
    <n v="0"/>
    <n v="47"/>
    <n v="27"/>
    <d v="1899-12-30T00:47:27"/>
    <d v="1899-12-30T00:12:29"/>
    <x v="85"/>
    <s v="Mirey Dam Run"/>
    <n v="4.8050579557428899"/>
    <n v="146"/>
    <s v="Chilly"/>
    <m/>
    <d v="1899-12-30T05:27:09"/>
    <d v="1899-12-30T02:43:35"/>
    <m/>
    <n v="0"/>
    <n v="0"/>
    <d v="1899-12-30T05:27:09"/>
    <d v="1899-12-30T06:19:33"/>
    <d v="1899-12-30T02:43:35"/>
    <d v="1899-12-30T03:09:47"/>
    <n v="2795"/>
    <x v="13"/>
    <x v="11"/>
    <n v="201412"/>
  </r>
  <r>
    <x v="1838"/>
    <d v="2014-12-14T00:00:00"/>
    <x v="2"/>
    <n v="9.15"/>
    <n v="1"/>
    <n v="52"/>
    <n v="4"/>
    <d v="1899-12-30T01:52:04"/>
    <d v="1899-12-30T00:12:15"/>
    <x v="85"/>
    <s v="Random"/>
    <n v="4.898869720404524"/>
    <n v="0"/>
    <s v="Chilly"/>
    <m/>
    <d v="1899-12-30T05:20:53"/>
    <d v="1899-12-30T02:40:27"/>
    <m/>
    <n v="0"/>
    <n v="0"/>
    <d v="1899-12-30T05:20:53"/>
    <d v="1899-12-30T06:13:17"/>
    <d v="1899-12-30T02:40:27"/>
    <d v="1899-12-30T03:06:39"/>
    <n v="2756"/>
    <x v="13"/>
    <x v="11"/>
    <n v="201412"/>
  </r>
  <r>
    <x v="1838"/>
    <d v="2014-12-14T00:00:00"/>
    <x v="1"/>
    <n v="15"/>
    <n v="1"/>
    <n v="0"/>
    <n v="0"/>
    <d v="1899-12-30T01:00:00"/>
    <d v="1899-12-30T00:04:00"/>
    <x v="78"/>
    <s v="Basement"/>
    <n v="15.000000000000014"/>
    <n v="11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1"/>
    <n v="201412"/>
  </r>
  <r>
    <x v="1839"/>
    <d v="2014-12-16T00:00:00"/>
    <x v="1"/>
    <n v="15"/>
    <n v="0"/>
    <n v="45"/>
    <n v="0"/>
    <d v="1899-12-30T00:45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</r>
  <r>
    <x v="1840"/>
    <d v="2014-12-17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</r>
  <r>
    <x v="1840"/>
    <d v="2014-12-17T00:00:00"/>
    <x v="2"/>
    <n v="4.5"/>
    <n v="0"/>
    <n v="50"/>
    <n v="0"/>
    <d v="1899-12-30T00:50:00"/>
    <d v="1899-12-30T00:11:07"/>
    <x v="85"/>
    <s v="Treadmill"/>
    <n v="5.4000000000000039"/>
    <n v="133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</r>
  <r>
    <x v="1841"/>
    <d v="2014-12-18T00:00:00"/>
    <x v="1"/>
    <n v="10"/>
    <n v="0"/>
    <n v="26"/>
    <n v="50"/>
    <d v="1899-12-30T00:26:50"/>
    <d v="1899-12-30T00:02:41"/>
    <x v="51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11"/>
    <n v="201412"/>
  </r>
  <r>
    <x v="1842"/>
    <d v="2014-12-20T00:00:00"/>
    <x v="2"/>
    <n v="10.5"/>
    <n v="2"/>
    <n v="12"/>
    <n v="38"/>
    <d v="1899-12-30T02:12:38"/>
    <d v="1899-12-30T00:12:38"/>
    <x v="85"/>
    <s v="Griskus Sprint Bike Course"/>
    <n v="4.749937170143256"/>
    <n v="141"/>
    <s v="Chilly"/>
    <m/>
    <d v="1899-12-30T05:30:57"/>
    <d v="1899-12-30T02:45:29"/>
    <m/>
    <n v="0"/>
    <n v="0"/>
    <d v="1899-12-30T05:30:57"/>
    <d v="1899-12-30T06:23:21"/>
    <d v="1899-12-30T02:45:29"/>
    <d v="1899-12-30T03:11:41"/>
    <n v="2821"/>
    <x v="13"/>
    <x v="11"/>
    <n v="201412"/>
  </r>
  <r>
    <x v="1843"/>
    <d v="2014-12-23T00:00:00"/>
    <x v="2"/>
    <n v="2.75"/>
    <n v="0"/>
    <n v="30"/>
    <n v="0"/>
    <d v="1899-12-30T00:30:00"/>
    <d v="1899-12-30T00:10:55"/>
    <x v="73"/>
    <s v="YNHH Treadmill"/>
    <n v="5.5000000000000044"/>
    <n v="136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11"/>
    <n v="201412"/>
  </r>
  <r>
    <x v="1844"/>
    <d v="2014-12-26T00:00:00"/>
    <x v="2"/>
    <n v="5.4"/>
    <n v="1"/>
    <n v="4"/>
    <n v="55"/>
    <d v="1899-12-30T01:04:55"/>
    <d v="1899-12-30T00:12:01"/>
    <x v="85"/>
    <s v="Lake Elise Judd Hill Loop"/>
    <n v="4.9910141206675274"/>
    <n v="145"/>
    <s v="Chilly"/>
    <m/>
    <d v="1899-12-30T05:14:58"/>
    <d v="1899-12-30T02:37:29"/>
    <m/>
    <n v="0"/>
    <n v="0"/>
    <d v="1899-12-30T05:14:58"/>
    <d v="1899-12-30T06:07:22"/>
    <d v="1899-12-30T02:37:29"/>
    <d v="1899-12-30T03:03:41"/>
    <n v="2707"/>
    <x v="13"/>
    <x v="11"/>
    <n v="201412"/>
  </r>
  <r>
    <x v="1845"/>
    <d v="2014-12-27T00:00:00"/>
    <x v="1"/>
    <n v="16.8"/>
    <n v="1"/>
    <n v="17"/>
    <n v="1"/>
    <d v="1899-12-30T01:17:01"/>
    <d v="1899-12-30T00:04:35"/>
    <x v="53"/>
    <s v="JRA - Just Riding Around"/>
    <n v="13.088076173988325"/>
    <n v="0"/>
    <s v="Nice!"/>
    <m/>
    <d v="1899-12-30T08:33:27"/>
    <d v="1899-12-30T04:16:43"/>
    <m/>
    <n v="0"/>
    <n v="0"/>
    <d v="1899-12-30T02:00:07"/>
    <d v="1899-12-30T02:52:31"/>
    <d v="1899-12-30T01:00:03"/>
    <d v="1899-12-30T01:26:15"/>
    <n v="679"/>
    <x v="13"/>
    <x v="11"/>
    <n v="201412"/>
  </r>
  <r>
    <x v="1846"/>
    <d v="2014-12-30T00:00:00"/>
    <x v="2"/>
    <n v="4.25"/>
    <n v="0"/>
    <n v="50"/>
    <n v="0"/>
    <d v="1899-12-30T00:50:00"/>
    <d v="1899-12-30T00:11:46"/>
    <x v="73"/>
    <s v="YNHH Treadmill"/>
    <n v="5.1000000000000041"/>
    <n v="140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3"/>
    <x v="11"/>
    <n v="201412"/>
  </r>
  <r>
    <x v="1847"/>
    <d v="2015-01-01T00:00:00"/>
    <x v="2"/>
    <n v="4.0999999999999996"/>
    <n v="0"/>
    <n v="39"/>
    <n v="29"/>
    <d v="1899-12-30T00:39:29"/>
    <d v="1899-12-30T00:09:38"/>
    <x v="85"/>
    <s v="Brookfield New Years"/>
    <n v="6.2304769945124558"/>
    <n v="163"/>
    <s v="Fridged"/>
    <m/>
    <d v="1899-12-30T04:12:18"/>
    <d v="1899-12-30T02:06:09"/>
    <m/>
    <n v="0"/>
    <n v="0"/>
    <d v="1899-12-30T04:12:18"/>
    <d v="1899-12-30T05:04:43"/>
    <d v="1899-12-30T02:06:09"/>
    <d v="1899-12-30T02:32:21"/>
    <n v="1210"/>
    <x v="14"/>
    <x v="8"/>
    <n v="201501"/>
  </r>
  <r>
    <x v="1848"/>
    <d v="2015-01-03T00:00:00"/>
    <x v="2"/>
    <n v="10.4"/>
    <n v="1"/>
    <n v="59"/>
    <n v="19"/>
    <d v="1899-12-30T01:59:19"/>
    <d v="1899-12-30T00:11:28"/>
    <x v="85"/>
    <s v="MRC Double Loop"/>
    <n v="5.2297806956278858"/>
    <n v="0"/>
    <s v="Snowy"/>
    <m/>
    <d v="1899-12-30T05:00:35"/>
    <d v="1899-12-30T02:30:18"/>
    <m/>
    <n v="0"/>
    <n v="0"/>
    <d v="1899-12-30T05:00:35"/>
    <d v="1899-12-30T05:52:59"/>
    <d v="1899-12-30T02:30:18"/>
    <d v="1899-12-30T02:56:30"/>
    <n v="2503"/>
    <x v="14"/>
    <x v="8"/>
    <n v="201501"/>
  </r>
  <r>
    <x v="1849"/>
    <d v="2015-01-04T00:00:00"/>
    <x v="2"/>
    <n v="5"/>
    <n v="0"/>
    <n v="45"/>
    <n v="20"/>
    <d v="1899-12-30T00:45:20"/>
    <d v="1899-12-30T00:09:04"/>
    <x v="85"/>
    <s v="Treadmill"/>
    <n v="6.6176470588235334"/>
    <n v="128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3"/>
    <x v="14"/>
    <x v="8"/>
    <n v="201501"/>
  </r>
  <r>
    <x v="1849"/>
    <d v="2015-01-04T00:00:00"/>
    <x v="1"/>
    <n v="12"/>
    <n v="0"/>
    <n v="45"/>
    <n v="0"/>
    <d v="1899-12-30T00:45:00"/>
    <d v="1899-12-30T00:03:45"/>
    <x v="78"/>
    <s v="Basement"/>
    <n v="16.000000000000014"/>
    <n v="115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4"/>
    <x v="8"/>
    <n v="201501"/>
  </r>
  <r>
    <x v="1850"/>
    <d v="2015-01-05T00:00:00"/>
    <x v="0"/>
    <n v="0.75"/>
    <n v="0"/>
    <n v="38"/>
    <n v="0"/>
    <d v="1899-12-30T00:38:00"/>
    <d v="1899-12-30T00:50:40"/>
    <x v="49"/>
    <s v="PHS Swim"/>
    <n v="1.1842105263157903"/>
    <n v="0"/>
    <s v="Inside"/>
    <m/>
    <d v="1899-12-30T02:01:36"/>
    <d v="1899-12-30T01:00:48"/>
    <m/>
    <n v="0"/>
    <n v="0"/>
    <d v="1899-12-30T22:07:28"/>
    <d v="1899-12-30T22:59:52"/>
    <d v="1899-12-30T11:03:44"/>
    <d v="1899-12-30T11:29:56"/>
    <n v="3513"/>
    <x v="14"/>
    <x v="8"/>
    <n v="201501"/>
  </r>
  <r>
    <x v="1851"/>
    <d v="2015-01-07T00:00:00"/>
    <x v="2"/>
    <n v="4"/>
    <n v="0"/>
    <n v="40"/>
    <n v="0"/>
    <d v="1899-12-30T00:40:00"/>
    <d v="1899-12-30T00:10:00"/>
    <x v="73"/>
    <s v="Treadmill"/>
    <n v="6.0000000000000053"/>
    <n v="139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8"/>
    <n v="201501"/>
  </r>
  <r>
    <x v="1852"/>
    <d v="2015-01-11T00:00:00"/>
    <x v="2"/>
    <n v="5.5"/>
    <n v="1"/>
    <n v="0"/>
    <n v="0"/>
    <d v="1899-12-30T01:00:00"/>
    <d v="1899-12-30T00:10:55"/>
    <x v="85"/>
    <s v="Treadmill"/>
    <n v="5.5000000000000044"/>
    <n v="142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8"/>
    <n v="201501"/>
  </r>
  <r>
    <x v="1853"/>
    <d v="2015-01-13T00:00:00"/>
    <x v="2"/>
    <n v="2.7"/>
    <n v="0"/>
    <n v="30"/>
    <n v="0"/>
    <d v="1899-12-30T00:30:00"/>
    <d v="1899-12-30T00:11:07"/>
    <x v="73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3"/>
    <x v="14"/>
    <x v="8"/>
    <n v="201501"/>
  </r>
  <r>
    <x v="1854"/>
    <d v="2015-01-14T00:00:00"/>
    <x v="0"/>
    <n v="1.2"/>
    <n v="0"/>
    <n v="50"/>
    <n v="0"/>
    <d v="1899-12-30T00:50:00"/>
    <d v="1899-12-30T00:41:40"/>
    <x v="49"/>
    <s v="PHS Swim"/>
    <n v="1.4400000000000008"/>
    <n v="0"/>
    <s v="Inside"/>
    <m/>
    <d v="1899-12-30T01:40:00"/>
    <d v="1899-12-30T00:50:00"/>
    <m/>
    <n v="0"/>
    <n v="0"/>
    <d v="1899-12-30T18:11:40"/>
    <d v="1899-12-30T19:04:04"/>
    <d v="1899-12-30T09:05:50"/>
    <d v="1899-12-30T09:32:02"/>
    <n v="3468"/>
    <x v="14"/>
    <x v="8"/>
    <n v="201501"/>
  </r>
  <r>
    <x v="1854"/>
    <d v="2015-01-14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8"/>
    <n v="201501"/>
  </r>
  <r>
    <x v="1855"/>
    <d v="2015-01-16T00:00:00"/>
    <x v="2"/>
    <n v="4.2"/>
    <n v="0"/>
    <n v="50"/>
    <n v="46"/>
    <d v="1899-12-30T00:50:46"/>
    <d v="1899-12-30T00:12:05"/>
    <x v="85"/>
    <s v="Random"/>
    <n v="4.9638870650032869"/>
    <n v="145"/>
    <s v="Cold &amp; Windy"/>
    <m/>
    <d v="1899-12-30T05:16:41"/>
    <d v="1899-12-30T02:38:21"/>
    <m/>
    <n v="0"/>
    <n v="0"/>
    <d v="1899-12-30T05:16:41"/>
    <d v="1899-12-30T06:09:05"/>
    <d v="1899-12-30T02:38:21"/>
    <d v="1899-12-30T03:04:33"/>
    <n v="2721"/>
    <x v="14"/>
    <x v="8"/>
    <n v="201501"/>
  </r>
  <r>
    <x v="1856"/>
    <d v="2015-01-17T00:00:00"/>
    <x v="2"/>
    <n v="5.2"/>
    <n v="1"/>
    <n v="0"/>
    <n v="8"/>
    <d v="1899-12-30T01:00:08"/>
    <d v="1899-12-30T00:11:34"/>
    <x v="85"/>
    <s v="MRC Loop"/>
    <n v="5.1884700665188523"/>
    <n v="142"/>
    <s v="Cold &amp; Windy"/>
    <m/>
    <d v="1899-12-30T05:02:59"/>
    <d v="1899-12-30T02:31:29"/>
    <m/>
    <n v="0"/>
    <n v="0"/>
    <d v="1899-12-30T05:02:59"/>
    <d v="1899-12-30T05:55:23"/>
    <d v="1899-12-30T02:31:29"/>
    <d v="1899-12-30T02:57:41"/>
    <n v="2536"/>
    <x v="14"/>
    <x v="8"/>
    <n v="201501"/>
  </r>
  <r>
    <x v="1857"/>
    <d v="2015-01-18T00:00:00"/>
    <x v="1"/>
    <n v="14.9"/>
    <n v="1"/>
    <n v="0"/>
    <n v="0"/>
    <d v="1899-12-30T01:00:00"/>
    <d v="1899-12-30T00:04:02"/>
    <x v="78"/>
    <s v="Basement"/>
    <n v="14.900000000000013"/>
    <n v="111"/>
    <s v="Inside"/>
    <m/>
    <d v="1899-12-30T07:31:00"/>
    <d v="1899-12-30T03:45:30"/>
    <m/>
    <n v="0"/>
    <n v="0"/>
    <d v="1899-12-30T01:45:30"/>
    <d v="1899-12-30T02:37:54"/>
    <d v="1899-12-30T00:52:45"/>
    <d v="1899-12-30T01:18:57"/>
    <n v="507"/>
    <x v="14"/>
    <x v="8"/>
    <n v="201501"/>
  </r>
  <r>
    <x v="1858"/>
    <d v="2015-01-19T00:00:00"/>
    <x v="2"/>
    <n v="4.3"/>
    <n v="0"/>
    <n v="50"/>
    <n v="59"/>
    <d v="1899-12-30T00:50:59"/>
    <d v="1899-12-30T00:11:51"/>
    <x v="85"/>
    <s v="Munson + Fenn's Pond"/>
    <n v="5.0604772801569178"/>
    <n v="143"/>
    <s v="Cold &amp; Windy"/>
    <m/>
    <d v="1899-12-30T05:10:39"/>
    <d v="1899-12-30T02:35:19"/>
    <m/>
    <n v="0"/>
    <n v="0"/>
    <d v="1899-12-30T05:10:39"/>
    <d v="1899-12-30T06:03:03"/>
    <d v="1899-12-30T02:35:19"/>
    <d v="1899-12-30T03:01:31"/>
    <n v="2638"/>
    <x v="14"/>
    <x v="8"/>
    <n v="201501"/>
  </r>
  <r>
    <x v="1859"/>
    <d v="2015-01-20T00:00:00"/>
    <x v="1"/>
    <n v="16.25"/>
    <n v="0"/>
    <n v="45"/>
    <n v="0"/>
    <d v="1899-12-30T00:45:00"/>
    <d v="1899-12-30T00:02:46"/>
    <x v="51"/>
    <s v="YNHH Spin Bike"/>
    <n v="21.666666666666682"/>
    <n v="0"/>
    <s v="Inside"/>
    <m/>
    <d v="1899-12-30T05:10:09"/>
    <d v="1899-12-30T02:35:05"/>
    <m/>
    <n v="0"/>
    <n v="0"/>
    <d v="1899-12-30T01:12:33"/>
    <d v="1899-12-30T02:04:57"/>
    <d v="1899-12-30T00:36:17"/>
    <d v="1899-12-30T01:02:29"/>
    <n v="111"/>
    <x v="14"/>
    <x v="8"/>
    <n v="201501"/>
  </r>
  <r>
    <x v="1860"/>
    <d v="2015-01-21T00:00:00"/>
    <x v="2"/>
    <n v="4.25"/>
    <n v="0"/>
    <n v="50"/>
    <n v="0"/>
    <d v="1899-12-30T00:50:00"/>
    <d v="1899-12-30T00:11:46"/>
    <x v="73"/>
    <s v="YNHH Treadmill"/>
    <n v="5.1000000000000041"/>
    <n v="138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8"/>
    <n v="201501"/>
  </r>
  <r>
    <x v="1860"/>
    <d v="2015-01-21T00:00:00"/>
    <x v="0"/>
    <n v="1.1000000000000001"/>
    <n v="0"/>
    <n v="35"/>
    <n v="23"/>
    <d v="1899-12-30T00:35:23"/>
    <d v="1899-12-30T00:32:10"/>
    <x v="49"/>
    <s v="PHS Swim"/>
    <n v="1.8652849740932658"/>
    <n v="0"/>
    <s v="Inside"/>
    <m/>
    <d v="1899-12-30T01:17:12"/>
    <d v="1899-12-30T00:38:36"/>
    <m/>
    <n v="0"/>
    <n v="0"/>
    <d v="1899-12-30T14:02:46"/>
    <d v="1899-12-30T14:55:10"/>
    <d v="1899-12-30T07:01:23"/>
    <d v="1899-12-30T07:27:35"/>
    <n v="3173"/>
    <x v="14"/>
    <x v="8"/>
    <n v="201501"/>
  </r>
  <r>
    <x v="1861"/>
    <d v="2015-01-22T00:00:00"/>
    <x v="2"/>
    <n v="3.1"/>
    <n v="0"/>
    <n v="35"/>
    <n v="1"/>
    <d v="1899-12-30T00:35:01"/>
    <d v="1899-12-30T00:11:18"/>
    <x v="73"/>
    <s v="YNHH Treadmill"/>
    <n v="5.3117563065207083"/>
    <n v="138"/>
    <s v="Inside"/>
    <m/>
    <d v="1899-12-30T04:55:57"/>
    <d v="1899-12-30T02:27:58"/>
    <m/>
    <n v="0"/>
    <n v="0"/>
    <d v="1899-12-30T04:55:57"/>
    <d v="1899-12-30T05:48:21"/>
    <d v="1899-12-30T02:27:58"/>
    <d v="1899-12-30T02:54:10"/>
    <n v="2412"/>
    <x v="14"/>
    <x v="8"/>
    <n v="201501"/>
  </r>
  <r>
    <x v="1862"/>
    <d v="2015-01-24T00:00:00"/>
    <x v="2"/>
    <n v="9"/>
    <n v="1"/>
    <n v="41"/>
    <n v="54"/>
    <d v="1899-12-30T01:41:54"/>
    <d v="1899-12-30T00:11:19"/>
    <x v="85"/>
    <s v="Treadmill"/>
    <n v="5.2993130520117795"/>
    <n v="137"/>
    <s v="Inside"/>
    <m/>
    <d v="1899-12-30T04:56:39"/>
    <d v="1899-12-30T02:28:19"/>
    <m/>
    <n v="0"/>
    <n v="0"/>
    <d v="1899-12-30T04:56:39"/>
    <d v="1899-12-30T05:49:03"/>
    <d v="1899-12-30T02:28:19"/>
    <d v="1899-12-30T02:54:31"/>
    <n v="2427"/>
    <x v="14"/>
    <x v="8"/>
    <n v="201501"/>
  </r>
  <r>
    <x v="1863"/>
    <d v="2015-01-25T00:00:00"/>
    <x v="1"/>
    <n v="16.600000000000001"/>
    <n v="1"/>
    <n v="10"/>
    <n v="18"/>
    <d v="1899-12-30T01:10:18"/>
    <d v="1899-12-30T00:04:14"/>
    <x v="78"/>
    <s v="Basement"/>
    <n v="14.167852062588917"/>
    <n v="110"/>
    <s v="Inside"/>
    <m/>
    <d v="1899-12-30T07:54:19"/>
    <d v="1899-12-30T03:57:09"/>
    <m/>
    <n v="0"/>
    <n v="0"/>
    <d v="1899-12-30T01:50:57"/>
    <d v="1899-12-30T02:43:21"/>
    <d v="1899-12-30T00:55:29"/>
    <d v="1899-12-30T01:21:41"/>
    <n v="576"/>
    <x v="14"/>
    <x v="8"/>
    <n v="201501"/>
  </r>
  <r>
    <x v="1864"/>
    <d v="2015-01-27T00:00:00"/>
    <x v="2"/>
    <n v="3.7"/>
    <n v="0"/>
    <n v="39"/>
    <n v="53"/>
    <d v="1899-12-30T00:39:53"/>
    <d v="1899-12-30T00:10:47"/>
    <x v="85"/>
    <s v="Basement"/>
    <n v="5.5662348516506528"/>
    <n v="143"/>
    <s v="Inside"/>
    <m/>
    <d v="1899-12-30T04:42:25"/>
    <d v="1899-12-30T02:21:13"/>
    <m/>
    <n v="0"/>
    <n v="0"/>
    <d v="1899-12-30T04:42:25"/>
    <d v="1899-12-30T05:34:49"/>
    <d v="1899-12-30T02:21:13"/>
    <d v="1899-12-30T02:47:25"/>
    <n v="2119"/>
    <x v="14"/>
    <x v="8"/>
    <n v="201501"/>
  </r>
  <r>
    <x v="1865"/>
    <d v="2015-01-28T00:00:00"/>
    <x v="0"/>
    <n v="1"/>
    <n v="0"/>
    <n v="30"/>
    <n v="13"/>
    <d v="1899-12-30T00:30:13"/>
    <d v="1899-12-30T00:30:13"/>
    <x v="49"/>
    <s v="PHS Swim"/>
    <n v="1.985659128516273"/>
    <n v="0"/>
    <s v="Inside"/>
    <m/>
    <d v="1899-12-30T01:12:31"/>
    <d v="1899-12-30T00:36:16"/>
    <m/>
    <n v="0"/>
    <n v="0"/>
    <d v="1899-12-30T13:11:41"/>
    <d v="1899-12-30T14:04:05"/>
    <d v="1899-12-30T06:35:50"/>
    <d v="1899-12-30T07:02:02"/>
    <n v="3143"/>
    <x v="14"/>
    <x v="8"/>
    <n v="201501"/>
  </r>
  <r>
    <x v="1866"/>
    <d v="2015-01-30T00:00:00"/>
    <x v="2"/>
    <n v="2.75"/>
    <n v="0"/>
    <n v="31"/>
    <n v="33"/>
    <d v="1899-12-30T00:31:33"/>
    <d v="1899-12-30T00:11:28"/>
    <x v="86"/>
    <s v="Treadmill"/>
    <n v="5.2297939778129985"/>
    <n v="135"/>
    <s v="Inside"/>
    <m/>
    <d v="1899-12-30T05:00:35"/>
    <d v="1899-12-30T02:30:18"/>
    <m/>
    <n v="0"/>
    <n v="0"/>
    <d v="1899-12-30T05:00:35"/>
    <d v="1899-12-30T05:52:59"/>
    <d v="1899-12-30T02:30:18"/>
    <d v="1899-12-30T02:56:30"/>
    <n v="2501"/>
    <x v="14"/>
    <x v="8"/>
    <n v="201501"/>
  </r>
  <r>
    <x v="1867"/>
    <d v="2015-01-31T00:00:00"/>
    <x v="2"/>
    <n v="8.5500000000000007"/>
    <n v="1"/>
    <n v="41"/>
    <n v="24"/>
    <d v="1899-12-30T01:41:24"/>
    <d v="1899-12-30T00:11:52"/>
    <x v="86"/>
    <s v="Treadmill"/>
    <n v="5.0591715976331404"/>
    <n v="140"/>
    <s v="Inside"/>
    <m/>
    <d v="1899-12-30T05:10:43"/>
    <d v="1899-12-30T02:35:22"/>
    <m/>
    <n v="0"/>
    <n v="0"/>
    <d v="1899-12-30T05:10:43"/>
    <d v="1899-12-30T06:03:07"/>
    <d v="1899-12-30T02:35:22"/>
    <d v="1899-12-30T03:01:34"/>
    <n v="2639"/>
    <x v="14"/>
    <x v="8"/>
    <n v="201501"/>
  </r>
  <r>
    <x v="1868"/>
    <d v="2015-02-02T00:00:00"/>
    <x v="2"/>
    <n v="3.75"/>
    <n v="0"/>
    <n v="41"/>
    <n v="54"/>
    <d v="1899-12-30T00:41:54"/>
    <d v="1899-12-30T00:11:10"/>
    <x v="86"/>
    <s v="Treadmill"/>
    <n v="5.3699284009546586"/>
    <n v="138"/>
    <s v="Inside"/>
    <m/>
    <d v="1899-12-30T04:52:44"/>
    <d v="1899-12-30T02:26:22"/>
    <m/>
    <n v="0"/>
    <n v="0"/>
    <d v="1899-12-30T04:52:44"/>
    <d v="1899-12-30T05:45:09"/>
    <d v="1899-12-30T02:26:22"/>
    <d v="1899-12-30T02:52:34"/>
    <n v="2354"/>
    <x v="14"/>
    <x v="9"/>
    <n v="201502"/>
  </r>
  <r>
    <x v="1869"/>
    <d v="2015-02-03T00:00:00"/>
    <x v="2"/>
    <n v="2.75"/>
    <n v="0"/>
    <n v="30"/>
    <n v="0"/>
    <d v="1899-12-30T00:30:00"/>
    <d v="1899-12-30T00:10:55"/>
    <x v="86"/>
    <s v="YNHH Treadmill"/>
    <n v="5.5000000000000044"/>
    <n v="137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</r>
  <r>
    <x v="1870"/>
    <d v="2015-02-06T00:00:00"/>
    <x v="1"/>
    <n v="10"/>
    <n v="0"/>
    <n v="35"/>
    <n v="34"/>
    <d v="1899-12-30T00:35:34"/>
    <d v="1899-12-30T00:03:33"/>
    <x v="78"/>
    <s v="Basement"/>
    <n v="16.869728209934408"/>
    <n v="123"/>
    <s v="Inside"/>
    <m/>
    <d v="1899-12-30T06:38:21"/>
    <d v="1899-12-30T03:19:10"/>
    <m/>
    <n v="0"/>
    <n v="0"/>
    <d v="1899-12-30T01:33:11"/>
    <d v="1899-12-30T02:25:35"/>
    <d v="1899-12-30T00:46:36"/>
    <d v="1899-12-30T01:12:48"/>
    <n v="318"/>
    <x v="14"/>
    <x v="9"/>
    <n v="201502"/>
  </r>
  <r>
    <x v="1871"/>
    <d v="2015-02-07T00:00:00"/>
    <x v="2"/>
    <n v="5.0999999999999996"/>
    <n v="1"/>
    <n v="0"/>
    <n v="0"/>
    <d v="1899-12-30T01:00:00"/>
    <d v="1899-12-30T00:11:46"/>
    <x v="86"/>
    <s v="Basement"/>
    <n v="5.1000000000000041"/>
    <n v="143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9"/>
    <n v="201502"/>
  </r>
  <r>
    <x v="1872"/>
    <d v="2015-02-08T00:00:00"/>
    <x v="1"/>
    <n v="15"/>
    <n v="1"/>
    <n v="0"/>
    <n v="0"/>
    <d v="1899-12-30T01:00:00"/>
    <d v="1899-12-30T00:04:00"/>
    <x v="78"/>
    <s v="Basement"/>
    <n v="15.000000000000014"/>
    <n v="13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4"/>
    <x v="9"/>
    <n v="201502"/>
  </r>
  <r>
    <x v="1873"/>
    <d v="2015-02-09T00:00:00"/>
    <x v="2"/>
    <n v="2.75"/>
    <n v="0"/>
    <n v="30"/>
    <n v="0"/>
    <d v="1899-12-30T00:30:00"/>
    <d v="1899-12-30T00:10:55"/>
    <x v="86"/>
    <s v="YNHH Treadmill"/>
    <n v="5.5000000000000044"/>
    <n v="139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</r>
  <r>
    <x v="1874"/>
    <d v="2015-02-10T00:00:00"/>
    <x v="1"/>
    <n v="12"/>
    <n v="0"/>
    <n v="35"/>
    <n v="0"/>
    <d v="1899-12-30T00:35:00"/>
    <d v="1899-12-30T00:02:55"/>
    <x v="51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4"/>
    <x v="9"/>
    <n v="201502"/>
  </r>
  <r>
    <x v="1875"/>
    <d v="2015-02-11T00:00:00"/>
    <x v="0"/>
    <n v="0.3"/>
    <n v="0"/>
    <n v="9"/>
    <n v="43"/>
    <d v="1899-12-30T00:09:43"/>
    <d v="1899-12-30T00:32:23"/>
    <x v="49"/>
    <s v="PHS Swim"/>
    <n v="1.8524871355060049"/>
    <n v="0"/>
    <s v="Inside"/>
    <m/>
    <d v="1899-12-30T01:17:44"/>
    <d v="1899-12-30T00:38:52"/>
    <m/>
    <n v="0"/>
    <n v="0"/>
    <d v="1899-12-30T14:08:35"/>
    <d v="1899-12-30T15:00:59"/>
    <d v="1899-12-30T07:04:18"/>
    <d v="1899-12-30T07:30:30"/>
    <n v="3177"/>
    <x v="14"/>
    <x v="9"/>
    <n v="201502"/>
  </r>
  <r>
    <x v="1876"/>
    <d v="2015-02-14T00:00:00"/>
    <x v="2"/>
    <n v="18"/>
    <n v="3"/>
    <n v="33"/>
    <n v="16"/>
    <d v="1899-12-30T03:33:16"/>
    <d v="1899-12-30T00:11:51"/>
    <x v="86"/>
    <s v="Treadmill"/>
    <n v="5.0640825257893134"/>
    <n v="152"/>
    <s v="Inside"/>
    <m/>
    <d v="1899-12-30T05:10:25"/>
    <d v="1899-12-30T02:35:13"/>
    <m/>
    <n v="0"/>
    <n v="0"/>
    <d v="1899-12-30T05:10:25"/>
    <d v="1899-12-30T06:02:49"/>
    <d v="1899-12-30T02:35:13"/>
    <d v="1899-12-30T03:01:25"/>
    <n v="2634"/>
    <x v="14"/>
    <x v="9"/>
    <n v="201502"/>
  </r>
  <r>
    <x v="1877"/>
    <d v="2015-02-15T00:00:00"/>
    <x v="1"/>
    <n v="12"/>
    <n v="0"/>
    <n v="51"/>
    <n v="0"/>
    <d v="1899-12-30T00:51:00"/>
    <d v="1899-12-30T00:04:15"/>
    <x v="78"/>
    <s v="Basement"/>
    <n v="14.117647058823541"/>
    <n v="104"/>
    <s v="Inside"/>
    <m/>
    <d v="1899-12-30T07:56:00"/>
    <d v="1899-12-30T03:58:00"/>
    <m/>
    <n v="0"/>
    <n v="0"/>
    <d v="1899-12-30T01:51:21"/>
    <d v="1899-12-30T02:43:45"/>
    <d v="1899-12-30T00:55:41"/>
    <d v="1899-12-30T01:21:53"/>
    <n v="581"/>
    <x v="14"/>
    <x v="9"/>
    <n v="201502"/>
  </r>
  <r>
    <x v="1878"/>
    <d v="2015-02-17T00:00:00"/>
    <x v="2"/>
    <n v="3.85"/>
    <n v="0"/>
    <n v="45"/>
    <n v="0"/>
    <d v="1899-12-30T00:45:00"/>
    <d v="1899-12-30T00:11:41"/>
    <x v="86"/>
    <s v="YNHH Treadmill"/>
    <n v="5.1333333333333382"/>
    <n v="140"/>
    <s v="Inside"/>
    <m/>
    <d v="1899-12-30T05:06:14"/>
    <d v="1899-12-30T02:33:07"/>
    <m/>
    <n v="0"/>
    <n v="0"/>
    <d v="1899-12-30T05:06:14"/>
    <d v="1899-12-30T05:58:38"/>
    <d v="1899-12-30T02:33:07"/>
    <d v="1899-12-30T02:59:19"/>
    <n v="2576"/>
    <x v="14"/>
    <x v="9"/>
    <n v="201502"/>
  </r>
  <r>
    <x v="1879"/>
    <d v="2015-02-18T00:00:00"/>
    <x v="2"/>
    <n v="2.85"/>
    <n v="0"/>
    <n v="30"/>
    <n v="0"/>
    <d v="1899-12-30T00:30:00"/>
    <d v="1899-12-30T00:10:32"/>
    <x v="86"/>
    <s v="YNHH Treadmill"/>
    <n v="5.7000000000000046"/>
    <n v="148"/>
    <s v="Inside"/>
    <m/>
    <d v="1899-12-30T04:35:47"/>
    <d v="1899-12-30T02:17:54"/>
    <m/>
    <n v="0"/>
    <n v="0"/>
    <d v="1899-12-30T04:35:47"/>
    <d v="1899-12-30T05:28:11"/>
    <d v="1899-12-30T02:17:54"/>
    <d v="1899-12-30T02:44:06"/>
    <n v="1964"/>
    <x v="14"/>
    <x v="9"/>
    <n v="201502"/>
  </r>
  <r>
    <x v="1880"/>
    <d v="2015-02-20T00:00:00"/>
    <x v="2"/>
    <n v="3.75"/>
    <n v="0"/>
    <n v="40"/>
    <n v="15"/>
    <d v="1899-12-30T00:40:15"/>
    <d v="1899-12-30T00:10:44"/>
    <x v="86"/>
    <s v="Treadmill"/>
    <n v="5.590062111801247"/>
    <n v="146"/>
    <s v="Inside"/>
    <m/>
    <d v="1899-12-30T04:41:13"/>
    <d v="1899-12-30T02:20:36"/>
    <m/>
    <n v="0"/>
    <n v="0"/>
    <d v="1899-12-30T04:41:13"/>
    <d v="1899-12-30T05:33:37"/>
    <d v="1899-12-30T02:20:36"/>
    <d v="1899-12-30T02:46:48"/>
    <n v="2086"/>
    <x v="14"/>
    <x v="9"/>
    <n v="201502"/>
  </r>
  <r>
    <x v="1881"/>
    <d v="2015-02-22T00:00:00"/>
    <x v="2"/>
    <n v="20"/>
    <n v="3"/>
    <n v="54"/>
    <n v="55"/>
    <d v="1899-12-30T03:54:55"/>
    <d v="1899-12-30T00:11:45"/>
    <x v="86"/>
    <s v="Treadmill"/>
    <n v="5.1081943951755981"/>
    <n v="158"/>
    <s v="Inside"/>
    <m/>
    <d v="1899-12-30T05:07:44"/>
    <d v="1899-12-30T02:33:52"/>
    <m/>
    <n v="0"/>
    <n v="0"/>
    <d v="1899-12-30T05:07:44"/>
    <d v="1899-12-30T06:00:08"/>
    <d v="1899-12-30T02:33:52"/>
    <d v="1899-12-30T03:00:04"/>
    <n v="2598"/>
    <x v="14"/>
    <x v="9"/>
    <n v="201502"/>
  </r>
  <r>
    <x v="1882"/>
    <d v="2015-02-23T00:00:00"/>
    <x v="0"/>
    <n v="0.6"/>
    <n v="0"/>
    <n v="18"/>
    <n v="59"/>
    <d v="1899-12-30T00:18:59"/>
    <d v="1899-12-30T00:31:38"/>
    <x v="49"/>
    <s v="PHS Swim"/>
    <n v="1.8964003511852514"/>
    <n v="0"/>
    <s v="Inside"/>
    <m/>
    <d v="1899-12-30T01:15:56"/>
    <d v="1899-12-30T00:37:58"/>
    <m/>
    <n v="0"/>
    <n v="0"/>
    <d v="1899-12-30T13:48:56"/>
    <d v="1899-12-30T14:41:20"/>
    <d v="1899-12-30T06:54:28"/>
    <d v="1899-12-30T07:20:40"/>
    <n v="3163"/>
    <x v="14"/>
    <x v="9"/>
    <n v="201502"/>
  </r>
  <r>
    <x v="1883"/>
    <d v="2015-02-24T00:00:00"/>
    <x v="2"/>
    <n v="4.5"/>
    <n v="0"/>
    <n v="51"/>
    <n v="0"/>
    <d v="1899-12-30T00:51:00"/>
    <d v="1899-12-30T00:11:20"/>
    <x v="87"/>
    <s v="Treadmill"/>
    <n v="5.2941176470588278"/>
    <n v="137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4"/>
    <x v="9"/>
    <n v="201502"/>
  </r>
  <r>
    <x v="1884"/>
    <d v="2015-02-25T00:00:00"/>
    <x v="0"/>
    <n v="0.6"/>
    <n v="0"/>
    <n v="20"/>
    <n v="28"/>
    <d v="1899-12-30T00:20:28"/>
    <d v="1899-12-30T00:34:07"/>
    <x v="49"/>
    <s v="PHS Swim"/>
    <n v="1.7589576547231285"/>
    <n v="0"/>
    <s v="Inside"/>
    <m/>
    <d v="1899-12-30T01:21:52"/>
    <d v="1899-12-30T00:40:56"/>
    <m/>
    <n v="0"/>
    <n v="0"/>
    <d v="1899-12-30T14:53:43"/>
    <d v="1899-12-30T15:46:07"/>
    <d v="1899-12-30T07:26:51"/>
    <d v="1899-12-30T07:53:03"/>
    <n v="3235"/>
    <x v="14"/>
    <x v="9"/>
    <n v="201502"/>
  </r>
  <r>
    <x v="1885"/>
    <d v="2015-02-27T00:00:00"/>
    <x v="2"/>
    <n v="5.25"/>
    <n v="1"/>
    <n v="0"/>
    <n v="0"/>
    <d v="1899-12-30T01:00:00"/>
    <d v="1899-12-30T00:11:26"/>
    <x v="87"/>
    <s v="Treadmill"/>
    <n v="5.2500000000000044"/>
    <n v="153"/>
    <s v="Inside"/>
    <m/>
    <d v="1899-12-30T04:59:26"/>
    <d v="1899-12-30T02:29:43"/>
    <m/>
    <n v="0"/>
    <n v="0"/>
    <d v="1899-12-30T04:59:26"/>
    <d v="1899-12-30T05:51:50"/>
    <d v="1899-12-30T02:29:43"/>
    <d v="1899-12-30T02:55:55"/>
    <n v="2475"/>
    <x v="14"/>
    <x v="9"/>
    <n v="201502"/>
  </r>
  <r>
    <x v="1886"/>
    <d v="2015-02-28T00:00:00"/>
    <x v="2"/>
    <n v="4.25"/>
    <n v="0"/>
    <n v="52"/>
    <n v="21"/>
    <d v="1899-12-30T00:52:21"/>
    <d v="1899-12-30T00:12:19"/>
    <x v="87"/>
    <s v="New Canaan"/>
    <n v="4.8710601719197744"/>
    <n v="145"/>
    <s v="Fridged"/>
    <m/>
    <d v="1899-12-30T05:22:43"/>
    <d v="1899-12-30T02:41:22"/>
    <m/>
    <n v="0"/>
    <n v="0"/>
    <d v="1899-12-30T05:22:43"/>
    <d v="1899-12-30T06:15:07"/>
    <d v="1899-12-30T02:41:22"/>
    <d v="1899-12-30T03:07:34"/>
    <n v="2766"/>
    <x v="14"/>
    <x v="9"/>
    <n v="201502"/>
  </r>
  <r>
    <x v="1887"/>
    <d v="2015-03-01T00:00:00"/>
    <x v="2"/>
    <n v="10"/>
    <n v="1"/>
    <n v="59"/>
    <n v="52"/>
    <d v="1899-12-30T01:59:52"/>
    <d v="1899-12-30T00:11:59"/>
    <x v="86"/>
    <s v="Treadmill"/>
    <n v="5.0055617352614057"/>
    <n v="140"/>
    <s v="Inside"/>
    <m/>
    <d v="1899-12-30T05:14:03"/>
    <d v="1899-12-30T02:37:02"/>
    <m/>
    <n v="0"/>
    <n v="0"/>
    <d v="1899-12-30T05:14:03"/>
    <d v="1899-12-30T06:06:27"/>
    <d v="1899-12-30T02:37:02"/>
    <d v="1899-12-30T03:03:14"/>
    <n v="2683"/>
    <x v="14"/>
    <x v="10"/>
    <n v="201503"/>
  </r>
  <r>
    <x v="1888"/>
    <d v="2015-03-02T00:00:00"/>
    <x v="0"/>
    <n v="0.6"/>
    <n v="0"/>
    <n v="21"/>
    <n v="53"/>
    <d v="1899-12-30T00:21:53"/>
    <d v="1899-12-30T00:36:28"/>
    <x v="49"/>
    <s v="PHS Swim"/>
    <n v="1.6450875856816465"/>
    <n v="0"/>
    <s v="Inside"/>
    <m/>
    <d v="1899-12-30T01:27:32"/>
    <d v="1899-12-30T00:43:46"/>
    <m/>
    <n v="0"/>
    <n v="0"/>
    <d v="1899-12-30T15:55:34"/>
    <d v="1899-12-30T16:47:58"/>
    <d v="1899-12-30T07:57:47"/>
    <d v="1899-12-30T08:23:59"/>
    <n v="3326"/>
    <x v="14"/>
    <x v="10"/>
    <n v="201503"/>
  </r>
  <r>
    <x v="1889"/>
    <d v="2015-03-03T00:00:00"/>
    <x v="2"/>
    <n v="4.1500000000000004"/>
    <n v="0"/>
    <n v="45"/>
    <n v="6"/>
    <d v="1899-12-30T00:45:06"/>
    <d v="1899-12-30T00:10:52"/>
    <x v="86"/>
    <s v="YNHH Treadmill"/>
    <n v="5.5210643015521104"/>
    <n v="140"/>
    <s v="Inside"/>
    <m/>
    <d v="1899-12-30T04:44:44"/>
    <d v="1899-12-30T02:22:22"/>
    <m/>
    <n v="0"/>
    <n v="0"/>
    <d v="1899-12-30T04:44:44"/>
    <d v="1899-12-30T05:37:08"/>
    <d v="1899-12-30T02:22:22"/>
    <d v="1899-12-30T02:48:34"/>
    <n v="2175"/>
    <x v="14"/>
    <x v="10"/>
    <n v="201503"/>
  </r>
  <r>
    <x v="1889"/>
    <d v="2015-03-03T00:00:00"/>
    <x v="1"/>
    <n v="11.5"/>
    <n v="0"/>
    <n v="47"/>
    <n v="23"/>
    <d v="1899-12-30T00:47:23"/>
    <d v="1899-12-30T00:04:07"/>
    <x v="78"/>
    <s v="Basement"/>
    <n v="14.56208230742175"/>
    <n v="112"/>
    <s v="Inside"/>
    <m/>
    <d v="1899-12-30T07:41:28"/>
    <d v="1899-12-30T03:50:44"/>
    <m/>
    <n v="0"/>
    <n v="0"/>
    <d v="1899-12-30T01:47:57"/>
    <d v="1899-12-30T02:40:21"/>
    <d v="1899-12-30T00:53:59"/>
    <d v="1899-12-30T01:20:11"/>
    <n v="540"/>
    <x v="14"/>
    <x v="10"/>
    <n v="201503"/>
  </r>
  <r>
    <x v="1890"/>
    <d v="2015-03-04T00:00:00"/>
    <x v="2"/>
    <n v="3"/>
    <n v="0"/>
    <n v="32"/>
    <n v="31"/>
    <d v="1899-12-30T00:32:31"/>
    <d v="1899-12-30T00:10:50"/>
    <x v="86"/>
    <s v="YNHH Treadmill"/>
    <n v="5.5356227575602297"/>
    <n v="145"/>
    <s v="Inside"/>
    <m/>
    <d v="1899-12-30T04:43:59"/>
    <d v="1899-12-30T02:21:59"/>
    <m/>
    <n v="0"/>
    <n v="0"/>
    <d v="1899-12-30T04:43:59"/>
    <d v="1899-12-30T05:36:23"/>
    <d v="1899-12-30T02:21:59"/>
    <d v="1899-12-30T02:48:11"/>
    <n v="2158"/>
    <x v="14"/>
    <x v="10"/>
    <n v="201503"/>
  </r>
  <r>
    <x v="1890"/>
    <d v="2015-03-04T00:00:00"/>
    <x v="0"/>
    <n v="0.72"/>
    <n v="0"/>
    <n v="25"/>
    <n v="6"/>
    <d v="1899-12-30T00:25:06"/>
    <d v="1899-12-30T00:34:52"/>
    <x v="49"/>
    <s v="PHS Swim"/>
    <n v="1.7211155378486067"/>
    <n v="0"/>
    <s v="Inside"/>
    <m/>
    <d v="1899-12-30T01:23:40"/>
    <d v="1899-12-30T00:41:50"/>
    <m/>
    <n v="0"/>
    <n v="0"/>
    <d v="1899-12-30T15:13:22"/>
    <d v="1899-12-30T16:05:46"/>
    <d v="1899-12-30T07:36:41"/>
    <d v="1899-12-30T08:02:53"/>
    <n v="3257"/>
    <x v="14"/>
    <x v="10"/>
    <n v="201503"/>
  </r>
  <r>
    <x v="1891"/>
    <d v="2015-03-05T00:00:00"/>
    <x v="2"/>
    <n v="3.5"/>
    <n v="0"/>
    <n v="40"/>
    <n v="9"/>
    <d v="1899-12-30T00:40:09"/>
    <d v="1899-12-30T00:11:28"/>
    <x v="86"/>
    <s v="YNHH Treadmill"/>
    <n v="5.2303860523038646"/>
    <n v="131"/>
    <s v="Inside"/>
    <m/>
    <d v="1899-12-30T05:00:33"/>
    <d v="1899-12-30T02:30:17"/>
    <m/>
    <n v="0"/>
    <n v="0"/>
    <d v="1899-12-30T05:00:33"/>
    <d v="1899-12-30T05:52:57"/>
    <d v="1899-12-30T02:30:17"/>
    <d v="1899-12-30T02:56:29"/>
    <n v="2500"/>
    <x v="14"/>
    <x v="10"/>
    <n v="201503"/>
  </r>
  <r>
    <x v="1892"/>
    <d v="2015-03-06T00:00:00"/>
    <x v="2"/>
    <n v="3"/>
    <n v="0"/>
    <n v="30"/>
    <n v="0"/>
    <d v="1899-12-30T00:30:00"/>
    <d v="1899-12-30T00:10:00"/>
    <x v="87"/>
    <s v="Treadmill"/>
    <n v="6.0000000000000053"/>
    <n v="141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</r>
  <r>
    <x v="1893"/>
    <d v="2015-03-08T00:00:00"/>
    <x v="2"/>
    <n v="10"/>
    <n v="2"/>
    <n v="7"/>
    <n v="41"/>
    <d v="1899-12-30T02:07:41"/>
    <d v="1899-12-30T00:12:46"/>
    <x v="87"/>
    <s v="Outside!!!!"/>
    <n v="4.6991254405430141"/>
    <n v="142"/>
    <s v="Chilly"/>
    <s v="Hurt Foot"/>
    <d v="1899-12-30T05:34:32"/>
    <d v="1899-12-30T02:47:16"/>
    <m/>
    <n v="0"/>
    <n v="0"/>
    <d v="1899-12-30T05:34:32"/>
    <d v="1899-12-30T06:26:56"/>
    <d v="1899-12-30T02:47:16"/>
    <d v="1899-12-30T03:13:28"/>
    <n v="2843"/>
    <x v="14"/>
    <x v="10"/>
    <n v="201503"/>
  </r>
  <r>
    <x v="1893"/>
    <d v="2015-03-08T00:00:00"/>
    <x v="2"/>
    <n v="10"/>
    <n v="1"/>
    <n v="53"/>
    <n v="17"/>
    <d v="1899-12-30T01:53:17"/>
    <d v="1899-12-30T00:11:20"/>
    <x v="86"/>
    <s v="Treadmill"/>
    <n v="5.2964543180815111"/>
    <n v="144"/>
    <s v="Inside"/>
    <s v="Foot Hurting"/>
    <d v="1899-12-30T04:56:48"/>
    <d v="1899-12-30T02:28:24"/>
    <m/>
    <n v="0"/>
    <n v="0"/>
    <d v="1899-12-30T04:56:48"/>
    <d v="1899-12-30T05:49:12"/>
    <d v="1899-12-30T02:28:24"/>
    <d v="1899-12-30T02:54:36"/>
    <n v="2430"/>
    <x v="14"/>
    <x v="10"/>
    <n v="201503"/>
  </r>
  <r>
    <x v="1894"/>
    <d v="2015-03-09T00:00:00"/>
    <x v="0"/>
    <n v="0.6"/>
    <n v="0"/>
    <n v="20"/>
    <n v="10"/>
    <d v="1899-12-30T00:20:10"/>
    <d v="1899-12-30T00:33:37"/>
    <x v="49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4"/>
    <x v="10"/>
    <n v="201503"/>
  </r>
  <r>
    <x v="1895"/>
    <d v="2015-03-11T00:00:00"/>
    <x v="2"/>
    <n v="3"/>
    <n v="0"/>
    <n v="34"/>
    <n v="5"/>
    <d v="1899-12-30T00:34:05"/>
    <d v="1899-12-30T00:11:22"/>
    <x v="86"/>
    <s v="YNHH Treadmill"/>
    <n v="5.2811735941320332"/>
    <n v="141"/>
    <s v="Inside"/>
    <m/>
    <d v="1899-12-30T04:57:40"/>
    <d v="1899-12-30T02:28:50"/>
    <m/>
    <n v="0"/>
    <n v="0"/>
    <d v="1899-12-30T04:57:40"/>
    <d v="1899-12-30T05:50:04"/>
    <d v="1899-12-30T02:28:50"/>
    <d v="1899-12-30T02:55:02"/>
    <n v="2448"/>
    <x v="14"/>
    <x v="10"/>
    <n v="201503"/>
  </r>
  <r>
    <x v="1896"/>
    <d v="2015-03-14T00:00:00"/>
    <x v="2"/>
    <n v="2.8"/>
    <n v="0"/>
    <n v="30"/>
    <n v="0"/>
    <d v="1899-12-30T00:30:00"/>
    <d v="1899-12-30T00:10:43"/>
    <x v="86"/>
    <s v="Treadmill"/>
    <n v="5.6000000000000041"/>
    <n v="141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14"/>
    <x v="10"/>
    <n v="201503"/>
  </r>
  <r>
    <x v="1897"/>
    <d v="2015-03-15T00:00:00"/>
    <x v="2"/>
    <n v="8"/>
    <n v="1"/>
    <n v="31"/>
    <n v="53"/>
    <d v="1899-12-30T01:31:53"/>
    <d v="1899-12-30T00:11:29"/>
    <x v="86"/>
    <s v="Loop of quassy plus whatever to make it 8"/>
    <n v="5.2240159622709994"/>
    <n v="151"/>
    <s v="Chilly"/>
    <m/>
    <d v="1899-12-30T05:00:55"/>
    <d v="1899-12-30T02:30:28"/>
    <m/>
    <n v="0"/>
    <n v="0"/>
    <d v="1899-12-30T05:00:55"/>
    <d v="1899-12-30T05:53:19"/>
    <d v="1899-12-30T02:30:28"/>
    <d v="1899-12-30T02:56:40"/>
    <n v="2509"/>
    <x v="14"/>
    <x v="10"/>
    <n v="201503"/>
  </r>
  <r>
    <x v="1898"/>
    <d v="2015-03-16T00:00:00"/>
    <x v="0"/>
    <n v="1"/>
    <n v="0"/>
    <n v="31"/>
    <n v="2"/>
    <d v="1899-12-30T00:31:02"/>
    <d v="1899-12-30T00:31:02"/>
    <x v="49"/>
    <s v="PHS Swim"/>
    <n v="1.9334049409237393"/>
    <n v="0"/>
    <s v="Inside"/>
    <s v="200s"/>
    <d v="1899-12-30T01:14:29"/>
    <d v="1899-12-30T00:37:14"/>
    <m/>
    <n v="0"/>
    <n v="0"/>
    <d v="1899-12-30T13:33:04"/>
    <d v="1899-12-30T14:25:28"/>
    <d v="1899-12-30T06:46:32"/>
    <d v="1899-12-30T07:12:44"/>
    <n v="3151"/>
    <x v="14"/>
    <x v="10"/>
    <n v="201503"/>
  </r>
  <r>
    <x v="1899"/>
    <d v="2015-03-17T00:00:00"/>
    <x v="2"/>
    <n v="2"/>
    <n v="0"/>
    <n v="20"/>
    <n v="0"/>
    <d v="1899-12-30T00:20:00"/>
    <d v="1899-12-30T00:10:00"/>
    <x v="76"/>
    <s v="YNHH Treadmill"/>
    <n v="6.0000000000000053"/>
    <n v="132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</r>
  <r>
    <x v="1900"/>
    <d v="2015-03-18T00:00:00"/>
    <x v="0"/>
    <n v="0.56000000000000005"/>
    <n v="0"/>
    <n v="19"/>
    <n v="45"/>
    <d v="1899-12-30T00:19:45"/>
    <d v="1899-12-30T00:35:16"/>
    <x v="49"/>
    <s v="PHS Swim"/>
    <n v="1.7012658227848116"/>
    <n v="0"/>
    <s v="Inside"/>
    <m/>
    <d v="1899-12-30T01:24:39"/>
    <d v="1899-12-30T00:42:19"/>
    <m/>
    <n v="0"/>
    <n v="0"/>
    <d v="1899-12-30T15:24:01"/>
    <d v="1899-12-30T16:16:25"/>
    <d v="1899-12-30T07:42:01"/>
    <d v="1899-12-30T08:08:13"/>
    <n v="3279"/>
    <x v="14"/>
    <x v="10"/>
    <n v="201503"/>
  </r>
  <r>
    <x v="1900"/>
    <d v="2015-03-18T00:00:00"/>
    <x v="1"/>
    <n v="10"/>
    <n v="0"/>
    <n v="30"/>
    <n v="31"/>
    <d v="1899-12-30T00:30:31"/>
    <d v="1899-12-30T00:03:03"/>
    <x v="51"/>
    <s v="YNHH Spin Bike"/>
    <n v="19.661387220098323"/>
    <n v="0"/>
    <s v="Inside"/>
    <m/>
    <d v="1899-12-30T05:41:47"/>
    <d v="1899-12-30T02:50:54"/>
    <m/>
    <n v="0"/>
    <n v="0"/>
    <d v="1899-12-30T01:19:57"/>
    <d v="1899-12-30T02:12:21"/>
    <d v="1899-12-30T00:39:59"/>
    <d v="1899-12-30T01:06:11"/>
    <n v="219"/>
    <x v="14"/>
    <x v="10"/>
    <n v="201503"/>
  </r>
  <r>
    <x v="1901"/>
    <d v="2015-03-21T00:00:00"/>
    <x v="2"/>
    <n v="26.2"/>
    <n v="5"/>
    <n v="36"/>
    <n v="30"/>
    <d v="1899-12-30T05:36:30"/>
    <d v="1899-12-30T00:12:51"/>
    <x v="86"/>
    <s v="Savin Rock Marathon"/>
    <n v="4.6716196136701367"/>
    <n v="158"/>
    <s v="Snowy"/>
    <m/>
    <d v="1899-12-30T05:36:30"/>
    <d v="1899-12-30T02:48:15"/>
    <m/>
    <n v="0"/>
    <n v="0"/>
    <d v="1899-12-30T05:36:30"/>
    <d v="1899-12-30T06:28:54"/>
    <d v="1899-12-30T02:48:15"/>
    <d v="1899-12-30T03:14:27"/>
    <n v="2849"/>
    <x v="14"/>
    <x v="10"/>
    <n v="201503"/>
  </r>
  <r>
    <x v="1901"/>
    <d v="2015-03-21T00:00:00"/>
    <x v="8"/>
    <n v="1"/>
    <n v="0"/>
    <n v="11"/>
    <n v="26"/>
    <d v="1899-12-30T00:11:26"/>
    <d v="1899-12-30T00:11:26"/>
    <x v="86"/>
    <s v="Savin Rock Marathon"/>
    <n v="5.2478134110787211"/>
    <n v="157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</r>
  <r>
    <x v="1901"/>
    <d v="2015-03-21T00:00:00"/>
    <x v="9"/>
    <n v="1"/>
    <n v="0"/>
    <n v="11"/>
    <n v="21"/>
    <d v="1899-12-30T00:11:21"/>
    <d v="1899-12-30T00:11:21"/>
    <x v="86"/>
    <s v="Savin Rock Marathon"/>
    <n v="5.2863436123348064"/>
    <n v="161"/>
    <s v="Snowy"/>
    <m/>
    <d v="1899-12-30T00:00:00"/>
    <d v="1899-12-30T00:00:00"/>
    <m/>
    <n v="0"/>
    <n v="0"/>
    <d v="1899-12-30T04:57:22"/>
    <d v="1899-12-30T05:49:46"/>
    <d v="1899-12-30T02:28:41"/>
    <d v="1899-12-30T02:54:53"/>
    <n v="2444"/>
    <x v="14"/>
    <x v="10"/>
    <n v="201503"/>
  </r>
  <r>
    <x v="1901"/>
    <d v="2015-03-21T00:00:00"/>
    <x v="10"/>
    <n v="1"/>
    <n v="0"/>
    <n v="11"/>
    <n v="33"/>
    <d v="1899-12-30T00:11:33"/>
    <d v="1899-12-30T00:11:33"/>
    <x v="86"/>
    <s v="Savin Rock Marathon"/>
    <n v="5.1948051948051992"/>
    <n v="161"/>
    <s v="Snowy"/>
    <m/>
    <d v="1899-12-30T00:00:00"/>
    <d v="1899-12-30T00:00:00"/>
    <m/>
    <n v="0"/>
    <n v="0"/>
    <d v="1899-12-30T05:02:37"/>
    <d v="1899-12-30T05:55:01"/>
    <d v="1899-12-30T02:31:18"/>
    <d v="1899-12-30T02:57:30"/>
    <n v="2532"/>
    <x v="14"/>
    <x v="10"/>
    <n v="201503"/>
  </r>
  <r>
    <x v="1901"/>
    <d v="2015-03-21T00:00:00"/>
    <x v="11"/>
    <n v="1"/>
    <n v="0"/>
    <n v="11"/>
    <n v="29"/>
    <d v="1899-12-30T00:11:29"/>
    <d v="1899-12-30T00:11:29"/>
    <x v="86"/>
    <s v="Savin Rock Marathon"/>
    <n v="5.224963715529757"/>
    <n v="160"/>
    <s v="Snowy"/>
    <m/>
    <d v="1899-12-30T00:00:00"/>
    <d v="1899-12-30T00:00:00"/>
    <m/>
    <n v="0"/>
    <n v="0"/>
    <d v="1899-12-30T05:00:52"/>
    <d v="1899-12-30T05:53:16"/>
    <d v="1899-12-30T02:30:26"/>
    <d v="1899-12-30T02:56:38"/>
    <n v="2506"/>
    <x v="14"/>
    <x v="10"/>
    <n v="201503"/>
  </r>
  <r>
    <x v="1901"/>
    <d v="2015-03-21T00:00:00"/>
    <x v="12"/>
    <n v="1"/>
    <n v="0"/>
    <n v="11"/>
    <n v="36"/>
    <d v="1899-12-30T00:11:36"/>
    <d v="1899-12-30T00:11:36"/>
    <x v="86"/>
    <s v="Savin Rock Marathon"/>
    <n v="5.1724137931034528"/>
    <n v="163"/>
    <s v="Snowy"/>
    <m/>
    <d v="1899-12-30T00:00:00"/>
    <d v="1899-12-30T00:00:00"/>
    <m/>
    <n v="0"/>
    <n v="0"/>
    <d v="1899-12-30T05:03:55"/>
    <d v="1899-12-30T05:56:19"/>
    <d v="1899-12-30T02:31:58"/>
    <d v="1899-12-30T02:58:10"/>
    <n v="2543"/>
    <x v="14"/>
    <x v="10"/>
    <n v="201503"/>
  </r>
  <r>
    <x v="1901"/>
    <d v="2015-03-21T00:00:00"/>
    <x v="13"/>
    <n v="1"/>
    <n v="0"/>
    <n v="12"/>
    <n v="7"/>
    <d v="1899-12-30T00:12:07"/>
    <d v="1899-12-30T00:12:07"/>
    <x v="86"/>
    <s v="Savin Rock Marathon"/>
    <n v="4.9518569463548872"/>
    <n v="162"/>
    <s v="Snowy"/>
    <m/>
    <d v="1899-12-30T00:00:00"/>
    <d v="1899-12-30T00:00:00"/>
    <m/>
    <n v="0"/>
    <n v="0"/>
    <d v="1899-12-30T05:17:27"/>
    <d v="1899-12-30T06:09:51"/>
    <d v="1899-12-30T02:38:44"/>
    <d v="1899-12-30T03:04:56"/>
    <n v="2726"/>
    <x v="14"/>
    <x v="10"/>
    <n v="201503"/>
  </r>
  <r>
    <x v="1901"/>
    <d v="2015-03-21T00:00:00"/>
    <x v="14"/>
    <n v="1"/>
    <n v="0"/>
    <n v="11"/>
    <n v="26"/>
    <d v="1899-12-30T00:11:26"/>
    <d v="1899-12-30T00:11:26"/>
    <x v="86"/>
    <s v="Savin Rock Marathon"/>
    <n v="5.2478134110787211"/>
    <n v="162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</r>
  <r>
    <x v="1901"/>
    <d v="2015-03-21T00:00:00"/>
    <x v="15"/>
    <n v="1"/>
    <n v="0"/>
    <n v="11"/>
    <n v="42"/>
    <d v="1899-12-30T00:11:42"/>
    <d v="1899-12-30T00:11:42"/>
    <x v="86"/>
    <s v="Savin Rock Marathon"/>
    <n v="5.1282051282051331"/>
    <n v="167"/>
    <s v="Snowy"/>
    <m/>
    <d v="1899-12-30T00:00:00"/>
    <d v="1899-12-30T00:00:00"/>
    <m/>
    <n v="0"/>
    <n v="0"/>
    <d v="1899-12-30T05:06:32"/>
    <d v="1899-12-30T05:58:56"/>
    <d v="1899-12-30T02:33:16"/>
    <d v="1899-12-30T02:59:28"/>
    <n v="2579"/>
    <x v="14"/>
    <x v="10"/>
    <n v="201503"/>
  </r>
  <r>
    <x v="1901"/>
    <d v="2015-03-21T00:00:00"/>
    <x v="16"/>
    <n v="1"/>
    <n v="0"/>
    <n v="12"/>
    <n v="3"/>
    <d v="1899-12-30T00:12:03"/>
    <d v="1899-12-30T00:12:03"/>
    <x v="86"/>
    <s v="Savin Rock Marathon"/>
    <n v="4.9792531120331986"/>
    <n v="166"/>
    <s v="Snowy"/>
    <m/>
    <d v="1899-12-30T00:00:00"/>
    <d v="1899-12-30T00:00:00"/>
    <m/>
    <n v="0"/>
    <n v="0"/>
    <d v="1899-12-30T05:15:43"/>
    <d v="1899-12-30T06:08:07"/>
    <d v="1899-12-30T02:37:51"/>
    <d v="1899-12-30T03:04:03"/>
    <n v="2713"/>
    <x v="14"/>
    <x v="10"/>
    <n v="201503"/>
  </r>
  <r>
    <x v="1901"/>
    <d v="2015-03-21T00:00:00"/>
    <x v="17"/>
    <n v="1"/>
    <n v="0"/>
    <n v="11"/>
    <n v="4"/>
    <d v="1899-12-30T00:11:04"/>
    <d v="1899-12-30T00:11:04"/>
    <x v="86"/>
    <s v="Savin Rock Marathon"/>
    <n v="5.4216867469879562"/>
    <n v="163"/>
    <s v="Snowy"/>
    <m/>
    <d v="1899-12-30T00:00:00"/>
    <d v="1899-12-30T00:00:00"/>
    <m/>
    <n v="0"/>
    <n v="0"/>
    <d v="1899-12-30T04:49:57"/>
    <d v="1899-12-30T05:42:21"/>
    <d v="1899-12-30T02:24:58"/>
    <d v="1899-12-30T02:51:10"/>
    <n v="2287"/>
    <x v="14"/>
    <x v="10"/>
    <n v="201503"/>
  </r>
  <r>
    <x v="1901"/>
    <d v="2015-03-21T00:00:00"/>
    <x v="18"/>
    <n v="1"/>
    <n v="0"/>
    <n v="11"/>
    <n v="43"/>
    <d v="1899-12-30T00:11:43"/>
    <d v="1899-12-30T00:11:43"/>
    <x v="86"/>
    <s v="Savin Rock Marathon"/>
    <n v="5.1209103840682832"/>
    <n v="165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</r>
  <r>
    <x v="1901"/>
    <d v="2015-03-21T00:00:00"/>
    <x v="19"/>
    <n v="1"/>
    <n v="0"/>
    <n v="11"/>
    <n v="49"/>
    <d v="1899-12-30T00:11:49"/>
    <d v="1899-12-30T00:11:49"/>
    <x v="86"/>
    <s v="Savin Rock Marathon"/>
    <n v="5.0775740479548697"/>
    <n v="161"/>
    <s v="Snow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4"/>
    <x v="10"/>
    <n v="201503"/>
  </r>
  <r>
    <x v="1901"/>
    <d v="2015-03-21T00:00:00"/>
    <x v="20"/>
    <n v="1"/>
    <n v="0"/>
    <n v="11"/>
    <n v="43"/>
    <d v="1899-12-30T00:11:43"/>
    <d v="1899-12-30T00:11:43"/>
    <x v="86"/>
    <s v="Savin Rock Marathon"/>
    <n v="5.1209103840682832"/>
    <n v="162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</r>
  <r>
    <x v="1901"/>
    <d v="2015-03-21T00:00:00"/>
    <x v="21"/>
    <n v="1"/>
    <n v="0"/>
    <n v="12"/>
    <n v="24"/>
    <d v="1899-12-30T00:12:24"/>
    <d v="1899-12-30T00:12:24"/>
    <x v="86"/>
    <s v="Savin Rock Marathon"/>
    <n v="4.8387096774193585"/>
    <n v="161"/>
    <s v="Snowy"/>
    <m/>
    <d v="1899-12-30T00:00:00"/>
    <d v="1899-12-30T00:00:00"/>
    <m/>
    <n v="0"/>
    <n v="0"/>
    <d v="1899-12-30T05:24:53"/>
    <d v="1899-12-30T06:17:17"/>
    <d v="1899-12-30T02:42:26"/>
    <d v="1899-12-30T03:08:38"/>
    <n v="2780"/>
    <x v="14"/>
    <x v="10"/>
    <n v="201503"/>
  </r>
  <r>
    <x v="1901"/>
    <d v="2015-03-21T00:00:00"/>
    <x v="25"/>
    <n v="1"/>
    <n v="0"/>
    <n v="12"/>
    <n v="44"/>
    <d v="1899-12-30T00:12:44"/>
    <d v="1899-12-30T00:12:44"/>
    <x v="86"/>
    <s v="Savin Rock Marathon"/>
    <n v="4.7120418848167587"/>
    <n v="159"/>
    <s v="Snowy"/>
    <m/>
    <d v="1899-12-30T00:00:00"/>
    <d v="1899-12-30T00:00:00"/>
    <m/>
    <n v="0"/>
    <n v="0"/>
    <d v="1899-12-30T05:33:37"/>
    <d v="1899-12-30T06:26:01"/>
    <d v="1899-12-30T02:46:48"/>
    <d v="1899-12-30T03:13:00"/>
    <n v="2838"/>
    <x v="14"/>
    <x v="10"/>
    <n v="201503"/>
  </r>
  <r>
    <x v="1901"/>
    <d v="2015-03-21T00:00:00"/>
    <x v="26"/>
    <n v="1"/>
    <n v="0"/>
    <n v="14"/>
    <n v="13"/>
    <d v="1899-12-30T00:14:13"/>
    <d v="1899-12-30T00:14:13"/>
    <x v="86"/>
    <s v="Savin Rock Marathon"/>
    <n v="4.2203985932004722"/>
    <n v="156"/>
    <s v="Cold &amp; Windy"/>
    <m/>
    <d v="1899-12-30T00:00:00"/>
    <d v="1899-12-30T00:00:00"/>
    <m/>
    <n v="0"/>
    <n v="0"/>
    <d v="1899-12-30T06:12:29"/>
    <d v="1899-12-30T07:04:53"/>
    <d v="1899-12-30T03:06:14"/>
    <d v="1899-12-30T03:32:26"/>
    <n v="2969"/>
    <x v="14"/>
    <x v="10"/>
    <n v="201503"/>
  </r>
  <r>
    <x v="1901"/>
    <d v="2015-03-21T00:00:00"/>
    <x v="27"/>
    <n v="1"/>
    <n v="0"/>
    <n v="13"/>
    <n v="23"/>
    <d v="1899-12-30T00:13:23"/>
    <d v="1899-12-30T00:13:23"/>
    <x v="86"/>
    <s v="Savin Rock Marathon"/>
    <n v="4.4831880448318842"/>
    <n v="161"/>
    <s v="Cold &amp; Windy"/>
    <m/>
    <d v="1899-12-30T00:00:00"/>
    <d v="1899-12-30T00:00:00"/>
    <m/>
    <n v="0"/>
    <n v="0"/>
    <d v="1899-12-30T05:50:39"/>
    <d v="1899-12-30T06:43:03"/>
    <d v="1899-12-30T02:55:19"/>
    <d v="1899-12-30T03:21:31"/>
    <n v="2908"/>
    <x v="14"/>
    <x v="10"/>
    <n v="201503"/>
  </r>
  <r>
    <x v="1901"/>
    <d v="2015-03-21T00:00:00"/>
    <x v="28"/>
    <n v="1"/>
    <n v="0"/>
    <n v="13"/>
    <n v="37"/>
    <d v="1899-12-30T00:13:37"/>
    <d v="1899-12-30T00:13:37"/>
    <x v="86"/>
    <s v="Savin Rock Marathon"/>
    <n v="4.4063647490820106"/>
    <n v="156"/>
    <s v="Cold &amp; Windy"/>
    <m/>
    <d v="1899-12-30T00:00:00"/>
    <d v="1899-12-30T00:00:00"/>
    <m/>
    <n v="0"/>
    <n v="0"/>
    <d v="1899-12-30T05:56:45"/>
    <d v="1899-12-30T06:49:09"/>
    <d v="1899-12-30T02:58:23"/>
    <d v="1899-12-30T03:24:35"/>
    <n v="2922"/>
    <x v="14"/>
    <x v="10"/>
    <n v="201503"/>
  </r>
  <r>
    <x v="1901"/>
    <d v="2015-03-21T00:00:00"/>
    <x v="29"/>
    <n v="1"/>
    <n v="0"/>
    <n v="13"/>
    <n v="54"/>
    <d v="1899-12-30T00:13:54"/>
    <d v="1899-12-30T00:13:54"/>
    <x v="86"/>
    <s v="Savin Rock Marathon"/>
    <n v="4.3165467625899314"/>
    <n v="164"/>
    <s v="Cold &amp; Windy"/>
    <m/>
    <d v="1899-12-30T00:00:00"/>
    <d v="1899-12-30T00:00:00"/>
    <m/>
    <n v="0"/>
    <n v="0"/>
    <d v="1899-12-30T06:04:11"/>
    <d v="1899-12-30T06:56:35"/>
    <d v="1899-12-30T03:02:05"/>
    <d v="1899-12-30T03:28:17"/>
    <n v="2943"/>
    <x v="14"/>
    <x v="10"/>
    <n v="201503"/>
  </r>
  <r>
    <x v="1901"/>
    <d v="2015-03-21T00:00:00"/>
    <x v="30"/>
    <n v="1"/>
    <n v="0"/>
    <n v="15"/>
    <n v="5"/>
    <d v="1899-12-30T00:15:05"/>
    <d v="1899-12-30T00:15:05"/>
    <x v="86"/>
    <s v="Savin Rock Marathon"/>
    <n v="3.977900552486191"/>
    <n v="152"/>
    <s v="Cold &amp; Windy"/>
    <m/>
    <d v="1899-12-30T00:00:00"/>
    <d v="1899-12-30T00:00:00"/>
    <m/>
    <n v="0"/>
    <n v="0"/>
    <d v="1899-12-30T06:35:11"/>
    <d v="1899-12-30T07:27:35"/>
    <d v="1899-12-30T03:17:36"/>
    <d v="1899-12-30T03:43:48"/>
    <n v="3022"/>
    <x v="14"/>
    <x v="10"/>
    <n v="201503"/>
  </r>
  <r>
    <x v="1901"/>
    <d v="2015-03-21T00:00:00"/>
    <x v="31"/>
    <n v="1"/>
    <n v="0"/>
    <n v="14"/>
    <n v="2"/>
    <d v="1899-12-30T00:14:02"/>
    <d v="1899-12-30T00:14:02"/>
    <x v="86"/>
    <s v="Savin Rock Marathon"/>
    <n v="4.2755344418052283"/>
    <n v="161"/>
    <s v="Cold &amp; Windy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10"/>
    <n v="201503"/>
  </r>
  <r>
    <x v="1901"/>
    <d v="2015-03-21T00:00:00"/>
    <x v="32"/>
    <n v="1"/>
    <n v="0"/>
    <n v="15"/>
    <n v="48"/>
    <d v="1899-12-30T00:15:48"/>
    <d v="1899-12-30T00:15:48"/>
    <x v="86"/>
    <s v="Savin Rock Marathon"/>
    <n v="3.7974683544303822"/>
    <n v="154"/>
    <s v="Cold &amp; Windy"/>
    <m/>
    <d v="1899-12-30T00:00:00"/>
    <d v="1899-12-30T00:00:00"/>
    <m/>
    <n v="0"/>
    <n v="0"/>
    <d v="1899-12-30T06:53:58"/>
    <d v="1899-12-30T07:46:22"/>
    <d v="1899-12-30T03:26:59"/>
    <d v="1899-12-30T03:53:11"/>
    <n v="3068"/>
    <x v="14"/>
    <x v="10"/>
    <n v="201503"/>
  </r>
  <r>
    <x v="1901"/>
    <d v="2015-03-21T00:00:00"/>
    <x v="33"/>
    <n v="1"/>
    <n v="0"/>
    <n v="14"/>
    <n v="36"/>
    <d v="1899-12-30T00:14:36"/>
    <d v="1899-12-30T00:14:36"/>
    <x v="86"/>
    <s v="Savin Rock Marathon"/>
    <n v="4.1095890410958935"/>
    <n v="148"/>
    <s v="Cold &amp; Windy"/>
    <m/>
    <d v="1899-12-30T00:00:00"/>
    <d v="1899-12-30T00:00:00"/>
    <m/>
    <n v="0"/>
    <n v="0"/>
    <d v="1899-12-30T06:22:31"/>
    <d v="1899-12-30T07:14:55"/>
    <d v="1899-12-30T03:11:16"/>
    <d v="1899-12-30T03:37:28"/>
    <n v="2995"/>
    <x v="14"/>
    <x v="10"/>
    <n v="201503"/>
  </r>
  <r>
    <x v="1901"/>
    <d v="2015-03-21T00:00:00"/>
    <x v="34"/>
    <n v="1"/>
    <n v="0"/>
    <n v="14"/>
    <n v="3"/>
    <d v="1899-12-30T00:14:03"/>
    <d v="1899-12-30T00:14:03"/>
    <x v="86"/>
    <s v="Savin Rock Marathon"/>
    <n v="4.2704626334519604"/>
    <n v="148"/>
    <s v="Cold &amp; Windy"/>
    <m/>
    <d v="1899-12-30T00:00:00"/>
    <d v="1899-12-30T00:00:00"/>
    <m/>
    <n v="0"/>
    <n v="0"/>
    <d v="1899-12-30T06:08:07"/>
    <d v="1899-12-30T07:00:31"/>
    <d v="1899-12-30T03:04:03"/>
    <d v="1899-12-30T03:30:15"/>
    <n v="2956"/>
    <x v="14"/>
    <x v="10"/>
    <n v="201503"/>
  </r>
  <r>
    <x v="1901"/>
    <d v="2015-03-21T00:00:00"/>
    <x v="35"/>
    <n v="1"/>
    <n v="0"/>
    <n v="14"/>
    <n v="53"/>
    <d v="1899-12-30T00:14:53"/>
    <d v="1899-12-30T00:14:53"/>
    <x v="86"/>
    <s v="Savin Rock Marathon"/>
    <n v="4.0313549832026911"/>
    <n v="149"/>
    <s v="Cold &amp; Windy"/>
    <m/>
    <d v="1899-12-30T00:00:00"/>
    <d v="1899-12-30T00:00:00"/>
    <m/>
    <n v="0"/>
    <n v="0"/>
    <d v="1899-12-30T06:29:57"/>
    <d v="1899-12-30T07:22:21"/>
    <d v="1899-12-30T03:14:58"/>
    <d v="1899-12-30T03:41:10"/>
    <n v="3007"/>
    <x v="14"/>
    <x v="10"/>
    <n v="201503"/>
  </r>
  <r>
    <x v="1901"/>
    <d v="2015-03-21T00:00:00"/>
    <x v="36"/>
    <n v="1"/>
    <n v="0"/>
    <n v="14"/>
    <n v="16"/>
    <d v="1899-12-30T00:14:16"/>
    <d v="1899-12-30T00:14:16"/>
    <x v="86"/>
    <s v="Savin Rock Marathon"/>
    <n v="4.2056074766355174"/>
    <n v="149"/>
    <s v="Cold &amp; Windy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10"/>
    <n v="201503"/>
  </r>
  <r>
    <x v="1902"/>
    <d v="2015-03-24T00:00:00"/>
    <x v="1"/>
    <n v="10"/>
    <n v="0"/>
    <n v="25"/>
    <n v="50"/>
    <d v="1899-12-30T00:25:50"/>
    <d v="1899-12-30T00:02:35"/>
    <x v="51"/>
    <s v="YNHH Spin Bike"/>
    <n v="23.225806451612922"/>
    <n v="0"/>
    <s v="Inside"/>
    <m/>
    <d v="1899-12-30T04:49:20"/>
    <d v="1899-12-30T02:24:40"/>
    <m/>
    <n v="0"/>
    <n v="0"/>
    <d v="1899-12-30T01:07:41"/>
    <d v="1899-12-30T02:00:05"/>
    <d v="1899-12-30T00:33:51"/>
    <d v="1899-12-30T01:00:03"/>
    <n v="56"/>
    <x v="14"/>
    <x v="10"/>
    <n v="201503"/>
  </r>
  <r>
    <x v="1903"/>
    <d v="2015-03-26T00:00:00"/>
    <x v="1"/>
    <n v="12"/>
    <n v="0"/>
    <n v="36"/>
    <n v="30"/>
    <d v="1899-12-30T00:36:30"/>
    <d v="1899-12-30T00:03:02"/>
    <x v="51"/>
    <s v="YNHH Spin Bike"/>
    <n v="19.726027397260292"/>
    <n v="119"/>
    <s v="Inside"/>
    <m/>
    <d v="1899-12-30T05:40:40"/>
    <d v="1899-12-30T02:50:20"/>
    <m/>
    <n v="0"/>
    <n v="0"/>
    <d v="1899-12-30T01:19:41"/>
    <d v="1899-12-30T02:12:06"/>
    <d v="1899-12-30T00:39:51"/>
    <d v="1899-12-30T01:06:03"/>
    <n v="216"/>
    <x v="14"/>
    <x v="10"/>
    <n v="201503"/>
  </r>
  <r>
    <x v="1904"/>
    <d v="2015-03-28T00:00:00"/>
    <x v="2"/>
    <n v="3"/>
    <n v="0"/>
    <n v="35"/>
    <n v="0"/>
    <d v="1899-12-30T00:35:00"/>
    <d v="1899-12-30T00:11:40"/>
    <x v="86"/>
    <s v="Treadmill"/>
    <n v="5.1428571428571468"/>
    <n v="132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14"/>
    <x v="10"/>
    <n v="201503"/>
  </r>
  <r>
    <x v="1905"/>
    <d v="2015-03-29T00:00:00"/>
    <x v="1"/>
    <n v="30.4"/>
    <n v="2"/>
    <n v="14"/>
    <n v="35"/>
    <d v="1899-12-30T02:14:35"/>
    <d v="1899-12-30T00:04:26"/>
    <x v="53"/>
    <s v="Griskus to Nettletown"/>
    <n v="13.5529411764706"/>
    <n v="137"/>
    <s v="Cold &amp; Windy"/>
    <m/>
    <d v="1899-12-30T08:15:50"/>
    <d v="1899-12-30T04:07:55"/>
    <m/>
    <n v="0"/>
    <n v="0"/>
    <d v="1899-12-30T01:55:59"/>
    <d v="1899-12-30T02:48:23"/>
    <d v="1899-12-30T00:58:00"/>
    <d v="1899-12-30T01:24:12"/>
    <n v="632"/>
    <x v="14"/>
    <x v="10"/>
    <n v="201503"/>
  </r>
  <r>
    <x v="1906"/>
    <d v="2015-03-31T00:00:00"/>
    <x v="1"/>
    <n v="16.100000000000001"/>
    <n v="0"/>
    <n v="45"/>
    <n v="0"/>
    <d v="1899-12-30T00:45:00"/>
    <d v="1899-12-30T00:02:48"/>
    <x v="51"/>
    <s v="YNHH Spin Bike"/>
    <n v="21.466666666666686"/>
    <n v="118"/>
    <s v="Inside"/>
    <m/>
    <d v="1899-12-30T05:13:03"/>
    <d v="1899-12-30T02:36:31"/>
    <m/>
    <n v="0"/>
    <n v="0"/>
    <d v="1899-12-30T01:13:14"/>
    <d v="1899-12-30T02:05:38"/>
    <d v="1899-12-30T00:36:37"/>
    <d v="1899-12-30T01:02:49"/>
    <n v="122"/>
    <x v="14"/>
    <x v="10"/>
    <n v="201503"/>
  </r>
  <r>
    <x v="1907"/>
    <d v="2015-04-01T00:00:00"/>
    <x v="2"/>
    <n v="3.9"/>
    <n v="0"/>
    <n v="45"/>
    <n v="0"/>
    <d v="1899-12-30T00:45:00"/>
    <d v="1899-12-30T00:11:32"/>
    <x v="76"/>
    <s v="YNHH Treadmill"/>
    <n v="5.2000000000000037"/>
    <n v="143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31"/>
    <x v="14"/>
    <x v="1"/>
    <n v="201504"/>
  </r>
  <r>
    <x v="1908"/>
    <d v="2015-04-02T00:00:00"/>
    <x v="1"/>
    <n v="16"/>
    <n v="0"/>
    <n v="45"/>
    <n v="0"/>
    <d v="1899-12-30T00:45:00"/>
    <d v="1899-12-30T00:02:49"/>
    <x v="51"/>
    <s v="YNHH Spin Bike"/>
    <n v="21.33333333333335"/>
    <n v="122"/>
    <s v="Inside"/>
    <m/>
    <d v="1899-12-30T05:15:00"/>
    <d v="1899-12-30T02:37:30"/>
    <m/>
    <n v="0"/>
    <n v="0"/>
    <d v="1899-12-30T01:13:41"/>
    <d v="1899-12-30T02:06:05"/>
    <d v="1899-12-30T00:36:51"/>
    <d v="1899-12-30T01:03:03"/>
    <n v="134"/>
    <x v="14"/>
    <x v="1"/>
    <n v="201504"/>
  </r>
  <r>
    <x v="1909"/>
    <d v="2015-04-03T00:00:00"/>
    <x v="2"/>
    <n v="5.0999999999999996"/>
    <n v="0"/>
    <n v="56"/>
    <n v="5"/>
    <d v="1899-12-30T00:56:05"/>
    <d v="1899-12-30T00:11:00"/>
    <x v="86"/>
    <s v="Glenwood Loop"/>
    <n v="5.4561664190193202"/>
    <n v="156"/>
    <s v="Chilly"/>
    <m/>
    <d v="1899-12-30T04:48:07"/>
    <d v="1899-12-30T02:24:03"/>
    <m/>
    <n v="0"/>
    <n v="0"/>
    <d v="1899-12-30T04:48:07"/>
    <d v="1899-12-30T05:40:31"/>
    <d v="1899-12-30T02:24:03"/>
    <d v="1899-12-30T02:50:15"/>
    <n v="2248"/>
    <x v="14"/>
    <x v="1"/>
    <n v="201504"/>
  </r>
  <r>
    <x v="1910"/>
    <d v="2015-04-04T00:00:00"/>
    <x v="1"/>
    <n v="22"/>
    <n v="1"/>
    <n v="41"/>
    <n v="0"/>
    <d v="1899-12-30T01:41:00"/>
    <d v="1899-12-30T00:04:35"/>
    <x v="53"/>
    <s v="Random"/>
    <n v="13.069306930693079"/>
    <n v="135"/>
    <s v="Windy"/>
    <m/>
    <d v="1899-12-30T08:34:11"/>
    <d v="1899-12-30T04:17:05"/>
    <m/>
    <n v="0"/>
    <n v="0"/>
    <d v="1899-12-30T02:00:17"/>
    <d v="1899-12-30T02:52:41"/>
    <d v="1899-12-30T01:00:08"/>
    <d v="1899-12-30T01:26:20"/>
    <n v="680"/>
    <x v="14"/>
    <x v="1"/>
    <n v="201504"/>
  </r>
  <r>
    <x v="1911"/>
    <d v="2015-04-06T00:00:00"/>
    <x v="1"/>
    <n v="13"/>
    <n v="0"/>
    <n v="35"/>
    <n v="0"/>
    <d v="1899-12-30T00:35:00"/>
    <d v="1899-12-30T00:02:42"/>
    <x v="51"/>
    <s v="YNHH Spin Bike"/>
    <n v="22.285714285714302"/>
    <n v="127"/>
    <m/>
    <m/>
    <d v="1899-12-30T05:01:32"/>
    <d v="1899-12-30T02:30:46"/>
    <m/>
    <n v="0"/>
    <n v="0"/>
    <d v="1899-12-30T01:10:32"/>
    <d v="1899-12-30T02:02:56"/>
    <d v="1899-12-30T00:35:16"/>
    <d v="1899-12-30T01:01:28"/>
    <n v="88"/>
    <x v="14"/>
    <x v="1"/>
    <n v="201504"/>
  </r>
  <r>
    <x v="1911"/>
    <d v="2015-04-06T00:00:00"/>
    <x v="0"/>
    <n v="1"/>
    <n v="0"/>
    <n v="32"/>
    <n v="0"/>
    <d v="1899-12-30T00:32:00"/>
    <d v="1899-12-30T00:32:00"/>
    <x v="49"/>
    <s v="PHS Swim"/>
    <n v="1.8750000000000013"/>
    <n v="0"/>
    <m/>
    <m/>
    <d v="1899-12-30T01:16:48"/>
    <d v="1899-12-30T00:38:24"/>
    <m/>
    <n v="0"/>
    <n v="0"/>
    <d v="1899-12-30T13:58:24"/>
    <d v="1899-12-30T14:50:48"/>
    <d v="1899-12-30T06:59:12"/>
    <d v="1899-12-30T07:25:24"/>
    <n v="3168"/>
    <x v="14"/>
    <x v="1"/>
    <n v="201504"/>
  </r>
  <r>
    <x v="1912"/>
    <d v="2015-04-07T00:00:00"/>
    <x v="2"/>
    <n v="3.1"/>
    <n v="0"/>
    <n v="31"/>
    <n v="57"/>
    <d v="1899-12-30T00:31:57"/>
    <d v="1899-12-30T00:10:18"/>
    <x v="76"/>
    <s v="YNHH-5k"/>
    <n v="5.8215962441314604"/>
    <n v="151"/>
    <s v="Raining"/>
    <m/>
    <d v="1899-12-30T04:30:02"/>
    <d v="1899-12-30T02:15:01"/>
    <m/>
    <n v="0"/>
    <n v="0"/>
    <d v="1899-12-30T04:30:02"/>
    <d v="1899-12-30T05:22:26"/>
    <d v="1899-12-30T02:15:01"/>
    <d v="1899-12-30T02:41:13"/>
    <n v="1791"/>
    <x v="14"/>
    <x v="1"/>
    <n v="201504"/>
  </r>
  <r>
    <x v="1913"/>
    <d v="2015-04-08T00:00:00"/>
    <x v="0"/>
    <n v="1.1000000000000001"/>
    <n v="0"/>
    <n v="34"/>
    <n v="21"/>
    <d v="1899-12-30T00:34:21"/>
    <d v="1899-12-30T00:31:14"/>
    <x v="49"/>
    <s v="Masters Swim Class"/>
    <n v="1.9213973799126656"/>
    <n v="0"/>
    <m/>
    <m/>
    <d v="1899-12-30T01:14:57"/>
    <d v="1899-12-30T00:37:28"/>
    <m/>
    <n v="0"/>
    <n v="0"/>
    <d v="1899-12-30T13:38:09"/>
    <d v="1899-12-30T14:30:33"/>
    <d v="1899-12-30T06:49:05"/>
    <d v="1899-12-30T07:15:17"/>
    <n v="3156"/>
    <x v="14"/>
    <x v="1"/>
    <n v="201504"/>
  </r>
  <r>
    <x v="1914"/>
    <d v="2015-04-10T00:00:00"/>
    <x v="2"/>
    <n v="3.5"/>
    <n v="0"/>
    <n v="40"/>
    <n v="4"/>
    <d v="1899-12-30T00:40:04"/>
    <d v="1899-12-30T00:11:27"/>
    <x v="88"/>
    <s v="Fenn's Pond and then some"/>
    <n v="5.2412645590682239"/>
    <n v="151"/>
    <s v="Misty"/>
    <m/>
    <d v="1899-12-30T04:59:56"/>
    <d v="1899-12-30T02:29:58"/>
    <m/>
    <n v="0"/>
    <n v="0"/>
    <d v="1899-12-30T04:59:56"/>
    <d v="1899-12-30T05:52:20"/>
    <d v="1899-12-30T02:29:58"/>
    <d v="1899-12-30T02:56:10"/>
    <n v="2491"/>
    <x v="14"/>
    <x v="1"/>
    <n v="201504"/>
  </r>
  <r>
    <x v="1915"/>
    <d v="2015-04-12T00:00:00"/>
    <x v="1"/>
    <n v="36"/>
    <n v="2"/>
    <n v="36"/>
    <n v="8"/>
    <d v="1899-12-30T02:36:08"/>
    <d v="1899-12-30T00:04:20"/>
    <x v="53"/>
    <s v="Random"/>
    <n v="13.834329632792496"/>
    <n v="144"/>
    <s v="Cold &amp; Windy"/>
    <m/>
    <d v="1899-12-30T08:05:45"/>
    <d v="1899-12-30T04:02:52"/>
    <m/>
    <n v="0"/>
    <n v="0"/>
    <d v="1899-12-30T01:53:38"/>
    <d v="1899-12-30T02:46:02"/>
    <d v="1899-12-30T00:56:49"/>
    <d v="1899-12-30T01:23:01"/>
    <n v="605"/>
    <x v="14"/>
    <x v="1"/>
    <n v="201504"/>
  </r>
  <r>
    <x v="1916"/>
    <d v="2015-04-13T00:00:00"/>
    <x v="2"/>
    <n v="7.5"/>
    <n v="1"/>
    <n v="27"/>
    <n v="33"/>
    <d v="1899-12-30T01:27:33"/>
    <d v="1899-12-30T00:11:40"/>
    <x v="86"/>
    <s v="Quassy Loop"/>
    <n v="5.1399200456881822"/>
    <n v="148"/>
    <s v="Nice!"/>
    <m/>
    <d v="1899-12-30T05:05:50"/>
    <d v="1899-12-30T02:32:55"/>
    <m/>
    <n v="0"/>
    <n v="0"/>
    <d v="1899-12-30T05:05:50"/>
    <d v="1899-12-30T05:58:15"/>
    <d v="1899-12-30T02:32:55"/>
    <d v="1899-12-30T02:59:07"/>
    <n v="2571"/>
    <x v="14"/>
    <x v="1"/>
    <n v="201504"/>
  </r>
  <r>
    <x v="1917"/>
    <d v="2015-04-14T00:00:00"/>
    <x v="2"/>
    <n v="3"/>
    <n v="0"/>
    <n v="33"/>
    <n v="27"/>
    <d v="1899-12-30T00:33:27"/>
    <d v="1899-12-30T00:11:09"/>
    <x v="88"/>
    <s v="WI John Nolen"/>
    <n v="5.3811659192825161"/>
    <n v="0"/>
    <s v="Nice!"/>
    <m/>
    <d v="1899-12-30T04:52:08"/>
    <d v="1899-12-30T02:26:04"/>
    <m/>
    <n v="0"/>
    <n v="0"/>
    <d v="1899-12-30T04:52:08"/>
    <d v="1899-12-30T05:44:32"/>
    <d v="1899-12-30T02:26:04"/>
    <d v="1899-12-30T02:52:16"/>
    <n v="2343"/>
    <x v="14"/>
    <x v="1"/>
    <n v="201504"/>
  </r>
  <r>
    <x v="1917"/>
    <d v="2015-04-14T00:00:00"/>
    <x v="1"/>
    <n v="13.5"/>
    <n v="1"/>
    <n v="2"/>
    <n v="0"/>
    <d v="1899-12-30T01:02:00"/>
    <d v="1899-12-30T00:04:36"/>
    <x v="89"/>
    <s v="Lake Manona Loop"/>
    <n v="13.064516129032267"/>
    <n v="0"/>
    <s v="Nice!"/>
    <m/>
    <d v="1899-12-30T08:34:22"/>
    <d v="1899-12-30T04:17:11"/>
    <m/>
    <n v="0"/>
    <n v="0"/>
    <d v="1899-12-30T02:00:20"/>
    <d v="1899-12-30T02:52:44"/>
    <d v="1899-12-30T01:00:10"/>
    <d v="1899-12-30T01:26:22"/>
    <n v="681"/>
    <x v="14"/>
    <x v="1"/>
    <n v="201504"/>
  </r>
  <r>
    <x v="1918"/>
    <d v="2015-04-15T00:00:00"/>
    <x v="2"/>
    <n v="3.6"/>
    <n v="0"/>
    <n v="41"/>
    <n v="50"/>
    <d v="1899-12-30T00:41:50"/>
    <d v="1899-12-30T00:11:37"/>
    <x v="88"/>
    <s v="WI Random"/>
    <n v="5.1633466135458201"/>
    <n v="138"/>
    <s v="Nice!"/>
    <m/>
    <d v="1899-12-30T05:04:27"/>
    <d v="1899-12-30T02:32:14"/>
    <m/>
    <n v="0"/>
    <n v="0"/>
    <d v="1899-12-30T05:04:27"/>
    <d v="1899-12-30T05:56:51"/>
    <d v="1899-12-30T02:32:14"/>
    <d v="1899-12-30T02:58:26"/>
    <n v="2554"/>
    <x v="14"/>
    <x v="1"/>
    <n v="201504"/>
  </r>
  <r>
    <x v="1918"/>
    <d v="2015-04-15T00:00:00"/>
    <x v="1"/>
    <n v="6.3"/>
    <n v="0"/>
    <n v="34"/>
    <n v="26"/>
    <d v="1899-12-30T00:34:26"/>
    <d v="1899-12-30T00:05:28"/>
    <x v="89"/>
    <s v="WI Random"/>
    <n v="10.977734753146187"/>
    <n v="0"/>
    <s v="Nice!"/>
    <m/>
    <d v="1899-12-30T10:12:09"/>
    <d v="1899-12-30T05:06:04"/>
    <m/>
    <n v="0"/>
    <n v="0"/>
    <d v="1899-12-30T02:23:12"/>
    <d v="1899-12-30T03:15:36"/>
    <d v="1899-12-30T01:11:36"/>
    <d v="1899-12-30T01:37:48"/>
    <n v="757"/>
    <x v="14"/>
    <x v="1"/>
    <n v="201504"/>
  </r>
  <r>
    <x v="1919"/>
    <d v="2015-04-16T00:00:00"/>
    <x v="2"/>
    <n v="2.5"/>
    <n v="0"/>
    <n v="32"/>
    <n v="45"/>
    <d v="1899-12-30T00:32:45"/>
    <d v="1899-12-30T00:13:06"/>
    <x v="88"/>
    <s v="WI Trail Run"/>
    <n v="4.5801526717557293"/>
    <n v="129"/>
    <s v="Nice!"/>
    <m/>
    <d v="1899-12-30T05:43:13"/>
    <d v="1899-12-30T02:51:37"/>
    <m/>
    <n v="0"/>
    <n v="0"/>
    <d v="1899-12-30T05:43:13"/>
    <d v="1899-12-30T06:35:37"/>
    <d v="1899-12-30T02:51:37"/>
    <d v="1899-12-30T03:17:49"/>
    <n v="2879"/>
    <x v="14"/>
    <x v="1"/>
    <n v="201504"/>
  </r>
  <r>
    <x v="1919"/>
    <d v="2015-04-16T00:00:00"/>
    <x v="2"/>
    <n v="14"/>
    <n v="2"/>
    <n v="51"/>
    <n v="20"/>
    <d v="1899-12-30T02:51:20"/>
    <d v="1899-12-30T00:12:14"/>
    <x v="88"/>
    <s v="Epic To John Nolen"/>
    <n v="4.9027237354085642"/>
    <n v="153"/>
    <s v="Nice!"/>
    <m/>
    <d v="1899-12-30T05:20:38"/>
    <d v="1899-12-30T02:40:19"/>
    <m/>
    <n v="0"/>
    <n v="0"/>
    <d v="1899-12-30T05:20:38"/>
    <d v="1899-12-30T06:13:02"/>
    <d v="1899-12-30T02:40:19"/>
    <d v="1899-12-30T03:06:31"/>
    <n v="2755"/>
    <x v="14"/>
    <x v="1"/>
    <n v="201504"/>
  </r>
  <r>
    <x v="1920"/>
    <d v="2015-04-19T00:00:00"/>
    <x v="1"/>
    <n v="48.6"/>
    <n v="3"/>
    <n v="27"/>
    <n v="39"/>
    <d v="1899-12-30T03:27:39"/>
    <d v="1899-12-30T00:04:16"/>
    <x v="53"/>
    <s v="Rev3 Minus Out and Back"/>
    <n v="14.042860582711304"/>
    <n v="137"/>
    <s v="Nice!"/>
    <m/>
    <d v="1899-12-30T07:58:32"/>
    <d v="1899-12-30T03:59:16"/>
    <m/>
    <n v="0"/>
    <n v="0"/>
    <d v="1899-12-30T01:51:57"/>
    <d v="1899-12-30T02:44:21"/>
    <d v="1899-12-30T00:55:58"/>
    <d v="1899-12-30T01:22:10"/>
    <n v="592"/>
    <x v="14"/>
    <x v="1"/>
    <n v="201504"/>
  </r>
  <r>
    <x v="1921"/>
    <d v="2015-04-20T00:00:00"/>
    <x v="0"/>
    <n v="1"/>
    <n v="0"/>
    <n v="33"/>
    <n v="19"/>
    <d v="1899-12-30T00:33:19"/>
    <d v="1899-12-30T00:33:19"/>
    <x v="49"/>
    <s v="PHS Masters Swim"/>
    <n v="1.8009004502251138"/>
    <n v="0"/>
    <s v="Inside"/>
    <m/>
    <d v="1899-12-30T01:19:58"/>
    <d v="1899-12-30T00:39:59"/>
    <m/>
    <n v="0"/>
    <n v="0"/>
    <d v="1899-12-30T14:32:54"/>
    <d v="1899-12-30T15:25:18"/>
    <d v="1899-12-30T07:16:27"/>
    <d v="1899-12-30T07:42:39"/>
    <n v="3204"/>
    <x v="14"/>
    <x v="1"/>
    <n v="201504"/>
  </r>
  <r>
    <x v="1922"/>
    <d v="2015-04-21T00:00:00"/>
    <x v="2"/>
    <n v="3.1"/>
    <n v="0"/>
    <n v="32"/>
    <n v="23"/>
    <d v="1899-12-30T00:32:23"/>
    <d v="1899-12-30T00:10:27"/>
    <x v="86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4"/>
    <x v="1"/>
    <n v="201504"/>
  </r>
  <r>
    <x v="1923"/>
    <d v="2015-04-22T00:00:00"/>
    <x v="0"/>
    <n v="1.1499999999999999"/>
    <n v="0"/>
    <n v="38"/>
    <n v="34"/>
    <d v="1899-12-30T00:38:34"/>
    <d v="1899-12-30T00:33:32"/>
    <x v="49"/>
    <s v="PHS Masters Swim"/>
    <n v="1.7891097666378579"/>
    <n v="0"/>
    <s v="Inside"/>
    <m/>
    <d v="1899-12-30T01:20:29"/>
    <d v="1899-12-30T00:40:15"/>
    <m/>
    <n v="0"/>
    <n v="0"/>
    <d v="1899-12-30T14:38:39"/>
    <d v="1899-12-30T15:31:03"/>
    <d v="1899-12-30T07:19:19"/>
    <d v="1899-12-30T07:45:31"/>
    <n v="3218"/>
    <x v="14"/>
    <x v="1"/>
    <n v="201504"/>
  </r>
  <r>
    <x v="1924"/>
    <d v="2015-04-23T00:00:00"/>
    <x v="2"/>
    <n v="3"/>
    <n v="0"/>
    <n v="29"/>
    <n v="35"/>
    <d v="1899-12-30T00:29:35"/>
    <d v="1899-12-30T00:09:52"/>
    <x v="86"/>
    <s v="YNHH-5k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14"/>
    <x v="1"/>
    <n v="201504"/>
  </r>
  <r>
    <x v="1925"/>
    <d v="2015-04-26T00:00:00"/>
    <x v="2"/>
    <n v="13.1"/>
    <n v="2"/>
    <n v="8"/>
    <n v="57"/>
    <d v="1899-12-30T02:08:57"/>
    <d v="1899-12-30T00:09:51"/>
    <x v="88"/>
    <s v="Cheshire Half Marathon"/>
    <n v="6.0953858084528942"/>
    <n v="165"/>
    <s v="Chilly"/>
    <m/>
    <d v="1899-12-30T04:17:54"/>
    <d v="1899-12-30T02:08:57"/>
    <m/>
    <n v="0"/>
    <n v="0"/>
    <d v="1899-12-30T04:17:54"/>
    <d v="1899-12-30T05:10:18"/>
    <d v="1899-12-30T02:08:57"/>
    <d v="1899-12-30T02:35:09"/>
    <n v="1393"/>
    <x v="14"/>
    <x v="1"/>
    <n v="201504"/>
  </r>
  <r>
    <x v="1925"/>
    <d v="2015-04-26T00:00:00"/>
    <x v="8"/>
    <n v="1"/>
    <n v="0"/>
    <n v="9"/>
    <n v="58"/>
    <d v="1899-12-30T00:09:58"/>
    <d v="1899-12-30T00:09:58"/>
    <x v="88"/>
    <s v="Cheshire Half Marathon"/>
    <n v="6.020066889632111"/>
    <n v="152"/>
    <s v="Chilly"/>
    <m/>
    <d v="1899-12-30T00:00:00"/>
    <d v="1899-12-30T00:00:00"/>
    <m/>
    <n v="0"/>
    <n v="0"/>
    <d v="1899-12-30T04:21:08"/>
    <d v="1899-12-30T05:13:32"/>
    <d v="1899-12-30T02:10:34"/>
    <d v="1899-12-30T02:36:46"/>
    <n v="1494"/>
    <x v="14"/>
    <x v="1"/>
    <n v="201504"/>
  </r>
  <r>
    <x v="1925"/>
    <d v="2015-04-26T00:00:00"/>
    <x v="9"/>
    <n v="1"/>
    <n v="0"/>
    <n v="9"/>
    <n v="46"/>
    <d v="1899-12-30T00:09:46"/>
    <d v="1899-12-30T00:09:46"/>
    <x v="88"/>
    <s v="Cheshire Half Marathon"/>
    <n v="6.1433447098976153"/>
    <n v="161"/>
    <s v="Chilly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1"/>
    <n v="201504"/>
  </r>
  <r>
    <x v="1925"/>
    <d v="2015-04-26T00:00:00"/>
    <x v="10"/>
    <n v="1"/>
    <n v="0"/>
    <n v="9"/>
    <n v="35"/>
    <d v="1899-12-30T00:09:35"/>
    <d v="1899-12-30T00:09:35"/>
    <x v="88"/>
    <s v="Cheshire Half Marathon"/>
    <n v="6.2608695652173951"/>
    <n v="164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</r>
  <r>
    <x v="1925"/>
    <d v="2015-04-26T00:00:00"/>
    <x v="11"/>
    <n v="1"/>
    <n v="0"/>
    <n v="9"/>
    <n v="49"/>
    <d v="1899-12-30T00:09:49"/>
    <d v="1899-12-30T00:09:49"/>
    <x v="88"/>
    <s v="Cheshire Half Marathon"/>
    <n v="6.1120543293718219"/>
    <n v="167"/>
    <s v="Chilly"/>
    <m/>
    <d v="1899-12-30T00:00:00"/>
    <d v="1899-12-30T00:00:00"/>
    <m/>
    <n v="0"/>
    <n v="0"/>
    <d v="1899-12-30T04:17:12"/>
    <d v="1899-12-30T05:09:36"/>
    <d v="1899-12-30T02:08:36"/>
    <d v="1899-12-30T02:34:48"/>
    <n v="1361"/>
    <x v="14"/>
    <x v="1"/>
    <n v="201504"/>
  </r>
  <r>
    <x v="1925"/>
    <d v="2015-04-26T00:00:00"/>
    <x v="12"/>
    <n v="1"/>
    <n v="0"/>
    <n v="9"/>
    <n v="38"/>
    <d v="1899-12-30T00:09:38"/>
    <d v="1899-12-30T00:09:38"/>
    <x v="88"/>
    <s v="Cheshire Half Marathon"/>
    <n v="6.228373702422151"/>
    <n v="168"/>
    <s v="Chilly"/>
    <m/>
    <d v="1899-12-30T00:00:00"/>
    <d v="1899-12-30T00:00:00"/>
    <m/>
    <n v="0"/>
    <n v="0"/>
    <d v="1899-12-30T04:12:24"/>
    <d v="1899-12-30T05:04:48"/>
    <d v="1899-12-30T02:06:12"/>
    <d v="1899-12-30T02:32:24"/>
    <n v="1211"/>
    <x v="14"/>
    <x v="1"/>
    <n v="201504"/>
  </r>
  <r>
    <x v="1925"/>
    <d v="2015-04-26T00:00:00"/>
    <x v="13"/>
    <n v="1"/>
    <n v="0"/>
    <n v="9"/>
    <n v="40"/>
    <d v="1899-12-30T00:09:40"/>
    <d v="1899-12-30T00:09:40"/>
    <x v="88"/>
    <s v="Cheshire Half Marathon"/>
    <n v="6.2068965517241432"/>
    <n v="169"/>
    <s v="Chilly"/>
    <m/>
    <d v="1899-12-30T00:00:00"/>
    <d v="1899-12-30T00:00:00"/>
    <m/>
    <n v="0"/>
    <n v="0"/>
    <d v="1899-12-30T04:13:16"/>
    <d v="1899-12-30T05:05:40"/>
    <d v="1899-12-30T02:06:38"/>
    <d v="1899-12-30T02:32:50"/>
    <n v="1232"/>
    <x v="14"/>
    <x v="1"/>
    <n v="201504"/>
  </r>
  <r>
    <x v="1925"/>
    <d v="2015-04-26T00:00:00"/>
    <x v="14"/>
    <n v="1"/>
    <n v="0"/>
    <n v="9"/>
    <n v="31"/>
    <d v="1899-12-30T00:09:31"/>
    <d v="1899-12-30T00:09:31"/>
    <x v="88"/>
    <s v="Cheshire Half Marathon"/>
    <n v="6.3047285464098115"/>
    <n v="171"/>
    <s v="Chilly"/>
    <m/>
    <d v="1899-12-30T00:00:00"/>
    <d v="1899-12-30T00:00:00"/>
    <m/>
    <n v="0"/>
    <n v="0"/>
    <d v="1899-12-30T04:09:20"/>
    <d v="1899-12-30T05:01:44"/>
    <d v="1899-12-30T02:04:40"/>
    <d v="1899-12-30T02:30:52"/>
    <n v="1135"/>
    <x v="14"/>
    <x v="1"/>
    <n v="201504"/>
  </r>
  <r>
    <x v="1925"/>
    <d v="2015-04-26T00:00:00"/>
    <x v="15"/>
    <n v="1"/>
    <n v="0"/>
    <n v="9"/>
    <n v="52"/>
    <d v="1899-12-30T00:09:52"/>
    <d v="1899-12-30T00:09:52"/>
    <x v="88"/>
    <s v="Cheshire Half Marathon"/>
    <n v="6.081081081081086"/>
    <n v="170"/>
    <s v="Chilly"/>
    <m/>
    <d v="1899-12-30T00:00:00"/>
    <d v="1899-12-30T00:00:00"/>
    <m/>
    <n v="0"/>
    <n v="0"/>
    <d v="1899-12-30T04:18:30"/>
    <d v="1899-12-30T05:10:54"/>
    <d v="1899-12-30T02:09:15"/>
    <d v="1899-12-30T02:35:27"/>
    <n v="1418"/>
    <x v="14"/>
    <x v="1"/>
    <n v="201504"/>
  </r>
  <r>
    <x v="1925"/>
    <d v="2015-04-26T00:00:00"/>
    <x v="16"/>
    <n v="1"/>
    <n v="0"/>
    <n v="9"/>
    <n v="35"/>
    <d v="1899-12-30T00:09:35"/>
    <d v="1899-12-30T00:09:35"/>
    <x v="88"/>
    <s v="Cheshire Half Marathon"/>
    <n v="6.2608695652173951"/>
    <n v="170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</r>
  <r>
    <x v="1925"/>
    <d v="2015-04-26T00:00:00"/>
    <x v="17"/>
    <n v="1"/>
    <n v="0"/>
    <n v="10"/>
    <n v="6"/>
    <d v="1899-12-30T00:10:06"/>
    <d v="1899-12-30T00:10:06"/>
    <x v="88"/>
    <s v="Cheshire Half Marathon"/>
    <n v="5.940594059405945"/>
    <n v="171"/>
    <s v="Chilly"/>
    <m/>
    <d v="1899-12-30T00:00:00"/>
    <d v="1899-12-30T00:00:00"/>
    <m/>
    <n v="0"/>
    <n v="0"/>
    <d v="1899-12-30T04:24:37"/>
    <d v="1899-12-30T05:17:01"/>
    <d v="1899-12-30T02:12:19"/>
    <d v="1899-12-30T02:38:31"/>
    <n v="1619"/>
    <x v="14"/>
    <x v="1"/>
    <n v="201504"/>
  </r>
  <r>
    <x v="1925"/>
    <d v="2015-04-26T00:00:00"/>
    <x v="18"/>
    <n v="1"/>
    <n v="0"/>
    <n v="9"/>
    <n v="43"/>
    <d v="1899-12-30T00:09:43"/>
    <d v="1899-12-30T00:09:43"/>
    <x v="88"/>
    <s v="Cheshire Half Marathon"/>
    <n v="6.1749571183533494"/>
    <n v="170"/>
    <s v="Chilly"/>
    <m/>
    <d v="1899-12-30T00:00:00"/>
    <d v="1899-12-30T00:00:00"/>
    <m/>
    <n v="0"/>
    <n v="0"/>
    <d v="1899-12-30T04:14:35"/>
    <d v="1899-12-30T05:06:59"/>
    <d v="1899-12-30T02:07:17"/>
    <d v="1899-12-30T02:33:29"/>
    <n v="1281"/>
    <x v="14"/>
    <x v="1"/>
    <n v="201504"/>
  </r>
  <r>
    <x v="1925"/>
    <d v="2015-04-26T00:00:00"/>
    <x v="19"/>
    <n v="1"/>
    <n v="0"/>
    <n v="10"/>
    <n v="20"/>
    <d v="1899-12-30T00:10:20"/>
    <d v="1899-12-30T00:10:20"/>
    <x v="88"/>
    <s v="Cheshire Half Marathon"/>
    <n v="5.8064516129032304"/>
    <n v="160"/>
    <s v="Chilly"/>
    <m/>
    <d v="1899-12-30T00:00:00"/>
    <d v="1899-12-30T00:00:00"/>
    <m/>
    <n v="0"/>
    <n v="0"/>
    <d v="1899-12-30T04:30:44"/>
    <d v="1899-12-30T05:23:08"/>
    <d v="1899-12-30T02:15:22"/>
    <d v="1899-12-30T02:41:34"/>
    <n v="1803"/>
    <x v="14"/>
    <x v="1"/>
    <n v="201504"/>
  </r>
  <r>
    <x v="1925"/>
    <d v="2015-04-26T00:00:00"/>
    <x v="20"/>
    <n v="1"/>
    <n v="0"/>
    <n v="9"/>
    <n v="50"/>
    <d v="1899-12-30T00:09:50"/>
    <d v="1899-12-30T00:09:50"/>
    <x v="88"/>
    <s v="Cheshire Half Marathon"/>
    <n v="6.1016949152542415"/>
    <n v="151"/>
    <s v="Chilly"/>
    <m/>
    <d v="1899-12-30T00:00:00"/>
    <d v="1899-12-30T00:00:00"/>
    <m/>
    <n v="0"/>
    <n v="0"/>
    <d v="1899-12-30T04:17:38"/>
    <d v="1899-12-30T05:10:02"/>
    <d v="1899-12-30T02:08:49"/>
    <d v="1899-12-30T02:35:01"/>
    <n v="1379"/>
    <x v="14"/>
    <x v="1"/>
    <n v="201504"/>
  </r>
  <r>
    <x v="1926"/>
    <d v="2015-04-27T00:00:00"/>
    <x v="1"/>
    <n v="11"/>
    <n v="0"/>
    <n v="30"/>
    <n v="33"/>
    <d v="1899-12-30T00:30:33"/>
    <d v="1899-12-30T00:02:47"/>
    <x v="51"/>
    <s v="YNHH Spin Bike"/>
    <n v="21.603927986906726"/>
    <n v="0"/>
    <s v="Inside"/>
    <m/>
    <d v="1899-12-30T05:11:03"/>
    <d v="1899-12-30T02:35:32"/>
    <m/>
    <n v="0"/>
    <n v="0"/>
    <d v="1899-12-30T01:12:46"/>
    <d v="1899-12-30T02:05:10"/>
    <d v="1899-12-30T00:36:23"/>
    <d v="1899-12-30T01:02:35"/>
    <n v="114"/>
    <x v="14"/>
    <x v="1"/>
    <n v="201504"/>
  </r>
  <r>
    <x v="1926"/>
    <d v="2015-04-27T00:00:00"/>
    <x v="0"/>
    <n v="1.2"/>
    <n v="0"/>
    <n v="40"/>
    <n v="0"/>
    <d v="1899-12-30T00:40:00"/>
    <d v="1899-12-30T00:33:20"/>
    <x v="49"/>
    <s v="PHS Masters Swim"/>
    <n v="1.8000000000000016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5"/>
    <x v="14"/>
    <x v="1"/>
    <n v="201504"/>
  </r>
  <r>
    <x v="1927"/>
    <d v="2015-04-29T00:00:00"/>
    <x v="2"/>
    <n v="4.0599999999999996"/>
    <n v="0"/>
    <n v="43"/>
    <n v="8"/>
    <d v="1899-12-30T00:43:08"/>
    <d v="1899-12-30T00:10:37"/>
    <x v="86"/>
    <s v="YNHH Hill Run"/>
    <n v="5.6476043276661549"/>
    <n v="146"/>
    <s v="Perfect"/>
    <m/>
    <d v="1899-12-30T04:38:21"/>
    <d v="1899-12-30T02:19:10"/>
    <m/>
    <n v="0"/>
    <n v="0"/>
    <d v="1899-12-30T04:38:21"/>
    <d v="1899-12-30T05:30:45"/>
    <d v="1899-12-30T02:19:10"/>
    <d v="1899-12-30T02:45:22"/>
    <n v="2022"/>
    <x v="14"/>
    <x v="1"/>
    <n v="201504"/>
  </r>
  <r>
    <x v="1927"/>
    <d v="2015-04-29T00:00:00"/>
    <x v="0"/>
    <n v="0.75"/>
    <n v="0"/>
    <n v="25"/>
    <n v="56"/>
    <d v="1899-12-30T00:25:56"/>
    <d v="1899-12-30T00:34:35"/>
    <x v="49"/>
    <s v="PHS Lap Swim"/>
    <n v="1.7352185089974306"/>
    <n v="0"/>
    <s v="Inside"/>
    <m/>
    <d v="1899-12-30T01:22:59"/>
    <d v="1899-12-30T00:41:30"/>
    <m/>
    <n v="0"/>
    <n v="0"/>
    <d v="1899-12-30T15:05:56"/>
    <d v="1899-12-30T15:58:20"/>
    <d v="1899-12-30T07:32:58"/>
    <d v="1899-12-30T07:59:10"/>
    <n v="3250"/>
    <x v="14"/>
    <x v="1"/>
    <n v="201504"/>
  </r>
  <r>
    <x v="1928"/>
    <d v="2015-05-01T00:00:00"/>
    <x v="2"/>
    <n v="7.25"/>
    <n v="1"/>
    <n v="22"/>
    <n v="58"/>
    <d v="1899-12-30T01:22:58"/>
    <d v="1899-12-30T00:11:27"/>
    <x v="88"/>
    <s v="Reverse Quassy Loop"/>
    <n v="5.2430695058256367"/>
    <n v="149"/>
    <s v="Chilly"/>
    <m/>
    <d v="1899-12-30T04:59:49"/>
    <d v="1899-12-30T02:29:55"/>
    <m/>
    <n v="0"/>
    <n v="0"/>
    <d v="1899-12-30T04:59:49"/>
    <d v="1899-12-30T05:52:13"/>
    <d v="1899-12-30T02:29:55"/>
    <d v="1899-12-30T02:56:07"/>
    <n v="2489"/>
    <x v="14"/>
    <x v="2"/>
    <n v="201505"/>
  </r>
  <r>
    <x v="1928"/>
    <d v="2015-05-01T00:00:00"/>
    <x v="1"/>
    <n v="9.6"/>
    <n v="0"/>
    <n v="44"/>
    <n v="25"/>
    <d v="1899-12-30T00:44:25"/>
    <d v="1899-12-30T00:04:38"/>
    <x v="90"/>
    <s v="Challenge Olympic Run Course"/>
    <n v="12.968105065666052"/>
    <n v="136"/>
    <s v="Chilly"/>
    <m/>
    <d v="1899-12-30T08:38:12"/>
    <d v="1899-12-30T04:19:06"/>
    <m/>
    <n v="0"/>
    <n v="0"/>
    <d v="1899-12-30T02:01:13"/>
    <d v="1899-12-30T02:53:37"/>
    <d v="1899-12-30T01:00:37"/>
    <d v="1899-12-30T01:26:49"/>
    <n v="687"/>
    <x v="14"/>
    <x v="2"/>
    <n v="201505"/>
  </r>
  <r>
    <x v="1929"/>
    <d v="2015-05-03T00:00:00"/>
    <x v="1"/>
    <n v="55.1"/>
    <n v="3"/>
    <n v="48"/>
    <n v="27"/>
    <d v="1899-12-30T03:48:27"/>
    <d v="1899-12-30T00:04:09"/>
    <x v="90"/>
    <s v="Random"/>
    <n v="14.471437951411698"/>
    <n v="0"/>
    <s v="Nice!"/>
    <s v="https://www.strava.com/activities/297323394#kudos"/>
    <d v="1899-12-30T07:44:22"/>
    <d v="1899-12-30T03:52:11"/>
    <m/>
    <n v="0"/>
    <n v="0"/>
    <d v="1899-12-30T01:48:38"/>
    <d v="1899-12-30T02:41:02"/>
    <d v="1899-12-30T00:54:19"/>
    <d v="1899-12-30T01:20:31"/>
    <n v="549"/>
    <x v="14"/>
    <x v="2"/>
    <n v="201505"/>
  </r>
  <r>
    <x v="1930"/>
    <d v="2015-05-04T00:00:00"/>
    <x v="0"/>
    <n v="1.1499999999999999"/>
    <n v="0"/>
    <n v="36"/>
    <n v="47"/>
    <d v="1899-12-30T00:36:47"/>
    <d v="1899-12-30T00:31:59"/>
    <x v="49"/>
    <s v="PHS Masters Swim"/>
    <n v="1.8758495695514286"/>
    <n v="0"/>
    <s v="Inside"/>
    <s v="https://connect.garmin.com/modern/activity/765550969"/>
    <d v="1899-12-30T01:16:46"/>
    <d v="1899-12-30T00:38:23"/>
    <m/>
    <n v="0"/>
    <n v="0"/>
    <d v="1899-12-30T13:58:01"/>
    <d v="1899-12-30T14:50:25"/>
    <d v="1899-12-30T06:59:01"/>
    <d v="1899-12-30T07:25:13"/>
    <n v="3167"/>
    <x v="14"/>
    <x v="2"/>
    <n v="201505"/>
  </r>
  <r>
    <x v="1931"/>
    <d v="2015-05-11T00:00:00"/>
    <x v="1"/>
    <n v="11.5"/>
    <n v="0"/>
    <n v="31"/>
    <n v="0"/>
    <d v="1899-12-30T00:31:00"/>
    <d v="1899-12-30T00:02:42"/>
    <x v="51"/>
    <s v="YNHH Spin Bike"/>
    <n v="22.258064516129046"/>
    <n v="0"/>
    <s v="Inside"/>
    <m/>
    <d v="1899-12-30T05:01:55"/>
    <d v="1899-12-30T02:30:57"/>
    <m/>
    <n v="0"/>
    <n v="0"/>
    <d v="1899-12-30T01:10:38"/>
    <d v="1899-12-30T02:03:02"/>
    <d v="1899-12-30T00:35:19"/>
    <d v="1899-12-30T01:01:31"/>
    <n v="90"/>
    <x v="14"/>
    <x v="2"/>
    <n v="201505"/>
  </r>
  <r>
    <x v="1931"/>
    <d v="2015-05-11T00:00:00"/>
    <x v="0"/>
    <n v="1"/>
    <n v="0"/>
    <n v="32"/>
    <n v="29"/>
    <d v="1899-12-30T00:32:29"/>
    <d v="1899-12-30T00:32:29"/>
    <x v="49"/>
    <s v="PHS Masters Swim"/>
    <n v="1.84710107747563"/>
    <n v="0"/>
    <s v="Inside"/>
    <m/>
    <d v="1899-12-30T01:17:58"/>
    <d v="1899-12-30T00:38:59"/>
    <m/>
    <n v="0"/>
    <n v="0"/>
    <d v="1899-12-30T14:11:04"/>
    <d v="1899-12-30T15:03:28"/>
    <d v="1899-12-30T07:05:32"/>
    <d v="1899-12-30T07:31:44"/>
    <n v="3180"/>
    <x v="14"/>
    <x v="2"/>
    <n v="201505"/>
  </r>
  <r>
    <x v="1932"/>
    <d v="2015-05-12T00:00:00"/>
    <x v="1"/>
    <n v="20.100000000000001"/>
    <n v="1"/>
    <n v="20"/>
    <n v="13"/>
    <d v="1899-12-30T01:20:13"/>
    <d v="1899-12-30T00:03:59"/>
    <x v="53"/>
    <s v="Mojy to Work"/>
    <n v="15.034282152503648"/>
    <n v="0"/>
    <s v="Wet"/>
    <s v="https://www.strava.com/activities/302944975"/>
    <d v="1899-12-30T07:26:59"/>
    <d v="1899-12-30T03:43:29"/>
    <m/>
    <n v="0"/>
    <n v="0"/>
    <d v="1899-12-30T01:44:34"/>
    <d v="1899-12-30T02:36:58"/>
    <d v="1899-12-30T00:52:17"/>
    <d v="1899-12-30T01:18:29"/>
    <n v="469"/>
    <x v="14"/>
    <x v="2"/>
    <n v="201505"/>
  </r>
  <r>
    <x v="1932"/>
    <d v="2015-05-12T00:00:00"/>
    <x v="1"/>
    <n v="20.100000000000001"/>
    <n v="1"/>
    <n v="11"/>
    <n v="50"/>
    <d v="1899-12-30T01:11:50"/>
    <d v="1899-12-30T00:03:34"/>
    <x v="53"/>
    <s v="Work to Mojy"/>
    <n v="16.788863109048737"/>
    <n v="0"/>
    <s v="HOT &amp; Humid"/>
    <s v="https://www.strava.com/activities/303296947"/>
    <d v="1899-12-30T06:40:16"/>
    <d v="1899-12-30T03:20:08"/>
    <m/>
    <n v="0"/>
    <n v="0"/>
    <d v="1899-12-30T01:33:38"/>
    <d v="1899-12-30T02:26:02"/>
    <d v="1899-12-30T00:46:49"/>
    <d v="1899-12-30T01:13:01"/>
    <n v="322"/>
    <x v="14"/>
    <x v="2"/>
    <n v="201505"/>
  </r>
  <r>
    <x v="1933"/>
    <d v="2015-05-13T00:00:00"/>
    <x v="2"/>
    <n v="3"/>
    <n v="0"/>
    <n v="31"/>
    <n v="5"/>
    <d v="1899-12-30T00:31:05"/>
    <d v="1899-12-30T00:10:22"/>
    <x v="86"/>
    <s v="Random"/>
    <n v="5.7908847184986652"/>
    <n v="0"/>
    <s v="Cool"/>
    <s v="https://www.strava.com/activities/303763998"/>
    <d v="1899-12-30T04:31:28"/>
    <d v="1899-12-30T02:15:44"/>
    <m/>
    <n v="0"/>
    <n v="0"/>
    <d v="1899-12-30T04:31:28"/>
    <d v="1899-12-30T05:23:52"/>
    <d v="1899-12-30T02:15:44"/>
    <d v="1899-12-30T02:41:56"/>
    <n v="1835"/>
    <x v="14"/>
    <x v="2"/>
    <n v="201505"/>
  </r>
  <r>
    <x v="1933"/>
    <d v="2015-05-13T00:00:00"/>
    <x v="0"/>
    <n v="1"/>
    <n v="0"/>
    <n v="28"/>
    <n v="11"/>
    <d v="1899-12-30T00:28:11"/>
    <d v="1899-12-30T00:28:11"/>
    <x v="49"/>
    <s v="PHS Masters Swim"/>
    <n v="2.1289178001182751"/>
    <n v="0"/>
    <s v="Inside"/>
    <m/>
    <d v="1899-12-30T01:07:38"/>
    <d v="1899-12-30T00:33:49"/>
    <m/>
    <n v="0"/>
    <n v="0"/>
    <d v="1899-12-30T12:18:24"/>
    <d v="1899-12-30T13:10:48"/>
    <d v="1899-12-30T06:09:12"/>
    <d v="1899-12-30T06:35:24"/>
    <n v="3126"/>
    <x v="14"/>
    <x v="2"/>
    <n v="201505"/>
  </r>
  <r>
    <x v="1934"/>
    <d v="2015-05-15T00:00:00"/>
    <x v="1"/>
    <n v="12.5"/>
    <n v="0"/>
    <n v="50"/>
    <n v="16"/>
    <d v="1899-12-30T00:50:16"/>
    <d v="1899-12-30T00:04:01"/>
    <x v="90"/>
    <s v="Random"/>
    <n v="14.920424403183036"/>
    <n v="128"/>
    <s v="Nice!"/>
    <s v="https://www.strava.com/activities/305076068/analysis"/>
    <d v="1899-12-30T07:30:23"/>
    <d v="1899-12-30T03:45:12"/>
    <m/>
    <n v="0"/>
    <n v="0"/>
    <d v="1899-12-30T01:45:22"/>
    <d v="1899-12-30T02:37:46"/>
    <d v="1899-12-30T00:52:41"/>
    <d v="1899-12-30T01:18:53"/>
    <n v="503"/>
    <x v="14"/>
    <x v="2"/>
    <n v="201505"/>
  </r>
  <r>
    <x v="1935"/>
    <d v="2015-05-17T00:00:00"/>
    <x v="1"/>
    <n v="62"/>
    <n v="4"/>
    <n v="10"/>
    <n v="1"/>
    <d v="1899-12-30T04:10:01"/>
    <d v="1899-12-30T00:04:02"/>
    <x v="90"/>
    <s v="Waramaug and Rev254"/>
    <n v="14.879008066128936"/>
    <n v="144"/>
    <s v="Nice!"/>
    <s v="https://www.strava.com/activities/306376410"/>
    <d v="1899-12-30T07:31:39"/>
    <d v="1899-12-30T03:45:49"/>
    <m/>
    <n v="0"/>
    <n v="0"/>
    <d v="1899-12-30T01:45:39"/>
    <d v="1899-12-30T02:38:03"/>
    <d v="1899-12-30T00:52:50"/>
    <d v="1899-12-30T01:19:02"/>
    <n v="510"/>
    <x v="14"/>
    <x v="2"/>
    <n v="201505"/>
  </r>
  <r>
    <x v="1936"/>
    <d v="2015-05-19T00:00:00"/>
    <x v="2"/>
    <n v="3.3"/>
    <n v="0"/>
    <n v="33"/>
    <n v="52"/>
    <d v="1899-12-30T00:33:52"/>
    <d v="1899-12-30T00:10:16"/>
    <x v="88"/>
    <s v="Madison Runabout"/>
    <n v="5.8464566929133897"/>
    <n v="0"/>
    <s v="Nice!"/>
    <s v="https://www.strava.com/activities/307886260"/>
    <d v="1899-12-30T04:28:53"/>
    <d v="1899-12-30T02:14:26"/>
    <m/>
    <n v="0"/>
    <n v="0"/>
    <d v="1899-12-30T04:28:53"/>
    <d v="1899-12-30T05:21:17"/>
    <d v="1899-12-30T02:14:26"/>
    <d v="1899-12-30T02:40:38"/>
    <n v="1752"/>
    <x v="14"/>
    <x v="2"/>
    <n v="201505"/>
  </r>
  <r>
    <x v="1937"/>
    <d v="2015-05-21T00:00:00"/>
    <x v="2"/>
    <n v="3.75"/>
    <n v="0"/>
    <n v="43"/>
    <n v="58"/>
    <d v="1899-12-30T00:43:58"/>
    <d v="1899-12-30T00:11:43"/>
    <x v="88"/>
    <s v="Madison Hills"/>
    <n v="5.1175132676269941"/>
    <n v="143"/>
    <s v="Chilly"/>
    <s v="https://www.strava.com/activities/308759415"/>
    <d v="1899-12-30T05:07:11"/>
    <d v="1899-12-30T02:33:35"/>
    <m/>
    <n v="0"/>
    <n v="0"/>
    <d v="1899-12-30T05:07:11"/>
    <d v="1899-12-30T05:59:35"/>
    <d v="1899-12-30T02:33:35"/>
    <d v="1899-12-30T02:59:47"/>
    <n v="2592"/>
    <x v="14"/>
    <x v="2"/>
    <n v="201505"/>
  </r>
  <r>
    <x v="1938"/>
    <d v="2015-05-22T00:00:00"/>
    <x v="2"/>
    <n v="10"/>
    <n v="2"/>
    <n v="5"/>
    <n v="0"/>
    <d v="1899-12-30T02:05:00"/>
    <d v="1899-12-30T00:12:30"/>
    <x v="88"/>
    <s v="Bonk Station"/>
    <n v="4.8000000000000034"/>
    <n v="152"/>
    <s v="Nice!"/>
    <s v="https://www.strava.com/activities/309598903"/>
    <d v="1899-12-30T05:27:30"/>
    <d v="1899-12-30T02:43:45"/>
    <m/>
    <n v="0"/>
    <n v="0"/>
    <d v="1899-12-30T05:27:30"/>
    <d v="1899-12-30T06:19:54"/>
    <d v="1899-12-30T02:43:45"/>
    <d v="1899-12-30T03:09:57"/>
    <n v="2801"/>
    <x v="14"/>
    <x v="2"/>
    <n v="201505"/>
  </r>
  <r>
    <x v="1939"/>
    <d v="2015-05-23T00:00:00"/>
    <x v="2"/>
    <n v="3.1"/>
    <n v="0"/>
    <n v="26"/>
    <n v="11"/>
    <d v="1899-12-30T00:26:11"/>
    <d v="1899-12-30T00:08:27"/>
    <x v="88"/>
    <s v="Rubber Duck 5k"/>
    <n v="7.1037555697008328"/>
    <n v="0"/>
    <s v="Nice!"/>
    <s v="https://www.strava.com/activities/310053486"/>
    <d v="1899-12-30T03:41:17"/>
    <d v="1899-12-30T01:50:39"/>
    <m/>
    <n v="0"/>
    <n v="0"/>
    <d v="1899-12-30T03:41:17"/>
    <d v="1899-12-30T04:33:42"/>
    <d v="1899-12-30T01:50:39"/>
    <d v="1899-12-30T02:16:51"/>
    <n v="826"/>
    <x v="14"/>
    <x v="2"/>
    <n v="201505"/>
  </r>
  <r>
    <x v="1940"/>
    <d v="2015-05-24T00:00:00"/>
    <x v="0"/>
    <n v="0.75"/>
    <n v="0"/>
    <n v="30"/>
    <n v="28"/>
    <d v="1899-12-30T00:30:28"/>
    <d v="1899-12-30T00:40:37"/>
    <x v="54"/>
    <s v="GII to Dock"/>
    <n v="1.4770240700218831"/>
    <n v="0"/>
    <s v="Chilly"/>
    <s v="https://www.strava.com/activities/310633564"/>
    <d v="1899-12-30T01:37:30"/>
    <d v="1899-12-30T00:48:45"/>
    <m/>
    <n v="0"/>
    <n v="0"/>
    <d v="1899-12-30T17:44:18"/>
    <d v="1899-12-30T18:36:42"/>
    <d v="1899-12-30T08:52:09"/>
    <d v="1899-12-30T09:18:21"/>
    <n v="3454"/>
    <x v="14"/>
    <x v="2"/>
    <n v="201505"/>
  </r>
  <r>
    <x v="1940"/>
    <d v="2015-05-24T00:00:00"/>
    <x v="1"/>
    <n v="59"/>
    <n v="4"/>
    <n v="0"/>
    <n v="14"/>
    <d v="1899-12-30T04:00:14"/>
    <d v="1899-12-30T00:04:04"/>
    <x v="90"/>
    <s v="Rev3 Quassy Bike"/>
    <n v="14.735673650617468"/>
    <n v="0"/>
    <s v="Nice!"/>
    <s v="https://www.strava.com/activities/310854677"/>
    <d v="1899-12-30T07:36:02"/>
    <d v="1899-12-30T03:48:01"/>
    <m/>
    <n v="0"/>
    <n v="0"/>
    <d v="1899-12-30T01:46:41"/>
    <d v="1899-12-30T02:39:05"/>
    <d v="1899-12-30T00:53:20"/>
    <d v="1899-12-30T01:19:32"/>
    <n v="522"/>
    <x v="14"/>
    <x v="2"/>
    <n v="201505"/>
  </r>
  <r>
    <x v="1941"/>
    <d v="2015-05-25T00:00:00"/>
    <x v="2"/>
    <n v="1.6"/>
    <n v="0"/>
    <n v="20"/>
    <n v="0"/>
    <d v="1899-12-30T00:20:00"/>
    <d v="1899-12-30T00:12:30"/>
    <x v="88"/>
    <s v="53 to 389"/>
    <n v="4.8000000000000043"/>
    <n v="0"/>
    <s v="HOT &amp; Humid"/>
    <s v="Watch issues"/>
    <d v="1899-12-30T05:27:30"/>
    <d v="1899-12-30T02:43:45"/>
    <m/>
    <n v="0"/>
    <n v="0"/>
    <d v="1899-12-30T05:27:30"/>
    <d v="1899-12-30T06:19:54"/>
    <d v="1899-12-30T02:43:45"/>
    <d v="1899-12-30T03:09:57"/>
    <n v="2799"/>
    <x v="14"/>
    <x v="2"/>
    <n v="201505"/>
  </r>
  <r>
    <x v="1942"/>
    <d v="2015-05-27T00:00:00"/>
    <x v="0"/>
    <n v="0.53"/>
    <n v="0"/>
    <n v="21"/>
    <n v="27"/>
    <d v="1899-12-30T00:21:27"/>
    <d v="1899-12-30T00:40:28"/>
    <x v="54"/>
    <s v="Random"/>
    <n v="1.4825174825174838"/>
    <n v="0"/>
    <s v="Nice!"/>
    <s v="https://www.strava.com/activities/312755709"/>
    <d v="1899-12-30T01:37:08"/>
    <d v="1899-12-30T00:48:34"/>
    <m/>
    <n v="0"/>
    <n v="0"/>
    <d v="1899-12-30T17:40:22"/>
    <d v="1899-12-30T18:32:46"/>
    <d v="1899-12-30T08:50:11"/>
    <d v="1899-12-30T09:16:23"/>
    <n v="3450"/>
    <x v="14"/>
    <x v="2"/>
    <n v="201505"/>
  </r>
  <r>
    <x v="1943"/>
    <d v="2015-05-28T00:00:00"/>
    <x v="2"/>
    <n v="4.2"/>
    <n v="0"/>
    <n v="46"/>
    <n v="29"/>
    <d v="1899-12-30T00:46:29"/>
    <d v="1899-12-30T00:11:04"/>
    <x v="86"/>
    <s v="Work Hill Backwards"/>
    <n v="5.4212979562567281"/>
    <n v="0"/>
    <s v="Nice!"/>
    <s v="https://www.strava.com/activities/313588061"/>
    <d v="1899-12-30T04:49:58"/>
    <d v="1899-12-30T02:24:59"/>
    <m/>
    <n v="0"/>
    <n v="0"/>
    <d v="1899-12-30T04:49:58"/>
    <d v="1899-12-30T05:42:22"/>
    <d v="1899-12-30T02:24:59"/>
    <d v="1899-12-30T02:51:11"/>
    <n v="2293"/>
    <x v="14"/>
    <x v="2"/>
    <n v="201505"/>
  </r>
  <r>
    <x v="1944"/>
    <d v="2015-05-29T00:00:00"/>
    <x v="0"/>
    <n v="1"/>
    <n v="0"/>
    <n v="36"/>
    <n v="37"/>
    <d v="1899-12-30T00:36:37"/>
    <d v="1899-12-30T00:36:37"/>
    <x v="54"/>
    <s v="Random"/>
    <n v="1.6385980883022315"/>
    <n v="0"/>
    <s v="Nice!"/>
    <m/>
    <d v="1899-12-30T01:27:53"/>
    <d v="1899-12-30T00:43:56"/>
    <m/>
    <n v="0"/>
    <n v="0"/>
    <d v="1899-12-30T15:59:21"/>
    <d v="1899-12-30T16:51:45"/>
    <d v="1899-12-30T07:59:41"/>
    <d v="1899-12-30T08:25:53"/>
    <n v="3330"/>
    <x v="14"/>
    <x v="2"/>
    <n v="201505"/>
  </r>
  <r>
    <x v="1944"/>
    <d v="2015-05-29T00:00:00"/>
    <x v="2"/>
    <n v="4.0999999999999996"/>
    <n v="0"/>
    <n v="58"/>
    <n v="35"/>
    <d v="1899-12-30T00:58:35"/>
    <d v="1899-12-30T00:14:17"/>
    <x v="88"/>
    <s v="Flanders ShortCut"/>
    <n v="4.1991465149359906"/>
    <n v="0"/>
    <s v="HOT &amp; Humid"/>
    <s v="https://www.strava.com/activities/314167910"/>
    <d v="1899-12-30T06:14:22"/>
    <d v="1899-12-30T03:07:11"/>
    <m/>
    <n v="0"/>
    <n v="0"/>
    <d v="1899-12-30T06:14:22"/>
    <d v="1899-12-30T07:06:46"/>
    <d v="1899-12-30T03:07:11"/>
    <d v="1899-12-30T03:33:23"/>
    <n v="2977"/>
    <x v="14"/>
    <x v="2"/>
    <n v="201505"/>
  </r>
  <r>
    <x v="1944"/>
    <d v="2015-05-29T00:00:00"/>
    <x v="1"/>
    <n v="15.7"/>
    <n v="1"/>
    <n v="10"/>
    <n v="28"/>
    <d v="1899-12-30T01:10:28"/>
    <d v="1899-12-30T00:04:29"/>
    <x v="90"/>
    <s v="Random"/>
    <n v="13.368022705771061"/>
    <n v="128"/>
    <s v="HOT &amp; Humid"/>
    <s v="https://www.strava.com/activities/314234730/analysis"/>
    <d v="1899-12-30T08:22:42"/>
    <d v="1899-12-30T04:11:21"/>
    <m/>
    <n v="0"/>
    <n v="0"/>
    <d v="1899-12-30T01:57:36"/>
    <d v="1899-12-30T02:50:00"/>
    <d v="1899-12-30T00:58:48"/>
    <d v="1899-12-30T01:25:00"/>
    <n v="648"/>
    <x v="14"/>
    <x v="2"/>
    <n v="201505"/>
  </r>
  <r>
    <x v="1945"/>
    <d v="2015-05-31T00:00:00"/>
    <x v="1"/>
    <n v="62.1"/>
    <n v="4"/>
    <n v="2"/>
    <n v="39"/>
    <d v="1899-12-30T04:02:39"/>
    <d v="1899-12-30T00:03:54"/>
    <x v="90"/>
    <s v="Waramaug and Rev254"/>
    <n v="15.355450236966837"/>
    <n v="139"/>
    <s v="Raining"/>
    <s v="https://www.strava.com/activities/315602573"/>
    <d v="1899-12-30T07:17:38"/>
    <d v="1899-12-30T03:38:49"/>
    <m/>
    <n v="0"/>
    <n v="0"/>
    <d v="1899-12-30T01:42:22"/>
    <d v="1899-12-30T02:34:46"/>
    <d v="1899-12-30T00:51:11"/>
    <d v="1899-12-30T01:17:23"/>
    <n v="437"/>
    <x v="14"/>
    <x v="2"/>
    <n v="201505"/>
  </r>
  <r>
    <x v="1945"/>
    <d v="2015-05-31T00:00:00"/>
    <x v="2"/>
    <n v="7.2"/>
    <n v="1"/>
    <n v="39"/>
    <n v="9"/>
    <d v="1899-12-30T01:39:09"/>
    <d v="1899-12-30T00:13:46"/>
    <x v="88"/>
    <s v="Reverse Quassy Loop"/>
    <n v="4.3570347957639983"/>
    <n v="143"/>
    <s v="HOT &amp; Humid"/>
    <s v="https://www.strava.com/activities/315602575"/>
    <d v="1899-12-30T06:00:48"/>
    <d v="1899-12-30T03:00:24"/>
    <m/>
    <n v="0"/>
    <n v="0"/>
    <d v="1899-12-30T06:00:48"/>
    <d v="1899-12-30T06:53:12"/>
    <d v="1899-12-30T03:00:24"/>
    <d v="1899-12-30T03:26:36"/>
    <n v="2932"/>
    <x v="14"/>
    <x v="2"/>
    <n v="201505"/>
  </r>
  <r>
    <x v="1946"/>
    <d v="2015-06-03T00:00:00"/>
    <x v="2"/>
    <n v="2"/>
    <n v="0"/>
    <n v="21"/>
    <n v="27"/>
    <d v="1899-12-30T00:21:27"/>
    <d v="1899-12-30T00:10:43"/>
    <x v="86"/>
    <s v="Random"/>
    <n v="5.5944055944055995"/>
    <n v="137"/>
    <s v="Warm"/>
    <s v="https://www.strava.com/activities/317451619"/>
    <d v="1899-12-30T04:41:00"/>
    <d v="1899-12-30T02:20:30"/>
    <m/>
    <n v="0"/>
    <n v="0"/>
    <d v="1899-12-30T04:41:00"/>
    <d v="1899-12-30T05:33:24"/>
    <d v="1899-12-30T02:20:30"/>
    <d v="1899-12-30T02:46:42"/>
    <n v="2081"/>
    <x v="14"/>
    <x v="3"/>
    <n v="201506"/>
  </r>
  <r>
    <x v="1947"/>
    <d v="2015-06-04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4"/>
    <x v="3"/>
    <n v="201506"/>
  </r>
  <r>
    <x v="1948"/>
    <d v="2015-06-05T00:00:00"/>
    <x v="0"/>
    <n v="1"/>
    <n v="0"/>
    <n v="30"/>
    <n v="24"/>
    <d v="1899-12-30T00:30:24"/>
    <d v="1899-12-30T00:30:24"/>
    <x v="54"/>
    <s v="Lake"/>
    <n v="1.9736842105263175"/>
    <n v="0"/>
    <s v="Nice!"/>
    <m/>
    <d v="1899-12-30T01:12:58"/>
    <d v="1899-12-30T00:36:29"/>
    <m/>
    <n v="0"/>
    <n v="0"/>
    <d v="1899-12-30T13:16:29"/>
    <d v="1899-12-30T14:08:53"/>
    <d v="1899-12-30T06:38:14"/>
    <d v="1899-12-30T07:04:26"/>
    <n v="3145"/>
    <x v="14"/>
    <x v="3"/>
    <n v="201506"/>
  </r>
  <r>
    <x v="1948"/>
    <d v="2015-06-05T00:00:00"/>
    <x v="1"/>
    <n v="6"/>
    <n v="0"/>
    <n v="33"/>
    <n v="4"/>
    <d v="1899-12-30T00:33:04"/>
    <d v="1899-12-30T00:05:31"/>
    <x v="90"/>
    <s v="Random"/>
    <n v="10.887096774193555"/>
    <n v="0"/>
    <s v="Nice!"/>
    <m/>
    <d v="1899-12-30T10:17:15"/>
    <d v="1899-12-30T05:08:37"/>
    <m/>
    <n v="0"/>
    <n v="0"/>
    <d v="1899-12-30T02:24:23"/>
    <d v="1899-12-30T03:16:47"/>
    <d v="1899-12-30T01:12:12"/>
    <d v="1899-12-30T01:38:24"/>
    <n v="759"/>
    <x v="14"/>
    <x v="3"/>
    <n v="201506"/>
  </r>
  <r>
    <x v="1949"/>
    <d v="2015-06-07T00:00:00"/>
    <x v="0"/>
    <n v="1.2"/>
    <n v="0"/>
    <n v="38"/>
    <n v="55"/>
    <d v="1899-12-30T00:38:55"/>
    <d v="1899-12-30T00:32:26"/>
    <x v="54"/>
    <s v="Rev3 Half"/>
    <n v="1.8501070663811578"/>
    <n v="0"/>
    <s v="Nice!"/>
    <m/>
    <d v="1899-12-30T01:17:50"/>
    <d v="1899-12-30T00:38:55"/>
    <m/>
    <n v="0"/>
    <n v="0"/>
    <d v="1899-12-30T14:09:41"/>
    <d v="1899-12-30T15:02:05"/>
    <d v="1899-12-30T07:04:50"/>
    <d v="1899-12-30T07:31:02"/>
    <n v="3179"/>
    <x v="14"/>
    <x v="3"/>
    <n v="201506"/>
  </r>
  <r>
    <x v="1949"/>
    <d v="2015-06-07T00:00:00"/>
    <x v="1"/>
    <n v="56"/>
    <n v="3"/>
    <n v="24"/>
    <n v="10"/>
    <d v="1899-12-30T03:24:10"/>
    <d v="1899-12-30T00:03:39"/>
    <x v="90"/>
    <s v="Rev3 Half"/>
    <n v="16.45714285714287"/>
    <n v="149"/>
    <s v="Nice!"/>
    <m/>
    <d v="1899-12-30T06:48:20"/>
    <d v="1899-12-30T03:24:10"/>
    <m/>
    <n v="0"/>
    <n v="0"/>
    <d v="1899-12-30T01:35:31"/>
    <d v="1899-12-30T02:27:55"/>
    <d v="1899-12-30T00:47:46"/>
    <d v="1899-12-30T01:13:58"/>
    <n v="346"/>
    <x v="14"/>
    <x v="3"/>
    <n v="201506"/>
  </r>
  <r>
    <x v="1949"/>
    <d v="2015-06-07T00:00:00"/>
    <x v="2"/>
    <n v="13.1"/>
    <n v="2"/>
    <n v="55"/>
    <n v="7"/>
    <d v="1899-12-30T02:55:07"/>
    <d v="1899-12-30T00:13:22"/>
    <x v="88"/>
    <s v="Rev3 Half"/>
    <n v="4.4884362805748577"/>
    <n v="148"/>
    <s v="Nice!"/>
    <m/>
    <d v="1899-12-30T05:50:14"/>
    <d v="1899-12-30T02:55:07"/>
    <m/>
    <n v="0"/>
    <n v="0"/>
    <d v="1899-12-30T05:50:14"/>
    <d v="1899-12-30T06:42:38"/>
    <d v="1899-12-30T02:55:07"/>
    <d v="1899-12-30T03:21:19"/>
    <n v="2906"/>
    <x v="14"/>
    <x v="3"/>
    <n v="201506"/>
  </r>
  <r>
    <x v="1949"/>
    <d v="2015-06-07T00:00:00"/>
    <x v="3"/>
    <n v="1"/>
    <n v="0"/>
    <n v="3"/>
    <n v="15"/>
    <d v="1899-12-30T00:03:15"/>
    <d v="1899-12-30T00:03:15"/>
    <x v="29"/>
    <s v="Rev3 Half"/>
    <n v="18.461538461538474"/>
    <n v="0"/>
    <m/>
    <m/>
    <d v="1899-12-30T00:00:00"/>
    <d v="1899-12-30T00:00:00"/>
    <m/>
    <n v="0"/>
    <n v="0"/>
    <d v="1899-12-30T01:25:09"/>
    <d v="1899-12-30T02:17:33"/>
    <d v="1899-12-30T00:42:35"/>
    <d v="1899-12-30T01:08:47"/>
    <n v="239"/>
    <x v="14"/>
    <x v="3"/>
    <n v="201506"/>
  </r>
  <r>
    <x v="1949"/>
    <d v="2015-06-07T00:00:00"/>
    <x v="4"/>
    <n v="1"/>
    <n v="0"/>
    <n v="3"/>
    <n v="3"/>
    <d v="1899-12-30T00:03:03"/>
    <d v="1899-12-30T00:03:03"/>
    <x v="29"/>
    <s v="Rev3 Half"/>
    <n v="19.672131147541002"/>
    <n v="0"/>
    <m/>
    <m/>
    <d v="1899-12-30T00:00:00"/>
    <d v="1899-12-30T00:00:00"/>
    <m/>
    <n v="0"/>
    <n v="0"/>
    <d v="1899-12-30T01:19:55"/>
    <d v="1899-12-30T02:12:19"/>
    <d v="1899-12-30T00:39:57"/>
    <d v="1899-12-30T01:06:09"/>
    <n v="218"/>
    <x v="14"/>
    <x v="3"/>
    <n v="201506"/>
  </r>
  <r>
    <x v="1950"/>
    <d v="2015-06-09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3"/>
    <n v="201506"/>
  </r>
  <r>
    <x v="1951"/>
    <d v="2015-06-10T00:00:00"/>
    <x v="0"/>
    <n v="1"/>
    <n v="0"/>
    <n v="32"/>
    <n v="52"/>
    <d v="1899-12-30T00:32:52"/>
    <d v="1899-12-30T00:32:52"/>
    <x v="54"/>
    <s v="Random"/>
    <n v="1.8255578093306299"/>
    <n v="0"/>
    <s v="Chilly"/>
    <m/>
    <d v="1899-12-30T01:18:53"/>
    <d v="1899-12-30T00:39:26"/>
    <m/>
    <n v="0"/>
    <n v="0"/>
    <d v="1899-12-30T14:21:06"/>
    <d v="1899-12-30T15:13:30"/>
    <d v="1899-12-30T07:10:33"/>
    <d v="1899-12-30T07:36:45"/>
    <n v="3190"/>
    <x v="14"/>
    <x v="3"/>
    <n v="201506"/>
  </r>
  <r>
    <x v="1952"/>
    <d v="2015-06-11T00:00:00"/>
    <x v="2"/>
    <n v="2"/>
    <n v="0"/>
    <n v="21"/>
    <n v="0"/>
    <d v="1899-12-30T00:21:00"/>
    <d v="1899-12-30T00:10:30"/>
    <x v="86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4"/>
    <x v="3"/>
    <n v="201506"/>
  </r>
  <r>
    <x v="1953"/>
    <d v="2015-06-12T00:00:00"/>
    <x v="1"/>
    <n v="12"/>
    <n v="0"/>
    <n v="47"/>
    <n v="23"/>
    <d v="1899-12-30T00:47:23"/>
    <d v="1899-12-30T00:03:57"/>
    <x v="90"/>
    <s v="Random"/>
    <n v="15.195216320787914"/>
    <n v="0"/>
    <s v="Warm"/>
    <m/>
    <d v="1899-12-30T07:22:15"/>
    <d v="1899-12-30T03:41:07"/>
    <m/>
    <n v="0"/>
    <n v="0"/>
    <d v="1899-12-30T01:43:27"/>
    <d v="1899-12-30T02:35:51"/>
    <d v="1899-12-30T00:51:44"/>
    <d v="1899-12-30T01:17:56"/>
    <n v="453"/>
    <x v="14"/>
    <x v="3"/>
    <n v="201506"/>
  </r>
  <r>
    <x v="1953"/>
    <d v="2015-06-12T00:00:00"/>
    <x v="2"/>
    <n v="3.1"/>
    <n v="0"/>
    <n v="33"/>
    <n v="31"/>
    <d v="1899-12-30T00:33:31"/>
    <d v="1899-12-30T00:10:49"/>
    <x v="88"/>
    <s v="Flanders 5k"/>
    <n v="5.5494778717056246"/>
    <n v="0"/>
    <s v="HOT &amp; Humid"/>
    <s v="https://www.strava.com/activities/324170319"/>
    <d v="1899-12-30T04:43:16"/>
    <d v="1899-12-30T02:21:38"/>
    <m/>
    <n v="0"/>
    <n v="0"/>
    <d v="1899-12-30T04:43:16"/>
    <d v="1899-12-30T05:35:40"/>
    <d v="1899-12-30T02:21:38"/>
    <d v="1899-12-30T02:47:50"/>
    <n v="2140"/>
    <x v="14"/>
    <x v="3"/>
    <n v="201506"/>
  </r>
  <r>
    <x v="1954"/>
    <d v="2015-06-14T00:00:00"/>
    <x v="1"/>
    <n v="78.8"/>
    <n v="5"/>
    <n v="19"/>
    <n v="41"/>
    <d v="1899-12-30T05:19:41"/>
    <d v="1899-12-30T00:04:03"/>
    <x v="90"/>
    <s v="Random"/>
    <n v="14.789635576872959"/>
    <n v="0"/>
    <s v="Warm"/>
    <s v="https://www.strava.com/activities/325399612"/>
    <d v="1899-12-30T07:34:22"/>
    <d v="1899-12-30T03:47:11"/>
    <m/>
    <n v="0"/>
    <n v="0"/>
    <d v="1899-12-30T01:46:17"/>
    <d v="1899-12-30T02:38:41"/>
    <d v="1899-12-30T00:53:09"/>
    <d v="1899-12-30T01:19:21"/>
    <n v="519"/>
    <x v="14"/>
    <x v="3"/>
    <n v="201506"/>
  </r>
  <r>
    <x v="1955"/>
    <d v="2015-06-16T00:00:00"/>
    <x v="0"/>
    <n v="1"/>
    <n v="0"/>
    <n v="30"/>
    <n v="23"/>
    <d v="1899-12-30T00:30:23"/>
    <d v="1899-12-30T00:30:23"/>
    <x v="54"/>
    <s v="Random"/>
    <n v="1.9747668678003305"/>
    <n v="0"/>
    <s v="Nice!"/>
    <m/>
    <d v="1899-12-30T01:12:55"/>
    <d v="1899-12-30T00:36:28"/>
    <m/>
    <n v="0"/>
    <n v="0"/>
    <d v="1899-12-30T13:16:03"/>
    <d v="1899-12-30T14:08:27"/>
    <d v="1899-12-30T06:38:01"/>
    <d v="1899-12-30T07:04:13"/>
    <n v="3144"/>
    <x v="14"/>
    <x v="3"/>
    <n v="201506"/>
  </r>
  <r>
    <x v="1956"/>
    <d v="2015-06-17T00:00:00"/>
    <x v="2"/>
    <n v="4.1500000000000004"/>
    <n v="0"/>
    <n v="46"/>
    <n v="6"/>
    <d v="1899-12-30T00:46:06"/>
    <d v="1899-12-30T00:11:07"/>
    <x v="86"/>
    <s v="Work Hill Backwards"/>
    <n v="5.4013015184381823"/>
    <n v="0"/>
    <s v="Nice!"/>
    <s v="https://www.strava.com/activities/327377810"/>
    <d v="1899-12-30T04:51:02"/>
    <d v="1899-12-30T02:25:31"/>
    <m/>
    <n v="0"/>
    <n v="0"/>
    <d v="1899-12-30T04:51:02"/>
    <d v="1899-12-30T05:43:26"/>
    <d v="1899-12-30T02:25:31"/>
    <d v="1899-12-30T02:51:43"/>
    <n v="2312"/>
    <x v="14"/>
    <x v="3"/>
    <n v="201506"/>
  </r>
  <r>
    <x v="1957"/>
    <d v="2015-06-18T00:00:00"/>
    <x v="0"/>
    <n v="1.65"/>
    <n v="0"/>
    <n v="55"/>
    <n v="49"/>
    <d v="1899-12-30T00:55:49"/>
    <d v="1899-12-30T00:33:50"/>
    <x v="54"/>
    <s v="Gjr to Quassy"/>
    <n v="1.7736637802329063"/>
    <n v="0"/>
    <s v="Nice!"/>
    <s v="https://www.strava.com/activities/327875067"/>
    <d v="1899-12-30T01:21:11"/>
    <d v="1899-12-30T00:40:36"/>
    <m/>
    <n v="0"/>
    <n v="0"/>
    <d v="1899-12-30T14:46:18"/>
    <d v="1899-12-30T15:38:42"/>
    <d v="1899-12-30T07:23:09"/>
    <d v="1899-12-30T07:49:21"/>
    <n v="3227"/>
    <x v="14"/>
    <x v="3"/>
    <n v="201506"/>
  </r>
  <r>
    <x v="1958"/>
    <d v="2015-06-19T00:00:00"/>
    <x v="1"/>
    <n v="101.4"/>
    <n v="6"/>
    <n v="22"/>
    <n v="53"/>
    <d v="1899-12-30T06:22:53"/>
    <d v="1899-12-30T00:03:47"/>
    <x v="90"/>
    <s v="Ride to MA"/>
    <n v="15.889957776520275"/>
    <n v="137"/>
    <s v="Overcast"/>
    <s v="https://www.strava.com/activities/328687860/overview"/>
    <d v="1899-12-30T07:02:55"/>
    <d v="1899-12-30T03:31:27"/>
    <m/>
    <n v="0"/>
    <n v="0"/>
    <d v="1899-12-30T01:38:56"/>
    <d v="1899-12-30T02:31:20"/>
    <d v="1899-12-30T00:49:28"/>
    <d v="1899-12-30T01:15:40"/>
    <n v="398"/>
    <x v="14"/>
    <x v="3"/>
    <n v="201506"/>
  </r>
  <r>
    <x v="1958"/>
    <d v="2015-06-19T00:00:00"/>
    <x v="2"/>
    <n v="1.75"/>
    <n v="0"/>
    <n v="24"/>
    <n v="20"/>
    <d v="1899-12-30T00:24:20"/>
    <d v="1899-12-30T00:13:54"/>
    <x v="88"/>
    <s v="Brick Run to 389"/>
    <n v="4.3150684931506884"/>
    <n v="0"/>
    <s v="HOT &amp; Humid"/>
    <s v="https://www.strava.com/activities/329532024"/>
    <d v="1899-12-30T06:04:18"/>
    <d v="1899-12-30T03:02:09"/>
    <m/>
    <n v="0"/>
    <n v="0"/>
    <d v="1899-12-30T06:04:18"/>
    <d v="1899-12-30T06:56:42"/>
    <d v="1899-12-30T03:02:09"/>
    <d v="1899-12-30T03:28:21"/>
    <n v="2945"/>
    <x v="14"/>
    <x v="3"/>
    <n v="201506"/>
  </r>
  <r>
    <x v="1959"/>
    <d v="2015-06-20T00:00:00"/>
    <x v="2"/>
    <n v="7.5"/>
    <n v="1"/>
    <n v="39"/>
    <n v="56"/>
    <d v="1899-12-30T01:39:56"/>
    <d v="1899-12-30T00:13:19"/>
    <x v="88"/>
    <s v="Random"/>
    <n v="4.5030020013342265"/>
    <n v="119"/>
    <s v="Raining"/>
    <s v="Couldn't get HR up"/>
    <d v="1899-12-30T05:49:06"/>
    <d v="1899-12-30T02:54:33"/>
    <m/>
    <n v="0"/>
    <n v="0"/>
    <d v="1899-12-30T05:49:06"/>
    <d v="1899-12-30T06:41:30"/>
    <d v="1899-12-30T02:54:33"/>
    <d v="1899-12-30T03:20:45"/>
    <n v="2901"/>
    <x v="14"/>
    <x v="3"/>
    <n v="201506"/>
  </r>
  <r>
    <x v="1960"/>
    <d v="2015-06-23T00:00:00"/>
    <x v="0"/>
    <n v="1"/>
    <n v="0"/>
    <n v="32"/>
    <n v="30"/>
    <d v="1899-12-30T00:32:30"/>
    <d v="1899-12-30T00:32:30"/>
    <x v="91"/>
    <s v="Paridise Beach"/>
    <n v="1.8461538461538476"/>
    <n v="0"/>
    <s v="Perfect"/>
    <s v="https://www.strava.com/activities/331545813"/>
    <d v="1899-12-30T01:18:00"/>
    <d v="1899-12-30T00:39:00"/>
    <m/>
    <n v="0"/>
    <n v="0"/>
    <d v="1899-12-30T14:11:30"/>
    <d v="1899-12-30T15:03:54"/>
    <d v="1899-12-30T07:05:45"/>
    <d v="1899-12-30T07:31:57"/>
    <n v="3181"/>
    <x v="14"/>
    <x v="3"/>
    <n v="201506"/>
  </r>
  <r>
    <x v="1961"/>
    <d v="2015-06-25T00:00:00"/>
    <x v="2"/>
    <n v="2.5"/>
    <n v="0"/>
    <n v="29"/>
    <n v="37"/>
    <d v="1899-12-30T00:29:37"/>
    <d v="1899-12-30T00:11:51"/>
    <x v="88"/>
    <s v="Bahama Bridges"/>
    <n v="5.0647158131682657"/>
    <n v="0"/>
    <s v="HOT &amp; Humid"/>
    <s v="https://www.strava.com/activities/332017356"/>
    <d v="1899-12-30T05:10:23"/>
    <d v="1899-12-30T02:35:11"/>
    <m/>
    <n v="0"/>
    <n v="0"/>
    <d v="1899-12-30T05:10:23"/>
    <d v="1899-12-30T06:02:47"/>
    <d v="1899-12-30T02:35:11"/>
    <d v="1899-12-30T03:01:23"/>
    <n v="2633"/>
    <x v="14"/>
    <x v="3"/>
    <n v="201506"/>
  </r>
  <r>
    <x v="1962"/>
    <d v="2015-06-27T00:00:00"/>
    <x v="1"/>
    <n v="92"/>
    <n v="6"/>
    <n v="10"/>
    <n v="1"/>
    <d v="1899-12-30T06:10:01"/>
    <d v="1899-12-30T00:04:01"/>
    <x v="90"/>
    <s v="Loops of Waramaug"/>
    <n v="14.918246925814165"/>
    <n v="0"/>
    <s v="Raining"/>
    <s v="https://www.strava.com/activities/334341157"/>
    <d v="1899-12-30T07:30:27"/>
    <d v="1899-12-30T03:45:14"/>
    <m/>
    <n v="0"/>
    <n v="0"/>
    <d v="1899-12-30T01:45:22"/>
    <d v="1899-12-30T02:37:46"/>
    <d v="1899-12-30T00:52:41"/>
    <d v="1899-12-30T01:18:53"/>
    <n v="504"/>
    <x v="14"/>
    <x v="3"/>
    <n v="201506"/>
  </r>
  <r>
    <x v="1963"/>
    <d v="2015-06-28T00:00:00"/>
    <x v="2"/>
    <n v="9.5"/>
    <n v="2"/>
    <n v="3"/>
    <n v="23"/>
    <d v="1899-12-30T02:03:23"/>
    <d v="1899-12-30T00:12:59"/>
    <x v="88"/>
    <s v="random"/>
    <n v="4.6197487505065551"/>
    <n v="129"/>
    <s v="Raining"/>
    <s v="https://www.strava.com/activities/335146824"/>
    <d v="1899-12-30T05:40:17"/>
    <d v="1899-12-30T02:50:08"/>
    <m/>
    <n v="0"/>
    <n v="0"/>
    <d v="1899-12-30T05:40:17"/>
    <d v="1899-12-30T06:32:41"/>
    <d v="1899-12-30T02:50:08"/>
    <d v="1899-12-30T03:16:20"/>
    <n v="2870"/>
    <x v="14"/>
    <x v="3"/>
    <n v="201506"/>
  </r>
  <r>
    <x v="1964"/>
    <d v="2015-06-30T00:00:00"/>
    <x v="1"/>
    <n v="20"/>
    <n v="1"/>
    <n v="14"/>
    <n v="12"/>
    <d v="1899-12-30T01:14:12"/>
    <d v="1899-12-30T00:03:43"/>
    <x v="90"/>
    <s v="Mojy to Work"/>
    <n v="16.172506738544488"/>
    <n v="0"/>
    <s v="Nice!"/>
    <s v="https://www.strava.com/activities/336047433"/>
    <d v="1899-12-30T06:55:31"/>
    <d v="1899-12-30T03:27:46"/>
    <m/>
    <n v="0"/>
    <n v="0"/>
    <d v="1899-12-30T01:37:12"/>
    <d v="1899-12-30T02:29:36"/>
    <d v="1899-12-30T00:48:36"/>
    <d v="1899-12-30T01:14:48"/>
    <n v="366"/>
    <x v="14"/>
    <x v="3"/>
    <n v="201506"/>
  </r>
  <r>
    <x v="1964"/>
    <d v="2015-06-30T00:00:00"/>
    <x v="1"/>
    <n v="20"/>
    <n v="1"/>
    <n v="12"/>
    <n v="13"/>
    <d v="1899-12-30T01:12:13"/>
    <d v="1899-12-30T00:03:37"/>
    <x v="90"/>
    <s v="Work to Mojy"/>
    <n v="16.616662820216952"/>
    <n v="0"/>
    <s v="Windy"/>
    <s v="https://www.strava.com/activities/336460345"/>
    <d v="1899-12-30T06:44:25"/>
    <d v="1899-12-30T03:22:12"/>
    <m/>
    <n v="0"/>
    <n v="0"/>
    <d v="1899-12-30T01:34:36"/>
    <d v="1899-12-30T02:27:00"/>
    <d v="1899-12-30T00:47:18"/>
    <d v="1899-12-30T01:13:30"/>
    <n v="333"/>
    <x v="14"/>
    <x v="3"/>
    <n v="201506"/>
  </r>
  <r>
    <x v="1965"/>
    <d v="2015-07-02T00:00:00"/>
    <x v="0"/>
    <n v="1"/>
    <n v="0"/>
    <n v="33"/>
    <n v="0"/>
    <d v="1899-12-30T00:33:00"/>
    <d v="1899-12-30T00:33:00"/>
    <x v="54"/>
    <s v="Random"/>
    <n v="1.8181818181818195"/>
    <n v="0"/>
    <s v="Nice!"/>
    <m/>
    <d v="1899-12-30T01:19:12"/>
    <d v="1899-12-30T00:39:36"/>
    <m/>
    <n v="0"/>
    <n v="0"/>
    <d v="1899-12-30T14:24:36"/>
    <d v="1899-12-30T15:17:00"/>
    <d v="1899-12-30T07:12:18"/>
    <d v="1899-12-30T07:38:30"/>
    <n v="3194"/>
    <x v="14"/>
    <x v="0"/>
    <n v="201507"/>
  </r>
  <r>
    <x v="1965"/>
    <d v="2015-07-02T00:00:00"/>
    <x v="2"/>
    <n v="7.1"/>
    <n v="1"/>
    <n v="23"/>
    <n v="17"/>
    <d v="1899-12-30T01:23:17"/>
    <d v="1899-12-30T00:11:44"/>
    <x v="86"/>
    <s v="YNHH East Rock Random"/>
    <n v="5.1150690414248583"/>
    <n v="152"/>
    <m/>
    <s v="https://www.strava.com/activities/337705130"/>
    <d v="1899-12-30T05:07:20"/>
    <d v="1899-12-30T02:33:40"/>
    <m/>
    <n v="0"/>
    <n v="0"/>
    <d v="1899-12-30T05:07:20"/>
    <d v="1899-12-30T05:59:44"/>
    <d v="1899-12-30T02:33:40"/>
    <d v="1899-12-30T02:59:52"/>
    <n v="2594"/>
    <x v="14"/>
    <x v="0"/>
    <n v="201507"/>
  </r>
  <r>
    <x v="1966"/>
    <d v="2015-07-03T00:00:00"/>
    <x v="1"/>
    <n v="100.2"/>
    <n v="6"/>
    <n v="54"/>
    <n v="14"/>
    <d v="1899-12-30T06:54:14"/>
    <d v="1899-12-30T00:04:08"/>
    <x v="90"/>
    <s v="random"/>
    <n v="14.513559185644175"/>
    <n v="136"/>
    <s v="Nice!"/>
    <s v="https://www.strava.com/activities/338355800/overview"/>
    <d v="1899-12-30T07:43:01"/>
    <d v="1899-12-30T03:51:30"/>
    <m/>
    <n v="0"/>
    <n v="0"/>
    <d v="1899-12-30T01:48:19"/>
    <d v="1899-12-30T02:40:43"/>
    <d v="1899-12-30T00:54:09"/>
    <d v="1899-12-30T01:20:21"/>
    <n v="546"/>
    <x v="14"/>
    <x v="0"/>
    <n v="201507"/>
  </r>
  <r>
    <x v="1966"/>
    <d v="2015-07-03T00:00:00"/>
    <x v="0"/>
    <n v="0.45"/>
    <n v="0"/>
    <n v="13"/>
    <n v="30"/>
    <d v="1899-12-30T00:13:30"/>
    <d v="1899-12-30T00:30:00"/>
    <x v="54"/>
    <s v="Swim with Connor"/>
    <n v="2.0000000000000018"/>
    <n v="0"/>
    <m/>
    <m/>
    <d v="1899-12-30T01:12:00"/>
    <d v="1899-12-30T00:36:00"/>
    <m/>
    <n v="0"/>
    <n v="0"/>
    <d v="1899-12-30T13:06:00"/>
    <d v="1899-12-30T13:58:24"/>
    <d v="1899-12-30T06:33:00"/>
    <d v="1899-12-30T06:59:12"/>
    <n v="3139"/>
    <x v="14"/>
    <x v="0"/>
    <n v="201507"/>
  </r>
  <r>
    <x v="1967"/>
    <d v="2015-07-04T00:00:00"/>
    <x v="2"/>
    <n v="3"/>
    <n v="0"/>
    <n v="29"/>
    <n v="36"/>
    <d v="1899-12-30T00:29:36"/>
    <d v="1899-12-30T00:09:52"/>
    <x v="88"/>
    <s v="Griskus"/>
    <n v="6.081081081081086"/>
    <n v="0"/>
    <m/>
    <m/>
    <d v="1899-12-30T04:18:30"/>
    <d v="1899-12-30T02:09:15"/>
    <m/>
    <n v="0"/>
    <n v="0"/>
    <d v="1899-12-30T04:18:30"/>
    <d v="1899-12-30T05:10:54"/>
    <d v="1899-12-30T02:09:15"/>
    <d v="1899-12-30T02:35:27"/>
    <n v="1418"/>
    <x v="14"/>
    <x v="0"/>
    <n v="201507"/>
  </r>
  <r>
    <x v="1968"/>
    <d v="2015-07-05T00:00:00"/>
    <x v="2"/>
    <n v="10.25"/>
    <n v="2"/>
    <n v="5"/>
    <n v="24"/>
    <d v="1899-12-30T02:05:24"/>
    <d v="1899-12-30T00:12:14"/>
    <x v="88"/>
    <s v="Random"/>
    <n v="4.9043062200956982"/>
    <n v="137"/>
    <s v="Nice!"/>
    <s v="https://www.strava.com/activities/339583705"/>
    <d v="1899-12-30T05:20:32"/>
    <d v="1899-12-30T02:40:16"/>
    <m/>
    <n v="0"/>
    <n v="0"/>
    <d v="1899-12-30T05:20:32"/>
    <d v="1899-12-30T06:12:56"/>
    <d v="1899-12-30T02:40:16"/>
    <d v="1899-12-30T03:06:28"/>
    <n v="2753"/>
    <x v="14"/>
    <x v="0"/>
    <n v="201507"/>
  </r>
  <r>
    <x v="1969"/>
    <d v="2015-07-07T00:00:00"/>
    <x v="0"/>
    <n v="0.2"/>
    <n v="0"/>
    <n v="8"/>
    <n v="0"/>
    <d v="1899-12-30T00:08:00"/>
    <d v="1899-12-30T00:40:00"/>
    <x v="54"/>
    <s v="Jr. to Sandy Beach Dock"/>
    <n v="1.5000000000000013"/>
    <n v="0"/>
    <s v="Foggy"/>
    <m/>
    <d v="1899-12-30T01:36:00"/>
    <d v="1899-12-30T00:48:00"/>
    <m/>
    <n v="0"/>
    <n v="0"/>
    <d v="1899-12-30T17:28:00"/>
    <d v="1899-12-30T18:20:24"/>
    <d v="1899-12-30T08:44:00"/>
    <d v="1899-12-30T09:10:12"/>
    <n v="3418"/>
    <x v="14"/>
    <x v="0"/>
    <n v="201507"/>
  </r>
  <r>
    <x v="1969"/>
    <d v="2015-07-07T00:00:00"/>
    <x v="0"/>
    <n v="0.2"/>
    <n v="0"/>
    <n v="10"/>
    <n v="0"/>
    <d v="1899-12-30T00:10:00"/>
    <d v="1899-12-30T00:50:00"/>
    <x v="54"/>
    <s v="Jr. to Sandy Beach Dock"/>
    <n v="1.2000000000000011"/>
    <n v="0"/>
    <s v="Thundering"/>
    <s v="With C"/>
    <d v="1899-12-30T02:00:00"/>
    <d v="1899-12-30T01:00:00"/>
    <m/>
    <n v="0"/>
    <n v="0"/>
    <d v="1899-12-30T21:50:00"/>
    <d v="1899-12-30T22:42:24"/>
    <d v="1899-12-30T10:55:00"/>
    <d v="1899-12-30T11:21:12"/>
    <n v="3507"/>
    <x v="14"/>
    <x v="0"/>
    <n v="201507"/>
  </r>
  <r>
    <x v="1970"/>
    <d v="2015-07-08T00:00:00"/>
    <x v="1"/>
    <n v="10.5"/>
    <n v="0"/>
    <n v="32"/>
    <n v="56"/>
    <d v="1899-12-30T00:32:56"/>
    <d v="1899-12-30T00:03:08"/>
    <x v="90"/>
    <s v="Griskus Sprint"/>
    <n v="19.129554655870461"/>
    <n v="0"/>
    <s v="Muggy"/>
    <m/>
    <d v="1899-12-30T05:51:17"/>
    <d v="1899-12-30T02:55:39"/>
    <m/>
    <n v="0"/>
    <n v="0"/>
    <d v="1899-12-30T01:22:11"/>
    <d v="1899-12-30T02:14:35"/>
    <d v="1899-12-30T00:41:05"/>
    <d v="1899-12-30T01:07:17"/>
    <n v="229"/>
    <x v="14"/>
    <x v="0"/>
    <n v="201507"/>
  </r>
  <r>
    <x v="1971"/>
    <d v="2015-07-10T00:00:00"/>
    <x v="1"/>
    <n v="13.5"/>
    <n v="1"/>
    <n v="3"/>
    <n v="3"/>
    <d v="1899-12-30T01:03:03"/>
    <d v="1899-12-30T00:04:40"/>
    <x v="90"/>
    <s v="Random"/>
    <n v="12.846946867565435"/>
    <n v="0"/>
    <s v="Nice!"/>
    <m/>
    <d v="1899-12-30T08:43:05"/>
    <d v="1899-12-30T04:21:32"/>
    <m/>
    <n v="0"/>
    <n v="0"/>
    <d v="1899-12-30T02:02:22"/>
    <d v="1899-12-30T02:54:46"/>
    <d v="1899-12-30T01:01:11"/>
    <d v="1899-12-30T01:27:23"/>
    <n v="699"/>
    <x v="14"/>
    <x v="0"/>
    <n v="201507"/>
  </r>
  <r>
    <x v="1972"/>
    <d v="2015-07-11T00:00:00"/>
    <x v="2"/>
    <n v="7.15"/>
    <n v="1"/>
    <n v="29"/>
    <n v="14"/>
    <d v="1899-12-30T01:29:14"/>
    <d v="1899-12-30T00:12:29"/>
    <x v="88"/>
    <s v="Random"/>
    <n v="4.8076204706761336"/>
    <n v="0"/>
    <s v="Muggy"/>
    <s v="https://www.strava.com/activities/343675834"/>
    <d v="1899-12-30T05:26:59"/>
    <d v="1899-12-30T02:43:29"/>
    <m/>
    <n v="0"/>
    <n v="0"/>
    <d v="1899-12-30T05:26:59"/>
    <d v="1899-12-30T06:19:23"/>
    <d v="1899-12-30T02:43:29"/>
    <d v="1899-12-30T03:09:41"/>
    <n v="2793"/>
    <x v="14"/>
    <x v="0"/>
    <n v="201507"/>
  </r>
  <r>
    <x v="1973"/>
    <d v="2015-07-13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4"/>
    <x v="0"/>
    <n v="201507"/>
  </r>
  <r>
    <x v="1974"/>
    <d v="2015-07-15T00:00:00"/>
    <x v="0"/>
    <n v="1.65"/>
    <n v="1"/>
    <n v="2"/>
    <n v="14"/>
    <d v="1899-12-30T01:02:14"/>
    <d v="1899-12-30T00:37:43"/>
    <x v="54"/>
    <s v="Jr. to Quassy"/>
    <n v="1.5907873594001083"/>
    <n v="0"/>
    <s v="Overcast"/>
    <m/>
    <d v="1899-12-30T01:30:31"/>
    <d v="1899-12-30T00:45:16"/>
    <m/>
    <n v="0"/>
    <n v="0"/>
    <d v="1899-12-30T16:28:11"/>
    <d v="1899-12-30T17:20:35"/>
    <d v="1899-12-30T08:14:06"/>
    <d v="1899-12-30T08:40:18"/>
    <n v="3364"/>
    <x v="14"/>
    <x v="0"/>
    <n v="201507"/>
  </r>
  <r>
    <x v="1975"/>
    <d v="2015-07-16T00:00:00"/>
    <x v="1"/>
    <n v="20.2"/>
    <n v="1"/>
    <n v="11"/>
    <n v="35"/>
    <d v="1899-12-30T01:11:35"/>
    <d v="1899-12-30T00:03:33"/>
    <x v="90"/>
    <s v="Mojy to Work"/>
    <n v="16.931315483119917"/>
    <n v="0"/>
    <s v="Nice!"/>
    <m/>
    <d v="1899-12-30T06:36:54"/>
    <d v="1899-12-30T03:18:27"/>
    <m/>
    <n v="0"/>
    <n v="0"/>
    <d v="1899-12-30T01:32:51"/>
    <d v="1899-12-30T02:25:15"/>
    <d v="1899-12-30T00:46:25"/>
    <d v="1899-12-30T01:12:37"/>
    <n v="315"/>
    <x v="14"/>
    <x v="0"/>
    <n v="201507"/>
  </r>
  <r>
    <x v="1975"/>
    <d v="2015-07-16T00:00:00"/>
    <x v="1"/>
    <n v="20.2"/>
    <n v="1"/>
    <n v="11"/>
    <n v="21"/>
    <d v="1899-12-30T01:11:21"/>
    <d v="1899-12-30T00:03:32"/>
    <x v="90"/>
    <s v="Work to Mojy"/>
    <n v="16.986685353889289"/>
    <n v="0"/>
    <s v="Nice!"/>
    <m/>
    <d v="1899-12-30T06:35:36"/>
    <d v="1899-12-30T03:17:48"/>
    <m/>
    <n v="0"/>
    <n v="0"/>
    <d v="1899-12-30T01:32:33"/>
    <d v="1899-12-30T02:24:57"/>
    <d v="1899-12-30T00:46:16"/>
    <d v="1899-12-30T01:12:28"/>
    <n v="311"/>
    <x v="14"/>
    <x v="0"/>
    <n v="201507"/>
  </r>
  <r>
    <x v="1975"/>
    <d v="2015-07-16T00:00:00"/>
    <x v="0"/>
    <n v="0.5"/>
    <n v="0"/>
    <n v="17"/>
    <n v="40"/>
    <d v="1899-12-30T00:17:40"/>
    <d v="1899-12-30T00:35:20"/>
    <x v="54"/>
    <s v="Swim with Connor"/>
    <n v="1.698113207547171"/>
    <n v="0"/>
    <s v="Nice!"/>
    <m/>
    <d v="1899-12-30T01:24:48"/>
    <d v="1899-12-30T00:42:24"/>
    <m/>
    <n v="0"/>
    <n v="0"/>
    <d v="1899-12-30T15:25:44"/>
    <d v="1899-12-30T16:18:08"/>
    <d v="1899-12-30T07:42:52"/>
    <d v="1899-12-30T08:09:04"/>
    <n v="3281"/>
    <x v="14"/>
    <x v="0"/>
    <n v="201507"/>
  </r>
  <r>
    <x v="1976"/>
    <d v="2015-07-17T00:00:00"/>
    <x v="2"/>
    <n v="5"/>
    <n v="0"/>
    <n v="53"/>
    <n v="59"/>
    <d v="1899-12-30T00:53:59"/>
    <d v="1899-12-30T00:10:48"/>
    <x v="88"/>
    <s v="Sperm Loop"/>
    <n v="5.557270762581048"/>
    <n v="0"/>
    <s v="Warm"/>
    <s v="https://www.strava.com/activities/348084865"/>
    <d v="1899-12-30T04:42:52"/>
    <d v="1899-12-30T02:21:26"/>
    <m/>
    <n v="0"/>
    <n v="0"/>
    <d v="1899-12-30T04:42:52"/>
    <d v="1899-12-30T05:35:16"/>
    <d v="1899-12-30T02:21:26"/>
    <d v="1899-12-30T02:47:38"/>
    <n v="2130"/>
    <x v="14"/>
    <x v="0"/>
    <n v="201507"/>
  </r>
  <r>
    <x v="1977"/>
    <d v="2015-07-19T00:00:00"/>
    <x v="0"/>
    <n v="2.5"/>
    <n v="1"/>
    <n v="30"/>
    <n v="29"/>
    <d v="1899-12-30T01:30:29"/>
    <d v="1899-12-30T00:36:12"/>
    <x v="54"/>
    <s v="Lake Swim"/>
    <n v="1.6577638607478373"/>
    <n v="0"/>
    <s v="Nice!"/>
    <s v="https://connect.garmin.com/modern/activity/837977266"/>
    <d v="1899-12-30T01:26:52"/>
    <d v="1899-12-30T00:43:26"/>
    <m/>
    <n v="0"/>
    <n v="0"/>
    <d v="1899-12-30T15:48:16"/>
    <d v="1899-12-30T16:40:40"/>
    <d v="1899-12-30T07:54:08"/>
    <d v="1899-12-30T08:20:20"/>
    <n v="3316"/>
    <x v="14"/>
    <x v="0"/>
    <n v="201507"/>
  </r>
  <r>
    <x v="1977"/>
    <d v="2015-07-19T00:00:00"/>
    <x v="1"/>
    <n v="31.8"/>
    <n v="2"/>
    <n v="3"/>
    <n v="45"/>
    <d v="1899-12-30T02:03:45"/>
    <d v="1899-12-30T00:03:53"/>
    <x v="90"/>
    <s v="Random"/>
    <n v="15.41818181818183"/>
    <n v="0"/>
    <s v="HOT &amp; Humid"/>
    <s v="https://www.strava.com/activities/349457042"/>
    <d v="1899-12-30T07:15:51"/>
    <d v="1899-12-30T03:37:55"/>
    <m/>
    <n v="0"/>
    <n v="0"/>
    <d v="1899-12-30T01:41:57"/>
    <d v="1899-12-30T02:34:21"/>
    <d v="1899-12-30T00:50:59"/>
    <d v="1899-12-30T01:17:11"/>
    <n v="431"/>
    <x v="14"/>
    <x v="0"/>
    <n v="201507"/>
  </r>
  <r>
    <x v="1978"/>
    <d v="2015-07-21T00:00:00"/>
    <x v="0"/>
    <n v="1.1000000000000001"/>
    <n v="0"/>
    <n v="39"/>
    <n v="17"/>
    <d v="1899-12-30T00:39:17"/>
    <d v="1899-12-30T00:35:43"/>
    <x v="54"/>
    <s v="Random"/>
    <n v="1.6801018243529926"/>
    <n v="0"/>
    <s v="Nice!"/>
    <m/>
    <d v="1899-12-30T01:25:43"/>
    <d v="1899-12-30T00:42:51"/>
    <m/>
    <n v="0"/>
    <n v="0"/>
    <d v="1899-12-30T15:35:39"/>
    <d v="1899-12-30T16:28:03"/>
    <d v="1899-12-30T07:47:50"/>
    <d v="1899-12-30T08:14:02"/>
    <n v="3299"/>
    <x v="14"/>
    <x v="0"/>
    <n v="201507"/>
  </r>
  <r>
    <x v="1979"/>
    <d v="2015-07-24T00:00:00"/>
    <x v="0"/>
    <n v="1.3"/>
    <n v="0"/>
    <n v="41"/>
    <n v="5"/>
    <d v="1899-12-30T00:41:05"/>
    <d v="1899-12-30T00:31:36"/>
    <x v="69"/>
    <s v="Training Swim Mirror Lake"/>
    <n v="1.8985801217038554"/>
    <n v="0"/>
    <s v="Nice!"/>
    <m/>
    <d v="1899-12-30T01:15:51"/>
    <d v="1899-12-30T00:37:55"/>
    <m/>
    <n v="0"/>
    <n v="0"/>
    <d v="1899-12-30T13:47:59"/>
    <d v="1899-12-30T14:40:23"/>
    <d v="1899-12-30T06:54:00"/>
    <d v="1899-12-30T07:20:12"/>
    <n v="3162"/>
    <x v="14"/>
    <x v="0"/>
    <n v="201507"/>
  </r>
  <r>
    <x v="1980"/>
    <d v="2015-07-25T00:00:00"/>
    <x v="1"/>
    <n v="12.1"/>
    <n v="0"/>
    <n v="45"/>
    <n v="37"/>
    <d v="1899-12-30T00:45:37"/>
    <d v="1899-12-30T00:03:46"/>
    <x v="90"/>
    <s v="LP Run Course on Bike"/>
    <n v="15.915235659481194"/>
    <n v="0"/>
    <s v="Nice!"/>
    <m/>
    <d v="1899-12-30T07:02:14"/>
    <d v="1899-12-30T03:31:07"/>
    <m/>
    <n v="0"/>
    <n v="0"/>
    <d v="1899-12-30T01:38:46"/>
    <d v="1899-12-30T02:31:10"/>
    <d v="1899-12-30T00:49:23"/>
    <d v="1899-12-30T01:15:35"/>
    <n v="397"/>
    <x v="14"/>
    <x v="0"/>
    <n v="201507"/>
  </r>
  <r>
    <x v="1980"/>
    <d v="2015-07-25T00:00:00"/>
    <x v="2"/>
    <n v="1.1000000000000001"/>
    <n v="0"/>
    <n v="12"/>
    <n v="3"/>
    <d v="1899-12-30T00:12:03"/>
    <d v="1899-12-30T00:10:57"/>
    <x v="88"/>
    <s v="Quick Run"/>
    <n v="5.477178423236519"/>
    <n v="0"/>
    <s v="Nice!"/>
    <m/>
    <d v="1899-12-30T04:47:01"/>
    <d v="1899-12-30T02:23:30"/>
    <m/>
    <n v="0"/>
    <n v="0"/>
    <d v="1899-12-30T04:47:01"/>
    <d v="1899-12-30T05:39:25"/>
    <d v="1899-12-30T02:23:30"/>
    <d v="1899-12-30T02:49:42"/>
    <n v="2227"/>
    <x v="14"/>
    <x v="0"/>
    <n v="201507"/>
  </r>
  <r>
    <x v="1981"/>
    <d v="2015-07-26T00:00:00"/>
    <x v="0"/>
    <n v="2.4"/>
    <n v="1"/>
    <n v="25"/>
    <n v="34"/>
    <d v="1899-12-30T01:25:34"/>
    <d v="1899-12-30T00:35:39"/>
    <x v="69"/>
    <s v="Ironman Lake Placid"/>
    <n v="1.6828983248928724"/>
    <n v="0"/>
    <s v="Nice!"/>
    <s v="https://www.strava.com/activities/354921448"/>
    <d v="1899-12-30T01:25:34"/>
    <d v="1899-12-30T00:42:47"/>
    <m/>
    <n v="0"/>
    <n v="0"/>
    <d v="1899-12-30T15:34:06"/>
    <d v="1899-12-30T16:26:30"/>
    <d v="1899-12-30T07:47:03"/>
    <d v="1899-12-30T08:13:15"/>
    <n v="3296"/>
    <x v="14"/>
    <x v="0"/>
    <n v="201507"/>
  </r>
  <r>
    <x v="1981"/>
    <d v="2015-07-26T00:00:00"/>
    <x v="3"/>
    <n v="1"/>
    <n v="0"/>
    <n v="9"/>
    <n v="46"/>
    <d v="1899-12-30T00:09:46"/>
    <d v="1899-12-30T00:09:46"/>
    <x v="35"/>
    <s v="Ironman Lake Placid"/>
    <n v="6.1433447098976153"/>
    <n v="0"/>
    <s v="Nice!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0"/>
    <n v="201507"/>
  </r>
  <r>
    <x v="1981"/>
    <d v="2015-07-26T00:00:00"/>
    <x v="1"/>
    <n v="112"/>
    <n v="6"/>
    <n v="41"/>
    <n v="38"/>
    <d v="1899-12-30T06:41:38"/>
    <d v="1899-12-30T00:03:35"/>
    <x v="90"/>
    <s v="Ironman Lake Placid"/>
    <n v="16.731678977508523"/>
    <n v="0"/>
    <s v="HOT &amp; Humid"/>
    <s v="https://www.strava.com/activities/354921512"/>
    <d v="1899-12-30T06:41:38"/>
    <d v="1899-12-30T03:20:49"/>
    <m/>
    <n v="0"/>
    <n v="0"/>
    <d v="1899-12-30T01:33:57"/>
    <d v="1899-12-30T02:26:21"/>
    <d v="1899-12-30T00:46:59"/>
    <d v="1899-12-30T01:13:11"/>
    <n v="325"/>
    <x v="14"/>
    <x v="0"/>
    <n v="201507"/>
  </r>
  <r>
    <x v="1981"/>
    <d v="2015-07-26T00:00:00"/>
    <x v="4"/>
    <n v="1"/>
    <n v="0"/>
    <n v="8"/>
    <n v="41"/>
    <d v="1899-12-30T00:08:41"/>
    <d v="1899-12-30T00:08:41"/>
    <x v="36"/>
    <s v="Ironman Lake Placid"/>
    <n v="6.9097888675623853"/>
    <n v="0"/>
    <s v="HOT &amp; Humid"/>
    <m/>
    <d v="1899-12-30T00:00:00"/>
    <d v="1899-12-30T00:00:00"/>
    <m/>
    <n v="0"/>
    <n v="0"/>
    <d v="1899-12-30T03:47:30"/>
    <d v="1899-12-30T04:39:54"/>
    <d v="1899-12-30T01:53:45"/>
    <d v="1899-12-30T02:19:57"/>
    <n v="852"/>
    <x v="14"/>
    <x v="0"/>
    <n v="201507"/>
  </r>
  <r>
    <x v="1981"/>
    <d v="2015-07-26T00:00:00"/>
    <x v="8"/>
    <n v="1"/>
    <n v="0"/>
    <n v="11"/>
    <n v="15"/>
    <d v="1899-12-30T00:11:15"/>
    <d v="1899-12-30T00:11:15"/>
    <x v="88"/>
    <s v="Ironman Lake Placid"/>
    <n v="5.3333333333333375"/>
    <n v="149"/>
    <s v="HOT &amp; Humid"/>
    <m/>
    <d v="1899-12-30T00:00:00"/>
    <d v="1899-12-30T00:00:00"/>
    <m/>
    <n v="0"/>
    <n v="0"/>
    <d v="1899-12-30T04:54:45"/>
    <d v="1899-12-30T05:47:09"/>
    <d v="1899-12-30T02:27:22"/>
    <d v="1899-12-30T02:53:35"/>
    <n v="2383"/>
    <x v="14"/>
    <x v="0"/>
    <n v="201507"/>
  </r>
  <r>
    <x v="1981"/>
    <d v="2015-07-26T00:00:00"/>
    <x v="9"/>
    <n v="1"/>
    <n v="0"/>
    <n v="14"/>
    <n v="5"/>
    <d v="1899-12-30T00:14:05"/>
    <d v="1899-12-30T00:14:05"/>
    <x v="88"/>
    <s v="Ironman Lake Placid"/>
    <n v="4.2603550295858028"/>
    <n v="150"/>
    <s v="HOT &amp; Humid"/>
    <m/>
    <d v="1899-12-30T00:00:00"/>
    <d v="1899-12-30T00:00:00"/>
    <m/>
    <n v="0"/>
    <n v="0"/>
    <d v="1899-12-30T06:08:59"/>
    <d v="1899-12-30T07:01:23"/>
    <d v="1899-12-30T03:04:29"/>
    <d v="1899-12-30T03:30:42"/>
    <n v="2961"/>
    <x v="14"/>
    <x v="0"/>
    <n v="201507"/>
  </r>
  <r>
    <x v="1981"/>
    <d v="2015-07-26T00:00:00"/>
    <x v="10"/>
    <n v="1"/>
    <n v="0"/>
    <n v="13"/>
    <n v="28"/>
    <d v="1899-12-30T00:13:28"/>
    <d v="1899-12-30T00:13:28"/>
    <x v="88"/>
    <s v="Ironman Lake Placid"/>
    <n v="4.4554455445544585"/>
    <n v="148"/>
    <s v="HOT &amp; Humid"/>
    <m/>
    <d v="1899-12-30T00:00:00"/>
    <d v="1899-12-30T00:00:00"/>
    <m/>
    <n v="0"/>
    <n v="0"/>
    <d v="1899-12-30T05:52:50"/>
    <d v="1899-12-30T06:45:14"/>
    <d v="1899-12-30T02:56:25"/>
    <d v="1899-12-30T03:22:37"/>
    <n v="2916"/>
    <x v="14"/>
    <x v="0"/>
    <n v="201507"/>
  </r>
  <r>
    <x v="1981"/>
    <d v="2015-07-26T00:00:00"/>
    <x v="11"/>
    <n v="1"/>
    <n v="0"/>
    <n v="13"/>
    <n v="12"/>
    <d v="1899-12-30T00:13:12"/>
    <d v="1899-12-30T00:13:12"/>
    <x v="88"/>
    <s v="Ironman Lake Placid"/>
    <n v="4.5454545454545485"/>
    <n v="147"/>
    <s v="HOT &amp; Humid"/>
    <m/>
    <d v="1899-12-30T00:00:00"/>
    <d v="1899-12-30T00:00:00"/>
    <m/>
    <n v="0"/>
    <n v="0"/>
    <d v="1899-12-30T05:45:50"/>
    <d v="1899-12-30T06:38:14"/>
    <d v="1899-12-30T02:52:55"/>
    <d v="1899-12-30T03:19:07"/>
    <n v="2886"/>
    <x v="14"/>
    <x v="0"/>
    <n v="201507"/>
  </r>
  <r>
    <x v="1981"/>
    <d v="2015-07-26T00:00:00"/>
    <x v="12"/>
    <n v="1"/>
    <n v="0"/>
    <n v="16"/>
    <n v="3"/>
    <d v="1899-12-30T00:16:03"/>
    <d v="1899-12-30T00:16:03"/>
    <x v="88"/>
    <s v="Ironman Lake Placid"/>
    <n v="3.7383177570093484"/>
    <n v="141"/>
    <s v="HOT &amp; Humid"/>
    <m/>
    <d v="1899-12-30T00:00:00"/>
    <d v="1899-12-30T00:00:00"/>
    <m/>
    <n v="0"/>
    <n v="0"/>
    <d v="1899-12-30T07:00:31"/>
    <d v="1899-12-30T07:52:55"/>
    <d v="1899-12-30T03:30:15"/>
    <d v="1899-12-30T03:56:27"/>
    <n v="3077"/>
    <x v="14"/>
    <x v="0"/>
    <n v="201507"/>
  </r>
  <r>
    <x v="1981"/>
    <d v="2015-07-26T00:00:00"/>
    <x v="13"/>
    <n v="1"/>
    <n v="0"/>
    <n v="16"/>
    <n v="51"/>
    <d v="1899-12-30T00:16:51"/>
    <d v="1899-12-30T00:16:51"/>
    <x v="88"/>
    <s v="Ironman Lake Placid"/>
    <n v="3.5608308605341268"/>
    <n v="136"/>
    <s v="HOT &amp; Humid"/>
    <m/>
    <d v="1899-12-30T00:00:00"/>
    <d v="1899-12-30T00:00:00"/>
    <m/>
    <n v="0"/>
    <n v="0"/>
    <d v="1899-12-30T07:21:28"/>
    <d v="1899-12-30T08:13:52"/>
    <d v="1899-12-30T03:40:44"/>
    <d v="1899-12-30T04:06:56"/>
    <n v="3093"/>
    <x v="14"/>
    <x v="0"/>
    <n v="201507"/>
  </r>
  <r>
    <x v="1981"/>
    <d v="2015-07-26T00:00:00"/>
    <x v="14"/>
    <n v="1"/>
    <n v="0"/>
    <n v="15"/>
    <n v="39"/>
    <d v="1899-12-30T00:15:39"/>
    <d v="1899-12-30T00:15:39"/>
    <x v="88"/>
    <s v="Ironman Lake Placid"/>
    <n v="3.8338658146964883"/>
    <n v="137"/>
    <s v="HOT &amp; Humid"/>
    <m/>
    <d v="1899-12-30T00:00:00"/>
    <d v="1899-12-30T00:00:00"/>
    <m/>
    <n v="0"/>
    <n v="0"/>
    <d v="1899-12-30T06:50:02"/>
    <d v="1899-12-30T07:42:26"/>
    <d v="1899-12-30T03:25:01"/>
    <d v="1899-12-30T03:51:13"/>
    <n v="3059"/>
    <x v="14"/>
    <x v="0"/>
    <n v="201507"/>
  </r>
  <r>
    <x v="1981"/>
    <d v="2015-07-26T00:00:00"/>
    <x v="15"/>
    <n v="1"/>
    <n v="0"/>
    <n v="14"/>
    <n v="11"/>
    <d v="1899-12-30T00:14:11"/>
    <d v="1899-12-30T00:14:11"/>
    <x v="88"/>
    <s v="Ironman Lake Placid"/>
    <n v="4.2303172737955377"/>
    <n v="140"/>
    <s v="HOT &amp; Humid"/>
    <m/>
    <d v="1899-12-30T00:00:00"/>
    <d v="1899-12-30T00:00:00"/>
    <m/>
    <n v="0"/>
    <n v="0"/>
    <d v="1899-12-30T06:11:36"/>
    <d v="1899-12-30T07:04:00"/>
    <d v="1899-12-30T03:05:48"/>
    <d v="1899-12-30T03:32:00"/>
    <n v="2967"/>
    <x v="14"/>
    <x v="0"/>
    <n v="201507"/>
  </r>
  <r>
    <x v="1981"/>
    <d v="2015-07-26T00:00:00"/>
    <x v="16"/>
    <n v="1"/>
    <n v="0"/>
    <n v="17"/>
    <n v="13"/>
    <d v="1899-12-30T00:17:13"/>
    <d v="1899-12-30T00:17:13"/>
    <x v="88"/>
    <s v="Ironman Lake Placid"/>
    <n v="3.4849951597289479"/>
    <n v="130"/>
    <s v="HOT &amp; Humid"/>
    <m/>
    <d v="1899-12-30T00:00:00"/>
    <d v="1899-12-30T00:00:00"/>
    <m/>
    <n v="0"/>
    <n v="0"/>
    <d v="1899-12-30T07:31:05"/>
    <d v="1899-12-30T08:23:29"/>
    <d v="1899-12-30T03:45:32"/>
    <d v="1899-12-30T04:11:44"/>
    <n v="3103"/>
    <x v="14"/>
    <x v="0"/>
    <n v="201507"/>
  </r>
  <r>
    <x v="1981"/>
    <d v="2015-07-26T00:00:00"/>
    <x v="17"/>
    <n v="1"/>
    <n v="0"/>
    <n v="17"/>
    <n v="41"/>
    <d v="1899-12-30T00:17:41"/>
    <d v="1899-12-30T00:17:41"/>
    <x v="88"/>
    <s v="Ironman Lake Placid"/>
    <n v="3.3930254476908606"/>
    <n v="131"/>
    <s v="HOT &amp; Humid"/>
    <m/>
    <d v="1899-12-30T00:00:00"/>
    <d v="1899-12-30T00:00:00"/>
    <m/>
    <n v="0"/>
    <n v="0"/>
    <d v="1899-12-30T07:43:18"/>
    <d v="1899-12-30T08:35:42"/>
    <d v="1899-12-30T03:51:39"/>
    <d v="1899-12-30T04:17:51"/>
    <n v="3112"/>
    <x v="14"/>
    <x v="0"/>
    <n v="201507"/>
  </r>
  <r>
    <x v="1981"/>
    <d v="2015-07-26T00:00:00"/>
    <x v="18"/>
    <n v="1"/>
    <n v="0"/>
    <n v="15"/>
    <n v="34"/>
    <d v="1899-12-30T00:15:34"/>
    <d v="1899-12-30T00:15:34"/>
    <x v="88"/>
    <s v="Ironman Lake Placid"/>
    <n v="3.8543897216274123"/>
    <n v="139"/>
    <s v="HOT &amp; Humid"/>
    <m/>
    <d v="1899-12-30T00:00:00"/>
    <d v="1899-12-30T00:00:00"/>
    <m/>
    <n v="0"/>
    <n v="0"/>
    <d v="1899-12-30T06:47:51"/>
    <d v="1899-12-30T07:40:15"/>
    <d v="1899-12-30T03:23:55"/>
    <d v="1899-12-30T03:50:07"/>
    <n v="3054"/>
    <x v="14"/>
    <x v="0"/>
    <n v="201507"/>
  </r>
  <r>
    <x v="1981"/>
    <d v="2015-07-26T00:00:00"/>
    <x v="19"/>
    <n v="1"/>
    <n v="0"/>
    <n v="18"/>
    <n v="25"/>
    <d v="1899-12-30T00:18:25"/>
    <d v="1899-12-30T00:18:25"/>
    <x v="88"/>
    <s v="Ironman Lake Placid"/>
    <n v="3.2579185520362017"/>
    <n v="131"/>
    <s v="HOT &amp; Humid"/>
    <m/>
    <d v="1899-12-30T00:00:00"/>
    <d v="1899-12-30T00:00:00"/>
    <m/>
    <n v="0"/>
    <n v="0"/>
    <d v="1899-12-30T08:02:31"/>
    <d v="1899-12-30T08:54:55"/>
    <d v="1899-12-30T04:01:15"/>
    <d v="1899-12-30T04:27:28"/>
    <n v="3114"/>
    <x v="14"/>
    <x v="0"/>
    <n v="201507"/>
  </r>
  <r>
    <x v="1981"/>
    <d v="2015-07-26T00:00:00"/>
    <x v="20"/>
    <n v="1"/>
    <n v="0"/>
    <n v="15"/>
    <n v="25"/>
    <d v="1899-12-30T00:15:25"/>
    <d v="1899-12-30T00:15:25"/>
    <x v="88"/>
    <s v="Ironman Lake Placid"/>
    <n v="3.8918918918918952"/>
    <n v="129"/>
    <s v="HOT &amp; Humid"/>
    <m/>
    <d v="1899-12-30T00:00:00"/>
    <d v="1899-12-30T00:00:00"/>
    <m/>
    <n v="0"/>
    <n v="0"/>
    <d v="1899-12-30T06:43:55"/>
    <d v="1899-12-30T07:36:19"/>
    <d v="1899-12-30T03:21:57"/>
    <d v="1899-12-30T03:48:10"/>
    <n v="3044"/>
    <x v="14"/>
    <x v="0"/>
    <n v="201507"/>
  </r>
  <r>
    <x v="1981"/>
    <d v="2015-07-26T00:00:00"/>
    <x v="21"/>
    <n v="1"/>
    <n v="0"/>
    <n v="16"/>
    <n v="31"/>
    <d v="1899-12-30T00:16:31"/>
    <d v="1899-12-30T00:16:31"/>
    <x v="88"/>
    <s v="Ironman Lake Placid"/>
    <n v="3.6326942482341096"/>
    <n v="129"/>
    <s v="HOT &amp; Humid"/>
    <m/>
    <d v="1899-12-30T00:00:00"/>
    <d v="1899-12-30T00:00:00"/>
    <m/>
    <n v="0"/>
    <n v="0"/>
    <d v="1899-12-30T07:12:44"/>
    <d v="1899-12-30T08:05:08"/>
    <d v="1899-12-30T03:36:22"/>
    <d v="1899-12-30T04:02:34"/>
    <n v="3085"/>
    <x v="14"/>
    <x v="0"/>
    <n v="201507"/>
  </r>
  <r>
    <x v="1981"/>
    <d v="2015-07-26T00:00:00"/>
    <x v="25"/>
    <n v="1"/>
    <n v="0"/>
    <n v="13"/>
    <n v="47"/>
    <d v="1899-12-30T00:13:47"/>
    <d v="1899-12-30T00:13:47"/>
    <x v="88"/>
    <s v="Ironman Lake Placid"/>
    <n v="4.3530834340991573"/>
    <n v="138"/>
    <s v="HOT &amp; Humid"/>
    <m/>
    <d v="1899-12-30T00:00:00"/>
    <d v="1899-12-30T00:00:00"/>
    <m/>
    <n v="0"/>
    <n v="0"/>
    <d v="1899-12-30T06:01:07"/>
    <d v="1899-12-30T06:53:31"/>
    <d v="1899-12-30T03:00:34"/>
    <d v="1899-12-30T03:26:46"/>
    <n v="2934"/>
    <x v="14"/>
    <x v="0"/>
    <n v="201507"/>
  </r>
  <r>
    <x v="1981"/>
    <d v="2015-07-26T00:00:00"/>
    <x v="26"/>
    <n v="1"/>
    <n v="0"/>
    <n v="16"/>
    <n v="57"/>
    <d v="1899-12-30T00:16:57"/>
    <d v="1899-12-30T00:16:57"/>
    <x v="88"/>
    <s v="Ironman Lake Placid"/>
    <n v="3.5398230088495604"/>
    <n v="126"/>
    <s v="HOT &amp; Humid"/>
    <m/>
    <d v="1899-12-30T00:00:00"/>
    <d v="1899-12-30T00:00:00"/>
    <m/>
    <n v="0"/>
    <n v="0"/>
    <d v="1899-12-30T07:24:05"/>
    <d v="1899-12-30T08:16:29"/>
    <d v="1899-12-30T03:42:03"/>
    <d v="1899-12-30T04:08:15"/>
    <n v="3097"/>
    <x v="14"/>
    <x v="0"/>
    <n v="201507"/>
  </r>
  <r>
    <x v="1981"/>
    <d v="2015-07-26T00:00:00"/>
    <x v="27"/>
    <n v="1"/>
    <n v="0"/>
    <n v="17"/>
    <n v="37"/>
    <d v="1899-12-30T00:17:37"/>
    <d v="1899-12-30T00:17:37"/>
    <x v="88"/>
    <s v="Ironman Lake Placid"/>
    <n v="3.4058656575212893"/>
    <n v="121"/>
    <s v="HOT &amp; Humid"/>
    <m/>
    <d v="1899-12-30T00:00:00"/>
    <d v="1899-12-30T00:00:00"/>
    <m/>
    <n v="0"/>
    <n v="0"/>
    <d v="1899-12-30T07:41:33"/>
    <d v="1899-12-30T08:33:57"/>
    <d v="1899-12-30T03:50:47"/>
    <d v="1899-12-30T04:16:59"/>
    <n v="3111"/>
    <x v="14"/>
    <x v="0"/>
    <n v="201507"/>
  </r>
  <r>
    <x v="1981"/>
    <d v="2015-07-26T00:00:00"/>
    <x v="28"/>
    <n v="1"/>
    <n v="0"/>
    <n v="14"/>
    <n v="16"/>
    <d v="1899-12-30T00:14:16"/>
    <d v="1899-12-30T00:14:16"/>
    <x v="88"/>
    <s v="Ironman Lake Placid"/>
    <n v="4.2056074766355174"/>
    <n v="131"/>
    <s v="HOT &amp; Humid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0"/>
    <n v="201507"/>
  </r>
  <r>
    <x v="1981"/>
    <d v="2015-07-26T00:00:00"/>
    <x v="29"/>
    <n v="1"/>
    <n v="0"/>
    <n v="14"/>
    <n v="9"/>
    <d v="1899-12-30T00:14:09"/>
    <d v="1899-12-30T00:14:09"/>
    <x v="88"/>
    <s v="Ironman Lake Placid"/>
    <n v="4.2402826855123701"/>
    <n v="137"/>
    <s v="HOT &amp; Humid"/>
    <m/>
    <d v="1899-12-30T00:00:00"/>
    <d v="1899-12-30T00:00:00"/>
    <m/>
    <n v="0"/>
    <n v="0"/>
    <d v="1899-12-30T06:10:44"/>
    <d v="1899-12-30T07:03:08"/>
    <d v="1899-12-30T03:05:22"/>
    <d v="1899-12-30T03:31:34"/>
    <n v="2965"/>
    <x v="14"/>
    <x v="0"/>
    <n v="201507"/>
  </r>
  <r>
    <x v="1981"/>
    <d v="2015-07-26T00:00:00"/>
    <x v="30"/>
    <n v="1"/>
    <n v="0"/>
    <n v="13"/>
    <n v="14"/>
    <d v="1899-12-30T00:13:14"/>
    <d v="1899-12-30T00:13:14"/>
    <x v="88"/>
    <s v="Ironman Lake Placid"/>
    <n v="4.5340050377833796"/>
    <n v="143"/>
    <s v="HOT &amp; Humid"/>
    <m/>
    <d v="1899-12-30T00:00:00"/>
    <d v="1899-12-30T00:00:00"/>
    <m/>
    <n v="0"/>
    <n v="0"/>
    <d v="1899-12-30T05:46:43"/>
    <d v="1899-12-30T06:39:07"/>
    <d v="1899-12-30T02:53:21"/>
    <d v="1899-12-30T03:19:33"/>
    <n v="2891"/>
    <x v="14"/>
    <x v="0"/>
    <n v="201507"/>
  </r>
  <r>
    <x v="1981"/>
    <d v="2015-07-26T00:00:00"/>
    <x v="31"/>
    <n v="1"/>
    <n v="0"/>
    <n v="14"/>
    <n v="2"/>
    <d v="1899-12-30T00:14:02"/>
    <d v="1899-12-30T00:14:02"/>
    <x v="88"/>
    <s v="Ironman Lake Placid"/>
    <n v="4.2755344418052283"/>
    <n v="141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</r>
  <r>
    <x v="1981"/>
    <d v="2015-07-26T00:00:00"/>
    <x v="32"/>
    <n v="1"/>
    <n v="0"/>
    <n v="15"/>
    <n v="44"/>
    <d v="1899-12-30T00:15:44"/>
    <d v="1899-12-30T00:15:44"/>
    <x v="88"/>
    <s v="Ironman Lake Placid"/>
    <n v="3.8135593220339019"/>
    <n v="133"/>
    <s v="HOT &amp; Humid"/>
    <m/>
    <d v="1899-12-30T00:00:00"/>
    <d v="1899-12-30T00:00:00"/>
    <m/>
    <n v="0"/>
    <n v="0"/>
    <d v="1899-12-30T06:52:13"/>
    <d v="1899-12-30T07:44:37"/>
    <d v="1899-12-30T03:26:06"/>
    <d v="1899-12-30T03:52:18"/>
    <n v="3064"/>
    <x v="14"/>
    <x v="0"/>
    <n v="201507"/>
  </r>
  <r>
    <x v="1981"/>
    <d v="2015-07-26T00:00:00"/>
    <x v="33"/>
    <n v="1"/>
    <n v="0"/>
    <n v="15"/>
    <n v="27"/>
    <d v="1899-12-30T00:15:27"/>
    <d v="1899-12-30T00:15:27"/>
    <x v="88"/>
    <s v="Ironman Lake Placid"/>
    <n v="3.8834951456310711"/>
    <n v="136"/>
    <s v="HOT &amp; Humid"/>
    <m/>
    <d v="1899-12-30T00:00:00"/>
    <d v="1899-12-30T00:00:00"/>
    <m/>
    <n v="0"/>
    <n v="0"/>
    <d v="1899-12-30T06:44:47"/>
    <d v="1899-12-30T07:37:11"/>
    <d v="1899-12-30T03:22:24"/>
    <d v="1899-12-30T03:48:36"/>
    <n v="3048"/>
    <x v="14"/>
    <x v="0"/>
    <n v="201507"/>
  </r>
  <r>
    <x v="1981"/>
    <d v="2015-07-26T00:00:00"/>
    <x v="34"/>
    <n v="1"/>
    <n v="0"/>
    <n v="15"/>
    <n v="6"/>
    <d v="1899-12-30T00:15:06"/>
    <d v="1899-12-30T00:15:06"/>
    <x v="88"/>
    <s v="Ironman Lake Placid"/>
    <n v="3.9735099337748374"/>
    <n v="138"/>
    <s v="HOT &amp; Humid"/>
    <m/>
    <d v="1899-12-30T00:00:00"/>
    <d v="1899-12-30T00:00:00"/>
    <m/>
    <n v="0"/>
    <n v="0"/>
    <d v="1899-12-30T06:35:37"/>
    <d v="1899-12-30T07:28:01"/>
    <d v="1899-12-30T03:17:49"/>
    <d v="1899-12-30T03:44:01"/>
    <n v="3024"/>
    <x v="14"/>
    <x v="0"/>
    <n v="201507"/>
  </r>
  <r>
    <x v="1981"/>
    <d v="2015-07-26T00:00:00"/>
    <x v="35"/>
    <n v="1"/>
    <n v="0"/>
    <n v="15"/>
    <n v="58"/>
    <d v="1899-12-30T00:15:58"/>
    <d v="1899-12-30T00:15:58"/>
    <x v="88"/>
    <s v="Ironman Lake Placid"/>
    <n v="3.7578288100208792"/>
    <n v="137"/>
    <s v="HOT &amp; Humid"/>
    <m/>
    <d v="1899-12-30T00:00:00"/>
    <d v="1899-12-30T00:00:00"/>
    <m/>
    <n v="0"/>
    <n v="0"/>
    <d v="1899-12-30T06:58:20"/>
    <d v="1899-12-30T07:50:44"/>
    <d v="1899-12-30T03:29:10"/>
    <d v="1899-12-30T03:55:22"/>
    <n v="3072"/>
    <x v="14"/>
    <x v="0"/>
    <n v="201507"/>
  </r>
  <r>
    <x v="1981"/>
    <d v="2015-07-26T00:00:00"/>
    <x v="36"/>
    <n v="1"/>
    <n v="0"/>
    <n v="14"/>
    <n v="2"/>
    <d v="1899-12-30T00:14:02"/>
    <d v="1899-12-30T00:14:02"/>
    <x v="88"/>
    <s v="Ironman Lake Placid"/>
    <n v="4.2755344418052283"/>
    <n v="136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</r>
  <r>
    <x v="1981"/>
    <d v="2015-07-26T00:00:00"/>
    <x v="2"/>
    <n v="26.2"/>
    <n v="6"/>
    <n v="38"/>
    <n v="24"/>
    <d v="1899-12-30T06:38:24"/>
    <d v="1899-12-30T00:15:12"/>
    <x v="88"/>
    <s v="Ironman Lake Placid"/>
    <n v="3.9457831325301234"/>
    <n v="136"/>
    <s v="HOT &amp; Humid"/>
    <s v="https://www.strava.com/activities/354921473"/>
    <d v="1899-12-30T06:38:24"/>
    <d v="1899-12-30T03:19:12"/>
    <m/>
    <n v="0"/>
    <n v="0"/>
    <d v="1899-12-30T06:38:24"/>
    <d v="1899-12-30T07:30:48"/>
    <d v="1899-12-30T03:19:12"/>
    <d v="1899-12-30T03:45:24"/>
    <n v="3030"/>
    <x v="14"/>
    <x v="0"/>
    <n v="201507"/>
  </r>
  <r>
    <x v="1982"/>
    <d v="2015-07-31T00:00:00"/>
    <x v="1"/>
    <n v="10"/>
    <n v="0"/>
    <n v="28"/>
    <n v="10"/>
    <d v="1899-12-30T00:28:10"/>
    <d v="1899-12-30T00:02:49"/>
    <x v="90"/>
    <s v="Sandy Beach Triathlon"/>
    <n v="21.301775147929011"/>
    <n v="0"/>
    <s v="Perfect"/>
    <s v="https://www.strava.com/activities/358292762"/>
    <d v="1899-12-30T05:15:28"/>
    <d v="1899-12-30T02:37:44"/>
    <m/>
    <n v="0"/>
    <n v="0"/>
    <d v="1899-12-30T01:13:48"/>
    <d v="1899-12-30T02:06:12"/>
    <d v="1899-12-30T00:36:54"/>
    <d v="1899-12-30T01:03:06"/>
    <n v="136"/>
    <x v="14"/>
    <x v="0"/>
    <n v="201507"/>
  </r>
  <r>
    <x v="1983"/>
    <d v="2015-08-03T00:00:00"/>
    <x v="1"/>
    <n v="1.3"/>
    <n v="0"/>
    <n v="15"/>
    <n v="40"/>
    <d v="1899-12-30T00:15:40"/>
    <d v="1899-12-30T00:12:03"/>
    <x v="81"/>
    <s v="MV to Beach"/>
    <n v="4.978723404255323"/>
    <n v="0"/>
    <s v="HOT &amp; Humid"/>
    <m/>
    <d v="1899-12-30T22:29:45"/>
    <d v="1899-12-30T11:14:52"/>
    <m/>
    <n v="0"/>
    <n v="0"/>
    <d v="1899-12-30T05:15:45"/>
    <d v="1899-12-30T06:08:09"/>
    <d v="1899-12-30T02:37:52"/>
    <d v="1899-12-30T03:04:04"/>
    <n v="2714"/>
    <x v="14"/>
    <x v="4"/>
    <n v="201508"/>
  </r>
  <r>
    <x v="1984"/>
    <d v="2015-08-04T00:00:00"/>
    <x v="1"/>
    <n v="7"/>
    <n v="0"/>
    <n v="45"/>
    <n v="18"/>
    <d v="1899-12-30T00:45:18"/>
    <d v="1899-12-30T00:06:28"/>
    <x v="81"/>
    <s v="MV to End of South Beach"/>
    <n v="9.2715231788079553"/>
    <n v="0"/>
    <s v="HOT &amp; Humid"/>
    <m/>
    <d v="1899-12-30T12:04:48"/>
    <d v="1899-12-30T06:02:24"/>
    <m/>
    <n v="0"/>
    <n v="0"/>
    <d v="1899-12-30T02:49:33"/>
    <d v="1899-12-30T03:41:57"/>
    <d v="1899-12-30T01:24:47"/>
    <d v="1899-12-30T01:50:59"/>
    <n v="780"/>
    <x v="14"/>
    <x v="4"/>
    <n v="201508"/>
  </r>
  <r>
    <x v="1985"/>
    <d v="2015-08-05T00:00:00"/>
    <x v="1"/>
    <n v="4.7"/>
    <n v="0"/>
    <n v="41"/>
    <n v="5"/>
    <d v="1899-12-30T00:41:05"/>
    <d v="1899-12-30T00:08:44"/>
    <x v="81"/>
    <s v="MV to State Beach"/>
    <n v="6.8640973630831699"/>
    <n v="0"/>
    <s v="HOT &amp; Humid"/>
    <m/>
    <d v="1899-12-30T16:19:00"/>
    <d v="1899-12-30T08:09:30"/>
    <m/>
    <n v="0"/>
    <n v="0"/>
    <d v="1899-12-30T03:49:01"/>
    <d v="1899-12-30T04:41:25"/>
    <d v="1899-12-30T01:54:31"/>
    <d v="1899-12-30T02:20:43"/>
    <n v="860"/>
    <x v="14"/>
    <x v="4"/>
    <n v="201508"/>
  </r>
  <r>
    <x v="1985"/>
    <d v="2015-08-05T00:00:00"/>
    <x v="1"/>
    <n v="4.7"/>
    <n v="0"/>
    <n v="39"/>
    <n v="14"/>
    <d v="1899-12-30T00:39:14"/>
    <d v="1899-12-30T00:08:21"/>
    <x v="81"/>
    <s v="MV Home from State Beach"/>
    <n v="7.1877655055225222"/>
    <n v="0"/>
    <s v="HOT &amp; Humid"/>
    <m/>
    <d v="1899-12-30T15:34:55"/>
    <d v="1899-12-30T07:47:28"/>
    <m/>
    <n v="0"/>
    <n v="0"/>
    <d v="1899-12-30T03:38:42"/>
    <d v="1899-12-30T04:31:06"/>
    <d v="1899-12-30T01:49:21"/>
    <d v="1899-12-30T02:15:33"/>
    <n v="817"/>
    <x v="14"/>
    <x v="4"/>
    <n v="201508"/>
  </r>
  <r>
    <x v="1986"/>
    <d v="2015-08-06T00:00:00"/>
    <x v="2"/>
    <n v="4.3"/>
    <n v="0"/>
    <n v="48"/>
    <n v="12"/>
    <d v="1899-12-30T00:48:12"/>
    <d v="1899-12-30T00:11:13"/>
    <x v="88"/>
    <s v="MV to End of South Beach"/>
    <n v="5.3526970954356887"/>
    <n v="0"/>
    <s v="HOT &amp; Humid"/>
    <m/>
    <d v="1899-12-30T04:53:41"/>
    <d v="1899-12-30T02:26:51"/>
    <m/>
    <n v="0"/>
    <n v="0"/>
    <d v="1899-12-30T04:53:41"/>
    <d v="1899-12-30T05:46:05"/>
    <d v="1899-12-30T02:26:51"/>
    <d v="1899-12-30T02:53:03"/>
    <n v="2368"/>
    <x v="14"/>
    <x v="4"/>
    <n v="201508"/>
  </r>
  <r>
    <x v="1987"/>
    <d v="2015-08-08T00:00:00"/>
    <x v="1"/>
    <n v="8"/>
    <n v="0"/>
    <n v="41"/>
    <n v="55"/>
    <d v="1899-12-30T00:41:55"/>
    <d v="1899-12-30T00:05:14"/>
    <x v="81"/>
    <s v="MV Ride around"/>
    <n v="11.451292246520884"/>
    <n v="0"/>
    <s v="HOT &amp; Humid"/>
    <m/>
    <d v="1899-12-30T09:46:50"/>
    <d v="1899-12-30T04:53:25"/>
    <m/>
    <n v="0"/>
    <n v="0"/>
    <d v="1899-12-30T02:17:17"/>
    <d v="1899-12-30T03:09:41"/>
    <d v="1899-12-30T01:08:38"/>
    <d v="1899-12-30T01:34:50"/>
    <n v="747"/>
    <x v="14"/>
    <x v="4"/>
    <n v="201508"/>
  </r>
  <r>
    <x v="1988"/>
    <d v="2015-08-09T00:00:00"/>
    <x v="2"/>
    <n v="4.5"/>
    <n v="0"/>
    <n v="51"/>
    <n v="55"/>
    <d v="1899-12-30T00:51:55"/>
    <d v="1899-12-30T00:11:32"/>
    <x v="88"/>
    <s v="MV Random"/>
    <n v="5.2006420545746428"/>
    <n v="0"/>
    <s v="HOT &amp; Humid"/>
    <m/>
    <d v="1899-12-30T05:02:16"/>
    <d v="1899-12-30T02:31:08"/>
    <m/>
    <n v="0"/>
    <n v="0"/>
    <d v="1899-12-30T05:02:16"/>
    <d v="1899-12-30T05:54:40"/>
    <d v="1899-12-30T02:31:08"/>
    <d v="1899-12-30T02:57:20"/>
    <n v="2528"/>
    <x v="14"/>
    <x v="4"/>
    <n v="201508"/>
  </r>
  <r>
    <x v="1989"/>
    <d v="2015-08-12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4"/>
    <n v="201508"/>
  </r>
  <r>
    <x v="1990"/>
    <d v="2015-08-14T00:00:00"/>
    <x v="2"/>
    <n v="5"/>
    <n v="1"/>
    <n v="1"/>
    <n v="6"/>
    <d v="1899-12-30T01:01:06"/>
    <d v="1899-12-30T00:12:13"/>
    <x v="92"/>
    <s v="Bridal Trail - Oxford"/>
    <n v="4.9099836333878928"/>
    <n v="0"/>
    <s v="HOT &amp; Humid"/>
    <m/>
    <d v="1899-12-30T05:20:10"/>
    <d v="1899-12-30T02:40:05"/>
    <m/>
    <n v="0"/>
    <n v="0"/>
    <d v="1899-12-30T05:20:10"/>
    <d v="1899-12-30T06:12:34"/>
    <d v="1899-12-30T02:40:05"/>
    <d v="1899-12-30T03:06:17"/>
    <n v="2751"/>
    <x v="14"/>
    <x v="4"/>
    <n v="201508"/>
  </r>
  <r>
    <x v="1991"/>
    <d v="2015-08-16T00:00:00"/>
    <x v="1"/>
    <n v="17.3"/>
    <n v="1"/>
    <n v="31"/>
    <n v="14"/>
    <d v="1899-12-30T01:31:14"/>
    <d v="1899-12-30T00:05:16"/>
    <x v="90"/>
    <s v="Random"/>
    <n v="11.377420533430772"/>
    <n v="0"/>
    <s v="HOT &amp; Humid"/>
    <m/>
    <d v="1899-12-30T09:50:39"/>
    <d v="1899-12-30T04:55:19"/>
    <m/>
    <n v="0"/>
    <n v="0"/>
    <d v="1899-12-30T02:18:10"/>
    <d v="1899-12-30T03:10:34"/>
    <d v="1899-12-30T01:09:05"/>
    <d v="1899-12-30T01:35:17"/>
    <n v="748"/>
    <x v="14"/>
    <x v="4"/>
    <n v="201508"/>
  </r>
  <r>
    <x v="1992"/>
    <d v="2015-08-18T00:00:00"/>
    <x v="2"/>
    <n v="3"/>
    <n v="0"/>
    <n v="38"/>
    <n v="21"/>
    <d v="1899-12-30T00:38:21"/>
    <d v="1899-12-30T00:12:47"/>
    <x v="86"/>
    <s v="YNHH Treadmill"/>
    <n v="4.6936114732724938"/>
    <n v="0"/>
    <s v="Inside"/>
    <m/>
    <d v="1899-12-30T05:34:55"/>
    <d v="1899-12-30T02:47:28"/>
    <m/>
    <n v="0"/>
    <n v="0"/>
    <d v="1899-12-30T05:34:55"/>
    <d v="1899-12-30T06:27:19"/>
    <d v="1899-12-30T02:47:28"/>
    <d v="1899-12-30T03:13:40"/>
    <n v="2844"/>
    <x v="14"/>
    <x v="4"/>
    <n v="201508"/>
  </r>
  <r>
    <x v="1993"/>
    <d v="2015-08-19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4"/>
    <n v="201508"/>
  </r>
  <r>
    <x v="1994"/>
    <d v="2015-08-20T00:00:00"/>
    <x v="2"/>
    <n v="2.5"/>
    <n v="0"/>
    <n v="30"/>
    <n v="28"/>
    <d v="1899-12-30T00:30:28"/>
    <d v="1899-12-30T00:12:11"/>
    <x v="51"/>
    <s v="YNHH Treadmill"/>
    <n v="4.9234135667396108"/>
    <n v="0"/>
    <s v="Inside"/>
    <m/>
    <d v="1899-12-30T05:19:17"/>
    <d v="1899-12-30T02:39:39"/>
    <m/>
    <n v="0"/>
    <n v="0"/>
    <d v="1899-12-30T05:19:17"/>
    <d v="1899-12-30T06:11:41"/>
    <d v="1899-12-30T02:39:39"/>
    <d v="1899-12-30T03:05:51"/>
    <n v="2745"/>
    <x v="14"/>
    <x v="4"/>
    <n v="201508"/>
  </r>
  <r>
    <x v="1995"/>
    <d v="2015-08-21T00:00:00"/>
    <x v="2"/>
    <n v="3"/>
    <n v="0"/>
    <n v="43"/>
    <n v="33"/>
    <d v="1899-12-30T00:43:33"/>
    <d v="1899-12-30T00:14:31"/>
    <x v="92"/>
    <s v="Flanders WhYelWh"/>
    <n v="4.1331802525832408"/>
    <n v="153"/>
    <s v="HOT &amp; Humid"/>
    <s v="https://www.strava.com/activities/374172566"/>
    <d v="1899-12-30T06:20:20"/>
    <d v="1899-12-30T03:10:10"/>
    <m/>
    <n v="0"/>
    <n v="0"/>
    <d v="1899-12-30T06:20:20"/>
    <d v="1899-12-30T07:12:44"/>
    <d v="1899-12-30T03:10:10"/>
    <d v="1899-12-30T03:36:22"/>
    <n v="2989"/>
    <x v="14"/>
    <x v="4"/>
    <n v="201508"/>
  </r>
  <r>
    <x v="1996"/>
    <d v="2015-08-23T00:00:00"/>
    <x v="2"/>
    <n v="7.5"/>
    <n v="1"/>
    <n v="59"/>
    <n v="38"/>
    <d v="1899-12-30T01:59:38"/>
    <d v="1899-12-30T00:15:57"/>
    <x v="93"/>
    <s v="Flanders WhClock Plus"/>
    <n v="3.7614934522151051"/>
    <n v="0"/>
    <s v="HOT &amp; Humid"/>
    <s v="https://www.strava.com/activities/375664772"/>
    <d v="1899-12-30T06:57:55"/>
    <d v="1899-12-30T03:28:58"/>
    <m/>
    <n v="0"/>
    <n v="0"/>
    <d v="1899-12-30T06:57:55"/>
    <d v="1899-12-30T07:50:19"/>
    <d v="1899-12-30T03:28:58"/>
    <d v="1899-12-30T03:55:10"/>
    <n v="3071"/>
    <x v="14"/>
    <x v="4"/>
    <n v="201508"/>
  </r>
  <r>
    <x v="1997"/>
    <d v="2015-08-24T00:00:00"/>
    <x v="1"/>
    <n v="7.5"/>
    <n v="0"/>
    <n v="20"/>
    <n v="0"/>
    <d v="1899-12-30T00:20:00"/>
    <d v="1899-12-30T00:02:40"/>
    <x v="51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4"/>
    <x v="4"/>
    <n v="201508"/>
  </r>
  <r>
    <x v="1997"/>
    <d v="2015-08-24T00:00:00"/>
    <x v="2"/>
    <n v="1"/>
    <n v="0"/>
    <n v="10"/>
    <n v="0"/>
    <d v="1899-12-30T00:10:00"/>
    <d v="1899-12-30T00:10:00"/>
    <x v="86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</r>
  <r>
    <x v="1998"/>
    <d v="2015-08-25T00:00:00"/>
    <x v="2"/>
    <n v="1.5"/>
    <n v="0"/>
    <n v="15"/>
    <n v="0"/>
    <d v="1899-12-30T00:15:00"/>
    <d v="1899-12-30T00:10:00"/>
    <x v="86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</r>
  <r>
    <x v="1999"/>
    <d v="2015-08-27T00:00:00"/>
    <x v="2"/>
    <n v="3.4"/>
    <n v="0"/>
    <n v="36"/>
    <n v="23"/>
    <d v="1899-12-30T00:36:23"/>
    <d v="1899-12-30T00:10:42"/>
    <x v="86"/>
    <s v="Marsh Botantical Gardens"/>
    <n v="5.6069628950984924"/>
    <n v="151"/>
    <s v="Warm"/>
    <s v="https://www.strava.com/activities/378665847"/>
    <d v="1899-12-30T04:40:22"/>
    <d v="1899-12-30T02:20:11"/>
    <m/>
    <n v="0"/>
    <n v="0"/>
    <d v="1899-12-30T04:40:22"/>
    <d v="1899-12-30T05:32:46"/>
    <d v="1899-12-30T02:20:11"/>
    <d v="1899-12-30T02:46:23"/>
    <n v="2065"/>
    <x v="14"/>
    <x v="4"/>
    <n v="201508"/>
  </r>
  <r>
    <x v="2000"/>
    <d v="2015-08-28T00:00:00"/>
    <x v="1"/>
    <n v="10.25"/>
    <n v="0"/>
    <n v="48"/>
    <n v="25"/>
    <d v="1899-12-30T00:48:25"/>
    <d v="1899-12-30T00:04:43"/>
    <x v="90"/>
    <s v="Random"/>
    <n v="12.702237521514641"/>
    <n v="0"/>
    <s v="Nice!"/>
    <m/>
    <d v="1899-12-30T08:49:02"/>
    <d v="1899-12-30T04:24:31"/>
    <m/>
    <n v="0"/>
    <n v="0"/>
    <d v="1899-12-30T02:03:45"/>
    <d v="1899-12-30T02:56:09"/>
    <d v="1899-12-30T01:01:53"/>
    <d v="1899-12-30T01:28:05"/>
    <n v="705"/>
    <x v="14"/>
    <x v="4"/>
    <n v="201508"/>
  </r>
  <r>
    <x v="2000"/>
    <d v="2015-08-28T00:00:00"/>
    <x v="2"/>
    <n v="5"/>
    <n v="1"/>
    <n v="2"/>
    <n v="58"/>
    <d v="1899-12-30T01:02:58"/>
    <d v="1899-12-30T00:12:36"/>
    <x v="92"/>
    <s v="Lake Elise 5 Miler"/>
    <n v="4.7644256220222374"/>
    <n v="0"/>
    <s v="Nice!"/>
    <m/>
    <d v="1899-12-30T05:29:57"/>
    <d v="1899-12-30T02:44:58"/>
    <m/>
    <n v="0"/>
    <n v="0"/>
    <d v="1899-12-30T05:29:57"/>
    <d v="1899-12-30T06:22:21"/>
    <d v="1899-12-30T02:44:58"/>
    <d v="1899-12-30T03:11:10"/>
    <n v="2820"/>
    <x v="14"/>
    <x v="4"/>
    <n v="201508"/>
  </r>
  <r>
    <x v="2001"/>
    <d v="2015-08-30T00:00:00"/>
    <x v="2"/>
    <n v="14"/>
    <n v="3"/>
    <n v="1"/>
    <n v="5"/>
    <d v="1899-12-30T03:01:05"/>
    <d v="1899-12-30T00:12:56"/>
    <x v="94"/>
    <s v="BridalTrail2HopBrook"/>
    <n v="4.6387482742751986"/>
    <n v="0"/>
    <s v="HOT &amp; Humid"/>
    <s v="https://www.strava.com/activities/380933738"/>
    <d v="1899-12-30T05:38:53"/>
    <d v="1899-12-30T02:49:27"/>
    <m/>
    <n v="0"/>
    <n v="0"/>
    <d v="1899-12-30T05:38:53"/>
    <d v="1899-12-30T06:31:17"/>
    <d v="1899-12-30T02:49:27"/>
    <d v="1899-12-30T03:15:39"/>
    <n v="2864"/>
    <x v="14"/>
    <x v="4"/>
    <n v="201508"/>
  </r>
  <r>
    <x v="2002"/>
    <d v="2015-09-01T00:00:00"/>
    <x v="2"/>
    <n v="3.1"/>
    <n v="0"/>
    <n v="33"/>
    <n v="1"/>
    <d v="1899-12-30T00:33:01"/>
    <d v="1899-12-30T00:10:39"/>
    <x v="86"/>
    <s v="YNHH 5k"/>
    <n v="5.633518425037864"/>
    <n v="0"/>
    <s v="HOT &amp; Humid"/>
    <m/>
    <d v="1899-12-30T04:39:03"/>
    <d v="1899-12-30T02:19:31"/>
    <m/>
    <n v="0"/>
    <n v="0"/>
    <d v="1899-12-30T04:39:03"/>
    <d v="1899-12-30T05:31:27"/>
    <d v="1899-12-30T02:19:31"/>
    <d v="1899-12-30T02:45:43"/>
    <n v="2033"/>
    <x v="14"/>
    <x v="5"/>
    <n v="201509"/>
  </r>
  <r>
    <x v="2003"/>
    <d v="2015-09-02T00:00:00"/>
    <x v="2"/>
    <n v="3"/>
    <n v="0"/>
    <n v="35"/>
    <n v="6"/>
    <d v="1899-12-30T00:35:06"/>
    <d v="1899-12-30T00:11:42"/>
    <x v="86"/>
    <s v="YNHH Treadmill"/>
    <n v="5.1282051282051313"/>
    <n v="0"/>
    <s v="Inside"/>
    <m/>
    <d v="1899-12-30T05:06:32"/>
    <d v="1899-12-30T02:33:16"/>
    <m/>
    <n v="0"/>
    <n v="0"/>
    <d v="1899-12-30T05:06:32"/>
    <d v="1899-12-30T05:58:56"/>
    <d v="1899-12-30T02:33:16"/>
    <d v="1899-12-30T02:59:28"/>
    <n v="2581"/>
    <x v="14"/>
    <x v="5"/>
    <n v="201509"/>
  </r>
  <r>
    <x v="2004"/>
    <d v="2015-09-06T00:00:00"/>
    <x v="2"/>
    <n v="16"/>
    <n v="3"/>
    <n v="59"/>
    <n v="14"/>
    <d v="1899-12-30T03:59:14"/>
    <d v="1899-12-30T00:14:57"/>
    <x v="94"/>
    <s v="BridalTrail-67"/>
    <n v="4.0128187264873931"/>
    <n v="0"/>
    <s v="HOT &amp; Humid"/>
    <m/>
    <d v="1899-12-30T06:31:45"/>
    <d v="1899-12-30T03:15:52"/>
    <m/>
    <n v="0"/>
    <n v="0"/>
    <d v="1899-12-30T06:31:45"/>
    <d v="1899-12-30T07:24:09"/>
    <d v="1899-12-30T03:15:52"/>
    <d v="1899-12-30T03:42:04"/>
    <n v="3014"/>
    <x v="14"/>
    <x v="5"/>
    <n v="201509"/>
  </r>
  <r>
    <x v="2005"/>
    <d v="2015-09-07T00:00:00"/>
    <x v="2"/>
    <n v="3.1"/>
    <n v="0"/>
    <n v="29"/>
    <n v="32"/>
    <d v="1899-12-30T00:29:32"/>
    <d v="1899-12-30T00:09:32"/>
    <x v="94"/>
    <s v="New Haven Road Race"/>
    <n v="6.2979683972912017"/>
    <n v="0"/>
    <s v="HOT &amp; Humid"/>
    <m/>
    <d v="1899-12-30T04:09:36"/>
    <d v="1899-12-30T02:04:48"/>
    <m/>
    <n v="0"/>
    <n v="0"/>
    <d v="1899-12-30T04:09:36"/>
    <d v="1899-12-30T05:02:00"/>
    <d v="1899-12-30T02:04:48"/>
    <d v="1899-12-30T02:31:00"/>
    <n v="1145"/>
    <x v="14"/>
    <x v="5"/>
    <n v="201509"/>
  </r>
  <r>
    <x v="2006"/>
    <d v="2015-09-08T00:00:00"/>
    <x v="1"/>
    <n v="10"/>
    <n v="0"/>
    <n v="28"/>
    <n v="30"/>
    <d v="1899-12-30T00:28:30"/>
    <d v="1899-12-30T00:02:51"/>
    <x v="86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4"/>
    <x v="5"/>
    <n v="201509"/>
  </r>
  <r>
    <x v="2007"/>
    <d v="2015-09-09T00:00:00"/>
    <x v="2"/>
    <n v="4.4000000000000004"/>
    <n v="0"/>
    <n v="45"/>
    <n v="0"/>
    <d v="1899-12-30T00:45:00"/>
    <d v="1899-12-30T00:10:14"/>
    <x v="88"/>
    <s v="Treadmill"/>
    <n v="5.8666666666666716"/>
    <n v="0"/>
    <s v="Inside"/>
    <m/>
    <d v="1899-12-30T04:27:57"/>
    <d v="1899-12-30T02:13:59"/>
    <m/>
    <n v="0"/>
    <n v="0"/>
    <d v="1899-12-30T04:27:57"/>
    <d v="1899-12-30T05:20:21"/>
    <d v="1899-12-30T02:13:59"/>
    <d v="1899-12-30T02:40:11"/>
    <n v="1721"/>
    <x v="14"/>
    <x v="5"/>
    <n v="201509"/>
  </r>
  <r>
    <x v="2008"/>
    <d v="2015-09-11T00:00:00"/>
    <x v="2"/>
    <n v="3.2"/>
    <n v="0"/>
    <n v="52"/>
    <n v="9"/>
    <d v="1899-12-30T00:52:09"/>
    <d v="1899-12-30T00:16:18"/>
    <x v="94"/>
    <s v="Flanders White/Red/White"/>
    <n v="3.6816874400767046"/>
    <n v="0"/>
    <s v="HOT &amp; Humid"/>
    <m/>
    <d v="1899-12-30T07:06:59"/>
    <d v="1899-12-30T03:33:29"/>
    <m/>
    <n v="0"/>
    <n v="0"/>
    <d v="1899-12-30T07:06:59"/>
    <d v="1899-12-30T07:59:23"/>
    <d v="1899-12-30T03:33:29"/>
    <d v="1899-12-30T03:59:41"/>
    <n v="3081"/>
    <x v="14"/>
    <x v="5"/>
    <n v="201509"/>
  </r>
  <r>
    <x v="2009"/>
    <d v="2015-09-13T00:00:00"/>
    <x v="2"/>
    <n v="13.8"/>
    <n v="3"/>
    <n v="14"/>
    <n v="46"/>
    <d v="1899-12-30T03:14:46"/>
    <d v="1899-12-30T00:14:07"/>
    <x v="94"/>
    <s v="Flanders Half and Half"/>
    <n v="4.2512408009584162"/>
    <n v="0"/>
    <s v="HOT &amp; Humid"/>
    <m/>
    <d v="1899-12-30T06:09:46"/>
    <d v="1899-12-30T03:04:53"/>
    <m/>
    <n v="0"/>
    <n v="0"/>
    <d v="1899-12-30T06:09:46"/>
    <d v="1899-12-30T07:02:10"/>
    <d v="1899-12-30T03:04:53"/>
    <d v="1899-12-30T03:31:05"/>
    <n v="2963"/>
    <x v="14"/>
    <x v="5"/>
    <n v="201509"/>
  </r>
  <r>
    <x v="2010"/>
    <d v="2015-09-18T00:00:00"/>
    <x v="2"/>
    <n v="5.75"/>
    <n v="1"/>
    <n v="16"/>
    <n v="42"/>
    <d v="1899-12-30T01:16:42"/>
    <d v="1899-12-30T00:13:20"/>
    <x v="94"/>
    <s v="Random"/>
    <n v="4.4980443285528064"/>
    <n v="0"/>
    <m/>
    <m/>
    <d v="1899-12-30T05:49:29"/>
    <d v="1899-12-30T02:54:45"/>
    <m/>
    <n v="0"/>
    <n v="0"/>
    <d v="1899-12-30T05:49:29"/>
    <d v="1899-12-30T06:41:53"/>
    <d v="1899-12-30T02:54:45"/>
    <d v="1899-12-30T03:20:57"/>
    <n v="2903"/>
    <x v="14"/>
    <x v="5"/>
    <n v="201509"/>
  </r>
  <r>
    <x v="2010"/>
    <d v="2015-09-18T00:00:00"/>
    <x v="2"/>
    <n v="3.3"/>
    <n v="0"/>
    <n v="52"/>
    <n v="45"/>
    <d v="1899-12-30T00:52:45"/>
    <d v="1899-12-30T00:15:59"/>
    <x v="92"/>
    <s v="Flanders White/Red/White"/>
    <n v="3.7535545023696706"/>
    <n v="0"/>
    <m/>
    <m/>
    <d v="1899-12-30T06:58:48"/>
    <d v="1899-12-30T03:29:24"/>
    <m/>
    <n v="0"/>
    <n v="0"/>
    <d v="1899-12-30T06:58:48"/>
    <d v="1899-12-30T07:51:12"/>
    <d v="1899-12-30T03:29:24"/>
    <d v="1899-12-30T03:55:36"/>
    <n v="3075"/>
    <x v="14"/>
    <x v="5"/>
    <n v="201509"/>
  </r>
  <r>
    <x v="2011"/>
    <d v="2015-09-20T00:00:00"/>
    <x v="2"/>
    <n v="1.75"/>
    <n v="0"/>
    <n v="21"/>
    <n v="7"/>
    <d v="1899-12-30T00:21:07"/>
    <d v="1899-12-30T00:12:04"/>
    <x v="92"/>
    <s v="Bites Warmup"/>
    <n v="4.9723756906077385"/>
    <n v="0"/>
    <m/>
    <m/>
    <d v="1899-12-30T05:16:09"/>
    <d v="1899-12-30T02:38:04"/>
    <m/>
    <n v="0"/>
    <n v="0"/>
    <d v="1899-12-30T05:16:09"/>
    <d v="1899-12-30T06:08:33"/>
    <d v="1899-12-30T02:38:04"/>
    <d v="1899-12-30T03:04:16"/>
    <n v="2716"/>
    <x v="14"/>
    <x v="5"/>
    <n v="201509"/>
  </r>
  <r>
    <x v="2011"/>
    <d v="2015-09-20T00:00:00"/>
    <x v="2"/>
    <n v="10"/>
    <n v="2"/>
    <n v="44"/>
    <n v="56"/>
    <d v="1899-12-30T02:44:56"/>
    <d v="1899-12-30T00:16:30"/>
    <x v="92"/>
    <s v="Bimbler Bites"/>
    <n v="3.637833468067909"/>
    <n v="0"/>
    <m/>
    <m/>
    <d v="1899-12-30T07:12:08"/>
    <d v="1899-12-30T03:36:04"/>
    <m/>
    <n v="0"/>
    <n v="0"/>
    <d v="1899-12-30T07:12:08"/>
    <d v="1899-12-30T08:04:32"/>
    <d v="1899-12-30T03:36:04"/>
    <d v="1899-12-30T04:02:16"/>
    <n v="3083"/>
    <x v="14"/>
    <x v="5"/>
    <n v="201509"/>
  </r>
  <r>
    <x v="2012"/>
    <d v="2015-09-24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5"/>
    <n v="201509"/>
  </r>
  <r>
    <x v="2013"/>
    <d v="2015-09-25T00:00:00"/>
    <x v="2"/>
    <n v="3"/>
    <n v="0"/>
    <n v="37"/>
    <n v="37"/>
    <d v="1899-12-30T00:37:37"/>
    <d v="1899-12-30T00:12:32"/>
    <x v="92"/>
    <s v="Random"/>
    <n v="4.7851129818342981"/>
    <n v="0"/>
    <m/>
    <m/>
    <d v="1899-12-30T05:28:31"/>
    <d v="1899-12-30T02:44:16"/>
    <m/>
    <n v="0"/>
    <n v="0"/>
    <d v="1899-12-30T05:28:31"/>
    <d v="1899-12-30T06:20:55"/>
    <d v="1899-12-30T02:44:16"/>
    <d v="1899-12-30T03:10:28"/>
    <n v="2811"/>
    <x v="14"/>
    <x v="5"/>
    <n v="201509"/>
  </r>
  <r>
    <x v="2013"/>
    <d v="2015-09-25T00:00:00"/>
    <x v="2"/>
    <n v="5.5"/>
    <n v="1"/>
    <n v="16"/>
    <n v="9"/>
    <d v="1899-12-30T01:16:09"/>
    <d v="1899-12-30T00:13:51"/>
    <x v="92"/>
    <s v="Flanders Quassy Loop"/>
    <n v="4.3335521996060447"/>
    <n v="0"/>
    <m/>
    <m/>
    <d v="1899-12-30T06:02:45"/>
    <d v="1899-12-30T03:01:23"/>
    <m/>
    <n v="0"/>
    <n v="0"/>
    <d v="1899-12-30T06:02:45"/>
    <d v="1899-12-30T06:55:09"/>
    <d v="1899-12-30T03:01:23"/>
    <d v="1899-12-30T03:27:35"/>
    <n v="2936"/>
    <x v="14"/>
    <x v="5"/>
    <n v="201509"/>
  </r>
  <r>
    <x v="2014"/>
    <d v="2015-09-27T00:00:00"/>
    <x v="2"/>
    <n v="3.1"/>
    <n v="0"/>
    <n v="37"/>
    <n v="27"/>
    <d v="1899-12-30T00:37:27"/>
    <d v="1899-12-30T00:12:05"/>
    <x v="92"/>
    <s v="Pies &amp; Pints 5k"/>
    <n v="4.9666221628838487"/>
    <n v="0"/>
    <m/>
    <s v="Ran with Logan"/>
    <d v="1899-12-30T05:16:31"/>
    <d v="1899-12-30T02:38:15"/>
    <m/>
    <n v="0"/>
    <n v="0"/>
    <d v="1899-12-30T05:16:31"/>
    <d v="1899-12-30T06:08:55"/>
    <d v="1899-12-30T02:38:15"/>
    <d v="1899-12-30T03:04:27"/>
    <n v="2719"/>
    <x v="14"/>
    <x v="5"/>
    <n v="201509"/>
  </r>
  <r>
    <x v="2014"/>
    <d v="2015-09-27T00:00:00"/>
    <x v="2"/>
    <n v="9"/>
    <n v="2"/>
    <n v="19"/>
    <n v="30"/>
    <d v="1899-12-30T02:19:30"/>
    <d v="1899-12-30T00:15:30"/>
    <x v="92"/>
    <s v="Random"/>
    <n v="3.8709677419354871"/>
    <n v="0"/>
    <s v="HOT &amp; Humid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5"/>
    <n v="201509"/>
  </r>
  <r>
    <x v="2015"/>
    <d v="2015-09-28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5"/>
    <n v="201509"/>
  </r>
  <r>
    <x v="2016"/>
    <d v="2015-10-01T00:00:00"/>
    <x v="2"/>
    <n v="3.1"/>
    <n v="0"/>
    <n v="30"/>
    <n v="5"/>
    <d v="1899-12-30T00:30:05"/>
    <d v="1899-12-30T00:09:42"/>
    <x v="86"/>
    <s v="YNHH Treadmill"/>
    <n v="6.1828254847645479"/>
    <n v="0"/>
    <s v="Inside"/>
    <m/>
    <d v="1899-12-30T04:14:15"/>
    <d v="1899-12-30T02:07:08"/>
    <m/>
    <n v="0"/>
    <n v="0"/>
    <d v="1899-12-30T04:14:15"/>
    <d v="1899-12-30T05:06:39"/>
    <d v="1899-12-30T02:07:08"/>
    <d v="1899-12-30T02:33:20"/>
    <n v="1273"/>
    <x v="14"/>
    <x v="6"/>
    <n v="201510"/>
  </r>
  <r>
    <x v="2017"/>
    <d v="2015-10-04T00:00:00"/>
    <x v="2"/>
    <n v="18.100000000000001"/>
    <n v="4"/>
    <n v="37"/>
    <n v="13"/>
    <d v="1899-12-30T04:37:13"/>
    <d v="1899-12-30T00:15:19"/>
    <x v="92"/>
    <s v="Random"/>
    <n v="3.9175133770215869"/>
    <n v="0"/>
    <s v="Cool"/>
    <m/>
    <d v="1899-12-30T06:41:16"/>
    <d v="1899-12-30T03:20:38"/>
    <m/>
    <n v="0"/>
    <n v="0"/>
    <d v="1899-12-30T06:41:16"/>
    <d v="1899-12-30T07:33:41"/>
    <d v="1899-12-30T03:20:38"/>
    <d v="1899-12-30T03:46:50"/>
    <n v="3034"/>
    <x v="14"/>
    <x v="6"/>
    <n v="201510"/>
  </r>
  <r>
    <x v="2018"/>
    <d v="2015-10-05T00:00:00"/>
    <x v="1"/>
    <n v="10"/>
    <n v="0"/>
    <n v="26"/>
    <n v="30"/>
    <d v="1899-12-30T00:26:30"/>
    <d v="1899-12-30T00:02:39"/>
    <x v="51"/>
    <s v="YNHH Spin Bike"/>
    <n v="22.64150943396228"/>
    <n v="0"/>
    <s v="Inside"/>
    <m/>
    <d v="1899-12-30T04:56:48"/>
    <d v="1899-12-30T02:28:24"/>
    <m/>
    <n v="0"/>
    <n v="0"/>
    <d v="1899-12-30T01:09:26"/>
    <d v="1899-12-30T02:01:50"/>
    <d v="1899-12-30T00:34:43"/>
    <d v="1899-12-30T01:00:55"/>
    <n v="70"/>
    <x v="14"/>
    <x v="6"/>
    <n v="201510"/>
  </r>
  <r>
    <x v="2019"/>
    <d v="2015-10-06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6"/>
    <n v="201510"/>
  </r>
  <r>
    <x v="2020"/>
    <d v="2015-10-08T00:00:00"/>
    <x v="2"/>
    <n v="3.2"/>
    <n v="0"/>
    <n v="33"/>
    <n v="31"/>
    <d v="1899-12-30T00:33:31"/>
    <d v="1899-12-30T00:10:28"/>
    <x v="86"/>
    <s v="YNHH Division St 5k"/>
    <n v="5.7284932869219345"/>
    <n v="0"/>
    <s v="Nice!"/>
    <m/>
    <d v="1899-12-30T04:34:25"/>
    <d v="1899-12-30T02:17:13"/>
    <m/>
    <n v="0"/>
    <n v="0"/>
    <d v="1899-12-30T04:34:25"/>
    <d v="1899-12-30T05:26:49"/>
    <d v="1899-12-30T02:17:13"/>
    <d v="1899-12-30T02:43:25"/>
    <n v="1921"/>
    <x v="14"/>
    <x v="6"/>
    <n v="201510"/>
  </r>
  <r>
    <x v="2021"/>
    <d v="2015-10-09T00:00:00"/>
    <x v="2"/>
    <n v="5.5"/>
    <n v="1"/>
    <n v="13"/>
    <n v="55"/>
    <d v="1899-12-30T01:13:55"/>
    <d v="1899-12-30T00:13:26"/>
    <x v="92"/>
    <s v="Flanders Quassy Loop"/>
    <n v="4.4644870349492702"/>
    <n v="0"/>
    <s v="Nice!"/>
    <m/>
    <d v="1899-12-30T05:52:07"/>
    <d v="1899-12-30T02:56:03"/>
    <m/>
    <n v="0"/>
    <n v="0"/>
    <d v="1899-12-30T05:52:07"/>
    <d v="1899-12-30T06:44:31"/>
    <d v="1899-12-30T02:56:03"/>
    <d v="1899-12-30T03:22:15"/>
    <n v="2914"/>
    <x v="14"/>
    <x v="6"/>
    <n v="201510"/>
  </r>
  <r>
    <x v="2022"/>
    <d v="2015-10-11T00:00:00"/>
    <x v="2"/>
    <n v="3"/>
    <n v="0"/>
    <n v="35"/>
    <n v="28"/>
    <d v="1899-12-30T00:35:28"/>
    <d v="1899-12-30T00:11:49"/>
    <x v="92"/>
    <s v="Southbury Bend in the River"/>
    <n v="5.0751879699248166"/>
    <n v="0"/>
    <s v="cool"/>
    <m/>
    <d v="1899-12-30T05:09:45"/>
    <d v="1899-12-30T02:34:52"/>
    <m/>
    <n v="0"/>
    <n v="0"/>
    <d v="1899-12-30T05:09:45"/>
    <d v="1899-12-30T06:02:09"/>
    <d v="1899-12-30T02:34:52"/>
    <d v="1899-12-30T03:01:04"/>
    <n v="2626"/>
    <x v="14"/>
    <x v="6"/>
    <n v="201510"/>
  </r>
  <r>
    <x v="2023"/>
    <d v="2015-10-15T00:00:00"/>
    <x v="2"/>
    <n v="3.2"/>
    <n v="0"/>
    <n v="33"/>
    <n v="42"/>
    <d v="1899-12-30T00:33:42"/>
    <d v="1899-12-30T00:10:32"/>
    <x v="86"/>
    <s v="YNHH Division St 5k"/>
    <n v="5.6973293768546034"/>
    <n v="0"/>
    <s v="Nice!"/>
    <m/>
    <d v="1899-12-30T04:35:55"/>
    <d v="1899-12-30T02:17:58"/>
    <m/>
    <n v="0"/>
    <n v="0"/>
    <d v="1899-12-30T04:35:55"/>
    <d v="1899-12-30T05:28:19"/>
    <d v="1899-12-30T02:17:58"/>
    <d v="1899-12-30T02:44:10"/>
    <n v="1969"/>
    <x v="14"/>
    <x v="6"/>
    <n v="201510"/>
  </r>
  <r>
    <x v="2024"/>
    <d v="2015-10-18T00:00:00"/>
    <x v="2"/>
    <n v="33.6"/>
    <n v="9"/>
    <n v="44"/>
    <n v="43"/>
    <d v="1899-12-30T09:44:43"/>
    <d v="1899-12-30T00:17:24"/>
    <x v="92"/>
    <s v="Bimbler's Bluff 50k"/>
    <n v="3.447823732291996"/>
    <n v="0"/>
    <s v="Cool"/>
    <s v="fucked up my calf"/>
    <d v="1899-12-30T07:35:56"/>
    <d v="1899-12-30T03:47:58"/>
    <m/>
    <n v="0"/>
    <n v="0"/>
    <d v="1899-12-30T07:35:56"/>
    <d v="1899-12-30T08:28:20"/>
    <d v="1899-12-30T03:47:58"/>
    <d v="1899-12-30T04:14:10"/>
    <n v="3106"/>
    <x v="14"/>
    <x v="6"/>
    <n v="201510"/>
  </r>
  <r>
    <x v="2025"/>
    <d v="2015-11-04T00:00:00"/>
    <x v="0"/>
    <n v="0.5"/>
    <n v="0"/>
    <n v="17"/>
    <n v="29"/>
    <d v="1899-12-30T00:17:29"/>
    <d v="1899-12-30T00:34:58"/>
    <x v="49"/>
    <s v="PHS Swim"/>
    <n v="1.7159199237368936"/>
    <n v="0"/>
    <m/>
    <m/>
    <d v="1899-12-30T01:23:55"/>
    <d v="1899-12-30T00:41:58"/>
    <m/>
    <n v="0"/>
    <n v="0"/>
    <d v="1899-12-30T15:16:08"/>
    <d v="1899-12-30T16:08:32"/>
    <d v="1899-12-30T07:38:04"/>
    <d v="1899-12-30T08:04:16"/>
    <n v="3261"/>
    <x v="14"/>
    <x v="7"/>
    <n v="201511"/>
  </r>
  <r>
    <x v="2026"/>
    <d v="2015-11-11T00:00:00"/>
    <x v="0"/>
    <n v="1"/>
    <n v="0"/>
    <n v="33"/>
    <n v="29"/>
    <d v="1899-12-30T00:33:29"/>
    <d v="1899-12-30T00:33:29"/>
    <x v="49"/>
    <s v="PHS Swim"/>
    <n v="1.7919362867098074"/>
    <n v="0"/>
    <m/>
    <m/>
    <d v="1899-12-30T01:20:22"/>
    <d v="1899-12-30T00:40:11"/>
    <m/>
    <n v="0"/>
    <n v="0"/>
    <d v="1899-12-30T14:37:16"/>
    <d v="1899-12-30T15:29:40"/>
    <d v="1899-12-30T07:18:38"/>
    <d v="1899-12-30T07:44:50"/>
    <n v="3213"/>
    <x v="14"/>
    <x v="7"/>
    <n v="201511"/>
  </r>
  <r>
    <x v="2027"/>
    <d v="2015-11-13T00:00:00"/>
    <x v="1"/>
    <n v="15"/>
    <n v="1"/>
    <n v="35"/>
    <n v="28"/>
    <d v="1899-12-30T01:35:28"/>
    <d v="1899-12-30T00:06:22"/>
    <x v="12"/>
    <s v="Shaddock Bridal Path"/>
    <n v="9.4273743016759841"/>
    <n v="0"/>
    <m/>
    <s v="https://connect.garmin.com/modern/activity/955674161"/>
    <d v="1899-12-30T11:52:49"/>
    <d v="1899-12-30T05:56:25"/>
    <m/>
    <n v="0"/>
    <n v="0"/>
    <d v="1899-12-30T02:46:45"/>
    <d v="1899-12-30T03:39:09"/>
    <d v="1899-12-30T01:23:22"/>
    <d v="1899-12-30T01:49:34"/>
    <n v="777"/>
    <x v="14"/>
    <x v="7"/>
    <n v="201511"/>
  </r>
  <r>
    <x v="2028"/>
    <d v="2015-11-16T00:00:00"/>
    <x v="0"/>
    <n v="0.5"/>
    <n v="0"/>
    <n v="18"/>
    <n v="57"/>
    <d v="1899-12-30T00:18:57"/>
    <d v="1899-12-30T00:37:54"/>
    <x v="49"/>
    <s v="PHS Swim"/>
    <n v="1.5831134564643814"/>
    <n v="0"/>
    <m/>
    <m/>
    <d v="1899-12-30T01:30:58"/>
    <d v="1899-12-30T00:45:29"/>
    <m/>
    <n v="0"/>
    <n v="0"/>
    <d v="1899-12-30T16:32:59"/>
    <d v="1899-12-30T17:25:23"/>
    <d v="1899-12-30T08:16:29"/>
    <d v="1899-12-30T08:42:41"/>
    <n v="3367"/>
    <x v="14"/>
    <x v="7"/>
    <n v="201511"/>
  </r>
  <r>
    <x v="2029"/>
    <d v="2015-11-20T00:00:00"/>
    <x v="1"/>
    <n v="15"/>
    <n v="1"/>
    <n v="17"/>
    <n v="49"/>
    <d v="1899-12-30T01:17:49"/>
    <d v="1899-12-30T00:05:11"/>
    <x v="53"/>
    <s v="Dirt to Flanders"/>
    <n v="11.565645748554303"/>
    <n v="0"/>
    <m/>
    <m/>
    <d v="1899-12-30T09:41:02"/>
    <d v="1899-12-30T04:50:31"/>
    <m/>
    <n v="0"/>
    <n v="0"/>
    <d v="1899-12-30T02:15:55"/>
    <d v="1899-12-30T03:08:19"/>
    <d v="1899-12-30T01:07:58"/>
    <d v="1899-12-30T01:34:10"/>
    <n v="744"/>
    <x v="14"/>
    <x v="7"/>
    <n v="201511"/>
  </r>
  <r>
    <x v="2030"/>
    <d v="2015-11-23T00:00:00"/>
    <x v="0"/>
    <n v="0.75"/>
    <n v="0"/>
    <n v="24"/>
    <n v="14"/>
    <d v="1899-12-30T00:24:14"/>
    <d v="1899-12-30T00:32:19"/>
    <x v="49"/>
    <s v="PHS Swim"/>
    <n v="1.8569463548830825"/>
    <n v="0"/>
    <m/>
    <m/>
    <d v="1899-12-30T01:17:33"/>
    <d v="1899-12-30T00:38:46"/>
    <m/>
    <n v="0"/>
    <n v="0"/>
    <d v="1899-12-30T14:06:33"/>
    <d v="1899-12-30T14:58:57"/>
    <d v="1899-12-30T07:03:17"/>
    <d v="1899-12-30T07:29:29"/>
    <n v="3176"/>
    <x v="14"/>
    <x v="7"/>
    <n v="201511"/>
  </r>
  <r>
    <x v="2031"/>
    <d v="2015-11-26T00:00:00"/>
    <x v="2"/>
    <n v="1.35"/>
    <n v="0"/>
    <n v="15"/>
    <n v="40"/>
    <d v="1899-12-30T00:15:40"/>
    <d v="1899-12-30T00:11:36"/>
    <x v="88"/>
    <s v="Munson Loop"/>
    <n v="5.1702127659574515"/>
    <n v="0"/>
    <m/>
    <s v="First Run Back"/>
    <d v="1899-12-30T05:04:03"/>
    <d v="1899-12-30T02:32:01"/>
    <m/>
    <n v="0"/>
    <n v="0"/>
    <d v="1899-12-30T05:04:03"/>
    <d v="1899-12-30T05:56:27"/>
    <d v="1899-12-30T02:32:01"/>
    <d v="1899-12-30T02:58:13"/>
    <n v="2545"/>
    <x v="14"/>
    <x v="7"/>
    <n v="201511"/>
  </r>
  <r>
    <x v="2032"/>
    <d v="2015-11-27T00:00:00"/>
    <x v="1"/>
    <n v="17.5"/>
    <n v="1"/>
    <n v="27"/>
    <n v="29"/>
    <d v="1899-12-30T01:27:29"/>
    <d v="1899-12-30T00:05:00"/>
    <x v="53"/>
    <s v="Random"/>
    <n v="12.002286149742817"/>
    <n v="0"/>
    <m/>
    <s v="Ride with Greg"/>
    <d v="1899-12-30T09:19:54"/>
    <d v="1899-12-30T04:39:57"/>
    <m/>
    <n v="0"/>
    <n v="0"/>
    <d v="1899-12-30T02:10:59"/>
    <d v="1899-12-30T03:03:23"/>
    <d v="1899-12-30T01:05:29"/>
    <d v="1899-12-30T01:31:41"/>
    <n v="725"/>
    <x v="14"/>
    <x v="7"/>
    <n v="201511"/>
  </r>
  <r>
    <x v="2033"/>
    <d v="2015-11-30T00:00:00"/>
    <x v="0"/>
    <n v="1"/>
    <n v="0"/>
    <n v="39"/>
    <n v="28"/>
    <d v="1899-12-30T00:39:28"/>
    <d v="1899-12-30T00:39:28"/>
    <x v="49"/>
    <s v="PHS Swim"/>
    <n v="1.5202702702702715"/>
    <n v="0"/>
    <m/>
    <m/>
    <d v="1899-12-30T01:34:43"/>
    <d v="1899-12-30T00:47:22"/>
    <m/>
    <n v="0"/>
    <n v="0"/>
    <d v="1899-12-30T17:14:02"/>
    <d v="1899-12-30T18:06:26"/>
    <d v="1899-12-30T08:37:01"/>
    <d v="1899-12-30T09:03:13"/>
    <n v="3409"/>
    <x v="14"/>
    <x v="7"/>
    <n v="201511"/>
  </r>
  <r>
    <x v="2033"/>
    <d v="2015-11-30T00:00:00"/>
    <x v="2"/>
    <n v="2"/>
    <n v="0"/>
    <n v="30"/>
    <n v="0"/>
    <d v="1899-12-30T00:30:00"/>
    <d v="1899-12-30T00:15:00"/>
    <x v="86"/>
    <s v="YNHH Treadmill"/>
    <n v="4.0000000000000036"/>
    <n v="0"/>
    <m/>
    <m/>
    <d v="1899-12-30T06:33:00"/>
    <d v="1899-12-30T03:16:30"/>
    <m/>
    <n v="0"/>
    <n v="0"/>
    <d v="1899-12-30T06:33:00"/>
    <d v="1899-12-30T07:25:24"/>
    <d v="1899-12-30T03:16:30"/>
    <d v="1899-12-30T03:42:42"/>
    <n v="3018"/>
    <x v="14"/>
    <x v="7"/>
    <n v="201511"/>
  </r>
  <r>
    <x v="2034"/>
    <d v="2015-12-02T00:00:00"/>
    <x v="0"/>
    <n v="1"/>
    <n v="0"/>
    <n v="44"/>
    <n v="47"/>
    <d v="1899-12-30T00:44:47"/>
    <d v="1899-12-30T00:44:47"/>
    <x v="49"/>
    <s v="PHS Swim"/>
    <n v="1.3397841458876081"/>
    <n v="0"/>
    <m/>
    <m/>
    <d v="1899-12-30T01:47:29"/>
    <d v="1899-12-30T00:53:44"/>
    <m/>
    <n v="0"/>
    <n v="0"/>
    <d v="1899-12-30T19:33:19"/>
    <d v="1899-12-30T20:25:43"/>
    <d v="1899-12-30T09:46:40"/>
    <d v="1899-12-30T10:12:52"/>
    <n v="3491"/>
    <x v="14"/>
    <x v="11"/>
    <n v="201512"/>
  </r>
  <r>
    <x v="2035"/>
    <d v="2015-12-04T00:00:00"/>
    <x v="2"/>
    <n v="2.5"/>
    <n v="0"/>
    <n v="38"/>
    <n v="45"/>
    <d v="1899-12-30T00:38:45"/>
    <d v="1899-12-30T00:15:30"/>
    <x v="92"/>
    <s v="Flanders White/Yellow"/>
    <n v="3.8709677419354871"/>
    <n v="0"/>
    <m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11"/>
    <n v="201512"/>
  </r>
  <r>
    <x v="2036"/>
    <d v="2015-12-05T00:00:00"/>
    <x v="2"/>
    <n v="3.1"/>
    <n v="0"/>
    <n v="32"/>
    <n v="53"/>
    <d v="1899-12-30T00:32:53"/>
    <d v="1899-12-30T00:10:36"/>
    <x v="92"/>
    <s v="Jingle Bell 5k"/>
    <n v="5.6563608717688849"/>
    <n v="0"/>
    <m/>
    <s v="Ran with Hunter"/>
    <d v="1899-12-30T04:37:55"/>
    <d v="1899-12-30T02:18:58"/>
    <m/>
    <n v="0"/>
    <n v="0"/>
    <d v="1899-12-30T04:37:55"/>
    <d v="1899-12-30T05:30:19"/>
    <d v="1899-12-30T02:18:58"/>
    <d v="1899-12-30T02:45:10"/>
    <n v="2010"/>
    <x v="14"/>
    <x v="11"/>
    <n v="201512"/>
  </r>
  <r>
    <x v="2037"/>
    <d v="2015-12-09T00:00:00"/>
    <x v="0"/>
    <n v="0.75"/>
    <n v="0"/>
    <n v="22"/>
    <n v="9"/>
    <d v="1899-12-30T00:22:09"/>
    <d v="1899-12-30T00:29:32"/>
    <x v="49"/>
    <s v="PHS Swim"/>
    <n v="2.0316027088036135"/>
    <n v="0"/>
    <m/>
    <m/>
    <d v="1899-12-30T01:10:53"/>
    <d v="1899-12-30T00:35:26"/>
    <m/>
    <n v="0"/>
    <n v="0"/>
    <d v="1899-12-30T12:53:46"/>
    <d v="1899-12-30T13:46:10"/>
    <d v="1899-12-30T06:26:53"/>
    <d v="1899-12-30T06:53:05"/>
    <n v="3132"/>
    <x v="14"/>
    <x v="11"/>
    <n v="201512"/>
  </r>
  <r>
    <x v="2038"/>
    <d v="2015-12-11T00:00:00"/>
    <x v="1"/>
    <n v="16.170000000000002"/>
    <n v="1"/>
    <n v="17"/>
    <n v="27"/>
    <d v="1899-12-30T01:17:27"/>
    <d v="1899-12-30T00:04:47"/>
    <x v="53"/>
    <s v="Long Flanders Dirt"/>
    <n v="12.526791478373156"/>
    <n v="0"/>
    <m/>
    <m/>
    <d v="1899-12-30T08:56:27"/>
    <d v="1899-12-30T04:28:14"/>
    <m/>
    <n v="0"/>
    <n v="0"/>
    <d v="1899-12-30T02:05:29"/>
    <d v="1899-12-30T02:57:53"/>
    <d v="1899-12-30T01:02:45"/>
    <d v="1899-12-30T01:28:57"/>
    <n v="713"/>
    <x v="14"/>
    <x v="11"/>
    <n v="201512"/>
  </r>
  <r>
    <x v="2039"/>
    <d v="2015-12-13T00:00:00"/>
    <x v="1"/>
    <n v="20.25"/>
    <n v="1"/>
    <n v="42"/>
    <n v="49"/>
    <d v="1899-12-30T01:42:49"/>
    <d v="1899-12-30T00:05:05"/>
    <x v="53"/>
    <s v="Random"/>
    <n v="11.817150267466372"/>
    <n v="0"/>
    <m/>
    <m/>
    <d v="1899-12-30T09:28:40"/>
    <d v="1899-12-30T04:44:20"/>
    <m/>
    <n v="0"/>
    <n v="0"/>
    <d v="1899-12-30T02:13:02"/>
    <d v="1899-12-30T03:05:26"/>
    <d v="1899-12-30T01:06:31"/>
    <d v="1899-12-30T01:32:43"/>
    <n v="737"/>
    <x v="14"/>
    <x v="11"/>
    <n v="201512"/>
  </r>
  <r>
    <x v="2040"/>
    <d v="2015-12-14T00:00:00"/>
    <x v="2"/>
    <n v="2.2999999999999998"/>
    <n v="0"/>
    <n v="30"/>
    <n v="0"/>
    <d v="1899-12-30T00:30:00"/>
    <d v="1899-12-30T00:13:03"/>
    <x v="86"/>
    <s v="YNHH Treadmill"/>
    <n v="4.6000000000000032"/>
    <n v="0"/>
    <m/>
    <m/>
    <d v="1899-12-30T05:41:44"/>
    <d v="1899-12-30T02:50:52"/>
    <m/>
    <n v="0"/>
    <n v="0"/>
    <d v="1899-12-30T05:41:44"/>
    <d v="1899-12-30T06:34:08"/>
    <d v="1899-12-30T02:50:52"/>
    <d v="1899-12-30T03:17:04"/>
    <n v="2877"/>
    <x v="14"/>
    <x v="11"/>
    <n v="201512"/>
  </r>
  <r>
    <x v="2041"/>
    <d v="2015-12-16T00:00:00"/>
    <x v="0"/>
    <n v="0.75"/>
    <n v="0"/>
    <n v="20"/>
    <n v="55"/>
    <d v="1899-12-30T00:20:55"/>
    <d v="1899-12-30T00:27:53"/>
    <x v="49"/>
    <s v="PHS Swim"/>
    <n v="2.1513944223107586"/>
    <n v="0"/>
    <m/>
    <m/>
    <d v="1899-12-30T01:06:56"/>
    <d v="1899-12-30T00:33:28"/>
    <m/>
    <n v="0"/>
    <n v="0"/>
    <d v="1899-12-30T12:10:41"/>
    <d v="1899-12-30T13:03:05"/>
    <d v="1899-12-30T06:05:21"/>
    <d v="1899-12-30T06:31:33"/>
    <n v="3124"/>
    <x v="14"/>
    <x v="11"/>
    <n v="201512"/>
  </r>
  <r>
    <x v="2042"/>
    <d v="2015-12-18T00:00:00"/>
    <x v="2"/>
    <n v="1.5"/>
    <n v="0"/>
    <n v="16"/>
    <n v="33"/>
    <d v="1899-12-30T00:16:33"/>
    <d v="1899-12-30T00:11:02"/>
    <x v="79"/>
    <s v="Middlebury Garage"/>
    <n v="5.438066465256802"/>
    <n v="0"/>
    <m/>
    <m/>
    <d v="1899-12-30T04:49:04"/>
    <d v="1899-12-30T02:24:32"/>
    <m/>
    <n v="0"/>
    <n v="0"/>
    <d v="1899-12-30T04:49:04"/>
    <d v="1899-12-30T05:41:28"/>
    <d v="1899-12-30T02:24:32"/>
    <d v="1899-12-30T02:50:44"/>
    <n v="2271"/>
    <x v="14"/>
    <x v="11"/>
    <n v="201512"/>
  </r>
  <r>
    <x v="2043"/>
    <d v="2015-12-24T00:00:00"/>
    <x v="1"/>
    <n v="24.5"/>
    <n v="1"/>
    <n v="48"/>
    <n v="26"/>
    <d v="1899-12-30T01:48:26"/>
    <d v="1899-12-30T00:04:26"/>
    <x v="53"/>
    <s v="Random"/>
    <n v="13.556716876729185"/>
    <n v="0"/>
    <s v="Nice!"/>
    <m/>
    <d v="1899-12-30T08:15:42"/>
    <d v="1899-12-30T04:07:51"/>
    <m/>
    <n v="0"/>
    <n v="0"/>
    <d v="1899-12-30T01:55:57"/>
    <d v="1899-12-30T02:48:21"/>
    <d v="1899-12-30T00:57:59"/>
    <d v="1899-12-30T01:24:11"/>
    <n v="630"/>
    <x v="14"/>
    <x v="11"/>
    <n v="201512"/>
  </r>
  <r>
    <x v="2044"/>
    <d v="2015-12-26T00:00:00"/>
    <x v="1"/>
    <n v="26.7"/>
    <n v="2"/>
    <n v="0"/>
    <n v="33"/>
    <d v="1899-12-30T02:00:33"/>
    <d v="1899-12-30T00:04:31"/>
    <x v="53"/>
    <s v="Random"/>
    <n v="13.289091663210295"/>
    <n v="0"/>
    <s v="Cool"/>
    <m/>
    <d v="1899-12-30T08:25:41"/>
    <d v="1899-12-30T04:12:50"/>
    <m/>
    <n v="0"/>
    <n v="0"/>
    <d v="1899-12-30T01:58:18"/>
    <d v="1899-12-30T02:50:42"/>
    <d v="1899-12-30T00:59:09"/>
    <d v="1899-12-30T01:25:21"/>
    <n v="665"/>
    <x v="14"/>
    <x v="11"/>
    <n v="201512"/>
  </r>
  <r>
    <x v="2045"/>
    <d v="2015-12-28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11"/>
    <n v="201512"/>
  </r>
  <r>
    <x v="2046"/>
    <d v="2015-12-29T00:00:00"/>
    <x v="1"/>
    <n v="13.5"/>
    <n v="0"/>
    <n v="33"/>
    <n v="25"/>
    <d v="1899-12-30T00:33:25"/>
    <d v="1899-12-30T00:02:29"/>
    <x v="51"/>
    <s v="YNHH Spin Bike"/>
    <n v="24.239401496259372"/>
    <n v="0"/>
    <s v="Inside"/>
    <s v="spin class"/>
    <d v="1899-12-30T04:37:14"/>
    <d v="1899-12-30T02:18:37"/>
    <m/>
    <n v="0"/>
    <n v="0"/>
    <d v="1899-12-30T01:04:51"/>
    <d v="1899-12-30T01:57:15"/>
    <d v="1899-12-30T00:32:26"/>
    <d v="1899-12-30T00:58:38"/>
    <n v="35"/>
    <x v="14"/>
    <x v="11"/>
    <n v="201512"/>
  </r>
  <r>
    <x v="2047"/>
    <d v="2016-01-01T00:00:00"/>
    <x v="2"/>
    <n v="4"/>
    <n v="0"/>
    <n v="45"/>
    <n v="8"/>
    <d v="1899-12-30T00:45:08"/>
    <d v="1899-12-30T00:11:17"/>
    <x v="92"/>
    <s v="Brookfield New Years"/>
    <n v="5.3175775480059118"/>
    <n v="0"/>
    <s v="Cold &amp; Windy"/>
    <m/>
    <d v="1899-12-30T04:55:37"/>
    <d v="1899-12-30T02:27:49"/>
    <m/>
    <n v="0"/>
    <n v="0"/>
    <d v="1899-12-30T04:55:37"/>
    <d v="1899-12-30T05:48:01"/>
    <d v="1899-12-30T02:27:49"/>
    <d v="1899-12-30T02:54:01"/>
    <n v="2405"/>
    <x v="15"/>
    <x v="8"/>
    <n v="201601"/>
  </r>
  <r>
    <x v="2048"/>
    <d v="2016-01-03T00:00:00"/>
    <x v="2"/>
    <n v="3"/>
    <n v="0"/>
    <n v="37"/>
    <n v="8"/>
    <d v="1899-12-30T00:37:08"/>
    <d v="1899-12-30T00:12:23"/>
    <x v="92"/>
    <s v="Miss Porter Runaround"/>
    <n v="4.8473967684021577"/>
    <n v="0"/>
    <s v="Cold &amp; Windy"/>
    <m/>
    <d v="1899-12-30T05:24:18"/>
    <d v="1899-12-30T02:42:09"/>
    <m/>
    <n v="0"/>
    <n v="0"/>
    <d v="1899-12-30T05:24:18"/>
    <d v="1899-12-30T06:16:42"/>
    <d v="1899-12-30T02:42:09"/>
    <d v="1899-12-30T03:08:21"/>
    <n v="2775"/>
    <x v="15"/>
    <x v="8"/>
    <n v="201601"/>
  </r>
  <r>
    <x v="2049"/>
    <d v="2016-01-05T00:00:00"/>
    <x v="1"/>
    <n v="15"/>
    <n v="0"/>
    <n v="42"/>
    <n v="52"/>
    <d v="1899-12-30T00:42:52"/>
    <d v="1899-12-30T00:02:51"/>
    <x v="51"/>
    <s v="YNHH Spin Bike"/>
    <n v="20.995334370139986"/>
    <n v="0"/>
    <s v="Inside"/>
    <m/>
    <d v="1899-12-30T05:20:04"/>
    <d v="1899-12-30T02:40:02"/>
    <m/>
    <n v="0"/>
    <n v="0"/>
    <d v="1899-12-30T01:14:52"/>
    <d v="1899-12-30T02:07:16"/>
    <d v="1899-12-30T00:37:26"/>
    <d v="1899-12-30T01:03:38"/>
    <n v="152"/>
    <x v="15"/>
    <x v="8"/>
    <n v="201601"/>
  </r>
  <r>
    <x v="2050"/>
    <d v="2016-01-06T00:00:00"/>
    <x v="0"/>
    <n v="0.75"/>
    <n v="0"/>
    <n v="30"/>
    <n v="0"/>
    <d v="1899-12-30T00:3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8"/>
    <n v="201601"/>
  </r>
  <r>
    <x v="2051"/>
    <d v="2016-01-07T00:00:00"/>
    <x v="1"/>
    <n v="17"/>
    <n v="0"/>
    <n v="42"/>
    <n v="55"/>
    <d v="1899-12-30T00:42:55"/>
    <d v="1899-12-30T00:02:31"/>
    <x v="51"/>
    <s v="YNHH Spin Bike"/>
    <n v="23.766990291262154"/>
    <n v="0"/>
    <s v="Inside"/>
    <m/>
    <d v="1899-12-30T04:42:45"/>
    <d v="1899-12-30T02:21:22"/>
    <m/>
    <n v="0"/>
    <n v="0"/>
    <d v="1899-12-30T01:06:09"/>
    <d v="1899-12-30T01:58:33"/>
    <d v="1899-12-30T00:33:04"/>
    <d v="1899-12-30T00:59:16"/>
    <n v="44"/>
    <x v="15"/>
    <x v="8"/>
    <n v="201601"/>
  </r>
  <r>
    <x v="2052"/>
    <d v="2016-01-08T00:00:00"/>
    <x v="2"/>
    <n v="2.5"/>
    <n v="0"/>
    <n v="35"/>
    <n v="49"/>
    <d v="1899-12-30T00:35:49"/>
    <d v="1899-12-30T00:14:20"/>
    <x v="92"/>
    <s v="Flanders White/Yellow/Blue"/>
    <n v="4.1879944160074478"/>
    <n v="0"/>
    <s v="Cool"/>
    <m/>
    <d v="1899-12-30T06:15:22"/>
    <d v="1899-12-30T03:07:41"/>
    <m/>
    <n v="0"/>
    <n v="0"/>
    <d v="1899-12-30T06:15:22"/>
    <d v="1899-12-30T07:07:46"/>
    <d v="1899-12-30T03:07:41"/>
    <d v="1899-12-30T03:33:53"/>
    <n v="2978"/>
    <x v="15"/>
    <x v="8"/>
    <n v="201601"/>
  </r>
  <r>
    <x v="2053"/>
    <d v="2016-01-09T00:00:00"/>
    <x v="1"/>
    <n v="16.5"/>
    <n v="1"/>
    <n v="0"/>
    <n v="0"/>
    <d v="1899-12-30T01:00:00"/>
    <d v="1899-12-30T00:03:38"/>
    <x v="78"/>
    <s v="Zwift-Richmond"/>
    <n v="16.500000000000014"/>
    <n v="124"/>
    <s v="Inside"/>
    <m/>
    <d v="1899-12-30T06:47:16"/>
    <d v="1899-12-30T03:23:38"/>
    <m/>
    <n v="0"/>
    <n v="0"/>
    <d v="1899-12-30T01:35:16"/>
    <d v="1899-12-30T02:27:40"/>
    <d v="1899-12-30T00:47:38"/>
    <d v="1899-12-30T01:13:50"/>
    <n v="342"/>
    <x v="15"/>
    <x v="8"/>
    <n v="201601"/>
  </r>
  <r>
    <x v="2054"/>
    <d v="2016-01-12T00:00:00"/>
    <x v="1"/>
    <n v="15"/>
    <n v="0"/>
    <n v="39"/>
    <n v="50"/>
    <d v="1899-12-30T00:39:50"/>
    <d v="1899-12-30T00:02:39"/>
    <x v="51"/>
    <s v="YNHH Spin Bike"/>
    <n v="22.594142259414241"/>
    <n v="0"/>
    <s v="Inside"/>
    <m/>
    <d v="1899-12-30T04:57:25"/>
    <d v="1899-12-30T02:28:43"/>
    <m/>
    <n v="0"/>
    <n v="0"/>
    <d v="1899-12-30T01:09:35"/>
    <d v="1899-12-30T02:01:59"/>
    <d v="1899-12-30T00:34:47"/>
    <d v="1899-12-30T01:00:59"/>
    <n v="72"/>
    <x v="15"/>
    <x v="8"/>
    <n v="201601"/>
  </r>
  <r>
    <x v="2055"/>
    <d v="2016-01-13T00:00:00"/>
    <x v="0"/>
    <n v="0.6"/>
    <n v="0"/>
    <n v="20"/>
    <n v="48"/>
    <d v="1899-12-30T00:20:48"/>
    <d v="1899-12-30T00:34:40"/>
    <x v="49"/>
    <s v="PHS Swim"/>
    <n v="1.7307692307692319"/>
    <n v="0"/>
    <s v="Inside"/>
    <s v="1000 yards"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</r>
  <r>
    <x v="2055"/>
    <d v="2016-01-13T00:00:00"/>
    <x v="2"/>
    <n v="2"/>
    <n v="0"/>
    <n v="20"/>
    <n v="2"/>
    <d v="1899-12-30T00:20:02"/>
    <d v="1899-12-30T00:10:01"/>
    <x v="92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5"/>
    <x v="8"/>
    <n v="201601"/>
  </r>
  <r>
    <x v="2056"/>
    <d v="2016-01-15T00:00:00"/>
    <x v="2"/>
    <n v="6.2"/>
    <n v="1"/>
    <n v="17"/>
    <n v="29"/>
    <d v="1899-12-30T01:17:29"/>
    <d v="1899-12-30T00:12:30"/>
    <x v="92"/>
    <s v="BK 10k"/>
    <n v="4.8010324801032516"/>
    <n v="0"/>
    <s v="Cool"/>
    <s v="not pretty"/>
    <d v="1899-12-30T05:27:26"/>
    <d v="1899-12-30T02:43:43"/>
    <m/>
    <n v="0"/>
    <n v="0"/>
    <d v="1899-12-30T05:27:26"/>
    <d v="1899-12-30T06:19:50"/>
    <d v="1899-12-30T02:43:43"/>
    <d v="1899-12-30T03:09:55"/>
    <n v="2798"/>
    <x v="15"/>
    <x v="8"/>
    <n v="201601"/>
  </r>
  <r>
    <x v="2057"/>
    <d v="2016-01-16T00:00:00"/>
    <x v="1"/>
    <n v="12.2"/>
    <n v="0"/>
    <n v="45"/>
    <n v="10"/>
    <d v="1899-12-30T00:45:10"/>
    <d v="1899-12-30T00:03:42"/>
    <x v="78"/>
    <s v="Zwift-Richmond"/>
    <n v="16.206642066420677"/>
    <n v="130"/>
    <s v="Inside"/>
    <m/>
    <d v="1899-12-30T06:54:39"/>
    <d v="1899-12-30T03:27:19"/>
    <m/>
    <n v="0"/>
    <n v="0"/>
    <d v="1899-12-30T01:37:00"/>
    <d v="1899-12-30T02:29:24"/>
    <d v="1899-12-30T00:48:30"/>
    <d v="1899-12-30T01:14:42"/>
    <n v="359"/>
    <x v="15"/>
    <x v="8"/>
    <n v="201601"/>
  </r>
  <r>
    <x v="2058"/>
    <d v="2016-01-18T00:00:00"/>
    <x v="1"/>
    <n v="16"/>
    <n v="1"/>
    <n v="0"/>
    <n v="16"/>
    <d v="1899-12-30T01:00:16"/>
    <d v="1899-12-30T00:03:46"/>
    <x v="78"/>
    <s v="Zwift-Watopia"/>
    <n v="15.929203539823019"/>
    <n v="134"/>
    <s v="Inside"/>
    <m/>
    <d v="1899-12-30T07:01:52"/>
    <d v="1899-12-30T03:30:56"/>
    <m/>
    <n v="0"/>
    <n v="0"/>
    <d v="1899-12-30T01:38:41"/>
    <d v="1899-12-30T02:31:05"/>
    <d v="1899-12-30T00:49:21"/>
    <d v="1899-12-30T01:15:33"/>
    <n v="395"/>
    <x v="15"/>
    <x v="8"/>
    <n v="201601"/>
  </r>
  <r>
    <x v="2059"/>
    <d v="2016-01-19T00:00:00"/>
    <x v="2"/>
    <n v="3"/>
    <n v="0"/>
    <n v="29"/>
    <n v="28"/>
    <d v="1899-12-30T00:29:28"/>
    <d v="1899-12-30T00:09:49"/>
    <x v="86"/>
    <s v="YNHH Treadmill"/>
    <n v="6.1085972850678782"/>
    <n v="0"/>
    <s v="Inside"/>
    <m/>
    <d v="1899-12-30T04:17:21"/>
    <d v="1899-12-30T02:08:40"/>
    <m/>
    <n v="0"/>
    <n v="0"/>
    <d v="1899-12-30T04:17:21"/>
    <d v="1899-12-30T05:09:45"/>
    <d v="1899-12-30T02:08:40"/>
    <d v="1899-12-30T02:34:52"/>
    <n v="1371"/>
    <x v="15"/>
    <x v="8"/>
    <n v="201601"/>
  </r>
  <r>
    <x v="2060"/>
    <d v="2016-01-20T00:00:00"/>
    <x v="2"/>
    <n v="3"/>
    <n v="0"/>
    <n v="29"/>
    <n v="38"/>
    <d v="1899-12-30T00:29:38"/>
    <d v="1899-12-30T00:09:53"/>
    <x v="86"/>
    <s v="YNHH Treadmill"/>
    <n v="6.0742407199100166"/>
    <n v="137"/>
    <s v="Inside"/>
    <m/>
    <d v="1899-12-30T04:18:48"/>
    <d v="1899-12-30T02:09:24"/>
    <m/>
    <n v="0"/>
    <n v="0"/>
    <d v="1899-12-30T04:18:48"/>
    <d v="1899-12-30T05:11:12"/>
    <d v="1899-12-30T02:09:24"/>
    <d v="1899-12-30T02:35:36"/>
    <n v="1431"/>
    <x v="15"/>
    <x v="8"/>
    <n v="201601"/>
  </r>
  <r>
    <x v="2060"/>
    <d v="2016-01-20T00:00:00"/>
    <x v="0"/>
    <n v="0.6"/>
    <n v="0"/>
    <n v="20"/>
    <n v="48"/>
    <d v="1899-12-30T00:20:48"/>
    <d v="1899-12-30T00:34:40"/>
    <x v="49"/>
    <s v="PHS Swim"/>
    <n v="1.7307692307692319"/>
    <n v="0"/>
    <s v="Inside"/>
    <m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</r>
  <r>
    <x v="2061"/>
    <d v="2016-01-21T00:00:00"/>
    <x v="2"/>
    <n v="3"/>
    <n v="0"/>
    <n v="32"/>
    <n v="0"/>
    <d v="1899-12-30T00:32:00"/>
    <d v="1899-12-30T00:10:40"/>
    <x v="86"/>
    <s v="YNHH Treadmill"/>
    <n v="5.6250000000000044"/>
    <n v="0"/>
    <s v="Inside"/>
    <m/>
    <d v="1899-12-30T04:39:28"/>
    <d v="1899-12-30T02:19:44"/>
    <m/>
    <n v="0"/>
    <n v="0"/>
    <d v="1899-12-30T04:39:28"/>
    <d v="1899-12-30T05:31:52"/>
    <d v="1899-12-30T02:19:44"/>
    <d v="1899-12-30T02:45:56"/>
    <n v="2043"/>
    <x v="15"/>
    <x v="8"/>
    <n v="201601"/>
  </r>
  <r>
    <x v="2062"/>
    <d v="2016-01-22T00:00:00"/>
    <x v="2"/>
    <n v="7.6"/>
    <n v="1"/>
    <n v="32"/>
    <n v="7"/>
    <d v="1899-12-30T01:32:07"/>
    <d v="1899-12-30T00:12:07"/>
    <x v="92"/>
    <s v="Quassy Loop"/>
    <n v="4.9502442554731356"/>
    <n v="150"/>
    <s v="Cold &amp; Windy"/>
    <m/>
    <d v="1899-12-30T05:17:34"/>
    <d v="1899-12-30T02:38:47"/>
    <m/>
    <n v="0"/>
    <n v="0"/>
    <d v="1899-12-30T05:17:34"/>
    <d v="1899-12-30T06:09:58"/>
    <d v="1899-12-30T02:38:47"/>
    <d v="1899-12-30T03:04:59"/>
    <n v="2728"/>
    <x v="15"/>
    <x v="8"/>
    <n v="201601"/>
  </r>
  <r>
    <x v="2062"/>
    <d v="2016-01-22T00:00:00"/>
    <x v="1"/>
    <n v="11"/>
    <n v="0"/>
    <n v="45"/>
    <n v="14"/>
    <d v="1899-12-30T00:45:14"/>
    <d v="1899-12-30T00:04:07"/>
    <x v="78"/>
    <s v="Zwift-Richmond"/>
    <n v="14.591009579955797"/>
    <n v="129"/>
    <s v="Inside"/>
    <m/>
    <d v="1899-12-30T07:40:33"/>
    <d v="1899-12-30T03:50:17"/>
    <m/>
    <n v="0"/>
    <n v="0"/>
    <d v="1899-12-30T01:47:44"/>
    <d v="1899-12-30T02:40:08"/>
    <d v="1899-12-30T00:53:52"/>
    <d v="1899-12-30T01:20:04"/>
    <n v="534"/>
    <x v="15"/>
    <x v="8"/>
    <n v="201601"/>
  </r>
  <r>
    <x v="2063"/>
    <d v="2016-01-23T00:00:00"/>
    <x v="2"/>
    <n v="1.6"/>
    <n v="0"/>
    <n v="20"/>
    <n v="0"/>
    <d v="1899-12-30T00:20:00"/>
    <d v="1899-12-30T00:12:30"/>
    <x v="92"/>
    <s v="Treadmill"/>
    <n v="4.8000000000000043"/>
    <n v="0"/>
    <s v="Inside"/>
    <s v="calf hurts"/>
    <d v="1899-12-30T05:27:30"/>
    <d v="1899-12-30T02:43:45"/>
    <m/>
    <n v="0"/>
    <n v="0"/>
    <d v="1899-12-30T05:27:30"/>
    <d v="1899-12-30T06:19:54"/>
    <d v="1899-12-30T02:43:45"/>
    <d v="1899-12-30T03:09:57"/>
    <n v="2799"/>
    <x v="15"/>
    <x v="8"/>
    <n v="201601"/>
  </r>
  <r>
    <x v="2064"/>
    <d v="2016-01-24T00:00:00"/>
    <x v="2"/>
    <n v="1"/>
    <n v="0"/>
    <n v="10"/>
    <n v="24"/>
    <d v="1899-12-30T00:10:24"/>
    <d v="1899-12-30T00:10:24"/>
    <x v="92"/>
    <s v="Treadmill"/>
    <n v="5.7692307692307736"/>
    <n v="0"/>
    <s v="Inside"/>
    <s v="calf hurts"/>
    <d v="1899-12-30T04:32:29"/>
    <d v="1899-12-30T02:16:14"/>
    <m/>
    <n v="0"/>
    <n v="0"/>
    <d v="1899-12-30T04:32:29"/>
    <d v="1899-12-30T05:24:53"/>
    <d v="1899-12-30T02:16:14"/>
    <d v="1899-12-30T02:42:26"/>
    <n v="1866"/>
    <x v="15"/>
    <x v="8"/>
    <n v="201601"/>
  </r>
  <r>
    <x v="2064"/>
    <d v="2016-01-24T00:00:00"/>
    <x v="1"/>
    <n v="13.5"/>
    <n v="0"/>
    <n v="50"/>
    <n v="1"/>
    <d v="1899-12-30T00:50:01"/>
    <d v="1899-12-30T00:03:42"/>
    <x v="78"/>
    <s v="Zwift-Watopia"/>
    <n v="16.19460179940021"/>
    <n v="133"/>
    <s v="Inside"/>
    <m/>
    <d v="1899-12-30T06:54:57"/>
    <d v="1899-12-30T03:27:29"/>
    <m/>
    <n v="0"/>
    <n v="0"/>
    <d v="1899-12-30T01:37:04"/>
    <d v="1899-12-30T02:29:28"/>
    <d v="1899-12-30T00:48:32"/>
    <d v="1899-12-30T01:14:44"/>
    <n v="361"/>
    <x v="15"/>
    <x v="8"/>
    <n v="201601"/>
  </r>
  <r>
    <x v="2065"/>
    <d v="2016-01-26T00:00:00"/>
    <x v="1"/>
    <n v="10"/>
    <n v="0"/>
    <n v="30"/>
    <n v="0"/>
    <d v="1899-12-30T00:30:00"/>
    <d v="1899-12-30T00:03:00"/>
    <x v="51"/>
    <s v="YNHH Spin Bike"/>
    <n v="20.000000000000014"/>
    <n v="0"/>
    <s v="Inside"/>
    <s v="calf hurts"/>
    <d v="1899-12-30T05:36:00"/>
    <d v="1899-12-30T02:48:00"/>
    <m/>
    <n v="0"/>
    <n v="0"/>
    <d v="1899-12-30T01:18:36"/>
    <d v="1899-12-30T02:11:00"/>
    <d v="1899-12-30T00:39:18"/>
    <d v="1899-12-30T01:05:30"/>
    <n v="191"/>
    <x v="15"/>
    <x v="8"/>
    <n v="201601"/>
  </r>
  <r>
    <x v="2066"/>
    <d v="2016-01-27T00:00:00"/>
    <x v="0"/>
    <n v="0.6"/>
    <n v="0"/>
    <n v="20"/>
    <n v="10"/>
    <d v="1899-12-30T00:20:10"/>
    <d v="1899-12-30T00:33:37"/>
    <x v="49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5"/>
    <x v="8"/>
    <n v="201601"/>
  </r>
  <r>
    <x v="2067"/>
    <d v="2016-01-28T00:00:00"/>
    <x v="2"/>
    <n v="1.5"/>
    <n v="0"/>
    <n v="18"/>
    <n v="0"/>
    <d v="1899-12-30T00:18:00"/>
    <d v="1899-12-30T00:12:00"/>
    <x v="92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8"/>
    <n v="201601"/>
  </r>
  <r>
    <x v="2068"/>
    <d v="2016-01-29T00:00:00"/>
    <x v="2"/>
    <n v="3.01"/>
    <n v="0"/>
    <n v="40"/>
    <n v="3"/>
    <d v="1899-12-30T00:40:03"/>
    <d v="1899-12-30T00:13:18"/>
    <x v="95"/>
    <s v="Fenn's Pond"/>
    <n v="4.5093632958801528"/>
    <n v="0"/>
    <s v="Chilly"/>
    <s v="snowed"/>
    <d v="1899-12-30T05:48:36"/>
    <d v="1899-12-30T02:54:18"/>
    <m/>
    <n v="0"/>
    <n v="0"/>
    <d v="1899-12-30T05:48:36"/>
    <d v="1899-12-30T06:41:01"/>
    <d v="1899-12-30T02:54:18"/>
    <d v="1899-12-30T03:20:30"/>
    <n v="2900"/>
    <x v="15"/>
    <x v="8"/>
    <n v="201601"/>
  </r>
  <r>
    <x v="2069"/>
    <d v="2016-01-30T00:00:00"/>
    <x v="1"/>
    <n v="14.5"/>
    <n v="0"/>
    <n v="55"/>
    <n v="51"/>
    <d v="1899-12-30T00:55:51"/>
    <d v="1899-12-30T00:03:51"/>
    <x v="78"/>
    <s v="Zwift-Richmond"/>
    <n v="15.577439570277539"/>
    <n v="0"/>
    <s v="Inside"/>
    <m/>
    <d v="1899-12-30T07:11:24"/>
    <d v="1899-12-30T03:35:42"/>
    <m/>
    <n v="0"/>
    <n v="0"/>
    <d v="1899-12-30T01:40:55"/>
    <d v="1899-12-30T02:33:19"/>
    <d v="1899-12-30T00:50:27"/>
    <d v="1899-12-30T01:16:39"/>
    <n v="415"/>
    <x v="15"/>
    <x v="8"/>
    <n v="201601"/>
  </r>
  <r>
    <x v="2070"/>
    <d v="2016-02-02T00:00:00"/>
    <x v="1"/>
    <n v="14"/>
    <n v="0"/>
    <n v="37"/>
    <n v="39"/>
    <d v="1899-12-30T00:37:39"/>
    <d v="1899-12-30T00:02:41"/>
    <x v="51"/>
    <s v="YNHH Spin Bike"/>
    <n v="22.310756972111573"/>
    <n v="0"/>
    <s v="Inside"/>
    <m/>
    <d v="1899-12-30T05:01:12"/>
    <d v="1899-12-30T02:30:36"/>
    <m/>
    <n v="0"/>
    <n v="0"/>
    <d v="1899-12-30T01:10:28"/>
    <d v="1899-12-30T02:02:52"/>
    <d v="1899-12-30T00:35:14"/>
    <d v="1899-12-30T01:01:26"/>
    <n v="87"/>
    <x v="15"/>
    <x v="9"/>
    <n v="201602"/>
  </r>
  <r>
    <x v="2071"/>
    <d v="2016-02-04T00:00:00"/>
    <x v="2"/>
    <n v="2.2999999999999998"/>
    <n v="0"/>
    <n v="25"/>
    <n v="0"/>
    <d v="1899-12-30T00:25:00"/>
    <d v="1899-12-30T00:10:52"/>
    <x v="86"/>
    <s v="YNHH Treadmill"/>
    <n v="5.520000000000004"/>
    <n v="0"/>
    <s v="Inside"/>
    <s v="calf hurts"/>
    <d v="1899-12-30T04:44:47"/>
    <d v="1899-12-30T02:22:23"/>
    <m/>
    <n v="0"/>
    <n v="0"/>
    <d v="1899-12-30T04:44:47"/>
    <d v="1899-12-30T05:37:11"/>
    <d v="1899-12-30T02:22:23"/>
    <d v="1899-12-30T02:48:35"/>
    <n v="2176"/>
    <x v="15"/>
    <x v="9"/>
    <n v="201602"/>
  </r>
  <r>
    <x v="2072"/>
    <d v="2016-02-05T00:00:00"/>
    <x v="2"/>
    <n v="3.5"/>
    <n v="0"/>
    <n v="35"/>
    <n v="57"/>
    <d v="1899-12-30T00:35:57"/>
    <d v="1899-12-30T00:10:16"/>
    <x v="95"/>
    <s v="Treadmill"/>
    <n v="5.8414464534075137"/>
    <n v="0"/>
    <s v="Inside"/>
    <s v="No Calf PAIN!!!!!!!"/>
    <d v="1899-12-30T04:29:07"/>
    <d v="1899-12-30T02:14:33"/>
    <m/>
    <n v="0"/>
    <n v="0"/>
    <d v="1899-12-30T04:29:07"/>
    <d v="1899-12-30T05:21:31"/>
    <d v="1899-12-30T02:14:33"/>
    <d v="1899-12-30T02:40:45"/>
    <n v="1761"/>
    <x v="15"/>
    <x v="9"/>
    <n v="201602"/>
  </r>
  <r>
    <x v="2073"/>
    <d v="2016-02-07T00:00:00"/>
    <x v="1"/>
    <n v="17.2"/>
    <n v="1"/>
    <n v="0"/>
    <n v="0"/>
    <d v="1899-12-30T01:00:00"/>
    <d v="1899-12-30T00:03:29"/>
    <x v="78"/>
    <s v="Zwift-Watopia"/>
    <n v="17.200000000000014"/>
    <n v="134"/>
    <s v="Inside"/>
    <m/>
    <d v="1899-12-30T06:30:42"/>
    <d v="1899-12-30T03:15:21"/>
    <m/>
    <n v="0"/>
    <n v="0"/>
    <d v="1899-12-30T01:31:24"/>
    <d v="1899-12-30T02:23:48"/>
    <d v="1899-12-30T00:45:42"/>
    <d v="1899-12-30T01:11:54"/>
    <n v="294"/>
    <x v="15"/>
    <x v="9"/>
    <n v="201602"/>
  </r>
  <r>
    <x v="2074"/>
    <d v="2016-02-10T00:00:00"/>
    <x v="2"/>
    <n v="3.6"/>
    <n v="0"/>
    <n v="40"/>
    <n v="0"/>
    <d v="1899-12-30T00:40:00"/>
    <d v="1899-12-30T00:11:07"/>
    <x v="95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7"/>
    <x v="15"/>
    <x v="9"/>
    <n v="201602"/>
  </r>
  <r>
    <x v="2074"/>
    <d v="2016-02-10T00:00:00"/>
    <x v="0"/>
    <n v="0.5"/>
    <n v="0"/>
    <n v="20"/>
    <n v="38"/>
    <d v="1899-12-30T00:20:38"/>
    <d v="1899-12-30T00:41:16"/>
    <x v="49"/>
    <s v="PHS Swim"/>
    <n v="1.4539579967689835"/>
    <n v="0"/>
    <s v="Inside"/>
    <m/>
    <d v="1899-12-30T01:39:02"/>
    <d v="1899-12-30T00:49:31"/>
    <m/>
    <n v="0"/>
    <n v="0"/>
    <d v="1899-12-30T18:01:11"/>
    <d v="1899-12-30T18:53:35"/>
    <d v="1899-12-30T09:00:36"/>
    <d v="1899-12-30T09:26:48"/>
    <n v="3463"/>
    <x v="15"/>
    <x v="9"/>
    <n v="201602"/>
  </r>
  <r>
    <x v="2075"/>
    <d v="2016-02-16T00:00:00"/>
    <x v="2"/>
    <n v="3"/>
    <n v="0"/>
    <n v="33"/>
    <n v="31"/>
    <d v="1899-12-30T00:33:31"/>
    <d v="1899-12-30T00:11:10"/>
    <x v="95"/>
    <s v="YNHH Treadmill"/>
    <n v="5.3704624564893138"/>
    <n v="0"/>
    <s v="Inside"/>
    <m/>
    <d v="1899-12-30T04:52:43"/>
    <d v="1899-12-30T02:26:21"/>
    <m/>
    <n v="0"/>
    <n v="0"/>
    <d v="1899-12-30T04:52:43"/>
    <d v="1899-12-30T05:45:07"/>
    <d v="1899-12-30T02:26:21"/>
    <d v="1899-12-30T02:52:33"/>
    <n v="2353"/>
    <x v="15"/>
    <x v="9"/>
    <n v="201602"/>
  </r>
  <r>
    <x v="2075"/>
    <d v="2016-02-16T00:00:00"/>
    <x v="1"/>
    <n v="19.399999999999999"/>
    <n v="1"/>
    <n v="0"/>
    <n v="0"/>
    <d v="1899-12-30T01:00:00"/>
    <d v="1899-12-30T00:03:06"/>
    <x v="78"/>
    <s v="Zwift-Watopia"/>
    <n v="19.400000000000013"/>
    <n v="131"/>
    <s v="Inside"/>
    <m/>
    <d v="1899-12-30T05:46:24"/>
    <d v="1899-12-30T02:53:12"/>
    <m/>
    <n v="0"/>
    <n v="0"/>
    <d v="1899-12-30T01:21:02"/>
    <d v="1899-12-30T02:13:26"/>
    <d v="1899-12-30T00:40:31"/>
    <d v="1899-12-30T01:06:43"/>
    <n v="223"/>
    <x v="15"/>
    <x v="9"/>
    <n v="201602"/>
  </r>
  <r>
    <x v="2076"/>
    <d v="2016-02-17T00:00:00"/>
    <x v="0"/>
    <n v="0.5"/>
    <n v="0"/>
    <n v="19"/>
    <n v="42"/>
    <d v="1899-12-30T00:19:42"/>
    <d v="1899-12-30T00:39:24"/>
    <x v="49"/>
    <s v="PHS Swim"/>
    <n v="1.5228426395939099"/>
    <n v="0"/>
    <s v="Inside"/>
    <m/>
    <d v="1899-12-30T01:34:34"/>
    <d v="1899-12-30T00:47:17"/>
    <m/>
    <n v="0"/>
    <n v="0"/>
    <d v="1899-12-30T17:12:17"/>
    <d v="1899-12-30T18:04:41"/>
    <d v="1899-12-30T08:36:08"/>
    <d v="1899-12-30T09:02:20"/>
    <n v="3407"/>
    <x v="15"/>
    <x v="9"/>
    <n v="201602"/>
  </r>
  <r>
    <x v="2077"/>
    <d v="2016-02-18T00:00:00"/>
    <x v="2"/>
    <n v="2.5"/>
    <n v="0"/>
    <n v="30"/>
    <n v="0"/>
    <d v="1899-12-30T00:30:00"/>
    <d v="1899-12-30T00:12:00"/>
    <x v="95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9"/>
    <n v="201602"/>
  </r>
  <r>
    <x v="2078"/>
    <d v="2016-02-19T00:00:00"/>
    <x v="2"/>
    <n v="6.2"/>
    <n v="1"/>
    <n v="23"/>
    <n v="15"/>
    <d v="1899-12-30T01:23:15"/>
    <d v="1899-12-30T00:13:26"/>
    <x v="92"/>
    <s v="BK 10k"/>
    <n v="4.4684684684684726"/>
    <n v="0"/>
    <s v="Chilly"/>
    <m/>
    <d v="1899-12-30T05:51:48"/>
    <d v="1899-12-30T02:55:54"/>
    <m/>
    <n v="0"/>
    <n v="0"/>
    <d v="1899-12-30T05:51:48"/>
    <d v="1899-12-30T06:44:12"/>
    <d v="1899-12-30T02:55:54"/>
    <d v="1899-12-30T03:22:06"/>
    <n v="2911"/>
    <x v="15"/>
    <x v="9"/>
    <n v="201602"/>
  </r>
  <r>
    <x v="2079"/>
    <d v="2016-02-20T00:00:00"/>
    <x v="1"/>
    <n v="20.2"/>
    <n v="1"/>
    <n v="33"/>
    <n v="28"/>
    <d v="1899-12-30T01:33:28"/>
    <d v="1899-12-30T00:04:38"/>
    <x v="53"/>
    <s v="Random"/>
    <n v="12.967189728958639"/>
    <n v="135"/>
    <s v="Chilly"/>
    <m/>
    <d v="1899-12-30T08:38:14"/>
    <d v="1899-12-30T04:19:07"/>
    <m/>
    <n v="0"/>
    <n v="0"/>
    <d v="1899-12-30T02:01:14"/>
    <d v="1899-12-30T02:53:38"/>
    <d v="1899-12-30T01:00:37"/>
    <d v="1899-12-30T01:26:49"/>
    <n v="688"/>
    <x v="15"/>
    <x v="9"/>
    <n v="201602"/>
  </r>
  <r>
    <x v="2080"/>
    <d v="2016-02-22T00:00:00"/>
    <x v="2"/>
    <n v="0.57999999999999996"/>
    <n v="0"/>
    <n v="7"/>
    <n v="20"/>
    <d v="1899-12-30T00:07:20"/>
    <d v="1899-12-30T00:12:39"/>
    <x v="95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</r>
  <r>
    <x v="2081"/>
    <d v="2016-02-23T00:00:00"/>
    <x v="2"/>
    <n v="2.57"/>
    <n v="0"/>
    <n v="35"/>
    <n v="0"/>
    <d v="1899-12-30T00:35:00"/>
    <d v="1899-12-30T00:13:37"/>
    <x v="95"/>
    <s v="YNHH Treadmill"/>
    <n v="4.4057142857142884"/>
    <n v="0"/>
    <s v="Inside"/>
    <m/>
    <d v="1899-12-30T05:56:49"/>
    <d v="1899-12-30T02:58:24"/>
    <m/>
    <n v="0"/>
    <n v="0"/>
    <d v="1899-12-30T05:56:49"/>
    <d v="1899-12-30T06:49:13"/>
    <d v="1899-12-30T02:58:24"/>
    <d v="1899-12-30T03:24:36"/>
    <n v="2923"/>
    <x v="15"/>
    <x v="9"/>
    <n v="201602"/>
  </r>
  <r>
    <x v="2081"/>
    <d v="2016-02-23T00:00:00"/>
    <x v="1"/>
    <n v="20.5"/>
    <n v="1"/>
    <n v="13"/>
    <n v="6"/>
    <d v="1899-12-30T01:13:06"/>
    <d v="1899-12-30T00:03:34"/>
    <x v="78"/>
    <s v="Zwift-Watopia"/>
    <n v="16.826265389876895"/>
    <n v="128"/>
    <s v="Inside"/>
    <s v="FTP Test"/>
    <d v="1899-12-30T06:39:23"/>
    <d v="1899-12-30T03:19:41"/>
    <m/>
    <n v="0"/>
    <n v="0"/>
    <d v="1899-12-30T01:33:26"/>
    <d v="1899-12-30T02:25:50"/>
    <d v="1899-12-30T00:46:43"/>
    <d v="1899-12-30T01:12:55"/>
    <n v="319"/>
    <x v="15"/>
    <x v="9"/>
    <n v="201602"/>
  </r>
  <r>
    <x v="2082"/>
    <d v="2016-02-24T00:00:00"/>
    <x v="0"/>
    <n v="0.68"/>
    <n v="0"/>
    <n v="22"/>
    <n v="47"/>
    <d v="1899-12-30T00:22:47"/>
    <d v="1899-12-30T00:33:30"/>
    <x v="49"/>
    <s v="PHS Swim"/>
    <n v="1.7907827359180701"/>
    <n v="0"/>
    <s v="Inside"/>
    <m/>
    <d v="1899-12-30T01:20:25"/>
    <d v="1899-12-30T00:40:12"/>
    <m/>
    <n v="0"/>
    <n v="0"/>
    <d v="1899-12-30T14:37:50"/>
    <d v="1899-12-30T15:30:14"/>
    <d v="1899-12-30T07:18:55"/>
    <d v="1899-12-30T07:45:07"/>
    <n v="3217"/>
    <x v="15"/>
    <x v="9"/>
    <n v="201602"/>
  </r>
  <r>
    <x v="2083"/>
    <d v="2016-02-25T00:00:00"/>
    <x v="2"/>
    <n v="3.1"/>
    <n v="0"/>
    <n v="32"/>
    <n v="30"/>
    <d v="1899-12-30T00:32:30"/>
    <d v="1899-12-30T00:10:29"/>
    <x v="95"/>
    <s v="YNHH Treadmill"/>
    <n v="5.7230769230769285"/>
    <n v="0"/>
    <s v="Inside"/>
    <m/>
    <d v="1899-12-30T04:34:41"/>
    <d v="1899-12-30T02:17:20"/>
    <m/>
    <n v="0"/>
    <n v="0"/>
    <d v="1899-12-30T04:34:41"/>
    <d v="1899-12-30T05:27:05"/>
    <d v="1899-12-30T02:17:20"/>
    <d v="1899-12-30T02:43:32"/>
    <n v="1931"/>
    <x v="15"/>
    <x v="9"/>
    <n v="201602"/>
  </r>
  <r>
    <x v="2084"/>
    <d v="2016-02-26T00:00:00"/>
    <x v="2"/>
    <n v="6.25"/>
    <n v="1"/>
    <n v="22"/>
    <n v="49"/>
    <d v="1899-12-30T01:22:49"/>
    <d v="1899-12-30T00:13:15"/>
    <x v="96"/>
    <s v="BK 10k"/>
    <n v="4.5280740591668378"/>
    <n v="145"/>
    <s v="Chilly"/>
    <m/>
    <d v="1899-12-30T05:47:10"/>
    <d v="1899-12-30T02:53:35"/>
    <m/>
    <n v="0"/>
    <n v="0"/>
    <d v="1899-12-30T05:47:10"/>
    <d v="1899-12-30T06:39:34"/>
    <d v="1899-12-30T02:53:35"/>
    <d v="1899-12-30T03:19:47"/>
    <n v="2893"/>
    <x v="15"/>
    <x v="9"/>
    <n v="201602"/>
  </r>
  <r>
    <x v="2085"/>
    <d v="2016-02-27T00:00:00"/>
    <x v="2"/>
    <n v="3"/>
    <n v="0"/>
    <n v="33"/>
    <n v="47"/>
    <d v="1899-12-30T00:33:47"/>
    <d v="1899-12-30T00:11:16"/>
    <x v="96"/>
    <s v="West Rocks"/>
    <n v="5.3280710409472167"/>
    <n v="0"/>
    <s v="Chilly"/>
    <m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9"/>
    <n v="201602"/>
  </r>
  <r>
    <x v="2086"/>
    <d v="2016-02-29T00:00:00"/>
    <x v="0"/>
    <n v="0.73"/>
    <n v="0"/>
    <n v="28"/>
    <n v="39"/>
    <d v="1899-12-30T00:28:39"/>
    <d v="1899-12-30T00:39:15"/>
    <x v="49"/>
    <s v="PHS Swim"/>
    <n v="1.528795811518326"/>
    <n v="0"/>
    <s v="Inside"/>
    <m/>
    <d v="1899-12-30T01:34:12"/>
    <d v="1899-12-30T00:47:06"/>
    <m/>
    <n v="0"/>
    <n v="0"/>
    <d v="1899-12-30T17:08:16"/>
    <d v="1899-12-30T18:00:40"/>
    <d v="1899-12-30T08:34:08"/>
    <d v="1899-12-30T09:00:20"/>
    <n v="3402"/>
    <x v="15"/>
    <x v="9"/>
    <n v="201602"/>
  </r>
  <r>
    <x v="2086"/>
    <d v="2016-02-29T00:00:00"/>
    <x v="2"/>
    <n v="2.61"/>
    <n v="0"/>
    <n v="33"/>
    <n v="0"/>
    <d v="1899-12-30T00:33:00"/>
    <d v="1899-12-30T00:12:39"/>
    <x v="95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</r>
  <r>
    <x v="2087"/>
    <d v="2016-03-01T00:00:00"/>
    <x v="2"/>
    <n v="3.1"/>
    <n v="0"/>
    <n v="33"/>
    <n v="29"/>
    <d v="1899-12-30T00:33:29"/>
    <d v="1899-12-30T00:10:48"/>
    <x v="95"/>
    <s v="YNHH Division St 5k"/>
    <n v="5.5550024888004037"/>
    <n v="0"/>
    <s v="Chilly"/>
    <m/>
    <d v="1899-12-30T04:42:59"/>
    <d v="1899-12-30T02:21:30"/>
    <m/>
    <n v="0"/>
    <n v="0"/>
    <d v="1899-12-30T04:42:59"/>
    <d v="1899-12-30T05:35:23"/>
    <d v="1899-12-30T02:21:30"/>
    <d v="1899-12-30T02:47:42"/>
    <n v="2134"/>
    <x v="15"/>
    <x v="10"/>
    <n v="201603"/>
  </r>
  <r>
    <x v="2088"/>
    <d v="2016-03-02T00:00:00"/>
    <x v="0"/>
    <n v="1"/>
    <n v="0"/>
    <n v="33"/>
    <n v="6"/>
    <d v="1899-12-30T00:33:06"/>
    <d v="1899-12-30T00:33:06"/>
    <x v="49"/>
    <s v="PHS Swim"/>
    <n v="1.8126888217522674"/>
    <n v="0"/>
    <s v="Inside"/>
    <m/>
    <d v="1899-12-30T01:19:26"/>
    <d v="1899-12-30T00:39:43"/>
    <m/>
    <n v="0"/>
    <n v="0"/>
    <d v="1899-12-30T14:27:13"/>
    <d v="1899-12-30T15:19:37"/>
    <d v="1899-12-30T07:13:37"/>
    <d v="1899-12-30T07:39:49"/>
    <n v="3198"/>
    <x v="15"/>
    <x v="10"/>
    <n v="201603"/>
  </r>
  <r>
    <x v="2089"/>
    <d v="2016-03-03T00:00:00"/>
    <x v="1"/>
    <n v="11"/>
    <n v="0"/>
    <n v="32"/>
    <n v="33"/>
    <d v="1899-12-30T00:32:33"/>
    <d v="1899-12-30T00:02:58"/>
    <x v="51"/>
    <s v="YNHH Spin Bike"/>
    <n v="20.276497695852552"/>
    <n v="0"/>
    <s v="Inside"/>
    <m/>
    <d v="1899-12-30T05:31:25"/>
    <d v="1899-12-30T02:45:43"/>
    <m/>
    <n v="0"/>
    <n v="0"/>
    <d v="1899-12-30T01:17:32"/>
    <d v="1899-12-30T02:09:56"/>
    <d v="1899-12-30T00:38:46"/>
    <d v="1899-12-30T01:04:58"/>
    <n v="184"/>
    <x v="15"/>
    <x v="10"/>
    <n v="201603"/>
  </r>
  <r>
    <x v="2090"/>
    <d v="2016-03-04T00:00:00"/>
    <x v="2"/>
    <n v="6.25"/>
    <n v="1"/>
    <n v="15"/>
    <n v="46"/>
    <d v="1899-12-30T01:15:46"/>
    <d v="1899-12-30T00:12:07"/>
    <x v="96"/>
    <s v="BK 10k"/>
    <n v="4.9494060712714516"/>
    <n v="152"/>
    <s v="Chilly"/>
    <m/>
    <d v="1899-12-30T05:17:37"/>
    <d v="1899-12-30T02:38:48"/>
    <m/>
    <n v="0"/>
    <n v="0"/>
    <d v="1899-12-30T05:17:37"/>
    <d v="1899-12-30T06:10:01"/>
    <d v="1899-12-30T02:38:48"/>
    <d v="1899-12-30T03:05:00"/>
    <n v="2731"/>
    <x v="15"/>
    <x v="10"/>
    <n v="201603"/>
  </r>
  <r>
    <x v="2091"/>
    <d v="2016-03-05T00:00:00"/>
    <x v="1"/>
    <n v="12.5"/>
    <n v="0"/>
    <n v="45"/>
    <n v="0"/>
    <d v="1899-12-30T00:45:00"/>
    <d v="1899-12-30T00:03:36"/>
    <x v="78"/>
    <s v="Zwift-Watopia"/>
    <n v="16.666666666666679"/>
    <n v="120"/>
    <s v="Inside"/>
    <m/>
    <d v="1899-12-30T06:43:12"/>
    <d v="1899-12-30T03:21:36"/>
    <m/>
    <n v="0"/>
    <n v="0"/>
    <d v="1899-12-30T01:34:19"/>
    <d v="1899-12-30T02:26:43"/>
    <d v="1899-12-30T00:47:10"/>
    <d v="1899-12-30T01:13:22"/>
    <n v="328"/>
    <x v="15"/>
    <x v="10"/>
    <n v="201603"/>
  </r>
  <r>
    <x v="2092"/>
    <d v="2016-03-06T00:00:00"/>
    <x v="2"/>
    <n v="6"/>
    <n v="1"/>
    <n v="7"/>
    <n v="37"/>
    <d v="1899-12-30T01:07:37"/>
    <d v="1899-12-30T00:11:16"/>
    <x v="96"/>
    <s v="Taft Runabou"/>
    <n v="5.3241311313778699"/>
    <n v="0"/>
    <s v="Chilly"/>
    <m/>
    <d v="1899-12-30T04:55:16"/>
    <d v="1899-12-30T02:27:38"/>
    <m/>
    <n v="0"/>
    <n v="0"/>
    <d v="1899-12-30T04:55:16"/>
    <d v="1899-12-30T05:47:40"/>
    <d v="1899-12-30T02:27:38"/>
    <d v="1899-12-30T02:53:50"/>
    <n v="2398"/>
    <x v="15"/>
    <x v="10"/>
    <n v="201603"/>
  </r>
  <r>
    <x v="2093"/>
    <d v="2016-03-07T00:00:00"/>
    <x v="1"/>
    <n v="10"/>
    <n v="0"/>
    <n v="28"/>
    <n v="45"/>
    <d v="1899-12-30T00:28:45"/>
    <d v="1899-12-30T00:02:53"/>
    <x v="51"/>
    <s v="YNHH Spin Bike"/>
    <n v="20.869565217391319"/>
    <n v="0"/>
    <s v="Inside"/>
    <m/>
    <d v="1899-12-30T05:22:00"/>
    <d v="1899-12-30T02:41:00"/>
    <m/>
    <n v="0"/>
    <n v="0"/>
    <d v="1899-12-30T01:15:20"/>
    <d v="1899-12-30T02:07:44"/>
    <d v="1899-12-30T00:37:40"/>
    <d v="1899-12-30T01:03:52"/>
    <n v="160"/>
    <x v="15"/>
    <x v="10"/>
    <n v="201603"/>
  </r>
  <r>
    <x v="2094"/>
    <d v="2016-03-09T00:00:00"/>
    <x v="2"/>
    <n v="4.6500000000000004"/>
    <n v="0"/>
    <n v="52"/>
    <n v="56"/>
    <d v="1899-12-30T00:52:56"/>
    <d v="1899-12-30T00:11:23"/>
    <x v="95"/>
    <s v="YNHH Highland Star Loop"/>
    <n v="5.2707808564231797"/>
    <n v="0"/>
    <s v="Perfect"/>
    <m/>
    <d v="1899-12-30T04:58:15"/>
    <d v="1899-12-30T02:29:07"/>
    <m/>
    <n v="0"/>
    <n v="0"/>
    <d v="1899-12-30T04:58:15"/>
    <d v="1899-12-30T05:50:39"/>
    <d v="1899-12-30T02:29:07"/>
    <d v="1899-12-30T02:55:19"/>
    <n v="2464"/>
    <x v="15"/>
    <x v="10"/>
    <n v="201603"/>
  </r>
  <r>
    <x v="2095"/>
    <d v="2016-03-10T00:00:00"/>
    <x v="2"/>
    <n v="3.1"/>
    <n v="0"/>
    <n v="32"/>
    <n v="5"/>
    <d v="1899-12-30T00:32:05"/>
    <d v="1899-12-30T00:10:21"/>
    <x v="95"/>
    <s v="YNHH-5k"/>
    <n v="5.7974025974026029"/>
    <n v="0"/>
    <s v="Nice!"/>
    <m/>
    <d v="1899-12-30T04:31:09"/>
    <d v="1899-12-30T02:15:35"/>
    <m/>
    <n v="0"/>
    <n v="0"/>
    <d v="1899-12-30T04:31:09"/>
    <d v="1899-12-30T05:23:33"/>
    <d v="1899-12-30T02:15:35"/>
    <d v="1899-12-30T02:41:47"/>
    <n v="1824"/>
    <x v="15"/>
    <x v="10"/>
    <n v="201603"/>
  </r>
  <r>
    <x v="2096"/>
    <d v="2016-03-11T00:00:00"/>
    <x v="1"/>
    <n v="16.399999999999999"/>
    <n v="1"/>
    <n v="12"/>
    <n v="6"/>
    <d v="1899-12-30T01:12:06"/>
    <d v="1899-12-30T00:04:24"/>
    <x v="53"/>
    <s v="Long Flanders Dirt"/>
    <n v="13.647711511789192"/>
    <n v="138"/>
    <s v="Windy"/>
    <m/>
    <d v="1899-12-30T08:12:23"/>
    <d v="1899-12-30T04:06:12"/>
    <m/>
    <n v="0"/>
    <n v="0"/>
    <d v="1899-12-30T01:55:11"/>
    <d v="1899-12-30T02:47:35"/>
    <d v="1899-12-30T00:57:36"/>
    <d v="1899-12-30T01:23:48"/>
    <n v="624"/>
    <x v="15"/>
    <x v="10"/>
    <n v="201603"/>
  </r>
  <r>
    <x v="2097"/>
    <d v="2016-03-12T00:00:00"/>
    <x v="2"/>
    <n v="6.5"/>
    <n v="1"/>
    <n v="15"/>
    <n v="39"/>
    <d v="1899-12-30T01:15:39"/>
    <d v="1899-12-30T00:11:38"/>
    <x v="96"/>
    <s v="Random Bridal Trail"/>
    <n v="5.1553205551883714"/>
    <n v="0"/>
    <s v="Chilly"/>
    <m/>
    <d v="1899-12-30T05:04:56"/>
    <d v="1899-12-30T02:32:28"/>
    <m/>
    <n v="0"/>
    <n v="0"/>
    <d v="1899-12-30T05:04:56"/>
    <d v="1899-12-30T05:57:20"/>
    <d v="1899-12-30T02:32:28"/>
    <d v="1899-12-30T02:58:40"/>
    <n v="2558"/>
    <x v="15"/>
    <x v="10"/>
    <n v="201603"/>
  </r>
  <r>
    <x v="2098"/>
    <d v="2016-03-13T00:00:00"/>
    <x v="1"/>
    <n v="29.3"/>
    <n v="2"/>
    <n v="6"/>
    <n v="43"/>
    <d v="1899-12-30T02:06:43"/>
    <d v="1899-12-30T00:04:19"/>
    <x v="53"/>
    <s v="Random"/>
    <n v="13.873470998290159"/>
    <n v="0"/>
    <s v="Chilly"/>
    <m/>
    <d v="1899-12-30T08:04:23"/>
    <d v="1899-12-30T04:02:11"/>
    <m/>
    <n v="0"/>
    <n v="0"/>
    <d v="1899-12-30T01:53:19"/>
    <d v="1899-12-30T02:45:43"/>
    <d v="1899-12-30T00:56:39"/>
    <d v="1899-12-30T01:22:51"/>
    <n v="603"/>
    <x v="15"/>
    <x v="10"/>
    <n v="201603"/>
  </r>
  <r>
    <x v="2099"/>
    <d v="2016-03-14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5"/>
    <x v="10"/>
    <n v="201603"/>
  </r>
  <r>
    <x v="2100"/>
    <d v="2016-03-16T00:00:00"/>
    <x v="2"/>
    <n v="3.1"/>
    <n v="0"/>
    <n v="35"/>
    <n v="16"/>
    <d v="1899-12-30T00:35:16"/>
    <d v="1899-12-30T00:11:23"/>
    <x v="95"/>
    <s v="YNHH Division St 5k"/>
    <n v="5.2741020793950897"/>
    <n v="0"/>
    <s v="Nice!"/>
    <m/>
    <d v="1899-12-30T04:58:04"/>
    <d v="1899-12-30T02:29:02"/>
    <m/>
    <n v="0"/>
    <n v="0"/>
    <d v="1899-12-30T04:58:04"/>
    <d v="1899-12-30T05:50:28"/>
    <d v="1899-12-30T02:29:02"/>
    <d v="1899-12-30T02:55:14"/>
    <n v="2458"/>
    <x v="15"/>
    <x v="10"/>
    <n v="201603"/>
  </r>
  <r>
    <x v="2100"/>
    <d v="2016-03-16T00:00:00"/>
    <x v="0"/>
    <n v="0.6"/>
    <n v="0"/>
    <n v="20"/>
    <n v="38"/>
    <d v="1899-12-30T00:20:38"/>
    <d v="1899-12-30T00:34:23"/>
    <x v="49"/>
    <s v="PHS Swim"/>
    <n v="1.7447495961227801"/>
    <n v="0"/>
    <s v="Inside"/>
    <m/>
    <d v="1899-12-30T01:22:32"/>
    <d v="1899-12-30T00:41:16"/>
    <m/>
    <n v="0"/>
    <n v="0"/>
    <d v="1899-12-30T15:00:59"/>
    <d v="1899-12-30T15:53:23"/>
    <d v="1899-12-30T07:30:30"/>
    <d v="1899-12-30T07:56:42"/>
    <n v="3246"/>
    <x v="15"/>
    <x v="10"/>
    <n v="201603"/>
  </r>
  <r>
    <x v="2101"/>
    <d v="2016-03-18T00:00:00"/>
    <x v="2"/>
    <n v="8.1"/>
    <n v="1"/>
    <n v="46"/>
    <n v="12"/>
    <d v="1899-12-30T01:46:12"/>
    <d v="1899-12-30T00:13:07"/>
    <x v="96"/>
    <s v="All the Hills Loop"/>
    <n v="4.5762711864406818"/>
    <n v="144"/>
    <s v="Chilly"/>
    <s v="https://www.strava.com/activities/520292423"/>
    <d v="1899-12-30T05:43:31"/>
    <d v="1899-12-30T02:51:45"/>
    <m/>
    <n v="0"/>
    <n v="0"/>
    <d v="1899-12-30T05:43:31"/>
    <d v="1899-12-30T06:35:55"/>
    <d v="1899-12-30T02:51:45"/>
    <d v="1899-12-30T03:17:57"/>
    <n v="2880"/>
    <x v="15"/>
    <x v="10"/>
    <n v="201603"/>
  </r>
  <r>
    <x v="2102"/>
    <d v="2016-03-19T00:00:00"/>
    <x v="2"/>
    <n v="3.1"/>
    <n v="0"/>
    <n v="35"/>
    <n v="36"/>
    <d v="1899-12-30T00:35:36"/>
    <d v="1899-12-30T00:11:29"/>
    <x v="96"/>
    <s v="Ion Bank 5k"/>
    <n v="5.2247191011235996"/>
    <n v="141"/>
    <s v="Nice!"/>
    <s v="Ran with Hunter"/>
    <d v="1899-12-30T05:00:53"/>
    <d v="1899-12-30T02:30:26"/>
    <m/>
    <n v="0"/>
    <n v="0"/>
    <d v="1899-12-30T05:00:53"/>
    <d v="1899-12-30T05:53:17"/>
    <d v="1899-12-30T02:30:26"/>
    <d v="1899-12-30T02:56:38"/>
    <n v="2508"/>
    <x v="15"/>
    <x v="10"/>
    <n v="201603"/>
  </r>
  <r>
    <x v="2103"/>
    <d v="2016-03-20T00:00:00"/>
    <x v="1"/>
    <n v="15.4"/>
    <n v="1"/>
    <n v="38"/>
    <n v="27"/>
    <d v="1899-12-30T01:38:27"/>
    <d v="1899-12-30T00:06:24"/>
    <x v="78"/>
    <s v="Zwift Mountain Pass"/>
    <n v="9.3854748603352025"/>
    <n v="124"/>
    <s v="Inside"/>
    <m/>
    <d v="1899-12-30T11:56:00"/>
    <d v="1899-12-30T05:58:00"/>
    <m/>
    <n v="0"/>
    <n v="0"/>
    <d v="1899-12-30T02:47:30"/>
    <d v="1899-12-30T03:39:54"/>
    <d v="1899-12-30T01:23:45"/>
    <d v="1899-12-30T01:49:57"/>
    <n v="778"/>
    <x v="15"/>
    <x v="10"/>
    <n v="201603"/>
  </r>
  <r>
    <x v="2104"/>
    <d v="2016-03-21T00:00:00"/>
    <x v="0"/>
    <n v="0.7"/>
    <n v="0"/>
    <n v="23"/>
    <n v="55"/>
    <d v="1899-12-30T00:23:55"/>
    <d v="1899-12-30T00:34:10"/>
    <x v="65"/>
    <s v="Yale 25Y Pool"/>
    <n v="1.7560975609756109"/>
    <n v="0"/>
    <s v="Inside"/>
    <m/>
    <d v="1899-12-30T01:22:00"/>
    <d v="1899-12-30T00:41:00"/>
    <m/>
    <n v="0"/>
    <n v="0"/>
    <d v="1899-12-30T14:55:10"/>
    <d v="1899-12-30T15:47:34"/>
    <d v="1899-12-30T07:27:35"/>
    <d v="1899-12-30T07:53:47"/>
    <n v="3237"/>
    <x v="15"/>
    <x v="10"/>
    <n v="201603"/>
  </r>
  <r>
    <x v="2105"/>
    <d v="2016-03-23T00:00:00"/>
    <x v="2"/>
    <n v="4"/>
    <n v="0"/>
    <n v="41"/>
    <n v="22"/>
    <d v="1899-12-30T00:41:22"/>
    <d v="1899-12-30T00:10:20"/>
    <x v="95"/>
    <s v="YNHH-4Miler"/>
    <n v="5.8017727639000851"/>
    <n v="0"/>
    <s v="Nice!"/>
    <m/>
    <d v="1899-12-30T04:30:57"/>
    <d v="1899-12-30T02:15:29"/>
    <m/>
    <n v="0"/>
    <n v="0"/>
    <d v="1899-12-30T04:30:57"/>
    <d v="1899-12-30T05:23:21"/>
    <d v="1899-12-30T02:15:29"/>
    <d v="1899-12-30T02:41:41"/>
    <n v="1814"/>
    <x v="15"/>
    <x v="10"/>
    <n v="201603"/>
  </r>
  <r>
    <x v="2106"/>
    <d v="2016-03-24T00:00:00"/>
    <x v="0"/>
    <n v="0.85"/>
    <n v="0"/>
    <n v="29"/>
    <n v="50"/>
    <d v="1899-12-30T00:29:50"/>
    <d v="1899-12-30T00:35:06"/>
    <x v="65"/>
    <s v="Yale 25Y Pool"/>
    <n v="1.709497206703912"/>
    <n v="0"/>
    <s v="Inside"/>
    <s v="1500 strait"/>
    <d v="1899-12-30T01:24:14"/>
    <d v="1899-12-30T00:42:07"/>
    <m/>
    <n v="0"/>
    <n v="0"/>
    <d v="1899-12-30T15:19:34"/>
    <d v="1899-12-30T16:11:58"/>
    <d v="1899-12-30T07:39:47"/>
    <d v="1899-12-30T08:05:59"/>
    <n v="3273"/>
    <x v="15"/>
    <x v="10"/>
    <n v="201603"/>
  </r>
  <r>
    <x v="2106"/>
    <d v="2016-03-24T00:00:00"/>
    <x v="1"/>
    <n v="13"/>
    <n v="0"/>
    <n v="45"/>
    <n v="0"/>
    <d v="1899-12-30T00:45:00"/>
    <d v="1899-12-30T00:03:28"/>
    <x v="78"/>
    <s v="Zwift-Richmond"/>
    <n v="17.333333333333346"/>
    <n v="128"/>
    <s v="Inside"/>
    <m/>
    <d v="1899-12-30T06:27:42"/>
    <d v="1899-12-30T03:13:51"/>
    <m/>
    <n v="0"/>
    <n v="0"/>
    <d v="1899-12-30T01:30:42"/>
    <d v="1899-12-30T02:23:06"/>
    <d v="1899-12-30T00:45:21"/>
    <d v="1899-12-30T01:11:33"/>
    <n v="281"/>
    <x v="15"/>
    <x v="10"/>
    <n v="201603"/>
  </r>
  <r>
    <x v="2107"/>
    <d v="2016-03-25T00:00:00"/>
    <x v="1"/>
    <n v="8.6999999999999993"/>
    <n v="0"/>
    <n v="30"/>
    <n v="1"/>
    <d v="1899-12-30T00:30:01"/>
    <d v="1899-12-30T00:03:27"/>
    <x v="78"/>
    <s v="Zwift-Richmond"/>
    <n v="17.390338700721834"/>
    <n v="126"/>
    <s v="Inside"/>
    <s v="Jon's Short Mix"/>
    <d v="1899-12-30T06:26:25"/>
    <d v="1899-12-30T03:13:13"/>
    <m/>
    <n v="0"/>
    <n v="0"/>
    <d v="1899-12-30T01:30:24"/>
    <d v="1899-12-30T02:22:48"/>
    <d v="1899-12-30T00:45:12"/>
    <d v="1899-12-30T01:11:24"/>
    <n v="279"/>
    <x v="15"/>
    <x v="10"/>
    <n v="201603"/>
  </r>
  <r>
    <x v="2107"/>
    <d v="2016-03-25T00:00:00"/>
    <x v="2"/>
    <n v="9.25"/>
    <n v="2"/>
    <n v="6"/>
    <n v="47"/>
    <d v="1899-12-30T02:06:47"/>
    <d v="1899-12-30T00:13:42"/>
    <x v="96"/>
    <s v="Last R3 Loop from Home"/>
    <n v="4.3775469961877258"/>
    <n v="144"/>
    <s v="Raining"/>
    <m/>
    <d v="1899-12-30T05:59:06"/>
    <d v="1899-12-30T02:59:33"/>
    <m/>
    <n v="0"/>
    <n v="0"/>
    <d v="1899-12-30T05:59:06"/>
    <d v="1899-12-30T06:51:30"/>
    <d v="1899-12-30T02:59:33"/>
    <d v="1899-12-30T03:25:45"/>
    <n v="2928"/>
    <x v="15"/>
    <x v="10"/>
    <n v="201603"/>
  </r>
  <r>
    <x v="2108"/>
    <d v="2016-03-27T00:00:00"/>
    <x v="2"/>
    <n v="5"/>
    <n v="0"/>
    <n v="58"/>
    <n v="10"/>
    <d v="1899-12-30T00:58:10"/>
    <d v="1899-12-30T00:11:38"/>
    <x v="96"/>
    <s v="Glenwood Loop"/>
    <n v="5.1575931232091738"/>
    <n v="140"/>
    <s v="Chilly"/>
    <m/>
    <d v="1899-12-30T05:04:48"/>
    <d v="1899-12-30T02:32:24"/>
    <m/>
    <n v="0"/>
    <n v="0"/>
    <d v="1899-12-30T05:04:48"/>
    <d v="1899-12-30T05:57:12"/>
    <d v="1899-12-30T02:32:24"/>
    <d v="1899-12-30T02:58:36"/>
    <n v="2556"/>
    <x v="15"/>
    <x v="10"/>
    <n v="201603"/>
  </r>
  <r>
    <x v="2108"/>
    <d v="2016-03-27T00:00:00"/>
    <x v="1"/>
    <n v="13.3"/>
    <n v="1"/>
    <n v="12"/>
    <n v="26"/>
    <d v="1899-12-30T01:12:26"/>
    <d v="1899-12-30T00:05:27"/>
    <x v="78"/>
    <s v="Zwift Mountain Pass"/>
    <n v="11.0170271514036"/>
    <n v="128"/>
    <s v="Inside"/>
    <m/>
    <d v="1899-12-30T10:09:58"/>
    <d v="1899-12-30T05:04:59"/>
    <m/>
    <n v="0"/>
    <n v="0"/>
    <d v="1899-12-30T02:22:41"/>
    <d v="1899-12-30T03:15:05"/>
    <d v="1899-12-30T01:11:21"/>
    <d v="1899-12-30T01:37:33"/>
    <n v="756"/>
    <x v="15"/>
    <x v="10"/>
    <n v="201603"/>
  </r>
  <r>
    <x v="2109"/>
    <d v="2016-03-29T00:00:00"/>
    <x v="2"/>
    <n v="2.8"/>
    <n v="0"/>
    <n v="30"/>
    <n v="0"/>
    <d v="1899-12-30T00:30:00"/>
    <d v="1899-12-30T00:10:43"/>
    <x v="95"/>
    <s v="YNHH Treadmill"/>
    <n v="5.6000000000000041"/>
    <n v="0"/>
    <s v="Inside"/>
    <s v="Ladder to 10 min (5 start) 5 (40 sec on 20 off)"/>
    <d v="1899-12-30T04:40:43"/>
    <d v="1899-12-30T02:20:21"/>
    <m/>
    <n v="0"/>
    <n v="0"/>
    <d v="1899-12-30T04:40:43"/>
    <d v="1899-12-30T05:33:07"/>
    <d v="1899-12-30T02:20:21"/>
    <d v="1899-12-30T02:46:33"/>
    <n v="2071"/>
    <x v="15"/>
    <x v="10"/>
    <n v="201603"/>
  </r>
  <r>
    <x v="2110"/>
    <d v="2016-03-30T00:00:00"/>
    <x v="0"/>
    <n v="1"/>
    <n v="0"/>
    <n v="34"/>
    <n v="49"/>
    <d v="1899-12-30T00:34:49"/>
    <d v="1899-12-30T00:34:49"/>
    <x v="67"/>
    <s v="Yale 50 Meter"/>
    <n v="1.7233125897558654"/>
    <n v="0"/>
    <s v="Inside"/>
    <s v="https://www.strava.com/activities/530918244"/>
    <d v="1899-12-30T01:23:34"/>
    <d v="1899-12-30T00:41:47"/>
    <m/>
    <n v="0"/>
    <n v="0"/>
    <d v="1899-12-30T15:12:12"/>
    <d v="1899-12-30T16:04:36"/>
    <d v="1899-12-30T07:36:06"/>
    <d v="1899-12-30T08:02:18"/>
    <n v="3256"/>
    <x v="15"/>
    <x v="10"/>
    <n v="201603"/>
  </r>
  <r>
    <x v="2111"/>
    <d v="2016-04-01T00:00:00"/>
    <x v="1"/>
    <n v="11"/>
    <n v="0"/>
    <n v="50"/>
    <n v="4"/>
    <d v="1899-12-30T00:50:04"/>
    <d v="1899-12-30T00:04:33"/>
    <x v="78"/>
    <s v="Zwift FTP Build Day1"/>
    <n v="13.182423435419448"/>
    <n v="128"/>
    <s v="Inside"/>
    <m/>
    <d v="1899-12-30T08:29:46"/>
    <d v="1899-12-30T04:14:53"/>
    <m/>
    <n v="0"/>
    <n v="0"/>
    <d v="1899-12-30T01:59:15"/>
    <d v="1899-12-30T02:51:39"/>
    <d v="1899-12-30T00:59:37"/>
    <d v="1899-12-30T01:25:50"/>
    <n v="674"/>
    <x v="15"/>
    <x v="1"/>
    <n v="201604"/>
  </r>
  <r>
    <x v="2111"/>
    <d v="2016-04-01T00:00:00"/>
    <x v="2"/>
    <n v="8.1"/>
    <n v="1"/>
    <n v="38"/>
    <n v="5"/>
    <d v="1899-12-30T01:38:05"/>
    <d v="1899-12-30T00:12:07"/>
    <x v="96"/>
    <s v="All the Hills Loop"/>
    <n v="4.9549702633814805"/>
    <n v="158"/>
    <s v="Humid"/>
    <m/>
    <d v="1899-12-30T05:17:15"/>
    <d v="1899-12-30T02:38:38"/>
    <m/>
    <n v="0"/>
    <n v="0"/>
    <d v="1899-12-30T05:17:15"/>
    <d v="1899-12-30T06:09:39"/>
    <d v="1899-12-30T02:38:38"/>
    <d v="1899-12-30T03:04:50"/>
    <n v="2724"/>
    <x v="15"/>
    <x v="1"/>
    <n v="201604"/>
  </r>
  <r>
    <x v="2112"/>
    <d v="2016-04-02T00:00:00"/>
    <x v="2"/>
    <n v="3.1"/>
    <n v="0"/>
    <n v="30"/>
    <n v="5"/>
    <d v="1899-12-30T00:30:05"/>
    <d v="1899-12-30T00:09:42"/>
    <x v="96"/>
    <s v="Run with Panthers 5k"/>
    <n v="6.1828254847645479"/>
    <n v="0"/>
    <s v="Raining"/>
    <s v="Ran with Hunter"/>
    <d v="1899-12-30T04:14:15"/>
    <d v="1899-12-30T02:07:08"/>
    <m/>
    <n v="0"/>
    <n v="0"/>
    <d v="1899-12-30T04:14:15"/>
    <d v="1899-12-30T05:06:39"/>
    <d v="1899-12-30T02:07:08"/>
    <d v="1899-12-30T02:33:20"/>
    <n v="1273"/>
    <x v="15"/>
    <x v="1"/>
    <n v="201604"/>
  </r>
  <r>
    <x v="2113"/>
    <d v="2016-04-03T00:00:00"/>
    <x v="2"/>
    <n v="10"/>
    <n v="1"/>
    <n v="47"/>
    <n v="0"/>
    <d v="1899-12-30T01:47:00"/>
    <d v="1899-12-30T00:10:42"/>
    <x v="96"/>
    <s v="Treadmill"/>
    <n v="5.6074766355140229"/>
    <n v="0"/>
    <s v="Inside"/>
    <m/>
    <d v="1899-12-30T04:40:20"/>
    <d v="1899-12-30T02:20:10"/>
    <m/>
    <n v="0"/>
    <n v="0"/>
    <d v="1899-12-30T04:40:20"/>
    <d v="1899-12-30T05:32:44"/>
    <d v="1899-12-30T02:20:10"/>
    <d v="1899-12-30T02:46:22"/>
    <n v="2063"/>
    <x v="15"/>
    <x v="1"/>
    <n v="201604"/>
  </r>
  <r>
    <x v="2114"/>
    <d v="2016-04-05T00:00:00"/>
    <x v="2"/>
    <n v="3.1"/>
    <n v="0"/>
    <n v="30"/>
    <n v="2"/>
    <d v="1899-12-30T00:30:02"/>
    <d v="1899-12-30T00:09:41"/>
    <x v="96"/>
    <s v="Treadmill"/>
    <n v="6.1931187569367427"/>
    <n v="0"/>
    <m/>
    <m/>
    <d v="1899-12-30T04:13:50"/>
    <d v="1899-12-30T02:06:55"/>
    <m/>
    <n v="0"/>
    <n v="0"/>
    <d v="1899-12-30T04:13:50"/>
    <d v="1899-12-30T05:06:14"/>
    <d v="1899-12-30T02:06:55"/>
    <d v="1899-12-30T02:33:07"/>
    <n v="1256"/>
    <x v="15"/>
    <x v="1"/>
    <n v="201604"/>
  </r>
  <r>
    <x v="2115"/>
    <d v="2016-04-09T00:00:00"/>
    <x v="2"/>
    <n v="3.5"/>
    <n v="0"/>
    <n v="37"/>
    <n v="21"/>
    <d v="1899-12-30T00:37:21"/>
    <d v="1899-12-30T00:10:40"/>
    <x v="96"/>
    <s v="Cruise Run"/>
    <n v="5.6224899598393616"/>
    <n v="0"/>
    <s v="Humid"/>
    <m/>
    <d v="1899-12-30T04:39:35"/>
    <d v="1899-12-30T02:19:48"/>
    <m/>
    <n v="0"/>
    <n v="0"/>
    <d v="1899-12-30T04:39:35"/>
    <d v="1899-12-30T05:32:00"/>
    <d v="1899-12-30T02:19:48"/>
    <d v="1899-12-30T02:46:00"/>
    <n v="2048"/>
    <x v="15"/>
    <x v="1"/>
    <n v="201604"/>
  </r>
  <r>
    <x v="2116"/>
    <d v="2016-04-11T00:00:00"/>
    <x v="2"/>
    <n v="3.25"/>
    <n v="0"/>
    <n v="33"/>
    <n v="25"/>
    <d v="1899-12-30T00:33:25"/>
    <d v="1899-12-30T00:10:17"/>
    <x v="96"/>
    <s v="Cruise Run"/>
    <n v="5.8354114713217013"/>
    <n v="0"/>
    <s v="Humid"/>
    <m/>
    <d v="1899-12-30T04:29:23"/>
    <d v="1899-12-30T02:14:42"/>
    <m/>
    <n v="0"/>
    <n v="0"/>
    <d v="1899-12-30T04:29:23"/>
    <d v="1899-12-30T05:21:47"/>
    <d v="1899-12-30T02:14:42"/>
    <d v="1899-12-30T02:40:54"/>
    <n v="1768"/>
    <x v="15"/>
    <x v="1"/>
    <n v="201604"/>
  </r>
  <r>
    <x v="2117"/>
    <d v="2016-04-18T00:00:00"/>
    <x v="1"/>
    <n v="9.9"/>
    <n v="0"/>
    <n v="44"/>
    <n v="40"/>
    <d v="1899-12-30T00:44:40"/>
    <d v="1899-12-30T00:04:31"/>
    <x v="53"/>
    <s v="Ups &amp; Downs"/>
    <n v="13.29850746268658"/>
    <n v="0"/>
    <s v="Nice!"/>
    <m/>
    <d v="1899-12-30T08:25:19"/>
    <d v="1899-12-30T04:12:40"/>
    <m/>
    <n v="0"/>
    <n v="0"/>
    <d v="1899-12-30T01:58:13"/>
    <d v="1899-12-30T02:50:37"/>
    <d v="1899-12-30T00:59:06"/>
    <d v="1899-12-30T01:25:18"/>
    <n v="664"/>
    <x v="15"/>
    <x v="1"/>
    <n v="201604"/>
  </r>
  <r>
    <x v="2118"/>
    <d v="2016-04-20T00:00:00"/>
    <x v="2"/>
    <n v="3.1"/>
    <n v="0"/>
    <n v="31"/>
    <n v="1"/>
    <d v="1899-12-30T00:31:01"/>
    <d v="1899-12-30T00:10:00"/>
    <x v="95"/>
    <s v="YNHH 5k"/>
    <n v="5.996775926921015"/>
    <n v="156"/>
    <s v="Nice!"/>
    <m/>
    <d v="1899-12-30T04:22:08"/>
    <d v="1899-12-30T02:11:04"/>
    <m/>
    <n v="0"/>
    <n v="0"/>
    <d v="1899-12-30T04:22:08"/>
    <d v="1899-12-30T05:14:32"/>
    <d v="1899-12-30T02:11:04"/>
    <d v="1899-12-30T02:37:16"/>
    <n v="1552"/>
    <x v="15"/>
    <x v="1"/>
    <n v="201604"/>
  </r>
  <r>
    <x v="2119"/>
    <d v="2016-04-22T00:00:00"/>
    <x v="2"/>
    <n v="1.5"/>
    <n v="0"/>
    <n v="17"/>
    <n v="45"/>
    <d v="1899-12-30T00:17:45"/>
    <d v="1899-12-30T00:11:50"/>
    <x v="96"/>
    <s v="Middlebury Garage"/>
    <n v="5.0704225352112715"/>
    <n v="0"/>
    <s v="Chilly"/>
    <m/>
    <d v="1899-12-30T05:10:02"/>
    <d v="1899-12-30T02:35:01"/>
    <m/>
    <n v="0"/>
    <n v="0"/>
    <d v="1899-12-30T05:10:02"/>
    <d v="1899-12-30T06:02:26"/>
    <d v="1899-12-30T02:35:01"/>
    <d v="1899-12-30T03:01:13"/>
    <n v="2630"/>
    <x v="15"/>
    <x v="1"/>
    <n v="201604"/>
  </r>
  <r>
    <x v="2119"/>
    <d v="2016-04-22T00:00:00"/>
    <x v="1"/>
    <n v="9.9"/>
    <n v="0"/>
    <n v="44"/>
    <n v="4"/>
    <d v="1899-12-30T00:44:04"/>
    <d v="1899-12-30T00:04:27"/>
    <x v="90"/>
    <s v="Ups &amp; Downs"/>
    <n v="13.479576399394867"/>
    <n v="138"/>
    <s v="Nice!"/>
    <m/>
    <d v="1899-12-30T08:18:32"/>
    <d v="1899-12-30T04:09:16"/>
    <m/>
    <n v="0"/>
    <n v="0"/>
    <d v="1899-12-30T01:56:37"/>
    <d v="1899-12-30T02:49:01"/>
    <d v="1899-12-30T00:58:19"/>
    <d v="1899-12-30T01:24:31"/>
    <n v="640"/>
    <x v="15"/>
    <x v="1"/>
    <n v="201604"/>
  </r>
  <r>
    <x v="2120"/>
    <d v="2016-04-24T00:00:00"/>
    <x v="2"/>
    <n v="13.1"/>
    <n v="2"/>
    <n v="23"/>
    <n v="19"/>
    <d v="1899-12-30T02:23:19"/>
    <d v="1899-12-30T00:10:56"/>
    <x v="96"/>
    <s v="Cheshire Half Marathon"/>
    <n v="5.4843586463542318"/>
    <n v="167"/>
    <s v="Nice!"/>
    <m/>
    <d v="1899-12-30T04:46:38"/>
    <d v="1899-12-30T02:23:19"/>
    <m/>
    <n v="0"/>
    <n v="0"/>
    <d v="1899-12-30T04:46:38"/>
    <d v="1899-12-30T05:39:02"/>
    <d v="1899-12-30T02:23:19"/>
    <d v="1899-12-30T02:49:31"/>
    <n v="2220"/>
    <x v="15"/>
    <x v="1"/>
    <n v="201604"/>
  </r>
  <r>
    <x v="2121"/>
    <d v="2016-04-26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5"/>
    <x v="1"/>
    <n v="201604"/>
  </r>
  <r>
    <x v="2122"/>
    <d v="2016-04-29T00:00:00"/>
    <x v="2"/>
    <n v="3.1"/>
    <n v="0"/>
    <n v="33"/>
    <n v="45"/>
    <d v="1899-12-30T00:33:45"/>
    <d v="1899-12-30T00:10:53"/>
    <x v="96"/>
    <s v="Fenn's Pond"/>
    <n v="5.5111111111111155"/>
    <n v="0"/>
    <s v="Chilly"/>
    <m/>
    <d v="1899-12-30T04:45:15"/>
    <d v="1899-12-30T02:22:37"/>
    <m/>
    <n v="0"/>
    <n v="0"/>
    <d v="1899-12-30T04:45:15"/>
    <d v="1899-12-30T05:37:39"/>
    <d v="1899-12-30T02:22:37"/>
    <d v="1899-12-30T02:48:49"/>
    <n v="2188"/>
    <x v="15"/>
    <x v="1"/>
    <n v="201604"/>
  </r>
  <r>
    <x v="2122"/>
    <d v="2016-04-29T00:00:00"/>
    <x v="1"/>
    <n v="15.2"/>
    <n v="1"/>
    <n v="6"/>
    <n v="50"/>
    <d v="1899-12-30T01:06:50"/>
    <d v="1899-12-30T00:04:24"/>
    <x v="90"/>
    <s v="Around the Horn"/>
    <n v="13.645885286783052"/>
    <n v="0"/>
    <s v="Chilly"/>
    <m/>
    <d v="1899-12-30T08:12:27"/>
    <d v="1899-12-30T04:06:14"/>
    <m/>
    <n v="0"/>
    <n v="0"/>
    <d v="1899-12-30T01:55:12"/>
    <d v="1899-12-30T02:47:36"/>
    <d v="1899-12-30T00:57:36"/>
    <d v="1899-12-30T01:23:48"/>
    <n v="625"/>
    <x v="15"/>
    <x v="1"/>
    <n v="201604"/>
  </r>
  <r>
    <x v="2123"/>
    <d v="2016-05-01T00:00:00"/>
    <x v="1"/>
    <n v="30.3"/>
    <n v="2"/>
    <n v="8"/>
    <n v="51"/>
    <d v="1899-12-30T02:08:51"/>
    <d v="1899-12-30T00:04:15"/>
    <x v="90"/>
    <s v="Black Rock Bail Out"/>
    <n v="14.109429569266601"/>
    <n v="0"/>
    <s v="Chilly"/>
    <s v="http://www.strava.com/activities/561963732#"/>
    <d v="1899-12-30T07:56:17"/>
    <d v="1899-12-30T03:58:08"/>
    <m/>
    <n v="0"/>
    <n v="0"/>
    <d v="1899-12-30T01:51:25"/>
    <d v="1899-12-30T02:43:49"/>
    <d v="1899-12-30T00:55:42"/>
    <d v="1899-12-30T01:21:54"/>
    <n v="582"/>
    <x v="15"/>
    <x v="2"/>
    <n v="201605"/>
  </r>
  <r>
    <x v="2124"/>
    <d v="2016-05-02T00:00:00"/>
    <x v="0"/>
    <n v="1"/>
    <n v="0"/>
    <n v="34"/>
    <n v="13"/>
    <d v="1899-12-30T00:34:13"/>
    <d v="1899-12-30T00:34:13"/>
    <x v="67"/>
    <s v="Yale 50 Meter"/>
    <n v="1.7535314174378971"/>
    <n v="0"/>
    <s v="Inside"/>
    <m/>
    <d v="1899-12-30T01:22:07"/>
    <d v="1899-12-30T00:41:04"/>
    <m/>
    <n v="0"/>
    <n v="0"/>
    <d v="1899-12-30T14:56:29"/>
    <d v="1899-12-30T15:48:53"/>
    <d v="1899-12-30T07:28:14"/>
    <d v="1899-12-30T07:54:26"/>
    <n v="3238"/>
    <x v="15"/>
    <x v="2"/>
    <n v="201605"/>
  </r>
  <r>
    <x v="2125"/>
    <d v="2016-05-06T00:00:00"/>
    <x v="1"/>
    <n v="18"/>
    <n v="1"/>
    <n v="25"/>
    <n v="37"/>
    <d v="1899-12-30T01:25:37"/>
    <d v="1899-12-30T00:04:45"/>
    <x v="90"/>
    <s v="Random"/>
    <n v="12.61436636168971"/>
    <n v="0"/>
    <s v="Raining"/>
    <m/>
    <d v="1899-12-30T08:52:44"/>
    <d v="1899-12-30T04:26:22"/>
    <m/>
    <n v="0"/>
    <n v="0"/>
    <d v="1899-12-30T02:04:37"/>
    <d v="1899-12-30T02:57:01"/>
    <d v="1899-12-30T01:02:19"/>
    <d v="1899-12-30T01:28:31"/>
    <n v="712"/>
    <x v="15"/>
    <x v="2"/>
    <n v="201605"/>
  </r>
  <r>
    <x v="2125"/>
    <d v="2016-05-06T00:00:00"/>
    <x v="2"/>
    <n v="5"/>
    <n v="0"/>
    <n v="55"/>
    <n v="0"/>
    <d v="1899-12-30T00:55:00"/>
    <d v="1899-12-30T00:11:00"/>
    <x v="96"/>
    <s v="Treadmill"/>
    <n v="5.4545454545454595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49"/>
    <x v="15"/>
    <x v="2"/>
    <n v="201605"/>
  </r>
  <r>
    <x v="2126"/>
    <d v="2016-05-08T00:00:00"/>
    <x v="2"/>
    <n v="6"/>
    <n v="1"/>
    <n v="9"/>
    <n v="0"/>
    <d v="1899-12-30T01:09:00"/>
    <d v="1899-12-30T00:11:30"/>
    <x v="96"/>
    <s v="Outside"/>
    <n v="5.2173913043478306"/>
    <n v="148"/>
    <s v="Nice!"/>
    <m/>
    <d v="1899-12-30T05:01:18"/>
    <d v="1899-12-30T02:30:39"/>
    <m/>
    <n v="0"/>
    <n v="0"/>
    <d v="1899-12-30T05:01:18"/>
    <d v="1899-12-30T05:53:42"/>
    <d v="1899-12-30T02:30:39"/>
    <d v="1899-12-30T02:56:51"/>
    <n v="2514"/>
    <x v="15"/>
    <x v="2"/>
    <n v="201605"/>
  </r>
  <r>
    <x v="2127"/>
    <d v="2016-05-09T00:00:00"/>
    <x v="2"/>
    <n v="3.1"/>
    <n v="0"/>
    <n v="36"/>
    <n v="14"/>
    <d v="1899-12-30T00:36:14"/>
    <d v="1899-12-30T00:11:41"/>
    <x v="95"/>
    <s v="YNHH Division St 5k"/>
    <n v="5.1333946642134354"/>
    <n v="141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5"/>
    <x v="2"/>
    <n v="201605"/>
  </r>
  <r>
    <x v="2128"/>
    <d v="2016-05-11T00:00:00"/>
    <x v="2"/>
    <n v="3.1"/>
    <n v="0"/>
    <n v="34"/>
    <n v="9"/>
    <d v="1899-12-30T00:34:09"/>
    <d v="1899-12-30T00:11:01"/>
    <x v="96"/>
    <s v="Fenn's Pond"/>
    <n v="5.44655929721816"/>
    <n v="146"/>
    <s v="Chilly"/>
    <m/>
    <d v="1899-12-30T04:48:37"/>
    <d v="1899-12-30T02:24:19"/>
    <m/>
    <n v="0"/>
    <n v="0"/>
    <d v="1899-12-30T04:48:37"/>
    <d v="1899-12-30T05:41:01"/>
    <d v="1899-12-30T02:24:19"/>
    <d v="1899-12-30T02:50:31"/>
    <n v="2257"/>
    <x v="15"/>
    <x v="2"/>
    <n v="201605"/>
  </r>
  <r>
    <x v="2128"/>
    <d v="2016-05-11T00:00:00"/>
    <x v="1"/>
    <n v="10"/>
    <n v="0"/>
    <n v="25"/>
    <n v="42"/>
    <d v="1899-12-30T00:25:42"/>
    <d v="1899-12-30T00:02:34"/>
    <x v="51"/>
    <s v="YNHH Spin Bike"/>
    <n v="23.346303501945542"/>
    <n v="0"/>
    <s v="Inside"/>
    <m/>
    <d v="1899-12-30T04:47:50"/>
    <d v="1899-12-30T02:23:55"/>
    <m/>
    <n v="0"/>
    <n v="0"/>
    <d v="1899-12-30T01:07:20"/>
    <d v="1899-12-30T01:59:44"/>
    <d v="1899-12-30T00:33:40"/>
    <d v="1899-12-30T00:59:52"/>
    <n v="52"/>
    <x v="15"/>
    <x v="2"/>
    <n v="201605"/>
  </r>
  <r>
    <x v="2129"/>
    <d v="2016-05-12T00:00:00"/>
    <x v="2"/>
    <n v="3.1"/>
    <n v="0"/>
    <n v="32"/>
    <n v="46"/>
    <d v="1899-12-30T00:32:46"/>
    <d v="1899-12-30T00:10:34"/>
    <x v="96"/>
    <s v="Fenn's Pond"/>
    <n v="5.6765005086470044"/>
    <n v="0"/>
    <s v="Chilly"/>
    <m/>
    <d v="1899-12-30T04:36:56"/>
    <d v="1899-12-30T02:18:28"/>
    <m/>
    <n v="0"/>
    <n v="0"/>
    <d v="1899-12-30T04:36:56"/>
    <d v="1899-12-30T05:29:20"/>
    <d v="1899-12-30T02:18:28"/>
    <d v="1899-12-30T02:44:40"/>
    <n v="1993"/>
    <x v="15"/>
    <x v="2"/>
    <n v="201605"/>
  </r>
  <r>
    <x v="2130"/>
    <d v="2016-05-13T00:00:00"/>
    <x v="1"/>
    <n v="48.6"/>
    <n v="3"/>
    <n v="19"/>
    <n v="59"/>
    <d v="1899-12-30T03:19:59"/>
    <d v="1899-12-30T00:04:07"/>
    <x v="90"/>
    <s v="Most of Rev3 Half"/>
    <n v="14.581215101258449"/>
    <n v="139"/>
    <m/>
    <m/>
    <d v="1899-12-30T07:40:52"/>
    <d v="1899-12-30T03:50:26"/>
    <m/>
    <n v="0"/>
    <n v="0"/>
    <d v="1899-12-30T01:47:49"/>
    <d v="1899-12-30T02:40:13"/>
    <d v="1899-12-30T00:53:54"/>
    <d v="1899-12-30T01:20:06"/>
    <n v="536"/>
    <x v="15"/>
    <x v="2"/>
    <n v="201605"/>
  </r>
  <r>
    <x v="2130"/>
    <d v="2016-05-13T00:00:00"/>
    <x v="2"/>
    <n v="1.2"/>
    <n v="0"/>
    <n v="13"/>
    <n v="17"/>
    <d v="1899-12-30T00:13:17"/>
    <d v="1899-12-30T00:11:04"/>
    <x v="96"/>
    <s v="Munson quick brick"/>
    <n v="5.4203262233375202"/>
    <n v="150"/>
    <s v="Brick"/>
    <m/>
    <d v="1899-12-30T04:50:01"/>
    <d v="1899-12-30T02:25:01"/>
    <m/>
    <n v="0"/>
    <n v="0"/>
    <d v="1899-12-30T04:50:01"/>
    <d v="1899-12-30T05:42:25"/>
    <d v="1899-12-30T02:25:01"/>
    <d v="1899-12-30T02:51:13"/>
    <n v="2294"/>
    <x v="15"/>
    <x v="2"/>
    <n v="201605"/>
  </r>
  <r>
    <x v="2131"/>
    <d v="2016-05-14T00:00:00"/>
    <x v="2"/>
    <n v="3.5"/>
    <n v="0"/>
    <n v="38"/>
    <n v="44"/>
    <d v="1899-12-30T00:38:44"/>
    <d v="1899-12-30T00:11:04"/>
    <x v="96"/>
    <s v="Weslyan Swim Meet Run"/>
    <n v="5.4216867469879562"/>
    <n v="0"/>
    <s v="Nice!"/>
    <m/>
    <d v="1899-12-30T04:49:57"/>
    <d v="1899-12-30T02:24:58"/>
    <m/>
    <n v="0"/>
    <n v="0"/>
    <d v="1899-12-30T04:49:57"/>
    <d v="1899-12-30T05:42:21"/>
    <d v="1899-12-30T02:24:58"/>
    <d v="1899-12-30T02:51:10"/>
    <n v="2287"/>
    <x v="15"/>
    <x v="2"/>
    <n v="201605"/>
  </r>
  <r>
    <x v="2132"/>
    <d v="2016-05-15T00:00:00"/>
    <x v="2"/>
    <n v="3.6"/>
    <n v="0"/>
    <n v="41"/>
    <n v="22"/>
    <d v="1899-12-30T00:41:22"/>
    <d v="1899-12-30T00:11:29"/>
    <x v="96"/>
    <s v="Brookfield Swim Meet Run"/>
    <n v="5.2215954875100774"/>
    <n v="0"/>
    <s v="Nice!"/>
    <m/>
    <d v="1899-12-30T05:01:03"/>
    <d v="1899-12-30T02:30:32"/>
    <m/>
    <n v="0"/>
    <n v="0"/>
    <d v="1899-12-30T05:01:03"/>
    <d v="1899-12-30T05:53:27"/>
    <d v="1899-12-30T02:30:32"/>
    <d v="1899-12-30T02:56:44"/>
    <n v="2510"/>
    <x v="15"/>
    <x v="2"/>
    <n v="201605"/>
  </r>
  <r>
    <x v="2133"/>
    <d v="2016-05-17T00:00:00"/>
    <x v="2"/>
    <n v="3.1"/>
    <n v="0"/>
    <n v="32"/>
    <n v="26"/>
    <d v="1899-12-30T00:32:26"/>
    <d v="1899-12-30T00:10:28"/>
    <x v="97"/>
    <s v="Fenn's Pond"/>
    <n v="5.7348406988694824"/>
    <n v="0"/>
    <s v="Chilly"/>
    <m/>
    <d v="1899-12-30T04:34:07"/>
    <d v="1899-12-30T02:17:03"/>
    <m/>
    <n v="0"/>
    <n v="0"/>
    <d v="1899-12-30T04:34:07"/>
    <d v="1899-12-30T05:26:31"/>
    <d v="1899-12-30T02:17:03"/>
    <d v="1899-12-30T02:43:15"/>
    <n v="1911"/>
    <x v="15"/>
    <x v="2"/>
    <n v="201605"/>
  </r>
  <r>
    <x v="2133"/>
    <d v="2016-05-17T00:00:00"/>
    <x v="1"/>
    <n v="15"/>
    <n v="0"/>
    <n v="42"/>
    <n v="25"/>
    <d v="1899-12-30T00:42:25"/>
    <d v="1899-12-30T00:02:50"/>
    <x v="51"/>
    <s v="YNHH Spin Bike"/>
    <n v="21.218074656188627"/>
    <n v="0"/>
    <s v="Inside"/>
    <s v="spin class"/>
    <d v="1899-12-30T05:16:43"/>
    <d v="1899-12-30T02:38:21"/>
    <m/>
    <n v="0"/>
    <n v="0"/>
    <d v="1899-12-30T01:14:05"/>
    <d v="1899-12-30T02:06:29"/>
    <d v="1899-12-30T00:37:03"/>
    <d v="1899-12-30T01:03:15"/>
    <n v="142"/>
    <x v="15"/>
    <x v="2"/>
    <n v="201605"/>
  </r>
  <r>
    <x v="2134"/>
    <d v="2016-05-18T00:00:00"/>
    <x v="2"/>
    <n v="5.0599999999999996"/>
    <n v="0"/>
    <n v="55"/>
    <n v="46"/>
    <d v="1899-12-30T00:55:46"/>
    <d v="1899-12-30T00:11:01"/>
    <x v="97"/>
    <s v="The Lasso"/>
    <n v="5.4441123729826693"/>
    <n v="147"/>
    <s v="Chilly"/>
    <m/>
    <d v="1899-12-30T04:48:45"/>
    <d v="1899-12-30T02:24:23"/>
    <m/>
    <n v="0"/>
    <n v="0"/>
    <d v="1899-12-30T04:48:45"/>
    <d v="1899-12-30T05:41:09"/>
    <d v="1899-12-30T02:24:23"/>
    <d v="1899-12-30T02:50:35"/>
    <n v="2263"/>
    <x v="15"/>
    <x v="2"/>
    <n v="201605"/>
  </r>
  <r>
    <x v="2135"/>
    <d v="2016-05-19T00:00:00"/>
    <x v="2"/>
    <n v="5.0999999999999996"/>
    <n v="0"/>
    <n v="57"/>
    <n v="32"/>
    <d v="1899-12-30T00:57:32"/>
    <d v="1899-12-30T00:11:17"/>
    <x v="97"/>
    <s v="Central Rd Detour"/>
    <n v="5.3186558516801883"/>
    <n v="145"/>
    <s v="Chilly"/>
    <m/>
    <d v="1899-12-30T04:55:34"/>
    <d v="1899-12-30T02:27:47"/>
    <m/>
    <n v="0"/>
    <n v="0"/>
    <d v="1899-12-30T04:55:34"/>
    <d v="1899-12-30T05:47:58"/>
    <d v="1899-12-30T02:27:47"/>
    <d v="1899-12-30T02:53:59"/>
    <n v="2404"/>
    <x v="15"/>
    <x v="2"/>
    <n v="201605"/>
  </r>
  <r>
    <x v="2135"/>
    <d v="2016-05-19T00:00:00"/>
    <x v="1"/>
    <n v="15.5"/>
    <n v="0"/>
    <n v="45"/>
    <n v="0"/>
    <d v="1899-12-30T00:45:00"/>
    <d v="1899-12-30T00:02:54"/>
    <x v="51"/>
    <s v="YNHH Spin Bike"/>
    <n v="20.666666666666682"/>
    <n v="0"/>
    <s v="Inside"/>
    <m/>
    <d v="1899-12-30T05:25:10"/>
    <d v="1899-12-30T02:42:35"/>
    <m/>
    <n v="0"/>
    <n v="0"/>
    <d v="1899-12-30T01:16:04"/>
    <d v="1899-12-30T02:08:28"/>
    <d v="1899-12-30T00:38:02"/>
    <d v="1899-12-30T01:04:14"/>
    <n v="167"/>
    <x v="15"/>
    <x v="2"/>
    <n v="201605"/>
  </r>
  <r>
    <x v="2136"/>
    <d v="2016-05-20T00:00:00"/>
    <x v="1"/>
    <n v="22.7"/>
    <n v="1"/>
    <n v="45"/>
    <n v="26"/>
    <d v="1899-12-30T01:45:26"/>
    <d v="1899-12-30T00:04:39"/>
    <x v="90"/>
    <s v="From Home Rev3 Olympic"/>
    <n v="12.918115712930772"/>
    <n v="157"/>
    <s v="Chilly"/>
    <m/>
    <d v="1899-12-30T08:40:12"/>
    <d v="1899-12-30T04:20:06"/>
    <m/>
    <n v="0"/>
    <n v="0"/>
    <d v="1899-12-30T02:01:41"/>
    <d v="1899-12-30T02:54:05"/>
    <d v="1899-12-30T01:00:51"/>
    <d v="1899-12-30T01:27:03"/>
    <n v="692"/>
    <x v="15"/>
    <x v="2"/>
    <n v="201605"/>
  </r>
  <r>
    <x v="2136"/>
    <d v="2016-05-20T00:00:00"/>
    <x v="2"/>
    <n v="3.1"/>
    <n v="0"/>
    <n v="32"/>
    <n v="34"/>
    <d v="1899-12-30T00:32:34"/>
    <d v="1899-12-30T00:10:30"/>
    <x v="97"/>
    <s v="Fenn's Pond"/>
    <n v="5.7113613101330651"/>
    <n v="151"/>
    <s v="Nice!"/>
    <m/>
    <d v="1899-12-30T04:35:14"/>
    <d v="1899-12-30T02:17:37"/>
    <m/>
    <n v="0"/>
    <n v="0"/>
    <d v="1899-12-30T04:35:14"/>
    <d v="1899-12-30T05:27:38"/>
    <d v="1899-12-30T02:17:37"/>
    <d v="1899-12-30T02:43:49"/>
    <n v="1947"/>
    <x v="15"/>
    <x v="2"/>
    <n v="201605"/>
  </r>
  <r>
    <x v="2137"/>
    <d v="2016-05-22T00:00:00"/>
    <x v="1"/>
    <n v="54.2"/>
    <n v="3"/>
    <n v="42"/>
    <n v="6"/>
    <d v="1899-12-30T03:42:06"/>
    <d v="1899-12-30T00:04:06"/>
    <x v="90"/>
    <s v="Most of Rev3 Half"/>
    <n v="14.642053129221084"/>
    <n v="130"/>
    <s v="Chilly"/>
    <m/>
    <d v="1899-12-30T07:38:57"/>
    <d v="1899-12-30T03:49:29"/>
    <m/>
    <n v="0"/>
    <n v="0"/>
    <d v="1899-12-30T01:47:22"/>
    <d v="1899-12-30T02:39:46"/>
    <d v="1899-12-30T00:53:41"/>
    <d v="1899-12-30T01:19:53"/>
    <n v="530"/>
    <x v="15"/>
    <x v="2"/>
    <n v="201605"/>
  </r>
  <r>
    <x v="2138"/>
    <d v="2016-05-23T00:00:00"/>
    <x v="2"/>
    <n v="3.75"/>
    <n v="0"/>
    <n v="47"/>
    <n v="40"/>
    <d v="1899-12-30T00:47:40"/>
    <d v="1899-12-30T00:12:43"/>
    <x v="97"/>
    <s v="Artiliary Loop"/>
    <n v="4.7202797202797253"/>
    <n v="126"/>
    <s v="Chilly"/>
    <s v="sucked"/>
    <d v="1899-12-30T05:33:02"/>
    <d v="1899-12-30T02:46:31"/>
    <m/>
    <n v="0"/>
    <n v="0"/>
    <d v="1899-12-30T05:33:02"/>
    <d v="1899-12-30T06:25:26"/>
    <d v="1899-12-30T02:46:31"/>
    <d v="1899-12-30T03:12:43"/>
    <n v="2835"/>
    <x v="15"/>
    <x v="2"/>
    <n v="201605"/>
  </r>
  <r>
    <x v="2139"/>
    <d v="2016-05-24T00:00:00"/>
    <x v="2"/>
    <n v="3.07"/>
    <n v="0"/>
    <n v="31"/>
    <n v="33"/>
    <d v="1899-12-30T00:31:33"/>
    <d v="1899-12-30T00:10:17"/>
    <x v="86"/>
    <s v="YNHH Bend Loop"/>
    <n v="5.8383518225039657"/>
    <n v="146"/>
    <s v="Raining"/>
    <m/>
    <d v="1899-12-30T04:29:15"/>
    <d v="1899-12-30T02:14:38"/>
    <m/>
    <n v="0"/>
    <n v="0"/>
    <d v="1899-12-30T04:29:15"/>
    <d v="1899-12-30T05:21:39"/>
    <d v="1899-12-30T02:14:38"/>
    <d v="1899-12-30T02:40:50"/>
    <n v="1762"/>
    <x v="15"/>
    <x v="2"/>
    <n v="201605"/>
  </r>
  <r>
    <x v="2140"/>
    <d v="2016-05-25T00:00:00"/>
    <x v="2"/>
    <n v="4.2"/>
    <n v="0"/>
    <n v="45"/>
    <n v="47"/>
    <d v="1899-12-30T00:45:47"/>
    <d v="1899-12-30T00:10:54"/>
    <x v="97"/>
    <s v="Home Short Bike Path Loop"/>
    <n v="5.5041863851474382"/>
    <n v="0"/>
    <s v="Nice!"/>
    <m/>
    <d v="1899-12-30T04:45:36"/>
    <d v="1899-12-30T02:22:48"/>
    <m/>
    <n v="0"/>
    <n v="0"/>
    <d v="1899-12-30T04:45:36"/>
    <d v="1899-12-30T05:38:00"/>
    <d v="1899-12-30T02:22:48"/>
    <d v="1899-12-30T02:49:00"/>
    <n v="2197"/>
    <x v="15"/>
    <x v="2"/>
    <n v="201605"/>
  </r>
  <r>
    <x v="2141"/>
    <d v="2016-05-26T00:00:00"/>
    <x v="2"/>
    <n v="3.1"/>
    <n v="0"/>
    <n v="34"/>
    <n v="2"/>
    <d v="1899-12-30T00:34:02"/>
    <d v="1899-12-30T00:10:59"/>
    <x v="86"/>
    <s v="YNHH Division St 5k"/>
    <n v="5.4652301665034333"/>
    <n v="150"/>
    <s v="Humid"/>
    <m/>
    <d v="1899-12-30T04:47:38"/>
    <d v="1899-12-30T02:23:49"/>
    <m/>
    <n v="0"/>
    <n v="0"/>
    <d v="1899-12-30T04:47:38"/>
    <d v="1899-12-30T05:40:02"/>
    <d v="1899-12-30T02:23:49"/>
    <d v="1899-12-30T02:50:01"/>
    <n v="2237"/>
    <x v="15"/>
    <x v="2"/>
    <n v="201605"/>
  </r>
  <r>
    <x v="2142"/>
    <d v="2016-05-27T00:00:00"/>
    <x v="2"/>
    <n v="7.25"/>
    <n v="1"/>
    <n v="34"/>
    <n v="19"/>
    <d v="1899-12-30T01:34:19"/>
    <d v="1899-12-30T00:13:01"/>
    <x v="97"/>
    <s v="Reverse Quassy Loop"/>
    <n v="4.6121222830888877"/>
    <n v="0"/>
    <s v="Humid"/>
    <m/>
    <d v="1899-12-30T05:40:50"/>
    <d v="1899-12-30T02:50:25"/>
    <m/>
    <n v="0"/>
    <n v="0"/>
    <d v="1899-12-30T05:40:50"/>
    <d v="1899-12-30T06:33:14"/>
    <d v="1899-12-30T02:50:25"/>
    <d v="1899-12-30T03:16:37"/>
    <n v="2873"/>
    <x v="15"/>
    <x v="2"/>
    <n v="201605"/>
  </r>
  <r>
    <x v="2142"/>
    <d v="2016-05-27T00:00:00"/>
    <x v="1"/>
    <n v="18.5"/>
    <n v="1"/>
    <n v="13"/>
    <n v="23"/>
    <d v="1899-12-30T01:13:23"/>
    <d v="1899-12-30T00:03:58"/>
    <x v="90"/>
    <s v="Hard Hill Loop"/>
    <n v="15.126050420168077"/>
    <n v="0"/>
    <s v="Humid"/>
    <m/>
    <d v="1899-12-30T07:24:16"/>
    <d v="1899-12-30T03:42:08"/>
    <m/>
    <n v="0"/>
    <n v="0"/>
    <d v="1899-12-30T01:43:56"/>
    <d v="1899-12-30T02:36:20"/>
    <d v="1899-12-30T00:51:58"/>
    <d v="1899-12-30T01:18:10"/>
    <n v="460"/>
    <x v="15"/>
    <x v="2"/>
    <n v="201605"/>
  </r>
  <r>
    <x v="2143"/>
    <d v="2016-05-28T00:00:00"/>
    <x v="2"/>
    <n v="3.1"/>
    <n v="0"/>
    <n v="37"/>
    <n v="41"/>
    <d v="1899-12-30T00:37:41"/>
    <d v="1899-12-30T00:12:09"/>
    <x v="97"/>
    <s v="Rubber Duck 5k"/>
    <n v="4.9358690844759003"/>
    <n v="0"/>
    <s v="Humid"/>
    <s v="Ran with Hunter"/>
    <d v="1899-12-30T05:18:29"/>
    <d v="1899-12-30T02:39:15"/>
    <m/>
    <n v="0"/>
    <n v="0"/>
    <d v="1899-12-30T05:18:29"/>
    <d v="1899-12-30T06:10:53"/>
    <d v="1899-12-30T02:39:15"/>
    <d v="1899-12-30T03:05:27"/>
    <n v="2740"/>
    <x v="15"/>
    <x v="2"/>
    <n v="201605"/>
  </r>
  <r>
    <x v="2143"/>
    <d v="2016-05-28T00:00:00"/>
    <x v="0"/>
    <n v="0.5"/>
    <n v="0"/>
    <n v="18"/>
    <n v="19"/>
    <d v="1899-12-30T00:18:19"/>
    <d v="1899-12-30T00:36:38"/>
    <x v="54"/>
    <s v="Random"/>
    <n v="1.6378525932666073"/>
    <n v="0"/>
    <s v="Nice!"/>
    <m/>
    <d v="1899-12-30T01:27:55"/>
    <d v="1899-12-30T00:43:58"/>
    <m/>
    <n v="0"/>
    <n v="0"/>
    <d v="1899-12-30T15:59:48"/>
    <d v="1899-12-30T16:52:12"/>
    <d v="1899-12-30T07:59:54"/>
    <d v="1899-12-30T08:26:06"/>
    <n v="3331"/>
    <x v="15"/>
    <x v="2"/>
    <n v="201605"/>
  </r>
  <r>
    <x v="2144"/>
    <d v="2016-05-29T00:00:00"/>
    <x v="1"/>
    <n v="50"/>
    <n v="3"/>
    <n v="29"/>
    <n v="56"/>
    <d v="1899-12-30T03:29:56"/>
    <d v="1899-12-30T00:04:12"/>
    <x v="90"/>
    <s v="Most of Rev3 Half"/>
    <n v="14.290250873293122"/>
    <n v="0"/>
    <s v="Humid"/>
    <m/>
    <d v="1899-12-30T07:50:15"/>
    <d v="1899-12-30T03:55:08"/>
    <m/>
    <n v="0"/>
    <n v="0"/>
    <d v="1899-12-30T01:50:00"/>
    <d v="1899-12-30T02:42:24"/>
    <d v="1899-12-30T00:55:00"/>
    <d v="1899-12-30T01:21:12"/>
    <n v="573"/>
    <x v="15"/>
    <x v="2"/>
    <n v="201605"/>
  </r>
  <r>
    <x v="2145"/>
    <d v="2016-05-31T00:00:00"/>
    <x v="2"/>
    <n v="3.1"/>
    <n v="0"/>
    <n v="37"/>
    <n v="38"/>
    <d v="1899-12-30T00:37:38"/>
    <d v="1899-12-30T00:12:08"/>
    <x v="97"/>
    <s v="Fenn's Pond"/>
    <n v="4.942426926483618"/>
    <n v="127"/>
    <s v="Humid"/>
    <m/>
    <d v="1899-12-30T05:18:04"/>
    <d v="1899-12-30T02:39:02"/>
    <m/>
    <n v="0"/>
    <n v="0"/>
    <d v="1899-12-30T05:18:04"/>
    <d v="1899-12-30T06:10:28"/>
    <d v="1899-12-30T02:39:02"/>
    <d v="1899-12-30T03:05:14"/>
    <n v="2737"/>
    <x v="15"/>
    <x v="2"/>
    <n v="201605"/>
  </r>
  <r>
    <x v="2146"/>
    <d v="2016-06-01T00:00:00"/>
    <x v="2"/>
    <n v="3.1"/>
    <n v="0"/>
    <n v="31"/>
    <n v="30"/>
    <d v="1899-12-30T00:31:30"/>
    <d v="1899-12-30T00:10:10"/>
    <x v="97"/>
    <s v="Ginga Tryout"/>
    <n v="5.9047619047619087"/>
    <n v="0"/>
    <s v="Nice!"/>
    <m/>
    <d v="1899-12-30T04:26:14"/>
    <d v="1899-12-30T02:13:07"/>
    <m/>
    <n v="0"/>
    <n v="0"/>
    <d v="1899-12-30T04:26:14"/>
    <d v="1899-12-30T05:18:38"/>
    <d v="1899-12-30T02:13:07"/>
    <d v="1899-12-30T02:39:19"/>
    <n v="1660"/>
    <x v="15"/>
    <x v="3"/>
    <n v="201606"/>
  </r>
  <r>
    <x v="2147"/>
    <d v="2016-06-03T00:00:00"/>
    <x v="0"/>
    <n v="0.7"/>
    <n v="0"/>
    <n v="24"/>
    <n v="12"/>
    <d v="1899-12-30T00:24:12"/>
    <d v="1899-12-30T00:34:34"/>
    <x v="54"/>
    <s v="Random"/>
    <n v="1.735537190082646"/>
    <n v="0"/>
    <s v="Raining"/>
    <m/>
    <d v="1899-12-30T01:22:58"/>
    <d v="1899-12-30T00:41:29"/>
    <m/>
    <n v="0"/>
    <n v="0"/>
    <d v="1899-12-30T15:05:46"/>
    <d v="1899-12-30T15:58:10"/>
    <d v="1899-12-30T07:32:53"/>
    <d v="1899-12-30T07:59:05"/>
    <n v="3249"/>
    <x v="15"/>
    <x v="3"/>
    <n v="201606"/>
  </r>
  <r>
    <x v="2148"/>
    <d v="2016-06-05T00:00:00"/>
    <x v="0"/>
    <n v="1.2"/>
    <n v="0"/>
    <n v="43"/>
    <n v="43"/>
    <d v="1899-12-30T00:43:43"/>
    <d v="1899-12-30T00:36:26"/>
    <x v="54"/>
    <s v="Rev3 Half"/>
    <n v="1.6469691193290139"/>
    <n v="0"/>
    <s v="Raining"/>
    <m/>
    <d v="1899-12-30T01:27:26"/>
    <d v="1899-12-30T00:43:43"/>
    <m/>
    <n v="0"/>
    <n v="0"/>
    <d v="1899-12-30T15:54:29"/>
    <d v="1899-12-30T16:46:53"/>
    <d v="1899-12-30T07:57:14"/>
    <d v="1899-12-30T08:23:26"/>
    <n v="3324"/>
    <x v="15"/>
    <x v="3"/>
    <n v="201606"/>
  </r>
  <r>
    <x v="2148"/>
    <d v="2016-06-05T00:00:00"/>
    <x v="1"/>
    <n v="56"/>
    <n v="3"/>
    <n v="27"/>
    <n v="32"/>
    <d v="1899-12-30T03:27:32"/>
    <d v="1899-12-30T00:03:42"/>
    <x v="90"/>
    <s v="Rev3 Half"/>
    <n v="16.190170253774504"/>
    <n v="0"/>
    <s v="Raining"/>
    <m/>
    <d v="1899-12-30T06:55:04"/>
    <d v="1899-12-30T03:27:32"/>
    <m/>
    <n v="0"/>
    <n v="0"/>
    <d v="1899-12-30T01:37:06"/>
    <d v="1899-12-30T02:29:30"/>
    <d v="1899-12-30T00:48:33"/>
    <d v="1899-12-30T01:14:45"/>
    <n v="362"/>
    <x v="15"/>
    <x v="3"/>
    <n v="201606"/>
  </r>
  <r>
    <x v="2148"/>
    <d v="2016-06-05T00:00:00"/>
    <x v="2"/>
    <n v="13.1"/>
    <n v="2"/>
    <n v="49"/>
    <n v="52"/>
    <d v="1899-12-30T02:49:52"/>
    <d v="1899-12-30T00:12:58"/>
    <x v="97"/>
    <s v="Rev3 Half"/>
    <n v="4.6271585557299879"/>
    <n v="0"/>
    <s v="Raining"/>
    <m/>
    <d v="1899-12-30T05:39:44"/>
    <d v="1899-12-30T02:49:52"/>
    <m/>
    <n v="0"/>
    <n v="0"/>
    <d v="1899-12-30T05:39:44"/>
    <d v="1899-12-30T06:32:08"/>
    <d v="1899-12-30T02:49:52"/>
    <d v="1899-12-30T03:16:04"/>
    <n v="2867"/>
    <x v="15"/>
    <x v="3"/>
    <n v="201606"/>
  </r>
  <r>
    <x v="2148"/>
    <d v="2016-06-05T00:00:00"/>
    <x v="3"/>
    <n v="0.1"/>
    <n v="0"/>
    <n v="2"/>
    <n v="37"/>
    <d v="1899-12-30T00:02:37"/>
    <d v="1899-12-30T00:26:10"/>
    <x v="35"/>
    <s v="Rev3 Half"/>
    <n v="2.2929936305732501"/>
    <n v="0"/>
    <s v="Raining"/>
    <m/>
    <d v="1899-12-30T00:00:00"/>
    <d v="1899-12-30T00:00:00"/>
    <m/>
    <n v="0"/>
    <n v="0"/>
    <d v="1899-12-30T11:25:34"/>
    <d v="1899-12-30T12:17:58"/>
    <d v="1899-12-30T05:42:47"/>
    <d v="1899-12-30T06:08:59"/>
    <n v="3122"/>
    <x v="15"/>
    <x v="3"/>
    <n v="201606"/>
  </r>
  <r>
    <x v="2148"/>
    <d v="2016-06-05T00:00:00"/>
    <x v="4"/>
    <n v="0.1"/>
    <n v="0"/>
    <n v="3"/>
    <n v="52"/>
    <d v="1899-12-30T00:03:52"/>
    <d v="1899-12-30T00:38:40"/>
    <x v="36"/>
    <s v="Rev3 Half"/>
    <n v="1.5517241379310358"/>
    <n v="0"/>
    <s v="Raining"/>
    <m/>
    <d v="1899-12-30T00:00:00"/>
    <d v="1899-12-30T00:00:00"/>
    <m/>
    <n v="0"/>
    <n v="0"/>
    <d v="1899-12-30T16:53:04"/>
    <d v="1899-12-30T17:45:28"/>
    <d v="1899-12-30T08:26:32"/>
    <d v="1899-12-30T08:52:44"/>
    <n v="3384"/>
    <x v="15"/>
    <x v="3"/>
    <n v="201606"/>
  </r>
  <r>
    <x v="2149"/>
    <d v="2016-06-09T00:00:00"/>
    <x v="2"/>
    <n v="3.1"/>
    <n v="0"/>
    <n v="36"/>
    <n v="19"/>
    <d v="1899-12-30T00:36:19"/>
    <d v="1899-12-30T00:11:43"/>
    <x v="97"/>
    <s v="Fenn's Pond"/>
    <n v="5.1216154199173971"/>
    <n v="135"/>
    <s v="Chilly"/>
    <s v="Legs were sore"/>
    <d v="1899-12-30T05:06:56"/>
    <d v="1899-12-30T02:33:28"/>
    <m/>
    <n v="0"/>
    <n v="0"/>
    <d v="1899-12-30T05:06:56"/>
    <d v="1899-12-30T05:59:20"/>
    <d v="1899-12-30T02:33:28"/>
    <d v="1899-12-30T02:59:40"/>
    <n v="2587"/>
    <x v="15"/>
    <x v="3"/>
    <n v="201606"/>
  </r>
  <r>
    <x v="2150"/>
    <d v="2016-06-10T00:00:00"/>
    <x v="2"/>
    <n v="3.1"/>
    <n v="0"/>
    <n v="32"/>
    <n v="31"/>
    <d v="1899-12-30T00:32:31"/>
    <d v="1899-12-30T00:10:29"/>
    <x v="92"/>
    <s v="Flanders Trail 5k"/>
    <n v="5.7201435161455718"/>
    <n v="0"/>
    <s v="Nice!"/>
    <m/>
    <d v="1899-12-30T04:34:49"/>
    <d v="1899-12-30T02:17:25"/>
    <m/>
    <n v="0"/>
    <n v="0"/>
    <d v="1899-12-30T04:34:49"/>
    <d v="1899-12-30T05:27:13"/>
    <d v="1899-12-30T02:17:25"/>
    <d v="1899-12-30T02:43:37"/>
    <n v="1936"/>
    <x v="15"/>
    <x v="3"/>
    <n v="201606"/>
  </r>
  <r>
    <x v="2151"/>
    <d v="2016-06-12T00:00:00"/>
    <x v="1"/>
    <n v="52.6"/>
    <n v="3"/>
    <n v="29"/>
    <n v="53"/>
    <d v="1899-12-30T03:29:53"/>
    <d v="1899-12-30T00:03:59"/>
    <x v="90"/>
    <s v="Bantam Lake Loop"/>
    <n v="15.036925275946965"/>
    <n v="0"/>
    <s v="Nice!"/>
    <m/>
    <d v="1899-12-30T07:26:54"/>
    <d v="1899-12-30T03:43:27"/>
    <m/>
    <n v="0"/>
    <n v="0"/>
    <d v="1899-12-30T01:44:33"/>
    <d v="1899-12-30T02:36:57"/>
    <d v="1899-12-30T00:52:16"/>
    <d v="1899-12-30T01:18:28"/>
    <n v="468"/>
    <x v="15"/>
    <x v="3"/>
    <n v="201606"/>
  </r>
  <r>
    <x v="2152"/>
    <d v="2016-06-14T00:00:00"/>
    <x v="2"/>
    <n v="5.05"/>
    <n v="0"/>
    <n v="52"/>
    <n v="0"/>
    <d v="1899-12-30T00:52:00"/>
    <d v="1899-12-30T00:10:18"/>
    <x v="97"/>
    <s v="The Lasso"/>
    <n v="5.8269230769230802"/>
    <n v="145"/>
    <s v="Chilly"/>
    <m/>
    <d v="1899-12-30T04:29:47"/>
    <d v="1899-12-30T02:14:53"/>
    <m/>
    <n v="0"/>
    <n v="0"/>
    <d v="1899-12-30T04:29:47"/>
    <d v="1899-12-30T05:22:11"/>
    <d v="1899-12-30T02:14:53"/>
    <d v="1899-12-30T02:41:05"/>
    <n v="1780"/>
    <x v="15"/>
    <x v="3"/>
    <n v="201606"/>
  </r>
  <r>
    <x v="2153"/>
    <d v="2016-06-15T00:00:00"/>
    <x v="0"/>
    <n v="1"/>
    <n v="0"/>
    <n v="33"/>
    <n v="58"/>
    <d v="1899-12-30T00:33:58"/>
    <d v="1899-12-30T00:33:58"/>
    <x v="54"/>
    <s v="Boat House Swim"/>
    <n v="1.7664376840039269"/>
    <n v="0"/>
    <s v="Chilly"/>
    <m/>
    <d v="1899-12-30T01:21:31"/>
    <d v="1899-12-30T00:40:46"/>
    <m/>
    <n v="0"/>
    <n v="0"/>
    <d v="1899-12-30T14:49:56"/>
    <d v="1899-12-30T15:42:20"/>
    <d v="1899-12-30T07:24:58"/>
    <d v="1899-12-30T07:51:10"/>
    <n v="3231"/>
    <x v="15"/>
    <x v="3"/>
    <n v="201606"/>
  </r>
  <r>
    <x v="2153"/>
    <d v="2016-06-15T00:00:00"/>
    <x v="2"/>
    <n v="3.1"/>
    <n v="0"/>
    <n v="32"/>
    <n v="23"/>
    <d v="1899-12-30T00:32:23"/>
    <d v="1899-12-30T00:10:27"/>
    <x v="86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5"/>
    <x v="3"/>
    <n v="201606"/>
  </r>
  <r>
    <x v="2154"/>
    <d v="2016-06-16T00:00:00"/>
    <x v="1"/>
    <n v="10.7"/>
    <n v="0"/>
    <n v="48"/>
    <n v="21"/>
    <d v="1899-12-30T00:48:21"/>
    <d v="1899-12-30T00:04:31"/>
    <x v="90"/>
    <s v="Morning Hills"/>
    <n v="13.278179937952437"/>
    <n v="0"/>
    <s v="Nice!"/>
    <m/>
    <d v="1899-12-30T08:26:06"/>
    <d v="1899-12-30T04:13:03"/>
    <m/>
    <n v="0"/>
    <n v="0"/>
    <d v="1899-12-30T01:58:23"/>
    <d v="1899-12-30T02:50:47"/>
    <d v="1899-12-30T00:59:12"/>
    <d v="1899-12-30T01:25:24"/>
    <n v="666"/>
    <x v="15"/>
    <x v="3"/>
    <n v="201606"/>
  </r>
  <r>
    <x v="2155"/>
    <d v="2016-06-17T00:00:00"/>
    <x v="2"/>
    <n v="7.85"/>
    <n v="1"/>
    <n v="32"/>
    <n v="0.2"/>
    <d v="1899-12-30T01:32:00"/>
    <d v="1899-12-30T00:11:43"/>
    <x v="97"/>
    <s v="Lasso to Meadowview"/>
    <n v="5.1195652173913091"/>
    <n v="139"/>
    <s v="Nice!"/>
    <s v="https://www.strava.com/activities/611871113/overview"/>
    <d v="1899-12-30T05:07:03"/>
    <d v="1899-12-30T02:33:32"/>
    <m/>
    <n v="0"/>
    <n v="0"/>
    <d v="1899-12-30T05:07:03"/>
    <d v="1899-12-30T05:59:27"/>
    <d v="1899-12-30T02:33:32"/>
    <d v="1899-12-30T02:59:44"/>
    <n v="2591"/>
    <x v="15"/>
    <x v="3"/>
    <n v="201606"/>
  </r>
  <r>
    <x v="2156"/>
    <d v="2016-06-18T00:00:00"/>
    <x v="0"/>
    <n v="1"/>
    <n v="0"/>
    <n v="35"/>
    <n v="23"/>
    <d v="1899-12-30T00:35:23"/>
    <d v="1899-12-30T00:35:23"/>
    <x v="54"/>
    <s v="Griskus Olympic"/>
    <n v="1.6957136128120596"/>
    <n v="0"/>
    <s v="Nice!"/>
    <m/>
    <d v="1899-12-30T01:24:55"/>
    <d v="1899-12-30T00:42:28"/>
    <m/>
    <n v="0"/>
    <n v="0"/>
    <d v="1899-12-30T15:27:03"/>
    <d v="1899-12-30T16:19:27"/>
    <d v="1899-12-30T07:43:31"/>
    <d v="1899-12-30T08:09:43"/>
    <n v="3284"/>
    <x v="15"/>
    <x v="3"/>
    <n v="201606"/>
  </r>
  <r>
    <x v="2156"/>
    <d v="2016-06-18T00:00:00"/>
    <x v="1"/>
    <n v="25"/>
    <n v="1"/>
    <n v="20"/>
    <n v="49"/>
    <d v="1899-12-30T01:20:49"/>
    <d v="1899-12-30T00:03:14"/>
    <x v="90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5"/>
    <x v="3"/>
    <n v="201606"/>
  </r>
  <r>
    <x v="2157"/>
    <d v="2016-06-19T00:00:00"/>
    <x v="1"/>
    <n v="62.5"/>
    <n v="4"/>
    <n v="4"/>
    <n v="7"/>
    <d v="1899-12-30T04:04:07"/>
    <d v="1899-12-30T00:03:54"/>
    <x v="90"/>
    <s v="Lake 2 Lake"/>
    <n v="15.361507475933648"/>
    <n v="0"/>
    <s v="Nice!"/>
    <s v="https://www.strava.com/activities/614250150"/>
    <d v="1899-12-30T07:17:27"/>
    <d v="1899-12-30T03:38:44"/>
    <m/>
    <n v="0"/>
    <n v="0"/>
    <d v="1899-12-30T01:42:20"/>
    <d v="1899-12-30T02:34:44"/>
    <d v="1899-12-30T00:51:10"/>
    <d v="1899-12-30T01:17:22"/>
    <n v="435"/>
    <x v="15"/>
    <x v="3"/>
    <n v="201606"/>
  </r>
  <r>
    <x v="2157"/>
    <d v="2016-06-19T00:00:00"/>
    <x v="0"/>
    <n v="0.8"/>
    <n v="0"/>
    <n v="30"/>
    <n v="0"/>
    <d v="1899-12-30T00:30:00"/>
    <d v="1899-12-30T00:37:30"/>
    <x v="54"/>
    <s v="Dock &amp; Back"/>
    <n v="1.6000000000000014"/>
    <n v="0"/>
    <s v="Nice!"/>
    <s v="Swam with Logan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3"/>
    <n v="201606"/>
  </r>
  <r>
    <x v="2158"/>
    <d v="2016-06-21T00:00:00"/>
    <x v="2"/>
    <n v="3.1"/>
    <n v="0"/>
    <n v="33"/>
    <n v="16"/>
    <d v="1899-12-30T00:33:16"/>
    <d v="1899-12-30T00:10:44"/>
    <x v="86"/>
    <s v="YNHH Division St 5k"/>
    <n v="5.5911823647294643"/>
    <n v="0"/>
    <s v="HOT &amp; Humid"/>
    <s v="https://www.strava.com/activities/616228626"/>
    <d v="1899-12-30T04:41:09"/>
    <d v="1899-12-30T02:20:35"/>
    <m/>
    <n v="0"/>
    <n v="0"/>
    <d v="1899-12-30T04:41:09"/>
    <d v="1899-12-30T05:33:33"/>
    <d v="1899-12-30T02:20:35"/>
    <d v="1899-12-30T02:46:47"/>
    <n v="2083"/>
    <x v="15"/>
    <x v="3"/>
    <n v="201606"/>
  </r>
  <r>
    <x v="2159"/>
    <d v="2016-06-22T00:00:00"/>
    <x v="1"/>
    <n v="20.2"/>
    <n v="1"/>
    <n v="12"/>
    <n v="36"/>
    <d v="1899-12-30T01:12:36"/>
    <d v="1899-12-30T00:03:36"/>
    <x v="53"/>
    <s v="Mojy to Work"/>
    <n v="16.694214876033069"/>
    <n v="0"/>
    <s v="Nice!"/>
    <s v="https://www.strava.com/activities/617090014/segments/15061413229"/>
    <d v="1899-12-30T06:42:32"/>
    <d v="1899-12-30T03:21:16"/>
    <m/>
    <n v="0"/>
    <n v="0"/>
    <d v="1899-12-30T01:34:10"/>
    <d v="1899-12-30T02:26:34"/>
    <d v="1899-12-30T00:47:05"/>
    <d v="1899-12-30T01:13:17"/>
    <n v="327"/>
    <x v="15"/>
    <x v="3"/>
    <n v="201606"/>
  </r>
  <r>
    <x v="2159"/>
    <d v="2016-06-22T00:00:00"/>
    <x v="1"/>
    <n v="20.2"/>
    <n v="1"/>
    <n v="13"/>
    <n v="27"/>
    <d v="1899-12-30T01:13:27"/>
    <d v="1899-12-30T00:03:38"/>
    <x v="53"/>
    <s v="Work to Mojy"/>
    <n v="16.501021102791025"/>
    <n v="0"/>
    <s v="Windy"/>
    <s v="https://www.strava.com/activities/617671696"/>
    <d v="1899-12-30T06:47:15"/>
    <d v="1899-12-30T03:23:37"/>
    <m/>
    <n v="0"/>
    <n v="0"/>
    <d v="1899-12-30T01:35:16"/>
    <d v="1899-12-30T02:27:40"/>
    <d v="1899-12-30T00:47:38"/>
    <d v="1899-12-30T01:13:50"/>
    <n v="341"/>
    <x v="15"/>
    <x v="3"/>
    <n v="201606"/>
  </r>
  <r>
    <x v="2160"/>
    <d v="2016-06-23T00:00:00"/>
    <x v="2"/>
    <n v="3.7"/>
    <n v="0"/>
    <n v="38"/>
    <n v="22"/>
    <d v="1899-12-30T00:38:22"/>
    <d v="1899-12-30T00:10:22"/>
    <x v="86"/>
    <s v="YNHH Science Park Loop"/>
    <n v="5.7862728062554343"/>
    <n v="0"/>
    <s v="Warm"/>
    <s v="https://www.strava.com/activities/618367504"/>
    <d v="1899-12-30T04:31:41"/>
    <d v="1899-12-30T02:15:50"/>
    <m/>
    <n v="0"/>
    <n v="0"/>
    <d v="1899-12-30T04:31:41"/>
    <d v="1899-12-30T05:24:05"/>
    <d v="1899-12-30T02:15:50"/>
    <d v="1899-12-30T02:42:02"/>
    <n v="1842"/>
    <x v="15"/>
    <x v="3"/>
    <n v="201606"/>
  </r>
  <r>
    <x v="2161"/>
    <d v="2016-06-24T00:00:00"/>
    <x v="1"/>
    <n v="74.2"/>
    <n v="5"/>
    <n v="14"/>
    <n v="32"/>
    <d v="1899-12-30T05:14:32"/>
    <d v="1899-12-30T00:04:14"/>
    <x v="90"/>
    <s v="Zoar 34 and more"/>
    <n v="14.154302670623158"/>
    <n v="0"/>
    <s v="Warm"/>
    <s v="https://www.strava.com/activities/619408773/segments/15112644054"/>
    <d v="1899-12-30T07:54:46"/>
    <d v="1899-12-30T03:57:23"/>
    <m/>
    <n v="0"/>
    <n v="0"/>
    <d v="1899-12-30T01:51:04"/>
    <d v="1899-12-30T02:43:28"/>
    <d v="1899-12-30T00:55:32"/>
    <d v="1899-12-30T01:21:44"/>
    <n v="577"/>
    <x v="15"/>
    <x v="3"/>
    <n v="201606"/>
  </r>
  <r>
    <x v="2162"/>
    <d v="2016-06-26T00:00:00"/>
    <x v="2"/>
    <n v="3"/>
    <n v="0"/>
    <n v="33"/>
    <n v="47"/>
    <d v="1899-12-30T00:33:47"/>
    <d v="1899-12-30T00:11:16"/>
    <x v="98"/>
    <s v="East Hartford Swim Meet"/>
    <n v="5.3280710409472167"/>
    <n v="0"/>
    <s v="HOT &amp; Humid"/>
    <s v="https://www.strava.com/activities/621313828"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3"/>
    <n v="201606"/>
  </r>
  <r>
    <x v="2163"/>
    <d v="2016-06-27T00:00:00"/>
    <x v="2"/>
    <n v="8"/>
    <n v="1"/>
    <n v="31"/>
    <n v="2"/>
    <d v="1899-12-30T01:31:02"/>
    <d v="1899-12-30T00:11:23"/>
    <x v="98"/>
    <s v="Canal Trail from Quinnipiac"/>
    <n v="5.272793848407181"/>
    <n v="0"/>
    <s v="HOT &amp; Humid"/>
    <s v="https://www.strava.com/activities/622983954"/>
    <d v="1899-12-30T04:58:08"/>
    <d v="1899-12-30T02:29:04"/>
    <m/>
    <n v="0"/>
    <n v="0"/>
    <d v="1899-12-30T04:58:08"/>
    <d v="1899-12-30T05:50:32"/>
    <d v="1899-12-30T02:29:04"/>
    <d v="1899-12-30T02:55:16"/>
    <n v="2459"/>
    <x v="15"/>
    <x v="3"/>
    <n v="201606"/>
  </r>
  <r>
    <x v="2164"/>
    <d v="2016-06-28T00:00:00"/>
    <x v="0"/>
    <n v="1"/>
    <n v="0"/>
    <n v="32"/>
    <n v="2"/>
    <d v="1899-12-30T00:32:02"/>
    <d v="1899-12-30T00:32:02"/>
    <x v="54"/>
    <s v="Boat House Swim"/>
    <n v="1.8730489073881389"/>
    <n v="0"/>
    <s v="Humid"/>
    <s v="https://www.strava.com/activities/623339927"/>
    <d v="1899-12-30T01:16:53"/>
    <d v="1899-12-30T00:38:26"/>
    <m/>
    <n v="0"/>
    <n v="0"/>
    <d v="1899-12-30T13:59:16"/>
    <d v="1899-12-30T14:51:40"/>
    <d v="1899-12-30T06:59:38"/>
    <d v="1899-12-30T07:25:50"/>
    <n v="3171"/>
    <x v="15"/>
    <x v="3"/>
    <n v="201606"/>
  </r>
  <r>
    <x v="2164"/>
    <d v="2016-06-28T00:00:00"/>
    <x v="1"/>
    <n v="27.5"/>
    <n v="1"/>
    <n v="41"/>
    <n v="17"/>
    <d v="1899-12-30T01:41:17"/>
    <d v="1899-12-30T00:03:41"/>
    <x v="90"/>
    <s v="Canal Trail from Quinnipiac"/>
    <n v="16.29093302616424"/>
    <n v="0"/>
    <s v="HOT &amp; Humid"/>
    <s v="https://www.strava.com/activities/623999216/overview"/>
    <d v="1899-12-30T06:52:30"/>
    <d v="1899-12-30T03:26:15"/>
    <m/>
    <n v="0"/>
    <n v="0"/>
    <d v="1899-12-30T01:36:30"/>
    <d v="1899-12-30T02:28:54"/>
    <d v="1899-12-30T00:48:15"/>
    <d v="1899-12-30T01:14:27"/>
    <n v="356"/>
    <x v="15"/>
    <x v="3"/>
    <n v="201606"/>
  </r>
  <r>
    <x v="2165"/>
    <d v="2016-06-29T00:00:00"/>
    <x v="2"/>
    <n v="3.1"/>
    <n v="0"/>
    <n v="35"/>
    <n v="54"/>
    <d v="1899-12-30T00:35:54"/>
    <d v="1899-12-30T00:11:35"/>
    <x v="86"/>
    <s v="YNHH Division St 5k"/>
    <n v="5.1810584958217323"/>
    <n v="0"/>
    <s v="HOT &amp; Humid"/>
    <s v="https://www.strava.com/activities/624704933"/>
    <d v="1899-12-30T05:03:25"/>
    <d v="1899-12-30T02:31:42"/>
    <m/>
    <n v="0"/>
    <n v="0"/>
    <d v="1899-12-30T05:03:25"/>
    <d v="1899-12-30T05:55:49"/>
    <d v="1899-12-30T02:31:42"/>
    <d v="1899-12-30T02:57:54"/>
    <n v="2540"/>
    <x v="15"/>
    <x v="3"/>
    <n v="201606"/>
  </r>
  <r>
    <x v="2166"/>
    <d v="2016-06-30T00:00:00"/>
    <x v="1"/>
    <n v="20.2"/>
    <n v="1"/>
    <n v="9"/>
    <n v="14"/>
    <d v="1899-12-30T01:09:14"/>
    <d v="1899-12-30T00:03:26"/>
    <x v="90"/>
    <s v="Mojy to Work"/>
    <n v="17.506018295618695"/>
    <n v="0"/>
    <s v="Humid"/>
    <s v="https://www.strava.com/activities/625452421"/>
    <d v="1899-12-30T06:23:52"/>
    <d v="1899-12-30T03:11:56"/>
    <m/>
    <n v="0"/>
    <n v="0"/>
    <d v="1899-12-30T01:29:48"/>
    <d v="1899-12-30T02:22:12"/>
    <d v="1899-12-30T00:44:54"/>
    <d v="1899-12-30T01:11:06"/>
    <n v="277"/>
    <x v="15"/>
    <x v="3"/>
    <n v="201606"/>
  </r>
  <r>
    <x v="2166"/>
    <d v="2016-06-30T00:00:00"/>
    <x v="1"/>
    <n v="20.2"/>
    <n v="1"/>
    <n v="8"/>
    <n v="32"/>
    <d v="1899-12-30T01:08:32"/>
    <d v="1899-12-30T00:03:24"/>
    <x v="90"/>
    <s v="Work to Mojy"/>
    <n v="17.684824902723747"/>
    <n v="0"/>
    <s v="Humid"/>
    <s v="https://www.strava.com/activities/625994372"/>
    <d v="1899-12-30T06:19:59"/>
    <d v="1899-12-30T03:10:00"/>
    <m/>
    <n v="0"/>
    <n v="0"/>
    <d v="1899-12-30T01:28:53"/>
    <d v="1899-12-30T02:21:17"/>
    <d v="1899-12-30T00:44:27"/>
    <d v="1899-12-30T01:10:39"/>
    <n v="268"/>
    <x v="15"/>
    <x v="3"/>
    <n v="201606"/>
  </r>
  <r>
    <x v="2167"/>
    <d v="2016-07-01T00:00:00"/>
    <x v="2"/>
    <n v="4.25"/>
    <n v="1"/>
    <n v="5"/>
    <n v="11"/>
    <d v="1899-12-30T01:05:11"/>
    <d v="1899-12-30T00:15:20"/>
    <x v="98"/>
    <s v="Random"/>
    <n v="3.9120429557657914"/>
    <n v="0"/>
    <s v="Humid"/>
    <s v="https://www.strava.com/activities/626591213"/>
    <d v="1899-12-30T06:41:50"/>
    <d v="1899-12-30T03:20:55"/>
    <m/>
    <n v="0"/>
    <n v="0"/>
    <d v="1899-12-30T06:41:50"/>
    <d v="1899-12-30T07:34:14"/>
    <d v="1899-12-30T03:20:55"/>
    <d v="1899-12-30T03:47:07"/>
    <n v="3038"/>
    <x v="15"/>
    <x v="0"/>
    <n v="201607"/>
  </r>
  <r>
    <x v="2167"/>
    <d v="2016-07-01T00:00:00"/>
    <x v="1"/>
    <n v="20.100000000000001"/>
    <n v="1"/>
    <n v="28"/>
    <n v="10"/>
    <d v="1899-12-30T01:28:10"/>
    <d v="1899-12-30T00:04:23"/>
    <x v="90"/>
    <s v="Hilly"/>
    <n v="13.678638941398876"/>
    <n v="0"/>
    <s v="Humid"/>
    <s v="https://www.strava.com/activities/626733359/overview"/>
    <d v="1899-12-30T08:11:17"/>
    <d v="1899-12-30T04:05:38"/>
    <m/>
    <n v="0"/>
    <n v="0"/>
    <d v="1899-12-30T01:54:55"/>
    <d v="1899-12-30T02:47:19"/>
    <d v="1899-12-30T00:57:28"/>
    <d v="1899-12-30T01:23:40"/>
    <n v="619"/>
    <x v="15"/>
    <x v="0"/>
    <n v="201607"/>
  </r>
  <r>
    <x v="2168"/>
    <d v="2016-07-03T00:00:00"/>
    <x v="1"/>
    <n v="100.4"/>
    <n v="7"/>
    <n v="8"/>
    <n v="33"/>
    <d v="1899-12-30T07:08:33"/>
    <d v="1899-12-30T00:04:16"/>
    <x v="90"/>
    <s v="Uphill all the way"/>
    <n v="14.056702835141769"/>
    <n v="0"/>
    <s v="HOT &amp; Humid"/>
    <s v="https://www.strava.com/activities/629128098"/>
    <d v="1899-12-30T07:58:04"/>
    <d v="1899-12-30T03:59:02"/>
    <m/>
    <n v="0"/>
    <n v="0"/>
    <d v="1899-12-30T01:51:50"/>
    <d v="1899-12-30T02:44:14"/>
    <d v="1899-12-30T00:55:55"/>
    <d v="1899-12-30T01:22:07"/>
    <n v="589"/>
    <x v="15"/>
    <x v="0"/>
    <n v="201607"/>
  </r>
  <r>
    <x v="2168"/>
    <d v="2016-07-03T00:00:00"/>
    <x v="0"/>
    <n v="0.5"/>
    <n v="0"/>
    <n v="20"/>
    <n v="0"/>
    <d v="1899-12-30T00:20:00"/>
    <d v="1899-12-30T00:40:00"/>
    <x v="54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</r>
  <r>
    <x v="2169"/>
    <d v="2016-07-04T00:00:00"/>
    <x v="0"/>
    <n v="0.5"/>
    <n v="0"/>
    <n v="17"/>
    <n v="40"/>
    <d v="1899-12-30T00:17:40"/>
    <d v="1899-12-30T00:35:20"/>
    <x v="54"/>
    <s v="Dock &amp; Back"/>
    <n v="1.698113207547171"/>
    <n v="0"/>
    <s v="HOT &amp; Humid"/>
    <s v="Swam with Logan"/>
    <d v="1899-12-30T01:24:48"/>
    <d v="1899-12-30T00:42:24"/>
    <m/>
    <n v="0"/>
    <n v="0"/>
    <d v="1899-12-30T15:25:44"/>
    <d v="1899-12-30T16:18:08"/>
    <d v="1899-12-30T07:42:52"/>
    <d v="1899-12-30T08:09:04"/>
    <n v="3281"/>
    <x v="15"/>
    <x v="0"/>
    <n v="201607"/>
  </r>
  <r>
    <x v="2170"/>
    <d v="2016-07-06T00:00:00"/>
    <x v="1"/>
    <n v="10.5"/>
    <n v="0"/>
    <n v="31"/>
    <n v="47"/>
    <d v="1899-12-30T00:31:47"/>
    <d v="1899-12-30T00:03:02"/>
    <x v="90"/>
    <s v="Griskus Sprint"/>
    <n v="19.821709491347679"/>
    <n v="0"/>
    <s v="HOT &amp; Humid"/>
    <s v="Relay with Logan/Nolan"/>
    <d v="1899-12-30T05:39:01"/>
    <d v="1899-12-30T02:49:31"/>
    <m/>
    <n v="0"/>
    <n v="0"/>
    <d v="1899-12-30T01:19:18"/>
    <d v="1899-12-30T02:11:42"/>
    <d v="1899-12-30T00:39:39"/>
    <d v="1899-12-30T01:05:51"/>
    <n v="214"/>
    <x v="15"/>
    <x v="0"/>
    <n v="201607"/>
  </r>
  <r>
    <x v="2171"/>
    <d v="2016-07-08T00:00:00"/>
    <x v="2"/>
    <n v="6.1"/>
    <n v="1"/>
    <n v="13"/>
    <n v="0"/>
    <d v="1899-12-30T01:13:00"/>
    <d v="1899-12-30T00:11:58"/>
    <x v="98"/>
    <s v="Lower 10k"/>
    <n v="5.0136986301369895"/>
    <n v="143"/>
    <s v="HOT &amp; Humid"/>
    <s v="https://www.strava.com/activities/634034440"/>
    <d v="1899-12-30T05:13:32"/>
    <d v="1899-12-30T02:36:46"/>
    <m/>
    <n v="0"/>
    <n v="0"/>
    <d v="1899-12-30T05:13:32"/>
    <d v="1899-12-30T06:05:56"/>
    <d v="1899-12-30T02:36:46"/>
    <d v="1899-12-30T03:02:58"/>
    <n v="2677"/>
    <x v="15"/>
    <x v="0"/>
    <n v="201607"/>
  </r>
  <r>
    <x v="2171"/>
    <d v="2016-07-08T00:00:00"/>
    <x v="1"/>
    <n v="21.6"/>
    <n v="1"/>
    <n v="28"/>
    <n v="57"/>
    <d v="1899-12-30T01:28:57"/>
    <d v="1899-12-30T00:04:07"/>
    <x v="90"/>
    <s v="Taft to Gtown to Flanders"/>
    <n v="14.569983136593605"/>
    <n v="129"/>
    <s v="HOT &amp; Humid"/>
    <s v="https://www.strava.com/activities/634306785/overview"/>
    <d v="1899-12-30T07:41:13"/>
    <d v="1899-12-30T03:50:37"/>
    <m/>
    <n v="0"/>
    <n v="0"/>
    <d v="1899-12-30T01:47:54"/>
    <d v="1899-12-30T02:40:18"/>
    <d v="1899-12-30T00:53:57"/>
    <d v="1899-12-30T01:20:09"/>
    <n v="537"/>
    <x v="15"/>
    <x v="0"/>
    <n v="201607"/>
  </r>
  <r>
    <x v="2172"/>
    <d v="2016-07-09T00:00:00"/>
    <x v="1"/>
    <n v="10"/>
    <n v="0"/>
    <n v="45"/>
    <n v="0"/>
    <d v="1899-12-30T00:45:00"/>
    <d v="1899-12-30T00:04:30"/>
    <x v="53"/>
    <s v="End of Bike Path"/>
    <n v="13.333333333333343"/>
    <n v="0"/>
    <s v="HOT &amp; Humid"/>
    <s v="ride with boys"/>
    <d v="1899-12-30T08:24:00"/>
    <d v="1899-12-30T04:12:00"/>
    <m/>
    <n v="0"/>
    <n v="0"/>
    <d v="1899-12-30T01:57:54"/>
    <d v="1899-12-30T02:50:18"/>
    <d v="1899-12-30T00:58:57"/>
    <d v="1899-12-30T01:25:09"/>
    <n v="653"/>
    <x v="15"/>
    <x v="0"/>
    <n v="201607"/>
  </r>
  <r>
    <x v="2173"/>
    <d v="2016-07-10T00:00:00"/>
    <x v="1"/>
    <n v="52.5"/>
    <n v="3"/>
    <n v="30"/>
    <n v="21"/>
    <d v="1899-12-30T03:30:21"/>
    <d v="1899-12-30T00:04:00"/>
    <x v="90"/>
    <s v="Random"/>
    <n v="14.975041597337784"/>
    <n v="120"/>
    <s v="Humid"/>
    <s v="https://www.strava.com/activities/636381950"/>
    <d v="1899-12-30T07:28:45"/>
    <d v="1899-12-30T03:44:22"/>
    <m/>
    <n v="0"/>
    <n v="0"/>
    <d v="1899-12-30T01:44:58"/>
    <d v="1899-12-30T02:37:23"/>
    <d v="1899-12-30T00:52:29"/>
    <d v="1899-12-30T01:18:41"/>
    <n v="495"/>
    <x v="15"/>
    <x v="0"/>
    <n v="201607"/>
  </r>
  <r>
    <x v="2173"/>
    <d v="2016-07-10T00:00:00"/>
    <x v="2"/>
    <n v="3"/>
    <n v="0"/>
    <n v="34"/>
    <n v="0"/>
    <d v="1899-12-30T00:34:00"/>
    <d v="1899-12-30T00:11:20"/>
    <x v="98"/>
    <s v="Treadmill"/>
    <n v="5.2941176470588278"/>
    <n v="0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5"/>
    <x v="0"/>
    <n v="201607"/>
  </r>
  <r>
    <x v="2174"/>
    <d v="2016-07-11T00:00:00"/>
    <x v="2"/>
    <n v="3.1"/>
    <n v="0"/>
    <n v="34"/>
    <n v="43"/>
    <d v="1899-12-30T00:34:43"/>
    <d v="1899-12-30T00:11:12"/>
    <x v="86"/>
    <s v="YNHH Division St 5k"/>
    <n v="5.3576572251560286"/>
    <n v="0"/>
    <s v="HOT &amp; Humid"/>
    <s v="https://www.strava.com/activities/637551740"/>
    <d v="1899-12-30T04:53:25"/>
    <d v="1899-12-30T02:26:42"/>
    <m/>
    <n v="0"/>
    <n v="0"/>
    <d v="1899-12-30T04:53:25"/>
    <d v="1899-12-30T05:45:49"/>
    <d v="1899-12-30T02:26:42"/>
    <d v="1899-12-30T02:52:54"/>
    <n v="2363"/>
    <x v="15"/>
    <x v="0"/>
    <n v="201607"/>
  </r>
  <r>
    <x v="2174"/>
    <d v="2016-07-11T00:00:00"/>
    <x v="0"/>
    <n v="0.5"/>
    <n v="0"/>
    <n v="18"/>
    <n v="0"/>
    <d v="1899-12-30T00:18:00"/>
    <d v="1899-12-30T00:36:00"/>
    <x v="54"/>
    <s v="Mitch's Dock to Sr Dock"/>
    <n v="1.6666666666666681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</r>
  <r>
    <x v="2175"/>
    <d v="2016-07-12T00:00:00"/>
    <x v="0"/>
    <n v="1"/>
    <n v="0"/>
    <n v="34"/>
    <n v="20"/>
    <d v="1899-12-30T00:34:20"/>
    <d v="1899-12-30T00:34:20"/>
    <x v="54"/>
    <s v="Sr Dock -&gt; Mitch Dock &amp; Back"/>
    <n v="1.7475728155339818"/>
    <n v="0"/>
    <s v="Nice!"/>
    <s v="https://www.strava.com/activities/638314317/overview"/>
    <d v="1899-12-30T01:22:24"/>
    <d v="1899-12-30T00:41:12"/>
    <m/>
    <n v="0"/>
    <n v="0"/>
    <d v="1899-12-30T14:59:32"/>
    <d v="1899-12-30T15:51:56"/>
    <d v="1899-12-30T07:29:46"/>
    <d v="1899-12-30T07:55:58"/>
    <n v="3244"/>
    <x v="15"/>
    <x v="0"/>
    <n v="201607"/>
  </r>
  <r>
    <x v="2175"/>
    <d v="2016-07-12T00:00:00"/>
    <x v="2"/>
    <n v="3.15"/>
    <n v="0"/>
    <n v="29"/>
    <n v="18"/>
    <d v="1899-12-30T00:29:18"/>
    <d v="1899-12-30T00:09:18"/>
    <x v="86"/>
    <s v="YNHH Division St 5k"/>
    <n v="6.4505119453924964"/>
    <n v="0"/>
    <s v="HOT &amp; Humid"/>
    <s v="https://www.strava.com/activities/638597567"/>
    <d v="1899-12-30T04:03:42"/>
    <d v="1899-12-30T02:01:51"/>
    <m/>
    <n v="0"/>
    <n v="0"/>
    <d v="1899-12-30T04:03:42"/>
    <d v="1899-12-30T04:56:06"/>
    <d v="1899-12-30T02:01:51"/>
    <d v="1899-12-30T02:28:03"/>
    <n v="1019"/>
    <x v="15"/>
    <x v="0"/>
    <n v="201607"/>
  </r>
  <r>
    <x v="2176"/>
    <d v="2016-07-13T00:00:00"/>
    <x v="2"/>
    <n v="5.05"/>
    <n v="0"/>
    <n v="55"/>
    <n v="58"/>
    <d v="1899-12-30T00:55:58"/>
    <d v="1899-12-30T00:11:05"/>
    <x v="98"/>
    <s v="The Lasso"/>
    <n v="5.4139368671828505"/>
    <n v="140"/>
    <s v="HOT &amp; Humid"/>
    <s v="https://www.strava.com/activities/639423865"/>
    <d v="1899-12-30T04:50:22"/>
    <d v="1899-12-30T02:25:11"/>
    <m/>
    <n v="0"/>
    <n v="0"/>
    <d v="1899-12-30T04:50:22"/>
    <d v="1899-12-30T05:42:46"/>
    <d v="1899-12-30T02:25:11"/>
    <d v="1899-12-30T02:51:23"/>
    <n v="2300"/>
    <x v="15"/>
    <x v="0"/>
    <n v="201607"/>
  </r>
  <r>
    <x v="2176"/>
    <d v="2016-07-13T00:00:00"/>
    <x v="0"/>
    <n v="0.35"/>
    <n v="0"/>
    <n v="11"/>
    <n v="30"/>
    <d v="1899-12-30T00:11:30"/>
    <d v="1899-12-30T00:32:51"/>
    <x v="54"/>
    <s v="Random"/>
    <n v="1.8260869565217401"/>
    <n v="0"/>
    <s v="Nice!"/>
    <m/>
    <d v="1899-12-30T01:18:51"/>
    <d v="1899-12-30T00:39:26"/>
    <m/>
    <n v="0"/>
    <n v="0"/>
    <d v="1899-12-30T14:20:51"/>
    <d v="1899-12-30T15:13:15"/>
    <d v="1899-12-30T07:10:26"/>
    <d v="1899-12-30T07:36:38"/>
    <n v="3189"/>
    <x v="15"/>
    <x v="0"/>
    <n v="201607"/>
  </r>
  <r>
    <x v="2177"/>
    <d v="2016-07-14T00:00:00"/>
    <x v="0"/>
    <n v="1.5"/>
    <n v="0"/>
    <n v="57"/>
    <n v="10"/>
    <d v="1899-12-30T00:57:10"/>
    <d v="1899-12-30T00:38:07"/>
    <x v="54"/>
    <s v="Gjr to MRA"/>
    <n v="1.5743440233236166"/>
    <n v="0"/>
    <s v="Foggy"/>
    <s v="https://www.strava.com/activities/640535731"/>
    <d v="1899-12-30T01:31:28"/>
    <d v="1899-12-30T00:45:44"/>
    <m/>
    <n v="0"/>
    <n v="0"/>
    <d v="1899-12-30T16:38:31"/>
    <d v="1899-12-30T17:30:55"/>
    <d v="1899-12-30T08:19:15"/>
    <d v="1899-12-30T08:45:27"/>
    <n v="3374"/>
    <x v="15"/>
    <x v="0"/>
    <n v="201607"/>
  </r>
  <r>
    <x v="2178"/>
    <d v="2016-07-15T00:00:00"/>
    <x v="2"/>
    <n v="10"/>
    <n v="2"/>
    <n v="9"/>
    <n v="6"/>
    <d v="1899-12-30T02:09:06"/>
    <d v="1899-12-30T00:12:55"/>
    <x v="98"/>
    <s v="Random"/>
    <n v="4.6475600309837368"/>
    <n v="143"/>
    <s v="HOT &amp; Humid"/>
    <s v="https://www.strava.com/activities/641664676"/>
    <d v="1899-12-30T05:38:15"/>
    <d v="1899-12-30T02:49:07"/>
    <m/>
    <n v="0"/>
    <n v="0"/>
    <d v="1899-12-30T05:38:15"/>
    <d v="1899-12-30T06:30:39"/>
    <d v="1899-12-30T02:49:07"/>
    <d v="1899-12-30T03:15:19"/>
    <n v="2860"/>
    <x v="15"/>
    <x v="0"/>
    <n v="201607"/>
  </r>
  <r>
    <x v="2179"/>
    <d v="2016-07-16T00:00:00"/>
    <x v="1"/>
    <n v="9.25"/>
    <n v="0"/>
    <n v="26"/>
    <n v="32"/>
    <d v="1899-12-30T00:26:32"/>
    <d v="1899-12-30T00:02:52"/>
    <x v="90"/>
    <s v="Hopkins Inn Triathlon"/>
    <n v="20.917085427135696"/>
    <n v="0"/>
    <s v="HOT &amp; Humid"/>
    <s v="https://www.strava.com/activities/642844050"/>
    <d v="1899-12-30T05:21:16"/>
    <d v="1899-12-30T02:40:38"/>
    <m/>
    <n v="0"/>
    <n v="0"/>
    <d v="1899-12-30T01:15:09"/>
    <d v="1899-12-30T02:07:33"/>
    <d v="1899-12-30T00:37:35"/>
    <d v="1899-12-30T01:03:47"/>
    <n v="159"/>
    <x v="15"/>
    <x v="0"/>
    <n v="201607"/>
  </r>
  <r>
    <x v="2180"/>
    <d v="2016-07-17T00:00:00"/>
    <x v="1"/>
    <n v="100.4"/>
    <n v="6"/>
    <n v="34"/>
    <n v="27"/>
    <d v="1899-12-30T06:34:27"/>
    <d v="1899-12-30T00:03:56"/>
    <x v="90"/>
    <s v="Hurlbut 100"/>
    <n v="15.27189757890735"/>
    <n v="0"/>
    <s v="HOT &amp; Humid"/>
    <s v="https://www.strava.com/activities/644258497"/>
    <d v="1899-12-30T07:20:01"/>
    <d v="1899-12-30T03:40:01"/>
    <m/>
    <n v="0"/>
    <n v="0"/>
    <d v="1899-12-30T01:42:56"/>
    <d v="1899-12-30T02:35:20"/>
    <d v="1899-12-30T00:51:28"/>
    <d v="1899-12-30T01:17:40"/>
    <n v="450"/>
    <x v="15"/>
    <x v="0"/>
    <n v="201607"/>
  </r>
  <r>
    <x v="2181"/>
    <d v="2016-07-19T00:00:00"/>
    <x v="2"/>
    <n v="3.15"/>
    <n v="0"/>
    <n v="32"/>
    <n v="24"/>
    <d v="1899-12-30T00:32:24"/>
    <d v="1899-12-30T00:10:17"/>
    <x v="86"/>
    <s v="YNHH Division St 5k"/>
    <n v="5.8333333333333384"/>
    <n v="0"/>
    <s v="HOT &amp; Humid"/>
    <s v="https://www.strava.com/activities/646337259"/>
    <d v="1899-12-30T04:29:29"/>
    <d v="1899-12-30T02:14:45"/>
    <m/>
    <n v="0"/>
    <n v="0"/>
    <d v="1899-12-30T04:29:29"/>
    <d v="1899-12-30T05:21:53"/>
    <d v="1899-12-30T02:14:45"/>
    <d v="1899-12-30T02:40:57"/>
    <n v="1771"/>
    <x v="15"/>
    <x v="0"/>
    <n v="201607"/>
  </r>
  <r>
    <x v="2182"/>
    <d v="2016-07-22T00:00:00"/>
    <x v="2"/>
    <n v="10.9"/>
    <n v="2"/>
    <n v="23"/>
    <n v="49"/>
    <d v="1899-12-30T02:23:49"/>
    <d v="1899-12-30T00:13:12"/>
    <x v="98"/>
    <s v="Random"/>
    <n v="4.5474562521729096"/>
    <n v="136"/>
    <s v="HOT &amp; Humid"/>
    <s v="https://www.strava.com/activities/649524046"/>
    <d v="1899-12-30T05:45:41"/>
    <d v="1899-12-30T02:52:51"/>
    <m/>
    <n v="0"/>
    <n v="0"/>
    <d v="1899-12-30T05:45:41"/>
    <d v="1899-12-30T06:38:05"/>
    <d v="1899-12-30T02:52:51"/>
    <d v="1899-12-30T03:19:03"/>
    <n v="2885"/>
    <x v="15"/>
    <x v="0"/>
    <n v="201607"/>
  </r>
  <r>
    <x v="2183"/>
    <d v="2016-07-23T00:00:00"/>
    <x v="0"/>
    <n v="1.8"/>
    <n v="1"/>
    <n v="17"/>
    <n v="26"/>
    <d v="1899-12-30T01:17:26"/>
    <d v="1899-12-30T00:43:01"/>
    <x v="54"/>
    <s v="Around the Quassy"/>
    <n v="1.3947481704692217"/>
    <n v="0"/>
    <s v="HOT &amp; Humid"/>
    <s v="no wetsuit and windy"/>
    <d v="1899-12-30T01:43:15"/>
    <d v="1899-12-30T00:51:37"/>
    <m/>
    <n v="0"/>
    <n v="0"/>
    <d v="1899-12-30T18:47:05"/>
    <d v="1899-12-30T19:39:29"/>
    <d v="1899-12-30T09:23:33"/>
    <d v="1899-12-30T09:49:45"/>
    <n v="3479"/>
    <x v="15"/>
    <x v="0"/>
    <n v="201607"/>
  </r>
  <r>
    <x v="2184"/>
    <d v="2016-07-24T00:00:00"/>
    <x v="1"/>
    <n v="102.5"/>
    <n v="6"/>
    <n v="24"/>
    <n v="27"/>
    <d v="1899-12-30T06:24:27"/>
    <d v="1899-12-30T00:03:45"/>
    <x v="90"/>
    <s v="67 -&gt; Waramaug -&gt; Bantam -&gt; Score"/>
    <n v="15.996878657822876"/>
    <n v="0"/>
    <s v="HOT &amp; Humid"/>
    <s v="https://www.strava.com/activities/652168043"/>
    <d v="1899-12-30T07:00:05"/>
    <d v="1899-12-30T03:30:02"/>
    <m/>
    <n v="0"/>
    <n v="0"/>
    <d v="1899-12-30T01:38:16"/>
    <d v="1899-12-30T02:30:40"/>
    <d v="1899-12-30T00:49:08"/>
    <d v="1899-12-30T01:15:20"/>
    <n v="392"/>
    <x v="15"/>
    <x v="0"/>
    <n v="201607"/>
  </r>
  <r>
    <x v="2185"/>
    <d v="2016-07-25T00:00:00"/>
    <x v="0"/>
    <n v="1"/>
    <n v="0"/>
    <n v="36"/>
    <n v="0"/>
    <d v="1899-12-30T00:36:00"/>
    <d v="1899-12-30T00:36:00"/>
    <x v="54"/>
    <s v="Boat House Swim"/>
    <n v="1.6666666666666681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</r>
  <r>
    <x v="2186"/>
    <d v="2016-07-26T00:00:00"/>
    <x v="0"/>
    <n v="0.5"/>
    <n v="0"/>
    <n v="20"/>
    <n v="0"/>
    <d v="1899-12-30T00:20:00"/>
    <d v="1899-12-30T00:40:00"/>
    <x v="54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</r>
  <r>
    <x v="2187"/>
    <d v="2016-07-27T00:00:00"/>
    <x v="2"/>
    <n v="3.1"/>
    <n v="0"/>
    <n v="33"/>
    <n v="2"/>
    <d v="1899-12-30T00:33:02"/>
    <d v="1899-12-30T00:10:39"/>
    <x v="97"/>
    <s v="fenn's Pond"/>
    <n v="5.6306760847628698"/>
    <n v="134"/>
    <s v="HOT &amp; Humid"/>
    <s v="https://www.strava.com/activities/655070642"/>
    <d v="1899-12-30T04:39:11"/>
    <d v="1899-12-30T02:19:36"/>
    <m/>
    <n v="0"/>
    <n v="0"/>
    <d v="1899-12-30T04:39:11"/>
    <d v="1899-12-30T05:31:35"/>
    <d v="1899-12-30T02:19:36"/>
    <d v="1899-12-30T02:45:48"/>
    <n v="2037"/>
    <x v="15"/>
    <x v="0"/>
    <n v="201607"/>
  </r>
  <r>
    <x v="2188"/>
    <d v="2016-07-28T00:00:00"/>
    <x v="0"/>
    <n v="1.1000000000000001"/>
    <n v="0"/>
    <n v="43"/>
    <n v="8"/>
    <d v="1899-12-30T00:43:08"/>
    <d v="1899-12-30T00:39:13"/>
    <x v="54"/>
    <s v="Jr -&gt; Boat House -&gt; Dock -&gt; Jr"/>
    <n v="1.5301391035548699"/>
    <n v="0"/>
    <s v="HOT &amp; Humid"/>
    <s v="https://www.strava.com/activities/656216344/laps"/>
    <d v="1899-12-30T01:34:07"/>
    <d v="1899-12-30T00:47:03"/>
    <m/>
    <n v="0"/>
    <n v="0"/>
    <d v="1899-12-30T17:07:21"/>
    <d v="1899-12-30T17:59:45"/>
    <d v="1899-12-30T08:33:41"/>
    <d v="1899-12-30T08:59:53"/>
    <n v="3401"/>
    <x v="15"/>
    <x v="0"/>
    <n v="201607"/>
  </r>
  <r>
    <x v="2189"/>
    <d v="2016-07-29T00:00:00"/>
    <x v="2"/>
    <n v="10.25"/>
    <n v="2"/>
    <n v="12"/>
    <n v="11"/>
    <d v="1899-12-30T02:12:11"/>
    <d v="1899-12-30T00:12:54"/>
    <x v="98"/>
    <s v="Random"/>
    <n v="4.6526289244735883"/>
    <n v="0"/>
    <s v="HOT &amp; Humid"/>
    <s v="http://smashrun.com/bckeane/run/5313480"/>
    <d v="1899-12-30T05:37:52"/>
    <d v="1899-12-30T02:48:56"/>
    <m/>
    <n v="0"/>
    <n v="0"/>
    <d v="1899-12-30T05:37:52"/>
    <d v="1899-12-30T06:30:16"/>
    <d v="1899-12-30T02:48:56"/>
    <d v="1899-12-30T03:15:08"/>
    <n v="2856"/>
    <x v="15"/>
    <x v="0"/>
    <n v="201607"/>
  </r>
  <r>
    <x v="2189"/>
    <d v="2016-07-29T00:00:00"/>
    <x v="1"/>
    <n v="10"/>
    <n v="0"/>
    <n v="29"/>
    <n v="2"/>
    <d v="1899-12-30T00:29:02"/>
    <d v="1899-12-30T00:02:54"/>
    <x v="90"/>
    <s v="Sandy Beach Triathlon"/>
    <n v="20.665901262916204"/>
    <n v="0"/>
    <s v="HOT &amp; Humid"/>
    <s v="https://www.strava.com/activities/657812167"/>
    <d v="1899-12-30T05:25:10"/>
    <d v="1899-12-30T02:42:35"/>
    <m/>
    <n v="0"/>
    <n v="0"/>
    <d v="1899-12-30T01:16:04"/>
    <d v="1899-12-30T02:08:28"/>
    <d v="1899-12-30T00:38:02"/>
    <d v="1899-12-30T01:04:14"/>
    <n v="168"/>
    <x v="15"/>
    <x v="0"/>
    <n v="201607"/>
  </r>
  <r>
    <x v="2190"/>
    <d v="2016-07-30T00:00:00"/>
    <x v="2"/>
    <n v="4.5"/>
    <n v="0"/>
    <n v="56"/>
    <n v="54"/>
    <d v="1899-12-30T00:56:54"/>
    <d v="1899-12-30T00:12:39"/>
    <x v="98"/>
    <s v="Random"/>
    <n v="4.7451669595782109"/>
    <n v="0"/>
    <s v="HOT &amp; Humid"/>
    <s v="https://www.strava.com/activities/658442687"/>
    <d v="1899-12-30T05:31:17"/>
    <d v="1899-12-30T02:45:39"/>
    <m/>
    <n v="0"/>
    <n v="0"/>
    <d v="1899-12-30T05:31:17"/>
    <d v="1899-12-30T06:23:41"/>
    <d v="1899-12-30T02:45:39"/>
    <d v="1899-12-30T03:11:51"/>
    <n v="2824"/>
    <x v="15"/>
    <x v="0"/>
    <n v="201607"/>
  </r>
  <r>
    <x v="2191"/>
    <d v="2016-08-02T00:00:00"/>
    <x v="0"/>
    <n v="0.65"/>
    <n v="0"/>
    <n v="21"/>
    <n v="51"/>
    <d v="1899-12-30T00:21:51"/>
    <d v="1899-12-30T00:33:37"/>
    <x v="99"/>
    <s v="Atlantis Swim"/>
    <n v="1.7848970251716261"/>
    <n v="0"/>
    <s v="HOT &amp; Humid"/>
    <s v="https://www.strava.com/activities/665904362"/>
    <d v="1899-12-30T01:20:41"/>
    <d v="1899-12-30T00:40:20"/>
    <m/>
    <n v="0"/>
    <n v="0"/>
    <d v="1899-12-30T14:40:43"/>
    <d v="1899-12-30T15:33:07"/>
    <d v="1899-12-30T07:20:22"/>
    <d v="1899-12-30T07:46:34"/>
    <n v="3223"/>
    <x v="15"/>
    <x v="4"/>
    <n v="201608"/>
  </r>
  <r>
    <x v="2192"/>
    <d v="2016-08-06T00:00:00"/>
    <x v="2"/>
    <n v="8"/>
    <n v="1"/>
    <n v="37"/>
    <n v="21"/>
    <d v="1899-12-30T01:37:21"/>
    <d v="1899-12-30T00:12:10"/>
    <x v="98"/>
    <s v="Lasso to Meadowview"/>
    <n v="4.9306625577812051"/>
    <n v="147"/>
    <s v="HOT &amp; Humid"/>
    <s v="https://www.strava.com/activities/666495279"/>
    <d v="1899-12-30T05:18:49"/>
    <d v="1899-12-30T02:39:25"/>
    <m/>
    <n v="0"/>
    <n v="0"/>
    <d v="1899-12-30T05:18:49"/>
    <d v="1899-12-30T06:11:13"/>
    <d v="1899-12-30T02:39:25"/>
    <d v="1899-12-30T03:05:37"/>
    <n v="2741"/>
    <x v="15"/>
    <x v="4"/>
    <n v="201608"/>
  </r>
  <r>
    <x v="2193"/>
    <d v="2016-08-07T00:00:00"/>
    <x v="0"/>
    <n v="1.5"/>
    <n v="0"/>
    <n v="54"/>
    <n v="19"/>
    <d v="1899-12-30T00:54:19"/>
    <d v="1899-12-30T00:36:13"/>
    <x v="54"/>
    <s v="Gjr to MRA"/>
    <n v="1.6569499846578717"/>
    <n v="0"/>
    <s v="Nice!"/>
    <s v="https://connect.garmin.com/modern/activity/1292397455"/>
    <d v="1899-12-30T01:26:54"/>
    <d v="1899-12-30T00:43:27"/>
    <m/>
    <n v="0"/>
    <n v="0"/>
    <d v="1899-12-30T15:48:44"/>
    <d v="1899-12-30T16:41:08"/>
    <d v="1899-12-30T07:54:22"/>
    <d v="1899-12-30T08:20:34"/>
    <n v="3318"/>
    <x v="15"/>
    <x v="4"/>
    <n v="201608"/>
  </r>
  <r>
    <x v="2193"/>
    <d v="2016-08-07T00:00:00"/>
    <x v="1"/>
    <n v="55"/>
    <n v="3"/>
    <n v="38"/>
    <n v="13"/>
    <d v="1899-12-30T03:38:13"/>
    <d v="1899-12-30T00:03:58"/>
    <x v="90"/>
    <s v="Taper Ride"/>
    <n v="15.122584587184003"/>
    <n v="127"/>
    <s v="Nice!"/>
    <s v="https://connect.garmin.com/modern/activity/1292918822"/>
    <d v="1899-12-30T07:24:22"/>
    <d v="1899-12-30T03:42:11"/>
    <m/>
    <n v="0"/>
    <n v="0"/>
    <d v="1899-12-30T01:43:57"/>
    <d v="1899-12-30T02:36:21"/>
    <d v="1899-12-30T00:51:59"/>
    <d v="1899-12-30T01:18:11"/>
    <n v="461"/>
    <x v="15"/>
    <x v="4"/>
    <n v="201608"/>
  </r>
  <r>
    <x v="2194"/>
    <d v="2016-08-09T00:00:00"/>
    <x v="2"/>
    <n v="3.15"/>
    <n v="0"/>
    <n v="35"/>
    <n v="0"/>
    <d v="1899-12-30T00:35:00"/>
    <d v="1899-12-30T00:11:07"/>
    <x v="86"/>
    <s v="YNHH Division St 5k"/>
    <n v="5.4000000000000039"/>
    <n v="139"/>
    <s v="HOT &amp; Humid"/>
    <s v="https://www.strava.com/activities/670183908"/>
    <d v="1899-12-30T04:51:07"/>
    <d v="1899-12-30T02:25:33"/>
    <m/>
    <n v="0"/>
    <n v="0"/>
    <d v="1899-12-30T04:51:07"/>
    <d v="1899-12-30T05:43:31"/>
    <d v="1899-12-30T02:25:33"/>
    <d v="1899-12-30T02:51:45"/>
    <n v="2319"/>
    <x v="15"/>
    <x v="4"/>
    <n v="201608"/>
  </r>
  <r>
    <x v="2195"/>
    <d v="2016-08-10T00:00:00"/>
    <x v="1"/>
    <n v="15.6"/>
    <n v="0"/>
    <n v="45"/>
    <n v="0"/>
    <d v="1899-12-30T00:45:00"/>
    <d v="1899-12-30T00:02:53"/>
    <x v="51"/>
    <s v="YNHH Spin Bike"/>
    <n v="20.800000000000015"/>
    <n v="0"/>
    <s v="Inside"/>
    <m/>
    <d v="1899-12-30T05:23:05"/>
    <d v="1899-12-30T02:41:32"/>
    <m/>
    <n v="0"/>
    <n v="0"/>
    <d v="1899-12-30T01:15:35"/>
    <d v="1899-12-30T02:07:59"/>
    <d v="1899-12-30T00:37:47"/>
    <d v="1899-12-30T01:03:59"/>
    <n v="163"/>
    <x v="15"/>
    <x v="4"/>
    <n v="201608"/>
  </r>
  <r>
    <x v="2196"/>
    <d v="2016-08-12T00:00:00"/>
    <x v="0"/>
    <n v="1"/>
    <n v="0"/>
    <n v="35"/>
    <n v="0"/>
    <d v="1899-12-30T00:35:00"/>
    <d v="1899-12-30T00:35:00"/>
    <x v="54"/>
    <s v="Lake Swim"/>
    <n v="1.7142857142857155"/>
    <n v="0"/>
    <s v="HOT &amp; Humid"/>
    <m/>
    <d v="1899-12-30T01:24:00"/>
    <d v="1899-12-30T00:42:00"/>
    <m/>
    <n v="0"/>
    <n v="0"/>
    <d v="1899-12-30T15:17:00"/>
    <d v="1899-12-30T16:09:24"/>
    <d v="1899-12-30T07:38:30"/>
    <d v="1899-12-30T08:04:42"/>
    <n v="3264"/>
    <x v="15"/>
    <x v="4"/>
    <n v="201608"/>
  </r>
  <r>
    <x v="2197"/>
    <d v="2016-08-13T00:00:00"/>
    <x v="2"/>
    <n v="5.3"/>
    <n v="1"/>
    <n v="10"/>
    <n v="24"/>
    <d v="1899-12-30T01:10:24"/>
    <d v="1899-12-30T00:13:17"/>
    <x v="98"/>
    <s v="Random"/>
    <n v="4.5170454545454577"/>
    <n v="0"/>
    <s v="HOT &amp; Humid"/>
    <s v="https://www.strava.com/activities/674349956"/>
    <d v="1899-12-30T05:48:01"/>
    <d v="1899-12-30T02:54:00"/>
    <m/>
    <n v="0"/>
    <n v="0"/>
    <d v="1899-12-30T05:48:01"/>
    <d v="1899-12-30T06:40:25"/>
    <d v="1899-12-30T02:54:00"/>
    <d v="1899-12-30T03:20:12"/>
    <n v="2896"/>
    <x v="15"/>
    <x v="4"/>
    <n v="201608"/>
  </r>
  <r>
    <x v="2198"/>
    <d v="2016-08-14T00:00:00"/>
    <x v="0"/>
    <n v="1.2"/>
    <n v="0"/>
    <n v="42"/>
    <n v="47"/>
    <d v="1899-12-30T00:42:47"/>
    <d v="1899-12-30T00:35:39"/>
    <x v="54"/>
    <s v="Lake Swim"/>
    <n v="1.6828983248928724"/>
    <n v="0"/>
    <s v="HOT &amp; Humid"/>
    <s v="https://www.strava.com/activities/675620460"/>
    <d v="1899-12-30T01:25:34"/>
    <d v="1899-12-30T00:42:47"/>
    <m/>
    <n v="0"/>
    <n v="0"/>
    <d v="1899-12-30T15:34:06"/>
    <d v="1899-12-30T16:26:30"/>
    <d v="1899-12-30T07:47:03"/>
    <d v="1899-12-30T08:13:15"/>
    <n v="3296"/>
    <x v="15"/>
    <x v="4"/>
    <n v="201608"/>
  </r>
  <r>
    <x v="2198"/>
    <d v="2016-08-14T00:00:00"/>
    <x v="1"/>
    <n v="29"/>
    <n v="1"/>
    <n v="54"/>
    <n v="53"/>
    <d v="1899-12-30T01:54:53"/>
    <d v="1899-12-30T00:03:58"/>
    <x v="90"/>
    <s v="random"/>
    <n v="15.145800087044838"/>
    <n v="0"/>
    <s v="HOT &amp; Humid"/>
    <s v="https://www.strava.com/activities/675818841"/>
    <d v="1899-12-30T07:23:41"/>
    <d v="1899-12-30T03:41:51"/>
    <m/>
    <n v="0"/>
    <n v="0"/>
    <d v="1899-12-30T01:43:47"/>
    <d v="1899-12-30T02:36:11"/>
    <d v="1899-12-30T00:51:54"/>
    <d v="1899-12-30T01:18:06"/>
    <n v="455"/>
    <x v="15"/>
    <x v="4"/>
    <n v="201608"/>
  </r>
  <r>
    <x v="2199"/>
    <d v="2016-08-17T00:00:00"/>
    <x v="0"/>
    <n v="0.8"/>
    <n v="0"/>
    <n v="30"/>
    <n v="0"/>
    <d v="1899-12-30T00:30:00"/>
    <d v="1899-12-30T00:37:30"/>
    <x v="54"/>
    <s v="Boat House Swim"/>
    <n v="1.6000000000000014"/>
    <n v="0"/>
    <s v="Nice!"/>
    <s v="https://www.strava.com/activities/679139132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4"/>
    <n v="201608"/>
  </r>
  <r>
    <x v="2200"/>
    <d v="2016-08-19T00:00:00"/>
    <x v="0"/>
    <n v="1"/>
    <n v="0"/>
    <n v="37"/>
    <n v="20"/>
    <d v="1899-12-30T00:37:20"/>
    <d v="1899-12-30T00:37:20"/>
    <x v="100"/>
    <s v="Tremblant Swim"/>
    <n v="1.6071428571428585"/>
    <n v="0"/>
    <s v="Nice!"/>
    <s v="https://connect.garmin.com/modern/activity/1311347390"/>
    <d v="1899-12-30T01:29:36"/>
    <d v="1899-12-30T00:44:48"/>
    <m/>
    <n v="0"/>
    <n v="0"/>
    <d v="1899-12-30T16:18:08"/>
    <d v="1899-12-30T17:10:32"/>
    <d v="1899-12-30T08:09:04"/>
    <d v="1899-12-30T08:35:16"/>
    <n v="3352"/>
    <x v="15"/>
    <x v="4"/>
    <n v="201608"/>
  </r>
  <r>
    <x v="2200"/>
    <d v="2016-08-19T00:00:00"/>
    <x v="1"/>
    <n v="10.5"/>
    <n v="0"/>
    <n v="49"/>
    <n v="41"/>
    <d v="1899-12-30T00:49:41"/>
    <d v="1899-12-30T00:04:44"/>
    <x v="100"/>
    <s v="Leg Check in Tremblant"/>
    <n v="12.680308621268042"/>
    <n v="0"/>
    <s v="Nice!"/>
    <s v="https://www.strava.com/activities/681863844"/>
    <d v="1899-12-30T08:49:57"/>
    <d v="1899-12-30T04:24:59"/>
    <m/>
    <n v="0"/>
    <n v="0"/>
    <d v="1899-12-30T02:03:58"/>
    <d v="1899-12-30T02:56:22"/>
    <d v="1899-12-30T01:01:59"/>
    <d v="1899-12-30T01:28:11"/>
    <n v="707"/>
    <x v="15"/>
    <x v="4"/>
    <n v="201608"/>
  </r>
  <r>
    <x v="2201"/>
    <d v="2016-08-20T00:00:00"/>
    <x v="0"/>
    <n v="0.7"/>
    <n v="0"/>
    <n v="28"/>
    <n v="21"/>
    <d v="1899-12-30T00:28:21"/>
    <d v="1899-12-30T00:40:30"/>
    <x v="100"/>
    <s v="Coffee Boat Swim"/>
    <n v="1.4814814814814825"/>
    <n v="0"/>
    <s v="Nice!"/>
    <s v="https://connect.garmin.com/modern/activity/1312541183"/>
    <d v="1899-12-30T01:37:12"/>
    <d v="1899-12-30T00:48:36"/>
    <m/>
    <n v="0"/>
    <n v="0"/>
    <d v="1899-12-30T17:41:06"/>
    <d v="1899-12-30T18:33:30"/>
    <d v="1899-12-30T08:50:33"/>
    <d v="1899-12-30T09:16:45"/>
    <n v="3451"/>
    <x v="15"/>
    <x v="4"/>
    <n v="201608"/>
  </r>
  <r>
    <x v="2202"/>
    <d v="2016-08-21T00:00:00"/>
    <x v="0"/>
    <n v="2.4"/>
    <n v="1"/>
    <n v="33"/>
    <n v="38"/>
    <d v="1899-12-30T01:33:38"/>
    <d v="1899-12-30T00:39:01"/>
    <x v="82"/>
    <s v="Ironman Mont Tremblant"/>
    <n v="1.5379138483446078"/>
    <n v="0"/>
    <s v="Windy"/>
    <m/>
    <d v="1899-12-30T01:33:38"/>
    <d v="1899-12-30T00:46:49"/>
    <m/>
    <n v="0"/>
    <n v="0"/>
    <d v="1899-12-30T17:02:10"/>
    <d v="1899-12-30T17:54:34"/>
    <d v="1899-12-30T08:31:05"/>
    <d v="1899-12-30T08:57:17"/>
    <n v="3398"/>
    <x v="15"/>
    <x v="4"/>
    <n v="201608"/>
  </r>
  <r>
    <x v="2202"/>
    <d v="2016-08-21T00:00:00"/>
    <x v="3"/>
    <n v="1"/>
    <n v="0"/>
    <n v="8"/>
    <n v="55"/>
    <d v="1899-12-30T00:08:55"/>
    <d v="1899-12-30T00:08:55"/>
    <x v="82"/>
    <s v="Ironman Mont Tremblant"/>
    <n v="6.7289719626168276"/>
    <n v="0"/>
    <s v="Windy"/>
    <m/>
    <d v="1899-12-30T00:00:00"/>
    <d v="1899-12-30T00:00:00"/>
    <m/>
    <n v="0"/>
    <n v="0"/>
    <d v="1899-12-30T03:53:37"/>
    <d v="1899-12-30T04:46:01"/>
    <d v="1899-12-30T01:56:49"/>
    <d v="1899-12-30T02:23:01"/>
    <n v="888"/>
    <x v="15"/>
    <x v="4"/>
    <n v="201608"/>
  </r>
  <r>
    <x v="2202"/>
    <d v="2016-08-21T00:00:00"/>
    <x v="1"/>
    <n v="112"/>
    <n v="6"/>
    <n v="29"/>
    <n v="6"/>
    <d v="1899-12-30T06:29:06"/>
    <d v="1899-12-30T00:03:28"/>
    <x v="90"/>
    <s v="Ironman Mont Tremblant"/>
    <n v="17.270624518118748"/>
    <n v="0"/>
    <s v="Rain &amp; Wind"/>
    <s v="https://www.strava.com/activities/684504919"/>
    <d v="1899-12-30T06:29:06"/>
    <d v="1899-12-30T03:14:33"/>
    <m/>
    <n v="0"/>
    <n v="0"/>
    <d v="1899-12-30T01:31:01"/>
    <d v="1899-12-30T02:23:25"/>
    <d v="1899-12-30T00:45:31"/>
    <d v="1899-12-30T01:11:43"/>
    <n v="284"/>
    <x v="15"/>
    <x v="4"/>
    <n v="201608"/>
  </r>
  <r>
    <x v="2202"/>
    <d v="2016-08-21T00:00:00"/>
    <x v="4"/>
    <n v="1"/>
    <n v="0"/>
    <n v="8"/>
    <n v="58"/>
    <d v="1899-12-30T00:08:58"/>
    <d v="1899-12-30T00:08:58"/>
    <x v="82"/>
    <s v="Ironman Mont Tremblant"/>
    <n v="6.6914498141263996"/>
    <n v="0"/>
    <s v="Rain &amp; Wind"/>
    <m/>
    <d v="1899-12-30T00:00:00"/>
    <d v="1899-12-30T00:00:00"/>
    <m/>
    <n v="0"/>
    <n v="0"/>
    <d v="1899-12-30T03:54:56"/>
    <d v="1899-12-30T04:47:20"/>
    <d v="1899-12-30T01:57:28"/>
    <d v="1899-12-30T02:23:40"/>
    <n v="899"/>
    <x v="15"/>
    <x v="4"/>
    <n v="201608"/>
  </r>
  <r>
    <x v="2202"/>
    <d v="2016-08-21T00:00:00"/>
    <x v="2"/>
    <n v="26.2"/>
    <n v="6"/>
    <n v="28"/>
    <n v="31"/>
    <d v="1899-12-30T06:28:31"/>
    <d v="1899-12-30T00:14:50"/>
    <x v="98"/>
    <s v="Ironman Mont Tremblant"/>
    <n v="4.0461584659602794"/>
    <n v="0"/>
    <s v="Rain &amp; Wind"/>
    <m/>
    <d v="1899-12-30T06:28:31"/>
    <d v="1899-12-30T03:14:16"/>
    <m/>
    <n v="0"/>
    <n v="0"/>
    <d v="1899-12-30T06:28:31"/>
    <d v="1899-12-30T07:20:55"/>
    <d v="1899-12-30T03:14:16"/>
    <d v="1899-12-30T03:40:28"/>
    <n v="3006"/>
    <x v="15"/>
    <x v="4"/>
    <n v="201608"/>
  </r>
  <r>
    <x v="2202"/>
    <d v="2016-08-21T00:00:00"/>
    <x v="8"/>
    <n v="1"/>
    <n v="0"/>
    <n v="12"/>
    <n v="8"/>
    <d v="1899-12-30T00:12:08"/>
    <d v="1899-12-30T00:12:08"/>
    <x v="98"/>
    <s v="Ironman Mont Tremblant"/>
    <n v="4.9450549450549497"/>
    <n v="0"/>
    <m/>
    <m/>
    <d v="1899-12-30T00:00:00"/>
    <d v="1899-12-30T00:00:00"/>
    <m/>
    <n v="0"/>
    <n v="0"/>
    <d v="1899-12-30T05:17:54"/>
    <d v="1899-12-30T06:10:18"/>
    <d v="1899-12-30T02:38:57"/>
    <d v="1899-12-30T03:05:09"/>
    <n v="2734"/>
    <x v="15"/>
    <x v="4"/>
    <n v="201608"/>
  </r>
  <r>
    <x v="2202"/>
    <d v="2016-08-21T00:00:00"/>
    <x v="9"/>
    <n v="1"/>
    <n v="0"/>
    <n v="11"/>
    <n v="58"/>
    <d v="1899-12-30T00:11:58"/>
    <d v="1899-12-30T00:11:58"/>
    <x v="98"/>
    <s v="Ironman Mont Tremblant"/>
    <n v="5.0139275766016747"/>
    <n v="0"/>
    <m/>
    <m/>
    <d v="1899-12-30T00:00:00"/>
    <d v="1899-12-30T00:00:00"/>
    <m/>
    <n v="0"/>
    <n v="0"/>
    <d v="1899-12-30T05:13:32"/>
    <d v="1899-12-30T06:05:56"/>
    <d v="1899-12-30T02:36:46"/>
    <d v="1899-12-30T03:02:58"/>
    <n v="2676"/>
    <x v="15"/>
    <x v="4"/>
    <n v="201608"/>
  </r>
  <r>
    <x v="2202"/>
    <d v="2016-08-21T00:00:00"/>
    <x v="10"/>
    <n v="1"/>
    <n v="0"/>
    <n v="11"/>
    <n v="30"/>
    <d v="1899-12-30T00:11:30"/>
    <d v="1899-12-30T00:11:30"/>
    <x v="98"/>
    <s v="Ironman Mont Tremblant"/>
    <n v="5.2173913043478297"/>
    <n v="0"/>
    <m/>
    <m/>
    <d v="1899-12-30T00:00:00"/>
    <d v="1899-12-30T00:00:00"/>
    <m/>
    <n v="0"/>
    <n v="0"/>
    <d v="1899-12-30T05:01:18"/>
    <d v="1899-12-30T05:53:42"/>
    <d v="1899-12-30T02:30:39"/>
    <d v="1899-12-30T02:56:51"/>
    <n v="2515"/>
    <x v="15"/>
    <x v="4"/>
    <n v="201608"/>
  </r>
  <r>
    <x v="2202"/>
    <d v="2016-08-21T00:00:00"/>
    <x v="11"/>
    <n v="1"/>
    <n v="0"/>
    <n v="12"/>
    <n v="2"/>
    <d v="1899-12-30T00:12:02"/>
    <d v="1899-12-30T00:12:02"/>
    <x v="98"/>
    <s v="Ironman Mont Tremblant"/>
    <n v="4.9861495844875394"/>
    <n v="0"/>
    <m/>
    <m/>
    <d v="1899-12-30T00:00:00"/>
    <d v="1899-12-30T00:00:00"/>
    <m/>
    <n v="0"/>
    <n v="0"/>
    <d v="1899-12-30T05:15:16"/>
    <d v="1899-12-30T06:07:40"/>
    <d v="1899-12-30T02:37:38"/>
    <d v="1899-12-30T03:03:50"/>
    <n v="2709"/>
    <x v="15"/>
    <x v="4"/>
    <n v="201608"/>
  </r>
  <r>
    <x v="2202"/>
    <d v="2016-08-21T00:00:00"/>
    <x v="12"/>
    <n v="1"/>
    <n v="0"/>
    <n v="13"/>
    <n v="9"/>
    <d v="1899-12-30T00:13:09"/>
    <d v="1899-12-30T00:13:09"/>
    <x v="98"/>
    <s v="Ironman Mont Tremblant"/>
    <n v="4.5627376425855548"/>
    <n v="0"/>
    <m/>
    <m/>
    <d v="1899-12-30T00:00:00"/>
    <d v="1899-12-30T00:00:00"/>
    <m/>
    <n v="0"/>
    <n v="0"/>
    <d v="1899-12-30T05:44:32"/>
    <d v="1899-12-30T06:36:56"/>
    <d v="1899-12-30T02:52:16"/>
    <d v="1899-12-30T03:18:28"/>
    <n v="2881"/>
    <x v="15"/>
    <x v="4"/>
    <n v="201608"/>
  </r>
  <r>
    <x v="2202"/>
    <d v="2016-08-21T00:00:00"/>
    <x v="13"/>
    <n v="1"/>
    <n v="0"/>
    <n v="13"/>
    <n v="5"/>
    <d v="1899-12-30T00:13:05"/>
    <d v="1899-12-30T00:13:05"/>
    <x v="98"/>
    <s v="Ironman Mont Tremblant"/>
    <n v="4.5859872611465002"/>
    <n v="0"/>
    <m/>
    <m/>
    <d v="1899-12-30T00:00:00"/>
    <d v="1899-12-30T00:00:00"/>
    <m/>
    <n v="0"/>
    <n v="0"/>
    <d v="1899-12-30T05:42:47"/>
    <d v="1899-12-30T06:35:11"/>
    <d v="1899-12-30T02:51:23"/>
    <d v="1899-12-30T03:17:36"/>
    <n v="2878"/>
    <x v="15"/>
    <x v="4"/>
    <n v="201608"/>
  </r>
  <r>
    <x v="2202"/>
    <d v="2016-08-21T00:00:00"/>
    <x v="14"/>
    <n v="1"/>
    <n v="0"/>
    <n v="13"/>
    <n v="43"/>
    <d v="1899-12-30T00:13:43"/>
    <d v="1899-12-30T00:13:43"/>
    <x v="98"/>
    <s v="Ironman Mont Tremblant"/>
    <n v="4.3742405832320808"/>
    <n v="0"/>
    <m/>
    <m/>
    <d v="1899-12-30T00:00:00"/>
    <d v="1899-12-30T00:00:00"/>
    <m/>
    <n v="0"/>
    <n v="0"/>
    <d v="1899-12-30T05:59:23"/>
    <d v="1899-12-30T06:51:47"/>
    <d v="1899-12-30T02:59:41"/>
    <d v="1899-12-30T03:25:53"/>
    <n v="2930"/>
    <x v="15"/>
    <x v="4"/>
    <n v="201608"/>
  </r>
  <r>
    <x v="2202"/>
    <d v="2016-08-21T00:00:00"/>
    <x v="15"/>
    <n v="1"/>
    <n v="0"/>
    <n v="15"/>
    <n v="26"/>
    <d v="1899-12-30T00:15:26"/>
    <d v="1899-12-30T00:15:26"/>
    <x v="98"/>
    <s v="Ironman Mont Tremblant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15"/>
    <x v="4"/>
    <n v="201608"/>
  </r>
  <r>
    <x v="2202"/>
    <d v="2016-08-21T00:00:00"/>
    <x v="16"/>
    <n v="1"/>
    <n v="0"/>
    <n v="14"/>
    <n v="33"/>
    <d v="1899-12-30T00:14:33"/>
    <d v="1899-12-30T00:14:33"/>
    <x v="98"/>
    <s v="Ironman Mont Tremblant"/>
    <n v="4.1237113402061887"/>
    <n v="0"/>
    <m/>
    <m/>
    <d v="1899-12-30T00:00:00"/>
    <d v="1899-12-30T00:00:00"/>
    <m/>
    <n v="0"/>
    <n v="0"/>
    <d v="1899-12-30T06:21:13"/>
    <d v="1899-12-30T07:13:37"/>
    <d v="1899-12-30T03:10:36"/>
    <d v="1899-12-30T03:36:48"/>
    <n v="2991"/>
    <x v="15"/>
    <x v="4"/>
    <n v="201608"/>
  </r>
  <r>
    <x v="2202"/>
    <d v="2016-08-21T00:00:00"/>
    <x v="17"/>
    <n v="1"/>
    <n v="0"/>
    <n v="15"/>
    <n v="14"/>
    <d v="1899-12-30T00:15:14"/>
    <d v="1899-12-30T00:15:14"/>
    <x v="98"/>
    <s v="Ironman Mont Tremblant"/>
    <n v="3.938730853391688"/>
    <n v="0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5"/>
    <x v="4"/>
    <n v="201608"/>
  </r>
  <r>
    <x v="2202"/>
    <d v="2016-08-21T00:00:00"/>
    <x v="18"/>
    <n v="1"/>
    <n v="0"/>
    <n v="16"/>
    <n v="15"/>
    <d v="1899-12-30T00:16:15"/>
    <d v="1899-12-30T00:16:15"/>
    <x v="98"/>
    <s v="Ironman Mont Tremblant"/>
    <n v="3.6923076923076952"/>
    <n v="0"/>
    <m/>
    <m/>
    <d v="1899-12-30T00:00:00"/>
    <d v="1899-12-30T00:00:00"/>
    <m/>
    <n v="0"/>
    <n v="0"/>
    <d v="1899-12-30T07:05:45"/>
    <d v="1899-12-30T07:58:09"/>
    <d v="1899-12-30T03:32:52"/>
    <d v="1899-12-30T03:59:05"/>
    <n v="3079"/>
    <x v="15"/>
    <x v="4"/>
    <n v="201608"/>
  </r>
  <r>
    <x v="2202"/>
    <d v="2016-08-21T00:00:00"/>
    <x v="19"/>
    <n v="1"/>
    <n v="0"/>
    <n v="14"/>
    <n v="56"/>
    <d v="1899-12-30T00:14:56"/>
    <d v="1899-12-30T00:14:56"/>
    <x v="98"/>
    <s v="Ironman Mont Tremblant"/>
    <n v="4.0178571428571459"/>
    <n v="0"/>
    <m/>
    <m/>
    <d v="1899-12-30T00:00:00"/>
    <d v="1899-12-30T00:00:00"/>
    <m/>
    <n v="0"/>
    <n v="0"/>
    <d v="1899-12-30T06:31:15"/>
    <d v="1899-12-30T07:23:39"/>
    <d v="1899-12-30T03:15:38"/>
    <d v="1899-12-30T03:41:50"/>
    <n v="3013"/>
    <x v="15"/>
    <x v="4"/>
    <n v="201608"/>
  </r>
  <r>
    <x v="2202"/>
    <d v="2016-08-21T00:00:00"/>
    <x v="20"/>
    <n v="1"/>
    <n v="0"/>
    <n v="15"/>
    <n v="59"/>
    <d v="1899-12-30T00:15:59"/>
    <d v="1899-12-30T00:15:59"/>
    <x v="98"/>
    <s v="Ironman Mont Tremblant"/>
    <n v="3.7539103232533915"/>
    <n v="0"/>
    <m/>
    <m/>
    <d v="1899-12-30T00:00:00"/>
    <d v="1899-12-30T00:00:00"/>
    <m/>
    <n v="0"/>
    <n v="0"/>
    <d v="1899-12-30T06:58:46"/>
    <d v="1899-12-30T07:51:10"/>
    <d v="1899-12-30T03:29:23"/>
    <d v="1899-12-30T03:55:35"/>
    <n v="3073"/>
    <x v="15"/>
    <x v="4"/>
    <n v="201608"/>
  </r>
  <r>
    <x v="2202"/>
    <d v="2016-08-21T00:00:00"/>
    <x v="21"/>
    <n v="1"/>
    <n v="0"/>
    <n v="15"/>
    <n v="23"/>
    <d v="1899-12-30T00:15:23"/>
    <d v="1899-12-30T00:15:23"/>
    <x v="98"/>
    <s v="Ironman Mont Tremblant"/>
    <n v="3.9003250270855934"/>
    <n v="0"/>
    <m/>
    <m/>
    <d v="1899-12-30T00:00:00"/>
    <d v="1899-12-30T00:00:00"/>
    <m/>
    <n v="0"/>
    <n v="0"/>
    <d v="1899-12-30T06:43:03"/>
    <d v="1899-12-30T07:35:27"/>
    <d v="1899-12-30T03:21:31"/>
    <d v="1899-12-30T03:47:43"/>
    <n v="3041"/>
    <x v="15"/>
    <x v="4"/>
    <n v="201608"/>
  </r>
  <r>
    <x v="2202"/>
    <d v="2016-08-21T00:00:00"/>
    <x v="25"/>
    <n v="1"/>
    <n v="0"/>
    <n v="17"/>
    <n v="20"/>
    <d v="1899-12-30T00:17:20"/>
    <d v="1899-12-30T00:17:20"/>
    <x v="98"/>
    <s v="Ironman Mont Tremblant"/>
    <n v="3.4615384615384648"/>
    <n v="0"/>
    <m/>
    <m/>
    <d v="1899-12-30T00:00:00"/>
    <d v="1899-12-30T00:00:00"/>
    <m/>
    <n v="0"/>
    <n v="0"/>
    <d v="1899-12-30T07:34:08"/>
    <d v="1899-12-30T08:26:32"/>
    <d v="1899-12-30T03:47:04"/>
    <d v="1899-12-30T04:13:16"/>
    <n v="3104"/>
    <x v="15"/>
    <x v="4"/>
    <n v="201608"/>
  </r>
  <r>
    <x v="2202"/>
    <d v="2016-08-21T00:00:00"/>
    <x v="26"/>
    <n v="1"/>
    <n v="0"/>
    <n v="13"/>
    <n v="56"/>
    <d v="1899-12-30T00:13:56"/>
    <d v="1899-12-30T00:13:56"/>
    <x v="98"/>
    <s v="Ironman Mont Tremblant"/>
    <n v="4.3062200956937833"/>
    <n v="0"/>
    <m/>
    <m/>
    <d v="1899-12-30T00:00:00"/>
    <d v="1899-12-30T00:00:00"/>
    <m/>
    <n v="0"/>
    <n v="0"/>
    <d v="1899-12-30T06:05:03"/>
    <d v="1899-12-30T06:57:27"/>
    <d v="1899-12-30T03:02:32"/>
    <d v="1899-12-30T03:28:44"/>
    <n v="2947"/>
    <x v="15"/>
    <x v="4"/>
    <n v="201608"/>
  </r>
  <r>
    <x v="2202"/>
    <d v="2016-08-21T00:00:00"/>
    <x v="27"/>
    <n v="1"/>
    <n v="0"/>
    <n v="16"/>
    <n v="32"/>
    <d v="1899-12-30T00:16:32"/>
    <d v="1899-12-30T00:16:32"/>
    <x v="98"/>
    <s v="Ironman Mont Tremblant"/>
    <n v="3.6290322580645182"/>
    <n v="0"/>
    <m/>
    <m/>
    <d v="1899-12-30T00:00:00"/>
    <d v="1899-12-30T00:00:00"/>
    <m/>
    <n v="0"/>
    <n v="0"/>
    <d v="1899-12-30T07:13:10"/>
    <d v="1899-12-30T08:05:34"/>
    <d v="1899-12-30T03:36:35"/>
    <d v="1899-12-30T04:02:47"/>
    <n v="3087"/>
    <x v="15"/>
    <x v="4"/>
    <n v="201608"/>
  </r>
  <r>
    <x v="2202"/>
    <d v="2016-08-21T00:00:00"/>
    <x v="28"/>
    <n v="1"/>
    <n v="0"/>
    <n v="17"/>
    <n v="27"/>
    <d v="1899-12-30T00:17:27"/>
    <d v="1899-12-30T00:17:27"/>
    <x v="98"/>
    <s v="Ironman Mont Tremblant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15"/>
    <x v="4"/>
    <n v="201608"/>
  </r>
  <r>
    <x v="2202"/>
    <d v="2016-08-21T00:00:00"/>
    <x v="29"/>
    <n v="1"/>
    <n v="0"/>
    <n v="14"/>
    <n v="54"/>
    <d v="1899-12-30T00:14:54"/>
    <d v="1899-12-30T00:14:54"/>
    <x v="98"/>
    <s v="Ironman Mont Tremblant"/>
    <n v="4.0268456375838957"/>
    <n v="0"/>
    <m/>
    <m/>
    <d v="1899-12-30T00:00:00"/>
    <d v="1899-12-30T00:00:00"/>
    <m/>
    <n v="0"/>
    <n v="0"/>
    <d v="1899-12-30T06:30:23"/>
    <d v="1899-12-30T07:22:47"/>
    <d v="1899-12-30T03:15:11"/>
    <d v="1899-12-30T03:41:23"/>
    <n v="3011"/>
    <x v="15"/>
    <x v="4"/>
    <n v="201608"/>
  </r>
  <r>
    <x v="2202"/>
    <d v="2016-08-21T00:00:00"/>
    <x v="30"/>
    <n v="1"/>
    <n v="0"/>
    <n v="14"/>
    <n v="48"/>
    <d v="1899-12-30T00:14:48"/>
    <d v="1899-12-30T00:14:48"/>
    <x v="98"/>
    <s v="Ironman Mont Tremblant"/>
    <n v="4.0540540540540571"/>
    <n v="0"/>
    <m/>
    <m/>
    <d v="1899-12-30T00:00:00"/>
    <d v="1899-12-30T00:00:00"/>
    <m/>
    <n v="0"/>
    <n v="0"/>
    <d v="1899-12-30T06:27:46"/>
    <d v="1899-12-30T07:20:10"/>
    <d v="1899-12-30T03:13:53"/>
    <d v="1899-12-30T03:40:05"/>
    <n v="3003"/>
    <x v="15"/>
    <x v="4"/>
    <n v="201608"/>
  </r>
  <r>
    <x v="2202"/>
    <d v="2016-08-21T00:00:00"/>
    <x v="31"/>
    <n v="1"/>
    <n v="0"/>
    <n v="15"/>
    <n v="6"/>
    <d v="1899-12-30T00:15:06"/>
    <d v="1899-12-30T00:15:06"/>
    <x v="98"/>
    <s v="Ironman Mont Tremblant"/>
    <n v="3.9735099337748374"/>
    <n v="0"/>
    <m/>
    <m/>
    <d v="1899-12-30T00:00:00"/>
    <d v="1899-12-30T00:00:00"/>
    <m/>
    <n v="0"/>
    <n v="0"/>
    <d v="1899-12-30T06:35:37"/>
    <d v="1899-12-30T07:28:01"/>
    <d v="1899-12-30T03:17:49"/>
    <d v="1899-12-30T03:44:01"/>
    <n v="3024"/>
    <x v="15"/>
    <x v="4"/>
    <n v="201608"/>
  </r>
  <r>
    <x v="2202"/>
    <d v="2016-08-21T00:00:00"/>
    <x v="32"/>
    <n v="1"/>
    <n v="0"/>
    <n v="16"/>
    <n v="1"/>
    <d v="1899-12-30T00:16:01"/>
    <d v="1899-12-30T00:16:01"/>
    <x v="98"/>
    <s v="Ironman Mont Tremblant"/>
    <n v="3.7460978147762778"/>
    <n v="0"/>
    <m/>
    <m/>
    <d v="1899-12-30T00:00:00"/>
    <d v="1899-12-30T00:00:00"/>
    <m/>
    <n v="0"/>
    <n v="0"/>
    <d v="1899-12-30T06:59:38"/>
    <d v="1899-12-30T07:52:02"/>
    <d v="1899-12-30T03:29:49"/>
    <d v="1899-12-30T03:56:01"/>
    <n v="3076"/>
    <x v="15"/>
    <x v="4"/>
    <n v="201608"/>
  </r>
  <r>
    <x v="2202"/>
    <d v="2016-08-21T00:00:00"/>
    <x v="33"/>
    <n v="1"/>
    <n v="0"/>
    <n v="17"/>
    <n v="25"/>
    <d v="1899-12-30T00:17:25"/>
    <d v="1899-12-30T00:17:25"/>
    <x v="98"/>
    <s v="Ironman Mont Tremblant"/>
    <n v="3.4449760765550264"/>
    <n v="0"/>
    <m/>
    <m/>
    <d v="1899-12-30T00:00:00"/>
    <d v="1899-12-30T00:00:00"/>
    <m/>
    <n v="0"/>
    <n v="0"/>
    <d v="1899-12-30T07:36:19"/>
    <d v="1899-12-30T08:28:43"/>
    <d v="1899-12-30T03:48:10"/>
    <d v="1899-12-30T04:14:22"/>
    <n v="3107"/>
    <x v="15"/>
    <x v="4"/>
    <n v="201608"/>
  </r>
  <r>
    <x v="2202"/>
    <d v="2016-08-21T00:00:00"/>
    <x v="34"/>
    <n v="1"/>
    <n v="0"/>
    <n v="17"/>
    <n v="26"/>
    <d v="1899-12-30T00:17:26"/>
    <d v="1899-12-30T00:17:26"/>
    <x v="98"/>
    <s v="Ironman Mont Tremblant"/>
    <n v="3.4416826003824119"/>
    <n v="0"/>
    <m/>
    <m/>
    <d v="1899-12-30T00:00:00"/>
    <d v="1899-12-30T00:00:00"/>
    <m/>
    <n v="0"/>
    <n v="0"/>
    <d v="1899-12-30T07:36:45"/>
    <d v="1899-12-30T08:29:09"/>
    <d v="1899-12-30T03:48:23"/>
    <d v="1899-12-30T04:14:35"/>
    <n v="3108"/>
    <x v="15"/>
    <x v="4"/>
    <n v="201608"/>
  </r>
  <r>
    <x v="2202"/>
    <d v="2016-08-21T00:00:00"/>
    <x v="35"/>
    <n v="1"/>
    <n v="0"/>
    <n v="16"/>
    <n v="33"/>
    <d v="1899-12-30T00:16:33"/>
    <d v="1899-12-30T00:16:33"/>
    <x v="98"/>
    <s v="Ironman Mont Tremblant"/>
    <n v="3.6253776435045348"/>
    <n v="0"/>
    <m/>
    <m/>
    <d v="1899-12-30T00:00:00"/>
    <d v="1899-12-30T00:00:00"/>
    <m/>
    <n v="0"/>
    <n v="0"/>
    <d v="1899-12-30T07:13:37"/>
    <d v="1899-12-30T08:06:01"/>
    <d v="1899-12-30T03:36:48"/>
    <d v="1899-12-30T04:03:00"/>
    <n v="3088"/>
    <x v="15"/>
    <x v="4"/>
    <n v="201608"/>
  </r>
  <r>
    <x v="2202"/>
    <d v="2016-08-21T00:00:00"/>
    <x v="36"/>
    <n v="1"/>
    <n v="0"/>
    <n v="15"/>
    <n v="42"/>
    <d v="1899-12-30T00:15:42"/>
    <d v="1899-12-30T00:15:42"/>
    <x v="98"/>
    <s v="Ironman Mont Tremblant"/>
    <n v="3.8216560509554172"/>
    <n v="0"/>
    <m/>
    <m/>
    <d v="1899-12-30T00:00:00"/>
    <d v="1899-12-30T00:00:00"/>
    <m/>
    <n v="0"/>
    <n v="0"/>
    <d v="1899-12-30T06:51:20"/>
    <d v="1899-12-30T07:43:44"/>
    <d v="1899-12-30T03:25:40"/>
    <d v="1899-12-30T03:51:52"/>
    <n v="3062"/>
    <x v="15"/>
    <x v="4"/>
    <n v="201608"/>
  </r>
  <r>
    <x v="2203"/>
    <d v="2016-08-28T00:00:00"/>
    <x v="2"/>
    <n v="3"/>
    <n v="0"/>
    <n v="35"/>
    <n v="48"/>
    <d v="1899-12-30T00:35:48"/>
    <d v="1899-12-30T00:11:56"/>
    <x v="98"/>
    <s v="Random Run with Nolan"/>
    <n v="5.0279329608938594"/>
    <n v="0"/>
    <s v="HOT &amp; Humid"/>
    <s v="https://www.strava.com/activities/692270490"/>
    <d v="1899-12-30T05:12:39"/>
    <d v="1899-12-30T02:36:20"/>
    <m/>
    <n v="0"/>
    <n v="0"/>
    <d v="1899-12-30T05:12:39"/>
    <d v="1899-12-30T06:05:03"/>
    <d v="1899-12-30T02:36:20"/>
    <d v="1899-12-30T03:02:32"/>
    <n v="2664"/>
    <x v="15"/>
    <x v="4"/>
    <n v="201608"/>
  </r>
  <r>
    <x v="2204"/>
    <d v="2016-08-30T00:00:00"/>
    <x v="2"/>
    <n v="2.2799999999999998"/>
    <n v="0"/>
    <n v="30"/>
    <n v="0"/>
    <d v="1899-12-30T00:30:00"/>
    <d v="1899-12-30T00:13:09"/>
    <x v="97"/>
    <s v="YNHH Treadmill"/>
    <n v="4.5600000000000041"/>
    <n v="0"/>
    <s v="Inside"/>
    <m/>
    <d v="1899-12-30T05:44:44"/>
    <d v="1899-12-30T02:52:22"/>
    <m/>
    <n v="0"/>
    <n v="0"/>
    <d v="1899-12-30T05:44:44"/>
    <d v="1899-12-30T06:37:08"/>
    <d v="1899-12-30T02:52:22"/>
    <d v="1899-12-30T03:18:34"/>
    <n v="2882"/>
    <x v="15"/>
    <x v="4"/>
    <n v="201608"/>
  </r>
  <r>
    <x v="2205"/>
    <d v="2016-09-04T00:00:00"/>
    <x v="2"/>
    <n v="3.11"/>
    <n v="0"/>
    <n v="31"/>
    <n v="16"/>
    <d v="1899-12-30T00:31:16"/>
    <d v="1899-12-30T00:10:03"/>
    <x v="98"/>
    <s v="PreSoccer Run"/>
    <n v="5.968017057569301"/>
    <n v="0"/>
    <s v="Nice!"/>
    <s v="https://www.strava.com/activities/700404448"/>
    <d v="1899-12-30T04:23:24"/>
    <d v="1899-12-30T02:11:42"/>
    <m/>
    <n v="0"/>
    <n v="0"/>
    <d v="1899-12-30T04:23:24"/>
    <d v="1899-12-30T05:15:48"/>
    <d v="1899-12-30T02:11:42"/>
    <d v="1899-12-30T02:37:54"/>
    <n v="1593"/>
    <x v="15"/>
    <x v="5"/>
    <n v="201609"/>
  </r>
  <r>
    <x v="2206"/>
    <d v="2016-09-05T00:00:00"/>
    <x v="2"/>
    <n v="3.1"/>
    <n v="0"/>
    <n v="27"/>
    <n v="23"/>
    <d v="1899-12-30T00:27:23"/>
    <d v="1899-12-30T00:08:50"/>
    <x v="98"/>
    <s v="New Haven Road Race"/>
    <n v="6.792452830188684"/>
    <n v="0"/>
    <s v="Nice!"/>
    <m/>
    <d v="1899-12-30T03:51:26"/>
    <d v="1899-12-30T01:55:43"/>
    <m/>
    <n v="0"/>
    <n v="0"/>
    <d v="1899-12-30T03:51:26"/>
    <d v="1899-12-30T04:43:50"/>
    <d v="1899-12-30T01:55:43"/>
    <d v="1899-12-30T02:21:55"/>
    <n v="870"/>
    <x v="15"/>
    <x v="5"/>
    <n v="201609"/>
  </r>
  <r>
    <x v="2207"/>
    <d v="2016-09-09T00:00:00"/>
    <x v="2"/>
    <n v="2.7"/>
    <n v="0"/>
    <n v="29"/>
    <n v="4"/>
    <d v="1899-12-30T00:29:04"/>
    <d v="1899-12-30T00:10:46"/>
    <x v="98"/>
    <s v="Random"/>
    <n v="5.5733944954128489"/>
    <n v="0"/>
    <s v="HOT &amp; Humid"/>
    <s v="https://www.strava.com/activities/705865793"/>
    <d v="1899-12-30T04:42:03"/>
    <d v="1899-12-30T02:21:02"/>
    <m/>
    <n v="0"/>
    <n v="0"/>
    <d v="1899-12-30T04:42:03"/>
    <d v="1899-12-30T05:34:27"/>
    <d v="1899-12-30T02:21:02"/>
    <d v="1899-12-30T02:47:14"/>
    <n v="2110"/>
    <x v="15"/>
    <x v="5"/>
    <n v="201609"/>
  </r>
  <r>
    <x v="2207"/>
    <d v="2016-09-09T00:00:00"/>
    <x v="1"/>
    <n v="12"/>
    <n v="0"/>
    <n v="57"/>
    <n v="51"/>
    <d v="1899-12-30T00:57:51"/>
    <d v="1899-12-30T00:04:49"/>
    <x v="53"/>
    <s v="Random"/>
    <n v="12.445980985306837"/>
    <n v="0"/>
    <s v="HOT &amp; Humid"/>
    <s v="https://www.strava.com/activities/706208856"/>
    <d v="1899-12-30T08:59:56"/>
    <d v="1899-12-30T04:29:58"/>
    <m/>
    <n v="0"/>
    <n v="0"/>
    <d v="1899-12-30T02:06:18"/>
    <d v="1899-12-30T02:58:42"/>
    <d v="1899-12-30T01:03:09"/>
    <d v="1899-12-30T01:29:21"/>
    <n v="716"/>
    <x v="15"/>
    <x v="5"/>
    <n v="201609"/>
  </r>
  <r>
    <x v="2208"/>
    <d v="2016-09-11T00:00:00"/>
    <x v="2"/>
    <n v="2"/>
    <n v="0"/>
    <n v="21"/>
    <n v="11"/>
    <d v="1899-12-30T00:21:11"/>
    <d v="1899-12-30T00:10:35"/>
    <x v="98"/>
    <s v="Soccer Pre Run - Farmington"/>
    <n v="5.6648308418568103"/>
    <n v="0"/>
    <s v="Warm"/>
    <s v="https://www.strava.com/activities/711272116"/>
    <d v="1899-12-30T04:37:30"/>
    <d v="1899-12-30T02:18:45"/>
    <m/>
    <n v="0"/>
    <n v="0"/>
    <d v="1899-12-30T04:37:30"/>
    <d v="1899-12-30T05:29:54"/>
    <d v="1899-12-30T02:18:45"/>
    <d v="1899-12-30T02:44:57"/>
    <n v="2002"/>
    <x v="15"/>
    <x v="5"/>
    <n v="201609"/>
  </r>
  <r>
    <x v="2209"/>
    <d v="2016-09-16T00:00:00"/>
    <x v="1"/>
    <n v="13.9"/>
    <n v="1"/>
    <n v="4"/>
    <n v="38"/>
    <d v="1899-12-30T01:04:38"/>
    <d v="1899-12-30T00:04:39"/>
    <x v="53"/>
    <s v="Random"/>
    <n v="12.903558535327496"/>
    <n v="0"/>
    <s v="Warm"/>
    <s v="https://www.strava.com/activities/714450609"/>
    <d v="1899-12-30T08:40:47"/>
    <d v="1899-12-30T04:20:24"/>
    <m/>
    <n v="0"/>
    <n v="0"/>
    <d v="1899-12-30T02:01:50"/>
    <d v="1899-12-30T02:54:14"/>
    <d v="1899-12-30T01:00:55"/>
    <d v="1899-12-30T01:27:07"/>
    <n v="693"/>
    <x v="15"/>
    <x v="5"/>
    <n v="201609"/>
  </r>
  <r>
    <x v="2209"/>
    <d v="2016-09-16T00:00:00"/>
    <x v="2"/>
    <n v="3.5"/>
    <n v="0"/>
    <n v="41"/>
    <n v="50"/>
    <d v="1899-12-30T00:41:50"/>
    <d v="1899-12-30T00:11:57"/>
    <x v="98"/>
    <s v="Long Way Middlebury Garage"/>
    <n v="5.0199203187251031"/>
    <n v="0"/>
    <s v="Nice!"/>
    <m/>
    <d v="1899-12-30T05:13:09"/>
    <d v="1899-12-30T02:36:35"/>
    <m/>
    <n v="0"/>
    <n v="0"/>
    <d v="1899-12-30T05:13:09"/>
    <d v="1899-12-30T06:05:33"/>
    <d v="1899-12-30T02:36:35"/>
    <d v="1899-12-30T03:02:47"/>
    <n v="2674"/>
    <x v="15"/>
    <x v="5"/>
    <n v="201609"/>
  </r>
  <r>
    <x v="2210"/>
    <d v="2016-09-20T00:00:00"/>
    <x v="2"/>
    <n v="3.1"/>
    <n v="0"/>
    <n v="37"/>
    <n v="35"/>
    <d v="1899-12-30T00:37:35"/>
    <d v="1899-12-30T00:12:07"/>
    <x v="97"/>
    <s v="YNHH Division St 5k"/>
    <n v="4.9490022172949049"/>
    <n v="0"/>
    <s v="Warm"/>
    <m/>
    <d v="1899-12-30T05:17:38"/>
    <d v="1899-12-30T02:38:49"/>
    <m/>
    <n v="0"/>
    <n v="0"/>
    <d v="1899-12-30T05:17:38"/>
    <d v="1899-12-30T06:10:02"/>
    <d v="1899-12-30T02:38:49"/>
    <d v="1899-12-30T03:05:01"/>
    <n v="2732"/>
    <x v="15"/>
    <x v="5"/>
    <n v="201609"/>
  </r>
  <r>
    <x v="2211"/>
    <d v="2016-09-21T00:00:00"/>
    <x v="2"/>
    <n v="3.1"/>
    <n v="0"/>
    <n v="33"/>
    <n v="38"/>
    <d v="1899-12-30T00:33:38"/>
    <d v="1899-12-30T00:10:51"/>
    <x v="97"/>
    <s v="YNHH Division St 5k"/>
    <n v="5.5302279484638301"/>
    <n v="0"/>
    <s v="Warm"/>
    <m/>
    <d v="1899-12-30T04:44:15"/>
    <d v="1899-12-30T02:22:08"/>
    <m/>
    <n v="0"/>
    <n v="0"/>
    <d v="1899-12-30T04:44:15"/>
    <d v="1899-12-30T05:36:39"/>
    <d v="1899-12-30T02:22:08"/>
    <d v="1899-12-30T02:48:20"/>
    <n v="2165"/>
    <x v="15"/>
    <x v="5"/>
    <n v="201609"/>
  </r>
  <r>
    <x v="2212"/>
    <d v="2016-09-23T00:00:00"/>
    <x v="2"/>
    <n v="3.8"/>
    <n v="0"/>
    <n v="57"/>
    <n v="22"/>
    <d v="1899-12-30T00:57:22"/>
    <d v="1899-12-30T00:15:06"/>
    <x v="101"/>
    <s v="Flanders White Trail"/>
    <n v="3.9744334689134253"/>
    <n v="0"/>
    <s v="Nice!"/>
    <m/>
    <d v="1899-12-30T06:35:32"/>
    <d v="1899-12-30T03:17:46"/>
    <m/>
    <n v="0"/>
    <n v="0"/>
    <d v="1899-12-30T06:35:32"/>
    <d v="1899-12-30T07:27:56"/>
    <d v="1899-12-30T03:17:46"/>
    <d v="1899-12-30T03:43:58"/>
    <n v="3023"/>
    <x v="15"/>
    <x v="5"/>
    <n v="201609"/>
  </r>
  <r>
    <x v="2213"/>
    <d v="2016-09-27T00:00:00"/>
    <x v="2"/>
    <n v="3.1"/>
    <n v="0"/>
    <n v="31"/>
    <n v="58"/>
    <d v="1899-12-30T00:31:58"/>
    <d v="1899-12-30T00:10:19"/>
    <x v="97"/>
    <s v="YNHH 5k"/>
    <n v="5.8185610010427578"/>
    <n v="0"/>
    <s v="Nice!"/>
    <s v="https://www.strava.com/activities/726823078"/>
    <d v="1899-12-30T04:30:10"/>
    <d v="1899-12-30T02:15:05"/>
    <m/>
    <n v="0"/>
    <n v="0"/>
    <d v="1899-12-30T04:30:10"/>
    <d v="1899-12-30T05:22:34"/>
    <d v="1899-12-30T02:15:05"/>
    <d v="1899-12-30T02:41:17"/>
    <n v="1794"/>
    <x v="15"/>
    <x v="5"/>
    <n v="201609"/>
  </r>
  <r>
    <x v="2214"/>
    <d v="2016-10-02T00:00:00"/>
    <x v="2"/>
    <n v="3"/>
    <n v="0"/>
    <n v="31"/>
    <n v="30"/>
    <d v="1899-12-30T00:31:30"/>
    <d v="1899-12-30T00:10:30"/>
    <x v="98"/>
    <s v="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5"/>
    <x v="6"/>
    <n v="201610"/>
  </r>
  <r>
    <x v="2215"/>
    <d v="2016-10-03T00:00:00"/>
    <x v="2"/>
    <n v="3.1"/>
    <n v="0"/>
    <n v="36"/>
    <n v="33"/>
    <d v="1899-12-30T00:36:33"/>
    <d v="1899-12-30T00:11:47"/>
    <x v="97"/>
    <s v="YNHH Division St 5k"/>
    <n v="5.0889192886456946"/>
    <n v="0"/>
    <s v="Warm"/>
    <m/>
    <d v="1899-12-30T05:08:54"/>
    <d v="1899-12-30T02:34:27"/>
    <m/>
    <n v="0"/>
    <n v="0"/>
    <d v="1899-12-30T05:08:54"/>
    <d v="1899-12-30T06:01:18"/>
    <d v="1899-12-30T02:34:27"/>
    <d v="1899-12-30T03:00:39"/>
    <n v="2620"/>
    <x v="15"/>
    <x v="6"/>
    <n v="201610"/>
  </r>
  <r>
    <x v="2216"/>
    <d v="2016-10-05T00:00:00"/>
    <x v="2"/>
    <n v="3.1"/>
    <n v="0"/>
    <n v="34"/>
    <n v="30"/>
    <d v="1899-12-30T00:34:30"/>
    <d v="1899-12-30T00:11:08"/>
    <x v="97"/>
    <s v="YNHH Division St 5k"/>
    <n v="5.3913043478260914"/>
    <n v="0"/>
    <s v="Warm"/>
    <m/>
    <d v="1899-12-30T04:51:35"/>
    <d v="1899-12-30T02:25:47"/>
    <m/>
    <n v="0"/>
    <n v="0"/>
    <d v="1899-12-30T04:51:35"/>
    <d v="1899-12-30T05:43:59"/>
    <d v="1899-12-30T02:25:47"/>
    <d v="1899-12-30T02:51:59"/>
    <n v="2332"/>
    <x v="15"/>
    <x v="6"/>
    <n v="201610"/>
  </r>
  <r>
    <x v="2217"/>
    <d v="2016-10-07T00:00:00"/>
    <x v="2"/>
    <n v="4.2"/>
    <n v="0"/>
    <n v="49"/>
    <n v="4"/>
    <d v="1899-12-30T00:49:04"/>
    <d v="1899-12-30T00:11:41"/>
    <x v="98"/>
    <s v="Random"/>
    <n v="5.1358695652173951"/>
    <n v="0"/>
    <s v="Nice!"/>
    <m/>
    <d v="1899-12-30T05:06:05"/>
    <d v="1899-12-30T02:33:02"/>
    <m/>
    <n v="0"/>
    <n v="0"/>
    <d v="1899-12-30T05:06:05"/>
    <d v="1899-12-30T05:58:29"/>
    <d v="1899-12-30T02:33:02"/>
    <d v="1899-12-30T02:59:14"/>
    <n v="2572"/>
    <x v="15"/>
    <x v="6"/>
    <n v="201610"/>
  </r>
  <r>
    <x v="2218"/>
    <d v="2016-10-13T00:00:00"/>
    <x v="2"/>
    <n v="3.1"/>
    <n v="0"/>
    <n v="35"/>
    <n v="4"/>
    <d v="1899-12-30T00:35:04"/>
    <d v="1899-12-30T00:11:19"/>
    <x v="97"/>
    <s v="YNHH Division St 5k"/>
    <n v="5.3041825095057069"/>
    <n v="0"/>
    <s v="Nice!"/>
    <m/>
    <d v="1899-12-30T04:56:22"/>
    <d v="1899-12-30T02:28:11"/>
    <m/>
    <n v="0"/>
    <n v="0"/>
    <d v="1899-12-30T04:56:22"/>
    <d v="1899-12-30T05:48:46"/>
    <d v="1899-12-30T02:28:11"/>
    <d v="1899-12-30T02:54:23"/>
    <n v="2421"/>
    <x v="15"/>
    <x v="6"/>
    <n v="201610"/>
  </r>
  <r>
    <x v="2219"/>
    <d v="2016-10-14T00:00:00"/>
    <x v="1"/>
    <n v="16.7"/>
    <n v="1"/>
    <n v="19"/>
    <n v="9"/>
    <d v="1899-12-30T01:19:09"/>
    <d v="1899-12-30T00:04:44"/>
    <x v="53"/>
    <s v="Random"/>
    <n v="12.659507264687313"/>
    <n v="0"/>
    <s v="Chilly"/>
    <s v="road with Chris"/>
    <d v="1899-12-30T08:50:50"/>
    <d v="1899-12-30T04:25:25"/>
    <m/>
    <n v="0"/>
    <n v="0"/>
    <d v="1899-12-30T02:04:11"/>
    <d v="1899-12-30T02:56:35"/>
    <d v="1899-12-30T01:02:05"/>
    <d v="1899-12-30T01:28:17"/>
    <n v="709"/>
    <x v="15"/>
    <x v="6"/>
    <n v="201610"/>
  </r>
  <r>
    <x v="2220"/>
    <d v="2016-10-16T00:00:00"/>
    <x v="2"/>
    <n v="3.1"/>
    <n v="0"/>
    <n v="32"/>
    <n v="17"/>
    <d v="1899-12-30T00:32:17"/>
    <d v="1899-12-30T00:10:25"/>
    <x v="98"/>
    <s v="Library 5k"/>
    <n v="5.7614868353123434"/>
    <n v="0"/>
    <s v="Nice!"/>
    <s v="Ran with Hunter"/>
    <d v="1899-12-30T04:32:51"/>
    <d v="1899-12-30T02:16:25"/>
    <m/>
    <n v="0"/>
    <n v="0"/>
    <d v="1899-12-30T04:32:51"/>
    <d v="1899-12-30T05:25:15"/>
    <d v="1899-12-30T02:16:25"/>
    <d v="1899-12-30T02:42:37"/>
    <n v="1878"/>
    <x v="15"/>
    <x v="6"/>
    <n v="201610"/>
  </r>
  <r>
    <x v="2221"/>
    <d v="2016-10-28T00:00:00"/>
    <x v="2"/>
    <n v="3.1"/>
    <n v="0"/>
    <n v="34"/>
    <n v="0"/>
    <d v="1899-12-30T00:34:00"/>
    <d v="1899-12-30T00:10:58"/>
    <x v="98"/>
    <s v="Treadmill"/>
    <n v="5.4705882352941222"/>
    <n v="0"/>
    <s v="Inside"/>
    <s v="Scrubs ep 1&amp;2"/>
    <d v="1899-12-30T04:47:21"/>
    <d v="1899-12-30T02:23:41"/>
    <m/>
    <n v="0"/>
    <n v="0"/>
    <d v="1899-12-30T04:47:21"/>
    <d v="1899-12-30T05:39:45"/>
    <d v="1899-12-30T02:23:41"/>
    <d v="1899-12-30T02:49:53"/>
    <n v="2236"/>
    <x v="15"/>
    <x v="6"/>
    <n v="201610"/>
  </r>
  <r>
    <x v="2222"/>
    <d v="2016-10-30T00:00:00"/>
    <x v="1"/>
    <n v="24"/>
    <n v="1"/>
    <n v="48"/>
    <n v="44"/>
    <d v="1899-12-30T01:48:44"/>
    <d v="1899-12-30T00:04:32"/>
    <x v="53"/>
    <s v="Random"/>
    <n v="13.243408951563469"/>
    <n v="0"/>
    <s v="Nice!"/>
    <m/>
    <d v="1899-12-30T08:27:25"/>
    <d v="1899-12-30T04:13:43"/>
    <m/>
    <n v="0"/>
    <n v="0"/>
    <d v="1899-12-30T01:58:42"/>
    <d v="1899-12-30T02:51:06"/>
    <d v="1899-12-30T00:59:21"/>
    <d v="1899-12-30T01:25:33"/>
    <n v="669"/>
    <x v="15"/>
    <x v="6"/>
    <n v="201610"/>
  </r>
  <r>
    <x v="2223"/>
    <d v="2016-11-06T00:00:00"/>
    <x v="2"/>
    <n v="1"/>
    <n v="0"/>
    <n v="11"/>
    <n v="0"/>
    <d v="1899-12-30T00:11:00"/>
    <d v="1899-12-30T00:11:00"/>
    <x v="98"/>
    <s v="Treadmil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5"/>
    <x v="7"/>
    <n v="201611"/>
  </r>
  <r>
    <x v="2224"/>
    <d v="2016-11-07T00:00:00"/>
    <x v="2"/>
    <n v="2.75"/>
    <n v="0"/>
    <n v="30"/>
    <n v="0"/>
    <d v="1899-12-30T00:30:00"/>
    <d v="1899-12-30T00:10:55"/>
    <x v="98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</r>
  <r>
    <x v="2225"/>
    <d v="2016-11-08T00:00:00"/>
    <x v="2"/>
    <n v="3.1"/>
    <n v="0"/>
    <n v="31"/>
    <n v="46"/>
    <d v="1899-12-30T00:31:46"/>
    <d v="1899-12-30T00:10:15"/>
    <x v="76"/>
    <s v="Austin Run"/>
    <n v="5.8551941238195226"/>
    <n v="0"/>
    <s v="Humid"/>
    <m/>
    <d v="1899-12-30T04:28:29"/>
    <d v="1899-12-30T02:14:14"/>
    <m/>
    <n v="0"/>
    <n v="0"/>
    <d v="1899-12-30T04:28:29"/>
    <d v="1899-12-30T05:20:53"/>
    <d v="1899-12-30T02:14:14"/>
    <d v="1899-12-30T02:40:26"/>
    <n v="1737"/>
    <x v="15"/>
    <x v="7"/>
    <n v="201611"/>
  </r>
  <r>
    <x v="2226"/>
    <d v="2016-11-16T00:00:00"/>
    <x v="2"/>
    <n v="3.2"/>
    <n v="0"/>
    <n v="36"/>
    <n v="20"/>
    <d v="1899-12-30T00:36:20"/>
    <d v="1899-12-30T00:11:21"/>
    <x v="97"/>
    <s v="YNHH Division St 5k"/>
    <n v="5.2844036697247745"/>
    <n v="0"/>
    <s v="Nice!"/>
    <m/>
    <d v="1899-12-30T04:57:29"/>
    <d v="1899-12-30T02:28:44"/>
    <m/>
    <n v="0"/>
    <n v="0"/>
    <d v="1899-12-30T04:57:29"/>
    <d v="1899-12-30T05:49:53"/>
    <d v="1899-12-30T02:28:44"/>
    <d v="1899-12-30T02:54:56"/>
    <n v="2445"/>
    <x v="15"/>
    <x v="7"/>
    <n v="201611"/>
  </r>
  <r>
    <x v="2227"/>
    <d v="2016-11-20T00:00:00"/>
    <x v="2"/>
    <n v="2.75"/>
    <n v="0"/>
    <n v="30"/>
    <n v="0"/>
    <d v="1899-12-30T00:30:00"/>
    <d v="1899-12-30T00:10:55"/>
    <x v="98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</r>
  <r>
    <x v="2228"/>
    <d v="2016-11-22T00:00:00"/>
    <x v="0"/>
    <n v="0.75"/>
    <n v="0"/>
    <n v="30"/>
    <n v="0"/>
    <d v="1899-12-30T00:30:00"/>
    <d v="1899-12-30T00:40:00"/>
    <x v="102"/>
    <s v="PHS Swim"/>
    <n v="1.5000000000000013"/>
    <n v="0"/>
    <s v="Inside"/>
    <n v="1200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7"/>
    <n v="201611"/>
  </r>
  <r>
    <x v="2229"/>
    <d v="2016-11-24T00:00:00"/>
    <x v="2"/>
    <n v="3.1"/>
    <n v="0"/>
    <n v="38"/>
    <n v="54"/>
    <d v="1899-12-30T00:38:54"/>
    <d v="1899-12-30T00:12:33"/>
    <x v="98"/>
    <s v="Turkey Trot"/>
    <n v="4.7814910025706983"/>
    <n v="0"/>
    <s v="Chilly"/>
    <m/>
    <d v="1899-12-30T05:28:46"/>
    <d v="1899-12-30T02:44:23"/>
    <m/>
    <n v="0"/>
    <n v="0"/>
    <d v="1899-12-30T05:28:46"/>
    <d v="1899-12-30T06:21:10"/>
    <d v="1899-12-30T02:44:23"/>
    <d v="1899-12-30T03:10:35"/>
    <n v="2813"/>
    <x v="15"/>
    <x v="7"/>
    <n v="201611"/>
  </r>
  <r>
    <x v="2230"/>
    <d v="2016-11-25T00:00:00"/>
    <x v="2"/>
    <n v="3.1"/>
    <n v="0"/>
    <n v="37"/>
    <n v="21"/>
    <d v="1899-12-30T00:37:21"/>
    <d v="1899-12-30T00:12:03"/>
    <x v="98"/>
    <s v="Bunker Hill &amp; Back"/>
    <n v="4.9799196787148627"/>
    <n v="0"/>
    <s v="Nice!"/>
    <m/>
    <d v="1899-12-30T05:15:40"/>
    <d v="1899-12-30T02:37:50"/>
    <m/>
    <n v="0"/>
    <n v="0"/>
    <d v="1899-12-30T05:15:40"/>
    <d v="1899-12-30T06:08:04"/>
    <d v="1899-12-30T02:37:50"/>
    <d v="1899-12-30T03:04:02"/>
    <n v="2712"/>
    <x v="15"/>
    <x v="7"/>
    <n v="201611"/>
  </r>
  <r>
    <x v="2231"/>
    <d v="2016-11-27T00:00:00"/>
    <x v="2"/>
    <n v="5.25"/>
    <n v="0"/>
    <n v="58"/>
    <n v="55"/>
    <d v="1899-12-30T00:58:55"/>
    <d v="1899-12-30T00:11:13"/>
    <x v="98"/>
    <s v="Harvest Ramble"/>
    <n v="5.3465346534653513"/>
    <n v="0"/>
    <s v="Chilly"/>
    <s v="Hilly"/>
    <d v="1899-12-30T04:54:01"/>
    <d v="1899-12-30T02:27:01"/>
    <m/>
    <n v="0"/>
    <n v="0"/>
    <d v="1899-12-30T04:54:01"/>
    <d v="1899-12-30T05:46:25"/>
    <d v="1899-12-30T02:27:01"/>
    <d v="1899-12-30T02:53:13"/>
    <n v="2373"/>
    <x v="15"/>
    <x v="7"/>
    <n v="201611"/>
  </r>
  <r>
    <x v="2232"/>
    <d v="2016-11-28T00:00:00"/>
    <x v="2"/>
    <n v="3.1"/>
    <n v="0"/>
    <n v="38"/>
    <n v="16"/>
    <d v="1899-12-30T00:38:16"/>
    <d v="1899-12-30T00:12:21"/>
    <x v="97"/>
    <s v="YNHH Division St 5k"/>
    <n v="4.8606271777003522"/>
    <n v="0"/>
    <s v="Nice!"/>
    <m/>
    <d v="1899-12-30T05:23:25"/>
    <d v="1899-12-30T02:41:42"/>
    <m/>
    <n v="0"/>
    <n v="0"/>
    <d v="1899-12-30T05:23:25"/>
    <d v="1899-12-30T06:15:49"/>
    <d v="1899-12-30T02:41:42"/>
    <d v="1899-12-30T03:07:54"/>
    <n v="2770"/>
    <x v="15"/>
    <x v="7"/>
    <n v="201611"/>
  </r>
  <r>
    <x v="2233"/>
    <d v="2016-11-29T00:00:00"/>
    <x v="0"/>
    <n v="1"/>
    <n v="0"/>
    <n v="49"/>
    <n v="40"/>
    <d v="1899-12-30T00:49:40"/>
    <d v="1899-12-30T00:49:40"/>
    <x v="102"/>
    <s v="PHS Swim"/>
    <n v="1.2080536912751687"/>
    <n v="0"/>
    <s v="Inside"/>
    <m/>
    <d v="1899-12-30T01:59:12"/>
    <d v="1899-12-30T00:59:36"/>
    <m/>
    <n v="0"/>
    <n v="0"/>
    <d v="1899-12-30T21:41:16"/>
    <d v="1899-12-30T22:33:40"/>
    <d v="1899-12-30T10:50:38"/>
    <d v="1899-12-30T11:16:50"/>
    <n v="3506"/>
    <x v="15"/>
    <x v="7"/>
    <n v="201611"/>
  </r>
  <r>
    <x v="2234"/>
    <d v="2016-12-01T00:00:00"/>
    <x v="0"/>
    <n v="1"/>
    <n v="0"/>
    <n v="53"/>
    <n v="31"/>
    <d v="1899-12-30T00:53:31"/>
    <d v="1899-12-30T00:53:31"/>
    <x v="102"/>
    <s v="PHS Swim"/>
    <n v="1.1211460604173165"/>
    <n v="0"/>
    <s v="Inside"/>
    <m/>
    <d v="1899-12-30T02:08:26"/>
    <d v="1899-12-30T01:04:13"/>
    <m/>
    <n v="0"/>
    <n v="0"/>
    <d v="1899-12-30T23:22:08"/>
    <d v="1899-12-31T00:14:32"/>
    <d v="1899-12-30T11:41:04"/>
    <d v="1899-12-30T12:07:16"/>
    <n v="3519"/>
    <x v="15"/>
    <x v="11"/>
    <n v="201612"/>
  </r>
  <r>
    <x v="2235"/>
    <d v="2016-12-02T00:00:00"/>
    <x v="1"/>
    <n v="12.95"/>
    <n v="1"/>
    <n v="4"/>
    <n v="19"/>
    <d v="1899-12-30T01:04:19"/>
    <d v="1899-12-30T00:04:58"/>
    <x v="53"/>
    <s v="Reverse Griskus Sprint"/>
    <n v="12.080849961129836"/>
    <n v="0"/>
    <s v="Cold &amp; Windy"/>
    <m/>
    <d v="1899-12-30T09:16:15"/>
    <d v="1899-12-30T04:38:08"/>
    <m/>
    <n v="0"/>
    <n v="0"/>
    <d v="1899-12-30T02:10:07"/>
    <d v="1899-12-30T03:02:31"/>
    <d v="1899-12-30T01:05:04"/>
    <d v="1899-12-30T01:31:16"/>
    <n v="723"/>
    <x v="15"/>
    <x v="11"/>
    <n v="201612"/>
  </r>
  <r>
    <x v="2236"/>
    <d v="2016-12-04T00:00:00"/>
    <x v="2"/>
    <n v="3.1"/>
    <n v="0"/>
    <n v="37"/>
    <n v="8"/>
    <d v="1899-12-30T00:37:08"/>
    <d v="1899-12-30T00:11:59"/>
    <x v="98"/>
    <s v="fenn's Pond"/>
    <n v="5.0089766606822304"/>
    <n v="0"/>
    <s v="Cold &amp; Windy"/>
    <m/>
    <d v="1899-12-30T05:13:50"/>
    <d v="1899-12-30T02:36:55"/>
    <m/>
    <n v="0"/>
    <n v="0"/>
    <d v="1899-12-30T05:13:50"/>
    <d v="1899-12-30T06:06:14"/>
    <d v="1899-12-30T02:36:55"/>
    <d v="1899-12-30T03:03:07"/>
    <n v="2680"/>
    <x v="15"/>
    <x v="11"/>
    <n v="201612"/>
  </r>
  <r>
    <x v="2237"/>
    <d v="2016-12-05T00:00:00"/>
    <x v="2"/>
    <n v="2.71"/>
    <n v="0"/>
    <n v="30"/>
    <n v="0"/>
    <d v="1899-12-30T00:30:00"/>
    <d v="1899-12-30T00:11:04"/>
    <x v="98"/>
    <s v="Treadmill"/>
    <n v="5.4200000000000044"/>
    <n v="0"/>
    <s v="Inside"/>
    <m/>
    <d v="1899-12-30T04:50:02"/>
    <d v="1899-12-30T02:25:01"/>
    <m/>
    <n v="0"/>
    <n v="0"/>
    <d v="1899-12-30T04:50:02"/>
    <d v="1899-12-30T05:42:26"/>
    <d v="1899-12-30T02:25:01"/>
    <d v="1899-12-30T02:51:13"/>
    <n v="2296"/>
    <x v="15"/>
    <x v="11"/>
    <n v="201612"/>
  </r>
  <r>
    <x v="2238"/>
    <d v="2016-12-06T00:00:00"/>
    <x v="2"/>
    <n v="1.45"/>
    <n v="0"/>
    <n v="15"/>
    <n v="24"/>
    <d v="1899-12-30T00:15:24"/>
    <d v="1899-12-30T00:10:37"/>
    <x v="97"/>
    <s v="YNHH Treadmill"/>
    <n v="5.6493506493506542"/>
    <n v="0"/>
    <s v="Inside"/>
    <m/>
    <d v="1899-12-30T04:38:16"/>
    <d v="1899-12-30T02:19:08"/>
    <m/>
    <n v="0"/>
    <n v="0"/>
    <d v="1899-12-30T04:38:16"/>
    <d v="1899-12-30T05:30:40"/>
    <d v="1899-12-30T02:19:08"/>
    <d v="1899-12-30T02:45:20"/>
    <n v="2019"/>
    <x v="15"/>
    <x v="11"/>
    <n v="201612"/>
  </r>
  <r>
    <x v="2238"/>
    <d v="2016-12-06T00:00:00"/>
    <x v="0"/>
    <n v="0.96599999999999997"/>
    <n v="0"/>
    <n v="35"/>
    <n v="10"/>
    <d v="1899-12-30T00:35:10"/>
    <d v="1899-12-30T00:36:24"/>
    <x v="102"/>
    <s v="Guppy Week 1 Wkout 1"/>
    <n v="1.648151658767774"/>
    <n v="0"/>
    <s v="Inside"/>
    <n v="1700"/>
    <d v="1899-12-30T01:27:22"/>
    <d v="1899-12-30T00:43:41"/>
    <m/>
    <n v="0"/>
    <n v="0"/>
    <d v="1899-12-30T15:53:48"/>
    <d v="1899-12-30T16:46:12"/>
    <d v="1899-12-30T07:56:54"/>
    <d v="1899-12-30T08:23:06"/>
    <n v="3323"/>
    <x v="15"/>
    <x v="11"/>
    <n v="201612"/>
  </r>
  <r>
    <x v="2239"/>
    <d v="2016-12-07T00:00:00"/>
    <x v="2"/>
    <n v="1.5"/>
    <n v="0"/>
    <n v="16"/>
    <n v="47"/>
    <d v="1899-12-30T00:16:47"/>
    <d v="1899-12-30T00:11:11"/>
    <x v="97"/>
    <s v="YNHH Treadmill"/>
    <n v="5.3624627606752773"/>
    <n v="0"/>
    <s v="Inside"/>
    <m/>
    <d v="1899-12-30T04:53:09"/>
    <d v="1899-12-30T02:26:34"/>
    <m/>
    <n v="0"/>
    <n v="0"/>
    <d v="1899-12-30T04:53:09"/>
    <d v="1899-12-30T05:45:33"/>
    <d v="1899-12-30T02:26:34"/>
    <d v="1899-12-30T02:52:46"/>
    <n v="2362"/>
    <x v="15"/>
    <x v="11"/>
    <n v="201612"/>
  </r>
  <r>
    <x v="2240"/>
    <d v="2016-12-08T00:00:00"/>
    <x v="2"/>
    <n v="2.58"/>
    <n v="0"/>
    <n v="30"/>
    <n v="4"/>
    <d v="1899-12-30T00:30:04"/>
    <d v="1899-12-30T00:11:39"/>
    <x v="97"/>
    <s v="YNHH Treadmill"/>
    <n v="5.1485587583148611"/>
    <n v="0"/>
    <s v="Inside"/>
    <m/>
    <d v="1899-12-30T05:05:20"/>
    <d v="1899-12-30T02:32:40"/>
    <m/>
    <n v="0"/>
    <n v="0"/>
    <d v="1899-12-30T05:05:20"/>
    <d v="1899-12-30T05:57:44"/>
    <d v="1899-12-30T02:32:40"/>
    <d v="1899-12-30T02:58:52"/>
    <n v="2563"/>
    <x v="15"/>
    <x v="11"/>
    <n v="201612"/>
  </r>
  <r>
    <x v="2240"/>
    <d v="2016-12-08T00:00:00"/>
    <x v="0"/>
    <n v="1.0229999999999999"/>
    <n v="0"/>
    <n v="37"/>
    <n v="31"/>
    <d v="1899-12-30T00:37:31"/>
    <d v="1899-12-30T00:36:40"/>
    <x v="102"/>
    <s v="Guppy Week 1 Wkout 2"/>
    <n v="1.6360728565082199"/>
    <n v="0"/>
    <s v="Inside"/>
    <n v="1800"/>
    <d v="1899-12-30T01:28:01"/>
    <d v="1899-12-30T00:44:00"/>
    <m/>
    <n v="0"/>
    <n v="0"/>
    <d v="1899-12-30T16:00:50"/>
    <d v="1899-12-30T16:53:14"/>
    <d v="1899-12-30T08:00:25"/>
    <d v="1899-12-30T08:26:37"/>
    <n v="3336"/>
    <x v="15"/>
    <x v="11"/>
    <n v="201612"/>
  </r>
  <r>
    <x v="2241"/>
    <d v="2016-12-09T00:00:00"/>
    <x v="2"/>
    <n v="2.89"/>
    <n v="0"/>
    <n v="30"/>
    <n v="16"/>
    <d v="1899-12-30T00:30:16"/>
    <d v="1899-12-30T00:10:28"/>
    <x v="98"/>
    <s v="Treadmill"/>
    <n v="5.7290748898678459"/>
    <n v="0"/>
    <s v="Inside"/>
    <m/>
    <d v="1899-12-30T04:34:23"/>
    <d v="1899-12-30T02:17:12"/>
    <m/>
    <n v="0"/>
    <n v="0"/>
    <d v="1899-12-30T04:34:23"/>
    <d v="1899-12-30T05:26:47"/>
    <d v="1899-12-30T02:17:12"/>
    <d v="1899-12-30T02:43:24"/>
    <n v="1920"/>
    <x v="15"/>
    <x v="11"/>
    <n v="201612"/>
  </r>
  <r>
    <x v="2242"/>
    <d v="2016-12-10T00:00:00"/>
    <x v="2"/>
    <n v="3"/>
    <n v="0"/>
    <n v="31"/>
    <n v="8"/>
    <d v="1899-12-30T00:31:08"/>
    <d v="1899-12-30T00:10:23"/>
    <x v="98"/>
    <s v="Treadmill"/>
    <n v="5.7815845824411181"/>
    <n v="0"/>
    <s v="Inside"/>
    <m/>
    <d v="1899-12-30T04:31:54"/>
    <d v="1899-12-30T02:15:57"/>
    <m/>
    <n v="0"/>
    <n v="0"/>
    <d v="1899-12-30T04:31:54"/>
    <d v="1899-12-30T05:24:18"/>
    <d v="1899-12-30T02:15:57"/>
    <d v="1899-12-30T02:42:09"/>
    <n v="1849"/>
    <x v="15"/>
    <x v="11"/>
    <n v="201612"/>
  </r>
  <r>
    <x v="2243"/>
    <d v="2016-12-11T00:00:00"/>
    <x v="2"/>
    <n v="3"/>
    <n v="0"/>
    <n v="31"/>
    <n v="34"/>
    <d v="1899-12-30T00:31:34"/>
    <d v="1899-12-30T00:10:31"/>
    <x v="98"/>
    <s v="Treadmill"/>
    <n v="5.7022175290390757"/>
    <n v="0"/>
    <s v="Inside"/>
    <s v="5.7 and go"/>
    <d v="1899-12-30T04:35:41"/>
    <d v="1899-12-30T02:17:50"/>
    <m/>
    <n v="0"/>
    <n v="0"/>
    <d v="1899-12-30T04:35:41"/>
    <d v="1899-12-30T05:28:05"/>
    <d v="1899-12-30T02:17:50"/>
    <d v="1899-12-30T02:44:02"/>
    <n v="1959"/>
    <x v="15"/>
    <x v="11"/>
    <n v="201612"/>
  </r>
  <r>
    <x v="2244"/>
    <d v="2016-12-12T00:00:00"/>
    <x v="2"/>
    <n v="3"/>
    <n v="0"/>
    <n v="30"/>
    <n v="38"/>
    <d v="1899-12-30T00:30:38"/>
    <d v="1899-12-30T00:10:13"/>
    <x v="97"/>
    <s v="YNHH Treadmill"/>
    <n v="5.8759521218716042"/>
    <n v="0"/>
    <s v="Inside"/>
    <s v="5.8 and go"/>
    <d v="1899-12-30T04:27:32"/>
    <d v="1899-12-30T02:13:46"/>
    <m/>
    <n v="0"/>
    <n v="0"/>
    <d v="1899-12-30T04:27:32"/>
    <d v="1899-12-30T05:19:56"/>
    <d v="1899-12-30T02:13:46"/>
    <d v="1899-12-30T02:39:58"/>
    <n v="1708"/>
    <x v="15"/>
    <x v="11"/>
    <n v="201612"/>
  </r>
  <r>
    <x v="2245"/>
    <d v="2016-12-13T00:00:00"/>
    <x v="2"/>
    <n v="3"/>
    <n v="0"/>
    <n v="30"/>
    <n v="9"/>
    <d v="1899-12-30T00:30:09"/>
    <d v="1899-12-30T00:10:03"/>
    <x v="97"/>
    <s v="YNHH Treadmill"/>
    <n v="5.970149253731349"/>
    <n v="0"/>
    <s v="Inside"/>
    <s v="5.9 and go"/>
    <d v="1899-12-30T04:23:19"/>
    <d v="1899-12-30T02:11:39"/>
    <m/>
    <n v="0"/>
    <n v="0"/>
    <d v="1899-12-30T04:23:19"/>
    <d v="1899-12-30T05:15:43"/>
    <d v="1899-12-30T02:11:39"/>
    <d v="1899-12-30T02:37:51"/>
    <n v="1588"/>
    <x v="15"/>
    <x v="11"/>
    <n v="201612"/>
  </r>
  <r>
    <x v="2245"/>
    <d v="2016-12-13T00:00:00"/>
    <x v="0"/>
    <n v="1"/>
    <n v="0"/>
    <n v="33"/>
    <n v="25"/>
    <d v="1899-12-30T00:33:25"/>
    <d v="1899-12-30T00:33:25"/>
    <x v="102"/>
    <s v="PHS Swim"/>
    <n v="1.7955112219451388"/>
    <n v="0"/>
    <s v="Inside"/>
    <m/>
    <d v="1899-12-30T01:20:12"/>
    <d v="1899-12-30T00:40:06"/>
    <m/>
    <n v="0"/>
    <n v="0"/>
    <d v="1899-12-30T14:35:31"/>
    <d v="1899-12-30T15:27:55"/>
    <d v="1899-12-30T07:17:45"/>
    <d v="1899-12-30T07:43:58"/>
    <n v="3209"/>
    <x v="15"/>
    <x v="11"/>
    <n v="201612"/>
  </r>
  <r>
    <x v="2246"/>
    <d v="2016-12-14T00:00:00"/>
    <x v="2"/>
    <n v="3"/>
    <n v="0"/>
    <n v="29"/>
    <n v="56"/>
    <d v="1899-12-30T00:29:56"/>
    <d v="1899-12-30T00:09:59"/>
    <x v="97"/>
    <s v="YNHH Treadmill"/>
    <n v="6.0133630289532345"/>
    <n v="0"/>
    <s v="Inside"/>
    <s v="6.0 and go"/>
    <d v="1899-12-30T04:21:25"/>
    <d v="1899-12-30T02:10:43"/>
    <m/>
    <n v="0"/>
    <n v="0"/>
    <d v="1899-12-30T04:21:25"/>
    <d v="1899-12-30T05:13:49"/>
    <d v="1899-12-30T02:10:43"/>
    <d v="1899-12-30T02:36:55"/>
    <n v="1502"/>
    <x v="15"/>
    <x v="11"/>
    <n v="201612"/>
  </r>
  <r>
    <x v="2247"/>
    <d v="2016-12-15T00:00:00"/>
    <x v="2"/>
    <n v="3.03"/>
    <n v="0"/>
    <n v="30"/>
    <n v="0"/>
    <d v="1899-12-30T00:30:00"/>
    <d v="1899-12-30T00:09:54"/>
    <x v="97"/>
    <s v="YNHH Treadmill"/>
    <n v="6.0600000000000049"/>
    <n v="0"/>
    <s v="Inside"/>
    <s v="6.1 and go"/>
    <d v="1899-12-30T04:19:24"/>
    <d v="1899-12-30T02:09:42"/>
    <m/>
    <n v="0"/>
    <n v="0"/>
    <d v="1899-12-30T04:19:24"/>
    <d v="1899-12-30T05:11:48"/>
    <d v="1899-12-30T02:09:42"/>
    <d v="1899-12-30T02:35:54"/>
    <n v="1447"/>
    <x v="15"/>
    <x v="11"/>
    <n v="201612"/>
  </r>
  <r>
    <x v="2247"/>
    <d v="2016-12-15T00:00:00"/>
    <x v="0"/>
    <n v="0.95"/>
    <n v="0"/>
    <n v="31"/>
    <n v="1"/>
    <d v="1899-12-30T00:31:01"/>
    <d v="1899-12-30T00:32:39"/>
    <x v="102"/>
    <s v="PHS Swim"/>
    <n v="1.8377216550241817"/>
    <n v="0"/>
    <s v="Inside"/>
    <m/>
    <d v="1899-12-30T01:18:21"/>
    <d v="1899-12-30T00:39:11"/>
    <m/>
    <n v="0"/>
    <n v="0"/>
    <d v="1899-12-30T14:15:24"/>
    <d v="1899-12-30T15:07:48"/>
    <d v="1899-12-30T07:07:42"/>
    <d v="1899-12-30T07:33:54"/>
    <n v="3188"/>
    <x v="15"/>
    <x v="11"/>
    <n v="201612"/>
  </r>
  <r>
    <x v="2248"/>
    <d v="2016-12-16T00:00:00"/>
    <x v="2"/>
    <n v="3.06"/>
    <n v="0"/>
    <n v="30"/>
    <n v="0"/>
    <d v="1899-12-30T00:30:00"/>
    <d v="1899-12-30T00:09:48"/>
    <x v="98"/>
    <s v="Treadmill"/>
    <n v="6.1200000000000054"/>
    <n v="0"/>
    <s v="Inside"/>
    <s v="6.2 and go"/>
    <d v="1899-12-30T04:16:52"/>
    <d v="1899-12-30T02:08:26"/>
    <m/>
    <n v="0"/>
    <n v="0"/>
    <d v="1899-12-30T04:16:52"/>
    <d v="1899-12-30T05:09:16"/>
    <d v="1899-12-30T02:08:26"/>
    <d v="1899-12-30T02:34:38"/>
    <n v="1349"/>
    <x v="15"/>
    <x v="11"/>
    <n v="201612"/>
  </r>
  <r>
    <x v="2249"/>
    <d v="2016-12-17T00:00:00"/>
    <x v="2"/>
    <n v="3"/>
    <n v="0"/>
    <n v="30"/>
    <n v="36"/>
    <d v="1899-12-30T00:30:36"/>
    <d v="1899-12-30T00:10:12"/>
    <x v="98"/>
    <s v="Treadmill"/>
    <n v="5.8823529411764746"/>
    <n v="0"/>
    <s v="Inside"/>
    <m/>
    <d v="1899-12-30T04:27:14"/>
    <d v="1899-12-30T02:13:37"/>
    <m/>
    <n v="0"/>
    <n v="0"/>
    <d v="1899-12-30T04:27:14"/>
    <d v="1899-12-30T05:19:38"/>
    <d v="1899-12-30T02:13:37"/>
    <d v="1899-12-30T02:39:49"/>
    <n v="1697"/>
    <x v="15"/>
    <x v="11"/>
    <n v="201612"/>
  </r>
  <r>
    <x v="2250"/>
    <d v="2016-12-18T00:00:00"/>
    <x v="2"/>
    <n v="3.1"/>
    <n v="0"/>
    <n v="33"/>
    <n v="7"/>
    <d v="1899-12-30T00:33:07"/>
    <d v="1899-12-30T00:10:41"/>
    <x v="98"/>
    <s v="fenn's Pond"/>
    <n v="5.616507297433321"/>
    <n v="0"/>
    <s v="Foggy"/>
    <m/>
    <d v="1899-12-30T04:39:53"/>
    <d v="1899-12-30T02:19:57"/>
    <m/>
    <n v="0"/>
    <n v="0"/>
    <d v="1899-12-30T04:39:53"/>
    <d v="1899-12-30T05:32:17"/>
    <d v="1899-12-30T02:19:57"/>
    <d v="1899-12-30T02:46:09"/>
    <n v="2051"/>
    <x v="15"/>
    <x v="11"/>
    <n v="201612"/>
  </r>
  <r>
    <x v="2251"/>
    <d v="2016-12-19T00:00:00"/>
    <x v="2"/>
    <n v="2.4900000000000002"/>
    <n v="0"/>
    <n v="27"/>
    <n v="54"/>
    <d v="1899-12-30T00:27:54"/>
    <d v="1899-12-30T00:11:12"/>
    <x v="97"/>
    <s v="YNHH Treadmill"/>
    <n v="5.3548387096774235"/>
    <n v="0"/>
    <s v="Inside"/>
    <m/>
    <d v="1899-12-30T04:53:34"/>
    <d v="1899-12-30T02:26:47"/>
    <m/>
    <n v="0"/>
    <n v="0"/>
    <d v="1899-12-30T04:53:34"/>
    <d v="1899-12-30T05:45:58"/>
    <d v="1899-12-30T02:26:47"/>
    <d v="1899-12-30T02:52:59"/>
    <n v="2366"/>
    <x v="15"/>
    <x v="11"/>
    <n v="201612"/>
  </r>
  <r>
    <x v="2252"/>
    <d v="2016-12-20T00:00:00"/>
    <x v="2"/>
    <n v="3"/>
    <n v="0"/>
    <n v="30"/>
    <n v="25"/>
    <d v="1899-12-30T00:30:25"/>
    <d v="1899-12-30T00:10:08"/>
    <x v="98"/>
    <s v="389 Treadmill"/>
    <n v="5.9178082191780872"/>
    <n v="0"/>
    <s v="Inside"/>
    <m/>
    <d v="1899-12-30T04:25:38"/>
    <d v="1899-12-30T02:12:49"/>
    <m/>
    <n v="0"/>
    <n v="0"/>
    <d v="1899-12-30T04:25:38"/>
    <d v="1899-12-30T05:18:02"/>
    <d v="1899-12-30T02:12:49"/>
    <d v="1899-12-30T02:39:01"/>
    <n v="1647"/>
    <x v="15"/>
    <x v="11"/>
    <n v="201612"/>
  </r>
  <r>
    <x v="2253"/>
    <d v="2016-12-21T00:00:00"/>
    <x v="2"/>
    <n v="2.42"/>
    <n v="0"/>
    <n v="30"/>
    <n v="0"/>
    <d v="1899-12-30T00:30:00"/>
    <d v="1899-12-30T00:12:24"/>
    <x v="97"/>
    <s v="YNHH Treadmill"/>
    <n v="4.8400000000000034"/>
    <n v="0"/>
    <s v="Inside"/>
    <m/>
    <d v="1899-12-30T05:24:48"/>
    <d v="1899-12-30T02:42:24"/>
    <m/>
    <n v="0"/>
    <n v="0"/>
    <d v="1899-12-30T05:24:48"/>
    <d v="1899-12-30T06:17:12"/>
    <d v="1899-12-30T02:42:24"/>
    <d v="1899-12-30T03:08:36"/>
    <n v="2778"/>
    <x v="15"/>
    <x v="11"/>
    <n v="201612"/>
  </r>
  <r>
    <x v="2254"/>
    <d v="2016-12-22T00:00:00"/>
    <x v="2"/>
    <n v="2"/>
    <n v="0"/>
    <n v="22"/>
    <n v="5"/>
    <d v="1899-12-30T00:22:05"/>
    <d v="1899-12-30T00:11:02"/>
    <x v="97"/>
    <s v="ynhh"/>
    <n v="5.4339622641509484"/>
    <n v="0"/>
    <s v="Inside"/>
    <m/>
    <d v="1899-12-30T04:49:17"/>
    <d v="1899-12-30T02:24:39"/>
    <m/>
    <n v="0"/>
    <n v="0"/>
    <d v="1899-12-30T04:49:17"/>
    <d v="1899-12-30T05:41:42"/>
    <d v="1899-12-30T02:24:39"/>
    <d v="1899-12-30T02:50:51"/>
    <n v="2275"/>
    <x v="15"/>
    <x v="11"/>
    <n v="201612"/>
  </r>
  <r>
    <x v="2255"/>
    <d v="2016-12-23T00:00:00"/>
    <x v="2"/>
    <n v="3.1"/>
    <n v="0"/>
    <n v="40"/>
    <n v="4"/>
    <d v="1899-12-30T00:40:04"/>
    <d v="1899-12-30T00:12:55"/>
    <x v="98"/>
    <s v="fenn's Pond"/>
    <n v="4.6422628951747127"/>
    <n v="0"/>
    <s v="Chilly"/>
    <m/>
    <d v="1899-12-30T05:38:38"/>
    <d v="1899-12-30T02:49:19"/>
    <m/>
    <n v="0"/>
    <n v="0"/>
    <d v="1899-12-30T05:38:38"/>
    <d v="1899-12-30T06:31:02"/>
    <d v="1899-12-30T02:49:19"/>
    <d v="1899-12-30T03:15:31"/>
    <n v="2862"/>
    <x v="15"/>
    <x v="11"/>
    <n v="201612"/>
  </r>
  <r>
    <x v="2256"/>
    <d v="2016-12-24T00:00:00"/>
    <x v="1"/>
    <n v="7"/>
    <n v="0"/>
    <n v="31"/>
    <n v="13"/>
    <d v="1899-12-30T00:31:13"/>
    <d v="1899-12-30T00:04:28"/>
    <x v="78"/>
    <s v="Zwift Watopia"/>
    <n v="13.454351308061945"/>
    <n v="0"/>
    <s v="Inside"/>
    <m/>
    <d v="1899-12-30T08:19:28"/>
    <d v="1899-12-30T04:09:44"/>
    <m/>
    <n v="0"/>
    <n v="0"/>
    <d v="1899-12-30T01:56:50"/>
    <d v="1899-12-30T02:49:14"/>
    <d v="1899-12-30T00:58:25"/>
    <d v="1899-12-30T01:24:37"/>
    <n v="642"/>
    <x v="15"/>
    <x v="11"/>
    <n v="201612"/>
  </r>
  <r>
    <x v="2257"/>
    <d v="2016-12-26T00:00:00"/>
    <x v="2"/>
    <n v="5"/>
    <n v="0"/>
    <n v="50"/>
    <n v="1"/>
    <d v="1899-12-30T00:50:01"/>
    <d v="1899-12-30T00:10:00"/>
    <x v="98"/>
    <s v="Treadmill"/>
    <n v="5.9980006664445229"/>
    <n v="0"/>
    <s v="Inside"/>
    <m/>
    <d v="1899-12-30T04:22:05"/>
    <d v="1899-12-30T02:11:03"/>
    <m/>
    <n v="0"/>
    <n v="0"/>
    <d v="1899-12-30T04:22:05"/>
    <d v="1899-12-30T05:14:29"/>
    <d v="1899-12-30T02:11:03"/>
    <d v="1899-12-30T02:37:15"/>
    <n v="1548"/>
    <x v="15"/>
    <x v="11"/>
    <n v="201612"/>
  </r>
  <r>
    <x v="2258"/>
    <d v="2016-12-27T00:00:00"/>
    <x v="2"/>
    <n v="4.1500000000000004"/>
    <n v="0"/>
    <n v="44"/>
    <n v="3"/>
    <d v="1899-12-30T00:44:03"/>
    <d v="1899-12-30T00:10:37"/>
    <x v="97"/>
    <s v="YNHH Prospect Hill Loop"/>
    <n v="5.6526674233825247"/>
    <n v="0"/>
    <s v="Perfect"/>
    <s v="https://www.strava.com/activities/813003654"/>
    <d v="1899-12-30T04:38:06"/>
    <d v="1899-12-30T02:19:03"/>
    <m/>
    <n v="0"/>
    <n v="0"/>
    <d v="1899-12-30T04:38:06"/>
    <d v="1899-12-30T05:30:30"/>
    <d v="1899-12-30T02:19:03"/>
    <d v="1899-12-30T02:45:15"/>
    <n v="2017"/>
    <x v="15"/>
    <x v="11"/>
    <n v="201612"/>
  </r>
  <r>
    <x v="2259"/>
    <d v="2016-12-28T00:00:00"/>
    <x v="2"/>
    <n v="4"/>
    <n v="0"/>
    <n v="39"/>
    <n v="30"/>
    <d v="1899-12-30T00:39:30"/>
    <d v="1899-12-30T00:09:52"/>
    <x v="103"/>
    <s v="YNHH Bike Path 4 Miler"/>
    <n v="6.0759493670886124"/>
    <n v="0"/>
    <s v="Chilly"/>
    <s v="https://www.strava.com/activities/814007158"/>
    <d v="1899-12-30T04:18:43"/>
    <d v="1899-12-30T02:09:22"/>
    <m/>
    <n v="0"/>
    <n v="0"/>
    <d v="1899-12-30T04:18:43"/>
    <d v="1899-12-30T05:11:08"/>
    <d v="1899-12-30T02:09:22"/>
    <d v="1899-12-30T02:35:34"/>
    <n v="1425"/>
    <x v="15"/>
    <x v="11"/>
    <n v="201612"/>
  </r>
  <r>
    <x v="2260"/>
    <d v="2016-12-29T00:00:00"/>
    <x v="2"/>
    <n v="5"/>
    <n v="0"/>
    <n v="50"/>
    <n v="20"/>
    <d v="1899-12-30T00:50:20"/>
    <d v="1899-12-30T00:10:04"/>
    <x v="98"/>
    <s v="Treadmill"/>
    <n v="5.9602649006622572"/>
    <n v="0"/>
    <s v="Inside"/>
    <m/>
    <d v="1899-12-30T04:23:45"/>
    <d v="1899-12-30T02:11:52"/>
    <m/>
    <n v="0"/>
    <n v="0"/>
    <d v="1899-12-30T04:23:45"/>
    <d v="1899-12-30T05:16:09"/>
    <d v="1899-12-30T02:11:52"/>
    <d v="1899-12-30T02:38:04"/>
    <n v="1600"/>
    <x v="15"/>
    <x v="11"/>
    <n v="201612"/>
  </r>
  <r>
    <x v="2261"/>
    <d v="2016-12-30T00:00:00"/>
    <x v="2"/>
    <n v="6.25"/>
    <n v="1"/>
    <n v="9"/>
    <n v="45"/>
    <d v="1899-12-30T01:09:45"/>
    <d v="1899-12-30T00:11:10"/>
    <x v="98"/>
    <s v="BK 10k"/>
    <n v="5.3763440860215095"/>
    <n v="0"/>
    <s v="Chilly"/>
    <m/>
    <d v="1899-12-30T04:52:24"/>
    <d v="1899-12-30T02:26:12"/>
    <m/>
    <n v="0"/>
    <n v="0"/>
    <d v="1899-12-30T04:52:24"/>
    <d v="1899-12-30T05:44:48"/>
    <d v="1899-12-30T02:26:12"/>
    <d v="1899-12-30T02:52:24"/>
    <n v="2349"/>
    <x v="15"/>
    <x v="11"/>
    <n v="201612"/>
  </r>
  <r>
    <x v="2262"/>
    <d v="2016-12-31T00:00:00"/>
    <x v="1"/>
    <n v="8"/>
    <n v="0"/>
    <n v="55"/>
    <n v="0"/>
    <d v="1899-12-30T00:55:00"/>
    <d v="1899-12-30T00:06:52"/>
    <x v="78"/>
    <s v="Jon's Mix"/>
    <n v="8.7272727272727355"/>
    <n v="0"/>
    <s v="Inside"/>
    <m/>
    <d v="1899-12-30T12:50:00"/>
    <d v="1899-12-30T06:25:00"/>
    <m/>
    <n v="0"/>
    <n v="0"/>
    <d v="1899-12-30T03:00:07"/>
    <d v="1899-12-30T03:52:32"/>
    <d v="1899-12-30T01:30:04"/>
    <d v="1899-12-30T01:56:16"/>
    <n v="783"/>
    <x v="15"/>
    <x v="11"/>
    <n v="201612"/>
  </r>
  <r>
    <x v="2263"/>
    <d v="2017-01-01T00:00:00"/>
    <x v="2"/>
    <n v="4"/>
    <n v="0"/>
    <n v="38"/>
    <n v="40"/>
    <d v="1899-12-30T00:38:40"/>
    <d v="1899-12-30T00:09:40"/>
    <x v="98"/>
    <s v="Brookfield New Years"/>
    <n v="6.2068965517241432"/>
    <n v="0"/>
    <s v="Chilly"/>
    <m/>
    <d v="1899-12-30T04:13:16"/>
    <d v="1899-12-30T02:06:38"/>
    <m/>
    <n v="0"/>
    <n v="0"/>
    <d v="1899-12-30T04:13:16"/>
    <d v="1899-12-30T05:05:40"/>
    <d v="1899-12-30T02:06:38"/>
    <d v="1899-12-30T02:32:50"/>
    <n v="1232"/>
    <x v="16"/>
    <x v="8"/>
    <n v="201701"/>
  </r>
  <r>
    <x v="2264"/>
    <d v="2017-01-03T00:00:00"/>
    <x v="2"/>
    <n v="3"/>
    <n v="0"/>
    <n v="30"/>
    <n v="0"/>
    <d v="1899-12-30T00:30:00"/>
    <d v="1899-12-30T00:10:00"/>
    <x v="103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8"/>
    <n v="201701"/>
  </r>
  <r>
    <x v="2264"/>
    <d v="2017-01-03T00:00:00"/>
    <x v="0"/>
    <n v="1"/>
    <n v="0"/>
    <n v="38"/>
    <n v="30"/>
    <d v="1899-12-30T00:38:30"/>
    <d v="1899-12-30T00:38:30"/>
    <x v="102"/>
    <s v="PHS Swim"/>
    <n v="1.5584415584415596"/>
    <n v="0"/>
    <s v="Inside"/>
    <m/>
    <d v="1899-12-30T01:32:24"/>
    <d v="1899-12-30T00:46:12"/>
    <m/>
    <n v="0"/>
    <n v="0"/>
    <d v="1899-12-30T16:48:42"/>
    <d v="1899-12-30T17:41:06"/>
    <d v="1899-12-30T08:24:21"/>
    <d v="1899-12-30T08:50:33"/>
    <n v="3380"/>
    <x v="16"/>
    <x v="8"/>
    <n v="201701"/>
  </r>
  <r>
    <x v="2265"/>
    <d v="2017-01-04T00:00:00"/>
    <x v="2"/>
    <n v="3"/>
    <n v="0"/>
    <n v="30"/>
    <n v="20"/>
    <d v="1899-12-30T00:30:20"/>
    <d v="1899-12-30T00:10:07"/>
    <x v="103"/>
    <s v="YNHH Hill Loop"/>
    <n v="5.9340659340659387"/>
    <n v="0"/>
    <s v="Chilly"/>
    <m/>
    <d v="1899-12-30T04:24:55"/>
    <d v="1899-12-30T02:12:27"/>
    <m/>
    <n v="0"/>
    <n v="0"/>
    <d v="1899-12-30T04:24:55"/>
    <d v="1899-12-30T05:17:19"/>
    <d v="1899-12-30T02:12:27"/>
    <d v="1899-12-30T02:38:39"/>
    <n v="1627"/>
    <x v="16"/>
    <x v="8"/>
    <n v="201701"/>
  </r>
  <r>
    <x v="2266"/>
    <d v="2017-01-07T00:00:00"/>
    <x v="2"/>
    <n v="2.5"/>
    <n v="0"/>
    <n v="26"/>
    <n v="30"/>
    <d v="1899-12-30T00:26:30"/>
    <d v="1899-12-30T00:10:36"/>
    <x v="104"/>
    <s v="Treadmill"/>
    <n v="5.6603773584905701"/>
    <n v="0"/>
    <s v="Inside"/>
    <m/>
    <d v="1899-12-30T04:37:43"/>
    <d v="1899-12-30T02:18:52"/>
    <m/>
    <n v="0"/>
    <n v="0"/>
    <d v="1899-12-30T04:37:43"/>
    <d v="1899-12-30T05:30:07"/>
    <d v="1899-12-30T02:18:52"/>
    <d v="1899-12-30T02:45:04"/>
    <n v="2009"/>
    <x v="16"/>
    <x v="8"/>
    <n v="201701"/>
  </r>
  <r>
    <x v="2267"/>
    <d v="2017-01-08T00:00:00"/>
    <x v="2"/>
    <n v="7.4"/>
    <n v="1"/>
    <n v="25"/>
    <n v="4"/>
    <d v="1899-12-30T01:25:04"/>
    <d v="1899-12-30T00:11:30"/>
    <x v="104"/>
    <s v="Quassy Loop"/>
    <n v="5.21943573667712"/>
    <n v="144"/>
    <s v="Cold &amp; Windy"/>
    <s v="https://www.strava.com/activities/825487175"/>
    <d v="1899-12-30T05:01:11"/>
    <d v="1899-12-30T02:30:35"/>
    <m/>
    <n v="0"/>
    <n v="0"/>
    <d v="1899-12-30T05:01:11"/>
    <d v="1899-12-30T05:53:35"/>
    <d v="1899-12-30T02:30:35"/>
    <d v="1899-12-30T02:56:47"/>
    <n v="2513"/>
    <x v="16"/>
    <x v="8"/>
    <n v="201701"/>
  </r>
  <r>
    <x v="2268"/>
    <d v="2017-01-10T00:00:00"/>
    <x v="2"/>
    <n v="1"/>
    <n v="0"/>
    <n v="9"/>
    <n v="55"/>
    <d v="1899-12-30T00:09:55"/>
    <d v="1899-12-30T00:09:55"/>
    <x v="103"/>
    <s v="YNHH Treadmill"/>
    <n v="6.050420168067232"/>
    <n v="0"/>
    <s v="Inside"/>
    <s v="neck problems"/>
    <d v="1899-12-30T04:19:49"/>
    <d v="1899-12-30T02:09:55"/>
    <m/>
    <n v="0"/>
    <n v="0"/>
    <d v="1899-12-30T04:19:49"/>
    <d v="1899-12-30T05:12:13"/>
    <d v="1899-12-30T02:09:55"/>
    <d v="1899-12-30T02:36:07"/>
    <n v="1454"/>
    <x v="16"/>
    <x v="8"/>
    <n v="201701"/>
  </r>
  <r>
    <x v="2268"/>
    <d v="2017-01-10T00:00:00"/>
    <x v="1"/>
    <n v="10"/>
    <n v="0"/>
    <n v="45"/>
    <n v="0"/>
    <d v="1899-12-30T00:45:00"/>
    <d v="1899-12-30T00:04:30"/>
    <x v="78"/>
    <s v="Zwift Hunter's Challenge - Cadance Challenge"/>
    <n v="13.333333333333343"/>
    <n v="0"/>
    <s v="Inside"/>
    <s v="didn't sync"/>
    <d v="1899-12-30T08:24:00"/>
    <d v="1899-12-30T04:12:00"/>
    <m/>
    <n v="0"/>
    <n v="0"/>
    <d v="1899-12-30T01:57:54"/>
    <d v="1899-12-30T02:50:18"/>
    <d v="1899-12-30T00:58:57"/>
    <d v="1899-12-30T01:25:09"/>
    <n v="653"/>
    <x v="16"/>
    <x v="8"/>
    <n v="201701"/>
  </r>
  <r>
    <x v="2269"/>
    <d v="2017-01-11T00:00:00"/>
    <x v="2"/>
    <n v="3"/>
    <n v="0"/>
    <n v="29"/>
    <n v="49"/>
    <d v="1899-12-30T00:29:49"/>
    <d v="1899-12-30T00:09:56"/>
    <x v="103"/>
    <s v="YNHH Hill Loop"/>
    <n v="6.0368921185019611"/>
    <n v="0"/>
    <s v="Nice!"/>
    <m/>
    <d v="1899-12-30T04:20:24"/>
    <d v="1899-12-30T02:10:12"/>
    <m/>
    <n v="0"/>
    <n v="0"/>
    <d v="1899-12-30T04:20:24"/>
    <d v="1899-12-30T05:12:48"/>
    <d v="1899-12-30T02:10:12"/>
    <d v="1899-12-30T02:36:24"/>
    <n v="1474"/>
    <x v="16"/>
    <x v="8"/>
    <n v="201701"/>
  </r>
  <r>
    <x v="2270"/>
    <d v="2017-01-12T00:00:00"/>
    <x v="2"/>
    <n v="3.3"/>
    <n v="0"/>
    <n v="37"/>
    <n v="8"/>
    <d v="1899-12-30T00:37:08"/>
    <d v="1899-12-30T00:11:15"/>
    <x v="103"/>
    <s v="YNHH Edward's Street Loop"/>
    <n v="5.332136445242373"/>
    <n v="0"/>
    <s v="Chilly"/>
    <s v="https://www.strava.com/activities/829721746"/>
    <d v="1899-12-30T04:54:49"/>
    <d v="1899-12-30T02:27:24"/>
    <m/>
    <n v="0"/>
    <n v="0"/>
    <d v="1899-12-30T04:54:49"/>
    <d v="1899-12-30T05:47:13"/>
    <d v="1899-12-30T02:27:24"/>
    <d v="1899-12-30T02:53:36"/>
    <n v="2387"/>
    <x v="16"/>
    <x v="8"/>
    <n v="201701"/>
  </r>
  <r>
    <x v="2271"/>
    <d v="2017-01-16T00:00:00"/>
    <x v="2"/>
    <n v="5.25"/>
    <n v="0"/>
    <n v="58"/>
    <n v="38"/>
    <d v="1899-12-30T00:58:38"/>
    <d v="1899-12-30T00:11:10"/>
    <x v="104"/>
    <s v="Bike Path 5"/>
    <n v="5.3723706651506582"/>
    <n v="148"/>
    <s v="Chilly"/>
    <s v="https://www.strava.com/activities/834096844"/>
    <d v="1899-12-30T04:52:36"/>
    <d v="1899-12-30T02:26:18"/>
    <m/>
    <n v="0"/>
    <n v="0"/>
    <d v="1899-12-30T04:52:36"/>
    <d v="1899-12-30T05:45:01"/>
    <d v="1899-12-30T02:26:18"/>
    <d v="1899-12-30T02:52:30"/>
    <n v="2352"/>
    <x v="16"/>
    <x v="8"/>
    <n v="201701"/>
  </r>
  <r>
    <x v="2272"/>
    <d v="2017-01-19T00:00:00"/>
    <x v="1"/>
    <n v="10"/>
    <n v="0"/>
    <n v="26"/>
    <n v="8"/>
    <d v="1899-12-30T00:26:08"/>
    <d v="1899-12-30T00:02:37"/>
    <x v="51"/>
    <s v="YNHH Spin Bike"/>
    <n v="22.959183673469408"/>
    <n v="0"/>
    <s v="Inside"/>
    <m/>
    <d v="1899-12-30T04:52:42"/>
    <d v="1899-12-30T02:26:21"/>
    <m/>
    <n v="0"/>
    <n v="0"/>
    <d v="1899-12-30T01:08:28"/>
    <d v="1899-12-30T02:00:52"/>
    <d v="1899-12-30T00:34:14"/>
    <d v="1899-12-30T01:00:26"/>
    <n v="63"/>
    <x v="16"/>
    <x v="8"/>
    <n v="201701"/>
  </r>
  <r>
    <x v="2273"/>
    <d v="2017-01-20T00:00:00"/>
    <x v="2"/>
    <n v="6.2"/>
    <n v="1"/>
    <n v="10"/>
    <n v="31"/>
    <d v="1899-12-30T01:10:31"/>
    <d v="1899-12-30T00:11:22"/>
    <x v="104"/>
    <s v="BK 10k"/>
    <n v="5.2753486173481487"/>
    <n v="0"/>
    <s v="Chilly"/>
    <s v="https://www.strava.com/activities/838363086"/>
    <d v="1899-12-30T04:57:59"/>
    <d v="1899-12-30T02:29:00"/>
    <m/>
    <n v="0"/>
    <n v="0"/>
    <d v="1899-12-30T04:57:59"/>
    <d v="1899-12-30T05:50:23"/>
    <d v="1899-12-30T02:29:00"/>
    <d v="1899-12-30T02:55:12"/>
    <n v="2457"/>
    <x v="16"/>
    <x v="8"/>
    <n v="201701"/>
  </r>
  <r>
    <x v="2274"/>
    <d v="2017-01-23T00:00:00"/>
    <x v="1"/>
    <n v="10"/>
    <n v="0"/>
    <n v="27"/>
    <n v="0"/>
    <d v="1899-12-30T00:27:00"/>
    <d v="1899-12-30T00:02:42"/>
    <x v="51"/>
    <s v="YNHH Spin Bike"/>
    <n v="22.222222222222239"/>
    <n v="0"/>
    <s v="Inside"/>
    <m/>
    <d v="1899-12-30T05:02:24"/>
    <d v="1899-12-30T02:31:12"/>
    <m/>
    <n v="0"/>
    <n v="0"/>
    <d v="1899-12-30T01:10:44"/>
    <d v="1899-12-30T02:03:08"/>
    <d v="1899-12-30T00:35:22"/>
    <d v="1899-12-30T01:01:34"/>
    <n v="92"/>
    <x v="16"/>
    <x v="8"/>
    <n v="201701"/>
  </r>
  <r>
    <x v="2275"/>
    <d v="2017-01-25T00:00:00"/>
    <x v="2"/>
    <n v="3.5"/>
    <n v="0"/>
    <n v="35"/>
    <n v="8"/>
    <d v="1899-12-30T00:35:08"/>
    <d v="1899-12-30T00:10:02"/>
    <x v="51"/>
    <s v="YNHH Shelton Ave 3.5"/>
    <n v="5.9772296015180322"/>
    <n v="0"/>
    <s v="Cold &amp; Windy"/>
    <s v="https://www.strava.com/activities/844015916"/>
    <d v="1899-12-30T04:23:00"/>
    <d v="1899-12-30T02:11:30"/>
    <m/>
    <n v="0"/>
    <n v="0"/>
    <d v="1899-12-30T04:23:00"/>
    <d v="1899-12-30T05:15:24"/>
    <d v="1899-12-30T02:11:30"/>
    <d v="1899-12-30T02:37:42"/>
    <n v="1579"/>
    <x v="16"/>
    <x v="8"/>
    <n v="201701"/>
  </r>
  <r>
    <x v="2276"/>
    <d v="2017-01-27T00:00:00"/>
    <x v="2"/>
    <n v="4.0999999999999996"/>
    <n v="0"/>
    <n v="46"/>
    <n v="30"/>
    <d v="1899-12-30T00:46:30"/>
    <d v="1899-12-30T00:11:20"/>
    <x v="104"/>
    <s v="Breakneck Circle"/>
    <n v="5.2903225806451646"/>
    <n v="0"/>
    <s v="Cold &amp; Windy"/>
    <s v="https://www.strava.com/activities/846131426"/>
    <d v="1899-12-30T04:57:09"/>
    <d v="1899-12-30T02:28:34"/>
    <m/>
    <n v="0"/>
    <n v="0"/>
    <d v="1899-12-30T04:57:09"/>
    <d v="1899-12-30T05:49:33"/>
    <d v="1899-12-30T02:28:34"/>
    <d v="1899-12-30T02:54:46"/>
    <n v="2440"/>
    <x v="16"/>
    <x v="8"/>
    <n v="201701"/>
  </r>
  <r>
    <x v="2277"/>
    <d v="2017-01-28T00:00:00"/>
    <x v="2"/>
    <n v="3"/>
    <n v="0"/>
    <n v="34"/>
    <n v="50"/>
    <d v="1899-12-30T00:34:50"/>
    <d v="1899-12-30T00:11:37"/>
    <x v="104"/>
    <s v="Treadmill"/>
    <n v="5.1674641148325398"/>
    <n v="0"/>
    <s v="Inside"/>
    <m/>
    <d v="1899-12-30T05:04:13"/>
    <d v="1899-12-30T02:32:06"/>
    <m/>
    <n v="0"/>
    <n v="0"/>
    <d v="1899-12-30T05:04:13"/>
    <d v="1899-12-30T05:56:37"/>
    <d v="1899-12-30T02:32:06"/>
    <d v="1899-12-30T02:58:18"/>
    <n v="2547"/>
    <x v="16"/>
    <x v="8"/>
    <n v="201701"/>
  </r>
  <r>
    <x v="2278"/>
    <d v="2017-01-30T00:00:00"/>
    <x v="2"/>
    <n v="3"/>
    <n v="0"/>
    <n v="31"/>
    <n v="21"/>
    <d v="1899-12-30T00:31:21"/>
    <d v="1899-12-30T00:10:27"/>
    <x v="98"/>
    <s v="YNHH Treadmill"/>
    <n v="5.7416267942583774"/>
    <n v="0"/>
    <s v="Inside"/>
    <m/>
    <d v="1899-12-30T04:33:47"/>
    <d v="1899-12-30T02:16:54"/>
    <m/>
    <n v="0"/>
    <n v="0"/>
    <d v="1899-12-30T04:33:47"/>
    <d v="1899-12-30T05:26:11"/>
    <d v="1899-12-30T02:16:54"/>
    <d v="1899-12-30T02:43:06"/>
    <n v="1902"/>
    <x v="16"/>
    <x v="8"/>
    <n v="201701"/>
  </r>
  <r>
    <x v="2279"/>
    <d v="2017-01-31T00:00:00"/>
    <x v="1"/>
    <n v="10"/>
    <n v="0"/>
    <n v="32"/>
    <n v="40"/>
    <d v="1899-12-30T00:32:40"/>
    <d v="1899-12-30T00:03:16"/>
    <x v="78"/>
    <s v="Zwift Volcano"/>
    <n v="18.367346938775526"/>
    <n v="128"/>
    <s v="Inside"/>
    <s v="https://www.strava.com/activities/851168897/overview"/>
    <d v="1899-12-30T06:05:52"/>
    <d v="1899-12-30T03:02:56"/>
    <m/>
    <n v="0"/>
    <n v="0"/>
    <d v="1899-12-30T01:25:35"/>
    <d v="1899-12-30T02:17:59"/>
    <d v="1899-12-30T00:42:48"/>
    <d v="1899-12-30T01:09:00"/>
    <n v="244"/>
    <x v="16"/>
    <x v="8"/>
    <n v="201701"/>
  </r>
  <r>
    <x v="2280"/>
    <d v="2017-02-02T00:00:00"/>
    <x v="0"/>
    <n v="0.8"/>
    <n v="0"/>
    <n v="26"/>
    <n v="33"/>
    <d v="1899-12-30T00:26:33"/>
    <d v="1899-12-30T00:33:11"/>
    <x v="102"/>
    <s v="PHS Swim"/>
    <n v="1.8079096045197756"/>
    <n v="0"/>
    <s v="Inside"/>
    <m/>
    <d v="1899-12-30T01:19:39"/>
    <d v="1899-12-30T00:39:49"/>
    <m/>
    <n v="0"/>
    <n v="0"/>
    <d v="1899-12-30T14:29:31"/>
    <d v="1899-12-30T15:21:55"/>
    <d v="1899-12-30T07:14:45"/>
    <d v="1899-12-30T07:40:57"/>
    <n v="3201"/>
    <x v="16"/>
    <x v="9"/>
    <n v="201702"/>
  </r>
  <r>
    <x v="2281"/>
    <d v="2017-02-03T00:00:00"/>
    <x v="2"/>
    <n v="5.05"/>
    <n v="0"/>
    <n v="57"/>
    <n v="7"/>
    <d v="1899-12-30T00:57:07"/>
    <d v="1899-12-30T00:11:19"/>
    <x v="104"/>
    <s v="The Lasso"/>
    <n v="5.3049314269040009"/>
    <n v="0"/>
    <s v="Cold &amp; Windy"/>
    <s v="https://connect.garmin.com/modern/activity/1556323754"/>
    <d v="1899-12-30T04:56:20"/>
    <d v="1899-12-30T02:28:10"/>
    <m/>
    <n v="0"/>
    <n v="0"/>
    <d v="1899-12-30T04:56:20"/>
    <d v="1899-12-30T05:48:44"/>
    <d v="1899-12-30T02:28:10"/>
    <d v="1899-12-30T02:54:22"/>
    <n v="2420"/>
    <x v="16"/>
    <x v="9"/>
    <n v="201702"/>
  </r>
  <r>
    <x v="2282"/>
    <d v="2017-02-05T00:00:00"/>
    <x v="2"/>
    <n v="5.05"/>
    <n v="0"/>
    <n v="56"/>
    <n v="28"/>
    <d v="1899-12-30T00:56:28"/>
    <d v="1899-12-30T00:11:11"/>
    <x v="104"/>
    <s v="The Lasso"/>
    <n v="5.3659976387249158"/>
    <n v="0"/>
    <s v="Cold &amp; Windy"/>
    <s v="https://www.strava.com/activities/856442742"/>
    <d v="1899-12-30T04:52:57"/>
    <d v="1899-12-30T02:26:29"/>
    <m/>
    <n v="0"/>
    <n v="0"/>
    <d v="1899-12-30T04:52:57"/>
    <d v="1899-12-30T05:45:21"/>
    <d v="1899-12-30T02:26:29"/>
    <d v="1899-12-30T02:52:41"/>
    <n v="2357"/>
    <x v="16"/>
    <x v="9"/>
    <n v="201702"/>
  </r>
  <r>
    <x v="2283"/>
    <d v="2017-02-06T00:00:00"/>
    <x v="2"/>
    <n v="2.5"/>
    <n v="0"/>
    <n v="25"/>
    <n v="0"/>
    <d v="1899-12-30T00:25:00"/>
    <d v="1899-12-30T00:10:00"/>
    <x v="98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6"/>
    <x v="9"/>
    <n v="201702"/>
  </r>
  <r>
    <x v="2284"/>
    <d v="2017-02-08T00:00:00"/>
    <x v="2"/>
    <n v="3.1"/>
    <n v="0"/>
    <n v="32"/>
    <n v="54"/>
    <d v="1899-12-30T00:32:54"/>
    <d v="1899-12-30T00:10:37"/>
    <x v="98"/>
    <s v="YNHH Division St 5k"/>
    <n v="5.6534954407294871"/>
    <n v="0"/>
    <s v="Perfect"/>
    <s v="https://www.strava.com/activities/859647873"/>
    <d v="1899-12-30T04:38:03"/>
    <d v="1899-12-30T02:19:02"/>
    <m/>
    <n v="0"/>
    <n v="0"/>
    <d v="1899-12-30T04:38:03"/>
    <d v="1899-12-30T05:30:28"/>
    <d v="1899-12-30T02:19:02"/>
    <d v="1899-12-30T02:45:14"/>
    <n v="2015"/>
    <x v="16"/>
    <x v="9"/>
    <n v="201702"/>
  </r>
  <r>
    <x v="2285"/>
    <d v="2017-02-09T00:00:00"/>
    <x v="1"/>
    <n v="10"/>
    <n v="0"/>
    <n v="40"/>
    <n v="8"/>
    <d v="1899-12-30T00:40:08"/>
    <d v="1899-12-30T00:04:01"/>
    <x v="78"/>
    <s v="Zwift London"/>
    <n v="14.950166112956824"/>
    <n v="0"/>
    <s v="Inside"/>
    <s v="Blizzard w/Thundersnow"/>
    <d v="1899-12-30T07:29:30"/>
    <d v="1899-12-30T03:44:45"/>
    <m/>
    <n v="0"/>
    <n v="0"/>
    <d v="1899-12-30T01:45:09"/>
    <d v="1899-12-30T02:37:33"/>
    <d v="1899-12-30T00:52:34"/>
    <d v="1899-12-30T01:18:46"/>
    <n v="498"/>
    <x v="16"/>
    <x v="9"/>
    <n v="201702"/>
  </r>
  <r>
    <x v="2286"/>
    <d v="2017-02-10T00:00:00"/>
    <x v="2"/>
    <n v="3.1"/>
    <n v="0"/>
    <n v="31"/>
    <n v="32"/>
    <d v="1899-12-30T00:31:32"/>
    <d v="1899-12-30T00:10:10"/>
    <x v="104"/>
    <s v="Treadmill"/>
    <n v="5.8985200845666013"/>
    <n v="0"/>
    <s v="Inside"/>
    <m/>
    <d v="1899-12-30T04:26:30"/>
    <d v="1899-12-30T02:13:15"/>
    <m/>
    <n v="0"/>
    <n v="0"/>
    <d v="1899-12-30T04:26:30"/>
    <d v="1899-12-30T05:18:54"/>
    <d v="1899-12-30T02:13:15"/>
    <d v="1899-12-30T02:39:27"/>
    <n v="1676"/>
    <x v="16"/>
    <x v="9"/>
    <n v="201702"/>
  </r>
  <r>
    <x v="2287"/>
    <d v="2017-02-12T00:00:00"/>
    <x v="1"/>
    <n v="13.8"/>
    <n v="0"/>
    <n v="50"/>
    <n v="8"/>
    <d v="1899-12-30T00:50:08"/>
    <d v="1899-12-30T00:03:38"/>
    <x v="78"/>
    <s v="Zwift Watopia"/>
    <n v="16.515957446808525"/>
    <n v="0"/>
    <s v="Inside"/>
    <m/>
    <d v="1899-12-30T06:46:53"/>
    <d v="1899-12-30T03:23:26"/>
    <m/>
    <n v="0"/>
    <n v="0"/>
    <d v="1899-12-30T01:35:11"/>
    <d v="1899-12-30T02:27:35"/>
    <d v="1899-12-30T00:47:35"/>
    <d v="1899-12-30T01:13:47"/>
    <n v="340"/>
    <x v="16"/>
    <x v="9"/>
    <n v="201702"/>
  </r>
  <r>
    <x v="2288"/>
    <d v="2017-02-13T00:00:00"/>
    <x v="2"/>
    <n v="2"/>
    <n v="0"/>
    <n v="20"/>
    <n v="0"/>
    <d v="1899-12-30T00:20:00"/>
    <d v="1899-12-30T00:10:00"/>
    <x v="98"/>
    <s v="YNHH Treadmill"/>
    <n v="6.0000000000000053"/>
    <n v="0"/>
    <s v="Inside"/>
    <s v="1/2 mile repeats"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9"/>
    <n v="201702"/>
  </r>
  <r>
    <x v="2289"/>
    <d v="2017-02-14T00:00:00"/>
    <x v="1"/>
    <n v="12.5"/>
    <n v="0"/>
    <n v="40"/>
    <n v="40"/>
    <d v="1899-12-30T00:40:40"/>
    <d v="1899-12-30T00:03:15"/>
    <x v="51"/>
    <s v="YNHH Spin Bike"/>
    <n v="18.44262295081969"/>
    <n v="0"/>
    <s v="Inside"/>
    <s v="class"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9"/>
    <n v="201702"/>
  </r>
  <r>
    <x v="2290"/>
    <d v="2017-02-16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6"/>
    <x v="9"/>
    <n v="201702"/>
  </r>
  <r>
    <x v="2290"/>
    <d v="2017-02-16T00:00:00"/>
    <x v="0"/>
    <n v="1"/>
    <n v="0"/>
    <n v="30"/>
    <n v="27"/>
    <d v="1899-12-30T00:30:27"/>
    <d v="1899-12-30T00:30:27"/>
    <x v="102"/>
    <s v="PHS Swim"/>
    <n v="1.9704433497536962"/>
    <n v="0"/>
    <s v="Inside"/>
    <m/>
    <d v="1899-12-30T01:13:05"/>
    <d v="1899-12-30T00:36:32"/>
    <m/>
    <n v="0"/>
    <n v="0"/>
    <d v="1899-12-30T13:17:47"/>
    <d v="1899-12-30T14:10:11"/>
    <d v="1899-12-30T06:38:54"/>
    <d v="1899-12-30T07:05:06"/>
    <n v="3146"/>
    <x v="16"/>
    <x v="9"/>
    <n v="201702"/>
  </r>
  <r>
    <x v="2291"/>
    <d v="2017-02-18T00:00:00"/>
    <x v="2"/>
    <n v="3.1"/>
    <n v="0"/>
    <n v="34"/>
    <n v="12"/>
    <d v="1899-12-30T00:34:12"/>
    <d v="1899-12-30T00:11:02"/>
    <x v="104"/>
    <s v="fenn's Pond"/>
    <n v="5.4385964912280738"/>
    <n v="0"/>
    <s v="Nice!"/>
    <m/>
    <d v="1899-12-30T04:49:03"/>
    <d v="1899-12-30T02:24:31"/>
    <m/>
    <n v="0"/>
    <n v="0"/>
    <d v="1899-12-30T04:49:03"/>
    <d v="1899-12-30T05:41:27"/>
    <d v="1899-12-30T02:24:31"/>
    <d v="1899-12-30T02:50:43"/>
    <n v="2270"/>
    <x v="16"/>
    <x v="9"/>
    <n v="201702"/>
  </r>
  <r>
    <x v="2292"/>
    <d v="2017-02-19T00:00:00"/>
    <x v="2"/>
    <n v="5"/>
    <n v="1"/>
    <n v="1"/>
    <n v="8"/>
    <d v="1899-12-30T01:01:08"/>
    <d v="1899-12-30T00:12:14"/>
    <x v="104"/>
    <s v="Nothing But Hill"/>
    <n v="4.9073064340239947"/>
    <n v="0"/>
    <s v="Nice!"/>
    <m/>
    <d v="1899-12-30T05:20:20"/>
    <d v="1899-12-30T02:40:10"/>
    <m/>
    <n v="0"/>
    <n v="0"/>
    <d v="1899-12-30T05:20:20"/>
    <d v="1899-12-30T06:12:44"/>
    <d v="1899-12-30T02:40:10"/>
    <d v="1899-12-30T03:06:22"/>
    <n v="2752"/>
    <x v="16"/>
    <x v="9"/>
    <n v="201702"/>
  </r>
  <r>
    <x v="2293"/>
    <d v="2017-02-20T00:00:00"/>
    <x v="2"/>
    <n v="3.1"/>
    <n v="0"/>
    <n v="33"/>
    <n v="35"/>
    <d v="1899-12-30T00:33:35"/>
    <d v="1899-12-30T00:10:50"/>
    <x v="98"/>
    <s v="YNHH Division St 5k"/>
    <n v="5.5384615384615428"/>
    <n v="0"/>
    <s v="Chilly"/>
    <m/>
    <d v="1899-12-30T04:43:50"/>
    <d v="1899-12-30T02:21:55"/>
    <m/>
    <n v="0"/>
    <n v="0"/>
    <d v="1899-12-30T04:43:50"/>
    <d v="1899-12-30T05:36:14"/>
    <d v="1899-12-30T02:21:55"/>
    <d v="1899-12-30T02:48:07"/>
    <n v="2155"/>
    <x v="16"/>
    <x v="9"/>
    <n v="201702"/>
  </r>
  <r>
    <x v="2294"/>
    <d v="2017-02-22T00:00:00"/>
    <x v="2"/>
    <n v="3.1"/>
    <n v="0"/>
    <n v="33"/>
    <n v="20"/>
    <d v="1899-12-30T00:33:20"/>
    <d v="1899-12-30T00:10:45"/>
    <x v="98"/>
    <s v="YNHH Division St 5k"/>
    <n v="5.5800000000000036"/>
    <n v="0"/>
    <s v="Chilly"/>
    <s v="https://www.strava.com/activities/875937096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</r>
  <r>
    <x v="2295"/>
    <d v="2017-02-23T00:00:00"/>
    <x v="2"/>
    <n v="3.1"/>
    <n v="0"/>
    <n v="36"/>
    <n v="17"/>
    <d v="1899-12-30T00:36:17"/>
    <d v="1899-12-30T00:11:42"/>
    <x v="98"/>
    <s v="YNHH Division St 5k"/>
    <n v="5.1263206247129123"/>
    <n v="119"/>
    <s v="Chilly"/>
    <m/>
    <d v="1899-12-30T05:06:39"/>
    <d v="1899-12-30T02:33:20"/>
    <m/>
    <n v="0"/>
    <n v="0"/>
    <d v="1899-12-30T05:06:39"/>
    <d v="1899-12-30T05:59:03"/>
    <d v="1899-12-30T02:33:20"/>
    <d v="1899-12-30T02:59:32"/>
    <n v="2584"/>
    <x v="16"/>
    <x v="9"/>
    <n v="201702"/>
  </r>
  <r>
    <x v="2295"/>
    <d v="2017-02-23T00:00:00"/>
    <x v="0"/>
    <n v="1"/>
    <n v="0"/>
    <n v="35"/>
    <n v="0"/>
    <d v="1899-12-30T00:35:00"/>
    <d v="1899-12-30T00:35:00"/>
    <x v="102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6"/>
    <x v="9"/>
    <n v="201702"/>
  </r>
  <r>
    <x v="2296"/>
    <d v="2017-02-24T00:00:00"/>
    <x v="2"/>
    <n v="5.05"/>
    <n v="0"/>
    <n v="57"/>
    <n v="23"/>
    <d v="1899-12-30T00:57:23"/>
    <d v="1899-12-30T00:11:22"/>
    <x v="104"/>
    <s v="The Lasso"/>
    <n v="5.2802788266047092"/>
    <n v="127"/>
    <s v="Perfect"/>
    <m/>
    <d v="1899-12-30T04:57:43"/>
    <d v="1899-12-30T02:28:51"/>
    <m/>
    <n v="0"/>
    <n v="0"/>
    <d v="1899-12-30T04:57:43"/>
    <d v="1899-12-30T05:50:07"/>
    <d v="1899-12-30T02:28:51"/>
    <d v="1899-12-30T02:55:03"/>
    <n v="2450"/>
    <x v="16"/>
    <x v="9"/>
    <n v="201702"/>
  </r>
  <r>
    <x v="2297"/>
    <d v="2017-02-25T00:00:00"/>
    <x v="1"/>
    <n v="16.5"/>
    <n v="1"/>
    <n v="16"/>
    <n v="52"/>
    <d v="1899-12-30T01:16:52"/>
    <d v="1899-12-30T00:04:40"/>
    <x v="53"/>
    <s v="Random"/>
    <n v="12.879444926279282"/>
    <n v="0"/>
    <s v="Perfect"/>
    <s v="https://www.strava.com/activities/879380507"/>
    <d v="1899-12-30T08:41:46"/>
    <d v="1899-12-30T04:20:53"/>
    <m/>
    <n v="0"/>
    <n v="0"/>
    <d v="1899-12-30T02:02:03"/>
    <d v="1899-12-30T02:54:27"/>
    <d v="1899-12-30T01:01:02"/>
    <d v="1899-12-30T01:27:14"/>
    <n v="696"/>
    <x v="16"/>
    <x v="9"/>
    <n v="201702"/>
  </r>
  <r>
    <x v="2298"/>
    <d v="2017-02-26T00:00:00"/>
    <x v="2"/>
    <n v="7.25"/>
    <n v="1"/>
    <n v="24"/>
    <n v="46"/>
    <d v="1899-12-30T01:24:46"/>
    <d v="1899-12-30T00:11:42"/>
    <x v="105"/>
    <s v="Reverse Quassy Loop"/>
    <n v="5.1317341722375192"/>
    <n v="132"/>
    <s v="Nice!"/>
    <s v="https://www.strava.com/activities/880738173"/>
    <d v="1899-12-30T05:06:20"/>
    <d v="1899-12-30T02:33:10"/>
    <m/>
    <n v="0"/>
    <n v="0"/>
    <d v="1899-12-30T05:06:20"/>
    <d v="1899-12-30T05:58:44"/>
    <d v="1899-12-30T02:33:10"/>
    <d v="1899-12-30T02:59:22"/>
    <n v="2577"/>
    <x v="16"/>
    <x v="9"/>
    <n v="201702"/>
  </r>
  <r>
    <x v="2299"/>
    <d v="2017-02-28T00:00:00"/>
    <x v="2"/>
    <n v="3.1"/>
    <n v="0"/>
    <n v="33"/>
    <n v="20"/>
    <d v="1899-12-30T00:33:20"/>
    <d v="1899-12-30T00:10:45"/>
    <x v="98"/>
    <s v="YNHH Division St 5k"/>
    <n v="5.5800000000000036"/>
    <n v="154"/>
    <s v="Nice!"/>
    <s v="https://connect.garmin.com/modern/activity/1596375755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</r>
  <r>
    <x v="2300"/>
    <d v="2017-03-02T00:00:00"/>
    <x v="0"/>
    <n v="1"/>
    <n v="0"/>
    <n v="29"/>
    <n v="47"/>
    <d v="1899-12-30T00:29:47"/>
    <d v="1899-12-30T00:29:47"/>
    <x v="102"/>
    <s v="PHS Swim"/>
    <n v="2.0145495243424749"/>
    <n v="0"/>
    <s v="Inside"/>
    <m/>
    <d v="1899-12-30T01:11:29"/>
    <d v="1899-12-30T00:35:44"/>
    <m/>
    <n v="0"/>
    <n v="0"/>
    <d v="1899-12-30T13:00:19"/>
    <d v="1899-12-30T13:52:43"/>
    <d v="1899-12-30T06:30:10"/>
    <d v="1899-12-30T06:56:22"/>
    <n v="3135"/>
    <x v="16"/>
    <x v="10"/>
    <n v="201703"/>
  </r>
  <r>
    <x v="2301"/>
    <d v="2017-03-03T00:00:00"/>
    <x v="2"/>
    <n v="7.25"/>
    <n v="1"/>
    <n v="24"/>
    <n v="58"/>
    <d v="1899-12-30T01:24:58"/>
    <d v="1899-12-30T00:11:43"/>
    <x v="104"/>
    <s v="Reverse Quassy Loop"/>
    <n v="5.119654766575132"/>
    <n v="0"/>
    <s v="Chilly"/>
    <m/>
    <d v="1899-12-30T05:07:03"/>
    <d v="1899-12-30T02:33:32"/>
    <m/>
    <n v="0"/>
    <n v="0"/>
    <d v="1899-12-30T05:07:03"/>
    <d v="1899-12-30T05:59:27"/>
    <d v="1899-12-30T02:33:32"/>
    <d v="1899-12-30T02:59:44"/>
    <n v="2590"/>
    <x v="16"/>
    <x v="10"/>
    <n v="201703"/>
  </r>
  <r>
    <x v="2302"/>
    <d v="2017-03-04T00:00:00"/>
    <x v="1"/>
    <n v="10"/>
    <n v="0"/>
    <n v="32"/>
    <n v="32"/>
    <d v="1899-12-30T00:32:32"/>
    <d v="1899-12-30T00:03:15"/>
    <x v="78"/>
    <s v="Zwift Watopia"/>
    <n v="18.44262295081969"/>
    <n v="0"/>
    <s v="Inside"/>
    <m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10"/>
    <n v="201703"/>
  </r>
  <r>
    <x v="2303"/>
    <d v="2017-03-06T00:00:00"/>
    <x v="2"/>
    <n v="3.17"/>
    <n v="0"/>
    <n v="32"/>
    <n v="48"/>
    <d v="1899-12-30T00:32:48"/>
    <d v="1899-12-30T00:10:21"/>
    <x v="98"/>
    <s v="YNHH Division St 5k"/>
    <n v="5.7987804878048834"/>
    <n v="0"/>
    <s v="Chilly"/>
    <m/>
    <d v="1899-12-30T04:31:05"/>
    <d v="1899-12-30T02:15:33"/>
    <m/>
    <n v="0"/>
    <n v="0"/>
    <d v="1899-12-30T04:31:05"/>
    <d v="1899-12-30T05:23:30"/>
    <d v="1899-12-30T02:15:33"/>
    <d v="1899-12-30T02:41:45"/>
    <n v="1822"/>
    <x v="16"/>
    <x v="10"/>
    <n v="201703"/>
  </r>
  <r>
    <x v="2304"/>
    <d v="2017-03-07T00:00:00"/>
    <x v="1"/>
    <n v="14.5"/>
    <n v="0"/>
    <n v="43"/>
    <n v="20"/>
    <d v="1899-12-30T00:43:20"/>
    <d v="1899-12-30T00:02:59"/>
    <x v="51"/>
    <s v="YNHH Spin Bike"/>
    <n v="20.076923076923091"/>
    <n v="0"/>
    <s v="Inside"/>
    <m/>
    <d v="1899-12-30T05:34:43"/>
    <d v="1899-12-30T02:47:21"/>
    <m/>
    <n v="0"/>
    <n v="0"/>
    <d v="1899-12-30T01:18:18"/>
    <d v="1899-12-30T02:10:42"/>
    <d v="1899-12-30T00:39:09"/>
    <d v="1899-12-30T01:05:21"/>
    <n v="190"/>
    <x v="16"/>
    <x v="10"/>
    <n v="201703"/>
  </r>
  <r>
    <x v="2305"/>
    <d v="2017-03-08T00:00:00"/>
    <x v="2"/>
    <n v="5"/>
    <n v="0"/>
    <n v="51"/>
    <n v="41"/>
    <d v="1899-12-30T00:51:41"/>
    <d v="1899-12-30T00:10:20"/>
    <x v="98"/>
    <s v="YNHH Ogden 5er"/>
    <n v="5.8045791680103243"/>
    <n v="151"/>
    <s v="Nice!"/>
    <s v="https://www.strava.com/activities/892397229/overview"/>
    <d v="1899-12-30T04:30:49"/>
    <d v="1899-12-30T02:15:25"/>
    <m/>
    <n v="0"/>
    <n v="0"/>
    <d v="1899-12-30T04:30:49"/>
    <d v="1899-12-30T05:23:13"/>
    <d v="1899-12-30T02:15:25"/>
    <d v="1899-12-30T02:41:37"/>
    <n v="1810"/>
    <x v="16"/>
    <x v="10"/>
    <n v="201703"/>
  </r>
  <r>
    <x v="2306"/>
    <d v="2017-03-09T00:00:00"/>
    <x v="0"/>
    <n v="1"/>
    <n v="0"/>
    <n v="32"/>
    <n v="30"/>
    <d v="1899-12-30T00:32:30"/>
    <d v="1899-12-30T00:32:30"/>
    <x v="102"/>
    <s v="PHS Swim"/>
    <n v="1.8461538461538476"/>
    <n v="0"/>
    <s v="Inside"/>
    <m/>
    <d v="1899-12-30T01:18:00"/>
    <d v="1899-12-30T00:39:00"/>
    <m/>
    <n v="0"/>
    <n v="0"/>
    <d v="1899-12-30T14:11:30"/>
    <d v="1899-12-30T15:03:54"/>
    <d v="1899-12-30T07:05:45"/>
    <d v="1899-12-30T07:31:57"/>
    <n v="3181"/>
    <x v="16"/>
    <x v="10"/>
    <n v="201703"/>
  </r>
  <r>
    <x v="2307"/>
    <d v="2017-03-10T00:00:00"/>
    <x v="2"/>
    <n v="5"/>
    <n v="0"/>
    <n v="54"/>
    <n v="41"/>
    <d v="1899-12-30T00:54:41"/>
    <d v="1899-12-30T00:10:56"/>
    <x v="104"/>
    <s v="Treadmill"/>
    <n v="5.4861322767448994"/>
    <n v="153"/>
    <s v="Inside"/>
    <m/>
    <d v="1899-12-30T04:46:32"/>
    <d v="1899-12-30T02:23:16"/>
    <m/>
    <n v="0"/>
    <n v="0"/>
    <d v="1899-12-30T04:46:32"/>
    <d v="1899-12-30T05:38:56"/>
    <d v="1899-12-30T02:23:16"/>
    <d v="1899-12-30T02:49:28"/>
    <n v="2218"/>
    <x v="16"/>
    <x v="10"/>
    <n v="201703"/>
  </r>
  <r>
    <x v="2308"/>
    <d v="2017-03-11T00:00:00"/>
    <x v="2"/>
    <n v="8"/>
    <n v="1"/>
    <n v="29"/>
    <n v="58"/>
    <d v="1899-12-30T01:29:58"/>
    <d v="1899-12-30T00:11:15"/>
    <x v="104"/>
    <s v="Treadmill"/>
    <n v="5.3353093738421684"/>
    <n v="0"/>
    <s v="Inside"/>
    <m/>
    <d v="1899-12-30T04:54:38"/>
    <d v="1899-12-30T02:27:19"/>
    <m/>
    <n v="0"/>
    <n v="0"/>
    <d v="1899-12-30T04:54:38"/>
    <d v="1899-12-30T05:47:02"/>
    <d v="1899-12-30T02:27:19"/>
    <d v="1899-12-30T02:53:31"/>
    <n v="2381"/>
    <x v="16"/>
    <x v="10"/>
    <n v="201703"/>
  </r>
  <r>
    <x v="2309"/>
    <d v="2017-03-14T00:00:00"/>
    <x v="2"/>
    <n v="3"/>
    <n v="0"/>
    <n v="30"/>
    <n v="26"/>
    <d v="1899-12-30T00:30:26"/>
    <d v="1899-12-30T00:10:09"/>
    <x v="104"/>
    <s v="Treadmill"/>
    <n v="5.9145673603504969"/>
    <n v="0"/>
    <s v="Inside"/>
    <m/>
    <d v="1899-12-30T04:25:47"/>
    <d v="1899-12-30T02:12:54"/>
    <m/>
    <n v="0"/>
    <n v="0"/>
    <d v="1899-12-30T04:25:47"/>
    <d v="1899-12-30T05:18:11"/>
    <d v="1899-12-30T02:12:54"/>
    <d v="1899-12-30T02:39:06"/>
    <n v="1650"/>
    <x v="16"/>
    <x v="10"/>
    <n v="201703"/>
  </r>
  <r>
    <x v="2310"/>
    <d v="2017-03-15T00:00:00"/>
    <x v="2"/>
    <n v="1.2"/>
    <n v="0"/>
    <n v="12"/>
    <n v="12"/>
    <d v="1899-12-30T00:12:12"/>
    <d v="1899-12-30T00:10:10"/>
    <x v="98"/>
    <s v="YNHH Treadmill"/>
    <n v="5.9016393442622999"/>
    <n v="0"/>
    <s v="Inside"/>
    <s v="nope"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</r>
  <r>
    <x v="2311"/>
    <d v="2017-03-16T00:00:00"/>
    <x v="2"/>
    <n v="3"/>
    <n v="0"/>
    <n v="30"/>
    <n v="50"/>
    <d v="1899-12-30T00:30:50"/>
    <d v="1899-12-30T00:10:17"/>
    <x v="104"/>
    <s v="YNHH Treadmill"/>
    <n v="5.837837837837843"/>
    <n v="0"/>
    <s v="Inside"/>
    <m/>
    <d v="1899-12-30T04:29:17"/>
    <d v="1899-12-30T02:14:38"/>
    <m/>
    <n v="0"/>
    <n v="0"/>
    <d v="1899-12-30T04:29:17"/>
    <d v="1899-12-30T05:21:41"/>
    <d v="1899-12-30T02:14:38"/>
    <d v="1899-12-30T02:40:50"/>
    <n v="1763"/>
    <x v="16"/>
    <x v="10"/>
    <n v="201703"/>
  </r>
  <r>
    <x v="2312"/>
    <d v="2017-03-17T00:00:00"/>
    <x v="2"/>
    <n v="6.2"/>
    <n v="1"/>
    <n v="12"/>
    <n v="44"/>
    <d v="1899-12-30T01:12:44"/>
    <d v="1899-12-30T00:11:44"/>
    <x v="106"/>
    <s v="BK 10k"/>
    <n v="5.1145737855178783"/>
    <n v="148"/>
    <s v="Cold &amp; Windy"/>
    <m/>
    <d v="1899-12-30T05:07:21"/>
    <d v="1899-12-30T02:33:41"/>
    <m/>
    <n v="0"/>
    <n v="0"/>
    <d v="1899-12-30T05:07:21"/>
    <d v="1899-12-30T05:59:45"/>
    <d v="1899-12-30T02:33:41"/>
    <d v="1899-12-30T02:59:53"/>
    <n v="2595"/>
    <x v="16"/>
    <x v="10"/>
    <n v="201703"/>
  </r>
  <r>
    <x v="2313"/>
    <d v="2017-03-19T00:00:00"/>
    <x v="2"/>
    <n v="10.3"/>
    <n v="2"/>
    <n v="11"/>
    <n v="5"/>
    <d v="1899-12-30T02:11:05"/>
    <d v="1899-12-30T00:12:44"/>
    <x v="106"/>
    <s v="Do the 10er"/>
    <n v="4.7145581691036282"/>
    <n v="0"/>
    <s v="Cold &amp; Windy"/>
    <m/>
    <d v="1899-12-30T05:33:26"/>
    <d v="1899-12-30T02:46:43"/>
    <m/>
    <n v="0"/>
    <n v="0"/>
    <d v="1899-12-30T05:33:26"/>
    <d v="1899-12-30T06:25:50"/>
    <d v="1899-12-30T02:46:43"/>
    <d v="1899-12-30T03:12:55"/>
    <n v="2837"/>
    <x v="16"/>
    <x v="10"/>
    <n v="201703"/>
  </r>
  <r>
    <x v="2314"/>
    <d v="2017-03-20T00:00:00"/>
    <x v="1"/>
    <n v="11.5"/>
    <n v="0"/>
    <n v="30"/>
    <n v="0"/>
    <d v="1899-12-30T00:30:00"/>
    <d v="1899-12-30T00:02:37"/>
    <x v="51"/>
    <s v="YNHH Spin Bike"/>
    <n v="23.000000000000021"/>
    <n v="0"/>
    <m/>
    <m/>
    <d v="1899-12-30T04:52:10"/>
    <d v="1899-12-30T02:26:05"/>
    <m/>
    <n v="0"/>
    <n v="0"/>
    <d v="1899-12-30T01:08:21"/>
    <d v="1899-12-30T02:00:45"/>
    <d v="1899-12-30T00:34:10"/>
    <d v="1899-12-30T01:00:22"/>
    <n v="59"/>
    <x v="16"/>
    <x v="10"/>
    <n v="201703"/>
  </r>
  <r>
    <x v="2315"/>
    <d v="2017-03-21T00:00:00"/>
    <x v="2"/>
    <n v="3.17"/>
    <n v="0"/>
    <n v="32"/>
    <n v="24"/>
    <d v="1899-12-30T00:32:24"/>
    <d v="1899-12-30T00:10:13"/>
    <x v="104"/>
    <s v="YNHH Division St 5k"/>
    <n v="5.8703703703703765"/>
    <n v="137"/>
    <s v="Nice!"/>
    <m/>
    <d v="1899-12-30T04:27:47"/>
    <d v="1899-12-30T02:13:54"/>
    <m/>
    <n v="0"/>
    <n v="0"/>
    <d v="1899-12-30T04:27:47"/>
    <d v="1899-12-30T05:20:11"/>
    <d v="1899-12-30T02:13:54"/>
    <d v="1899-12-30T02:40:06"/>
    <n v="1718"/>
    <x v="16"/>
    <x v="10"/>
    <n v="201703"/>
  </r>
  <r>
    <x v="2316"/>
    <d v="2017-03-24T00:00:00"/>
    <x v="2"/>
    <n v="6.2"/>
    <n v="1"/>
    <n v="11"/>
    <n v="55"/>
    <d v="1899-12-30T01:11:55"/>
    <d v="1899-12-30T00:11:36"/>
    <x v="106"/>
    <s v="BK 10k"/>
    <n v="5.1726535341830866"/>
    <n v="125"/>
    <s v="Chilly"/>
    <m/>
    <d v="1899-12-30T05:03:54"/>
    <d v="1899-12-30T02:31:57"/>
    <m/>
    <n v="0"/>
    <n v="0"/>
    <d v="1899-12-30T05:03:54"/>
    <d v="1899-12-30T05:56:18"/>
    <d v="1899-12-30T02:31:57"/>
    <d v="1899-12-30T02:58:09"/>
    <n v="2542"/>
    <x v="16"/>
    <x v="10"/>
    <n v="201703"/>
  </r>
  <r>
    <x v="2317"/>
    <d v="2017-03-25T00:00:00"/>
    <x v="2"/>
    <n v="4"/>
    <n v="0"/>
    <n v="40"/>
    <n v="11"/>
    <d v="1899-12-30T00:40:11"/>
    <d v="1899-12-30T00:10:03"/>
    <x v="106"/>
    <s v="Treadmill"/>
    <n v="5.9726254666113689"/>
    <n v="0"/>
    <s v="Inside"/>
    <m/>
    <d v="1899-12-30T04:23:12"/>
    <d v="1899-12-30T02:11:36"/>
    <m/>
    <n v="0"/>
    <n v="0"/>
    <d v="1899-12-30T04:23:12"/>
    <d v="1899-12-30T05:15:36"/>
    <d v="1899-12-30T02:11:36"/>
    <d v="1899-12-30T02:37:48"/>
    <n v="1585"/>
    <x v="16"/>
    <x v="10"/>
    <n v="201703"/>
  </r>
  <r>
    <x v="2318"/>
    <d v="2017-03-26T00:00:00"/>
    <x v="2"/>
    <n v="10.3"/>
    <n v="2"/>
    <n v="3"/>
    <n v="23"/>
    <d v="1899-12-30T02:03:23"/>
    <d v="1899-12-30T00:11:59"/>
    <x v="106"/>
    <s v="Do the 10er"/>
    <n v="5.0087802242334236"/>
    <n v="143"/>
    <s v="Cold &amp; Windy"/>
    <m/>
    <d v="1899-12-30T05:13:51"/>
    <d v="1899-12-30T02:36:55"/>
    <m/>
    <n v="0"/>
    <n v="0"/>
    <d v="1899-12-30T05:13:51"/>
    <d v="1899-12-30T06:06:15"/>
    <d v="1899-12-30T02:36:55"/>
    <d v="1899-12-30T03:03:07"/>
    <n v="2681"/>
    <x v="16"/>
    <x v="10"/>
    <n v="201703"/>
  </r>
  <r>
    <x v="2319"/>
    <d v="2017-03-27T00:00:00"/>
    <x v="1"/>
    <n v="12"/>
    <n v="0"/>
    <n v="30"/>
    <n v="0"/>
    <d v="1899-12-30T00:30:00"/>
    <d v="1899-12-30T00:02:30"/>
    <x v="51"/>
    <s v="YNHH Spin 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6"/>
    <x v="10"/>
    <n v="201703"/>
  </r>
  <r>
    <x v="2320"/>
    <d v="2017-03-28T00:00:00"/>
    <x v="0"/>
    <n v="1"/>
    <n v="0"/>
    <n v="33"/>
    <n v="0"/>
    <d v="1899-12-30T00:33:00"/>
    <d v="1899-12-30T00:33:00"/>
    <x v="102"/>
    <s v="PHS Swim"/>
    <n v="1.8181818181818195"/>
    <n v="0"/>
    <s v="Inside"/>
    <m/>
    <d v="1899-12-30T01:19:12"/>
    <d v="1899-12-30T00:39:36"/>
    <m/>
    <n v="0"/>
    <n v="0"/>
    <d v="1899-12-30T14:24:36"/>
    <d v="1899-12-30T15:17:00"/>
    <d v="1899-12-30T07:12:18"/>
    <d v="1899-12-30T07:38:30"/>
    <n v="3194"/>
    <x v="16"/>
    <x v="10"/>
    <n v="201703"/>
  </r>
  <r>
    <x v="2321"/>
    <d v="2017-03-30T00:00:00"/>
    <x v="2"/>
    <n v="3.75"/>
    <n v="0"/>
    <n v="42"/>
    <n v="1"/>
    <d v="1899-12-30T00:42:01"/>
    <d v="1899-12-30T00:11:12"/>
    <x v="104"/>
    <s v="YNHH Random"/>
    <n v="5.3550178500595047"/>
    <n v="0"/>
    <s v="Chilly"/>
    <m/>
    <d v="1899-12-30T04:53:33"/>
    <d v="1899-12-30T02:26:47"/>
    <m/>
    <n v="0"/>
    <n v="0"/>
    <d v="1899-12-30T04:53:33"/>
    <d v="1899-12-30T05:45:57"/>
    <d v="1899-12-30T02:26:47"/>
    <d v="1899-12-30T02:52:59"/>
    <n v="2365"/>
    <x v="16"/>
    <x v="10"/>
    <n v="201703"/>
  </r>
  <r>
    <x v="2322"/>
    <d v="2017-03-31T00:00:00"/>
    <x v="2"/>
    <n v="7"/>
    <n v="1"/>
    <n v="11"/>
    <n v="10"/>
    <d v="1899-12-30T01:11:10"/>
    <d v="1899-12-30T00:10:10"/>
    <x v="106"/>
    <s v="Treadmill"/>
    <n v="5.9016393442622999"/>
    <n v="0"/>
    <s v="Inside"/>
    <m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</r>
  <r>
    <x v="2323"/>
    <d v="2017-04-01T00:00:00"/>
    <x v="2"/>
    <n v="3"/>
    <n v="0"/>
    <n v="29"/>
    <n v="21"/>
    <d v="1899-12-30T00:29:21"/>
    <d v="1899-12-30T00:09:47"/>
    <x v="104"/>
    <s v="Treadmill"/>
    <n v="6.1328790459965976"/>
    <n v="0"/>
    <s v="Inside"/>
    <m/>
    <d v="1899-12-30T04:16:19"/>
    <d v="1899-12-30T02:08:10"/>
    <m/>
    <n v="0"/>
    <n v="0"/>
    <d v="1899-12-30T04:16:19"/>
    <d v="1899-12-30T05:08:43"/>
    <d v="1899-12-30T02:08:10"/>
    <d v="1899-12-30T02:34:22"/>
    <n v="1334"/>
    <x v="16"/>
    <x v="1"/>
    <n v="201704"/>
  </r>
  <r>
    <x v="2324"/>
    <d v="2017-04-02T00:00:00"/>
    <x v="2"/>
    <n v="3.1"/>
    <n v="0"/>
    <n v="33"/>
    <n v="8"/>
    <d v="1899-12-30T00:33:08"/>
    <d v="1899-12-30T00:10:41"/>
    <x v="104"/>
    <s v="Chris Corbett 5k"/>
    <n v="5.6136820925553366"/>
    <n v="0"/>
    <s v="Nice!"/>
    <s v="Ran with Hunter"/>
    <d v="1899-12-30T04:40:02"/>
    <d v="1899-12-30T02:20:01"/>
    <m/>
    <n v="0"/>
    <n v="0"/>
    <d v="1899-12-30T04:40:02"/>
    <d v="1899-12-30T05:32:26"/>
    <d v="1899-12-30T02:20:01"/>
    <d v="1899-12-30T02:46:13"/>
    <n v="2055"/>
    <x v="16"/>
    <x v="1"/>
    <n v="201704"/>
  </r>
  <r>
    <x v="2324"/>
    <d v="2017-04-02T00:00:00"/>
    <x v="1"/>
    <n v="22.5"/>
    <n v="1"/>
    <n v="44"/>
    <n v="21"/>
    <d v="1899-12-30T01:44:21"/>
    <d v="1899-12-30T00:04:38"/>
    <x v="53"/>
    <s v="Random"/>
    <n v="12.937230474365126"/>
    <n v="0"/>
    <s v="Nice!"/>
    <m/>
    <d v="1899-12-30T08:39:26"/>
    <d v="1899-12-30T04:19:43"/>
    <m/>
    <n v="0"/>
    <n v="0"/>
    <d v="1899-12-30T02:01:31"/>
    <d v="1899-12-30T02:53:55"/>
    <d v="1899-12-30T01:00:45"/>
    <d v="1899-12-30T01:26:57"/>
    <n v="690"/>
    <x v="16"/>
    <x v="1"/>
    <n v="201704"/>
  </r>
  <r>
    <x v="2325"/>
    <d v="2017-04-03T00:00:00"/>
    <x v="2"/>
    <n v="3.1"/>
    <n v="0"/>
    <n v="36"/>
    <n v="32"/>
    <d v="1899-12-30T00:36:32"/>
    <d v="1899-12-30T00:11:47"/>
    <x v="106"/>
    <s v="YNHH Division St 5k"/>
    <n v="5.0912408759124137"/>
    <n v="0"/>
    <s v="Chilly"/>
    <s v="felt like crap"/>
    <d v="1899-12-30T05:08:46"/>
    <d v="1899-12-30T02:34:23"/>
    <m/>
    <n v="0"/>
    <n v="0"/>
    <d v="1899-12-30T05:08:46"/>
    <d v="1899-12-30T06:01:10"/>
    <d v="1899-12-30T02:34:23"/>
    <d v="1899-12-30T03:00:35"/>
    <n v="2619"/>
    <x v="16"/>
    <x v="1"/>
    <n v="201704"/>
  </r>
  <r>
    <x v="2326"/>
    <d v="2017-04-06T00:00:00"/>
    <x v="2"/>
    <n v="6"/>
    <n v="1"/>
    <n v="2"/>
    <n v="7"/>
    <d v="1899-12-30T01:02:07"/>
    <d v="1899-12-30T00:10:21"/>
    <x v="106"/>
    <s v="Treadmill"/>
    <n v="5.7955460155621195"/>
    <n v="0"/>
    <s v="Inside"/>
    <m/>
    <d v="1899-12-30T04:31:15"/>
    <d v="1899-12-30T02:15:37"/>
    <m/>
    <n v="0"/>
    <n v="0"/>
    <d v="1899-12-30T04:31:15"/>
    <d v="1899-12-30T05:23:39"/>
    <d v="1899-12-30T02:15:37"/>
    <d v="1899-12-30T02:41:49"/>
    <n v="1826"/>
    <x v="16"/>
    <x v="1"/>
    <n v="201704"/>
  </r>
  <r>
    <x v="2327"/>
    <d v="2017-04-07T00:00:00"/>
    <x v="2"/>
    <n v="7.25"/>
    <n v="1"/>
    <n v="23"/>
    <n v="9"/>
    <d v="1899-12-30T01:23:09"/>
    <d v="1899-12-30T00:11:28"/>
    <x v="106"/>
    <s v="Reverse Quassy Loop"/>
    <n v="5.2315093205051149"/>
    <n v="131"/>
    <s v="Chilly"/>
    <m/>
    <d v="1899-12-30T05:00:29"/>
    <d v="1899-12-30T02:30:15"/>
    <m/>
    <n v="0"/>
    <n v="0"/>
    <d v="1899-12-30T05:00:29"/>
    <d v="1899-12-30T05:52:53"/>
    <d v="1899-12-30T02:30:15"/>
    <d v="1899-12-30T02:56:27"/>
    <n v="2499"/>
    <x v="16"/>
    <x v="1"/>
    <n v="201704"/>
  </r>
  <r>
    <x v="2328"/>
    <d v="2017-04-13T00:00:00"/>
    <x v="2"/>
    <n v="5.05"/>
    <n v="0"/>
    <n v="57"/>
    <n v="28"/>
    <d v="1899-12-30T00:57:28"/>
    <d v="1899-12-30T00:11:23"/>
    <x v="106"/>
    <s v="The Lasso"/>
    <n v="5.2726218097447832"/>
    <n v="158"/>
    <s v="Chilly"/>
    <m/>
    <d v="1899-12-30T04:58:09"/>
    <d v="1899-12-30T02:29:04"/>
    <m/>
    <n v="0"/>
    <n v="0"/>
    <d v="1899-12-30T04:58:09"/>
    <d v="1899-12-30T05:50:33"/>
    <d v="1899-12-30T02:29:04"/>
    <d v="1899-12-30T02:55:16"/>
    <n v="2460"/>
    <x v="16"/>
    <x v="1"/>
    <n v="201704"/>
  </r>
  <r>
    <x v="2329"/>
    <d v="2017-04-14T00:00:00"/>
    <x v="1"/>
    <n v="20.399999999999999"/>
    <n v="1"/>
    <n v="36"/>
    <n v="46"/>
    <d v="1899-12-30T01:36:46"/>
    <d v="1899-12-30T00:04:45"/>
    <x v="53"/>
    <s v="Random"/>
    <n v="12.648983809851888"/>
    <n v="0"/>
    <s v="Nice!"/>
    <m/>
    <d v="1899-12-30T08:51:16"/>
    <d v="1899-12-30T04:25:38"/>
    <m/>
    <n v="0"/>
    <n v="0"/>
    <d v="1899-12-30T02:04:17"/>
    <d v="1899-12-30T02:56:41"/>
    <d v="1899-12-30T01:02:08"/>
    <d v="1899-12-30T01:28:20"/>
    <n v="711"/>
    <x v="16"/>
    <x v="1"/>
    <n v="201704"/>
  </r>
  <r>
    <x v="2330"/>
    <d v="2017-04-15T00:00:00"/>
    <x v="2"/>
    <n v="8.1999999999999993"/>
    <n v="1"/>
    <n v="45"/>
    <n v="21"/>
    <d v="1899-12-30T01:45:21"/>
    <d v="1899-12-30T00:12:51"/>
    <x v="106"/>
    <s v="All the Hills Loop"/>
    <n v="4.6701471286188925"/>
    <n v="153"/>
    <s v="Nice!"/>
    <m/>
    <d v="1899-12-30T05:36:36"/>
    <d v="1899-12-30T02:48:18"/>
    <m/>
    <n v="0"/>
    <n v="0"/>
    <d v="1899-12-30T05:36:36"/>
    <d v="1899-12-30T06:29:00"/>
    <d v="1899-12-30T02:48:18"/>
    <d v="1899-12-30T03:14:30"/>
    <n v="2850"/>
    <x v="16"/>
    <x v="1"/>
    <n v="201704"/>
  </r>
  <r>
    <x v="2331"/>
    <d v="2017-04-16T00:00:00"/>
    <x v="1"/>
    <n v="13"/>
    <n v="0"/>
    <n v="57"/>
    <n v="19"/>
    <d v="1899-12-30T00:57:19"/>
    <d v="1899-12-30T00:04:25"/>
    <x v="53"/>
    <s v="random"/>
    <n v="13.608607153242232"/>
    <n v="0"/>
    <s v="Nice!"/>
    <m/>
    <d v="1899-12-30T08:13:48"/>
    <d v="1899-12-30T04:06:54"/>
    <m/>
    <n v="0"/>
    <n v="0"/>
    <d v="1899-12-30T01:55:31"/>
    <d v="1899-12-30T02:47:55"/>
    <d v="1899-12-30T00:57:45"/>
    <d v="1899-12-30T01:23:57"/>
    <n v="627"/>
    <x v="16"/>
    <x v="1"/>
    <n v="201704"/>
  </r>
  <r>
    <x v="2332"/>
    <d v="2017-04-17T00:00:00"/>
    <x v="2"/>
    <n v="3.2"/>
    <n v="0"/>
    <n v="34"/>
    <n v="47"/>
    <d v="1899-12-30T00:34:47"/>
    <d v="1899-12-30T00:10:52"/>
    <x v="104"/>
    <s v="YNHH Division St 5k"/>
    <n v="5.5198850023957888"/>
    <n v="157"/>
    <s v="Nice!"/>
    <m/>
    <d v="1899-12-30T04:44:47"/>
    <d v="1899-12-30T02:22:24"/>
    <m/>
    <n v="0"/>
    <n v="0"/>
    <d v="1899-12-30T04:44:47"/>
    <d v="1899-12-30T05:37:11"/>
    <d v="1899-12-30T02:22:24"/>
    <d v="1899-12-30T02:48:36"/>
    <n v="2178"/>
    <x v="16"/>
    <x v="1"/>
    <n v="201704"/>
  </r>
  <r>
    <x v="2333"/>
    <d v="2017-04-19T00:00:00"/>
    <x v="2"/>
    <n v="3.1"/>
    <n v="0"/>
    <n v="30"/>
    <n v="3"/>
    <d v="1899-12-30T00:30:03"/>
    <d v="1899-12-30T00:09:42"/>
    <x v="104"/>
    <s v="YNHH Hill Loop"/>
    <n v="6.1896838602329503"/>
    <n v="136"/>
    <s v="Cool"/>
    <m/>
    <d v="1899-12-30T04:13:58"/>
    <d v="1899-12-30T02:06:59"/>
    <m/>
    <n v="0"/>
    <n v="0"/>
    <d v="1899-12-30T04:13:58"/>
    <d v="1899-12-30T05:06:22"/>
    <d v="1899-12-30T02:06:59"/>
    <d v="1899-12-30T02:33:11"/>
    <n v="1263"/>
    <x v="16"/>
    <x v="1"/>
    <n v="201704"/>
  </r>
  <r>
    <x v="2334"/>
    <d v="2017-04-20T00:00:00"/>
    <x v="2"/>
    <n v="3.1"/>
    <n v="0"/>
    <n v="31"/>
    <n v="3"/>
    <d v="1899-12-30T00:31:03"/>
    <d v="1899-12-30T00:10:01"/>
    <x v="106"/>
    <s v="fenn's Pond"/>
    <n v="5.990338164251213"/>
    <n v="0"/>
    <s v="Cool"/>
    <m/>
    <d v="1899-12-30T04:22:25"/>
    <d v="1899-12-30T02:11:13"/>
    <m/>
    <n v="0"/>
    <n v="0"/>
    <d v="1899-12-30T04:22:25"/>
    <d v="1899-12-30T05:14:49"/>
    <d v="1899-12-30T02:11:13"/>
    <d v="1899-12-30T02:37:25"/>
    <n v="1560"/>
    <x v="16"/>
    <x v="1"/>
    <n v="201704"/>
  </r>
  <r>
    <x v="2334"/>
    <d v="2017-04-20T00:00:00"/>
    <x v="2"/>
    <n v="5"/>
    <n v="0"/>
    <n v="51"/>
    <n v="44"/>
    <d v="1899-12-30T00:51:44"/>
    <d v="1899-12-30T00:10:21"/>
    <x v="104"/>
    <s v="YNHH Path 5 Miler"/>
    <n v="5.7989690721649527"/>
    <n v="149"/>
    <s v="Nice!"/>
    <m/>
    <d v="1899-12-30T04:31:05"/>
    <d v="1899-12-30T02:15:32"/>
    <m/>
    <n v="0"/>
    <n v="0"/>
    <d v="1899-12-30T04:31:05"/>
    <d v="1899-12-30T05:23:29"/>
    <d v="1899-12-30T02:15:32"/>
    <d v="1899-12-30T02:41:44"/>
    <n v="1821"/>
    <x v="16"/>
    <x v="1"/>
    <n v="201704"/>
  </r>
  <r>
    <x v="2335"/>
    <d v="2017-04-22T00:00:00"/>
    <x v="2"/>
    <n v="3.1"/>
    <n v="0"/>
    <n v="28"/>
    <n v="29"/>
    <d v="1899-12-30T00:28:29"/>
    <d v="1899-12-30T00:09:11"/>
    <x v="104"/>
    <s v="Super Scout 5k"/>
    <n v="6.5301345816266876"/>
    <n v="152"/>
    <s v="Rain &amp; Wind"/>
    <m/>
    <d v="1899-12-30T04:00:44"/>
    <d v="1899-12-30T02:00:22"/>
    <m/>
    <n v="0"/>
    <n v="0"/>
    <d v="1899-12-30T04:00:44"/>
    <d v="1899-12-30T04:53:08"/>
    <d v="1899-12-30T02:00:22"/>
    <d v="1899-12-30T02:26:34"/>
    <n v="960"/>
    <x v="16"/>
    <x v="1"/>
    <n v="201704"/>
  </r>
  <r>
    <x v="2335"/>
    <d v="2017-04-22T00:00:00"/>
    <x v="1"/>
    <n v="40"/>
    <n v="2"/>
    <n v="50"/>
    <n v="29"/>
    <d v="1899-12-30T02:50:29"/>
    <d v="1899-12-30T00:04:16"/>
    <x v="53"/>
    <s v="Random"/>
    <n v="14.077622445986909"/>
    <n v="0"/>
    <s v="Rain &amp; Wind"/>
    <m/>
    <d v="1899-12-30T07:57:21"/>
    <d v="1899-12-30T03:58:41"/>
    <m/>
    <n v="0"/>
    <n v="0"/>
    <d v="1899-12-30T01:51:40"/>
    <d v="1899-12-30T02:44:04"/>
    <d v="1899-12-30T00:55:50"/>
    <d v="1899-12-30T01:22:02"/>
    <n v="587"/>
    <x v="16"/>
    <x v="1"/>
    <n v="201704"/>
  </r>
  <r>
    <x v="2336"/>
    <d v="2017-04-23T00:00:00"/>
    <x v="2"/>
    <n v="6.2"/>
    <n v="1"/>
    <n v="14"/>
    <n v="51"/>
    <d v="1899-12-30T01:14:51"/>
    <d v="1899-12-30T00:12:04"/>
    <x v="106"/>
    <s v="Lower 10k"/>
    <n v="4.9699398797595231"/>
    <n v="143"/>
    <s v="Nice!"/>
    <m/>
    <d v="1899-12-30T05:16:18"/>
    <d v="1899-12-30T02:38:09"/>
    <m/>
    <n v="0"/>
    <n v="0"/>
    <d v="1899-12-30T05:16:18"/>
    <d v="1899-12-30T06:08:42"/>
    <d v="1899-12-30T02:38:09"/>
    <d v="1899-12-30T03:04:21"/>
    <n v="2717"/>
    <x v="16"/>
    <x v="1"/>
    <n v="201704"/>
  </r>
  <r>
    <x v="2337"/>
    <d v="2017-04-24T00:00:00"/>
    <x v="2"/>
    <n v="3.1"/>
    <n v="0"/>
    <n v="35"/>
    <n v="21"/>
    <d v="1899-12-30T00:35:21"/>
    <d v="1899-12-30T00:11:24"/>
    <x v="106"/>
    <s v="fenn's Pond"/>
    <n v="5.2616690240452648"/>
    <n v="0"/>
    <s v="Chilly"/>
    <m/>
    <d v="1899-12-30T04:58:46"/>
    <d v="1899-12-30T02:29:23"/>
    <m/>
    <n v="0"/>
    <n v="0"/>
    <d v="1899-12-30T04:58:46"/>
    <d v="1899-12-30T05:51:10"/>
    <d v="1899-12-30T02:29:23"/>
    <d v="1899-12-30T02:55:35"/>
    <n v="2470"/>
    <x v="16"/>
    <x v="1"/>
    <n v="201704"/>
  </r>
  <r>
    <x v="2338"/>
    <d v="2017-04-26T00:00:00"/>
    <x v="2"/>
    <n v="4"/>
    <n v="0"/>
    <n v="39"/>
    <n v="41"/>
    <d v="1899-12-30T00:39:41"/>
    <d v="1899-12-30T00:09:55"/>
    <x v="104"/>
    <s v="YNHH Bike Path 4 Miler"/>
    <n v="6.0478790424191571"/>
    <n v="135"/>
    <s v="Rainy"/>
    <m/>
    <d v="1899-12-30T04:19:56"/>
    <d v="1899-12-30T02:09:58"/>
    <m/>
    <n v="0"/>
    <n v="0"/>
    <d v="1899-12-30T04:19:56"/>
    <d v="1899-12-30T05:12:20"/>
    <d v="1899-12-30T02:09:58"/>
    <d v="1899-12-30T02:36:10"/>
    <n v="1464"/>
    <x v="16"/>
    <x v="1"/>
    <n v="201704"/>
  </r>
  <r>
    <x v="2339"/>
    <d v="2017-04-27T00:00:00"/>
    <x v="2"/>
    <n v="3.1"/>
    <n v="0"/>
    <n v="33"/>
    <n v="14"/>
    <d v="1899-12-30T00:33:14"/>
    <d v="1899-12-30T00:10:43"/>
    <x v="106"/>
    <s v="fenn's Pond"/>
    <n v="5.5967903711133449"/>
    <n v="0"/>
    <s v="Rainy"/>
    <m/>
    <d v="1899-12-30T04:40:53"/>
    <d v="1899-12-30T02:20:26"/>
    <m/>
    <n v="0"/>
    <n v="0"/>
    <d v="1899-12-30T04:40:53"/>
    <d v="1899-12-30T05:33:17"/>
    <d v="1899-12-30T02:20:26"/>
    <d v="1899-12-30T02:46:38"/>
    <n v="2078"/>
    <x v="16"/>
    <x v="1"/>
    <n v="201704"/>
  </r>
  <r>
    <x v="2339"/>
    <d v="2017-04-27T00:00:00"/>
    <x v="2"/>
    <n v="3.2"/>
    <n v="0"/>
    <n v="31"/>
    <n v="48"/>
    <d v="1899-12-30T00:31:48"/>
    <d v="1899-12-30T00:09:56"/>
    <x v="104"/>
    <s v="YNHH Division St 5k"/>
    <n v="6.0377358490566087"/>
    <n v="133"/>
    <s v="Warm"/>
    <m/>
    <d v="1899-12-30T04:20:22"/>
    <d v="1899-12-30T02:10:11"/>
    <m/>
    <n v="0"/>
    <n v="0"/>
    <d v="1899-12-30T04:20:22"/>
    <d v="1899-12-30T05:12:46"/>
    <d v="1899-12-30T02:10:11"/>
    <d v="1899-12-30T02:36:23"/>
    <n v="1472"/>
    <x v="16"/>
    <x v="1"/>
    <n v="201704"/>
  </r>
  <r>
    <x v="2340"/>
    <d v="2017-04-28T00:00:00"/>
    <x v="1"/>
    <n v="18.5"/>
    <n v="1"/>
    <n v="13"/>
    <n v="26"/>
    <d v="1899-12-30T01:13:26"/>
    <d v="1899-12-30T00:03:58"/>
    <x v="90"/>
    <s v="R3 Short Friday Loop"/>
    <n v="15.115751248297789"/>
    <n v="0"/>
    <s v="Warm"/>
    <m/>
    <d v="1899-12-30T07:24:34"/>
    <d v="1899-12-30T03:42:17"/>
    <m/>
    <n v="0"/>
    <n v="0"/>
    <d v="1899-12-30T01:44:00"/>
    <d v="1899-12-30T02:36:24"/>
    <d v="1899-12-30T00:52:00"/>
    <d v="1899-12-30T01:18:12"/>
    <n v="462"/>
    <x v="16"/>
    <x v="1"/>
    <n v="201704"/>
  </r>
  <r>
    <x v="2341"/>
    <d v="2017-04-30T00:00:00"/>
    <x v="2"/>
    <n v="3.1"/>
    <n v="0"/>
    <n v="27"/>
    <n v="10"/>
    <d v="1899-12-30T00:27:10"/>
    <d v="1899-12-30T00:08:46"/>
    <x v="106"/>
    <s v="Brookfield 5k"/>
    <n v="6.8466257668711705"/>
    <n v="0"/>
    <s v="Nice!"/>
    <m/>
    <d v="1899-12-30T03:49:36"/>
    <d v="1899-12-30T01:54:48"/>
    <m/>
    <n v="0"/>
    <n v="0"/>
    <d v="1899-12-30T03:49:36"/>
    <d v="1899-12-30T04:42:00"/>
    <d v="1899-12-30T01:54:48"/>
    <d v="1899-12-30T02:21:00"/>
    <n v="864"/>
    <x v="16"/>
    <x v="1"/>
    <n v="201704"/>
  </r>
  <r>
    <x v="2342"/>
    <d v="2017-05-02T00:00:00"/>
    <x v="2"/>
    <n v="4"/>
    <n v="0"/>
    <n v="42"/>
    <n v="53"/>
    <d v="1899-12-30T00:42:53"/>
    <d v="1899-12-30T00:10:43"/>
    <x v="106"/>
    <s v="Wisconsin Run"/>
    <n v="5.5965798678585346"/>
    <n v="0"/>
    <s v="Chilly"/>
    <m/>
    <d v="1899-12-30T04:40:53"/>
    <d v="1899-12-30T02:20:27"/>
    <m/>
    <n v="0"/>
    <n v="0"/>
    <d v="1899-12-30T04:40:53"/>
    <d v="1899-12-30T05:33:17"/>
    <d v="1899-12-30T02:20:27"/>
    <d v="1899-12-30T02:46:39"/>
    <n v="2079"/>
    <x v="16"/>
    <x v="2"/>
    <n v="201705"/>
  </r>
  <r>
    <x v="2343"/>
    <d v="2017-05-03T00:00:00"/>
    <x v="2"/>
    <n v="3"/>
    <n v="0"/>
    <n v="35"/>
    <n v="39"/>
    <d v="1899-12-30T00:35:39"/>
    <d v="1899-12-30T00:11:53"/>
    <x v="106"/>
    <s v="Wisconsin Run"/>
    <n v="5.0490883590462872"/>
    <n v="0"/>
    <s v="Chilly"/>
    <m/>
    <d v="1899-12-30T05:11:21"/>
    <d v="1899-12-30T02:35:40"/>
    <m/>
    <n v="0"/>
    <n v="0"/>
    <d v="1899-12-30T05:11:21"/>
    <d v="1899-12-30T06:03:45"/>
    <d v="1899-12-30T02:35:40"/>
    <d v="1899-12-30T03:01:52"/>
    <n v="2646"/>
    <x v="16"/>
    <x v="2"/>
    <n v="201705"/>
  </r>
  <r>
    <x v="2344"/>
    <d v="2017-05-04T00:00:00"/>
    <x v="2"/>
    <n v="14.25"/>
    <n v="2"/>
    <n v="43"/>
    <n v="36"/>
    <d v="1899-12-30T02:43:36"/>
    <d v="1899-12-30T00:11:29"/>
    <x v="106"/>
    <s v="XGM Epic Half"/>
    <n v="5.2261613691931581"/>
    <n v="0"/>
    <s v="Windy"/>
    <m/>
    <d v="1899-12-30T05:00:48"/>
    <d v="1899-12-30T02:30:24"/>
    <m/>
    <n v="0"/>
    <n v="0"/>
    <d v="1899-12-30T05:00:48"/>
    <d v="1899-12-30T05:53:12"/>
    <d v="1899-12-30T02:30:24"/>
    <d v="1899-12-30T02:56:36"/>
    <n v="2504"/>
    <x v="16"/>
    <x v="2"/>
    <n v="201705"/>
  </r>
  <r>
    <x v="2345"/>
    <d v="2017-05-06T00:00:00"/>
    <x v="2"/>
    <n v="3.1"/>
    <n v="0"/>
    <n v="31"/>
    <n v="2"/>
    <d v="1899-12-30T00:31:02"/>
    <d v="1899-12-30T00:10:01"/>
    <x v="106"/>
    <s v="fenn's Pond"/>
    <n v="5.993555316863592"/>
    <n v="0"/>
    <s v="Nice!"/>
    <m/>
    <d v="1899-12-30T04:22:17"/>
    <d v="1899-12-30T02:11:08"/>
    <m/>
    <n v="0"/>
    <n v="0"/>
    <d v="1899-12-30T04:22:17"/>
    <d v="1899-12-30T05:14:41"/>
    <d v="1899-12-30T02:11:08"/>
    <d v="1899-12-30T02:37:20"/>
    <n v="1556"/>
    <x v="16"/>
    <x v="2"/>
    <n v="201705"/>
  </r>
  <r>
    <x v="2346"/>
    <d v="2017-05-07T00:00:00"/>
    <x v="1"/>
    <n v="30"/>
    <n v="1"/>
    <n v="59"/>
    <n v="16"/>
    <d v="1899-12-30T01:59:16"/>
    <d v="1899-12-30T00:03:59"/>
    <x v="90"/>
    <s v="Random"/>
    <n v="15.092230296254906"/>
    <n v="0"/>
    <s v="Rain &amp; Wind"/>
    <m/>
    <d v="1899-12-30T07:25:16"/>
    <d v="1899-12-30T03:42:38"/>
    <m/>
    <n v="0"/>
    <n v="0"/>
    <d v="1899-12-30T01:44:10"/>
    <d v="1899-12-30T02:36:34"/>
    <d v="1899-12-30T00:52:05"/>
    <d v="1899-12-30T01:18:17"/>
    <n v="464"/>
    <x v="16"/>
    <x v="2"/>
    <n v="201705"/>
  </r>
  <r>
    <x v="2347"/>
    <d v="2017-05-10T00:00:00"/>
    <x v="2"/>
    <n v="3.25"/>
    <n v="0"/>
    <n v="35"/>
    <n v="2"/>
    <d v="1899-12-30T00:35:02"/>
    <d v="1899-12-30T00:10:47"/>
    <x v="106"/>
    <s v="389 to Middlebury Garage"/>
    <n v="5.5661274976213173"/>
    <n v="145"/>
    <s v="Chilly"/>
    <m/>
    <d v="1899-12-30T04:42:25"/>
    <d v="1899-12-30T02:21:13"/>
    <m/>
    <n v="0"/>
    <n v="0"/>
    <d v="1899-12-30T04:42:25"/>
    <d v="1899-12-30T05:34:49"/>
    <d v="1899-12-30T02:21:13"/>
    <d v="1899-12-30T02:47:25"/>
    <n v="2120"/>
    <x v="16"/>
    <x v="2"/>
    <n v="201705"/>
  </r>
  <r>
    <x v="2348"/>
    <d v="2017-05-11T00:00:00"/>
    <x v="1"/>
    <n v="5"/>
    <n v="0"/>
    <n v="14"/>
    <n v="0"/>
    <d v="1899-12-30T00:14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6"/>
    <x v="2"/>
    <n v="201705"/>
  </r>
  <r>
    <x v="2349"/>
    <d v="2017-05-12T00:00:00"/>
    <x v="2"/>
    <n v="3.1"/>
    <n v="0"/>
    <n v="34"/>
    <n v="23"/>
    <d v="1899-12-30T00:34:23"/>
    <d v="1899-12-30T00:11:05"/>
    <x v="106"/>
    <s v="fenn's Pond"/>
    <n v="5.4095976732913282"/>
    <n v="0"/>
    <m/>
    <m/>
    <d v="1899-12-30T04:50:36"/>
    <d v="1899-12-30T02:25:18"/>
    <m/>
    <n v="0"/>
    <n v="0"/>
    <d v="1899-12-30T04:50:36"/>
    <d v="1899-12-30T05:43:00"/>
    <d v="1899-12-30T02:25:18"/>
    <d v="1899-12-30T02:51:30"/>
    <n v="2303"/>
    <x v="16"/>
    <x v="2"/>
    <n v="201705"/>
  </r>
  <r>
    <x v="2349"/>
    <d v="2017-05-12T00:00:00"/>
    <x v="1"/>
    <n v="25.2"/>
    <n v="1"/>
    <n v="45"/>
    <n v="7"/>
    <d v="1899-12-30T01:45:07"/>
    <d v="1899-12-30T00:04:10"/>
    <x v="90"/>
    <s v="Random"/>
    <n v="14.384017758046628"/>
    <n v="0"/>
    <s v="Chilly"/>
    <m/>
    <d v="1899-12-30T07:47:11"/>
    <d v="1899-12-30T03:53:36"/>
    <m/>
    <n v="0"/>
    <n v="0"/>
    <d v="1899-12-30T01:49:17"/>
    <d v="1899-12-30T02:41:41"/>
    <d v="1899-12-30T00:54:39"/>
    <d v="1899-12-30T01:20:51"/>
    <n v="563"/>
    <x v="16"/>
    <x v="2"/>
    <n v="201705"/>
  </r>
  <r>
    <x v="2350"/>
    <d v="2017-05-13T00:00:00"/>
    <x v="2"/>
    <n v="1.5"/>
    <n v="0"/>
    <n v="14"/>
    <n v="42"/>
    <d v="1899-12-30T00:14:42"/>
    <d v="1899-12-30T00:09:48"/>
    <x v="106"/>
    <s v="PreSwimMeet"/>
    <n v="6.1224489795918418"/>
    <n v="0"/>
    <s v="Chilly"/>
    <s v="Logan forgot his bag"/>
    <d v="1899-12-30T04:16:46"/>
    <d v="1899-12-30T02:08:23"/>
    <m/>
    <n v="0"/>
    <n v="0"/>
    <d v="1899-12-30T04:16:46"/>
    <d v="1899-12-30T05:09:10"/>
    <d v="1899-12-30T02:08:23"/>
    <d v="1899-12-30T02:34:35"/>
    <n v="1344"/>
    <x v="16"/>
    <x v="2"/>
    <n v="201705"/>
  </r>
  <r>
    <x v="2351"/>
    <d v="2017-05-15T00:00:00"/>
    <x v="2"/>
    <n v="3.1"/>
    <n v="0"/>
    <n v="35"/>
    <n v="14"/>
    <d v="1899-12-30T00:35:14"/>
    <d v="1899-12-30T00:11:22"/>
    <x v="106"/>
    <s v="fenn's Pond"/>
    <n v="5.2790917691579988"/>
    <n v="153"/>
    <s v="Rainy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2"/>
    <n v="201705"/>
  </r>
  <r>
    <x v="2351"/>
    <d v="2017-05-15T00:00:00"/>
    <x v="2"/>
    <n v="4.2"/>
    <n v="0"/>
    <n v="44"/>
    <n v="50"/>
    <d v="1899-12-30T00:44:50"/>
    <d v="1899-12-30T00:10:40"/>
    <x v="104"/>
    <s v="Scavenger Hunt"/>
    <n v="5.6208178438661749"/>
    <n v="138"/>
    <s v="Nice!"/>
    <s v="https://www.strava.com/activities/987572990"/>
    <d v="1899-12-30T04:39:40"/>
    <d v="1899-12-30T02:19:50"/>
    <m/>
    <n v="0"/>
    <n v="0"/>
    <d v="1899-12-30T04:39:40"/>
    <d v="1899-12-30T05:32:05"/>
    <d v="1899-12-30T02:19:50"/>
    <d v="1899-12-30T02:46:02"/>
    <n v="2050"/>
    <x v="16"/>
    <x v="2"/>
    <n v="201705"/>
  </r>
  <r>
    <x v="2352"/>
    <d v="2017-05-16T00:00:00"/>
    <x v="2"/>
    <n v="3.1"/>
    <n v="0"/>
    <n v="32"/>
    <n v="23"/>
    <d v="1899-12-30T00:32:23"/>
    <d v="1899-12-30T00:10:27"/>
    <x v="106"/>
    <s v="fenn's Pond"/>
    <n v="5.7436953165208493"/>
    <n v="168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6"/>
    <x v="2"/>
    <n v="201705"/>
  </r>
  <r>
    <x v="2353"/>
    <d v="2017-05-18T00:00:00"/>
    <x v="1"/>
    <n v="8"/>
    <n v="0"/>
    <n v="30"/>
    <n v="0"/>
    <d v="1899-12-30T00:30:00"/>
    <d v="1899-12-30T00:03:45"/>
    <x v="51"/>
    <s v="Ynhh Floor Bike"/>
    <n v="16.000000000000014"/>
    <n v="0"/>
    <s v="Inside"/>
    <s v="Bee Sting Recovery Ride"/>
    <d v="1899-12-30T07:00:00"/>
    <d v="1899-12-30T03:30:00"/>
    <m/>
    <n v="0"/>
    <n v="0"/>
    <d v="1899-12-30T01:38:15"/>
    <d v="1899-12-30T02:30:39"/>
    <d v="1899-12-30T00:49:07"/>
    <d v="1899-12-30T01:15:20"/>
    <n v="378"/>
    <x v="16"/>
    <x v="2"/>
    <n v="201705"/>
  </r>
  <r>
    <x v="2354"/>
    <d v="2017-05-19T00:00:00"/>
    <x v="1"/>
    <n v="48.7"/>
    <n v="3"/>
    <n v="24"/>
    <n v="22"/>
    <d v="1899-12-30T03:24:22"/>
    <d v="1899-12-30T00:04:12"/>
    <x v="90"/>
    <s v="Most of Rev3 Half"/>
    <n v="14.297830696460622"/>
    <n v="0"/>
    <s v="HOT &amp; Humid"/>
    <m/>
    <d v="1899-12-30T07:50:00"/>
    <d v="1899-12-30T03:55:00"/>
    <m/>
    <n v="0"/>
    <n v="0"/>
    <d v="1899-12-30T01:49:57"/>
    <d v="1899-12-30T02:42:21"/>
    <d v="1899-12-30T00:54:58"/>
    <d v="1899-12-30T01:21:10"/>
    <n v="572"/>
    <x v="16"/>
    <x v="2"/>
    <n v="201705"/>
  </r>
  <r>
    <x v="2355"/>
    <d v="2017-05-20T00:00:00"/>
    <x v="0"/>
    <n v="0.5"/>
    <n v="0"/>
    <n v="18"/>
    <n v="15"/>
    <d v="1899-12-30T00:18:15"/>
    <d v="1899-12-30T00:36:30"/>
    <x v="54"/>
    <s v="Cove Triangle"/>
    <n v="1.6438356164383576"/>
    <n v="0"/>
    <s v="Chilly"/>
    <m/>
    <d v="1899-12-30T01:27:36"/>
    <d v="1899-12-30T00:43:48"/>
    <m/>
    <n v="0"/>
    <n v="0"/>
    <d v="1899-12-30T15:56:18"/>
    <d v="1899-12-30T16:48:42"/>
    <d v="1899-12-30T07:58:09"/>
    <d v="1899-12-30T08:24:21"/>
    <n v="3327"/>
    <x v="16"/>
    <x v="2"/>
    <n v="201705"/>
  </r>
  <r>
    <x v="2356"/>
    <d v="2017-05-21T00:00:00"/>
    <x v="2"/>
    <n v="9.6"/>
    <n v="1"/>
    <n v="57"/>
    <n v="11"/>
    <d v="1899-12-30T01:57:11"/>
    <d v="1899-12-30T00:12:12"/>
    <x v="106"/>
    <s v="Hills"/>
    <n v="4.9153747688806746"/>
    <n v="130"/>
    <s v="Nice!"/>
    <m/>
    <d v="1899-12-30T05:19:49"/>
    <d v="1899-12-30T02:39:54"/>
    <m/>
    <n v="0"/>
    <n v="0"/>
    <d v="1899-12-30T05:19:49"/>
    <d v="1899-12-30T06:12:13"/>
    <d v="1899-12-30T02:39:54"/>
    <d v="1899-12-30T03:06:06"/>
    <n v="2748"/>
    <x v="16"/>
    <x v="2"/>
    <n v="201705"/>
  </r>
  <r>
    <x v="2357"/>
    <d v="2017-05-22T00:00:00"/>
    <x v="0"/>
    <n v="0.5"/>
    <n v="0"/>
    <n v="17"/>
    <n v="13"/>
    <d v="1899-12-30T00:17:13"/>
    <d v="1899-12-30T00:34:26"/>
    <x v="107"/>
    <s v="Edgewood Pool"/>
    <n v="1.742497579864474"/>
    <n v="0"/>
    <s v="Nice!"/>
    <m/>
    <d v="1899-12-30T01:22:38"/>
    <d v="1899-12-30T00:41:19"/>
    <m/>
    <n v="0"/>
    <n v="0"/>
    <d v="1899-12-30T15:02:09"/>
    <d v="1899-12-30T15:54:33"/>
    <d v="1899-12-30T07:31:05"/>
    <d v="1899-12-30T07:57:17"/>
    <n v="3247"/>
    <x v="16"/>
    <x v="2"/>
    <n v="201705"/>
  </r>
  <r>
    <x v="2358"/>
    <d v="2017-05-23T00:00:00"/>
    <x v="2"/>
    <n v="3.1"/>
    <n v="0"/>
    <n v="36"/>
    <n v="53"/>
    <d v="1899-12-30T00:36:53"/>
    <d v="1899-12-30T00:11:54"/>
    <x v="106"/>
    <s v="fenn's Pond"/>
    <n v="5.0429281518300995"/>
    <n v="155"/>
    <s v="Humid"/>
    <m/>
    <d v="1899-12-30T05:11:43"/>
    <d v="1899-12-30T02:35:52"/>
    <m/>
    <n v="0"/>
    <n v="0"/>
    <d v="1899-12-30T05:11:43"/>
    <d v="1899-12-30T06:04:07"/>
    <d v="1899-12-30T02:35:52"/>
    <d v="1899-12-30T03:02:04"/>
    <n v="2651"/>
    <x v="16"/>
    <x v="2"/>
    <n v="201705"/>
  </r>
  <r>
    <x v="2358"/>
    <d v="2017-05-23T00:00:00"/>
    <x v="2"/>
    <n v="3.4"/>
    <n v="0"/>
    <n v="36"/>
    <n v="5"/>
    <d v="1899-12-30T00:36:05"/>
    <d v="1899-12-30T00:10:37"/>
    <x v="104"/>
    <s v="YNHH Random"/>
    <n v="5.6535796766743687"/>
    <n v="144"/>
    <s v="Nice!"/>
    <m/>
    <d v="1899-12-30T04:38:03"/>
    <d v="1899-12-30T02:19:02"/>
    <m/>
    <n v="0"/>
    <n v="0"/>
    <d v="1899-12-30T04:38:03"/>
    <d v="1899-12-30T05:30:27"/>
    <d v="1899-12-30T02:19:02"/>
    <d v="1899-12-30T02:45:14"/>
    <n v="2014"/>
    <x v="16"/>
    <x v="2"/>
    <n v="201705"/>
  </r>
  <r>
    <x v="2359"/>
    <d v="2017-05-24T00:00:00"/>
    <x v="0"/>
    <n v="0.6"/>
    <n v="0"/>
    <n v="20"/>
    <n v="6"/>
    <d v="1899-12-30T00:20:06"/>
    <d v="1899-12-30T00:33:30"/>
    <x v="54"/>
    <s v="Random"/>
    <n v="1.7910447761194042"/>
    <n v="0"/>
    <s v="Chilly"/>
    <m/>
    <d v="1899-12-30T01:20:24"/>
    <d v="1899-12-30T00:40:12"/>
    <m/>
    <n v="0"/>
    <n v="0"/>
    <d v="1899-12-30T14:37:42"/>
    <d v="1899-12-30T15:30:06"/>
    <d v="1899-12-30T07:18:51"/>
    <d v="1899-12-30T07:45:03"/>
    <n v="3216"/>
    <x v="16"/>
    <x v="2"/>
    <n v="201705"/>
  </r>
  <r>
    <x v="2360"/>
    <d v="2017-05-25T00:00:00"/>
    <x v="2"/>
    <n v="3.1"/>
    <n v="0"/>
    <n v="33"/>
    <n v="52"/>
    <d v="1899-12-30T00:33:52"/>
    <d v="1899-12-30T00:10:55"/>
    <x v="106"/>
    <s v="fenn's Pond"/>
    <n v="5.492125984251973"/>
    <n v="132"/>
    <s v="Rainy"/>
    <m/>
    <d v="1899-12-30T04:46:14"/>
    <d v="1899-12-30T02:23:07"/>
    <m/>
    <n v="0"/>
    <n v="0"/>
    <d v="1899-12-30T04:46:14"/>
    <d v="1899-12-30T05:38:38"/>
    <d v="1899-12-30T02:23:07"/>
    <d v="1899-12-30T02:49:19"/>
    <n v="2213"/>
    <x v="16"/>
    <x v="2"/>
    <n v="201705"/>
  </r>
  <r>
    <x v="2361"/>
    <d v="2017-05-26T00:00:00"/>
    <x v="1"/>
    <n v="22"/>
    <n v="1"/>
    <n v="29"/>
    <n v="2"/>
    <d v="1899-12-30T01:29:02"/>
    <d v="1899-12-30T00:04:03"/>
    <x v="90"/>
    <s v="Random"/>
    <n v="14.825907899663056"/>
    <n v="0"/>
    <s v="Chilly"/>
    <m/>
    <d v="1899-12-30T07:33:16"/>
    <d v="1899-12-30T03:46:38"/>
    <m/>
    <n v="0"/>
    <n v="0"/>
    <d v="1899-12-30T01:46:02"/>
    <d v="1899-12-30T02:38:26"/>
    <d v="1899-12-30T00:53:01"/>
    <d v="1899-12-30T01:19:13"/>
    <n v="512"/>
    <x v="16"/>
    <x v="2"/>
    <n v="201705"/>
  </r>
  <r>
    <x v="2362"/>
    <d v="2017-05-27T00:00:00"/>
    <x v="2"/>
    <n v="3"/>
    <n v="0"/>
    <n v="28"/>
    <n v="33"/>
    <d v="1899-12-30T00:28:33"/>
    <d v="1899-12-30T00:09:31"/>
    <x v="108"/>
    <s v="Treadmill"/>
    <n v="6.3047285464098115"/>
    <n v="0"/>
    <s v="Inside"/>
    <s v="no tracking"/>
    <d v="1899-12-30T04:09:20"/>
    <d v="1899-12-30T02:04:40"/>
    <m/>
    <n v="0"/>
    <n v="0"/>
    <d v="1899-12-30T04:09:20"/>
    <d v="1899-12-30T05:01:44"/>
    <d v="1899-12-30T02:04:40"/>
    <d v="1899-12-30T02:30:52"/>
    <n v="1135"/>
    <x v="16"/>
    <x v="2"/>
    <n v="201705"/>
  </r>
  <r>
    <x v="2363"/>
    <d v="2017-05-28T00:00:00"/>
    <x v="2"/>
    <n v="5.0999999999999996"/>
    <n v="0"/>
    <n v="53"/>
    <n v="34"/>
    <d v="1899-12-30T00:53:34"/>
    <d v="1899-12-30T00:10:30"/>
    <x v="108"/>
    <s v="Treadmill"/>
    <n v="5.7125077784692015"/>
    <n v="0"/>
    <s v="Inside"/>
    <m/>
    <d v="1899-12-30T04:35:11"/>
    <d v="1899-12-30T02:17:36"/>
    <m/>
    <n v="0"/>
    <n v="0"/>
    <d v="1899-12-30T04:35:11"/>
    <d v="1899-12-30T05:27:35"/>
    <d v="1899-12-30T02:17:36"/>
    <d v="1899-12-30T02:43:48"/>
    <n v="1945"/>
    <x v="16"/>
    <x v="2"/>
    <n v="201705"/>
  </r>
  <r>
    <x v="2364"/>
    <d v="2017-05-29T00:00:00"/>
    <x v="1"/>
    <n v="45.6"/>
    <n v="3"/>
    <n v="19"/>
    <n v="9"/>
    <d v="1899-12-30T03:19:09"/>
    <d v="1899-12-30T00:04:22"/>
    <x v="90"/>
    <s v="Hills!"/>
    <n v="13.738388149635963"/>
    <n v="0"/>
    <s v="Cold &amp; Windy"/>
    <m/>
    <d v="1899-12-30T08:09:08"/>
    <d v="1899-12-30T04:04:34"/>
    <m/>
    <n v="0"/>
    <n v="0"/>
    <d v="1899-12-30T01:54:25"/>
    <d v="1899-12-30T02:46:49"/>
    <d v="1899-12-30T00:57:13"/>
    <d v="1899-12-30T01:23:25"/>
    <n v="612"/>
    <x v="16"/>
    <x v="2"/>
    <n v="201705"/>
  </r>
  <r>
    <x v="2365"/>
    <d v="2017-05-31T00:00:00"/>
    <x v="2"/>
    <n v="3.1"/>
    <n v="0"/>
    <n v="33"/>
    <n v="7"/>
    <d v="1899-12-30T00:33:07"/>
    <d v="1899-12-30T00:10:41"/>
    <x v="106"/>
    <s v="fenn's Pond"/>
    <n v="5.616507297433321"/>
    <n v="134"/>
    <s v="Drizzle"/>
    <m/>
    <d v="1899-12-30T04:39:53"/>
    <d v="1899-12-30T02:19:57"/>
    <m/>
    <n v="0"/>
    <n v="0"/>
    <d v="1899-12-30T04:39:53"/>
    <d v="1899-12-30T05:32:17"/>
    <d v="1899-12-30T02:19:57"/>
    <d v="1899-12-30T02:46:09"/>
    <n v="2051"/>
    <x v="16"/>
    <x v="2"/>
    <n v="201705"/>
  </r>
  <r>
    <x v="2366"/>
    <d v="2017-06-01T00:00:00"/>
    <x v="1"/>
    <n v="16.5"/>
    <n v="1"/>
    <n v="11"/>
    <n v="4"/>
    <d v="1899-12-30T01:11:04"/>
    <d v="1899-12-30T00:04:18"/>
    <x v="90"/>
    <s v="Random"/>
    <n v="13.930581613508453"/>
    <n v="0"/>
    <s v="Nice!"/>
    <m/>
    <d v="1899-12-30T08:02:24"/>
    <d v="1899-12-30T04:01:12"/>
    <m/>
    <n v="0"/>
    <n v="0"/>
    <d v="1899-12-30T01:52:51"/>
    <d v="1899-12-30T02:45:15"/>
    <d v="1899-12-30T00:56:25"/>
    <d v="1899-12-30T01:22:37"/>
    <n v="600"/>
    <x v="16"/>
    <x v="3"/>
    <n v="201706"/>
  </r>
  <r>
    <x v="2366"/>
    <d v="2017-06-01T00:00:00"/>
    <x v="0"/>
    <n v="1"/>
    <n v="0"/>
    <n v="35"/>
    <n v="36"/>
    <d v="1899-12-30T00:35:36"/>
    <d v="1899-12-30T00:35:36"/>
    <x v="54"/>
    <s v="Jr to Boathouse"/>
    <n v="1.6853932584269673"/>
    <n v="0"/>
    <s v="Choppy"/>
    <m/>
    <d v="1899-12-30T01:25:26"/>
    <d v="1899-12-30T00:42:43"/>
    <m/>
    <n v="0"/>
    <n v="0"/>
    <d v="1899-12-30T15:32:43"/>
    <d v="1899-12-30T16:25:07"/>
    <d v="1899-12-30T07:46:22"/>
    <d v="1899-12-30T08:12:34"/>
    <n v="3293"/>
    <x v="16"/>
    <x v="3"/>
    <n v="201706"/>
  </r>
  <r>
    <x v="2367"/>
    <d v="2017-06-04T00:00:00"/>
    <x v="0"/>
    <n v="1.2"/>
    <n v="0"/>
    <n v="38"/>
    <n v="13"/>
    <d v="1899-12-30T00:38:13"/>
    <d v="1899-12-30T00:31:51"/>
    <x v="54"/>
    <s v="Rev3 Half"/>
    <n v="1.8839947666812051"/>
    <n v="0"/>
    <s v="Nice!"/>
    <m/>
    <d v="1899-12-30T01:16:26"/>
    <d v="1899-12-30T00:38:13"/>
    <m/>
    <n v="0"/>
    <n v="0"/>
    <d v="1899-12-30T13:54:24"/>
    <d v="1899-12-30T14:46:48"/>
    <d v="1899-12-30T06:57:12"/>
    <d v="1899-12-30T07:23:24"/>
    <n v="3164"/>
    <x v="16"/>
    <x v="3"/>
    <n v="201706"/>
  </r>
  <r>
    <x v="2367"/>
    <d v="2017-06-04T00:00:00"/>
    <x v="1"/>
    <n v="56"/>
    <n v="3"/>
    <n v="24"/>
    <n v="30"/>
    <d v="1899-12-30T03:24:30"/>
    <d v="1899-12-30T00:03:39"/>
    <x v="90"/>
    <s v="Rev3 Half"/>
    <n v="16.43031784841077"/>
    <n v="0"/>
    <s v="Nice!"/>
    <m/>
    <d v="1899-12-30T06:49:00"/>
    <d v="1899-12-30T03:24:30"/>
    <m/>
    <n v="0"/>
    <n v="0"/>
    <d v="1899-12-30T01:35:41"/>
    <d v="1899-12-30T02:28:05"/>
    <d v="1899-12-30T00:47:50"/>
    <d v="1899-12-30T01:14:02"/>
    <n v="350"/>
    <x v="16"/>
    <x v="3"/>
    <n v="201706"/>
  </r>
  <r>
    <x v="2367"/>
    <d v="2017-06-04T00:00:00"/>
    <x v="2"/>
    <n v="13.1"/>
    <n v="2"/>
    <n v="55"/>
    <n v="9"/>
    <d v="1899-12-30T02:55:09"/>
    <d v="1899-12-30T00:13:22"/>
    <x v="106"/>
    <s v="Rev3 Half"/>
    <n v="4.4875820725092819"/>
    <n v="0"/>
    <s v="Nice!"/>
    <m/>
    <d v="1899-12-30T05:50:18"/>
    <d v="1899-12-30T02:55:09"/>
    <m/>
    <n v="0"/>
    <n v="0"/>
    <d v="1899-12-30T05:50:18"/>
    <d v="1899-12-30T06:42:42"/>
    <d v="1899-12-30T02:55:09"/>
    <d v="1899-12-30T03:21:21"/>
    <n v="2907"/>
    <x v="16"/>
    <x v="3"/>
    <n v="201706"/>
  </r>
  <r>
    <x v="2367"/>
    <d v="2017-06-04T00:00:00"/>
    <x v="3"/>
    <n v="0.1"/>
    <n v="0"/>
    <n v="4"/>
    <n v="21"/>
    <d v="1899-12-30T00:04:21"/>
    <d v="1899-12-30T00:43:30"/>
    <x v="35"/>
    <s v="Rev3 Half"/>
    <n v="1.3793103448275874"/>
    <n v="0"/>
    <s v="Nice!"/>
    <m/>
    <d v="1899-12-30T00:00:00"/>
    <d v="1899-12-30T00:00:00"/>
    <m/>
    <n v="0"/>
    <n v="0"/>
    <d v="1899-12-30T18:59:42"/>
    <d v="1899-12-30T19:52:06"/>
    <d v="1899-12-30T09:29:51"/>
    <d v="1899-12-30T09:56:03"/>
    <n v="3480"/>
    <x v="16"/>
    <x v="3"/>
    <n v="201706"/>
  </r>
  <r>
    <x v="2367"/>
    <d v="2017-06-04T00:00:00"/>
    <x v="4"/>
    <n v="0.1"/>
    <n v="0"/>
    <n v="3"/>
    <n v="8"/>
    <d v="1899-12-30T00:03:08"/>
    <d v="1899-12-30T00:31:20"/>
    <x v="36"/>
    <s v="Rev3 Half"/>
    <n v="1.9148936170212785"/>
    <n v="0"/>
    <s v="Nice!"/>
    <m/>
    <d v="1899-12-30T00:00:00"/>
    <d v="1899-12-30T00:00:00"/>
    <m/>
    <n v="0"/>
    <n v="0"/>
    <d v="1899-12-30T13:40:56"/>
    <d v="1899-12-30T14:33:20"/>
    <d v="1899-12-30T06:50:28"/>
    <d v="1899-12-30T07:16:40"/>
    <n v="3158"/>
    <x v="16"/>
    <x v="3"/>
    <n v="201706"/>
  </r>
  <r>
    <x v="2367"/>
    <d v="2017-06-04T00:00:00"/>
    <x v="8"/>
    <n v="1"/>
    <n v="0"/>
    <n v="11"/>
    <n v="56"/>
    <d v="1899-12-30T00:11:56"/>
    <d v="1899-12-30T00:11:56"/>
    <x v="106"/>
    <s v="Rev3 Half"/>
    <n v="5.0279329608938585"/>
    <n v="0"/>
    <s v="Nice!"/>
    <m/>
    <d v="1899-12-30T00:00:00"/>
    <d v="1899-12-30T00:00:00"/>
    <m/>
    <n v="0"/>
    <n v="0"/>
    <d v="1899-12-30T05:12:39"/>
    <d v="1899-12-30T06:05:03"/>
    <d v="1899-12-30T02:36:20"/>
    <d v="1899-12-30T03:02:32"/>
    <n v="2665"/>
    <x v="16"/>
    <x v="3"/>
    <n v="201706"/>
  </r>
  <r>
    <x v="2367"/>
    <d v="2017-06-04T00:00:00"/>
    <x v="9"/>
    <n v="1"/>
    <n v="0"/>
    <n v="11"/>
    <n v="42"/>
    <d v="1899-12-30T00:11:42"/>
    <d v="1899-12-30T00:11:42"/>
    <x v="106"/>
    <s v="Rev3 Half"/>
    <n v="5.1282051282051331"/>
    <n v="0"/>
    <s v="Nice!"/>
    <m/>
    <d v="1899-12-30T00:00:00"/>
    <d v="1899-12-30T00:00:00"/>
    <m/>
    <n v="0"/>
    <n v="0"/>
    <d v="1899-12-30T05:06:32"/>
    <d v="1899-12-30T05:58:56"/>
    <d v="1899-12-30T02:33:16"/>
    <d v="1899-12-30T02:59:28"/>
    <n v="2579"/>
    <x v="16"/>
    <x v="3"/>
    <n v="201706"/>
  </r>
  <r>
    <x v="2367"/>
    <d v="2017-06-04T00:00:00"/>
    <x v="10"/>
    <n v="1"/>
    <n v="0"/>
    <n v="13"/>
    <n v="12"/>
    <d v="1899-12-30T00:13:12"/>
    <d v="1899-12-30T00:13:12"/>
    <x v="106"/>
    <s v="Rev3 Half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6"/>
    <x v="3"/>
    <n v="201706"/>
  </r>
  <r>
    <x v="2367"/>
    <d v="2017-06-04T00:00:00"/>
    <x v="11"/>
    <n v="1"/>
    <n v="0"/>
    <n v="10"/>
    <n v="44"/>
    <d v="1899-12-30T00:10:44"/>
    <d v="1899-12-30T00:10:44"/>
    <x v="106"/>
    <s v="Rev3 Half"/>
    <n v="5.590062111801247"/>
    <n v="0"/>
    <s v="Nice!"/>
    <m/>
    <d v="1899-12-30T00:00:00"/>
    <d v="1899-12-30T00:00:00"/>
    <m/>
    <n v="0"/>
    <n v="0"/>
    <d v="1899-12-30T04:41:13"/>
    <d v="1899-12-30T05:33:37"/>
    <d v="1899-12-30T02:20:36"/>
    <d v="1899-12-30T02:46:48"/>
    <n v="2086"/>
    <x v="16"/>
    <x v="3"/>
    <n v="201706"/>
  </r>
  <r>
    <x v="2367"/>
    <d v="2017-06-04T00:00:00"/>
    <x v="12"/>
    <n v="1"/>
    <n v="0"/>
    <n v="14"/>
    <n v="28"/>
    <d v="1899-12-30T00:14:28"/>
    <d v="1899-12-30T00:14:28"/>
    <x v="106"/>
    <s v="Rev3 Half"/>
    <n v="4.1474654377880213"/>
    <n v="0"/>
    <s v="Nice!"/>
    <m/>
    <d v="1899-12-30T00:00:00"/>
    <d v="1899-12-30T00:00:00"/>
    <m/>
    <n v="0"/>
    <n v="0"/>
    <d v="1899-12-30T06:19:02"/>
    <d v="1899-12-30T07:11:26"/>
    <d v="1899-12-30T03:09:31"/>
    <d v="1899-12-30T03:35:43"/>
    <n v="2988"/>
    <x v="16"/>
    <x v="3"/>
    <n v="201706"/>
  </r>
  <r>
    <x v="2367"/>
    <d v="2017-06-04T00:00:00"/>
    <x v="13"/>
    <n v="1"/>
    <n v="0"/>
    <n v="12"/>
    <n v="29"/>
    <d v="1899-12-30T00:12:29"/>
    <d v="1899-12-30T00:12:29"/>
    <x v="106"/>
    <s v="Rev3 Half"/>
    <n v="4.8064085447263061"/>
    <n v="0"/>
    <s v="Nice!"/>
    <m/>
    <d v="1899-12-30T00:00:00"/>
    <d v="1899-12-30T00:00:00"/>
    <m/>
    <n v="0"/>
    <n v="0"/>
    <d v="1899-12-30T05:27:04"/>
    <d v="1899-12-30T06:19:28"/>
    <d v="1899-12-30T02:43:32"/>
    <d v="1899-12-30T03:09:44"/>
    <n v="2794"/>
    <x v="16"/>
    <x v="3"/>
    <n v="201706"/>
  </r>
  <r>
    <x v="2367"/>
    <d v="2017-06-04T00:00:00"/>
    <x v="14"/>
    <n v="1"/>
    <n v="0"/>
    <n v="14"/>
    <n v="20"/>
    <d v="1899-12-30T00:14:20"/>
    <d v="1899-12-30T00:14:20"/>
    <x v="106"/>
    <s v="Rev3 Half"/>
    <n v="4.18604651162791"/>
    <n v="0"/>
    <s v="Nice!"/>
    <m/>
    <d v="1899-12-30T00:00:00"/>
    <d v="1899-12-30T00:00:00"/>
    <m/>
    <n v="0"/>
    <n v="0"/>
    <d v="1899-12-30T06:15:32"/>
    <d v="1899-12-30T07:07:56"/>
    <d v="1899-12-30T03:07:46"/>
    <d v="1899-12-30T03:33:58"/>
    <n v="2979"/>
    <x v="16"/>
    <x v="3"/>
    <n v="201706"/>
  </r>
  <r>
    <x v="2367"/>
    <d v="2017-06-04T00:00:00"/>
    <x v="15"/>
    <n v="1"/>
    <n v="0"/>
    <n v="12"/>
    <n v="46"/>
    <d v="1899-12-30T00:12:46"/>
    <d v="1899-12-30T00:12:46"/>
    <x v="106"/>
    <s v="Rev3 Half"/>
    <n v="4.6997389033942589"/>
    <n v="0"/>
    <s v="Nice!"/>
    <m/>
    <d v="1899-12-30T00:00:00"/>
    <d v="1899-12-30T00:00:00"/>
    <m/>
    <n v="0"/>
    <n v="0"/>
    <d v="1899-12-30T05:34:29"/>
    <d v="1899-12-30T06:26:53"/>
    <d v="1899-12-30T02:47:15"/>
    <d v="1899-12-30T03:13:27"/>
    <n v="2842"/>
    <x v="16"/>
    <x v="3"/>
    <n v="201706"/>
  </r>
  <r>
    <x v="2367"/>
    <d v="2017-06-04T00:00:00"/>
    <x v="16"/>
    <n v="1"/>
    <n v="0"/>
    <n v="16"/>
    <n v="52"/>
    <d v="1899-12-30T00:16:52"/>
    <d v="1899-12-30T00:16:52"/>
    <x v="106"/>
    <s v="Rev3 Half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6"/>
    <x v="3"/>
    <n v="201706"/>
  </r>
  <r>
    <x v="2367"/>
    <d v="2017-06-04T00:00:00"/>
    <x v="17"/>
    <n v="1"/>
    <n v="0"/>
    <n v="15"/>
    <n v="41"/>
    <d v="1899-12-30T00:15:41"/>
    <d v="1899-12-30T00:15:41"/>
    <x v="106"/>
    <s v="Rev3 Half"/>
    <n v="3.8257173219978777"/>
    <n v="0"/>
    <s v="Nice!"/>
    <m/>
    <d v="1899-12-30T00:00:00"/>
    <d v="1899-12-30T00:00:00"/>
    <m/>
    <n v="0"/>
    <n v="0"/>
    <d v="1899-12-30T06:50:54"/>
    <d v="1899-12-30T07:43:18"/>
    <d v="1899-12-30T03:25:27"/>
    <d v="1899-12-30T03:51:39"/>
    <n v="3061"/>
    <x v="16"/>
    <x v="3"/>
    <n v="201706"/>
  </r>
  <r>
    <x v="2367"/>
    <d v="2017-06-04T00:00:00"/>
    <x v="18"/>
    <n v="1"/>
    <n v="0"/>
    <n v="12"/>
    <n v="19"/>
    <d v="1899-12-30T00:12:19"/>
    <d v="1899-12-30T00:12:19"/>
    <x v="106"/>
    <s v="Rev3 Half"/>
    <n v="4.8714479025710453"/>
    <n v="0"/>
    <s v="Nice!"/>
    <m/>
    <d v="1899-12-30T00:00:00"/>
    <d v="1899-12-30T00:00:00"/>
    <m/>
    <n v="0"/>
    <n v="0"/>
    <d v="1899-12-30T05:22:42"/>
    <d v="1899-12-30T06:15:06"/>
    <d v="1899-12-30T02:41:21"/>
    <d v="1899-12-30T03:07:33"/>
    <n v="2765"/>
    <x v="16"/>
    <x v="3"/>
    <n v="201706"/>
  </r>
  <r>
    <x v="2367"/>
    <d v="2017-06-04T00:00:00"/>
    <x v="19"/>
    <n v="1"/>
    <n v="0"/>
    <n v="14"/>
    <n v="40"/>
    <d v="1899-12-30T00:14:40"/>
    <d v="1899-12-30T00:14:40"/>
    <x v="106"/>
    <s v="Rev3 Half"/>
    <n v="4.0909090909090944"/>
    <n v="0"/>
    <s v="Nice!"/>
    <m/>
    <d v="1899-12-30T00:00:00"/>
    <d v="1899-12-30T00:00:00"/>
    <m/>
    <n v="0"/>
    <n v="0"/>
    <d v="1899-12-30T06:24:16"/>
    <d v="1899-12-30T07:16:40"/>
    <d v="1899-12-30T03:12:08"/>
    <d v="1899-12-30T03:38:20"/>
    <n v="3000"/>
    <x v="16"/>
    <x v="3"/>
    <n v="201706"/>
  </r>
  <r>
    <x v="2367"/>
    <d v="2017-06-04T00:00:00"/>
    <x v="20"/>
    <n v="1"/>
    <n v="0"/>
    <n v="12"/>
    <n v="42"/>
    <d v="1899-12-30T00:12:42"/>
    <d v="1899-12-30T00:12:42"/>
    <x v="106"/>
    <s v="Rev3 Half"/>
    <n v="4.7244094488189017"/>
    <n v="0"/>
    <s v="Nice!"/>
    <m/>
    <d v="1899-12-30T00:00:00"/>
    <d v="1899-12-30T00:00:00"/>
    <m/>
    <n v="0"/>
    <n v="0"/>
    <d v="1899-12-30T05:32:44"/>
    <d v="1899-12-30T06:25:08"/>
    <d v="1899-12-30T02:46:22"/>
    <d v="1899-12-30T03:12:34"/>
    <n v="2833"/>
    <x v="16"/>
    <x v="3"/>
    <n v="201706"/>
  </r>
  <r>
    <x v="2368"/>
    <d v="2017-06-07T00:00:00"/>
    <x v="2"/>
    <n v="3.2"/>
    <n v="0"/>
    <n v="35"/>
    <n v="21"/>
    <d v="1899-12-30T00:35:21"/>
    <d v="1899-12-30T00:11:03"/>
    <x v="104"/>
    <s v="YNHH Division St 5k"/>
    <n v="5.4314002828854351"/>
    <n v="127"/>
    <s v="Nice!"/>
    <m/>
    <d v="1899-12-30T04:49:26"/>
    <d v="1899-12-30T02:24:43"/>
    <m/>
    <n v="0"/>
    <n v="0"/>
    <d v="1899-12-30T04:49:26"/>
    <d v="1899-12-30T05:41:50"/>
    <d v="1899-12-30T02:24:43"/>
    <d v="1899-12-30T02:50:55"/>
    <n v="2276"/>
    <x v="16"/>
    <x v="3"/>
    <n v="201706"/>
  </r>
  <r>
    <x v="2369"/>
    <d v="2017-06-08T00:00:00"/>
    <x v="2"/>
    <n v="4.55"/>
    <n v="0"/>
    <n v="45"/>
    <n v="9"/>
    <d v="1899-12-30T00:45:09"/>
    <d v="1899-12-30T00:09:55"/>
    <x v="104"/>
    <s v="YNHH Goodrich St 4.5"/>
    <n v="6.0465116279069822"/>
    <n v="163"/>
    <s v="Nice!"/>
    <m/>
    <d v="1899-12-30T04:19:59"/>
    <d v="1899-12-30T02:10:00"/>
    <m/>
    <n v="0"/>
    <n v="0"/>
    <d v="1899-12-30T04:19:59"/>
    <d v="1899-12-30T05:12:23"/>
    <d v="1899-12-30T02:10:00"/>
    <d v="1899-12-30T02:36:12"/>
    <n v="1465"/>
    <x v="16"/>
    <x v="3"/>
    <n v="201706"/>
  </r>
  <r>
    <x v="2370"/>
    <d v="2017-06-09T00:00:00"/>
    <x v="1"/>
    <n v="10.5"/>
    <n v="0"/>
    <n v="44"/>
    <n v="50"/>
    <d v="1899-12-30T00:44:50"/>
    <d v="1899-12-30T00:04:16"/>
    <x v="90"/>
    <s v="Reverse Griskus Sprint"/>
    <n v="14.052044609665437"/>
    <n v="0"/>
    <s v="Nice!"/>
    <m/>
    <d v="1899-12-30T07:58:13"/>
    <d v="1899-12-30T03:59:07"/>
    <m/>
    <n v="0"/>
    <n v="0"/>
    <d v="1899-12-30T01:51:52"/>
    <d v="1899-12-30T02:44:16"/>
    <d v="1899-12-30T00:55:56"/>
    <d v="1899-12-30T01:22:08"/>
    <n v="590"/>
    <x v="16"/>
    <x v="3"/>
    <n v="201706"/>
  </r>
  <r>
    <x v="2370"/>
    <d v="2017-06-09T00:00:00"/>
    <x v="2"/>
    <n v="3.1"/>
    <n v="0"/>
    <n v="32"/>
    <n v="18"/>
    <d v="1899-12-30T00:32:18"/>
    <d v="1899-12-30T00:10:25"/>
    <x v="104"/>
    <s v="Flanders 5k"/>
    <n v="5.7585139318885501"/>
    <n v="0"/>
    <s v="Humid"/>
    <m/>
    <d v="1899-12-30T04:32:59"/>
    <d v="1899-12-30T02:16:30"/>
    <m/>
    <n v="0"/>
    <n v="0"/>
    <d v="1899-12-30T04:32:59"/>
    <d v="1899-12-30T05:25:23"/>
    <d v="1899-12-30T02:16:30"/>
    <d v="1899-12-30T02:42:42"/>
    <n v="1883"/>
    <x v="16"/>
    <x v="3"/>
    <n v="201706"/>
  </r>
  <r>
    <x v="2371"/>
    <d v="2017-06-10T00:00:00"/>
    <x v="1"/>
    <n v="61"/>
    <n v="4"/>
    <n v="12"/>
    <n v="33"/>
    <d v="1899-12-30T04:12:33"/>
    <d v="1899-12-30T00:04:08"/>
    <x v="90"/>
    <s v="67 -&gt; LW -&gt; BL -&gt; Home"/>
    <n v="14.492179766382906"/>
    <n v="0"/>
    <s v="HOT &amp; Humid"/>
    <m/>
    <d v="1899-12-30T07:43:42"/>
    <d v="1899-12-30T03:51:51"/>
    <m/>
    <n v="0"/>
    <n v="0"/>
    <d v="1899-12-30T01:48:28"/>
    <d v="1899-12-30T02:40:52"/>
    <d v="1899-12-30T00:54:14"/>
    <d v="1899-12-30T01:20:26"/>
    <n v="548"/>
    <x v="16"/>
    <x v="3"/>
    <n v="201706"/>
  </r>
  <r>
    <x v="2372"/>
    <d v="2017-06-12T00:00:00"/>
    <x v="2"/>
    <n v="3.1"/>
    <n v="0"/>
    <n v="35"/>
    <n v="14"/>
    <d v="1899-12-30T00:35:14"/>
    <d v="1899-12-30T00:11:22"/>
    <x v="108"/>
    <s v="fenn's Pond"/>
    <n v="5.2790917691579988"/>
    <n v="140"/>
    <s v="Humid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3"/>
    <n v="201706"/>
  </r>
  <r>
    <x v="2373"/>
    <d v="2017-06-14T00:00:00"/>
    <x v="2"/>
    <n v="3.1"/>
    <n v="0"/>
    <n v="36"/>
    <n v="14"/>
    <d v="1899-12-30T00:36:14"/>
    <d v="1899-12-30T00:11:41"/>
    <x v="108"/>
    <s v="fenn's Pond"/>
    <n v="5.1333946642134354"/>
    <n v="124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6"/>
    <x v="3"/>
    <n v="201706"/>
  </r>
  <r>
    <x v="2374"/>
    <d v="2017-06-16T00:00:00"/>
    <x v="2"/>
    <n v="3.1"/>
    <n v="0"/>
    <n v="35"/>
    <n v="8"/>
    <d v="1899-12-30T00:35:08"/>
    <d v="1899-12-30T00:11:20"/>
    <x v="108"/>
    <s v="fenn's Pond"/>
    <n v="5.2941176470588278"/>
    <n v="140"/>
    <s v="overcas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</r>
  <r>
    <x v="2374"/>
    <d v="2017-06-16T00:00:00"/>
    <x v="0"/>
    <n v="1"/>
    <n v="0"/>
    <n v="39"/>
    <n v="31"/>
    <d v="1899-12-30T00:39:31"/>
    <d v="1899-12-30T00:39:31"/>
    <x v="54"/>
    <s v="Jr to Boathouse"/>
    <n v="1.5183466891606927"/>
    <n v="0"/>
    <s v="rainy"/>
    <m/>
    <d v="1899-12-30T01:34:50"/>
    <d v="1899-12-30T00:47:25"/>
    <m/>
    <n v="0"/>
    <n v="0"/>
    <d v="1899-12-30T17:15:20"/>
    <d v="1899-12-30T18:07:44"/>
    <d v="1899-12-30T08:37:40"/>
    <d v="1899-12-30T09:03:52"/>
    <n v="3411"/>
    <x v="16"/>
    <x v="3"/>
    <n v="201706"/>
  </r>
  <r>
    <x v="2375"/>
    <d v="2017-06-17T00:00:00"/>
    <x v="1"/>
    <n v="25"/>
    <n v="1"/>
    <n v="22"/>
    <n v="32"/>
    <d v="1899-12-30T01:22:32"/>
    <d v="1899-12-30T00:03:18"/>
    <x v="90"/>
    <s v="Griskus Olympic"/>
    <n v="18.174474959612294"/>
    <n v="0"/>
    <s v="Humid"/>
    <m/>
    <d v="1899-12-30T06:09:45"/>
    <d v="1899-12-30T03:04:52"/>
    <m/>
    <n v="0"/>
    <n v="0"/>
    <d v="1899-12-30T01:26:30"/>
    <d v="1899-12-30T02:18:54"/>
    <d v="1899-12-30T00:43:15"/>
    <d v="1899-12-30T01:09:27"/>
    <n v="247"/>
    <x v="16"/>
    <x v="3"/>
    <n v="201706"/>
  </r>
  <r>
    <x v="2375"/>
    <d v="2017-06-17T00:00:00"/>
    <x v="2"/>
    <n v="6.2"/>
    <n v="1"/>
    <n v="2"/>
    <n v="41"/>
    <d v="1899-12-30T01:02:41"/>
    <d v="1899-12-30T00:10:07"/>
    <x v="108"/>
    <s v="Griskus Olympic"/>
    <n v="5.9345918638659967"/>
    <n v="166"/>
    <s v="Humid"/>
    <m/>
    <d v="1899-12-30T04:24:53"/>
    <d v="1899-12-30T02:12:27"/>
    <m/>
    <n v="0"/>
    <n v="0"/>
    <d v="1899-12-30T04:24:53"/>
    <d v="1899-12-30T05:17:17"/>
    <d v="1899-12-30T02:12:27"/>
    <d v="1899-12-30T02:38:39"/>
    <n v="1626"/>
    <x v="16"/>
    <x v="3"/>
    <n v="201706"/>
  </r>
  <r>
    <x v="2376"/>
    <d v="2017-06-18T00:00:00"/>
    <x v="2"/>
    <n v="5.2"/>
    <n v="1"/>
    <n v="20"/>
    <n v="49"/>
    <d v="1899-12-30T01:20:49"/>
    <d v="1899-12-30T00:15:32"/>
    <x v="109"/>
    <s v="Random"/>
    <n v="3.8605898123324427"/>
    <n v="0"/>
    <s v="HOT &amp; Humid"/>
    <m/>
    <d v="1899-12-30T06:47:11"/>
    <d v="1899-12-30T03:23:36"/>
    <m/>
    <n v="0"/>
    <n v="0"/>
    <d v="1899-12-30T06:47:11"/>
    <d v="1899-12-30T07:39:36"/>
    <d v="1899-12-30T03:23:36"/>
    <d v="1899-12-30T03:49:48"/>
    <n v="3053"/>
    <x v="16"/>
    <x v="3"/>
    <n v="201706"/>
  </r>
  <r>
    <x v="2377"/>
    <d v="2017-06-19T00:00:00"/>
    <x v="2"/>
    <n v="1.5"/>
    <n v="0"/>
    <n v="17"/>
    <n v="0"/>
    <d v="1899-12-30T00:17:00"/>
    <d v="1899-12-30T00:11:20"/>
    <x v="108"/>
    <s v="Ballentine Park Pre-Storm Run"/>
    <n v="5.2941176470588278"/>
    <n v="0"/>
    <s v="HOT &amp; Humid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</r>
  <r>
    <x v="2378"/>
    <d v="2017-06-20T00:00:00"/>
    <x v="0"/>
    <n v="1"/>
    <n v="0"/>
    <n v="35"/>
    <n v="28"/>
    <d v="1899-12-30T00:35:28"/>
    <d v="1899-12-30T00:35:28"/>
    <x v="54"/>
    <s v="Jr to Boathouse"/>
    <n v="1.691729323308272"/>
    <n v="0"/>
    <s v="overcast"/>
    <s v="https://www.strava.com/activities/1045418545"/>
    <d v="1899-12-30T01:25:07"/>
    <d v="1899-12-30T00:42:34"/>
    <m/>
    <n v="0"/>
    <n v="0"/>
    <d v="1899-12-30T15:29:14"/>
    <d v="1899-12-30T16:21:38"/>
    <d v="1899-12-30T07:44:37"/>
    <d v="1899-12-30T08:10:49"/>
    <n v="3287"/>
    <x v="16"/>
    <x v="3"/>
    <n v="201706"/>
  </r>
  <r>
    <x v="2379"/>
    <d v="2017-06-21T00:00:00"/>
    <x v="2"/>
    <n v="5.05"/>
    <n v="0"/>
    <n v="57"/>
    <n v="26"/>
    <d v="1899-12-30T00:57:26"/>
    <d v="1899-12-30T00:11:22"/>
    <x v="108"/>
    <s v="The Lasso"/>
    <n v="5.275681950087062"/>
    <n v="126"/>
    <s v="Cool"/>
    <s v="https://www.strava.com/activities/1047069942"/>
    <d v="1899-12-30T04:57:58"/>
    <d v="1899-12-30T02:28:59"/>
    <m/>
    <n v="0"/>
    <n v="0"/>
    <d v="1899-12-30T04:57:58"/>
    <d v="1899-12-30T05:50:22"/>
    <d v="1899-12-30T02:28:59"/>
    <d v="1899-12-30T02:55:11"/>
    <n v="2456"/>
    <x v="16"/>
    <x v="3"/>
    <n v="201706"/>
  </r>
  <r>
    <x v="2380"/>
    <d v="2017-06-22T00:00:00"/>
    <x v="0"/>
    <n v="1"/>
    <n v="0"/>
    <n v="34"/>
    <n v="45"/>
    <d v="1899-12-30T00:34:45"/>
    <d v="1899-12-30T00:34:45"/>
    <x v="54"/>
    <s v="Jr to Boathouse"/>
    <n v="1.7266187050359725"/>
    <n v="0"/>
    <s v="Cool"/>
    <s v="https://connect.garmin.com/modern/activity/1812139200"/>
    <d v="1899-12-30T01:23:24"/>
    <d v="1899-12-30T00:41:42"/>
    <m/>
    <n v="0"/>
    <n v="0"/>
    <d v="1899-12-30T15:10:27"/>
    <d v="1899-12-30T16:02:51"/>
    <d v="1899-12-30T07:35:13"/>
    <d v="1899-12-30T08:01:26"/>
    <n v="3255"/>
    <x v="16"/>
    <x v="3"/>
    <n v="201706"/>
  </r>
  <r>
    <x v="2380"/>
    <d v="2017-06-22T00:00:00"/>
    <x v="2"/>
    <n v="3.2"/>
    <n v="0"/>
    <n v="35"/>
    <n v="54"/>
    <d v="1899-12-30T00:35:54"/>
    <d v="1899-12-30T00:11:13"/>
    <x v="104"/>
    <s v="YNHH Division St 5k"/>
    <n v="5.3481894150417872"/>
    <n v="0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3"/>
    <n v="201706"/>
  </r>
  <r>
    <x v="2381"/>
    <d v="2017-06-23T00:00:00"/>
    <x v="1"/>
    <n v="100.6"/>
    <n v="6"/>
    <n v="54"/>
    <n v="22"/>
    <d v="1899-12-30T06:54:22"/>
    <d v="1899-12-30T00:04:07"/>
    <x v="90"/>
    <s v="Cheshire Canal 100"/>
    <n v="14.566808784490398"/>
    <n v="0"/>
    <s v="HOT &amp; Humid"/>
    <m/>
    <d v="1899-12-30T07:41:19"/>
    <d v="1899-12-30T03:50:40"/>
    <m/>
    <n v="0"/>
    <n v="0"/>
    <d v="1899-12-30T01:47:55"/>
    <d v="1899-12-30T02:40:19"/>
    <d v="1899-12-30T00:53:57"/>
    <d v="1899-12-30T01:20:10"/>
    <n v="538"/>
    <x v="16"/>
    <x v="3"/>
    <n v="201706"/>
  </r>
  <r>
    <x v="2382"/>
    <d v="2017-06-25T00:00:00"/>
    <x v="2"/>
    <n v="7.5"/>
    <n v="1"/>
    <n v="21"/>
    <n v="40"/>
    <d v="1899-12-30T01:21:40"/>
    <d v="1899-12-30T00:10:53"/>
    <x v="108"/>
    <s v="MV Loop"/>
    <n v="5.510204081632657"/>
    <n v="0"/>
    <s v="HOT &amp; Humid"/>
    <m/>
    <d v="1899-12-30T04:45:17"/>
    <d v="1899-12-30T02:22:39"/>
    <m/>
    <n v="0"/>
    <n v="0"/>
    <d v="1899-12-30T04:45:17"/>
    <d v="1899-12-30T05:37:41"/>
    <d v="1899-12-30T02:22:39"/>
    <d v="1899-12-30T02:48:51"/>
    <n v="2190"/>
    <x v="16"/>
    <x v="3"/>
    <n v="201706"/>
  </r>
  <r>
    <x v="2383"/>
    <d v="2017-06-26T00:00:00"/>
    <x v="1"/>
    <n v="5"/>
    <n v="0"/>
    <n v="28"/>
    <n v="8"/>
    <d v="1899-12-30T00:28:08"/>
    <d v="1899-12-30T00:05:38"/>
    <x v="110"/>
    <s v="Bike to State Beach"/>
    <n v="10.663507109004748"/>
    <n v="0"/>
    <s v="HOT &amp; Humid"/>
    <m/>
    <d v="1899-12-30T10:30:11"/>
    <d v="1899-12-30T05:15:06"/>
    <m/>
    <n v="0"/>
    <n v="0"/>
    <d v="1899-12-30T02:27:25"/>
    <d v="1899-12-30T03:19:49"/>
    <d v="1899-12-30T01:13:43"/>
    <d v="1899-12-30T01:39:55"/>
    <n v="763"/>
    <x v="16"/>
    <x v="3"/>
    <n v="201706"/>
  </r>
  <r>
    <x v="2383"/>
    <d v="2017-06-26T00:00:00"/>
    <x v="1"/>
    <n v="5"/>
    <n v="0"/>
    <n v="30"/>
    <n v="1"/>
    <d v="1899-12-30T00:30:01"/>
    <d v="1899-12-30T00:06:00"/>
    <x v="110"/>
    <s v="BikeHome from State Beach"/>
    <n v="9.9944475291504808"/>
    <n v="0"/>
    <s v="HOT &amp; Humid"/>
    <m/>
    <d v="1899-12-30T11:12:22"/>
    <d v="1899-12-30T05:36:11"/>
    <m/>
    <n v="0"/>
    <n v="0"/>
    <d v="1899-12-30T02:37:17"/>
    <d v="1899-12-30T03:29:41"/>
    <d v="1899-12-30T01:18:39"/>
    <d v="1899-12-30T01:44:51"/>
    <n v="769"/>
    <x v="16"/>
    <x v="3"/>
    <n v="201706"/>
  </r>
  <r>
    <x v="2383"/>
    <d v="2017-06-26T00:00:00"/>
    <x v="0"/>
    <n v="0.4"/>
    <n v="0"/>
    <n v="14"/>
    <n v="44"/>
    <d v="1899-12-30T00:14:44"/>
    <d v="1899-12-30T00:36:50"/>
    <x v="56"/>
    <s v="State Beach Swim"/>
    <n v="1.6289592760181009"/>
    <n v="0"/>
    <s v="HOT &amp; Humid"/>
    <m/>
    <d v="1899-12-30T01:28:24"/>
    <d v="1899-12-30T00:44:12"/>
    <m/>
    <n v="0"/>
    <n v="0"/>
    <d v="1899-12-30T16:05:02"/>
    <d v="1899-12-30T16:57:26"/>
    <d v="1899-12-30T08:02:31"/>
    <d v="1899-12-30T08:28:43"/>
    <n v="3342"/>
    <x v="16"/>
    <x v="3"/>
    <n v="201706"/>
  </r>
  <r>
    <x v="2384"/>
    <d v="2017-06-27T00:00:00"/>
    <x v="2"/>
    <n v="7"/>
    <n v="1"/>
    <n v="15"/>
    <n v="34"/>
    <d v="1899-12-30T01:15:34"/>
    <d v="1899-12-30T00:10:48"/>
    <x v="108"/>
    <s v="MV Loop"/>
    <n v="5.5580061755624222"/>
    <n v="0"/>
    <s v="HOT &amp; Humid"/>
    <m/>
    <d v="1899-12-30T04:42:50"/>
    <d v="1899-12-30T02:21:25"/>
    <m/>
    <n v="0"/>
    <n v="0"/>
    <d v="1899-12-30T04:42:50"/>
    <d v="1899-12-30T05:35:14"/>
    <d v="1899-12-30T02:21:25"/>
    <d v="1899-12-30T02:47:37"/>
    <n v="2128"/>
    <x v="16"/>
    <x v="3"/>
    <n v="201706"/>
  </r>
  <r>
    <x v="2384"/>
    <d v="2017-06-27T00:00:00"/>
    <x v="1"/>
    <n v="7"/>
    <n v="0"/>
    <n v="57"/>
    <n v="47"/>
    <d v="1899-12-30T00:57:47"/>
    <d v="1899-12-30T00:08:15"/>
    <x v="110"/>
    <s v="MV Loop"/>
    <n v="7.2685318719353962"/>
    <n v="0"/>
    <s v="HOT &amp; Humid"/>
    <m/>
    <d v="1899-12-30T15:24:32"/>
    <d v="1899-12-30T07:42:16"/>
    <m/>
    <n v="0"/>
    <n v="0"/>
    <d v="1899-12-30T03:36:16"/>
    <d v="1899-12-30T04:28:41"/>
    <d v="1899-12-30T01:48:08"/>
    <d v="1899-12-30T02:14:20"/>
    <n v="814"/>
    <x v="16"/>
    <x v="3"/>
    <n v="201706"/>
  </r>
  <r>
    <x v="2385"/>
    <d v="2017-06-28T00:00:00"/>
    <x v="2"/>
    <n v="3.1"/>
    <n v="0"/>
    <n v="37"/>
    <n v="1"/>
    <d v="1899-12-30T00:37:01"/>
    <d v="1899-12-30T00:11:56"/>
    <x v="108"/>
    <s v="MV 5k"/>
    <n v="5.0247636199909991"/>
    <n v="0"/>
    <s v="humid"/>
    <m/>
    <d v="1899-12-30T05:12:51"/>
    <d v="1899-12-30T02:36:26"/>
    <m/>
    <n v="0"/>
    <n v="0"/>
    <d v="1899-12-30T05:12:51"/>
    <d v="1899-12-30T06:05:15"/>
    <d v="1899-12-30T02:36:26"/>
    <d v="1899-12-30T03:02:38"/>
    <n v="2670"/>
    <x v="16"/>
    <x v="3"/>
    <n v="201706"/>
  </r>
  <r>
    <x v="2385"/>
    <d v="2017-06-28T00:00:00"/>
    <x v="1"/>
    <n v="6.4"/>
    <n v="0"/>
    <n v="44"/>
    <n v="30"/>
    <d v="1899-12-30T00:44:30"/>
    <d v="1899-12-30T00:06:57"/>
    <x v="110"/>
    <s v="Windmill"/>
    <n v="8.6292134831460743"/>
    <n v="0"/>
    <s v="humid"/>
    <m/>
    <d v="1899-12-30T12:58:45"/>
    <d v="1899-12-30T06:29:23"/>
    <m/>
    <n v="0"/>
    <n v="0"/>
    <d v="1899-12-30T03:02:10"/>
    <d v="1899-12-30T03:54:34"/>
    <d v="1899-12-30T01:31:05"/>
    <d v="1899-12-30T01:57:17"/>
    <n v="785"/>
    <x v="16"/>
    <x v="3"/>
    <n v="201706"/>
  </r>
  <r>
    <x v="2386"/>
    <d v="2017-06-29T00:00:00"/>
    <x v="1"/>
    <n v="17.5"/>
    <n v="1"/>
    <n v="29"/>
    <n v="55"/>
    <d v="1899-12-30T01:29:55"/>
    <d v="1899-12-30T00:05:08"/>
    <x v="110"/>
    <s v="Airport Loop"/>
    <n v="11.677479147358675"/>
    <n v="0"/>
    <s v="chilly"/>
    <m/>
    <d v="1899-12-30T09:35:28"/>
    <d v="1899-12-30T04:47:44"/>
    <m/>
    <n v="0"/>
    <n v="0"/>
    <d v="1899-12-30T02:14:37"/>
    <d v="1899-12-30T03:07:01"/>
    <d v="1899-12-30T01:07:19"/>
    <d v="1899-12-30T01:33:31"/>
    <n v="740"/>
    <x v="16"/>
    <x v="3"/>
    <n v="201706"/>
  </r>
  <r>
    <x v="2387"/>
    <d v="2017-06-30T00:00:00"/>
    <x v="2"/>
    <n v="10"/>
    <n v="2"/>
    <n v="3"/>
    <n v="58"/>
    <d v="1899-12-30T02:03:58"/>
    <d v="1899-12-30T00:12:24"/>
    <x v="108"/>
    <s v="MV 10miler"/>
    <n v="4.8400107555794607"/>
    <n v="0"/>
    <s v="HOT &amp; Humid"/>
    <s v="https://www.strava.com/activities/1060891834"/>
    <d v="1899-12-30T05:24:48"/>
    <d v="1899-12-30T02:42:24"/>
    <m/>
    <n v="0"/>
    <n v="0"/>
    <d v="1899-12-30T05:24:48"/>
    <d v="1899-12-30T06:17:12"/>
    <d v="1899-12-30T02:42:24"/>
    <d v="1899-12-30T03:08:36"/>
    <n v="2777"/>
    <x v="16"/>
    <x v="3"/>
    <n v="201706"/>
  </r>
  <r>
    <x v="2388"/>
    <d v="2017-07-02T00:00:00"/>
    <x v="2"/>
    <n v="6.75"/>
    <n v="1"/>
    <n v="25"/>
    <n v="37"/>
    <d v="1899-12-30T01:25:37"/>
    <d v="1899-12-30T00:12:41"/>
    <x v="108"/>
    <s v="Long Way 389"/>
    <n v="4.7303873856336409"/>
    <n v="0"/>
    <s v="HOT &amp; Humid"/>
    <s v="https://www.strava.com/activities/1064736767"/>
    <d v="1899-12-30T05:32:19"/>
    <d v="1899-12-30T02:46:10"/>
    <m/>
    <n v="0"/>
    <n v="0"/>
    <d v="1899-12-30T05:32:19"/>
    <d v="1899-12-30T06:24:43"/>
    <d v="1899-12-30T02:46:10"/>
    <d v="1899-12-30T03:12:22"/>
    <n v="2832"/>
    <x v="16"/>
    <x v="0"/>
    <n v="201707"/>
  </r>
  <r>
    <x v="2389"/>
    <d v="2017-07-03T00:00:00"/>
    <x v="2"/>
    <n v="5.9"/>
    <n v="1"/>
    <n v="9"/>
    <n v="21"/>
    <d v="1899-12-30T01:09:21"/>
    <d v="1899-12-30T00:11:45"/>
    <x v="108"/>
    <s v="Long Fenn's to 389"/>
    <n v="5.1045421773612158"/>
    <n v="0"/>
    <s v="HOT &amp; Humid"/>
    <m/>
    <d v="1899-12-30T05:07:58"/>
    <d v="1899-12-30T02:33:59"/>
    <m/>
    <n v="0"/>
    <n v="0"/>
    <d v="1899-12-30T05:07:58"/>
    <d v="1899-12-30T06:00:22"/>
    <d v="1899-12-30T02:33:59"/>
    <d v="1899-12-30T03:00:11"/>
    <n v="2606"/>
    <x v="16"/>
    <x v="0"/>
    <n v="201707"/>
  </r>
  <r>
    <x v="2390"/>
    <d v="2017-07-04T00:00:00"/>
    <x v="0"/>
    <n v="1.25"/>
    <n v="0"/>
    <n v="46"/>
    <n v="42"/>
    <d v="1899-12-30T00:46:42"/>
    <d v="1899-12-30T00:37:22"/>
    <x v="54"/>
    <s v="Jr to Nursing Dock"/>
    <n v="1.6059957173447548"/>
    <n v="0"/>
    <s v="Nice!"/>
    <m/>
    <d v="1899-12-30T01:29:40"/>
    <d v="1899-12-30T00:44:50"/>
    <m/>
    <n v="0"/>
    <n v="0"/>
    <d v="1899-12-30T16:18:50"/>
    <d v="1899-12-30T17:11:14"/>
    <d v="1899-12-30T08:09:25"/>
    <d v="1899-12-30T08:35:37"/>
    <n v="3354"/>
    <x v="16"/>
    <x v="0"/>
    <n v="201707"/>
  </r>
  <r>
    <x v="2390"/>
    <d v="2017-07-04T00:00:00"/>
    <x v="1"/>
    <n v="30"/>
    <n v="2"/>
    <n v="2"/>
    <n v="72"/>
    <d v="1899-12-30T02:03:12"/>
    <d v="1899-12-30T00:04:06"/>
    <x v="90"/>
    <s v="Random"/>
    <n v="14.610389610389623"/>
    <n v="0"/>
    <s v="Nice!"/>
    <m/>
    <d v="1899-12-30T07:39:57"/>
    <d v="1899-12-30T03:49:58"/>
    <m/>
    <n v="0"/>
    <n v="0"/>
    <d v="1899-12-30T01:47:36"/>
    <d v="1899-12-30T02:40:00"/>
    <d v="1899-12-30T00:53:48"/>
    <d v="1899-12-30T01:20:00"/>
    <n v="531"/>
    <x v="16"/>
    <x v="0"/>
    <n v="201707"/>
  </r>
  <r>
    <x v="2391"/>
    <d v="2017-07-05T00:00:00"/>
    <x v="1"/>
    <n v="10.5"/>
    <n v="0"/>
    <n v="31"/>
    <n v="15"/>
    <d v="1899-12-30T00:31:15"/>
    <d v="1899-12-30T00:02:59"/>
    <x v="90"/>
    <s v="Griskus Sprint"/>
    <n v="20.160000000000011"/>
    <n v="0"/>
    <s v="Nice!"/>
    <m/>
    <d v="1899-12-30T05:33:20"/>
    <d v="1899-12-30T02:46:40"/>
    <m/>
    <n v="0"/>
    <n v="0"/>
    <d v="1899-12-30T01:17:59"/>
    <d v="1899-12-30T02:10:23"/>
    <d v="1899-12-30T00:38:59"/>
    <d v="1899-12-30T01:05:11"/>
    <n v="187"/>
    <x v="16"/>
    <x v="0"/>
    <n v="201707"/>
  </r>
  <r>
    <x v="2392"/>
    <d v="2017-07-07T00:00:00"/>
    <x v="2"/>
    <n v="7"/>
    <n v="1"/>
    <n v="24"/>
    <n v="51"/>
    <d v="1899-12-30T01:24:51"/>
    <d v="1899-12-30T00:12:07"/>
    <x v="108"/>
    <s v="Long Lasso"/>
    <n v="4.9499116087212771"/>
    <n v="0"/>
    <s v="HOT &amp; Humid"/>
    <s v="https://www.strava.com/activities/1072489898"/>
    <d v="1899-12-30T05:17:35"/>
    <d v="1899-12-30T02:38:47"/>
    <m/>
    <n v="0"/>
    <n v="0"/>
    <d v="1899-12-30T05:17:35"/>
    <d v="1899-12-30T06:09:59"/>
    <d v="1899-12-30T02:38:47"/>
    <d v="1899-12-30T03:04:59"/>
    <n v="2730"/>
    <x v="16"/>
    <x v="0"/>
    <n v="201707"/>
  </r>
  <r>
    <x v="2393"/>
    <d v="2017-07-08T00:00:00"/>
    <x v="2"/>
    <n v="3.1"/>
    <n v="0"/>
    <n v="33"/>
    <n v="5"/>
    <d v="1899-12-30T00:33:05"/>
    <d v="1899-12-30T00:10:40"/>
    <x v="108"/>
    <s v="Goodwin Park Swim Meet 5k"/>
    <n v="5.62216624685139"/>
    <n v="0"/>
    <s v="HOT &amp; Humid"/>
    <s v="https://www.strava.com/activities/1073223778"/>
    <d v="1899-12-30T04:39:36"/>
    <d v="1899-12-30T02:19:48"/>
    <m/>
    <n v="0"/>
    <n v="0"/>
    <d v="1899-12-30T04:39:36"/>
    <d v="1899-12-30T05:32:00"/>
    <d v="1899-12-30T02:19:48"/>
    <d v="1899-12-30T02:46:00"/>
    <n v="2049"/>
    <x v="16"/>
    <x v="0"/>
    <n v="201707"/>
  </r>
  <r>
    <x v="2394"/>
    <d v="2017-07-09T00:00:00"/>
    <x v="0"/>
    <n v="1"/>
    <n v="0"/>
    <n v="46"/>
    <n v="8"/>
    <d v="1899-12-30T00:46:08"/>
    <d v="1899-12-30T00:46:08"/>
    <x v="54"/>
    <s v="Jr to Nursing Dock"/>
    <n v="1.3005780346820819"/>
    <n v="0"/>
    <s v="HOT &amp; Humid"/>
    <m/>
    <d v="1899-12-30T01:50:43"/>
    <d v="1899-12-30T00:55:22"/>
    <m/>
    <n v="0"/>
    <n v="0"/>
    <d v="1899-12-30T20:08:42"/>
    <d v="1899-12-30T21:01:06"/>
    <d v="1899-12-30T10:04:21"/>
    <d v="1899-12-30T10:30:33"/>
    <n v="3497"/>
    <x v="16"/>
    <x v="0"/>
    <n v="201707"/>
  </r>
  <r>
    <x v="2395"/>
    <d v="2017-07-10T00:00:00"/>
    <x v="0"/>
    <n v="1"/>
    <n v="0"/>
    <n v="34"/>
    <n v="58"/>
    <d v="1899-12-30T00:34:58"/>
    <d v="1899-12-30T00:34:58"/>
    <x v="54"/>
    <s v="Jr to Boathouse"/>
    <n v="1.7159199237368936"/>
    <n v="0"/>
    <s v="Perfect"/>
    <m/>
    <d v="1899-12-30T01:23:55"/>
    <d v="1899-12-30T00:41:58"/>
    <m/>
    <n v="0"/>
    <n v="0"/>
    <d v="1899-12-30T15:16:08"/>
    <d v="1899-12-30T16:08:32"/>
    <d v="1899-12-30T07:38:04"/>
    <d v="1899-12-30T08:04:16"/>
    <n v="3261"/>
    <x v="16"/>
    <x v="0"/>
    <n v="201707"/>
  </r>
  <r>
    <x v="2395"/>
    <d v="2017-07-10T00:00:00"/>
    <x v="2"/>
    <n v="3.3"/>
    <n v="0"/>
    <n v="34"/>
    <n v="9"/>
    <d v="1899-12-30T00:34:09"/>
    <d v="1899-12-30T00:10:21"/>
    <x v="104"/>
    <s v="YNHH Edward's Street Loop"/>
    <n v="5.7979502196193309"/>
    <n v="145"/>
    <s v="HOT &amp; Humid"/>
    <s v="https://www.strava.com/activities/1076982231/overview"/>
    <d v="1899-12-30T04:31:08"/>
    <d v="1899-12-30T02:15:34"/>
    <m/>
    <n v="0"/>
    <n v="0"/>
    <d v="1899-12-30T04:31:08"/>
    <d v="1899-12-30T05:23:32"/>
    <d v="1899-12-30T02:15:34"/>
    <d v="1899-12-30T02:41:46"/>
    <n v="1823"/>
    <x v="16"/>
    <x v="0"/>
    <n v="201707"/>
  </r>
  <r>
    <x v="2396"/>
    <d v="2017-07-12T00:00:00"/>
    <x v="1"/>
    <n v="20"/>
    <n v="1"/>
    <n v="8"/>
    <n v="22"/>
    <d v="1899-12-30T01:08:22"/>
    <d v="1899-12-30T00:03:25"/>
    <x v="90"/>
    <s v="Mojy to Work"/>
    <n v="17.552413456850328"/>
    <n v="138"/>
    <s v="HOT &amp; Humid"/>
    <s v="https://www.strava.com/activities/1079632436/overview"/>
    <d v="1899-12-30T06:22:51"/>
    <d v="1899-12-30T03:11:26"/>
    <m/>
    <n v="0"/>
    <n v="0"/>
    <d v="1899-12-30T01:29:34"/>
    <d v="1899-12-30T02:21:58"/>
    <d v="1899-12-30T00:44:47"/>
    <d v="1899-12-30T01:10:59"/>
    <n v="276"/>
    <x v="16"/>
    <x v="0"/>
    <n v="201707"/>
  </r>
  <r>
    <x v="2396"/>
    <d v="2017-07-12T00:00:00"/>
    <x v="1"/>
    <n v="21"/>
    <n v="1"/>
    <n v="13"/>
    <n v="32"/>
    <d v="1899-12-30T01:13:32"/>
    <d v="1899-12-30T00:03:30"/>
    <x v="90"/>
    <s v="Work to Mojy"/>
    <n v="17.135086128739815"/>
    <n v="0"/>
    <s v="HOT &amp; Humid"/>
    <m/>
    <d v="1899-12-30T06:32:11"/>
    <d v="1899-12-30T03:16:05"/>
    <m/>
    <n v="0"/>
    <n v="0"/>
    <d v="1899-12-30T01:31:44"/>
    <d v="1899-12-30T02:24:09"/>
    <d v="1899-12-30T00:45:52"/>
    <d v="1899-12-30T01:12:04"/>
    <n v="300"/>
    <x v="16"/>
    <x v="0"/>
    <n v="201707"/>
  </r>
  <r>
    <x v="2397"/>
    <d v="2017-07-13T00:00:00"/>
    <x v="1"/>
    <n v="5"/>
    <n v="0"/>
    <n v="14"/>
    <n v="5"/>
    <d v="1899-12-30T00:14:05"/>
    <d v="1899-12-30T00:02:49"/>
    <x v="51"/>
    <s v="YNHH Spin Bike"/>
    <n v="21.301775147929011"/>
    <n v="0"/>
    <s v="Inside"/>
    <m/>
    <d v="1899-12-30T05:15:28"/>
    <d v="1899-12-30T02:37:44"/>
    <m/>
    <n v="0"/>
    <n v="0"/>
    <d v="1899-12-30T01:13:48"/>
    <d v="1899-12-30T02:06:12"/>
    <d v="1899-12-30T00:36:54"/>
    <d v="1899-12-30T01:03:06"/>
    <n v="136"/>
    <x v="16"/>
    <x v="0"/>
    <n v="201707"/>
  </r>
  <r>
    <x v="2398"/>
    <d v="2017-07-14T00:00:00"/>
    <x v="2"/>
    <n v="10.1"/>
    <n v="1"/>
    <n v="58"/>
    <n v="16"/>
    <d v="1899-12-30T01:58:16"/>
    <d v="1899-12-30T00:11:43"/>
    <x v="108"/>
    <s v="Double Lasso"/>
    <n v="5.1240135287485948"/>
    <n v="145"/>
    <s v="Rainy"/>
    <s v="https://www.strava.com/activities/1082864573"/>
    <d v="1899-12-30T05:06:47"/>
    <d v="1899-12-30T02:33:24"/>
    <m/>
    <n v="0"/>
    <n v="0"/>
    <d v="1899-12-30T05:06:47"/>
    <d v="1899-12-30T05:59:11"/>
    <d v="1899-12-30T02:33:24"/>
    <d v="1899-12-30T02:59:36"/>
    <n v="2585"/>
    <x v="16"/>
    <x v="0"/>
    <n v="201707"/>
  </r>
  <r>
    <x v="2399"/>
    <d v="2017-07-15T00:00:00"/>
    <x v="1"/>
    <n v="7.6"/>
    <n v="0"/>
    <n v="20"/>
    <n v="54"/>
    <d v="1899-12-30T00:20:54"/>
    <d v="1899-12-30T00:02:45"/>
    <x v="90"/>
    <s v="Hopkins Inn Triathlon"/>
    <n v="21.818181818181834"/>
    <n v="0"/>
    <s v="HOT &amp; Humid"/>
    <s v="Short https://www.strava.com/activities/1084370967"/>
    <d v="1899-12-30T05:08:00"/>
    <d v="1899-12-30T02:34:00"/>
    <m/>
    <n v="0"/>
    <n v="0"/>
    <d v="1899-12-30T01:12:03"/>
    <d v="1899-12-30T02:04:27"/>
    <d v="1899-12-30T00:36:01"/>
    <d v="1899-12-30T01:02:14"/>
    <n v="105"/>
    <x v="16"/>
    <x v="0"/>
    <n v="201707"/>
  </r>
  <r>
    <x v="2400"/>
    <d v="2017-07-16T00:00:00"/>
    <x v="1"/>
    <n v="100.2"/>
    <n v="6"/>
    <n v="55"/>
    <n v="58"/>
    <d v="1899-12-30T06:55:58"/>
    <d v="1899-12-30T00:04:09"/>
    <x v="90"/>
    <s v="Loops of Waramaug"/>
    <n v="14.453081176376326"/>
    <n v="125"/>
    <s v="HOT &amp; Humid"/>
    <s v="https://www.strava.com/activities/1086740353"/>
    <d v="1899-12-30T07:44:57"/>
    <d v="1899-12-30T03:52:29"/>
    <m/>
    <n v="0"/>
    <n v="0"/>
    <d v="1899-12-30T01:48:46"/>
    <d v="1899-12-30T02:41:10"/>
    <d v="1899-12-30T00:54:23"/>
    <d v="1899-12-30T01:20:35"/>
    <n v="555"/>
    <x v="16"/>
    <x v="0"/>
    <n v="201707"/>
  </r>
  <r>
    <x v="2401"/>
    <d v="2017-07-18T00:00:00"/>
    <x v="2"/>
    <n v="3.1"/>
    <n v="0"/>
    <n v="38"/>
    <n v="13"/>
    <d v="1899-12-30T00:38:13"/>
    <d v="1899-12-30T00:12:20"/>
    <x v="108"/>
    <s v="fenn's Pond"/>
    <n v="4.8669864805931136"/>
    <n v="155"/>
    <s v="HOT &amp; Humid"/>
    <m/>
    <d v="1899-12-30T05:23:00"/>
    <d v="1899-12-30T02:41:30"/>
    <m/>
    <n v="0"/>
    <n v="0"/>
    <d v="1899-12-30T05:23:00"/>
    <d v="1899-12-30T06:15:24"/>
    <d v="1899-12-30T02:41:30"/>
    <d v="1899-12-30T03:07:42"/>
    <n v="2767"/>
    <x v="16"/>
    <x v="0"/>
    <n v="201707"/>
  </r>
  <r>
    <x v="2402"/>
    <d v="2017-07-20T00:00:00"/>
    <x v="1"/>
    <n v="20.7"/>
    <n v="1"/>
    <n v="13"/>
    <n v="5"/>
    <d v="1899-12-30T01:13:05"/>
    <d v="1899-12-30T00:03:32"/>
    <x v="90"/>
    <s v="Mojy to Work"/>
    <n v="16.99429874572407"/>
    <n v="125"/>
    <s v="HOT &amp; Humid"/>
    <m/>
    <d v="1899-12-30T06:35:26"/>
    <d v="1899-12-30T03:17:43"/>
    <m/>
    <n v="0"/>
    <n v="0"/>
    <d v="1899-12-30T01:32:30"/>
    <d v="1899-12-30T02:24:54"/>
    <d v="1899-12-30T00:46:15"/>
    <d v="1899-12-30T01:12:27"/>
    <n v="310"/>
    <x v="16"/>
    <x v="0"/>
    <n v="201707"/>
  </r>
  <r>
    <x v="2402"/>
    <d v="2017-07-20T00:00:00"/>
    <x v="1"/>
    <n v="20.7"/>
    <n v="1"/>
    <n v="12"/>
    <n v="4"/>
    <d v="1899-12-30T01:12:04"/>
    <d v="1899-12-30T00:03:29"/>
    <x v="90"/>
    <s v="Work to Mojy"/>
    <n v="17.234042553191504"/>
    <n v="135"/>
    <s v="HOT &amp; Humid"/>
    <m/>
    <d v="1899-12-30T06:29:56"/>
    <d v="1899-12-30T03:14:58"/>
    <m/>
    <n v="0"/>
    <n v="0"/>
    <d v="1899-12-30T01:31:13"/>
    <d v="1899-12-30T02:23:37"/>
    <d v="1899-12-30T00:45:36"/>
    <d v="1899-12-30T01:11:48"/>
    <n v="291"/>
    <x v="16"/>
    <x v="0"/>
    <n v="201707"/>
  </r>
  <r>
    <x v="2403"/>
    <d v="2017-07-21T00:00:00"/>
    <x v="0"/>
    <n v="1.5"/>
    <n v="0"/>
    <n v="56"/>
    <n v="55"/>
    <d v="1899-12-30T00:56:55"/>
    <d v="1899-12-30T00:37:57"/>
    <x v="54"/>
    <s v="Random"/>
    <n v="1.581259150805272"/>
    <n v="106"/>
    <s v="HOT &amp; Humid"/>
    <m/>
    <d v="1899-12-30T01:31:04"/>
    <d v="1899-12-30T00:45:32"/>
    <m/>
    <n v="0"/>
    <n v="0"/>
    <d v="1899-12-30T16:34:09"/>
    <d v="1899-12-30T17:26:33"/>
    <d v="1899-12-30T08:17:04"/>
    <d v="1899-12-30T08:43:16"/>
    <n v="3368"/>
    <x v="16"/>
    <x v="0"/>
    <n v="201707"/>
  </r>
  <r>
    <x v="2403"/>
    <d v="2017-07-21T00:00:00"/>
    <x v="1"/>
    <n v="1.85"/>
    <n v="0"/>
    <n v="9"/>
    <n v="48"/>
    <d v="1899-12-30T00:09:48"/>
    <d v="1899-12-30T00:05:18"/>
    <x v="12"/>
    <s v="389 to Home"/>
    <n v="11.326530612244905"/>
    <n v="117"/>
    <s v="HOT &amp; Humid"/>
    <s v="https://connect.garmin.com/modern/activity/1867324209"/>
    <d v="1899-12-30T09:53:18"/>
    <d v="1899-12-30T04:56:39"/>
    <m/>
    <n v="0"/>
    <n v="0"/>
    <d v="1899-12-30T02:18:47"/>
    <d v="1899-12-30T03:11:11"/>
    <d v="1899-12-30T01:09:24"/>
    <d v="1899-12-30T01:35:36"/>
    <n v="749"/>
    <x v="16"/>
    <x v="0"/>
    <n v="201707"/>
  </r>
  <r>
    <x v="2404"/>
    <d v="2017-07-22T00:00:00"/>
    <x v="2"/>
    <n v="14.5"/>
    <n v="2"/>
    <n v="59"/>
    <n v="17"/>
    <d v="1899-12-30T02:59:17"/>
    <d v="1899-12-30T00:12:22"/>
    <x v="108"/>
    <s v="Lasso Loops"/>
    <n v="4.8526540857116336"/>
    <n v="156"/>
    <s v="HOT &amp; Humid"/>
    <s v="https://connect.garmin.com/modern/activity/1869315193"/>
    <d v="1899-12-30T05:23:57"/>
    <d v="1899-12-30T02:41:58"/>
    <m/>
    <n v="0"/>
    <n v="0"/>
    <d v="1899-12-30T05:23:57"/>
    <d v="1899-12-30T06:16:21"/>
    <d v="1899-12-30T02:41:58"/>
    <d v="1899-12-30T03:08:10"/>
    <n v="2771"/>
    <x v="16"/>
    <x v="0"/>
    <n v="201707"/>
  </r>
  <r>
    <x v="2404"/>
    <d v="2017-07-22T00:00:00"/>
    <x v="0"/>
    <n v="0.5"/>
    <n v="0"/>
    <n v="16"/>
    <n v="42"/>
    <d v="1899-12-30T00:16:42"/>
    <d v="1899-12-30T00:33:24"/>
    <x v="54"/>
    <s v="Eddy Dock x 2"/>
    <n v="1.7964071856287438"/>
    <n v="0"/>
    <s v="HOT &amp; Humid"/>
    <s v="Swam with Brennan"/>
    <d v="1899-12-30T01:20:10"/>
    <d v="1899-12-30T00:40:05"/>
    <m/>
    <n v="0"/>
    <n v="0"/>
    <d v="1899-12-30T14:35:05"/>
    <d v="1899-12-30T15:27:29"/>
    <d v="1899-12-30T07:17:32"/>
    <d v="1899-12-30T07:43:44"/>
    <n v="3208"/>
    <x v="16"/>
    <x v="0"/>
    <n v="201707"/>
  </r>
  <r>
    <x v="2405"/>
    <d v="2017-07-23T00:00:00"/>
    <x v="1"/>
    <n v="100.3"/>
    <n v="6"/>
    <n v="39"/>
    <n v="11"/>
    <d v="1899-12-30T06:39:11"/>
    <d v="1899-12-30T00:03:59"/>
    <x v="90"/>
    <s v="63 and 7 and 63"/>
    <n v="15.07577971692206"/>
    <n v="130"/>
    <s v="Nice!"/>
    <s v="https://connect.garmin.com/modern/activity/1872100070"/>
    <d v="1899-12-30T07:25:45"/>
    <d v="1899-12-30T03:42:52"/>
    <m/>
    <n v="0"/>
    <n v="0"/>
    <d v="1899-12-30T01:44:16"/>
    <d v="1899-12-30T02:36:40"/>
    <d v="1899-12-30T00:52:08"/>
    <d v="1899-12-30T01:18:20"/>
    <n v="465"/>
    <x v="16"/>
    <x v="0"/>
    <n v="201707"/>
  </r>
  <r>
    <x v="2405"/>
    <d v="2017-07-23T00:00:00"/>
    <x v="0"/>
    <n v="0.5"/>
    <n v="0"/>
    <n v="17"/>
    <n v="34"/>
    <d v="1899-12-30T00:17:34"/>
    <d v="1899-12-30T00:35:08"/>
    <x v="54"/>
    <s v="eddy Dock x 3"/>
    <n v="1.7077798861480091"/>
    <n v="0"/>
    <s v="Nice!"/>
    <s v="swam with Nolan and Brennan"/>
    <d v="1899-12-30T01:24:19"/>
    <d v="1899-12-30T00:42:10"/>
    <m/>
    <n v="0"/>
    <n v="0"/>
    <d v="1899-12-30T15:20:30"/>
    <d v="1899-12-30T16:12:54"/>
    <d v="1899-12-30T07:40:15"/>
    <d v="1899-12-30T08:06:27"/>
    <n v="3275"/>
    <x v="16"/>
    <x v="0"/>
    <n v="201707"/>
  </r>
  <r>
    <x v="2406"/>
    <d v="2017-07-25T00:00:00"/>
    <x v="2"/>
    <n v="3.1"/>
    <n v="0"/>
    <n v="30"/>
    <n v="35"/>
    <d v="1899-12-30T00:30:35"/>
    <d v="1899-12-30T00:09:52"/>
    <x v="104"/>
    <s v="YNHH 5k"/>
    <n v="6.0817438692098147"/>
    <n v="138"/>
    <s v="Nice!"/>
    <m/>
    <d v="1899-12-30T04:18:29"/>
    <d v="1899-12-30T02:09:14"/>
    <m/>
    <n v="0"/>
    <n v="0"/>
    <d v="1899-12-30T04:18:29"/>
    <d v="1899-12-30T05:10:53"/>
    <d v="1899-12-30T02:09:14"/>
    <d v="1899-12-30T02:35:26"/>
    <n v="1417"/>
    <x v="16"/>
    <x v="0"/>
    <n v="201707"/>
  </r>
  <r>
    <x v="2407"/>
    <d v="2017-07-27T00:00:00"/>
    <x v="0"/>
    <n v="1.1000000000000001"/>
    <n v="0"/>
    <n v="38"/>
    <n v="38"/>
    <d v="1899-12-30T00:38:38"/>
    <d v="1899-12-30T00:35:07"/>
    <x v="54"/>
    <s v="Jr -&gt; Boat House -&gt; Dock -&gt; Jr"/>
    <n v="1.7083692838654028"/>
    <n v="0"/>
    <s v="Nice!"/>
    <m/>
    <d v="1899-12-30T01:24:17"/>
    <d v="1899-12-30T00:42:09"/>
    <m/>
    <n v="0"/>
    <n v="0"/>
    <d v="1899-12-30T15:20:11"/>
    <d v="1899-12-30T16:12:35"/>
    <d v="1899-12-30T07:40:05"/>
    <d v="1899-12-30T08:06:17"/>
    <n v="3274"/>
    <x v="16"/>
    <x v="0"/>
    <n v="201707"/>
  </r>
  <r>
    <x v="2408"/>
    <d v="2017-07-28T00:00:00"/>
    <x v="2"/>
    <n v="5.0999999999999996"/>
    <n v="0"/>
    <n v="53"/>
    <n v="29"/>
    <d v="1899-12-30T00:53:29"/>
    <d v="1899-12-30T00:10:29"/>
    <x v="108"/>
    <s v="The Lasso"/>
    <n v="5.7214085384855133"/>
    <n v="143"/>
    <s v="Humid"/>
    <m/>
    <d v="1899-12-30T04:34:45"/>
    <d v="1899-12-30T02:17:23"/>
    <m/>
    <n v="0"/>
    <n v="0"/>
    <d v="1899-12-30T04:34:45"/>
    <d v="1899-12-30T05:27:09"/>
    <d v="1899-12-30T02:17:23"/>
    <d v="1899-12-30T02:43:35"/>
    <n v="1935"/>
    <x v="16"/>
    <x v="0"/>
    <n v="201707"/>
  </r>
  <r>
    <x v="2409"/>
    <d v="2017-07-30T00:00:00"/>
    <x v="1"/>
    <n v="102.5"/>
    <n v="6"/>
    <n v="13"/>
    <n v="20"/>
    <d v="1899-12-30T06:13:20"/>
    <d v="1899-12-30T00:03:39"/>
    <x v="90"/>
    <s v="Random"/>
    <n v="16.473214285714299"/>
    <n v="130"/>
    <s v="Nice!"/>
    <s v="https://connect.garmin.com/modern/activity/1885416678"/>
    <d v="1899-12-30T06:47:56"/>
    <d v="1899-12-30T03:23:58"/>
    <m/>
    <n v="0"/>
    <n v="0"/>
    <d v="1899-12-30T01:35:26"/>
    <d v="1899-12-30T02:27:50"/>
    <d v="1899-12-30T00:47:43"/>
    <d v="1899-12-30T01:13:55"/>
    <n v="345"/>
    <x v="16"/>
    <x v="0"/>
    <n v="201707"/>
  </r>
  <r>
    <x v="2410"/>
    <d v="2017-08-01T00:00:00"/>
    <x v="2"/>
    <n v="3.1"/>
    <n v="0"/>
    <n v="32"/>
    <n v="38"/>
    <d v="1899-12-30T00:32:38"/>
    <d v="1899-12-30T00:10:32"/>
    <x v="111"/>
    <s v="fenn's Pond"/>
    <n v="5.699693564862109"/>
    <n v="163"/>
    <s v="HOT &amp; Humid"/>
    <s v="https://connect.garmin.com/modern/activity/1888775243"/>
    <d v="1899-12-30T04:35:48"/>
    <d v="1899-12-30T02:17:54"/>
    <m/>
    <n v="0"/>
    <n v="0"/>
    <d v="1899-12-30T04:35:48"/>
    <d v="1899-12-30T05:28:12"/>
    <d v="1899-12-30T02:17:54"/>
    <d v="1899-12-30T02:44:06"/>
    <n v="1967"/>
    <x v="16"/>
    <x v="4"/>
    <n v="201708"/>
  </r>
  <r>
    <x v="2411"/>
    <d v="2017-08-03T00:00:00"/>
    <x v="2"/>
    <n v="3.1"/>
    <n v="0"/>
    <n v="31"/>
    <n v="22"/>
    <d v="1899-12-30T00:31:22"/>
    <d v="1899-12-30T00:10:07"/>
    <x v="111"/>
    <s v="fenn's Pond"/>
    <n v="5.929861849096711"/>
    <n v="141"/>
    <s v="Foggy"/>
    <s v="https://www.strava.com/activities/1115098969"/>
    <d v="1899-12-30T04:25:06"/>
    <d v="1899-12-30T02:12:33"/>
    <m/>
    <n v="0"/>
    <n v="0"/>
    <d v="1899-12-30T04:25:06"/>
    <d v="1899-12-30T05:17:30"/>
    <d v="1899-12-30T02:12:33"/>
    <d v="1899-12-30T02:38:45"/>
    <n v="1634"/>
    <x v="16"/>
    <x v="4"/>
    <n v="201708"/>
  </r>
  <r>
    <x v="2412"/>
    <d v="2017-08-04T00:00:00"/>
    <x v="2"/>
    <n v="5.4"/>
    <n v="1"/>
    <n v="6"/>
    <n v="36"/>
    <d v="1899-12-30T01:06:36"/>
    <d v="1899-12-30T00:12:20"/>
    <x v="111"/>
    <s v="Random"/>
    <n v="4.8648648648648685"/>
    <n v="141"/>
    <s v="HOT &amp; Humid"/>
    <s v="https://www.strava.com/activities/1116708710"/>
    <d v="1899-12-30T05:23:08"/>
    <d v="1899-12-30T02:41:34"/>
    <m/>
    <n v="0"/>
    <n v="0"/>
    <d v="1899-12-30T05:23:08"/>
    <d v="1899-12-30T06:15:32"/>
    <d v="1899-12-30T02:41:34"/>
    <d v="1899-12-30T03:07:46"/>
    <n v="2768"/>
    <x v="16"/>
    <x v="4"/>
    <n v="201708"/>
  </r>
  <r>
    <x v="2413"/>
    <d v="2017-08-06T00:00:00"/>
    <x v="0"/>
    <n v="1.72"/>
    <n v="1"/>
    <n v="1"/>
    <n v="18"/>
    <d v="1899-12-30T01:01:18"/>
    <d v="1899-12-30T00:35:38"/>
    <x v="54"/>
    <s v="Random"/>
    <n v="1.6835236541598708"/>
    <n v="0"/>
    <m/>
    <m/>
    <d v="1899-12-30T01:25:32"/>
    <d v="1899-12-30T00:42:46"/>
    <m/>
    <n v="0"/>
    <n v="0"/>
    <d v="1899-12-30T15:33:45"/>
    <d v="1899-12-30T16:26:09"/>
    <d v="1899-12-30T07:46:53"/>
    <d v="1899-12-30T08:13:05"/>
    <n v="3295"/>
    <x v="16"/>
    <x v="4"/>
    <n v="201708"/>
  </r>
  <r>
    <x v="2413"/>
    <d v="2017-08-06T00:00:00"/>
    <x v="1"/>
    <n v="50.7"/>
    <n v="3"/>
    <n v="28"/>
    <n v="59"/>
    <d v="1899-12-30T03:28:59"/>
    <d v="1899-12-30T00:04:07"/>
    <x v="90"/>
    <s v="Random"/>
    <n v="14.556184703724394"/>
    <n v="130"/>
    <s v="Cool"/>
    <s v="https://connect.garmin.com/modern/activity/1899773080"/>
    <d v="1899-12-30T07:41:40"/>
    <d v="1899-12-30T03:50:50"/>
    <m/>
    <n v="0"/>
    <n v="0"/>
    <d v="1899-12-30T01:48:00"/>
    <d v="1899-12-30T02:40:24"/>
    <d v="1899-12-30T00:54:00"/>
    <d v="1899-12-30T01:20:12"/>
    <n v="542"/>
    <x v="16"/>
    <x v="4"/>
    <n v="201708"/>
  </r>
  <r>
    <x v="2414"/>
    <d v="2017-08-09T00:00:00"/>
    <x v="0"/>
    <n v="1"/>
    <n v="0"/>
    <n v="33"/>
    <n v="29"/>
    <d v="1899-12-30T00:33:29"/>
    <d v="1899-12-30T00:33:29"/>
    <x v="54"/>
    <s v="Jr to Boathouse"/>
    <n v="1.7919362867098074"/>
    <n v="108"/>
    <s v="Cool"/>
    <s v="https://connect.garmin.com/modern/activity/1905261812"/>
    <d v="1899-12-30T01:20:22"/>
    <d v="1899-12-30T00:40:11"/>
    <m/>
    <n v="0"/>
    <n v="0"/>
    <d v="1899-12-30T14:37:16"/>
    <d v="1899-12-30T15:29:40"/>
    <d v="1899-12-30T07:18:38"/>
    <d v="1899-12-30T07:44:50"/>
    <n v="3213"/>
    <x v="16"/>
    <x v="4"/>
    <n v="201708"/>
  </r>
  <r>
    <x v="2415"/>
    <d v="2017-08-10T00:00:00"/>
    <x v="2"/>
    <n v="3.2"/>
    <n v="0"/>
    <n v="34"/>
    <n v="8"/>
    <d v="1899-12-30T00:34:08"/>
    <d v="1899-12-30T00:10:40"/>
    <x v="111"/>
    <s v="Breakneck Circle"/>
    <n v="5.6250000000000044"/>
    <n v="139"/>
    <s v="Nice!"/>
    <s v="https://www.strava.com/activities/1126395404"/>
    <d v="1899-12-30T04:39:28"/>
    <d v="1899-12-30T02:19:44"/>
    <m/>
    <n v="0"/>
    <n v="0"/>
    <d v="1899-12-30T04:39:28"/>
    <d v="1899-12-30T05:31:52"/>
    <d v="1899-12-30T02:19:44"/>
    <d v="1899-12-30T02:45:56"/>
    <n v="2041"/>
    <x v="16"/>
    <x v="4"/>
    <n v="201708"/>
  </r>
  <r>
    <x v="2416"/>
    <d v="2017-08-11T00:00:00"/>
    <x v="1"/>
    <n v="17.25"/>
    <n v="1"/>
    <n v="16"/>
    <n v="36"/>
    <d v="1899-12-30T01:16:36"/>
    <d v="1899-12-30T00:04:26"/>
    <x v="90"/>
    <s v="Random"/>
    <n v="13.511749347258498"/>
    <n v="117"/>
    <s v="Nice!"/>
    <s v="Taper"/>
    <d v="1899-12-30T08:17:21"/>
    <d v="1899-12-30T04:08:40"/>
    <m/>
    <n v="0"/>
    <n v="0"/>
    <d v="1899-12-30T01:56:21"/>
    <d v="1899-12-30T02:48:45"/>
    <d v="1899-12-30T00:58:10"/>
    <d v="1899-12-30T01:24:22"/>
    <n v="637"/>
    <x v="16"/>
    <x v="4"/>
    <n v="201708"/>
  </r>
  <r>
    <x v="2417"/>
    <d v="2017-08-13T00:00:00"/>
    <x v="1"/>
    <n v="36.6"/>
    <n v="2"/>
    <n v="26"/>
    <n v="31"/>
    <d v="1899-12-30T02:26:31"/>
    <d v="1899-12-30T00:04:00"/>
    <x v="90"/>
    <s v="Random"/>
    <n v="14.988055966329215"/>
    <n v="125"/>
    <s v="Nice!"/>
    <s v="Taper"/>
    <d v="1899-12-30T07:28:21"/>
    <d v="1899-12-30T03:44:11"/>
    <m/>
    <n v="0"/>
    <n v="0"/>
    <d v="1899-12-30T01:44:53"/>
    <d v="1899-12-30T02:37:17"/>
    <d v="1899-12-30T00:52:27"/>
    <d v="1899-12-30T01:18:39"/>
    <n v="493"/>
    <x v="16"/>
    <x v="4"/>
    <n v="201708"/>
  </r>
  <r>
    <x v="2417"/>
    <d v="2017-08-13T00:00:00"/>
    <x v="0"/>
    <n v="0.6"/>
    <n v="0"/>
    <n v="20"/>
    <n v="18"/>
    <d v="1899-12-30T00:20:18"/>
    <d v="1899-12-30T00:33:50"/>
    <x v="54"/>
    <s v="Eddy Doc x3"/>
    <n v="1.7733990147783267"/>
    <n v="0"/>
    <s v="Nice!"/>
    <s v="Taper"/>
    <d v="1899-12-30T01:21:12"/>
    <d v="1899-12-30T00:40:36"/>
    <m/>
    <n v="0"/>
    <n v="0"/>
    <d v="1899-12-30T14:46:26"/>
    <d v="1899-12-30T15:38:50"/>
    <d v="1899-12-30T07:23:13"/>
    <d v="1899-12-30T07:49:25"/>
    <n v="3228"/>
    <x v="16"/>
    <x v="4"/>
    <n v="201708"/>
  </r>
  <r>
    <x v="2418"/>
    <d v="2017-08-15T00:00:00"/>
    <x v="2"/>
    <n v="3.1"/>
    <n v="0"/>
    <n v="33"/>
    <n v="31"/>
    <d v="1899-12-30T00:33:31"/>
    <d v="1899-12-30T00:10:49"/>
    <x v="108"/>
    <s v="fenn's Pond"/>
    <n v="5.5494778717056246"/>
    <n v="142"/>
    <s v="HOT &amp; Humid"/>
    <s v="Taper"/>
    <d v="1899-12-30T04:43:16"/>
    <d v="1899-12-30T02:21:38"/>
    <m/>
    <n v="0"/>
    <n v="0"/>
    <d v="1899-12-30T04:43:16"/>
    <d v="1899-12-30T05:35:40"/>
    <d v="1899-12-30T02:21:38"/>
    <d v="1899-12-30T02:47:50"/>
    <n v="2140"/>
    <x v="16"/>
    <x v="4"/>
    <n v="201708"/>
  </r>
  <r>
    <x v="2419"/>
    <d v="2017-08-18T00:00:00"/>
    <x v="0"/>
    <n v="0.75"/>
    <n v="0"/>
    <n v="28"/>
    <n v="19"/>
    <d v="1899-12-30T00:28:19"/>
    <d v="1899-12-30T00:37:45"/>
    <x v="100"/>
    <s v="Coffee Boat Swim"/>
    <n v="1.5891701000588594"/>
    <n v="0"/>
    <s v="Windy"/>
    <s v="Taper"/>
    <d v="1899-12-30T01:30:37"/>
    <d v="1899-12-30T00:45:18"/>
    <m/>
    <n v="0"/>
    <n v="0"/>
    <d v="1899-12-30T16:29:12"/>
    <d v="1899-12-30T17:21:36"/>
    <d v="1899-12-30T08:14:36"/>
    <d v="1899-12-30T08:40:48"/>
    <n v="3365"/>
    <x v="16"/>
    <x v="4"/>
    <n v="201708"/>
  </r>
  <r>
    <x v="2420"/>
    <d v="2017-08-19T00:00:00"/>
    <x v="0"/>
    <n v="0.75"/>
    <n v="0"/>
    <n v="22"/>
    <n v="53"/>
    <d v="1899-12-30T00:22:53"/>
    <d v="1899-12-30T00:30:31"/>
    <x v="100"/>
    <s v="Coffee Boat Swim"/>
    <n v="1.9664967225054641"/>
    <n v="0"/>
    <s v="Nice!"/>
    <s v="Taper"/>
    <d v="1899-12-30T01:13:14"/>
    <d v="1899-12-30T00:36:37"/>
    <m/>
    <n v="0"/>
    <n v="0"/>
    <d v="1899-12-30T13:19:23"/>
    <d v="1899-12-30T14:11:47"/>
    <d v="1899-12-30T06:39:42"/>
    <d v="1899-12-30T07:05:54"/>
    <n v="3147"/>
    <x v="16"/>
    <x v="4"/>
    <n v="201708"/>
  </r>
  <r>
    <x v="2420"/>
    <d v="2017-08-19T00:00:00"/>
    <x v="1"/>
    <n v="10.75"/>
    <n v="0"/>
    <n v="47"/>
    <n v="35"/>
    <d v="1899-12-30T00:47:35"/>
    <d v="1899-12-30T00:04:26"/>
    <x v="90"/>
    <s v="Pre-Ironman Ride"/>
    <n v="13.555166374781093"/>
    <n v="0"/>
    <s v="Rain"/>
    <s v="Taper"/>
    <d v="1899-12-30T08:15:45"/>
    <d v="1899-12-30T04:07:53"/>
    <m/>
    <n v="0"/>
    <n v="0"/>
    <d v="1899-12-30T01:55:58"/>
    <d v="1899-12-30T02:48:22"/>
    <d v="1899-12-30T00:57:59"/>
    <d v="1899-12-30T01:24:11"/>
    <n v="631"/>
    <x v="16"/>
    <x v="4"/>
    <n v="201708"/>
  </r>
  <r>
    <x v="2421"/>
    <d v="2017-08-20T00:00:00"/>
    <x v="0"/>
    <n v="2.4"/>
    <n v="1"/>
    <n v="25"/>
    <n v="57"/>
    <d v="1899-12-30T01:25:57"/>
    <d v="1899-12-30T00:35:49"/>
    <x v="100"/>
    <s v="Ironman Mont Tremblant"/>
    <n v="1.6753926701570692"/>
    <n v="0"/>
    <s v="Nice!"/>
    <s v="Ironman"/>
    <d v="1899-12-30T01:25:57"/>
    <d v="1899-12-30T00:42:59"/>
    <m/>
    <n v="0"/>
    <n v="0"/>
    <d v="1899-12-30T15:38:17"/>
    <d v="1899-12-30T16:30:41"/>
    <d v="1899-12-30T07:49:09"/>
    <d v="1899-12-30T08:15:21"/>
    <n v="3301"/>
    <x v="16"/>
    <x v="4"/>
    <n v="201708"/>
  </r>
  <r>
    <x v="2421"/>
    <d v="2017-08-20T00:00:00"/>
    <x v="3"/>
    <n v="1"/>
    <n v="0"/>
    <n v="11"/>
    <n v="53"/>
    <d v="1899-12-30T00:11:53"/>
    <d v="1899-12-30T00:11:53"/>
    <x v="100"/>
    <s v="Ironman Mont Tremblant"/>
    <n v="5.0490883590462872"/>
    <n v="0"/>
    <s v="Nice!"/>
    <s v="Ironman"/>
    <d v="1899-12-30T00:00:00"/>
    <d v="1899-12-30T00:00:00"/>
    <m/>
    <n v="0"/>
    <n v="0"/>
    <d v="1899-12-30T05:11:21"/>
    <d v="1899-12-30T06:03:45"/>
    <d v="1899-12-30T02:35:40"/>
    <d v="1899-12-30T03:01:52"/>
    <n v="2646"/>
    <x v="16"/>
    <x v="4"/>
    <n v="201708"/>
  </r>
  <r>
    <x v="2421"/>
    <d v="2017-08-20T00:00:00"/>
    <x v="1"/>
    <n v="112"/>
    <n v="6"/>
    <n v="9"/>
    <n v="39"/>
    <d v="1899-12-30T06:09:39"/>
    <d v="1899-12-30T00:03:18"/>
    <x v="90"/>
    <s v="Ironman Mont Tremblant"/>
    <n v="18.179358852969042"/>
    <n v="147"/>
    <s v="Warm"/>
    <s v="Ironman"/>
    <d v="1899-12-30T06:09:39"/>
    <d v="1899-12-30T03:04:50"/>
    <m/>
    <n v="0"/>
    <n v="0"/>
    <d v="1899-12-30T01:26:28"/>
    <d v="1899-12-30T02:18:52"/>
    <d v="1899-12-30T00:43:14"/>
    <d v="1899-12-30T01:09:26"/>
    <n v="246"/>
    <x v="16"/>
    <x v="4"/>
    <n v="201708"/>
  </r>
  <r>
    <x v="2421"/>
    <d v="2017-08-20T00:00:00"/>
    <x v="4"/>
    <n v="1"/>
    <n v="0"/>
    <n v="10"/>
    <n v="55"/>
    <d v="1899-12-30T00:10:55"/>
    <d v="1899-12-30T00:10:55"/>
    <x v="100"/>
    <s v="Ironman Mont Tremblant"/>
    <n v="5.4961832061068749"/>
    <n v="0"/>
    <m/>
    <s v="Ironman"/>
    <d v="1899-12-30T00:00:00"/>
    <d v="1899-12-30T00:00:00"/>
    <m/>
    <n v="0"/>
    <n v="0"/>
    <d v="1899-12-30T04:46:01"/>
    <d v="1899-12-30T05:38:25"/>
    <d v="1899-12-30T02:23:00"/>
    <d v="1899-12-30T02:49:13"/>
    <n v="2209"/>
    <x v="16"/>
    <x v="4"/>
    <n v="201708"/>
  </r>
  <r>
    <x v="2421"/>
    <d v="2017-08-20T00:00:00"/>
    <x v="2"/>
    <n v="26.2"/>
    <n v="6"/>
    <n v="21"/>
    <n v="31"/>
    <d v="1899-12-30T06:21:31"/>
    <d v="1899-12-30T00:14:34"/>
    <x v="108"/>
    <s v="Ironman Mont Tremblant"/>
    <n v="4.120396662443758"/>
    <n v="142"/>
    <s v="Warm"/>
    <s v="Ironman"/>
    <d v="1899-12-30T06:21:31"/>
    <d v="1899-12-30T03:10:46"/>
    <m/>
    <n v="0"/>
    <n v="0"/>
    <d v="1899-12-30T06:21:31"/>
    <d v="1899-12-30T07:13:55"/>
    <d v="1899-12-30T03:10:46"/>
    <d v="1899-12-30T03:36:58"/>
    <n v="2992"/>
    <x v="16"/>
    <x v="4"/>
    <n v="201708"/>
  </r>
  <r>
    <x v="2421"/>
    <d v="2017-08-20T00:00:00"/>
    <x v="8"/>
    <n v="1"/>
    <n v="0"/>
    <n v="11"/>
    <n v="24"/>
    <d v="1899-12-30T00:11:24"/>
    <d v="1899-12-30T00:11:24"/>
    <x v="108"/>
    <s v="Ironman Mont Tremblant"/>
    <n v="5.263157894736846"/>
    <s v="144 "/>
    <m/>
    <m/>
    <d v="1899-12-30T00:00:00"/>
    <d v="1899-12-30T00:00:00"/>
    <m/>
    <n v="0"/>
    <n v="0"/>
    <d v="1899-12-30T04:58:41"/>
    <d v="1899-12-30T05:51:05"/>
    <d v="1899-12-30T02:29:20"/>
    <d v="1899-12-30T02:55:32"/>
    <n v="2467"/>
    <x v="16"/>
    <x v="4"/>
    <n v="201708"/>
  </r>
  <r>
    <x v="2421"/>
    <d v="2017-08-20T00:00:00"/>
    <x v="9"/>
    <n v="1"/>
    <n v="0"/>
    <n v="14"/>
    <n v="16"/>
    <d v="1899-12-30T00:14:16"/>
    <d v="1899-12-30T00:14:16"/>
    <x v="108"/>
    <s v="Ironman Mont Tremblant"/>
    <n v="4.2056074766355174"/>
    <s v="141 "/>
    <m/>
    <m/>
    <d v="1899-12-30T00:00:00"/>
    <d v="1899-12-30T00:00:00"/>
    <m/>
    <n v="0"/>
    <n v="0"/>
    <d v="1899-12-30T06:13:47"/>
    <d v="1899-12-30T07:06:11"/>
    <d v="1899-12-30T03:06:54"/>
    <d v="1899-12-30T03:33:06"/>
    <n v="2974"/>
    <x v="16"/>
    <x v="4"/>
    <n v="201708"/>
  </r>
  <r>
    <x v="2421"/>
    <d v="2017-08-20T00:00:00"/>
    <x v="10"/>
    <n v="1"/>
    <n v="0"/>
    <n v="12"/>
    <n v="56"/>
    <d v="1899-12-30T00:12:56"/>
    <d v="1899-12-30T00:12:56"/>
    <x v="108"/>
    <s v="Ironman Mont Tremblant"/>
    <n v="4.6391752577319627"/>
    <s v="157 "/>
    <m/>
    <m/>
    <d v="1899-12-30T00:00:00"/>
    <d v="1899-12-30T00:00:00"/>
    <m/>
    <n v="0"/>
    <n v="0"/>
    <d v="1899-12-30T05:38:51"/>
    <d v="1899-12-30T06:31:15"/>
    <d v="1899-12-30T02:49:26"/>
    <d v="1899-12-30T03:15:38"/>
    <n v="2863"/>
    <x v="16"/>
    <x v="4"/>
    <n v="201708"/>
  </r>
  <r>
    <x v="2421"/>
    <d v="2017-08-20T00:00:00"/>
    <x v="11"/>
    <n v="1"/>
    <n v="0"/>
    <n v="12"/>
    <n v="59"/>
    <d v="1899-12-30T00:12:59"/>
    <d v="1899-12-30T00:12:59"/>
    <x v="108"/>
    <s v="Ironman Mont Tremblant"/>
    <n v="4.6213093709884507"/>
    <s v="170 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16"/>
    <x v="4"/>
    <n v="201708"/>
  </r>
  <r>
    <x v="2421"/>
    <d v="2017-08-20T00:00:00"/>
    <x v="12"/>
    <n v="1"/>
    <n v="0"/>
    <n v="14"/>
    <n v="35"/>
    <d v="1899-12-30T00:14:35"/>
    <d v="1899-12-30T00:14:35"/>
    <x v="108"/>
    <s v="Ironman Mont Tremblant"/>
    <n v="4.1142857142857174"/>
    <s v="155 "/>
    <m/>
    <m/>
    <d v="1899-12-30T00:00:00"/>
    <d v="1899-12-30T00:00:00"/>
    <m/>
    <n v="0"/>
    <n v="0"/>
    <d v="1899-12-30T06:22:05"/>
    <d v="1899-12-30T07:14:29"/>
    <d v="1899-12-30T03:11:03"/>
    <d v="1899-12-30T03:37:15"/>
    <n v="2994"/>
    <x v="16"/>
    <x v="4"/>
    <n v="201708"/>
  </r>
  <r>
    <x v="2421"/>
    <d v="2017-08-20T00:00:00"/>
    <x v="13"/>
    <n v="1"/>
    <n v="0"/>
    <n v="14"/>
    <n v="8"/>
    <d v="1899-12-30T00:14:08"/>
    <d v="1899-12-30T00:14:08"/>
    <x v="108"/>
    <s v="Ironman Mont Tremblant"/>
    <n v="4.2452830188679282"/>
    <s v="154 "/>
    <m/>
    <m/>
    <d v="1899-12-30T00:00:00"/>
    <d v="1899-12-30T00:00:00"/>
    <m/>
    <n v="0"/>
    <n v="0"/>
    <d v="1899-12-30T06:10:18"/>
    <d v="1899-12-30T07:02:42"/>
    <d v="1899-12-30T03:05:09"/>
    <d v="1899-12-30T03:31:21"/>
    <n v="2964"/>
    <x v="16"/>
    <x v="4"/>
    <n v="201708"/>
  </r>
  <r>
    <x v="2421"/>
    <d v="2017-08-20T00:00:00"/>
    <x v="14"/>
    <n v="1"/>
    <n v="0"/>
    <n v="14"/>
    <n v="39"/>
    <d v="1899-12-30T00:14:39"/>
    <d v="1899-12-30T00:14:39"/>
    <x v="108"/>
    <s v="Ironman Mont Tremblant"/>
    <n v="4.0955631399317438"/>
    <s v="154 "/>
    <m/>
    <m/>
    <d v="1899-12-30T00:00:00"/>
    <d v="1899-12-30T00:00:00"/>
    <m/>
    <n v="0"/>
    <n v="0"/>
    <d v="1899-12-30T06:23:50"/>
    <d v="1899-12-30T07:16:14"/>
    <d v="1899-12-30T03:11:55"/>
    <d v="1899-12-30T03:38:07"/>
    <n v="2998"/>
    <x v="16"/>
    <x v="4"/>
    <n v="201708"/>
  </r>
  <r>
    <x v="2421"/>
    <d v="2017-08-20T00:00:00"/>
    <x v="15"/>
    <n v="1"/>
    <n v="0"/>
    <n v="14"/>
    <n v="27"/>
    <d v="1899-12-30T00:14:27"/>
    <d v="1899-12-30T00:14:27"/>
    <x v="108"/>
    <s v="Ironman Mont Tremblant"/>
    <n v="4.152249134948101"/>
    <s v="149 "/>
    <m/>
    <m/>
    <d v="1899-12-30T00:00:00"/>
    <d v="1899-12-30T00:00:00"/>
    <m/>
    <n v="0"/>
    <n v="0"/>
    <d v="1899-12-30T06:18:35"/>
    <d v="1899-12-30T07:10:59"/>
    <d v="1899-12-30T03:09:18"/>
    <d v="1899-12-30T03:35:30"/>
    <n v="2986"/>
    <x v="16"/>
    <x v="4"/>
    <n v="201708"/>
  </r>
  <r>
    <x v="2421"/>
    <d v="2017-08-20T00:00:00"/>
    <x v="16"/>
    <n v="1"/>
    <n v="0"/>
    <n v="15"/>
    <n v="3"/>
    <d v="1899-12-30T00:15:03"/>
    <d v="1899-12-30T00:15:03"/>
    <x v="108"/>
    <s v="Ironman Mont Tremblant"/>
    <n v="3.9867109634551521"/>
    <s v="141 "/>
    <m/>
    <m/>
    <d v="1899-12-30T00:00:00"/>
    <d v="1899-12-30T00:00:00"/>
    <m/>
    <n v="0"/>
    <n v="0"/>
    <d v="1899-12-30T06:34:19"/>
    <d v="1899-12-30T07:26:43"/>
    <d v="1899-12-30T03:17:09"/>
    <d v="1899-12-30T03:43:21"/>
    <n v="3021"/>
    <x v="16"/>
    <x v="4"/>
    <n v="201708"/>
  </r>
  <r>
    <x v="2421"/>
    <d v="2017-08-20T00:00:00"/>
    <x v="17"/>
    <n v="1"/>
    <n v="0"/>
    <n v="14"/>
    <n v="25"/>
    <d v="1899-12-30T00:14:25"/>
    <d v="1899-12-30T00:14:25"/>
    <x v="108"/>
    <s v="Ironman Mont Tremblant"/>
    <n v="4.1618497109826622"/>
    <s v="144 "/>
    <m/>
    <m/>
    <d v="1899-12-30T00:00:00"/>
    <d v="1899-12-30T00:00:00"/>
    <m/>
    <n v="0"/>
    <n v="0"/>
    <d v="1899-12-30T06:17:43"/>
    <d v="1899-12-30T07:10:07"/>
    <d v="1899-12-30T03:08:52"/>
    <d v="1899-12-30T03:35:04"/>
    <n v="2984"/>
    <x v="16"/>
    <x v="4"/>
    <n v="201708"/>
  </r>
  <r>
    <x v="2421"/>
    <d v="2017-08-20T00:00:00"/>
    <x v="18"/>
    <n v="1"/>
    <n v="0"/>
    <n v="15"/>
    <n v="16"/>
    <d v="1899-12-30T00:15:16"/>
    <d v="1899-12-30T00:15:16"/>
    <x v="108"/>
    <s v="Ironman Mont Tremblant"/>
    <n v="3.9301310043668147"/>
    <s v="135 "/>
    <m/>
    <m/>
    <d v="1899-12-30T00:00:00"/>
    <d v="1899-12-30T00:00:00"/>
    <m/>
    <n v="0"/>
    <n v="0"/>
    <d v="1899-12-30T06:39:59"/>
    <d v="1899-12-30T07:32:23"/>
    <d v="1899-12-30T03:20:00"/>
    <d v="1899-12-30T03:46:12"/>
    <n v="3033"/>
    <x v="16"/>
    <x v="4"/>
    <n v="201708"/>
  </r>
  <r>
    <x v="2421"/>
    <d v="2017-08-20T00:00:00"/>
    <x v="19"/>
    <n v="1"/>
    <n v="0"/>
    <n v="15"/>
    <n v="21"/>
    <d v="1899-12-30T00:15:21"/>
    <d v="1899-12-30T00:15:21"/>
    <x v="108"/>
    <s v="Ironman Mont Tremblant"/>
    <n v="3.9087947882736191"/>
    <s v="139 "/>
    <m/>
    <m/>
    <d v="1899-12-30T00:00:00"/>
    <d v="1899-12-30T00:00:00"/>
    <m/>
    <n v="0"/>
    <n v="0"/>
    <d v="1899-12-30T06:42:10"/>
    <d v="1899-12-30T07:34:34"/>
    <d v="1899-12-30T03:21:05"/>
    <d v="1899-12-30T03:47:17"/>
    <n v="3040"/>
    <x v="16"/>
    <x v="4"/>
    <n v="201708"/>
  </r>
  <r>
    <x v="2421"/>
    <d v="2017-08-20T00:00:00"/>
    <x v="20"/>
    <n v="1"/>
    <n v="0"/>
    <n v="17"/>
    <n v="23"/>
    <d v="1899-12-30T00:17:23"/>
    <d v="1899-12-30T00:17:23"/>
    <x v="108"/>
    <s v="Ironman Mont Tremblant"/>
    <n v="3.4515819750719108"/>
    <s v="133 "/>
    <m/>
    <m/>
    <d v="1899-12-30T00:00:00"/>
    <d v="1899-12-30T00:00:00"/>
    <m/>
    <n v="0"/>
    <n v="0"/>
    <d v="1899-12-30T07:35:27"/>
    <d v="1899-12-30T08:27:51"/>
    <d v="1899-12-30T03:47:43"/>
    <d v="1899-12-30T04:13:55"/>
    <n v="3105"/>
    <x v="16"/>
    <x v="4"/>
    <n v="201708"/>
  </r>
  <r>
    <x v="2421"/>
    <d v="2017-08-20T00:00:00"/>
    <x v="21"/>
    <n v="1"/>
    <n v="0"/>
    <n v="14"/>
    <n v="53"/>
    <d v="1899-12-30T00:14:53"/>
    <d v="1899-12-30T00:14:53"/>
    <x v="108"/>
    <s v="Ironman Mont Tremblant"/>
    <n v="4.0313549832026911"/>
    <s v="136 "/>
    <m/>
    <m/>
    <d v="1899-12-30T00:00:00"/>
    <d v="1899-12-30T00:00:00"/>
    <m/>
    <n v="0"/>
    <n v="0"/>
    <d v="1899-12-30T06:29:57"/>
    <d v="1899-12-30T07:22:21"/>
    <d v="1899-12-30T03:14:58"/>
    <d v="1899-12-30T03:41:10"/>
    <n v="3007"/>
    <x v="16"/>
    <x v="4"/>
    <n v="201708"/>
  </r>
  <r>
    <x v="2421"/>
    <d v="2017-08-20T00:00:00"/>
    <x v="25"/>
    <n v="1"/>
    <n v="0"/>
    <n v="16"/>
    <n v="16"/>
    <d v="1899-12-30T00:16:16"/>
    <d v="1899-12-30T00:16:16"/>
    <x v="108"/>
    <s v="Ironman Mont Tremblant"/>
    <n v="3.6885245901639374"/>
    <s v="124 "/>
    <m/>
    <m/>
    <d v="1899-12-30T00:00:00"/>
    <d v="1899-12-30T00:00:00"/>
    <m/>
    <n v="0"/>
    <n v="0"/>
    <d v="1899-12-30T07:06:11"/>
    <d v="1899-12-30T07:58:35"/>
    <d v="1899-12-30T03:33:06"/>
    <d v="1899-12-30T03:59:18"/>
    <n v="3080"/>
    <x v="16"/>
    <x v="4"/>
    <n v="201708"/>
  </r>
  <r>
    <x v="2421"/>
    <d v="2017-08-20T00:00:00"/>
    <x v="26"/>
    <n v="1"/>
    <n v="0"/>
    <n v="13"/>
    <n v="53"/>
    <d v="1899-12-30T00:13:53"/>
    <d v="1899-12-30T00:13:53"/>
    <x v="108"/>
    <s v="Ironman Mont Tremblant"/>
    <n v="4.3217286914765936"/>
    <s v="136 "/>
    <m/>
    <m/>
    <d v="1899-12-30T00:00:00"/>
    <d v="1899-12-30T00:00:00"/>
    <m/>
    <n v="0"/>
    <n v="0"/>
    <d v="1899-12-30T06:03:45"/>
    <d v="1899-12-30T06:56:09"/>
    <d v="1899-12-30T03:01:52"/>
    <d v="1899-12-30T03:28:04"/>
    <n v="2940"/>
    <x v="16"/>
    <x v="4"/>
    <n v="201708"/>
  </r>
  <r>
    <x v="2421"/>
    <d v="2017-08-20T00:00:00"/>
    <x v="27"/>
    <n v="1"/>
    <n v="0"/>
    <n v="14"/>
    <n v="23"/>
    <d v="1899-12-30T00:14:23"/>
    <d v="1899-12-30T00:14:23"/>
    <x v="108"/>
    <s v="Ironman Mont Tremblant"/>
    <n v="4.1714947856315208"/>
    <s v="133 "/>
    <m/>
    <m/>
    <d v="1899-12-30T00:00:00"/>
    <d v="1899-12-30T00:00:00"/>
    <m/>
    <n v="0"/>
    <n v="0"/>
    <d v="1899-12-30T06:16:51"/>
    <d v="1899-12-30T07:09:15"/>
    <d v="1899-12-30T03:08:25"/>
    <d v="1899-12-30T03:34:37"/>
    <n v="2982"/>
    <x v="16"/>
    <x v="4"/>
    <n v="201708"/>
  </r>
  <r>
    <x v="2421"/>
    <d v="2017-08-20T00:00:00"/>
    <x v="28"/>
    <n v="1"/>
    <n v="0"/>
    <n v="14"/>
    <n v="14"/>
    <d v="1899-12-30T00:14:14"/>
    <d v="1899-12-30T00:14:14"/>
    <x v="108"/>
    <s v="Ironman Mont Tremblant"/>
    <n v="4.2154566744730717"/>
    <s v="137 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16"/>
    <x v="4"/>
    <n v="201708"/>
  </r>
  <r>
    <x v="2421"/>
    <d v="2017-08-20T00:00:00"/>
    <x v="29"/>
    <n v="1"/>
    <n v="0"/>
    <n v="15"/>
    <n v="40"/>
    <d v="1899-12-30T00:15:40"/>
    <d v="1899-12-30T00:15:40"/>
    <x v="108"/>
    <s v="Ironman Mont Tremblant"/>
    <n v="3.8297872340425561"/>
    <s v="134 "/>
    <m/>
    <m/>
    <d v="1899-12-30T00:00:00"/>
    <d v="1899-12-30T00:00:00"/>
    <m/>
    <n v="0"/>
    <n v="0"/>
    <d v="1899-12-30T06:50:28"/>
    <d v="1899-12-30T07:42:52"/>
    <d v="1899-12-30T03:25:14"/>
    <d v="1899-12-30T03:51:26"/>
    <n v="3060"/>
    <x v="16"/>
    <x v="4"/>
    <n v="201708"/>
  </r>
  <r>
    <x v="2421"/>
    <d v="2017-08-20T00:00:00"/>
    <x v="30"/>
    <n v="1"/>
    <n v="0"/>
    <n v="14"/>
    <n v="38"/>
    <d v="1899-12-30T00:14:38"/>
    <d v="1899-12-30T00:14:38"/>
    <x v="108"/>
    <s v="Ironman Mont Tremblant"/>
    <n v="4.1002277904328048"/>
    <s v="134 "/>
    <m/>
    <m/>
    <d v="1899-12-30T00:00:00"/>
    <d v="1899-12-30T00:00:00"/>
    <m/>
    <n v="0"/>
    <n v="0"/>
    <d v="1899-12-30T06:23:24"/>
    <d v="1899-12-30T07:15:48"/>
    <d v="1899-12-30T03:11:42"/>
    <d v="1899-12-30T03:37:54"/>
    <n v="2997"/>
    <x v="16"/>
    <x v="4"/>
    <n v="201708"/>
  </r>
  <r>
    <x v="2421"/>
    <d v="2017-08-20T00:00:00"/>
    <x v="31"/>
    <n v="1"/>
    <n v="0"/>
    <n v="14"/>
    <n v="12"/>
    <d v="1899-12-30T00:14:12"/>
    <d v="1899-12-30T00:14:12"/>
    <x v="108"/>
    <s v="Ironman Mont Tremblant"/>
    <n v="4.2253521126760596"/>
    <s v="145 "/>
    <m/>
    <m/>
    <d v="1899-12-30T00:00:00"/>
    <d v="1899-12-30T00:00:00"/>
    <m/>
    <n v="0"/>
    <n v="0"/>
    <d v="1899-12-30T06:12:02"/>
    <d v="1899-12-30T07:04:26"/>
    <d v="1899-12-30T03:06:01"/>
    <d v="1899-12-30T03:32:13"/>
    <n v="2968"/>
    <x v="16"/>
    <x v="4"/>
    <n v="201708"/>
  </r>
  <r>
    <x v="2421"/>
    <d v="2017-08-20T00:00:00"/>
    <x v="32"/>
    <n v="1"/>
    <n v="0"/>
    <n v="14"/>
    <n v="59"/>
    <d v="1899-12-30T00:14:59"/>
    <d v="1899-12-30T00:14:59"/>
    <x v="108"/>
    <s v="Ironman Mont Tremblant"/>
    <n v="4.0044493882091245"/>
    <s v="143 "/>
    <m/>
    <m/>
    <d v="1899-12-30T00:00:00"/>
    <d v="1899-12-30T00:00:00"/>
    <m/>
    <n v="0"/>
    <n v="0"/>
    <d v="1899-12-30T06:32:34"/>
    <d v="1899-12-30T07:24:58"/>
    <d v="1899-12-30T03:16:17"/>
    <d v="1899-12-30T03:42:29"/>
    <n v="3015"/>
    <x v="16"/>
    <x v="4"/>
    <n v="201708"/>
  </r>
  <r>
    <x v="2421"/>
    <d v="2017-08-20T00:00:00"/>
    <x v="33"/>
    <n v="1"/>
    <n v="0"/>
    <n v="15"/>
    <n v="24"/>
    <d v="1899-12-30T00:15:24"/>
    <d v="1899-12-30T00:15:24"/>
    <x v="108"/>
    <s v="Ironman Mont Tremblant"/>
    <n v="3.8961038961038992"/>
    <s v="138 "/>
    <m/>
    <m/>
    <d v="1899-12-30T00:00:00"/>
    <d v="1899-12-30T00:00:00"/>
    <m/>
    <n v="0"/>
    <n v="0"/>
    <d v="1899-12-30T06:43:29"/>
    <d v="1899-12-30T07:35:53"/>
    <d v="1899-12-30T03:21:44"/>
    <d v="1899-12-30T03:47:56"/>
    <n v="3043"/>
    <x v="16"/>
    <x v="4"/>
    <n v="201708"/>
  </r>
  <r>
    <x v="2421"/>
    <d v="2017-08-20T00:00:00"/>
    <x v="34"/>
    <n v="1"/>
    <n v="0"/>
    <n v="15"/>
    <n v="14"/>
    <d v="1899-12-30T00:15:14"/>
    <d v="1899-12-30T00:15:14"/>
    <x v="108"/>
    <s v="Ironman Mont Tremblant"/>
    <n v="3.938730853391688"/>
    <s v="138 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6"/>
    <x v="4"/>
    <n v="201708"/>
  </r>
  <r>
    <x v="2421"/>
    <d v="2017-08-20T00:00:00"/>
    <x v="35"/>
    <n v="1"/>
    <n v="0"/>
    <n v="15"/>
    <n v="38"/>
    <d v="1899-12-30T00:15:38"/>
    <d v="1899-12-30T00:15:38"/>
    <x v="108"/>
    <s v="Ironman Mont Tremblant"/>
    <n v="3.837953091684438"/>
    <s v="141 "/>
    <m/>
    <m/>
    <d v="1899-12-30T00:00:00"/>
    <d v="1899-12-30T00:00:00"/>
    <m/>
    <n v="0"/>
    <n v="0"/>
    <d v="1899-12-30T06:49:36"/>
    <d v="1899-12-30T07:42:00"/>
    <d v="1899-12-30T03:24:48"/>
    <d v="1899-12-30T03:51:00"/>
    <n v="3058"/>
    <x v="16"/>
    <x v="4"/>
    <n v="201708"/>
  </r>
  <r>
    <x v="2421"/>
    <d v="2017-08-20T00:00:00"/>
    <x v="36"/>
    <n v="1"/>
    <n v="0"/>
    <n v="14"/>
    <n v="47"/>
    <d v="1899-12-30T00:14:47"/>
    <d v="1899-12-30T00:14:47"/>
    <x v="108"/>
    <s v="Ironman Mont Tremblant"/>
    <n v="4.0586245772266105"/>
    <s v="146 "/>
    <m/>
    <m/>
    <d v="1899-12-30T00:00:00"/>
    <d v="1899-12-30T00:00:00"/>
    <m/>
    <n v="0"/>
    <n v="0"/>
    <d v="1899-12-30T06:27:19"/>
    <d v="1899-12-30T07:19:43"/>
    <d v="1899-12-30T03:13:40"/>
    <d v="1899-12-30T03:39:52"/>
    <n v="3002"/>
    <x v="16"/>
    <x v="4"/>
    <n v="201708"/>
  </r>
  <r>
    <x v="2422"/>
    <d v="2017-08-25T00:00:00"/>
    <x v="2"/>
    <n v="3.25"/>
    <n v="0"/>
    <n v="49"/>
    <n v="47"/>
    <d v="1899-12-30T00:49:47"/>
    <d v="1899-12-30T00:15:19"/>
    <x v="108"/>
    <s v="Flanders White/Red/White"/>
    <n v="3.9169735520589253"/>
    <n v="147"/>
    <s v="Nice!"/>
    <s v="Trails"/>
    <d v="1899-12-30T06:41:20"/>
    <d v="1899-12-30T03:20:40"/>
    <m/>
    <n v="0"/>
    <n v="0"/>
    <d v="1899-12-30T06:41:20"/>
    <d v="1899-12-30T07:33:44"/>
    <d v="1899-12-30T03:20:40"/>
    <d v="1899-12-30T03:46:52"/>
    <n v="3036"/>
    <x v="16"/>
    <x v="4"/>
    <n v="201708"/>
  </r>
  <r>
    <x v="2423"/>
    <d v="2017-08-29T00:00:00"/>
    <x v="2"/>
    <n v="3.2"/>
    <n v="0"/>
    <n v="31"/>
    <n v="19"/>
    <d v="1899-12-30T00:31:19"/>
    <d v="1899-12-30T00:09:47"/>
    <x v="104"/>
    <s v="YNHH Division St 5k"/>
    <n v="6.1309207025013359"/>
    <n v="152"/>
    <s v="Nice!"/>
    <s v="Ran with Cascone"/>
    <d v="1899-12-30T04:16:24"/>
    <d v="1899-12-30T02:08:12"/>
    <m/>
    <n v="0"/>
    <n v="0"/>
    <d v="1899-12-30T04:16:24"/>
    <d v="1899-12-30T05:08:48"/>
    <d v="1899-12-30T02:08:12"/>
    <d v="1899-12-30T02:34:24"/>
    <n v="1338"/>
    <x v="16"/>
    <x v="4"/>
    <n v="201708"/>
  </r>
  <r>
    <x v="2424"/>
    <d v="2017-08-31T00:00:00"/>
    <x v="2"/>
    <n v="3.2"/>
    <n v="0"/>
    <n v="34"/>
    <n v="31"/>
    <d v="1899-12-30T00:34:31"/>
    <d v="1899-12-30T00:10:47"/>
    <x v="104"/>
    <s v="YNHH Division St 5k"/>
    <n v="5.5625301786576582"/>
    <n v="151"/>
    <s v="Warm"/>
    <m/>
    <d v="1899-12-30T04:42:36"/>
    <d v="1899-12-30T02:21:18"/>
    <m/>
    <n v="0"/>
    <n v="0"/>
    <d v="1899-12-30T04:42:36"/>
    <d v="1899-12-30T05:35:00"/>
    <d v="1899-12-30T02:21:18"/>
    <d v="1899-12-30T02:47:30"/>
    <n v="2123"/>
    <x v="16"/>
    <x v="4"/>
    <n v="201708"/>
  </r>
  <r>
    <x v="2425"/>
    <d v="2017-09-04T00:00:00"/>
    <x v="2"/>
    <n v="3.1"/>
    <n v="0"/>
    <n v="27"/>
    <n v="25"/>
    <d v="1899-12-30T00:27:25"/>
    <d v="1899-12-30T00:08:51"/>
    <x v="111"/>
    <s v="New Haven Road Race"/>
    <n v="6.7841945288753847"/>
    <n v="156"/>
    <s v="Warm"/>
    <m/>
    <d v="1899-12-30T03:51:43"/>
    <d v="1899-12-30T01:55:51"/>
    <m/>
    <n v="0"/>
    <n v="0"/>
    <d v="1899-12-30T03:51:43"/>
    <d v="1899-12-30T04:44:07"/>
    <d v="1899-12-30T01:55:51"/>
    <d v="1899-12-30T02:22:03"/>
    <n v="873"/>
    <x v="16"/>
    <x v="5"/>
    <n v="201709"/>
  </r>
  <r>
    <x v="2426"/>
    <d v="2017-09-07T00:00:00"/>
    <x v="2"/>
    <n v="4"/>
    <n v="0"/>
    <n v="39"/>
    <n v="50"/>
    <d v="1899-12-30T00:39:50"/>
    <d v="1899-12-30T00:09:58"/>
    <x v="104"/>
    <s v="YNHH Bike Path 4 Miler"/>
    <n v="6.0251046025104644"/>
    <n v="156"/>
    <s v="Warm"/>
    <s v="https://connect.garmin.com/modern/activity/1963966443"/>
    <d v="1899-12-30T04:20:55"/>
    <d v="1899-12-30T02:10:27"/>
    <m/>
    <n v="0"/>
    <n v="0"/>
    <d v="1899-12-30T04:20:55"/>
    <d v="1899-12-30T05:13:19"/>
    <d v="1899-12-30T02:10:27"/>
    <d v="1899-12-30T02:36:39"/>
    <n v="1484"/>
    <x v="16"/>
    <x v="5"/>
    <n v="201709"/>
  </r>
  <r>
    <x v="2427"/>
    <d v="2017-09-08T00:00:00"/>
    <x v="2"/>
    <n v="3.7"/>
    <n v="0"/>
    <n v="58"/>
    <n v="40"/>
    <d v="1899-12-30T00:58:40"/>
    <d v="1899-12-30T00:15:51"/>
    <x v="112"/>
    <s v="Flanders White Trail"/>
    <n v="3.7840909090909127"/>
    <n v="152"/>
    <s v="Nice!"/>
    <m/>
    <d v="1899-12-30T06:55:25"/>
    <d v="1899-12-30T03:27:43"/>
    <m/>
    <n v="0"/>
    <n v="0"/>
    <d v="1899-12-30T06:55:25"/>
    <d v="1899-12-30T07:47:49"/>
    <d v="1899-12-30T03:27:43"/>
    <d v="1899-12-30T03:53:55"/>
    <n v="3069"/>
    <x v="16"/>
    <x v="5"/>
    <n v="201709"/>
  </r>
  <r>
    <x v="2428"/>
    <d v="2017-09-09T00:00:00"/>
    <x v="2"/>
    <n v="3.33"/>
    <n v="0"/>
    <n v="41"/>
    <n v="21"/>
    <d v="1899-12-30T00:41:21"/>
    <d v="1899-12-30T00:12:25"/>
    <x v="112"/>
    <s v="Phillips Farm Trail Race"/>
    <n v="4.8319226118500644"/>
    <n v="146"/>
    <s v="Warm"/>
    <m/>
    <d v="1899-12-30T05:25:20"/>
    <d v="1899-12-30T02:42:40"/>
    <m/>
    <n v="0"/>
    <n v="0"/>
    <d v="1899-12-30T05:25:20"/>
    <d v="1899-12-30T06:17:44"/>
    <d v="1899-12-30T02:42:40"/>
    <d v="1899-12-30T03:08:52"/>
    <n v="2786"/>
    <x v="16"/>
    <x v="5"/>
    <n v="201709"/>
  </r>
  <r>
    <x v="2429"/>
    <d v="2017-09-12T00:00:00"/>
    <x v="2"/>
    <n v="5"/>
    <n v="0"/>
    <n v="49"/>
    <n v="27"/>
    <d v="1899-12-30T00:49:27"/>
    <d v="1899-12-30T00:09:53"/>
    <x v="104"/>
    <s v="YNHH Bike Path 5 Miler"/>
    <n v="6.0667340748230583"/>
    <n v="150"/>
    <s v="Warm"/>
    <m/>
    <d v="1899-12-30T04:19:07"/>
    <d v="1899-12-30T02:09:34"/>
    <m/>
    <n v="0"/>
    <n v="0"/>
    <d v="1899-12-30T04:19:07"/>
    <d v="1899-12-30T05:11:31"/>
    <d v="1899-12-30T02:09:34"/>
    <d v="1899-12-30T02:35:46"/>
    <n v="1441"/>
    <x v="16"/>
    <x v="5"/>
    <n v="201709"/>
  </r>
  <r>
    <x v="2430"/>
    <d v="2017-09-14T00:00:00"/>
    <x v="2"/>
    <n v="3.2"/>
    <n v="0"/>
    <n v="35"/>
    <n v="0"/>
    <d v="1899-12-30T00:35:00"/>
    <d v="1899-12-30T00:10:56"/>
    <x v="104"/>
    <s v="YNHH Division St 5k"/>
    <n v="5.4857142857142902"/>
    <n v="147"/>
    <s v="HOT &amp; Humid"/>
    <m/>
    <d v="1899-12-30T04:46:34"/>
    <d v="1899-12-30T02:23:17"/>
    <m/>
    <n v="0"/>
    <n v="0"/>
    <d v="1899-12-30T04:46:34"/>
    <d v="1899-12-30T05:38:58"/>
    <d v="1899-12-30T02:23:17"/>
    <d v="1899-12-30T02:49:29"/>
    <n v="2219"/>
    <x v="16"/>
    <x v="5"/>
    <n v="201709"/>
  </r>
  <r>
    <x v="2431"/>
    <d v="2017-09-15T00:00:00"/>
    <x v="2"/>
    <n v="3.8"/>
    <n v="1"/>
    <n v="4"/>
    <n v="47"/>
    <d v="1899-12-30T01:04:47"/>
    <d v="1899-12-30T00:17:03"/>
    <x v="112"/>
    <s v="Flanders White Trail"/>
    <n v="3.5194237200926191"/>
    <n v="145"/>
    <s v="HOT &amp; Humid"/>
    <m/>
    <d v="1899-12-30T07:26:40"/>
    <d v="1899-12-30T03:43:20"/>
    <m/>
    <n v="0"/>
    <n v="0"/>
    <d v="1899-12-30T07:26:40"/>
    <d v="1899-12-30T08:19:04"/>
    <d v="1899-12-30T03:43:20"/>
    <d v="1899-12-30T04:09:32"/>
    <n v="3099"/>
    <x v="16"/>
    <x v="5"/>
    <n v="201709"/>
  </r>
  <r>
    <x v="2432"/>
    <d v="2017-09-21T00:00:00"/>
    <x v="2"/>
    <n v="3.2"/>
    <n v="0"/>
    <n v="32"/>
    <n v="17"/>
    <d v="1899-12-30T00:32:17"/>
    <d v="1899-12-30T00:10:05"/>
    <x v="111"/>
    <s v="YNHH Division St 5k"/>
    <n v="5.9473412493546771"/>
    <n v="152"/>
    <s v="Humid"/>
    <s v="https://www.strava.com/activities/1194757529"/>
    <d v="1899-12-30T04:24:19"/>
    <d v="1899-12-30T02:12:10"/>
    <m/>
    <n v="0"/>
    <n v="0"/>
    <d v="1899-12-30T04:24:19"/>
    <d v="1899-12-30T05:16:43"/>
    <d v="1899-12-30T02:12:10"/>
    <d v="1899-12-30T02:38:22"/>
    <n v="1613"/>
    <x v="16"/>
    <x v="5"/>
    <n v="201709"/>
  </r>
  <r>
    <x v="2433"/>
    <d v="2017-09-22T00:00:00"/>
    <x v="2"/>
    <n v="4"/>
    <n v="1"/>
    <n v="0"/>
    <n v="5"/>
    <d v="1899-12-30T01:00:05"/>
    <d v="1899-12-30T00:15:01"/>
    <x v="112"/>
    <s v="Flanders White/Orange/White"/>
    <n v="3.9944521497919587"/>
    <n v="150"/>
    <s v="HOT &amp; Humid"/>
    <m/>
    <d v="1899-12-30T06:33:33"/>
    <d v="1899-12-30T03:16:46"/>
    <m/>
    <n v="0"/>
    <n v="0"/>
    <d v="1899-12-30T06:33:33"/>
    <d v="1899-12-30T07:25:57"/>
    <d v="1899-12-30T03:16:46"/>
    <d v="1899-12-30T03:42:58"/>
    <n v="3020"/>
    <x v="16"/>
    <x v="5"/>
    <n v="201709"/>
  </r>
  <r>
    <x v="2434"/>
    <d v="2017-09-23T00:00:00"/>
    <x v="2"/>
    <n v="7.85"/>
    <n v="2"/>
    <n v="11"/>
    <n v="6"/>
    <d v="1899-12-30T02:11:06"/>
    <d v="1899-12-30T00:16:42"/>
    <x v="112"/>
    <s v="Double Loop Flanders "/>
    <n v="3.5926773455377599"/>
    <n v="152"/>
    <s v="HOT &amp; Humid"/>
    <m/>
    <d v="1899-12-30T07:17:33"/>
    <d v="1899-12-30T03:38:47"/>
    <m/>
    <n v="0"/>
    <n v="0"/>
    <d v="1899-12-30T07:17:33"/>
    <d v="1899-12-30T08:09:57"/>
    <d v="1899-12-30T03:38:47"/>
    <d v="1899-12-30T04:04:59"/>
    <n v="3089"/>
    <x v="16"/>
    <x v="5"/>
    <n v="201709"/>
  </r>
  <r>
    <x v="2435"/>
    <d v="2017-09-24T00:00:00"/>
    <x v="2"/>
    <n v="3.1"/>
    <n v="0"/>
    <n v="40"/>
    <n v="1"/>
    <d v="1899-12-30T00:40:01"/>
    <d v="1899-12-30T00:12:55"/>
    <x v="112"/>
    <s v="Pies &amp; Pints 5k"/>
    <n v="4.6480633069554385"/>
    <n v="131"/>
    <s v="HOT &amp; Humid"/>
    <s v="Ran with Hunter"/>
    <d v="1899-12-30T05:38:12"/>
    <d v="1899-12-30T02:49:06"/>
    <m/>
    <n v="0"/>
    <n v="0"/>
    <d v="1899-12-30T05:38:12"/>
    <d v="1899-12-30T06:30:36"/>
    <d v="1899-12-30T02:49:06"/>
    <d v="1899-12-30T03:15:18"/>
    <n v="2859"/>
    <x v="16"/>
    <x v="5"/>
    <n v="201709"/>
  </r>
  <r>
    <x v="2436"/>
    <d v="2017-09-30T00:00:00"/>
    <x v="2"/>
    <n v="5"/>
    <n v="0"/>
    <n v="57"/>
    <n v="18"/>
    <d v="1899-12-30T00:57:18"/>
    <d v="1899-12-30T00:11:28"/>
    <x v="112"/>
    <s v="The Lasso"/>
    <n v="5.2356020942408419"/>
    <n v="161"/>
    <s v="Nice!"/>
    <m/>
    <d v="1899-12-30T05:00:15"/>
    <d v="1899-12-30T02:30:08"/>
    <m/>
    <n v="0"/>
    <n v="0"/>
    <d v="1899-12-30T05:00:15"/>
    <d v="1899-12-30T05:52:39"/>
    <d v="1899-12-30T02:30:08"/>
    <d v="1899-12-30T02:56:20"/>
    <n v="2494"/>
    <x v="16"/>
    <x v="5"/>
    <n v="201709"/>
  </r>
  <r>
    <x v="2437"/>
    <d v="2017-10-01T00:00:00"/>
    <x v="2"/>
    <n v="6.7"/>
    <n v="1"/>
    <n v="50"/>
    <n v="44"/>
    <d v="1899-12-30T01:50:44"/>
    <d v="1899-12-30T00:16:32"/>
    <x v="112"/>
    <s v="Flanders Random"/>
    <n v="3.6303431667670107"/>
    <n v="152"/>
    <s v="Nice!"/>
    <s v="https://connect.garmin.com/modern/activity/2026844501"/>
    <d v="1899-12-30T07:13:01"/>
    <d v="1899-12-30T03:36:31"/>
    <m/>
    <n v="0"/>
    <n v="0"/>
    <d v="1899-12-30T07:13:01"/>
    <d v="1899-12-30T08:05:25"/>
    <d v="1899-12-30T03:36:31"/>
    <d v="1899-12-30T04:02:43"/>
    <n v="3086"/>
    <x v="16"/>
    <x v="6"/>
    <n v="201710"/>
  </r>
  <r>
    <x v="2438"/>
    <d v="2017-10-05T00:00:00"/>
    <x v="2"/>
    <n v="3.2"/>
    <n v="0"/>
    <n v="35"/>
    <n v="54"/>
    <d v="1899-12-30T00:35:54"/>
    <d v="1899-12-30T00:11:13"/>
    <x v="111"/>
    <s v="YNHH Division St 5k"/>
    <n v="5.3481894150417872"/>
    <n v="148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6"/>
    <n v="201710"/>
  </r>
  <r>
    <x v="2439"/>
    <d v="2017-10-06T00:00:00"/>
    <x v="2"/>
    <n v="3.3"/>
    <n v="0"/>
    <n v="49"/>
    <n v="57"/>
    <d v="1899-12-30T00:49:57"/>
    <d v="1899-12-30T00:15:08"/>
    <x v="112"/>
    <s v="Flanders White/Red/White"/>
    <n v="3.9639639639639666"/>
    <n v="138"/>
    <s v="Nice!"/>
    <m/>
    <d v="1899-12-30T06:36:34"/>
    <d v="1899-12-30T03:18:17"/>
    <m/>
    <n v="0"/>
    <n v="0"/>
    <d v="1899-12-30T06:36:34"/>
    <d v="1899-12-30T07:28:58"/>
    <d v="1899-12-30T03:18:17"/>
    <d v="1899-12-30T03:44:29"/>
    <n v="3027"/>
    <x v="16"/>
    <x v="6"/>
    <n v="201710"/>
  </r>
  <r>
    <x v="2439"/>
    <d v="2017-10-06T00:00:00"/>
    <x v="2"/>
    <n v="5.2"/>
    <n v="0"/>
    <n v="58"/>
    <n v="3"/>
    <d v="1899-12-30T00:58:03"/>
    <d v="1899-12-30T00:11:10"/>
    <x v="112"/>
    <s v="Bridal Trail - 188"/>
    <n v="5.3746770025839847"/>
    <n v="154"/>
    <s v="HOT &amp; Humid"/>
    <s v="Ran with Cascone"/>
    <d v="1899-12-30T04:52:29"/>
    <d v="1899-12-30T02:26:14"/>
    <m/>
    <n v="0"/>
    <n v="0"/>
    <d v="1899-12-30T04:52:29"/>
    <d v="1899-12-30T05:44:53"/>
    <d v="1899-12-30T02:26:14"/>
    <d v="1899-12-30T02:52:26"/>
    <n v="2350"/>
    <x v="16"/>
    <x v="6"/>
    <n v="201710"/>
  </r>
  <r>
    <x v="2440"/>
    <d v="2017-10-07T00:00:00"/>
    <x v="2"/>
    <n v="7.6"/>
    <n v="2"/>
    <n v="7"/>
    <n v="16"/>
    <d v="1899-12-30T02:07:16"/>
    <d v="1899-12-30T00:16:45"/>
    <x v="112"/>
    <s v="Flanders Random"/>
    <n v="3.583027763226823"/>
    <n v="0"/>
    <s v="HOT &amp; Humid"/>
    <m/>
    <d v="1899-12-30T07:18:44"/>
    <d v="1899-12-30T03:39:22"/>
    <m/>
    <n v="0"/>
    <n v="0"/>
    <d v="1899-12-30T07:18:44"/>
    <d v="1899-12-30T08:11:08"/>
    <d v="1899-12-30T03:39:22"/>
    <d v="1899-12-30T04:05:34"/>
    <n v="3091"/>
    <x v="16"/>
    <x v="6"/>
    <n v="201710"/>
  </r>
  <r>
    <x v="2441"/>
    <d v="2017-10-08T00:00:00"/>
    <x v="2"/>
    <n v="4"/>
    <n v="0"/>
    <n v="45"/>
    <n v="52"/>
    <d v="1899-12-30T00:45:52"/>
    <d v="1899-12-30T00:11:28"/>
    <x v="112"/>
    <s v="Treadmill"/>
    <n v="5.2325581395348877"/>
    <n v="0"/>
    <s v="Inside"/>
    <m/>
    <d v="1899-12-30T05:00:26"/>
    <d v="1899-12-30T02:30:13"/>
    <m/>
    <n v="0"/>
    <n v="0"/>
    <d v="1899-12-30T05:00:26"/>
    <d v="1899-12-30T05:52:50"/>
    <d v="1899-12-30T02:30:13"/>
    <d v="1899-12-30T02:56:25"/>
    <n v="2496"/>
    <x v="16"/>
    <x v="6"/>
    <n v="201710"/>
  </r>
  <r>
    <x v="2442"/>
    <d v="2017-10-10T00:00:00"/>
    <x v="2"/>
    <n v="3.2"/>
    <n v="0"/>
    <n v="35"/>
    <n v="59"/>
    <d v="1899-12-30T00:35:59"/>
    <d v="1899-12-30T00:11:15"/>
    <x v="108"/>
    <s v="Las Vegas Tableau 5k"/>
    <n v="5.3358036127836996"/>
    <n v="154"/>
    <s v="Nice!"/>
    <s v="Tableau "/>
    <d v="1899-12-30T04:54:37"/>
    <d v="1899-12-30T02:27:18"/>
    <m/>
    <n v="0"/>
    <n v="0"/>
    <d v="1899-12-30T04:54:37"/>
    <d v="1899-12-30T05:47:01"/>
    <d v="1899-12-30T02:27:18"/>
    <d v="1899-12-30T02:53:30"/>
    <n v="2380"/>
    <x v="16"/>
    <x v="6"/>
    <n v="201710"/>
  </r>
  <r>
    <x v="2443"/>
    <d v="2017-10-13T00:00:00"/>
    <x v="2"/>
    <n v="3.8"/>
    <n v="0"/>
    <n v="56"/>
    <n v="57"/>
    <d v="1899-12-30T00:56:57"/>
    <d v="1899-12-30T00:14:59"/>
    <x v="112"/>
    <s v="Flanders White Trail"/>
    <n v="4.0035118525021982"/>
    <n v="152"/>
    <s v="Nice!"/>
    <m/>
    <d v="1899-12-30T06:32:39"/>
    <d v="1899-12-30T03:16:20"/>
    <m/>
    <n v="0"/>
    <n v="0"/>
    <d v="1899-12-30T06:32:39"/>
    <d v="1899-12-30T07:25:03"/>
    <d v="1899-12-30T03:16:20"/>
    <d v="1899-12-30T03:42:32"/>
    <n v="3016"/>
    <x v="16"/>
    <x v="6"/>
    <n v="201710"/>
  </r>
  <r>
    <x v="2444"/>
    <d v="2017-10-17T00:00:00"/>
    <x v="2"/>
    <n v="3.25"/>
    <n v="0"/>
    <n v="32"/>
    <n v="2"/>
    <d v="1899-12-30T00:32:02"/>
    <d v="1899-12-30T00:09:51"/>
    <x v="111"/>
    <s v="YNHH Division St 5k"/>
    <n v="6.0874089490114507"/>
    <n v="157"/>
    <s v="Warm"/>
    <m/>
    <d v="1899-12-30T04:18:14"/>
    <d v="1899-12-30T02:09:07"/>
    <m/>
    <n v="0"/>
    <n v="0"/>
    <d v="1899-12-30T04:18:14"/>
    <d v="1899-12-30T05:10:38"/>
    <d v="1899-12-30T02:09:07"/>
    <d v="1899-12-30T02:35:19"/>
    <n v="1406"/>
    <x v="16"/>
    <x v="6"/>
    <n v="201710"/>
  </r>
  <r>
    <x v="2445"/>
    <d v="2017-10-19T00:00:00"/>
    <x v="2"/>
    <n v="3.25"/>
    <n v="0"/>
    <n v="33"/>
    <n v="32"/>
    <d v="1899-12-30T00:33:32"/>
    <d v="1899-12-30T00:10:19"/>
    <x v="111"/>
    <s v="YNHH Division St 5k"/>
    <n v="5.8151093439363866"/>
    <n v="154"/>
    <s v="Warm"/>
    <m/>
    <d v="1899-12-30T04:30:20"/>
    <d v="1899-12-30T02:15:10"/>
    <m/>
    <n v="0"/>
    <n v="0"/>
    <d v="1899-12-30T04:30:20"/>
    <d v="1899-12-30T05:22:44"/>
    <d v="1899-12-30T02:15:10"/>
    <d v="1899-12-30T02:41:22"/>
    <n v="1798"/>
    <x v="16"/>
    <x v="6"/>
    <n v="201710"/>
  </r>
  <r>
    <x v="2446"/>
    <d v="2017-10-20T00:00:00"/>
    <x v="2"/>
    <n v="3.3"/>
    <n v="0"/>
    <n v="45"/>
    <n v="44"/>
    <d v="1899-12-30T00:45:44"/>
    <d v="1899-12-30T00:13:52"/>
    <x v="112"/>
    <s v="Flanders White/Red/White"/>
    <n v="4.3294460641399448"/>
    <n v="151"/>
    <s v="Nice!"/>
    <m/>
    <d v="1899-12-30T06:03:06"/>
    <d v="1899-12-30T03:01:33"/>
    <m/>
    <n v="0"/>
    <n v="0"/>
    <d v="1899-12-30T06:03:06"/>
    <d v="1899-12-30T06:55:30"/>
    <d v="1899-12-30T03:01:33"/>
    <d v="1899-12-30T03:27:45"/>
    <n v="2938"/>
    <x v="16"/>
    <x v="6"/>
    <n v="201710"/>
  </r>
  <r>
    <x v="2447"/>
    <d v="2017-10-22T00:00:00"/>
    <x v="2"/>
    <n v="33.71"/>
    <n v="9"/>
    <n v="38"/>
    <n v="14"/>
    <d v="1899-12-30T09:38:14"/>
    <d v="1899-12-30T00:17:09"/>
    <x v="112"/>
    <s v="Bimbler's Bluff 50k"/>
    <n v="3.497895889779215"/>
    <n v="127"/>
    <s v="chilly"/>
    <m/>
    <d v="1899-12-30T07:29:25"/>
    <d v="1899-12-30T03:44:42"/>
    <m/>
    <n v="0"/>
    <n v="0"/>
    <d v="1899-12-30T07:29:25"/>
    <d v="1899-12-30T08:21:49"/>
    <d v="1899-12-30T03:44:42"/>
    <d v="1899-12-30T04:10:54"/>
    <n v="3101"/>
    <x v="16"/>
    <x v="6"/>
    <n v="201710"/>
  </r>
  <r>
    <x v="2448"/>
    <d v="2017-10-27T00:00:00"/>
    <x v="1"/>
    <n v="10.199999999999999"/>
    <n v="1"/>
    <n v="2"/>
    <n v="27"/>
    <d v="1899-12-30T01:02:27"/>
    <d v="1899-12-30T00:06:07"/>
    <x v="12"/>
    <s v="Random"/>
    <n v="9.7998398718975253"/>
    <n v="0"/>
    <s v="chilly"/>
    <m/>
    <d v="1899-12-30T11:25:44"/>
    <d v="1899-12-30T05:42:52"/>
    <m/>
    <n v="0"/>
    <n v="0"/>
    <d v="1899-12-30T02:40:25"/>
    <d v="1899-12-30T03:32:49"/>
    <d v="1899-12-30T01:20:12"/>
    <d v="1899-12-30T01:46:24"/>
    <n v="772"/>
    <x v="16"/>
    <x v="6"/>
    <n v="201710"/>
  </r>
  <r>
    <x v="2449"/>
    <d v="2017-11-02T00:00:00"/>
    <x v="2"/>
    <n v="3.2"/>
    <n v="0"/>
    <n v="35"/>
    <n v="8"/>
    <d v="1899-12-30T00:35:08"/>
    <d v="1899-12-30T00:10:59"/>
    <x v="111"/>
    <s v="YNHH Division St 5k"/>
    <n v="5.4648956356736296"/>
    <n v="152"/>
    <s v="Nice!"/>
    <m/>
    <d v="1899-12-30T04:47:39"/>
    <d v="1899-12-30T02:23:50"/>
    <m/>
    <n v="0"/>
    <n v="0"/>
    <d v="1899-12-30T04:47:39"/>
    <d v="1899-12-30T05:40:03"/>
    <d v="1899-12-30T02:23:50"/>
    <d v="1899-12-30T02:50:02"/>
    <n v="2238"/>
    <x v="16"/>
    <x v="7"/>
    <n v="201711"/>
  </r>
  <r>
    <x v="2450"/>
    <d v="2017-11-03T00:00:00"/>
    <x v="1"/>
    <n v="17.100000000000001"/>
    <n v="1"/>
    <n v="19"/>
    <n v="5"/>
    <d v="1899-12-30T01:19:05"/>
    <d v="1899-12-30T00:04:37"/>
    <x v="113"/>
    <s v="Random"/>
    <n v="12.973656480505808"/>
    <n v="0"/>
    <s v="Nice!"/>
    <m/>
    <d v="1899-12-30T08:37:58"/>
    <d v="1899-12-30T04:18:59"/>
    <m/>
    <n v="0"/>
    <n v="0"/>
    <d v="1899-12-30T02:01:10"/>
    <d v="1899-12-30T02:53:34"/>
    <d v="1899-12-30T01:00:35"/>
    <d v="1899-12-30T01:26:47"/>
    <n v="685"/>
    <x v="16"/>
    <x v="7"/>
    <n v="201711"/>
  </r>
  <r>
    <x v="2451"/>
    <d v="2017-11-10T00:00:00"/>
    <x v="2"/>
    <n v="3.1"/>
    <n v="0"/>
    <n v="37"/>
    <n v="10"/>
    <d v="1899-12-30T00:37:10"/>
    <d v="1899-12-30T00:11:59"/>
    <x v="112"/>
    <s v="fenn's Pond"/>
    <n v="5.0044843049327401"/>
    <n v="139"/>
    <s v="Nice!"/>
    <m/>
    <d v="1899-12-30T05:14:07"/>
    <d v="1899-12-30T02:37:04"/>
    <m/>
    <n v="0"/>
    <n v="0"/>
    <d v="1899-12-30T05:14:07"/>
    <d v="1899-12-30T06:06:31"/>
    <d v="1899-12-30T02:37:04"/>
    <d v="1899-12-30T03:03:16"/>
    <n v="2684"/>
    <x v="16"/>
    <x v="7"/>
    <n v="201711"/>
  </r>
  <r>
    <x v="2452"/>
    <d v="2017-11-16T00:00:00"/>
    <x v="2"/>
    <n v="1"/>
    <n v="0"/>
    <n v="9"/>
    <n v="27"/>
    <d v="1899-12-30T00:09:27"/>
    <d v="1899-12-30T00:09:27"/>
    <x v="111"/>
    <s v="YNHH Treadmill"/>
    <n v="6.3492063492063542"/>
    <n v="139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6"/>
    <x v="7"/>
    <n v="201711"/>
  </r>
  <r>
    <x v="2453"/>
    <d v="2017-11-17T00:00:00"/>
    <x v="2"/>
    <n v="3"/>
    <n v="0"/>
    <n v="38"/>
    <n v="24"/>
    <d v="1899-12-30T00:38:24"/>
    <d v="1899-12-30T00:12:48"/>
    <x v="112"/>
    <s v="fenn's Pond"/>
    <n v="4.6875000000000036"/>
    <n v="139"/>
    <s v="Nice!"/>
    <m/>
    <d v="1899-12-30T05:35:22"/>
    <d v="1899-12-30T02:47:41"/>
    <m/>
    <n v="0"/>
    <n v="0"/>
    <d v="1899-12-30T05:35:22"/>
    <d v="1899-12-30T06:27:46"/>
    <d v="1899-12-30T02:47:41"/>
    <d v="1899-12-30T03:13:53"/>
    <n v="2847"/>
    <x v="16"/>
    <x v="7"/>
    <n v="201711"/>
  </r>
  <r>
    <x v="2454"/>
    <d v="2017-11-18T00:00:00"/>
    <x v="0"/>
    <n v="1"/>
    <n v="0"/>
    <n v="30"/>
    <n v="33"/>
    <d v="1899-12-30T00:30:33"/>
    <d v="1899-12-30T00:30:33"/>
    <x v="49"/>
    <s v="PHS Swim"/>
    <n v="1.9639934533551571"/>
    <n v="0"/>
    <s v="Inside"/>
    <m/>
    <d v="1899-12-30T01:13:19"/>
    <d v="1899-12-30T00:36:40"/>
    <m/>
    <n v="0"/>
    <n v="0"/>
    <d v="1899-12-30T13:20:25"/>
    <d v="1899-12-30T14:12:49"/>
    <d v="1899-12-30T06:40:12"/>
    <d v="1899-12-30T07:06:24"/>
    <n v="3148"/>
    <x v="16"/>
    <x v="7"/>
    <n v="201711"/>
  </r>
  <r>
    <x v="2455"/>
    <d v="2017-11-20T00:00:00"/>
    <x v="2"/>
    <n v="3.1"/>
    <n v="0"/>
    <n v="32"/>
    <n v="14"/>
    <d v="1899-12-30T00:32:14"/>
    <d v="1899-12-30T00:10:24"/>
    <x v="112"/>
    <s v="Southbury Turkey Trot"/>
    <n v="5.7704239917269957"/>
    <n v="165"/>
    <s v="chilly"/>
    <s v="Ran with Hunter"/>
    <d v="1899-12-30T04:32:25"/>
    <d v="1899-12-30T02:16:13"/>
    <m/>
    <n v="0"/>
    <n v="0"/>
    <d v="1899-12-30T04:32:25"/>
    <d v="1899-12-30T05:24:49"/>
    <d v="1899-12-30T02:16:13"/>
    <d v="1899-12-30T02:42:25"/>
    <n v="1865"/>
    <x v="16"/>
    <x v="7"/>
    <n v="201711"/>
  </r>
  <r>
    <x v="2456"/>
    <d v="2017-11-21T00:00:00"/>
    <x v="2"/>
    <n v="3"/>
    <n v="0"/>
    <n v="30"/>
    <n v="0"/>
    <d v="1899-12-30T00:30:00"/>
    <d v="1899-12-30T00:10:00"/>
    <x v="112"/>
    <s v="Treadmill"/>
    <n v="6.0000000000000053"/>
    <n v="147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7"/>
    <n v="201711"/>
  </r>
  <r>
    <x v="2457"/>
    <d v="2017-11-26T00:00:00"/>
    <x v="2"/>
    <n v="5.2"/>
    <n v="0"/>
    <n v="56"/>
    <n v="50"/>
    <d v="1899-12-30T00:56:50"/>
    <d v="1899-12-30T00:10:56"/>
    <x v="112"/>
    <s v="Watertown Harvest Ramble"/>
    <n v="5.4897360703812357"/>
    <n v="163"/>
    <s v="chilly"/>
    <m/>
    <d v="1899-12-30T04:46:21"/>
    <d v="1899-12-30T02:23:11"/>
    <m/>
    <n v="0"/>
    <n v="0"/>
    <d v="1899-12-30T04:46:21"/>
    <d v="1899-12-30T05:38:45"/>
    <d v="1899-12-30T02:23:11"/>
    <d v="1899-12-30T02:49:23"/>
    <n v="2215"/>
    <x v="16"/>
    <x v="7"/>
    <n v="201711"/>
  </r>
  <r>
    <x v="2458"/>
    <d v="2017-11-28T00:00:00"/>
    <x v="2"/>
    <n v="3.25"/>
    <n v="0"/>
    <n v="33"/>
    <n v="37"/>
    <d v="1899-12-30T00:33:37"/>
    <d v="1899-12-30T00:10:21"/>
    <x v="111"/>
    <s v="YNHH Division St 5k"/>
    <n v="5.80069410014874"/>
    <n v="149"/>
    <s v="chilly"/>
    <m/>
    <d v="1899-12-30T04:31:00"/>
    <d v="1899-12-30T02:15:30"/>
    <m/>
    <n v="0"/>
    <n v="0"/>
    <d v="1899-12-30T04:31:00"/>
    <d v="1899-12-30T05:23:24"/>
    <d v="1899-12-30T02:15:30"/>
    <d v="1899-12-30T02:41:42"/>
    <n v="1817"/>
    <x v="16"/>
    <x v="7"/>
    <n v="201711"/>
  </r>
  <r>
    <x v="2458"/>
    <d v="2017-11-28T00:00:00"/>
    <x v="0"/>
    <n v="1"/>
    <n v="0"/>
    <n v="32"/>
    <n v="38"/>
    <d v="1899-12-30T00:32:38"/>
    <d v="1899-12-30T00:32:38"/>
    <x v="49"/>
    <s v="PHS Swim"/>
    <n v="1.8386108273748738"/>
    <n v="0"/>
    <s v="Inside"/>
    <m/>
    <d v="1899-12-30T01:18:19"/>
    <d v="1899-12-30T00:39:10"/>
    <m/>
    <n v="0"/>
    <n v="0"/>
    <d v="1899-12-30T14:15:00"/>
    <d v="1899-12-30T15:07:24"/>
    <d v="1899-12-30T07:07:30"/>
    <d v="1899-12-30T07:33:42"/>
    <n v="3186"/>
    <x v="16"/>
    <x v="7"/>
    <n v="201711"/>
  </r>
  <r>
    <x v="2459"/>
    <d v="2017-11-29T00:00:00"/>
    <x v="2"/>
    <n v="3.25"/>
    <n v="0"/>
    <n v="34"/>
    <n v="2"/>
    <d v="1899-12-30T00:34:02"/>
    <d v="1899-12-30T00:10:28"/>
    <x v="111"/>
    <s v="YNHH Division St 5k"/>
    <n v="5.7296767874632764"/>
    <n v="148"/>
    <s v="chilly"/>
    <m/>
    <d v="1899-12-30T04:34:22"/>
    <d v="1899-12-30T02:17:11"/>
    <m/>
    <n v="0"/>
    <n v="0"/>
    <d v="1899-12-30T04:34:22"/>
    <d v="1899-12-30T05:26:46"/>
    <d v="1899-12-30T02:17:11"/>
    <d v="1899-12-30T02:43:23"/>
    <n v="1917"/>
    <x v="16"/>
    <x v="7"/>
    <n v="201711"/>
  </r>
  <r>
    <x v="2460"/>
    <d v="2017-11-30T00:00:00"/>
    <x v="2"/>
    <n v="3"/>
    <n v="0"/>
    <n v="31"/>
    <n v="7"/>
    <d v="1899-12-30T00:31:07"/>
    <d v="1899-12-30T00:10:22"/>
    <x v="111"/>
    <s v="YNHH Random"/>
    <n v="5.7846813069094853"/>
    <n v="146"/>
    <s v="chilly"/>
    <m/>
    <d v="1899-12-30T04:31:45"/>
    <d v="1899-12-30T02:15:53"/>
    <m/>
    <n v="0"/>
    <n v="0"/>
    <d v="1899-12-30T04:31:45"/>
    <d v="1899-12-30T05:24:09"/>
    <d v="1899-12-30T02:15:53"/>
    <d v="1899-12-30T02:42:05"/>
    <n v="1844"/>
    <x v="16"/>
    <x v="7"/>
    <n v="201711"/>
  </r>
  <r>
    <x v="2461"/>
    <d v="2017-12-01T00:00:00"/>
    <x v="2"/>
    <n v="3.75"/>
    <n v="0"/>
    <n v="47"/>
    <n v="1"/>
    <d v="1899-12-30T00:47:01"/>
    <d v="1899-12-30T00:12:32"/>
    <x v="112"/>
    <s v="Woodbury Trail"/>
    <n v="4.785537043601563"/>
    <n v="146"/>
    <s v="chilly"/>
    <m/>
    <d v="1899-12-30T05:28:29"/>
    <d v="1899-12-30T02:44:15"/>
    <m/>
    <n v="0"/>
    <n v="0"/>
    <d v="1899-12-30T05:28:29"/>
    <d v="1899-12-30T06:20:53"/>
    <d v="1899-12-30T02:44:15"/>
    <d v="1899-12-30T03:10:27"/>
    <n v="2810"/>
    <x v="16"/>
    <x v="11"/>
    <n v="201712"/>
  </r>
  <r>
    <x v="2462"/>
    <d v="2017-12-17T00:00:00"/>
    <x v="2"/>
    <n v="3.16"/>
    <n v="0"/>
    <n v="30"/>
    <n v="1"/>
    <d v="1899-12-30T00:30:01"/>
    <d v="1899-12-30T00:09:30"/>
    <x v="112"/>
    <s v="Treadmill"/>
    <n v="6.3164908384231033"/>
    <n v="139"/>
    <s v="Inside"/>
    <m/>
    <d v="1899-12-30T04:08:52"/>
    <d v="1899-12-30T02:04:26"/>
    <m/>
    <n v="0"/>
    <n v="0"/>
    <d v="1899-12-30T04:08:52"/>
    <d v="1899-12-30T05:01:16"/>
    <d v="1899-12-30T02:04:26"/>
    <d v="1899-12-30T02:30:38"/>
    <n v="1121"/>
    <x v="16"/>
    <x v="11"/>
    <n v="201712"/>
  </r>
  <r>
    <x v="2463"/>
    <d v="2017-12-19T00:00:00"/>
    <x v="0"/>
    <n v="0.75"/>
    <n v="0"/>
    <n v="22"/>
    <n v="9"/>
    <d v="1899-12-30T00:22:09"/>
    <d v="1899-12-30T00:29:32"/>
    <x v="49"/>
    <s v="PHS Swim"/>
    <n v="2.0316027088036135"/>
    <n v="0"/>
    <s v="Inside"/>
    <m/>
    <d v="1899-12-30T01:10:53"/>
    <d v="1899-12-30T00:35:26"/>
    <m/>
    <n v="0"/>
    <n v="0"/>
    <d v="1899-12-30T12:53:46"/>
    <d v="1899-12-30T13:46:10"/>
    <d v="1899-12-30T06:26:53"/>
    <d v="1899-12-30T06:53:05"/>
    <n v="3132"/>
    <x v="16"/>
    <x v="11"/>
    <n v="201712"/>
  </r>
  <r>
    <x v="2464"/>
    <d v="2017-12-26T00:00:00"/>
    <x v="2"/>
    <n v="3"/>
    <n v="0"/>
    <n v="32"/>
    <n v="22"/>
    <d v="1899-12-30T00:32:22"/>
    <d v="1899-12-30T00:10:47"/>
    <x v="114"/>
    <s v="Treadmill"/>
    <n v="5.5612770339855855"/>
    <n v="145"/>
    <s v="Inside"/>
    <m/>
    <d v="1899-12-30T04:42:40"/>
    <d v="1899-12-30T02:21:20"/>
    <m/>
    <n v="0"/>
    <n v="0"/>
    <d v="1899-12-30T04:42:40"/>
    <d v="1899-12-30T05:35:04"/>
    <d v="1899-12-30T02:21:20"/>
    <d v="1899-12-30T02:47:32"/>
    <n v="2125"/>
    <x v="16"/>
    <x v="11"/>
    <n v="201712"/>
  </r>
  <r>
    <x v="2465"/>
    <d v="2017-12-28T00:00:00"/>
    <x v="2"/>
    <n v="3"/>
    <n v="0"/>
    <n v="31"/>
    <n v="17"/>
    <d v="1899-12-30T00:31:17"/>
    <d v="1899-12-30T00:10:26"/>
    <x v="111"/>
    <s v="YNHH Treadmill"/>
    <n v="5.7538625466169462"/>
    <n v="149"/>
    <s v="Inside"/>
    <m/>
    <d v="1899-12-30T04:33:12"/>
    <d v="1899-12-30T02:16:36"/>
    <m/>
    <n v="0"/>
    <n v="0"/>
    <d v="1899-12-30T04:33:12"/>
    <d v="1899-12-30T05:25:36"/>
    <d v="1899-12-30T02:16:36"/>
    <d v="1899-12-30T02:42:48"/>
    <n v="1888"/>
    <x v="16"/>
    <x v="11"/>
    <n v="201712"/>
  </r>
  <r>
    <x v="2466"/>
    <d v="2017-12-31T00:00:00"/>
    <x v="1"/>
    <n v="12"/>
    <n v="0"/>
    <n v="50"/>
    <n v="7"/>
    <d v="1899-12-30T00:50:07"/>
    <d v="1899-12-30T00:04:11"/>
    <x v="78"/>
    <s v="Zwift Watopia"/>
    <n v="14.36647821749253"/>
    <n v="126"/>
    <s v="Inside"/>
    <m/>
    <d v="1899-12-30T07:47:45"/>
    <d v="1899-12-30T03:53:53"/>
    <m/>
    <n v="0"/>
    <n v="0"/>
    <d v="1899-12-30T01:49:25"/>
    <d v="1899-12-30T02:41:49"/>
    <d v="1899-12-30T00:54:43"/>
    <d v="1899-12-30T01:20:55"/>
    <n v="565"/>
    <x v="16"/>
    <x v="11"/>
    <n v="201712"/>
  </r>
  <r>
    <x v="2467"/>
    <d v="2018-01-01T00:00:00"/>
    <x v="2"/>
    <n v="3"/>
    <n v="0"/>
    <n v="30"/>
    <n v="2"/>
    <d v="1899-12-30T00:30:02"/>
    <d v="1899-12-30T00:10:01"/>
    <x v="114"/>
    <s v="Treadmill"/>
    <n v="5.9933407325194281"/>
    <n v="145"/>
    <s v="Inside"/>
    <m/>
    <d v="1899-12-30T04:22:17"/>
    <d v="1899-12-30T02:11:09"/>
    <m/>
    <n v="0"/>
    <n v="0"/>
    <d v="1899-12-30T04:22:17"/>
    <d v="1899-12-30T05:14:41"/>
    <d v="1899-12-30T02:11:09"/>
    <d v="1899-12-30T02:37:21"/>
    <n v="1558"/>
    <x v="17"/>
    <x v="8"/>
    <n v="201801"/>
  </r>
  <r>
    <x v="2468"/>
    <d v="2018-01-02T00:00:00"/>
    <x v="2"/>
    <n v="3"/>
    <n v="0"/>
    <n v="30"/>
    <n v="16"/>
    <d v="1899-12-30T00:30:16"/>
    <d v="1899-12-30T00:10:05"/>
    <x v="111"/>
    <s v="YNHH Treadmill"/>
    <n v="5.947136563876656"/>
    <n v="139"/>
    <s v="Inside"/>
    <m/>
    <d v="1899-12-30T04:24:20"/>
    <d v="1899-12-30T02:12:10"/>
    <m/>
    <n v="0"/>
    <n v="0"/>
    <d v="1899-12-30T04:24:20"/>
    <d v="1899-12-30T05:16:44"/>
    <d v="1899-12-30T02:12:10"/>
    <d v="1899-12-30T02:38:22"/>
    <n v="1614"/>
    <x v="17"/>
    <x v="8"/>
    <n v="201801"/>
  </r>
  <r>
    <x v="2469"/>
    <d v="2018-01-03T00:00:00"/>
    <x v="1"/>
    <n v="5"/>
    <n v="0"/>
    <n v="15"/>
    <n v="0"/>
    <d v="1899-12-30T00:15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69"/>
    <d v="2018-01-03T00:00:00"/>
    <x v="2"/>
    <n v="1.3"/>
    <n v="0"/>
    <n v="15"/>
    <n v="0"/>
    <d v="1899-12-30T00:15:00"/>
    <d v="1899-12-30T00:11:32"/>
    <x v="111"/>
    <s v="YNHH Treadmill"/>
    <n v="5.2000000000000046"/>
    <n v="125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29"/>
    <x v="17"/>
    <x v="8"/>
    <n v="201801"/>
  </r>
  <r>
    <x v="2470"/>
    <d v="2018-01-04T00:00:00"/>
    <x v="2"/>
    <n v="3.1"/>
    <n v="0"/>
    <n v="30"/>
    <n v="58"/>
    <d v="1899-12-30T00:30:58"/>
    <d v="1899-12-30T00:09:59"/>
    <x v="114"/>
    <s v="Treadmill"/>
    <n v="6.006458557588811"/>
    <n v="149"/>
    <s v="Inside"/>
    <m/>
    <d v="1899-12-30T04:21:43"/>
    <d v="1899-12-30T02:10:52"/>
    <m/>
    <n v="0"/>
    <n v="0"/>
    <d v="1899-12-30T04:21:43"/>
    <d v="1899-12-30T05:14:07"/>
    <d v="1899-12-30T02:10:52"/>
    <d v="1899-12-30T02:37:04"/>
    <n v="1512"/>
    <x v="17"/>
    <x v="8"/>
    <n v="201801"/>
  </r>
  <r>
    <x v="2471"/>
    <d v="2018-01-07T00:00:00"/>
    <x v="2"/>
    <n v="3"/>
    <n v="0"/>
    <n v="33"/>
    <n v="47"/>
    <d v="1899-12-30T00:33:47"/>
    <d v="1899-12-30T00:11:16"/>
    <x v="114"/>
    <s v="RunZwift-Random"/>
    <n v="5.3280710409472167"/>
    <n v="156"/>
    <s v="Inside"/>
    <s v="first zwift run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8"/>
    <n v="201801"/>
  </r>
  <r>
    <x v="2472"/>
    <d v="2018-01-08T00:00:00"/>
    <x v="1"/>
    <n v="5.5"/>
    <n v="0"/>
    <n v="15"/>
    <n v="0"/>
    <d v="1899-12-30T00:15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7"/>
    <x v="8"/>
    <n v="201801"/>
  </r>
  <r>
    <x v="2472"/>
    <d v="2018-01-08T00:00:00"/>
    <x v="2"/>
    <n v="1"/>
    <n v="0"/>
    <n v="10"/>
    <n v="0"/>
    <d v="1899-12-30T00:10:00"/>
    <d v="1899-12-30T00:10:00"/>
    <x v="111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</r>
  <r>
    <x v="2473"/>
    <d v="2018-01-10T00:00:00"/>
    <x v="2"/>
    <n v="3.4"/>
    <n v="0"/>
    <n v="33"/>
    <n v="6"/>
    <d v="1899-12-30T00:33:06"/>
    <d v="1899-12-30T00:09:44"/>
    <x v="111"/>
    <s v="YNHH Treadmill"/>
    <n v="6.1631419939577095"/>
    <n v="141"/>
    <s v="Inside"/>
    <m/>
    <d v="1899-12-30T04:15:04"/>
    <d v="1899-12-30T02:07:32"/>
    <m/>
    <n v="0"/>
    <n v="0"/>
    <d v="1899-12-30T04:15:04"/>
    <d v="1899-12-30T05:07:28"/>
    <d v="1899-12-30T02:07:32"/>
    <d v="1899-12-30T02:33:44"/>
    <n v="1302"/>
    <x v="17"/>
    <x v="8"/>
    <n v="201801"/>
  </r>
  <r>
    <x v="2474"/>
    <d v="2018-01-11T00:00:00"/>
    <x v="1"/>
    <n v="7.75"/>
    <n v="0"/>
    <n v="20"/>
    <n v="0"/>
    <d v="1899-12-30T00:20:00"/>
    <d v="1899-12-30T00:02:35"/>
    <x v="51"/>
    <s v="YNHH Spin Bike"/>
    <n v="23.250000000000018"/>
    <n v="0"/>
    <s v="Inside"/>
    <m/>
    <d v="1899-12-30T04:49:02"/>
    <d v="1899-12-30T02:24:31"/>
    <m/>
    <n v="0"/>
    <n v="0"/>
    <d v="1899-12-30T01:07:37"/>
    <d v="1899-12-30T02:00:01"/>
    <d v="1899-12-30T00:33:48"/>
    <d v="1899-12-30T01:00:00"/>
    <n v="55"/>
    <x v="17"/>
    <x v="8"/>
    <n v="201801"/>
  </r>
  <r>
    <x v="2474"/>
    <d v="2018-01-11T00:00:00"/>
    <x v="2"/>
    <n v="1"/>
    <n v="0"/>
    <n v="10"/>
    <n v="0"/>
    <d v="1899-12-30T00:10:00"/>
    <d v="1899-12-30T00:10:00"/>
    <x v="111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</r>
  <r>
    <x v="2475"/>
    <d v="2018-01-12T00:00:00"/>
    <x v="2"/>
    <n v="3.1"/>
    <n v="0"/>
    <n v="32"/>
    <n v="7"/>
    <d v="1899-12-30T00:32:07"/>
    <d v="1899-12-30T00:10:22"/>
    <x v="114"/>
    <s v="RunZwift-Richmond"/>
    <n v="5.7913855734302073"/>
    <n v="156"/>
    <s v="Inside"/>
    <m/>
    <d v="1899-12-30T04:31:26"/>
    <d v="1899-12-30T02:15:43"/>
    <m/>
    <n v="0"/>
    <n v="0"/>
    <d v="1899-12-30T04:31:26"/>
    <d v="1899-12-30T05:23:50"/>
    <d v="1899-12-30T02:15:43"/>
    <d v="1899-12-30T02:41:55"/>
    <n v="1834"/>
    <x v="17"/>
    <x v="8"/>
    <n v="201801"/>
  </r>
  <r>
    <x v="2476"/>
    <d v="2018-01-14T00:00:00"/>
    <x v="1"/>
    <n v="13.4"/>
    <n v="1"/>
    <n v="5"/>
    <n v="22"/>
    <d v="1899-12-30T01:05:22"/>
    <d v="1899-12-30T00:04:53"/>
    <x v="78"/>
    <s v="Zwift London"/>
    <n v="12.299847016828158"/>
    <n v="129"/>
    <s v="Inside"/>
    <m/>
    <d v="1899-12-30T09:06:21"/>
    <d v="1899-12-30T04:33:10"/>
    <m/>
    <n v="0"/>
    <n v="0"/>
    <d v="1899-12-30T02:07:48"/>
    <d v="1899-12-30T03:00:12"/>
    <d v="1899-12-30T01:03:54"/>
    <d v="1899-12-30T01:30:06"/>
    <n v="719"/>
    <x v="17"/>
    <x v="8"/>
    <n v="201801"/>
  </r>
  <r>
    <x v="2477"/>
    <d v="2018-01-15T00:00:00"/>
    <x v="2"/>
    <n v="5.05"/>
    <n v="1"/>
    <n v="0"/>
    <n v="34"/>
    <d v="1899-12-30T01:00:34"/>
    <d v="1899-12-30T00:12:00"/>
    <x v="114"/>
    <s v="RunZwift-London"/>
    <n v="5.0027517886626347"/>
    <n v="0"/>
    <m/>
    <m/>
    <d v="1899-12-30T05:14:14"/>
    <d v="1899-12-30T02:37:07"/>
    <m/>
    <n v="0"/>
    <n v="0"/>
    <d v="1899-12-30T05:14:14"/>
    <d v="1899-12-30T06:06:38"/>
    <d v="1899-12-30T02:37:07"/>
    <d v="1899-12-30T03:03:19"/>
    <n v="2686"/>
    <x v="17"/>
    <x v="8"/>
    <n v="201801"/>
  </r>
  <r>
    <x v="2478"/>
    <d v="2018-01-16T00:00:00"/>
    <x v="2"/>
    <n v="1"/>
    <n v="0"/>
    <n v="10"/>
    <n v="0"/>
    <d v="1899-12-30T00:10:00"/>
    <d v="1899-12-30T00:10:00"/>
    <x v="111"/>
    <s v="YNHH Treadmill"/>
    <n v="6.0000000000000053"/>
    <n v="126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</r>
  <r>
    <x v="2478"/>
    <d v="2018-01-16T00:00:00"/>
    <x v="7"/>
    <n v="0.5"/>
    <n v="0"/>
    <n v="5"/>
    <n v="26"/>
    <d v="1899-12-30T00:05:26"/>
    <d v="1899-12-30T00:10:52"/>
    <x v="115"/>
    <s v="YNHH Ergo"/>
    <n v="5.5214723926380405"/>
    <n v="0"/>
    <m/>
    <m/>
    <d v="1899-12-30T00:00:00"/>
    <d v="1899-12-30T00:00:00"/>
    <m/>
    <n v="0"/>
    <n v="0"/>
    <d v="1899-12-30T04:44:42"/>
    <d v="1899-12-30T05:37:06"/>
    <d v="1899-12-30T02:22:21"/>
    <d v="1899-12-30T02:48:33"/>
    <n v="2173"/>
    <x v="17"/>
    <x v="8"/>
    <n v="201801"/>
  </r>
  <r>
    <x v="2478"/>
    <d v="2018-01-16T00:00:00"/>
    <x v="0"/>
    <n v="0.75"/>
    <n v="0"/>
    <n v="22"/>
    <n v="38"/>
    <d v="1899-12-30T00:22:38"/>
    <d v="1899-12-30T00:30:11"/>
    <x v="49"/>
    <s v="PHS Swim"/>
    <n v="1.9882179675994125"/>
    <n v="0"/>
    <s v="Inside"/>
    <m/>
    <d v="1899-12-30T01:12:26"/>
    <d v="1899-12-30T00:36:13"/>
    <m/>
    <n v="0"/>
    <n v="0"/>
    <d v="1899-12-30T13:10:39"/>
    <d v="1899-12-30T14:03:03"/>
    <d v="1899-12-30T06:35:20"/>
    <d v="1899-12-30T07:01:32"/>
    <n v="3142"/>
    <x v="17"/>
    <x v="8"/>
    <n v="201801"/>
  </r>
  <r>
    <x v="2479"/>
    <d v="2018-01-18T00:00:00"/>
    <x v="2"/>
    <n v="3.5"/>
    <n v="0"/>
    <n v="41"/>
    <n v="39"/>
    <d v="1899-12-30T00:41:39"/>
    <d v="1899-12-30T00:11:54"/>
    <x v="111"/>
    <s v="YNHH Treadmill"/>
    <n v="5.0420168067226934"/>
    <n v="136"/>
    <s v="Inside"/>
    <m/>
    <d v="1899-12-30T05:11:47"/>
    <d v="1899-12-30T02:35:53"/>
    <m/>
    <n v="0"/>
    <n v="0"/>
    <d v="1899-12-30T05:11:47"/>
    <d v="1899-12-30T06:04:11"/>
    <d v="1899-12-30T02:35:53"/>
    <d v="1899-12-30T03:02:05"/>
    <n v="2653"/>
    <x v="17"/>
    <x v="8"/>
    <n v="201801"/>
  </r>
  <r>
    <x v="2480"/>
    <d v="2018-01-20T00:00:00"/>
    <x v="1"/>
    <n v="15"/>
    <n v="0"/>
    <n v="53"/>
    <n v="5"/>
    <d v="1899-12-30T00:53:05"/>
    <d v="1899-12-30T00:03:32"/>
    <x v="78"/>
    <s v="Zwift Watopia"/>
    <n v="16.95447409733125"/>
    <n v="0"/>
    <s v="Inside"/>
    <m/>
    <d v="1899-12-30T06:36:21"/>
    <d v="1899-12-30T03:18:11"/>
    <m/>
    <n v="0"/>
    <n v="0"/>
    <d v="1899-12-30T01:32:43"/>
    <d v="1899-12-30T02:25:07"/>
    <d v="1899-12-30T00:46:22"/>
    <d v="1899-12-30T01:12:34"/>
    <n v="313"/>
    <x v="17"/>
    <x v="8"/>
    <n v="201801"/>
  </r>
  <r>
    <x v="2481"/>
    <d v="2018-01-21T00:00:00"/>
    <x v="2"/>
    <n v="3.23"/>
    <n v="0"/>
    <n v="36"/>
    <n v="39"/>
    <d v="1899-12-30T00:36:39"/>
    <d v="1899-12-30T00:11:21"/>
    <x v="114"/>
    <s v="fenn's Pond"/>
    <n v="5.2878581173260608"/>
    <n v="158"/>
    <s v="chilly"/>
    <m/>
    <d v="1899-12-30T04:57:17"/>
    <d v="1899-12-30T02:28:39"/>
    <m/>
    <n v="0"/>
    <n v="0"/>
    <d v="1899-12-30T04:57:17"/>
    <d v="1899-12-30T05:49:41"/>
    <d v="1899-12-30T02:28:39"/>
    <d v="1899-12-30T02:54:51"/>
    <n v="2443"/>
    <x v="17"/>
    <x v="8"/>
    <n v="201801"/>
  </r>
  <r>
    <x v="2482"/>
    <d v="2018-01-22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83"/>
    <d v="2018-01-24T00:00:00"/>
    <x v="2"/>
    <n v="3.25"/>
    <n v="0"/>
    <n v="32"/>
    <n v="4"/>
    <d v="1899-12-30T00:32:04"/>
    <d v="1899-12-30T00:09:52"/>
    <x v="111"/>
    <s v="YNHH Division St 5k"/>
    <n v="6.0810810810810851"/>
    <n v="156"/>
    <s v="chilly"/>
    <m/>
    <d v="1899-12-30T04:18:30"/>
    <d v="1899-12-30T02:09:15"/>
    <m/>
    <n v="0"/>
    <n v="0"/>
    <d v="1899-12-30T04:18:30"/>
    <d v="1899-12-30T05:10:54"/>
    <d v="1899-12-30T02:09:15"/>
    <d v="1899-12-30T02:35:27"/>
    <n v="1421"/>
    <x v="17"/>
    <x v="8"/>
    <n v="201801"/>
  </r>
  <r>
    <x v="2484"/>
    <d v="2018-01-25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85"/>
    <d v="2018-01-28T00:00:00"/>
    <x v="2"/>
    <n v="4.8"/>
    <n v="0"/>
    <n v="59"/>
    <n v="21"/>
    <d v="1899-12-30T00:59:21"/>
    <d v="1899-12-30T00:12:22"/>
    <x v="112"/>
    <s v="Breakneck Long Circle"/>
    <n v="4.8525695029486133"/>
    <n v="164"/>
    <s v="chilly"/>
    <s v="https://www.strava.com/activities/1380239406"/>
    <d v="1899-12-30T05:23:57"/>
    <d v="1899-12-30T02:41:59"/>
    <m/>
    <n v="0"/>
    <n v="0"/>
    <d v="1899-12-30T05:23:57"/>
    <d v="1899-12-30T06:16:21"/>
    <d v="1899-12-30T02:41:59"/>
    <d v="1899-12-30T03:08:11"/>
    <n v="2772"/>
    <x v="17"/>
    <x v="8"/>
    <n v="201801"/>
  </r>
  <r>
    <x v="2486"/>
    <d v="2018-01-29T00:00:00"/>
    <x v="1"/>
    <n v="12"/>
    <n v="0"/>
    <n v="34"/>
    <n v="40"/>
    <d v="1899-12-30T00:34:40"/>
    <d v="1899-12-30T00:02:53"/>
    <x v="51"/>
    <s v="YNHH Spin Bike"/>
    <n v="20.769230769230788"/>
    <n v="0"/>
    <s v="Inside"/>
    <s v="spin class"/>
    <d v="1899-12-30T05:23:33"/>
    <d v="1899-12-30T02:41:47"/>
    <m/>
    <n v="0"/>
    <n v="0"/>
    <d v="1899-12-30T01:15:41"/>
    <d v="1899-12-30T02:08:05"/>
    <d v="1899-12-30T00:37:51"/>
    <d v="1899-12-30T01:04:03"/>
    <n v="165"/>
    <x v="17"/>
    <x v="8"/>
    <n v="201801"/>
  </r>
  <r>
    <x v="2486"/>
    <d v="2018-01-29T00:00:00"/>
    <x v="2"/>
    <n v="1"/>
    <n v="0"/>
    <n v="10"/>
    <n v="1"/>
    <d v="1899-12-30T00:10:01"/>
    <d v="1899-12-30T00:10:01"/>
    <x v="111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7"/>
    <x v="8"/>
    <n v="201801"/>
  </r>
  <r>
    <x v="2487"/>
    <d v="2018-01-30T00:00:00"/>
    <x v="1"/>
    <n v="10"/>
    <n v="0"/>
    <n v="30"/>
    <n v="0"/>
    <d v="1899-12-30T00:30:00"/>
    <d v="1899-12-30T00:03:00"/>
    <x v="51"/>
    <s v="YNHH Spin Bike"/>
    <n v="20.000000000000014"/>
    <n v="0"/>
    <s v="Inside"/>
    <s v="spin class"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87"/>
    <d v="2018-01-30T00:00:00"/>
    <x v="0"/>
    <n v="1"/>
    <n v="0"/>
    <n v="35"/>
    <n v="56"/>
    <d v="1899-12-30T00:35:56"/>
    <d v="1899-12-30T00:35:56"/>
    <x v="49"/>
    <s v="PHS Swim"/>
    <n v="1.669758812615957"/>
    <n v="0"/>
    <s v="Inside"/>
    <m/>
    <d v="1899-12-30T01:26:14"/>
    <d v="1899-12-30T00:43:07"/>
    <m/>
    <n v="0"/>
    <n v="0"/>
    <d v="1899-12-30T15:41:27"/>
    <d v="1899-12-30T16:33:51"/>
    <d v="1899-12-30T07:50:44"/>
    <d v="1899-12-30T08:16:56"/>
    <n v="3304"/>
    <x v="17"/>
    <x v="8"/>
    <n v="201801"/>
  </r>
  <r>
    <x v="2488"/>
    <d v="2018-01-31T00:00:00"/>
    <x v="2"/>
    <n v="3"/>
    <n v="0"/>
    <n v="31"/>
    <n v="46"/>
    <d v="1899-12-30T00:31:46"/>
    <d v="1899-12-30T00:10:35"/>
    <x v="111"/>
    <s v="YNHH Treadmill"/>
    <n v="5.6663168940188928"/>
    <n v="138"/>
    <s v="Inside"/>
    <m/>
    <d v="1899-12-30T04:37:26"/>
    <d v="1899-12-30T02:18:43"/>
    <m/>
    <n v="0"/>
    <n v="0"/>
    <d v="1899-12-30T04:37:26"/>
    <d v="1899-12-30T05:29:50"/>
    <d v="1899-12-30T02:18:43"/>
    <d v="1899-12-30T02:44:55"/>
    <n v="2000"/>
    <x v="17"/>
    <x v="8"/>
    <n v="201801"/>
  </r>
  <r>
    <x v="2489"/>
    <d v="2018-02-01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</r>
  <r>
    <x v="2490"/>
    <d v="2018-02-03T00:00:00"/>
    <x v="2"/>
    <n v="3"/>
    <n v="0"/>
    <n v="33"/>
    <n v="47"/>
    <d v="1899-12-30T00:33:47"/>
    <d v="1899-12-30T00:11:16"/>
    <x v="114"/>
    <s v="RunZwift"/>
    <n v="5.3280710409472167"/>
    <n v="145"/>
    <s v="Inside"/>
    <s v="Glitchy…watch data instead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9"/>
    <n v="201802"/>
  </r>
  <r>
    <x v="2491"/>
    <d v="2018-02-05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</r>
  <r>
    <x v="2492"/>
    <d v="2018-02-08T00:00:00"/>
    <x v="1"/>
    <n v="13.25"/>
    <n v="0"/>
    <n v="40"/>
    <n v="0"/>
    <d v="1899-12-30T00:40:00"/>
    <d v="1899-12-30T00:03:01"/>
    <x v="51"/>
    <s v="YNHH Spin Bike"/>
    <n v="19.875000000000018"/>
    <n v="0"/>
    <s v="Inside"/>
    <m/>
    <d v="1899-12-30T05:38:07"/>
    <d v="1899-12-30T02:49:03"/>
    <m/>
    <n v="0"/>
    <n v="0"/>
    <d v="1899-12-30T01:19:06"/>
    <d v="1899-12-30T02:11:30"/>
    <d v="1899-12-30T00:39:33"/>
    <d v="1899-12-30T01:05:45"/>
    <n v="212"/>
    <x v="17"/>
    <x v="9"/>
    <n v="201802"/>
  </r>
  <r>
    <x v="2492"/>
    <d v="2018-02-08T00:00:00"/>
    <x v="2"/>
    <n v="1"/>
    <n v="0"/>
    <n v="9"/>
    <n v="6"/>
    <d v="1899-12-30T00:09:06"/>
    <d v="1899-12-30T00:09:06"/>
    <x v="111"/>
    <s v="YNHH Treadmill"/>
    <n v="6.5934065934065984"/>
    <n v="0"/>
    <s v="Inside"/>
    <m/>
    <d v="1899-12-30T03:58:25"/>
    <d v="1899-12-30T01:59:13"/>
    <m/>
    <n v="0"/>
    <n v="0"/>
    <d v="1899-12-30T03:58:25"/>
    <d v="1899-12-30T04:50:49"/>
    <d v="1899-12-30T01:59:13"/>
    <d v="1899-12-30T02:25:25"/>
    <n v="932"/>
    <x v="17"/>
    <x v="9"/>
    <n v="201802"/>
  </r>
  <r>
    <x v="2493"/>
    <d v="2018-02-09T00:00:00"/>
    <x v="2"/>
    <n v="3.12"/>
    <n v="0"/>
    <n v="32"/>
    <n v="9"/>
    <d v="1899-12-30T00:32:09"/>
    <d v="1899-12-30T00:10:18"/>
    <x v="114"/>
    <s v="RunZwift-Richmond"/>
    <n v="5.8227060653188243"/>
    <n v="0"/>
    <s v="Inside"/>
    <m/>
    <d v="1899-12-30T04:29:59"/>
    <d v="1899-12-30T02:14:59"/>
    <m/>
    <n v="0"/>
    <n v="0"/>
    <d v="1899-12-30T04:29:59"/>
    <d v="1899-12-30T05:22:23"/>
    <d v="1899-12-30T02:14:59"/>
    <d v="1899-12-30T02:41:11"/>
    <n v="1788"/>
    <x v="17"/>
    <x v="9"/>
    <n v="201802"/>
  </r>
  <r>
    <x v="2494"/>
    <d v="2018-02-11T00:00:00"/>
    <x v="1"/>
    <n v="15"/>
    <n v="1"/>
    <n v="0"/>
    <n v="0"/>
    <d v="1899-12-30T01:00:00"/>
    <d v="1899-12-30T00:04:00"/>
    <x v="78"/>
    <s v="Just Ride"/>
    <n v="15.000000000000014"/>
    <n v="0"/>
    <s v="Inside"/>
    <s v="zwift glitchy - says 5.4 miles in 20 mins"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</r>
  <r>
    <x v="2495"/>
    <d v="2018-02-12T00:00:00"/>
    <x v="1"/>
    <n v="10"/>
    <n v="0"/>
    <n v="32"/>
    <n v="0"/>
    <d v="1899-12-30T00:32:00"/>
    <d v="1899-12-30T00:03:12"/>
    <x v="51"/>
    <s v="YNHH Spin Bike"/>
    <n v="18.750000000000014"/>
    <n v="0"/>
    <s v="Inside"/>
    <m/>
    <d v="1899-12-30T05:58:24"/>
    <d v="1899-12-30T02:59:12"/>
    <m/>
    <n v="0"/>
    <n v="0"/>
    <d v="1899-12-30T01:23:50"/>
    <d v="1899-12-30T02:16:14"/>
    <d v="1899-12-30T00:41:55"/>
    <d v="1899-12-30T01:08:07"/>
    <n v="233"/>
    <x v="17"/>
    <x v="9"/>
    <n v="201802"/>
  </r>
  <r>
    <x v="2496"/>
    <d v="2018-02-13T00:00:00"/>
    <x v="2"/>
    <n v="3.5"/>
    <n v="0"/>
    <n v="35"/>
    <n v="0"/>
    <d v="1899-12-30T00:35:00"/>
    <d v="1899-12-30T00:10:00"/>
    <x v="111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7"/>
    <x v="9"/>
    <n v="201802"/>
  </r>
  <r>
    <x v="2497"/>
    <d v="2018-02-15T00:00:00"/>
    <x v="1"/>
    <n v="10"/>
    <n v="0"/>
    <n v="30"/>
    <n v="0"/>
    <d v="1899-12-30T00:30:00"/>
    <d v="1899-12-30T00:03:00"/>
    <x v="51"/>
    <s v="YNHH Treadmill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</r>
  <r>
    <x v="2497"/>
    <d v="2018-02-15T00:00:00"/>
    <x v="0"/>
    <n v="0.75"/>
    <n v="0"/>
    <n v="30"/>
    <n v="0"/>
    <d v="1899-12-30T00:3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7"/>
    <x v="9"/>
    <n v="201802"/>
  </r>
  <r>
    <x v="2498"/>
    <d v="2018-02-16T00:00:00"/>
    <x v="2"/>
    <n v="4.25"/>
    <n v="0"/>
    <n v="50"/>
    <n v="44"/>
    <d v="1899-12-30T00:50:44"/>
    <d v="1899-12-30T00:11:56"/>
    <x v="114"/>
    <s v="Random"/>
    <n v="5.0262812089356155"/>
    <n v="149"/>
    <s v="chilly"/>
    <m/>
    <d v="1899-12-30T05:12:45"/>
    <d v="1899-12-30T02:36:23"/>
    <m/>
    <n v="0"/>
    <n v="0"/>
    <d v="1899-12-30T05:12:45"/>
    <d v="1899-12-30T06:05:09"/>
    <d v="1899-12-30T02:36:23"/>
    <d v="1899-12-30T03:02:35"/>
    <n v="2668"/>
    <x v="17"/>
    <x v="9"/>
    <n v="201802"/>
  </r>
  <r>
    <x v="2499"/>
    <d v="2018-02-17T00:00:00"/>
    <x v="2"/>
    <n v="3.1"/>
    <n v="0"/>
    <n v="33"/>
    <n v="59"/>
    <d v="1899-12-30T00:33:59"/>
    <d v="1899-12-30T00:10:58"/>
    <x v="114"/>
    <s v="Treadmill"/>
    <n v="5.4732712113781306"/>
    <n v="0"/>
    <s v="Inside"/>
    <m/>
    <d v="1899-12-30T04:47:13"/>
    <d v="1899-12-30T02:23:36"/>
    <m/>
    <n v="0"/>
    <n v="0"/>
    <d v="1899-12-30T04:47:13"/>
    <d v="1899-12-30T05:39:37"/>
    <d v="1899-12-30T02:23:36"/>
    <d v="1899-12-30T02:49:48"/>
    <n v="2230"/>
    <x v="17"/>
    <x v="9"/>
    <n v="201802"/>
  </r>
  <r>
    <x v="2500"/>
    <d v="2018-02-18T00:00:00"/>
    <x v="1"/>
    <n v="12"/>
    <n v="0"/>
    <n v="40"/>
    <n v="0"/>
    <d v="1899-12-30T00:40:00"/>
    <d v="1899-12-30T00:03:20"/>
    <x v="78"/>
    <s v="AeroPositionAlltheWay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7"/>
    <x v="9"/>
    <n v="201802"/>
  </r>
  <r>
    <x v="2501"/>
    <d v="2018-02-19T00:00:00"/>
    <x v="1"/>
    <n v="12.5"/>
    <n v="0"/>
    <n v="35"/>
    <n v="0"/>
    <d v="1899-12-30T00:35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7"/>
    <x v="9"/>
    <n v="201802"/>
  </r>
  <r>
    <x v="2502"/>
    <d v="2018-02-20T00:00:00"/>
    <x v="2"/>
    <n v="4.5"/>
    <n v="0"/>
    <n v="50"/>
    <n v="35"/>
    <d v="1899-12-30T00:50:35"/>
    <d v="1899-12-30T00:11:14"/>
    <x v="111"/>
    <s v="YNHH Random"/>
    <n v="5.3377265238879783"/>
    <n v="155"/>
    <s v="Nice!"/>
    <m/>
    <d v="1899-12-30T04:54:30"/>
    <d v="1899-12-30T02:27:15"/>
    <m/>
    <n v="0"/>
    <n v="0"/>
    <d v="1899-12-30T04:54:30"/>
    <d v="1899-12-30T05:46:54"/>
    <d v="1899-12-30T02:27:15"/>
    <d v="1899-12-30T02:53:27"/>
    <n v="2379"/>
    <x v="17"/>
    <x v="9"/>
    <n v="201802"/>
  </r>
  <r>
    <x v="2503"/>
    <d v="2018-02-21T00:00:00"/>
    <x v="2"/>
    <n v="3.25"/>
    <n v="0"/>
    <n v="32"/>
    <n v="56"/>
    <d v="1899-12-30T00:32:56"/>
    <d v="1899-12-30T00:10:08"/>
    <x v="111"/>
    <s v="YNHH Division St 5k"/>
    <n v="5.9210526315789522"/>
    <n v="147"/>
    <s v="Nice!"/>
    <s v="Ran with Mike B"/>
    <d v="1899-12-30T04:25:30"/>
    <d v="1899-12-30T02:12:45"/>
    <m/>
    <n v="0"/>
    <n v="0"/>
    <d v="1899-12-30T04:25:30"/>
    <d v="1899-12-30T05:17:54"/>
    <d v="1899-12-30T02:12:45"/>
    <d v="1899-12-30T02:38:57"/>
    <n v="1641"/>
    <x v="17"/>
    <x v="9"/>
    <n v="201802"/>
  </r>
  <r>
    <x v="2504"/>
    <d v="2018-02-22T00:00:00"/>
    <x v="1"/>
    <n v="10.5"/>
    <n v="0"/>
    <n v="42"/>
    <n v="0"/>
    <d v="1899-12-30T00:42:00"/>
    <d v="1899-12-30T00:04:00"/>
    <x v="78"/>
    <s v="Just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</r>
  <r>
    <x v="2505"/>
    <d v="2018-02-23T00:00:00"/>
    <x v="2"/>
    <n v="3.1"/>
    <n v="0"/>
    <n v="35"/>
    <n v="49"/>
    <d v="1899-12-30T00:35:49"/>
    <d v="1899-12-30T00:11:33"/>
    <x v="114"/>
    <s v="Zwift"/>
    <n v="5.1931130758492356"/>
    <n v="144"/>
    <s v="Inside"/>
    <s v="Stryd foot pod"/>
    <d v="1899-12-30T05:02:43"/>
    <d v="1899-12-30T02:31:21"/>
    <m/>
    <n v="0"/>
    <n v="0"/>
    <d v="1899-12-30T05:02:43"/>
    <d v="1899-12-30T05:55:07"/>
    <d v="1899-12-30T02:31:21"/>
    <d v="1899-12-30T02:57:33"/>
    <n v="2534"/>
    <x v="17"/>
    <x v="9"/>
    <n v="201802"/>
  </r>
  <r>
    <x v="2506"/>
    <d v="2018-02-24T00:00:00"/>
    <x v="2"/>
    <n v="4.3"/>
    <n v="0"/>
    <n v="47"/>
    <n v="44"/>
    <d v="1899-12-30T00:47:44"/>
    <d v="1899-12-30T00:11:06"/>
    <x v="114"/>
    <s v="Backhalf Quassy from HS"/>
    <n v="5.4050279329608975"/>
    <n v="150"/>
    <s v="chilly"/>
    <s v="Ran with Cmartin"/>
    <d v="1899-12-30T04:50:50"/>
    <d v="1899-12-30T02:25:25"/>
    <m/>
    <n v="0"/>
    <n v="0"/>
    <d v="1899-12-30T04:50:50"/>
    <d v="1899-12-30T05:43:14"/>
    <d v="1899-12-30T02:25:25"/>
    <d v="1899-12-30T02:51:37"/>
    <n v="2309"/>
    <x v="17"/>
    <x v="9"/>
    <n v="201802"/>
  </r>
  <r>
    <x v="2507"/>
    <d v="2018-02-25T00:00:00"/>
    <x v="2"/>
    <n v="8.25"/>
    <n v="1"/>
    <n v="30"/>
    <n v="0"/>
    <d v="1899-12-30T01:30:00"/>
    <d v="1899-12-30T00:10:55"/>
    <x v="114"/>
    <s v="Treadmill"/>
    <n v="5.5000000000000044"/>
    <n v="149"/>
    <s v="Inside"/>
    <s v="Zwift 7.6 Treadmill 8.25 Garmin 8.6"/>
    <d v="1899-12-30T04:45:49"/>
    <d v="1899-12-30T02:22:55"/>
    <m/>
    <n v="0"/>
    <n v="0"/>
    <d v="1899-12-30T04:45:49"/>
    <d v="1899-12-30T05:38:13"/>
    <d v="1899-12-30T02:22:55"/>
    <d v="1899-12-30T02:49:07"/>
    <n v="2207"/>
    <x v="17"/>
    <x v="9"/>
    <n v="201802"/>
  </r>
  <r>
    <x v="2508"/>
    <d v="2018-02-26T00:00:00"/>
    <x v="1"/>
    <n v="8"/>
    <n v="0"/>
    <n v="25"/>
    <n v="0"/>
    <d v="1899-12-30T00:25:00"/>
    <d v="1899-12-30T00:03:08"/>
    <x v="51"/>
    <s v="YNHH Stationary Bike"/>
    <n v="19.200000000000014"/>
    <n v="0"/>
    <s v="Inside"/>
    <m/>
    <d v="1899-12-30T05:50:00"/>
    <d v="1899-12-30T02:55:00"/>
    <m/>
    <n v="0"/>
    <n v="0"/>
    <d v="1899-12-30T01:21:53"/>
    <d v="1899-12-30T02:14:17"/>
    <d v="1899-12-30T00:40:56"/>
    <d v="1899-12-30T01:07:08"/>
    <n v="227"/>
    <x v="17"/>
    <x v="9"/>
    <n v="201802"/>
  </r>
  <r>
    <x v="2509"/>
    <d v="2018-02-27T00:00:00"/>
    <x v="0"/>
    <n v="1"/>
    <n v="0"/>
    <n v="34"/>
    <n v="15"/>
    <d v="1899-12-30T00:34:15"/>
    <d v="1899-12-30T00:34:15"/>
    <x v="49"/>
    <s v="PHS Swim"/>
    <n v="1.7518248175182496"/>
    <n v="0"/>
    <s v="Inside"/>
    <m/>
    <d v="1899-12-30T01:22:12"/>
    <d v="1899-12-30T00:41:06"/>
    <m/>
    <n v="0"/>
    <n v="0"/>
    <d v="1899-12-30T14:57:21"/>
    <d v="1899-12-30T15:49:45"/>
    <d v="1899-12-30T07:28:40"/>
    <d v="1899-12-30T07:54:53"/>
    <n v="3240"/>
    <x v="17"/>
    <x v="9"/>
    <n v="201802"/>
  </r>
  <r>
    <x v="2510"/>
    <d v="2018-02-28T00:00:00"/>
    <x v="2"/>
    <n v="5.65"/>
    <n v="1"/>
    <n v="1"/>
    <n v="25"/>
    <d v="1899-12-30T01:01:25"/>
    <d v="1899-12-30T00:10:52"/>
    <x v="111"/>
    <s v="YNHH Edgerton Park Loop"/>
    <n v="5.5196743554952565"/>
    <n v="148"/>
    <s v="Nice!"/>
    <m/>
    <d v="1899-12-30T04:44:48"/>
    <d v="1899-12-30T02:22:24"/>
    <m/>
    <n v="0"/>
    <n v="0"/>
    <d v="1899-12-30T04:44:48"/>
    <d v="1899-12-30T05:37:12"/>
    <d v="1899-12-30T02:22:24"/>
    <d v="1899-12-30T02:48:36"/>
    <n v="2179"/>
    <x v="17"/>
    <x v="9"/>
    <n v="201802"/>
  </r>
  <r>
    <x v="2511"/>
    <d v="2018-03-01T00:00:00"/>
    <x v="2"/>
    <n v="4.3"/>
    <n v="0"/>
    <n v="43"/>
    <n v="58"/>
    <d v="1899-12-30T00:43:58"/>
    <d v="1899-12-30T00:10:13"/>
    <x v="111"/>
    <s v="YNHH Highland 4m"/>
    <n v="5.8680818802122854"/>
    <n v="150"/>
    <s v="Nice!"/>
    <s v="Ran with Mike B"/>
    <d v="1899-12-30T04:27:53"/>
    <d v="1899-12-30T02:13:57"/>
    <m/>
    <n v="0"/>
    <n v="0"/>
    <d v="1899-12-30T04:27:53"/>
    <d v="1899-12-30T05:20:17"/>
    <d v="1899-12-30T02:13:57"/>
    <d v="1899-12-30T02:40:09"/>
    <n v="1720"/>
    <x v="17"/>
    <x v="10"/>
    <n v="201803"/>
  </r>
  <r>
    <x v="2512"/>
    <d v="2018-03-02T00:00:00"/>
    <x v="2"/>
    <n v="4.25"/>
    <n v="0"/>
    <n v="50"/>
    <n v="54"/>
    <d v="1899-12-30T00:50:54"/>
    <d v="1899-12-30T00:11:59"/>
    <x v="114"/>
    <s v="Zwift Run - 4x800 Speed Work"/>
    <n v="5.0098231827112034"/>
    <n v="149"/>
    <s v="Inside"/>
    <s v="Zwift"/>
    <d v="1899-12-30T05:13:47"/>
    <d v="1899-12-30T02:36:54"/>
    <m/>
    <n v="0"/>
    <n v="0"/>
    <d v="1899-12-30T05:13:47"/>
    <d v="1899-12-30T06:06:11"/>
    <d v="1899-12-30T02:36:54"/>
    <d v="1899-12-30T03:03:06"/>
    <n v="2679"/>
    <x v="17"/>
    <x v="10"/>
    <n v="201803"/>
  </r>
  <r>
    <x v="2511"/>
    <d v="2018-03-01T00:00:00"/>
    <x v="0"/>
    <n v="1"/>
    <n v="0"/>
    <n v="36"/>
    <n v="48"/>
    <d v="1899-12-30T00:36:48"/>
    <d v="1899-12-30T00:36:48"/>
    <x v="49"/>
    <s v="PHS Swim"/>
    <n v="1.6304347826086971"/>
    <n v="0"/>
    <s v="Inside"/>
    <m/>
    <d v="1899-12-30T01:28:19"/>
    <d v="1899-12-30T00:44:10"/>
    <m/>
    <n v="0"/>
    <n v="0"/>
    <d v="1899-12-30T16:04:10"/>
    <d v="1899-12-30T16:56:34"/>
    <d v="1899-12-30T08:02:05"/>
    <d v="1899-12-30T08:28:17"/>
    <n v="3340"/>
    <x v="17"/>
    <x v="10"/>
    <n v="201803"/>
  </r>
  <r>
    <x v="2513"/>
    <d v="2018-03-03T00:00:00"/>
    <x v="2"/>
    <n v="5"/>
    <n v="0"/>
    <n v="53"/>
    <n v="27"/>
    <d v="1899-12-30T00:53:27"/>
    <d v="1899-12-30T00:10:41"/>
    <x v="114"/>
    <s v="Treadmill"/>
    <n v="5.6127221702525762"/>
    <n v="148"/>
    <s v="Inside"/>
    <m/>
    <d v="1899-12-30T04:40:05"/>
    <d v="1899-12-30T02:20:02"/>
    <m/>
    <n v="0"/>
    <n v="0"/>
    <d v="1899-12-30T04:40:05"/>
    <d v="1899-12-30T05:32:29"/>
    <d v="1899-12-30T02:20:02"/>
    <d v="1899-12-30T02:46:14"/>
    <n v="2057"/>
    <x v="17"/>
    <x v="10"/>
    <n v="201803"/>
  </r>
  <r>
    <x v="2514"/>
    <d v="2018-03-04T00:00:00"/>
    <x v="2"/>
    <n v="8.4"/>
    <n v="1"/>
    <n v="57"/>
    <n v="52"/>
    <d v="1899-12-30T01:57:52"/>
    <d v="1899-12-30T00:14:02"/>
    <x v="114"/>
    <s v="Reverse Long Quassy Loop"/>
    <n v="4.2760180995475139"/>
    <n v="129"/>
    <s v="chilly"/>
    <m/>
    <d v="1899-12-30T06:07:38"/>
    <d v="1899-12-30T03:03:49"/>
    <m/>
    <n v="0"/>
    <n v="0"/>
    <d v="1899-12-30T06:07:38"/>
    <d v="1899-12-30T07:00:02"/>
    <d v="1899-12-30T03:03:49"/>
    <d v="1899-12-30T03:30:01"/>
    <n v="2952"/>
    <x v="17"/>
    <x v="10"/>
    <n v="201803"/>
  </r>
  <r>
    <x v="2515"/>
    <d v="2018-03-06T00:00:00"/>
    <x v="0"/>
    <n v="1"/>
    <n v="0"/>
    <n v="30"/>
    <n v="51"/>
    <d v="1899-12-30T00:30:51"/>
    <d v="1899-12-30T00:30:51"/>
    <x v="49"/>
    <s v="PHS Swim"/>
    <n v="1.9448946515397096"/>
    <n v="0"/>
    <s v="Inside"/>
    <m/>
    <d v="1899-12-30T01:14:02"/>
    <d v="1899-12-30T00:37:01"/>
    <m/>
    <n v="0"/>
    <n v="0"/>
    <d v="1899-12-30T13:28:16"/>
    <d v="1899-12-30T14:20:40"/>
    <d v="1899-12-30T06:44:08"/>
    <d v="1899-12-30T07:10:20"/>
    <n v="3150"/>
    <x v="17"/>
    <x v="10"/>
    <n v="201803"/>
  </r>
  <r>
    <x v="2516"/>
    <d v="2018-03-07T00:00:00"/>
    <x v="2"/>
    <n v="4"/>
    <n v="0"/>
    <n v="45"/>
    <n v="45"/>
    <d v="1899-12-30T00:45:45"/>
    <d v="1899-12-30T00:11:26"/>
    <x v="114"/>
    <s v="Treadmill"/>
    <n v="5.2459016393442663"/>
    <n v="151"/>
    <s v="Inside"/>
    <m/>
    <d v="1899-12-30T04:59:40"/>
    <d v="1899-12-30T02:29:50"/>
    <m/>
    <n v="0"/>
    <n v="0"/>
    <d v="1899-12-30T04:59:40"/>
    <d v="1899-12-30T05:52:04"/>
    <d v="1899-12-30T02:29:50"/>
    <d v="1899-12-30T02:56:02"/>
    <n v="2482"/>
    <x v="17"/>
    <x v="10"/>
    <n v="201803"/>
  </r>
  <r>
    <x v="2517"/>
    <d v="2018-03-08T00:00:00"/>
    <x v="2"/>
    <n v="1.5"/>
    <n v="0"/>
    <n v="21"/>
    <n v="7"/>
    <d v="1899-12-30T00:21:07"/>
    <d v="1899-12-30T00:14:05"/>
    <x v="111"/>
    <s v="YNHH Treadmill"/>
    <n v="4.2620363062352045"/>
    <n v="141"/>
    <s v="Inside"/>
    <s v="ughghghghgghgh"/>
    <d v="1899-12-30T06:08:50"/>
    <d v="1899-12-30T03:04:25"/>
    <m/>
    <n v="0"/>
    <n v="0"/>
    <d v="1899-12-30T06:08:50"/>
    <d v="1899-12-30T07:01:14"/>
    <d v="1899-12-30T03:04:25"/>
    <d v="1899-12-30T03:30:37"/>
    <n v="2960"/>
    <x v="17"/>
    <x v="10"/>
    <n v="201803"/>
  </r>
  <r>
    <x v="2518"/>
    <d v="2018-03-09T00:00:00"/>
    <x v="2"/>
    <n v="2.25"/>
    <n v="0"/>
    <n v="26"/>
    <n v="38"/>
    <d v="1899-12-30T00:26:38"/>
    <d v="1899-12-30T00:11:50"/>
    <x v="114"/>
    <s v="Treadmill"/>
    <n v="5.068836045056325"/>
    <n v="149"/>
    <s v="Inside"/>
    <s v="ughghghghgghgh"/>
    <d v="1899-12-30T05:10:08"/>
    <d v="1899-12-30T02:35:04"/>
    <m/>
    <n v="0"/>
    <n v="0"/>
    <d v="1899-12-30T05:10:08"/>
    <d v="1899-12-30T06:02:32"/>
    <d v="1899-12-30T02:35:04"/>
    <d v="1899-12-30T03:01:16"/>
    <n v="2631"/>
    <x v="17"/>
    <x v="10"/>
    <n v="201803"/>
  </r>
  <r>
    <x v="2519"/>
    <d v="2018-03-11T00:00:00"/>
    <x v="2"/>
    <n v="8"/>
    <n v="1"/>
    <n v="31"/>
    <n v="27"/>
    <d v="1899-12-30T01:31:27"/>
    <d v="1899-12-30T00:11:26"/>
    <x v="114"/>
    <s v="Treadmill"/>
    <n v="5.2487698195735408"/>
    <n v="159"/>
    <s v="Inside"/>
    <s v="better"/>
    <d v="1899-12-30T04:59:30"/>
    <d v="1899-12-30T02:29:45"/>
    <m/>
    <n v="0"/>
    <n v="0"/>
    <d v="1899-12-30T04:59:30"/>
    <d v="1899-12-30T05:51:54"/>
    <d v="1899-12-30T02:29:45"/>
    <d v="1899-12-30T02:55:57"/>
    <n v="2478"/>
    <x v="17"/>
    <x v="10"/>
    <n v="201803"/>
  </r>
  <r>
    <x v="2520"/>
    <d v="2018-03-13T00:00:00"/>
    <x v="2"/>
    <n v="4.25"/>
    <n v="0"/>
    <n v="51"/>
    <n v="6"/>
    <d v="1899-12-30T00:51:06"/>
    <d v="1899-12-30T00:12:01"/>
    <x v="114"/>
    <s v="Treadmill"/>
    <n v="4.9902152641878699"/>
    <n v="145"/>
    <s v="Inside"/>
    <s v="Zwift workout"/>
    <d v="1899-12-30T05:15:01"/>
    <d v="1899-12-30T02:37:30"/>
    <m/>
    <n v="0"/>
    <n v="0"/>
    <d v="1899-12-30T05:15:01"/>
    <d v="1899-12-30T06:07:25"/>
    <d v="1899-12-30T02:37:30"/>
    <d v="1899-12-30T03:03:43"/>
    <n v="2708"/>
    <x v="17"/>
    <x v="10"/>
    <n v="201803"/>
  </r>
  <r>
    <x v="2520"/>
    <d v="2018-03-13T00:00:00"/>
    <x v="1"/>
    <n v="10.25"/>
    <n v="0"/>
    <n v="41"/>
    <n v="56"/>
    <d v="1899-12-30T00:41:56"/>
    <d v="1899-12-30T00:04:05"/>
    <x v="78"/>
    <s v="Watopia"/>
    <n v="14.666136724960268"/>
    <n v="119"/>
    <s v="Inside"/>
    <m/>
    <d v="1899-12-30T07:38:12"/>
    <d v="1899-12-30T03:49:06"/>
    <m/>
    <n v="0"/>
    <n v="0"/>
    <d v="1899-12-30T01:47:11"/>
    <d v="1899-12-30T02:39:35"/>
    <d v="1899-12-30T00:53:36"/>
    <d v="1899-12-30T01:19:48"/>
    <n v="527"/>
    <x v="17"/>
    <x v="10"/>
    <n v="201803"/>
  </r>
  <r>
    <x v="2521"/>
    <d v="2018-03-14T00:00:00"/>
    <x v="1"/>
    <n v="11.25"/>
    <n v="0"/>
    <n v="30"/>
    <n v="0"/>
    <d v="1899-12-30T00:30:00"/>
    <d v="1899-12-30T00:02:40"/>
    <x v="51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7"/>
    <x v="10"/>
    <n v="201803"/>
  </r>
  <r>
    <x v="2522"/>
    <d v="2018-03-15T00:00:00"/>
    <x v="1"/>
    <n v="12"/>
    <n v="0"/>
    <n v="35"/>
    <n v="0"/>
    <d v="1899-12-30T00:35:00"/>
    <d v="1899-12-30T00:02:55"/>
    <x v="51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7"/>
    <x v="10"/>
    <n v="201803"/>
  </r>
  <r>
    <x v="2523"/>
    <d v="2018-03-20T00:00:00"/>
    <x v="2"/>
    <n v="3.75"/>
    <n v="0"/>
    <n v="45"/>
    <n v="0"/>
    <d v="1899-12-30T00:45:00"/>
    <d v="1899-12-30T00:12:00"/>
    <x v="114"/>
    <s v="Treadmill"/>
    <n v="5.0000000000000036"/>
    <n v="139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7"/>
    <x v="10"/>
    <n v="201803"/>
  </r>
  <r>
    <x v="2524"/>
    <d v="2018-03-21T00:00:00"/>
    <x v="2"/>
    <n v="3"/>
    <n v="0"/>
    <n v="31"/>
    <n v="30"/>
    <d v="1899-12-30T00:31:30"/>
    <d v="1899-12-30T00:10:30"/>
    <x v="111"/>
    <s v="YNHH 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7"/>
    <x v="10"/>
    <n v="201803"/>
  </r>
  <r>
    <x v="2525"/>
    <d v="2018-03-23T00:00:00"/>
    <x v="2"/>
    <n v="6.2"/>
    <n v="1"/>
    <n v="10"/>
    <n v="36"/>
    <d v="1899-12-30T01:10:36"/>
    <d v="1899-12-30T00:11:23"/>
    <x v="114"/>
    <s v="BK 10k"/>
    <n v="5.2691218130311652"/>
    <n v="162"/>
    <s v="chilly"/>
    <s v="https://connect.garmin.com/modern/activity/2573745178"/>
    <d v="1899-12-30T04:58:21"/>
    <d v="1899-12-30T02:29:10"/>
    <m/>
    <n v="0"/>
    <n v="0"/>
    <d v="1899-12-30T04:58:21"/>
    <d v="1899-12-30T05:50:45"/>
    <d v="1899-12-30T02:29:10"/>
    <d v="1899-12-30T02:55:22"/>
    <n v="2466"/>
    <x v="17"/>
    <x v="10"/>
    <n v="201803"/>
  </r>
  <r>
    <x v="2526"/>
    <d v="2018-03-25T00:00:00"/>
    <x v="2"/>
    <n v="10.3"/>
    <n v="2"/>
    <n v="8"/>
    <n v="40"/>
    <d v="1899-12-30T02:08:40"/>
    <d v="1899-12-30T00:12:30"/>
    <x v="114"/>
    <s v="Do the 10er"/>
    <n v="4.8031088082901601"/>
    <n v="146"/>
    <s v="chilly"/>
    <s v="Damm dogs on Munson https://connect.garmin.com/modern/activity/2579127095"/>
    <d v="1899-12-30T05:27:17"/>
    <d v="1899-12-30T02:43:39"/>
    <m/>
    <n v="0"/>
    <n v="0"/>
    <d v="1899-12-30T05:27:17"/>
    <d v="1899-12-30T06:19:41"/>
    <d v="1899-12-30T02:43:39"/>
    <d v="1899-12-30T03:09:51"/>
    <n v="2797"/>
    <x v="17"/>
    <x v="10"/>
    <n v="201803"/>
  </r>
  <r>
    <x v="2527"/>
    <d v="2018-03-30T00:00:00"/>
    <x v="2"/>
    <n v="5.0999999999999996"/>
    <n v="0"/>
    <n v="56"/>
    <n v="26"/>
    <d v="1899-12-30T00:56:26"/>
    <d v="1899-12-30T00:11:04"/>
    <x v="114"/>
    <s v="The Lasso"/>
    <n v="5.4223272297696443"/>
    <n v="156"/>
    <s v="Nice!"/>
    <s v="https://connect.garmin.com/modern/activity/2589555952"/>
    <d v="1899-12-30T04:49:55"/>
    <d v="1899-12-30T02:24:57"/>
    <m/>
    <n v="0"/>
    <n v="0"/>
    <d v="1899-12-30T04:49:55"/>
    <d v="1899-12-30T05:42:19"/>
    <d v="1899-12-30T02:24:57"/>
    <d v="1899-12-30T02:51:09"/>
    <n v="2286"/>
    <x v="17"/>
    <x v="10"/>
    <n v="201803"/>
  </r>
  <r>
    <x v="2528"/>
    <d v="2018-04-01T00:00:00"/>
    <x v="2"/>
    <n v="5.0999999999999996"/>
    <n v="0"/>
    <n v="59"/>
    <n v="13"/>
    <d v="1899-12-30T00:59:13"/>
    <d v="1899-12-30T00:11:37"/>
    <x v="114"/>
    <s v="The Lasso"/>
    <n v="5.1674641148325398"/>
    <n v="161"/>
    <s v="chilly"/>
    <s v="https://connect.garmin.com/modern/activity/2594026384"/>
    <d v="1899-12-30T05:04:13"/>
    <d v="1899-12-30T02:32:06"/>
    <m/>
    <n v="0"/>
    <n v="0"/>
    <d v="1899-12-30T05:04:13"/>
    <d v="1899-12-30T05:56:37"/>
    <d v="1899-12-30T02:32:06"/>
    <d v="1899-12-30T02:58:18"/>
    <n v="2547"/>
    <x v="17"/>
    <x v="1"/>
    <n v="201804"/>
  </r>
  <r>
    <x v="2529"/>
    <d v="2018-04-03T00:00:00"/>
    <x v="0"/>
    <n v="0.8"/>
    <n v="0"/>
    <n v="23"/>
    <n v="59"/>
    <d v="1899-12-30T00:23:59"/>
    <d v="1899-12-30T00:29:59"/>
    <x v="49"/>
    <s v="PHS Swim"/>
    <n v="2.0013898540653248"/>
    <n v="0"/>
    <s v="Inside"/>
    <m/>
    <d v="1899-12-30T01:11:57"/>
    <d v="1899-12-30T00:35:58"/>
    <n v="1400"/>
    <n v="0.79545480000000002"/>
    <n v="0.86991994750654"/>
    <d v="1899-12-30T13:05:27"/>
    <d v="1899-12-30T13:57:51"/>
    <d v="1899-12-30T06:32:44"/>
    <d v="1899-12-30T06:58:56"/>
    <n v="3138"/>
    <x v="17"/>
    <x v="1"/>
    <n v="201804"/>
  </r>
  <r>
    <x v="2530"/>
    <d v="2018-04-04T00:00:00"/>
    <x v="2"/>
    <n v="3.2"/>
    <n v="0"/>
    <n v="32"/>
    <n v="25"/>
    <d v="1899-12-30T00:32:25"/>
    <d v="1899-12-30T00:10:08"/>
    <x v="111"/>
    <s v="YNHH Division St 5k"/>
    <n v="5.9228791773778973"/>
    <n v="149"/>
    <s v="chilly"/>
    <s v="https://connect.garmin.com/modern/activity/2600806233"/>
    <d v="1899-12-30T04:25:25"/>
    <d v="1899-12-30T02:12:42"/>
    <m/>
    <n v="0"/>
    <n v="0"/>
    <d v="1899-12-30T04:25:25"/>
    <d v="1899-12-30T05:17:49"/>
    <d v="1899-12-30T02:12:42"/>
    <d v="1899-12-30T02:38:54"/>
    <n v="1639"/>
    <x v="17"/>
    <x v="1"/>
    <n v="201804"/>
  </r>
  <r>
    <x v="2531"/>
    <d v="2018-04-05T00:00:00"/>
    <x v="2"/>
    <n v="4.3"/>
    <n v="0"/>
    <n v="44"/>
    <n v="7"/>
    <d v="1899-12-30T00:44:07"/>
    <d v="1899-12-30T00:10:16"/>
    <x v="111"/>
    <s v="YNHH Highland 4m"/>
    <n v="5.8481299584435247"/>
    <n v="151"/>
    <s v="chilly"/>
    <s v="https://connect.garmin.com/modern/activity/2603096629"/>
    <d v="1899-12-30T04:28:48"/>
    <d v="1899-12-30T02:14:24"/>
    <n v="2000"/>
    <n v="1.1363639999999999"/>
    <n v="1.2427427821521999"/>
    <d v="1899-12-30T04:28:48"/>
    <d v="1899-12-30T05:21:12"/>
    <d v="1899-12-30T02:14:24"/>
    <d v="1899-12-30T02:40:36"/>
    <n v="1750"/>
    <x v="17"/>
    <x v="1"/>
    <n v="201804"/>
  </r>
  <r>
    <x v="2531"/>
    <d v="2018-04-05T00:00:00"/>
    <x v="0"/>
    <n v="1.2"/>
    <n v="0"/>
    <n v="41"/>
    <n v="57"/>
    <d v="1899-12-30T00:41:57"/>
    <d v="1899-12-30T00:34:58"/>
    <x v="49"/>
    <s v="PHS Swim"/>
    <n v="1.7163289630512526"/>
    <n v="0"/>
    <s v="Inside"/>
    <m/>
    <d v="1899-12-30T01:23:54"/>
    <d v="1899-12-30T00:41:57"/>
    <m/>
    <n v="0"/>
    <n v="0"/>
    <d v="1899-12-30T15:15:55"/>
    <d v="1899-12-30T16:08:19"/>
    <d v="1899-12-30T07:37:57"/>
    <d v="1899-12-30T08:04:09"/>
    <n v="3260"/>
    <x v="17"/>
    <x v="1"/>
    <n v="201804"/>
  </r>
  <r>
    <x v="2532"/>
    <d v="2018-04-07T00:00:00"/>
    <x v="2"/>
    <n v="3.55"/>
    <n v="0"/>
    <n v="40"/>
    <n v="2"/>
    <d v="1899-12-30T00:40:02"/>
    <d v="1899-12-30T00:11:17"/>
    <x v="114"/>
    <s v="Treadmill"/>
    <n v="5.3205661948376397"/>
    <n v="145"/>
    <s v="Inside"/>
    <m/>
    <d v="1899-12-30T04:55:27"/>
    <d v="1899-12-30T02:27:44"/>
    <m/>
    <n v="0"/>
    <n v="0"/>
    <d v="1899-12-30T04:55:27"/>
    <d v="1899-12-30T05:47:51"/>
    <d v="1899-12-30T02:27:44"/>
    <d v="1899-12-30T02:53:56"/>
    <n v="2400"/>
    <x v="17"/>
    <x v="1"/>
    <n v="201804"/>
  </r>
  <r>
    <x v="2533"/>
    <d v="2018-04-08T00:00:00"/>
    <x v="2"/>
    <n v="7.25"/>
    <n v="1"/>
    <n v="30"/>
    <n v="13"/>
    <d v="1899-12-30T01:30:13"/>
    <d v="1899-12-30T00:12:27"/>
    <x v="116"/>
    <s v="Reverse Quassy Loop"/>
    <n v="4.8217254757066357"/>
    <n v="142"/>
    <s v="chilly"/>
    <s v="https://connect.garmin.com/modern/activity/2609984627"/>
    <d v="1899-12-30T05:26:01"/>
    <d v="1899-12-30T02:43:01"/>
    <m/>
    <n v="0"/>
    <n v="0"/>
    <d v="1899-12-30T05:26:01"/>
    <d v="1899-12-30T06:18:25"/>
    <d v="1899-12-30T02:43:01"/>
    <d v="1899-12-30T03:09:13"/>
    <n v="2788"/>
    <x v="17"/>
    <x v="1"/>
    <n v="201804"/>
  </r>
  <r>
    <x v="2534"/>
    <d v="2018-04-10T00:00:00"/>
    <x v="0"/>
    <n v="0.9"/>
    <n v="0"/>
    <n v="29"/>
    <n v="55"/>
    <d v="1899-12-30T00:29:55"/>
    <d v="1899-12-30T00:33:14"/>
    <x v="49"/>
    <s v="PHS Swim"/>
    <n v="1.8050139275766031"/>
    <n v="0"/>
    <s v="Inside"/>
    <m/>
    <d v="1899-12-30T01:19:47"/>
    <d v="1899-12-30T00:39:53"/>
    <n v="1500"/>
    <n v="0.85227299999999995"/>
    <n v="0.93205708661414999"/>
    <d v="1899-12-30T14:30:54"/>
    <d v="1899-12-30T15:23:18"/>
    <d v="1899-12-30T07:15:27"/>
    <d v="1899-12-30T07:41:39"/>
    <n v="3203"/>
    <x v="17"/>
    <x v="1"/>
    <n v="201804"/>
  </r>
  <r>
    <x v="2535"/>
    <d v="2018-04-11T00:00:00"/>
    <x v="1"/>
    <n v="12"/>
    <n v="0"/>
    <n v="54"/>
    <n v="30"/>
    <d v="1899-12-30T00:54:30"/>
    <d v="1899-12-30T00:04:32"/>
    <x v="113"/>
    <s v="Work Bike Path 6 OutBack"/>
    <n v="13.211009174311938"/>
    <n v="120"/>
    <s v="chilly"/>
    <s v="https://www.strava.com/activities/1502595087"/>
    <d v="1899-12-30T08:28:40"/>
    <d v="1899-12-30T04:14:20"/>
    <m/>
    <n v="0"/>
    <n v="0"/>
    <d v="1899-12-30T01:58:59"/>
    <d v="1899-12-30T02:51:24"/>
    <d v="1899-12-30T00:59:30"/>
    <d v="1899-12-30T01:25:42"/>
    <n v="671"/>
    <x v="17"/>
    <x v="1"/>
    <n v="201804"/>
  </r>
  <r>
    <x v="2536"/>
    <d v="2018-04-13T00:00:00"/>
    <x v="1"/>
    <n v="27.5"/>
    <n v="2"/>
    <n v="0"/>
    <n v="46"/>
    <d v="1899-12-30T02:00:46"/>
    <d v="1899-12-30T00:04:23"/>
    <x v="53"/>
    <s v="Random"/>
    <n v="13.662710460943979"/>
    <n v="143"/>
    <s v="Nice!"/>
    <s v="https://www.strava.com/activities/1506281747"/>
    <d v="1899-12-30T08:11:51"/>
    <d v="1899-12-30T04:05:55"/>
    <m/>
    <n v="0"/>
    <n v="0"/>
    <d v="1899-12-30T01:55:03"/>
    <d v="1899-12-30T02:47:27"/>
    <d v="1899-12-30T00:57:32"/>
    <d v="1899-12-30T01:23:44"/>
    <n v="621"/>
    <x v="17"/>
    <x v="1"/>
    <n v="201804"/>
  </r>
  <r>
    <x v="2537"/>
    <d v="2018-04-09T00:00:00"/>
    <x v="1"/>
    <n v="0.01"/>
    <n v="0"/>
    <n v="0"/>
    <n v="1"/>
    <d v="1899-12-30T00:00:01"/>
    <d v="1899-12-30T00:01:40"/>
    <x v="117"/>
    <s v="test"/>
    <n v="36.000000000000028"/>
    <n v="0"/>
    <m/>
    <m/>
    <d v="1899-12-30T03:06:40"/>
    <d v="1899-12-30T01:33:20"/>
    <m/>
    <n v="0"/>
    <n v="0"/>
    <d v="1899-12-30T00:43:40"/>
    <d v="1899-12-30T01:36:04"/>
    <d v="1899-12-30T00:21:50"/>
    <d v="1899-12-30T00:48:02"/>
    <n v="6"/>
    <x v="17"/>
    <x v="1"/>
    <n v="201804"/>
  </r>
  <r>
    <x v="2538"/>
    <d v="2018-04-12T00:00:00"/>
    <x v="2"/>
    <n v="3.2"/>
    <n v="0"/>
    <n v="31"/>
    <n v="12"/>
    <d v="1899-12-30T00:31:12"/>
    <d v="1899-12-30T00:09:45"/>
    <x v="111"/>
    <s v="YNHH Division St 5k"/>
    <n v="6.1538461538461586"/>
    <n v="152"/>
    <s v="Nice!"/>
    <s v="https://connect.garmin.com/modern/activity/2619223844"/>
    <d v="1899-12-30T04:15:27"/>
    <d v="1899-12-30T02:07:43"/>
    <m/>
    <n v="0"/>
    <n v="0"/>
    <d v="1899-12-30T04:15:27"/>
    <d v="1899-12-30T05:07:51"/>
    <d v="1899-12-30T02:07:43"/>
    <d v="1899-12-30T02:33:56"/>
    <n v="1311"/>
    <x v="17"/>
    <x v="1"/>
    <n v="201804"/>
  </r>
  <r>
    <x v="2539"/>
    <d v="2018-04-15T00:00:00"/>
    <x v="2"/>
    <n v="3"/>
    <n v="0"/>
    <n v="39"/>
    <n v="6"/>
    <d v="1899-12-30T00:39:06"/>
    <d v="1899-12-30T00:13:02"/>
    <x v="114"/>
    <s v="Hard Rock Punta Cana"/>
    <n v="4.6035805626598503"/>
    <n v="137"/>
    <s v="HOT &amp; Humid"/>
    <s v="https://connect.garmin.com/modern/activity/2625668088"/>
    <d v="1899-12-30T05:41:28"/>
    <d v="1899-12-30T02:50:44"/>
    <m/>
    <n v="0"/>
    <n v="0"/>
    <d v="1899-12-30T05:41:28"/>
    <d v="1899-12-30T06:33:52"/>
    <d v="1899-12-30T02:50:44"/>
    <d v="1899-12-30T03:16:56"/>
    <n v="2875"/>
    <x v="17"/>
    <x v="1"/>
    <n v="201804"/>
  </r>
  <r>
    <x v="2540"/>
    <d v="2018-04-17T00:00:00"/>
    <x v="2"/>
    <n v="3"/>
    <n v="0"/>
    <n v="37"/>
    <n v="46"/>
    <d v="1899-12-30T00:37:46"/>
    <d v="1899-12-30T00:12:35"/>
    <x v="114"/>
    <s v="Hard Rock Punta Cana"/>
    <n v="4.7661076787290417"/>
    <n v="158"/>
    <s v="HOT &amp; Humid"/>
    <s v="https://connect.garmin.com/modern/activity/2630368909"/>
    <d v="1899-12-30T05:29:50"/>
    <d v="1899-12-30T02:44:55"/>
    <m/>
    <n v="0"/>
    <n v="0"/>
    <d v="1899-12-30T05:29:50"/>
    <d v="1899-12-30T06:22:14"/>
    <d v="1899-12-30T02:44:55"/>
    <d v="1899-12-30T03:11:07"/>
    <n v="2819"/>
    <x v="17"/>
    <x v="1"/>
    <n v="201804"/>
  </r>
  <r>
    <x v="2541"/>
    <d v="2018-04-19T00:00:00"/>
    <x v="2"/>
    <n v="3"/>
    <n v="0"/>
    <n v="38"/>
    <n v="12"/>
    <d v="1899-12-30T00:38:12"/>
    <d v="1899-12-30T00:12:44"/>
    <x v="114"/>
    <s v="Hard Rock Punta Cana"/>
    <n v="4.7120418848167578"/>
    <n v="149"/>
    <s v="HOT &amp; Humid"/>
    <m/>
    <d v="1899-12-30T05:33:37"/>
    <d v="1899-12-30T02:46:48"/>
    <m/>
    <n v="0"/>
    <n v="0"/>
    <d v="1899-12-30T05:33:37"/>
    <d v="1899-12-30T06:26:01"/>
    <d v="1899-12-30T02:46:48"/>
    <d v="1899-12-30T03:13:00"/>
    <n v="2839"/>
    <x v="17"/>
    <x v="1"/>
    <n v="201804"/>
  </r>
  <r>
    <x v="2542"/>
    <d v="2018-04-20T00:00:00"/>
    <x v="2"/>
    <n v="4.25"/>
    <n v="0"/>
    <n v="47"/>
    <n v="2"/>
    <d v="1899-12-30T00:47:02"/>
    <d v="1899-12-30T00:11:04"/>
    <x v="116"/>
    <s v="Random"/>
    <n v="5.4216867469879562"/>
    <n v="156"/>
    <s v="chilly"/>
    <s v="https://www.strava.com/activities/1520514593/overview"/>
    <d v="1899-12-30T04:49:57"/>
    <d v="1899-12-30T02:24:58"/>
    <m/>
    <n v="0"/>
    <n v="0"/>
    <d v="1899-12-30T04:49:57"/>
    <d v="1899-12-30T05:42:21"/>
    <d v="1899-12-30T02:24:58"/>
    <d v="1899-12-30T02:51:10"/>
    <n v="2292"/>
    <x v="17"/>
    <x v="1"/>
    <n v="201804"/>
  </r>
  <r>
    <x v="2543"/>
    <d v="2018-04-21T00:00:00"/>
    <x v="1"/>
    <n v="17"/>
    <n v="1"/>
    <n v="10"/>
    <n v="7"/>
    <d v="1899-12-30T01:10:07"/>
    <d v="1899-12-30T00:04:07"/>
    <x v="53"/>
    <s v="Random"/>
    <n v="14.547183265985275"/>
    <n v="117"/>
    <s v="chilly"/>
    <s v="https://connect.garmin.com/modern/activity/2641269633"/>
    <d v="1899-12-30T07:41:57"/>
    <d v="1899-12-30T03:50:58"/>
    <m/>
    <n v="0"/>
    <n v="0"/>
    <d v="1899-12-30T01:48:04"/>
    <d v="1899-12-30T02:40:28"/>
    <d v="1899-12-30T00:54:02"/>
    <d v="1899-12-30T01:20:14"/>
    <n v="544"/>
    <x v="17"/>
    <x v="1"/>
    <n v="201804"/>
  </r>
  <r>
    <x v="2544"/>
    <d v="2018-04-22T00:00:00"/>
    <x v="2"/>
    <n v="6.9"/>
    <n v="1"/>
    <n v="22"/>
    <n v="53"/>
    <d v="1899-12-30T01:22:53"/>
    <d v="1899-12-30T00:12:01"/>
    <x v="116"/>
    <s v="Long Way 389"/>
    <n v="4.9949728534084095"/>
    <n v="150"/>
    <s v="Nice!"/>
    <s v="https://www.strava.com/activities/1525855478"/>
    <d v="1899-12-30T05:14:43"/>
    <d v="1899-12-30T02:37:21"/>
    <m/>
    <n v="0"/>
    <n v="0"/>
    <d v="1899-12-30T05:14:43"/>
    <d v="1899-12-30T06:07:07"/>
    <d v="1899-12-30T02:37:21"/>
    <d v="1899-12-30T03:03:34"/>
    <n v="2704"/>
    <x v="17"/>
    <x v="1"/>
    <n v="201804"/>
  </r>
  <r>
    <x v="2545"/>
    <d v="2018-04-24T00:00:00"/>
    <x v="1"/>
    <n v="8.25"/>
    <n v="0"/>
    <n v="30"/>
    <n v="0"/>
    <d v="1899-12-30T00:30:00"/>
    <d v="1899-12-30T00:03:38"/>
    <x v="78"/>
    <s v="Zwift London"/>
    <n v="16.500000000000014"/>
    <n v="0"/>
    <s v="Inside"/>
    <s v="shoe issues"/>
    <d v="1899-12-30T06:47:16"/>
    <d v="1899-12-30T03:23:38"/>
    <m/>
    <n v="0"/>
    <n v="0"/>
    <d v="1899-12-30T01:35:16"/>
    <d v="1899-12-30T02:27:40"/>
    <d v="1899-12-30T00:47:38"/>
    <d v="1899-12-30T01:13:50"/>
    <n v="342"/>
    <x v="17"/>
    <x v="1"/>
    <n v="201804"/>
  </r>
  <r>
    <x v="2546"/>
    <d v="2018-04-26T00:00:00"/>
    <x v="0"/>
    <n v="1"/>
    <n v="0"/>
    <n v="32"/>
    <n v="30"/>
    <d v="1899-12-30T00:32:30"/>
    <d v="1899-12-30T00:32:30"/>
    <x v="67"/>
    <s v="Yale 50 Meter"/>
    <n v="1.8461538461538476"/>
    <n v="0"/>
    <s v="Inside"/>
    <s v="Watch issues"/>
    <d v="1899-12-30T01:18:00"/>
    <d v="1899-12-30T00:39:00"/>
    <m/>
    <n v="0"/>
    <n v="0"/>
    <d v="1899-12-30T14:11:30"/>
    <d v="1899-12-30T15:03:54"/>
    <d v="1899-12-30T07:05:45"/>
    <d v="1899-12-30T07:31:57"/>
    <n v="3181"/>
    <x v="17"/>
    <x v="1"/>
    <n v="201804"/>
  </r>
  <r>
    <x v="2547"/>
    <d v="2018-04-27T00:00:00"/>
    <x v="1"/>
    <n v="40"/>
    <n v="2"/>
    <n v="56"/>
    <n v="23"/>
    <d v="1899-12-30T02:56:23"/>
    <d v="1899-12-30T00:04:25"/>
    <x v="90"/>
    <s v="Almost Rev3"/>
    <n v="13.606727770953427"/>
    <n v="139"/>
    <s v="chilly"/>
    <s v="https://connect.garmin.com/modern/activity/2655564830"/>
    <d v="1899-12-30T08:13:52"/>
    <d v="1899-12-30T04:06:56"/>
    <m/>
    <n v="0"/>
    <n v="0"/>
    <d v="1899-12-30T01:55:32"/>
    <d v="1899-12-30T02:47:56"/>
    <d v="1899-12-30T00:57:46"/>
    <d v="1899-12-30T01:23:58"/>
    <n v="629"/>
    <x v="17"/>
    <x v="1"/>
    <n v="201804"/>
  </r>
  <r>
    <x v="2548"/>
    <d v="2018-04-30T00:00:00"/>
    <x v="2"/>
    <n v="3.1"/>
    <n v="0"/>
    <n v="36"/>
    <n v="8"/>
    <d v="1899-12-30T00:36:08"/>
    <d v="1899-12-30T00:11:39"/>
    <x v="118"/>
    <s v="fenn's Pond"/>
    <n v="5.1476014760147644"/>
    <n v="137"/>
    <s v="chilly"/>
    <s v="https://connect.garmin.com/modern/activity/2662651791"/>
    <d v="1899-12-30T05:05:23"/>
    <d v="1899-12-30T02:32:42"/>
    <m/>
    <n v="0"/>
    <n v="0"/>
    <d v="1899-12-30T05:05:23"/>
    <d v="1899-12-30T05:57:47"/>
    <d v="1899-12-30T02:32:42"/>
    <d v="1899-12-30T02:58:54"/>
    <n v="2565"/>
    <x v="17"/>
    <x v="1"/>
    <n v="201804"/>
  </r>
  <r>
    <x v="2549"/>
    <d v="2018-05-01T00:00:00"/>
    <x v="2"/>
    <n v="3"/>
    <n v="0"/>
    <n v="30"/>
    <n v="50"/>
    <d v="1899-12-30T00:30:50"/>
    <d v="1899-12-30T00:10:17"/>
    <x v="118"/>
    <s v="Madison Radom"/>
    <n v="5.837837837837843"/>
    <n v="148"/>
    <s v="Windy"/>
    <s v="https://www.strava.com/activities/1543954890"/>
    <d v="1899-12-30T04:29:17"/>
    <d v="1899-12-30T02:14:38"/>
    <m/>
    <n v="0"/>
    <n v="0"/>
    <d v="1899-12-30T04:29:17"/>
    <d v="1899-12-30T05:21:41"/>
    <d v="1899-12-30T02:14:38"/>
    <d v="1899-12-30T02:40:50"/>
    <n v="1763"/>
    <x v="17"/>
    <x v="2"/>
    <n v="201805"/>
  </r>
  <r>
    <x v="2550"/>
    <d v="2018-05-02T00:00:00"/>
    <x v="2"/>
    <n v="14"/>
    <n v="3"/>
    <n v="5"/>
    <n v="14"/>
    <d v="1899-12-30T03:05:14"/>
    <d v="1899-12-30T00:13:14"/>
    <x v="118"/>
    <s v="Epic to Madison"/>
    <n v="4.5348209465539"/>
    <n v="150"/>
    <s v="HOT &amp; Humid"/>
    <s v="https://www.strava.com/activities/1546009558"/>
    <d v="1899-12-30T05:46:39"/>
    <d v="1899-12-30T02:53:20"/>
    <m/>
    <n v="0"/>
    <n v="0"/>
    <d v="1899-12-30T05:46:39"/>
    <d v="1899-12-30T06:39:03"/>
    <d v="1899-12-30T02:53:20"/>
    <d v="1899-12-30T03:19:32"/>
    <n v="2890"/>
    <x v="17"/>
    <x v="2"/>
    <n v="201805"/>
  </r>
  <r>
    <x v="2551"/>
    <d v="2018-05-05T00:00:00"/>
    <x v="1"/>
    <n v="5"/>
    <n v="1"/>
    <n v="0"/>
    <n v="0"/>
    <d v="1899-12-30T01:00:00"/>
    <d v="1899-12-30T00:12:00"/>
    <x v="53"/>
    <s v="Manhatten to Brooklyn"/>
    <n v="5.0000000000000036"/>
    <n v="0"/>
    <m/>
    <m/>
    <d v="1899-12-30T22:24:00"/>
    <d v="1899-12-30T11:12:00"/>
    <m/>
    <n v="0"/>
    <n v="0"/>
    <d v="1899-12-30T05:14:24"/>
    <d v="1899-12-30T06:06:48"/>
    <d v="1899-12-30T02:37:12"/>
    <d v="1899-12-30T03:03:24"/>
    <n v="2688"/>
    <x v="17"/>
    <x v="2"/>
    <n v="201805"/>
  </r>
  <r>
    <x v="2552"/>
    <d v="2018-05-06T00:00:00"/>
    <x v="1"/>
    <n v="36.5"/>
    <n v="3"/>
    <n v="17"/>
    <n v="44"/>
    <d v="1899-12-30T03:17:44"/>
    <d v="1899-12-30T00:05:25"/>
    <x v="53"/>
    <s v="Five Boro Bike Tour"/>
    <n v="11.07552258934593"/>
    <n v="0"/>
    <s v="Nice!"/>
    <s v="https://www.strava.com/activities/1554306491"/>
    <d v="1899-12-30T10:06:45"/>
    <d v="1899-12-30T05:03:22"/>
    <m/>
    <n v="0"/>
    <n v="0"/>
    <d v="1899-12-30T02:21:56"/>
    <d v="1899-12-30T03:14:20"/>
    <d v="1899-12-30T01:10:58"/>
    <d v="1899-12-30T01:37:10"/>
    <n v="754"/>
    <x v="17"/>
    <x v="2"/>
    <n v="201805"/>
  </r>
  <r>
    <x v="2553"/>
    <d v="2018-05-07T00:00:00"/>
    <x v="0"/>
    <n v="0.77"/>
    <n v="0"/>
    <n v="26"/>
    <n v="21"/>
    <d v="1899-12-30T00:26:21"/>
    <d v="1899-12-30T00:34:13"/>
    <x v="67"/>
    <s v="Yale 50 Meter"/>
    <n v="1.7533206831119557"/>
    <n v="0"/>
    <s v="Inside"/>
    <m/>
    <d v="1899-12-30T01:22:08"/>
    <d v="1899-12-30T00:41:04"/>
    <n v="1250"/>
    <n v="0.71022750000000001"/>
    <n v="0.77671423884512503"/>
    <d v="1899-12-30T14:56:35"/>
    <d v="1899-12-30T15:48:59"/>
    <d v="1899-12-30T07:28:18"/>
    <d v="1899-12-30T07:54:30"/>
    <n v="3239"/>
    <x v="17"/>
    <x v="2"/>
    <n v="201805"/>
  </r>
  <r>
    <x v="2554"/>
    <d v="2018-05-09T00:00:00"/>
    <x v="2"/>
    <n v="3.1"/>
    <n v="0"/>
    <n v="39"/>
    <n v="27"/>
    <d v="1899-12-30T00:39:27"/>
    <d v="1899-12-30T00:12:44"/>
    <x v="118"/>
    <s v="fenn's Pond"/>
    <n v="4.714828897338406"/>
    <n v="153"/>
    <s v="Nice!"/>
    <m/>
    <d v="1899-12-30T05:33:25"/>
    <d v="1899-12-30T02:46:42"/>
    <m/>
    <n v="0"/>
    <n v="0"/>
    <d v="1899-12-30T05:33:25"/>
    <d v="1899-12-30T06:25:49"/>
    <d v="1899-12-30T02:46:42"/>
    <d v="1899-12-30T03:12:54"/>
    <n v="2836"/>
    <x v="17"/>
    <x v="2"/>
    <n v="201805"/>
  </r>
  <r>
    <x v="2555"/>
    <d v="2018-05-10T00:00:00"/>
    <x v="2"/>
    <n v="3.1"/>
    <n v="0"/>
    <n v="38"/>
    <n v="37"/>
    <d v="1899-12-30T00:38:37"/>
    <d v="1899-12-30T00:12:27"/>
    <x v="118"/>
    <s v="fenn's Pond"/>
    <n v="4.8165731549417385"/>
    <n v="154"/>
    <s v="overcast"/>
    <m/>
    <d v="1899-12-30T05:26:22"/>
    <d v="1899-12-30T02:43:11"/>
    <m/>
    <n v="0"/>
    <n v="0"/>
    <d v="1899-12-30T05:26:22"/>
    <d v="1899-12-30T06:18:46"/>
    <d v="1899-12-30T02:43:11"/>
    <d v="1899-12-30T03:09:23"/>
    <n v="2791"/>
    <x v="17"/>
    <x v="2"/>
    <n v="201805"/>
  </r>
  <r>
    <x v="2556"/>
    <d v="2018-05-11T00:00:00"/>
    <x v="1"/>
    <n v="26.75"/>
    <n v="1"/>
    <n v="51"/>
    <n v="6"/>
    <d v="1899-12-30T01:51:06"/>
    <d v="1899-12-30T00:04:09"/>
    <x v="90"/>
    <s v="Random"/>
    <n v="14.446444644464458"/>
    <n v="131"/>
    <s v="Nice!"/>
    <s v="https://connect.garmin.com/modern/activity/2691354969"/>
    <d v="1899-12-30T07:45:10"/>
    <d v="1899-12-30T03:52:35"/>
    <m/>
    <n v="0"/>
    <n v="0"/>
    <d v="1899-12-30T01:48:49"/>
    <d v="1899-12-30T02:41:13"/>
    <d v="1899-12-30T00:54:24"/>
    <d v="1899-12-30T01:20:36"/>
    <n v="556"/>
    <x v="17"/>
    <x v="2"/>
    <n v="201805"/>
  </r>
  <r>
    <x v="2557"/>
    <d v="2018-05-12T00:00:00"/>
    <x v="2"/>
    <n v="5.75"/>
    <n v="1"/>
    <n v="0"/>
    <n v="0"/>
    <d v="1899-12-30T01:00:00"/>
    <d v="1899-12-30T00:10:26"/>
    <x v="118"/>
    <s v="Treadmill"/>
    <n v="5.7500000000000053"/>
    <n v="141"/>
    <s v="Inside"/>
    <s v="https://www.strava.com/activities/1567500311"/>
    <d v="1899-12-30T04:33:23"/>
    <d v="1899-12-30T02:16:42"/>
    <m/>
    <n v="0"/>
    <n v="0"/>
    <d v="1899-12-30T04:33:23"/>
    <d v="1899-12-30T05:25:48"/>
    <d v="1899-12-30T02:16:42"/>
    <d v="1899-12-30T02:42:54"/>
    <n v="1893"/>
    <x v="17"/>
    <x v="2"/>
    <n v="201805"/>
  </r>
  <r>
    <x v="2558"/>
    <d v="2018-05-15T00:00:00"/>
    <x v="2"/>
    <n v="3.1"/>
    <n v="0"/>
    <n v="35"/>
    <n v="23"/>
    <d v="1899-12-30T00:35:23"/>
    <d v="1899-12-30T00:11:25"/>
    <x v="118"/>
    <s v="Bunker Hill &amp; Back"/>
    <n v="5.2567121997173842"/>
    <n v="152"/>
    <s v="Foggy"/>
    <m/>
    <d v="1899-12-30T04:59:03"/>
    <d v="1899-12-30T02:29:31"/>
    <m/>
    <n v="0"/>
    <n v="0"/>
    <d v="1899-12-30T04:59:03"/>
    <d v="1899-12-30T05:51:27"/>
    <d v="1899-12-30T02:29:31"/>
    <d v="1899-12-30T02:55:43"/>
    <n v="2473"/>
    <x v="17"/>
    <x v="2"/>
    <n v="201805"/>
  </r>
  <r>
    <x v="2559"/>
    <d v="2018-05-16T00:00:00"/>
    <x v="2"/>
    <n v="2.2999999999999998"/>
    <n v="0"/>
    <n v="30"/>
    <n v="57"/>
    <d v="1899-12-30T00:30:57"/>
    <d v="1899-12-30T00:13:27"/>
    <x v="118"/>
    <s v="Random"/>
    <n v="4.458804523424881"/>
    <n v="0"/>
    <s v="Humid"/>
    <s v="post tornado runaround"/>
    <d v="1899-12-30T05:52:34"/>
    <d v="1899-12-30T02:56:17"/>
    <m/>
    <n v="0"/>
    <n v="0"/>
    <d v="1899-12-30T05:52:34"/>
    <d v="1899-12-30T06:44:58"/>
    <d v="1899-12-30T02:56:17"/>
    <d v="1899-12-30T03:22:29"/>
    <n v="2915"/>
    <x v="17"/>
    <x v="2"/>
    <n v="201805"/>
  </r>
  <r>
    <x v="2560"/>
    <d v="2018-05-17T00:00:00"/>
    <x v="2"/>
    <n v="3.11"/>
    <n v="0"/>
    <n v="38"/>
    <n v="55"/>
    <d v="1899-12-30T00:38:55"/>
    <d v="1899-12-30T00:12:31"/>
    <x v="118"/>
    <s v="Random"/>
    <n v="4.794860813704501"/>
    <n v="154"/>
    <s v="Nice!"/>
    <m/>
    <d v="1899-12-30T05:27:51"/>
    <d v="1899-12-30T02:43:56"/>
    <m/>
    <n v="0"/>
    <n v="0"/>
    <d v="1899-12-30T05:27:51"/>
    <d v="1899-12-30T06:20:15"/>
    <d v="1899-12-30T02:43:56"/>
    <d v="1899-12-30T03:10:08"/>
    <n v="2807"/>
    <x v="17"/>
    <x v="2"/>
    <n v="201805"/>
  </r>
  <r>
    <x v="2561"/>
    <d v="2018-05-18T00:00:00"/>
    <x v="2"/>
    <n v="6.5"/>
    <n v="1"/>
    <n v="18"/>
    <n v="42"/>
    <d v="1899-12-30T01:18:42"/>
    <d v="1899-12-30T00:12:06"/>
    <x v="118"/>
    <s v="Detour Bk 10k"/>
    <n v="4.9555273189326599"/>
    <n v="151"/>
    <s v="Nice!"/>
    <s v="https://www.strava.com/activities/1580279947"/>
    <d v="1899-12-30T05:17:13"/>
    <d v="1899-12-30T02:38:37"/>
    <m/>
    <n v="0"/>
    <n v="0"/>
    <d v="1899-12-30T05:17:13"/>
    <d v="1899-12-30T06:09:37"/>
    <d v="1899-12-30T02:38:37"/>
    <d v="1899-12-30T03:04:49"/>
    <n v="2723"/>
    <x v="17"/>
    <x v="2"/>
    <n v="201805"/>
  </r>
  <r>
    <x v="2560"/>
    <d v="2018-05-17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7"/>
    <x v="2"/>
    <n v="201805"/>
  </r>
  <r>
    <x v="2562"/>
    <d v="2018-05-20T00:00:00"/>
    <x v="2"/>
    <n v="8"/>
    <n v="1"/>
    <n v="57"/>
    <n v="1"/>
    <d v="1899-12-30T01:57:01"/>
    <d v="1899-12-30T00:14:38"/>
    <x v="118"/>
    <s v="wrong"/>
    <n v="4.1019797749608351"/>
    <n v="132"/>
    <s v="Humid"/>
    <s v="https://connect.garmin.com/modern/activity/2714753322"/>
    <d v="1899-12-30T06:23:14"/>
    <d v="1899-12-30T03:11:37"/>
    <m/>
    <n v="0"/>
    <n v="0"/>
    <d v="1899-12-30T06:23:14"/>
    <d v="1899-12-30T07:15:38"/>
    <d v="1899-12-30T03:11:37"/>
    <d v="1899-12-30T03:37:49"/>
    <n v="2996"/>
    <x v="17"/>
    <x v="2"/>
    <n v="201805"/>
  </r>
  <r>
    <x v="2563"/>
    <d v="2018-05-22T00:00:00"/>
    <x v="2"/>
    <n v="3.15"/>
    <n v="0"/>
    <n v="33"/>
    <n v="33"/>
    <d v="1899-12-30T00:33:33"/>
    <d v="1899-12-30T00:10:39"/>
    <x v="118"/>
    <s v="Bunker Hill &amp; Back"/>
    <n v="5.6333830104321958"/>
    <n v="149"/>
    <s v="Nice!"/>
    <s v="https://connect.garmin.com/modern/activity/2718052092"/>
    <d v="1899-12-30T04:39:03"/>
    <d v="1899-12-30T02:19:32"/>
    <m/>
    <n v="0"/>
    <n v="0"/>
    <d v="1899-12-30T04:39:03"/>
    <d v="1899-12-30T05:31:27"/>
    <d v="1899-12-30T02:19:32"/>
    <d v="1899-12-30T02:45:44"/>
    <n v="2034"/>
    <x v="17"/>
    <x v="2"/>
    <n v="201805"/>
  </r>
  <r>
    <x v="2564"/>
    <d v="2018-05-23T00:00:00"/>
    <x v="2"/>
    <n v="3.25"/>
    <n v="0"/>
    <n v="31"/>
    <n v="53"/>
    <d v="1899-12-30T00:31:53"/>
    <d v="1899-12-30T00:09:49"/>
    <x v="111"/>
    <s v="YNHH Division St 5k"/>
    <n v="6.116048092002095"/>
    <n v="147"/>
    <s v="Nice!"/>
    <s v="https://connect.garmin.com/modern/activity/2721325772"/>
    <d v="1899-12-30T04:17:02"/>
    <d v="1899-12-30T02:08:31"/>
    <m/>
    <n v="0"/>
    <n v="0"/>
    <d v="1899-12-30T04:17:02"/>
    <d v="1899-12-30T05:09:26"/>
    <d v="1899-12-30T02:08:31"/>
    <d v="1899-12-30T02:34:43"/>
    <n v="1355"/>
    <x v="17"/>
    <x v="2"/>
    <n v="201805"/>
  </r>
  <r>
    <x v="2565"/>
    <d v="2018-05-24T00:00:00"/>
    <x v="0"/>
    <n v="1"/>
    <n v="0"/>
    <n v="34"/>
    <n v="7"/>
    <d v="1899-12-30T00:34:07"/>
    <d v="1899-12-30T00:34:07"/>
    <x v="54"/>
    <s v="Jr to Boathouse"/>
    <n v="1.758671226184662"/>
    <n v="0"/>
    <s v="Nice!"/>
    <s v="https://connect.garmin.com/modern/activity/2723047944"/>
    <d v="1899-12-30T01:21:53"/>
    <d v="1899-12-30T00:40:56"/>
    <n v="1620"/>
    <n v="0.92045484"/>
    <n v="1.0066216535432819"/>
    <d v="1899-12-30T14:53:51"/>
    <d v="1899-12-30T15:46:15"/>
    <d v="1899-12-30T07:26:56"/>
    <d v="1899-12-30T07:53:08"/>
    <n v="3236"/>
    <x v="17"/>
    <x v="2"/>
    <n v="201805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m/>
    <x v="41"/>
    <m/>
    <m/>
    <m/>
    <m/>
    <m/>
    <m/>
    <x v="29"/>
    <m/>
    <m/>
    <m/>
    <m/>
    <m/>
    <m/>
    <m/>
    <m/>
    <m/>
    <m/>
    <m/>
    <m/>
    <m/>
    <m/>
    <m/>
    <x v="19"/>
    <x v="12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576">
  <r>
    <d v="2001-07-11T00:00:00"/>
    <d v="2001-07-11T00:00:00"/>
    <x v="0"/>
    <n v="0.5"/>
    <n v="0"/>
    <n v="21"/>
    <n v="25"/>
    <d v="1899-12-30T00:21:25"/>
    <d v="1899-12-30T00:42:50"/>
    <s v="unk"/>
    <x v="0"/>
    <n v="1.4007782101167325"/>
    <n v="0"/>
    <x v="0"/>
    <m/>
    <d v="1899-12-30T01:42:48"/>
    <d v="1899-12-30T00:51:24"/>
    <m/>
    <n v="0"/>
    <n v="0"/>
    <d v="1899-12-30T18:42:14"/>
    <d v="1899-12-30T19:34:38"/>
    <d v="1899-12-30T09:21:07"/>
    <d v="1899-12-30T09:47:19"/>
    <n v="3478"/>
    <x v="0"/>
    <x v="0"/>
    <n v="200107"/>
    <n v="28"/>
    <e v="#VALUE!"/>
    <n v="11"/>
  </r>
  <r>
    <d v="2001-07-11T00:00:00"/>
    <d v="2001-07-11T00:00:00"/>
    <x v="1"/>
    <n v="10.5"/>
    <n v="0"/>
    <n v="46"/>
    <n v="51"/>
    <d v="1899-12-30T00:46:51"/>
    <d v="1899-12-30T00:04:28"/>
    <s v="unk"/>
    <x v="0"/>
    <n v="13.447171824973331"/>
    <n v="0"/>
    <x v="0"/>
    <m/>
    <d v="1899-12-30T08:19:44"/>
    <d v="1899-12-30T04:09:52"/>
    <m/>
    <n v="0"/>
    <n v="0"/>
    <d v="1899-12-30T01:56:54"/>
    <d v="1899-12-30T02:49:18"/>
    <d v="1899-12-30T00:58:27"/>
    <d v="1899-12-30T01:24:39"/>
    <n v="644"/>
    <x v="0"/>
    <x v="0"/>
    <n v="200107"/>
    <n v="28"/>
    <n v="0"/>
    <n v="11"/>
  </r>
  <r>
    <d v="2001-07-11T00:00:00"/>
    <d v="2001-07-11T00:00:00"/>
    <x v="2"/>
    <n v="3.1"/>
    <n v="0"/>
    <n v="42"/>
    <n v="31"/>
    <d v="1899-12-30T00:42:31"/>
    <d v="1899-12-30T00:13:43"/>
    <s v="unk"/>
    <x v="0"/>
    <n v="4.3747549980399887"/>
    <n v="0"/>
    <x v="0"/>
    <m/>
    <d v="1899-12-30T05:59:20"/>
    <d v="1899-12-30T02:59:40"/>
    <m/>
    <n v="0"/>
    <n v="0"/>
    <d v="1899-12-30T05:59:20"/>
    <d v="1899-12-30T06:51:44"/>
    <d v="1899-12-30T02:59:40"/>
    <d v="1899-12-30T03:25:52"/>
    <n v="2929"/>
    <x v="0"/>
    <x v="0"/>
    <n v="200107"/>
    <n v="28"/>
    <n v="0"/>
    <n v="11"/>
  </r>
  <r>
    <d v="2002-07-10T00:00:00"/>
    <d v="2002-07-10T00:00:00"/>
    <x v="0"/>
    <n v="0.5"/>
    <n v="0"/>
    <n v="20"/>
    <n v="25"/>
    <d v="1899-12-30T00:20:25"/>
    <d v="1899-12-30T00:40:50"/>
    <s v="unk"/>
    <x v="0"/>
    <n v="1.469387755102042"/>
    <n v="0"/>
    <x v="0"/>
    <m/>
    <d v="1899-12-30T01:38:00"/>
    <d v="1899-12-30T00:49:00"/>
    <m/>
    <n v="0"/>
    <n v="0"/>
    <d v="1899-12-30T17:49:50"/>
    <d v="1899-12-30T18:42:14"/>
    <d v="1899-12-30T08:54:55"/>
    <d v="1899-12-30T09:21:07"/>
    <n v="3457"/>
    <x v="1"/>
    <x v="0"/>
    <n v="200207"/>
    <n v="28"/>
    <n v="363"/>
    <n v="10"/>
  </r>
  <r>
    <d v="2002-07-10T00:00:00"/>
    <d v="2002-07-10T00:00:00"/>
    <x v="1"/>
    <n v="10.5"/>
    <n v="0"/>
    <n v="37"/>
    <n v="14"/>
    <d v="1899-12-30T00:37:14"/>
    <d v="1899-12-30T00:03:33"/>
    <s v="unk"/>
    <x v="0"/>
    <n v="16.920322291853193"/>
    <n v="0"/>
    <x v="0"/>
    <m/>
    <d v="1899-12-30T06:37:09"/>
    <d v="1899-12-30T03:18:35"/>
    <m/>
    <n v="0"/>
    <n v="0"/>
    <d v="1899-12-30T01:32:54"/>
    <d v="1899-12-30T02:25:18"/>
    <d v="1899-12-30T00:46:27"/>
    <d v="1899-12-30T01:12:39"/>
    <n v="316"/>
    <x v="1"/>
    <x v="0"/>
    <n v="200207"/>
    <n v="28"/>
    <n v="0"/>
    <n v="10"/>
  </r>
  <r>
    <d v="2002-07-10T00:00:00"/>
    <d v="2002-07-10T00:00:00"/>
    <x v="2"/>
    <n v="3.1"/>
    <n v="0"/>
    <n v="32"/>
    <n v="43"/>
    <d v="1899-12-30T00:32:43"/>
    <d v="1899-12-30T00:10:33"/>
    <s v="unk"/>
    <x v="0"/>
    <n v="5.6851757514009211"/>
    <n v="0"/>
    <x v="0"/>
    <m/>
    <d v="1899-12-30T04:36:31"/>
    <d v="1899-12-30T02:18:15"/>
    <m/>
    <n v="0"/>
    <n v="0"/>
    <d v="1899-12-30T04:36:31"/>
    <d v="1899-12-30T05:28:55"/>
    <d v="1899-12-30T02:18:15"/>
    <d v="1899-12-30T02:44:27"/>
    <n v="1982"/>
    <x v="1"/>
    <x v="0"/>
    <n v="200207"/>
    <n v="28"/>
    <n v="0"/>
    <n v="10"/>
  </r>
  <r>
    <d v="2002-07-10T00:00:00"/>
    <d v="2002-07-10T00:00:00"/>
    <x v="3"/>
    <n v="1"/>
    <n v="0"/>
    <n v="2"/>
    <n v="43"/>
    <d v="1899-12-30T00:02:43"/>
    <d v="1899-12-30T00:02:43"/>
    <s v="unk"/>
    <x v="0"/>
    <n v="22.085889570552162"/>
    <n v="0"/>
    <x v="0"/>
    <m/>
    <d v="1899-12-30T00:00:00"/>
    <d v="1899-12-30T00:00:00"/>
    <m/>
    <n v="0"/>
    <n v="0"/>
    <d v="1899-12-30T01:11:11"/>
    <d v="1899-12-30T02:03:35"/>
    <d v="1899-12-30T00:35:35"/>
    <d v="1899-12-30T01:01:47"/>
    <n v="95"/>
    <x v="1"/>
    <x v="0"/>
    <n v="200207"/>
    <n v="28"/>
    <n v="0"/>
    <n v="10"/>
  </r>
  <r>
    <d v="2003-04-06T00:00:00"/>
    <s v="Sunday"/>
    <x v="2"/>
    <n v="3.1"/>
    <n v="0"/>
    <n v="29"/>
    <n v="53"/>
    <d v="1899-12-30T00:29:53"/>
    <d v="1899-12-30T00:09:38"/>
    <s v="unk"/>
    <x v="1"/>
    <n v="6.2242052426101564"/>
    <n v="0"/>
    <x v="0"/>
    <m/>
    <d v="1899-12-30T04:12:34"/>
    <d v="1899-12-30T02:06:17"/>
    <m/>
    <n v="0"/>
    <n v="0"/>
    <d v="1899-12-30T04:12:34"/>
    <d v="1899-12-30T05:04:58"/>
    <d v="1899-12-30T02:06:17"/>
    <d v="1899-12-30T02:32:29"/>
    <n v="1217"/>
    <x v="2"/>
    <x v="1"/>
    <n v="200304"/>
    <n v="15"/>
    <m/>
    <n v="6"/>
  </r>
  <r>
    <d v="2003-04-13T00:00:00"/>
    <s v="Sunday"/>
    <x v="1"/>
    <n v="11.6"/>
    <n v="1"/>
    <n v="0"/>
    <n v="0"/>
    <d v="1899-12-30T01:00:00"/>
    <d v="1899-12-30T00:05:10"/>
    <s v="unk"/>
    <x v="1"/>
    <n v="11.600000000000009"/>
    <n v="0"/>
    <x v="0"/>
    <m/>
    <d v="1899-12-30T09:39:19"/>
    <d v="1899-12-30T04:49:39"/>
    <m/>
    <n v="0"/>
    <n v="0"/>
    <d v="1899-12-30T02:15:31"/>
    <d v="1899-12-30T03:07:55"/>
    <d v="1899-12-30T01:07:46"/>
    <d v="1899-12-30T01:33:58"/>
    <n v="743"/>
    <x v="2"/>
    <x v="1"/>
    <n v="200304"/>
    <n v="16"/>
    <m/>
    <n v="13"/>
  </r>
  <r>
    <d v="2003-04-13T00:00:00"/>
    <s v="Sunday"/>
    <x v="2"/>
    <n v="3.1"/>
    <n v="0"/>
    <n v="32"/>
    <n v="59"/>
    <d v="1899-12-30T00:32:59"/>
    <d v="1899-12-30T00:10:38"/>
    <s v="R200301"/>
    <x v="1"/>
    <n v="5.6392117230924761"/>
    <n v="0"/>
    <x v="0"/>
    <m/>
    <d v="1899-12-30T04:38:46"/>
    <d v="1899-12-30T02:19:23"/>
    <m/>
    <n v="0"/>
    <n v="0"/>
    <d v="1899-12-30T04:38:46"/>
    <d v="1899-12-30T05:31:10"/>
    <d v="1899-12-30T02:19:23"/>
    <d v="1899-12-30T02:45:35"/>
    <n v="2025"/>
    <x v="2"/>
    <x v="1"/>
    <n v="200304"/>
    <n v="16"/>
    <m/>
    <n v="13"/>
  </r>
  <r>
    <d v="2003-04-17T00:00:00"/>
    <s v="Thursday"/>
    <x v="1"/>
    <n v="6.3"/>
    <n v="0"/>
    <n v="28"/>
    <n v="38"/>
    <d v="1899-12-30T00:28:38"/>
    <d v="1899-12-30T00:04:33"/>
    <s v="unk"/>
    <x v="1"/>
    <n v="13.201396973224691"/>
    <n v="0"/>
    <x v="0"/>
    <m/>
    <d v="1899-12-30T08:29:02"/>
    <d v="1899-12-30T04:14:31"/>
    <m/>
    <n v="0"/>
    <n v="0"/>
    <d v="1899-12-30T01:59:05"/>
    <d v="1899-12-30T02:51:29"/>
    <d v="1899-12-30T00:59:32"/>
    <d v="1899-12-30T01:25:44"/>
    <n v="672"/>
    <x v="2"/>
    <x v="1"/>
    <n v="200304"/>
    <n v="16"/>
    <m/>
    <n v="17"/>
  </r>
  <r>
    <d v="2003-04-18T00:00:00"/>
    <s v="Friday"/>
    <x v="1"/>
    <n v="2"/>
    <n v="0"/>
    <n v="8"/>
    <n v="0"/>
    <d v="1899-12-30T00:08:00"/>
    <d v="1899-12-30T00:04:00"/>
    <s v="unk"/>
    <x v="1"/>
    <n v="15.000000000000011"/>
    <n v="0"/>
    <x v="0"/>
    <m/>
    <d v="1899-12-30T07:28:00"/>
    <d v="1899-12-30T03:44:00"/>
    <m/>
    <n v="0"/>
    <n v="0"/>
    <d v="1899-12-30T01:44:48"/>
    <d v="1899-12-30T02:37:12"/>
    <d v="1899-12-30T00:52:24"/>
    <d v="1899-12-30T01:18:36"/>
    <n v="488"/>
    <x v="2"/>
    <x v="1"/>
    <n v="200304"/>
    <n v="16"/>
    <n v="1"/>
    <n v="18"/>
  </r>
  <r>
    <d v="2003-04-21T00:00:00"/>
    <s v="Monday"/>
    <x v="1"/>
    <n v="10.7"/>
    <n v="0"/>
    <n v="45"/>
    <n v="24"/>
    <d v="1899-12-30T00:45:24"/>
    <d v="1899-12-30T00:04:15"/>
    <s v="unk"/>
    <x v="1"/>
    <n v="14.140969162995608"/>
    <n v="0"/>
    <x v="0"/>
    <m/>
    <d v="1899-12-30T07:55:13"/>
    <d v="1899-12-30T03:57:36"/>
    <m/>
    <n v="0"/>
    <n v="0"/>
    <d v="1899-12-30T01:51:10"/>
    <d v="1899-12-30T02:43:34"/>
    <d v="1899-12-30T00:55:35"/>
    <d v="1899-12-30T01:21:47"/>
    <n v="579"/>
    <x v="2"/>
    <x v="1"/>
    <n v="200304"/>
    <n v="17"/>
    <n v="3"/>
    <n v="21"/>
  </r>
  <r>
    <d v="2003-04-25T00:00:00"/>
    <s v="Friday"/>
    <x v="2"/>
    <n v="2.4"/>
    <n v="0"/>
    <n v="26"/>
    <n v="34"/>
    <d v="1899-12-30T00:26:34"/>
    <d v="1899-12-30T00:11:04"/>
    <s v="R200301"/>
    <x v="1"/>
    <n v="5.4203262233375202"/>
    <n v="0"/>
    <x v="0"/>
    <m/>
    <d v="1899-12-30T04:50:01"/>
    <d v="1899-12-30T02:25:01"/>
    <m/>
    <n v="0"/>
    <n v="0"/>
    <d v="1899-12-30T04:50:01"/>
    <d v="1899-12-30T05:42:25"/>
    <d v="1899-12-30T02:25:01"/>
    <d v="1899-12-30T02:51:13"/>
    <n v="2294"/>
    <x v="2"/>
    <x v="1"/>
    <n v="200304"/>
    <n v="17"/>
    <n v="4"/>
    <n v="25"/>
  </r>
  <r>
    <d v="2003-04-29T00:00:00"/>
    <s v="Tuesday"/>
    <x v="2"/>
    <n v="2.4"/>
    <n v="0"/>
    <n v="25"/>
    <n v="28"/>
    <d v="1899-12-30T00:25:28"/>
    <d v="1899-12-30T00:10:37"/>
    <s v="R200301"/>
    <x v="1"/>
    <n v="5.6544502617801102"/>
    <n v="0"/>
    <x v="0"/>
    <m/>
    <d v="1899-12-30T04:38:01"/>
    <d v="1899-12-30T02:19:00"/>
    <m/>
    <n v="0"/>
    <n v="0"/>
    <d v="1899-12-30T04:38:01"/>
    <d v="1899-12-30T05:30:25"/>
    <d v="1899-12-30T02:19:00"/>
    <d v="1899-12-30T02:45:12"/>
    <n v="2013"/>
    <x v="2"/>
    <x v="1"/>
    <n v="200304"/>
    <n v="18"/>
    <n v="3"/>
    <n v="29"/>
  </r>
  <r>
    <d v="2003-05-03T00:00:00"/>
    <s v="Saturday"/>
    <x v="2"/>
    <n v="7.2"/>
    <n v="1"/>
    <n v="26"/>
    <n v="27"/>
    <d v="1899-12-30T01:26:27"/>
    <d v="1899-12-30T00:12:00"/>
    <s v="R200301"/>
    <x v="1"/>
    <n v="4.9971081550028957"/>
    <n v="0"/>
    <x v="0"/>
    <m/>
    <d v="1899-12-30T05:14:35"/>
    <d v="1899-12-30T02:37:17"/>
    <m/>
    <n v="0"/>
    <n v="0"/>
    <d v="1899-12-30T05:14:35"/>
    <d v="1899-12-30T06:06:59"/>
    <d v="1899-12-30T02:37:17"/>
    <d v="1899-12-30T03:03:29"/>
    <n v="2702"/>
    <x v="2"/>
    <x v="2"/>
    <n v="200305"/>
    <n v="18"/>
    <n v="3"/>
    <n v="3"/>
  </r>
  <r>
    <d v="2003-05-04T00:00:00"/>
    <s v="Sunday"/>
    <x v="1"/>
    <n v="10.44"/>
    <n v="0"/>
    <n v="45"/>
    <n v="23"/>
    <d v="1899-12-30T00:45:23"/>
    <d v="1899-12-30T00:04:21"/>
    <s v="unk"/>
    <x v="1"/>
    <n v="13.802423797282419"/>
    <n v="0"/>
    <x v="0"/>
    <m/>
    <d v="1899-12-30T08:06:52"/>
    <d v="1899-12-30T04:03:26"/>
    <m/>
    <n v="0"/>
    <n v="0"/>
    <d v="1899-12-30T01:53:54"/>
    <d v="1899-12-30T02:46:18"/>
    <d v="1899-12-30T00:56:57"/>
    <d v="1899-12-30T01:23:09"/>
    <n v="610"/>
    <x v="2"/>
    <x v="2"/>
    <n v="200305"/>
    <n v="19"/>
    <n v="0"/>
    <n v="4"/>
  </r>
  <r>
    <d v="2003-05-06T00:00:00"/>
    <s v="Tuesday"/>
    <x v="2"/>
    <n v="3"/>
    <n v="0"/>
    <n v="33"/>
    <n v="39"/>
    <d v="1899-12-30T00:33:39"/>
    <d v="1899-12-30T00:11:13"/>
    <s v="R200301"/>
    <x v="1"/>
    <n v="5.349182763744432"/>
    <n v="0"/>
    <x v="0"/>
    <m/>
    <d v="1899-12-30T04:53:53"/>
    <d v="1899-12-30T02:26:56"/>
    <m/>
    <n v="0"/>
    <n v="0"/>
    <d v="1899-12-30T04:53:53"/>
    <d v="1899-12-30T05:46:17"/>
    <d v="1899-12-30T02:26:56"/>
    <d v="1899-12-30T02:53:08"/>
    <n v="2370"/>
    <x v="2"/>
    <x v="2"/>
    <n v="200305"/>
    <n v="19"/>
    <n v="1"/>
    <n v="6"/>
  </r>
  <r>
    <d v="2003-05-08T00:00:00"/>
    <s v="Thursday"/>
    <x v="2"/>
    <n v="3"/>
    <n v="0"/>
    <n v="33"/>
    <n v="5"/>
    <d v="1899-12-30T00:33:05"/>
    <d v="1899-12-30T00:11:02"/>
    <s v="R200301"/>
    <x v="1"/>
    <n v="5.4408060453400537"/>
    <n v="0"/>
    <x v="0"/>
    <m/>
    <d v="1899-12-30T04:48:56"/>
    <d v="1899-12-30T02:24:28"/>
    <m/>
    <n v="0"/>
    <n v="0"/>
    <d v="1899-12-30T04:48:56"/>
    <d v="1899-12-30T05:41:20"/>
    <d v="1899-12-30T02:24:28"/>
    <d v="1899-12-30T02:50:40"/>
    <n v="2266"/>
    <x v="2"/>
    <x v="2"/>
    <n v="200305"/>
    <n v="19"/>
    <n v="1"/>
    <n v="8"/>
  </r>
  <r>
    <d v="2003-05-10T00:00:00"/>
    <s v="Saturday"/>
    <x v="1"/>
    <n v="12"/>
    <n v="0"/>
    <n v="48"/>
    <n v="59"/>
    <d v="1899-12-30T00:48:59"/>
    <d v="1899-12-30T00:04:05"/>
    <s v="unk"/>
    <x v="1"/>
    <n v="14.698877169105147"/>
    <n v="0"/>
    <x v="0"/>
    <m/>
    <d v="1899-12-30T07:37:11"/>
    <d v="1899-12-30T03:48:35"/>
    <m/>
    <n v="0"/>
    <n v="0"/>
    <d v="1899-12-30T01:46:57"/>
    <d v="1899-12-30T02:39:21"/>
    <d v="1899-12-30T00:53:28"/>
    <d v="1899-12-30T01:19:40"/>
    <n v="523"/>
    <x v="2"/>
    <x v="2"/>
    <n v="200305"/>
    <n v="19"/>
    <n v="1"/>
    <n v="10"/>
  </r>
  <r>
    <d v="2003-05-10T00:00:00"/>
    <s v="Saturday"/>
    <x v="2"/>
    <n v="3.1"/>
    <n v="0"/>
    <n v="29"/>
    <n v="57"/>
    <d v="1899-12-30T00:29:57"/>
    <d v="1899-12-30T00:09:40"/>
    <s v="R200301"/>
    <x v="1"/>
    <n v="6.2103505843071831"/>
    <n v="0"/>
    <x v="0"/>
    <m/>
    <d v="1899-12-30T04:13:08"/>
    <d v="1899-12-30T02:06:34"/>
    <m/>
    <n v="0"/>
    <n v="0"/>
    <d v="1899-12-30T04:13:08"/>
    <d v="1899-12-30T05:05:32"/>
    <d v="1899-12-30T02:06:34"/>
    <d v="1899-12-30T02:32:46"/>
    <n v="1227"/>
    <x v="2"/>
    <x v="2"/>
    <n v="200305"/>
    <n v="19"/>
    <n v="0"/>
    <n v="10"/>
  </r>
  <r>
    <d v="2003-05-13T00:00:00"/>
    <s v="Tuesday"/>
    <x v="2"/>
    <n v="3"/>
    <n v="0"/>
    <n v="29"/>
    <n v="12"/>
    <d v="1899-12-30T00:29:12"/>
    <d v="1899-12-30T00:09:44"/>
    <s v="R200301"/>
    <x v="2"/>
    <n v="6.1643835616438407"/>
    <n v="0"/>
    <x v="0"/>
    <m/>
    <d v="1899-12-30T04:15:01"/>
    <d v="1899-12-30T02:07:30"/>
    <m/>
    <n v="0"/>
    <n v="0"/>
    <d v="1899-12-30T04:15:01"/>
    <d v="1899-12-30T05:07:25"/>
    <d v="1899-12-30T02:07:30"/>
    <d v="1899-12-30T02:33:42"/>
    <n v="1297"/>
    <x v="2"/>
    <x v="2"/>
    <n v="200305"/>
    <n v="20"/>
    <n v="2"/>
    <n v="13"/>
  </r>
  <r>
    <d v="2003-05-15T00:00:00"/>
    <s v="Thursday"/>
    <x v="1"/>
    <n v="11"/>
    <n v="0"/>
    <n v="48"/>
    <n v="15"/>
    <d v="1899-12-30T00:48:15"/>
    <d v="1899-12-30T00:04:23"/>
    <s v="unk"/>
    <x v="1"/>
    <n v="13.678756476683947"/>
    <n v="0"/>
    <x v="0"/>
    <m/>
    <d v="1899-12-30T08:11:16"/>
    <d v="1899-12-30T04:05:38"/>
    <m/>
    <n v="0"/>
    <n v="0"/>
    <d v="1899-12-30T01:54:55"/>
    <d v="1899-12-30T02:47:19"/>
    <d v="1899-12-30T00:57:28"/>
    <d v="1899-12-30T01:23:40"/>
    <n v="618"/>
    <x v="2"/>
    <x v="2"/>
    <n v="200305"/>
    <n v="20"/>
    <n v="1"/>
    <n v="15"/>
  </r>
  <r>
    <d v="2003-05-16T00:00:00"/>
    <s v="Friday"/>
    <x v="2"/>
    <n v="4"/>
    <n v="0"/>
    <n v="45"/>
    <n v="51"/>
    <d v="1899-12-30T00:45:51"/>
    <d v="1899-12-30T00:11:28"/>
    <s v="R200301"/>
    <x v="1"/>
    <n v="5.234460196292261"/>
    <n v="0"/>
    <x v="0"/>
    <m/>
    <d v="1899-12-30T05:00:19"/>
    <d v="1899-12-30T02:30:10"/>
    <m/>
    <n v="0"/>
    <n v="0"/>
    <d v="1899-12-30T05:00:19"/>
    <d v="1899-12-30T05:52:43"/>
    <d v="1899-12-30T02:30:10"/>
    <d v="1899-12-30T02:56:22"/>
    <n v="2495"/>
    <x v="2"/>
    <x v="2"/>
    <n v="200305"/>
    <n v="20"/>
    <n v="0"/>
    <n v="16"/>
  </r>
  <r>
    <d v="2003-05-19T00:00:00"/>
    <s v="Monday"/>
    <x v="0"/>
    <n v="0.746"/>
    <n v="0"/>
    <n v="29"/>
    <n v="5"/>
    <d v="1899-12-30T00:29:05"/>
    <d v="1899-12-30T00:38:59"/>
    <s v="unk"/>
    <x v="1"/>
    <n v="1.5390257879656173"/>
    <n v="0"/>
    <x v="0"/>
    <m/>
    <d v="1899-12-30T01:33:34"/>
    <d v="1899-12-30T00:46:47"/>
    <m/>
    <n v="0"/>
    <n v="0"/>
    <d v="1899-12-30T17:01:26"/>
    <d v="1899-12-30T17:53:50"/>
    <d v="1899-12-30T08:30:43"/>
    <d v="1899-12-30T08:56:55"/>
    <n v="3396"/>
    <x v="2"/>
    <x v="2"/>
    <n v="200305"/>
    <n v="21"/>
    <n v="2"/>
    <n v="19"/>
  </r>
  <r>
    <d v="2003-05-20T00:00:00"/>
    <s v="Tuesday"/>
    <x v="1"/>
    <n v="14.8"/>
    <n v="1"/>
    <n v="10"/>
    <n v="0"/>
    <d v="1899-12-30T01:10:00"/>
    <d v="1899-12-30T00:04:44"/>
    <s v="unk"/>
    <x v="1"/>
    <n v="12.685714285714297"/>
    <n v="0"/>
    <x v="0"/>
    <m/>
    <d v="1899-12-30T08:49:44"/>
    <d v="1899-12-30T04:24:52"/>
    <m/>
    <n v="0"/>
    <n v="0"/>
    <d v="1899-12-30T02:03:55"/>
    <d v="1899-12-30T02:56:19"/>
    <d v="1899-12-30T01:01:58"/>
    <d v="1899-12-30T01:28:10"/>
    <n v="706"/>
    <x v="2"/>
    <x v="2"/>
    <n v="200305"/>
    <n v="21"/>
    <n v="0"/>
    <n v="20"/>
  </r>
  <r>
    <d v="2003-05-21T00:00:00"/>
    <s v="Wednesday"/>
    <x v="2"/>
    <n v="2.25"/>
    <n v="0"/>
    <n v="23"/>
    <n v="16"/>
    <d v="1899-12-30T00:23:16"/>
    <d v="1899-12-30T00:10:20"/>
    <s v="R200301"/>
    <x v="1"/>
    <n v="5.8022922636103189"/>
    <n v="0"/>
    <x v="0"/>
    <m/>
    <d v="1899-12-30T04:30:56"/>
    <d v="1899-12-30T02:15:28"/>
    <m/>
    <n v="0"/>
    <n v="0"/>
    <d v="1899-12-30T04:30:56"/>
    <d v="1899-12-30T05:23:20"/>
    <d v="1899-12-30T02:15:28"/>
    <d v="1899-12-30T02:41:40"/>
    <n v="1812"/>
    <x v="2"/>
    <x v="2"/>
    <n v="200305"/>
    <n v="21"/>
    <n v="0"/>
    <n v="21"/>
  </r>
  <r>
    <d v="2003-05-23T00:00:00"/>
    <s v="Friday"/>
    <x v="2"/>
    <n v="3.1"/>
    <n v="0"/>
    <n v="29"/>
    <n v="50"/>
    <d v="1899-12-30T00:29:50"/>
    <d v="1899-12-30T00:09:37"/>
    <s v="unk"/>
    <x v="1"/>
    <n v="6.2346368715083864"/>
    <n v="0"/>
    <x v="0"/>
    <m/>
    <d v="1899-12-30T04:12:08"/>
    <d v="1899-12-30T02:06:04"/>
    <m/>
    <n v="0"/>
    <n v="0"/>
    <d v="1899-12-30T04:12:08"/>
    <d v="1899-12-30T05:04:32"/>
    <d v="1899-12-30T02:06:04"/>
    <d v="1899-12-30T02:32:16"/>
    <n v="1207"/>
    <x v="2"/>
    <x v="2"/>
    <n v="200305"/>
    <n v="21"/>
    <n v="1"/>
    <n v="23"/>
  </r>
  <r>
    <d v="2003-05-25T00:00:00"/>
    <s v="Sunday"/>
    <x v="1"/>
    <n v="13.5"/>
    <n v="0"/>
    <n v="54"/>
    <n v="1"/>
    <d v="1899-12-30T00:54:01"/>
    <d v="1899-12-30T00:04:00"/>
    <s v="unk"/>
    <x v="1"/>
    <n v="14.995371798827534"/>
    <n v="0"/>
    <x v="0"/>
    <m/>
    <d v="1899-12-30T07:28:08"/>
    <d v="1899-12-30T03:44:04"/>
    <m/>
    <n v="0"/>
    <n v="0"/>
    <d v="1899-12-30T01:44:50"/>
    <d v="1899-12-30T02:37:14"/>
    <d v="1899-12-30T00:52:25"/>
    <d v="1899-12-30T01:18:37"/>
    <n v="491"/>
    <x v="2"/>
    <x v="2"/>
    <n v="200305"/>
    <n v="22"/>
    <n v="1"/>
    <n v="25"/>
  </r>
  <r>
    <d v="2003-05-25T00:00:00"/>
    <s v="Sunday"/>
    <x v="2"/>
    <n v="3.1"/>
    <n v="0"/>
    <n v="32"/>
    <n v="24"/>
    <d v="1899-12-30T00:32:24"/>
    <d v="1899-12-30T00:10:27"/>
    <s v="R200301"/>
    <x v="1"/>
    <n v="5.7407407407407467"/>
    <n v="0"/>
    <x v="0"/>
    <s v="9.45.39, 11.23.87, 11.14.95"/>
    <d v="1899-12-30T04:33:50"/>
    <d v="1899-12-30T02:16:55"/>
    <m/>
    <n v="0"/>
    <n v="0"/>
    <d v="1899-12-30T04:33:50"/>
    <d v="1899-12-30T05:26:14"/>
    <d v="1899-12-30T02:16:55"/>
    <d v="1899-12-30T02:43:07"/>
    <n v="1903"/>
    <x v="2"/>
    <x v="2"/>
    <n v="200305"/>
    <n v="22"/>
    <n v="0"/>
    <n v="25"/>
  </r>
  <r>
    <d v="2003-05-27T00:00:00"/>
    <s v="Tuesday"/>
    <x v="2"/>
    <n v="3.1"/>
    <n v="0"/>
    <n v="31"/>
    <n v="14"/>
    <d v="1899-12-30T00:31:14"/>
    <d v="1899-12-30T00:10:05"/>
    <s v="R200301"/>
    <x v="1"/>
    <n v="5.9551760939167604"/>
    <n v="0"/>
    <x v="0"/>
    <s v="9.00.06, 10.32.00, 11.41.45"/>
    <d v="1899-12-30T04:23:58"/>
    <d v="1899-12-30T02:11:59"/>
    <m/>
    <n v="0"/>
    <n v="0"/>
    <d v="1899-12-30T04:23:58"/>
    <d v="1899-12-30T05:16:22"/>
    <d v="1899-12-30T02:11:59"/>
    <d v="1899-12-30T02:38:11"/>
    <n v="1607"/>
    <x v="2"/>
    <x v="2"/>
    <n v="200305"/>
    <n v="22"/>
    <n v="1"/>
    <n v="27"/>
  </r>
  <r>
    <d v="2003-05-29T00:00:00"/>
    <s v="Thursday"/>
    <x v="2"/>
    <n v="4"/>
    <n v="0"/>
    <n v="43"/>
    <n v="13"/>
    <d v="1899-12-30T00:43:13"/>
    <d v="1899-12-30T00:10:48"/>
    <s v="R200301"/>
    <x v="3"/>
    <n v="5.553413035094489"/>
    <n v="0"/>
    <x v="0"/>
    <s v="Cranbury Park - Road"/>
    <d v="1899-12-30T04:43:04"/>
    <d v="1899-12-30T02:21:32"/>
    <m/>
    <n v="0"/>
    <n v="0"/>
    <d v="1899-12-30T04:43:04"/>
    <d v="1899-12-30T05:35:28"/>
    <d v="1899-12-30T02:21:32"/>
    <d v="1899-12-30T02:47:44"/>
    <n v="2136"/>
    <x v="2"/>
    <x v="2"/>
    <n v="200305"/>
    <n v="22"/>
    <n v="1"/>
    <n v="29"/>
  </r>
  <r>
    <d v="2003-05-31T00:00:00"/>
    <s v="Saturday"/>
    <x v="1"/>
    <n v="9.1"/>
    <n v="0"/>
    <n v="36"/>
    <n v="20"/>
    <d v="1899-12-30T00:36:20"/>
    <d v="1899-12-30T00:04:00"/>
    <s v="unk"/>
    <x v="1"/>
    <n v="15.027522935779826"/>
    <n v="0"/>
    <x v="0"/>
    <m/>
    <d v="1899-12-30T07:27:11"/>
    <d v="1899-12-30T03:43:35"/>
    <m/>
    <n v="0"/>
    <n v="0"/>
    <d v="1899-12-30T01:44:36"/>
    <d v="1899-12-30T02:37:01"/>
    <d v="1899-12-30T00:52:18"/>
    <d v="1899-12-30T01:18:30"/>
    <n v="471"/>
    <x v="2"/>
    <x v="2"/>
    <n v="200305"/>
    <n v="22"/>
    <n v="1"/>
    <n v="31"/>
  </r>
  <r>
    <d v="2003-05-31T00:00:00"/>
    <s v="Saturday"/>
    <x v="2"/>
    <n v="2.7"/>
    <n v="0"/>
    <n v="30"/>
    <n v="23"/>
    <d v="1899-12-30T00:30:23"/>
    <d v="1899-12-30T00:11:15"/>
    <s v="R200301"/>
    <x v="1"/>
    <n v="5.3318705430608935"/>
    <n v="0"/>
    <x v="0"/>
    <m/>
    <d v="1899-12-30T04:54:50"/>
    <d v="1899-12-30T02:27:25"/>
    <m/>
    <n v="0"/>
    <n v="0"/>
    <d v="1899-12-30T04:54:50"/>
    <d v="1899-12-30T05:47:14"/>
    <d v="1899-12-30T02:27:25"/>
    <d v="1899-12-30T02:53:37"/>
    <n v="2388"/>
    <x v="2"/>
    <x v="2"/>
    <n v="200305"/>
    <n v="22"/>
    <n v="0"/>
    <n v="31"/>
  </r>
  <r>
    <d v="2003-06-02T00:00:00"/>
    <s v="Monday"/>
    <x v="2"/>
    <n v="2.1"/>
    <n v="0"/>
    <n v="21"/>
    <n v="25"/>
    <d v="1899-12-30T00:21:25"/>
    <d v="1899-12-30T00:10:12"/>
    <s v="R200301"/>
    <x v="1"/>
    <n v="5.8832684824902772"/>
    <n v="0"/>
    <x v="0"/>
    <m/>
    <d v="1899-12-30T04:27:12"/>
    <d v="1899-12-30T02:13:36"/>
    <m/>
    <n v="0"/>
    <n v="0"/>
    <d v="1899-12-30T04:27:12"/>
    <d v="1899-12-30T05:19:36"/>
    <d v="1899-12-30T02:13:36"/>
    <d v="1899-12-30T02:39:48"/>
    <n v="1693"/>
    <x v="2"/>
    <x v="3"/>
    <n v="200306"/>
    <n v="23"/>
    <n v="1"/>
    <n v="2"/>
  </r>
  <r>
    <d v="2003-06-03T00:00:00"/>
    <s v="Tuesday"/>
    <x v="2"/>
    <n v="2.8"/>
    <n v="0"/>
    <n v="28"/>
    <n v="34"/>
    <d v="1899-12-30T00:28:34"/>
    <d v="1899-12-30T00:10:12"/>
    <s v="R200301"/>
    <x v="1"/>
    <n v="5.8809801633605643"/>
    <n v="0"/>
    <x v="0"/>
    <m/>
    <d v="1899-12-30T04:27:18"/>
    <d v="1899-12-30T02:13:39"/>
    <m/>
    <n v="0"/>
    <n v="0"/>
    <d v="1899-12-30T04:27:18"/>
    <d v="1899-12-30T05:19:42"/>
    <d v="1899-12-30T02:13:39"/>
    <d v="1899-12-30T02:39:51"/>
    <n v="1700"/>
    <x v="2"/>
    <x v="3"/>
    <n v="200306"/>
    <n v="23"/>
    <n v="0"/>
    <n v="3"/>
  </r>
  <r>
    <d v="2003-06-05T00:00:00"/>
    <s v="Thursday"/>
    <x v="2"/>
    <n v="4"/>
    <n v="0"/>
    <n v="47"/>
    <n v="21"/>
    <d v="1899-12-30T00:47:21"/>
    <d v="1899-12-30T00:11:50"/>
    <s v="R200301"/>
    <x v="1"/>
    <n v="5.0686378035902893"/>
    <n v="0"/>
    <x v="0"/>
    <m/>
    <d v="1899-12-30T05:10:09"/>
    <d v="1899-12-30T02:35:04"/>
    <m/>
    <n v="0"/>
    <n v="0"/>
    <d v="1899-12-30T05:10:09"/>
    <d v="1899-12-30T06:02:33"/>
    <d v="1899-12-30T02:35:04"/>
    <d v="1899-12-30T03:01:16"/>
    <n v="2632"/>
    <x v="2"/>
    <x v="3"/>
    <n v="200306"/>
    <n v="23"/>
    <n v="1"/>
    <n v="5"/>
  </r>
  <r>
    <d v="2003-06-06T00:00:00"/>
    <s v="Friday"/>
    <x v="1"/>
    <n v="10.6"/>
    <n v="0"/>
    <n v="42"/>
    <n v="21"/>
    <d v="1899-12-30T00:42:21"/>
    <d v="1899-12-30T00:04:00"/>
    <s v="unk"/>
    <x v="0"/>
    <n v="15.01770956316412"/>
    <n v="0"/>
    <x v="0"/>
    <m/>
    <d v="1899-12-30T07:27:28"/>
    <d v="1899-12-30T03:43:44"/>
    <m/>
    <n v="0"/>
    <n v="0"/>
    <d v="1899-12-30T01:44:41"/>
    <d v="1899-12-30T02:37:05"/>
    <d v="1899-12-30T00:52:20"/>
    <d v="1899-12-30T01:18:32"/>
    <n v="472"/>
    <x v="2"/>
    <x v="3"/>
    <n v="200306"/>
    <n v="23"/>
    <n v="0"/>
    <n v="6"/>
  </r>
  <r>
    <d v="2003-06-07T00:00:00"/>
    <s v="Sunday"/>
    <x v="2"/>
    <n v="2.2000000000000002"/>
    <n v="0"/>
    <n v="22"/>
    <n v="50"/>
    <d v="1899-12-30T00:22:50"/>
    <d v="1899-12-30T00:10:23"/>
    <s v="R200303"/>
    <x v="1"/>
    <n v="5.7810218978102244"/>
    <n v="0"/>
    <x v="0"/>
    <m/>
    <d v="1899-12-30T04:31:55"/>
    <d v="1899-12-30T02:15:58"/>
    <m/>
    <n v="0"/>
    <n v="0"/>
    <d v="1899-12-30T04:31:55"/>
    <d v="1899-12-30T05:24:19"/>
    <d v="1899-12-30T02:15:58"/>
    <d v="1899-12-30T02:42:10"/>
    <n v="1851"/>
    <x v="2"/>
    <x v="3"/>
    <n v="200306"/>
    <n v="23"/>
    <n v="0"/>
    <n v="7"/>
  </r>
  <r>
    <d v="2003-06-08T00:00:00"/>
    <s v="Sunday"/>
    <x v="2"/>
    <n v="7"/>
    <n v="1"/>
    <n v="15"/>
    <n v="1"/>
    <d v="1899-12-30T01:15:01"/>
    <d v="1899-12-30T00:10:43"/>
    <s v="R200303"/>
    <x v="4"/>
    <n v="5.5987558320373294"/>
    <n v="0"/>
    <x v="0"/>
    <m/>
    <d v="1899-12-30T04:40:47"/>
    <d v="1899-12-30T02:20:23"/>
    <m/>
    <n v="0"/>
    <n v="0"/>
    <d v="1899-12-30T04:40:47"/>
    <d v="1899-12-30T05:33:11"/>
    <d v="1899-12-30T02:20:23"/>
    <d v="1899-12-30T02:46:35"/>
    <n v="2077"/>
    <x v="2"/>
    <x v="3"/>
    <n v="200306"/>
    <n v="24"/>
    <n v="0"/>
    <n v="8"/>
  </r>
  <r>
    <d v="2003-06-10T00:00:00"/>
    <s v="Tuesday"/>
    <x v="0"/>
    <n v="0.25"/>
    <n v="0"/>
    <n v="8"/>
    <n v="52"/>
    <d v="1899-12-30T00:08:52"/>
    <d v="1899-12-30T00:35:28"/>
    <s v="unk"/>
    <x v="5"/>
    <n v="1.691729323308272"/>
    <n v="0"/>
    <x v="0"/>
    <m/>
    <d v="1899-12-30T01:25:07"/>
    <d v="1899-12-30T00:42:34"/>
    <m/>
    <n v="0"/>
    <n v="0"/>
    <d v="1899-12-30T15:29:14"/>
    <d v="1899-12-30T16:21:38"/>
    <d v="1899-12-30T07:44:37"/>
    <d v="1899-12-30T08:10:49"/>
    <n v="3287"/>
    <x v="2"/>
    <x v="3"/>
    <n v="200306"/>
    <n v="24"/>
    <n v="1"/>
    <n v="10"/>
  </r>
  <r>
    <d v="2003-06-10T00:00:00"/>
    <s v="Tuesday"/>
    <x v="1"/>
    <n v="7"/>
    <n v="0"/>
    <n v="28"/>
    <n v="40"/>
    <d v="1899-12-30T00:28:40"/>
    <d v="1899-12-30T00:04:06"/>
    <s v="unk"/>
    <x v="5"/>
    <n v="14.651162790697686"/>
    <n v="0"/>
    <x v="0"/>
    <m/>
    <d v="1899-12-30T07:38:40"/>
    <d v="1899-12-30T03:49:20"/>
    <m/>
    <n v="0"/>
    <n v="0"/>
    <d v="1899-12-30T01:47:18"/>
    <d v="1899-12-30T02:39:42"/>
    <d v="1899-12-30T00:53:39"/>
    <d v="1899-12-30T01:19:51"/>
    <n v="529"/>
    <x v="2"/>
    <x v="3"/>
    <n v="200306"/>
    <n v="24"/>
    <n v="0"/>
    <n v="10"/>
  </r>
  <r>
    <d v="2003-06-10T00:00:00"/>
    <s v="Tuesday"/>
    <x v="2"/>
    <n v="3.1"/>
    <n v="0"/>
    <n v="36"/>
    <n v="50"/>
    <d v="1899-12-30T00:36:50"/>
    <d v="1899-12-30T00:11:53"/>
    <s v="R200303"/>
    <x v="5"/>
    <n v="5.049773755656112"/>
    <n v="0"/>
    <x v="0"/>
    <m/>
    <d v="1899-12-30T05:11:18"/>
    <d v="1899-12-30T02:35:39"/>
    <m/>
    <n v="0"/>
    <n v="0"/>
    <d v="1899-12-30T05:11:18"/>
    <d v="1899-12-30T06:03:42"/>
    <d v="1899-12-30T02:35:39"/>
    <d v="1899-12-30T03:01:51"/>
    <n v="2644"/>
    <x v="2"/>
    <x v="3"/>
    <n v="200306"/>
    <n v="24"/>
    <n v="0"/>
    <n v="10"/>
  </r>
  <r>
    <d v="2003-06-12T00:00:00"/>
    <s v="Thursday"/>
    <x v="2"/>
    <n v="4"/>
    <n v="0"/>
    <n v="45"/>
    <n v="45"/>
    <d v="1899-12-30T00:45:45"/>
    <d v="1899-12-30T00:11:26"/>
    <s v="R200303"/>
    <x v="1"/>
    <n v="5.2459016393442663"/>
    <n v="0"/>
    <x v="0"/>
    <m/>
    <d v="1899-12-30T04:59:40"/>
    <d v="1899-12-30T02:29:50"/>
    <m/>
    <n v="0"/>
    <n v="0"/>
    <d v="1899-12-30T04:59:40"/>
    <d v="1899-12-30T05:52:04"/>
    <d v="1899-12-30T02:29:50"/>
    <d v="1899-12-30T02:56:02"/>
    <n v="2482"/>
    <x v="2"/>
    <x v="3"/>
    <n v="200306"/>
    <n v="24"/>
    <n v="1"/>
    <n v="12"/>
  </r>
  <r>
    <d v="2003-06-15T00:00:00"/>
    <s v="Sunday"/>
    <x v="0"/>
    <n v="0.375"/>
    <n v="0"/>
    <n v="15"/>
    <n v="53"/>
    <d v="1899-12-30T00:15:53"/>
    <d v="1899-12-30T00:42:21"/>
    <s v="unk"/>
    <x v="6"/>
    <n v="1.4165792235047232"/>
    <n v="0"/>
    <x v="0"/>
    <m/>
    <d v="1899-12-30T01:41:39"/>
    <d v="1899-12-30T00:50:50"/>
    <m/>
    <n v="0"/>
    <n v="0"/>
    <d v="1899-12-30T18:29:43"/>
    <d v="1899-12-30T19:22:07"/>
    <d v="1899-12-30T09:14:51"/>
    <d v="1899-12-30T09:41:03"/>
    <n v="3475"/>
    <x v="2"/>
    <x v="3"/>
    <n v="200306"/>
    <n v="25"/>
    <n v="2"/>
    <n v="15"/>
  </r>
  <r>
    <d v="2003-06-15T00:00:00"/>
    <s v="Sunday"/>
    <x v="1"/>
    <n v="9.5"/>
    <n v="0"/>
    <n v="33"/>
    <n v="2"/>
    <d v="1899-12-30T00:33:02"/>
    <d v="1899-12-30T00:03:29"/>
    <s v="unk"/>
    <x v="6"/>
    <n v="17.255297679112022"/>
    <n v="0"/>
    <x v="0"/>
    <m/>
    <d v="1899-12-30T06:29:27"/>
    <d v="1899-12-30T03:14:43"/>
    <m/>
    <n v="0"/>
    <n v="0"/>
    <d v="1899-12-30T01:31:06"/>
    <d v="1899-12-30T02:23:30"/>
    <d v="1899-12-30T00:45:33"/>
    <d v="1899-12-30T01:11:45"/>
    <n v="286"/>
    <x v="2"/>
    <x v="3"/>
    <n v="200306"/>
    <n v="25"/>
    <n v="0"/>
    <n v="15"/>
  </r>
  <r>
    <d v="2003-06-15T00:00:00"/>
    <s v="Sunday"/>
    <x v="2"/>
    <n v="3.1"/>
    <n v="0"/>
    <n v="33"/>
    <n v="20"/>
    <d v="1899-12-30T00:33:20"/>
    <d v="1899-12-30T00:10:45"/>
    <s v="R200303"/>
    <x v="6"/>
    <n v="5.5800000000000036"/>
    <n v="0"/>
    <x v="0"/>
    <m/>
    <d v="1899-12-30T04:41:43"/>
    <d v="1899-12-30T02:20:52"/>
    <m/>
    <n v="0"/>
    <n v="0"/>
    <d v="1899-12-30T04:41:43"/>
    <d v="1899-12-30T05:34:07"/>
    <d v="1899-12-30T02:20:52"/>
    <d v="1899-12-30T02:47:04"/>
    <n v="2098"/>
    <x v="2"/>
    <x v="3"/>
    <n v="200306"/>
    <n v="25"/>
    <n v="0"/>
    <n v="15"/>
  </r>
  <r>
    <d v="2003-06-18T00:00:00"/>
    <s v="Wednesday"/>
    <x v="0"/>
    <n v="0.5"/>
    <n v="0"/>
    <n v="19"/>
    <n v="39"/>
    <d v="1899-12-30T00:19:39"/>
    <d v="1899-12-30T00:39:18"/>
    <s v="unk"/>
    <x v="7"/>
    <n v="1.5267175572519098"/>
    <n v="0"/>
    <x v="0"/>
    <m/>
    <d v="1899-12-30T01:34:19"/>
    <d v="1899-12-30T00:47:10"/>
    <m/>
    <n v="0"/>
    <n v="0"/>
    <d v="1899-12-30T17:09:40"/>
    <d v="1899-12-30T18:02:04"/>
    <d v="1899-12-30T08:34:50"/>
    <d v="1899-12-30T09:01:02"/>
    <n v="3404"/>
    <x v="2"/>
    <x v="3"/>
    <n v="200306"/>
    <n v="25"/>
    <n v="2"/>
    <n v="18"/>
  </r>
  <r>
    <d v="2003-06-18T00:00:00"/>
    <s v="Wednesday"/>
    <x v="1"/>
    <n v="9.3000000000000007"/>
    <n v="0"/>
    <n v="33"/>
    <n v="41"/>
    <d v="1899-12-30T00:33:41"/>
    <d v="1899-12-30T00:03:37"/>
    <s v="unk"/>
    <x v="7"/>
    <n v="16.566056407718964"/>
    <n v="0"/>
    <x v="0"/>
    <m/>
    <d v="1899-12-30T06:45:39"/>
    <d v="1899-12-30T03:22:49"/>
    <m/>
    <n v="0"/>
    <n v="0"/>
    <d v="1899-12-30T01:34:54"/>
    <d v="1899-12-30T02:27:18"/>
    <d v="1899-12-30T00:47:27"/>
    <d v="1899-12-30T01:13:39"/>
    <n v="337"/>
    <x v="2"/>
    <x v="3"/>
    <n v="200306"/>
    <n v="25"/>
    <n v="0"/>
    <n v="18"/>
  </r>
  <r>
    <d v="2003-06-18T00:00:00"/>
    <s v="Wednesday"/>
    <x v="2"/>
    <n v="3.1"/>
    <n v="0"/>
    <n v="36"/>
    <n v="49"/>
    <d v="1899-12-30T00:36:49"/>
    <d v="1899-12-30T00:11:53"/>
    <s v="R200303"/>
    <x v="7"/>
    <n v="5.0520597555454989"/>
    <n v="0"/>
    <x v="0"/>
    <m/>
    <d v="1899-12-30T05:11:10"/>
    <d v="1899-12-30T02:35:35"/>
    <m/>
    <n v="0"/>
    <n v="0"/>
    <d v="1899-12-30T05:11:10"/>
    <d v="1899-12-30T06:03:34"/>
    <d v="1899-12-30T02:35:35"/>
    <d v="1899-12-30T03:01:47"/>
    <n v="2642"/>
    <x v="2"/>
    <x v="3"/>
    <n v="200306"/>
    <n v="25"/>
    <n v="0"/>
    <n v="18"/>
  </r>
  <r>
    <d v="2003-07-06T00:00:00"/>
    <s v="Sunday"/>
    <x v="0"/>
    <n v="0.5"/>
    <n v="0"/>
    <n v="22"/>
    <n v="9"/>
    <d v="1899-12-30T00:22:09"/>
    <d v="1899-12-30T00:44:18"/>
    <s v="unk"/>
    <x v="1"/>
    <n v="1.3544018058690757"/>
    <n v="0"/>
    <x v="0"/>
    <m/>
    <d v="1899-12-30T01:46:19"/>
    <d v="1899-12-30T00:53:10"/>
    <m/>
    <n v="0"/>
    <n v="0"/>
    <d v="1899-12-30T19:20:40"/>
    <d v="1899-12-30T20:13:04"/>
    <d v="1899-12-30T09:40:20"/>
    <d v="1899-12-30T10:06:32"/>
    <n v="3486"/>
    <x v="2"/>
    <x v="0"/>
    <n v="200307"/>
    <n v="28"/>
    <n v="17"/>
    <n v="6"/>
  </r>
  <r>
    <d v="2003-07-06T00:00:00"/>
    <s v="Sunday"/>
    <x v="1"/>
    <n v="10.5"/>
    <n v="0"/>
    <n v="40"/>
    <n v="43"/>
    <d v="1899-12-30T00:40:43"/>
    <d v="1899-12-30T00:03:53"/>
    <s v="unk"/>
    <x v="1"/>
    <n v="15.472779369627519"/>
    <n v="0"/>
    <x v="0"/>
    <m/>
    <d v="1899-12-30T07:14:19"/>
    <d v="1899-12-30T03:37:09"/>
    <m/>
    <n v="0"/>
    <n v="0"/>
    <d v="1899-12-30T01:41:36"/>
    <d v="1899-12-30T02:34:00"/>
    <d v="1899-12-30T00:50:48"/>
    <d v="1899-12-30T01:17:00"/>
    <n v="427"/>
    <x v="2"/>
    <x v="0"/>
    <n v="200307"/>
    <n v="28"/>
    <n v="0"/>
    <n v="6"/>
  </r>
  <r>
    <d v="2003-07-06T00:00:00"/>
    <s v="Sunday"/>
    <x v="2"/>
    <n v="3.1"/>
    <n v="0"/>
    <n v="31"/>
    <n v="41"/>
    <d v="1899-12-30T00:31:41"/>
    <d v="1899-12-30T00:10:13"/>
    <s v="R200303"/>
    <x v="1"/>
    <n v="5.8705944239873782"/>
    <n v="0"/>
    <x v="0"/>
    <m/>
    <d v="1899-12-30T04:27:47"/>
    <d v="1899-12-30T02:13:53"/>
    <m/>
    <n v="0"/>
    <n v="0"/>
    <d v="1899-12-30T04:27:47"/>
    <d v="1899-12-30T05:20:11"/>
    <d v="1899-12-30T02:13:53"/>
    <d v="1899-12-30T02:40:05"/>
    <n v="1717"/>
    <x v="2"/>
    <x v="0"/>
    <n v="200307"/>
    <n v="28"/>
    <n v="0"/>
    <n v="6"/>
  </r>
  <r>
    <d v="2003-07-09T00:00:00"/>
    <s v="Wednesday"/>
    <x v="0"/>
    <n v="0.5"/>
    <n v="0"/>
    <n v="19"/>
    <n v="15"/>
    <d v="1899-12-30T00:19:15"/>
    <d v="1899-12-30T00:38:30"/>
    <s v="unk"/>
    <x v="0"/>
    <n v="1.5584415584415596"/>
    <n v="0"/>
    <x v="0"/>
    <m/>
    <d v="1899-12-30T01:32:24"/>
    <d v="1899-12-30T00:46:12"/>
    <m/>
    <n v="0"/>
    <n v="0"/>
    <d v="1899-12-30T16:48:42"/>
    <d v="1899-12-30T17:41:06"/>
    <d v="1899-12-30T08:24:21"/>
    <d v="1899-12-30T08:50:33"/>
    <n v="3380"/>
    <x v="2"/>
    <x v="0"/>
    <n v="200307"/>
    <n v="28"/>
    <n v="2"/>
    <n v="9"/>
  </r>
  <r>
    <d v="2003-07-09T00:00:00"/>
    <s v="Wednesday"/>
    <x v="1"/>
    <n v="11"/>
    <n v="0"/>
    <n v="38"/>
    <n v="19"/>
    <d v="1899-12-30T00:38:19"/>
    <d v="1899-12-30T00:03:29"/>
    <s v="unk"/>
    <x v="0"/>
    <n v="17.224880382775133"/>
    <n v="0"/>
    <x v="0"/>
    <m/>
    <d v="1899-12-30T06:30:08"/>
    <d v="1899-12-30T03:15:04"/>
    <m/>
    <n v="0"/>
    <n v="0"/>
    <d v="1899-12-30T01:31:16"/>
    <d v="1899-12-30T02:23:40"/>
    <d v="1899-12-30T00:45:38"/>
    <d v="1899-12-30T01:11:50"/>
    <n v="292"/>
    <x v="2"/>
    <x v="0"/>
    <n v="200307"/>
    <n v="28"/>
    <n v="0"/>
    <n v="9"/>
  </r>
  <r>
    <d v="2003-07-09T00:00:00"/>
    <s v="Wednesday"/>
    <x v="2"/>
    <n v="3.1"/>
    <n v="0"/>
    <n v="32"/>
    <n v="13"/>
    <d v="1899-12-30T00:32:13"/>
    <d v="1899-12-30T00:10:24"/>
    <s v="R200303"/>
    <x v="0"/>
    <n v="5.7734092084842255"/>
    <n v="0"/>
    <x v="0"/>
    <m/>
    <d v="1899-12-30T04:32:17"/>
    <d v="1899-12-30T02:16:08"/>
    <m/>
    <n v="0"/>
    <n v="0"/>
    <d v="1899-12-30T04:32:17"/>
    <d v="1899-12-30T05:24:41"/>
    <d v="1899-12-30T02:16:08"/>
    <d v="1899-12-30T02:42:20"/>
    <n v="1862"/>
    <x v="2"/>
    <x v="0"/>
    <n v="200307"/>
    <n v="28"/>
    <n v="0"/>
    <n v="9"/>
  </r>
  <r>
    <d v="2003-07-09T00:00:00"/>
    <d v="2003-07-09T00:00:00"/>
    <x v="3"/>
    <n v="1"/>
    <n v="0"/>
    <n v="2"/>
    <n v="36"/>
    <d v="1899-12-30T00:02:36"/>
    <d v="1899-12-30T00:02:36"/>
    <s v="unk"/>
    <x v="0"/>
    <n v="23.076923076923094"/>
    <n v="0"/>
    <x v="0"/>
    <m/>
    <d v="1899-12-30T00:00:00"/>
    <d v="1899-12-30T00:00:00"/>
    <m/>
    <n v="0"/>
    <n v="0"/>
    <d v="1899-12-30T01:08:07"/>
    <d v="1899-12-30T02:00:31"/>
    <d v="1899-12-30T00:34:04"/>
    <d v="1899-12-30T01:00:16"/>
    <n v="57"/>
    <x v="2"/>
    <x v="0"/>
    <n v="200307"/>
    <n v="28"/>
    <n v="0"/>
    <n v="9"/>
  </r>
  <r>
    <d v="2003-07-13T00:00:00"/>
    <s v="Sunday"/>
    <x v="2"/>
    <n v="2"/>
    <n v="0"/>
    <n v="19"/>
    <n v="23"/>
    <d v="1899-12-30T00:19:23"/>
    <d v="1899-12-30T00:09:41"/>
    <s v="R200304"/>
    <x v="1"/>
    <n v="6.1908856405846997"/>
    <n v="0"/>
    <x v="0"/>
    <m/>
    <d v="1899-12-30T04:13:55"/>
    <d v="1899-12-30T02:06:58"/>
    <m/>
    <n v="0"/>
    <n v="0"/>
    <d v="1899-12-30T04:13:55"/>
    <d v="1899-12-30T05:06:19"/>
    <d v="1899-12-30T02:06:58"/>
    <d v="1899-12-30T02:33:10"/>
    <n v="1262"/>
    <x v="2"/>
    <x v="0"/>
    <n v="200307"/>
    <n v="29"/>
    <n v="3"/>
    <n v="13"/>
  </r>
  <r>
    <d v="2003-07-15T00:00:00"/>
    <s v="Tuesday"/>
    <x v="0"/>
    <n v="0.25"/>
    <n v="0"/>
    <n v="9"/>
    <n v="5"/>
    <d v="1899-12-30T00:09:05"/>
    <d v="1899-12-30T00:36:20"/>
    <s v="unk"/>
    <x v="1"/>
    <n v="1.651376146788992"/>
    <n v="0"/>
    <x v="0"/>
    <m/>
    <d v="1899-12-30T01:27:12"/>
    <d v="1899-12-30T00:43:36"/>
    <m/>
    <n v="0"/>
    <n v="0"/>
    <d v="1899-12-30T15:51:56"/>
    <d v="1899-12-30T16:44:20"/>
    <d v="1899-12-30T07:55:58"/>
    <d v="1899-12-30T08:22:10"/>
    <n v="3321"/>
    <x v="2"/>
    <x v="0"/>
    <n v="200307"/>
    <n v="29"/>
    <n v="1"/>
    <n v="15"/>
  </r>
  <r>
    <d v="2003-07-15T00:00:00"/>
    <s v="Tuesday"/>
    <x v="1"/>
    <n v="7"/>
    <n v="0"/>
    <n v="31"/>
    <n v="2"/>
    <d v="1899-12-30T00:31:02"/>
    <d v="1899-12-30T00:04:26"/>
    <s v="unk"/>
    <x v="1"/>
    <n v="13.533834586466174"/>
    <n v="0"/>
    <x v="0"/>
    <m/>
    <d v="1899-12-30T08:16:32"/>
    <d v="1899-12-30T04:08:16"/>
    <m/>
    <n v="0"/>
    <n v="0"/>
    <d v="1899-12-30T01:56:09"/>
    <d v="1899-12-30T02:48:33"/>
    <d v="1899-12-30T00:58:05"/>
    <d v="1899-12-30T01:24:17"/>
    <n v="635"/>
    <x v="2"/>
    <x v="0"/>
    <n v="200307"/>
    <n v="29"/>
    <n v="0"/>
    <n v="15"/>
  </r>
  <r>
    <d v="2003-07-15T00:00:00"/>
    <s v="Tuesday"/>
    <x v="2"/>
    <n v="3.1"/>
    <n v="0"/>
    <n v="34"/>
    <n v="59"/>
    <d v="1899-12-30T00:34:59"/>
    <d v="1899-12-30T00:11:17"/>
    <s v="R200304"/>
    <x v="1"/>
    <n v="5.3168175321581748"/>
    <n v="0"/>
    <x v="0"/>
    <m/>
    <d v="1899-12-30T04:55:40"/>
    <d v="1899-12-30T02:27:50"/>
    <m/>
    <n v="0"/>
    <n v="0"/>
    <d v="1899-12-30T04:55:40"/>
    <d v="1899-12-30T05:48:04"/>
    <d v="1899-12-30T02:27:50"/>
    <d v="1899-12-30T02:54:02"/>
    <n v="2407"/>
    <x v="2"/>
    <x v="0"/>
    <n v="200307"/>
    <n v="29"/>
    <n v="0"/>
    <n v="15"/>
  </r>
  <r>
    <d v="2003-07-18T00:00:00"/>
    <s v="Friday"/>
    <x v="1"/>
    <n v="10.6"/>
    <n v="0"/>
    <n v="40"/>
    <n v="50"/>
    <d v="1899-12-30T00:40:50"/>
    <d v="1899-12-30T00:03:51"/>
    <s v="unk"/>
    <x v="1"/>
    <n v="15.575510204081644"/>
    <n v="0"/>
    <x v="0"/>
    <m/>
    <d v="1899-12-30T07:11:27"/>
    <d v="1899-12-30T03:35:43"/>
    <m/>
    <n v="0"/>
    <n v="0"/>
    <d v="1899-12-30T01:40:56"/>
    <d v="1899-12-30T02:33:20"/>
    <d v="1899-12-30T00:50:28"/>
    <d v="1899-12-30T01:16:40"/>
    <n v="416"/>
    <x v="2"/>
    <x v="0"/>
    <n v="200307"/>
    <n v="29"/>
    <n v="2"/>
    <n v="18"/>
  </r>
  <r>
    <d v="2003-07-20T00:00:00"/>
    <s v="Sunday"/>
    <x v="2"/>
    <n v="2.25"/>
    <n v="0"/>
    <n v="25"/>
    <n v="0"/>
    <d v="1899-12-30T00:25:00"/>
    <d v="1899-12-30T00:11:07"/>
    <s v="R200304"/>
    <x v="1"/>
    <n v="5.4000000000000039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9"/>
    <x v="2"/>
    <x v="0"/>
    <n v="200307"/>
    <n v="30"/>
    <n v="1"/>
    <n v="20"/>
  </r>
  <r>
    <d v="2003-07-21T00:00:00"/>
    <s v="Monday"/>
    <x v="2"/>
    <n v="3"/>
    <n v="0"/>
    <n v="28"/>
    <n v="45"/>
    <d v="1899-12-30T00:28:45"/>
    <d v="1899-12-30T00:09:35"/>
    <s v="R200304"/>
    <x v="2"/>
    <n v="6.2608695652173951"/>
    <n v="0"/>
    <x v="0"/>
    <m/>
    <d v="1899-12-30T04:11:05"/>
    <d v="1899-12-30T02:05:33"/>
    <m/>
    <n v="0"/>
    <n v="0"/>
    <d v="1899-12-30T04:11:05"/>
    <d v="1899-12-30T05:03:29"/>
    <d v="1899-12-30T02:05:33"/>
    <d v="1899-12-30T02:31:45"/>
    <n v="1180"/>
    <x v="2"/>
    <x v="0"/>
    <n v="200307"/>
    <n v="30"/>
    <n v="0"/>
    <n v="21"/>
  </r>
  <r>
    <d v="2003-07-22T00:00:00"/>
    <s v="Tues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  <n v="30"/>
    <n v="0"/>
    <n v="22"/>
  </r>
  <r>
    <d v="2003-07-22T00:00:00"/>
    <s v="Tuesday"/>
    <x v="2"/>
    <n v="1"/>
    <n v="0"/>
    <n v="8"/>
    <n v="45"/>
    <d v="1899-12-30T00:08:45"/>
    <d v="1899-12-30T00:08:45"/>
    <s v="R200304"/>
    <x v="2"/>
    <n v="6.8571428571428621"/>
    <n v="0"/>
    <x v="0"/>
    <m/>
    <d v="1899-12-30T03:49:15"/>
    <d v="1899-12-30T01:54:37"/>
    <m/>
    <n v="0"/>
    <n v="0"/>
    <d v="1899-12-30T03:49:15"/>
    <d v="1899-12-30T04:41:39"/>
    <d v="1899-12-30T01:54:37"/>
    <d v="1899-12-30T02:20:50"/>
    <n v="861"/>
    <x v="2"/>
    <x v="0"/>
    <n v="200307"/>
    <n v="30"/>
    <n v="0"/>
    <n v="22"/>
  </r>
  <r>
    <d v="2003-07-23T00:00:00"/>
    <s v="Wednes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  <n v="30"/>
    <n v="0"/>
    <n v="23"/>
  </r>
  <r>
    <d v="2003-07-24T00:00:00"/>
    <s v="Thursday"/>
    <x v="2"/>
    <n v="3"/>
    <n v="0"/>
    <n v="27"/>
    <n v="5"/>
    <d v="1899-12-30T00:27:05"/>
    <d v="1899-12-30T00:09:02"/>
    <s v="R200304"/>
    <x v="1"/>
    <n v="6.646153846153851"/>
    <n v="0"/>
    <x v="0"/>
    <m/>
    <d v="1899-12-30T03:56:32"/>
    <d v="1899-12-30T01:58:16"/>
    <m/>
    <n v="0"/>
    <n v="0"/>
    <d v="1899-12-30T03:56:32"/>
    <d v="1899-12-30T04:48:56"/>
    <d v="1899-12-30T01:58:16"/>
    <d v="1899-12-30T02:24:28"/>
    <n v="911"/>
    <x v="2"/>
    <x v="0"/>
    <n v="200307"/>
    <n v="30"/>
    <n v="0"/>
    <n v="24"/>
  </r>
  <r>
    <d v="2003-07-25T00:00:00"/>
    <s v="Fri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  <n v="30"/>
    <n v="0"/>
    <n v="25"/>
  </r>
  <r>
    <d v="2003-07-25T00:00:00"/>
    <s v="Friday"/>
    <x v="2"/>
    <n v="1"/>
    <n v="0"/>
    <n v="7"/>
    <n v="10"/>
    <d v="1899-12-30T00:07:10"/>
    <d v="1899-12-30T00:07:10"/>
    <s v="R200304"/>
    <x v="2"/>
    <n v="8.3720930232558199"/>
    <n v="0"/>
    <x v="0"/>
    <m/>
    <d v="1899-12-30T03:07:46"/>
    <d v="1899-12-30T01:33:53"/>
    <m/>
    <n v="0"/>
    <n v="0"/>
    <d v="1899-12-30T03:07:46"/>
    <d v="1899-12-30T04:00:10"/>
    <d v="1899-12-30T01:33:53"/>
    <d v="1899-12-30T02:00:05"/>
    <n v="791"/>
    <x v="2"/>
    <x v="0"/>
    <n v="200307"/>
    <n v="30"/>
    <n v="0"/>
    <n v="25"/>
  </r>
  <r>
    <d v="2003-07-27T00:00:00"/>
    <s v="Sunday"/>
    <x v="1"/>
    <n v="10.6"/>
    <n v="0"/>
    <n v="37"/>
    <n v="59"/>
    <d v="1899-12-30T00:37:59"/>
    <d v="1899-12-30T00:03:35"/>
    <s v="unk"/>
    <x v="1"/>
    <n v="16.74418604651164"/>
    <n v="0"/>
    <x v="0"/>
    <m/>
    <d v="1899-12-30T06:41:20"/>
    <d v="1899-12-30T03:20:40"/>
    <m/>
    <n v="0"/>
    <n v="0"/>
    <d v="1899-12-30T01:33:53"/>
    <d v="1899-12-30T02:26:17"/>
    <d v="1899-12-30T00:46:57"/>
    <d v="1899-12-30T01:13:09"/>
    <n v="324"/>
    <x v="2"/>
    <x v="0"/>
    <n v="200307"/>
    <n v="31"/>
    <n v="1"/>
    <n v="27"/>
  </r>
  <r>
    <d v="2003-07-29T00:00:00"/>
    <s v="Tuesday"/>
    <x v="2"/>
    <n v="3.5"/>
    <n v="0"/>
    <n v="37"/>
    <n v="29"/>
    <d v="1899-12-30T00:37:29"/>
    <d v="1899-12-30T00:10:43"/>
    <s v="R200304"/>
    <x v="1"/>
    <n v="5.6024899955535838"/>
    <n v="0"/>
    <x v="0"/>
    <m/>
    <d v="1899-12-30T04:40:35"/>
    <d v="1899-12-30T02:20:18"/>
    <m/>
    <n v="0"/>
    <n v="0"/>
    <d v="1899-12-30T04:40:35"/>
    <d v="1899-12-30T05:32:59"/>
    <d v="1899-12-30T02:20:18"/>
    <d v="1899-12-30T02:46:30"/>
    <n v="2068"/>
    <x v="2"/>
    <x v="0"/>
    <n v="200307"/>
    <n v="31"/>
    <n v="1"/>
    <n v="29"/>
  </r>
  <r>
    <d v="2003-07-30T00:00:00"/>
    <s v="Wednesday"/>
    <x v="0"/>
    <n v="0.25"/>
    <n v="0"/>
    <n v="7"/>
    <n v="17"/>
    <d v="1899-12-30T00:07:17"/>
    <d v="1899-12-30T00:29:08"/>
    <s v="unk"/>
    <x v="1"/>
    <n v="2.0594965675057222"/>
    <n v="0"/>
    <x v="0"/>
    <m/>
    <d v="1899-12-30T01:09:55"/>
    <d v="1899-12-30T00:34:58"/>
    <m/>
    <n v="0"/>
    <n v="0"/>
    <d v="1899-12-30T12:43:18"/>
    <d v="1899-12-30T13:35:42"/>
    <d v="1899-12-30T06:21:39"/>
    <d v="1899-12-30T06:47:51"/>
    <n v="3129"/>
    <x v="2"/>
    <x v="0"/>
    <n v="200307"/>
    <n v="31"/>
    <n v="0"/>
    <n v="30"/>
  </r>
  <r>
    <d v="2003-07-30T00:00:00"/>
    <s v="Wednesday"/>
    <x v="1"/>
    <n v="7"/>
    <n v="0"/>
    <n v="34"/>
    <n v="56"/>
    <d v="1899-12-30T00:34:56"/>
    <d v="1899-12-30T00:04:59"/>
    <s v="unk"/>
    <x v="1"/>
    <n v="12.022900763358788"/>
    <n v="0"/>
    <x v="0"/>
    <m/>
    <d v="1899-12-30T09:18:56"/>
    <d v="1899-12-30T04:39:28"/>
    <m/>
    <n v="0"/>
    <n v="0"/>
    <d v="1899-12-30T02:10:45"/>
    <d v="1899-12-30T03:03:09"/>
    <d v="1899-12-30T01:05:23"/>
    <d v="1899-12-30T01:31:35"/>
    <n v="724"/>
    <x v="2"/>
    <x v="0"/>
    <n v="200307"/>
    <n v="31"/>
    <n v="0"/>
    <n v="30"/>
  </r>
  <r>
    <d v="2003-07-31T00:00:00"/>
    <s v="Thursday"/>
    <x v="1"/>
    <n v="6.76"/>
    <n v="0"/>
    <n v="26"/>
    <n v="12"/>
    <d v="1899-12-30T00:26:12"/>
    <d v="1899-12-30T00:03:53"/>
    <s v="unk"/>
    <x v="1"/>
    <n v="15.480916030534363"/>
    <n v="0"/>
    <x v="0"/>
    <m/>
    <d v="1899-12-30T07:14:05"/>
    <d v="1899-12-30T03:37:02"/>
    <m/>
    <n v="0"/>
    <n v="0"/>
    <d v="1899-12-30T01:41:33"/>
    <d v="1899-12-30T02:33:57"/>
    <d v="1899-12-30T00:50:46"/>
    <d v="1899-12-30T01:16:58"/>
    <n v="425"/>
    <x v="2"/>
    <x v="0"/>
    <n v="200307"/>
    <n v="31"/>
    <n v="0"/>
    <n v="31"/>
  </r>
  <r>
    <d v="2003-08-01T00:00:00"/>
    <s v="Friday"/>
    <x v="0"/>
    <n v="0.5"/>
    <n v="0"/>
    <n v="16"/>
    <n v="55"/>
    <d v="1899-12-30T00:16:55"/>
    <d v="1899-12-30T00:33:50"/>
    <s v="unk"/>
    <x v="1"/>
    <n v="1.7733990147783265"/>
    <n v="0"/>
    <x v="0"/>
    <m/>
    <d v="1899-12-30T01:21:12"/>
    <d v="1899-12-30T00:40:36"/>
    <m/>
    <n v="0"/>
    <n v="0"/>
    <d v="1899-12-30T14:46:26"/>
    <d v="1899-12-30T15:38:50"/>
    <d v="1899-12-30T07:23:13"/>
    <d v="1899-12-30T07:49:25"/>
    <n v="3229"/>
    <x v="2"/>
    <x v="4"/>
    <n v="200308"/>
    <n v="31"/>
    <n v="0"/>
    <n v="1"/>
  </r>
  <r>
    <d v="2003-08-01T00:00:00"/>
    <s v="Friday"/>
    <x v="1"/>
    <n v="10"/>
    <n v="0"/>
    <n v="34"/>
    <n v="7"/>
    <d v="1899-12-30T00:34:07"/>
    <d v="1899-12-30T00:03:25"/>
    <s v="unk"/>
    <x v="1"/>
    <n v="17.586712261846621"/>
    <n v="0"/>
    <x v="0"/>
    <m/>
    <d v="1899-12-30T06:22:06"/>
    <d v="1899-12-30T03:11:03"/>
    <m/>
    <n v="0"/>
    <n v="0"/>
    <d v="1899-12-30T01:29:23"/>
    <d v="1899-12-30T02:21:47"/>
    <d v="1899-12-30T00:44:42"/>
    <d v="1899-12-30T01:10:54"/>
    <n v="273"/>
    <x v="2"/>
    <x v="4"/>
    <n v="200308"/>
    <n v="31"/>
    <n v="0"/>
    <n v="1"/>
  </r>
  <r>
    <d v="2003-08-01T00:00:00"/>
    <s v="Friday"/>
    <x v="2"/>
    <n v="3.1"/>
    <n v="0"/>
    <n v="36"/>
    <n v="22"/>
    <d v="1899-12-30T00:36:22"/>
    <d v="1899-12-30T00:11:44"/>
    <s v="R200304"/>
    <x v="1"/>
    <n v="5.1145737855178783"/>
    <n v="0"/>
    <x v="0"/>
    <m/>
    <d v="1899-12-30T05:07:21"/>
    <d v="1899-12-30T02:33:41"/>
    <m/>
    <n v="0"/>
    <n v="0"/>
    <d v="1899-12-30T05:07:21"/>
    <d v="1899-12-30T05:59:45"/>
    <d v="1899-12-30T02:33:41"/>
    <d v="1899-12-30T02:59:53"/>
    <n v="2595"/>
    <x v="2"/>
    <x v="4"/>
    <n v="200308"/>
    <n v="31"/>
    <n v="0"/>
    <n v="1"/>
  </r>
  <r>
    <d v="2003-08-03T00:00:00"/>
    <s v="Sunday"/>
    <x v="2"/>
    <n v="2.5"/>
    <n v="0"/>
    <n v="24"/>
    <n v="19"/>
    <d v="1899-12-30T00:24:19"/>
    <d v="1899-12-30T00:09:44"/>
    <s v="unk"/>
    <x v="2"/>
    <n v="6.1686086360520953"/>
    <n v="0"/>
    <x v="0"/>
    <m/>
    <d v="1899-12-30T04:14:50"/>
    <d v="1899-12-30T02:07:25"/>
    <m/>
    <n v="0"/>
    <n v="0"/>
    <d v="1899-12-30T04:14:50"/>
    <d v="1899-12-30T05:07:14"/>
    <d v="1899-12-30T02:07:25"/>
    <d v="1899-12-30T02:33:37"/>
    <n v="1294"/>
    <x v="2"/>
    <x v="4"/>
    <n v="200308"/>
    <n v="32"/>
    <n v="1"/>
    <n v="3"/>
  </r>
  <r>
    <d v="2003-08-04T00:00:00"/>
    <s v="Monday"/>
    <x v="0"/>
    <n v="0.25"/>
    <n v="0"/>
    <n v="7"/>
    <n v="22"/>
    <d v="1899-12-30T00:07:22"/>
    <d v="1899-12-30T00:29:28"/>
    <s v="unk"/>
    <x v="1"/>
    <n v="2.0361990950226261"/>
    <n v="0"/>
    <x v="0"/>
    <m/>
    <d v="1899-12-30T01:10:43"/>
    <d v="1899-12-30T00:35:22"/>
    <m/>
    <n v="0"/>
    <n v="0"/>
    <d v="1899-12-30T12:52:02"/>
    <d v="1899-12-30T13:44:26"/>
    <d v="1899-12-30T06:26:01"/>
    <d v="1899-12-30T06:52:13"/>
    <n v="3131"/>
    <x v="2"/>
    <x v="4"/>
    <n v="200308"/>
    <n v="32"/>
    <n v="0"/>
    <n v="4"/>
  </r>
  <r>
    <d v="2003-08-04T00:00:00"/>
    <s v="Monday"/>
    <x v="1"/>
    <n v="15.63"/>
    <n v="1"/>
    <n v="8"/>
    <n v="6"/>
    <d v="1899-12-30T01:08:06"/>
    <d v="1899-12-30T00:04:21"/>
    <s v="unk"/>
    <x v="1"/>
    <n v="13.770925110132168"/>
    <n v="0"/>
    <x v="0"/>
    <m/>
    <d v="1899-12-30T08:07:59"/>
    <d v="1899-12-30T04:04:00"/>
    <m/>
    <n v="0"/>
    <n v="0"/>
    <d v="1899-12-30T01:54:09"/>
    <d v="1899-12-30T02:46:33"/>
    <d v="1899-12-30T00:57:05"/>
    <d v="1899-12-30T01:23:17"/>
    <n v="611"/>
    <x v="2"/>
    <x v="4"/>
    <n v="200308"/>
    <n v="32"/>
    <n v="0"/>
    <n v="4"/>
  </r>
  <r>
    <d v="2003-08-06T00:00:00"/>
    <s v="Wednesday"/>
    <x v="1"/>
    <n v="25"/>
    <n v="1"/>
    <n v="47"/>
    <n v="10"/>
    <d v="1899-12-30T01:47:10"/>
    <d v="1899-12-30T00:04:17"/>
    <s v="unk"/>
    <x v="1"/>
    <n v="13.996889580093324"/>
    <n v="0"/>
    <x v="0"/>
    <m/>
    <d v="1899-12-30T08:00:06"/>
    <d v="1899-12-30T04:00:03"/>
    <m/>
    <n v="0"/>
    <n v="0"/>
    <d v="1899-12-30T01:52:19"/>
    <d v="1899-12-30T02:44:43"/>
    <d v="1899-12-30T00:56:09"/>
    <d v="1899-12-30T01:22:21"/>
    <n v="597"/>
    <x v="2"/>
    <x v="4"/>
    <n v="200308"/>
    <n v="32"/>
    <n v="1"/>
    <n v="6"/>
  </r>
  <r>
    <d v="2003-08-07T00:00:00"/>
    <s v="Thursday"/>
    <x v="2"/>
    <n v="5"/>
    <n v="0"/>
    <n v="51"/>
    <n v="51"/>
    <d v="1899-12-30T00:51:51"/>
    <d v="1899-12-30T00:10:22"/>
    <s v="R200304"/>
    <x v="1"/>
    <n v="5.7859209257473525"/>
    <n v="0"/>
    <x v="0"/>
    <m/>
    <d v="1899-12-30T04:31:42"/>
    <d v="1899-12-30T02:15:51"/>
    <m/>
    <n v="0"/>
    <n v="0"/>
    <d v="1899-12-30T04:31:42"/>
    <d v="1899-12-30T05:24:06"/>
    <d v="1899-12-30T02:15:51"/>
    <d v="1899-12-30T02:42:03"/>
    <n v="1843"/>
    <x v="2"/>
    <x v="4"/>
    <n v="200308"/>
    <n v="32"/>
    <n v="0"/>
    <n v="7"/>
  </r>
  <r>
    <d v="2003-08-10T00:00:00"/>
    <s v="Sunday"/>
    <x v="0"/>
    <n v="0.5"/>
    <n v="0"/>
    <n v="19"/>
    <n v="54"/>
    <d v="1899-12-30T00:19:54"/>
    <d v="1899-12-30T00:39:48"/>
    <s v="unk"/>
    <x v="1"/>
    <n v="1.5075376884422123"/>
    <n v="0"/>
    <x v="0"/>
    <m/>
    <d v="1899-12-30T01:35:31"/>
    <d v="1899-12-30T00:47:46"/>
    <m/>
    <n v="0"/>
    <n v="0"/>
    <d v="1899-12-30T17:22:46"/>
    <d v="1899-12-30T18:15:10"/>
    <d v="1899-12-30T08:41:23"/>
    <d v="1899-12-30T09:07:35"/>
    <n v="3414"/>
    <x v="2"/>
    <x v="4"/>
    <n v="200308"/>
    <n v="33"/>
    <n v="2"/>
    <n v="10"/>
  </r>
  <r>
    <d v="2003-08-10T00:00:00"/>
    <s v="Sunday"/>
    <x v="1"/>
    <n v="12.5"/>
    <n v="0"/>
    <n v="37"/>
    <n v="20"/>
    <d v="1899-12-30T00:37:20"/>
    <d v="1899-12-30T00:02:59"/>
    <s v="unk"/>
    <x v="1"/>
    <n v="20.08928571428573"/>
    <n v="0"/>
    <x v="0"/>
    <m/>
    <d v="1899-12-30T05:34:30"/>
    <d v="1899-12-30T02:47:15"/>
    <m/>
    <n v="0"/>
    <n v="0"/>
    <d v="1899-12-30T01:18:15"/>
    <d v="1899-12-30T02:10:39"/>
    <d v="1899-12-30T00:39:08"/>
    <d v="1899-12-30T01:05:20"/>
    <n v="189"/>
    <x v="2"/>
    <x v="4"/>
    <n v="200308"/>
    <n v="33"/>
    <n v="0"/>
    <n v="10"/>
  </r>
  <r>
    <d v="2003-08-10T00:00:00"/>
    <s v="Sunday"/>
    <x v="2"/>
    <n v="3.5"/>
    <n v="0"/>
    <n v="33"/>
    <n v="41"/>
    <d v="1899-12-30T00:33:41"/>
    <d v="1899-12-30T00:09:37"/>
    <s v="R200304"/>
    <x v="1"/>
    <n v="6.2345373577436964"/>
    <n v="0"/>
    <x v="0"/>
    <m/>
    <d v="1899-12-30T04:12:09"/>
    <d v="1899-12-30T02:06:04"/>
    <m/>
    <n v="0"/>
    <n v="0"/>
    <d v="1899-12-30T04:12:09"/>
    <d v="1899-12-30T05:04:33"/>
    <d v="1899-12-30T02:06:04"/>
    <d v="1899-12-30T02:32:16"/>
    <n v="1208"/>
    <x v="2"/>
    <x v="4"/>
    <n v="200308"/>
    <n v="33"/>
    <n v="0"/>
    <n v="10"/>
  </r>
  <r>
    <d v="2003-08-13T00:00:00"/>
    <s v="Wednesday"/>
    <x v="1"/>
    <n v="10.5"/>
    <n v="0"/>
    <n v="36"/>
    <n v="53"/>
    <d v="1899-12-30T00:36:53"/>
    <d v="1899-12-30T00:03:31"/>
    <s v="unk"/>
    <x v="1"/>
    <n v="17.08088567555356"/>
    <n v="0"/>
    <x v="0"/>
    <m/>
    <d v="1899-12-30T06:33:25"/>
    <d v="1899-12-30T03:16:43"/>
    <m/>
    <n v="0"/>
    <n v="0"/>
    <d v="1899-12-30T01:32:02"/>
    <d v="1899-12-30T02:24:26"/>
    <d v="1899-12-30T00:46:01"/>
    <d v="1899-12-30T01:12:13"/>
    <n v="301"/>
    <x v="2"/>
    <x v="4"/>
    <n v="200308"/>
    <n v="33"/>
    <n v="2"/>
    <n v="13"/>
  </r>
  <r>
    <d v="2003-08-14T00:00:00"/>
    <s v="Thursday"/>
    <x v="2"/>
    <n v="3.5"/>
    <n v="0"/>
    <n v="38"/>
    <n v="4"/>
    <d v="1899-12-30T00:38:04"/>
    <d v="1899-12-30T00:10:53"/>
    <s v="R200302"/>
    <x v="1"/>
    <n v="5.516637478108585"/>
    <n v="0"/>
    <x v="0"/>
    <m/>
    <d v="1899-12-30T04:44:57"/>
    <d v="1899-12-30T02:22:29"/>
    <m/>
    <n v="0"/>
    <n v="0"/>
    <d v="1899-12-30T04:44:57"/>
    <d v="1899-12-30T05:37:21"/>
    <d v="1899-12-30T02:22:29"/>
    <d v="1899-12-30T02:48:41"/>
    <n v="2182"/>
    <x v="2"/>
    <x v="4"/>
    <n v="200308"/>
    <n v="33"/>
    <n v="0"/>
    <n v="14"/>
  </r>
  <r>
    <d v="2003-08-16T00:00:00"/>
    <s v="Saturday"/>
    <x v="0"/>
    <n v="0.28999999999999998"/>
    <n v="0"/>
    <n v="10"/>
    <n v="14"/>
    <d v="1899-12-30T00:10:14"/>
    <d v="1899-12-30T00:35:17"/>
    <s v="unk"/>
    <x v="1"/>
    <n v="1.700325732899024"/>
    <n v="0"/>
    <x v="0"/>
    <m/>
    <d v="1899-12-30T01:24:41"/>
    <d v="1899-12-30T00:42:21"/>
    <m/>
    <n v="0"/>
    <n v="0"/>
    <d v="1899-12-30T15:24:32"/>
    <d v="1899-12-30T16:16:56"/>
    <d v="1899-12-30T07:42:16"/>
    <d v="1899-12-30T08:08:28"/>
    <n v="3280"/>
    <x v="2"/>
    <x v="4"/>
    <n v="200308"/>
    <n v="33"/>
    <n v="1"/>
    <n v="16"/>
  </r>
  <r>
    <d v="2003-08-16T00:00:00"/>
    <s v="Saturday"/>
    <x v="1"/>
    <n v="12"/>
    <n v="0"/>
    <n v="44"/>
    <n v="31"/>
    <d v="1899-12-30T00:44:31"/>
    <d v="1899-12-30T00:03:43"/>
    <s v="unk"/>
    <x v="1"/>
    <n v="16.173717708723341"/>
    <n v="0"/>
    <x v="0"/>
    <m/>
    <d v="1899-12-30T06:55:29"/>
    <d v="1899-12-30T03:27:45"/>
    <m/>
    <n v="0"/>
    <n v="0"/>
    <d v="1899-12-30T01:37:12"/>
    <d v="1899-12-30T02:29:36"/>
    <d v="1899-12-30T00:48:36"/>
    <d v="1899-12-30T01:14:48"/>
    <n v="365"/>
    <x v="2"/>
    <x v="4"/>
    <n v="200308"/>
    <n v="33"/>
    <n v="0"/>
    <n v="16"/>
  </r>
  <r>
    <d v="2003-08-16T00:00:00"/>
    <s v="Saturday"/>
    <x v="2"/>
    <n v="3.1"/>
    <n v="0"/>
    <n v="37"/>
    <n v="16"/>
    <d v="1899-12-30T00:37:16"/>
    <d v="1899-12-30T00:12:01"/>
    <s v="R200302"/>
    <x v="1"/>
    <n v="4.9910554561717388"/>
    <n v="0"/>
    <x v="0"/>
    <m/>
    <d v="1899-12-30T05:14:58"/>
    <d v="1899-12-30T02:37:29"/>
    <m/>
    <n v="0"/>
    <n v="0"/>
    <d v="1899-12-30T05:14:58"/>
    <d v="1899-12-30T06:07:22"/>
    <d v="1899-12-30T02:37:29"/>
    <d v="1899-12-30T03:03:41"/>
    <n v="2706"/>
    <x v="2"/>
    <x v="4"/>
    <n v="200308"/>
    <n v="33"/>
    <n v="0"/>
    <n v="16"/>
  </r>
  <r>
    <d v="2003-08-18T00:00:00"/>
    <s v="Monday"/>
    <x v="0"/>
    <n v="0.25"/>
    <n v="0"/>
    <n v="10"/>
    <n v="55"/>
    <d v="1899-12-30T00:10:55"/>
    <d v="1899-12-30T00:43:40"/>
    <s v="unk"/>
    <x v="1"/>
    <n v="1.3740458015267187"/>
    <n v="0"/>
    <x v="0"/>
    <m/>
    <d v="1899-12-30T01:44:48"/>
    <d v="1899-12-30T00:52:24"/>
    <m/>
    <n v="0"/>
    <n v="0"/>
    <d v="1899-12-30T19:04:04"/>
    <d v="1899-12-30T19:56:28"/>
    <d v="1899-12-30T09:32:02"/>
    <d v="1899-12-30T09:58:14"/>
    <n v="3483"/>
    <x v="2"/>
    <x v="4"/>
    <n v="200308"/>
    <n v="34"/>
    <n v="1"/>
    <n v="18"/>
  </r>
  <r>
    <d v="2003-08-20T00:00:00"/>
    <s v="Wednesday"/>
    <x v="2"/>
    <n v="4.125"/>
    <n v="0"/>
    <n v="49"/>
    <n v="53"/>
    <d v="1899-12-30T00:49:53"/>
    <d v="1899-12-30T00:12:06"/>
    <s v="R200304"/>
    <x v="1"/>
    <n v="4.9615770130304089"/>
    <n v="0"/>
    <x v="0"/>
    <m/>
    <d v="1899-12-30T05:16:50"/>
    <d v="1899-12-30T02:38:25"/>
    <m/>
    <n v="0"/>
    <n v="0"/>
    <d v="1899-12-30T05:16:50"/>
    <d v="1899-12-30T06:09:14"/>
    <d v="1899-12-30T02:38:25"/>
    <d v="1899-12-30T03:04:37"/>
    <n v="2722"/>
    <x v="2"/>
    <x v="4"/>
    <n v="200308"/>
    <n v="34"/>
    <n v="1"/>
    <n v="20"/>
  </r>
  <r>
    <d v="2003-08-21T00:00:00"/>
    <s v="Thursday"/>
    <x v="2"/>
    <n v="4.125"/>
    <n v="0"/>
    <n v="45"/>
    <n v="48"/>
    <d v="1899-12-30T00:45:48"/>
    <d v="1899-12-30T00:11:06"/>
    <s v="R200304"/>
    <x v="1"/>
    <n v="5.4039301310043717"/>
    <n v="0"/>
    <x v="0"/>
    <m/>
    <d v="1899-12-30T04:50:54"/>
    <d v="1899-12-30T02:25:27"/>
    <m/>
    <n v="0"/>
    <n v="0"/>
    <d v="1899-12-30T04:50:54"/>
    <d v="1899-12-30T05:43:18"/>
    <d v="1899-12-30T02:25:27"/>
    <d v="1899-12-30T02:51:39"/>
    <n v="2311"/>
    <x v="2"/>
    <x v="4"/>
    <n v="200308"/>
    <n v="34"/>
    <n v="0"/>
    <n v="21"/>
  </r>
  <r>
    <d v="2003-08-22T00:00:00"/>
    <s v="Friday"/>
    <x v="1"/>
    <n v="10.5"/>
    <n v="0"/>
    <n v="41"/>
    <n v="44"/>
    <d v="1899-12-30T00:41:44"/>
    <d v="1899-12-30T00:03:58"/>
    <s v="unk"/>
    <x v="1"/>
    <n v="15.095846645367423"/>
    <n v="0"/>
    <x v="0"/>
    <m/>
    <d v="1899-12-30T07:25:09"/>
    <d v="1899-12-30T03:42:35"/>
    <m/>
    <n v="0"/>
    <n v="0"/>
    <d v="1899-12-30T01:44:08"/>
    <d v="1899-12-30T02:36:32"/>
    <d v="1899-12-30T00:52:04"/>
    <d v="1899-12-30T01:18:16"/>
    <n v="463"/>
    <x v="2"/>
    <x v="4"/>
    <n v="200308"/>
    <n v="34"/>
    <n v="0"/>
    <n v="22"/>
  </r>
  <r>
    <d v="2003-08-23T00:00:00"/>
    <s v="Saturday"/>
    <x v="2"/>
    <n v="2.125"/>
    <n v="0"/>
    <n v="20"/>
    <n v="10"/>
    <d v="1899-12-30T00:20:10"/>
    <d v="1899-12-30T00:09:29"/>
    <s v="R200304"/>
    <x v="2"/>
    <n v="6.3223140495867813"/>
    <n v="0"/>
    <x v="0"/>
    <m/>
    <d v="1899-12-30T04:08:39"/>
    <d v="1899-12-30T02:04:19"/>
    <m/>
    <n v="0"/>
    <n v="0"/>
    <d v="1899-12-30T04:08:39"/>
    <d v="1899-12-30T05:01:03"/>
    <d v="1899-12-30T02:04:19"/>
    <d v="1899-12-30T02:30:31"/>
    <n v="1114"/>
    <x v="2"/>
    <x v="4"/>
    <n v="200308"/>
    <n v="34"/>
    <n v="0"/>
    <n v="23"/>
  </r>
  <r>
    <d v="2003-08-24T00:00:00"/>
    <s v="Sunday"/>
    <x v="1"/>
    <n v="25"/>
    <n v="1"/>
    <n v="56"/>
    <n v="27"/>
    <d v="1899-12-30T01:56:27"/>
    <d v="1899-12-30T00:04:39"/>
    <s v="unk"/>
    <x v="1"/>
    <n v="12.881064834693012"/>
    <n v="0"/>
    <x v="0"/>
    <m/>
    <d v="1899-12-30T08:41:42"/>
    <d v="1899-12-30T04:20:51"/>
    <m/>
    <n v="0"/>
    <n v="0"/>
    <d v="1899-12-30T02:02:02"/>
    <d v="1899-12-30T02:54:26"/>
    <d v="1899-12-30T01:01:01"/>
    <d v="1899-12-30T01:27:13"/>
    <n v="695"/>
    <x v="2"/>
    <x v="4"/>
    <n v="200308"/>
    <n v="35"/>
    <n v="0"/>
    <n v="24"/>
  </r>
  <r>
    <d v="2003-08-26T00:00:00"/>
    <s v="Tuesday"/>
    <x v="2"/>
    <n v="3.5"/>
    <n v="0"/>
    <n v="35"/>
    <n v="39"/>
    <d v="1899-12-30T00:35:39"/>
    <d v="1899-12-30T00:10:11"/>
    <s v="R200304"/>
    <x v="1"/>
    <n v="5.8906030855540026"/>
    <n v="0"/>
    <x v="0"/>
    <m/>
    <d v="1899-12-30T04:26:52"/>
    <d v="1899-12-30T02:13:26"/>
    <m/>
    <n v="0"/>
    <n v="0"/>
    <d v="1899-12-30T04:26:52"/>
    <d v="1899-12-30T05:19:16"/>
    <d v="1899-12-30T02:13:26"/>
    <d v="1899-12-30T02:39:38"/>
    <n v="1689"/>
    <x v="2"/>
    <x v="4"/>
    <n v="200308"/>
    <n v="35"/>
    <n v="1"/>
    <n v="26"/>
  </r>
  <r>
    <d v="2003-08-27T00:00:00"/>
    <s v="Wednesday"/>
    <x v="1"/>
    <n v="15"/>
    <n v="0"/>
    <n v="51"/>
    <n v="58"/>
    <d v="1899-12-30T00:51:58"/>
    <d v="1899-12-30T00:03:28"/>
    <s v="unk"/>
    <x v="1"/>
    <n v="17.318794098781279"/>
    <n v="0"/>
    <x v="0"/>
    <m/>
    <d v="1899-12-30T06:28:01"/>
    <d v="1899-12-30T03:14:01"/>
    <m/>
    <n v="0"/>
    <n v="0"/>
    <d v="1899-12-30T01:30:46"/>
    <d v="1899-12-30T02:23:10"/>
    <d v="1899-12-30T00:45:23"/>
    <d v="1899-12-30T01:11:35"/>
    <n v="282"/>
    <x v="2"/>
    <x v="4"/>
    <n v="200308"/>
    <n v="35"/>
    <n v="0"/>
    <n v="27"/>
  </r>
  <r>
    <d v="2003-08-28T00:00:00"/>
    <s v="Thursday"/>
    <x v="2"/>
    <n v="5"/>
    <n v="0"/>
    <n v="50"/>
    <n v="48"/>
    <d v="1899-12-30T00:50:48"/>
    <d v="1899-12-30T00:10:10"/>
    <s v="R200304"/>
    <x v="1"/>
    <n v="5.9055118110236267"/>
    <n v="0"/>
    <x v="0"/>
    <m/>
    <d v="1899-12-30T04:26:12"/>
    <d v="1899-12-30T02:13:06"/>
    <m/>
    <n v="0"/>
    <n v="0"/>
    <d v="1899-12-30T04:26:12"/>
    <d v="1899-12-30T05:18:36"/>
    <d v="1899-12-30T02:13:06"/>
    <d v="1899-12-30T02:39:18"/>
    <n v="1658"/>
    <x v="2"/>
    <x v="4"/>
    <n v="200308"/>
    <n v="35"/>
    <n v="0"/>
    <n v="28"/>
  </r>
  <r>
    <d v="2003-08-29T00:00:00"/>
    <s v="Friday"/>
    <x v="1"/>
    <n v="10.5"/>
    <n v="0"/>
    <n v="46"/>
    <n v="50"/>
    <d v="1899-12-30T00:46:50"/>
    <d v="1899-12-30T00:04:28"/>
    <s v="unk"/>
    <x v="1"/>
    <n v="13.451957295373676"/>
    <n v="0"/>
    <x v="0"/>
    <m/>
    <d v="1899-12-30T08:19:33"/>
    <d v="1899-12-30T04:09:47"/>
    <m/>
    <n v="0"/>
    <n v="0"/>
    <d v="1899-12-30T01:56:52"/>
    <d v="1899-12-30T02:49:16"/>
    <d v="1899-12-30T00:58:26"/>
    <d v="1899-12-30T01:24:38"/>
    <n v="643"/>
    <x v="2"/>
    <x v="4"/>
    <n v="200308"/>
    <n v="35"/>
    <n v="0"/>
    <n v="29"/>
  </r>
  <r>
    <d v="2003-08-30T00:00:00"/>
    <s v="Saturday"/>
    <x v="2"/>
    <n v="3.1"/>
    <n v="0"/>
    <n v="26"/>
    <n v="14"/>
    <d v="1899-12-30T00:26:14"/>
    <d v="1899-12-30T00:08:28"/>
    <s v="R200304"/>
    <x v="8"/>
    <n v="7.0902160101651894"/>
    <n v="0"/>
    <x v="0"/>
    <m/>
    <d v="1899-12-30T03:41:43"/>
    <d v="1899-12-30T01:50:51"/>
    <m/>
    <n v="0"/>
    <n v="0"/>
    <d v="1899-12-30T03:41:43"/>
    <d v="1899-12-30T04:34:07"/>
    <d v="1899-12-30T01:50:51"/>
    <d v="1899-12-30T02:17:03"/>
    <n v="828"/>
    <x v="2"/>
    <x v="4"/>
    <n v="200308"/>
    <n v="35"/>
    <n v="0"/>
    <n v="30"/>
  </r>
  <r>
    <d v="2003-08-31T00:00:00"/>
    <s v="Sunday"/>
    <x v="1"/>
    <n v="4.3"/>
    <n v="0"/>
    <n v="30"/>
    <n v="0"/>
    <d v="1899-12-30T00:30:00"/>
    <d v="1899-12-30T00:06:59"/>
    <s v="Other"/>
    <x v="1"/>
    <n v="8.6000000000000068"/>
    <n v="0"/>
    <x v="0"/>
    <m/>
    <d v="1899-12-30T13:01:24"/>
    <d v="1899-12-30T06:30:42"/>
    <m/>
    <n v="0"/>
    <n v="0"/>
    <d v="1899-12-30T03:02:47"/>
    <d v="1899-12-30T03:55:11"/>
    <d v="1899-12-30T01:31:24"/>
    <d v="1899-12-30T01:57:36"/>
    <n v="787"/>
    <x v="2"/>
    <x v="4"/>
    <n v="200308"/>
    <n v="36"/>
    <n v="0"/>
    <n v="31"/>
  </r>
  <r>
    <d v="2003-09-04T00:00:00"/>
    <s v="Thursday"/>
    <x v="2"/>
    <n v="2.5"/>
    <n v="0"/>
    <n v="25"/>
    <n v="49"/>
    <d v="1899-12-30T00:25:49"/>
    <d v="1899-12-30T00:10:20"/>
    <s v="R200304"/>
    <x v="1"/>
    <n v="5.8102001291155627"/>
    <n v="0"/>
    <x v="0"/>
    <m/>
    <d v="1899-12-30T04:30:34"/>
    <d v="1899-12-30T02:15:17"/>
    <m/>
    <n v="0"/>
    <n v="0"/>
    <d v="1899-12-30T04:30:34"/>
    <d v="1899-12-30T05:22:58"/>
    <d v="1899-12-30T02:15:17"/>
    <d v="1899-12-30T02:41:29"/>
    <n v="1799"/>
    <x v="2"/>
    <x v="5"/>
    <n v="200309"/>
    <n v="36"/>
    <n v="3"/>
    <n v="4"/>
  </r>
  <r>
    <d v="2003-09-06T00:00:00"/>
    <s v="Saturday"/>
    <x v="0"/>
    <n v="0.25"/>
    <n v="0"/>
    <n v="6"/>
    <n v="35"/>
    <d v="1899-12-30T00:06:35"/>
    <d v="1899-12-30T00:26:20"/>
    <s v="unk"/>
    <x v="1"/>
    <n v="2.2784810126582298"/>
    <n v="0"/>
    <x v="0"/>
    <m/>
    <d v="1899-12-30T01:03:12"/>
    <d v="1899-12-30T00:31:36"/>
    <m/>
    <n v="0"/>
    <n v="0"/>
    <d v="1899-12-30T11:29:56"/>
    <d v="1899-12-30T12:22:20"/>
    <d v="1899-12-30T05:44:58"/>
    <d v="1899-12-30T06:11:10"/>
    <n v="3123"/>
    <x v="2"/>
    <x v="5"/>
    <n v="200309"/>
    <n v="36"/>
    <n v="1"/>
    <n v="6"/>
  </r>
  <r>
    <d v="2003-09-06T00:00:00"/>
    <s v="Saturday"/>
    <x v="1"/>
    <n v="6.65"/>
    <n v="0"/>
    <n v="28"/>
    <n v="20"/>
    <d v="1899-12-30T00:28:20"/>
    <d v="1899-12-30T00:04:16"/>
    <s v="unk"/>
    <x v="1"/>
    <n v="14.082352941176483"/>
    <n v="0"/>
    <x v="0"/>
    <m/>
    <d v="1899-12-30T07:57:12"/>
    <d v="1899-12-30T03:58:36"/>
    <m/>
    <n v="0"/>
    <n v="0"/>
    <d v="1899-12-30T01:51:38"/>
    <d v="1899-12-30T02:44:02"/>
    <d v="1899-12-30T00:55:49"/>
    <d v="1899-12-30T01:22:01"/>
    <n v="585"/>
    <x v="2"/>
    <x v="5"/>
    <n v="200309"/>
    <n v="36"/>
    <n v="0"/>
    <n v="6"/>
  </r>
  <r>
    <d v="2003-09-09T00:00:00"/>
    <s v="Tuesday"/>
    <x v="2"/>
    <n v="2"/>
    <n v="0"/>
    <n v="20"/>
    <n v="5"/>
    <d v="1899-12-30T00:20:05"/>
    <d v="1899-12-30T00:10:02"/>
    <s v="R200304"/>
    <x v="2"/>
    <n v="5.9751037344398394"/>
    <n v="0"/>
    <x v="0"/>
    <m/>
    <d v="1899-12-30T04:23:05"/>
    <d v="1899-12-30T02:11:33"/>
    <m/>
    <n v="0"/>
    <n v="0"/>
    <d v="1899-12-30T04:23:05"/>
    <d v="1899-12-30T05:15:30"/>
    <d v="1899-12-30T02:11:33"/>
    <d v="1899-12-30T02:37:45"/>
    <n v="1584"/>
    <x v="2"/>
    <x v="5"/>
    <n v="200309"/>
    <n v="37"/>
    <n v="2"/>
    <n v="9"/>
  </r>
  <r>
    <d v="2003-09-12T00:00:00"/>
    <s v="Friday"/>
    <x v="1"/>
    <n v="8"/>
    <n v="0"/>
    <n v="37"/>
    <n v="0"/>
    <d v="1899-12-30T00:37:00"/>
    <d v="1899-12-30T00:04:38"/>
    <s v="unk"/>
    <x v="1"/>
    <n v="12.972972972972983"/>
    <n v="0"/>
    <x v="0"/>
    <m/>
    <d v="1899-12-30T08:38:00"/>
    <d v="1899-12-30T04:19:00"/>
    <m/>
    <n v="0"/>
    <n v="0"/>
    <d v="1899-12-30T02:01:11"/>
    <d v="1899-12-30T02:53:35"/>
    <d v="1899-12-30T01:00:35"/>
    <d v="1899-12-30T01:26:47"/>
    <n v="686"/>
    <x v="2"/>
    <x v="5"/>
    <n v="200309"/>
    <n v="37"/>
    <n v="2"/>
    <n v="12"/>
  </r>
  <r>
    <d v="2003-09-13T00:00:00"/>
    <s v="Saturday"/>
    <x v="0"/>
    <n v="0.5"/>
    <n v="0"/>
    <n v="16"/>
    <n v="8"/>
    <d v="1899-12-30T00:16:08"/>
    <d v="1899-12-30T00:32:16"/>
    <s v="unk"/>
    <x v="1"/>
    <n v="1.8595041322314065"/>
    <n v="0"/>
    <x v="0"/>
    <m/>
    <d v="1899-12-30T01:17:26"/>
    <d v="1899-12-30T00:38:43"/>
    <m/>
    <n v="0"/>
    <n v="0"/>
    <d v="1899-12-30T14:05:23"/>
    <d v="1899-12-30T14:57:47"/>
    <d v="1899-12-30T07:02:42"/>
    <d v="1899-12-30T07:28:54"/>
    <n v="3174"/>
    <x v="2"/>
    <x v="5"/>
    <n v="200309"/>
    <n v="37"/>
    <n v="0"/>
    <n v="13"/>
  </r>
  <r>
    <d v="2003-09-13T00:00:00"/>
    <s v="Saturday"/>
    <x v="1"/>
    <n v="13"/>
    <n v="0"/>
    <n v="44"/>
    <n v="4"/>
    <d v="1899-12-30T00:44:04"/>
    <d v="1899-12-30T00:03:23"/>
    <s v="unk"/>
    <x v="1"/>
    <n v="17.700453857791238"/>
    <n v="0"/>
    <x v="0"/>
    <m/>
    <d v="1899-12-30T06:19:39"/>
    <d v="1899-12-30T03:09:50"/>
    <m/>
    <n v="0"/>
    <n v="0"/>
    <d v="1899-12-30T01:28:49"/>
    <d v="1899-12-30T02:21:13"/>
    <d v="1899-12-30T00:44:24"/>
    <d v="1899-12-30T01:10:36"/>
    <n v="267"/>
    <x v="2"/>
    <x v="5"/>
    <n v="200309"/>
    <n v="37"/>
    <n v="0"/>
    <n v="13"/>
  </r>
  <r>
    <d v="2003-09-13T00:00:00"/>
    <s v="Saturday"/>
    <x v="2"/>
    <n v="3.1"/>
    <n v="0"/>
    <n v="31"/>
    <n v="6"/>
    <d v="1899-12-30T00:31:06"/>
    <d v="1899-12-30T00:10:02"/>
    <s v="R200304"/>
    <x v="1"/>
    <n v="5.9807073954983974"/>
    <n v="0"/>
    <x v="0"/>
    <m/>
    <d v="1899-12-30T04:22:51"/>
    <d v="1899-12-30T02:11:25"/>
    <m/>
    <n v="0"/>
    <n v="0"/>
    <d v="1899-12-30T04:22:51"/>
    <d v="1899-12-30T05:15:15"/>
    <d v="1899-12-30T02:11:25"/>
    <d v="1899-12-30T02:37:37"/>
    <n v="1573"/>
    <x v="2"/>
    <x v="5"/>
    <n v="200309"/>
    <n v="37"/>
    <n v="0"/>
    <n v="13"/>
  </r>
  <r>
    <d v="2003-10-04T00:00:00"/>
    <s v="Saturday"/>
    <x v="0"/>
    <n v="1"/>
    <n v="0"/>
    <n v="29"/>
    <n v="50"/>
    <d v="1899-12-30T00:29:50"/>
    <d v="1899-12-30T00:29:50"/>
    <s v="unk"/>
    <x v="1"/>
    <n v="2.0111731843575438"/>
    <n v="0"/>
    <x v="0"/>
    <m/>
    <d v="1899-12-30T01:11:36"/>
    <d v="1899-12-30T00:35:48"/>
    <m/>
    <n v="0"/>
    <n v="0"/>
    <d v="1899-12-30T13:01:38"/>
    <d v="1899-12-30T13:54:02"/>
    <d v="1899-12-30T06:30:49"/>
    <d v="1899-12-30T06:57:01"/>
    <n v="3136"/>
    <x v="2"/>
    <x v="6"/>
    <n v="200310"/>
    <n v="40"/>
    <n v="20"/>
    <n v="4"/>
  </r>
  <r>
    <d v="2003-10-04T00:00:00"/>
    <s v="Saturday"/>
    <x v="1"/>
    <n v="22"/>
    <n v="1"/>
    <n v="26"/>
    <n v="2"/>
    <d v="1899-12-30T01:26:02"/>
    <d v="1899-12-30T00:03:55"/>
    <s v="unk"/>
    <x v="1"/>
    <n v="15.34289035257653"/>
    <n v="0"/>
    <x v="0"/>
    <m/>
    <d v="1899-12-30T07:17:59"/>
    <d v="1899-12-30T03:39:00"/>
    <m/>
    <n v="0"/>
    <n v="0"/>
    <d v="1899-12-30T01:42:27"/>
    <d v="1899-12-30T02:34:51"/>
    <d v="1899-12-30T00:51:14"/>
    <d v="1899-12-30T01:17:26"/>
    <n v="439"/>
    <x v="2"/>
    <x v="6"/>
    <n v="200310"/>
    <n v="40"/>
    <n v="0"/>
    <n v="4"/>
  </r>
  <r>
    <d v="2003-10-04T00:00:00"/>
    <s v="Saturday"/>
    <x v="2"/>
    <n v="6.4"/>
    <n v="1"/>
    <n v="25"/>
    <n v="23"/>
    <d v="1899-12-30T01:25:23"/>
    <d v="1899-12-30T00:13:20"/>
    <s v="R200304"/>
    <x v="1"/>
    <n v="4.4973648252976801"/>
    <n v="0"/>
    <x v="0"/>
    <m/>
    <d v="1899-12-30T05:49:32"/>
    <d v="1899-12-30T02:54:46"/>
    <m/>
    <n v="0"/>
    <n v="0"/>
    <d v="1899-12-30T05:49:32"/>
    <d v="1899-12-30T06:41:56"/>
    <d v="1899-12-30T02:54:46"/>
    <d v="1899-12-30T03:20:58"/>
    <n v="2904"/>
    <x v="2"/>
    <x v="6"/>
    <n v="200310"/>
    <n v="40"/>
    <n v="0"/>
    <n v="4"/>
  </r>
  <r>
    <d v="2003-10-12T00:00:00"/>
    <s v="Sunday"/>
    <x v="1"/>
    <n v="11"/>
    <n v="0"/>
    <n v="40"/>
    <n v="55"/>
    <d v="1899-12-30T00:40:55"/>
    <d v="1899-12-30T00:03:43"/>
    <s v="unk"/>
    <x v="1"/>
    <n v="16.130346232179242"/>
    <n v="0"/>
    <x v="0"/>
    <m/>
    <d v="1899-12-30T06:56:36"/>
    <d v="1899-12-30T03:28:18"/>
    <m/>
    <n v="0"/>
    <n v="0"/>
    <d v="1899-12-30T01:37:27"/>
    <d v="1899-12-30T02:29:51"/>
    <d v="1899-12-30T00:48:44"/>
    <d v="1899-12-30T01:14:56"/>
    <n v="367"/>
    <x v="2"/>
    <x v="6"/>
    <n v="200310"/>
    <n v="42"/>
    <n v="7"/>
    <n v="12"/>
  </r>
  <r>
    <d v="2003-10-12T00:00:00"/>
    <s v="Sunday"/>
    <x v="2"/>
    <n v="4"/>
    <n v="0"/>
    <n v="39"/>
    <n v="54"/>
    <d v="1899-12-30T00:39:54"/>
    <d v="1899-12-30T00:09:58"/>
    <s v="R200304"/>
    <x v="2"/>
    <n v="6.0150375939849674"/>
    <n v="0"/>
    <x v="0"/>
    <m/>
    <d v="1899-12-30T04:21:21"/>
    <d v="1899-12-30T02:10:40"/>
    <m/>
    <n v="0"/>
    <n v="0"/>
    <d v="1899-12-30T04:21:21"/>
    <d v="1899-12-30T05:13:45"/>
    <d v="1899-12-30T02:10:40"/>
    <d v="1899-12-30T02:36:52"/>
    <n v="1500"/>
    <x v="2"/>
    <x v="6"/>
    <n v="200310"/>
    <n v="42"/>
    <n v="0"/>
    <n v="12"/>
  </r>
  <r>
    <d v="2003-11-08T00:00:00"/>
    <s v="Saturday"/>
    <x v="2"/>
    <n v="4.97"/>
    <n v="0"/>
    <n v="49"/>
    <n v="29"/>
    <d v="1899-12-30T00:49:29"/>
    <d v="1899-12-30T00:09:57"/>
    <s v="unk"/>
    <x v="1"/>
    <n v="6.0262714718760559"/>
    <n v="0"/>
    <x v="0"/>
    <m/>
    <d v="1899-12-30T04:20:51"/>
    <d v="1899-12-30T02:10:26"/>
    <m/>
    <n v="0"/>
    <n v="0"/>
    <d v="1899-12-30T04:20:51"/>
    <d v="1899-12-30T05:13:15"/>
    <d v="1899-12-30T02:10:26"/>
    <d v="1899-12-30T02:36:38"/>
    <n v="1482"/>
    <x v="2"/>
    <x v="7"/>
    <n v="200311"/>
    <n v="45"/>
    <n v="26"/>
    <n v="8"/>
  </r>
  <r>
    <d v="2003-11-15T00:00:00"/>
    <s v="Saturday"/>
    <x v="2"/>
    <n v="6"/>
    <n v="1"/>
    <n v="4"/>
    <n v="0"/>
    <d v="1899-12-30T01:04:00"/>
    <d v="1899-12-30T00:10:40"/>
    <s v="unk"/>
    <x v="1"/>
    <n v="5.6250000000000044"/>
    <n v="0"/>
    <x v="0"/>
    <m/>
    <d v="1899-12-30T04:39:28"/>
    <d v="1899-12-30T02:19:44"/>
    <m/>
    <n v="0"/>
    <n v="0"/>
    <d v="1899-12-30T04:39:28"/>
    <d v="1899-12-30T05:31:52"/>
    <d v="1899-12-30T02:19:44"/>
    <d v="1899-12-30T02:45:56"/>
    <n v="2043"/>
    <x v="2"/>
    <x v="7"/>
    <n v="200311"/>
    <n v="46"/>
    <n v="6"/>
    <n v="15"/>
  </r>
  <r>
    <d v="2003-11-22T00:00:00"/>
    <s v="Saturday"/>
    <x v="2"/>
    <n v="3.1"/>
    <n v="0"/>
    <n v="32"/>
    <n v="10"/>
    <d v="1899-12-30T00:32:10"/>
    <d v="1899-12-30T00:10:23"/>
    <s v="unk"/>
    <x v="1"/>
    <n v="5.7823834196891237"/>
    <n v="0"/>
    <x v="0"/>
    <m/>
    <d v="1899-12-30T04:31:52"/>
    <d v="1899-12-30T02:15:56"/>
    <m/>
    <n v="0"/>
    <n v="0"/>
    <d v="1899-12-30T04:31:52"/>
    <d v="1899-12-30T05:24:16"/>
    <d v="1899-12-30T02:15:56"/>
    <d v="1899-12-30T02:42:08"/>
    <n v="1848"/>
    <x v="2"/>
    <x v="7"/>
    <n v="200311"/>
    <n v="47"/>
    <n v="6"/>
    <n v="22"/>
  </r>
  <r>
    <d v="2003-11-23T00:00:00"/>
    <s v="Sunday"/>
    <x v="1"/>
    <n v="12"/>
    <n v="1"/>
    <n v="10"/>
    <n v="0"/>
    <d v="1899-12-30T01:10:00"/>
    <d v="1899-12-30T00:05:50"/>
    <s v="unk"/>
    <x v="1"/>
    <n v="10.285714285714294"/>
    <n v="0"/>
    <x v="0"/>
    <m/>
    <d v="1899-12-30T10:53:20"/>
    <d v="1899-12-30T05:26:40"/>
    <m/>
    <n v="0"/>
    <n v="0"/>
    <d v="1899-12-30T02:32:50"/>
    <d v="1899-12-30T03:25:14"/>
    <d v="1899-12-30T01:16:25"/>
    <d v="1899-12-30T01:42:37"/>
    <n v="766"/>
    <x v="2"/>
    <x v="7"/>
    <n v="200311"/>
    <n v="48"/>
    <n v="0"/>
    <n v="23"/>
  </r>
  <r>
    <d v="2004-01-01T00:00:00"/>
    <s v="Thursday"/>
    <x v="2"/>
    <n v="5"/>
    <n v="0"/>
    <n v="53"/>
    <n v="52"/>
    <d v="1899-12-30T00:53:52"/>
    <d v="1899-12-30T00:10:46"/>
    <s v="R200401"/>
    <x v="1"/>
    <n v="5.5693069306930729"/>
    <n v="0"/>
    <x v="0"/>
    <m/>
    <d v="1899-12-30T04:42:16"/>
    <d v="1899-12-30T02:21:08"/>
    <m/>
    <n v="0"/>
    <n v="0"/>
    <d v="1899-12-30T04:42:16"/>
    <d v="1899-12-30T05:34:40"/>
    <d v="1899-12-30T02:21:08"/>
    <d v="1899-12-30T02:47:20"/>
    <n v="2114"/>
    <x v="3"/>
    <x v="8"/>
    <n v="200401"/>
    <n v="1"/>
    <n v="38"/>
    <n v="1"/>
  </r>
  <r>
    <d v="2004-01-03T00:00:00"/>
    <s v="Saturday"/>
    <x v="2"/>
    <n v="3"/>
    <n v="0"/>
    <n v="30"/>
    <n v="0"/>
    <d v="1899-12-30T00:30:00"/>
    <d v="1899-12-30T00:10:00"/>
    <s v="R200401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8"/>
    <n v="200401"/>
    <n v="1"/>
    <n v="1"/>
    <n v="3"/>
  </r>
  <r>
    <d v="2004-01-11T00:00:00"/>
    <s v="Sunday"/>
    <x v="2"/>
    <n v="2.4"/>
    <n v="0"/>
    <n v="24"/>
    <n v="0"/>
    <d v="1899-12-30T00:24:00"/>
    <d v="1899-12-30T00:10:00"/>
    <s v="R200401"/>
    <x v="2"/>
    <n v="6.0000000000000044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43"/>
    <x v="3"/>
    <x v="8"/>
    <n v="200401"/>
    <n v="3"/>
    <n v="7"/>
    <n v="11"/>
  </r>
  <r>
    <d v="2004-01-12T00:00:00"/>
    <s v="Monday"/>
    <x v="0"/>
    <n v="0.5"/>
    <n v="0"/>
    <n v="24"/>
    <n v="14"/>
    <d v="1899-12-30T00:24:14"/>
    <d v="1899-12-30T00:48:28"/>
    <s v="unk"/>
    <x v="1"/>
    <n v="1.2379642365887218"/>
    <n v="0"/>
    <x v="0"/>
    <m/>
    <d v="1899-12-30T01:56:19"/>
    <d v="1899-12-30T00:58:10"/>
    <m/>
    <n v="0"/>
    <n v="0"/>
    <d v="1899-12-30T21:09:50"/>
    <d v="1899-12-30T22:02:14"/>
    <d v="1899-12-30T10:34:55"/>
    <d v="1899-12-30T11:01:07"/>
    <n v="3504"/>
    <x v="3"/>
    <x v="8"/>
    <n v="200401"/>
    <n v="3"/>
    <n v="0"/>
    <n v="12"/>
  </r>
  <r>
    <d v="2004-01-13T00:00:00"/>
    <s v="Tuesday"/>
    <x v="1"/>
    <n v="7.3"/>
    <n v="0"/>
    <n v="30"/>
    <n v="0"/>
    <d v="1899-12-30T00:30:00"/>
    <d v="1899-12-30T00:04:07"/>
    <s v="Other"/>
    <x v="1"/>
    <n v="14.600000000000012"/>
    <n v="0"/>
    <x v="0"/>
    <m/>
    <d v="1899-12-30T07:40:16"/>
    <d v="1899-12-30T03:50:08"/>
    <m/>
    <n v="0"/>
    <n v="0"/>
    <d v="1899-12-30T01:47:40"/>
    <d v="1899-12-30T02:40:04"/>
    <d v="1899-12-30T00:53:50"/>
    <d v="1899-12-30T01:20:02"/>
    <n v="533"/>
    <x v="3"/>
    <x v="8"/>
    <n v="200401"/>
    <n v="3"/>
    <n v="0"/>
    <n v="13"/>
  </r>
  <r>
    <d v="2004-01-14T00:00:00"/>
    <s v="Wednesday"/>
    <x v="2"/>
    <n v="3.1"/>
    <n v="0"/>
    <n v="32"/>
    <n v="19"/>
    <d v="1899-12-30T00:32:19"/>
    <d v="1899-12-30T00:10:25"/>
    <s v="R200401"/>
    <x v="1"/>
    <n v="5.7555440948942795"/>
    <n v="0"/>
    <x v="0"/>
    <m/>
    <d v="1899-12-30T04:33:08"/>
    <d v="1899-12-30T02:16:34"/>
    <m/>
    <n v="0"/>
    <n v="0"/>
    <d v="1899-12-30T04:33:08"/>
    <d v="1899-12-30T05:25:32"/>
    <d v="1899-12-30T02:16:34"/>
    <d v="1899-12-30T02:42:46"/>
    <n v="1886"/>
    <x v="3"/>
    <x v="8"/>
    <n v="200401"/>
    <n v="3"/>
    <n v="0"/>
    <n v="14"/>
  </r>
  <r>
    <d v="2004-01-31T00:00:00"/>
    <s v="Saturday"/>
    <x v="1"/>
    <n v="10"/>
    <n v="0"/>
    <n v="35"/>
    <n v="0"/>
    <d v="1899-12-30T00:35:00"/>
    <d v="1899-12-30T00:03:30"/>
    <s v="Other"/>
    <x v="1"/>
    <n v="17.142857142857157"/>
    <n v="0"/>
    <x v="0"/>
    <m/>
    <d v="1899-12-30T06:32:00"/>
    <d v="1899-12-30T03:16:00"/>
    <m/>
    <n v="0"/>
    <n v="0"/>
    <d v="1899-12-30T01:31:42"/>
    <d v="1899-12-30T02:24:06"/>
    <d v="1899-12-30T00:45:51"/>
    <d v="1899-12-30T01:12:03"/>
    <n v="297"/>
    <x v="3"/>
    <x v="8"/>
    <n v="200401"/>
    <n v="5"/>
    <n v="16"/>
    <n v="31"/>
  </r>
  <r>
    <d v="2004-01-31T00:00:00"/>
    <s v="Saturday"/>
    <x v="2"/>
    <n v="2.6"/>
    <n v="0"/>
    <n v="30"/>
    <n v="0"/>
    <d v="1899-12-30T00:30:00"/>
    <d v="1899-12-30T00:11:32"/>
    <s v="R200401"/>
    <x v="1"/>
    <n v="5.2000000000000046"/>
    <n v="0"/>
    <x v="0"/>
    <m/>
    <d v="1899-12-30T05:02:18"/>
    <d v="1899-12-30T02:31:09"/>
    <m/>
    <n v="0"/>
    <n v="0"/>
    <d v="1899-12-30T05:02:18"/>
    <d v="1899-12-30T05:54:42"/>
    <d v="1899-12-30T02:31:09"/>
    <d v="1899-12-30T02:57:21"/>
    <n v="2529"/>
    <x v="3"/>
    <x v="8"/>
    <n v="200401"/>
    <n v="5"/>
    <n v="0"/>
    <n v="31"/>
  </r>
  <r>
    <d v="2004-02-04T00:00:00"/>
    <s v="Wednesday"/>
    <x v="0"/>
    <n v="1.022"/>
    <n v="0"/>
    <n v="45"/>
    <n v="45"/>
    <d v="1899-12-30T00:45:45"/>
    <d v="1899-12-30T00:44:46"/>
    <s v="unk"/>
    <x v="1"/>
    <n v="1.3403278688524602"/>
    <n v="0"/>
    <x v="0"/>
    <m/>
    <d v="1899-12-30T01:47:26"/>
    <d v="1899-12-30T00:53:43"/>
    <m/>
    <n v="0"/>
    <n v="0"/>
    <d v="1899-12-30T19:32:51"/>
    <d v="1899-12-30T20:25:15"/>
    <d v="1899-12-30T09:46:25"/>
    <d v="1899-12-30T10:12:37"/>
    <n v="3490"/>
    <x v="3"/>
    <x v="9"/>
    <n v="200402"/>
    <n v="6"/>
    <n v="3"/>
    <n v="4"/>
  </r>
  <r>
    <d v="2004-02-06T00:00:00"/>
    <s v="Friday"/>
    <x v="2"/>
    <n v="3"/>
    <n v="0"/>
    <n v="32"/>
    <n v="0"/>
    <d v="1899-12-30T00:32:00"/>
    <d v="1899-12-30T00:10:40"/>
    <s v="R200401"/>
    <x v="1"/>
    <n v="5.6250000000000044"/>
    <n v="0"/>
    <x v="0"/>
    <m/>
    <d v="1899-12-30T04:39:28"/>
    <d v="1899-12-30T02:19:44"/>
    <m/>
    <n v="0"/>
    <n v="0"/>
    <d v="1899-12-30T04:39:28"/>
    <d v="1899-12-30T05:31:52"/>
    <d v="1899-12-30T02:19:44"/>
    <d v="1899-12-30T02:45:56"/>
    <n v="2043"/>
    <x v="3"/>
    <x v="9"/>
    <n v="200402"/>
    <n v="6"/>
    <n v="1"/>
    <n v="6"/>
  </r>
  <r>
    <d v="2004-02-07T00:00:00"/>
    <s v="Saturday"/>
    <x v="1"/>
    <n v="20"/>
    <n v="1"/>
    <n v="20"/>
    <n v="0"/>
    <d v="1899-12-30T01:20:00"/>
    <d v="1899-12-30T00:04:00"/>
    <s v="Spin"/>
    <x v="9"/>
    <n v="15.000000000000014"/>
    <n v="0"/>
    <x v="0"/>
    <s v="On Spinner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9"/>
    <n v="200402"/>
    <n v="6"/>
    <n v="0"/>
    <n v="7"/>
  </r>
  <r>
    <d v="2004-02-08T00:00:00"/>
    <s v="Sunday"/>
    <x v="2"/>
    <n v="4"/>
    <n v="0"/>
    <n v="42"/>
    <n v="15"/>
    <d v="1899-12-30T00:42:15"/>
    <d v="1899-12-30T00:10:34"/>
    <s v="R200401"/>
    <x v="2"/>
    <n v="5.6804733727810692"/>
    <n v="0"/>
    <x v="0"/>
    <s v="Treadmill - Avg HR = 163"/>
    <d v="1899-12-30T04:36:44"/>
    <d v="1899-12-30T02:18:22"/>
    <m/>
    <n v="0"/>
    <n v="0"/>
    <d v="1899-12-30T04:36:44"/>
    <d v="1899-12-30T05:29:08"/>
    <d v="1899-12-30T02:18:22"/>
    <d v="1899-12-30T02:44:34"/>
    <n v="1987"/>
    <x v="3"/>
    <x v="9"/>
    <n v="200402"/>
    <n v="7"/>
    <n v="0"/>
    <n v="8"/>
  </r>
  <r>
    <d v="2004-02-09T00:00:00"/>
    <s v="Monday"/>
    <x v="1"/>
    <n v="14.5"/>
    <n v="0"/>
    <n v="43"/>
    <n v="0"/>
    <d v="1899-12-30T00:43:00"/>
    <d v="1899-12-30T00:02:58"/>
    <s v="Trainer"/>
    <x v="10"/>
    <n v="20.232558139534898"/>
    <n v="0"/>
    <x v="0"/>
    <s v="On Trainer"/>
    <d v="1899-12-30T05:32:08"/>
    <d v="1899-12-30T02:46:04"/>
    <m/>
    <n v="0"/>
    <n v="0"/>
    <d v="1899-12-30T01:17:42"/>
    <d v="1899-12-30T02:10:06"/>
    <d v="1899-12-30T00:38:51"/>
    <d v="1899-12-30T01:05:03"/>
    <n v="185"/>
    <x v="3"/>
    <x v="9"/>
    <n v="200402"/>
    <n v="7"/>
    <n v="0"/>
    <n v="9"/>
  </r>
  <r>
    <d v="2004-02-11T00:00:00"/>
    <s v="Wednesday"/>
    <x v="2"/>
    <n v="2.5499999999999998"/>
    <n v="0"/>
    <n v="26"/>
    <n v="0"/>
    <d v="1899-12-30T00:26:00"/>
    <d v="1899-12-30T00:10:12"/>
    <s v="R200401"/>
    <x v="1"/>
    <n v="5.8846153846153877"/>
    <n v="0"/>
    <x v="0"/>
    <m/>
    <d v="1899-12-30T04:27:08"/>
    <d v="1899-12-30T02:13:34"/>
    <m/>
    <n v="0"/>
    <n v="0"/>
    <d v="1899-12-30T04:27:08"/>
    <d v="1899-12-30T05:19:32"/>
    <d v="1899-12-30T02:13:34"/>
    <d v="1899-12-30T02:39:46"/>
    <n v="1692"/>
    <x v="3"/>
    <x v="9"/>
    <n v="200402"/>
    <n v="7"/>
    <n v="1"/>
    <n v="11"/>
  </r>
  <r>
    <d v="2004-02-14T00:00:00"/>
    <s v="Saturday"/>
    <x v="2"/>
    <n v="4.25"/>
    <n v="0"/>
    <n v="44"/>
    <n v="0"/>
    <d v="1899-12-30T00:44:00"/>
    <d v="1899-12-30T00:10:21"/>
    <s v="R200401"/>
    <x v="2"/>
    <n v="5.7954545454545503"/>
    <n v="0"/>
    <x v="0"/>
    <s v="Treadmill - Avg HR = ???"/>
    <d v="1899-12-30T04:31:15"/>
    <d v="1899-12-30T02:15:37"/>
    <m/>
    <n v="0"/>
    <n v="0"/>
    <d v="1899-12-30T04:31:15"/>
    <d v="1899-12-30T05:23:39"/>
    <d v="1899-12-30T02:15:37"/>
    <d v="1899-12-30T02:41:49"/>
    <n v="1827"/>
    <x v="3"/>
    <x v="9"/>
    <n v="200402"/>
    <n v="7"/>
    <n v="2"/>
    <n v="14"/>
  </r>
  <r>
    <d v="2004-02-15T00:00:00"/>
    <s v="Sunday"/>
    <x v="1"/>
    <n v="22"/>
    <n v="1"/>
    <n v="28"/>
    <n v="0"/>
    <d v="1899-12-30T01:28:00"/>
    <d v="1899-12-30T00:04:00"/>
    <s v="Spin"/>
    <x v="9"/>
    <n v="15.000000000000011"/>
    <n v="0"/>
    <x v="0"/>
    <s v="Spinner"/>
    <d v="1899-12-30T07:28:00"/>
    <d v="1899-12-30T03:44:00"/>
    <m/>
    <n v="0"/>
    <n v="0"/>
    <d v="1899-12-30T01:44:48"/>
    <d v="1899-12-30T02:37:12"/>
    <d v="1899-12-30T00:52:24"/>
    <d v="1899-12-30T01:18:36"/>
    <n v="488"/>
    <x v="3"/>
    <x v="9"/>
    <n v="200402"/>
    <n v="8"/>
    <n v="0"/>
    <n v="15"/>
  </r>
  <r>
    <d v="2004-02-16T00:00:00"/>
    <s v="Monday"/>
    <x v="2"/>
    <n v="2.15"/>
    <n v="0"/>
    <n v="20"/>
    <n v="0"/>
    <d v="1899-12-30T00:20:00"/>
    <d v="1899-12-30T00:09:18"/>
    <s v="R200401"/>
    <x v="2"/>
    <n v="6.4500000000000055"/>
    <n v="0"/>
    <x v="0"/>
    <s v="Treadmill"/>
    <d v="1899-12-30T04:03:43"/>
    <d v="1899-12-30T02:01:52"/>
    <m/>
    <n v="0"/>
    <n v="0"/>
    <d v="1899-12-30T04:03:43"/>
    <d v="1899-12-30T04:56:07"/>
    <d v="1899-12-30T02:01:52"/>
    <d v="1899-12-30T02:28:04"/>
    <n v="1020"/>
    <x v="3"/>
    <x v="9"/>
    <n v="200402"/>
    <n v="8"/>
    <n v="0"/>
    <n v="16"/>
  </r>
  <r>
    <d v="2004-02-18T00:00:00"/>
    <s v="Wednesday"/>
    <x v="1"/>
    <n v="14.5"/>
    <n v="0"/>
    <n v="45"/>
    <n v="0"/>
    <d v="1899-12-30T00:45:00"/>
    <d v="1899-12-30T00:03:06"/>
    <s v="Trainer"/>
    <x v="10"/>
    <n v="19.33333333333335"/>
    <n v="0"/>
    <x v="0"/>
    <s v="Trainer - Avg HR - 141"/>
    <d v="1899-12-30T05:47:35"/>
    <d v="1899-12-30T02:53:48"/>
    <m/>
    <n v="0"/>
    <n v="0"/>
    <d v="1899-12-30T01:21:19"/>
    <d v="1899-12-30T02:13:43"/>
    <d v="1899-12-30T00:40:39"/>
    <d v="1899-12-30T01:06:51"/>
    <n v="224"/>
    <x v="3"/>
    <x v="9"/>
    <n v="200402"/>
    <n v="8"/>
    <n v="1"/>
    <n v="18"/>
  </r>
  <r>
    <d v="2004-02-22T00:00:00"/>
    <s v="Sunday"/>
    <x v="2"/>
    <n v="4.3"/>
    <n v="0"/>
    <n v="46"/>
    <n v="0"/>
    <d v="1899-12-30T00:46:00"/>
    <d v="1899-12-30T00:10:42"/>
    <s v="unk"/>
    <x v="1"/>
    <n v="5.6086956521739166"/>
    <n v="0"/>
    <x v="0"/>
    <m/>
    <d v="1899-12-30T04:40:17"/>
    <d v="1899-12-30T02:20:08"/>
    <m/>
    <n v="0"/>
    <n v="0"/>
    <d v="1899-12-30T04:40:17"/>
    <d v="1899-12-30T05:32:41"/>
    <d v="1899-12-30T02:20:08"/>
    <d v="1899-12-30T02:46:20"/>
    <n v="2061"/>
    <x v="3"/>
    <x v="9"/>
    <n v="200402"/>
    <n v="9"/>
    <n v="3"/>
    <n v="22"/>
  </r>
  <r>
    <d v="2004-02-24T00:00:00"/>
    <s v="Tuesday"/>
    <x v="0"/>
    <n v="0.68"/>
    <n v="0"/>
    <n v="27"/>
    <n v="43"/>
    <d v="1899-12-30T00:27:43"/>
    <d v="1899-12-30T00:40:46"/>
    <s v="P       "/>
    <x v="1"/>
    <n v="1.4720384846662673"/>
    <n v="0"/>
    <x v="0"/>
    <m/>
    <d v="1899-12-30T01:37:49"/>
    <d v="1899-12-30T00:48:55"/>
    <m/>
    <n v="0"/>
    <n v="0"/>
    <d v="1899-12-30T17:47:54"/>
    <d v="1899-12-30T18:40:18"/>
    <d v="1899-12-30T08:53:57"/>
    <d v="1899-12-30T09:20:09"/>
    <n v="3456"/>
    <x v="3"/>
    <x v="9"/>
    <n v="200402"/>
    <n v="9"/>
    <n v="1"/>
    <n v="24"/>
  </r>
  <r>
    <d v="2004-02-25T00:00:00"/>
    <s v="Wednesday"/>
    <x v="2"/>
    <n v="2.4500000000000002"/>
    <n v="0"/>
    <n v="25"/>
    <n v="0"/>
    <d v="1899-12-30T00:25:00"/>
    <d v="1899-12-30T00:10:12"/>
    <s v="R200401"/>
    <x v="2"/>
    <n v="5.8800000000000052"/>
    <n v="0"/>
    <x v="0"/>
    <s v="Treadmill Avg HR = 164"/>
    <d v="1899-12-30T04:27:21"/>
    <d v="1899-12-30T02:13:40"/>
    <m/>
    <n v="0"/>
    <n v="0"/>
    <d v="1899-12-30T04:27:21"/>
    <d v="1899-12-30T05:19:45"/>
    <d v="1899-12-30T02:13:40"/>
    <d v="1899-12-30T02:39:52"/>
    <n v="1704"/>
    <x v="3"/>
    <x v="9"/>
    <n v="200402"/>
    <n v="9"/>
    <n v="0"/>
    <n v="25"/>
  </r>
  <r>
    <d v="2004-02-29T00:00:00"/>
    <s v="Sunday"/>
    <x v="2"/>
    <n v="7.8"/>
    <n v="1"/>
    <n v="23"/>
    <n v="42"/>
    <d v="1899-12-30T01:23:42"/>
    <d v="1899-12-30T00:10:44"/>
    <s v="R200401"/>
    <x v="11"/>
    <n v="5.5913978494623695"/>
    <n v="0"/>
    <x v="0"/>
    <s v="Splits= 9.47.15, 10.35.54. 10.42.62, 11.11.18, 11.54.02, 11.39.74,  10.35.48, 7.29.63"/>
    <d v="1899-12-30T04:41:09"/>
    <d v="1899-12-30T02:20:34"/>
    <m/>
    <n v="0"/>
    <n v="0"/>
    <d v="1899-12-30T04:41:09"/>
    <d v="1899-12-30T05:33:33"/>
    <d v="1899-12-30T02:20:34"/>
    <d v="1899-12-30T02:46:46"/>
    <n v="2082"/>
    <x v="3"/>
    <x v="9"/>
    <n v="200402"/>
    <n v="10"/>
    <n v="3"/>
    <n v="29"/>
  </r>
  <r>
    <d v="2004-03-01T00:00:00"/>
    <s v="Monday"/>
    <x v="2"/>
    <n v="2"/>
    <n v="0"/>
    <n v="21"/>
    <n v="0"/>
    <d v="1899-12-30T00:21:00"/>
    <d v="1899-12-30T00:10:30"/>
    <s v="R200401"/>
    <x v="1"/>
    <n v="5.7142857142857197"/>
    <n v="0"/>
    <x v="0"/>
    <m/>
    <d v="1899-12-30T04:35:06"/>
    <d v="1899-12-30T02:17:33"/>
    <m/>
    <n v="0"/>
    <n v="0"/>
    <d v="1899-12-30T04:35:06"/>
    <d v="1899-12-30T05:27:30"/>
    <d v="1899-12-30T02:17:33"/>
    <d v="1899-12-30T02:43:45"/>
    <n v="1938"/>
    <x v="3"/>
    <x v="10"/>
    <n v="200403"/>
    <n v="10"/>
    <n v="0"/>
    <n v="1"/>
  </r>
  <r>
    <d v="2004-03-03T00:00:00"/>
    <s v="Wednesday"/>
    <x v="2"/>
    <n v="2"/>
    <n v="0"/>
    <n v="19"/>
    <n v="45"/>
    <d v="1899-12-30T00:19:45"/>
    <d v="1899-12-30T00:09:52"/>
    <s v="R200403"/>
    <x v="1"/>
    <n v="6.0759493670886124"/>
    <n v="0"/>
    <x v="0"/>
    <m/>
    <d v="1899-12-30T04:18:43"/>
    <d v="1899-12-30T02:09:22"/>
    <m/>
    <n v="0"/>
    <n v="0"/>
    <d v="1899-12-30T04:18:43"/>
    <d v="1899-12-30T05:11:08"/>
    <d v="1899-12-30T02:09:22"/>
    <d v="1899-12-30T02:35:34"/>
    <n v="1425"/>
    <x v="3"/>
    <x v="10"/>
    <n v="200403"/>
    <n v="10"/>
    <n v="1"/>
    <n v="3"/>
  </r>
  <r>
    <d v="2004-03-08T00:00:00"/>
    <s v="Mon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4"/>
    <n v="8"/>
  </r>
  <r>
    <d v="2004-03-09T00:00:00"/>
    <s v="Tues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0"/>
    <n v="9"/>
  </r>
  <r>
    <d v="2004-03-10T00:00:00"/>
    <s v="Wednes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0"/>
    <n v="10"/>
  </r>
  <r>
    <d v="2004-03-11T00:00:00"/>
    <s v="Thursday"/>
    <x v="2"/>
    <n v="2"/>
    <n v="0"/>
    <n v="20"/>
    <n v="0"/>
    <d v="1899-12-30T00:20:00"/>
    <d v="1899-12-30T00:10:00"/>
    <s v="unk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10"/>
    <n v="200403"/>
    <n v="11"/>
    <n v="0"/>
    <n v="11"/>
  </r>
  <r>
    <d v="2004-03-12T00:00:00"/>
    <s v="Friday"/>
    <x v="2"/>
    <n v="2"/>
    <n v="0"/>
    <n v="19"/>
    <n v="0"/>
    <d v="1899-12-30T00:19:00"/>
    <d v="1899-12-30T00:09:30"/>
    <s v="R200403"/>
    <x v="2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3"/>
    <x v="10"/>
    <n v="200403"/>
    <n v="11"/>
    <n v="0"/>
    <n v="12"/>
  </r>
  <r>
    <d v="2004-03-13T00:00:00"/>
    <s v="Satur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0"/>
    <n v="13"/>
  </r>
  <r>
    <d v="2004-03-15T00:00:00"/>
    <s v="Monday"/>
    <x v="2"/>
    <n v="2"/>
    <n v="0"/>
    <n v="18"/>
    <n v="35"/>
    <d v="1899-12-30T00:18:35"/>
    <d v="1899-12-30T00:09:17"/>
    <s v="R200401"/>
    <x v="2"/>
    <n v="6.4573991031390188"/>
    <n v="0"/>
    <x v="0"/>
    <m/>
    <d v="1899-12-30T04:03:26"/>
    <d v="1899-12-30T02:01:43"/>
    <m/>
    <n v="0"/>
    <n v="0"/>
    <d v="1899-12-30T04:03:26"/>
    <d v="1899-12-30T04:55:51"/>
    <d v="1899-12-30T02:01:43"/>
    <d v="1899-12-30T02:27:55"/>
    <n v="1012"/>
    <x v="3"/>
    <x v="10"/>
    <n v="200403"/>
    <n v="12"/>
    <n v="1"/>
    <n v="15"/>
  </r>
  <r>
    <d v="2004-03-17T00:00:00"/>
    <s v="Wednesday"/>
    <x v="1"/>
    <n v="8"/>
    <n v="0"/>
    <n v="30"/>
    <n v="0"/>
    <d v="1899-12-30T00:30:00"/>
    <d v="1899-12-30T00:03:45"/>
    <s v="B       "/>
    <x v="1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3"/>
    <x v="10"/>
    <n v="200403"/>
    <n v="12"/>
    <n v="1"/>
    <n v="17"/>
  </r>
  <r>
    <d v="2004-03-20T00:00:00"/>
    <s v="Saturday"/>
    <x v="2"/>
    <n v="5"/>
    <n v="0"/>
    <n v="55"/>
    <n v="29"/>
    <d v="1899-12-30T00:55:29"/>
    <d v="1899-12-30T00:11:06"/>
    <s v="R200403"/>
    <x v="1"/>
    <n v="5.4070291378792463"/>
    <n v="0"/>
    <x v="0"/>
    <m/>
    <d v="1899-12-30T04:50:44"/>
    <d v="1899-12-30T02:25:22"/>
    <m/>
    <n v="0"/>
    <n v="0"/>
    <d v="1899-12-30T04:50:44"/>
    <d v="1899-12-30T05:43:08"/>
    <d v="1899-12-30T02:25:22"/>
    <d v="1899-12-30T02:51:34"/>
    <n v="2306"/>
    <x v="3"/>
    <x v="10"/>
    <n v="200403"/>
    <n v="12"/>
    <n v="2"/>
    <n v="20"/>
  </r>
  <r>
    <d v="2004-03-24T00:00:00"/>
    <s v="Wednesday"/>
    <x v="1"/>
    <n v="7"/>
    <n v="0"/>
    <n v="31"/>
    <n v="0"/>
    <d v="1899-12-30T00:31:00"/>
    <d v="1899-12-30T00:04:26"/>
    <s v="B       "/>
    <x v="1"/>
    <n v="13.548387096774203"/>
    <n v="0"/>
    <x v="0"/>
    <m/>
    <d v="1899-12-30T08:16:00"/>
    <d v="1899-12-30T04:08:00"/>
    <m/>
    <n v="0"/>
    <n v="0"/>
    <d v="1899-12-30T01:56:02"/>
    <d v="1899-12-30T02:48:26"/>
    <d v="1899-12-30T00:58:01"/>
    <d v="1899-12-30T01:24:13"/>
    <n v="634"/>
    <x v="3"/>
    <x v="10"/>
    <n v="200403"/>
    <n v="13"/>
    <n v="3"/>
    <n v="24"/>
  </r>
  <r>
    <d v="2004-03-26T00:00:00"/>
    <s v="Friday"/>
    <x v="2"/>
    <n v="1.75"/>
    <n v="0"/>
    <n v="19"/>
    <n v="10"/>
    <d v="1899-12-30T00:19:10"/>
    <d v="1899-12-30T00:10:57"/>
    <s v="R200403"/>
    <x v="1"/>
    <n v="5.4782608695652204"/>
    <n v="0"/>
    <x v="0"/>
    <m/>
    <d v="1899-12-30T04:46:57"/>
    <d v="1899-12-30T02:23:29"/>
    <m/>
    <n v="0"/>
    <n v="0"/>
    <d v="1899-12-30T04:46:57"/>
    <d v="1899-12-30T05:39:21"/>
    <d v="1899-12-30T02:23:29"/>
    <d v="1899-12-30T02:49:41"/>
    <n v="2225"/>
    <x v="3"/>
    <x v="10"/>
    <n v="200403"/>
    <n v="13"/>
    <n v="1"/>
    <n v="26"/>
  </r>
  <r>
    <d v="2004-03-27T00:00:00"/>
    <s v="Saturday"/>
    <x v="1"/>
    <n v="15"/>
    <n v="1"/>
    <n v="15"/>
    <n v="0"/>
    <d v="1899-12-30T01:15:00"/>
    <d v="1899-12-30T00:05:00"/>
    <s v="B       "/>
    <x v="1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3"/>
    <x v="10"/>
    <n v="200403"/>
    <n v="13"/>
    <n v="0"/>
    <n v="27"/>
  </r>
  <r>
    <d v="2004-03-28T00:00:00"/>
    <s v="Sunday"/>
    <x v="2"/>
    <n v="2"/>
    <n v="0"/>
    <n v="20"/>
    <n v="4"/>
    <d v="1899-12-30T00:20:04"/>
    <d v="1899-12-30T00:10:02"/>
    <s v="R200403"/>
    <x v="2"/>
    <n v="5.9800664451827297"/>
    <n v="0"/>
    <x v="0"/>
    <m/>
    <d v="1899-12-30T04:22:52"/>
    <d v="1899-12-30T02:11:26"/>
    <m/>
    <n v="0"/>
    <n v="0"/>
    <d v="1899-12-30T04:22:52"/>
    <d v="1899-12-30T05:15:16"/>
    <d v="1899-12-30T02:11:26"/>
    <d v="1899-12-30T02:37:38"/>
    <n v="1574"/>
    <x v="3"/>
    <x v="10"/>
    <n v="200403"/>
    <n v="14"/>
    <n v="0"/>
    <n v="28"/>
  </r>
  <r>
    <d v="2004-03-31T00:00:00"/>
    <s v="Wednesday"/>
    <x v="1"/>
    <n v="5"/>
    <n v="0"/>
    <n v="30"/>
    <n v="0"/>
    <d v="1899-12-30T00:30:00"/>
    <d v="1899-12-30T00:06:00"/>
    <s v="Trainer"/>
    <x v="10"/>
    <n v="10.000000000000007"/>
    <n v="0"/>
    <x v="0"/>
    <m/>
    <d v="1899-12-30T11:12:00"/>
    <d v="1899-12-30T05:36:00"/>
    <m/>
    <n v="0"/>
    <n v="0"/>
    <d v="1899-12-30T02:37:12"/>
    <d v="1899-12-30T03:29:36"/>
    <d v="1899-12-30T01:18:36"/>
    <d v="1899-12-30T01:44:48"/>
    <n v="767"/>
    <x v="3"/>
    <x v="10"/>
    <n v="200403"/>
    <n v="14"/>
    <n v="2"/>
    <n v="31"/>
  </r>
  <r>
    <d v="2004-04-03T00:00:00"/>
    <s v="Saturday"/>
    <x v="1"/>
    <n v="7"/>
    <n v="0"/>
    <n v="30"/>
    <n v="0"/>
    <d v="1899-12-30T00:30:00"/>
    <d v="1899-12-30T00:04:17"/>
    <s v="Spin"/>
    <x v="9"/>
    <n v="14.000000000000012"/>
    <n v="0"/>
    <x v="0"/>
    <s v="Spinner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  <n v="14"/>
    <n v="2"/>
    <n v="3"/>
  </r>
  <r>
    <d v="2004-04-04T00:00:00"/>
    <s v="Sunday"/>
    <x v="0"/>
    <n v="0.5"/>
    <n v="0"/>
    <n v="25"/>
    <n v="0"/>
    <d v="1899-12-30T00:25:00"/>
    <d v="1899-12-30T00:50:00"/>
    <s v="unk"/>
    <x v="1"/>
    <n v="1.2000000000000008"/>
    <n v="0"/>
    <x v="0"/>
    <s v="At training camp..in pool for 2 hours but only doing drills"/>
    <d v="1899-12-30T02:00:00"/>
    <d v="1899-12-30T01:00:00"/>
    <m/>
    <n v="0"/>
    <n v="0"/>
    <d v="1899-12-30T21:50:00"/>
    <d v="1899-12-30T22:42:24"/>
    <d v="1899-12-30T10:55:00"/>
    <d v="1899-12-30T11:21:12"/>
    <n v="3508"/>
    <x v="3"/>
    <x v="1"/>
    <n v="200404"/>
    <n v="15"/>
    <n v="0"/>
    <n v="4"/>
  </r>
  <r>
    <d v="2004-04-04T00:00:00"/>
    <s v="Sunday"/>
    <x v="2"/>
    <n v="3.036"/>
    <n v="0"/>
    <n v="30"/>
    <n v="34"/>
    <d v="1899-12-30T00:30:34"/>
    <d v="1899-12-30T00:10:04"/>
    <s v="R200403"/>
    <x v="1"/>
    <n v="5.9594329334787393"/>
    <n v="0"/>
    <x v="0"/>
    <m/>
    <d v="1899-12-30T04:23:47"/>
    <d v="1899-12-30T02:11:54"/>
    <m/>
    <n v="0"/>
    <n v="0"/>
    <d v="1899-12-30T04:23:47"/>
    <d v="1899-12-30T05:16:11"/>
    <d v="1899-12-30T02:11:54"/>
    <d v="1899-12-30T02:38:06"/>
    <n v="1606"/>
    <x v="3"/>
    <x v="1"/>
    <n v="200404"/>
    <n v="15"/>
    <n v="0"/>
    <n v="4"/>
  </r>
  <r>
    <d v="2004-04-05T00:00:00"/>
    <s v="Monday"/>
    <x v="2"/>
    <n v="2.4"/>
    <n v="0"/>
    <n v="28"/>
    <n v="0"/>
    <d v="1899-12-30T00:28:00"/>
    <d v="1899-12-30T00:11:40"/>
    <s v="R200401"/>
    <x v="2"/>
    <n v="5.1428571428571459"/>
    <n v="0"/>
    <x v="0"/>
    <s v="HR Run under 150 bpm"/>
    <d v="1899-12-30T05:05:40"/>
    <d v="1899-12-30T02:32:50"/>
    <m/>
    <n v="0"/>
    <n v="0"/>
    <d v="1899-12-30T05:05:40"/>
    <d v="1899-12-30T05:58:04"/>
    <d v="1899-12-30T02:32:50"/>
    <d v="1899-12-30T02:59:02"/>
    <n v="2569"/>
    <x v="3"/>
    <x v="1"/>
    <n v="200404"/>
    <n v="15"/>
    <n v="0"/>
    <n v="5"/>
  </r>
  <r>
    <d v="2004-04-06T00:00:00"/>
    <s v="Tuesday"/>
    <x v="0"/>
    <n v="0.48299999999999998"/>
    <n v="0"/>
    <n v="24"/>
    <n v="51"/>
    <d v="1899-12-30T00:24:51"/>
    <d v="1899-12-30T00:51:27"/>
    <s v="unk"/>
    <x v="1"/>
    <n v="1.1661971830985922"/>
    <n v="0"/>
    <x v="0"/>
    <s v="Drills and form work"/>
    <d v="1899-12-30T02:03:29"/>
    <d v="1899-12-30T01:01:44"/>
    <m/>
    <n v="0"/>
    <n v="0"/>
    <d v="1899-12-30T22:27:58"/>
    <d v="1899-12-30T23:20:22"/>
    <d v="1899-12-30T11:13:59"/>
    <d v="1899-12-30T11:40:11"/>
    <n v="3515"/>
    <x v="3"/>
    <x v="1"/>
    <n v="200404"/>
    <n v="15"/>
    <n v="0"/>
    <n v="6"/>
  </r>
  <r>
    <d v="2004-04-06T00:00:00"/>
    <s v="Tuesday"/>
    <x v="1"/>
    <n v="8"/>
    <n v="0"/>
    <n v="40"/>
    <n v="0"/>
    <d v="1899-12-30T00:40:00"/>
    <d v="1899-12-30T00:05:00"/>
    <s v="Trainer"/>
    <x v="10"/>
    <n v="12.000000000000011"/>
    <n v="0"/>
    <x v="0"/>
    <s v="Trainer"/>
    <d v="1899-12-30T09:20:00"/>
    <d v="1899-12-30T04:40:00"/>
    <m/>
    <n v="0"/>
    <n v="0"/>
    <d v="1899-12-30T02:11:00"/>
    <d v="1899-12-30T03:03:24"/>
    <d v="1899-12-30T01:05:30"/>
    <d v="1899-12-30T01:31:42"/>
    <n v="726"/>
    <x v="3"/>
    <x v="1"/>
    <n v="200404"/>
    <n v="15"/>
    <n v="0"/>
    <n v="6"/>
  </r>
  <r>
    <d v="2004-04-07T00:00:00"/>
    <s v="Wednesday"/>
    <x v="2"/>
    <n v="2.2999999999999998"/>
    <n v="0"/>
    <n v="25"/>
    <n v="0"/>
    <d v="1899-12-30T00:25:00"/>
    <d v="1899-12-30T00:10:52"/>
    <s v="R200403"/>
    <x v="1"/>
    <n v="5.520000000000004"/>
    <n v="0"/>
    <x v="0"/>
    <m/>
    <d v="1899-12-30T04:44:47"/>
    <d v="1899-12-30T02:22:23"/>
    <m/>
    <n v="0"/>
    <n v="0"/>
    <d v="1899-12-30T04:44:47"/>
    <d v="1899-12-30T05:37:11"/>
    <d v="1899-12-30T02:22:23"/>
    <d v="1899-12-30T02:48:35"/>
    <n v="2176"/>
    <x v="3"/>
    <x v="1"/>
    <n v="200404"/>
    <n v="15"/>
    <n v="0"/>
    <n v="7"/>
  </r>
  <r>
    <d v="2004-04-10T00:00:00"/>
    <s v="Saturday"/>
    <x v="1"/>
    <n v="25.1"/>
    <n v="2"/>
    <n v="15"/>
    <n v="0"/>
    <d v="1899-12-30T02:15:00"/>
    <d v="1899-12-30T00:05:23"/>
    <s v="B       "/>
    <x v="12"/>
    <n v="11.155555555555566"/>
    <n v="0"/>
    <x v="0"/>
    <s v="9 Miles with Connor on Mtn Bike and 16 on Road Bike (1:10.01)"/>
    <d v="1899-12-30T10:02:23"/>
    <d v="1899-12-30T05:01:12"/>
    <m/>
    <n v="0"/>
    <n v="0"/>
    <d v="1899-12-30T02:20:55"/>
    <d v="1899-12-30T03:13:19"/>
    <d v="1899-12-30T01:10:27"/>
    <d v="1899-12-30T01:36:40"/>
    <n v="753"/>
    <x v="3"/>
    <x v="1"/>
    <n v="200404"/>
    <n v="15"/>
    <n v="2"/>
    <n v="10"/>
  </r>
  <r>
    <d v="2004-04-11T00:00:00"/>
    <s v="Sunday"/>
    <x v="2"/>
    <n v="5.0960000000000001"/>
    <n v="0"/>
    <n v="55"/>
    <n v="25"/>
    <d v="1899-12-30T00:55:25"/>
    <d v="1899-12-30T00:10:52"/>
    <s v="R200401"/>
    <x v="1"/>
    <n v="5.5174736842105307"/>
    <n v="0"/>
    <x v="0"/>
    <s v="Long Run Avg HR - 160 Splits(10.23.77, 10.39.05, 10.25.10, 11.19.71, 11.36.17, 1.01.71)"/>
    <d v="1899-12-30T04:44:55"/>
    <d v="1899-12-30T02:22:27"/>
    <m/>
    <n v="0"/>
    <n v="0"/>
    <d v="1899-12-30T04:44:55"/>
    <d v="1899-12-30T05:37:19"/>
    <d v="1899-12-30T02:22:27"/>
    <d v="1899-12-30T02:48:39"/>
    <n v="2180"/>
    <x v="3"/>
    <x v="1"/>
    <n v="200404"/>
    <n v="16"/>
    <n v="0"/>
    <n v="11"/>
  </r>
  <r>
    <d v="2004-04-14T00:00:00"/>
    <s v="Wednesday"/>
    <x v="2"/>
    <n v="2"/>
    <n v="0"/>
    <n v="23"/>
    <n v="30"/>
    <d v="1899-12-30T00:23:30"/>
    <d v="1899-12-30T00:11:45"/>
    <s v="R200401"/>
    <x v="2"/>
    <n v="5.1063829787234081"/>
    <n v="0"/>
    <x v="0"/>
    <s v="HR Run under 150 bpm"/>
    <d v="1899-12-30T05:07:51"/>
    <d v="1899-12-30T02:33:56"/>
    <m/>
    <n v="0"/>
    <n v="0"/>
    <d v="1899-12-30T05:07:51"/>
    <d v="1899-12-30T06:00:15"/>
    <d v="1899-12-30T02:33:56"/>
    <d v="1899-12-30T03:00:08"/>
    <n v="2602"/>
    <x v="3"/>
    <x v="1"/>
    <n v="200404"/>
    <n v="16"/>
    <n v="2"/>
    <n v="14"/>
  </r>
  <r>
    <d v="2004-04-15T00:00:00"/>
    <s v="Thursday"/>
    <x v="0"/>
    <n v="0.627"/>
    <n v="0"/>
    <n v="25"/>
    <n v="42"/>
    <d v="1899-12-30T00:25:42"/>
    <d v="1899-12-30T00:40:59"/>
    <s v="unk"/>
    <x v="1"/>
    <n v="1.4638132295719855"/>
    <n v="0"/>
    <x v="0"/>
    <m/>
    <d v="1899-12-30T01:38:22"/>
    <d v="1899-12-30T00:49:11"/>
    <m/>
    <n v="0"/>
    <n v="0"/>
    <d v="1899-12-30T17:53:54"/>
    <d v="1899-12-30T18:46:18"/>
    <d v="1899-12-30T08:56:57"/>
    <d v="1899-12-30T09:23:09"/>
    <n v="3459"/>
    <x v="3"/>
    <x v="1"/>
    <n v="200404"/>
    <n v="16"/>
    <n v="0"/>
    <n v="15"/>
  </r>
  <r>
    <d v="2004-04-16T00:00:00"/>
    <s v="Friday"/>
    <x v="1"/>
    <n v="10.5"/>
    <n v="0"/>
    <n v="45"/>
    <n v="0"/>
    <d v="1899-12-30T00:45:00"/>
    <d v="1899-12-30T00:04:17"/>
    <s v="Si"/>
    <x v="0"/>
    <n v="14.000000000000012"/>
    <n v="0"/>
    <x v="0"/>
    <s v="Griskus Sprint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  <n v="16"/>
    <n v="0"/>
    <n v="16"/>
  </r>
  <r>
    <d v="2004-04-17T00:00:00"/>
    <s v="Saturday"/>
    <x v="2"/>
    <n v="2.25"/>
    <n v="0"/>
    <n v="25"/>
    <n v="0"/>
    <d v="1899-12-30T00:25:00"/>
    <d v="1899-12-30T00:11:07"/>
    <s v="R200401"/>
    <x v="1"/>
    <n v="5.4000000000000039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9"/>
    <x v="3"/>
    <x v="1"/>
    <n v="200404"/>
    <n v="16"/>
    <n v="0"/>
    <n v="17"/>
  </r>
  <r>
    <d v="2004-04-18T00:00:00"/>
    <s v="Sunday"/>
    <x v="1"/>
    <n v="10.5"/>
    <n v="0"/>
    <n v="39"/>
    <n v="32"/>
    <d v="1899-12-30T00:39:32"/>
    <d v="1899-12-30T00:03:46"/>
    <s v="Si"/>
    <x v="0"/>
    <n v="15.935919055649254"/>
    <n v="0"/>
    <x v="0"/>
    <s v="Griskus Sprint"/>
    <d v="1899-12-30T07:01:41"/>
    <d v="1899-12-30T03:30:51"/>
    <m/>
    <n v="0"/>
    <n v="0"/>
    <d v="1899-12-30T01:38:39"/>
    <d v="1899-12-30T02:31:03"/>
    <d v="1899-12-30T00:49:19"/>
    <d v="1899-12-30T01:15:31"/>
    <n v="394"/>
    <x v="3"/>
    <x v="1"/>
    <n v="200404"/>
    <n v="17"/>
    <n v="0"/>
    <n v="18"/>
  </r>
  <r>
    <d v="2004-04-19T00:00:00"/>
    <s v="Monday"/>
    <x v="1"/>
    <n v="5"/>
    <n v="0"/>
    <n v="20"/>
    <n v="0"/>
    <d v="1899-12-30T00:20:00"/>
    <d v="1899-12-30T00:04:00"/>
    <s v="Trainer"/>
    <x v="13"/>
    <n v="15.000000000000014"/>
    <n v="0"/>
    <x v="0"/>
    <s v="Did this on Sunday at Hotel in Maine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1"/>
    <n v="200404"/>
    <n v="17"/>
    <n v="0"/>
    <n v="19"/>
  </r>
  <r>
    <d v="2004-04-19T00:00:00"/>
    <s v="Monday"/>
    <x v="2"/>
    <n v="3.1"/>
    <n v="0"/>
    <n v="28"/>
    <n v="18"/>
    <d v="1899-12-30T00:28:18"/>
    <d v="1899-12-30T00:09:08"/>
    <s v="R200403"/>
    <x v="1"/>
    <n v="6.5724381625441737"/>
    <n v="0"/>
    <x v="0"/>
    <s v="Mile 1: 7.51.85, Mile 2: 8.44.80, Mile 3: 10.49.76"/>
    <d v="1899-12-30T03:59:11"/>
    <d v="1899-12-30T01:59:35"/>
    <m/>
    <n v="0"/>
    <n v="0"/>
    <d v="1899-12-30T03:59:11"/>
    <d v="1899-12-30T04:51:35"/>
    <d v="1899-12-30T01:59:35"/>
    <d v="1899-12-30T02:25:47"/>
    <n v="942"/>
    <x v="3"/>
    <x v="1"/>
    <n v="200404"/>
    <n v="17"/>
    <n v="0"/>
    <n v="19"/>
  </r>
  <r>
    <d v="2004-04-21T00:00:00"/>
    <s v="Wednesday"/>
    <x v="2"/>
    <n v="2"/>
    <n v="0"/>
    <n v="22"/>
    <n v="40"/>
    <d v="1899-12-30T00:22:40"/>
    <d v="1899-12-30T00:11:20"/>
    <s v="R200403"/>
    <x v="2"/>
    <n v="5.2941176470588269"/>
    <n v="0"/>
    <x v="0"/>
    <s v="HR Run under 150 bpm"/>
    <d v="1899-12-30T04:56:56"/>
    <d v="1899-12-30T02:28:28"/>
    <m/>
    <n v="0"/>
    <n v="0"/>
    <d v="1899-12-30T04:56:56"/>
    <d v="1899-12-30T05:49:20"/>
    <d v="1899-12-30T02:28:28"/>
    <d v="1899-12-30T02:54:40"/>
    <n v="2437"/>
    <x v="3"/>
    <x v="1"/>
    <n v="200404"/>
    <n v="17"/>
    <n v="1"/>
    <n v="21"/>
  </r>
  <r>
    <d v="2004-04-24T00:00:00"/>
    <s v="Saturday"/>
    <x v="2"/>
    <n v="3.1"/>
    <n v="0"/>
    <n v="30"/>
    <n v="3"/>
    <d v="1899-12-30T00:30:03"/>
    <d v="1899-12-30T00:09:42"/>
    <s v="R200403"/>
    <x v="14"/>
    <n v="6.1896838602329503"/>
    <n v="0"/>
    <x v="0"/>
    <s v="Watertown 5k"/>
    <d v="1899-12-30T04:13:58"/>
    <d v="1899-12-30T02:06:59"/>
    <m/>
    <n v="0"/>
    <n v="0"/>
    <d v="1899-12-30T04:13:58"/>
    <d v="1899-12-30T05:06:22"/>
    <d v="1899-12-30T02:06:59"/>
    <d v="1899-12-30T02:33:11"/>
    <n v="1263"/>
    <x v="3"/>
    <x v="1"/>
    <n v="200404"/>
    <n v="17"/>
    <n v="2"/>
    <n v="24"/>
  </r>
  <r>
    <d v="2004-04-25T00:00:00"/>
    <s v="Sunday"/>
    <x v="1"/>
    <n v="34"/>
    <n v="2"/>
    <n v="21"/>
    <n v="16"/>
    <d v="1899-12-30T02:21:16"/>
    <d v="1899-12-30T00:04:09"/>
    <s v="B       "/>
    <x v="15"/>
    <n v="14.440773949976418"/>
    <n v="0"/>
    <x v="0"/>
    <s v="UJ and back"/>
    <d v="1899-12-30T07:45:21"/>
    <d v="1899-12-30T03:52:40"/>
    <m/>
    <n v="0"/>
    <n v="0"/>
    <d v="1899-12-30T01:48:52"/>
    <d v="1899-12-30T02:41:16"/>
    <d v="1899-12-30T00:54:26"/>
    <d v="1899-12-30T01:20:38"/>
    <n v="557"/>
    <x v="3"/>
    <x v="1"/>
    <n v="200404"/>
    <n v="18"/>
    <n v="0"/>
    <n v="25"/>
  </r>
  <r>
    <d v="2004-04-26T00:00:00"/>
    <s v="Monday"/>
    <x v="2"/>
    <n v="2"/>
    <n v="0"/>
    <n v="22"/>
    <n v="17"/>
    <d v="1899-12-30T00:22:17"/>
    <d v="1899-12-30T00:11:09"/>
    <s v="R200403"/>
    <x v="2"/>
    <n v="5.3851907255048657"/>
    <n v="0"/>
    <x v="0"/>
    <s v="HR Run under 150 bpm"/>
    <d v="1899-12-30T04:51:55"/>
    <d v="1899-12-30T02:25:57"/>
    <m/>
    <n v="0"/>
    <n v="0"/>
    <d v="1899-12-30T04:51:55"/>
    <d v="1899-12-30T05:44:19"/>
    <d v="1899-12-30T02:25:57"/>
    <d v="1899-12-30T02:52:09"/>
    <n v="2339"/>
    <x v="3"/>
    <x v="1"/>
    <n v="200404"/>
    <n v="18"/>
    <n v="0"/>
    <n v="26"/>
  </r>
  <r>
    <d v="2004-04-28T00:00:00"/>
    <s v="Wednesday"/>
    <x v="2"/>
    <n v="2.6"/>
    <n v="0"/>
    <n v="26"/>
    <n v="14"/>
    <d v="1899-12-30T00:26:14"/>
    <d v="1899-12-30T00:10:05"/>
    <s v="R200401"/>
    <x v="2"/>
    <n v="5.9466327827191918"/>
    <n v="0"/>
    <x v="0"/>
    <s v="Treadmill"/>
    <d v="1899-12-30T04:24:21"/>
    <d v="1899-12-30T02:12:11"/>
    <m/>
    <n v="0"/>
    <n v="0"/>
    <d v="1899-12-30T04:24:21"/>
    <d v="1899-12-30T05:16:45"/>
    <d v="1899-12-30T02:12:11"/>
    <d v="1899-12-30T02:38:23"/>
    <n v="1615"/>
    <x v="3"/>
    <x v="1"/>
    <n v="200404"/>
    <n v="18"/>
    <n v="1"/>
    <n v="28"/>
  </r>
  <r>
    <d v="2004-05-01T00:00:00"/>
    <s v="Saturday"/>
    <x v="2"/>
    <n v="7.5"/>
    <n v="1"/>
    <n v="23"/>
    <n v="29"/>
    <d v="1899-12-30T01:23:29"/>
    <d v="1899-12-30T00:11:08"/>
    <s v="R200403"/>
    <x v="16"/>
    <n v="5.3902974645637896"/>
    <n v="0"/>
    <x v="0"/>
    <m/>
    <d v="1899-12-30T04:51:38"/>
    <d v="1899-12-30T02:25:49"/>
    <m/>
    <n v="0"/>
    <n v="0"/>
    <d v="1899-12-30T04:51:38"/>
    <d v="1899-12-30T05:44:02"/>
    <d v="1899-12-30T02:25:49"/>
    <d v="1899-12-30T02:52:01"/>
    <n v="2335"/>
    <x v="3"/>
    <x v="2"/>
    <n v="200405"/>
    <n v="18"/>
    <n v="2"/>
    <n v="1"/>
  </r>
  <r>
    <d v="2004-05-02T00:00:00"/>
    <s v="Sunday"/>
    <x v="2"/>
    <n v="2.246"/>
    <n v="0"/>
    <n v="22"/>
    <n v="23"/>
    <d v="1899-12-30T00:22:23"/>
    <d v="1899-12-30T00:09:58"/>
    <s v="R200401"/>
    <x v="2"/>
    <n v="6.0205510052122166"/>
    <n v="0"/>
    <x v="0"/>
    <m/>
    <d v="1899-12-30T04:21:06"/>
    <d v="1899-12-30T02:10:33"/>
    <m/>
    <n v="0"/>
    <n v="0"/>
    <d v="1899-12-30T04:21:06"/>
    <d v="1899-12-30T05:13:30"/>
    <d v="1899-12-30T02:10:33"/>
    <d v="1899-12-30T02:36:45"/>
    <n v="1490"/>
    <x v="3"/>
    <x v="2"/>
    <n v="200405"/>
    <n v="19"/>
    <n v="0"/>
    <n v="2"/>
  </r>
  <r>
    <d v="2004-05-03T00:00:00"/>
    <s v="Monday"/>
    <x v="2"/>
    <n v="2"/>
    <n v="0"/>
    <n v="20"/>
    <n v="40"/>
    <d v="1899-12-30T00:20:40"/>
    <d v="1899-12-30T00:10:20"/>
    <s v="R200403"/>
    <x v="2"/>
    <n v="5.8064516129032304"/>
    <n v="0"/>
    <x v="0"/>
    <s v="HR Run under 150 bpm"/>
    <d v="1899-12-30T04:30:44"/>
    <d v="1899-12-30T02:15:22"/>
    <m/>
    <n v="0"/>
    <n v="0"/>
    <d v="1899-12-30T04:30:44"/>
    <d v="1899-12-30T05:23:08"/>
    <d v="1899-12-30T02:15:22"/>
    <d v="1899-12-30T02:41:34"/>
    <n v="1803"/>
    <x v="3"/>
    <x v="2"/>
    <n v="200405"/>
    <n v="19"/>
    <n v="0"/>
    <n v="3"/>
  </r>
  <r>
    <d v="2004-05-05T00:00:00"/>
    <s v="Wednesday"/>
    <x v="2"/>
    <n v="3.1"/>
    <n v="0"/>
    <n v="29"/>
    <n v="38"/>
    <d v="1899-12-30T00:29:38"/>
    <d v="1899-12-30T00:09:34"/>
    <s v="R200401"/>
    <x v="2"/>
    <n v="6.2767154105736838"/>
    <n v="0"/>
    <x v="0"/>
    <s v="5k Training"/>
    <d v="1899-12-30T04:10:27"/>
    <d v="1899-12-30T02:05:13"/>
    <m/>
    <n v="0"/>
    <n v="0"/>
    <d v="1899-12-30T04:10:27"/>
    <d v="1899-12-30T05:02:51"/>
    <d v="1899-12-30T02:05:13"/>
    <d v="1899-12-30T02:31:25"/>
    <n v="1172"/>
    <x v="3"/>
    <x v="2"/>
    <n v="200405"/>
    <n v="19"/>
    <n v="1"/>
    <n v="5"/>
  </r>
  <r>
    <d v="2004-05-07T00:00:00"/>
    <s v="Friday"/>
    <x v="1"/>
    <n v="13"/>
    <n v="1"/>
    <n v="3"/>
    <n v="0"/>
    <d v="1899-12-30T01:03:00"/>
    <d v="1899-12-30T00:04:51"/>
    <s v="B       "/>
    <x v="0"/>
    <n v="12.38095238095239"/>
    <n v="0"/>
    <x v="0"/>
    <s v="Griskus Sprint + fruit stand &amp; back"/>
    <d v="1899-12-30T09:02:46"/>
    <d v="1899-12-30T04:31:23"/>
    <m/>
    <n v="0"/>
    <n v="0"/>
    <d v="1899-12-30T02:06:58"/>
    <d v="1899-12-30T02:59:22"/>
    <d v="1899-12-30T01:03:29"/>
    <d v="1899-12-30T01:29:41"/>
    <n v="717"/>
    <x v="3"/>
    <x v="2"/>
    <n v="200405"/>
    <n v="19"/>
    <n v="1"/>
    <n v="7"/>
  </r>
  <r>
    <d v="2004-05-08T00:00:00"/>
    <s v="Saturday"/>
    <x v="1"/>
    <n v="7.25"/>
    <n v="0"/>
    <n v="50"/>
    <n v="0"/>
    <d v="1899-12-30T00:50:00"/>
    <d v="1899-12-30T00:06:54"/>
    <s v="Si"/>
    <x v="17"/>
    <n v="8.7000000000000064"/>
    <n v="0"/>
    <x v="0"/>
    <s v="Riding with Connor"/>
    <d v="1899-12-30T12:52:25"/>
    <d v="1899-12-30T06:26:12"/>
    <m/>
    <n v="0"/>
    <n v="0"/>
    <d v="1899-12-30T03:00:41"/>
    <d v="1899-12-30T03:53:05"/>
    <d v="1899-12-30T01:30:21"/>
    <d v="1899-12-30T01:56:33"/>
    <n v="784"/>
    <x v="3"/>
    <x v="2"/>
    <n v="200405"/>
    <n v="19"/>
    <n v="0"/>
    <n v="8"/>
  </r>
  <r>
    <d v="2004-05-08T00:00:00"/>
    <s v="Saturday"/>
    <x v="2"/>
    <n v="7"/>
    <n v="1"/>
    <n v="17"/>
    <n v="43"/>
    <d v="1899-12-30T01:17:43"/>
    <d v="1899-12-30T00:11:06"/>
    <s v="R200403"/>
    <x v="1"/>
    <n v="5.4042461934377055"/>
    <n v="0"/>
    <x v="0"/>
    <m/>
    <d v="1899-12-30T04:50:53"/>
    <d v="1899-12-30T02:25:26"/>
    <m/>
    <n v="0"/>
    <n v="0"/>
    <d v="1899-12-30T04:50:53"/>
    <d v="1899-12-30T05:43:17"/>
    <d v="1899-12-30T02:25:26"/>
    <d v="1899-12-30T02:51:38"/>
    <n v="2310"/>
    <x v="3"/>
    <x v="2"/>
    <n v="200405"/>
    <n v="19"/>
    <n v="0"/>
    <n v="8"/>
  </r>
  <r>
    <d v="2004-05-09T00:00:00"/>
    <s v="Sunday"/>
    <x v="2"/>
    <n v="1.33"/>
    <n v="0"/>
    <n v="14"/>
    <n v="10"/>
    <d v="1899-12-30T00:14:10"/>
    <d v="1899-12-30T00:10:39"/>
    <s v="R200403"/>
    <x v="1"/>
    <n v="5.6329411764705926"/>
    <n v="0"/>
    <x v="0"/>
    <m/>
    <d v="1899-12-30T04:39:04"/>
    <d v="1899-12-30T02:19:32"/>
    <m/>
    <n v="0"/>
    <n v="0"/>
    <d v="1899-12-30T04:39:04"/>
    <d v="1899-12-30T05:31:28"/>
    <d v="1899-12-30T02:19:32"/>
    <d v="1899-12-30T02:45:44"/>
    <n v="2035"/>
    <x v="3"/>
    <x v="2"/>
    <n v="200405"/>
    <n v="20"/>
    <n v="0"/>
    <n v="9"/>
  </r>
  <r>
    <d v="2004-05-10T00:00:00"/>
    <s v="Monday"/>
    <x v="1"/>
    <n v="20"/>
    <n v="1"/>
    <n v="28"/>
    <n v="42"/>
    <d v="1899-12-30T01:28:42"/>
    <d v="1899-12-30T00:04:26"/>
    <s v="B       "/>
    <x v="18"/>
    <n v="13.528748590755367"/>
    <n v="0"/>
    <x v="0"/>
    <s v="Griskus Sprint + Long Meadow Loop"/>
    <d v="1899-12-30T08:16:43"/>
    <d v="1899-12-30T04:08:22"/>
    <m/>
    <n v="0"/>
    <n v="0"/>
    <d v="1899-12-30T01:56:12"/>
    <d v="1899-12-30T02:48:36"/>
    <d v="1899-12-30T00:58:06"/>
    <d v="1899-12-30T01:24:18"/>
    <n v="636"/>
    <x v="3"/>
    <x v="2"/>
    <n v="200405"/>
    <n v="20"/>
    <n v="0"/>
    <n v="10"/>
  </r>
  <r>
    <d v="2004-05-11T00:00:00"/>
    <s v="Tuesday"/>
    <x v="0"/>
    <n v="1.026"/>
    <n v="0"/>
    <n v="43"/>
    <n v="8"/>
    <d v="1899-12-30T00:43:08"/>
    <d v="1899-12-30T00:42:02"/>
    <s v="unk"/>
    <x v="1"/>
    <n v="1.4272024729520876"/>
    <n v="0"/>
    <x v="0"/>
    <m/>
    <d v="1899-12-30T01:40:54"/>
    <d v="1899-12-30T00:50:27"/>
    <m/>
    <n v="0"/>
    <n v="0"/>
    <d v="1899-12-30T18:21:27"/>
    <d v="1899-12-30T19:13:51"/>
    <d v="1899-12-30T09:10:44"/>
    <d v="1899-12-30T09:36:56"/>
    <n v="3471"/>
    <x v="3"/>
    <x v="2"/>
    <n v="200405"/>
    <n v="20"/>
    <n v="0"/>
    <n v="11"/>
  </r>
  <r>
    <d v="2004-05-12T00:00:00"/>
    <s v="Wednesday"/>
    <x v="0"/>
    <n v="0.6"/>
    <n v="0"/>
    <n v="21"/>
    <n v="30"/>
    <d v="1899-12-30T00:21:30"/>
    <d v="1899-12-30T00:35:50"/>
    <s v="unk"/>
    <x v="1"/>
    <n v="1.674418604651164"/>
    <n v="0"/>
    <x v="0"/>
    <s v="Lake Swim"/>
    <d v="1899-12-30T01:26:00"/>
    <d v="1899-12-30T00:43:00"/>
    <m/>
    <n v="0"/>
    <n v="0"/>
    <d v="1899-12-30T15:38:50"/>
    <d v="1899-12-30T16:31:14"/>
    <d v="1899-12-30T07:49:25"/>
    <d v="1899-12-30T08:15:37"/>
    <n v="3302"/>
    <x v="3"/>
    <x v="2"/>
    <n v="200405"/>
    <n v="20"/>
    <n v="0"/>
    <n v="12"/>
  </r>
  <r>
    <d v="2004-05-12T00:00:00"/>
    <s v="Wednesday"/>
    <x v="1"/>
    <n v="25"/>
    <n v="1"/>
    <n v="46"/>
    <n v="33"/>
    <d v="1899-12-30T01:46:33"/>
    <d v="1899-12-30T00:04:16"/>
    <s v="B       "/>
    <x v="19"/>
    <n v="14.077897700610052"/>
    <n v="0"/>
    <x v="0"/>
    <s v="Griskus Olympic"/>
    <d v="1899-12-30T07:57:21"/>
    <d v="1899-12-30T03:58:40"/>
    <m/>
    <n v="0"/>
    <n v="0"/>
    <d v="1899-12-30T01:51:40"/>
    <d v="1899-12-30T02:44:04"/>
    <d v="1899-12-30T00:55:50"/>
    <d v="1899-12-30T01:22:02"/>
    <n v="586"/>
    <x v="3"/>
    <x v="2"/>
    <n v="200405"/>
    <n v="20"/>
    <n v="0"/>
    <n v="12"/>
  </r>
  <r>
    <d v="2004-05-13T00:00:00"/>
    <s v="Thursday"/>
    <x v="2"/>
    <n v="6.1"/>
    <n v="1"/>
    <n v="16"/>
    <n v="27"/>
    <d v="1899-12-30T01:16:27"/>
    <d v="1899-12-30T00:12:32"/>
    <s v="R200401"/>
    <x v="1"/>
    <n v="4.7874427730542868"/>
    <n v="0"/>
    <x v="0"/>
    <s v="hotttt really hott and very very very very slow"/>
    <d v="1899-12-30T05:28:22"/>
    <d v="1899-12-30T02:44:11"/>
    <m/>
    <n v="0"/>
    <n v="0"/>
    <d v="1899-12-30T05:28:22"/>
    <d v="1899-12-30T06:20:46"/>
    <d v="1899-12-30T02:44:11"/>
    <d v="1899-12-30T03:10:23"/>
    <n v="2808"/>
    <x v="3"/>
    <x v="2"/>
    <n v="200405"/>
    <n v="20"/>
    <n v="0"/>
    <n v="13"/>
  </r>
  <r>
    <d v="2004-05-14T00:00:00"/>
    <s v="Friday"/>
    <x v="1"/>
    <n v="25"/>
    <n v="1"/>
    <n v="48"/>
    <n v="23"/>
    <d v="1899-12-30T01:48:23"/>
    <d v="1899-12-30T00:04:20"/>
    <s v="B       "/>
    <x v="1"/>
    <n v="13.839766261725371"/>
    <n v="0"/>
    <x v="0"/>
    <m/>
    <d v="1899-12-30T08:05:33"/>
    <d v="1899-12-30T04:02:47"/>
    <m/>
    <n v="0"/>
    <n v="0"/>
    <d v="1899-12-30T01:53:35"/>
    <d v="1899-12-30T02:45:59"/>
    <d v="1899-12-30T00:56:48"/>
    <d v="1899-12-30T01:23:00"/>
    <n v="604"/>
    <x v="3"/>
    <x v="2"/>
    <n v="200405"/>
    <n v="20"/>
    <n v="0"/>
    <n v="14"/>
  </r>
  <r>
    <d v="2004-05-14T00:00:00"/>
    <s v="Friday"/>
    <x v="2"/>
    <n v="5"/>
    <n v="0"/>
    <n v="59"/>
    <n v="55"/>
    <d v="1899-12-30T00:59:55"/>
    <d v="1899-12-30T00:11:59"/>
    <s v="R200403"/>
    <x v="1"/>
    <n v="5.0069541029207265"/>
    <n v="0"/>
    <x v="0"/>
    <m/>
    <d v="1899-12-30T05:13:58"/>
    <d v="1899-12-30T02:36:59"/>
    <m/>
    <n v="0"/>
    <n v="0"/>
    <d v="1899-12-30T05:13:58"/>
    <d v="1899-12-30T06:06:22"/>
    <d v="1899-12-30T02:36:59"/>
    <d v="1899-12-30T03:03:11"/>
    <n v="2682"/>
    <x v="3"/>
    <x v="2"/>
    <n v="200405"/>
    <n v="20"/>
    <n v="0"/>
    <n v="14"/>
  </r>
  <r>
    <d v="2004-05-18T00:00:00"/>
    <s v="Tuesday"/>
    <x v="2"/>
    <n v="6.2119999999999997"/>
    <n v="1"/>
    <n v="9"/>
    <n v="38"/>
    <d v="1899-12-30T01:09:38"/>
    <d v="1899-12-30T00:11:13"/>
    <s v="R200403"/>
    <x v="1"/>
    <n v="5.3526089037817179"/>
    <n v="0"/>
    <x v="0"/>
    <m/>
    <d v="1899-12-30T04:53:41"/>
    <d v="1899-12-30T02:26:51"/>
    <m/>
    <n v="0"/>
    <n v="0"/>
    <d v="1899-12-30T04:53:41"/>
    <d v="1899-12-30T05:46:05"/>
    <d v="1899-12-30T02:26:51"/>
    <d v="1899-12-30T02:53:03"/>
    <n v="2369"/>
    <x v="3"/>
    <x v="2"/>
    <n v="200405"/>
    <n v="21"/>
    <n v="3"/>
    <n v="18"/>
  </r>
  <r>
    <d v="2004-05-19T00:00:00"/>
    <s v="Wednesday"/>
    <x v="1"/>
    <n v="25"/>
    <n v="1"/>
    <n v="43"/>
    <n v="30"/>
    <d v="1899-12-30T01:43:30"/>
    <d v="1899-12-30T00:04:08"/>
    <s v="B       "/>
    <x v="1"/>
    <n v="14.492753623188415"/>
    <n v="0"/>
    <x v="0"/>
    <m/>
    <d v="1899-12-30T07:43:41"/>
    <d v="1899-12-30T03:51:50"/>
    <m/>
    <n v="0"/>
    <n v="0"/>
    <d v="1899-12-30T01:48:28"/>
    <d v="1899-12-30T02:40:52"/>
    <d v="1899-12-30T00:54:14"/>
    <d v="1899-12-30T01:20:26"/>
    <n v="547"/>
    <x v="3"/>
    <x v="2"/>
    <n v="200405"/>
    <n v="21"/>
    <n v="0"/>
    <n v="19"/>
  </r>
  <r>
    <d v="2004-05-20T00:00:00"/>
    <s v="Thursday"/>
    <x v="1"/>
    <n v="25"/>
    <n v="1"/>
    <n v="47"/>
    <n v="6"/>
    <d v="1899-12-30T01:47:06"/>
    <d v="1899-12-30T00:04:17"/>
    <s v="B       "/>
    <x v="18"/>
    <n v="14.005602240896369"/>
    <n v="0"/>
    <x v="0"/>
    <s v="36.43 Sprint Course"/>
    <d v="1899-12-30T07:59:48"/>
    <d v="1899-12-30T03:59:54"/>
    <m/>
    <n v="0"/>
    <n v="0"/>
    <d v="1899-12-30T01:52:14"/>
    <d v="1899-12-30T02:44:38"/>
    <d v="1899-12-30T00:56:07"/>
    <d v="1899-12-30T01:22:19"/>
    <n v="594"/>
    <x v="3"/>
    <x v="2"/>
    <n v="200405"/>
    <n v="21"/>
    <n v="0"/>
    <n v="20"/>
  </r>
  <r>
    <d v="2004-05-20T00:00:00"/>
    <s v="Thursday"/>
    <x v="2"/>
    <n v="6.1"/>
    <n v="1"/>
    <n v="10"/>
    <n v="17"/>
    <d v="1899-12-30T01:10:17"/>
    <d v="1899-12-30T00:11:31"/>
    <s v="R200403"/>
    <x v="1"/>
    <n v="5.2074934787763851"/>
    <n v="0"/>
    <x v="0"/>
    <m/>
    <d v="1899-12-30T05:01:52"/>
    <d v="1899-12-30T02:30:56"/>
    <m/>
    <n v="0"/>
    <n v="0"/>
    <d v="1899-12-30T05:01:52"/>
    <d v="1899-12-30T05:54:16"/>
    <d v="1899-12-30T02:30:56"/>
    <d v="1899-12-30T02:57:08"/>
    <n v="2522"/>
    <x v="3"/>
    <x v="2"/>
    <n v="200405"/>
    <n v="21"/>
    <n v="0"/>
    <n v="20"/>
  </r>
  <r>
    <d v="2004-05-21T00:00:00"/>
    <s v="Friday"/>
    <x v="0"/>
    <n v="0.55000000000000004"/>
    <n v="0"/>
    <n v="19"/>
    <n v="47"/>
    <d v="1899-12-30T00:19:47"/>
    <d v="1899-12-30T00:35:58"/>
    <s v="unk"/>
    <x v="1"/>
    <n v="1.6680707666385859"/>
    <n v="0"/>
    <x v="0"/>
    <m/>
    <d v="1899-12-30T01:26:20"/>
    <d v="1899-12-30T00:43:10"/>
    <m/>
    <n v="0"/>
    <n v="0"/>
    <d v="1899-12-30T15:42:24"/>
    <d v="1899-12-30T16:34:48"/>
    <d v="1899-12-30T07:51:12"/>
    <d v="1899-12-30T08:17:24"/>
    <n v="3306"/>
    <x v="3"/>
    <x v="2"/>
    <n v="200405"/>
    <n v="21"/>
    <n v="0"/>
    <n v="21"/>
  </r>
  <r>
    <d v="2004-05-22T00:00:00"/>
    <s v="Saturday"/>
    <x v="1"/>
    <n v="25"/>
    <n v="1"/>
    <n v="42"/>
    <n v="13"/>
    <d v="1899-12-30T01:42:13"/>
    <d v="1899-12-30T00:04:05"/>
    <s v="B       "/>
    <x v="19"/>
    <n v="14.674710582096866"/>
    <n v="0"/>
    <x v="0"/>
    <s v="Olympic Course"/>
    <d v="1899-12-30T07:37:56"/>
    <d v="1899-12-30T03:48:58"/>
    <m/>
    <n v="0"/>
    <n v="0"/>
    <d v="1899-12-30T01:47:07"/>
    <d v="1899-12-30T02:39:31"/>
    <d v="1899-12-30T00:53:34"/>
    <d v="1899-12-30T01:19:46"/>
    <n v="526"/>
    <x v="3"/>
    <x v="2"/>
    <n v="200405"/>
    <n v="21"/>
    <n v="0"/>
    <n v="22"/>
  </r>
  <r>
    <d v="2004-05-25T00:00:00"/>
    <s v="Tues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  <n v="22"/>
    <n v="2"/>
    <n v="25"/>
  </r>
  <r>
    <d v="2004-05-26T00:00:00"/>
    <s v="Wednesday"/>
    <x v="0"/>
    <n v="1"/>
    <n v="0"/>
    <n v="41"/>
    <n v="58"/>
    <d v="1899-12-30T00:41:58"/>
    <d v="1899-12-30T00:41:58"/>
    <s v="unk"/>
    <x v="1"/>
    <n v="1.4297061159650528"/>
    <n v="0"/>
    <x v="0"/>
    <s v="At pool in bahamas - half mile at 19:57"/>
    <d v="1899-12-30T01:40:43"/>
    <d v="1899-12-30T00:50:22"/>
    <m/>
    <n v="0"/>
    <n v="0"/>
    <d v="1899-12-30T18:19:32"/>
    <d v="1899-12-30T19:11:56"/>
    <d v="1899-12-30T09:09:46"/>
    <d v="1899-12-30T09:35:58"/>
    <n v="3469"/>
    <x v="3"/>
    <x v="2"/>
    <n v="200405"/>
    <n v="22"/>
    <n v="0"/>
    <n v="26"/>
  </r>
  <r>
    <d v="2004-05-27T00:00:00"/>
    <s v="Thursday"/>
    <x v="0"/>
    <n v="0.5"/>
    <n v="0"/>
    <n v="18"/>
    <n v="33"/>
    <d v="1899-12-30T00:18:33"/>
    <d v="1899-12-30T00:37:06"/>
    <s v="unk"/>
    <x v="1"/>
    <n v="1.6172506738544485"/>
    <n v="0"/>
    <x v="0"/>
    <s v="At pool in bahamas  "/>
    <d v="1899-12-30T01:29:02"/>
    <d v="1899-12-30T00:44:31"/>
    <m/>
    <n v="0"/>
    <n v="0"/>
    <d v="1899-12-30T16:12:01"/>
    <d v="1899-12-30T17:04:25"/>
    <d v="1899-12-30T08:06:01"/>
    <d v="1899-12-30T08:32:13"/>
    <n v="3350"/>
    <x v="3"/>
    <x v="2"/>
    <n v="200405"/>
    <n v="22"/>
    <n v="0"/>
    <n v="27"/>
  </r>
  <r>
    <d v="2004-05-27T00:00:00"/>
    <s v="Thurs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  <n v="22"/>
    <n v="0"/>
    <n v="27"/>
  </r>
  <r>
    <d v="2004-05-27T00:00:00"/>
    <s v="Thursday"/>
    <x v="2"/>
    <n v="1"/>
    <n v="0"/>
    <n v="8"/>
    <n v="53"/>
    <d v="1899-12-30T00:08:53"/>
    <d v="1899-12-30T00:08:53"/>
    <s v="R200403"/>
    <x v="2"/>
    <n v="6.7542213883677356"/>
    <n v="0"/>
    <x v="0"/>
    <s v="Treadmill"/>
    <d v="1899-12-30T03:52:45"/>
    <d v="1899-12-30T01:56:22"/>
    <m/>
    <n v="0"/>
    <n v="0"/>
    <d v="1899-12-30T03:52:45"/>
    <d v="1899-12-30T04:45:09"/>
    <d v="1899-12-30T01:56:22"/>
    <d v="1899-12-30T02:22:34"/>
    <n v="882"/>
    <x v="3"/>
    <x v="2"/>
    <n v="200405"/>
    <n v="22"/>
    <n v="0"/>
    <n v="27"/>
  </r>
  <r>
    <d v="2004-05-28T00:00:00"/>
    <s v="Friday"/>
    <x v="2"/>
    <n v="3"/>
    <n v="0"/>
    <n v="25"/>
    <n v="38"/>
    <d v="1899-12-30T00:25:38"/>
    <d v="1899-12-30T00:08:33"/>
    <s v="R200403"/>
    <x v="2"/>
    <n v="7.0221066319896028"/>
    <n v="0"/>
    <x v="0"/>
    <s v="Treadmill"/>
    <d v="1899-12-30T03:43:52"/>
    <d v="1899-12-30T01:51:56"/>
    <m/>
    <n v="0"/>
    <n v="0"/>
    <d v="1899-12-30T03:43:52"/>
    <d v="1899-12-30T04:36:16"/>
    <d v="1899-12-30T01:51:56"/>
    <d v="1899-12-30T02:18:08"/>
    <n v="837"/>
    <x v="3"/>
    <x v="2"/>
    <n v="200405"/>
    <n v="22"/>
    <n v="0"/>
    <n v="28"/>
  </r>
  <r>
    <d v="2004-05-29T00:00:00"/>
    <s v="Satur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  <n v="22"/>
    <n v="0"/>
    <n v="29"/>
  </r>
  <r>
    <d v="2004-05-31T00:00:00"/>
    <s v="Monday"/>
    <x v="2"/>
    <n v="6.1"/>
    <n v="1"/>
    <n v="0"/>
    <n v="7"/>
    <d v="1899-12-30T01:00:07"/>
    <d v="1899-12-30T00:09:51"/>
    <s v="R200401"/>
    <x v="1"/>
    <n v="6.0881619074022781"/>
    <n v="0"/>
    <x v="0"/>
    <m/>
    <d v="1899-12-30T04:18:12"/>
    <d v="1899-12-30T02:09:06"/>
    <m/>
    <n v="0"/>
    <n v="0"/>
    <d v="1899-12-30T04:18:12"/>
    <d v="1899-12-30T05:10:36"/>
    <d v="1899-12-30T02:09:06"/>
    <d v="1899-12-30T02:35:18"/>
    <n v="1404"/>
    <x v="3"/>
    <x v="2"/>
    <n v="200405"/>
    <n v="23"/>
    <n v="1"/>
    <n v="31"/>
  </r>
  <r>
    <d v="2004-06-02T00:00:00"/>
    <s v="Wednesday"/>
    <x v="0"/>
    <n v="0.75"/>
    <n v="0"/>
    <n v="27"/>
    <n v="56"/>
    <d v="1899-12-30T00:27:56"/>
    <d v="1899-12-30T00:37:15"/>
    <s v="unk"/>
    <x v="1"/>
    <n v="1.6109785202863975"/>
    <n v="0"/>
    <x v="0"/>
    <m/>
    <d v="1899-12-30T01:29:23"/>
    <d v="1899-12-30T00:44:42"/>
    <m/>
    <n v="0"/>
    <n v="0"/>
    <d v="1899-12-30T16:15:48"/>
    <d v="1899-12-30T17:08:12"/>
    <d v="1899-12-30T08:07:54"/>
    <d v="1899-12-30T08:34:06"/>
    <n v="3351"/>
    <x v="3"/>
    <x v="3"/>
    <n v="200406"/>
    <n v="23"/>
    <n v="1"/>
    <n v="2"/>
  </r>
  <r>
    <d v="2004-06-03T00:00:00"/>
    <s v="Thursday"/>
    <x v="0"/>
    <n v="0.25"/>
    <n v="0"/>
    <n v="9"/>
    <n v="23"/>
    <d v="1899-12-30T00:09:23"/>
    <d v="1899-12-30T00:37:32"/>
    <s v="unk"/>
    <x v="1"/>
    <n v="1.5985790408525766"/>
    <n v="0"/>
    <x v="0"/>
    <m/>
    <d v="1899-12-30T01:30:05"/>
    <d v="1899-12-30T00:45:02"/>
    <m/>
    <n v="0"/>
    <n v="0"/>
    <d v="1899-12-30T16:23:22"/>
    <d v="1899-12-30T17:15:46"/>
    <d v="1899-12-30T08:11:41"/>
    <d v="1899-12-30T08:37:53"/>
    <n v="3363"/>
    <x v="3"/>
    <x v="3"/>
    <n v="200406"/>
    <n v="23"/>
    <n v="0"/>
    <n v="3"/>
  </r>
  <r>
    <d v="2004-06-05T00:00:00"/>
    <s v="Saturday"/>
    <x v="1"/>
    <n v="9.31"/>
    <n v="1"/>
    <n v="5"/>
    <n v="0"/>
    <d v="1899-12-30T01:05:00"/>
    <d v="1899-12-30T00:06:59"/>
    <s v="B       "/>
    <x v="20"/>
    <n v="8.5938461538461617"/>
    <n v="0"/>
    <x v="0"/>
    <s v="Riding with Connor"/>
    <d v="1899-12-30T13:01:57"/>
    <d v="1899-12-30T06:30:59"/>
    <m/>
    <n v="0"/>
    <n v="0"/>
    <d v="1899-12-30T03:02:55"/>
    <d v="1899-12-30T03:55:19"/>
    <d v="1899-12-30T01:31:28"/>
    <d v="1899-12-30T01:57:40"/>
    <n v="788"/>
    <x v="3"/>
    <x v="3"/>
    <n v="200406"/>
    <n v="23"/>
    <n v="1"/>
    <n v="5"/>
  </r>
  <r>
    <d v="2004-06-05T00:00:00"/>
    <s v="Saturday"/>
    <x v="2"/>
    <n v="5"/>
    <n v="0"/>
    <n v="50"/>
    <n v="48"/>
    <d v="1899-12-30T00:50:48"/>
    <d v="1899-12-30T00:10:10"/>
    <s v="R200401"/>
    <x v="1"/>
    <n v="5.9055118110236267"/>
    <n v="0"/>
    <x v="0"/>
    <m/>
    <d v="1899-12-30T04:26:12"/>
    <d v="1899-12-30T02:13:06"/>
    <m/>
    <n v="0"/>
    <n v="0"/>
    <d v="1899-12-30T04:26:12"/>
    <d v="1899-12-30T05:18:36"/>
    <d v="1899-12-30T02:13:06"/>
    <d v="1899-12-30T02:39:18"/>
    <n v="1658"/>
    <x v="3"/>
    <x v="3"/>
    <n v="200406"/>
    <n v="23"/>
    <n v="0"/>
    <n v="5"/>
  </r>
  <r>
    <d v="2004-06-06T00:00:00"/>
    <s v="Sunday"/>
    <x v="1"/>
    <n v="26.1"/>
    <n v="1"/>
    <n v="29"/>
    <n v="6"/>
    <d v="1899-12-30T01:29:06"/>
    <d v="1899-12-30T00:03:25"/>
    <s v="B       "/>
    <x v="21"/>
    <n v="17.575757575757589"/>
    <n v="0"/>
    <x v="0"/>
    <s v="Lake Waramaug Loop - Got Flat"/>
    <d v="1899-12-30T06:22:21"/>
    <d v="1899-12-30T03:11:10"/>
    <m/>
    <n v="0"/>
    <n v="0"/>
    <d v="1899-12-30T01:29:26"/>
    <d v="1899-12-30T02:21:51"/>
    <d v="1899-12-30T00:44:43"/>
    <d v="1899-12-30T01:10:55"/>
    <n v="274"/>
    <x v="3"/>
    <x v="3"/>
    <n v="200406"/>
    <n v="24"/>
    <n v="0"/>
    <n v="6"/>
  </r>
  <r>
    <d v="2004-06-08T00:00:00"/>
    <s v="Tuesday"/>
    <x v="1"/>
    <n v="7"/>
    <n v="0"/>
    <n v="32"/>
    <n v="50"/>
    <d v="1899-12-30T00:32:50"/>
    <d v="1899-12-30T00:04:41"/>
    <s v="B       "/>
    <x v="22"/>
    <n v="12.791878172588842"/>
    <n v="0"/>
    <x v="0"/>
    <s v="From Valenti"/>
    <d v="1899-12-30T08:45:20"/>
    <d v="1899-12-30T04:22:40"/>
    <m/>
    <n v="0"/>
    <n v="0"/>
    <d v="1899-12-30T02:02:53"/>
    <d v="1899-12-30T02:55:17"/>
    <d v="1899-12-30T01:01:27"/>
    <d v="1899-12-30T01:27:39"/>
    <n v="701"/>
    <x v="3"/>
    <x v="3"/>
    <n v="200406"/>
    <n v="24"/>
    <n v="1"/>
    <n v="8"/>
  </r>
  <r>
    <d v="2004-06-08T00:00:00"/>
    <s v="Tuesday"/>
    <x v="2"/>
    <n v="7.1070000000000002"/>
    <n v="1"/>
    <n v="27"/>
    <n v="23"/>
    <d v="1899-12-30T01:27:23"/>
    <d v="1899-12-30T00:12:18"/>
    <s v="R200401"/>
    <x v="4"/>
    <n v="4.8798779324814072"/>
    <n v="0"/>
    <x v="0"/>
    <m/>
    <d v="1899-12-30T05:22:08"/>
    <d v="1899-12-30T02:41:04"/>
    <m/>
    <n v="0"/>
    <n v="0"/>
    <d v="1899-12-30T05:22:08"/>
    <d v="1899-12-30T06:14:32"/>
    <d v="1899-12-30T02:41:04"/>
    <d v="1899-12-30T03:07:16"/>
    <n v="2762"/>
    <x v="3"/>
    <x v="3"/>
    <n v="200406"/>
    <n v="24"/>
    <n v="0"/>
    <n v="8"/>
  </r>
  <r>
    <d v="2004-06-12T00:00:00"/>
    <s v="Saturday"/>
    <x v="1"/>
    <n v="10.5"/>
    <n v="0"/>
    <n v="38"/>
    <n v="29"/>
    <d v="1899-12-30T00:38:29"/>
    <d v="1899-12-30T00:03:40"/>
    <s v="B       "/>
    <x v="0"/>
    <n v="16.370723256821147"/>
    <n v="0"/>
    <x v="0"/>
    <s v="Griskus Sprint"/>
    <d v="1899-12-30T06:50:29"/>
    <d v="1899-12-30T03:25:15"/>
    <m/>
    <n v="0"/>
    <n v="0"/>
    <d v="1899-12-30T01:36:02"/>
    <d v="1899-12-30T02:28:26"/>
    <d v="1899-12-30T00:48:01"/>
    <d v="1899-12-30T01:14:13"/>
    <n v="354"/>
    <x v="3"/>
    <x v="3"/>
    <n v="200406"/>
    <n v="24"/>
    <n v="3"/>
    <n v="12"/>
  </r>
  <r>
    <d v="2004-06-13T00:00:00"/>
    <s v="Sunday"/>
    <x v="2"/>
    <n v="7"/>
    <n v="1"/>
    <n v="12"/>
    <n v="59"/>
    <d v="1899-12-30T01:12:59"/>
    <d v="1899-12-30T00:10:26"/>
    <s v="R200401"/>
    <x v="4"/>
    <n v="5.754738524777351"/>
    <n v="0"/>
    <x v="0"/>
    <m/>
    <d v="1899-12-30T04:33:10"/>
    <d v="1899-12-30T02:16:35"/>
    <m/>
    <n v="0"/>
    <n v="0"/>
    <d v="1899-12-30T04:33:10"/>
    <d v="1899-12-30T05:25:34"/>
    <d v="1899-12-30T02:16:35"/>
    <d v="1899-12-30T02:42:47"/>
    <n v="1887"/>
    <x v="3"/>
    <x v="3"/>
    <n v="200406"/>
    <n v="25"/>
    <n v="0"/>
    <n v="13"/>
  </r>
  <r>
    <d v="2004-06-15T00:00:00"/>
    <s v="Tuesday"/>
    <x v="1"/>
    <n v="25"/>
    <n v="1"/>
    <n v="42"/>
    <n v="9"/>
    <d v="1899-12-30T01:42:09"/>
    <d v="1899-12-30T00:04:05"/>
    <s v="B       "/>
    <x v="19"/>
    <n v="14.684287812041127"/>
    <n v="0"/>
    <x v="0"/>
    <s v="Olympic Course"/>
    <d v="1899-12-30T07:37:38"/>
    <d v="1899-12-30T03:48:49"/>
    <m/>
    <n v="0"/>
    <n v="0"/>
    <d v="1899-12-30T01:47:03"/>
    <d v="1899-12-30T02:39:27"/>
    <d v="1899-12-30T00:53:32"/>
    <d v="1899-12-30T01:19:44"/>
    <n v="524"/>
    <x v="3"/>
    <x v="3"/>
    <n v="200406"/>
    <n v="25"/>
    <n v="1"/>
    <n v="15"/>
  </r>
  <r>
    <d v="2004-06-19T00:00:00"/>
    <s v="Saturday"/>
    <x v="0"/>
    <n v="0.65"/>
    <n v="0"/>
    <n v="20"/>
    <n v="29"/>
    <d v="1899-12-30T00:20:29"/>
    <d v="1899-12-30T00:31:31"/>
    <s v="L"/>
    <x v="19"/>
    <n v="1.9039869812855994"/>
    <n v="0"/>
    <x v="0"/>
    <m/>
    <d v="1899-12-30T01:15:38"/>
    <d v="1899-12-30T00:37:49"/>
    <m/>
    <n v="0"/>
    <n v="0"/>
    <d v="1899-12-30T13:45:38"/>
    <d v="1899-12-30T14:38:02"/>
    <d v="1899-12-30T06:52:49"/>
    <d v="1899-12-30T07:19:01"/>
    <n v="3161"/>
    <x v="3"/>
    <x v="3"/>
    <n v="200406"/>
    <n v="25"/>
    <n v="3"/>
    <n v="19"/>
  </r>
  <r>
    <d v="2004-06-19T00:00:00"/>
    <s v="Saturday"/>
    <x v="1"/>
    <n v="25"/>
    <n v="1"/>
    <n v="27"/>
    <n v="53"/>
    <d v="1899-12-30T01:27:53"/>
    <d v="1899-12-30T00:03:31"/>
    <s v="B       "/>
    <x v="19"/>
    <n v="17.068082685378357"/>
    <n v="0"/>
    <x v="0"/>
    <m/>
    <d v="1899-12-30T06:33:43"/>
    <d v="1899-12-30T03:16:52"/>
    <m/>
    <n v="0"/>
    <n v="0"/>
    <d v="1899-12-30T01:32:06"/>
    <d v="1899-12-30T02:24:30"/>
    <d v="1899-12-30T00:46:03"/>
    <d v="1899-12-30T01:12:15"/>
    <n v="302"/>
    <x v="3"/>
    <x v="3"/>
    <n v="200406"/>
    <n v="25"/>
    <n v="0"/>
    <n v="19"/>
  </r>
  <r>
    <d v="2004-06-19T00:00:00"/>
    <s v="Saturday"/>
    <x v="2"/>
    <n v="6.2"/>
    <n v="1"/>
    <n v="14"/>
    <n v="45"/>
    <d v="1899-12-30T01:14:45"/>
    <d v="1899-12-30T00:12:03"/>
    <s v="R200401"/>
    <x v="19"/>
    <n v="4.9765886287625456"/>
    <n v="0"/>
    <x v="0"/>
    <m/>
    <d v="1899-12-30T05:15:53"/>
    <d v="1899-12-30T02:37:56"/>
    <m/>
    <n v="0"/>
    <n v="0"/>
    <d v="1899-12-30T05:15:53"/>
    <d v="1899-12-30T06:08:17"/>
    <d v="1899-12-30T02:37:56"/>
    <d v="1899-12-30T03:04:08"/>
    <n v="2715"/>
    <x v="3"/>
    <x v="3"/>
    <n v="200406"/>
    <n v="25"/>
    <n v="0"/>
    <n v="19"/>
  </r>
  <r>
    <d v="2004-06-19T00:00:00"/>
    <s v="Saturday"/>
    <x v="3"/>
    <n v="1"/>
    <n v="0"/>
    <n v="2"/>
    <n v="28"/>
    <d v="1899-12-30T00:02:28"/>
    <d v="1899-12-30T00:02:28"/>
    <s v="R200401"/>
    <x v="19"/>
    <n v="24.324324324324344"/>
    <n v="0"/>
    <x v="0"/>
    <m/>
    <d v="1899-12-30T00:00:00"/>
    <d v="1899-12-30T00:00:00"/>
    <m/>
    <n v="0"/>
    <n v="0"/>
    <d v="1899-12-30T01:04:38"/>
    <d v="1899-12-30T01:57:02"/>
    <d v="1899-12-30T00:32:19"/>
    <d v="1899-12-30T00:58:31"/>
    <n v="34"/>
    <x v="3"/>
    <x v="3"/>
    <n v="200406"/>
    <n v="25"/>
    <n v="0"/>
    <n v="19"/>
  </r>
  <r>
    <d v="2004-06-19T00:00:00"/>
    <s v="Saturday"/>
    <x v="4"/>
    <n v="1"/>
    <n v="0"/>
    <n v="0"/>
    <n v="42"/>
    <d v="1899-12-30T00:00:42"/>
    <d v="1899-12-30T00:00:42"/>
    <s v="R200401"/>
    <x v="19"/>
    <n v="85.714285714285793"/>
    <n v="0"/>
    <x v="0"/>
    <m/>
    <d v="1899-12-30T00:00:00"/>
    <d v="1899-12-30T00:00:00"/>
    <m/>
    <n v="0"/>
    <n v="0"/>
    <d v="1899-12-30T00:18:20"/>
    <d v="1899-12-30T01:10:44"/>
    <d v="1899-12-30T00:09:10"/>
    <d v="1899-12-30T00:35:22"/>
    <n v="1"/>
    <x v="3"/>
    <x v="3"/>
    <n v="200406"/>
    <n v="25"/>
    <n v="0"/>
    <n v="19"/>
  </r>
  <r>
    <d v="2004-06-22T00:00:00"/>
    <s v="Tuesday"/>
    <x v="0"/>
    <n v="0.25"/>
    <n v="0"/>
    <n v="12"/>
    <n v="49"/>
    <d v="1899-12-30T00:12:49"/>
    <d v="1899-12-30T00:51:16"/>
    <s v="unk"/>
    <x v="1"/>
    <n v="1.1703511053316005"/>
    <n v="0"/>
    <x v="0"/>
    <m/>
    <d v="1899-12-30T02:03:02"/>
    <d v="1899-12-30T01:01:31"/>
    <m/>
    <n v="0"/>
    <n v="0"/>
    <d v="1899-12-30T22:23:11"/>
    <d v="1899-12-30T23:15:35"/>
    <d v="1899-12-30T11:11:36"/>
    <d v="1899-12-30T11:37:48"/>
    <n v="3514"/>
    <x v="3"/>
    <x v="3"/>
    <n v="200406"/>
    <n v="26"/>
    <n v="2"/>
    <n v="22"/>
  </r>
  <r>
    <d v="2004-06-23T00:00:00"/>
    <s v="Wednesday"/>
    <x v="0"/>
    <n v="0.5"/>
    <n v="0"/>
    <n v="16"/>
    <n v="15"/>
    <d v="1899-12-30T00:16:15"/>
    <d v="1899-12-30T00:32:30"/>
    <s v="LW"/>
    <x v="7"/>
    <n v="1.8461538461538476"/>
    <n v="0"/>
    <x v="0"/>
    <m/>
    <d v="1899-12-30T01:18:00"/>
    <d v="1899-12-30T00:39:00"/>
    <m/>
    <n v="0"/>
    <n v="0"/>
    <d v="1899-12-30T14:11:30"/>
    <d v="1899-12-30T15:03:54"/>
    <d v="1899-12-30T07:05:45"/>
    <d v="1899-12-30T07:31:57"/>
    <n v="3181"/>
    <x v="3"/>
    <x v="3"/>
    <n v="200406"/>
    <n v="26"/>
    <n v="0"/>
    <n v="23"/>
  </r>
  <r>
    <d v="2004-06-23T00:00:00"/>
    <s v="Wednesday"/>
    <x v="1"/>
    <n v="9.3000000000000007"/>
    <n v="0"/>
    <n v="32"/>
    <n v="16"/>
    <d v="1899-12-30T00:32:16"/>
    <d v="1899-12-30T00:03:28"/>
    <s v="B       "/>
    <x v="7"/>
    <n v="17.293388429752081"/>
    <n v="0"/>
    <x v="0"/>
    <m/>
    <d v="1899-12-30T06:28:35"/>
    <d v="1899-12-30T03:14:18"/>
    <m/>
    <n v="0"/>
    <n v="0"/>
    <d v="1899-12-30T01:30:54"/>
    <d v="1899-12-30T02:23:18"/>
    <d v="1899-12-30T00:45:27"/>
    <d v="1899-12-30T01:11:39"/>
    <n v="283"/>
    <x v="3"/>
    <x v="3"/>
    <n v="200406"/>
    <n v="26"/>
    <n v="0"/>
    <n v="23"/>
  </r>
  <r>
    <d v="2004-06-23T00:00:00"/>
    <s v="Wednesday"/>
    <x v="2"/>
    <n v="3.1"/>
    <n v="0"/>
    <n v="38"/>
    <n v="7"/>
    <d v="1899-12-30T00:38:07"/>
    <d v="1899-12-30T00:12:18"/>
    <s v="R200403"/>
    <x v="7"/>
    <n v="4.8797551377350272"/>
    <n v="0"/>
    <x v="0"/>
    <m/>
    <d v="1899-12-30T05:22:09"/>
    <d v="1899-12-30T02:41:04"/>
    <m/>
    <n v="0"/>
    <n v="0"/>
    <d v="1899-12-30T05:22:09"/>
    <d v="1899-12-30T06:14:33"/>
    <d v="1899-12-30T02:41:04"/>
    <d v="1899-12-30T03:07:16"/>
    <n v="2763"/>
    <x v="3"/>
    <x v="3"/>
    <n v="200406"/>
    <n v="26"/>
    <n v="0"/>
    <n v="23"/>
  </r>
  <r>
    <d v="2004-06-26T00:00:00"/>
    <s v="Saturday"/>
    <x v="2"/>
    <n v="2"/>
    <n v="0"/>
    <n v="18"/>
    <n v="54"/>
    <d v="1899-12-30T00:18:54"/>
    <d v="1899-12-30T00:09:27"/>
    <s v="R200403"/>
    <x v="23"/>
    <n v="6.3492063492063542"/>
    <n v="0"/>
    <x v="0"/>
    <s v="Home to Big House"/>
    <d v="1899-12-30T04:07:35"/>
    <d v="1899-12-30T02:03:48"/>
    <m/>
    <n v="0"/>
    <n v="0"/>
    <d v="1899-12-30T04:07:35"/>
    <d v="1899-12-30T04:59:59"/>
    <d v="1899-12-30T02:03:48"/>
    <d v="1899-12-30T02:30:00"/>
    <n v="1089"/>
    <x v="3"/>
    <x v="3"/>
    <n v="200406"/>
    <n v="26"/>
    <n v="2"/>
    <n v="26"/>
  </r>
  <r>
    <d v="2004-06-27T00:00:00"/>
    <s v="Sunday"/>
    <x v="1"/>
    <n v="10.5"/>
    <n v="0"/>
    <n v="37"/>
    <n v="17"/>
    <d v="1899-12-30T00:37:17"/>
    <d v="1899-12-30T00:03:33"/>
    <s v="B       "/>
    <x v="0"/>
    <n v="16.897630755476094"/>
    <n v="0"/>
    <x v="0"/>
    <s v="Griskus Sprint"/>
    <d v="1899-12-30T06:37:41"/>
    <d v="1899-12-30T03:18:51"/>
    <m/>
    <n v="0"/>
    <n v="0"/>
    <d v="1899-12-30T01:33:02"/>
    <d v="1899-12-30T02:25:26"/>
    <d v="1899-12-30T00:46:31"/>
    <d v="1899-12-30T01:12:43"/>
    <n v="317"/>
    <x v="3"/>
    <x v="3"/>
    <n v="200406"/>
    <n v="27"/>
    <n v="0"/>
    <n v="27"/>
  </r>
  <r>
    <d v="2004-06-27T00:00:00"/>
    <s v="Sunday"/>
    <x v="2"/>
    <n v="3.1"/>
    <n v="0"/>
    <n v="34"/>
    <n v="30"/>
    <d v="1899-12-30T00:34:30"/>
    <d v="1899-12-30T00:11:08"/>
    <s v="R200403"/>
    <x v="0"/>
    <n v="5.3913043478260914"/>
    <n v="0"/>
    <x v="0"/>
    <s v="Griskus Sprint"/>
    <d v="1899-12-30T04:51:35"/>
    <d v="1899-12-30T02:25:47"/>
    <m/>
    <n v="0"/>
    <n v="0"/>
    <d v="1899-12-30T04:51:35"/>
    <d v="1899-12-30T05:43:59"/>
    <d v="1899-12-30T02:25:47"/>
    <d v="1899-12-30T02:51:59"/>
    <n v="2332"/>
    <x v="3"/>
    <x v="3"/>
    <n v="200406"/>
    <n v="27"/>
    <n v="0"/>
    <n v="27"/>
  </r>
  <r>
    <d v="2004-06-30T00:00:00"/>
    <s v="Wednesday"/>
    <x v="2"/>
    <n v="3.1"/>
    <n v="0"/>
    <n v="28"/>
    <n v="10"/>
    <d v="1899-12-30T00:28:10"/>
    <d v="1899-12-30T00:09:05"/>
    <s v="R200401"/>
    <x v="0"/>
    <n v="6.6035502958579944"/>
    <n v="0"/>
    <x v="0"/>
    <s v="Griskus Sprint"/>
    <d v="1899-12-30T03:58:03"/>
    <d v="1899-12-30T01:59:02"/>
    <m/>
    <n v="0"/>
    <n v="0"/>
    <d v="1899-12-30T03:58:03"/>
    <d v="1899-12-30T04:50:27"/>
    <d v="1899-12-30T01:59:02"/>
    <d v="1899-12-30T02:25:14"/>
    <n v="927"/>
    <x v="3"/>
    <x v="3"/>
    <n v="200406"/>
    <n v="27"/>
    <n v="2"/>
    <n v="30"/>
  </r>
  <r>
    <d v="2004-07-01T00:00:00"/>
    <s v="Thursday"/>
    <x v="2"/>
    <n v="2"/>
    <n v="0"/>
    <n v="17"/>
    <n v="32"/>
    <d v="1899-12-30T00:17:32"/>
    <d v="1899-12-30T00:08:46"/>
    <s v="R200403"/>
    <x v="23"/>
    <n v="6.8441064638783304"/>
    <n v="0"/>
    <x v="0"/>
    <s v="Home to Big House"/>
    <d v="1899-12-30T03:49:41"/>
    <d v="1899-12-30T01:54:51"/>
    <m/>
    <n v="0"/>
    <n v="0"/>
    <d v="1899-12-30T03:49:41"/>
    <d v="1899-12-30T04:42:05"/>
    <d v="1899-12-30T01:54:51"/>
    <d v="1899-12-30T02:21:03"/>
    <n v="867"/>
    <x v="3"/>
    <x v="0"/>
    <n v="200407"/>
    <n v="27"/>
    <n v="0"/>
    <n v="1"/>
  </r>
  <r>
    <d v="2004-07-02T00:00:00"/>
    <s v="Friday"/>
    <x v="1"/>
    <n v="6"/>
    <n v="0"/>
    <n v="28"/>
    <n v="9"/>
    <d v="1899-12-30T00:28:09"/>
    <d v="1899-12-30T00:04:42"/>
    <s v="B       "/>
    <x v="22"/>
    <n v="12.788632326820613"/>
    <n v="0"/>
    <x v="0"/>
    <s v="Valenti to Home"/>
    <d v="1899-12-30T08:45:28"/>
    <d v="1899-12-30T04:22:44"/>
    <m/>
    <n v="0"/>
    <n v="0"/>
    <d v="1899-12-30T02:02:55"/>
    <d v="1899-12-30T02:55:19"/>
    <d v="1899-12-30T01:01:28"/>
    <d v="1899-12-30T01:27:40"/>
    <n v="702"/>
    <x v="3"/>
    <x v="0"/>
    <n v="200407"/>
    <n v="27"/>
    <n v="0"/>
    <n v="2"/>
  </r>
  <r>
    <d v="2004-07-03T00:00:00"/>
    <s v="Saturday"/>
    <x v="2"/>
    <n v="3.1"/>
    <n v="0"/>
    <n v="29"/>
    <n v="20"/>
    <d v="1899-12-30T00:29:20"/>
    <d v="1899-12-30T00:09:28"/>
    <s v="R200403"/>
    <x v="0"/>
    <n v="6.3409090909090962"/>
    <n v="0"/>
    <x v="0"/>
    <s v="Griskus Sprint"/>
    <d v="1899-12-30T04:07:55"/>
    <d v="1899-12-30T02:03:57"/>
    <m/>
    <n v="0"/>
    <n v="0"/>
    <d v="1899-12-30T04:07:55"/>
    <d v="1899-12-30T05:00:19"/>
    <d v="1899-12-30T02:03:57"/>
    <d v="1899-12-30T02:30:09"/>
    <n v="1097"/>
    <x v="3"/>
    <x v="0"/>
    <n v="200407"/>
    <n v="27"/>
    <n v="0"/>
    <n v="3"/>
  </r>
  <r>
    <d v="2004-07-04T00:00:00"/>
    <s v="Sunday"/>
    <x v="1"/>
    <n v="25"/>
    <n v="1"/>
    <n v="33"/>
    <n v="20"/>
    <d v="1899-12-30T01:33:20"/>
    <d v="1899-12-30T00:03:44"/>
    <s v="B       "/>
    <x v="19"/>
    <n v="16.071428571428584"/>
    <n v="0"/>
    <x v="0"/>
    <s v="Griskus Olympic"/>
    <d v="1899-12-30T06:58:08"/>
    <d v="1899-12-30T03:29:04"/>
    <m/>
    <n v="0"/>
    <n v="0"/>
    <d v="1899-12-30T01:37:49"/>
    <d v="1899-12-30T02:30:13"/>
    <d v="1899-12-30T00:48:54"/>
    <d v="1899-12-30T01:15:06"/>
    <n v="374"/>
    <x v="3"/>
    <x v="0"/>
    <n v="200407"/>
    <n v="28"/>
    <n v="0"/>
    <n v="4"/>
  </r>
  <r>
    <d v="2004-07-07T00:00:00"/>
    <s v="Wednesday"/>
    <x v="0"/>
    <n v="0.5"/>
    <n v="0"/>
    <n v="16"/>
    <n v="44"/>
    <d v="1899-12-30T00:16:44"/>
    <d v="1899-12-30T00:33:28"/>
    <s v="unk"/>
    <x v="0"/>
    <n v="1.7928286852589654"/>
    <n v="0"/>
    <x v="0"/>
    <s v="Griskus Sprint"/>
    <d v="1899-12-30T01:20:19"/>
    <d v="1899-12-30T00:40:10"/>
    <m/>
    <n v="0"/>
    <n v="0"/>
    <d v="1899-12-30T14:36:50"/>
    <d v="1899-12-30T15:29:14"/>
    <d v="1899-12-30T07:18:25"/>
    <d v="1899-12-30T07:44:37"/>
    <n v="3211"/>
    <x v="3"/>
    <x v="0"/>
    <n v="200407"/>
    <n v="28"/>
    <n v="2"/>
    <n v="7"/>
  </r>
  <r>
    <d v="2004-07-07T00:00:00"/>
    <s v="Wednesday"/>
    <x v="1"/>
    <n v="10.5"/>
    <n v="0"/>
    <n v="36"/>
    <n v="32"/>
    <d v="1899-12-30T00:36:32"/>
    <d v="1899-12-30T00:03:29"/>
    <s v="B       "/>
    <x v="0"/>
    <n v="17.244525547445271"/>
    <n v="0"/>
    <x v="0"/>
    <s v="Griskus Sprint"/>
    <d v="1899-12-30T06:29:41"/>
    <d v="1899-12-30T03:14:51"/>
    <m/>
    <n v="0"/>
    <n v="0"/>
    <d v="1899-12-30T01:31:10"/>
    <d v="1899-12-30T02:23:34"/>
    <d v="1899-12-30T00:45:35"/>
    <d v="1899-12-30T01:11:47"/>
    <n v="290"/>
    <x v="3"/>
    <x v="0"/>
    <n v="200407"/>
    <n v="28"/>
    <n v="0"/>
    <n v="7"/>
  </r>
  <r>
    <d v="2004-07-07T00:00:00"/>
    <s v="Wednesday"/>
    <x v="2"/>
    <n v="3.1"/>
    <n v="0"/>
    <n v="36"/>
    <n v="53"/>
    <d v="1899-12-30T00:36:53"/>
    <d v="1899-12-30T00:11:54"/>
    <s v="R200401"/>
    <x v="0"/>
    <n v="5.0429281518300995"/>
    <n v="0"/>
    <x v="0"/>
    <s v="Griskus Sprint"/>
    <d v="1899-12-30T05:11:43"/>
    <d v="1899-12-30T02:35:52"/>
    <m/>
    <n v="0"/>
    <n v="0"/>
    <d v="1899-12-30T05:11:43"/>
    <d v="1899-12-30T06:04:07"/>
    <d v="1899-12-30T02:35:52"/>
    <d v="1899-12-30T03:02:04"/>
    <n v="2651"/>
    <x v="3"/>
    <x v="0"/>
    <n v="200407"/>
    <n v="28"/>
    <n v="0"/>
    <n v="7"/>
  </r>
  <r>
    <d v="2004-07-07T00:00:00"/>
    <d v="2004-07-07T00:00:00"/>
    <x v="3"/>
    <n v="1"/>
    <n v="0"/>
    <n v="3"/>
    <n v="8"/>
    <d v="1899-12-30T00:03:08"/>
    <d v="1899-12-30T00:03:08"/>
    <s v="unk"/>
    <x v="0"/>
    <n v="19.148936170212782"/>
    <n v="0"/>
    <x v="0"/>
    <m/>
    <d v="1899-12-30T00:00:00"/>
    <d v="1899-12-30T00:00:00"/>
    <m/>
    <n v="0"/>
    <n v="0"/>
    <d v="1899-12-30T01:22:06"/>
    <d v="1899-12-30T02:14:30"/>
    <d v="1899-12-30T00:41:03"/>
    <d v="1899-12-30T01:07:15"/>
    <n v="228"/>
    <x v="3"/>
    <x v="0"/>
    <n v="200407"/>
    <n v="28"/>
    <n v="0"/>
    <n v="7"/>
  </r>
  <r>
    <d v="2004-07-08T00:00:00"/>
    <s v="Thursday"/>
    <x v="1"/>
    <n v="8.86"/>
    <n v="0"/>
    <n v="37"/>
    <n v="10"/>
    <d v="1899-12-30T00:37:10"/>
    <d v="1899-12-30T00:04:12"/>
    <s v="B       "/>
    <x v="24"/>
    <n v="14.303139013452927"/>
    <n v="0"/>
    <x v="0"/>
    <s v="Calf Pasture Beach Recon for Mossman"/>
    <d v="1899-12-30T07:49:50"/>
    <d v="1899-12-30T03:54:55"/>
    <m/>
    <n v="0"/>
    <n v="0"/>
    <d v="1899-12-30T01:49:54"/>
    <d v="1899-12-30T02:42:18"/>
    <d v="1899-12-30T00:54:57"/>
    <d v="1899-12-30T01:21:09"/>
    <n v="571"/>
    <x v="3"/>
    <x v="0"/>
    <n v="200407"/>
    <n v="28"/>
    <n v="0"/>
    <n v="8"/>
  </r>
  <r>
    <d v="2004-07-08T00:00:00"/>
    <s v="Thursday"/>
    <x v="2"/>
    <n v="1.117"/>
    <n v="0"/>
    <n v="10"/>
    <n v="50"/>
    <d v="1899-12-30T00:10:50"/>
    <d v="1899-12-30T00:09:42"/>
    <s v="R200403"/>
    <x v="25"/>
    <n v="6.1864615384615433"/>
    <n v="0"/>
    <x v="0"/>
    <s v="Calf Pasture Beach Recon for Mossman"/>
    <d v="1899-12-30T04:14:06"/>
    <d v="1899-12-30T02:07:03"/>
    <m/>
    <n v="0"/>
    <n v="0"/>
    <d v="1899-12-30T04:14:06"/>
    <d v="1899-12-30T05:06:30"/>
    <d v="1899-12-30T02:07:03"/>
    <d v="1899-12-30T02:33:15"/>
    <n v="1266"/>
    <x v="3"/>
    <x v="0"/>
    <n v="200407"/>
    <n v="28"/>
    <n v="0"/>
    <n v="8"/>
  </r>
  <r>
    <d v="2004-07-11T00:00:00"/>
    <s v="Sunday"/>
    <x v="0"/>
    <n v="0.5"/>
    <n v="0"/>
    <n v="17"/>
    <n v="42"/>
    <d v="1899-12-30T00:17:42"/>
    <d v="1899-12-30T00:35:24"/>
    <s v="unk"/>
    <x v="1"/>
    <n v="1.6949152542372896"/>
    <n v="0"/>
    <x v="0"/>
    <s v="Mossman"/>
    <d v="1899-12-30T01:24:58"/>
    <d v="1899-12-30T00:42:29"/>
    <m/>
    <n v="0"/>
    <n v="0"/>
    <d v="1899-12-30T15:27:29"/>
    <d v="1899-12-30T16:19:53"/>
    <d v="1899-12-30T07:43:44"/>
    <d v="1899-12-30T08:09:56"/>
    <n v="3285"/>
    <x v="3"/>
    <x v="0"/>
    <n v="200407"/>
    <n v="29"/>
    <n v="2"/>
    <n v="11"/>
  </r>
  <r>
    <d v="2004-07-11T00:00:00"/>
    <s v="Sunday"/>
    <x v="1"/>
    <n v="12.5"/>
    <n v="0"/>
    <n v="36"/>
    <n v="27"/>
    <d v="1899-12-30T00:36:27"/>
    <d v="1899-12-30T00:02:55"/>
    <s v="B       "/>
    <x v="26"/>
    <n v="20.57613168724281"/>
    <n v="0"/>
    <x v="0"/>
    <s v="Mossman"/>
    <d v="1899-12-30T05:26:36"/>
    <d v="1899-12-30T02:43:18"/>
    <m/>
    <n v="0"/>
    <n v="0"/>
    <d v="1899-12-30T01:16:24"/>
    <d v="1899-12-30T02:08:48"/>
    <d v="1899-12-30T00:38:12"/>
    <d v="1899-12-30T01:04:24"/>
    <n v="170"/>
    <x v="3"/>
    <x v="0"/>
    <n v="200407"/>
    <n v="29"/>
    <n v="0"/>
    <n v="11"/>
  </r>
  <r>
    <d v="2004-07-11T00:00:00"/>
    <s v="Sunday"/>
    <x v="2"/>
    <n v="3.1"/>
    <n v="0"/>
    <n v="31"/>
    <n v="5"/>
    <d v="1899-12-30T00:31:05"/>
    <d v="1899-12-30T00:10:02"/>
    <s v="R200403"/>
    <x v="26"/>
    <n v="5.9839142091152873"/>
    <n v="0"/>
    <x v="0"/>
    <s v="Mossman"/>
    <d v="1899-12-30T04:22:42"/>
    <d v="1899-12-30T02:11:21"/>
    <m/>
    <n v="0"/>
    <n v="0"/>
    <d v="1899-12-30T04:22:42"/>
    <d v="1899-12-30T05:15:06"/>
    <d v="1899-12-30T02:11:21"/>
    <d v="1899-12-30T02:37:33"/>
    <n v="1570"/>
    <x v="3"/>
    <x v="0"/>
    <n v="200407"/>
    <n v="29"/>
    <n v="0"/>
    <n v="11"/>
  </r>
  <r>
    <d v="2004-07-14T00:00:00"/>
    <s v="Wednesday"/>
    <x v="2"/>
    <n v="3.1"/>
    <n v="0"/>
    <n v="33"/>
    <n v="27"/>
    <d v="1899-12-30T00:33:27"/>
    <d v="1899-12-30T00:10:47"/>
    <s v="R200401"/>
    <x v="27"/>
    <n v="5.5605381165919328"/>
    <n v="0"/>
    <x v="0"/>
    <s v="Danbury Sprint"/>
    <d v="1899-12-30T04:42:42"/>
    <d v="1899-12-30T02:21:21"/>
    <m/>
    <n v="0"/>
    <n v="0"/>
    <d v="1899-12-30T04:42:42"/>
    <d v="1899-12-30T05:35:06"/>
    <d v="1899-12-30T02:21:21"/>
    <d v="1899-12-30T02:47:33"/>
    <n v="2126"/>
    <x v="3"/>
    <x v="0"/>
    <n v="200407"/>
    <n v="29"/>
    <n v="2"/>
    <n v="14"/>
  </r>
  <r>
    <d v="2004-07-17T00:00:00"/>
    <s v="Saturday"/>
    <x v="1"/>
    <n v="12"/>
    <n v="0"/>
    <n v="46"/>
    <n v="30"/>
    <d v="1899-12-30T00:46:30"/>
    <d v="1899-12-30T00:03:53"/>
    <s v="B       "/>
    <x v="27"/>
    <n v="15.483870967741945"/>
    <n v="0"/>
    <x v="0"/>
    <s v="Danbury Sprint"/>
    <d v="1899-12-30T07:14:00"/>
    <d v="1899-12-30T03:37:00"/>
    <m/>
    <n v="0"/>
    <n v="0"/>
    <d v="1899-12-30T01:41:31"/>
    <d v="1899-12-30T02:33:56"/>
    <d v="1899-12-30T00:50:46"/>
    <d v="1899-12-30T01:16:58"/>
    <n v="424"/>
    <x v="3"/>
    <x v="0"/>
    <n v="200407"/>
    <n v="29"/>
    <n v="2"/>
    <n v="17"/>
  </r>
  <r>
    <d v="2004-07-17T00:00:00"/>
    <s v="Saturday"/>
    <x v="2"/>
    <n v="6.2"/>
    <n v="1"/>
    <n v="13"/>
    <n v="20"/>
    <d v="1899-12-30T01:13:20"/>
    <d v="1899-12-30T00:11:50"/>
    <s v="R200403"/>
    <x v="27"/>
    <n v="5.0727272727272759"/>
    <n v="0"/>
    <x v="0"/>
    <m/>
    <d v="1899-12-30T05:09:54"/>
    <d v="1899-12-30T02:34:57"/>
    <m/>
    <n v="0"/>
    <n v="0"/>
    <d v="1899-12-30T05:09:54"/>
    <d v="1899-12-30T06:02:18"/>
    <d v="1899-12-30T02:34:57"/>
    <d v="1899-12-30T03:01:09"/>
    <n v="2629"/>
    <x v="3"/>
    <x v="0"/>
    <n v="200407"/>
    <n v="29"/>
    <n v="0"/>
    <n v="17"/>
  </r>
  <r>
    <d v="2004-07-20T00:00:00"/>
    <s v="Tuesday"/>
    <x v="2"/>
    <n v="2"/>
    <n v="0"/>
    <n v="18"/>
    <n v="37"/>
    <d v="1899-12-30T00:18:37"/>
    <d v="1899-12-30T00:09:18"/>
    <s v="R200403"/>
    <x v="23"/>
    <n v="6.445837063563121"/>
    <n v="0"/>
    <x v="0"/>
    <s v="Home to Big House"/>
    <d v="1899-12-30T04:03:53"/>
    <d v="1899-12-30T02:01:56"/>
    <m/>
    <n v="0"/>
    <n v="0"/>
    <d v="1899-12-30T04:03:53"/>
    <d v="1899-12-30T04:56:17"/>
    <d v="1899-12-30T02:01:56"/>
    <d v="1899-12-30T02:28:08"/>
    <n v="1022"/>
    <x v="3"/>
    <x v="0"/>
    <n v="200407"/>
    <n v="30"/>
    <n v="2"/>
    <n v="20"/>
  </r>
  <r>
    <d v="2004-07-22T00:00:00"/>
    <s v="Thursday"/>
    <x v="0"/>
    <n v="0.27"/>
    <n v="0"/>
    <n v="10"/>
    <n v="31"/>
    <d v="1899-12-30T00:10:31"/>
    <d v="1899-12-30T00:38:57"/>
    <s v="unk"/>
    <x v="1"/>
    <n v="1.5404120443740106"/>
    <n v="0"/>
    <x v="0"/>
    <s v="Home to Big House"/>
    <d v="1899-12-30T01:33:29"/>
    <d v="1899-12-30T00:46:44"/>
    <m/>
    <n v="0"/>
    <n v="0"/>
    <d v="1899-12-30T17:00:30"/>
    <d v="1899-12-30T17:52:54"/>
    <d v="1899-12-30T08:30:15"/>
    <d v="1899-12-30T08:56:27"/>
    <n v="3395"/>
    <x v="3"/>
    <x v="0"/>
    <n v="200407"/>
    <n v="30"/>
    <n v="1"/>
    <n v="22"/>
  </r>
  <r>
    <d v="2004-07-25T00:00:00"/>
    <s v="Sunday"/>
    <x v="2"/>
    <n v="5"/>
    <n v="0"/>
    <n v="56"/>
    <n v="42"/>
    <d v="1899-12-30T00:56:42"/>
    <d v="1899-12-30T00:11:20"/>
    <s v="R200401"/>
    <x v="28"/>
    <n v="5.2910052910052947"/>
    <n v="0"/>
    <x v="0"/>
    <s v="Bike Path 5"/>
    <d v="1899-12-30T04:57:06"/>
    <d v="1899-12-30T02:28:33"/>
    <m/>
    <n v="0"/>
    <n v="0"/>
    <d v="1899-12-30T04:57:06"/>
    <d v="1899-12-30T05:49:31"/>
    <d v="1899-12-30T02:28:33"/>
    <d v="1899-12-30T02:54:45"/>
    <n v="2439"/>
    <x v="3"/>
    <x v="0"/>
    <n v="200407"/>
    <n v="31"/>
    <n v="2"/>
    <n v="25"/>
  </r>
  <r>
    <d v="2004-07-28T00:00:00"/>
    <s v="Wednesday"/>
    <x v="2"/>
    <n v="2"/>
    <n v="0"/>
    <n v="17"/>
    <n v="54"/>
    <d v="1899-12-30T00:17:54"/>
    <d v="1899-12-30T00:08:57"/>
    <s v="R200401"/>
    <x v="23"/>
    <n v="6.7039106145251459"/>
    <n v="0"/>
    <x v="0"/>
    <s v="Home to Big House"/>
    <d v="1899-12-30T03:54:29"/>
    <d v="1899-12-30T01:57:15"/>
    <m/>
    <n v="0"/>
    <n v="0"/>
    <d v="1899-12-30T03:54:29"/>
    <d v="1899-12-30T04:46:53"/>
    <d v="1899-12-30T01:57:15"/>
    <d v="1899-12-30T02:23:27"/>
    <n v="895"/>
    <x v="3"/>
    <x v="0"/>
    <n v="200407"/>
    <n v="31"/>
    <n v="2"/>
    <n v="28"/>
  </r>
  <r>
    <d v="2004-07-29T00:00:00"/>
    <s v="Thursday"/>
    <x v="1"/>
    <n v="12.6"/>
    <n v="0"/>
    <n v="51"/>
    <n v="50"/>
    <d v="1899-12-30T00:51:50"/>
    <d v="1899-12-30T00:04:07"/>
    <s v="B       "/>
    <x v="29"/>
    <n v="14.585209003215445"/>
    <n v="0"/>
    <x v="0"/>
    <s v="Griskus plus Sage"/>
    <d v="1899-12-30T07:40:44"/>
    <d v="1899-12-30T03:50:22"/>
    <m/>
    <n v="0"/>
    <n v="0"/>
    <d v="1899-12-30T01:47:47"/>
    <d v="1899-12-30T02:40:11"/>
    <d v="1899-12-30T00:53:53"/>
    <d v="1899-12-30T01:20:05"/>
    <n v="535"/>
    <x v="3"/>
    <x v="0"/>
    <n v="200407"/>
    <n v="31"/>
    <n v="0"/>
    <n v="29"/>
  </r>
  <r>
    <d v="2004-07-31T00:00:00"/>
    <s v="Saturday"/>
    <x v="1"/>
    <n v="20"/>
    <n v="1"/>
    <n v="43"/>
    <n v="10"/>
    <d v="1899-12-30T01:43:10"/>
    <d v="1899-12-30T00:05:10"/>
    <s v="B       "/>
    <x v="17"/>
    <n v="11.631663974151866"/>
    <n v="0"/>
    <x v="0"/>
    <s v="Ride with Connor &amp; Sandy Beach Tri Loop"/>
    <d v="1899-12-30T09:37:44"/>
    <d v="1899-12-30T04:48:52"/>
    <m/>
    <n v="0"/>
    <n v="0"/>
    <d v="1899-12-30T02:15:09"/>
    <d v="1899-12-30T03:07:33"/>
    <d v="1899-12-30T01:07:34"/>
    <d v="1899-12-30T01:33:46"/>
    <n v="741"/>
    <x v="3"/>
    <x v="0"/>
    <n v="200407"/>
    <n v="31"/>
    <n v="1"/>
    <n v="31"/>
  </r>
  <r>
    <d v="2004-07-31T00:00:00"/>
    <s v="Saturday"/>
    <x v="2"/>
    <n v="1"/>
    <n v="0"/>
    <n v="10"/>
    <n v="7"/>
    <d v="1899-12-30T00:10:07"/>
    <d v="1899-12-30T00:10:07"/>
    <s v="R200401"/>
    <x v="1"/>
    <n v="5.9308072487644194"/>
    <n v="0"/>
    <x v="0"/>
    <m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0"/>
    <n v="200407"/>
    <n v="31"/>
    <n v="0"/>
    <n v="31"/>
  </r>
  <r>
    <d v="2004-08-01T00:00:00"/>
    <s v="Sunday"/>
    <x v="2"/>
    <n v="2.5"/>
    <n v="0"/>
    <n v="31"/>
    <n v="0"/>
    <d v="1899-12-30T00:31:00"/>
    <d v="1899-12-30T00:12:24"/>
    <s v="R200403"/>
    <x v="1"/>
    <n v="4.8387096774193576"/>
    <n v="0"/>
    <x v="0"/>
    <m/>
    <d v="1899-12-30T05:24:53"/>
    <d v="1899-12-30T02:42:26"/>
    <m/>
    <n v="0"/>
    <n v="0"/>
    <d v="1899-12-30T05:24:53"/>
    <d v="1899-12-30T06:17:17"/>
    <d v="1899-12-30T02:42:26"/>
    <d v="1899-12-30T03:08:38"/>
    <n v="2782"/>
    <x v="3"/>
    <x v="4"/>
    <n v="200408"/>
    <n v="32"/>
    <n v="0"/>
    <n v="1"/>
  </r>
  <r>
    <d v="2004-08-03T00:00:00"/>
    <s v="Tuesday"/>
    <x v="1"/>
    <n v="32.1"/>
    <n v="1"/>
    <n v="58"/>
    <n v="55"/>
    <d v="1899-12-30T01:58:55"/>
    <d v="1899-12-30T00:03:42"/>
    <s v="B       "/>
    <x v="30"/>
    <n v="16.196215837421178"/>
    <n v="0"/>
    <x v="0"/>
    <s v="Ridgefield to Work &amp; Back"/>
    <d v="1899-12-30T06:54:55"/>
    <d v="1899-12-30T03:27:27"/>
    <m/>
    <n v="0"/>
    <n v="0"/>
    <d v="1899-12-30T01:37:04"/>
    <d v="1899-12-30T02:29:28"/>
    <d v="1899-12-30T00:48:32"/>
    <d v="1899-12-30T01:14:44"/>
    <n v="360"/>
    <x v="3"/>
    <x v="4"/>
    <n v="200408"/>
    <n v="32"/>
    <n v="1"/>
    <n v="3"/>
  </r>
  <r>
    <d v="2004-08-07T00:00:00"/>
    <s v="Saturday"/>
    <x v="0"/>
    <n v="0.5"/>
    <n v="0"/>
    <n v="17"/>
    <n v="29"/>
    <d v="1899-12-30T00:17:29"/>
    <d v="1899-12-30T00:34:58"/>
    <s v="unk"/>
    <x v="1"/>
    <n v="1.7159199237368936"/>
    <n v="0"/>
    <x v="0"/>
    <s v="Sandy Beach Tri"/>
    <d v="1899-12-30T01:23:55"/>
    <d v="1899-12-30T00:41:58"/>
    <m/>
    <n v="0"/>
    <n v="0"/>
    <d v="1899-12-30T15:16:08"/>
    <d v="1899-12-30T16:08:32"/>
    <d v="1899-12-30T07:38:04"/>
    <d v="1899-12-30T08:04:16"/>
    <n v="3261"/>
    <x v="3"/>
    <x v="4"/>
    <n v="200408"/>
    <n v="32"/>
    <n v="3"/>
    <n v="7"/>
  </r>
  <r>
    <d v="2004-08-07T00:00:00"/>
    <s v="Saturday"/>
    <x v="1"/>
    <n v="10"/>
    <n v="0"/>
    <n v="34"/>
    <n v="9"/>
    <d v="1899-12-30T00:34:09"/>
    <d v="1899-12-30T00:03:25"/>
    <s v="B       "/>
    <x v="31"/>
    <n v="17.569546120058579"/>
    <n v="0"/>
    <x v="0"/>
    <s v="Sandy Beach Tri"/>
    <d v="1899-12-30T06:22:29"/>
    <d v="1899-12-30T03:11:14"/>
    <m/>
    <n v="0"/>
    <n v="0"/>
    <d v="1899-12-30T01:29:28"/>
    <d v="1899-12-30T02:21:52"/>
    <d v="1899-12-30T00:44:44"/>
    <d v="1899-12-30T01:10:56"/>
    <n v="275"/>
    <x v="3"/>
    <x v="4"/>
    <n v="200408"/>
    <n v="32"/>
    <n v="0"/>
    <n v="7"/>
  </r>
  <r>
    <d v="2004-08-07T00:00:00"/>
    <s v="Saturday"/>
    <x v="2"/>
    <n v="3.1"/>
    <n v="0"/>
    <n v="33"/>
    <n v="40"/>
    <d v="1899-12-30T00:33:40"/>
    <d v="1899-12-30T00:10:52"/>
    <s v="R200401"/>
    <x v="32"/>
    <n v="5.5247524752475297"/>
    <n v="0"/>
    <x v="0"/>
    <s v="Sandy Beach Tri"/>
    <d v="1899-12-30T04:44:32"/>
    <d v="1899-12-30T02:22:16"/>
    <m/>
    <n v="0"/>
    <n v="0"/>
    <d v="1899-12-30T04:44:32"/>
    <d v="1899-12-30T05:36:56"/>
    <d v="1899-12-30T02:22:16"/>
    <d v="1899-12-30T02:48:28"/>
    <n v="2172"/>
    <x v="3"/>
    <x v="4"/>
    <n v="200408"/>
    <n v="32"/>
    <n v="0"/>
    <n v="7"/>
  </r>
  <r>
    <d v="2004-08-08T00:00:00"/>
    <s v="Sunday"/>
    <x v="2"/>
    <n v="7.5"/>
    <n v="1"/>
    <n v="22"/>
    <n v="38"/>
    <d v="1899-12-30T01:22:38"/>
    <d v="1899-12-30T00:11:01"/>
    <s v="R200401"/>
    <x v="16"/>
    <n v="5.4457442517144061"/>
    <n v="0"/>
    <x v="0"/>
    <m/>
    <d v="1899-12-30T04:48:40"/>
    <d v="1899-12-30T02:24:20"/>
    <m/>
    <n v="0"/>
    <n v="0"/>
    <d v="1899-12-30T04:48:40"/>
    <d v="1899-12-30T05:41:04"/>
    <d v="1899-12-30T02:24:20"/>
    <d v="1899-12-30T02:50:32"/>
    <n v="2261"/>
    <x v="3"/>
    <x v="4"/>
    <n v="200408"/>
    <n v="33"/>
    <n v="0"/>
    <n v="8"/>
  </r>
  <r>
    <d v="2004-08-14T00:00:00"/>
    <s v="Saturday"/>
    <x v="1"/>
    <n v="20"/>
    <n v="1"/>
    <n v="17"/>
    <n v="29"/>
    <d v="1899-12-30T01:17:29"/>
    <d v="1899-12-30T00:03:52"/>
    <s v="B       "/>
    <x v="33"/>
    <n v="15.487201548720167"/>
    <n v="0"/>
    <x v="0"/>
    <s v="RT 47 from Waramaug to home"/>
    <d v="1899-12-30T07:13:54"/>
    <d v="1899-12-30T03:36:57"/>
    <m/>
    <n v="0"/>
    <n v="0"/>
    <d v="1899-12-30T01:41:30"/>
    <d v="1899-12-30T02:33:54"/>
    <d v="1899-12-30T00:50:45"/>
    <d v="1899-12-30T01:16:57"/>
    <n v="422"/>
    <x v="3"/>
    <x v="4"/>
    <n v="200408"/>
    <n v="33"/>
    <n v="5"/>
    <n v="14"/>
  </r>
  <r>
    <d v="2004-08-22T00:00:00"/>
    <s v="Sunday"/>
    <x v="2"/>
    <n v="7.5"/>
    <n v="1"/>
    <n v="21"/>
    <n v="18"/>
    <d v="1899-12-30T01:21:18"/>
    <d v="1899-12-30T00:10:50"/>
    <s v="R200401"/>
    <x v="16"/>
    <n v="5.5350553505535105"/>
    <n v="0"/>
    <x v="0"/>
    <m/>
    <d v="1899-12-30T04:44:00"/>
    <d v="1899-12-30T02:22:00"/>
    <m/>
    <n v="0"/>
    <n v="0"/>
    <d v="1899-12-30T04:44:00"/>
    <d v="1899-12-30T05:36:25"/>
    <d v="1899-12-30T02:22:00"/>
    <d v="1899-12-30T02:48:12"/>
    <n v="2159"/>
    <x v="3"/>
    <x v="4"/>
    <n v="200408"/>
    <n v="35"/>
    <n v="7"/>
    <n v="22"/>
  </r>
  <r>
    <d v="2004-08-25T00:00:00"/>
    <s v="Wednesday"/>
    <x v="2"/>
    <n v="1.55"/>
    <n v="0"/>
    <n v="15"/>
    <n v="0"/>
    <d v="1899-12-30T00:15:00"/>
    <d v="1899-12-30T00:09:41"/>
    <s v="R200403"/>
    <x v="2"/>
    <n v="6.2000000000000055"/>
    <n v="0"/>
    <x v="0"/>
    <s v="Intervals"/>
    <d v="1899-12-30T04:13:33"/>
    <d v="1899-12-30T02:06:46"/>
    <m/>
    <n v="0"/>
    <n v="0"/>
    <d v="1899-12-30T04:13:33"/>
    <d v="1899-12-30T05:05:57"/>
    <d v="1899-12-30T02:06:46"/>
    <d v="1899-12-30T02:32:58"/>
    <n v="1243"/>
    <x v="3"/>
    <x v="4"/>
    <n v="200408"/>
    <n v="35"/>
    <n v="2"/>
    <n v="25"/>
  </r>
  <r>
    <d v="2004-08-28T00:00:00"/>
    <s v="Saturday"/>
    <x v="2"/>
    <n v="3"/>
    <n v="0"/>
    <n v="29"/>
    <n v="57"/>
    <d v="1899-12-30T00:29:57"/>
    <d v="1899-12-30T00:09:59"/>
    <s v="R200403"/>
    <x v="8"/>
    <n v="6.0100166944908224"/>
    <n v="0"/>
    <x v="0"/>
    <s v="Youngs Life 5k"/>
    <d v="1899-12-30T04:21:34"/>
    <d v="1899-12-30T02:10:47"/>
    <m/>
    <n v="0"/>
    <n v="0"/>
    <d v="1899-12-30T04:21:34"/>
    <d v="1899-12-30T05:13:58"/>
    <d v="1899-12-30T02:10:47"/>
    <d v="1899-12-30T02:36:59"/>
    <n v="1509"/>
    <x v="3"/>
    <x v="4"/>
    <n v="200408"/>
    <n v="35"/>
    <n v="2"/>
    <n v="28"/>
  </r>
  <r>
    <d v="2004-08-29T00:00:00"/>
    <s v="Sunday"/>
    <x v="2"/>
    <n v="8"/>
    <n v="1"/>
    <n v="55"/>
    <n v="36"/>
    <d v="1899-12-30T01:55:36"/>
    <d v="1899-12-30T00:14:27"/>
    <s v="R200401"/>
    <x v="34"/>
    <n v="4.1522491349481001"/>
    <n v="0"/>
    <x v="0"/>
    <s v="QL with Twist"/>
    <d v="1899-12-30T06:18:35"/>
    <d v="1899-12-30T03:09:18"/>
    <m/>
    <n v="0"/>
    <n v="0"/>
    <d v="1899-12-30T06:18:35"/>
    <d v="1899-12-30T07:10:59"/>
    <d v="1899-12-30T03:09:18"/>
    <d v="1899-12-30T03:35:30"/>
    <n v="2987"/>
    <x v="3"/>
    <x v="4"/>
    <n v="200408"/>
    <n v="36"/>
    <n v="0"/>
    <n v="29"/>
  </r>
  <r>
    <d v="2004-09-01T00:00:00"/>
    <s v="Wednesday"/>
    <x v="2"/>
    <n v="1.57"/>
    <n v="0"/>
    <n v="15"/>
    <n v="0"/>
    <d v="1899-12-30T00:15:00"/>
    <d v="1899-12-30T00:09:33"/>
    <s v="R200403"/>
    <x v="2"/>
    <n v="6.2800000000000056"/>
    <n v="0"/>
    <x v="0"/>
    <s v="Intervals"/>
    <d v="1899-12-30T04:10:19"/>
    <d v="1899-12-30T02:05:10"/>
    <m/>
    <n v="0"/>
    <n v="0"/>
    <d v="1899-12-30T04:10:19"/>
    <d v="1899-12-30T05:02:43"/>
    <d v="1899-12-30T02:05:10"/>
    <d v="1899-12-30T02:31:22"/>
    <n v="1167"/>
    <x v="3"/>
    <x v="5"/>
    <n v="200409"/>
    <n v="36"/>
    <n v="2"/>
    <n v="1"/>
  </r>
  <r>
    <d v="2004-09-04T00:00:00"/>
    <s v="Saturday"/>
    <x v="1"/>
    <n v="25"/>
    <n v="1"/>
    <n v="45"/>
    <n v="0"/>
    <d v="1899-12-30T01:45:00"/>
    <d v="1899-12-30T00:04:12"/>
    <s v="B       "/>
    <x v="19"/>
    <n v="14.285714285714295"/>
    <n v="0"/>
    <x v="0"/>
    <s v="Griskus Olympic"/>
    <d v="1899-12-30T07:50:24"/>
    <d v="1899-12-30T03:55:12"/>
    <m/>
    <n v="0"/>
    <n v="0"/>
    <d v="1899-12-30T01:50:02"/>
    <d v="1899-12-30T02:42:26"/>
    <d v="1899-12-30T00:55:01"/>
    <d v="1899-12-30T01:21:13"/>
    <n v="574"/>
    <x v="3"/>
    <x v="5"/>
    <n v="200409"/>
    <n v="36"/>
    <n v="2"/>
    <n v="4"/>
  </r>
  <r>
    <d v="2004-09-05T00:00:00"/>
    <s v="Sunday"/>
    <x v="2"/>
    <n v="5"/>
    <n v="0"/>
    <n v="51"/>
    <n v="12"/>
    <d v="1899-12-30T00:51:12"/>
    <d v="1899-12-30T00:10:14"/>
    <s v="R200401"/>
    <x v="28"/>
    <n v="5.8593750000000044"/>
    <n v="0"/>
    <x v="0"/>
    <s v="Splits 9.34.61 + 9.55.11 + 10.21.92 + 11.04.04 + 10.17.07"/>
    <d v="1899-12-30T04:28:17"/>
    <d v="1899-12-30T02:14:09"/>
    <m/>
    <n v="0"/>
    <n v="0"/>
    <d v="1899-12-30T04:28:17"/>
    <d v="1899-12-30T05:20:41"/>
    <d v="1899-12-30T02:14:09"/>
    <d v="1899-12-30T02:40:21"/>
    <n v="1728"/>
    <x v="3"/>
    <x v="5"/>
    <n v="200409"/>
    <n v="37"/>
    <n v="0"/>
    <n v="5"/>
  </r>
  <r>
    <d v="2004-09-11T00:00:00"/>
    <s v="Saturday"/>
    <x v="2"/>
    <n v="5"/>
    <n v="0"/>
    <n v="51"/>
    <n v="17"/>
    <d v="1899-12-30T00:51:17"/>
    <d v="1899-12-30T00:10:15"/>
    <s v="R200403"/>
    <x v="28"/>
    <n v="5.8498537536561637"/>
    <n v="0"/>
    <x v="0"/>
    <s v="Splits 10.14.20 + 9.52.63 + 10.59.91 + 9.59.48 + 10.11.32"/>
    <d v="1899-12-30T04:28:43"/>
    <d v="1899-12-30T02:14:22"/>
    <m/>
    <n v="0"/>
    <n v="0"/>
    <d v="1899-12-30T04:28:43"/>
    <d v="1899-12-30T05:21:08"/>
    <d v="1899-12-30T02:14:22"/>
    <d v="1899-12-30T02:40:34"/>
    <n v="1747"/>
    <x v="3"/>
    <x v="5"/>
    <n v="200409"/>
    <n v="37"/>
    <n v="5"/>
    <n v="11"/>
  </r>
  <r>
    <d v="2004-09-12T00:00:00"/>
    <s v="Sunday"/>
    <x v="2"/>
    <n v="2"/>
    <n v="0"/>
    <n v="20"/>
    <n v="14"/>
    <d v="1899-12-30T00:20:14"/>
    <d v="1899-12-30T00:10:07"/>
    <s v="R200403"/>
    <x v="23"/>
    <n v="5.9308072487644194"/>
    <n v="0"/>
    <x v="0"/>
    <s v="Home to Big House"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5"/>
    <n v="200409"/>
    <n v="38"/>
    <n v="0"/>
    <n v="12"/>
  </r>
  <r>
    <d v="2004-09-18T00:00:00"/>
    <s v="Saturday"/>
    <x v="2"/>
    <n v="5.25"/>
    <n v="0"/>
    <n v="54"/>
    <n v="53"/>
    <d v="1899-12-30T00:54:53"/>
    <d v="1899-12-30T00:10:27"/>
    <s v="R200401"/>
    <x v="35"/>
    <n v="5.7394473124810252"/>
    <n v="0"/>
    <x v="0"/>
    <s v="Splits 9.15.77 + 9.31.22 + 10.10.72 + 12.18.29 + 11.05.33 + 2.31.85"/>
    <d v="1899-12-30T04:33:54"/>
    <d v="1899-12-30T02:16:57"/>
    <m/>
    <n v="0"/>
    <n v="0"/>
    <d v="1899-12-30T04:33:54"/>
    <d v="1899-12-30T05:26:18"/>
    <d v="1899-12-30T02:16:57"/>
    <d v="1899-12-30T02:43:09"/>
    <n v="1906"/>
    <x v="3"/>
    <x v="5"/>
    <n v="200409"/>
    <n v="38"/>
    <n v="5"/>
    <n v="18"/>
  </r>
  <r>
    <d v="2004-09-22T00:00:00"/>
    <s v="Wednesday"/>
    <x v="2"/>
    <n v="2.0499999999999998"/>
    <n v="0"/>
    <n v="20"/>
    <n v="0"/>
    <d v="1899-12-30T00:20:00"/>
    <d v="1899-12-30T00:09:45"/>
    <s v="R200402"/>
    <x v="2"/>
    <n v="6.1500000000000048"/>
    <n v="0"/>
    <x v="0"/>
    <m/>
    <d v="1899-12-30T04:15:37"/>
    <d v="1899-12-30T02:07:48"/>
    <m/>
    <n v="0"/>
    <n v="0"/>
    <d v="1899-12-30T04:15:37"/>
    <d v="1899-12-30T05:08:01"/>
    <d v="1899-12-30T02:07:48"/>
    <d v="1899-12-30T02:34:00"/>
    <n v="1314"/>
    <x v="3"/>
    <x v="5"/>
    <n v="200409"/>
    <n v="39"/>
    <n v="3"/>
    <n v="22"/>
  </r>
  <r>
    <d v="2004-09-26T00:00:00"/>
    <s v="Sunday"/>
    <x v="1"/>
    <n v="13"/>
    <n v="1"/>
    <n v="0"/>
    <n v="0"/>
    <d v="1899-12-30T01:00:00"/>
    <d v="1899-12-30T00:04:37"/>
    <s v="B       "/>
    <x v="36"/>
    <n v="13.000000000000011"/>
    <n v="0"/>
    <x v="0"/>
    <s v="Timex route"/>
    <d v="1899-12-30T08:36:55"/>
    <d v="1899-12-30T04:18:28"/>
    <m/>
    <n v="0"/>
    <n v="0"/>
    <d v="1899-12-30T02:00:55"/>
    <d v="1899-12-30T02:53:19"/>
    <d v="1899-12-30T01:00:28"/>
    <d v="1899-12-30T01:26:40"/>
    <n v="683"/>
    <x v="3"/>
    <x v="5"/>
    <n v="200409"/>
    <n v="40"/>
    <n v="3"/>
    <n v="26"/>
  </r>
  <r>
    <d v="2004-09-27T00:00:00"/>
    <s v="Monday"/>
    <x v="2"/>
    <n v="2"/>
    <n v="0"/>
    <n v="19"/>
    <n v="57"/>
    <d v="1899-12-30T00:19:57"/>
    <d v="1899-12-30T00:09:58"/>
    <s v="R200402"/>
    <x v="2"/>
    <n v="6.0150375939849674"/>
    <n v="0"/>
    <x v="0"/>
    <s v="Treadmill"/>
    <d v="1899-12-30T04:21:21"/>
    <d v="1899-12-30T02:10:40"/>
    <m/>
    <n v="0"/>
    <n v="0"/>
    <d v="1899-12-30T04:21:21"/>
    <d v="1899-12-30T05:13:45"/>
    <d v="1899-12-30T02:10:40"/>
    <d v="1899-12-30T02:36:52"/>
    <n v="1500"/>
    <x v="3"/>
    <x v="5"/>
    <n v="200409"/>
    <n v="40"/>
    <n v="0"/>
    <n v="27"/>
  </r>
  <r>
    <d v="2004-10-02T00:00:00"/>
    <s v="Saturday"/>
    <x v="2"/>
    <n v="5"/>
    <n v="0"/>
    <n v="56"/>
    <n v="37"/>
    <d v="1899-12-30T00:56:37"/>
    <d v="1899-12-30T00:11:19"/>
    <s v="R200402"/>
    <x v="28"/>
    <n v="5.2987930526935578"/>
    <n v="0"/>
    <x v="0"/>
    <s v="Splits 10.10.24 + 9.36.64 + 12.37.66 + 13.33.99 + 10.38.48"/>
    <d v="1899-12-30T04:56:40"/>
    <d v="1899-12-30T02:28:20"/>
    <m/>
    <n v="0"/>
    <n v="0"/>
    <d v="1899-12-30T04:56:40"/>
    <d v="1899-12-30T05:49:04"/>
    <d v="1899-12-30T02:28:20"/>
    <d v="1899-12-30T02:54:32"/>
    <n v="2428"/>
    <x v="3"/>
    <x v="6"/>
    <n v="200410"/>
    <n v="40"/>
    <n v="4"/>
    <n v="2"/>
  </r>
  <r>
    <d v="2004-10-09T00:00:00"/>
    <s v="Saturday"/>
    <x v="2"/>
    <n v="4.5"/>
    <n v="1"/>
    <n v="7"/>
    <n v="29"/>
    <d v="1899-12-30T01:07:29"/>
    <d v="1899-12-30T00:15:00"/>
    <s v="R200402"/>
    <x v="1"/>
    <n v="4.0009878982464837"/>
    <n v="0"/>
    <x v="0"/>
    <m/>
    <d v="1899-12-30T06:32:54"/>
    <d v="1899-12-30T03:16:27"/>
    <m/>
    <n v="0"/>
    <n v="0"/>
    <d v="1899-12-30T06:32:54"/>
    <d v="1899-12-30T07:25:18"/>
    <d v="1899-12-30T03:16:27"/>
    <d v="1899-12-30T03:42:39"/>
    <n v="3017"/>
    <x v="3"/>
    <x v="6"/>
    <n v="200410"/>
    <n v="41"/>
    <n v="6"/>
    <n v="9"/>
  </r>
  <r>
    <d v="2004-10-11T00:00:00"/>
    <s v="Monday"/>
    <x v="2"/>
    <n v="1.9"/>
    <n v="0"/>
    <n v="20"/>
    <n v="0"/>
    <d v="1899-12-30T00:20:00"/>
    <d v="1899-12-30T00:10:32"/>
    <s v="R200403"/>
    <x v="2"/>
    <n v="5.7000000000000046"/>
    <n v="0"/>
    <x v="0"/>
    <s v="Treadmill"/>
    <d v="1899-12-30T04:35:47"/>
    <d v="1899-12-30T02:17:54"/>
    <m/>
    <n v="0"/>
    <n v="0"/>
    <d v="1899-12-30T04:35:47"/>
    <d v="1899-12-30T05:28:11"/>
    <d v="1899-12-30T02:17:54"/>
    <d v="1899-12-30T02:44:06"/>
    <n v="1964"/>
    <x v="3"/>
    <x v="6"/>
    <n v="200410"/>
    <n v="42"/>
    <n v="1"/>
    <n v="11"/>
  </r>
  <r>
    <d v="2004-10-12T00:00:00"/>
    <s v="Tuesday"/>
    <x v="2"/>
    <n v="2"/>
    <n v="0"/>
    <n v="23"/>
    <n v="0"/>
    <d v="1899-12-30T00:23:00"/>
    <d v="1899-12-30T00:11:30"/>
    <s v="R200402"/>
    <x v="37"/>
    <n v="5.2173913043478297"/>
    <n v="0"/>
    <x v="0"/>
    <s v="Precor"/>
    <d v="1899-12-30T05:01:18"/>
    <d v="1899-12-30T02:30:39"/>
    <m/>
    <n v="0"/>
    <n v="0"/>
    <d v="1899-12-30T05:01:18"/>
    <d v="1899-12-30T05:53:42"/>
    <d v="1899-12-30T02:30:39"/>
    <d v="1899-12-30T02:56:51"/>
    <n v="2515"/>
    <x v="3"/>
    <x v="6"/>
    <n v="200410"/>
    <n v="42"/>
    <n v="0"/>
    <n v="12"/>
  </r>
  <r>
    <d v="2004-10-16T00:00:00"/>
    <s v="Saturday"/>
    <x v="2"/>
    <n v="3.661"/>
    <n v="0"/>
    <n v="39"/>
    <n v="27"/>
    <d v="1899-12-30T00:39:27"/>
    <d v="1899-12-30T00:10:47"/>
    <s v="R200403"/>
    <x v="20"/>
    <n v="5.5680608365019042"/>
    <n v="0"/>
    <x v="0"/>
    <s v="New Loop 10.28.70 + 10.39.04 + 11.38.96 + 6.41.16"/>
    <d v="1899-12-30T04:42:19"/>
    <d v="1899-12-30T02:21:10"/>
    <m/>
    <n v="0"/>
    <n v="0"/>
    <d v="1899-12-30T04:42:19"/>
    <d v="1899-12-30T05:34:43"/>
    <d v="1899-12-30T02:21:10"/>
    <d v="1899-12-30T02:47:22"/>
    <n v="2115"/>
    <x v="3"/>
    <x v="6"/>
    <n v="200410"/>
    <n v="42"/>
    <n v="3"/>
    <n v="16"/>
  </r>
  <r>
    <d v="2004-10-17T00:00:00"/>
    <s v="Sunday"/>
    <x v="1"/>
    <n v="3"/>
    <n v="0"/>
    <n v="11"/>
    <n v="30"/>
    <d v="1899-12-30T00:11:30"/>
    <d v="1899-12-30T00:03:50"/>
    <s v="Trainer"/>
    <x v="10"/>
    <n v="15.652173913043487"/>
    <n v="0"/>
    <x v="0"/>
    <s v="Trainer"/>
    <d v="1899-12-30T07:09:20"/>
    <d v="1899-12-30T03:34:40"/>
    <m/>
    <n v="0"/>
    <n v="0"/>
    <d v="1899-12-30T01:40:26"/>
    <d v="1899-12-30T02:32:50"/>
    <d v="1899-12-30T00:50:13"/>
    <d v="1899-12-30T01:16:25"/>
    <n v="409"/>
    <x v="3"/>
    <x v="6"/>
    <n v="200410"/>
    <n v="43"/>
    <n v="0"/>
    <n v="17"/>
  </r>
  <r>
    <d v="2004-10-18T00:00:00"/>
    <s v="Monday"/>
    <x v="2"/>
    <n v="2.25"/>
    <n v="0"/>
    <n v="22"/>
    <n v="15"/>
    <d v="1899-12-30T00:22:15"/>
    <d v="1899-12-30T00:09:53"/>
    <s v="R200403"/>
    <x v="2"/>
    <n v="6.0674157303370828"/>
    <n v="0"/>
    <x v="0"/>
    <s v="Treadmill"/>
    <d v="1899-12-30T04:19:05"/>
    <d v="1899-12-30T02:09:33"/>
    <m/>
    <n v="0"/>
    <n v="0"/>
    <d v="1899-12-30T04:19:05"/>
    <d v="1899-12-30T05:11:29"/>
    <d v="1899-12-30T02:09:33"/>
    <d v="1899-12-30T02:35:45"/>
    <n v="1439"/>
    <x v="3"/>
    <x v="6"/>
    <n v="200410"/>
    <n v="43"/>
    <n v="0"/>
    <n v="18"/>
  </r>
  <r>
    <d v="2004-10-19T00:00:00"/>
    <s v="Tuesday"/>
    <x v="2"/>
    <n v="2.42"/>
    <n v="0"/>
    <n v="25"/>
    <n v="0"/>
    <d v="1899-12-30T00:25:00"/>
    <d v="1899-12-30T00:10:20"/>
    <s v="R200403"/>
    <x v="2"/>
    <n v="5.8080000000000043"/>
    <n v="0"/>
    <x v="0"/>
    <s v="Treadmill"/>
    <d v="1899-12-30T04:30:40"/>
    <d v="1899-12-30T02:15:20"/>
    <m/>
    <n v="0"/>
    <n v="0"/>
    <d v="1899-12-30T04:30:40"/>
    <d v="1899-12-30T05:23:04"/>
    <d v="1899-12-30T02:15:20"/>
    <d v="1899-12-30T02:41:32"/>
    <n v="1802"/>
    <x v="3"/>
    <x v="6"/>
    <n v="200410"/>
    <n v="43"/>
    <n v="0"/>
    <n v="19"/>
  </r>
  <r>
    <d v="2004-10-24T00:00:00"/>
    <s v="Sunday"/>
    <x v="2"/>
    <n v="3.65"/>
    <n v="0"/>
    <n v="40"/>
    <n v="0"/>
    <d v="1899-12-30T00:40:00"/>
    <d v="1899-12-30T00:10:58"/>
    <s v="R200403"/>
    <x v="2"/>
    <n v="5.475000000000005"/>
    <n v="0"/>
    <x v="0"/>
    <s v="Treadmill and Precor (2.55 in 30 mins)"/>
    <d v="1899-12-30T04:47:07"/>
    <d v="1899-12-30T02:23:34"/>
    <m/>
    <n v="0"/>
    <n v="0"/>
    <d v="1899-12-30T04:47:07"/>
    <d v="1899-12-30T05:39:31"/>
    <d v="1899-12-30T02:23:34"/>
    <d v="1899-12-30T02:49:46"/>
    <n v="2229"/>
    <x v="3"/>
    <x v="6"/>
    <n v="200410"/>
    <n v="44"/>
    <n v="4"/>
    <n v="24"/>
  </r>
  <r>
    <d v="2004-10-25T00:00:00"/>
    <s v="Monday"/>
    <x v="1"/>
    <n v="7.55"/>
    <n v="0"/>
    <n v="25"/>
    <n v="0"/>
    <d v="1899-12-30T00:25:00"/>
    <d v="1899-12-30T00:03:19"/>
    <s v="Trainer"/>
    <x v="10"/>
    <n v="18.120000000000012"/>
    <n v="0"/>
    <x v="0"/>
    <s v="Indoors - Trainer"/>
    <d v="1899-12-30T06:10:52"/>
    <d v="1899-12-30T03:05:26"/>
    <m/>
    <n v="0"/>
    <n v="0"/>
    <d v="1899-12-30T01:26:45"/>
    <d v="1899-12-30T02:19:09"/>
    <d v="1899-12-30T00:43:23"/>
    <d v="1899-12-30T01:09:35"/>
    <n v="248"/>
    <x v="3"/>
    <x v="6"/>
    <n v="200410"/>
    <n v="44"/>
    <n v="0"/>
    <n v="25"/>
  </r>
  <r>
    <d v="2004-10-26T00:00:00"/>
    <s v="Tuesday"/>
    <x v="2"/>
    <n v="1.75"/>
    <n v="0"/>
    <n v="20"/>
    <n v="50"/>
    <d v="1899-12-30T00:20:50"/>
    <d v="1899-12-30T00:11:54"/>
    <s v="R200403"/>
    <x v="2"/>
    <n v="5.0400000000000045"/>
    <n v="0"/>
    <x v="0"/>
    <s v="Treadmill Training Prog"/>
    <d v="1899-12-30T05:11:54"/>
    <d v="1899-12-30T02:35:57"/>
    <m/>
    <n v="0"/>
    <n v="0"/>
    <d v="1899-12-30T05:11:54"/>
    <d v="1899-12-30T06:04:18"/>
    <d v="1899-12-30T02:35:57"/>
    <d v="1899-12-30T03:02:09"/>
    <n v="2656"/>
    <x v="3"/>
    <x v="6"/>
    <n v="200410"/>
    <n v="44"/>
    <n v="0"/>
    <n v="26"/>
  </r>
  <r>
    <d v="2004-10-31T00:00:00"/>
    <s v="Sunday"/>
    <x v="2"/>
    <n v="2.5"/>
    <n v="0"/>
    <n v="50"/>
    <n v="0"/>
    <d v="1899-12-30T00:50:00"/>
    <d v="1899-12-30T00:20:00"/>
    <s v="R200403"/>
    <x v="2"/>
    <n v="3.0000000000000022"/>
    <n v="0"/>
    <x v="0"/>
    <s v="Walking with Connor &amp; Treadmill"/>
    <d v="1899-12-30T08:44:00"/>
    <d v="1899-12-30T04:22:00"/>
    <m/>
    <n v="0"/>
    <n v="0"/>
    <d v="1899-12-30T08:44:00"/>
    <d v="1899-12-30T09:36:24"/>
    <d v="1899-12-30T04:22:00"/>
    <d v="1899-12-30T04:48:12"/>
    <n v="3116"/>
    <x v="3"/>
    <x v="6"/>
    <n v="200410"/>
    <n v="45"/>
    <n v="4"/>
    <n v="31"/>
  </r>
  <r>
    <d v="2004-11-01T00:00:00"/>
    <s v="Monday"/>
    <x v="2"/>
    <n v="2.41"/>
    <n v="0"/>
    <n v="24"/>
    <n v="0"/>
    <d v="1899-12-30T00:24:00"/>
    <d v="1899-12-30T00:09:58"/>
    <s v="R200403"/>
    <x v="2"/>
    <n v="6.0250000000000048"/>
    <n v="0"/>
    <x v="0"/>
    <s v="Treadmill"/>
    <d v="1899-12-30T04:20:55"/>
    <d v="1899-12-30T02:10:27"/>
    <m/>
    <n v="0"/>
    <n v="0"/>
    <d v="1899-12-30T04:20:55"/>
    <d v="1899-12-30T05:13:19"/>
    <d v="1899-12-30T02:10:27"/>
    <d v="1899-12-30T02:36:39"/>
    <n v="1486"/>
    <x v="3"/>
    <x v="7"/>
    <n v="200411"/>
    <n v="45"/>
    <n v="0"/>
    <n v="1"/>
  </r>
  <r>
    <d v="2004-11-05T00:00:00"/>
    <s v="Friday"/>
    <x v="2"/>
    <n v="3"/>
    <n v="0"/>
    <n v="31"/>
    <n v="10"/>
    <d v="1899-12-30T00:31:10"/>
    <d v="1899-12-30T00:10:23"/>
    <s v="R200403"/>
    <x v="2"/>
    <n v="5.775401069518721"/>
    <n v="0"/>
    <x v="0"/>
    <s v="Treadmill"/>
    <d v="1899-12-30T04:32:11"/>
    <d v="1899-12-30T02:16:06"/>
    <m/>
    <n v="0"/>
    <n v="0"/>
    <d v="1899-12-30T04:32:11"/>
    <d v="1899-12-30T05:24:35"/>
    <d v="1899-12-30T02:16:06"/>
    <d v="1899-12-30T02:42:18"/>
    <n v="1858"/>
    <x v="3"/>
    <x v="7"/>
    <n v="200411"/>
    <n v="45"/>
    <n v="3"/>
    <n v="5"/>
  </r>
  <r>
    <d v="2004-11-13T00:00:00"/>
    <s v="Saturday"/>
    <x v="1"/>
    <n v="6"/>
    <n v="0"/>
    <n v="25"/>
    <n v="0"/>
    <d v="1899-12-30T00:25:00"/>
    <d v="1899-12-30T00:04:10"/>
    <s v="Trainer"/>
    <x v="10"/>
    <n v="14.400000000000009"/>
    <n v="0"/>
    <x v="0"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  <n v="46"/>
    <n v="7"/>
    <n v="13"/>
  </r>
  <r>
    <d v="2004-11-14T00:00:00"/>
    <s v="Sunday"/>
    <x v="2"/>
    <n v="5.05"/>
    <n v="0"/>
    <n v="53"/>
    <n v="18"/>
    <d v="1899-12-30T00:53:18"/>
    <d v="1899-12-30T00:10:33"/>
    <s v="R200403"/>
    <x v="38"/>
    <n v="5.684803001876177"/>
    <n v="0"/>
    <x v="0"/>
    <m/>
    <d v="1899-12-30T04:36:32"/>
    <d v="1899-12-30T02:18:16"/>
    <m/>
    <n v="0"/>
    <n v="0"/>
    <d v="1899-12-30T04:36:32"/>
    <d v="1899-12-30T05:28:56"/>
    <d v="1899-12-30T02:18:16"/>
    <d v="1899-12-30T02:44:28"/>
    <n v="1983"/>
    <x v="3"/>
    <x v="7"/>
    <n v="200411"/>
    <n v="47"/>
    <n v="0"/>
    <n v="14"/>
  </r>
  <r>
    <d v="2004-11-16T00:00:00"/>
    <s v="Tuesday"/>
    <x v="1"/>
    <n v="6"/>
    <n v="0"/>
    <n v="25"/>
    <n v="0"/>
    <d v="1899-12-30T00:25:00"/>
    <d v="1899-12-30T00:04:10"/>
    <s v="Trainer"/>
    <x v="10"/>
    <n v="14.400000000000009"/>
    <n v="0"/>
    <x v="0"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  <n v="47"/>
    <n v="1"/>
    <n v="16"/>
  </r>
  <r>
    <d v="2004-11-24T00:00:00"/>
    <s v="Wednesday"/>
    <x v="2"/>
    <n v="2.5499999999999998"/>
    <n v="0"/>
    <n v="30"/>
    <n v="0"/>
    <d v="1899-12-30T00:30:00"/>
    <d v="1899-12-30T00:11:46"/>
    <s v="R200403"/>
    <x v="37"/>
    <n v="5.1000000000000041"/>
    <n v="0"/>
    <x v="0"/>
    <s v="Precor"/>
    <d v="1899-12-30T05:08:14"/>
    <d v="1899-12-30T02:34:07"/>
    <m/>
    <n v="0"/>
    <n v="0"/>
    <d v="1899-12-30T05:08:14"/>
    <d v="1899-12-30T06:00:38"/>
    <d v="1899-12-30T02:34:07"/>
    <d v="1899-12-30T03:00:19"/>
    <n v="2611"/>
    <x v="3"/>
    <x v="7"/>
    <n v="200411"/>
    <n v="48"/>
    <n v="7"/>
    <n v="24"/>
  </r>
  <r>
    <d v="2004-11-30T00:00:00"/>
    <s v="Tuesday"/>
    <x v="2"/>
    <n v="2"/>
    <n v="0"/>
    <n v="21"/>
    <n v="50"/>
    <d v="1899-12-30T00:21:50"/>
    <d v="1899-12-30T00:10:55"/>
    <s v="R200403"/>
    <x v="2"/>
    <n v="5.4961832061068749"/>
    <n v="0"/>
    <x v="0"/>
    <s v="Treadmill"/>
    <d v="1899-12-30T04:46:01"/>
    <d v="1899-12-30T02:23:00"/>
    <m/>
    <n v="0"/>
    <n v="0"/>
    <d v="1899-12-30T04:46:01"/>
    <d v="1899-12-30T05:38:25"/>
    <d v="1899-12-30T02:23:00"/>
    <d v="1899-12-30T02:49:13"/>
    <n v="2209"/>
    <x v="3"/>
    <x v="7"/>
    <n v="200411"/>
    <n v="49"/>
    <n v="5"/>
    <n v="30"/>
  </r>
  <r>
    <d v="2004-12-26T00:00:00"/>
    <s v="Sunday"/>
    <x v="1"/>
    <n v="10"/>
    <n v="0"/>
    <n v="40"/>
    <n v="24"/>
    <d v="1899-12-30T00:40:24"/>
    <d v="1899-12-30T00:04:02"/>
    <s v="Spin"/>
    <x v="9"/>
    <n v="14.851485148514863"/>
    <n v="0"/>
    <x v="0"/>
    <s v="Spinervals"/>
    <d v="1899-12-30T07:32:29"/>
    <d v="1899-12-30T03:46:14"/>
    <m/>
    <n v="0"/>
    <n v="0"/>
    <d v="1899-12-30T01:45:51"/>
    <d v="1899-12-30T02:38:15"/>
    <d v="1899-12-30T00:52:55"/>
    <d v="1899-12-30T01:19:07"/>
    <n v="511"/>
    <x v="3"/>
    <x v="11"/>
    <n v="200412"/>
    <n v="53"/>
    <n v="25"/>
    <n v="26"/>
  </r>
  <r>
    <d v="2004-12-27T00:00:00"/>
    <s v="Monday"/>
    <x v="2"/>
    <n v="2.2999999999999998"/>
    <n v="0"/>
    <n v="28"/>
    <n v="0"/>
    <d v="1899-12-30T00:28:00"/>
    <d v="1899-12-30T00:12:10"/>
    <s v="R200403"/>
    <x v="2"/>
    <n v="4.9285714285714315"/>
    <n v="0"/>
    <x v="0"/>
    <s v="HR Run (155)"/>
    <d v="1899-12-30T05:18:57"/>
    <d v="1899-12-30T02:39:29"/>
    <m/>
    <n v="0"/>
    <n v="0"/>
    <d v="1899-12-30T05:18:57"/>
    <d v="1899-12-30T06:11:21"/>
    <d v="1899-12-30T02:39:29"/>
    <d v="1899-12-30T03:05:41"/>
    <n v="2742"/>
    <x v="3"/>
    <x v="11"/>
    <n v="200412"/>
    <n v="53"/>
    <n v="0"/>
    <n v="27"/>
  </r>
  <r>
    <d v="2004-12-29T00:00:00"/>
    <s v="Wednesday"/>
    <x v="2"/>
    <n v="2.5"/>
    <n v="0"/>
    <n v="25"/>
    <n v="10"/>
    <d v="1899-12-30T00:25:10"/>
    <d v="1899-12-30T00:10:04"/>
    <s v="R200403"/>
    <x v="2"/>
    <n v="5.9602649006622572"/>
    <n v="0"/>
    <x v="0"/>
    <s v="Treadmill"/>
    <d v="1899-12-30T04:23:45"/>
    <d v="1899-12-30T02:11:52"/>
    <m/>
    <n v="0"/>
    <n v="0"/>
    <d v="1899-12-30T04:23:45"/>
    <d v="1899-12-30T05:16:09"/>
    <d v="1899-12-30T02:11:52"/>
    <d v="1899-12-30T02:38:04"/>
    <n v="1600"/>
    <x v="3"/>
    <x v="11"/>
    <n v="200412"/>
    <n v="53"/>
    <n v="1"/>
    <n v="29"/>
  </r>
  <r>
    <d v="2005-01-01T00:00:00"/>
    <s v="Saturday"/>
    <x v="0"/>
    <n v="0.25"/>
    <n v="0"/>
    <n v="10"/>
    <n v="34"/>
    <d v="1899-12-30T00:10:34"/>
    <d v="1899-12-30T00:42:16"/>
    <s v="L       "/>
    <x v="39"/>
    <n v="1.4195583596214523"/>
    <n v="0"/>
    <x v="0"/>
    <m/>
    <d v="1899-12-30T01:41:26"/>
    <d v="1899-12-30T00:50:43"/>
    <m/>
    <n v="0"/>
    <n v="0"/>
    <d v="1899-12-30T18:27:23"/>
    <d v="1899-12-30T19:19:47"/>
    <d v="1899-12-30T09:13:42"/>
    <d v="1899-12-30T09:39:54"/>
    <n v="3473"/>
    <x v="4"/>
    <x v="8"/>
    <n v="200501"/>
    <n v="1"/>
    <n v="2"/>
    <n v="1"/>
  </r>
  <r>
    <d v="2005-01-09T00:00:00"/>
    <s v="Sunday"/>
    <x v="1"/>
    <n v="6"/>
    <n v="0"/>
    <n v="25"/>
    <n v="0"/>
    <d v="1899-12-30T00:25:00"/>
    <d v="1899-12-30T00:04:10"/>
    <s v="B       "/>
    <x v="1"/>
    <n v="14.400000000000009"/>
    <n v="0"/>
    <x v="0"/>
    <m/>
    <d v="1899-12-30T07:46:40"/>
    <d v="1899-12-30T03:53:20"/>
    <m/>
    <n v="0"/>
    <n v="0"/>
    <d v="1899-12-30T01:49:10"/>
    <d v="1899-12-30T02:41:34"/>
    <d v="1899-12-30T00:54:35"/>
    <d v="1899-12-30T01:20:47"/>
    <n v="560"/>
    <x v="4"/>
    <x v="8"/>
    <n v="200501"/>
    <n v="3"/>
    <n v="7"/>
    <n v="9"/>
  </r>
  <r>
    <d v="2005-01-16T00:00:00"/>
    <s v="Sunday"/>
    <x v="2"/>
    <n v="2.75"/>
    <n v="0"/>
    <n v="30"/>
    <n v="0"/>
    <d v="1899-12-30T00:30:00"/>
    <d v="1899-12-30T00:10:55"/>
    <s v="R200401"/>
    <x v="2"/>
    <n v="5.5000000000000044"/>
    <n v="0"/>
    <x v="0"/>
    <s v="Run 2.5 in 25 minutes 5 minute cool down"/>
    <d v="1899-12-30T04:45:49"/>
    <d v="1899-12-30T02:22:55"/>
    <m/>
    <n v="0"/>
    <n v="0"/>
    <d v="1899-12-30T04:45:49"/>
    <d v="1899-12-30T05:38:13"/>
    <d v="1899-12-30T02:22:55"/>
    <d v="1899-12-30T02:49:07"/>
    <n v="2198"/>
    <x v="4"/>
    <x v="8"/>
    <n v="200501"/>
    <n v="4"/>
    <n v="6"/>
    <n v="16"/>
  </r>
  <r>
    <d v="2005-01-18T00:00:00"/>
    <s v="Tuesday"/>
    <x v="2"/>
    <n v="2.36"/>
    <n v="0"/>
    <n v="25"/>
    <n v="0"/>
    <d v="1899-12-30T00:25:00"/>
    <d v="1899-12-30T00:10:36"/>
    <s v="R200403"/>
    <x v="2"/>
    <n v="5.6640000000000041"/>
    <n v="0"/>
    <x v="0"/>
    <s v="Run 2.0 in 19:01 and 2.1 in 20 Mins"/>
    <d v="1899-12-30T04:37:33"/>
    <d v="1899-12-30T02:18:46"/>
    <m/>
    <n v="0"/>
    <n v="0"/>
    <d v="1899-12-30T04:37:33"/>
    <d v="1899-12-30T05:29:57"/>
    <d v="1899-12-30T02:18:46"/>
    <d v="1899-12-30T02:44:58"/>
    <n v="2004"/>
    <x v="4"/>
    <x v="8"/>
    <n v="200501"/>
    <n v="4"/>
    <n v="1"/>
    <n v="18"/>
  </r>
  <r>
    <d v="2005-01-24T00:00:00"/>
    <s v="Monday"/>
    <x v="2"/>
    <n v="1"/>
    <n v="0"/>
    <n v="10"/>
    <n v="6"/>
    <d v="1899-12-30T00:10:06"/>
    <d v="1899-12-30T00:10:06"/>
    <s v="R200403"/>
    <x v="1"/>
    <n v="5.940594059405945"/>
    <n v="0"/>
    <x v="0"/>
    <m/>
    <d v="1899-12-30T04:24:37"/>
    <d v="1899-12-30T02:12:19"/>
    <m/>
    <n v="0"/>
    <n v="0"/>
    <d v="1899-12-30T04:24:37"/>
    <d v="1899-12-30T05:17:01"/>
    <d v="1899-12-30T02:12:19"/>
    <d v="1899-12-30T02:38:31"/>
    <n v="1619"/>
    <x v="4"/>
    <x v="8"/>
    <n v="200501"/>
    <n v="5"/>
    <n v="5"/>
    <n v="24"/>
  </r>
  <r>
    <d v="2005-01-30T00:00:00"/>
    <s v="Sunday"/>
    <x v="2"/>
    <n v="3.1"/>
    <n v="0"/>
    <n v="32"/>
    <n v="4"/>
    <d v="1899-12-30T00:32:04"/>
    <d v="1899-12-30T00:10:21"/>
    <s v="R200403"/>
    <x v="1"/>
    <n v="5.800415800415804"/>
    <n v="0"/>
    <x v="0"/>
    <m/>
    <d v="1899-12-30T04:31:01"/>
    <d v="1899-12-30T02:15:30"/>
    <m/>
    <n v="0"/>
    <n v="0"/>
    <d v="1899-12-30T04:31:01"/>
    <d v="1899-12-30T05:23:25"/>
    <d v="1899-12-30T02:15:30"/>
    <d v="1899-12-30T02:41:42"/>
    <n v="1818"/>
    <x v="4"/>
    <x v="8"/>
    <n v="200501"/>
    <n v="6"/>
    <n v="5"/>
    <n v="30"/>
  </r>
  <r>
    <d v="2005-02-01T00:00:00"/>
    <s v="Tuesday"/>
    <x v="2"/>
    <n v="2"/>
    <n v="0"/>
    <n v="20"/>
    <n v="43"/>
    <d v="1899-12-30T00:20:43"/>
    <d v="1899-12-30T00:10:21"/>
    <s v="R200403"/>
    <x v="1"/>
    <n v="5.7924376508447359"/>
    <n v="0"/>
    <x v="0"/>
    <m/>
    <d v="1899-12-30T04:31:23"/>
    <d v="1899-12-30T02:15:42"/>
    <m/>
    <n v="0"/>
    <n v="0"/>
    <d v="1899-12-30T04:31:23"/>
    <d v="1899-12-30T05:23:47"/>
    <d v="1899-12-30T02:15:42"/>
    <d v="1899-12-30T02:41:54"/>
    <n v="1833"/>
    <x v="4"/>
    <x v="9"/>
    <n v="200502"/>
    <n v="6"/>
    <n v="1"/>
    <n v="1"/>
  </r>
  <r>
    <d v="2005-02-16T00:00:00"/>
    <s v="Wednesday"/>
    <x v="2"/>
    <n v="2"/>
    <n v="0"/>
    <n v="21"/>
    <n v="23"/>
    <d v="1899-12-30T00:21:23"/>
    <d v="1899-12-30T00:10:41"/>
    <s v="R200403"/>
    <x v="1"/>
    <n v="5.6118472330475493"/>
    <n v="0"/>
    <x v="0"/>
    <m/>
    <d v="1899-12-30T04:40:07"/>
    <d v="1899-12-30T02:20:04"/>
    <m/>
    <n v="0"/>
    <n v="0"/>
    <d v="1899-12-30T04:40:07"/>
    <d v="1899-12-30T05:32:31"/>
    <d v="1899-12-30T02:20:04"/>
    <d v="1899-12-30T02:46:16"/>
    <n v="2058"/>
    <x v="4"/>
    <x v="9"/>
    <n v="200502"/>
    <n v="8"/>
    <n v="14"/>
    <n v="16"/>
  </r>
  <r>
    <d v="2005-02-27T00:00:00"/>
    <s v="Sunday"/>
    <x v="2"/>
    <n v="7.6"/>
    <n v="1"/>
    <n v="29"/>
    <n v="22"/>
    <d v="1899-12-30T01:29:22"/>
    <d v="1899-12-30T00:11:46"/>
    <s v="R200501"/>
    <x v="11"/>
    <n v="5.1025736665423391"/>
    <n v="175"/>
    <x v="0"/>
    <m/>
    <d v="1899-12-30T05:08:05"/>
    <d v="1899-12-30T02:34:02"/>
    <m/>
    <n v="0"/>
    <n v="0"/>
    <d v="1899-12-30T05:08:05"/>
    <d v="1899-12-30T06:00:29"/>
    <d v="1899-12-30T02:34:02"/>
    <d v="1899-12-30T03:00:14"/>
    <n v="2609"/>
    <x v="4"/>
    <x v="9"/>
    <n v="200502"/>
    <n v="10"/>
    <n v="10"/>
    <n v="27"/>
  </r>
  <r>
    <d v="2005-03-01T00:00:00"/>
    <s v="Tuesday"/>
    <x v="2"/>
    <n v="2"/>
    <n v="0"/>
    <n v="22"/>
    <n v="30"/>
    <d v="1899-12-30T00:22:30"/>
    <d v="1899-12-30T00:11:15"/>
    <s v="R200501"/>
    <x v="2"/>
    <n v="5.3333333333333375"/>
    <n v="0"/>
    <x v="0"/>
    <s v="Sore from Sunday's Polar Bear"/>
    <d v="1899-12-30T04:54:45"/>
    <d v="1899-12-30T02:27:22"/>
    <m/>
    <n v="0"/>
    <n v="0"/>
    <d v="1899-12-30T04:54:45"/>
    <d v="1899-12-30T05:47:09"/>
    <d v="1899-12-30T02:27:22"/>
    <d v="1899-12-30T02:53:35"/>
    <n v="2383"/>
    <x v="4"/>
    <x v="10"/>
    <n v="200503"/>
    <n v="10"/>
    <n v="1"/>
    <n v="1"/>
  </r>
  <r>
    <d v="2005-03-07T00:00:00"/>
    <s v="Monday"/>
    <x v="2"/>
    <n v="2"/>
    <n v="0"/>
    <n v="20"/>
    <n v="0"/>
    <d v="1899-12-30T00:20:00"/>
    <d v="1899-12-30T00:10:00"/>
    <s v="R200501"/>
    <x v="2"/>
    <n v="6.0000000000000053"/>
    <n v="0"/>
    <x v="0"/>
    <s v="Run @ 6.0 for 2o minutes"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10"/>
    <n v="200503"/>
    <n v="11"/>
    <n v="5"/>
    <n v="7"/>
  </r>
  <r>
    <d v="2005-03-13T00:00:00"/>
    <s v="Sunday"/>
    <x v="1"/>
    <n v="8"/>
    <n v="0"/>
    <n v="30"/>
    <n v="15"/>
    <d v="1899-12-30T00:30:15"/>
    <d v="1899-12-30T00:03:47"/>
    <s v="Spin"/>
    <x v="40"/>
    <n v="15.867768595041335"/>
    <n v="0"/>
    <x v="0"/>
    <m/>
    <d v="1899-12-30T07:03:30"/>
    <d v="1899-12-30T03:31:45"/>
    <m/>
    <n v="0"/>
    <n v="0"/>
    <d v="1899-12-30T01:39:04"/>
    <d v="1899-12-30T02:31:28"/>
    <d v="1899-12-30T00:49:32"/>
    <d v="1899-12-30T01:15:44"/>
    <n v="399"/>
    <x v="4"/>
    <x v="10"/>
    <n v="200503"/>
    <n v="12"/>
    <n v="5"/>
    <n v="13"/>
  </r>
  <r>
    <d v="2005-03-13T00:00:00"/>
    <s v="Sunday"/>
    <x v="2"/>
    <n v="1"/>
    <n v="0"/>
    <n v="9"/>
    <n v="24"/>
    <d v="1899-12-30T00:09:24"/>
    <d v="1899-12-30T00:09:24"/>
    <s v="R200501"/>
    <x v="2"/>
    <n v="6.3829787234042596"/>
    <n v="0"/>
    <x v="0"/>
    <m/>
    <d v="1899-12-30T04:06:17"/>
    <d v="1899-12-30T02:03:08"/>
    <m/>
    <n v="0"/>
    <n v="0"/>
    <d v="1899-12-30T04:06:17"/>
    <d v="1899-12-30T04:58:41"/>
    <d v="1899-12-30T02:03:08"/>
    <d v="1899-12-30T02:29:20"/>
    <n v="1066"/>
    <x v="4"/>
    <x v="10"/>
    <n v="200503"/>
    <n v="12"/>
    <n v="0"/>
    <n v="13"/>
  </r>
  <r>
    <d v="2005-03-14T00:00:00"/>
    <s v="Monday"/>
    <x v="2"/>
    <n v="2.5"/>
    <n v="0"/>
    <n v="26"/>
    <n v="20"/>
    <d v="1899-12-30T00:26:20"/>
    <d v="1899-12-30T00:10:32"/>
    <s v="R200501"/>
    <x v="2"/>
    <n v="5.6962025316455751"/>
    <n v="0"/>
    <x v="0"/>
    <m/>
    <d v="1899-12-30T04:35:58"/>
    <d v="1899-12-30T02:17:59"/>
    <m/>
    <n v="0"/>
    <n v="0"/>
    <d v="1899-12-30T04:35:58"/>
    <d v="1899-12-30T05:28:22"/>
    <d v="1899-12-30T02:17:59"/>
    <d v="1899-12-30T02:44:11"/>
    <n v="1971"/>
    <x v="4"/>
    <x v="10"/>
    <n v="200503"/>
    <n v="12"/>
    <n v="0"/>
    <n v="14"/>
  </r>
  <r>
    <d v="2005-03-16T00:00:00"/>
    <s v="Wednesday"/>
    <x v="2"/>
    <n v="2.2999999999999998"/>
    <n v="0"/>
    <n v="24"/>
    <n v="40"/>
    <d v="1899-12-30T00:24:40"/>
    <d v="1899-12-30T00:10:43"/>
    <s v="R200501"/>
    <x v="2"/>
    <n v="5.5945945945945983"/>
    <n v="0"/>
    <x v="0"/>
    <s v="2 Miles in 19:40 With 5 Minute Cool Down"/>
    <d v="1899-12-30T04:40:59"/>
    <d v="1899-12-30T02:20:30"/>
    <m/>
    <n v="0"/>
    <n v="0"/>
    <d v="1899-12-30T04:40:59"/>
    <d v="1899-12-30T05:33:23"/>
    <d v="1899-12-30T02:20:30"/>
    <d v="1899-12-30T02:46:42"/>
    <n v="2080"/>
    <x v="4"/>
    <x v="10"/>
    <n v="200503"/>
    <n v="12"/>
    <n v="1"/>
    <n v="16"/>
  </r>
  <r>
    <d v="2005-03-19T00:00:00"/>
    <s v="Saturday"/>
    <x v="2"/>
    <n v="5"/>
    <n v="0"/>
    <n v="55"/>
    <n v="29"/>
    <d v="1899-12-30T00:55:29"/>
    <d v="1899-12-30T00:11:06"/>
    <s v="R200501"/>
    <x v="1"/>
    <n v="5.4070291378792463"/>
    <n v="0"/>
    <x v="0"/>
    <m/>
    <d v="1899-12-30T04:50:44"/>
    <d v="1899-12-30T02:25:22"/>
    <m/>
    <n v="0"/>
    <n v="0"/>
    <d v="1899-12-30T04:50:44"/>
    <d v="1899-12-30T05:43:08"/>
    <d v="1899-12-30T02:25:22"/>
    <d v="1899-12-30T02:51:34"/>
    <n v="2306"/>
    <x v="4"/>
    <x v="10"/>
    <n v="200503"/>
    <n v="12"/>
    <n v="2"/>
    <n v="19"/>
  </r>
  <r>
    <d v="2005-03-20T00:00:00"/>
    <s v="Sunday"/>
    <x v="1"/>
    <n v="12"/>
    <n v="0"/>
    <n v="45"/>
    <n v="0"/>
    <d v="1899-12-30T00:45:00"/>
    <d v="1899-12-30T00:03:45"/>
    <s v="Spin"/>
    <x v="9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  <n v="13"/>
    <n v="0"/>
    <n v="20"/>
  </r>
  <r>
    <d v="2005-03-21T00:00:00"/>
    <s v="Monday"/>
    <x v="2"/>
    <n v="2.1"/>
    <n v="0"/>
    <n v="22"/>
    <n v="35"/>
    <d v="1899-12-30T00:22:35"/>
    <d v="1899-12-30T00:10:45"/>
    <s v="R200501"/>
    <x v="1"/>
    <n v="5.5793357933579379"/>
    <n v="0"/>
    <x v="0"/>
    <m/>
    <d v="1899-12-30T04:41:45"/>
    <d v="1899-12-30T02:20:53"/>
    <m/>
    <n v="0"/>
    <n v="0"/>
    <d v="1899-12-30T04:41:45"/>
    <d v="1899-12-30T05:34:09"/>
    <d v="1899-12-30T02:20:53"/>
    <d v="1899-12-30T02:47:05"/>
    <n v="2101"/>
    <x v="4"/>
    <x v="10"/>
    <n v="200503"/>
    <n v="13"/>
    <n v="0"/>
    <n v="21"/>
  </r>
  <r>
    <d v="2005-03-23T00:00:00"/>
    <s v="Wednesday"/>
    <x v="1"/>
    <n v="8"/>
    <n v="0"/>
    <n v="30"/>
    <n v="0"/>
    <d v="1899-12-30T00:30:00"/>
    <d v="1899-12-30T00:03:45"/>
    <s v="Spin"/>
    <x v="9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  <n v="13"/>
    <n v="1"/>
    <n v="23"/>
  </r>
  <r>
    <d v="2005-03-28T00:00:00"/>
    <s v="Monday"/>
    <x v="2"/>
    <n v="2.5"/>
    <n v="0"/>
    <n v="25"/>
    <n v="30"/>
    <d v="1899-12-30T00:25:30"/>
    <d v="1899-12-30T00:10:12"/>
    <s v="R200501"/>
    <x v="2"/>
    <n v="5.8823529411764754"/>
    <n v="0"/>
    <x v="0"/>
    <m/>
    <d v="1899-12-30T04:27:14"/>
    <d v="1899-12-30T02:13:37"/>
    <m/>
    <n v="0"/>
    <n v="0"/>
    <d v="1899-12-30T04:27:14"/>
    <d v="1899-12-30T05:19:38"/>
    <d v="1899-12-30T02:13:37"/>
    <d v="1899-12-30T02:39:49"/>
    <n v="1694"/>
    <x v="4"/>
    <x v="10"/>
    <n v="200503"/>
    <n v="14"/>
    <n v="4"/>
    <n v="28"/>
  </r>
  <r>
    <d v="2005-03-30T00:00:00"/>
    <s v="Wednesday"/>
    <x v="2"/>
    <n v="2.1"/>
    <n v="0"/>
    <n v="22"/>
    <n v="23"/>
    <d v="1899-12-30T00:22:23"/>
    <d v="1899-12-30T00:10:40"/>
    <s v="R200501"/>
    <x v="1"/>
    <n v="5.6291883842144506"/>
    <n v="0"/>
    <x v="0"/>
    <m/>
    <d v="1899-12-30T04:39:16"/>
    <d v="1899-12-30T02:19:38"/>
    <m/>
    <n v="0"/>
    <n v="0"/>
    <d v="1899-12-30T04:39:16"/>
    <d v="1899-12-30T05:31:40"/>
    <d v="1899-12-30T02:19:38"/>
    <d v="1899-12-30T02:45:50"/>
    <n v="2038"/>
    <x v="4"/>
    <x v="10"/>
    <n v="200503"/>
    <n v="14"/>
    <n v="1"/>
    <n v="30"/>
  </r>
  <r>
    <d v="2005-04-04T00:00:00"/>
    <s v="Monday"/>
    <x v="2"/>
    <n v="2"/>
    <n v="0"/>
    <n v="20"/>
    <n v="2"/>
    <d v="1899-12-30T00:20:02"/>
    <d v="1899-12-30T00:10:01"/>
    <s v="R200401"/>
    <x v="41"/>
    <n v="5.9900166389351126"/>
    <n v="0"/>
    <x v="0"/>
    <m/>
    <d v="1899-12-30T04:22:26"/>
    <d v="1899-12-30T02:11:13"/>
    <m/>
    <n v="0"/>
    <n v="0"/>
    <d v="1899-12-30T04:22:26"/>
    <d v="1899-12-30T05:14:50"/>
    <d v="1899-12-30T02:11:13"/>
    <d v="1899-12-30T02:37:25"/>
    <n v="1561"/>
    <x v="4"/>
    <x v="1"/>
    <n v="200504"/>
    <n v="15"/>
    <n v="4"/>
    <n v="4"/>
  </r>
  <r>
    <d v="2005-04-05T00:00:00"/>
    <s v="Tuesday"/>
    <x v="2"/>
    <n v="2"/>
    <n v="0"/>
    <n v="19"/>
    <n v="19"/>
    <d v="1899-12-30T00:19:19"/>
    <d v="1899-12-30T00:09:39"/>
    <s v="R200401"/>
    <x v="41"/>
    <n v="6.2122519413287369"/>
    <n v="0"/>
    <x v="0"/>
    <m/>
    <d v="1899-12-30T04:13:03"/>
    <d v="1899-12-30T02:06:31"/>
    <m/>
    <n v="0"/>
    <n v="0"/>
    <d v="1899-12-30T04:13:03"/>
    <d v="1899-12-30T05:05:27"/>
    <d v="1899-12-30T02:06:31"/>
    <d v="1899-12-30T02:32:43"/>
    <n v="1226"/>
    <x v="4"/>
    <x v="1"/>
    <n v="200504"/>
    <n v="15"/>
    <n v="0"/>
    <n v="5"/>
  </r>
  <r>
    <d v="2005-04-06T00:00:00"/>
    <s v="Wednesday"/>
    <x v="2"/>
    <n v="2"/>
    <n v="0"/>
    <n v="19"/>
    <n v="5"/>
    <d v="1899-12-30T00:19:05"/>
    <d v="1899-12-30T00:09:32"/>
    <s v="R200401"/>
    <x v="41"/>
    <n v="6.2882096069869045"/>
    <n v="0"/>
    <x v="0"/>
    <m/>
    <d v="1899-12-30T04:09:59"/>
    <d v="1899-12-30T02:05:00"/>
    <m/>
    <n v="0"/>
    <n v="0"/>
    <d v="1899-12-30T04:09:59"/>
    <d v="1899-12-30T05:02:24"/>
    <d v="1899-12-30T02:05:00"/>
    <d v="1899-12-30T02:31:12"/>
    <n v="1154"/>
    <x v="4"/>
    <x v="1"/>
    <n v="200504"/>
    <n v="15"/>
    <n v="0"/>
    <n v="6"/>
  </r>
  <r>
    <d v="2005-04-08T00:00:00"/>
    <s v="Friday"/>
    <x v="1"/>
    <n v="8"/>
    <n v="0"/>
    <n v="30"/>
    <n v="0"/>
    <d v="1899-12-30T00:30:00"/>
    <d v="1899-12-30T00:03:45"/>
    <s v="Spin"/>
    <x v="9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"/>
    <n v="200504"/>
    <n v="15"/>
    <n v="1"/>
    <n v="8"/>
  </r>
  <r>
    <d v="2005-04-11T00:00:00"/>
    <s v="Monday"/>
    <x v="1"/>
    <n v="3.5"/>
    <n v="0"/>
    <n v="13"/>
    <n v="31"/>
    <d v="1899-12-30T00:13:31"/>
    <d v="1899-12-30T00:03:52"/>
    <s v="B       "/>
    <x v="42"/>
    <n v="15.536374845869309"/>
    <n v="0"/>
    <x v="0"/>
    <m/>
    <d v="1899-12-30T07:12:32"/>
    <d v="1899-12-30T03:36:16"/>
    <m/>
    <n v="0"/>
    <n v="0"/>
    <d v="1899-12-30T01:41:11"/>
    <d v="1899-12-30T02:33:35"/>
    <d v="1899-12-30T00:50:35"/>
    <d v="1899-12-30T01:16:47"/>
    <n v="418"/>
    <x v="4"/>
    <x v="1"/>
    <n v="200504"/>
    <n v="16"/>
    <n v="2"/>
    <n v="11"/>
  </r>
  <r>
    <d v="2005-04-12T00:00:00"/>
    <s v="Tuesday"/>
    <x v="2"/>
    <n v="2.25"/>
    <n v="0"/>
    <n v="23"/>
    <n v="25"/>
    <d v="1899-12-30T00:23:25"/>
    <d v="1899-12-30T00:10:24"/>
    <s v="R200501"/>
    <x v="43"/>
    <n v="5.7651245551601464"/>
    <n v="0"/>
    <x v="0"/>
    <m/>
    <d v="1899-12-30T04:32:40"/>
    <d v="1899-12-30T02:16:20"/>
    <m/>
    <n v="0"/>
    <n v="0"/>
    <d v="1899-12-30T04:32:40"/>
    <d v="1899-12-30T05:25:04"/>
    <d v="1899-12-30T02:16:20"/>
    <d v="1899-12-30T02:42:32"/>
    <n v="1875"/>
    <x v="4"/>
    <x v="1"/>
    <n v="200504"/>
    <n v="16"/>
    <n v="0"/>
    <n v="12"/>
  </r>
  <r>
    <d v="2005-04-13T00:00:00"/>
    <s v="Wednesday"/>
    <x v="1"/>
    <n v="6"/>
    <n v="0"/>
    <n v="27"/>
    <n v="27"/>
    <d v="1899-12-30T00:27:27"/>
    <d v="1899-12-30T00:04:35"/>
    <s v="Si"/>
    <x v="44"/>
    <n v="13.114754098360665"/>
    <n v="0"/>
    <x v="0"/>
    <m/>
    <d v="1899-12-30T08:32:24"/>
    <d v="1899-12-30T04:16:12"/>
    <m/>
    <n v="0"/>
    <n v="0"/>
    <d v="1899-12-30T01:59:52"/>
    <d v="1899-12-30T02:52:16"/>
    <d v="1899-12-30T00:59:56"/>
    <d v="1899-12-30T01:26:08"/>
    <n v="678"/>
    <x v="4"/>
    <x v="1"/>
    <n v="200504"/>
    <n v="16"/>
    <n v="0"/>
    <n v="13"/>
  </r>
  <r>
    <d v="2005-04-16T00:00:00"/>
    <s v="Saturday"/>
    <x v="2"/>
    <n v="2.4"/>
    <n v="0"/>
    <n v="24"/>
    <n v="43"/>
    <d v="1899-12-30T00:24:43"/>
    <d v="1899-12-30T00:10:18"/>
    <s v="R200501"/>
    <x v="45"/>
    <n v="5.8260283209710098"/>
    <n v="0"/>
    <x v="0"/>
    <m/>
    <d v="1899-12-30T04:29:49"/>
    <d v="1899-12-30T02:14:55"/>
    <m/>
    <n v="0"/>
    <n v="0"/>
    <d v="1899-12-30T04:29:49"/>
    <d v="1899-12-30T05:22:13"/>
    <d v="1899-12-30T02:14:55"/>
    <d v="1899-12-30T02:41:07"/>
    <n v="1782"/>
    <x v="4"/>
    <x v="1"/>
    <n v="200504"/>
    <n v="16"/>
    <n v="2"/>
    <n v="16"/>
  </r>
  <r>
    <d v="2005-04-19T00:00:00"/>
    <s v="Tuesday"/>
    <x v="2"/>
    <n v="2.5"/>
    <n v="0"/>
    <n v="25"/>
    <n v="27"/>
    <d v="1899-12-30T00:25:27"/>
    <d v="1899-12-30T00:10:11"/>
    <s v="R200501"/>
    <x v="45"/>
    <n v="5.8939096267190623"/>
    <n v="0"/>
    <x v="0"/>
    <m/>
    <d v="1899-12-30T04:26:43"/>
    <d v="1899-12-30T02:13:21"/>
    <m/>
    <n v="0"/>
    <n v="0"/>
    <d v="1899-12-30T04:26:43"/>
    <d v="1899-12-30T05:19:07"/>
    <d v="1899-12-30T02:13:21"/>
    <d v="1899-12-30T02:39:33"/>
    <n v="1684"/>
    <x v="4"/>
    <x v="1"/>
    <n v="200504"/>
    <n v="17"/>
    <n v="2"/>
    <n v="19"/>
  </r>
  <r>
    <d v="2005-04-20T00:00:00"/>
    <s v="Wednesday"/>
    <x v="2"/>
    <n v="2"/>
    <n v="0"/>
    <n v="18"/>
    <n v="46"/>
    <d v="1899-12-30T00:18:46"/>
    <d v="1899-12-30T00:09:23"/>
    <s v="R200501"/>
    <x v="41"/>
    <n v="6.3943161634103065"/>
    <n v="0"/>
    <x v="0"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1"/>
    <n v="200504"/>
    <n v="17"/>
    <n v="0"/>
    <n v="20"/>
  </r>
  <r>
    <d v="2005-04-21T00:00:00"/>
    <s v="Thursday"/>
    <x v="1"/>
    <n v="10.5"/>
    <n v="0"/>
    <n v="42"/>
    <n v="3"/>
    <d v="1899-12-30T00:42:03"/>
    <d v="1899-12-30T00:04:00"/>
    <s v="Si"/>
    <x v="0"/>
    <n v="14.982164090368622"/>
    <n v="0"/>
    <x v="0"/>
    <m/>
    <d v="1899-12-30T07:28:32"/>
    <d v="1899-12-30T03:44:16"/>
    <m/>
    <n v="0"/>
    <n v="0"/>
    <d v="1899-12-30T01:44:55"/>
    <d v="1899-12-30T02:37:20"/>
    <d v="1899-12-30T00:52:28"/>
    <d v="1899-12-30T01:18:40"/>
    <n v="494"/>
    <x v="4"/>
    <x v="1"/>
    <n v="200504"/>
    <n v="17"/>
    <n v="0"/>
    <n v="21"/>
  </r>
  <r>
    <d v="2005-04-21T00:00:00"/>
    <s v="Thursday"/>
    <x v="2"/>
    <n v="3.1"/>
    <n v="0"/>
    <n v="33"/>
    <n v="12"/>
    <d v="1899-12-30T00:33:12"/>
    <d v="1899-12-30T00:10:43"/>
    <s v="R200501"/>
    <x v="0"/>
    <n v="5.6024096385542217"/>
    <n v="0"/>
    <x v="0"/>
    <m/>
    <d v="1899-12-30T04:40:36"/>
    <d v="1899-12-30T02:20:18"/>
    <m/>
    <n v="0"/>
    <n v="0"/>
    <d v="1899-12-30T04:40:36"/>
    <d v="1899-12-30T05:33:00"/>
    <d v="1899-12-30T02:20:18"/>
    <d v="1899-12-30T02:46:30"/>
    <n v="2069"/>
    <x v="4"/>
    <x v="1"/>
    <n v="200504"/>
    <n v="17"/>
    <n v="0"/>
    <n v="21"/>
  </r>
  <r>
    <d v="2005-04-25T00:00:00"/>
    <s v="Monday"/>
    <x v="2"/>
    <n v="2"/>
    <n v="0"/>
    <n v="19"/>
    <n v="50"/>
    <d v="1899-12-30T00:19:50"/>
    <d v="1899-12-30T00:09:55"/>
    <s v="R200501"/>
    <x v="41"/>
    <n v="6.050420168067232"/>
    <n v="0"/>
    <x v="0"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"/>
    <n v="200504"/>
    <n v="18"/>
    <n v="3"/>
    <n v="25"/>
  </r>
  <r>
    <d v="2005-05-02T00:00:00"/>
    <s v="Monday"/>
    <x v="2"/>
    <n v="2"/>
    <n v="0"/>
    <n v="18"/>
    <n v="46"/>
    <d v="1899-12-30T00:18:46"/>
    <d v="1899-12-30T00:09:23"/>
    <s v="R200501"/>
    <x v="41"/>
    <n v="6.3943161634103065"/>
    <n v="0"/>
    <x v="0"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2"/>
    <n v="200505"/>
    <n v="19"/>
    <n v="6"/>
    <n v="2"/>
  </r>
  <r>
    <d v="2005-05-03T00:00:00"/>
    <s v="Tuesday"/>
    <x v="2"/>
    <n v="2.5"/>
    <n v="0"/>
    <n v="24"/>
    <n v="48"/>
    <d v="1899-12-30T00:24:48"/>
    <d v="1899-12-30T00:09:55"/>
    <s v="R200501"/>
    <x v="45"/>
    <n v="6.0483870967741984"/>
    <n v="0"/>
    <x v="0"/>
    <m/>
    <d v="1899-12-30T04:19:54"/>
    <d v="1899-12-30T02:09:57"/>
    <m/>
    <n v="0"/>
    <n v="0"/>
    <d v="1899-12-30T04:19:54"/>
    <d v="1899-12-30T05:12:18"/>
    <d v="1899-12-30T02:09:57"/>
    <d v="1899-12-30T02:36:09"/>
    <n v="1462"/>
    <x v="4"/>
    <x v="2"/>
    <n v="200505"/>
    <n v="19"/>
    <n v="0"/>
    <n v="3"/>
  </r>
  <r>
    <d v="2005-05-10T00:00:00"/>
    <s v="Tuesday"/>
    <x v="2"/>
    <n v="3"/>
    <n v="0"/>
    <n v="32"/>
    <n v="34"/>
    <d v="1899-12-30T00:32:34"/>
    <d v="1899-12-30T00:10:51"/>
    <s v="R200501"/>
    <x v="46"/>
    <n v="5.5271238485158696"/>
    <n v="0"/>
    <x v="0"/>
    <m/>
    <d v="1899-12-30T04:44:25"/>
    <d v="1899-12-30T02:22:12"/>
    <m/>
    <n v="0"/>
    <n v="0"/>
    <d v="1899-12-30T04:44:25"/>
    <d v="1899-12-30T05:36:49"/>
    <d v="1899-12-30T02:22:12"/>
    <d v="1899-12-30T02:48:24"/>
    <n v="2171"/>
    <x v="4"/>
    <x v="2"/>
    <n v="200505"/>
    <n v="20"/>
    <n v="6"/>
    <n v="10"/>
  </r>
  <r>
    <d v="2005-05-11T00:00:00"/>
    <s v="Wednesday"/>
    <x v="2"/>
    <n v="3"/>
    <n v="0"/>
    <n v="28"/>
    <n v="30"/>
    <d v="1899-12-30T00:28:30"/>
    <d v="1899-12-30T00:09:30"/>
    <s v="R200501"/>
    <x v="47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4"/>
    <x v="2"/>
    <n v="200505"/>
    <n v="20"/>
    <n v="0"/>
    <n v="11"/>
  </r>
  <r>
    <d v="2005-05-12T00:00:00"/>
    <s v="Thursday"/>
    <x v="2"/>
    <n v="2"/>
    <n v="0"/>
    <n v="19"/>
    <n v="40"/>
    <d v="1899-12-30T00:19:40"/>
    <d v="1899-12-30T00:09:50"/>
    <s v="R200403"/>
    <x v="2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2"/>
    <n v="200505"/>
    <n v="20"/>
    <n v="0"/>
    <n v="12"/>
  </r>
  <r>
    <d v="2005-05-13T00:00:00"/>
    <s v="Friday"/>
    <x v="2"/>
    <n v="3"/>
    <n v="0"/>
    <n v="29"/>
    <n v="1"/>
    <d v="1899-12-30T00:29:01"/>
    <d v="1899-12-30T00:09:40"/>
    <s v="R200501"/>
    <x v="1"/>
    <n v="6.2033314187248756"/>
    <n v="0"/>
    <x v="0"/>
    <m/>
    <d v="1899-12-30T04:13:25"/>
    <d v="1899-12-30T02:06:42"/>
    <m/>
    <n v="0"/>
    <n v="0"/>
    <d v="1899-12-30T04:13:25"/>
    <d v="1899-12-30T05:05:49"/>
    <d v="1899-12-30T02:06:42"/>
    <d v="1899-12-30T02:32:54"/>
    <n v="1239"/>
    <x v="4"/>
    <x v="2"/>
    <n v="200505"/>
    <n v="20"/>
    <n v="0"/>
    <n v="13"/>
  </r>
  <r>
    <d v="2005-05-14T00:00:00"/>
    <s v="Saturday"/>
    <x v="5"/>
    <n v="2.5"/>
    <n v="1"/>
    <n v="5"/>
    <n v="0"/>
    <d v="1899-12-30T01:05:00"/>
    <d v="1899-12-30T00:26:00"/>
    <s v="R200403"/>
    <x v="48"/>
    <n v="2.3076923076923097"/>
    <n v="0"/>
    <x v="0"/>
    <m/>
    <d v="1899-12-30T00:00:00"/>
    <d v="1899-12-30T00:00:00"/>
    <m/>
    <n v="0"/>
    <n v="0"/>
    <d v="1899-12-30T11:21:12"/>
    <d v="1899-12-30T12:13:36"/>
    <d v="1899-12-30T05:40:36"/>
    <d v="1899-12-30T06:06:48"/>
    <n v="3121"/>
    <x v="4"/>
    <x v="2"/>
    <n v="200505"/>
    <n v="20"/>
    <n v="0"/>
    <n v="14"/>
  </r>
  <r>
    <d v="2005-05-17T00:00:00"/>
    <s v="Tuesday"/>
    <x v="2"/>
    <n v="2.9"/>
    <n v="0"/>
    <n v="27"/>
    <n v="10"/>
    <d v="1899-12-30T00:27:10"/>
    <d v="1899-12-30T00:09:22"/>
    <s v="R200501"/>
    <x v="47"/>
    <n v="6.4049079754601275"/>
    <n v="0"/>
    <x v="0"/>
    <m/>
    <d v="1899-12-30T04:05:26"/>
    <d v="1899-12-30T02:02:43"/>
    <m/>
    <n v="0"/>
    <n v="0"/>
    <d v="1899-12-30T04:05:26"/>
    <d v="1899-12-30T04:57:50"/>
    <d v="1899-12-30T02:02:43"/>
    <d v="1899-12-30T02:28:55"/>
    <n v="1047"/>
    <x v="4"/>
    <x v="2"/>
    <n v="200505"/>
    <n v="21"/>
    <n v="2"/>
    <n v="17"/>
  </r>
  <r>
    <d v="2005-05-18T00:00:00"/>
    <s v="Wednesday"/>
    <x v="2"/>
    <n v="2.9"/>
    <n v="0"/>
    <n v="29"/>
    <n v="10"/>
    <d v="1899-12-30T00:29:10"/>
    <d v="1899-12-30T00:10:03"/>
    <s v="R200501"/>
    <x v="47"/>
    <n v="5.9657142857142897"/>
    <n v="0"/>
    <x v="0"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  <n v="21"/>
    <n v="0"/>
    <n v="18"/>
  </r>
  <r>
    <d v="2005-05-21T00:00:00"/>
    <s v="Saturday"/>
    <x v="5"/>
    <n v="1.6"/>
    <n v="0"/>
    <n v="45"/>
    <n v="0"/>
    <d v="1899-12-30T00:45:00"/>
    <d v="1899-12-30T00:28:07"/>
    <s v="R200501"/>
    <x v="48"/>
    <n v="2.1333333333333351"/>
    <n v="0"/>
    <x v="0"/>
    <m/>
    <d v="1899-12-30T00:00:00"/>
    <d v="1899-12-30T00:00:00"/>
    <m/>
    <n v="0"/>
    <n v="0"/>
    <d v="1899-12-30T12:16:52"/>
    <d v="1899-12-30T13:09:17"/>
    <d v="1899-12-30T06:08:26"/>
    <d v="1899-12-30T06:34:38"/>
    <n v="3125"/>
    <x v="4"/>
    <x v="2"/>
    <n v="200505"/>
    <n v="21"/>
    <n v="2"/>
    <n v="21"/>
  </r>
  <r>
    <d v="2005-05-23T00:00:00"/>
    <s v="Monday"/>
    <x v="2"/>
    <n v="2.9"/>
    <n v="0"/>
    <n v="29"/>
    <n v="10"/>
    <d v="1899-12-30T00:29:10"/>
    <d v="1899-12-30T00:10:03"/>
    <s v="R200501"/>
    <x v="47"/>
    <n v="5.9657142857142897"/>
    <n v="0"/>
    <x v="0"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  <n v="22"/>
    <n v="1"/>
    <n v="23"/>
  </r>
  <r>
    <d v="2005-05-24T00:00:00"/>
    <s v="Tuesday"/>
    <x v="2"/>
    <n v="3"/>
    <n v="0"/>
    <n v="28"/>
    <n v="31"/>
    <d v="1899-12-30T00:28:31"/>
    <d v="1899-12-30T00:09:30"/>
    <s v="R200501"/>
    <x v="47"/>
    <n v="6.3120981881940441"/>
    <n v="0"/>
    <x v="0"/>
    <m/>
    <d v="1899-12-30T04:09:03"/>
    <d v="1899-12-30T02:04:31"/>
    <m/>
    <n v="0"/>
    <n v="0"/>
    <d v="1899-12-30T04:09:03"/>
    <d v="1899-12-30T05:01:27"/>
    <d v="1899-12-30T02:04:31"/>
    <d v="1899-12-30T02:30:43"/>
    <n v="1130"/>
    <x v="4"/>
    <x v="2"/>
    <n v="200505"/>
    <n v="22"/>
    <n v="0"/>
    <n v="24"/>
  </r>
  <r>
    <d v="2005-05-26T00:00:00"/>
    <s v="Thursday"/>
    <x v="2"/>
    <n v="3.1"/>
    <n v="0"/>
    <n v="31"/>
    <n v="9"/>
    <d v="1899-12-30T00:31:09"/>
    <d v="1899-12-30T00:10:03"/>
    <s v="R200501"/>
    <x v="49"/>
    <n v="5.9711075441412573"/>
    <n v="0"/>
    <x v="0"/>
    <m/>
    <d v="1899-12-30T04:23:16"/>
    <d v="1899-12-30T02:11:38"/>
    <m/>
    <n v="0"/>
    <n v="0"/>
    <d v="1899-12-30T04:23:16"/>
    <d v="1899-12-30T05:15:40"/>
    <d v="1899-12-30T02:11:38"/>
    <d v="1899-12-30T02:37:50"/>
    <n v="1586"/>
    <x v="4"/>
    <x v="2"/>
    <n v="200505"/>
    <n v="22"/>
    <n v="1"/>
    <n v="26"/>
  </r>
  <r>
    <d v="2005-05-30T00:00:00"/>
    <s v="Monday"/>
    <x v="1"/>
    <n v="17.170000000000002"/>
    <n v="1"/>
    <n v="13"/>
    <n v="20"/>
    <d v="1899-12-30T01:13:20"/>
    <d v="1899-12-30T00:04:16"/>
    <s v="B       "/>
    <x v="50"/>
    <n v="14.048181818181829"/>
    <n v="0"/>
    <x v="0"/>
    <m/>
    <d v="1899-12-30T07:58:21"/>
    <d v="1899-12-30T03:59:11"/>
    <m/>
    <n v="0"/>
    <n v="0"/>
    <d v="1899-12-30T01:51:54"/>
    <d v="1899-12-30T02:44:18"/>
    <d v="1899-12-30T00:55:57"/>
    <d v="1899-12-30T01:22:09"/>
    <n v="591"/>
    <x v="4"/>
    <x v="2"/>
    <n v="200505"/>
    <n v="23"/>
    <n v="3"/>
    <n v="30"/>
  </r>
  <r>
    <d v="2005-05-31T00:00:00"/>
    <s v="Tuesday"/>
    <x v="2"/>
    <n v="2.9"/>
    <n v="0"/>
    <n v="28"/>
    <n v="3"/>
    <d v="1899-12-30T00:28:03"/>
    <d v="1899-12-30T00:09:40"/>
    <s v="R200501"/>
    <x v="47"/>
    <n v="6.2032085561497361"/>
    <n v="0"/>
    <x v="0"/>
    <m/>
    <d v="1899-12-30T04:13:25"/>
    <d v="1899-12-30T02:06:43"/>
    <m/>
    <n v="0"/>
    <n v="0"/>
    <d v="1899-12-30T04:13:25"/>
    <d v="1899-12-30T05:05:49"/>
    <d v="1899-12-30T02:06:43"/>
    <d v="1899-12-30T02:32:55"/>
    <n v="1240"/>
    <x v="4"/>
    <x v="2"/>
    <n v="200505"/>
    <n v="23"/>
    <n v="0"/>
    <n v="31"/>
  </r>
  <r>
    <d v="2005-06-01T00:00:00"/>
    <s v="Wednesday"/>
    <x v="2"/>
    <n v="3.42"/>
    <n v="0"/>
    <n v="33"/>
    <n v="17"/>
    <d v="1899-12-30T00:33:17"/>
    <d v="1899-12-30T00:09:44"/>
    <s v="R200501"/>
    <x v="51"/>
    <n v="6.1652478718077166"/>
    <n v="0"/>
    <x v="0"/>
    <m/>
    <d v="1899-12-30T04:14:59"/>
    <d v="1899-12-30T02:07:29"/>
    <m/>
    <n v="0"/>
    <n v="0"/>
    <d v="1899-12-30T04:14:59"/>
    <d v="1899-12-30T05:07:23"/>
    <d v="1899-12-30T02:07:29"/>
    <d v="1899-12-30T02:33:41"/>
    <n v="1296"/>
    <x v="4"/>
    <x v="3"/>
    <n v="200506"/>
    <n v="23"/>
    <n v="0"/>
    <n v="1"/>
  </r>
  <r>
    <d v="2005-06-02T00:00:00"/>
    <s v="Thursday"/>
    <x v="2"/>
    <n v="2.9"/>
    <n v="0"/>
    <n v="28"/>
    <n v="33"/>
    <d v="1899-12-30T00:28:33"/>
    <d v="1899-12-30T00:09:51"/>
    <s v="R200501"/>
    <x v="47"/>
    <n v="6.094570928196152"/>
    <n v="0"/>
    <x v="0"/>
    <m/>
    <d v="1899-12-30T04:17:56"/>
    <d v="1899-12-30T02:08:58"/>
    <m/>
    <n v="0"/>
    <n v="0"/>
    <d v="1899-12-30T04:17:56"/>
    <d v="1899-12-30T05:10:20"/>
    <d v="1899-12-30T02:08:58"/>
    <d v="1899-12-30T02:35:10"/>
    <n v="1394"/>
    <x v="4"/>
    <x v="3"/>
    <n v="200506"/>
    <n v="23"/>
    <n v="0"/>
    <n v="2"/>
  </r>
  <r>
    <d v="2005-06-03T00:00:00"/>
    <s v="Friday"/>
    <x v="2"/>
    <n v="2.9"/>
    <n v="0"/>
    <n v="28"/>
    <n v="48"/>
    <d v="1899-12-30T00:28:48"/>
    <d v="1899-12-30T00:09:56"/>
    <s v="R200501"/>
    <x v="47"/>
    <n v="6.0416666666666705"/>
    <n v="0"/>
    <x v="0"/>
    <m/>
    <d v="1899-12-30T04:20:12"/>
    <d v="1899-12-30T02:10:06"/>
    <m/>
    <n v="0"/>
    <n v="0"/>
    <d v="1899-12-30T04:20:12"/>
    <d v="1899-12-30T05:12:36"/>
    <d v="1899-12-30T02:10:06"/>
    <d v="1899-12-30T02:36:18"/>
    <n v="1467"/>
    <x v="4"/>
    <x v="3"/>
    <n v="200506"/>
    <n v="23"/>
    <n v="0"/>
    <n v="3"/>
  </r>
  <r>
    <d v="2005-06-06T00:00:00"/>
    <s v="Monday"/>
    <x v="2"/>
    <n v="2.9"/>
    <n v="0"/>
    <n v="29"/>
    <n v="1"/>
    <d v="1899-12-30T00:29:01"/>
    <d v="1899-12-30T00:10:00"/>
    <s v="R200501"/>
    <x v="47"/>
    <n v="5.9965537047673791"/>
    <n v="0"/>
    <x v="0"/>
    <m/>
    <d v="1899-12-30T04:22:09"/>
    <d v="1899-12-30T02:11:05"/>
    <m/>
    <n v="0"/>
    <n v="0"/>
    <d v="1899-12-30T04:22:09"/>
    <d v="1899-12-30T05:14:33"/>
    <d v="1899-12-30T02:11:05"/>
    <d v="1899-12-30T02:37:17"/>
    <n v="1554"/>
    <x v="4"/>
    <x v="3"/>
    <n v="200506"/>
    <n v="24"/>
    <n v="2"/>
    <n v="6"/>
  </r>
  <r>
    <d v="2005-06-07T00:00:00"/>
    <s v="Tuesday"/>
    <x v="2"/>
    <n v="3"/>
    <n v="0"/>
    <n v="31"/>
    <n v="0"/>
    <d v="1899-12-30T00:31:00"/>
    <d v="1899-12-30T00:10:20"/>
    <s v="R200501"/>
    <x v="47"/>
    <n v="5.8064516129032295"/>
    <n v="0"/>
    <x v="0"/>
    <m/>
    <d v="1899-12-30T04:30:44"/>
    <d v="1899-12-30T02:15:22"/>
    <m/>
    <n v="0"/>
    <n v="0"/>
    <d v="1899-12-30T04:30:44"/>
    <d v="1899-12-30T05:23:08"/>
    <d v="1899-12-30T02:15:22"/>
    <d v="1899-12-30T02:41:34"/>
    <n v="1807"/>
    <x v="4"/>
    <x v="3"/>
    <n v="200506"/>
    <n v="24"/>
    <n v="0"/>
    <n v="7"/>
  </r>
  <r>
    <d v="2005-06-08T00:00:00"/>
    <s v="Wednesday"/>
    <x v="0"/>
    <n v="0.25"/>
    <n v="0"/>
    <n v="11"/>
    <n v="7"/>
    <d v="1899-12-30T00:11:07"/>
    <d v="1899-12-30T00:44:28"/>
    <s v="L       "/>
    <x v="39"/>
    <n v="1.3493253373313352"/>
    <n v="0"/>
    <x v="0"/>
    <m/>
    <d v="1899-12-30T01:46:43"/>
    <d v="1899-12-30T00:53:22"/>
    <m/>
    <n v="0"/>
    <n v="0"/>
    <d v="1899-12-30T19:25:02"/>
    <d v="1899-12-30T20:17:26"/>
    <d v="1899-12-30T09:42:31"/>
    <d v="1899-12-30T10:08:43"/>
    <n v="3487"/>
    <x v="4"/>
    <x v="3"/>
    <n v="200506"/>
    <n v="24"/>
    <n v="0"/>
    <n v="8"/>
  </r>
  <r>
    <d v="2005-06-09T00:00:00"/>
    <s v="Thursday"/>
    <x v="1"/>
    <n v="10.5"/>
    <n v="0"/>
    <n v="41"/>
    <n v="10"/>
    <d v="1899-12-30T00:41:10"/>
    <d v="1899-12-30T00:03:55"/>
    <s v="B       "/>
    <x v="0"/>
    <n v="15.303643724696368"/>
    <n v="0"/>
    <x v="0"/>
    <m/>
    <d v="1899-12-30T07:19:07"/>
    <d v="1899-12-30T03:39:33"/>
    <m/>
    <n v="0"/>
    <n v="0"/>
    <d v="1899-12-30T01:42:43"/>
    <d v="1899-12-30T02:35:07"/>
    <d v="1899-12-30T00:51:22"/>
    <d v="1899-12-30T01:17:34"/>
    <n v="442"/>
    <x v="4"/>
    <x v="3"/>
    <n v="200506"/>
    <n v="24"/>
    <n v="0"/>
    <n v="9"/>
  </r>
  <r>
    <d v="2005-06-10T00:00:00"/>
    <s v="Friday"/>
    <x v="2"/>
    <n v="2"/>
    <n v="0"/>
    <n v="19"/>
    <n v="40"/>
    <d v="1899-12-30T00:19:40"/>
    <d v="1899-12-30T00:09:50"/>
    <s v="R200501"/>
    <x v="52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3"/>
    <n v="200506"/>
    <n v="24"/>
    <n v="0"/>
    <n v="10"/>
  </r>
  <r>
    <d v="2005-06-12T00:00:00"/>
    <s v="Sunday"/>
    <x v="0"/>
    <n v="0.25"/>
    <n v="0"/>
    <n v="13"/>
    <n v="5"/>
    <d v="1899-12-30T00:13:05"/>
    <d v="1899-12-30T00:52:20"/>
    <s v="L       "/>
    <x v="39"/>
    <n v="1.1464968152866251"/>
    <n v="0"/>
    <x v="0"/>
    <m/>
    <d v="1899-12-30T02:05:36"/>
    <d v="1899-12-30T01:02:48"/>
    <m/>
    <n v="0"/>
    <n v="0"/>
    <d v="1899-12-30T22:51:08"/>
    <d v="1899-12-30T23:43:32"/>
    <d v="1899-12-30T11:25:34"/>
    <d v="1899-12-30T11:51:46"/>
    <n v="3517"/>
    <x v="4"/>
    <x v="3"/>
    <n v="200506"/>
    <n v="25"/>
    <n v="1"/>
    <n v="12"/>
  </r>
  <r>
    <d v="2005-06-12T00:00:00"/>
    <s v="Sunday"/>
    <x v="1"/>
    <n v="10.5"/>
    <n v="0"/>
    <n v="38"/>
    <n v="57"/>
    <d v="1899-12-30T00:38:57"/>
    <d v="1899-12-30T00:03:43"/>
    <s v="B       "/>
    <x v="0"/>
    <n v="16.174582798459578"/>
    <n v="0"/>
    <x v="0"/>
    <m/>
    <d v="1899-12-30T06:55:28"/>
    <d v="1899-12-30T03:27:44"/>
    <m/>
    <n v="0"/>
    <n v="0"/>
    <d v="1899-12-30T01:37:11"/>
    <d v="1899-12-30T02:29:35"/>
    <d v="1899-12-30T00:48:36"/>
    <d v="1899-12-30T01:14:48"/>
    <n v="364"/>
    <x v="4"/>
    <x v="3"/>
    <n v="200506"/>
    <n v="25"/>
    <n v="0"/>
    <n v="12"/>
  </r>
  <r>
    <d v="2005-06-13T00:00:00"/>
    <s v="Monday"/>
    <x v="0"/>
    <n v="0.25"/>
    <n v="0"/>
    <n v="9"/>
    <n v="47"/>
    <d v="1899-12-30T00:09:47"/>
    <d v="1899-12-30T00:39:08"/>
    <s v="L       "/>
    <x v="39"/>
    <n v="1.5332197614991494"/>
    <n v="0"/>
    <x v="0"/>
    <m/>
    <d v="1899-12-30T01:33:55"/>
    <d v="1899-12-30T00:46:58"/>
    <m/>
    <n v="0"/>
    <n v="0"/>
    <d v="1899-12-30T17:05:18"/>
    <d v="1899-12-30T17:57:42"/>
    <d v="1899-12-30T08:32:39"/>
    <d v="1899-12-30T08:58:51"/>
    <n v="3400"/>
    <x v="4"/>
    <x v="3"/>
    <n v="200506"/>
    <n v="25"/>
    <n v="0"/>
    <n v="13"/>
  </r>
  <r>
    <d v="2005-06-14T00:00:00"/>
    <s v="Tuesday"/>
    <x v="0"/>
    <n v="0.25"/>
    <n v="0"/>
    <n v="9"/>
    <n v="59"/>
    <d v="1899-12-30T00:09:59"/>
    <d v="1899-12-30T00:39:56"/>
    <s v="L       "/>
    <x v="39"/>
    <n v="1.5025041736227058"/>
    <n v="0"/>
    <x v="0"/>
    <m/>
    <d v="1899-12-30T01:35:50"/>
    <d v="1899-12-30T00:47:55"/>
    <m/>
    <n v="0"/>
    <n v="0"/>
    <d v="1899-12-30T17:26:15"/>
    <d v="1899-12-30T18:18:39"/>
    <d v="1899-12-30T08:43:08"/>
    <d v="1899-12-30T09:09:20"/>
    <n v="3416"/>
    <x v="4"/>
    <x v="3"/>
    <n v="200506"/>
    <n v="25"/>
    <n v="0"/>
    <n v="14"/>
  </r>
  <r>
    <d v="2005-06-15T00:00:00"/>
    <s v="Wednesday"/>
    <x v="2"/>
    <n v="3.25"/>
    <n v="0"/>
    <n v="33"/>
    <n v="10"/>
    <d v="1899-12-30T00:33:10"/>
    <d v="1899-12-30T00:10:12"/>
    <s v="R200501"/>
    <x v="49"/>
    <n v="5.8793969849246288"/>
    <n v="0"/>
    <x v="0"/>
    <m/>
    <d v="1899-12-30T04:27:22"/>
    <d v="1899-12-30T02:13:41"/>
    <m/>
    <n v="0"/>
    <n v="0"/>
    <d v="1899-12-30T04:27:22"/>
    <d v="1899-12-30T05:19:46"/>
    <d v="1899-12-30T02:13:41"/>
    <d v="1899-12-30T02:39:53"/>
    <n v="1706"/>
    <x v="4"/>
    <x v="3"/>
    <n v="200506"/>
    <n v="25"/>
    <n v="0"/>
    <n v="15"/>
  </r>
  <r>
    <d v="2005-06-21T00:00:00"/>
    <s v="Tuesday"/>
    <x v="2"/>
    <n v="2.25"/>
    <n v="0"/>
    <n v="20"/>
    <n v="22"/>
    <d v="1899-12-30T00:20:22"/>
    <d v="1899-12-30T00:09:03"/>
    <s v="R200501"/>
    <x v="53"/>
    <n v="6.6284779050736544"/>
    <n v="0"/>
    <x v="0"/>
    <m/>
    <d v="1899-12-30T03:57:10"/>
    <d v="1899-12-30T01:58:35"/>
    <m/>
    <n v="0"/>
    <n v="0"/>
    <d v="1899-12-30T03:57:10"/>
    <d v="1899-12-30T04:49:34"/>
    <d v="1899-12-30T01:58:35"/>
    <d v="1899-12-30T02:24:47"/>
    <n v="920"/>
    <x v="4"/>
    <x v="3"/>
    <n v="200506"/>
    <n v="26"/>
    <n v="5"/>
    <n v="21"/>
  </r>
  <r>
    <d v="2005-06-22T00:00:00"/>
    <s v="Wednesday"/>
    <x v="0"/>
    <n v="0.5"/>
    <n v="0"/>
    <n v="18"/>
    <n v="31"/>
    <d v="1899-12-30T00:18:31"/>
    <d v="1899-12-30T00:37:02"/>
    <s v="LW      "/>
    <x v="54"/>
    <n v="1.6201620162016213"/>
    <n v="0"/>
    <x v="0"/>
    <m/>
    <d v="1899-12-30T01:28:53"/>
    <d v="1899-12-30T00:44:26"/>
    <m/>
    <n v="0"/>
    <n v="0"/>
    <d v="1899-12-30T16:10:16"/>
    <d v="1899-12-30T17:02:40"/>
    <d v="1899-12-30T08:05:08"/>
    <d v="1899-12-30T08:31:20"/>
    <n v="3348"/>
    <x v="4"/>
    <x v="3"/>
    <n v="200506"/>
    <n v="26"/>
    <n v="0"/>
    <n v="22"/>
  </r>
  <r>
    <d v="2005-06-22T00:00:00"/>
    <s v="Wednesday"/>
    <x v="1"/>
    <n v="9.1"/>
    <n v="0"/>
    <n v="32"/>
    <n v="48"/>
    <d v="1899-12-30T00:32:48"/>
    <d v="1899-12-30T00:03:36"/>
    <s v="B       "/>
    <x v="54"/>
    <n v="16.64634146341465"/>
    <n v="0"/>
    <x v="0"/>
    <m/>
    <d v="1899-12-30T06:43:42"/>
    <d v="1899-12-30T03:21:51"/>
    <m/>
    <n v="0"/>
    <n v="0"/>
    <d v="1899-12-30T01:34:26"/>
    <d v="1899-12-30T02:26:50"/>
    <d v="1899-12-30T00:47:13"/>
    <d v="1899-12-30T01:13:25"/>
    <n v="330"/>
    <x v="4"/>
    <x v="3"/>
    <n v="200506"/>
    <n v="26"/>
    <n v="0"/>
    <n v="22"/>
  </r>
  <r>
    <d v="2005-06-22T00:00:00"/>
    <s v="Wednesday"/>
    <x v="2"/>
    <n v="3.1"/>
    <n v="0"/>
    <n v="36"/>
    <n v="57"/>
    <d v="1899-12-30T00:36:57"/>
    <d v="1899-12-30T00:11:55"/>
    <s v="R200501"/>
    <x v="7"/>
    <n v="5.0338294993234145"/>
    <n v="0"/>
    <x v="0"/>
    <m/>
    <d v="1899-12-30T05:12:17"/>
    <d v="1899-12-30T02:36:09"/>
    <m/>
    <n v="0"/>
    <n v="0"/>
    <d v="1899-12-30T05:12:17"/>
    <d v="1899-12-30T06:04:41"/>
    <d v="1899-12-30T02:36:09"/>
    <d v="1899-12-30T03:02:21"/>
    <n v="2663"/>
    <x v="4"/>
    <x v="3"/>
    <n v="200506"/>
    <n v="26"/>
    <n v="0"/>
    <n v="22"/>
  </r>
  <r>
    <d v="2005-06-24T00:00:00"/>
    <s v="Friday"/>
    <x v="2"/>
    <n v="2.25"/>
    <n v="0"/>
    <n v="23"/>
    <n v="10"/>
    <d v="1899-12-30T00:23:10"/>
    <d v="1899-12-30T00:10:18"/>
    <s v="R200501"/>
    <x v="53"/>
    <n v="5.8273381294964066"/>
    <n v="0"/>
    <x v="0"/>
    <m/>
    <d v="1899-12-30T04:29:46"/>
    <d v="1899-12-30T02:14:53"/>
    <m/>
    <n v="0"/>
    <n v="0"/>
    <d v="1899-12-30T04:29:46"/>
    <d v="1899-12-30T05:22:10"/>
    <d v="1899-12-30T02:14:53"/>
    <d v="1899-12-30T02:41:05"/>
    <n v="1779"/>
    <x v="4"/>
    <x v="3"/>
    <n v="200506"/>
    <n v="26"/>
    <n v="1"/>
    <n v="24"/>
  </r>
  <r>
    <d v="2005-06-25T00:00:00"/>
    <s v="Saturday"/>
    <x v="2"/>
    <n v="4"/>
    <n v="0"/>
    <n v="46"/>
    <n v="8"/>
    <d v="1899-12-30T00:46:08"/>
    <d v="1899-12-30T00:11:32"/>
    <s v="R200501"/>
    <x v="55"/>
    <n v="5.2023121387283275"/>
    <n v="0"/>
    <x v="0"/>
    <m/>
    <d v="1899-12-30T05:02:10"/>
    <d v="1899-12-30T02:31:05"/>
    <m/>
    <n v="0"/>
    <n v="0"/>
    <d v="1899-12-30T05:02:10"/>
    <d v="1899-12-30T05:54:34"/>
    <d v="1899-12-30T02:31:05"/>
    <d v="1899-12-30T02:57:17"/>
    <n v="2526"/>
    <x v="4"/>
    <x v="3"/>
    <n v="200506"/>
    <n v="26"/>
    <n v="0"/>
    <n v="25"/>
  </r>
  <r>
    <d v="2005-06-26T00:00:00"/>
    <s v="Sunday"/>
    <x v="1"/>
    <n v="25"/>
    <n v="1"/>
    <n v="46"/>
    <n v="7"/>
    <d v="1899-12-30T01:46:07"/>
    <d v="1899-12-30T00:04:15"/>
    <s v="B       "/>
    <x v="19"/>
    <n v="14.135385581906716"/>
    <n v="0"/>
    <x v="0"/>
    <m/>
    <d v="1899-12-30T07:55:24"/>
    <d v="1899-12-30T03:57:42"/>
    <m/>
    <n v="0"/>
    <n v="0"/>
    <d v="1899-12-30T01:51:13"/>
    <d v="1899-12-30T02:43:37"/>
    <d v="1899-12-30T00:55:36"/>
    <d v="1899-12-30T01:21:48"/>
    <n v="580"/>
    <x v="4"/>
    <x v="3"/>
    <n v="200506"/>
    <n v="27"/>
    <n v="0"/>
    <n v="26"/>
  </r>
  <r>
    <d v="2005-06-27T00:00:00"/>
    <s v="Monday"/>
    <x v="2"/>
    <n v="3.1"/>
    <n v="0"/>
    <n v="34"/>
    <n v="58"/>
    <d v="1899-12-30T00:34:58"/>
    <d v="1899-12-30T00:11:17"/>
    <s v="R200501"/>
    <x v="56"/>
    <n v="5.319351763584371"/>
    <n v="0"/>
    <x v="0"/>
    <m/>
    <d v="1899-12-30T04:55:31"/>
    <d v="1899-12-30T02:27:46"/>
    <m/>
    <n v="0"/>
    <n v="0"/>
    <d v="1899-12-30T04:55:31"/>
    <d v="1899-12-30T05:47:56"/>
    <d v="1899-12-30T02:27:46"/>
    <d v="1899-12-30T02:53:58"/>
    <n v="2403"/>
    <x v="4"/>
    <x v="3"/>
    <n v="200506"/>
    <n v="27"/>
    <n v="0"/>
    <n v="27"/>
  </r>
  <r>
    <d v="2005-06-28T00:00:00"/>
    <s v="Tuesday"/>
    <x v="2"/>
    <n v="3.1"/>
    <n v="0"/>
    <n v="30"/>
    <n v="34"/>
    <d v="1899-12-30T00:30:34"/>
    <d v="1899-12-30T00:09:52"/>
    <s v="R200501"/>
    <x v="56"/>
    <n v="6.0850599781897534"/>
    <n v="0"/>
    <x v="0"/>
    <m/>
    <d v="1899-12-30T04:18:20"/>
    <d v="1899-12-30T02:09:10"/>
    <m/>
    <n v="0"/>
    <n v="0"/>
    <d v="1899-12-30T04:18:20"/>
    <d v="1899-12-30T05:10:44"/>
    <d v="1899-12-30T02:09:10"/>
    <d v="1899-12-30T02:35:22"/>
    <n v="1410"/>
    <x v="4"/>
    <x v="3"/>
    <n v="200506"/>
    <n v="27"/>
    <n v="0"/>
    <n v="28"/>
  </r>
  <r>
    <d v="2005-06-30T00:00:00"/>
    <s v="Thursday"/>
    <x v="2"/>
    <n v="3.1"/>
    <n v="0"/>
    <n v="30"/>
    <n v="43"/>
    <d v="1899-12-30T00:30:43"/>
    <d v="1899-12-30T00:09:55"/>
    <s v="R200403"/>
    <x v="56"/>
    <n v="6.0553445469343519"/>
    <n v="0"/>
    <x v="0"/>
    <m/>
    <d v="1899-12-30T04:19:36"/>
    <d v="1899-12-30T02:09:48"/>
    <m/>
    <n v="0"/>
    <n v="0"/>
    <d v="1899-12-30T04:19:36"/>
    <d v="1899-12-30T05:12:00"/>
    <d v="1899-12-30T02:09:48"/>
    <d v="1899-12-30T02:36:00"/>
    <n v="1450"/>
    <x v="4"/>
    <x v="3"/>
    <n v="200506"/>
    <n v="27"/>
    <n v="1"/>
    <n v="30"/>
  </r>
  <r>
    <d v="2005-07-01T00:00:00"/>
    <s v="Friday"/>
    <x v="2"/>
    <n v="3.1"/>
    <n v="0"/>
    <n v="30"/>
    <n v="21"/>
    <d v="1899-12-30T00:30:21"/>
    <d v="1899-12-30T00:09:47"/>
    <s v="R200403"/>
    <x v="56"/>
    <n v="6.1285008237232335"/>
    <n v="0"/>
    <x v="0"/>
    <m/>
    <d v="1899-12-30T04:16:30"/>
    <d v="1899-12-30T02:08:15"/>
    <m/>
    <n v="0"/>
    <n v="0"/>
    <d v="1899-12-30T04:16:30"/>
    <d v="1899-12-30T05:08:54"/>
    <d v="1899-12-30T02:08:15"/>
    <d v="1899-12-30T02:34:27"/>
    <n v="1341"/>
    <x v="4"/>
    <x v="0"/>
    <n v="200507"/>
    <n v="27"/>
    <n v="0"/>
    <n v="1"/>
  </r>
  <r>
    <d v="2005-07-03T00:00:00"/>
    <s v="Sunday"/>
    <x v="2"/>
    <n v="2"/>
    <n v="0"/>
    <n v="20"/>
    <n v="55"/>
    <d v="1899-12-30T00:20:55"/>
    <d v="1899-12-30T00:10:28"/>
    <s v="R200501"/>
    <x v="57"/>
    <n v="5.737051792828689"/>
    <n v="0"/>
    <x v="0"/>
    <m/>
    <d v="1899-12-30T04:34:01"/>
    <d v="1899-12-30T02:17:00"/>
    <m/>
    <n v="0"/>
    <n v="0"/>
    <d v="1899-12-30T04:34:01"/>
    <d v="1899-12-30T05:26:25"/>
    <d v="1899-12-30T02:17:00"/>
    <d v="1899-12-30T02:43:12"/>
    <n v="1908"/>
    <x v="4"/>
    <x v="0"/>
    <n v="200507"/>
    <n v="28"/>
    <n v="1"/>
    <n v="3"/>
  </r>
  <r>
    <d v="2005-07-04T00:00:00"/>
    <s v="Monday"/>
    <x v="1"/>
    <n v="8"/>
    <n v="2"/>
    <n v="0"/>
    <n v="0"/>
    <d v="1899-12-30T02:00:00"/>
    <d v="1899-12-30T00:15:00"/>
    <s v="Other"/>
    <x v="58"/>
    <n v="4.0000000000000036"/>
    <n v="0"/>
    <x v="0"/>
    <m/>
    <d v="1899-12-31T04:00:00"/>
    <d v="1899-12-30T14:00:00"/>
    <m/>
    <n v="0"/>
    <n v="0"/>
    <d v="1899-12-30T06:33:00"/>
    <d v="1899-12-30T07:25:24"/>
    <d v="1899-12-30T03:16:30"/>
    <d v="1899-12-30T03:42:42"/>
    <n v="3018"/>
    <x v="4"/>
    <x v="0"/>
    <n v="200507"/>
    <n v="28"/>
    <n v="0"/>
    <n v="4"/>
  </r>
  <r>
    <d v="2005-07-06T00:00:00"/>
    <s v="Wednesday"/>
    <x v="1"/>
    <n v="5"/>
    <n v="0"/>
    <n v="25"/>
    <n v="0"/>
    <d v="1899-12-30T00:25:00"/>
    <d v="1899-12-30T00:05:00"/>
    <s v="Other"/>
    <x v="59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  <n v="28"/>
    <n v="1"/>
    <n v="6"/>
  </r>
  <r>
    <d v="2005-07-06T00:00:00"/>
    <s v="Wednesday"/>
    <x v="2"/>
    <n v="2"/>
    <n v="0"/>
    <n v="25"/>
    <n v="0"/>
    <d v="1899-12-30T00:25:00"/>
    <d v="1899-12-30T00:12:30"/>
    <s v="R200501"/>
    <x v="1"/>
    <n v="4.8000000000000034"/>
    <n v="0"/>
    <x v="0"/>
    <m/>
    <d v="1899-12-30T05:27:30"/>
    <d v="1899-12-30T02:43:45"/>
    <m/>
    <n v="0"/>
    <n v="0"/>
    <d v="1899-12-30T05:27:30"/>
    <d v="1899-12-30T06:19:54"/>
    <d v="1899-12-30T02:43:45"/>
    <d v="1899-12-30T03:09:57"/>
    <n v="2801"/>
    <x v="4"/>
    <x v="0"/>
    <n v="200507"/>
    <n v="28"/>
    <n v="0"/>
    <n v="6"/>
  </r>
  <r>
    <d v="2005-07-07T00:00:00"/>
    <s v="Thursday"/>
    <x v="2"/>
    <n v="2"/>
    <n v="0"/>
    <n v="23"/>
    <n v="0"/>
    <d v="1899-12-30T00:23:00"/>
    <d v="1899-12-30T00:11:30"/>
    <s v="R200501"/>
    <x v="57"/>
    <n v="5.2173913043478297"/>
    <n v="0"/>
    <x v="0"/>
    <m/>
    <d v="1899-12-30T05:01:18"/>
    <d v="1899-12-30T02:30:39"/>
    <m/>
    <n v="0"/>
    <n v="0"/>
    <d v="1899-12-30T05:01:18"/>
    <d v="1899-12-30T05:53:42"/>
    <d v="1899-12-30T02:30:39"/>
    <d v="1899-12-30T02:56:51"/>
    <n v="2515"/>
    <x v="4"/>
    <x v="0"/>
    <n v="200507"/>
    <n v="28"/>
    <n v="0"/>
    <n v="7"/>
  </r>
  <r>
    <d v="2005-07-08T00:00:00"/>
    <s v="Friday"/>
    <x v="1"/>
    <n v="5"/>
    <n v="0"/>
    <n v="25"/>
    <n v="0"/>
    <d v="1899-12-30T00:25:00"/>
    <d v="1899-12-30T00:05:00"/>
    <s v="Other"/>
    <x v="59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  <n v="28"/>
    <n v="0"/>
    <n v="8"/>
  </r>
  <r>
    <d v="2005-07-10T00:00:00"/>
    <s v="Sunday"/>
    <x v="2"/>
    <n v="4.5"/>
    <n v="0"/>
    <n v="50"/>
    <n v="1"/>
    <d v="1899-12-30T00:50:01"/>
    <d v="1899-12-30T00:11:07"/>
    <s v="R200501"/>
    <x v="60"/>
    <n v="5.3982005998000711"/>
    <n v="0"/>
    <x v="0"/>
    <m/>
    <d v="1899-12-30T04:51:12"/>
    <d v="1899-12-30T02:25:36"/>
    <m/>
    <n v="0"/>
    <n v="0"/>
    <d v="1899-12-30T04:51:12"/>
    <d v="1899-12-30T05:43:37"/>
    <d v="1899-12-30T02:25:36"/>
    <d v="1899-12-30T02:51:48"/>
    <n v="2325"/>
    <x v="4"/>
    <x v="0"/>
    <n v="200507"/>
    <n v="29"/>
    <n v="1"/>
    <n v="10"/>
  </r>
  <r>
    <d v="2005-07-11T00:00:00"/>
    <s v="Monday"/>
    <x v="2"/>
    <n v="2.25"/>
    <n v="0"/>
    <n v="21"/>
    <n v="53"/>
    <d v="1899-12-30T00:21:53"/>
    <d v="1899-12-30T00:09:44"/>
    <s v="R200501"/>
    <x v="53"/>
    <n v="6.1690784463061741"/>
    <n v="0"/>
    <x v="0"/>
    <m/>
    <d v="1899-12-30T04:14:49"/>
    <d v="1899-12-30T02:07:25"/>
    <m/>
    <n v="0"/>
    <n v="0"/>
    <d v="1899-12-30T04:14:49"/>
    <d v="1899-12-30T05:07:13"/>
    <d v="1899-12-30T02:07:25"/>
    <d v="1899-12-30T02:33:37"/>
    <n v="1293"/>
    <x v="4"/>
    <x v="0"/>
    <n v="200507"/>
    <n v="29"/>
    <n v="0"/>
    <n v="11"/>
  </r>
  <r>
    <d v="2005-07-12T00:00:00"/>
    <s v="Tuesday"/>
    <x v="0"/>
    <n v="0.25"/>
    <n v="0"/>
    <n v="10"/>
    <n v="0"/>
    <d v="1899-12-30T00:10:00"/>
    <d v="1899-12-30T00:40:00"/>
    <s v="L       "/>
    <x v="39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4"/>
    <x v="0"/>
    <n v="200507"/>
    <n v="29"/>
    <n v="0"/>
    <n v="12"/>
  </r>
  <r>
    <d v="2005-07-13T00:00:00"/>
    <s v="Wednesday"/>
    <x v="0"/>
    <n v="0.25"/>
    <n v="0"/>
    <n v="9"/>
    <n v="16"/>
    <d v="1899-12-30T00:09:16"/>
    <d v="1899-12-30T00:37:04"/>
    <s v="L       "/>
    <x v="39"/>
    <n v="1.6187050359712241"/>
    <n v="0"/>
    <x v="0"/>
    <m/>
    <d v="1899-12-30T01:28:58"/>
    <d v="1899-12-30T00:44:29"/>
    <m/>
    <n v="0"/>
    <n v="0"/>
    <d v="1899-12-30T16:11:09"/>
    <d v="1899-12-30T17:03:33"/>
    <d v="1899-12-30T08:05:34"/>
    <d v="1899-12-30T08:31:46"/>
    <n v="3349"/>
    <x v="4"/>
    <x v="0"/>
    <n v="200507"/>
    <n v="29"/>
    <n v="0"/>
    <n v="13"/>
  </r>
  <r>
    <d v="2005-07-13T00:00:00"/>
    <s v="Wednesday"/>
    <x v="2"/>
    <n v="2.35"/>
    <n v="0"/>
    <n v="22"/>
    <n v="35"/>
    <d v="1899-12-30T00:22:35"/>
    <d v="1899-12-30T00:09:37"/>
    <s v="R200403"/>
    <x v="53"/>
    <n v="6.2435424354243594"/>
    <n v="0"/>
    <x v="0"/>
    <m/>
    <d v="1899-12-30T04:11:47"/>
    <d v="1899-12-30T02:05:53"/>
    <m/>
    <n v="0"/>
    <n v="0"/>
    <d v="1899-12-30T04:11:47"/>
    <d v="1899-12-30T05:04:11"/>
    <d v="1899-12-30T02:05:53"/>
    <d v="1899-12-30T02:32:05"/>
    <n v="1200"/>
    <x v="4"/>
    <x v="0"/>
    <n v="200507"/>
    <n v="29"/>
    <n v="0"/>
    <n v="13"/>
  </r>
  <r>
    <d v="2005-07-15T00:00:00"/>
    <s v="Friday"/>
    <x v="0"/>
    <n v="0.5"/>
    <n v="0"/>
    <n v="18"/>
    <n v="12"/>
    <d v="1899-12-30T00:18:12"/>
    <d v="1899-12-30T00:36:24"/>
    <s v="L       "/>
    <x v="61"/>
    <n v="1.6483516483516496"/>
    <n v="0"/>
    <x v="0"/>
    <m/>
    <d v="1899-12-30T01:27:22"/>
    <d v="1899-12-30T00:43:41"/>
    <m/>
    <n v="0"/>
    <n v="0"/>
    <d v="1899-12-30T15:53:41"/>
    <d v="1899-12-30T16:46:05"/>
    <d v="1899-12-30T07:56:50"/>
    <d v="1899-12-30T08:23:02"/>
    <n v="3322"/>
    <x v="4"/>
    <x v="0"/>
    <n v="200507"/>
    <n v="29"/>
    <n v="1"/>
    <n v="15"/>
  </r>
  <r>
    <d v="2005-07-15T00:00:00"/>
    <s v="Friday"/>
    <x v="2"/>
    <n v="3.1"/>
    <n v="0"/>
    <n v="31"/>
    <n v="16"/>
    <d v="1899-12-30T00:31:16"/>
    <d v="1899-12-30T00:10:05"/>
    <s v="R200403"/>
    <x v="56"/>
    <n v="5.9488272921108791"/>
    <n v="0"/>
    <x v="0"/>
    <m/>
    <d v="1899-12-30T04:24:15"/>
    <d v="1899-12-30T02:12:08"/>
    <m/>
    <n v="0"/>
    <n v="0"/>
    <d v="1899-12-30T04:24:15"/>
    <d v="1899-12-30T05:16:39"/>
    <d v="1899-12-30T02:12:08"/>
    <d v="1899-12-30T02:38:20"/>
    <n v="1611"/>
    <x v="4"/>
    <x v="0"/>
    <n v="200507"/>
    <n v="29"/>
    <n v="0"/>
    <n v="15"/>
  </r>
  <r>
    <d v="2005-07-16T00:00:00"/>
    <s v="Saturday"/>
    <x v="2"/>
    <n v="3"/>
    <n v="0"/>
    <n v="32"/>
    <n v="3"/>
    <d v="1899-12-30T00:32:03"/>
    <d v="1899-12-30T00:10:41"/>
    <s v="R200501"/>
    <x v="62"/>
    <n v="5.6162246489859644"/>
    <n v="0"/>
    <x v="0"/>
    <m/>
    <d v="1899-12-30T04:39:54"/>
    <d v="1899-12-30T02:19:57"/>
    <m/>
    <n v="0"/>
    <n v="0"/>
    <d v="1899-12-30T04:39:54"/>
    <d v="1899-12-30T05:32:18"/>
    <d v="1899-12-30T02:19:57"/>
    <d v="1899-12-30T02:46:09"/>
    <n v="2053"/>
    <x v="4"/>
    <x v="0"/>
    <n v="200507"/>
    <n v="29"/>
    <n v="0"/>
    <n v="16"/>
  </r>
  <r>
    <d v="2005-07-18T00:00:00"/>
    <s v="Monday"/>
    <x v="2"/>
    <n v="2.9"/>
    <n v="0"/>
    <n v="30"/>
    <n v="31"/>
    <d v="1899-12-30T00:30:31"/>
    <d v="1899-12-30T00:10:31"/>
    <s v="R200403"/>
    <x v="47"/>
    <n v="5.7018022938285133"/>
    <n v="0"/>
    <x v="0"/>
    <m/>
    <d v="1899-12-30T04:35:42"/>
    <d v="1899-12-30T02:17:51"/>
    <m/>
    <n v="0"/>
    <n v="0"/>
    <d v="1899-12-30T04:35:42"/>
    <d v="1899-12-30T05:28:06"/>
    <d v="1899-12-30T02:17:51"/>
    <d v="1899-12-30T02:44:03"/>
    <n v="1960"/>
    <x v="4"/>
    <x v="0"/>
    <n v="200507"/>
    <n v="30"/>
    <n v="1"/>
    <n v="18"/>
  </r>
  <r>
    <d v="2005-07-19T00:00:00"/>
    <s v="Tuesday"/>
    <x v="0"/>
    <n v="0.25"/>
    <n v="0"/>
    <n v="9"/>
    <n v="42"/>
    <d v="1899-12-30T00:09:42"/>
    <d v="1899-12-30T00:38:48"/>
    <s v="L       "/>
    <x v="39"/>
    <n v="1.546391752577321"/>
    <n v="0"/>
    <x v="0"/>
    <m/>
    <d v="1899-12-30T01:33:07"/>
    <d v="1899-12-30T00:46:34"/>
    <m/>
    <n v="0"/>
    <n v="0"/>
    <d v="1899-12-30T16:56:34"/>
    <d v="1899-12-30T17:48:58"/>
    <d v="1899-12-30T08:28:17"/>
    <d v="1899-12-30T08:54:29"/>
    <n v="3387"/>
    <x v="4"/>
    <x v="0"/>
    <n v="200507"/>
    <n v="30"/>
    <n v="0"/>
    <n v="19"/>
  </r>
  <r>
    <d v="2005-07-19T00:00:00"/>
    <s v="Tuesday"/>
    <x v="2"/>
    <n v="2.82"/>
    <n v="0"/>
    <n v="30"/>
    <n v="0"/>
    <d v="1899-12-30T00:30:00"/>
    <d v="1899-12-30T00:10:38"/>
    <s v="R200501"/>
    <x v="2"/>
    <n v="5.6400000000000041"/>
    <n v="0"/>
    <x v="0"/>
    <m/>
    <d v="1899-12-30T04:38:43"/>
    <d v="1899-12-30T02:19:22"/>
    <m/>
    <n v="0"/>
    <n v="0"/>
    <d v="1899-12-30T04:38:43"/>
    <d v="1899-12-30T05:31:07"/>
    <d v="1899-12-30T02:19:22"/>
    <d v="1899-12-30T02:45:34"/>
    <n v="2024"/>
    <x v="4"/>
    <x v="0"/>
    <n v="200507"/>
    <n v="30"/>
    <n v="0"/>
    <n v="19"/>
  </r>
  <r>
    <d v="2005-07-20T00:00:00"/>
    <s v="Wednesday"/>
    <x v="2"/>
    <n v="2.9"/>
    <n v="0"/>
    <n v="28"/>
    <n v="40"/>
    <d v="1899-12-30T00:28:40"/>
    <d v="1899-12-30T00:09:53"/>
    <s v="R200501"/>
    <x v="47"/>
    <n v="6.0697674418604688"/>
    <n v="0"/>
    <x v="0"/>
    <m/>
    <d v="1899-12-30T04:18:59"/>
    <d v="1899-12-30T02:09:30"/>
    <m/>
    <n v="0"/>
    <n v="0"/>
    <d v="1899-12-30T04:18:59"/>
    <d v="1899-12-30T05:11:23"/>
    <d v="1899-12-30T02:09:30"/>
    <d v="1899-12-30T02:35:42"/>
    <n v="1437"/>
    <x v="4"/>
    <x v="0"/>
    <n v="200507"/>
    <n v="30"/>
    <n v="0"/>
    <n v="20"/>
  </r>
  <r>
    <d v="2005-07-21T00:00:00"/>
    <s v="Thursday"/>
    <x v="2"/>
    <n v="2.5499999999999998"/>
    <n v="0"/>
    <n v="27"/>
    <n v="34"/>
    <d v="1899-12-30T00:27:34"/>
    <d v="1899-12-30T00:10:49"/>
    <s v="R200501"/>
    <x v="53"/>
    <n v="5.5501813784764247"/>
    <n v="0"/>
    <x v="0"/>
    <m/>
    <d v="1899-12-30T04:43:14"/>
    <d v="1899-12-30T02:21:37"/>
    <m/>
    <n v="0"/>
    <n v="0"/>
    <d v="1899-12-30T04:43:14"/>
    <d v="1899-12-30T05:35:38"/>
    <d v="1899-12-30T02:21:37"/>
    <d v="1899-12-30T02:47:49"/>
    <n v="2139"/>
    <x v="4"/>
    <x v="0"/>
    <n v="200507"/>
    <n v="30"/>
    <n v="0"/>
    <n v="21"/>
  </r>
  <r>
    <d v="2005-07-22T00:00:00"/>
    <s v="Friday"/>
    <x v="0"/>
    <n v="0.5"/>
    <n v="0"/>
    <n v="19"/>
    <n v="50"/>
    <d v="1899-12-30T00:19:50"/>
    <d v="1899-12-30T00:39:40"/>
    <s v="L       "/>
    <x v="61"/>
    <n v="1.512605042016808"/>
    <n v="0"/>
    <x v="0"/>
    <m/>
    <d v="1899-12-30T01:35:12"/>
    <d v="1899-12-30T00:47:36"/>
    <m/>
    <n v="0"/>
    <n v="0"/>
    <d v="1899-12-30T17:19:16"/>
    <d v="1899-12-30T18:11:40"/>
    <d v="1899-12-30T08:39:38"/>
    <d v="1899-12-30T09:05:50"/>
    <n v="3413"/>
    <x v="4"/>
    <x v="0"/>
    <n v="200507"/>
    <n v="30"/>
    <n v="0"/>
    <n v="22"/>
  </r>
  <r>
    <d v="2005-07-22T00:00:00"/>
    <s v="Friday"/>
    <x v="1"/>
    <n v="11"/>
    <n v="0"/>
    <n v="38"/>
    <n v="50"/>
    <d v="1899-12-30T00:38:50"/>
    <d v="1899-12-30T00:03:32"/>
    <s v="B       "/>
    <x v="63"/>
    <n v="16.995708154506449"/>
    <n v="0"/>
    <x v="0"/>
    <m/>
    <d v="1899-12-30T06:35:24"/>
    <d v="1899-12-30T03:17:42"/>
    <m/>
    <n v="0"/>
    <n v="0"/>
    <d v="1899-12-30T01:32:30"/>
    <d v="1899-12-30T02:24:54"/>
    <d v="1899-12-30T00:46:15"/>
    <d v="1899-12-30T01:12:27"/>
    <n v="309"/>
    <x v="4"/>
    <x v="0"/>
    <n v="200507"/>
    <n v="30"/>
    <n v="0"/>
    <n v="22"/>
  </r>
  <r>
    <d v="2005-07-24T00:00:00"/>
    <s v="Sunday"/>
    <x v="1"/>
    <n v="25"/>
    <n v="1"/>
    <n v="39"/>
    <n v="35"/>
    <d v="1899-12-30T01:39:35"/>
    <d v="1899-12-30T00:03:59"/>
    <s v="B       "/>
    <x v="19"/>
    <n v="15.062761506276161"/>
    <n v="0"/>
    <x v="0"/>
    <m/>
    <d v="1899-12-30T07:26:08"/>
    <d v="1899-12-30T03:43:04"/>
    <m/>
    <n v="0"/>
    <n v="0"/>
    <d v="1899-12-30T01:44:22"/>
    <d v="1899-12-30T02:36:46"/>
    <d v="1899-12-30T00:52:11"/>
    <d v="1899-12-30T01:18:23"/>
    <n v="466"/>
    <x v="4"/>
    <x v="0"/>
    <n v="200507"/>
    <n v="31"/>
    <n v="1"/>
    <n v="24"/>
  </r>
  <r>
    <d v="2005-07-25T00:00:00"/>
    <s v="Monday"/>
    <x v="0"/>
    <n v="0.25"/>
    <n v="0"/>
    <n v="9"/>
    <n v="21"/>
    <d v="1899-12-30T00:09:21"/>
    <d v="1899-12-30T00:37:24"/>
    <s v="L       "/>
    <x v="39"/>
    <n v="1.6042780748663117"/>
    <n v="0"/>
    <x v="0"/>
    <m/>
    <d v="1899-12-30T01:29:46"/>
    <d v="1899-12-30T00:44:53"/>
    <m/>
    <n v="0"/>
    <n v="0"/>
    <d v="1899-12-30T16:19:53"/>
    <d v="1899-12-30T17:12:17"/>
    <d v="1899-12-30T08:09:56"/>
    <d v="1899-12-30T08:36:08"/>
    <n v="3355"/>
    <x v="4"/>
    <x v="0"/>
    <n v="200507"/>
    <n v="31"/>
    <n v="0"/>
    <n v="25"/>
  </r>
  <r>
    <d v="2005-07-26T00:00:00"/>
    <s v="Tuesday"/>
    <x v="2"/>
    <n v="3"/>
    <n v="0"/>
    <n v="30"/>
    <n v="24"/>
    <d v="1899-12-30T00:30:24"/>
    <d v="1899-12-30T00:10:08"/>
    <s v="R200501"/>
    <x v="2"/>
    <n v="5.9210526315789531"/>
    <n v="0"/>
    <x v="0"/>
    <m/>
    <d v="1899-12-30T04:25:30"/>
    <d v="1899-12-30T02:12:45"/>
    <m/>
    <n v="0"/>
    <n v="0"/>
    <d v="1899-12-30T04:25:30"/>
    <d v="1899-12-30T05:17:54"/>
    <d v="1899-12-30T02:12:45"/>
    <d v="1899-12-30T02:38:57"/>
    <n v="1640"/>
    <x v="4"/>
    <x v="0"/>
    <n v="200507"/>
    <n v="31"/>
    <n v="0"/>
    <n v="26"/>
  </r>
  <r>
    <d v="2005-07-27T00:00:00"/>
    <s v="Wednesday"/>
    <x v="2"/>
    <n v="3"/>
    <n v="0"/>
    <n v="29"/>
    <n v="18"/>
    <d v="1899-12-30T00:29:18"/>
    <d v="1899-12-30T00:09:46"/>
    <s v="R200501"/>
    <x v="2"/>
    <n v="6.1433447098976162"/>
    <n v="0"/>
    <x v="0"/>
    <m/>
    <d v="1899-12-30T04:15:53"/>
    <d v="1899-12-30T02:07:57"/>
    <m/>
    <n v="0"/>
    <n v="0"/>
    <d v="1899-12-30T04:15:53"/>
    <d v="1899-12-30T05:08:17"/>
    <d v="1899-12-30T02:07:57"/>
    <d v="1899-12-30T02:34:09"/>
    <n v="1321"/>
    <x v="4"/>
    <x v="0"/>
    <n v="200507"/>
    <n v="31"/>
    <n v="0"/>
    <n v="27"/>
  </r>
  <r>
    <d v="2005-07-28T00:00:00"/>
    <s v="Thursday"/>
    <x v="0"/>
    <n v="0.5"/>
    <n v="0"/>
    <n v="17"/>
    <n v="40"/>
    <d v="1899-12-30T00:17:40"/>
    <d v="1899-12-30T00:35:20"/>
    <s v="L       "/>
    <x v="64"/>
    <n v="1.698113207547171"/>
    <n v="0"/>
    <x v="0"/>
    <m/>
    <d v="1899-12-30T01:24:48"/>
    <d v="1899-12-30T00:42:24"/>
    <m/>
    <n v="0"/>
    <n v="0"/>
    <d v="1899-12-30T15:25:44"/>
    <d v="1899-12-30T16:18:08"/>
    <d v="1899-12-30T07:42:52"/>
    <d v="1899-12-30T08:09:04"/>
    <n v="3281"/>
    <x v="4"/>
    <x v="0"/>
    <n v="200507"/>
    <n v="31"/>
    <n v="0"/>
    <n v="28"/>
  </r>
  <r>
    <d v="2005-07-30T00:00:00"/>
    <s v="Saturday"/>
    <x v="1"/>
    <n v="45"/>
    <n v="3"/>
    <n v="4"/>
    <n v="10"/>
    <d v="1899-12-30T03:04:10"/>
    <d v="1899-12-30T00:04:06"/>
    <s v="B       "/>
    <x v="65"/>
    <n v="14.660633484162908"/>
    <n v="0"/>
    <x v="0"/>
    <m/>
    <d v="1899-12-30T07:38:22"/>
    <d v="1899-12-30T03:49:11"/>
    <m/>
    <n v="0"/>
    <n v="0"/>
    <d v="1899-12-30T01:47:14"/>
    <d v="1899-12-30T02:39:38"/>
    <d v="1899-12-30T00:53:37"/>
    <d v="1899-12-30T01:19:49"/>
    <n v="528"/>
    <x v="4"/>
    <x v="0"/>
    <n v="200507"/>
    <n v="31"/>
    <n v="1"/>
    <n v="30"/>
  </r>
  <r>
    <d v="2005-07-31T00:00:00"/>
    <s v="Sunday"/>
    <x v="5"/>
    <n v="2.5"/>
    <n v="0"/>
    <n v="50"/>
    <n v="1"/>
    <d v="1899-12-30T00:50:01"/>
    <d v="1899-12-30T00:20:00"/>
    <s v="R200403"/>
    <x v="48"/>
    <n v="2.9990003332222614"/>
    <n v="0"/>
    <x v="0"/>
    <m/>
    <d v="1899-12-30T00:00:00"/>
    <d v="1899-12-30T00:00:00"/>
    <m/>
    <n v="0"/>
    <n v="0"/>
    <d v="1899-12-30T08:44:10"/>
    <d v="1899-12-30T09:36:35"/>
    <d v="1899-12-30T04:22:05"/>
    <d v="1899-12-30T04:48:17"/>
    <n v="3117"/>
    <x v="4"/>
    <x v="0"/>
    <n v="200507"/>
    <n v="32"/>
    <n v="0"/>
    <n v="31"/>
  </r>
  <r>
    <d v="2005-08-02T00:00:00"/>
    <s v="Tuesday"/>
    <x v="2"/>
    <n v="2.9"/>
    <n v="0"/>
    <n v="29"/>
    <n v="42"/>
    <d v="1899-12-30T00:29:42"/>
    <d v="1899-12-30T00:10:14"/>
    <s v="R200501"/>
    <x v="47"/>
    <n v="5.8585858585858626"/>
    <n v="0"/>
    <x v="0"/>
    <m/>
    <d v="1899-12-30T04:28:19"/>
    <d v="1899-12-30T02:14:10"/>
    <m/>
    <n v="0"/>
    <n v="0"/>
    <d v="1899-12-30T04:28:19"/>
    <d v="1899-12-30T05:20:43"/>
    <d v="1899-12-30T02:14:10"/>
    <d v="1899-12-30T02:40:22"/>
    <n v="1730"/>
    <x v="4"/>
    <x v="4"/>
    <n v="200508"/>
    <n v="32"/>
    <n v="1"/>
    <n v="2"/>
  </r>
  <r>
    <d v="2005-08-04T00:00:00"/>
    <s v="Thursday"/>
    <x v="2"/>
    <n v="1.5"/>
    <n v="0"/>
    <n v="15"/>
    <n v="0"/>
    <d v="1899-12-30T00:15:00"/>
    <d v="1899-12-30T00:10:00"/>
    <s v="R200501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4"/>
    <n v="200508"/>
    <n v="32"/>
    <n v="1"/>
    <n v="4"/>
  </r>
  <r>
    <d v="2005-08-05T00:00:00"/>
    <s v="Friday"/>
    <x v="0"/>
    <n v="0.5"/>
    <n v="0"/>
    <n v="18"/>
    <n v="21"/>
    <d v="1899-12-30T00:18:21"/>
    <d v="1899-12-30T00:36:42"/>
    <s v="BL      "/>
    <x v="66"/>
    <n v="1.6348773841961866"/>
    <n v="0"/>
    <x v="0"/>
    <m/>
    <d v="1899-12-30T01:28:05"/>
    <d v="1899-12-30T00:44:02"/>
    <m/>
    <n v="0"/>
    <n v="0"/>
    <d v="1899-12-30T16:01:32"/>
    <d v="1899-12-30T16:53:56"/>
    <d v="1899-12-30T08:00:46"/>
    <d v="1899-12-30T08:26:58"/>
    <n v="3337"/>
    <x v="4"/>
    <x v="4"/>
    <n v="200508"/>
    <n v="32"/>
    <n v="0"/>
    <n v="5"/>
  </r>
  <r>
    <d v="2005-08-05T00:00:00"/>
    <s v="Friday"/>
    <x v="1"/>
    <n v="10"/>
    <n v="0"/>
    <n v="33"/>
    <n v="58"/>
    <d v="1899-12-30T00:33:58"/>
    <d v="1899-12-30T00:03:24"/>
    <s v="B       "/>
    <x v="67"/>
    <n v="17.664376840039267"/>
    <n v="0"/>
    <x v="0"/>
    <m/>
    <d v="1899-12-30T06:20:26"/>
    <d v="1899-12-30T03:10:13"/>
    <m/>
    <n v="0"/>
    <n v="0"/>
    <d v="1899-12-30T01:29:00"/>
    <d v="1899-12-30T02:21:24"/>
    <d v="1899-12-30T00:44:30"/>
    <d v="1899-12-30T01:10:42"/>
    <n v="269"/>
    <x v="4"/>
    <x v="4"/>
    <n v="200508"/>
    <n v="32"/>
    <n v="0"/>
    <n v="5"/>
  </r>
  <r>
    <d v="2005-08-05T00:00:00"/>
    <s v="Friday"/>
    <x v="2"/>
    <n v="3.1"/>
    <n v="0"/>
    <n v="34"/>
    <n v="35"/>
    <d v="1899-12-30T00:34:35"/>
    <d v="1899-12-30T00:11:09"/>
    <s v="R200403"/>
    <x v="32"/>
    <n v="5.3783132530120517"/>
    <n v="0"/>
    <x v="0"/>
    <m/>
    <d v="1899-12-30T04:52:17"/>
    <d v="1899-12-30T02:26:09"/>
    <m/>
    <n v="0"/>
    <n v="0"/>
    <d v="1899-12-30T04:52:17"/>
    <d v="1899-12-30T05:44:41"/>
    <d v="1899-12-30T02:26:09"/>
    <d v="1899-12-30T02:52:21"/>
    <n v="2348"/>
    <x v="4"/>
    <x v="4"/>
    <n v="200508"/>
    <n v="32"/>
    <n v="0"/>
    <n v="5"/>
  </r>
  <r>
    <d v="2005-08-07T00:00:00"/>
    <s v="Sunday"/>
    <x v="1"/>
    <n v="10.5"/>
    <n v="0"/>
    <n v="42"/>
    <n v="30"/>
    <d v="1899-12-30T00:42:30"/>
    <d v="1899-12-30T00:04:03"/>
    <s v="B       "/>
    <x v="0"/>
    <n v="14.823529411764715"/>
    <n v="0"/>
    <x v="0"/>
    <m/>
    <d v="1899-12-30T07:33:20"/>
    <d v="1899-12-30T03:46:40"/>
    <m/>
    <n v="0"/>
    <n v="0"/>
    <d v="1899-12-30T01:46:03"/>
    <d v="1899-12-30T02:38:27"/>
    <d v="1899-12-30T00:53:01"/>
    <d v="1899-12-30T01:19:13"/>
    <n v="514"/>
    <x v="4"/>
    <x v="4"/>
    <n v="200508"/>
    <n v="33"/>
    <n v="1"/>
    <n v="7"/>
  </r>
  <r>
    <d v="2005-08-07T00:00:00"/>
    <s v="Sunday"/>
    <x v="5"/>
    <n v="1.6"/>
    <n v="0"/>
    <n v="35"/>
    <n v="0"/>
    <d v="1899-12-30T00:35:00"/>
    <d v="1899-12-30T00:21:52"/>
    <s v="R200501"/>
    <x v="48"/>
    <n v="2.7428571428571451"/>
    <n v="0"/>
    <x v="0"/>
    <m/>
    <d v="1899-12-30T00:00:00"/>
    <d v="1899-12-30T00:00:00"/>
    <m/>
    <n v="0"/>
    <n v="0"/>
    <d v="1899-12-30T09:33:07"/>
    <d v="1899-12-30T10:25:32"/>
    <d v="1899-12-30T04:46:34"/>
    <d v="1899-12-30T05:12:46"/>
    <n v="3118"/>
    <x v="4"/>
    <x v="4"/>
    <n v="200508"/>
    <n v="33"/>
    <n v="0"/>
    <n v="7"/>
  </r>
  <r>
    <d v="2005-08-09T00:00:00"/>
    <s v="Tuesday"/>
    <x v="2"/>
    <n v="2.5"/>
    <n v="0"/>
    <n v="27"/>
    <n v="0"/>
    <d v="1899-12-30T00:27:00"/>
    <d v="1899-12-30T00:10:48"/>
    <s v="R200501"/>
    <x v="2"/>
    <n v="5.5555555555555598"/>
    <n v="0"/>
    <x v="0"/>
    <m/>
    <d v="1899-12-30T04:42:58"/>
    <d v="1899-12-30T02:21:29"/>
    <m/>
    <n v="0"/>
    <n v="0"/>
    <d v="1899-12-30T04:42:58"/>
    <d v="1899-12-30T05:35:22"/>
    <d v="1899-12-30T02:21:29"/>
    <d v="1899-12-30T02:47:41"/>
    <n v="2131"/>
    <x v="4"/>
    <x v="4"/>
    <n v="200508"/>
    <n v="33"/>
    <n v="1"/>
    <n v="9"/>
  </r>
  <r>
    <d v="2005-08-10T00:00:00"/>
    <s v="Wednesday"/>
    <x v="2"/>
    <n v="2.9"/>
    <n v="0"/>
    <n v="29"/>
    <n v="30"/>
    <d v="1899-12-30T00:29:30"/>
    <d v="1899-12-30T00:10:10"/>
    <s v="R200501"/>
    <x v="47"/>
    <n v="5.8983050847457665"/>
    <n v="0"/>
    <x v="0"/>
    <m/>
    <d v="1899-12-30T04:26:31"/>
    <d v="1899-12-30T02:13:16"/>
    <m/>
    <n v="0"/>
    <n v="0"/>
    <d v="1899-12-30T04:26:31"/>
    <d v="1899-12-30T05:18:55"/>
    <d v="1899-12-30T02:13:16"/>
    <d v="1899-12-30T02:39:28"/>
    <n v="1677"/>
    <x v="4"/>
    <x v="4"/>
    <n v="200508"/>
    <n v="33"/>
    <n v="0"/>
    <n v="10"/>
  </r>
  <r>
    <d v="2005-08-14T00:00:00"/>
    <s v="Sunday"/>
    <x v="0"/>
    <n v="1"/>
    <n v="0"/>
    <n v="38"/>
    <n v="49"/>
    <d v="1899-12-30T00:38:49"/>
    <d v="1899-12-30T00:38:49"/>
    <s v="O       "/>
    <x v="68"/>
    <n v="1.5457277801631613"/>
    <n v="0"/>
    <x v="0"/>
    <m/>
    <d v="1899-12-30T01:33:10"/>
    <d v="1899-12-30T00:46:35"/>
    <m/>
    <n v="0"/>
    <n v="0"/>
    <d v="1899-12-30T16:57:00"/>
    <d v="1899-12-30T17:49:24"/>
    <d v="1899-12-30T08:28:30"/>
    <d v="1899-12-30T08:54:42"/>
    <n v="3388"/>
    <x v="4"/>
    <x v="4"/>
    <n v="200508"/>
    <n v="34"/>
    <n v="3"/>
    <n v="14"/>
  </r>
  <r>
    <d v="2005-08-14T00:00:00"/>
    <s v="Sunday"/>
    <x v="1"/>
    <n v="25"/>
    <n v="1"/>
    <n v="18"/>
    <n v="45"/>
    <d v="1899-12-30T01:18:45"/>
    <d v="1899-12-30T00:03:09"/>
    <s v="B       "/>
    <x v="68"/>
    <n v="19.047619047619062"/>
    <n v="0"/>
    <x v="0"/>
    <m/>
    <d v="1899-12-30T05:52:48"/>
    <d v="1899-12-30T02:56:24"/>
    <m/>
    <n v="0"/>
    <n v="0"/>
    <d v="1899-12-30T01:22:32"/>
    <d v="1899-12-30T02:14:56"/>
    <d v="1899-12-30T00:41:16"/>
    <d v="1899-12-30T01:07:28"/>
    <n v="232"/>
    <x v="4"/>
    <x v="4"/>
    <n v="200508"/>
    <n v="34"/>
    <n v="0"/>
    <n v="14"/>
  </r>
  <r>
    <d v="2005-08-14T00:00:00"/>
    <s v="Sunday"/>
    <x v="2"/>
    <n v="6.2"/>
    <n v="1"/>
    <n v="27"/>
    <n v="27"/>
    <d v="1899-12-30T01:27:27"/>
    <d v="1899-12-30T00:14:06"/>
    <s v="R200403"/>
    <x v="68"/>
    <n v="4.2538593481989748"/>
    <n v="0"/>
    <x v="0"/>
    <m/>
    <d v="1899-12-30T06:09:33"/>
    <d v="1899-12-30T03:04:46"/>
    <m/>
    <n v="0"/>
    <n v="0"/>
    <d v="1899-12-30T06:09:33"/>
    <d v="1899-12-30T07:01:57"/>
    <d v="1899-12-30T03:04:46"/>
    <d v="1899-12-30T03:30:58"/>
    <n v="2962"/>
    <x v="4"/>
    <x v="4"/>
    <n v="200508"/>
    <n v="34"/>
    <n v="0"/>
    <n v="14"/>
  </r>
  <r>
    <d v="2005-08-16T00:00:00"/>
    <s v="Tuesday"/>
    <x v="2"/>
    <n v="2.1"/>
    <n v="0"/>
    <n v="20"/>
    <n v="39"/>
    <d v="1899-12-30T00:20:39"/>
    <d v="1899-12-30T00:09:50"/>
    <s v="R200501"/>
    <x v="69"/>
    <n v="6.1016949152542423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4"/>
    <n v="200508"/>
    <n v="34"/>
    <n v="1"/>
    <n v="16"/>
  </r>
  <r>
    <d v="2005-08-18T00:00:00"/>
    <s v="Thursday"/>
    <x v="2"/>
    <n v="2"/>
    <n v="0"/>
    <n v="18"/>
    <n v="39"/>
    <d v="1899-12-30T00:18:39"/>
    <d v="1899-12-30T00:09:19"/>
    <s v="R200501"/>
    <x v="52"/>
    <n v="6.4343163538874055"/>
    <n v="0"/>
    <x v="0"/>
    <m/>
    <d v="1899-12-30T04:04:19"/>
    <d v="1899-12-30T02:02:09"/>
    <m/>
    <n v="0"/>
    <n v="0"/>
    <d v="1899-12-30T04:04:19"/>
    <d v="1899-12-30T04:56:43"/>
    <d v="1899-12-30T02:02:09"/>
    <d v="1899-12-30T02:28:21"/>
    <n v="1029"/>
    <x v="4"/>
    <x v="4"/>
    <n v="200508"/>
    <n v="34"/>
    <n v="1"/>
    <n v="18"/>
  </r>
  <r>
    <d v="2005-08-20T00:00:00"/>
    <s v="Saturday"/>
    <x v="1"/>
    <n v="4.2"/>
    <n v="0"/>
    <n v="18"/>
    <n v="30"/>
    <d v="1899-12-30T00:18:30"/>
    <d v="1899-12-30T00:04:24"/>
    <s v="B       "/>
    <x v="1"/>
    <n v="13.621621621621632"/>
    <n v="0"/>
    <x v="0"/>
    <m/>
    <d v="1899-12-30T08:13:20"/>
    <d v="1899-12-30T04:06:40"/>
    <m/>
    <n v="0"/>
    <n v="0"/>
    <d v="1899-12-30T01:55:24"/>
    <d v="1899-12-30T02:47:48"/>
    <d v="1899-12-30T00:57:42"/>
    <d v="1899-12-30T01:23:54"/>
    <n v="626"/>
    <x v="4"/>
    <x v="4"/>
    <n v="200508"/>
    <n v="34"/>
    <n v="1"/>
    <n v="20"/>
  </r>
  <r>
    <d v="2005-08-21T00:00:00"/>
    <s v="Sunday"/>
    <x v="0"/>
    <n v="1.2"/>
    <n v="0"/>
    <n v="43"/>
    <n v="25"/>
    <d v="1899-12-30T00:43:25"/>
    <d v="1899-12-30T00:36:11"/>
    <s v="T       "/>
    <x v="70"/>
    <n v="1.6583493282149724"/>
    <n v="0"/>
    <x v="0"/>
    <m/>
    <d v="1899-12-30T01:26:50"/>
    <d v="1899-12-30T00:43:25"/>
    <m/>
    <n v="0"/>
    <n v="0"/>
    <d v="1899-12-30T15:47:56"/>
    <d v="1899-12-30T16:40:20"/>
    <d v="1899-12-30T07:53:58"/>
    <d v="1899-12-30T08:20:10"/>
    <n v="3315"/>
    <x v="4"/>
    <x v="4"/>
    <n v="200508"/>
    <n v="35"/>
    <n v="0"/>
    <n v="21"/>
  </r>
  <r>
    <d v="2005-08-21T00:00:00"/>
    <s v="Sunday"/>
    <x v="1"/>
    <n v="56"/>
    <n v="3"/>
    <n v="28"/>
    <n v="25"/>
    <d v="1899-12-30T03:28:25"/>
    <d v="1899-12-30T00:03:43"/>
    <s v="B       "/>
    <x v="70"/>
    <n v="16.121551379448235"/>
    <n v="0"/>
    <x v="0"/>
    <m/>
    <d v="1899-12-30T06:56:50"/>
    <d v="1899-12-30T03:28:25"/>
    <m/>
    <n v="0"/>
    <n v="0"/>
    <d v="1899-12-30T01:37:31"/>
    <d v="1899-12-30T02:29:55"/>
    <d v="1899-12-30T00:48:45"/>
    <d v="1899-12-30T01:14:57"/>
    <n v="368"/>
    <x v="4"/>
    <x v="4"/>
    <n v="200508"/>
    <n v="35"/>
    <n v="0"/>
    <n v="21"/>
  </r>
  <r>
    <d v="2005-08-25T00:00:00"/>
    <s v="Thursday"/>
    <x v="2"/>
    <n v="2.1"/>
    <n v="0"/>
    <n v="19"/>
    <n v="6"/>
    <d v="1899-12-30T00:19:06"/>
    <d v="1899-12-30T00:09:06"/>
    <s v="R200501"/>
    <x v="69"/>
    <n v="6.5968586387434609"/>
    <n v="0"/>
    <x v="0"/>
    <m/>
    <d v="1899-12-30T03:58:18"/>
    <d v="1899-12-30T01:59:09"/>
    <m/>
    <n v="0"/>
    <n v="0"/>
    <d v="1899-12-30T03:58:18"/>
    <d v="1899-12-30T04:50:42"/>
    <d v="1899-12-30T01:59:09"/>
    <d v="1899-12-30T02:25:21"/>
    <n v="930"/>
    <x v="4"/>
    <x v="4"/>
    <n v="200508"/>
    <n v="35"/>
    <n v="3"/>
    <n v="25"/>
  </r>
  <r>
    <d v="2005-08-26T00:00:00"/>
    <s v="Friday"/>
    <x v="2"/>
    <n v="3.1"/>
    <n v="0"/>
    <n v="32"/>
    <n v="21"/>
    <d v="1899-12-30T00:32:21"/>
    <d v="1899-12-30T00:10:26"/>
    <s v="R200501"/>
    <x v="71"/>
    <n v="5.7496136012364802"/>
    <n v="0"/>
    <x v="0"/>
    <m/>
    <d v="1899-12-30T04:33:25"/>
    <d v="1899-12-30T02:16:42"/>
    <m/>
    <n v="0"/>
    <n v="0"/>
    <d v="1899-12-30T04:33:25"/>
    <d v="1899-12-30T05:25:49"/>
    <d v="1899-12-30T02:16:42"/>
    <d v="1899-12-30T02:42:54"/>
    <n v="1894"/>
    <x v="4"/>
    <x v="4"/>
    <n v="200508"/>
    <n v="35"/>
    <n v="0"/>
    <n v="26"/>
  </r>
  <r>
    <d v="2005-08-29T00:00:00"/>
    <s v="Monday"/>
    <x v="2"/>
    <n v="2.75"/>
    <n v="0"/>
    <n v="27"/>
    <n v="40"/>
    <d v="1899-12-30T00:27:40"/>
    <d v="1899-12-30T00:10:04"/>
    <s v="R200501"/>
    <x v="72"/>
    <n v="5.9638554216867519"/>
    <n v="0"/>
    <x v="0"/>
    <m/>
    <d v="1899-12-30T04:23:35"/>
    <d v="1899-12-30T02:11:48"/>
    <m/>
    <n v="0"/>
    <n v="0"/>
    <d v="1899-12-30T04:23:35"/>
    <d v="1899-12-30T05:15:59"/>
    <d v="1899-12-30T02:11:48"/>
    <d v="1899-12-30T02:38:00"/>
    <n v="1596"/>
    <x v="4"/>
    <x v="4"/>
    <n v="200508"/>
    <n v="36"/>
    <n v="2"/>
    <n v="29"/>
  </r>
  <r>
    <d v="2005-08-30T00:00:00"/>
    <s v="Tuesday"/>
    <x v="2"/>
    <n v="3"/>
    <n v="0"/>
    <n v="33"/>
    <n v="52"/>
    <d v="1899-12-30T00:33:52"/>
    <d v="1899-12-30T00:11:17"/>
    <s v="R200501"/>
    <x v="47"/>
    <n v="5.3149606299212637"/>
    <n v="0"/>
    <x v="0"/>
    <m/>
    <d v="1899-12-30T04:55:46"/>
    <d v="1899-12-30T02:27:53"/>
    <m/>
    <n v="0"/>
    <n v="0"/>
    <d v="1899-12-30T04:55:46"/>
    <d v="1899-12-30T05:48:10"/>
    <d v="1899-12-30T02:27:53"/>
    <d v="1899-12-30T02:54:05"/>
    <n v="2408"/>
    <x v="4"/>
    <x v="4"/>
    <n v="200508"/>
    <n v="36"/>
    <n v="0"/>
    <n v="30"/>
  </r>
  <r>
    <d v="2005-08-31T00:00:00"/>
    <s v="Wednesday"/>
    <x v="2"/>
    <n v="3"/>
    <n v="0"/>
    <n v="36"/>
    <n v="35"/>
    <d v="1899-12-30T00:36:35"/>
    <d v="1899-12-30T00:12:12"/>
    <s v="R200501"/>
    <x v="47"/>
    <n v="4.9202733485193662"/>
    <n v="0"/>
    <x v="0"/>
    <m/>
    <d v="1899-12-30T05:19:30"/>
    <d v="1899-12-30T02:39:45"/>
    <m/>
    <n v="0"/>
    <n v="0"/>
    <d v="1899-12-30T05:19:30"/>
    <d v="1899-12-30T06:11:54"/>
    <d v="1899-12-30T02:39:45"/>
    <d v="1899-12-30T03:05:57"/>
    <n v="2746"/>
    <x v="4"/>
    <x v="4"/>
    <n v="200508"/>
    <n v="36"/>
    <n v="0"/>
    <n v="31"/>
  </r>
  <r>
    <d v="2005-09-01T00:00:00"/>
    <s v="Thursday"/>
    <x v="0"/>
    <n v="0.25"/>
    <n v="0"/>
    <n v="9"/>
    <n v="7"/>
    <d v="1899-12-30T00:09:07"/>
    <d v="1899-12-30T00:36:28"/>
    <s v="L       "/>
    <x v="39"/>
    <n v="1.6453382084095074"/>
    <n v="0"/>
    <x v="0"/>
    <m/>
    <d v="1899-12-30T01:27:31"/>
    <d v="1899-12-30T00:43:46"/>
    <m/>
    <n v="0"/>
    <n v="0"/>
    <d v="1899-12-30T15:55:26"/>
    <d v="1899-12-30T16:47:50"/>
    <d v="1899-12-30T07:57:43"/>
    <d v="1899-12-30T08:23:55"/>
    <n v="3325"/>
    <x v="4"/>
    <x v="5"/>
    <n v="200509"/>
    <n v="36"/>
    <n v="0"/>
    <n v="1"/>
  </r>
  <r>
    <d v="2005-09-02T00:00:00"/>
    <s v="Friday"/>
    <x v="2"/>
    <n v="3"/>
    <n v="0"/>
    <n v="30"/>
    <n v="45"/>
    <d v="1899-12-30T00:30:45"/>
    <d v="1899-12-30T00:10:15"/>
    <s v="R200501"/>
    <x v="47"/>
    <n v="5.8536585365853711"/>
    <n v="0"/>
    <x v="0"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  <n v="36"/>
    <n v="0"/>
    <n v="2"/>
  </r>
  <r>
    <d v="2005-09-03T00:00:00"/>
    <s v="Saturday"/>
    <x v="1"/>
    <n v="15"/>
    <n v="1"/>
    <n v="15"/>
    <n v="1"/>
    <d v="1899-12-30T01:15:01"/>
    <d v="1899-12-30T00:05:00"/>
    <s v="B       "/>
    <x v="73"/>
    <n v="11.997333925794276"/>
    <n v="0"/>
    <x v="0"/>
    <m/>
    <d v="1899-12-30T09:20:07"/>
    <d v="1899-12-30T04:40:04"/>
    <m/>
    <n v="0"/>
    <n v="0"/>
    <d v="1899-12-30T02:11:02"/>
    <d v="1899-12-30T03:03:26"/>
    <d v="1899-12-30T01:05:31"/>
    <d v="1899-12-30T01:31:43"/>
    <n v="735"/>
    <x v="4"/>
    <x v="5"/>
    <n v="200509"/>
    <n v="36"/>
    <n v="0"/>
    <n v="3"/>
  </r>
  <r>
    <d v="2005-09-07T00:00:00"/>
    <s v="Wednesday"/>
    <x v="2"/>
    <n v="2.9"/>
    <n v="0"/>
    <n v="30"/>
    <n v="33"/>
    <d v="1899-12-30T00:30:33"/>
    <d v="1899-12-30T00:10:32"/>
    <s v="R200501"/>
    <x v="47"/>
    <n v="5.6955810147299557"/>
    <n v="0"/>
    <x v="0"/>
    <m/>
    <d v="1899-12-30T04:36:00"/>
    <d v="1899-12-30T02:18:00"/>
    <m/>
    <n v="0"/>
    <n v="0"/>
    <d v="1899-12-30T04:36:00"/>
    <d v="1899-12-30T05:28:24"/>
    <d v="1899-12-30T02:18:00"/>
    <d v="1899-12-30T02:44:12"/>
    <n v="1975"/>
    <x v="4"/>
    <x v="5"/>
    <n v="200509"/>
    <n v="37"/>
    <n v="3"/>
    <n v="7"/>
  </r>
  <r>
    <d v="2005-09-08T00:00:00"/>
    <s v="Thursday"/>
    <x v="2"/>
    <n v="1.02"/>
    <n v="0"/>
    <n v="10"/>
    <n v="1"/>
    <d v="1899-12-30T00:10:01"/>
    <d v="1899-12-30T00:09:49"/>
    <s v="R200501"/>
    <x v="2"/>
    <n v="6.1098169717138155"/>
    <n v="0"/>
    <x v="0"/>
    <m/>
    <d v="1899-12-30T04:17:17"/>
    <d v="1899-12-30T02:08:39"/>
    <m/>
    <n v="0"/>
    <n v="0"/>
    <d v="1899-12-30T04:17:17"/>
    <d v="1899-12-30T05:09:41"/>
    <d v="1899-12-30T02:08:39"/>
    <d v="1899-12-30T02:34:51"/>
    <n v="1366"/>
    <x v="4"/>
    <x v="5"/>
    <n v="200509"/>
    <n v="37"/>
    <n v="0"/>
    <n v="8"/>
  </r>
  <r>
    <d v="2005-09-10T00:00:00"/>
    <s v="Saturday"/>
    <x v="2"/>
    <n v="3.1"/>
    <n v="0"/>
    <n v="27"/>
    <n v="43"/>
    <d v="1899-12-30T00:27:43"/>
    <d v="1899-12-30T00:08:56"/>
    <s v="R200403"/>
    <x v="8"/>
    <n v="6.7107636800962176"/>
    <n v="0"/>
    <x v="0"/>
    <m/>
    <d v="1899-12-30T03:54:15"/>
    <d v="1899-12-30T01:57:08"/>
    <m/>
    <n v="0"/>
    <n v="0"/>
    <d v="1899-12-30T03:54:15"/>
    <d v="1899-12-30T04:46:39"/>
    <d v="1899-12-30T01:57:08"/>
    <d v="1899-12-30T02:23:20"/>
    <n v="893"/>
    <x v="4"/>
    <x v="5"/>
    <n v="200509"/>
    <n v="37"/>
    <n v="1"/>
    <n v="10"/>
  </r>
  <r>
    <d v="2005-09-12T00:00:00"/>
    <s v="Monday"/>
    <x v="2"/>
    <n v="3"/>
    <n v="0"/>
    <n v="30"/>
    <n v="45"/>
    <d v="1899-12-30T00:30:45"/>
    <d v="1899-12-30T00:10:15"/>
    <s v="R200401"/>
    <x v="47"/>
    <n v="5.8536585365853711"/>
    <n v="0"/>
    <x v="0"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  <n v="38"/>
    <n v="1"/>
    <n v="12"/>
  </r>
  <r>
    <d v="2005-09-14T00:00:00"/>
    <s v="Wednesday"/>
    <x v="2"/>
    <n v="2.8"/>
    <n v="0"/>
    <n v="28"/>
    <n v="4"/>
    <d v="1899-12-30T00:28:04"/>
    <d v="1899-12-30T00:10:01"/>
    <s v="R200403"/>
    <x v="74"/>
    <n v="5.9857482185273199"/>
    <n v="0"/>
    <x v="0"/>
    <m/>
    <d v="1899-12-30T04:22:37"/>
    <d v="1899-12-30T02:11:19"/>
    <m/>
    <n v="0"/>
    <n v="0"/>
    <d v="1899-12-30T04:22:37"/>
    <d v="1899-12-30T05:15:01"/>
    <d v="1899-12-30T02:11:19"/>
    <d v="1899-12-30T02:37:31"/>
    <n v="1568"/>
    <x v="4"/>
    <x v="5"/>
    <n v="200509"/>
    <n v="38"/>
    <n v="1"/>
    <n v="14"/>
  </r>
  <r>
    <d v="2005-09-15T00:00:00"/>
    <s v="Thursday"/>
    <x v="2"/>
    <n v="2"/>
    <n v="0"/>
    <n v="19"/>
    <n v="31"/>
    <d v="1899-12-30T00:19:31"/>
    <d v="1899-12-30T00:09:45"/>
    <s v="R200501"/>
    <x v="41"/>
    <n v="6.1485909479077758"/>
    <n v="0"/>
    <x v="0"/>
    <m/>
    <d v="1899-12-30T04:15:40"/>
    <d v="1899-12-30T02:07:50"/>
    <m/>
    <n v="0"/>
    <n v="0"/>
    <d v="1899-12-30T04:15:40"/>
    <d v="1899-12-30T05:08:04"/>
    <d v="1899-12-30T02:07:50"/>
    <d v="1899-12-30T02:34:02"/>
    <n v="1317"/>
    <x v="4"/>
    <x v="5"/>
    <n v="200509"/>
    <n v="38"/>
    <n v="0"/>
    <n v="15"/>
  </r>
  <r>
    <d v="2005-09-16T00:00:00"/>
    <s v="Friday"/>
    <x v="2"/>
    <n v="4"/>
    <n v="0"/>
    <n v="40"/>
    <n v="31"/>
    <d v="1899-12-30T00:40:31"/>
    <d v="1899-12-30T00:10:08"/>
    <s v="R200403"/>
    <x v="75"/>
    <n v="5.9234882764294579"/>
    <n v="0"/>
    <x v="0"/>
    <m/>
    <d v="1899-12-30T04:25:23"/>
    <d v="1899-12-30T02:12:42"/>
    <m/>
    <n v="0"/>
    <n v="0"/>
    <d v="1899-12-30T04:25:23"/>
    <d v="1899-12-30T05:17:47"/>
    <d v="1899-12-30T02:12:42"/>
    <d v="1899-12-30T02:38:54"/>
    <n v="1638"/>
    <x v="4"/>
    <x v="5"/>
    <n v="200509"/>
    <n v="38"/>
    <n v="0"/>
    <n v="16"/>
  </r>
  <r>
    <d v="2005-09-18T00:00:00"/>
    <s v="Sunday"/>
    <x v="1"/>
    <n v="10.5"/>
    <n v="0"/>
    <n v="38"/>
    <n v="17"/>
    <d v="1899-12-30T00:38:17"/>
    <d v="1899-12-30T00:03:39"/>
    <s v="B       "/>
    <x v="0"/>
    <n v="16.456247279059657"/>
    <n v="0"/>
    <x v="0"/>
    <m/>
    <d v="1899-12-30T06:48:21"/>
    <d v="1899-12-30T03:24:11"/>
    <m/>
    <n v="0"/>
    <n v="0"/>
    <d v="1899-12-30T01:35:32"/>
    <d v="1899-12-30T02:27:56"/>
    <d v="1899-12-30T00:47:46"/>
    <d v="1899-12-30T01:13:58"/>
    <n v="347"/>
    <x v="4"/>
    <x v="5"/>
    <n v="200509"/>
    <n v="39"/>
    <n v="1"/>
    <n v="18"/>
  </r>
  <r>
    <d v="2005-09-20T00:00:00"/>
    <s v="Tuesday"/>
    <x v="2"/>
    <n v="2.9"/>
    <n v="0"/>
    <n v="29"/>
    <n v="18"/>
    <d v="1899-12-30T00:29:18"/>
    <d v="1899-12-30T00:10:06"/>
    <s v="R200501"/>
    <x v="47"/>
    <n v="5.9385665529010288"/>
    <n v="0"/>
    <x v="0"/>
    <m/>
    <d v="1899-12-30T04:24:43"/>
    <d v="1899-12-30T02:12:21"/>
    <m/>
    <n v="0"/>
    <n v="0"/>
    <d v="1899-12-30T04:24:43"/>
    <d v="1899-12-30T05:17:07"/>
    <d v="1899-12-30T02:12:21"/>
    <d v="1899-12-30T02:38:33"/>
    <n v="1624"/>
    <x v="4"/>
    <x v="5"/>
    <n v="200509"/>
    <n v="39"/>
    <n v="1"/>
    <n v="20"/>
  </r>
  <r>
    <d v="2005-09-21T00:00:00"/>
    <s v="Wednesday"/>
    <x v="2"/>
    <n v="2.9"/>
    <n v="0"/>
    <n v="29"/>
    <n v="22"/>
    <d v="1899-12-30T00:29:22"/>
    <d v="1899-12-30T00:10:08"/>
    <s v="R200501"/>
    <x v="47"/>
    <n v="5.9250851305334882"/>
    <n v="0"/>
    <x v="0"/>
    <m/>
    <d v="1899-12-30T04:25:19"/>
    <d v="1899-12-30T02:12:39"/>
    <m/>
    <n v="0"/>
    <n v="0"/>
    <d v="1899-12-30T04:25:19"/>
    <d v="1899-12-30T05:17:43"/>
    <d v="1899-12-30T02:12:39"/>
    <d v="1899-12-30T02:38:51"/>
    <n v="1636"/>
    <x v="4"/>
    <x v="5"/>
    <n v="200509"/>
    <n v="39"/>
    <n v="0"/>
    <n v="21"/>
  </r>
  <r>
    <d v="2005-09-22T00:00:00"/>
    <s v="Thursday"/>
    <x v="2"/>
    <n v="3.42"/>
    <n v="0"/>
    <n v="34"/>
    <n v="43"/>
    <d v="1899-12-30T00:34:43"/>
    <d v="1899-12-30T00:10:09"/>
    <s v="R200501"/>
    <x v="51"/>
    <n v="5.9107057129140701"/>
    <n v="0"/>
    <x v="0"/>
    <m/>
    <d v="1899-12-30T04:25:57"/>
    <d v="1899-12-30T02:12:59"/>
    <m/>
    <n v="0"/>
    <n v="0"/>
    <d v="1899-12-30T04:25:57"/>
    <d v="1899-12-30T05:18:22"/>
    <d v="1899-12-30T02:12:59"/>
    <d v="1899-12-30T02:39:11"/>
    <n v="1651"/>
    <x v="4"/>
    <x v="5"/>
    <n v="200509"/>
    <n v="39"/>
    <n v="0"/>
    <n v="22"/>
  </r>
  <r>
    <d v="2005-09-23T00:00:00"/>
    <s v="Friday"/>
    <x v="2"/>
    <n v="3"/>
    <n v="0"/>
    <n v="35"/>
    <n v="21"/>
    <d v="1899-12-30T00:35:21"/>
    <d v="1899-12-30T00:11:47"/>
    <s v="R200501"/>
    <x v="76"/>
    <n v="5.0919377652050954"/>
    <n v="0"/>
    <x v="0"/>
    <m/>
    <d v="1899-12-30T05:08:43"/>
    <d v="1899-12-30T02:34:22"/>
    <m/>
    <n v="0"/>
    <n v="0"/>
    <d v="1899-12-30T05:08:43"/>
    <d v="1899-12-30T06:01:07"/>
    <d v="1899-12-30T02:34:22"/>
    <d v="1899-12-30T03:00:34"/>
    <n v="2618"/>
    <x v="4"/>
    <x v="5"/>
    <n v="200509"/>
    <n v="39"/>
    <n v="0"/>
    <n v="23"/>
  </r>
  <r>
    <d v="2005-09-26T00:00:00"/>
    <s v="Monday"/>
    <x v="2"/>
    <n v="2.9"/>
    <n v="0"/>
    <n v="30"/>
    <n v="12"/>
    <d v="1899-12-30T00:30:12"/>
    <d v="1899-12-30T00:10:25"/>
    <s v="R200501"/>
    <x v="47"/>
    <n v="5.761589403973514"/>
    <n v="157"/>
    <x v="0"/>
    <m/>
    <d v="1899-12-30T04:32:50"/>
    <d v="1899-12-30T02:16:25"/>
    <m/>
    <n v="0"/>
    <n v="0"/>
    <d v="1899-12-30T04:32:50"/>
    <d v="1899-12-30T05:25:15"/>
    <d v="1899-12-30T02:16:25"/>
    <d v="1899-12-30T02:42:37"/>
    <n v="1877"/>
    <x v="4"/>
    <x v="5"/>
    <n v="200509"/>
    <n v="40"/>
    <n v="2"/>
    <n v="26"/>
  </r>
  <r>
    <d v="2005-09-29T00:00:00"/>
    <s v="Thursday"/>
    <x v="1"/>
    <n v="2.5"/>
    <n v="0"/>
    <n v="8"/>
    <n v="30"/>
    <d v="1899-12-30T00:08:30"/>
    <d v="1899-12-30T00:03:24"/>
    <s v="B       "/>
    <x v="77"/>
    <n v="17.647058823529424"/>
    <n v="0"/>
    <x v="0"/>
    <m/>
    <d v="1899-12-30T06:20:48"/>
    <d v="1899-12-30T03:10:24"/>
    <m/>
    <n v="0"/>
    <n v="0"/>
    <d v="1899-12-30T01:29:05"/>
    <d v="1899-12-30T02:21:29"/>
    <d v="1899-12-30T00:44:32"/>
    <d v="1899-12-30T01:10:44"/>
    <n v="270"/>
    <x v="4"/>
    <x v="5"/>
    <n v="200509"/>
    <n v="40"/>
    <n v="2"/>
    <n v="29"/>
  </r>
  <r>
    <d v="2005-09-29T00:00:00"/>
    <s v="Thursday"/>
    <x v="2"/>
    <n v="1.6"/>
    <n v="0"/>
    <n v="15"/>
    <n v="30"/>
    <d v="1899-12-30T00:15:30"/>
    <d v="1899-12-30T00:09:41"/>
    <s v="R200501"/>
    <x v="78"/>
    <n v="6.1935483870967785"/>
    <n v="162"/>
    <x v="0"/>
    <m/>
    <d v="1899-12-30T04:13:49"/>
    <d v="1899-12-30T02:06:54"/>
    <m/>
    <n v="0"/>
    <n v="0"/>
    <d v="1899-12-30T04:13:49"/>
    <d v="1899-12-30T05:06:13"/>
    <d v="1899-12-30T02:06:54"/>
    <d v="1899-12-30T02:33:06"/>
    <n v="1255"/>
    <x v="4"/>
    <x v="5"/>
    <n v="200509"/>
    <n v="40"/>
    <n v="0"/>
    <n v="29"/>
  </r>
  <r>
    <d v="2005-10-01T00:00:00"/>
    <s v="Saturday"/>
    <x v="0"/>
    <n v="1"/>
    <n v="0"/>
    <n v="31"/>
    <n v="30"/>
    <d v="1899-12-30T00:31:30"/>
    <d v="1899-12-30T00:31:30"/>
    <s v="O       "/>
    <x v="79"/>
    <n v="1.904761904761906"/>
    <n v="0"/>
    <x v="0"/>
    <m/>
    <d v="1899-12-30T01:15:36"/>
    <d v="1899-12-30T00:37:48"/>
    <m/>
    <n v="0"/>
    <n v="0"/>
    <d v="1899-12-30T13:45:18"/>
    <d v="1899-12-30T14:37:42"/>
    <d v="1899-12-30T06:52:39"/>
    <d v="1899-12-30T07:18:51"/>
    <n v="3159"/>
    <x v="4"/>
    <x v="6"/>
    <n v="200510"/>
    <n v="40"/>
    <n v="1"/>
    <n v="1"/>
  </r>
  <r>
    <d v="2005-10-01T00:00:00"/>
    <s v="Saturday"/>
    <x v="1"/>
    <n v="25"/>
    <n v="1"/>
    <n v="38"/>
    <n v="32"/>
    <d v="1899-12-30T01:38:32"/>
    <d v="1899-12-30T00:03:56"/>
    <s v="B       "/>
    <x v="79"/>
    <n v="15.223274695534515"/>
    <n v="0"/>
    <x v="0"/>
    <m/>
    <d v="1899-12-30T07:21:26"/>
    <d v="1899-12-30T03:40:43"/>
    <m/>
    <n v="0"/>
    <n v="0"/>
    <d v="1899-12-30T01:43:16"/>
    <d v="1899-12-30T02:35:40"/>
    <d v="1899-12-30T00:51:38"/>
    <d v="1899-12-30T01:17:50"/>
    <n v="452"/>
    <x v="4"/>
    <x v="6"/>
    <n v="200510"/>
    <n v="40"/>
    <n v="0"/>
    <n v="1"/>
  </r>
  <r>
    <d v="2005-10-01T00:00:00"/>
    <s v="Saturday"/>
    <x v="2"/>
    <n v="6.2"/>
    <n v="1"/>
    <n v="11"/>
    <n v="20"/>
    <d v="1899-12-30T01:11:20"/>
    <d v="1899-12-30T00:11:30"/>
    <s v="R200403"/>
    <x v="79"/>
    <n v="5.2149532710280413"/>
    <n v="0"/>
    <x v="0"/>
    <m/>
    <d v="1899-12-30T05:01:26"/>
    <d v="1899-12-30T02:30:43"/>
    <m/>
    <n v="0"/>
    <n v="0"/>
    <d v="1899-12-30T05:01:26"/>
    <d v="1899-12-30T05:53:50"/>
    <d v="1899-12-30T02:30:43"/>
    <d v="1899-12-30T02:56:55"/>
    <n v="2518"/>
    <x v="4"/>
    <x v="6"/>
    <n v="200510"/>
    <n v="40"/>
    <n v="0"/>
    <n v="1"/>
  </r>
  <r>
    <d v="2005-10-03T00:00:00"/>
    <s v="Monday"/>
    <x v="2"/>
    <n v="2.6"/>
    <n v="0"/>
    <n v="32"/>
    <n v="40"/>
    <d v="1899-12-30T00:32:40"/>
    <d v="1899-12-30T00:12:34"/>
    <s v="R200501"/>
    <x v="76"/>
    <n v="4.7755102040816366"/>
    <n v="0"/>
    <x v="0"/>
    <m/>
    <d v="1899-12-30T05:29:11"/>
    <d v="1899-12-30T02:44:35"/>
    <m/>
    <n v="0"/>
    <n v="0"/>
    <d v="1899-12-30T05:29:11"/>
    <d v="1899-12-30T06:21:35"/>
    <d v="1899-12-30T02:44:35"/>
    <d v="1899-12-30T03:10:47"/>
    <n v="2814"/>
    <x v="4"/>
    <x v="6"/>
    <n v="200510"/>
    <n v="41"/>
    <n v="1"/>
    <n v="3"/>
  </r>
  <r>
    <d v="2005-10-06T00:00:00"/>
    <s v="Thursday"/>
    <x v="2"/>
    <n v="2"/>
    <n v="0"/>
    <n v="19"/>
    <n v="6"/>
    <d v="1899-12-30T00:19:06"/>
    <d v="1899-12-30T00:09:33"/>
    <s v="R200501"/>
    <x v="76"/>
    <n v="6.2827225130890101"/>
    <n v="157"/>
    <x v="0"/>
    <m/>
    <d v="1899-12-30T04:10:13"/>
    <d v="1899-12-30T02:05:06"/>
    <m/>
    <n v="0"/>
    <n v="0"/>
    <d v="1899-12-30T04:10:13"/>
    <d v="1899-12-30T05:02:37"/>
    <d v="1899-12-30T02:05:06"/>
    <d v="1899-12-30T02:31:18"/>
    <n v="1165"/>
    <x v="4"/>
    <x v="6"/>
    <n v="200510"/>
    <n v="41"/>
    <n v="2"/>
    <n v="6"/>
  </r>
  <r>
    <d v="2005-10-07T00:00:00"/>
    <s v="Friday"/>
    <x v="2"/>
    <n v="2.7"/>
    <n v="0"/>
    <n v="25"/>
    <n v="36"/>
    <d v="1899-12-30T00:25:36"/>
    <d v="1899-12-30T00:09:29"/>
    <s v="R200401"/>
    <x v="80"/>
    <n v="6.3281250000000053"/>
    <n v="155"/>
    <x v="0"/>
    <m/>
    <d v="1899-12-30T04:08:25"/>
    <d v="1899-12-30T02:04:12"/>
    <m/>
    <n v="0"/>
    <n v="0"/>
    <d v="1899-12-30T04:08:25"/>
    <d v="1899-12-30T05:00:49"/>
    <d v="1899-12-30T02:04:12"/>
    <d v="1899-12-30T02:30:24"/>
    <n v="1107"/>
    <x v="4"/>
    <x v="6"/>
    <n v="200510"/>
    <n v="41"/>
    <n v="0"/>
    <n v="7"/>
  </r>
  <r>
    <d v="2005-10-10T00:00:00"/>
    <s v="Monday"/>
    <x v="2"/>
    <n v="3.42"/>
    <n v="0"/>
    <n v="36"/>
    <n v="36"/>
    <d v="1899-12-30T00:36:36"/>
    <d v="1899-12-30T00:10:42"/>
    <s v="R200401"/>
    <x v="51"/>
    <n v="5.6065573770491843"/>
    <n v="0"/>
    <x v="0"/>
    <m/>
    <d v="1899-12-30T04:40:23"/>
    <d v="1899-12-30T02:20:12"/>
    <m/>
    <n v="0"/>
    <n v="0"/>
    <d v="1899-12-30T04:40:23"/>
    <d v="1899-12-30T05:32:47"/>
    <d v="1899-12-30T02:20:12"/>
    <d v="1899-12-30T02:46:24"/>
    <n v="2066"/>
    <x v="4"/>
    <x v="6"/>
    <n v="200510"/>
    <n v="42"/>
    <n v="2"/>
    <n v="10"/>
  </r>
  <r>
    <d v="2005-10-13T00:00:00"/>
    <s v="Thursday"/>
    <x v="2"/>
    <n v="1.25"/>
    <n v="0"/>
    <n v="15"/>
    <n v="0"/>
    <d v="1899-12-30T00:15:00"/>
    <d v="1899-12-30T00:12:00"/>
    <s v="R200401"/>
    <x v="81"/>
    <n v="5.0000000000000036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688"/>
    <x v="4"/>
    <x v="6"/>
    <n v="200510"/>
    <n v="42"/>
    <n v="2"/>
    <n v="13"/>
  </r>
  <r>
    <d v="2005-10-14T00:00:00"/>
    <s v="Friday"/>
    <x v="2"/>
    <n v="2.61"/>
    <n v="0"/>
    <n v="30"/>
    <n v="0"/>
    <d v="1899-12-30T00:30:00"/>
    <d v="1899-12-30T00:11:30"/>
    <s v="R200401"/>
    <x v="81"/>
    <n v="5.2200000000000042"/>
    <n v="0"/>
    <x v="0"/>
    <m/>
    <d v="1899-12-30T05:01:09"/>
    <d v="1899-12-30T02:30:34"/>
    <m/>
    <n v="0"/>
    <n v="0"/>
    <d v="1899-12-30T05:01:09"/>
    <d v="1899-12-30T05:53:33"/>
    <d v="1899-12-30T02:30:34"/>
    <d v="1899-12-30T02:56:46"/>
    <n v="2512"/>
    <x v="4"/>
    <x v="6"/>
    <n v="200510"/>
    <n v="42"/>
    <n v="0"/>
    <n v="14"/>
  </r>
  <r>
    <d v="2005-10-17T00:00:00"/>
    <s v="Monday"/>
    <x v="2"/>
    <n v="2.7"/>
    <n v="0"/>
    <n v="30"/>
    <n v="6"/>
    <d v="1899-12-30T00:30:06"/>
    <d v="1899-12-30T00:11:09"/>
    <s v="R200401"/>
    <x v="80"/>
    <n v="5.3820598006644556"/>
    <n v="151"/>
    <x v="0"/>
    <m/>
    <d v="1899-12-30T04:52:05"/>
    <d v="1899-12-30T02:26:02"/>
    <m/>
    <n v="0"/>
    <n v="0"/>
    <d v="1899-12-30T04:52:05"/>
    <d v="1899-12-30T05:44:29"/>
    <d v="1899-12-30T02:26:02"/>
    <d v="1899-12-30T02:52:14"/>
    <n v="2341"/>
    <x v="4"/>
    <x v="6"/>
    <n v="200510"/>
    <n v="43"/>
    <n v="2"/>
    <n v="17"/>
  </r>
  <r>
    <d v="2005-10-18T00:00:00"/>
    <s v="Tuesday"/>
    <x v="2"/>
    <n v="2.9"/>
    <n v="0"/>
    <n v="26"/>
    <n v="34"/>
    <d v="1899-12-30T00:26:34"/>
    <d v="1899-12-30T00:09:10"/>
    <s v="R200502"/>
    <x v="47"/>
    <n v="6.5495608531995035"/>
    <n v="167"/>
    <x v="0"/>
    <m/>
    <d v="1899-12-30T04:00:01"/>
    <d v="1899-12-30T02:00:00"/>
    <m/>
    <n v="0"/>
    <n v="0"/>
    <d v="1899-12-30T04:00:01"/>
    <d v="1899-12-30T04:52:25"/>
    <d v="1899-12-30T02:00:00"/>
    <d v="1899-12-30T02:26:12"/>
    <n v="949"/>
    <x v="4"/>
    <x v="6"/>
    <n v="200510"/>
    <n v="43"/>
    <n v="0"/>
    <n v="18"/>
  </r>
  <r>
    <d v="2005-10-19T00:00:00"/>
    <s v="Wednesday"/>
    <x v="2"/>
    <n v="3.42"/>
    <n v="0"/>
    <n v="35"/>
    <n v="56"/>
    <d v="1899-12-30T00:35:56"/>
    <d v="1899-12-30T00:10:30"/>
    <s v="R200502"/>
    <x v="51"/>
    <n v="5.7105751391465729"/>
    <n v="0"/>
    <x v="0"/>
    <m/>
    <d v="1899-12-30T04:35:17"/>
    <d v="1899-12-30T02:17:38"/>
    <m/>
    <n v="0"/>
    <n v="0"/>
    <d v="1899-12-30T04:35:17"/>
    <d v="1899-12-30T05:27:41"/>
    <d v="1899-12-30T02:17:38"/>
    <d v="1899-12-30T02:43:50"/>
    <n v="1950"/>
    <x v="4"/>
    <x v="6"/>
    <n v="200510"/>
    <n v="43"/>
    <n v="0"/>
    <n v="19"/>
  </r>
  <r>
    <d v="2005-10-24T00:00:00"/>
    <s v="Monday"/>
    <x v="2"/>
    <n v="2.9"/>
    <n v="0"/>
    <n v="29"/>
    <n v="35"/>
    <d v="1899-12-30T00:29:35"/>
    <d v="1899-12-30T00:10:12"/>
    <s v="R200502"/>
    <x v="47"/>
    <n v="5.881690140845075"/>
    <n v="0"/>
    <x v="0"/>
    <m/>
    <d v="1899-12-30T04:27:16"/>
    <d v="1899-12-30T02:13:38"/>
    <m/>
    <n v="0"/>
    <n v="0"/>
    <d v="1899-12-30T04:27:16"/>
    <d v="1899-12-30T05:19:40"/>
    <d v="1899-12-30T02:13:38"/>
    <d v="1899-12-30T02:39:50"/>
    <n v="1699"/>
    <x v="4"/>
    <x v="6"/>
    <n v="200510"/>
    <n v="44"/>
    <n v="4"/>
    <n v="24"/>
  </r>
  <r>
    <d v="2005-10-27T00:00:00"/>
    <s v="Thursday"/>
    <x v="2"/>
    <n v="2.9"/>
    <n v="0"/>
    <n v="29"/>
    <n v="40"/>
    <d v="1899-12-30T00:29:40"/>
    <d v="1899-12-30T00:10:14"/>
    <s v="R200401"/>
    <x v="47"/>
    <n v="5.8651685393258459"/>
    <n v="0"/>
    <x v="0"/>
    <m/>
    <d v="1899-12-30T04:28:01"/>
    <d v="1899-12-30T02:14:01"/>
    <m/>
    <n v="0"/>
    <n v="0"/>
    <d v="1899-12-30T04:28:01"/>
    <d v="1899-12-30T05:20:25"/>
    <d v="1899-12-30T02:14:01"/>
    <d v="1899-12-30T02:40:13"/>
    <n v="1725"/>
    <x v="4"/>
    <x v="6"/>
    <n v="200510"/>
    <n v="44"/>
    <n v="2"/>
    <n v="27"/>
  </r>
  <r>
    <d v="2005-10-31T00:00:00"/>
    <s v="Monday"/>
    <x v="2"/>
    <n v="3"/>
    <n v="0"/>
    <n v="28"/>
    <n v="28"/>
    <d v="1899-12-30T00:28:28"/>
    <d v="1899-12-30T00:09:29"/>
    <s v="R200502"/>
    <x v="47"/>
    <n v="6.323185011709608"/>
    <n v="0"/>
    <x v="0"/>
    <m/>
    <d v="1899-12-30T04:08:37"/>
    <d v="1899-12-30T02:04:18"/>
    <m/>
    <n v="0"/>
    <n v="0"/>
    <d v="1899-12-30T04:08:37"/>
    <d v="1899-12-30T05:01:01"/>
    <d v="1899-12-30T02:04:18"/>
    <d v="1899-12-30T02:30:30"/>
    <n v="1111"/>
    <x v="4"/>
    <x v="6"/>
    <n v="200510"/>
    <n v="45"/>
    <n v="3"/>
    <n v="31"/>
  </r>
  <r>
    <d v="2005-11-01T00:00:00"/>
    <s v="Tuesday"/>
    <x v="2"/>
    <n v="2.9"/>
    <n v="0"/>
    <n v="26"/>
    <n v="50"/>
    <d v="1899-12-30T00:26:50"/>
    <d v="1899-12-30T00:09:15"/>
    <s v="R200502"/>
    <x v="47"/>
    <n v="6.4844720496894466"/>
    <n v="0"/>
    <x v="0"/>
    <m/>
    <d v="1899-12-30T04:02:26"/>
    <d v="1899-12-30T02:01:13"/>
    <m/>
    <n v="0"/>
    <n v="0"/>
    <d v="1899-12-30T04:02:26"/>
    <d v="1899-12-30T04:54:50"/>
    <d v="1899-12-30T02:01:13"/>
    <d v="1899-12-30T02:27:25"/>
    <n v="985"/>
    <x v="4"/>
    <x v="7"/>
    <n v="200511"/>
    <n v="45"/>
    <n v="0"/>
    <n v="1"/>
  </r>
  <r>
    <d v="2005-11-07T00:00:00"/>
    <s v="Monday"/>
    <x v="2"/>
    <n v="2.9"/>
    <n v="0"/>
    <n v="26"/>
    <n v="55"/>
    <d v="1899-12-30T00:26:55"/>
    <d v="1899-12-30T00:09:17"/>
    <s v="R200502"/>
    <x v="47"/>
    <n v="6.4643962848297258"/>
    <n v="172"/>
    <x v="0"/>
    <m/>
    <d v="1899-12-30T04:03:11"/>
    <d v="1899-12-30T02:01:35"/>
    <m/>
    <n v="0"/>
    <n v="0"/>
    <d v="1899-12-30T04:03:11"/>
    <d v="1899-12-30T04:55:35"/>
    <d v="1899-12-30T02:01:35"/>
    <d v="1899-12-30T02:27:47"/>
    <n v="1006"/>
    <x v="4"/>
    <x v="7"/>
    <n v="200511"/>
    <n v="46"/>
    <n v="5"/>
    <n v="7"/>
  </r>
  <r>
    <d v="2005-11-08T00:00:00"/>
    <s v="Tuesday"/>
    <x v="2"/>
    <n v="2.25"/>
    <n v="0"/>
    <n v="25"/>
    <n v="0"/>
    <d v="1899-12-30T00:25:00"/>
    <d v="1899-12-30T00:11:07"/>
    <s v="R200502"/>
    <x v="81"/>
    <n v="5.4000000000000039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9"/>
    <x v="4"/>
    <x v="7"/>
    <n v="200511"/>
    <n v="46"/>
    <n v="0"/>
    <n v="8"/>
  </r>
  <r>
    <d v="2005-11-14T00:00:00"/>
    <s v="Monday"/>
    <x v="2"/>
    <n v="2.9"/>
    <n v="0"/>
    <n v="29"/>
    <n v="45"/>
    <d v="1899-12-30T00:29:45"/>
    <d v="1899-12-30T00:10:16"/>
    <s v="R200502"/>
    <x v="47"/>
    <n v="5.8487394957983234"/>
    <n v="167"/>
    <x v="0"/>
    <m/>
    <d v="1899-12-30T04:28:47"/>
    <d v="1899-12-30T02:14:23"/>
    <m/>
    <n v="0"/>
    <n v="0"/>
    <d v="1899-12-30T04:28:47"/>
    <d v="1899-12-30T05:21:11"/>
    <d v="1899-12-30T02:14:23"/>
    <d v="1899-12-30T02:40:35"/>
    <n v="1749"/>
    <x v="4"/>
    <x v="7"/>
    <n v="200511"/>
    <n v="47"/>
    <n v="5"/>
    <n v="14"/>
  </r>
  <r>
    <d v="2005-11-15T00:00:00"/>
    <s v="Tuesday"/>
    <x v="2"/>
    <n v="3"/>
    <n v="0"/>
    <n v="31"/>
    <n v="19"/>
    <d v="1899-12-30T00:31:19"/>
    <d v="1899-12-30T00:10:26"/>
    <s v="R200502"/>
    <x v="47"/>
    <n v="5.7477381585950011"/>
    <n v="0"/>
    <x v="0"/>
    <m/>
    <d v="1899-12-30T04:33:30"/>
    <d v="1899-12-30T02:16:45"/>
    <m/>
    <n v="0"/>
    <n v="0"/>
    <d v="1899-12-30T04:33:30"/>
    <d v="1899-12-30T05:25:54"/>
    <d v="1899-12-30T02:16:45"/>
    <d v="1899-12-30T02:42:57"/>
    <n v="1895"/>
    <x v="4"/>
    <x v="7"/>
    <n v="200511"/>
    <n v="47"/>
    <n v="0"/>
    <n v="15"/>
  </r>
  <r>
    <d v="2005-11-16T00:00:00"/>
    <s v="Wednesday"/>
    <x v="2"/>
    <n v="3.1"/>
    <n v="0"/>
    <n v="33"/>
    <n v="8"/>
    <d v="1899-12-30T00:33:08"/>
    <d v="1899-12-30T00:10:41"/>
    <s v="R200502"/>
    <x v="47"/>
    <n v="5.6136820925553366"/>
    <n v="164"/>
    <x v="0"/>
    <s v="http://tinyurl.com/bzuhd,"/>
    <d v="1899-12-30T04:40:02"/>
    <d v="1899-12-30T02:20:01"/>
    <m/>
    <n v="0"/>
    <n v="0"/>
    <d v="1899-12-30T04:40:02"/>
    <d v="1899-12-30T05:32:26"/>
    <d v="1899-12-30T02:20:01"/>
    <d v="1899-12-30T02:46:13"/>
    <n v="2055"/>
    <x v="4"/>
    <x v="7"/>
    <n v="200511"/>
    <n v="47"/>
    <n v="0"/>
    <n v="16"/>
  </r>
  <r>
    <d v="2005-11-20T00:00:00"/>
    <s v="Sunday"/>
    <x v="2"/>
    <n v="1.4"/>
    <n v="0"/>
    <n v="14"/>
    <n v="36"/>
    <d v="1899-12-30T00:14:36"/>
    <d v="1899-12-30T00:10:26"/>
    <s v="R200501"/>
    <x v="82"/>
    <n v="5.7534246575342509"/>
    <n v="0"/>
    <x v="0"/>
    <m/>
    <d v="1899-12-30T04:33:14"/>
    <d v="1899-12-30T02:16:37"/>
    <m/>
    <n v="0"/>
    <n v="0"/>
    <d v="1899-12-30T04:33:14"/>
    <d v="1899-12-30T05:25:38"/>
    <d v="1899-12-30T02:16:37"/>
    <d v="1899-12-30T02:42:49"/>
    <n v="1889"/>
    <x v="4"/>
    <x v="7"/>
    <n v="200511"/>
    <n v="48"/>
    <n v="3"/>
    <n v="20"/>
  </r>
  <r>
    <d v="2005-11-21T00:00:00"/>
    <s v="Monday"/>
    <x v="2"/>
    <n v="3.42"/>
    <n v="0"/>
    <n v="37"/>
    <n v="0"/>
    <d v="1899-12-30T00:37:00"/>
    <d v="1899-12-30T00:10:49"/>
    <s v="R200502"/>
    <x v="51"/>
    <n v="5.5459459459459497"/>
    <n v="0"/>
    <x v="0"/>
    <m/>
    <d v="1899-12-30T04:43:27"/>
    <d v="1899-12-30T02:21:44"/>
    <m/>
    <n v="0"/>
    <n v="0"/>
    <d v="1899-12-30T04:43:27"/>
    <d v="1899-12-30T05:35:51"/>
    <d v="1899-12-30T02:21:44"/>
    <d v="1899-12-30T02:47:56"/>
    <n v="2144"/>
    <x v="4"/>
    <x v="7"/>
    <n v="200511"/>
    <n v="48"/>
    <n v="0"/>
    <n v="21"/>
  </r>
  <r>
    <d v="2005-11-23T00:00:00"/>
    <s v="Wednesday"/>
    <x v="2"/>
    <n v="1.35"/>
    <n v="0"/>
    <n v="15"/>
    <n v="0"/>
    <d v="1899-12-30T00:15:00"/>
    <d v="1899-12-30T00:11:07"/>
    <s v="R200502"/>
    <x v="81"/>
    <n v="5.4000000000000048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3"/>
    <x v="4"/>
    <x v="7"/>
    <n v="200511"/>
    <n v="48"/>
    <n v="1"/>
    <n v="23"/>
  </r>
  <r>
    <d v="2005-11-29T00:00:00"/>
    <s v="Tuesday"/>
    <x v="2"/>
    <n v="4"/>
    <n v="0"/>
    <n v="45"/>
    <n v="36"/>
    <d v="1899-12-30T00:45:36"/>
    <d v="1899-12-30T00:11:24"/>
    <s v="R200502"/>
    <x v="75"/>
    <n v="5.263157894736846"/>
    <n v="158"/>
    <x v="0"/>
    <s v="http://tinyurl.com/bpldf,"/>
    <d v="1899-12-30T04:58:41"/>
    <d v="1899-12-30T02:29:20"/>
    <m/>
    <n v="0"/>
    <n v="0"/>
    <d v="1899-12-30T04:58:41"/>
    <d v="1899-12-30T05:51:05"/>
    <d v="1899-12-30T02:29:20"/>
    <d v="1899-12-30T02:55:32"/>
    <n v="2467"/>
    <x v="4"/>
    <x v="7"/>
    <n v="200511"/>
    <n v="49"/>
    <n v="5"/>
    <n v="29"/>
  </r>
  <r>
    <d v="2005-12-01T00:00:00"/>
    <s v="Thursday"/>
    <x v="2"/>
    <n v="2.9"/>
    <n v="0"/>
    <n v="28"/>
    <n v="31"/>
    <d v="1899-12-30T00:28:31"/>
    <d v="1899-12-30T00:09:50"/>
    <s v="R200502"/>
    <x v="47"/>
    <n v="6.1016949152542423"/>
    <n v="167"/>
    <x v="0"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11"/>
    <n v="200512"/>
    <n v="49"/>
    <n v="1"/>
    <n v="1"/>
  </r>
  <r>
    <d v="2005-12-02T00:00:00"/>
    <s v="Friday"/>
    <x v="2"/>
    <n v="3"/>
    <n v="0"/>
    <n v="32"/>
    <n v="40"/>
    <d v="1899-12-30T00:32:40"/>
    <d v="1899-12-30T00:10:53"/>
    <s v="R200502"/>
    <x v="83"/>
    <n v="5.5102040816326578"/>
    <n v="0"/>
    <x v="0"/>
    <m/>
    <d v="1899-12-30T04:45:17"/>
    <d v="1899-12-30T02:22:39"/>
    <m/>
    <n v="0"/>
    <n v="0"/>
    <d v="1899-12-30T04:45:17"/>
    <d v="1899-12-30T05:37:41"/>
    <d v="1899-12-30T02:22:39"/>
    <d v="1899-12-30T02:48:51"/>
    <n v="2189"/>
    <x v="4"/>
    <x v="11"/>
    <n v="200512"/>
    <n v="49"/>
    <n v="0"/>
    <n v="2"/>
  </r>
  <r>
    <d v="2005-12-03T00:00:00"/>
    <s v="Saturday"/>
    <x v="2"/>
    <n v="3.1"/>
    <n v="0"/>
    <n v="32"/>
    <n v="8"/>
    <d v="1899-12-30T00:32:08"/>
    <d v="1899-12-30T00:10:22"/>
    <s v="R200502"/>
    <x v="84"/>
    <n v="5.7883817427385935"/>
    <n v="0"/>
    <x v="0"/>
    <m/>
    <d v="1899-12-30T04:31:35"/>
    <d v="1899-12-30T02:15:47"/>
    <m/>
    <n v="0"/>
    <n v="0"/>
    <d v="1899-12-30T04:31:35"/>
    <d v="1899-12-30T05:23:59"/>
    <d v="1899-12-30T02:15:47"/>
    <d v="1899-12-30T02:41:59"/>
    <n v="1839"/>
    <x v="4"/>
    <x v="11"/>
    <n v="200512"/>
    <n v="49"/>
    <n v="0"/>
    <n v="3"/>
  </r>
  <r>
    <d v="2005-12-07T00:00:00"/>
    <s v="Wednesday"/>
    <x v="2"/>
    <n v="1"/>
    <n v="0"/>
    <n v="9"/>
    <n v="55"/>
    <d v="1899-12-30T00:09:55"/>
    <d v="1899-12-30T00:09:55"/>
    <s v="R200501"/>
    <x v="2"/>
    <n v="6.050420168067232"/>
    <n v="0"/>
    <x v="0"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1"/>
    <n v="200512"/>
    <n v="50"/>
    <n v="3"/>
    <n v="7"/>
  </r>
  <r>
    <d v="2005-12-12T00:00:00"/>
    <s v="Monday"/>
    <x v="2"/>
    <n v="1.75"/>
    <n v="0"/>
    <n v="20"/>
    <n v="0"/>
    <d v="1899-12-30T00:20:00"/>
    <d v="1899-12-30T00:11:26"/>
    <s v="R200502"/>
    <x v="2"/>
    <n v="5.2500000000000044"/>
    <n v="0"/>
    <x v="0"/>
    <m/>
    <d v="1899-12-30T04:59:26"/>
    <d v="1899-12-30T02:29:43"/>
    <m/>
    <n v="0"/>
    <n v="0"/>
    <d v="1899-12-30T04:59:26"/>
    <d v="1899-12-30T05:51:50"/>
    <d v="1899-12-30T02:29:43"/>
    <d v="1899-12-30T02:55:55"/>
    <n v="2475"/>
    <x v="4"/>
    <x v="11"/>
    <n v="200512"/>
    <n v="51"/>
    <n v="4"/>
    <n v="12"/>
  </r>
  <r>
    <d v="2005-12-27T00:00:00"/>
    <s v="Tuesday"/>
    <x v="2"/>
    <n v="1.8"/>
    <n v="0"/>
    <n v="20"/>
    <n v="0"/>
    <d v="1899-12-30T00:20:00"/>
    <d v="1899-12-30T00:11:07"/>
    <s v="R200502"/>
    <x v="81"/>
    <n v="5.4000000000000048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7"/>
    <x v="4"/>
    <x v="11"/>
    <n v="200512"/>
    <n v="53"/>
    <n v="14"/>
    <n v="27"/>
  </r>
  <r>
    <d v="2005-12-28T00:00:00"/>
    <s v="Wednesday"/>
    <x v="2"/>
    <n v="2.9"/>
    <n v="0"/>
    <n v="30"/>
    <n v="15"/>
    <d v="1899-12-30T00:30:15"/>
    <d v="1899-12-30T00:10:26"/>
    <s v="R200502"/>
    <x v="47"/>
    <n v="5.7520661157024842"/>
    <n v="0"/>
    <x v="0"/>
    <m/>
    <d v="1899-12-30T04:33:18"/>
    <d v="1899-12-30T02:16:39"/>
    <m/>
    <n v="0"/>
    <n v="0"/>
    <d v="1899-12-30T04:33:18"/>
    <d v="1899-12-30T05:25:42"/>
    <d v="1899-12-30T02:16:39"/>
    <d v="1899-12-30T02:42:51"/>
    <n v="1890"/>
    <x v="4"/>
    <x v="11"/>
    <n v="200512"/>
    <n v="53"/>
    <n v="0"/>
    <n v="28"/>
  </r>
  <r>
    <d v="2006-01-01T00:00:00"/>
    <s v="Sunday"/>
    <x v="2"/>
    <n v="5"/>
    <n v="0"/>
    <n v="56"/>
    <n v="56"/>
    <d v="1899-12-30T00:56:56"/>
    <d v="1899-12-30T00:11:23"/>
    <s v="R200503"/>
    <x v="85"/>
    <n v="5.2693208430913394"/>
    <n v="0"/>
    <x v="0"/>
    <m/>
    <d v="1899-12-30T04:58:20"/>
    <d v="1899-12-30T02:29:10"/>
    <m/>
    <n v="0"/>
    <n v="0"/>
    <d v="1899-12-30T04:58:20"/>
    <d v="1899-12-30T05:50:44"/>
    <d v="1899-12-30T02:29:10"/>
    <d v="1899-12-30T02:55:22"/>
    <n v="2465"/>
    <x v="5"/>
    <x v="8"/>
    <n v="200601"/>
    <n v="1"/>
    <n v="3"/>
    <n v="1"/>
  </r>
  <r>
    <d v="2006-01-05T00:00:00"/>
    <s v="Thursday"/>
    <x v="2"/>
    <n v="2"/>
    <n v="0"/>
    <n v="25"/>
    <n v="0"/>
    <d v="1899-12-30T00:25:00"/>
    <d v="1899-12-30T00:12:30"/>
    <s v="R200602"/>
    <x v="2"/>
    <n v="4.8000000000000034"/>
    <n v="0"/>
    <x v="0"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8"/>
    <n v="200601"/>
    <n v="1"/>
    <n v="3"/>
    <n v="5"/>
  </r>
  <r>
    <d v="2006-01-06T00:00:00"/>
    <s v="Friday"/>
    <x v="2"/>
    <n v="2.1"/>
    <n v="0"/>
    <n v="25"/>
    <n v="0"/>
    <d v="1899-12-30T00:25:00"/>
    <d v="1899-12-30T00:11:54"/>
    <s v="R200602"/>
    <x v="2"/>
    <n v="5.0400000000000045"/>
    <n v="0"/>
    <x v="0"/>
    <m/>
    <d v="1899-12-30T05:11:54"/>
    <d v="1899-12-30T02:35:57"/>
    <m/>
    <n v="0"/>
    <n v="0"/>
    <d v="1899-12-30T05:11:54"/>
    <d v="1899-12-30T06:04:18"/>
    <d v="1899-12-30T02:35:57"/>
    <d v="1899-12-30T03:02:09"/>
    <n v="2656"/>
    <x v="5"/>
    <x v="8"/>
    <n v="200601"/>
    <n v="1"/>
    <n v="0"/>
    <n v="6"/>
  </r>
  <r>
    <d v="2006-01-09T00:00:00"/>
    <s v="Monday"/>
    <x v="2"/>
    <n v="2.9"/>
    <n v="0"/>
    <n v="29"/>
    <n v="7"/>
    <d v="1899-12-30T00:29:07"/>
    <d v="1899-12-30T00:10:02"/>
    <s v="R200503"/>
    <x v="47"/>
    <n v="5.9759587864911321"/>
    <n v="0"/>
    <x v="0"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  <n v="2"/>
    <n v="2"/>
    <n v="9"/>
  </r>
  <r>
    <d v="2006-01-11T00:00:00"/>
    <s v="Wednesday"/>
    <x v="2"/>
    <n v="2.9"/>
    <n v="0"/>
    <n v="28"/>
    <n v="53"/>
    <d v="1899-12-30T00:28:53"/>
    <d v="1899-12-30T00:09:58"/>
    <s v="R200503"/>
    <x v="47"/>
    <n v="6.0242354298903686"/>
    <n v="0"/>
    <x v="0"/>
    <m/>
    <d v="1899-12-30T04:20:57"/>
    <d v="1899-12-30T02:10:28"/>
    <m/>
    <n v="0"/>
    <n v="0"/>
    <d v="1899-12-30T04:20:57"/>
    <d v="1899-12-30T05:13:21"/>
    <d v="1899-12-30T02:10:28"/>
    <d v="1899-12-30T02:36:40"/>
    <n v="1487"/>
    <x v="5"/>
    <x v="8"/>
    <n v="200601"/>
    <n v="2"/>
    <n v="1"/>
    <n v="11"/>
  </r>
  <r>
    <d v="2006-01-13T00:00:00"/>
    <s v="Friday"/>
    <x v="2"/>
    <n v="3"/>
    <n v="0"/>
    <n v="29"/>
    <n v="29"/>
    <d v="1899-12-30T00:29:29"/>
    <d v="1899-12-30T00:09:50"/>
    <s v="R200503"/>
    <x v="83"/>
    <n v="6.1051441492368612"/>
    <n v="154"/>
    <x v="0"/>
    <m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8"/>
    <n v="200601"/>
    <n v="2"/>
    <n v="1"/>
    <n v="13"/>
  </r>
  <r>
    <d v="2006-01-16T00:00:00"/>
    <s v="Monday"/>
    <x v="1"/>
    <n v="10"/>
    <n v="0"/>
    <n v="41"/>
    <n v="30"/>
    <d v="1899-12-30T00:41:30"/>
    <d v="1899-12-30T00:04:09"/>
    <s v="Spin"/>
    <x v="9"/>
    <n v="14.457831325301216"/>
    <n v="0"/>
    <x v="0"/>
    <m/>
    <d v="1899-12-30T07:44:48"/>
    <d v="1899-12-30T03:52:24"/>
    <m/>
    <n v="0"/>
    <n v="0"/>
    <d v="1899-12-30T01:48:44"/>
    <d v="1899-12-30T02:41:08"/>
    <d v="1899-12-30T00:54:22"/>
    <d v="1899-12-30T01:20:34"/>
    <n v="552"/>
    <x v="5"/>
    <x v="8"/>
    <n v="200601"/>
    <n v="3"/>
    <n v="2"/>
    <n v="16"/>
  </r>
  <r>
    <d v="2006-01-19T00:00:00"/>
    <s v="Thursday"/>
    <x v="2"/>
    <n v="2.9"/>
    <n v="0"/>
    <n v="29"/>
    <n v="7"/>
    <d v="1899-12-30T00:29:07"/>
    <d v="1899-12-30T00:10:02"/>
    <s v="R200503"/>
    <x v="47"/>
    <n v="5.9759587864911321"/>
    <n v="0"/>
    <x v="0"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  <n v="3"/>
    <n v="2"/>
    <n v="19"/>
  </r>
  <r>
    <d v="2006-01-21T00:00:00"/>
    <s v="Saturday"/>
    <x v="2"/>
    <n v="3.1"/>
    <n v="0"/>
    <n v="31"/>
    <n v="9"/>
    <d v="1899-12-30T00:31:09"/>
    <d v="1899-12-30T00:10:03"/>
    <s v="R200503"/>
    <x v="0"/>
    <n v="5.9711075441412573"/>
    <n v="170"/>
    <x v="0"/>
    <m/>
    <d v="1899-12-30T04:23:16"/>
    <d v="1899-12-30T02:11:38"/>
    <m/>
    <n v="0"/>
    <n v="0"/>
    <d v="1899-12-30T04:23:16"/>
    <d v="1899-12-30T05:15:40"/>
    <d v="1899-12-30T02:11:38"/>
    <d v="1899-12-30T02:37:50"/>
    <n v="1586"/>
    <x v="5"/>
    <x v="8"/>
    <n v="200601"/>
    <n v="3"/>
    <n v="1"/>
    <n v="21"/>
  </r>
  <r>
    <d v="2006-01-23T00:00:00"/>
    <s v="Monday"/>
    <x v="2"/>
    <n v="0.5"/>
    <n v="0"/>
    <n v="4"/>
    <n v="45"/>
    <d v="1899-12-30T00:04:45"/>
    <d v="1899-12-30T00:09:30"/>
    <s v="R200503"/>
    <x v="2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8"/>
    <n v="200601"/>
    <n v="4"/>
    <n v="1"/>
    <n v="23"/>
  </r>
  <r>
    <d v="2006-01-24T00:00:00"/>
    <s v="Tuesday"/>
    <x v="2"/>
    <n v="2.9"/>
    <n v="0"/>
    <n v="26"/>
    <n v="50"/>
    <d v="1899-12-30T00:26:50"/>
    <d v="1899-12-30T00:09:15"/>
    <s v="R200503"/>
    <x v="47"/>
    <n v="6.4844720496894466"/>
    <n v="166"/>
    <x v="0"/>
    <m/>
    <d v="1899-12-30T04:02:26"/>
    <d v="1899-12-30T02:01:13"/>
    <m/>
    <n v="0"/>
    <n v="0"/>
    <d v="1899-12-30T04:02:26"/>
    <d v="1899-12-30T04:54:50"/>
    <d v="1899-12-30T02:01:13"/>
    <d v="1899-12-30T02:27:25"/>
    <n v="985"/>
    <x v="5"/>
    <x v="8"/>
    <n v="200601"/>
    <n v="4"/>
    <n v="0"/>
    <n v="24"/>
  </r>
  <r>
    <d v="2006-01-26T00:00:00"/>
    <s v="Thursday"/>
    <x v="2"/>
    <n v="3"/>
    <n v="0"/>
    <n v="31"/>
    <n v="8"/>
    <d v="1899-12-30T00:31:08"/>
    <d v="1899-12-30T00:10:23"/>
    <s v="R200503"/>
    <x v="86"/>
    <n v="5.7815845824411181"/>
    <n v="160"/>
    <x v="0"/>
    <m/>
    <d v="1899-12-30T04:31:54"/>
    <d v="1899-12-30T02:15:57"/>
    <m/>
    <n v="0"/>
    <n v="0"/>
    <d v="1899-12-30T04:31:54"/>
    <d v="1899-12-30T05:24:18"/>
    <d v="1899-12-30T02:15:57"/>
    <d v="1899-12-30T02:42:09"/>
    <n v="1849"/>
    <x v="5"/>
    <x v="8"/>
    <n v="200601"/>
    <n v="4"/>
    <n v="1"/>
    <n v="26"/>
  </r>
  <r>
    <d v="2006-02-04T00:00:00"/>
    <s v="Saturday"/>
    <x v="2"/>
    <n v="3"/>
    <n v="0"/>
    <n v="33"/>
    <n v="40"/>
    <d v="1899-12-30T00:33:40"/>
    <d v="1899-12-30T00:11:13"/>
    <s v="R200503"/>
    <x v="87"/>
    <n v="5.3465346534653513"/>
    <n v="166"/>
    <x v="0"/>
    <m/>
    <d v="1899-12-30T04:54:01"/>
    <d v="1899-12-30T02:27:01"/>
    <m/>
    <n v="0"/>
    <n v="0"/>
    <d v="1899-12-30T04:54:01"/>
    <d v="1899-12-30T05:46:25"/>
    <d v="1899-12-30T02:27:01"/>
    <d v="1899-12-30T02:53:13"/>
    <n v="2373"/>
    <x v="5"/>
    <x v="9"/>
    <n v="200602"/>
    <n v="5"/>
    <n v="8"/>
    <n v="4"/>
  </r>
  <r>
    <d v="2006-02-05T00:00:00"/>
    <s v="Sunday"/>
    <x v="2"/>
    <n v="6"/>
    <n v="1"/>
    <n v="10"/>
    <n v="2"/>
    <d v="1899-12-30T01:10:02"/>
    <d v="1899-12-30T00:11:40"/>
    <s v="R200503"/>
    <x v="88"/>
    <n v="5.1404093288910078"/>
    <n v="161"/>
    <x v="0"/>
    <m/>
    <d v="1899-12-30T05:05:49"/>
    <d v="1899-12-30T02:32:54"/>
    <m/>
    <n v="0"/>
    <n v="0"/>
    <d v="1899-12-30T05:05:49"/>
    <d v="1899-12-30T05:58:13"/>
    <d v="1899-12-30T02:32:54"/>
    <d v="1899-12-30T02:59:06"/>
    <n v="2570"/>
    <x v="5"/>
    <x v="9"/>
    <n v="200602"/>
    <n v="6"/>
    <n v="0"/>
    <n v="5"/>
  </r>
  <r>
    <d v="2006-02-07T00:00:00"/>
    <s v="Tuesday"/>
    <x v="2"/>
    <n v="3"/>
    <n v="0"/>
    <n v="32"/>
    <n v="9"/>
    <d v="1899-12-30T00:32:09"/>
    <d v="1899-12-30T00:10:43"/>
    <s v="R200503"/>
    <x v="2"/>
    <n v="5.5987558320373303"/>
    <n v="170"/>
    <x v="0"/>
    <m/>
    <d v="1899-12-30T04:40:47"/>
    <d v="1899-12-30T02:20:23"/>
    <m/>
    <n v="0"/>
    <n v="0"/>
    <d v="1899-12-30T04:40:47"/>
    <d v="1899-12-30T05:33:11"/>
    <d v="1899-12-30T02:20:23"/>
    <d v="1899-12-30T02:46:35"/>
    <n v="2075"/>
    <x v="5"/>
    <x v="9"/>
    <n v="200602"/>
    <n v="6"/>
    <n v="1"/>
    <n v="7"/>
  </r>
  <r>
    <d v="2006-02-08T00:00:00"/>
    <s v="Wednesday"/>
    <x v="2"/>
    <n v="2"/>
    <n v="0"/>
    <n v="25"/>
    <n v="0"/>
    <d v="1899-12-30T00:25:00"/>
    <d v="1899-12-30T00:12:30"/>
    <s v="R200503"/>
    <x v="81"/>
    <n v="4.8000000000000034"/>
    <n v="126"/>
    <x v="0"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9"/>
    <n v="200602"/>
    <n v="6"/>
    <n v="0"/>
    <n v="8"/>
  </r>
  <r>
    <d v="2006-02-09T00:00:00"/>
    <s v="Thursday"/>
    <x v="2"/>
    <n v="3"/>
    <n v="0"/>
    <n v="30"/>
    <n v="39"/>
    <d v="1899-12-30T00:30:39"/>
    <d v="1899-12-30T00:10:13"/>
    <s v="R200503"/>
    <x v="2"/>
    <n v="5.872756933115828"/>
    <n v="164"/>
    <x v="0"/>
    <m/>
    <d v="1899-12-30T04:27:41"/>
    <d v="1899-12-30T02:13:50"/>
    <m/>
    <n v="0"/>
    <n v="0"/>
    <d v="1899-12-30T04:27:41"/>
    <d v="1899-12-30T05:20:05"/>
    <d v="1899-12-30T02:13:50"/>
    <d v="1899-12-30T02:40:02"/>
    <n v="1711"/>
    <x v="5"/>
    <x v="9"/>
    <n v="200602"/>
    <n v="6"/>
    <n v="0"/>
    <n v="9"/>
  </r>
  <r>
    <d v="2006-02-14T00:00:00"/>
    <s v="Tuesday"/>
    <x v="2"/>
    <n v="3"/>
    <n v="0"/>
    <n v="30"/>
    <n v="50"/>
    <d v="1899-12-30T00:30:50"/>
    <d v="1899-12-30T00:10:17"/>
    <s v="R200503"/>
    <x v="2"/>
    <n v="5.837837837837843"/>
    <n v="167"/>
    <x v="0"/>
    <m/>
    <d v="1899-12-30T04:29:17"/>
    <d v="1899-12-30T02:14:38"/>
    <m/>
    <n v="0"/>
    <n v="0"/>
    <d v="1899-12-30T04:29:17"/>
    <d v="1899-12-30T05:21:41"/>
    <d v="1899-12-30T02:14:38"/>
    <d v="1899-12-30T02:40:50"/>
    <n v="1763"/>
    <x v="5"/>
    <x v="9"/>
    <n v="200602"/>
    <n v="7"/>
    <n v="4"/>
    <n v="14"/>
  </r>
  <r>
    <d v="2006-02-16T00:00:00"/>
    <s v="Thursday"/>
    <x v="2"/>
    <n v="3.5"/>
    <n v="0"/>
    <n v="37"/>
    <n v="52"/>
    <d v="1899-12-30T00:37:52"/>
    <d v="1899-12-30T00:10:49"/>
    <s v="R200503"/>
    <x v="89"/>
    <n v="5.5457746478873284"/>
    <n v="0"/>
    <x v="0"/>
    <s v="18.53.51 out and 18.58.66 back"/>
    <d v="1899-12-30T04:43:28"/>
    <d v="1899-12-30T02:21:44"/>
    <m/>
    <n v="0"/>
    <n v="0"/>
    <d v="1899-12-30T04:43:28"/>
    <d v="1899-12-30T05:35:52"/>
    <d v="1899-12-30T02:21:44"/>
    <d v="1899-12-30T02:47:56"/>
    <n v="2145"/>
    <x v="5"/>
    <x v="9"/>
    <n v="200602"/>
    <n v="7"/>
    <n v="1"/>
    <n v="16"/>
  </r>
  <r>
    <d v="2006-02-17T00:00:00"/>
    <s v="Friday"/>
    <x v="2"/>
    <n v="2.9"/>
    <n v="0"/>
    <n v="28"/>
    <n v="21"/>
    <d v="1899-12-30T00:28:21"/>
    <d v="1899-12-30T00:09:47"/>
    <s v="R200503"/>
    <x v="47"/>
    <n v="6.1375661375661421"/>
    <n v="153"/>
    <x v="0"/>
    <s v="14.34.08 out and 13.47.24 back"/>
    <d v="1899-12-30T04:16:08"/>
    <d v="1899-12-30T02:08:04"/>
    <m/>
    <n v="0"/>
    <n v="0"/>
    <d v="1899-12-30T04:16:08"/>
    <d v="1899-12-30T05:08:32"/>
    <d v="1899-12-30T02:08:04"/>
    <d v="1899-12-30T02:34:16"/>
    <n v="1331"/>
    <x v="5"/>
    <x v="9"/>
    <n v="200602"/>
    <n v="7"/>
    <n v="0"/>
    <n v="17"/>
  </r>
  <r>
    <d v="2006-02-20T00:00:00"/>
    <s v="Monday"/>
    <x v="2"/>
    <n v="3"/>
    <n v="0"/>
    <n v="33"/>
    <n v="45"/>
    <d v="1899-12-30T00:33:45"/>
    <d v="1899-12-30T00:11:15"/>
    <s v="R200603"/>
    <x v="2"/>
    <n v="5.3333333333333375"/>
    <n v="0"/>
    <x v="0"/>
    <s v="Felt good after 25 minsàodd"/>
    <d v="1899-12-30T04:54:45"/>
    <d v="1899-12-30T02:27:22"/>
    <m/>
    <n v="0"/>
    <n v="0"/>
    <d v="1899-12-30T04:54:45"/>
    <d v="1899-12-30T05:47:09"/>
    <d v="1899-12-30T02:27:22"/>
    <d v="1899-12-30T02:53:35"/>
    <n v="2383"/>
    <x v="5"/>
    <x v="9"/>
    <n v="200602"/>
    <n v="8"/>
    <n v="2"/>
    <n v="20"/>
  </r>
  <r>
    <d v="2006-02-21T00:00:00"/>
    <s v="Tuesday"/>
    <x v="2"/>
    <n v="3"/>
    <n v="0"/>
    <n v="31"/>
    <n v="25"/>
    <d v="1899-12-30T00:31:25"/>
    <d v="1899-12-30T00:10:28"/>
    <s v="R200503"/>
    <x v="90"/>
    <n v="5.7294429708222854"/>
    <n v="162"/>
    <x v="0"/>
    <s v="15.27.51 out and 15.58.27 back at  158HR out and 166HR Back"/>
    <d v="1899-12-30T04:34:22"/>
    <d v="1899-12-30T02:17:11"/>
    <m/>
    <n v="0"/>
    <n v="0"/>
    <d v="1899-12-30T04:34:22"/>
    <d v="1899-12-30T05:26:46"/>
    <d v="1899-12-30T02:17:11"/>
    <d v="1899-12-30T02:43:23"/>
    <n v="1918"/>
    <x v="5"/>
    <x v="9"/>
    <n v="200602"/>
    <n v="8"/>
    <n v="0"/>
    <n v="21"/>
  </r>
  <r>
    <d v="2006-02-23T00:00:00"/>
    <s v="Thursday"/>
    <x v="2"/>
    <n v="3"/>
    <n v="0"/>
    <n v="30"/>
    <n v="30"/>
    <d v="1899-12-30T00:30:30"/>
    <d v="1899-12-30T00:10:10"/>
    <s v="R200503"/>
    <x v="2"/>
    <n v="5.9016393442623007"/>
    <n v="170"/>
    <x v="0"/>
    <s v="10.11.87 (158) + 10.08.02 (173) + 10.10.35(180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9"/>
    <n v="200602"/>
    <n v="8"/>
    <n v="1"/>
    <n v="23"/>
  </r>
  <r>
    <d v="2006-02-26T00:00:00"/>
    <s v="Sunday"/>
    <x v="2"/>
    <n v="7.8"/>
    <n v="1"/>
    <n v="21"/>
    <n v="35"/>
    <d v="1899-12-30T01:21:35"/>
    <d v="1899-12-30T00:10:28"/>
    <s v="R200503"/>
    <x v="11"/>
    <n v="5.7364657814096054"/>
    <n v="0"/>
    <x v="0"/>
    <m/>
    <d v="1899-12-30T04:34:02"/>
    <d v="1899-12-30T02:17:01"/>
    <m/>
    <n v="0"/>
    <n v="0"/>
    <d v="1899-12-30T04:34:02"/>
    <d v="1899-12-30T05:26:26"/>
    <d v="1899-12-30T02:17:01"/>
    <d v="1899-12-30T02:43:13"/>
    <n v="1909"/>
    <x v="5"/>
    <x v="9"/>
    <n v="200602"/>
    <n v="9"/>
    <n v="2"/>
    <n v="26"/>
  </r>
  <r>
    <d v="2006-02-28T00:00:00"/>
    <s v="Tuesday"/>
    <x v="2"/>
    <n v="3"/>
    <n v="0"/>
    <n v="31"/>
    <n v="33"/>
    <d v="1899-12-30T00:31:33"/>
    <d v="1899-12-30T00:10:31"/>
    <s v="R200503"/>
    <x v="2"/>
    <n v="5.7052297939778169"/>
    <n v="0"/>
    <x v="0"/>
    <m/>
    <d v="1899-12-30T04:35:32"/>
    <d v="1899-12-30T02:17:46"/>
    <m/>
    <n v="0"/>
    <n v="0"/>
    <d v="1899-12-30T04:35:32"/>
    <d v="1899-12-30T05:27:56"/>
    <d v="1899-12-30T02:17:46"/>
    <d v="1899-12-30T02:43:58"/>
    <n v="1953"/>
    <x v="5"/>
    <x v="9"/>
    <n v="200602"/>
    <n v="9"/>
    <n v="1"/>
    <n v="28"/>
  </r>
  <r>
    <d v="2006-03-02T00:00:00"/>
    <s v="Thursday"/>
    <x v="2"/>
    <n v="0.5"/>
    <n v="0"/>
    <n v="5"/>
    <n v="7"/>
    <d v="1899-12-30T00:05:07"/>
    <d v="1899-12-30T00:10:14"/>
    <s v="R200603"/>
    <x v="2"/>
    <n v="5.8631921824104287"/>
    <n v="0"/>
    <x v="0"/>
    <s v="Knee Pain"/>
    <d v="1899-12-30T04:28:07"/>
    <d v="1899-12-30T02:14:03"/>
    <m/>
    <n v="0"/>
    <n v="0"/>
    <d v="1899-12-30T04:28:07"/>
    <d v="1899-12-30T05:20:31"/>
    <d v="1899-12-30T02:14:03"/>
    <d v="1899-12-30T02:40:15"/>
    <n v="1726"/>
    <x v="5"/>
    <x v="10"/>
    <n v="200603"/>
    <n v="9"/>
    <n v="1"/>
    <n v="2"/>
  </r>
  <r>
    <d v="2006-03-03T00:00:00"/>
    <s v="Friday"/>
    <x v="2"/>
    <n v="3"/>
    <n v="0"/>
    <n v="33"/>
    <n v="10"/>
    <d v="1899-12-30T00:33:10"/>
    <d v="1899-12-30T00:11:03"/>
    <s v="R200603"/>
    <x v="2"/>
    <n v="5.4271356783919646"/>
    <n v="164"/>
    <x v="0"/>
    <s v="Calf Tight"/>
    <d v="1899-12-30T04:49:39"/>
    <d v="1899-12-30T02:24:50"/>
    <m/>
    <n v="0"/>
    <n v="0"/>
    <d v="1899-12-30T04:49:39"/>
    <d v="1899-12-30T05:42:03"/>
    <d v="1899-12-30T02:24:50"/>
    <d v="1899-12-30T02:51:02"/>
    <n v="2282"/>
    <x v="5"/>
    <x v="10"/>
    <n v="200603"/>
    <n v="9"/>
    <n v="0"/>
    <n v="3"/>
  </r>
  <r>
    <d v="2006-03-04T00:00:00"/>
    <s v="Saturday"/>
    <x v="2"/>
    <n v="3"/>
    <n v="0"/>
    <n v="34"/>
    <n v="50"/>
    <d v="1899-12-30T00:34:50"/>
    <d v="1899-12-30T00:11:37"/>
    <s v="R200503"/>
    <x v="2"/>
    <n v="5.1674641148325398"/>
    <n v="0"/>
    <x v="0"/>
    <s v="Lower Left Leg Tight"/>
    <d v="1899-12-30T05:04:13"/>
    <d v="1899-12-30T02:32:06"/>
    <m/>
    <n v="0"/>
    <n v="0"/>
    <d v="1899-12-30T05:04:13"/>
    <d v="1899-12-30T05:56:37"/>
    <d v="1899-12-30T02:32:06"/>
    <d v="1899-12-30T02:58:18"/>
    <n v="2547"/>
    <x v="5"/>
    <x v="10"/>
    <n v="200603"/>
    <n v="9"/>
    <n v="0"/>
    <n v="4"/>
  </r>
  <r>
    <d v="2006-03-05T00:00:00"/>
    <s v="Sunday"/>
    <x v="2"/>
    <n v="7.5"/>
    <n v="1"/>
    <n v="23"/>
    <n v="30"/>
    <d v="1899-12-30T01:23:30"/>
    <d v="1899-12-30T00:11:08"/>
    <s v="R200503"/>
    <x v="16"/>
    <n v="5.3892215568862323"/>
    <n v="0"/>
    <x v="0"/>
    <m/>
    <d v="1899-12-30T04:51:42"/>
    <d v="1899-12-30T02:25:51"/>
    <m/>
    <n v="0"/>
    <n v="0"/>
    <d v="1899-12-30T04:51:42"/>
    <d v="1899-12-30T05:44:06"/>
    <d v="1899-12-30T02:25:51"/>
    <d v="1899-12-30T02:52:03"/>
    <n v="2337"/>
    <x v="5"/>
    <x v="10"/>
    <n v="200603"/>
    <n v="10"/>
    <n v="0"/>
    <n v="5"/>
  </r>
  <r>
    <d v="2006-03-06T00:00:00"/>
    <s v="Monday"/>
    <x v="2"/>
    <n v="1.35"/>
    <n v="0"/>
    <n v="15"/>
    <n v="0"/>
    <d v="1899-12-30T00:15:00"/>
    <d v="1899-12-30T00:11:07"/>
    <s v="R200503"/>
    <x v="81"/>
    <n v="5.4000000000000048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3"/>
    <x v="5"/>
    <x v="10"/>
    <n v="200603"/>
    <n v="10"/>
    <n v="0"/>
    <n v="6"/>
  </r>
  <r>
    <d v="2006-03-07T00:00:00"/>
    <s v="Tuesday"/>
    <x v="2"/>
    <n v="3"/>
    <n v="0"/>
    <n v="29"/>
    <n v="30"/>
    <d v="1899-12-30T00:29:30"/>
    <d v="1899-12-30T00:09:50"/>
    <s v="R200503"/>
    <x v="90"/>
    <n v="6.1016949152542415"/>
    <n v="165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5"/>
    <x v="10"/>
    <n v="200603"/>
    <n v="10"/>
    <n v="0"/>
    <n v="7"/>
  </r>
  <r>
    <d v="2006-03-08T00:00:00"/>
    <s v="Wednesday"/>
    <x v="1"/>
    <n v="5.5"/>
    <n v="0"/>
    <n v="25"/>
    <n v="0"/>
    <d v="1899-12-30T00:25:00"/>
    <d v="1899-12-30T00:04:33"/>
    <s v="Spin"/>
    <x v="91"/>
    <n v="13.20000000000001"/>
    <n v="0"/>
    <x v="0"/>
    <s v="Level 5"/>
    <d v="1899-12-30T08:29:05"/>
    <d v="1899-12-30T04:14:33"/>
    <m/>
    <n v="0"/>
    <n v="0"/>
    <d v="1899-12-30T01:59:05"/>
    <d v="1899-12-30T02:51:29"/>
    <d v="1899-12-30T00:59:33"/>
    <d v="1899-12-30T01:25:45"/>
    <n v="673"/>
    <x v="5"/>
    <x v="10"/>
    <n v="200603"/>
    <n v="10"/>
    <n v="0"/>
    <n v="8"/>
  </r>
  <r>
    <d v="2006-03-09T00:00:00"/>
    <s v="Thursday"/>
    <x v="2"/>
    <n v="3.5"/>
    <n v="0"/>
    <n v="36"/>
    <n v="49"/>
    <d v="1899-12-30T00:36:49"/>
    <d v="1899-12-30T00:10:31"/>
    <s v="R200503"/>
    <x v="89"/>
    <n v="5.7039384336804018"/>
    <n v="157"/>
    <x v="0"/>
    <s v="18.33.62 out and 18.16.10 back"/>
    <d v="1899-12-30T04:35:36"/>
    <d v="1899-12-30T02:17:48"/>
    <m/>
    <n v="0"/>
    <n v="0"/>
    <d v="1899-12-30T04:35:36"/>
    <d v="1899-12-30T05:28:00"/>
    <d v="1899-12-30T02:17:48"/>
    <d v="1899-12-30T02:44:00"/>
    <n v="1957"/>
    <x v="5"/>
    <x v="10"/>
    <n v="200603"/>
    <n v="10"/>
    <n v="0"/>
    <n v="9"/>
  </r>
  <r>
    <d v="2006-03-10T00:00:00"/>
    <s v="Friday"/>
    <x v="2"/>
    <n v="4"/>
    <n v="0"/>
    <n v="42"/>
    <n v="26"/>
    <d v="1899-12-30T00:42:26"/>
    <d v="1899-12-30T00:10:36"/>
    <s v="R200503"/>
    <x v="75"/>
    <n v="5.6559308719560146"/>
    <n v="159"/>
    <x v="0"/>
    <s v="20.45.46 out and 20.40.73 back"/>
    <d v="1899-12-30T04:37:56"/>
    <d v="1899-12-30T02:18:58"/>
    <m/>
    <n v="0"/>
    <n v="0"/>
    <d v="1899-12-30T04:37:56"/>
    <d v="1899-12-30T05:30:20"/>
    <d v="1899-12-30T02:18:58"/>
    <d v="1899-12-30T02:45:10"/>
    <n v="2011"/>
    <x v="5"/>
    <x v="10"/>
    <n v="200603"/>
    <n v="10"/>
    <n v="0"/>
    <n v="10"/>
  </r>
  <r>
    <d v="2006-03-12T00:00:00"/>
    <s v="Sunday"/>
    <x v="2"/>
    <n v="5.5"/>
    <n v="1"/>
    <n v="0"/>
    <n v="0"/>
    <d v="1899-12-30T01:00:00"/>
    <d v="1899-12-30T00:10:55"/>
    <s v="R200503"/>
    <x v="2"/>
    <n v="5.5000000000000044"/>
    <n v="157"/>
    <x v="0"/>
    <s v="52:45 for 5 miles - The rest on warmdown"/>
    <d v="1899-12-30T04:45:49"/>
    <d v="1899-12-30T02:22:55"/>
    <m/>
    <n v="0"/>
    <n v="0"/>
    <d v="1899-12-30T04:45:49"/>
    <d v="1899-12-30T05:38:13"/>
    <d v="1899-12-30T02:22:55"/>
    <d v="1899-12-30T02:49:07"/>
    <n v="2198"/>
    <x v="5"/>
    <x v="10"/>
    <n v="200603"/>
    <n v="11"/>
    <n v="1"/>
    <n v="12"/>
  </r>
  <r>
    <d v="2006-03-17T00:00:00"/>
    <s v="Friday"/>
    <x v="2"/>
    <n v="3.1"/>
    <n v="0"/>
    <n v="30"/>
    <n v="53"/>
    <d v="1899-12-30T00:30:53"/>
    <d v="1899-12-30T00:09:58"/>
    <s v="R200503"/>
    <x v="2"/>
    <n v="6.0226659471127952"/>
    <n v="0"/>
    <x v="0"/>
    <s v="5k Training Plan"/>
    <d v="1899-12-30T04:21:01"/>
    <d v="1899-12-30T02:10:30"/>
    <m/>
    <n v="0"/>
    <n v="0"/>
    <d v="1899-12-30T04:21:01"/>
    <d v="1899-12-30T05:13:25"/>
    <d v="1899-12-30T02:10:30"/>
    <d v="1899-12-30T02:36:42"/>
    <n v="1489"/>
    <x v="5"/>
    <x v="10"/>
    <n v="200603"/>
    <n v="11"/>
    <n v="4"/>
    <n v="17"/>
  </r>
  <r>
    <d v="2006-03-18T00:00:00"/>
    <s v="Saturday"/>
    <x v="1"/>
    <n v="3"/>
    <n v="0"/>
    <n v="10"/>
    <n v="0"/>
    <d v="1899-12-30T00:10:00"/>
    <d v="1899-12-30T00:03:20"/>
    <s v="Spin"/>
    <x v="9"/>
    <n v="18.000000000000014"/>
    <n v="117"/>
    <x v="0"/>
    <m/>
    <d v="1899-12-30T06:13:20"/>
    <d v="1899-12-30T03:06:40"/>
    <m/>
    <n v="0"/>
    <n v="0"/>
    <d v="1899-12-30T01:27:20"/>
    <d v="1899-12-30T02:19:44"/>
    <d v="1899-12-30T00:43:40"/>
    <d v="1899-12-30T01:09:52"/>
    <n v="251"/>
    <x v="5"/>
    <x v="10"/>
    <n v="200603"/>
    <n v="11"/>
    <n v="0"/>
    <n v="18"/>
  </r>
  <r>
    <d v="2006-03-18T00:00:00"/>
    <s v="Saturday"/>
    <x v="2"/>
    <n v="2.25"/>
    <n v="0"/>
    <n v="20"/>
    <n v="25"/>
    <d v="1899-12-30T00:20:25"/>
    <d v="1899-12-30T00:09:04"/>
    <s v="R200503"/>
    <x v="2"/>
    <n v="6.6122448979591892"/>
    <n v="154"/>
    <x v="0"/>
    <m/>
    <d v="1899-12-30T03:57:44"/>
    <d v="1899-12-30T01:58:52"/>
    <m/>
    <n v="0"/>
    <n v="0"/>
    <d v="1899-12-30T03:57:44"/>
    <d v="1899-12-30T04:50:08"/>
    <d v="1899-12-30T01:58:52"/>
    <d v="1899-12-30T02:25:04"/>
    <n v="924"/>
    <x v="5"/>
    <x v="10"/>
    <n v="200603"/>
    <n v="11"/>
    <n v="0"/>
    <n v="18"/>
  </r>
  <r>
    <d v="2006-03-21T00:00:00"/>
    <s v="Tuesday"/>
    <x v="2"/>
    <n v="4.25"/>
    <n v="0"/>
    <n v="47"/>
    <n v="55"/>
    <d v="1899-12-30T00:47:55"/>
    <d v="1899-12-30T00:11:16"/>
    <s v="R200503"/>
    <x v="92"/>
    <n v="5.3217391304347874"/>
    <n v="155"/>
    <x v="0"/>
    <m/>
    <d v="1899-12-30T04:55:24"/>
    <d v="1899-12-30T02:27:42"/>
    <m/>
    <n v="0"/>
    <n v="0"/>
    <d v="1899-12-30T04:55:24"/>
    <d v="1899-12-30T05:47:48"/>
    <d v="1899-12-30T02:27:42"/>
    <d v="1899-12-30T02:53:54"/>
    <n v="2399"/>
    <x v="5"/>
    <x v="10"/>
    <n v="200603"/>
    <n v="12"/>
    <n v="2"/>
    <n v="21"/>
  </r>
  <r>
    <d v="2006-03-22T00:00:00"/>
    <s v="Wednesday"/>
    <x v="2"/>
    <n v="2.9"/>
    <n v="0"/>
    <n v="25"/>
    <n v="17"/>
    <d v="1899-12-30T00:25:17"/>
    <d v="1899-12-30T00:08:43"/>
    <s v="R200503"/>
    <x v="47"/>
    <n v="6.8820039551746914"/>
    <n v="165"/>
    <x v="0"/>
    <m/>
    <d v="1899-12-30T03:48:25"/>
    <d v="1899-12-30T01:54:13"/>
    <m/>
    <n v="0"/>
    <n v="0"/>
    <d v="1899-12-30T03:48:25"/>
    <d v="1899-12-30T04:40:49"/>
    <d v="1899-12-30T01:54:13"/>
    <d v="1899-12-30T02:20:25"/>
    <n v="857"/>
    <x v="5"/>
    <x v="10"/>
    <n v="200603"/>
    <n v="12"/>
    <n v="0"/>
    <n v="22"/>
  </r>
  <r>
    <d v="2006-03-24T00:00:00"/>
    <s v="Friday"/>
    <x v="2"/>
    <n v="4"/>
    <n v="0"/>
    <n v="43"/>
    <n v="9"/>
    <d v="1899-12-30T00:43:09"/>
    <d v="1899-12-30T00:10:47"/>
    <s v="R200503"/>
    <x v="75"/>
    <n v="5.5619930475086958"/>
    <n v="152"/>
    <x v="0"/>
    <s v="Out: 21.06.02(148) - Back:22.03.89(156)"/>
    <d v="1899-12-30T04:42:38"/>
    <d v="1899-12-30T02:21:19"/>
    <m/>
    <n v="0"/>
    <n v="0"/>
    <d v="1899-12-30T04:42:38"/>
    <d v="1899-12-30T05:35:02"/>
    <d v="1899-12-30T02:21:19"/>
    <d v="1899-12-30T02:47:31"/>
    <n v="2124"/>
    <x v="5"/>
    <x v="10"/>
    <n v="200603"/>
    <n v="12"/>
    <n v="1"/>
    <n v="24"/>
  </r>
  <r>
    <d v="2006-03-25T00:00:00"/>
    <s v="Saturday"/>
    <x v="2"/>
    <n v="7.5"/>
    <n v="1"/>
    <n v="19"/>
    <n v="30"/>
    <d v="1899-12-30T01:19:30"/>
    <d v="1899-12-30T00:10:36"/>
    <s v="R200503"/>
    <x v="16"/>
    <n v="5.660377358490571"/>
    <n v="0"/>
    <x v="0"/>
    <m/>
    <d v="1899-12-30T04:37:43"/>
    <d v="1899-12-30T02:18:52"/>
    <m/>
    <n v="0"/>
    <n v="0"/>
    <d v="1899-12-30T04:37:43"/>
    <d v="1899-12-30T05:30:07"/>
    <d v="1899-12-30T02:18:52"/>
    <d v="1899-12-30T02:45:04"/>
    <n v="2006"/>
    <x v="5"/>
    <x v="10"/>
    <n v="200603"/>
    <n v="12"/>
    <n v="0"/>
    <n v="25"/>
  </r>
  <r>
    <d v="2006-03-27T00:00:00"/>
    <s v="Monday"/>
    <x v="2"/>
    <n v="3"/>
    <n v="0"/>
    <n v="28"/>
    <n v="9"/>
    <d v="1899-12-30T00:28:09"/>
    <d v="1899-12-30T00:09:23"/>
    <s v="R200503"/>
    <x v="90"/>
    <n v="6.3943161634103065"/>
    <n v="0"/>
    <x v="0"/>
    <s v="Out: 14.29.02 Back: 13.41.28"/>
    <d v="1899-12-30T04:05:51"/>
    <d v="1899-12-30T02:02:55"/>
    <m/>
    <n v="0"/>
    <n v="0"/>
    <d v="1899-12-30T04:05:51"/>
    <d v="1899-12-30T04:58:15"/>
    <d v="1899-12-30T02:02:55"/>
    <d v="1899-12-30T02:29:07"/>
    <n v="1058"/>
    <x v="5"/>
    <x v="10"/>
    <n v="200603"/>
    <n v="13"/>
    <n v="1"/>
    <n v="27"/>
  </r>
  <r>
    <d v="2006-03-28T00:00:00"/>
    <s v="Tuesday"/>
    <x v="2"/>
    <n v="4.25"/>
    <n v="0"/>
    <n v="45"/>
    <n v="59"/>
    <d v="1899-12-30T00:45:59"/>
    <d v="1899-12-30T00:10:49"/>
    <s v="R200603"/>
    <x v="92"/>
    <n v="5.545487495469378"/>
    <n v="152"/>
    <x v="0"/>
    <s v="Out: 23.07.24(148) Back: 22.52.74(156)"/>
    <d v="1899-12-30T04:43:28"/>
    <d v="1899-12-30T02:21:44"/>
    <m/>
    <n v="0"/>
    <n v="0"/>
    <d v="1899-12-30T04:43:28"/>
    <d v="1899-12-30T05:35:52"/>
    <d v="1899-12-30T02:21:44"/>
    <d v="1899-12-30T02:47:56"/>
    <n v="2146"/>
    <x v="5"/>
    <x v="10"/>
    <n v="200603"/>
    <n v="13"/>
    <n v="0"/>
    <n v="28"/>
  </r>
  <r>
    <d v="2006-03-30T00:00:00"/>
    <s v="Thursday"/>
    <x v="2"/>
    <n v="3"/>
    <n v="0"/>
    <n v="28"/>
    <n v="2"/>
    <d v="1899-12-30T00:28:02"/>
    <d v="1899-12-30T00:09:21"/>
    <s v="R200603"/>
    <x v="83"/>
    <n v="6.4209274673008361"/>
    <n v="0"/>
    <x v="0"/>
    <s v="Ran with Jen, Pres, and Ted"/>
    <d v="1899-12-30T04:04:49"/>
    <d v="1899-12-30T02:02:25"/>
    <m/>
    <n v="0"/>
    <n v="0"/>
    <d v="1899-12-30T04:04:49"/>
    <d v="1899-12-30T04:57:13"/>
    <d v="1899-12-30T02:02:25"/>
    <d v="1899-12-30T02:28:37"/>
    <n v="1040"/>
    <x v="5"/>
    <x v="10"/>
    <n v="200603"/>
    <n v="13"/>
    <n v="1"/>
    <n v="30"/>
  </r>
  <r>
    <d v="2006-03-31T00:00:00"/>
    <s v="Friday"/>
    <x v="2"/>
    <n v="4.4000000000000004"/>
    <n v="0"/>
    <n v="45"/>
    <n v="44"/>
    <d v="1899-12-30T00:45:44"/>
    <d v="1899-12-30T00:10:24"/>
    <s v="R200603"/>
    <x v="93"/>
    <n v="5.7725947521865946"/>
    <n v="154"/>
    <x v="0"/>
    <s v="Ran with Jen &amp; Ted"/>
    <d v="1899-12-30T04:32:19"/>
    <d v="1899-12-30T02:16:10"/>
    <m/>
    <n v="0"/>
    <n v="0"/>
    <d v="1899-12-30T04:32:19"/>
    <d v="1899-12-30T05:24:43"/>
    <d v="1899-12-30T02:16:10"/>
    <d v="1899-12-30T02:42:22"/>
    <n v="1863"/>
    <x v="5"/>
    <x v="10"/>
    <n v="200603"/>
    <n v="13"/>
    <n v="0"/>
    <n v="31"/>
  </r>
  <r>
    <d v="2006-04-01T00:00:00"/>
    <s v="Saturday"/>
    <x v="2"/>
    <n v="4.0999999999999996"/>
    <n v="0"/>
    <n v="43"/>
    <n v="33"/>
    <d v="1899-12-30T00:43:33"/>
    <d v="1899-12-30T00:10:37"/>
    <s v="R200603"/>
    <x v="94"/>
    <n v="5.6486796785304287"/>
    <n v="155"/>
    <x v="0"/>
    <s v="BH to Munson: 14.51.14(145) Munson to Munson: 13.33.31(160) Munson to BH: 15.09.28(160)"/>
    <d v="1899-12-30T04:38:18"/>
    <d v="1899-12-30T02:19:09"/>
    <m/>
    <n v="0"/>
    <n v="0"/>
    <d v="1899-12-30T04:38:18"/>
    <d v="1899-12-30T05:30:42"/>
    <d v="1899-12-30T02:19:09"/>
    <d v="1899-12-30T02:45:21"/>
    <n v="2020"/>
    <x v="5"/>
    <x v="1"/>
    <n v="200604"/>
    <n v="13"/>
    <n v="0"/>
    <n v="1"/>
  </r>
  <r>
    <d v="2006-04-02T00:00:00"/>
    <s v="Sunday"/>
    <x v="1"/>
    <n v="3"/>
    <n v="0"/>
    <n v="15"/>
    <n v="0"/>
    <d v="1899-12-30T00:15:00"/>
    <d v="1899-12-30T00:05:00"/>
    <s v="Spin"/>
    <x v="9"/>
    <n v="12.000000000000011"/>
    <n v="0"/>
    <x v="0"/>
    <s v="No Energyàso only did 15 minutes"/>
    <d v="1899-12-30T09:20:00"/>
    <d v="1899-12-30T04:40:00"/>
    <m/>
    <n v="0"/>
    <n v="0"/>
    <d v="1899-12-30T02:11:00"/>
    <d v="1899-12-30T03:03:24"/>
    <d v="1899-12-30T01:05:30"/>
    <d v="1899-12-30T01:31:42"/>
    <n v="726"/>
    <x v="5"/>
    <x v="1"/>
    <n v="200604"/>
    <n v="14"/>
    <n v="0"/>
    <n v="2"/>
  </r>
  <r>
    <d v="2006-04-03T00:00:00"/>
    <s v="Monday"/>
    <x v="2"/>
    <n v="3"/>
    <n v="0"/>
    <n v="30"/>
    <n v="18"/>
    <d v="1899-12-30T00:30:18"/>
    <d v="1899-12-30T00:10:06"/>
    <s v="R200503"/>
    <x v="86"/>
    <n v="5.940594059405945"/>
    <n v="0"/>
    <x v="0"/>
    <s v="Ran with Jen.  Rainy"/>
    <d v="1899-12-30T04:24:37"/>
    <d v="1899-12-30T02:12:19"/>
    <m/>
    <n v="0"/>
    <n v="0"/>
    <d v="1899-12-30T04:24:37"/>
    <d v="1899-12-30T05:17:01"/>
    <d v="1899-12-30T02:12:19"/>
    <d v="1899-12-30T02:38:31"/>
    <n v="1619"/>
    <x v="5"/>
    <x v="1"/>
    <n v="200604"/>
    <n v="14"/>
    <n v="0"/>
    <n v="3"/>
  </r>
  <r>
    <d v="2006-04-04T00:00:00"/>
    <s v="Tuesday"/>
    <x v="2"/>
    <n v="2.9"/>
    <n v="0"/>
    <n v="25"/>
    <n v="20"/>
    <d v="1899-12-30T00:25:20"/>
    <d v="1899-12-30T00:08:44"/>
    <s v="R200503"/>
    <x v="47"/>
    <n v="6.8684210526315832"/>
    <n v="159"/>
    <x v="0"/>
    <s v="Out: 13.13.77(152) Back: 12.07.10(167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  <n v="14"/>
    <n v="0"/>
    <n v="4"/>
  </r>
  <r>
    <d v="2006-04-06T00:00:00"/>
    <s v="Thursday"/>
    <x v="2"/>
    <n v="3.5"/>
    <n v="0"/>
    <n v="37"/>
    <n v="4"/>
    <d v="1899-12-30T00:37:04"/>
    <d v="1899-12-30T00:10:35"/>
    <s v="R200503"/>
    <x v="89"/>
    <n v="5.665467625899284"/>
    <n v="0"/>
    <x v="0"/>
    <m/>
    <d v="1899-12-30T04:37:28"/>
    <d v="1899-12-30T02:18:44"/>
    <m/>
    <n v="0"/>
    <n v="0"/>
    <d v="1899-12-30T04:37:28"/>
    <d v="1899-12-30T05:29:52"/>
    <d v="1899-12-30T02:18:44"/>
    <d v="1899-12-30T02:44:56"/>
    <n v="2001"/>
    <x v="5"/>
    <x v="1"/>
    <n v="200604"/>
    <n v="14"/>
    <n v="1"/>
    <n v="6"/>
  </r>
  <r>
    <d v="2006-04-10T00:00:00"/>
    <s v="Monday"/>
    <x v="1"/>
    <n v="4.2"/>
    <n v="0"/>
    <n v="16"/>
    <n v="21"/>
    <d v="1899-12-30T00:16:21"/>
    <d v="1899-12-30T00:03:54"/>
    <s v="B       "/>
    <x v="20"/>
    <n v="15.41284403669726"/>
    <n v="0"/>
    <x v="0"/>
    <s v="http://www.gmap-pedometer.com/?r=114327"/>
    <d v="1899-12-30T07:16:00"/>
    <d v="1899-12-30T03:38:00"/>
    <m/>
    <n v="0"/>
    <n v="0"/>
    <d v="1899-12-30T01:42:00"/>
    <d v="1899-12-30T02:34:24"/>
    <d v="1899-12-30T00:51:00"/>
    <d v="1899-12-30T01:17:12"/>
    <n v="432"/>
    <x v="5"/>
    <x v="1"/>
    <n v="200604"/>
    <n v="15"/>
    <n v="3"/>
    <n v="10"/>
  </r>
  <r>
    <d v="2006-04-10T00:00:00"/>
    <s v="Monday"/>
    <x v="2"/>
    <n v="4"/>
    <n v="0"/>
    <n v="41"/>
    <n v="4"/>
    <d v="1899-12-30T00:41:04"/>
    <d v="1899-12-30T00:10:16"/>
    <s v="R200503"/>
    <x v="75"/>
    <n v="5.8441558441558481"/>
    <n v="154"/>
    <x v="0"/>
    <s v="Out: 21.08.77(146) Back: 19.55.95(162)"/>
    <d v="1899-12-30T04:28:59"/>
    <d v="1899-12-30T02:14:30"/>
    <m/>
    <n v="0"/>
    <n v="0"/>
    <d v="1899-12-30T04:28:59"/>
    <d v="1899-12-30T05:21:23"/>
    <d v="1899-12-30T02:14:30"/>
    <d v="1899-12-30T02:40:42"/>
    <n v="1753"/>
    <x v="5"/>
    <x v="1"/>
    <n v="200604"/>
    <n v="15"/>
    <n v="0"/>
    <n v="10"/>
  </r>
  <r>
    <d v="2006-04-11T00:00:00"/>
    <s v="Tuesday"/>
    <x v="2"/>
    <n v="2.9"/>
    <n v="0"/>
    <n v="25"/>
    <n v="20"/>
    <d v="1899-12-30T00:25:20"/>
    <d v="1899-12-30T00:08:44"/>
    <s v="R200503"/>
    <x v="47"/>
    <n v="6.8684210526315832"/>
    <n v="164"/>
    <x v="0"/>
    <s v="Out: 12.55.52(158) Back: 12.25.24(171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  <n v="15"/>
    <n v="0"/>
    <n v="11"/>
  </r>
  <r>
    <d v="2006-04-12T00:00:00"/>
    <s v="Wednesday"/>
    <x v="1"/>
    <n v="5"/>
    <n v="0"/>
    <n v="19"/>
    <n v="32"/>
    <d v="1899-12-30T00:19:32"/>
    <d v="1899-12-30T00:03:54"/>
    <s v="B       "/>
    <x v="95"/>
    <n v="15.358361774744038"/>
    <n v="0"/>
    <x v="0"/>
    <m/>
    <d v="1899-12-30T07:17:33"/>
    <d v="1899-12-30T03:38:46"/>
    <m/>
    <n v="0"/>
    <n v="0"/>
    <d v="1899-12-30T01:42:21"/>
    <d v="1899-12-30T02:34:45"/>
    <d v="1899-12-30T00:51:11"/>
    <d v="1899-12-30T01:17:23"/>
    <n v="436"/>
    <x v="5"/>
    <x v="1"/>
    <n v="200604"/>
    <n v="15"/>
    <n v="0"/>
    <n v="12"/>
  </r>
  <r>
    <d v="2006-04-13T00:00:00"/>
    <s v="Thursday"/>
    <x v="2"/>
    <n v="2.9"/>
    <n v="0"/>
    <n v="25"/>
    <n v="43"/>
    <d v="1899-12-30T00:25:43"/>
    <d v="1899-12-30T00:08:52"/>
    <s v="R200503"/>
    <x v="47"/>
    <n v="6.7660401814646844"/>
    <n v="160"/>
    <x v="0"/>
    <s v="Out: 12.54.20(155) Back: 12.49.22(165)"/>
    <d v="1899-12-30T03:52:20"/>
    <d v="1899-12-30T01:56:10"/>
    <m/>
    <n v="0"/>
    <n v="0"/>
    <d v="1899-12-30T03:52:20"/>
    <d v="1899-12-30T04:44:44"/>
    <d v="1899-12-30T01:56:10"/>
    <d v="1899-12-30T02:22:22"/>
    <n v="880"/>
    <x v="5"/>
    <x v="1"/>
    <n v="200604"/>
    <n v="15"/>
    <n v="0"/>
    <n v="13"/>
  </r>
  <r>
    <d v="2006-04-14T00:00:00"/>
    <s v="Friday"/>
    <x v="2"/>
    <n v="6.5"/>
    <n v="1"/>
    <n v="6"/>
    <n v="56"/>
    <d v="1899-12-30T01:06:56"/>
    <d v="1899-12-30T00:10:18"/>
    <s v="R200503"/>
    <x v="96"/>
    <n v="5.8266932270916376"/>
    <n v="163"/>
    <x v="0"/>
    <s v="Out: 33.33.23(158) Back: 33.23.14(167)"/>
    <d v="1899-12-30T04:29:48"/>
    <d v="1899-12-30T02:14:54"/>
    <m/>
    <n v="0"/>
    <n v="0"/>
    <d v="1899-12-30T04:29:48"/>
    <d v="1899-12-30T05:22:12"/>
    <d v="1899-12-30T02:14:54"/>
    <d v="1899-12-30T02:41:06"/>
    <n v="1781"/>
    <x v="5"/>
    <x v="1"/>
    <n v="200604"/>
    <n v="15"/>
    <n v="0"/>
    <n v="14"/>
  </r>
  <r>
    <d v="2006-04-15T00:00:00"/>
    <s v="Saturday"/>
    <x v="1"/>
    <n v="24.08"/>
    <n v="1"/>
    <n v="18"/>
    <n v="52"/>
    <d v="1899-12-30T01:18:52"/>
    <d v="1899-12-30T00:03:17"/>
    <s v="B       "/>
    <x v="0"/>
    <n v="18.319526627218945"/>
    <n v="0"/>
    <x v="0"/>
    <s v="2 Loops.  L1-38.20 L2-40.32"/>
    <d v="1899-12-30T06:06:49"/>
    <d v="1899-12-30T03:03:25"/>
    <m/>
    <n v="0"/>
    <n v="0"/>
    <d v="1899-12-30T01:25:49"/>
    <d v="1899-12-30T02:18:13"/>
    <d v="1899-12-30T00:42:54"/>
    <d v="1899-12-30T01:09:06"/>
    <n v="245"/>
    <x v="5"/>
    <x v="1"/>
    <n v="200604"/>
    <n v="15"/>
    <n v="0"/>
    <n v="15"/>
  </r>
  <r>
    <d v="2006-04-17T00:00:00"/>
    <s v="Monday"/>
    <x v="1"/>
    <n v="4.25"/>
    <n v="0"/>
    <n v="19"/>
    <n v="5"/>
    <d v="1899-12-30T00:19:05"/>
    <d v="1899-12-30T00:04:29"/>
    <s v="B       "/>
    <x v="20"/>
    <n v="13.362445414847173"/>
    <n v="0"/>
    <x v="0"/>
    <m/>
    <d v="1899-12-30T08:22:54"/>
    <d v="1899-12-30T04:11:27"/>
    <m/>
    <n v="0"/>
    <n v="0"/>
    <d v="1899-12-30T01:57:39"/>
    <d v="1899-12-30T02:50:03"/>
    <d v="1899-12-30T00:58:49"/>
    <d v="1899-12-30T01:25:01"/>
    <n v="650"/>
    <x v="5"/>
    <x v="1"/>
    <n v="200604"/>
    <n v="16"/>
    <n v="1"/>
    <n v="17"/>
  </r>
  <r>
    <d v="2006-04-17T00:00:00"/>
    <s v="Monday"/>
    <x v="2"/>
    <n v="4"/>
    <n v="0"/>
    <n v="41"/>
    <n v="48"/>
    <d v="1899-12-30T00:41:48"/>
    <d v="1899-12-30T00:10:27"/>
    <s v="R200503"/>
    <x v="75"/>
    <n v="5.7416267942583774"/>
    <n v="149"/>
    <x v="0"/>
    <s v="Out: 20.55.32(147) Back: 20.55.00(151)"/>
    <d v="1899-12-30T04:33:47"/>
    <d v="1899-12-30T02:16:54"/>
    <m/>
    <n v="0"/>
    <n v="0"/>
    <d v="1899-12-30T04:33:47"/>
    <d v="1899-12-30T05:26:11"/>
    <d v="1899-12-30T02:16:54"/>
    <d v="1899-12-30T02:43:06"/>
    <n v="1901"/>
    <x v="5"/>
    <x v="1"/>
    <n v="200604"/>
    <n v="16"/>
    <n v="0"/>
    <n v="17"/>
  </r>
  <r>
    <d v="2006-04-19T00:00:00"/>
    <s v="Wednesday"/>
    <x v="1"/>
    <n v="2.25"/>
    <n v="0"/>
    <n v="9"/>
    <n v="50"/>
    <d v="1899-12-30T00:09:50"/>
    <d v="1899-12-30T00:04:22"/>
    <s v="B       "/>
    <x v="23"/>
    <n v="13.728813559322044"/>
    <n v="0"/>
    <x v="0"/>
    <m/>
    <d v="1899-12-30T08:09:29"/>
    <d v="1899-12-30T04:04:44"/>
    <m/>
    <n v="0"/>
    <n v="0"/>
    <d v="1899-12-30T01:54:30"/>
    <d v="1899-12-30T02:46:54"/>
    <d v="1899-12-30T00:57:15"/>
    <d v="1899-12-30T01:23:27"/>
    <n v="613"/>
    <x v="5"/>
    <x v="1"/>
    <n v="200604"/>
    <n v="16"/>
    <n v="1"/>
    <n v="19"/>
  </r>
  <r>
    <d v="2006-04-19T00:00:00"/>
    <s v="Wednesday"/>
    <x v="2"/>
    <n v="3"/>
    <n v="0"/>
    <n v="28"/>
    <n v="51"/>
    <d v="1899-12-30T00:28:51"/>
    <d v="1899-12-30T00:09:37"/>
    <s v="R200602"/>
    <x v="90"/>
    <n v="6.2391681109185493"/>
    <n v="0"/>
    <x v="0"/>
    <m/>
    <d v="1899-12-30T04:11:57"/>
    <d v="1899-12-30T02:05:59"/>
    <m/>
    <n v="0"/>
    <n v="0"/>
    <d v="1899-12-30T04:11:57"/>
    <d v="1899-12-30T05:04:21"/>
    <d v="1899-12-30T02:05:59"/>
    <d v="1899-12-30T02:32:11"/>
    <n v="1202"/>
    <x v="5"/>
    <x v="1"/>
    <n v="200604"/>
    <n v="16"/>
    <n v="0"/>
    <n v="19"/>
  </r>
  <r>
    <d v="2006-04-20T00:00:00"/>
    <s v="Thursday"/>
    <x v="2"/>
    <n v="3"/>
    <n v="0"/>
    <n v="28"/>
    <n v="29"/>
    <d v="1899-12-30T00:28:29"/>
    <d v="1899-12-30T00:09:30"/>
    <s v="R200602"/>
    <x v="90"/>
    <n v="6.3194850789935684"/>
    <n v="169"/>
    <x v="0"/>
    <s v="Out: 13.56.72(161) Back: 14.32.54(176)"/>
    <d v="1899-12-30T04:08:45"/>
    <d v="1899-12-30T02:04:23"/>
    <m/>
    <n v="0"/>
    <n v="0"/>
    <d v="1899-12-30T04:08:45"/>
    <d v="1899-12-30T05:01:09"/>
    <d v="1899-12-30T02:04:23"/>
    <d v="1899-12-30T02:30:35"/>
    <n v="1118"/>
    <x v="5"/>
    <x v="1"/>
    <n v="200604"/>
    <n v="16"/>
    <n v="0"/>
    <n v="20"/>
  </r>
  <r>
    <d v="2006-04-21T00:00:00"/>
    <s v="Friday"/>
    <x v="2"/>
    <n v="3.5"/>
    <n v="0"/>
    <n v="37"/>
    <n v="35"/>
    <d v="1899-12-30T00:37:35"/>
    <d v="1899-12-30T00:10:44"/>
    <s v="R200602"/>
    <x v="89"/>
    <n v="5.587583148558763"/>
    <n v="0"/>
    <x v="0"/>
    <s v="Out: 18.48.47 Back:18.46.98"/>
    <d v="1899-12-30T04:41:20"/>
    <d v="1899-12-30T02:20:40"/>
    <m/>
    <n v="0"/>
    <n v="0"/>
    <d v="1899-12-30T04:41:20"/>
    <d v="1899-12-30T05:33:44"/>
    <d v="1899-12-30T02:20:40"/>
    <d v="1899-12-30T02:46:52"/>
    <n v="2090"/>
    <x v="5"/>
    <x v="1"/>
    <n v="200604"/>
    <n v="16"/>
    <n v="0"/>
    <n v="21"/>
  </r>
  <r>
    <d v="2006-04-24T00:00:00"/>
    <s v="Monday"/>
    <x v="1"/>
    <n v="2.5"/>
    <n v="0"/>
    <n v="9"/>
    <n v="50"/>
    <d v="1899-12-30T00:09:50"/>
    <d v="1899-12-30T00:03:56"/>
    <s v="B       "/>
    <x v="23"/>
    <n v="15.254237288135606"/>
    <n v="0"/>
    <x v="0"/>
    <m/>
    <d v="1899-12-30T07:20:32"/>
    <d v="1899-12-30T03:40:16"/>
    <m/>
    <n v="0"/>
    <n v="0"/>
    <d v="1899-12-30T01:43:03"/>
    <d v="1899-12-30T02:35:27"/>
    <d v="1899-12-30T00:51:32"/>
    <d v="1899-12-30T01:17:44"/>
    <n v="451"/>
    <x v="5"/>
    <x v="1"/>
    <n v="200604"/>
    <n v="17"/>
    <n v="2"/>
    <n v="24"/>
  </r>
  <r>
    <d v="2006-04-24T00:00:00"/>
    <s v="Monday"/>
    <x v="2"/>
    <n v="3"/>
    <n v="0"/>
    <n v="29"/>
    <n v="28"/>
    <d v="1899-12-30T00:29:28"/>
    <d v="1899-12-30T00:09:49"/>
    <s v="R200602"/>
    <x v="90"/>
    <n v="6.1085972850678782"/>
    <n v="158"/>
    <x v="0"/>
    <s v="Out: 14.50.41(152) Back: 14.38.11(64)"/>
    <d v="1899-12-30T04:17:21"/>
    <d v="1899-12-30T02:08:40"/>
    <m/>
    <n v="0"/>
    <n v="0"/>
    <d v="1899-12-30T04:17:21"/>
    <d v="1899-12-30T05:09:45"/>
    <d v="1899-12-30T02:08:40"/>
    <d v="1899-12-30T02:34:52"/>
    <n v="1371"/>
    <x v="5"/>
    <x v="1"/>
    <n v="200604"/>
    <n v="17"/>
    <n v="0"/>
    <n v="24"/>
  </r>
  <r>
    <d v="2006-04-25T00:00:00"/>
    <s v="Tuesday"/>
    <x v="2"/>
    <n v="5"/>
    <n v="0"/>
    <n v="48"/>
    <n v="41"/>
    <d v="1899-12-30T00:48:41"/>
    <d v="1899-12-30T00:09:44"/>
    <s v="R200602"/>
    <x v="97"/>
    <n v="6.1622731941116102"/>
    <n v="161"/>
    <x v="0"/>
    <s v="Out: 24.44.62(155) Back: 23.56.53(168)"/>
    <d v="1899-12-30T04:15:06"/>
    <d v="1899-12-30T02:07:33"/>
    <m/>
    <n v="0"/>
    <n v="0"/>
    <d v="1899-12-30T04:15:06"/>
    <d v="1899-12-30T05:07:30"/>
    <d v="1899-12-30T02:07:33"/>
    <d v="1899-12-30T02:33:45"/>
    <n v="1303"/>
    <x v="5"/>
    <x v="1"/>
    <n v="200604"/>
    <n v="17"/>
    <n v="0"/>
    <n v="25"/>
  </r>
  <r>
    <d v="2006-04-28T00:00:00"/>
    <s v="Friday"/>
    <x v="2"/>
    <n v="5"/>
    <n v="0"/>
    <n v="48"/>
    <n v="37"/>
    <d v="1899-12-30T00:48:37"/>
    <d v="1899-12-30T00:09:43"/>
    <s v="R200602"/>
    <x v="97"/>
    <n v="6.1707233459033297"/>
    <n v="0"/>
    <x v="0"/>
    <s v="Out: 24.27 Back: 24.10"/>
    <d v="1899-12-30T04:14:45"/>
    <d v="1899-12-30T02:07:23"/>
    <m/>
    <n v="0"/>
    <n v="0"/>
    <d v="1899-12-30T04:14:45"/>
    <d v="1899-12-30T05:07:09"/>
    <d v="1899-12-30T02:07:23"/>
    <d v="1899-12-30T02:33:35"/>
    <n v="1289"/>
    <x v="5"/>
    <x v="1"/>
    <n v="200604"/>
    <n v="17"/>
    <n v="2"/>
    <n v="28"/>
  </r>
  <r>
    <d v="2006-04-30T00:00:00"/>
    <s v="Sunday"/>
    <x v="1"/>
    <n v="25"/>
    <n v="1"/>
    <n v="41"/>
    <n v="25"/>
    <d v="1899-12-30T01:41:25"/>
    <d v="1899-12-30T00:04:03"/>
    <s v="B       "/>
    <x v="19"/>
    <n v="14.790468364831565"/>
    <n v="0"/>
    <x v="0"/>
    <s v="Stopped a bunch of times to wait for UJ, Gjr and Gsr"/>
    <d v="1899-12-30T07:34:21"/>
    <d v="1899-12-30T03:47:10"/>
    <m/>
    <n v="0"/>
    <n v="0"/>
    <d v="1899-12-30T01:46:17"/>
    <d v="1899-12-30T02:38:41"/>
    <d v="1899-12-30T00:53:09"/>
    <d v="1899-12-30T01:19:21"/>
    <n v="518"/>
    <x v="5"/>
    <x v="1"/>
    <n v="200604"/>
    <n v="18"/>
    <n v="1"/>
    <n v="30"/>
  </r>
  <r>
    <d v="2006-05-01T00:00:00"/>
    <s v="Monday"/>
    <x v="1"/>
    <n v="2"/>
    <n v="0"/>
    <n v="8"/>
    <n v="0"/>
    <d v="1899-12-30T00:08:00"/>
    <d v="1899-12-30T00:04:00"/>
    <s v="Si"/>
    <x v="41"/>
    <n v="15.000000000000011"/>
    <n v="0"/>
    <x v="0"/>
    <s v="Road Mountain Bike"/>
    <d v="1899-12-30T07:28:00"/>
    <d v="1899-12-30T03:44:00"/>
    <m/>
    <n v="0"/>
    <n v="0"/>
    <d v="1899-12-30T01:44:48"/>
    <d v="1899-12-30T02:37:12"/>
    <d v="1899-12-30T00:52:24"/>
    <d v="1899-12-30T01:18:36"/>
    <n v="488"/>
    <x v="5"/>
    <x v="2"/>
    <n v="200605"/>
    <n v="18"/>
    <n v="0"/>
    <n v="1"/>
  </r>
  <r>
    <d v="2006-05-01T00:00:00"/>
    <s v="Monday"/>
    <x v="2"/>
    <n v="3.5"/>
    <n v="0"/>
    <n v="36"/>
    <n v="40"/>
    <d v="1899-12-30T00:36:40"/>
    <d v="1899-12-30T00:10:29"/>
    <s v="R200602"/>
    <x v="89"/>
    <n v="5.727272727272732"/>
    <n v="143"/>
    <x v="0"/>
    <s v="Out: 18.15.40(130) Back 18.24.70(157)"/>
    <d v="1899-12-30T04:34:29"/>
    <d v="1899-12-30T02:17:14"/>
    <m/>
    <n v="0"/>
    <n v="0"/>
    <d v="1899-12-30T04:34:29"/>
    <d v="1899-12-30T05:26:53"/>
    <d v="1899-12-30T02:17:14"/>
    <d v="1899-12-30T02:43:26"/>
    <n v="1923"/>
    <x v="5"/>
    <x v="2"/>
    <n v="200605"/>
    <n v="18"/>
    <n v="0"/>
    <n v="1"/>
  </r>
  <r>
    <d v="2006-05-02T00:00:00"/>
    <s v="Tuesday"/>
    <x v="2"/>
    <n v="5"/>
    <n v="0"/>
    <n v="52"/>
    <n v="38"/>
    <d v="1899-12-30T00:52:38"/>
    <d v="1899-12-30T00:10:32"/>
    <s v="R200602"/>
    <x v="97"/>
    <n v="5.6998100063331263"/>
    <n v="150"/>
    <x v="0"/>
    <s v="Out: 25.25.90(149) Back: 27.12.29(152)"/>
    <d v="1899-12-30T04:35:48"/>
    <d v="1899-12-30T02:17:54"/>
    <m/>
    <n v="0"/>
    <n v="0"/>
    <d v="1899-12-30T04:35:48"/>
    <d v="1899-12-30T05:28:12"/>
    <d v="1899-12-30T02:17:54"/>
    <d v="1899-12-30T02:44:06"/>
    <n v="1966"/>
    <x v="5"/>
    <x v="2"/>
    <n v="200605"/>
    <n v="18"/>
    <n v="0"/>
    <n v="2"/>
  </r>
  <r>
    <d v="2006-05-03T00:00:00"/>
    <s v="Wednesday"/>
    <x v="2"/>
    <n v="3"/>
    <n v="0"/>
    <n v="30"/>
    <n v="32"/>
    <d v="1899-12-30T00:30:32"/>
    <d v="1899-12-30T00:10:11"/>
    <s v="R200602"/>
    <x v="90"/>
    <n v="5.8951965065502225"/>
    <n v="0"/>
    <x v="0"/>
    <m/>
    <d v="1899-12-30T04:26:39"/>
    <d v="1899-12-30T02:13:20"/>
    <m/>
    <n v="0"/>
    <n v="0"/>
    <d v="1899-12-30T04:26:39"/>
    <d v="1899-12-30T05:19:03"/>
    <d v="1899-12-30T02:13:20"/>
    <d v="1899-12-30T02:39:32"/>
    <n v="1681"/>
    <x v="5"/>
    <x v="2"/>
    <n v="200605"/>
    <n v="18"/>
    <n v="0"/>
    <n v="3"/>
  </r>
  <r>
    <d v="2006-05-05T00:00:00"/>
    <s v="Friday"/>
    <x v="2"/>
    <n v="3"/>
    <n v="0"/>
    <n v="31"/>
    <n v="6"/>
    <d v="1899-12-30T00:31:06"/>
    <d v="1899-12-30T00:10:22"/>
    <s v="R200602"/>
    <x v="90"/>
    <n v="5.7877813504823195"/>
    <n v="160"/>
    <x v="0"/>
    <s v="Out: 15.21.22(155) Back: 15.45.50(166)"/>
    <d v="1899-12-30T04:31:36"/>
    <d v="1899-12-30T02:15:48"/>
    <m/>
    <n v="0"/>
    <n v="0"/>
    <d v="1899-12-30T04:31:36"/>
    <d v="1899-12-30T05:24:00"/>
    <d v="1899-12-30T02:15:48"/>
    <d v="1899-12-30T02:42:00"/>
    <n v="1840"/>
    <x v="5"/>
    <x v="2"/>
    <n v="200605"/>
    <n v="18"/>
    <n v="1"/>
    <n v="5"/>
  </r>
  <r>
    <d v="2006-05-08T00:00:00"/>
    <s v="Monday"/>
    <x v="1"/>
    <n v="4.5"/>
    <n v="0"/>
    <n v="24"/>
    <n v="29"/>
    <d v="1899-12-30T00:24:29"/>
    <d v="1899-12-30T00:05:26"/>
    <s v="Si"/>
    <x v="20"/>
    <n v="11.027910142954401"/>
    <n v="138"/>
    <x v="0"/>
    <m/>
    <d v="1899-12-30T10:09:22"/>
    <d v="1899-12-30T05:04:41"/>
    <m/>
    <n v="0"/>
    <n v="0"/>
    <d v="1899-12-30T02:22:33"/>
    <d v="1899-12-30T03:14:57"/>
    <d v="1899-12-30T01:11:16"/>
    <d v="1899-12-30T01:37:28"/>
    <n v="755"/>
    <x v="5"/>
    <x v="2"/>
    <n v="200605"/>
    <n v="19"/>
    <n v="2"/>
    <n v="8"/>
  </r>
  <r>
    <d v="2006-05-08T00:00:00"/>
    <s v="Monday"/>
    <x v="2"/>
    <n v="3"/>
    <n v="0"/>
    <n v="32"/>
    <n v="16"/>
    <d v="1899-12-30T00:32:16"/>
    <d v="1899-12-30T00:10:45"/>
    <s v="R200602"/>
    <x v="90"/>
    <n v="5.5785123966942196"/>
    <n v="152"/>
    <x v="0"/>
    <s v="Out: 16.18.32(147) Back: 15.58.23(157)"/>
    <d v="1899-12-30T04:41:48"/>
    <d v="1899-12-30T02:20:54"/>
    <m/>
    <n v="0"/>
    <n v="0"/>
    <d v="1899-12-30T04:41:48"/>
    <d v="1899-12-30T05:34:12"/>
    <d v="1899-12-30T02:20:54"/>
    <d v="1899-12-30T02:47:06"/>
    <n v="2103"/>
    <x v="5"/>
    <x v="2"/>
    <n v="200605"/>
    <n v="19"/>
    <n v="0"/>
    <n v="8"/>
  </r>
  <r>
    <d v="2006-05-09T00:00:00"/>
    <s v="Tuesday"/>
    <x v="2"/>
    <n v="4"/>
    <n v="0"/>
    <n v="42"/>
    <n v="16"/>
    <d v="1899-12-30T00:42:16"/>
    <d v="1899-12-30T00:10:34"/>
    <s v="R200602"/>
    <x v="75"/>
    <n v="5.6782334384858091"/>
    <n v="0"/>
    <x v="0"/>
    <m/>
    <d v="1899-12-30T04:36:51"/>
    <d v="1899-12-30T02:18:25"/>
    <m/>
    <n v="0"/>
    <n v="0"/>
    <d v="1899-12-30T04:36:51"/>
    <d v="1899-12-30T05:29:15"/>
    <d v="1899-12-30T02:18:25"/>
    <d v="1899-12-30T02:44:37"/>
    <n v="1988"/>
    <x v="5"/>
    <x v="2"/>
    <n v="200605"/>
    <n v="19"/>
    <n v="0"/>
    <n v="9"/>
  </r>
  <r>
    <d v="2006-05-10T00:00:00"/>
    <s v="Wednesday"/>
    <x v="2"/>
    <n v="5"/>
    <n v="0"/>
    <n v="48"/>
    <n v="43"/>
    <d v="1899-12-30T00:48:43"/>
    <d v="1899-12-30T00:09:45"/>
    <s v="R200602"/>
    <x v="97"/>
    <n v="6.1580567909681889"/>
    <n v="160"/>
    <x v="0"/>
    <s v="Out: 24.24.05(153) Back:24.19.02(166)"/>
    <d v="1899-12-30T04:15:17"/>
    <d v="1899-12-30T02:07:38"/>
    <m/>
    <n v="0"/>
    <n v="0"/>
    <d v="1899-12-30T04:15:17"/>
    <d v="1899-12-30T05:07:41"/>
    <d v="1899-12-30T02:07:38"/>
    <d v="1899-12-30T02:33:50"/>
    <n v="1308"/>
    <x v="5"/>
    <x v="2"/>
    <n v="200605"/>
    <n v="19"/>
    <n v="0"/>
    <n v="10"/>
  </r>
  <r>
    <d v="2006-05-11T00:00:00"/>
    <s v="Thursday"/>
    <x v="2"/>
    <n v="5"/>
    <n v="0"/>
    <n v="48"/>
    <n v="0"/>
    <d v="1899-12-30T00:48:00"/>
    <d v="1899-12-30T00:09:36"/>
    <s v="R200602"/>
    <x v="97"/>
    <n v="6.2500000000000053"/>
    <n v="161"/>
    <x v="0"/>
    <s v="Out: 23.41.41(158) Back: 24.19.17(163)"/>
    <d v="1899-12-30T04:11:31"/>
    <d v="1899-12-30T02:05:46"/>
    <m/>
    <n v="0"/>
    <n v="0"/>
    <d v="1899-12-30T04:11:31"/>
    <d v="1899-12-30T05:03:55"/>
    <d v="1899-12-30T02:05:46"/>
    <d v="1899-12-30T02:31:58"/>
    <n v="1189"/>
    <x v="5"/>
    <x v="2"/>
    <n v="200605"/>
    <n v="19"/>
    <n v="0"/>
    <n v="11"/>
  </r>
  <r>
    <d v="2006-05-13T00:00:00"/>
    <s v="Saturday"/>
    <x v="2"/>
    <n v="0.1"/>
    <n v="0"/>
    <n v="0"/>
    <n v="55"/>
    <d v="1899-12-30T00:00:55"/>
    <d v="1899-12-30T00:09:10"/>
    <s v="unk"/>
    <x v="2"/>
    <n v="6.5454545454545521"/>
    <n v="0"/>
    <x v="0"/>
    <s v="Kelly could not breath and boys were not being good."/>
    <d v="1899-12-30T04:00:10"/>
    <d v="1899-12-30T02:00:05"/>
    <m/>
    <n v="0"/>
    <n v="0"/>
    <d v="1899-12-30T04:00:10"/>
    <d v="1899-12-30T04:52:34"/>
    <d v="1899-12-30T02:00:05"/>
    <d v="1899-12-30T02:26:17"/>
    <n v="951"/>
    <x v="5"/>
    <x v="2"/>
    <n v="200605"/>
    <n v="19"/>
    <n v="1"/>
    <n v="13"/>
  </r>
  <r>
    <d v="2006-05-15T00:00:00"/>
    <s v="Monday"/>
    <x v="2"/>
    <n v="2"/>
    <n v="0"/>
    <n v="19"/>
    <n v="16"/>
    <d v="1899-12-30T00:19:16"/>
    <d v="1899-12-30T00:09:38"/>
    <s v="R200503"/>
    <x v="23"/>
    <n v="6.228373702422151"/>
    <n v="162"/>
    <x v="0"/>
    <s v="Actuall ran this on 5/16 but tracked here "/>
    <d v="1899-12-30T04:12:24"/>
    <d v="1899-12-30T02:06:12"/>
    <m/>
    <n v="0"/>
    <n v="0"/>
    <d v="1899-12-30T04:12:24"/>
    <d v="1899-12-30T05:04:48"/>
    <d v="1899-12-30T02:06:12"/>
    <d v="1899-12-30T02:32:24"/>
    <n v="1211"/>
    <x v="5"/>
    <x v="2"/>
    <n v="200605"/>
    <n v="20"/>
    <n v="1"/>
    <n v="15"/>
  </r>
  <r>
    <d v="2006-05-16T00:00:00"/>
    <s v="Tuesday"/>
    <x v="2"/>
    <n v="3.5"/>
    <n v="0"/>
    <n v="35"/>
    <n v="3"/>
    <d v="1899-12-30T00:35:03"/>
    <d v="1899-12-30T00:10:01"/>
    <s v="R200602"/>
    <x v="89"/>
    <n v="5.9914407988587781"/>
    <n v="153"/>
    <x v="1"/>
    <s v="Out: 18.06.84(140) Back: 16.56.98(167)"/>
    <d v="1899-12-30T04:22:22"/>
    <d v="1899-12-30T02:11:11"/>
    <m/>
    <n v="0"/>
    <n v="0"/>
    <d v="1899-12-30T04:22:22"/>
    <d v="1899-12-30T05:14:46"/>
    <d v="1899-12-30T02:11:11"/>
    <d v="1899-12-30T02:37:23"/>
    <n v="1559"/>
    <x v="5"/>
    <x v="2"/>
    <n v="200605"/>
    <n v="20"/>
    <n v="0"/>
    <n v="16"/>
  </r>
  <r>
    <d v="2006-05-17T00:00:00"/>
    <s v="Wednesday"/>
    <x v="2"/>
    <n v="4"/>
    <n v="0"/>
    <n v="41"/>
    <n v="19"/>
    <d v="1899-12-30T00:41:19"/>
    <d v="1899-12-30T00:10:20"/>
    <s v="R200503"/>
    <x v="75"/>
    <n v="5.8087938684953651"/>
    <n v="161"/>
    <x v="2"/>
    <s v="Out: 20.53.82(155) Back: 20.26.02(167)"/>
    <d v="1899-12-30T04:30:37"/>
    <d v="1899-12-30T02:15:19"/>
    <m/>
    <n v="0"/>
    <n v="0"/>
    <d v="1899-12-30T04:30:37"/>
    <d v="1899-12-30T05:23:01"/>
    <d v="1899-12-30T02:15:19"/>
    <d v="1899-12-30T02:41:31"/>
    <n v="1801"/>
    <x v="5"/>
    <x v="2"/>
    <n v="200605"/>
    <n v="20"/>
    <n v="0"/>
    <n v="17"/>
  </r>
  <r>
    <d v="2006-05-18T00:00:00"/>
    <s v="Thursday"/>
    <x v="2"/>
    <n v="3"/>
    <n v="0"/>
    <n v="32"/>
    <n v="12"/>
    <d v="1899-12-30T00:32:12"/>
    <d v="1899-12-30T00:10:44"/>
    <s v="R200503"/>
    <x v="90"/>
    <n v="5.5900621118012461"/>
    <n v="158"/>
    <x v="2"/>
    <m/>
    <d v="1899-12-30T04:41:13"/>
    <d v="1899-12-30T02:20:36"/>
    <m/>
    <n v="0"/>
    <n v="0"/>
    <d v="1899-12-30T04:41:13"/>
    <d v="1899-12-30T05:33:37"/>
    <d v="1899-12-30T02:20:36"/>
    <d v="1899-12-30T02:46:48"/>
    <n v="2089"/>
    <x v="5"/>
    <x v="2"/>
    <n v="200605"/>
    <n v="20"/>
    <n v="0"/>
    <n v="18"/>
  </r>
  <r>
    <d v="2006-05-22T00:00:00"/>
    <s v="Monday"/>
    <x v="1"/>
    <n v="1.5"/>
    <n v="0"/>
    <n v="15"/>
    <n v="0"/>
    <d v="1899-12-30T00:15:00"/>
    <d v="1899-12-30T00:10:00"/>
    <s v="Other"/>
    <x v="1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3"/>
    <n v="22"/>
  </r>
  <r>
    <d v="2006-05-22T00:00:00"/>
    <s v="Monday"/>
    <x v="2"/>
    <n v="4"/>
    <n v="0"/>
    <n v="43"/>
    <n v="0"/>
    <d v="1899-12-30T00:43:00"/>
    <d v="1899-12-30T00:10:45"/>
    <s v="R200603"/>
    <x v="98"/>
    <n v="5.581395348837213"/>
    <n v="0"/>
    <x v="0"/>
    <m/>
    <d v="1899-12-30T04:41:39"/>
    <d v="1899-12-30T02:20:50"/>
    <m/>
    <n v="0"/>
    <n v="0"/>
    <d v="1899-12-30T04:41:39"/>
    <d v="1899-12-30T05:34:03"/>
    <d v="1899-12-30T02:20:50"/>
    <d v="1899-12-30T02:47:02"/>
    <n v="2094"/>
    <x v="5"/>
    <x v="2"/>
    <n v="200605"/>
    <n v="21"/>
    <n v="0"/>
    <n v="22"/>
  </r>
  <r>
    <d v="2006-05-23T00:00:00"/>
    <s v="Tuesday"/>
    <x v="1"/>
    <n v="0.75"/>
    <n v="0"/>
    <n v="4"/>
    <n v="0"/>
    <d v="1899-12-30T00:04:00"/>
    <d v="1899-12-30T00:05:20"/>
    <s v="Other"/>
    <x v="1"/>
    <n v="11.250000000000009"/>
    <n v="0"/>
    <x v="0"/>
    <m/>
    <d v="1899-12-30T09:57:20"/>
    <d v="1899-12-30T04:58:40"/>
    <m/>
    <n v="0"/>
    <n v="0"/>
    <d v="1899-12-30T02:19:44"/>
    <d v="1899-12-30T03:12:08"/>
    <d v="1899-12-30T01:09:52"/>
    <d v="1899-12-30T01:36:04"/>
    <n v="752"/>
    <x v="5"/>
    <x v="2"/>
    <n v="200605"/>
    <n v="21"/>
    <n v="0"/>
    <n v="23"/>
  </r>
  <r>
    <d v="2006-05-23T00:00:00"/>
    <s v="Tuesday"/>
    <x v="2"/>
    <n v="0.75"/>
    <n v="0"/>
    <n v="8"/>
    <n v="8"/>
    <d v="1899-12-30T00:08:08"/>
    <d v="1899-12-30T00:10:51"/>
    <s v="R200603"/>
    <x v="98"/>
    <n v="5.5327868852459057"/>
    <n v="0"/>
    <x v="0"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2"/>
    <n v="200605"/>
    <n v="21"/>
    <n v="0"/>
    <n v="23"/>
  </r>
  <r>
    <d v="2006-05-24T00:00:00"/>
    <s v="Wednesday"/>
    <x v="1"/>
    <n v="1.5"/>
    <n v="0"/>
    <n v="15"/>
    <n v="0"/>
    <d v="1899-12-30T00:15:00"/>
    <d v="1899-12-30T00:10:00"/>
    <s v="Other"/>
    <x v="1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0"/>
    <n v="24"/>
  </r>
  <r>
    <d v="2006-05-24T00:00:00"/>
    <s v="Wednesday"/>
    <x v="2"/>
    <n v="4"/>
    <n v="0"/>
    <n v="40"/>
    <n v="43"/>
    <d v="1899-12-30T00:40:43"/>
    <d v="1899-12-30T00:10:11"/>
    <s v="R200603"/>
    <x v="98"/>
    <n v="5.8943921408104831"/>
    <n v="0"/>
    <x v="0"/>
    <m/>
    <d v="1899-12-30T04:26:42"/>
    <d v="1899-12-30T02:13:21"/>
    <m/>
    <n v="0"/>
    <n v="0"/>
    <d v="1899-12-30T04:26:42"/>
    <d v="1899-12-30T05:19:06"/>
    <d v="1899-12-30T02:13:21"/>
    <d v="1899-12-30T02:39:33"/>
    <n v="1683"/>
    <x v="5"/>
    <x v="2"/>
    <n v="200605"/>
    <n v="21"/>
    <n v="0"/>
    <n v="24"/>
  </r>
  <r>
    <d v="2006-05-25T00:00:00"/>
    <s v="Thursday"/>
    <x v="1"/>
    <n v="10"/>
    <n v="1"/>
    <n v="0"/>
    <n v="0"/>
    <d v="1899-12-30T01:00:00"/>
    <d v="1899-12-30T00:06:00"/>
    <s v="Other"/>
    <x v="98"/>
    <n v="10.000000000000007"/>
    <n v="0"/>
    <x v="0"/>
    <m/>
    <d v="1899-12-30T11:12:00"/>
    <d v="1899-12-30T05:36:00"/>
    <m/>
    <n v="0"/>
    <n v="0"/>
    <d v="1899-12-30T02:37:12"/>
    <d v="1899-12-30T03:29:36"/>
    <d v="1899-12-30T01:18:36"/>
    <d v="1899-12-30T01:44:48"/>
    <n v="767"/>
    <x v="5"/>
    <x v="2"/>
    <n v="200605"/>
    <n v="21"/>
    <n v="0"/>
    <n v="25"/>
  </r>
  <r>
    <d v="2006-05-26T00:00:00"/>
    <s v="Friday"/>
    <x v="1"/>
    <n v="1.5"/>
    <n v="0"/>
    <n v="15"/>
    <n v="0"/>
    <d v="1899-12-30T00:15:00"/>
    <d v="1899-12-30T00:10:00"/>
    <s v="Other"/>
    <x v="98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0"/>
    <n v="26"/>
  </r>
  <r>
    <d v="2006-05-27T00:00:00"/>
    <s v="Saturday"/>
    <x v="1"/>
    <n v="1.5"/>
    <n v="0"/>
    <n v="15"/>
    <n v="0"/>
    <d v="1899-12-30T00:15:00"/>
    <d v="1899-12-30T00:10:00"/>
    <s v="Other"/>
    <x v="98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0"/>
    <n v="27"/>
  </r>
  <r>
    <d v="2006-05-29T00:00:00"/>
    <s v="Monday"/>
    <x v="0"/>
    <n v="0.5"/>
    <n v="0"/>
    <n v="20"/>
    <n v="0"/>
    <d v="1899-12-30T00:20:00"/>
    <d v="1899-12-30T00:40:00"/>
    <s v="Lake    "/>
    <x v="99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2"/>
    <n v="200605"/>
    <n v="22"/>
    <n v="1"/>
    <n v="29"/>
  </r>
  <r>
    <d v="2006-05-29T00:00:00"/>
    <s v="Monday"/>
    <x v="1"/>
    <n v="10.5"/>
    <n v="0"/>
    <n v="38"/>
    <n v="20"/>
    <d v="1899-12-30T00:38:20"/>
    <d v="1899-12-30T00:03:39"/>
    <s v="Other"/>
    <x v="0"/>
    <n v="16.434782608695663"/>
    <n v="0"/>
    <x v="0"/>
    <m/>
    <d v="1899-12-30T06:48:53"/>
    <d v="1899-12-30T03:24:27"/>
    <m/>
    <n v="0"/>
    <n v="0"/>
    <d v="1899-12-30T01:35:39"/>
    <d v="1899-12-30T02:28:03"/>
    <d v="1899-12-30T00:47:50"/>
    <d v="1899-12-30T01:14:02"/>
    <n v="349"/>
    <x v="5"/>
    <x v="2"/>
    <n v="200605"/>
    <n v="22"/>
    <n v="0"/>
    <n v="29"/>
  </r>
  <r>
    <d v="2006-05-30T00:00:00"/>
    <s v="Tuesday"/>
    <x v="2"/>
    <n v="4"/>
    <n v="0"/>
    <n v="43"/>
    <n v="46"/>
    <d v="1899-12-30T00:43:46"/>
    <d v="1899-12-30T00:10:56"/>
    <s v="R200503"/>
    <x v="75"/>
    <n v="5.4836252856054877"/>
    <n v="0"/>
    <x v="3"/>
    <s v="Out: 21.26.17 Back: 22.20.46"/>
    <d v="1899-12-30T04:46:40"/>
    <d v="1899-12-30T02:23:20"/>
    <m/>
    <n v="0"/>
    <n v="0"/>
    <d v="1899-12-30T04:46:40"/>
    <d v="1899-12-30T05:39:04"/>
    <d v="1899-12-30T02:23:20"/>
    <d v="1899-12-30T02:49:32"/>
    <n v="2221"/>
    <x v="5"/>
    <x v="2"/>
    <n v="200605"/>
    <n v="22"/>
    <n v="0"/>
    <n v="30"/>
  </r>
  <r>
    <d v="2006-05-31T00:00:00"/>
    <s v="Wednesday"/>
    <x v="2"/>
    <n v="3.5"/>
    <n v="0"/>
    <n v="38"/>
    <n v="36"/>
    <d v="1899-12-30T00:38:36"/>
    <d v="1899-12-30T00:11:02"/>
    <s v="R200602"/>
    <x v="89"/>
    <n v="5.440414507772025"/>
    <n v="147"/>
    <x v="2"/>
    <s v="Out: 19.21.52(141) Back: 19.15.11(153)"/>
    <d v="1899-12-30T04:48:57"/>
    <d v="1899-12-30T02:24:28"/>
    <m/>
    <n v="0"/>
    <n v="0"/>
    <d v="1899-12-30T04:48:57"/>
    <d v="1899-12-30T05:41:21"/>
    <d v="1899-12-30T02:24:28"/>
    <d v="1899-12-30T02:50:40"/>
    <n v="2267"/>
    <x v="5"/>
    <x v="2"/>
    <n v="200605"/>
    <n v="22"/>
    <n v="0"/>
    <n v="31"/>
  </r>
  <r>
    <d v="2006-06-01T00:00:00"/>
    <s v="Thursday"/>
    <x v="2"/>
    <n v="3.5"/>
    <n v="0"/>
    <n v="35"/>
    <n v="37"/>
    <d v="1899-12-30T00:35:37"/>
    <d v="1899-12-30T00:10:11"/>
    <s v="R200602"/>
    <x v="89"/>
    <n v="5.8961160505381418"/>
    <n v="150"/>
    <x v="4"/>
    <s v="Out: 17.42.19(135) Back: 17.55.63(165)"/>
    <d v="1899-12-30T04:26:37"/>
    <d v="1899-12-30T02:13:18"/>
    <m/>
    <n v="0"/>
    <n v="0"/>
    <d v="1899-12-30T04:26:37"/>
    <d v="1899-12-30T05:19:01"/>
    <d v="1899-12-30T02:13:18"/>
    <d v="1899-12-30T02:39:30"/>
    <n v="1679"/>
    <x v="5"/>
    <x v="3"/>
    <n v="200606"/>
    <n v="22"/>
    <n v="0"/>
    <n v="1"/>
  </r>
  <r>
    <d v="2006-06-02T00:00:00"/>
    <s v="Friday"/>
    <x v="2"/>
    <n v="4.4000000000000004"/>
    <n v="0"/>
    <n v="50"/>
    <n v="42"/>
    <d v="1899-12-30T00:50:42"/>
    <d v="1899-12-30T00:11:31"/>
    <s v="R200602"/>
    <x v="93"/>
    <n v="5.2071005917159807"/>
    <n v="148"/>
    <x v="4"/>
    <s v="Walked "/>
    <d v="1899-12-30T05:01:54"/>
    <d v="1899-12-30T02:30:57"/>
    <m/>
    <n v="0"/>
    <n v="0"/>
    <d v="1899-12-30T05:01:54"/>
    <d v="1899-12-30T05:54:18"/>
    <d v="1899-12-30T02:30:57"/>
    <d v="1899-12-30T02:57:09"/>
    <n v="2523"/>
    <x v="5"/>
    <x v="3"/>
    <n v="200606"/>
    <n v="22"/>
    <n v="0"/>
    <n v="2"/>
  </r>
  <r>
    <d v="2006-06-04T00:00:00"/>
    <s v="Sunday"/>
    <x v="0"/>
    <n v="0.5"/>
    <n v="0"/>
    <n v="19"/>
    <n v="56"/>
    <d v="1899-12-30T00:19:56"/>
    <d v="1899-12-30T00:39:52"/>
    <s v="Lake    "/>
    <x v="100"/>
    <n v="1.5050167224080278"/>
    <n v="0"/>
    <x v="0"/>
    <s v="10:06:82 Dock2Dock "/>
    <d v="1899-12-30T01:35:41"/>
    <d v="1899-12-30T00:47:50"/>
    <m/>
    <n v="0"/>
    <n v="0"/>
    <d v="1899-12-30T17:24:30"/>
    <d v="1899-12-30T18:16:54"/>
    <d v="1899-12-30T08:42:15"/>
    <d v="1899-12-30T09:08:27"/>
    <n v="3415"/>
    <x v="5"/>
    <x v="3"/>
    <n v="200606"/>
    <n v="23"/>
    <n v="1"/>
    <n v="4"/>
  </r>
  <r>
    <d v="2006-06-05T00:00:00"/>
    <s v="Monday"/>
    <x v="0"/>
    <n v="0.25"/>
    <n v="0"/>
    <n v="9"/>
    <n v="31"/>
    <d v="1899-12-30T00:09:31"/>
    <d v="1899-12-30T00:38:04"/>
    <s v="Lake    "/>
    <x v="39"/>
    <n v="1.5761821366024529"/>
    <n v="0"/>
    <x v="5"/>
    <m/>
    <d v="1899-12-30T01:31:22"/>
    <d v="1899-12-30T00:45:41"/>
    <m/>
    <n v="0"/>
    <n v="0"/>
    <d v="1899-12-30T16:37:21"/>
    <d v="1899-12-30T17:29:45"/>
    <d v="1899-12-30T08:18:40"/>
    <d v="1899-12-30T08:44:52"/>
    <n v="3371"/>
    <x v="5"/>
    <x v="3"/>
    <n v="200606"/>
    <n v="23"/>
    <n v="0"/>
    <n v="5"/>
  </r>
  <r>
    <d v="2006-06-05T00:00:00"/>
    <s v="Monday"/>
    <x v="2"/>
    <n v="4.4000000000000004"/>
    <n v="0"/>
    <n v="44"/>
    <n v="57"/>
    <d v="1899-12-30T00:44:57"/>
    <d v="1899-12-30T00:10:13"/>
    <s v="R200602"/>
    <x v="93"/>
    <n v="5.8731924360400489"/>
    <n v="158"/>
    <x v="6"/>
    <s v="Out: 22.29.36(149) Back: 22.28.26(166)"/>
    <d v="1899-12-30T04:27:39"/>
    <d v="1899-12-30T02:13:50"/>
    <m/>
    <n v="0"/>
    <n v="0"/>
    <d v="1899-12-30T04:27:39"/>
    <d v="1899-12-30T05:20:03"/>
    <d v="1899-12-30T02:13:50"/>
    <d v="1899-12-30T02:40:02"/>
    <n v="1710"/>
    <x v="5"/>
    <x v="3"/>
    <n v="200606"/>
    <n v="23"/>
    <n v="0"/>
    <n v="5"/>
  </r>
  <r>
    <d v="2006-06-06T00:00:00"/>
    <s v="Tuesday"/>
    <x v="0"/>
    <n v="0.5"/>
    <n v="0"/>
    <n v="20"/>
    <n v="0"/>
    <d v="1899-12-30T00:20:00"/>
    <d v="1899-12-30T00:40:00"/>
    <s v="Lake    "/>
    <x v="100"/>
    <n v="1.5000000000000013"/>
    <n v="138"/>
    <x v="0"/>
    <s v="Dock2Dock: 9.14.92"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3"/>
    <n v="200606"/>
    <n v="23"/>
    <n v="0"/>
    <n v="6"/>
  </r>
  <r>
    <d v="2006-06-06T00:00:00"/>
    <s v="Tuesday"/>
    <x v="2"/>
    <n v="3.5"/>
    <n v="0"/>
    <n v="37"/>
    <n v="53"/>
    <d v="1899-12-30T00:37:53"/>
    <d v="1899-12-30T00:10:49"/>
    <s v="R200603"/>
    <x v="89"/>
    <n v="5.5433347998240254"/>
    <n v="0"/>
    <x v="7"/>
    <m/>
    <d v="1899-12-30T04:43:35"/>
    <d v="1899-12-30T02:21:48"/>
    <m/>
    <n v="0"/>
    <n v="0"/>
    <d v="1899-12-30T04:43:35"/>
    <d v="1899-12-30T05:35:59"/>
    <d v="1899-12-30T02:21:48"/>
    <d v="1899-12-30T02:48:00"/>
    <n v="2149"/>
    <x v="5"/>
    <x v="3"/>
    <n v="200606"/>
    <n v="23"/>
    <n v="0"/>
    <n v="6"/>
  </r>
  <r>
    <d v="2006-06-08T00:00:00"/>
    <s v="Thursday"/>
    <x v="1"/>
    <n v="8.08"/>
    <n v="0"/>
    <n v="31"/>
    <n v="22"/>
    <d v="1899-12-30T00:31:22"/>
    <d v="1899-12-30T00:03:53"/>
    <s v="Si"/>
    <x v="101"/>
    <n v="15.455897980871427"/>
    <n v="0"/>
    <x v="6"/>
    <m/>
    <d v="1899-12-30T07:14:47"/>
    <d v="1899-12-30T03:37:24"/>
    <m/>
    <n v="0"/>
    <n v="0"/>
    <d v="1899-12-30T01:41:43"/>
    <d v="1899-12-30T02:34:07"/>
    <d v="1899-12-30T00:50:51"/>
    <d v="1899-12-30T01:17:03"/>
    <n v="428"/>
    <x v="5"/>
    <x v="3"/>
    <n v="200606"/>
    <n v="23"/>
    <n v="1"/>
    <n v="8"/>
  </r>
  <r>
    <d v="2006-06-09T00:00:00"/>
    <s v="Friday"/>
    <x v="2"/>
    <n v="3"/>
    <n v="0"/>
    <n v="30"/>
    <n v="53"/>
    <d v="1899-12-30T00:30:53"/>
    <d v="1899-12-30T00:10:18"/>
    <s v="R200603"/>
    <x v="90"/>
    <n v="5.8283864004317367"/>
    <n v="0"/>
    <x v="7"/>
    <s v="Out: 15.28.63 Back: 15.24.53"/>
    <d v="1899-12-30T04:29:43"/>
    <d v="1899-12-30T02:14:51"/>
    <m/>
    <n v="0"/>
    <n v="0"/>
    <d v="1899-12-30T04:29:43"/>
    <d v="1899-12-30T05:22:07"/>
    <d v="1899-12-30T02:14:51"/>
    <d v="1899-12-30T02:41:03"/>
    <n v="1778"/>
    <x v="5"/>
    <x v="3"/>
    <n v="200606"/>
    <n v="23"/>
    <n v="0"/>
    <n v="9"/>
  </r>
  <r>
    <d v="2006-06-11T00:00:00"/>
    <s v="Sunday"/>
    <x v="1"/>
    <n v="18.5"/>
    <n v="1"/>
    <n v="0"/>
    <n v="0"/>
    <d v="1899-12-30T01:00:00"/>
    <d v="1899-12-30T00:03:15"/>
    <s v="B       "/>
    <x v="102"/>
    <n v="18.500000000000014"/>
    <n v="147"/>
    <x v="2"/>
    <s v="After LHRR - Legs were dead"/>
    <d v="1899-12-30T06:03:15"/>
    <d v="1899-12-30T03:01:37"/>
    <m/>
    <n v="0"/>
    <n v="0"/>
    <d v="1899-12-30T01:24:58"/>
    <d v="1899-12-30T02:17:22"/>
    <d v="1899-12-30T00:42:29"/>
    <d v="1899-12-30T01:08:41"/>
    <n v="237"/>
    <x v="5"/>
    <x v="3"/>
    <n v="200606"/>
    <n v="24"/>
    <n v="1"/>
    <n v="11"/>
  </r>
  <r>
    <d v="2006-06-11T00:00:00"/>
    <s v="Sunday"/>
    <x v="2"/>
    <n v="7"/>
    <n v="1"/>
    <n v="8"/>
    <n v="45"/>
    <d v="1899-12-30T01:08:45"/>
    <d v="1899-12-30T00:09:49"/>
    <s v="R200603"/>
    <x v="4"/>
    <n v="6.1090909090909147"/>
    <n v="175"/>
    <x v="2"/>
    <m/>
    <d v="1899-12-30T04:17:19"/>
    <d v="1899-12-30T02:08:40"/>
    <m/>
    <n v="0"/>
    <n v="0"/>
    <d v="1899-12-30T04:17:19"/>
    <d v="1899-12-30T05:09:43"/>
    <d v="1899-12-30T02:08:40"/>
    <d v="1899-12-30T02:34:52"/>
    <n v="1368"/>
    <x v="5"/>
    <x v="3"/>
    <n v="200606"/>
    <n v="24"/>
    <n v="0"/>
    <n v="11"/>
  </r>
  <r>
    <d v="2006-06-13T00:00:00"/>
    <s v="Tuesday"/>
    <x v="2"/>
    <n v="3.1"/>
    <n v="0"/>
    <n v="29"/>
    <n v="27"/>
    <d v="1899-12-30T00:29:27"/>
    <d v="1899-12-30T00:09:30"/>
    <s v="R200603"/>
    <x v="83"/>
    <n v="6.3157894736842151"/>
    <n v="0"/>
    <x v="0"/>
    <s v="Loop with Mike K."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3"/>
    <n v="200606"/>
    <n v="24"/>
    <n v="1"/>
    <n v="13"/>
  </r>
  <r>
    <d v="2006-06-15T00:00:00"/>
    <s v="Thursday"/>
    <x v="1"/>
    <n v="8.6199999999999992"/>
    <n v="0"/>
    <n v="44"/>
    <n v="46"/>
    <d v="1899-12-30T00:44:46"/>
    <d v="1899-12-30T00:05:12"/>
    <s v="Si"/>
    <x v="101"/>
    <n v="11.553239017125847"/>
    <n v="0"/>
    <x v="2"/>
    <s v="Bike with Ron-slow"/>
    <d v="1899-12-30T09:41:39"/>
    <d v="1899-12-30T04:50:50"/>
    <m/>
    <n v="0"/>
    <n v="0"/>
    <d v="1899-12-30T02:16:04"/>
    <d v="1899-12-30T03:08:28"/>
    <d v="1899-12-30T01:08:02"/>
    <d v="1899-12-30T01:34:14"/>
    <n v="745"/>
    <x v="5"/>
    <x v="3"/>
    <n v="200606"/>
    <n v="24"/>
    <n v="1"/>
    <n v="15"/>
  </r>
  <r>
    <d v="2006-06-16T00:00:00"/>
    <s v="Friday"/>
    <x v="1"/>
    <n v="9.1999999999999993"/>
    <n v="0"/>
    <n v="37"/>
    <n v="55"/>
    <d v="1899-12-30T00:37:55"/>
    <d v="1899-12-30T00:04:07"/>
    <s v="Si"/>
    <x v="101"/>
    <n v="14.558241758241769"/>
    <n v="0"/>
    <x v="8"/>
    <m/>
    <d v="1899-12-30T07:41:36"/>
    <d v="1899-12-30T03:50:48"/>
    <m/>
    <n v="0"/>
    <n v="0"/>
    <d v="1899-12-30T01:47:59"/>
    <d v="1899-12-30T02:40:23"/>
    <d v="1899-12-30T00:53:59"/>
    <d v="1899-12-30T01:20:11"/>
    <n v="541"/>
    <x v="5"/>
    <x v="3"/>
    <n v="200606"/>
    <n v="24"/>
    <n v="0"/>
    <n v="16"/>
  </r>
  <r>
    <d v="2006-06-17T00:00:00"/>
    <s v="Saturday"/>
    <x v="0"/>
    <n v="1"/>
    <n v="0"/>
    <n v="36"/>
    <n v="58"/>
    <d v="1899-12-30T00:36:58"/>
    <d v="1899-12-30T00:36:58"/>
    <s v="Lake    "/>
    <x v="19"/>
    <n v="1.6230838593327332"/>
    <n v="159"/>
    <x v="0"/>
    <s v="Includes Runup to Transition"/>
    <d v="1899-12-30T01:28:43"/>
    <d v="1899-12-30T00:44:22"/>
    <m/>
    <n v="0"/>
    <n v="0"/>
    <d v="1899-12-30T16:08:32"/>
    <d v="1899-12-30T17:00:56"/>
    <d v="1899-12-30T08:04:16"/>
    <d v="1899-12-30T08:30:28"/>
    <n v="3346"/>
    <x v="5"/>
    <x v="3"/>
    <n v="200606"/>
    <n v="24"/>
    <n v="0"/>
    <n v="17"/>
  </r>
  <r>
    <d v="2006-06-17T00:00:00"/>
    <s v="Saturday"/>
    <x v="1"/>
    <n v="25"/>
    <n v="1"/>
    <n v="29"/>
    <n v="40"/>
    <d v="1899-12-30T01:29:40"/>
    <d v="1899-12-30T00:03:35"/>
    <s v="B       "/>
    <x v="19"/>
    <n v="16.728624535315998"/>
    <n v="161"/>
    <x v="0"/>
    <m/>
    <d v="1899-12-30T06:41:42"/>
    <d v="1899-12-30T03:20:51"/>
    <m/>
    <n v="0"/>
    <n v="0"/>
    <d v="1899-12-30T01:33:58"/>
    <d v="1899-12-30T02:26:22"/>
    <d v="1899-12-30T00:46:59"/>
    <d v="1899-12-30T01:13:11"/>
    <n v="326"/>
    <x v="5"/>
    <x v="3"/>
    <n v="200606"/>
    <n v="24"/>
    <n v="0"/>
    <n v="17"/>
  </r>
  <r>
    <d v="2006-06-17T00:00:00"/>
    <s v="Saturday"/>
    <x v="2"/>
    <n v="6.2"/>
    <n v="1"/>
    <n v="7"/>
    <n v="15"/>
    <d v="1899-12-30T01:07:15"/>
    <d v="1899-12-30T00:10:51"/>
    <s v="R200603"/>
    <x v="19"/>
    <n v="5.5315985130111569"/>
    <n v="165"/>
    <x v="0"/>
    <s v="Walked a bit"/>
    <d v="1899-12-30T04:44:11"/>
    <d v="1899-12-30T02:22:06"/>
    <m/>
    <n v="0"/>
    <n v="0"/>
    <d v="1899-12-30T04:44:11"/>
    <d v="1899-12-30T05:36:35"/>
    <d v="1899-12-30T02:22:06"/>
    <d v="1899-12-30T02:48:18"/>
    <n v="2163"/>
    <x v="5"/>
    <x v="3"/>
    <n v="200606"/>
    <n v="24"/>
    <n v="0"/>
    <n v="17"/>
  </r>
  <r>
    <d v="2006-06-17T00:00:00"/>
    <s v="Saturday"/>
    <x v="3"/>
    <n v="1"/>
    <n v="0"/>
    <n v="2"/>
    <n v="12"/>
    <d v="1899-12-30T00:02:12"/>
    <d v="1899-12-30T00:02:12"/>
    <s v="R200603"/>
    <x v="19"/>
    <n v="27.272727272727291"/>
    <n v="165"/>
    <x v="0"/>
    <s v="Walked a bit"/>
    <d v="1899-12-30T00:00:00"/>
    <d v="1899-12-30T00:00:00"/>
    <m/>
    <n v="0"/>
    <n v="0"/>
    <d v="1899-12-30T00:57:38"/>
    <d v="1899-12-30T01:50:02"/>
    <d v="1899-12-30T00:28:49"/>
    <d v="1899-12-30T00:55:01"/>
    <n v="18"/>
    <x v="5"/>
    <x v="3"/>
    <n v="200606"/>
    <n v="24"/>
    <n v="0"/>
    <n v="17"/>
  </r>
  <r>
    <d v="2006-06-17T00:00:00"/>
    <s v="Saturday"/>
    <x v="4"/>
    <n v="1"/>
    <n v="0"/>
    <n v="0"/>
    <n v="57"/>
    <d v="1899-12-30T00:00:57"/>
    <d v="1899-12-30T00:00:57"/>
    <s v="R200603"/>
    <x v="19"/>
    <n v="63.157894736842159"/>
    <n v="165"/>
    <x v="0"/>
    <s v="Walked a bit"/>
    <d v="1899-12-30T00:00:00"/>
    <d v="1899-12-30T00:00:00"/>
    <m/>
    <n v="0"/>
    <n v="0"/>
    <d v="1899-12-30T00:24:53"/>
    <d v="1899-12-30T01:17:17"/>
    <d v="1899-12-30T00:12:27"/>
    <d v="1899-12-30T00:38:39"/>
    <n v="2"/>
    <x v="5"/>
    <x v="3"/>
    <n v="200606"/>
    <n v="24"/>
    <n v="0"/>
    <n v="17"/>
  </r>
  <r>
    <d v="2006-06-19T00:00:00"/>
    <s v="Monday"/>
    <x v="2"/>
    <n v="2.9"/>
    <n v="0"/>
    <n v="29"/>
    <n v="3"/>
    <d v="1899-12-30T00:29:03"/>
    <d v="1899-12-30T00:10:01"/>
    <s v="R200602"/>
    <x v="47"/>
    <n v="5.9896729776247888"/>
    <n v="0"/>
    <x v="4"/>
    <s v="Out: 14.13.21 Back:14.49.97"/>
    <d v="1899-12-30T04:22:27"/>
    <d v="1899-12-30T02:11:14"/>
    <m/>
    <n v="0"/>
    <n v="0"/>
    <d v="1899-12-30T04:22:27"/>
    <d v="1899-12-30T05:14:51"/>
    <d v="1899-12-30T02:11:14"/>
    <d v="1899-12-30T02:37:26"/>
    <n v="1565"/>
    <x v="5"/>
    <x v="3"/>
    <n v="200606"/>
    <n v="25"/>
    <n v="1"/>
    <n v="19"/>
  </r>
  <r>
    <d v="2006-06-20T00:00:00"/>
    <s v="Tuesday"/>
    <x v="2"/>
    <n v="2.9"/>
    <n v="0"/>
    <n v="27"/>
    <n v="9"/>
    <d v="1899-12-30T00:27:09"/>
    <d v="1899-12-30T00:09:22"/>
    <s v="R200602"/>
    <x v="47"/>
    <n v="6.4088397790055298"/>
    <n v="152"/>
    <x v="4"/>
    <s v="Out: 13.25.28(147) Back: 13.44.61(157)"/>
    <d v="1899-12-30T04:05:17"/>
    <d v="1899-12-30T02:02:39"/>
    <m/>
    <n v="0"/>
    <n v="0"/>
    <d v="1899-12-30T04:05:17"/>
    <d v="1899-12-30T04:57:41"/>
    <d v="1899-12-30T02:02:39"/>
    <d v="1899-12-30T02:28:51"/>
    <n v="1045"/>
    <x v="5"/>
    <x v="3"/>
    <n v="200606"/>
    <n v="25"/>
    <n v="0"/>
    <n v="20"/>
  </r>
  <r>
    <d v="2006-06-21T00:00:00"/>
    <s v="Wednesday"/>
    <x v="0"/>
    <n v="0.25"/>
    <n v="0"/>
    <n v="9"/>
    <n v="54"/>
    <d v="1899-12-30T00:09:54"/>
    <d v="1899-12-30T00:39:36"/>
    <s v="Lake    "/>
    <x v="39"/>
    <n v="1.5151515151515162"/>
    <n v="139"/>
    <x v="0"/>
    <m/>
    <d v="1899-12-30T01:35:02"/>
    <d v="1899-12-30T00:47:31"/>
    <m/>
    <n v="0"/>
    <n v="0"/>
    <d v="1899-12-30T17:17:31"/>
    <d v="1899-12-30T18:09:55"/>
    <d v="1899-12-30T08:38:46"/>
    <d v="1899-12-30T09:04:58"/>
    <n v="3412"/>
    <x v="5"/>
    <x v="3"/>
    <n v="200606"/>
    <n v="25"/>
    <n v="0"/>
    <n v="21"/>
  </r>
  <r>
    <d v="2006-06-22T00:00:00"/>
    <s v="Thursday"/>
    <x v="1"/>
    <n v="9.33"/>
    <n v="0"/>
    <n v="38"/>
    <n v="41"/>
    <d v="1899-12-30T00:38:41"/>
    <d v="1899-12-30T00:04:09"/>
    <s v="Si"/>
    <x v="101"/>
    <n v="14.471348556656624"/>
    <n v="0"/>
    <x v="4"/>
    <m/>
    <d v="1899-12-30T07:44:22"/>
    <d v="1899-12-30T03:52:11"/>
    <m/>
    <n v="0"/>
    <n v="0"/>
    <d v="1899-12-30T01:48:38"/>
    <d v="1899-12-30T02:41:02"/>
    <d v="1899-12-30T00:54:19"/>
    <d v="1899-12-30T01:20:31"/>
    <n v="550"/>
    <x v="5"/>
    <x v="3"/>
    <n v="200606"/>
    <n v="25"/>
    <n v="0"/>
    <n v="22"/>
  </r>
  <r>
    <d v="2006-06-23T00:00:00"/>
    <s v="Friday"/>
    <x v="0"/>
    <n v="0.5"/>
    <n v="0"/>
    <n v="17"/>
    <n v="42"/>
    <d v="1899-12-30T00:17:42"/>
    <d v="1899-12-30T00:35:24"/>
    <s v="LWTRI   "/>
    <x v="7"/>
    <n v="1.6949152542372896"/>
    <n v="156"/>
    <x v="4"/>
    <m/>
    <d v="1899-12-30T01:24:58"/>
    <d v="1899-12-30T00:42:29"/>
    <m/>
    <n v="0"/>
    <n v="0"/>
    <d v="1899-12-30T15:27:29"/>
    <d v="1899-12-30T16:19:53"/>
    <d v="1899-12-30T07:43:44"/>
    <d v="1899-12-30T08:09:56"/>
    <n v="3285"/>
    <x v="5"/>
    <x v="3"/>
    <n v="200606"/>
    <n v="25"/>
    <n v="0"/>
    <n v="23"/>
  </r>
  <r>
    <d v="2006-06-23T00:00:00"/>
    <s v="Friday"/>
    <x v="1"/>
    <n v="9.1"/>
    <n v="0"/>
    <n v="29"/>
    <n v="41"/>
    <d v="1899-12-30T00:29:41"/>
    <d v="1899-12-30T00:03:16"/>
    <s v="B       "/>
    <x v="7"/>
    <n v="18.39416058394162"/>
    <n v="165"/>
    <x v="4"/>
    <m/>
    <d v="1899-12-30T06:05:20"/>
    <d v="1899-12-30T03:02:40"/>
    <m/>
    <n v="0"/>
    <n v="0"/>
    <d v="1899-12-30T01:25:28"/>
    <d v="1899-12-30T02:17:52"/>
    <d v="1899-12-30T00:42:44"/>
    <d v="1899-12-30T01:08:56"/>
    <n v="243"/>
    <x v="5"/>
    <x v="3"/>
    <n v="200606"/>
    <n v="25"/>
    <n v="0"/>
    <n v="23"/>
  </r>
  <r>
    <d v="2006-06-23T00:00:00"/>
    <s v="Friday"/>
    <x v="2"/>
    <n v="3.3"/>
    <n v="0"/>
    <n v="34"/>
    <n v="10"/>
    <d v="1899-12-30T00:34:10"/>
    <d v="1899-12-30T00:10:21"/>
    <s v="R200603"/>
    <x v="7"/>
    <n v="5.7951219512195173"/>
    <n v="168"/>
    <x v="4"/>
    <m/>
    <d v="1899-12-30T04:31:16"/>
    <d v="1899-12-30T02:15:38"/>
    <m/>
    <n v="0"/>
    <n v="0"/>
    <d v="1899-12-30T04:31:16"/>
    <d v="1899-12-30T05:23:40"/>
    <d v="1899-12-30T02:15:38"/>
    <d v="1899-12-30T02:41:50"/>
    <n v="1829"/>
    <x v="5"/>
    <x v="3"/>
    <n v="200606"/>
    <n v="25"/>
    <n v="0"/>
    <n v="23"/>
  </r>
  <r>
    <d v="2006-06-26T00:00:00"/>
    <s v="Monday"/>
    <x v="2"/>
    <n v="3"/>
    <n v="0"/>
    <n v="30"/>
    <n v="56"/>
    <d v="1899-12-30T00:30:56"/>
    <d v="1899-12-30T00:10:19"/>
    <s v="R200602"/>
    <x v="83"/>
    <n v="5.8189655172413843"/>
    <n v="0"/>
    <x v="9"/>
    <s v="Ran with Ron &amp; Jen"/>
    <d v="1899-12-30T04:30:09"/>
    <d v="1899-12-30T02:15:05"/>
    <m/>
    <n v="0"/>
    <n v="0"/>
    <d v="1899-12-30T04:30:09"/>
    <d v="1899-12-30T05:22:33"/>
    <d v="1899-12-30T02:15:05"/>
    <d v="1899-12-30T02:41:17"/>
    <n v="1792"/>
    <x v="5"/>
    <x v="3"/>
    <n v="200606"/>
    <n v="26"/>
    <n v="2"/>
    <n v="26"/>
  </r>
  <r>
    <d v="2006-06-27T00:00:00"/>
    <s v="Tuesday"/>
    <x v="2"/>
    <n v="4"/>
    <n v="0"/>
    <n v="43"/>
    <n v="2"/>
    <d v="1899-12-30T00:43:02"/>
    <d v="1899-12-30T00:10:45"/>
    <s v="R200602"/>
    <x v="75"/>
    <n v="5.5770720371804847"/>
    <n v="0"/>
    <x v="4"/>
    <m/>
    <d v="1899-12-30T04:41:52"/>
    <d v="1899-12-30T02:20:56"/>
    <m/>
    <n v="0"/>
    <n v="0"/>
    <d v="1899-12-30T04:41:52"/>
    <d v="1899-12-30T05:34:16"/>
    <d v="1899-12-30T02:20:56"/>
    <d v="1899-12-30T02:47:08"/>
    <n v="2108"/>
    <x v="5"/>
    <x v="3"/>
    <n v="200606"/>
    <n v="26"/>
    <n v="0"/>
    <n v="27"/>
  </r>
  <r>
    <d v="2006-06-28T00:00:00"/>
    <s v="Wednesday"/>
    <x v="2"/>
    <n v="4"/>
    <n v="0"/>
    <n v="40"/>
    <n v="32"/>
    <d v="1899-12-30T00:40:32"/>
    <d v="1899-12-30T00:10:08"/>
    <s v="R200602"/>
    <x v="75"/>
    <n v="5.9210526315789522"/>
    <n v="0"/>
    <x v="4"/>
    <s v="ran w/o socks - blister on left heal and right big toe"/>
    <d v="1899-12-30T04:25:30"/>
    <d v="1899-12-30T02:12:45"/>
    <m/>
    <n v="0"/>
    <n v="0"/>
    <d v="1899-12-30T04:25:30"/>
    <d v="1899-12-30T05:17:54"/>
    <d v="1899-12-30T02:12:45"/>
    <d v="1899-12-30T02:38:57"/>
    <n v="1641"/>
    <x v="5"/>
    <x v="3"/>
    <n v="200606"/>
    <n v="26"/>
    <n v="0"/>
    <n v="28"/>
  </r>
  <r>
    <d v="2006-06-29T00:00:00"/>
    <s v="Thursday"/>
    <x v="1"/>
    <n v="8.65"/>
    <n v="0"/>
    <n v="34"/>
    <n v="47"/>
    <d v="1899-12-30T00:34:47"/>
    <d v="1899-12-30T00:04:01"/>
    <s v="Si"/>
    <x v="101"/>
    <n v="14.920939147101116"/>
    <n v="0"/>
    <x v="4"/>
    <m/>
    <d v="1899-12-30T07:30:22"/>
    <d v="1899-12-30T03:45:11"/>
    <m/>
    <n v="0"/>
    <n v="0"/>
    <d v="1899-12-30T01:45:21"/>
    <d v="1899-12-30T02:37:45"/>
    <d v="1899-12-30T00:52:41"/>
    <d v="1899-12-30T01:18:53"/>
    <n v="502"/>
    <x v="5"/>
    <x v="3"/>
    <n v="200606"/>
    <n v="26"/>
    <n v="0"/>
    <n v="29"/>
  </r>
  <r>
    <d v="2006-06-30T00:00:00"/>
    <s v="Friday"/>
    <x v="2"/>
    <n v="5"/>
    <n v="0"/>
    <n v="54"/>
    <n v="3"/>
    <d v="1899-12-30T00:54:03"/>
    <d v="1899-12-30T00:10:49"/>
    <s v="R200603"/>
    <x v="97"/>
    <n v="5.5504162812210964"/>
    <n v="0"/>
    <x v="3"/>
    <m/>
    <d v="1899-12-30T04:43:13"/>
    <d v="1899-12-30T02:21:37"/>
    <m/>
    <n v="0"/>
    <n v="0"/>
    <d v="1899-12-30T04:43:13"/>
    <d v="1899-12-30T05:35:37"/>
    <d v="1899-12-30T02:21:37"/>
    <d v="1899-12-30T02:47:49"/>
    <n v="2138"/>
    <x v="5"/>
    <x v="3"/>
    <n v="200606"/>
    <n v="26"/>
    <n v="0"/>
    <n v="30"/>
  </r>
  <r>
    <d v="2006-07-01T00:00:00"/>
    <s v="Saturday"/>
    <x v="0"/>
    <n v="1"/>
    <n v="0"/>
    <n v="38"/>
    <n v="29"/>
    <d v="1899-12-30T00:38:29"/>
    <d v="1899-12-30T00:38:29"/>
    <s v="Lake    "/>
    <x v="103"/>
    <n v="1.559116500649633"/>
    <n v="0"/>
    <x v="0"/>
    <s v="Start at stone hous"/>
    <d v="1899-12-30T01:32:22"/>
    <d v="1899-12-30T00:46:11"/>
    <m/>
    <n v="0"/>
    <n v="0"/>
    <d v="1899-12-30T16:48:16"/>
    <d v="1899-12-30T17:40:40"/>
    <d v="1899-12-30T08:24:08"/>
    <d v="1899-12-30T08:50:20"/>
    <n v="3379"/>
    <x v="5"/>
    <x v="0"/>
    <n v="200607"/>
    <n v="26"/>
    <n v="0"/>
    <n v="1"/>
  </r>
  <r>
    <d v="2006-07-01T00:00:00"/>
    <s v="Saturday"/>
    <x v="2"/>
    <n v="3.1"/>
    <n v="0"/>
    <n v="26"/>
    <n v="33"/>
    <d v="1899-12-30T00:26:33"/>
    <d v="1899-12-30T00:08:34"/>
    <s v="R200603"/>
    <x v="0"/>
    <n v="7.0056497175141299"/>
    <n v="0"/>
    <x v="3"/>
    <m/>
    <d v="1899-12-30T03:44:23"/>
    <d v="1899-12-30T01:52:12"/>
    <m/>
    <n v="0"/>
    <n v="0"/>
    <d v="1899-12-30T03:44:23"/>
    <d v="1899-12-30T04:36:47"/>
    <d v="1899-12-30T01:52:12"/>
    <d v="1899-12-30T02:18:24"/>
    <n v="838"/>
    <x v="5"/>
    <x v="0"/>
    <n v="200607"/>
    <n v="26"/>
    <n v="0"/>
    <n v="1"/>
  </r>
  <r>
    <d v="2006-07-02T00:00:00"/>
    <s v="Sunday"/>
    <x v="1"/>
    <n v="45"/>
    <n v="3"/>
    <n v="2"/>
    <n v="7"/>
    <d v="1899-12-30T03:02:07"/>
    <d v="1899-12-30T00:04:03"/>
    <s v="B       "/>
    <x v="104"/>
    <n v="14.825661206186522"/>
    <n v="0"/>
    <x v="3"/>
    <s v="Hilly"/>
    <d v="1899-12-30T07:33:16"/>
    <d v="1899-12-30T03:46:38"/>
    <m/>
    <n v="0"/>
    <n v="0"/>
    <d v="1899-12-30T01:46:02"/>
    <d v="1899-12-30T02:38:26"/>
    <d v="1899-12-30T00:53:01"/>
    <d v="1899-12-30T01:19:13"/>
    <n v="513"/>
    <x v="5"/>
    <x v="0"/>
    <n v="200607"/>
    <n v="27"/>
    <n v="0"/>
    <n v="2"/>
  </r>
  <r>
    <d v="2006-07-05T00:00:00"/>
    <s v="Wednesday"/>
    <x v="0"/>
    <n v="0.25"/>
    <n v="0"/>
    <n v="11"/>
    <n v="35"/>
    <d v="1899-12-30T00:11:35"/>
    <d v="1899-12-30T00:46:20"/>
    <s v="Lake    "/>
    <x v="39"/>
    <n v="1.2949640287769795"/>
    <n v="0"/>
    <x v="0"/>
    <s v="Swam without wetsuit and googles were leaking"/>
    <d v="1899-12-30T01:51:12"/>
    <d v="1899-12-30T00:55:36"/>
    <m/>
    <n v="0"/>
    <n v="0"/>
    <d v="1899-12-30T20:13:56"/>
    <d v="1899-12-30T21:06:20"/>
    <d v="1899-12-30T10:06:58"/>
    <d v="1899-12-30T10:33:10"/>
    <n v="3499"/>
    <x v="5"/>
    <x v="0"/>
    <n v="200607"/>
    <n v="27"/>
    <n v="2"/>
    <n v="5"/>
  </r>
  <r>
    <d v="2006-07-05T00:00:00"/>
    <s v="Wednesday"/>
    <x v="2"/>
    <n v="3.1"/>
    <n v="0"/>
    <n v="31"/>
    <n v="25"/>
    <d v="1899-12-30T00:31:25"/>
    <d v="1899-12-30T00:10:08"/>
    <s v="R200603"/>
    <x v="76"/>
    <n v="5.9204244031830289"/>
    <n v="0"/>
    <x v="4"/>
    <s v="Ran to Cannon an on way back met up with Jen and Luisa and went back to cannon"/>
    <d v="1899-12-30T04:25:31"/>
    <d v="1899-12-30T02:12:46"/>
    <m/>
    <n v="0"/>
    <n v="0"/>
    <d v="1899-12-30T04:25:31"/>
    <d v="1899-12-30T05:17:55"/>
    <d v="1899-12-30T02:12:46"/>
    <d v="1899-12-30T02:38:58"/>
    <n v="1645"/>
    <x v="5"/>
    <x v="0"/>
    <n v="200607"/>
    <n v="27"/>
    <n v="0"/>
    <n v="5"/>
  </r>
  <r>
    <d v="2006-07-06T00:00:00"/>
    <s v="Thursday"/>
    <x v="2"/>
    <n v="2.9"/>
    <n v="0"/>
    <n v="24"/>
    <n v="18"/>
    <d v="1899-12-30T00:24:18"/>
    <d v="1899-12-30T00:08:23"/>
    <s v="R200603"/>
    <x v="47"/>
    <n v="7.160493827160499"/>
    <n v="0"/>
    <x v="3"/>
    <m/>
    <d v="1899-12-30T03:39:32"/>
    <d v="1899-12-30T01:49:46"/>
    <m/>
    <n v="0"/>
    <n v="0"/>
    <d v="1899-12-30T03:39:32"/>
    <d v="1899-12-30T04:31:56"/>
    <d v="1899-12-30T01:49:46"/>
    <d v="1899-12-30T02:15:58"/>
    <n v="819"/>
    <x v="5"/>
    <x v="0"/>
    <n v="200607"/>
    <n v="27"/>
    <n v="0"/>
    <n v="6"/>
  </r>
  <r>
    <d v="2006-07-07T00:00:00"/>
    <s v="Friday"/>
    <x v="2"/>
    <n v="5"/>
    <n v="0"/>
    <n v="51"/>
    <n v="25"/>
    <d v="1899-12-30T00:51:25"/>
    <d v="1899-12-30T00:10:17"/>
    <s v="R200603"/>
    <x v="97"/>
    <n v="5.8346839546191296"/>
    <n v="0"/>
    <x v="4"/>
    <s v="Out: 25.41.68 Back: 25.43.16"/>
    <d v="1899-12-30T04:29:25"/>
    <d v="1899-12-30T02:14:43"/>
    <m/>
    <n v="0"/>
    <n v="0"/>
    <d v="1899-12-30T04:29:25"/>
    <d v="1899-12-30T05:21:49"/>
    <d v="1899-12-30T02:14:43"/>
    <d v="1899-12-30T02:40:55"/>
    <n v="1769"/>
    <x v="5"/>
    <x v="0"/>
    <n v="200607"/>
    <n v="27"/>
    <n v="0"/>
    <n v="7"/>
  </r>
  <r>
    <d v="2006-07-09T00:00:00"/>
    <s v="Sunday"/>
    <x v="5"/>
    <n v="3"/>
    <n v="1"/>
    <n v="15"/>
    <n v="0"/>
    <d v="1899-12-30T01:15:00"/>
    <d v="1899-12-30T00:25:00"/>
    <s v="R200503"/>
    <x v="105"/>
    <n v="2.4000000000000017"/>
    <n v="0"/>
    <x v="4"/>
    <s v="Ran with Connor while he was on Bike"/>
    <d v="1899-12-30T00:00:00"/>
    <d v="1899-12-30T00:00:00"/>
    <m/>
    <n v="0"/>
    <n v="0"/>
    <d v="1899-12-30T10:55:00"/>
    <d v="1899-12-30T11:47:24"/>
    <d v="1899-12-30T05:27:30"/>
    <d v="1899-12-30T05:53:42"/>
    <n v="3120"/>
    <x v="5"/>
    <x v="0"/>
    <n v="200607"/>
    <n v="28"/>
    <n v="1"/>
    <n v="9"/>
  </r>
  <r>
    <d v="2006-07-12T00:00:00"/>
    <s v="Wednesday"/>
    <x v="0"/>
    <n v="0.5"/>
    <n v="0"/>
    <n v="18"/>
    <n v="4"/>
    <d v="1899-12-30T00:18:04"/>
    <d v="1899-12-30T00:36:08"/>
    <s v="Lake    "/>
    <x v="0"/>
    <n v="1.6605166051660529"/>
    <n v="0"/>
    <x v="4"/>
    <m/>
    <d v="1899-12-30T01:26:43"/>
    <d v="1899-12-30T00:43:22"/>
    <m/>
    <n v="0"/>
    <n v="0"/>
    <d v="1899-12-30T15:46:42"/>
    <d v="1899-12-30T16:39:06"/>
    <d v="1899-12-30T07:53:21"/>
    <d v="1899-12-30T08:19:33"/>
    <n v="3314"/>
    <x v="5"/>
    <x v="0"/>
    <n v="200607"/>
    <n v="28"/>
    <n v="2"/>
    <n v="12"/>
  </r>
  <r>
    <d v="2006-07-12T00:00:00"/>
    <s v="Wednesday"/>
    <x v="1"/>
    <n v="10.5"/>
    <n v="0"/>
    <n v="36"/>
    <n v="31"/>
    <d v="1899-12-30T00:36:31"/>
    <d v="1899-12-30T00:03:29"/>
    <s v="B       "/>
    <x v="0"/>
    <n v="17.252396166134197"/>
    <n v="0"/>
    <x v="4"/>
    <m/>
    <d v="1899-12-30T06:29:31"/>
    <d v="1899-12-30T03:14:45"/>
    <m/>
    <n v="0"/>
    <n v="0"/>
    <d v="1899-12-30T01:31:07"/>
    <d v="1899-12-30T02:23:31"/>
    <d v="1899-12-30T00:45:34"/>
    <d v="1899-12-30T01:11:46"/>
    <n v="287"/>
    <x v="5"/>
    <x v="0"/>
    <n v="200607"/>
    <n v="28"/>
    <n v="0"/>
    <n v="12"/>
  </r>
  <r>
    <d v="2006-07-12T00:00:00"/>
    <s v="Wednesday"/>
    <x v="2"/>
    <n v="3.1"/>
    <n v="0"/>
    <n v="30"/>
    <n v="34"/>
    <d v="1899-12-30T00:30:34"/>
    <d v="1899-12-30T00:09:52"/>
    <s v="R200603"/>
    <x v="0"/>
    <n v="6.0850599781897534"/>
    <n v="0"/>
    <x v="4"/>
    <m/>
    <d v="1899-12-30T04:18:20"/>
    <d v="1899-12-30T02:09:10"/>
    <m/>
    <n v="0"/>
    <n v="0"/>
    <d v="1899-12-30T04:18:20"/>
    <d v="1899-12-30T05:10:44"/>
    <d v="1899-12-30T02:09:10"/>
    <d v="1899-12-30T02:35:22"/>
    <n v="1410"/>
    <x v="5"/>
    <x v="0"/>
    <n v="200607"/>
    <n v="28"/>
    <n v="0"/>
    <n v="12"/>
  </r>
  <r>
    <d v="2006-07-12T00:00:00"/>
    <d v="2006-07-12T00:00:00"/>
    <x v="3"/>
    <n v="1"/>
    <n v="0"/>
    <n v="2"/>
    <n v="13"/>
    <d v="1899-12-30T00:02:13"/>
    <d v="1899-12-30T00:02:13"/>
    <s v="unk"/>
    <x v="0"/>
    <n v="27.067669172932352"/>
    <n v="0"/>
    <x v="0"/>
    <m/>
    <d v="1899-12-30T00:00:00"/>
    <d v="1899-12-30T00:00:00"/>
    <m/>
    <n v="0"/>
    <n v="0"/>
    <d v="1899-12-30T00:58:05"/>
    <d v="1899-12-30T01:50:29"/>
    <d v="1899-12-30T00:29:02"/>
    <d v="1899-12-30T00:55:14"/>
    <n v="19"/>
    <x v="5"/>
    <x v="0"/>
    <n v="200607"/>
    <n v="28"/>
    <n v="0"/>
    <n v="12"/>
  </r>
  <r>
    <d v="2006-07-14T00:00:00"/>
    <s v="Friday"/>
    <x v="2"/>
    <n v="4"/>
    <n v="0"/>
    <n v="40"/>
    <n v="40"/>
    <d v="1899-12-30T00:40:40"/>
    <d v="1899-12-30T00:10:10"/>
    <s v="R200602"/>
    <x v="75"/>
    <n v="5.9016393442623007"/>
    <n v="0"/>
    <x v="3"/>
    <m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0"/>
    <n v="200607"/>
    <n v="28"/>
    <n v="1"/>
    <n v="14"/>
  </r>
  <r>
    <d v="2006-07-17T00:00:00"/>
    <s v="Monday"/>
    <x v="2"/>
    <n v="2.9"/>
    <n v="0"/>
    <n v="30"/>
    <n v="30"/>
    <d v="1899-12-30T00:30:30"/>
    <d v="1899-12-30T00:10:31"/>
    <s v="R200602"/>
    <x v="47"/>
    <n v="5.7049180327868907"/>
    <n v="0"/>
    <x v="4"/>
    <s v="Weather warning from the heat.  Went outside anyway"/>
    <d v="1899-12-30T04:35:33"/>
    <d v="1899-12-30T02:17:47"/>
    <m/>
    <n v="0"/>
    <n v="0"/>
    <d v="1899-12-30T04:35:33"/>
    <d v="1899-12-30T05:27:57"/>
    <d v="1899-12-30T02:17:47"/>
    <d v="1899-12-30T02:43:59"/>
    <n v="1956"/>
    <x v="5"/>
    <x v="0"/>
    <n v="200607"/>
    <n v="29"/>
    <n v="2"/>
    <n v="17"/>
  </r>
  <r>
    <d v="2006-07-18T00:00:00"/>
    <s v="Tuesday"/>
    <x v="1"/>
    <n v="7.5"/>
    <n v="0"/>
    <n v="32"/>
    <n v="32"/>
    <d v="1899-12-30T00:32:32"/>
    <d v="1899-12-30T00:04:20"/>
    <s v="Si"/>
    <x v="106"/>
    <n v="13.831967213114766"/>
    <n v="0"/>
    <x v="4"/>
    <s v="Same weather as yesterday"/>
    <d v="1899-12-30T08:05:50"/>
    <d v="1899-12-30T04:02:55"/>
    <m/>
    <n v="0"/>
    <n v="0"/>
    <d v="1899-12-30T01:53:39"/>
    <d v="1899-12-30T02:46:03"/>
    <d v="1899-12-30T00:56:49"/>
    <d v="1899-12-30T01:23:02"/>
    <n v="606"/>
    <x v="5"/>
    <x v="0"/>
    <n v="200607"/>
    <n v="29"/>
    <n v="0"/>
    <n v="18"/>
  </r>
  <r>
    <d v="2006-07-19T00:00:00"/>
    <s v="Wednesday"/>
    <x v="2"/>
    <n v="9.0020000000000007"/>
    <n v="1"/>
    <n v="41"/>
    <n v="41"/>
    <d v="1899-12-30T01:41:41"/>
    <d v="1899-12-30T00:11:18"/>
    <s v="R200603"/>
    <x v="107"/>
    <n v="5.3117849532863524"/>
    <n v="0"/>
    <x v="4"/>
    <s v="Splits: 9.24.72 + 10.42.61 + 10.46.19 + 10.46.19 + 10.49.75 + 10.35.48 + 12.11.87 + 13.26.84 + 12.51.14"/>
    <d v="1899-12-30T04:55:57"/>
    <d v="1899-12-30T02:27:58"/>
    <m/>
    <n v="0"/>
    <n v="0"/>
    <d v="1899-12-30T04:55:57"/>
    <d v="1899-12-30T05:48:21"/>
    <d v="1899-12-30T02:27:58"/>
    <d v="1899-12-30T02:54:10"/>
    <n v="2410"/>
    <x v="5"/>
    <x v="0"/>
    <n v="200607"/>
    <n v="29"/>
    <n v="0"/>
    <n v="19"/>
  </r>
  <r>
    <d v="2006-07-20T00:00:00"/>
    <s v="Thursday"/>
    <x v="1"/>
    <n v="40"/>
    <n v="2"/>
    <n v="38"/>
    <n v="38"/>
    <d v="1899-12-30T02:38:38"/>
    <d v="1899-12-30T00:03:58"/>
    <s v="B       "/>
    <x v="108"/>
    <n v="15.12922882958606"/>
    <n v="0"/>
    <x v="4"/>
    <s v="Splits: 1:23.55 + 1:14.22 "/>
    <d v="1899-12-30T07:24:10"/>
    <d v="1899-12-30T03:42:05"/>
    <m/>
    <n v="0"/>
    <n v="0"/>
    <d v="1899-12-30T01:43:54"/>
    <d v="1899-12-30T02:36:18"/>
    <d v="1899-12-30T00:51:57"/>
    <d v="1899-12-30T01:18:09"/>
    <n v="459"/>
    <x v="5"/>
    <x v="0"/>
    <n v="200607"/>
    <n v="29"/>
    <n v="0"/>
    <n v="20"/>
  </r>
  <r>
    <d v="2006-07-30T00:00:00"/>
    <s v="Sunday"/>
    <x v="0"/>
    <n v="0.35"/>
    <n v="0"/>
    <n v="15"/>
    <n v="15"/>
    <d v="1899-12-30T00:15:15"/>
    <d v="1899-12-30T00:43:34"/>
    <s v="Lake    "/>
    <x v="109"/>
    <n v="1.3770491803278699"/>
    <n v="0"/>
    <x v="0"/>
    <m/>
    <d v="1899-12-30T01:44:34"/>
    <d v="1899-12-30T00:52:17"/>
    <m/>
    <n v="0"/>
    <n v="0"/>
    <d v="1899-12-30T19:01:34"/>
    <d v="1899-12-30T19:53:58"/>
    <d v="1899-12-30T09:30:47"/>
    <d v="1899-12-30T09:56:59"/>
    <n v="3482"/>
    <x v="5"/>
    <x v="0"/>
    <n v="200607"/>
    <n v="31"/>
    <n v="9"/>
    <n v="30"/>
  </r>
  <r>
    <d v="2006-07-31T00:00:00"/>
    <s v="Monday"/>
    <x v="2"/>
    <n v="3.5"/>
    <n v="0"/>
    <n v="39"/>
    <n v="39"/>
    <d v="1899-12-30T00:39:39"/>
    <d v="1899-12-30T00:11:20"/>
    <s v="R200603"/>
    <x v="89"/>
    <n v="5.2963430012610386"/>
    <n v="0"/>
    <x v="4"/>
    <s v="Walked on Way Back"/>
    <d v="1899-12-30T04:56:49"/>
    <d v="1899-12-30T02:28:24"/>
    <m/>
    <n v="0"/>
    <n v="0"/>
    <d v="1899-12-30T04:56:49"/>
    <d v="1899-12-30T05:49:13"/>
    <d v="1899-12-30T02:28:24"/>
    <d v="1899-12-30T02:54:36"/>
    <n v="2431"/>
    <x v="5"/>
    <x v="0"/>
    <n v="200607"/>
    <n v="31"/>
    <n v="0"/>
    <n v="31"/>
  </r>
  <r>
    <d v="2006-08-01T00:00:00"/>
    <s v="Tuesday"/>
    <x v="2"/>
    <n v="3.07"/>
    <n v="0"/>
    <n v="30"/>
    <n v="30"/>
    <d v="1899-12-30T00:30:30"/>
    <d v="1899-12-30T00:09:56"/>
    <s v="R200603"/>
    <x v="2"/>
    <n v="6.0393442622950868"/>
    <n v="0"/>
    <x v="0"/>
    <m/>
    <d v="1899-12-30T04:20:18"/>
    <d v="1899-12-30T02:10:09"/>
    <m/>
    <n v="0"/>
    <n v="0"/>
    <d v="1899-12-30T04:20:18"/>
    <d v="1899-12-30T05:12:42"/>
    <d v="1899-12-30T02:10:09"/>
    <d v="1899-12-30T02:36:21"/>
    <n v="1470"/>
    <x v="5"/>
    <x v="4"/>
    <n v="200608"/>
    <n v="31"/>
    <n v="0"/>
    <n v="1"/>
  </r>
  <r>
    <d v="2006-08-02T00:00:00"/>
    <s v="Wednesday"/>
    <x v="0"/>
    <n v="0.25"/>
    <n v="0"/>
    <n v="11"/>
    <n v="11"/>
    <d v="1899-12-30T00:11:11"/>
    <d v="1899-12-30T00:44:44"/>
    <s v="Lake    "/>
    <x v="39"/>
    <n v="1.3412816691505227"/>
    <n v="0"/>
    <x v="0"/>
    <s v="No Wetsuit"/>
    <d v="1899-12-30T01:47:22"/>
    <d v="1899-12-30T00:53:41"/>
    <m/>
    <n v="0"/>
    <n v="0"/>
    <d v="1899-12-30T19:32:01"/>
    <d v="1899-12-30T20:24:25"/>
    <d v="1899-12-30T09:46:00"/>
    <d v="1899-12-30T10:12:12"/>
    <n v="3488"/>
    <x v="5"/>
    <x v="4"/>
    <n v="200608"/>
    <n v="31"/>
    <n v="0"/>
    <n v="2"/>
  </r>
  <r>
    <d v="2006-08-03T00:00:00"/>
    <s v="Thursday"/>
    <x v="2"/>
    <n v="2.5499999999999998"/>
    <n v="0"/>
    <n v="25"/>
    <n v="25"/>
    <d v="1899-12-30T00:25:25"/>
    <d v="1899-12-30T00:09:58"/>
    <s v="R200603"/>
    <x v="2"/>
    <n v="6.0196721311475452"/>
    <n v="0"/>
    <x v="0"/>
    <m/>
    <d v="1899-12-30T04:21:09"/>
    <d v="1899-12-30T02:10:34"/>
    <m/>
    <n v="0"/>
    <n v="0"/>
    <d v="1899-12-30T04:21:09"/>
    <d v="1899-12-30T05:13:33"/>
    <d v="1899-12-30T02:10:34"/>
    <d v="1899-12-30T02:36:46"/>
    <n v="1495"/>
    <x v="5"/>
    <x v="4"/>
    <n v="200608"/>
    <n v="31"/>
    <n v="0"/>
    <n v="3"/>
  </r>
  <r>
    <d v="2006-08-04T00:00:00"/>
    <s v="Friday"/>
    <x v="0"/>
    <n v="0.5"/>
    <n v="0"/>
    <n v="16"/>
    <n v="16"/>
    <d v="1899-12-30T00:16:16"/>
    <d v="1899-12-30T00:32:32"/>
    <s v="BL      "/>
    <x v="32"/>
    <n v="1.8442622950819687"/>
    <n v="0"/>
    <x v="0"/>
    <m/>
    <d v="1899-12-30T01:18:05"/>
    <d v="1899-12-30T00:39:02"/>
    <m/>
    <n v="0"/>
    <n v="0"/>
    <d v="1899-12-30T14:12:22"/>
    <d v="1899-12-30T15:04:46"/>
    <d v="1899-12-30T07:06:11"/>
    <d v="1899-12-30T07:32:23"/>
    <n v="3185"/>
    <x v="5"/>
    <x v="4"/>
    <n v="200608"/>
    <n v="31"/>
    <n v="0"/>
    <n v="4"/>
  </r>
  <r>
    <d v="2006-08-04T00:00:00"/>
    <s v="Friday"/>
    <x v="1"/>
    <n v="10"/>
    <n v="0"/>
    <n v="33"/>
    <n v="33"/>
    <d v="1899-12-30T00:33:33"/>
    <d v="1899-12-30T00:03:21"/>
    <s v="B       "/>
    <x v="32"/>
    <n v="17.88375558867364"/>
    <n v="0"/>
    <x v="0"/>
    <s v="Includes transition time"/>
    <d v="1899-12-30T06:15:46"/>
    <d v="1899-12-30T03:07:53"/>
    <m/>
    <n v="0"/>
    <n v="0"/>
    <d v="1899-12-30T01:27:54"/>
    <d v="1899-12-30T02:20:18"/>
    <d v="1899-12-30T00:43:57"/>
    <d v="1899-12-30T01:10:09"/>
    <n v="264"/>
    <x v="5"/>
    <x v="4"/>
    <n v="200608"/>
    <n v="31"/>
    <n v="0"/>
    <n v="4"/>
  </r>
  <r>
    <d v="2006-08-04T00:00:00"/>
    <s v="Friday"/>
    <x v="2"/>
    <n v="3.1"/>
    <n v="0"/>
    <n v="33"/>
    <n v="33"/>
    <d v="1899-12-30T00:33:33"/>
    <d v="1899-12-30T00:10:49"/>
    <s v="R200603"/>
    <x v="32"/>
    <n v="5.5439642324888281"/>
    <n v="0"/>
    <x v="0"/>
    <s v="Includes transition time"/>
    <d v="1899-12-30T04:43:33"/>
    <d v="1899-12-30T02:21:47"/>
    <m/>
    <n v="0"/>
    <n v="0"/>
    <d v="1899-12-30T04:43:33"/>
    <d v="1899-12-30T05:35:57"/>
    <d v="1899-12-30T02:21:47"/>
    <d v="1899-12-30T02:47:59"/>
    <n v="2148"/>
    <x v="5"/>
    <x v="4"/>
    <n v="200608"/>
    <n v="31"/>
    <n v="0"/>
    <n v="4"/>
  </r>
  <r>
    <d v="2006-08-07T00:00:00"/>
    <s v="Monday"/>
    <x v="2"/>
    <n v="3.5"/>
    <n v="0"/>
    <n v="36"/>
    <n v="36"/>
    <d v="1899-12-30T00:36:36"/>
    <d v="1899-12-30T00:10:27"/>
    <s v="R200503"/>
    <x v="89"/>
    <n v="5.737704918032791"/>
    <n v="0"/>
    <x v="0"/>
    <m/>
    <d v="1899-12-30T04:33:59"/>
    <d v="1899-12-30T02:16:59"/>
    <m/>
    <n v="0"/>
    <n v="0"/>
    <d v="1899-12-30T04:33:59"/>
    <d v="1899-12-30T05:26:23"/>
    <d v="1899-12-30T02:16:59"/>
    <d v="1899-12-30T02:43:11"/>
    <n v="1907"/>
    <x v="5"/>
    <x v="4"/>
    <n v="200608"/>
    <n v="32"/>
    <n v="2"/>
    <n v="7"/>
  </r>
  <r>
    <d v="2006-08-08T00:00:00"/>
    <s v="Tuesday"/>
    <x v="1"/>
    <n v="9.6"/>
    <n v="0"/>
    <n v="39"/>
    <n v="39"/>
    <d v="1899-12-30T00:39:39"/>
    <d v="1899-12-30T00:04:08"/>
    <s v="B       "/>
    <x v="110"/>
    <n v="14.527112232030277"/>
    <n v="0"/>
    <x v="0"/>
    <m/>
    <d v="1899-12-30T07:42:35"/>
    <d v="1899-12-30T03:51:18"/>
    <m/>
    <n v="0"/>
    <n v="0"/>
    <d v="1899-12-30T01:48:13"/>
    <d v="1899-12-30T02:40:37"/>
    <d v="1899-12-30T00:54:06"/>
    <d v="1899-12-30T01:20:18"/>
    <n v="545"/>
    <x v="5"/>
    <x v="4"/>
    <n v="200608"/>
    <n v="32"/>
    <n v="0"/>
    <n v="8"/>
  </r>
  <r>
    <d v="2006-08-08T00:00:00"/>
    <s v="Tuesday"/>
    <x v="2"/>
    <n v="3"/>
    <n v="0"/>
    <n v="33"/>
    <n v="33"/>
    <d v="1899-12-30T00:33:33"/>
    <d v="1899-12-30T00:11:11"/>
    <s v="R200503"/>
    <x v="90"/>
    <n v="5.3651266766020917"/>
    <n v="0"/>
    <x v="3"/>
    <s v="Walked a little bit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4"/>
    <n v="200608"/>
    <n v="32"/>
    <n v="0"/>
    <n v="8"/>
  </r>
  <r>
    <d v="2006-08-10T00:00:00"/>
    <s v="Thursday"/>
    <x v="1"/>
    <n v="8.75"/>
    <n v="0"/>
    <n v="37"/>
    <n v="37"/>
    <d v="1899-12-30T00:37:37"/>
    <d v="1899-12-30T00:04:18"/>
    <s v="Si"/>
    <x v="101"/>
    <n v="13.956579530350034"/>
    <n v="0"/>
    <x v="10"/>
    <m/>
    <d v="1899-12-30T08:01:30"/>
    <d v="1899-12-30T04:00:45"/>
    <m/>
    <n v="0"/>
    <n v="0"/>
    <d v="1899-12-30T01:52:38"/>
    <d v="1899-12-30T02:45:02"/>
    <d v="1899-12-30T00:56:19"/>
    <d v="1899-12-30T01:22:31"/>
    <n v="598"/>
    <x v="5"/>
    <x v="4"/>
    <n v="200608"/>
    <n v="32"/>
    <n v="1"/>
    <n v="10"/>
  </r>
  <r>
    <d v="2006-08-10T00:00:00"/>
    <s v="Thursday"/>
    <x v="2"/>
    <n v="8"/>
    <n v="1"/>
    <n v="27"/>
    <n v="27"/>
    <d v="1899-12-30T01:27:27"/>
    <d v="1899-12-30T00:10:56"/>
    <s v="R200603"/>
    <x v="107"/>
    <n v="5.488850771869644"/>
    <n v="0"/>
    <x v="3"/>
    <s v="Ran with G Sr."/>
    <d v="1899-12-30T04:46:24"/>
    <d v="1899-12-30T02:23:12"/>
    <m/>
    <n v="0"/>
    <n v="0"/>
    <d v="1899-12-30T04:46:24"/>
    <d v="1899-12-30T05:38:48"/>
    <d v="1899-12-30T02:23:12"/>
    <d v="1899-12-30T02:49:24"/>
    <n v="2216"/>
    <x v="5"/>
    <x v="4"/>
    <n v="200608"/>
    <n v="32"/>
    <n v="0"/>
    <n v="10"/>
  </r>
  <r>
    <d v="2006-08-11T00:00:00"/>
    <s v="Friday"/>
    <x v="2"/>
    <n v="2.9"/>
    <n v="0"/>
    <n v="28"/>
    <n v="28"/>
    <d v="1899-12-30T00:28:28"/>
    <d v="1899-12-30T00:09:49"/>
    <s v="R200603"/>
    <x v="47"/>
    <n v="6.1124121779859548"/>
    <n v="0"/>
    <x v="3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4"/>
    <n v="200608"/>
    <n v="32"/>
    <n v="0"/>
    <n v="11"/>
  </r>
  <r>
    <d v="2006-08-14T00:00:00"/>
    <s v="Monday"/>
    <x v="2"/>
    <n v="2.7"/>
    <n v="0"/>
    <n v="25"/>
    <n v="25"/>
    <d v="1899-12-30T00:25:25"/>
    <d v="1899-12-30T00:09:25"/>
    <s v="R200603"/>
    <x v="80"/>
    <n v="6.3737704918032838"/>
    <n v="0"/>
    <x v="0"/>
    <m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  <n v="33"/>
    <n v="2"/>
    <n v="14"/>
  </r>
  <r>
    <d v="2006-08-17T00:00:00"/>
    <s v="Thursday"/>
    <x v="1"/>
    <n v="10.5"/>
    <n v="0"/>
    <n v="38"/>
    <n v="38"/>
    <d v="1899-12-30T00:38:38"/>
    <d v="1899-12-30T00:03:41"/>
    <s v="B       "/>
    <x v="0"/>
    <n v="16.307161345987936"/>
    <n v="0"/>
    <x v="3"/>
    <s v="Went out Easy with GSr &amp; UJ"/>
    <d v="1899-12-30T06:52:05"/>
    <d v="1899-12-30T03:26:03"/>
    <m/>
    <n v="0"/>
    <n v="0"/>
    <d v="1899-12-30T01:36:24"/>
    <d v="1899-12-30T02:28:48"/>
    <d v="1899-12-30T00:48:12"/>
    <d v="1899-12-30T01:14:24"/>
    <n v="355"/>
    <x v="5"/>
    <x v="4"/>
    <n v="200608"/>
    <n v="33"/>
    <n v="2"/>
    <n v="17"/>
  </r>
  <r>
    <d v="2006-08-17T00:00:00"/>
    <s v="Thursday"/>
    <x v="2"/>
    <n v="2.7"/>
    <n v="0"/>
    <n v="25"/>
    <n v="25"/>
    <d v="1899-12-30T00:25:25"/>
    <d v="1899-12-30T00:09:25"/>
    <s v="R200603"/>
    <x v="80"/>
    <n v="6.3737704918032838"/>
    <n v="156"/>
    <x v="3"/>
    <s v="Out: 12.55.28(151) Back: 12.48.39(160)"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  <n v="33"/>
    <n v="0"/>
    <n v="17"/>
  </r>
  <r>
    <d v="2006-08-19T00:00:00"/>
    <s v="Saturday"/>
    <x v="1"/>
    <n v="6.85"/>
    <n v="0"/>
    <n v="28"/>
    <n v="28"/>
    <d v="1899-12-30T00:28:28"/>
    <d v="1899-12-30T00:04:09"/>
    <s v="B       "/>
    <x v="111"/>
    <n v="14.437939110070269"/>
    <n v="125"/>
    <x v="3"/>
    <m/>
    <d v="1899-12-30T07:45:26"/>
    <d v="1899-12-30T03:52:43"/>
    <m/>
    <n v="0"/>
    <n v="0"/>
    <d v="1899-12-30T01:48:53"/>
    <d v="1899-12-30T02:41:17"/>
    <d v="1899-12-30T00:54:26"/>
    <d v="1899-12-30T01:20:38"/>
    <n v="558"/>
    <x v="5"/>
    <x v="4"/>
    <n v="200608"/>
    <n v="33"/>
    <n v="1"/>
    <n v="19"/>
  </r>
  <r>
    <d v="2006-08-20T00:00:00"/>
    <s v="Sunday"/>
    <x v="0"/>
    <n v="1.2"/>
    <n v="0"/>
    <n v="45"/>
    <n v="45"/>
    <d v="1899-12-30T00:45:45"/>
    <d v="1899-12-30T00:38:07"/>
    <s v="NH      "/>
    <x v="70"/>
    <n v="1.57377049180328"/>
    <n v="154"/>
    <x v="11"/>
    <m/>
    <d v="1899-12-30T01:31:30"/>
    <d v="1899-12-30T00:45:45"/>
    <m/>
    <n v="0"/>
    <n v="0"/>
    <d v="1899-12-30T16:38:52"/>
    <d v="1899-12-30T17:31:17"/>
    <d v="1899-12-30T08:19:26"/>
    <d v="1899-12-30T08:45:38"/>
    <n v="3375"/>
    <x v="5"/>
    <x v="4"/>
    <n v="200608"/>
    <n v="34"/>
    <n v="0"/>
    <n v="20"/>
  </r>
  <r>
    <d v="2006-08-20T00:00:00"/>
    <s v="Sunday"/>
    <x v="1"/>
    <n v="56"/>
    <n v="3"/>
    <n v="22"/>
    <n v="22"/>
    <d v="1899-12-30T03:22:22"/>
    <d v="1899-12-30T00:03:37"/>
    <s v="B       "/>
    <x v="70"/>
    <n v="16.603524954702696"/>
    <n v="154"/>
    <x v="12"/>
    <m/>
    <d v="1899-12-30T06:44:44"/>
    <d v="1899-12-30T03:22:22"/>
    <m/>
    <n v="0"/>
    <n v="0"/>
    <d v="1899-12-30T01:34:41"/>
    <d v="1899-12-30T02:27:05"/>
    <d v="1899-12-30T00:47:20"/>
    <d v="1899-12-30T01:13:32"/>
    <n v="335"/>
    <x v="5"/>
    <x v="4"/>
    <n v="200608"/>
    <n v="34"/>
    <n v="0"/>
    <n v="20"/>
  </r>
  <r>
    <d v="2006-08-20T00:00:00"/>
    <s v="Sunday"/>
    <x v="2"/>
    <n v="13.1"/>
    <n v="2"/>
    <n v="45"/>
    <n v="45"/>
    <d v="1899-12-30T02:45:45"/>
    <d v="1899-12-30T00:12:39"/>
    <s v="R200603"/>
    <x v="70"/>
    <n v="4.7420814479638036"/>
    <n v="160"/>
    <x v="0"/>
    <m/>
    <d v="1899-12-30T05:31:30"/>
    <d v="1899-12-30T02:45:45"/>
    <m/>
    <n v="0"/>
    <n v="0"/>
    <d v="1899-12-30T05:31:30"/>
    <d v="1899-12-30T06:23:54"/>
    <d v="1899-12-30T02:45:45"/>
    <d v="1899-12-30T03:11:57"/>
    <n v="2827"/>
    <x v="5"/>
    <x v="4"/>
    <n v="200608"/>
    <n v="34"/>
    <n v="0"/>
    <n v="20"/>
  </r>
  <r>
    <d v="2006-08-20T00:00:00"/>
    <s v="Sunday"/>
    <x v="3"/>
    <n v="0.01"/>
    <n v="0"/>
    <n v="4"/>
    <n v="10"/>
    <d v="1899-12-30T00:04:10"/>
    <d v="1899-12-30T06:56:40"/>
    <m/>
    <x v="70"/>
    <n v="0.1440000000000001"/>
    <m/>
    <x v="0"/>
    <m/>
    <d v="1899-12-30T00:00:00"/>
    <d v="1899-12-30T00:00:00"/>
    <m/>
    <n v="0"/>
    <n v="0"/>
    <d v="1900-01-06T13:56:40"/>
    <d v="1900-01-06T14:49:04"/>
    <d v="1900-01-02T18:58:20"/>
    <d v="1900-01-02T19:24:32"/>
    <n v="3546"/>
    <x v="5"/>
    <x v="4"/>
    <n v="200608"/>
    <n v="34"/>
    <n v="0"/>
    <n v="20"/>
  </r>
  <r>
    <d v="2006-08-20T00:00:00"/>
    <s v="Sunday"/>
    <x v="4"/>
    <n v="0.01"/>
    <n v="0"/>
    <n v="4"/>
    <n v="8"/>
    <d v="1899-12-30T00:04:08"/>
    <d v="1899-12-30T06:53:20"/>
    <m/>
    <x v="70"/>
    <n v="0.14516129032258074"/>
    <m/>
    <x v="0"/>
    <m/>
    <d v="1899-12-30T00:00:00"/>
    <d v="1899-12-30T00:00:00"/>
    <m/>
    <n v="0"/>
    <n v="0"/>
    <d v="1900-01-06T12:29:20"/>
    <d v="1900-01-06T13:21:44"/>
    <d v="1900-01-02T18:14:40"/>
    <d v="1900-01-02T18:40:52"/>
    <n v="3545"/>
    <x v="5"/>
    <x v="4"/>
    <n v="200608"/>
    <n v="34"/>
    <n v="0"/>
    <n v="20"/>
  </r>
  <r>
    <d v="2006-08-25T00:00:00"/>
    <s v="Friday"/>
    <x v="2"/>
    <n v="2.75"/>
    <n v="0"/>
    <n v="27"/>
    <n v="27"/>
    <d v="1899-12-30T00:27:27"/>
    <d v="1899-12-30T00:09:59"/>
    <s v="R200503"/>
    <x v="76"/>
    <n v="6.0109289617486388"/>
    <n v="157"/>
    <x v="12"/>
    <s v="Ran with Jen Until Thunder &amp; Lightning"/>
    <d v="1899-12-30T04:21:31"/>
    <d v="1899-12-30T02:10:46"/>
    <m/>
    <n v="0"/>
    <n v="0"/>
    <d v="1899-12-30T04:21:31"/>
    <d v="1899-12-30T05:13:55"/>
    <d v="1899-12-30T02:10:46"/>
    <d v="1899-12-30T02:36:58"/>
    <n v="1504"/>
    <x v="5"/>
    <x v="4"/>
    <n v="200608"/>
    <n v="34"/>
    <n v="4"/>
    <n v="25"/>
  </r>
  <r>
    <d v="2006-08-29T00:00:00"/>
    <s v="Tuesday"/>
    <x v="2"/>
    <n v="1.75"/>
    <n v="0"/>
    <n v="20"/>
    <n v="20"/>
    <d v="1899-12-30T00:20:20"/>
    <d v="1899-12-30T00:11:37"/>
    <s v="R200602"/>
    <x v="81"/>
    <n v="5.1639344262295133"/>
    <n v="0"/>
    <x v="13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4"/>
    <n v="200608"/>
    <n v="35"/>
    <n v="3"/>
    <n v="29"/>
  </r>
  <r>
    <d v="2006-08-30T00:00:00"/>
    <s v="Wednesday"/>
    <x v="2"/>
    <n v="3"/>
    <n v="0"/>
    <n v="30"/>
    <n v="30"/>
    <d v="1899-12-30T00:30:30"/>
    <d v="1899-12-30T00:10:10"/>
    <s v="R200602"/>
    <x v="90"/>
    <n v="5.9016393442623007"/>
    <n v="156"/>
    <x v="0"/>
    <s v="Out: 15.25.93(148) Back: 15.31.86(164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4"/>
    <n v="200608"/>
    <n v="35"/>
    <n v="0"/>
    <n v="30"/>
  </r>
  <r>
    <d v="2006-08-31T00:00:00"/>
    <s v="Thursday"/>
    <x v="2"/>
    <n v="3"/>
    <n v="0"/>
    <n v="29"/>
    <n v="29"/>
    <d v="1899-12-30T00:29:29"/>
    <d v="1899-12-30T00:09:50"/>
    <s v="R200602"/>
    <x v="90"/>
    <n v="6.1051441492368612"/>
    <n v="162"/>
    <x v="14"/>
    <s v="Out: 14.15.65(161) Back: 14.49.78(164)"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4"/>
    <n v="200608"/>
    <n v="35"/>
    <n v="0"/>
    <n v="31"/>
  </r>
  <r>
    <d v="2006-09-01T00:00:00"/>
    <s v="Friday"/>
    <x v="2"/>
    <n v="3.5"/>
    <n v="0"/>
    <n v="37"/>
    <n v="37"/>
    <d v="1899-12-30T00:37:37"/>
    <d v="1899-12-30T00:10:45"/>
    <s v="R200602"/>
    <x v="89"/>
    <n v="5.582631812140014"/>
    <n v="149"/>
    <x v="14"/>
    <s v="Out: 18.37.96(144) Back: 19.09.52(154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5"/>
    <n v="200609"/>
    <n v="35"/>
    <n v="0"/>
    <n v="1"/>
  </r>
  <r>
    <d v="2006-09-04T00:00:00"/>
    <s v="Monday"/>
    <x v="2"/>
    <n v="3.1"/>
    <n v="0"/>
    <n v="27"/>
    <n v="27"/>
    <d v="1899-12-30T00:27:27"/>
    <d v="1899-12-30T00:08:51"/>
    <s v="R200603"/>
    <x v="112"/>
    <n v="6.7759562841530103"/>
    <n v="179"/>
    <x v="14"/>
    <s v="Splits: 8.39.29(170) + 8.44.25(179) + 10.12.8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  <n v="36"/>
    <n v="2"/>
    <n v="4"/>
  </r>
  <r>
    <d v="2006-09-05T00:00:00"/>
    <s v="Tuesday"/>
    <x v="2"/>
    <n v="1.75"/>
    <n v="0"/>
    <n v="20"/>
    <n v="20"/>
    <d v="1899-12-30T00:20:20"/>
    <d v="1899-12-30T00:11:37"/>
    <s v="R200602"/>
    <x v="81"/>
    <n v="5.1639344262295133"/>
    <n v="0"/>
    <x v="0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5"/>
    <n v="200609"/>
    <n v="36"/>
    <n v="0"/>
    <n v="5"/>
  </r>
  <r>
    <d v="2006-09-10T00:00:00"/>
    <s v="Sunday"/>
    <x v="2"/>
    <n v="3.1"/>
    <n v="0"/>
    <n v="27"/>
    <n v="27"/>
    <d v="1899-12-30T00:27:27"/>
    <d v="1899-12-30T00:08:51"/>
    <s v="R200603"/>
    <x v="113"/>
    <n v="6.7759562841530103"/>
    <n v="176"/>
    <x v="14"/>
    <s v="Splits: 9.25.34(166) + 9.10.79(180) + 8.27.23(183) + 0.51.3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  <n v="37"/>
    <n v="4"/>
    <n v="10"/>
  </r>
  <r>
    <d v="2006-09-11T00:00:00"/>
    <s v="Monday"/>
    <x v="2"/>
    <n v="3"/>
    <n v="0"/>
    <n v="30"/>
    <n v="30"/>
    <d v="1899-12-30T00:30:30"/>
    <d v="1899-12-30T00:10:10"/>
    <s v="R200602"/>
    <x v="90"/>
    <n v="5.9016393442623007"/>
    <n v="0"/>
    <x v="14"/>
    <s v="Ran with Jen And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  <n v="37"/>
    <n v="0"/>
    <n v="11"/>
  </r>
  <r>
    <d v="2006-09-14T00:00:00"/>
    <s v="Thursday"/>
    <x v="2"/>
    <n v="2.9"/>
    <n v="0"/>
    <n v="28"/>
    <n v="28"/>
    <d v="1899-12-30T00:28:28"/>
    <d v="1899-12-30T00:09:49"/>
    <s v="R200602"/>
    <x v="47"/>
    <n v="6.1124121779859548"/>
    <n v="154"/>
    <x v="12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5"/>
    <n v="200609"/>
    <n v="37"/>
    <n v="2"/>
    <n v="14"/>
  </r>
  <r>
    <d v="2006-09-18T00:00:00"/>
    <s v="Monday"/>
    <x v="2"/>
    <n v="3.5"/>
    <n v="0"/>
    <n v="41"/>
    <n v="41"/>
    <d v="1899-12-30T00:41:41"/>
    <d v="1899-12-30T00:11:55"/>
    <s v="R200602"/>
    <x v="89"/>
    <n v="5.0379848060775734"/>
    <n v="147"/>
    <x v="2"/>
    <s v="Walked a lot on way back"/>
    <d v="1899-12-30T05:12:02"/>
    <d v="1899-12-30T02:36:01"/>
    <m/>
    <n v="0"/>
    <n v="0"/>
    <d v="1899-12-30T05:12:02"/>
    <d v="1899-12-30T06:04:26"/>
    <d v="1899-12-30T02:36:01"/>
    <d v="1899-12-30T03:02:13"/>
    <n v="2660"/>
    <x v="5"/>
    <x v="5"/>
    <n v="200609"/>
    <n v="38"/>
    <n v="3"/>
    <n v="18"/>
  </r>
  <r>
    <d v="2006-09-19T00:00:00"/>
    <s v="Tuesday"/>
    <x v="2"/>
    <n v="2.9"/>
    <n v="0"/>
    <n v="24"/>
    <n v="24"/>
    <d v="1899-12-30T00:24:24"/>
    <d v="1899-12-30T00:08:25"/>
    <s v="R200503"/>
    <x v="47"/>
    <n v="7.1311475409836129"/>
    <n v="0"/>
    <x v="2"/>
    <m/>
    <d v="1899-12-30T03:40:26"/>
    <d v="1899-12-30T01:50:13"/>
    <m/>
    <n v="0"/>
    <n v="0"/>
    <d v="1899-12-30T03:40:26"/>
    <d v="1899-12-30T04:32:51"/>
    <d v="1899-12-30T01:50:13"/>
    <d v="1899-12-30T02:16:25"/>
    <n v="824"/>
    <x v="5"/>
    <x v="5"/>
    <n v="200609"/>
    <n v="38"/>
    <n v="0"/>
    <n v="19"/>
  </r>
  <r>
    <d v="2006-09-21T00:00:00"/>
    <s v="Thursday"/>
    <x v="2"/>
    <n v="1.65"/>
    <n v="0"/>
    <n v="18"/>
    <n v="18"/>
    <d v="1899-12-30T00:18:18"/>
    <d v="1899-12-30T00:11:05"/>
    <s v="R200602"/>
    <x v="2"/>
    <n v="5.4098360655737743"/>
    <n v="0"/>
    <x v="0"/>
    <s v="Ran for 15 mins at 5.8 on Random Incline with 3 min cool down"/>
    <d v="1899-12-30T04:50:35"/>
    <d v="1899-12-30T02:25:17"/>
    <m/>
    <n v="0"/>
    <n v="0"/>
    <d v="1899-12-30T04:50:35"/>
    <d v="1899-12-30T05:42:59"/>
    <d v="1899-12-30T02:25:17"/>
    <d v="1899-12-30T02:51:29"/>
    <n v="2302"/>
    <x v="5"/>
    <x v="5"/>
    <n v="200609"/>
    <n v="38"/>
    <n v="1"/>
    <n v="21"/>
  </r>
  <r>
    <d v="2006-09-22T00:00:00"/>
    <s v="Friday"/>
    <x v="2"/>
    <n v="2.9"/>
    <n v="0"/>
    <n v="26"/>
    <n v="26"/>
    <d v="1899-12-30T00:26:26"/>
    <d v="1899-12-30T00:09:07"/>
    <s v="R200602"/>
    <x v="47"/>
    <n v="6.5825977301387191"/>
    <n v="0"/>
    <x v="6"/>
    <s v="Felt great going out and BAD coming back"/>
    <d v="1899-12-30T03:58:49"/>
    <d v="1899-12-30T01:59:24"/>
    <m/>
    <n v="0"/>
    <n v="0"/>
    <d v="1899-12-30T03:58:49"/>
    <d v="1899-12-30T04:51:13"/>
    <d v="1899-12-30T01:59:24"/>
    <d v="1899-12-30T02:25:36"/>
    <n v="936"/>
    <x v="5"/>
    <x v="5"/>
    <n v="200609"/>
    <n v="38"/>
    <n v="0"/>
    <n v="22"/>
  </r>
  <r>
    <d v="2006-09-25T00:00:00"/>
    <s v="Monday"/>
    <x v="2"/>
    <n v="2.9"/>
    <n v="0"/>
    <n v="27"/>
    <n v="27"/>
    <d v="1899-12-30T00:27:27"/>
    <d v="1899-12-30T00:09:28"/>
    <s v="R200602"/>
    <x v="47"/>
    <n v="6.3387978142076546"/>
    <n v="0"/>
    <x v="6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5"/>
    <n v="200609"/>
    <n v="39"/>
    <n v="2"/>
    <n v="25"/>
  </r>
  <r>
    <d v="2006-09-26T00:00:00"/>
    <s v="Tuesday"/>
    <x v="2"/>
    <n v="3"/>
    <n v="0"/>
    <n v="31"/>
    <n v="31"/>
    <d v="1899-12-30T00:31:31"/>
    <d v="1899-12-30T00:10:30"/>
    <s v="R200602"/>
    <x v="90"/>
    <n v="5.7112638815441619"/>
    <n v="150"/>
    <x v="6"/>
    <s v="Easy Run with Jen and Chris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5"/>
    <n v="200609"/>
    <n v="39"/>
    <n v="0"/>
    <n v="26"/>
  </r>
  <r>
    <d v="2006-09-28T00:00:00"/>
    <s v="Thursday"/>
    <x v="2"/>
    <n v="3.1"/>
    <n v="0"/>
    <n v="31"/>
    <n v="31"/>
    <d v="1899-12-30T00:31:31"/>
    <d v="1899-12-30T00:10:10"/>
    <s v="R200602"/>
    <x v="86"/>
    <n v="5.9016393442623007"/>
    <n v="150"/>
    <x v="2"/>
    <s v="Ran with RonàWalked a couple of times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  <n v="39"/>
    <n v="1"/>
    <n v="28"/>
  </r>
  <r>
    <d v="2006-09-30T00:00:00"/>
    <s v="Saturday"/>
    <x v="2"/>
    <n v="3.1"/>
    <n v="0"/>
    <n v="27"/>
    <n v="27"/>
    <d v="1899-12-30T00:27:27"/>
    <d v="1899-12-30T00:08:51"/>
    <s v="R200603"/>
    <x v="114"/>
    <n v="6.7759562841530103"/>
    <n v="0"/>
    <x v="14"/>
    <m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  <n v="39"/>
    <n v="1"/>
    <n v="30"/>
  </r>
  <r>
    <d v="2006-10-10T00:00:00"/>
    <s v="Tuesday"/>
    <x v="2"/>
    <n v="2.9"/>
    <n v="0"/>
    <n v="27"/>
    <n v="27"/>
    <d v="1899-12-30T00:27:27"/>
    <d v="1899-12-30T00:09:28"/>
    <s v="R200602"/>
    <x v="47"/>
    <n v="6.3387978142076546"/>
    <n v="0"/>
    <x v="0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6"/>
    <n v="200610"/>
    <n v="41"/>
    <n v="9"/>
    <n v="10"/>
  </r>
  <r>
    <d v="2006-10-11T00:00:00"/>
    <s v="Wednesday"/>
    <x v="2"/>
    <n v="3.2"/>
    <n v="0"/>
    <n v="33"/>
    <n v="33"/>
    <d v="1899-12-30T00:33:33"/>
    <d v="1899-12-30T00:10:29"/>
    <s v="R200602"/>
    <x v="115"/>
    <n v="5.7228017883755644"/>
    <n v="0"/>
    <x v="0"/>
    <m/>
    <d v="1899-12-30T04:34:41"/>
    <d v="1899-12-30T02:17:21"/>
    <m/>
    <n v="0"/>
    <n v="0"/>
    <d v="1899-12-30T04:34:41"/>
    <d v="1899-12-30T05:27:05"/>
    <d v="1899-12-30T02:17:21"/>
    <d v="1899-12-30T02:43:33"/>
    <n v="1933"/>
    <x v="5"/>
    <x v="6"/>
    <n v="200610"/>
    <n v="41"/>
    <n v="0"/>
    <n v="11"/>
  </r>
  <r>
    <d v="2006-10-19T00:00:00"/>
    <s v="Thursday"/>
    <x v="2"/>
    <n v="3"/>
    <n v="0"/>
    <n v="36"/>
    <n v="36"/>
    <d v="1899-12-30T00:36:36"/>
    <d v="1899-12-30T00:12:12"/>
    <s v="R200604"/>
    <x v="76"/>
    <n v="4.9180327868852496"/>
    <n v="0"/>
    <x v="0"/>
    <s v="Walked a bunch on way back"/>
    <d v="1899-12-30T05:19:38"/>
    <d v="1899-12-30T02:39:49"/>
    <m/>
    <n v="0"/>
    <n v="0"/>
    <d v="1899-12-30T05:19:38"/>
    <d v="1899-12-30T06:12:02"/>
    <d v="1899-12-30T02:39:49"/>
    <d v="1899-12-30T03:06:01"/>
    <n v="2747"/>
    <x v="5"/>
    <x v="6"/>
    <n v="200610"/>
    <n v="42"/>
    <n v="7"/>
    <n v="19"/>
  </r>
  <r>
    <d v="2006-10-22T00:00:00"/>
    <s v="Sunday"/>
    <x v="2"/>
    <n v="3.25"/>
    <n v="0"/>
    <n v="30"/>
    <n v="30"/>
    <d v="1899-12-30T00:30:30"/>
    <d v="1899-12-30T00:09:23"/>
    <s v="R200604"/>
    <x v="116"/>
    <n v="6.3934426229508254"/>
    <n v="171"/>
    <x v="0"/>
    <s v="Splits: 8.48.04(159)  + 9.50.19(176) + 11.45.73(176)"/>
    <d v="1899-12-30T04:05:53"/>
    <d v="1899-12-30T02:02:56"/>
    <m/>
    <n v="0"/>
    <n v="0"/>
    <d v="1899-12-30T04:05:53"/>
    <d v="1899-12-30T04:58:17"/>
    <d v="1899-12-30T02:02:56"/>
    <d v="1899-12-30T02:29:08"/>
    <n v="1062"/>
    <x v="5"/>
    <x v="6"/>
    <n v="200610"/>
    <n v="43"/>
    <n v="2"/>
    <n v="22"/>
  </r>
  <r>
    <d v="2006-10-23T00:00:00"/>
    <s v="Monday"/>
    <x v="2"/>
    <n v="3.5"/>
    <n v="0"/>
    <n v="37"/>
    <n v="37"/>
    <d v="1899-12-30T00:37:37"/>
    <d v="1899-12-30T00:10:45"/>
    <s v="R200604"/>
    <x v="89"/>
    <n v="5.582631812140014"/>
    <n v="0"/>
    <x v="0"/>
    <s v="Intentionally Slow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6"/>
    <n v="200610"/>
    <n v="43"/>
    <n v="0"/>
    <n v="23"/>
  </r>
  <r>
    <d v="2006-10-24T00:00:00"/>
    <s v="Tuesday"/>
    <x v="2"/>
    <n v="3"/>
    <n v="0"/>
    <n v="30"/>
    <n v="30"/>
    <d v="1899-12-30T00:30:30"/>
    <d v="1899-12-30T00:10:10"/>
    <s v="R200604"/>
    <x v="47"/>
    <n v="5.9016393442623007"/>
    <n v="0"/>
    <x v="0"/>
    <s v="Ran with Mike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6"/>
    <n v="200610"/>
    <n v="43"/>
    <n v="0"/>
    <n v="24"/>
  </r>
  <r>
    <d v="2006-10-26T00:00:00"/>
    <s v="Thursday"/>
    <x v="2"/>
    <n v="3"/>
    <n v="0"/>
    <n v="32"/>
    <n v="32"/>
    <d v="1899-12-30T00:32:32"/>
    <d v="1899-12-30T00:10:51"/>
    <s v="R200604"/>
    <x v="90"/>
    <n v="5.5327868852459057"/>
    <n v="0"/>
    <x v="0"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6"/>
    <n v="200610"/>
    <n v="43"/>
    <n v="1"/>
    <n v="26"/>
  </r>
  <r>
    <d v="2006-10-27T00:00:00"/>
    <s v="Friday"/>
    <x v="2"/>
    <n v="3.5"/>
    <n v="0"/>
    <n v="34"/>
    <n v="34"/>
    <d v="1899-12-30T00:34:34"/>
    <d v="1899-12-30T00:09:53"/>
    <s v="R200604"/>
    <x v="89"/>
    <n v="6.0752169720347204"/>
    <n v="0"/>
    <x v="0"/>
    <s v="Ran with Mike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6"/>
    <n v="200610"/>
    <n v="43"/>
    <n v="0"/>
    <n v="27"/>
  </r>
  <r>
    <d v="2006-10-30T00:00:00"/>
    <s v="Monday"/>
    <x v="2"/>
    <n v="4"/>
    <n v="0"/>
    <n v="44"/>
    <n v="44"/>
    <d v="1899-12-30T00:44:44"/>
    <d v="1899-12-30T00:11:11"/>
    <s v="R200604"/>
    <x v="75"/>
    <n v="5.3651266766020909"/>
    <n v="160"/>
    <x v="14"/>
    <s v="Ran with Jen &amp; Luisa"/>
    <d v="1899-12-30T04:53:00"/>
    <d v="1899-12-30T02:26:30"/>
    <m/>
    <n v="0"/>
    <n v="0"/>
    <d v="1899-12-30T04:53:00"/>
    <d v="1899-12-30T05:45:24"/>
    <d v="1899-12-30T02:26:30"/>
    <d v="1899-12-30T02:52:42"/>
    <n v="2360"/>
    <x v="5"/>
    <x v="6"/>
    <n v="200610"/>
    <n v="44"/>
    <n v="2"/>
    <n v="30"/>
  </r>
  <r>
    <d v="2006-11-01T00:00:00"/>
    <s v="Wednesday"/>
    <x v="2"/>
    <n v="4"/>
    <n v="0"/>
    <n v="43"/>
    <n v="43"/>
    <d v="1899-12-30T00:43:43"/>
    <d v="1899-12-30T00:10:56"/>
    <s v="R200604"/>
    <x v="75"/>
    <n v="5.4898970644300462"/>
    <n v="0"/>
    <x v="0"/>
    <s v="Walked a little"/>
    <d v="1899-12-30T04:46:21"/>
    <d v="1899-12-30T02:23:10"/>
    <m/>
    <n v="0"/>
    <n v="0"/>
    <d v="1899-12-30T04:46:21"/>
    <d v="1899-12-30T05:38:45"/>
    <d v="1899-12-30T02:23:10"/>
    <d v="1899-12-30T02:49:22"/>
    <n v="2214"/>
    <x v="5"/>
    <x v="7"/>
    <n v="200611"/>
    <n v="44"/>
    <n v="1"/>
    <n v="1"/>
  </r>
  <r>
    <d v="2006-11-08T00:00:00"/>
    <s v="Wednesday"/>
    <x v="2"/>
    <n v="2.2999999999999998"/>
    <n v="0"/>
    <n v="25"/>
    <n v="25"/>
    <d v="1899-12-30T00:25:25"/>
    <d v="1899-12-30T00:11:03"/>
    <s v="R200604"/>
    <x v="2"/>
    <n v="5.4295081967213159"/>
    <n v="0"/>
    <x v="0"/>
    <m/>
    <d v="1899-12-30T04:49:32"/>
    <d v="1899-12-30T02:24:46"/>
    <m/>
    <n v="0"/>
    <n v="0"/>
    <d v="1899-12-30T04:49:32"/>
    <d v="1899-12-30T05:41:56"/>
    <d v="1899-12-30T02:24:46"/>
    <d v="1899-12-30T02:50:58"/>
    <n v="2281"/>
    <x v="5"/>
    <x v="7"/>
    <n v="200611"/>
    <n v="45"/>
    <n v="6"/>
    <n v="8"/>
  </r>
  <r>
    <d v="2006-11-09T00:00:00"/>
    <s v="Thursday"/>
    <x v="2"/>
    <n v="2"/>
    <n v="0"/>
    <n v="17"/>
    <n v="17"/>
    <d v="1899-12-30T00:17:17"/>
    <d v="1899-12-30T00:08:39"/>
    <s v="R200604"/>
    <x v="52"/>
    <n v="6.9431051108968234"/>
    <n v="169"/>
    <x v="14"/>
    <s v="Ran with Chris V"/>
    <d v="1899-12-30T03:46:25"/>
    <d v="1899-12-30T01:53:12"/>
    <m/>
    <n v="0"/>
    <n v="0"/>
    <d v="1899-12-30T03:46:25"/>
    <d v="1899-12-30T04:38:49"/>
    <d v="1899-12-30T01:53:12"/>
    <d v="1899-12-30T02:19:24"/>
    <n v="847"/>
    <x v="5"/>
    <x v="7"/>
    <n v="200611"/>
    <n v="45"/>
    <n v="0"/>
    <n v="9"/>
  </r>
  <r>
    <d v="2006-11-10T00:00:00"/>
    <s v="Friday"/>
    <x v="2"/>
    <n v="3.5"/>
    <n v="0"/>
    <n v="34"/>
    <n v="34"/>
    <d v="1899-12-30T00:34:34"/>
    <d v="1899-12-30T00:09:53"/>
    <s v="R200604"/>
    <x v="89"/>
    <n v="6.0752169720347204"/>
    <n v="162"/>
    <x v="14"/>
    <s v="Out: 17.13.75(159) Back:17.36.70(165)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7"/>
    <n v="200611"/>
    <n v="45"/>
    <n v="0"/>
    <n v="10"/>
  </r>
  <r>
    <d v="2006-11-13T00:00:00"/>
    <s v="Saturday"/>
    <x v="2"/>
    <n v="3"/>
    <n v="0"/>
    <n v="28"/>
    <n v="28"/>
    <d v="1899-12-30T00:28:28"/>
    <d v="1899-12-30T00:09:29"/>
    <s v="R200604"/>
    <x v="90"/>
    <n v="6.323185011709608"/>
    <n v="160"/>
    <x v="15"/>
    <s v="out: 13.46.51(154) Back: 14.40.64(165)"/>
    <d v="1899-12-30T04:08:37"/>
    <d v="1899-12-30T02:04:18"/>
    <m/>
    <n v="0"/>
    <n v="0"/>
    <d v="1899-12-30T04:08:37"/>
    <d v="1899-12-30T05:01:01"/>
    <d v="1899-12-30T02:04:18"/>
    <d v="1899-12-30T02:30:30"/>
    <n v="1111"/>
    <x v="5"/>
    <x v="7"/>
    <n v="200611"/>
    <n v="46"/>
    <n v="2"/>
    <n v="13"/>
  </r>
  <r>
    <d v="2006-11-14T00:00:00"/>
    <s v="Sunday"/>
    <x v="2"/>
    <n v="3.5"/>
    <n v="0"/>
    <n v="38"/>
    <n v="38"/>
    <d v="1899-12-30T00:38:38"/>
    <d v="1899-12-30T00:11:02"/>
    <s v="R200604"/>
    <x v="89"/>
    <n v="5.4357204486626447"/>
    <n v="0"/>
    <x v="6"/>
    <s v="Ran with Jen &amp; Luisa"/>
    <d v="1899-12-30T04:49:12"/>
    <d v="1899-12-30T02:24:36"/>
    <m/>
    <n v="0"/>
    <n v="0"/>
    <d v="1899-12-30T04:49:12"/>
    <d v="1899-12-30T05:41:36"/>
    <d v="1899-12-30T02:24:36"/>
    <d v="1899-12-30T02:50:48"/>
    <n v="2272"/>
    <x v="5"/>
    <x v="7"/>
    <n v="200611"/>
    <n v="46"/>
    <n v="0"/>
    <n v="14"/>
  </r>
  <r>
    <d v="2006-11-16T00:00:00"/>
    <s v="Monday"/>
    <x v="2"/>
    <n v="3"/>
    <n v="0"/>
    <n v="31"/>
    <n v="31"/>
    <d v="1899-12-30T00:31:31"/>
    <d v="1899-12-30T00:10:30"/>
    <s v="R200604"/>
    <x v="90"/>
    <n v="5.7112638815441619"/>
    <n v="157"/>
    <x v="2"/>
    <s v="Ran With Jen &amp; Luisa out: 16.13.15(152) Back: 15.15.45(161)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7"/>
    <n v="200611"/>
    <n v="46"/>
    <n v="1"/>
    <n v="16"/>
  </r>
  <r>
    <d v="2006-11-17T00:00:00"/>
    <s v="Tuesday"/>
    <x v="2"/>
    <n v="3.5"/>
    <n v="0"/>
    <n v="37"/>
    <n v="37"/>
    <d v="1899-12-30T00:37:37"/>
    <d v="1899-12-30T00:10:45"/>
    <s v="R200604"/>
    <x v="89"/>
    <n v="5.582631812140014"/>
    <n v="158"/>
    <x v="2"/>
    <s v="HR  Run Under 160 - Out:18.12.19(157) Back:18.57.07(159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7"/>
    <n v="200611"/>
    <n v="46"/>
    <n v="0"/>
    <n v="17"/>
  </r>
  <r>
    <d v="2006-11-19T00:00:00"/>
    <s v="Wednesday"/>
    <x v="2"/>
    <n v="5"/>
    <n v="0"/>
    <n v="47"/>
    <n v="47"/>
    <d v="1899-12-30T00:47:47"/>
    <d v="1899-12-30T00:09:33"/>
    <s v="R200604"/>
    <x v="117"/>
    <n v="6.2783397279386168"/>
    <n v="175"/>
    <x v="6"/>
    <s v="Splits: 9:10:75(167) + 10.11.60(175) + 10.04.79(176) + 9.14.77(178) + 9.01.82(180)"/>
    <d v="1899-12-30T04:10:23"/>
    <d v="1899-12-30T02:05:12"/>
    <m/>
    <n v="0"/>
    <n v="0"/>
    <d v="1899-12-30T04:10:23"/>
    <d v="1899-12-30T05:02:47"/>
    <d v="1899-12-30T02:05:12"/>
    <d v="1899-12-30T02:31:24"/>
    <n v="1170"/>
    <x v="5"/>
    <x v="7"/>
    <n v="200611"/>
    <n v="47"/>
    <n v="1"/>
    <n v="19"/>
  </r>
  <r>
    <d v="2006-11-20T00:00:00"/>
    <s v="Thursday"/>
    <x v="2"/>
    <n v="3"/>
    <n v="0"/>
    <n v="33"/>
    <n v="33"/>
    <d v="1899-12-30T00:33:33"/>
    <d v="1899-12-30T00:11:11"/>
    <s v="R200604"/>
    <x v="90"/>
    <n v="5.3651266766020917"/>
    <n v="0"/>
    <x v="6"/>
    <s v="Ran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7"/>
    <n v="200611"/>
    <n v="47"/>
    <n v="0"/>
    <n v="20"/>
  </r>
  <r>
    <d v="2006-11-27T00:00:00"/>
    <s v="Friday"/>
    <x v="2"/>
    <n v="3"/>
    <n v="0"/>
    <n v="30"/>
    <n v="30"/>
    <d v="1899-12-30T00:30:30"/>
    <d v="1899-12-30T00:10:10"/>
    <s v="R200604"/>
    <x v="90"/>
    <n v="5.9016393442623007"/>
    <n v="0"/>
    <x v="6"/>
    <s v="Ran with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7"/>
    <n v="200611"/>
    <n v="48"/>
    <n v="6"/>
    <n v="27"/>
  </r>
  <r>
    <d v="2006-11-30T00:00:00"/>
    <s v="Thursday"/>
    <x v="2"/>
    <n v="3"/>
    <n v="0"/>
    <n v="29"/>
    <n v="44"/>
    <d v="1899-12-30T00:29:44"/>
    <d v="1899-12-30T00:09:55"/>
    <s v="R200604"/>
    <x v="90"/>
    <n v="6.0538116591928297"/>
    <n v="157"/>
    <x v="6"/>
    <s v="M1: 9.20.52(155) M2:10.33.40(156) M3:9.50.53(159)"/>
    <d v="1899-12-30T04:19:40"/>
    <d v="1899-12-30T02:09:50"/>
    <m/>
    <n v="0"/>
    <n v="0"/>
    <d v="1899-12-30T04:19:40"/>
    <d v="1899-12-30T05:12:04"/>
    <d v="1899-12-30T02:09:50"/>
    <d v="1899-12-30T02:36:02"/>
    <n v="1452"/>
    <x v="5"/>
    <x v="7"/>
    <n v="200611"/>
    <n v="48"/>
    <n v="2"/>
    <n v="30"/>
  </r>
  <r>
    <d v="2006-12-06T00:00:00"/>
    <s v="Wednesday"/>
    <x v="2"/>
    <n v="3"/>
    <n v="0"/>
    <n v="28"/>
    <n v="49"/>
    <d v="1899-12-30T00:28:49"/>
    <d v="1899-12-30T00:09:36"/>
    <s v="R200604"/>
    <x v="90"/>
    <n v="6.2463851937536203"/>
    <n v="162"/>
    <x v="16"/>
    <s v="M1: 9.15.77(153) M2:10.13.40(163) M3:9.19.39(170)"/>
    <d v="1899-12-30T04:11:40"/>
    <d v="1899-12-30T02:05:50"/>
    <m/>
    <n v="0"/>
    <n v="0"/>
    <d v="1899-12-30T04:11:40"/>
    <d v="1899-12-30T05:04:04"/>
    <d v="1899-12-30T02:05:50"/>
    <d v="1899-12-30T02:32:02"/>
    <n v="1194"/>
    <x v="5"/>
    <x v="11"/>
    <n v="200612"/>
    <n v="49"/>
    <n v="5"/>
    <n v="6"/>
  </r>
  <r>
    <d v="2006-12-11T00:00:00"/>
    <s v="Monday"/>
    <x v="2"/>
    <n v="3"/>
    <n v="0"/>
    <n v="28"/>
    <n v="36"/>
    <d v="1899-12-30T00:28:36"/>
    <d v="1899-12-30T00:09:32"/>
    <s v="R200604"/>
    <x v="90"/>
    <n v="6.2937062937062986"/>
    <n v="160"/>
    <x v="6"/>
    <s v="M1: 9.10.74(154) M2: 9.43.12(161) M3:9.42.14(165)"/>
    <d v="1899-12-30T04:09:46"/>
    <d v="1899-12-30T02:04:53"/>
    <m/>
    <n v="0"/>
    <n v="0"/>
    <d v="1899-12-30T04:09:46"/>
    <d v="1899-12-30T05:02:10"/>
    <d v="1899-12-30T02:04:53"/>
    <d v="1899-12-30T02:31:05"/>
    <n v="1148"/>
    <x v="5"/>
    <x v="11"/>
    <n v="200612"/>
    <n v="50"/>
    <n v="4"/>
    <n v="11"/>
  </r>
  <r>
    <d v="2006-12-12T00:00:00"/>
    <s v="Tuesday"/>
    <x v="2"/>
    <n v="3"/>
    <n v="0"/>
    <n v="30"/>
    <n v="59"/>
    <d v="1899-12-30T00:30:59"/>
    <d v="1899-12-30T00:10:20"/>
    <s v="R200604"/>
    <x v="90"/>
    <n v="5.8095750403442761"/>
    <n v="154"/>
    <x v="6"/>
    <s v="M1: 10.00.08(145) M2: 10.56.36(153) M3: 9.04.15(164)"/>
    <d v="1899-12-30T04:30:35"/>
    <d v="1899-12-30T02:15:18"/>
    <m/>
    <n v="0"/>
    <n v="0"/>
    <d v="1899-12-30T04:30:35"/>
    <d v="1899-12-30T05:22:59"/>
    <d v="1899-12-30T02:15:18"/>
    <d v="1899-12-30T02:41:30"/>
    <n v="1800"/>
    <x v="5"/>
    <x v="11"/>
    <n v="200612"/>
    <n v="50"/>
    <n v="0"/>
    <n v="12"/>
  </r>
  <r>
    <d v="2006-12-14T00:00:00"/>
    <s v="Thursday"/>
    <x v="2"/>
    <n v="4"/>
    <n v="0"/>
    <n v="38"/>
    <n v="54"/>
    <d v="1899-12-30T00:38:54"/>
    <d v="1899-12-30T00:09:43"/>
    <s v="R200604"/>
    <x v="75"/>
    <n v="6.1696658097686425"/>
    <n v="162"/>
    <x v="6"/>
    <s v="M1: 9.13.83(155) M2: 9.54.49(165) M3: 10.29.34(162) M4: 9.21.46(168)"/>
    <d v="1899-12-30T04:14:48"/>
    <d v="1899-12-30T02:07:24"/>
    <m/>
    <n v="0"/>
    <n v="0"/>
    <d v="1899-12-30T04:14:48"/>
    <d v="1899-12-30T05:07:12"/>
    <d v="1899-12-30T02:07:24"/>
    <d v="1899-12-30T02:33:36"/>
    <n v="1291"/>
    <x v="5"/>
    <x v="11"/>
    <n v="200612"/>
    <n v="50"/>
    <n v="1"/>
    <n v="14"/>
  </r>
  <r>
    <d v="2006-12-19T00:00:00"/>
    <s v="Tuesday"/>
    <x v="2"/>
    <n v="3"/>
    <n v="0"/>
    <n v="30"/>
    <n v="7"/>
    <d v="1899-12-30T00:30:07"/>
    <d v="1899-12-30T00:10:02"/>
    <s v="R200604"/>
    <x v="83"/>
    <n v="5.9767570558937519"/>
    <n v="0"/>
    <x v="6"/>
    <s v="Ran with Ron"/>
    <d v="1899-12-30T04:23:01"/>
    <d v="1899-12-30T02:11:31"/>
    <m/>
    <n v="0"/>
    <n v="0"/>
    <d v="1899-12-30T04:23:01"/>
    <d v="1899-12-30T05:15:25"/>
    <d v="1899-12-30T02:11:31"/>
    <d v="1899-12-30T02:37:43"/>
    <n v="1580"/>
    <x v="5"/>
    <x v="11"/>
    <n v="200612"/>
    <n v="51"/>
    <n v="4"/>
    <n v="19"/>
  </r>
  <r>
    <d v="2006-12-28T00:00:00"/>
    <s v="Thursday"/>
    <x v="2"/>
    <n v="3.5"/>
    <n v="0"/>
    <n v="38"/>
    <n v="29"/>
    <d v="1899-12-30T00:38:29"/>
    <d v="1899-12-30T00:11:00"/>
    <s v="R200604"/>
    <x v="89"/>
    <n v="5.4569077522737164"/>
    <n v="0"/>
    <x v="6"/>
    <s v="HR Monitor Broken -- Need new Battery"/>
    <d v="1899-12-30T04:48:05"/>
    <d v="1899-12-30T02:24:02"/>
    <m/>
    <n v="0"/>
    <n v="0"/>
    <d v="1899-12-30T04:48:05"/>
    <d v="1899-12-30T05:40:29"/>
    <d v="1899-12-30T02:24:02"/>
    <d v="1899-12-30T02:50:14"/>
    <n v="2246"/>
    <x v="5"/>
    <x v="11"/>
    <n v="200612"/>
    <n v="52"/>
    <n v="8"/>
    <n v="28"/>
  </r>
  <r>
    <d v="2007-01-02T00:00:00"/>
    <d v="2007-01-02T00:00:00"/>
    <x v="2"/>
    <n v="3"/>
    <n v="0"/>
    <n v="31"/>
    <n v="9"/>
    <d v="1899-12-30T00:31:09"/>
    <d v="1899-12-30T00:10:23"/>
    <s v="R200604"/>
    <x v="90"/>
    <n v="5.7784911717496037"/>
    <n v="0"/>
    <x v="17"/>
    <s v="HR Monitor Broken -- Need new Battery"/>
    <d v="1899-12-30T04:32:03"/>
    <d v="1899-12-30T02:16:01"/>
    <m/>
    <n v="0"/>
    <n v="0"/>
    <d v="1899-12-30T04:32:03"/>
    <d v="1899-12-30T05:24:27"/>
    <d v="1899-12-30T02:16:01"/>
    <d v="1899-12-30T02:42:13"/>
    <n v="1853"/>
    <x v="6"/>
    <x v="8"/>
    <n v="200701"/>
    <n v="1"/>
    <n v="4"/>
    <n v="2"/>
  </r>
  <r>
    <d v="2007-01-03T00:00:00"/>
    <d v="2007-01-03T00:00:00"/>
    <x v="2"/>
    <n v="3.5"/>
    <n v="0"/>
    <n v="37"/>
    <n v="19"/>
    <d v="1899-12-30T00:37:19"/>
    <d v="1899-12-30T00:10:40"/>
    <s v="R200604"/>
    <x v="89"/>
    <n v="5.6275122822688735"/>
    <n v="0"/>
    <x v="17"/>
    <s v="HR Monitor Broken -- Need new Battery"/>
    <d v="1899-12-30T04:39:21"/>
    <d v="1899-12-30T02:19:40"/>
    <m/>
    <n v="0"/>
    <n v="0"/>
    <d v="1899-12-30T04:39:21"/>
    <d v="1899-12-30T05:31:45"/>
    <d v="1899-12-30T02:19:40"/>
    <d v="1899-12-30T02:45:52"/>
    <n v="2040"/>
    <x v="6"/>
    <x v="8"/>
    <n v="200701"/>
    <n v="1"/>
    <n v="0"/>
    <n v="3"/>
  </r>
  <r>
    <d v="2007-01-04T00:00:00"/>
    <d v="2007-01-04T00:00:00"/>
    <x v="6"/>
    <n v="1"/>
    <n v="1"/>
    <n v="30"/>
    <n v="0"/>
    <d v="1899-12-30T01:30:00"/>
    <d v="1899-12-30T01:30:00"/>
    <s v="R200604"/>
    <x v="118"/>
    <n v="0.66666666666666718"/>
    <n v="0"/>
    <x v="0"/>
    <m/>
    <d v="1899-12-30T00:00:00"/>
    <d v="1899-12-30T00:00:00"/>
    <m/>
    <n v="0"/>
    <n v="0"/>
    <d v="1899-12-31T15:18:00"/>
    <d v="1899-12-31T16:10:24"/>
    <d v="1899-12-30T19:39:00"/>
    <d v="1899-12-30T20:05:12"/>
    <n v="3532"/>
    <x v="6"/>
    <x v="8"/>
    <n v="200701"/>
    <n v="1"/>
    <n v="0"/>
    <n v="4"/>
  </r>
  <r>
    <d v="2007-01-05T00:00:00"/>
    <d v="2007-01-05T00:00:00"/>
    <x v="2"/>
    <n v="3"/>
    <n v="0"/>
    <n v="33"/>
    <n v="10"/>
    <d v="1899-12-30T00:33:10"/>
    <d v="1899-12-30T00:11:03"/>
    <s v="R200604"/>
    <x v="90"/>
    <n v="5.4271356783919646"/>
    <n v="0"/>
    <x v="12"/>
    <s v="Ran with Jen"/>
    <d v="1899-12-30T04:49:39"/>
    <d v="1899-12-30T02:24:50"/>
    <m/>
    <n v="0"/>
    <n v="0"/>
    <d v="1899-12-30T04:49:39"/>
    <d v="1899-12-30T05:42:03"/>
    <d v="1899-12-30T02:24:50"/>
    <d v="1899-12-30T02:51:02"/>
    <n v="2282"/>
    <x v="6"/>
    <x v="8"/>
    <n v="200701"/>
    <n v="1"/>
    <n v="0"/>
    <n v="5"/>
  </r>
  <r>
    <d v="2007-01-08T00:00:00"/>
    <d v="2007-01-08T00:00:00"/>
    <x v="2"/>
    <n v="2"/>
    <m/>
    <n v="20"/>
    <n v="0"/>
    <d v="1899-12-30T00:20:00"/>
    <d v="1899-12-30T00:10:00"/>
    <s v="R200604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  <n v="2"/>
    <n v="2"/>
    <n v="8"/>
  </r>
  <r>
    <d v="2007-01-09T00:00:00"/>
    <d v="2007-01-09T00:00:00"/>
    <x v="2"/>
    <n v="3"/>
    <n v="0"/>
    <n v="30"/>
    <n v="41"/>
    <d v="1899-12-30T00:30:41"/>
    <d v="1899-12-30T00:10:14"/>
    <s v="R200604"/>
    <x v="90"/>
    <n v="5.866376969038571"/>
    <n v="0"/>
    <x v="6"/>
    <m/>
    <d v="1899-12-30T04:27:58"/>
    <d v="1899-12-30T02:13:59"/>
    <m/>
    <n v="0"/>
    <n v="0"/>
    <d v="1899-12-30T04:27:58"/>
    <d v="1899-12-30T05:20:22"/>
    <d v="1899-12-30T02:13:59"/>
    <d v="1899-12-30T02:40:11"/>
    <n v="1723"/>
    <x v="6"/>
    <x v="8"/>
    <n v="200701"/>
    <n v="2"/>
    <n v="0"/>
    <n v="9"/>
  </r>
  <r>
    <d v="2007-01-10T00:00:00"/>
    <d v="2007-01-10T00:00:00"/>
    <x v="2"/>
    <n v="3.5"/>
    <n v="0"/>
    <n v="36"/>
    <n v="50"/>
    <d v="1899-12-30T00:36:50"/>
    <d v="1899-12-30T00:10:31"/>
    <s v="R200604"/>
    <x v="89"/>
    <n v="5.701357466063353"/>
    <n v="0"/>
    <x v="5"/>
    <s v="Out: 17.55.72 Back: 18"/>
    <d v="1899-12-30T04:35:43"/>
    <d v="1899-12-30T02:17:52"/>
    <m/>
    <n v="0"/>
    <n v="0"/>
    <d v="1899-12-30T04:35:43"/>
    <d v="1899-12-30T05:28:07"/>
    <d v="1899-12-30T02:17:52"/>
    <d v="1899-12-30T02:44:04"/>
    <n v="1961"/>
    <x v="6"/>
    <x v="8"/>
    <n v="200701"/>
    <n v="2"/>
    <n v="0"/>
    <n v="10"/>
  </r>
  <r>
    <d v="2007-01-12T00:00:00"/>
    <d v="2007-01-12T00:00:00"/>
    <x v="2"/>
    <n v="3"/>
    <n v="0"/>
    <n v="30"/>
    <n v="21"/>
    <d v="1899-12-30T00:30:21"/>
    <d v="1899-12-30T00:10:07"/>
    <s v="R200604"/>
    <x v="90"/>
    <n v="5.9308072487644194"/>
    <n v="0"/>
    <x v="17"/>
    <s v="Out: 15.03.55 Back:15.17.65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8"/>
    <n v="200701"/>
    <n v="2"/>
    <n v="1"/>
    <n v="12"/>
  </r>
  <r>
    <d v="2007-01-17T00:00:00"/>
    <d v="2007-01-17T00:00:00"/>
    <x v="2"/>
    <n v="3"/>
    <n v="0"/>
    <n v="30"/>
    <n v="25"/>
    <d v="1899-12-30T00:30:25"/>
    <d v="1899-12-30T00:10:08"/>
    <s v="R200604"/>
    <x v="83"/>
    <n v="5.9178082191780872"/>
    <n v="0"/>
    <x v="5"/>
    <s v="Ran with Ron"/>
    <d v="1899-12-30T04:25:38"/>
    <d v="1899-12-30T02:12:49"/>
    <m/>
    <n v="0"/>
    <n v="0"/>
    <d v="1899-12-30T04:25:38"/>
    <d v="1899-12-30T05:18:02"/>
    <d v="1899-12-30T02:12:49"/>
    <d v="1899-12-30T02:39:01"/>
    <n v="1647"/>
    <x v="6"/>
    <x v="8"/>
    <n v="200701"/>
    <n v="3"/>
    <n v="4"/>
    <n v="17"/>
  </r>
  <r>
    <d v="2007-01-18T00:00:00"/>
    <d v="2007-01-18T00:00:00"/>
    <x v="2"/>
    <n v="1"/>
    <n v="0"/>
    <n v="10"/>
    <n v="0"/>
    <d v="1899-12-30T00:10:00"/>
    <d v="1899-12-30T00:10:00"/>
    <s v="R200604"/>
    <x v="2"/>
    <n v="6.0000000000000053"/>
    <n v="148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  <n v="3"/>
    <n v="0"/>
    <n v="18"/>
  </r>
  <r>
    <d v="2007-01-18T00:00:00"/>
    <d v="2007-01-18T00:00:00"/>
    <x v="6"/>
    <n v="1"/>
    <n v="1"/>
    <n v="20"/>
    <n v="0"/>
    <d v="1899-12-30T01:20:00"/>
    <d v="1899-12-30T01:20:00"/>
    <s v="R200604"/>
    <x v="118"/>
    <n v="0.75000000000000067"/>
    <n v="0"/>
    <x v="0"/>
    <s v="10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8"/>
    <n v="200701"/>
    <n v="3"/>
    <n v="0"/>
    <n v="18"/>
  </r>
  <r>
    <d v="2007-01-26T00:00:00"/>
    <d v="2007-01-26T00:00:00"/>
    <x v="2"/>
    <n v="2.65"/>
    <n v="0"/>
    <n v="30"/>
    <n v="0"/>
    <d v="1899-12-30T00:30:00"/>
    <d v="1899-12-30T00:11:19"/>
    <s v="R200604"/>
    <x v="81"/>
    <n v="5.3000000000000043"/>
    <n v="129"/>
    <x v="0"/>
    <s v="First w/out since having a cold"/>
    <d v="1899-12-30T04:56:36"/>
    <d v="1899-12-30T02:28:18"/>
    <m/>
    <n v="0"/>
    <n v="0"/>
    <d v="1899-12-30T04:56:36"/>
    <d v="1899-12-30T05:49:00"/>
    <d v="1899-12-30T02:28:18"/>
    <d v="1899-12-30T02:54:30"/>
    <n v="2426"/>
    <x v="6"/>
    <x v="8"/>
    <n v="200701"/>
    <n v="4"/>
    <n v="7"/>
    <n v="26"/>
  </r>
  <r>
    <d v="2007-01-29T00:00:00"/>
    <d v="2007-01-29T00:00:00"/>
    <x v="2"/>
    <n v="2.7"/>
    <n v="0"/>
    <n v="30"/>
    <n v="0"/>
    <d v="1899-12-30T00:30:00"/>
    <d v="1899-12-30T00:11:07"/>
    <s v="R200604"/>
    <x v="2"/>
    <n v="5.4000000000000048"/>
    <n v="164"/>
    <x v="0"/>
    <s v="2.5 in 26 rest is cooldown"/>
    <d v="1899-12-30T04:51:07"/>
    <d v="1899-12-30T02:25:33"/>
    <m/>
    <n v="0"/>
    <n v="0"/>
    <d v="1899-12-30T04:51:07"/>
    <d v="1899-12-30T05:43:31"/>
    <d v="1899-12-30T02:25:33"/>
    <d v="1899-12-30T02:51:45"/>
    <n v="2313"/>
    <x v="6"/>
    <x v="8"/>
    <n v="200701"/>
    <n v="5"/>
    <n v="2"/>
    <n v="29"/>
  </r>
  <r>
    <d v="2007-01-31T00:00:00"/>
    <d v="2007-01-31T00:00:00"/>
    <x v="2"/>
    <n v="3.23"/>
    <n v="0"/>
    <n v="35"/>
    <n v="0"/>
    <d v="1899-12-30T00:35:00"/>
    <d v="1899-12-30T00:10:50"/>
    <s v="R200604"/>
    <x v="2"/>
    <n v="5.5371428571428609"/>
    <n v="171"/>
    <x v="0"/>
    <s v="3 Miles in 30.45"/>
    <d v="1899-12-30T04:43:54"/>
    <d v="1899-12-30T02:21:57"/>
    <m/>
    <n v="0"/>
    <n v="0"/>
    <d v="1899-12-30T04:43:54"/>
    <d v="1899-12-30T05:36:18"/>
    <d v="1899-12-30T02:21:57"/>
    <d v="1899-12-30T02:48:09"/>
    <n v="2157"/>
    <x v="6"/>
    <x v="8"/>
    <n v="200701"/>
    <n v="5"/>
    <n v="1"/>
    <n v="31"/>
  </r>
  <r>
    <d v="2007-02-01T00:00:00"/>
    <d v="2007-02-01T00:00:00"/>
    <x v="2"/>
    <n v="3"/>
    <n v="0"/>
    <n v="32"/>
    <n v="16"/>
    <d v="1899-12-30T00:32:16"/>
    <d v="1899-12-30T00:10:45"/>
    <s v="R200604"/>
    <x v="90"/>
    <n v="5.5785123966942196"/>
    <n v="161"/>
    <x v="5"/>
    <s v="Ran with Jen, Luisa, and Alison"/>
    <d v="1899-12-30T04:41:48"/>
    <d v="1899-12-30T02:20:54"/>
    <m/>
    <n v="0"/>
    <n v="0"/>
    <d v="1899-12-30T04:41:48"/>
    <d v="1899-12-30T05:34:12"/>
    <d v="1899-12-30T02:20:54"/>
    <d v="1899-12-30T02:47:06"/>
    <n v="2103"/>
    <x v="6"/>
    <x v="9"/>
    <n v="200702"/>
    <n v="5"/>
    <n v="0"/>
    <n v="1"/>
  </r>
  <r>
    <d v="2007-02-07T00:00:00"/>
    <d v="2007-02-07T00:00:00"/>
    <x v="1"/>
    <n v="3"/>
    <n v="0"/>
    <n v="25"/>
    <n v="0"/>
    <d v="1899-12-30T00:25:00"/>
    <d v="1899-12-30T00:08:20"/>
    <s v="Other"/>
    <x v="119"/>
    <n v="7.2000000000000046"/>
    <n v="0"/>
    <x v="3"/>
    <s v="Ride With Connor in Jamaica"/>
    <d v="1899-12-30T15:33:20"/>
    <d v="1899-12-30T07:46:40"/>
    <m/>
    <n v="0"/>
    <n v="0"/>
    <d v="1899-12-30T03:38:20"/>
    <d v="1899-12-30T04:30:44"/>
    <d v="1899-12-30T01:49:10"/>
    <d v="1899-12-30T02:15:22"/>
    <n v="816"/>
    <x v="6"/>
    <x v="9"/>
    <n v="200702"/>
    <n v="6"/>
    <n v="5"/>
    <n v="7"/>
  </r>
  <r>
    <d v="2007-02-08T00:00:00"/>
    <d v="2007-02-08T00:00:00"/>
    <x v="1"/>
    <n v="1"/>
    <n v="0"/>
    <n v="10"/>
    <n v="0"/>
    <d v="1899-12-30T00:10:00"/>
    <d v="1899-12-30T00:10:00"/>
    <s v="Other"/>
    <x v="119"/>
    <n v="6.0000000000000053"/>
    <n v="0"/>
    <x v="3"/>
    <s v="Ride With Connor in Jamaica"/>
    <d v="1899-12-30T18:40:00"/>
    <d v="1899-12-30T09:20:00"/>
    <m/>
    <n v="0"/>
    <n v="0"/>
    <d v="1899-12-30T04:22:00"/>
    <d v="1899-12-30T05:14:24"/>
    <d v="1899-12-30T02:11:00"/>
    <d v="1899-12-30T02:37:12"/>
    <n v="1518"/>
    <x v="6"/>
    <x v="9"/>
    <n v="200702"/>
    <n v="6"/>
    <n v="0"/>
    <n v="8"/>
  </r>
  <r>
    <d v="2007-02-09T00:00:00"/>
    <d v="2007-02-09T00:00:00"/>
    <x v="1"/>
    <n v="2"/>
    <n v="0"/>
    <n v="15"/>
    <n v="0"/>
    <d v="1899-12-30T00:15:00"/>
    <d v="1899-12-30T00:07:30"/>
    <s v="Other"/>
    <x v="119"/>
    <n v="8.0000000000000071"/>
    <n v="0"/>
    <x v="3"/>
    <s v="Ride With Connor in Jamaica"/>
    <d v="1899-12-30T14:00:00"/>
    <d v="1899-12-30T07:00:00"/>
    <m/>
    <n v="0"/>
    <n v="0"/>
    <d v="1899-12-30T03:16:30"/>
    <d v="1899-12-30T04:08:54"/>
    <d v="1899-12-30T01:38:15"/>
    <d v="1899-12-30T02:04:27"/>
    <n v="795"/>
    <x v="6"/>
    <x v="9"/>
    <n v="200702"/>
    <n v="6"/>
    <n v="0"/>
    <n v="9"/>
  </r>
  <r>
    <d v="2007-02-12T00:00:00"/>
    <d v="2007-02-12T00:00:00"/>
    <x v="2"/>
    <n v="3"/>
    <n v="0"/>
    <n v="31"/>
    <n v="7"/>
    <d v="1899-12-30T00:31:07"/>
    <d v="1899-12-30T00:10:22"/>
    <s v="R200604"/>
    <x v="90"/>
    <n v="5.7846813069094853"/>
    <n v="0"/>
    <x v="5"/>
    <s v="Ran with Luisa - Out: 15.50.19 Back: 15.17.56"/>
    <d v="1899-12-30T04:31:45"/>
    <d v="1899-12-30T02:15:53"/>
    <m/>
    <n v="0"/>
    <n v="0"/>
    <d v="1899-12-30T04:31:45"/>
    <d v="1899-12-30T05:24:09"/>
    <d v="1899-12-30T02:15:53"/>
    <d v="1899-12-30T02:42:05"/>
    <n v="1844"/>
    <x v="6"/>
    <x v="9"/>
    <n v="200702"/>
    <n v="7"/>
    <n v="2"/>
    <n v="12"/>
  </r>
  <r>
    <d v="2007-02-13T00:00:00"/>
    <d v="2007-02-13T00:00:00"/>
    <x v="0"/>
    <n v="0.56000000000000005"/>
    <n v="0"/>
    <n v="22"/>
    <n v="2"/>
    <d v="1899-12-30T00:22:02"/>
    <d v="1899-12-30T00:39:21"/>
    <s v="UB"/>
    <x v="120"/>
    <n v="1.5249621785173992"/>
    <n v="0"/>
    <x v="0"/>
    <s v="Avg Lap - 1.134"/>
    <d v="1899-12-30T01:34:26"/>
    <d v="1899-12-30T00:47:13"/>
    <m/>
    <n v="0"/>
    <n v="0"/>
    <d v="1899-12-30T17:10:51"/>
    <d v="1899-12-30T18:03:15"/>
    <d v="1899-12-30T08:35:25"/>
    <d v="1899-12-30T09:01:37"/>
    <n v="3405"/>
    <x v="6"/>
    <x v="9"/>
    <n v="200702"/>
    <n v="7"/>
    <n v="0"/>
    <n v="13"/>
  </r>
  <r>
    <d v="2007-02-16T00:00:00"/>
    <d v="2007-02-16T00:00:00"/>
    <x v="2"/>
    <n v="1"/>
    <n v="0"/>
    <n v="12"/>
    <n v="0"/>
    <d v="1899-12-30T00:12:00"/>
    <d v="1899-12-30T00:12:00"/>
    <s v="R200604"/>
    <x v="81"/>
    <n v="5.0000000000000036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  <n v="7"/>
    <n v="2"/>
    <n v="16"/>
  </r>
  <r>
    <d v="2007-02-16T00:00:00"/>
    <d v="2007-02-16T00:00:00"/>
    <x v="2"/>
    <n v="3"/>
    <n v="0"/>
    <n v="30"/>
    <n v="45"/>
    <d v="1899-12-30T00:30:45"/>
    <d v="1899-12-30T00:10:15"/>
    <s v="R200604"/>
    <x v="2"/>
    <n v="5.8536585365853711"/>
    <n v="171"/>
    <x v="0"/>
    <m/>
    <d v="1899-12-30T04:28:33"/>
    <d v="1899-12-30T02:14:16"/>
    <m/>
    <n v="0"/>
    <n v="0"/>
    <d v="1899-12-30T04:28:33"/>
    <d v="1899-12-30T05:20:57"/>
    <d v="1899-12-30T02:14:16"/>
    <d v="1899-12-30T02:40:29"/>
    <n v="1739"/>
    <x v="6"/>
    <x v="9"/>
    <n v="200702"/>
    <n v="7"/>
    <n v="0"/>
    <n v="16"/>
  </r>
  <r>
    <d v="2007-02-19T00:00:00"/>
    <d v="2007-02-19T00:00:00"/>
    <x v="2"/>
    <n v="5"/>
    <n v="0"/>
    <n v="60"/>
    <n v="0"/>
    <d v="1899-12-30T01:00:00"/>
    <d v="1899-12-30T00:12:00"/>
    <s v="R200604"/>
    <x v="2"/>
    <n v="5.0000000000000036"/>
    <n v="154"/>
    <x v="0"/>
    <s v="Tough first 2 miles (25 mins) then ran 11 min miles (5.5)"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  <n v="8"/>
    <n v="2"/>
    <n v="19"/>
  </r>
  <r>
    <d v="2007-02-20T00:00:00"/>
    <d v="2007-02-20T00:00:00"/>
    <x v="0"/>
    <n v="0.56000000000000005"/>
    <n v="0"/>
    <n v="22"/>
    <n v="41"/>
    <d v="1899-12-30T00:22:41"/>
    <d v="1899-12-30T00:40:30"/>
    <s v="UB"/>
    <x v="120"/>
    <n v="1.4812637766348289"/>
    <n v="0"/>
    <x v="0"/>
    <s v="Avg Lap - 1.156"/>
    <d v="1899-12-30T01:37:13"/>
    <d v="1899-12-30T00:48:36"/>
    <m/>
    <n v="0"/>
    <n v="0"/>
    <d v="1899-12-30T17:41:15"/>
    <d v="1899-12-30T18:33:39"/>
    <d v="1899-12-30T08:50:38"/>
    <d v="1899-12-30T09:16:50"/>
    <n v="3452"/>
    <x v="6"/>
    <x v="9"/>
    <n v="200702"/>
    <n v="8"/>
    <n v="0"/>
    <n v="20"/>
  </r>
  <r>
    <d v="2007-02-21T00:00:00"/>
    <d v="2007-02-21T00:00:00"/>
    <x v="2"/>
    <n v="3.5"/>
    <n v="0"/>
    <n v="36"/>
    <n v="28"/>
    <d v="1899-12-30T00:36:28"/>
    <d v="1899-12-30T00:10:25"/>
    <s v="R200604"/>
    <x v="89"/>
    <n v="5.758683729433276"/>
    <n v="164"/>
    <x v="6"/>
    <s v="Out: 17.58.24(162) Back: 18.30.23(166)"/>
    <d v="1899-12-30T04:32:59"/>
    <d v="1899-12-30T02:16:29"/>
    <m/>
    <n v="0"/>
    <n v="0"/>
    <d v="1899-12-30T04:32:59"/>
    <d v="1899-12-30T05:25:23"/>
    <d v="1899-12-30T02:16:29"/>
    <d v="1899-12-30T02:42:41"/>
    <n v="1882"/>
    <x v="6"/>
    <x v="9"/>
    <n v="200702"/>
    <n v="8"/>
    <n v="0"/>
    <n v="21"/>
  </r>
  <r>
    <d v="2007-02-22T00:00:00"/>
    <d v="2007-02-22T00:00:00"/>
    <x v="2"/>
    <n v="3.5"/>
    <n v="0"/>
    <n v="41"/>
    <n v="9"/>
    <d v="1899-12-30T00:41:09"/>
    <d v="1899-12-30T00:11:45"/>
    <s v="R200604"/>
    <x v="89"/>
    <n v="5.103280680437428"/>
    <n v="156"/>
    <x v="18"/>
    <s v="Out: 20.50.49(152) Back: 20.18.77(160)"/>
    <d v="1899-12-30T05:08:02"/>
    <d v="1899-12-30T02:34:01"/>
    <m/>
    <n v="0"/>
    <n v="0"/>
    <d v="1899-12-30T05:08:02"/>
    <d v="1899-12-30T06:00:26"/>
    <d v="1899-12-30T02:34:01"/>
    <d v="1899-12-30T03:00:13"/>
    <n v="2608"/>
    <x v="6"/>
    <x v="9"/>
    <n v="200702"/>
    <n v="8"/>
    <n v="0"/>
    <n v="22"/>
  </r>
  <r>
    <d v="2007-02-25T00:00:00"/>
    <d v="2007-02-25T00:00:00"/>
    <x v="2"/>
    <n v="7.8"/>
    <n v="1"/>
    <n v="20"/>
    <n v="13"/>
    <d v="1899-12-30T01:20:13"/>
    <d v="1899-12-30T00:10:17"/>
    <s v="R200604"/>
    <x v="11"/>
    <n v="5.8341990442551461"/>
    <n v="174"/>
    <x v="5"/>
    <s v="Splits: 9.52.54(166) + 10.03.36(172) + 9.59.77(175) + 11.18.32(171) + 10.31.91(175) + 10.35.48(176) + 10.39.05(175) + 7.13.51(180)"/>
    <d v="1899-12-30T04:29:27"/>
    <d v="1899-12-30T02:14:43"/>
    <m/>
    <n v="0"/>
    <n v="0"/>
    <d v="1899-12-30T04:29:27"/>
    <d v="1899-12-30T05:21:51"/>
    <d v="1899-12-30T02:14:43"/>
    <d v="1899-12-30T02:40:55"/>
    <n v="1770"/>
    <x v="6"/>
    <x v="9"/>
    <n v="200702"/>
    <n v="9"/>
    <n v="2"/>
    <n v="25"/>
  </r>
  <r>
    <d v="2007-02-26T00:00:00"/>
    <d v="2007-02-26T00:00:00"/>
    <x v="2"/>
    <n v="2.5"/>
    <n v="0"/>
    <n v="30"/>
    <n v="0"/>
    <d v="1899-12-30T00:30:00"/>
    <d v="1899-12-30T00:12:00"/>
    <s v="R200701"/>
    <x v="81"/>
    <n v="5.0000000000000036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  <n v="9"/>
    <n v="0"/>
    <n v="26"/>
  </r>
  <r>
    <d v="2007-02-28T00:00:00"/>
    <d v="2007-02-28T00:00:00"/>
    <x v="2"/>
    <n v="3.5"/>
    <n v="0"/>
    <n v="38"/>
    <n v="38"/>
    <d v="1899-12-30T00:38:38"/>
    <d v="1899-12-30T00:11:02"/>
    <s v="R200701"/>
    <x v="89"/>
    <n v="5.4357204486626447"/>
    <n v="0"/>
    <x v="6"/>
    <s v="Ran with Jen &amp; Alison"/>
    <d v="1899-12-30T04:49:12"/>
    <d v="1899-12-30T02:24:36"/>
    <m/>
    <n v="0"/>
    <n v="0"/>
    <d v="1899-12-30T04:49:12"/>
    <d v="1899-12-30T05:41:36"/>
    <d v="1899-12-30T02:24:36"/>
    <d v="1899-12-30T02:50:48"/>
    <n v="2272"/>
    <x v="6"/>
    <x v="9"/>
    <n v="200702"/>
    <n v="9"/>
    <n v="1"/>
    <n v="28"/>
  </r>
  <r>
    <d v="2007-03-01T00:00:00"/>
    <d v="2007-03-01T00:00:00"/>
    <x v="0"/>
    <n v="0.56000000000000005"/>
    <n v="0"/>
    <n v="21"/>
    <n v="43"/>
    <d v="1899-12-30T00:21:43"/>
    <d v="1899-12-30T00:38:47"/>
    <s v="UB"/>
    <x v="120"/>
    <n v="1.5471987720644682"/>
    <n v="0"/>
    <x v="0"/>
    <s v="Avg Lap - 1.1238"/>
    <d v="1899-12-30T01:33:04"/>
    <d v="1899-12-30T00:46:32"/>
    <m/>
    <n v="0"/>
    <n v="0"/>
    <d v="1899-12-30T16:56:02"/>
    <d v="1899-12-30T17:48:26"/>
    <d v="1899-12-30T08:28:01"/>
    <d v="1899-12-30T08:54:13"/>
    <n v="3386"/>
    <x v="6"/>
    <x v="10"/>
    <n v="200703"/>
    <n v="9"/>
    <n v="0"/>
    <n v="1"/>
  </r>
  <r>
    <d v="2007-03-05T00:00:00"/>
    <d v="2007-03-05T00:00:00"/>
    <x v="2"/>
    <n v="2"/>
    <n v="0"/>
    <n v="20"/>
    <n v="35"/>
    <d v="1899-12-30T00:20:35"/>
    <d v="1899-12-30T00:10:17"/>
    <s v="R200701"/>
    <x v="2"/>
    <n v="5.8299595141700449"/>
    <n v="0"/>
    <x v="0"/>
    <m/>
    <d v="1899-12-30T04:29:38"/>
    <d v="1899-12-30T02:14:49"/>
    <m/>
    <n v="0"/>
    <n v="0"/>
    <d v="1899-12-30T04:29:38"/>
    <d v="1899-12-30T05:22:03"/>
    <d v="1899-12-30T02:14:49"/>
    <d v="1899-12-30T02:41:01"/>
    <n v="1776"/>
    <x v="6"/>
    <x v="10"/>
    <n v="200703"/>
    <n v="10"/>
    <n v="3"/>
    <n v="5"/>
  </r>
  <r>
    <d v="2007-03-06T00:00:00"/>
    <d v="2007-03-06T00:00:00"/>
    <x v="0"/>
    <n v="0.56000000000000005"/>
    <n v="0"/>
    <n v="21"/>
    <n v="45"/>
    <d v="1899-12-30T00:21:45"/>
    <d v="1899-12-30T00:38:50"/>
    <s v="UB"/>
    <x v="120"/>
    <n v="1.5448275862068979"/>
    <n v="0"/>
    <x v="0"/>
    <s v="Avg Lap - 1.125"/>
    <d v="1899-12-30T01:33:13"/>
    <d v="1899-12-30T00:46:36"/>
    <m/>
    <n v="0"/>
    <n v="0"/>
    <d v="1899-12-30T16:57:35"/>
    <d v="1899-12-30T17:49:59"/>
    <d v="1899-12-30T08:28:48"/>
    <d v="1899-12-30T08:55:00"/>
    <n v="3389"/>
    <x v="6"/>
    <x v="10"/>
    <n v="200703"/>
    <n v="10"/>
    <n v="0"/>
    <n v="6"/>
  </r>
  <r>
    <d v="2007-03-08T00:00:00"/>
    <d v="2007-03-08T00:00:00"/>
    <x v="2"/>
    <n v="3"/>
    <n v="0"/>
    <n v="30"/>
    <n v="52"/>
    <d v="1899-12-30T00:30:52"/>
    <d v="1899-12-30T00:10:17"/>
    <s v="R200701"/>
    <x v="2"/>
    <n v="5.8315334773218188"/>
    <n v="0"/>
    <x v="0"/>
    <m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10"/>
    <n v="200703"/>
    <n v="10"/>
    <n v="1"/>
    <n v="8"/>
  </r>
  <r>
    <d v="2007-03-09T00:00:00"/>
    <d v="2007-03-09T00:00:00"/>
    <x v="2"/>
    <n v="4.4000000000000004"/>
    <n v="0"/>
    <n v="50"/>
    <n v="55"/>
    <d v="1899-12-30T00:50:55"/>
    <d v="1899-12-30T00:11:34"/>
    <s v="R200701"/>
    <x v="93"/>
    <n v="5.1849427168576145"/>
    <n v="0"/>
    <x v="5"/>
    <s v="Ran with Jen"/>
    <d v="1899-12-30T05:03:11"/>
    <d v="1899-12-30T02:31:36"/>
    <m/>
    <n v="0"/>
    <n v="0"/>
    <d v="1899-12-30T05:03:11"/>
    <d v="1899-12-30T05:55:35"/>
    <d v="1899-12-30T02:31:36"/>
    <d v="1899-12-30T02:57:48"/>
    <n v="2539"/>
    <x v="6"/>
    <x v="10"/>
    <n v="200703"/>
    <n v="10"/>
    <n v="0"/>
    <n v="9"/>
  </r>
  <r>
    <d v="2007-03-12T00:00:00"/>
    <d v="2007-03-12T00:00:00"/>
    <x v="2"/>
    <n v="4.4000000000000004"/>
    <n v="0"/>
    <n v="45"/>
    <n v="9"/>
    <d v="1899-12-30T00:45:09"/>
    <d v="1899-12-30T00:10:16"/>
    <s v="R200701"/>
    <x v="93"/>
    <n v="5.8471760797342256"/>
    <n v="0"/>
    <x v="19"/>
    <m/>
    <d v="1899-12-30T04:28:51"/>
    <d v="1899-12-30T02:14:25"/>
    <m/>
    <n v="0"/>
    <n v="0"/>
    <d v="1899-12-30T04:28:51"/>
    <d v="1899-12-30T05:21:15"/>
    <d v="1899-12-30T02:14:25"/>
    <d v="1899-12-30T02:40:37"/>
    <n v="1751"/>
    <x v="6"/>
    <x v="10"/>
    <n v="200703"/>
    <n v="11"/>
    <n v="2"/>
    <n v="12"/>
  </r>
  <r>
    <d v="2007-03-13T00:00:00"/>
    <d v="2007-03-13T00:00:00"/>
    <x v="2"/>
    <n v="3"/>
    <n v="0"/>
    <n v="28"/>
    <n v="13"/>
    <d v="1899-12-30T00:28:13"/>
    <d v="1899-12-30T00:09:24"/>
    <s v="R200701"/>
    <x v="90"/>
    <n v="6.3792085056113468"/>
    <n v="0"/>
    <x v="14"/>
    <s v="Out: 14.18.06 Back:13.55.72"/>
    <d v="1899-12-30T04:06:26"/>
    <d v="1899-12-30T02:03:13"/>
    <m/>
    <n v="0"/>
    <n v="0"/>
    <d v="1899-12-30T04:06:26"/>
    <d v="1899-12-30T04:58:50"/>
    <d v="1899-12-30T02:03:13"/>
    <d v="1899-12-30T02:29:25"/>
    <n v="1069"/>
    <x v="6"/>
    <x v="10"/>
    <n v="200703"/>
    <n v="11"/>
    <n v="0"/>
    <n v="13"/>
  </r>
  <r>
    <d v="2007-03-14T00:00:00"/>
    <d v="2007-03-14T00:00:00"/>
    <x v="2"/>
    <n v="4.4000000000000004"/>
    <n v="0"/>
    <n v="49"/>
    <n v="35"/>
    <d v="1899-12-30T00:49:35"/>
    <d v="1899-12-30T00:11:16"/>
    <s v="R200701"/>
    <x v="93"/>
    <n v="5.3243697478991647"/>
    <n v="0"/>
    <x v="14"/>
    <s v="Walked a couple of times"/>
    <d v="1899-12-30T04:55:15"/>
    <d v="1899-12-30T02:27:37"/>
    <m/>
    <n v="0"/>
    <n v="0"/>
    <d v="1899-12-30T04:55:15"/>
    <d v="1899-12-30T05:47:39"/>
    <d v="1899-12-30T02:27:37"/>
    <d v="1899-12-30T02:53:49"/>
    <n v="2397"/>
    <x v="6"/>
    <x v="10"/>
    <n v="200703"/>
    <n v="11"/>
    <n v="0"/>
    <n v="14"/>
  </r>
  <r>
    <d v="2007-03-19T00:00:00"/>
    <d v="2007-03-19T00:00:00"/>
    <x v="0"/>
    <n v="0.56000000000000005"/>
    <n v="0"/>
    <n v="21"/>
    <n v="39"/>
    <d v="1899-12-30T00:21:39"/>
    <d v="1899-12-30T00:38:40"/>
    <s v="UB"/>
    <x v="120"/>
    <n v="1.5519630484988467"/>
    <n v="0"/>
    <x v="0"/>
    <s v="Avg Lap 1.1215"/>
    <d v="1899-12-30T01:32:47"/>
    <d v="1899-12-30T00:46:24"/>
    <m/>
    <n v="0"/>
    <n v="0"/>
    <d v="1899-12-30T16:52:55"/>
    <d v="1899-12-30T17:45:19"/>
    <d v="1899-12-30T08:26:27"/>
    <d v="1899-12-30T08:52:39"/>
    <n v="3383"/>
    <x v="6"/>
    <x v="10"/>
    <n v="200703"/>
    <n v="12"/>
    <n v="4"/>
    <n v="19"/>
  </r>
  <r>
    <d v="2007-03-20T00:00:00"/>
    <d v="2007-03-20T00:00:00"/>
    <x v="2"/>
    <n v="3"/>
    <n v="0"/>
    <n v="30"/>
    <n v="0"/>
    <d v="1899-12-30T00:30:00"/>
    <d v="1899-12-30T00:10:00"/>
    <s v="R200701"/>
    <x v="2"/>
    <n v="6.0000000000000053"/>
    <n v="17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0"/>
    <n v="200703"/>
    <n v="12"/>
    <n v="0"/>
    <n v="20"/>
  </r>
  <r>
    <d v="2007-03-21T00:00:00"/>
    <d v="2007-03-21T00:00:00"/>
    <x v="2"/>
    <n v="3"/>
    <n v="0"/>
    <n v="29"/>
    <n v="30"/>
    <d v="1899-12-30T00:29:30"/>
    <d v="1899-12-30T00:09:50"/>
    <s v="R200701"/>
    <x v="2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6"/>
    <x v="10"/>
    <n v="200703"/>
    <n v="12"/>
    <n v="0"/>
    <n v="21"/>
  </r>
  <r>
    <d v="2007-03-22T00:00:00"/>
    <d v="2007-03-22T00:00:00"/>
    <x v="2"/>
    <n v="3"/>
    <n v="0"/>
    <n v="29"/>
    <n v="52"/>
    <d v="1899-12-30T00:29:52"/>
    <d v="1899-12-30T00:09:57"/>
    <s v="R200701"/>
    <x v="90"/>
    <n v="6.0267857142857197"/>
    <n v="157"/>
    <x v="6"/>
    <s v="Out: 15.02.14(153) Back: 14.50.31(161)"/>
    <d v="1899-12-30T04:20:50"/>
    <d v="1899-12-30T02:10:25"/>
    <m/>
    <n v="0"/>
    <n v="0"/>
    <d v="1899-12-30T04:20:50"/>
    <d v="1899-12-30T05:13:14"/>
    <d v="1899-12-30T02:10:25"/>
    <d v="1899-12-30T02:36:37"/>
    <n v="1481"/>
    <x v="6"/>
    <x v="10"/>
    <n v="200703"/>
    <n v="12"/>
    <n v="0"/>
    <n v="22"/>
  </r>
  <r>
    <d v="2007-03-24T00:00:00"/>
    <d v="2007-03-24T00:00:00"/>
    <x v="2"/>
    <n v="5.0999999999999996"/>
    <n v="0"/>
    <n v="48"/>
    <n v="4"/>
    <d v="1899-12-30T00:48:04"/>
    <d v="1899-12-30T00:09:25"/>
    <s v="R200701"/>
    <x v="121"/>
    <n v="6.3661581137309327"/>
    <n v="174"/>
    <x v="6"/>
    <s v="Splits: 9.12.67(166) + 9.20.49(170) + 9.52.57(177) + 9.56.27(177) +8.12.69(179)"/>
    <d v="1899-12-30T04:06:56"/>
    <d v="1899-12-30T02:03:28"/>
    <m/>
    <n v="0"/>
    <n v="0"/>
    <d v="1899-12-30T04:06:56"/>
    <d v="1899-12-30T04:59:20"/>
    <d v="1899-12-30T02:03:28"/>
    <d v="1899-12-30T02:29:40"/>
    <n v="1078"/>
    <x v="6"/>
    <x v="10"/>
    <n v="200703"/>
    <n v="12"/>
    <n v="1"/>
    <n v="24"/>
  </r>
  <r>
    <d v="2007-03-26T00:00:00"/>
    <d v="2007-03-26T00:00:00"/>
    <x v="2"/>
    <n v="3.1"/>
    <n v="0"/>
    <n v="31"/>
    <n v="45"/>
    <d v="1899-12-30T00:31:45"/>
    <d v="1899-12-30T00:10:15"/>
    <s v="R200701"/>
    <x v="122"/>
    <n v="5.8582677165354378"/>
    <n v="0"/>
    <x v="6"/>
    <m/>
    <d v="1899-12-30T04:28:20"/>
    <d v="1899-12-30T02:14:10"/>
    <m/>
    <n v="0"/>
    <n v="0"/>
    <d v="1899-12-30T04:28:20"/>
    <d v="1899-12-30T05:20:44"/>
    <d v="1899-12-30T02:14:10"/>
    <d v="1899-12-30T02:40:22"/>
    <n v="1732"/>
    <x v="6"/>
    <x v="10"/>
    <n v="200703"/>
    <n v="13"/>
    <n v="1"/>
    <n v="26"/>
  </r>
  <r>
    <d v="2007-03-28T00:00:00"/>
    <d v="2007-03-28T00:00:00"/>
    <x v="2"/>
    <n v="3"/>
    <n v="0"/>
    <n v="27"/>
    <n v="32"/>
    <d v="1899-12-30T00:27:32"/>
    <d v="1899-12-30T00:09:11"/>
    <s v="R200701"/>
    <x v="90"/>
    <n v="6.5375302663438308"/>
    <n v="0"/>
    <x v="14"/>
    <s v="Out: 13.31.92 Back:14.00.41"/>
    <d v="1899-12-30T04:00:27"/>
    <d v="1899-12-30T02:00:14"/>
    <m/>
    <n v="0"/>
    <n v="0"/>
    <d v="1899-12-30T04:00:27"/>
    <d v="1899-12-30T04:52:51"/>
    <d v="1899-12-30T02:00:14"/>
    <d v="1899-12-30T02:26:26"/>
    <n v="956"/>
    <x v="6"/>
    <x v="10"/>
    <n v="200703"/>
    <n v="13"/>
    <n v="1"/>
    <n v="28"/>
  </r>
  <r>
    <d v="2007-03-29T00:00:00"/>
    <d v="2007-03-29T00:00:00"/>
    <x v="2"/>
    <n v="3.5"/>
    <n v="0"/>
    <n v="36"/>
    <n v="19"/>
    <d v="1899-12-30T00:36:19"/>
    <d v="1899-12-30T00:10:23"/>
    <s v="R200701"/>
    <x v="89"/>
    <n v="5.7824690224873834"/>
    <n v="0"/>
    <x v="15"/>
    <s v="Out: 17.55.57 Back: 18.23.50"/>
    <d v="1899-12-30T04:31:51"/>
    <d v="1899-12-30T02:15:56"/>
    <m/>
    <n v="0"/>
    <n v="0"/>
    <d v="1899-12-30T04:31:51"/>
    <d v="1899-12-30T05:24:15"/>
    <d v="1899-12-30T02:15:56"/>
    <d v="1899-12-30T02:42:08"/>
    <n v="1847"/>
    <x v="6"/>
    <x v="10"/>
    <n v="200703"/>
    <n v="13"/>
    <n v="0"/>
    <n v="29"/>
  </r>
  <r>
    <d v="2007-03-30T00:00:00"/>
    <d v="2007-03-30T00:00:00"/>
    <x v="2"/>
    <n v="5"/>
    <n v="0"/>
    <n v="54"/>
    <n v="59"/>
    <d v="1899-12-30T00:54:59"/>
    <d v="1899-12-30T00:11:00"/>
    <s v="R200701"/>
    <x v="101"/>
    <n v="5.4561988481358021"/>
    <n v="147"/>
    <x v="15"/>
    <s v="Fist Beach then Ran with Ron from Anchor Back to Building"/>
    <d v="1899-12-30T04:48:07"/>
    <d v="1899-12-30T02:24:03"/>
    <m/>
    <n v="0"/>
    <n v="0"/>
    <d v="1899-12-30T04:48:07"/>
    <d v="1899-12-30T05:40:31"/>
    <d v="1899-12-30T02:24:03"/>
    <d v="1899-12-30T02:50:15"/>
    <n v="2247"/>
    <x v="6"/>
    <x v="10"/>
    <n v="200703"/>
    <n v="13"/>
    <n v="0"/>
    <n v="30"/>
  </r>
  <r>
    <d v="2007-04-02T00:00:00"/>
    <d v="2007-04-02T00:00:00"/>
    <x v="2"/>
    <n v="2.9"/>
    <n v="0"/>
    <n v="25"/>
    <n v="5"/>
    <d v="1899-12-30T00:25:05"/>
    <d v="1899-12-30T00:08:39"/>
    <s v="R200701"/>
    <x v="47"/>
    <n v="6.9368770764119665"/>
    <n v="156"/>
    <x v="6"/>
    <s v="Out: 12.40.82(151) Back:12.25.13(162)"/>
    <d v="1899-12-30T03:46:37"/>
    <d v="1899-12-30T01:53:18"/>
    <m/>
    <n v="0"/>
    <n v="0"/>
    <d v="1899-12-30T03:46:37"/>
    <d v="1899-12-30T04:39:01"/>
    <d v="1899-12-30T01:53:18"/>
    <d v="1899-12-30T02:19:30"/>
    <n v="848"/>
    <x v="6"/>
    <x v="1"/>
    <n v="200704"/>
    <n v="14"/>
    <n v="2"/>
    <n v="2"/>
  </r>
  <r>
    <d v="2007-04-03T00:00:00"/>
    <d v="2007-04-03T00:00:00"/>
    <x v="0"/>
    <n v="0.65"/>
    <n v="0"/>
    <n v="26"/>
    <n v="39"/>
    <d v="1899-12-30T00:26:39"/>
    <d v="1899-12-30T00:41:00"/>
    <s v="UB"/>
    <x v="123"/>
    <n v="1.4634146341463425"/>
    <n v="0"/>
    <x v="0"/>
    <s v="Avg Lap 1.1614"/>
    <d v="1899-12-30T01:38:24"/>
    <d v="1899-12-30T00:49:12"/>
    <m/>
    <n v="0"/>
    <n v="0"/>
    <d v="1899-12-30T17:54:12"/>
    <d v="1899-12-30T18:46:36"/>
    <d v="1899-12-30T08:57:06"/>
    <d v="1899-12-30T09:23:18"/>
    <n v="3460"/>
    <x v="6"/>
    <x v="1"/>
    <n v="200704"/>
    <n v="14"/>
    <n v="0"/>
    <n v="3"/>
  </r>
  <r>
    <d v="2007-04-04T00:00:00"/>
    <d v="2007-04-04T00:00:00"/>
    <x v="6"/>
    <n v="1"/>
    <n v="1"/>
    <n v="20"/>
    <n v="0"/>
    <d v="1899-12-30T01:20:00"/>
    <d v="1899-12-30T01:20:00"/>
    <s v="R200701"/>
    <x v="118"/>
    <n v="0.75000000000000067"/>
    <n v="0"/>
    <x v="0"/>
    <s v="5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1"/>
    <n v="200704"/>
    <n v="14"/>
    <n v="0"/>
    <n v="4"/>
  </r>
  <r>
    <d v="2007-04-05T00:00:00"/>
    <d v="2007-04-05T00:00:00"/>
    <x v="0"/>
    <n v="0.5"/>
    <n v="0"/>
    <n v="19"/>
    <n v="14"/>
    <d v="1899-12-30T00:19:14"/>
    <d v="1899-12-30T00:38:28"/>
    <s v="UB"/>
    <x v="124"/>
    <n v="1.5597920277296371"/>
    <n v="0"/>
    <x v="0"/>
    <s v="Avg Lap 1.12125"/>
    <d v="1899-12-30T01:32:19"/>
    <d v="1899-12-30T00:46:10"/>
    <m/>
    <n v="0"/>
    <n v="0"/>
    <d v="1899-12-30T16:47:50"/>
    <d v="1899-12-30T17:40:14"/>
    <d v="1899-12-30T08:23:55"/>
    <d v="1899-12-30T08:50:07"/>
    <n v="3378"/>
    <x v="6"/>
    <x v="1"/>
    <n v="200704"/>
    <n v="14"/>
    <n v="0"/>
    <n v="5"/>
  </r>
  <r>
    <d v="2007-04-06T00:00:00"/>
    <d v="2007-04-06T00:00:00"/>
    <x v="2"/>
    <n v="6.5"/>
    <n v="1"/>
    <n v="13"/>
    <n v="51"/>
    <d v="1899-12-30T01:13:51"/>
    <d v="1899-12-30T00:11:22"/>
    <s v="R200701"/>
    <x v="96"/>
    <n v="5.280974949221398"/>
    <n v="155"/>
    <x v="15"/>
    <s v="Ran with Jen.  Wind was Brutal"/>
    <d v="1899-12-30T04:57:40"/>
    <d v="1899-12-30T02:28:50"/>
    <m/>
    <n v="0"/>
    <n v="0"/>
    <d v="1899-12-30T04:57:40"/>
    <d v="1899-12-30T05:50:04"/>
    <d v="1899-12-30T02:28:50"/>
    <d v="1899-12-30T02:55:02"/>
    <n v="2449"/>
    <x v="6"/>
    <x v="1"/>
    <n v="200704"/>
    <n v="14"/>
    <n v="0"/>
    <n v="6"/>
  </r>
  <r>
    <d v="2007-04-09T00:00:00"/>
    <d v="2007-04-09T00:00:00"/>
    <x v="2"/>
    <n v="4"/>
    <n v="0"/>
    <n v="42"/>
    <n v="35"/>
    <d v="1899-12-30T00:42:35"/>
    <d v="1899-12-30T00:10:39"/>
    <s v="R200701"/>
    <x v="75"/>
    <n v="5.6360078277886538"/>
    <n v="150"/>
    <x v="6"/>
    <s v="Out: 20.24.23(149) Back: 22.11.00(151)"/>
    <d v="1899-12-30T04:38:55"/>
    <d v="1899-12-30T02:19:28"/>
    <m/>
    <n v="0"/>
    <n v="0"/>
    <d v="1899-12-30T04:38:55"/>
    <d v="1899-12-30T05:31:19"/>
    <d v="1899-12-30T02:19:28"/>
    <d v="1899-12-30T02:45:40"/>
    <n v="2027"/>
    <x v="6"/>
    <x v="1"/>
    <n v="200704"/>
    <n v="15"/>
    <n v="2"/>
    <n v="9"/>
  </r>
  <r>
    <d v="2007-04-10T00:00:00"/>
    <d v="2007-04-10T00:00:00"/>
    <x v="2"/>
    <n v="4"/>
    <n v="0"/>
    <n v="44"/>
    <n v="7"/>
    <d v="1899-12-30T00:44:07"/>
    <d v="1899-12-30T00:11:02"/>
    <s v="R200604"/>
    <x v="75"/>
    <n v="5.440120891575372"/>
    <n v="148"/>
    <x v="6"/>
    <s v="Out: 22.15.67(142) Back: 21.51.74(155)"/>
    <d v="1899-12-30T04:48:58"/>
    <d v="1899-12-30T02:24:29"/>
    <m/>
    <n v="0"/>
    <n v="0"/>
    <d v="1899-12-30T04:48:58"/>
    <d v="1899-12-30T05:41:22"/>
    <d v="1899-12-30T02:24:29"/>
    <d v="1899-12-30T02:50:41"/>
    <n v="2268"/>
    <x v="6"/>
    <x v="1"/>
    <n v="200704"/>
    <n v="15"/>
    <n v="0"/>
    <n v="10"/>
  </r>
  <r>
    <d v="2007-04-11T00:00:00"/>
    <d v="2007-04-11T00:00:00"/>
    <x v="2"/>
    <n v="2.9"/>
    <n v="0"/>
    <n v="28"/>
    <n v="4"/>
    <d v="1899-12-30T00:28:04"/>
    <d v="1899-12-30T00:09:41"/>
    <s v="R200604"/>
    <x v="47"/>
    <n v="6.1995249406175814"/>
    <n v="150"/>
    <x v="6"/>
    <s v="Out: 13.44.21(149) Back:14.20.31(152)"/>
    <d v="1899-12-30T04:13:34"/>
    <d v="1899-12-30T02:06:47"/>
    <m/>
    <n v="0"/>
    <n v="0"/>
    <d v="1899-12-30T04:13:34"/>
    <d v="1899-12-30T05:05:58"/>
    <d v="1899-12-30T02:06:47"/>
    <d v="1899-12-30T02:32:59"/>
    <n v="1246"/>
    <x v="6"/>
    <x v="1"/>
    <n v="200704"/>
    <n v="15"/>
    <n v="0"/>
    <n v="11"/>
  </r>
  <r>
    <d v="2007-04-23T00:00:00"/>
    <d v="2007-04-23T00:00:00"/>
    <x v="2"/>
    <n v="4"/>
    <n v="0"/>
    <n v="41"/>
    <n v="54"/>
    <d v="1899-12-30T00:41:54"/>
    <d v="1899-12-30T00:10:29"/>
    <s v="R200604"/>
    <x v="75"/>
    <n v="5.7279236276849685"/>
    <n v="158"/>
    <x v="2"/>
    <s v="Out: 20.48.77(152) Back: 21.05.56(164)"/>
    <d v="1899-12-30T04:34:27"/>
    <d v="1899-12-30T02:17:13"/>
    <m/>
    <n v="0"/>
    <n v="0"/>
    <d v="1899-12-30T04:34:27"/>
    <d v="1899-12-30T05:26:51"/>
    <d v="1899-12-30T02:17:13"/>
    <d v="1899-12-30T02:43:25"/>
    <n v="1922"/>
    <x v="6"/>
    <x v="1"/>
    <n v="200704"/>
    <n v="17"/>
    <n v="11"/>
    <n v="23"/>
  </r>
  <r>
    <d v="2007-04-24T00:00:00"/>
    <d v="2007-04-24T00:00:00"/>
    <x v="2"/>
    <n v="4"/>
    <n v="0"/>
    <n v="44"/>
    <n v="5"/>
    <d v="1899-12-30T00:44:05"/>
    <d v="1899-12-30T00:11:01"/>
    <s v="R200604"/>
    <x v="75"/>
    <n v="5.444234404536866"/>
    <n v="155"/>
    <x v="2"/>
    <s v="Out: 22.07.34(147) Back: 21.58.39(162)"/>
    <d v="1899-12-30T04:48:45"/>
    <d v="1899-12-30T02:24:22"/>
    <m/>
    <n v="0"/>
    <n v="0"/>
    <d v="1899-12-30T04:48:45"/>
    <d v="1899-12-30T05:41:09"/>
    <d v="1899-12-30T02:24:22"/>
    <d v="1899-12-30T02:50:34"/>
    <n v="2262"/>
    <x v="6"/>
    <x v="1"/>
    <n v="200704"/>
    <n v="17"/>
    <n v="0"/>
    <n v="24"/>
  </r>
  <r>
    <d v="2007-04-25T00:00:00"/>
    <d v="2007-04-25T00:00:00"/>
    <x v="2"/>
    <n v="3.5"/>
    <n v="0"/>
    <n v="35"/>
    <n v="42"/>
    <d v="1899-12-30T00:35:42"/>
    <d v="1899-12-30T00:10:12"/>
    <s v="R200702"/>
    <x v="89"/>
    <n v="5.8823529411764737"/>
    <n v="160"/>
    <x v="2"/>
    <s v="Out: 17.01.64(157) Back: 18.40.88(162)"/>
    <d v="1899-12-30T04:27:14"/>
    <d v="1899-12-30T02:13:37"/>
    <m/>
    <n v="0"/>
    <n v="0"/>
    <d v="1899-12-30T04:27:14"/>
    <d v="1899-12-30T05:19:38"/>
    <d v="1899-12-30T02:13:37"/>
    <d v="1899-12-30T02:39:49"/>
    <n v="1698"/>
    <x v="6"/>
    <x v="1"/>
    <n v="200704"/>
    <n v="17"/>
    <n v="0"/>
    <n v="25"/>
  </r>
  <r>
    <d v="2007-04-26T00:00:00"/>
    <d v="2007-04-26T00:00:00"/>
    <x v="2"/>
    <n v="3.5"/>
    <n v="0"/>
    <n v="33"/>
    <n v="18"/>
    <d v="1899-12-30T00:33:18"/>
    <d v="1899-12-30T00:09:31"/>
    <s v="R200702"/>
    <x v="89"/>
    <n v="6.3063063063063129"/>
    <n v="166"/>
    <x v="2"/>
    <s v="Out: 17.06.63(161) Back: 16.11.88(171)"/>
    <d v="1899-12-30T04:09:16"/>
    <d v="1899-12-30T02:04:38"/>
    <m/>
    <n v="0"/>
    <n v="0"/>
    <d v="1899-12-30T04:09:16"/>
    <d v="1899-12-30T05:01:40"/>
    <d v="1899-12-30T02:04:38"/>
    <d v="1899-12-30T02:30:50"/>
    <n v="1134"/>
    <x v="6"/>
    <x v="1"/>
    <n v="200704"/>
    <n v="17"/>
    <n v="0"/>
    <n v="26"/>
  </r>
  <r>
    <d v="2007-04-27T00:00:00"/>
    <d v="2007-04-27T00:00:00"/>
    <x v="2"/>
    <n v="5"/>
    <n v="0"/>
    <n v="52"/>
    <n v="36"/>
    <d v="1899-12-30T00:52:36"/>
    <d v="1899-12-30T00:10:31"/>
    <s v="R200604"/>
    <x v="97"/>
    <n v="5.703422053231944"/>
    <n v="152"/>
    <x v="1"/>
    <s v="Out: 27.21.89(147) Back: 25.14.91(157)"/>
    <d v="1899-12-30T04:35:37"/>
    <d v="1899-12-30T02:17:49"/>
    <m/>
    <n v="0"/>
    <n v="0"/>
    <d v="1899-12-30T04:35:37"/>
    <d v="1899-12-30T05:28:01"/>
    <d v="1899-12-30T02:17:49"/>
    <d v="1899-12-30T02:44:01"/>
    <n v="1958"/>
    <x v="6"/>
    <x v="1"/>
    <n v="200704"/>
    <n v="17"/>
    <n v="0"/>
    <n v="27"/>
  </r>
  <r>
    <d v="2007-04-30T00:00:00"/>
    <d v="2007-04-30T00:00:00"/>
    <x v="1"/>
    <n v="3.06"/>
    <n v="0"/>
    <n v="12"/>
    <n v="13"/>
    <d v="1899-12-30T00:12:13"/>
    <d v="1899-12-30T00:04:00"/>
    <s v="B       "/>
    <x v="125"/>
    <n v="15.028649386084595"/>
    <n v="0"/>
    <x v="2"/>
    <s v="Munson Loop 5.42.17 - http://www.gmap-pedometer.com/?r=910524"/>
    <d v="1899-12-30T07:27:09"/>
    <d v="1899-12-30T03:43:34"/>
    <m/>
    <n v="0"/>
    <n v="0"/>
    <d v="1899-12-30T01:44:36"/>
    <d v="1899-12-30T02:37:00"/>
    <d v="1899-12-30T00:52:18"/>
    <d v="1899-12-30T01:18:30"/>
    <n v="470"/>
    <x v="6"/>
    <x v="1"/>
    <n v="200704"/>
    <n v="18"/>
    <n v="2"/>
    <n v="30"/>
  </r>
  <r>
    <d v="2007-04-30T00:00:00"/>
    <d v="2007-04-30T00:00:00"/>
    <x v="2"/>
    <n v="3.5"/>
    <n v="0"/>
    <n v="37"/>
    <n v="43"/>
    <d v="1899-12-30T00:37:43"/>
    <d v="1899-12-30T00:10:47"/>
    <s v="R200702"/>
    <x v="89"/>
    <n v="5.5678303137428236"/>
    <n v="149"/>
    <x v="8"/>
    <s v="Out: 19.46.59(142) Back: 17.57.34(157)"/>
    <d v="1899-12-30T04:42:20"/>
    <d v="1899-12-30T02:21:10"/>
    <m/>
    <n v="0"/>
    <n v="0"/>
    <d v="1899-12-30T04:42:20"/>
    <d v="1899-12-30T05:34:44"/>
    <d v="1899-12-30T02:21:10"/>
    <d v="1899-12-30T02:47:22"/>
    <n v="2116"/>
    <x v="6"/>
    <x v="1"/>
    <n v="200704"/>
    <n v="18"/>
    <n v="0"/>
    <n v="30"/>
  </r>
  <r>
    <d v="2007-05-01T00:00:00"/>
    <d v="2007-05-01T00:00:00"/>
    <x v="2"/>
    <n v="4"/>
    <n v="0"/>
    <n v="42"/>
    <n v="11"/>
    <d v="1899-12-30T00:42:11"/>
    <d v="1899-12-30T00:10:33"/>
    <s v="R200702"/>
    <x v="75"/>
    <n v="5.6894508099565435"/>
    <n v="154"/>
    <x v="2"/>
    <s v="Out: 21.29.77(149) Back: 20.41.77(160)"/>
    <d v="1899-12-30T04:36:18"/>
    <d v="1899-12-30T02:18:09"/>
    <m/>
    <n v="0"/>
    <n v="0"/>
    <d v="1899-12-30T04:36:18"/>
    <d v="1899-12-30T05:28:42"/>
    <d v="1899-12-30T02:18:09"/>
    <d v="1899-12-30T02:44:21"/>
    <n v="1978"/>
    <x v="6"/>
    <x v="2"/>
    <n v="200705"/>
    <n v="18"/>
    <n v="0"/>
    <n v="1"/>
  </r>
  <r>
    <d v="2007-05-03T00:00:00"/>
    <d v="2007-05-03T00:00:00"/>
    <x v="2"/>
    <n v="4"/>
    <n v="0"/>
    <n v="40"/>
    <n v="34"/>
    <d v="1899-12-30T00:40:34"/>
    <d v="1899-12-30T00:10:09"/>
    <s v="R200702"/>
    <x v="75"/>
    <n v="5.9161873459326246"/>
    <n v="155"/>
    <x v="2"/>
    <s v="Out: 20.52.66(149) Back: 19.42.22(160)"/>
    <d v="1899-12-30T04:25:43"/>
    <d v="1899-12-30T02:12:51"/>
    <m/>
    <n v="0"/>
    <n v="0"/>
    <d v="1899-12-30T04:25:43"/>
    <d v="1899-12-30T05:18:07"/>
    <d v="1899-12-30T02:12:51"/>
    <d v="1899-12-30T02:39:03"/>
    <n v="1649"/>
    <x v="6"/>
    <x v="2"/>
    <n v="200705"/>
    <n v="18"/>
    <n v="1"/>
    <n v="3"/>
  </r>
  <r>
    <d v="2007-05-04T00:00:00"/>
    <d v="2007-05-04T00:00:00"/>
    <x v="2"/>
    <n v="5"/>
    <n v="0"/>
    <n v="53"/>
    <n v="20"/>
    <d v="1899-12-30T00:53:20"/>
    <d v="1899-12-30T00:10:40"/>
    <s v="R200702"/>
    <x v="97"/>
    <n v="5.6250000000000036"/>
    <n v="149"/>
    <x v="2"/>
    <s v="Out: 26.22.54(147) Back: 26.58.01(150)"/>
    <d v="1899-12-30T04:39:28"/>
    <d v="1899-12-30T02:19:44"/>
    <m/>
    <n v="0"/>
    <n v="0"/>
    <d v="1899-12-30T04:39:28"/>
    <d v="1899-12-30T05:31:52"/>
    <d v="1899-12-30T02:19:44"/>
    <d v="1899-12-30T02:45:56"/>
    <n v="2046"/>
    <x v="6"/>
    <x v="2"/>
    <n v="200705"/>
    <n v="18"/>
    <n v="0"/>
    <n v="4"/>
  </r>
  <r>
    <d v="2007-05-07T00:00:00"/>
    <d v="2007-05-07T00:00:00"/>
    <x v="2"/>
    <n v="4.4000000000000004"/>
    <n v="0"/>
    <n v="44"/>
    <n v="45"/>
    <d v="1899-12-30T00:44:45"/>
    <d v="1899-12-30T00:10:10"/>
    <s v="R200702"/>
    <x v="93"/>
    <n v="5.8994413407821282"/>
    <n v="152"/>
    <x v="8"/>
    <s v="Out: 23.15.90(146) Back: 21.29.82(158)"/>
    <d v="1899-12-30T04:26:28"/>
    <d v="1899-12-30T02:13:14"/>
    <m/>
    <n v="0"/>
    <n v="0"/>
    <d v="1899-12-30T04:26:28"/>
    <d v="1899-12-30T05:18:52"/>
    <d v="1899-12-30T02:13:14"/>
    <d v="1899-12-30T02:39:26"/>
    <n v="1675"/>
    <x v="6"/>
    <x v="2"/>
    <n v="200705"/>
    <n v="19"/>
    <n v="2"/>
    <n v="7"/>
  </r>
  <r>
    <d v="2007-05-08T00:00:00"/>
    <d v="2007-05-08T00:00:00"/>
    <x v="2"/>
    <n v="4.4000000000000004"/>
    <n v="0"/>
    <n v="45"/>
    <n v="30"/>
    <d v="1899-12-30T00:45:30"/>
    <d v="1899-12-30T00:10:20"/>
    <s v="R200702"/>
    <x v="93"/>
    <n v="5.8021978021978073"/>
    <n v="156"/>
    <x v="2"/>
    <s v="Out: 24.29.79(148) Back: 21.00.63(165)"/>
    <d v="1899-12-30T04:30:56"/>
    <d v="1899-12-30T02:15:28"/>
    <m/>
    <n v="0"/>
    <n v="0"/>
    <d v="1899-12-30T04:30:56"/>
    <d v="1899-12-30T05:23:20"/>
    <d v="1899-12-30T02:15:28"/>
    <d v="1899-12-30T02:41:40"/>
    <n v="1813"/>
    <x v="6"/>
    <x v="2"/>
    <n v="200705"/>
    <n v="19"/>
    <n v="0"/>
    <n v="8"/>
  </r>
  <r>
    <d v="2007-05-10T00:00:00"/>
    <d v="2007-05-10T00:00:00"/>
    <x v="2"/>
    <n v="5"/>
    <n v="0"/>
    <n v="49"/>
    <n v="2"/>
    <d v="1899-12-30T00:49:02"/>
    <d v="1899-12-30T00:09:48"/>
    <s v="R200702"/>
    <x v="97"/>
    <n v="6.1182868796736969"/>
    <n v="172"/>
    <x v="3"/>
    <s v="Out: 23.26.15(167) Back: 25.36.51(177)"/>
    <d v="1899-12-30T04:16:56"/>
    <d v="1899-12-30T02:08:28"/>
    <m/>
    <n v="0"/>
    <n v="0"/>
    <d v="1899-12-30T04:16:56"/>
    <d v="1899-12-30T05:09:20"/>
    <d v="1899-12-30T02:08:28"/>
    <d v="1899-12-30T02:34:40"/>
    <n v="1354"/>
    <x v="6"/>
    <x v="2"/>
    <n v="200705"/>
    <n v="19"/>
    <n v="1"/>
    <n v="10"/>
  </r>
  <r>
    <d v="2007-05-11T00:00:00"/>
    <d v="2007-05-11T00:00:00"/>
    <x v="2"/>
    <n v="3.5"/>
    <n v="0"/>
    <n v="35"/>
    <n v="32"/>
    <d v="1899-12-30T00:35:32"/>
    <d v="1899-12-30T00:10:09"/>
    <s v="R200604"/>
    <x v="89"/>
    <n v="5.9099437148217691"/>
    <n v="150"/>
    <x v="3"/>
    <s v="Out: 17.43.91(144) Back: 17.48.65(155)"/>
    <d v="1899-12-30T04:26:00"/>
    <d v="1899-12-30T02:13:00"/>
    <m/>
    <n v="0"/>
    <n v="0"/>
    <d v="1899-12-30T04:26:00"/>
    <d v="1899-12-30T05:18:24"/>
    <d v="1899-12-30T02:13:00"/>
    <d v="1899-12-30T02:39:12"/>
    <n v="1652"/>
    <x v="6"/>
    <x v="2"/>
    <n v="200705"/>
    <n v="19"/>
    <n v="0"/>
    <n v="11"/>
  </r>
  <r>
    <d v="2007-05-14T00:00:00"/>
    <d v="2007-05-14T00:00:00"/>
    <x v="2"/>
    <n v="4"/>
    <n v="0"/>
    <n v="43"/>
    <n v="40"/>
    <d v="1899-12-30T00:43:40"/>
    <d v="1899-12-30T00:10:55"/>
    <s v="R200702"/>
    <x v="75"/>
    <n v="5.4961832061068749"/>
    <n v="0"/>
    <x v="2"/>
    <s v="Out: 22.18.07 Back: 21.22.37"/>
    <d v="1899-12-30T04:46:01"/>
    <d v="1899-12-30T02:23:00"/>
    <m/>
    <n v="0"/>
    <n v="0"/>
    <d v="1899-12-30T04:46:01"/>
    <d v="1899-12-30T05:38:25"/>
    <d v="1899-12-30T02:23:00"/>
    <d v="1899-12-30T02:49:13"/>
    <n v="2209"/>
    <x v="6"/>
    <x v="2"/>
    <n v="200705"/>
    <n v="20"/>
    <n v="2"/>
    <n v="14"/>
  </r>
  <r>
    <d v="2007-05-15T00:00:00"/>
    <d v="2007-05-15T00:00:00"/>
    <x v="1"/>
    <n v="5"/>
    <n v="0"/>
    <n v="21"/>
    <n v="31"/>
    <d v="1899-12-30T00:21:31"/>
    <d v="1899-12-30T00:04:18"/>
    <s v="B       "/>
    <x v="126"/>
    <n v="13.94268009295121"/>
    <n v="0"/>
    <x v="2"/>
    <m/>
    <d v="1899-12-30T08:01:58"/>
    <d v="1899-12-30T04:00:59"/>
    <m/>
    <n v="0"/>
    <n v="0"/>
    <d v="1899-12-30T01:52:45"/>
    <d v="1899-12-30T02:45:09"/>
    <d v="1899-12-30T00:56:22"/>
    <d v="1899-12-30T01:22:34"/>
    <n v="599"/>
    <x v="6"/>
    <x v="2"/>
    <n v="200705"/>
    <n v="20"/>
    <n v="0"/>
    <n v="15"/>
  </r>
  <r>
    <d v="2007-05-15T00:00:00"/>
    <d v="2007-05-15T00:00:00"/>
    <x v="2"/>
    <n v="3.5"/>
    <n v="0"/>
    <n v="37"/>
    <n v="2"/>
    <d v="1899-12-30T00:37:02"/>
    <d v="1899-12-30T00:10:35"/>
    <s v="R200702"/>
    <x v="89"/>
    <n v="5.670567056705675"/>
    <n v="0"/>
    <x v="8"/>
    <s v="Out: 19.24.95 Back: 17.37.15"/>
    <d v="1899-12-30T04:37:13"/>
    <d v="1899-12-30T02:18:37"/>
    <m/>
    <n v="0"/>
    <n v="0"/>
    <d v="1899-12-30T04:37:13"/>
    <d v="1899-12-30T05:29:37"/>
    <d v="1899-12-30T02:18:37"/>
    <d v="1899-12-30T02:44:49"/>
    <n v="1994"/>
    <x v="6"/>
    <x v="2"/>
    <n v="200705"/>
    <n v="20"/>
    <n v="0"/>
    <n v="15"/>
  </r>
  <r>
    <d v="2007-05-17T00:00:00"/>
    <d v="2007-05-17T00:00:00"/>
    <x v="2"/>
    <n v="3.5"/>
    <n v="0"/>
    <n v="32"/>
    <n v="26"/>
    <d v="1899-12-30T00:32:26"/>
    <d v="1899-12-30T00:09:16"/>
    <s v="R200702"/>
    <x v="89"/>
    <n v="6.4748201438848989"/>
    <n v="0"/>
    <x v="2"/>
    <s v="Out: 16.57.43(155) Back: 15.28.62(173)"/>
    <d v="1899-12-30T04:02:47"/>
    <d v="1899-12-30T02:01:24"/>
    <m/>
    <n v="0"/>
    <n v="0"/>
    <d v="1899-12-30T04:02:47"/>
    <d v="1899-12-30T04:55:11"/>
    <d v="1899-12-30T02:01:24"/>
    <d v="1899-12-30T02:27:36"/>
    <n v="990"/>
    <x v="6"/>
    <x v="2"/>
    <n v="200705"/>
    <n v="20"/>
    <n v="1"/>
    <n v="17"/>
  </r>
  <r>
    <d v="2007-05-20T00:00:00"/>
    <d v="2007-05-20T00:00:00"/>
    <x v="1"/>
    <n v="10.5"/>
    <n v="0"/>
    <n v="38"/>
    <n v="46"/>
    <d v="1899-12-30T00:38:46"/>
    <d v="1899-12-30T00:03:42"/>
    <s v="B       "/>
    <x v="0"/>
    <n v="16.251074806534838"/>
    <n v="154"/>
    <x v="2"/>
    <m/>
    <d v="1899-12-30T06:53:31"/>
    <d v="1899-12-30T03:26:45"/>
    <m/>
    <n v="0"/>
    <n v="0"/>
    <d v="1899-12-30T01:36:44"/>
    <d v="1899-12-30T02:29:08"/>
    <d v="1899-12-30T00:48:22"/>
    <d v="1899-12-30T01:14:34"/>
    <n v="358"/>
    <x v="6"/>
    <x v="2"/>
    <n v="200705"/>
    <n v="21"/>
    <n v="2"/>
    <n v="20"/>
  </r>
  <r>
    <d v="2007-05-20T00:00:00"/>
    <d v="2007-05-20T00:00:00"/>
    <x v="2"/>
    <n v="2.5"/>
    <n v="0"/>
    <n v="26"/>
    <n v="8"/>
    <d v="1899-12-30T00:26:08"/>
    <d v="1899-12-30T00:10:27"/>
    <s v="R200702"/>
    <x v="12"/>
    <n v="5.7397959183673519"/>
    <n v="163"/>
    <x v="2"/>
    <m/>
    <d v="1899-12-30T04:33:53"/>
    <d v="1899-12-30T02:16:56"/>
    <m/>
    <n v="0"/>
    <n v="0"/>
    <d v="1899-12-30T04:33:53"/>
    <d v="1899-12-30T05:26:17"/>
    <d v="1899-12-30T02:16:56"/>
    <d v="1899-12-30T02:43:08"/>
    <n v="1905"/>
    <x v="6"/>
    <x v="2"/>
    <n v="200705"/>
    <n v="21"/>
    <n v="0"/>
    <n v="20"/>
  </r>
  <r>
    <d v="2007-05-21T00:00:00"/>
    <d v="2007-05-21T00:00:00"/>
    <x v="2"/>
    <n v="3.5"/>
    <n v="0"/>
    <n v="33"/>
    <n v="53"/>
    <d v="1899-12-30T00:33:53"/>
    <d v="1899-12-30T00:09:41"/>
    <s v="R200702"/>
    <x v="89"/>
    <n v="6.1977373339891839"/>
    <n v="157"/>
    <x v="8"/>
    <s v="Out: 16.41.79(155) Back: 17.11.60(160)"/>
    <d v="1899-12-30T04:13:38"/>
    <d v="1899-12-30T02:06:49"/>
    <m/>
    <n v="0"/>
    <n v="0"/>
    <d v="1899-12-30T04:13:38"/>
    <d v="1899-12-30T05:06:02"/>
    <d v="1899-12-30T02:06:49"/>
    <d v="1899-12-30T02:33:01"/>
    <n v="1249"/>
    <x v="6"/>
    <x v="2"/>
    <n v="200705"/>
    <n v="21"/>
    <n v="0"/>
    <n v="21"/>
  </r>
  <r>
    <d v="2007-05-22T00:00:00"/>
    <d v="2007-05-22T00:00:00"/>
    <x v="1"/>
    <n v="5"/>
    <n v="0"/>
    <n v="20"/>
    <n v="50"/>
    <d v="1899-12-30T00:20:50"/>
    <d v="1899-12-30T00:04:10"/>
    <s v="B       "/>
    <x v="126"/>
    <n v="14.400000000000013"/>
    <n v="0"/>
    <x v="2"/>
    <m/>
    <d v="1899-12-30T07:46:40"/>
    <d v="1899-12-30T03:53:20"/>
    <m/>
    <n v="0"/>
    <n v="0"/>
    <d v="1899-12-30T01:49:10"/>
    <d v="1899-12-30T02:41:34"/>
    <d v="1899-12-30T00:54:35"/>
    <d v="1899-12-30T01:20:47"/>
    <n v="559"/>
    <x v="6"/>
    <x v="2"/>
    <n v="200705"/>
    <n v="21"/>
    <n v="0"/>
    <n v="22"/>
  </r>
  <r>
    <d v="2007-05-24T00:00:00"/>
    <d v="2007-05-24T00:00:00"/>
    <x v="2"/>
    <n v="4"/>
    <n v="0"/>
    <n v="42"/>
    <n v="22"/>
    <d v="1899-12-30T00:42:22"/>
    <d v="1899-12-30T00:10:35"/>
    <s v="R200702"/>
    <x v="75"/>
    <n v="5.6648308418568103"/>
    <n v="164"/>
    <x v="8"/>
    <s v="Out: 21.26.38(156) Back: 20.55.86(171)"/>
    <d v="1899-12-30T04:37:30"/>
    <d v="1899-12-30T02:18:45"/>
    <m/>
    <n v="0"/>
    <n v="0"/>
    <d v="1899-12-30T04:37:30"/>
    <d v="1899-12-30T05:29:54"/>
    <d v="1899-12-30T02:18:45"/>
    <d v="1899-12-30T02:44:57"/>
    <n v="2002"/>
    <x v="6"/>
    <x v="2"/>
    <n v="200705"/>
    <n v="21"/>
    <n v="1"/>
    <n v="24"/>
  </r>
  <r>
    <d v="2007-05-25T00:00:00"/>
    <d v="2007-05-25T00:00:00"/>
    <x v="2"/>
    <n v="3.5"/>
    <n v="0"/>
    <n v="37"/>
    <n v="59"/>
    <d v="1899-12-30T00:37:59"/>
    <d v="1899-12-30T00:10:51"/>
    <s v="R200702"/>
    <x v="89"/>
    <n v="5.5287406757349755"/>
    <n v="162"/>
    <x v="8"/>
    <s v="Out: 19.06.02(155) Back: 18.53.61(169)"/>
    <d v="1899-12-30T04:44:20"/>
    <d v="1899-12-30T02:22:10"/>
    <m/>
    <n v="0"/>
    <n v="0"/>
    <d v="1899-12-30T04:44:20"/>
    <d v="1899-12-30T05:36:44"/>
    <d v="1899-12-30T02:22:10"/>
    <d v="1899-12-30T02:48:22"/>
    <n v="2168"/>
    <x v="6"/>
    <x v="2"/>
    <n v="200705"/>
    <n v="21"/>
    <n v="0"/>
    <n v="25"/>
  </r>
  <r>
    <d v="2007-05-26T00:00:00"/>
    <d v="2007-05-26T00:00:00"/>
    <x v="1"/>
    <n v="25"/>
    <n v="1"/>
    <n v="48"/>
    <n v="35"/>
    <d v="1899-12-30T01:48:35"/>
    <d v="1899-12-30T00:04:21"/>
    <s v="B       "/>
    <x v="19"/>
    <n v="13.814274750575606"/>
    <n v="0"/>
    <x v="2"/>
    <s v="Bike with Gsr - Slow ride with a couple of stops"/>
    <d v="1899-12-30T08:06:27"/>
    <d v="1899-12-30T04:03:14"/>
    <m/>
    <n v="0"/>
    <n v="0"/>
    <d v="1899-12-30T01:53:48"/>
    <d v="1899-12-30T02:46:12"/>
    <d v="1899-12-30T00:56:54"/>
    <d v="1899-12-30T01:23:06"/>
    <n v="608"/>
    <x v="6"/>
    <x v="2"/>
    <n v="200705"/>
    <n v="21"/>
    <n v="0"/>
    <n v="26"/>
  </r>
  <r>
    <d v="2007-05-29T00:00:00"/>
    <d v="2007-05-29T00:00:00"/>
    <x v="2"/>
    <n v="4.4000000000000004"/>
    <n v="0"/>
    <n v="46"/>
    <n v="6"/>
    <d v="1899-12-30T00:46:06"/>
    <d v="1899-12-30T00:10:29"/>
    <s v="R200702"/>
    <x v="93"/>
    <n v="5.7266811279826513"/>
    <n v="0"/>
    <x v="2"/>
    <s v="Out: 23.45.40(147) Back: 22.21.16(165)"/>
    <d v="1899-12-30T04:34:30"/>
    <d v="1899-12-30T02:17:15"/>
    <m/>
    <n v="0"/>
    <n v="0"/>
    <d v="1899-12-30T04:34:30"/>
    <d v="1899-12-30T05:26:54"/>
    <d v="1899-12-30T02:17:15"/>
    <d v="1899-12-30T02:43:27"/>
    <n v="1924"/>
    <x v="6"/>
    <x v="2"/>
    <n v="200705"/>
    <n v="22"/>
    <n v="2"/>
    <n v="29"/>
  </r>
  <r>
    <d v="2007-05-31T00:00:00"/>
    <d v="2007-05-31T00:00:00"/>
    <x v="0"/>
    <n v="0.6"/>
    <n v="0"/>
    <n v="24"/>
    <n v="9"/>
    <d v="1899-12-30T00:24:09"/>
    <d v="1899-12-30T00:40:15"/>
    <s v="UB"/>
    <x v="127"/>
    <n v="1.4906832298136659"/>
    <n v="0"/>
    <x v="0"/>
    <s v="Avg Lap 1.16263"/>
    <d v="1899-12-30T01:36:36"/>
    <d v="1899-12-30T00:48:18"/>
    <m/>
    <n v="0"/>
    <n v="0"/>
    <d v="1899-12-30T17:34:33"/>
    <d v="1899-12-30T18:26:57"/>
    <d v="1899-12-30T08:47:16"/>
    <d v="1899-12-30T09:13:29"/>
    <n v="3447"/>
    <x v="6"/>
    <x v="2"/>
    <n v="200705"/>
    <n v="22"/>
    <n v="1"/>
    <n v="31"/>
  </r>
  <r>
    <d v="2007-06-05T00:00:00"/>
    <d v="2007-06-05T00:00:00"/>
    <x v="2"/>
    <n v="3.5"/>
    <n v="0"/>
    <n v="36"/>
    <n v="37"/>
    <d v="1899-12-30T00:36:37"/>
    <d v="1899-12-30T00:10:28"/>
    <s v="R200702"/>
    <x v="89"/>
    <n v="5.7350933090578105"/>
    <n v="163"/>
    <x v="7"/>
    <s v="Out: 18.48.32(153) Back: 17.48.76(172)"/>
    <d v="1899-12-30T04:34:06"/>
    <d v="1899-12-30T02:17:03"/>
    <m/>
    <n v="0"/>
    <n v="0"/>
    <d v="1899-12-30T04:34:06"/>
    <d v="1899-12-30T05:26:30"/>
    <d v="1899-12-30T02:17:03"/>
    <d v="1899-12-30T02:43:15"/>
    <n v="1910"/>
    <x v="6"/>
    <x v="3"/>
    <n v="200706"/>
    <n v="23"/>
    <n v="4"/>
    <n v="5"/>
  </r>
  <r>
    <d v="2007-06-06T00:00:00"/>
    <d v="2007-06-06T00:00:00"/>
    <x v="1"/>
    <n v="8.9"/>
    <n v="0"/>
    <n v="36"/>
    <n v="22"/>
    <d v="1899-12-30T00:36:22"/>
    <d v="1899-12-30T00:04:05"/>
    <s v="Si"/>
    <x v="101"/>
    <n v="14.68377635197068"/>
    <n v="141"/>
    <x v="17"/>
    <s v="Max: 18.9 "/>
    <d v="1899-12-30T07:37:39"/>
    <d v="1899-12-30T03:48:49"/>
    <m/>
    <n v="0"/>
    <n v="0"/>
    <d v="1899-12-30T01:47:03"/>
    <d v="1899-12-30T02:39:27"/>
    <d v="1899-12-30T00:53:32"/>
    <d v="1899-12-30T01:19:44"/>
    <n v="525"/>
    <x v="6"/>
    <x v="3"/>
    <n v="200706"/>
    <n v="23"/>
    <n v="0"/>
    <n v="6"/>
  </r>
  <r>
    <d v="2007-06-07T00:00:00"/>
    <d v="2007-06-07T00:00:00"/>
    <x v="2"/>
    <n v="3"/>
    <n v="0"/>
    <n v="29"/>
    <n v="6"/>
    <d v="1899-12-30T00:29:06"/>
    <d v="1899-12-30T00:09:42"/>
    <s v="R200702"/>
    <x v="90"/>
    <n v="6.1855670103092821"/>
    <n v="160"/>
    <x v="2"/>
    <s v="Out: 16.00.86(152) Back: 13.05.86(169)"/>
    <d v="1899-12-30T04:14:08"/>
    <d v="1899-12-30T02:07:04"/>
    <m/>
    <n v="0"/>
    <n v="0"/>
    <d v="1899-12-30T04:14:08"/>
    <d v="1899-12-30T05:06:32"/>
    <d v="1899-12-30T02:07:04"/>
    <d v="1899-12-30T02:33:16"/>
    <n v="1272"/>
    <x v="6"/>
    <x v="3"/>
    <n v="200706"/>
    <n v="23"/>
    <n v="0"/>
    <n v="7"/>
  </r>
  <r>
    <d v="2007-06-09T00:00:00"/>
    <d v="2007-06-09T00:00:00"/>
    <x v="0"/>
    <n v="0.25"/>
    <n v="0"/>
    <n v="11"/>
    <n v="11"/>
    <d v="1899-12-30T00:11:11"/>
    <d v="1899-12-30T00:44:44"/>
    <s v="lake    "/>
    <x v="128"/>
    <n v="1.3412816691505227"/>
    <n v="0"/>
    <x v="0"/>
    <m/>
    <d v="1899-12-30T01:47:22"/>
    <d v="1899-12-30T00:53:41"/>
    <m/>
    <n v="0"/>
    <n v="0"/>
    <d v="1899-12-30T19:32:01"/>
    <d v="1899-12-30T20:24:25"/>
    <d v="1899-12-30T09:46:00"/>
    <d v="1899-12-30T10:12:12"/>
    <n v="3488"/>
    <x v="6"/>
    <x v="3"/>
    <n v="200706"/>
    <n v="23"/>
    <n v="1"/>
    <n v="9"/>
  </r>
  <r>
    <d v="2007-06-10T00:00:00"/>
    <d v="2007-06-10T00:00:00"/>
    <x v="1"/>
    <n v="17"/>
    <n v="1"/>
    <n v="5"/>
    <n v="23"/>
    <d v="1899-12-30T01:05:23"/>
    <d v="1899-12-30T00:03:51"/>
    <s v="B       "/>
    <x v="129"/>
    <n v="15.600305888350764"/>
    <n v="0"/>
    <x v="6"/>
    <m/>
    <d v="1899-12-30T07:10:46"/>
    <d v="1899-12-30T03:35:23"/>
    <m/>
    <n v="0"/>
    <n v="0"/>
    <d v="1899-12-30T01:40:46"/>
    <d v="1899-12-30T02:33:10"/>
    <d v="1899-12-30T00:50:23"/>
    <d v="1899-12-30T01:16:35"/>
    <n v="410"/>
    <x v="6"/>
    <x v="3"/>
    <n v="200706"/>
    <n v="24"/>
    <n v="0"/>
    <n v="10"/>
  </r>
  <r>
    <d v="2007-06-10T00:00:00"/>
    <d v="2007-06-10T00:00:00"/>
    <x v="2"/>
    <n v="7"/>
    <n v="1"/>
    <n v="14"/>
    <n v="31"/>
    <d v="1899-12-30T01:14:31"/>
    <d v="1899-12-30T00:10:39"/>
    <s v="R200702"/>
    <x v="4"/>
    <n v="5.6363229702527438"/>
    <n v="177"/>
    <x v="7"/>
    <m/>
    <d v="1899-12-30T04:38:54"/>
    <d v="1899-12-30T02:19:27"/>
    <m/>
    <n v="0"/>
    <n v="0"/>
    <d v="1899-12-30T04:38:54"/>
    <d v="1899-12-30T05:31:18"/>
    <d v="1899-12-30T02:19:27"/>
    <d v="1899-12-30T02:45:39"/>
    <n v="2026"/>
    <x v="6"/>
    <x v="3"/>
    <n v="200706"/>
    <n v="24"/>
    <n v="0"/>
    <n v="10"/>
  </r>
  <r>
    <d v="2007-06-12T00:00:00"/>
    <d v="2007-06-12T00:00:00"/>
    <x v="2"/>
    <n v="3.1"/>
    <n v="0"/>
    <n v="30"/>
    <n v="6"/>
    <d v="1899-12-30T00:30:06"/>
    <d v="1899-12-30T00:09:43"/>
    <s v="R200702"/>
    <x v="130"/>
    <n v="6.1794019933554853"/>
    <n v="153"/>
    <x v="7"/>
    <s v="Out: 15.24.87(146) Back: 14.41.32(160)"/>
    <d v="1899-12-30T04:14:24"/>
    <d v="1899-12-30T02:07:12"/>
    <m/>
    <n v="0"/>
    <n v="0"/>
    <d v="1899-12-30T04:14:24"/>
    <d v="1899-12-30T05:06:48"/>
    <d v="1899-12-30T02:07:12"/>
    <d v="1899-12-30T02:33:24"/>
    <n v="1278"/>
    <x v="6"/>
    <x v="3"/>
    <n v="200706"/>
    <n v="24"/>
    <n v="1"/>
    <n v="12"/>
  </r>
  <r>
    <d v="2007-06-13T00:00:00"/>
    <d v="2007-06-13T00:00:00"/>
    <x v="1"/>
    <n v="25"/>
    <n v="1"/>
    <n v="43"/>
    <n v="47"/>
    <d v="1899-12-30T01:43:47"/>
    <d v="1899-12-30T00:04:09"/>
    <s v="B       "/>
    <x v="19"/>
    <n v="14.453187730849537"/>
    <n v="147"/>
    <x v="17"/>
    <s v="Max: 42.3"/>
    <d v="1899-12-30T07:44:57"/>
    <d v="1899-12-30T03:52:28"/>
    <m/>
    <n v="0"/>
    <n v="0"/>
    <d v="1899-12-30T01:48:46"/>
    <d v="1899-12-30T02:41:10"/>
    <d v="1899-12-30T00:54:23"/>
    <d v="1899-12-30T01:20:35"/>
    <n v="554"/>
    <x v="6"/>
    <x v="3"/>
    <n v="200706"/>
    <n v="24"/>
    <n v="0"/>
    <n v="13"/>
  </r>
  <r>
    <d v="2007-06-14T00:00:00"/>
    <d v="2007-06-14T00:00:00"/>
    <x v="2"/>
    <n v="2.7"/>
    <n v="0"/>
    <n v="23"/>
    <n v="40"/>
    <d v="1899-12-30T00:23:40"/>
    <d v="1899-12-30T00:08:46"/>
    <s v="R200702"/>
    <x v="80"/>
    <n v="6.8450704225352155"/>
    <n v="0"/>
    <x v="6"/>
    <m/>
    <d v="1899-12-30T03:49:39"/>
    <d v="1899-12-30T01:54:50"/>
    <m/>
    <n v="0"/>
    <n v="0"/>
    <d v="1899-12-30T03:49:39"/>
    <d v="1899-12-30T04:42:03"/>
    <d v="1899-12-30T01:54:50"/>
    <d v="1899-12-30T02:21:02"/>
    <n v="865"/>
    <x v="6"/>
    <x v="3"/>
    <n v="200706"/>
    <n v="24"/>
    <n v="0"/>
    <n v="14"/>
  </r>
  <r>
    <d v="2007-06-16T00:00:00"/>
    <d v="2007-06-16T00:00:00"/>
    <x v="0"/>
    <n v="1"/>
    <n v="0"/>
    <n v="38"/>
    <n v="54"/>
    <d v="1899-12-30T00:38:54"/>
    <d v="1899-12-30T00:38:54"/>
    <s v="lake    "/>
    <x v="19"/>
    <n v="1.5424164524421606"/>
    <n v="161"/>
    <x v="14"/>
    <s v="Time includes run from water to T1 (37:40 out of water)"/>
    <d v="1899-12-30T01:33:22"/>
    <d v="1899-12-30T00:46:41"/>
    <m/>
    <n v="0"/>
    <n v="0"/>
    <d v="1899-12-30T16:59:11"/>
    <d v="1899-12-30T17:51:35"/>
    <d v="1899-12-30T08:29:35"/>
    <d v="1899-12-30T08:55:47"/>
    <n v="3392"/>
    <x v="6"/>
    <x v="3"/>
    <n v="200706"/>
    <n v="24"/>
    <n v="1"/>
    <n v="16"/>
  </r>
  <r>
    <d v="2007-06-16T00:00:00"/>
    <d v="2007-06-16T00:00:00"/>
    <x v="1"/>
    <n v="25"/>
    <n v="1"/>
    <n v="35"/>
    <n v="2"/>
    <d v="1899-12-30T01:35:02"/>
    <d v="1899-12-30T00:03:48"/>
    <s v="B       "/>
    <x v="19"/>
    <n v="15.783935461241681"/>
    <n v="160"/>
    <x v="14"/>
    <m/>
    <d v="1899-12-30T07:05:45"/>
    <d v="1899-12-30T03:32:52"/>
    <m/>
    <n v="0"/>
    <n v="0"/>
    <d v="1899-12-30T01:39:36"/>
    <d v="1899-12-30T02:32:00"/>
    <d v="1899-12-30T00:49:48"/>
    <d v="1899-12-30T01:16:00"/>
    <n v="402"/>
    <x v="6"/>
    <x v="3"/>
    <n v="200706"/>
    <n v="24"/>
    <n v="0"/>
    <n v="16"/>
  </r>
  <r>
    <d v="2007-06-16T00:00:00"/>
    <d v="2007-06-16T00:00:00"/>
    <x v="2"/>
    <n v="6.2"/>
    <n v="1"/>
    <n v="8"/>
    <n v="40"/>
    <d v="1899-12-30T01:08:40"/>
    <d v="1899-12-30T00:11:05"/>
    <s v="R200702"/>
    <x v="19"/>
    <n v="5.4174757281553445"/>
    <n v="165"/>
    <x v="14"/>
    <s v="Walked a bit"/>
    <d v="1899-12-30T04:50:10"/>
    <d v="1899-12-30T02:25:05"/>
    <m/>
    <n v="0"/>
    <n v="0"/>
    <d v="1899-12-30T04:50:10"/>
    <d v="1899-12-30T05:42:34"/>
    <d v="1899-12-30T02:25:05"/>
    <d v="1899-12-30T02:51:17"/>
    <n v="2298"/>
    <x v="6"/>
    <x v="3"/>
    <n v="200706"/>
    <n v="24"/>
    <n v="1"/>
    <n v="16"/>
  </r>
  <r>
    <d v="2007-06-16T00:00:00"/>
    <d v="2007-06-16T00:00:00"/>
    <x v="3"/>
    <n v="1"/>
    <n v="0"/>
    <n v="1"/>
    <n v="54"/>
    <d v="1899-12-30T00:01:54"/>
    <d v="1899-12-30T00:01:54"/>
    <s v="R200702"/>
    <x v="19"/>
    <n v="31.57894736842108"/>
    <n v="165"/>
    <x v="14"/>
    <s v="Walked a bit"/>
    <d v="1899-12-30T00:00:00"/>
    <d v="1899-12-30T00:00:00"/>
    <m/>
    <n v="0"/>
    <n v="0"/>
    <d v="1899-12-30T00:49:47"/>
    <d v="1899-12-30T01:42:11"/>
    <d v="1899-12-30T00:24:53"/>
    <d v="1899-12-30T00:51:05"/>
    <n v="9"/>
    <x v="6"/>
    <x v="3"/>
    <n v="200706"/>
    <n v="24"/>
    <n v="0"/>
    <n v="16"/>
  </r>
  <r>
    <d v="2007-06-16T00:00:00"/>
    <d v="2007-06-16T00:00:00"/>
    <x v="4"/>
    <n v="1"/>
    <n v="0"/>
    <n v="1"/>
    <n v="16"/>
    <d v="1899-12-30T00:01:16"/>
    <d v="1899-12-30T00:01:16"/>
    <s v="R200702"/>
    <x v="19"/>
    <n v="47.368421052631618"/>
    <n v="165"/>
    <x v="14"/>
    <s v="Walked a bit"/>
    <d v="1899-12-30T00:00:00"/>
    <d v="1899-12-30T00:00:00"/>
    <m/>
    <n v="0"/>
    <n v="0"/>
    <d v="1899-12-30T00:33:11"/>
    <d v="1899-12-30T01:25:35"/>
    <d v="1899-12-30T00:16:36"/>
    <d v="1899-12-30T00:42:48"/>
    <n v="4"/>
    <x v="6"/>
    <x v="3"/>
    <n v="200706"/>
    <n v="24"/>
    <n v="0"/>
    <n v="16"/>
  </r>
  <r>
    <d v="2007-06-18T00:00:00"/>
    <d v="2007-06-18T00:00:00"/>
    <x v="2"/>
    <n v="2.9"/>
    <n v="0"/>
    <n v="29"/>
    <n v="20"/>
    <d v="1899-12-30T00:29:20"/>
    <d v="1899-12-30T00:10:07"/>
    <s v="R200702"/>
    <x v="47"/>
    <n v="5.9318181818181861"/>
    <n v="0"/>
    <x v="2"/>
    <m/>
    <d v="1899-12-30T04:25:01"/>
    <d v="1899-12-30T02:12:30"/>
    <m/>
    <n v="0"/>
    <n v="0"/>
    <d v="1899-12-30T04:25:01"/>
    <d v="1899-12-30T05:17:25"/>
    <d v="1899-12-30T02:12:30"/>
    <d v="1899-12-30T02:38:42"/>
    <n v="1628"/>
    <x v="6"/>
    <x v="3"/>
    <n v="200706"/>
    <n v="25"/>
    <n v="1"/>
    <n v="18"/>
  </r>
  <r>
    <d v="2007-06-19T00:00:00"/>
    <d v="2007-06-19T00:00:00"/>
    <x v="2"/>
    <n v="3"/>
    <n v="0"/>
    <n v="32"/>
    <n v="20"/>
    <d v="1899-12-30T00:32:20"/>
    <d v="1899-12-30T00:10:47"/>
    <s v="R200702"/>
    <x v="90"/>
    <n v="5.5670103092783538"/>
    <n v="149"/>
    <x v="3"/>
    <s v="Out: 16.01.25(144) Back: 16.19.50(154)"/>
    <d v="1899-12-30T04:42:23"/>
    <d v="1899-12-30T02:21:11"/>
    <m/>
    <n v="0"/>
    <n v="0"/>
    <d v="1899-12-30T04:42:23"/>
    <d v="1899-12-30T05:34:47"/>
    <d v="1899-12-30T02:21:11"/>
    <d v="1899-12-30T02:47:23"/>
    <n v="2117"/>
    <x v="6"/>
    <x v="3"/>
    <n v="200706"/>
    <n v="25"/>
    <n v="0"/>
    <n v="19"/>
  </r>
  <r>
    <d v="2007-06-21T00:00:00"/>
    <d v="2007-06-21T00:00:00"/>
    <x v="1"/>
    <n v="7.5"/>
    <n v="0"/>
    <n v="33"/>
    <n v="40"/>
    <d v="1899-12-30T00:33:40"/>
    <d v="1899-12-30T00:04:29"/>
    <s v="Si"/>
    <x v="101"/>
    <n v="13.366336633663376"/>
    <n v="0"/>
    <x v="8"/>
    <m/>
    <d v="1899-12-30T08:22:45"/>
    <d v="1899-12-30T04:11:23"/>
    <m/>
    <n v="0"/>
    <n v="0"/>
    <d v="1899-12-30T01:57:37"/>
    <d v="1899-12-30T02:50:01"/>
    <d v="1899-12-30T00:58:48"/>
    <d v="1899-12-30T01:25:00"/>
    <n v="649"/>
    <x v="6"/>
    <x v="3"/>
    <n v="200706"/>
    <n v="25"/>
    <n v="1"/>
    <n v="21"/>
  </r>
  <r>
    <d v="2007-06-22T00:00:00"/>
    <d v="2007-06-22T00:00:00"/>
    <x v="0"/>
    <n v="0.5"/>
    <n v="0"/>
    <n v="16"/>
    <n v="26"/>
    <d v="1899-12-30T00:16:26"/>
    <d v="1899-12-30T00:32:52"/>
    <s v="lake    "/>
    <x v="7"/>
    <n v="1.8255578093306299"/>
    <n v="159"/>
    <x v="6"/>
    <s v="Wavy Swim and Had a calf cramp in beginning"/>
    <d v="1899-12-30T01:18:53"/>
    <d v="1899-12-30T00:39:26"/>
    <m/>
    <n v="0"/>
    <n v="0"/>
    <d v="1899-12-30T14:21:06"/>
    <d v="1899-12-30T15:13:30"/>
    <d v="1899-12-30T07:10:33"/>
    <d v="1899-12-30T07:36:45"/>
    <n v="3190"/>
    <x v="6"/>
    <x v="3"/>
    <n v="200706"/>
    <n v="25"/>
    <n v="0"/>
    <n v="22"/>
  </r>
  <r>
    <d v="2007-06-22T00:00:00"/>
    <d v="2007-06-22T00:00:00"/>
    <x v="1"/>
    <n v="9.1"/>
    <n v="0"/>
    <n v="32"/>
    <n v="7"/>
    <d v="1899-12-30T00:32:07"/>
    <d v="1899-12-30T00:03:32"/>
    <s v="B       "/>
    <x v="7"/>
    <n v="17.00051894135964"/>
    <n v="166"/>
    <x v="17"/>
    <s v="Got another cramp at top of steap hill"/>
    <d v="1899-12-30T06:35:17"/>
    <d v="1899-12-30T03:17:38"/>
    <m/>
    <n v="0"/>
    <n v="0"/>
    <d v="1899-12-30T01:32:28"/>
    <d v="1899-12-30T02:24:52"/>
    <d v="1899-12-30T00:46:14"/>
    <d v="1899-12-30T01:12:26"/>
    <n v="305"/>
    <x v="6"/>
    <x v="3"/>
    <n v="200706"/>
    <n v="25"/>
    <n v="0"/>
    <n v="22"/>
  </r>
  <r>
    <d v="2007-06-22T00:00:00"/>
    <d v="2007-06-22T00:00:00"/>
    <x v="2"/>
    <n v="3.1"/>
    <n v="0"/>
    <n v="32"/>
    <n v="18"/>
    <d v="1899-12-30T00:32:18"/>
    <d v="1899-12-30T00:10:25"/>
    <s v="R200702"/>
    <x v="7"/>
    <n v="5.7585139318885501"/>
    <n v="171"/>
    <x v="6"/>
    <m/>
    <d v="1899-12-30T04:32:59"/>
    <d v="1899-12-30T02:16:30"/>
    <m/>
    <n v="0"/>
    <n v="0"/>
    <d v="1899-12-30T04:32:59"/>
    <d v="1899-12-30T05:25:23"/>
    <d v="1899-12-30T02:16:30"/>
    <d v="1899-12-30T02:42:42"/>
    <n v="1883"/>
    <x v="6"/>
    <x v="3"/>
    <n v="200706"/>
    <n v="25"/>
    <n v="0"/>
    <n v="22"/>
  </r>
  <r>
    <d v="2007-06-25T00:00:00"/>
    <d v="2007-06-25T00:00:00"/>
    <x v="2"/>
    <n v="3"/>
    <n v="0"/>
    <n v="28"/>
    <n v="27"/>
    <d v="1899-12-30T00:28:27"/>
    <d v="1899-12-30T00:09:29"/>
    <s v="R200703"/>
    <x v="90"/>
    <n v="6.3268892794376139"/>
    <n v="0"/>
    <x v="3"/>
    <m/>
    <d v="1899-12-30T04:08:28"/>
    <d v="1899-12-30T02:04:14"/>
    <m/>
    <n v="0"/>
    <n v="0"/>
    <d v="1899-12-30T04:08:28"/>
    <d v="1899-12-30T05:00:52"/>
    <d v="1899-12-30T02:04:14"/>
    <d v="1899-12-30T02:30:26"/>
    <n v="1109"/>
    <x v="6"/>
    <x v="3"/>
    <n v="200706"/>
    <n v="26"/>
    <n v="2"/>
    <n v="25"/>
  </r>
  <r>
    <d v="2007-06-26T00:00:00"/>
    <d v="2007-06-26T00:00:00"/>
    <x v="2"/>
    <n v="3"/>
    <n v="0"/>
    <n v="30"/>
    <n v="11"/>
    <d v="1899-12-30T00:30:11"/>
    <d v="1899-12-30T00:10:04"/>
    <s v="R200703"/>
    <x v="90"/>
    <n v="5.9635560463832187"/>
    <n v="0"/>
    <x v="3"/>
    <s v="Out: 15.28.90 Back: 14.42.48"/>
    <d v="1899-12-30T04:23:36"/>
    <d v="1899-12-30T02:11:48"/>
    <m/>
    <n v="0"/>
    <n v="0"/>
    <d v="1899-12-30T04:23:36"/>
    <d v="1899-12-30T05:16:00"/>
    <d v="1899-12-30T02:11:48"/>
    <d v="1899-12-30T02:38:00"/>
    <n v="1597"/>
    <x v="6"/>
    <x v="3"/>
    <n v="200706"/>
    <n v="26"/>
    <n v="0"/>
    <n v="26"/>
  </r>
  <r>
    <d v="2007-06-27T00:00:00"/>
    <d v="2007-06-27T00:00:00"/>
    <x v="1"/>
    <n v="9.5"/>
    <n v="0"/>
    <n v="37"/>
    <n v="39"/>
    <d v="1899-12-30T00:37:39"/>
    <d v="1899-12-30T00:03:58"/>
    <s v="Si"/>
    <x v="101"/>
    <n v="15.13944223107571"/>
    <n v="0"/>
    <x v="3"/>
    <s v="Max: 23.61 "/>
    <d v="1899-12-30T07:23:52"/>
    <d v="1899-12-30T03:41:56"/>
    <m/>
    <n v="0"/>
    <n v="0"/>
    <d v="1899-12-30T01:43:50"/>
    <d v="1899-12-30T02:36:14"/>
    <d v="1899-12-30T00:51:55"/>
    <d v="1899-12-30T01:18:07"/>
    <n v="456"/>
    <x v="6"/>
    <x v="3"/>
    <n v="200706"/>
    <n v="26"/>
    <n v="0"/>
    <n v="27"/>
  </r>
  <r>
    <d v="2007-06-29T00:00:00"/>
    <d v="2007-06-29T00:00:00"/>
    <x v="2"/>
    <n v="3.5"/>
    <n v="0"/>
    <n v="39"/>
    <n v="33"/>
    <d v="1899-12-30T00:39:33"/>
    <d v="1899-12-30T00:11:18"/>
    <s v="R200703"/>
    <x v="89"/>
    <n v="5.3097345132743419"/>
    <n v="0"/>
    <x v="3"/>
    <s v="Ran with Jen"/>
    <d v="1899-12-30T04:56:04"/>
    <d v="1899-12-30T02:28:02"/>
    <m/>
    <n v="0"/>
    <n v="0"/>
    <d v="1899-12-30T04:56:04"/>
    <d v="1899-12-30T05:48:28"/>
    <d v="1899-12-30T02:28:02"/>
    <d v="1899-12-30T02:54:14"/>
    <n v="2415"/>
    <x v="6"/>
    <x v="3"/>
    <n v="200706"/>
    <n v="26"/>
    <n v="1"/>
    <n v="29"/>
  </r>
  <r>
    <d v="2007-07-01T00:00:00"/>
    <d v="2007-07-01T00:00:00"/>
    <x v="1"/>
    <n v="10.5"/>
    <n v="0"/>
    <n v="36"/>
    <n v="31"/>
    <d v="1899-12-30T00:36:31"/>
    <d v="1899-12-30T00:03:29"/>
    <s v="B       "/>
    <x v="0"/>
    <n v="17.252396166134197"/>
    <n v="155"/>
    <x v="6"/>
    <s v="Brick"/>
    <d v="1899-12-30T06:29:31"/>
    <d v="1899-12-30T03:14:45"/>
    <m/>
    <n v="0"/>
    <n v="0"/>
    <d v="1899-12-30T01:31:07"/>
    <d v="1899-12-30T02:23:31"/>
    <d v="1899-12-30T00:45:34"/>
    <d v="1899-12-30T01:11:46"/>
    <n v="287"/>
    <x v="6"/>
    <x v="0"/>
    <n v="200707"/>
    <n v="27"/>
    <n v="1"/>
    <n v="1"/>
  </r>
  <r>
    <d v="2007-07-01T00:00:00"/>
    <d v="2007-07-01T00:00:00"/>
    <x v="2"/>
    <n v="3.1"/>
    <n v="0"/>
    <n v="27"/>
    <n v="52"/>
    <d v="1899-12-30T00:27:52"/>
    <d v="1899-12-30T00:08:59"/>
    <s v="R200702"/>
    <x v="0"/>
    <n v="6.6746411483253638"/>
    <n v="164"/>
    <x v="6"/>
    <s v="Brick"/>
    <d v="1899-12-30T03:55:31"/>
    <d v="1899-12-30T01:57:46"/>
    <m/>
    <n v="0"/>
    <n v="0"/>
    <d v="1899-12-30T03:55:31"/>
    <d v="1899-12-30T04:47:55"/>
    <d v="1899-12-30T01:57:46"/>
    <d v="1899-12-30T02:23:58"/>
    <n v="905"/>
    <x v="6"/>
    <x v="0"/>
    <n v="200707"/>
    <n v="27"/>
    <n v="0"/>
    <n v="1"/>
  </r>
  <r>
    <d v="2007-07-02T00:00:00"/>
    <d v="2007-07-02T00:00:00"/>
    <x v="2"/>
    <n v="3.75"/>
    <n v="0"/>
    <n v="41"/>
    <n v="3"/>
    <d v="1899-12-30T00:41:03"/>
    <d v="1899-12-30T00:10:57"/>
    <s v="R200703"/>
    <x v="131"/>
    <n v="5.4811205846528672"/>
    <n v="148"/>
    <x v="6"/>
    <s v="Ran with Ron, Jen, Pres all for a while"/>
    <d v="1899-12-30T04:46:48"/>
    <d v="1899-12-30T02:23:24"/>
    <m/>
    <n v="0"/>
    <n v="0"/>
    <d v="1899-12-30T04:46:48"/>
    <d v="1899-12-30T05:39:12"/>
    <d v="1899-12-30T02:23:24"/>
    <d v="1899-12-30T02:49:36"/>
    <n v="2222"/>
    <x v="6"/>
    <x v="0"/>
    <n v="200707"/>
    <n v="27"/>
    <n v="0"/>
    <n v="2"/>
  </r>
  <r>
    <d v="2007-07-03T00:00:00"/>
    <d v="2007-07-03T00:00:00"/>
    <x v="2"/>
    <n v="5"/>
    <n v="0"/>
    <n v="54"/>
    <n v="30"/>
    <d v="1899-12-30T00:54:30"/>
    <d v="1899-12-30T00:10:54"/>
    <s v="R200703"/>
    <x v="97"/>
    <n v="5.5045871559633079"/>
    <n v="0"/>
    <x v="6"/>
    <s v="Ran with Jen &amp; Luisa"/>
    <d v="1899-12-30T04:45:35"/>
    <d v="1899-12-30T02:22:47"/>
    <m/>
    <n v="0"/>
    <n v="0"/>
    <d v="1899-12-30T04:45:35"/>
    <d v="1899-12-30T05:37:59"/>
    <d v="1899-12-30T02:22:47"/>
    <d v="1899-12-30T02:48:59"/>
    <n v="2193"/>
    <x v="6"/>
    <x v="0"/>
    <n v="200707"/>
    <n v="27"/>
    <n v="0"/>
    <n v="3"/>
  </r>
  <r>
    <d v="2007-07-04T00:00:00"/>
    <d v="2007-07-04T00:00:00"/>
    <x v="1"/>
    <n v="10.5"/>
    <n v="0"/>
    <n v="37"/>
    <n v="54"/>
    <d v="1899-12-30T00:37:54"/>
    <d v="1899-12-30T00:03:37"/>
    <s v="B       "/>
    <x v="0"/>
    <n v="16.622691292876002"/>
    <n v="0"/>
    <x v="6"/>
    <m/>
    <d v="1899-12-30T06:44:16"/>
    <d v="1899-12-30T03:22:08"/>
    <m/>
    <n v="0"/>
    <n v="0"/>
    <d v="1899-12-30T01:34:34"/>
    <d v="1899-12-30T02:26:58"/>
    <d v="1899-12-30T00:47:17"/>
    <d v="1899-12-30T01:13:29"/>
    <n v="331"/>
    <x v="6"/>
    <x v="0"/>
    <n v="200707"/>
    <n v="27"/>
    <n v="0"/>
    <n v="4"/>
  </r>
  <r>
    <d v="2007-07-04T00:00:00"/>
    <d v="2007-07-04T00:00:00"/>
    <x v="2"/>
    <n v="3.1"/>
    <n v="0"/>
    <n v="28"/>
    <n v="40"/>
    <d v="1899-12-30T00:28:40"/>
    <d v="1899-12-30T00:09:15"/>
    <s v="R200702"/>
    <x v="0"/>
    <n v="6.4883720930232611"/>
    <n v="0"/>
    <x v="6"/>
    <m/>
    <d v="1899-12-30T04:02:17"/>
    <d v="1899-12-30T02:01:08"/>
    <m/>
    <n v="0"/>
    <n v="0"/>
    <d v="1899-12-30T04:02:17"/>
    <d v="1899-12-30T04:54:41"/>
    <d v="1899-12-30T02:01:08"/>
    <d v="1899-12-30T02:27:20"/>
    <n v="980"/>
    <x v="6"/>
    <x v="0"/>
    <n v="200707"/>
    <n v="27"/>
    <n v="0"/>
    <n v="4"/>
  </r>
  <r>
    <d v="2007-07-06T00:00:00"/>
    <d v="2007-07-06T00:00:00"/>
    <x v="2"/>
    <n v="2"/>
    <n v="0"/>
    <n v="18"/>
    <n v="40"/>
    <d v="1899-12-30T00:18:40"/>
    <d v="1899-12-30T00:09:20"/>
    <s v="R200703"/>
    <x v="2"/>
    <n v="6.4285714285714342"/>
    <n v="158"/>
    <x v="0"/>
    <m/>
    <d v="1899-12-30T04:04:32"/>
    <d v="1899-12-30T02:02:16"/>
    <m/>
    <n v="0"/>
    <n v="0"/>
    <d v="1899-12-30T04:04:32"/>
    <d v="1899-12-30T04:56:56"/>
    <d v="1899-12-30T02:02:16"/>
    <d v="1899-12-30T02:28:28"/>
    <n v="1032"/>
    <x v="6"/>
    <x v="0"/>
    <n v="200707"/>
    <n v="27"/>
    <n v="1"/>
    <n v="6"/>
  </r>
  <r>
    <d v="2007-07-09T00:00:00"/>
    <d v="2007-07-09T00:00:00"/>
    <x v="2"/>
    <n v="3"/>
    <n v="0"/>
    <n v="31"/>
    <n v="15"/>
    <d v="1899-12-30T00:31:15"/>
    <d v="1899-12-30T00:10:25"/>
    <s v="R200703"/>
    <x v="90"/>
    <n v="5.7600000000000033"/>
    <n v="156"/>
    <x v="4"/>
    <m/>
    <d v="1899-12-30T04:32:55"/>
    <d v="1899-12-30T02:16:28"/>
    <m/>
    <n v="0"/>
    <n v="0"/>
    <d v="1899-12-30T04:32:55"/>
    <d v="1899-12-30T05:25:19"/>
    <d v="1899-12-30T02:16:28"/>
    <d v="1899-12-30T02:42:40"/>
    <n v="1881"/>
    <x v="6"/>
    <x v="0"/>
    <n v="200707"/>
    <n v="28"/>
    <n v="2"/>
    <n v="9"/>
  </r>
  <r>
    <d v="2007-07-11T00:00:00"/>
    <d v="2007-07-11T00:00:00"/>
    <x v="0"/>
    <n v="0.5"/>
    <n v="0"/>
    <n v="17"/>
    <n v="56"/>
    <d v="1899-12-30T00:17:56"/>
    <d v="1899-12-30T00:35:52"/>
    <s v="lake    "/>
    <x v="0"/>
    <n v="1.6728624535315999"/>
    <n v="165"/>
    <x v="4"/>
    <s v="Tons of people - crowded at start"/>
    <d v="1899-12-30T01:26:05"/>
    <d v="1899-12-30T00:43:02"/>
    <m/>
    <n v="0"/>
    <n v="0"/>
    <d v="1899-12-30T15:39:42"/>
    <d v="1899-12-30T16:32:06"/>
    <d v="1899-12-30T07:49:51"/>
    <d v="1899-12-30T08:16:03"/>
    <n v="3303"/>
    <x v="6"/>
    <x v="0"/>
    <n v="200707"/>
    <n v="28"/>
    <n v="1"/>
    <n v="11"/>
  </r>
  <r>
    <d v="2007-07-11T00:00:00"/>
    <d v="2007-07-11T00:00:00"/>
    <x v="1"/>
    <n v="10.5"/>
    <n v="0"/>
    <n v="37"/>
    <n v="11"/>
    <d v="1899-12-30T00:37:11"/>
    <d v="1899-12-30T00:03:32"/>
    <s v="B       "/>
    <x v="0"/>
    <n v="16.943074854325431"/>
    <n v="168"/>
    <x v="20"/>
    <m/>
    <d v="1899-12-30T06:36:37"/>
    <d v="1899-12-30T03:18:19"/>
    <m/>
    <n v="0"/>
    <n v="0"/>
    <d v="1899-12-30T01:32:47"/>
    <d v="1899-12-30T02:25:11"/>
    <d v="1899-12-30T00:46:23"/>
    <d v="1899-12-30T01:12:35"/>
    <n v="314"/>
    <x v="6"/>
    <x v="0"/>
    <n v="200707"/>
    <n v="28"/>
    <n v="0"/>
    <n v="11"/>
  </r>
  <r>
    <d v="2007-07-11T00:00:00"/>
    <d v="2007-07-11T00:00:00"/>
    <x v="2"/>
    <n v="3.1"/>
    <n v="0"/>
    <n v="37"/>
    <n v="10"/>
    <d v="1899-12-30T00:37:10"/>
    <d v="1899-12-30T00:11:59"/>
    <s v="R200702"/>
    <x v="0"/>
    <n v="5.0044843049327401"/>
    <n v="164"/>
    <x v="12"/>
    <s v="Fell apart on the run"/>
    <d v="1899-12-30T05:14:07"/>
    <d v="1899-12-30T02:37:04"/>
    <m/>
    <n v="0"/>
    <n v="0"/>
    <d v="1899-12-30T05:14:07"/>
    <d v="1899-12-30T06:06:31"/>
    <d v="1899-12-30T02:37:04"/>
    <d v="1899-12-30T03:03:16"/>
    <n v="2684"/>
    <x v="6"/>
    <x v="0"/>
    <n v="200707"/>
    <n v="28"/>
    <n v="0"/>
    <n v="11"/>
  </r>
  <r>
    <d v="2007-07-11T00:00:00"/>
    <d v="2007-07-11T00:00:00"/>
    <x v="3"/>
    <n v="0.1"/>
    <n v="0"/>
    <n v="1"/>
    <n v="32"/>
    <d v="1899-12-30T00:01:32"/>
    <d v="1899-12-30T00:15:20"/>
    <s v="T1"/>
    <x v="0"/>
    <n v="3.9130434782608732"/>
    <n v="0"/>
    <x v="4"/>
    <m/>
    <d v="1899-12-30T00:00:00"/>
    <d v="1899-12-30T00:00:00"/>
    <m/>
    <n v="0"/>
    <n v="0"/>
    <d v="1899-12-30T06:41:44"/>
    <d v="1899-12-30T07:34:08"/>
    <d v="1899-12-30T03:20:52"/>
    <d v="1899-12-30T03:47:04"/>
    <n v="3037"/>
    <x v="6"/>
    <x v="0"/>
    <n v="200707"/>
    <n v="28"/>
    <n v="0"/>
    <n v="11"/>
  </r>
  <r>
    <d v="2007-07-11T00:00:00"/>
    <d v="2007-07-11T00:00:00"/>
    <x v="4"/>
    <n v="0.1"/>
    <n v="0"/>
    <n v="1"/>
    <n v="6"/>
    <d v="1899-12-30T00:01:06"/>
    <d v="1899-12-30T00:11:00"/>
    <s v="T2"/>
    <x v="0"/>
    <n v="5.4545454545454586"/>
    <n v="0"/>
    <x v="12"/>
    <m/>
    <d v="1899-12-30T00:00:00"/>
    <d v="1899-12-30T00:00:00"/>
    <m/>
    <n v="0"/>
    <n v="0"/>
    <d v="1899-12-30T04:48:12"/>
    <d v="1899-12-30T05:40:36"/>
    <d v="1899-12-30T02:24:06"/>
    <d v="1899-12-30T02:50:18"/>
    <n v="2250"/>
    <x v="6"/>
    <x v="0"/>
    <n v="200707"/>
    <n v="28"/>
    <n v="0"/>
    <n v="11"/>
  </r>
  <r>
    <d v="2007-07-11T00:00:00"/>
    <d v="2007-07-11T00:00:00"/>
    <x v="3"/>
    <n v="1"/>
    <n v="0"/>
    <n v="2"/>
    <n v="38"/>
    <d v="1899-12-30T00:02:38"/>
    <d v="1899-12-30T00:02:38"/>
    <s v="unk"/>
    <x v="0"/>
    <n v="22.784810126582297"/>
    <n v="0"/>
    <x v="0"/>
    <m/>
    <d v="1899-12-30T00:00:00"/>
    <d v="1899-12-30T00:00:00"/>
    <m/>
    <n v="0"/>
    <n v="0"/>
    <d v="1899-12-30T01:09:00"/>
    <d v="1899-12-30T02:01:24"/>
    <d v="1899-12-30T00:34:30"/>
    <d v="1899-12-30T01:00:42"/>
    <n v="69"/>
    <x v="6"/>
    <x v="0"/>
    <n v="200707"/>
    <n v="28"/>
    <n v="0"/>
    <n v="11"/>
  </r>
  <r>
    <d v="2007-07-13T00:00:00"/>
    <d v="2007-07-13T00:00:00"/>
    <x v="2"/>
    <n v="2.8"/>
    <n v="0"/>
    <n v="26"/>
    <n v="44"/>
    <d v="1899-12-30T00:26:44"/>
    <d v="1899-12-30T00:09:33"/>
    <s v="R200703"/>
    <x v="132"/>
    <n v="6.2842892768079848"/>
    <n v="0"/>
    <x v="3"/>
    <m/>
    <d v="1899-12-30T04:10:09"/>
    <d v="1899-12-30T02:05:04"/>
    <m/>
    <n v="0"/>
    <n v="0"/>
    <d v="1899-12-30T04:10:09"/>
    <d v="1899-12-30T05:02:33"/>
    <d v="1899-12-30T02:05:04"/>
    <d v="1899-12-30T02:31:16"/>
    <n v="1161"/>
    <x v="6"/>
    <x v="0"/>
    <n v="200707"/>
    <n v="28"/>
    <n v="1"/>
    <n v="13"/>
  </r>
  <r>
    <d v="2007-07-13T00:00:00"/>
    <d v="2007-07-13T00:00:00"/>
    <x v="7"/>
    <n v="0.62"/>
    <n v="0"/>
    <n v="5"/>
    <n v="0"/>
    <d v="1899-12-30T00:05:00"/>
    <d v="1899-12-30T00:08:04"/>
    <s v="Row"/>
    <x v="133"/>
    <n v="7.4400000000000057"/>
    <n v="0"/>
    <x v="0"/>
    <s v="1000 Meters"/>
    <d v="1899-12-30T00:00:00"/>
    <d v="1899-12-30T00:00:00"/>
    <m/>
    <n v="0"/>
    <n v="0"/>
    <d v="1899-12-30T03:31:17"/>
    <d v="1899-12-30T04:23:41"/>
    <d v="1899-12-30T01:45:39"/>
    <d v="1899-12-30T02:11:51"/>
    <n v="807"/>
    <x v="6"/>
    <x v="0"/>
    <n v="200707"/>
    <n v="28"/>
    <n v="0"/>
    <n v="13"/>
  </r>
  <r>
    <d v="2007-07-16T00:00:00"/>
    <d v="2007-07-16T00:00:00"/>
    <x v="2"/>
    <n v="3"/>
    <n v="0"/>
    <n v="32"/>
    <n v="5"/>
    <d v="1899-12-30T00:32:05"/>
    <d v="1899-12-30T00:10:42"/>
    <s v="R200703"/>
    <x v="90"/>
    <n v="5.6103896103896158"/>
    <n v="155"/>
    <x v="3"/>
    <s v="Out: 16.16.86(148) Back: 15.48.34(162)"/>
    <d v="1899-12-30T04:40:12"/>
    <d v="1899-12-30T02:20:06"/>
    <m/>
    <n v="0"/>
    <n v="0"/>
    <d v="1899-12-30T04:40:12"/>
    <d v="1899-12-30T05:32:36"/>
    <d v="1899-12-30T02:20:06"/>
    <d v="1899-12-30T02:46:18"/>
    <n v="2059"/>
    <x v="6"/>
    <x v="0"/>
    <n v="200707"/>
    <n v="29"/>
    <n v="2"/>
    <n v="16"/>
  </r>
  <r>
    <d v="2007-07-16T00:00:00"/>
    <d v="2007-07-16T00:00:00"/>
    <x v="7"/>
    <n v="0.64"/>
    <n v="0"/>
    <n v="5"/>
    <n v="0"/>
    <d v="1899-12-30T00:05:00"/>
    <d v="1899-12-30T00:07:49"/>
    <s v="Row"/>
    <x v="133"/>
    <n v="7.6800000000000059"/>
    <n v="0"/>
    <x v="0"/>
    <s v="1025 Meters"/>
    <d v="1899-12-30T00:00:00"/>
    <d v="1899-12-30T00:00:00"/>
    <m/>
    <n v="0"/>
    <n v="0"/>
    <d v="1899-12-30T03:24:41"/>
    <d v="1899-12-30T04:17:05"/>
    <d v="1899-12-30T01:42:21"/>
    <d v="1899-12-30T02:08:33"/>
    <n v="799"/>
    <x v="6"/>
    <x v="0"/>
    <n v="200707"/>
    <n v="29"/>
    <n v="0"/>
    <n v="16"/>
  </r>
  <r>
    <d v="2007-07-17T00:00:00"/>
    <d v="2007-07-17T00:00:00"/>
    <x v="2"/>
    <n v="3.5"/>
    <n v="0"/>
    <n v="38"/>
    <n v="42"/>
    <d v="1899-12-30T00:38:42"/>
    <d v="1899-12-30T00:11:03"/>
    <s v="R200703"/>
    <x v="89"/>
    <n v="5.4263565891472911"/>
    <n v="157"/>
    <x v="4"/>
    <s v="Out: 17.40.68(154) Back: 21.02.13(160)"/>
    <d v="1899-12-30T04:49:42"/>
    <d v="1899-12-30T02:24:51"/>
    <m/>
    <n v="0"/>
    <n v="0"/>
    <d v="1899-12-30T04:49:42"/>
    <d v="1899-12-30T05:42:06"/>
    <d v="1899-12-30T02:24:51"/>
    <d v="1899-12-30T02:51:03"/>
    <n v="2284"/>
    <x v="6"/>
    <x v="0"/>
    <n v="200707"/>
    <n v="29"/>
    <n v="0"/>
    <n v="17"/>
  </r>
  <r>
    <d v="2007-07-30T00:00:00"/>
    <d v="2007-07-30T00:00:00"/>
    <x v="1"/>
    <n v="5"/>
    <n v="0"/>
    <n v="45"/>
    <n v="0"/>
    <d v="1899-12-30T00:45:00"/>
    <d v="1899-12-30T00:09:00"/>
    <s v="Other"/>
    <x v="134"/>
    <n v="6.6666666666666714"/>
    <n v="0"/>
    <x v="4"/>
    <s v="Nolan's First Big Ride"/>
    <d v="1899-12-30T16:48:00"/>
    <d v="1899-12-30T08:24:00"/>
    <m/>
    <n v="0"/>
    <n v="0"/>
    <d v="1899-12-30T03:55:48"/>
    <d v="1899-12-30T04:48:12"/>
    <d v="1899-12-30T01:57:54"/>
    <d v="1899-12-30T02:24:06"/>
    <n v="906"/>
    <x v="6"/>
    <x v="0"/>
    <n v="200707"/>
    <n v="31"/>
    <n v="12"/>
    <n v="30"/>
  </r>
  <r>
    <d v="2007-07-31T00:00:00"/>
    <d v="2007-07-31T00:00:00"/>
    <x v="2"/>
    <n v="2.75"/>
    <n v="0"/>
    <n v="31"/>
    <n v="33"/>
    <d v="1899-12-30T00:31:33"/>
    <d v="1899-12-30T00:11:28"/>
    <s v="R200702"/>
    <x v="135"/>
    <n v="5.2297939778129985"/>
    <n v="0"/>
    <x v="21"/>
    <m/>
    <d v="1899-12-30T05:00:35"/>
    <d v="1899-12-30T02:30:18"/>
    <m/>
    <n v="0"/>
    <n v="0"/>
    <d v="1899-12-30T05:00:35"/>
    <d v="1899-12-30T05:52:59"/>
    <d v="1899-12-30T02:30:18"/>
    <d v="1899-12-30T02:56:30"/>
    <n v="2501"/>
    <x v="6"/>
    <x v="0"/>
    <n v="200707"/>
    <n v="31"/>
    <n v="0"/>
    <n v="31"/>
  </r>
  <r>
    <d v="2007-08-11T00:00:00"/>
    <d v="2007-08-11T00:00:00"/>
    <x v="0"/>
    <n v="0.5"/>
    <n v="0"/>
    <n v="17"/>
    <n v="45"/>
    <d v="1899-12-30T00:17:45"/>
    <d v="1899-12-30T00:35:30"/>
    <s v="lake    "/>
    <x v="7"/>
    <n v="1.6901408450704238"/>
    <n v="0"/>
    <x v="6"/>
    <s v="New Rectange Swim"/>
    <d v="1899-12-30T01:25:12"/>
    <d v="1899-12-30T00:42:36"/>
    <m/>
    <n v="0"/>
    <n v="0"/>
    <d v="1899-12-30T15:30:06"/>
    <d v="1899-12-30T16:22:30"/>
    <d v="1899-12-30T07:45:03"/>
    <d v="1899-12-30T08:11:15"/>
    <n v="3289"/>
    <x v="6"/>
    <x v="4"/>
    <n v="200708"/>
    <n v="32"/>
    <n v="10"/>
    <n v="11"/>
  </r>
  <r>
    <d v="2007-08-11T00:00:00"/>
    <d v="2007-08-11T00:00:00"/>
    <x v="1"/>
    <n v="9.1"/>
    <n v="0"/>
    <n v="32"/>
    <n v="29"/>
    <d v="1899-12-30T00:32:29"/>
    <d v="1899-12-30T00:03:34"/>
    <s v="B       "/>
    <x v="7"/>
    <n v="16.808619805028233"/>
    <n v="0"/>
    <x v="6"/>
    <m/>
    <d v="1899-12-30T06:39:48"/>
    <d v="1899-12-30T03:19:54"/>
    <m/>
    <n v="0"/>
    <n v="0"/>
    <d v="1899-12-30T01:33:31"/>
    <d v="1899-12-30T02:25:55"/>
    <d v="1899-12-30T00:46:46"/>
    <d v="1899-12-30T01:12:58"/>
    <n v="320"/>
    <x v="6"/>
    <x v="4"/>
    <n v="200708"/>
    <n v="32"/>
    <n v="0"/>
    <n v="11"/>
  </r>
  <r>
    <d v="2007-08-11T00:00:00"/>
    <d v="2007-08-11T00:00:00"/>
    <x v="2"/>
    <n v="3.1"/>
    <n v="0"/>
    <n v="34"/>
    <n v="30"/>
    <d v="1899-12-30T00:34:30"/>
    <d v="1899-12-30T00:11:08"/>
    <s v="R200702"/>
    <x v="7"/>
    <n v="5.3913043478260914"/>
    <n v="0"/>
    <x v="6"/>
    <s v="Walked a bunch  "/>
    <d v="1899-12-30T04:51:35"/>
    <d v="1899-12-30T02:25:47"/>
    <m/>
    <n v="0"/>
    <n v="0"/>
    <d v="1899-12-30T04:51:35"/>
    <d v="1899-12-30T05:43:59"/>
    <d v="1899-12-30T02:25:47"/>
    <d v="1899-12-30T02:51:59"/>
    <n v="2332"/>
    <x v="6"/>
    <x v="4"/>
    <n v="200708"/>
    <n v="32"/>
    <n v="0"/>
    <n v="11"/>
  </r>
  <r>
    <d v="2007-08-13T00:00:00"/>
    <d v="2007-08-13T00:00:00"/>
    <x v="2"/>
    <n v="3.5"/>
    <n v="0"/>
    <n v="36"/>
    <n v="35"/>
    <d v="1899-12-30T00:36:35"/>
    <d v="1899-12-30T00:10:27"/>
    <s v="R200703"/>
    <x v="89"/>
    <n v="5.7403189066059275"/>
    <n v="161"/>
    <x v="2"/>
    <s v="Out: 18.07.81(156) Back: 18.27.60(166)"/>
    <d v="1899-12-30T04:33:51"/>
    <d v="1899-12-30T02:16:56"/>
    <m/>
    <n v="0"/>
    <n v="0"/>
    <d v="1899-12-30T04:33:51"/>
    <d v="1899-12-30T05:26:15"/>
    <d v="1899-12-30T02:16:56"/>
    <d v="1899-12-30T02:43:08"/>
    <n v="1904"/>
    <x v="6"/>
    <x v="4"/>
    <n v="200708"/>
    <n v="33"/>
    <n v="1"/>
    <n v="13"/>
  </r>
  <r>
    <d v="2007-08-14T00:00:00"/>
    <d v="2007-08-14T00:00:00"/>
    <x v="2"/>
    <n v="3.5"/>
    <n v="0"/>
    <n v="36"/>
    <n v="41"/>
    <d v="1899-12-30T00:36:41"/>
    <d v="1899-12-30T00:10:29"/>
    <s v="R200703"/>
    <x v="89"/>
    <n v="5.7246706042707904"/>
    <n v="158"/>
    <x v="2"/>
    <s v="Out: 17.28.74(155) Back: 19.12.50(161)"/>
    <d v="1899-12-30T04:34:36"/>
    <d v="1899-12-30T02:17:18"/>
    <m/>
    <n v="0"/>
    <n v="0"/>
    <d v="1899-12-30T04:34:36"/>
    <d v="1899-12-30T05:27:00"/>
    <d v="1899-12-30T02:17:18"/>
    <d v="1899-12-30T02:43:30"/>
    <n v="1927"/>
    <x v="6"/>
    <x v="4"/>
    <n v="200708"/>
    <n v="33"/>
    <n v="0"/>
    <n v="14"/>
  </r>
  <r>
    <d v="2007-08-15T00:00:00"/>
    <d v="2007-08-15T00:00:00"/>
    <x v="2"/>
    <n v="3.5"/>
    <n v="0"/>
    <n v="39"/>
    <n v="57"/>
    <d v="1899-12-30T00:39:57"/>
    <d v="1899-12-30T00:11:25"/>
    <s v="R200703"/>
    <x v="89"/>
    <n v="5.256570713391743"/>
    <n v="158"/>
    <x v="2"/>
    <s v="Out: 19.54.88(150) Back: 20.02.86(166)"/>
    <d v="1899-12-30T04:59:03"/>
    <d v="1899-12-30T02:29:32"/>
    <m/>
    <n v="0"/>
    <n v="0"/>
    <d v="1899-12-30T04:59:03"/>
    <d v="1899-12-30T05:51:27"/>
    <d v="1899-12-30T02:29:32"/>
    <d v="1899-12-30T02:55:44"/>
    <n v="2474"/>
    <x v="6"/>
    <x v="4"/>
    <n v="200708"/>
    <n v="33"/>
    <n v="0"/>
    <n v="15"/>
  </r>
  <r>
    <d v="2007-08-16T00:00:00"/>
    <d v="2007-08-16T00:00:00"/>
    <x v="2"/>
    <n v="1.5"/>
    <n v="0"/>
    <n v="17"/>
    <n v="0"/>
    <d v="1899-12-30T00:17:00"/>
    <d v="1899-12-30T00:11:20"/>
    <s v="R200703"/>
    <x v="81"/>
    <n v="5.2941176470588278"/>
    <n v="0"/>
    <x v="0"/>
    <m/>
    <d v="1899-12-30T04:56:56"/>
    <d v="1899-12-30T02:28:28"/>
    <m/>
    <n v="0"/>
    <n v="0"/>
    <d v="1899-12-30T04:56:56"/>
    <d v="1899-12-30T05:49:20"/>
    <d v="1899-12-30T02:28:28"/>
    <d v="1899-12-30T02:54:40"/>
    <n v="2432"/>
    <x v="6"/>
    <x v="4"/>
    <n v="200708"/>
    <n v="33"/>
    <n v="0"/>
    <n v="16"/>
  </r>
  <r>
    <d v="2007-08-16T00:00:00"/>
    <d v="2007-08-16T00:00:00"/>
    <x v="2"/>
    <n v="2"/>
    <n v="0"/>
    <n v="16"/>
    <n v="29"/>
    <d v="1899-12-30T00:16:29"/>
    <d v="1899-12-30T00:08:15"/>
    <s v="R200703"/>
    <x v="52"/>
    <n v="7.2800808897876692"/>
    <n v="162"/>
    <x v="4"/>
    <s v="Out: 7.26.67(167) Back: 9.02.38(159)"/>
    <d v="1899-12-30T03:35:56"/>
    <d v="1899-12-30T01:47:58"/>
    <m/>
    <n v="0"/>
    <n v="0"/>
    <d v="1899-12-30T03:35:56"/>
    <d v="1899-12-30T04:28:20"/>
    <d v="1899-12-30T01:47:58"/>
    <d v="1899-12-30T02:14:10"/>
    <n v="812"/>
    <x v="6"/>
    <x v="4"/>
    <n v="200708"/>
    <n v="33"/>
    <n v="0"/>
    <n v="16"/>
  </r>
  <r>
    <d v="2007-08-17T00:00:00"/>
    <d v="2007-08-17T00:00:00"/>
    <x v="2"/>
    <n v="4"/>
    <n v="0"/>
    <n v="44"/>
    <n v="30"/>
    <d v="1899-12-30T00:44:30"/>
    <d v="1899-12-30T00:11:07"/>
    <s v="R200703"/>
    <x v="75"/>
    <n v="5.3932584269662964"/>
    <n v="0"/>
    <x v="7"/>
    <s v="Out: 22.18.62(147) Back: 22.11.55(163)"/>
    <d v="1899-12-30T04:51:29"/>
    <d v="1899-12-30T02:25:44"/>
    <m/>
    <n v="0"/>
    <n v="0"/>
    <d v="1899-12-30T04:51:29"/>
    <d v="1899-12-30T05:43:53"/>
    <d v="1899-12-30T02:25:44"/>
    <d v="1899-12-30T02:51:56"/>
    <n v="2331"/>
    <x v="6"/>
    <x v="4"/>
    <n v="200708"/>
    <n v="33"/>
    <n v="0"/>
    <n v="17"/>
  </r>
  <r>
    <d v="2007-08-20T00:00:00"/>
    <d v="2007-08-20T00:00:00"/>
    <x v="2"/>
    <n v="3.5"/>
    <n v="0"/>
    <n v="38"/>
    <n v="5"/>
    <d v="1899-12-30T00:38:05"/>
    <d v="1899-12-30T00:10:53"/>
    <s v="R200703"/>
    <x v="89"/>
    <n v="5.5142231947483618"/>
    <n v="0"/>
    <x v="14"/>
    <s v="Out: 19.44.30(146) Back: 18.21.16(161)"/>
    <d v="1899-12-30T04:45:05"/>
    <d v="1899-12-30T02:22:32"/>
    <m/>
    <n v="0"/>
    <n v="0"/>
    <d v="1899-12-30T04:45:05"/>
    <d v="1899-12-30T05:37:29"/>
    <d v="1899-12-30T02:22:32"/>
    <d v="1899-12-30T02:48:44"/>
    <n v="2185"/>
    <x v="6"/>
    <x v="4"/>
    <n v="200708"/>
    <n v="34"/>
    <n v="2"/>
    <n v="20"/>
  </r>
  <r>
    <d v="2007-08-21T00:00:00"/>
    <d v="2007-08-21T00:00:00"/>
    <x v="2"/>
    <n v="2.5"/>
    <n v="0"/>
    <n v="20"/>
    <n v="56"/>
    <d v="1899-12-30T00:20:56"/>
    <d v="1899-12-30T00:08:22"/>
    <s v="R200703"/>
    <x v="80"/>
    <n v="7.1656050955414061"/>
    <n v="0"/>
    <x v="12"/>
    <s v="Out: 10.10.38(162) Back: 10.46.10(172)"/>
    <d v="1899-12-30T03:39:23"/>
    <d v="1899-12-30T01:49:41"/>
    <m/>
    <n v="0"/>
    <n v="0"/>
    <d v="1899-12-30T03:39:23"/>
    <d v="1899-12-30T04:31:47"/>
    <d v="1899-12-30T01:49:41"/>
    <d v="1899-12-30T02:15:53"/>
    <n v="818"/>
    <x v="6"/>
    <x v="4"/>
    <n v="200708"/>
    <n v="34"/>
    <n v="0"/>
    <n v="21"/>
  </r>
  <r>
    <d v="2007-08-22T00:00:00"/>
    <d v="2007-08-22T00:00:00"/>
    <x v="2"/>
    <n v="5"/>
    <n v="0"/>
    <n v="48"/>
    <n v="1"/>
    <d v="1899-12-30T00:48:01"/>
    <d v="1899-12-30T00:09:36"/>
    <s v="R200702"/>
    <x v="97"/>
    <n v="6.2478306143700149"/>
    <n v="165"/>
    <x v="6"/>
    <s v="Out: 23.37.37(159) Back: 24.23.85(172)"/>
    <d v="1899-12-30T04:11:36"/>
    <d v="1899-12-30T02:05:48"/>
    <m/>
    <n v="0"/>
    <n v="0"/>
    <d v="1899-12-30T04:11:36"/>
    <d v="1899-12-30T05:04:00"/>
    <d v="1899-12-30T02:05:48"/>
    <d v="1899-12-30T02:32:00"/>
    <n v="1193"/>
    <x v="6"/>
    <x v="4"/>
    <n v="200708"/>
    <n v="34"/>
    <n v="0"/>
    <n v="22"/>
  </r>
  <r>
    <d v="2007-08-23T00:00:00"/>
    <d v="2007-08-23T00:00:00"/>
    <x v="2"/>
    <n v="2"/>
    <n v="0"/>
    <n v="15"/>
    <n v="22"/>
    <d v="1899-12-30T00:15:22"/>
    <d v="1899-12-30T00:07:41"/>
    <s v="R200702"/>
    <x v="52"/>
    <n v="7.8091106290672512"/>
    <n v="171"/>
    <x v="2"/>
    <s v="Out: 7.14.40(165) Back: 8.07.63(176)"/>
    <d v="1899-12-30T03:21:18"/>
    <d v="1899-12-30T01:40:39"/>
    <m/>
    <n v="0"/>
    <n v="0"/>
    <d v="1899-12-30T03:21:18"/>
    <d v="1899-12-30T04:13:42"/>
    <d v="1899-12-30T01:40:39"/>
    <d v="1899-12-30T02:06:51"/>
    <n v="796"/>
    <x v="6"/>
    <x v="4"/>
    <n v="200708"/>
    <n v="34"/>
    <n v="0"/>
    <n v="23"/>
  </r>
  <r>
    <d v="2007-08-24T00:00:00"/>
    <d v="2007-08-24T00:00:00"/>
    <x v="2"/>
    <n v="4"/>
    <n v="0"/>
    <n v="45"/>
    <n v="46"/>
    <d v="1899-12-30T00:45:46"/>
    <d v="1899-12-30T00:11:26"/>
    <s v="R200703"/>
    <x v="75"/>
    <n v="5.2439912600145711"/>
    <n v="150"/>
    <x v="7"/>
    <s v="Out: 23.06.17(142) Back: 22.40.71(159)"/>
    <d v="1899-12-30T04:59:46"/>
    <d v="1899-12-30T02:29:53"/>
    <m/>
    <n v="0"/>
    <n v="0"/>
    <d v="1899-12-30T04:59:46"/>
    <d v="1899-12-30T05:52:10"/>
    <d v="1899-12-30T02:29:53"/>
    <d v="1899-12-30T02:56:05"/>
    <n v="2487"/>
    <x v="6"/>
    <x v="4"/>
    <n v="200708"/>
    <n v="34"/>
    <n v="0"/>
    <n v="24"/>
  </r>
  <r>
    <d v="2007-08-25T00:00:00"/>
    <d v="2007-08-25T00:00:00"/>
    <x v="2"/>
    <n v="1.8"/>
    <n v="0"/>
    <n v="17"/>
    <n v="25"/>
    <d v="1899-12-30T00:17:25"/>
    <d v="1899-12-30T00:09:41"/>
    <s v="R200702"/>
    <x v="136"/>
    <n v="6.200956937799047"/>
    <n v="0"/>
    <x v="4"/>
    <m/>
    <d v="1899-12-30T04:13:31"/>
    <d v="1899-12-30T02:06:45"/>
    <m/>
    <n v="0"/>
    <n v="0"/>
    <d v="1899-12-30T04:13:31"/>
    <d v="1899-12-30T05:05:55"/>
    <d v="1899-12-30T02:06:45"/>
    <d v="1899-12-30T02:32:57"/>
    <n v="1241"/>
    <x v="6"/>
    <x v="4"/>
    <n v="200708"/>
    <n v="34"/>
    <n v="0"/>
    <n v="25"/>
  </r>
  <r>
    <d v="2007-08-27T00:00:00"/>
    <d v="2007-08-27T00:00:00"/>
    <x v="2"/>
    <n v="3"/>
    <n v="0"/>
    <n v="33"/>
    <n v="17"/>
    <d v="1899-12-30T00:33:17"/>
    <d v="1899-12-30T00:11:06"/>
    <s v="R200703"/>
    <x v="90"/>
    <n v="5.4081121682523827"/>
    <n v="143"/>
    <x v="4"/>
    <s v="Out: 16.45.60(135) Back: 16.32.28(151)"/>
    <d v="1899-12-30T04:50:40"/>
    <d v="1899-12-30T02:25:20"/>
    <m/>
    <n v="0"/>
    <n v="0"/>
    <d v="1899-12-30T04:50:40"/>
    <d v="1899-12-30T05:43:04"/>
    <d v="1899-12-30T02:25:20"/>
    <d v="1899-12-30T02:51:32"/>
    <n v="2305"/>
    <x v="6"/>
    <x v="4"/>
    <n v="200708"/>
    <n v="35"/>
    <n v="1"/>
    <n v="27"/>
  </r>
  <r>
    <d v="2007-08-28T00:00:00"/>
    <d v="2007-08-28T00:00:00"/>
    <x v="2"/>
    <n v="1.4"/>
    <n v="0"/>
    <n v="15"/>
    <n v="0"/>
    <d v="1899-12-30T00:15:00"/>
    <d v="1899-12-30T00:10:43"/>
    <s v="R200703"/>
    <x v="81"/>
    <n v="5.6000000000000041"/>
    <n v="0"/>
    <x v="0"/>
    <m/>
    <d v="1899-12-30T04:40:43"/>
    <d v="1899-12-30T02:20:21"/>
    <m/>
    <n v="0"/>
    <n v="0"/>
    <d v="1899-12-30T04:40:43"/>
    <d v="1899-12-30T05:33:07"/>
    <d v="1899-12-30T02:20:21"/>
    <d v="1899-12-30T02:46:33"/>
    <n v="2071"/>
    <x v="6"/>
    <x v="4"/>
    <n v="200708"/>
    <n v="35"/>
    <n v="0"/>
    <n v="28"/>
  </r>
  <r>
    <d v="2007-08-28T00:00:00"/>
    <d v="2007-08-28T00:00:00"/>
    <x v="2"/>
    <n v="2.5"/>
    <n v="0"/>
    <n v="22"/>
    <n v="18"/>
    <d v="1899-12-30T00:22:18"/>
    <d v="1899-12-30T00:08:55"/>
    <s v="R200703"/>
    <x v="80"/>
    <n v="6.7264573991031433"/>
    <n v="161"/>
    <x v="4"/>
    <s v="Out: 9:52.44(158) Back: 12.26.51(162)"/>
    <d v="1899-12-30T03:53:42"/>
    <d v="1899-12-30T01:56:51"/>
    <m/>
    <n v="0"/>
    <n v="0"/>
    <d v="1899-12-30T03:53:42"/>
    <d v="1899-12-30T04:46:06"/>
    <d v="1899-12-30T01:56:51"/>
    <d v="1899-12-30T02:23:03"/>
    <n v="891"/>
    <x v="6"/>
    <x v="4"/>
    <n v="200708"/>
    <n v="35"/>
    <n v="0"/>
    <n v="28"/>
  </r>
  <r>
    <d v="2007-08-30T00:00:00"/>
    <d v="2007-08-30T00:00:00"/>
    <x v="2"/>
    <n v="2"/>
    <n v="0"/>
    <n v="15"/>
    <n v="47"/>
    <d v="1899-12-30T00:15:47"/>
    <d v="1899-12-30T00:07:53"/>
    <s v="R200703"/>
    <x v="52"/>
    <n v="7.6029567053854334"/>
    <n v="167"/>
    <x v="4"/>
    <s v="Out: 7.47.54(155) Back: 8.00.27(179)"/>
    <d v="1899-12-30T03:26:46"/>
    <d v="1899-12-30T01:43:23"/>
    <m/>
    <n v="0"/>
    <n v="0"/>
    <d v="1899-12-30T03:26:46"/>
    <d v="1899-12-30T04:19:10"/>
    <d v="1899-12-30T01:43:23"/>
    <d v="1899-12-30T02:09:35"/>
    <n v="800"/>
    <x v="6"/>
    <x v="4"/>
    <n v="200708"/>
    <n v="35"/>
    <n v="1"/>
    <n v="30"/>
  </r>
  <r>
    <d v="2007-08-31T00:00:00"/>
    <d v="2007-08-31T00:00:00"/>
    <x v="2"/>
    <n v="4.5"/>
    <n v="0"/>
    <n v="45"/>
    <n v="48"/>
    <d v="1899-12-30T00:45:48"/>
    <d v="1899-12-30T00:10:11"/>
    <s v="R200703"/>
    <x v="93"/>
    <n v="5.8951965065502234"/>
    <n v="0"/>
    <x v="4"/>
    <s v="Out: 23.24.81 Back:22.23.75"/>
    <d v="1899-12-30T04:26:39"/>
    <d v="1899-12-30T02:13:20"/>
    <m/>
    <n v="0"/>
    <n v="0"/>
    <d v="1899-12-30T04:26:39"/>
    <d v="1899-12-30T05:19:03"/>
    <d v="1899-12-30T02:13:20"/>
    <d v="1899-12-30T02:39:32"/>
    <n v="1680"/>
    <x v="6"/>
    <x v="4"/>
    <n v="200708"/>
    <n v="35"/>
    <n v="0"/>
    <n v="31"/>
  </r>
  <r>
    <d v="2007-09-02T00:00:00"/>
    <d v="2007-09-02T00:00:00"/>
    <x v="2"/>
    <n v="4"/>
    <n v="0"/>
    <n v="39"/>
    <n v="40"/>
    <d v="1899-12-30T00:39:40"/>
    <d v="1899-12-30T00:09:55"/>
    <s v="R200703"/>
    <x v="137"/>
    <n v="6.050420168067232"/>
    <n v="0"/>
    <x v="6"/>
    <s v="Out: 18.38.89 Back:21.01.60"/>
    <d v="1899-12-30T04:19:49"/>
    <d v="1899-12-30T02:09:55"/>
    <m/>
    <n v="0"/>
    <n v="0"/>
    <d v="1899-12-30T04:19:49"/>
    <d v="1899-12-30T05:12:13"/>
    <d v="1899-12-30T02:09:55"/>
    <d v="1899-12-30T02:36:07"/>
    <n v="1454"/>
    <x v="6"/>
    <x v="5"/>
    <n v="200709"/>
    <n v="36"/>
    <n v="1"/>
    <n v="2"/>
  </r>
  <r>
    <d v="2007-09-03T00:00:00"/>
    <d v="2007-09-03T00:00:00"/>
    <x v="2"/>
    <n v="3.1"/>
    <n v="0"/>
    <n v="26"/>
    <n v="20"/>
    <d v="1899-12-30T00:26:20"/>
    <d v="1899-12-30T00:08:30"/>
    <s v="R200702"/>
    <x v="112"/>
    <n v="7.0632911392405129"/>
    <n v="175"/>
    <x v="2"/>
    <s v="Splits: 8.17.37(166) + 8.44.82(177) + 9.17.99(181)"/>
    <d v="1899-12-30T03:42:34"/>
    <d v="1899-12-30T01:51:17"/>
    <m/>
    <n v="0"/>
    <n v="0"/>
    <d v="1899-12-30T03:42:34"/>
    <d v="1899-12-30T04:34:58"/>
    <d v="1899-12-30T01:51:17"/>
    <d v="1899-12-30T02:17:29"/>
    <n v="831"/>
    <x v="6"/>
    <x v="5"/>
    <n v="200709"/>
    <n v="36"/>
    <n v="0"/>
    <n v="3"/>
  </r>
  <r>
    <d v="2007-09-05T00:00:00"/>
    <d v="2007-09-05T00:00:00"/>
    <x v="2"/>
    <n v="5"/>
    <n v="0"/>
    <n v="48"/>
    <n v="55"/>
    <d v="1899-12-30T00:48:55"/>
    <d v="1899-12-30T00:09:47"/>
    <s v="R200703"/>
    <x v="97"/>
    <n v="6.1328790459965976"/>
    <n v="0"/>
    <x v="22"/>
    <s v="Out: 24.03.87 Back: 24.51.63"/>
    <d v="1899-12-30T04:16:19"/>
    <d v="1899-12-30T02:08:10"/>
    <m/>
    <n v="0"/>
    <n v="0"/>
    <d v="1899-12-30T04:16:19"/>
    <d v="1899-12-30T05:08:43"/>
    <d v="1899-12-30T02:08:10"/>
    <d v="1899-12-30T02:34:22"/>
    <n v="1334"/>
    <x v="6"/>
    <x v="5"/>
    <n v="200709"/>
    <n v="36"/>
    <n v="1"/>
    <n v="5"/>
  </r>
  <r>
    <d v="2007-09-07T00:00:00"/>
    <d v="2007-09-07T00:00:00"/>
    <x v="2"/>
    <n v="4"/>
    <n v="0"/>
    <n v="42"/>
    <n v="16"/>
    <d v="1899-12-30T00:42:16"/>
    <d v="1899-12-30T00:10:34"/>
    <s v="R200703"/>
    <x v="75"/>
    <n v="5.6782334384858091"/>
    <n v="158"/>
    <x v="4"/>
    <s v="Out: 19.47.87(154) Back:22.28.30(161)"/>
    <d v="1899-12-30T04:36:51"/>
    <d v="1899-12-30T02:18:25"/>
    <m/>
    <n v="0"/>
    <n v="0"/>
    <d v="1899-12-30T04:36:51"/>
    <d v="1899-12-30T05:29:15"/>
    <d v="1899-12-30T02:18:25"/>
    <d v="1899-12-30T02:44:37"/>
    <n v="1988"/>
    <x v="6"/>
    <x v="5"/>
    <n v="200709"/>
    <n v="36"/>
    <n v="1"/>
    <n v="7"/>
  </r>
  <r>
    <d v="2007-09-08T00:00:00"/>
    <d v="2007-09-08T00:00:00"/>
    <x v="2"/>
    <n v="3.06"/>
    <n v="0"/>
    <n v="32"/>
    <n v="1"/>
    <d v="1899-12-30T00:32:01"/>
    <d v="1899-12-30T00:10:28"/>
    <s v="R200703"/>
    <x v="125"/>
    <n v="5.7345132743362877"/>
    <n v="159"/>
    <x v="4"/>
    <s v="Munson Loop - 13.33.78(151) Big House: 18.27.60(164)"/>
    <d v="1899-12-30T04:34:08"/>
    <d v="1899-12-30T02:17:04"/>
    <m/>
    <n v="0"/>
    <n v="0"/>
    <d v="1899-12-30T04:34:08"/>
    <d v="1899-12-30T05:26:32"/>
    <d v="1899-12-30T02:17:04"/>
    <d v="1899-12-30T02:43:16"/>
    <n v="1914"/>
    <x v="6"/>
    <x v="5"/>
    <n v="200709"/>
    <n v="36"/>
    <n v="0"/>
    <n v="8"/>
  </r>
  <r>
    <d v="2007-09-09T00:00:00"/>
    <d v="2007-09-09T00:00:00"/>
    <x v="2"/>
    <n v="7.08"/>
    <n v="1"/>
    <n v="21"/>
    <n v="2"/>
    <d v="1899-12-30T01:21:02"/>
    <d v="1899-12-30T00:11:27"/>
    <s v="R200703"/>
    <x v="138"/>
    <n v="5.2422871246400691"/>
    <n v="161"/>
    <x v="4"/>
    <s v="3MiSplit: 31.31.91(155) 6MiSplit: 36.37.87(165)"/>
    <d v="1899-12-30T04:59:52"/>
    <d v="1899-12-30T02:29:56"/>
    <m/>
    <n v="0"/>
    <n v="0"/>
    <d v="1899-12-30T04:59:52"/>
    <d v="1899-12-30T05:52:16"/>
    <d v="1899-12-30T02:29:56"/>
    <d v="1899-12-30T02:56:08"/>
    <n v="2490"/>
    <x v="6"/>
    <x v="5"/>
    <n v="200709"/>
    <n v="37"/>
    <n v="0"/>
    <n v="9"/>
  </r>
  <r>
    <d v="2007-09-11T00:00:00"/>
    <d v="2007-09-11T00:00:00"/>
    <x v="2"/>
    <n v="4"/>
    <n v="0"/>
    <n v="39"/>
    <n v="35"/>
    <d v="1899-12-30T00:39:35"/>
    <d v="1899-12-30T00:09:54"/>
    <s v="R200703"/>
    <x v="75"/>
    <n v="6.0631578947368467"/>
    <n v="156"/>
    <x v="12"/>
    <s v="Out: 19.53.70(152) Back: 19.41.02(162)"/>
    <d v="1899-12-30T04:19:16"/>
    <d v="1899-12-30T02:09:38"/>
    <m/>
    <n v="0"/>
    <n v="0"/>
    <d v="1899-12-30T04:19:16"/>
    <d v="1899-12-30T05:11:40"/>
    <d v="1899-12-30T02:09:38"/>
    <d v="1899-12-30T02:35:50"/>
    <n v="1443"/>
    <x v="6"/>
    <x v="5"/>
    <n v="200709"/>
    <n v="37"/>
    <n v="1"/>
    <n v="11"/>
  </r>
  <r>
    <d v="2007-09-12T00:00:00"/>
    <d v="2007-09-12T00:00:00"/>
    <x v="2"/>
    <n v="5"/>
    <n v="0"/>
    <n v="48"/>
    <n v="19"/>
    <d v="1899-12-30T00:48:19"/>
    <d v="1899-12-30T00:09:40"/>
    <s v="R200703"/>
    <x v="97"/>
    <n v="6.2090375991721327"/>
    <n v="155"/>
    <x v="8"/>
    <s v="Out: 23.58.63(149) Back: 24.20.49(161)"/>
    <d v="1899-12-30T04:13:11"/>
    <d v="1899-12-30T02:06:35"/>
    <m/>
    <n v="0"/>
    <n v="0"/>
    <d v="1899-12-30T04:13:11"/>
    <d v="1899-12-30T05:05:35"/>
    <d v="1899-12-30T02:06:35"/>
    <d v="1899-12-30T02:32:47"/>
    <n v="1229"/>
    <x v="6"/>
    <x v="5"/>
    <n v="200709"/>
    <n v="37"/>
    <n v="0"/>
    <n v="12"/>
  </r>
  <r>
    <d v="2007-09-13T00:00:00"/>
    <d v="2007-09-13T00:00:00"/>
    <x v="2"/>
    <n v="4"/>
    <n v="0"/>
    <n v="38"/>
    <n v="54"/>
    <d v="1899-12-30T00:38:54"/>
    <d v="1899-12-30T00:09:43"/>
    <s v="R200703"/>
    <x v="75"/>
    <n v="6.1696658097686425"/>
    <n v="158"/>
    <x v="2"/>
    <s v="Out: 19.15.25(154) Back: 19.39.49(162)"/>
    <d v="1899-12-30T04:14:48"/>
    <d v="1899-12-30T02:07:24"/>
    <m/>
    <n v="0"/>
    <n v="0"/>
    <d v="1899-12-30T04:14:48"/>
    <d v="1899-12-30T05:07:12"/>
    <d v="1899-12-30T02:07:24"/>
    <d v="1899-12-30T02:33:36"/>
    <n v="1291"/>
    <x v="6"/>
    <x v="5"/>
    <n v="200709"/>
    <n v="37"/>
    <n v="0"/>
    <n v="13"/>
  </r>
  <r>
    <d v="2007-09-14T00:00:00"/>
    <d v="2007-09-14T00:00:00"/>
    <x v="2"/>
    <n v="4"/>
    <n v="0"/>
    <n v="40"/>
    <n v="28"/>
    <d v="1899-12-30T00:40:28"/>
    <d v="1899-12-30T00:10:07"/>
    <s v="R200703"/>
    <x v="75"/>
    <n v="5.9308072487644194"/>
    <n v="154"/>
    <x v="2"/>
    <s v="Out: 20.55.05(146) Back: 19.33.82(163)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5"/>
    <n v="200709"/>
    <n v="37"/>
    <n v="0"/>
    <n v="14"/>
  </r>
  <r>
    <d v="2007-09-16T00:00:00"/>
    <d v="2007-09-16T00:00:00"/>
    <x v="2"/>
    <n v="8.5"/>
    <n v="1"/>
    <n v="26"/>
    <n v="20"/>
    <d v="1899-12-30T01:26:20"/>
    <d v="1899-12-30T00:10:09"/>
    <s v="R200702"/>
    <x v="139"/>
    <n v="5.907335907335912"/>
    <n v="156"/>
    <x v="6"/>
    <s v="Splits: 9.23.31(148) 10.31.91(152) 10.53.33(156) 9.09.79(157) 9.16.94(158) 9.16.93(160) 9.52.64(155) 12.44.00(162) 5.11.84(154)"/>
    <d v="1899-12-30T04:26:07"/>
    <d v="1899-12-30T02:13:03"/>
    <m/>
    <n v="0"/>
    <n v="0"/>
    <d v="1899-12-30T04:26:07"/>
    <d v="1899-12-30T05:18:31"/>
    <d v="1899-12-30T02:13:03"/>
    <d v="1899-12-30T02:39:15"/>
    <n v="1655"/>
    <x v="6"/>
    <x v="5"/>
    <n v="200709"/>
    <n v="38"/>
    <n v="1"/>
    <n v="16"/>
  </r>
  <r>
    <d v="2007-09-22T00:00:00"/>
    <d v="2007-09-22T00:00:00"/>
    <x v="2"/>
    <n v="8.5"/>
    <n v="1"/>
    <n v="33"/>
    <n v="24"/>
    <d v="1899-12-30T01:33:24"/>
    <d v="1899-12-30T00:10:59"/>
    <s v="R200703"/>
    <x v="139"/>
    <n v="5.4603854389721675"/>
    <n v="168"/>
    <x v="6"/>
    <s v="Splits: 10.05.14(155) 10.24.77(166) 11.21.88(168) 8.59.09(170) 9.20.51(172) 12.04.72(170) 10.46.20(168) 14.16.82(173) 6.05.83(168)"/>
    <d v="1899-12-30T04:47:54"/>
    <d v="1899-12-30T02:23:57"/>
    <m/>
    <n v="0"/>
    <n v="0"/>
    <d v="1899-12-30T04:47:54"/>
    <d v="1899-12-30T05:40:18"/>
    <d v="1899-12-30T02:23:57"/>
    <d v="1899-12-30T02:50:09"/>
    <n v="2242"/>
    <x v="6"/>
    <x v="5"/>
    <n v="200709"/>
    <n v="38"/>
    <n v="5"/>
    <n v="22"/>
  </r>
  <r>
    <d v="2007-09-24T00:00:00"/>
    <d v="2007-09-24T00:00:00"/>
    <x v="2"/>
    <n v="3"/>
    <n v="0"/>
    <n v="30"/>
    <n v="22"/>
    <d v="1899-12-30T00:30:22"/>
    <d v="1899-12-30T00:10:07"/>
    <s v="R200703"/>
    <x v="47"/>
    <n v="5.9275521405049449"/>
    <n v="147"/>
    <x v="2"/>
    <s v="Out: 15.27.06(140) Back: 14.55.51(154)"/>
    <d v="1899-12-30T04:25:12"/>
    <d v="1899-12-30T02:12:36"/>
    <m/>
    <n v="0"/>
    <n v="0"/>
    <d v="1899-12-30T04:25:12"/>
    <d v="1899-12-30T05:17:36"/>
    <d v="1899-12-30T02:12:36"/>
    <d v="1899-12-30T02:38:48"/>
    <n v="1635"/>
    <x v="6"/>
    <x v="5"/>
    <n v="200709"/>
    <n v="39"/>
    <n v="1"/>
    <n v="24"/>
  </r>
  <r>
    <d v="2007-09-25T00:00:00"/>
    <d v="2007-09-25T00:00:00"/>
    <x v="2"/>
    <n v="4"/>
    <n v="0"/>
    <n v="39"/>
    <n v="55"/>
    <d v="1899-12-30T00:39:55"/>
    <d v="1899-12-30T00:09:59"/>
    <s v="R200703"/>
    <x v="75"/>
    <n v="6.0125260960334082"/>
    <n v="157"/>
    <x v="2"/>
    <s v="Out: 19.59.52(151) Back: 19.56.12(163)"/>
    <d v="1899-12-30T04:21:27"/>
    <d v="1899-12-30T02:10:44"/>
    <m/>
    <n v="0"/>
    <n v="0"/>
    <d v="1899-12-30T04:21:27"/>
    <d v="1899-12-30T05:13:51"/>
    <d v="1899-12-30T02:10:44"/>
    <d v="1899-12-30T02:36:56"/>
    <n v="1503"/>
    <x v="6"/>
    <x v="5"/>
    <n v="200709"/>
    <n v="39"/>
    <n v="0"/>
    <n v="25"/>
  </r>
  <r>
    <d v="2007-09-26T00:00:00"/>
    <d v="2007-09-26T00:00:00"/>
    <x v="2"/>
    <n v="4"/>
    <n v="0"/>
    <n v="40"/>
    <n v="49"/>
    <d v="1899-12-30T00:40:49"/>
    <d v="1899-12-30T00:10:12"/>
    <s v="R200703"/>
    <x v="75"/>
    <n v="5.8799510004083331"/>
    <n v="156"/>
    <x v="4"/>
    <s v="Out: 19.23.19(147) Back: 21.26.22(164)"/>
    <d v="1899-12-30T04:27:21"/>
    <d v="1899-12-30T02:13:40"/>
    <m/>
    <n v="0"/>
    <n v="0"/>
    <d v="1899-12-30T04:27:21"/>
    <d v="1899-12-30T05:19:45"/>
    <d v="1899-12-30T02:13:40"/>
    <d v="1899-12-30T02:39:52"/>
    <n v="1705"/>
    <x v="6"/>
    <x v="5"/>
    <n v="200709"/>
    <n v="39"/>
    <n v="0"/>
    <n v="26"/>
  </r>
  <r>
    <d v="2007-09-27T00:00:00"/>
    <d v="2007-09-27T00:00:00"/>
    <x v="2"/>
    <n v="4"/>
    <n v="0"/>
    <n v="37"/>
    <n v="48"/>
    <d v="1899-12-30T00:37:48"/>
    <d v="1899-12-30T00:09:27"/>
    <s v="R200703"/>
    <x v="75"/>
    <n v="6.3492063492063542"/>
    <n v="166"/>
    <x v="2"/>
    <s v="Out: 18.27.17(160) Back: 19.21.41(171)"/>
    <d v="1899-12-30T04:07:35"/>
    <d v="1899-12-30T02:03:48"/>
    <m/>
    <n v="0"/>
    <n v="0"/>
    <d v="1899-12-30T04:07:35"/>
    <d v="1899-12-30T04:59:59"/>
    <d v="1899-12-30T02:03:48"/>
    <d v="1899-12-30T02:30:00"/>
    <n v="1089"/>
    <x v="6"/>
    <x v="5"/>
    <n v="200709"/>
    <n v="39"/>
    <n v="0"/>
    <n v="27"/>
  </r>
  <r>
    <d v="2007-09-30T00:00:00"/>
    <d v="2007-09-30T00:00:00"/>
    <x v="2"/>
    <n v="10.5"/>
    <n v="1"/>
    <n v="51"/>
    <n v="32"/>
    <d v="1899-12-30T01:51:32"/>
    <d v="1899-12-30T00:10:37"/>
    <s v="R200703"/>
    <x v="140"/>
    <n v="5.6485355648535611"/>
    <n v="159"/>
    <x v="6"/>
    <s v="Splits: 10.31.67(151) + 8.52.07(159) + 9.31.21(160) + 10.48.35(164) + 10.06.93(158) + 9.59.71(157) +12.22.65(159) + 12.50.93(161) + 10.00.54(160) + 10.25.59(164) + 5.11.76(166)"/>
    <d v="1899-12-30T04:38:18"/>
    <d v="1899-12-30T02:19:09"/>
    <m/>
    <n v="0"/>
    <n v="0"/>
    <d v="1899-12-30T04:38:18"/>
    <d v="1899-12-30T05:30:42"/>
    <d v="1899-12-30T02:19:09"/>
    <d v="1899-12-30T02:45:21"/>
    <n v="2021"/>
    <x v="6"/>
    <x v="5"/>
    <n v="200709"/>
    <n v="40"/>
    <n v="2"/>
    <n v="30"/>
  </r>
  <r>
    <d v="2007-10-02T00:00:00"/>
    <d v="2007-10-02T00:00:00"/>
    <x v="2"/>
    <n v="5"/>
    <n v="0"/>
    <n v="51"/>
    <n v="59"/>
    <d v="1899-12-30T00:51:59"/>
    <d v="1899-12-30T00:10:24"/>
    <s v="R200703"/>
    <x v="97"/>
    <n v="5.7710804745110664"/>
    <n v="154"/>
    <x v="2"/>
    <s v="Out: 24.50.04(153) Back: 27.09.31(155)"/>
    <d v="1899-12-30T04:32:24"/>
    <d v="1899-12-30T02:16:12"/>
    <m/>
    <n v="0"/>
    <n v="0"/>
    <d v="1899-12-30T04:32:24"/>
    <d v="1899-12-30T05:24:48"/>
    <d v="1899-12-30T02:16:12"/>
    <d v="1899-12-30T02:42:24"/>
    <n v="1864"/>
    <x v="6"/>
    <x v="6"/>
    <n v="200710"/>
    <n v="40"/>
    <n v="1"/>
    <n v="2"/>
  </r>
  <r>
    <d v="2007-10-03T00:00:00"/>
    <d v="2007-10-03T00:00:00"/>
    <x v="2"/>
    <n v="6"/>
    <n v="0"/>
    <n v="59"/>
    <n v="40"/>
    <d v="1899-12-30T00:59:40"/>
    <d v="1899-12-30T00:09:57"/>
    <s v="R200703"/>
    <x v="141"/>
    <n v="6.0335195530726313"/>
    <n v="155"/>
    <x v="2"/>
    <s v="Out: 30.32.14(151) Back: 29.08.79(160)"/>
    <d v="1899-12-30T04:20:33"/>
    <d v="1899-12-30T02:10:16"/>
    <m/>
    <n v="0"/>
    <n v="0"/>
    <d v="1899-12-30T04:20:33"/>
    <d v="1899-12-30T05:12:57"/>
    <d v="1899-12-30T02:10:16"/>
    <d v="1899-12-30T02:36:28"/>
    <n v="1476"/>
    <x v="6"/>
    <x v="6"/>
    <n v="200710"/>
    <n v="40"/>
    <n v="0"/>
    <n v="3"/>
  </r>
  <r>
    <d v="2007-10-04T00:00:00"/>
    <d v="2007-10-04T00:00:00"/>
    <x v="2"/>
    <n v="4"/>
    <n v="0"/>
    <n v="42"/>
    <n v="56"/>
    <d v="1899-12-30T00:42:56"/>
    <d v="1899-12-30T00:10:44"/>
    <s v="R200703"/>
    <x v="75"/>
    <n v="5.590062111801247"/>
    <n v="0"/>
    <x v="4"/>
    <s v="Out: 19.55.19 Back: 23.01.23"/>
    <d v="1899-12-30T04:41:13"/>
    <d v="1899-12-30T02:20:36"/>
    <m/>
    <n v="0"/>
    <n v="0"/>
    <d v="1899-12-30T04:41:13"/>
    <d v="1899-12-30T05:33:37"/>
    <d v="1899-12-30T02:20:36"/>
    <d v="1899-12-30T02:46:48"/>
    <n v="2086"/>
    <x v="6"/>
    <x v="6"/>
    <n v="200710"/>
    <n v="40"/>
    <n v="0"/>
    <n v="4"/>
  </r>
  <r>
    <d v="2007-10-05T00:00:00"/>
    <d v="2007-10-05T00:00:00"/>
    <x v="2"/>
    <n v="3"/>
    <n v="0"/>
    <n v="31"/>
    <n v="25"/>
    <d v="1899-12-30T00:31:25"/>
    <d v="1899-12-30T00:10:28"/>
    <s v="R200703"/>
    <x v="90"/>
    <n v="5.7294429708222854"/>
    <n v="145"/>
    <x v="4"/>
    <s v="Out: 15.08.68(142) Back: 16.16.43(147)"/>
    <d v="1899-12-30T04:34:22"/>
    <d v="1899-12-30T02:17:11"/>
    <m/>
    <n v="0"/>
    <n v="0"/>
    <d v="1899-12-30T04:34:22"/>
    <d v="1899-12-30T05:26:46"/>
    <d v="1899-12-30T02:17:11"/>
    <d v="1899-12-30T02:43:23"/>
    <n v="1918"/>
    <x v="6"/>
    <x v="6"/>
    <n v="200710"/>
    <n v="40"/>
    <n v="0"/>
    <n v="5"/>
  </r>
  <r>
    <d v="2007-10-07T00:00:00"/>
    <d v="2007-10-07T00:00:00"/>
    <x v="2"/>
    <n v="10.5"/>
    <n v="1"/>
    <n v="54"/>
    <n v="21"/>
    <d v="1899-12-30T01:54:21"/>
    <d v="1899-12-30T00:10:53"/>
    <s v="R200703"/>
    <x v="140"/>
    <n v="5.5094009619589031"/>
    <n v="0"/>
    <x v="4"/>
    <s v="Splits: 10.33.82(152) + 10.24.76(158) + 10.17.63(164) + 11.29.03(165) + 10.06.84(165) + 10.35.55(163) + 14.13.25(166) + 12.33.30(168) + 12.38.47(165) + 11.29.03(169)"/>
    <d v="1899-12-30T04:45:20"/>
    <d v="1899-12-30T02:22:40"/>
    <m/>
    <n v="0"/>
    <n v="0"/>
    <d v="1899-12-30T04:45:20"/>
    <d v="1899-12-30T05:37:44"/>
    <d v="1899-12-30T02:22:40"/>
    <d v="1899-12-30T02:48:52"/>
    <n v="2191"/>
    <x v="6"/>
    <x v="6"/>
    <n v="200710"/>
    <n v="41"/>
    <n v="1"/>
    <n v="7"/>
  </r>
  <r>
    <d v="2007-10-11T00:00:00"/>
    <d v="2007-10-11T00:00:00"/>
    <x v="2"/>
    <n v="3"/>
    <n v="0"/>
    <n v="29"/>
    <n v="37"/>
    <d v="1899-12-30T00:29:37"/>
    <d v="1899-12-30T00:09:52"/>
    <s v="R200703"/>
    <x v="90"/>
    <n v="6.0776589758019179"/>
    <n v="0"/>
    <x v="6"/>
    <s v="Out: 14.27.00 Back: 15.10.61"/>
    <d v="1899-12-30T04:18:39"/>
    <d v="1899-12-30T02:09:20"/>
    <m/>
    <n v="0"/>
    <n v="0"/>
    <d v="1899-12-30T04:18:39"/>
    <d v="1899-12-30T05:11:03"/>
    <d v="1899-12-30T02:09:20"/>
    <d v="1899-12-30T02:35:32"/>
    <n v="1423"/>
    <x v="6"/>
    <x v="6"/>
    <n v="200710"/>
    <n v="41"/>
    <n v="3"/>
    <n v="11"/>
  </r>
  <r>
    <d v="2007-10-13T00:00:00"/>
    <d v="2007-10-13T00:00:00"/>
    <x v="2"/>
    <n v="13.1"/>
    <n v="2"/>
    <n v="21"/>
    <n v="32"/>
    <d v="1899-12-30T02:21:32"/>
    <d v="1899-12-30T00:10:48"/>
    <s v="R200703"/>
    <x v="142"/>
    <n v="5.5534620819594949"/>
    <n v="178"/>
    <x v="6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m/>
    <n v="0"/>
    <n v="0"/>
    <d v="1899-12-30T04:43:04"/>
    <d v="1899-12-30T05:35:28"/>
    <d v="1899-12-30T02:21:32"/>
    <d v="1899-12-30T02:47:44"/>
    <n v="2135"/>
    <x v="6"/>
    <x v="6"/>
    <n v="200710"/>
    <n v="41"/>
    <n v="1"/>
    <n v="13"/>
  </r>
  <r>
    <d v="2007-10-13T00:00:00"/>
    <d v="2007-10-13T00:00:00"/>
    <x v="8"/>
    <n v="1"/>
    <n v="0"/>
    <n v="10"/>
    <n v="10"/>
    <d v="1899-12-30T00:10:10"/>
    <d v="1899-12-30T00:10:10"/>
    <s v="R200704"/>
    <x v="142"/>
    <n v="5.9016393442623007"/>
    <n v="0"/>
    <x v="6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  <n v="41"/>
    <e v="#REF!"/>
    <n v="13"/>
  </r>
  <r>
    <d v="2007-10-13T00:00:00"/>
    <d v="2007-10-13T00:00:00"/>
    <x v="9"/>
    <n v="1"/>
    <n v="0"/>
    <n v="10"/>
    <n v="11"/>
    <d v="1899-12-30T00:10:11"/>
    <d v="1899-12-30T00:10:11"/>
    <s v="R200704"/>
    <x v="142"/>
    <n v="5.891980360065471"/>
    <n v="0"/>
    <x v="6"/>
    <m/>
    <d v="1899-12-30T00:00:00"/>
    <d v="1899-12-30T00:00:00"/>
    <m/>
    <n v="0"/>
    <n v="0"/>
    <d v="1899-12-30T04:26:48"/>
    <d v="1899-12-30T05:19:12"/>
    <d v="1899-12-30T02:13:24"/>
    <d v="1899-12-30T02:39:36"/>
    <n v="1686"/>
    <x v="6"/>
    <x v="6"/>
    <n v="200710"/>
    <n v="41"/>
    <e v="#REF!"/>
    <n v="13"/>
  </r>
  <r>
    <d v="2007-10-13T00:00:00"/>
    <d v="2007-10-13T00:00:00"/>
    <x v="10"/>
    <n v="1"/>
    <n v="0"/>
    <n v="10"/>
    <n v="10"/>
    <d v="1899-12-30T00:10:10"/>
    <d v="1899-12-30T00:10:10"/>
    <s v="R200704"/>
    <x v="142"/>
    <n v="5.9016393442623007"/>
    <n v="0"/>
    <x v="6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  <n v="41"/>
    <e v="#REF!"/>
    <n v="13"/>
  </r>
  <r>
    <d v="2007-10-13T00:00:00"/>
    <d v="2007-10-13T00:00:00"/>
    <x v="11"/>
    <n v="1"/>
    <n v="0"/>
    <n v="10"/>
    <n v="13"/>
    <d v="1899-12-30T00:10:13"/>
    <d v="1899-12-30T00:10:13"/>
    <s v="R200704"/>
    <x v="142"/>
    <n v="5.872756933115828"/>
    <n v="0"/>
    <x v="6"/>
    <m/>
    <d v="1899-12-30T00:00:00"/>
    <d v="1899-12-30T00:00:00"/>
    <m/>
    <n v="0"/>
    <n v="0"/>
    <d v="1899-12-30T04:27:41"/>
    <d v="1899-12-30T05:20:05"/>
    <d v="1899-12-30T02:13:50"/>
    <d v="1899-12-30T02:40:02"/>
    <n v="1711"/>
    <x v="6"/>
    <x v="6"/>
    <n v="200710"/>
    <n v="41"/>
    <e v="#REF!"/>
    <n v="13"/>
  </r>
  <r>
    <d v="2007-10-13T00:00:00"/>
    <d v="2007-10-13T00:00:00"/>
    <x v="12"/>
    <n v="1"/>
    <n v="0"/>
    <n v="10"/>
    <n v="29"/>
    <d v="1899-12-30T00:10:29"/>
    <d v="1899-12-30T00:10:29"/>
    <s v="R200704"/>
    <x v="142"/>
    <n v="5.7233704292527872"/>
    <n v="0"/>
    <x v="6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  <n v="41"/>
    <e v="#REF!"/>
    <n v="13"/>
  </r>
  <r>
    <d v="2007-10-13T00:00:00"/>
    <d v="2007-10-13T00:00:00"/>
    <x v="13"/>
    <n v="1"/>
    <n v="0"/>
    <n v="10"/>
    <n v="24"/>
    <d v="1899-12-30T00:10:24"/>
    <d v="1899-12-30T00:10:24"/>
    <s v="R200704"/>
    <x v="142"/>
    <n v="5.7692307692307736"/>
    <n v="0"/>
    <x v="6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  <n v="41"/>
    <e v="#REF!"/>
    <n v="13"/>
  </r>
  <r>
    <d v="2007-10-13T00:00:00"/>
    <d v="2007-10-13T00:00:00"/>
    <x v="14"/>
    <n v="1"/>
    <n v="0"/>
    <n v="10"/>
    <n v="24"/>
    <d v="1899-12-30T00:10:24"/>
    <d v="1899-12-30T00:10:24"/>
    <s v="R200704"/>
    <x v="142"/>
    <n v="5.7692307692307736"/>
    <n v="0"/>
    <x v="6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  <n v="41"/>
    <e v="#REF!"/>
    <n v="13"/>
  </r>
  <r>
    <d v="2007-10-13T00:00:00"/>
    <d v="2007-10-13T00:00:00"/>
    <x v="15"/>
    <n v="1"/>
    <n v="0"/>
    <n v="10"/>
    <n v="29"/>
    <d v="1899-12-30T00:10:29"/>
    <d v="1899-12-30T00:10:29"/>
    <s v="R200704"/>
    <x v="142"/>
    <n v="5.7233704292527872"/>
    <n v="0"/>
    <x v="6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  <n v="41"/>
    <e v="#REF!"/>
    <n v="13"/>
  </r>
  <r>
    <d v="2007-10-13T00:00:00"/>
    <d v="2007-10-13T00:00:00"/>
    <x v="16"/>
    <n v="1"/>
    <n v="0"/>
    <n v="10"/>
    <n v="53"/>
    <d v="1899-12-30T00:10:53"/>
    <d v="1899-12-30T00:10:53"/>
    <s v="R200704"/>
    <x v="142"/>
    <n v="5.5130168453292541"/>
    <n v="0"/>
    <x v="6"/>
    <m/>
    <d v="1899-12-30T00:00:00"/>
    <d v="1899-12-30T00:00:00"/>
    <m/>
    <n v="0"/>
    <n v="0"/>
    <d v="1899-12-30T04:45:09"/>
    <d v="1899-12-30T05:37:33"/>
    <d v="1899-12-30T02:22:34"/>
    <d v="1899-12-30T02:48:46"/>
    <n v="2186"/>
    <x v="6"/>
    <x v="6"/>
    <n v="200710"/>
    <n v="41"/>
    <e v="#REF!"/>
    <n v="13"/>
  </r>
  <r>
    <d v="2007-10-13T00:00:00"/>
    <d v="2007-10-13T00:00:00"/>
    <x v="17"/>
    <n v="1"/>
    <n v="0"/>
    <n v="11"/>
    <n v="7"/>
    <d v="1899-12-30T00:11:07"/>
    <d v="1899-12-30T00:11:07"/>
    <s v="R200704"/>
    <x v="142"/>
    <n v="5.3973013493253408"/>
    <n v="0"/>
    <x v="6"/>
    <m/>
    <d v="1899-12-30T00:00:00"/>
    <d v="1899-12-30T00:00:00"/>
    <m/>
    <n v="0"/>
    <n v="0"/>
    <d v="1899-12-30T04:51:15"/>
    <d v="1899-12-30T05:43:39"/>
    <d v="1899-12-30T02:25:38"/>
    <d v="1899-12-30T02:51:50"/>
    <n v="2327"/>
    <x v="6"/>
    <x v="6"/>
    <n v="200710"/>
    <n v="41"/>
    <e v="#REF!"/>
    <n v="13"/>
  </r>
  <r>
    <d v="2007-10-13T00:00:00"/>
    <d v="2007-10-13T00:00:00"/>
    <x v="18"/>
    <n v="1"/>
    <n v="0"/>
    <n v="12"/>
    <n v="5"/>
    <d v="1899-12-30T00:12:05"/>
    <d v="1899-12-30T00:12:05"/>
    <s v="R200704"/>
    <x v="142"/>
    <n v="4.9655172413793141"/>
    <n v="0"/>
    <x v="6"/>
    <m/>
    <d v="1899-12-30T00:00:00"/>
    <d v="1899-12-30T00:00:00"/>
    <m/>
    <n v="0"/>
    <n v="0"/>
    <d v="1899-12-30T05:16:35"/>
    <d v="1899-12-30T06:08:59"/>
    <d v="1899-12-30T02:38:18"/>
    <d v="1899-12-30T03:04:30"/>
    <n v="2720"/>
    <x v="6"/>
    <x v="6"/>
    <n v="200710"/>
    <n v="41"/>
    <e v="#REF!"/>
    <n v="13"/>
  </r>
  <r>
    <d v="2007-10-13T00:00:00"/>
    <d v="2007-10-13T00:00:00"/>
    <x v="19"/>
    <n v="1"/>
    <n v="0"/>
    <n v="11"/>
    <n v="57"/>
    <d v="1899-12-30T00:11:57"/>
    <d v="1899-12-30T00:11:57"/>
    <s v="R200704"/>
    <x v="142"/>
    <n v="5.0209205020920544"/>
    <n v="0"/>
    <x v="6"/>
    <m/>
    <d v="1899-12-30T00:00:00"/>
    <d v="1899-12-30T00:00:00"/>
    <m/>
    <n v="0"/>
    <n v="0"/>
    <d v="1899-12-30T05:13:05"/>
    <d v="1899-12-30T06:05:29"/>
    <d v="1899-12-30T02:36:33"/>
    <d v="1899-12-30T03:02:45"/>
    <n v="2671"/>
    <x v="6"/>
    <x v="6"/>
    <n v="200710"/>
    <n v="41"/>
    <e v="#REF!"/>
    <n v="13"/>
  </r>
  <r>
    <d v="2007-10-13T00:00:00"/>
    <d v="2007-10-13T00:00:00"/>
    <x v="20"/>
    <n v="1"/>
    <n v="0"/>
    <n v="11"/>
    <n v="54"/>
    <d v="1899-12-30T00:11:54"/>
    <d v="1899-12-30T00:11:54"/>
    <s v="R200704"/>
    <x v="142"/>
    <n v="5.0420168067226934"/>
    <n v="0"/>
    <x v="6"/>
    <m/>
    <d v="1899-12-30T00:00:00"/>
    <d v="1899-12-30T00:00:00"/>
    <m/>
    <n v="0"/>
    <n v="0"/>
    <d v="1899-12-30T05:11:47"/>
    <d v="1899-12-30T06:04:11"/>
    <d v="1899-12-30T02:35:53"/>
    <d v="1899-12-30T03:02:05"/>
    <n v="2653"/>
    <x v="6"/>
    <x v="6"/>
    <n v="200710"/>
    <n v="41"/>
    <e v="#REF!"/>
    <n v="13"/>
  </r>
  <r>
    <d v="2007-10-15T00:00:00"/>
    <d v="2007-10-15T00:00:00"/>
    <x v="2"/>
    <n v="3"/>
    <n v="0"/>
    <n v="30"/>
    <n v="52"/>
    <d v="1899-12-30T00:30:52"/>
    <d v="1899-12-30T00:10:17"/>
    <s v="R200703"/>
    <x v="90"/>
    <n v="5.8315334773218188"/>
    <n v="145"/>
    <x v="6"/>
    <s v="Out: 15.08.44(144) Back: 15.43.82(146)"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6"/>
    <n v="200710"/>
    <n v="42"/>
    <n v="1"/>
    <n v="15"/>
  </r>
  <r>
    <d v="2007-10-16T00:00:00"/>
    <d v="2007-10-16T00:00:00"/>
    <x v="2"/>
    <n v="5"/>
    <n v="0"/>
    <n v="49"/>
    <n v="36"/>
    <d v="1899-12-30T00:49:36"/>
    <d v="1899-12-30T00:09:55"/>
    <s v="R200702"/>
    <x v="97"/>
    <n v="6.0483870967741984"/>
    <n v="151"/>
    <x v="6"/>
    <s v="Out: 26.09.97(143) Back: 23.26.78(159)"/>
    <d v="1899-12-30T04:19:54"/>
    <d v="1899-12-30T02:09:57"/>
    <m/>
    <n v="0"/>
    <n v="0"/>
    <d v="1899-12-30T04:19:54"/>
    <d v="1899-12-30T05:12:18"/>
    <d v="1899-12-30T02:09:57"/>
    <d v="1899-12-30T02:36:09"/>
    <n v="1462"/>
    <x v="6"/>
    <x v="6"/>
    <n v="200710"/>
    <n v="42"/>
    <n v="0"/>
    <n v="16"/>
  </r>
  <r>
    <d v="2007-10-18T00:00:00"/>
    <d v="2007-10-18T00:00:00"/>
    <x v="2"/>
    <n v="6"/>
    <n v="1"/>
    <n v="1"/>
    <n v="28"/>
    <d v="1899-12-30T01:01:28"/>
    <d v="1899-12-30T00:10:15"/>
    <s v="R200702"/>
    <x v="141"/>
    <n v="5.8568329718004382"/>
    <n v="158"/>
    <x v="2"/>
    <s v="Out: 31.37.05(151) Back: 29.51.37(165)"/>
    <d v="1899-12-30T04:28:24"/>
    <d v="1899-12-30T02:14:12"/>
    <m/>
    <n v="0"/>
    <n v="0"/>
    <d v="1899-12-30T04:28:24"/>
    <d v="1899-12-30T05:20:48"/>
    <d v="1899-12-30T02:14:12"/>
    <d v="1899-12-30T02:40:24"/>
    <n v="1735"/>
    <x v="6"/>
    <x v="6"/>
    <n v="200710"/>
    <n v="42"/>
    <n v="1"/>
    <n v="18"/>
  </r>
  <r>
    <d v="2007-10-19T00:00:00"/>
    <d v="2007-10-19T00:00:00"/>
    <x v="2"/>
    <n v="5"/>
    <n v="0"/>
    <n v="52"/>
    <n v="7"/>
    <d v="1899-12-30T00:52:07"/>
    <d v="1899-12-30T00:10:25"/>
    <s v="R200702"/>
    <x v="97"/>
    <n v="5.7563159577870211"/>
    <n v="148"/>
    <x v="23"/>
    <s v="Out: 24.56.06(147) Back: 27.11.73(148)"/>
    <d v="1899-12-30T04:33:05"/>
    <d v="1899-12-30T02:16:33"/>
    <m/>
    <n v="0"/>
    <n v="0"/>
    <d v="1899-12-30T04:33:05"/>
    <d v="1899-12-30T05:25:30"/>
    <d v="1899-12-30T02:16:33"/>
    <d v="1899-12-30T02:42:45"/>
    <n v="1885"/>
    <x v="6"/>
    <x v="6"/>
    <n v="200710"/>
    <n v="42"/>
    <n v="0"/>
    <n v="19"/>
  </r>
  <r>
    <d v="2007-10-21T00:00:00"/>
    <d v="2007-10-21T00:00:00"/>
    <x v="2"/>
    <n v="7"/>
    <n v="1"/>
    <n v="15"/>
    <n v="59"/>
    <d v="1899-12-30T01:15:59"/>
    <d v="1899-12-30T00:10:51"/>
    <s v="R200703"/>
    <x v="138"/>
    <n v="5.5275279666593597"/>
    <n v="0"/>
    <x v="2"/>
    <s v="Splits: 10.39.98(149) + 9.56.21(152) + 10.03.34(154) + 10.10.49(155) + 11.46.88(163) + 11.00.47(163) + 12.19.01(162)"/>
    <d v="1899-12-30T04:44:24"/>
    <d v="1899-12-30T02:22:12"/>
    <m/>
    <n v="0"/>
    <n v="0"/>
    <d v="1899-12-30T04:44:24"/>
    <d v="1899-12-30T05:36:48"/>
    <d v="1899-12-30T02:22:12"/>
    <d v="1899-12-30T02:48:24"/>
    <n v="2170"/>
    <x v="6"/>
    <x v="6"/>
    <n v="200710"/>
    <n v="43"/>
    <n v="1"/>
    <n v="21"/>
  </r>
  <r>
    <d v="2007-10-24T00:00:00"/>
    <d v="2007-10-24T00:00:00"/>
    <x v="2"/>
    <n v="4"/>
    <n v="0"/>
    <n v="41"/>
    <n v="27"/>
    <d v="1899-12-30T00:41:27"/>
    <d v="1899-12-30T00:10:22"/>
    <s v="R200703"/>
    <x v="75"/>
    <n v="5.790108564535589"/>
    <n v="150"/>
    <x v="6"/>
    <s v="Out: 20.04.47(150) Back: 21.22.55(150)"/>
    <d v="1899-12-30T04:31:30"/>
    <d v="1899-12-30T02:15:45"/>
    <m/>
    <n v="0"/>
    <n v="0"/>
    <d v="1899-12-30T04:31:30"/>
    <d v="1899-12-30T05:23:54"/>
    <d v="1899-12-30T02:15:45"/>
    <d v="1899-12-30T02:41:57"/>
    <n v="1838"/>
    <x v="6"/>
    <x v="6"/>
    <n v="200710"/>
    <n v="43"/>
    <n v="2"/>
    <n v="24"/>
  </r>
  <r>
    <d v="2007-10-25T00:00:00"/>
    <d v="2007-10-25T00:00:00"/>
    <x v="2"/>
    <n v="4"/>
    <n v="0"/>
    <n v="43"/>
    <n v="5"/>
    <d v="1899-12-30T00:43:05"/>
    <d v="1899-12-30T00:10:46"/>
    <s v="R200703"/>
    <x v="75"/>
    <n v="5.570599613152809"/>
    <n v="147"/>
    <x v="6"/>
    <s v="Out: 21.16.36(144) Back: 21.49.57(150)"/>
    <d v="1899-12-30T04:42:12"/>
    <d v="1899-12-30T02:21:06"/>
    <m/>
    <n v="0"/>
    <n v="0"/>
    <d v="1899-12-30T04:42:12"/>
    <d v="1899-12-30T05:34:36"/>
    <d v="1899-12-30T02:21:06"/>
    <d v="1899-12-30T02:47:18"/>
    <n v="2113"/>
    <x v="6"/>
    <x v="6"/>
    <n v="200710"/>
    <n v="43"/>
    <n v="0"/>
    <n v="25"/>
  </r>
  <r>
    <d v="2007-10-26T00:00:00"/>
    <d v="2007-10-26T00:00:00"/>
    <x v="2"/>
    <n v="4"/>
    <n v="0"/>
    <n v="41"/>
    <n v="53"/>
    <d v="1899-12-30T00:41:53"/>
    <d v="1899-12-30T00:10:28"/>
    <s v="R200703"/>
    <x v="143"/>
    <n v="5.7302029446876288"/>
    <n v="161"/>
    <x v="6"/>
    <s v="Splits: 9.46.16(157) + 10.39.62(157) + 12.11.88(162) + 9.16.94(166)"/>
    <d v="1899-12-30T04:34:20"/>
    <d v="1899-12-30T02:17:10"/>
    <m/>
    <n v="0"/>
    <n v="0"/>
    <d v="1899-12-30T04:34:20"/>
    <d v="1899-12-30T05:26:44"/>
    <d v="1899-12-30T02:17:10"/>
    <d v="1899-12-30T02:43:22"/>
    <n v="1916"/>
    <x v="6"/>
    <x v="6"/>
    <n v="200710"/>
    <n v="43"/>
    <n v="0"/>
    <n v="26"/>
  </r>
  <r>
    <d v="2007-10-28T00:00:00"/>
    <d v="2007-10-28T00:00:00"/>
    <x v="2"/>
    <n v="11"/>
    <n v="1"/>
    <n v="55"/>
    <n v="17"/>
    <d v="1899-12-30T01:55:17"/>
    <d v="1899-12-30T00:10:29"/>
    <s v="R200704"/>
    <x v="144"/>
    <n v="5.725025299985548"/>
    <n v="157"/>
    <x v="6"/>
    <s v="Splits: 9.09.73(145) + 9.24.07(154)  + 9.56.21(155) + 10.21.20(162) + 10.56.07(163) + 10.46.19(161) + 9.49.06(154) + 11.00.40(156) + 12.33.36(159) + 11.00.48(159) + 10.21.19(161)"/>
    <d v="1899-12-30T04:34:35"/>
    <d v="1899-12-30T02:17:18"/>
    <m/>
    <n v="0"/>
    <n v="0"/>
    <d v="1899-12-30T04:34:35"/>
    <d v="1899-12-30T05:26:59"/>
    <d v="1899-12-30T02:17:18"/>
    <d v="1899-12-30T02:43:30"/>
    <n v="1926"/>
    <x v="6"/>
    <x v="6"/>
    <n v="200710"/>
    <n v="44"/>
    <n v="1"/>
    <n v="28"/>
  </r>
  <r>
    <d v="2007-10-30T00:00:00"/>
    <d v="2007-10-30T00:00:00"/>
    <x v="2"/>
    <n v="6"/>
    <n v="0"/>
    <n v="57"/>
    <n v="53"/>
    <d v="1899-12-30T00:57:53"/>
    <d v="1899-12-30T00:09:39"/>
    <s v="R200704"/>
    <x v="141"/>
    <n v="6.2194068528649629"/>
    <n v="154"/>
    <x v="6"/>
    <s v="Out: 28.29.93(153) Back: 29.23.52(156)"/>
    <d v="1899-12-30T04:12:45"/>
    <d v="1899-12-30T02:06:23"/>
    <m/>
    <n v="0"/>
    <n v="0"/>
    <d v="1899-12-30T04:12:45"/>
    <d v="1899-12-30T05:05:09"/>
    <d v="1899-12-30T02:06:23"/>
    <d v="1899-12-30T02:32:35"/>
    <n v="1220"/>
    <x v="6"/>
    <x v="6"/>
    <n v="200710"/>
    <n v="44"/>
    <n v="1"/>
    <n v="30"/>
  </r>
  <r>
    <d v="2007-10-31T00:00:00"/>
    <d v="2007-10-31T00:00:00"/>
    <x v="2"/>
    <n v="3.5"/>
    <n v="0"/>
    <n v="30"/>
    <n v="28"/>
    <d v="1899-12-30T00:30:28"/>
    <d v="1899-12-30T00:08:42"/>
    <s v="R200704"/>
    <x v="89"/>
    <n v="6.8927789934354537"/>
    <n v="164"/>
    <x v="6"/>
    <s v="Out: 15.20.30(159) Back: 15.07.80(169)"/>
    <d v="1899-12-30T03:48:04"/>
    <d v="1899-12-30T01:54:02"/>
    <m/>
    <n v="0"/>
    <n v="0"/>
    <d v="1899-12-30T03:48:04"/>
    <d v="1899-12-30T04:40:28"/>
    <d v="1899-12-30T01:54:02"/>
    <d v="1899-12-30T02:20:14"/>
    <n v="856"/>
    <x v="6"/>
    <x v="6"/>
    <n v="200710"/>
    <n v="44"/>
    <n v="0"/>
    <n v="31"/>
  </r>
  <r>
    <d v="2007-11-01T00:00:00"/>
    <d v="2007-11-01T00:00:00"/>
    <x v="2"/>
    <n v="3"/>
    <n v="0"/>
    <n v="26"/>
    <n v="58"/>
    <d v="1899-12-30T00:26:58"/>
    <d v="1899-12-30T00:08:59"/>
    <s v="R200704"/>
    <x v="90"/>
    <n v="6.6749072929542699"/>
    <n v="155"/>
    <x v="2"/>
    <s v="Out: 13.28.86(153) Back: 13.29.54(158)"/>
    <d v="1899-12-30T03:55:31"/>
    <d v="1899-12-30T01:57:45"/>
    <m/>
    <n v="0"/>
    <n v="0"/>
    <d v="1899-12-30T03:55:31"/>
    <d v="1899-12-30T04:47:55"/>
    <d v="1899-12-30T01:57:45"/>
    <d v="1899-12-30T02:23:57"/>
    <n v="904"/>
    <x v="6"/>
    <x v="7"/>
    <n v="200711"/>
    <n v="44"/>
    <n v="0"/>
    <n v="1"/>
  </r>
  <r>
    <d v="2007-11-02T00:00:00"/>
    <d v="2007-11-02T00:00:00"/>
    <x v="2"/>
    <n v="5"/>
    <n v="0"/>
    <n v="50"/>
    <n v="56"/>
    <d v="1899-12-30T00:50:56"/>
    <d v="1899-12-30T00:10:11"/>
    <s v="R200704"/>
    <x v="97"/>
    <n v="5.8900523560209477"/>
    <n v="148"/>
    <x v="6"/>
    <s v="Out: 25.04.38(146) Back: 25.51.85(150)"/>
    <d v="1899-12-30T04:26:53"/>
    <d v="1899-12-30T02:13:27"/>
    <m/>
    <n v="0"/>
    <n v="0"/>
    <d v="1899-12-30T04:26:53"/>
    <d v="1899-12-30T05:19:17"/>
    <d v="1899-12-30T02:13:27"/>
    <d v="1899-12-30T02:39:39"/>
    <n v="1690"/>
    <x v="6"/>
    <x v="7"/>
    <n v="200711"/>
    <n v="44"/>
    <n v="0"/>
    <n v="2"/>
  </r>
  <r>
    <d v="2007-11-04T00:00:00"/>
    <d v="2007-11-04T00:00:00"/>
    <x v="2"/>
    <n v="11"/>
    <n v="1"/>
    <n v="51"/>
    <n v="54"/>
    <d v="1899-12-30T01:51:54"/>
    <d v="1899-12-30T00:10:10"/>
    <s v="R200704"/>
    <x v="144"/>
    <n v="5.8981233243967868"/>
    <n v="0"/>
    <x v="6"/>
    <s v="Splits: 8.48.75 + 9.20.51 + 9.19.86 + 10.42.62 + 11.07.60 + 10.06.92 + 9.20.51 + 11.36.17 + 11.18.32 + 10.17.62 + 9.55.74"/>
    <d v="1899-12-30T04:26:32"/>
    <d v="1899-12-30T02:13:16"/>
    <m/>
    <n v="0"/>
    <n v="0"/>
    <d v="1899-12-30T04:26:32"/>
    <d v="1899-12-30T05:18:56"/>
    <d v="1899-12-30T02:13:16"/>
    <d v="1899-12-30T02:39:28"/>
    <n v="1678"/>
    <x v="6"/>
    <x v="7"/>
    <n v="200711"/>
    <n v="45"/>
    <n v="1"/>
    <n v="4"/>
  </r>
  <r>
    <d v="2007-11-06T00:00:00"/>
    <d v="2007-11-06T00:00:00"/>
    <x v="2"/>
    <n v="4"/>
    <n v="0"/>
    <n v="43"/>
    <n v="30"/>
    <d v="1899-12-30T00:43:30"/>
    <d v="1899-12-30T00:10:52"/>
    <s v="R200704"/>
    <x v="75"/>
    <n v="5.5172413793103487"/>
    <n v="0"/>
    <x v="6"/>
    <s v="Really bad day 20 min out 23+ back"/>
    <d v="1899-12-30T04:44:55"/>
    <d v="1899-12-30T02:22:28"/>
    <m/>
    <n v="0"/>
    <n v="0"/>
    <d v="1899-12-30T04:44:55"/>
    <d v="1899-12-30T05:37:20"/>
    <d v="1899-12-30T02:22:28"/>
    <d v="1899-12-30T02:48:40"/>
    <n v="2181"/>
    <x v="6"/>
    <x v="7"/>
    <n v="200711"/>
    <n v="45"/>
    <n v="1"/>
    <n v="6"/>
  </r>
  <r>
    <d v="2007-11-08T00:00:00"/>
    <d v="2007-11-08T00:00:00"/>
    <x v="2"/>
    <n v="6.5"/>
    <n v="1"/>
    <n v="7"/>
    <n v="2"/>
    <d v="1899-12-30T01:07:02"/>
    <d v="1899-12-30T00:10:19"/>
    <s v="R200704"/>
    <x v="96"/>
    <n v="5.8180009945300899"/>
    <n v="0"/>
    <x v="6"/>
    <s v="Out: 35.00.55 Back: 32.01.25"/>
    <d v="1899-12-30T04:30:12"/>
    <d v="1899-12-30T02:15:06"/>
    <m/>
    <n v="0"/>
    <n v="0"/>
    <d v="1899-12-30T04:30:12"/>
    <d v="1899-12-30T05:22:36"/>
    <d v="1899-12-30T02:15:06"/>
    <d v="1899-12-30T02:41:18"/>
    <n v="1795"/>
    <x v="6"/>
    <x v="7"/>
    <n v="200711"/>
    <n v="45"/>
    <n v="1"/>
    <n v="8"/>
  </r>
  <r>
    <d v="2007-11-11T00:00:00"/>
    <d v="2007-11-11T00:00:00"/>
    <x v="2"/>
    <n v="12"/>
    <n v="2"/>
    <n v="3"/>
    <n v="31"/>
    <d v="1899-12-30T02:03:31"/>
    <d v="1899-12-30T00:10:18"/>
    <s v="R200704"/>
    <x v="145"/>
    <n v="5.829172851167189"/>
    <n v="0"/>
    <x v="6"/>
    <s v="Splits: 8.44.04 + 9.16.94 + 9.38.35 + 10.42.62 + 11.43.31 + 9.34.79 + 9.24.07 + 11.25.46 + 10.39.05 + 11.36.17 + 11.16.89 + 9.31.21"/>
    <d v="1899-12-30T04:29:41"/>
    <d v="1899-12-30T02:14:50"/>
    <m/>
    <n v="0"/>
    <n v="0"/>
    <d v="1899-12-30T04:29:41"/>
    <d v="1899-12-30T05:22:05"/>
    <d v="1899-12-30T02:14:50"/>
    <d v="1899-12-30T02:41:02"/>
    <n v="1777"/>
    <x v="6"/>
    <x v="7"/>
    <n v="200711"/>
    <n v="46"/>
    <n v="2"/>
    <n v="11"/>
  </r>
  <r>
    <d v="2007-11-13T00:00:00"/>
    <d v="2007-11-13T00:00:00"/>
    <x v="2"/>
    <n v="4"/>
    <n v="0"/>
    <n v="41"/>
    <n v="38"/>
    <d v="1899-12-30T00:41:38"/>
    <d v="1899-12-30T00:10:24"/>
    <s v="R200704"/>
    <x v="75"/>
    <n v="5.7646116893514856"/>
    <n v="0"/>
    <x v="2"/>
    <s v="Out: 21.38.22 Back: 20.00.56"/>
    <d v="1899-12-30T04:32:42"/>
    <d v="1899-12-30T02:16:21"/>
    <m/>
    <n v="0"/>
    <n v="0"/>
    <d v="1899-12-30T04:32:42"/>
    <d v="1899-12-30T05:25:06"/>
    <d v="1899-12-30T02:16:21"/>
    <d v="1899-12-30T02:42:33"/>
    <n v="1876"/>
    <x v="6"/>
    <x v="7"/>
    <n v="200711"/>
    <n v="46"/>
    <n v="1"/>
    <n v="13"/>
  </r>
  <r>
    <d v="2007-11-15T00:00:00"/>
    <d v="2007-11-15T00:00:00"/>
    <x v="2"/>
    <n v="5"/>
    <n v="0"/>
    <n v="47"/>
    <n v="2"/>
    <d v="1899-12-30T00:47:02"/>
    <d v="1899-12-30T00:09:24"/>
    <s v="R200703"/>
    <x v="97"/>
    <n v="6.3784549964564183"/>
    <n v="0"/>
    <x v="18"/>
    <s v="Out: 23.38.52 Back: 23.24.16"/>
    <d v="1899-12-30T04:06:27"/>
    <d v="1899-12-30T02:03:14"/>
    <m/>
    <n v="0"/>
    <n v="0"/>
    <d v="1899-12-30T04:06:27"/>
    <d v="1899-12-30T04:58:51"/>
    <d v="1899-12-30T02:03:14"/>
    <d v="1899-12-30T02:29:26"/>
    <n v="1071"/>
    <x v="6"/>
    <x v="7"/>
    <n v="200711"/>
    <n v="46"/>
    <n v="1"/>
    <n v="15"/>
  </r>
  <r>
    <d v="2007-11-18T00:00:00"/>
    <d v="2007-11-18T00:00:00"/>
    <x v="2"/>
    <n v="5"/>
    <n v="0"/>
    <n v="43"/>
    <n v="50"/>
    <d v="1899-12-30T00:43:50"/>
    <d v="1899-12-30T00:08:46"/>
    <s v="R200704"/>
    <x v="117"/>
    <n v="6.8441064638783322"/>
    <n v="0"/>
    <x v="5"/>
    <s v="Splits: 8.18.86 + 8.48.37 + 9.02.66 + 8.26.95 + 8.12.68"/>
    <d v="1899-12-30T03:49:41"/>
    <d v="1899-12-30T01:54:51"/>
    <m/>
    <n v="0"/>
    <n v="0"/>
    <d v="1899-12-30T03:49:41"/>
    <d v="1899-12-30T04:42:05"/>
    <d v="1899-12-30T01:54:51"/>
    <d v="1899-12-30T02:21:03"/>
    <n v="866"/>
    <x v="6"/>
    <x v="7"/>
    <n v="200711"/>
    <n v="47"/>
    <n v="2"/>
    <n v="18"/>
  </r>
  <r>
    <d v="2007-11-20T00:00:00"/>
    <d v="2007-11-20T00:00:00"/>
    <x v="2"/>
    <n v="4.5"/>
    <n v="0"/>
    <n v="48"/>
    <n v="35"/>
    <d v="1899-12-30T00:48:35"/>
    <d v="1899-12-30T00:10:48"/>
    <s v="R200703"/>
    <x v="93"/>
    <n v="5.5574614065180148"/>
    <n v="0"/>
    <x v="18"/>
    <m/>
    <d v="1899-12-30T04:42:52"/>
    <d v="1899-12-30T02:21:26"/>
    <m/>
    <n v="0"/>
    <n v="0"/>
    <d v="1899-12-30T04:42:52"/>
    <d v="1899-12-30T05:35:16"/>
    <d v="1899-12-30T02:21:26"/>
    <d v="1899-12-30T02:47:38"/>
    <n v="2129"/>
    <x v="6"/>
    <x v="7"/>
    <n v="200711"/>
    <n v="47"/>
    <n v="1"/>
    <n v="20"/>
  </r>
  <r>
    <d v="2007-11-23T00:00:00"/>
    <d v="2007-11-23T00:00:00"/>
    <x v="2"/>
    <n v="4"/>
    <n v="0"/>
    <n v="39"/>
    <n v="45"/>
    <d v="1899-12-30T00:39:45"/>
    <d v="1899-12-30T00:09:56"/>
    <s v="R200704"/>
    <x v="2"/>
    <n v="6.0377358490566087"/>
    <n v="0"/>
    <x v="13"/>
    <m/>
    <d v="1899-12-30T04:20:22"/>
    <d v="1899-12-30T02:10:11"/>
    <m/>
    <n v="0"/>
    <n v="0"/>
    <d v="1899-12-30T04:20:22"/>
    <d v="1899-12-30T05:12:46"/>
    <d v="1899-12-30T02:10:11"/>
    <d v="1899-12-30T02:36:23"/>
    <n v="1472"/>
    <x v="6"/>
    <x v="7"/>
    <n v="200711"/>
    <n v="47"/>
    <n v="2"/>
    <n v="23"/>
  </r>
  <r>
    <d v="2007-11-25T00:00:00"/>
    <d v="2007-11-25T00:00:00"/>
    <x v="2"/>
    <n v="8.35"/>
    <n v="1"/>
    <n v="27"/>
    <n v="48"/>
    <d v="1899-12-30T01:27:48"/>
    <d v="1899-12-30T00:10:31"/>
    <s v="R200704"/>
    <x v="12"/>
    <n v="5.7061503416856532"/>
    <n v="0"/>
    <x v="5"/>
    <s v="Splits: 8.53.91 + 9.27.65 + 9.38.35 + 11.36.17 + 12.05.95 + 10.35.48 + 11.25.46 + 10.49.75 + 3.16.20"/>
    <d v="1899-12-30T04:35:30"/>
    <d v="1899-12-30T02:17:45"/>
    <m/>
    <n v="0"/>
    <n v="0"/>
    <d v="1899-12-30T04:35:30"/>
    <d v="1899-12-30T05:27:54"/>
    <d v="1899-12-30T02:17:45"/>
    <d v="1899-12-30T02:43:57"/>
    <n v="1952"/>
    <x v="6"/>
    <x v="7"/>
    <n v="200711"/>
    <n v="48"/>
    <n v="1"/>
    <n v="25"/>
  </r>
  <r>
    <d v="2007-11-27T00:00:00"/>
    <d v="2007-11-27T00:00:00"/>
    <x v="2"/>
    <n v="4"/>
    <n v="0"/>
    <n v="35"/>
    <n v="26"/>
    <d v="1899-12-30T00:35:26"/>
    <d v="1899-12-30T00:08:51"/>
    <s v="R200704"/>
    <x v="75"/>
    <n v="6.7732831608654811"/>
    <n v="0"/>
    <x v="6"/>
    <s v="Ran with Dave F.  Out: 18.14.18 Back: 17.12.52"/>
    <d v="1899-12-30T03:52:05"/>
    <d v="1899-12-30T01:56:03"/>
    <m/>
    <n v="0"/>
    <n v="0"/>
    <d v="1899-12-30T03:52:05"/>
    <d v="1899-12-30T04:44:29"/>
    <d v="1899-12-30T01:56:03"/>
    <d v="1899-12-30T02:22:15"/>
    <n v="878"/>
    <x v="6"/>
    <x v="7"/>
    <n v="200711"/>
    <n v="48"/>
    <n v="1"/>
    <n v="27"/>
  </r>
  <r>
    <d v="2007-11-30T00:00:00"/>
    <d v="2007-11-30T00:00:00"/>
    <x v="2"/>
    <n v="2.6"/>
    <n v="0"/>
    <n v="25"/>
    <n v="10"/>
    <d v="1899-12-30T00:25:10"/>
    <d v="1899-12-30T00:09:41"/>
    <s v="R200704"/>
    <x v="146"/>
    <n v="6.1986754966887467"/>
    <n v="0"/>
    <x v="6"/>
    <m/>
    <d v="1899-12-30T04:13:36"/>
    <d v="1899-12-30T02:06:48"/>
    <m/>
    <n v="0"/>
    <n v="0"/>
    <d v="1899-12-30T04:13:36"/>
    <d v="1899-12-30T05:06:00"/>
    <d v="1899-12-30T02:06:48"/>
    <d v="1899-12-30T02:33:00"/>
    <n v="1248"/>
    <x v="6"/>
    <x v="7"/>
    <n v="200711"/>
    <n v="48"/>
    <n v="2"/>
    <n v="30"/>
  </r>
  <r>
    <d v="2007-12-02T00:00:00"/>
    <d v="2007-12-02T00:00:00"/>
    <x v="2"/>
    <n v="13.1"/>
    <n v="2"/>
    <n v="2"/>
    <n v="49"/>
    <d v="1899-12-30T02:02:49"/>
    <d v="1899-12-30T00:09:23"/>
    <s v="R200704"/>
    <x v="147"/>
    <n v="6.3997828742027467"/>
    <n v="0"/>
    <x v="6"/>
    <s v="Splits: 9.05.40 + 8.34.10 + 8.48.37 + 8.23.38 + 9.06.23 + 8.34.09 + 9.13.38 + 9.31.21 + 9.16.93 + 9.13.37 + 9.09.79 + 9.20.51 + 9.20.50 + 5.12.64"/>
    <d v="1899-12-30T04:05:38"/>
    <d v="1899-12-30T02:02:49"/>
    <m/>
    <n v="0"/>
    <n v="0"/>
    <d v="1899-12-30T04:05:38"/>
    <d v="1899-12-30T04:58:02"/>
    <d v="1899-12-30T02:02:49"/>
    <d v="1899-12-30T02:29:01"/>
    <n v="1055"/>
    <x v="6"/>
    <x v="11"/>
    <n v="200712"/>
    <n v="49"/>
    <n v="4"/>
    <n v="2"/>
  </r>
  <r>
    <d v="2007-12-02T00:00:00"/>
    <d v="2007-12-02T00:00:00"/>
    <x v="8"/>
    <n v="1"/>
    <n v="0"/>
    <n v="9"/>
    <n v="5"/>
    <d v="1899-12-30T00:09:05"/>
    <d v="1899-12-30T00:09:05"/>
    <s v="R200704"/>
    <x v="147"/>
    <n v="6.6055045871559681"/>
    <n v="0"/>
    <x v="6"/>
    <m/>
    <d v="1899-12-30T00:00:00"/>
    <d v="1899-12-30T00:00:00"/>
    <m/>
    <n v="0"/>
    <n v="0"/>
    <d v="1899-12-30T03:57:59"/>
    <d v="1899-12-30T04:50:23"/>
    <d v="1899-12-30T01:59:00"/>
    <d v="1899-12-30T02:25:12"/>
    <n v="926"/>
    <x v="6"/>
    <x v="11"/>
    <n v="200712"/>
    <n v="49"/>
    <n v="0"/>
    <n v="2"/>
  </r>
  <r>
    <d v="2007-12-02T00:00:00"/>
    <d v="2007-12-02T00:00:00"/>
    <x v="9"/>
    <n v="1"/>
    <n v="0"/>
    <n v="8"/>
    <n v="34"/>
    <d v="1899-12-30T00:08:34"/>
    <d v="1899-12-30T00:08:34"/>
    <s v="R200704"/>
    <x v="147"/>
    <n v="7.0038910505836629"/>
    <n v="0"/>
    <x v="6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  <n v="49"/>
    <n v="0"/>
    <n v="2"/>
  </r>
  <r>
    <d v="2007-12-02T00:00:00"/>
    <d v="2007-12-02T00:00:00"/>
    <x v="10"/>
    <n v="1"/>
    <n v="0"/>
    <n v="8"/>
    <n v="48"/>
    <d v="1899-12-30T00:08:48"/>
    <d v="1899-12-30T00:08:48"/>
    <s v="R200704"/>
    <x v="147"/>
    <n v="6.8181818181818228"/>
    <n v="0"/>
    <x v="6"/>
    <m/>
    <d v="1899-12-30T00:00:00"/>
    <d v="1899-12-30T00:00:00"/>
    <m/>
    <n v="0"/>
    <n v="0"/>
    <d v="1899-12-30T03:50:34"/>
    <d v="1899-12-30T04:42:58"/>
    <d v="1899-12-30T01:55:17"/>
    <d v="1899-12-30T02:21:29"/>
    <n v="869"/>
    <x v="6"/>
    <x v="11"/>
    <n v="200712"/>
    <n v="49"/>
    <n v="0"/>
    <n v="2"/>
  </r>
  <r>
    <d v="2007-12-02T00:00:00"/>
    <d v="2007-12-02T00:00:00"/>
    <x v="11"/>
    <n v="1"/>
    <n v="0"/>
    <n v="8"/>
    <n v="23"/>
    <d v="1899-12-30T00:08:23"/>
    <d v="1899-12-30T00:08:23"/>
    <s v="R200704"/>
    <x v="147"/>
    <n v="7.1570576540755528"/>
    <n v="0"/>
    <x v="6"/>
    <m/>
    <d v="1899-12-30T00:00:00"/>
    <d v="1899-12-30T00:00:00"/>
    <m/>
    <n v="0"/>
    <n v="0"/>
    <d v="1899-12-30T03:39:39"/>
    <d v="1899-12-30T04:32:03"/>
    <d v="1899-12-30T01:49:49"/>
    <d v="1899-12-30T02:16:01"/>
    <n v="820"/>
    <x v="6"/>
    <x v="11"/>
    <n v="200712"/>
    <n v="49"/>
    <n v="0"/>
    <n v="2"/>
  </r>
  <r>
    <d v="2007-12-02T00:00:00"/>
    <d v="2007-12-02T00:00:00"/>
    <x v="12"/>
    <n v="1"/>
    <n v="0"/>
    <n v="9"/>
    <n v="6"/>
    <d v="1899-12-30T00:09:06"/>
    <d v="1899-12-30T00:09:06"/>
    <s v="R200704"/>
    <x v="147"/>
    <n v="6.5934065934065984"/>
    <n v="0"/>
    <x v="6"/>
    <m/>
    <d v="1899-12-30T00:00:00"/>
    <d v="1899-12-30T00:00:00"/>
    <m/>
    <n v="0"/>
    <n v="0"/>
    <d v="1899-12-30T03:58:25"/>
    <d v="1899-12-30T04:50:49"/>
    <d v="1899-12-30T01:59:13"/>
    <d v="1899-12-30T02:25:25"/>
    <n v="932"/>
    <x v="6"/>
    <x v="11"/>
    <n v="200712"/>
    <n v="49"/>
    <n v="0"/>
    <n v="2"/>
  </r>
  <r>
    <d v="2007-12-02T00:00:00"/>
    <d v="2007-12-02T00:00:00"/>
    <x v="13"/>
    <n v="1"/>
    <n v="0"/>
    <n v="8"/>
    <n v="34"/>
    <d v="1899-12-30T00:08:34"/>
    <d v="1899-12-30T00:08:34"/>
    <s v="R200704"/>
    <x v="147"/>
    <n v="7.0038910505836629"/>
    <n v="0"/>
    <x v="6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  <n v="49"/>
    <n v="0"/>
    <n v="2"/>
  </r>
  <r>
    <d v="2007-12-02T00:00:00"/>
    <d v="2007-12-02T00:00:00"/>
    <x v="14"/>
    <n v="1"/>
    <n v="0"/>
    <n v="9"/>
    <n v="13"/>
    <d v="1899-12-30T00:09:13"/>
    <d v="1899-12-30T00:09:13"/>
    <s v="R200704"/>
    <x v="147"/>
    <n v="6.5099457504520846"/>
    <n v="0"/>
    <x v="6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  <n v="49"/>
    <n v="0"/>
    <n v="2"/>
  </r>
  <r>
    <d v="2007-12-02T00:00:00"/>
    <d v="2007-12-02T00:00:00"/>
    <x v="15"/>
    <n v="1"/>
    <n v="0"/>
    <n v="9"/>
    <n v="31"/>
    <d v="1899-12-30T00:09:31"/>
    <d v="1899-12-30T00:09:31"/>
    <s v="R200704"/>
    <x v="147"/>
    <n v="6.3047285464098115"/>
    <n v="0"/>
    <x v="6"/>
    <m/>
    <d v="1899-12-30T00:00:00"/>
    <d v="1899-12-30T00:00:00"/>
    <m/>
    <n v="0"/>
    <n v="0"/>
    <d v="1899-12-30T04:09:20"/>
    <d v="1899-12-30T05:01:44"/>
    <d v="1899-12-30T02:04:40"/>
    <d v="1899-12-30T02:30:52"/>
    <n v="1135"/>
    <x v="6"/>
    <x v="11"/>
    <n v="200712"/>
    <n v="49"/>
    <n v="0"/>
    <n v="2"/>
  </r>
  <r>
    <d v="2007-12-02T00:00:00"/>
    <d v="2007-12-02T00:00:00"/>
    <x v="16"/>
    <n v="1"/>
    <n v="0"/>
    <n v="9"/>
    <n v="16"/>
    <d v="1899-12-30T00:09:16"/>
    <d v="1899-12-30T00:09:16"/>
    <s v="R200704"/>
    <x v="147"/>
    <n v="6.4748201438848962"/>
    <n v="0"/>
    <x v="6"/>
    <m/>
    <d v="1899-12-30T00:00:00"/>
    <d v="1899-12-30T00:00:00"/>
    <m/>
    <n v="0"/>
    <n v="0"/>
    <d v="1899-12-30T04:02:47"/>
    <d v="1899-12-30T04:55:11"/>
    <d v="1899-12-30T02:01:24"/>
    <d v="1899-12-30T02:27:36"/>
    <n v="993"/>
    <x v="6"/>
    <x v="11"/>
    <n v="200712"/>
    <n v="49"/>
    <n v="0"/>
    <n v="2"/>
  </r>
  <r>
    <d v="2007-12-02T00:00:00"/>
    <d v="2007-12-02T00:00:00"/>
    <x v="17"/>
    <n v="1"/>
    <n v="0"/>
    <n v="9"/>
    <n v="13"/>
    <d v="1899-12-30T00:09:13"/>
    <d v="1899-12-30T00:09:13"/>
    <s v="R200704"/>
    <x v="147"/>
    <n v="6.5099457504520846"/>
    <n v="0"/>
    <x v="6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  <n v="49"/>
    <n v="0"/>
    <n v="2"/>
  </r>
  <r>
    <d v="2007-12-02T00:00:00"/>
    <d v="2007-12-02T00:00:00"/>
    <x v="18"/>
    <n v="1"/>
    <n v="0"/>
    <n v="9"/>
    <n v="9"/>
    <d v="1899-12-30T00:09:09"/>
    <d v="1899-12-30T00:09:09"/>
    <s v="R200704"/>
    <x v="147"/>
    <n v="6.5573770491803325"/>
    <n v="0"/>
    <x v="6"/>
    <m/>
    <d v="1899-12-30T00:00:00"/>
    <d v="1899-12-30T00:00:00"/>
    <m/>
    <n v="0"/>
    <n v="0"/>
    <d v="1899-12-30T03:59:44"/>
    <d v="1899-12-30T04:52:08"/>
    <d v="1899-12-30T01:59:52"/>
    <d v="1899-12-30T02:26:04"/>
    <n v="945"/>
    <x v="6"/>
    <x v="11"/>
    <n v="200712"/>
    <n v="49"/>
    <n v="0"/>
    <n v="2"/>
  </r>
  <r>
    <d v="2007-12-02T00:00:00"/>
    <d v="2007-12-02T00:00:00"/>
    <x v="19"/>
    <n v="1"/>
    <n v="0"/>
    <n v="9"/>
    <n v="2"/>
    <d v="1899-12-30T00:09:02"/>
    <d v="1899-12-30T00:09:02"/>
    <s v="R200704"/>
    <x v="147"/>
    <n v="6.6420664206642117"/>
    <n v="0"/>
    <x v="6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  <n v="49"/>
    <n v="0"/>
    <n v="2"/>
  </r>
  <r>
    <d v="2007-12-02T00:00:00"/>
    <d v="2007-12-02T00:00:00"/>
    <x v="20"/>
    <n v="1"/>
    <n v="0"/>
    <n v="9"/>
    <n v="2"/>
    <d v="1899-12-30T00:09:02"/>
    <d v="1899-12-30T00:09:02"/>
    <s v="R200704"/>
    <x v="147"/>
    <n v="6.6420664206642117"/>
    <n v="0"/>
    <x v="6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  <n v="49"/>
    <n v="0"/>
    <n v="2"/>
  </r>
  <r>
    <d v="2007-12-02T00:00:00"/>
    <d v="2007-12-02T00:00:00"/>
    <x v="21"/>
    <n v="0.55000000000000004"/>
    <n v="0"/>
    <n v="5"/>
    <n v="12"/>
    <d v="1899-12-30T00:05:12"/>
    <d v="1899-12-30T00:09:27"/>
    <s v="R200704"/>
    <x v="147"/>
    <n v="6.3461538461538511"/>
    <n v="0"/>
    <x v="6"/>
    <m/>
    <d v="1899-12-30T00:00:00"/>
    <d v="1899-12-30T00:00:00"/>
    <m/>
    <n v="0"/>
    <n v="0"/>
    <d v="1899-12-30T04:07:43"/>
    <d v="1899-12-30T05:00:07"/>
    <d v="1899-12-30T02:03:51"/>
    <d v="1899-12-30T02:30:03"/>
    <n v="1093"/>
    <x v="6"/>
    <x v="11"/>
    <n v="200712"/>
    <n v="49"/>
    <n v="0"/>
    <n v="2"/>
  </r>
  <r>
    <d v="2007-12-06T00:00:00"/>
    <d v="2007-12-06T00:00:00"/>
    <x v="2"/>
    <n v="3"/>
    <n v="0"/>
    <n v="30"/>
    <n v="55"/>
    <d v="1899-12-30T00:30:55"/>
    <d v="1899-12-30T00:10:18"/>
    <s v="R200704"/>
    <x v="90"/>
    <n v="5.8221024258760146"/>
    <n v="0"/>
    <x v="5"/>
    <m/>
    <d v="1899-12-30T04:30:00"/>
    <d v="1899-12-30T02:15:00"/>
    <m/>
    <n v="0"/>
    <n v="0"/>
    <d v="1899-12-30T04:30:00"/>
    <d v="1899-12-30T05:22:24"/>
    <d v="1899-12-30T02:15:00"/>
    <d v="1899-12-30T02:41:12"/>
    <n v="1789"/>
    <x v="6"/>
    <x v="11"/>
    <n v="200712"/>
    <n v="49"/>
    <n v="3"/>
    <n v="6"/>
  </r>
  <r>
    <d v="2007-12-07T00:00:00"/>
    <d v="2007-12-07T00:00:00"/>
    <x v="2"/>
    <n v="3"/>
    <n v="0"/>
    <n v="28"/>
    <n v="35"/>
    <d v="1899-12-30T00:28:35"/>
    <d v="1899-12-30T00:09:32"/>
    <s v="R200704"/>
    <x v="90"/>
    <n v="6.2973760932944662"/>
    <n v="0"/>
    <x v="5"/>
    <m/>
    <d v="1899-12-30T04:09:38"/>
    <d v="1899-12-30T02:04:49"/>
    <m/>
    <n v="0"/>
    <n v="0"/>
    <d v="1899-12-30T04:09:38"/>
    <d v="1899-12-30T05:02:02"/>
    <d v="1899-12-30T02:04:49"/>
    <d v="1899-12-30T02:31:01"/>
    <n v="1146"/>
    <x v="6"/>
    <x v="11"/>
    <n v="200712"/>
    <n v="49"/>
    <n v="0"/>
    <n v="7"/>
  </r>
  <r>
    <d v="2007-12-11T00:00:00"/>
    <d v="2007-12-11T00:00:00"/>
    <x v="6"/>
    <n v="1.0000000000000001E-5"/>
    <n v="0"/>
    <n v="30"/>
    <n v="0"/>
    <d v="1899-12-30T00:30:00"/>
    <d v="1905-09-13T08:00:00"/>
    <s v="R200704"/>
    <x v="118"/>
    <n v="2.0000000000000019E-5"/>
    <n v="0"/>
    <x v="13"/>
    <s v="100 Situps &amp; chest"/>
    <d v="1899-12-30T00:00:00"/>
    <d v="1899-12-30T00:00:00"/>
    <m/>
    <n v="0"/>
    <n v="0"/>
    <d v="2049-06-09T08:00:00"/>
    <d v="2049-06-09T08:52:24"/>
    <d v="1974-09-19T16:00:00"/>
    <d v="1974-09-19T16:26:12"/>
    <n v="3559"/>
    <x v="6"/>
    <x v="11"/>
    <n v="200712"/>
    <n v="50"/>
    <n v="3"/>
    <n v="11"/>
  </r>
  <r>
    <d v="2007-12-17T00:00:00"/>
    <d v="2007-12-17T00:00:00"/>
    <x v="2"/>
    <n v="2"/>
    <n v="0"/>
    <n v="18"/>
    <n v="26"/>
    <d v="1899-12-30T00:18:26"/>
    <d v="1899-12-30T00:09:13"/>
    <s v="R200704"/>
    <x v="2"/>
    <n v="6.5099457504520846"/>
    <n v="0"/>
    <x v="13"/>
    <m/>
    <d v="1899-12-30T04:01:29"/>
    <d v="1899-12-30T02:00:44"/>
    <m/>
    <n v="0"/>
    <n v="0"/>
    <d v="1899-12-30T04:01:29"/>
    <d v="1899-12-30T04:53:53"/>
    <d v="1899-12-30T02:00:44"/>
    <d v="1899-12-30T02:26:56"/>
    <n v="965"/>
    <x v="6"/>
    <x v="11"/>
    <n v="200712"/>
    <n v="51"/>
    <n v="5"/>
    <n v="17"/>
  </r>
  <r>
    <d v="2007-12-26T00:00:00"/>
    <d v="2007-12-26T00:00:00"/>
    <x v="2"/>
    <n v="3"/>
    <n v="0"/>
    <n v="30"/>
    <n v="0"/>
    <d v="1899-12-30T00:30:00"/>
    <d v="1899-12-30T00:10:00"/>
    <s v="R200704"/>
    <x v="90"/>
    <n v="6.0000000000000053"/>
    <n v="0"/>
    <x v="5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1"/>
    <n v="200712"/>
    <n v="52"/>
    <n v="8"/>
    <n v="26"/>
  </r>
  <r>
    <d v="2007-12-28T00:00:00"/>
    <d v="2007-12-28T00:00:00"/>
    <x v="2"/>
    <n v="3"/>
    <n v="0"/>
    <n v="27"/>
    <n v="23"/>
    <d v="1899-12-30T00:27:23"/>
    <d v="1899-12-30T00:09:08"/>
    <s v="R200704"/>
    <x v="90"/>
    <n v="6.5733414485696944"/>
    <n v="0"/>
    <x v="6"/>
    <m/>
    <d v="1899-12-30T03:59:09"/>
    <d v="1899-12-30T01:59:34"/>
    <m/>
    <n v="0"/>
    <n v="0"/>
    <d v="1899-12-30T03:59:09"/>
    <d v="1899-12-30T04:51:33"/>
    <d v="1899-12-30T01:59:34"/>
    <d v="1899-12-30T02:25:46"/>
    <n v="941"/>
    <x v="6"/>
    <x v="11"/>
    <n v="200712"/>
    <n v="52"/>
    <n v="1"/>
    <n v="28"/>
  </r>
  <r>
    <d v="2007-12-31T00:00:00"/>
    <d v="2007-12-31T00:00:00"/>
    <x v="2"/>
    <n v="2"/>
    <n v="0"/>
    <n v="17"/>
    <n v="50"/>
    <d v="1899-12-30T00:17:50"/>
    <d v="1899-12-30T00:08:55"/>
    <s v="R200704"/>
    <x v="2"/>
    <n v="6.7289719626168276"/>
    <n v="0"/>
    <x v="13"/>
    <m/>
    <d v="1899-12-30T03:53:37"/>
    <d v="1899-12-30T01:56:49"/>
    <m/>
    <n v="0"/>
    <n v="0"/>
    <d v="1899-12-30T03:53:37"/>
    <d v="1899-12-30T04:46:01"/>
    <d v="1899-12-30T01:56:49"/>
    <d v="1899-12-30T02:23:01"/>
    <n v="888"/>
    <x v="6"/>
    <x v="11"/>
    <n v="200712"/>
    <n v="53"/>
    <n v="2"/>
    <n v="31"/>
  </r>
  <r>
    <d v="2008-01-01T00:00:00"/>
    <d v="2008-01-01T00:00:00"/>
    <x v="2"/>
    <n v="5"/>
    <n v="0"/>
    <n v="53"/>
    <n v="8"/>
    <d v="1899-12-30T00:53:08"/>
    <d v="1899-12-30T00:10:38"/>
    <s v="R200704"/>
    <x v="85"/>
    <n v="5.6461731493099165"/>
    <n v="0"/>
    <x v="24"/>
    <s v="Snowwwwwwyyyyy"/>
    <d v="1899-12-30T04:38:25"/>
    <d v="1899-12-30T02:19:13"/>
    <m/>
    <n v="0"/>
    <n v="0"/>
    <d v="1899-12-30T04:38:25"/>
    <d v="1899-12-30T05:30:49"/>
    <d v="1899-12-30T02:19:13"/>
    <d v="1899-12-30T02:45:25"/>
    <n v="2023"/>
    <x v="7"/>
    <x v="8"/>
    <n v="200801"/>
    <n v="1"/>
    <n v="0"/>
    <n v="1"/>
  </r>
  <r>
    <d v="2008-01-02T00:00:00"/>
    <d v="2008-01-02T00:00:00"/>
    <x v="2"/>
    <n v="3"/>
    <n v="0"/>
    <n v="30"/>
    <n v="39"/>
    <d v="1899-12-30T00:30:39"/>
    <d v="1899-12-30T00:10:13"/>
    <s v="R200704"/>
    <x v="90"/>
    <n v="5.872756933115828"/>
    <n v="0"/>
    <x v="16"/>
    <m/>
    <d v="1899-12-30T04:27:41"/>
    <d v="1899-12-30T02:13:50"/>
    <m/>
    <n v="0"/>
    <n v="0"/>
    <d v="1899-12-30T04:27:41"/>
    <d v="1899-12-30T05:20:05"/>
    <d v="1899-12-30T02:13:50"/>
    <d v="1899-12-30T02:40:02"/>
    <n v="1711"/>
    <x v="7"/>
    <x v="8"/>
    <n v="200801"/>
    <n v="1"/>
    <n v="0"/>
    <n v="2"/>
  </r>
  <r>
    <d v="2008-01-04T00:00:00"/>
    <d v="2008-01-04T00:00:00"/>
    <x v="2"/>
    <n v="3.04"/>
    <n v="0"/>
    <n v="30"/>
    <n v="26"/>
    <d v="1899-12-30T00:30:26"/>
    <d v="1899-12-30T00:10:01"/>
    <s v="R200704"/>
    <x v="90"/>
    <n v="5.9934282584885041"/>
    <n v="0"/>
    <x v="5"/>
    <m/>
    <d v="1899-12-30T04:22:17"/>
    <d v="1899-12-30T02:11:09"/>
    <m/>
    <n v="0"/>
    <n v="0"/>
    <d v="1899-12-30T04:22:17"/>
    <d v="1899-12-30T05:14:41"/>
    <d v="1899-12-30T02:11:09"/>
    <d v="1899-12-30T02:37:21"/>
    <n v="1557"/>
    <x v="7"/>
    <x v="8"/>
    <n v="200801"/>
    <n v="1"/>
    <n v="1"/>
    <n v="4"/>
  </r>
  <r>
    <d v="2008-01-07T00:00:00"/>
    <d v="2008-01-07T00:00:00"/>
    <x v="2"/>
    <n v="3.04"/>
    <n v="0"/>
    <n v="31"/>
    <n v="28"/>
    <d v="1899-12-30T00:31:28"/>
    <d v="1899-12-30T00:10:21"/>
    <s v="R200704"/>
    <x v="90"/>
    <n v="5.7966101694915313"/>
    <n v="0"/>
    <x v="6"/>
    <s v="Ran with Jen"/>
    <d v="1899-12-30T04:31:12"/>
    <d v="1899-12-30T02:15:36"/>
    <m/>
    <n v="0"/>
    <n v="0"/>
    <d v="1899-12-30T04:31:12"/>
    <d v="1899-12-30T05:23:36"/>
    <d v="1899-12-30T02:15:36"/>
    <d v="1899-12-30T02:41:48"/>
    <n v="1825"/>
    <x v="7"/>
    <x v="8"/>
    <n v="200801"/>
    <n v="2"/>
    <n v="2"/>
    <n v="7"/>
  </r>
  <r>
    <d v="2008-01-08T00:00:00"/>
    <d v="2008-01-08T00:00:00"/>
    <x v="2"/>
    <n v="4.8"/>
    <n v="0"/>
    <n v="47"/>
    <n v="55"/>
    <d v="1899-12-30T00:47:55"/>
    <d v="1899-12-30T00:09:59"/>
    <s v="R200704"/>
    <x v="101"/>
    <n v="6.0104347826087006"/>
    <n v="0"/>
    <x v="14"/>
    <m/>
    <d v="1899-12-30T04:21:33"/>
    <d v="1899-12-30T02:10:46"/>
    <m/>
    <n v="0"/>
    <n v="0"/>
    <d v="1899-12-30T04:21:33"/>
    <d v="1899-12-30T05:13:57"/>
    <d v="1899-12-30T02:10:46"/>
    <d v="1899-12-30T02:36:58"/>
    <n v="1505"/>
    <x v="7"/>
    <x v="8"/>
    <n v="200801"/>
    <n v="2"/>
    <n v="0"/>
    <n v="8"/>
  </r>
  <r>
    <d v="2008-01-10T00:00:00"/>
    <d v="2008-01-10T00:00:00"/>
    <x v="2"/>
    <n v="3"/>
    <n v="0"/>
    <n v="28"/>
    <n v="39"/>
    <d v="1899-12-30T00:28:39"/>
    <d v="1899-12-30T00:09:33"/>
    <s v="R200704"/>
    <x v="90"/>
    <n v="6.282722513089011"/>
    <n v="0"/>
    <x v="6"/>
    <s v="Ran with Mike"/>
    <d v="1899-12-30T04:10:13"/>
    <d v="1899-12-30T02:05:06"/>
    <m/>
    <n v="0"/>
    <n v="0"/>
    <d v="1899-12-30T04:10:13"/>
    <d v="1899-12-30T05:02:37"/>
    <d v="1899-12-30T02:05:06"/>
    <d v="1899-12-30T02:31:18"/>
    <n v="1163"/>
    <x v="7"/>
    <x v="8"/>
    <n v="200801"/>
    <n v="2"/>
    <n v="1"/>
    <n v="10"/>
  </r>
  <r>
    <d v="2008-01-11T00:00:00"/>
    <d v="2008-01-11T00:00:00"/>
    <x v="2"/>
    <n v="2.25"/>
    <n v="0"/>
    <n v="19"/>
    <n v="26"/>
    <d v="1899-12-30T00:19:26"/>
    <d v="1899-12-30T00:08:38"/>
    <s v="R200704"/>
    <x v="148"/>
    <n v="6.9468267581475178"/>
    <n v="0"/>
    <x v="6"/>
    <s v="7.01 to park"/>
    <d v="1899-12-30T03:46:17"/>
    <d v="1899-12-30T01:53:09"/>
    <m/>
    <n v="0"/>
    <n v="0"/>
    <d v="1899-12-30T03:46:17"/>
    <d v="1899-12-30T04:38:41"/>
    <d v="1899-12-30T01:53:09"/>
    <d v="1899-12-30T02:19:21"/>
    <n v="846"/>
    <x v="7"/>
    <x v="8"/>
    <n v="200801"/>
    <n v="2"/>
    <n v="0"/>
    <n v="11"/>
  </r>
  <r>
    <d v="2008-01-14T00:00:00"/>
    <d v="2008-01-14T00:00:00"/>
    <x v="2"/>
    <n v="1"/>
    <n v="0"/>
    <n v="12"/>
    <n v="30"/>
    <d v="1899-12-30T00:12:30"/>
    <d v="1899-12-30T00:12:30"/>
    <s v="R200704"/>
    <x v="81"/>
    <n v="4.8000000000000034"/>
    <n v="0"/>
    <x v="13"/>
    <m/>
    <d v="1899-12-30T05:27:30"/>
    <d v="1899-12-30T02:43:45"/>
    <m/>
    <n v="0"/>
    <n v="0"/>
    <d v="1899-12-30T05:27:30"/>
    <d v="1899-12-30T06:19:54"/>
    <d v="1899-12-30T02:43:45"/>
    <d v="1899-12-30T03:09:57"/>
    <n v="2801"/>
    <x v="7"/>
    <x v="8"/>
    <n v="200801"/>
    <n v="3"/>
    <n v="2"/>
    <n v="14"/>
  </r>
  <r>
    <d v="2008-01-15T00:00:00"/>
    <d v="2008-01-15T00:00:00"/>
    <x v="2"/>
    <n v="2"/>
    <n v="0"/>
    <n v="19"/>
    <n v="50"/>
    <d v="1899-12-30T00:19:50"/>
    <d v="1899-12-30T00:09:55"/>
    <s v="R200704"/>
    <x v="2"/>
    <n v="6.050420168067232"/>
    <n v="0"/>
    <x v="13"/>
    <s v="Random Setting"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8"/>
    <n v="200801"/>
    <n v="3"/>
    <n v="0"/>
    <n v="15"/>
  </r>
  <r>
    <d v="2008-01-17T00:00:00"/>
    <d v="2008-01-17T00:00:00"/>
    <x v="2"/>
    <n v="2.5499999999999998"/>
    <n v="0"/>
    <n v="25"/>
    <n v="0"/>
    <d v="1899-12-30T00:25:00"/>
    <d v="1899-12-30T00:09:48"/>
    <s v="R200704"/>
    <x v="2"/>
    <n v="6.1200000000000045"/>
    <n v="0"/>
    <x v="13"/>
    <s v="Random Setting"/>
    <d v="1899-12-30T04:16:52"/>
    <d v="1899-12-30T02:08:26"/>
    <m/>
    <n v="0"/>
    <n v="0"/>
    <d v="1899-12-30T04:16:52"/>
    <d v="1899-12-30T05:09:16"/>
    <d v="1899-12-30T02:08:26"/>
    <d v="1899-12-30T02:34:38"/>
    <n v="1350"/>
    <x v="7"/>
    <x v="8"/>
    <n v="200801"/>
    <n v="3"/>
    <n v="1"/>
    <n v="17"/>
  </r>
  <r>
    <d v="2008-01-18T00:00:00"/>
    <d v="2008-01-18T00:00:00"/>
    <x v="2"/>
    <n v="4"/>
    <n v="0"/>
    <n v="43"/>
    <n v="14"/>
    <d v="1899-12-30T00:43:14"/>
    <d v="1899-12-30T00:10:48"/>
    <s v="R200704"/>
    <x v="75"/>
    <n v="5.551272166538169"/>
    <n v="0"/>
    <x v="15"/>
    <s v="Ran with Jen"/>
    <d v="1899-12-30T04:43:11"/>
    <d v="1899-12-30T02:21:35"/>
    <m/>
    <n v="0"/>
    <n v="0"/>
    <d v="1899-12-30T04:43:11"/>
    <d v="1899-12-30T05:35:35"/>
    <d v="1899-12-30T02:21:35"/>
    <d v="1899-12-30T02:47:47"/>
    <n v="2137"/>
    <x v="7"/>
    <x v="8"/>
    <n v="200801"/>
    <n v="3"/>
    <n v="0"/>
    <n v="18"/>
  </r>
  <r>
    <d v="2008-01-19T00:00:00"/>
    <d v="2008-01-19T00:00:00"/>
    <x v="1"/>
    <n v="1"/>
    <n v="0"/>
    <n v="5"/>
    <n v="45"/>
    <d v="1899-12-30T00:05:45"/>
    <d v="1899-12-30T00:05:45"/>
    <s v="Trainer"/>
    <x v="91"/>
    <n v="10.434782608695659"/>
    <n v="0"/>
    <x v="13"/>
    <s v="1 Mile"/>
    <d v="1899-12-30T10:44:00"/>
    <d v="1899-12-30T05:22:00"/>
    <m/>
    <n v="0"/>
    <n v="0"/>
    <d v="1899-12-30T02:30:39"/>
    <d v="1899-12-30T03:23:03"/>
    <d v="1899-12-30T01:15:20"/>
    <d v="1899-12-30T01:41:32"/>
    <n v="764"/>
    <x v="7"/>
    <x v="8"/>
    <n v="200801"/>
    <n v="3"/>
    <n v="0"/>
    <n v="19"/>
  </r>
  <r>
    <d v="2008-01-19T00:00:00"/>
    <d v="2008-01-19T00:00:00"/>
    <x v="2"/>
    <n v="1"/>
    <n v="0"/>
    <n v="8"/>
    <n v="55"/>
    <d v="1899-12-30T00:08:55"/>
    <d v="1899-12-30T00:08:55"/>
    <s v="R200703"/>
    <x v="2"/>
    <n v="6.7289719626168276"/>
    <n v="0"/>
    <x v="13"/>
    <s v="1 Mile"/>
    <d v="1899-12-30T03:53:37"/>
    <d v="1899-12-30T01:56:49"/>
    <m/>
    <n v="0"/>
    <n v="0"/>
    <d v="1899-12-30T03:53:37"/>
    <d v="1899-12-30T04:46:01"/>
    <d v="1899-12-30T01:56:49"/>
    <d v="1899-12-30T02:23:01"/>
    <n v="888"/>
    <x v="7"/>
    <x v="8"/>
    <n v="200801"/>
    <n v="3"/>
    <n v="0"/>
    <n v="19"/>
  </r>
  <r>
    <d v="2008-01-20T00:00:00"/>
    <d v="2008-01-20T00:00:00"/>
    <x v="1"/>
    <n v="1"/>
    <n v="0"/>
    <n v="5"/>
    <n v="0"/>
    <d v="1899-12-30T00:05:00"/>
    <d v="1899-12-30T00:05:00"/>
    <s v="Trainer"/>
    <x v="91"/>
    <n v="12.000000000000011"/>
    <n v="0"/>
    <x v="13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8"/>
    <n v="200801"/>
    <n v="4"/>
    <n v="0"/>
    <n v="20"/>
  </r>
  <r>
    <d v="2008-01-20T00:00:00"/>
    <d v="2008-01-20T00:00:00"/>
    <x v="2"/>
    <n v="2"/>
    <n v="0"/>
    <n v="17"/>
    <n v="30"/>
    <d v="1899-12-30T00:17:30"/>
    <d v="1899-12-30T00:08:45"/>
    <s v="R200703"/>
    <x v="2"/>
    <n v="6.8571428571428621"/>
    <n v="0"/>
    <x v="13"/>
    <m/>
    <d v="1899-12-30T03:49:15"/>
    <d v="1899-12-30T01:54:37"/>
    <m/>
    <n v="0"/>
    <n v="0"/>
    <d v="1899-12-30T03:49:15"/>
    <d v="1899-12-30T04:41:39"/>
    <d v="1899-12-30T01:54:37"/>
    <d v="1899-12-30T02:20:50"/>
    <n v="861"/>
    <x v="7"/>
    <x v="8"/>
    <n v="200801"/>
    <n v="4"/>
    <n v="0"/>
    <n v="20"/>
  </r>
  <r>
    <d v="2008-01-22T00:00:00"/>
    <d v="2008-01-22T00:00:00"/>
    <x v="2"/>
    <n v="3.5"/>
    <n v="0"/>
    <n v="35"/>
    <n v="11"/>
    <d v="1899-12-30T00:35:11"/>
    <d v="1899-12-30T00:10:03"/>
    <s v="R200704"/>
    <x v="89"/>
    <n v="5.9687351965892992"/>
    <n v="178"/>
    <x v="5"/>
    <s v="Out: 17.19.42(178) Back: 17.51.83(177)"/>
    <d v="1899-12-30T04:23:22"/>
    <d v="1899-12-30T02:11:41"/>
    <m/>
    <n v="0"/>
    <n v="0"/>
    <d v="1899-12-30T04:23:22"/>
    <d v="1899-12-30T05:15:46"/>
    <d v="1899-12-30T02:11:41"/>
    <d v="1899-12-30T02:37:53"/>
    <n v="1592"/>
    <x v="7"/>
    <x v="8"/>
    <n v="200801"/>
    <n v="4"/>
    <n v="1"/>
    <n v="22"/>
  </r>
  <r>
    <d v="2008-01-23T00:00:00"/>
    <d v="2008-01-23T00:00:00"/>
    <x v="2"/>
    <n v="3"/>
    <n v="0"/>
    <n v="28"/>
    <n v="49"/>
    <d v="1899-12-30T00:28:49"/>
    <d v="1899-12-30T00:09:36"/>
    <s v="R200704"/>
    <x v="90"/>
    <n v="6.2463851937536203"/>
    <n v="172"/>
    <x v="5"/>
    <s v="Out: 13.49.93(162) Back: 14.59.29(181)"/>
    <d v="1899-12-30T04:11:40"/>
    <d v="1899-12-30T02:05:50"/>
    <m/>
    <n v="0"/>
    <n v="0"/>
    <d v="1899-12-30T04:11:40"/>
    <d v="1899-12-30T05:04:04"/>
    <d v="1899-12-30T02:05:50"/>
    <d v="1899-12-30T02:32:02"/>
    <n v="1194"/>
    <x v="7"/>
    <x v="8"/>
    <n v="200801"/>
    <n v="4"/>
    <n v="0"/>
    <n v="23"/>
  </r>
  <r>
    <d v="2008-01-24T00:00:00"/>
    <d v="2008-01-24T00:00:00"/>
    <x v="2"/>
    <n v="1"/>
    <n v="0"/>
    <n v="10"/>
    <n v="45"/>
    <d v="1899-12-30T00:10:45"/>
    <d v="1899-12-30T00:10:45"/>
    <s v="R200704"/>
    <x v="81"/>
    <n v="5.581395348837213"/>
    <n v="0"/>
    <x v="13"/>
    <m/>
    <d v="1899-12-30T04:41:39"/>
    <d v="1899-12-30T02:20:50"/>
    <m/>
    <n v="0"/>
    <n v="0"/>
    <d v="1899-12-30T04:41:39"/>
    <d v="1899-12-30T05:34:03"/>
    <d v="1899-12-30T02:20:50"/>
    <d v="1899-12-30T02:47:02"/>
    <n v="2094"/>
    <x v="7"/>
    <x v="8"/>
    <n v="200801"/>
    <n v="4"/>
    <n v="0"/>
    <n v="24"/>
  </r>
  <r>
    <d v="2008-01-24T00:00:00"/>
    <d v="2008-01-24T00:00:00"/>
    <x v="6"/>
    <n v="1.0000000000000001E-5"/>
    <n v="0"/>
    <n v="30"/>
    <n v="0"/>
    <d v="1899-12-30T00:30:00"/>
    <d v="1905-09-13T08:00:00"/>
    <s v="R200704"/>
    <x v="118"/>
    <n v="2.0000000000000019E-5"/>
    <n v="0"/>
    <x v="13"/>
    <s v="Bench"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8"/>
    <n v="200801"/>
    <n v="4"/>
    <n v="0"/>
    <n v="24"/>
  </r>
  <r>
    <d v="2008-01-27T00:00:00"/>
    <d v="2008-01-27T00:00:00"/>
    <x v="1"/>
    <n v="1"/>
    <n v="0"/>
    <n v="5"/>
    <n v="20"/>
    <d v="1899-12-30T00:05:20"/>
    <d v="1899-12-30T00:05:20"/>
    <s v="Trainer"/>
    <x v="91"/>
    <n v="11.250000000000009"/>
    <n v="0"/>
    <x v="13"/>
    <s v="1 Mile"/>
    <d v="1899-12-30T09:57:20"/>
    <d v="1899-12-30T04:58:40"/>
    <m/>
    <n v="0"/>
    <n v="0"/>
    <d v="1899-12-30T02:19:44"/>
    <d v="1899-12-30T03:12:08"/>
    <d v="1899-12-30T01:09:52"/>
    <d v="1899-12-30T01:36:04"/>
    <n v="751"/>
    <x v="7"/>
    <x v="8"/>
    <n v="200801"/>
    <n v="5"/>
    <n v="2"/>
    <n v="27"/>
  </r>
  <r>
    <d v="2008-01-27T00:00:00"/>
    <d v="2008-01-27T00:00:00"/>
    <x v="2"/>
    <n v="1.51"/>
    <n v="0"/>
    <n v="14"/>
    <n v="3"/>
    <d v="1899-12-30T00:14:03"/>
    <d v="1899-12-30T00:09:18"/>
    <s v="R200704"/>
    <x v="2"/>
    <n v="6.4483985765124601"/>
    <n v="0"/>
    <x v="13"/>
    <s v="Random Setting"/>
    <d v="1899-12-30T04:03:47"/>
    <d v="1899-12-30T02:01:53"/>
    <m/>
    <n v="0"/>
    <n v="0"/>
    <d v="1899-12-30T04:03:47"/>
    <d v="1899-12-30T04:56:11"/>
    <d v="1899-12-30T02:01:53"/>
    <d v="1899-12-30T02:28:05"/>
    <n v="1021"/>
    <x v="7"/>
    <x v="8"/>
    <n v="200801"/>
    <n v="5"/>
    <n v="0"/>
    <n v="27"/>
  </r>
  <r>
    <d v="2008-01-28T00:00:00"/>
    <d v="2008-01-28T00:00:00"/>
    <x v="2"/>
    <n v="3"/>
    <n v="0"/>
    <n v="29"/>
    <n v="7"/>
    <d v="1899-12-30T00:29:07"/>
    <d v="1899-12-30T00:09:42"/>
    <s v="R200704"/>
    <x v="90"/>
    <n v="6.1820263308528958"/>
    <n v="0"/>
    <x v="16"/>
    <m/>
    <d v="1899-12-30T04:14:17"/>
    <d v="1899-12-30T02:07:09"/>
    <m/>
    <n v="0"/>
    <n v="0"/>
    <d v="1899-12-30T04:14:17"/>
    <d v="1899-12-30T05:06:41"/>
    <d v="1899-12-30T02:07:09"/>
    <d v="1899-12-30T02:33:21"/>
    <n v="1275"/>
    <x v="7"/>
    <x v="8"/>
    <n v="200801"/>
    <n v="5"/>
    <n v="0"/>
    <n v="28"/>
  </r>
  <r>
    <d v="2008-01-29T00:00:00"/>
    <d v="2008-01-29T00:00:00"/>
    <x v="2"/>
    <n v="3"/>
    <n v="0"/>
    <n v="27"/>
    <n v="53"/>
    <d v="1899-12-30T00:27:53"/>
    <d v="1899-12-30T00:09:18"/>
    <s v="R200704"/>
    <x v="90"/>
    <n v="6.4554692169754979"/>
    <n v="0"/>
    <x v="19"/>
    <m/>
    <d v="1899-12-30T04:03:31"/>
    <d v="1899-12-30T02:01:45"/>
    <m/>
    <n v="0"/>
    <n v="0"/>
    <d v="1899-12-30T04:03:31"/>
    <d v="1899-12-30T04:55:55"/>
    <d v="1899-12-30T02:01:45"/>
    <d v="1899-12-30T02:27:57"/>
    <n v="1013"/>
    <x v="7"/>
    <x v="8"/>
    <n v="200801"/>
    <n v="5"/>
    <n v="0"/>
    <n v="29"/>
  </r>
  <r>
    <d v="2008-01-29T00:00:00"/>
    <d v="2008-01-29T00:00:00"/>
    <x v="6"/>
    <n v="1.0000000000000001E-5"/>
    <n v="0"/>
    <n v="10"/>
    <n v="0"/>
    <d v="1899-12-30T00:10:00"/>
    <d v="1901-11-24T10:40:00"/>
    <s v="R200704"/>
    <x v="118"/>
    <n v="6.0000000000000056E-5"/>
    <n v="0"/>
    <x v="13"/>
    <s v="Bench"/>
    <d v="1899-12-30T00:00:00"/>
    <d v="1899-12-30T00:00:00"/>
    <m/>
    <n v="0"/>
    <n v="0"/>
    <d v="1949-10-23T10:40:00"/>
    <d v="1949-10-23T11:32:24"/>
    <d v="1924-11-26T05:20:00"/>
    <d v="1924-11-26T05:46:12"/>
    <n v="3558"/>
    <x v="7"/>
    <x v="8"/>
    <n v="200801"/>
    <n v="5"/>
    <n v="0"/>
    <n v="29"/>
  </r>
  <r>
    <d v="2008-01-31T00:00:00"/>
    <d v="2008-01-31T00:00:00"/>
    <x v="2"/>
    <n v="3"/>
    <n v="0"/>
    <n v="30"/>
    <n v="32"/>
    <d v="1899-12-30T00:30:32"/>
    <d v="1899-12-30T00:10:11"/>
    <s v="R200704"/>
    <x v="90"/>
    <n v="5.8951965065502225"/>
    <n v="0"/>
    <x v="5"/>
    <m/>
    <d v="1899-12-30T04:26:39"/>
    <d v="1899-12-30T02:13:20"/>
    <m/>
    <n v="0"/>
    <n v="0"/>
    <d v="1899-12-30T04:26:39"/>
    <d v="1899-12-30T05:19:03"/>
    <d v="1899-12-30T02:13:20"/>
    <d v="1899-12-30T02:39:32"/>
    <n v="1681"/>
    <x v="7"/>
    <x v="8"/>
    <n v="200801"/>
    <n v="5"/>
    <n v="1"/>
    <n v="31"/>
  </r>
  <r>
    <d v="2008-02-01T00:00:00"/>
    <d v="2008-02-01T00:00:00"/>
    <x v="2"/>
    <n v="3"/>
    <n v="0"/>
    <n v="35"/>
    <n v="0"/>
    <d v="1899-12-30T00:35:00"/>
    <d v="1899-12-30T00:11:40"/>
    <s v="R200704"/>
    <x v="81"/>
    <n v="5.1428571428571468"/>
    <n v="0"/>
    <x v="13"/>
    <m/>
    <d v="1899-12-30T05:05:40"/>
    <d v="1899-12-30T02:32:50"/>
    <m/>
    <n v="0"/>
    <n v="0"/>
    <d v="1899-12-30T05:05:40"/>
    <d v="1899-12-30T05:58:04"/>
    <d v="1899-12-30T02:32:50"/>
    <d v="1899-12-30T02:59:02"/>
    <n v="2567"/>
    <x v="7"/>
    <x v="9"/>
    <n v="200802"/>
    <n v="5"/>
    <n v="0"/>
    <n v="1"/>
  </r>
  <r>
    <d v="2008-02-03T00:00:00"/>
    <d v="2008-02-03T00:00:00"/>
    <x v="1"/>
    <n v="4.75"/>
    <n v="0"/>
    <n v="20"/>
    <n v="0"/>
    <d v="1899-12-30T00:20:00"/>
    <d v="1899-12-30T00:04:13"/>
    <s v="Trainer"/>
    <x v="91"/>
    <n v="14.250000000000012"/>
    <n v="0"/>
    <x v="13"/>
    <m/>
    <d v="1899-12-30T07:51:35"/>
    <d v="1899-12-30T03:55:47"/>
    <m/>
    <n v="0"/>
    <n v="0"/>
    <d v="1899-12-30T01:50:19"/>
    <d v="1899-12-30T02:42:43"/>
    <d v="1899-12-30T00:55:09"/>
    <d v="1899-12-30T01:21:21"/>
    <n v="575"/>
    <x v="7"/>
    <x v="9"/>
    <n v="200802"/>
    <n v="6"/>
    <n v="1"/>
    <n v="3"/>
  </r>
  <r>
    <d v="2008-02-03T00:00:00"/>
    <d v="2008-02-03T00:00:00"/>
    <x v="2"/>
    <n v="1"/>
    <n v="0"/>
    <n v="8"/>
    <n v="40"/>
    <d v="1899-12-30T00:08:40"/>
    <d v="1899-12-30T00:08:40"/>
    <s v="R200704"/>
    <x v="2"/>
    <n v="6.9230769230769296"/>
    <n v="0"/>
    <x v="13"/>
    <m/>
    <d v="1899-12-30T03:47:04"/>
    <d v="1899-12-30T01:53:32"/>
    <m/>
    <n v="0"/>
    <n v="0"/>
    <d v="1899-12-30T03:47:04"/>
    <d v="1899-12-30T04:39:28"/>
    <d v="1899-12-30T01:53:32"/>
    <d v="1899-12-30T02:19:44"/>
    <n v="851"/>
    <x v="7"/>
    <x v="9"/>
    <n v="200802"/>
    <n v="6"/>
    <n v="0"/>
    <n v="3"/>
  </r>
  <r>
    <d v="2008-02-03T00:00:00"/>
    <d v="2008-02-03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6"/>
    <n v="0"/>
    <n v="3"/>
  </r>
  <r>
    <d v="2008-02-04T00:00:00"/>
    <d v="2008-02-04T00:00:00"/>
    <x v="2"/>
    <n v="3.11"/>
    <n v="0"/>
    <n v="32"/>
    <n v="17"/>
    <d v="1899-12-30T00:32:17"/>
    <d v="1899-12-30T00:10:23"/>
    <s v="R200704"/>
    <x v="150"/>
    <n v="5.7800722767165764"/>
    <n v="0"/>
    <x v="5"/>
    <m/>
    <d v="1899-12-30T04:31:58"/>
    <d v="1899-12-30T02:15:59"/>
    <m/>
    <n v="0"/>
    <n v="0"/>
    <d v="1899-12-30T04:31:58"/>
    <d v="1899-12-30T05:24:22"/>
    <d v="1899-12-30T02:15:59"/>
    <d v="1899-12-30T02:42:11"/>
    <n v="1852"/>
    <x v="7"/>
    <x v="9"/>
    <n v="200802"/>
    <n v="6"/>
    <n v="0"/>
    <n v="4"/>
  </r>
  <r>
    <d v="2008-02-04T00:00:00"/>
    <d v="2008-02-04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6"/>
    <n v="0"/>
    <n v="4"/>
  </r>
  <r>
    <d v="2008-02-06T00:00:00"/>
    <d v="2008-02-06T00:00:00"/>
    <x v="2"/>
    <n v="3"/>
    <n v="0"/>
    <n v="30"/>
    <n v="55"/>
    <d v="1899-12-30T00:30:55"/>
    <d v="1899-12-30T00:10:18"/>
    <s v="R200704"/>
    <x v="90"/>
    <n v="5.8221024258760146"/>
    <n v="0"/>
    <x v="6"/>
    <m/>
    <d v="1899-12-30T04:30:00"/>
    <d v="1899-12-30T02:15:00"/>
    <m/>
    <n v="0"/>
    <n v="0"/>
    <d v="1899-12-30T04:30:00"/>
    <d v="1899-12-30T05:22:24"/>
    <d v="1899-12-30T02:15:00"/>
    <d v="1899-12-30T02:41:12"/>
    <n v="1789"/>
    <x v="7"/>
    <x v="9"/>
    <n v="200802"/>
    <n v="6"/>
    <n v="1"/>
    <n v="6"/>
  </r>
  <r>
    <d v="2008-02-06T00:00:00"/>
    <d v="2008-02-06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6"/>
    <n v="0"/>
    <n v="6"/>
  </r>
  <r>
    <d v="2008-02-07T00:00:00"/>
    <d v="2008-02-07T00:00:00"/>
    <x v="2"/>
    <n v="3"/>
    <n v="0"/>
    <n v="29"/>
    <n v="35"/>
    <d v="1899-12-30T00:29:35"/>
    <d v="1899-12-30T00:09:52"/>
    <s v="R200801"/>
    <x v="90"/>
    <n v="6.0845070422535263"/>
    <n v="0"/>
    <x v="6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9"/>
    <n v="200802"/>
    <n v="6"/>
    <n v="0"/>
    <n v="7"/>
  </r>
  <r>
    <d v="2008-02-07T00:00:00"/>
    <d v="2008-02-07T00:00:00"/>
    <x v="22"/>
    <n v="0.1"/>
    <n v="110"/>
    <n v="0"/>
    <n v="0"/>
    <d v="1899-12-30T14:00:00"/>
    <d v="1900-01-04T20:00:00"/>
    <s v="R200801"/>
    <x v="149"/>
    <n v="7.1428571428571522E-3"/>
    <n v="0"/>
    <x v="13"/>
    <m/>
    <d v="1899-12-30T00:00:00"/>
    <d v="1899-12-30T00:00:00"/>
    <m/>
    <n v="0"/>
    <n v="0"/>
    <d v="1900-05-31T20:00:00"/>
    <d v="1900-05-31T20:52:24"/>
    <d v="1900-03-16T10:00:00"/>
    <d v="1900-03-16T10:26:12"/>
    <n v="3554"/>
    <x v="7"/>
    <x v="9"/>
    <n v="200802"/>
    <n v="6"/>
    <n v="0"/>
    <n v="7"/>
  </r>
  <r>
    <d v="2008-02-08T00:00:00"/>
    <d v="2008-02-08T00:00:00"/>
    <x v="2"/>
    <n v="3.69"/>
    <n v="0"/>
    <n v="38"/>
    <n v="10"/>
    <d v="1899-12-30T00:38:10"/>
    <d v="1899-12-30T00:10:21"/>
    <s v="R200801"/>
    <x v="151"/>
    <n v="5.8008733624454196"/>
    <n v="0"/>
    <x v="6"/>
    <m/>
    <d v="1899-12-30T04:31:00"/>
    <d v="1899-12-30T02:15:30"/>
    <m/>
    <n v="0"/>
    <n v="0"/>
    <d v="1899-12-30T04:31:00"/>
    <d v="1899-12-30T05:23:24"/>
    <d v="1899-12-30T02:15:30"/>
    <d v="1899-12-30T02:41:42"/>
    <n v="1816"/>
    <x v="7"/>
    <x v="9"/>
    <n v="200802"/>
    <n v="6"/>
    <n v="0"/>
    <n v="8"/>
  </r>
  <r>
    <d v="2008-02-08T00:00:00"/>
    <d v="2008-02-08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  <n v="6"/>
    <n v="0"/>
    <n v="8"/>
  </r>
  <r>
    <d v="2008-02-09T00:00:00"/>
    <d v="2008-02-09T00:00:00"/>
    <x v="1"/>
    <n v="1"/>
    <n v="0"/>
    <n v="5"/>
    <n v="0"/>
    <d v="1899-12-30T00:05:00"/>
    <d v="1899-12-30T00:05:00"/>
    <s v="R200704"/>
    <x v="91"/>
    <n v="12.000000000000011"/>
    <n v="0"/>
    <x v="13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9"/>
    <n v="200802"/>
    <n v="6"/>
    <n v="0"/>
    <n v="9"/>
  </r>
  <r>
    <d v="2008-02-11T00:00:00"/>
    <d v="2008-02-11T00:00:00"/>
    <x v="2"/>
    <n v="3"/>
    <n v="0"/>
    <n v="29"/>
    <n v="14"/>
    <d v="1899-12-30T00:29:14"/>
    <d v="1899-12-30T00:09:45"/>
    <s v="R200801"/>
    <x v="90"/>
    <n v="6.157354618015968"/>
    <n v="0"/>
    <x v="25"/>
    <m/>
    <d v="1899-12-30T04:15:18"/>
    <d v="1899-12-30T02:07:39"/>
    <m/>
    <n v="0"/>
    <n v="0"/>
    <d v="1899-12-30T04:15:18"/>
    <d v="1899-12-30T05:07:42"/>
    <d v="1899-12-30T02:07:39"/>
    <d v="1899-12-30T02:33:51"/>
    <n v="1310"/>
    <x v="7"/>
    <x v="9"/>
    <n v="200802"/>
    <n v="7"/>
    <n v="1"/>
    <n v="11"/>
  </r>
  <r>
    <d v="2008-02-12T00:00:00"/>
    <d v="2008-02-12T00:00:00"/>
    <x v="2"/>
    <n v="3"/>
    <n v="0"/>
    <n v="29"/>
    <n v="26"/>
    <d v="1899-12-30T00:29:26"/>
    <d v="1899-12-30T00:09:49"/>
    <s v="R200801"/>
    <x v="90"/>
    <n v="6.1155152887882265"/>
    <n v="0"/>
    <x v="25"/>
    <m/>
    <d v="1899-12-30T04:17:03"/>
    <d v="1899-12-30T02:08:32"/>
    <m/>
    <n v="0"/>
    <n v="0"/>
    <d v="1899-12-30T04:17:03"/>
    <d v="1899-12-30T05:09:27"/>
    <d v="1899-12-30T02:08:32"/>
    <d v="1899-12-30T02:34:44"/>
    <n v="1356"/>
    <x v="7"/>
    <x v="9"/>
    <n v="200802"/>
    <n v="7"/>
    <n v="0"/>
    <n v="12"/>
  </r>
  <r>
    <d v="2008-02-12T00:00:00"/>
    <d v="2008-02-12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  <n v="7"/>
    <n v="0"/>
    <n v="12"/>
  </r>
  <r>
    <d v="2008-02-14T00:00:00"/>
    <d v="2008-02-14T00:00:00"/>
    <x v="2"/>
    <n v="3"/>
    <n v="0"/>
    <n v="29"/>
    <n v="40"/>
    <d v="1899-12-30T00:29:40"/>
    <d v="1899-12-30T00:09:53"/>
    <s v="R200801"/>
    <x v="90"/>
    <n v="6.0674157303370828"/>
    <n v="0"/>
    <x v="5"/>
    <m/>
    <d v="1899-12-30T04:19:05"/>
    <d v="1899-12-30T02:09:33"/>
    <m/>
    <n v="0"/>
    <n v="0"/>
    <d v="1899-12-30T04:19:05"/>
    <d v="1899-12-30T05:11:29"/>
    <d v="1899-12-30T02:09:33"/>
    <d v="1899-12-30T02:35:45"/>
    <n v="1439"/>
    <x v="7"/>
    <x v="9"/>
    <n v="200802"/>
    <n v="7"/>
    <n v="1"/>
    <n v="14"/>
  </r>
  <r>
    <d v="2008-02-14T00:00:00"/>
    <d v="2008-02-14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  <n v="7"/>
    <n v="0"/>
    <n v="14"/>
  </r>
  <r>
    <d v="2008-02-15T00:00:00"/>
    <d v="2008-02-15T00:00:00"/>
    <x v="2"/>
    <n v="3"/>
    <n v="0"/>
    <n v="28"/>
    <n v="55"/>
    <d v="1899-12-30T00:28:55"/>
    <d v="1899-12-30T00:09:38"/>
    <s v="R200801"/>
    <x v="90"/>
    <n v="6.2247838616714741"/>
    <n v="0"/>
    <x v="5"/>
    <m/>
    <d v="1899-12-30T04:12:32"/>
    <d v="1899-12-30T02:06:16"/>
    <m/>
    <n v="0"/>
    <n v="0"/>
    <d v="1899-12-30T04:12:32"/>
    <d v="1899-12-30T05:04:56"/>
    <d v="1899-12-30T02:06:16"/>
    <d v="1899-12-30T02:32:28"/>
    <n v="1216"/>
    <x v="7"/>
    <x v="9"/>
    <n v="200802"/>
    <n v="7"/>
    <n v="0"/>
    <n v="15"/>
  </r>
  <r>
    <d v="2008-02-15T00:00:00"/>
    <d v="2008-02-15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7"/>
    <n v="0"/>
    <n v="15"/>
  </r>
  <r>
    <d v="2008-02-21T00:00:00"/>
    <d v="2008-02-21T00:00:00"/>
    <x v="1"/>
    <n v="14"/>
    <n v="0"/>
    <n v="55"/>
    <n v="0"/>
    <d v="1899-12-30T00:55:00"/>
    <d v="1899-12-30T00:03:56"/>
    <s v="Spin"/>
    <x v="152"/>
    <n v="15.272727272727286"/>
    <n v="0"/>
    <x v="13"/>
    <m/>
    <d v="1899-12-30T07:20:00"/>
    <d v="1899-12-30T03:40:00"/>
    <m/>
    <n v="0"/>
    <n v="0"/>
    <d v="1899-12-30T01:42:56"/>
    <d v="1899-12-30T02:35:20"/>
    <d v="1899-12-30T00:51:28"/>
    <d v="1899-12-30T01:17:40"/>
    <n v="445"/>
    <x v="7"/>
    <x v="9"/>
    <n v="200802"/>
    <n v="8"/>
    <n v="5"/>
    <n v="21"/>
  </r>
  <r>
    <d v="2008-02-24T00:00:00"/>
    <d v="2008-02-24T00:00:00"/>
    <x v="2"/>
    <n v="2"/>
    <n v="0"/>
    <n v="18"/>
    <n v="15"/>
    <d v="1899-12-30T00:18:15"/>
    <d v="1899-12-30T00:09:07"/>
    <s v="R200801"/>
    <x v="2"/>
    <n v="6.5753424657534305"/>
    <n v="0"/>
    <x v="13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9"/>
    <n v="200802"/>
    <n v="9"/>
    <n v="2"/>
    <n v="24"/>
  </r>
  <r>
    <d v="2008-02-25T00:00:00"/>
    <d v="2008-02-25T00:00:00"/>
    <x v="2"/>
    <n v="3.44"/>
    <n v="0"/>
    <n v="35"/>
    <n v="10"/>
    <d v="1899-12-30T00:35:10"/>
    <d v="1899-12-30T00:10:13"/>
    <s v="R200801"/>
    <x v="150"/>
    <n v="5.8691943127962141"/>
    <n v="0"/>
    <x v="5"/>
    <m/>
    <d v="1899-12-30T04:27:50"/>
    <d v="1899-12-30T02:13:55"/>
    <m/>
    <n v="0"/>
    <n v="0"/>
    <d v="1899-12-30T04:27:50"/>
    <d v="1899-12-30T05:20:14"/>
    <d v="1899-12-30T02:13:55"/>
    <d v="1899-12-30T02:40:07"/>
    <n v="1719"/>
    <x v="7"/>
    <x v="9"/>
    <n v="200802"/>
    <n v="9"/>
    <n v="0"/>
    <n v="25"/>
  </r>
  <r>
    <d v="2008-02-26T00:00:00"/>
    <d v="2008-02-26T00:00:00"/>
    <x v="2"/>
    <n v="3.38"/>
    <n v="0"/>
    <n v="34"/>
    <n v="56"/>
    <d v="1899-12-30T00:34:56"/>
    <d v="1899-12-30T00:10:20"/>
    <s v="R200801"/>
    <x v="150"/>
    <n v="5.8053435114503857"/>
    <n v="0"/>
    <x v="5"/>
    <m/>
    <d v="1899-12-30T04:30:47"/>
    <d v="1899-12-30T02:15:24"/>
    <m/>
    <n v="0"/>
    <n v="0"/>
    <d v="1899-12-30T04:30:47"/>
    <d v="1899-12-30T05:23:11"/>
    <d v="1899-12-30T02:15:24"/>
    <d v="1899-12-30T02:41:36"/>
    <n v="1808"/>
    <x v="7"/>
    <x v="9"/>
    <n v="200802"/>
    <n v="9"/>
    <n v="0"/>
    <n v="26"/>
  </r>
  <r>
    <d v="2008-02-26T00:00:00"/>
    <d v="2008-02-26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9"/>
    <n v="0"/>
    <n v="26"/>
  </r>
  <r>
    <d v="2008-02-27T00:00:00"/>
    <d v="2008-02-27T00:00:00"/>
    <x v="2"/>
    <n v="4.03"/>
    <n v="0"/>
    <n v="45"/>
    <n v="2"/>
    <d v="1899-12-30T00:45:02"/>
    <d v="1899-12-30T00:11:10"/>
    <s v="R200801"/>
    <x v="75"/>
    <n v="5.3693560325684722"/>
    <n v="0"/>
    <x v="5"/>
    <s v="Walked for a while"/>
    <d v="1899-12-30T04:52:46"/>
    <d v="1899-12-30T02:26:23"/>
    <m/>
    <n v="0"/>
    <n v="0"/>
    <d v="1899-12-30T04:52:46"/>
    <d v="1899-12-30T05:45:10"/>
    <d v="1899-12-30T02:26:23"/>
    <d v="1899-12-30T02:52:35"/>
    <n v="2355"/>
    <x v="7"/>
    <x v="9"/>
    <n v="200802"/>
    <n v="9"/>
    <n v="0"/>
    <n v="27"/>
  </r>
  <r>
    <d v="2008-02-28T00:00:00"/>
    <d v="2008-02-28T00:00:00"/>
    <x v="2"/>
    <n v="2.8"/>
    <n v="0"/>
    <n v="30"/>
    <n v="0"/>
    <d v="1899-12-30T00:30:00"/>
    <d v="1899-12-30T00:10:43"/>
    <s v="R200801"/>
    <x v="81"/>
    <n v="5.6000000000000041"/>
    <n v="0"/>
    <x v="13"/>
    <m/>
    <d v="1899-12-30T04:40:43"/>
    <d v="1899-12-30T02:20:21"/>
    <m/>
    <n v="0"/>
    <n v="0"/>
    <d v="1899-12-30T04:40:43"/>
    <d v="1899-12-30T05:33:07"/>
    <d v="1899-12-30T02:20:21"/>
    <d v="1899-12-30T02:46:33"/>
    <n v="2071"/>
    <x v="7"/>
    <x v="9"/>
    <n v="200802"/>
    <n v="9"/>
    <n v="0"/>
    <n v="28"/>
  </r>
  <r>
    <d v="2008-02-28T00:00:00"/>
    <d v="2008-02-28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9"/>
    <n v="0"/>
    <n v="28"/>
  </r>
  <r>
    <d v="2008-02-29T00:00:00"/>
    <d v="2008-02-29T00:00:00"/>
    <x v="2"/>
    <n v="3.16"/>
    <n v="0"/>
    <n v="31"/>
    <n v="17"/>
    <d v="1899-12-30T00:31:17"/>
    <d v="1899-12-30T00:09:54"/>
    <s v="R200801"/>
    <x v="150"/>
    <n v="6.0607352157698502"/>
    <n v="0"/>
    <x v="25"/>
    <m/>
    <d v="1899-12-30T04:19:22"/>
    <d v="1899-12-30T02:09:41"/>
    <m/>
    <n v="0"/>
    <n v="0"/>
    <d v="1899-12-30T04:19:22"/>
    <d v="1899-12-30T05:11:46"/>
    <d v="1899-12-30T02:09:41"/>
    <d v="1899-12-30T02:35:53"/>
    <n v="1446"/>
    <x v="7"/>
    <x v="9"/>
    <n v="200802"/>
    <n v="9"/>
    <n v="0"/>
    <n v="29"/>
  </r>
  <r>
    <d v="2008-03-02T00:00:00"/>
    <d v="2008-03-02T00:00:00"/>
    <x v="1"/>
    <n v="3.75"/>
    <n v="0"/>
    <n v="15"/>
    <n v="0"/>
    <d v="1899-12-30T00:15:00"/>
    <d v="1899-12-30T00:04:00"/>
    <s v="Trainer"/>
    <x v="91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7"/>
    <x v="10"/>
    <n v="200803"/>
    <n v="10"/>
    <n v="1"/>
    <n v="2"/>
  </r>
  <r>
    <d v="2008-03-03T00:00:00"/>
    <d v="2008-03-03T00:00:00"/>
    <x v="2"/>
    <n v="3.3"/>
    <n v="0"/>
    <n v="33"/>
    <n v="49"/>
    <d v="1899-12-30T00:33:49"/>
    <d v="1899-12-30T00:10:15"/>
    <s v="R200801"/>
    <x v="150"/>
    <n v="5.8551010349926109"/>
    <n v="0"/>
    <x v="6"/>
    <m/>
    <d v="1899-12-30T04:28:29"/>
    <d v="1899-12-30T02:14:15"/>
    <m/>
    <n v="0"/>
    <n v="0"/>
    <d v="1899-12-30T04:28:29"/>
    <d v="1899-12-30T05:20:53"/>
    <d v="1899-12-30T02:14:15"/>
    <d v="1899-12-30T02:40:27"/>
    <n v="1738"/>
    <x v="7"/>
    <x v="10"/>
    <n v="200803"/>
    <n v="10"/>
    <n v="0"/>
    <n v="3"/>
  </r>
  <r>
    <d v="2008-03-04T00:00:00"/>
    <d v="2008-03-04T00:00:00"/>
    <x v="2"/>
    <n v="4"/>
    <n v="0"/>
    <n v="39"/>
    <n v="12"/>
    <d v="1899-12-30T00:39:12"/>
    <d v="1899-12-30T00:09:48"/>
    <s v="R200801"/>
    <x v="75"/>
    <n v="6.12244897959184"/>
    <n v="0"/>
    <x v="14"/>
    <m/>
    <d v="1899-12-30T04:16:46"/>
    <d v="1899-12-30T02:08:23"/>
    <m/>
    <n v="0"/>
    <n v="0"/>
    <d v="1899-12-30T04:16:46"/>
    <d v="1899-12-30T05:09:10"/>
    <d v="1899-12-30T02:08:23"/>
    <d v="1899-12-30T02:34:35"/>
    <n v="1345"/>
    <x v="7"/>
    <x v="10"/>
    <n v="200803"/>
    <n v="10"/>
    <n v="0"/>
    <n v="4"/>
  </r>
  <r>
    <d v="2008-03-06T00:00:00"/>
    <d v="2008-03-06T00:00:00"/>
    <x v="2"/>
    <n v="5"/>
    <n v="0"/>
    <n v="47"/>
    <n v="13"/>
    <d v="1899-12-30T00:47:13"/>
    <d v="1899-12-30T00:09:27"/>
    <s v="R200801"/>
    <x v="97"/>
    <n v="6.3536886692552104"/>
    <n v="0"/>
    <x v="6"/>
    <s v="Ipod says - 4.88 miles"/>
    <d v="1899-12-30T04:07:25"/>
    <d v="1899-12-30T02:03:42"/>
    <m/>
    <n v="0"/>
    <n v="0"/>
    <d v="1899-12-30T04:07:25"/>
    <d v="1899-12-30T04:59:49"/>
    <d v="1899-12-30T02:03:42"/>
    <d v="1899-12-30T02:29:54"/>
    <n v="1087"/>
    <x v="7"/>
    <x v="10"/>
    <n v="200803"/>
    <n v="10"/>
    <n v="1"/>
    <n v="6"/>
  </r>
  <r>
    <d v="2008-03-07T00:00:00"/>
    <d v="2008-03-07T00:00:00"/>
    <x v="2"/>
    <n v="4"/>
    <n v="0"/>
    <n v="38"/>
    <n v="43"/>
    <d v="1899-12-30T00:38:43"/>
    <d v="1899-12-30T00:09:41"/>
    <s v="R200801"/>
    <x v="75"/>
    <n v="6.1988807576409855"/>
    <n v="0"/>
    <x v="5"/>
    <m/>
    <d v="1899-12-30T04:13:36"/>
    <d v="1899-12-30T02:06:48"/>
    <m/>
    <n v="0"/>
    <n v="0"/>
    <d v="1899-12-30T04:13:36"/>
    <d v="1899-12-30T05:06:00"/>
    <d v="1899-12-30T02:06:48"/>
    <d v="1899-12-30T02:33:00"/>
    <n v="1247"/>
    <x v="7"/>
    <x v="10"/>
    <n v="200803"/>
    <n v="10"/>
    <n v="0"/>
    <n v="7"/>
  </r>
  <r>
    <d v="2008-03-13T00:00:00"/>
    <d v="2008-03-13T00:00:00"/>
    <x v="2"/>
    <n v="3.5"/>
    <n v="0"/>
    <n v="34"/>
    <n v="0"/>
    <d v="1899-12-30T00:34:00"/>
    <d v="1899-12-30T00:09:43"/>
    <s v="R200801"/>
    <x v="89"/>
    <n v="6.1764705882352997"/>
    <n v="0"/>
    <x v="16"/>
    <m/>
    <d v="1899-12-30T04:14:31"/>
    <d v="1899-12-30T02:07:15"/>
    <m/>
    <n v="0"/>
    <n v="0"/>
    <d v="1899-12-30T04:14:31"/>
    <d v="1899-12-30T05:06:55"/>
    <d v="1899-12-30T02:07:15"/>
    <d v="1899-12-30T02:33:27"/>
    <n v="1280"/>
    <x v="7"/>
    <x v="10"/>
    <n v="200803"/>
    <n v="11"/>
    <n v="5"/>
    <n v="13"/>
  </r>
  <r>
    <d v="2008-03-14T00:00:00"/>
    <d v="2008-03-14T00:00:00"/>
    <x v="2"/>
    <n v="4"/>
    <n v="0"/>
    <n v="39"/>
    <n v="40"/>
    <d v="1899-12-30T00:39:40"/>
    <d v="1899-12-30T00:09:55"/>
    <s v="R200801"/>
    <x v="75"/>
    <n v="6.050420168067232"/>
    <n v="0"/>
    <x v="16"/>
    <m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10"/>
    <n v="200803"/>
    <n v="11"/>
    <n v="0"/>
    <n v="14"/>
  </r>
  <r>
    <d v="2008-03-17T00:00:00"/>
    <d v="2008-03-17T00:00:00"/>
    <x v="2"/>
    <n v="3.57"/>
    <n v="0"/>
    <n v="35"/>
    <n v="40"/>
    <d v="1899-12-30T00:35:40"/>
    <d v="1899-12-30T00:09:59"/>
    <s v="R200801"/>
    <x v="151"/>
    <n v="6.0056074766355181"/>
    <n v="0"/>
    <x v="16"/>
    <m/>
    <d v="1899-12-30T04:21:45"/>
    <d v="1899-12-30T02:10:53"/>
    <m/>
    <n v="0"/>
    <n v="0"/>
    <d v="1899-12-30T04:21:45"/>
    <d v="1899-12-30T05:14:09"/>
    <d v="1899-12-30T02:10:53"/>
    <d v="1899-12-30T02:37:05"/>
    <n v="1513"/>
    <x v="7"/>
    <x v="10"/>
    <n v="200803"/>
    <n v="12"/>
    <n v="2"/>
    <n v="17"/>
  </r>
  <r>
    <d v="2008-03-18T00:00:00"/>
    <d v="2008-03-18T00:00:00"/>
    <x v="2"/>
    <n v="4.01"/>
    <n v="0"/>
    <n v="40"/>
    <n v="39"/>
    <d v="1899-12-30T00:40:39"/>
    <d v="1899-12-30T00:10:08"/>
    <s v="R200801"/>
    <x v="75"/>
    <n v="5.9188191881918861"/>
    <n v="0"/>
    <x v="5"/>
    <m/>
    <d v="1899-12-30T04:25:36"/>
    <d v="1899-12-30T02:12:48"/>
    <m/>
    <n v="0"/>
    <n v="0"/>
    <d v="1899-12-30T04:25:36"/>
    <d v="1899-12-30T05:18:00"/>
    <d v="1899-12-30T02:12:48"/>
    <d v="1899-12-30T02:39:00"/>
    <n v="1646"/>
    <x v="7"/>
    <x v="10"/>
    <n v="200803"/>
    <n v="12"/>
    <n v="0"/>
    <n v="18"/>
  </r>
  <r>
    <d v="2008-03-20T00:00:00"/>
    <d v="2008-03-20T00:00:00"/>
    <x v="2"/>
    <n v="3.5"/>
    <n v="0"/>
    <n v="34"/>
    <n v="50"/>
    <d v="1899-12-30T00:34:50"/>
    <d v="1899-12-30T00:09:57"/>
    <s v="R200704"/>
    <x v="89"/>
    <n v="6.0287081339712962"/>
    <n v="0"/>
    <x v="16"/>
    <m/>
    <d v="1899-12-30T04:20:45"/>
    <d v="1899-12-30T02:10:23"/>
    <m/>
    <n v="0"/>
    <n v="0"/>
    <d v="1899-12-30T04:20:45"/>
    <d v="1899-12-30T05:13:09"/>
    <d v="1899-12-30T02:10:23"/>
    <d v="1899-12-30T02:36:35"/>
    <n v="1480"/>
    <x v="7"/>
    <x v="10"/>
    <n v="200803"/>
    <n v="12"/>
    <n v="1"/>
    <n v="20"/>
  </r>
  <r>
    <d v="2008-03-21T00:00:00"/>
    <d v="2008-03-21T00:00:00"/>
    <x v="2"/>
    <n v="6.5"/>
    <n v="1"/>
    <n v="4"/>
    <n v="55"/>
    <d v="1899-12-30T01:04:55"/>
    <d v="1899-12-30T00:09:59"/>
    <s v="R200704"/>
    <x v="96"/>
    <n v="6.0077021822849863"/>
    <n v="162"/>
    <x v="26"/>
    <m/>
    <d v="1899-12-30T04:21:40"/>
    <d v="1899-12-30T02:10:50"/>
    <m/>
    <n v="0"/>
    <n v="0"/>
    <d v="1899-12-30T04:21:40"/>
    <d v="1899-12-30T05:14:04"/>
    <d v="1899-12-30T02:10:50"/>
    <d v="1899-12-30T02:37:02"/>
    <n v="1511"/>
    <x v="7"/>
    <x v="10"/>
    <n v="200803"/>
    <n v="12"/>
    <n v="0"/>
    <n v="21"/>
  </r>
  <r>
    <d v="2008-03-24T00:00:00"/>
    <d v="2008-03-24T00:00:00"/>
    <x v="2"/>
    <n v="3.52"/>
    <n v="0"/>
    <n v="36"/>
    <n v="40"/>
    <d v="1899-12-30T00:36:40"/>
    <d v="1899-12-30T00:10:25"/>
    <s v="R200704"/>
    <x v="89"/>
    <n v="5.7600000000000051"/>
    <n v="0"/>
    <x v="6"/>
    <m/>
    <d v="1899-12-30T04:32:55"/>
    <d v="1899-12-30T02:16:27"/>
    <m/>
    <n v="0"/>
    <n v="0"/>
    <d v="1899-12-30T04:32:55"/>
    <d v="1899-12-30T05:25:19"/>
    <d v="1899-12-30T02:16:27"/>
    <d v="1899-12-30T02:42:40"/>
    <n v="1879"/>
    <x v="7"/>
    <x v="10"/>
    <n v="200803"/>
    <n v="13"/>
    <n v="2"/>
    <n v="24"/>
  </r>
  <r>
    <d v="2008-03-25T00:00:00"/>
    <d v="2008-03-25T00:00:00"/>
    <x v="2"/>
    <n v="4"/>
    <n v="0"/>
    <n v="39"/>
    <n v="17"/>
    <d v="1899-12-30T00:39:17"/>
    <d v="1899-12-30T00:09:49"/>
    <s v="R200704"/>
    <x v="75"/>
    <n v="6.109461179465427"/>
    <n v="0"/>
    <x v="16"/>
    <m/>
    <d v="1899-12-30T04:17:18"/>
    <d v="1899-12-30T02:08:39"/>
    <m/>
    <n v="0"/>
    <n v="0"/>
    <d v="1899-12-30T04:17:18"/>
    <d v="1899-12-30T05:09:42"/>
    <d v="1899-12-30T02:08:39"/>
    <d v="1899-12-30T02:34:51"/>
    <n v="1367"/>
    <x v="7"/>
    <x v="10"/>
    <n v="200803"/>
    <n v="13"/>
    <n v="0"/>
    <n v="25"/>
  </r>
  <r>
    <d v="2008-03-26T00:00:00"/>
    <d v="2008-03-26T00:00:00"/>
    <x v="2"/>
    <n v="5"/>
    <n v="0"/>
    <n v="51"/>
    <n v="26"/>
    <d v="1899-12-30T00:51:26"/>
    <d v="1899-12-30T00:10:17"/>
    <s v="R200704"/>
    <x v="97"/>
    <n v="5.8327932598833483"/>
    <n v="0"/>
    <x v="6"/>
    <m/>
    <d v="1899-12-30T04:29:31"/>
    <d v="1899-12-30T02:14:45"/>
    <m/>
    <n v="0"/>
    <n v="0"/>
    <d v="1899-12-30T04:29:31"/>
    <d v="1899-12-30T05:21:55"/>
    <d v="1899-12-30T02:14:45"/>
    <d v="1899-12-30T02:40:57"/>
    <n v="1772"/>
    <x v="7"/>
    <x v="10"/>
    <n v="200803"/>
    <n v="13"/>
    <n v="0"/>
    <n v="26"/>
  </r>
  <r>
    <d v="2008-03-27T00:00:00"/>
    <d v="2008-03-27T00:00:00"/>
    <x v="2"/>
    <n v="3.5"/>
    <n v="0"/>
    <n v="35"/>
    <n v="1"/>
    <d v="1899-12-30T00:35:01"/>
    <d v="1899-12-30T00:10:00"/>
    <s v="R200704"/>
    <x v="89"/>
    <n v="5.9971442170395095"/>
    <n v="0"/>
    <x v="6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0"/>
    <n v="200803"/>
    <n v="13"/>
    <n v="0"/>
    <n v="27"/>
  </r>
  <r>
    <d v="2008-03-29T00:00:00"/>
    <d v="2008-03-29T00:00:00"/>
    <x v="2"/>
    <n v="5.04"/>
    <n v="0"/>
    <n v="46"/>
    <n v="47"/>
    <d v="1899-12-30T00:46:47"/>
    <d v="1899-12-30T00:09:17"/>
    <s v="R200704"/>
    <x v="121"/>
    <n v="6.463840399002498"/>
    <n v="0"/>
    <x v="16"/>
    <m/>
    <d v="1899-12-30T04:03:12"/>
    <d v="1899-12-30T02:01:36"/>
    <m/>
    <n v="0"/>
    <n v="0"/>
    <d v="1899-12-30T04:03:12"/>
    <d v="1899-12-30T04:55:36"/>
    <d v="1899-12-30T02:01:36"/>
    <d v="1899-12-30T02:27:48"/>
    <n v="1007"/>
    <x v="7"/>
    <x v="10"/>
    <n v="200803"/>
    <n v="13"/>
    <n v="1"/>
    <n v="29"/>
  </r>
  <r>
    <d v="2008-03-31T00:00:00"/>
    <d v="2008-03-31T00:00:00"/>
    <x v="2"/>
    <n v="2"/>
    <n v="0"/>
    <n v="22"/>
    <n v="0"/>
    <d v="1899-12-30T00:22:00"/>
    <d v="1899-12-30T00:11:00"/>
    <s v="R200704"/>
    <x v="81"/>
    <n v="5.4545454545454586"/>
    <n v="0"/>
    <x v="13"/>
    <m/>
    <d v="1899-12-30T04:48:12"/>
    <d v="1899-12-30T02:24:06"/>
    <m/>
    <n v="0"/>
    <n v="0"/>
    <d v="1899-12-30T04:48:12"/>
    <d v="1899-12-30T05:40:36"/>
    <d v="1899-12-30T02:24:06"/>
    <d v="1899-12-30T02:50:18"/>
    <n v="2250"/>
    <x v="7"/>
    <x v="10"/>
    <n v="200803"/>
    <n v="14"/>
    <n v="1"/>
    <n v="31"/>
  </r>
  <r>
    <d v="2008-04-03T00:00:00"/>
    <d v="2008-04-03T00:00:00"/>
    <x v="2"/>
    <n v="3"/>
    <n v="0"/>
    <n v="30"/>
    <n v="6"/>
    <d v="1899-12-30T00:30:06"/>
    <d v="1899-12-30T00:10:02"/>
    <s v="R200704"/>
    <x v="90"/>
    <n v="5.9800664451827279"/>
    <n v="0"/>
    <x v="6"/>
    <m/>
    <d v="1899-12-30T04:22:52"/>
    <d v="1899-12-30T02:11:26"/>
    <m/>
    <n v="0"/>
    <n v="0"/>
    <d v="1899-12-30T04:22:52"/>
    <d v="1899-12-30T05:15:16"/>
    <d v="1899-12-30T02:11:26"/>
    <d v="1899-12-30T02:37:38"/>
    <n v="1576"/>
    <x v="7"/>
    <x v="1"/>
    <n v="200804"/>
    <n v="14"/>
    <n v="2"/>
    <n v="3"/>
  </r>
  <r>
    <d v="2008-04-04T00:00:00"/>
    <d v="2008-04-04T00:00:00"/>
    <x v="0"/>
    <n v="0.65"/>
    <n v="0"/>
    <n v="26"/>
    <n v="58"/>
    <d v="1899-12-30T00:26:58"/>
    <d v="1899-12-30T00:41:29"/>
    <s v="UB"/>
    <x v="123"/>
    <n v="1.4462299134734251"/>
    <n v="0"/>
    <x v="0"/>
    <s v="Avg Lap 1.170"/>
    <d v="1899-12-30T01:39:34"/>
    <d v="1899-12-30T00:49:47"/>
    <m/>
    <n v="0"/>
    <n v="0"/>
    <d v="1899-12-30T18:06:58"/>
    <d v="1899-12-30T18:59:22"/>
    <d v="1899-12-30T09:03:29"/>
    <d v="1899-12-30T09:29:41"/>
    <n v="3466"/>
    <x v="7"/>
    <x v="1"/>
    <n v="200804"/>
    <n v="14"/>
    <n v="0"/>
    <n v="4"/>
  </r>
  <r>
    <d v="2008-04-07T00:00:00"/>
    <d v="2008-04-07T00:00:00"/>
    <x v="2"/>
    <n v="3.5"/>
    <n v="0"/>
    <n v="34"/>
    <n v="30"/>
    <d v="1899-12-30T00:34:30"/>
    <d v="1899-12-30T00:09:51"/>
    <s v="R200704"/>
    <x v="89"/>
    <n v="6.0869565217391362"/>
    <n v="0"/>
    <x v="5"/>
    <m/>
    <d v="1899-12-30T04:18:15"/>
    <d v="1899-12-30T02:09:08"/>
    <m/>
    <n v="0"/>
    <n v="0"/>
    <d v="1899-12-30T04:18:15"/>
    <d v="1899-12-30T05:10:39"/>
    <d v="1899-12-30T02:09:08"/>
    <d v="1899-12-30T02:35:20"/>
    <n v="1407"/>
    <x v="7"/>
    <x v="1"/>
    <n v="200804"/>
    <n v="15"/>
    <n v="2"/>
    <n v="7"/>
  </r>
  <r>
    <d v="2008-04-08T00:00:00"/>
    <d v="2008-04-08T00:00:00"/>
    <x v="2"/>
    <n v="4"/>
    <n v="0"/>
    <n v="40"/>
    <n v="19"/>
    <d v="1899-12-30T00:40:19"/>
    <d v="1899-12-30T00:10:05"/>
    <s v="R200704"/>
    <x v="75"/>
    <n v="5.952873088052919"/>
    <n v="0"/>
    <x v="5"/>
    <m/>
    <d v="1899-12-30T04:24:04"/>
    <d v="1899-12-30T02:12:02"/>
    <m/>
    <n v="0"/>
    <n v="0"/>
    <d v="1899-12-30T04:24:04"/>
    <d v="1899-12-30T05:16:28"/>
    <d v="1899-12-30T02:12:02"/>
    <d v="1899-12-30T02:38:14"/>
    <n v="1609"/>
    <x v="7"/>
    <x v="1"/>
    <n v="200804"/>
    <n v="15"/>
    <n v="0"/>
    <n v="8"/>
  </r>
  <r>
    <d v="2008-04-09T00:00:00"/>
    <d v="2008-04-09T00:00:00"/>
    <x v="2"/>
    <n v="3.5"/>
    <n v="0"/>
    <n v="34"/>
    <n v="17"/>
    <d v="1899-12-30T00:34:17"/>
    <d v="1899-12-30T00:09:48"/>
    <s v="R200704"/>
    <x v="89"/>
    <n v="6.1254253767622808"/>
    <n v="0"/>
    <x v="6"/>
    <m/>
    <d v="1899-12-30T04:16:38"/>
    <d v="1899-12-30T02:08:19"/>
    <m/>
    <n v="0"/>
    <n v="0"/>
    <d v="1899-12-30T04:16:38"/>
    <d v="1899-12-30T05:09:02"/>
    <d v="1899-12-30T02:08:19"/>
    <d v="1899-12-30T02:34:31"/>
    <n v="1342"/>
    <x v="7"/>
    <x v="1"/>
    <n v="200804"/>
    <n v="15"/>
    <n v="0"/>
    <n v="9"/>
  </r>
  <r>
    <d v="2008-04-10T00:00:00"/>
    <d v="2008-04-10T00:00:00"/>
    <x v="2"/>
    <n v="4"/>
    <n v="0"/>
    <n v="40"/>
    <n v="20"/>
    <d v="1899-12-30T00:40:20"/>
    <d v="1899-12-30T00:10:05"/>
    <s v="R200704"/>
    <x v="75"/>
    <n v="5.9504132231405"/>
    <n v="0"/>
    <x v="14"/>
    <m/>
    <d v="1899-12-30T04:24:11"/>
    <d v="1899-12-30T02:12:05"/>
    <m/>
    <n v="0"/>
    <n v="0"/>
    <d v="1899-12-30T04:24:11"/>
    <d v="1899-12-30T05:16:35"/>
    <d v="1899-12-30T02:12:05"/>
    <d v="1899-12-30T02:38:18"/>
    <n v="1610"/>
    <x v="7"/>
    <x v="1"/>
    <n v="200804"/>
    <n v="15"/>
    <n v="0"/>
    <n v="10"/>
  </r>
  <r>
    <d v="2008-04-11T00:00:00"/>
    <d v="2008-04-11T00:00:00"/>
    <x v="0"/>
    <n v="0.6"/>
    <n v="0"/>
    <n v="23"/>
    <n v="19"/>
    <d v="1899-12-30T00:23:19"/>
    <d v="1899-12-30T00:38:52"/>
    <s v="UB"/>
    <x v="127"/>
    <n v="1.5439599714081498"/>
    <n v="0"/>
    <x v="0"/>
    <s v="Avg Lap 1.15"/>
    <d v="1899-12-30T01:33:16"/>
    <d v="1899-12-30T00:46:38"/>
    <m/>
    <n v="0"/>
    <n v="0"/>
    <d v="1899-12-30T16:58:10"/>
    <d v="1899-12-30T17:50:34"/>
    <d v="1899-12-30T08:29:05"/>
    <d v="1899-12-30T08:55:17"/>
    <n v="3390"/>
    <x v="7"/>
    <x v="1"/>
    <n v="200804"/>
    <n v="15"/>
    <n v="0"/>
    <n v="11"/>
  </r>
  <r>
    <d v="2008-04-13T00:00:00"/>
    <d v="2008-04-13T00:00:00"/>
    <x v="2"/>
    <n v="7"/>
    <n v="1"/>
    <n v="12"/>
    <n v="25"/>
    <d v="1899-12-30T01:12:25"/>
    <d v="1899-12-30T00:10:21"/>
    <s v="R200704"/>
    <x v="153"/>
    <n v="5.7997698504027673"/>
    <n v="0"/>
    <x v="6"/>
    <s v="Splits: 9.55.40 + 9.49.49 + 9.50.85 + 10.39.00 + 11.18.75 + 10.51.53 + 10.00.16"/>
    <d v="1899-12-30T04:31:03"/>
    <d v="1899-12-30T02:15:31"/>
    <m/>
    <n v="0"/>
    <n v="0"/>
    <d v="1899-12-30T04:31:03"/>
    <d v="1899-12-30T05:23:27"/>
    <d v="1899-12-30T02:15:31"/>
    <d v="1899-12-30T02:41:43"/>
    <n v="1820"/>
    <x v="7"/>
    <x v="1"/>
    <n v="200804"/>
    <n v="16"/>
    <n v="1"/>
    <n v="13"/>
  </r>
  <r>
    <d v="2008-04-14T00:00:00"/>
    <d v="2008-04-14T00:00:00"/>
    <x v="2"/>
    <n v="3.5"/>
    <n v="0"/>
    <n v="35"/>
    <n v="1"/>
    <d v="1899-12-30T00:35:01"/>
    <d v="1899-12-30T00:10:00"/>
    <s v="R200704"/>
    <x v="89"/>
    <n v="5.9971442170395095"/>
    <n v="0"/>
    <x v="14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"/>
    <n v="200804"/>
    <n v="16"/>
    <n v="0"/>
    <n v="14"/>
  </r>
  <r>
    <d v="2008-04-15T00:00:00"/>
    <d v="2008-04-15T00:00:00"/>
    <x v="2"/>
    <n v="3"/>
    <n v="0"/>
    <n v="29"/>
    <n v="35"/>
    <d v="1899-12-30T00:29:35"/>
    <d v="1899-12-30T00:09:52"/>
    <s v="R200704"/>
    <x v="90"/>
    <n v="6.0845070422535263"/>
    <n v="0"/>
    <x v="14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1"/>
    <n v="200804"/>
    <n v="16"/>
    <n v="0"/>
    <n v="15"/>
  </r>
  <r>
    <d v="2008-04-17T00:00:00"/>
    <d v="2008-04-17T00:00:00"/>
    <x v="2"/>
    <n v="4"/>
    <n v="0"/>
    <n v="39"/>
    <n v="3"/>
    <d v="1899-12-30T00:39:03"/>
    <d v="1899-12-30T00:09:46"/>
    <s v="R200802"/>
    <x v="75"/>
    <n v="6.1459667093469967"/>
    <n v="0"/>
    <x v="14"/>
    <m/>
    <d v="1899-12-30T04:15:47"/>
    <d v="1899-12-30T02:07:53"/>
    <m/>
    <n v="0"/>
    <n v="0"/>
    <d v="1899-12-30T04:15:47"/>
    <d v="1899-12-30T05:08:11"/>
    <d v="1899-12-30T02:07:53"/>
    <d v="1899-12-30T02:34:05"/>
    <n v="1319"/>
    <x v="7"/>
    <x v="1"/>
    <n v="200804"/>
    <n v="16"/>
    <n v="1"/>
    <n v="17"/>
  </r>
  <r>
    <d v="2008-04-18T00:00:00"/>
    <d v="2008-04-18T00:00:00"/>
    <x v="2"/>
    <n v="6"/>
    <n v="1"/>
    <n v="1"/>
    <n v="10"/>
    <d v="1899-12-30T01:01:10"/>
    <d v="1899-12-30T00:10:12"/>
    <s v="R200802"/>
    <x v="141"/>
    <n v="5.8855585831062722"/>
    <n v="0"/>
    <x v="14"/>
    <m/>
    <d v="1899-12-30T04:27:06"/>
    <d v="1899-12-30T02:13:33"/>
    <m/>
    <n v="0"/>
    <n v="0"/>
    <d v="1899-12-30T04:27:06"/>
    <d v="1899-12-30T05:19:30"/>
    <d v="1899-12-30T02:13:33"/>
    <d v="1899-12-30T02:39:45"/>
    <n v="1691"/>
    <x v="7"/>
    <x v="1"/>
    <n v="200804"/>
    <n v="16"/>
    <n v="0"/>
    <n v="18"/>
  </r>
  <r>
    <d v="2008-04-20T00:00:00"/>
    <d v="2008-04-20T00:00:00"/>
    <x v="2"/>
    <n v="7.5"/>
    <n v="1"/>
    <n v="13"/>
    <n v="18"/>
    <d v="1899-12-30T01:13:18"/>
    <d v="1899-12-30T00:09:46"/>
    <s v="R200802"/>
    <x v="16"/>
    <n v="6.1391541609822697"/>
    <n v="0"/>
    <x v="6"/>
    <s v="Splits: 9.56 + 9.26 + 9.33 + 10.19 + 9.50 + 11.34 + 10.09  "/>
    <d v="1899-12-30T04:16:04"/>
    <d v="1899-12-30T02:08:02"/>
    <m/>
    <n v="0"/>
    <n v="0"/>
    <d v="1899-12-30T04:16:04"/>
    <d v="1899-12-30T05:08:28"/>
    <d v="1899-12-30T02:08:02"/>
    <d v="1899-12-30T02:34:14"/>
    <n v="1329"/>
    <x v="7"/>
    <x v="1"/>
    <n v="200804"/>
    <n v="17"/>
    <n v="1"/>
    <n v="20"/>
  </r>
  <r>
    <d v="2008-04-21T00:00:00"/>
    <d v="2008-04-21T00:00:00"/>
    <x v="2"/>
    <n v="3.5"/>
    <n v="0"/>
    <n v="36"/>
    <n v="15"/>
    <d v="1899-12-30T00:36:15"/>
    <d v="1899-12-30T00:10:21"/>
    <s v="R200802"/>
    <x v="89"/>
    <n v="5.7931034482758665"/>
    <n v="0"/>
    <x v="14"/>
    <m/>
    <d v="1899-12-30T04:31:21"/>
    <d v="1899-12-30T02:15:41"/>
    <m/>
    <n v="0"/>
    <n v="0"/>
    <d v="1899-12-30T04:31:21"/>
    <d v="1899-12-30T05:23:45"/>
    <d v="1899-12-30T02:15:41"/>
    <d v="1899-12-30T02:41:53"/>
    <n v="1832"/>
    <x v="7"/>
    <x v="1"/>
    <n v="200804"/>
    <n v="17"/>
    <n v="0"/>
    <n v="21"/>
  </r>
  <r>
    <d v="2008-04-22T00:00:00"/>
    <d v="2008-04-22T00:00:00"/>
    <x v="2"/>
    <n v="4.4000000000000004"/>
    <n v="0"/>
    <n v="41"/>
    <n v="26"/>
    <d v="1899-12-30T00:41:26"/>
    <d v="1899-12-30T00:09:25"/>
    <s v="R200802"/>
    <x v="93"/>
    <n v="6.371681415929209"/>
    <n v="0"/>
    <x v="6"/>
    <s v="Ran with Mike"/>
    <d v="1899-12-30T04:06:43"/>
    <d v="1899-12-30T02:03:21"/>
    <m/>
    <n v="0"/>
    <n v="0"/>
    <d v="1899-12-30T04:06:43"/>
    <d v="1899-12-30T04:59:07"/>
    <d v="1899-12-30T02:03:21"/>
    <d v="1899-12-30T02:29:34"/>
    <n v="1075"/>
    <x v="7"/>
    <x v="1"/>
    <n v="200804"/>
    <n v="17"/>
    <n v="0"/>
    <n v="22"/>
  </r>
  <r>
    <d v="2008-04-23T00:00:00"/>
    <d v="2008-04-23T00:00:00"/>
    <x v="1"/>
    <n v="9.5"/>
    <n v="0"/>
    <n v="44"/>
    <n v="5"/>
    <d v="1899-12-30T00:44:05"/>
    <d v="1899-12-30T00:04:38"/>
    <s v="Si"/>
    <x v="101"/>
    <n v="12.930056710775055"/>
    <n v="0"/>
    <x v="14"/>
    <m/>
    <d v="1899-12-30T08:39:43"/>
    <d v="1899-12-30T04:19:52"/>
    <m/>
    <n v="0"/>
    <n v="0"/>
    <d v="1899-12-30T02:01:35"/>
    <d v="1899-12-30T02:53:59"/>
    <d v="1899-12-30T01:00:47"/>
    <d v="1899-12-30T01:26:59"/>
    <n v="691"/>
    <x v="7"/>
    <x v="1"/>
    <n v="200804"/>
    <n v="17"/>
    <n v="0"/>
    <n v="23"/>
  </r>
  <r>
    <d v="2008-04-24T00:00:00"/>
    <d v="2008-04-24T00:00:00"/>
    <x v="2"/>
    <n v="3.1"/>
    <n v="0"/>
    <n v="29"/>
    <n v="3"/>
    <d v="1899-12-30T00:29:03"/>
    <d v="1899-12-30T00:09:22"/>
    <s v="R200802"/>
    <x v="150"/>
    <n v="6.4027538726333963"/>
    <n v="0"/>
    <x v="14"/>
    <m/>
    <d v="1899-12-30T04:05:31"/>
    <d v="1899-12-30T02:02:46"/>
    <m/>
    <n v="0"/>
    <n v="0"/>
    <d v="1899-12-30T04:05:31"/>
    <d v="1899-12-30T04:57:55"/>
    <d v="1899-12-30T02:02:46"/>
    <d v="1899-12-30T02:28:58"/>
    <n v="1049"/>
    <x v="7"/>
    <x v="1"/>
    <n v="200804"/>
    <n v="17"/>
    <n v="0"/>
    <n v="24"/>
  </r>
  <r>
    <d v="2008-04-25T00:00:00"/>
    <d v="2008-04-25T00:00:00"/>
    <x v="2"/>
    <n v="3.5"/>
    <n v="0"/>
    <n v="36"/>
    <n v="12"/>
    <d v="1899-12-30T00:36:12"/>
    <d v="1899-12-30T00:10:21"/>
    <s v="R200802"/>
    <x v="89"/>
    <n v="5.8011049723756942"/>
    <n v="0"/>
    <x v="14"/>
    <m/>
    <d v="1899-12-30T04:30:59"/>
    <d v="1899-12-30T02:15:29"/>
    <m/>
    <n v="0"/>
    <n v="0"/>
    <d v="1899-12-30T04:30:59"/>
    <d v="1899-12-30T05:23:23"/>
    <d v="1899-12-30T02:15:29"/>
    <d v="1899-12-30T02:41:41"/>
    <n v="1815"/>
    <x v="7"/>
    <x v="1"/>
    <n v="200804"/>
    <n v="17"/>
    <n v="0"/>
    <n v="25"/>
  </r>
  <r>
    <d v="2008-04-27T00:00:00"/>
    <d v="2008-04-27T00:00:00"/>
    <x v="2"/>
    <n v="8.4"/>
    <n v="1"/>
    <n v="22"/>
    <n v="40"/>
    <d v="1899-12-30T01:22:40"/>
    <d v="1899-12-30T00:09:50"/>
    <s v="R200802"/>
    <x v="34"/>
    <n v="6.0967741935483923"/>
    <n v="0"/>
    <x v="6"/>
    <m/>
    <d v="1899-12-30T04:17:50"/>
    <d v="1899-12-30T02:08:55"/>
    <m/>
    <n v="0"/>
    <n v="0"/>
    <d v="1899-12-30T04:17:50"/>
    <d v="1899-12-30T05:10:15"/>
    <d v="1899-12-30T02:08:55"/>
    <d v="1899-12-30T02:35:07"/>
    <n v="1391"/>
    <x v="7"/>
    <x v="1"/>
    <n v="200804"/>
    <n v="18"/>
    <n v="1"/>
    <n v="27"/>
  </r>
  <r>
    <d v="2008-04-30T00:00:00"/>
    <d v="2008-04-30T00:00:00"/>
    <x v="2"/>
    <n v="4"/>
    <n v="0"/>
    <n v="39"/>
    <n v="15"/>
    <d v="1899-12-30T00:39:15"/>
    <d v="1899-12-30T00:09:49"/>
    <s v="R200802"/>
    <x v="75"/>
    <n v="6.1146496815286673"/>
    <n v="0"/>
    <x v="6"/>
    <m/>
    <d v="1899-12-30T04:17:05"/>
    <d v="1899-12-30T02:08:33"/>
    <m/>
    <n v="0"/>
    <n v="0"/>
    <d v="1899-12-30T04:17:05"/>
    <d v="1899-12-30T05:09:29"/>
    <d v="1899-12-30T02:08:33"/>
    <d v="1899-12-30T02:34:45"/>
    <n v="1358"/>
    <x v="7"/>
    <x v="1"/>
    <n v="200804"/>
    <n v="18"/>
    <n v="2"/>
    <n v="30"/>
  </r>
  <r>
    <d v="2008-05-01T00:00:00"/>
    <d v="2008-05-01T00:00:00"/>
    <x v="2"/>
    <n v="5"/>
    <n v="0"/>
    <n v="45"/>
    <n v="26"/>
    <d v="1899-12-30T00:45:26"/>
    <d v="1899-12-30T00:09:05"/>
    <s v="R200802"/>
    <x v="97"/>
    <n v="6.6030814380044083"/>
    <n v="0"/>
    <x v="6"/>
    <m/>
    <d v="1899-12-30T03:58:04"/>
    <d v="1899-12-30T01:59:02"/>
    <m/>
    <n v="0"/>
    <n v="0"/>
    <d v="1899-12-30T03:58:04"/>
    <d v="1899-12-30T04:50:28"/>
    <d v="1899-12-30T01:59:02"/>
    <d v="1899-12-30T02:25:14"/>
    <n v="928"/>
    <x v="7"/>
    <x v="2"/>
    <n v="200805"/>
    <n v="18"/>
    <n v="0"/>
    <n v="1"/>
  </r>
  <r>
    <d v="2008-05-02T00:00:00"/>
    <d v="2008-05-02T00:00:00"/>
    <x v="0"/>
    <n v="0.62"/>
    <n v="0"/>
    <n v="24"/>
    <n v="30"/>
    <d v="1899-12-30T00:24:30"/>
    <d v="1899-12-30T00:39:31"/>
    <s v="UB"/>
    <x v="154"/>
    <n v="1.5183673469387768"/>
    <n v="0"/>
    <x v="0"/>
    <s v="Avg Lap 1.135"/>
    <d v="1899-12-30T01:34:50"/>
    <d v="1899-12-30T00:47:25"/>
    <m/>
    <n v="0"/>
    <n v="0"/>
    <d v="1899-12-30T17:15:19"/>
    <d v="1899-12-30T18:07:43"/>
    <d v="1899-12-30T08:37:40"/>
    <d v="1899-12-30T09:03:52"/>
    <n v="3410"/>
    <x v="7"/>
    <x v="2"/>
    <n v="200805"/>
    <n v="18"/>
    <n v="0"/>
    <n v="2"/>
  </r>
  <r>
    <d v="2008-05-04T00:00:00"/>
    <d v="2008-05-04T00:00:00"/>
    <x v="2"/>
    <n v="9.3000000000000007"/>
    <n v="1"/>
    <n v="32"/>
    <n v="3"/>
    <d v="1899-12-30T01:32:03"/>
    <d v="1899-12-30T00:09:54"/>
    <s v="R200802"/>
    <x v="155"/>
    <n v="6.0619228680065236"/>
    <n v="0"/>
    <x v="6"/>
    <m/>
    <d v="1899-12-30T04:19:19"/>
    <d v="1899-12-30T02:09:40"/>
    <m/>
    <n v="0"/>
    <n v="0"/>
    <d v="1899-12-30T04:19:19"/>
    <d v="1899-12-30T05:11:43"/>
    <d v="1899-12-30T02:09:40"/>
    <d v="1899-12-30T02:35:52"/>
    <n v="1445"/>
    <x v="7"/>
    <x v="2"/>
    <n v="200805"/>
    <n v="19"/>
    <n v="1"/>
    <n v="4"/>
  </r>
  <r>
    <d v="2008-05-06T00:00:00"/>
    <d v="2008-05-06T00:00:00"/>
    <x v="2"/>
    <n v="5"/>
    <n v="0"/>
    <n v="50"/>
    <n v="30"/>
    <d v="1899-12-30T00:50:30"/>
    <d v="1899-12-30T00:10:06"/>
    <s v="R200802"/>
    <x v="97"/>
    <n v="5.940594059405945"/>
    <n v="0"/>
    <x v="6"/>
    <m/>
    <d v="1899-12-30T04:24:37"/>
    <d v="1899-12-30T02:12:19"/>
    <m/>
    <n v="0"/>
    <n v="0"/>
    <d v="1899-12-30T04:24:37"/>
    <d v="1899-12-30T05:17:01"/>
    <d v="1899-12-30T02:12:19"/>
    <d v="1899-12-30T02:38:31"/>
    <n v="1619"/>
    <x v="7"/>
    <x v="2"/>
    <n v="200805"/>
    <n v="19"/>
    <n v="1"/>
    <n v="6"/>
  </r>
  <r>
    <d v="2008-05-07T00:00:00"/>
    <d v="2008-05-07T00:00:00"/>
    <x v="2"/>
    <n v="4.4000000000000004"/>
    <n v="0"/>
    <n v="40"/>
    <n v="3"/>
    <d v="1899-12-30T00:40:03"/>
    <d v="1899-12-30T00:09:06"/>
    <s v="R200802"/>
    <x v="93"/>
    <n v="6.5917602996254736"/>
    <n v="163"/>
    <x v="14"/>
    <s v="Ran with Dave F.  Out: 19.0035 Back: 21.0347"/>
    <d v="1899-12-30T03:58:29"/>
    <d v="1899-12-30T01:59:14"/>
    <m/>
    <n v="0"/>
    <n v="0"/>
    <d v="1899-12-30T03:58:29"/>
    <d v="1899-12-30T04:50:53"/>
    <d v="1899-12-30T01:59:14"/>
    <d v="1899-12-30T02:25:26"/>
    <n v="934"/>
    <x v="7"/>
    <x v="2"/>
    <n v="200805"/>
    <n v="19"/>
    <n v="0"/>
    <n v="7"/>
  </r>
  <r>
    <d v="2008-05-08T00:00:00"/>
    <d v="2008-05-08T00:00:00"/>
    <x v="2"/>
    <n v="3"/>
    <n v="0"/>
    <n v="28"/>
    <n v="15"/>
    <d v="1899-12-30T00:28:15"/>
    <d v="1899-12-30T00:09:25"/>
    <s v="R200802"/>
    <x v="90"/>
    <n v="6.371681415929209"/>
    <n v="0"/>
    <x v="27"/>
    <m/>
    <d v="1899-12-30T04:06:43"/>
    <d v="1899-12-30T02:03:21"/>
    <m/>
    <n v="0"/>
    <n v="0"/>
    <d v="1899-12-30T04:06:43"/>
    <d v="1899-12-30T04:59:07"/>
    <d v="1899-12-30T02:03:21"/>
    <d v="1899-12-30T02:29:34"/>
    <n v="1076"/>
    <x v="7"/>
    <x v="2"/>
    <n v="200805"/>
    <n v="19"/>
    <n v="0"/>
    <n v="8"/>
  </r>
  <r>
    <d v="2008-05-12T00:00:00"/>
    <d v="2008-05-12T00:00:00"/>
    <x v="2"/>
    <n v="3.5"/>
    <n v="0"/>
    <n v="33"/>
    <n v="29"/>
    <d v="1899-12-30T00:33:29"/>
    <d v="1899-12-30T00:09:34"/>
    <s v="R200802"/>
    <x v="89"/>
    <n v="6.2717770034843259"/>
    <n v="0"/>
    <x v="26"/>
    <m/>
    <d v="1899-12-30T04:10:39"/>
    <d v="1899-12-30T02:05:19"/>
    <m/>
    <n v="0"/>
    <n v="0"/>
    <d v="1899-12-30T04:10:39"/>
    <d v="1899-12-30T05:03:03"/>
    <d v="1899-12-30T02:05:19"/>
    <d v="1899-12-30T02:31:31"/>
    <n v="1174"/>
    <x v="7"/>
    <x v="2"/>
    <n v="200805"/>
    <n v="20"/>
    <n v="3"/>
    <n v="12"/>
  </r>
  <r>
    <d v="2008-05-13T00:00:00"/>
    <d v="2008-05-13T00:00:00"/>
    <x v="1"/>
    <n v="4.8"/>
    <n v="0"/>
    <n v="22"/>
    <n v="20"/>
    <d v="1899-12-30T00:22:20"/>
    <d v="1899-12-30T00:04:39"/>
    <s v="Si"/>
    <x v="12"/>
    <n v="12.895522388059714"/>
    <n v="0"/>
    <x v="0"/>
    <m/>
    <d v="1899-12-30T08:41:07"/>
    <d v="1899-12-30T04:20:33"/>
    <m/>
    <n v="0"/>
    <n v="0"/>
    <d v="1899-12-30T02:01:54"/>
    <d v="1899-12-30T02:54:18"/>
    <d v="1899-12-30T01:00:57"/>
    <d v="1899-12-30T01:27:09"/>
    <n v="694"/>
    <x v="7"/>
    <x v="2"/>
    <n v="200805"/>
    <n v="20"/>
    <n v="0"/>
    <n v="13"/>
  </r>
  <r>
    <d v="2008-05-13T00:00:00"/>
    <d v="2008-05-13T00:00:00"/>
    <x v="2"/>
    <n v="4"/>
    <n v="0"/>
    <n v="36"/>
    <n v="57"/>
    <d v="1899-12-30T00:36:57"/>
    <d v="1899-12-30T00:09:14"/>
    <s v="R200802"/>
    <x v="75"/>
    <n v="6.4952638700947274"/>
    <n v="0"/>
    <x v="15"/>
    <m/>
    <d v="1899-12-30T04:02:01"/>
    <d v="1899-12-30T02:01:01"/>
    <m/>
    <n v="0"/>
    <n v="0"/>
    <d v="1899-12-30T04:02:01"/>
    <d v="1899-12-30T04:54:25"/>
    <d v="1899-12-30T02:01:01"/>
    <d v="1899-12-30T02:27:13"/>
    <n v="978"/>
    <x v="7"/>
    <x v="2"/>
    <n v="200805"/>
    <n v="20"/>
    <n v="0"/>
    <n v="13"/>
  </r>
  <r>
    <d v="2008-05-14T00:00:00"/>
    <d v="2008-05-14T00:00:00"/>
    <x v="1"/>
    <n v="10.199999999999999"/>
    <n v="0"/>
    <n v="38"/>
    <n v="12"/>
    <d v="1899-12-30T00:38:12"/>
    <d v="1899-12-30T00:03:45"/>
    <s v="B       "/>
    <x v="101"/>
    <n v="16.020942408376975"/>
    <n v="0"/>
    <x v="15"/>
    <m/>
    <d v="1899-12-30T06:59:27"/>
    <d v="1899-12-30T03:29:44"/>
    <m/>
    <n v="0"/>
    <n v="0"/>
    <d v="1899-12-30T01:38:07"/>
    <d v="1899-12-30T02:30:31"/>
    <d v="1899-12-30T00:49:04"/>
    <d v="1899-12-30T01:15:16"/>
    <n v="377"/>
    <x v="7"/>
    <x v="2"/>
    <n v="200805"/>
    <n v="20"/>
    <n v="0"/>
    <n v="14"/>
  </r>
  <r>
    <d v="2008-05-15T00:00:00"/>
    <d v="2008-05-15T00:00:00"/>
    <x v="2"/>
    <n v="5"/>
    <n v="0"/>
    <n v="44"/>
    <n v="18"/>
    <d v="1899-12-30T00:44:18"/>
    <d v="1899-12-30T00:08:52"/>
    <s v="R200802"/>
    <x v="97"/>
    <n v="6.7720090293453783"/>
    <n v="0"/>
    <x v="14"/>
    <s v="Ran with Mike on way back"/>
    <d v="1899-12-30T03:52:08"/>
    <d v="1899-12-30T01:56:04"/>
    <m/>
    <n v="0"/>
    <n v="0"/>
    <d v="1899-12-30T03:52:08"/>
    <d v="1899-12-30T04:44:32"/>
    <d v="1899-12-30T01:56:04"/>
    <d v="1899-12-30T02:22:16"/>
    <n v="879"/>
    <x v="7"/>
    <x v="2"/>
    <n v="200805"/>
    <n v="20"/>
    <n v="0"/>
    <n v="15"/>
  </r>
  <r>
    <d v="2008-05-17T00:00:00"/>
    <d v="2008-05-17T00:00:00"/>
    <x v="2"/>
    <n v="10.5"/>
    <n v="1"/>
    <n v="49"/>
    <n v="7"/>
    <d v="1899-12-30T01:49:07"/>
    <d v="1899-12-30T00:10:24"/>
    <s v="R200802"/>
    <x v="140"/>
    <n v="5.7736367802046784"/>
    <n v="0"/>
    <x v="14"/>
    <m/>
    <d v="1899-12-30T04:32:16"/>
    <d v="1899-12-30T02:16:08"/>
    <m/>
    <n v="0"/>
    <n v="0"/>
    <d v="1899-12-30T04:32:16"/>
    <d v="1899-12-30T05:24:40"/>
    <d v="1899-12-30T02:16:08"/>
    <d v="1899-12-30T02:42:20"/>
    <n v="1861"/>
    <x v="7"/>
    <x v="2"/>
    <n v="200805"/>
    <n v="20"/>
    <n v="1"/>
    <n v="17"/>
  </r>
  <r>
    <d v="2008-05-19T00:00:00"/>
    <d v="2008-05-19T00:00:00"/>
    <x v="1"/>
    <n v="8.1"/>
    <n v="0"/>
    <n v="30"/>
    <n v="11"/>
    <d v="1899-12-30T00:30:11"/>
    <d v="1899-12-30T00:03:44"/>
    <s v="B       "/>
    <x v="101"/>
    <n v="16.101601325234689"/>
    <n v="0"/>
    <x v="15"/>
    <m/>
    <d v="1899-12-30T06:57:21"/>
    <d v="1899-12-30T03:28:40"/>
    <m/>
    <n v="0"/>
    <n v="0"/>
    <d v="1899-12-30T01:37:38"/>
    <d v="1899-12-30T02:30:02"/>
    <d v="1899-12-30T00:48:49"/>
    <d v="1899-12-30T01:15:01"/>
    <n v="369"/>
    <x v="7"/>
    <x v="2"/>
    <n v="200805"/>
    <n v="21"/>
    <n v="1"/>
    <n v="19"/>
  </r>
  <r>
    <d v="2008-05-20T00:00:00"/>
    <d v="2008-05-20T00:00:00"/>
    <x v="2"/>
    <n v="4"/>
    <n v="0"/>
    <n v="37"/>
    <n v="4"/>
    <d v="1899-12-30T00:37:04"/>
    <d v="1899-12-30T00:09:16"/>
    <s v="R200802"/>
    <x v="75"/>
    <n v="6.4748201438848962"/>
    <n v="0"/>
    <x v="28"/>
    <s v="Splits: 9.1245 + 9.4995 + 9.4009 + 8.2156"/>
    <d v="1899-12-30T04:02:47"/>
    <d v="1899-12-30T02:01:24"/>
    <m/>
    <n v="0"/>
    <n v="0"/>
    <d v="1899-12-30T04:02:47"/>
    <d v="1899-12-30T04:55:11"/>
    <d v="1899-12-30T02:01:24"/>
    <d v="1899-12-30T02:27:36"/>
    <n v="993"/>
    <x v="7"/>
    <x v="2"/>
    <n v="200805"/>
    <n v="21"/>
    <n v="0"/>
    <n v="20"/>
  </r>
  <r>
    <d v="2008-05-21T00:00:00"/>
    <d v="2008-05-21T00:00:00"/>
    <x v="2"/>
    <n v="4"/>
    <n v="0"/>
    <n v="37"/>
    <n v="30"/>
    <d v="1899-12-30T00:37:30"/>
    <d v="1899-12-30T00:09:22"/>
    <s v="R200802"/>
    <x v="75"/>
    <n v="6.4000000000000048"/>
    <n v="0"/>
    <x v="28"/>
    <m/>
    <d v="1899-12-30T04:05:38"/>
    <d v="1899-12-30T02:02:49"/>
    <m/>
    <n v="0"/>
    <n v="0"/>
    <d v="1899-12-30T04:05:38"/>
    <d v="1899-12-30T04:58:02"/>
    <d v="1899-12-30T02:02:49"/>
    <d v="1899-12-30T02:29:01"/>
    <n v="1054"/>
    <x v="7"/>
    <x v="2"/>
    <n v="200805"/>
    <n v="21"/>
    <n v="0"/>
    <n v="21"/>
  </r>
  <r>
    <d v="2008-05-23T00:00:00"/>
    <d v="2008-05-23T00:00:00"/>
    <x v="2"/>
    <n v="5"/>
    <n v="0"/>
    <n v="50"/>
    <n v="50"/>
    <d v="1899-12-30T00:50:50"/>
    <d v="1899-12-30T00:10:10"/>
    <s v="R200802"/>
    <x v="97"/>
    <n v="5.9016393442622999"/>
    <n v="0"/>
    <x v="14"/>
    <m/>
    <d v="1899-12-30T04:26:22"/>
    <d v="1899-12-30T02:13:11"/>
    <m/>
    <n v="0"/>
    <n v="0"/>
    <d v="1899-12-30T04:26:22"/>
    <d v="1899-12-30T05:18:46"/>
    <d v="1899-12-30T02:13:11"/>
    <d v="1899-12-30T02:39:23"/>
    <n v="1672"/>
    <x v="7"/>
    <x v="2"/>
    <n v="200805"/>
    <n v="21"/>
    <n v="1"/>
    <n v="23"/>
  </r>
  <r>
    <d v="2008-05-25T00:00:00"/>
    <d v="2008-05-25T00:00:00"/>
    <x v="1"/>
    <n v="17"/>
    <n v="1"/>
    <n v="1"/>
    <n v="38"/>
    <d v="1899-12-30T01:01:38"/>
    <d v="1899-12-30T00:03:38"/>
    <s v="B       "/>
    <x v="129"/>
    <n v="16.549486208761504"/>
    <n v="0"/>
    <x v="14"/>
    <m/>
    <d v="1899-12-30T06:46:03"/>
    <d v="1899-12-30T03:23:02"/>
    <m/>
    <n v="0"/>
    <n v="0"/>
    <d v="1899-12-30T01:34:59"/>
    <d v="1899-12-30T02:27:23"/>
    <d v="1899-12-30T00:47:30"/>
    <d v="1899-12-30T01:13:42"/>
    <n v="338"/>
    <x v="7"/>
    <x v="2"/>
    <n v="200805"/>
    <n v="22"/>
    <n v="1"/>
    <n v="25"/>
  </r>
  <r>
    <d v="2008-05-25T00:00:00"/>
    <d v="2008-05-25T00:00:00"/>
    <x v="2"/>
    <n v="10.5"/>
    <n v="1"/>
    <n v="45"/>
    <n v="49"/>
    <d v="1899-12-30T01:45:49"/>
    <d v="1899-12-30T00:10:05"/>
    <s v="R200802"/>
    <x v="140"/>
    <n v="5.9536934950385927"/>
    <n v="0"/>
    <x v="14"/>
    <s v="Splits: 10.16(149) + 9.34(155) + 9.37(159) + 10.26(163) + 10.01(157) + 10.24(159) + 12.43(162) + 11.09(166) + 10.26(167) + 10.25(165)"/>
    <d v="1899-12-30T04:24:02"/>
    <d v="1899-12-30T02:12:01"/>
    <m/>
    <n v="0"/>
    <n v="0"/>
    <d v="1899-12-30T04:24:02"/>
    <d v="1899-12-30T05:16:26"/>
    <d v="1899-12-30T02:12:01"/>
    <d v="1899-12-30T02:38:13"/>
    <n v="1608"/>
    <x v="7"/>
    <x v="2"/>
    <n v="200805"/>
    <n v="22"/>
    <n v="0"/>
    <n v="25"/>
  </r>
  <r>
    <d v="2008-05-27T00:00:00"/>
    <d v="2008-05-27T00:00:00"/>
    <x v="2"/>
    <n v="3.3"/>
    <n v="0"/>
    <n v="38"/>
    <n v="18"/>
    <d v="1899-12-30T00:38:18"/>
    <d v="1899-12-30T00:11:36"/>
    <s v="R200802"/>
    <x v="101"/>
    <n v="5.1697127937336855"/>
    <n v="0"/>
    <x v="4"/>
    <m/>
    <d v="1899-12-30T05:04:05"/>
    <d v="1899-12-30T02:32:02"/>
    <m/>
    <n v="0"/>
    <n v="0"/>
    <d v="1899-12-30T05:04:05"/>
    <d v="1899-12-30T05:56:29"/>
    <d v="1899-12-30T02:32:02"/>
    <d v="1899-12-30T02:58:14"/>
    <n v="2546"/>
    <x v="7"/>
    <x v="2"/>
    <n v="200805"/>
    <n v="22"/>
    <n v="1"/>
    <n v="27"/>
  </r>
  <r>
    <d v="2008-05-28T00:00:00"/>
    <d v="2008-05-28T00:00:00"/>
    <x v="2"/>
    <n v="5"/>
    <n v="0"/>
    <n v="46"/>
    <n v="25"/>
    <d v="1899-12-30T00:46:25"/>
    <d v="1899-12-30T00:09:17"/>
    <s v="R200802"/>
    <x v="97"/>
    <n v="6.4631956912028778"/>
    <n v="0"/>
    <x v="22"/>
    <m/>
    <d v="1899-12-30T04:03:13"/>
    <d v="1899-12-30T02:01:37"/>
    <m/>
    <n v="0"/>
    <n v="0"/>
    <d v="1899-12-30T04:03:13"/>
    <d v="1899-12-30T04:55:37"/>
    <d v="1899-12-30T02:01:37"/>
    <d v="1899-12-30T02:27:49"/>
    <n v="1008"/>
    <x v="7"/>
    <x v="2"/>
    <n v="200805"/>
    <n v="22"/>
    <n v="0"/>
    <n v="28"/>
  </r>
  <r>
    <d v="2008-05-30T00:00:00"/>
    <d v="2008-05-30T00:00:00"/>
    <x v="2"/>
    <n v="4.4000000000000004"/>
    <n v="0"/>
    <n v="45"/>
    <n v="6"/>
    <d v="1899-12-30T00:45:06"/>
    <d v="1899-12-30T00:10:15"/>
    <s v="R200802"/>
    <x v="93"/>
    <n v="5.8536585365853702"/>
    <n v="0"/>
    <x v="14"/>
    <m/>
    <d v="1899-12-30T04:28:33"/>
    <d v="1899-12-30T02:14:16"/>
    <m/>
    <n v="0"/>
    <n v="0"/>
    <d v="1899-12-30T04:28:33"/>
    <d v="1899-12-30T05:20:57"/>
    <d v="1899-12-30T02:14:16"/>
    <d v="1899-12-30T02:40:29"/>
    <n v="1745"/>
    <x v="7"/>
    <x v="2"/>
    <n v="200805"/>
    <n v="22"/>
    <n v="1"/>
    <n v="30"/>
  </r>
  <r>
    <d v="2008-06-01T00:00:00"/>
    <d v="2008-06-01T00:00:00"/>
    <x v="2"/>
    <n v="8"/>
    <n v="1"/>
    <n v="28"/>
    <n v="0"/>
    <d v="1899-12-30T01:28:00"/>
    <d v="1899-12-30T00:11:00"/>
    <s v="R200802"/>
    <x v="156"/>
    <n v="5.4545454545454586"/>
    <n v="0"/>
    <x v="4"/>
    <m/>
    <d v="1899-12-30T04:48:12"/>
    <d v="1899-12-30T02:24:06"/>
    <m/>
    <n v="0"/>
    <n v="0"/>
    <d v="1899-12-30T04:48:12"/>
    <d v="1899-12-30T05:40:36"/>
    <d v="1899-12-30T02:24:06"/>
    <d v="1899-12-30T02:50:18"/>
    <n v="2254"/>
    <x v="7"/>
    <x v="3"/>
    <n v="200806"/>
    <n v="23"/>
    <n v="1"/>
    <n v="1"/>
  </r>
  <r>
    <d v="2008-06-03T00:00:00"/>
    <d v="2008-06-03T00:00:00"/>
    <x v="2"/>
    <n v="3.5"/>
    <n v="0"/>
    <n v="33"/>
    <n v="54"/>
    <d v="1899-12-30T00:33:54"/>
    <d v="1899-12-30T00:09:41"/>
    <s v="R200802"/>
    <x v="89"/>
    <n v="6.1946902654867309"/>
    <n v="0"/>
    <x v="2"/>
    <s v="Intervals"/>
    <d v="1899-12-30T04:13:46"/>
    <d v="1899-12-30T02:06:53"/>
    <m/>
    <n v="0"/>
    <n v="0"/>
    <d v="1899-12-30T04:13:46"/>
    <d v="1899-12-30T05:06:10"/>
    <d v="1899-12-30T02:06:53"/>
    <d v="1899-12-30T02:33:05"/>
    <n v="1254"/>
    <x v="7"/>
    <x v="3"/>
    <n v="200806"/>
    <n v="23"/>
    <n v="1"/>
    <n v="3"/>
  </r>
  <r>
    <d v="2008-06-05T00:00:00"/>
    <d v="2008-06-05T00:00:00"/>
    <x v="2"/>
    <n v="4"/>
    <n v="0"/>
    <n v="39"/>
    <n v="9"/>
    <d v="1899-12-30T00:39:09"/>
    <d v="1899-12-30T00:09:47"/>
    <s v="R200802"/>
    <x v="75"/>
    <n v="6.1302681992337211"/>
    <n v="0"/>
    <x v="6"/>
    <m/>
    <d v="1899-12-30T04:16:26"/>
    <d v="1899-12-30T02:08:13"/>
    <m/>
    <n v="0"/>
    <n v="0"/>
    <d v="1899-12-30T04:16:26"/>
    <d v="1899-12-30T05:08:50"/>
    <d v="1899-12-30T02:08:13"/>
    <d v="1899-12-30T02:34:25"/>
    <n v="1339"/>
    <x v="7"/>
    <x v="3"/>
    <n v="200806"/>
    <n v="23"/>
    <n v="1"/>
    <n v="5"/>
  </r>
  <r>
    <d v="2008-06-07T00:00:00"/>
    <d v="2008-06-07T00:00:00"/>
    <x v="0"/>
    <n v="0.22"/>
    <n v="0"/>
    <n v="8"/>
    <n v="30"/>
    <d v="1899-12-30T00:08:30"/>
    <d v="1899-12-30T00:38:38"/>
    <s v="lake    "/>
    <x v="157"/>
    <n v="1.5529411764705894"/>
    <n v="0"/>
    <x v="29"/>
    <m/>
    <d v="1899-12-30T01:32:44"/>
    <d v="1899-12-30T00:46:22"/>
    <m/>
    <n v="0"/>
    <n v="0"/>
    <d v="1899-12-30T16:52:16"/>
    <d v="1899-12-30T17:44:40"/>
    <d v="1899-12-30T08:26:08"/>
    <d v="1899-12-30T08:52:20"/>
    <n v="3382"/>
    <x v="7"/>
    <x v="3"/>
    <n v="200806"/>
    <n v="23"/>
    <n v="1"/>
    <n v="7"/>
  </r>
  <r>
    <d v="2008-06-08T00:00:00"/>
    <d v="2008-06-08T00:00:00"/>
    <x v="2"/>
    <n v="7.13"/>
    <n v="1"/>
    <n v="19"/>
    <n v="22"/>
    <d v="1899-12-30T01:19:22"/>
    <d v="1899-12-30T00:11:08"/>
    <s v="R200802"/>
    <x v="4"/>
    <n v="5.3901721965560725"/>
    <n v="0"/>
    <x v="21"/>
    <s v="Splits: 8.28 + 9.55 + 10.35 + 12.18 + 11.14 + 11.46 + 13.56"/>
    <d v="1899-12-30T04:51:39"/>
    <d v="1899-12-30T02:25:49"/>
    <m/>
    <n v="0"/>
    <n v="0"/>
    <d v="1899-12-30T04:51:39"/>
    <d v="1899-12-30T05:44:03"/>
    <d v="1899-12-30T02:25:49"/>
    <d v="1899-12-30T02:52:01"/>
    <n v="2336"/>
    <x v="7"/>
    <x v="3"/>
    <n v="200806"/>
    <n v="24"/>
    <n v="0"/>
    <n v="8"/>
  </r>
  <r>
    <d v="2008-06-10T00:00:00"/>
    <d v="2008-06-10T00:00:00"/>
    <x v="6"/>
    <n v="1.0000000000000001E-5"/>
    <n v="0"/>
    <n v="30"/>
    <n v="0"/>
    <d v="1899-12-30T00:30:00"/>
    <d v="1905-09-13T08:00:00"/>
    <s v="R200704"/>
    <x v="158"/>
    <n v="2.0000000000000019E-5"/>
    <n v="0"/>
    <x v="13"/>
    <m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3"/>
    <n v="200806"/>
    <n v="24"/>
    <n v="1"/>
    <n v="10"/>
  </r>
  <r>
    <d v="2008-06-11T00:00:00"/>
    <d v="2008-06-11T00:00:00"/>
    <x v="2"/>
    <n v="4"/>
    <n v="0"/>
    <n v="43"/>
    <n v="28"/>
    <d v="1899-12-30T00:43:28"/>
    <d v="1899-12-30T00:10:52"/>
    <s v="R200802"/>
    <x v="75"/>
    <n v="5.5214723926380405"/>
    <n v="154"/>
    <x v="4"/>
    <s v="Out: 19.2707(153) Back: 24.0152(154)"/>
    <d v="1899-12-30T04:44:42"/>
    <d v="1899-12-30T02:22:21"/>
    <m/>
    <n v="0"/>
    <n v="0"/>
    <d v="1899-12-30T04:44:42"/>
    <d v="1899-12-30T05:37:06"/>
    <d v="1899-12-30T02:22:21"/>
    <d v="1899-12-30T02:48:33"/>
    <n v="2173"/>
    <x v="7"/>
    <x v="3"/>
    <n v="200806"/>
    <n v="24"/>
    <n v="0"/>
    <n v="11"/>
  </r>
  <r>
    <d v="2008-06-12T00:00:00"/>
    <d v="2008-06-12T00:00:00"/>
    <x v="1"/>
    <n v="12.27"/>
    <n v="0"/>
    <n v="45"/>
    <n v="18"/>
    <d v="1899-12-30T00:45:18"/>
    <d v="1899-12-30T00:03:42"/>
    <s v="B       "/>
    <x v="159"/>
    <n v="16.251655629139087"/>
    <n v="0"/>
    <x v="14"/>
    <m/>
    <d v="1899-12-30T06:53:30"/>
    <d v="1899-12-30T03:26:45"/>
    <m/>
    <n v="0"/>
    <n v="0"/>
    <d v="1899-12-30T01:36:44"/>
    <d v="1899-12-30T02:29:08"/>
    <d v="1899-12-30T00:48:22"/>
    <d v="1899-12-30T01:14:34"/>
    <n v="357"/>
    <x v="7"/>
    <x v="3"/>
    <n v="200806"/>
    <n v="24"/>
    <n v="0"/>
    <n v="12"/>
  </r>
  <r>
    <d v="2008-06-14T00:00:00"/>
    <d v="2008-06-14T00:00:00"/>
    <x v="0"/>
    <n v="1"/>
    <n v="0"/>
    <n v="39"/>
    <n v="24"/>
    <d v="1899-12-30T00:39:24"/>
    <d v="1899-12-30T00:39:24"/>
    <s v="lake    "/>
    <x v="19"/>
    <n v="1.5228426395939099"/>
    <n v="0"/>
    <x v="14"/>
    <m/>
    <d v="1899-12-30T01:34:34"/>
    <d v="1899-12-30T00:47:17"/>
    <m/>
    <n v="0"/>
    <n v="0"/>
    <d v="1899-12-30T17:12:17"/>
    <d v="1899-12-30T18:04:41"/>
    <d v="1899-12-30T08:36:08"/>
    <d v="1899-12-30T09:02:20"/>
    <n v="3407"/>
    <x v="7"/>
    <x v="3"/>
    <n v="200806"/>
    <n v="24"/>
    <n v="1"/>
    <n v="14"/>
  </r>
  <r>
    <d v="2008-06-14T00:00:00"/>
    <d v="2008-06-14T00:00:00"/>
    <x v="1"/>
    <n v="25"/>
    <n v="1"/>
    <n v="34"/>
    <n v="36"/>
    <d v="1899-12-30T01:34:36"/>
    <d v="1899-12-30T00:03:47"/>
    <s v="B       "/>
    <x v="19"/>
    <n v="15.856236786469356"/>
    <n v="0"/>
    <x v="14"/>
    <m/>
    <d v="1899-12-30T07:03:48"/>
    <d v="1899-12-30T03:31:54"/>
    <m/>
    <n v="0"/>
    <n v="0"/>
    <d v="1899-12-30T01:39:08"/>
    <d v="1899-12-30T02:31:32"/>
    <d v="1899-12-30T00:49:34"/>
    <d v="1899-12-30T01:15:46"/>
    <n v="400"/>
    <x v="7"/>
    <x v="3"/>
    <n v="200806"/>
    <n v="24"/>
    <n v="0"/>
    <n v="14"/>
  </r>
  <r>
    <d v="2008-06-14T00:00:00"/>
    <d v="2008-06-14T00:00:00"/>
    <x v="2"/>
    <n v="6.2"/>
    <n v="1"/>
    <n v="9"/>
    <n v="40"/>
    <d v="1899-12-30T01:09:40"/>
    <d v="1899-12-30T00:11:14"/>
    <s v="R200802"/>
    <x v="19"/>
    <n v="5.3397129186602914"/>
    <n v="0"/>
    <x v="14"/>
    <m/>
    <d v="1899-12-30T04:54:24"/>
    <d v="1899-12-30T02:27:12"/>
    <m/>
    <n v="0"/>
    <n v="0"/>
    <d v="1899-12-30T04:54:24"/>
    <d v="1899-12-30T05:46:48"/>
    <d v="1899-12-30T02:27:12"/>
    <d v="1899-12-30T02:53:24"/>
    <n v="2376"/>
    <x v="7"/>
    <x v="3"/>
    <n v="200806"/>
    <n v="24"/>
    <n v="1"/>
    <n v="14"/>
  </r>
  <r>
    <d v="2008-06-14T00:00:00"/>
    <d v="2008-06-14T00:00:00"/>
    <x v="3"/>
    <n v="1"/>
    <n v="0"/>
    <n v="1"/>
    <n v="52"/>
    <d v="1899-12-30T00:01:52"/>
    <d v="1899-12-30T00:01:52"/>
    <s v="R200802"/>
    <x v="19"/>
    <n v="32.142857142857167"/>
    <n v="0"/>
    <x v="14"/>
    <m/>
    <d v="1899-12-30T00:00:00"/>
    <d v="1899-12-30T00:00:00"/>
    <m/>
    <n v="0"/>
    <n v="0"/>
    <d v="1899-12-30T00:48:54"/>
    <d v="1899-12-30T01:41:18"/>
    <d v="1899-12-30T00:24:27"/>
    <d v="1899-12-30T00:50:39"/>
    <n v="7"/>
    <x v="7"/>
    <x v="3"/>
    <n v="200806"/>
    <n v="24"/>
    <n v="0"/>
    <n v="14"/>
  </r>
  <r>
    <d v="2008-06-14T00:00:00"/>
    <d v="2008-06-14T00:00:00"/>
    <x v="4"/>
    <n v="1"/>
    <n v="0"/>
    <n v="3"/>
    <n v="0"/>
    <d v="1899-12-30T00:03:00"/>
    <d v="1899-12-30T00:03:00"/>
    <s v="R200802"/>
    <x v="19"/>
    <n v="20.000000000000014"/>
    <n v="0"/>
    <x v="14"/>
    <m/>
    <d v="1899-12-30T00:00:00"/>
    <d v="1899-12-30T00:00:00"/>
    <m/>
    <n v="0"/>
    <n v="0"/>
    <d v="1899-12-30T01:18:36"/>
    <d v="1899-12-30T02:11:00"/>
    <d v="1899-12-30T00:39:18"/>
    <d v="1899-12-30T01:05:30"/>
    <n v="191"/>
    <x v="7"/>
    <x v="3"/>
    <n v="200806"/>
    <n v="24"/>
    <n v="0"/>
    <n v="14"/>
  </r>
  <r>
    <d v="2008-06-16T00:00:00"/>
    <d v="2008-06-16T00:00:00"/>
    <x v="2"/>
    <n v="5"/>
    <n v="0"/>
    <n v="48"/>
    <n v="29"/>
    <d v="1899-12-30T00:48:29"/>
    <d v="1899-12-30T00:09:42"/>
    <s v="R200802"/>
    <x v="97"/>
    <n v="6.1876933654176742"/>
    <n v="154"/>
    <x v="14"/>
    <m/>
    <d v="1899-12-30T04:14:03"/>
    <d v="1899-12-30T02:07:02"/>
    <m/>
    <n v="0"/>
    <n v="0"/>
    <d v="1899-12-30T04:14:03"/>
    <d v="1899-12-30T05:06:27"/>
    <d v="1899-12-30T02:07:02"/>
    <d v="1899-12-30T02:33:14"/>
    <n v="1265"/>
    <x v="7"/>
    <x v="3"/>
    <n v="200806"/>
    <n v="25"/>
    <n v="1"/>
    <n v="16"/>
  </r>
  <r>
    <d v="2008-06-17T00:00:00"/>
    <d v="2008-06-17T00:00:00"/>
    <x v="2"/>
    <n v="4"/>
    <n v="0"/>
    <n v="41"/>
    <n v="36"/>
    <d v="1899-12-30T00:41:36"/>
    <d v="1899-12-30T00:10:24"/>
    <s v="R200802"/>
    <x v="75"/>
    <n v="5.7692307692307736"/>
    <n v="0"/>
    <x v="14"/>
    <m/>
    <d v="1899-12-30T04:32:29"/>
    <d v="1899-12-30T02:16:14"/>
    <m/>
    <n v="0"/>
    <n v="0"/>
    <d v="1899-12-30T04:32:29"/>
    <d v="1899-12-30T05:24:53"/>
    <d v="1899-12-30T02:16:14"/>
    <d v="1899-12-30T02:42:26"/>
    <n v="1866"/>
    <x v="7"/>
    <x v="3"/>
    <n v="200806"/>
    <n v="25"/>
    <n v="0"/>
    <n v="17"/>
  </r>
  <r>
    <d v="2008-06-18T00:00:00"/>
    <d v="2008-06-18T00:00:00"/>
    <x v="1"/>
    <n v="9.5"/>
    <n v="0"/>
    <n v="39"/>
    <n v="42"/>
    <d v="1899-12-30T00:39:42"/>
    <d v="1899-12-30T00:04:11"/>
    <s v="Si"/>
    <x v="101"/>
    <n v="14.357682619647365"/>
    <n v="0"/>
    <x v="15"/>
    <m/>
    <d v="1899-12-30T07:48:03"/>
    <d v="1899-12-30T03:54:01"/>
    <m/>
    <n v="0"/>
    <n v="0"/>
    <d v="1899-12-30T01:49:29"/>
    <d v="1899-12-30T02:41:53"/>
    <d v="1899-12-30T00:54:45"/>
    <d v="1899-12-30T01:20:57"/>
    <n v="567"/>
    <x v="7"/>
    <x v="3"/>
    <n v="200806"/>
    <n v="25"/>
    <n v="0"/>
    <n v="18"/>
  </r>
  <r>
    <d v="2008-06-20T00:00:00"/>
    <d v="2008-06-20T00:00:00"/>
    <x v="0"/>
    <n v="0.5"/>
    <n v="0"/>
    <n v="16"/>
    <n v="49"/>
    <d v="1899-12-30T00:16:49"/>
    <d v="1899-12-30T00:33:38"/>
    <s v="LW"/>
    <x v="7"/>
    <n v="1.7839444995044613"/>
    <n v="0"/>
    <x v="14"/>
    <m/>
    <d v="1899-12-30T01:20:43"/>
    <d v="1899-12-30T00:40:22"/>
    <m/>
    <n v="0"/>
    <n v="0"/>
    <d v="1899-12-30T14:41:12"/>
    <d v="1899-12-30T15:33:36"/>
    <d v="1899-12-30T07:20:36"/>
    <d v="1899-12-30T07:46:48"/>
    <n v="3225"/>
    <x v="7"/>
    <x v="3"/>
    <n v="200806"/>
    <n v="25"/>
    <n v="1"/>
    <n v="20"/>
  </r>
  <r>
    <d v="2008-06-20T00:00:00"/>
    <d v="2008-06-20T00:00:00"/>
    <x v="1"/>
    <n v="10"/>
    <n v="0"/>
    <n v="43"/>
    <n v="47"/>
    <d v="1899-12-30T00:43:47"/>
    <d v="1899-12-30T00:04:23"/>
    <s v="B       "/>
    <x v="7"/>
    <n v="13.703844689760194"/>
    <n v="0"/>
    <x v="14"/>
    <s v="27 Mins for first 10 Miles"/>
    <d v="1899-12-30T08:10:22"/>
    <d v="1899-12-30T04:05:11"/>
    <m/>
    <n v="0"/>
    <n v="0"/>
    <d v="1899-12-30T01:54:43"/>
    <d v="1899-12-30T02:47:07"/>
    <d v="1899-12-30T00:57:21"/>
    <d v="1899-12-30T01:23:33"/>
    <n v="614"/>
    <x v="7"/>
    <x v="3"/>
    <n v="200806"/>
    <n v="25"/>
    <n v="0"/>
    <n v="20"/>
  </r>
  <r>
    <d v="2008-06-20T00:00:00"/>
    <d v="2008-06-20T00:00:00"/>
    <x v="2"/>
    <n v="3.1"/>
    <n v="0"/>
    <n v="30"/>
    <n v="19"/>
    <d v="1899-12-30T00:30:19"/>
    <d v="1899-12-30T00:09:47"/>
    <s v="R200802"/>
    <x v="7"/>
    <n v="6.1352391423859309"/>
    <n v="0"/>
    <x v="14"/>
    <m/>
    <d v="1899-12-30T04:16:13"/>
    <d v="1899-12-30T02:08:07"/>
    <m/>
    <n v="0"/>
    <n v="0"/>
    <d v="1899-12-30T04:16:13"/>
    <d v="1899-12-30T05:08:38"/>
    <d v="1899-12-30T02:08:07"/>
    <d v="1899-12-30T02:34:19"/>
    <n v="1333"/>
    <x v="7"/>
    <x v="3"/>
    <n v="200806"/>
    <n v="25"/>
    <n v="0"/>
    <n v="20"/>
  </r>
  <r>
    <d v="2008-06-22T00:00:00"/>
    <d v="2008-06-22T00:00:00"/>
    <x v="2"/>
    <n v="11"/>
    <n v="1"/>
    <n v="57"/>
    <n v="12"/>
    <d v="1899-12-30T01:57:12"/>
    <d v="1899-12-30T00:10:39"/>
    <s v="R200802"/>
    <x v="144"/>
    <n v="5.6313993174061476"/>
    <n v="0"/>
    <x v="4"/>
    <m/>
    <d v="1899-12-30T04:39:09"/>
    <d v="1899-12-30T02:19:34"/>
    <m/>
    <n v="0"/>
    <n v="0"/>
    <d v="1899-12-30T04:39:09"/>
    <d v="1899-12-30T05:31:33"/>
    <d v="1899-12-30T02:19:34"/>
    <d v="1899-12-30T02:45:46"/>
    <n v="2036"/>
    <x v="7"/>
    <x v="3"/>
    <n v="200806"/>
    <n v="26"/>
    <n v="1"/>
    <n v="22"/>
  </r>
  <r>
    <d v="2008-06-24T00:00:00"/>
    <d v="2008-06-24T00:00:00"/>
    <x v="2"/>
    <n v="4.5"/>
    <n v="0"/>
    <n v="45"/>
    <n v="11"/>
    <d v="1899-12-30T00:45:11"/>
    <d v="1899-12-30T00:10:02"/>
    <s v="R200802"/>
    <x v="93"/>
    <n v="5.9756547399483644"/>
    <n v="0"/>
    <x v="4"/>
    <m/>
    <d v="1899-12-30T04:23:04"/>
    <d v="1899-12-30T02:11:32"/>
    <m/>
    <n v="0"/>
    <n v="0"/>
    <d v="1899-12-30T04:23:04"/>
    <d v="1899-12-30T05:15:28"/>
    <d v="1899-12-30T02:11:32"/>
    <d v="1899-12-30T02:37:44"/>
    <n v="1583"/>
    <x v="7"/>
    <x v="3"/>
    <n v="200806"/>
    <n v="26"/>
    <n v="1"/>
    <n v="24"/>
  </r>
  <r>
    <d v="2008-06-25T00:00:00"/>
    <d v="2008-06-25T00:00:00"/>
    <x v="2"/>
    <n v="3.5"/>
    <n v="0"/>
    <n v="32"/>
    <n v="43"/>
    <d v="1899-12-30T00:32:43"/>
    <d v="1899-12-30T00:09:21"/>
    <s v="R200802"/>
    <x v="89"/>
    <n v="6.4187468160978138"/>
    <n v="0"/>
    <x v="4"/>
    <m/>
    <d v="1899-12-30T04:04:54"/>
    <d v="1899-12-30T02:02:27"/>
    <m/>
    <n v="0"/>
    <n v="0"/>
    <d v="1899-12-30T04:04:54"/>
    <d v="1899-12-30T04:57:18"/>
    <d v="1899-12-30T02:02:27"/>
    <d v="1899-12-30T02:28:39"/>
    <n v="1041"/>
    <x v="7"/>
    <x v="3"/>
    <n v="200806"/>
    <n v="26"/>
    <n v="0"/>
    <n v="25"/>
  </r>
  <r>
    <d v="2008-06-27T00:00:00"/>
    <d v="2008-06-27T00:00:00"/>
    <x v="2"/>
    <n v="4.5"/>
    <n v="0"/>
    <n v="46"/>
    <n v="2"/>
    <d v="1899-12-30T00:46:02"/>
    <d v="1899-12-30T00:10:14"/>
    <s v="R200802"/>
    <x v="93"/>
    <n v="5.8653149891383105"/>
    <n v="0"/>
    <x v="4"/>
    <m/>
    <d v="1899-12-30T04:28:01"/>
    <d v="1899-12-30T02:14:00"/>
    <m/>
    <n v="0"/>
    <n v="0"/>
    <d v="1899-12-30T04:28:01"/>
    <d v="1899-12-30T05:20:25"/>
    <d v="1899-12-30T02:14:00"/>
    <d v="1899-12-30T02:40:13"/>
    <n v="1724"/>
    <x v="7"/>
    <x v="3"/>
    <n v="200806"/>
    <n v="26"/>
    <n v="1"/>
    <n v="27"/>
  </r>
  <r>
    <d v="2008-06-29T00:00:00"/>
    <d v="2008-06-29T00:00:00"/>
    <x v="2"/>
    <n v="12.5"/>
    <n v="2"/>
    <n v="28"/>
    <n v="49"/>
    <d v="1899-12-30T02:28:49"/>
    <d v="1899-12-30T00:11:54"/>
    <s v="R200802"/>
    <x v="145"/>
    <n v="5.0397580916116063"/>
    <n v="0"/>
    <x v="4"/>
    <m/>
    <d v="1899-12-30T05:11:55"/>
    <d v="1899-12-30T02:35:58"/>
    <m/>
    <n v="0"/>
    <n v="0"/>
    <d v="1899-12-30T05:11:55"/>
    <d v="1899-12-30T06:04:19"/>
    <d v="1899-12-30T02:35:58"/>
    <d v="1899-12-30T03:02:10"/>
    <n v="2659"/>
    <x v="7"/>
    <x v="3"/>
    <n v="200806"/>
    <n v="27"/>
    <n v="1"/>
    <n v="29"/>
  </r>
  <r>
    <d v="2008-07-07T00:00:00"/>
    <d v="2008-07-07T00:00:00"/>
    <x v="2"/>
    <n v="3.5"/>
    <n v="0"/>
    <n v="36"/>
    <n v="1"/>
    <d v="1899-12-30T00:36:01"/>
    <d v="1899-12-30T00:10:17"/>
    <s v="R200803"/>
    <x v="89"/>
    <n v="5.8306339657565989"/>
    <n v="0"/>
    <x v="4"/>
    <m/>
    <d v="1899-12-30T04:29:37"/>
    <d v="1899-12-30T02:14:48"/>
    <m/>
    <n v="0"/>
    <n v="0"/>
    <d v="1899-12-30T04:29:37"/>
    <d v="1899-12-30T05:22:01"/>
    <d v="1899-12-30T02:14:48"/>
    <d v="1899-12-30T02:41:00"/>
    <n v="1775"/>
    <x v="7"/>
    <x v="0"/>
    <n v="200807"/>
    <n v="28"/>
    <n v="7"/>
    <n v="7"/>
  </r>
  <r>
    <d v="2008-07-08T00:00:00"/>
    <d v="2008-07-08T00:00:00"/>
    <x v="2"/>
    <n v="3"/>
    <n v="0"/>
    <n v="29"/>
    <n v="17"/>
    <d v="1899-12-30T00:29:17"/>
    <d v="1899-12-30T00:09:46"/>
    <s v="R200803"/>
    <x v="90"/>
    <n v="6.1468412066021676"/>
    <n v="0"/>
    <x v="4"/>
    <m/>
    <d v="1899-12-30T04:15:44"/>
    <d v="1899-12-30T02:07:52"/>
    <m/>
    <n v="0"/>
    <n v="0"/>
    <d v="1899-12-30T04:15:44"/>
    <d v="1899-12-30T05:08:08"/>
    <d v="1899-12-30T02:07:52"/>
    <d v="1899-12-30T02:34:04"/>
    <n v="1318"/>
    <x v="7"/>
    <x v="0"/>
    <n v="200807"/>
    <n v="28"/>
    <n v="0"/>
    <n v="8"/>
  </r>
  <r>
    <d v="2008-07-09T00:00:00"/>
    <d v="2008-07-09T00:00:00"/>
    <x v="0"/>
    <n v="0.5"/>
    <n v="0"/>
    <n v="18"/>
    <n v="15"/>
    <d v="1899-12-30T00:18:15"/>
    <d v="1899-12-30T00:36:30"/>
    <s v="lake    "/>
    <x v="0"/>
    <n v="1.6438356164383576"/>
    <n v="0"/>
    <x v="4"/>
    <m/>
    <d v="1899-12-30T01:27:36"/>
    <d v="1899-12-30T00:43:48"/>
    <m/>
    <n v="0"/>
    <n v="0"/>
    <d v="1899-12-30T15:56:18"/>
    <d v="1899-12-30T16:48:42"/>
    <d v="1899-12-30T07:58:09"/>
    <d v="1899-12-30T08:24:21"/>
    <n v="3327"/>
    <x v="7"/>
    <x v="0"/>
    <n v="200807"/>
    <n v="28"/>
    <n v="0"/>
    <n v="9"/>
  </r>
  <r>
    <d v="2008-07-09T00:00:00"/>
    <d v="2008-07-09T00:00:00"/>
    <x v="1"/>
    <n v="10.5"/>
    <n v="0"/>
    <n v="37"/>
    <n v="4"/>
    <d v="1899-12-30T00:37:04"/>
    <d v="1899-12-30T00:03:32"/>
    <s v="B"/>
    <x v="0"/>
    <n v="16.996402877697854"/>
    <n v="0"/>
    <x v="4"/>
    <m/>
    <d v="1899-12-30T06:35:23"/>
    <d v="1899-12-30T03:17:41"/>
    <m/>
    <n v="0"/>
    <n v="0"/>
    <d v="1899-12-30T01:32:29"/>
    <d v="1899-12-30T02:24:53"/>
    <d v="1899-12-30T00:46:15"/>
    <d v="1899-12-30T01:12:27"/>
    <n v="308"/>
    <x v="7"/>
    <x v="0"/>
    <n v="200807"/>
    <n v="28"/>
    <n v="0"/>
    <n v="9"/>
  </r>
  <r>
    <d v="2008-07-09T00:00:00"/>
    <d v="2008-07-09T00:00:00"/>
    <x v="2"/>
    <n v="3.1"/>
    <n v="0"/>
    <n v="32"/>
    <n v="39"/>
    <d v="1899-12-30T00:32:39"/>
    <d v="1899-12-30T00:10:32"/>
    <s v="R200802"/>
    <x v="0"/>
    <n v="5.6967840735068949"/>
    <n v="0"/>
    <x v="4"/>
    <m/>
    <d v="1899-12-30T04:35:57"/>
    <d v="1899-12-30T02:17:58"/>
    <m/>
    <n v="0"/>
    <n v="0"/>
    <d v="1899-12-30T04:35:57"/>
    <d v="1899-12-30T05:28:21"/>
    <d v="1899-12-30T02:17:58"/>
    <d v="1899-12-30T02:44:10"/>
    <n v="1970"/>
    <x v="7"/>
    <x v="0"/>
    <n v="200807"/>
    <n v="28"/>
    <n v="0"/>
    <n v="9"/>
  </r>
  <r>
    <d v="2008-07-09T00:00:00"/>
    <d v="2008-07-09T00:00:00"/>
    <x v="3"/>
    <n v="1"/>
    <n v="0"/>
    <n v="2"/>
    <n v="57"/>
    <d v="1899-12-30T00:02:57"/>
    <d v="1899-12-30T00:02:57"/>
    <s v="unk"/>
    <x v="0"/>
    <n v="20.338983050847471"/>
    <n v="0"/>
    <x v="0"/>
    <m/>
    <d v="1899-12-30T00:00:00"/>
    <d v="1899-12-30T00:00:00"/>
    <m/>
    <n v="0"/>
    <n v="0"/>
    <d v="1899-12-30T01:17:17"/>
    <d v="1899-12-30T02:09:41"/>
    <d v="1899-12-30T00:38:39"/>
    <d v="1899-12-30T01:04:51"/>
    <n v="181"/>
    <x v="7"/>
    <x v="0"/>
    <n v="200807"/>
    <n v="28"/>
    <n v="0"/>
    <n v="9"/>
  </r>
  <r>
    <d v="2008-07-11T00:00:00"/>
    <d v="2008-07-11T00:00:00"/>
    <x v="2"/>
    <n v="5"/>
    <n v="0"/>
    <n v="51"/>
    <n v="46"/>
    <d v="1899-12-30T00:51:46"/>
    <d v="1899-12-30T00:10:21"/>
    <s v="R200803"/>
    <x v="97"/>
    <n v="5.7952350289761805"/>
    <n v="0"/>
    <x v="4"/>
    <m/>
    <d v="1899-12-30T04:31:15"/>
    <d v="1899-12-30T02:15:38"/>
    <m/>
    <n v="0"/>
    <n v="0"/>
    <d v="1899-12-30T04:31:15"/>
    <d v="1899-12-30T05:23:39"/>
    <d v="1899-12-30T02:15:38"/>
    <d v="1899-12-30T02:41:50"/>
    <n v="1828"/>
    <x v="7"/>
    <x v="0"/>
    <n v="200807"/>
    <n v="28"/>
    <n v="1"/>
    <n v="11"/>
  </r>
  <r>
    <d v="2008-07-15T00:00:00"/>
    <d v="2008-07-15T00:00:00"/>
    <x v="2"/>
    <n v="6.2"/>
    <n v="1"/>
    <n v="2"/>
    <n v="25"/>
    <d v="1899-12-30T01:02:25"/>
    <d v="1899-12-30T00:10:04"/>
    <s v="R200803"/>
    <x v="160"/>
    <n v="5.959946595460619"/>
    <n v="0"/>
    <x v="14"/>
    <m/>
    <d v="1899-12-30T04:23:46"/>
    <d v="1899-12-30T02:11:53"/>
    <m/>
    <n v="0"/>
    <n v="0"/>
    <d v="1899-12-30T04:23:46"/>
    <d v="1899-12-30T05:16:10"/>
    <d v="1899-12-30T02:11:53"/>
    <d v="1899-12-30T02:38:05"/>
    <n v="1605"/>
    <x v="7"/>
    <x v="0"/>
    <n v="200807"/>
    <n v="29"/>
    <n v="3"/>
    <n v="15"/>
  </r>
  <r>
    <d v="2008-07-16T00:00:00"/>
    <d v="2008-07-16T00:00:00"/>
    <x v="2"/>
    <n v="7.1"/>
    <n v="1"/>
    <n v="11"/>
    <n v="40"/>
    <d v="1899-12-30T01:11:40"/>
    <d v="1899-12-30T00:10:06"/>
    <s v="R200803"/>
    <x v="161"/>
    <n v="5.944186046511633"/>
    <n v="0"/>
    <x v="14"/>
    <m/>
    <d v="1899-12-30T04:24:28"/>
    <d v="1899-12-30T02:12:14"/>
    <m/>
    <n v="0"/>
    <n v="0"/>
    <d v="1899-12-30T04:24:28"/>
    <d v="1899-12-30T05:16:52"/>
    <d v="1899-12-30T02:12:14"/>
    <d v="1899-12-30T02:38:26"/>
    <n v="1617"/>
    <x v="7"/>
    <x v="0"/>
    <n v="200807"/>
    <n v="29"/>
    <n v="0"/>
    <n v="16"/>
  </r>
  <r>
    <d v="2008-07-17T00:00:00"/>
    <d v="2008-07-17T00:00:00"/>
    <x v="2"/>
    <n v="5.15"/>
    <n v="0"/>
    <n v="54"/>
    <n v="54"/>
    <d v="1899-12-30T00:54:54"/>
    <d v="1899-12-30T00:10:40"/>
    <s v="R200803"/>
    <x v="162"/>
    <n v="5.628415300546453"/>
    <n v="0"/>
    <x v="14"/>
    <s v="Walked for a while"/>
    <d v="1899-12-30T04:39:18"/>
    <d v="1899-12-30T02:19:39"/>
    <m/>
    <n v="0"/>
    <n v="0"/>
    <d v="1899-12-30T04:39:18"/>
    <d v="1899-12-30T05:31:42"/>
    <d v="1899-12-30T02:19:39"/>
    <d v="1899-12-30T02:45:51"/>
    <n v="2039"/>
    <x v="7"/>
    <x v="0"/>
    <n v="200807"/>
    <n v="29"/>
    <n v="0"/>
    <n v="17"/>
  </r>
  <r>
    <d v="2008-07-18T00:00:00"/>
    <d v="2008-07-18T00:00:00"/>
    <x v="2"/>
    <n v="3.1"/>
    <n v="0"/>
    <n v="31"/>
    <n v="48"/>
    <d v="1899-12-30T00:31:48"/>
    <d v="1899-12-30T00:10:15"/>
    <s v="R200803"/>
    <x v="163"/>
    <n v="5.8490566037735903"/>
    <n v="0"/>
    <x v="6"/>
    <m/>
    <d v="1899-12-30T04:28:46"/>
    <d v="1899-12-30T02:14:23"/>
    <m/>
    <n v="0"/>
    <n v="0"/>
    <d v="1899-12-30T04:28:46"/>
    <d v="1899-12-30T05:21:10"/>
    <d v="1899-12-30T02:14:23"/>
    <d v="1899-12-30T02:40:35"/>
    <n v="1748"/>
    <x v="7"/>
    <x v="0"/>
    <n v="200807"/>
    <n v="29"/>
    <n v="0"/>
    <n v="18"/>
  </r>
  <r>
    <d v="2008-07-21T00:00:00"/>
    <d v="2008-07-21T00:00:00"/>
    <x v="2"/>
    <n v="3"/>
    <n v="0"/>
    <n v="28"/>
    <n v="13"/>
    <d v="1899-12-30T00:28:13"/>
    <d v="1899-12-30T00:09:24"/>
    <s v="R200803"/>
    <x v="90"/>
    <n v="6.3792085056113468"/>
    <n v="0"/>
    <x v="4"/>
    <m/>
    <d v="1899-12-30T04:06:26"/>
    <d v="1899-12-30T02:03:13"/>
    <m/>
    <n v="0"/>
    <n v="0"/>
    <d v="1899-12-30T04:06:26"/>
    <d v="1899-12-30T04:58:50"/>
    <d v="1899-12-30T02:03:13"/>
    <d v="1899-12-30T02:29:25"/>
    <n v="1069"/>
    <x v="7"/>
    <x v="0"/>
    <n v="200807"/>
    <n v="30"/>
    <n v="2"/>
    <n v="21"/>
  </r>
  <r>
    <d v="2008-07-22T00:00:00"/>
    <d v="2008-07-22T00:00:00"/>
    <x v="2"/>
    <n v="3.5"/>
    <n v="0"/>
    <n v="37"/>
    <n v="54"/>
    <d v="1899-12-30T00:37:54"/>
    <d v="1899-12-30T00:10:50"/>
    <s v="R200803"/>
    <x v="89"/>
    <n v="5.5408970976253356"/>
    <n v="0"/>
    <x v="4"/>
    <s v="Walked for a while"/>
    <d v="1899-12-30T04:43:43"/>
    <d v="1899-12-30T02:21:51"/>
    <m/>
    <n v="0"/>
    <n v="0"/>
    <d v="1899-12-30T04:43:43"/>
    <d v="1899-12-30T05:36:07"/>
    <d v="1899-12-30T02:21:51"/>
    <d v="1899-12-30T02:48:03"/>
    <n v="2151"/>
    <x v="7"/>
    <x v="0"/>
    <n v="200807"/>
    <n v="30"/>
    <n v="0"/>
    <n v="22"/>
  </r>
  <r>
    <d v="2008-07-24T00:00:00"/>
    <d v="2008-07-24T00:00:00"/>
    <x v="2"/>
    <n v="3"/>
    <n v="0"/>
    <n v="31"/>
    <n v="13"/>
    <d v="1899-12-30T00:31:13"/>
    <d v="1899-12-30T00:10:24"/>
    <s v="R200803"/>
    <x v="90"/>
    <n v="5.7661505605979766"/>
    <n v="0"/>
    <x v="4"/>
    <m/>
    <d v="1899-12-30T04:32:38"/>
    <d v="1899-12-30T02:16:19"/>
    <m/>
    <n v="0"/>
    <n v="0"/>
    <d v="1899-12-30T04:32:38"/>
    <d v="1899-12-30T05:25:02"/>
    <d v="1899-12-30T02:16:19"/>
    <d v="1899-12-30T02:42:31"/>
    <n v="1874"/>
    <x v="7"/>
    <x v="0"/>
    <n v="200807"/>
    <n v="30"/>
    <n v="1"/>
    <n v="24"/>
  </r>
  <r>
    <d v="2008-07-28T00:00:00"/>
    <d v="2008-07-28T00:00:00"/>
    <x v="1"/>
    <n v="5"/>
    <n v="0"/>
    <n v="40"/>
    <n v="0"/>
    <d v="1899-12-30T00:40:00"/>
    <d v="1899-12-30T00:08:00"/>
    <s v="Other"/>
    <x v="98"/>
    <n v="7.5000000000000071"/>
    <n v="0"/>
    <x v="4"/>
    <s v="Duck Hawk 2 Harbor Town"/>
    <d v="1899-12-30T14:56:00"/>
    <d v="1899-12-30T07:28:00"/>
    <m/>
    <n v="0"/>
    <n v="0"/>
    <d v="1899-12-30T03:29:36"/>
    <d v="1899-12-30T04:22:00"/>
    <d v="1899-12-30T01:44:48"/>
    <d v="1899-12-30T02:11:00"/>
    <n v="801"/>
    <x v="7"/>
    <x v="0"/>
    <n v="200807"/>
    <n v="31"/>
    <n v="3"/>
    <n v="28"/>
  </r>
  <r>
    <d v="2008-07-28T00:00:00"/>
    <d v="2008-07-28T00:00:00"/>
    <x v="2"/>
    <n v="10.31"/>
    <n v="2"/>
    <n v="4"/>
    <n v="6"/>
    <d v="1899-12-30T02:04:06"/>
    <d v="1899-12-30T00:12:02"/>
    <s v="R200804"/>
    <x v="98"/>
    <n v="4.9846897663174898"/>
    <n v="0"/>
    <x v="4"/>
    <s v="Walked for a while"/>
    <d v="1899-12-30T05:15:22"/>
    <d v="1899-12-30T02:37:41"/>
    <m/>
    <n v="0"/>
    <n v="0"/>
    <d v="1899-12-30T05:15:22"/>
    <d v="1899-12-30T06:07:46"/>
    <d v="1899-12-30T02:37:41"/>
    <d v="1899-12-30T03:03:53"/>
    <n v="2711"/>
    <x v="7"/>
    <x v="0"/>
    <n v="200807"/>
    <n v="31"/>
    <n v="0"/>
    <n v="28"/>
  </r>
  <r>
    <d v="2008-07-30T00:00:00"/>
    <d v="2008-07-30T00:00:00"/>
    <x v="1"/>
    <n v="7.26"/>
    <n v="0"/>
    <n v="45"/>
    <n v="0"/>
    <d v="1899-12-30T00:45:00"/>
    <d v="1899-12-30T00:06:12"/>
    <s v="Other"/>
    <x v="98"/>
    <n v="9.6800000000000068"/>
    <n v="0"/>
    <x v="4"/>
    <s v="Duck Hawk 2 South Beach"/>
    <d v="1899-12-30T11:34:13"/>
    <d v="1899-12-30T05:47:06"/>
    <m/>
    <n v="0"/>
    <n v="0"/>
    <d v="1899-12-30T02:42:24"/>
    <d v="1899-12-30T03:34:48"/>
    <d v="1899-12-30T01:21:12"/>
    <d v="1899-12-30T01:47:24"/>
    <n v="774"/>
    <x v="7"/>
    <x v="0"/>
    <n v="200807"/>
    <n v="31"/>
    <n v="1"/>
    <n v="30"/>
  </r>
  <r>
    <d v="2008-07-30T00:00:00"/>
    <d v="2008-07-30T00:00:00"/>
    <x v="2"/>
    <n v="7.26"/>
    <n v="1"/>
    <n v="18"/>
    <n v="45"/>
    <d v="1899-12-30T01:18:45"/>
    <d v="1899-12-30T00:10:51"/>
    <s v="R200804"/>
    <x v="98"/>
    <n v="5.5314285714285756"/>
    <n v="0"/>
    <x v="4"/>
    <s v="Duck Hawk 2 South Beach"/>
    <d v="1899-12-30T04:44:12"/>
    <d v="1899-12-30T02:22:06"/>
    <m/>
    <n v="0"/>
    <n v="0"/>
    <d v="1899-12-30T04:44:12"/>
    <d v="1899-12-30T05:36:36"/>
    <d v="1899-12-30T02:22:06"/>
    <d v="1899-12-30T02:48:18"/>
    <n v="2164"/>
    <x v="7"/>
    <x v="0"/>
    <n v="200807"/>
    <n v="31"/>
    <n v="0"/>
    <n v="30"/>
  </r>
  <r>
    <d v="2008-08-01T00:00:00"/>
    <d v="2008-08-01T00:00:00"/>
    <x v="2"/>
    <n v="4.25"/>
    <n v="0"/>
    <n v="44"/>
    <n v="35"/>
    <d v="1899-12-30T00:44:35"/>
    <d v="1899-12-30T00:10:29"/>
    <s v="R200804"/>
    <x v="98"/>
    <n v="5.7196261682243028"/>
    <n v="0"/>
    <x v="4"/>
    <m/>
    <d v="1899-12-30T04:34:51"/>
    <d v="1899-12-30T02:17:25"/>
    <m/>
    <n v="0"/>
    <n v="0"/>
    <d v="1899-12-30T04:34:51"/>
    <d v="1899-12-30T05:27:15"/>
    <d v="1899-12-30T02:17:25"/>
    <d v="1899-12-30T02:43:37"/>
    <n v="1937"/>
    <x v="7"/>
    <x v="4"/>
    <n v="200808"/>
    <n v="31"/>
    <n v="1"/>
    <n v="1"/>
  </r>
  <r>
    <d v="2008-08-03T00:00:00"/>
    <d v="2008-08-03T00:00:00"/>
    <x v="2"/>
    <n v="4.95"/>
    <n v="0"/>
    <n v="48"/>
    <n v="48"/>
    <d v="1899-12-30T00:48:48"/>
    <d v="1899-12-30T00:09:52"/>
    <s v="R200804"/>
    <x v="164"/>
    <n v="6.0860655737704974"/>
    <n v="0"/>
    <x v="14"/>
    <m/>
    <d v="1899-12-30T04:18:18"/>
    <d v="1899-12-30T02:09:09"/>
    <m/>
    <n v="0"/>
    <n v="0"/>
    <d v="1899-12-30T04:18:18"/>
    <d v="1899-12-30T05:10:42"/>
    <d v="1899-12-30T02:09:09"/>
    <d v="1899-12-30T02:35:21"/>
    <n v="1408"/>
    <x v="7"/>
    <x v="4"/>
    <n v="200808"/>
    <n v="32"/>
    <n v="1"/>
    <n v="3"/>
  </r>
  <r>
    <d v="2008-08-06T00:00:00"/>
    <d v="2008-08-06T00:00:00"/>
    <x v="2"/>
    <n v="4"/>
    <n v="0"/>
    <n v="41"/>
    <n v="16"/>
    <d v="1899-12-30T00:41:16"/>
    <d v="1899-12-30T00:10:19"/>
    <s v="R200803"/>
    <x v="75"/>
    <n v="5.8158319870759341"/>
    <n v="0"/>
    <x v="4"/>
    <m/>
    <d v="1899-12-30T04:30:18"/>
    <d v="1899-12-30T02:15:09"/>
    <m/>
    <n v="0"/>
    <n v="0"/>
    <d v="1899-12-30T04:30:18"/>
    <d v="1899-12-30T05:22:42"/>
    <d v="1899-12-30T02:15:09"/>
    <d v="1899-12-30T02:41:21"/>
    <n v="1797"/>
    <x v="7"/>
    <x v="4"/>
    <n v="200808"/>
    <n v="32"/>
    <n v="2"/>
    <n v="6"/>
  </r>
  <r>
    <d v="2008-08-08T00:00:00"/>
    <d v="2008-08-08T00:00:00"/>
    <x v="2"/>
    <n v="6"/>
    <n v="0"/>
    <n v="59"/>
    <n v="0"/>
    <d v="1899-12-30T00:59:00"/>
    <d v="1899-12-30T00:09:50"/>
    <s v="R200803"/>
    <x v="141"/>
    <n v="6.1016949152542415"/>
    <n v="0"/>
    <x v="30"/>
    <s v="Out: 24.48.48 Back: 30.12.50"/>
    <d v="1899-12-30T04:17:38"/>
    <d v="1899-12-30T02:08:49"/>
    <m/>
    <n v="0"/>
    <n v="0"/>
    <d v="1899-12-30T04:17:38"/>
    <d v="1899-12-30T05:10:02"/>
    <d v="1899-12-30T02:08:49"/>
    <d v="1899-12-30T02:35:01"/>
    <n v="1379"/>
    <x v="7"/>
    <x v="4"/>
    <n v="200808"/>
    <n v="32"/>
    <n v="1"/>
    <n v="8"/>
  </r>
  <r>
    <d v="2008-08-10T00:00:00"/>
    <d v="2008-08-10T00:00:00"/>
    <x v="2"/>
    <n v="15"/>
    <n v="2"/>
    <n v="56"/>
    <n v="13"/>
    <d v="1899-12-30T02:56:13"/>
    <d v="1899-12-30T00:11:45"/>
    <s v="R200804"/>
    <x v="165"/>
    <n v="5.1073489075948215"/>
    <n v="0"/>
    <x v="7"/>
    <s v="1:23 for first loop"/>
    <d v="1899-12-30T05:07:48"/>
    <d v="1899-12-30T02:33:54"/>
    <m/>
    <n v="0"/>
    <n v="0"/>
    <d v="1899-12-30T05:07:48"/>
    <d v="1899-12-30T06:00:12"/>
    <d v="1899-12-30T02:33:54"/>
    <d v="1899-12-30T03:00:06"/>
    <n v="2601"/>
    <x v="7"/>
    <x v="4"/>
    <n v="200808"/>
    <n v="33"/>
    <n v="1"/>
    <n v="10"/>
  </r>
  <r>
    <d v="2008-08-10T00:00:00"/>
    <d v="2008-08-10T00:00:00"/>
    <x v="23"/>
    <n v="7.6"/>
    <n v="1"/>
    <n v="23"/>
    <n v="0"/>
    <d v="1899-12-30T01:23:00"/>
    <d v="1899-12-30T00:10:55"/>
    <s v="R200804"/>
    <x v="166"/>
    <n v="5.4939759036144622"/>
    <n v="0"/>
    <x v="7"/>
    <m/>
    <d v="1899-12-30T00:00:00"/>
    <d v="1899-12-30T00:00:00"/>
    <m/>
    <n v="0"/>
    <n v="0"/>
    <d v="1899-12-30T04:46:08"/>
    <d v="1899-12-30T05:38:32"/>
    <d v="1899-12-30T02:23:04"/>
    <d v="1899-12-30T02:49:16"/>
    <n v="2212"/>
    <x v="7"/>
    <x v="4"/>
    <n v="200808"/>
    <n v="33"/>
    <n v="0"/>
    <n v="10"/>
  </r>
  <r>
    <d v="2008-08-10T00:00:00"/>
    <d v="2008-08-10T00:00:00"/>
    <x v="24"/>
    <n v="7.6"/>
    <n v="1"/>
    <n v="33"/>
    <n v="0"/>
    <d v="1899-12-30T01:33:00"/>
    <d v="1899-12-30T00:12:14"/>
    <s v="R200804"/>
    <x v="167"/>
    <n v="4.9032258064516165"/>
    <n v="0"/>
    <x v="7"/>
    <m/>
    <d v="1899-12-30T00:00:00"/>
    <d v="1899-12-30T00:00:00"/>
    <m/>
    <n v="0"/>
    <n v="0"/>
    <d v="1899-12-30T05:20:36"/>
    <d v="1899-12-30T06:13:00"/>
    <d v="1899-12-30T02:40:18"/>
    <d v="1899-12-30T03:06:30"/>
    <n v="2754"/>
    <x v="7"/>
    <x v="4"/>
    <n v="200808"/>
    <n v="33"/>
    <n v="0"/>
    <n v="10"/>
  </r>
  <r>
    <d v="2008-08-10T00:00:00"/>
    <d v="2008-08-10T00:00:00"/>
    <x v="8"/>
    <n v="1"/>
    <n v="0"/>
    <n v="10"/>
    <n v="30"/>
    <d v="1899-12-30T00:10:30"/>
    <d v="1899-12-30T00:10:30"/>
    <s v="R200804"/>
    <x v="168"/>
    <n v="5.7142857142857197"/>
    <n v="0"/>
    <x v="7"/>
    <m/>
    <d v="1899-12-30T00:00:00"/>
    <d v="1899-12-30T00:00:00"/>
    <m/>
    <n v="0"/>
    <n v="0"/>
    <d v="1899-12-30T04:35:06"/>
    <d v="1899-12-30T05:27:30"/>
    <d v="1899-12-30T02:17:33"/>
    <d v="1899-12-30T02:43:45"/>
    <n v="1938"/>
    <x v="7"/>
    <x v="4"/>
    <n v="200808"/>
    <n v="33"/>
    <n v="0"/>
    <n v="10"/>
  </r>
  <r>
    <d v="2008-08-10T00:00:00"/>
    <d v="2008-08-10T00:00:00"/>
    <x v="9"/>
    <n v="1"/>
    <n v="0"/>
    <n v="10"/>
    <n v="15"/>
    <d v="1899-12-30T00:10:15"/>
    <d v="1899-12-30T00:10:15"/>
    <s v="R200804"/>
    <x v="169"/>
    <n v="5.8536585365853702"/>
    <n v="0"/>
    <x v="7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4"/>
    <n v="200808"/>
    <n v="33"/>
    <n v="0"/>
    <n v="10"/>
  </r>
  <r>
    <d v="2008-08-10T00:00:00"/>
    <d v="2008-08-10T00:00:00"/>
    <x v="10"/>
    <n v="1"/>
    <n v="0"/>
    <n v="10"/>
    <n v="11"/>
    <d v="1899-12-30T00:10:11"/>
    <d v="1899-12-30T00:10:11"/>
    <s v="R200804"/>
    <x v="170"/>
    <n v="5.891980360065471"/>
    <n v="0"/>
    <x v="7"/>
    <m/>
    <d v="1899-12-30T00:00:00"/>
    <d v="1899-12-30T00:00:00"/>
    <m/>
    <n v="0"/>
    <n v="0"/>
    <d v="1899-12-30T04:26:48"/>
    <d v="1899-12-30T05:19:12"/>
    <d v="1899-12-30T02:13:24"/>
    <d v="1899-12-30T02:39:36"/>
    <n v="1686"/>
    <x v="7"/>
    <x v="4"/>
    <n v="200808"/>
    <n v="33"/>
    <n v="0"/>
    <n v="10"/>
  </r>
  <r>
    <d v="2008-08-10T00:00:00"/>
    <d v="2008-08-10T00:00:00"/>
    <x v="11"/>
    <n v="1"/>
    <n v="0"/>
    <n v="11"/>
    <n v="17"/>
    <d v="1899-12-30T00:11:17"/>
    <d v="1899-12-30T00:11:17"/>
    <s v="R200804"/>
    <x v="171"/>
    <n v="5.3175775480059118"/>
    <n v="0"/>
    <x v="7"/>
    <m/>
    <d v="1899-12-30T00:00:00"/>
    <d v="1899-12-30T00:00:00"/>
    <m/>
    <n v="0"/>
    <n v="0"/>
    <d v="1899-12-30T04:55:37"/>
    <d v="1899-12-30T05:48:01"/>
    <d v="1899-12-30T02:27:49"/>
    <d v="1899-12-30T02:54:01"/>
    <n v="2405"/>
    <x v="7"/>
    <x v="4"/>
    <n v="200808"/>
    <n v="33"/>
    <n v="0"/>
    <n v="10"/>
  </r>
  <r>
    <d v="2008-08-10T00:00:00"/>
    <d v="2008-08-10T00:00:00"/>
    <x v="12"/>
    <n v="1"/>
    <n v="0"/>
    <n v="10"/>
    <n v="26"/>
    <d v="1899-12-30T00:10:26"/>
    <d v="1899-12-30T00:10:26"/>
    <s v="R200804"/>
    <x v="172"/>
    <n v="5.750798722044733"/>
    <n v="0"/>
    <x v="7"/>
    <m/>
    <d v="1899-12-30T00:00:00"/>
    <d v="1899-12-30T00:00:00"/>
    <m/>
    <n v="0"/>
    <n v="0"/>
    <d v="1899-12-30T04:33:21"/>
    <d v="1899-12-30T05:25:45"/>
    <d v="1899-12-30T02:16:41"/>
    <d v="1899-12-30T02:42:53"/>
    <n v="1891"/>
    <x v="7"/>
    <x v="4"/>
    <n v="200808"/>
    <n v="33"/>
    <n v="0"/>
    <n v="10"/>
  </r>
  <r>
    <d v="2008-08-10T00:00:00"/>
    <d v="2008-08-10T00:00:00"/>
    <x v="13"/>
    <n v="1"/>
    <n v="0"/>
    <n v="12"/>
    <n v="24"/>
    <d v="1899-12-30T00:12:24"/>
    <d v="1899-12-30T00:12:24"/>
    <s v="R200804"/>
    <x v="173"/>
    <n v="4.8387096774193585"/>
    <n v="0"/>
    <x v="7"/>
    <m/>
    <d v="1899-12-30T00:00:00"/>
    <d v="1899-12-30T00:00:00"/>
    <m/>
    <n v="0"/>
    <n v="0"/>
    <d v="1899-12-30T05:24:53"/>
    <d v="1899-12-30T06:17:17"/>
    <d v="1899-12-30T02:42:26"/>
    <d v="1899-12-30T03:08:38"/>
    <n v="2780"/>
    <x v="7"/>
    <x v="4"/>
    <n v="200808"/>
    <n v="33"/>
    <n v="0"/>
    <n v="10"/>
  </r>
  <r>
    <d v="2008-08-10T00:00:00"/>
    <d v="2008-08-10T00:00:00"/>
    <x v="14"/>
    <n v="1"/>
    <n v="0"/>
    <n v="11"/>
    <n v="56"/>
    <d v="1899-12-30T00:11:56"/>
    <d v="1899-12-30T00:11:56"/>
    <s v="R200804"/>
    <x v="174"/>
    <n v="5.0279329608938585"/>
    <n v="0"/>
    <x v="7"/>
    <m/>
    <d v="1899-12-30T00:00:00"/>
    <d v="1899-12-30T00:00:00"/>
    <m/>
    <n v="0"/>
    <n v="0"/>
    <d v="1899-12-30T05:12:39"/>
    <d v="1899-12-30T06:05:03"/>
    <d v="1899-12-30T02:36:20"/>
    <d v="1899-12-30T03:02:32"/>
    <n v="2665"/>
    <x v="7"/>
    <x v="4"/>
    <n v="200808"/>
    <n v="33"/>
    <n v="0"/>
    <n v="10"/>
  </r>
  <r>
    <d v="2008-08-10T00:00:00"/>
    <d v="2008-08-10T00:00:00"/>
    <x v="15"/>
    <n v="1"/>
    <n v="0"/>
    <n v="11"/>
    <n v="53"/>
    <d v="1899-12-30T00:11:53"/>
    <d v="1899-12-30T00:11:53"/>
    <s v="R200804"/>
    <x v="175"/>
    <n v="5.0490883590462872"/>
    <n v="0"/>
    <x v="7"/>
    <m/>
    <d v="1899-12-30T00:00:00"/>
    <d v="1899-12-30T00:00:00"/>
    <m/>
    <n v="0"/>
    <n v="0"/>
    <d v="1899-12-30T05:11:21"/>
    <d v="1899-12-30T06:03:45"/>
    <d v="1899-12-30T02:35:40"/>
    <d v="1899-12-30T03:01:52"/>
    <n v="2646"/>
    <x v="7"/>
    <x v="4"/>
    <n v="200808"/>
    <n v="33"/>
    <n v="0"/>
    <n v="10"/>
  </r>
  <r>
    <d v="2008-08-10T00:00:00"/>
    <d v="2008-08-10T00:00:00"/>
    <x v="16"/>
    <n v="1"/>
    <n v="0"/>
    <n v="10"/>
    <n v="56"/>
    <d v="1899-12-30T00:10:56"/>
    <d v="1899-12-30T00:10:56"/>
    <s v="R200804"/>
    <x v="176"/>
    <n v="5.4878048780487845"/>
    <n v="0"/>
    <x v="7"/>
    <m/>
    <d v="1899-12-30T00:00:00"/>
    <d v="1899-12-30T00:00:00"/>
    <m/>
    <n v="0"/>
    <n v="0"/>
    <d v="1899-12-30T04:46:27"/>
    <d v="1899-12-30T05:38:51"/>
    <d v="1899-12-30T02:23:14"/>
    <d v="1899-12-30T02:49:26"/>
    <n v="2217"/>
    <x v="7"/>
    <x v="4"/>
    <n v="200808"/>
    <n v="33"/>
    <n v="0"/>
    <n v="10"/>
  </r>
  <r>
    <d v="2008-08-10T00:00:00"/>
    <d v="2008-08-10T00:00:00"/>
    <x v="17"/>
    <n v="1"/>
    <n v="0"/>
    <n v="11"/>
    <n v="3"/>
    <d v="1899-12-30T00:11:03"/>
    <d v="1899-12-30T00:11:03"/>
    <s v="R200804"/>
    <x v="177"/>
    <n v="5.429864253393669"/>
    <n v="0"/>
    <x v="7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  <n v="33"/>
    <n v="0"/>
    <n v="10"/>
  </r>
  <r>
    <d v="2008-08-10T00:00:00"/>
    <d v="2008-08-10T00:00:00"/>
    <x v="18"/>
    <n v="1"/>
    <n v="0"/>
    <n v="11"/>
    <n v="33"/>
    <d v="1899-12-30T00:11:33"/>
    <d v="1899-12-30T00:11:33"/>
    <s v="R200804"/>
    <x v="178"/>
    <n v="5.1948051948051992"/>
    <n v="0"/>
    <x v="7"/>
    <m/>
    <d v="1899-12-30T00:00:00"/>
    <d v="1899-12-30T00:00:00"/>
    <m/>
    <n v="0"/>
    <n v="0"/>
    <d v="1899-12-30T05:02:37"/>
    <d v="1899-12-30T05:55:01"/>
    <d v="1899-12-30T02:31:18"/>
    <d v="1899-12-30T02:57:30"/>
    <n v="2532"/>
    <x v="7"/>
    <x v="4"/>
    <n v="200808"/>
    <n v="33"/>
    <n v="0"/>
    <n v="10"/>
  </r>
  <r>
    <d v="2008-08-10T00:00:00"/>
    <d v="2008-08-10T00:00:00"/>
    <x v="19"/>
    <n v="1"/>
    <n v="0"/>
    <n v="13"/>
    <n v="31"/>
    <d v="1899-12-30T00:13:31"/>
    <d v="1899-12-30T00:13:31"/>
    <s v="R200804"/>
    <x v="179"/>
    <n v="4.4389642416769455"/>
    <n v="0"/>
    <x v="7"/>
    <m/>
    <d v="1899-12-30T00:00:00"/>
    <d v="1899-12-30T00:00:00"/>
    <m/>
    <n v="0"/>
    <n v="0"/>
    <d v="1899-12-30T05:54:08"/>
    <d v="1899-12-30T06:46:32"/>
    <d v="1899-12-30T02:57:04"/>
    <d v="1899-12-30T03:23:16"/>
    <n v="2918"/>
    <x v="7"/>
    <x v="4"/>
    <n v="200808"/>
    <n v="33"/>
    <n v="0"/>
    <n v="10"/>
  </r>
  <r>
    <d v="2008-08-10T00:00:00"/>
    <d v="2008-08-10T00:00:00"/>
    <x v="20"/>
    <n v="1"/>
    <n v="0"/>
    <n v="12"/>
    <n v="11"/>
    <d v="1899-12-30T00:12:11"/>
    <d v="1899-12-30T00:12:11"/>
    <s v="R200804"/>
    <x v="180"/>
    <n v="4.9247606019151879"/>
    <n v="0"/>
    <x v="7"/>
    <m/>
    <d v="1899-12-30T00:00:00"/>
    <d v="1899-12-30T00:00:00"/>
    <m/>
    <n v="0"/>
    <n v="0"/>
    <d v="1899-12-30T05:19:12"/>
    <d v="1899-12-30T06:11:36"/>
    <d v="1899-12-30T02:39:36"/>
    <d v="1899-12-30T03:05:48"/>
    <n v="2743"/>
    <x v="7"/>
    <x v="4"/>
    <n v="200808"/>
    <n v="33"/>
    <n v="0"/>
    <n v="10"/>
  </r>
  <r>
    <d v="2008-08-10T00:00:00"/>
    <d v="2008-08-10T00:00:00"/>
    <x v="21"/>
    <n v="1"/>
    <n v="0"/>
    <n v="17"/>
    <n v="2"/>
    <d v="1899-12-30T00:17:02"/>
    <d v="1899-12-30T00:17:02"/>
    <s v="R200804"/>
    <x v="181"/>
    <n v="3.5225048923679085"/>
    <n v="0"/>
    <x v="7"/>
    <m/>
    <d v="1899-12-30T00:00:00"/>
    <d v="1899-12-30T00:00:00"/>
    <m/>
    <n v="0"/>
    <n v="0"/>
    <d v="1899-12-30T07:26:16"/>
    <d v="1899-12-30T08:18:40"/>
    <d v="1899-12-30T03:43:08"/>
    <d v="1899-12-30T04:09:20"/>
    <n v="3098"/>
    <x v="7"/>
    <x v="4"/>
    <n v="200808"/>
    <n v="33"/>
    <n v="0"/>
    <n v="10"/>
  </r>
  <r>
    <d v="2008-08-10T00:00:00"/>
    <d v="2008-08-10T00:00:00"/>
    <x v="25"/>
    <n v="1"/>
    <n v="0"/>
    <n v="11"/>
    <n v="51"/>
    <d v="1899-12-30T00:11:51"/>
    <d v="1899-12-30T00:11:51"/>
    <s v="R200804"/>
    <x v="182"/>
    <n v="5.0632911392405111"/>
    <n v="0"/>
    <x v="7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4"/>
    <n v="200808"/>
    <n v="33"/>
    <n v="0"/>
    <n v="10"/>
  </r>
  <r>
    <d v="2008-08-13T00:00:00"/>
    <d v="2008-08-13T00:00:00"/>
    <x v="2"/>
    <n v="4"/>
    <n v="0"/>
    <n v="38"/>
    <n v="23"/>
    <d v="1899-12-30T00:38:23"/>
    <d v="1899-12-30T00:09:36"/>
    <s v="R200804"/>
    <x v="75"/>
    <n v="6.2527138514980516"/>
    <n v="0"/>
    <x v="7"/>
    <s v="Negative Splits"/>
    <d v="1899-12-30T04:11:25"/>
    <d v="1899-12-30T02:05:42"/>
    <m/>
    <n v="0"/>
    <n v="0"/>
    <d v="1899-12-30T04:11:25"/>
    <d v="1899-12-30T05:03:49"/>
    <d v="1899-12-30T02:05:42"/>
    <d v="1899-12-30T02:31:54"/>
    <n v="1188"/>
    <x v="7"/>
    <x v="4"/>
    <n v="200808"/>
    <n v="33"/>
    <n v="2"/>
    <n v="13"/>
  </r>
  <r>
    <d v="2008-08-15T00:00:00"/>
    <d v="2008-08-15T00:00:00"/>
    <x v="2"/>
    <n v="4"/>
    <n v="0"/>
    <n v="43"/>
    <n v="7"/>
    <d v="1899-12-30T00:43:07"/>
    <d v="1899-12-30T00:10:47"/>
    <s v="R200804"/>
    <x v="75"/>
    <n v="5.566293003478938"/>
    <n v="0"/>
    <x v="7"/>
    <s v="Ran with Jen &amp; Luisa"/>
    <d v="1899-12-30T04:42:25"/>
    <d v="1899-12-30T02:21:12"/>
    <m/>
    <n v="0"/>
    <n v="0"/>
    <d v="1899-12-30T04:42:25"/>
    <d v="1899-12-30T05:34:49"/>
    <d v="1899-12-30T02:21:12"/>
    <d v="1899-12-30T02:47:24"/>
    <n v="2118"/>
    <x v="7"/>
    <x v="4"/>
    <n v="200808"/>
    <n v="33"/>
    <n v="1"/>
    <n v="15"/>
  </r>
  <r>
    <d v="2008-08-16T00:00:00"/>
    <d v="2008-08-16T00:00:00"/>
    <x v="2"/>
    <n v="13.5"/>
    <n v="2"/>
    <n v="34"/>
    <n v="19"/>
    <d v="1899-12-30T02:34:19"/>
    <d v="1899-12-30T00:11:26"/>
    <s v="R200803"/>
    <x v="183"/>
    <n v="5.2489469705151786"/>
    <n v="0"/>
    <x v="2"/>
    <m/>
    <d v="1899-12-30T04:59:29"/>
    <d v="1899-12-30T02:29:45"/>
    <m/>
    <n v="0"/>
    <n v="0"/>
    <d v="1899-12-30T04:59:29"/>
    <d v="1899-12-30T05:51:53"/>
    <d v="1899-12-30T02:29:45"/>
    <d v="1899-12-30T02:55:57"/>
    <n v="2477"/>
    <x v="7"/>
    <x v="4"/>
    <n v="200808"/>
    <n v="33"/>
    <n v="0"/>
    <n v="16"/>
  </r>
  <r>
    <d v="2008-08-16T00:00:00"/>
    <d v="2008-08-16T00:00:00"/>
    <x v="8"/>
    <n v="1"/>
    <n v="0"/>
    <n v="11"/>
    <n v="19"/>
    <d v="1899-12-30T00:11:19"/>
    <d v="1899-12-30T00:11:19"/>
    <s v="R200803"/>
    <x v="168"/>
    <n v="5.3019145802651"/>
    <n v="0"/>
    <x v="2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  <n v="33"/>
    <n v="0"/>
    <n v="16"/>
  </r>
  <r>
    <d v="2008-08-16T00:00:00"/>
    <d v="2008-08-16T00:00:00"/>
    <x v="9"/>
    <n v="1"/>
    <n v="0"/>
    <n v="10"/>
    <n v="29"/>
    <d v="1899-12-30T00:10:29"/>
    <d v="1899-12-30T00:10:29"/>
    <s v="R200803"/>
    <x v="169"/>
    <n v="5.7233704292527872"/>
    <n v="0"/>
    <x v="2"/>
    <m/>
    <d v="1899-12-30T00:00:00"/>
    <d v="1899-12-30T00:00:00"/>
    <m/>
    <n v="0"/>
    <n v="0"/>
    <d v="1899-12-30T04:34:40"/>
    <d v="1899-12-30T05:27:04"/>
    <d v="1899-12-30T02:17:20"/>
    <d v="1899-12-30T02:43:32"/>
    <n v="1928"/>
    <x v="7"/>
    <x v="4"/>
    <n v="200808"/>
    <n v="33"/>
    <n v="0"/>
    <n v="16"/>
  </r>
  <r>
    <d v="2008-08-16T00:00:00"/>
    <d v="2008-08-16T00:00:00"/>
    <x v="10"/>
    <n v="1"/>
    <n v="0"/>
    <n v="11"/>
    <n v="3"/>
    <d v="1899-12-30T00:11:03"/>
    <d v="1899-12-30T00:11:03"/>
    <s v="R200803"/>
    <x v="170"/>
    <n v="5.429864253393669"/>
    <n v="0"/>
    <x v="2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  <n v="33"/>
    <n v="0"/>
    <n v="16"/>
  </r>
  <r>
    <d v="2008-08-16T00:00:00"/>
    <d v="2008-08-16T00:00:00"/>
    <x v="11"/>
    <n v="1"/>
    <n v="0"/>
    <n v="10"/>
    <n v="43"/>
    <d v="1899-12-30T00:10:43"/>
    <d v="1899-12-30T00:10:43"/>
    <s v="R200803"/>
    <x v="171"/>
    <n v="5.5987558320373294"/>
    <n v="0"/>
    <x v="2"/>
    <m/>
    <d v="1899-12-30T00:00:00"/>
    <d v="1899-12-30T00:00:00"/>
    <m/>
    <n v="0"/>
    <n v="0"/>
    <d v="1899-12-30T04:40:47"/>
    <d v="1899-12-30T05:33:11"/>
    <d v="1899-12-30T02:20:23"/>
    <d v="1899-12-30T02:46:35"/>
    <n v="2076"/>
    <x v="7"/>
    <x v="4"/>
    <n v="200808"/>
    <n v="33"/>
    <n v="0"/>
    <n v="16"/>
  </r>
  <r>
    <d v="2008-08-16T00:00:00"/>
    <d v="2008-08-16T00:00:00"/>
    <x v="12"/>
    <n v="1"/>
    <n v="0"/>
    <n v="11"/>
    <n v="7"/>
    <d v="1899-12-30T00:11:07"/>
    <d v="1899-12-30T00:11:07"/>
    <s v="R200803"/>
    <x v="172"/>
    <n v="5.3973013493253408"/>
    <n v="0"/>
    <x v="2"/>
    <m/>
    <d v="1899-12-30T00:00:00"/>
    <d v="1899-12-30T00:00:00"/>
    <m/>
    <n v="0"/>
    <n v="0"/>
    <d v="1899-12-30T04:51:15"/>
    <d v="1899-12-30T05:43:39"/>
    <d v="1899-12-30T02:25:38"/>
    <d v="1899-12-30T02:51:50"/>
    <n v="2327"/>
    <x v="7"/>
    <x v="4"/>
    <n v="200808"/>
    <n v="33"/>
    <n v="0"/>
    <n v="16"/>
  </r>
  <r>
    <d v="2008-08-16T00:00:00"/>
    <d v="2008-08-16T00:00:00"/>
    <x v="13"/>
    <n v="1"/>
    <n v="0"/>
    <n v="11"/>
    <n v="20"/>
    <d v="1899-12-30T00:11:20"/>
    <d v="1899-12-30T00:11:20"/>
    <s v="R200803"/>
    <x v="173"/>
    <n v="5.2941176470588269"/>
    <n v="0"/>
    <x v="2"/>
    <m/>
    <d v="1899-12-30T00:00:00"/>
    <d v="1899-12-30T00:00:00"/>
    <m/>
    <n v="0"/>
    <n v="0"/>
    <d v="1899-12-30T04:56:56"/>
    <d v="1899-12-30T05:49:20"/>
    <d v="1899-12-30T02:28:28"/>
    <d v="1899-12-30T02:54:40"/>
    <n v="2437"/>
    <x v="7"/>
    <x v="4"/>
    <n v="200808"/>
    <n v="33"/>
    <n v="0"/>
    <n v="16"/>
  </r>
  <r>
    <d v="2008-08-16T00:00:00"/>
    <d v="2008-08-16T00:00:00"/>
    <x v="14"/>
    <n v="1"/>
    <n v="0"/>
    <n v="10"/>
    <n v="49"/>
    <d v="1899-12-30T00:10:49"/>
    <d v="1899-12-30T00:10:49"/>
    <s v="R200803"/>
    <x v="174"/>
    <n v="5.5469953775038565"/>
    <n v="0"/>
    <x v="2"/>
    <m/>
    <d v="1899-12-30T00:00:00"/>
    <d v="1899-12-30T00:00:00"/>
    <m/>
    <n v="0"/>
    <n v="0"/>
    <d v="1899-12-30T04:43:24"/>
    <d v="1899-12-30T05:35:48"/>
    <d v="1899-12-30T02:21:42"/>
    <d v="1899-12-30T02:47:54"/>
    <n v="2143"/>
    <x v="7"/>
    <x v="4"/>
    <n v="200808"/>
    <n v="33"/>
    <n v="0"/>
    <n v="16"/>
  </r>
  <r>
    <d v="2008-08-16T00:00:00"/>
    <d v="2008-08-16T00:00:00"/>
    <x v="15"/>
    <n v="1"/>
    <n v="0"/>
    <n v="11"/>
    <n v="23"/>
    <d v="1899-12-30T00:11:23"/>
    <d v="1899-12-30T00:11:23"/>
    <s v="R200803"/>
    <x v="175"/>
    <n v="5.2708638360175737"/>
    <n v="0"/>
    <x v="2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  <n v="33"/>
    <n v="0"/>
    <n v="16"/>
  </r>
  <r>
    <d v="2008-08-16T00:00:00"/>
    <d v="2008-08-16T00:00:00"/>
    <x v="16"/>
    <n v="1"/>
    <n v="0"/>
    <n v="12"/>
    <n v="22"/>
    <d v="1899-12-30T00:12:22"/>
    <d v="1899-12-30T00:12:22"/>
    <s v="R200803"/>
    <x v="176"/>
    <n v="4.851752021563347"/>
    <n v="0"/>
    <x v="2"/>
    <m/>
    <d v="1899-12-30T00:00:00"/>
    <d v="1899-12-30T00:00:00"/>
    <m/>
    <n v="0"/>
    <n v="0"/>
    <d v="1899-12-30T05:24:00"/>
    <d v="1899-12-30T06:16:24"/>
    <d v="1899-12-30T02:42:00"/>
    <d v="1899-12-30T03:08:12"/>
    <n v="2773"/>
    <x v="7"/>
    <x v="4"/>
    <n v="200808"/>
    <n v="33"/>
    <n v="0"/>
    <n v="16"/>
  </r>
  <r>
    <d v="2008-08-16T00:00:00"/>
    <d v="2008-08-16T00:00:00"/>
    <x v="17"/>
    <n v="1"/>
    <n v="0"/>
    <n v="12"/>
    <n v="41"/>
    <d v="1899-12-30T00:12:41"/>
    <d v="1899-12-30T00:12:41"/>
    <s v="R200803"/>
    <x v="177"/>
    <n v="4.7306176084099905"/>
    <n v="0"/>
    <x v="2"/>
    <m/>
    <d v="1899-12-30T00:00:00"/>
    <d v="1899-12-30T00:00:00"/>
    <m/>
    <n v="0"/>
    <n v="0"/>
    <d v="1899-12-30T05:32:18"/>
    <d v="1899-12-30T06:24:42"/>
    <d v="1899-12-30T02:46:09"/>
    <d v="1899-12-30T03:12:21"/>
    <n v="2831"/>
    <x v="7"/>
    <x v="4"/>
    <n v="200808"/>
    <n v="33"/>
    <n v="0"/>
    <n v="16"/>
  </r>
  <r>
    <d v="2008-08-16T00:00:00"/>
    <d v="2008-08-16T00:00:00"/>
    <x v="18"/>
    <n v="1"/>
    <n v="0"/>
    <n v="12"/>
    <n v="35"/>
    <d v="1899-12-30T00:12:35"/>
    <d v="1899-12-30T00:12:35"/>
    <s v="R200803"/>
    <x v="178"/>
    <n v="4.7682119205298052"/>
    <n v="0"/>
    <x v="2"/>
    <m/>
    <d v="1899-12-30T00:00:00"/>
    <d v="1899-12-30T00:00:00"/>
    <m/>
    <n v="0"/>
    <n v="0"/>
    <d v="1899-12-30T05:29:41"/>
    <d v="1899-12-30T06:22:05"/>
    <d v="1899-12-30T02:44:50"/>
    <d v="1899-12-30T03:11:03"/>
    <n v="2816"/>
    <x v="7"/>
    <x v="4"/>
    <n v="200808"/>
    <n v="33"/>
    <n v="0"/>
    <n v="16"/>
  </r>
  <r>
    <d v="2008-08-16T00:00:00"/>
    <d v="2008-08-16T00:00:00"/>
    <x v="19"/>
    <n v="1"/>
    <n v="0"/>
    <n v="12"/>
    <n v="2"/>
    <d v="1899-12-30T00:12:02"/>
    <d v="1899-12-30T00:12:02"/>
    <s v="R200803"/>
    <x v="179"/>
    <n v="4.9861495844875394"/>
    <n v="0"/>
    <x v="2"/>
    <m/>
    <d v="1899-12-30T00:00:00"/>
    <d v="1899-12-30T00:00:00"/>
    <m/>
    <n v="0"/>
    <n v="0"/>
    <d v="1899-12-30T05:15:16"/>
    <d v="1899-12-30T06:07:40"/>
    <d v="1899-12-30T02:37:38"/>
    <d v="1899-12-30T03:03:50"/>
    <n v="2709"/>
    <x v="7"/>
    <x v="4"/>
    <n v="200808"/>
    <n v="33"/>
    <n v="0"/>
    <n v="16"/>
  </r>
  <r>
    <d v="2008-08-16T00:00:00"/>
    <d v="2008-08-16T00:00:00"/>
    <x v="20"/>
    <n v="1"/>
    <n v="0"/>
    <n v="12"/>
    <n v="8"/>
    <d v="1899-12-30T00:12:08"/>
    <d v="1899-12-30T00:12:08"/>
    <s v="R200803"/>
    <x v="180"/>
    <n v="4.9450549450549497"/>
    <n v="0"/>
    <x v="2"/>
    <m/>
    <d v="1899-12-30T00:00:00"/>
    <d v="1899-12-30T00:00:00"/>
    <m/>
    <n v="0"/>
    <n v="0"/>
    <d v="1899-12-30T05:17:54"/>
    <d v="1899-12-30T06:10:18"/>
    <d v="1899-12-30T02:38:57"/>
    <d v="1899-12-30T03:05:09"/>
    <n v="2734"/>
    <x v="7"/>
    <x v="4"/>
    <n v="200808"/>
    <n v="33"/>
    <n v="0"/>
    <n v="16"/>
  </r>
  <r>
    <d v="2008-08-16T00:00:00"/>
    <d v="2008-08-16T00:00:00"/>
    <x v="21"/>
    <n v="0.4"/>
    <n v="0"/>
    <n v="4"/>
    <n v="12"/>
    <d v="1899-12-30T00:04:12"/>
    <d v="1899-12-30T00:10:30"/>
    <s v="R200803"/>
    <x v="181"/>
    <n v="5.7142857142857189"/>
    <n v="0"/>
    <x v="2"/>
    <m/>
    <d v="1899-12-30T00:00:00"/>
    <d v="1899-12-30T00:00:00"/>
    <m/>
    <n v="0"/>
    <n v="0"/>
    <d v="1899-12-30T04:35:06"/>
    <d v="1899-12-30T05:27:30"/>
    <d v="1899-12-30T02:17:33"/>
    <d v="1899-12-30T02:43:45"/>
    <n v="1942"/>
    <x v="7"/>
    <x v="4"/>
    <n v="200808"/>
    <n v="33"/>
    <n v="0"/>
    <n v="16"/>
  </r>
  <r>
    <d v="2008-08-18T00:00:00"/>
    <d v="2008-08-18T00:00:00"/>
    <x v="2"/>
    <n v="4.0999999999999996"/>
    <n v="0"/>
    <n v="43"/>
    <n v="18"/>
    <d v="1899-12-30T00:43:18"/>
    <d v="1899-12-30T00:10:34"/>
    <s v="R200803"/>
    <x v="184"/>
    <n v="5.6812933025404204"/>
    <n v="0"/>
    <x v="4"/>
    <s v="Ran with Dave F."/>
    <d v="1899-12-30T04:36:42"/>
    <d v="1899-12-30T02:18:21"/>
    <m/>
    <n v="0"/>
    <n v="0"/>
    <d v="1899-12-30T04:36:42"/>
    <d v="1899-12-30T05:29:06"/>
    <d v="1899-12-30T02:18:21"/>
    <d v="1899-12-30T02:44:33"/>
    <n v="1986"/>
    <x v="7"/>
    <x v="4"/>
    <n v="200808"/>
    <n v="34"/>
    <n v="1"/>
    <n v="18"/>
  </r>
  <r>
    <d v="2008-08-20T00:00:00"/>
    <d v="2008-08-20T00:00:00"/>
    <x v="2"/>
    <n v="3.5"/>
    <n v="0"/>
    <n v="33"/>
    <n v="53"/>
    <d v="1899-12-30T00:33:53"/>
    <d v="1899-12-30T00:09:41"/>
    <s v="R200803"/>
    <x v="89"/>
    <n v="6.1977373339891839"/>
    <n v="0"/>
    <x v="14"/>
    <s v="Intervals"/>
    <d v="1899-12-30T04:13:38"/>
    <d v="1899-12-30T02:06:49"/>
    <m/>
    <n v="0"/>
    <n v="0"/>
    <d v="1899-12-30T04:13:38"/>
    <d v="1899-12-30T05:06:02"/>
    <d v="1899-12-30T02:06:49"/>
    <d v="1899-12-30T02:33:01"/>
    <n v="1249"/>
    <x v="7"/>
    <x v="4"/>
    <n v="200808"/>
    <n v="34"/>
    <n v="1"/>
    <n v="20"/>
  </r>
  <r>
    <d v="2008-08-21T00:00:00"/>
    <d v="2008-08-21T00:00:00"/>
    <x v="2"/>
    <n v="5"/>
    <n v="0"/>
    <n v="51"/>
    <n v="0"/>
    <d v="1899-12-30T00:51:00"/>
    <d v="1899-12-30T00:10:12"/>
    <s v="R200803"/>
    <x v="141"/>
    <n v="5.8823529411764754"/>
    <n v="0"/>
    <x v="14"/>
    <m/>
    <d v="1899-12-30T04:27:14"/>
    <d v="1899-12-30T02:13:37"/>
    <m/>
    <n v="0"/>
    <n v="0"/>
    <d v="1899-12-30T04:27:14"/>
    <d v="1899-12-30T05:19:38"/>
    <d v="1899-12-30T02:13:37"/>
    <d v="1899-12-30T02:39:49"/>
    <n v="1694"/>
    <x v="7"/>
    <x v="4"/>
    <n v="200808"/>
    <n v="34"/>
    <n v="0"/>
    <n v="21"/>
  </r>
  <r>
    <d v="2008-08-24T00:00:00"/>
    <d v="2008-08-24T00:00:00"/>
    <x v="2"/>
    <n v="17"/>
    <n v="3"/>
    <n v="28"/>
    <n v="38"/>
    <d v="1899-12-30T03:28:38"/>
    <d v="1899-12-30T00:12:16"/>
    <s v="R200803"/>
    <x v="185"/>
    <n v="4.888959897747247"/>
    <n v="0"/>
    <x v="4"/>
    <m/>
    <d v="1899-12-30T05:21:32"/>
    <d v="1899-12-30T02:40:46"/>
    <m/>
    <n v="0"/>
    <n v="0"/>
    <d v="1899-12-30T05:21:32"/>
    <d v="1899-12-30T06:13:56"/>
    <d v="1899-12-30T02:40:46"/>
    <d v="1899-12-30T03:06:58"/>
    <n v="2759"/>
    <x v="7"/>
    <x v="4"/>
    <n v="200808"/>
    <n v="35"/>
    <n v="2"/>
    <n v="24"/>
  </r>
  <r>
    <d v="2008-08-24T00:00:00"/>
    <d v="2008-08-24T00:00:00"/>
    <x v="8"/>
    <n v="1"/>
    <n v="0"/>
    <n v="9"/>
    <n v="26"/>
    <d v="1899-12-30T00:09:26"/>
    <d v="1899-12-30T00:09:26"/>
    <s v="R200803"/>
    <x v="168"/>
    <n v="6.3604240282685556"/>
    <n v="0"/>
    <x v="0"/>
    <m/>
    <d v="1899-12-30T00:00:00"/>
    <d v="1899-12-30T00:00:00"/>
    <m/>
    <n v="0"/>
    <n v="0"/>
    <d v="1899-12-30T04:07:09"/>
    <d v="1899-12-30T04:59:33"/>
    <d v="1899-12-30T02:03:35"/>
    <d v="1899-12-30T02:29:47"/>
    <n v="1081"/>
    <x v="7"/>
    <x v="4"/>
    <n v="200808"/>
    <n v="35"/>
    <n v="0"/>
    <n v="24"/>
  </r>
  <r>
    <d v="2008-08-24T00:00:00"/>
    <d v="2008-08-24T00:00:00"/>
    <x v="9"/>
    <n v="1"/>
    <n v="0"/>
    <n v="10"/>
    <n v="34"/>
    <d v="1899-12-30T00:10:34"/>
    <d v="1899-12-30T00:10:34"/>
    <s v="R200803"/>
    <x v="169"/>
    <n v="5.6782334384858091"/>
    <n v="0"/>
    <x v="0"/>
    <m/>
    <d v="1899-12-30T00:00:00"/>
    <d v="1899-12-30T00:00:00"/>
    <m/>
    <n v="0"/>
    <n v="0"/>
    <d v="1899-12-30T04:36:51"/>
    <d v="1899-12-30T05:29:15"/>
    <d v="1899-12-30T02:18:25"/>
    <d v="1899-12-30T02:44:37"/>
    <n v="1988"/>
    <x v="7"/>
    <x v="4"/>
    <n v="200808"/>
    <n v="35"/>
    <n v="0"/>
    <n v="24"/>
  </r>
  <r>
    <d v="2008-08-24T00:00:00"/>
    <d v="2008-08-24T00:00:00"/>
    <x v="10"/>
    <n v="1"/>
    <n v="0"/>
    <n v="11"/>
    <n v="4"/>
    <d v="1899-12-30T00:11:04"/>
    <d v="1899-12-30T00:11:04"/>
    <s v="R200803"/>
    <x v="170"/>
    <n v="5.4216867469879562"/>
    <n v="0"/>
    <x v="0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4"/>
    <n v="200808"/>
    <n v="35"/>
    <n v="0"/>
    <n v="24"/>
  </r>
  <r>
    <d v="2008-08-24T00:00:00"/>
    <d v="2008-08-24T00:00:00"/>
    <x v="11"/>
    <n v="1"/>
    <n v="0"/>
    <n v="11"/>
    <n v="1"/>
    <d v="1899-12-30T00:11:01"/>
    <d v="1899-12-30T00:11:01"/>
    <s v="R200803"/>
    <x v="171"/>
    <n v="5.4462934947049968"/>
    <n v="0"/>
    <x v="0"/>
    <m/>
    <d v="1899-12-30T00:00:00"/>
    <d v="1899-12-30T00:00:00"/>
    <m/>
    <n v="0"/>
    <n v="0"/>
    <d v="1899-12-30T04:48:38"/>
    <d v="1899-12-30T05:41:02"/>
    <d v="1899-12-30T02:24:19"/>
    <d v="1899-12-30T02:50:31"/>
    <n v="2258"/>
    <x v="7"/>
    <x v="4"/>
    <n v="200808"/>
    <n v="35"/>
    <n v="0"/>
    <n v="24"/>
  </r>
  <r>
    <d v="2008-08-24T00:00:00"/>
    <d v="2008-08-24T00:00:00"/>
    <x v="12"/>
    <n v="1"/>
    <n v="0"/>
    <n v="11"/>
    <n v="19"/>
    <d v="1899-12-30T00:11:19"/>
    <d v="1899-12-30T00:11:19"/>
    <s v="R200803"/>
    <x v="172"/>
    <n v="5.3019145802651"/>
    <n v="0"/>
    <x v="0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  <n v="35"/>
    <n v="0"/>
    <n v="24"/>
  </r>
  <r>
    <d v="2008-08-24T00:00:00"/>
    <d v="2008-08-24T00:00:00"/>
    <x v="13"/>
    <n v="1"/>
    <n v="0"/>
    <n v="10"/>
    <n v="54"/>
    <d v="1899-12-30T00:10:54"/>
    <d v="1899-12-30T00:10:54"/>
    <s v="R200803"/>
    <x v="173"/>
    <n v="5.5045871559633071"/>
    <n v="0"/>
    <x v="0"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  <n v="35"/>
    <n v="0"/>
    <n v="24"/>
  </r>
  <r>
    <d v="2008-08-24T00:00:00"/>
    <d v="2008-08-24T00:00:00"/>
    <x v="14"/>
    <n v="1"/>
    <n v="0"/>
    <n v="11"/>
    <n v="23"/>
    <d v="1899-12-30T00:11:23"/>
    <d v="1899-12-30T00:11:23"/>
    <s v="R200803"/>
    <x v="174"/>
    <n v="5.2708638360175737"/>
    <n v="0"/>
    <x v="0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  <n v="35"/>
    <n v="0"/>
    <n v="24"/>
  </r>
  <r>
    <d v="2008-08-24T00:00:00"/>
    <d v="2008-08-24T00:00:00"/>
    <x v="15"/>
    <n v="1"/>
    <n v="0"/>
    <n v="14"/>
    <n v="14"/>
    <d v="1899-12-30T00:14:14"/>
    <d v="1899-12-30T00:14:14"/>
    <s v="R200803"/>
    <x v="175"/>
    <n v="4.2154566744730717"/>
    <n v="0"/>
    <x v="0"/>
    <m/>
    <d v="1899-12-30T00:00:00"/>
    <d v="1899-12-30T00:00:00"/>
    <m/>
    <n v="0"/>
    <n v="0"/>
    <d v="1899-12-30T06:12:55"/>
    <d v="1899-12-30T07:05:19"/>
    <d v="1899-12-30T03:06:27"/>
    <d v="1899-12-30T03:32:39"/>
    <n v="2970"/>
    <x v="7"/>
    <x v="4"/>
    <n v="200808"/>
    <n v="35"/>
    <n v="0"/>
    <n v="24"/>
  </r>
  <r>
    <d v="2008-08-24T00:00:00"/>
    <d v="2008-08-24T00:00:00"/>
    <x v="16"/>
    <n v="1"/>
    <n v="0"/>
    <n v="10"/>
    <n v="54"/>
    <d v="1899-12-30T00:10:54"/>
    <d v="1899-12-30T00:10:54"/>
    <s v="R200803"/>
    <x v="176"/>
    <n v="5.5045871559633071"/>
    <n v="0"/>
    <x v="0"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  <n v="35"/>
    <n v="0"/>
    <n v="24"/>
  </r>
  <r>
    <d v="2008-08-24T00:00:00"/>
    <d v="2008-08-24T00:00:00"/>
    <x v="17"/>
    <n v="1"/>
    <n v="0"/>
    <n v="11"/>
    <n v="28"/>
    <d v="1899-12-30T00:11:28"/>
    <d v="1899-12-30T00:11:28"/>
    <s v="R200803"/>
    <x v="177"/>
    <n v="5.2325581395348877"/>
    <n v="0"/>
    <x v="0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4"/>
    <n v="200808"/>
    <n v="35"/>
    <n v="0"/>
    <n v="24"/>
  </r>
  <r>
    <d v="2008-08-24T00:00:00"/>
    <d v="2008-08-24T00:00:00"/>
    <x v="18"/>
    <n v="1"/>
    <n v="0"/>
    <n v="12"/>
    <n v="23"/>
    <d v="1899-12-30T00:12:23"/>
    <d v="1899-12-30T00:12:23"/>
    <s v="R200803"/>
    <x v="178"/>
    <n v="4.8452220726783359"/>
    <n v="0"/>
    <x v="0"/>
    <m/>
    <d v="1899-12-30T00:00:00"/>
    <d v="1899-12-30T00:00:00"/>
    <m/>
    <n v="0"/>
    <n v="0"/>
    <d v="1899-12-30T05:24:27"/>
    <d v="1899-12-30T06:16:51"/>
    <d v="1899-12-30T02:42:13"/>
    <d v="1899-12-30T03:08:25"/>
    <n v="2776"/>
    <x v="7"/>
    <x v="4"/>
    <n v="200808"/>
    <n v="35"/>
    <n v="0"/>
    <n v="24"/>
  </r>
  <r>
    <d v="2008-08-24T00:00:00"/>
    <d v="2008-08-24T00:00:00"/>
    <x v="19"/>
    <n v="1"/>
    <n v="0"/>
    <n v="13"/>
    <n v="50"/>
    <d v="1899-12-30T00:13:50"/>
    <d v="1899-12-30T00:13:50"/>
    <s v="R200803"/>
    <x v="179"/>
    <n v="4.3373493975903648"/>
    <n v="0"/>
    <x v="0"/>
    <m/>
    <d v="1899-12-30T00:00:00"/>
    <d v="1899-12-30T00:00:00"/>
    <m/>
    <n v="0"/>
    <n v="0"/>
    <d v="1899-12-30T06:02:26"/>
    <d v="1899-12-30T06:54:50"/>
    <d v="1899-12-30T03:01:13"/>
    <d v="1899-12-30T03:27:25"/>
    <n v="2935"/>
    <x v="7"/>
    <x v="4"/>
    <n v="200808"/>
    <n v="35"/>
    <n v="0"/>
    <n v="24"/>
  </r>
  <r>
    <d v="2008-08-24T00:00:00"/>
    <d v="2008-08-24T00:00:00"/>
    <x v="20"/>
    <n v="1"/>
    <n v="0"/>
    <n v="17"/>
    <n v="27"/>
    <d v="1899-12-30T00:17:27"/>
    <d v="1899-12-30T00:17:27"/>
    <s v="R200803"/>
    <x v="180"/>
    <n v="3.4383954154727823"/>
    <n v="0"/>
    <x v="0"/>
    <m/>
    <d v="1899-12-30T00:00:00"/>
    <d v="1899-12-30T00:00:00"/>
    <m/>
    <n v="0"/>
    <n v="0"/>
    <d v="1899-12-30T07:37:11"/>
    <d v="1899-12-30T08:29:35"/>
    <d v="1899-12-30T03:48:36"/>
    <d v="1899-12-30T04:14:48"/>
    <n v="3109"/>
    <x v="7"/>
    <x v="4"/>
    <n v="200808"/>
    <n v="35"/>
    <n v="0"/>
    <n v="24"/>
  </r>
  <r>
    <d v="2008-08-24T00:00:00"/>
    <d v="2008-08-24T00:00:00"/>
    <x v="21"/>
    <n v="1"/>
    <n v="0"/>
    <n v="12"/>
    <n v="27"/>
    <d v="1899-12-30T00:12:27"/>
    <d v="1899-12-30T00:12:27"/>
    <s v="R200803"/>
    <x v="181"/>
    <n v="4.8192771084337389"/>
    <n v="0"/>
    <x v="0"/>
    <m/>
    <d v="1899-12-30T00:00:00"/>
    <d v="1899-12-30T00:00:00"/>
    <m/>
    <n v="0"/>
    <n v="0"/>
    <d v="1899-12-30T05:26:11"/>
    <d v="1899-12-30T06:18:35"/>
    <d v="1899-12-30T02:43:06"/>
    <d v="1899-12-30T03:09:18"/>
    <n v="2789"/>
    <x v="7"/>
    <x v="4"/>
    <n v="200808"/>
    <n v="35"/>
    <n v="0"/>
    <n v="24"/>
  </r>
  <r>
    <d v="2008-08-24T00:00:00"/>
    <d v="2008-08-24T00:00:00"/>
    <x v="25"/>
    <n v="1"/>
    <n v="0"/>
    <n v="12"/>
    <n v="59"/>
    <d v="1899-12-30T00:12:59"/>
    <d v="1899-12-30T00:12:59"/>
    <s v="R200803"/>
    <x v="182"/>
    <n v="4.6213093709884507"/>
    <n v="0"/>
    <x v="0"/>
    <m/>
    <d v="1899-12-30T00:00:00"/>
    <d v="1899-12-30T00:00:00"/>
    <m/>
    <n v="0"/>
    <n v="0"/>
    <d v="1899-12-30T05:40:10"/>
    <d v="1899-12-30T06:32:34"/>
    <d v="1899-12-30T02:50:05"/>
    <d v="1899-12-30T03:16:17"/>
    <n v="2868"/>
    <x v="7"/>
    <x v="4"/>
    <n v="200808"/>
    <n v="35"/>
    <n v="0"/>
    <n v="24"/>
  </r>
  <r>
    <d v="2008-08-24T00:00:00"/>
    <d v="2008-08-24T00:00:00"/>
    <x v="26"/>
    <n v="1"/>
    <n v="0"/>
    <n v="11"/>
    <n v="36"/>
    <d v="1899-12-30T00:11:36"/>
    <d v="1899-12-30T00:11:36"/>
    <s v="R200803"/>
    <x v="186"/>
    <n v="5.1724137931034528"/>
    <n v="0"/>
    <x v="0"/>
    <m/>
    <d v="1899-12-30T00:00:00"/>
    <d v="1899-12-30T00:00:00"/>
    <m/>
    <n v="0"/>
    <n v="0"/>
    <d v="1899-12-30T05:03:55"/>
    <d v="1899-12-30T05:56:19"/>
    <d v="1899-12-30T02:31:58"/>
    <d v="1899-12-30T02:58:10"/>
    <n v="2543"/>
    <x v="7"/>
    <x v="4"/>
    <n v="200808"/>
    <n v="35"/>
    <n v="0"/>
    <n v="24"/>
  </r>
  <r>
    <d v="2008-08-24T00:00:00"/>
    <d v="2008-08-24T00:00:00"/>
    <x v="27"/>
    <n v="1"/>
    <n v="0"/>
    <n v="15"/>
    <n v="26"/>
    <d v="1899-12-30T00:15:26"/>
    <d v="1899-12-30T00:15:26"/>
    <s v="R200803"/>
    <x v="187"/>
    <n v="3.8876889848812124"/>
    <n v="0"/>
    <x v="0"/>
    <m/>
    <d v="1899-12-30T00:00:00"/>
    <d v="1899-12-30T00:00:00"/>
    <m/>
    <n v="0"/>
    <n v="0"/>
    <d v="1899-12-30T06:44:21"/>
    <d v="1899-12-30T07:36:45"/>
    <d v="1899-12-30T03:22:11"/>
    <d v="1899-12-30T03:48:23"/>
    <n v="3045"/>
    <x v="7"/>
    <x v="4"/>
    <n v="200808"/>
    <n v="35"/>
    <n v="0"/>
    <n v="24"/>
  </r>
  <r>
    <d v="2008-08-26T00:00:00"/>
    <d v="2008-08-26T00:00:00"/>
    <x v="2"/>
    <n v="2"/>
    <n v="0"/>
    <n v="15"/>
    <n v="35"/>
    <d v="1899-12-30T00:15:35"/>
    <d v="1899-12-30T00:07:48"/>
    <s v="R200803"/>
    <x v="52"/>
    <n v="7.7005347593582938"/>
    <n v="0"/>
    <x v="2"/>
    <s v="Out: 7.52.24 Back: 7.43.14"/>
    <d v="1899-12-30T03:24:09"/>
    <d v="1899-12-30T01:42:04"/>
    <m/>
    <n v="0"/>
    <n v="0"/>
    <d v="1899-12-30T03:24:09"/>
    <d v="1899-12-30T04:16:33"/>
    <d v="1899-12-30T01:42:04"/>
    <d v="1899-12-30T02:08:16"/>
    <n v="798"/>
    <x v="7"/>
    <x v="4"/>
    <n v="200808"/>
    <n v="35"/>
    <n v="1"/>
    <n v="26"/>
  </r>
  <r>
    <d v="2008-08-28T00:00:00"/>
    <d v="2008-08-28T00:00:00"/>
    <x v="2"/>
    <n v="5"/>
    <n v="0"/>
    <n v="47"/>
    <n v="37"/>
    <d v="1899-12-30T00:47:37"/>
    <d v="1899-12-30T00:09:31"/>
    <s v="R200803"/>
    <x v="97"/>
    <n v="6.3003150157507912"/>
    <n v="0"/>
    <x v="14"/>
    <m/>
    <d v="1899-12-30T04:09:31"/>
    <d v="1899-12-30T02:04:45"/>
    <m/>
    <n v="0"/>
    <n v="0"/>
    <d v="1899-12-30T04:09:31"/>
    <d v="1899-12-30T05:01:55"/>
    <d v="1899-12-30T02:04:45"/>
    <d v="1899-12-30T02:30:57"/>
    <n v="1140"/>
    <x v="7"/>
    <x v="4"/>
    <n v="200808"/>
    <n v="35"/>
    <n v="1"/>
    <n v="28"/>
  </r>
  <r>
    <d v="2008-08-29T00:00:00"/>
    <d v="2008-08-29T00:00:00"/>
    <x v="2"/>
    <n v="3.5"/>
    <n v="0"/>
    <n v="35"/>
    <n v="33"/>
    <d v="1899-12-30T00:35:33"/>
    <d v="1899-12-30T00:10:09"/>
    <s v="R200804"/>
    <x v="89"/>
    <n v="5.9071729957805958"/>
    <n v="0"/>
    <x v="2"/>
    <m/>
    <d v="1899-12-30T04:26:07"/>
    <d v="1899-12-30T02:13:04"/>
    <m/>
    <n v="0"/>
    <n v="0"/>
    <d v="1899-12-30T04:26:07"/>
    <d v="1899-12-30T05:18:31"/>
    <d v="1899-12-30T02:13:04"/>
    <d v="1899-12-30T02:39:16"/>
    <n v="1656"/>
    <x v="7"/>
    <x v="4"/>
    <n v="200808"/>
    <n v="35"/>
    <n v="0"/>
    <n v="29"/>
  </r>
  <r>
    <d v="2008-09-01T00:00:00"/>
    <d v="2008-09-01T00:00:00"/>
    <x v="2"/>
    <n v="12.4"/>
    <n v="2"/>
    <n v="10"/>
    <n v="0"/>
    <d v="1899-12-30T02:10:00"/>
    <d v="1899-12-30T00:10:29"/>
    <s v="R200804"/>
    <x v="188"/>
    <n v="5.7230769230769285"/>
    <n v="0"/>
    <x v="2"/>
    <m/>
    <d v="1899-12-30T04:34:41"/>
    <d v="1899-12-30T02:17:20"/>
    <m/>
    <n v="0"/>
    <n v="0"/>
    <d v="1899-12-30T04:34:41"/>
    <d v="1899-12-30T05:27:05"/>
    <d v="1899-12-30T02:17:20"/>
    <d v="1899-12-30T02:43:32"/>
    <n v="1931"/>
    <x v="7"/>
    <x v="5"/>
    <n v="200809"/>
    <n v="36"/>
    <n v="2"/>
    <n v="1"/>
  </r>
  <r>
    <d v="2008-09-01T00:00:00"/>
    <d v="2008-09-01T00:00:00"/>
    <x v="8"/>
    <n v="1"/>
    <n v="0"/>
    <n v="9"/>
    <n v="41"/>
    <d v="1899-12-30T00:09:41"/>
    <d v="1899-12-30T00:09:41"/>
    <s v="R200804"/>
    <x v="168"/>
    <n v="6.196213425129093"/>
    <n v="0"/>
    <x v="2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  <n v="36"/>
    <n v="0"/>
    <n v="1"/>
  </r>
  <r>
    <d v="2008-09-01T00:00:00"/>
    <d v="2008-09-01T00:00:00"/>
    <x v="9"/>
    <n v="1"/>
    <n v="0"/>
    <n v="9"/>
    <n v="41"/>
    <d v="1899-12-30T00:09:41"/>
    <d v="1899-12-30T00:09:41"/>
    <s v="R200804"/>
    <x v="169"/>
    <n v="6.196213425129093"/>
    <n v="0"/>
    <x v="2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  <n v="36"/>
    <n v="0"/>
    <n v="1"/>
  </r>
  <r>
    <d v="2008-09-01T00:00:00"/>
    <d v="2008-09-01T00:00:00"/>
    <x v="10"/>
    <n v="1"/>
    <n v="0"/>
    <n v="9"/>
    <n v="46"/>
    <d v="1899-12-30T00:09:46"/>
    <d v="1899-12-30T00:09:46"/>
    <s v="R200804"/>
    <x v="170"/>
    <n v="6.1433447098976153"/>
    <n v="0"/>
    <x v="2"/>
    <m/>
    <d v="1899-12-30T00:00:00"/>
    <d v="1899-12-30T00:00:00"/>
    <m/>
    <n v="0"/>
    <n v="0"/>
    <d v="1899-12-30T04:15:53"/>
    <d v="1899-12-30T05:08:17"/>
    <d v="1899-12-30T02:07:57"/>
    <d v="1899-12-30T02:34:09"/>
    <n v="1324"/>
    <x v="7"/>
    <x v="5"/>
    <n v="200809"/>
    <n v="36"/>
    <n v="0"/>
    <n v="1"/>
  </r>
  <r>
    <d v="2008-09-01T00:00:00"/>
    <d v="2008-09-01T00:00:00"/>
    <x v="11"/>
    <n v="1"/>
    <n v="0"/>
    <n v="9"/>
    <n v="40"/>
    <d v="1899-12-30T00:09:40"/>
    <d v="1899-12-30T00:09:40"/>
    <s v="R200804"/>
    <x v="171"/>
    <n v="6.2068965517241432"/>
    <n v="0"/>
    <x v="2"/>
    <m/>
    <d v="1899-12-30T00:00:00"/>
    <d v="1899-12-30T00:00:00"/>
    <m/>
    <n v="0"/>
    <n v="0"/>
    <d v="1899-12-30T04:13:16"/>
    <d v="1899-12-30T05:05:40"/>
    <d v="1899-12-30T02:06:38"/>
    <d v="1899-12-30T02:32:50"/>
    <n v="1232"/>
    <x v="7"/>
    <x v="5"/>
    <n v="200809"/>
    <n v="36"/>
    <n v="0"/>
    <n v="1"/>
  </r>
  <r>
    <d v="2008-09-01T00:00:00"/>
    <d v="2008-09-01T00:00:00"/>
    <x v="12"/>
    <n v="1"/>
    <n v="0"/>
    <n v="9"/>
    <n v="59"/>
    <d v="1899-12-30T00:09:59"/>
    <d v="1899-12-30T00:09:59"/>
    <s v="R200804"/>
    <x v="172"/>
    <n v="6.0100166944908233"/>
    <n v="0"/>
    <x v="2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5"/>
    <n v="200809"/>
    <n v="36"/>
    <n v="0"/>
    <n v="1"/>
  </r>
  <r>
    <d v="2008-09-01T00:00:00"/>
    <d v="2008-09-01T00:00:00"/>
    <x v="13"/>
    <n v="1"/>
    <n v="0"/>
    <n v="10"/>
    <n v="15"/>
    <d v="1899-12-30T00:10:15"/>
    <d v="1899-12-30T00:10:15"/>
    <s v="R200804"/>
    <x v="173"/>
    <n v="5.8536585365853702"/>
    <n v="0"/>
    <x v="2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5"/>
    <n v="200809"/>
    <n v="36"/>
    <n v="0"/>
    <n v="1"/>
  </r>
  <r>
    <d v="2008-09-01T00:00:00"/>
    <d v="2008-09-01T00:00:00"/>
    <x v="14"/>
    <n v="1"/>
    <n v="0"/>
    <n v="10"/>
    <n v="13"/>
    <d v="1899-12-30T00:10:13"/>
    <d v="1899-12-30T00:10:13"/>
    <s v="R200804"/>
    <x v="174"/>
    <n v="5.872756933115828"/>
    <n v="0"/>
    <x v="2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  <n v="36"/>
    <n v="0"/>
    <n v="1"/>
  </r>
  <r>
    <d v="2008-09-01T00:00:00"/>
    <d v="2008-09-01T00:00:00"/>
    <x v="15"/>
    <n v="1"/>
    <n v="0"/>
    <n v="10"/>
    <n v="35"/>
    <d v="1899-12-30T00:10:35"/>
    <d v="1899-12-30T00:10:35"/>
    <s v="R200804"/>
    <x v="175"/>
    <n v="5.6692913385826813"/>
    <n v="0"/>
    <x v="2"/>
    <m/>
    <d v="1899-12-30T00:00:00"/>
    <d v="1899-12-30T00:00:00"/>
    <m/>
    <n v="0"/>
    <n v="0"/>
    <d v="1899-12-30T04:37:17"/>
    <d v="1899-12-30T05:29:41"/>
    <d v="1899-12-30T02:18:38"/>
    <d v="1899-12-30T02:44:51"/>
    <n v="1996"/>
    <x v="7"/>
    <x v="5"/>
    <n v="200809"/>
    <n v="36"/>
    <n v="0"/>
    <n v="1"/>
  </r>
  <r>
    <d v="2008-09-01T00:00:00"/>
    <d v="2008-09-01T00:00:00"/>
    <x v="16"/>
    <n v="1"/>
    <n v="0"/>
    <n v="10"/>
    <n v="58"/>
    <d v="1899-12-30T00:10:58"/>
    <d v="1899-12-30T00:10:58"/>
    <s v="R200804"/>
    <x v="176"/>
    <n v="5.4711246200607944"/>
    <n v="0"/>
    <x v="2"/>
    <m/>
    <d v="1899-12-30T00:00:00"/>
    <d v="1899-12-30T00:00:00"/>
    <m/>
    <n v="0"/>
    <n v="0"/>
    <d v="1899-12-30T04:47:20"/>
    <d v="1899-12-30T05:39:44"/>
    <d v="1899-12-30T02:23:40"/>
    <d v="1899-12-30T02:49:52"/>
    <n v="2231"/>
    <x v="7"/>
    <x v="5"/>
    <n v="200809"/>
    <n v="36"/>
    <n v="0"/>
    <n v="1"/>
  </r>
  <r>
    <d v="2008-09-01T00:00:00"/>
    <d v="2008-09-01T00:00:00"/>
    <x v="17"/>
    <n v="1"/>
    <n v="0"/>
    <n v="11"/>
    <n v="29"/>
    <d v="1899-12-30T00:11:29"/>
    <d v="1899-12-30T00:11:29"/>
    <s v="R200804"/>
    <x v="177"/>
    <n v="5.224963715529757"/>
    <n v="0"/>
    <x v="2"/>
    <m/>
    <d v="1899-12-30T00:00:00"/>
    <d v="1899-12-30T00:00:00"/>
    <m/>
    <n v="0"/>
    <n v="0"/>
    <d v="1899-12-30T05:00:52"/>
    <d v="1899-12-30T05:53:16"/>
    <d v="1899-12-30T02:30:26"/>
    <d v="1899-12-30T02:56:38"/>
    <n v="2506"/>
    <x v="7"/>
    <x v="5"/>
    <n v="200809"/>
    <n v="36"/>
    <n v="0"/>
    <n v="1"/>
  </r>
  <r>
    <d v="2008-09-01T00:00:00"/>
    <d v="2008-09-01T00:00:00"/>
    <x v="18"/>
    <n v="1"/>
    <n v="0"/>
    <n v="11"/>
    <n v="16"/>
    <d v="1899-12-30T00:11:16"/>
    <d v="1899-12-30T00:11:16"/>
    <s v="R200804"/>
    <x v="178"/>
    <n v="5.3254437869822517"/>
    <n v="0"/>
    <x v="2"/>
    <m/>
    <d v="1899-12-30T00:00:00"/>
    <d v="1899-12-30T00:00:00"/>
    <m/>
    <n v="0"/>
    <n v="0"/>
    <d v="1899-12-30T04:55:11"/>
    <d v="1899-12-30T05:47:35"/>
    <d v="1899-12-30T02:27:36"/>
    <d v="1899-12-30T02:53:48"/>
    <n v="2395"/>
    <x v="7"/>
    <x v="5"/>
    <n v="200809"/>
    <n v="36"/>
    <n v="0"/>
    <n v="1"/>
  </r>
  <r>
    <d v="2008-09-01T00:00:00"/>
    <d v="2008-09-01T00:00:00"/>
    <x v="19"/>
    <n v="1"/>
    <n v="0"/>
    <n v="11"/>
    <n v="28"/>
    <d v="1899-12-30T00:11:28"/>
    <d v="1899-12-30T00:11:28"/>
    <s v="R200804"/>
    <x v="179"/>
    <n v="5.2325581395348877"/>
    <n v="0"/>
    <x v="2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5"/>
    <n v="200809"/>
    <n v="36"/>
    <n v="0"/>
    <n v="1"/>
  </r>
  <r>
    <d v="2008-09-01T00:00:00"/>
    <d v="2008-09-01T00:00:00"/>
    <x v="20"/>
    <n v="0.4"/>
    <n v="0"/>
    <n v="4"/>
    <n v="53"/>
    <d v="1899-12-30T00:04:53"/>
    <d v="1899-12-30T00:12:12"/>
    <s v="R200804"/>
    <x v="180"/>
    <n v="4.9146757679180935"/>
    <n v="0"/>
    <x v="2"/>
    <m/>
    <d v="1899-12-30T00:00:00"/>
    <d v="1899-12-30T00:00:00"/>
    <m/>
    <n v="0"/>
    <n v="0"/>
    <d v="1899-12-30T05:19:51"/>
    <d v="1899-12-30T06:12:16"/>
    <d v="1899-12-30T02:39:56"/>
    <d v="1899-12-30T03:06:08"/>
    <n v="2749"/>
    <x v="7"/>
    <x v="5"/>
    <n v="200809"/>
    <n v="36"/>
    <n v="0"/>
    <n v="1"/>
  </r>
  <r>
    <d v="2008-09-03T00:00:00"/>
    <d v="2008-09-03T00:00:00"/>
    <x v="2"/>
    <n v="4.5"/>
    <n v="0"/>
    <n v="46"/>
    <n v="13"/>
    <d v="1899-12-30T00:46:13"/>
    <d v="1899-12-30T00:10:16"/>
    <s v="R200804"/>
    <x v="93"/>
    <n v="5.8420483231157627"/>
    <n v="0"/>
    <x v="31"/>
    <m/>
    <d v="1899-12-30T04:29:05"/>
    <d v="1899-12-30T02:14:33"/>
    <m/>
    <n v="0"/>
    <n v="0"/>
    <d v="1899-12-30T04:29:05"/>
    <d v="1899-12-30T05:21:29"/>
    <d v="1899-12-30T02:14:33"/>
    <d v="1899-12-30T02:40:45"/>
    <n v="1759"/>
    <x v="7"/>
    <x v="5"/>
    <n v="200809"/>
    <n v="36"/>
    <n v="1"/>
    <n v="3"/>
  </r>
  <r>
    <d v="2008-09-05T00:00:00"/>
    <d v="2008-09-05T00:00:00"/>
    <x v="2"/>
    <n v="4"/>
    <n v="0"/>
    <n v="38"/>
    <n v="13"/>
    <d v="1899-12-30T00:38:13"/>
    <d v="1899-12-30T00:09:33"/>
    <s v="R200804"/>
    <x v="75"/>
    <n v="6.2799825556040174"/>
    <n v="0"/>
    <x v="3"/>
    <m/>
    <d v="1899-12-30T04:10:19"/>
    <d v="1899-12-30T02:05:10"/>
    <m/>
    <n v="0"/>
    <n v="0"/>
    <d v="1899-12-30T04:10:19"/>
    <d v="1899-12-30T05:02:43"/>
    <d v="1899-12-30T02:05:10"/>
    <d v="1899-12-30T02:31:22"/>
    <n v="1168"/>
    <x v="7"/>
    <x v="5"/>
    <n v="200809"/>
    <n v="36"/>
    <n v="1"/>
    <n v="5"/>
  </r>
  <r>
    <d v="2008-09-06T00:00:00"/>
    <d v="2008-09-06T00:00:00"/>
    <x v="2"/>
    <n v="8"/>
    <n v="1"/>
    <n v="38"/>
    <n v="0"/>
    <d v="1899-12-30T01:38:00"/>
    <d v="1899-12-30T00:12:15"/>
    <s v="R200804"/>
    <x v="139"/>
    <n v="4.8979591836734739"/>
    <n v="0"/>
    <x v="32"/>
    <s v="Walked a bunch"/>
    <d v="1899-12-30T05:20:57"/>
    <d v="1899-12-30T02:40:28"/>
    <m/>
    <n v="0"/>
    <n v="0"/>
    <d v="1899-12-30T05:20:57"/>
    <d v="1899-12-30T06:13:21"/>
    <d v="1899-12-30T02:40:28"/>
    <d v="1899-12-30T03:06:41"/>
    <n v="2757"/>
    <x v="7"/>
    <x v="5"/>
    <n v="200809"/>
    <n v="36"/>
    <n v="0"/>
    <n v="6"/>
  </r>
  <r>
    <d v="2008-09-08T00:00:00"/>
    <d v="2008-09-08T00:00:00"/>
    <x v="2"/>
    <n v="5"/>
    <n v="0"/>
    <n v="48"/>
    <n v="19"/>
    <d v="1899-12-30T00:48:19"/>
    <d v="1899-12-30T00:09:40"/>
    <s v="R200803"/>
    <x v="97"/>
    <n v="6.2090375991721327"/>
    <n v="0"/>
    <x v="3"/>
    <m/>
    <d v="1899-12-30T04:13:11"/>
    <d v="1899-12-30T02:06:35"/>
    <m/>
    <n v="0"/>
    <n v="0"/>
    <d v="1899-12-30T04:13:11"/>
    <d v="1899-12-30T05:05:35"/>
    <d v="1899-12-30T02:06:35"/>
    <d v="1899-12-30T02:32:47"/>
    <n v="1229"/>
    <x v="7"/>
    <x v="5"/>
    <n v="200809"/>
    <n v="37"/>
    <n v="1"/>
    <n v="8"/>
  </r>
  <r>
    <d v="2008-09-10T00:00:00"/>
    <d v="2008-09-10T00:00:00"/>
    <x v="2"/>
    <n v="4"/>
    <n v="0"/>
    <n v="39"/>
    <n v="13"/>
    <d v="1899-12-30T00:39:13"/>
    <d v="1899-12-30T00:09:48"/>
    <s v="R200803"/>
    <x v="75"/>
    <n v="6.1198470038249084"/>
    <n v="0"/>
    <x v="14"/>
    <m/>
    <d v="1899-12-30T04:16:52"/>
    <d v="1899-12-30T02:08:26"/>
    <m/>
    <n v="0"/>
    <n v="0"/>
    <d v="1899-12-30T04:16:52"/>
    <d v="1899-12-30T05:09:16"/>
    <d v="1899-12-30T02:08:26"/>
    <d v="1899-12-30T02:34:38"/>
    <n v="1351"/>
    <x v="7"/>
    <x v="5"/>
    <n v="200809"/>
    <n v="37"/>
    <n v="1"/>
    <n v="10"/>
  </r>
  <r>
    <d v="2008-09-11T00:00:00"/>
    <d v="2008-09-11T00:00:00"/>
    <x v="2"/>
    <n v="6"/>
    <n v="1"/>
    <n v="0"/>
    <n v="38"/>
    <d v="1899-12-30T01:00:38"/>
    <d v="1899-12-30T00:10:06"/>
    <s v="R200803"/>
    <x v="141"/>
    <n v="5.9373282023089651"/>
    <n v="0"/>
    <x v="14"/>
    <m/>
    <d v="1899-12-30T04:24:46"/>
    <d v="1899-12-30T02:12:23"/>
    <m/>
    <n v="0"/>
    <n v="0"/>
    <d v="1899-12-30T04:24:46"/>
    <d v="1899-12-30T05:17:10"/>
    <d v="1899-12-30T02:12:23"/>
    <d v="1899-12-30T02:38:35"/>
    <n v="1625"/>
    <x v="7"/>
    <x v="5"/>
    <n v="200809"/>
    <n v="37"/>
    <n v="0"/>
    <n v="11"/>
  </r>
  <r>
    <d v="2008-09-12T00:00:00"/>
    <d v="2008-09-12T00:00:00"/>
    <x v="2"/>
    <n v="6"/>
    <n v="0"/>
    <n v="56"/>
    <n v="2"/>
    <d v="1899-12-30T00:56:02"/>
    <d v="1899-12-30T00:09:20"/>
    <s v="R200803"/>
    <x v="141"/>
    <n v="6.4247471743010163"/>
    <n v="0"/>
    <x v="6"/>
    <m/>
    <d v="1899-12-30T04:04:41"/>
    <d v="1899-12-30T02:02:20"/>
    <m/>
    <n v="0"/>
    <n v="0"/>
    <d v="1899-12-30T04:04:41"/>
    <d v="1899-12-30T04:57:05"/>
    <d v="1899-12-30T02:02:20"/>
    <d v="1899-12-30T02:28:32"/>
    <n v="1038"/>
    <x v="7"/>
    <x v="5"/>
    <n v="200809"/>
    <n v="37"/>
    <n v="0"/>
    <n v="12"/>
  </r>
  <r>
    <d v="2008-09-14T00:00:00"/>
    <d v="2008-09-14T00:00:00"/>
    <x v="2"/>
    <n v="18"/>
    <n v="3"/>
    <n v="25"/>
    <n v="54"/>
    <d v="1899-12-30T03:25:54"/>
    <d v="1899-12-30T00:11:26"/>
    <s v="R200803"/>
    <x v="189"/>
    <n v="5.2452646915978667"/>
    <n v="0"/>
    <x v="3"/>
    <m/>
    <d v="1899-12-30T04:59:42"/>
    <d v="1899-12-30T02:29:51"/>
    <m/>
    <n v="0"/>
    <n v="0"/>
    <d v="1899-12-30T04:59:42"/>
    <d v="1899-12-30T05:52:06"/>
    <d v="1899-12-30T02:29:51"/>
    <d v="1899-12-30T02:56:03"/>
    <n v="2484"/>
    <x v="7"/>
    <x v="5"/>
    <n v="200809"/>
    <n v="38"/>
    <n v="1"/>
    <n v="14"/>
  </r>
  <r>
    <d v="2008-09-14T00:00:00"/>
    <d v="2008-09-14T00:00:00"/>
    <x v="8"/>
    <n v="1"/>
    <n v="0"/>
    <n v="10"/>
    <n v="23"/>
    <d v="1899-12-30T00:10:23"/>
    <d v="1899-12-30T00:10:23"/>
    <s v="R200803"/>
    <x v="189"/>
    <n v="5.7784911717496037"/>
    <n v="0"/>
    <x v="3"/>
    <m/>
    <d v="1899-12-30T00:00:00"/>
    <d v="1899-12-30T00:00:00"/>
    <m/>
    <n v="0"/>
    <n v="0"/>
    <d v="1899-12-30T04:32:03"/>
    <d v="1899-12-30T05:24:27"/>
    <d v="1899-12-30T02:16:01"/>
    <d v="1899-12-30T02:42:13"/>
    <n v="1853"/>
    <x v="7"/>
    <x v="5"/>
    <n v="200809"/>
    <n v="38"/>
    <n v="0"/>
    <n v="14"/>
  </r>
  <r>
    <d v="2008-09-14T00:00:00"/>
    <d v="2008-09-14T00:00:00"/>
    <x v="9"/>
    <n v="1"/>
    <n v="0"/>
    <n v="10"/>
    <n v="8"/>
    <d v="1899-12-30T00:10:08"/>
    <d v="1899-12-30T00:10:08"/>
    <s v="R200803"/>
    <x v="189"/>
    <n v="5.9210526315789522"/>
    <n v="0"/>
    <x v="3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5"/>
    <n v="200809"/>
    <n v="38"/>
    <n v="0"/>
    <n v="14"/>
  </r>
  <r>
    <d v="2008-09-14T00:00:00"/>
    <d v="2008-09-14T00:00:00"/>
    <x v="10"/>
    <n v="1"/>
    <n v="0"/>
    <n v="10"/>
    <n v="13"/>
    <d v="1899-12-30T00:10:13"/>
    <d v="1899-12-30T00:10:13"/>
    <s v="R200803"/>
    <x v="189"/>
    <n v="5.872756933115828"/>
    <n v="0"/>
    <x v="3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  <n v="38"/>
    <n v="0"/>
    <n v="14"/>
  </r>
  <r>
    <d v="2008-09-14T00:00:00"/>
    <d v="2008-09-14T00:00:00"/>
    <x v="11"/>
    <n v="1"/>
    <n v="0"/>
    <n v="10"/>
    <n v="51"/>
    <d v="1899-12-30T00:10:51"/>
    <d v="1899-12-30T00:10:51"/>
    <s v="R200803"/>
    <x v="189"/>
    <n v="5.5299539170506966"/>
    <n v="0"/>
    <x v="3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5"/>
    <n v="200809"/>
    <n v="38"/>
    <n v="0"/>
    <n v="14"/>
  </r>
  <r>
    <d v="2008-09-14T00:00:00"/>
    <d v="2008-09-14T00:00:00"/>
    <x v="12"/>
    <n v="1"/>
    <n v="0"/>
    <n v="10"/>
    <n v="39"/>
    <d v="1899-12-30T00:10:39"/>
    <d v="1899-12-30T00:10:39"/>
    <s v="R200803"/>
    <x v="189"/>
    <n v="5.6338028169014125"/>
    <n v="0"/>
    <x v="3"/>
    <m/>
    <d v="1899-12-30T00:00:00"/>
    <d v="1899-12-30T00:00:00"/>
    <m/>
    <n v="0"/>
    <n v="0"/>
    <d v="1899-12-30T04:39:02"/>
    <d v="1899-12-30T05:31:26"/>
    <d v="1899-12-30T02:19:31"/>
    <d v="1899-12-30T02:45:43"/>
    <n v="2030"/>
    <x v="7"/>
    <x v="5"/>
    <n v="200809"/>
    <n v="38"/>
    <n v="0"/>
    <n v="14"/>
  </r>
  <r>
    <d v="2008-09-14T00:00:00"/>
    <d v="2008-09-14T00:00:00"/>
    <x v="13"/>
    <n v="1"/>
    <n v="0"/>
    <n v="11"/>
    <n v="51"/>
    <d v="1899-12-30T00:11:51"/>
    <d v="1899-12-30T00:11:51"/>
    <s v="R200803"/>
    <x v="189"/>
    <n v="5.0632911392405111"/>
    <n v="0"/>
    <x v="3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5"/>
    <n v="200809"/>
    <n v="38"/>
    <n v="0"/>
    <n v="14"/>
  </r>
  <r>
    <d v="2008-09-14T00:00:00"/>
    <d v="2008-09-14T00:00:00"/>
    <x v="14"/>
    <n v="1"/>
    <n v="0"/>
    <n v="12"/>
    <n v="7"/>
    <d v="1899-12-30T00:12:07"/>
    <d v="1899-12-30T00:12:07"/>
    <s v="R200803"/>
    <x v="189"/>
    <n v="4.9518569463548872"/>
    <n v="0"/>
    <x v="3"/>
    <m/>
    <d v="1899-12-30T00:00:00"/>
    <d v="1899-12-30T00:00:00"/>
    <m/>
    <n v="0"/>
    <n v="0"/>
    <d v="1899-12-30T05:17:27"/>
    <d v="1899-12-30T06:09:51"/>
    <d v="1899-12-30T02:38:44"/>
    <d v="1899-12-30T03:04:56"/>
    <n v="2726"/>
    <x v="7"/>
    <x v="5"/>
    <n v="200809"/>
    <n v="38"/>
    <n v="0"/>
    <n v="14"/>
  </r>
  <r>
    <d v="2008-09-14T00:00:00"/>
    <d v="2008-09-14T00:00:00"/>
    <x v="15"/>
    <n v="1"/>
    <n v="0"/>
    <n v="11"/>
    <n v="45"/>
    <d v="1899-12-30T00:11:45"/>
    <d v="1899-12-30T00:11:45"/>
    <s v="R200803"/>
    <x v="189"/>
    <n v="5.1063829787234081"/>
    <n v="0"/>
    <x v="3"/>
    <m/>
    <d v="1899-12-30T00:00:00"/>
    <d v="1899-12-30T00:00:00"/>
    <m/>
    <n v="0"/>
    <n v="0"/>
    <d v="1899-12-30T05:07:51"/>
    <d v="1899-12-30T06:00:15"/>
    <d v="1899-12-30T02:33:56"/>
    <d v="1899-12-30T03:00:08"/>
    <n v="2602"/>
    <x v="7"/>
    <x v="5"/>
    <n v="200809"/>
    <n v="38"/>
    <n v="0"/>
    <n v="14"/>
  </r>
  <r>
    <d v="2008-09-14T00:00:00"/>
    <d v="2008-09-14T00:00:00"/>
    <x v="16"/>
    <n v="1"/>
    <n v="0"/>
    <n v="11"/>
    <n v="4"/>
    <d v="1899-12-30T00:11:04"/>
    <d v="1899-12-30T00:11:04"/>
    <s v="R200803"/>
    <x v="189"/>
    <n v="5.4216867469879562"/>
    <n v="0"/>
    <x v="3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5"/>
    <n v="200809"/>
    <n v="38"/>
    <n v="0"/>
    <n v="14"/>
  </r>
  <r>
    <d v="2008-09-14T00:00:00"/>
    <d v="2008-09-14T00:00:00"/>
    <x v="17"/>
    <n v="1"/>
    <n v="0"/>
    <n v="10"/>
    <n v="45"/>
    <d v="1899-12-30T00:10:45"/>
    <d v="1899-12-30T00:10:45"/>
    <s v="R200803"/>
    <x v="189"/>
    <n v="5.581395348837213"/>
    <n v="0"/>
    <x v="3"/>
    <m/>
    <d v="1899-12-30T00:00:00"/>
    <d v="1899-12-30T00:00:00"/>
    <m/>
    <n v="0"/>
    <n v="0"/>
    <d v="1899-12-30T04:41:39"/>
    <d v="1899-12-30T05:34:03"/>
    <d v="1899-12-30T02:20:50"/>
    <d v="1899-12-30T02:47:02"/>
    <n v="2094"/>
    <x v="7"/>
    <x v="5"/>
    <n v="200809"/>
    <n v="38"/>
    <n v="0"/>
    <n v="14"/>
  </r>
  <r>
    <d v="2008-09-14T00:00:00"/>
    <d v="2008-09-14T00:00:00"/>
    <x v="18"/>
    <n v="1"/>
    <n v="0"/>
    <n v="11"/>
    <n v="54"/>
    <d v="1899-12-30T00:11:54"/>
    <d v="1899-12-30T00:11:54"/>
    <s v="R200803"/>
    <x v="189"/>
    <n v="5.0420168067226934"/>
    <n v="0"/>
    <x v="3"/>
    <m/>
    <d v="1899-12-30T00:00:00"/>
    <d v="1899-12-30T00:00:00"/>
    <m/>
    <n v="0"/>
    <n v="0"/>
    <d v="1899-12-30T05:11:47"/>
    <d v="1899-12-30T06:04:11"/>
    <d v="1899-12-30T02:35:53"/>
    <d v="1899-12-30T03:02:05"/>
    <n v="2653"/>
    <x v="7"/>
    <x v="5"/>
    <n v="200809"/>
    <n v="38"/>
    <n v="0"/>
    <n v="14"/>
  </r>
  <r>
    <d v="2008-09-14T00:00:00"/>
    <d v="2008-09-14T00:00:00"/>
    <x v="19"/>
    <n v="1"/>
    <n v="0"/>
    <n v="11"/>
    <n v="3"/>
    <d v="1899-12-30T00:11:03"/>
    <d v="1899-12-30T00:11:03"/>
    <s v="R200803"/>
    <x v="189"/>
    <n v="5.429864253393669"/>
    <n v="0"/>
    <x v="3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5"/>
    <n v="200809"/>
    <n v="38"/>
    <n v="0"/>
    <n v="14"/>
  </r>
  <r>
    <d v="2008-09-14T00:00:00"/>
    <d v="2008-09-14T00:00:00"/>
    <x v="20"/>
    <n v="1"/>
    <n v="0"/>
    <n v="10"/>
    <n v="47"/>
    <d v="1899-12-30T00:10:47"/>
    <d v="1899-12-30T00:10:47"/>
    <s v="R200803"/>
    <x v="189"/>
    <n v="5.5641421947449814"/>
    <n v="0"/>
    <x v="3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5"/>
    <n v="200809"/>
    <n v="38"/>
    <n v="0"/>
    <n v="14"/>
  </r>
  <r>
    <d v="2008-09-14T00:00:00"/>
    <d v="2008-09-14T00:00:00"/>
    <x v="21"/>
    <n v="1"/>
    <n v="0"/>
    <n v="12"/>
    <n v="20"/>
    <d v="1899-12-30T00:12:20"/>
    <d v="1899-12-30T00:12:20"/>
    <s v="R200803"/>
    <x v="189"/>
    <n v="4.8648648648648685"/>
    <n v="0"/>
    <x v="3"/>
    <m/>
    <d v="1899-12-30T00:00:00"/>
    <d v="1899-12-30T00:00:00"/>
    <m/>
    <n v="0"/>
    <n v="0"/>
    <d v="1899-12-30T05:23:08"/>
    <d v="1899-12-30T06:15:32"/>
    <d v="1899-12-30T02:41:34"/>
    <d v="1899-12-30T03:07:46"/>
    <n v="2768"/>
    <x v="7"/>
    <x v="5"/>
    <n v="200809"/>
    <n v="38"/>
    <n v="0"/>
    <n v="14"/>
  </r>
  <r>
    <d v="2008-09-14T00:00:00"/>
    <d v="2008-09-14T00:00:00"/>
    <x v="25"/>
    <n v="1"/>
    <n v="0"/>
    <n v="11"/>
    <n v="18"/>
    <d v="1899-12-30T00:11:18"/>
    <d v="1899-12-30T00:11:18"/>
    <s v="R200803"/>
    <x v="189"/>
    <n v="5.3097345132743401"/>
    <n v="0"/>
    <x v="3"/>
    <m/>
    <d v="1899-12-30T00:00:00"/>
    <d v="1899-12-30T00:00:00"/>
    <m/>
    <n v="0"/>
    <n v="0"/>
    <d v="1899-12-30T04:56:04"/>
    <d v="1899-12-30T05:48:28"/>
    <d v="1899-12-30T02:28:02"/>
    <d v="1899-12-30T02:54:14"/>
    <n v="2416"/>
    <x v="7"/>
    <x v="5"/>
    <n v="200809"/>
    <n v="38"/>
    <n v="0"/>
    <n v="14"/>
  </r>
  <r>
    <d v="2008-09-14T00:00:00"/>
    <d v="2008-09-14T00:00:00"/>
    <x v="26"/>
    <n v="1"/>
    <n v="0"/>
    <n v="15"/>
    <n v="47"/>
    <d v="1899-12-30T00:15:47"/>
    <d v="1899-12-30T00:15:47"/>
    <s v="R200803"/>
    <x v="189"/>
    <n v="3.8014783526927167"/>
    <n v="0"/>
    <x v="3"/>
    <m/>
    <d v="1899-12-30T00:00:00"/>
    <d v="1899-12-30T00:00:00"/>
    <m/>
    <n v="0"/>
    <n v="0"/>
    <d v="1899-12-30T06:53:31"/>
    <d v="1899-12-30T07:45:55"/>
    <d v="1899-12-30T03:26:46"/>
    <d v="1899-12-30T03:52:58"/>
    <n v="3066"/>
    <x v="7"/>
    <x v="5"/>
    <n v="200809"/>
    <n v="38"/>
    <n v="0"/>
    <n v="14"/>
  </r>
  <r>
    <d v="2008-09-14T00:00:00"/>
    <d v="2008-09-14T00:00:00"/>
    <x v="27"/>
    <n v="1"/>
    <n v="0"/>
    <n v="13"/>
    <n v="57"/>
    <d v="1899-12-30T00:13:57"/>
    <d v="1899-12-30T00:13:57"/>
    <s v="R200803"/>
    <x v="189"/>
    <n v="4.3010752688172076"/>
    <n v="0"/>
    <x v="3"/>
    <m/>
    <d v="1899-12-30T00:00:00"/>
    <d v="1899-12-30T00:00:00"/>
    <m/>
    <n v="0"/>
    <n v="0"/>
    <d v="1899-12-30T06:05:29"/>
    <d v="1899-12-30T06:57:53"/>
    <d v="1899-12-30T03:02:45"/>
    <d v="1899-12-30T03:28:57"/>
    <n v="2948"/>
    <x v="7"/>
    <x v="5"/>
    <n v="200809"/>
    <n v="38"/>
    <n v="0"/>
    <n v="14"/>
  </r>
  <r>
    <d v="2008-09-14T00:00:00"/>
    <d v="2008-09-14T00:00:00"/>
    <x v="28"/>
    <n v="1"/>
    <n v="0"/>
    <n v="9"/>
    <n v="51"/>
    <d v="1899-12-30T00:09:51"/>
    <d v="1899-12-30T00:09:51"/>
    <s v="R200803"/>
    <x v="189"/>
    <n v="6.0913705583756395"/>
    <n v="0"/>
    <x v="3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5"/>
    <n v="200809"/>
    <n v="38"/>
    <n v="0"/>
    <n v="14"/>
  </r>
  <r>
    <d v="2008-09-17T00:00:00"/>
    <d v="2008-09-17T00:00:00"/>
    <x v="2"/>
    <n v="5"/>
    <n v="0"/>
    <n v="49"/>
    <n v="18"/>
    <d v="1899-12-30T00:49:18"/>
    <d v="1899-12-30T00:09:52"/>
    <s v="R200804"/>
    <x v="97"/>
    <n v="6.0851926977687674"/>
    <n v="0"/>
    <x v="2"/>
    <m/>
    <d v="1899-12-30T04:18:20"/>
    <d v="1899-12-30T02:09:10"/>
    <m/>
    <n v="0"/>
    <n v="0"/>
    <d v="1899-12-30T04:18:20"/>
    <d v="1899-12-30T05:10:44"/>
    <d v="1899-12-30T02:09:10"/>
    <d v="1899-12-30T02:35:22"/>
    <n v="1409"/>
    <x v="7"/>
    <x v="5"/>
    <n v="200809"/>
    <n v="38"/>
    <n v="2"/>
    <n v="17"/>
  </r>
  <r>
    <d v="2008-09-19T00:00:00"/>
    <d v="2008-09-19T00:00:00"/>
    <x v="2"/>
    <n v="5"/>
    <n v="0"/>
    <n v="46"/>
    <n v="21"/>
    <d v="1899-12-30T00:46:21"/>
    <d v="1899-12-30T00:09:16"/>
    <s v="R200804"/>
    <x v="97"/>
    <n v="6.4724919093851181"/>
    <n v="0"/>
    <x v="14"/>
    <m/>
    <d v="1899-12-30T04:02:52"/>
    <d v="1899-12-30T02:01:26"/>
    <m/>
    <n v="0"/>
    <n v="0"/>
    <d v="1899-12-30T04:02:52"/>
    <d v="1899-12-30T04:55:16"/>
    <d v="1899-12-30T02:01:26"/>
    <d v="1899-12-30T02:27:38"/>
    <n v="998"/>
    <x v="7"/>
    <x v="5"/>
    <n v="200809"/>
    <n v="38"/>
    <n v="1"/>
    <n v="19"/>
  </r>
  <r>
    <d v="2008-09-20T00:00:00"/>
    <d v="2008-09-20T00:00:00"/>
    <x v="2"/>
    <n v="20"/>
    <n v="3"/>
    <n v="53"/>
    <n v="3"/>
    <d v="1899-12-30T03:53:03"/>
    <d v="1899-12-30T00:11:39"/>
    <s v="R200804"/>
    <x v="190"/>
    <n v="5.1491096331259421"/>
    <n v="0"/>
    <x v="14"/>
    <s v="Ouch!!!"/>
    <d v="1899-12-30T05:05:18"/>
    <d v="1899-12-30T02:32:39"/>
    <m/>
    <n v="0"/>
    <n v="0"/>
    <d v="1899-12-30T05:05:18"/>
    <d v="1899-12-30T05:57:42"/>
    <d v="1899-12-30T02:32:39"/>
    <d v="1899-12-30T02:58:51"/>
    <n v="2562"/>
    <x v="7"/>
    <x v="5"/>
    <n v="200809"/>
    <n v="38"/>
    <n v="0"/>
    <n v="20"/>
  </r>
  <r>
    <d v="2008-09-23T00:00:00"/>
    <d v="2008-09-23T00:00:00"/>
    <x v="2"/>
    <n v="3.5"/>
    <n v="0"/>
    <n v="35"/>
    <n v="1"/>
    <d v="1899-12-30T00:35:01"/>
    <d v="1899-12-30T00:10:00"/>
    <s v="R200804"/>
    <x v="89"/>
    <n v="5.9971442170395095"/>
    <n v="0"/>
    <x v="14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5"/>
    <n v="200809"/>
    <n v="39"/>
    <n v="2"/>
    <n v="23"/>
  </r>
  <r>
    <d v="2008-09-28T00:00:00"/>
    <d v="2008-09-28T00:00:00"/>
    <x v="2"/>
    <n v="11"/>
    <n v="2"/>
    <n v="5"/>
    <n v="0"/>
    <d v="1899-12-30T02:05:00"/>
    <d v="1899-12-30T00:11:22"/>
    <s v="R200803"/>
    <x v="19"/>
    <n v="5.2800000000000038"/>
    <n v="0"/>
    <x v="7"/>
    <m/>
    <d v="1899-12-30T04:57:44"/>
    <d v="1899-12-30T02:28:52"/>
    <m/>
    <n v="0"/>
    <n v="0"/>
    <d v="1899-12-30T04:57:44"/>
    <d v="1899-12-30T05:50:08"/>
    <d v="1899-12-30T02:28:52"/>
    <d v="1899-12-30T02:55:04"/>
    <n v="2451"/>
    <x v="7"/>
    <x v="5"/>
    <n v="200809"/>
    <n v="40"/>
    <n v="4"/>
    <n v="28"/>
  </r>
  <r>
    <d v="2008-09-30T00:00:00"/>
    <d v="2008-09-30T00:00:00"/>
    <x v="2"/>
    <n v="4.5"/>
    <n v="0"/>
    <n v="45"/>
    <n v="10"/>
    <d v="1899-12-30T00:45:10"/>
    <d v="1899-12-30T00:10:02"/>
    <s v="R200803"/>
    <x v="93"/>
    <n v="5.9778597785977903"/>
    <n v="0"/>
    <x v="2"/>
    <m/>
    <d v="1899-12-30T04:22:58"/>
    <d v="1899-12-30T02:11:29"/>
    <m/>
    <n v="0"/>
    <n v="0"/>
    <d v="1899-12-30T04:22:58"/>
    <d v="1899-12-30T05:15:22"/>
    <d v="1899-12-30T02:11:29"/>
    <d v="1899-12-30T02:37:41"/>
    <n v="1577"/>
    <x v="7"/>
    <x v="5"/>
    <n v="200809"/>
    <n v="40"/>
    <n v="1"/>
    <n v="30"/>
  </r>
  <r>
    <d v="2008-10-03T00:00:00"/>
    <d v="2008-10-03T00:00:00"/>
    <x v="2"/>
    <n v="5"/>
    <n v="0"/>
    <n v="51"/>
    <n v="1"/>
    <d v="1899-12-30T00:51:01"/>
    <d v="1899-12-30T00:10:12"/>
    <s v="R200803"/>
    <x v="97"/>
    <n v="5.8804312316236569"/>
    <n v="0"/>
    <x v="6"/>
    <m/>
    <d v="1899-12-30T04:27:20"/>
    <d v="1899-12-30T02:13:40"/>
    <m/>
    <n v="0"/>
    <n v="0"/>
    <d v="1899-12-30T04:27:20"/>
    <d v="1899-12-30T05:19:44"/>
    <d v="1899-12-30T02:13:40"/>
    <d v="1899-12-30T02:39:52"/>
    <n v="1702"/>
    <x v="7"/>
    <x v="6"/>
    <n v="200810"/>
    <n v="40"/>
    <n v="2"/>
    <n v="3"/>
  </r>
  <r>
    <d v="2008-10-05T00:00:00"/>
    <d v="2008-10-05T00:00:00"/>
    <x v="2"/>
    <n v="18"/>
    <n v="3"/>
    <n v="20"/>
    <n v="44"/>
    <d v="1899-12-30T03:20:44"/>
    <d v="1899-12-30T00:11:09"/>
    <s v="R200803"/>
    <x v="189"/>
    <n v="5.3802723347725054"/>
    <n v="0"/>
    <x v="12"/>
    <m/>
    <d v="1899-12-30T04:52:11"/>
    <d v="1899-12-30T02:26:05"/>
    <m/>
    <n v="0"/>
    <n v="0"/>
    <d v="1899-12-30T04:52:11"/>
    <d v="1899-12-30T05:44:35"/>
    <d v="1899-12-30T02:26:05"/>
    <d v="1899-12-30T02:52:17"/>
    <n v="2346"/>
    <x v="7"/>
    <x v="6"/>
    <n v="200810"/>
    <n v="41"/>
    <n v="1"/>
    <n v="5"/>
  </r>
  <r>
    <d v="2008-10-08T00:00:00"/>
    <d v="2008-10-08T00:00:00"/>
    <x v="2"/>
    <n v="6"/>
    <n v="0"/>
    <n v="55"/>
    <n v="25"/>
    <d v="1899-12-30T00:55:25"/>
    <d v="1899-12-30T00:09:14"/>
    <s v="R200804"/>
    <x v="141"/>
    <n v="6.4962406015037644"/>
    <n v="0"/>
    <x v="22"/>
    <m/>
    <d v="1899-12-30T04:01:59"/>
    <d v="1899-12-30T02:01:00"/>
    <m/>
    <n v="0"/>
    <n v="0"/>
    <d v="1899-12-30T04:01:59"/>
    <d v="1899-12-30T04:54:23"/>
    <d v="1899-12-30T02:01:00"/>
    <d v="1899-12-30T02:27:12"/>
    <n v="977"/>
    <x v="7"/>
    <x v="6"/>
    <n v="200810"/>
    <n v="41"/>
    <n v="2"/>
    <n v="8"/>
  </r>
  <r>
    <d v="2008-10-10T00:00:00"/>
    <d v="2008-10-10T00:00:00"/>
    <x v="2"/>
    <n v="4.58"/>
    <n v="0"/>
    <n v="45"/>
    <n v="17"/>
    <d v="1899-12-30T00:45:17"/>
    <d v="1899-12-30T00:09:53"/>
    <s v="R200804"/>
    <x v="93"/>
    <n v="6.0684578579315476"/>
    <n v="0"/>
    <x v="14"/>
    <m/>
    <d v="1899-12-30T04:19:03"/>
    <d v="1899-12-30T02:09:31"/>
    <m/>
    <n v="0"/>
    <n v="0"/>
    <d v="1899-12-30T04:19:03"/>
    <d v="1899-12-30T05:11:27"/>
    <d v="1899-12-30T02:09:31"/>
    <d v="1899-12-30T02:35:43"/>
    <n v="1438"/>
    <x v="7"/>
    <x v="6"/>
    <n v="200810"/>
    <n v="41"/>
    <n v="1"/>
    <n v="10"/>
  </r>
  <r>
    <d v="2008-10-12T00:00:00"/>
    <d v="2008-10-12T00:00:00"/>
    <x v="2"/>
    <n v="11.5"/>
    <n v="1"/>
    <n v="57"/>
    <n v="57"/>
    <d v="1899-12-30T01:57:57"/>
    <d v="1899-12-30T00:10:15"/>
    <s v="R200804"/>
    <x v="191"/>
    <n v="5.8499364137346381"/>
    <n v="0"/>
    <x v="14"/>
    <m/>
    <d v="1899-12-30T04:28:43"/>
    <d v="1899-12-30T02:14:22"/>
    <m/>
    <n v="0"/>
    <n v="0"/>
    <d v="1899-12-30T04:28:43"/>
    <d v="1899-12-30T05:21:07"/>
    <d v="1899-12-30T02:14:22"/>
    <d v="1899-12-30T02:40:34"/>
    <n v="1746"/>
    <x v="7"/>
    <x v="6"/>
    <n v="200810"/>
    <n v="42"/>
    <n v="1"/>
    <n v="12"/>
  </r>
  <r>
    <d v="2008-10-12T00:00:00"/>
    <d v="2008-10-12T00:00:00"/>
    <x v="8"/>
    <n v="1"/>
    <n v="0"/>
    <n v="9"/>
    <n v="59"/>
    <d v="1899-12-30T00:09:59"/>
    <d v="1899-12-30T00:09:59"/>
    <s v="R200804"/>
    <x v="191"/>
    <n v="6.0100166944908233"/>
    <n v="0"/>
    <x v="14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6"/>
    <n v="200810"/>
    <n v="42"/>
    <n v="0"/>
    <n v="12"/>
  </r>
  <r>
    <d v="2008-10-12T00:00:00"/>
    <d v="2008-10-12T00:00:00"/>
    <x v="9"/>
    <n v="1"/>
    <n v="0"/>
    <n v="9"/>
    <n v="53"/>
    <d v="1899-12-30T00:09:53"/>
    <d v="1899-12-30T00:09:53"/>
    <s v="R200804"/>
    <x v="191"/>
    <n v="6.070826306914002"/>
    <n v="0"/>
    <x v="14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  <n v="42"/>
    <n v="0"/>
    <n v="12"/>
  </r>
  <r>
    <d v="2008-10-12T00:00:00"/>
    <d v="2008-10-12T00:00:00"/>
    <x v="10"/>
    <n v="1"/>
    <n v="0"/>
    <n v="9"/>
    <n v="51"/>
    <d v="1899-12-30T00:09:51"/>
    <d v="1899-12-30T00:09:51"/>
    <s v="R200804"/>
    <x v="191"/>
    <n v="6.0913705583756395"/>
    <n v="0"/>
    <x v="14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6"/>
    <n v="200810"/>
    <n v="42"/>
    <n v="0"/>
    <n v="12"/>
  </r>
  <r>
    <d v="2008-10-12T00:00:00"/>
    <d v="2008-10-12T00:00:00"/>
    <x v="11"/>
    <n v="1"/>
    <n v="0"/>
    <n v="9"/>
    <n v="34"/>
    <d v="1899-12-30T00:09:34"/>
    <d v="1899-12-30T00:09:34"/>
    <s v="R200804"/>
    <x v="191"/>
    <n v="6.2717770034843259"/>
    <n v="0"/>
    <x v="14"/>
    <m/>
    <d v="1899-12-30T00:00:00"/>
    <d v="1899-12-30T00:00:00"/>
    <m/>
    <n v="0"/>
    <n v="0"/>
    <d v="1899-12-30T04:10:39"/>
    <d v="1899-12-30T05:03:03"/>
    <d v="1899-12-30T02:05:19"/>
    <d v="1899-12-30T02:31:31"/>
    <n v="1174"/>
    <x v="7"/>
    <x v="6"/>
    <n v="200810"/>
    <n v="42"/>
    <n v="0"/>
    <n v="12"/>
  </r>
  <r>
    <d v="2008-10-12T00:00:00"/>
    <d v="2008-10-12T00:00:00"/>
    <x v="12"/>
    <n v="1"/>
    <n v="0"/>
    <n v="10"/>
    <n v="16"/>
    <d v="1899-12-30T00:10:16"/>
    <d v="1899-12-30T00:10:16"/>
    <s v="R200804"/>
    <x v="191"/>
    <n v="5.8441558441558481"/>
    <n v="0"/>
    <x v="14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  <n v="42"/>
    <n v="0"/>
    <n v="12"/>
  </r>
  <r>
    <d v="2008-10-12T00:00:00"/>
    <d v="2008-10-12T00:00:00"/>
    <x v="13"/>
    <n v="1"/>
    <n v="0"/>
    <n v="10"/>
    <n v="3"/>
    <d v="1899-12-30T00:10:03"/>
    <d v="1899-12-30T00:10:03"/>
    <s v="R200804"/>
    <x v="191"/>
    <n v="5.9701492537313472"/>
    <n v="0"/>
    <x v="14"/>
    <m/>
    <d v="1899-12-30T00:00:00"/>
    <d v="1899-12-30T00:00:00"/>
    <m/>
    <n v="0"/>
    <n v="0"/>
    <d v="1899-12-30T04:23:19"/>
    <d v="1899-12-30T05:15:43"/>
    <d v="1899-12-30T02:11:39"/>
    <d v="1899-12-30T02:37:51"/>
    <n v="1589"/>
    <x v="7"/>
    <x v="6"/>
    <n v="200810"/>
    <n v="42"/>
    <n v="0"/>
    <n v="12"/>
  </r>
  <r>
    <d v="2008-10-12T00:00:00"/>
    <d v="2008-10-12T00:00:00"/>
    <x v="14"/>
    <n v="1"/>
    <n v="0"/>
    <n v="10"/>
    <n v="51"/>
    <d v="1899-12-30T00:10:51"/>
    <d v="1899-12-30T00:10:51"/>
    <s v="R200804"/>
    <x v="191"/>
    <n v="5.5299539170506966"/>
    <n v="0"/>
    <x v="14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6"/>
    <n v="200810"/>
    <n v="42"/>
    <n v="0"/>
    <n v="12"/>
  </r>
  <r>
    <d v="2008-10-12T00:00:00"/>
    <d v="2008-10-12T00:00:00"/>
    <x v="15"/>
    <n v="1"/>
    <n v="0"/>
    <n v="10"/>
    <n v="32"/>
    <d v="1899-12-30T00:10:32"/>
    <d v="1899-12-30T00:10:32"/>
    <s v="R200804"/>
    <x v="191"/>
    <n v="5.6962025316455742"/>
    <n v="0"/>
    <x v="14"/>
    <m/>
    <d v="1899-12-30T00:00:00"/>
    <d v="1899-12-30T00:00:00"/>
    <m/>
    <n v="0"/>
    <n v="0"/>
    <d v="1899-12-30T04:35:58"/>
    <d v="1899-12-30T05:28:22"/>
    <d v="1899-12-30T02:17:59"/>
    <d v="1899-12-30T02:44:11"/>
    <n v="1972"/>
    <x v="7"/>
    <x v="6"/>
    <n v="200810"/>
    <n v="42"/>
    <n v="0"/>
    <n v="12"/>
  </r>
  <r>
    <d v="2008-10-12T00:00:00"/>
    <d v="2008-10-12T00:00:00"/>
    <x v="16"/>
    <n v="1"/>
    <n v="0"/>
    <n v="10"/>
    <n v="4"/>
    <d v="1899-12-30T00:10:04"/>
    <d v="1899-12-30T00:10:04"/>
    <s v="R200804"/>
    <x v="191"/>
    <n v="5.9602649006622563"/>
    <n v="0"/>
    <x v="14"/>
    <m/>
    <d v="1899-12-30T00:00:00"/>
    <d v="1899-12-30T00:00:00"/>
    <m/>
    <n v="0"/>
    <n v="0"/>
    <d v="1899-12-30T04:23:45"/>
    <d v="1899-12-30T05:16:09"/>
    <d v="1899-12-30T02:11:52"/>
    <d v="1899-12-30T02:38:04"/>
    <n v="1602"/>
    <x v="7"/>
    <x v="6"/>
    <n v="200810"/>
    <n v="42"/>
    <n v="0"/>
    <n v="12"/>
  </r>
  <r>
    <d v="2008-10-12T00:00:00"/>
    <d v="2008-10-12T00:00:00"/>
    <x v="17"/>
    <n v="1"/>
    <n v="0"/>
    <n v="12"/>
    <n v="0"/>
    <d v="1899-12-30T00:12:00"/>
    <d v="1899-12-30T00:12:00"/>
    <s v="R200804"/>
    <x v="191"/>
    <n v="5.0000000000000036"/>
    <n v="0"/>
    <x v="14"/>
    <m/>
    <d v="1899-12-30T00:00:00"/>
    <d v="1899-12-30T00:00:00"/>
    <m/>
    <n v="0"/>
    <n v="0"/>
    <d v="1899-12-30T05:14:24"/>
    <d v="1899-12-30T06:06:48"/>
    <d v="1899-12-30T02:37:12"/>
    <d v="1899-12-30T03:03:24"/>
    <n v="2688"/>
    <x v="7"/>
    <x v="6"/>
    <n v="200810"/>
    <n v="42"/>
    <n v="0"/>
    <n v="12"/>
  </r>
  <r>
    <d v="2008-10-12T00:00:00"/>
    <d v="2008-10-12T00:00:00"/>
    <x v="18"/>
    <n v="1"/>
    <n v="0"/>
    <n v="10"/>
    <n v="57"/>
    <d v="1899-12-30T00:10:57"/>
    <d v="1899-12-30T00:10:57"/>
    <s v="R200804"/>
    <x v="191"/>
    <n v="5.4794520547945256"/>
    <n v="0"/>
    <x v="14"/>
    <m/>
    <d v="1899-12-30T00:00:00"/>
    <d v="1899-12-30T00:00:00"/>
    <m/>
    <n v="0"/>
    <n v="0"/>
    <d v="1899-12-30T04:46:53"/>
    <d v="1899-12-30T05:39:17"/>
    <d v="1899-12-30T02:23:27"/>
    <d v="1899-12-30T02:49:39"/>
    <n v="2223"/>
    <x v="7"/>
    <x v="6"/>
    <n v="200810"/>
    <n v="42"/>
    <n v="0"/>
    <n v="12"/>
  </r>
  <r>
    <d v="2008-10-12T00:00:00"/>
    <d v="2008-10-12T00:00:00"/>
    <x v="19"/>
    <n v="0.5"/>
    <n v="0"/>
    <n v="4"/>
    <n v="9"/>
    <d v="1899-12-30T00:04:09"/>
    <d v="1899-12-30T00:08:18"/>
    <s v="R200804"/>
    <x v="191"/>
    <n v="7.2289156626506079"/>
    <n v="0"/>
    <x v="14"/>
    <m/>
    <d v="1899-12-30T00:00:00"/>
    <d v="1899-12-30T00:00:00"/>
    <m/>
    <n v="0"/>
    <n v="0"/>
    <d v="1899-12-30T03:37:28"/>
    <d v="1899-12-30T04:29:52"/>
    <d v="1899-12-30T01:48:44"/>
    <d v="1899-12-30T02:14:56"/>
    <n v="815"/>
    <x v="7"/>
    <x v="6"/>
    <n v="200810"/>
    <n v="42"/>
    <n v="0"/>
    <n v="12"/>
  </r>
  <r>
    <d v="2008-10-15T00:00:00"/>
    <d v="2008-10-15T00:00:00"/>
    <x v="2"/>
    <n v="4"/>
    <n v="0"/>
    <n v="36"/>
    <n v="30"/>
    <d v="1899-12-30T00:36:30"/>
    <d v="1899-12-30T00:09:07"/>
    <s v="R200804"/>
    <x v="75"/>
    <n v="6.5753424657534305"/>
    <n v="0"/>
    <x v="14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6"/>
    <n v="200810"/>
    <n v="42"/>
    <n v="2"/>
    <n v="15"/>
  </r>
  <r>
    <d v="2008-10-17T00:00:00"/>
    <d v="2008-10-17T00:00:00"/>
    <x v="2"/>
    <n v="3"/>
    <n v="0"/>
    <n v="26"/>
    <n v="32"/>
    <d v="1899-12-30T00:26:32"/>
    <d v="1899-12-30T00:08:51"/>
    <s v="R200804"/>
    <x v="90"/>
    <n v="6.7839195979899554"/>
    <n v="0"/>
    <x v="14"/>
    <m/>
    <d v="1899-12-30T03:51:43"/>
    <d v="1899-12-30T01:55:52"/>
    <m/>
    <n v="0"/>
    <n v="0"/>
    <d v="1899-12-30T03:51:43"/>
    <d v="1899-12-30T04:44:07"/>
    <d v="1899-12-30T01:55:52"/>
    <d v="1899-12-30T02:22:04"/>
    <n v="874"/>
    <x v="7"/>
    <x v="6"/>
    <n v="200810"/>
    <n v="42"/>
    <n v="1"/>
    <n v="17"/>
  </r>
  <r>
    <d v="2008-10-19T00:00:00"/>
    <d v="2008-10-19T00:00:00"/>
    <x v="2"/>
    <n v="7.5"/>
    <n v="1"/>
    <n v="16"/>
    <n v="50"/>
    <d v="1899-12-30T01:16:50"/>
    <d v="1899-12-30T00:10:15"/>
    <s v="R200804"/>
    <x v="16"/>
    <n v="5.8568329718004382"/>
    <n v="0"/>
    <x v="6"/>
    <m/>
    <d v="1899-12-30T04:28:24"/>
    <d v="1899-12-30T02:14:12"/>
    <m/>
    <n v="0"/>
    <n v="0"/>
    <d v="1899-12-30T04:28:24"/>
    <d v="1899-12-30T05:20:48"/>
    <d v="1899-12-30T02:14:12"/>
    <d v="1899-12-30T02:40:24"/>
    <n v="1734"/>
    <x v="7"/>
    <x v="6"/>
    <n v="200810"/>
    <n v="43"/>
    <n v="1"/>
    <n v="19"/>
  </r>
  <r>
    <d v="2008-10-22T00:00:00"/>
    <d v="2008-10-22T00:00:00"/>
    <x v="2"/>
    <n v="3.08"/>
    <n v="0"/>
    <n v="30"/>
    <n v="15"/>
    <d v="1899-12-30T00:30:15"/>
    <d v="1899-12-30T00:09:49"/>
    <s v="R200804"/>
    <x v="90"/>
    <n v="6.1090909090909147"/>
    <n v="0"/>
    <x v="14"/>
    <m/>
    <d v="1899-12-30T04:17:19"/>
    <d v="1899-12-30T02:08:40"/>
    <m/>
    <n v="0"/>
    <n v="0"/>
    <d v="1899-12-30T04:17:19"/>
    <d v="1899-12-30T05:09:43"/>
    <d v="1899-12-30T02:08:40"/>
    <d v="1899-12-30T02:34:52"/>
    <n v="1368"/>
    <x v="7"/>
    <x v="6"/>
    <n v="200810"/>
    <n v="43"/>
    <n v="2"/>
    <n v="22"/>
  </r>
  <r>
    <d v="2008-10-26T00:00:00"/>
    <d v="2008-10-26T00:00:00"/>
    <x v="2"/>
    <n v="26.2"/>
    <n v="5"/>
    <n v="24"/>
    <n v="50"/>
    <d v="1899-12-30T05:24:50"/>
    <d v="1899-12-30T00:12:24"/>
    <s v="R200804"/>
    <x v="192"/>
    <n v="4.8394048229861504"/>
    <n v="0"/>
    <x v="14"/>
    <m/>
    <d v="1899-12-30T05:24:50"/>
    <d v="1899-12-30T02:42:25"/>
    <m/>
    <n v="0"/>
    <n v="0"/>
    <d v="1899-12-30T05:24:50"/>
    <d v="1899-12-30T06:17:14"/>
    <d v="1899-12-30T02:42:25"/>
    <d v="1899-12-30T03:08:37"/>
    <n v="2779"/>
    <x v="7"/>
    <x v="6"/>
    <n v="200810"/>
    <n v="44"/>
    <n v="3"/>
    <n v="26"/>
  </r>
  <r>
    <d v="2008-10-26T00:00:00"/>
    <d v="2008-10-26T00:00:00"/>
    <x v="8"/>
    <n v="1"/>
    <n v="0"/>
    <n v="11"/>
    <n v="24"/>
    <d v="1899-12-30T00:11:24"/>
    <d v="1899-12-30T00:11:24"/>
    <s v="R200804"/>
    <x v="192"/>
    <n v="5.263157894736846"/>
    <n v="0"/>
    <x v="14"/>
    <m/>
    <d v="1899-12-30T00:00:00"/>
    <d v="1899-12-30T00:00:00"/>
    <m/>
    <n v="0"/>
    <n v="0"/>
    <d v="1899-12-30T04:58:41"/>
    <d v="1899-12-30T05:51:05"/>
    <d v="1899-12-30T02:29:20"/>
    <d v="1899-12-30T02:55:32"/>
    <n v="2467"/>
    <x v="7"/>
    <x v="6"/>
    <n v="200810"/>
    <n v="44"/>
    <n v="0"/>
    <n v="26"/>
  </r>
  <r>
    <d v="2008-10-26T00:00:00"/>
    <d v="2008-10-26T00:00:00"/>
    <x v="9"/>
    <n v="1"/>
    <n v="0"/>
    <n v="11"/>
    <n v="9"/>
    <d v="1899-12-30T00:11:09"/>
    <d v="1899-12-30T00:11:09"/>
    <s v="R200804"/>
    <x v="192"/>
    <n v="5.3811659192825152"/>
    <n v="0"/>
    <x v="14"/>
    <m/>
    <d v="1899-12-30T00:00:00"/>
    <d v="1899-12-30T00:00:00"/>
    <m/>
    <n v="0"/>
    <n v="0"/>
    <d v="1899-12-30T04:52:08"/>
    <d v="1899-12-30T05:44:32"/>
    <d v="1899-12-30T02:26:04"/>
    <d v="1899-12-30T02:52:16"/>
    <n v="2344"/>
    <x v="7"/>
    <x v="6"/>
    <n v="200810"/>
    <n v="44"/>
    <n v="0"/>
    <n v="26"/>
  </r>
  <r>
    <d v="2008-10-26T00:00:00"/>
    <d v="2008-10-26T00:00:00"/>
    <x v="10"/>
    <n v="1"/>
    <n v="0"/>
    <n v="10"/>
    <n v="18"/>
    <d v="1899-12-30T00:10:18"/>
    <d v="1899-12-30T00:10:18"/>
    <s v="R200804"/>
    <x v="192"/>
    <n v="5.8252427184466056"/>
    <n v="0"/>
    <x v="14"/>
    <m/>
    <d v="1899-12-30T00:00:00"/>
    <d v="1899-12-30T00:00:00"/>
    <m/>
    <n v="0"/>
    <n v="0"/>
    <d v="1899-12-30T04:29:52"/>
    <d v="1899-12-30T05:22:16"/>
    <d v="1899-12-30T02:14:56"/>
    <d v="1899-12-30T02:41:08"/>
    <n v="1783"/>
    <x v="7"/>
    <x v="6"/>
    <n v="200810"/>
    <n v="44"/>
    <n v="0"/>
    <n v="26"/>
  </r>
  <r>
    <d v="2008-10-26T00:00:00"/>
    <d v="2008-10-26T00:00:00"/>
    <x v="11"/>
    <n v="1"/>
    <n v="0"/>
    <n v="10"/>
    <n v="8"/>
    <d v="1899-12-30T00:10:08"/>
    <d v="1899-12-30T00:10:08"/>
    <s v="R200804"/>
    <x v="192"/>
    <n v="5.9210526315789522"/>
    <n v="0"/>
    <x v="14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6"/>
    <n v="200810"/>
    <n v="44"/>
    <n v="0"/>
    <n v="26"/>
  </r>
  <r>
    <d v="2008-10-26T00:00:00"/>
    <d v="2008-10-26T00:00:00"/>
    <x v="12"/>
    <n v="1"/>
    <n v="0"/>
    <n v="10"/>
    <n v="24"/>
    <d v="1899-12-30T00:10:24"/>
    <d v="1899-12-30T00:10:24"/>
    <s v="R200804"/>
    <x v="192"/>
    <n v="5.7692307692307736"/>
    <n v="0"/>
    <x v="14"/>
    <m/>
    <d v="1899-12-30T00:00:00"/>
    <d v="1899-12-30T00:00:00"/>
    <m/>
    <n v="0"/>
    <n v="0"/>
    <d v="1899-12-30T04:32:29"/>
    <d v="1899-12-30T05:24:53"/>
    <d v="1899-12-30T02:16:14"/>
    <d v="1899-12-30T02:42:26"/>
    <n v="1866"/>
    <x v="7"/>
    <x v="6"/>
    <n v="200810"/>
    <n v="44"/>
    <n v="0"/>
    <n v="26"/>
  </r>
  <r>
    <d v="2008-10-26T00:00:00"/>
    <d v="2008-10-26T00:00:00"/>
    <x v="13"/>
    <n v="1"/>
    <n v="0"/>
    <n v="9"/>
    <n v="53"/>
    <d v="1899-12-30T00:09:53"/>
    <d v="1899-12-30T00:09:53"/>
    <s v="R200804"/>
    <x v="192"/>
    <n v="6.070826306914002"/>
    <n v="0"/>
    <x v="14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  <n v="44"/>
    <n v="0"/>
    <n v="26"/>
  </r>
  <r>
    <d v="2008-10-26T00:00:00"/>
    <d v="2008-10-26T00:00:00"/>
    <x v="14"/>
    <n v="1"/>
    <n v="0"/>
    <n v="10"/>
    <n v="16"/>
    <d v="1899-12-30T00:10:16"/>
    <d v="1899-12-30T00:10:16"/>
    <s v="R200804"/>
    <x v="192"/>
    <n v="5.8441558441558481"/>
    <n v="0"/>
    <x v="14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  <n v="44"/>
    <n v="0"/>
    <n v="26"/>
  </r>
  <r>
    <d v="2008-10-26T00:00:00"/>
    <d v="2008-10-26T00:00:00"/>
    <x v="15"/>
    <n v="1"/>
    <n v="0"/>
    <n v="10"/>
    <n v="20"/>
    <d v="1899-12-30T00:10:20"/>
    <d v="1899-12-30T00:10:20"/>
    <s v="R200804"/>
    <x v="192"/>
    <n v="5.8064516129032304"/>
    <n v="0"/>
    <x v="14"/>
    <m/>
    <d v="1899-12-30T00:00:00"/>
    <d v="1899-12-30T00:00:00"/>
    <m/>
    <n v="0"/>
    <n v="0"/>
    <d v="1899-12-30T04:30:44"/>
    <d v="1899-12-30T05:23:08"/>
    <d v="1899-12-30T02:15:22"/>
    <d v="1899-12-30T02:41:34"/>
    <n v="1803"/>
    <x v="7"/>
    <x v="6"/>
    <n v="200810"/>
    <n v="44"/>
    <n v="0"/>
    <n v="26"/>
  </r>
  <r>
    <d v="2008-10-26T00:00:00"/>
    <d v="2008-10-26T00:00:00"/>
    <x v="16"/>
    <n v="1"/>
    <n v="0"/>
    <n v="10"/>
    <n v="28"/>
    <d v="1899-12-30T00:10:28"/>
    <d v="1899-12-30T00:10:28"/>
    <s v="R200804"/>
    <x v="192"/>
    <n v="5.7324840764331251"/>
    <n v="0"/>
    <x v="14"/>
    <m/>
    <d v="1899-12-30T00:00:00"/>
    <d v="1899-12-30T00:00:00"/>
    <m/>
    <n v="0"/>
    <n v="0"/>
    <d v="1899-12-30T04:34:14"/>
    <d v="1899-12-30T05:26:38"/>
    <d v="1899-12-30T02:17:07"/>
    <d v="1899-12-30T02:43:19"/>
    <n v="1915"/>
    <x v="7"/>
    <x v="6"/>
    <n v="200810"/>
    <n v="44"/>
    <n v="0"/>
    <n v="26"/>
  </r>
  <r>
    <d v="2008-10-26T00:00:00"/>
    <d v="2008-10-26T00:00:00"/>
    <x v="17"/>
    <n v="1"/>
    <n v="0"/>
    <n v="10"/>
    <n v="22"/>
    <d v="1899-12-30T00:10:22"/>
    <d v="1899-12-30T00:10:22"/>
    <s v="R200804"/>
    <x v="192"/>
    <n v="5.7877813504823195"/>
    <n v="0"/>
    <x v="14"/>
    <m/>
    <d v="1899-12-30T00:00:00"/>
    <d v="1899-12-30T00:00:00"/>
    <m/>
    <n v="0"/>
    <n v="0"/>
    <d v="1899-12-30T04:31:36"/>
    <d v="1899-12-30T05:24:00"/>
    <d v="1899-12-30T02:15:48"/>
    <d v="1899-12-30T02:42:00"/>
    <n v="1840"/>
    <x v="7"/>
    <x v="6"/>
    <n v="200810"/>
    <n v="44"/>
    <n v="0"/>
    <n v="26"/>
  </r>
  <r>
    <d v="2008-10-26T00:00:00"/>
    <d v="2008-10-26T00:00:00"/>
    <x v="18"/>
    <n v="1"/>
    <n v="0"/>
    <n v="10"/>
    <n v="31"/>
    <d v="1899-12-30T00:10:31"/>
    <d v="1899-12-30T00:10:31"/>
    <s v="R200804"/>
    <x v="192"/>
    <n v="5.7052297939778169"/>
    <n v="0"/>
    <x v="14"/>
    <m/>
    <d v="1899-12-30T00:00:00"/>
    <d v="1899-12-30T00:00:00"/>
    <m/>
    <n v="0"/>
    <n v="0"/>
    <d v="1899-12-30T04:35:32"/>
    <d v="1899-12-30T05:27:56"/>
    <d v="1899-12-30T02:17:46"/>
    <d v="1899-12-30T02:43:58"/>
    <n v="1953"/>
    <x v="7"/>
    <x v="6"/>
    <n v="200810"/>
    <n v="44"/>
    <n v="0"/>
    <n v="26"/>
  </r>
  <r>
    <d v="2008-10-26T00:00:00"/>
    <d v="2008-10-26T00:00:00"/>
    <x v="19"/>
    <n v="1"/>
    <n v="0"/>
    <n v="10"/>
    <n v="47"/>
    <d v="1899-12-30T00:10:47"/>
    <d v="1899-12-30T00:10:47"/>
    <s v="R200804"/>
    <x v="192"/>
    <n v="5.5641421947449814"/>
    <n v="0"/>
    <x v="14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6"/>
    <n v="200810"/>
    <n v="44"/>
    <n v="0"/>
    <n v="26"/>
  </r>
  <r>
    <d v="2008-10-26T00:00:00"/>
    <d v="2008-10-26T00:00:00"/>
    <x v="20"/>
    <n v="1"/>
    <n v="0"/>
    <n v="11"/>
    <n v="23"/>
    <d v="1899-12-30T00:11:23"/>
    <d v="1899-12-30T00:11:23"/>
    <s v="R200804"/>
    <x v="192"/>
    <n v="5.2708638360175737"/>
    <n v="0"/>
    <x v="14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6"/>
    <n v="200810"/>
    <n v="44"/>
    <n v="0"/>
    <n v="26"/>
  </r>
  <r>
    <d v="2008-10-26T00:00:00"/>
    <d v="2008-10-26T00:00:00"/>
    <x v="21"/>
    <n v="1"/>
    <n v="0"/>
    <n v="12"/>
    <n v="15"/>
    <d v="1899-12-30T00:12:15"/>
    <d v="1899-12-30T00:12:15"/>
    <s v="R200804"/>
    <x v="192"/>
    <n v="4.8979591836734739"/>
    <n v="0"/>
    <x v="14"/>
    <m/>
    <d v="1899-12-30T00:00:00"/>
    <d v="1899-12-30T00:00:00"/>
    <m/>
    <n v="0"/>
    <n v="0"/>
    <d v="1899-12-30T05:20:57"/>
    <d v="1899-12-30T06:13:21"/>
    <d v="1899-12-30T02:40:28"/>
    <d v="1899-12-30T03:06:41"/>
    <n v="2757"/>
    <x v="7"/>
    <x v="6"/>
    <n v="200810"/>
    <n v="44"/>
    <n v="0"/>
    <n v="26"/>
  </r>
  <r>
    <d v="2008-10-26T00:00:00"/>
    <d v="2008-10-26T00:00:00"/>
    <x v="25"/>
    <n v="1"/>
    <n v="0"/>
    <n v="12"/>
    <n v="57"/>
    <d v="1899-12-30T00:12:57"/>
    <d v="1899-12-30T00:12:57"/>
    <s v="R200804"/>
    <x v="192"/>
    <n v="4.6332046332046373"/>
    <n v="0"/>
    <x v="14"/>
    <m/>
    <d v="1899-12-30T00:00:00"/>
    <d v="1899-12-30T00:00:00"/>
    <m/>
    <n v="0"/>
    <n v="0"/>
    <d v="1899-12-30T05:39:17"/>
    <d v="1899-12-30T06:31:41"/>
    <d v="1899-12-30T02:49:39"/>
    <d v="1899-12-30T03:15:51"/>
    <n v="2866"/>
    <x v="7"/>
    <x v="6"/>
    <n v="200810"/>
    <n v="44"/>
    <n v="0"/>
    <n v="26"/>
  </r>
  <r>
    <d v="2008-10-26T00:00:00"/>
    <d v="2008-10-26T00:00:00"/>
    <x v="26"/>
    <n v="1"/>
    <n v="0"/>
    <n v="13"/>
    <n v="58"/>
    <d v="1899-12-30T00:13:58"/>
    <d v="1899-12-30T00:13:58"/>
    <s v="R200804"/>
    <x v="192"/>
    <n v="4.2959427207637271"/>
    <n v="0"/>
    <x v="14"/>
    <m/>
    <d v="1899-12-30T00:00:00"/>
    <d v="1899-12-30T00:00:00"/>
    <m/>
    <n v="0"/>
    <n v="0"/>
    <d v="1899-12-30T06:05:56"/>
    <d v="1899-12-30T06:58:20"/>
    <d v="1899-12-30T03:02:58"/>
    <d v="1899-12-30T03:29:10"/>
    <n v="2951"/>
    <x v="7"/>
    <x v="6"/>
    <n v="200810"/>
    <n v="44"/>
    <n v="0"/>
    <n v="26"/>
  </r>
  <r>
    <d v="2008-10-26T00:00:00"/>
    <d v="2008-10-26T00:00:00"/>
    <x v="27"/>
    <n v="1"/>
    <n v="0"/>
    <n v="13"/>
    <n v="1"/>
    <d v="1899-12-30T00:13:01"/>
    <d v="1899-12-30T00:13:01"/>
    <s v="R200804"/>
    <x v="192"/>
    <n v="4.6094750320102467"/>
    <n v="0"/>
    <x v="14"/>
    <m/>
    <d v="1899-12-30T00:00:00"/>
    <d v="1899-12-30T00:00:00"/>
    <m/>
    <n v="0"/>
    <n v="0"/>
    <d v="1899-12-30T05:41:02"/>
    <d v="1899-12-30T06:33:26"/>
    <d v="1899-12-30T02:50:31"/>
    <d v="1899-12-30T03:16:43"/>
    <n v="2874"/>
    <x v="7"/>
    <x v="6"/>
    <n v="200810"/>
    <n v="44"/>
    <n v="0"/>
    <n v="26"/>
  </r>
  <r>
    <d v="2008-10-26T00:00:00"/>
    <d v="2008-10-26T00:00:00"/>
    <x v="28"/>
    <n v="1"/>
    <n v="0"/>
    <n v="14"/>
    <n v="53"/>
    <d v="1899-12-30T00:14:53"/>
    <d v="1899-12-30T00:14:53"/>
    <s v="R200804"/>
    <x v="192"/>
    <n v="4.0313549832026911"/>
    <n v="0"/>
    <x v="14"/>
    <m/>
    <d v="1899-12-30T00:00:00"/>
    <d v="1899-12-30T00:00:00"/>
    <m/>
    <n v="0"/>
    <n v="0"/>
    <d v="1899-12-30T06:29:57"/>
    <d v="1899-12-30T07:22:21"/>
    <d v="1899-12-30T03:14:58"/>
    <d v="1899-12-30T03:41:10"/>
    <n v="3007"/>
    <x v="7"/>
    <x v="6"/>
    <n v="200810"/>
    <n v="44"/>
    <n v="0"/>
    <n v="26"/>
  </r>
  <r>
    <d v="2008-10-26T00:00:00"/>
    <d v="2008-10-26T00:00:00"/>
    <x v="29"/>
    <n v="1"/>
    <n v="0"/>
    <n v="13"/>
    <n v="23"/>
    <d v="1899-12-30T00:13:23"/>
    <d v="1899-12-30T00:13:23"/>
    <s v="R200804"/>
    <x v="192"/>
    <n v="4.4831880448318842"/>
    <n v="0"/>
    <x v="14"/>
    <m/>
    <d v="1899-12-30T00:00:00"/>
    <d v="1899-12-30T00:00:00"/>
    <m/>
    <n v="0"/>
    <n v="0"/>
    <d v="1899-12-30T05:50:39"/>
    <d v="1899-12-30T06:43:03"/>
    <d v="1899-12-30T02:55:19"/>
    <d v="1899-12-30T03:21:31"/>
    <n v="2908"/>
    <x v="7"/>
    <x v="6"/>
    <n v="200810"/>
    <n v="44"/>
    <n v="0"/>
    <n v="26"/>
  </r>
  <r>
    <d v="2008-10-26T00:00:00"/>
    <d v="2008-10-26T00:00:00"/>
    <x v="30"/>
    <n v="1"/>
    <n v="0"/>
    <n v="14"/>
    <n v="10"/>
    <d v="1899-12-30T00:14:10"/>
    <d v="1899-12-30T00:14:10"/>
    <s v="R200804"/>
    <x v="192"/>
    <n v="4.2352941176470615"/>
    <n v="0"/>
    <x v="14"/>
    <m/>
    <d v="1899-12-30T00:00:00"/>
    <d v="1899-12-30T00:00:00"/>
    <m/>
    <n v="0"/>
    <n v="0"/>
    <d v="1899-12-30T06:11:10"/>
    <d v="1899-12-30T07:03:34"/>
    <d v="1899-12-30T03:05:35"/>
    <d v="1899-12-30T03:31:47"/>
    <n v="2966"/>
    <x v="7"/>
    <x v="6"/>
    <n v="200810"/>
    <n v="44"/>
    <n v="0"/>
    <n v="26"/>
  </r>
  <r>
    <d v="2008-10-26T00:00:00"/>
    <d v="2008-10-26T00:00:00"/>
    <x v="31"/>
    <n v="1"/>
    <n v="0"/>
    <n v="14"/>
    <n v="21"/>
    <d v="1899-12-30T00:14:21"/>
    <d v="1899-12-30T00:14:21"/>
    <s v="R200804"/>
    <x v="192"/>
    <n v="4.18118466898955"/>
    <n v="0"/>
    <x v="14"/>
    <m/>
    <d v="1899-12-30T00:00:00"/>
    <d v="1899-12-30T00:00:00"/>
    <m/>
    <n v="0"/>
    <n v="0"/>
    <d v="1899-12-30T06:15:58"/>
    <d v="1899-12-30T07:08:22"/>
    <d v="1899-12-30T03:07:59"/>
    <d v="1899-12-30T03:34:11"/>
    <n v="2980"/>
    <x v="7"/>
    <x v="6"/>
    <n v="200810"/>
    <n v="44"/>
    <n v="0"/>
    <n v="26"/>
  </r>
  <r>
    <d v="2008-10-26T00:00:00"/>
    <d v="2008-10-26T00:00:00"/>
    <x v="32"/>
    <n v="1"/>
    <n v="0"/>
    <n v="15"/>
    <n v="19"/>
    <d v="1899-12-30T00:15:19"/>
    <d v="1899-12-30T00:15:19"/>
    <s v="R200804"/>
    <x v="192"/>
    <n v="3.9173014145810692"/>
    <n v="0"/>
    <x v="14"/>
    <m/>
    <d v="1899-12-30T00:00:00"/>
    <d v="1899-12-30T00:00:00"/>
    <m/>
    <n v="0"/>
    <n v="0"/>
    <d v="1899-12-30T06:41:18"/>
    <d v="1899-12-30T07:33:42"/>
    <d v="1899-12-30T03:20:39"/>
    <d v="1899-12-30T03:46:51"/>
    <n v="3035"/>
    <x v="7"/>
    <x v="6"/>
    <n v="200810"/>
    <n v="44"/>
    <n v="0"/>
    <n v="26"/>
  </r>
  <r>
    <d v="2008-10-26T00:00:00"/>
    <d v="2008-10-26T00:00:00"/>
    <x v="33"/>
    <n v="1"/>
    <n v="0"/>
    <n v="17"/>
    <n v="54"/>
    <d v="1899-12-30T00:17:54"/>
    <d v="1899-12-30T00:17:54"/>
    <s v="R200804"/>
    <x v="192"/>
    <n v="3.351955307262573"/>
    <n v="0"/>
    <x v="14"/>
    <m/>
    <d v="1899-12-30T00:00:00"/>
    <d v="1899-12-30T00:00:00"/>
    <m/>
    <n v="0"/>
    <n v="0"/>
    <d v="1899-12-30T07:48:59"/>
    <d v="1899-12-30T08:41:23"/>
    <d v="1899-12-30T03:54:29"/>
    <d v="1899-12-30T04:20:41"/>
    <n v="3113"/>
    <x v="7"/>
    <x v="6"/>
    <n v="200810"/>
    <n v="44"/>
    <n v="0"/>
    <n v="26"/>
  </r>
  <r>
    <d v="2008-10-26T00:00:00"/>
    <d v="2008-10-26T00:00:00"/>
    <x v="34"/>
    <n v="1"/>
    <n v="0"/>
    <n v="14"/>
    <n v="48"/>
    <d v="1899-12-30T00:14:48"/>
    <d v="1899-12-30T00:14:48"/>
    <s v="R200804"/>
    <x v="192"/>
    <n v="4.0540540540540571"/>
    <n v="0"/>
    <x v="14"/>
    <m/>
    <d v="1899-12-30T00:00:00"/>
    <d v="1899-12-30T00:00:00"/>
    <m/>
    <n v="0"/>
    <n v="0"/>
    <d v="1899-12-30T06:27:46"/>
    <d v="1899-12-30T07:20:10"/>
    <d v="1899-12-30T03:13:53"/>
    <d v="1899-12-30T03:40:05"/>
    <n v="3003"/>
    <x v="7"/>
    <x v="6"/>
    <n v="200810"/>
    <n v="44"/>
    <n v="0"/>
    <n v="26"/>
  </r>
  <r>
    <d v="2008-10-26T00:00:00"/>
    <d v="2008-10-26T00:00:00"/>
    <x v="35"/>
    <n v="1"/>
    <n v="0"/>
    <n v="13"/>
    <n v="26"/>
    <d v="1899-12-30T00:13:26"/>
    <d v="1899-12-30T00:13:26"/>
    <s v="R200804"/>
    <x v="192"/>
    <n v="4.4665012406947922"/>
    <n v="0"/>
    <x v="14"/>
    <m/>
    <d v="1899-12-30T00:00:00"/>
    <d v="1899-12-30T00:00:00"/>
    <m/>
    <n v="0"/>
    <n v="0"/>
    <d v="1899-12-30T05:51:57"/>
    <d v="1899-12-30T06:44:21"/>
    <d v="1899-12-30T02:55:59"/>
    <d v="1899-12-30T03:22:11"/>
    <n v="2912"/>
    <x v="7"/>
    <x v="6"/>
    <n v="200810"/>
    <n v="44"/>
    <n v="0"/>
    <n v="26"/>
  </r>
  <r>
    <d v="2008-10-26T00:00:00"/>
    <d v="2008-10-26T00:00:00"/>
    <x v="36"/>
    <n v="1"/>
    <n v="0"/>
    <n v="13"/>
    <n v="41"/>
    <d v="1899-12-30T00:13:41"/>
    <d v="1899-12-30T00:13:41"/>
    <s v="R200804"/>
    <x v="192"/>
    <n v="4.3848964677222932"/>
    <n v="0"/>
    <x v="14"/>
    <m/>
    <d v="1899-12-30T00:00:00"/>
    <d v="1899-12-30T00:00:00"/>
    <m/>
    <n v="0"/>
    <n v="0"/>
    <d v="1899-12-30T05:58:30"/>
    <d v="1899-12-30T06:50:54"/>
    <d v="1899-12-30T02:59:15"/>
    <d v="1899-12-30T03:25:27"/>
    <n v="2925"/>
    <x v="7"/>
    <x v="6"/>
    <n v="200810"/>
    <n v="44"/>
    <n v="0"/>
    <n v="26"/>
  </r>
  <r>
    <d v="2008-10-26T00:00:00"/>
    <d v="2008-10-26T00:00:00"/>
    <x v="37"/>
    <n v="0.2"/>
    <n v="0"/>
    <n v="3"/>
    <n v="7"/>
    <d v="1899-12-30T00:03:07"/>
    <d v="1899-12-30T00:15:35"/>
    <s v="R200804"/>
    <x v="192"/>
    <n v="3.8502673796791478"/>
    <n v="0"/>
    <x v="14"/>
    <m/>
    <d v="1899-12-30T00:00:00"/>
    <d v="1899-12-30T00:00:00"/>
    <m/>
    <n v="0"/>
    <n v="0"/>
    <d v="1899-12-30T06:48:17"/>
    <d v="1899-12-30T07:40:41"/>
    <d v="1899-12-30T03:24:08"/>
    <d v="1899-12-30T03:50:21"/>
    <n v="3055"/>
    <x v="7"/>
    <x v="6"/>
    <n v="200810"/>
    <n v="44"/>
    <n v="0"/>
    <n v="26"/>
  </r>
  <r>
    <d v="2008-11-01T00:00:00"/>
    <d v="2008-11-01T00:00:00"/>
    <x v="2"/>
    <n v="3.1"/>
    <n v="0"/>
    <n v="28"/>
    <n v="15"/>
    <d v="1899-12-30T00:28:15"/>
    <d v="1899-12-30T00:09:07"/>
    <s v="R200804"/>
    <x v="193"/>
    <n v="6.5840707964601819"/>
    <n v="0"/>
    <x v="14"/>
    <s v="Splits:9.22.25 + 9.1644 + 9.3637 "/>
    <d v="1899-12-30T03:58:45"/>
    <d v="1899-12-30T01:59:23"/>
    <m/>
    <n v="0"/>
    <n v="0"/>
    <d v="1899-12-30T03:58:45"/>
    <d v="1899-12-30T04:51:10"/>
    <d v="1899-12-30T01:59:23"/>
    <d v="1899-12-30T02:25:35"/>
    <n v="935"/>
    <x v="7"/>
    <x v="7"/>
    <n v="200811"/>
    <n v="44"/>
    <n v="5"/>
    <n v="1"/>
  </r>
  <r>
    <d v="2008-11-05T00:00:00"/>
    <d v="2008-11-05T00:00:00"/>
    <x v="2"/>
    <n v="3"/>
    <n v="0"/>
    <n v="31"/>
    <n v="2"/>
    <d v="1899-12-30T00:31:02"/>
    <d v="1899-12-30T00:10:21"/>
    <s v="R200803"/>
    <x v="90"/>
    <n v="5.8002148227712178"/>
    <n v="0"/>
    <x v="6"/>
    <m/>
    <d v="1899-12-30T04:31:01"/>
    <d v="1899-12-30T02:15:31"/>
    <m/>
    <n v="0"/>
    <n v="0"/>
    <d v="1899-12-30T04:31:01"/>
    <d v="1899-12-30T05:23:25"/>
    <d v="1899-12-30T02:15:31"/>
    <d v="1899-12-30T02:41:43"/>
    <n v="1819"/>
    <x v="7"/>
    <x v="7"/>
    <n v="200811"/>
    <n v="45"/>
    <n v="3"/>
    <n v="5"/>
  </r>
  <r>
    <d v="2008-11-12T00:00:00"/>
    <d v="2008-11-12T00:00:00"/>
    <x v="2"/>
    <n v="1.6"/>
    <n v="0"/>
    <n v="16"/>
    <n v="23"/>
    <d v="1899-12-30T00:16:23"/>
    <d v="1899-12-30T00:10:14"/>
    <s v="R200803"/>
    <x v="2"/>
    <n v="5.8596134282807784"/>
    <n v="0"/>
    <x v="13"/>
    <m/>
    <d v="1899-12-30T04:28:17"/>
    <d v="1899-12-30T02:14:08"/>
    <m/>
    <n v="0"/>
    <n v="0"/>
    <d v="1899-12-30T04:28:17"/>
    <d v="1899-12-30T05:20:41"/>
    <d v="1899-12-30T02:14:08"/>
    <d v="1899-12-30T02:40:20"/>
    <n v="1727"/>
    <x v="7"/>
    <x v="7"/>
    <n v="200811"/>
    <n v="46"/>
    <n v="6"/>
    <n v="12"/>
  </r>
  <r>
    <d v="2008-11-21T00:00:00"/>
    <d v="2008-11-21T00:00:00"/>
    <x v="2"/>
    <n v="1"/>
    <n v="0"/>
    <n v="9"/>
    <n v="14"/>
    <d v="1899-12-30T00:09:14"/>
    <d v="1899-12-30T00:09:14"/>
    <s v="R200803"/>
    <x v="2"/>
    <n v="6.4981949458483808"/>
    <n v="0"/>
    <x v="13"/>
    <m/>
    <d v="1899-12-30T04:01:55"/>
    <d v="1899-12-30T02:00:57"/>
    <m/>
    <n v="0"/>
    <n v="0"/>
    <d v="1899-12-30T04:01:55"/>
    <d v="1899-12-30T04:54:19"/>
    <d v="1899-12-30T02:00:57"/>
    <d v="1899-12-30T02:27:09"/>
    <n v="972"/>
    <x v="7"/>
    <x v="7"/>
    <n v="200811"/>
    <n v="47"/>
    <n v="8"/>
    <n v="21"/>
  </r>
  <r>
    <d v="2008-11-23T00:00:00"/>
    <d v="2008-11-23T00:00:00"/>
    <x v="2"/>
    <n v="5"/>
    <n v="0"/>
    <n v="47"/>
    <n v="8"/>
    <d v="1899-12-30T00:47:08"/>
    <d v="1899-12-30T00:09:26"/>
    <s v="R200803"/>
    <x v="117"/>
    <n v="6.3649222065063702"/>
    <n v="0"/>
    <x v="33"/>
    <m/>
    <d v="1899-12-30T04:06:59"/>
    <d v="1899-12-30T02:03:29"/>
    <m/>
    <n v="0"/>
    <n v="0"/>
    <d v="1899-12-30T04:06:59"/>
    <d v="1899-12-30T04:59:23"/>
    <d v="1899-12-30T02:03:29"/>
    <d v="1899-12-30T02:29:41"/>
    <n v="1079"/>
    <x v="7"/>
    <x v="7"/>
    <n v="200811"/>
    <n v="48"/>
    <n v="1"/>
    <n v="23"/>
  </r>
  <r>
    <d v="2008-11-26T00:00:00"/>
    <d v="2008-11-26T00:00:00"/>
    <x v="2"/>
    <n v="1.9"/>
    <n v="0"/>
    <n v="16"/>
    <n v="11"/>
    <d v="1899-12-30T00:16:11"/>
    <d v="1899-12-30T00:08:31"/>
    <s v="R200803"/>
    <x v="2"/>
    <n v="7.0442842430484074"/>
    <n v="0"/>
    <x v="13"/>
    <m/>
    <d v="1899-12-30T03:43:10"/>
    <d v="1899-12-30T01:51:35"/>
    <m/>
    <n v="0"/>
    <n v="0"/>
    <d v="1899-12-30T03:43:10"/>
    <d v="1899-12-30T04:35:34"/>
    <d v="1899-12-30T01:51:35"/>
    <d v="1899-12-30T02:17:47"/>
    <n v="833"/>
    <x v="7"/>
    <x v="7"/>
    <n v="200811"/>
    <n v="48"/>
    <n v="2"/>
    <n v="26"/>
  </r>
  <r>
    <d v="2008-12-02T00:00:00"/>
    <d v="2008-12-02T00:00:00"/>
    <x v="2"/>
    <n v="3"/>
    <n v="0"/>
    <n v="29"/>
    <n v="37"/>
    <d v="1899-12-30T00:29:37"/>
    <d v="1899-12-30T00:09:52"/>
    <s v="R200803"/>
    <x v="90"/>
    <n v="6.0776589758019179"/>
    <n v="0"/>
    <x v="6"/>
    <m/>
    <d v="1899-12-30T04:18:39"/>
    <d v="1899-12-30T02:09:20"/>
    <m/>
    <n v="0"/>
    <n v="0"/>
    <d v="1899-12-30T04:18:39"/>
    <d v="1899-12-30T05:11:03"/>
    <d v="1899-12-30T02:09:20"/>
    <d v="1899-12-30T02:35:32"/>
    <n v="1423"/>
    <x v="7"/>
    <x v="11"/>
    <n v="200812"/>
    <n v="49"/>
    <n v="5"/>
    <n v="2"/>
  </r>
  <r>
    <d v="2008-12-03T00:00:00"/>
    <d v="2008-12-03T00:00:00"/>
    <x v="2"/>
    <n v="3"/>
    <n v="0"/>
    <n v="38"/>
    <n v="38"/>
    <d v="1899-12-30T00:38:38"/>
    <d v="1899-12-30T00:12:53"/>
    <s v="R200803"/>
    <x v="90"/>
    <n v="4.6591889559965525"/>
    <n v="0"/>
    <x v="6"/>
    <m/>
    <d v="1899-12-30T05:37:24"/>
    <d v="1899-12-30T02:48:42"/>
    <m/>
    <n v="0"/>
    <n v="0"/>
    <d v="1899-12-30T05:37:24"/>
    <d v="1899-12-30T06:29:48"/>
    <d v="1899-12-30T02:48:42"/>
    <d v="1899-12-30T03:14:54"/>
    <n v="2854"/>
    <x v="7"/>
    <x v="11"/>
    <n v="200812"/>
    <n v="49"/>
    <n v="0"/>
    <n v="3"/>
  </r>
  <r>
    <d v="2008-12-05T00:00:00"/>
    <d v="2008-12-05T00:00:00"/>
    <x v="2"/>
    <n v="1"/>
    <n v="0"/>
    <n v="9"/>
    <n v="15"/>
    <d v="1899-12-30T00:09:15"/>
    <d v="1899-12-30T00:09:15"/>
    <s v="R200901"/>
    <x v="2"/>
    <n v="6.4864864864864913"/>
    <n v="0"/>
    <x v="13"/>
    <m/>
    <d v="1899-12-30T04:02:21"/>
    <d v="1899-12-30T02:01:11"/>
    <m/>
    <n v="0"/>
    <n v="0"/>
    <d v="1899-12-30T04:02:21"/>
    <d v="1899-12-30T04:54:45"/>
    <d v="1899-12-30T02:01:11"/>
    <d v="1899-12-30T02:27:23"/>
    <n v="982"/>
    <x v="7"/>
    <x v="11"/>
    <n v="200812"/>
    <n v="49"/>
    <n v="1"/>
    <n v="5"/>
  </r>
  <r>
    <d v="2008-12-09T00:00:00"/>
    <d v="2008-12-09T00:00:00"/>
    <x v="2"/>
    <n v="2"/>
    <n v="0"/>
    <n v="17"/>
    <n v="56"/>
    <d v="1899-12-30T00:17:56"/>
    <d v="1899-12-30T00:08:58"/>
    <s v="R200901"/>
    <x v="52"/>
    <n v="6.6914498141263996"/>
    <n v="0"/>
    <x v="14"/>
    <m/>
    <d v="1899-12-30T03:54:56"/>
    <d v="1899-12-30T01:57:28"/>
    <m/>
    <n v="0"/>
    <n v="0"/>
    <d v="1899-12-30T03:54:56"/>
    <d v="1899-12-30T04:47:20"/>
    <d v="1899-12-30T01:57:28"/>
    <d v="1899-12-30T02:23:40"/>
    <n v="899"/>
    <x v="7"/>
    <x v="11"/>
    <n v="200812"/>
    <n v="50"/>
    <n v="3"/>
    <n v="9"/>
  </r>
  <r>
    <d v="2009-01-05T00:00:00"/>
    <d v="2009-01-05T00:00:00"/>
    <x v="2"/>
    <n v="3"/>
    <n v="0"/>
    <n v="31"/>
    <n v="5"/>
    <d v="1899-12-30T00:31:05"/>
    <d v="1899-12-30T00:10:22"/>
    <s v="unknown"/>
    <x v="194"/>
    <n v="5.7908847184986652"/>
    <n v="0"/>
    <x v="0"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8"/>
    <n v="200901"/>
    <n v="2"/>
    <n v="26"/>
    <n v="5"/>
  </r>
  <r>
    <d v="2009-01-09T06:42:00"/>
    <d v="2009-01-09T06:42:00"/>
    <x v="2"/>
    <n v="2.94529854"/>
    <n v="0"/>
    <n v="45"/>
    <n v="12"/>
    <d v="1899-12-30T00:45:12"/>
    <d v="1899-12-30T00:15:21"/>
    <s v="unknown"/>
    <x v="195"/>
    <n v="3.9096883274336309"/>
    <n v="0"/>
    <x v="0"/>
    <m/>
    <d v="1899-12-30T06:42:05"/>
    <d v="1899-12-30T03:21:02"/>
    <m/>
    <n v="0"/>
    <n v="0"/>
    <d v="1899-12-30T06:42:05"/>
    <d v="1899-12-30T07:34:29"/>
    <d v="1899-12-30T03:21:02"/>
    <d v="1899-12-30T03:47:14"/>
    <n v="3039"/>
    <x v="8"/>
    <x v="8"/>
    <n v="200901"/>
    <n v="2"/>
    <n v="3.2791666666671517"/>
    <n v="9"/>
  </r>
  <r>
    <d v="2009-01-12T12:05:00"/>
    <d v="2009-01-12T12:05:00"/>
    <x v="2"/>
    <n v="2.9266574099999998"/>
    <n v="0"/>
    <n v="20"/>
    <n v="23"/>
    <d v="1899-12-30T00:20:23"/>
    <d v="1899-12-30T00:06:58"/>
    <s v="unknown"/>
    <x v="195"/>
    <n v="8.6148541913327943"/>
    <n v="0"/>
    <x v="0"/>
    <m/>
    <d v="1899-12-30T03:02:29"/>
    <d v="1899-12-30T01:31:14"/>
    <m/>
    <n v="0"/>
    <n v="0"/>
    <d v="1899-12-30T03:02:29"/>
    <d v="1899-12-30T03:54:53"/>
    <d v="1899-12-30T01:31:14"/>
    <d v="1899-12-30T01:57:26"/>
    <n v="786"/>
    <x v="8"/>
    <x v="8"/>
    <n v="200901"/>
    <n v="3"/>
    <n v="2.2243055555518367"/>
    <n v="12"/>
  </r>
  <r>
    <d v="2009-01-14T11:37:00"/>
    <d v="2009-01-14T11:37:00"/>
    <x v="2"/>
    <n v="0.02"/>
    <n v="0"/>
    <n v="0"/>
    <n v="11"/>
    <d v="1899-12-30T00:00:11"/>
    <d v="1899-12-30T00:09:10"/>
    <s v="unknown"/>
    <x v="195"/>
    <n v="6.5454545454545512"/>
    <n v="0"/>
    <x v="0"/>
    <m/>
    <d v="1899-12-30T04:00:10"/>
    <d v="1899-12-30T02:00:05"/>
    <m/>
    <n v="0"/>
    <n v="0"/>
    <d v="1899-12-30T04:00:10"/>
    <d v="1899-12-30T04:52:34"/>
    <d v="1899-12-30T02:00:05"/>
    <d v="1899-12-30T02:26:17"/>
    <n v="953"/>
    <x v="8"/>
    <x v="8"/>
    <n v="200901"/>
    <n v="3"/>
    <n v="0.9805555555576575"/>
    <n v="14"/>
  </r>
  <r>
    <d v="2009-01-14T11:38:00"/>
    <d v="2009-01-14T11:38:00"/>
    <x v="2"/>
    <n v="3.1441372599999999"/>
    <n v="0"/>
    <n v="36"/>
    <n v="46"/>
    <d v="1899-12-30T00:36:46"/>
    <d v="1899-12-30T00:11:42"/>
    <s v="unknown"/>
    <x v="195"/>
    <n v="5.1309583572076196"/>
    <n v="0"/>
    <x v="0"/>
    <m/>
    <d v="1899-12-30T05:06:23"/>
    <d v="1899-12-30T02:33:11"/>
    <m/>
    <n v="0"/>
    <n v="0"/>
    <d v="1899-12-30T05:06:23"/>
    <d v="1899-12-30T05:58:47"/>
    <d v="1899-12-30T02:33:11"/>
    <d v="1899-12-30T02:59:23"/>
    <n v="2578"/>
    <x v="8"/>
    <x v="8"/>
    <n v="200901"/>
    <n v="3"/>
    <n v="0"/>
    <n v="14"/>
  </r>
  <r>
    <d v="2009-01-16T12:16:00"/>
    <d v="2009-01-16T12:16:00"/>
    <x v="2"/>
    <n v="3.2373429100000002"/>
    <n v="0"/>
    <n v="20"/>
    <n v="1"/>
    <d v="1899-12-30T00:20:01"/>
    <d v="1899-12-30T00:06:11"/>
    <s v="unknown"/>
    <x v="195"/>
    <n v="9.7039421115736975"/>
    <n v="0"/>
    <x v="0"/>
    <m/>
    <d v="1899-12-30T02:42:00"/>
    <d v="1899-12-30T01:21:00"/>
    <m/>
    <n v="0"/>
    <n v="0"/>
    <d v="1899-12-30T02:42:00"/>
    <d v="1899-12-30T03:34:24"/>
    <d v="1899-12-30T01:21:00"/>
    <d v="1899-12-30T01:47:12"/>
    <n v="773"/>
    <x v="8"/>
    <x v="8"/>
    <n v="200901"/>
    <n v="3"/>
    <n v="1.0263888888875954"/>
    <n v="16"/>
  </r>
  <r>
    <d v="2009-01-18T10:16:00"/>
    <d v="2009-01-18T10:16:00"/>
    <x v="2"/>
    <n v="5.0082502599999996"/>
    <n v="0"/>
    <n v="56"/>
    <n v="55"/>
    <d v="1899-12-30T00:56:55"/>
    <d v="1899-12-30T00:11:22"/>
    <s v="unknown"/>
    <x v="195"/>
    <n v="5.2795610354319216"/>
    <n v="0"/>
    <x v="0"/>
    <m/>
    <d v="1899-12-30T04:57:45"/>
    <d v="1899-12-30T02:28:53"/>
    <m/>
    <n v="0"/>
    <n v="0"/>
    <d v="1899-12-30T04:57:45"/>
    <d v="1899-12-30T05:50:09"/>
    <d v="1899-12-30T02:28:53"/>
    <d v="1899-12-30T02:55:05"/>
    <n v="2452"/>
    <x v="8"/>
    <x v="8"/>
    <n v="200901"/>
    <n v="4"/>
    <n v="0.91666666666424135"/>
    <n v="18"/>
  </r>
  <r>
    <d v="2009-01-21T00:00:00"/>
    <d v="2009-01-21T00:00:00"/>
    <x v="0"/>
    <n v="0.6"/>
    <n v="0"/>
    <n v="22"/>
    <n v="3"/>
    <d v="1899-12-30T00:22:03"/>
    <d v="1899-12-30T00:36:45"/>
    <s v="unknown"/>
    <x v="194"/>
    <n v="1.6326530612244912"/>
    <n v="0"/>
    <x v="0"/>
    <m/>
    <d v="1899-12-30T01:28:12"/>
    <d v="1899-12-30T00:44:06"/>
    <m/>
    <n v="0"/>
    <n v="0"/>
    <d v="1899-12-30T16:02:51"/>
    <d v="1899-12-30T16:55:15"/>
    <d v="1899-12-30T08:01:25"/>
    <d v="1899-12-30T08:27:38"/>
    <n v="3338"/>
    <x v="8"/>
    <x v="8"/>
    <n v="200901"/>
    <n v="4"/>
    <n v="1.5722222222248092"/>
    <n v="21"/>
  </r>
  <r>
    <d v="2009-01-22T00:00:00"/>
    <d v="2009-01-22T00:00:00"/>
    <x v="2"/>
    <n v="3.2"/>
    <n v="0"/>
    <n v="30"/>
    <n v="5"/>
    <d v="1899-12-30T00:30:05"/>
    <d v="1899-12-30T00:09:24"/>
    <s v="unknown"/>
    <x v="194"/>
    <n v="6.3822714681440491"/>
    <n v="0"/>
    <x v="0"/>
    <m/>
    <d v="1899-12-30T04:06:18"/>
    <d v="1899-12-30T02:03:09"/>
    <m/>
    <n v="0"/>
    <n v="0"/>
    <d v="1899-12-30T04:06:18"/>
    <d v="1899-12-30T04:58:42"/>
    <d v="1899-12-30T02:03:09"/>
    <d v="1899-12-30T02:29:21"/>
    <n v="1067"/>
    <x v="8"/>
    <x v="8"/>
    <n v="200901"/>
    <n v="4"/>
    <n v="0"/>
    <n v="22"/>
  </r>
  <r>
    <d v="2009-01-23T11:19:00"/>
    <d v="2009-01-23T11:19:00"/>
    <x v="2"/>
    <n v="2.9142299899999999"/>
    <n v="0"/>
    <n v="33"/>
    <n v="55"/>
    <d v="1899-12-30T00:33:55"/>
    <d v="1899-12-30T00:11:38"/>
    <s v="unknown"/>
    <x v="195"/>
    <n v="5.1553945769041816"/>
    <n v="0"/>
    <x v="0"/>
    <m/>
    <d v="1899-12-30T05:04:55"/>
    <d v="1899-12-30T02:32:28"/>
    <m/>
    <n v="0"/>
    <n v="0"/>
    <d v="1899-12-30T05:04:55"/>
    <d v="1899-12-30T05:57:19"/>
    <d v="1899-12-30T02:32:28"/>
    <d v="1899-12-30T02:58:40"/>
    <n v="2557"/>
    <x v="8"/>
    <x v="8"/>
    <n v="200901"/>
    <n v="4"/>
    <n v="0.47152777777955635"/>
    <n v="23"/>
  </r>
  <r>
    <d v="2009-01-25T09:45:00"/>
    <d v="2009-01-25T09:45:00"/>
    <x v="2"/>
    <n v="5.0082502599999996"/>
    <n v="0"/>
    <n v="56"/>
    <n v="17"/>
    <d v="1899-12-30T00:56:17"/>
    <d v="1899-12-30T00:11:14"/>
    <s v="unknown"/>
    <x v="195"/>
    <n v="5.338969776724908"/>
    <n v="0"/>
    <x v="0"/>
    <m/>
    <d v="1899-12-30T04:54:26"/>
    <d v="1899-12-30T02:27:13"/>
    <m/>
    <n v="0"/>
    <n v="0"/>
    <d v="1899-12-30T04:54:26"/>
    <d v="1899-12-30T05:46:50"/>
    <d v="1899-12-30T02:27:13"/>
    <d v="1899-12-30T02:53:25"/>
    <n v="2378"/>
    <x v="8"/>
    <x v="8"/>
    <n v="200901"/>
    <n v="5"/>
    <n v="0.93472222222044365"/>
    <n v="25"/>
  </r>
  <r>
    <d v="2009-01-27T00:00:00"/>
    <d v="2009-01-27T00:00:00"/>
    <x v="0"/>
    <n v="0.5"/>
    <n v="0"/>
    <n v="19"/>
    <n v="3"/>
    <d v="1899-12-30T00:19:03"/>
    <d v="1899-12-30T00:38:06"/>
    <s v="unknown"/>
    <x v="194"/>
    <n v="1.5748031496063004"/>
    <n v="0"/>
    <x v="0"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  <n v="5"/>
    <n v="0.59375"/>
    <n v="27"/>
  </r>
  <r>
    <d v="2009-01-28T12:04:00"/>
    <d v="2009-01-28T12:04:00"/>
    <x v="2"/>
    <n v="2.75888724"/>
    <n v="0"/>
    <n v="33"/>
    <n v="8"/>
    <d v="1899-12-30T00:33:08"/>
    <d v="1899-12-30T00:12:01"/>
    <s v="unknown"/>
    <x v="195"/>
    <n v="4.9959728692152963"/>
    <n v="0"/>
    <x v="0"/>
    <m/>
    <d v="1899-12-30T05:14:39"/>
    <d v="1899-12-30T02:37:20"/>
    <m/>
    <n v="0"/>
    <n v="0"/>
    <d v="1899-12-30T05:14:39"/>
    <d v="1899-12-30T06:07:03"/>
    <d v="1899-12-30T02:37:20"/>
    <d v="1899-12-30T03:03:32"/>
    <n v="2703"/>
    <x v="8"/>
    <x v="8"/>
    <n v="200901"/>
    <n v="5"/>
    <n v="0.50277777777955635"/>
    <n v="28"/>
  </r>
  <r>
    <d v="2009-01-29T00:00:00"/>
    <d v="2009-01-29T00:00:00"/>
    <x v="0"/>
    <n v="0.5"/>
    <n v="0"/>
    <n v="19"/>
    <n v="3"/>
    <d v="1899-12-30T00:19:03"/>
    <d v="1899-12-30T00:38:06"/>
    <s v="unknown"/>
    <x v="194"/>
    <n v="1.5748031496063004"/>
    <n v="0"/>
    <x v="0"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  <n v="5"/>
    <n v="0"/>
    <n v="29"/>
  </r>
  <r>
    <d v="2009-02-01T09:03:00"/>
    <d v="2009-02-01T09:03:00"/>
    <x v="2"/>
    <n v="6.2199237099999998"/>
    <n v="1"/>
    <n v="14"/>
    <n v="37"/>
    <d v="1899-12-30T01:14:37"/>
    <d v="1899-12-30T00:12:00"/>
    <s v="unknown"/>
    <x v="195"/>
    <n v="5.0015022014742057"/>
    <n v="0"/>
    <x v="0"/>
    <m/>
    <d v="1899-12-30T05:14:18"/>
    <d v="1899-12-30T02:37:09"/>
    <m/>
    <n v="0"/>
    <n v="0"/>
    <d v="1899-12-30T05:14:18"/>
    <d v="1899-12-30T06:06:42"/>
    <d v="1899-12-30T02:37:09"/>
    <d v="1899-12-30T03:03:21"/>
    <n v="2687"/>
    <x v="8"/>
    <x v="9"/>
    <n v="200902"/>
    <n v="6"/>
    <n v="2.3770833333328483"/>
    <n v="1"/>
  </r>
  <r>
    <d v="2009-02-02T12:06:00"/>
    <d v="2009-02-02T12:06:00"/>
    <x v="2"/>
    <n v="3.0136493500000001"/>
    <n v="0"/>
    <n v="29"/>
    <n v="1"/>
    <d v="1899-12-30T00:29:01"/>
    <d v="1899-12-30T00:09:38"/>
    <s v="unknown"/>
    <x v="195"/>
    <n v="6.2315552326249328"/>
    <n v="0"/>
    <x v="0"/>
    <m/>
    <d v="1899-12-30T04:12:16"/>
    <d v="1899-12-30T02:06:08"/>
    <m/>
    <n v="0"/>
    <n v="0"/>
    <d v="1899-12-30T04:12:16"/>
    <d v="1899-12-30T05:04:40"/>
    <d v="1899-12-30T02:06:08"/>
    <d v="1899-12-30T02:32:20"/>
    <n v="1209"/>
    <x v="8"/>
    <x v="9"/>
    <n v="200902"/>
    <n v="6"/>
    <n v="0.12708333333284827"/>
    <n v="2"/>
  </r>
  <r>
    <d v="2009-02-10T12:06:00"/>
    <d v="2009-02-10T12:06:00"/>
    <x v="2"/>
    <n v="3.56045583"/>
    <n v="0"/>
    <n v="41"/>
    <n v="12"/>
    <d v="1899-12-30T00:41:12"/>
    <d v="1899-12-30T00:11:34"/>
    <s v="unknown"/>
    <x v="195"/>
    <n v="5.1851298495145661"/>
    <n v="0"/>
    <x v="0"/>
    <m/>
    <d v="1899-12-30T05:03:10"/>
    <d v="1899-12-30T02:31:35"/>
    <m/>
    <n v="0"/>
    <n v="0"/>
    <d v="1899-12-30T05:03:10"/>
    <d v="1899-12-30T05:55:35"/>
    <d v="1899-12-30T02:31:35"/>
    <d v="1899-12-30T02:57:47"/>
    <n v="2538"/>
    <x v="8"/>
    <x v="9"/>
    <n v="200902"/>
    <n v="7"/>
    <n v="7"/>
    <n v="10"/>
  </r>
  <r>
    <d v="2009-02-11T12:16:00"/>
    <d v="2009-02-11T12:16:00"/>
    <x v="2"/>
    <n v="2.8583066000000001"/>
    <n v="0"/>
    <n v="34"/>
    <n v="18"/>
    <d v="1899-12-30T00:34:18"/>
    <d v="1899-12-30T00:12:00"/>
    <s v="unknown"/>
    <x v="195"/>
    <n v="4.9999532361516072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701"/>
    <x v="8"/>
    <x v="9"/>
    <n v="200902"/>
    <n v="7"/>
    <n v="6.9444444452528842E-3"/>
    <n v="11"/>
  </r>
  <r>
    <d v="2009-02-13T12:25:00"/>
    <d v="2009-02-13T12:25:00"/>
    <x v="2"/>
    <n v="3.9270647200000002"/>
    <n v="0"/>
    <n v="40"/>
    <n v="36"/>
    <d v="1899-12-30T00:40:36"/>
    <d v="1899-12-30T00:10:20"/>
    <s v="unknown"/>
    <x v="195"/>
    <n v="5.8035439211822712"/>
    <n v="0"/>
    <x v="0"/>
    <m/>
    <d v="1899-12-30T04:30:52"/>
    <d v="1899-12-30T02:15:26"/>
    <m/>
    <n v="0"/>
    <n v="0"/>
    <d v="1899-12-30T04:30:52"/>
    <d v="1899-12-30T05:23:16"/>
    <d v="1899-12-30T02:15:26"/>
    <d v="1899-12-30T02:41:38"/>
    <n v="1811"/>
    <x v="8"/>
    <x v="9"/>
    <n v="200902"/>
    <n v="7"/>
    <n v="1.0062499999985448"/>
    <n v="13"/>
  </r>
  <r>
    <d v="2009-02-15T09:01:00"/>
    <d v="2009-02-15T09:01:00"/>
    <x v="2"/>
    <n v="7.4626657099999996"/>
    <n v="1"/>
    <n v="14"/>
    <n v="50"/>
    <d v="1899-12-30T01:14:50"/>
    <d v="1899-12-30T00:10:02"/>
    <s v="unknown"/>
    <x v="195"/>
    <n v="5.9834290770601379"/>
    <n v="0"/>
    <x v="0"/>
    <m/>
    <d v="1899-12-30T04:22:44"/>
    <d v="1899-12-30T02:11:22"/>
    <m/>
    <n v="0"/>
    <n v="0"/>
    <d v="1899-12-30T04:22:44"/>
    <d v="1899-12-30T05:15:08"/>
    <d v="1899-12-30T02:11:22"/>
    <d v="1899-12-30T02:37:34"/>
    <n v="1571"/>
    <x v="8"/>
    <x v="9"/>
    <n v="200902"/>
    <n v="8"/>
    <n v="0.85833333333721384"/>
    <n v="15"/>
  </r>
  <r>
    <d v="2009-02-16T00:00:00"/>
    <d v="2009-02-16T00:00:00"/>
    <x v="2"/>
    <n v="7.5"/>
    <n v="1"/>
    <n v="21"/>
    <n v="13"/>
    <d v="1899-12-30T01:21:13"/>
    <d v="1899-12-30T00:10:50"/>
    <s v="unknown"/>
    <x v="194"/>
    <n v="5.5407346603734906"/>
    <n v="0"/>
    <x v="0"/>
    <m/>
    <d v="1899-12-30T04:43:43"/>
    <d v="1899-12-30T02:21:52"/>
    <m/>
    <n v="0"/>
    <n v="0"/>
    <d v="1899-12-30T04:43:43"/>
    <d v="1899-12-30T05:36:07"/>
    <d v="1899-12-30T02:21:52"/>
    <d v="1899-12-30T02:48:04"/>
    <n v="2152"/>
    <x v="8"/>
    <x v="9"/>
    <n v="200902"/>
    <n v="8"/>
    <n v="0"/>
    <n v="16"/>
  </r>
  <r>
    <d v="2009-02-18T00:00:00"/>
    <d v="2009-02-18T00:00:00"/>
    <x v="0"/>
    <n v="0.5"/>
    <n v="0"/>
    <n v="20"/>
    <n v="3"/>
    <d v="1899-12-30T00:20:03"/>
    <d v="1899-12-30T00:40:06"/>
    <s v="unknown"/>
    <x v="194"/>
    <n v="1.4962593516209488"/>
    <n v="0"/>
    <x v="0"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9"/>
    <n v="200902"/>
    <n v="8"/>
    <n v="1"/>
    <n v="18"/>
  </r>
  <r>
    <d v="2009-02-19T00:00:00"/>
    <d v="2009-02-19T00:00:00"/>
    <x v="2"/>
    <n v="3"/>
    <n v="0"/>
    <n v="31"/>
    <n v="5"/>
    <d v="1899-12-30T00:31:05"/>
    <d v="1899-12-30T00:10:22"/>
    <s v="unknown"/>
    <x v="194"/>
    <n v="5.7908847184986652"/>
    <n v="0"/>
    <x v="0"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9"/>
    <n v="200902"/>
    <n v="8"/>
    <n v="0"/>
    <n v="19"/>
  </r>
  <r>
    <d v="2009-02-22T10:29:00"/>
    <d v="2009-02-22T10:29:00"/>
    <x v="2"/>
    <n v="1"/>
    <n v="0"/>
    <n v="10"/>
    <n v="6"/>
    <d v="1899-12-30T00:10:06"/>
    <d v="1899-12-30T00:10:06"/>
    <s v="unknown"/>
    <x v="195"/>
    <n v="5.940594059405945"/>
    <n v="0"/>
    <x v="0"/>
    <m/>
    <d v="1899-12-30T04:24:37"/>
    <d v="1899-12-30T02:12:19"/>
    <m/>
    <n v="0"/>
    <n v="0"/>
    <d v="1899-12-30T04:24:37"/>
    <d v="1899-12-30T05:17:01"/>
    <d v="1899-12-30T02:12:19"/>
    <d v="1899-12-30T02:38:31"/>
    <n v="1619"/>
    <x v="8"/>
    <x v="9"/>
    <n v="200902"/>
    <n v="9"/>
    <n v="2.4368055555532919"/>
    <n v="22"/>
  </r>
  <r>
    <d v="2009-02-22T11:04:00"/>
    <d v="2009-02-22T11:04:00"/>
    <x v="2"/>
    <n v="7.6490770100000001"/>
    <n v="1"/>
    <n v="26"/>
    <n v="16"/>
    <d v="1899-12-30T01:26:16"/>
    <d v="1899-12-30T00:11:17"/>
    <s v="unknown"/>
    <x v="195"/>
    <n v="5.3200690177743475"/>
    <n v="0"/>
    <x v="0"/>
    <m/>
    <d v="1899-12-30T04:55:29"/>
    <d v="1899-12-30T02:27:45"/>
    <m/>
    <n v="0"/>
    <n v="0"/>
    <d v="1899-12-30T04:55:29"/>
    <d v="1899-12-30T05:47:53"/>
    <d v="1899-12-30T02:27:45"/>
    <d v="1899-12-30T02:53:57"/>
    <n v="2402"/>
    <x v="8"/>
    <x v="9"/>
    <n v="200902"/>
    <n v="9"/>
    <n v="0"/>
    <n v="22"/>
  </r>
  <r>
    <d v="2009-02-25T00:00:00"/>
    <d v="2009-02-25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9"/>
    <n v="200902"/>
    <n v="9"/>
    <n v="1.538888888891961"/>
    <n v="25"/>
  </r>
  <r>
    <d v="2009-02-27T12:45:00"/>
    <d v="2009-02-27T12:45:00"/>
    <x v="2"/>
    <n v="2.7837420800000001"/>
    <n v="0"/>
    <n v="31"/>
    <n v="17"/>
    <d v="1899-12-30T00:31:17"/>
    <d v="1899-12-30T00:11:14"/>
    <s v="unknown"/>
    <x v="195"/>
    <n v="5.3390897645178521"/>
    <n v="0"/>
    <x v="0"/>
    <m/>
    <d v="1899-12-30T04:54:26"/>
    <d v="1899-12-30T02:27:13"/>
    <m/>
    <n v="0"/>
    <n v="0"/>
    <d v="1899-12-30T04:54:26"/>
    <d v="1899-12-30T05:46:50"/>
    <d v="1899-12-30T02:27:13"/>
    <d v="1899-12-30T02:53:25"/>
    <n v="2377"/>
    <x v="8"/>
    <x v="9"/>
    <n v="200902"/>
    <n v="9"/>
    <n v="1.53125"/>
    <n v="27"/>
  </r>
  <r>
    <d v="2009-03-05T12:06:00"/>
    <d v="2009-03-05T12:06:00"/>
    <x v="2"/>
    <n v="2.75267353"/>
    <n v="0"/>
    <n v="29"/>
    <n v="1"/>
    <d v="1899-12-30T00:29:01"/>
    <d v="1899-12-30T00:10:32"/>
    <s v="unknown"/>
    <x v="195"/>
    <n v="5.6919153980471036"/>
    <n v="0"/>
    <x v="0"/>
    <m/>
    <d v="1899-12-30T04:36:11"/>
    <d v="1899-12-30T02:18:05"/>
    <m/>
    <n v="0"/>
    <n v="0"/>
    <d v="1899-12-30T04:36:11"/>
    <d v="1899-12-30T05:28:35"/>
    <d v="1899-12-30T02:18:05"/>
    <d v="1899-12-30T02:44:17"/>
    <n v="1976"/>
    <x v="8"/>
    <x v="10"/>
    <n v="200903"/>
    <n v="10"/>
    <n v="4.9729166666656965"/>
    <n v="5"/>
  </r>
  <r>
    <d v="2009-03-06T12:03:00"/>
    <d v="2009-03-06T12:03:00"/>
    <x v="2"/>
    <n v="3.4983187299999998"/>
    <n v="0"/>
    <n v="37"/>
    <n v="26"/>
    <d v="1899-12-30T00:37:26"/>
    <d v="1899-12-30T00:10:42"/>
    <s v="unknown"/>
    <x v="195"/>
    <n v="5.6072784630454189"/>
    <n v="0"/>
    <x v="0"/>
    <m/>
    <d v="1899-12-30T04:40:21"/>
    <d v="1899-12-30T02:20:10"/>
    <m/>
    <n v="0"/>
    <n v="0"/>
    <d v="1899-12-30T04:40:21"/>
    <d v="1899-12-30T05:32:45"/>
    <d v="1899-12-30T02:20:10"/>
    <d v="1899-12-30T02:46:23"/>
    <n v="2064"/>
    <x v="8"/>
    <x v="10"/>
    <n v="200903"/>
    <n v="10"/>
    <n v="0"/>
    <n v="6"/>
  </r>
  <r>
    <d v="2009-03-08T08:04:00"/>
    <d v="2009-03-08T08:04:00"/>
    <x v="2"/>
    <n v="7.12091166"/>
    <n v="1"/>
    <n v="22"/>
    <n v="42"/>
    <d v="1899-12-30T01:22:42"/>
    <d v="1899-12-30T00:11:37"/>
    <s v="unknown"/>
    <x v="195"/>
    <n v="5.166320430471588"/>
    <n v="0"/>
    <x v="0"/>
    <m/>
    <d v="1899-12-30T05:04:17"/>
    <d v="1899-12-30T02:32:08"/>
    <m/>
    <n v="0"/>
    <n v="0"/>
    <d v="1899-12-30T05:04:17"/>
    <d v="1899-12-30T05:56:41"/>
    <d v="1899-12-30T02:32:08"/>
    <d v="1899-12-30T02:58:20"/>
    <n v="2550"/>
    <x v="8"/>
    <x v="10"/>
    <n v="200903"/>
    <n v="11"/>
    <n v="0.83402777777519077"/>
    <n v="8"/>
  </r>
  <r>
    <d v="2009-03-09T00:00:00"/>
    <d v="2009-03-09T00:00:00"/>
    <x v="2"/>
    <n v="7.5"/>
    <n v="1"/>
    <n v="78"/>
    <n v="13"/>
    <d v="1899-12-30T02:18:13"/>
    <d v="1899-12-30T00:18:26"/>
    <s v="unknown"/>
    <x v="194"/>
    <n v="3.2557578680815173"/>
    <n v="0"/>
    <x v="0"/>
    <m/>
    <d v="1899-12-30T08:02:50"/>
    <d v="1899-12-30T04:01:25"/>
    <m/>
    <n v="0"/>
    <n v="0"/>
    <d v="1899-12-30T08:02:50"/>
    <d v="1899-12-30T08:55:14"/>
    <d v="1899-12-30T04:01:25"/>
    <d v="1899-12-30T04:27:37"/>
    <n v="3115"/>
    <x v="8"/>
    <x v="10"/>
    <n v="200903"/>
    <n v="11"/>
    <n v="0"/>
    <n v="9"/>
  </r>
  <r>
    <d v="2009-03-10T16:29:00"/>
    <d v="2009-03-10T16:29:00"/>
    <x v="2"/>
    <n v="2.7091775600000001"/>
    <n v="0"/>
    <n v="38"/>
    <n v="8"/>
    <d v="1899-12-30T00:38:08"/>
    <d v="1899-12-30T00:14:05"/>
    <s v="unknown"/>
    <x v="195"/>
    <n v="4.2626919650349686"/>
    <n v="0"/>
    <x v="0"/>
    <m/>
    <d v="1899-12-30T06:08:47"/>
    <d v="1899-12-30T03:04:23"/>
    <m/>
    <n v="0"/>
    <n v="0"/>
    <d v="1899-12-30T06:08:47"/>
    <d v="1899-12-30T07:01:11"/>
    <d v="1899-12-30T03:04:23"/>
    <d v="1899-12-30T03:30:35"/>
    <n v="2959"/>
    <x v="8"/>
    <x v="10"/>
    <n v="200903"/>
    <n v="11"/>
    <n v="0.68680555555329192"/>
    <n v="10"/>
  </r>
  <r>
    <d v="2009-03-13T15:58:00"/>
    <d v="2009-03-13T15:58:00"/>
    <x v="2"/>
    <n v="3.3554034000000001"/>
    <n v="0"/>
    <n v="36"/>
    <n v="58"/>
    <d v="1899-12-30T00:36:58"/>
    <d v="1899-12-30T00:11:01"/>
    <s v="unknown"/>
    <x v="195"/>
    <n v="5.4461011000901749"/>
    <n v="0"/>
    <x v="0"/>
    <m/>
    <d v="1899-12-30T04:48:39"/>
    <d v="1899-12-30T02:24:19"/>
    <m/>
    <n v="0"/>
    <n v="0"/>
    <d v="1899-12-30T04:48:39"/>
    <d v="1899-12-30T05:41:03"/>
    <d v="1899-12-30T02:24:19"/>
    <d v="1899-12-30T02:50:31"/>
    <n v="2260"/>
    <x v="8"/>
    <x v="10"/>
    <n v="200903"/>
    <n v="11"/>
    <n v="1.9784722222248092"/>
    <n v="13"/>
  </r>
  <r>
    <d v="2009-03-15T08:58:00"/>
    <d v="2009-03-15T08:58:00"/>
    <x v="2"/>
    <n v="8.4817141500000002"/>
    <n v="1"/>
    <n v="36"/>
    <n v="14"/>
    <d v="1899-12-30T01:36:14"/>
    <d v="1899-12-30T00:11:21"/>
    <s v="unknown"/>
    <x v="195"/>
    <n v="5.288218036023558"/>
    <n v="0"/>
    <x v="0"/>
    <m/>
    <d v="1899-12-30T04:57:16"/>
    <d v="1899-12-30T02:28:38"/>
    <m/>
    <n v="0"/>
    <n v="0"/>
    <d v="1899-12-30T04:57:16"/>
    <d v="1899-12-30T05:49:40"/>
    <d v="1899-12-30T02:28:38"/>
    <d v="1899-12-30T02:54:50"/>
    <n v="2442"/>
    <x v="8"/>
    <x v="10"/>
    <n v="200903"/>
    <n v="12"/>
    <n v="0.70833333333575865"/>
    <n v="15"/>
  </r>
  <r>
    <d v="2009-03-17T13:17:00"/>
    <d v="2009-03-17T13:17:00"/>
    <x v="2"/>
    <n v="2.1872259199999999"/>
    <n v="0"/>
    <n v="28"/>
    <n v="0"/>
    <d v="1899-12-30T00:28:00"/>
    <d v="1899-12-30T00:12:48"/>
    <s v="unknown"/>
    <x v="195"/>
    <n v="4.6869126857142884"/>
    <n v="0"/>
    <x v="0"/>
    <m/>
    <d v="1899-12-30T05:35:24"/>
    <d v="1899-12-30T02:47:42"/>
    <m/>
    <n v="0"/>
    <n v="0"/>
    <d v="1899-12-30T05:35:24"/>
    <d v="1899-12-30T06:27:48"/>
    <d v="1899-12-30T02:47:42"/>
    <d v="1899-12-30T03:13:54"/>
    <n v="2848"/>
    <x v="8"/>
    <x v="10"/>
    <n v="200903"/>
    <n v="12"/>
    <n v="1.179861111108039"/>
    <n v="17"/>
  </r>
  <r>
    <d v="2009-03-18T12:13:00"/>
    <d v="2009-03-18T12:13:00"/>
    <x v="2"/>
    <n v="2.8023832099999999"/>
    <n v="0"/>
    <n v="28"/>
    <n v="16"/>
    <d v="1899-12-30T00:28:16"/>
    <d v="1899-12-30T00:10:05"/>
    <s v="unknown"/>
    <x v="195"/>
    <n v="5.9484549268867966"/>
    <n v="0"/>
    <x v="0"/>
    <m/>
    <d v="1899-12-30T04:24:16"/>
    <d v="1899-12-30T02:12:08"/>
    <m/>
    <n v="0"/>
    <n v="0"/>
    <d v="1899-12-30T04:24:16"/>
    <d v="1899-12-30T05:16:40"/>
    <d v="1899-12-30T02:12:08"/>
    <d v="1899-12-30T02:38:20"/>
    <n v="1612"/>
    <x v="8"/>
    <x v="10"/>
    <n v="200903"/>
    <n v="12"/>
    <n v="0"/>
    <n v="18"/>
  </r>
  <r>
    <d v="2009-03-20T12:11:00"/>
    <d v="2009-03-20T12:11:00"/>
    <x v="2"/>
    <n v="4.3744518399999999"/>
    <n v="0"/>
    <n v="57"/>
    <n v="48"/>
    <d v="1899-12-30T00:57:48"/>
    <d v="1899-12-30T00:13:13"/>
    <s v="unknown"/>
    <x v="195"/>
    <n v="4.5409534671280314"/>
    <n v="0"/>
    <x v="0"/>
    <m/>
    <d v="1899-12-30T05:46:11"/>
    <d v="1899-12-30T02:53:05"/>
    <m/>
    <n v="0"/>
    <n v="0"/>
    <d v="1899-12-30T05:46:11"/>
    <d v="1899-12-30T06:38:35"/>
    <d v="1899-12-30T02:53:05"/>
    <d v="1899-12-30T03:19:17"/>
    <n v="2889"/>
    <x v="8"/>
    <x v="10"/>
    <n v="200903"/>
    <n v="12"/>
    <n v="0.99861111111385981"/>
    <n v="20"/>
  </r>
  <r>
    <d v="2009-03-22T09:09:00"/>
    <d v="2009-03-22T09:09:00"/>
    <x v="2"/>
    <n v="10.32097231"/>
    <n v="1"/>
    <n v="38"/>
    <n v="0"/>
    <d v="1899-12-30T01:38:00"/>
    <d v="1899-12-30T00:09:30"/>
    <s v="unknown"/>
    <x v="195"/>
    <n v="6.3189626387755151"/>
    <n v="0"/>
    <x v="0"/>
    <m/>
    <d v="1899-12-30T04:08:47"/>
    <d v="1899-12-30T02:04:23"/>
    <m/>
    <n v="0"/>
    <n v="0"/>
    <d v="1899-12-30T04:08:47"/>
    <d v="1899-12-30T05:01:11"/>
    <d v="1899-12-30T02:04:23"/>
    <d v="1899-12-30T02:30:35"/>
    <n v="1119"/>
    <x v="8"/>
    <x v="10"/>
    <n v="200903"/>
    <n v="13"/>
    <n v="0.87361111110658385"/>
    <n v="22"/>
  </r>
  <r>
    <d v="2009-03-30T11:54:00"/>
    <d v="2009-03-30T11:54:00"/>
    <x v="2"/>
    <n v="4.7224196000000003"/>
    <n v="0"/>
    <n v="48"/>
    <n v="22"/>
    <d v="1899-12-30T00:48:22"/>
    <d v="1899-12-30T00:10:15"/>
    <s v="unknown"/>
    <x v="195"/>
    <n v="5.8582737973811216"/>
    <n v="0"/>
    <x v="0"/>
    <m/>
    <d v="1899-12-30T04:28:20"/>
    <d v="1899-12-30T02:14:10"/>
    <m/>
    <n v="0"/>
    <n v="0"/>
    <d v="1899-12-30T04:28:20"/>
    <d v="1899-12-30T05:20:44"/>
    <d v="1899-12-30T02:14:10"/>
    <d v="1899-12-30T02:40:22"/>
    <n v="1731"/>
    <x v="8"/>
    <x v="10"/>
    <n v="200903"/>
    <n v="14"/>
    <n v="7.1145833333357587"/>
    <n v="30"/>
  </r>
  <r>
    <d v="2009-04-01T11:58:00"/>
    <d v="2009-04-01T11:58:00"/>
    <x v="2"/>
    <n v="2.6594678799999998"/>
    <n v="0"/>
    <n v="43"/>
    <n v="45"/>
    <d v="1899-12-30T00:43:45"/>
    <d v="1899-12-30T00:16:27"/>
    <s v="unknown"/>
    <x v="195"/>
    <n v="3.6472702354285742"/>
    <n v="0"/>
    <x v="0"/>
    <m/>
    <d v="1899-12-30T07:11:00"/>
    <d v="1899-12-30T03:35:30"/>
    <m/>
    <n v="0"/>
    <n v="0"/>
    <d v="1899-12-30T07:11:00"/>
    <d v="1899-12-30T08:03:24"/>
    <d v="1899-12-30T03:35:30"/>
    <d v="1899-12-30T04:01:42"/>
    <n v="3082"/>
    <x v="8"/>
    <x v="1"/>
    <n v="200904"/>
    <n v="14"/>
    <n v="1.0027777777795563"/>
    <n v="1"/>
  </r>
  <r>
    <d v="2009-04-05T00:00:00"/>
    <d v="2009-04-05T00:00:00"/>
    <x v="2"/>
    <n v="13.1"/>
    <n v="2"/>
    <n v="35"/>
    <n v="39"/>
    <d v="1899-12-30T02:35:39"/>
    <d v="1899-12-30T00:11:53"/>
    <s v="unknown"/>
    <x v="196"/>
    <n v="5.0497911982010963"/>
    <n v="0"/>
    <x v="0"/>
    <m/>
    <d v="1899-12-30T05:11:18"/>
    <d v="1899-12-30T02:35:39"/>
    <m/>
    <n v="0"/>
    <n v="0"/>
    <d v="1899-12-30T05:11:18"/>
    <d v="1899-12-30T06:03:42"/>
    <d v="1899-12-30T02:35:39"/>
    <d v="1899-12-30T03:01:51"/>
    <n v="2643"/>
    <x v="8"/>
    <x v="1"/>
    <n v="200904"/>
    <n v="15"/>
    <n v="2.5013888888861402"/>
    <n v="5"/>
  </r>
  <r>
    <d v="2009-04-21T00:00:00"/>
    <d v="2009-04-21T00:00:00"/>
    <x v="2"/>
    <n v="2.7"/>
    <n v="0"/>
    <n v="31"/>
    <n v="5"/>
    <d v="1899-12-30T00:31:05"/>
    <d v="1899-12-30T00:11:31"/>
    <s v="unknown"/>
    <x v="194"/>
    <n v="5.2117962466487988"/>
    <n v="0"/>
    <x v="0"/>
    <m/>
    <d v="1899-12-30T05:01:37"/>
    <d v="1899-12-30T02:30:49"/>
    <m/>
    <n v="0"/>
    <n v="0"/>
    <d v="1899-12-30T05:01:37"/>
    <d v="1899-12-30T05:54:01"/>
    <d v="1899-12-30T02:30:49"/>
    <d v="1899-12-30T02:57:01"/>
    <n v="2521"/>
    <x v="8"/>
    <x v="1"/>
    <n v="200904"/>
    <n v="17"/>
    <n v="15"/>
    <n v="21"/>
  </r>
  <r>
    <d v="2009-04-22T00:00:00"/>
    <d v="2009-04-22T00:00:00"/>
    <x v="2"/>
    <n v="1"/>
    <n v="0"/>
    <n v="9"/>
    <n v="1"/>
    <d v="1899-12-30T00:09:01"/>
    <d v="1899-12-30T00:09:01"/>
    <s v="unknown"/>
    <x v="194"/>
    <n v="6.6543438077634054"/>
    <n v="0"/>
    <x v="0"/>
    <m/>
    <d v="1899-12-30T03:56:14"/>
    <d v="1899-12-30T01:58:07"/>
    <m/>
    <n v="0"/>
    <n v="0"/>
    <d v="1899-12-30T03:56:14"/>
    <d v="1899-12-30T04:48:38"/>
    <d v="1899-12-30T01:58:07"/>
    <d v="1899-12-30T02:24:19"/>
    <n v="909"/>
    <x v="8"/>
    <x v="1"/>
    <n v="200904"/>
    <n v="17"/>
    <n v="0"/>
    <n v="22"/>
  </r>
  <r>
    <d v="2009-04-23T00:00:00"/>
    <d v="2009-04-23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1"/>
    <n v="200904"/>
    <n v="17"/>
    <n v="0"/>
    <n v="23"/>
  </r>
  <r>
    <d v="2009-04-23T12:59:00"/>
    <d v="2009-04-23T12:59:00"/>
    <x v="2"/>
    <n v="2.7029638500000002"/>
    <n v="0"/>
    <n v="34"/>
    <n v="12"/>
    <d v="1899-12-30T00:34:12"/>
    <d v="1899-12-30T00:12:39"/>
    <s v="unknown"/>
    <x v="195"/>
    <n v="4.7420418421052668"/>
    <n v="0"/>
    <x v="0"/>
    <m/>
    <d v="1899-12-30T05:31:30"/>
    <d v="1899-12-30T02:45:45"/>
    <m/>
    <n v="0"/>
    <n v="0"/>
    <d v="1899-12-30T05:31:30"/>
    <d v="1899-12-30T06:23:54"/>
    <d v="1899-12-30T02:45:45"/>
    <d v="1899-12-30T03:11:57"/>
    <n v="2828"/>
    <x v="8"/>
    <x v="1"/>
    <n v="200904"/>
    <n v="17"/>
    <n v="0"/>
    <n v="23"/>
  </r>
  <r>
    <d v="2009-04-27T00:00:00"/>
    <d v="2009-04-27T00:00:00"/>
    <x v="2"/>
    <n v="3.5"/>
    <n v="0"/>
    <n v="34"/>
    <n v="5"/>
    <d v="1899-12-30T00:34:05"/>
    <d v="1899-12-30T00:09:44"/>
    <s v="unknown"/>
    <x v="194"/>
    <n v="6.1613691931540382"/>
    <n v="0"/>
    <x v="0"/>
    <m/>
    <d v="1899-12-30T04:15:08"/>
    <d v="1899-12-30T02:07:34"/>
    <m/>
    <n v="0"/>
    <n v="0"/>
    <d v="1899-12-30T04:15:08"/>
    <d v="1899-12-30T05:07:32"/>
    <d v="1899-12-30T02:07:34"/>
    <d v="1899-12-30T02:33:46"/>
    <n v="1305"/>
    <x v="8"/>
    <x v="1"/>
    <n v="200904"/>
    <n v="18"/>
    <n v="2.4590277777751908"/>
    <n v="27"/>
  </r>
  <r>
    <d v="2009-04-29T00:00:00"/>
    <d v="2009-04-29T00:00:00"/>
    <x v="2"/>
    <n v="4.5"/>
    <n v="0"/>
    <n v="44"/>
    <n v="7"/>
    <d v="1899-12-30T00:44:07"/>
    <d v="1899-12-30T00:09:48"/>
    <s v="unknown"/>
    <x v="194"/>
    <n v="6.1201360030222931"/>
    <n v="0"/>
    <x v="0"/>
    <m/>
    <d v="1899-12-30T04:16:51"/>
    <d v="1899-12-30T02:08:26"/>
    <m/>
    <n v="0"/>
    <n v="0"/>
    <d v="1899-12-30T04:16:51"/>
    <d v="1899-12-30T05:09:15"/>
    <d v="1899-12-30T02:08:26"/>
    <d v="1899-12-30T02:34:38"/>
    <n v="1348"/>
    <x v="8"/>
    <x v="1"/>
    <n v="200904"/>
    <n v="18"/>
    <n v="1"/>
    <n v="29"/>
  </r>
  <r>
    <d v="2009-04-30T00:00:00"/>
    <d v="2009-04-30T00:00:00"/>
    <x v="2"/>
    <n v="3"/>
    <n v="0"/>
    <n v="28"/>
    <n v="4"/>
    <d v="1899-12-30T00:28:04"/>
    <d v="1899-12-30T00:09:21"/>
    <s v="unknown"/>
    <x v="194"/>
    <n v="6.413301662707843"/>
    <n v="0"/>
    <x v="0"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1"/>
    <n v="200904"/>
    <n v="18"/>
    <n v="0"/>
    <n v="30"/>
  </r>
  <r>
    <d v="2009-05-01T00:00:00"/>
    <d v="2009-05-01T00:00:00"/>
    <x v="0"/>
    <n v="0.5"/>
    <n v="0"/>
    <n v="20"/>
    <n v="3"/>
    <d v="1899-12-30T00:20:03"/>
    <d v="1899-12-30T00:40:06"/>
    <s v="unknown"/>
    <x v="194"/>
    <n v="1.4962593516209488"/>
    <n v="0"/>
    <x v="0"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2"/>
    <n v="200905"/>
    <n v="18"/>
    <n v="0"/>
    <n v="1"/>
  </r>
  <r>
    <d v="2009-05-02T00:00:00"/>
    <d v="2009-05-02T00:00:00"/>
    <x v="2"/>
    <n v="5.8"/>
    <n v="0"/>
    <n v="57"/>
    <n v="9"/>
    <d v="1899-12-30T00:57:09"/>
    <d v="1899-12-30T00:09:51"/>
    <s v="unknown"/>
    <x v="194"/>
    <n v="6.0892388451443615"/>
    <n v="0"/>
    <x v="0"/>
    <m/>
    <d v="1899-12-30T04:18:10"/>
    <d v="1899-12-30T02:09:05"/>
    <m/>
    <n v="0"/>
    <n v="0"/>
    <d v="1899-12-30T04:18:10"/>
    <d v="1899-12-30T05:10:34"/>
    <d v="1899-12-30T02:09:05"/>
    <d v="1899-12-30T02:35:17"/>
    <n v="1403"/>
    <x v="8"/>
    <x v="2"/>
    <n v="200905"/>
    <n v="18"/>
    <n v="0"/>
    <n v="2"/>
  </r>
  <r>
    <d v="2009-05-06T00:00:00"/>
    <d v="2009-05-06T00:00:00"/>
    <x v="2"/>
    <n v="3.5"/>
    <n v="0"/>
    <n v="35"/>
    <n v="5"/>
    <d v="1899-12-30T00:35:05"/>
    <d v="1899-12-30T00:10:01"/>
    <s v="unknown"/>
    <x v="194"/>
    <n v="5.9857482185273208"/>
    <n v="0"/>
    <x v="0"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  <n v="19"/>
    <n v="3"/>
    <n v="6"/>
  </r>
  <r>
    <d v="2009-05-08T00:00:00"/>
    <d v="2009-05-08T00:00:00"/>
    <x v="2"/>
    <n v="3.5"/>
    <n v="0"/>
    <n v="35"/>
    <n v="5"/>
    <d v="1899-12-30T00:35:05"/>
    <d v="1899-12-30T00:10:01"/>
    <s v="unknown"/>
    <x v="194"/>
    <n v="5.9857482185273208"/>
    <n v="0"/>
    <x v="0"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  <n v="19"/>
    <n v="1"/>
    <n v="8"/>
  </r>
  <r>
    <d v="2009-05-08T00:00:00"/>
    <d v="2009-05-08T00:00:00"/>
    <x v="0"/>
    <n v="0.7"/>
    <n v="0"/>
    <n v="36"/>
    <n v="6"/>
    <d v="1899-12-30T00:36:06"/>
    <d v="1899-12-30T00:51:34"/>
    <s v="unknown"/>
    <x v="194"/>
    <n v="1.1634349030470921"/>
    <n v="0"/>
    <x v="0"/>
    <m/>
    <d v="1899-12-30T02:03:46"/>
    <d v="1899-12-30T01:01:53"/>
    <m/>
    <n v="0"/>
    <n v="0"/>
    <d v="1899-12-30T22:31:10"/>
    <d v="1899-12-30T23:23:34"/>
    <d v="1899-12-30T11:15:35"/>
    <d v="1899-12-30T11:41:47"/>
    <n v="3516"/>
    <x v="8"/>
    <x v="2"/>
    <n v="200905"/>
    <n v="19"/>
    <n v="0"/>
    <n v="8"/>
  </r>
  <r>
    <d v="2009-05-11T00:00:00"/>
    <d v="2009-05-11T00:00:00"/>
    <x v="2"/>
    <n v="4"/>
    <n v="0"/>
    <n v="39"/>
    <n v="6"/>
    <d v="1899-12-30T00:39:06"/>
    <d v="1899-12-30T00:09:46"/>
    <s v="unknown"/>
    <x v="194"/>
    <n v="6.1381074168797998"/>
    <n v="0"/>
    <x v="0"/>
    <m/>
    <d v="1899-12-30T04:16:06"/>
    <d v="1899-12-30T02:08:03"/>
    <m/>
    <n v="0"/>
    <n v="0"/>
    <d v="1899-12-30T04:16:06"/>
    <d v="1899-12-30T05:08:30"/>
    <d v="1899-12-30T02:08:03"/>
    <d v="1899-12-30T02:34:15"/>
    <n v="1330"/>
    <x v="8"/>
    <x v="2"/>
    <n v="200905"/>
    <n v="20"/>
    <n v="2"/>
    <n v="11"/>
  </r>
  <r>
    <d v="2009-05-12T00:00:00"/>
    <d v="2009-05-12T00:00:00"/>
    <x v="2"/>
    <n v="5"/>
    <n v="0"/>
    <n v="50"/>
    <n v="8"/>
    <d v="1899-12-30T00:50:08"/>
    <d v="1899-12-30T00:10:02"/>
    <s v="unknown"/>
    <x v="194"/>
    <n v="5.984042553191494"/>
    <n v="0"/>
    <x v="0"/>
    <m/>
    <d v="1899-12-30T04:22:42"/>
    <d v="1899-12-30T02:11:21"/>
    <m/>
    <n v="0"/>
    <n v="0"/>
    <d v="1899-12-30T04:22:42"/>
    <d v="1899-12-30T05:15:06"/>
    <d v="1899-12-30T02:11:21"/>
    <d v="1899-12-30T02:37:33"/>
    <n v="1569"/>
    <x v="8"/>
    <x v="2"/>
    <n v="200905"/>
    <n v="20"/>
    <n v="0"/>
    <n v="12"/>
  </r>
  <r>
    <d v="2009-05-13T00:00:00"/>
    <d v="2009-05-13T00:00:00"/>
    <x v="1"/>
    <n v="9.6999999999999993"/>
    <n v="0"/>
    <n v="38"/>
    <n v="6"/>
    <d v="1899-12-30T00:38:06"/>
    <d v="1899-12-30T00:03:56"/>
    <s v="unknown"/>
    <x v="194"/>
    <n v="15.275590551181113"/>
    <n v="0"/>
    <x v="0"/>
    <m/>
    <d v="1899-12-30T07:19:55"/>
    <d v="1899-12-30T03:39:58"/>
    <m/>
    <n v="0"/>
    <n v="0"/>
    <d v="1899-12-30T01:42:55"/>
    <d v="1899-12-30T02:35:19"/>
    <d v="1899-12-30T00:51:27"/>
    <d v="1899-12-30T01:17:39"/>
    <n v="444"/>
    <x v="8"/>
    <x v="2"/>
    <n v="200905"/>
    <n v="20"/>
    <n v="0"/>
    <n v="13"/>
  </r>
  <r>
    <d v="2009-05-17T00:00:00"/>
    <d v="2009-05-17T00:00:00"/>
    <x v="2"/>
    <n v="9.1999999999999993"/>
    <n v="1"/>
    <n v="98"/>
    <n v="16"/>
    <d v="1899-12-30T02:38:16"/>
    <d v="1899-12-30T00:17:12"/>
    <s v="unknown"/>
    <x v="194"/>
    <n v="3.4877843302443154"/>
    <n v="0"/>
    <x v="0"/>
    <m/>
    <d v="1899-12-30T07:30:43"/>
    <d v="1899-12-30T03:45:21"/>
    <m/>
    <n v="0"/>
    <n v="0"/>
    <d v="1899-12-30T07:30:43"/>
    <d v="1899-12-30T08:23:07"/>
    <d v="1899-12-30T03:45:21"/>
    <d v="1899-12-30T04:11:33"/>
    <n v="3102"/>
    <x v="8"/>
    <x v="2"/>
    <n v="200905"/>
    <n v="21"/>
    <n v="3"/>
    <n v="17"/>
  </r>
  <r>
    <d v="2009-05-19T00:00:00"/>
    <d v="2009-05-19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  <n v="21"/>
    <n v="1"/>
    <n v="19"/>
  </r>
  <r>
    <d v="2009-05-20T00:00:00"/>
    <d v="2009-05-20T00:00:00"/>
    <x v="0"/>
    <n v="0.7"/>
    <n v="0"/>
    <n v="29"/>
    <n v="4"/>
    <d v="1899-12-30T00:29:04"/>
    <d v="1899-12-30T00:41:31"/>
    <s v="unknown"/>
    <x v="194"/>
    <n v="1.444954128440368"/>
    <n v="0"/>
    <x v="0"/>
    <m/>
    <d v="1899-12-30T01:39:39"/>
    <d v="1899-12-30T00:49:50"/>
    <m/>
    <n v="0"/>
    <n v="0"/>
    <d v="1899-12-30T18:07:55"/>
    <d v="1899-12-30T19:00:19"/>
    <d v="1899-12-30T09:03:58"/>
    <d v="1899-12-30T09:30:10"/>
    <n v="3467"/>
    <x v="8"/>
    <x v="2"/>
    <n v="200905"/>
    <n v="21"/>
    <n v="0"/>
    <n v="20"/>
  </r>
  <r>
    <d v="2009-05-21T00:00:00"/>
    <d v="2009-05-21T00:00:00"/>
    <x v="2"/>
    <n v="3"/>
    <n v="0"/>
    <n v="28"/>
    <n v="4"/>
    <d v="1899-12-30T00:28:04"/>
    <d v="1899-12-30T00:09:21"/>
    <s v="unknown"/>
    <x v="194"/>
    <n v="6.413301662707843"/>
    <n v="0"/>
    <x v="0"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2"/>
    <n v="200905"/>
    <n v="21"/>
    <n v="0"/>
    <n v="21"/>
  </r>
  <r>
    <d v="2009-05-24T00:00:00"/>
    <d v="2009-05-24T00:00:00"/>
    <x v="2"/>
    <n v="10.5"/>
    <n v="2"/>
    <n v="129"/>
    <n v="21"/>
    <d v="1899-12-30T04:09:21"/>
    <d v="1899-12-30T00:23:45"/>
    <s v="unknown"/>
    <x v="194"/>
    <n v="2.5265690796069804"/>
    <n v="0"/>
    <x v="0"/>
    <m/>
    <d v="1899-12-30T10:22:11"/>
    <d v="1899-12-30T05:11:06"/>
    <m/>
    <n v="0"/>
    <n v="0"/>
    <d v="1899-12-30T10:22:11"/>
    <d v="1899-12-30T11:14:35"/>
    <d v="1899-12-30T05:11:06"/>
    <d v="1899-12-30T05:37:18"/>
    <n v="3119"/>
    <x v="8"/>
    <x v="2"/>
    <n v="200905"/>
    <n v="22"/>
    <n v="2"/>
    <n v="24"/>
  </r>
  <r>
    <d v="2009-05-25T00:00:00"/>
    <d v="2009-05-25T00:00:00"/>
    <x v="0"/>
    <n v="0.6"/>
    <n v="0"/>
    <n v="20"/>
    <n v="3"/>
    <d v="1899-12-30T00:20:03"/>
    <d v="1899-12-30T00:33:25"/>
    <s v="unknown"/>
    <x v="194"/>
    <n v="1.7955112219451386"/>
    <n v="0"/>
    <x v="0"/>
    <m/>
    <d v="1899-12-30T01:20:12"/>
    <d v="1899-12-30T00:40:06"/>
    <m/>
    <n v="0"/>
    <n v="0"/>
    <d v="1899-12-30T14:35:31"/>
    <d v="1899-12-30T15:27:55"/>
    <d v="1899-12-30T07:17:45"/>
    <d v="1899-12-30T07:43:58"/>
    <n v="3210"/>
    <x v="8"/>
    <x v="2"/>
    <n v="200905"/>
    <n v="22"/>
    <n v="0"/>
    <n v="25"/>
  </r>
  <r>
    <d v="2009-05-28T00:00:00"/>
    <d v="2009-05-28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  <n v="22"/>
    <n v="2"/>
    <n v="28"/>
  </r>
  <r>
    <d v="2009-05-31T00:00:00"/>
    <d v="2009-05-31T00:00:00"/>
    <x v="2"/>
    <n v="5"/>
    <n v="0"/>
    <n v="54"/>
    <n v="9"/>
    <d v="1899-12-30T00:54:09"/>
    <d v="1899-12-30T00:10:50"/>
    <s v="unknown"/>
    <x v="194"/>
    <n v="5.5401662049861535"/>
    <n v="0"/>
    <x v="0"/>
    <m/>
    <d v="1899-12-30T04:43:45"/>
    <d v="1899-12-30T02:21:52"/>
    <m/>
    <n v="0"/>
    <n v="0"/>
    <d v="1899-12-30T04:43:45"/>
    <d v="1899-12-30T05:36:09"/>
    <d v="1899-12-30T02:21:52"/>
    <d v="1899-12-30T02:48:04"/>
    <n v="2153"/>
    <x v="8"/>
    <x v="2"/>
    <n v="200905"/>
    <n v="23"/>
    <n v="2"/>
    <n v="31"/>
  </r>
  <r>
    <d v="2009-06-04T00:00:00"/>
    <d v="2009-06-04T00:00:00"/>
    <x v="2"/>
    <n v="1.1000000000000001"/>
    <n v="0"/>
    <n v="9"/>
    <n v="1"/>
    <d v="1899-12-30T00:09:01"/>
    <d v="1899-12-30T00:08:12"/>
    <s v="unknown"/>
    <x v="194"/>
    <n v="7.3197781885397468"/>
    <n v="0"/>
    <x v="0"/>
    <m/>
    <d v="1899-12-30T03:34:46"/>
    <d v="1899-12-30T01:47:23"/>
    <m/>
    <n v="0"/>
    <n v="0"/>
    <d v="1899-12-30T03:34:46"/>
    <d v="1899-12-30T04:27:10"/>
    <d v="1899-12-30T01:47:23"/>
    <d v="1899-12-30T02:13:35"/>
    <n v="810"/>
    <x v="8"/>
    <x v="3"/>
    <n v="200906"/>
    <n v="23"/>
    <n v="3"/>
    <n v="4"/>
  </r>
  <r>
    <d v="2009-06-07T00:00:00"/>
    <d v="2009-06-07T00:00:00"/>
    <x v="0"/>
    <n v="1.2"/>
    <n v="0"/>
    <n v="41"/>
    <n v="6"/>
    <d v="1899-12-30T00:41:06"/>
    <d v="1899-12-30T00:34:15"/>
    <s v="unknown"/>
    <x v="197"/>
    <n v="1.7518248175182494"/>
    <n v="0"/>
    <x v="0"/>
    <m/>
    <d v="1899-12-30T01:22:12"/>
    <d v="1899-12-30T00:41:06"/>
    <m/>
    <n v="0"/>
    <n v="0"/>
    <d v="1899-12-30T14:57:21"/>
    <d v="1899-12-30T15:49:45"/>
    <d v="1899-12-30T07:28:41"/>
    <d v="1899-12-30T07:54:53"/>
    <n v="3241"/>
    <x v="8"/>
    <x v="3"/>
    <n v="200906"/>
    <n v="24"/>
    <n v="2"/>
    <n v="7"/>
  </r>
  <r>
    <d v="2009-06-07T00:00:00"/>
    <d v="2009-06-07T00:00:00"/>
    <x v="2"/>
    <n v="13.1"/>
    <n v="3"/>
    <n v="0"/>
    <n v="30"/>
    <d v="1899-12-30T03:00:30"/>
    <d v="1899-12-30T00:13:47"/>
    <s v="unknown"/>
    <x v="197"/>
    <n v="4.3545706371191164"/>
    <n v="0"/>
    <x v="0"/>
    <m/>
    <d v="1899-12-30T06:01:00"/>
    <d v="1899-12-30T03:00:30"/>
    <m/>
    <n v="0"/>
    <n v="0"/>
    <d v="1899-12-30T06:01:00"/>
    <d v="1899-12-30T06:53:24"/>
    <d v="1899-12-30T03:00:30"/>
    <d v="1899-12-30T03:26:42"/>
    <n v="2933"/>
    <x v="8"/>
    <x v="3"/>
    <n v="200906"/>
    <n v="24"/>
    <n v="0"/>
    <n v="7"/>
  </r>
  <r>
    <d v="2009-06-15T00:00:00"/>
    <d v="2009-06-15T00:00:00"/>
    <x v="1"/>
    <n v="10.5"/>
    <n v="0"/>
    <n v="38"/>
    <n v="6"/>
    <d v="1899-12-30T00:38:06"/>
    <d v="1899-12-30T00:03:38"/>
    <s v="unknown"/>
    <x v="194"/>
    <n v="16.535433070866151"/>
    <n v="0"/>
    <x v="0"/>
    <m/>
    <d v="1899-12-30T06:46:24"/>
    <d v="1899-12-30T03:23:12"/>
    <m/>
    <n v="0"/>
    <n v="0"/>
    <d v="1899-12-30T01:35:04"/>
    <d v="1899-12-30T02:27:28"/>
    <d v="1899-12-30T00:47:32"/>
    <d v="1899-12-30T01:13:44"/>
    <n v="339"/>
    <x v="8"/>
    <x v="3"/>
    <n v="200906"/>
    <n v="25"/>
    <n v="7"/>
    <n v="15"/>
  </r>
  <r>
    <d v="2009-06-16T00:00:00"/>
    <d v="2009-06-16T00:00:00"/>
    <x v="1"/>
    <n v="8"/>
    <n v="0"/>
    <n v="32"/>
    <n v="5"/>
    <d v="1899-12-30T00:32:05"/>
    <d v="1899-12-30T00:04:01"/>
    <s v="unknown"/>
    <x v="194"/>
    <n v="14.961038961038973"/>
    <n v="0"/>
    <x v="0"/>
    <m/>
    <d v="1899-12-30T07:29:10"/>
    <d v="1899-12-30T03:44:35"/>
    <m/>
    <n v="0"/>
    <n v="0"/>
    <d v="1899-12-30T01:45:04"/>
    <d v="1899-12-30T02:37:28"/>
    <d v="1899-12-30T00:52:32"/>
    <d v="1899-12-30T01:18:44"/>
    <n v="497"/>
    <x v="8"/>
    <x v="3"/>
    <n v="200906"/>
    <n v="25"/>
    <n v="0"/>
    <n v="16"/>
  </r>
  <r>
    <d v="2009-07-13T16:01:00"/>
    <d v="2009-07-13T16:01:00"/>
    <x v="2"/>
    <n v="3.0074356400000002"/>
    <n v="0"/>
    <n v="29"/>
    <n v="32"/>
    <d v="1899-12-30T00:29:32"/>
    <d v="1899-12-30T00:09:49"/>
    <s v="unknown"/>
    <x v="195"/>
    <n v="6.1099143927765294"/>
    <n v="0"/>
    <x v="0"/>
    <m/>
    <d v="1899-12-30T04:17:17"/>
    <d v="1899-12-30T02:08:39"/>
    <m/>
    <n v="0"/>
    <n v="0"/>
    <d v="1899-12-30T04:17:17"/>
    <d v="1899-12-30T05:09:41"/>
    <d v="1899-12-30T02:08:39"/>
    <d v="1899-12-30T02:34:51"/>
    <n v="1365"/>
    <x v="8"/>
    <x v="0"/>
    <n v="200907"/>
    <n v="29"/>
    <n v="26.667361111110949"/>
    <n v="13"/>
  </r>
  <r>
    <d v="2009-07-14T12:54:00"/>
    <d v="2009-07-14T12:54:00"/>
    <x v="2"/>
    <n v="2.4233468999999999"/>
    <n v="0"/>
    <n v="24"/>
    <n v="10"/>
    <d v="1899-12-30T00:24:10"/>
    <d v="1899-12-30T00:09:58"/>
    <s v="unknown"/>
    <x v="195"/>
    <n v="6.0165854068965556"/>
    <n v="0"/>
    <x v="0"/>
    <m/>
    <d v="1899-12-30T04:21:17"/>
    <d v="1899-12-30T02:10:38"/>
    <m/>
    <n v="0"/>
    <n v="0"/>
    <d v="1899-12-30T04:21:17"/>
    <d v="1899-12-30T05:13:41"/>
    <d v="1899-12-30T02:10:38"/>
    <d v="1899-12-30T02:36:50"/>
    <n v="1498"/>
    <x v="8"/>
    <x v="0"/>
    <n v="200907"/>
    <n v="29"/>
    <n v="0"/>
    <n v="14"/>
  </r>
  <r>
    <d v="2009-07-17T11:53:00"/>
    <d v="2009-07-17T11:53:00"/>
    <x v="2"/>
    <n v="1.01283473"/>
    <n v="0"/>
    <n v="9"/>
    <n v="50"/>
    <d v="1899-12-30T00:09:50"/>
    <d v="1899-12-30T00:09:43"/>
    <s v="unknown"/>
    <x v="195"/>
    <n v="6.1800085220339032"/>
    <n v="0"/>
    <x v="0"/>
    <m/>
    <d v="1899-12-30T04:14:22"/>
    <d v="1899-12-30T02:07:11"/>
    <m/>
    <n v="0"/>
    <n v="0"/>
    <d v="1899-12-30T04:14:22"/>
    <d v="1899-12-30T05:06:46"/>
    <d v="1899-12-30T02:07:11"/>
    <d v="1899-12-30T02:33:23"/>
    <n v="1276"/>
    <x v="8"/>
    <x v="0"/>
    <n v="200907"/>
    <n v="29"/>
    <n v="1.9576388888890506"/>
    <n v="17"/>
  </r>
  <r>
    <d v="2009-07-17T12:12:00"/>
    <d v="2009-07-17T12:12:00"/>
    <x v="2"/>
    <n v="0.85127827"/>
    <n v="0"/>
    <n v="8"/>
    <n v="26"/>
    <d v="1899-12-30T00:08:26"/>
    <d v="1899-12-30T00:09:54"/>
    <s v="unknown"/>
    <x v="195"/>
    <n v="6.0565252411067236"/>
    <n v="0"/>
    <x v="0"/>
    <m/>
    <d v="1899-12-30T04:19:33"/>
    <d v="1899-12-30T02:09:47"/>
    <m/>
    <n v="0"/>
    <n v="0"/>
    <d v="1899-12-30T04:19:33"/>
    <d v="1899-12-30T05:11:57"/>
    <d v="1899-12-30T02:09:47"/>
    <d v="1899-12-30T02:35:59"/>
    <n v="1449"/>
    <x v="8"/>
    <x v="0"/>
    <n v="200907"/>
    <n v="29"/>
    <n v="0"/>
    <n v="17"/>
  </r>
  <r>
    <d v="2009-07-22T14:22:00"/>
    <d v="2009-07-22T14:22:00"/>
    <x v="2"/>
    <n v="2.0567380100000001"/>
    <n v="0"/>
    <n v="26"/>
    <n v="1"/>
    <d v="1899-12-30T00:26:01"/>
    <d v="1899-12-30T00:12:39"/>
    <s v="unknown"/>
    <x v="195"/>
    <n v="4.7432779218449754"/>
    <n v="0"/>
    <x v="0"/>
    <m/>
    <d v="1899-12-30T05:31:25"/>
    <d v="1899-12-30T02:45:42"/>
    <m/>
    <n v="0"/>
    <n v="0"/>
    <d v="1899-12-30T05:31:25"/>
    <d v="1899-12-30T06:23:49"/>
    <d v="1899-12-30T02:45:42"/>
    <d v="1899-12-30T03:11:55"/>
    <n v="2826"/>
    <x v="8"/>
    <x v="0"/>
    <n v="200907"/>
    <n v="30"/>
    <n v="4.0902777777810115"/>
    <n v="22"/>
  </r>
  <r>
    <d v="2009-07-30T12:43:00"/>
    <d v="2009-07-30T12:43:00"/>
    <x v="2"/>
    <n v="3.0695727399999999"/>
    <n v="0"/>
    <n v="33"/>
    <n v="1"/>
    <d v="1899-12-30T00:33:01"/>
    <d v="1899-12-30T00:10:45"/>
    <s v="unknown"/>
    <x v="195"/>
    <n v="5.5782240605754714"/>
    <n v="0"/>
    <x v="0"/>
    <m/>
    <d v="1899-12-30T04:41:49"/>
    <d v="1899-12-30T02:20:54"/>
    <m/>
    <n v="0"/>
    <n v="0"/>
    <d v="1899-12-30T04:41:49"/>
    <d v="1899-12-30T05:34:13"/>
    <d v="1899-12-30T02:20:54"/>
    <d v="1899-12-30T02:47:06"/>
    <n v="2106"/>
    <x v="8"/>
    <x v="0"/>
    <n v="200907"/>
    <n v="31"/>
    <n v="6.9312500000014552"/>
    <n v="30"/>
  </r>
  <r>
    <d v="2009-08-02T22:29:00"/>
    <d v="2009-08-02T22:29:00"/>
    <x v="2"/>
    <n v="1.8827541299999999"/>
    <n v="0"/>
    <n v="18"/>
    <n v="38"/>
    <d v="1899-12-30T00:18:38"/>
    <d v="1899-12-30T00:09:54"/>
    <s v="unknown"/>
    <x v="195"/>
    <n v="6.0625356601073399"/>
    <n v="0"/>
    <x v="0"/>
    <m/>
    <d v="1899-12-30T04:19:18"/>
    <d v="1899-12-30T02:09:39"/>
    <m/>
    <n v="0"/>
    <n v="0"/>
    <d v="1899-12-30T04:19:18"/>
    <d v="1899-12-30T05:11:42"/>
    <d v="1899-12-30T02:09:39"/>
    <d v="1899-12-30T02:35:51"/>
    <n v="1444"/>
    <x v="8"/>
    <x v="4"/>
    <n v="200908"/>
    <n v="32"/>
    <n v="2.4069444444394321"/>
    <n v="2"/>
  </r>
  <r>
    <d v="2009-08-03T17:04:00"/>
    <d v="2009-08-03T17:04:00"/>
    <x v="2"/>
    <n v="1.83304445"/>
    <n v="0"/>
    <n v="20"/>
    <n v="20"/>
    <d v="1899-12-30T00:20:20"/>
    <d v="1899-12-30T00:11:06"/>
    <s v="unknown"/>
    <x v="195"/>
    <n v="5.4089836229508252"/>
    <n v="0"/>
    <x v="0"/>
    <m/>
    <d v="1899-12-30T04:50:38"/>
    <d v="1899-12-30T02:25:19"/>
    <m/>
    <n v="0"/>
    <n v="0"/>
    <d v="1899-12-30T04:50:38"/>
    <d v="1899-12-30T05:43:02"/>
    <d v="1899-12-30T02:25:19"/>
    <d v="1899-12-30T02:51:31"/>
    <n v="2304"/>
    <x v="8"/>
    <x v="4"/>
    <n v="200908"/>
    <n v="32"/>
    <n v="0"/>
    <n v="3"/>
  </r>
  <r>
    <d v="2009-08-06T12:32:00"/>
    <d v="2009-08-06T12:32:00"/>
    <x v="2"/>
    <n v="4.3"/>
    <n v="0"/>
    <n v="48"/>
    <n v="50"/>
    <d v="1899-12-30T00:48:50"/>
    <d v="1899-12-30T00:11:21"/>
    <s v="unknown"/>
    <x v="195"/>
    <n v="5.2832764505119485"/>
    <n v="0"/>
    <x v="0"/>
    <m/>
    <d v="1899-12-30T04:57:33"/>
    <d v="1899-12-30T02:28:46"/>
    <m/>
    <n v="0"/>
    <n v="0"/>
    <d v="1899-12-30T04:57:33"/>
    <d v="1899-12-30T05:49:57"/>
    <d v="1899-12-30T02:28:46"/>
    <d v="1899-12-30T02:54:58"/>
    <n v="2446"/>
    <x v="8"/>
    <x v="4"/>
    <n v="200908"/>
    <n v="32"/>
    <n v="1.8111111111138598"/>
    <n v="6"/>
  </r>
  <r>
    <d v="2009-08-07T11:44:00"/>
    <d v="2009-08-07T11:44:00"/>
    <x v="2"/>
    <n v="3.17520581"/>
    <n v="0"/>
    <n v="34"/>
    <n v="54"/>
    <d v="1899-12-30T00:34:54"/>
    <d v="1899-12-30T00:10:59"/>
    <s v="unknown"/>
    <x v="195"/>
    <n v="5.4588065501432705"/>
    <n v="0"/>
    <x v="0"/>
    <m/>
    <d v="1899-12-30T04:47:59"/>
    <d v="1899-12-30T02:23:59"/>
    <m/>
    <n v="0"/>
    <n v="0"/>
    <d v="1899-12-30T04:47:59"/>
    <d v="1899-12-30T05:40:23"/>
    <d v="1899-12-30T02:23:59"/>
    <d v="1899-12-30T02:50:11"/>
    <n v="2244"/>
    <x v="8"/>
    <x v="4"/>
    <n v="200908"/>
    <n v="32"/>
    <n v="0"/>
    <n v="7"/>
  </r>
  <r>
    <d v="2009-08-10T03:57:00"/>
    <d v="2009-08-10T03:57:00"/>
    <x v="2"/>
    <n v="2.0194557500000001"/>
    <n v="0"/>
    <n v="20"/>
    <n v="38"/>
    <d v="1899-12-30T00:20:38"/>
    <d v="1899-12-30T00:10:13"/>
    <s v="unknown"/>
    <x v="195"/>
    <n v="5.8724076736672108"/>
    <n v="0"/>
    <x v="0"/>
    <m/>
    <d v="1899-12-30T04:27:42"/>
    <d v="1899-12-30T02:13:51"/>
    <m/>
    <n v="0"/>
    <n v="0"/>
    <d v="1899-12-30T04:27:42"/>
    <d v="1899-12-30T05:20:06"/>
    <d v="1899-12-30T02:13:51"/>
    <d v="1899-12-30T02:40:03"/>
    <n v="1716"/>
    <x v="8"/>
    <x v="4"/>
    <n v="200908"/>
    <n v="33"/>
    <n v="1.6756944444423425"/>
    <n v="10"/>
  </r>
  <r>
    <d v="2009-08-10T12:27:00"/>
    <d v="2009-08-10T12:27:00"/>
    <x v="2"/>
    <n v="2.0940202700000001"/>
    <n v="0"/>
    <n v="22"/>
    <n v="3"/>
    <d v="1899-12-30T00:22:03"/>
    <d v="1899-12-30T00:10:32"/>
    <s v="unknown"/>
    <x v="195"/>
    <n v="5.6980143401360595"/>
    <n v="0"/>
    <x v="0"/>
    <m/>
    <d v="1899-12-30T04:35:53"/>
    <d v="1899-12-30T02:17:57"/>
    <m/>
    <n v="0"/>
    <n v="0"/>
    <d v="1899-12-30T04:35:53"/>
    <d v="1899-12-30T05:28:17"/>
    <d v="1899-12-30T02:17:57"/>
    <d v="1899-12-30T02:44:09"/>
    <n v="1968"/>
    <x v="8"/>
    <x v="4"/>
    <n v="200908"/>
    <n v="33"/>
    <n v="0"/>
    <n v="10"/>
  </r>
  <r>
    <d v="2009-08-12T11:52:00"/>
    <d v="2009-08-12T11:52:00"/>
    <x v="2"/>
    <n v="3.2062743600000001"/>
    <n v="0"/>
    <n v="32"/>
    <n v="43"/>
    <d v="1899-12-30T00:32:43"/>
    <d v="1899-12-30T00:10:12"/>
    <s v="unknown"/>
    <x v="195"/>
    <n v="5.8800752399388729"/>
    <n v="0"/>
    <x v="0"/>
    <m/>
    <d v="1899-12-30T04:27:21"/>
    <d v="1899-12-30T02:13:40"/>
    <m/>
    <n v="0"/>
    <n v="0"/>
    <d v="1899-12-30T04:27:21"/>
    <d v="1899-12-30T05:19:45"/>
    <d v="1899-12-30T02:13:40"/>
    <d v="1899-12-30T02:39:52"/>
    <n v="1703"/>
    <x v="8"/>
    <x v="4"/>
    <n v="200908"/>
    <n v="33"/>
    <n v="0.97569444443797693"/>
    <n v="12"/>
  </r>
  <r>
    <d v="2009-08-14T11:58:00"/>
    <d v="2009-08-14T11:58:00"/>
    <x v="2"/>
    <n v="3.25598404"/>
    <n v="0"/>
    <n v="32"/>
    <n v="27"/>
    <d v="1899-12-30T00:32:27"/>
    <d v="1899-12-30T00:09:58"/>
    <s v="unknown"/>
    <x v="195"/>
    <n v="6.0203094730354429"/>
    <n v="0"/>
    <x v="0"/>
    <m/>
    <d v="1899-12-30T04:21:07"/>
    <d v="1899-12-30T02:10:33"/>
    <m/>
    <n v="0"/>
    <n v="0"/>
    <d v="1899-12-30T04:21:07"/>
    <d v="1899-12-30T05:13:31"/>
    <d v="1899-12-30T02:10:33"/>
    <d v="1899-12-30T02:36:45"/>
    <n v="1491"/>
    <x v="8"/>
    <x v="4"/>
    <n v="200908"/>
    <n v="33"/>
    <n v="1.0041666666729725"/>
    <n v="14"/>
  </r>
  <r>
    <d v="2009-08-16T23:37:00"/>
    <d v="2009-08-16T23:37:00"/>
    <x v="2"/>
    <n v="1.01283473"/>
    <n v="0"/>
    <n v="9"/>
    <n v="4"/>
    <d v="1899-12-30T00:09:04"/>
    <d v="1899-12-30T00:08:57"/>
    <s v="unknown"/>
    <x v="195"/>
    <n v="6.702582772058828"/>
    <n v="0"/>
    <x v="0"/>
    <m/>
    <d v="1899-12-30T03:54:32"/>
    <d v="1899-12-30T01:57:16"/>
    <m/>
    <n v="0"/>
    <n v="0"/>
    <d v="1899-12-30T03:54:32"/>
    <d v="1899-12-30T04:46:56"/>
    <d v="1899-12-30T01:57:16"/>
    <d v="1899-12-30T02:23:28"/>
    <n v="898"/>
    <x v="8"/>
    <x v="4"/>
    <n v="200908"/>
    <n v="34"/>
    <n v="1.4854166666627862"/>
    <n v="16"/>
  </r>
  <r>
    <d v="2009-08-23T23:53:00"/>
    <d v="2009-08-23T23:53:00"/>
    <x v="2"/>
    <n v="1.3856573299999999"/>
    <n v="0"/>
    <n v="11"/>
    <n v="11"/>
    <d v="1899-12-30T00:11:11"/>
    <d v="1899-12-30T00:08:04"/>
    <s v="unknown"/>
    <x v="195"/>
    <n v="7.4342271058122265"/>
    <n v="0"/>
    <x v="0"/>
    <m/>
    <d v="1899-12-30T03:31:27"/>
    <d v="1899-12-30T01:45:44"/>
    <m/>
    <n v="0"/>
    <n v="0"/>
    <d v="1899-12-30T03:31:27"/>
    <d v="1899-12-30T04:23:51"/>
    <d v="1899-12-30T01:45:44"/>
    <d v="1899-12-30T02:11:56"/>
    <n v="808"/>
    <x v="8"/>
    <x v="4"/>
    <n v="200908"/>
    <n v="35"/>
    <n v="6.0111111111109494"/>
    <n v="23"/>
  </r>
  <r>
    <d v="2009-08-25T01:52:00"/>
    <d v="2009-08-25T01:52:00"/>
    <x v="2"/>
    <n v="2.1747985000000001"/>
    <n v="0"/>
    <n v="20"/>
    <n v="4"/>
    <d v="1899-12-30T00:20:04"/>
    <d v="1899-12-30T00:09:14"/>
    <s v="unknown"/>
    <x v="195"/>
    <n v="6.5027197674418664"/>
    <n v="0"/>
    <x v="0"/>
    <m/>
    <d v="1899-12-30T04:01:45"/>
    <d v="1899-12-30T02:00:52"/>
    <m/>
    <n v="0"/>
    <n v="0"/>
    <d v="1899-12-30T04:01:45"/>
    <d v="1899-12-30T04:54:09"/>
    <d v="1899-12-30T02:00:52"/>
    <d v="1899-12-30T02:27:04"/>
    <n v="970"/>
    <x v="8"/>
    <x v="4"/>
    <n v="200908"/>
    <n v="35"/>
    <n v="8.2638888889050577E-2"/>
    <n v="25"/>
  </r>
  <r>
    <d v="2009-08-25T12:20:00"/>
    <d v="2009-08-25T12:20:00"/>
    <x v="2"/>
    <n v="2.9204436999999999"/>
    <n v="0"/>
    <n v="28"/>
    <n v="41"/>
    <d v="1899-12-30T00:28:41"/>
    <d v="1899-12-30T00:09:49"/>
    <s v="unknown"/>
    <x v="195"/>
    <n v="6.1090048343986103"/>
    <n v="0"/>
    <x v="0"/>
    <m/>
    <d v="1899-12-30T04:17:20"/>
    <d v="1899-12-30T02:08:40"/>
    <m/>
    <n v="0"/>
    <n v="0"/>
    <d v="1899-12-30T04:17:20"/>
    <d v="1899-12-30T05:09:44"/>
    <d v="1899-12-30T02:08:40"/>
    <d v="1899-12-30T02:34:52"/>
    <n v="1370"/>
    <x v="8"/>
    <x v="4"/>
    <n v="200908"/>
    <n v="35"/>
    <n v="0"/>
    <n v="25"/>
  </r>
  <r>
    <d v="2009-11-16T12:19:00"/>
    <d v="2009-11-16T12:19:00"/>
    <x v="2"/>
    <n v="1.79"/>
    <n v="0"/>
    <n v="18"/>
    <n v="54"/>
    <d v="1899-12-30T00:18:54"/>
    <d v="1899-12-30T00:10:34"/>
    <s v="unknown"/>
    <x v="198"/>
    <n v="5.6825396825396872"/>
    <n v="0"/>
    <x v="0"/>
    <m/>
    <d v="1899-12-30T04:36:38"/>
    <d v="1899-12-30T02:18:19"/>
    <m/>
    <n v="0"/>
    <n v="0"/>
    <d v="1899-12-30T04:36:38"/>
    <d v="1899-12-30T05:29:02"/>
    <d v="1899-12-30T02:18:19"/>
    <d v="1899-12-30T02:44:31"/>
    <n v="1984"/>
    <x v="8"/>
    <x v="7"/>
    <n v="200911"/>
    <n v="47"/>
    <n v="81.999305555553292"/>
    <n v="16"/>
  </r>
  <r>
    <d v="2009-11-20T12:01:00"/>
    <d v="2009-11-20T12:01:00"/>
    <x v="2"/>
    <n v="1.77"/>
    <n v="0"/>
    <n v="19"/>
    <n v="7"/>
    <d v="1899-12-30T00:19:07"/>
    <d v="1899-12-30T00:10:48"/>
    <s v="unknown"/>
    <x v="198"/>
    <n v="5.5553618134263338"/>
    <n v="0"/>
    <x v="0"/>
    <m/>
    <d v="1899-12-30T04:42:58"/>
    <d v="1899-12-30T02:21:29"/>
    <m/>
    <n v="0"/>
    <n v="0"/>
    <d v="1899-12-30T04:42:58"/>
    <d v="1899-12-30T05:35:22"/>
    <d v="1899-12-30T02:21:29"/>
    <d v="1899-12-30T02:47:41"/>
    <n v="2133"/>
    <x v="8"/>
    <x v="7"/>
    <n v="200911"/>
    <n v="47"/>
    <n v="2.9875000000029104"/>
    <n v="20"/>
  </r>
  <r>
    <d v="2009-12-02T12:34:00"/>
    <d v="2009-12-02T12:34:00"/>
    <x v="2"/>
    <n v="1.82"/>
    <n v="0"/>
    <n v="19"/>
    <n v="32"/>
    <d v="1899-12-30T00:19:32"/>
    <d v="1899-12-30T00:10:44"/>
    <s v="unknown"/>
    <x v="198"/>
    <n v="5.5904436860068305"/>
    <n v="0"/>
    <x v="0"/>
    <m/>
    <d v="1899-12-30T04:41:12"/>
    <d v="1899-12-30T02:20:36"/>
    <m/>
    <n v="0"/>
    <n v="0"/>
    <d v="1899-12-30T04:41:12"/>
    <d v="1899-12-30T05:33:36"/>
    <d v="1899-12-30T02:20:36"/>
    <d v="1899-12-30T02:46:48"/>
    <n v="2085"/>
    <x v="8"/>
    <x v="11"/>
    <n v="200912"/>
    <n v="49"/>
    <n v="11.022916666661331"/>
    <n v="2"/>
  </r>
  <r>
    <d v="2010-01-05T00:00:00"/>
    <d v="2010-01-05T00:00:00"/>
    <x v="2"/>
    <n v="1"/>
    <n v="0"/>
    <n v="9"/>
    <n v="14"/>
    <d v="1899-12-30T00:09:14"/>
    <d v="1899-12-30T00:09:14"/>
    <s v="unknown"/>
    <x v="199"/>
    <n v="6.4981949458483808"/>
    <n v="0"/>
    <x v="0"/>
    <m/>
    <d v="1899-12-30T04:01:55"/>
    <d v="1899-12-30T02:00:57"/>
    <m/>
    <n v="0"/>
    <n v="0"/>
    <d v="1899-12-30T04:01:55"/>
    <d v="1899-12-30T04:54:19"/>
    <d v="1899-12-30T02:00:57"/>
    <d v="1899-12-30T02:27:09"/>
    <n v="972"/>
    <x v="9"/>
    <x v="8"/>
    <n v="201001"/>
    <n v="2"/>
    <n v="32.476388888891961"/>
    <n v="5"/>
  </r>
  <r>
    <d v="2010-01-11T00:00:00"/>
    <d v="2010-01-11T00:00:00"/>
    <x v="2"/>
    <n v="2"/>
    <n v="0"/>
    <n v="18"/>
    <n v="4"/>
    <d v="1899-12-30T00:18:04"/>
    <d v="1899-12-30T00:09:02"/>
    <s v="unknown"/>
    <x v="199"/>
    <n v="6.6420664206642117"/>
    <n v="0"/>
    <x v="0"/>
    <m/>
    <d v="1899-12-30T03:56:40"/>
    <d v="1899-12-30T01:58:20"/>
    <m/>
    <n v="0"/>
    <n v="0"/>
    <d v="1899-12-30T03:56:40"/>
    <d v="1899-12-30T04:49:04"/>
    <d v="1899-12-30T01:58:20"/>
    <d v="1899-12-30T02:24:32"/>
    <n v="913"/>
    <x v="9"/>
    <x v="8"/>
    <n v="201001"/>
    <n v="3"/>
    <n v="5"/>
    <n v="11"/>
  </r>
  <r>
    <d v="2010-03-05T12:07:00"/>
    <d v="2010-03-05T12:07:00"/>
    <x v="2"/>
    <n v="2.76"/>
    <n v="0"/>
    <n v="29"/>
    <n v="23"/>
    <d v="1899-12-30T00:29:23"/>
    <d v="1899-12-30T00:10:39"/>
    <s v="unknown"/>
    <x v="198"/>
    <n v="5.6358479863868443"/>
    <n v="0"/>
    <x v="0"/>
    <m/>
    <d v="1899-12-30T04:38:56"/>
    <d v="1899-12-30T02:19:28"/>
    <m/>
    <n v="0"/>
    <n v="0"/>
    <d v="1899-12-30T04:38:56"/>
    <d v="1899-12-30T05:31:20"/>
    <d v="1899-12-30T02:19:28"/>
    <d v="1899-12-30T02:45:40"/>
    <n v="2028"/>
    <x v="9"/>
    <x v="10"/>
    <n v="201003"/>
    <n v="10"/>
    <n v="52.504861111112405"/>
    <n v="5"/>
  </r>
  <r>
    <d v="2010-03-08T12:24:00"/>
    <d v="2010-03-08T12:24:00"/>
    <x v="2"/>
    <n v="1.8"/>
    <n v="0"/>
    <n v="21"/>
    <n v="5"/>
    <d v="1899-12-30T00:21:05"/>
    <d v="1899-12-30T00:11:43"/>
    <s v="unknown"/>
    <x v="198"/>
    <n v="5.1225296442687789"/>
    <n v="0"/>
    <x v="0"/>
    <m/>
    <d v="1899-12-30T05:06:53"/>
    <d v="1899-12-30T02:33:26"/>
    <m/>
    <n v="0"/>
    <n v="0"/>
    <d v="1899-12-30T05:06:53"/>
    <d v="1899-12-30T05:59:17"/>
    <d v="1899-12-30T02:33:26"/>
    <d v="1899-12-30T02:59:38"/>
    <n v="2586"/>
    <x v="9"/>
    <x v="10"/>
    <n v="201003"/>
    <n v="11"/>
    <n v="2.0118055555576575"/>
    <n v="8"/>
  </r>
  <r>
    <d v="2010-03-09T12:37:00"/>
    <d v="2010-03-09T12:37:00"/>
    <x v="2"/>
    <n v="3.52"/>
    <n v="0"/>
    <n v="28"/>
    <n v="56"/>
    <d v="1899-12-30T00:28:56"/>
    <d v="1899-12-30T00:08:13"/>
    <s v="unknown"/>
    <x v="198"/>
    <n v="7.2995391705069181"/>
    <n v="0"/>
    <x v="0"/>
    <m/>
    <d v="1899-12-30T03:35:21"/>
    <d v="1899-12-30T01:47:41"/>
    <m/>
    <n v="0"/>
    <n v="0"/>
    <d v="1899-12-30T03:35:21"/>
    <d v="1899-12-30T04:27:45"/>
    <d v="1899-12-30T01:47:41"/>
    <d v="1899-12-30T02:13:53"/>
    <n v="811"/>
    <x v="9"/>
    <x v="10"/>
    <n v="201003"/>
    <n v="11"/>
    <n v="9.0277777708251961E-3"/>
    <n v="9"/>
  </r>
  <r>
    <d v="2010-03-11T11:55:00"/>
    <d v="2010-03-11T11:55:00"/>
    <x v="2"/>
    <n v="3.73"/>
    <n v="0"/>
    <n v="32"/>
    <n v="18"/>
    <d v="1899-12-30T00:32:18"/>
    <d v="1899-12-30T00:08:40"/>
    <s v="unknown"/>
    <x v="198"/>
    <n v="6.9287925696594481"/>
    <n v="0"/>
    <x v="0"/>
    <m/>
    <d v="1899-12-30T03:46:53"/>
    <d v="1899-12-30T01:53:26"/>
    <m/>
    <n v="0"/>
    <n v="0"/>
    <d v="1899-12-30T03:46:53"/>
    <d v="1899-12-30T04:39:17"/>
    <d v="1899-12-30T01:53:26"/>
    <d v="1899-12-30T02:19:38"/>
    <n v="850"/>
    <x v="9"/>
    <x v="10"/>
    <n v="201003"/>
    <n v="11"/>
    <n v="0.97083333334012423"/>
    <n v="11"/>
  </r>
  <r>
    <d v="2010-03-16T11:54:00"/>
    <d v="2010-03-16T11:54:00"/>
    <x v="2"/>
    <n v="2.77"/>
    <n v="0"/>
    <n v="32"/>
    <n v="43"/>
    <d v="1899-12-30T00:32:43"/>
    <d v="1899-12-30T00:11:49"/>
    <s v="unknown"/>
    <x v="198"/>
    <n v="5.0799796230259835"/>
    <n v="0"/>
    <x v="0"/>
    <m/>
    <d v="1899-12-30T05:09:27"/>
    <d v="1899-12-30T02:34:44"/>
    <m/>
    <n v="0"/>
    <n v="0"/>
    <d v="1899-12-30T05:09:27"/>
    <d v="1899-12-30T06:01:51"/>
    <d v="1899-12-30T02:34:44"/>
    <d v="1899-12-30T03:00:56"/>
    <n v="2622"/>
    <x v="9"/>
    <x v="10"/>
    <n v="201003"/>
    <n v="12"/>
    <n v="3.9993055555532919"/>
    <n v="16"/>
  </r>
  <r>
    <d v="2010-03-18T12:14:00"/>
    <d v="2010-03-18T12:14:00"/>
    <x v="2"/>
    <n v="2.83"/>
    <n v="0"/>
    <n v="33"/>
    <n v="28"/>
    <d v="1899-12-30T00:33:28"/>
    <d v="1899-12-30T00:11:50"/>
    <s v="unknown"/>
    <x v="198"/>
    <n v="5.0737051792828725"/>
    <n v="0"/>
    <x v="0"/>
    <m/>
    <d v="1899-12-30T05:09:50"/>
    <d v="1899-12-30T02:34:55"/>
    <m/>
    <n v="0"/>
    <n v="0"/>
    <d v="1899-12-30T05:09:50"/>
    <d v="1899-12-30T06:02:14"/>
    <d v="1899-12-30T02:34:55"/>
    <d v="1899-12-30T03:01:07"/>
    <n v="2627"/>
    <x v="9"/>
    <x v="10"/>
    <n v="201003"/>
    <n v="12"/>
    <n v="1.0138888888905058"/>
    <n v="18"/>
  </r>
  <r>
    <d v="2010-04-05T11:49:00"/>
    <d v="2010-04-05T11:49:00"/>
    <x v="2"/>
    <n v="2.83"/>
    <n v="0"/>
    <n v="33"/>
    <n v="12"/>
    <d v="1899-12-30T00:33:12"/>
    <d v="1899-12-30T00:11:44"/>
    <s v="unknown"/>
    <x v="200"/>
    <n v="5.1144578313253053"/>
    <n v="0"/>
    <x v="0"/>
    <m/>
    <d v="1899-12-30T05:07:22"/>
    <d v="1899-12-30T02:33:41"/>
    <m/>
    <n v="0"/>
    <n v="0"/>
    <d v="1899-12-30T05:07:22"/>
    <d v="1899-12-30T05:59:46"/>
    <d v="1899-12-30T02:33:41"/>
    <d v="1899-12-30T02:59:53"/>
    <n v="2597"/>
    <x v="9"/>
    <x v="1"/>
    <n v="201004"/>
    <n v="15"/>
    <n v="16.98263888888323"/>
    <n v="5"/>
  </r>
  <r>
    <d v="2010-04-07T11:54:00"/>
    <d v="2010-04-07T11:54:00"/>
    <x v="2"/>
    <n v="3.62"/>
    <n v="0"/>
    <n v="33"/>
    <n v="26"/>
    <d v="1899-12-30T00:33:26"/>
    <d v="1899-12-30T00:09:14"/>
    <s v="unknown"/>
    <x v="198"/>
    <n v="6.4965104685942228"/>
    <n v="0"/>
    <x v="0"/>
    <m/>
    <d v="1899-12-30T04:01:59"/>
    <d v="1899-12-30T02:00:59"/>
    <m/>
    <n v="0"/>
    <n v="0"/>
    <d v="1899-12-30T04:01:59"/>
    <d v="1899-12-30T04:54:23"/>
    <d v="1899-12-30T02:00:59"/>
    <d v="1899-12-30T02:27:11"/>
    <n v="976"/>
    <x v="9"/>
    <x v="1"/>
    <n v="201004"/>
    <n v="15"/>
    <n v="1.0034722222262644"/>
    <n v="7"/>
  </r>
  <r>
    <d v="2010-04-12T11:58:00"/>
    <d v="2010-04-12T11:58:00"/>
    <x v="2"/>
    <n v="2.77"/>
    <n v="0"/>
    <n v="32"/>
    <n v="17"/>
    <d v="1899-12-30T00:32:17"/>
    <d v="1899-12-30T00:11:39"/>
    <s v="unknown"/>
    <x v="198"/>
    <n v="5.1481672689726423"/>
    <n v="0"/>
    <x v="0"/>
    <m/>
    <d v="1899-12-30T05:05:21"/>
    <d v="1899-12-30T02:32:41"/>
    <m/>
    <n v="0"/>
    <n v="0"/>
    <d v="1899-12-30T05:05:21"/>
    <d v="1899-12-30T05:57:45"/>
    <d v="1899-12-30T02:32:41"/>
    <d v="1899-12-30T02:58:53"/>
    <n v="2564"/>
    <x v="9"/>
    <x v="1"/>
    <n v="201004"/>
    <n v="16"/>
    <n v="4.0027777777795563"/>
    <n v="12"/>
  </r>
  <r>
    <d v="2010-04-14T11:21:00"/>
    <d v="2010-04-14T11:21:00"/>
    <x v="1"/>
    <n v="22.44"/>
    <n v="1"/>
    <n v="30"/>
    <n v="18"/>
    <d v="1899-12-30T01:30:18"/>
    <d v="1899-12-30T00:04:01"/>
    <s v="unknown"/>
    <x v="198"/>
    <n v="14.910299003322272"/>
    <n v="0"/>
    <x v="0"/>
    <m/>
    <d v="1899-12-30T07:30:42"/>
    <d v="1899-12-30T03:45:21"/>
    <m/>
    <n v="0"/>
    <n v="0"/>
    <d v="1899-12-30T01:45:26"/>
    <d v="1899-12-30T02:37:50"/>
    <d v="1899-12-30T00:52:43"/>
    <d v="1899-12-30T01:18:55"/>
    <n v="505"/>
    <x v="9"/>
    <x v="1"/>
    <n v="201004"/>
    <n v="16"/>
    <n v="0.97430555555183673"/>
    <n v="14"/>
  </r>
  <r>
    <d v="2010-04-29T12:35:00"/>
    <d v="2010-04-29T12:35:00"/>
    <x v="2"/>
    <n v="2.7"/>
    <n v="0"/>
    <n v="30"/>
    <n v="27"/>
    <d v="1899-12-30T00:30:27"/>
    <d v="1899-12-30T00:11:17"/>
    <s v="unknown"/>
    <x v="200"/>
    <n v="5.3201970443349795"/>
    <n v="0"/>
    <x v="0"/>
    <m/>
    <d v="1899-12-30T04:55:29"/>
    <d v="1899-12-30T02:27:44"/>
    <m/>
    <n v="0"/>
    <n v="0"/>
    <d v="1899-12-30T04:55:29"/>
    <d v="1899-12-30T05:47:53"/>
    <d v="1899-12-30T02:27:44"/>
    <d v="1899-12-30T02:53:56"/>
    <n v="2401"/>
    <x v="9"/>
    <x v="1"/>
    <n v="201004"/>
    <n v="18"/>
    <n v="14.051388888889051"/>
    <n v="29"/>
  </r>
  <r>
    <d v="2010-05-04T11:55:00"/>
    <d v="2010-05-04T11:55:00"/>
    <x v="2"/>
    <n v="2.82"/>
    <n v="0"/>
    <n v="34"/>
    <n v="4"/>
    <d v="1899-12-30T00:34:04"/>
    <d v="1899-12-30T00:12:05"/>
    <s v="unknown"/>
    <x v="200"/>
    <n v="4.9667318982387512"/>
    <n v="0"/>
    <x v="0"/>
    <m/>
    <d v="1899-12-30T05:16:30"/>
    <d v="1899-12-30T02:38:15"/>
    <m/>
    <n v="0"/>
    <n v="0"/>
    <d v="1899-12-30T05:16:30"/>
    <d v="1899-12-30T06:08:54"/>
    <d v="1899-12-30T02:38:15"/>
    <d v="1899-12-30T03:04:27"/>
    <n v="2718"/>
    <x v="9"/>
    <x v="2"/>
    <n v="201005"/>
    <n v="19"/>
    <n v="3.9722222222262644"/>
    <n v="4"/>
  </r>
  <r>
    <d v="2010-05-06T12:36:00"/>
    <d v="2010-05-06T12:36:00"/>
    <x v="2"/>
    <n v="2.8"/>
    <n v="0"/>
    <n v="32"/>
    <n v="58"/>
    <d v="1899-12-30T00:32:58"/>
    <d v="1899-12-30T00:11:46"/>
    <s v="unknown"/>
    <x v="198"/>
    <n v="5.0960566228513686"/>
    <n v="0"/>
    <x v="0"/>
    <m/>
    <d v="1899-12-30T05:08:28"/>
    <d v="1899-12-30T02:34:14"/>
    <m/>
    <n v="0"/>
    <n v="0"/>
    <d v="1899-12-30T05:08:28"/>
    <d v="1899-12-30T06:00:52"/>
    <d v="1899-12-30T02:34:14"/>
    <d v="1899-12-30T03:00:26"/>
    <n v="2616"/>
    <x v="9"/>
    <x v="2"/>
    <n v="201005"/>
    <n v="19"/>
    <n v="1.0284722222204437"/>
    <n v="6"/>
  </r>
  <r>
    <d v="2010-05-10T12:08:00"/>
    <d v="2010-05-10T12:08:00"/>
    <x v="1"/>
    <n v="9.1199999999999992"/>
    <n v="0"/>
    <n v="25"/>
    <n v="33"/>
    <d v="1899-12-30T00:25:33"/>
    <d v="1899-12-30T00:02:48"/>
    <s v="unknown"/>
    <x v="198"/>
    <n v="21.416829745596882"/>
    <n v="0"/>
    <x v="0"/>
    <m/>
    <d v="1899-12-30T05:13:46"/>
    <d v="1899-12-30T02:36:53"/>
    <m/>
    <n v="0"/>
    <n v="0"/>
    <d v="1899-12-30T01:13:24"/>
    <d v="1899-12-30T02:05:48"/>
    <d v="1899-12-30T00:36:42"/>
    <d v="1899-12-30T01:02:54"/>
    <n v="130"/>
    <x v="9"/>
    <x v="2"/>
    <n v="201005"/>
    <n v="20"/>
    <n v="2.9805555555576575"/>
    <n v="10"/>
  </r>
  <r>
    <d v="2010-05-11T12:03:00"/>
    <d v="2010-05-11T12:03:00"/>
    <x v="2"/>
    <n v="2.85"/>
    <n v="0"/>
    <n v="33"/>
    <n v="30"/>
    <d v="1899-12-30T00:33:30"/>
    <d v="1899-12-30T00:11:45"/>
    <s v="unknown"/>
    <x v="200"/>
    <n v="5.104477611940303"/>
    <n v="0"/>
    <x v="0"/>
    <m/>
    <d v="1899-12-30T05:07:58"/>
    <d v="1899-12-30T02:33:59"/>
    <m/>
    <n v="0"/>
    <n v="0"/>
    <d v="1899-12-30T05:07:58"/>
    <d v="1899-12-30T06:00:22"/>
    <d v="1899-12-30T02:33:59"/>
    <d v="1899-12-30T03:00:11"/>
    <n v="2607"/>
    <x v="9"/>
    <x v="2"/>
    <n v="201005"/>
    <n v="20"/>
    <n v="0"/>
    <n v="11"/>
  </r>
  <r>
    <d v="2010-05-17T12:05:00"/>
    <d v="2010-05-17T12:05:00"/>
    <x v="2"/>
    <n v="2.75"/>
    <n v="0"/>
    <n v="34"/>
    <n v="52"/>
    <d v="1899-12-30T00:34:52"/>
    <d v="1899-12-30T00:12:41"/>
    <s v="unknown"/>
    <x v="198"/>
    <n v="4.7323135755258159"/>
    <n v="0"/>
    <x v="0"/>
    <m/>
    <d v="1899-12-30T05:32:11"/>
    <d v="1899-12-30T02:46:06"/>
    <m/>
    <n v="0"/>
    <n v="0"/>
    <d v="1899-12-30T05:32:11"/>
    <d v="1899-12-30T06:24:35"/>
    <d v="1899-12-30T02:46:06"/>
    <d v="1899-12-30T03:12:18"/>
    <n v="2830"/>
    <x v="9"/>
    <x v="2"/>
    <n v="201005"/>
    <n v="21"/>
    <n v="5.0013888888861402"/>
    <n v="17"/>
  </r>
  <r>
    <d v="2010-05-19T12:29:00"/>
    <d v="2010-05-19T12:29:00"/>
    <x v="2"/>
    <n v="4.66"/>
    <n v="0"/>
    <n v="48"/>
    <n v="28"/>
    <d v="1899-12-30T00:48:28"/>
    <d v="1899-12-30T00:10:24"/>
    <s v="unknown"/>
    <x v="198"/>
    <n v="5.7689133425034438"/>
    <n v="0"/>
    <x v="0"/>
    <m/>
    <d v="1899-12-30T04:32:30"/>
    <d v="1899-12-30T02:16:15"/>
    <m/>
    <n v="0"/>
    <n v="0"/>
    <d v="1899-12-30T04:32:30"/>
    <d v="1899-12-30T05:24:54"/>
    <d v="1899-12-30T02:16:15"/>
    <d v="1899-12-30T02:42:27"/>
    <n v="1873"/>
    <x v="9"/>
    <x v="2"/>
    <n v="201005"/>
    <n v="21"/>
    <n v="1.0166666666700621"/>
    <n v="19"/>
  </r>
  <r>
    <d v="2010-05-26T12:09:00"/>
    <d v="2010-05-26T12:09:00"/>
    <x v="2"/>
    <n v="2.98"/>
    <n v="0"/>
    <n v="32"/>
    <n v="58"/>
    <d v="1899-12-30T00:32:58"/>
    <d v="1899-12-30T00:11:04"/>
    <s v="unknown"/>
    <x v="198"/>
    <n v="5.4236602628918131"/>
    <n v="0"/>
    <x v="0"/>
    <m/>
    <d v="1899-12-30T04:49:50"/>
    <d v="1899-12-30T02:24:55"/>
    <m/>
    <n v="0"/>
    <n v="0"/>
    <d v="1899-12-30T04:49:50"/>
    <d v="1899-12-30T05:42:14"/>
    <d v="1899-12-30T02:24:55"/>
    <d v="1899-12-30T02:51:07"/>
    <n v="2285"/>
    <x v="9"/>
    <x v="2"/>
    <n v="201005"/>
    <n v="22"/>
    <n v="5.9861111111094942"/>
    <n v="26"/>
  </r>
  <r>
    <d v="2010-05-31T13:00:00"/>
    <d v="2010-05-31T13:00:00"/>
    <x v="1"/>
    <n v="5.51"/>
    <n v="0"/>
    <n v="19"/>
    <n v="3"/>
    <d v="1899-12-30T00:19:03"/>
    <d v="1899-12-30T00:03:27"/>
    <s v="unknown"/>
    <x v="198"/>
    <n v="17.354330708661429"/>
    <n v="0"/>
    <x v="0"/>
    <m/>
    <d v="1899-12-30T06:27:13"/>
    <d v="1899-12-30T03:13:37"/>
    <m/>
    <n v="0"/>
    <n v="0"/>
    <d v="1899-12-30T01:30:35"/>
    <d v="1899-12-30T02:22:59"/>
    <d v="1899-12-30T00:45:17"/>
    <d v="1899-12-30T01:11:29"/>
    <n v="280"/>
    <x v="9"/>
    <x v="2"/>
    <n v="201005"/>
    <n v="23"/>
    <n v="4.0354166666656965"/>
    <n v="31"/>
  </r>
  <r>
    <d v="2010-06-02T11:31:00"/>
    <d v="2010-06-02T11:31:00"/>
    <x v="2"/>
    <n v="2.87"/>
    <n v="0"/>
    <n v="29"/>
    <n v="4"/>
    <d v="1899-12-30T00:29:04"/>
    <d v="1899-12-30T00:10:08"/>
    <s v="unknown"/>
    <x v="198"/>
    <n v="5.92431192660551"/>
    <n v="0"/>
    <x v="0"/>
    <m/>
    <d v="1899-12-30T04:25:21"/>
    <d v="1899-12-30T02:12:40"/>
    <m/>
    <n v="0"/>
    <n v="0"/>
    <d v="1899-12-30T04:25:21"/>
    <d v="1899-12-30T05:17:45"/>
    <d v="1899-12-30T02:12:40"/>
    <d v="1899-12-30T02:38:52"/>
    <n v="1637"/>
    <x v="9"/>
    <x v="3"/>
    <n v="201006"/>
    <n v="23"/>
    <n v="0.93819444444670808"/>
    <n v="2"/>
  </r>
  <r>
    <d v="2010-06-06T00:00:00"/>
    <d v="2010-06-06T00:00:00"/>
    <x v="1"/>
    <n v="56"/>
    <n v="3"/>
    <n v="34"/>
    <n v="4"/>
    <d v="1899-12-30T03:34:04"/>
    <d v="1899-12-30T00:03:49"/>
    <s v="B"/>
    <x v="197"/>
    <n v="15.696044845842428"/>
    <n v="0"/>
    <x v="0"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  <n v="24"/>
    <n v="2.5201388888890506"/>
    <n v="6"/>
  </r>
  <r>
    <d v="2010-06-06T07:30:00"/>
    <d v="2010-06-06T07:30:00"/>
    <x v="1"/>
    <n v="56"/>
    <n v="3"/>
    <n v="34"/>
    <n v="4"/>
    <d v="1899-12-30T03:34:04"/>
    <d v="1899-12-30T00:03:49"/>
    <s v="unknown"/>
    <x v="198"/>
    <n v="15.696044845842428"/>
    <n v="0"/>
    <x v="0"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  <n v="24"/>
    <n v="0"/>
    <n v="6"/>
  </r>
  <r>
    <d v="2010-06-08T12:04:00"/>
    <d v="2010-06-08T12:04:00"/>
    <x v="2"/>
    <n v="2.76"/>
    <n v="0"/>
    <n v="33"/>
    <n v="53"/>
    <d v="1899-12-30T00:33:53"/>
    <d v="1899-12-30T00:12:17"/>
    <s v="unknown"/>
    <x v="198"/>
    <n v="4.8873585833743274"/>
    <n v="0"/>
    <x v="0"/>
    <m/>
    <d v="1899-12-30T05:21:39"/>
    <d v="1899-12-30T02:40:49"/>
    <m/>
    <n v="0"/>
    <n v="0"/>
    <d v="1899-12-30T05:21:39"/>
    <d v="1899-12-30T06:14:03"/>
    <d v="1899-12-30T02:40:49"/>
    <d v="1899-12-30T03:07:01"/>
    <n v="2760"/>
    <x v="9"/>
    <x v="3"/>
    <n v="201006"/>
    <n v="24"/>
    <n v="1.1902777777795563"/>
    <n v="8"/>
  </r>
  <r>
    <d v="2010-06-11T12:34:00"/>
    <d v="2010-06-11T12:34:00"/>
    <x v="2"/>
    <n v="3.01"/>
    <n v="0"/>
    <n v="31"/>
    <n v="3"/>
    <d v="1899-12-30T00:31:03"/>
    <d v="1899-12-30T00:10:19"/>
    <s v="unknown"/>
    <x v="201"/>
    <n v="5.8164251207729514"/>
    <n v="0"/>
    <x v="0"/>
    <m/>
    <d v="1899-12-30T04:30:16"/>
    <d v="1899-12-30T02:15:08"/>
    <m/>
    <n v="0"/>
    <n v="0"/>
    <d v="1899-12-30T04:30:16"/>
    <d v="1899-12-30T05:22:40"/>
    <d v="1899-12-30T02:15:08"/>
    <d v="1899-12-30T02:41:20"/>
    <n v="1796"/>
    <x v="9"/>
    <x v="3"/>
    <n v="201006"/>
    <n v="24"/>
    <n v="2.0208333333284827"/>
    <n v="11"/>
  </r>
  <r>
    <d v="2010-06-15T12:00:00"/>
    <d v="2010-06-15T12:00:00"/>
    <x v="2"/>
    <n v="3.45"/>
    <n v="0"/>
    <n v="32"/>
    <n v="20"/>
    <d v="1899-12-30T00:32:20"/>
    <d v="1899-12-30T00:09:22"/>
    <s v="unknown"/>
    <x v="198"/>
    <n v="6.402061855670107"/>
    <n v="0"/>
    <x v="0"/>
    <m/>
    <d v="1899-12-30T04:05:33"/>
    <d v="1899-12-30T02:02:46"/>
    <m/>
    <n v="0"/>
    <n v="0"/>
    <d v="1899-12-30T04:05:33"/>
    <d v="1899-12-30T04:57:57"/>
    <d v="1899-12-30T02:02:46"/>
    <d v="1899-12-30T02:28:58"/>
    <n v="1050"/>
    <x v="9"/>
    <x v="3"/>
    <n v="201006"/>
    <n v="25"/>
    <n v="2.976388888891961"/>
    <n v="15"/>
  </r>
  <r>
    <d v="2010-06-17T12:19:00"/>
    <d v="2010-06-17T12:19:00"/>
    <x v="2"/>
    <n v="2.16"/>
    <n v="0"/>
    <n v="26"/>
    <n v="48"/>
    <d v="1899-12-30T00:26:48"/>
    <d v="1899-12-30T00:12:24"/>
    <s v="unknown"/>
    <x v="198"/>
    <n v="4.8358208955223922"/>
    <n v="0"/>
    <x v="0"/>
    <m/>
    <d v="1899-12-30T05:25:04"/>
    <d v="1899-12-30T02:42:32"/>
    <m/>
    <n v="0"/>
    <n v="0"/>
    <d v="1899-12-30T05:25:04"/>
    <d v="1899-12-30T06:17:28"/>
    <d v="1899-12-30T02:42:32"/>
    <d v="1899-12-30T03:08:44"/>
    <n v="2784"/>
    <x v="9"/>
    <x v="3"/>
    <n v="201006"/>
    <n v="25"/>
    <n v="1.0131944444437977"/>
    <n v="17"/>
  </r>
  <r>
    <d v="2010-06-19T07:40:00"/>
    <d v="2010-06-19T07:40:00"/>
    <x v="1"/>
    <n v="25"/>
    <n v="1"/>
    <n v="30"/>
    <n v="22"/>
    <d v="1899-12-30T01:30:22"/>
    <d v="1899-12-30T00:03:37"/>
    <s v="unknown"/>
    <x v="19"/>
    <n v="16.599040944301009"/>
    <n v="0"/>
    <x v="0"/>
    <m/>
    <d v="1899-12-30T06:44:51"/>
    <d v="1899-12-30T03:22:25"/>
    <m/>
    <n v="0"/>
    <n v="0"/>
    <d v="1899-12-30T01:34:42"/>
    <d v="1899-12-30T02:27:06"/>
    <d v="1899-12-30T00:47:21"/>
    <d v="1899-12-30T01:13:33"/>
    <n v="336"/>
    <x v="9"/>
    <x v="3"/>
    <n v="201006"/>
    <n v="25"/>
    <n v="0.80625000000145519"/>
    <n v="19"/>
  </r>
  <r>
    <d v="2010-06-19T13:26:00"/>
    <d v="2010-06-19T13:26:00"/>
    <x v="0"/>
    <n v="1"/>
    <n v="0"/>
    <n v="36"/>
    <n v="38"/>
    <d v="1899-12-30T00:36:38"/>
    <d v="1899-12-30T00:36:38"/>
    <s v="unknown"/>
    <x v="19"/>
    <n v="1.6378525932666073"/>
    <n v="0"/>
    <x v="0"/>
    <m/>
    <d v="1899-12-30T01:27:55"/>
    <d v="1899-12-30T00:43:58"/>
    <m/>
    <n v="0"/>
    <n v="0"/>
    <d v="1899-12-30T15:59:48"/>
    <d v="1899-12-30T16:52:12"/>
    <d v="1899-12-30T07:59:54"/>
    <d v="1899-12-30T08:26:06"/>
    <n v="3331"/>
    <x v="9"/>
    <x v="3"/>
    <n v="201006"/>
    <n v="25"/>
    <n v="1.046527777776646"/>
    <n v="19"/>
  </r>
  <r>
    <d v="2010-06-19T13:26:00"/>
    <d v="2010-06-19T13:26:00"/>
    <x v="2"/>
    <n v="6.2"/>
    <n v="1"/>
    <n v="12"/>
    <n v="33"/>
    <d v="1899-12-30T01:12:33"/>
    <d v="1899-12-30T00:11:42"/>
    <s v="unknown"/>
    <x v="19"/>
    <n v="5.1274982770503144"/>
    <n v="0"/>
    <x v="0"/>
    <m/>
    <d v="1899-12-30T05:06:35"/>
    <d v="1899-12-30T02:33:17"/>
    <m/>
    <n v="0"/>
    <n v="0"/>
    <d v="1899-12-30T05:06:35"/>
    <d v="1899-12-30T05:58:59"/>
    <d v="1899-12-30T02:33:17"/>
    <d v="1899-12-30T02:59:29"/>
    <n v="2583"/>
    <x v="9"/>
    <x v="3"/>
    <n v="201006"/>
    <n v="25"/>
    <n v="1.046527777776646"/>
    <n v="19"/>
  </r>
  <r>
    <d v="2010-06-19T13:26:00"/>
    <d v="2010-06-19T13:26:00"/>
    <x v="3"/>
    <n v="1"/>
    <n v="0"/>
    <n v="1"/>
    <n v="57"/>
    <d v="1899-12-30T00:01:57"/>
    <d v="1899-12-30T00:01:57"/>
    <s v="unknown"/>
    <x v="19"/>
    <n v="30.769230769230791"/>
    <n v="0"/>
    <x v="0"/>
    <m/>
    <d v="1899-12-30T00:00:00"/>
    <d v="1899-12-30T00:00:00"/>
    <m/>
    <n v="0"/>
    <n v="0"/>
    <d v="1899-12-30T00:51:05"/>
    <d v="1899-12-30T01:43:29"/>
    <d v="1899-12-30T00:25:33"/>
    <d v="1899-12-30T00:51:45"/>
    <n v="12"/>
    <x v="9"/>
    <x v="3"/>
    <n v="201006"/>
    <n v="25"/>
    <n v="1.046527777776646"/>
    <n v="19"/>
  </r>
  <r>
    <d v="2010-06-19T13:26:00"/>
    <d v="2010-06-19T13:26:00"/>
    <x v="4"/>
    <n v="1"/>
    <n v="0"/>
    <n v="1"/>
    <n v="32"/>
    <d v="1899-12-30T00:01:32"/>
    <d v="1899-12-30T00:01:32"/>
    <s v="unknown"/>
    <x v="19"/>
    <n v="39.130434782608731"/>
    <n v="0"/>
    <x v="0"/>
    <m/>
    <d v="1899-12-30T00:00:00"/>
    <d v="1899-12-30T00:00:00"/>
    <m/>
    <n v="0"/>
    <n v="0"/>
    <d v="1899-12-30T00:40:10"/>
    <d v="1899-12-30T01:32:34"/>
    <d v="1899-12-30T00:20:05"/>
    <d v="1899-12-30T00:46:17"/>
    <n v="5"/>
    <x v="9"/>
    <x v="3"/>
    <n v="201006"/>
    <n v="25"/>
    <n v="0"/>
    <n v="19"/>
  </r>
  <r>
    <d v="2010-06-22T12:01:00"/>
    <d v="2010-06-22T12:01:00"/>
    <x v="2"/>
    <n v="1.75"/>
    <n v="0"/>
    <n v="16"/>
    <n v="48"/>
    <d v="1899-12-30T00:16:48"/>
    <d v="1899-12-30T00:09:36"/>
    <s v="unknown"/>
    <x v="198"/>
    <n v="6.2500000000000044"/>
    <n v="0"/>
    <x v="0"/>
    <m/>
    <d v="1899-12-30T04:11:31"/>
    <d v="1899-12-30T02:05:46"/>
    <m/>
    <n v="0"/>
    <n v="0"/>
    <d v="1899-12-30T04:11:31"/>
    <d v="1899-12-30T05:03:55"/>
    <d v="1899-12-30T02:05:46"/>
    <d v="1899-12-30T02:31:58"/>
    <n v="1190"/>
    <x v="9"/>
    <x v="3"/>
    <n v="201006"/>
    <n v="26"/>
    <n v="1.9409722222262644"/>
    <n v="22"/>
  </r>
  <r>
    <d v="2010-06-27T13:17:00"/>
    <d v="2010-06-27T13:17:00"/>
    <x v="2"/>
    <n v="1.66"/>
    <n v="0"/>
    <n v="26"/>
    <n v="26"/>
    <d v="1899-12-30T00:26:26"/>
    <d v="1899-12-30T00:15:55"/>
    <s v="unknown"/>
    <x v="202"/>
    <n v="3.7679697351828532"/>
    <n v="0"/>
    <x v="0"/>
    <m/>
    <d v="1899-12-30T06:57:12"/>
    <d v="1899-12-30T03:28:36"/>
    <m/>
    <n v="0"/>
    <n v="0"/>
    <d v="1899-12-30T06:57:12"/>
    <d v="1899-12-30T07:49:36"/>
    <d v="1899-12-30T03:28:36"/>
    <d v="1899-12-30T03:54:48"/>
    <n v="3070"/>
    <x v="9"/>
    <x v="3"/>
    <n v="201006"/>
    <n v="27"/>
    <n v="4.0527777777751908"/>
    <n v="27"/>
  </r>
  <r>
    <d v="2010-06-29T12:07:00"/>
    <d v="2010-06-29T12:07:00"/>
    <x v="1"/>
    <n v="9.8800000000000008"/>
    <n v="0"/>
    <n v="37"/>
    <n v="4"/>
    <d v="1899-12-30T00:37:04"/>
    <d v="1899-12-30T00:03:45"/>
    <s v="unknown"/>
    <x v="140"/>
    <n v="15.992805755395695"/>
    <n v="0"/>
    <x v="0"/>
    <m/>
    <d v="1899-12-30T07:00:11"/>
    <d v="1899-12-30T03:30:06"/>
    <m/>
    <n v="0"/>
    <n v="0"/>
    <d v="1899-12-30T01:38:18"/>
    <d v="1899-12-30T02:30:42"/>
    <d v="1899-12-30T00:49:09"/>
    <d v="1899-12-30T01:15:21"/>
    <n v="393"/>
    <x v="9"/>
    <x v="3"/>
    <n v="201006"/>
    <n v="27"/>
    <n v="0.95138888889050577"/>
    <n v="29"/>
  </r>
  <r>
    <d v="2010-07-01T12:04:00"/>
    <d v="2010-07-01T12:04:00"/>
    <x v="2"/>
    <n v="3"/>
    <n v="0"/>
    <n v="33"/>
    <n v="7"/>
    <d v="1899-12-30T00:33:07"/>
    <d v="1899-12-30T00:11:02"/>
    <s v="unknown"/>
    <x v="200"/>
    <n v="5.4353296426774067"/>
    <n v="0"/>
    <x v="0"/>
    <m/>
    <d v="1899-12-30T04:49:13"/>
    <d v="1899-12-30T02:24:37"/>
    <m/>
    <n v="0"/>
    <n v="0"/>
    <d v="1899-12-30T04:49:13"/>
    <d v="1899-12-30T05:41:37"/>
    <d v="1899-12-30T02:24:37"/>
    <d v="1899-12-30T02:50:49"/>
    <n v="2274"/>
    <x v="9"/>
    <x v="0"/>
    <n v="201007"/>
    <n v="27"/>
    <n v="0.99791666666715173"/>
    <n v="1"/>
  </r>
  <r>
    <d v="2010-07-07T00:00:00"/>
    <d v="2010-07-07T00:00:00"/>
    <x v="3"/>
    <n v="1"/>
    <n v="0"/>
    <n v="3"/>
    <n v="14"/>
    <d v="1899-12-30T00:03:14"/>
    <d v="1899-12-30T00:03:14"/>
    <s v="unk"/>
    <x v="0"/>
    <n v="18.556701030927851"/>
    <n v="0"/>
    <x v="0"/>
    <m/>
    <d v="1899-12-30T00:00:00"/>
    <d v="1899-12-30T00:00:00"/>
    <m/>
    <n v="0"/>
    <n v="0"/>
    <d v="1899-12-30T01:24:43"/>
    <d v="1899-12-30T02:17:07"/>
    <d v="1899-12-30T00:42:21"/>
    <d v="1899-12-30T01:08:33"/>
    <n v="236"/>
    <x v="9"/>
    <x v="0"/>
    <n v="201007"/>
    <n v="28"/>
    <n v="4.4972222222204437"/>
    <n v="7"/>
  </r>
  <r>
    <d v="2010-07-07T00:00:00"/>
    <d v="2010-07-07T00:00:00"/>
    <x v="0"/>
    <n v="0.5"/>
    <n v="0"/>
    <n v="20"/>
    <n v="39"/>
    <d v="1899-12-30T00:20:39"/>
    <d v="1899-12-30T00:41:18"/>
    <s v="unk"/>
    <x v="0"/>
    <n v="1.4527845036319624"/>
    <n v="0"/>
    <x v="0"/>
    <m/>
    <d v="1899-12-30T01:39:07"/>
    <d v="1899-12-30T00:49:34"/>
    <m/>
    <n v="0"/>
    <n v="0"/>
    <d v="1899-12-30T18:02:04"/>
    <d v="1899-12-30T18:54:28"/>
    <d v="1899-12-30T09:01:02"/>
    <d v="1899-12-30T09:27:14"/>
    <n v="3464"/>
    <x v="9"/>
    <x v="0"/>
    <n v="201007"/>
    <n v="28"/>
    <n v="0"/>
    <n v="7"/>
  </r>
  <r>
    <d v="2010-07-07T00:00:00"/>
    <d v="2010-07-07T00:00:00"/>
    <x v="1"/>
    <n v="10.5"/>
    <n v="0"/>
    <n v="37"/>
    <n v="54"/>
    <d v="1899-12-30T00:37:54"/>
    <d v="1899-12-30T00:03:37"/>
    <s v="unk"/>
    <x v="0"/>
    <n v="16.622691292876002"/>
    <n v="0"/>
    <x v="0"/>
    <m/>
    <d v="1899-12-30T06:44:16"/>
    <d v="1899-12-30T03:22:08"/>
    <m/>
    <n v="0"/>
    <n v="0"/>
    <d v="1899-12-30T01:34:34"/>
    <d v="1899-12-30T02:26:58"/>
    <d v="1899-12-30T00:47:17"/>
    <d v="1899-12-30T01:13:29"/>
    <n v="331"/>
    <x v="9"/>
    <x v="0"/>
    <n v="201007"/>
    <n v="28"/>
    <n v="0"/>
    <n v="7"/>
  </r>
  <r>
    <d v="2010-07-07T00:00:00"/>
    <d v="2010-07-07T00:00:00"/>
    <x v="2"/>
    <n v="3.1"/>
    <n v="0"/>
    <n v="39"/>
    <n v="40"/>
    <d v="1899-12-30T00:39:40"/>
    <d v="1899-12-30T00:12:48"/>
    <s v="unk"/>
    <x v="0"/>
    <n v="4.6890756302521055"/>
    <n v="0"/>
    <x v="0"/>
    <m/>
    <d v="1899-12-30T05:35:15"/>
    <d v="1899-12-30T02:47:37"/>
    <m/>
    <n v="0"/>
    <n v="0"/>
    <d v="1899-12-30T05:35:15"/>
    <d v="1899-12-30T06:27:39"/>
    <d v="1899-12-30T02:47:37"/>
    <d v="1899-12-30T03:13:49"/>
    <n v="2846"/>
    <x v="9"/>
    <x v="0"/>
    <n v="201007"/>
    <n v="28"/>
    <n v="0"/>
    <n v="7"/>
  </r>
  <r>
    <d v="2010-07-12T08:47:00"/>
    <d v="2010-07-12T08:47:00"/>
    <x v="2"/>
    <n v="3.09"/>
    <n v="0"/>
    <n v="42"/>
    <n v="54"/>
    <d v="1899-12-30T00:42:54"/>
    <d v="1899-12-30T00:13:53"/>
    <s v="unknown"/>
    <x v="198"/>
    <n v="4.3216783216783252"/>
    <n v="0"/>
    <x v="0"/>
    <m/>
    <d v="1899-12-30T06:03:45"/>
    <d v="1899-12-30T03:01:52"/>
    <m/>
    <n v="0"/>
    <n v="0"/>
    <d v="1899-12-30T06:03:45"/>
    <d v="1899-12-30T06:56:09"/>
    <d v="1899-12-30T03:01:52"/>
    <d v="1899-12-30T03:28:04"/>
    <n v="2942"/>
    <x v="9"/>
    <x v="0"/>
    <n v="201007"/>
    <n v="29"/>
    <n v="4.3659722222218988"/>
    <n v="12"/>
  </r>
  <r>
    <d v="2010-07-16T08:19:00"/>
    <d v="2010-07-16T08:19:00"/>
    <x v="2"/>
    <n v="2.09"/>
    <n v="0"/>
    <n v="25"/>
    <n v="19"/>
    <d v="1899-12-30T00:25:19"/>
    <d v="1899-12-30T00:12:07"/>
    <s v="unknown"/>
    <x v="198"/>
    <n v="4.9532587228439793"/>
    <n v="0"/>
    <x v="0"/>
    <m/>
    <d v="1899-12-30T05:17:22"/>
    <d v="1899-12-30T02:38:41"/>
    <m/>
    <n v="0"/>
    <n v="0"/>
    <d v="1899-12-30T05:17:22"/>
    <d v="1899-12-30T06:09:46"/>
    <d v="1899-12-30T02:38:41"/>
    <d v="1899-12-30T03:04:53"/>
    <n v="2725"/>
    <x v="9"/>
    <x v="0"/>
    <n v="201007"/>
    <n v="29"/>
    <n v="2.9805555555576575"/>
    <n v="16"/>
  </r>
  <r>
    <d v="2010-07-25T08:37:00"/>
    <d v="2010-07-25T08:37:00"/>
    <x v="2"/>
    <n v="3.01"/>
    <n v="0"/>
    <n v="38"/>
    <n v="23"/>
    <d v="1899-12-30T00:38:23"/>
    <d v="1899-12-30T00:12:45"/>
    <s v="unknown"/>
    <x v="201"/>
    <n v="4.705167173252284"/>
    <n v="0"/>
    <x v="0"/>
    <m/>
    <d v="1899-12-30T05:34:06"/>
    <d v="1899-12-30T02:47:03"/>
    <m/>
    <n v="0"/>
    <n v="0"/>
    <d v="1899-12-30T05:34:06"/>
    <d v="1899-12-30T06:26:30"/>
    <d v="1899-12-30T02:47:03"/>
    <d v="1899-12-30T03:13:15"/>
    <n v="2840"/>
    <x v="9"/>
    <x v="0"/>
    <n v="201007"/>
    <n v="31"/>
    <n v="8.0124999999970896"/>
    <n v="25"/>
  </r>
  <r>
    <d v="2010-07-27T17:38:00"/>
    <d v="2010-07-27T17:38:00"/>
    <x v="2"/>
    <n v="1.91"/>
    <n v="0"/>
    <n v="19"/>
    <n v="37"/>
    <d v="1899-12-30T00:19:37"/>
    <d v="1899-12-30T00:10:16"/>
    <s v="unknown"/>
    <x v="198"/>
    <n v="5.8419711129991549"/>
    <n v="0"/>
    <x v="0"/>
    <m/>
    <d v="1899-12-30T04:29:05"/>
    <d v="1899-12-30T02:14:33"/>
    <m/>
    <n v="0"/>
    <n v="0"/>
    <d v="1899-12-30T04:29:05"/>
    <d v="1899-12-30T05:21:29"/>
    <d v="1899-12-30T02:14:33"/>
    <d v="1899-12-30T02:40:45"/>
    <n v="1760"/>
    <x v="9"/>
    <x v="0"/>
    <n v="201007"/>
    <n v="31"/>
    <n v="1.3756944444467081"/>
    <n v="27"/>
  </r>
  <r>
    <d v="2010-07-30T17:44:00"/>
    <d v="2010-07-30T17:44:00"/>
    <x v="2"/>
    <n v="2.2799999999999998"/>
    <n v="0"/>
    <n v="23"/>
    <n v="26"/>
    <d v="1899-12-30T00:23:26"/>
    <d v="1899-12-30T00:10:17"/>
    <s v="unknown"/>
    <x v="198"/>
    <n v="5.8378378378378422"/>
    <n v="0"/>
    <x v="0"/>
    <m/>
    <d v="1899-12-30T04:29:17"/>
    <d v="1899-12-30T02:14:38"/>
    <m/>
    <n v="0"/>
    <n v="0"/>
    <d v="1899-12-30T04:29:17"/>
    <d v="1899-12-30T05:21:41"/>
    <d v="1899-12-30T02:14:38"/>
    <d v="1899-12-30T02:40:50"/>
    <n v="1766"/>
    <x v="9"/>
    <x v="0"/>
    <n v="201007"/>
    <n v="31"/>
    <n v="2.0041666666656965"/>
    <n v="30"/>
  </r>
  <r>
    <d v="2010-08-03T17:41:00"/>
    <d v="2010-08-03T17:41:00"/>
    <x v="2"/>
    <n v="2.5299999999999998"/>
    <n v="0"/>
    <n v="29"/>
    <n v="45"/>
    <d v="1899-12-30T00:29:45"/>
    <d v="1899-12-30T00:11:46"/>
    <s v="unknown"/>
    <x v="198"/>
    <n v="5.1025210084033654"/>
    <n v="0"/>
    <x v="0"/>
    <m/>
    <d v="1899-12-30T05:08:05"/>
    <d v="1899-12-30T02:34:02"/>
    <m/>
    <n v="0"/>
    <n v="0"/>
    <d v="1899-12-30T05:08:05"/>
    <d v="1899-12-30T06:00:29"/>
    <d v="1899-12-30T02:34:02"/>
    <d v="1899-12-30T03:00:15"/>
    <n v="2610"/>
    <x v="9"/>
    <x v="4"/>
    <n v="201008"/>
    <n v="32"/>
    <n v="2.9979166666671517"/>
    <n v="3"/>
  </r>
  <r>
    <d v="2010-08-07T09:27:00"/>
    <d v="2010-08-07T09:27:00"/>
    <x v="2"/>
    <n v="3.01"/>
    <n v="0"/>
    <n v="33"/>
    <n v="21"/>
    <d v="1899-12-30T00:33:21"/>
    <d v="1899-12-30T00:11:05"/>
    <s v="unknown"/>
    <x v="201"/>
    <n v="5.4152923538230917"/>
    <n v="0"/>
    <x v="0"/>
    <m/>
    <d v="1899-12-30T04:50:17"/>
    <d v="1899-12-30T02:25:09"/>
    <m/>
    <n v="0"/>
    <n v="0"/>
    <d v="1899-12-30T04:50:17"/>
    <d v="1899-12-30T05:42:41"/>
    <d v="1899-12-30T02:25:09"/>
    <d v="1899-12-30T02:51:21"/>
    <n v="2299"/>
    <x v="9"/>
    <x v="4"/>
    <n v="201008"/>
    <n v="32"/>
    <n v="2.6569444444467081"/>
    <n v="7"/>
  </r>
  <r>
    <d v="2010-08-10T17:46:00"/>
    <d v="2010-08-10T17:46:00"/>
    <x v="2"/>
    <n v="2.57"/>
    <n v="0"/>
    <n v="30"/>
    <n v="29"/>
    <d v="1899-12-30T00:30:29"/>
    <d v="1899-12-30T00:11:52"/>
    <s v="unknown"/>
    <x v="198"/>
    <n v="5.0585019136140001"/>
    <n v="0"/>
    <x v="0"/>
    <m/>
    <d v="1899-12-30T05:10:46"/>
    <d v="1899-12-30T02:35:23"/>
    <m/>
    <n v="0"/>
    <n v="0"/>
    <d v="1899-12-30T05:10:46"/>
    <d v="1899-12-30T06:03:10"/>
    <d v="1899-12-30T02:35:23"/>
    <d v="1899-12-30T03:01:35"/>
    <n v="2640"/>
    <x v="9"/>
    <x v="4"/>
    <n v="201008"/>
    <n v="33"/>
    <n v="2.3465277777722804"/>
    <n v="10"/>
  </r>
  <r>
    <d v="2010-08-15T09:01:00"/>
    <d v="2010-08-15T09:01:00"/>
    <x v="2"/>
    <n v="4"/>
    <n v="0"/>
    <n v="46"/>
    <n v="45"/>
    <d v="1899-12-30T00:46:45"/>
    <d v="1899-12-30T00:11:41"/>
    <s v="unknown"/>
    <x v="198"/>
    <n v="5.1336898395721962"/>
    <n v="0"/>
    <x v="0"/>
    <m/>
    <d v="1899-12-30T05:06:13"/>
    <d v="1899-12-30T02:33:06"/>
    <m/>
    <n v="0"/>
    <n v="0"/>
    <d v="1899-12-30T05:06:13"/>
    <d v="1899-12-30T05:58:37"/>
    <d v="1899-12-30T02:33:06"/>
    <d v="1899-12-30T02:59:18"/>
    <n v="2573"/>
    <x v="9"/>
    <x v="4"/>
    <n v="201008"/>
    <n v="34"/>
    <n v="3.6354166666715173"/>
    <n v="15"/>
  </r>
  <r>
    <d v="2010-08-18T17:45:00"/>
    <d v="2010-08-18T17:45:00"/>
    <x v="2"/>
    <n v="2.56"/>
    <n v="0"/>
    <n v="28"/>
    <n v="38"/>
    <d v="1899-12-30T00:28:38"/>
    <d v="1899-12-30T00:11:11"/>
    <s v="unknown"/>
    <x v="198"/>
    <n v="5.3643771827706681"/>
    <n v="0"/>
    <x v="0"/>
    <m/>
    <d v="1899-12-30T04:53:03"/>
    <d v="1899-12-30T02:26:31"/>
    <m/>
    <n v="0"/>
    <n v="0"/>
    <d v="1899-12-30T04:53:03"/>
    <d v="1899-12-30T05:45:27"/>
    <d v="1899-12-30T02:26:31"/>
    <d v="1899-12-30T02:52:43"/>
    <n v="2361"/>
    <x v="9"/>
    <x v="4"/>
    <n v="201008"/>
    <n v="34"/>
    <n v="2.3638888888890506"/>
    <n v="18"/>
  </r>
  <r>
    <d v="2010-08-27T17:50:00"/>
    <d v="2010-08-27T17:50:00"/>
    <x v="2"/>
    <n v="3.01"/>
    <n v="0"/>
    <n v="32"/>
    <n v="45"/>
    <d v="1899-12-30T00:32:45"/>
    <d v="1899-12-30T00:10:53"/>
    <s v="unknown"/>
    <x v="201"/>
    <n v="5.5145038167938969"/>
    <n v="0"/>
    <x v="0"/>
    <m/>
    <d v="1899-12-30T04:45:04"/>
    <d v="1899-12-30T02:22:32"/>
    <m/>
    <n v="0"/>
    <n v="0"/>
    <d v="1899-12-30T04:45:04"/>
    <d v="1899-12-30T05:37:28"/>
    <d v="1899-12-30T02:22:32"/>
    <d v="1899-12-30T02:48:44"/>
    <n v="2184"/>
    <x v="9"/>
    <x v="4"/>
    <n v="201008"/>
    <n v="35"/>
    <n v="8.0034722222189885"/>
    <n v="27"/>
  </r>
  <r>
    <d v="2010-09-05T10:07:00"/>
    <d v="2010-09-05T10:07:00"/>
    <x v="2"/>
    <n v="3.01"/>
    <n v="0"/>
    <n v="34"/>
    <n v="47"/>
    <d v="1899-12-30T00:34:47"/>
    <d v="1899-12-30T00:11:33"/>
    <s v="unknown"/>
    <x v="201"/>
    <n v="5.1921418303785387"/>
    <n v="0"/>
    <x v="0"/>
    <m/>
    <d v="1899-12-30T05:02:46"/>
    <d v="1899-12-30T02:31:23"/>
    <m/>
    <n v="0"/>
    <n v="0"/>
    <d v="1899-12-30T05:02:46"/>
    <d v="1899-12-30T05:55:10"/>
    <d v="1899-12-30T02:31:23"/>
    <d v="1899-12-30T02:57:35"/>
    <n v="2535"/>
    <x v="9"/>
    <x v="5"/>
    <n v="201009"/>
    <n v="37"/>
    <n v="7.6784722222218988"/>
    <n v="5"/>
  </r>
  <r>
    <d v="2010-09-19T09:23:00"/>
    <d v="2010-09-19T09:23:00"/>
    <x v="2"/>
    <n v="3.01"/>
    <n v="0"/>
    <n v="36"/>
    <n v="29"/>
    <d v="1899-12-30T00:36:29"/>
    <d v="1899-12-30T00:12:07"/>
    <s v="unknown"/>
    <x v="201"/>
    <n v="4.9502055733211554"/>
    <n v="0"/>
    <x v="0"/>
    <m/>
    <d v="1899-12-30T05:17:34"/>
    <d v="1899-12-30T02:38:47"/>
    <m/>
    <n v="0"/>
    <n v="0"/>
    <d v="1899-12-30T05:17:34"/>
    <d v="1899-12-30T06:09:58"/>
    <d v="1899-12-30T02:38:47"/>
    <d v="1899-12-30T03:04:59"/>
    <n v="2729"/>
    <x v="9"/>
    <x v="5"/>
    <n v="201009"/>
    <n v="39"/>
    <n v="12.969444444446708"/>
    <n v="19"/>
  </r>
  <r>
    <d v="2010-09-22T17:43:00"/>
    <d v="2010-09-22T17:43:00"/>
    <x v="2"/>
    <n v="1.67"/>
    <n v="0"/>
    <n v="18"/>
    <n v="32"/>
    <d v="1899-12-30T00:18:32"/>
    <d v="1899-12-30T00:11:06"/>
    <s v="unknown"/>
    <x v="202"/>
    <n v="5.4064748201438881"/>
    <n v="0"/>
    <x v="0"/>
    <m/>
    <d v="1899-12-30T04:50:46"/>
    <d v="1899-12-30T02:25:23"/>
    <m/>
    <n v="0"/>
    <n v="0"/>
    <d v="1899-12-30T04:50:46"/>
    <d v="1899-12-30T05:43:10"/>
    <d v="1899-12-30T02:25:23"/>
    <d v="1899-12-30T02:51:35"/>
    <n v="2308"/>
    <x v="9"/>
    <x v="5"/>
    <n v="201009"/>
    <n v="39"/>
    <n v="2.3472222222189885"/>
    <n v="22"/>
  </r>
  <r>
    <d v="2010-10-14T00:00:00"/>
    <d v="2010-10-14T00:00:00"/>
    <x v="2"/>
    <n v="1"/>
    <n v="0"/>
    <n v="9"/>
    <n v="47"/>
    <d v="1899-12-30T00:09:47"/>
    <d v="1899-12-30T00:09:47"/>
    <s v="unknown"/>
    <x v="199"/>
    <n v="6.1328790459965976"/>
    <n v="0"/>
    <x v="0"/>
    <m/>
    <d v="1899-12-30T04:16:19"/>
    <d v="1899-12-30T02:08:10"/>
    <m/>
    <n v="0"/>
    <n v="0"/>
    <d v="1899-12-30T04:16:19"/>
    <d v="1899-12-30T05:08:43"/>
    <d v="1899-12-30T02:08:10"/>
    <d v="1899-12-30T02:34:22"/>
    <n v="1334"/>
    <x v="9"/>
    <x v="6"/>
    <n v="201010"/>
    <n v="42"/>
    <n v="20.261805555557657"/>
    <n v="14"/>
  </r>
  <r>
    <d v="2010-10-16T09:59:00"/>
    <d v="2010-10-16T09:59:00"/>
    <x v="2"/>
    <n v="3.47"/>
    <n v="0"/>
    <n v="37"/>
    <n v="45"/>
    <d v="1899-12-30T00:37:45"/>
    <d v="1899-12-30T00:10:53"/>
    <s v="unknown"/>
    <x v="198"/>
    <n v="5.5152317880794746"/>
    <n v="0"/>
    <x v="0"/>
    <m/>
    <d v="1899-12-30T04:45:02"/>
    <d v="1899-12-30T02:22:31"/>
    <m/>
    <n v="0"/>
    <n v="0"/>
    <d v="1899-12-30T04:45:02"/>
    <d v="1899-12-30T05:37:26"/>
    <d v="1899-12-30T02:22:31"/>
    <d v="1899-12-30T02:48:43"/>
    <n v="2183"/>
    <x v="9"/>
    <x v="6"/>
    <n v="201010"/>
    <n v="42"/>
    <n v="1.4159722222248092"/>
    <n v="16"/>
  </r>
  <r>
    <d v="2010-10-18T00:00:00"/>
    <d v="2010-10-18T00:00:00"/>
    <x v="2"/>
    <n v="2"/>
    <n v="0"/>
    <n v="20"/>
    <n v="48"/>
    <d v="1899-12-30T00:20:48"/>
    <d v="1899-12-30T00:10:24"/>
    <s v="unknown"/>
    <x v="199"/>
    <n v="5.7692307692307736"/>
    <n v="0"/>
    <x v="0"/>
    <m/>
    <d v="1899-12-30T04:32:29"/>
    <d v="1899-12-30T02:16:14"/>
    <m/>
    <n v="0"/>
    <n v="0"/>
    <d v="1899-12-30T04:32:29"/>
    <d v="1899-12-30T05:24:53"/>
    <d v="1899-12-30T02:16:14"/>
    <d v="1899-12-30T02:42:26"/>
    <n v="1866"/>
    <x v="9"/>
    <x v="6"/>
    <n v="201010"/>
    <n v="43"/>
    <n v="0.58402777777519077"/>
    <n v="18"/>
  </r>
  <r>
    <d v="2010-10-22T00:00:00"/>
    <d v="2010-10-22T00:00:00"/>
    <x v="2"/>
    <n v="1"/>
    <n v="0"/>
    <n v="10"/>
    <n v="20"/>
    <d v="1899-12-30T00:10:20"/>
    <d v="1899-12-30T00:10:20"/>
    <s v="unknown"/>
    <x v="199"/>
    <n v="5.8064516129032304"/>
    <n v="0"/>
    <x v="0"/>
    <m/>
    <d v="1899-12-30T04:30:44"/>
    <d v="1899-12-30T02:15:22"/>
    <m/>
    <n v="0"/>
    <n v="0"/>
    <d v="1899-12-30T04:30:44"/>
    <d v="1899-12-30T05:23:08"/>
    <d v="1899-12-30T02:15:22"/>
    <d v="1899-12-30T02:41:34"/>
    <n v="1803"/>
    <x v="9"/>
    <x v="6"/>
    <n v="201010"/>
    <n v="43"/>
    <n v="3"/>
    <n v="22"/>
  </r>
  <r>
    <d v="2010-10-24T09:22:00"/>
    <d v="2010-10-24T09:22:00"/>
    <x v="2"/>
    <n v="3.01"/>
    <n v="0"/>
    <n v="33"/>
    <n v="20"/>
    <d v="1899-12-30T00:33:20"/>
    <d v="1899-12-30T00:11:04"/>
    <s v="unknown"/>
    <x v="201"/>
    <n v="5.4180000000000028"/>
    <n v="0"/>
    <x v="0"/>
    <m/>
    <d v="1899-12-30T04:50:09"/>
    <d v="1899-12-30T02:25:04"/>
    <m/>
    <n v="0"/>
    <n v="0"/>
    <d v="1899-12-30T04:50:09"/>
    <d v="1899-12-30T05:42:33"/>
    <d v="1899-12-30T02:25:04"/>
    <d v="1899-12-30T02:51:16"/>
    <n v="2297"/>
    <x v="9"/>
    <x v="6"/>
    <n v="201010"/>
    <n v="44"/>
    <n v="1.390277777776646"/>
    <n v="24"/>
  </r>
  <r>
    <d v="2010-10-29T00:00:00"/>
    <d v="2010-10-29T00:00:00"/>
    <x v="2"/>
    <n v="2.5"/>
    <n v="0"/>
    <n v="24"/>
    <n v="56"/>
    <d v="1899-12-30T00:24:56"/>
    <d v="1899-12-30T00:09:58"/>
    <s v="unknown"/>
    <x v="199"/>
    <n v="6.0160427807486681"/>
    <n v="0"/>
    <x v="0"/>
    <m/>
    <d v="1899-12-30T04:21:18"/>
    <d v="1899-12-30T02:10:39"/>
    <m/>
    <n v="0"/>
    <n v="0"/>
    <d v="1899-12-30T04:21:18"/>
    <d v="1899-12-30T05:13:42"/>
    <d v="1899-12-30T02:10:39"/>
    <d v="1899-12-30T02:36:51"/>
    <n v="1499"/>
    <x v="9"/>
    <x v="6"/>
    <n v="201010"/>
    <n v="44"/>
    <n v="3.609722222223354"/>
    <n v="29"/>
  </r>
  <r>
    <d v="2010-10-31T09:10:00"/>
    <d v="2010-10-31T09:10:00"/>
    <x v="2"/>
    <n v="3.01"/>
    <n v="0"/>
    <n v="35"/>
    <n v="56"/>
    <d v="1899-12-30T00:35:56"/>
    <d v="1899-12-30T00:11:56"/>
    <s v="unknown"/>
    <x v="201"/>
    <n v="5.0259740259740298"/>
    <n v="0"/>
    <x v="0"/>
    <m/>
    <d v="1899-12-30T05:12:47"/>
    <d v="1899-12-30T02:36:23"/>
    <m/>
    <n v="0"/>
    <n v="0"/>
    <d v="1899-12-30T05:12:47"/>
    <d v="1899-12-30T06:05:11"/>
    <d v="1899-12-30T02:36:23"/>
    <d v="1899-12-30T03:02:35"/>
    <n v="2669"/>
    <x v="9"/>
    <x v="6"/>
    <n v="201010"/>
    <n v="45"/>
    <n v="1.3819444444452529"/>
    <n v="31"/>
  </r>
  <r>
    <d v="2010-11-02T00:00:00"/>
    <d v="2010-11-02T00:00:00"/>
    <x v="2"/>
    <n v="1"/>
    <n v="0"/>
    <n v="9"/>
    <n v="18"/>
    <d v="1899-12-30T00:09:18"/>
    <d v="1899-12-30T00:09:18"/>
    <s v="unknown"/>
    <x v="199"/>
    <n v="6.4516129032258114"/>
    <n v="0"/>
    <x v="0"/>
    <m/>
    <d v="1899-12-30T04:03:40"/>
    <d v="1899-12-30T02:01:50"/>
    <m/>
    <n v="0"/>
    <n v="0"/>
    <d v="1899-12-30T04:03:40"/>
    <d v="1899-12-30T04:56:04"/>
    <d v="1899-12-30T02:01:50"/>
    <d v="1899-12-30T02:28:02"/>
    <n v="1015"/>
    <x v="9"/>
    <x v="7"/>
    <n v="201011"/>
    <n v="45"/>
    <n v="0.61805555555474712"/>
    <n v="2"/>
  </r>
  <r>
    <d v="2010-11-06T10:00:00"/>
    <d v="2010-11-06T10:00:00"/>
    <x v="2"/>
    <n v="3.08"/>
    <n v="0"/>
    <n v="30"/>
    <n v="55"/>
    <d v="1899-12-30T00:30:55"/>
    <d v="1899-12-30T00:10:02"/>
    <s v="unknown"/>
    <x v="198"/>
    <n v="5.9773584905660417"/>
    <n v="0"/>
    <x v="0"/>
    <m/>
    <d v="1899-12-30T04:23:00"/>
    <d v="1899-12-30T02:11:30"/>
    <m/>
    <n v="0"/>
    <n v="0"/>
    <d v="1899-12-30T04:23:00"/>
    <d v="1899-12-30T05:15:24"/>
    <d v="1899-12-30T02:11:30"/>
    <d v="1899-12-30T02:37:42"/>
    <n v="1578"/>
    <x v="9"/>
    <x v="7"/>
    <n v="201011"/>
    <n v="45"/>
    <n v="3.4166666666642413"/>
    <n v="6"/>
  </r>
  <r>
    <d v="2010-11-19T00:00:00"/>
    <d v="2010-11-19T00:00:00"/>
    <x v="2"/>
    <n v="1"/>
    <n v="0"/>
    <n v="9"/>
    <n v="15"/>
    <d v="1899-12-30T00:09:15"/>
    <d v="1899-12-30T00:09:15"/>
    <s v="unknown"/>
    <x v="199"/>
    <n v="6.4864864864864913"/>
    <n v="0"/>
    <x v="0"/>
    <m/>
    <d v="1899-12-30T04:02:21"/>
    <d v="1899-12-30T02:01:11"/>
    <m/>
    <n v="0"/>
    <n v="0"/>
    <d v="1899-12-30T04:02:21"/>
    <d v="1899-12-30T04:54:45"/>
    <d v="1899-12-30T02:01:11"/>
    <d v="1899-12-30T02:27:23"/>
    <n v="982"/>
    <x v="9"/>
    <x v="7"/>
    <n v="201011"/>
    <n v="47"/>
    <n v="11.583333333335759"/>
    <n v="19"/>
  </r>
  <r>
    <d v="2010-11-23T00:00:00"/>
    <d v="2010-11-23T00:00:00"/>
    <x v="2"/>
    <n v="1.5"/>
    <n v="0"/>
    <n v="18"/>
    <n v="27"/>
    <d v="1899-12-30T00:18:27"/>
    <d v="1899-12-30T00:12:18"/>
    <s v="unknown"/>
    <x v="199"/>
    <n v="4.8780487804878092"/>
    <n v="0"/>
    <x v="0"/>
    <m/>
    <d v="1899-12-30T05:22:16"/>
    <d v="1899-12-30T02:41:08"/>
    <m/>
    <n v="0"/>
    <n v="0"/>
    <d v="1899-12-30T05:22:16"/>
    <d v="1899-12-30T06:14:40"/>
    <d v="1899-12-30T02:41:08"/>
    <d v="1899-12-30T03:07:20"/>
    <n v="2764"/>
    <x v="9"/>
    <x v="7"/>
    <n v="201011"/>
    <n v="48"/>
    <n v="3"/>
    <n v="23"/>
  </r>
  <r>
    <d v="2010-11-27T00:00:00"/>
    <d v="2010-11-27T00:00:00"/>
    <x v="2"/>
    <n v="1.5"/>
    <n v="0"/>
    <n v="14"/>
    <n v="29"/>
    <d v="1899-12-30T00:14:29"/>
    <d v="1899-12-30T00:09:39"/>
    <s v="unknown"/>
    <x v="199"/>
    <n v="6.214039125431535"/>
    <n v="0"/>
    <x v="0"/>
    <m/>
    <d v="1899-12-30T04:12:59"/>
    <d v="1899-12-30T02:06:29"/>
    <m/>
    <n v="0"/>
    <n v="0"/>
    <d v="1899-12-30T04:12:59"/>
    <d v="1899-12-30T05:05:23"/>
    <d v="1899-12-30T02:06:29"/>
    <d v="1899-12-30T02:32:41"/>
    <n v="1225"/>
    <x v="9"/>
    <x v="7"/>
    <n v="201011"/>
    <n v="48"/>
    <n v="3"/>
    <n v="27"/>
  </r>
  <r>
    <d v="2010-11-29T00:00:00"/>
    <d v="2010-11-29T00:00:00"/>
    <x v="2"/>
    <n v="2"/>
    <n v="0"/>
    <n v="21"/>
    <n v="18"/>
    <d v="1899-12-30T00:21:18"/>
    <d v="1899-12-30T00:10:39"/>
    <s v="unknown"/>
    <x v="199"/>
    <n v="5.6338028169014125"/>
    <n v="0"/>
    <x v="0"/>
    <m/>
    <d v="1899-12-30T04:39:02"/>
    <d v="1899-12-30T02:19:31"/>
    <m/>
    <n v="0"/>
    <n v="0"/>
    <d v="1899-12-30T04:39:02"/>
    <d v="1899-12-30T05:31:26"/>
    <d v="1899-12-30T02:19:31"/>
    <d v="1899-12-30T02:45:43"/>
    <n v="2030"/>
    <x v="9"/>
    <x v="7"/>
    <n v="201011"/>
    <n v="49"/>
    <n v="1"/>
    <n v="29"/>
  </r>
  <r>
    <d v="2010-12-03T00:00:00"/>
    <d v="2010-12-03T00:00:00"/>
    <x v="2"/>
    <n v="2"/>
    <n v="0"/>
    <n v="19"/>
    <n v="26"/>
    <d v="1899-12-30T00:19:26"/>
    <d v="1899-12-30T00:09:43"/>
    <s v="unknown"/>
    <x v="199"/>
    <n v="6.1749571183533494"/>
    <n v="0"/>
    <x v="0"/>
    <m/>
    <d v="1899-12-30T04:14:35"/>
    <d v="1899-12-30T02:07:17"/>
    <m/>
    <n v="0"/>
    <n v="0"/>
    <d v="1899-12-30T04:14:35"/>
    <d v="1899-12-30T05:06:59"/>
    <d v="1899-12-30T02:07:17"/>
    <d v="1899-12-30T02:33:29"/>
    <n v="1281"/>
    <x v="9"/>
    <x v="11"/>
    <n v="201012"/>
    <n v="49"/>
    <n v="3"/>
    <n v="3"/>
  </r>
  <r>
    <d v="2010-12-07T00:00:00"/>
    <d v="2010-12-07T00:00:00"/>
    <x v="2"/>
    <n v="2.5"/>
    <n v="0"/>
    <n v="29"/>
    <n v="56"/>
    <d v="1899-12-30T00:29:56"/>
    <d v="1899-12-30T00:11:58"/>
    <s v="unknown"/>
    <x v="199"/>
    <n v="5.0111358574610287"/>
    <n v="0"/>
    <x v="0"/>
    <m/>
    <d v="1899-12-30T05:13:42"/>
    <d v="1899-12-30T02:36:51"/>
    <m/>
    <n v="0"/>
    <n v="0"/>
    <d v="1899-12-30T05:13:42"/>
    <d v="1899-12-30T06:06:06"/>
    <d v="1899-12-30T02:36:51"/>
    <d v="1899-12-30T03:03:03"/>
    <n v="2678"/>
    <x v="9"/>
    <x v="11"/>
    <n v="201012"/>
    <n v="50"/>
    <n v="3"/>
    <n v="7"/>
  </r>
  <r>
    <d v="2010-12-09T00:00:00"/>
    <d v="2010-12-09T00:00:00"/>
    <x v="2"/>
    <n v="1"/>
    <n v="0"/>
    <n v="9"/>
    <n v="11"/>
    <d v="1899-12-30T00:09:11"/>
    <d v="1899-12-30T00:09:11"/>
    <s v="unknown"/>
    <x v="199"/>
    <n v="6.5335753176043605"/>
    <n v="0"/>
    <x v="0"/>
    <m/>
    <d v="1899-12-30T04:00:36"/>
    <d v="1899-12-30T02:00:18"/>
    <m/>
    <n v="0"/>
    <n v="0"/>
    <d v="1899-12-30T04:00:36"/>
    <d v="1899-12-30T04:53:00"/>
    <d v="1899-12-30T02:00:18"/>
    <d v="1899-12-30T02:26:30"/>
    <n v="958"/>
    <x v="9"/>
    <x v="11"/>
    <n v="201012"/>
    <n v="50"/>
    <n v="1"/>
    <n v="9"/>
  </r>
  <r>
    <d v="2011-01-20T00:00:00"/>
    <d v="2011-01-20T00:00:00"/>
    <x v="2"/>
    <n v="2"/>
    <n v="0"/>
    <n v="20"/>
    <n v="47"/>
    <d v="1899-12-30T00:20:47"/>
    <d v="1899-12-30T00:10:24"/>
    <m/>
    <x v="203"/>
    <n v="5.7738572574178066"/>
    <n v="0"/>
    <x v="0"/>
    <m/>
    <d v="1899-12-30T04:32:16"/>
    <d v="1899-12-30T02:16:08"/>
    <m/>
    <n v="0"/>
    <n v="0"/>
    <d v="1899-12-30T04:32:16"/>
    <d v="1899-12-30T05:24:40"/>
    <d v="1899-12-30T02:16:08"/>
    <d v="1899-12-30T02:42:20"/>
    <n v="1860"/>
    <x v="10"/>
    <x v="8"/>
    <n v="201101"/>
    <n v="4"/>
    <n v="41"/>
    <n v="20"/>
  </r>
  <r>
    <d v="2011-01-22T00:00:00"/>
    <d v="2011-01-22T00:00:00"/>
    <x v="2"/>
    <n v="2"/>
    <n v="0"/>
    <n v="21"/>
    <n v="55"/>
    <d v="1899-12-30T00:21:55"/>
    <d v="1899-12-30T00:10:58"/>
    <m/>
    <x v="204"/>
    <n v="5.4752851711026649"/>
    <n v="0"/>
    <x v="0"/>
    <s v="Run 1 mi reg sneaks. 1 mile vibram"/>
    <d v="1899-12-30T04:47:07"/>
    <d v="1899-12-30T02:23:33"/>
    <m/>
    <n v="0"/>
    <n v="0"/>
    <d v="1899-12-30T04:47:07"/>
    <d v="1899-12-30T05:39:31"/>
    <d v="1899-12-30T02:23:33"/>
    <d v="1899-12-30T02:49:45"/>
    <n v="2228"/>
    <x v="10"/>
    <x v="8"/>
    <n v="201101"/>
    <n v="4"/>
    <n v="1"/>
    <n v="22"/>
  </r>
  <r>
    <d v="2011-02-04T00:00:00"/>
    <d v="2011-02-04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9"/>
    <n v="201102"/>
    <n v="6"/>
    <n v="12"/>
    <n v="4"/>
  </r>
  <r>
    <d v="2011-02-06T00:00:00"/>
    <d v="2011-02-06T00:00:00"/>
    <x v="2"/>
    <n v="2"/>
    <n v="0"/>
    <n v="19"/>
    <n v="13"/>
    <d v="1899-12-30T00:19:13"/>
    <d v="1899-12-30T00:09:36"/>
    <m/>
    <x v="204"/>
    <n v="6.244579358196015"/>
    <n v="0"/>
    <x v="0"/>
    <m/>
    <d v="1899-12-30T04:11:44"/>
    <d v="1899-12-30T02:05:52"/>
    <m/>
    <n v="0"/>
    <n v="0"/>
    <d v="1899-12-30T04:11:44"/>
    <d v="1899-12-30T05:04:08"/>
    <d v="1899-12-30T02:05:52"/>
    <d v="1899-12-30T02:32:04"/>
    <n v="1198"/>
    <x v="10"/>
    <x v="9"/>
    <n v="201102"/>
    <n v="7"/>
    <n v="1"/>
    <n v="6"/>
  </r>
  <r>
    <d v="2011-02-08T00:00:00"/>
    <d v="2011-02-08T00:00:00"/>
    <x v="1"/>
    <n v="10"/>
    <n v="0"/>
    <n v="50"/>
    <n v="0"/>
    <d v="1899-12-30T00:50:00"/>
    <d v="1899-12-30T00:05:00"/>
    <m/>
    <x v="204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10"/>
    <x v="9"/>
    <n v="201102"/>
    <n v="7"/>
    <n v="1"/>
    <n v="8"/>
  </r>
  <r>
    <d v="2011-02-12T00:00:00"/>
    <d v="2011-02-12T00:00:00"/>
    <x v="2"/>
    <n v="2.0099999999999998"/>
    <n v="0"/>
    <n v="19"/>
    <n v="13"/>
    <d v="1899-12-30T00:19:13"/>
    <d v="1899-12-30T00:09:34"/>
    <m/>
    <x v="203"/>
    <n v="6.2758022549869947"/>
    <n v="0"/>
    <x v="0"/>
    <m/>
    <d v="1899-12-30T04:10:29"/>
    <d v="1899-12-30T02:05:15"/>
    <m/>
    <n v="0"/>
    <n v="0"/>
    <d v="1899-12-30T04:10:29"/>
    <d v="1899-12-30T05:02:53"/>
    <d v="1899-12-30T02:05:15"/>
    <d v="1899-12-30T02:31:27"/>
    <n v="1173"/>
    <x v="10"/>
    <x v="9"/>
    <n v="201102"/>
    <n v="7"/>
    <n v="3"/>
    <n v="12"/>
  </r>
  <r>
    <d v="2011-02-17T00:00:00"/>
    <d v="2011-02-17T00:00:00"/>
    <x v="2"/>
    <n v="2"/>
    <n v="0"/>
    <n v="19"/>
    <n v="5"/>
    <d v="1899-12-30T00:19:05"/>
    <d v="1899-12-30T00:09:32"/>
    <m/>
    <x v="203"/>
    <n v="6.2882096069869045"/>
    <n v="0"/>
    <x v="0"/>
    <m/>
    <d v="1899-12-30T04:09:59"/>
    <d v="1899-12-30T02:05:00"/>
    <m/>
    <n v="0"/>
    <n v="0"/>
    <d v="1899-12-30T04:09:59"/>
    <d v="1899-12-30T05:02:24"/>
    <d v="1899-12-30T02:05:00"/>
    <d v="1899-12-30T02:31:12"/>
    <n v="1154"/>
    <x v="10"/>
    <x v="9"/>
    <n v="201102"/>
    <n v="8"/>
    <n v="4"/>
    <n v="17"/>
  </r>
  <r>
    <d v="2011-02-19T00:00:00"/>
    <d v="2011-02-19T00:00:00"/>
    <x v="2"/>
    <n v="3"/>
    <n v="0"/>
    <n v="29"/>
    <n v="54"/>
    <d v="1899-12-30T00:29:54"/>
    <d v="1899-12-30T00:09:58"/>
    <m/>
    <x v="203"/>
    <n v="6.0200668896321119"/>
    <n v="0"/>
    <x v="0"/>
    <m/>
    <d v="1899-12-30T04:21:08"/>
    <d v="1899-12-30T02:10:34"/>
    <m/>
    <n v="0"/>
    <n v="0"/>
    <d v="1899-12-30T04:21:08"/>
    <d v="1899-12-30T05:13:32"/>
    <d v="1899-12-30T02:10:34"/>
    <d v="1899-12-30T02:36:46"/>
    <n v="1492"/>
    <x v="10"/>
    <x v="9"/>
    <n v="201102"/>
    <n v="8"/>
    <n v="1"/>
    <n v="19"/>
  </r>
  <r>
    <d v="2011-02-26T00:00:00"/>
    <d v="2011-02-26T00:00:00"/>
    <x v="2"/>
    <n v="1"/>
    <n v="0"/>
    <n v="10"/>
    <n v="7"/>
    <d v="1899-12-30T00:10:07"/>
    <d v="1899-12-30T00:10:07"/>
    <m/>
    <x v="203"/>
    <n v="5.9308072487644194"/>
    <n v="0"/>
    <x v="0"/>
    <m/>
    <d v="1899-12-30T04:25:03"/>
    <d v="1899-12-30T02:12:32"/>
    <m/>
    <n v="0"/>
    <n v="0"/>
    <d v="1899-12-30T04:25:03"/>
    <d v="1899-12-30T05:17:27"/>
    <d v="1899-12-30T02:12:32"/>
    <d v="1899-12-30T02:38:44"/>
    <n v="1629"/>
    <x v="10"/>
    <x v="9"/>
    <n v="201102"/>
    <n v="9"/>
    <n v="6"/>
    <n v="26"/>
  </r>
  <r>
    <d v="2011-02-28T00:00:00"/>
    <d v="2011-02-28T00:00:00"/>
    <x v="2"/>
    <n v="1"/>
    <n v="0"/>
    <n v="10"/>
    <n v="4"/>
    <d v="1899-12-30T00:10:04"/>
    <d v="1899-12-30T00:10:04"/>
    <m/>
    <x v="203"/>
    <n v="5.9602649006622563"/>
    <n v="0"/>
    <x v="0"/>
    <m/>
    <d v="1899-12-30T04:23:45"/>
    <d v="1899-12-30T02:11:52"/>
    <m/>
    <n v="0"/>
    <n v="0"/>
    <d v="1899-12-30T04:23:45"/>
    <d v="1899-12-30T05:16:09"/>
    <d v="1899-12-30T02:11:52"/>
    <d v="1899-12-30T02:38:04"/>
    <n v="1602"/>
    <x v="10"/>
    <x v="9"/>
    <n v="201102"/>
    <n v="10"/>
    <n v="216.64097222222335"/>
    <n v="28"/>
  </r>
  <r>
    <d v="2011-03-01T00:00:00"/>
    <d v="2011-03-01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  <n v="10"/>
    <n v="0"/>
    <n v="1"/>
  </r>
  <r>
    <d v="2011-03-04T00:00:00"/>
    <d v="2011-03-04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  <n v="10"/>
    <n v="2"/>
    <n v="4"/>
  </r>
  <r>
    <d v="2011-03-06T00:00:00"/>
    <d v="2011-03-06T00:00:00"/>
    <x v="2"/>
    <n v="2"/>
    <n v="0"/>
    <n v="19"/>
    <n v="4"/>
    <d v="1899-12-30T00:19:04"/>
    <d v="1899-12-30T00:09:32"/>
    <m/>
    <x v="203"/>
    <n v="6.2937062937062986"/>
    <n v="0"/>
    <x v="0"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10"/>
    <n v="201103"/>
    <n v="11"/>
    <n v="1"/>
    <n v="6"/>
  </r>
  <r>
    <d v="2011-03-07T00:00:00"/>
    <d v="2011-03-07T00:00:00"/>
    <x v="2"/>
    <n v="1.69"/>
    <n v="0"/>
    <n v="18"/>
    <n v="6"/>
    <d v="1899-12-30T00:18:06"/>
    <d v="1899-12-30T00:10:43"/>
    <m/>
    <x v="204"/>
    <n v="5.6022099447513849"/>
    <n v="0"/>
    <x v="0"/>
    <m/>
    <d v="1899-12-30T04:40:36"/>
    <d v="1899-12-30T02:20:18"/>
    <m/>
    <n v="0"/>
    <n v="0"/>
    <d v="1899-12-30T04:40:36"/>
    <d v="1899-12-30T05:33:00"/>
    <d v="1899-12-30T02:20:18"/>
    <d v="1899-12-30T02:46:30"/>
    <n v="2070"/>
    <x v="10"/>
    <x v="10"/>
    <n v="201103"/>
    <n v="11"/>
    <n v="0"/>
    <n v="7"/>
  </r>
  <r>
    <d v="2011-03-08T00:00:00"/>
    <d v="2011-03-08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  <n v="11"/>
    <n v="0"/>
    <n v="8"/>
  </r>
  <r>
    <d v="2011-03-12T00:00:00"/>
    <d v="2011-03-12T00:00:00"/>
    <x v="2"/>
    <n v="3.01"/>
    <n v="0"/>
    <n v="34"/>
    <n v="0"/>
    <d v="1899-12-30T00:34:00"/>
    <d v="1899-12-30T00:11:18"/>
    <m/>
    <x v="201"/>
    <n v="5.3117647058823572"/>
    <n v="0"/>
    <x v="0"/>
    <m/>
    <d v="1899-12-30T04:55:57"/>
    <d v="1899-12-30T02:27:58"/>
    <m/>
    <n v="0"/>
    <n v="0"/>
    <d v="1899-12-30T04:55:57"/>
    <d v="1899-12-30T05:48:21"/>
    <d v="1899-12-30T02:27:58"/>
    <d v="1899-12-30T02:54:10"/>
    <n v="2411"/>
    <x v="10"/>
    <x v="10"/>
    <n v="201103"/>
    <n v="11"/>
    <n v="3"/>
    <n v="12"/>
  </r>
  <r>
    <d v="2011-03-14T00:00:00"/>
    <d v="2011-03-14T00:00:00"/>
    <x v="2"/>
    <n v="1.69"/>
    <n v="0"/>
    <n v="18"/>
    <n v="25"/>
    <d v="1899-12-30T00:18:25"/>
    <d v="1899-12-30T00:10:54"/>
    <m/>
    <x v="202"/>
    <n v="5.50588235294118"/>
    <n v="0"/>
    <x v="0"/>
    <m/>
    <d v="1899-12-30T04:45:31"/>
    <d v="1899-12-30T02:22:45"/>
    <m/>
    <n v="0"/>
    <n v="0"/>
    <d v="1899-12-30T04:45:31"/>
    <d v="1899-12-30T05:37:55"/>
    <d v="1899-12-30T02:22:45"/>
    <d v="1899-12-30T02:48:57"/>
    <n v="2192"/>
    <x v="10"/>
    <x v="10"/>
    <n v="201103"/>
    <n v="12"/>
    <n v="1"/>
    <n v="14"/>
  </r>
  <r>
    <d v="2011-03-19T00:00:00"/>
    <d v="2011-03-19T00:00:00"/>
    <x v="2"/>
    <n v="3.01"/>
    <n v="0"/>
    <n v="32"/>
    <n v="58"/>
    <d v="1899-12-30T00:32:58"/>
    <d v="1899-12-30T00:10:57"/>
    <m/>
    <x v="201"/>
    <n v="5.4782608695652204"/>
    <n v="0"/>
    <x v="0"/>
    <m/>
    <d v="1899-12-30T04:46:57"/>
    <d v="1899-12-30T02:23:29"/>
    <m/>
    <n v="0"/>
    <n v="0"/>
    <d v="1899-12-30T04:46:57"/>
    <d v="1899-12-30T05:39:21"/>
    <d v="1899-12-30T02:23:29"/>
    <d v="1899-12-30T02:49:41"/>
    <n v="2225"/>
    <x v="10"/>
    <x v="10"/>
    <n v="201103"/>
    <n v="12"/>
    <n v="4"/>
    <n v="19"/>
  </r>
  <r>
    <d v="2011-03-20T00:00:00"/>
    <d v="2011-03-20T00:00:00"/>
    <x v="2"/>
    <n v="1.67"/>
    <n v="0"/>
    <n v="18"/>
    <n v="58"/>
    <d v="1899-12-30T00:18:58"/>
    <d v="1899-12-30T00:11:21"/>
    <m/>
    <x v="202"/>
    <n v="5.2829525483304085"/>
    <n v="0"/>
    <x v="0"/>
    <m/>
    <d v="1899-12-30T04:57:34"/>
    <d v="1899-12-30T02:28:47"/>
    <m/>
    <n v="0"/>
    <n v="0"/>
    <d v="1899-12-30T04:57:34"/>
    <d v="1899-12-30T05:49:58"/>
    <d v="1899-12-30T02:28:47"/>
    <d v="1899-12-30T02:54:59"/>
    <n v="2447"/>
    <x v="10"/>
    <x v="10"/>
    <n v="201103"/>
    <n v="13"/>
    <n v="0"/>
    <n v="20"/>
  </r>
  <r>
    <d v="2011-03-27T00:00:00"/>
    <d v="2011-03-27T00:00:00"/>
    <x v="2"/>
    <n v="3.01"/>
    <n v="0"/>
    <n v="34"/>
    <n v="1"/>
    <d v="1899-12-30T00:34:01"/>
    <d v="1899-12-30T00:11:18"/>
    <m/>
    <x v="201"/>
    <n v="5.3091621754042162"/>
    <n v="0"/>
    <x v="0"/>
    <m/>
    <d v="1899-12-30T04:56:06"/>
    <d v="1899-12-30T02:28:03"/>
    <m/>
    <n v="0"/>
    <n v="0"/>
    <d v="1899-12-30T04:56:06"/>
    <d v="1899-12-30T05:48:30"/>
    <d v="1899-12-30T02:28:03"/>
    <d v="1899-12-30T02:54:15"/>
    <n v="2417"/>
    <x v="10"/>
    <x v="10"/>
    <n v="201103"/>
    <n v="14"/>
    <n v="6"/>
    <n v="27"/>
  </r>
  <r>
    <d v="2011-03-28T00:00:00"/>
    <d v="2011-03-28T00:00:00"/>
    <x v="2"/>
    <n v="1.64"/>
    <n v="0"/>
    <n v="17"/>
    <n v="20"/>
    <d v="1899-12-30T00:17:20"/>
    <d v="1899-12-30T00:10:34"/>
    <m/>
    <x v="202"/>
    <n v="5.6769230769230816"/>
    <n v="0"/>
    <x v="0"/>
    <m/>
    <d v="1899-12-30T04:36:55"/>
    <d v="1899-12-30T02:18:27"/>
    <m/>
    <n v="0"/>
    <n v="0"/>
    <d v="1899-12-30T04:36:55"/>
    <d v="1899-12-30T05:29:19"/>
    <d v="1899-12-30T02:18:27"/>
    <d v="1899-12-30T02:44:39"/>
    <n v="1992"/>
    <x v="10"/>
    <x v="10"/>
    <n v="201103"/>
    <n v="14"/>
    <n v="0"/>
    <n v="28"/>
  </r>
  <r>
    <d v="2011-03-30T00:00:00"/>
    <d v="2011-03-30T00:00:00"/>
    <x v="2"/>
    <n v="2"/>
    <n v="0"/>
    <n v="18"/>
    <n v="41"/>
    <d v="1899-12-30T00:18:41"/>
    <d v="1899-12-30T00:09:20"/>
    <m/>
    <x v="203"/>
    <n v="6.4228367528992028"/>
    <n v="0"/>
    <x v="0"/>
    <m/>
    <d v="1899-12-30T04:04:45"/>
    <d v="1899-12-30T02:02:23"/>
    <m/>
    <n v="0"/>
    <n v="0"/>
    <d v="1899-12-30T04:04:45"/>
    <d v="1899-12-30T04:57:09"/>
    <d v="1899-12-30T02:02:23"/>
    <d v="1899-12-30T02:28:35"/>
    <n v="1039"/>
    <x v="10"/>
    <x v="10"/>
    <n v="201103"/>
    <n v="14"/>
    <n v="1"/>
    <n v="30"/>
  </r>
  <r>
    <d v="2011-03-31T00:00:00"/>
    <d v="2011-03-31T00:00:00"/>
    <x v="2"/>
    <n v="2"/>
    <n v="0"/>
    <n v="18"/>
    <n v="55"/>
    <d v="1899-12-30T00:18:55"/>
    <d v="1899-12-30T00:09:28"/>
    <m/>
    <x v="203"/>
    <n v="6.3436123348017661"/>
    <n v="0"/>
    <x v="0"/>
    <m/>
    <d v="1899-12-30T04:07:49"/>
    <d v="1899-12-30T02:03:54"/>
    <m/>
    <n v="0"/>
    <n v="0"/>
    <d v="1899-12-30T04:07:49"/>
    <d v="1899-12-30T05:00:13"/>
    <d v="1899-12-30T02:03:54"/>
    <d v="1899-12-30T02:30:06"/>
    <n v="1096"/>
    <x v="10"/>
    <x v="10"/>
    <n v="201103"/>
    <n v="14"/>
    <n v="0"/>
    <n v="31"/>
  </r>
  <r>
    <d v="2011-04-03T00:00:00"/>
    <d v="2011-04-03T00:00:00"/>
    <x v="2"/>
    <n v="3.01"/>
    <n v="0"/>
    <n v="32"/>
    <n v="29"/>
    <d v="1899-12-30T00:32:29"/>
    <d v="1899-12-30T00:10:48"/>
    <m/>
    <x v="201"/>
    <n v="5.5597742432016455"/>
    <n v="0"/>
    <x v="0"/>
    <m/>
    <d v="1899-12-30T04:42:45"/>
    <d v="1899-12-30T02:21:22"/>
    <m/>
    <n v="0"/>
    <n v="0"/>
    <d v="1899-12-30T04:42:45"/>
    <d v="1899-12-30T05:35:09"/>
    <d v="1899-12-30T02:21:22"/>
    <d v="1899-12-30T02:47:34"/>
    <n v="2127"/>
    <x v="10"/>
    <x v="1"/>
    <n v="201104"/>
    <n v="15"/>
    <n v="2"/>
    <n v="3"/>
  </r>
  <r>
    <d v="2011-04-04T00:00:00"/>
    <d v="2011-04-04T00:00:00"/>
    <x v="2"/>
    <n v="1.65"/>
    <n v="0"/>
    <n v="16"/>
    <n v="51"/>
    <d v="1899-12-30T00:16:51"/>
    <d v="1899-12-30T00:10:13"/>
    <m/>
    <x v="202"/>
    <n v="5.8753709198813091"/>
    <n v="0"/>
    <x v="0"/>
    <m/>
    <d v="1899-12-30T04:27:33"/>
    <d v="1899-12-30T02:13:47"/>
    <m/>
    <n v="0"/>
    <n v="0"/>
    <d v="1899-12-30T04:27:33"/>
    <d v="1899-12-30T05:19:57"/>
    <d v="1899-12-30T02:13:47"/>
    <d v="1899-12-30T02:39:59"/>
    <n v="1709"/>
    <x v="10"/>
    <x v="1"/>
    <n v="201104"/>
    <n v="15"/>
    <n v="0"/>
    <n v="4"/>
  </r>
  <r>
    <d v="2011-04-06T00:00:00"/>
    <d v="2011-04-06T00:00:00"/>
    <x v="2"/>
    <n v="1.06"/>
    <n v="0"/>
    <n v="10"/>
    <n v="4"/>
    <d v="1899-12-30T00:10:04"/>
    <d v="1899-12-30T00:09:30"/>
    <m/>
    <x v="203"/>
    <n v="6.3178807947019919"/>
    <n v="0"/>
    <x v="0"/>
    <m/>
    <d v="1899-12-30T04:08:49"/>
    <d v="1899-12-30T02:04:25"/>
    <m/>
    <n v="0"/>
    <n v="0"/>
    <d v="1899-12-30T04:08:49"/>
    <d v="1899-12-30T05:01:13"/>
    <d v="1899-12-30T02:04:25"/>
    <d v="1899-12-30T02:30:37"/>
    <n v="1120"/>
    <x v="10"/>
    <x v="1"/>
    <n v="201104"/>
    <n v="15"/>
    <n v="1"/>
    <n v="6"/>
  </r>
  <r>
    <d v="2011-04-09T00:00:00"/>
    <d v="2011-04-09T00:00:00"/>
    <x v="2"/>
    <n v="3.74"/>
    <n v="0"/>
    <n v="40"/>
    <n v="27"/>
    <d v="1899-12-30T00:40:27"/>
    <d v="1899-12-30T00:10:49"/>
    <m/>
    <x v="204"/>
    <n v="5.5475896168108818"/>
    <n v="0"/>
    <x v="0"/>
    <m/>
    <d v="1899-12-30T04:43:22"/>
    <d v="1899-12-30T02:21:41"/>
    <m/>
    <n v="0"/>
    <n v="0"/>
    <d v="1899-12-30T04:43:22"/>
    <d v="1899-12-30T05:35:46"/>
    <d v="1899-12-30T02:21:41"/>
    <d v="1899-12-30T02:47:53"/>
    <n v="2142"/>
    <x v="10"/>
    <x v="1"/>
    <n v="201104"/>
    <n v="15"/>
    <n v="2"/>
    <n v="9"/>
  </r>
  <r>
    <d v="2011-04-10T00:00:00"/>
    <d v="2011-04-10T00:00:00"/>
    <x v="1"/>
    <n v="7.32"/>
    <n v="0"/>
    <n v="40"/>
    <n v="2"/>
    <d v="1899-12-30T00:40:02"/>
    <d v="1899-12-30T00:05:28"/>
    <m/>
    <x v="204"/>
    <n v="10.970857618651134"/>
    <n v="0"/>
    <x v="0"/>
    <m/>
    <d v="1899-12-30T10:12:32"/>
    <d v="1899-12-30T05:06:16"/>
    <m/>
    <n v="0"/>
    <n v="0"/>
    <d v="1899-12-30T02:23:17"/>
    <d v="1899-12-30T03:15:41"/>
    <d v="1899-12-30T01:11:39"/>
    <d v="1899-12-30T01:37:51"/>
    <n v="758"/>
    <x v="10"/>
    <x v="1"/>
    <n v="201104"/>
    <n v="16"/>
    <n v="0"/>
    <n v="10"/>
  </r>
  <r>
    <d v="2011-04-12T00:00:00"/>
    <d v="2011-04-12T00:00:00"/>
    <x v="2"/>
    <n v="1"/>
    <n v="0"/>
    <n v="10"/>
    <n v="37"/>
    <d v="1899-12-30T00:10:37"/>
    <d v="1899-12-30T00:10:37"/>
    <m/>
    <x v="203"/>
    <n v="5.6514913657770833"/>
    <n v="0"/>
    <x v="0"/>
    <m/>
    <d v="1899-12-30T04:38:09"/>
    <d v="1899-12-30T02:19:05"/>
    <m/>
    <n v="0"/>
    <n v="0"/>
    <d v="1899-12-30T04:38:09"/>
    <d v="1899-12-30T05:30:33"/>
    <d v="1899-12-30T02:19:05"/>
    <d v="1899-12-30T02:45:17"/>
    <n v="2018"/>
    <x v="10"/>
    <x v="1"/>
    <n v="201104"/>
    <n v="16"/>
    <n v="1"/>
    <n v="12"/>
  </r>
  <r>
    <d v="2011-04-25T00:00:00"/>
    <d v="2011-04-25T00:00:00"/>
    <x v="2"/>
    <n v="1.6"/>
    <n v="0"/>
    <n v="16"/>
    <n v="37"/>
    <d v="1899-12-30T00:16:37"/>
    <d v="1899-12-30T00:10:23"/>
    <m/>
    <x v="202"/>
    <n v="5.7773319959879688"/>
    <n v="0"/>
    <x v="0"/>
    <m/>
    <d v="1899-12-30T04:32:06"/>
    <d v="1899-12-30T02:16:03"/>
    <m/>
    <n v="0"/>
    <n v="0"/>
    <d v="1899-12-30T04:32:06"/>
    <d v="1899-12-30T05:24:30"/>
    <d v="1899-12-30T02:16:03"/>
    <d v="1899-12-30T02:42:15"/>
    <n v="1857"/>
    <x v="10"/>
    <x v="1"/>
    <n v="201104"/>
    <n v="18"/>
    <n v="12"/>
    <n v="25"/>
  </r>
  <r>
    <d v="2011-04-26T00:00:00"/>
    <d v="2011-04-26T00:00:00"/>
    <x v="2"/>
    <n v="2.46"/>
    <n v="0"/>
    <n v="28"/>
    <n v="19"/>
    <d v="1899-12-30T00:28:19"/>
    <d v="1899-12-30T00:11:31"/>
    <m/>
    <x v="204"/>
    <n v="5.2124779281930582"/>
    <n v="0"/>
    <x v="0"/>
    <m/>
    <d v="1899-12-30T05:01:35"/>
    <d v="1899-12-30T02:30:48"/>
    <m/>
    <n v="0"/>
    <n v="0"/>
    <d v="1899-12-30T05:01:35"/>
    <d v="1899-12-30T05:53:59"/>
    <d v="1899-12-30T02:30:48"/>
    <d v="1899-12-30T02:57:00"/>
    <n v="2519"/>
    <x v="10"/>
    <x v="1"/>
    <n v="201104"/>
    <n v="18"/>
    <n v="0"/>
    <n v="26"/>
  </r>
  <r>
    <d v="2011-05-01T00:00:00"/>
    <d v="2011-05-01T00:00:00"/>
    <x v="1"/>
    <n v="29.99"/>
    <n v="2"/>
    <n v="14"/>
    <n v="22"/>
    <d v="1899-12-30T02:14:22"/>
    <d v="1899-12-30T00:04:29"/>
    <m/>
    <x v="204"/>
    <n v="13.391714214835039"/>
    <n v="0"/>
    <x v="0"/>
    <m/>
    <d v="1899-12-30T08:21:48"/>
    <d v="1899-12-30T04:10:54"/>
    <m/>
    <n v="0"/>
    <n v="0"/>
    <d v="1899-12-30T01:57:23"/>
    <d v="1899-12-30T02:49:47"/>
    <d v="1899-12-30T00:58:42"/>
    <d v="1899-12-30T01:24:54"/>
    <n v="646"/>
    <x v="10"/>
    <x v="2"/>
    <n v="201105"/>
    <n v="19"/>
    <n v="4"/>
    <n v="1"/>
  </r>
  <r>
    <d v="2011-05-02T00:00:00"/>
    <d v="2011-05-02T00:00:00"/>
    <x v="2"/>
    <n v="1.64"/>
    <n v="0"/>
    <n v="17"/>
    <n v="30"/>
    <d v="1899-12-30T00:17:30"/>
    <d v="1899-12-30T00:10:40"/>
    <m/>
    <x v="202"/>
    <n v="5.6228571428571472"/>
    <n v="0"/>
    <x v="0"/>
    <m/>
    <d v="1899-12-30T04:39:34"/>
    <d v="1899-12-30T02:19:47"/>
    <m/>
    <n v="0"/>
    <n v="0"/>
    <d v="1899-12-30T04:39:34"/>
    <d v="1899-12-30T05:31:58"/>
    <d v="1899-12-30T02:19:47"/>
    <d v="1899-12-30T02:45:59"/>
    <n v="2047"/>
    <x v="10"/>
    <x v="2"/>
    <n v="201105"/>
    <n v="19"/>
    <n v="0"/>
    <n v="2"/>
  </r>
  <r>
    <d v="2011-05-03T00:00:00"/>
    <d v="2011-05-03T00:00:00"/>
    <x v="2"/>
    <n v="1.9"/>
    <n v="0"/>
    <n v="18"/>
    <n v="30"/>
    <d v="1899-12-30T00:18:30"/>
    <d v="1899-12-30T00:09:44"/>
    <m/>
    <x v="203"/>
    <n v="6.1621621621621658"/>
    <n v="0"/>
    <x v="0"/>
    <m/>
    <d v="1899-12-30T04:15:06"/>
    <d v="1899-12-30T02:07:33"/>
    <m/>
    <n v="0"/>
    <n v="0"/>
    <d v="1899-12-30T04:15:06"/>
    <d v="1899-12-30T05:07:30"/>
    <d v="1899-12-30T02:07:33"/>
    <d v="1899-12-30T02:33:45"/>
    <n v="1304"/>
    <x v="10"/>
    <x v="2"/>
    <n v="201105"/>
    <n v="19"/>
    <n v="0"/>
    <n v="3"/>
  </r>
  <r>
    <d v="2011-05-04T00:00:00"/>
    <d v="2011-05-04T00:00:00"/>
    <x v="2"/>
    <n v="3.1"/>
    <n v="0"/>
    <n v="30"/>
    <n v="48"/>
    <d v="1899-12-30T00:30:48"/>
    <d v="1899-12-30T00:09:56"/>
    <m/>
    <x v="204"/>
    <n v="6.0389610389610437"/>
    <n v="0"/>
    <x v="0"/>
    <m/>
    <d v="1899-12-30T04:20:19"/>
    <d v="1899-12-30T02:10:09"/>
    <m/>
    <n v="0"/>
    <n v="0"/>
    <d v="1899-12-30T04:20:19"/>
    <d v="1899-12-30T05:12:43"/>
    <d v="1899-12-30T02:10:09"/>
    <d v="1899-12-30T02:36:21"/>
    <n v="1471"/>
    <x v="10"/>
    <x v="2"/>
    <n v="201105"/>
    <n v="19"/>
    <n v="0"/>
    <n v="4"/>
  </r>
  <r>
    <d v="2011-05-06T00:00:00"/>
    <d v="2011-05-06T00:00:00"/>
    <x v="1"/>
    <n v="16.22"/>
    <n v="1"/>
    <n v="11"/>
    <n v="5"/>
    <d v="1899-12-30T01:11:05"/>
    <d v="1899-12-30T00:04:23"/>
    <m/>
    <x v="204"/>
    <n v="13.69097303634233"/>
    <n v="0"/>
    <x v="0"/>
    <m/>
    <d v="1899-12-30T08:10:50"/>
    <d v="1899-12-30T04:05:25"/>
    <m/>
    <n v="0"/>
    <n v="0"/>
    <d v="1899-12-30T01:54:49"/>
    <d v="1899-12-30T02:47:13"/>
    <d v="1899-12-30T00:57:25"/>
    <d v="1899-12-30T01:23:37"/>
    <n v="617"/>
    <x v="10"/>
    <x v="2"/>
    <n v="201105"/>
    <n v="19"/>
    <n v="1"/>
    <n v="6"/>
  </r>
  <r>
    <d v="2011-05-06T00:00:00"/>
    <d v="2011-05-06T00:00:00"/>
    <x v="1"/>
    <n v="0.76"/>
    <n v="0"/>
    <n v="3"/>
    <n v="36"/>
    <d v="1899-12-30T00:03:36"/>
    <d v="1899-12-30T00:04:44"/>
    <m/>
    <x v="204"/>
    <n v="12.666666666666677"/>
    <n v="0"/>
    <x v="0"/>
    <m/>
    <d v="1899-12-30T08:50:32"/>
    <d v="1899-12-30T04:25:16"/>
    <m/>
    <n v="0"/>
    <n v="0"/>
    <d v="1899-12-30T02:04:06"/>
    <d v="1899-12-30T02:56:30"/>
    <d v="1899-12-30T01:02:03"/>
    <d v="1899-12-30T01:28:15"/>
    <n v="708"/>
    <x v="10"/>
    <x v="2"/>
    <n v="201105"/>
    <n v="19"/>
    <n v="0"/>
    <n v="6"/>
  </r>
  <r>
    <d v="2011-05-11T00:00:00"/>
    <d v="2011-05-11T00:00:00"/>
    <x v="1"/>
    <n v="6.31"/>
    <n v="0"/>
    <n v="28"/>
    <n v="12"/>
    <d v="1899-12-30T00:28:12"/>
    <d v="1899-12-30T00:04:28"/>
    <m/>
    <x v="204"/>
    <n v="13.425531914893629"/>
    <n v="0"/>
    <x v="0"/>
    <m/>
    <d v="1899-12-30T08:20:32"/>
    <d v="1899-12-30T04:10:16"/>
    <m/>
    <n v="0"/>
    <n v="0"/>
    <d v="1899-12-30T01:57:05"/>
    <d v="1899-12-30T02:49:29"/>
    <d v="1899-12-30T00:58:33"/>
    <d v="1899-12-30T01:24:45"/>
    <n v="645"/>
    <x v="10"/>
    <x v="2"/>
    <n v="201105"/>
    <n v="20"/>
    <n v="4"/>
    <n v="11"/>
  </r>
  <r>
    <d v="2011-05-17T00:00:00"/>
    <d v="2011-05-17T00:00:00"/>
    <x v="2"/>
    <n v="1.65"/>
    <n v="0"/>
    <n v="17"/>
    <n v="29"/>
    <d v="1899-12-30T00:17:29"/>
    <d v="1899-12-30T00:10:36"/>
    <m/>
    <x v="202"/>
    <n v="5.6625357483317478"/>
    <n v="0"/>
    <x v="0"/>
    <m/>
    <d v="1899-12-30T04:37:37"/>
    <d v="1899-12-30T02:18:48"/>
    <m/>
    <n v="0"/>
    <n v="0"/>
    <d v="1899-12-30T04:37:37"/>
    <d v="1899-12-30T05:30:01"/>
    <d v="1899-12-30T02:18:48"/>
    <d v="1899-12-30T02:45:00"/>
    <n v="2005"/>
    <x v="10"/>
    <x v="2"/>
    <n v="201105"/>
    <n v="21"/>
    <n v="5"/>
    <n v="17"/>
  </r>
  <r>
    <d v="2011-05-22T00:00:00"/>
    <d v="2011-05-22T00:00:00"/>
    <x v="1"/>
    <n v="54.66"/>
    <n v="4"/>
    <n v="1"/>
    <n v="0"/>
    <d v="1899-12-30T04:01:00"/>
    <d v="1899-12-30T00:04:25"/>
    <m/>
    <x v="204"/>
    <n v="13.608298755186732"/>
    <n v="0"/>
    <x v="0"/>
    <s v="Ouch"/>
    <d v="1899-12-30T08:13:49"/>
    <d v="1899-12-30T04:06:54"/>
    <m/>
    <n v="0"/>
    <n v="0"/>
    <d v="1899-12-30T01:55:31"/>
    <d v="1899-12-30T02:47:55"/>
    <d v="1899-12-30T00:57:46"/>
    <d v="1899-12-30T01:23:58"/>
    <n v="628"/>
    <x v="10"/>
    <x v="2"/>
    <n v="201105"/>
    <n v="22"/>
    <n v="4"/>
    <n v="22"/>
  </r>
  <r>
    <d v="2011-05-26T00:00:00"/>
    <d v="2011-05-26T00:00:00"/>
    <x v="1"/>
    <n v="52.47"/>
    <n v="3"/>
    <n v="49"/>
    <n v="56"/>
    <d v="1899-12-30T03:49:56"/>
    <d v="1899-12-30T00:04:23"/>
    <m/>
    <x v="204"/>
    <n v="13.691794723108158"/>
    <n v="0"/>
    <x v="0"/>
    <m/>
    <d v="1899-12-30T08:10:48"/>
    <d v="1899-12-30T04:05:24"/>
    <m/>
    <n v="0"/>
    <n v="0"/>
    <d v="1899-12-30T01:54:49"/>
    <d v="1899-12-30T02:47:13"/>
    <d v="1899-12-30T00:57:24"/>
    <d v="1899-12-30T01:23:36"/>
    <n v="616"/>
    <x v="10"/>
    <x v="2"/>
    <n v="201105"/>
    <n v="22"/>
    <n v="3"/>
    <n v="26"/>
  </r>
  <r>
    <d v="2011-06-03T00:00:00"/>
    <d v="2011-06-03T00:00:00"/>
    <x v="1"/>
    <n v="10.08"/>
    <n v="0"/>
    <n v="42"/>
    <n v="5"/>
    <d v="1899-12-30T00:42:05"/>
    <d v="1899-12-30T00:04:10"/>
    <m/>
    <x v="204"/>
    <n v="14.371485148514862"/>
    <n v="0"/>
    <x v="0"/>
    <m/>
    <d v="1899-12-30T07:47:36"/>
    <d v="1899-12-30T03:53:48"/>
    <m/>
    <n v="0"/>
    <n v="0"/>
    <d v="1899-12-30T01:49:23"/>
    <d v="1899-12-30T02:41:47"/>
    <d v="1899-12-30T00:54:41"/>
    <d v="1899-12-30T01:20:54"/>
    <n v="564"/>
    <x v="10"/>
    <x v="3"/>
    <n v="201106"/>
    <n v="23"/>
    <n v="7"/>
    <n v="3"/>
  </r>
  <r>
    <d v="2011-06-05T00:00:00"/>
    <d v="2011-06-05T00:00:00"/>
    <x v="0"/>
    <n v="1.2"/>
    <n v="0"/>
    <n v="45"/>
    <n v="38"/>
    <d v="1899-12-30T00:45:38"/>
    <d v="1899-12-30T00:38:02"/>
    <m/>
    <x v="197"/>
    <n v="1.5777940102264438"/>
    <n v="0"/>
    <x v="0"/>
    <m/>
    <d v="1899-12-30T01:31:16"/>
    <d v="1899-12-30T00:45:38"/>
    <m/>
    <n v="0"/>
    <n v="0"/>
    <d v="1899-12-30T16:36:20"/>
    <d v="1899-12-30T17:28:44"/>
    <d v="1899-12-30T08:18:10"/>
    <d v="1899-12-30T08:44:22"/>
    <n v="3369"/>
    <x v="10"/>
    <x v="3"/>
    <n v="201106"/>
    <n v="24"/>
    <n v="1"/>
    <n v="5"/>
  </r>
  <r>
    <d v="2011-06-05T00:00:00"/>
    <d v="2011-06-05T00:00:00"/>
    <x v="1"/>
    <n v="56"/>
    <n v="3"/>
    <n v="37"/>
    <n v="0"/>
    <d v="1899-12-30T03:37:00"/>
    <d v="1899-12-30T00:03:53"/>
    <m/>
    <x v="197"/>
    <n v="15.483870967741948"/>
    <n v="0"/>
    <x v="0"/>
    <m/>
    <d v="1899-12-30T07:14:00"/>
    <d v="1899-12-30T03:37:00"/>
    <m/>
    <n v="0"/>
    <n v="0"/>
    <d v="1899-12-30T01:41:31"/>
    <d v="1899-12-30T02:33:56"/>
    <d v="1899-12-30T00:50:46"/>
    <d v="1899-12-30T01:16:58"/>
    <n v="423"/>
    <x v="10"/>
    <x v="3"/>
    <n v="201106"/>
    <n v="24"/>
    <n v="0"/>
    <n v="5"/>
  </r>
  <r>
    <d v="2011-06-09T00:00:00"/>
    <d v="2011-06-09T00:00:00"/>
    <x v="2"/>
    <n v="1"/>
    <n v="0"/>
    <n v="9"/>
    <n v="9"/>
    <d v="1899-12-30T00:09:09"/>
    <d v="1899-12-30T00:09:09"/>
    <m/>
    <x v="203"/>
    <n v="6.5573770491803325"/>
    <n v="0"/>
    <x v="0"/>
    <m/>
    <d v="1899-12-30T03:59:44"/>
    <d v="1899-12-30T01:59:52"/>
    <m/>
    <n v="0"/>
    <n v="0"/>
    <d v="1899-12-30T03:59:44"/>
    <d v="1899-12-30T04:52:08"/>
    <d v="1899-12-30T01:59:52"/>
    <d v="1899-12-30T02:26:04"/>
    <n v="945"/>
    <x v="10"/>
    <x v="3"/>
    <n v="201106"/>
    <n v="24"/>
    <n v="3"/>
    <n v="9"/>
  </r>
  <r>
    <d v="2011-06-10T00:00:00"/>
    <d v="2011-06-10T00:00:00"/>
    <x v="2"/>
    <n v="1.5"/>
    <n v="0"/>
    <n v="14"/>
    <n v="25"/>
    <d v="1899-12-30T00:14:25"/>
    <d v="1899-12-30T00:09:37"/>
    <m/>
    <x v="203"/>
    <n v="6.2427745664739938"/>
    <n v="0"/>
    <x v="0"/>
    <m/>
    <d v="1899-12-30T04:11:49"/>
    <d v="1899-12-30T02:05:54"/>
    <m/>
    <n v="0"/>
    <n v="0"/>
    <d v="1899-12-30T04:11:49"/>
    <d v="1899-12-30T05:04:13"/>
    <d v="1899-12-30T02:05:54"/>
    <d v="1899-12-30T02:32:06"/>
    <n v="1201"/>
    <x v="10"/>
    <x v="3"/>
    <n v="201106"/>
    <n v="24"/>
    <n v="0"/>
    <n v="10"/>
  </r>
  <r>
    <d v="2011-06-12T00:00:00"/>
    <d v="2011-06-12T00:00:00"/>
    <x v="1"/>
    <n v="22.79"/>
    <n v="1"/>
    <n v="46"/>
    <n v="46"/>
    <d v="1899-12-30T01:46:46"/>
    <d v="1899-12-30T00:04:41"/>
    <m/>
    <x v="205"/>
    <n v="12.807368092413373"/>
    <n v="0"/>
    <x v="0"/>
    <m/>
    <d v="1899-12-30T08:44:42"/>
    <d v="1899-12-30T04:22:21"/>
    <m/>
    <n v="0"/>
    <n v="0"/>
    <d v="1899-12-30T02:02:45"/>
    <d v="1899-12-30T02:55:09"/>
    <d v="1899-12-30T01:01:22"/>
    <d v="1899-12-30T01:27:34"/>
    <n v="700"/>
    <x v="10"/>
    <x v="3"/>
    <n v="201106"/>
    <n v="25"/>
    <n v="1"/>
    <n v="12"/>
  </r>
  <r>
    <d v="2011-06-15T00:00:00"/>
    <d v="2011-06-15T00:00:00"/>
    <x v="2"/>
    <n v="1"/>
    <n v="0"/>
    <n v="9"/>
    <n v="50"/>
    <d v="1899-12-30T00:09:50"/>
    <d v="1899-12-30T00:09:50"/>
    <m/>
    <x v="203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10"/>
    <x v="3"/>
    <n v="201106"/>
    <n v="25"/>
    <n v="2"/>
    <n v="15"/>
  </r>
  <r>
    <d v="2011-06-18T00:00:00"/>
    <d v="2011-06-18T00:00:00"/>
    <x v="0"/>
    <n v="0.5"/>
    <n v="0"/>
    <n v="16"/>
    <n v="34"/>
    <d v="1899-12-30T00:16:34"/>
    <d v="1899-12-30T00:33:08"/>
    <m/>
    <x v="19"/>
    <n v="1.8108651911468829"/>
    <n v="0"/>
    <x v="0"/>
    <s v="Griskus Olympic Swim"/>
    <d v="1899-12-30T01:19:31"/>
    <d v="1899-12-30T00:39:46"/>
    <m/>
    <n v="0"/>
    <n v="0"/>
    <d v="1899-12-30T14:28:06"/>
    <d v="1899-12-30T15:20:30"/>
    <d v="1899-12-30T07:14:03"/>
    <d v="1899-12-30T07:40:15"/>
    <n v="3199"/>
    <x v="10"/>
    <x v="3"/>
    <n v="201106"/>
    <n v="25"/>
    <n v="2"/>
    <n v="18"/>
  </r>
  <r>
    <d v="2011-06-18T00:00:00"/>
    <d v="2011-06-18T00:00:00"/>
    <x v="2"/>
    <n v="6.2"/>
    <n v="1"/>
    <n v="13"/>
    <n v="40"/>
    <d v="1899-12-30T01:13:40"/>
    <d v="1899-12-30T00:11:53"/>
    <m/>
    <x v="19"/>
    <n v="5.049773755656112"/>
    <n v="0"/>
    <x v="0"/>
    <m/>
    <d v="1899-12-30T05:11:18"/>
    <d v="1899-12-30T02:35:39"/>
    <m/>
    <n v="0"/>
    <n v="0"/>
    <d v="1899-12-30T05:11:18"/>
    <d v="1899-12-30T06:03:42"/>
    <d v="1899-12-30T02:35:39"/>
    <d v="1899-12-30T03:01:51"/>
    <n v="2644"/>
    <x v="10"/>
    <x v="3"/>
    <n v="201106"/>
    <n v="25"/>
    <n v="0"/>
    <n v="18"/>
  </r>
  <r>
    <d v="2011-06-18T00:00:00"/>
    <d v="2011-06-18T00:00:00"/>
    <x v="1"/>
    <n v="23"/>
    <n v="1"/>
    <n v="25"/>
    <n v="46"/>
    <d v="1899-12-30T01:25:46"/>
    <d v="1899-12-30T00:03:44"/>
    <m/>
    <x v="19"/>
    <n v="16.090167120093287"/>
    <n v="0"/>
    <x v="0"/>
    <m/>
    <d v="1899-12-30T06:57:39"/>
    <d v="1899-12-30T03:28:49"/>
    <m/>
    <n v="0"/>
    <n v="0"/>
    <d v="1899-12-30T01:37:42"/>
    <d v="1899-12-30T02:30:06"/>
    <d v="1899-12-30T00:48:51"/>
    <d v="1899-12-30T01:15:03"/>
    <n v="373"/>
    <x v="10"/>
    <x v="3"/>
    <n v="201106"/>
    <n v="25"/>
    <n v="0"/>
    <n v="18"/>
  </r>
  <r>
    <d v="2011-06-18T00:00:00"/>
    <d v="2011-06-18T00:00:00"/>
    <x v="3"/>
    <n v="1"/>
    <n v="0"/>
    <n v="1"/>
    <n v="54"/>
    <d v="1899-12-30T00:01:54"/>
    <d v="1899-12-30T00:01:54"/>
    <m/>
    <x v="19"/>
    <n v="31.57894736842108"/>
    <n v="0"/>
    <x v="0"/>
    <m/>
    <d v="1899-12-30T00:00:00"/>
    <d v="1899-12-30T00:00:00"/>
    <m/>
    <n v="0"/>
    <n v="0"/>
    <d v="1899-12-30T00:49:47"/>
    <d v="1899-12-30T01:42:11"/>
    <d v="1899-12-30T00:24:53"/>
    <d v="1899-12-30T00:51:05"/>
    <n v="9"/>
    <x v="10"/>
    <x v="3"/>
    <n v="201106"/>
    <n v="25"/>
    <n v="0"/>
    <n v="18"/>
  </r>
  <r>
    <d v="2011-06-18T00:00:00"/>
    <d v="2011-06-18T00:00:00"/>
    <x v="4"/>
    <n v="1"/>
    <n v="0"/>
    <n v="2"/>
    <n v="6"/>
    <d v="1899-12-30T00:02:06"/>
    <d v="1899-12-30T00:02:06"/>
    <m/>
    <x v="19"/>
    <n v="28.571428571428591"/>
    <n v="0"/>
    <x v="0"/>
    <m/>
    <d v="1899-12-30T00:00:00"/>
    <d v="1899-12-30T00:00:00"/>
    <m/>
    <n v="0"/>
    <n v="0"/>
    <d v="1899-12-30T00:55:01"/>
    <d v="1899-12-30T01:47:25"/>
    <d v="1899-12-30T00:27:31"/>
    <d v="1899-12-30T00:53:43"/>
    <n v="15"/>
    <x v="10"/>
    <x v="3"/>
    <n v="201106"/>
    <n v="25"/>
    <n v="0"/>
    <n v="18"/>
  </r>
  <r>
    <d v="2011-06-21T00:00:00"/>
    <d v="2011-06-21T00:00:00"/>
    <x v="2"/>
    <n v="1.01"/>
    <n v="0"/>
    <n v="9"/>
    <n v="18"/>
    <d v="1899-12-30T00:09:18"/>
    <d v="1899-12-30T00:09:12"/>
    <m/>
    <x v="203"/>
    <n v="6.5161290322580694"/>
    <n v="0"/>
    <x v="0"/>
    <m/>
    <d v="1899-12-30T04:01:15"/>
    <d v="1899-12-30T02:00:37"/>
    <m/>
    <n v="0"/>
    <n v="0"/>
    <d v="1899-12-30T04:01:15"/>
    <d v="1899-12-30T04:53:39"/>
    <d v="1899-12-30T02:00:37"/>
    <d v="1899-12-30T02:26:49"/>
    <n v="964"/>
    <x v="10"/>
    <x v="3"/>
    <n v="201106"/>
    <n v="26"/>
    <n v="2"/>
    <n v="21"/>
  </r>
  <r>
    <d v="2011-06-24T00:00:00"/>
    <d v="2011-06-24T00:00:00"/>
    <x v="2"/>
    <n v="2.74"/>
    <n v="0"/>
    <n v="32"/>
    <n v="23"/>
    <d v="1899-12-30T00:32:23"/>
    <d v="1899-12-30T00:11:49"/>
    <m/>
    <x v="203"/>
    <n v="5.0766855378281051"/>
    <n v="0"/>
    <x v="0"/>
    <m/>
    <d v="1899-12-30T05:09:39"/>
    <d v="1899-12-30T02:34:50"/>
    <m/>
    <n v="0"/>
    <n v="0"/>
    <d v="1899-12-30T05:09:39"/>
    <d v="1899-12-30T06:02:03"/>
    <d v="1899-12-30T02:34:50"/>
    <d v="1899-12-30T03:01:02"/>
    <n v="2625"/>
    <x v="10"/>
    <x v="3"/>
    <n v="201106"/>
    <n v="26"/>
    <n v="2"/>
    <n v="24"/>
  </r>
  <r>
    <d v="2011-06-26T00:00:00"/>
    <d v="2011-06-26T00:00:00"/>
    <x v="1"/>
    <n v="20.5"/>
    <n v="1"/>
    <n v="30"/>
    <n v="2"/>
    <d v="1899-12-30T01:30:02"/>
    <d v="1899-12-30T00:04:24"/>
    <m/>
    <x v="204"/>
    <n v="13.661606812291755"/>
    <n v="0"/>
    <x v="0"/>
    <m/>
    <d v="1899-12-30T08:11:53"/>
    <d v="1899-12-30T04:05:57"/>
    <m/>
    <n v="0"/>
    <n v="0"/>
    <d v="1899-12-30T01:55:04"/>
    <d v="1899-12-30T02:47:28"/>
    <d v="1899-12-30T00:57:32"/>
    <d v="1899-12-30T01:23:44"/>
    <n v="622"/>
    <x v="10"/>
    <x v="3"/>
    <n v="201106"/>
    <n v="27"/>
    <n v="103"/>
    <n v="26"/>
  </r>
  <r>
    <d v="2011-06-28T00:00:00"/>
    <d v="2011-06-28T00:00:00"/>
    <x v="2"/>
    <n v="1"/>
    <n v="0"/>
    <n v="8"/>
    <n v="50"/>
    <d v="1899-12-30T00:08:50"/>
    <d v="1899-12-30T00:08:50"/>
    <m/>
    <x v="203"/>
    <n v="6.792452830188684"/>
    <n v="0"/>
    <x v="0"/>
    <m/>
    <d v="1899-12-30T03:51:26"/>
    <d v="1899-12-30T01:55:43"/>
    <m/>
    <n v="0"/>
    <n v="0"/>
    <d v="1899-12-30T03:51:26"/>
    <d v="1899-12-30T04:43:50"/>
    <d v="1899-12-30T01:55:43"/>
    <d v="1899-12-30T02:21:55"/>
    <n v="870"/>
    <x v="10"/>
    <x v="3"/>
    <n v="201106"/>
    <n v="27"/>
    <n v="1"/>
    <n v="28"/>
  </r>
  <r>
    <d v="2011-06-30T00:00:00"/>
    <d v="2011-06-30T00:00:00"/>
    <x v="2"/>
    <n v="1.06"/>
    <n v="0"/>
    <n v="9"/>
    <n v="13"/>
    <d v="1899-12-30T00:09:13"/>
    <d v="1899-12-30T00:08:42"/>
    <m/>
    <x v="203"/>
    <n v="6.9005424954792103"/>
    <n v="0"/>
    <x v="0"/>
    <m/>
    <d v="1899-12-30T03:47:48"/>
    <d v="1899-12-30T01:53:54"/>
    <m/>
    <n v="0"/>
    <n v="0"/>
    <d v="1899-12-30T03:47:48"/>
    <d v="1899-12-30T04:40:13"/>
    <d v="1899-12-30T01:53:54"/>
    <d v="1899-12-30T02:20:06"/>
    <n v="854"/>
    <x v="10"/>
    <x v="3"/>
    <n v="201106"/>
    <n v="27"/>
    <n v="1"/>
    <n v="30"/>
  </r>
  <r>
    <d v="2011-07-01T00:00:00"/>
    <d v="2011-07-01T00:00:00"/>
    <x v="2"/>
    <n v="2.76"/>
    <n v="0"/>
    <n v="26"/>
    <n v="2"/>
    <d v="1899-12-30T00:26:02"/>
    <d v="1899-12-30T00:09:26"/>
    <m/>
    <x v="203"/>
    <n v="6.36107554417414"/>
    <n v="0"/>
    <x v="0"/>
    <m/>
    <d v="1899-12-30T04:07:08"/>
    <d v="1899-12-30T02:03:34"/>
    <m/>
    <n v="0"/>
    <n v="0"/>
    <d v="1899-12-30T04:07:08"/>
    <d v="1899-12-30T04:59:32"/>
    <d v="1899-12-30T02:03:34"/>
    <d v="1899-12-30T02:29:46"/>
    <n v="1080"/>
    <x v="10"/>
    <x v="0"/>
    <n v="201107"/>
    <n v="27"/>
    <n v="0"/>
    <n v="1"/>
  </r>
  <r>
    <d v="2011-07-03T00:00:00"/>
    <d v="2011-07-03T00:00:00"/>
    <x v="1"/>
    <n v="13.04"/>
    <n v="0"/>
    <n v="54"/>
    <n v="36"/>
    <d v="1899-12-30T00:54:36"/>
    <d v="1899-12-30T00:04:11"/>
    <m/>
    <x v="204"/>
    <n v="14.329670329670339"/>
    <n v="0"/>
    <x v="0"/>
    <m/>
    <d v="1899-12-30T07:48:57"/>
    <d v="1899-12-30T03:54:29"/>
    <m/>
    <n v="0"/>
    <n v="0"/>
    <d v="1899-12-30T01:49:42"/>
    <d v="1899-12-30T02:42:06"/>
    <d v="1899-12-30T00:54:51"/>
    <d v="1899-12-30T01:21:03"/>
    <n v="569"/>
    <x v="10"/>
    <x v="0"/>
    <n v="201107"/>
    <n v="28"/>
    <n v="1"/>
    <n v="3"/>
  </r>
  <r>
    <d v="2011-07-04T00:00:00"/>
    <d v="2011-07-04T00:00:00"/>
    <x v="1"/>
    <n v="1.08"/>
    <n v="0"/>
    <n v="10"/>
    <n v="30"/>
    <d v="1899-12-30T00:10:30"/>
    <d v="1899-12-30T00:09:43"/>
    <m/>
    <x v="204"/>
    <n v="6.171428571428577"/>
    <n v="0"/>
    <x v="0"/>
    <m/>
    <d v="1899-12-30T18:08:53"/>
    <d v="1899-12-30T09:04:27"/>
    <m/>
    <n v="0"/>
    <n v="0"/>
    <d v="1899-12-30T04:14:43"/>
    <d v="1899-12-30T05:07:07"/>
    <d v="1899-12-30T02:07:22"/>
    <d v="1899-12-30T02:33:34"/>
    <n v="1285"/>
    <x v="10"/>
    <x v="0"/>
    <n v="201107"/>
    <n v="28"/>
    <n v="0"/>
    <n v="4"/>
  </r>
  <r>
    <d v="2011-07-04T00:00:00"/>
    <d v="2011-07-04T00:00:00"/>
    <x v="1"/>
    <n v="0.75"/>
    <n v="0"/>
    <n v="25"/>
    <n v="7"/>
    <d v="1899-12-30T00:25:07"/>
    <d v="1899-12-30T00:33:29"/>
    <m/>
    <x v="204"/>
    <n v="1.7916390179163915"/>
    <n v="0"/>
    <x v="0"/>
    <m/>
    <d v="1900-01-01T14:30:45"/>
    <d v="1899-12-31T07:15:23"/>
    <m/>
    <n v="0"/>
    <n v="0"/>
    <d v="1899-12-30T14:37:25"/>
    <d v="1899-12-30T15:29:49"/>
    <d v="1899-12-30T07:18:42"/>
    <d v="1899-12-30T07:44:54"/>
    <n v="3215"/>
    <x v="10"/>
    <x v="0"/>
    <n v="201107"/>
    <n v="28"/>
    <n v="0"/>
    <n v="4"/>
  </r>
  <r>
    <d v="2011-07-05T00:00:00"/>
    <d v="2011-07-05T00:00:00"/>
    <x v="2"/>
    <n v="1.01"/>
    <n v="0"/>
    <n v="8"/>
    <n v="59"/>
    <d v="1899-12-30T00:08:59"/>
    <d v="1899-12-30T00:08:54"/>
    <m/>
    <x v="203"/>
    <n v="6.7458256029684662"/>
    <n v="0"/>
    <x v="0"/>
    <m/>
    <d v="1899-12-30T03:53:02"/>
    <d v="1899-12-30T01:56:31"/>
    <m/>
    <n v="0"/>
    <n v="0"/>
    <d v="1899-12-30T03:53:02"/>
    <d v="1899-12-30T04:45:26"/>
    <d v="1899-12-30T01:56:31"/>
    <d v="1899-12-30T02:22:43"/>
    <n v="886"/>
    <x v="10"/>
    <x v="0"/>
    <n v="201107"/>
    <n v="28"/>
    <n v="0"/>
    <n v="5"/>
  </r>
  <r>
    <d v="2011-07-06T00:00:00"/>
    <d v="2011-07-06T00:00:00"/>
    <x v="1"/>
    <n v="9.08"/>
    <n v="0"/>
    <n v="48"/>
    <n v="14"/>
    <d v="1899-12-30T00:48:14"/>
    <d v="1899-12-30T00:05:19"/>
    <m/>
    <x v="204"/>
    <n v="11.295093296475477"/>
    <n v="0"/>
    <x v="0"/>
    <m/>
    <d v="1899-12-30T09:54:57"/>
    <d v="1899-12-30T04:57:28"/>
    <m/>
    <n v="0"/>
    <n v="0"/>
    <d v="1899-12-30T02:19:11"/>
    <d v="1899-12-30T03:11:35"/>
    <d v="1899-12-30T01:09:35"/>
    <d v="1899-12-30T01:35:47"/>
    <n v="750"/>
    <x v="10"/>
    <x v="0"/>
    <n v="201107"/>
    <n v="28"/>
    <n v="0"/>
    <n v="6"/>
  </r>
  <r>
    <d v="2011-07-10T00:00:00"/>
    <d v="2011-07-10T00:00:00"/>
    <x v="1"/>
    <n v="9.81"/>
    <n v="0"/>
    <n v="50"/>
    <n v="7"/>
    <d v="1899-12-30T00:50:07"/>
    <d v="1899-12-30T00:05:07"/>
    <m/>
    <x v="204"/>
    <n v="11.744595942800144"/>
    <n v="0"/>
    <x v="0"/>
    <m/>
    <d v="1899-12-30T09:32:11"/>
    <d v="1899-12-30T04:46:05"/>
    <m/>
    <n v="0"/>
    <n v="0"/>
    <d v="1899-12-30T02:13:51"/>
    <d v="1899-12-30T03:06:15"/>
    <d v="1899-12-30T01:06:55"/>
    <d v="1899-12-30T01:33:07"/>
    <n v="739"/>
    <x v="10"/>
    <x v="0"/>
    <n v="201107"/>
    <n v="29"/>
    <n v="3"/>
    <n v="10"/>
  </r>
  <r>
    <d v="2011-07-10T00:00:00"/>
    <d v="2011-07-10T00:00:00"/>
    <x v="1"/>
    <n v="10.199999999999999"/>
    <n v="0"/>
    <n v="36"/>
    <n v="50"/>
    <d v="1899-12-30T00:36:50"/>
    <d v="1899-12-30T00:03:37"/>
    <m/>
    <x v="204"/>
    <n v="16.615384615384627"/>
    <n v="0"/>
    <x v="0"/>
    <m/>
    <d v="1899-12-30T06:44:27"/>
    <d v="1899-12-30T03:22:13"/>
    <m/>
    <n v="0"/>
    <n v="0"/>
    <d v="1899-12-30T01:34:37"/>
    <d v="1899-12-30T02:27:01"/>
    <d v="1899-12-30T00:47:18"/>
    <d v="1899-12-30T01:13:30"/>
    <n v="334"/>
    <x v="10"/>
    <x v="0"/>
    <n v="201107"/>
    <n v="29"/>
    <n v="0"/>
    <n v="10"/>
  </r>
  <r>
    <d v="2011-07-13T00:00:00"/>
    <d v="2011-07-13T00:00:00"/>
    <x v="3"/>
    <n v="1"/>
    <n v="0"/>
    <n v="2"/>
    <n v="32"/>
    <d v="1899-12-30T00:02:32"/>
    <d v="1899-12-30T00:02:32"/>
    <s v="unk"/>
    <x v="0"/>
    <n v="23.684210526315809"/>
    <n v="0"/>
    <x v="0"/>
    <m/>
    <d v="1899-12-30T00:00:00"/>
    <d v="1899-12-30T00:00:00"/>
    <m/>
    <n v="0"/>
    <n v="0"/>
    <d v="1899-12-30T01:06:22"/>
    <d v="1899-12-30T01:58:46"/>
    <d v="1899-12-30T00:33:11"/>
    <d v="1899-12-30T00:59:23"/>
    <n v="45"/>
    <x v="10"/>
    <x v="0"/>
    <n v="201107"/>
    <n v="29"/>
    <n v="2"/>
    <n v="13"/>
  </r>
  <r>
    <d v="2011-07-13T00:00:00"/>
    <d v="2011-07-13T00:00:00"/>
    <x v="0"/>
    <n v="0.5"/>
    <n v="0"/>
    <n v="17"/>
    <n v="59"/>
    <d v="1899-12-30T00:17:59"/>
    <d v="1899-12-30T00:35:58"/>
    <m/>
    <x v="0"/>
    <n v="1.6682113067655251"/>
    <n v="0"/>
    <x v="0"/>
    <m/>
    <d v="1899-12-30T01:26:19"/>
    <d v="1899-12-30T00:43:10"/>
    <m/>
    <n v="0"/>
    <n v="0"/>
    <d v="1899-12-30T15:42:20"/>
    <d v="1899-12-30T16:34:44"/>
    <d v="1899-12-30T07:51:10"/>
    <d v="1899-12-30T08:17:22"/>
    <n v="3305"/>
    <x v="10"/>
    <x v="0"/>
    <n v="201107"/>
    <n v="29"/>
    <n v="0"/>
    <n v="13"/>
  </r>
  <r>
    <d v="2011-07-13T00:00:00"/>
    <d v="2011-07-13T00:00:00"/>
    <x v="1"/>
    <n v="10.5"/>
    <n v="0"/>
    <n v="35"/>
    <n v="7"/>
    <d v="1899-12-30T00:35:07"/>
    <d v="1899-12-30T00:03:21"/>
    <m/>
    <x v="0"/>
    <n v="17.940199335548186"/>
    <n v="0"/>
    <x v="0"/>
    <m/>
    <d v="1899-12-30T06:14:35"/>
    <d v="1899-12-30T03:07:17"/>
    <m/>
    <n v="0"/>
    <n v="0"/>
    <d v="1899-12-30T01:27:37"/>
    <d v="1899-12-30T02:20:01"/>
    <d v="1899-12-30T00:43:49"/>
    <d v="1899-12-30T01:10:01"/>
    <n v="263"/>
    <x v="10"/>
    <x v="0"/>
    <n v="201107"/>
    <n v="29"/>
    <n v="0"/>
    <n v="13"/>
  </r>
  <r>
    <d v="2011-07-13T00:00:00"/>
    <d v="2011-07-13T00:00:00"/>
    <x v="2"/>
    <n v="3.1"/>
    <n v="0"/>
    <n v="30"/>
    <n v="57"/>
    <d v="1899-12-30T00:30:57"/>
    <d v="1899-12-30T00:09:59"/>
    <m/>
    <x v="0"/>
    <n v="6.0096930533117972"/>
    <n v="0"/>
    <x v="0"/>
    <m/>
    <d v="1899-12-30T04:21:35"/>
    <d v="1899-12-30T02:10:47"/>
    <m/>
    <n v="0"/>
    <n v="0"/>
    <d v="1899-12-30T04:21:35"/>
    <d v="1899-12-30T05:13:59"/>
    <d v="1899-12-30T02:10:47"/>
    <d v="1899-12-30T02:36:59"/>
    <n v="1510"/>
    <x v="10"/>
    <x v="0"/>
    <n v="201107"/>
    <n v="29"/>
    <n v="0"/>
    <n v="13"/>
  </r>
  <r>
    <d v="2011-07-16T00:00:00"/>
    <d v="2011-07-16T00:00:00"/>
    <x v="1"/>
    <n v="16.16"/>
    <n v="1"/>
    <n v="14"/>
    <n v="37"/>
    <d v="1899-12-30T01:14:37"/>
    <d v="1899-12-30T00:04:37"/>
    <m/>
    <x v="204"/>
    <n v="12.994415903506823"/>
    <n v="0"/>
    <x v="0"/>
    <m/>
    <d v="1899-12-30T08:37:09"/>
    <d v="1899-12-30T04:18:34"/>
    <m/>
    <n v="0"/>
    <n v="0"/>
    <d v="1899-12-30T02:00:59"/>
    <d v="1899-12-30T02:53:23"/>
    <d v="1899-12-30T01:00:29"/>
    <d v="1899-12-30T01:26:41"/>
    <n v="684"/>
    <x v="10"/>
    <x v="0"/>
    <n v="201107"/>
    <n v="29"/>
    <n v="2"/>
    <n v="16"/>
  </r>
  <r>
    <d v="2011-07-19T00:00:00"/>
    <d v="2011-07-19T00:00:00"/>
    <x v="2"/>
    <n v="2.14"/>
    <n v="0"/>
    <n v="20"/>
    <n v="29"/>
    <d v="1899-12-30T00:20:29"/>
    <d v="1899-12-30T00:09:34"/>
    <m/>
    <x v="203"/>
    <n v="6.2685109845402822"/>
    <n v="0"/>
    <x v="0"/>
    <m/>
    <d v="1899-12-30T04:10:47"/>
    <d v="1899-12-30T02:05:23"/>
    <m/>
    <n v="0"/>
    <n v="0"/>
    <d v="1899-12-30T04:10:47"/>
    <d v="1899-12-30T05:03:11"/>
    <d v="1899-12-30T02:05:23"/>
    <d v="1899-12-30T02:31:35"/>
    <n v="1178"/>
    <x v="10"/>
    <x v="0"/>
    <n v="201107"/>
    <n v="30"/>
    <n v="2"/>
    <n v="19"/>
  </r>
  <r>
    <d v="2011-07-20T00:00:00"/>
    <d v="2011-07-20T00:00:00"/>
    <x v="2"/>
    <n v="1.1100000000000001"/>
    <n v="0"/>
    <n v="10"/>
    <n v="46"/>
    <d v="1899-12-30T00:10:46"/>
    <d v="1899-12-30T00:09:42"/>
    <m/>
    <x v="203"/>
    <n v="6.1857585139318934"/>
    <n v="0"/>
    <x v="0"/>
    <m/>
    <d v="1899-12-30T04:14:08"/>
    <d v="1899-12-30T02:07:04"/>
    <m/>
    <n v="0"/>
    <n v="0"/>
    <d v="1899-12-30T04:14:08"/>
    <d v="1899-12-30T05:06:32"/>
    <d v="1899-12-30T02:07:04"/>
    <d v="1899-12-30T02:33:16"/>
    <n v="1267"/>
    <x v="10"/>
    <x v="0"/>
    <n v="201107"/>
    <n v="30"/>
    <n v="0"/>
    <n v="20"/>
  </r>
  <r>
    <d v="2011-07-24T00:00:00"/>
    <d v="2011-07-24T00:00:00"/>
    <x v="1"/>
    <n v="4.6900000000000004"/>
    <n v="0"/>
    <n v="18"/>
    <n v="42"/>
    <d v="1899-12-30T00:18:42"/>
    <d v="1899-12-30T00:03:59"/>
    <m/>
    <x v="204"/>
    <n v="15.048128342246004"/>
    <n v="0"/>
    <x v="0"/>
    <s v="Flat tire. Ughhhh"/>
    <d v="1899-12-30T07:26:34"/>
    <d v="1899-12-30T03:43:17"/>
    <m/>
    <n v="0"/>
    <n v="0"/>
    <d v="1899-12-30T01:44:28"/>
    <d v="1899-12-30T02:36:52"/>
    <d v="1899-12-30T00:52:14"/>
    <d v="1899-12-30T01:18:26"/>
    <n v="467"/>
    <x v="10"/>
    <x v="0"/>
    <n v="201107"/>
    <n v="31"/>
    <n v="3"/>
    <n v="24"/>
  </r>
  <r>
    <d v="2011-07-25T00:00:00"/>
    <d v="2011-07-25T00:00:00"/>
    <x v="2"/>
    <n v="1"/>
    <n v="0"/>
    <n v="9"/>
    <n v="37"/>
    <d v="1899-12-30T00:09:37"/>
    <d v="1899-12-30T00:09:37"/>
    <m/>
    <x v="203"/>
    <n v="6.2391681109185484"/>
    <n v="0"/>
    <x v="0"/>
    <m/>
    <d v="1899-12-30T04:11:57"/>
    <d v="1899-12-30T02:05:59"/>
    <m/>
    <n v="0"/>
    <n v="0"/>
    <d v="1899-12-30T04:11:57"/>
    <d v="1899-12-30T05:04:21"/>
    <d v="1899-12-30T02:05:59"/>
    <d v="1899-12-30T02:32:11"/>
    <n v="1203"/>
    <x v="10"/>
    <x v="0"/>
    <n v="201107"/>
    <n v="31"/>
    <n v="0"/>
    <n v="25"/>
  </r>
  <r>
    <d v="2011-07-26T00:00:00"/>
    <d v="2011-07-26T00:00:00"/>
    <x v="2"/>
    <n v="3.15"/>
    <n v="0"/>
    <n v="29"/>
    <n v="53"/>
    <d v="1899-12-30T00:29:53"/>
    <d v="1899-12-30T00:09:29"/>
    <m/>
    <x v="203"/>
    <n v="6.3245956497490292"/>
    <n v="0"/>
    <x v="0"/>
    <m/>
    <d v="1899-12-30T04:08:33"/>
    <d v="1899-12-30T02:04:17"/>
    <m/>
    <n v="0"/>
    <n v="0"/>
    <d v="1899-12-30T04:08:33"/>
    <d v="1899-12-30T05:00:57"/>
    <d v="1899-12-30T02:04:17"/>
    <d v="1899-12-30T02:30:29"/>
    <n v="1110"/>
    <x v="10"/>
    <x v="0"/>
    <n v="201107"/>
    <n v="31"/>
    <n v="0"/>
    <n v="26"/>
  </r>
  <r>
    <d v="2011-07-27T00:00:00"/>
    <d v="2011-07-27T00:00:00"/>
    <x v="2"/>
    <n v="3.1"/>
    <n v="0"/>
    <n v="30"/>
    <n v="37"/>
    <d v="1899-12-30T00:30:37"/>
    <d v="1899-12-30T00:09:53"/>
    <m/>
    <x v="203"/>
    <n v="6.0751224823081156"/>
    <n v="0"/>
    <x v="0"/>
    <m/>
    <d v="1899-12-30T04:18:46"/>
    <d v="1899-12-30T02:09:23"/>
    <m/>
    <n v="0"/>
    <n v="0"/>
    <d v="1899-12-30T04:18:46"/>
    <d v="1899-12-30T05:11:10"/>
    <d v="1899-12-30T02:09:23"/>
    <d v="1899-12-30T02:35:35"/>
    <n v="1429"/>
    <x v="10"/>
    <x v="0"/>
    <n v="201107"/>
    <n v="31"/>
    <n v="0"/>
    <n v="27"/>
  </r>
  <r>
    <d v="2011-07-28T00:00:00"/>
    <d v="2011-07-28T00:00:00"/>
    <x v="2"/>
    <n v="0.55000000000000004"/>
    <n v="0"/>
    <n v="5"/>
    <n v="55"/>
    <d v="1899-12-30T00:05:55"/>
    <d v="1899-12-30T00:10:45"/>
    <m/>
    <x v="203"/>
    <n v="5.5774647887323985"/>
    <n v="0"/>
    <x v="0"/>
    <m/>
    <d v="1899-12-30T04:41:51"/>
    <d v="1899-12-30T02:20:55"/>
    <m/>
    <n v="0"/>
    <n v="0"/>
    <d v="1899-12-30T04:41:51"/>
    <d v="1899-12-30T05:34:15"/>
    <d v="1899-12-30T02:20:55"/>
    <d v="1899-12-30T02:47:07"/>
    <n v="2107"/>
    <x v="10"/>
    <x v="0"/>
    <n v="201107"/>
    <n v="31"/>
    <n v="0"/>
    <n v="28"/>
  </r>
  <r>
    <d v="2011-07-31T00:00:00"/>
    <d v="2011-07-31T00:00:00"/>
    <x v="1"/>
    <n v="3.2"/>
    <n v="0"/>
    <n v="38"/>
    <n v="27"/>
    <d v="1899-12-30T00:38:27"/>
    <d v="1899-12-30T00:12:01"/>
    <m/>
    <x v="204"/>
    <n v="4.9934980494148284"/>
    <n v="0"/>
    <x v="0"/>
    <m/>
    <d v="1899-12-30T22:25:45"/>
    <d v="1899-12-30T11:12:52"/>
    <m/>
    <n v="0"/>
    <n v="0"/>
    <d v="1899-12-30T05:14:49"/>
    <d v="1899-12-30T06:07:13"/>
    <d v="1899-12-30T02:37:24"/>
    <d v="1899-12-30T03:03:36"/>
    <n v="2705"/>
    <x v="10"/>
    <x v="0"/>
    <n v="201107"/>
    <n v="32"/>
    <n v="2"/>
    <n v="31"/>
  </r>
  <r>
    <d v="2011-08-01T00:00:00"/>
    <d v="2011-08-01T00:00:00"/>
    <x v="0"/>
    <n v="0.6"/>
    <n v="0"/>
    <n v="21"/>
    <n v="25"/>
    <d v="1899-12-30T00:21:25"/>
    <d v="1899-12-30T00:35:42"/>
    <m/>
    <x v="204"/>
    <n v="1.6809338521400792"/>
    <n v="0"/>
    <x v="0"/>
    <m/>
    <d v="1899-12-30T01:25:40"/>
    <d v="1899-12-30T00:42:50"/>
    <m/>
    <n v="0"/>
    <n v="0"/>
    <d v="1899-12-30T15:35:12"/>
    <d v="1899-12-30T16:27:36"/>
    <d v="1899-12-30T07:47:36"/>
    <d v="1899-12-30T08:13:48"/>
    <n v="3298"/>
    <x v="10"/>
    <x v="4"/>
    <n v="201108"/>
    <n v="32"/>
    <n v="0"/>
    <n v="1"/>
  </r>
  <r>
    <d v="2011-08-04T00:00:00"/>
    <d v="2011-08-04T00:00:00"/>
    <x v="2"/>
    <n v="4.5199999999999996"/>
    <n v="0"/>
    <n v="59"/>
    <n v="56"/>
    <d v="1899-12-30T00:59:56"/>
    <d v="1899-12-30T00:13:16"/>
    <m/>
    <x v="204"/>
    <n v="4.5250278086763096"/>
    <n v="0"/>
    <x v="0"/>
    <m/>
    <d v="1899-12-30T05:47:24"/>
    <d v="1899-12-30T02:53:42"/>
    <m/>
    <n v="0"/>
    <n v="0"/>
    <d v="1899-12-30T05:47:24"/>
    <d v="1899-12-30T06:39:48"/>
    <d v="1899-12-30T02:53:42"/>
    <d v="1899-12-30T03:19:54"/>
    <n v="2894"/>
    <x v="10"/>
    <x v="4"/>
    <n v="201108"/>
    <n v="32"/>
    <n v="2"/>
    <n v="4"/>
  </r>
  <r>
    <d v="2011-08-07T00:00:00"/>
    <d v="2011-08-07T00:00:00"/>
    <x v="1"/>
    <n v="22.86"/>
    <n v="1"/>
    <n v="39"/>
    <n v="13"/>
    <d v="1899-12-30T01:39:13"/>
    <d v="1899-12-30T00:04:20"/>
    <m/>
    <x v="204"/>
    <n v="13.824290273811533"/>
    <n v="0"/>
    <x v="0"/>
    <m/>
    <d v="1899-12-30T08:06:06"/>
    <d v="1899-12-30T04:03:03"/>
    <m/>
    <n v="0"/>
    <n v="0"/>
    <d v="1899-12-30T01:53:43"/>
    <d v="1899-12-30T02:46:07"/>
    <d v="1899-12-30T00:56:51"/>
    <d v="1899-12-30T01:23:03"/>
    <n v="607"/>
    <x v="10"/>
    <x v="4"/>
    <n v="201108"/>
    <n v="33"/>
    <n v="2"/>
    <n v="7"/>
  </r>
  <r>
    <d v="2011-08-09T00:00:00"/>
    <d v="2011-08-09T00:00:00"/>
    <x v="2"/>
    <n v="1.03"/>
    <n v="0"/>
    <n v="9"/>
    <n v="26"/>
    <d v="1899-12-30T00:09:26"/>
    <d v="1899-12-30T00:09:10"/>
    <m/>
    <x v="203"/>
    <n v="6.5512367491166126"/>
    <n v="0"/>
    <x v="0"/>
    <m/>
    <d v="1899-12-30T03:59:57"/>
    <d v="1899-12-30T01:59:59"/>
    <m/>
    <n v="0"/>
    <n v="0"/>
    <d v="1899-12-30T03:59:57"/>
    <d v="1899-12-30T04:52:21"/>
    <d v="1899-12-30T01:59:59"/>
    <d v="1899-12-30T02:26:11"/>
    <n v="948"/>
    <x v="10"/>
    <x v="4"/>
    <n v="201108"/>
    <n v="33"/>
    <n v="1"/>
    <n v="9"/>
  </r>
  <r>
    <d v="2011-08-10T00:00:00"/>
    <d v="2011-08-10T00:00:00"/>
    <x v="2"/>
    <n v="3.17"/>
    <n v="0"/>
    <n v="29"/>
    <n v="31"/>
    <d v="1899-12-30T00:29:31"/>
    <d v="1899-12-30T00:09:19"/>
    <m/>
    <x v="203"/>
    <n v="6.443817052512709"/>
    <n v="0"/>
    <x v="0"/>
    <m/>
    <d v="1899-12-30T04:03:57"/>
    <d v="1899-12-30T02:01:59"/>
    <m/>
    <n v="0"/>
    <n v="0"/>
    <d v="1899-12-30T04:03:57"/>
    <d v="1899-12-30T04:56:21"/>
    <d v="1899-12-30T02:01:59"/>
    <d v="1899-12-30T02:28:11"/>
    <n v="1024"/>
    <x v="10"/>
    <x v="4"/>
    <n v="201108"/>
    <n v="33"/>
    <n v="0"/>
    <n v="10"/>
  </r>
  <r>
    <d v="2011-08-14T00:00:00"/>
    <d v="2011-08-14T00:00:00"/>
    <x v="2"/>
    <n v="7.21"/>
    <n v="1"/>
    <n v="8"/>
    <n v="21"/>
    <d v="1899-12-30T01:08:21"/>
    <d v="1899-12-30T00:09:29"/>
    <m/>
    <x v="203"/>
    <n v="6.32918800292612"/>
    <n v="0"/>
    <x v="0"/>
    <m/>
    <d v="1899-12-30T04:08:22"/>
    <d v="1899-12-30T02:04:11"/>
    <m/>
    <n v="0"/>
    <n v="0"/>
    <d v="1899-12-30T04:08:22"/>
    <d v="1899-12-30T05:00:46"/>
    <d v="1899-12-30T02:04:11"/>
    <d v="1899-12-30T02:30:23"/>
    <n v="1106"/>
    <x v="10"/>
    <x v="4"/>
    <n v="201108"/>
    <n v="34"/>
    <n v="3"/>
    <n v="14"/>
  </r>
  <r>
    <d v="2011-08-23T00:00:00"/>
    <d v="2011-08-23T00:00:00"/>
    <x v="1"/>
    <n v="54.75"/>
    <n v="3"/>
    <n v="40"/>
    <n v="27"/>
    <d v="1899-12-30T03:40:27"/>
    <d v="1899-12-30T00:04:02"/>
    <m/>
    <x v="204"/>
    <n v="14.901338171921081"/>
    <n v="0"/>
    <x v="0"/>
    <s v="Awesome "/>
    <d v="1899-12-30T07:30:58"/>
    <d v="1899-12-30T03:45:29"/>
    <m/>
    <n v="0"/>
    <n v="0"/>
    <d v="1899-12-30T01:45:30"/>
    <d v="1899-12-30T02:37:54"/>
    <d v="1899-12-30T00:52:45"/>
    <d v="1899-12-30T01:18:57"/>
    <n v="506"/>
    <x v="10"/>
    <x v="4"/>
    <n v="201108"/>
    <n v="35"/>
    <n v="8"/>
    <n v="23"/>
  </r>
  <r>
    <d v="2011-08-25T00:00:00"/>
    <d v="2011-08-25T00:00:00"/>
    <x v="2"/>
    <n v="2"/>
    <n v="0"/>
    <n v="19"/>
    <n v="53"/>
    <d v="1899-12-30T00:19:53"/>
    <d v="1899-12-30T00:09:56"/>
    <m/>
    <x v="203"/>
    <n v="6.0352053646269948"/>
    <n v="0"/>
    <x v="0"/>
    <m/>
    <d v="1899-12-30T04:20:28"/>
    <d v="1899-12-30T02:10:14"/>
    <m/>
    <n v="0"/>
    <n v="0"/>
    <d v="1899-12-30T04:20:28"/>
    <d v="1899-12-30T05:12:52"/>
    <d v="1899-12-30T02:10:14"/>
    <d v="1899-12-30T02:36:26"/>
    <n v="1475"/>
    <x v="10"/>
    <x v="4"/>
    <n v="201108"/>
    <n v="35"/>
    <n v="1"/>
    <n v="25"/>
  </r>
  <r>
    <d v="2011-08-26T00:00:00"/>
    <d v="2011-08-26T00:00:00"/>
    <x v="1"/>
    <n v="4.47"/>
    <n v="0"/>
    <n v="20"/>
    <n v="24"/>
    <d v="1899-12-30T00:20:24"/>
    <d v="1899-12-30T00:04:34"/>
    <m/>
    <x v="204"/>
    <n v="13.147058823529422"/>
    <n v="0"/>
    <x v="0"/>
    <m/>
    <d v="1899-12-30T08:31:08"/>
    <d v="1899-12-30T04:15:34"/>
    <m/>
    <n v="0"/>
    <n v="0"/>
    <d v="1899-12-30T01:59:34"/>
    <d v="1899-12-30T02:51:58"/>
    <d v="1899-12-30T00:59:47"/>
    <d v="1899-12-30T01:25:59"/>
    <n v="676"/>
    <x v="10"/>
    <x v="4"/>
    <n v="201108"/>
    <n v="35"/>
    <n v="0"/>
    <n v="26"/>
  </r>
  <r>
    <d v="2011-08-26T00:00:00"/>
    <d v="2011-08-26T00:00:00"/>
    <x v="2"/>
    <n v="3.11"/>
    <n v="0"/>
    <n v="29"/>
    <n v="42"/>
    <d v="1899-12-30T00:29:42"/>
    <d v="1899-12-30T00:09:33"/>
    <m/>
    <x v="203"/>
    <n v="6.2828282828282873"/>
    <n v="0"/>
    <x v="0"/>
    <m/>
    <d v="1899-12-30T04:10:12"/>
    <d v="1899-12-30T02:05:06"/>
    <m/>
    <n v="0"/>
    <n v="0"/>
    <d v="1899-12-30T04:10:12"/>
    <d v="1899-12-30T05:02:36"/>
    <d v="1899-12-30T02:05:06"/>
    <d v="1899-12-30T02:31:18"/>
    <n v="1162"/>
    <x v="10"/>
    <x v="4"/>
    <n v="201108"/>
    <n v="35"/>
    <n v="0"/>
    <n v="26"/>
  </r>
  <r>
    <d v="2011-08-27T00:00:00"/>
    <d v="2011-08-27T00:00:00"/>
    <x v="1"/>
    <n v="16.52"/>
    <n v="1"/>
    <n v="15"/>
    <n v="15"/>
    <d v="1899-12-30T01:15:15"/>
    <d v="1899-12-30T00:04:33"/>
    <m/>
    <x v="204"/>
    <n v="13.172093023255824"/>
    <n v="0"/>
    <x v="0"/>
    <m/>
    <d v="1899-12-30T08:30:10"/>
    <d v="1899-12-30T04:15:05"/>
    <m/>
    <n v="0"/>
    <n v="0"/>
    <d v="1899-12-30T01:59:21"/>
    <d v="1899-12-30T02:51:45"/>
    <d v="1899-12-30T00:59:40"/>
    <d v="1899-12-30T01:25:52"/>
    <n v="675"/>
    <x v="10"/>
    <x v="4"/>
    <n v="201108"/>
    <n v="35"/>
    <n v="0"/>
    <n v="27"/>
  </r>
  <r>
    <d v="2011-09-02T00:00:00"/>
    <d v="2011-09-02T00:00:00"/>
    <x v="1"/>
    <n v="5.29"/>
    <n v="0"/>
    <n v="25"/>
    <n v="56"/>
    <d v="1899-12-30T00:25:56"/>
    <d v="1899-12-30T00:04:54"/>
    <m/>
    <x v="204"/>
    <n v="12.239074550128544"/>
    <n v="0"/>
    <x v="0"/>
    <m/>
    <d v="1899-12-30T09:09:04"/>
    <d v="1899-12-30T04:34:32"/>
    <m/>
    <n v="0"/>
    <n v="0"/>
    <d v="1899-12-30T02:08:26"/>
    <d v="1899-12-30T03:00:50"/>
    <d v="1899-12-30T01:04:13"/>
    <d v="1899-12-30T01:30:25"/>
    <n v="720"/>
    <x v="10"/>
    <x v="5"/>
    <n v="201109"/>
    <n v="36"/>
    <n v="5"/>
    <n v="2"/>
  </r>
  <r>
    <d v="2011-09-04T00:00:00"/>
    <d v="2011-09-04T00:00:00"/>
    <x v="1"/>
    <n v="10.33"/>
    <n v="0"/>
    <n v="40"/>
    <n v="29"/>
    <d v="1899-12-30T00:40:29"/>
    <d v="1899-12-30T00:03:55"/>
    <m/>
    <x v="204"/>
    <n v="15.310004116920556"/>
    <n v="0"/>
    <x v="0"/>
    <m/>
    <d v="1899-12-30T07:18:56"/>
    <d v="1899-12-30T03:39:28"/>
    <m/>
    <n v="0"/>
    <n v="0"/>
    <d v="1899-12-30T01:42:41"/>
    <d v="1899-12-30T02:35:05"/>
    <d v="1899-12-30T00:51:20"/>
    <d v="1899-12-30T01:17:32"/>
    <n v="441"/>
    <x v="10"/>
    <x v="5"/>
    <n v="201109"/>
    <n v="37"/>
    <n v="1"/>
    <n v="4"/>
  </r>
  <r>
    <d v="2011-09-11T00:00:00"/>
    <d v="2011-09-11T00:00:00"/>
    <x v="0"/>
    <n v="1.2"/>
    <n v="0"/>
    <n v="47"/>
    <n v="16"/>
    <d v="1899-12-30T00:47:16"/>
    <d v="1899-12-30T00:39:23"/>
    <m/>
    <x v="206"/>
    <n v="1.523272214386461"/>
    <n v="0"/>
    <x v="0"/>
    <s v="Toughman Tri"/>
    <d v="1899-12-30T01:34:32"/>
    <d v="1899-12-30T00:47:16"/>
    <m/>
    <n v="0"/>
    <n v="0"/>
    <d v="1899-12-30T17:11:59"/>
    <d v="1899-12-30T18:04:23"/>
    <d v="1899-12-30T08:36:00"/>
    <d v="1899-12-30T09:02:12"/>
    <n v="3406"/>
    <x v="10"/>
    <x v="5"/>
    <n v="201109"/>
    <n v="38"/>
    <n v="6"/>
    <n v="11"/>
  </r>
  <r>
    <d v="2011-09-11T00:00:00"/>
    <d v="2011-09-11T00:00:00"/>
    <x v="1"/>
    <n v="54.75"/>
    <n v="3"/>
    <n v="11"/>
    <n v="39"/>
    <d v="1899-12-30T03:11:39"/>
    <d v="1899-12-30T00:03:30"/>
    <m/>
    <x v="206"/>
    <n v="17.140620923558583"/>
    <n v="0"/>
    <x v="0"/>
    <s v="Toughman Tri"/>
    <d v="1899-12-30T06:32:03"/>
    <d v="1899-12-30T03:16:02"/>
    <m/>
    <n v="0"/>
    <n v="0"/>
    <d v="1899-12-30T01:31:43"/>
    <d v="1899-12-30T02:24:07"/>
    <d v="1899-12-30T00:45:51"/>
    <d v="1899-12-30T01:12:03"/>
    <n v="299"/>
    <x v="10"/>
    <x v="5"/>
    <n v="201109"/>
    <n v="38"/>
    <n v="0"/>
    <n v="11"/>
  </r>
  <r>
    <d v="2011-09-11T00:00:00"/>
    <d v="2011-09-11T00:00:00"/>
    <x v="2"/>
    <n v="13.1"/>
    <n v="2"/>
    <n v="57"/>
    <n v="34"/>
    <d v="1899-12-30T02:57:34"/>
    <d v="1899-12-30T00:13:33"/>
    <m/>
    <x v="206"/>
    <n v="4.4265064764407773"/>
    <n v="0"/>
    <x v="0"/>
    <s v="Toughman Tri"/>
    <d v="1899-12-30T05:55:08"/>
    <d v="1899-12-30T02:57:34"/>
    <m/>
    <n v="0"/>
    <n v="0"/>
    <d v="1899-12-30T05:55:08"/>
    <d v="1899-12-30T06:47:32"/>
    <d v="1899-12-30T02:57:34"/>
    <d v="1899-12-30T03:23:46"/>
    <n v="2919"/>
    <x v="10"/>
    <x v="5"/>
    <n v="201109"/>
    <n v="38"/>
    <n v="0"/>
    <n v="11"/>
  </r>
  <r>
    <d v="2011-09-11T00:00:00"/>
    <d v="2011-09-11T00:00:00"/>
    <x v="3"/>
    <n v="0.01"/>
    <n v="0"/>
    <n v="2"/>
    <n v="36"/>
    <d v="1899-12-30T00:02:36"/>
    <d v="1899-12-30T04:20:00"/>
    <m/>
    <x v="206"/>
    <n v="0.23076923076923095"/>
    <n v="0"/>
    <x v="0"/>
    <s v="Toughman Tri"/>
    <d v="1899-12-30T00:00:00"/>
    <d v="1899-12-30T00:00:00"/>
    <m/>
    <n v="0"/>
    <n v="0"/>
    <d v="1900-01-03T17:32:00"/>
    <d v="1900-01-03T18:24:24"/>
    <d v="1900-01-01T08:46:00"/>
    <d v="1900-01-01T09:12:12"/>
    <n v="3536"/>
    <x v="10"/>
    <x v="5"/>
    <n v="201109"/>
    <n v="38"/>
    <n v="0"/>
    <n v="11"/>
  </r>
  <r>
    <d v="2011-09-11T00:00:00"/>
    <d v="2011-09-11T00:00:00"/>
    <x v="4"/>
    <n v="0.01"/>
    <n v="0"/>
    <n v="3"/>
    <n v="2"/>
    <d v="1899-12-30T00:03:02"/>
    <d v="1899-12-30T05:03:20"/>
    <m/>
    <x v="206"/>
    <n v="0.19780219780219796"/>
    <n v="0"/>
    <x v="0"/>
    <s v="Toughman Tri"/>
    <d v="1899-12-30T00:00:00"/>
    <d v="1899-12-30T00:00:00"/>
    <m/>
    <n v="0"/>
    <n v="0"/>
    <d v="1900-01-04T12:27:20"/>
    <d v="1900-01-04T13:19:44"/>
    <d v="1900-01-01T18:13:40"/>
    <d v="1900-01-01T18:39:52"/>
    <n v="3542"/>
    <x v="10"/>
    <x v="5"/>
    <n v="201109"/>
    <n v="38"/>
    <n v="0"/>
    <n v="11"/>
  </r>
  <r>
    <d v="2011-09-28T00:00:00"/>
    <d v="2011-09-28T00:00:00"/>
    <x v="2"/>
    <n v="2"/>
    <n v="0"/>
    <n v="21"/>
    <n v="4"/>
    <d v="1899-12-30T00:21:04"/>
    <d v="1899-12-30T00:10:32"/>
    <m/>
    <x v="204"/>
    <n v="5.6962025316455742"/>
    <n v="0"/>
    <x v="0"/>
    <m/>
    <d v="1899-12-30T04:35:58"/>
    <d v="1899-12-30T02:17:59"/>
    <m/>
    <n v="0"/>
    <n v="0"/>
    <d v="1899-12-30T04:35:58"/>
    <d v="1899-12-30T05:28:22"/>
    <d v="1899-12-30T02:17:59"/>
    <d v="1899-12-30T02:44:11"/>
    <n v="1972"/>
    <x v="10"/>
    <x v="5"/>
    <n v="201109"/>
    <n v="40"/>
    <n v="16"/>
    <n v="28"/>
  </r>
  <r>
    <d v="2011-09-28T00:00:00"/>
    <d v="2011-09-28T00:00:00"/>
    <x v="2"/>
    <n v="2.21"/>
    <n v="0"/>
    <n v="21"/>
    <n v="6"/>
    <d v="1899-12-30T00:21:06"/>
    <d v="1899-12-30T00:09:33"/>
    <m/>
    <x v="203"/>
    <n v="6.284360189573464"/>
    <n v="0"/>
    <x v="0"/>
    <m/>
    <d v="1899-12-30T04:10:09"/>
    <d v="1899-12-30T02:05:04"/>
    <m/>
    <n v="0"/>
    <n v="0"/>
    <d v="1899-12-30T04:10:09"/>
    <d v="1899-12-30T05:02:33"/>
    <d v="1899-12-30T02:05:04"/>
    <d v="1899-12-30T02:31:16"/>
    <n v="1160"/>
    <x v="10"/>
    <x v="5"/>
    <n v="201109"/>
    <n v="40"/>
    <n v="0"/>
    <n v="28"/>
  </r>
  <r>
    <d v="2011-09-29T00:00:00"/>
    <d v="2011-09-29T00:00:00"/>
    <x v="2"/>
    <n v="2"/>
    <n v="0"/>
    <n v="21"/>
    <n v="3"/>
    <d v="1899-12-30T00:21:03"/>
    <d v="1899-12-30T00:10:31"/>
    <m/>
    <x v="204"/>
    <n v="5.7007125890736381"/>
    <n v="0"/>
    <x v="0"/>
    <m/>
    <d v="1899-12-30T04:35:45"/>
    <d v="1899-12-30T02:17:53"/>
    <m/>
    <n v="0"/>
    <n v="0"/>
    <d v="1899-12-30T04:35:45"/>
    <d v="1899-12-30T05:28:09"/>
    <d v="1899-12-30T02:17:53"/>
    <d v="1899-12-30T02:44:05"/>
    <n v="1962"/>
    <x v="10"/>
    <x v="5"/>
    <n v="201109"/>
    <n v="40"/>
    <n v="0"/>
    <n v="29"/>
  </r>
  <r>
    <d v="2011-09-29T00:00:00"/>
    <d v="2011-09-29T00:00:00"/>
    <x v="2"/>
    <n v="2.27"/>
    <n v="0"/>
    <n v="20"/>
    <n v="59"/>
    <d v="1899-12-30T00:20:59"/>
    <d v="1899-12-30T00:09:15"/>
    <m/>
    <x v="203"/>
    <n v="6.4908657664813401"/>
    <n v="0"/>
    <x v="0"/>
    <m/>
    <d v="1899-12-30T04:02:11"/>
    <d v="1899-12-30T02:01:06"/>
    <m/>
    <n v="0"/>
    <n v="0"/>
    <d v="1899-12-30T04:02:11"/>
    <d v="1899-12-30T04:54:35"/>
    <d v="1899-12-30T02:01:06"/>
    <d v="1899-12-30T02:27:18"/>
    <n v="979"/>
    <x v="10"/>
    <x v="5"/>
    <n v="201109"/>
    <n v="40"/>
    <n v="0"/>
    <n v="29"/>
  </r>
  <r>
    <d v="2011-10-04T00:00:00"/>
    <d v="2011-10-04T00:00:00"/>
    <x v="2"/>
    <n v="3.3"/>
    <n v="0"/>
    <n v="35"/>
    <n v="16"/>
    <d v="1899-12-30T00:35:16"/>
    <d v="1899-12-30T00:10:41"/>
    <m/>
    <x v="204"/>
    <n v="5.6143667296786433"/>
    <n v="0"/>
    <x v="0"/>
    <m/>
    <d v="1899-12-30T04:40:00"/>
    <d v="1899-12-30T02:20:00"/>
    <m/>
    <n v="0"/>
    <n v="0"/>
    <d v="1899-12-30T04:40:00"/>
    <d v="1899-12-30T05:32:24"/>
    <d v="1899-12-30T02:20:00"/>
    <d v="1899-12-30T02:46:12"/>
    <n v="2054"/>
    <x v="10"/>
    <x v="6"/>
    <n v="201110"/>
    <n v="41"/>
    <n v="4"/>
    <n v="4"/>
  </r>
  <r>
    <d v="2011-10-05T00:00:00"/>
    <d v="2011-10-05T00:00:00"/>
    <x v="2"/>
    <n v="4"/>
    <n v="0"/>
    <n v="43"/>
    <n v="36"/>
    <d v="1899-12-30T00:43:36"/>
    <d v="1899-12-30T00:10:54"/>
    <m/>
    <x v="204"/>
    <n v="5.5045871559633071"/>
    <n v="0"/>
    <x v="0"/>
    <s v="First run outside in NH. "/>
    <d v="1899-12-30T04:45:35"/>
    <d v="1899-12-30T02:22:47"/>
    <m/>
    <n v="0"/>
    <n v="0"/>
    <d v="1899-12-30T04:45:35"/>
    <d v="1899-12-30T05:37:59"/>
    <d v="1899-12-30T02:22:47"/>
    <d v="1899-12-30T02:48:59"/>
    <n v="2194"/>
    <x v="10"/>
    <x v="6"/>
    <n v="201110"/>
    <n v="41"/>
    <n v="0"/>
    <n v="5"/>
  </r>
  <r>
    <d v="2011-10-09T00:00:00"/>
    <d v="2011-10-09T00:00:00"/>
    <x v="2"/>
    <n v="5.01"/>
    <n v="0"/>
    <n v="53"/>
    <n v="36"/>
    <d v="1899-12-30T00:53:36"/>
    <d v="1899-12-30T00:10:42"/>
    <m/>
    <x v="204"/>
    <n v="5.6082089552238852"/>
    <n v="0"/>
    <x v="0"/>
    <m/>
    <d v="1899-12-30T04:40:18"/>
    <d v="1899-12-30T02:20:09"/>
    <m/>
    <n v="0"/>
    <n v="0"/>
    <d v="1899-12-30T04:40:18"/>
    <d v="1899-12-30T05:32:42"/>
    <d v="1899-12-30T02:20:09"/>
    <d v="1899-12-30T02:46:21"/>
    <n v="2062"/>
    <x v="10"/>
    <x v="6"/>
    <n v="201110"/>
    <n v="42"/>
    <n v="3"/>
    <n v="9"/>
  </r>
  <r>
    <d v="2011-10-12T00:00:00"/>
    <d v="2011-10-12T00:00:00"/>
    <x v="2"/>
    <n v="2.14"/>
    <n v="0"/>
    <n v="20"/>
    <n v="14"/>
    <d v="1899-12-30T00:20:14"/>
    <d v="1899-12-30T00:09:27"/>
    <m/>
    <x v="203"/>
    <n v="6.3459637561779294"/>
    <n v="0"/>
    <x v="0"/>
    <m/>
    <d v="1899-12-30T04:07:43"/>
    <d v="1899-12-30T02:03:51"/>
    <m/>
    <n v="0"/>
    <n v="0"/>
    <d v="1899-12-30T04:07:43"/>
    <d v="1899-12-30T05:00:07"/>
    <d v="1899-12-30T02:03:51"/>
    <d v="1899-12-30T02:30:04"/>
    <n v="1094"/>
    <x v="10"/>
    <x v="6"/>
    <n v="201110"/>
    <n v="42"/>
    <n v="2"/>
    <n v="12"/>
  </r>
  <r>
    <d v="2011-10-14T00:00:00"/>
    <d v="2011-10-14T00:00:00"/>
    <x v="2"/>
    <n v="4"/>
    <n v="0"/>
    <n v="43"/>
    <n v="1"/>
    <d v="1899-12-30T00:43:01"/>
    <d v="1899-12-30T00:10:45"/>
    <m/>
    <x v="204"/>
    <n v="5.5792328554823758"/>
    <n v="0"/>
    <x v="0"/>
    <m/>
    <d v="1899-12-30T04:41:46"/>
    <d v="1899-12-30T02:20:53"/>
    <m/>
    <n v="0"/>
    <n v="0"/>
    <d v="1899-12-30T04:41:46"/>
    <d v="1899-12-30T05:34:10"/>
    <d v="1899-12-30T02:20:53"/>
    <d v="1899-12-30T02:47:05"/>
    <n v="2102"/>
    <x v="10"/>
    <x v="6"/>
    <n v="201110"/>
    <n v="42"/>
    <n v="1"/>
    <n v="14"/>
  </r>
  <r>
    <d v="2011-10-16T00:00:00"/>
    <d v="2011-10-16T00:00:00"/>
    <x v="2"/>
    <n v="5.01"/>
    <n v="0"/>
    <n v="58"/>
    <n v="2"/>
    <d v="1899-12-30T00:58:02"/>
    <d v="1899-12-30T00:11:35"/>
    <m/>
    <x v="204"/>
    <n v="5.179781734635271"/>
    <n v="0"/>
    <x v="0"/>
    <m/>
    <d v="1899-12-30T05:03:29"/>
    <d v="1899-12-30T02:31:45"/>
    <m/>
    <n v="0"/>
    <n v="0"/>
    <d v="1899-12-30T05:03:29"/>
    <d v="1899-12-30T05:55:53"/>
    <d v="1899-12-30T02:31:45"/>
    <d v="1899-12-30T02:57:57"/>
    <n v="2541"/>
    <x v="10"/>
    <x v="6"/>
    <n v="201110"/>
    <n v="43"/>
    <n v="1"/>
    <n v="16"/>
  </r>
  <r>
    <d v="2011-10-18T00:00:00"/>
    <d v="2011-10-18T00:00:00"/>
    <x v="2"/>
    <n v="3"/>
    <n v="0"/>
    <n v="31"/>
    <n v="4"/>
    <d v="1899-12-30T00:31:04"/>
    <d v="1899-12-30T00:10:21"/>
    <m/>
    <x v="204"/>
    <n v="5.7939914163090167"/>
    <n v="0"/>
    <x v="0"/>
    <m/>
    <d v="1899-12-30T04:31:19"/>
    <d v="1899-12-30T02:15:39"/>
    <m/>
    <n v="0"/>
    <n v="0"/>
    <d v="1899-12-30T04:31:19"/>
    <d v="1899-12-30T05:23:43"/>
    <d v="1899-12-30T02:15:39"/>
    <d v="1899-12-30T02:41:51"/>
    <n v="1831"/>
    <x v="10"/>
    <x v="6"/>
    <n v="201110"/>
    <n v="43"/>
    <n v="1"/>
    <n v="18"/>
  </r>
  <r>
    <d v="2011-11-14T00:00:00"/>
    <d v="2011-11-14T00:00:00"/>
    <x v="2"/>
    <n v="1.02"/>
    <n v="0"/>
    <n v="9"/>
    <n v="44"/>
    <d v="1899-12-30T00:09:44"/>
    <d v="1899-12-30T00:09:33"/>
    <m/>
    <x v="203"/>
    <n v="6.2876712328767175"/>
    <n v="0"/>
    <x v="0"/>
    <m/>
    <d v="1899-12-30T04:10:01"/>
    <d v="1899-12-30T02:05:00"/>
    <m/>
    <n v="0"/>
    <n v="0"/>
    <d v="1899-12-30T04:10:01"/>
    <d v="1899-12-30T05:02:25"/>
    <d v="1899-12-30T02:05:00"/>
    <d v="1899-12-30T02:31:12"/>
    <n v="1158"/>
    <x v="10"/>
    <x v="7"/>
    <n v="201111"/>
    <n v="47"/>
    <n v="26"/>
    <n v="14"/>
  </r>
  <r>
    <d v="2011-11-16T00:00:00"/>
    <d v="2011-11-16T00:00:00"/>
    <x v="2"/>
    <n v="2"/>
    <n v="0"/>
    <n v="24"/>
    <n v="59"/>
    <d v="1899-12-30T00:24:59"/>
    <d v="1899-12-30T00:12:30"/>
    <m/>
    <x v="207"/>
    <n v="4.8032021347565079"/>
    <n v="0"/>
    <x v="0"/>
    <s v="I've got a looooooooooong way to go"/>
    <d v="1899-12-30T05:27:17"/>
    <d v="1899-12-30T02:43:38"/>
    <m/>
    <n v="0"/>
    <n v="0"/>
    <d v="1899-12-30T05:27:17"/>
    <d v="1899-12-30T06:19:41"/>
    <d v="1899-12-30T02:43:38"/>
    <d v="1899-12-30T03:09:50"/>
    <n v="2796"/>
    <x v="10"/>
    <x v="7"/>
    <n v="201111"/>
    <n v="47"/>
    <n v="1"/>
    <n v="16"/>
  </r>
  <r>
    <d v="2011-11-23T00:00:00"/>
    <d v="2011-11-23T00:00:00"/>
    <x v="2"/>
    <n v="3.42"/>
    <n v="0"/>
    <n v="40"/>
    <n v="1"/>
    <d v="1899-12-30T00:40:01"/>
    <d v="1899-12-30T00:11:42"/>
    <m/>
    <x v="203"/>
    <n v="5.1278633902540642"/>
    <n v="0"/>
    <x v="0"/>
    <m/>
    <d v="1899-12-30T05:06:34"/>
    <d v="1899-12-30T02:33:17"/>
    <m/>
    <n v="0"/>
    <n v="0"/>
    <d v="1899-12-30T05:06:34"/>
    <d v="1899-12-30T05:58:58"/>
    <d v="1899-12-30T02:33:17"/>
    <d v="1899-12-30T02:59:29"/>
    <n v="2582"/>
    <x v="10"/>
    <x v="7"/>
    <n v="201111"/>
    <n v="48"/>
    <n v="6"/>
    <n v="23"/>
  </r>
  <r>
    <d v="2011-11-27T00:00:00"/>
    <d v="2011-11-27T00:00:00"/>
    <x v="2"/>
    <n v="2.15"/>
    <n v="0"/>
    <n v="22"/>
    <n v="1"/>
    <d v="1899-12-30T00:22:01"/>
    <d v="1899-12-30T00:10:14"/>
    <m/>
    <x v="203"/>
    <n v="5.8591975775927372"/>
    <n v="0"/>
    <x v="0"/>
    <m/>
    <d v="1899-12-30T04:28:18"/>
    <d v="1899-12-30T02:14:09"/>
    <m/>
    <n v="0"/>
    <n v="0"/>
    <d v="1899-12-30T04:28:18"/>
    <d v="1899-12-30T05:20:42"/>
    <d v="1899-12-30T02:14:09"/>
    <d v="1899-12-30T02:40:21"/>
    <n v="1729"/>
    <x v="10"/>
    <x v="7"/>
    <n v="201111"/>
    <n v="49"/>
    <n v="3"/>
    <n v="27"/>
  </r>
  <r>
    <d v="2011-11-28T00:00:00"/>
    <d v="2011-11-28T00:00:00"/>
    <x v="2"/>
    <n v="1"/>
    <n v="0"/>
    <n v="9"/>
    <n v="32"/>
    <d v="1899-12-30T00:09:32"/>
    <d v="1899-12-30T00:09:32"/>
    <m/>
    <x v="203"/>
    <n v="6.2937062937062986"/>
    <n v="0"/>
    <x v="0"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7"/>
    <n v="201111"/>
    <n v="49"/>
    <n v="0"/>
    <n v="28"/>
  </r>
  <r>
    <d v="2011-11-30T00:00:00"/>
    <d v="2011-11-30T00:00:00"/>
    <x v="2"/>
    <n v="4"/>
    <n v="0"/>
    <n v="41"/>
    <n v="55"/>
    <d v="1899-12-30T00:41:55"/>
    <d v="1899-12-30T00:10:29"/>
    <m/>
    <x v="203"/>
    <n v="5.7256461232604421"/>
    <n v="0"/>
    <x v="0"/>
    <m/>
    <d v="1899-12-30T04:34:33"/>
    <d v="1899-12-30T02:17:17"/>
    <m/>
    <n v="0"/>
    <n v="0"/>
    <d v="1899-12-30T04:34:33"/>
    <d v="1899-12-30T05:26:57"/>
    <d v="1899-12-30T02:17:17"/>
    <d v="1899-12-30T02:43:29"/>
    <n v="1925"/>
    <x v="10"/>
    <x v="7"/>
    <n v="201111"/>
    <n v="49"/>
    <n v="1"/>
    <n v="30"/>
  </r>
  <r>
    <d v="2011-12-02T00:00:00"/>
    <d v="2011-12-02T00:00:00"/>
    <x v="2"/>
    <n v="1"/>
    <n v="0"/>
    <n v="9"/>
    <n v="14"/>
    <d v="1899-12-30T00:09:14"/>
    <d v="1899-12-30T00:09:14"/>
    <m/>
    <x v="203"/>
    <n v="6.4981949458483808"/>
    <n v="0"/>
    <x v="0"/>
    <m/>
    <d v="1899-12-30T04:01:55"/>
    <d v="1899-12-30T02:00:57"/>
    <m/>
    <n v="0"/>
    <n v="0"/>
    <d v="1899-12-30T04:01:55"/>
    <d v="1899-12-30T04:54:19"/>
    <d v="1899-12-30T02:00:57"/>
    <d v="1899-12-30T02:27:09"/>
    <n v="972"/>
    <x v="10"/>
    <x v="11"/>
    <n v="201112"/>
    <n v="49"/>
    <n v="1"/>
    <n v="2"/>
  </r>
  <r>
    <d v="2011-12-06T00:00:00"/>
    <d v="2011-12-06T00:00:00"/>
    <x v="2"/>
    <n v="1"/>
    <n v="0"/>
    <n v="9"/>
    <n v="39"/>
    <d v="1899-12-30T00:09:39"/>
    <d v="1899-12-30T00:09:39"/>
    <m/>
    <x v="203"/>
    <n v="6.217616580310886"/>
    <n v="0"/>
    <x v="0"/>
    <m/>
    <d v="1899-12-30T04:12:50"/>
    <d v="1899-12-30T02:06:25"/>
    <m/>
    <n v="0"/>
    <n v="0"/>
    <d v="1899-12-30T04:12:50"/>
    <d v="1899-12-30T05:05:14"/>
    <d v="1899-12-30T02:06:25"/>
    <d v="1899-12-30T02:32:37"/>
    <n v="1221"/>
    <x v="10"/>
    <x v="11"/>
    <n v="201112"/>
    <n v="50"/>
    <n v="3"/>
    <n v="6"/>
  </r>
  <r>
    <d v="2011-12-07T00:00:00"/>
    <d v="2011-12-07T00:00:00"/>
    <x v="2"/>
    <n v="3"/>
    <n v="0"/>
    <n v="30"/>
    <n v="11"/>
    <d v="1899-12-30T00:30:11"/>
    <d v="1899-12-30T00:10:04"/>
    <m/>
    <x v="203"/>
    <n v="5.9635560463832187"/>
    <n v="0"/>
    <x v="0"/>
    <m/>
    <d v="1899-12-30T04:23:36"/>
    <d v="1899-12-30T02:11:48"/>
    <m/>
    <n v="0"/>
    <n v="0"/>
    <d v="1899-12-30T04:23:36"/>
    <d v="1899-12-30T05:16:00"/>
    <d v="1899-12-30T02:11:48"/>
    <d v="1899-12-30T02:38:00"/>
    <n v="1597"/>
    <x v="10"/>
    <x v="11"/>
    <n v="201112"/>
    <n v="50"/>
    <n v="0"/>
    <n v="7"/>
  </r>
  <r>
    <d v="2011-12-13T00:00:00"/>
    <d v="2011-12-13T00:00:00"/>
    <x v="2"/>
    <n v="1"/>
    <n v="0"/>
    <n v="8"/>
    <n v="57"/>
    <d v="1899-12-30T00:08:57"/>
    <d v="1899-12-30T00:08:57"/>
    <m/>
    <x v="203"/>
    <n v="6.7039106145251459"/>
    <n v="0"/>
    <x v="0"/>
    <m/>
    <d v="1899-12-30T03:54:29"/>
    <d v="1899-12-30T01:57:15"/>
    <m/>
    <n v="0"/>
    <n v="0"/>
    <d v="1899-12-30T03:54:29"/>
    <d v="1899-12-30T04:46:53"/>
    <d v="1899-12-30T01:57:15"/>
    <d v="1899-12-30T02:23:27"/>
    <n v="895"/>
    <x v="10"/>
    <x v="11"/>
    <n v="201112"/>
    <n v="51"/>
    <n v="5"/>
    <n v="13"/>
  </r>
  <r>
    <d v="2011-12-14T00:00:00"/>
    <d v="2011-12-14T00:00:00"/>
    <x v="2"/>
    <n v="3.12"/>
    <n v="0"/>
    <n v="30"/>
    <n v="1"/>
    <d v="1899-12-30T00:30:01"/>
    <d v="1899-12-30T00:09:37"/>
    <m/>
    <x v="203"/>
    <n v="6.2365352581899005"/>
    <n v="0"/>
    <x v="0"/>
    <m/>
    <d v="1899-12-30T04:12:04"/>
    <d v="1899-12-30T02:06:02"/>
    <m/>
    <n v="0"/>
    <n v="0"/>
    <d v="1899-12-30T04:12:04"/>
    <d v="1899-12-30T05:04:28"/>
    <d v="1899-12-30T02:06:02"/>
    <d v="1899-12-30T02:32:14"/>
    <n v="1206"/>
    <x v="10"/>
    <x v="11"/>
    <n v="201112"/>
    <n v="51"/>
    <n v="0"/>
    <n v="14"/>
  </r>
  <r>
    <d v="2011-12-22T00:00:00"/>
    <d v="2011-12-22T00:00:00"/>
    <x v="2"/>
    <n v="2.5299999999999998"/>
    <n v="0"/>
    <n v="26"/>
    <n v="39"/>
    <d v="1899-12-30T00:26:39"/>
    <d v="1899-12-30T00:10:32"/>
    <m/>
    <x v="203"/>
    <n v="5.6960600375234565"/>
    <n v="0"/>
    <x v="0"/>
    <m/>
    <d v="1899-12-30T04:35:59"/>
    <d v="1899-12-30T02:17:59"/>
    <m/>
    <n v="0"/>
    <n v="0"/>
    <d v="1899-12-30T04:35:59"/>
    <d v="1899-12-30T05:28:23"/>
    <d v="1899-12-30T02:17:59"/>
    <d v="1899-12-30T02:44:11"/>
    <n v="1974"/>
    <x v="10"/>
    <x v="11"/>
    <n v="201112"/>
    <n v="52"/>
    <n v="7"/>
    <n v="22"/>
  </r>
  <r>
    <d v="2011-12-26T00:00:00"/>
    <d v="2011-12-26T00:00:00"/>
    <x v="2"/>
    <n v="3.01"/>
    <n v="0"/>
    <n v="35"/>
    <n v="4"/>
    <d v="1899-12-30T00:35:04"/>
    <d v="1899-12-30T00:11:39"/>
    <m/>
    <x v="201"/>
    <n v="5.1501901140684438"/>
    <n v="0"/>
    <x v="0"/>
    <s v="Haven't lost my &quot;speed&quot;"/>
    <d v="1899-12-30T05:05:14"/>
    <d v="1899-12-30T02:32:37"/>
    <m/>
    <n v="0"/>
    <n v="0"/>
    <d v="1899-12-30T05:05:14"/>
    <d v="1899-12-30T05:57:38"/>
    <d v="1899-12-30T02:32:37"/>
    <d v="1899-12-30T02:58:49"/>
    <n v="2561"/>
    <x v="10"/>
    <x v="11"/>
    <n v="201112"/>
    <n v="53"/>
    <n v="3"/>
    <n v="26"/>
  </r>
  <r>
    <d v="2011-12-27T00:00:00"/>
    <d v="2011-12-27T00:00:00"/>
    <x v="2"/>
    <n v="1"/>
    <n v="0"/>
    <n v="11"/>
    <n v="45"/>
    <d v="1899-12-30T00:11:45"/>
    <d v="1899-12-30T00:11:45"/>
    <m/>
    <x v="203"/>
    <n v="5.1063829787234081"/>
    <n v="0"/>
    <x v="0"/>
    <m/>
    <d v="1899-12-30T05:07:51"/>
    <d v="1899-12-30T02:33:56"/>
    <m/>
    <n v="0"/>
    <n v="0"/>
    <d v="1899-12-30T05:07:51"/>
    <d v="1899-12-30T06:00:15"/>
    <d v="1899-12-30T02:33:56"/>
    <d v="1899-12-30T03:00:08"/>
    <n v="2602"/>
    <x v="10"/>
    <x v="11"/>
    <n v="201112"/>
    <n v="53"/>
    <n v="0"/>
    <n v="27"/>
  </r>
  <r>
    <d v="2012-01-01T00:00:00"/>
    <d v="2012-01-01T00:00:00"/>
    <x v="2"/>
    <n v="5"/>
    <n v="0"/>
    <n v="55"/>
    <n v="53"/>
    <d v="1899-12-30T00:55:53"/>
    <d v="1899-12-30T00:11:11"/>
    <s v="R201201"/>
    <x v="85"/>
    <n v="5.3683268714583985"/>
    <n v="0"/>
    <x v="6"/>
    <m/>
    <d v="1899-12-30T04:52:50"/>
    <d v="1899-12-30T02:26:25"/>
    <m/>
    <n v="0"/>
    <n v="0"/>
    <d v="1899-12-30T04:52:50"/>
    <d v="1899-12-30T05:45:14"/>
    <d v="1899-12-30T02:26:25"/>
    <d v="1899-12-30T02:52:37"/>
    <n v="2356"/>
    <x v="11"/>
    <x v="8"/>
    <n v="201201"/>
    <n v="1"/>
    <n v="4"/>
    <n v="1"/>
  </r>
  <r>
    <d v="2012-01-02T00:00:00"/>
    <d v="2012-01-02T00:00:00"/>
    <x v="2"/>
    <n v="1.1000000000000001"/>
    <n v="0"/>
    <n v="9"/>
    <n v="19"/>
    <d v="1899-12-30T00:09:19"/>
    <d v="1899-12-30T00:08:28"/>
    <s v="R201101"/>
    <x v="208"/>
    <n v="7.0840787119856952"/>
    <n v="0"/>
    <x v="13"/>
    <m/>
    <d v="1899-12-30T03:41:54"/>
    <d v="1899-12-30T01:50:57"/>
    <m/>
    <n v="0"/>
    <n v="0"/>
    <d v="1899-12-30T03:41:54"/>
    <d v="1899-12-30T04:34:18"/>
    <d v="1899-12-30T01:50:57"/>
    <d v="1899-12-30T02:17:09"/>
    <n v="829"/>
    <x v="11"/>
    <x v="8"/>
    <n v="201201"/>
    <n v="1"/>
    <n v="0"/>
    <n v="2"/>
  </r>
  <r>
    <d v="2012-01-03T00:00:00"/>
    <d v="2012-01-03T00:00:00"/>
    <x v="2"/>
    <n v="1.25"/>
    <n v="0"/>
    <n v="11"/>
    <n v="58"/>
    <d v="1899-12-30T00:11:58"/>
    <d v="1899-12-30T00:09:34"/>
    <s v="R201202"/>
    <x v="208"/>
    <n v="6.2674094707520931"/>
    <n v="0"/>
    <x v="13"/>
    <m/>
    <d v="1899-12-30T04:10:49"/>
    <d v="1899-12-30T02:05:25"/>
    <m/>
    <n v="0"/>
    <n v="0"/>
    <d v="1899-12-30T04:10:49"/>
    <d v="1899-12-30T05:03:13"/>
    <d v="1899-12-30T02:05:25"/>
    <d v="1899-12-30T02:31:37"/>
    <n v="1179"/>
    <x v="11"/>
    <x v="8"/>
    <n v="201201"/>
    <n v="1"/>
    <n v="0"/>
    <n v="3"/>
  </r>
  <r>
    <d v="2012-01-04T00:00:00"/>
    <d v="2012-01-04T00:00:00"/>
    <x v="2"/>
    <n v="2"/>
    <n v="0"/>
    <n v="19"/>
    <n v="58"/>
    <d v="1899-12-30T00:19:58"/>
    <d v="1899-12-30T00:09:59"/>
    <s v="R201202"/>
    <x v="208"/>
    <n v="6.0100166944908233"/>
    <n v="0"/>
    <x v="13"/>
    <m/>
    <d v="1899-12-30T04:21:34"/>
    <d v="1899-12-30T02:10:47"/>
    <m/>
    <n v="0"/>
    <n v="0"/>
    <d v="1899-12-30T04:21:34"/>
    <d v="1899-12-30T05:13:58"/>
    <d v="1899-12-30T02:10:47"/>
    <d v="1899-12-30T02:36:59"/>
    <n v="1506"/>
    <x v="11"/>
    <x v="8"/>
    <n v="201201"/>
    <n v="1"/>
    <n v="0"/>
    <n v="4"/>
  </r>
  <r>
    <d v="2012-01-05T00:00:00"/>
    <d v="2012-01-05T00:00:00"/>
    <x v="2"/>
    <n v="1.5"/>
    <n v="0"/>
    <n v="13"/>
    <n v="46"/>
    <d v="1899-12-30T00:13:46"/>
    <d v="1899-12-30T00:09:11"/>
    <s v="R201202"/>
    <x v="208"/>
    <n v="6.5375302663438308"/>
    <n v="0"/>
    <x v="13"/>
    <m/>
    <d v="1899-12-30T04:00:27"/>
    <d v="1899-12-30T02:00:14"/>
    <m/>
    <n v="0"/>
    <n v="0"/>
    <d v="1899-12-30T04:00:27"/>
    <d v="1899-12-30T04:52:51"/>
    <d v="1899-12-30T02:00:14"/>
    <d v="1899-12-30T02:26:26"/>
    <n v="956"/>
    <x v="11"/>
    <x v="8"/>
    <n v="201201"/>
    <n v="1"/>
    <n v="0"/>
    <n v="5"/>
  </r>
  <r>
    <d v="2012-01-06T00:00:00"/>
    <d v="2012-01-06T00:00:00"/>
    <x v="2"/>
    <n v="2"/>
    <n v="0"/>
    <n v="19"/>
    <n v="5"/>
    <d v="1899-12-30T00:19:05"/>
    <d v="1899-12-30T00:09:32"/>
    <s v="R201202"/>
    <x v="208"/>
    <n v="6.2882096069869045"/>
    <n v="0"/>
    <x v="13"/>
    <m/>
    <d v="1899-12-30T04:09:59"/>
    <d v="1899-12-30T02:05:00"/>
    <m/>
    <n v="0"/>
    <n v="0"/>
    <d v="1899-12-30T04:09:59"/>
    <d v="1899-12-30T05:02:24"/>
    <d v="1899-12-30T02:05:00"/>
    <d v="1899-12-30T02:31:12"/>
    <n v="1154"/>
    <x v="11"/>
    <x v="8"/>
    <n v="201201"/>
    <n v="1"/>
    <n v="0"/>
    <n v="6"/>
  </r>
  <r>
    <d v="2012-01-07T00:00:00"/>
    <d v="2012-01-07T00:00:00"/>
    <x v="2"/>
    <n v="1"/>
    <n v="0"/>
    <n v="9"/>
    <n v="11"/>
    <d v="1899-12-30T00:09:11"/>
    <d v="1899-12-30T00:09:11"/>
    <s v="R201101"/>
    <x v="209"/>
    <n v="6.5335753176043605"/>
    <n v="0"/>
    <x v="13"/>
    <m/>
    <d v="1899-12-30T04:00:36"/>
    <d v="1899-12-30T02:00:18"/>
    <m/>
    <n v="0"/>
    <n v="0"/>
    <d v="1899-12-30T04:00:36"/>
    <d v="1899-12-30T04:53:00"/>
    <d v="1899-12-30T02:00:18"/>
    <d v="1899-12-30T02:26:30"/>
    <n v="958"/>
    <x v="11"/>
    <x v="8"/>
    <n v="201201"/>
    <n v="1"/>
    <n v="0"/>
    <n v="7"/>
  </r>
  <r>
    <d v="2012-01-08T00:00:00"/>
    <d v="2012-01-08T00:00:00"/>
    <x v="2"/>
    <n v="1.29"/>
    <n v="0"/>
    <n v="11"/>
    <n v="0"/>
    <d v="1899-12-30T00:11:00"/>
    <d v="1899-12-30T00:08:32"/>
    <s v="R201101"/>
    <x v="209"/>
    <n v="7.0363636363636415"/>
    <n v="0"/>
    <x v="13"/>
    <m/>
    <d v="1899-12-30T03:43:25"/>
    <d v="1899-12-30T01:51:42"/>
    <m/>
    <n v="0"/>
    <n v="0"/>
    <d v="1899-12-30T03:43:25"/>
    <d v="1899-12-30T04:35:49"/>
    <d v="1899-12-30T01:51:42"/>
    <d v="1899-12-30T02:17:54"/>
    <n v="836"/>
    <x v="11"/>
    <x v="8"/>
    <n v="201201"/>
    <n v="2"/>
    <n v="0"/>
    <n v="8"/>
  </r>
  <r>
    <d v="2012-01-09T00:00:00"/>
    <d v="2012-01-09T00:00:00"/>
    <x v="2"/>
    <n v="1.5"/>
    <n v="0"/>
    <n v="14"/>
    <n v="6"/>
    <d v="1899-12-30T00:14:06"/>
    <d v="1899-12-30T00:09:24"/>
    <s v="R201202"/>
    <x v="208"/>
    <n v="6.3829787234042605"/>
    <n v="0"/>
    <x v="13"/>
    <m/>
    <d v="1899-12-30T04:06:17"/>
    <d v="1899-12-30T02:03:08"/>
    <m/>
    <n v="0"/>
    <n v="0"/>
    <d v="1899-12-30T04:06:17"/>
    <d v="1899-12-30T04:58:41"/>
    <d v="1899-12-30T02:03:08"/>
    <d v="1899-12-30T02:29:20"/>
    <n v="1065"/>
    <x v="11"/>
    <x v="8"/>
    <n v="201201"/>
    <n v="2"/>
    <n v="0"/>
    <n v="9"/>
  </r>
  <r>
    <d v="2012-01-10T00:00:00"/>
    <d v="2012-01-10T00:00:00"/>
    <x v="2"/>
    <n v="1"/>
    <n v="0"/>
    <n v="9"/>
    <n v="26"/>
    <d v="1899-12-30T00:09:26"/>
    <d v="1899-12-30T00:09:26"/>
    <s v="R201202"/>
    <x v="208"/>
    <n v="6.3604240282685556"/>
    <n v="0"/>
    <x v="13"/>
    <s v="Intervals"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8"/>
    <n v="201201"/>
    <n v="2"/>
    <n v="0"/>
    <n v="10"/>
  </r>
  <r>
    <d v="2012-01-11T00:00:00"/>
    <d v="2012-01-11T00:00:00"/>
    <x v="2"/>
    <n v="2.2599999999999998"/>
    <n v="0"/>
    <n v="23"/>
    <n v="50"/>
    <d v="1899-12-30T00:23:50"/>
    <d v="1899-12-30T00:10:33"/>
    <s v="R201202"/>
    <x v="208"/>
    <n v="5.6895104895104938"/>
    <n v="0"/>
    <x v="13"/>
    <m/>
    <d v="1899-12-30T04:36:18"/>
    <d v="1899-12-30T02:18:09"/>
    <m/>
    <n v="0"/>
    <n v="0"/>
    <d v="1899-12-30T04:36:18"/>
    <d v="1899-12-30T05:28:42"/>
    <d v="1899-12-30T02:18:09"/>
    <d v="1899-12-30T02:44:21"/>
    <n v="1977"/>
    <x v="11"/>
    <x v="8"/>
    <n v="201201"/>
    <n v="2"/>
    <n v="0"/>
    <n v="11"/>
  </r>
  <r>
    <d v="2012-01-12T00:00:00"/>
    <d v="2012-01-12T00:00:00"/>
    <x v="2"/>
    <n v="1.53"/>
    <n v="0"/>
    <n v="14"/>
    <n v="42"/>
    <d v="1899-12-30T00:14:42"/>
    <d v="1899-12-30T00:09:36"/>
    <s v="R201202"/>
    <x v="208"/>
    <n v="6.2448979591836791"/>
    <n v="0"/>
    <x v="13"/>
    <m/>
    <d v="1899-12-30T04:11:44"/>
    <d v="1899-12-30T02:05:52"/>
    <m/>
    <n v="0"/>
    <n v="0"/>
    <d v="1899-12-30T04:11:44"/>
    <d v="1899-12-30T05:04:08"/>
    <d v="1899-12-30T02:05:52"/>
    <d v="1899-12-30T02:32:04"/>
    <n v="1197"/>
    <x v="11"/>
    <x v="8"/>
    <n v="201201"/>
    <n v="2"/>
    <n v="0"/>
    <n v="12"/>
  </r>
  <r>
    <d v="2012-01-13T00:00:00"/>
    <d v="2012-01-13T00:00:00"/>
    <x v="2"/>
    <n v="1"/>
    <n v="0"/>
    <n v="9"/>
    <n v="48"/>
    <d v="1899-12-30T00:09:48"/>
    <d v="1899-12-30T00:09:48"/>
    <s v="R201202"/>
    <x v="208"/>
    <n v="6.12244897959184"/>
    <n v="0"/>
    <x v="13"/>
    <s v="Horrible Run"/>
    <d v="1899-12-30T04:16:46"/>
    <d v="1899-12-30T02:08:23"/>
    <m/>
    <n v="0"/>
    <n v="0"/>
    <d v="1899-12-30T04:16:46"/>
    <d v="1899-12-30T05:09:10"/>
    <d v="1899-12-30T02:08:23"/>
    <d v="1899-12-30T02:34:35"/>
    <n v="1345"/>
    <x v="11"/>
    <x v="8"/>
    <n v="201201"/>
    <n v="2"/>
    <n v="0"/>
    <n v="13"/>
  </r>
  <r>
    <d v="2012-01-14T00:00:00"/>
    <d v="2012-01-14T00:00:00"/>
    <x v="2"/>
    <n v="1.17"/>
    <n v="0"/>
    <n v="12"/>
    <n v="42"/>
    <d v="1899-12-30T00:12:42"/>
    <d v="1899-12-30T00:10:51"/>
    <s v="R201101"/>
    <x v="209"/>
    <n v="5.5275590551181146"/>
    <n v="0"/>
    <x v="13"/>
    <m/>
    <d v="1899-12-30T04:44:24"/>
    <d v="1899-12-30T02:22:12"/>
    <m/>
    <n v="0"/>
    <n v="0"/>
    <d v="1899-12-30T04:44:24"/>
    <d v="1899-12-30T05:36:48"/>
    <d v="1899-12-30T02:22:12"/>
    <d v="1899-12-30T02:48:24"/>
    <n v="2169"/>
    <x v="11"/>
    <x v="8"/>
    <n v="201201"/>
    <n v="2"/>
    <n v="0"/>
    <n v="14"/>
  </r>
  <r>
    <d v="2012-01-15T00:00:00"/>
    <d v="2012-01-15T00:00:00"/>
    <x v="2"/>
    <n v="1"/>
    <n v="0"/>
    <n v="9"/>
    <n v="39"/>
    <d v="1899-12-30T00:09:39"/>
    <d v="1899-12-30T00:09:39"/>
    <s v="R201101"/>
    <x v="209"/>
    <n v="6.217616580310886"/>
    <n v="0"/>
    <x v="13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  <n v="3"/>
    <n v="0"/>
    <n v="15"/>
  </r>
  <r>
    <d v="2012-01-16T00:00:00"/>
    <d v="2012-01-16T00:00:00"/>
    <x v="2"/>
    <n v="1.6"/>
    <n v="0"/>
    <n v="16"/>
    <n v="1"/>
    <d v="1899-12-30T00:16:01"/>
    <d v="1899-12-30T00:10:01"/>
    <s v="R201101"/>
    <x v="209"/>
    <n v="5.9937565036420448"/>
    <n v="0"/>
    <x v="13"/>
    <m/>
    <d v="1899-12-30T04:22:16"/>
    <d v="1899-12-30T02:11:08"/>
    <m/>
    <n v="0"/>
    <n v="0"/>
    <d v="1899-12-30T04:22:16"/>
    <d v="1899-12-30T05:14:40"/>
    <d v="1899-12-30T02:11:08"/>
    <d v="1899-12-30T02:37:20"/>
    <n v="1555"/>
    <x v="11"/>
    <x v="8"/>
    <n v="201201"/>
    <n v="3"/>
    <n v="0"/>
    <n v="16"/>
  </r>
  <r>
    <d v="2012-01-17T00:00:00"/>
    <d v="2012-01-17T00:00:00"/>
    <x v="2"/>
    <n v="1"/>
    <n v="0"/>
    <n v="9"/>
    <n v="57"/>
    <d v="1899-12-30T00:09:57"/>
    <d v="1899-12-30T00:09:57"/>
    <s v="R201101"/>
    <x v="209"/>
    <n v="6.030150753768849"/>
    <n v="0"/>
    <x v="13"/>
    <m/>
    <d v="1899-12-30T04:20:41"/>
    <d v="1899-12-30T02:10:21"/>
    <m/>
    <n v="0"/>
    <n v="0"/>
    <d v="1899-12-30T04:20:41"/>
    <d v="1899-12-30T05:13:05"/>
    <d v="1899-12-30T02:10:21"/>
    <d v="1899-12-30T02:36:33"/>
    <n v="1477"/>
    <x v="11"/>
    <x v="8"/>
    <n v="201201"/>
    <n v="3"/>
    <n v="0"/>
    <n v="17"/>
  </r>
  <r>
    <d v="2012-01-20T00:00:00"/>
    <d v="2012-01-20T00:00:00"/>
    <x v="2"/>
    <n v="2"/>
    <n v="0"/>
    <n v="19"/>
    <n v="1"/>
    <d v="1899-12-30T00:19:01"/>
    <d v="1899-12-30T00:09:30"/>
    <s v="R201202"/>
    <x v="208"/>
    <n v="6.3102541630149043"/>
    <n v="0"/>
    <x v="13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8"/>
    <n v="201201"/>
    <n v="3"/>
    <n v="2"/>
    <n v="20"/>
  </r>
  <r>
    <d v="2012-01-22T00:00:00"/>
    <d v="2012-01-22T00:00:00"/>
    <x v="2"/>
    <n v="3.11"/>
    <n v="0"/>
    <n v="33"/>
    <n v="27"/>
    <d v="1899-12-30T00:33:27"/>
    <d v="1899-12-30T00:10:45"/>
    <s v="R201101"/>
    <x v="209"/>
    <n v="5.5784753363228745"/>
    <n v="0"/>
    <x v="13"/>
    <m/>
    <d v="1899-12-30T04:41:48"/>
    <d v="1899-12-30T02:20:54"/>
    <m/>
    <n v="0"/>
    <n v="0"/>
    <d v="1899-12-30T04:41:48"/>
    <d v="1899-12-30T05:34:12"/>
    <d v="1899-12-30T02:20:54"/>
    <d v="1899-12-30T02:47:06"/>
    <n v="2105"/>
    <x v="11"/>
    <x v="8"/>
    <n v="201201"/>
    <n v="4"/>
    <n v="1"/>
    <n v="22"/>
  </r>
  <r>
    <d v="2012-01-23T00:00:00"/>
    <d v="2012-01-23T00:00:00"/>
    <x v="2"/>
    <n v="1.5"/>
    <n v="0"/>
    <n v="14"/>
    <n v="14"/>
    <d v="1899-12-30T00:14:14"/>
    <d v="1899-12-30T00:09:29"/>
    <s v="R201202"/>
    <x v="208"/>
    <n v="6.323185011709608"/>
    <n v="0"/>
    <x v="13"/>
    <m/>
    <d v="1899-12-30T04:08:37"/>
    <d v="1899-12-30T02:04:18"/>
    <m/>
    <n v="0"/>
    <n v="0"/>
    <d v="1899-12-30T04:08:37"/>
    <d v="1899-12-30T05:01:01"/>
    <d v="1899-12-30T02:04:18"/>
    <d v="1899-12-30T02:30:30"/>
    <n v="1111"/>
    <x v="11"/>
    <x v="8"/>
    <n v="201201"/>
    <n v="4"/>
    <n v="0"/>
    <n v="23"/>
  </r>
  <r>
    <d v="2012-01-24T00:00:00"/>
    <d v="2012-01-24T00:00:00"/>
    <x v="2"/>
    <n v="1"/>
    <n v="0"/>
    <n v="10"/>
    <n v="58"/>
    <d v="1899-12-30T00:10:58"/>
    <d v="1899-12-30T00:10:58"/>
    <s v="R201202"/>
    <x v="208"/>
    <n v="5.4711246200607944"/>
    <n v="0"/>
    <x v="13"/>
    <s v="ugghhhh"/>
    <d v="1899-12-30T04:47:20"/>
    <d v="1899-12-30T02:23:40"/>
    <m/>
    <n v="0"/>
    <n v="0"/>
    <d v="1899-12-30T04:47:20"/>
    <d v="1899-12-30T05:39:44"/>
    <d v="1899-12-30T02:23:40"/>
    <d v="1899-12-30T02:49:52"/>
    <n v="2231"/>
    <x v="11"/>
    <x v="8"/>
    <n v="201201"/>
    <n v="4"/>
    <n v="0"/>
    <n v="24"/>
  </r>
  <r>
    <d v="2012-01-25T00:00:00"/>
    <d v="2012-01-25T00:00:00"/>
    <x v="2"/>
    <n v="3"/>
    <n v="0"/>
    <n v="28"/>
    <n v="54"/>
    <d v="1899-12-30T00:28:54"/>
    <d v="1899-12-30T00:09:38"/>
    <s v="R201202"/>
    <x v="208"/>
    <n v="6.228373702422151"/>
    <n v="0"/>
    <x v="13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8"/>
    <n v="201201"/>
    <n v="4"/>
    <n v="0"/>
    <n v="25"/>
  </r>
  <r>
    <d v="2012-01-26T00:00:00"/>
    <d v="2012-01-26T00:00:00"/>
    <x v="2"/>
    <n v="1"/>
    <n v="0"/>
    <n v="9"/>
    <n v="39"/>
    <d v="1899-12-30T00:09:39"/>
    <d v="1899-12-30T00:09:39"/>
    <s v="R201202"/>
    <x v="208"/>
    <n v="6.217616580310886"/>
    <n v="0"/>
    <x v="13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  <n v="4"/>
    <n v="0"/>
    <n v="26"/>
  </r>
  <r>
    <d v="2012-01-27T00:00:00"/>
    <d v="2012-01-27T00:00:00"/>
    <x v="0"/>
    <n v="0.5"/>
    <n v="0"/>
    <n v="32"/>
    <n v="0"/>
    <d v="1899-12-30T00:32:00"/>
    <d v="1899-12-30T01:04:00"/>
    <s v="PHS"/>
    <x v="210"/>
    <n v="0.93750000000000067"/>
    <n v="0"/>
    <x v="13"/>
    <s v="Swam with Jake"/>
    <d v="1899-12-30T02:33:36"/>
    <d v="1899-12-30T01:16:48"/>
    <m/>
    <n v="0"/>
    <n v="0"/>
    <d v="1899-12-31T03:56:48"/>
    <d v="1899-12-31T04:49:12"/>
    <d v="1899-12-30T13:58:24"/>
    <d v="1899-12-30T14:24:36"/>
    <n v="3526"/>
    <x v="11"/>
    <x v="8"/>
    <n v="201201"/>
    <n v="4"/>
    <n v="0"/>
    <n v="27"/>
  </r>
  <r>
    <d v="2012-01-29T00:00:00"/>
    <d v="2012-01-29T00:00:00"/>
    <x v="2"/>
    <n v="3.9"/>
    <n v="0"/>
    <n v="44"/>
    <n v="39"/>
    <d v="1899-12-30T00:44:39"/>
    <d v="1899-12-30T00:11:27"/>
    <s v="R201201"/>
    <x v="211"/>
    <n v="5.2407614781634972"/>
    <n v="0"/>
    <x v="6"/>
    <s v="ugghhhh"/>
    <d v="1899-12-30T04:59:57"/>
    <d v="1899-12-30T02:29:59"/>
    <m/>
    <n v="0"/>
    <n v="0"/>
    <d v="1899-12-30T04:59:57"/>
    <d v="1899-12-30T05:52:21"/>
    <d v="1899-12-30T02:29:59"/>
    <d v="1899-12-30T02:56:11"/>
    <n v="2492"/>
    <x v="11"/>
    <x v="8"/>
    <n v="201201"/>
    <n v="5"/>
    <n v="1"/>
    <n v="29"/>
  </r>
  <r>
    <d v="2012-01-30T00:00:00"/>
    <d v="2012-01-30T00:00:00"/>
    <x v="1"/>
    <n v="4"/>
    <n v="0"/>
    <n v="15"/>
    <n v="0"/>
    <d v="1899-12-30T00:15:00"/>
    <d v="1899-12-30T00:03:45"/>
    <s v="NHF"/>
    <x v="212"/>
    <n v="16.000000000000014"/>
    <n v="0"/>
    <x v="13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8"/>
    <n v="201201"/>
    <n v="5"/>
    <n v="0"/>
    <n v="30"/>
  </r>
  <r>
    <d v="2012-02-01T00:00:00"/>
    <d v="2012-02-01T00:00:00"/>
    <x v="2"/>
    <n v="3.1"/>
    <n v="0"/>
    <n v="29"/>
    <n v="43"/>
    <d v="1899-12-30T00:29:43"/>
    <d v="1899-12-30T00:09:35"/>
    <s v="R201201"/>
    <x v="209"/>
    <n v="6.2591138530566512"/>
    <n v="0"/>
    <x v="13"/>
    <s v="Great"/>
    <d v="1899-12-30T04:11:09"/>
    <d v="1899-12-30T02:05:35"/>
    <m/>
    <n v="0"/>
    <n v="0"/>
    <d v="1899-12-30T04:11:09"/>
    <d v="1899-12-30T05:03:33"/>
    <d v="1899-12-30T02:05:35"/>
    <d v="1899-12-30T02:31:47"/>
    <n v="1183"/>
    <x v="11"/>
    <x v="9"/>
    <n v="201202"/>
    <n v="5"/>
    <n v="1"/>
    <n v="1"/>
  </r>
  <r>
    <d v="2012-02-02T00:00:00"/>
    <d v="2012-02-02T00:00:00"/>
    <x v="1"/>
    <n v="8"/>
    <n v="0"/>
    <n v="30"/>
    <n v="0"/>
    <d v="1899-12-30T00:30:00"/>
    <d v="1899-12-30T00:03:45"/>
    <s v="Spin"/>
    <x v="213"/>
    <n v="16.000000000000014"/>
    <n v="0"/>
    <x v="13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5"/>
    <n v="0"/>
    <n v="2"/>
  </r>
  <r>
    <d v="2012-02-02T00:00:00"/>
    <d v="2012-02-02T00:00:00"/>
    <x v="2"/>
    <n v="1.62"/>
    <n v="0"/>
    <n v="15"/>
    <n v="0"/>
    <d v="1899-12-30T00:15:00"/>
    <d v="1899-12-30T00:09:16"/>
    <s v="R201202"/>
    <x v="208"/>
    <n v="6.4800000000000058"/>
    <n v="0"/>
    <x v="13"/>
    <s v="Steps"/>
    <d v="1899-12-30T04:02:36"/>
    <d v="1899-12-30T02:01:18"/>
    <m/>
    <n v="0"/>
    <n v="0"/>
    <d v="1899-12-30T04:02:36"/>
    <d v="1899-12-30T04:55:00"/>
    <d v="1899-12-30T02:01:18"/>
    <d v="1899-12-30T02:27:30"/>
    <n v="987"/>
    <x v="11"/>
    <x v="9"/>
    <n v="201202"/>
    <n v="5"/>
    <n v="0"/>
    <n v="2"/>
  </r>
  <r>
    <d v="2012-02-03T00:00:00"/>
    <d v="2012-02-03T00:00:00"/>
    <x v="2"/>
    <n v="1"/>
    <n v="0"/>
    <n v="9"/>
    <n v="20"/>
    <d v="1899-12-30T00:09:20"/>
    <d v="1899-12-30T00:09:20"/>
    <s v="R201202"/>
    <x v="208"/>
    <n v="6.4285714285714342"/>
    <n v="0"/>
    <x v="13"/>
    <s v="Hill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  <n v="5"/>
    <n v="0"/>
    <n v="3"/>
  </r>
  <r>
    <d v="2012-02-04T00:00:00"/>
    <d v="2012-02-04T00:00:00"/>
    <x v="2"/>
    <n v="4.0999999999999996"/>
    <n v="0"/>
    <n v="47"/>
    <n v="12"/>
    <d v="1899-12-30T00:47:12"/>
    <d v="1899-12-30T00:11:31"/>
    <s v="R201201"/>
    <x v="214"/>
    <n v="5.2118644067796644"/>
    <n v="0"/>
    <x v="5"/>
    <m/>
    <d v="1899-12-30T05:01:37"/>
    <d v="1899-12-30T02:30:49"/>
    <m/>
    <n v="0"/>
    <n v="0"/>
    <d v="1899-12-30T05:01:37"/>
    <d v="1899-12-30T05:54:01"/>
    <d v="1899-12-30T02:30:49"/>
    <d v="1899-12-30T02:57:01"/>
    <n v="2520"/>
    <x v="11"/>
    <x v="9"/>
    <n v="201202"/>
    <n v="5"/>
    <n v="0"/>
    <n v="4"/>
  </r>
  <r>
    <d v="2012-02-05T00:00:00"/>
    <d v="2012-02-05T00:00:00"/>
    <x v="0"/>
    <n v="0.71"/>
    <n v="0"/>
    <n v="28"/>
    <n v="30"/>
    <d v="1899-12-30T00:28:30"/>
    <d v="1899-12-30T00:40:08"/>
    <s v="PHS"/>
    <x v="215"/>
    <n v="1.4947368421052643"/>
    <n v="0"/>
    <x v="13"/>
    <s v="Swam 25 laps"/>
    <d v="1899-12-30T01:36:20"/>
    <d v="1899-12-30T00:48:10"/>
    <m/>
    <n v="0"/>
    <n v="0"/>
    <d v="1899-12-30T17:31:41"/>
    <d v="1899-12-30T18:24:05"/>
    <d v="1899-12-30T08:45:51"/>
    <d v="1899-12-30T09:12:03"/>
    <n v="3445"/>
    <x v="11"/>
    <x v="9"/>
    <n v="201202"/>
    <n v="6"/>
    <n v="0"/>
    <n v="5"/>
  </r>
  <r>
    <d v="2012-02-06T00:00:00"/>
    <d v="2012-02-06T00:00:00"/>
    <x v="1"/>
    <n v="4"/>
    <n v="0"/>
    <n v="15"/>
    <n v="0"/>
    <d v="1899-12-30T00:15:00"/>
    <d v="1899-12-30T00:03:45"/>
    <s v="NHF"/>
    <x v="212"/>
    <n v="16.000000000000014"/>
    <n v="0"/>
    <x v="13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6"/>
    <n v="0"/>
    <n v="6"/>
  </r>
  <r>
    <d v="2012-02-07T00:00:00"/>
    <d v="2012-02-07T00:00:00"/>
    <x v="2"/>
    <n v="1.7"/>
    <n v="0"/>
    <n v="16"/>
    <n v="0"/>
    <d v="1899-12-30T00:16:00"/>
    <d v="1899-12-30T00:09:25"/>
    <s v="NHF"/>
    <x v="208"/>
    <n v="6.3750000000000044"/>
    <n v="0"/>
    <x v="13"/>
    <m/>
    <d v="1899-12-30T04:06:35"/>
    <d v="1899-12-30T02:03:18"/>
    <m/>
    <n v="0"/>
    <n v="0"/>
    <d v="1899-12-30T04:06:35"/>
    <d v="1899-12-30T04:58:59"/>
    <d v="1899-12-30T02:03:18"/>
    <d v="1899-12-30T02:29:30"/>
    <n v="1072"/>
    <x v="11"/>
    <x v="9"/>
    <n v="201202"/>
    <n v="6"/>
    <n v="0"/>
    <n v="7"/>
  </r>
  <r>
    <d v="2012-02-08T00:00:00"/>
    <d v="2012-02-08T00:00:00"/>
    <x v="1"/>
    <n v="8"/>
    <n v="0"/>
    <n v="30"/>
    <n v="0"/>
    <d v="1899-12-30T00:30:00"/>
    <d v="1899-12-30T00:03:45"/>
    <s v="Spin"/>
    <x v="213"/>
    <n v="16.000000000000014"/>
    <n v="0"/>
    <x v="13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6"/>
    <n v="0"/>
    <n v="8"/>
  </r>
  <r>
    <d v="2012-02-08T00:00:00"/>
    <d v="2012-02-08T00:00:00"/>
    <x v="2"/>
    <n v="2.08"/>
    <n v="0"/>
    <n v="20"/>
    <n v="30"/>
    <d v="1899-12-30T00:20:30"/>
    <d v="1899-12-30T00:09:51"/>
    <s v="NHF"/>
    <x v="208"/>
    <n v="6.087804878048785"/>
    <n v="0"/>
    <x v="13"/>
    <s v="Random - First 10 mins at 5.7 rest at 6.3"/>
    <d v="1899-12-30T04:18:13"/>
    <d v="1899-12-30T02:09:07"/>
    <m/>
    <n v="0"/>
    <n v="0"/>
    <d v="1899-12-30T04:18:13"/>
    <d v="1899-12-30T05:10:37"/>
    <d v="1899-12-30T02:09:07"/>
    <d v="1899-12-30T02:35:19"/>
    <n v="1405"/>
    <x v="11"/>
    <x v="9"/>
    <n v="201202"/>
    <n v="6"/>
    <n v="0"/>
    <n v="8"/>
  </r>
  <r>
    <d v="2012-02-10T00:00:00"/>
    <d v="2012-02-10T00:00:00"/>
    <x v="0"/>
    <n v="0.5"/>
    <n v="0"/>
    <n v="20"/>
    <n v="0"/>
    <d v="1899-12-30T00:20:00"/>
    <d v="1899-12-30T00:40:00"/>
    <s v="PHS"/>
    <x v="210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9"/>
    <n v="201202"/>
    <n v="6"/>
    <n v="1"/>
    <n v="10"/>
  </r>
  <r>
    <d v="2012-02-12T00:00:00"/>
    <d v="2012-02-12T00:00:00"/>
    <x v="2"/>
    <n v="7.5"/>
    <n v="1"/>
    <n v="35"/>
    <n v="58"/>
    <d v="1899-12-30T01:35:58"/>
    <d v="1899-12-30T00:12:48"/>
    <s v="R201201"/>
    <x v="16"/>
    <n v="4.6891281695033031"/>
    <n v="0"/>
    <x v="16"/>
    <s v="Ran with Kelly"/>
    <d v="1899-12-30T05:35:15"/>
    <d v="1899-12-30T02:47:37"/>
    <m/>
    <n v="0"/>
    <n v="0"/>
    <d v="1899-12-30T05:35:15"/>
    <d v="1899-12-30T06:27:39"/>
    <d v="1899-12-30T02:47:37"/>
    <d v="1899-12-30T03:13:49"/>
    <n v="2845"/>
    <x v="11"/>
    <x v="9"/>
    <n v="201202"/>
    <n v="7"/>
    <n v="1"/>
    <n v="12"/>
  </r>
  <r>
    <d v="2012-02-13T00:00:00"/>
    <d v="2012-02-13T00:00:00"/>
    <x v="1"/>
    <n v="5.25"/>
    <n v="0"/>
    <n v="20"/>
    <n v="0"/>
    <d v="1899-12-30T00:20:00"/>
    <d v="1899-12-30T00:03:49"/>
    <s v="NHF"/>
    <x v="208"/>
    <n v="15.750000000000012"/>
    <n v="0"/>
    <x v="13"/>
    <m/>
    <d v="1899-12-30T07:06:40"/>
    <d v="1899-12-30T03:33:20"/>
    <m/>
    <n v="0"/>
    <n v="0"/>
    <d v="1899-12-30T01:39:49"/>
    <d v="1899-12-30T02:32:13"/>
    <d v="1899-12-30T00:49:54"/>
    <d v="1899-12-30T01:16:06"/>
    <n v="406"/>
    <x v="11"/>
    <x v="9"/>
    <n v="201202"/>
    <n v="7"/>
    <n v="0"/>
    <n v="13"/>
  </r>
  <r>
    <d v="2012-02-14T00:00:00"/>
    <d v="2012-02-14T00:00:00"/>
    <x v="2"/>
    <n v="1"/>
    <n v="0"/>
    <n v="9"/>
    <n v="20"/>
    <d v="1899-12-30T00:09:20"/>
    <d v="1899-12-30T00:09:20"/>
    <s v="NHF"/>
    <x v="208"/>
    <n v="6.4285714285714342"/>
    <n v="0"/>
    <x v="13"/>
    <s v="Ran 6.5 for 1/2 then 7 then whatever 8 min miles i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  <n v="7"/>
    <n v="0"/>
    <n v="14"/>
  </r>
  <r>
    <d v="2012-02-15T00:00:00"/>
    <d v="2012-02-15T00:00:00"/>
    <x v="2"/>
    <n v="3.12"/>
    <n v="0"/>
    <n v="31"/>
    <n v="4"/>
    <d v="1899-12-30T00:31:04"/>
    <d v="1899-12-30T00:09:57"/>
    <s v="R201202"/>
    <x v="216"/>
    <n v="6.0257510729613779"/>
    <n v="0"/>
    <x v="6"/>
    <m/>
    <d v="1899-12-30T04:20:53"/>
    <d v="1899-12-30T02:10:26"/>
    <m/>
    <n v="0"/>
    <n v="0"/>
    <d v="1899-12-30T04:20:53"/>
    <d v="1899-12-30T05:13:17"/>
    <d v="1899-12-30T02:10:26"/>
    <d v="1899-12-30T02:36:38"/>
    <n v="1483"/>
    <x v="11"/>
    <x v="9"/>
    <n v="201202"/>
    <n v="7"/>
    <n v="0"/>
    <n v="15"/>
  </r>
  <r>
    <d v="2012-02-16T00:00:00"/>
    <d v="2012-02-16T00:00:00"/>
    <x v="0"/>
    <n v="0.71"/>
    <n v="0"/>
    <n v="27"/>
    <n v="47"/>
    <d v="1899-12-30T00:27:47"/>
    <d v="1899-12-30T00:39:08"/>
    <s v="PHS"/>
    <x v="215"/>
    <n v="1.5332933413317344"/>
    <n v="0"/>
    <x v="13"/>
    <s v="Swam 25 laps"/>
    <d v="1899-12-30T01:33:55"/>
    <d v="1899-12-30T00:46:57"/>
    <m/>
    <n v="0"/>
    <n v="0"/>
    <d v="1899-12-30T17:05:15"/>
    <d v="1899-12-30T17:57:39"/>
    <d v="1899-12-30T08:32:37"/>
    <d v="1899-12-30T08:58:49"/>
    <n v="3399"/>
    <x v="11"/>
    <x v="9"/>
    <n v="201202"/>
    <n v="7"/>
    <n v="0"/>
    <n v="16"/>
  </r>
  <r>
    <d v="2012-02-17T00:00:00"/>
    <d v="2012-02-17T00:00:00"/>
    <x v="2"/>
    <n v="3.15"/>
    <n v="0"/>
    <n v="29"/>
    <n v="59"/>
    <d v="1899-12-30T00:29:59"/>
    <d v="1899-12-30T00:09:31"/>
    <s v="R201202"/>
    <x v="216"/>
    <n v="6.303501945525297"/>
    <n v="0"/>
    <x v="6"/>
    <m/>
    <d v="1899-12-30T04:09:23"/>
    <d v="1899-12-30T02:04:42"/>
    <m/>
    <n v="0"/>
    <n v="0"/>
    <d v="1899-12-30T04:09:23"/>
    <d v="1899-12-30T05:01:47"/>
    <d v="1899-12-30T02:04:42"/>
    <d v="1899-12-30T02:30:54"/>
    <n v="1138"/>
    <x v="11"/>
    <x v="9"/>
    <n v="201202"/>
    <n v="7"/>
    <n v="0"/>
    <n v="17"/>
  </r>
  <r>
    <d v="2012-02-19T00:00:00"/>
    <d v="2012-02-19T00:00:00"/>
    <x v="2"/>
    <n v="7.5"/>
    <n v="1"/>
    <n v="18"/>
    <n v="39"/>
    <d v="1899-12-30T01:18:39"/>
    <d v="1899-12-30T00:10:29"/>
    <s v="R201201"/>
    <x v="16"/>
    <n v="5.7215511760966358"/>
    <n v="0"/>
    <x v="6"/>
    <m/>
    <d v="1899-12-30T04:34:45"/>
    <d v="1899-12-30T02:17:23"/>
    <m/>
    <n v="0"/>
    <n v="0"/>
    <d v="1899-12-30T04:34:45"/>
    <d v="1899-12-30T05:27:09"/>
    <d v="1899-12-30T02:17:23"/>
    <d v="1899-12-30T02:43:35"/>
    <n v="1934"/>
    <x v="11"/>
    <x v="9"/>
    <n v="201202"/>
    <n v="8"/>
    <n v="1"/>
    <n v="19"/>
  </r>
  <r>
    <d v="2012-02-21T00:00:00"/>
    <d v="2012-02-21T00:00:00"/>
    <x v="1"/>
    <n v="8"/>
    <n v="0"/>
    <n v="30"/>
    <n v="0"/>
    <d v="1899-12-30T00:30:00"/>
    <d v="1899-12-30T00:03:45"/>
    <s v="Spin"/>
    <x v="213"/>
    <n v="16.000000000000014"/>
    <n v="0"/>
    <x v="13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8"/>
    <n v="1"/>
    <n v="21"/>
  </r>
  <r>
    <d v="2012-02-22T00:00:00"/>
    <d v="2012-02-22T00:00:00"/>
    <x v="2"/>
    <n v="4"/>
    <n v="0"/>
    <n v="39"/>
    <n v="13"/>
    <d v="1899-12-30T00:39:13"/>
    <d v="1899-12-30T00:09:48"/>
    <s v="R201202"/>
    <x v="217"/>
    <n v="6.1198470038249084"/>
    <n v="159"/>
    <x v="6"/>
    <m/>
    <d v="1899-12-30T04:16:52"/>
    <d v="1899-12-30T02:08:26"/>
    <m/>
    <n v="0"/>
    <n v="0"/>
    <d v="1899-12-30T04:16:52"/>
    <d v="1899-12-30T05:09:16"/>
    <d v="1899-12-30T02:08:26"/>
    <d v="1899-12-30T02:34:38"/>
    <n v="1351"/>
    <x v="11"/>
    <x v="9"/>
    <n v="201202"/>
    <n v="8"/>
    <n v="0"/>
    <n v="22"/>
  </r>
  <r>
    <d v="2012-02-23T00:00:00"/>
    <d v="2012-02-23T00:00:00"/>
    <x v="1"/>
    <n v="6"/>
    <n v="0"/>
    <n v="20"/>
    <n v="0"/>
    <d v="1899-12-30T00:20:00"/>
    <d v="1899-12-30T00:03:20"/>
    <s v="NHF"/>
    <x v="212"/>
    <n v="18.000000000000014"/>
    <n v="125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9"/>
    <n v="201202"/>
    <n v="8"/>
    <n v="0"/>
    <n v="23"/>
  </r>
  <r>
    <d v="2012-02-24T00:00:00"/>
    <d v="2012-02-24T00:00:00"/>
    <x v="0"/>
    <n v="0.71"/>
    <n v="0"/>
    <n v="27"/>
    <n v="29"/>
    <d v="1899-12-30T00:27:29"/>
    <d v="1899-12-30T00:38:43"/>
    <s v="PHS"/>
    <x v="210"/>
    <n v="1.5500303214069147"/>
    <n v="0"/>
    <x v="13"/>
    <s v="Swam 25 laps"/>
    <d v="1899-12-30T01:32:54"/>
    <d v="1899-12-30T00:46:27"/>
    <m/>
    <n v="0"/>
    <n v="0"/>
    <d v="1899-12-30T16:54:10"/>
    <d v="1899-12-30T17:46:34"/>
    <d v="1899-12-30T08:27:05"/>
    <d v="1899-12-30T08:53:17"/>
    <n v="3385"/>
    <x v="11"/>
    <x v="9"/>
    <n v="201202"/>
    <n v="8"/>
    <n v="0"/>
    <n v="24"/>
  </r>
  <r>
    <d v="2012-02-24T00:00:00"/>
    <d v="2012-02-24T00:00:00"/>
    <x v="1"/>
    <n v="10"/>
    <n v="0"/>
    <n v="45"/>
    <n v="0"/>
    <d v="1899-12-30T00:45:00"/>
    <d v="1899-12-30T00:04:30"/>
    <s v="Spin"/>
    <x v="218"/>
    <n v="13.333333333333343"/>
    <n v="147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9"/>
    <n v="201202"/>
    <n v="8"/>
    <n v="0"/>
    <n v="24"/>
  </r>
  <r>
    <d v="2012-02-24T00:00:00"/>
    <d v="2012-02-24T00:00:00"/>
    <x v="2"/>
    <n v="1"/>
    <n v="0"/>
    <n v="9"/>
    <n v="4"/>
    <d v="1899-12-30T00:09:04"/>
    <d v="1899-12-30T00:09:04"/>
    <s v="R201202"/>
    <x v="208"/>
    <n v="6.6176470588235343"/>
    <n v="150"/>
    <x v="13"/>
    <m/>
    <d v="1899-12-30T03:57:33"/>
    <d v="1899-12-30T01:58:46"/>
    <m/>
    <n v="0"/>
    <n v="0"/>
    <d v="1899-12-30T03:57:33"/>
    <d v="1899-12-30T04:49:57"/>
    <d v="1899-12-30T01:58:46"/>
    <d v="1899-12-30T02:24:58"/>
    <n v="922"/>
    <x v="11"/>
    <x v="9"/>
    <n v="201202"/>
    <n v="8"/>
    <n v="0"/>
    <n v="24"/>
  </r>
  <r>
    <d v="2012-02-26T00:00:00"/>
    <d v="2012-02-26T00:00:00"/>
    <x v="2"/>
    <n v="9.1999999999999993"/>
    <n v="1"/>
    <n v="43"/>
    <n v="22"/>
    <d v="1899-12-30T01:43:22"/>
    <d v="1899-12-30T00:11:14"/>
    <s v="R201201"/>
    <x v="219"/>
    <n v="5.3402128345694972"/>
    <n v="159"/>
    <x v="16"/>
    <m/>
    <d v="1899-12-30T04:54:22"/>
    <d v="1899-12-30T02:27:11"/>
    <m/>
    <n v="0"/>
    <n v="0"/>
    <d v="1899-12-30T04:54:22"/>
    <d v="1899-12-30T05:46:46"/>
    <d v="1899-12-30T02:27:11"/>
    <d v="1899-12-30T02:53:23"/>
    <n v="2375"/>
    <x v="11"/>
    <x v="9"/>
    <n v="201202"/>
    <n v="9"/>
    <n v="1"/>
    <n v="26"/>
  </r>
  <r>
    <d v="2012-02-29T00:00:00"/>
    <d v="2012-02-29T00:00:00"/>
    <x v="2"/>
    <n v="3"/>
    <n v="0"/>
    <n v="28"/>
    <n v="31"/>
    <d v="1899-12-30T00:28:31"/>
    <d v="1899-12-30T00:09:30"/>
    <s v="R201201"/>
    <x v="220"/>
    <n v="6.3120981881940441"/>
    <n v="150"/>
    <x v="13"/>
    <m/>
    <d v="1899-12-30T04:09:03"/>
    <d v="1899-12-30T02:04:31"/>
    <m/>
    <n v="0"/>
    <n v="0"/>
    <d v="1899-12-30T04:09:03"/>
    <d v="1899-12-30T05:01:27"/>
    <d v="1899-12-30T02:04:31"/>
    <d v="1899-12-30T02:30:43"/>
    <n v="1130"/>
    <x v="11"/>
    <x v="9"/>
    <n v="201202"/>
    <n v="9"/>
    <n v="2"/>
    <n v="29"/>
  </r>
  <r>
    <d v="2012-03-01T00:00:00"/>
    <d v="2012-03-01T00:00:00"/>
    <x v="1"/>
    <n v="6"/>
    <n v="0"/>
    <n v="20"/>
    <n v="0"/>
    <d v="1899-12-30T00:20:00"/>
    <d v="1899-12-30T00:03:20"/>
    <s v="NHF"/>
    <x v="212"/>
    <n v="18.000000000000014"/>
    <n v="12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  <n v="9"/>
    <n v="0"/>
    <n v="1"/>
  </r>
  <r>
    <d v="2012-03-02T00:00:00"/>
    <d v="2012-03-02T00:00:00"/>
    <x v="0"/>
    <n v="0.76"/>
    <n v="0"/>
    <n v="29"/>
    <n v="39"/>
    <d v="1899-12-30T00:29:39"/>
    <d v="1899-12-30T00:39:01"/>
    <s v="PHS"/>
    <x v="210"/>
    <n v="1.5379426644182137"/>
    <n v="0"/>
    <x v="13"/>
    <s v="Swam 27 Laps"/>
    <d v="1899-12-30T01:33:38"/>
    <d v="1899-12-30T00:46:49"/>
    <m/>
    <n v="0"/>
    <n v="0"/>
    <d v="1899-12-30T17:02:09"/>
    <d v="1899-12-30T17:54:33"/>
    <d v="1899-12-30T08:31:04"/>
    <d v="1899-12-30T08:57:16"/>
    <n v="3397"/>
    <x v="11"/>
    <x v="10"/>
    <n v="201203"/>
    <n v="9"/>
    <n v="0"/>
    <n v="2"/>
  </r>
  <r>
    <d v="2012-03-02T00:00:00"/>
    <d v="2012-03-02T00:00:00"/>
    <x v="1"/>
    <n v="6"/>
    <n v="0"/>
    <n v="20"/>
    <n v="0"/>
    <d v="1899-12-30T00:20:00"/>
    <d v="1899-12-30T00:03:20"/>
    <s v="YNHH"/>
    <x v="221"/>
    <n v="18.000000000000014"/>
    <n v="129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  <n v="9"/>
    <n v="0"/>
    <n v="2"/>
  </r>
  <r>
    <d v="2012-03-02T00:00:00"/>
    <d v="2012-03-02T00:00:00"/>
    <x v="2"/>
    <n v="1"/>
    <n v="0"/>
    <n v="9"/>
    <n v="49"/>
    <d v="1899-12-30T00:09:49"/>
    <d v="1899-12-30T00:09:49"/>
    <s v="R201201"/>
    <x v="220"/>
    <n v="6.1120543293718219"/>
    <n v="152"/>
    <x v="13"/>
    <m/>
    <d v="1899-12-30T04:17:12"/>
    <d v="1899-12-30T02:08:36"/>
    <m/>
    <n v="0"/>
    <n v="0"/>
    <d v="1899-12-30T04:17:12"/>
    <d v="1899-12-30T05:09:36"/>
    <d v="1899-12-30T02:08:36"/>
    <d v="1899-12-30T02:34:48"/>
    <n v="1361"/>
    <x v="11"/>
    <x v="10"/>
    <n v="201203"/>
    <n v="9"/>
    <n v="0"/>
    <n v="2"/>
  </r>
  <r>
    <d v="2012-03-04T00:00:00"/>
    <d v="2012-03-04T00:00:00"/>
    <x v="2"/>
    <n v="9.1999999999999993"/>
    <n v="1"/>
    <n v="43"/>
    <n v="56"/>
    <d v="1899-12-30T01:43:56"/>
    <d v="1899-12-30T00:11:18"/>
    <s v="R201201"/>
    <x v="219"/>
    <n v="5.3110968569595931"/>
    <n v="154"/>
    <x v="5"/>
    <m/>
    <d v="1899-12-30T04:55:59"/>
    <d v="1899-12-30T02:28:00"/>
    <m/>
    <n v="0"/>
    <n v="0"/>
    <d v="1899-12-30T04:55:59"/>
    <d v="1899-12-30T05:48:23"/>
    <d v="1899-12-30T02:28:00"/>
    <d v="1899-12-30T02:54:12"/>
    <n v="2414"/>
    <x v="11"/>
    <x v="10"/>
    <n v="201203"/>
    <n v="10"/>
    <n v="1"/>
    <n v="4"/>
  </r>
  <r>
    <d v="2012-03-05T00:00:00"/>
    <d v="2012-03-05T00:00:00"/>
    <x v="1"/>
    <n v="6"/>
    <n v="0"/>
    <n v="20"/>
    <n v="0"/>
    <d v="1899-12-30T00:20:00"/>
    <d v="1899-12-30T00:03:20"/>
    <s v="NHF"/>
    <x v="212"/>
    <n v="18.000000000000014"/>
    <n v="116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  <n v="10"/>
    <n v="0"/>
    <n v="5"/>
  </r>
  <r>
    <d v="2012-03-06T00:00:00"/>
    <d v="2012-03-06T00:00:00"/>
    <x v="2"/>
    <n v="3.55"/>
    <n v="0"/>
    <n v="35"/>
    <n v="1"/>
    <d v="1899-12-30T00:35:01"/>
    <d v="1899-12-30T00:09:52"/>
    <s v="NHF"/>
    <x v="208"/>
    <n v="6.0828177058543593"/>
    <n v="145"/>
    <x v="0"/>
    <m/>
    <d v="1899-12-30T04:18:26"/>
    <d v="1899-12-30T02:09:13"/>
    <m/>
    <n v="0"/>
    <n v="0"/>
    <d v="1899-12-30T04:18:26"/>
    <d v="1899-12-30T05:10:50"/>
    <d v="1899-12-30T02:09:13"/>
    <d v="1899-12-30T02:35:25"/>
    <n v="1415"/>
    <x v="11"/>
    <x v="10"/>
    <n v="201203"/>
    <n v="10"/>
    <n v="0"/>
    <n v="6"/>
  </r>
  <r>
    <d v="2012-03-09T00:00:00"/>
    <d v="2012-03-09T00:00:00"/>
    <x v="0"/>
    <n v="0.85"/>
    <n v="0"/>
    <n v="35"/>
    <n v="0"/>
    <d v="1899-12-30T00:35:00"/>
    <d v="1899-12-30T00:41:11"/>
    <s v="PHS"/>
    <x v="210"/>
    <n v="1.4571428571428582"/>
    <n v="0"/>
    <x v="0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  <n v="10"/>
    <n v="2"/>
    <n v="9"/>
  </r>
  <r>
    <d v="2012-03-09T00:00:00"/>
    <d v="2012-03-09T00:00:00"/>
    <x v="1"/>
    <n v="8.6"/>
    <n v="0"/>
    <n v="49"/>
    <n v="51"/>
    <d v="1899-12-30T00:49:51"/>
    <d v="1899-12-30T00:05:48"/>
    <s v="Si"/>
    <x v="222"/>
    <n v="10.351053159478443"/>
    <n v="127"/>
    <x v="5"/>
    <m/>
    <d v="1899-12-30T10:49:13"/>
    <d v="1899-12-30T05:24:36"/>
    <m/>
    <n v="0"/>
    <n v="0"/>
    <d v="1899-12-30T02:31:52"/>
    <d v="1899-12-30T03:24:16"/>
    <d v="1899-12-30T01:15:56"/>
    <d v="1899-12-30T01:42:08"/>
    <n v="765"/>
    <x v="11"/>
    <x v="10"/>
    <n v="201203"/>
    <n v="10"/>
    <n v="0"/>
    <n v="9"/>
  </r>
  <r>
    <d v="2012-03-11T00:00:00"/>
    <d v="2012-03-11T00:00:00"/>
    <x v="2"/>
    <n v="10.1"/>
    <n v="1"/>
    <n v="54"/>
    <n v="34"/>
    <d v="1899-12-30T01:54:34"/>
    <d v="1899-12-30T00:11:21"/>
    <s v="R201201"/>
    <x v="223"/>
    <n v="5.2894966540587758"/>
    <n v="162"/>
    <x v="6"/>
    <s v="Stupid Hills"/>
    <d v="1899-12-30T04:57:12"/>
    <d v="1899-12-30T02:28:36"/>
    <m/>
    <n v="0"/>
    <n v="0"/>
    <d v="1899-12-30T04:57:12"/>
    <d v="1899-12-30T05:49:36"/>
    <d v="1899-12-30T02:28:36"/>
    <d v="1899-12-30T02:54:48"/>
    <n v="2441"/>
    <x v="11"/>
    <x v="10"/>
    <n v="201203"/>
    <n v="11"/>
    <n v="1"/>
    <n v="11"/>
  </r>
  <r>
    <d v="2012-03-14T00:00:00"/>
    <d v="2012-03-14T00:00:00"/>
    <x v="2"/>
    <n v="3.1"/>
    <n v="0"/>
    <n v="28"/>
    <n v="32"/>
    <d v="1899-12-30T00:28:32"/>
    <d v="1899-12-30T00:09:12"/>
    <s v="R201202"/>
    <x v="224"/>
    <n v="6.5186915887850514"/>
    <n v="162"/>
    <x v="22"/>
    <m/>
    <d v="1899-12-30T04:01:09"/>
    <d v="1899-12-30T02:00:35"/>
    <m/>
    <n v="0"/>
    <n v="0"/>
    <d v="1899-12-30T04:01:09"/>
    <d v="1899-12-30T04:53:33"/>
    <d v="1899-12-30T02:00:35"/>
    <d v="1899-12-30T02:26:47"/>
    <n v="963"/>
    <x v="11"/>
    <x v="10"/>
    <n v="201203"/>
    <n v="11"/>
    <n v="2"/>
    <n v="14"/>
  </r>
  <r>
    <d v="2012-03-15T00:00:00"/>
    <d v="2012-03-15T00:00:00"/>
    <x v="0"/>
    <n v="0.85"/>
    <n v="0"/>
    <n v="35"/>
    <n v="0"/>
    <d v="1899-12-30T00:35:00"/>
    <d v="1899-12-30T00:41:11"/>
    <s v="PHS"/>
    <x v="210"/>
    <n v="1.4571428571428582"/>
    <n v="0"/>
    <x v="13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  <n v="11"/>
    <n v="0"/>
    <n v="15"/>
  </r>
  <r>
    <d v="2012-03-17T00:00:00"/>
    <d v="2012-03-17T00:00:00"/>
    <x v="2"/>
    <n v="3.56"/>
    <n v="0"/>
    <n v="37"/>
    <n v="41"/>
    <d v="1899-12-30T00:37:41"/>
    <d v="1899-12-30T00:10:35"/>
    <s v="Newton"/>
    <x v="225"/>
    <n v="5.6682883679787759"/>
    <n v="161"/>
    <x v="14"/>
    <m/>
    <d v="1899-12-30T04:37:20"/>
    <d v="1899-12-30T02:18:40"/>
    <m/>
    <n v="0"/>
    <n v="0"/>
    <d v="1899-12-30T04:37:20"/>
    <d v="1899-12-30T05:29:44"/>
    <d v="1899-12-30T02:18:40"/>
    <d v="1899-12-30T02:44:52"/>
    <n v="1999"/>
    <x v="11"/>
    <x v="10"/>
    <n v="201203"/>
    <n v="11"/>
    <n v="1"/>
    <n v="17"/>
  </r>
  <r>
    <d v="2012-03-18T00:00:00"/>
    <d v="2012-03-18T00:00:00"/>
    <x v="1"/>
    <n v="10.5"/>
    <n v="0"/>
    <n v="42"/>
    <n v="9"/>
    <d v="1899-12-30T00:42:09"/>
    <d v="1899-12-30T00:04:01"/>
    <s v="Ciocci"/>
    <x v="0"/>
    <n v="14.946619217081862"/>
    <n v="141"/>
    <x v="19"/>
    <m/>
    <d v="1899-12-30T07:29:36"/>
    <d v="1899-12-30T03:44:48"/>
    <m/>
    <n v="0"/>
    <n v="0"/>
    <d v="1899-12-30T01:45:10"/>
    <d v="1899-12-30T02:37:34"/>
    <d v="1899-12-30T00:52:35"/>
    <d v="1899-12-30T01:18:47"/>
    <n v="499"/>
    <x v="11"/>
    <x v="10"/>
    <n v="201203"/>
    <n v="12"/>
    <n v="0"/>
    <n v="18"/>
  </r>
  <r>
    <d v="2012-03-20T00:00:00"/>
    <d v="2012-03-20T00:00:00"/>
    <x v="2"/>
    <n v="3.1"/>
    <n v="0"/>
    <n v="28"/>
    <n v="21"/>
    <d v="1899-12-30T00:28:21"/>
    <d v="1899-12-30T00:09:09"/>
    <s v="R201202"/>
    <x v="224"/>
    <n v="6.5608465608465663"/>
    <n v="159"/>
    <x v="22"/>
    <m/>
    <d v="1899-12-30T03:59:36"/>
    <d v="1899-12-30T01:59:48"/>
    <m/>
    <n v="0"/>
    <n v="0"/>
    <d v="1899-12-30T03:59:36"/>
    <d v="1899-12-30T04:52:00"/>
    <d v="1899-12-30T01:59:48"/>
    <d v="1899-12-30T02:26:00"/>
    <n v="944"/>
    <x v="11"/>
    <x v="10"/>
    <n v="201203"/>
    <n v="12"/>
    <n v="1"/>
    <n v="20"/>
  </r>
  <r>
    <d v="2012-03-21T00:00:00"/>
    <d v="2012-03-21T00:00:00"/>
    <x v="1"/>
    <n v="8"/>
    <n v="0"/>
    <n v="30"/>
    <n v="0"/>
    <d v="1899-12-30T00:30:00"/>
    <d v="1899-12-30T00:03:45"/>
    <s v="Spin"/>
    <x v="213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10"/>
    <n v="201203"/>
    <n v="12"/>
    <n v="0"/>
    <n v="21"/>
  </r>
  <r>
    <d v="2012-03-22T00:00:00"/>
    <d v="2012-03-22T00:00:00"/>
    <x v="2"/>
    <n v="3.1"/>
    <n v="0"/>
    <n v="28"/>
    <n v="43"/>
    <d v="1899-12-30T00:28:43"/>
    <d v="1899-12-30T00:09:16"/>
    <s v="R201202"/>
    <x v="224"/>
    <n v="6.4770748694138192"/>
    <n v="0"/>
    <x v="22"/>
    <m/>
    <d v="1899-12-30T04:02:42"/>
    <d v="1899-12-30T02:01:21"/>
    <m/>
    <n v="0"/>
    <n v="0"/>
    <d v="1899-12-30T04:02:42"/>
    <d v="1899-12-30T04:55:06"/>
    <d v="1899-12-30T02:01:21"/>
    <d v="1899-12-30T02:27:33"/>
    <n v="988"/>
    <x v="11"/>
    <x v="10"/>
    <n v="201203"/>
    <n v="12"/>
    <n v="0"/>
    <n v="22"/>
  </r>
  <r>
    <d v="2012-03-23T00:00:00"/>
    <d v="2012-03-23T00:00:00"/>
    <x v="0"/>
    <n v="0.93"/>
    <n v="0"/>
    <n v="33"/>
    <n v="45"/>
    <d v="1899-12-30T00:33:45"/>
    <d v="1899-12-30T00:36:17"/>
    <s v="PHS"/>
    <x v="226"/>
    <n v="1.6533333333333347"/>
    <n v="0"/>
    <x v="0"/>
    <m/>
    <d v="1899-12-30T01:27:06"/>
    <d v="1899-12-30T00:43:33"/>
    <m/>
    <n v="0"/>
    <n v="0"/>
    <d v="1899-12-30T15:50:48"/>
    <d v="1899-12-30T16:43:12"/>
    <d v="1899-12-30T07:55:24"/>
    <d v="1899-12-30T08:21:36"/>
    <n v="3320"/>
    <x v="11"/>
    <x v="10"/>
    <n v="201203"/>
    <n v="12"/>
    <n v="0"/>
    <n v="23"/>
  </r>
  <r>
    <d v="2012-03-24T00:00:00"/>
    <d v="2012-03-24T00:00:00"/>
    <x v="2"/>
    <n v="13.1"/>
    <n v="2"/>
    <n v="14"/>
    <n v="12"/>
    <d v="1899-12-30T02:14:12"/>
    <d v="1899-12-30T00:10:15"/>
    <s v="R201201"/>
    <x v="227"/>
    <n v="5.8569299552906147"/>
    <n v="0"/>
    <x v="14"/>
    <m/>
    <d v="1899-12-30T04:28:24"/>
    <d v="1899-12-30T02:14:12"/>
    <m/>
    <n v="0"/>
    <n v="0"/>
    <d v="1899-12-30T04:28:24"/>
    <d v="1899-12-30T05:20:48"/>
    <d v="1899-12-30T02:14:12"/>
    <d v="1899-12-30T02:40:24"/>
    <n v="1733"/>
    <x v="11"/>
    <x v="10"/>
    <n v="201203"/>
    <n v="12"/>
    <n v="0"/>
    <n v="24"/>
  </r>
  <r>
    <d v="2012-03-24T00:00:00"/>
    <d v="2012-03-24T00:00:00"/>
    <x v="8"/>
    <n v="1"/>
    <n v="0"/>
    <n v="9"/>
    <n v="56"/>
    <d v="1899-12-30T00:09:56"/>
    <d v="1899-12-30T00:09:56"/>
    <s v="R201201"/>
    <x v="227"/>
    <n v="6.0402684563758431"/>
    <n v="0"/>
    <x v="14"/>
    <m/>
    <d v="1899-12-30T00:00:00"/>
    <d v="1899-12-30T00:00:00"/>
    <m/>
    <n v="0"/>
    <n v="0"/>
    <d v="1899-12-30T04:20:15"/>
    <d v="1899-12-30T05:12:39"/>
    <d v="1899-12-30T02:10:08"/>
    <d v="1899-12-30T02:36:20"/>
    <n v="1468"/>
    <x v="11"/>
    <x v="10"/>
    <n v="201203"/>
    <n v="12"/>
    <n v="0"/>
    <n v="24"/>
  </r>
  <r>
    <d v="2012-03-24T00:00:00"/>
    <d v="2012-03-24T00:00:00"/>
    <x v="9"/>
    <n v="1"/>
    <n v="0"/>
    <n v="9"/>
    <n v="57"/>
    <d v="1899-12-30T00:09:57"/>
    <d v="1899-12-30T00:09:57"/>
    <s v="R201201"/>
    <x v="227"/>
    <n v="6.030150753768849"/>
    <n v="0"/>
    <x v="14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0"/>
    <n v="201203"/>
    <n v="12"/>
    <n v="0"/>
    <n v="24"/>
  </r>
  <r>
    <d v="2012-03-24T00:00:00"/>
    <d v="2012-03-24T00:00:00"/>
    <x v="10"/>
    <n v="1"/>
    <n v="0"/>
    <n v="9"/>
    <n v="44"/>
    <d v="1899-12-30T00:09:44"/>
    <d v="1899-12-30T00:09:44"/>
    <s v="R201201"/>
    <x v="227"/>
    <n v="6.1643835616438407"/>
    <n v="0"/>
    <x v="14"/>
    <m/>
    <d v="1899-12-30T00:00:00"/>
    <d v="1899-12-30T00:00:00"/>
    <m/>
    <n v="0"/>
    <n v="0"/>
    <d v="1899-12-30T04:15:01"/>
    <d v="1899-12-30T05:07:25"/>
    <d v="1899-12-30T02:07:30"/>
    <d v="1899-12-30T02:33:42"/>
    <n v="1297"/>
    <x v="11"/>
    <x v="10"/>
    <n v="201203"/>
    <n v="12"/>
    <n v="0"/>
    <n v="24"/>
  </r>
  <r>
    <d v="2012-03-24T00:00:00"/>
    <d v="2012-03-24T00:00:00"/>
    <x v="11"/>
    <n v="1"/>
    <n v="0"/>
    <n v="9"/>
    <n v="42"/>
    <d v="1899-12-30T00:09:42"/>
    <d v="1899-12-30T00:09:42"/>
    <s v="R201201"/>
    <x v="227"/>
    <n v="6.1855670103092839"/>
    <n v="0"/>
    <x v="14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0"/>
    <n v="201203"/>
    <n v="12"/>
    <n v="0"/>
    <n v="24"/>
  </r>
  <r>
    <d v="2012-03-24T00:00:00"/>
    <d v="2012-03-24T00:00:00"/>
    <x v="12"/>
    <n v="1"/>
    <n v="0"/>
    <n v="9"/>
    <n v="52"/>
    <d v="1899-12-30T00:09:52"/>
    <d v="1899-12-30T00:09:52"/>
    <s v="R201201"/>
    <x v="227"/>
    <n v="6.081081081081086"/>
    <n v="0"/>
    <x v="14"/>
    <m/>
    <d v="1899-12-30T00:00:00"/>
    <d v="1899-12-30T00:00:00"/>
    <m/>
    <n v="0"/>
    <n v="0"/>
    <d v="1899-12-30T04:18:30"/>
    <d v="1899-12-30T05:10:54"/>
    <d v="1899-12-30T02:09:15"/>
    <d v="1899-12-30T02:35:27"/>
    <n v="1418"/>
    <x v="11"/>
    <x v="10"/>
    <n v="201203"/>
    <n v="12"/>
    <n v="0"/>
    <n v="24"/>
  </r>
  <r>
    <d v="2012-03-24T00:00:00"/>
    <d v="2012-03-24T00:00:00"/>
    <x v="13"/>
    <n v="1"/>
    <n v="0"/>
    <n v="10"/>
    <n v="18"/>
    <d v="1899-12-30T00:10:18"/>
    <d v="1899-12-30T00:10:18"/>
    <s v="R201201"/>
    <x v="227"/>
    <n v="5.8252427184466056"/>
    <n v="0"/>
    <x v="14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10"/>
    <n v="201203"/>
    <n v="12"/>
    <n v="0"/>
    <n v="24"/>
  </r>
  <r>
    <d v="2012-03-24T00:00:00"/>
    <d v="2012-03-24T00:00:00"/>
    <x v="14"/>
    <n v="1"/>
    <n v="0"/>
    <n v="10"/>
    <n v="4"/>
    <d v="1899-12-30T00:10:04"/>
    <d v="1899-12-30T00:10:04"/>
    <s v="R201201"/>
    <x v="227"/>
    <n v="5.9602649006622563"/>
    <n v="0"/>
    <x v="14"/>
    <m/>
    <d v="1899-12-30T00:00:00"/>
    <d v="1899-12-30T00:00:00"/>
    <m/>
    <n v="0"/>
    <n v="0"/>
    <d v="1899-12-30T04:23:45"/>
    <d v="1899-12-30T05:16:09"/>
    <d v="1899-12-30T02:11:52"/>
    <d v="1899-12-30T02:38:04"/>
    <n v="1602"/>
    <x v="11"/>
    <x v="10"/>
    <n v="201203"/>
    <n v="12"/>
    <n v="0"/>
    <n v="24"/>
  </r>
  <r>
    <d v="2012-03-24T00:00:00"/>
    <d v="2012-03-24T00:00:00"/>
    <x v="15"/>
    <n v="1"/>
    <n v="0"/>
    <n v="10"/>
    <n v="40"/>
    <d v="1899-12-30T00:10:40"/>
    <d v="1899-12-30T00:10:40"/>
    <s v="R201201"/>
    <x v="227"/>
    <n v="5.6250000000000044"/>
    <n v="0"/>
    <x v="14"/>
    <m/>
    <d v="1899-12-30T00:00:00"/>
    <d v="1899-12-30T00:00:00"/>
    <m/>
    <n v="0"/>
    <n v="0"/>
    <d v="1899-12-30T04:39:28"/>
    <d v="1899-12-30T05:31:52"/>
    <d v="1899-12-30T02:19:44"/>
    <d v="1899-12-30T02:45:56"/>
    <n v="2041"/>
    <x v="11"/>
    <x v="10"/>
    <n v="201203"/>
    <n v="12"/>
    <n v="0"/>
    <n v="24"/>
  </r>
  <r>
    <d v="2012-03-24T00:00:00"/>
    <d v="2012-03-24T00:00:00"/>
    <x v="16"/>
    <n v="1"/>
    <n v="0"/>
    <n v="10"/>
    <n v="35"/>
    <d v="1899-12-30T00:10:35"/>
    <d v="1899-12-30T00:10:35"/>
    <s v="R201201"/>
    <x v="227"/>
    <n v="5.6692913385826813"/>
    <n v="0"/>
    <x v="14"/>
    <m/>
    <d v="1899-12-30T00:00:00"/>
    <d v="1899-12-30T00:00:00"/>
    <m/>
    <n v="0"/>
    <n v="0"/>
    <d v="1899-12-30T04:37:17"/>
    <d v="1899-12-30T05:29:41"/>
    <d v="1899-12-30T02:18:38"/>
    <d v="1899-12-30T02:44:51"/>
    <n v="1996"/>
    <x v="11"/>
    <x v="10"/>
    <n v="201203"/>
    <n v="12"/>
    <n v="0"/>
    <n v="24"/>
  </r>
  <r>
    <d v="2012-03-24T00:00:00"/>
    <d v="2012-03-24T00:00:00"/>
    <x v="17"/>
    <n v="1"/>
    <n v="0"/>
    <n v="9"/>
    <n v="50"/>
    <d v="1899-12-30T00:09:50"/>
    <d v="1899-12-30T00:09:50"/>
    <s v="R201201"/>
    <x v="227"/>
    <n v="6.1016949152542415"/>
    <n v="0"/>
    <x v="14"/>
    <m/>
    <d v="1899-12-30T00:00:00"/>
    <d v="1899-12-30T00:00:00"/>
    <m/>
    <n v="0"/>
    <n v="0"/>
    <d v="1899-12-30T04:17:38"/>
    <d v="1899-12-30T05:10:02"/>
    <d v="1899-12-30T02:08:49"/>
    <d v="1899-12-30T02:35:01"/>
    <n v="1379"/>
    <x v="11"/>
    <x v="10"/>
    <n v="201203"/>
    <n v="12"/>
    <n v="0"/>
    <n v="24"/>
  </r>
  <r>
    <d v="2012-03-24T00:00:00"/>
    <d v="2012-03-24T00:00:00"/>
    <x v="18"/>
    <n v="1"/>
    <n v="0"/>
    <n v="10"/>
    <n v="53"/>
    <d v="1899-12-30T00:10:53"/>
    <d v="1899-12-30T00:10:53"/>
    <s v="R201201"/>
    <x v="227"/>
    <n v="5.5130168453292541"/>
    <n v="0"/>
    <x v="14"/>
    <m/>
    <d v="1899-12-30T00:00:00"/>
    <d v="1899-12-30T00:00:00"/>
    <m/>
    <n v="0"/>
    <n v="0"/>
    <d v="1899-12-30T04:45:09"/>
    <d v="1899-12-30T05:37:33"/>
    <d v="1899-12-30T02:22:34"/>
    <d v="1899-12-30T02:48:46"/>
    <n v="2186"/>
    <x v="11"/>
    <x v="10"/>
    <n v="201203"/>
    <n v="12"/>
    <n v="0"/>
    <n v="24"/>
  </r>
  <r>
    <d v="2012-03-24T00:00:00"/>
    <d v="2012-03-24T00:00:00"/>
    <x v="19"/>
    <n v="1"/>
    <n v="0"/>
    <n v="10"/>
    <n v="36"/>
    <d v="1899-12-30T00:10:36"/>
    <d v="1899-12-30T00:10:36"/>
    <s v="R201201"/>
    <x v="227"/>
    <n v="5.660377358490571"/>
    <n v="0"/>
    <x v="14"/>
    <m/>
    <d v="1899-12-30T00:00:00"/>
    <d v="1899-12-30T00:00:00"/>
    <m/>
    <n v="0"/>
    <n v="0"/>
    <d v="1899-12-30T04:37:43"/>
    <d v="1899-12-30T05:30:07"/>
    <d v="1899-12-30T02:18:52"/>
    <d v="1899-12-30T02:45:04"/>
    <n v="2006"/>
    <x v="11"/>
    <x v="10"/>
    <n v="201203"/>
    <n v="12"/>
    <n v="0"/>
    <n v="24"/>
  </r>
  <r>
    <d v="2012-03-24T00:00:00"/>
    <d v="2012-03-24T00:00:00"/>
    <x v="20"/>
    <n v="1"/>
    <n v="0"/>
    <n v="11"/>
    <n v="10"/>
    <d v="1899-12-30T00:11:10"/>
    <d v="1899-12-30T00:11:10"/>
    <s v="R201201"/>
    <x v="227"/>
    <n v="5.3731343283582138"/>
    <n v="0"/>
    <x v="14"/>
    <m/>
    <d v="1899-12-30T00:00:00"/>
    <d v="1899-12-30T00:00:00"/>
    <m/>
    <n v="0"/>
    <n v="0"/>
    <d v="1899-12-30T04:52:34"/>
    <d v="1899-12-30T05:44:58"/>
    <d v="1899-12-30T02:26:17"/>
    <d v="1899-12-30T02:52:29"/>
    <n v="2351"/>
    <x v="11"/>
    <x v="10"/>
    <n v="201203"/>
    <n v="12"/>
    <n v="0"/>
    <n v="24"/>
  </r>
  <r>
    <d v="2012-03-24T00:00:00"/>
    <d v="2012-03-24T00:00:00"/>
    <x v="21"/>
    <n v="0.1"/>
    <n v="0"/>
    <n v="0"/>
    <n v="55"/>
    <d v="1899-12-30T00:00:55"/>
    <d v="1899-12-30T00:09:10"/>
    <s v="R201201"/>
    <x v="227"/>
    <n v="6.5454545454545521"/>
    <n v="0"/>
    <x v="14"/>
    <m/>
    <d v="1899-12-30T00:00:00"/>
    <d v="1899-12-30T00:00:00"/>
    <m/>
    <n v="0"/>
    <n v="0"/>
    <d v="1899-12-30T04:00:10"/>
    <d v="1899-12-30T04:52:34"/>
    <d v="1899-12-30T02:00:05"/>
    <d v="1899-12-30T02:26:17"/>
    <n v="951"/>
    <x v="11"/>
    <x v="10"/>
    <n v="201203"/>
    <n v="12"/>
    <n v="0"/>
    <n v="24"/>
  </r>
  <r>
    <d v="2012-03-25T00:00:00"/>
    <d v="2012-03-25T00:00:00"/>
    <x v="1"/>
    <n v="8.17"/>
    <n v="0"/>
    <n v="52"/>
    <n v="19"/>
    <d v="1899-12-30T00:52:19"/>
    <d v="1899-12-30T00:06:24"/>
    <s v="Si"/>
    <x v="228"/>
    <n v="9.3698630136986374"/>
    <n v="0"/>
    <x v="19"/>
    <m/>
    <d v="1899-12-30T11:57:12"/>
    <d v="1899-12-30T05:58:36"/>
    <m/>
    <n v="0"/>
    <n v="0"/>
    <d v="1899-12-30T02:47:46"/>
    <d v="1899-12-30T03:40:10"/>
    <d v="1899-12-30T01:23:53"/>
    <d v="1899-12-30T01:50:05"/>
    <n v="779"/>
    <x v="11"/>
    <x v="10"/>
    <n v="201203"/>
    <n v="13"/>
    <n v="0"/>
    <n v="25"/>
  </r>
  <r>
    <d v="2012-03-27T00:00:00"/>
    <d v="2012-03-27T00:00:00"/>
    <x v="1"/>
    <n v="10.5"/>
    <n v="0"/>
    <n v="31"/>
    <n v="11"/>
    <d v="1899-12-30T00:31:11"/>
    <d v="1899-12-30T00:02:58"/>
    <s v="YNHH"/>
    <x v="229"/>
    <n v="20.203099946552666"/>
    <n v="0"/>
    <x v="13"/>
    <m/>
    <d v="1899-12-30T05:32:37"/>
    <d v="1899-12-30T02:46:19"/>
    <m/>
    <n v="0"/>
    <n v="0"/>
    <d v="1899-12-30T01:17:49"/>
    <d v="1899-12-30T02:10:13"/>
    <d v="1899-12-30T00:38:54"/>
    <d v="1899-12-30T01:05:06"/>
    <n v="186"/>
    <x v="11"/>
    <x v="10"/>
    <n v="201203"/>
    <n v="13"/>
    <n v="1"/>
    <n v="27"/>
  </r>
  <r>
    <d v="2012-03-27T00:00:00"/>
    <d v="2012-03-27T00:00:00"/>
    <x v="2"/>
    <n v="1"/>
    <n v="0"/>
    <n v="9"/>
    <n v="17"/>
    <d v="1899-12-30T00:09:17"/>
    <d v="1899-12-30T00:09:17"/>
    <s v="R201202"/>
    <x v="2"/>
    <n v="6.463195691202877"/>
    <n v="0"/>
    <x v="13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10"/>
    <n v="201203"/>
    <n v="13"/>
    <n v="0"/>
    <n v="27"/>
  </r>
  <r>
    <d v="2012-03-28T00:00:00"/>
    <d v="2012-03-28T00:00:00"/>
    <x v="2"/>
    <n v="3.1"/>
    <n v="0"/>
    <n v="28"/>
    <n v="50"/>
    <d v="1899-12-30T00:28:50"/>
    <d v="1899-12-30T00:09:18"/>
    <s v="R201202"/>
    <x v="224"/>
    <n v="6.4508670520231268"/>
    <n v="0"/>
    <x v="19"/>
    <m/>
    <d v="1899-12-30T04:03:41"/>
    <d v="1899-12-30T02:01:51"/>
    <m/>
    <n v="0"/>
    <n v="0"/>
    <d v="1899-12-30T04:03:41"/>
    <d v="1899-12-30T04:56:05"/>
    <d v="1899-12-30T02:01:51"/>
    <d v="1899-12-30T02:28:03"/>
    <n v="1018"/>
    <x v="11"/>
    <x v="10"/>
    <n v="201203"/>
    <n v="13"/>
    <n v="0"/>
    <n v="28"/>
  </r>
  <r>
    <d v="2012-03-29T00:00:00"/>
    <d v="2012-03-29T00:00:00"/>
    <x v="1"/>
    <n v="9.65"/>
    <n v="0"/>
    <n v="30"/>
    <n v="0"/>
    <d v="1899-12-30T00:30:00"/>
    <d v="1899-12-30T00:03:07"/>
    <s v="YNHH"/>
    <x v="229"/>
    <n v="19.300000000000015"/>
    <n v="124"/>
    <x v="13"/>
    <m/>
    <d v="1899-12-30T05:48:11"/>
    <d v="1899-12-30T02:54:06"/>
    <m/>
    <n v="0"/>
    <n v="0"/>
    <d v="1899-12-30T01:21:27"/>
    <d v="1899-12-30T02:13:51"/>
    <d v="1899-12-30T00:40:44"/>
    <d v="1899-12-30T01:06:56"/>
    <n v="225"/>
    <x v="11"/>
    <x v="10"/>
    <n v="201203"/>
    <n v="13"/>
    <n v="0"/>
    <n v="29"/>
  </r>
  <r>
    <d v="2012-03-29T00:00:00"/>
    <d v="2012-03-29T00:00:00"/>
    <x v="2"/>
    <n v="1"/>
    <n v="0"/>
    <n v="9"/>
    <n v="9"/>
    <d v="1899-12-30T00:09:09"/>
    <d v="1899-12-30T00:09:09"/>
    <s v="R201202"/>
    <x v="2"/>
    <n v="6.5573770491803325"/>
    <n v="150"/>
    <x v="13"/>
    <m/>
    <d v="1899-12-30T03:59:44"/>
    <d v="1899-12-30T01:59:52"/>
    <m/>
    <n v="0"/>
    <n v="0"/>
    <d v="1899-12-30T03:59:44"/>
    <d v="1899-12-30T04:52:08"/>
    <d v="1899-12-30T01:59:52"/>
    <d v="1899-12-30T02:26:04"/>
    <n v="945"/>
    <x v="11"/>
    <x v="10"/>
    <n v="201203"/>
    <n v="13"/>
    <n v="0"/>
    <n v="29"/>
  </r>
  <r>
    <d v="2012-03-30T00:00:00"/>
    <d v="2012-03-30T00:00:00"/>
    <x v="2"/>
    <n v="4.04"/>
    <n v="0"/>
    <n v="39"/>
    <n v="3"/>
    <d v="1899-12-30T00:39:03"/>
    <d v="1899-12-30T00:09:40"/>
    <s v="R201202"/>
    <x v="230"/>
    <n v="6.2074263764404671"/>
    <n v="156"/>
    <x v="19"/>
    <m/>
    <d v="1899-12-30T04:13:15"/>
    <d v="1899-12-30T02:06:37"/>
    <m/>
    <n v="0"/>
    <n v="0"/>
    <d v="1899-12-30T04:13:15"/>
    <d v="1899-12-30T05:05:39"/>
    <d v="1899-12-30T02:06:37"/>
    <d v="1899-12-30T02:32:49"/>
    <n v="1231"/>
    <x v="11"/>
    <x v="10"/>
    <n v="201203"/>
    <n v="13"/>
    <n v="0"/>
    <n v="30"/>
  </r>
  <r>
    <d v="2012-04-01T00:00:00"/>
    <d v="2012-04-01T00:00:00"/>
    <x v="1"/>
    <n v="10.5"/>
    <n v="0"/>
    <n v="40"/>
    <n v="33"/>
    <d v="1899-12-30T00:40:33"/>
    <d v="1899-12-30T00:03:52"/>
    <s v="Ciocci"/>
    <x v="0"/>
    <n v="15.536374845869309"/>
    <n v="143"/>
    <x v="19"/>
    <s v="Ride with Jake"/>
    <d v="1899-12-30T07:12:32"/>
    <d v="1899-12-30T03:36:16"/>
    <m/>
    <n v="0"/>
    <n v="0"/>
    <d v="1899-12-30T01:41:11"/>
    <d v="1899-12-30T02:33:35"/>
    <d v="1899-12-30T00:50:35"/>
    <d v="1899-12-30T01:16:47"/>
    <n v="418"/>
    <x v="11"/>
    <x v="1"/>
    <n v="201204"/>
    <n v="14"/>
    <n v="1"/>
    <n v="1"/>
  </r>
  <r>
    <d v="2012-04-01T00:00:00"/>
    <d v="2012-04-01T00:00:00"/>
    <x v="2"/>
    <n v="4"/>
    <n v="0"/>
    <n v="43"/>
    <n v="22"/>
    <d v="1899-12-30T00:43:22"/>
    <d v="1899-12-30T00:10:50"/>
    <s v="Newton"/>
    <x v="231"/>
    <n v="5.5342044581091514"/>
    <n v="149"/>
    <x v="18"/>
    <m/>
    <d v="1899-12-30T04:44:03"/>
    <d v="1899-12-30T02:22:02"/>
    <m/>
    <n v="0"/>
    <n v="0"/>
    <d v="1899-12-30T04:44:03"/>
    <d v="1899-12-30T05:36:27"/>
    <d v="1899-12-30T02:22:02"/>
    <d v="1899-12-30T02:48:14"/>
    <n v="2160"/>
    <x v="11"/>
    <x v="1"/>
    <n v="201204"/>
    <n v="14"/>
    <n v="0"/>
    <n v="1"/>
  </r>
  <r>
    <d v="2012-04-03T00:00:00"/>
    <d v="2012-04-03T00:00:00"/>
    <x v="1"/>
    <n v="11.3"/>
    <n v="0"/>
    <n v="31"/>
    <n v="5"/>
    <d v="1899-12-30T00:31:05"/>
    <d v="1899-12-30T00:02:45"/>
    <s v="YNHH"/>
    <x v="229"/>
    <n v="21.812332439678308"/>
    <n v="132"/>
    <x v="13"/>
    <m/>
    <d v="1899-12-30T05:08:05"/>
    <d v="1899-12-30T02:34:02"/>
    <m/>
    <n v="0"/>
    <n v="0"/>
    <d v="1899-12-30T01:12:04"/>
    <d v="1899-12-30T02:04:28"/>
    <d v="1899-12-30T00:36:02"/>
    <d v="1899-12-30T01:02:14"/>
    <n v="107"/>
    <x v="11"/>
    <x v="1"/>
    <n v="201204"/>
    <n v="14"/>
    <n v="1"/>
    <n v="3"/>
  </r>
  <r>
    <d v="2012-04-03T00:00:00"/>
    <d v="2012-04-03T00:00:00"/>
    <x v="2"/>
    <n v="0.55000000000000004"/>
    <n v="0"/>
    <n v="5"/>
    <n v="6"/>
    <d v="1899-12-30T00:05:06"/>
    <d v="1899-12-30T00:09:16"/>
    <s v="R201201"/>
    <x v="2"/>
    <n v="6.470588235294124"/>
    <n v="153"/>
    <x v="13"/>
    <m/>
    <d v="1899-12-30T04:02:57"/>
    <d v="1899-12-30T02:01:28"/>
    <m/>
    <n v="0"/>
    <n v="0"/>
    <d v="1899-12-30T04:02:57"/>
    <d v="1899-12-30T04:55:21"/>
    <d v="1899-12-30T02:01:28"/>
    <d v="1899-12-30T02:27:40"/>
    <n v="999"/>
    <x v="11"/>
    <x v="1"/>
    <n v="201204"/>
    <n v="14"/>
    <n v="0"/>
    <n v="3"/>
  </r>
  <r>
    <d v="2012-04-05T00:00:00"/>
    <d v="2012-04-05T00:00:00"/>
    <x v="2"/>
    <n v="4.5999999999999996"/>
    <n v="0"/>
    <n v="44"/>
    <n v="29"/>
    <d v="1899-12-30T00:44:29"/>
    <d v="1899-12-30T00:09:40"/>
    <s v="R201201"/>
    <x v="232"/>
    <n v="6.2045710003746768"/>
    <n v="162"/>
    <x v="6"/>
    <m/>
    <d v="1899-12-30T04:13:22"/>
    <d v="1899-12-30T02:06:41"/>
    <m/>
    <n v="0"/>
    <n v="0"/>
    <d v="1899-12-30T04:13:22"/>
    <d v="1899-12-30T05:05:46"/>
    <d v="1899-12-30T02:06:41"/>
    <d v="1899-12-30T02:32:53"/>
    <n v="1238"/>
    <x v="11"/>
    <x v="1"/>
    <n v="201204"/>
    <n v="14"/>
    <n v="1"/>
    <n v="5"/>
  </r>
  <r>
    <d v="2012-04-06T00:00:00"/>
    <d v="2012-04-06T00:00:00"/>
    <x v="1"/>
    <n v="28.17"/>
    <n v="2"/>
    <n v="5"/>
    <n v="9"/>
    <d v="1899-12-30T02:05:09"/>
    <d v="1899-12-30T00:04:27"/>
    <s v="Ciocci"/>
    <x v="233"/>
    <n v="13.505393527766691"/>
    <n v="133"/>
    <x v="15"/>
    <s v="Ride with Jake"/>
    <d v="1899-12-30T08:17:35"/>
    <d v="1899-12-30T04:08:47"/>
    <m/>
    <n v="0"/>
    <n v="0"/>
    <d v="1899-12-30T01:56:24"/>
    <d v="1899-12-30T02:48:48"/>
    <d v="1899-12-30T00:58:12"/>
    <d v="1899-12-30T01:24:24"/>
    <n v="638"/>
    <x v="11"/>
    <x v="1"/>
    <n v="201204"/>
    <n v="14"/>
    <n v="0"/>
    <n v="6"/>
  </r>
  <r>
    <d v="2012-04-08T00:00:00"/>
    <d v="2012-04-08T00:00:00"/>
    <x v="2"/>
    <n v="6.87"/>
    <n v="1"/>
    <n v="8"/>
    <n v="30"/>
    <d v="1899-12-30T01:08:30"/>
    <d v="1899-12-30T00:09:58"/>
    <s v="Newton"/>
    <x v="234"/>
    <n v="6.0175182481751879"/>
    <n v="155"/>
    <x v="15"/>
    <m/>
    <d v="1899-12-30T04:21:14"/>
    <d v="1899-12-30T02:10:37"/>
    <m/>
    <n v="0"/>
    <n v="0"/>
    <d v="1899-12-30T04:21:14"/>
    <d v="1899-12-30T05:13:38"/>
    <d v="1899-12-30T02:10:37"/>
    <d v="1899-12-30T02:36:49"/>
    <n v="1497"/>
    <x v="11"/>
    <x v="1"/>
    <n v="201204"/>
    <n v="15"/>
    <n v="1"/>
    <n v="8"/>
  </r>
  <r>
    <d v="2012-04-11T00:00:00"/>
    <d v="2012-04-11T00:00:00"/>
    <x v="2"/>
    <n v="4.05"/>
    <n v="0"/>
    <n v="39"/>
    <n v="23"/>
    <d v="1899-12-30T00:39:23"/>
    <d v="1899-12-30T00:09:43"/>
    <s v="R201202"/>
    <x v="230"/>
    <n v="6.1701227253491373"/>
    <n v="157"/>
    <x v="6"/>
    <m/>
    <d v="1899-12-30T04:14:47"/>
    <d v="1899-12-30T02:07:23"/>
    <m/>
    <n v="0"/>
    <n v="0"/>
    <d v="1899-12-30T04:14:47"/>
    <d v="1899-12-30T05:07:11"/>
    <d v="1899-12-30T02:07:23"/>
    <d v="1899-12-30T02:33:35"/>
    <n v="1290"/>
    <x v="11"/>
    <x v="1"/>
    <n v="201204"/>
    <n v="15"/>
    <n v="2"/>
    <n v="11"/>
  </r>
  <r>
    <d v="2012-04-12T00:00:00"/>
    <d v="2012-04-12T00:00:00"/>
    <x v="1"/>
    <n v="14.2"/>
    <n v="0"/>
    <n v="28"/>
    <n v="36"/>
    <d v="1899-12-30T00:28:36"/>
    <d v="1899-12-30T00:02:01"/>
    <s v="YNHH"/>
    <x v="235"/>
    <n v="29.790209790209811"/>
    <n v="144"/>
    <x v="13"/>
    <m/>
    <d v="1899-12-30T03:45:35"/>
    <d v="1899-12-30T01:52:47"/>
    <m/>
    <n v="0"/>
    <n v="0"/>
    <d v="1899-12-30T00:52:46"/>
    <d v="1899-12-30T01:45:10"/>
    <d v="1899-12-30T00:26:23"/>
    <d v="1899-12-30T00:52:35"/>
    <n v="13"/>
    <x v="11"/>
    <x v="1"/>
    <n v="201204"/>
    <n v="15"/>
    <n v="0"/>
    <n v="12"/>
  </r>
  <r>
    <d v="2012-04-13T00:00:00"/>
    <d v="2012-04-13T00:00:00"/>
    <x v="2"/>
    <n v="4.03"/>
    <n v="0"/>
    <n v="38"/>
    <n v="58"/>
    <d v="1899-12-30T00:38:58"/>
    <d v="1899-12-30T00:09:40"/>
    <s v="R201202"/>
    <x v="230"/>
    <n v="6.2053036783575752"/>
    <n v="157"/>
    <x v="6"/>
    <s v="Slow start"/>
    <d v="1899-12-30T04:13:20"/>
    <d v="1899-12-30T02:06:40"/>
    <m/>
    <n v="0"/>
    <n v="0"/>
    <d v="1899-12-30T04:13:20"/>
    <d v="1899-12-30T05:05:44"/>
    <d v="1899-12-30T02:06:40"/>
    <d v="1899-12-30T02:32:52"/>
    <n v="1236"/>
    <x v="11"/>
    <x v="1"/>
    <n v="201204"/>
    <n v="15"/>
    <n v="0"/>
    <n v="13"/>
  </r>
  <r>
    <d v="2012-04-14T00:00:00"/>
    <d v="2012-04-14T00:00:00"/>
    <x v="1"/>
    <n v="10.5"/>
    <n v="0"/>
    <n v="36"/>
    <n v="56"/>
    <d v="1899-12-30T00:36:56"/>
    <d v="1899-12-30T00:03:31"/>
    <s v="Ciocci"/>
    <x v="0"/>
    <n v="17.057761732852001"/>
    <n v="0"/>
    <x v="14"/>
    <m/>
    <d v="1899-12-30T06:33:57"/>
    <d v="1899-12-30T03:16:59"/>
    <m/>
    <n v="0"/>
    <n v="0"/>
    <d v="1899-12-30T01:32:09"/>
    <d v="1899-12-30T02:24:33"/>
    <d v="1899-12-30T00:46:05"/>
    <d v="1899-12-30T01:12:17"/>
    <n v="303"/>
    <x v="11"/>
    <x v="1"/>
    <n v="201204"/>
    <n v="15"/>
    <n v="0"/>
    <n v="14"/>
  </r>
  <r>
    <d v="2012-04-17T00:00:00"/>
    <d v="2012-04-17T00:00:00"/>
    <x v="2"/>
    <n v="3.2"/>
    <n v="0"/>
    <n v="29"/>
    <n v="42"/>
    <d v="1899-12-30T00:29:42"/>
    <d v="1899-12-30T00:09:17"/>
    <s v="R201201"/>
    <x v="236"/>
    <n v="6.4646464646464699"/>
    <n v="0"/>
    <x v="22"/>
    <m/>
    <d v="1899-12-30T04:03:10"/>
    <d v="1899-12-30T02:01:35"/>
    <m/>
    <n v="0"/>
    <n v="0"/>
    <d v="1899-12-30T04:03:10"/>
    <d v="1899-12-30T04:55:34"/>
    <d v="1899-12-30T02:01:35"/>
    <d v="1899-12-30T02:27:47"/>
    <n v="1005"/>
    <x v="11"/>
    <x v="1"/>
    <n v="201204"/>
    <n v="16"/>
    <n v="2"/>
    <n v="17"/>
  </r>
  <r>
    <d v="2012-04-20T00:00:00"/>
    <d v="2012-04-20T00:00:00"/>
    <x v="1"/>
    <n v="53.1"/>
    <n v="4"/>
    <n v="30"/>
    <n v="13"/>
    <d v="1899-12-30T04:30:13"/>
    <d v="1899-12-30T00:05:05"/>
    <s v="Ciocci"/>
    <x v="237"/>
    <n v="11.790538456793941"/>
    <n v="142"/>
    <x v="14"/>
    <s v="Matt had Flat..rolling time was 3:37"/>
    <d v="1899-12-30T09:29:57"/>
    <d v="1899-12-30T04:44:58"/>
    <m/>
    <n v="0"/>
    <n v="0"/>
    <d v="1899-12-30T02:13:20"/>
    <d v="1899-12-30T03:05:44"/>
    <d v="1899-12-30T01:06:40"/>
    <d v="1899-12-30T01:32:52"/>
    <n v="738"/>
    <x v="11"/>
    <x v="1"/>
    <n v="201204"/>
    <n v="16"/>
    <n v="2"/>
    <n v="20"/>
  </r>
  <r>
    <d v="2012-04-21T00:00:00"/>
    <d v="2012-04-21T00:00:00"/>
    <x v="0"/>
    <n v="0.31"/>
    <n v="0"/>
    <n v="13"/>
    <n v="30"/>
    <d v="1899-12-30T00:13:30"/>
    <d v="1899-12-30T00:43:33"/>
    <s v="Lake"/>
    <x v="238"/>
    <n v="1.3777777777777789"/>
    <n v="0"/>
    <x v="5"/>
    <s v="Very Choppy"/>
    <d v="1899-12-30T01:44:31"/>
    <d v="1899-12-30T00:52:15"/>
    <m/>
    <n v="0"/>
    <n v="0"/>
    <d v="1899-12-30T19:00:58"/>
    <d v="1899-12-30T19:53:22"/>
    <d v="1899-12-30T09:30:29"/>
    <d v="1899-12-30T09:56:41"/>
    <n v="3481"/>
    <x v="11"/>
    <x v="1"/>
    <n v="201204"/>
    <n v="16"/>
    <n v="0"/>
    <n v="21"/>
  </r>
  <r>
    <d v="2012-04-24T00:00:00"/>
    <d v="2012-04-24T00:00:00"/>
    <x v="2"/>
    <n v="3.1"/>
    <n v="0"/>
    <n v="28"/>
    <n v="16"/>
    <d v="1899-12-30T00:28:16"/>
    <d v="1899-12-30T00:09:07"/>
    <s v="R201202"/>
    <x v="224"/>
    <n v="6.5801886792452882"/>
    <n v="158"/>
    <x v="6"/>
    <m/>
    <d v="1899-12-30T03:58:54"/>
    <d v="1899-12-30T01:59:27"/>
    <m/>
    <n v="0"/>
    <n v="0"/>
    <d v="1899-12-30T03:58:54"/>
    <d v="1899-12-30T04:51:18"/>
    <d v="1899-12-30T01:59:27"/>
    <d v="1899-12-30T02:25:39"/>
    <n v="938"/>
    <x v="11"/>
    <x v="1"/>
    <n v="201204"/>
    <n v="17"/>
    <n v="2"/>
    <n v="24"/>
  </r>
  <r>
    <d v="2012-04-26T00:00:00"/>
    <d v="2012-04-26T00:00:00"/>
    <x v="2"/>
    <n v="3.1"/>
    <n v="0"/>
    <n v="30"/>
    <n v="42"/>
    <d v="1899-12-30T00:30:42"/>
    <d v="1899-12-30T00:09:54"/>
    <s v="R201202"/>
    <x v="224"/>
    <n v="6.0586319218241096"/>
    <n v="148"/>
    <x v="6"/>
    <s v="HR Run (under 150)"/>
    <d v="1899-12-30T04:19:28"/>
    <d v="1899-12-30T02:09:44"/>
    <m/>
    <n v="0"/>
    <n v="0"/>
    <d v="1899-12-30T04:19:28"/>
    <d v="1899-12-30T05:11:52"/>
    <d v="1899-12-30T02:09:44"/>
    <d v="1899-12-30T02:35:56"/>
    <n v="1448"/>
    <x v="11"/>
    <x v="1"/>
    <n v="201204"/>
    <n v="17"/>
    <n v="1"/>
    <n v="26"/>
  </r>
  <r>
    <d v="2012-04-29T00:00:00"/>
    <d v="2012-04-29T00:00:00"/>
    <x v="2"/>
    <n v="13.1"/>
    <n v="2"/>
    <n v="10"/>
    <n v="4"/>
    <d v="1899-12-30T02:10:04"/>
    <d v="1899-12-30T00:09:56"/>
    <s v="Newton"/>
    <x v="239"/>
    <n v="6.0430548436699176"/>
    <n v="166"/>
    <x v="22"/>
    <m/>
    <d v="1899-12-30T04:20:08"/>
    <d v="1899-12-30T02:10:04"/>
    <m/>
    <n v="0"/>
    <n v="0"/>
    <d v="1899-12-30T04:20:08"/>
    <d v="1899-12-30T05:12:32"/>
    <d v="1899-12-30T02:10:04"/>
    <d v="1899-12-30T02:36:16"/>
    <n v="1466"/>
    <x v="11"/>
    <x v="1"/>
    <n v="201204"/>
    <n v="18"/>
    <n v="2"/>
    <n v="29"/>
  </r>
  <r>
    <d v="2012-04-29T00:00:00"/>
    <d v="2012-04-29T00:00:00"/>
    <x v="8"/>
    <n v="1"/>
    <n v="0"/>
    <n v="10"/>
    <n v="11"/>
    <d v="1899-12-30T00:10:11"/>
    <d v="1899-12-30T00:10:11"/>
    <s v="Newton"/>
    <x v="239"/>
    <n v="5.891980360065471"/>
    <n v="158"/>
    <x v="22"/>
    <m/>
    <d v="1899-12-30T00:00:00"/>
    <d v="1899-12-30T00:00:00"/>
    <m/>
    <n v="0"/>
    <n v="0"/>
    <d v="1899-12-30T04:26:48"/>
    <d v="1899-12-30T05:19:12"/>
    <d v="1899-12-30T02:13:24"/>
    <d v="1899-12-30T02:39:36"/>
    <n v="1686"/>
    <x v="11"/>
    <x v="1"/>
    <n v="201204"/>
    <n v="18"/>
    <n v="0"/>
    <n v="29"/>
  </r>
  <r>
    <d v="2012-04-29T00:00:00"/>
    <d v="2012-04-29T00:00:00"/>
    <x v="9"/>
    <n v="1"/>
    <n v="0"/>
    <n v="9"/>
    <n v="49"/>
    <d v="1899-12-30T00:09:49"/>
    <d v="1899-12-30T00:09:49"/>
    <s v="Newton"/>
    <x v="239"/>
    <n v="6.1120543293718219"/>
    <n v="156"/>
    <x v="22"/>
    <m/>
    <d v="1899-12-30T00:00:00"/>
    <d v="1899-12-30T00:00:00"/>
    <m/>
    <n v="0"/>
    <n v="0"/>
    <d v="1899-12-30T04:17:12"/>
    <d v="1899-12-30T05:09:36"/>
    <d v="1899-12-30T02:08:36"/>
    <d v="1899-12-30T02:34:48"/>
    <n v="1361"/>
    <x v="11"/>
    <x v="1"/>
    <n v="201204"/>
    <n v="18"/>
    <n v="4"/>
    <n v="29"/>
  </r>
  <r>
    <d v="2012-04-29T00:00:00"/>
    <d v="2012-04-29T00:00:00"/>
    <x v="10"/>
    <n v="1"/>
    <n v="0"/>
    <n v="9"/>
    <n v="46"/>
    <d v="1899-12-30T00:09:46"/>
    <d v="1899-12-30T00:09:46"/>
    <s v="Newton"/>
    <x v="239"/>
    <n v="6.1433447098976153"/>
    <n v="161"/>
    <x v="22"/>
    <m/>
    <d v="1899-12-30T00:00:00"/>
    <d v="1899-12-30T00:00:00"/>
    <m/>
    <n v="0"/>
    <n v="0"/>
    <d v="1899-12-30T04:15:53"/>
    <d v="1899-12-30T05:08:17"/>
    <d v="1899-12-30T02:07:57"/>
    <d v="1899-12-30T02:34:09"/>
    <n v="1324"/>
    <x v="11"/>
    <x v="1"/>
    <n v="201204"/>
    <n v="18"/>
    <n v="0"/>
    <n v="29"/>
  </r>
  <r>
    <d v="2012-04-29T00:00:00"/>
    <d v="2012-04-29T00:00:00"/>
    <x v="11"/>
    <n v="1"/>
    <n v="0"/>
    <n v="9"/>
    <n v="48"/>
    <d v="1899-12-30T00:09:48"/>
    <d v="1899-12-30T00:09:48"/>
    <s v="Newton"/>
    <x v="239"/>
    <n v="6.12244897959184"/>
    <n v="163"/>
    <x v="22"/>
    <m/>
    <d v="1899-12-30T00:00:00"/>
    <d v="1899-12-30T00:00:00"/>
    <m/>
    <n v="0"/>
    <n v="0"/>
    <d v="1899-12-30T04:16:46"/>
    <d v="1899-12-30T05:09:10"/>
    <d v="1899-12-30T02:08:23"/>
    <d v="1899-12-30T02:34:35"/>
    <n v="1345"/>
    <x v="11"/>
    <x v="1"/>
    <n v="201204"/>
    <n v="18"/>
    <n v="0"/>
    <n v="29"/>
  </r>
  <r>
    <d v="2012-04-29T00:00:00"/>
    <d v="2012-04-29T00:00:00"/>
    <x v="12"/>
    <n v="1"/>
    <n v="0"/>
    <n v="9"/>
    <n v="45"/>
    <d v="1899-12-30T00:09:45"/>
    <d v="1899-12-30T00:09:45"/>
    <s v="Newton"/>
    <x v="239"/>
    <n v="6.1538461538461586"/>
    <n v="164"/>
    <x v="22"/>
    <m/>
    <d v="1899-12-30T00:00:00"/>
    <d v="1899-12-30T00:00:00"/>
    <m/>
    <n v="0"/>
    <n v="0"/>
    <d v="1899-12-30T04:15:27"/>
    <d v="1899-12-30T05:07:51"/>
    <d v="1899-12-30T02:07:43"/>
    <d v="1899-12-30T02:33:56"/>
    <n v="1311"/>
    <x v="11"/>
    <x v="1"/>
    <n v="201204"/>
    <n v="18"/>
    <n v="0"/>
    <n v="29"/>
  </r>
  <r>
    <d v="2012-04-29T00:00:00"/>
    <d v="2012-04-29T00:00:00"/>
    <x v="13"/>
    <n v="1"/>
    <n v="0"/>
    <n v="9"/>
    <n v="53"/>
    <d v="1899-12-30T00:09:53"/>
    <d v="1899-12-30T00:09:53"/>
    <s v="Newton"/>
    <x v="239"/>
    <n v="6.070826306914002"/>
    <n v="164"/>
    <x v="22"/>
    <m/>
    <d v="1899-12-30T00:00:00"/>
    <d v="1899-12-30T00:00:00"/>
    <m/>
    <n v="0"/>
    <n v="0"/>
    <d v="1899-12-30T04:18:57"/>
    <d v="1899-12-30T05:11:21"/>
    <d v="1899-12-30T02:09:28"/>
    <d v="1899-12-30T02:35:40"/>
    <n v="1432"/>
    <x v="11"/>
    <x v="1"/>
    <n v="201204"/>
    <n v="18"/>
    <n v="0"/>
    <n v="29"/>
  </r>
  <r>
    <d v="2012-04-29T00:00:00"/>
    <d v="2012-04-29T00:00:00"/>
    <x v="14"/>
    <n v="1"/>
    <n v="0"/>
    <n v="9"/>
    <n v="57"/>
    <d v="1899-12-30T00:09:57"/>
    <d v="1899-12-30T00:09:57"/>
    <s v="Newton"/>
    <x v="239"/>
    <n v="6.030150753768849"/>
    <n v="164"/>
    <x v="22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"/>
    <n v="201204"/>
    <n v="18"/>
    <n v="0"/>
    <n v="29"/>
  </r>
  <r>
    <d v="2012-04-29T00:00:00"/>
    <d v="2012-04-29T00:00:00"/>
    <x v="15"/>
    <n v="1"/>
    <n v="0"/>
    <n v="10"/>
    <n v="12"/>
    <d v="1899-12-30T00:10:12"/>
    <d v="1899-12-30T00:10:12"/>
    <s v="Newton"/>
    <x v="239"/>
    <n v="5.8823529411764754"/>
    <n v="164"/>
    <x v="22"/>
    <m/>
    <d v="1899-12-30T00:00:00"/>
    <d v="1899-12-30T00:00:00"/>
    <m/>
    <n v="0"/>
    <n v="0"/>
    <d v="1899-12-30T04:27:14"/>
    <d v="1899-12-30T05:19:38"/>
    <d v="1899-12-30T02:13:37"/>
    <d v="1899-12-30T02:39:49"/>
    <n v="1694"/>
    <x v="11"/>
    <x v="1"/>
    <n v="201204"/>
    <n v="18"/>
    <n v="0"/>
    <n v="29"/>
  </r>
  <r>
    <d v="2012-04-29T00:00:00"/>
    <d v="2012-04-29T00:00:00"/>
    <x v="16"/>
    <n v="1"/>
    <n v="0"/>
    <n v="9"/>
    <n v="42"/>
    <d v="1899-12-30T00:09:42"/>
    <d v="1899-12-30T00:09:42"/>
    <s v="Newton"/>
    <x v="239"/>
    <n v="6.1855670103092839"/>
    <n v="166"/>
    <x v="22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  <n v="18"/>
    <n v="0"/>
    <n v="29"/>
  </r>
  <r>
    <d v="2012-04-29T00:00:00"/>
    <d v="2012-04-29T00:00:00"/>
    <x v="17"/>
    <n v="1"/>
    <n v="0"/>
    <n v="10"/>
    <n v="2"/>
    <d v="1899-12-30T00:10:02"/>
    <d v="1899-12-30T00:10:02"/>
    <s v="Newton"/>
    <x v="239"/>
    <n v="5.9800664451827297"/>
    <n v="169"/>
    <x v="22"/>
    <m/>
    <d v="1899-12-30T00:00:00"/>
    <d v="1899-12-30T00:00:00"/>
    <m/>
    <n v="0"/>
    <n v="0"/>
    <d v="1899-12-30T04:22:52"/>
    <d v="1899-12-30T05:15:16"/>
    <d v="1899-12-30T02:11:26"/>
    <d v="1899-12-30T02:37:38"/>
    <n v="1574"/>
    <x v="11"/>
    <x v="1"/>
    <n v="201204"/>
    <n v="18"/>
    <n v="0"/>
    <n v="29"/>
  </r>
  <r>
    <d v="2012-04-29T00:00:00"/>
    <d v="2012-04-29T00:00:00"/>
    <x v="18"/>
    <n v="1"/>
    <n v="0"/>
    <n v="9"/>
    <n v="43"/>
    <d v="1899-12-30T00:09:43"/>
    <d v="1899-12-30T00:09:43"/>
    <s v="Newton"/>
    <x v="239"/>
    <n v="6.1749571183533494"/>
    <n v="170"/>
    <x v="22"/>
    <m/>
    <d v="1899-12-30T00:00:00"/>
    <d v="1899-12-30T00:00:00"/>
    <m/>
    <n v="0"/>
    <n v="0"/>
    <d v="1899-12-30T04:14:35"/>
    <d v="1899-12-30T05:06:59"/>
    <d v="1899-12-30T02:07:17"/>
    <d v="1899-12-30T02:33:29"/>
    <n v="1281"/>
    <x v="11"/>
    <x v="1"/>
    <n v="201204"/>
    <n v="18"/>
    <n v="0"/>
    <n v="29"/>
  </r>
  <r>
    <d v="2012-04-29T00:00:00"/>
    <d v="2012-04-29T00:00:00"/>
    <x v="19"/>
    <n v="1"/>
    <n v="0"/>
    <n v="10"/>
    <n v="3"/>
    <d v="1899-12-30T00:10:03"/>
    <d v="1899-12-30T00:10:03"/>
    <s v="Newton"/>
    <x v="239"/>
    <n v="5.9701492537313472"/>
    <n v="173"/>
    <x v="22"/>
    <m/>
    <d v="1899-12-30T00:00:00"/>
    <d v="1899-12-30T00:00:00"/>
    <m/>
    <n v="0"/>
    <n v="0"/>
    <d v="1899-12-30T04:23:19"/>
    <d v="1899-12-30T05:15:43"/>
    <d v="1899-12-30T02:11:39"/>
    <d v="1899-12-30T02:37:51"/>
    <n v="1589"/>
    <x v="11"/>
    <x v="1"/>
    <n v="201204"/>
    <n v="18"/>
    <n v="0"/>
    <n v="29"/>
  </r>
  <r>
    <d v="2012-04-29T00:00:00"/>
    <d v="2012-04-29T00:00:00"/>
    <x v="20"/>
    <n v="1"/>
    <n v="0"/>
    <n v="9"/>
    <n v="42"/>
    <d v="1899-12-30T00:09:42"/>
    <d v="1899-12-30T00:09:42"/>
    <s v="Newton"/>
    <x v="239"/>
    <n v="6.1855670103092839"/>
    <n v="175"/>
    <x v="22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  <n v="18"/>
    <n v="0"/>
    <n v="29"/>
  </r>
  <r>
    <d v="2012-04-29T00:00:00"/>
    <d v="2012-04-29T00:00:00"/>
    <x v="21"/>
    <n v="0.1"/>
    <n v="0"/>
    <n v="1"/>
    <n v="31"/>
    <d v="1899-12-30T00:01:31"/>
    <d v="1899-12-30T00:15:10"/>
    <s v="Newton"/>
    <x v="239"/>
    <n v="3.9560439560439598"/>
    <n v="178"/>
    <x v="22"/>
    <m/>
    <d v="1899-12-30T00:00:00"/>
    <d v="1899-12-30T00:00:00"/>
    <m/>
    <n v="0"/>
    <n v="0"/>
    <d v="1899-12-30T06:37:22"/>
    <d v="1899-12-30T07:29:46"/>
    <d v="1899-12-30T03:18:41"/>
    <d v="1899-12-30T03:44:53"/>
    <n v="3028"/>
    <x v="11"/>
    <x v="1"/>
    <n v="201204"/>
    <n v="18"/>
    <n v="0"/>
    <n v="29"/>
  </r>
  <r>
    <d v="2012-05-01T00:00:00"/>
    <d v="2012-05-01T00:00:00"/>
    <x v="0"/>
    <n v="0.6"/>
    <n v="0"/>
    <n v="22"/>
    <n v="12"/>
    <d v="1899-12-30T00:22:12"/>
    <d v="1899-12-30T00:37:00"/>
    <s v="Post"/>
    <x v="240"/>
    <n v="1.6216216216216228"/>
    <n v="0"/>
    <x v="13"/>
    <s v="Felt slow"/>
    <d v="1899-12-30T01:28:48"/>
    <d v="1899-12-30T00:44:24"/>
    <m/>
    <n v="0"/>
    <n v="0"/>
    <d v="1899-12-30T16:09:24"/>
    <d v="1899-12-30T17:01:48"/>
    <d v="1899-12-30T08:04:42"/>
    <d v="1899-12-30T08:30:54"/>
    <n v="3347"/>
    <x v="11"/>
    <x v="2"/>
    <n v="201205"/>
    <n v="18"/>
    <n v="1"/>
    <n v="1"/>
  </r>
  <r>
    <d v="2012-05-02T00:00:00"/>
    <d v="2012-05-02T00:00:00"/>
    <x v="0"/>
    <n v="0.71"/>
    <n v="0"/>
    <n v="28"/>
    <n v="25"/>
    <d v="1899-12-30T00:28:25"/>
    <d v="1899-12-30T00:40:01"/>
    <s v="Post"/>
    <x v="241"/>
    <n v="1.4991202346041066"/>
    <n v="0"/>
    <x v="13"/>
    <s v="Felt Good"/>
    <d v="1899-12-30T01:36:03"/>
    <d v="1899-12-30T00:48:02"/>
    <m/>
    <n v="0"/>
    <n v="0"/>
    <d v="1899-12-30T17:28:37"/>
    <d v="1899-12-30T18:21:01"/>
    <d v="1899-12-30T08:44:18"/>
    <d v="1899-12-30T09:10:30"/>
    <n v="3442"/>
    <x v="11"/>
    <x v="2"/>
    <n v="201205"/>
    <n v="18"/>
    <n v="0"/>
    <n v="2"/>
  </r>
  <r>
    <d v="2012-05-02T00:00:00"/>
    <d v="2012-05-02T00:00:00"/>
    <x v="1"/>
    <n v="7.5"/>
    <n v="0"/>
    <n v="30"/>
    <n v="0"/>
    <d v="1899-12-30T00:30:00"/>
    <d v="1899-12-30T00:04:00"/>
    <s v="YNHH"/>
    <x v="242"/>
    <n v="15.000000000000014"/>
    <n v="0"/>
    <x v="13"/>
    <s v="Boring"/>
    <d v="1899-12-30T07:28:00"/>
    <d v="1899-12-30T03:44:00"/>
    <m/>
    <n v="0"/>
    <n v="0"/>
    <d v="1899-12-30T01:44:48"/>
    <d v="1899-12-30T02:37:12"/>
    <d v="1899-12-30T00:52:24"/>
    <d v="1899-12-30T01:18:36"/>
    <n v="473"/>
    <x v="11"/>
    <x v="2"/>
    <n v="201205"/>
    <n v="18"/>
    <n v="0"/>
    <n v="2"/>
  </r>
  <r>
    <d v="2012-05-03T00:00:00"/>
    <d v="2012-05-03T00:00:00"/>
    <x v="1"/>
    <n v="9.8699999999999992"/>
    <n v="0"/>
    <n v="30"/>
    <n v="0"/>
    <d v="1899-12-30T00:30:00"/>
    <d v="1899-12-30T00:03:02"/>
    <s v="YNHH"/>
    <x v="229"/>
    <n v="19.740000000000013"/>
    <n v="119"/>
    <x v="13"/>
    <s v="Felt Good"/>
    <d v="1899-12-30T05:40:26"/>
    <d v="1899-12-30T02:50:13"/>
    <m/>
    <n v="0"/>
    <n v="0"/>
    <d v="1899-12-30T01:19:38"/>
    <d v="1899-12-30T02:12:02"/>
    <d v="1899-12-30T00:39:49"/>
    <d v="1899-12-30T01:06:01"/>
    <n v="215"/>
    <x v="11"/>
    <x v="2"/>
    <n v="201205"/>
    <n v="18"/>
    <n v="0"/>
    <n v="3"/>
  </r>
  <r>
    <d v="2012-05-04T00:00:00"/>
    <d v="2012-05-04T00:00:00"/>
    <x v="2"/>
    <n v="3.1"/>
    <n v="0"/>
    <n v="30"/>
    <n v="15"/>
    <d v="1899-12-30T00:30:15"/>
    <d v="1899-12-30T00:09:45"/>
    <s v="R201202"/>
    <x v="224"/>
    <n v="6.1487603305785186"/>
    <n v="157"/>
    <x v="34"/>
    <s v="Tough"/>
    <d v="1899-12-30T04:15:40"/>
    <d v="1899-12-30T02:07:50"/>
    <m/>
    <n v="0"/>
    <n v="0"/>
    <d v="1899-12-30T04:15:40"/>
    <d v="1899-12-30T05:08:04"/>
    <d v="1899-12-30T02:07:50"/>
    <d v="1899-12-30T02:34:02"/>
    <n v="1316"/>
    <x v="11"/>
    <x v="2"/>
    <n v="201205"/>
    <n v="18"/>
    <n v="0"/>
    <n v="4"/>
  </r>
  <r>
    <d v="2012-05-06T00:00:00"/>
    <d v="2012-05-06T00:00:00"/>
    <x v="1"/>
    <n v="58.63"/>
    <n v="4"/>
    <n v="24"/>
    <n v="57"/>
    <d v="1899-12-30T04:24:57"/>
    <d v="1899-12-30T00:04:31"/>
    <s v="Ciocci"/>
    <x v="243"/>
    <n v="13.277222117380649"/>
    <n v="0"/>
    <x v="28"/>
    <s v="Rolling time of just over 4:04"/>
    <d v="1899-12-30T08:26:08"/>
    <d v="1899-12-30T04:13:04"/>
    <m/>
    <n v="0"/>
    <n v="0"/>
    <d v="1899-12-30T01:58:24"/>
    <d v="1899-12-30T02:50:48"/>
    <d v="1899-12-30T00:59:12"/>
    <d v="1899-12-30T01:25:24"/>
    <n v="667"/>
    <x v="11"/>
    <x v="2"/>
    <n v="201205"/>
    <n v="19"/>
    <n v="1"/>
    <n v="6"/>
  </r>
  <r>
    <d v="2012-05-08T00:00:00"/>
    <d v="2012-05-08T00:00:00"/>
    <x v="0"/>
    <n v="0.85"/>
    <n v="0"/>
    <n v="33"/>
    <n v="22"/>
    <d v="1899-12-30T00:33:22"/>
    <d v="1899-12-30T00:39:15"/>
    <s v="Post"/>
    <x v="244"/>
    <n v="1.5284715284715296"/>
    <n v="0"/>
    <x v="13"/>
    <m/>
    <d v="1899-12-30T01:34:13"/>
    <d v="1899-12-30T00:47:06"/>
    <m/>
    <n v="0"/>
    <n v="0"/>
    <d v="1899-12-30T17:08:29"/>
    <d v="1899-12-30T18:00:53"/>
    <d v="1899-12-30T08:34:14"/>
    <d v="1899-12-30T09:00:26"/>
    <n v="3403"/>
    <x v="11"/>
    <x v="2"/>
    <n v="201205"/>
    <n v="19"/>
    <n v="1"/>
    <n v="8"/>
  </r>
  <r>
    <d v="2012-05-09T00:00:00"/>
    <d v="2012-05-09T00:00:00"/>
    <x v="2"/>
    <n v="2.06"/>
    <n v="0"/>
    <n v="19"/>
    <n v="33"/>
    <d v="1899-12-30T00:19:33"/>
    <d v="1899-12-30T00:09:29"/>
    <s v="R201202"/>
    <x v="2"/>
    <n v="6.3222506393861941"/>
    <n v="0"/>
    <x v="13"/>
    <m/>
    <d v="1899-12-30T04:08:39"/>
    <d v="1899-12-30T02:04:19"/>
    <m/>
    <n v="0"/>
    <n v="0"/>
    <d v="1899-12-30T04:08:39"/>
    <d v="1899-12-30T05:01:03"/>
    <d v="1899-12-30T02:04:19"/>
    <d v="1899-12-30T02:30:31"/>
    <n v="1115"/>
    <x v="11"/>
    <x v="2"/>
    <n v="201205"/>
    <n v="19"/>
    <n v="0"/>
    <n v="9"/>
  </r>
  <r>
    <d v="2012-05-10T00:00:00"/>
    <d v="2012-05-10T00:00:00"/>
    <x v="1"/>
    <n v="13.45"/>
    <n v="0"/>
    <n v="34"/>
    <n v="18"/>
    <d v="1899-12-30T00:34:18"/>
    <d v="1899-12-30T00:02:33"/>
    <s v="YNHH"/>
    <x v="229"/>
    <n v="23.527696793002931"/>
    <n v="123"/>
    <x v="13"/>
    <m/>
    <d v="1899-12-30T04:45:37"/>
    <d v="1899-12-30T02:22:49"/>
    <m/>
    <n v="0"/>
    <n v="0"/>
    <d v="1899-12-30T01:06:49"/>
    <d v="1899-12-30T01:59:13"/>
    <d v="1899-12-30T00:33:24"/>
    <d v="1899-12-30T00:59:36"/>
    <n v="47"/>
    <x v="11"/>
    <x v="2"/>
    <n v="201205"/>
    <n v="19"/>
    <n v="0"/>
    <n v="10"/>
  </r>
  <r>
    <d v="2012-05-11T00:00:00"/>
    <d v="2012-05-11T00:00:00"/>
    <x v="2"/>
    <n v="4.6500000000000004"/>
    <n v="0"/>
    <n v="44"/>
    <n v="39"/>
    <d v="1899-12-30T00:44:39"/>
    <d v="1899-12-30T00:09:36"/>
    <s v="R201202"/>
    <x v="245"/>
    <n v="6.2486002239641714"/>
    <n v="162"/>
    <x v="14"/>
    <m/>
    <d v="1899-12-30T04:11:35"/>
    <d v="1899-12-30T02:05:47"/>
    <m/>
    <n v="0"/>
    <n v="0"/>
    <d v="1899-12-30T04:11:35"/>
    <d v="1899-12-30T05:03:59"/>
    <d v="1899-12-30T02:05:47"/>
    <d v="1899-12-30T02:31:59"/>
    <n v="1192"/>
    <x v="11"/>
    <x v="2"/>
    <n v="201205"/>
    <n v="19"/>
    <n v="0"/>
    <n v="11"/>
  </r>
  <r>
    <d v="2012-05-14T00:00:00"/>
    <d v="2012-05-14T00:00:00"/>
    <x v="2"/>
    <n v="3.1"/>
    <n v="0"/>
    <n v="30"/>
    <n v="32"/>
    <d v="1899-12-30T00:30:32"/>
    <d v="1899-12-30T00:09:51"/>
    <s v="R201202"/>
    <x v="224"/>
    <n v="6.0917030567685631"/>
    <n v="152"/>
    <x v="28"/>
    <s v="HR Run (under 155)"/>
    <d v="1899-12-30T04:18:03"/>
    <d v="1899-12-30T02:09:02"/>
    <m/>
    <n v="0"/>
    <n v="0"/>
    <d v="1899-12-30T04:18:03"/>
    <d v="1899-12-30T05:10:27"/>
    <d v="1899-12-30T02:09:02"/>
    <d v="1899-12-30T02:35:14"/>
    <n v="1396"/>
    <x v="11"/>
    <x v="2"/>
    <n v="201205"/>
    <n v="20"/>
    <n v="2"/>
    <n v="14"/>
  </r>
  <r>
    <d v="2012-05-15T00:00:00"/>
    <d v="2012-05-15T00:00:00"/>
    <x v="1"/>
    <n v="11.5"/>
    <n v="0"/>
    <n v="28"/>
    <n v="0"/>
    <d v="1899-12-30T00:28:00"/>
    <d v="1899-12-30T00:02:26"/>
    <s v="YNHH"/>
    <x v="229"/>
    <n v="24.64285714285716"/>
    <n v="0"/>
    <x v="13"/>
    <m/>
    <d v="1899-12-30T04:32:42"/>
    <d v="1899-12-30T02:16:21"/>
    <m/>
    <n v="0"/>
    <n v="0"/>
    <d v="1899-12-30T01:03:47"/>
    <d v="1899-12-30T01:56:12"/>
    <d v="1899-12-30T00:31:54"/>
    <d v="1899-12-30T00:58:06"/>
    <n v="29"/>
    <x v="11"/>
    <x v="2"/>
    <n v="201205"/>
    <n v="20"/>
    <n v="0"/>
    <n v="15"/>
  </r>
  <r>
    <d v="2012-05-15T00:00:00"/>
    <d v="2012-05-15T00:00:00"/>
    <x v="2"/>
    <n v="1"/>
    <n v="0"/>
    <n v="8"/>
    <n v="53"/>
    <d v="1899-12-30T00:08:53"/>
    <d v="1899-12-30T00:08:53"/>
    <s v="R201202"/>
    <x v="2"/>
    <n v="6.7542213883677356"/>
    <n v="0"/>
    <x v="13"/>
    <s v="Brick off spin class"/>
    <d v="1899-12-30T03:52:45"/>
    <d v="1899-12-30T01:56:22"/>
    <m/>
    <n v="0"/>
    <n v="0"/>
    <d v="1899-12-30T03:52:45"/>
    <d v="1899-12-30T04:45:09"/>
    <d v="1899-12-30T01:56:22"/>
    <d v="1899-12-30T02:22:34"/>
    <n v="882"/>
    <x v="11"/>
    <x v="2"/>
    <n v="201205"/>
    <n v="20"/>
    <n v="0"/>
    <n v="15"/>
  </r>
  <r>
    <d v="2012-05-16T00:00:00"/>
    <d v="2012-05-16T00:00:00"/>
    <x v="2"/>
    <n v="3.1"/>
    <n v="0"/>
    <n v="28"/>
    <n v="8"/>
    <d v="1899-12-30T00:28:08"/>
    <d v="1899-12-30T00:09:05"/>
    <s v="R201202"/>
    <x v="224"/>
    <n v="6.6113744075829439"/>
    <n v="0"/>
    <x v="7"/>
    <m/>
    <d v="1899-12-30T03:57:46"/>
    <d v="1899-12-30T01:58:53"/>
    <m/>
    <n v="0"/>
    <n v="0"/>
    <d v="1899-12-30T03:57:46"/>
    <d v="1899-12-30T04:50:10"/>
    <d v="1899-12-30T01:58:53"/>
    <d v="1899-12-30T02:25:05"/>
    <n v="925"/>
    <x v="11"/>
    <x v="2"/>
    <n v="201205"/>
    <n v="20"/>
    <n v="0"/>
    <n v="16"/>
  </r>
  <r>
    <d v="2012-05-17T00:00:00"/>
    <d v="2012-05-17T00:00:00"/>
    <x v="2"/>
    <n v="3.3"/>
    <n v="0"/>
    <n v="32"/>
    <n v="27"/>
    <d v="1899-12-30T00:32:27"/>
    <d v="1899-12-30T00:09:50"/>
    <s v="R201202"/>
    <x v="246"/>
    <n v="6.1016949152542415"/>
    <n v="0"/>
    <x v="2"/>
    <m/>
    <d v="1899-12-30T04:17:38"/>
    <d v="1899-12-30T02:08:49"/>
    <m/>
    <n v="0"/>
    <n v="0"/>
    <d v="1899-12-30T04:17:38"/>
    <d v="1899-12-30T05:10:02"/>
    <d v="1899-12-30T02:08:49"/>
    <d v="1899-12-30T02:35:01"/>
    <n v="1379"/>
    <x v="11"/>
    <x v="2"/>
    <n v="201205"/>
    <n v="20"/>
    <n v="0"/>
    <n v="17"/>
  </r>
  <r>
    <d v="2012-05-19T00:00:00"/>
    <d v="2012-05-19T00:00:00"/>
    <x v="0"/>
    <n v="0.92"/>
    <n v="0"/>
    <n v="35"/>
    <n v="0"/>
    <d v="1899-12-30T00:35:00"/>
    <d v="1899-12-30T00:38:03"/>
    <s v="Lake"/>
    <x v="247"/>
    <n v="1.5771428571428585"/>
    <n v="0"/>
    <x v="22"/>
    <s v="Time and Dist are guestimate"/>
    <d v="1899-12-30T01:31:18"/>
    <d v="1899-12-30T00:45:39"/>
    <m/>
    <n v="0"/>
    <n v="0"/>
    <d v="1899-12-30T16:36:44"/>
    <d v="1899-12-30T17:29:08"/>
    <d v="1899-12-30T08:18:22"/>
    <d v="1899-12-30T08:44:34"/>
    <n v="3370"/>
    <x v="11"/>
    <x v="2"/>
    <n v="201205"/>
    <n v="20"/>
    <n v="1"/>
    <n v="19"/>
  </r>
  <r>
    <d v="2012-05-20T00:00:00"/>
    <d v="2012-05-20T00:00:00"/>
    <x v="1"/>
    <n v="56"/>
    <n v="3"/>
    <n v="46"/>
    <n v="57"/>
    <d v="1899-12-30T03:46:57"/>
    <d v="1899-12-30T00:04:03"/>
    <s v="Ciocci"/>
    <x v="197"/>
    <n v="14.805023132848653"/>
    <n v="0"/>
    <x v="14"/>
    <m/>
    <d v="1899-12-30T07:33:54"/>
    <d v="1899-12-30T03:46:57"/>
    <m/>
    <n v="0"/>
    <n v="0"/>
    <d v="1899-12-30T01:46:11"/>
    <d v="1899-12-30T02:38:35"/>
    <d v="1899-12-30T00:53:05"/>
    <d v="1899-12-30T01:19:17"/>
    <n v="515"/>
    <x v="11"/>
    <x v="2"/>
    <n v="201205"/>
    <n v="21"/>
    <n v="0"/>
    <n v="20"/>
  </r>
  <r>
    <d v="2012-05-21T00:00:00"/>
    <d v="2012-05-21T00:00:00"/>
    <x v="2"/>
    <n v="3"/>
    <n v="0"/>
    <n v="27"/>
    <n v="50"/>
    <d v="1899-12-30T00:27:50"/>
    <d v="1899-12-30T00:09:17"/>
    <s v="R201202"/>
    <x v="2"/>
    <n v="6.4670658682634787"/>
    <n v="0"/>
    <x v="13"/>
    <m/>
    <d v="1899-12-30T04:03:05"/>
    <d v="1899-12-30T02:01:32"/>
    <m/>
    <n v="0"/>
    <n v="0"/>
    <d v="1899-12-30T04:03:05"/>
    <d v="1899-12-30T04:55:29"/>
    <d v="1899-12-30T02:01:32"/>
    <d v="1899-12-30T02:27:44"/>
    <n v="1002"/>
    <x v="11"/>
    <x v="2"/>
    <n v="201205"/>
    <n v="21"/>
    <n v="0"/>
    <n v="21"/>
  </r>
  <r>
    <d v="2012-05-22T00:00:00"/>
    <d v="2012-05-22T00:00:00"/>
    <x v="1"/>
    <n v="12"/>
    <n v="0"/>
    <n v="33"/>
    <n v="22"/>
    <d v="1899-12-30T00:33:22"/>
    <d v="1899-12-30T00:02:47"/>
    <s v="YNHH"/>
    <x v="229"/>
    <n v="21.578421578421594"/>
    <n v="0"/>
    <x v="13"/>
    <m/>
    <d v="1899-12-30T05:11:25"/>
    <d v="1899-12-30T02:35:43"/>
    <m/>
    <n v="0"/>
    <n v="0"/>
    <d v="1899-12-30T01:12:51"/>
    <d v="1899-12-30T02:05:15"/>
    <d v="1899-12-30T00:36:26"/>
    <d v="1899-12-30T01:02:38"/>
    <n v="118"/>
    <x v="11"/>
    <x v="2"/>
    <n v="201205"/>
    <n v="21"/>
    <n v="0"/>
    <n v="22"/>
  </r>
  <r>
    <d v="2012-05-22T00:00:00"/>
    <d v="2012-05-22T00:00:00"/>
    <x v="2"/>
    <n v="1"/>
    <n v="0"/>
    <n v="8"/>
    <n v="29"/>
    <d v="1899-12-30T00:08:29"/>
    <d v="1899-12-30T00:08:29"/>
    <s v="R201202"/>
    <x v="2"/>
    <n v="7.0726915520628744"/>
    <n v="0"/>
    <x v="13"/>
    <s v="Brick off spin class"/>
    <d v="1899-12-30T03:42:16"/>
    <d v="1899-12-30T01:51:08"/>
    <m/>
    <n v="0"/>
    <n v="0"/>
    <d v="1899-12-30T03:42:16"/>
    <d v="1899-12-30T04:34:40"/>
    <d v="1899-12-30T01:51:08"/>
    <d v="1899-12-30T02:17:20"/>
    <n v="830"/>
    <x v="11"/>
    <x v="2"/>
    <n v="201205"/>
    <n v="21"/>
    <n v="0"/>
    <n v="22"/>
  </r>
  <r>
    <d v="2012-05-24T00:00:00"/>
    <d v="2012-05-24T00:00:00"/>
    <x v="1"/>
    <n v="10.199999999999999"/>
    <n v="0"/>
    <n v="30"/>
    <n v="0"/>
    <d v="1899-12-30T00:30:00"/>
    <d v="1899-12-30T00:02:56"/>
    <s v="YNHH"/>
    <x v="229"/>
    <n v="20.400000000000016"/>
    <n v="0"/>
    <x v="13"/>
    <m/>
    <d v="1899-12-30T05:29:25"/>
    <d v="1899-12-30T02:44:42"/>
    <m/>
    <n v="0"/>
    <n v="0"/>
    <d v="1899-12-30T01:17:04"/>
    <d v="1899-12-30T02:09:28"/>
    <d v="1899-12-30T00:38:32"/>
    <d v="1899-12-30T01:04:44"/>
    <n v="176"/>
    <x v="11"/>
    <x v="2"/>
    <n v="201205"/>
    <n v="21"/>
    <n v="1"/>
    <n v="24"/>
  </r>
  <r>
    <d v="2012-05-25T00:00:00"/>
    <d v="2012-05-25T00:00:00"/>
    <x v="2"/>
    <n v="9"/>
    <n v="1"/>
    <n v="35"/>
    <n v="14"/>
    <d v="1899-12-30T01:35:14"/>
    <d v="1899-12-30T00:10:35"/>
    <s v="Newton"/>
    <x v="248"/>
    <n v="5.6702835141757131"/>
    <n v="0"/>
    <x v="7"/>
    <s v="Last long run before rev3"/>
    <d v="1899-12-30T04:37:14"/>
    <d v="1899-12-30T02:18:37"/>
    <m/>
    <n v="0"/>
    <n v="0"/>
    <d v="1899-12-30T04:37:14"/>
    <d v="1899-12-30T05:29:38"/>
    <d v="1899-12-30T02:18:37"/>
    <d v="1899-12-30T02:44:49"/>
    <n v="1995"/>
    <x v="11"/>
    <x v="2"/>
    <n v="201205"/>
    <n v="21"/>
    <n v="0"/>
    <n v="25"/>
  </r>
  <r>
    <d v="2012-05-28T00:00:00"/>
    <d v="2012-05-28T00:00:00"/>
    <x v="1"/>
    <n v="13.75"/>
    <n v="1"/>
    <n v="11"/>
    <n v="2"/>
    <d v="1899-12-30T01:11:02"/>
    <d v="1899-12-30T00:05:10"/>
    <s v="Ciocci"/>
    <x v="249"/>
    <n v="11.614265603003295"/>
    <n v="0"/>
    <x v="7"/>
    <m/>
    <d v="1899-12-30T09:38:36"/>
    <d v="1899-12-30T04:49:18"/>
    <m/>
    <n v="0"/>
    <n v="0"/>
    <d v="1899-12-30T02:15:21"/>
    <d v="1899-12-30T03:07:45"/>
    <d v="1899-12-30T01:07:41"/>
    <d v="1899-12-30T01:33:53"/>
    <n v="742"/>
    <x v="11"/>
    <x v="2"/>
    <n v="201205"/>
    <n v="22"/>
    <n v="2"/>
    <n v="28"/>
  </r>
  <r>
    <d v="2012-05-29T00:00:00"/>
    <d v="2012-05-29T00:00:00"/>
    <x v="2"/>
    <n v="2"/>
    <n v="0"/>
    <n v="19"/>
    <n v="1"/>
    <d v="1899-12-30T00:19:01"/>
    <d v="1899-12-30T00:09:30"/>
    <s v="R201202"/>
    <x v="2"/>
    <n v="6.3102541630149043"/>
    <n v="0"/>
    <x v="13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2"/>
    <n v="201205"/>
    <n v="22"/>
    <n v="0"/>
    <n v="29"/>
  </r>
  <r>
    <d v="2012-05-31T00:00:00"/>
    <d v="2012-05-31T00:00:00"/>
    <x v="1"/>
    <n v="10.7"/>
    <n v="0"/>
    <n v="32"/>
    <n v="20"/>
    <d v="1899-12-30T00:32:20"/>
    <d v="1899-12-30T00:03:01"/>
    <s v="YNHH"/>
    <x v="229"/>
    <n v="19.855670103092791"/>
    <n v="0"/>
    <x v="13"/>
    <s v="Easy riding"/>
    <d v="1899-12-30T05:38:27"/>
    <d v="1899-12-30T02:49:13"/>
    <m/>
    <n v="0"/>
    <n v="0"/>
    <d v="1899-12-30T01:19:10"/>
    <d v="1899-12-30T02:11:34"/>
    <d v="1899-12-30T00:39:35"/>
    <d v="1899-12-30T01:05:47"/>
    <n v="213"/>
    <x v="11"/>
    <x v="2"/>
    <n v="201205"/>
    <n v="22"/>
    <n v="1"/>
    <n v="31"/>
  </r>
  <r>
    <d v="2012-06-03T00:00:00"/>
    <d v="2012-06-03T00:00:00"/>
    <x v="0"/>
    <n v="1.2"/>
    <n v="0"/>
    <n v="46"/>
    <n v="44"/>
    <d v="1899-12-30T00:46:44"/>
    <d v="1899-12-30T00:38:57"/>
    <s v="Lake"/>
    <x v="197"/>
    <n v="1.5406562054208286"/>
    <n v="0"/>
    <x v="22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3"/>
    <n v="201206"/>
    <n v="23"/>
    <n v="2"/>
    <n v="3"/>
  </r>
  <r>
    <d v="2012-06-03T00:00:00"/>
    <d v="2012-06-03T00:00:00"/>
    <x v="1"/>
    <n v="56"/>
    <n v="3"/>
    <n v="33"/>
    <n v="17"/>
    <d v="1899-12-30T03:33:17"/>
    <d v="1899-12-30T00:03:49"/>
    <s v="Ciocci"/>
    <x v="197"/>
    <n v="15.753692271626173"/>
    <n v="0"/>
    <x v="22"/>
    <s v="Seat sank"/>
    <d v="1899-12-30T07:06:34"/>
    <d v="1899-12-30T03:33:17"/>
    <m/>
    <n v="0"/>
    <n v="0"/>
    <d v="1899-12-30T01:39:47"/>
    <d v="1899-12-30T02:32:11"/>
    <d v="1899-12-30T00:49:54"/>
    <d v="1899-12-30T01:16:06"/>
    <n v="404"/>
    <x v="11"/>
    <x v="3"/>
    <n v="201206"/>
    <n v="23"/>
    <n v="0"/>
    <n v="3"/>
  </r>
  <r>
    <d v="2012-06-03T00:00:00"/>
    <d v="2012-06-03T00:00:00"/>
    <x v="2"/>
    <n v="13.1"/>
    <n v="2"/>
    <n v="47"/>
    <n v="8"/>
    <d v="1899-12-30T02:47:08"/>
    <d v="1899-12-30T00:12:45"/>
    <s v="Newton"/>
    <x v="197"/>
    <n v="4.7028320702034332"/>
    <n v="0"/>
    <x v="22"/>
    <m/>
    <d v="1899-12-30T05:34:16"/>
    <d v="1899-12-30T02:47:08"/>
    <m/>
    <n v="0"/>
    <n v="0"/>
    <d v="1899-12-30T05:34:16"/>
    <d v="1899-12-30T06:26:40"/>
    <d v="1899-12-30T02:47:08"/>
    <d v="1899-12-30T03:13:20"/>
    <n v="2841"/>
    <x v="11"/>
    <x v="3"/>
    <n v="201206"/>
    <n v="23"/>
    <n v="0"/>
    <n v="3"/>
  </r>
  <r>
    <d v="2012-06-03T00:00:00"/>
    <d v="2012-06-03T00:00:00"/>
    <x v="3"/>
    <n v="0.01"/>
    <n v="0"/>
    <n v="2"/>
    <n v="53"/>
    <d v="1899-12-30T00:02:53"/>
    <d v="1899-12-30T04:48:20"/>
    <s v="Newton"/>
    <x v="197"/>
    <n v="0.20809248554913312"/>
    <n v="0"/>
    <x v="22"/>
    <m/>
    <d v="1899-12-30T00:00:00"/>
    <d v="1899-12-30T00:00:00"/>
    <m/>
    <n v="0"/>
    <n v="0"/>
    <d v="1900-01-04T05:54:20"/>
    <d v="1900-01-04T06:46:44"/>
    <d v="1900-01-01T14:57:10"/>
    <d v="1900-01-01T15:23:22"/>
    <n v="3539"/>
    <x v="11"/>
    <x v="3"/>
    <n v="201206"/>
    <n v="23"/>
    <n v="0"/>
    <n v="3"/>
  </r>
  <r>
    <d v="2012-06-03T00:00:00"/>
    <d v="2012-06-03T00:00:00"/>
    <x v="4"/>
    <n v="0.01"/>
    <n v="0"/>
    <n v="2"/>
    <n v="50"/>
    <d v="1899-12-30T00:02:50"/>
    <d v="1899-12-30T04:43:20"/>
    <s v="Newton"/>
    <x v="197"/>
    <n v="0.2117647058823531"/>
    <n v="0"/>
    <x v="22"/>
    <m/>
    <d v="1899-12-30T00:00:00"/>
    <d v="1899-12-30T00:00:00"/>
    <m/>
    <n v="0"/>
    <n v="0"/>
    <d v="1900-01-04T03:43:20"/>
    <d v="1900-01-04T04:35:44"/>
    <d v="1900-01-01T13:51:40"/>
    <d v="1900-01-01T14:17:52"/>
    <n v="3538"/>
    <x v="11"/>
    <x v="3"/>
    <n v="201206"/>
    <n v="23"/>
    <n v="0"/>
    <n v="3"/>
  </r>
  <r>
    <d v="2012-06-06T00:00:00"/>
    <d v="2012-06-06T00:00:00"/>
    <x v="1"/>
    <n v="8"/>
    <n v="0"/>
    <n v="30"/>
    <n v="0"/>
    <d v="1899-12-30T00:30:00"/>
    <d v="1899-12-30T00:03:45"/>
    <s v="YNHH"/>
    <x v="250"/>
    <n v="16.000000000000014"/>
    <n v="0"/>
    <x v="13"/>
    <s v="just spin legs still sore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  <n v="23"/>
    <n v="2"/>
    <n v="6"/>
  </r>
  <r>
    <d v="2012-06-07T00:00:00"/>
    <d v="2012-06-07T00:00:00"/>
    <x v="2"/>
    <n v="3.1"/>
    <n v="0"/>
    <n v="30"/>
    <n v="43"/>
    <d v="1899-12-30T00:30:43"/>
    <d v="1899-12-30T00:09:55"/>
    <s v="R201202"/>
    <x v="224"/>
    <n v="6.0553445469343519"/>
    <n v="0"/>
    <x v="14"/>
    <s v="legs feel heavy"/>
    <d v="1899-12-30T04:19:36"/>
    <d v="1899-12-30T02:09:48"/>
    <m/>
    <n v="0"/>
    <n v="0"/>
    <d v="1899-12-30T04:19:36"/>
    <d v="1899-12-30T05:12:00"/>
    <d v="1899-12-30T02:09:48"/>
    <d v="1899-12-30T02:36:00"/>
    <n v="1450"/>
    <x v="11"/>
    <x v="3"/>
    <n v="201206"/>
    <n v="23"/>
    <n v="0"/>
    <n v="7"/>
  </r>
  <r>
    <d v="2012-06-09T00:00:00"/>
    <d v="2012-06-09T00:00:00"/>
    <x v="0"/>
    <n v="0.68"/>
    <n v="0"/>
    <n v="28"/>
    <n v="48"/>
    <d v="1899-12-30T00:28:48"/>
    <d v="1899-12-30T00:42:21"/>
    <s v="Lake"/>
    <x v="251"/>
    <n v="1.4166666666666679"/>
    <n v="0"/>
    <x v="14"/>
    <m/>
    <d v="1899-12-30T01:41:39"/>
    <d v="1899-12-30T00:50:49"/>
    <m/>
    <n v="0"/>
    <n v="0"/>
    <d v="1899-12-30T18:29:39"/>
    <d v="1899-12-30T19:22:03"/>
    <d v="1899-12-30T09:14:49"/>
    <d v="1899-12-30T09:41:01"/>
    <n v="3474"/>
    <x v="11"/>
    <x v="3"/>
    <n v="201206"/>
    <n v="23"/>
    <n v="1"/>
    <n v="9"/>
  </r>
  <r>
    <d v="2012-06-10T00:00:00"/>
    <d v="2012-06-10T00:00:00"/>
    <x v="1"/>
    <n v="25"/>
    <n v="1"/>
    <n v="35"/>
    <n v="14"/>
    <d v="1899-12-30T01:35:14"/>
    <d v="1899-12-30T00:03:49"/>
    <s v="Ciocci"/>
    <x v="19"/>
    <n v="15.750787539376983"/>
    <n v="0"/>
    <x v="7"/>
    <s v="stupid seat post"/>
    <d v="1899-12-30T07:06:39"/>
    <d v="1899-12-30T03:33:19"/>
    <m/>
    <n v="0"/>
    <n v="0"/>
    <d v="1899-12-30T01:39:48"/>
    <d v="1899-12-30T02:32:12"/>
    <d v="1899-12-30T00:49:54"/>
    <d v="1899-12-30T01:16:06"/>
    <n v="405"/>
    <x v="11"/>
    <x v="3"/>
    <n v="201206"/>
    <n v="24"/>
    <n v="0"/>
    <n v="10"/>
  </r>
  <r>
    <d v="2012-06-11T00:00:00"/>
    <d v="2012-06-11T00:00:00"/>
    <x v="1"/>
    <n v="8"/>
    <n v="0"/>
    <n v="30"/>
    <n v="0"/>
    <d v="1899-12-30T00:30:00"/>
    <d v="1899-12-30T00:03:45"/>
    <s v="YNHH"/>
    <x v="250"/>
    <n v="16.000000000000014"/>
    <n v="0"/>
    <x v="13"/>
    <s v="spin legs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  <n v="24"/>
    <n v="0"/>
    <n v="11"/>
  </r>
  <r>
    <d v="2012-06-12T00:00:00"/>
    <d v="2012-06-12T00:00:00"/>
    <x v="1"/>
    <n v="12.1"/>
    <n v="0"/>
    <n v="33"/>
    <n v="12"/>
    <d v="1899-12-30T00:33:12"/>
    <d v="1899-12-30T00:02:45"/>
    <s v="YNHH"/>
    <x v="229"/>
    <n v="21.86746987951809"/>
    <n v="0"/>
    <x v="13"/>
    <s v="400+ watts during rpm challenge"/>
    <d v="1899-12-30T05:07:18"/>
    <d v="1899-12-30T02:33:39"/>
    <m/>
    <n v="0"/>
    <n v="0"/>
    <d v="1899-12-30T01:11:53"/>
    <d v="1899-12-30T02:04:17"/>
    <d v="1899-12-30T00:35:57"/>
    <d v="1899-12-30T01:02:09"/>
    <n v="102"/>
    <x v="11"/>
    <x v="3"/>
    <n v="201206"/>
    <n v="24"/>
    <n v="0"/>
    <n v="12"/>
  </r>
  <r>
    <d v="2012-06-14T00:00:00"/>
    <d v="2012-06-14T00:00:00"/>
    <x v="1"/>
    <n v="10.5"/>
    <n v="0"/>
    <n v="39"/>
    <n v="8"/>
    <d v="1899-12-30T00:39:08"/>
    <d v="1899-12-30T00:03:44"/>
    <s v="Ciocci"/>
    <x v="0"/>
    <n v="16.098807495741067"/>
    <n v="0"/>
    <x v="6"/>
    <m/>
    <d v="1899-12-30T06:57:25"/>
    <d v="1899-12-30T03:28:43"/>
    <m/>
    <n v="0"/>
    <n v="0"/>
    <d v="1899-12-30T01:37:39"/>
    <d v="1899-12-30T02:30:03"/>
    <d v="1899-12-30T00:48:49"/>
    <d v="1899-12-30T01:15:01"/>
    <n v="370"/>
    <x v="11"/>
    <x v="3"/>
    <n v="201206"/>
    <n v="24"/>
    <n v="1"/>
    <n v="14"/>
  </r>
  <r>
    <d v="2012-06-14T00:00:00"/>
    <d v="2012-06-14T00:00:00"/>
    <x v="2"/>
    <n v="3.1"/>
    <n v="0"/>
    <n v="28"/>
    <n v="49"/>
    <d v="1899-12-30T00:28:49"/>
    <d v="1899-12-30T00:09:18"/>
    <s v="R201202"/>
    <x v="224"/>
    <n v="6.4545980335454072"/>
    <n v="0"/>
    <x v="14"/>
    <m/>
    <d v="1899-12-30T04:03:33"/>
    <d v="1899-12-30T02:01:46"/>
    <m/>
    <n v="0"/>
    <n v="0"/>
    <d v="1899-12-30T04:03:33"/>
    <d v="1899-12-30T04:55:57"/>
    <d v="1899-12-30T02:01:46"/>
    <d v="1899-12-30T02:27:58"/>
    <n v="1014"/>
    <x v="11"/>
    <x v="3"/>
    <n v="201206"/>
    <n v="24"/>
    <n v="0"/>
    <n v="14"/>
  </r>
  <r>
    <d v="2012-06-16T00:00:00"/>
    <d v="2012-06-16T00:00:00"/>
    <x v="0"/>
    <n v="1"/>
    <n v="0"/>
    <n v="37"/>
    <n v="30"/>
    <d v="1899-12-30T00:37:30"/>
    <d v="1899-12-30T00:37:30"/>
    <s v="Lake"/>
    <x v="19"/>
    <n v="1.6000000000000012"/>
    <n v="0"/>
    <x v="14"/>
    <m/>
    <d v="1899-12-30T01:30:00"/>
    <d v="1899-12-30T00:45:00"/>
    <m/>
    <n v="0"/>
    <n v="0"/>
    <d v="1899-12-30T16:22:30"/>
    <d v="1899-12-30T17:14:54"/>
    <d v="1899-12-30T08:11:15"/>
    <d v="1899-12-30T08:37:27"/>
    <n v="3360"/>
    <x v="11"/>
    <x v="3"/>
    <n v="201206"/>
    <n v="24"/>
    <n v="1"/>
    <n v="16"/>
  </r>
  <r>
    <d v="2012-06-16T00:00:00"/>
    <d v="2012-06-16T00:00:00"/>
    <x v="1"/>
    <n v="25"/>
    <n v="1"/>
    <n v="29"/>
    <n v="20"/>
    <d v="1899-12-30T01:29:20"/>
    <d v="1899-12-30T00:03:34"/>
    <s v="Ciocci"/>
    <x v="19"/>
    <n v="16.791044776119413"/>
    <n v="0"/>
    <x v="14"/>
    <m/>
    <d v="1899-12-30T06:40:13"/>
    <d v="1899-12-30T03:20:06"/>
    <m/>
    <n v="0"/>
    <n v="0"/>
    <d v="1899-12-30T01:33:37"/>
    <d v="1899-12-30T02:26:01"/>
    <d v="1899-12-30T00:46:49"/>
    <d v="1899-12-30T01:13:01"/>
    <n v="321"/>
    <x v="11"/>
    <x v="3"/>
    <n v="201206"/>
    <n v="24"/>
    <n v="0"/>
    <n v="16"/>
  </r>
  <r>
    <d v="2012-06-16T00:00:00"/>
    <d v="2012-06-16T00:00:00"/>
    <x v="2"/>
    <n v="6.2"/>
    <n v="1"/>
    <n v="7"/>
    <n v="8"/>
    <d v="1899-12-30T01:07:08"/>
    <d v="1899-12-30T00:10:50"/>
    <s v="Newton"/>
    <x v="19"/>
    <n v="5.5412115193644533"/>
    <n v="0"/>
    <x v="14"/>
    <s v="First Loop Run 34:09 Second Loop 33:02"/>
    <d v="1899-12-30T04:43:42"/>
    <d v="1899-12-30T02:21:51"/>
    <m/>
    <n v="0"/>
    <n v="0"/>
    <d v="1899-12-30T04:43:42"/>
    <d v="1899-12-30T05:36:06"/>
    <d v="1899-12-30T02:21:51"/>
    <d v="1899-12-30T02:48:03"/>
    <n v="2150"/>
    <x v="11"/>
    <x v="3"/>
    <n v="201206"/>
    <n v="24"/>
    <n v="0"/>
    <n v="16"/>
  </r>
  <r>
    <d v="2012-06-16T00:00:00"/>
    <d v="2012-06-16T00:00:00"/>
    <x v="3"/>
    <n v="1"/>
    <n v="0"/>
    <n v="2"/>
    <n v="51"/>
    <d v="1899-12-30T00:02:51"/>
    <d v="1899-12-30T00:02:51"/>
    <s v="Newton"/>
    <x v="19"/>
    <n v="21.052631578947384"/>
    <n v="0"/>
    <x v="14"/>
    <s v="First Loop Run 34:09 Second Loop 33:02"/>
    <d v="1899-12-30T00:00:00"/>
    <d v="1899-12-30T00:00:00"/>
    <m/>
    <n v="0"/>
    <n v="0"/>
    <d v="1899-12-30T01:14:40"/>
    <d v="1899-12-30T02:07:04"/>
    <d v="1899-12-30T00:37:20"/>
    <d v="1899-12-30T01:03:32"/>
    <n v="150"/>
    <x v="11"/>
    <x v="3"/>
    <n v="201206"/>
    <n v="24"/>
    <n v="0"/>
    <n v="16"/>
  </r>
  <r>
    <d v="2012-06-16T00:00:00"/>
    <d v="2012-06-16T00:00:00"/>
    <x v="4"/>
    <n v="1"/>
    <n v="0"/>
    <n v="2"/>
    <n v="11"/>
    <d v="1899-12-30T00:02:11"/>
    <d v="1899-12-30T00:02:11"/>
    <s v="Newton"/>
    <x v="19"/>
    <n v="27.480916030534374"/>
    <n v="0"/>
    <x v="14"/>
    <s v="First Loop Run 34:09 Second Loop 33:02"/>
    <d v="1899-12-30T00:00:00"/>
    <d v="1899-12-30T00:00:00"/>
    <m/>
    <n v="0"/>
    <n v="0"/>
    <d v="1899-12-30T00:57:12"/>
    <d v="1899-12-30T01:49:36"/>
    <d v="1899-12-30T00:28:36"/>
    <d v="1899-12-30T00:54:48"/>
    <n v="17"/>
    <x v="11"/>
    <x v="3"/>
    <n v="201206"/>
    <n v="24"/>
    <n v="0"/>
    <n v="16"/>
  </r>
  <r>
    <d v="2012-06-18T00:00:00"/>
    <d v="2012-06-18T00:00:00"/>
    <x v="1"/>
    <n v="7.8"/>
    <n v="0"/>
    <n v="30"/>
    <n v="0"/>
    <d v="1899-12-30T00:30:00"/>
    <d v="1899-12-30T00:03:51"/>
    <s v="YNHH"/>
    <x v="250"/>
    <n v="15.600000000000012"/>
    <n v="0"/>
    <x v="13"/>
    <m/>
    <d v="1899-12-30T07:10:46"/>
    <d v="1899-12-30T03:35:23"/>
    <m/>
    <n v="0"/>
    <n v="0"/>
    <d v="1899-12-30T01:40:46"/>
    <d v="1899-12-30T02:33:10"/>
    <d v="1899-12-30T00:50:23"/>
    <d v="1899-12-30T01:16:35"/>
    <n v="411"/>
    <x v="11"/>
    <x v="3"/>
    <n v="201206"/>
    <n v="25"/>
    <n v="1"/>
    <n v="18"/>
  </r>
  <r>
    <d v="2012-06-19T00:00:00"/>
    <d v="2012-06-19T00:00:00"/>
    <x v="2"/>
    <n v="2.6"/>
    <n v="0"/>
    <n v="26"/>
    <n v="15"/>
    <d v="1899-12-30T00:26:15"/>
    <d v="1899-12-30T00:10:06"/>
    <s v="YNHH"/>
    <x v="246"/>
    <n v="5.9428571428571475"/>
    <n v="0"/>
    <x v="28"/>
    <s v="Felt like crap"/>
    <d v="1899-12-30T04:24:31"/>
    <d v="1899-12-30T02:12:16"/>
    <m/>
    <n v="0"/>
    <n v="0"/>
    <d v="1899-12-30T04:24:31"/>
    <d v="1899-12-30T05:16:55"/>
    <d v="1899-12-30T02:12:16"/>
    <d v="1899-12-30T02:38:28"/>
    <n v="1618"/>
    <x v="11"/>
    <x v="3"/>
    <n v="201206"/>
    <n v="25"/>
    <n v="0"/>
    <n v="19"/>
  </r>
  <r>
    <d v="2012-06-21T00:00:00"/>
    <d v="2012-06-21T00:00:00"/>
    <x v="2"/>
    <n v="3"/>
    <n v="0"/>
    <n v="28"/>
    <n v="26"/>
    <d v="1899-12-30T00:28:26"/>
    <d v="1899-12-30T00:09:29"/>
    <s v="YNHH"/>
    <x v="2"/>
    <n v="6.3305978898007078"/>
    <n v="0"/>
    <x v="13"/>
    <m/>
    <d v="1899-12-30T04:08:19"/>
    <d v="1899-12-30T02:04:10"/>
    <m/>
    <n v="0"/>
    <n v="0"/>
    <d v="1899-12-30T04:08:19"/>
    <d v="1899-12-30T05:00:43"/>
    <d v="1899-12-30T02:04:10"/>
    <d v="1899-12-30T02:30:22"/>
    <n v="1103"/>
    <x v="11"/>
    <x v="3"/>
    <n v="201206"/>
    <n v="25"/>
    <n v="1"/>
    <n v="21"/>
  </r>
  <r>
    <d v="2012-06-22T00:00:00"/>
    <d v="2012-06-22T00:00:00"/>
    <x v="2"/>
    <n v="2"/>
    <n v="0"/>
    <n v="19"/>
    <n v="26"/>
    <d v="1899-12-30T00:19:26"/>
    <d v="1899-12-30T00:09:43"/>
    <s v="YNHH"/>
    <x v="2"/>
    <n v="6.1749571183533494"/>
    <n v="0"/>
    <x v="13"/>
    <m/>
    <d v="1899-12-30T04:14:35"/>
    <d v="1899-12-30T02:07:17"/>
    <m/>
    <n v="0"/>
    <n v="0"/>
    <d v="1899-12-30T04:14:35"/>
    <d v="1899-12-30T05:06:59"/>
    <d v="1899-12-30T02:07:17"/>
    <d v="1899-12-30T02:33:29"/>
    <n v="1281"/>
    <x v="11"/>
    <x v="3"/>
    <n v="201206"/>
    <n v="25"/>
    <n v="0"/>
    <n v="22"/>
  </r>
  <r>
    <d v="2012-06-23T00:00:00"/>
    <d v="2012-06-23T00:00:00"/>
    <x v="0"/>
    <n v="0.7"/>
    <n v="0"/>
    <n v="28"/>
    <n v="24"/>
    <d v="1899-12-30T00:28:24"/>
    <d v="1899-12-30T00:40:34"/>
    <s v="Lake"/>
    <x v="251"/>
    <n v="1.4788732394366209"/>
    <n v="0"/>
    <x v="14"/>
    <m/>
    <d v="1899-12-30T01:37:22"/>
    <d v="1899-12-30T00:48:41"/>
    <m/>
    <n v="0"/>
    <n v="0"/>
    <d v="1899-12-30T17:42:58"/>
    <d v="1899-12-30T18:35:22"/>
    <d v="1899-12-30T08:51:29"/>
    <d v="1899-12-30T09:17:41"/>
    <n v="3453"/>
    <x v="11"/>
    <x v="3"/>
    <n v="201206"/>
    <n v="25"/>
    <n v="0"/>
    <n v="23"/>
  </r>
  <r>
    <d v="2012-06-24T00:00:00"/>
    <d v="2012-06-24T00:00:00"/>
    <x v="1"/>
    <n v="34.299999999999997"/>
    <n v="2"/>
    <n v="8"/>
    <n v="26"/>
    <d v="1899-12-30T02:08:26"/>
    <d v="1899-12-30T00:03:45"/>
    <s v="Ciocci"/>
    <x v="252"/>
    <n v="16.023877498053473"/>
    <n v="0"/>
    <x v="14"/>
    <s v="http://app.strava.com/rides/11618254#achievements"/>
    <d v="1899-12-30T06:59:22"/>
    <d v="1899-12-30T03:29:41"/>
    <m/>
    <n v="0"/>
    <n v="0"/>
    <d v="1899-12-30T01:38:06"/>
    <d v="1899-12-30T02:30:30"/>
    <d v="1899-12-30T00:49:03"/>
    <d v="1899-12-30T01:15:15"/>
    <n v="376"/>
    <x v="11"/>
    <x v="3"/>
    <n v="201206"/>
    <n v="26"/>
    <n v="0"/>
    <n v="24"/>
  </r>
  <r>
    <d v="2012-06-26T00:00:00"/>
    <d v="2012-06-26T00:00:00"/>
    <x v="2"/>
    <n v="2"/>
    <n v="0"/>
    <n v="18"/>
    <n v="59"/>
    <d v="1899-12-30T00:18:59"/>
    <d v="1899-12-30T00:09:30"/>
    <s v="R201202"/>
    <x v="2"/>
    <n v="6.3213345039508386"/>
    <n v="0"/>
    <x v="13"/>
    <m/>
    <d v="1899-12-30T04:08:41"/>
    <d v="1899-12-30T02:04:20"/>
    <m/>
    <n v="0"/>
    <n v="0"/>
    <d v="1899-12-30T04:08:41"/>
    <d v="1899-12-30T05:01:05"/>
    <d v="1899-12-30T02:04:20"/>
    <d v="1899-12-30T02:30:32"/>
    <n v="1116"/>
    <x v="11"/>
    <x v="3"/>
    <n v="201206"/>
    <n v="26"/>
    <n v="1"/>
    <n v="26"/>
  </r>
  <r>
    <d v="2012-06-27T00:00:00"/>
    <d v="2012-06-27T00:00:00"/>
    <x v="1"/>
    <n v="6"/>
    <n v="0"/>
    <n v="20"/>
    <n v="0"/>
    <d v="1899-12-30T00:20:00"/>
    <d v="1899-12-30T00:03:20"/>
    <s v="YNHH"/>
    <x v="250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3"/>
    <n v="201206"/>
    <n v="26"/>
    <n v="0"/>
    <n v="27"/>
  </r>
  <r>
    <d v="2012-07-01T00:00:00"/>
    <d v="2012-07-01T00:00:00"/>
    <x v="0"/>
    <n v="1"/>
    <n v="0"/>
    <n v="32"/>
    <n v="1"/>
    <d v="1899-12-30T00:32:01"/>
    <d v="1899-12-30T00:32:01"/>
    <s v="Ocean"/>
    <x v="253"/>
    <n v="1.874023945861532"/>
    <n v="0"/>
    <x v="4"/>
    <m/>
    <d v="1899-12-30T01:16:50"/>
    <d v="1899-12-30T00:38:25"/>
    <m/>
    <n v="0"/>
    <n v="0"/>
    <d v="1899-12-30T13:58:50"/>
    <d v="1899-12-30T14:51:14"/>
    <d v="1899-12-30T06:59:25"/>
    <d v="1899-12-30T07:25:37"/>
    <n v="3170"/>
    <x v="11"/>
    <x v="0"/>
    <n v="201207"/>
    <n v="27"/>
    <n v="3"/>
    <n v="1"/>
  </r>
  <r>
    <d v="2012-07-01T00:00:00"/>
    <d v="2012-07-01T00:00:00"/>
    <x v="1"/>
    <n v="56"/>
    <n v="3"/>
    <n v="21"/>
    <n v="40"/>
    <d v="1899-12-30T03:21:40"/>
    <d v="1899-12-30T00:03:36"/>
    <s v="Ciocci"/>
    <x v="253"/>
    <n v="16.6611570247934"/>
    <n v="0"/>
    <x v="4"/>
    <s v="Flat tire. Ughhhh"/>
    <d v="1899-12-30T06:43:20"/>
    <d v="1899-12-30T03:21:40"/>
    <m/>
    <n v="0"/>
    <n v="0"/>
    <d v="1899-12-30T01:34:21"/>
    <d v="1899-12-30T02:26:45"/>
    <d v="1899-12-30T00:47:11"/>
    <d v="1899-12-30T01:13:23"/>
    <n v="329"/>
    <x v="11"/>
    <x v="0"/>
    <n v="201207"/>
    <n v="27"/>
    <n v="0"/>
    <n v="1"/>
  </r>
  <r>
    <d v="2012-07-01T00:00:00"/>
    <d v="2012-07-01T00:00:00"/>
    <x v="2"/>
    <n v="13.1"/>
    <n v="3"/>
    <n v="0"/>
    <n v="19"/>
    <d v="1899-12-30T03:00:19"/>
    <d v="1899-12-30T00:13:46"/>
    <s v="Newton"/>
    <x v="253"/>
    <n v="4.3589980589703332"/>
    <n v="0"/>
    <x v="4"/>
    <m/>
    <d v="1899-12-30T06:00:38"/>
    <d v="1899-12-30T03:00:19"/>
    <m/>
    <n v="0"/>
    <n v="0"/>
    <d v="1899-12-30T06:00:38"/>
    <d v="1899-12-30T06:53:02"/>
    <d v="1899-12-30T03:00:19"/>
    <d v="1899-12-30T03:26:31"/>
    <n v="2931"/>
    <x v="11"/>
    <x v="0"/>
    <n v="201207"/>
    <n v="27"/>
    <n v="0"/>
    <n v="1"/>
  </r>
  <r>
    <d v="2012-07-01T00:00:00"/>
    <d v="2012-07-01T00:00:00"/>
    <x v="3"/>
    <n v="0.01"/>
    <n v="0"/>
    <n v="1"/>
    <n v="28"/>
    <d v="1899-12-30T00:01:28"/>
    <d v="1899-12-30T02:26:40"/>
    <s v="Newton"/>
    <x v="253"/>
    <n v="0.40909090909090939"/>
    <n v="0"/>
    <x v="4"/>
    <m/>
    <d v="1899-12-30T00:00:00"/>
    <d v="1899-12-30T00:00:00"/>
    <m/>
    <n v="0"/>
    <n v="0"/>
    <d v="1900-01-01T16:02:40"/>
    <d v="1900-01-01T16:55:04"/>
    <d v="1899-12-31T08:01:20"/>
    <d v="1899-12-31T08:27:32"/>
    <n v="3534"/>
    <x v="11"/>
    <x v="0"/>
    <n v="201207"/>
    <n v="27"/>
    <n v="0"/>
    <n v="1"/>
  </r>
  <r>
    <d v="2012-07-01T00:00:00"/>
    <d v="2012-07-01T00:00:00"/>
    <x v="4"/>
    <n v="0.01"/>
    <n v="0"/>
    <n v="2"/>
    <n v="18"/>
    <d v="1899-12-30T00:02:18"/>
    <d v="1899-12-30T03:50:00"/>
    <s v="Newton"/>
    <x v="253"/>
    <n v="0.26086956521739152"/>
    <n v="0"/>
    <x v="4"/>
    <m/>
    <d v="1899-12-30T00:00:00"/>
    <d v="1899-12-30T00:00:00"/>
    <m/>
    <n v="0"/>
    <n v="0"/>
    <d v="1900-01-03T04:26:00"/>
    <d v="1900-01-03T05:18:24"/>
    <d v="1900-01-01T02:13:00"/>
    <d v="1900-01-01T02:39:12"/>
    <n v="3535"/>
    <x v="11"/>
    <x v="0"/>
    <n v="201207"/>
    <n v="27"/>
    <n v="0"/>
    <n v="1"/>
  </r>
  <r>
    <d v="2012-07-03T00:00:00"/>
    <d v="2012-07-03T00:00:00"/>
    <x v="1"/>
    <n v="12.2"/>
    <n v="0"/>
    <n v="32"/>
    <n v="22"/>
    <d v="1899-12-30T00:32:22"/>
    <d v="1899-12-30T00:02:39"/>
    <s v="YNHH"/>
    <x v="229"/>
    <n v="22.615859938208047"/>
    <n v="0"/>
    <x v="13"/>
    <m/>
    <d v="1899-12-30T04:57:08"/>
    <d v="1899-12-30T02:28:34"/>
    <m/>
    <n v="0"/>
    <n v="0"/>
    <d v="1899-12-30T01:09:31"/>
    <d v="1899-12-30T02:01:55"/>
    <d v="1899-12-30T00:34:45"/>
    <d v="1899-12-30T01:00:57"/>
    <n v="71"/>
    <x v="11"/>
    <x v="0"/>
    <n v="201207"/>
    <n v="27"/>
    <n v="1"/>
    <n v="3"/>
  </r>
  <r>
    <d v="2012-07-04T00:00:00"/>
    <d v="2012-07-04T00:00:00"/>
    <x v="1"/>
    <n v="22.6"/>
    <n v="1"/>
    <n v="42"/>
    <n v="10"/>
    <d v="1899-12-30T01:42:10"/>
    <d v="1899-12-30T00:04:31"/>
    <s v="Ciocci"/>
    <x v="254"/>
    <n v="13.272430668841773"/>
    <n v="0"/>
    <x v="4"/>
    <s v="http://app.strava.com/rides/12450861"/>
    <d v="1899-12-30T08:26:19"/>
    <d v="1899-12-30T04:13:09"/>
    <m/>
    <n v="0"/>
    <n v="0"/>
    <d v="1899-12-30T01:58:26"/>
    <d v="1899-12-30T02:50:50"/>
    <d v="1899-12-30T00:59:13"/>
    <d v="1899-12-30T01:25:25"/>
    <n v="668"/>
    <x v="11"/>
    <x v="0"/>
    <n v="201207"/>
    <n v="27"/>
    <n v="0"/>
    <n v="4"/>
  </r>
  <r>
    <d v="2012-07-08T00:00:00"/>
    <d v="2012-07-08T00:00:00"/>
    <x v="1"/>
    <n v="18.399999999999999"/>
    <n v="1"/>
    <n v="12"/>
    <n v="0"/>
    <d v="1899-12-30T01:12:00"/>
    <d v="1899-12-30T00:03:55"/>
    <s v="Ciocci"/>
    <x v="255"/>
    <n v="15.333333333333346"/>
    <n v="0"/>
    <x v="2"/>
    <s v="http://app.strava.com/rides/128161451"/>
    <d v="1899-12-30T07:18:16"/>
    <d v="1899-12-30T03:39:08"/>
    <m/>
    <n v="0"/>
    <n v="0"/>
    <d v="1899-12-30T01:42:31"/>
    <d v="1899-12-30T02:34:55"/>
    <d v="1899-12-30T00:51:16"/>
    <d v="1899-12-30T01:17:28"/>
    <n v="440"/>
    <x v="11"/>
    <x v="0"/>
    <n v="201207"/>
    <n v="28"/>
    <n v="3"/>
    <n v="8"/>
  </r>
  <r>
    <d v="2012-07-08T00:00:00"/>
    <d v="2012-07-08T00:00:00"/>
    <x v="2"/>
    <n v="1"/>
    <n v="0"/>
    <n v="9"/>
    <n v="17"/>
    <d v="1899-12-30T00:09:17"/>
    <d v="1899-12-30T00:09:17"/>
    <s v="Newton"/>
    <x v="17"/>
    <n v="6.463195691202877"/>
    <n v="0"/>
    <x v="2"/>
    <s v="Big Calf Cramp"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  <n v="28"/>
    <n v="0"/>
    <n v="8"/>
  </r>
  <r>
    <d v="2012-07-11T00:00:00"/>
    <d v="2012-07-11T00:00:00"/>
    <x v="0"/>
    <n v="0.5"/>
    <n v="0"/>
    <n v="18"/>
    <n v="56"/>
    <d v="1899-12-30T00:18:56"/>
    <d v="1899-12-30T00:37:52"/>
    <s v="Lake"/>
    <x v="0"/>
    <n v="1.5845070422535226"/>
    <n v="0"/>
    <x v="2"/>
    <s v="Very Crowded"/>
    <d v="1899-12-30T01:30:53"/>
    <d v="1899-12-30T00:45:26"/>
    <m/>
    <n v="0"/>
    <n v="0"/>
    <d v="1899-12-30T16:32:06"/>
    <d v="1899-12-30T17:24:30"/>
    <d v="1899-12-30T08:16:03"/>
    <d v="1899-12-30T08:42:15"/>
    <n v="3366"/>
    <x v="11"/>
    <x v="0"/>
    <n v="201207"/>
    <n v="28"/>
    <n v="2"/>
    <n v="11"/>
  </r>
  <r>
    <d v="2012-07-11T00:00:00"/>
    <d v="2012-07-11T00:00:00"/>
    <x v="1"/>
    <n v="10.5"/>
    <n v="0"/>
    <n v="35"/>
    <n v="25"/>
    <d v="1899-12-30T00:35:25"/>
    <d v="1899-12-30T00:03:22"/>
    <s v="Ciocci"/>
    <x v="0"/>
    <n v="17.788235294117658"/>
    <n v="0"/>
    <x v="2"/>
    <m/>
    <d v="1899-12-30T06:17:47"/>
    <d v="1899-12-30T03:08:53"/>
    <m/>
    <n v="0"/>
    <n v="0"/>
    <d v="1899-12-30T01:28:22"/>
    <d v="1899-12-30T02:20:46"/>
    <d v="1899-12-30T00:44:11"/>
    <d v="1899-12-30T01:10:23"/>
    <n v="266"/>
    <x v="11"/>
    <x v="0"/>
    <n v="201207"/>
    <n v="28"/>
    <n v="0"/>
    <n v="11"/>
  </r>
  <r>
    <d v="2012-07-11T00:00:00"/>
    <d v="2012-07-11T00:00:00"/>
    <x v="2"/>
    <n v="3.1"/>
    <n v="0"/>
    <n v="29"/>
    <n v="54"/>
    <d v="1899-12-30T00:29:54"/>
    <d v="1899-12-30T00:09:39"/>
    <s v="Newton"/>
    <x v="0"/>
    <n v="6.2207357859531829"/>
    <n v="0"/>
    <x v="2"/>
    <s v="Felt Great"/>
    <d v="1899-12-30T04:12:42"/>
    <d v="1899-12-30T02:06:21"/>
    <m/>
    <n v="0"/>
    <n v="0"/>
    <d v="1899-12-30T04:12:42"/>
    <d v="1899-12-30T05:05:06"/>
    <d v="1899-12-30T02:06:21"/>
    <d v="1899-12-30T02:32:33"/>
    <n v="1219"/>
    <x v="11"/>
    <x v="0"/>
    <n v="201207"/>
    <n v="28"/>
    <n v="0"/>
    <n v="11"/>
  </r>
  <r>
    <d v="2012-07-11T00:00:00"/>
    <d v="2012-07-11T00:00:00"/>
    <x v="3"/>
    <n v="1"/>
    <n v="0"/>
    <n v="2"/>
    <n v="30"/>
    <d v="1899-12-30T00:02:30"/>
    <d v="1899-12-30T00:02:30"/>
    <s v="unk"/>
    <x v="0"/>
    <n v="24.000000000000021"/>
    <n v="0"/>
    <x v="0"/>
    <m/>
    <d v="1899-12-30T00:00:00"/>
    <d v="1899-12-30T00:00:00"/>
    <m/>
    <n v="0"/>
    <n v="0"/>
    <d v="1899-12-30T01:05:30"/>
    <d v="1899-12-30T01:57:54"/>
    <d v="1899-12-30T00:32:45"/>
    <d v="1899-12-30T00:58:57"/>
    <n v="36"/>
    <x v="11"/>
    <x v="0"/>
    <n v="201207"/>
    <n v="28"/>
    <n v="0"/>
    <n v="11"/>
  </r>
  <r>
    <d v="2012-07-16T00:00:00"/>
    <d v="2012-07-16T00:00:00"/>
    <x v="1"/>
    <n v="9"/>
    <n v="0"/>
    <n v="55"/>
    <n v="0"/>
    <d v="1899-12-30T00:55:00"/>
    <d v="1899-12-30T00:06:07"/>
    <s v="Si"/>
    <x v="256"/>
    <n v="9.8181818181818272"/>
    <n v="0"/>
    <x v="2"/>
    <s v="Ride with boys"/>
    <d v="1899-12-30T11:24:27"/>
    <d v="1899-12-30T05:42:13"/>
    <m/>
    <n v="0"/>
    <n v="0"/>
    <d v="1899-12-30T02:40:07"/>
    <d v="1899-12-30T03:32:31"/>
    <d v="1899-12-30T01:20:03"/>
    <d v="1899-12-30T01:46:15"/>
    <n v="771"/>
    <x v="11"/>
    <x v="0"/>
    <n v="201207"/>
    <n v="29"/>
    <n v="4"/>
    <n v="16"/>
  </r>
  <r>
    <d v="2012-07-17T00:00:00"/>
    <d v="2012-07-17T00:00:00"/>
    <x v="1"/>
    <n v="4.5999999999999996"/>
    <n v="0"/>
    <n v="33"/>
    <n v="16"/>
    <d v="1899-12-30T00:33:16"/>
    <d v="1899-12-30T00:07:14"/>
    <s v="Si"/>
    <x v="256"/>
    <n v="8.2965931863727533"/>
    <n v="0"/>
    <x v="2"/>
    <s v="Ride to beach with Logan and Hunter on Back"/>
    <d v="1899-12-30T13:29:58"/>
    <d v="1899-12-30T06:44:59"/>
    <m/>
    <n v="0"/>
    <n v="0"/>
    <d v="1899-12-30T03:09:29"/>
    <d v="1899-12-30T04:01:53"/>
    <d v="1899-12-30T01:34:44"/>
    <d v="1899-12-30T02:00:56"/>
    <n v="793"/>
    <x v="11"/>
    <x v="0"/>
    <n v="201207"/>
    <n v="29"/>
    <n v="0"/>
    <n v="17"/>
  </r>
  <r>
    <d v="2012-07-22T00:00:00"/>
    <d v="2012-07-22T00:00:00"/>
    <x v="2"/>
    <n v="7.5"/>
    <n v="1"/>
    <n v="17"/>
    <n v="48"/>
    <d v="1899-12-30T01:17:48"/>
    <d v="1899-12-30T00:10:22"/>
    <s v="Newton"/>
    <x v="16"/>
    <n v="5.7840616966581022"/>
    <n v="0"/>
    <x v="2"/>
    <s v="http://runkeeper.com/user/ctkeane/activity/103723729"/>
    <d v="1899-12-30T04:31:47"/>
    <d v="1899-12-30T02:15:53"/>
    <m/>
    <n v="0"/>
    <n v="0"/>
    <d v="1899-12-30T04:31:47"/>
    <d v="1899-12-30T05:24:11"/>
    <d v="1899-12-30T02:15:53"/>
    <d v="1899-12-30T02:42:05"/>
    <n v="1846"/>
    <x v="11"/>
    <x v="0"/>
    <n v="201207"/>
    <n v="30"/>
    <n v="4"/>
    <n v="22"/>
  </r>
  <r>
    <d v="2012-07-23T00:00:00"/>
    <d v="2012-07-23T00:00:00"/>
    <x v="2"/>
    <n v="2"/>
    <n v="0"/>
    <n v="18"/>
    <n v="34"/>
    <d v="1899-12-30T00:18:34"/>
    <d v="1899-12-30T00:09:17"/>
    <s v="R201201"/>
    <x v="2"/>
    <n v="6.463195691202877"/>
    <n v="0"/>
    <x v="13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  <n v="30"/>
    <n v="0"/>
    <n v="23"/>
  </r>
  <r>
    <d v="2012-07-24T00:00:00"/>
    <d v="2012-07-24T00:00:00"/>
    <x v="1"/>
    <n v="11.7"/>
    <n v="0"/>
    <n v="32"/>
    <n v="30"/>
    <d v="1899-12-30T00:32:30"/>
    <d v="1899-12-30T00:02:47"/>
    <s v="YNHH"/>
    <x v="229"/>
    <n v="21.600000000000016"/>
    <n v="0"/>
    <x v="13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0"/>
    <n v="201207"/>
    <n v="30"/>
    <n v="0"/>
    <n v="24"/>
  </r>
  <r>
    <d v="2012-07-24T00:00:00"/>
    <d v="2012-07-24T00:00:00"/>
    <x v="2"/>
    <n v="1"/>
    <n v="0"/>
    <n v="9"/>
    <n v="18"/>
    <d v="1899-12-30T00:09:18"/>
    <d v="1899-12-30T00:09:18"/>
    <s v="R201202"/>
    <x v="2"/>
    <n v="6.4516129032258114"/>
    <n v="0"/>
    <x v="13"/>
    <m/>
    <d v="1899-12-30T04:03:40"/>
    <d v="1899-12-30T02:01:50"/>
    <m/>
    <n v="0"/>
    <n v="0"/>
    <d v="1899-12-30T04:03:40"/>
    <d v="1899-12-30T04:56:04"/>
    <d v="1899-12-30T02:01:50"/>
    <d v="1899-12-30T02:28:02"/>
    <n v="1015"/>
    <x v="11"/>
    <x v="0"/>
    <n v="201207"/>
    <n v="30"/>
    <n v="0"/>
    <n v="24"/>
  </r>
  <r>
    <d v="2012-07-25T00:00:00"/>
    <d v="2012-07-25T00:00:00"/>
    <x v="2"/>
    <n v="5"/>
    <n v="0"/>
    <n v="52"/>
    <n v="50"/>
    <d v="1899-12-30T00:52:50"/>
    <d v="1899-12-30T00:10:34"/>
    <s v="R201202"/>
    <x v="2"/>
    <n v="5.6782334384858073"/>
    <n v="0"/>
    <x v="13"/>
    <m/>
    <d v="1899-12-30T04:36:51"/>
    <d v="1899-12-30T02:18:25"/>
    <m/>
    <n v="0"/>
    <n v="0"/>
    <d v="1899-12-30T04:36:51"/>
    <d v="1899-12-30T05:29:15"/>
    <d v="1899-12-30T02:18:25"/>
    <d v="1899-12-30T02:44:37"/>
    <n v="1991"/>
    <x v="11"/>
    <x v="0"/>
    <n v="201207"/>
    <n v="30"/>
    <n v="2"/>
    <n v="25"/>
  </r>
  <r>
    <d v="2012-07-26T00:00:00"/>
    <d v="2012-07-26T00:00:00"/>
    <x v="1"/>
    <n v="8.8000000000000007"/>
    <n v="0"/>
    <n v="30"/>
    <n v="0"/>
    <d v="1899-12-30T00:30:00"/>
    <d v="1899-12-30T00:03:25"/>
    <s v="YNHH"/>
    <x v="250"/>
    <n v="17.600000000000016"/>
    <n v="0"/>
    <x v="13"/>
    <m/>
    <d v="1899-12-30T06:21:49"/>
    <d v="1899-12-30T03:10:55"/>
    <m/>
    <n v="0"/>
    <n v="0"/>
    <d v="1899-12-30T01:29:19"/>
    <d v="1899-12-30T02:21:43"/>
    <d v="1899-12-30T00:44:40"/>
    <d v="1899-12-30T01:10:52"/>
    <n v="272"/>
    <x v="11"/>
    <x v="0"/>
    <n v="201207"/>
    <n v="30"/>
    <n v="0"/>
    <n v="26"/>
  </r>
  <r>
    <d v="2012-07-27T00:00:00"/>
    <d v="2012-07-27T00:00:00"/>
    <x v="2"/>
    <n v="3"/>
    <n v="0"/>
    <n v="28"/>
    <n v="15"/>
    <d v="1899-12-30T00:28:15"/>
    <d v="1899-12-30T00:09:25"/>
    <s v="NB860v2"/>
    <x v="2"/>
    <n v="6.371681415929209"/>
    <n v="0"/>
    <x v="13"/>
    <m/>
    <d v="1899-12-30T04:06:43"/>
    <d v="1899-12-30T02:03:21"/>
    <m/>
    <n v="0"/>
    <n v="0"/>
    <d v="1899-12-30T04:06:43"/>
    <d v="1899-12-30T04:59:07"/>
    <d v="1899-12-30T02:03:21"/>
    <d v="1899-12-30T02:29:34"/>
    <n v="1076"/>
    <x v="11"/>
    <x v="0"/>
    <n v="201207"/>
    <n v="30"/>
    <n v="0"/>
    <n v="27"/>
  </r>
  <r>
    <d v="2012-07-29T00:00:00"/>
    <d v="2012-07-29T00:00:00"/>
    <x v="2"/>
    <n v="7.75"/>
    <n v="1"/>
    <n v="38"/>
    <n v="2"/>
    <d v="1899-12-30T01:38:02"/>
    <d v="1899-12-30T00:12:39"/>
    <s v="Newton"/>
    <x v="257"/>
    <n v="4.7432845970758279"/>
    <n v="0"/>
    <x v="4"/>
    <m/>
    <d v="1899-12-30T05:31:25"/>
    <d v="1899-12-30T02:45:42"/>
    <m/>
    <n v="0"/>
    <n v="0"/>
    <d v="1899-12-30T05:31:25"/>
    <d v="1899-12-30T06:23:49"/>
    <d v="1899-12-30T02:45:42"/>
    <d v="1899-12-30T03:11:54"/>
    <n v="2825"/>
    <x v="11"/>
    <x v="0"/>
    <n v="201207"/>
    <n v="31"/>
    <n v="4"/>
    <n v="29"/>
  </r>
  <r>
    <d v="2012-07-30T00:00:00"/>
    <d v="2012-07-30T00:00:00"/>
    <x v="2"/>
    <n v="2.94"/>
    <n v="0"/>
    <n v="30"/>
    <n v="43"/>
    <d v="1899-12-30T00:30:43"/>
    <d v="1899-12-30T00:10:27"/>
    <s v="Newton"/>
    <x v="257"/>
    <n v="5.7428106348345143"/>
    <n v="0"/>
    <x v="4"/>
    <m/>
    <d v="1899-12-30T04:33:44"/>
    <d v="1899-12-30T02:16:52"/>
    <m/>
    <n v="0"/>
    <n v="0"/>
    <d v="1899-12-30T04:33:44"/>
    <d v="1899-12-30T05:26:08"/>
    <d v="1899-12-30T02:16:52"/>
    <d v="1899-12-30T02:43:04"/>
    <n v="1900"/>
    <x v="11"/>
    <x v="0"/>
    <n v="201207"/>
    <n v="31"/>
    <n v="0"/>
    <n v="30"/>
  </r>
  <r>
    <d v="2012-08-01T00:00:00"/>
    <d v="2012-08-01T00:00:00"/>
    <x v="2"/>
    <n v="5"/>
    <n v="0"/>
    <n v="58"/>
    <n v="18"/>
    <d v="1899-12-30T00:58:18"/>
    <d v="1899-12-30T00:11:40"/>
    <s v="Newton"/>
    <x v="257"/>
    <n v="5.1457975986277917"/>
    <n v="0"/>
    <x v="4"/>
    <m/>
    <d v="1899-12-30T05:05:30"/>
    <d v="1899-12-30T02:32:45"/>
    <m/>
    <n v="0"/>
    <n v="0"/>
    <d v="1899-12-30T05:05:30"/>
    <d v="1899-12-30T05:57:54"/>
    <d v="1899-12-30T02:32:45"/>
    <d v="1899-12-30T02:58:57"/>
    <n v="2566"/>
    <x v="11"/>
    <x v="4"/>
    <n v="201208"/>
    <n v="31"/>
    <n v="1"/>
    <n v="1"/>
  </r>
  <r>
    <d v="2012-08-01T00:00:00"/>
    <d v="2012-08-01T00:00:00"/>
    <x v="1"/>
    <n v="6"/>
    <n v="0"/>
    <n v="46"/>
    <n v="23"/>
    <d v="1899-12-30T00:46:23"/>
    <d v="1899-12-30T00:07:44"/>
    <s v="HHH"/>
    <x v="257"/>
    <n v="7.7614085519223917"/>
    <n v="0"/>
    <x v="4"/>
    <m/>
    <d v="1899-12-30T14:25:49"/>
    <d v="1899-12-30T07:12:55"/>
    <m/>
    <n v="0"/>
    <n v="0"/>
    <d v="1899-12-30T03:22:32"/>
    <d v="1899-12-30T04:14:56"/>
    <d v="1899-12-30T01:41:16"/>
    <d v="1899-12-30T02:07:28"/>
    <n v="797"/>
    <x v="11"/>
    <x v="4"/>
    <n v="201208"/>
    <n v="31"/>
    <n v="4"/>
    <n v="1"/>
  </r>
  <r>
    <d v="2012-08-03T00:00:00"/>
    <d v="2012-08-03T00:00:00"/>
    <x v="2"/>
    <n v="4.2"/>
    <n v="0"/>
    <n v="48"/>
    <n v="24"/>
    <d v="1899-12-30T00:48:24"/>
    <d v="1899-12-30T00:11:31"/>
    <s v="Newton"/>
    <x v="257"/>
    <n v="5.2066115702479383"/>
    <n v="0"/>
    <x v="4"/>
    <s v="Pushed Declan in Stroller"/>
    <d v="1899-12-30T05:01:55"/>
    <d v="1899-12-30T02:30:58"/>
    <m/>
    <n v="0"/>
    <n v="0"/>
    <d v="1899-12-30T05:01:55"/>
    <d v="1899-12-30T05:54:19"/>
    <d v="1899-12-30T02:30:58"/>
    <d v="1899-12-30T02:57:10"/>
    <n v="2524"/>
    <x v="11"/>
    <x v="4"/>
    <n v="201208"/>
    <n v="31"/>
    <n v="1"/>
    <n v="3"/>
  </r>
  <r>
    <d v="2012-08-05T00:00:00"/>
    <d v="2012-08-05T00:00:00"/>
    <x v="2"/>
    <n v="10"/>
    <n v="1"/>
    <n v="35"/>
    <n v="54"/>
    <d v="1899-12-30T01:35:54"/>
    <d v="1899-12-30T00:09:35"/>
    <s v="Newton"/>
    <x v="2"/>
    <n v="6.2565172054223206"/>
    <n v="0"/>
    <x v="13"/>
    <m/>
    <d v="1899-12-30T04:11:15"/>
    <d v="1899-12-30T02:05:38"/>
    <m/>
    <n v="0"/>
    <n v="0"/>
    <d v="1899-12-30T04:11:15"/>
    <d v="1899-12-30T05:03:40"/>
    <d v="1899-12-30T02:05:38"/>
    <d v="1899-12-30T02:31:50"/>
    <n v="1186"/>
    <x v="11"/>
    <x v="4"/>
    <n v="201208"/>
    <n v="32"/>
    <n v="1"/>
    <n v="5"/>
  </r>
  <r>
    <d v="2012-08-05T00:00:00"/>
    <d v="2012-08-05T00:00:00"/>
    <x v="1"/>
    <n v="36.1"/>
    <n v="2"/>
    <n v="25"/>
    <n v="6"/>
    <d v="1899-12-30T02:25:06"/>
    <d v="1899-12-30T00:04:01"/>
    <s v="Ciocci"/>
    <x v="258"/>
    <n v="14.92763611302551"/>
    <n v="0"/>
    <x v="4"/>
    <s v="http://app.strava.com/rides/16687947"/>
    <d v="1899-12-30T07:30:10"/>
    <d v="1899-12-30T03:45:05"/>
    <m/>
    <n v="0"/>
    <n v="0"/>
    <d v="1899-12-30T01:45:18"/>
    <d v="1899-12-30T02:37:43"/>
    <d v="1899-12-30T00:52:39"/>
    <d v="1899-12-30T01:18:51"/>
    <n v="500"/>
    <x v="11"/>
    <x v="4"/>
    <n v="201208"/>
    <n v="32"/>
    <n v="3"/>
    <n v="5"/>
  </r>
  <r>
    <d v="2012-08-06T00:00:00"/>
    <d v="2012-08-06T00:00:00"/>
    <x v="2"/>
    <n v="3"/>
    <n v="0"/>
    <n v="28"/>
    <n v="18"/>
    <d v="1899-12-30T00:28:18"/>
    <d v="1899-12-30T00:09:26"/>
    <s v="NB860v2"/>
    <x v="2"/>
    <n v="6.3604240282685556"/>
    <n v="0"/>
    <x v="13"/>
    <m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4"/>
    <n v="201208"/>
    <n v="32"/>
    <n v="0"/>
    <n v="6"/>
  </r>
  <r>
    <d v="2012-08-07T00:00:00"/>
    <d v="2012-08-07T00:00:00"/>
    <x v="2"/>
    <n v="1"/>
    <n v="0"/>
    <n v="9"/>
    <n v="22"/>
    <d v="1899-12-30T00:09:22"/>
    <d v="1899-12-30T00:09:22"/>
    <s v="NB860v2"/>
    <x v="2"/>
    <n v="6.4056939501779402"/>
    <n v="0"/>
    <x v="13"/>
    <m/>
    <d v="1899-12-30T04:05:24"/>
    <d v="1899-12-30T02:02:42"/>
    <m/>
    <n v="0"/>
    <n v="0"/>
    <d v="1899-12-30T04:05:24"/>
    <d v="1899-12-30T04:57:48"/>
    <d v="1899-12-30T02:02:42"/>
    <d v="1899-12-30T02:28:54"/>
    <n v="1046"/>
    <x v="11"/>
    <x v="4"/>
    <n v="201208"/>
    <n v="32"/>
    <n v="0"/>
    <n v="7"/>
  </r>
  <r>
    <d v="2012-08-07T00:00:00"/>
    <d v="2012-08-07T00:00:00"/>
    <x v="1"/>
    <n v="13.1"/>
    <n v="0"/>
    <n v="35"/>
    <n v="0"/>
    <d v="1899-12-30T00:35:00"/>
    <d v="1899-12-30T00:02:40"/>
    <s v="YNHH"/>
    <x v="229"/>
    <n v="22.457142857142873"/>
    <n v="0"/>
    <x v="13"/>
    <m/>
    <d v="1899-12-30T04:59:14"/>
    <d v="1899-12-30T02:29:37"/>
    <m/>
    <n v="0"/>
    <n v="0"/>
    <d v="1899-12-30T01:10:00"/>
    <d v="1899-12-30T02:02:24"/>
    <d v="1899-12-30T00:35:00"/>
    <d v="1899-12-30T01:01:12"/>
    <n v="80"/>
    <x v="11"/>
    <x v="4"/>
    <n v="201208"/>
    <n v="32"/>
    <n v="1"/>
    <n v="7"/>
  </r>
  <r>
    <d v="2012-08-08T00:00:00"/>
    <d v="2012-08-08T00:00:00"/>
    <x v="2"/>
    <n v="5"/>
    <n v="0"/>
    <n v="46"/>
    <n v="20"/>
    <d v="1899-12-30T00:46:20"/>
    <d v="1899-12-30T00:09:16"/>
    <s v="Newton"/>
    <x v="2"/>
    <n v="6.4748201438848971"/>
    <n v="0"/>
    <x v="13"/>
    <m/>
    <d v="1899-12-30T04:02:47"/>
    <d v="1899-12-30T02:01:24"/>
    <m/>
    <n v="0"/>
    <n v="0"/>
    <d v="1899-12-30T04:02:47"/>
    <d v="1899-12-30T04:55:11"/>
    <d v="1899-12-30T02:01:24"/>
    <d v="1899-12-30T02:27:36"/>
    <n v="992"/>
    <x v="11"/>
    <x v="4"/>
    <n v="201208"/>
    <n v="32"/>
    <n v="0"/>
    <n v="8"/>
  </r>
  <r>
    <d v="2012-08-09T00:00:00"/>
    <d v="2012-08-09T00:00:00"/>
    <x v="1"/>
    <n v="13"/>
    <n v="0"/>
    <n v="33"/>
    <n v="30"/>
    <d v="1899-12-30T00:33:30"/>
    <d v="1899-12-30T00:02:35"/>
    <s v="YNHH"/>
    <x v="229"/>
    <n v="23.283582089552255"/>
    <n v="0"/>
    <x v="13"/>
    <m/>
    <d v="1899-12-30T04:48:37"/>
    <d v="1899-12-30T02:24:18"/>
    <m/>
    <n v="0"/>
    <n v="0"/>
    <d v="1899-12-30T01:07:31"/>
    <d v="1899-12-30T01:59:55"/>
    <d v="1899-12-30T00:33:45"/>
    <d v="1899-12-30T00:59:57"/>
    <n v="53"/>
    <x v="11"/>
    <x v="4"/>
    <n v="201208"/>
    <n v="32"/>
    <n v="0"/>
    <n v="9"/>
  </r>
  <r>
    <d v="2012-08-10T00:00:00"/>
    <d v="2012-08-10T00:00:00"/>
    <x v="2"/>
    <n v="4"/>
    <n v="0"/>
    <n v="37"/>
    <n v="55"/>
    <d v="1899-12-30T00:37:55"/>
    <d v="1899-12-30T00:09:29"/>
    <s v="NB860v2"/>
    <x v="2"/>
    <n v="6.3296703296703347"/>
    <n v="0"/>
    <x v="13"/>
    <m/>
    <d v="1899-12-30T04:08:21"/>
    <d v="1899-12-30T02:04:11"/>
    <m/>
    <n v="0"/>
    <n v="0"/>
    <d v="1899-12-30T04:08:21"/>
    <d v="1899-12-30T05:00:45"/>
    <d v="1899-12-30T02:04:11"/>
    <d v="1899-12-30T02:30:23"/>
    <n v="1105"/>
    <x v="11"/>
    <x v="4"/>
    <n v="201208"/>
    <n v="32"/>
    <n v="2"/>
    <n v="10"/>
  </r>
  <r>
    <d v="2012-08-12T00:00:00"/>
    <d v="2012-08-12T00:00:00"/>
    <x v="2"/>
    <n v="10"/>
    <n v="1"/>
    <n v="33"/>
    <n v="52"/>
    <d v="1899-12-30T01:33:52"/>
    <d v="1899-12-30T00:09:23"/>
    <s v="Newton"/>
    <x v="2"/>
    <n v="6.3920454545454604"/>
    <n v="0"/>
    <x v="13"/>
    <m/>
    <d v="1899-12-30T04:05:56"/>
    <d v="1899-12-30T02:02:58"/>
    <m/>
    <n v="0"/>
    <n v="0"/>
    <d v="1899-12-30T04:05:56"/>
    <d v="1899-12-30T04:58:20"/>
    <d v="1899-12-30T02:02:58"/>
    <d v="1899-12-30T02:29:10"/>
    <n v="1063"/>
    <x v="11"/>
    <x v="4"/>
    <n v="201208"/>
    <n v="33"/>
    <n v="1"/>
    <n v="12"/>
  </r>
  <r>
    <d v="2012-08-12T00:00:00"/>
    <d v="2012-08-12T00:00:00"/>
    <x v="1"/>
    <n v="43.8"/>
    <n v="3"/>
    <n v="2"/>
    <n v="58"/>
    <d v="1899-12-30T03:02:58"/>
    <d v="1899-12-30T00:04:11"/>
    <s v="Ciocci"/>
    <x v="259"/>
    <n v="14.363271998542549"/>
    <n v="0"/>
    <x v="4"/>
    <s v="http://app.strava.com/rides/18078949"/>
    <d v="1899-12-30T07:47:52"/>
    <d v="1899-12-30T03:53:56"/>
    <m/>
    <n v="0"/>
    <n v="0"/>
    <d v="1899-12-30T01:49:27"/>
    <d v="1899-12-30T02:41:51"/>
    <d v="1899-12-30T00:54:43"/>
    <d v="1899-12-30T01:20:55"/>
    <n v="566"/>
    <x v="11"/>
    <x v="4"/>
    <n v="201208"/>
    <n v="33"/>
    <n v="0"/>
    <n v="12"/>
  </r>
  <r>
    <d v="2012-08-13T00:00:00"/>
    <d v="2012-08-13T00:00:00"/>
    <x v="0"/>
    <n v="1.04"/>
    <n v="0"/>
    <n v="40"/>
    <n v="25"/>
    <d v="1899-12-30T00:40:25"/>
    <d v="1899-12-30T00:38:52"/>
    <s v="Lake"/>
    <x v="260"/>
    <n v="1.5439175257731974"/>
    <n v="0"/>
    <x v="14"/>
    <s v="http://runkeeper.com/user/ctkeane/activity/109449395"/>
    <d v="1899-12-30T01:33:16"/>
    <d v="1899-12-30T00:46:38"/>
    <m/>
    <n v="0"/>
    <n v="0"/>
    <d v="1899-12-30T16:58:11"/>
    <d v="1899-12-30T17:50:35"/>
    <d v="1899-12-30T08:29:06"/>
    <d v="1899-12-30T08:55:18"/>
    <n v="3391"/>
    <x v="11"/>
    <x v="4"/>
    <n v="201208"/>
    <n v="33"/>
    <n v="3"/>
    <n v="13"/>
  </r>
  <r>
    <d v="2012-08-14T00:00:00"/>
    <d v="2012-08-14T00:00:00"/>
    <x v="2"/>
    <n v="4"/>
    <n v="0"/>
    <n v="38"/>
    <n v="24"/>
    <d v="1899-12-30T00:38:24"/>
    <d v="1899-12-30T00:09:36"/>
    <s v="NB860v2"/>
    <x v="2"/>
    <n v="6.2500000000000044"/>
    <n v="0"/>
    <x v="13"/>
    <m/>
    <d v="1899-12-30T04:11:31"/>
    <d v="1899-12-30T02:05:46"/>
    <m/>
    <n v="0"/>
    <n v="0"/>
    <d v="1899-12-30T04:11:31"/>
    <d v="1899-12-30T05:03:55"/>
    <d v="1899-12-30T02:05:46"/>
    <d v="1899-12-30T02:31:58"/>
    <n v="1190"/>
    <x v="11"/>
    <x v="4"/>
    <n v="201208"/>
    <n v="33"/>
    <n v="0"/>
    <n v="14"/>
  </r>
  <r>
    <d v="2012-08-15T00:00:00"/>
    <d v="2012-08-15T00:00:00"/>
    <x v="1"/>
    <n v="8.5"/>
    <n v="0"/>
    <n v="30"/>
    <n v="0"/>
    <d v="1899-12-30T00:30:00"/>
    <d v="1899-12-30T00:03:32"/>
    <s v="YNHH"/>
    <x v="250"/>
    <n v="17.000000000000014"/>
    <n v="0"/>
    <x v="13"/>
    <s v="didn't feel like running"/>
    <d v="1899-12-30T06:35:18"/>
    <d v="1899-12-30T03:17:39"/>
    <m/>
    <n v="0"/>
    <n v="0"/>
    <d v="1899-12-30T01:32:28"/>
    <d v="1899-12-30T02:24:52"/>
    <d v="1899-12-30T00:46:14"/>
    <d v="1899-12-30T01:12:26"/>
    <n v="306"/>
    <x v="11"/>
    <x v="4"/>
    <n v="201208"/>
    <n v="33"/>
    <n v="0"/>
    <n v="15"/>
  </r>
  <r>
    <d v="2012-08-16T00:00:00"/>
    <d v="2012-08-16T00:00:00"/>
    <x v="2"/>
    <n v="4.09"/>
    <n v="0"/>
    <n v="43"/>
    <n v="3"/>
    <d v="1899-12-30T00:43:03"/>
    <d v="1899-12-30T00:10:32"/>
    <s v="NB860v2"/>
    <x v="230"/>
    <n v="5.7003484320557547"/>
    <n v="0"/>
    <x v="2"/>
    <s v="http://runkeeper.com/user/ctkeane/activity/110234496"/>
    <d v="1899-12-30T04:35:46"/>
    <d v="1899-12-30T02:17:53"/>
    <m/>
    <n v="0"/>
    <n v="0"/>
    <d v="1899-12-30T04:35:46"/>
    <d v="1899-12-30T05:28:10"/>
    <d v="1899-12-30T02:17:53"/>
    <d v="1899-12-30T02:44:05"/>
    <n v="1963"/>
    <x v="11"/>
    <x v="4"/>
    <n v="201208"/>
    <n v="33"/>
    <n v="3"/>
    <n v="16"/>
  </r>
  <r>
    <d v="2012-08-17T00:00:00"/>
    <d v="2012-08-17T00:00:00"/>
    <x v="2"/>
    <n v="3.1"/>
    <n v="0"/>
    <n v="29"/>
    <n v="4"/>
    <d v="1899-12-30T00:29:04"/>
    <d v="1899-12-30T00:09:23"/>
    <s v="NB860v2"/>
    <x v="224"/>
    <n v="6.3990825688073452"/>
    <n v="0"/>
    <x v="2"/>
    <s v="http://runkeeper.com/user/ctkeane/activity/110510879"/>
    <d v="1899-12-30T04:05:40"/>
    <d v="1899-12-30T02:02:50"/>
    <m/>
    <n v="0"/>
    <n v="0"/>
    <d v="1899-12-30T04:05:40"/>
    <d v="1899-12-30T04:58:04"/>
    <d v="1899-12-30T02:02:50"/>
    <d v="1899-12-30T02:29:02"/>
    <n v="1056"/>
    <x v="11"/>
    <x v="4"/>
    <n v="201208"/>
    <n v="33"/>
    <n v="0"/>
    <n v="17"/>
  </r>
  <r>
    <d v="2012-08-19T00:00:00"/>
    <d v="2012-08-19T00:00:00"/>
    <x v="2"/>
    <n v="6.5"/>
    <n v="1"/>
    <n v="0"/>
    <n v="8"/>
    <d v="1899-12-30T01:00:08"/>
    <d v="1899-12-30T00:09:15"/>
    <s v="Newton"/>
    <x v="2"/>
    <n v="6.4855875831485648"/>
    <n v="0"/>
    <x v="13"/>
    <m/>
    <d v="1899-12-30T04:02:23"/>
    <d v="1899-12-30T02:01:12"/>
    <m/>
    <n v="0"/>
    <n v="0"/>
    <d v="1899-12-30T04:02:23"/>
    <d v="1899-12-30T04:54:47"/>
    <d v="1899-12-30T02:01:12"/>
    <d v="1899-12-30T02:27:24"/>
    <n v="984"/>
    <x v="11"/>
    <x v="4"/>
    <n v="201208"/>
    <n v="34"/>
    <n v="1"/>
    <n v="19"/>
  </r>
  <r>
    <d v="2012-08-19T00:00:00"/>
    <d v="2012-08-19T00:00:00"/>
    <x v="1"/>
    <n v="27.3"/>
    <n v="1"/>
    <n v="56"/>
    <n v="9"/>
    <d v="1899-12-30T01:56:09"/>
    <d v="1899-12-30T00:04:15"/>
    <s v="Ciocci"/>
    <x v="261"/>
    <n v="14.102453723633246"/>
    <n v="0"/>
    <x v="14"/>
    <s v="http://app.strava.com/rides/19031432"/>
    <d v="1899-12-30T07:56:31"/>
    <d v="1899-12-30T03:58:15"/>
    <m/>
    <n v="0"/>
    <n v="0"/>
    <d v="1899-12-30T01:51:28"/>
    <d v="1899-12-30T02:43:52"/>
    <d v="1899-12-30T00:55:44"/>
    <d v="1899-12-30T01:21:56"/>
    <n v="584"/>
    <x v="11"/>
    <x v="4"/>
    <n v="201208"/>
    <n v="34"/>
    <n v="3"/>
    <n v="19"/>
  </r>
  <r>
    <d v="2012-08-21T00:00:00"/>
    <d v="2012-08-21T00:00:00"/>
    <x v="1"/>
    <n v="13.75"/>
    <n v="0"/>
    <n v="35"/>
    <n v="15"/>
    <d v="1899-12-30T00:35:15"/>
    <d v="1899-12-30T00:02:34"/>
    <s v="YNHH"/>
    <x v="229"/>
    <n v="23.404255319148955"/>
    <n v="0"/>
    <x v="13"/>
    <m/>
    <d v="1899-12-30T04:47:08"/>
    <d v="1899-12-30T02:23:34"/>
    <m/>
    <n v="0"/>
    <n v="0"/>
    <d v="1899-12-30T01:07:10"/>
    <d v="1899-12-30T01:59:34"/>
    <d v="1899-12-30T00:33:35"/>
    <d v="1899-12-30T00:59:47"/>
    <n v="48"/>
    <x v="11"/>
    <x v="4"/>
    <n v="201208"/>
    <n v="34"/>
    <n v="1"/>
    <n v="21"/>
  </r>
  <r>
    <d v="2012-08-22T00:00:00"/>
    <d v="2012-08-22T00:00:00"/>
    <x v="2"/>
    <n v="3.1"/>
    <n v="0"/>
    <n v="30"/>
    <n v="25"/>
    <d v="1899-12-30T00:30:25"/>
    <d v="1899-12-30T00:09:49"/>
    <s v="NB860v2"/>
    <x v="224"/>
    <n v="6.11506849315069"/>
    <n v="0"/>
    <x v="14"/>
    <m/>
    <d v="1899-12-30T04:17:04"/>
    <d v="1899-12-30T02:08:32"/>
    <m/>
    <n v="0"/>
    <n v="0"/>
    <d v="1899-12-30T04:17:04"/>
    <d v="1899-12-30T05:09:28"/>
    <d v="1899-12-30T02:08:32"/>
    <d v="1899-12-30T02:34:44"/>
    <n v="1357"/>
    <x v="11"/>
    <x v="4"/>
    <n v="201208"/>
    <n v="34"/>
    <n v="0"/>
    <n v="22"/>
  </r>
  <r>
    <d v="2012-08-26T00:00:00"/>
    <d v="2012-08-26T00:00:00"/>
    <x v="0"/>
    <n v="1.2"/>
    <n v="0"/>
    <n v="46"/>
    <n v="44"/>
    <d v="1899-12-30T00:46:44"/>
    <d v="1899-12-30T00:38:57"/>
    <s v="Ocean"/>
    <x v="262"/>
    <n v="1.5406562054208286"/>
    <n v="0"/>
    <x v="14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4"/>
    <n v="201208"/>
    <n v="35"/>
    <n v="6"/>
    <n v="26"/>
  </r>
  <r>
    <d v="2012-08-26T00:00:00"/>
    <d v="2012-08-26T00:00:00"/>
    <x v="1"/>
    <n v="56"/>
    <n v="2"/>
    <n v="56"/>
    <n v="18"/>
    <d v="1899-12-30T02:56:18"/>
    <d v="1899-12-30T00:03:09"/>
    <s v="Ciocci"/>
    <x v="262"/>
    <n v="19.058423142370973"/>
    <n v="0"/>
    <x v="14"/>
    <m/>
    <d v="1899-12-30T05:52:36"/>
    <d v="1899-12-30T02:56:18"/>
    <m/>
    <n v="0"/>
    <n v="0"/>
    <d v="1899-12-30T01:22:29"/>
    <d v="1899-12-30T02:14:53"/>
    <d v="1899-12-30T00:41:14"/>
    <d v="1899-12-30T01:07:27"/>
    <n v="231"/>
    <x v="11"/>
    <x v="4"/>
    <n v="201208"/>
    <n v="35"/>
    <n v="0"/>
    <n v="26"/>
  </r>
  <r>
    <d v="2012-08-26T00:00:00"/>
    <d v="2012-08-26T00:00:00"/>
    <x v="2"/>
    <n v="13.1"/>
    <n v="2"/>
    <n v="36"/>
    <n v="33"/>
    <d v="1899-12-30T02:36:33"/>
    <d v="1899-12-30T00:11:57"/>
    <s v="Newton"/>
    <x v="262"/>
    <n v="5.0207601405301858"/>
    <n v="0"/>
    <x v="14"/>
    <m/>
    <d v="1899-12-30T05:13:06"/>
    <d v="1899-12-30T02:36:33"/>
    <m/>
    <n v="0"/>
    <n v="0"/>
    <d v="1899-12-30T05:13:06"/>
    <d v="1899-12-30T06:05:30"/>
    <d v="1899-12-30T02:36:33"/>
    <d v="1899-12-30T03:02:45"/>
    <n v="2672"/>
    <x v="11"/>
    <x v="4"/>
    <n v="201208"/>
    <n v="35"/>
    <n v="0"/>
    <n v="26"/>
  </r>
  <r>
    <d v="2012-08-26T00:00:00"/>
    <d v="2012-08-26T00:00:00"/>
    <x v="3"/>
    <n v="0.01"/>
    <n v="0"/>
    <n v="5"/>
    <n v="6"/>
    <d v="1899-12-30T00:05:06"/>
    <d v="1899-12-30T08:30:00"/>
    <s v="Newton"/>
    <x v="262"/>
    <n v="0.11764705882352952"/>
    <n v="0"/>
    <x v="14"/>
    <m/>
    <d v="1899-12-30T00:00:00"/>
    <d v="1899-12-30T00:00:00"/>
    <m/>
    <n v="0"/>
    <n v="0"/>
    <d v="1900-01-08T06:42:00"/>
    <d v="1900-01-08T07:34:24"/>
    <d v="1900-01-03T15:21:00"/>
    <d v="1900-01-03T15:47:12"/>
    <n v="3547"/>
    <x v="11"/>
    <x v="4"/>
    <n v="201208"/>
    <n v="35"/>
    <n v="0"/>
    <n v="26"/>
  </r>
  <r>
    <d v="2012-08-26T00:00:00"/>
    <d v="2012-08-26T00:00:00"/>
    <x v="4"/>
    <n v="0.01"/>
    <n v="0"/>
    <n v="2"/>
    <n v="48"/>
    <d v="1899-12-30T00:02:48"/>
    <d v="1899-12-30T04:40:00"/>
    <s v="Newton"/>
    <x v="262"/>
    <n v="0.21428571428571447"/>
    <n v="0"/>
    <x v="14"/>
    <m/>
    <d v="1899-12-30T00:00:00"/>
    <d v="1899-12-30T00:00:00"/>
    <m/>
    <n v="0"/>
    <n v="0"/>
    <d v="1900-01-04T02:16:00"/>
    <d v="1900-01-04T03:08:24"/>
    <d v="1900-01-01T13:08:00"/>
    <d v="1900-01-01T13:34:12"/>
    <n v="3537"/>
    <x v="11"/>
    <x v="4"/>
    <n v="201208"/>
    <n v="35"/>
    <n v="0"/>
    <n v="26"/>
  </r>
  <r>
    <d v="2012-08-30T00:00:00"/>
    <d v="2012-08-30T00:00:00"/>
    <x v="2"/>
    <n v="3.57"/>
    <n v="0"/>
    <n v="34"/>
    <n v="5"/>
    <d v="1899-12-30T00:34:05"/>
    <d v="1899-12-30T00:09:33"/>
    <s v="GreyNB"/>
    <x v="263"/>
    <n v="6.284596577017119"/>
    <n v="0"/>
    <x v="14"/>
    <s v="http://runkeeper.com/user/ctkeane/activity/113898908"/>
    <d v="1899-12-30T04:10:08"/>
    <d v="1899-12-30T02:05:04"/>
    <m/>
    <n v="0"/>
    <n v="0"/>
    <d v="1899-12-30T04:10:08"/>
    <d v="1899-12-30T05:02:32"/>
    <d v="1899-12-30T02:05:04"/>
    <d v="1899-12-30T02:31:16"/>
    <n v="1159"/>
    <x v="11"/>
    <x v="4"/>
    <n v="201208"/>
    <n v="35"/>
    <n v="7"/>
    <n v="30"/>
  </r>
  <r>
    <d v="2012-08-31T00:00:00"/>
    <d v="2012-08-31T00:00:00"/>
    <x v="2"/>
    <n v="4.01"/>
    <n v="0"/>
    <n v="41"/>
    <n v="13"/>
    <d v="1899-12-30T00:41:13"/>
    <d v="1899-12-30T00:10:17"/>
    <s v="GreyNB"/>
    <x v="263"/>
    <n v="5.837444399514764"/>
    <n v="0"/>
    <x v="14"/>
    <s v="http://runkeeper.com/user/ctkeane/activity/114134602"/>
    <d v="1899-12-30T04:29:18"/>
    <d v="1899-12-30T02:14:39"/>
    <m/>
    <n v="0"/>
    <n v="0"/>
    <d v="1899-12-30T04:29:18"/>
    <d v="1899-12-30T05:21:42"/>
    <d v="1899-12-30T02:14:39"/>
    <d v="1899-12-30T02:40:51"/>
    <n v="1767"/>
    <x v="11"/>
    <x v="4"/>
    <n v="201208"/>
    <n v="35"/>
    <n v="0"/>
    <n v="31"/>
  </r>
  <r>
    <d v="2012-09-03T00:00:00"/>
    <d v="2012-09-03T00:00:00"/>
    <x v="2"/>
    <n v="14.5"/>
    <n v="3"/>
    <n v="6"/>
    <n v="24"/>
    <d v="1899-12-30T03:06:24"/>
    <d v="1899-12-30T00:12:51"/>
    <s v="NB860v2"/>
    <x v="264"/>
    <n v="4.6673819742489311"/>
    <n v="0"/>
    <x v="14"/>
    <s v="http://runkeeper.com/user/ctkeane/activity/114937692"/>
    <d v="1899-12-30T05:36:48"/>
    <d v="1899-12-30T02:48:24"/>
    <m/>
    <n v="0"/>
    <n v="0"/>
    <d v="1899-12-30T05:36:48"/>
    <d v="1899-12-30T06:29:12"/>
    <d v="1899-12-30T02:48:24"/>
    <d v="1899-12-30T03:14:36"/>
    <n v="2852"/>
    <x v="11"/>
    <x v="5"/>
    <n v="201209"/>
    <n v="36"/>
    <n v="2"/>
    <n v="3"/>
  </r>
  <r>
    <d v="2012-09-04T00:00:00"/>
    <d v="2012-09-04T00:00:00"/>
    <x v="1"/>
    <n v="8.23"/>
    <n v="0"/>
    <n v="22"/>
    <n v="50"/>
    <d v="1899-12-30T00:22:50"/>
    <d v="1899-12-30T00:02:46"/>
    <s v="YNHH"/>
    <x v="229"/>
    <n v="21.626277372262791"/>
    <n v="0"/>
    <x v="13"/>
    <m/>
    <d v="1899-12-30T05:10:44"/>
    <d v="1899-12-30T02:35:22"/>
    <m/>
    <n v="0"/>
    <n v="0"/>
    <d v="1899-12-30T01:12:41"/>
    <d v="1899-12-30T02:05:05"/>
    <d v="1899-12-30T00:36:21"/>
    <d v="1899-12-30T01:02:33"/>
    <n v="112"/>
    <x v="11"/>
    <x v="5"/>
    <n v="201209"/>
    <n v="36"/>
    <n v="8"/>
    <n v="4"/>
  </r>
  <r>
    <d v="2012-09-05T00:00:00"/>
    <d v="2012-09-05T00:00:00"/>
    <x v="2"/>
    <n v="3"/>
    <n v="0"/>
    <n v="28"/>
    <n v="54"/>
    <d v="1899-12-30T00:28:54"/>
    <d v="1899-12-30T00:09:38"/>
    <s v="NB860v2"/>
    <x v="2"/>
    <n v="6.228373702422151"/>
    <n v="0"/>
    <x v="13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5"/>
    <n v="201209"/>
    <n v="36"/>
    <n v="0"/>
    <n v="5"/>
  </r>
  <r>
    <d v="2012-09-06T00:00:00"/>
    <d v="2012-09-06T00:00:00"/>
    <x v="1"/>
    <n v="10.72"/>
    <n v="0"/>
    <n v="33"/>
    <n v="5"/>
    <d v="1899-12-30T00:33:05"/>
    <d v="1899-12-30T00:03:05"/>
    <s v="YNHH"/>
    <x v="229"/>
    <n v="19.441813602015127"/>
    <n v="0"/>
    <x v="13"/>
    <m/>
    <d v="1899-12-30T05:45:39"/>
    <d v="1899-12-30T02:52:49"/>
    <m/>
    <n v="0"/>
    <n v="0"/>
    <d v="1899-12-30T01:20:51"/>
    <d v="1899-12-30T02:13:15"/>
    <d v="1899-12-30T00:40:26"/>
    <d v="1899-12-30T01:06:38"/>
    <n v="221"/>
    <x v="11"/>
    <x v="5"/>
    <n v="201209"/>
    <n v="36"/>
    <n v="0"/>
    <n v="6"/>
  </r>
  <r>
    <d v="2012-09-09T00:00:00"/>
    <d v="2012-09-09T00:00:00"/>
    <x v="2"/>
    <n v="15.29"/>
    <n v="3"/>
    <n v="5"/>
    <n v="30"/>
    <d v="1899-12-30T03:05:30"/>
    <d v="1899-12-30T00:12:08"/>
    <s v="NB860v2"/>
    <x v="265"/>
    <n v="4.9455525606469033"/>
    <n v="0"/>
    <x v="14"/>
    <s v="Stupid Hills"/>
    <d v="1899-12-30T05:17:52"/>
    <d v="1899-12-30T02:38:56"/>
    <m/>
    <n v="0"/>
    <n v="0"/>
    <d v="1899-12-30T05:17:52"/>
    <d v="1899-12-30T06:10:16"/>
    <d v="1899-12-30T02:38:56"/>
    <d v="1899-12-30T03:05:08"/>
    <n v="2733"/>
    <x v="11"/>
    <x v="5"/>
    <n v="201209"/>
    <n v="37"/>
    <n v="5"/>
    <n v="9"/>
  </r>
  <r>
    <d v="2012-09-13T00:00:00"/>
    <d v="2012-09-13T00:00:00"/>
    <x v="2"/>
    <n v="4.01"/>
    <n v="0"/>
    <n v="39"/>
    <n v="38"/>
    <d v="1899-12-30T00:39:38"/>
    <d v="1899-12-30T00:09:53"/>
    <s v="NB860v2"/>
    <x v="230"/>
    <n v="6.0706476030277585"/>
    <n v="0"/>
    <x v="2"/>
    <s v="http://runkeeper.com/user/ctkeane/activity/117650428"/>
    <d v="1899-12-30T04:18:57"/>
    <d v="1899-12-30T02:09:29"/>
    <m/>
    <n v="0"/>
    <n v="0"/>
    <d v="1899-12-30T04:18:57"/>
    <d v="1899-12-30T05:11:21"/>
    <d v="1899-12-30T02:09:29"/>
    <d v="1899-12-30T02:35:41"/>
    <n v="1436"/>
    <x v="11"/>
    <x v="5"/>
    <n v="201209"/>
    <n v="37"/>
    <n v="3"/>
    <n v="13"/>
  </r>
  <r>
    <d v="2012-09-14T00:00:00"/>
    <d v="2012-09-14T00:00:00"/>
    <x v="2"/>
    <n v="3.44"/>
    <n v="0"/>
    <n v="36"/>
    <n v="8"/>
    <d v="1899-12-30T00:36:08"/>
    <d v="1899-12-30T00:10:30"/>
    <s v="NB860v2"/>
    <x v="17"/>
    <n v="5.7121771217712221"/>
    <n v="0"/>
    <x v="2"/>
    <s v="http://runkeeper.com/user/ctkeane/activity/117903113"/>
    <d v="1899-12-30T04:35:12"/>
    <d v="1899-12-30T02:17:36"/>
    <m/>
    <n v="0"/>
    <n v="0"/>
    <d v="1899-12-30T04:35:12"/>
    <d v="1899-12-30T05:27:36"/>
    <d v="1899-12-30T02:17:36"/>
    <d v="1899-12-30T02:43:48"/>
    <n v="1946"/>
    <x v="11"/>
    <x v="5"/>
    <n v="201209"/>
    <n v="37"/>
    <n v="0"/>
    <n v="14"/>
  </r>
  <r>
    <d v="2012-09-16T00:00:00"/>
    <d v="2012-09-16T00:00:00"/>
    <x v="2"/>
    <n v="6.25"/>
    <n v="1"/>
    <n v="0"/>
    <n v="50"/>
    <d v="1899-12-30T01:00:50"/>
    <d v="1899-12-30T00:09:44"/>
    <n v="201202"/>
    <x v="2"/>
    <n v="6.1643835616438407"/>
    <n v="0"/>
    <x v="13"/>
    <m/>
    <d v="1899-12-30T04:15:01"/>
    <d v="1899-12-30T02:07:30"/>
    <m/>
    <n v="0"/>
    <n v="0"/>
    <d v="1899-12-30T04:15:01"/>
    <d v="1899-12-30T05:07:25"/>
    <d v="1899-12-30T02:07:30"/>
    <d v="1899-12-30T02:33:42"/>
    <n v="1297"/>
    <x v="11"/>
    <x v="5"/>
    <n v="201209"/>
    <n v="38"/>
    <n v="9"/>
    <n v="16"/>
  </r>
  <r>
    <d v="2012-09-18T00:00:00"/>
    <d v="2012-09-18T00:00:00"/>
    <x v="2"/>
    <n v="2"/>
    <n v="0"/>
    <n v="18"/>
    <n v="33"/>
    <d v="1899-12-30T00:18:33"/>
    <d v="1899-12-30T00:09:16"/>
    <s v="NB860v2"/>
    <x v="266"/>
    <n v="6.4690026954177942"/>
    <n v="0"/>
    <x v="13"/>
    <m/>
    <d v="1899-12-30T04:03:00"/>
    <d v="1899-12-30T02:01:30"/>
    <m/>
    <n v="0"/>
    <n v="0"/>
    <d v="1899-12-30T04:03:00"/>
    <d v="1899-12-30T04:55:24"/>
    <d v="1899-12-30T02:01:30"/>
    <d v="1899-12-30T02:27:42"/>
    <n v="1000"/>
    <x v="11"/>
    <x v="5"/>
    <n v="201209"/>
    <n v="38"/>
    <n v="1"/>
    <n v="18"/>
  </r>
  <r>
    <d v="2012-09-19T00:00:00"/>
    <d v="2012-09-19T00:00:00"/>
    <x v="2"/>
    <n v="4.4000000000000004"/>
    <n v="0"/>
    <n v="45"/>
    <n v="0"/>
    <d v="1899-12-30T00:45:00"/>
    <d v="1899-12-30T00:10:14"/>
    <s v="Newton"/>
    <x v="2"/>
    <n v="5.8666666666666716"/>
    <n v="0"/>
    <x v="13"/>
    <s v="45 min run"/>
    <d v="1899-12-30T04:27:57"/>
    <d v="1899-12-30T02:13:59"/>
    <m/>
    <n v="0"/>
    <n v="0"/>
    <d v="1899-12-30T04:27:57"/>
    <d v="1899-12-30T05:20:21"/>
    <d v="1899-12-30T02:13:59"/>
    <d v="1899-12-30T02:40:11"/>
    <n v="1721"/>
    <x v="11"/>
    <x v="5"/>
    <n v="201209"/>
    <n v="38"/>
    <n v="0"/>
    <n v="19"/>
  </r>
  <r>
    <d v="2012-09-21T00:00:00"/>
    <d v="2012-09-21T00:00:00"/>
    <x v="2"/>
    <n v="4.33"/>
    <n v="0"/>
    <n v="44"/>
    <n v="36"/>
    <d v="1899-12-30T00:44:36"/>
    <d v="1899-12-30T00:10:18"/>
    <s v="NB860v2"/>
    <x v="267"/>
    <n v="5.8251121076233225"/>
    <n v="0"/>
    <x v="22"/>
    <s v="http://runkeeper.com/user/ctkeane/activity/119670590"/>
    <d v="1899-12-30T04:29:52"/>
    <d v="1899-12-30T02:14:56"/>
    <m/>
    <n v="0"/>
    <n v="0"/>
    <d v="1899-12-30T04:29:52"/>
    <d v="1899-12-30T05:22:16"/>
    <d v="1899-12-30T02:14:56"/>
    <d v="1899-12-30T02:41:08"/>
    <n v="1786"/>
    <x v="11"/>
    <x v="5"/>
    <n v="201209"/>
    <n v="38"/>
    <n v="6"/>
    <n v="21"/>
  </r>
  <r>
    <d v="2012-09-23T00:00:00"/>
    <d v="2012-09-23T00:00:00"/>
    <x v="2"/>
    <n v="20"/>
    <n v="3"/>
    <n v="58"/>
    <n v="18"/>
    <d v="1899-12-30T03:58:18"/>
    <d v="1899-12-30T00:11:55"/>
    <s v="NB860v2"/>
    <x v="268"/>
    <n v="5.0356693243810362"/>
    <n v="154"/>
    <x v="14"/>
    <s v="http://runkeeper.com/user/ctkeane/activity/120180143"/>
    <d v="1899-12-30T05:12:10"/>
    <d v="1899-12-30T02:36:05"/>
    <m/>
    <n v="0"/>
    <n v="0"/>
    <d v="1899-12-30T05:12:10"/>
    <d v="1899-12-30T06:04:34"/>
    <d v="1899-12-30T02:36:05"/>
    <d v="1899-12-30T03:02:17"/>
    <n v="2661"/>
    <x v="11"/>
    <x v="5"/>
    <n v="201209"/>
    <n v="39"/>
    <n v="1"/>
    <n v="23"/>
  </r>
  <r>
    <d v="2012-09-24T00:00:00"/>
    <d v="2012-09-24T00:00:00"/>
    <x v="0"/>
    <n v="0.5"/>
    <n v="0"/>
    <n v="20"/>
    <n v="0"/>
    <d v="1899-12-30T00:20:00"/>
    <d v="1899-12-30T00:40:00"/>
    <s v="NHS"/>
    <x v="269"/>
    <n v="1.5000000000000013"/>
    <n v="0"/>
    <x v="13"/>
    <s v="Stroke Counting"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5"/>
    <n v="201209"/>
    <n v="39"/>
    <n v="0"/>
    <n v="24"/>
  </r>
  <r>
    <d v="2012-09-25T00:00:00"/>
    <d v="2012-09-25T00:00:00"/>
    <x v="0"/>
    <n v="0.65"/>
    <n v="0"/>
    <n v="25"/>
    <n v="0"/>
    <d v="1899-12-30T00:25:00"/>
    <d v="1899-12-30T00:38:28"/>
    <s v="NHS"/>
    <x v="269"/>
    <n v="1.5600000000000014"/>
    <n v="0"/>
    <x v="13"/>
    <s v="Stroke Counting"/>
    <d v="1899-12-30T01:32:18"/>
    <d v="1899-12-30T00:46:09"/>
    <m/>
    <n v="0"/>
    <n v="0"/>
    <d v="1899-12-30T16:47:42"/>
    <d v="1899-12-30T17:40:06"/>
    <d v="1899-12-30T08:23:51"/>
    <d v="1899-12-30T08:50:03"/>
    <n v="3377"/>
    <x v="11"/>
    <x v="5"/>
    <n v="201209"/>
    <n v="39"/>
    <n v="5"/>
    <n v="25"/>
  </r>
  <r>
    <d v="2012-09-27T00:00:00"/>
    <d v="2012-09-27T00:00:00"/>
    <x v="2"/>
    <n v="3.1"/>
    <n v="0"/>
    <n v="29"/>
    <n v="17"/>
    <d v="1899-12-30T00:29:17"/>
    <d v="1899-12-30T00:09:27"/>
    <s v="NB860v2"/>
    <x v="224"/>
    <n v="6.3517359134889073"/>
    <n v="0"/>
    <x v="2"/>
    <m/>
    <d v="1899-12-30T04:07:29"/>
    <d v="1899-12-30T02:03:45"/>
    <m/>
    <n v="0"/>
    <n v="0"/>
    <d v="1899-12-30T04:07:29"/>
    <d v="1899-12-30T04:59:54"/>
    <d v="1899-12-30T02:03:45"/>
    <d v="1899-12-30T02:29:57"/>
    <n v="1088"/>
    <x v="11"/>
    <x v="5"/>
    <n v="201209"/>
    <n v="39"/>
    <n v="1"/>
    <n v="27"/>
  </r>
  <r>
    <d v="2012-09-27T00:00:00"/>
    <d v="2012-09-27T00:00:00"/>
    <x v="0"/>
    <n v="0.8"/>
    <n v="0"/>
    <n v="30"/>
    <n v="0"/>
    <d v="1899-12-30T00:30:00"/>
    <d v="1899-12-30T00:37:30"/>
    <s v="NHS"/>
    <x v="269"/>
    <n v="1.6000000000000014"/>
    <n v="0"/>
    <x v="13"/>
    <m/>
    <d v="1899-12-30T01:30:00"/>
    <d v="1899-12-30T00:45:00"/>
    <m/>
    <n v="0"/>
    <n v="0"/>
    <d v="1899-12-30T16:22:30"/>
    <d v="1899-12-30T17:14:54"/>
    <d v="1899-12-30T08:11:15"/>
    <d v="1899-12-30T08:37:27"/>
    <n v="3356"/>
    <x v="11"/>
    <x v="5"/>
    <n v="201209"/>
    <n v="39"/>
    <n v="0"/>
    <n v="27"/>
  </r>
  <r>
    <d v="2012-09-30T00:00:00"/>
    <d v="2012-09-30T00:00:00"/>
    <x v="2"/>
    <n v="6"/>
    <n v="1"/>
    <n v="0"/>
    <n v="6"/>
    <d v="1899-12-30T01:00:06"/>
    <d v="1899-12-30T00:10:01"/>
    <s v="NB860v2"/>
    <x v="2"/>
    <n v="5.9900166389351126"/>
    <n v="0"/>
    <x v="13"/>
    <m/>
    <d v="1899-12-30T04:22:26"/>
    <d v="1899-12-30T02:11:13"/>
    <m/>
    <n v="0"/>
    <n v="0"/>
    <d v="1899-12-30T04:22:26"/>
    <d v="1899-12-30T05:14:50"/>
    <d v="1899-12-30T02:11:13"/>
    <d v="1899-12-30T02:37:25"/>
    <n v="1561"/>
    <x v="11"/>
    <x v="5"/>
    <n v="201209"/>
    <n v="40"/>
    <n v="5"/>
    <n v="30"/>
  </r>
  <r>
    <d v="2012-10-01T00:00:00"/>
    <d v="2012-10-01T00:00:00"/>
    <x v="0"/>
    <n v="0.88"/>
    <n v="0"/>
    <n v="50"/>
    <n v="0"/>
    <d v="1899-12-30T00:50:00"/>
    <d v="1899-12-30T00:56:49"/>
    <s v="NHS"/>
    <x v="269"/>
    <n v="1.0560000000000007"/>
    <n v="0"/>
    <x v="13"/>
    <m/>
    <d v="1899-12-30T02:16:22"/>
    <d v="1899-12-30T01:08:11"/>
    <m/>
    <n v="0"/>
    <n v="0"/>
    <d v="1899-12-31T00:48:38"/>
    <d v="1899-12-31T01:41:02"/>
    <d v="1899-12-30T12:24:19"/>
    <d v="1899-12-30T12:50:31"/>
    <n v="3523"/>
    <x v="11"/>
    <x v="6"/>
    <n v="201210"/>
    <n v="40"/>
    <n v="0"/>
    <n v="1"/>
  </r>
  <r>
    <d v="2012-10-02T00:00:00"/>
    <d v="2012-10-02T00:00:00"/>
    <x v="0"/>
    <n v="0.9"/>
    <n v="0"/>
    <n v="50"/>
    <n v="0"/>
    <d v="1899-12-30T00:50:00"/>
    <d v="1899-12-30T00:55:33"/>
    <s v="NHS"/>
    <x v="269"/>
    <n v="1.080000000000001"/>
    <n v="0"/>
    <x v="13"/>
    <m/>
    <d v="1899-12-30T02:13:20"/>
    <d v="1899-12-30T01:06:40"/>
    <m/>
    <n v="0"/>
    <n v="0"/>
    <d v="1899-12-31T00:15:33"/>
    <d v="1899-12-31T01:07:57"/>
    <d v="1899-12-30T12:07:47"/>
    <d v="1899-12-30T12:33:59"/>
    <n v="3521"/>
    <x v="11"/>
    <x v="6"/>
    <n v="201210"/>
    <n v="40"/>
    <n v="0"/>
    <n v="2"/>
  </r>
  <r>
    <d v="2012-10-04T00:00:00"/>
    <d v="2012-10-04T00:00:00"/>
    <x v="0"/>
    <n v="1.1184700000000001"/>
    <n v="0"/>
    <n v="55"/>
    <n v="0"/>
    <d v="1899-12-30T00:55:00"/>
    <d v="1899-12-30T00:49:10"/>
    <s v="NHS"/>
    <x v="269"/>
    <n v="1.220149090909092"/>
    <n v="0"/>
    <x v="13"/>
    <s v="1800 meters"/>
    <d v="1899-12-30T01:58:01"/>
    <d v="1899-12-30T00:59:01"/>
    <m/>
    <n v="0"/>
    <n v="0"/>
    <d v="1899-12-30T21:28:22"/>
    <d v="1899-12-30T22:20:46"/>
    <d v="1899-12-30T10:44:11"/>
    <d v="1899-12-30T11:10:23"/>
    <n v="3505"/>
    <x v="11"/>
    <x v="6"/>
    <n v="201210"/>
    <n v="40"/>
    <n v="6"/>
    <n v="4"/>
  </r>
  <r>
    <d v="2012-10-05T00:00:00"/>
    <d v="2012-10-05T00:00:00"/>
    <x v="2"/>
    <n v="3.1"/>
    <n v="0"/>
    <n v="27"/>
    <n v="57"/>
    <d v="1899-12-30T00:27:57"/>
    <d v="1899-12-30T00:09:01"/>
    <s v="NB860v2"/>
    <x v="224"/>
    <n v="6.6547406082289857"/>
    <n v="0"/>
    <x v="14"/>
    <m/>
    <d v="1899-12-30T03:56:13"/>
    <d v="1899-12-30T01:58:07"/>
    <m/>
    <n v="0"/>
    <n v="0"/>
    <d v="1899-12-30T03:56:13"/>
    <d v="1899-12-30T04:48:37"/>
    <d v="1899-12-30T01:58:07"/>
    <d v="1899-12-30T02:24:19"/>
    <n v="907"/>
    <x v="11"/>
    <x v="6"/>
    <n v="201210"/>
    <n v="40"/>
    <n v="0"/>
    <n v="5"/>
  </r>
  <r>
    <d v="2012-10-07T00:00:00"/>
    <d v="2012-10-07T00:00:00"/>
    <x v="2"/>
    <n v="7.5"/>
    <n v="1"/>
    <n v="16"/>
    <n v="51"/>
    <d v="1899-12-30T01:16:51"/>
    <d v="1899-12-30T00:10:15"/>
    <s v="NB860v2"/>
    <x v="16"/>
    <n v="5.8555627846454179"/>
    <n v="158"/>
    <x v="6"/>
    <s v="http://runkeeper.com/user/ctkeane/activity/123256986"/>
    <d v="1899-12-30T04:28:28"/>
    <d v="1899-12-30T02:14:14"/>
    <m/>
    <n v="0"/>
    <n v="0"/>
    <d v="1899-12-30T04:28:28"/>
    <d v="1899-12-30T05:20:52"/>
    <d v="1899-12-30T02:14:14"/>
    <d v="1899-12-30T02:40:26"/>
    <n v="1736"/>
    <x v="11"/>
    <x v="6"/>
    <n v="201210"/>
    <n v="41"/>
    <n v="1"/>
    <n v="7"/>
  </r>
  <r>
    <d v="2012-10-09T00:00:00"/>
    <d v="2012-10-09T00:00:00"/>
    <x v="2"/>
    <n v="3.25"/>
    <n v="0"/>
    <n v="32"/>
    <n v="6"/>
    <d v="1899-12-30T00:32:06"/>
    <d v="1899-12-30T00:09:53"/>
    <s v="NB860v2"/>
    <x v="220"/>
    <n v="6.0747663551401914"/>
    <n v="0"/>
    <x v="13"/>
    <s v="http://nikeplus.nike.com/plus/activity/running/bckeane/detail/2051242118"/>
    <d v="1899-12-30T04:18:47"/>
    <d v="1899-12-30T02:09:23"/>
    <m/>
    <n v="0"/>
    <n v="0"/>
    <d v="1899-12-30T04:18:47"/>
    <d v="1899-12-30T05:11:11"/>
    <d v="1899-12-30T02:09:23"/>
    <d v="1899-12-30T02:35:35"/>
    <n v="1430"/>
    <x v="11"/>
    <x v="6"/>
    <n v="201210"/>
    <n v="41"/>
    <n v="6"/>
    <n v="9"/>
  </r>
  <r>
    <d v="2012-10-10T00:00:00"/>
    <d v="2012-10-10T00:00:00"/>
    <x v="0"/>
    <n v="0.8"/>
    <n v="1"/>
    <n v="0"/>
    <n v="0"/>
    <d v="1899-12-30T01:00:00"/>
    <d v="1899-12-30T01:15:00"/>
    <s v="NHS"/>
    <x v="269"/>
    <n v="0.80000000000000071"/>
    <n v="0"/>
    <x v="13"/>
    <m/>
    <d v="1899-12-30T03:00:00"/>
    <d v="1899-12-30T01:30:00"/>
    <m/>
    <n v="0"/>
    <n v="0"/>
    <d v="1899-12-31T08:45:00"/>
    <d v="1899-12-31T09:37:24"/>
    <d v="1899-12-30T16:22:30"/>
    <d v="1899-12-30T16:48:42"/>
    <n v="3529"/>
    <x v="11"/>
    <x v="6"/>
    <n v="201210"/>
    <n v="41"/>
    <n v="0"/>
    <n v="10"/>
  </r>
  <r>
    <d v="2012-10-13T00:00:00"/>
    <d v="2012-10-13T00:00:00"/>
    <x v="2"/>
    <n v="26.2"/>
    <n v="4"/>
    <n v="56"/>
    <n v="11"/>
    <d v="1899-12-30T04:56:11"/>
    <d v="1899-12-30T00:11:18"/>
    <s v="NB860v2"/>
    <x v="270"/>
    <n v="5.3075234933318374"/>
    <n v="0"/>
    <x v="19"/>
    <m/>
    <d v="1899-12-30T04:56:11"/>
    <d v="1899-12-30T02:28:05"/>
    <m/>
    <n v="0"/>
    <n v="0"/>
    <d v="1899-12-30T04:56:11"/>
    <d v="1899-12-30T05:48:35"/>
    <d v="1899-12-30T02:28:05"/>
    <d v="1899-12-30T02:54:18"/>
    <n v="2418"/>
    <x v="11"/>
    <x v="6"/>
    <n v="201210"/>
    <n v="41"/>
    <n v="2"/>
    <n v="13"/>
  </r>
  <r>
    <d v="2012-10-13T00:00:00"/>
    <d v="2012-10-13T00:00:00"/>
    <x v="8"/>
    <n v="1"/>
    <n v="0"/>
    <n v="10"/>
    <n v="39"/>
    <d v="1899-12-30T00:10:39"/>
    <d v="1899-12-30T00:10:39"/>
    <s v="NB860v2"/>
    <x v="270"/>
    <n v="5.6338028169014125"/>
    <n v="0"/>
    <x v="19"/>
    <m/>
    <d v="1899-12-30T00:00:00"/>
    <d v="1899-12-30T00:00:00"/>
    <m/>
    <n v="0"/>
    <n v="0"/>
    <d v="1899-12-30T04:39:02"/>
    <d v="1899-12-30T05:31:26"/>
    <d v="1899-12-30T02:19:31"/>
    <d v="1899-12-30T02:45:43"/>
    <n v="2030"/>
    <x v="11"/>
    <x v="6"/>
    <n v="201210"/>
    <n v="41"/>
    <n v="5"/>
    <n v="13"/>
  </r>
  <r>
    <d v="2012-10-13T00:00:00"/>
    <d v="2012-10-13T00:00:00"/>
    <x v="9"/>
    <n v="1"/>
    <n v="0"/>
    <n v="8"/>
    <n v="2"/>
    <d v="1899-12-30T00:08:02"/>
    <d v="1899-12-30T00:08:02"/>
    <s v="NB860v2"/>
    <x v="270"/>
    <n v="7.468879668049798"/>
    <n v="0"/>
    <x v="19"/>
    <m/>
    <d v="1899-12-30T00:00:00"/>
    <d v="1899-12-30T00:00:00"/>
    <m/>
    <n v="0"/>
    <n v="0"/>
    <d v="1899-12-30T03:30:28"/>
    <d v="1899-12-30T04:22:52"/>
    <d v="1899-12-30T01:45:14"/>
    <d v="1899-12-30T02:11:26"/>
    <n v="804"/>
    <x v="11"/>
    <x v="6"/>
    <n v="201210"/>
    <n v="41"/>
    <n v="0"/>
    <n v="13"/>
  </r>
  <r>
    <d v="2012-10-13T00:00:00"/>
    <d v="2012-10-13T00:00:00"/>
    <x v="10"/>
    <n v="1"/>
    <n v="0"/>
    <n v="10"/>
    <n v="23"/>
    <d v="1899-12-30T00:10:23"/>
    <d v="1899-12-30T00:10:23"/>
    <s v="NB860v2"/>
    <x v="270"/>
    <n v="5.7784911717496037"/>
    <n v="0"/>
    <x v="19"/>
    <m/>
    <d v="1899-12-30T00:00:00"/>
    <d v="1899-12-30T00:00:00"/>
    <m/>
    <n v="0"/>
    <n v="0"/>
    <d v="1899-12-30T04:32:03"/>
    <d v="1899-12-30T05:24:27"/>
    <d v="1899-12-30T02:16:01"/>
    <d v="1899-12-30T02:42:13"/>
    <n v="1853"/>
    <x v="11"/>
    <x v="6"/>
    <n v="201210"/>
    <n v="41"/>
    <n v="0"/>
    <n v="13"/>
  </r>
  <r>
    <d v="2012-10-13T00:00:00"/>
    <d v="2012-10-13T00:00:00"/>
    <x v="11"/>
    <n v="1"/>
    <n v="0"/>
    <n v="10"/>
    <n v="16"/>
    <d v="1899-12-30T00:10:16"/>
    <d v="1899-12-30T00:10:16"/>
    <s v="NB860v2"/>
    <x v="270"/>
    <n v="5.8441558441558481"/>
    <n v="0"/>
    <x v="19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  <n v="41"/>
    <n v="0"/>
    <n v="13"/>
  </r>
  <r>
    <d v="2012-10-13T00:00:00"/>
    <d v="2012-10-13T00:00:00"/>
    <x v="12"/>
    <n v="1"/>
    <n v="0"/>
    <n v="10"/>
    <n v="16"/>
    <d v="1899-12-30T00:10:16"/>
    <d v="1899-12-30T00:10:16"/>
    <s v="NB860v2"/>
    <x v="270"/>
    <n v="5.8441558441558481"/>
    <n v="0"/>
    <x v="19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  <n v="41"/>
    <n v="0"/>
    <n v="13"/>
  </r>
  <r>
    <d v="2012-10-13T00:00:00"/>
    <d v="2012-10-13T00:00:00"/>
    <x v="13"/>
    <n v="1"/>
    <n v="0"/>
    <n v="10"/>
    <n v="18"/>
    <d v="1899-12-30T00:10:18"/>
    <d v="1899-12-30T00:10:18"/>
    <s v="NB860v2"/>
    <x v="270"/>
    <n v="5.8252427184466056"/>
    <n v="0"/>
    <x v="19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6"/>
    <n v="201210"/>
    <n v="41"/>
    <n v="0"/>
    <n v="13"/>
  </r>
  <r>
    <d v="2012-10-13T00:00:00"/>
    <d v="2012-10-13T00:00:00"/>
    <x v="14"/>
    <n v="1"/>
    <n v="0"/>
    <n v="9"/>
    <n v="55"/>
    <d v="1899-12-30T00:09:55"/>
    <d v="1899-12-30T00:09:55"/>
    <s v="NB860v2"/>
    <x v="270"/>
    <n v="6.050420168067232"/>
    <n v="0"/>
    <x v="19"/>
    <m/>
    <d v="1899-12-30T00:00:00"/>
    <d v="1899-12-30T00:00:00"/>
    <m/>
    <n v="0"/>
    <n v="0"/>
    <d v="1899-12-30T04:19:49"/>
    <d v="1899-12-30T05:12:13"/>
    <d v="1899-12-30T02:09:55"/>
    <d v="1899-12-30T02:36:07"/>
    <n v="1454"/>
    <x v="11"/>
    <x v="6"/>
    <n v="201210"/>
    <n v="41"/>
    <n v="0"/>
    <n v="13"/>
  </r>
  <r>
    <d v="2012-10-13T00:00:00"/>
    <d v="2012-10-13T00:00:00"/>
    <x v="15"/>
    <n v="1"/>
    <n v="0"/>
    <n v="10"/>
    <n v="15"/>
    <d v="1899-12-30T00:10:15"/>
    <d v="1899-12-30T00:10:15"/>
    <s v="NB860v2"/>
    <x v="270"/>
    <n v="5.8536585365853702"/>
    <n v="0"/>
    <x v="19"/>
    <m/>
    <d v="1899-12-30T00:00:00"/>
    <d v="1899-12-30T00:00:00"/>
    <m/>
    <n v="0"/>
    <n v="0"/>
    <d v="1899-12-30T04:28:33"/>
    <d v="1899-12-30T05:20:57"/>
    <d v="1899-12-30T02:14:16"/>
    <d v="1899-12-30T02:40:29"/>
    <n v="1742"/>
    <x v="11"/>
    <x v="6"/>
    <n v="201210"/>
    <n v="41"/>
    <n v="0"/>
    <n v="13"/>
  </r>
  <r>
    <d v="2012-10-13T00:00:00"/>
    <d v="2012-10-13T00:00:00"/>
    <x v="16"/>
    <n v="1"/>
    <n v="0"/>
    <n v="10"/>
    <n v="25"/>
    <d v="1899-12-30T00:10:25"/>
    <d v="1899-12-30T00:10:25"/>
    <s v="NB860v2"/>
    <x v="270"/>
    <n v="5.7600000000000042"/>
    <n v="0"/>
    <x v="19"/>
    <m/>
    <d v="1899-12-30T00:00:00"/>
    <d v="1899-12-30T00:00:00"/>
    <m/>
    <n v="0"/>
    <n v="0"/>
    <d v="1899-12-30T04:32:55"/>
    <d v="1899-12-30T05:25:19"/>
    <d v="1899-12-30T02:16:27"/>
    <d v="1899-12-30T02:42:40"/>
    <n v="1880"/>
    <x v="11"/>
    <x v="6"/>
    <n v="201210"/>
    <n v="41"/>
    <n v="0"/>
    <n v="13"/>
  </r>
  <r>
    <d v="2012-10-13T00:00:00"/>
    <d v="2012-10-13T00:00:00"/>
    <x v="17"/>
    <n v="1"/>
    <n v="0"/>
    <n v="10"/>
    <n v="24"/>
    <d v="1899-12-30T00:10:24"/>
    <d v="1899-12-30T00:10:24"/>
    <s v="NB860v2"/>
    <x v="270"/>
    <n v="5.7692307692307736"/>
    <n v="0"/>
    <x v="19"/>
    <m/>
    <d v="1899-12-30T00:00:00"/>
    <d v="1899-12-30T00:00:00"/>
    <m/>
    <n v="0"/>
    <n v="0"/>
    <d v="1899-12-30T04:32:29"/>
    <d v="1899-12-30T05:24:53"/>
    <d v="1899-12-30T02:16:14"/>
    <d v="1899-12-30T02:42:26"/>
    <n v="1866"/>
    <x v="11"/>
    <x v="6"/>
    <n v="201210"/>
    <n v="41"/>
    <n v="0"/>
    <n v="13"/>
  </r>
  <r>
    <d v="2012-10-13T00:00:00"/>
    <d v="2012-10-13T00:00:00"/>
    <x v="18"/>
    <n v="1"/>
    <n v="0"/>
    <n v="10"/>
    <n v="31"/>
    <d v="1899-12-30T00:10:31"/>
    <d v="1899-12-30T00:10:31"/>
    <s v="NB860v2"/>
    <x v="270"/>
    <n v="5.7052297939778169"/>
    <n v="0"/>
    <x v="19"/>
    <m/>
    <d v="1899-12-30T00:00:00"/>
    <d v="1899-12-30T00:00:00"/>
    <m/>
    <n v="0"/>
    <n v="0"/>
    <d v="1899-12-30T04:35:32"/>
    <d v="1899-12-30T05:27:56"/>
    <d v="1899-12-30T02:17:46"/>
    <d v="1899-12-30T02:43:58"/>
    <n v="1953"/>
    <x v="11"/>
    <x v="6"/>
    <n v="201210"/>
    <n v="41"/>
    <n v="0"/>
    <n v="13"/>
  </r>
  <r>
    <d v="2012-10-13T00:00:00"/>
    <d v="2012-10-13T00:00:00"/>
    <x v="19"/>
    <n v="1"/>
    <n v="0"/>
    <n v="10"/>
    <n v="59"/>
    <d v="1899-12-30T00:10:59"/>
    <d v="1899-12-30T00:10:59"/>
    <s v="NB860v2"/>
    <x v="270"/>
    <n v="5.4628224582701099"/>
    <n v="0"/>
    <x v="19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  <n v="41"/>
    <n v="0"/>
    <n v="13"/>
  </r>
  <r>
    <d v="2012-10-13T00:00:00"/>
    <d v="2012-10-13T00:00:00"/>
    <x v="20"/>
    <n v="1"/>
    <n v="0"/>
    <n v="10"/>
    <n v="58"/>
    <d v="1899-12-30T00:10:58"/>
    <d v="1899-12-30T00:10:58"/>
    <s v="NB860v2"/>
    <x v="270"/>
    <n v="5.4711246200607944"/>
    <n v="0"/>
    <x v="19"/>
    <m/>
    <d v="1899-12-30T00:00:00"/>
    <d v="1899-12-30T00:00:00"/>
    <m/>
    <n v="0"/>
    <n v="0"/>
    <d v="1899-12-30T04:47:20"/>
    <d v="1899-12-30T05:39:44"/>
    <d v="1899-12-30T02:23:40"/>
    <d v="1899-12-30T02:49:52"/>
    <n v="2231"/>
    <x v="11"/>
    <x v="6"/>
    <n v="201210"/>
    <n v="41"/>
    <n v="0"/>
    <n v="13"/>
  </r>
  <r>
    <d v="2012-10-13T00:00:00"/>
    <d v="2012-10-13T00:00:00"/>
    <x v="21"/>
    <n v="1"/>
    <n v="0"/>
    <n v="10"/>
    <n v="46"/>
    <d v="1899-12-30T00:10:46"/>
    <d v="1899-12-30T00:10:46"/>
    <s v="NB860v2"/>
    <x v="270"/>
    <n v="5.5727554179566603"/>
    <n v="0"/>
    <x v="19"/>
    <m/>
    <d v="1899-12-30T00:00:00"/>
    <d v="1899-12-30T00:00:00"/>
    <m/>
    <n v="0"/>
    <n v="0"/>
    <d v="1899-12-30T04:42:05"/>
    <d v="1899-12-30T05:34:29"/>
    <d v="1899-12-30T02:21:03"/>
    <d v="1899-12-30T02:47:15"/>
    <n v="2111"/>
    <x v="11"/>
    <x v="6"/>
    <n v="201210"/>
    <n v="41"/>
    <n v="0"/>
    <n v="13"/>
  </r>
  <r>
    <d v="2012-10-13T00:00:00"/>
    <d v="2012-10-13T00:00:00"/>
    <x v="25"/>
    <n v="1"/>
    <n v="0"/>
    <n v="11"/>
    <n v="7"/>
    <d v="1899-12-30T00:11:07"/>
    <d v="1899-12-30T00:11:07"/>
    <s v="NB860v2"/>
    <x v="270"/>
    <n v="5.3973013493253408"/>
    <n v="0"/>
    <x v="19"/>
    <m/>
    <d v="1899-12-30T00:00:00"/>
    <d v="1899-12-30T00:00:00"/>
    <m/>
    <n v="0"/>
    <n v="0"/>
    <d v="1899-12-30T04:51:15"/>
    <d v="1899-12-30T05:43:39"/>
    <d v="1899-12-30T02:25:38"/>
    <d v="1899-12-30T02:51:50"/>
    <n v="2327"/>
    <x v="11"/>
    <x v="6"/>
    <n v="201210"/>
    <n v="41"/>
    <n v="0"/>
    <n v="13"/>
  </r>
  <r>
    <d v="2012-10-13T00:00:00"/>
    <d v="2012-10-13T00:00:00"/>
    <x v="26"/>
    <n v="1"/>
    <n v="0"/>
    <n v="10"/>
    <n v="59"/>
    <d v="1899-12-30T00:10:59"/>
    <d v="1899-12-30T00:10:59"/>
    <s v="NB860v2"/>
    <x v="270"/>
    <n v="5.4628224582701099"/>
    <n v="0"/>
    <x v="19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  <n v="41"/>
    <n v="0"/>
    <n v="13"/>
  </r>
  <r>
    <d v="2012-10-13T00:00:00"/>
    <d v="2012-10-13T00:00:00"/>
    <x v="27"/>
    <n v="1"/>
    <n v="0"/>
    <n v="11"/>
    <n v="19"/>
    <d v="1899-12-30T00:11:19"/>
    <d v="1899-12-30T00:11:19"/>
    <s v="NB860v2"/>
    <x v="270"/>
    <n v="5.3019145802651"/>
    <n v="0"/>
    <x v="19"/>
    <m/>
    <d v="1899-12-30T00:00:00"/>
    <d v="1899-12-30T00:00:00"/>
    <m/>
    <n v="0"/>
    <n v="0"/>
    <d v="1899-12-30T04:56:30"/>
    <d v="1899-12-30T05:48:54"/>
    <d v="1899-12-30T02:28:15"/>
    <d v="1899-12-30T02:54:27"/>
    <n v="2422"/>
    <x v="11"/>
    <x v="6"/>
    <n v="201210"/>
    <n v="41"/>
    <n v="0"/>
    <n v="13"/>
  </r>
  <r>
    <d v="2012-10-13T00:00:00"/>
    <d v="2012-10-13T00:00:00"/>
    <x v="28"/>
    <n v="1"/>
    <n v="0"/>
    <n v="11"/>
    <n v="34"/>
    <d v="1899-12-30T00:11:34"/>
    <d v="1899-12-30T00:11:34"/>
    <s v="NB860v2"/>
    <x v="270"/>
    <n v="5.1873198847262296"/>
    <n v="0"/>
    <x v="19"/>
    <m/>
    <d v="1899-12-30T00:00:00"/>
    <d v="1899-12-30T00:00:00"/>
    <m/>
    <n v="0"/>
    <n v="0"/>
    <d v="1899-12-30T05:03:03"/>
    <d v="1899-12-30T05:55:27"/>
    <d v="1899-12-30T02:31:31"/>
    <d v="1899-12-30T02:57:43"/>
    <n v="2537"/>
    <x v="11"/>
    <x v="6"/>
    <n v="201210"/>
    <n v="41"/>
    <n v="0"/>
    <n v="13"/>
  </r>
  <r>
    <d v="2012-10-13T00:00:00"/>
    <d v="2012-10-13T00:00:00"/>
    <x v="29"/>
    <n v="1"/>
    <n v="0"/>
    <n v="11"/>
    <n v="45"/>
    <d v="1899-12-30T00:11:45"/>
    <d v="1899-12-30T00:11:45"/>
    <s v="NB860v2"/>
    <x v="270"/>
    <n v="5.1063829787234081"/>
    <n v="0"/>
    <x v="19"/>
    <m/>
    <d v="1899-12-30T00:00:00"/>
    <d v="1899-12-30T00:00:00"/>
    <m/>
    <n v="0"/>
    <n v="0"/>
    <d v="1899-12-30T05:07:51"/>
    <d v="1899-12-30T06:00:15"/>
    <d v="1899-12-30T02:33:56"/>
    <d v="1899-12-30T03:00:08"/>
    <n v="2602"/>
    <x v="11"/>
    <x v="6"/>
    <n v="201210"/>
    <n v="41"/>
    <n v="0"/>
    <n v="13"/>
  </r>
  <r>
    <d v="2012-10-13T00:00:00"/>
    <d v="2012-10-13T00:00:00"/>
    <x v="30"/>
    <n v="1"/>
    <n v="0"/>
    <n v="12"/>
    <n v="9"/>
    <d v="1899-12-30T00:12:09"/>
    <d v="1899-12-30T00:12:09"/>
    <s v="NB860v2"/>
    <x v="270"/>
    <n v="4.9382716049382749"/>
    <n v="0"/>
    <x v="19"/>
    <m/>
    <d v="1899-12-30T00:00:00"/>
    <d v="1899-12-30T00:00:00"/>
    <m/>
    <n v="0"/>
    <n v="0"/>
    <d v="1899-12-30T05:18:20"/>
    <d v="1899-12-30T06:10:44"/>
    <d v="1899-12-30T02:39:10"/>
    <d v="1899-12-30T03:05:22"/>
    <n v="2738"/>
    <x v="11"/>
    <x v="6"/>
    <n v="201210"/>
    <n v="41"/>
    <n v="0"/>
    <n v="13"/>
  </r>
  <r>
    <d v="2012-10-13T00:00:00"/>
    <d v="2012-10-13T00:00:00"/>
    <x v="31"/>
    <n v="1"/>
    <n v="0"/>
    <n v="11"/>
    <n v="56"/>
    <d v="1899-12-30T00:11:56"/>
    <d v="1899-12-30T00:11:56"/>
    <s v="NB860v2"/>
    <x v="270"/>
    <n v="5.0279329608938585"/>
    <n v="0"/>
    <x v="19"/>
    <m/>
    <d v="1899-12-30T00:00:00"/>
    <d v="1899-12-30T00:00:00"/>
    <m/>
    <n v="0"/>
    <n v="0"/>
    <d v="1899-12-30T05:12:39"/>
    <d v="1899-12-30T06:05:03"/>
    <d v="1899-12-30T02:36:20"/>
    <d v="1899-12-30T03:02:32"/>
    <n v="2665"/>
    <x v="11"/>
    <x v="6"/>
    <n v="201210"/>
    <n v="41"/>
    <n v="0"/>
    <n v="13"/>
  </r>
  <r>
    <d v="2012-10-13T00:00:00"/>
    <d v="2012-10-13T00:00:00"/>
    <x v="32"/>
    <n v="1"/>
    <n v="0"/>
    <n v="11"/>
    <n v="49"/>
    <d v="1899-12-30T00:11:49"/>
    <d v="1899-12-30T00:11:49"/>
    <s v="NB860v2"/>
    <x v="270"/>
    <n v="5.0775740479548697"/>
    <n v="0"/>
    <x v="19"/>
    <m/>
    <d v="1899-12-30T00:00:00"/>
    <d v="1899-12-30T00:00:00"/>
    <m/>
    <n v="0"/>
    <n v="0"/>
    <d v="1899-12-30T05:09:36"/>
    <d v="1899-12-30T06:02:00"/>
    <d v="1899-12-30T02:34:48"/>
    <d v="1899-12-30T03:01:00"/>
    <n v="2623"/>
    <x v="11"/>
    <x v="6"/>
    <n v="201210"/>
    <n v="41"/>
    <n v="0"/>
    <n v="13"/>
  </r>
  <r>
    <d v="2012-10-13T00:00:00"/>
    <d v="2012-10-13T00:00:00"/>
    <x v="33"/>
    <n v="1"/>
    <n v="0"/>
    <n v="12"/>
    <n v="17"/>
    <d v="1899-12-30T00:12:17"/>
    <d v="1899-12-30T00:12:17"/>
    <s v="NB860v2"/>
    <x v="270"/>
    <n v="4.8846675712347389"/>
    <n v="0"/>
    <x v="19"/>
    <m/>
    <d v="1899-12-30T00:00:00"/>
    <d v="1899-12-30T00:00:00"/>
    <m/>
    <n v="0"/>
    <n v="0"/>
    <d v="1899-12-30T05:21:49"/>
    <d v="1899-12-30T06:14:13"/>
    <d v="1899-12-30T02:40:55"/>
    <d v="1899-12-30T03:07:07"/>
    <n v="2761"/>
    <x v="11"/>
    <x v="6"/>
    <n v="201210"/>
    <n v="41"/>
    <n v="0"/>
    <n v="13"/>
  </r>
  <r>
    <d v="2012-10-13T00:00:00"/>
    <d v="2012-10-13T00:00:00"/>
    <x v="34"/>
    <n v="1"/>
    <n v="0"/>
    <n v="12"/>
    <n v="11"/>
    <d v="1899-12-30T00:12:11"/>
    <d v="1899-12-30T00:12:11"/>
    <s v="NB860v2"/>
    <x v="270"/>
    <n v="4.9247606019151879"/>
    <n v="0"/>
    <x v="19"/>
    <m/>
    <d v="1899-12-30T00:00:00"/>
    <d v="1899-12-30T00:00:00"/>
    <m/>
    <n v="0"/>
    <n v="0"/>
    <d v="1899-12-30T05:19:12"/>
    <d v="1899-12-30T06:11:36"/>
    <d v="1899-12-30T02:39:36"/>
    <d v="1899-12-30T03:05:48"/>
    <n v="2743"/>
    <x v="11"/>
    <x v="6"/>
    <n v="201210"/>
    <n v="41"/>
    <n v="0"/>
    <n v="13"/>
  </r>
  <r>
    <d v="2012-10-13T00:00:00"/>
    <d v="2012-10-13T00:00:00"/>
    <x v="35"/>
    <n v="1"/>
    <n v="0"/>
    <n v="13"/>
    <n v="0"/>
    <d v="1899-12-30T00:13:00"/>
    <d v="1899-12-30T00:13:00"/>
    <s v="NB860v2"/>
    <x v="270"/>
    <n v="4.6153846153846185"/>
    <n v="0"/>
    <x v="19"/>
    <m/>
    <d v="1899-12-30T00:00:00"/>
    <d v="1899-12-30T00:00:00"/>
    <m/>
    <n v="0"/>
    <n v="0"/>
    <d v="1899-12-30T05:40:36"/>
    <d v="1899-12-30T06:33:00"/>
    <d v="1899-12-30T02:50:18"/>
    <d v="1899-12-30T03:16:30"/>
    <n v="2871"/>
    <x v="11"/>
    <x v="6"/>
    <n v="201210"/>
    <n v="41"/>
    <n v="0"/>
    <n v="13"/>
  </r>
  <r>
    <d v="2012-10-13T00:00:00"/>
    <d v="2012-10-13T00:00:00"/>
    <x v="36"/>
    <n v="1"/>
    <n v="0"/>
    <n v="13"/>
    <n v="10"/>
    <d v="1899-12-30T00:13:10"/>
    <d v="1899-12-30T00:13:10"/>
    <s v="NB860v2"/>
    <x v="270"/>
    <n v="4.5569620253164596"/>
    <n v="0"/>
    <x v="19"/>
    <m/>
    <d v="1899-12-30T00:00:00"/>
    <d v="1899-12-30T00:00:00"/>
    <m/>
    <n v="0"/>
    <n v="0"/>
    <d v="1899-12-30T05:44:58"/>
    <d v="1899-12-30T06:37:22"/>
    <d v="1899-12-30T02:52:29"/>
    <d v="1899-12-30T03:18:41"/>
    <n v="2883"/>
    <x v="11"/>
    <x v="6"/>
    <n v="201210"/>
    <n v="41"/>
    <n v="0"/>
    <n v="13"/>
  </r>
  <r>
    <d v="2012-10-13T00:00:00"/>
    <d v="2012-10-13T00:00:00"/>
    <x v="37"/>
    <n v="0.8"/>
    <n v="0"/>
    <n v="11"/>
    <n v="15"/>
    <d v="1899-12-30T00:11:15"/>
    <d v="1899-12-30T00:14:04"/>
    <s v="NB860v2"/>
    <x v="270"/>
    <n v="4.2666666666666702"/>
    <n v="0"/>
    <x v="19"/>
    <m/>
    <d v="1899-12-30T00:00:00"/>
    <d v="1899-12-30T00:00:00"/>
    <m/>
    <n v="0"/>
    <n v="0"/>
    <d v="1899-12-30T06:08:26"/>
    <d v="1899-12-30T07:00:50"/>
    <d v="1899-12-30T03:04:13"/>
    <d v="1899-12-30T03:30:25"/>
    <n v="2958"/>
    <x v="11"/>
    <x v="6"/>
    <n v="201210"/>
    <n v="41"/>
    <n v="0"/>
    <n v="13"/>
  </r>
  <r>
    <d v="2012-10-16T00:00:00"/>
    <d v="2012-10-16T00:00:00"/>
    <x v="0"/>
    <n v="1"/>
    <n v="0"/>
    <n v="50"/>
    <n v="0"/>
    <d v="1899-12-30T00:50:00"/>
    <d v="1899-12-30T00:50:00"/>
    <s v="NHS"/>
    <x v="269"/>
    <n v="1.2000000000000008"/>
    <n v="0"/>
    <x v="13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6"/>
    <n v="201210"/>
    <n v="42"/>
    <n v="2"/>
    <n v="16"/>
  </r>
  <r>
    <d v="2012-10-17T00:00:00"/>
    <d v="2012-10-17T00:00:00"/>
    <x v="0"/>
    <n v="1.18"/>
    <n v="0"/>
    <n v="50"/>
    <n v="0"/>
    <d v="1899-12-30T00:50:00"/>
    <d v="1899-12-30T00:42:22"/>
    <s v="NHS"/>
    <x v="269"/>
    <n v="1.416000000000001"/>
    <n v="0"/>
    <x v="13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  <n v="42"/>
    <n v="0"/>
    <n v="17"/>
  </r>
  <r>
    <d v="2012-10-21T00:00:00"/>
    <d v="2012-10-21T00:00:00"/>
    <x v="2"/>
    <n v="3.15"/>
    <n v="0"/>
    <n v="29"/>
    <n v="50"/>
    <d v="1899-12-30T00:29:50"/>
    <d v="1899-12-30T00:09:28"/>
    <s v="Newton"/>
    <x v="271"/>
    <n v="6.3351955307262626"/>
    <n v="0"/>
    <x v="6"/>
    <s v="Connor on Bike"/>
    <d v="1899-12-30T04:08:08"/>
    <d v="1899-12-30T02:04:04"/>
    <m/>
    <n v="0"/>
    <n v="0"/>
    <d v="1899-12-30T04:08:08"/>
    <d v="1899-12-30T05:00:32"/>
    <d v="1899-12-30T02:04:04"/>
    <d v="1899-12-30T02:30:16"/>
    <n v="1102"/>
    <x v="11"/>
    <x v="6"/>
    <n v="201210"/>
    <n v="43"/>
    <n v="3"/>
    <n v="21"/>
  </r>
  <r>
    <d v="2012-10-22T00:00:00"/>
    <d v="2012-10-22T00:00:00"/>
    <x v="0"/>
    <n v="1.24"/>
    <n v="0"/>
    <n v="50"/>
    <n v="0"/>
    <d v="1899-12-30T00:50:00"/>
    <d v="1899-12-30T00:40:19"/>
    <s v="NHS"/>
    <x v="269"/>
    <n v="1.4880000000000011"/>
    <n v="0"/>
    <x v="13"/>
    <s v="2000 meters"/>
    <d v="1899-12-30T01:36:46"/>
    <d v="1899-12-30T00:48:23"/>
    <m/>
    <n v="0"/>
    <n v="0"/>
    <d v="1899-12-30T17:36:27"/>
    <d v="1899-12-30T18:28:51"/>
    <d v="1899-12-30T08:48:14"/>
    <d v="1899-12-30T09:14:26"/>
    <n v="3448"/>
    <x v="11"/>
    <x v="6"/>
    <n v="201210"/>
    <n v="43"/>
    <n v="8"/>
    <n v="22"/>
  </r>
  <r>
    <d v="2012-10-23T00:00:00"/>
    <d v="2012-10-23T00:00:00"/>
    <x v="0"/>
    <n v="1.18"/>
    <n v="0"/>
    <n v="50"/>
    <n v="0"/>
    <d v="1899-12-30T00:50:00"/>
    <d v="1899-12-30T00:42:22"/>
    <s v="NHS"/>
    <x v="269"/>
    <n v="1.416000000000001"/>
    <n v="0"/>
    <x v="13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  <n v="43"/>
    <n v="0"/>
    <n v="23"/>
  </r>
  <r>
    <d v="2012-10-25T00:00:00"/>
    <d v="2012-10-25T00:00:00"/>
    <x v="0"/>
    <n v="1"/>
    <n v="0"/>
    <n v="31"/>
    <n v="3"/>
    <d v="1899-12-30T00:31:03"/>
    <d v="1899-12-30T00:31:03"/>
    <s v="NHS"/>
    <x v="272"/>
    <n v="1.9323671497584558"/>
    <n v="0"/>
    <x v="13"/>
    <s v="Time Trial 33 round trips"/>
    <d v="1899-12-30T01:14:31"/>
    <d v="1899-12-30T00:37:16"/>
    <m/>
    <n v="0"/>
    <n v="0"/>
    <d v="1899-12-30T13:33:31"/>
    <d v="1899-12-30T14:25:55"/>
    <d v="1899-12-30T06:46:45"/>
    <d v="1899-12-30T07:12:57"/>
    <n v="3152"/>
    <x v="11"/>
    <x v="6"/>
    <n v="201210"/>
    <n v="43"/>
    <n v="1"/>
    <n v="25"/>
  </r>
  <r>
    <d v="2012-10-28T00:00:00"/>
    <d v="2012-10-28T00:00:00"/>
    <x v="2"/>
    <n v="2.8"/>
    <n v="0"/>
    <n v="30"/>
    <n v="45"/>
    <d v="1899-12-30T00:30:45"/>
    <d v="1899-12-30T00:10:59"/>
    <s v="Newton"/>
    <x v="273"/>
    <n v="5.4634146341463454"/>
    <n v="0"/>
    <x v="6"/>
    <s v="http://runkeeper.com/user/ctkeane/activity/127907550"/>
    <d v="1899-12-30T04:47:44"/>
    <d v="1899-12-30T02:23:52"/>
    <m/>
    <n v="0"/>
    <n v="0"/>
    <d v="1899-12-30T04:47:44"/>
    <d v="1899-12-30T05:40:08"/>
    <d v="1899-12-30T02:23:52"/>
    <d v="1899-12-30T02:50:04"/>
    <n v="2239"/>
    <x v="11"/>
    <x v="6"/>
    <n v="201210"/>
    <n v="44"/>
    <n v="6"/>
    <n v="28"/>
  </r>
  <r>
    <d v="2012-11-01T00:00:00"/>
    <d v="2012-11-01T00:00:00"/>
    <x v="1"/>
    <n v="9"/>
    <n v="0"/>
    <n v="30"/>
    <n v="0"/>
    <d v="1899-12-30T00:30:00"/>
    <d v="1899-12-30T00:03:20"/>
    <s v="YNHH"/>
    <x v="229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  <n v="44"/>
    <n v="3"/>
    <n v="1"/>
  </r>
  <r>
    <d v="2012-11-04T00:00:00"/>
    <d v="2012-11-04T00:00:00"/>
    <x v="1"/>
    <n v="28"/>
    <n v="2"/>
    <n v="7"/>
    <n v="53"/>
    <d v="1899-12-30T02:07:53"/>
    <d v="1899-12-30T00:04:34"/>
    <s v="Ciocci"/>
    <x v="17"/>
    <n v="13.136973804248674"/>
    <n v="0"/>
    <x v="5"/>
    <s v="http://app.strava.com/activities/26918496"/>
    <d v="1899-12-30T08:31:32"/>
    <d v="1899-12-30T04:15:46"/>
    <m/>
    <n v="0"/>
    <n v="0"/>
    <d v="1899-12-30T01:59:40"/>
    <d v="1899-12-30T02:52:04"/>
    <d v="1899-12-30T00:59:50"/>
    <d v="1899-12-30T01:26:02"/>
    <n v="677"/>
    <x v="11"/>
    <x v="7"/>
    <n v="201211"/>
    <n v="45"/>
    <n v="2"/>
    <n v="4"/>
  </r>
  <r>
    <d v="2012-11-05T00:00:00"/>
    <d v="2012-11-05T00:00:00"/>
    <x v="2"/>
    <n v="2"/>
    <n v="0"/>
    <n v="19"/>
    <n v="30"/>
    <d v="1899-12-30T00:19:30"/>
    <d v="1899-12-30T00:09:45"/>
    <s v="Newton"/>
    <x v="274"/>
    <n v="6.1538461538461586"/>
    <n v="0"/>
    <x v="13"/>
    <m/>
    <d v="1899-12-30T04:15:27"/>
    <d v="1899-12-30T02:07:43"/>
    <m/>
    <n v="0"/>
    <n v="0"/>
    <d v="1899-12-30T04:15:27"/>
    <d v="1899-12-30T05:07:51"/>
    <d v="1899-12-30T02:07:43"/>
    <d v="1899-12-30T02:33:56"/>
    <n v="1311"/>
    <x v="11"/>
    <x v="7"/>
    <n v="201211"/>
    <n v="45"/>
    <n v="0"/>
    <n v="5"/>
  </r>
  <r>
    <d v="2012-11-05T00:00:00"/>
    <d v="2012-11-05T00:00:00"/>
    <x v="0"/>
    <n v="0.93205700000000002"/>
    <n v="0"/>
    <n v="45"/>
    <n v="0"/>
    <d v="1899-12-30T00:45:00"/>
    <d v="1899-12-30T00:48:17"/>
    <s v="NHS"/>
    <x v="269"/>
    <n v="1.2427426666666679"/>
    <n v="0"/>
    <x v="13"/>
    <s v="1500 Meters"/>
    <d v="1899-12-30T01:55:52"/>
    <d v="1899-12-30T00:57:56"/>
    <m/>
    <n v="0"/>
    <n v="0"/>
    <d v="1899-12-30T21:04:57"/>
    <d v="1899-12-30T21:57:21"/>
    <d v="1899-12-30T10:32:28"/>
    <d v="1899-12-30T10:58:40"/>
    <n v="3502"/>
    <x v="11"/>
    <x v="7"/>
    <n v="201211"/>
    <n v="45"/>
    <n v="7"/>
    <n v="5"/>
  </r>
  <r>
    <d v="2012-11-07T00:00:00"/>
    <d v="2012-11-07T00:00:00"/>
    <x v="2"/>
    <n v="2"/>
    <n v="0"/>
    <n v="19"/>
    <n v="55"/>
    <d v="1899-12-30T00:19:55"/>
    <d v="1899-12-30T00:09:58"/>
    <s v="Newton"/>
    <x v="274"/>
    <n v="6.0251046025104644"/>
    <n v="0"/>
    <x v="13"/>
    <m/>
    <d v="1899-12-30T04:20:55"/>
    <d v="1899-12-30T02:10:27"/>
    <m/>
    <n v="0"/>
    <n v="0"/>
    <d v="1899-12-30T04:20:55"/>
    <d v="1899-12-30T05:13:19"/>
    <d v="1899-12-30T02:10:27"/>
    <d v="1899-12-30T02:36:39"/>
    <n v="1484"/>
    <x v="11"/>
    <x v="7"/>
    <n v="201211"/>
    <n v="45"/>
    <n v="1"/>
    <n v="7"/>
  </r>
  <r>
    <d v="2012-11-08T00:00:00"/>
    <d v="2012-11-08T00:00:00"/>
    <x v="1"/>
    <n v="6"/>
    <n v="0"/>
    <n v="20"/>
    <n v="0"/>
    <d v="1899-12-30T00:20:00"/>
    <d v="1899-12-30T00:03:20"/>
    <s v="YNHH"/>
    <x v="10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  <n v="45"/>
    <n v="0"/>
    <n v="8"/>
  </r>
  <r>
    <d v="2012-11-08T00:00:00"/>
    <d v="2012-11-08T00:00:00"/>
    <x v="0"/>
    <n v="0.85"/>
    <n v="0"/>
    <n v="40"/>
    <n v="0"/>
    <d v="1899-12-30T00:40:00"/>
    <d v="1899-12-30T00:47:04"/>
    <s v="NHS"/>
    <x v="269"/>
    <n v="1.275000000000001"/>
    <n v="0"/>
    <x v="13"/>
    <s v="late"/>
    <d v="1899-12-30T01:52:56"/>
    <d v="1899-12-30T00:56:28"/>
    <m/>
    <n v="0"/>
    <n v="0"/>
    <d v="1899-12-30T20:32:56"/>
    <d v="1899-12-30T21:25:20"/>
    <d v="1899-12-30T10:16:28"/>
    <d v="1899-12-30T10:42:40"/>
    <n v="3500"/>
    <x v="11"/>
    <x v="7"/>
    <n v="201211"/>
    <n v="45"/>
    <n v="2"/>
    <n v="8"/>
  </r>
  <r>
    <d v="2012-11-11T00:00:00"/>
    <d v="2012-11-11T00:00:00"/>
    <x v="1"/>
    <n v="4.5"/>
    <n v="0"/>
    <n v="36"/>
    <n v="7"/>
    <d v="1899-12-30T00:36:07"/>
    <d v="1899-12-30T00:08:02"/>
    <s v="Ciocci"/>
    <x v="275"/>
    <n v="7.4757729580064662"/>
    <n v="0"/>
    <x v="6"/>
    <s v="Ride with Connor"/>
    <d v="1899-12-30T14:58:54"/>
    <d v="1899-12-30T07:29:27"/>
    <m/>
    <n v="0"/>
    <n v="0"/>
    <d v="1899-12-30T03:30:17"/>
    <d v="1899-12-30T04:22:41"/>
    <d v="1899-12-30T01:45:08"/>
    <d v="1899-12-30T02:11:20"/>
    <n v="802"/>
    <x v="11"/>
    <x v="7"/>
    <n v="201211"/>
    <n v="46"/>
    <n v="2"/>
    <n v="11"/>
  </r>
  <r>
    <d v="2012-11-11T00:00:00"/>
    <d v="2012-11-11T00:00:00"/>
    <x v="1"/>
    <n v="20.9"/>
    <n v="1"/>
    <n v="31"/>
    <n v="45"/>
    <d v="1899-12-30T01:31:45"/>
    <d v="1899-12-30T00:04:23"/>
    <s v="Ciocci"/>
    <x v="17"/>
    <n v="13.667574931880116"/>
    <n v="0"/>
    <x v="6"/>
    <s v="http://app.strava.com/activities/27520797"/>
    <d v="1899-12-30T08:11:40"/>
    <d v="1899-12-30T04:05:50"/>
    <m/>
    <n v="0"/>
    <n v="0"/>
    <d v="1899-12-30T01:55:01"/>
    <d v="1899-12-30T02:47:25"/>
    <d v="1899-12-30T00:57:31"/>
    <d v="1899-12-30T01:23:43"/>
    <n v="620"/>
    <x v="11"/>
    <x v="7"/>
    <n v="201211"/>
    <n v="46"/>
    <n v="0"/>
    <n v="11"/>
  </r>
  <r>
    <d v="2012-11-13T00:00:00"/>
    <d v="2012-11-13T00:00:00"/>
    <x v="1"/>
    <n v="15.8"/>
    <n v="0"/>
    <n v="42"/>
    <n v="50"/>
    <d v="1899-12-30T00:42:50"/>
    <d v="1899-12-30T00:02:43"/>
    <s v="YNHH"/>
    <x v="229"/>
    <n v="22.132295719844375"/>
    <n v="0"/>
    <x v="13"/>
    <m/>
    <d v="1899-12-30T05:03:38"/>
    <d v="1899-12-30T02:31:49"/>
    <m/>
    <n v="0"/>
    <n v="0"/>
    <d v="1899-12-30T01:11:02"/>
    <d v="1899-12-30T02:03:26"/>
    <d v="1899-12-30T00:35:31"/>
    <d v="1899-12-30T01:01:43"/>
    <n v="94"/>
    <x v="11"/>
    <x v="7"/>
    <n v="201211"/>
    <n v="46"/>
    <n v="4"/>
    <n v="13"/>
  </r>
  <r>
    <d v="2012-11-13T00:00:00"/>
    <d v="2012-11-13T00:00:00"/>
    <x v="0"/>
    <n v="1"/>
    <n v="0"/>
    <n v="40"/>
    <n v="0"/>
    <d v="1899-12-30T00:40:00"/>
    <d v="1899-12-30T00:40:00"/>
    <s v="NHS"/>
    <x v="269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7"/>
    <n v="201211"/>
    <n v="46"/>
    <n v="0"/>
    <n v="13"/>
  </r>
  <r>
    <d v="2012-11-14T00:00:00"/>
    <d v="2012-11-14T00:00:00"/>
    <x v="2"/>
    <n v="2"/>
    <n v="0"/>
    <n v="19"/>
    <n v="42"/>
    <d v="1899-12-30T00:19:42"/>
    <d v="1899-12-30T00:09:51"/>
    <s v="YNHH"/>
    <x v="274"/>
    <n v="6.0913705583756395"/>
    <n v="0"/>
    <x v="13"/>
    <m/>
    <d v="1899-12-30T04:18:04"/>
    <d v="1899-12-30T02:09:02"/>
    <m/>
    <n v="0"/>
    <n v="0"/>
    <d v="1899-12-30T04:18:04"/>
    <d v="1899-12-30T05:10:28"/>
    <d v="1899-12-30T02:09:02"/>
    <d v="1899-12-30T02:35:14"/>
    <n v="1397"/>
    <x v="11"/>
    <x v="7"/>
    <n v="201211"/>
    <n v="46"/>
    <n v="0"/>
    <n v="14"/>
  </r>
  <r>
    <d v="2012-11-14T00:00:00"/>
    <d v="2012-11-14T00:00:00"/>
    <x v="0"/>
    <n v="1.42"/>
    <n v="1"/>
    <n v="0"/>
    <n v="0"/>
    <d v="1899-12-30T01:00:00"/>
    <d v="1899-12-30T00:42:15"/>
    <s v="NHS"/>
    <x v="269"/>
    <n v="1.420000000000001"/>
    <n v="0"/>
    <x v="13"/>
    <s v="2300"/>
    <d v="1899-12-30T01:41:25"/>
    <d v="1899-12-30T00:50:42"/>
    <m/>
    <n v="0"/>
    <n v="0"/>
    <d v="1899-12-30T18:27:03"/>
    <d v="1899-12-30T19:19:27"/>
    <d v="1899-12-30T09:13:31"/>
    <d v="1899-12-30T09:39:43"/>
    <n v="3472"/>
    <x v="11"/>
    <x v="7"/>
    <n v="201211"/>
    <n v="46"/>
    <n v="2"/>
    <n v="14"/>
  </r>
  <r>
    <d v="2012-11-15T00:00:00"/>
    <d v="2012-11-15T00:00:00"/>
    <x v="0"/>
    <n v="1.24"/>
    <n v="1"/>
    <n v="0"/>
    <n v="0"/>
    <d v="1899-12-30T01:00:00"/>
    <d v="1899-12-30T00:48:23"/>
    <s v="NHS"/>
    <x v="269"/>
    <n v="1.2400000000000011"/>
    <n v="0"/>
    <x v="13"/>
    <s v="2000"/>
    <d v="1899-12-30T01:56:08"/>
    <d v="1899-12-30T00:58:04"/>
    <m/>
    <n v="0"/>
    <n v="0"/>
    <d v="1899-12-30T21:07:45"/>
    <d v="1899-12-30T22:00:09"/>
    <d v="1899-12-30T10:33:52"/>
    <d v="1899-12-30T11:00:04"/>
    <n v="3503"/>
    <x v="11"/>
    <x v="7"/>
    <n v="201211"/>
    <n v="46"/>
    <n v="0"/>
    <n v="15"/>
  </r>
  <r>
    <d v="2012-11-18T00:00:00"/>
    <d v="2012-11-18T00:00:00"/>
    <x v="2"/>
    <n v="4.22"/>
    <n v="0"/>
    <n v="48"/>
    <n v="39"/>
    <d v="1899-12-30T00:48:39"/>
    <d v="1899-12-30T00:11:32"/>
    <s v="Newton"/>
    <x v="276"/>
    <n v="5.2045220966084313"/>
    <n v="0"/>
    <x v="5"/>
    <m/>
    <d v="1899-12-30T05:02:03"/>
    <d v="1899-12-30T02:31:01"/>
    <m/>
    <n v="0"/>
    <n v="0"/>
    <d v="1899-12-30T05:02:03"/>
    <d v="1899-12-30T05:54:27"/>
    <d v="1899-12-30T02:31:01"/>
    <d v="1899-12-30T02:57:13"/>
    <n v="2525"/>
    <x v="11"/>
    <x v="7"/>
    <n v="201211"/>
    <n v="47"/>
    <n v="2"/>
    <n v="18"/>
  </r>
  <r>
    <d v="2012-11-19T00:00:00"/>
    <d v="2012-11-19T00:00:00"/>
    <x v="0"/>
    <n v="0.86"/>
    <n v="1"/>
    <n v="0"/>
    <n v="0"/>
    <d v="1899-12-30T01:00:00"/>
    <d v="1899-12-30T01:09:46"/>
    <s v="NHS"/>
    <x v="269"/>
    <n v="0.86000000000000076"/>
    <n v="0"/>
    <x v="13"/>
    <s v="1400"/>
    <d v="1899-12-30T02:47:27"/>
    <d v="1899-12-30T01:23:43"/>
    <m/>
    <n v="0"/>
    <n v="0"/>
    <d v="1899-12-31T06:27:54"/>
    <d v="1899-12-31T07:20:18"/>
    <d v="1899-12-30T15:13:57"/>
    <d v="1899-12-30T15:40:09"/>
    <n v="3527"/>
    <x v="11"/>
    <x v="7"/>
    <n v="201211"/>
    <n v="47"/>
    <n v="0"/>
    <n v="19"/>
  </r>
  <r>
    <d v="2012-11-20T00:00:00"/>
    <d v="2012-11-20T00:00:00"/>
    <x v="1"/>
    <n v="13.3"/>
    <n v="0"/>
    <n v="35"/>
    <n v="20"/>
    <d v="1899-12-30T00:35:20"/>
    <d v="1899-12-30T00:02:39"/>
    <s v="YNHH"/>
    <x v="229"/>
    <n v="22.584905660377377"/>
    <n v="0"/>
    <x v="13"/>
    <m/>
    <d v="1899-12-30T04:57:33"/>
    <d v="1899-12-30T02:28:46"/>
    <m/>
    <n v="0"/>
    <n v="0"/>
    <d v="1899-12-30T01:09:36"/>
    <d v="1899-12-30T02:02:00"/>
    <d v="1899-12-30T00:34:48"/>
    <d v="1899-12-30T01:01:00"/>
    <n v="73"/>
    <x v="11"/>
    <x v="7"/>
    <n v="201211"/>
    <n v="47"/>
    <n v="0"/>
    <n v="20"/>
  </r>
  <r>
    <d v="2012-11-20T00:00:00"/>
    <d v="2012-11-20T00:00:00"/>
    <x v="0"/>
    <n v="1"/>
    <n v="0"/>
    <n v="45"/>
    <n v="0"/>
    <d v="1899-12-30T00:45:00"/>
    <d v="1899-12-30T00:45:00"/>
    <s v="NHS"/>
    <x v="269"/>
    <n v="1.3333333333333344"/>
    <n v="0"/>
    <x v="13"/>
    <s v="1600"/>
    <d v="1899-12-30T01:48:00"/>
    <d v="1899-12-30T00:54:00"/>
    <m/>
    <n v="0"/>
    <n v="0"/>
    <d v="1899-12-30T19:39:00"/>
    <d v="1899-12-30T20:31:24"/>
    <d v="1899-12-30T09:49:30"/>
    <d v="1899-12-30T10:15:42"/>
    <n v="3492"/>
    <x v="11"/>
    <x v="7"/>
    <n v="201211"/>
    <n v="47"/>
    <n v="4"/>
    <n v="20"/>
  </r>
  <r>
    <d v="2012-11-23T00:00:00"/>
    <d v="2012-11-23T00:00:00"/>
    <x v="1"/>
    <n v="12"/>
    <n v="0"/>
    <n v="30"/>
    <n v="0"/>
    <d v="1899-12-30T00:30:00"/>
    <d v="1899-12-30T00:02:30"/>
    <s v="YNHH"/>
    <x v="221"/>
    <n v="24.000000000000021"/>
    <n v="0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1"/>
    <x v="7"/>
    <n v="201211"/>
    <n v="47"/>
    <n v="2"/>
    <n v="23"/>
  </r>
  <r>
    <d v="2012-11-24T00:00:00"/>
    <d v="2012-11-24T00:00:00"/>
    <x v="2"/>
    <n v="4"/>
    <n v="0"/>
    <n v="38"/>
    <n v="58"/>
    <d v="1899-12-30T00:38:58"/>
    <d v="1899-12-30T00:09:45"/>
    <s v="NB860v2"/>
    <x v="2"/>
    <n v="6.1591103507271212"/>
    <n v="0"/>
    <x v="13"/>
    <m/>
    <d v="1899-12-30T04:15:14"/>
    <d v="1899-12-30T02:07:37"/>
    <m/>
    <n v="0"/>
    <n v="0"/>
    <d v="1899-12-30T04:15:14"/>
    <d v="1899-12-30T05:07:38"/>
    <d v="1899-12-30T02:07:37"/>
    <d v="1899-12-30T02:33:49"/>
    <n v="1306"/>
    <x v="11"/>
    <x v="7"/>
    <n v="201211"/>
    <n v="47"/>
    <n v="0"/>
    <n v="24"/>
  </r>
  <r>
    <d v="2012-11-25T00:00:00"/>
    <d v="2012-11-25T00:00:00"/>
    <x v="1"/>
    <n v="20.399999999999999"/>
    <n v="1"/>
    <n v="31"/>
    <n v="48"/>
    <d v="1899-12-30T01:31:48"/>
    <d v="1899-12-30T00:04:30"/>
    <s v="Ciocci"/>
    <x v="17"/>
    <n v="13.333333333333343"/>
    <n v="0"/>
    <x v="25"/>
    <s v="http://app.strava.com/activities/29557151"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7"/>
    <n v="201211"/>
    <n v="48"/>
    <n v="4"/>
    <n v="25"/>
  </r>
  <r>
    <d v="2012-11-26T00:00:00"/>
    <d v="2012-11-26T00:00:00"/>
    <x v="0"/>
    <n v="1.1000000000000001"/>
    <n v="0"/>
    <n v="45"/>
    <n v="0"/>
    <d v="1899-12-30T00:45:00"/>
    <d v="1899-12-30T00:40:55"/>
    <s v="NHS"/>
    <x v="269"/>
    <n v="1.4666666666666679"/>
    <n v="0"/>
    <x v="13"/>
    <s v="1800"/>
    <d v="1899-12-30T01:38:11"/>
    <d v="1899-12-30T00:49:05"/>
    <m/>
    <n v="0"/>
    <n v="0"/>
    <d v="1899-12-30T17:51:49"/>
    <d v="1899-12-30T18:44:13"/>
    <d v="1899-12-30T08:55:55"/>
    <d v="1899-12-30T09:22:07"/>
    <n v="3458"/>
    <x v="11"/>
    <x v="7"/>
    <n v="201211"/>
    <n v="48"/>
    <n v="0"/>
    <n v="26"/>
  </r>
  <r>
    <d v="2012-11-27T00:00:00"/>
    <d v="2012-11-27T00:00:00"/>
    <x v="1"/>
    <n v="5.75"/>
    <n v="0"/>
    <n v="20"/>
    <n v="0"/>
    <d v="1899-12-30T00:20:00"/>
    <d v="1899-12-30T00:03:29"/>
    <s v="YNHH"/>
    <x v="221"/>
    <n v="17.250000000000014"/>
    <n v="0"/>
    <x v="13"/>
    <m/>
    <d v="1899-12-30T06:29:34"/>
    <d v="1899-12-30T03:14:47"/>
    <m/>
    <n v="0"/>
    <n v="0"/>
    <d v="1899-12-30T01:31:08"/>
    <d v="1899-12-30T02:23:32"/>
    <d v="1899-12-30T00:45:34"/>
    <d v="1899-12-30T01:11:46"/>
    <n v="289"/>
    <x v="11"/>
    <x v="7"/>
    <n v="201211"/>
    <n v="48"/>
    <n v="0"/>
    <n v="27"/>
  </r>
  <r>
    <d v="2012-11-28T00:00:00"/>
    <d v="2012-11-28T00:00:00"/>
    <x v="0"/>
    <n v="1.2"/>
    <n v="1"/>
    <n v="0"/>
    <n v="0"/>
    <d v="1899-12-30T01:00:00"/>
    <d v="1899-12-30T00:50:00"/>
    <s v="NHS"/>
    <x v="269"/>
    <n v="1.2000000000000008"/>
    <n v="0"/>
    <x v="13"/>
    <s v="1950"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7"/>
    <n v="201211"/>
    <n v="48"/>
    <n v="3"/>
    <n v="28"/>
  </r>
  <r>
    <d v="2012-11-29T00:00:00"/>
    <d v="2012-11-29T00:00:00"/>
    <x v="1"/>
    <n v="9.6999999999999993"/>
    <n v="0"/>
    <n v="30"/>
    <n v="30"/>
    <d v="1899-12-30T00:30:30"/>
    <d v="1899-12-30T00:03:09"/>
    <s v="YNHH"/>
    <x v="229"/>
    <n v="19.081967213114769"/>
    <n v="0"/>
    <x v="13"/>
    <m/>
    <d v="1899-12-30T05:52:10"/>
    <d v="1899-12-30T02:56:05"/>
    <m/>
    <n v="0"/>
    <n v="0"/>
    <d v="1899-12-30T01:22:23"/>
    <d v="1899-12-30T02:14:47"/>
    <d v="1899-12-30T00:41:11"/>
    <d v="1899-12-30T01:07:23"/>
    <n v="230"/>
    <x v="11"/>
    <x v="7"/>
    <n v="201211"/>
    <n v="48"/>
    <n v="0"/>
    <n v="29"/>
  </r>
  <r>
    <d v="2012-11-29T00:00:00"/>
    <d v="2012-11-29T00:00:00"/>
    <x v="0"/>
    <n v="0.96"/>
    <n v="0"/>
    <n v="30"/>
    <n v="0"/>
    <d v="1899-12-30T00:30:00"/>
    <d v="1899-12-30T00:31:15"/>
    <s v="NHS"/>
    <x v="269"/>
    <n v="1.9200000000000015"/>
    <n v="0"/>
    <x v="13"/>
    <s v="30 minutes time trial 31 round trips"/>
    <d v="1899-12-30T01:15:00"/>
    <d v="1899-12-30T00:37:30"/>
    <m/>
    <n v="0"/>
    <n v="0"/>
    <d v="1899-12-30T13:38:45"/>
    <d v="1899-12-30T14:31:09"/>
    <d v="1899-12-30T06:49:22"/>
    <d v="1899-12-30T07:15:35"/>
    <n v="3157"/>
    <x v="11"/>
    <x v="7"/>
    <n v="201211"/>
    <n v="48"/>
    <n v="0"/>
    <n v="29"/>
  </r>
  <r>
    <d v="2012-11-30T00:00:00"/>
    <d v="2012-11-30T00:00:00"/>
    <x v="2"/>
    <n v="1.5"/>
    <n v="0"/>
    <n v="15"/>
    <n v="0"/>
    <d v="1899-12-30T00:15:00"/>
    <d v="1899-12-30T00:10:00"/>
    <s v="Newton"/>
    <x v="274"/>
    <n v="6.0000000000000053"/>
    <n v="0"/>
    <x v="13"/>
    <s v="didn't feel like running"/>
    <d v="1899-12-30T04:22:00"/>
    <d v="1899-12-30T02:11:00"/>
    <m/>
    <n v="0"/>
    <n v="0"/>
    <d v="1899-12-30T04:22:00"/>
    <d v="1899-12-30T05:14:24"/>
    <d v="1899-12-30T02:11:00"/>
    <d v="1899-12-30T02:37:12"/>
    <n v="1518"/>
    <x v="11"/>
    <x v="7"/>
    <n v="201211"/>
    <n v="48"/>
    <n v="2"/>
    <n v="30"/>
  </r>
  <r>
    <d v="2012-12-02T00:00:00"/>
    <d v="2012-12-02T00:00:00"/>
    <x v="2"/>
    <n v="4"/>
    <n v="0"/>
    <n v="50"/>
    <n v="11"/>
    <d v="1899-12-30T00:50:11"/>
    <d v="1899-12-30T00:12:33"/>
    <s v="ZootKane"/>
    <x v="107"/>
    <n v="4.7824642975755607"/>
    <n v="0"/>
    <x v="6"/>
    <s v="Pushed Hunter and Declan"/>
    <d v="1899-12-30T05:28:42"/>
    <d v="1899-12-30T02:44:21"/>
    <m/>
    <n v="0"/>
    <n v="0"/>
    <d v="1899-12-30T05:28:42"/>
    <d v="1899-12-30T06:21:06"/>
    <d v="1899-12-30T02:44:21"/>
    <d v="1899-12-30T03:10:33"/>
    <n v="2812"/>
    <x v="11"/>
    <x v="11"/>
    <n v="201212"/>
    <n v="49"/>
    <n v="1"/>
    <n v="2"/>
  </r>
  <r>
    <d v="2012-12-03T00:00:00"/>
    <d v="2012-12-03T00:00:00"/>
    <x v="0"/>
    <n v="1.31"/>
    <n v="0"/>
    <n v="55"/>
    <n v="0"/>
    <d v="1899-12-30T00:55:00"/>
    <d v="1899-12-30T00:41:59"/>
    <s v="NHS"/>
    <x v="269"/>
    <n v="1.4290909090909103"/>
    <n v="0"/>
    <x v="13"/>
    <s v="2100"/>
    <d v="1899-12-30T01:40:46"/>
    <d v="1899-12-30T00:50:23"/>
    <m/>
    <n v="0"/>
    <n v="0"/>
    <d v="1899-12-30T18:20:00"/>
    <d v="1899-12-30T19:12:24"/>
    <d v="1899-12-30T09:10:00"/>
    <d v="1899-12-30T09:36:12"/>
    <n v="3470"/>
    <x v="11"/>
    <x v="11"/>
    <n v="201212"/>
    <n v="49"/>
    <n v="0"/>
    <n v="3"/>
  </r>
  <r>
    <d v="2012-12-04T00:00:00"/>
    <d v="2012-12-04T00:00:00"/>
    <x v="1"/>
    <n v="9.6"/>
    <n v="0"/>
    <n v="26"/>
    <n v="10"/>
    <d v="1899-12-30T00:26:10"/>
    <d v="1899-12-30T00:02:44"/>
    <s v="YNHH"/>
    <x v="229"/>
    <n v="22.012738853503201"/>
    <n v="0"/>
    <x v="13"/>
    <m/>
    <d v="1899-12-30T05:05:17"/>
    <d v="1899-12-30T02:32:38"/>
    <m/>
    <n v="0"/>
    <n v="0"/>
    <d v="1899-12-30T01:11:25"/>
    <d v="1899-12-30T02:03:49"/>
    <d v="1899-12-30T00:35:42"/>
    <d v="1899-12-30T01:01:54"/>
    <n v="96"/>
    <x v="11"/>
    <x v="11"/>
    <n v="201212"/>
    <n v="49"/>
    <n v="0"/>
    <n v="4"/>
  </r>
  <r>
    <d v="2012-12-04T00:00:00"/>
    <d v="2012-12-04T00:00:00"/>
    <x v="0"/>
    <n v="1.0873999999999999"/>
    <n v="1"/>
    <n v="0"/>
    <n v="0"/>
    <d v="1899-12-30T01:00:00"/>
    <d v="1899-12-30T00:55:11"/>
    <s v="NHS"/>
    <x v="269"/>
    <n v="1.0874000000000008"/>
    <n v="0"/>
    <x v="13"/>
    <s v="1750 - Fast 100 1:28"/>
    <d v="1899-12-30T02:12:26"/>
    <d v="1899-12-30T01:06:13"/>
    <m/>
    <n v="0"/>
    <n v="0"/>
    <d v="1899-12-31T00:05:39"/>
    <d v="1899-12-31T00:58:03"/>
    <d v="1899-12-30T12:02:50"/>
    <d v="1899-12-30T12:29:02"/>
    <n v="3520"/>
    <x v="11"/>
    <x v="11"/>
    <n v="201212"/>
    <n v="49"/>
    <n v="0"/>
    <n v="4"/>
  </r>
  <r>
    <d v="2012-12-05T00:00:00"/>
    <d v="2012-12-05T00:00:00"/>
    <x v="0"/>
    <n v="0.65"/>
    <n v="0"/>
    <n v="30"/>
    <n v="0"/>
    <d v="1899-12-30T00:30:00"/>
    <d v="1899-12-30T00:46:09"/>
    <s v="NHS"/>
    <x v="269"/>
    <n v="1.3000000000000012"/>
    <n v="0"/>
    <x v="13"/>
    <m/>
    <d v="1899-12-30T01:50:46"/>
    <d v="1899-12-30T00:55:23"/>
    <m/>
    <n v="0"/>
    <n v="0"/>
    <d v="1899-12-30T20:09:14"/>
    <d v="1899-12-30T21:01:38"/>
    <d v="1899-12-30T10:04:37"/>
    <d v="1899-12-30T10:30:49"/>
    <n v="3498"/>
    <x v="11"/>
    <x v="11"/>
    <n v="201212"/>
    <n v="49"/>
    <n v="2"/>
    <n v="5"/>
  </r>
  <r>
    <d v="2012-12-06T00:00:00"/>
    <d v="2012-12-06T00:00:00"/>
    <x v="0"/>
    <n v="1.2"/>
    <n v="1"/>
    <n v="0"/>
    <n v="0"/>
    <d v="1899-12-30T01:00:00"/>
    <d v="1899-12-30T00:50:00"/>
    <s v="NHS"/>
    <x v="269"/>
    <n v="1.2000000000000008"/>
    <n v="0"/>
    <x v="13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11"/>
    <n v="201212"/>
    <n v="49"/>
    <n v="0"/>
    <n v="6"/>
  </r>
  <r>
    <d v="2012-12-09T00:00:00"/>
    <d v="2012-12-09T00:00:00"/>
    <x v="2"/>
    <n v="7.5"/>
    <n v="1"/>
    <n v="15"/>
    <n v="41"/>
    <d v="1899-12-30T01:15:41"/>
    <d v="1899-12-30T00:10:05"/>
    <s v="ZootKane"/>
    <x v="16"/>
    <n v="5.945826910372169"/>
    <n v="0"/>
    <x v="6"/>
    <s v="http://runkeeper.com/user/ctkeane/activity/135570472"/>
    <d v="1899-12-30T04:24:23"/>
    <d v="1899-12-30T02:12:12"/>
    <m/>
    <n v="0"/>
    <n v="0"/>
    <d v="1899-12-30T04:24:23"/>
    <d v="1899-12-30T05:16:47"/>
    <d v="1899-12-30T02:12:12"/>
    <d v="1899-12-30T02:38:24"/>
    <n v="1616"/>
    <x v="11"/>
    <x v="11"/>
    <n v="201212"/>
    <n v="50"/>
    <n v="2"/>
    <n v="9"/>
  </r>
  <r>
    <d v="2012-12-10T00:00:00"/>
    <d v="2012-12-10T00:00:00"/>
    <x v="1"/>
    <n v="12.7"/>
    <n v="0"/>
    <n v="32"/>
    <n v="0"/>
    <d v="1899-12-30T00:32:00"/>
    <d v="1899-12-30T00:02:31"/>
    <s v="YNHH"/>
    <x v="277"/>
    <n v="23.812500000000014"/>
    <n v="0"/>
    <x v="13"/>
    <m/>
    <d v="1899-12-30T04:42:12"/>
    <d v="1899-12-30T02:21:06"/>
    <m/>
    <n v="0"/>
    <n v="0"/>
    <d v="1899-12-30T01:06:01"/>
    <d v="1899-12-30T01:58:25"/>
    <d v="1899-12-30T00:33:00"/>
    <d v="1899-12-30T00:59:12"/>
    <n v="42"/>
    <x v="11"/>
    <x v="11"/>
    <n v="201212"/>
    <n v="50"/>
    <n v="0"/>
    <n v="10"/>
  </r>
  <r>
    <d v="2012-12-10T00:00:00"/>
    <d v="2012-12-10T00:00:00"/>
    <x v="0"/>
    <n v="1.37"/>
    <n v="0"/>
    <n v="55"/>
    <n v="0"/>
    <d v="1899-12-30T00:55:00"/>
    <d v="1899-12-30T00:40:09"/>
    <s v="NHS"/>
    <x v="269"/>
    <n v="1.494545454545456"/>
    <n v="0"/>
    <x v="13"/>
    <s v="2200 - 900 in 16:40"/>
    <d v="1899-12-30T01:36:21"/>
    <d v="1899-12-30T00:48:11"/>
    <m/>
    <n v="0"/>
    <n v="0"/>
    <d v="1899-12-30T17:31:49"/>
    <d v="1899-12-30T18:24:14"/>
    <d v="1899-12-30T08:45:55"/>
    <d v="1899-12-30T09:12:07"/>
    <n v="3446"/>
    <x v="11"/>
    <x v="11"/>
    <n v="201212"/>
    <n v="50"/>
    <n v="0"/>
    <n v="10"/>
  </r>
  <r>
    <d v="2012-12-12T00:00:00"/>
    <d v="2012-12-12T00:00:00"/>
    <x v="2"/>
    <n v="3"/>
    <n v="0"/>
    <n v="29"/>
    <n v="54"/>
    <d v="1899-12-30T00:29:54"/>
    <d v="1899-12-30T00:09:58"/>
    <s v="Newton"/>
    <x v="274"/>
    <n v="6.0200668896321119"/>
    <n v="0"/>
    <x v="13"/>
    <m/>
    <d v="1899-12-30T04:21:08"/>
    <d v="1899-12-30T02:10:34"/>
    <m/>
    <n v="0"/>
    <n v="0"/>
    <d v="1899-12-30T04:21:08"/>
    <d v="1899-12-30T05:13:32"/>
    <d v="1899-12-30T02:10:34"/>
    <d v="1899-12-30T02:36:46"/>
    <n v="1492"/>
    <x v="11"/>
    <x v="11"/>
    <n v="201212"/>
    <n v="50"/>
    <n v="5"/>
    <n v="12"/>
  </r>
  <r>
    <d v="2012-12-12T00:00:00"/>
    <d v="2012-12-12T00:00:00"/>
    <x v="0"/>
    <n v="0.35"/>
    <n v="0"/>
    <n v="20"/>
    <n v="0"/>
    <d v="1899-12-30T00:20:00"/>
    <d v="1899-12-30T00:57:09"/>
    <s v="NHS"/>
    <x v="269"/>
    <n v="1.0500000000000009"/>
    <n v="0"/>
    <x v="13"/>
    <s v="Quick swim"/>
    <d v="1899-12-30T02:17:09"/>
    <d v="1899-12-30T01:08:34"/>
    <m/>
    <n v="0"/>
    <n v="0"/>
    <d v="1899-12-31T00:57:09"/>
    <d v="1899-12-31T01:49:33"/>
    <d v="1899-12-30T12:28:34"/>
    <d v="1899-12-30T12:54:46"/>
    <n v="3524"/>
    <x v="11"/>
    <x v="11"/>
    <n v="201212"/>
    <n v="50"/>
    <n v="0"/>
    <n v="12"/>
  </r>
  <r>
    <d v="2012-12-18T00:00:00"/>
    <d v="2012-12-18T00:00:00"/>
    <x v="1"/>
    <n v="11.7"/>
    <n v="0"/>
    <n v="32"/>
    <n v="30"/>
    <d v="1899-12-30T00:32:30"/>
    <d v="1899-12-30T00:02:47"/>
    <s v="YNHH"/>
    <x v="229"/>
    <n v="21.600000000000016"/>
    <n v="0"/>
    <x v="13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11"/>
    <n v="201212"/>
    <n v="51"/>
    <n v="5"/>
    <n v="18"/>
  </r>
  <r>
    <d v="2012-12-18T00:00:00"/>
    <d v="2012-12-18T00:00:00"/>
    <x v="0"/>
    <n v="1.1499999999999999"/>
    <n v="0"/>
    <n v="55"/>
    <n v="0"/>
    <d v="1899-12-30T00:55:00"/>
    <d v="1899-12-30T00:47:50"/>
    <s v="NHS"/>
    <x v="269"/>
    <n v="1.2545454545454555"/>
    <n v="0"/>
    <x v="13"/>
    <s v="1850"/>
    <d v="1899-12-30T01:54:47"/>
    <d v="1899-12-30T00:57:23"/>
    <m/>
    <n v="0"/>
    <n v="0"/>
    <d v="1899-12-30T20:53:03"/>
    <d v="1899-12-30T21:45:27"/>
    <d v="1899-12-30T10:26:31"/>
    <d v="1899-12-30T10:52:43"/>
    <n v="3501"/>
    <x v="11"/>
    <x v="11"/>
    <n v="201212"/>
    <n v="51"/>
    <n v="0"/>
    <n v="18"/>
  </r>
  <r>
    <d v="2012-12-19T00:00:00"/>
    <d v="2012-12-19T00:00:00"/>
    <x v="0"/>
    <n v="1"/>
    <n v="0"/>
    <n v="29"/>
    <n v="45"/>
    <d v="1899-12-30T00:29:45"/>
    <d v="1899-12-30T00:29:45"/>
    <s v="NHS"/>
    <x v="269"/>
    <n v="2.0168067226890773"/>
    <n v="0"/>
    <x v="13"/>
    <s v="1 Mile"/>
    <d v="1899-12-30T01:11:24"/>
    <d v="1899-12-30T00:35:42"/>
    <m/>
    <n v="0"/>
    <n v="0"/>
    <d v="1899-12-30T12:59:27"/>
    <d v="1899-12-30T13:51:51"/>
    <d v="1899-12-30T06:29:43"/>
    <d v="1899-12-30T06:55:56"/>
    <n v="3134"/>
    <x v="11"/>
    <x v="11"/>
    <n v="201212"/>
    <n v="51"/>
    <n v="0"/>
    <n v="19"/>
  </r>
  <r>
    <d v="2012-12-20T00:00:00"/>
    <d v="2012-12-20T00:00:00"/>
    <x v="0"/>
    <n v="1"/>
    <n v="0"/>
    <n v="29"/>
    <n v="15"/>
    <d v="1899-12-30T00:29:15"/>
    <d v="1899-12-30T00:29:15"/>
    <s v="NHS"/>
    <x v="269"/>
    <n v="2.0512820512820529"/>
    <n v="0"/>
    <x v="13"/>
    <s v="1 Mile Avg: 54.84"/>
    <d v="1899-12-30T01:10:12"/>
    <d v="1899-12-30T00:35:06"/>
    <m/>
    <n v="0"/>
    <n v="0"/>
    <d v="1899-12-30T12:46:21"/>
    <d v="1899-12-30T13:38:45"/>
    <d v="1899-12-30T06:23:11"/>
    <d v="1899-12-30T06:49:23"/>
    <n v="3130"/>
    <x v="11"/>
    <x v="11"/>
    <n v="201212"/>
    <n v="51"/>
    <n v="7"/>
    <n v="20"/>
  </r>
  <r>
    <d v="2012-12-20T00:00:00"/>
    <d v="2012-12-20T00:00:00"/>
    <x v="1"/>
    <n v="10.3"/>
    <n v="0"/>
    <n v="30"/>
    <n v="20"/>
    <d v="1899-12-30T00:30:20"/>
    <d v="1899-12-30T00:02:57"/>
    <s v="YNHH"/>
    <x v="229"/>
    <n v="20.37362637362639"/>
    <n v="0"/>
    <x v="13"/>
    <m/>
    <d v="1899-12-30T05:29:50"/>
    <d v="1899-12-30T02:44:55"/>
    <m/>
    <n v="0"/>
    <n v="0"/>
    <d v="1899-12-30T01:17:10"/>
    <d v="1899-12-30T02:09:34"/>
    <d v="1899-12-30T00:38:35"/>
    <d v="1899-12-30T01:04:47"/>
    <n v="179"/>
    <x v="11"/>
    <x v="11"/>
    <n v="201212"/>
    <n v="51"/>
    <n v="0"/>
    <n v="20"/>
  </r>
  <r>
    <d v="2012-12-21T00:00:00"/>
    <d v="2012-12-21T00:00:00"/>
    <x v="2"/>
    <n v="3"/>
    <n v="0"/>
    <n v="29"/>
    <n v="10"/>
    <d v="1899-12-30T00:29:10"/>
    <d v="1899-12-30T00:09:43"/>
    <s v="Newton"/>
    <x v="274"/>
    <n v="6.1714285714285761"/>
    <n v="0"/>
    <x v="13"/>
    <m/>
    <d v="1899-12-30T04:14:43"/>
    <d v="1899-12-30T02:07:22"/>
    <m/>
    <n v="0"/>
    <n v="0"/>
    <d v="1899-12-30T04:14:43"/>
    <d v="1899-12-30T05:07:07"/>
    <d v="1899-12-30T02:07:22"/>
    <d v="1899-12-30T02:33:34"/>
    <n v="1286"/>
    <x v="11"/>
    <x v="11"/>
    <n v="201212"/>
    <n v="51"/>
    <n v="0"/>
    <n v="21"/>
  </r>
  <r>
    <d v="2012-12-26T00:00:00"/>
    <d v="2012-12-26T00:00:00"/>
    <x v="2"/>
    <n v="3.1"/>
    <n v="0"/>
    <n v="30"/>
    <n v="0"/>
    <d v="1899-12-30T00:30:00"/>
    <d v="1899-12-30T00:09:41"/>
    <s v="ZootKane"/>
    <x v="2"/>
    <n v="6.2000000000000055"/>
    <n v="0"/>
    <x v="13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  <n v="52"/>
    <n v="4"/>
    <n v="26"/>
  </r>
  <r>
    <d v="2012-12-28T00:00:00"/>
    <d v="2012-12-28T00:00:00"/>
    <x v="2"/>
    <n v="3.1"/>
    <n v="0"/>
    <n v="30"/>
    <n v="0"/>
    <d v="1899-12-30T00:30:00"/>
    <d v="1899-12-30T00:09:41"/>
    <s v="Newton"/>
    <x v="274"/>
    <n v="6.2000000000000055"/>
    <n v="0"/>
    <x v="13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  <n v="52"/>
    <n v="1"/>
    <n v="28"/>
  </r>
  <r>
    <d v="2013-01-01T00:00:00"/>
    <d v="2013-01-01T00:00:00"/>
    <x v="2"/>
    <n v="6.87"/>
    <n v="1"/>
    <n v="16"/>
    <n v="34"/>
    <d v="1899-12-30T01:16:34"/>
    <d v="1899-12-30T00:11:09"/>
    <s v="ZootKane"/>
    <x v="234"/>
    <n v="5.3835437527209438"/>
    <n v="143"/>
    <x v="5"/>
    <m/>
    <d v="1899-12-30T04:52:00"/>
    <d v="1899-12-30T02:26:00"/>
    <m/>
    <n v="0"/>
    <n v="0"/>
    <d v="1899-12-30T04:52:00"/>
    <d v="1899-12-30T05:44:24"/>
    <d v="1899-12-30T02:26:00"/>
    <d v="1899-12-30T02:52:12"/>
    <n v="2340"/>
    <x v="12"/>
    <x v="8"/>
    <n v="201301"/>
    <n v="1"/>
    <n v="3"/>
    <n v="1"/>
  </r>
  <r>
    <d v="2013-01-02T00:00:00"/>
    <d v="2013-01-02T00:00:00"/>
    <x v="1"/>
    <n v="17.3"/>
    <n v="0"/>
    <n v="40"/>
    <n v="0"/>
    <d v="1899-12-30T00:40:00"/>
    <d v="1899-12-30T00:02:19"/>
    <s v="YNHH"/>
    <x v="278"/>
    <n v="25.950000000000021"/>
    <n v="0"/>
    <x v="13"/>
    <m/>
    <d v="1899-12-30T04:18:58"/>
    <d v="1899-12-30T02:09:29"/>
    <m/>
    <n v="0"/>
    <n v="0"/>
    <d v="1899-12-30T01:00:35"/>
    <d v="1899-12-30T01:52:59"/>
    <d v="1899-12-30T00:30:17"/>
    <d v="1899-12-30T00:56:29"/>
    <n v="22"/>
    <x v="12"/>
    <x v="8"/>
    <n v="201301"/>
    <n v="1"/>
    <n v="0"/>
    <n v="2"/>
  </r>
  <r>
    <d v="2013-01-03T00:00:00"/>
    <d v="2013-01-03T00:00:00"/>
    <x v="2"/>
    <n v="3.1"/>
    <n v="0"/>
    <n v="28"/>
    <n v="40"/>
    <d v="1899-12-30T00:28:40"/>
    <d v="1899-12-30T00:09:15"/>
    <s v="Newton"/>
    <x v="220"/>
    <n v="6.4883720930232611"/>
    <n v="0"/>
    <x v="13"/>
    <m/>
    <d v="1899-12-30T04:02:17"/>
    <d v="1899-12-30T02:01:08"/>
    <m/>
    <n v="0"/>
    <n v="0"/>
    <d v="1899-12-30T04:02:17"/>
    <d v="1899-12-30T04:54:41"/>
    <d v="1899-12-30T02:01:08"/>
    <d v="1899-12-30T02:27:20"/>
    <n v="980"/>
    <x v="12"/>
    <x v="8"/>
    <n v="201301"/>
    <n v="1"/>
    <n v="0"/>
    <n v="3"/>
  </r>
  <r>
    <d v="2013-01-05T00:00:00"/>
    <d v="2013-01-05T00:00:00"/>
    <x v="1"/>
    <n v="30"/>
    <n v="2"/>
    <n v="0"/>
    <n v="0"/>
    <d v="1899-12-30T02:00:00"/>
    <d v="1899-12-30T00:04:00"/>
    <s v="B-Ciocc"/>
    <x v="279"/>
    <n v="15.000000000000014"/>
    <n v="127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8"/>
    <n v="201301"/>
    <n v="1"/>
    <n v="1"/>
    <n v="5"/>
  </r>
  <r>
    <d v="2013-01-06T00:00:00"/>
    <d v="2013-01-06T00:00:00"/>
    <x v="2"/>
    <n v="5.25"/>
    <n v="0"/>
    <n v="58"/>
    <n v="27"/>
    <d v="1899-12-30T00:58:27"/>
    <d v="1899-12-30T00:11:08"/>
    <s v="Newton"/>
    <x v="280"/>
    <n v="5.3892215568862314"/>
    <n v="0"/>
    <x v="5"/>
    <s v="http://runkeeper.com/user/ctkeane/activity/140130339"/>
    <d v="1899-12-30T04:51:42"/>
    <d v="1899-12-30T02:25:51"/>
    <m/>
    <n v="0"/>
    <n v="0"/>
    <d v="1899-12-30T04:51:42"/>
    <d v="1899-12-30T05:44:06"/>
    <d v="1899-12-30T02:25:51"/>
    <d v="1899-12-30T02:52:03"/>
    <n v="2338"/>
    <x v="12"/>
    <x v="8"/>
    <n v="201301"/>
    <n v="2"/>
    <n v="0"/>
    <n v="6"/>
  </r>
  <r>
    <d v="2013-01-07T00:00:00"/>
    <d v="2013-01-07T00:00:00"/>
    <x v="2"/>
    <n v="3.5"/>
    <n v="0"/>
    <n v="31"/>
    <n v="39"/>
    <d v="1899-12-30T00:31:39"/>
    <d v="1899-12-30T00:09:03"/>
    <s v="Newton"/>
    <x v="274"/>
    <n v="6.6350710900473988"/>
    <n v="0"/>
    <x v="13"/>
    <s v="4x1000 @8:30 with 3 min rest"/>
    <d v="1899-12-30T03:56:55"/>
    <d v="1899-12-30T01:58:28"/>
    <m/>
    <n v="0"/>
    <n v="0"/>
    <d v="1899-12-30T03:56:55"/>
    <d v="1899-12-30T04:49:19"/>
    <d v="1899-12-30T01:58:28"/>
    <d v="1899-12-30T02:24:40"/>
    <n v="916"/>
    <x v="12"/>
    <x v="8"/>
    <n v="201301"/>
    <n v="2"/>
    <n v="0"/>
    <n v="7"/>
  </r>
  <r>
    <d v="2013-01-08T00:00:00"/>
    <d v="2013-01-08T00:00:00"/>
    <x v="1"/>
    <n v="8.5"/>
    <n v="0"/>
    <n v="24"/>
    <n v="0"/>
    <d v="1899-12-30T00:24:00"/>
    <d v="1899-12-30T00:02:49"/>
    <s v="YNHH"/>
    <x v="229"/>
    <n v="21.250000000000018"/>
    <n v="0"/>
    <x v="13"/>
    <m/>
    <d v="1899-12-30T05:16:14"/>
    <d v="1899-12-30T02:38:07"/>
    <m/>
    <n v="0"/>
    <n v="0"/>
    <d v="1899-12-30T01:13:59"/>
    <d v="1899-12-30T02:06:23"/>
    <d v="1899-12-30T00:36:59"/>
    <d v="1899-12-30T01:03:11"/>
    <n v="140"/>
    <x v="12"/>
    <x v="8"/>
    <n v="201301"/>
    <n v="2"/>
    <n v="0"/>
    <n v="8"/>
  </r>
  <r>
    <d v="2013-01-09T00:00:00"/>
    <d v="2013-01-09T00:00:00"/>
    <x v="7"/>
    <n v="3.1"/>
    <n v="0"/>
    <n v="24"/>
    <n v="56"/>
    <d v="1899-12-30T00:24:56"/>
    <d v="1899-12-30T00:08:03"/>
    <s v="RowMachine"/>
    <x v="281"/>
    <n v="7.4598930481283476"/>
    <n v="0"/>
    <x v="13"/>
    <m/>
    <d v="1899-12-30T00:00:00"/>
    <d v="1899-12-30T00:00:00"/>
    <m/>
    <n v="0"/>
    <n v="0"/>
    <d v="1899-12-30T03:30:44"/>
    <d v="1899-12-30T04:23:08"/>
    <d v="1899-12-30T01:45:22"/>
    <d v="1899-12-30T02:11:34"/>
    <n v="805"/>
    <x v="12"/>
    <x v="8"/>
    <n v="201301"/>
    <n v="2"/>
    <n v="0"/>
    <n v="9"/>
  </r>
  <r>
    <d v="2013-01-10T00:00:00"/>
    <d v="2013-01-10T00:00:00"/>
    <x v="1"/>
    <n v="12.7"/>
    <n v="0"/>
    <n v="30"/>
    <n v="0"/>
    <d v="1899-12-30T00:30:00"/>
    <d v="1899-12-30T00:02:22"/>
    <s v="YNHH"/>
    <x v="282"/>
    <n v="25.40000000000002"/>
    <n v="132"/>
    <x v="13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  <n v="2"/>
    <n v="0"/>
    <n v="10"/>
  </r>
  <r>
    <d v="2013-01-10T00:00:00"/>
    <d v="2013-01-10T00:00:00"/>
    <x v="2"/>
    <n v="1.05"/>
    <n v="0"/>
    <n v="10"/>
    <n v="1"/>
    <d v="1899-12-30T00:10:01"/>
    <d v="1899-12-30T00:09:32"/>
    <s v="Newton"/>
    <x v="274"/>
    <n v="6.2895174708818686"/>
    <n v="153"/>
    <x v="13"/>
    <m/>
    <d v="1899-12-30T04:09:56"/>
    <d v="1899-12-30T02:04:58"/>
    <m/>
    <n v="0"/>
    <n v="0"/>
    <d v="1899-12-30T04:09:56"/>
    <d v="1899-12-30T05:02:20"/>
    <d v="1899-12-30T02:04:58"/>
    <d v="1899-12-30T02:31:10"/>
    <n v="1153"/>
    <x v="12"/>
    <x v="8"/>
    <n v="201301"/>
    <n v="2"/>
    <n v="0"/>
    <n v="10"/>
  </r>
  <r>
    <d v="2013-01-11T00:00:00"/>
    <d v="2013-01-11T00:00:00"/>
    <x v="2"/>
    <n v="2.1"/>
    <n v="0"/>
    <n v="20"/>
    <n v="0"/>
    <d v="1899-12-30T00:20:00"/>
    <d v="1899-12-30T00:09:31"/>
    <s v="Newton"/>
    <x v="274"/>
    <n v="6.3000000000000052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8"/>
    <n v="201301"/>
    <n v="2"/>
    <n v="0"/>
    <n v="11"/>
  </r>
  <r>
    <d v="2013-01-12T00:00:00"/>
    <d v="2013-01-12T00:00:00"/>
    <x v="1"/>
    <n v="20"/>
    <n v="1"/>
    <n v="30"/>
    <n v="0"/>
    <d v="1899-12-30T01:30:00"/>
    <d v="1899-12-30T00:04:30"/>
    <s v="B-Ciocc"/>
    <x v="283"/>
    <n v="13.333333333333343"/>
    <n v="0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2"/>
    <x v="8"/>
    <n v="201301"/>
    <n v="2"/>
    <n v="0"/>
    <n v="12"/>
  </r>
  <r>
    <d v="2013-01-13T00:00:00"/>
    <d v="2013-01-13T00:00:00"/>
    <x v="2"/>
    <n v="6.87"/>
    <n v="1"/>
    <n v="13"/>
    <n v="9"/>
    <d v="1899-12-30T01:13:09"/>
    <d v="1899-12-30T00:10:39"/>
    <s v="ZootKane"/>
    <x v="234"/>
    <n v="5.634996582365007"/>
    <n v="0"/>
    <x v="6"/>
    <s v="http://runkeeper.com/user/ctkeane/activity/141936743"/>
    <d v="1899-12-30T04:38:58"/>
    <d v="1899-12-30T02:19:29"/>
    <m/>
    <n v="0"/>
    <n v="0"/>
    <d v="1899-12-30T04:38:58"/>
    <d v="1899-12-30T05:31:22"/>
    <d v="1899-12-30T02:19:29"/>
    <d v="1899-12-30T02:45:41"/>
    <n v="2029"/>
    <x v="12"/>
    <x v="8"/>
    <n v="201301"/>
    <n v="3"/>
    <n v="0"/>
    <n v="13"/>
  </r>
  <r>
    <d v="2013-01-14T00:00:00"/>
    <d v="2013-01-14T00:00:00"/>
    <x v="2"/>
    <n v="3"/>
    <n v="0"/>
    <n v="27"/>
    <n v="36"/>
    <d v="1899-12-30T00:27:36"/>
    <d v="1899-12-30T00:09:12"/>
    <s v="Newton"/>
    <x v="274"/>
    <n v="6.5217391304347876"/>
    <n v="0"/>
    <x v="13"/>
    <m/>
    <d v="1899-12-30T04:01:02"/>
    <d v="1899-12-30T02:00:31"/>
    <m/>
    <n v="0"/>
    <n v="0"/>
    <d v="1899-12-30T04:01:02"/>
    <d v="1899-12-30T04:53:26"/>
    <d v="1899-12-30T02:00:31"/>
    <d v="1899-12-30T02:26:43"/>
    <n v="962"/>
    <x v="12"/>
    <x v="8"/>
    <n v="201301"/>
    <n v="3"/>
    <n v="0"/>
    <n v="14"/>
  </r>
  <r>
    <d v="2013-01-18T00:00:00"/>
    <d v="2013-01-18T00:00:00"/>
    <x v="2"/>
    <n v="2.1800000000000002"/>
    <n v="0"/>
    <n v="20"/>
    <n v="0"/>
    <d v="1899-12-30T00:20:00"/>
    <d v="1899-12-30T00:09:10"/>
    <s v="NB860v2"/>
    <x v="284"/>
    <n v="6.5400000000000054"/>
    <n v="0"/>
    <x v="13"/>
    <m/>
    <d v="1899-12-30T04:00:22"/>
    <d v="1899-12-30T02:00:11"/>
    <m/>
    <n v="0"/>
    <n v="0"/>
    <d v="1899-12-30T04:00:22"/>
    <d v="1899-12-30T04:52:46"/>
    <d v="1899-12-30T02:00:11"/>
    <d v="1899-12-30T02:26:23"/>
    <n v="955"/>
    <x v="12"/>
    <x v="8"/>
    <n v="201301"/>
    <n v="3"/>
    <n v="3"/>
    <n v="18"/>
  </r>
  <r>
    <d v="2013-01-19T00:00:00"/>
    <d v="2013-01-19T00:00:00"/>
    <x v="1"/>
    <n v="30"/>
    <n v="1"/>
    <n v="45"/>
    <n v="0"/>
    <d v="1899-12-30T01:45:00"/>
    <d v="1899-12-30T00:03:30"/>
    <s v="B-Ciocc"/>
    <x v="285"/>
    <n v="17.142857142857157"/>
    <n v="0"/>
    <x v="13"/>
    <m/>
    <d v="1899-12-30T06:32:00"/>
    <d v="1899-12-30T03:16:00"/>
    <m/>
    <n v="0"/>
    <n v="0"/>
    <d v="1899-12-30T01:31:42"/>
    <d v="1899-12-30T02:24:06"/>
    <d v="1899-12-30T00:45:51"/>
    <d v="1899-12-30T01:12:03"/>
    <n v="297"/>
    <x v="12"/>
    <x v="8"/>
    <n v="201301"/>
    <n v="3"/>
    <n v="0"/>
    <n v="19"/>
  </r>
  <r>
    <d v="2013-01-20T00:00:00"/>
    <d v="2013-01-20T00:00:00"/>
    <x v="2"/>
    <n v="6"/>
    <n v="1"/>
    <n v="7"/>
    <n v="57"/>
    <d v="1899-12-30T01:07:57"/>
    <d v="1899-12-30T00:11:19"/>
    <s v="ZootKane"/>
    <x v="17"/>
    <n v="5.2980132450331174"/>
    <n v="0"/>
    <x v="5"/>
    <s v="http://runkeeper.com/user/ctkeane/activity/143382899"/>
    <d v="1899-12-30T04:56:43"/>
    <d v="1899-12-30T02:28:21"/>
    <m/>
    <n v="0"/>
    <n v="0"/>
    <d v="1899-12-30T04:56:43"/>
    <d v="1899-12-30T05:49:07"/>
    <d v="1899-12-30T02:28:21"/>
    <d v="1899-12-30T02:54:33"/>
    <n v="2429"/>
    <x v="12"/>
    <x v="8"/>
    <n v="201301"/>
    <n v="4"/>
    <n v="0"/>
    <n v="20"/>
  </r>
  <r>
    <d v="2013-01-21T00:00:00"/>
    <d v="2013-01-21T00:00:00"/>
    <x v="2"/>
    <n v="3"/>
    <n v="0"/>
    <n v="26"/>
    <n v="31"/>
    <d v="1899-12-30T00:26:31"/>
    <d v="1899-12-30T00:08:50"/>
    <s v="Newton"/>
    <x v="2"/>
    <n v="6.7881835323695841"/>
    <n v="0"/>
    <x v="13"/>
    <m/>
    <d v="1899-12-30T03:51:35"/>
    <d v="1899-12-30T01:55:47"/>
    <m/>
    <n v="0"/>
    <n v="0"/>
    <d v="1899-12-30T03:51:35"/>
    <d v="1899-12-30T04:43:59"/>
    <d v="1899-12-30T01:55:47"/>
    <d v="1899-12-30T02:21:59"/>
    <n v="872"/>
    <x v="12"/>
    <x v="8"/>
    <n v="201301"/>
    <n v="4"/>
    <n v="0"/>
    <n v="21"/>
  </r>
  <r>
    <d v="2013-01-22T00:00:00"/>
    <d v="2013-01-22T00:00:00"/>
    <x v="1"/>
    <n v="10.1"/>
    <n v="0"/>
    <n v="26"/>
    <n v="30"/>
    <d v="1899-12-30T00:26:30"/>
    <d v="1899-12-30T00:02:37"/>
    <s v="YNHH"/>
    <x v="229"/>
    <n v="22.867924528301902"/>
    <n v="0"/>
    <x v="13"/>
    <m/>
    <d v="1899-12-30T04:53:52"/>
    <d v="1899-12-30T02:26:56"/>
    <m/>
    <n v="0"/>
    <n v="0"/>
    <d v="1899-12-30T01:08:45"/>
    <d v="1899-12-30T02:01:09"/>
    <d v="1899-12-30T00:34:22"/>
    <d v="1899-12-30T01:00:34"/>
    <n v="66"/>
    <x v="12"/>
    <x v="8"/>
    <n v="201301"/>
    <n v="4"/>
    <n v="0"/>
    <n v="22"/>
  </r>
  <r>
    <d v="2013-01-24T00:00:00"/>
    <d v="2013-01-24T00:00:00"/>
    <x v="1"/>
    <n v="11.7"/>
    <n v="0"/>
    <n v="30"/>
    <n v="0"/>
    <d v="1899-12-30T00:30:00"/>
    <d v="1899-12-30T00:02:34"/>
    <s v="YNHH"/>
    <x v="17"/>
    <n v="23.400000000000016"/>
    <n v="125"/>
    <x v="13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8"/>
    <n v="201301"/>
    <n v="4"/>
    <n v="1"/>
    <n v="24"/>
  </r>
  <r>
    <d v="2013-01-24T00:00:00"/>
    <d v="2013-01-24T00:00:00"/>
    <x v="2"/>
    <n v="1.59"/>
    <n v="0"/>
    <n v="15"/>
    <n v="0"/>
    <d v="1899-12-30T00:15:00"/>
    <d v="1899-12-30T00:09:26"/>
    <s v="NB860v2"/>
    <x v="274"/>
    <n v="6.3600000000000056"/>
    <n v="146"/>
    <x v="13"/>
    <m/>
    <d v="1899-12-30T04:07:10"/>
    <d v="1899-12-30T02:03:35"/>
    <m/>
    <n v="0"/>
    <n v="0"/>
    <d v="1899-12-30T04:07:10"/>
    <d v="1899-12-30T04:59:34"/>
    <d v="1899-12-30T02:03:35"/>
    <d v="1899-12-30T02:29:47"/>
    <n v="1086"/>
    <x v="12"/>
    <x v="8"/>
    <n v="201301"/>
    <n v="4"/>
    <n v="0"/>
    <n v="24"/>
  </r>
  <r>
    <d v="2013-01-24T00:00:00"/>
    <d v="2013-01-24T00:00:00"/>
    <x v="0"/>
    <n v="1.08"/>
    <n v="0"/>
    <n v="35"/>
    <n v="0"/>
    <d v="1899-12-30T00:35:00"/>
    <d v="1899-12-30T00:32:24"/>
    <s v="PHS"/>
    <x v="286"/>
    <n v="1.851428571428573"/>
    <n v="0"/>
    <x v="13"/>
    <s v="1750"/>
    <d v="1899-12-30T01:17:47"/>
    <d v="1899-12-30T00:38:53"/>
    <m/>
    <n v="0"/>
    <n v="0"/>
    <d v="1899-12-30T14:09:04"/>
    <d v="1899-12-30T15:01:28"/>
    <d v="1899-12-30T07:04:32"/>
    <d v="1899-12-30T07:30:44"/>
    <n v="3178"/>
    <x v="12"/>
    <x v="8"/>
    <n v="201301"/>
    <n v="4"/>
    <n v="0"/>
    <n v="24"/>
  </r>
  <r>
    <d v="2013-01-25T00:00:00"/>
    <d v="2013-01-25T00:00:00"/>
    <x v="7"/>
    <n v="0.31"/>
    <n v="0"/>
    <n v="2"/>
    <n v="4"/>
    <d v="1899-12-30T00:02:04"/>
    <d v="1899-12-30T00:06:40"/>
    <s v="RowMachine"/>
    <x v="287"/>
    <n v="9.0000000000000053"/>
    <n v="134"/>
    <x v="13"/>
    <m/>
    <d v="1899-12-30T00:00:00"/>
    <d v="1899-12-30T00:00:00"/>
    <m/>
    <n v="0"/>
    <n v="0"/>
    <d v="1899-12-30T02:54:40"/>
    <d v="1899-12-30T03:47:04"/>
    <d v="1899-12-30T01:27:20"/>
    <d v="1899-12-30T01:53:32"/>
    <n v="782"/>
    <x v="12"/>
    <x v="8"/>
    <n v="201301"/>
    <n v="4"/>
    <n v="0"/>
    <n v="25"/>
  </r>
  <r>
    <d v="2013-01-25T00:00:00"/>
    <d v="2013-01-25T00:00:00"/>
    <x v="1"/>
    <n v="5"/>
    <n v="0"/>
    <n v="10"/>
    <n v="40"/>
    <d v="1899-12-30T00:10:40"/>
    <d v="1899-12-30T00:02:08"/>
    <s v="YNHH"/>
    <x v="287"/>
    <n v="28.125000000000025"/>
    <n v="145"/>
    <x v="13"/>
    <m/>
    <d v="1899-12-30T03:58:56"/>
    <d v="1899-12-30T01:59:28"/>
    <m/>
    <n v="0"/>
    <n v="0"/>
    <d v="1899-12-30T00:55:54"/>
    <d v="1899-12-30T01:48:18"/>
    <d v="1899-12-30T00:27:57"/>
    <d v="1899-12-30T00:54:09"/>
    <n v="16"/>
    <x v="12"/>
    <x v="8"/>
    <n v="201301"/>
    <n v="4"/>
    <n v="0"/>
    <n v="25"/>
  </r>
  <r>
    <d v="2013-01-25T00:00:00"/>
    <d v="2013-01-25T00:00:00"/>
    <x v="2"/>
    <n v="2"/>
    <n v="0"/>
    <n v="19"/>
    <n v="4"/>
    <d v="1899-12-30T00:19:04"/>
    <d v="1899-12-30T00:09:32"/>
    <s v="NB860v2"/>
    <x v="287"/>
    <n v="6.2937062937062986"/>
    <n v="156"/>
    <x v="13"/>
    <m/>
    <d v="1899-12-30T04:09:46"/>
    <d v="1899-12-30T02:04:53"/>
    <m/>
    <n v="0"/>
    <n v="0"/>
    <d v="1899-12-30T04:09:46"/>
    <d v="1899-12-30T05:02:10"/>
    <d v="1899-12-30T02:04:53"/>
    <d v="1899-12-30T02:31:05"/>
    <n v="1148"/>
    <x v="12"/>
    <x v="8"/>
    <n v="201301"/>
    <n v="4"/>
    <n v="0"/>
    <n v="25"/>
  </r>
  <r>
    <d v="2013-01-27T00:00:00"/>
    <d v="2013-01-27T00:00:00"/>
    <x v="1"/>
    <n v="21.6"/>
    <n v="1"/>
    <n v="1"/>
    <n v="30"/>
    <d v="1899-12-30T01:01:30"/>
    <d v="1899-12-30T00:02:51"/>
    <s v="B-Ciocc"/>
    <x v="288"/>
    <n v="21.073170731707336"/>
    <n v="0"/>
    <x v="13"/>
    <m/>
    <d v="1899-12-30T05:18:53"/>
    <d v="1899-12-30T02:39:27"/>
    <m/>
    <n v="0"/>
    <n v="0"/>
    <d v="1899-12-30T01:14:36"/>
    <d v="1899-12-30T02:07:00"/>
    <d v="1899-12-30T00:37:18"/>
    <d v="1899-12-30T01:03:30"/>
    <n v="145"/>
    <x v="12"/>
    <x v="8"/>
    <n v="201301"/>
    <n v="5"/>
    <n v="1"/>
    <n v="27"/>
  </r>
  <r>
    <d v="2013-01-29T00:00:00"/>
    <d v="2013-01-29T00:00:00"/>
    <x v="1"/>
    <n v="12.7"/>
    <n v="0"/>
    <n v="30"/>
    <n v="0"/>
    <d v="1899-12-30T00:30:00"/>
    <d v="1899-12-30T00:02:22"/>
    <s v="YNHH"/>
    <x v="289"/>
    <n v="25.40000000000002"/>
    <n v="0"/>
    <x v="13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  <n v="5"/>
    <n v="1"/>
    <n v="29"/>
  </r>
  <r>
    <d v="2013-01-30T00:00:00"/>
    <d v="2013-01-30T00:00:00"/>
    <x v="2"/>
    <n v="3.51"/>
    <n v="0"/>
    <n v="31"/>
    <n v="45"/>
    <d v="1899-12-30T00:31:45"/>
    <d v="1899-12-30T00:09:03"/>
    <s v="NB860v2"/>
    <x v="290"/>
    <n v="6.6330708661417361"/>
    <n v="0"/>
    <x v="13"/>
    <m/>
    <d v="1899-12-30T03:57:00"/>
    <d v="1899-12-30T01:58:30"/>
    <m/>
    <n v="0"/>
    <n v="0"/>
    <d v="1899-12-30T03:57:00"/>
    <d v="1899-12-30T04:49:24"/>
    <d v="1899-12-30T01:58:30"/>
    <d v="1899-12-30T02:24:42"/>
    <n v="917"/>
    <x v="12"/>
    <x v="8"/>
    <n v="201301"/>
    <n v="5"/>
    <n v="0"/>
    <n v="30"/>
  </r>
  <r>
    <d v="2013-01-30T00:00:00"/>
    <d v="2013-01-30T00:00:00"/>
    <x v="0"/>
    <n v="1"/>
    <n v="0"/>
    <n v="45"/>
    <n v="0"/>
    <d v="1899-12-30T00:45:00"/>
    <d v="1899-12-30T00:45:00"/>
    <s v="PHS"/>
    <x v="286"/>
    <n v="1.3333333333333344"/>
    <n v="0"/>
    <x v="13"/>
    <m/>
    <d v="1899-12-30T01:48:00"/>
    <d v="1899-12-30T00:54:00"/>
    <m/>
    <n v="0"/>
    <n v="0"/>
    <d v="1899-12-30T19:39:00"/>
    <d v="1899-12-30T20:31:24"/>
    <d v="1899-12-30T09:49:30"/>
    <d v="1899-12-30T10:15:42"/>
    <n v="3492"/>
    <x v="12"/>
    <x v="8"/>
    <n v="201301"/>
    <n v="5"/>
    <n v="0"/>
    <n v="30"/>
  </r>
  <r>
    <d v="2013-02-01T00:00:00"/>
    <d v="2013-02-01T00:00:00"/>
    <x v="1"/>
    <n v="9"/>
    <n v="0"/>
    <n v="20"/>
    <n v="12"/>
    <d v="1899-12-30T00:20:12"/>
    <d v="1899-12-30T00:02:15"/>
    <s v="YNHH"/>
    <x v="291"/>
    <n v="26.732673267326753"/>
    <n v="0"/>
    <x v="13"/>
    <m/>
    <d v="1899-12-30T04:11:23"/>
    <d v="1899-12-30T02:05:41"/>
    <m/>
    <n v="0"/>
    <n v="0"/>
    <d v="1899-12-30T00:58:48"/>
    <d v="1899-12-30T01:51:12"/>
    <d v="1899-12-30T00:29:24"/>
    <d v="1899-12-30T00:55:36"/>
    <n v="20"/>
    <x v="12"/>
    <x v="9"/>
    <n v="201302"/>
    <n v="5"/>
    <n v="1"/>
    <n v="1"/>
  </r>
  <r>
    <d v="2013-02-01T00:00:00"/>
    <d v="2013-02-01T00:00:00"/>
    <x v="2"/>
    <n v="2"/>
    <n v="0"/>
    <n v="17"/>
    <n v="45"/>
    <d v="1899-12-30T00:17:45"/>
    <d v="1899-12-30T00:08:52"/>
    <s v="NB860v2"/>
    <x v="274"/>
    <n v="6.7605633802816953"/>
    <n v="0"/>
    <x v="13"/>
    <s v="2 miles under 18 minute"/>
    <d v="1899-12-30T03:52:32"/>
    <d v="1899-12-30T01:56:16"/>
    <m/>
    <n v="0"/>
    <n v="0"/>
    <d v="1899-12-30T03:52:32"/>
    <d v="1899-12-30T04:44:56"/>
    <d v="1899-12-30T01:56:16"/>
    <d v="1899-12-30T02:22:28"/>
    <n v="881"/>
    <x v="12"/>
    <x v="9"/>
    <n v="201302"/>
    <n v="5"/>
    <n v="0"/>
    <n v="1"/>
  </r>
  <r>
    <d v="2013-02-02T00:00:00"/>
    <d v="2013-02-02T00:00:00"/>
    <x v="1"/>
    <n v="30"/>
    <n v="2"/>
    <n v="0"/>
    <n v="0"/>
    <d v="1899-12-30T02:00:00"/>
    <d v="1899-12-30T00:04:00"/>
    <s v="B-Ciocc"/>
    <x v="292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9"/>
    <n v="201302"/>
    <n v="5"/>
    <n v="0"/>
    <n v="2"/>
  </r>
  <r>
    <d v="2013-02-03T00:00:00"/>
    <d v="2013-02-03T00:00:00"/>
    <x v="2"/>
    <n v="8.25"/>
    <n v="1"/>
    <n v="30"/>
    <n v="1"/>
    <d v="1899-12-30T01:30:01"/>
    <d v="1899-12-30T00:10:55"/>
    <s v="Newton"/>
    <x v="293"/>
    <n v="5.4989816700611041"/>
    <n v="0"/>
    <x v="5"/>
    <s v="Battery Died http://runkeeper.com/user/ctkeane/activity/146656360"/>
    <d v="1899-12-30T04:45:52"/>
    <d v="1899-12-30T02:22:56"/>
    <m/>
    <n v="0"/>
    <n v="0"/>
    <d v="1899-12-30T04:45:52"/>
    <d v="1899-12-30T05:38:16"/>
    <d v="1899-12-30T02:22:56"/>
    <d v="1899-12-30T02:49:08"/>
    <n v="2208"/>
    <x v="12"/>
    <x v="9"/>
    <n v="201302"/>
    <n v="6"/>
    <n v="0"/>
    <n v="3"/>
  </r>
  <r>
    <d v="2013-02-04T00:00:00"/>
    <d v="2013-02-04T00:00:00"/>
    <x v="2"/>
    <n v="3.1"/>
    <n v="0"/>
    <n v="26"/>
    <n v="50"/>
    <d v="1899-12-30T00:26:50"/>
    <d v="1899-12-30T00:08:39"/>
    <s v="NB860v2"/>
    <x v="274"/>
    <n v="6.9316770186335468"/>
    <n v="0"/>
    <x v="13"/>
    <s v="5k in under 27"/>
    <d v="1899-12-30T03:46:47"/>
    <d v="1899-12-30T01:53:24"/>
    <m/>
    <n v="0"/>
    <n v="0"/>
    <d v="1899-12-30T03:46:47"/>
    <d v="1899-12-30T04:39:11"/>
    <d v="1899-12-30T01:53:24"/>
    <d v="1899-12-30T02:19:36"/>
    <n v="849"/>
    <x v="12"/>
    <x v="9"/>
    <n v="201302"/>
    <n v="6"/>
    <n v="0"/>
    <n v="4"/>
  </r>
  <r>
    <d v="2013-02-04T00:00:00"/>
    <d v="2013-02-04T00:00:00"/>
    <x v="0"/>
    <n v="1.55"/>
    <n v="0"/>
    <n v="45"/>
    <n v="0"/>
    <d v="1899-12-30T00:45:00"/>
    <d v="1899-12-30T00:29:02"/>
    <s v="PHS"/>
    <x v="286"/>
    <n v="2.0666666666666682"/>
    <n v="0"/>
    <x v="13"/>
    <s v="2500"/>
    <d v="1899-12-30T01:09:41"/>
    <d v="1899-12-30T00:34:50"/>
    <m/>
    <n v="0"/>
    <n v="0"/>
    <d v="1899-12-30T12:40:39"/>
    <d v="1899-12-30T13:33:03"/>
    <d v="1899-12-30T06:20:19"/>
    <d v="1899-12-30T06:46:31"/>
    <n v="3128"/>
    <x v="12"/>
    <x v="9"/>
    <n v="201302"/>
    <n v="6"/>
    <n v="0"/>
    <n v="4"/>
  </r>
  <r>
    <d v="2013-02-05T00:00:00"/>
    <d v="2013-02-05T00:00:00"/>
    <x v="1"/>
    <n v="12"/>
    <n v="0"/>
    <n v="30"/>
    <n v="0"/>
    <d v="1899-12-30T00:30:00"/>
    <d v="1899-12-30T00:02:30"/>
    <s v="YNHH"/>
    <x v="282"/>
    <n v="24.000000000000021"/>
    <n v="124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9"/>
    <n v="201302"/>
    <n v="6"/>
    <n v="0"/>
    <n v="5"/>
  </r>
  <r>
    <d v="2013-02-09T00:00:00"/>
    <d v="2013-02-09T00:00:00"/>
    <x v="2"/>
    <n v="6.7"/>
    <n v="1"/>
    <n v="6"/>
    <n v="0"/>
    <d v="1899-12-30T01:06:00"/>
    <d v="1899-12-30T00:09:51"/>
    <s v="ZootKane"/>
    <x v="294"/>
    <n v="6.0909090909090953"/>
    <n v="0"/>
    <x v="13"/>
    <m/>
    <d v="1899-12-30T04:18:05"/>
    <d v="1899-12-30T02:09:03"/>
    <m/>
    <n v="0"/>
    <n v="0"/>
    <d v="1899-12-30T04:18:05"/>
    <d v="1899-12-30T05:10:29"/>
    <d v="1899-12-30T02:09:03"/>
    <d v="1899-12-30T02:35:15"/>
    <n v="1400"/>
    <x v="12"/>
    <x v="9"/>
    <n v="201302"/>
    <n v="6"/>
    <n v="3"/>
    <n v="9"/>
  </r>
  <r>
    <d v="2013-02-12T00:00:00"/>
    <d v="2013-02-12T00:00:00"/>
    <x v="1"/>
    <n v="8"/>
    <n v="0"/>
    <n v="26"/>
    <n v="0"/>
    <d v="1899-12-30T00:26:00"/>
    <d v="1899-12-30T00:03:15"/>
    <s v="B-Ciocc"/>
    <x v="295"/>
    <n v="18.461538461538474"/>
    <n v="0"/>
    <x v="13"/>
    <s v="Only did first half hour"/>
    <d v="1899-12-30T06:04:00"/>
    <d v="1899-12-30T03:02:00"/>
    <m/>
    <n v="0"/>
    <n v="0"/>
    <d v="1899-12-30T01:25:09"/>
    <d v="1899-12-30T02:17:33"/>
    <d v="1899-12-30T00:42:35"/>
    <d v="1899-12-30T01:08:47"/>
    <n v="239"/>
    <x v="12"/>
    <x v="9"/>
    <n v="201302"/>
    <n v="7"/>
    <n v="2"/>
    <n v="12"/>
  </r>
  <r>
    <d v="2013-02-18T00:00:00"/>
    <d v="2013-02-18T00:00:00"/>
    <x v="2"/>
    <n v="3"/>
    <n v="0"/>
    <n v="25"/>
    <n v="49"/>
    <d v="1899-12-30T00:25:49"/>
    <d v="1899-12-30T00:08:36"/>
    <s v="NB860v2"/>
    <x v="274"/>
    <n v="6.9722401549386754"/>
    <n v="0"/>
    <x v="13"/>
    <m/>
    <d v="1899-12-30T03:45:28"/>
    <d v="1899-12-30T01:52:44"/>
    <m/>
    <n v="0"/>
    <n v="0"/>
    <d v="1899-12-30T03:45:28"/>
    <d v="1899-12-30T04:37:52"/>
    <d v="1899-12-30T01:52:44"/>
    <d v="1899-12-30T02:18:56"/>
    <n v="843"/>
    <x v="12"/>
    <x v="9"/>
    <n v="201302"/>
    <n v="8"/>
    <n v="5"/>
    <n v="18"/>
  </r>
  <r>
    <d v="2013-02-19T00:00:00"/>
    <d v="2013-02-19T00:00:00"/>
    <x v="1"/>
    <n v="11.7"/>
    <n v="0"/>
    <n v="30"/>
    <n v="0"/>
    <d v="1899-12-30T00:30:00"/>
    <d v="1899-12-30T00:02:34"/>
    <s v="YNHH"/>
    <x v="229"/>
    <n v="23.400000000000016"/>
    <n v="124"/>
    <x v="13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  <n v="8"/>
    <n v="0"/>
    <n v="19"/>
  </r>
  <r>
    <d v="2013-02-20T00:00:00"/>
    <d v="2013-02-20T00:00:00"/>
    <x v="0"/>
    <n v="1.1000000000000001"/>
    <n v="0"/>
    <n v="36"/>
    <n v="42"/>
    <d v="1899-12-30T00:36:42"/>
    <d v="1899-12-30T00:33:22"/>
    <s v="PHS"/>
    <x v="286"/>
    <n v="1.7983651226158053"/>
    <n v="0"/>
    <x v="13"/>
    <s v="1800"/>
    <d v="1899-12-30T01:20:04"/>
    <d v="1899-12-30T00:40:02"/>
    <m/>
    <n v="0"/>
    <n v="0"/>
    <d v="1899-12-30T14:34:08"/>
    <d v="1899-12-30T15:26:32"/>
    <d v="1899-12-30T07:17:04"/>
    <d v="1899-12-30T07:43:16"/>
    <n v="3207"/>
    <x v="12"/>
    <x v="9"/>
    <n v="201302"/>
    <n v="8"/>
    <n v="0"/>
    <n v="20"/>
  </r>
  <r>
    <d v="2013-02-21T00:00:00"/>
    <d v="2013-02-21T00:00:00"/>
    <x v="1"/>
    <n v="12.4"/>
    <n v="0"/>
    <n v="30"/>
    <n v="0"/>
    <d v="1899-12-30T00:30:00"/>
    <d v="1899-12-30T00:02:25"/>
    <s v="YNHH"/>
    <x v="17"/>
    <n v="24.800000000000022"/>
    <n v="117"/>
    <x v="13"/>
    <s v="High Cadence 85+"/>
    <d v="1899-12-30T04:30:58"/>
    <d v="1899-12-30T02:15:29"/>
    <m/>
    <n v="0"/>
    <n v="0"/>
    <d v="1899-12-30T01:03:23"/>
    <d v="1899-12-30T01:55:47"/>
    <d v="1899-12-30T00:31:42"/>
    <d v="1899-12-30T00:57:54"/>
    <n v="27"/>
    <x v="12"/>
    <x v="9"/>
    <n v="201302"/>
    <n v="8"/>
    <n v="0"/>
    <n v="21"/>
  </r>
  <r>
    <d v="2013-02-21T00:00:00"/>
    <d v="2013-02-21T00:00:00"/>
    <x v="2"/>
    <n v="3.4"/>
    <n v="0"/>
    <n v="31"/>
    <n v="40"/>
    <d v="1899-12-30T00:31:40"/>
    <d v="1899-12-30T00:09:19"/>
    <s v="NB860v2"/>
    <x v="274"/>
    <n v="6.4421052631578997"/>
    <n v="160"/>
    <x v="13"/>
    <m/>
    <d v="1899-12-30T04:04:01"/>
    <d v="1899-12-30T02:02:01"/>
    <m/>
    <n v="0"/>
    <n v="0"/>
    <d v="1899-12-30T04:04:01"/>
    <d v="1899-12-30T04:56:25"/>
    <d v="1899-12-30T02:02:01"/>
    <d v="1899-12-30T02:28:13"/>
    <n v="1025"/>
    <x v="12"/>
    <x v="9"/>
    <n v="201302"/>
    <n v="8"/>
    <n v="0"/>
    <n v="21"/>
  </r>
  <r>
    <d v="2013-02-21T00:00:00"/>
    <d v="2013-02-21T00:00:00"/>
    <x v="0"/>
    <n v="1.05"/>
    <n v="1"/>
    <n v="40"/>
    <n v="0"/>
    <d v="1899-12-30T01:40:00"/>
    <d v="1899-12-30T01:35:14"/>
    <s v="PHS"/>
    <x v="286"/>
    <n v="0.63000000000000067"/>
    <n v="0"/>
    <x v="0"/>
    <s v="1700"/>
    <d v="1899-12-30T03:48:34"/>
    <d v="1899-12-30T01:54:17"/>
    <m/>
    <n v="0"/>
    <n v="0"/>
    <d v="1899-12-31T17:35:14"/>
    <d v="1899-12-31T18:27:38"/>
    <d v="1899-12-30T20:47:37"/>
    <d v="1899-12-30T21:13:49"/>
    <n v="3533"/>
    <x v="12"/>
    <x v="9"/>
    <n v="201302"/>
    <n v="8"/>
    <n v="0"/>
    <n v="21"/>
  </r>
  <r>
    <d v="2013-02-22T00:00:00"/>
    <d v="2013-02-22T00:00:00"/>
    <x v="2"/>
    <n v="3"/>
    <n v="0"/>
    <n v="28"/>
    <n v="39"/>
    <d v="1899-12-30T00:28:39"/>
    <d v="1899-12-30T00:09:33"/>
    <s v="NB860v2"/>
    <x v="274"/>
    <n v="6.282722513089011"/>
    <n v="144"/>
    <x v="13"/>
    <s v="HR around 145"/>
    <d v="1899-12-30T04:10:13"/>
    <d v="1899-12-30T02:05:06"/>
    <m/>
    <n v="0"/>
    <n v="0"/>
    <d v="1899-12-30T04:10:13"/>
    <d v="1899-12-30T05:02:37"/>
    <d v="1899-12-30T02:05:06"/>
    <d v="1899-12-30T02:31:18"/>
    <n v="1163"/>
    <x v="12"/>
    <x v="9"/>
    <n v="201302"/>
    <n v="8"/>
    <n v="0"/>
    <n v="22"/>
  </r>
  <r>
    <d v="2013-02-24T00:00:00"/>
    <d v="2013-02-24T00:00:00"/>
    <x v="2"/>
    <n v="7.5"/>
    <n v="1"/>
    <n v="9"/>
    <n v="57"/>
    <d v="1899-12-30T01:09:57"/>
    <d v="1899-12-30T00:09:20"/>
    <s v="Newton"/>
    <x v="16"/>
    <n v="6.4331665475339586"/>
    <n v="0"/>
    <x v="6"/>
    <s v="http://runkeeper.com/user/ctkeane/activity/151877795"/>
    <d v="1899-12-30T04:04:22"/>
    <d v="1899-12-30T02:02:11"/>
    <m/>
    <n v="0"/>
    <n v="0"/>
    <d v="1899-12-30T04:04:22"/>
    <d v="1899-12-30T04:56:46"/>
    <d v="1899-12-30T02:02:11"/>
    <d v="1899-12-30T02:28:23"/>
    <n v="1030"/>
    <x v="12"/>
    <x v="9"/>
    <n v="201302"/>
    <n v="9"/>
    <n v="1"/>
    <n v="24"/>
  </r>
  <r>
    <d v="2013-02-25T00:00:00"/>
    <d v="2013-02-25T00:00:00"/>
    <x v="1"/>
    <n v="11.7"/>
    <n v="0"/>
    <n v="30"/>
    <n v="0"/>
    <d v="1899-12-30T00:30:00"/>
    <d v="1899-12-30T00:02:34"/>
    <s v="YNHH"/>
    <x v="17"/>
    <n v="23.400000000000016"/>
    <n v="0"/>
    <x v="13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  <n v="9"/>
    <n v="0"/>
    <n v="25"/>
  </r>
  <r>
    <d v="2013-02-25T00:00:00"/>
    <d v="2013-02-25T00:00:00"/>
    <x v="0"/>
    <n v="0.85"/>
    <n v="0"/>
    <n v="28"/>
    <n v="0"/>
    <d v="1899-12-30T00:28:00"/>
    <d v="1899-12-30T00:32:56"/>
    <s v="PHS"/>
    <x v="286"/>
    <n v="1.8214285714285727"/>
    <n v="0"/>
    <x v="13"/>
    <m/>
    <d v="1899-12-30T01:19:04"/>
    <d v="1899-12-30T00:39:32"/>
    <m/>
    <n v="0"/>
    <n v="0"/>
    <d v="1899-12-30T14:23:04"/>
    <d v="1899-12-30T15:15:28"/>
    <d v="1899-12-30T07:11:32"/>
    <d v="1899-12-30T07:37:44"/>
    <n v="3193"/>
    <x v="12"/>
    <x v="9"/>
    <n v="201302"/>
    <n v="9"/>
    <n v="0"/>
    <n v="25"/>
  </r>
  <r>
    <d v="2013-02-26T00:00:00"/>
    <d v="2013-02-26T00:00:00"/>
    <x v="1"/>
    <n v="11.9"/>
    <n v="0"/>
    <n v="30"/>
    <n v="0"/>
    <d v="1899-12-30T00:30:00"/>
    <d v="1899-12-30T00:02:31"/>
    <s v="YNHH"/>
    <x v="229"/>
    <n v="23.800000000000022"/>
    <n v="124"/>
    <x v="13"/>
    <m/>
    <d v="1899-12-30T04:42:21"/>
    <d v="1899-12-30T02:21:11"/>
    <m/>
    <n v="0"/>
    <n v="0"/>
    <d v="1899-12-30T01:06:03"/>
    <d v="1899-12-30T01:58:27"/>
    <d v="1899-12-30T00:33:02"/>
    <d v="1899-12-30T00:59:14"/>
    <n v="43"/>
    <x v="12"/>
    <x v="9"/>
    <n v="201302"/>
    <n v="9"/>
    <n v="0"/>
    <n v="26"/>
  </r>
  <r>
    <d v="2013-02-27T00:00:00"/>
    <d v="2013-02-27T00:00:00"/>
    <x v="2"/>
    <n v="3"/>
    <n v="0"/>
    <n v="29"/>
    <n v="18"/>
    <d v="1899-12-30T00:29:18"/>
    <d v="1899-12-30T00:09:46"/>
    <s v="NB860v2"/>
    <x v="296"/>
    <n v="6.1433447098976162"/>
    <n v="146"/>
    <x v="13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9"/>
    <n v="201302"/>
    <n v="9"/>
    <n v="0"/>
    <n v="27"/>
  </r>
  <r>
    <d v="2013-02-27T00:00:00"/>
    <d v="2013-02-27T00:00:00"/>
    <x v="0"/>
    <n v="2"/>
    <n v="1"/>
    <n v="5"/>
    <n v="44"/>
    <d v="1899-12-30T01:05:44"/>
    <d v="1899-12-30T00:32:52"/>
    <s v="PHS"/>
    <x v="286"/>
    <n v="1.8255578093306299"/>
    <n v="0"/>
    <x v="13"/>
    <s v="2 Mile Swim"/>
    <d v="1899-12-30T01:18:53"/>
    <d v="1899-12-30T00:39:26"/>
    <m/>
    <n v="0"/>
    <n v="0"/>
    <d v="1899-12-30T14:21:06"/>
    <d v="1899-12-30T15:13:30"/>
    <d v="1899-12-30T07:10:33"/>
    <d v="1899-12-30T07:36:45"/>
    <n v="3190"/>
    <x v="12"/>
    <x v="9"/>
    <n v="201302"/>
    <n v="9"/>
    <n v="0"/>
    <n v="27"/>
  </r>
  <r>
    <d v="2013-02-28T00:00:00"/>
    <d v="2013-02-28T00:00:00"/>
    <x v="1"/>
    <n v="10"/>
    <n v="0"/>
    <n v="29"/>
    <n v="21"/>
    <d v="1899-12-30T00:29:21"/>
    <d v="1899-12-30T00:02:56"/>
    <s v="YNHH"/>
    <x v="229"/>
    <n v="20.442930153321992"/>
    <n v="0"/>
    <x v="13"/>
    <m/>
    <d v="1899-12-30T05:28:43"/>
    <d v="1899-12-30T02:44:22"/>
    <m/>
    <n v="0"/>
    <n v="0"/>
    <d v="1899-12-30T01:16:54"/>
    <d v="1899-12-30T02:09:18"/>
    <d v="1899-12-30T00:38:27"/>
    <d v="1899-12-30T01:04:39"/>
    <n v="174"/>
    <x v="12"/>
    <x v="9"/>
    <n v="201302"/>
    <n v="9"/>
    <n v="0"/>
    <n v="28"/>
  </r>
  <r>
    <d v="2013-03-03T00:00:00"/>
    <d v="2013-03-03T00:00:00"/>
    <x v="2"/>
    <n v="7.6"/>
    <n v="1"/>
    <n v="7"/>
    <n v="34"/>
    <d v="1899-12-30T01:07:34"/>
    <d v="1899-12-30T00:08:53"/>
    <s v="Newton"/>
    <x v="297"/>
    <n v="6.7488899851998081"/>
    <n v="0"/>
    <x v="5"/>
    <s v="http://runkeeper.com/user/ctkeane/activity/153871607"/>
    <d v="1899-12-30T03:52:56"/>
    <d v="1899-12-30T01:56:28"/>
    <m/>
    <n v="0"/>
    <n v="0"/>
    <d v="1899-12-30T03:52:56"/>
    <d v="1899-12-30T04:45:20"/>
    <d v="1899-12-30T01:56:28"/>
    <d v="1899-12-30T02:22:40"/>
    <n v="885"/>
    <x v="12"/>
    <x v="10"/>
    <n v="201303"/>
    <n v="10"/>
    <n v="2"/>
    <n v="3"/>
  </r>
  <r>
    <d v="2013-03-04T00:00:00"/>
    <d v="2013-03-04T00:00:00"/>
    <x v="2"/>
    <n v="5"/>
    <n v="0"/>
    <n v="48"/>
    <n v="30"/>
    <d v="1899-12-30T00:48:30"/>
    <d v="1899-12-30T00:09:42"/>
    <s v="NB860v2"/>
    <x v="274"/>
    <n v="6.185567010309283"/>
    <n v="0"/>
    <x v="13"/>
    <s v="Recovery Run"/>
    <d v="1899-12-30T04:14:08"/>
    <d v="1899-12-30T02:07:04"/>
    <m/>
    <n v="0"/>
    <n v="0"/>
    <d v="1899-12-30T04:14:08"/>
    <d v="1899-12-30T05:06:32"/>
    <d v="1899-12-30T02:07:04"/>
    <d v="1899-12-30T02:33:16"/>
    <n v="1271"/>
    <x v="12"/>
    <x v="10"/>
    <n v="201303"/>
    <n v="10"/>
    <n v="0"/>
    <n v="4"/>
  </r>
  <r>
    <d v="2013-03-04T00:00:00"/>
    <d v="2013-03-04T00:00:00"/>
    <x v="0"/>
    <n v="1"/>
    <n v="0"/>
    <n v="35"/>
    <n v="0"/>
    <d v="1899-12-30T00:35:00"/>
    <d v="1899-12-30T00:35:00"/>
    <s v="PHS"/>
    <x v="286"/>
    <n v="1.7142857142857155"/>
    <n v="0"/>
    <x v="13"/>
    <s v="Lots of arm only laps"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10"/>
    <n v="201303"/>
    <n v="10"/>
    <n v="0"/>
    <n v="4"/>
  </r>
  <r>
    <d v="2013-03-06T00:00:00"/>
    <d v="2013-03-06T00:00:00"/>
    <x v="1"/>
    <n v="16.399999999999999"/>
    <n v="0"/>
    <n v="40"/>
    <n v="0"/>
    <d v="1899-12-30T00:40:00"/>
    <d v="1899-12-30T00:02:26"/>
    <s v="YNHH"/>
    <x v="17"/>
    <n v="24.600000000000019"/>
    <n v="0"/>
    <x v="13"/>
    <s v="4x8 min at 210watts"/>
    <d v="1899-12-30T04:33:10"/>
    <d v="1899-12-30T02:16:35"/>
    <m/>
    <n v="0"/>
    <n v="0"/>
    <d v="1899-12-30T01:03:54"/>
    <d v="1899-12-30T01:56:18"/>
    <d v="1899-12-30T00:31:57"/>
    <d v="1899-12-30T00:58:09"/>
    <n v="30"/>
    <x v="12"/>
    <x v="10"/>
    <n v="201303"/>
    <n v="10"/>
    <n v="1"/>
    <n v="6"/>
  </r>
  <r>
    <d v="2013-03-06T00:00:00"/>
    <d v="2013-03-06T00:00:00"/>
    <x v="0"/>
    <n v="1.25"/>
    <n v="0"/>
    <n v="39"/>
    <n v="0"/>
    <d v="1899-12-30T00:39:00"/>
    <d v="1899-12-30T00:31:12"/>
    <s v="PHS"/>
    <x v="286"/>
    <n v="1.9230769230769245"/>
    <n v="0"/>
    <x v="13"/>
    <m/>
    <d v="1899-12-30T01:14:53"/>
    <d v="1899-12-30T00:37:26"/>
    <m/>
    <n v="0"/>
    <n v="0"/>
    <d v="1899-12-30T13:37:26"/>
    <d v="1899-12-30T14:29:50"/>
    <d v="1899-12-30T06:48:43"/>
    <d v="1899-12-30T07:14:55"/>
    <n v="3155"/>
    <x v="12"/>
    <x v="10"/>
    <n v="201303"/>
    <n v="10"/>
    <n v="0"/>
    <n v="6"/>
  </r>
  <r>
    <d v="2013-03-07T00:00:00"/>
    <d v="2013-03-07T00:00:00"/>
    <x v="2"/>
    <n v="3.11"/>
    <n v="0"/>
    <n v="28"/>
    <n v="30"/>
    <d v="1899-12-30T00:28:30"/>
    <d v="1899-12-30T00:09:10"/>
    <s v="ZootKane"/>
    <x v="274"/>
    <n v="6.5473684210526359"/>
    <n v="155"/>
    <x v="13"/>
    <s v="9:15 5k"/>
    <d v="1899-12-30T04:00:06"/>
    <d v="1899-12-30T02:00:03"/>
    <m/>
    <n v="0"/>
    <n v="0"/>
    <d v="1899-12-30T04:00:06"/>
    <d v="1899-12-30T04:52:30"/>
    <d v="1899-12-30T02:00:03"/>
    <d v="1899-12-30T02:26:15"/>
    <n v="950"/>
    <x v="12"/>
    <x v="10"/>
    <n v="201303"/>
    <n v="10"/>
    <n v="0"/>
    <n v="7"/>
  </r>
  <r>
    <d v="2013-03-10T00:00:00"/>
    <d v="2013-03-10T00:00:00"/>
    <x v="1"/>
    <n v="26.5"/>
    <n v="2"/>
    <n v="12"/>
    <n v="59"/>
    <d v="1899-12-30T02:12:59"/>
    <d v="1899-12-30T00:05:01"/>
    <s v="Ciocci"/>
    <x v="17"/>
    <n v="11.956385511968927"/>
    <n v="0"/>
    <x v="5"/>
    <s v="http://app.strava.com/activities/43874544"/>
    <d v="1899-12-30T09:22:03"/>
    <d v="1899-12-30T04:41:01"/>
    <m/>
    <n v="0"/>
    <n v="0"/>
    <d v="1899-12-30T02:11:29"/>
    <d v="1899-12-30T03:03:53"/>
    <d v="1899-12-30T01:05:44"/>
    <d v="1899-12-30T01:31:56"/>
    <n v="736"/>
    <x v="12"/>
    <x v="10"/>
    <n v="201303"/>
    <n v="11"/>
    <n v="2"/>
    <n v="10"/>
  </r>
  <r>
    <d v="2013-03-10T00:00:00"/>
    <d v="2013-03-10T00:00:00"/>
    <x v="2"/>
    <n v="6.1"/>
    <n v="1"/>
    <n v="0"/>
    <n v="0"/>
    <d v="1899-12-30T01:00:00"/>
    <d v="1899-12-30T00:09:50"/>
    <s v="Newton"/>
    <x v="2"/>
    <n v="6.100000000000005"/>
    <n v="0"/>
    <x v="13"/>
    <m/>
    <d v="1899-12-30T04:17:42"/>
    <d v="1899-12-30T02:08:51"/>
    <m/>
    <n v="0"/>
    <n v="0"/>
    <d v="1899-12-30T04:17:42"/>
    <d v="1899-12-30T05:10:06"/>
    <d v="1899-12-30T02:08:51"/>
    <d v="1899-12-30T02:35:03"/>
    <n v="1390"/>
    <x v="12"/>
    <x v="10"/>
    <n v="201303"/>
    <n v="11"/>
    <n v="0"/>
    <n v="10"/>
  </r>
  <r>
    <d v="2013-03-11T00:00:00"/>
    <d v="2013-03-11T00:00:00"/>
    <x v="2"/>
    <n v="2.21"/>
    <n v="0"/>
    <n v="21"/>
    <n v="7"/>
    <d v="1899-12-30T00:21:07"/>
    <d v="1899-12-30T00:09:33"/>
    <s v="ZootKane"/>
    <x v="274"/>
    <n v="6.2794001578532015"/>
    <n v="0"/>
    <x v="13"/>
    <s v="6x .25 Mile at 8:06 90 Sec Rest"/>
    <d v="1899-12-30T04:10:21"/>
    <d v="1899-12-30T02:05:10"/>
    <m/>
    <n v="0"/>
    <n v="0"/>
    <d v="1899-12-30T04:10:21"/>
    <d v="1899-12-30T05:02:45"/>
    <d v="1899-12-30T02:05:10"/>
    <d v="1899-12-30T02:31:22"/>
    <n v="1169"/>
    <x v="12"/>
    <x v="10"/>
    <n v="201303"/>
    <n v="11"/>
    <n v="0"/>
    <n v="11"/>
  </r>
  <r>
    <d v="2013-03-13T00:00:00"/>
    <d v="2013-03-13T00:00:00"/>
    <x v="1"/>
    <n v="13.1"/>
    <n v="0"/>
    <n v="30"/>
    <n v="0"/>
    <d v="1899-12-30T00:30:00"/>
    <d v="1899-12-30T00:02:17"/>
    <s v="YNHH"/>
    <x v="298"/>
    <n v="26.200000000000021"/>
    <n v="0"/>
    <x v="13"/>
    <s v=" 3x8 min @195 Watts"/>
    <d v="1899-12-30T04:16:29"/>
    <d v="1899-12-30T02:08:15"/>
    <m/>
    <n v="0"/>
    <n v="0"/>
    <d v="1899-12-30T01:00:00"/>
    <d v="1899-12-30T01:52:24"/>
    <d v="1899-12-30T00:30:00"/>
    <d v="1899-12-30T00:56:12"/>
    <n v="21"/>
    <x v="12"/>
    <x v="10"/>
    <n v="201303"/>
    <n v="11"/>
    <n v="1"/>
    <n v="13"/>
  </r>
  <r>
    <d v="2013-03-13T00:00:00"/>
    <d v="2013-03-13T00:00:00"/>
    <x v="0"/>
    <n v="1.55"/>
    <n v="0"/>
    <n v="52"/>
    <n v="50"/>
    <d v="1899-12-30T00:52:50"/>
    <d v="1899-12-30T00:34:05"/>
    <s v="PHS"/>
    <x v="299"/>
    <n v="1.7602523659306006"/>
    <n v="0"/>
    <x v="13"/>
    <m/>
    <d v="1899-12-30T01:21:48"/>
    <d v="1899-12-30T00:40:54"/>
    <m/>
    <n v="0"/>
    <n v="0"/>
    <d v="1899-12-30T14:53:03"/>
    <d v="1899-12-30T15:45:27"/>
    <d v="1899-12-30T07:26:32"/>
    <d v="1899-12-30T07:52:44"/>
    <n v="3234"/>
    <x v="12"/>
    <x v="10"/>
    <n v="201303"/>
    <n v="11"/>
    <n v="0"/>
    <n v="13"/>
  </r>
  <r>
    <d v="2013-03-14T00:00:00"/>
    <d v="2013-03-14T00:00:00"/>
    <x v="2"/>
    <n v="2.21"/>
    <n v="0"/>
    <n v="20"/>
    <n v="0"/>
    <d v="1899-12-30T00:20:00"/>
    <d v="1899-12-30T00:09:03"/>
    <s v="ZootKane"/>
    <x v="274"/>
    <n v="6.6300000000000061"/>
    <n v="0"/>
    <x v="13"/>
    <m/>
    <d v="1899-12-30T03:57:06"/>
    <d v="1899-12-30T01:58:33"/>
    <m/>
    <n v="0"/>
    <n v="0"/>
    <d v="1899-12-30T03:57:06"/>
    <d v="1899-12-30T04:49:30"/>
    <d v="1899-12-30T01:58:33"/>
    <d v="1899-12-30T02:24:45"/>
    <n v="918"/>
    <x v="12"/>
    <x v="10"/>
    <n v="201303"/>
    <n v="11"/>
    <n v="0"/>
    <n v="14"/>
  </r>
  <r>
    <d v="2013-03-14T00:00:00"/>
    <d v="2013-03-14T00:00:00"/>
    <x v="0"/>
    <n v="1.46"/>
    <n v="0"/>
    <n v="45"/>
    <n v="0"/>
    <d v="1899-12-30T00:45:00"/>
    <d v="1899-12-30T00:30:49"/>
    <s v="PHS"/>
    <x v="286"/>
    <n v="1.9466666666666683"/>
    <n v="0"/>
    <x v="13"/>
    <s v="45 min swim 47 laps"/>
    <d v="1899-12-30T01:13:58"/>
    <d v="1899-12-30T00:36:59"/>
    <m/>
    <n v="0"/>
    <n v="0"/>
    <d v="1899-12-30T13:27:32"/>
    <d v="1899-12-30T14:19:56"/>
    <d v="1899-12-30T06:43:46"/>
    <d v="1899-12-30T07:09:58"/>
    <n v="3149"/>
    <x v="12"/>
    <x v="10"/>
    <n v="201303"/>
    <n v="11"/>
    <n v="0"/>
    <n v="14"/>
  </r>
  <r>
    <d v="2013-03-15T00:00:00"/>
    <d v="2013-03-15T00:00:00"/>
    <x v="1"/>
    <n v="12"/>
    <n v="0"/>
    <n v="30"/>
    <n v="0"/>
    <d v="1899-12-30T00:30:00"/>
    <d v="1899-12-30T00:02:30"/>
    <s v="YNHH"/>
    <x v="300"/>
    <n v="24.000000000000021"/>
    <n v="0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10"/>
    <n v="201303"/>
    <n v="11"/>
    <n v="0"/>
    <n v="15"/>
  </r>
  <r>
    <d v="2013-03-15T00:00:00"/>
    <d v="2013-03-15T00:00:00"/>
    <x v="2"/>
    <n v="1.1000000000000001"/>
    <n v="0"/>
    <n v="10"/>
    <n v="0"/>
    <d v="1899-12-30T00:10:00"/>
    <d v="1899-12-30T00:09:05"/>
    <s v="ZootKane"/>
    <x v="274"/>
    <n v="6.6000000000000059"/>
    <n v="0"/>
    <x v="13"/>
    <m/>
    <d v="1899-12-30T03:58:11"/>
    <d v="1899-12-30T01:59:05"/>
    <m/>
    <n v="0"/>
    <n v="0"/>
    <d v="1899-12-30T03:58:11"/>
    <d v="1899-12-30T04:50:35"/>
    <d v="1899-12-30T01:59:05"/>
    <d v="1899-12-30T02:25:17"/>
    <n v="929"/>
    <x v="12"/>
    <x v="10"/>
    <n v="201303"/>
    <n v="11"/>
    <n v="0"/>
    <n v="15"/>
  </r>
  <r>
    <d v="2013-03-16T00:00:00"/>
    <d v="2013-03-16T00:00:00"/>
    <x v="1"/>
    <n v="30"/>
    <n v="2"/>
    <n v="0"/>
    <n v="0"/>
    <d v="1899-12-30T02:00:00"/>
    <d v="1899-12-30T00:04:00"/>
    <s v="B-Ciocc"/>
    <x v="301"/>
    <n v="15.000000000000014"/>
    <n v="0"/>
    <x v="13"/>
    <s v="booooriiiinnnggg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10"/>
    <n v="201303"/>
    <n v="11"/>
    <n v="0"/>
    <n v="16"/>
  </r>
  <r>
    <d v="2013-03-16T00:00:00"/>
    <d v="2013-03-16T00:00:00"/>
    <x v="2"/>
    <n v="1"/>
    <n v="0"/>
    <n v="9"/>
    <n v="55"/>
    <d v="1899-12-30T00:09:55"/>
    <d v="1899-12-30T00:09:55"/>
    <s v="NB860v2"/>
    <x v="2"/>
    <n v="6.050420168067232"/>
    <n v="0"/>
    <x v="13"/>
    <m/>
    <d v="1899-12-30T04:19:49"/>
    <d v="1899-12-30T02:09:55"/>
    <m/>
    <n v="0"/>
    <n v="0"/>
    <d v="1899-12-30T04:19:49"/>
    <d v="1899-12-30T05:12:13"/>
    <d v="1899-12-30T02:09:55"/>
    <d v="1899-12-30T02:36:07"/>
    <n v="1454"/>
    <x v="12"/>
    <x v="10"/>
    <n v="201303"/>
    <n v="11"/>
    <n v="0"/>
    <n v="16"/>
  </r>
  <r>
    <d v="2013-03-17T00:00:00"/>
    <d v="2013-03-17T00:00:00"/>
    <x v="2"/>
    <n v="6.82"/>
    <n v="1"/>
    <n v="13"/>
    <n v="48"/>
    <d v="1899-12-30T01:13:48"/>
    <d v="1899-12-30T00:10:49"/>
    <s v="Newton"/>
    <x v="302"/>
    <n v="5.5447154471544762"/>
    <n v="0"/>
    <x v="5"/>
    <m/>
    <d v="1899-12-30T04:43:31"/>
    <d v="1899-12-30T02:21:45"/>
    <m/>
    <n v="0"/>
    <n v="0"/>
    <d v="1899-12-30T04:43:31"/>
    <d v="1899-12-30T05:35:55"/>
    <d v="1899-12-30T02:21:45"/>
    <d v="1899-12-30T02:47:57"/>
    <n v="2147"/>
    <x v="12"/>
    <x v="10"/>
    <n v="201303"/>
    <n v="12"/>
    <n v="0"/>
    <n v="17"/>
  </r>
  <r>
    <d v="2013-03-18T00:00:00"/>
    <d v="2013-03-18T00:00:00"/>
    <x v="2"/>
    <n v="4.53"/>
    <n v="0"/>
    <n v="44"/>
    <n v="18"/>
    <d v="1899-12-30T00:44:18"/>
    <d v="1899-12-30T00:09:47"/>
    <s v="ZootKane"/>
    <x v="274"/>
    <n v="6.1354401805869134"/>
    <n v="0"/>
    <x v="13"/>
    <s v="8x800 @ 8:50 with 90 sec break"/>
    <d v="1899-12-30T04:16:13"/>
    <d v="1899-12-30T02:08:06"/>
    <m/>
    <n v="0"/>
    <n v="0"/>
    <d v="1899-12-30T04:16:13"/>
    <d v="1899-12-30T05:08:37"/>
    <d v="1899-12-30T02:08:06"/>
    <d v="1899-12-30T02:34:19"/>
    <n v="1332"/>
    <x v="12"/>
    <x v="10"/>
    <n v="201303"/>
    <n v="12"/>
    <n v="0"/>
    <n v="18"/>
  </r>
  <r>
    <d v="2013-03-19T00:00:00"/>
    <d v="2013-03-19T00:00:00"/>
    <x v="1"/>
    <n v="12"/>
    <n v="0"/>
    <n v="35"/>
    <n v="0"/>
    <d v="1899-12-30T00:35:00"/>
    <d v="1899-12-30T00:02:55"/>
    <s v="YNHH"/>
    <x v="229"/>
    <n v="20.571428571428587"/>
    <n v="0"/>
    <x v="13"/>
    <m/>
    <d v="1899-12-30T05:26:40"/>
    <d v="1899-12-30T02:43:20"/>
    <m/>
    <n v="0"/>
    <n v="0"/>
    <d v="1899-12-30T01:16:25"/>
    <d v="1899-12-30T02:08:49"/>
    <d v="1899-12-30T00:38:12"/>
    <d v="1899-12-30T01:04:25"/>
    <n v="171"/>
    <x v="12"/>
    <x v="10"/>
    <n v="201303"/>
    <n v="12"/>
    <n v="0"/>
    <n v="19"/>
  </r>
  <r>
    <d v="2013-03-20T00:00:00"/>
    <d v="2013-03-20T00:00:00"/>
    <x v="0"/>
    <n v="1"/>
    <n v="0"/>
    <n v="32"/>
    <n v="0"/>
    <d v="1899-12-30T00:32:00"/>
    <d v="1899-12-30T00:32:00"/>
    <s v="PHS"/>
    <x v="286"/>
    <n v="1.8750000000000013"/>
    <n v="0"/>
    <x v="13"/>
    <s v="1000 meters in 17:57"/>
    <d v="1899-12-30T01:16:48"/>
    <d v="1899-12-30T00:38:24"/>
    <m/>
    <n v="0"/>
    <n v="0"/>
    <d v="1899-12-30T13:58:24"/>
    <d v="1899-12-30T14:50:48"/>
    <d v="1899-12-30T06:59:12"/>
    <d v="1899-12-30T07:25:24"/>
    <n v="3168"/>
    <x v="12"/>
    <x v="10"/>
    <n v="201303"/>
    <n v="12"/>
    <n v="0"/>
    <n v="20"/>
  </r>
  <r>
    <d v="2013-03-21T00:00:00"/>
    <d v="2013-03-21T00:00:00"/>
    <x v="2"/>
    <n v="1.5"/>
    <n v="0"/>
    <n v="12"/>
    <n v="15"/>
    <d v="1899-12-30T00:12:15"/>
    <d v="1899-12-30T00:08:10"/>
    <s v="ZootKane"/>
    <x v="274"/>
    <n v="7.3469387755102105"/>
    <n v="0"/>
    <x v="13"/>
    <s v="Time Trial 1.5 miles"/>
    <d v="1899-12-30T03:33:58"/>
    <d v="1899-12-30T01:46:59"/>
    <m/>
    <n v="0"/>
    <n v="0"/>
    <d v="1899-12-30T03:33:58"/>
    <d v="1899-12-30T04:26:22"/>
    <d v="1899-12-30T01:46:59"/>
    <d v="1899-12-30T02:13:11"/>
    <n v="809"/>
    <x v="12"/>
    <x v="10"/>
    <n v="201303"/>
    <n v="12"/>
    <n v="0"/>
    <n v="21"/>
  </r>
  <r>
    <d v="2013-03-21T00:00:00"/>
    <d v="2013-03-21T00:00:00"/>
    <x v="1"/>
    <n v="12.2"/>
    <n v="0"/>
    <n v="30"/>
    <n v="0"/>
    <d v="1899-12-30T00:30:00"/>
    <d v="1899-12-30T00:02:28"/>
    <s v="YNHH"/>
    <x v="303"/>
    <n v="24.40000000000002"/>
    <n v="0"/>
    <x v="13"/>
    <s v="Keep 200+ watts"/>
    <d v="1899-12-30T04:35:25"/>
    <d v="1899-12-30T02:17:42"/>
    <m/>
    <n v="0"/>
    <n v="0"/>
    <d v="1899-12-30T01:04:26"/>
    <d v="1899-12-30T01:56:50"/>
    <d v="1899-12-30T00:32:13"/>
    <d v="1899-12-30T00:58:25"/>
    <n v="33"/>
    <x v="12"/>
    <x v="10"/>
    <n v="201303"/>
    <n v="12"/>
    <n v="0"/>
    <n v="21"/>
  </r>
  <r>
    <d v="2013-03-22T00:00:00"/>
    <d v="2013-03-22T00:00:00"/>
    <x v="2"/>
    <n v="2.2999999999999998"/>
    <n v="0"/>
    <n v="20"/>
    <n v="0"/>
    <d v="1899-12-30T00:20:00"/>
    <d v="1899-12-30T00:08:42"/>
    <s v="ZootKane"/>
    <x v="274"/>
    <n v="6.9000000000000057"/>
    <n v="0"/>
    <x v="13"/>
    <m/>
    <d v="1899-12-30T03:47:50"/>
    <d v="1899-12-30T01:53:55"/>
    <m/>
    <n v="0"/>
    <n v="0"/>
    <d v="1899-12-30T03:47:50"/>
    <d v="1899-12-30T04:40:14"/>
    <d v="1899-12-30T01:53:55"/>
    <d v="1899-12-30T02:20:07"/>
    <n v="855"/>
    <x v="12"/>
    <x v="10"/>
    <n v="201303"/>
    <n v="12"/>
    <n v="0"/>
    <n v="22"/>
  </r>
  <r>
    <d v="2013-03-23T00:00:00"/>
    <d v="2013-03-23T00:00:00"/>
    <x v="2"/>
    <n v="8"/>
    <n v="1"/>
    <n v="16"/>
    <n v="20"/>
    <d v="1899-12-30T01:16:20"/>
    <d v="1899-12-30T00:09:32"/>
    <s v="Newton"/>
    <x v="2"/>
    <n v="6.2882096069869045"/>
    <n v="0"/>
    <x v="13"/>
    <m/>
    <d v="1899-12-30T04:09:59"/>
    <d v="1899-12-30T02:05:00"/>
    <m/>
    <n v="0"/>
    <n v="0"/>
    <d v="1899-12-30T04:09:59"/>
    <d v="1899-12-30T05:02:24"/>
    <d v="1899-12-30T02:05:00"/>
    <d v="1899-12-30T02:31:12"/>
    <n v="1154"/>
    <x v="12"/>
    <x v="10"/>
    <n v="201303"/>
    <n v="12"/>
    <n v="0"/>
    <n v="23"/>
  </r>
  <r>
    <d v="2013-03-24T00:00:00"/>
    <d v="2013-03-24T00:00:00"/>
    <x v="1"/>
    <n v="32.700000000000003"/>
    <n v="2"/>
    <n v="34"/>
    <n v="11"/>
    <d v="1899-12-30T02:34:11"/>
    <d v="1899-12-30T00:04:43"/>
    <s v="Ciocci"/>
    <x v="304"/>
    <n v="12.725110798832571"/>
    <n v="0"/>
    <x v="5"/>
    <s v="http://app.strava.com/activities/45715316"/>
    <d v="1899-12-30T08:48:05"/>
    <d v="1899-12-30T04:24:03"/>
    <m/>
    <n v="0"/>
    <n v="0"/>
    <d v="1899-12-30T02:03:32"/>
    <d v="1899-12-30T02:55:56"/>
    <d v="1899-12-30T01:01:46"/>
    <d v="1899-12-30T01:27:58"/>
    <n v="704"/>
    <x v="12"/>
    <x v="10"/>
    <n v="201303"/>
    <n v="13"/>
    <n v="0"/>
    <n v="24"/>
  </r>
  <r>
    <d v="2013-03-25T00:00:00"/>
    <d v="2013-03-25T00:00:00"/>
    <x v="2"/>
    <n v="2.35"/>
    <n v="0"/>
    <n v="21"/>
    <n v="0"/>
    <d v="1899-12-30T00:21:00"/>
    <d v="1899-12-30T00:08:56"/>
    <s v="ZootKane"/>
    <x v="274"/>
    <n v="6.7142857142857197"/>
    <n v="0"/>
    <x v="13"/>
    <m/>
    <d v="1899-12-30T03:54:08"/>
    <d v="1899-12-30T01:57:04"/>
    <m/>
    <n v="0"/>
    <n v="0"/>
    <d v="1899-12-30T03:54:08"/>
    <d v="1899-12-30T04:46:32"/>
    <d v="1899-12-30T01:57:04"/>
    <d v="1899-12-30T02:23:16"/>
    <n v="892"/>
    <x v="12"/>
    <x v="10"/>
    <n v="201303"/>
    <n v="13"/>
    <n v="0"/>
    <n v="25"/>
  </r>
  <r>
    <d v="2013-03-26T00:00:00"/>
    <d v="2013-03-26T00:00:00"/>
    <x v="1"/>
    <n v="11.5"/>
    <n v="0"/>
    <n v="30"/>
    <n v="0"/>
    <d v="1899-12-30T00:30:00"/>
    <d v="1899-12-30T00:02:37"/>
    <s v="YNHH"/>
    <x v="229"/>
    <n v="23.000000000000021"/>
    <n v="126"/>
    <x v="13"/>
    <m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  <n v="13"/>
    <n v="0"/>
    <n v="26"/>
  </r>
  <r>
    <d v="2013-03-28T00:00:00"/>
    <d v="2013-03-28T00:00:00"/>
    <x v="0"/>
    <n v="0.85"/>
    <n v="0"/>
    <n v="29"/>
    <n v="40"/>
    <d v="1899-12-30T00:29:40"/>
    <d v="1899-12-30T00:34:54"/>
    <s v="Y25Y"/>
    <x v="305"/>
    <n v="1.7191011235955067"/>
    <n v="0"/>
    <x v="13"/>
    <m/>
    <d v="1899-12-30T01:23:46"/>
    <d v="1899-12-30T00:41:53"/>
    <m/>
    <n v="0"/>
    <n v="0"/>
    <d v="1899-12-30T15:14:26"/>
    <d v="1899-12-30T16:06:50"/>
    <d v="1899-12-30T07:37:13"/>
    <d v="1899-12-30T08:03:25"/>
    <n v="3259"/>
    <x v="12"/>
    <x v="10"/>
    <n v="201303"/>
    <n v="13"/>
    <n v="1"/>
    <n v="28"/>
  </r>
  <r>
    <d v="2013-03-28T00:00:00"/>
    <d v="2013-03-28T00:00:00"/>
    <x v="1"/>
    <n v="11.5"/>
    <n v="0"/>
    <n v="30"/>
    <n v="0"/>
    <d v="1899-12-30T00:30:00"/>
    <d v="1899-12-30T00:02:37"/>
    <s v="YNHH"/>
    <x v="303"/>
    <n v="23.000000000000021"/>
    <n v="124"/>
    <x v="13"/>
    <s v="30 min even"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  <n v="13"/>
    <n v="0"/>
    <n v="28"/>
  </r>
  <r>
    <d v="2013-03-28T00:00:00"/>
    <d v="2013-03-28T00:00:00"/>
    <x v="2"/>
    <n v="1.6"/>
    <n v="0"/>
    <n v="15"/>
    <n v="0"/>
    <d v="1899-12-30T00:15:00"/>
    <d v="1899-12-30T00:09:22"/>
    <s v="ZootKane"/>
    <x v="274"/>
    <n v="6.4000000000000057"/>
    <n v="151"/>
    <x v="13"/>
    <s v="10 min easy and 5 minute + 30 seconds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10"/>
    <n v="201303"/>
    <n v="13"/>
    <n v="0"/>
    <n v="28"/>
  </r>
  <r>
    <d v="2013-03-29T00:00:00"/>
    <d v="2013-03-29T00:00:00"/>
    <x v="1"/>
    <n v="27.8"/>
    <n v="1"/>
    <n v="58"/>
    <n v="52"/>
    <d v="1899-12-30T01:58:52"/>
    <d v="1899-12-30T00:04:17"/>
    <s v="Ciocci"/>
    <x v="205"/>
    <n v="14.03252944475604"/>
    <n v="0"/>
    <x v="19"/>
    <s v="http://app.strava.com/activities/46332934"/>
    <d v="1899-12-30T07:58:53"/>
    <d v="1899-12-30T03:59:27"/>
    <m/>
    <n v="0"/>
    <n v="0"/>
    <d v="1899-12-30T01:52:02"/>
    <d v="1899-12-30T02:44:26"/>
    <d v="1899-12-30T00:56:01"/>
    <d v="1899-12-30T01:22:13"/>
    <n v="593"/>
    <x v="12"/>
    <x v="10"/>
    <n v="201303"/>
    <n v="13"/>
    <n v="0"/>
    <n v="29"/>
  </r>
  <r>
    <d v="2013-03-31T00:00:00"/>
    <d v="2013-03-31T00:00:00"/>
    <x v="2"/>
    <n v="10.5"/>
    <n v="1"/>
    <n v="43"/>
    <n v="51"/>
    <d v="1899-12-30T01:43:51"/>
    <d v="1899-12-30T00:09:53"/>
    <s v="R201301"/>
    <x v="140"/>
    <n v="6.0664419836302397"/>
    <n v="0"/>
    <x v="19"/>
    <s v="http://runkeeper.com/user/ctkeane/activity/162226940"/>
    <d v="1899-12-30T04:19:08"/>
    <d v="1899-12-30T02:09:34"/>
    <m/>
    <n v="0"/>
    <n v="0"/>
    <d v="1899-12-30T04:19:08"/>
    <d v="1899-12-30T05:11:32"/>
    <d v="1899-12-30T02:09:34"/>
    <d v="1899-12-30T02:35:46"/>
    <n v="1442"/>
    <x v="12"/>
    <x v="10"/>
    <n v="201303"/>
    <n v="14"/>
    <n v="1"/>
    <n v="31"/>
  </r>
  <r>
    <d v="2013-04-01T00:00:00"/>
    <d v="2013-04-01T00:00:00"/>
    <x v="2"/>
    <n v="3.2"/>
    <n v="0"/>
    <n v="30"/>
    <n v="47"/>
    <d v="1899-12-30T00:30:47"/>
    <d v="1899-12-30T00:09:37"/>
    <s v="ZootKane"/>
    <x v="274"/>
    <n v="6.2371413102328148"/>
    <n v="0"/>
    <x v="13"/>
    <s v="6x800 @8:00 with 90 sec break"/>
    <d v="1899-12-30T04:12:02"/>
    <d v="1899-12-30T02:06:01"/>
    <m/>
    <n v="0"/>
    <n v="0"/>
    <d v="1899-12-30T04:12:02"/>
    <d v="1899-12-30T05:04:26"/>
    <d v="1899-12-30T02:06:01"/>
    <d v="1899-12-30T02:32:13"/>
    <n v="1205"/>
    <x v="12"/>
    <x v="1"/>
    <n v="201304"/>
    <n v="14"/>
    <n v="0"/>
    <n v="1"/>
  </r>
  <r>
    <d v="2013-04-02T00:00:00"/>
    <d v="2013-04-02T00:00:00"/>
    <x v="1"/>
    <n v="11.5"/>
    <n v="0"/>
    <n v="30"/>
    <n v="15"/>
    <d v="1899-12-30T00:30:15"/>
    <d v="1899-12-30T00:02:38"/>
    <s v="YNHH"/>
    <x v="303"/>
    <n v="22.809917355371923"/>
    <n v="0"/>
    <x v="13"/>
    <s v="3x6min @214+ wattage"/>
    <d v="1899-12-30T04:54:37"/>
    <d v="1899-12-30T02:27:18"/>
    <m/>
    <n v="0"/>
    <n v="0"/>
    <d v="1899-12-30T01:08:55"/>
    <d v="1899-12-30T02:01:19"/>
    <d v="1899-12-30T00:34:28"/>
    <d v="1899-12-30T01:00:40"/>
    <n v="67"/>
    <x v="12"/>
    <x v="1"/>
    <n v="201304"/>
    <n v="14"/>
    <n v="0"/>
    <n v="2"/>
  </r>
  <r>
    <d v="2013-04-03T00:00:00"/>
    <d v="2013-04-03T00:00:00"/>
    <x v="0"/>
    <n v="1.1000000000000001"/>
    <n v="0"/>
    <n v="34"/>
    <n v="14"/>
    <d v="1899-12-30T00:34:14"/>
    <d v="1899-12-30T00:31:07"/>
    <s v="Y25Y"/>
    <x v="305"/>
    <n v="1.927945472249271"/>
    <n v="0"/>
    <x v="13"/>
    <m/>
    <d v="1899-12-30T01:14:41"/>
    <d v="1899-12-30T00:37:21"/>
    <m/>
    <n v="0"/>
    <n v="0"/>
    <d v="1899-12-30T13:35:23"/>
    <d v="1899-12-30T14:27:47"/>
    <d v="1899-12-30T06:47:41"/>
    <d v="1899-12-30T07:13:53"/>
    <n v="3153"/>
    <x v="12"/>
    <x v="1"/>
    <n v="201304"/>
    <n v="14"/>
    <n v="0"/>
    <n v="3"/>
  </r>
  <r>
    <d v="2013-04-04T00:00:00"/>
    <d v="2013-04-04T00:00:00"/>
    <x v="1"/>
    <n v="10"/>
    <n v="0"/>
    <n v="26"/>
    <n v="9"/>
    <d v="1899-12-30T00:26:09"/>
    <d v="1899-12-30T00:02:37"/>
    <s v="YNHH"/>
    <x v="303"/>
    <n v="22.944550669216085"/>
    <n v="0"/>
    <x v="13"/>
    <s v="Keep 200+ watts"/>
    <d v="1899-12-30T04:52:53"/>
    <d v="1899-12-30T02:26:26"/>
    <m/>
    <n v="0"/>
    <n v="0"/>
    <d v="1899-12-30T01:08:31"/>
    <d v="1899-12-30T02:00:55"/>
    <d v="1899-12-30T00:34:15"/>
    <d v="1899-12-30T01:00:27"/>
    <n v="64"/>
    <x v="12"/>
    <x v="1"/>
    <n v="201304"/>
    <n v="14"/>
    <n v="0"/>
    <n v="4"/>
  </r>
  <r>
    <d v="2013-04-04T00:00:00"/>
    <d v="2013-04-04T00:00:00"/>
    <x v="2"/>
    <n v="2"/>
    <n v="0"/>
    <n v="16"/>
    <n v="49"/>
    <d v="1899-12-30T00:16:49"/>
    <d v="1899-12-30T00:08:24"/>
    <s v="ZootKane"/>
    <x v="274"/>
    <n v="7.1357779980178453"/>
    <n v="0"/>
    <x v="13"/>
    <s v="2 mile time trial"/>
    <d v="1899-12-30T03:40:18"/>
    <d v="1899-12-30T01:50:09"/>
    <m/>
    <n v="0"/>
    <n v="0"/>
    <d v="1899-12-30T03:40:18"/>
    <d v="1899-12-30T04:32:42"/>
    <d v="1899-12-30T01:50:09"/>
    <d v="1899-12-30T02:16:21"/>
    <n v="822"/>
    <x v="12"/>
    <x v="1"/>
    <n v="201304"/>
    <n v="14"/>
    <n v="0"/>
    <n v="4"/>
  </r>
  <r>
    <d v="2013-04-05T00:00:00"/>
    <d v="2013-04-05T00:00:00"/>
    <x v="2"/>
    <n v="3.1"/>
    <n v="0"/>
    <n v="25"/>
    <n v="33"/>
    <d v="1899-12-30T00:25:33"/>
    <d v="1899-12-30T00:08:15"/>
    <s v="ZootKane"/>
    <x v="224"/>
    <n v="7.2798434442270112"/>
    <n v="0"/>
    <x v="6"/>
    <s v="http://runkeeper.com/user/ctkeane/activity/163994767"/>
    <d v="1899-12-30T03:35:56"/>
    <d v="1899-12-30T01:47:58"/>
    <m/>
    <n v="0"/>
    <n v="0"/>
    <d v="1899-12-30T03:35:56"/>
    <d v="1899-12-30T04:28:20"/>
    <d v="1899-12-30T01:47:58"/>
    <d v="1899-12-30T02:14:10"/>
    <n v="813"/>
    <x v="12"/>
    <x v="1"/>
    <n v="201304"/>
    <n v="14"/>
    <n v="0"/>
    <n v="5"/>
  </r>
  <r>
    <d v="2013-04-06T00:00:00"/>
    <d v="2013-04-06T00:00:00"/>
    <x v="1"/>
    <n v="43.7"/>
    <n v="3"/>
    <n v="14"/>
    <n v="15"/>
    <d v="1899-12-30T03:14:15"/>
    <d v="1899-12-30T00:04:27"/>
    <s v="Ciocci"/>
    <x v="306"/>
    <n v="13.49806949806951"/>
    <n v="0"/>
    <x v="16"/>
    <s v="http://app.strava.com/activities/47589115"/>
    <d v="1899-12-30T08:17:51"/>
    <d v="1899-12-30T04:08:55"/>
    <m/>
    <n v="0"/>
    <n v="0"/>
    <d v="1899-12-30T01:56:28"/>
    <d v="1899-12-30T02:48:52"/>
    <d v="1899-12-30T00:58:14"/>
    <d v="1899-12-30T01:24:26"/>
    <n v="639"/>
    <x v="12"/>
    <x v="1"/>
    <n v="201304"/>
    <n v="14"/>
    <n v="0"/>
    <n v="6"/>
  </r>
  <r>
    <d v="2013-04-07T00:00:00"/>
    <d v="2013-04-07T00:00:00"/>
    <x v="2"/>
    <n v="5"/>
    <n v="0"/>
    <n v="45"/>
    <n v="5"/>
    <d v="1899-12-30T00:45:05"/>
    <d v="1899-12-30T00:09:01"/>
    <s v="R201301"/>
    <x v="2"/>
    <n v="6.6543438077634063"/>
    <n v="0"/>
    <x v="13"/>
    <m/>
    <d v="1899-12-30T03:56:14"/>
    <d v="1899-12-30T01:58:07"/>
    <m/>
    <n v="0"/>
    <n v="0"/>
    <d v="1899-12-30T03:56:14"/>
    <d v="1899-12-30T04:48:38"/>
    <d v="1899-12-30T01:58:07"/>
    <d v="1899-12-30T02:24:19"/>
    <n v="908"/>
    <x v="12"/>
    <x v="1"/>
    <n v="201304"/>
    <n v="15"/>
    <n v="0"/>
    <n v="7"/>
  </r>
  <r>
    <d v="2013-04-08T00:00:00"/>
    <d v="2013-04-08T00:00:00"/>
    <x v="1"/>
    <n v="11"/>
    <n v="0"/>
    <n v="30"/>
    <n v="20"/>
    <d v="1899-12-30T00:30:20"/>
    <d v="1899-12-30T00:02:45"/>
    <s v="YNHH"/>
    <x v="303"/>
    <n v="21.758241758241777"/>
    <n v="0"/>
    <x v="13"/>
    <m/>
    <d v="1899-12-30T05:08:51"/>
    <d v="1899-12-30T02:34:25"/>
    <m/>
    <n v="0"/>
    <n v="0"/>
    <d v="1899-12-30T01:12:15"/>
    <d v="1899-12-30T02:04:39"/>
    <d v="1899-12-30T00:36:07"/>
    <d v="1899-12-30T01:02:19"/>
    <n v="108"/>
    <x v="12"/>
    <x v="1"/>
    <n v="201304"/>
    <n v="15"/>
    <n v="0"/>
    <n v="8"/>
  </r>
  <r>
    <d v="2013-04-09T00:00:00"/>
    <d v="2013-04-09T00:00:00"/>
    <x v="1"/>
    <n v="6"/>
    <n v="0"/>
    <n v="21"/>
    <n v="0"/>
    <d v="1899-12-30T00:21:00"/>
    <d v="1899-12-30T00:03:30"/>
    <s v="YNHH"/>
    <x v="303"/>
    <n v="17.14285714285716"/>
    <n v="0"/>
    <x v="13"/>
    <s v="easy spin"/>
    <d v="1899-12-30T06:32:00"/>
    <d v="1899-12-30T03:16:00"/>
    <m/>
    <n v="0"/>
    <n v="0"/>
    <d v="1899-12-30T01:31:42"/>
    <d v="1899-12-30T02:24:06"/>
    <d v="1899-12-30T00:45:51"/>
    <d v="1899-12-30T01:12:03"/>
    <n v="296"/>
    <x v="12"/>
    <x v="1"/>
    <n v="201304"/>
    <n v="15"/>
    <n v="0"/>
    <n v="9"/>
  </r>
  <r>
    <d v="2013-04-10T00:00:00"/>
    <d v="2013-04-10T00:00:00"/>
    <x v="0"/>
    <n v="0.90900000000000003"/>
    <n v="0"/>
    <n v="29"/>
    <n v="40"/>
    <d v="1899-12-30T00:29:40"/>
    <d v="1899-12-30T00:32:38"/>
    <s v="Y25Y"/>
    <x v="305"/>
    <n v="1.838426966292136"/>
    <n v="0"/>
    <x v="13"/>
    <m/>
    <d v="1899-12-30T01:18:20"/>
    <d v="1899-12-30T00:39:10"/>
    <m/>
    <n v="0"/>
    <n v="0"/>
    <d v="1899-12-30T14:15:05"/>
    <d v="1899-12-30T15:07:29"/>
    <d v="1899-12-30T07:07:32"/>
    <d v="1899-12-30T07:33:44"/>
    <n v="3187"/>
    <x v="12"/>
    <x v="1"/>
    <n v="201304"/>
    <n v="15"/>
    <n v="0"/>
    <n v="10"/>
  </r>
  <r>
    <d v="2013-04-11T00:00:00"/>
    <d v="2013-04-11T00:00:00"/>
    <x v="1"/>
    <n v="13.9"/>
    <n v="0"/>
    <n v="35"/>
    <n v="0"/>
    <d v="1899-12-30T00:35:00"/>
    <d v="1899-12-30T00:02:31"/>
    <s v="YNHH"/>
    <x v="303"/>
    <n v="23.828571428571447"/>
    <n v="0"/>
    <x v="13"/>
    <m/>
    <d v="1899-12-30T04:42:01"/>
    <d v="1899-12-30T02:21:00"/>
    <m/>
    <n v="0"/>
    <n v="0"/>
    <d v="1899-12-30T01:05:58"/>
    <d v="1899-12-30T01:58:22"/>
    <d v="1899-12-30T00:32:59"/>
    <d v="1899-12-30T00:59:11"/>
    <n v="41"/>
    <x v="12"/>
    <x v="1"/>
    <n v="201304"/>
    <n v="15"/>
    <n v="0"/>
    <n v="11"/>
  </r>
  <r>
    <d v="2013-04-14T00:00:00"/>
    <d v="2013-04-14T00:00:00"/>
    <x v="2"/>
    <n v="4.2"/>
    <n v="0"/>
    <n v="41"/>
    <n v="26"/>
    <d v="1899-12-30T00:41:26"/>
    <d v="1899-12-30T00:09:52"/>
    <s v="ZootKane"/>
    <x v="307"/>
    <n v="6.082059533386972"/>
    <n v="0"/>
    <x v="4"/>
    <s v="10 Laps Pushing Stroller"/>
    <d v="1899-12-30T04:18:28"/>
    <d v="1899-12-30T02:09:14"/>
    <m/>
    <n v="0"/>
    <n v="0"/>
    <d v="1899-12-30T04:18:28"/>
    <d v="1899-12-30T05:10:52"/>
    <d v="1899-12-30T02:09:14"/>
    <d v="1899-12-30T02:35:26"/>
    <n v="1416"/>
    <x v="12"/>
    <x v="1"/>
    <n v="201304"/>
    <n v="16"/>
    <n v="2"/>
    <n v="14"/>
  </r>
  <r>
    <d v="2013-04-17T00:00:00"/>
    <d v="2013-04-17T00:00:00"/>
    <x v="2"/>
    <n v="5"/>
    <n v="0"/>
    <n v="50"/>
    <n v="0"/>
    <d v="1899-12-30T00:50:00"/>
    <d v="1899-12-30T00:10:00"/>
    <s v="ZootKane"/>
    <x v="307"/>
    <n v="6.0000000000000044"/>
    <n v="0"/>
    <x v="4"/>
    <s v="12 Laps Pushing Stroller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"/>
    <n v="201304"/>
    <n v="16"/>
    <n v="2"/>
    <n v="17"/>
  </r>
  <r>
    <d v="2013-04-19T00:00:00"/>
    <d v="2013-04-19T00:00:00"/>
    <x v="2"/>
    <n v="5"/>
    <n v="0"/>
    <n v="52"/>
    <n v="33"/>
    <d v="1899-12-30T00:52:33"/>
    <d v="1899-12-30T00:10:31"/>
    <s v="ZootKane"/>
    <x v="307"/>
    <n v="5.7088487155090446"/>
    <n v="0"/>
    <x v="4"/>
    <s v="12 Laps Pushing Stroller"/>
    <d v="1899-12-30T04:35:22"/>
    <d v="1899-12-30T02:17:41"/>
    <m/>
    <n v="0"/>
    <n v="0"/>
    <d v="1899-12-30T04:35:22"/>
    <d v="1899-12-30T05:27:46"/>
    <d v="1899-12-30T02:17:41"/>
    <d v="1899-12-30T02:43:53"/>
    <n v="1951"/>
    <x v="12"/>
    <x v="1"/>
    <n v="201304"/>
    <n v="16"/>
    <n v="1"/>
    <n v="19"/>
  </r>
  <r>
    <d v="2013-04-22T00:00:00"/>
    <d v="2013-04-22T00:00:00"/>
    <x v="2"/>
    <n v="3.19"/>
    <n v="0"/>
    <n v="29"/>
    <n v="36"/>
    <d v="1899-12-30T00:29:36"/>
    <d v="1899-12-30T00:09:17"/>
    <s v="ZootKane"/>
    <x v="274"/>
    <n v="6.4662162162162211"/>
    <n v="0"/>
    <x v="13"/>
    <s v="3x1 mile 2 min rest"/>
    <d v="1899-12-30T04:03:07"/>
    <d v="1899-12-30T02:01:33"/>
    <m/>
    <n v="0"/>
    <n v="0"/>
    <d v="1899-12-30T04:03:07"/>
    <d v="1899-12-30T04:55:31"/>
    <d v="1899-12-30T02:01:33"/>
    <d v="1899-12-30T02:27:45"/>
    <n v="1004"/>
    <x v="12"/>
    <x v="1"/>
    <n v="201304"/>
    <n v="17"/>
    <n v="2"/>
    <n v="22"/>
  </r>
  <r>
    <d v="2013-04-23T00:00:00"/>
    <d v="2013-04-23T00:00:00"/>
    <x v="1"/>
    <n v="11.1"/>
    <n v="0"/>
    <n v="31"/>
    <n v="1"/>
    <d v="1899-12-30T00:31:01"/>
    <d v="1899-12-30T00:02:48"/>
    <s v="YNHH"/>
    <x v="303"/>
    <n v="21.472326706072021"/>
    <n v="0"/>
    <x v="13"/>
    <m/>
    <d v="1899-12-30T05:12:58"/>
    <d v="1899-12-30T02:36:29"/>
    <m/>
    <n v="0"/>
    <n v="0"/>
    <d v="1899-12-30T01:13:13"/>
    <d v="1899-12-30T02:05:37"/>
    <d v="1899-12-30T00:36:36"/>
    <d v="1899-12-30T01:02:48"/>
    <n v="121"/>
    <x v="12"/>
    <x v="1"/>
    <n v="201304"/>
    <n v="17"/>
    <n v="0"/>
    <n v="23"/>
  </r>
  <r>
    <d v="2013-04-25T00:00:00"/>
    <d v="2013-04-25T00:00:00"/>
    <x v="0"/>
    <n v="1.05"/>
    <n v="0"/>
    <n v="36"/>
    <n v="1"/>
    <d v="1899-12-30T00:36:01"/>
    <d v="1899-12-30T00:34:18"/>
    <s v="Y50M"/>
    <x v="308"/>
    <n v="1.7491901897269797"/>
    <n v="0"/>
    <x v="13"/>
    <s v="1700 meters"/>
    <d v="1899-12-30T01:22:19"/>
    <d v="1899-12-30T00:41:10"/>
    <m/>
    <n v="0"/>
    <n v="0"/>
    <d v="1899-12-30T14:58:42"/>
    <d v="1899-12-30T15:51:06"/>
    <d v="1899-12-30T07:29:21"/>
    <d v="1899-12-30T07:55:33"/>
    <n v="3242"/>
    <x v="12"/>
    <x v="1"/>
    <n v="201304"/>
    <n v="17"/>
    <n v="1"/>
    <n v="25"/>
  </r>
  <r>
    <d v="2013-04-26T00:00:00"/>
    <d v="2013-04-26T00:00:00"/>
    <x v="2"/>
    <n v="3.1"/>
    <n v="0"/>
    <n v="26"/>
    <n v="4"/>
    <d v="1899-12-30T00:26:04"/>
    <d v="1899-12-30T00:08:25"/>
    <s v="R201301"/>
    <x v="224"/>
    <n v="7.1355498721227688"/>
    <n v="0"/>
    <x v="6"/>
    <m/>
    <d v="1899-12-30T03:40:18"/>
    <d v="1899-12-30T01:50:09"/>
    <m/>
    <n v="0"/>
    <n v="0"/>
    <d v="1899-12-30T03:40:18"/>
    <d v="1899-12-30T04:32:42"/>
    <d v="1899-12-30T01:50:09"/>
    <d v="1899-12-30T02:16:21"/>
    <n v="823"/>
    <x v="12"/>
    <x v="1"/>
    <n v="201304"/>
    <n v="17"/>
    <n v="0"/>
    <n v="26"/>
  </r>
  <r>
    <d v="2013-04-28T00:00:00"/>
    <d v="2013-04-28T00:00:00"/>
    <x v="1"/>
    <n v="56.5"/>
    <n v="3"/>
    <n v="49"/>
    <n v="10"/>
    <d v="1899-12-30T03:49:10"/>
    <d v="1899-12-30T00:04:03"/>
    <s v="Ciocci"/>
    <x v="309"/>
    <n v="14.792727272727285"/>
    <n v="0"/>
    <x v="14"/>
    <m/>
    <d v="1899-12-30T07:34:17"/>
    <d v="1899-12-30T03:47:08"/>
    <m/>
    <n v="0"/>
    <n v="0"/>
    <d v="1899-12-30T01:46:16"/>
    <d v="1899-12-30T02:38:40"/>
    <d v="1899-12-30T00:53:08"/>
    <d v="1899-12-30T01:19:20"/>
    <n v="517"/>
    <x v="12"/>
    <x v="1"/>
    <n v="201304"/>
    <n v="18"/>
    <n v="1"/>
    <n v="28"/>
  </r>
  <r>
    <d v="2013-04-29T00:00:00"/>
    <d v="2013-04-29T00:00:00"/>
    <x v="2"/>
    <n v="3"/>
    <n v="0"/>
    <n v="28"/>
    <n v="0"/>
    <d v="1899-12-30T00:28:00"/>
    <d v="1899-12-30T00:09:20"/>
    <s v="R201301"/>
    <x v="274"/>
    <n v="6.4285714285714342"/>
    <n v="0"/>
    <x v="13"/>
    <s v="6 x 1/2 mile at 7:50.  Second to Last one at 7:43.  Last one at 7:30"/>
    <d v="1899-12-30T04:04:32"/>
    <d v="1899-12-30T02:02:16"/>
    <m/>
    <n v="0"/>
    <n v="0"/>
    <d v="1899-12-30T04:04:32"/>
    <d v="1899-12-30T04:56:56"/>
    <d v="1899-12-30T02:02:16"/>
    <d v="1899-12-30T02:28:28"/>
    <n v="1032"/>
    <x v="12"/>
    <x v="1"/>
    <n v="201304"/>
    <n v="18"/>
    <n v="0"/>
    <n v="29"/>
  </r>
  <r>
    <d v="2013-04-30T00:00:00"/>
    <d v="2013-04-30T00:00:00"/>
    <x v="1"/>
    <n v="9.7100000000000009"/>
    <n v="0"/>
    <n v="27"/>
    <n v="19"/>
    <d v="1899-12-30T00:27:19"/>
    <d v="1899-12-30T00:02:49"/>
    <s v="YNHH"/>
    <x v="303"/>
    <n v="21.32763880414889"/>
    <n v="0"/>
    <x v="13"/>
    <m/>
    <d v="1899-12-30T05:15:05"/>
    <d v="1899-12-30T02:37:33"/>
    <m/>
    <n v="0"/>
    <n v="0"/>
    <d v="1899-12-30T01:13:42"/>
    <d v="1899-12-30T02:06:06"/>
    <d v="1899-12-30T00:36:51"/>
    <d v="1899-12-30T01:03:03"/>
    <n v="135"/>
    <x v="12"/>
    <x v="1"/>
    <n v="201304"/>
    <n v="18"/>
    <n v="0"/>
    <n v="30"/>
  </r>
  <r>
    <d v="2013-05-01T00:00:00"/>
    <d v="2013-05-01T00:00:00"/>
    <x v="0"/>
    <n v="1.25"/>
    <n v="0"/>
    <n v="44"/>
    <n v="32"/>
    <d v="1899-12-30T00:44:32"/>
    <d v="1899-12-30T00:35:38"/>
    <s v="Y50M"/>
    <x v="308"/>
    <n v="1.6841317365269475"/>
    <n v="0"/>
    <x v="13"/>
    <s v="2000 Meters"/>
    <d v="1899-12-30T01:25:30"/>
    <d v="1899-12-30T00:42:45"/>
    <m/>
    <n v="0"/>
    <n v="0"/>
    <d v="1899-12-30T15:33:25"/>
    <d v="1899-12-30T16:25:49"/>
    <d v="1899-12-30T07:46:43"/>
    <d v="1899-12-30T08:12:55"/>
    <n v="3294"/>
    <x v="12"/>
    <x v="2"/>
    <n v="201305"/>
    <n v="18"/>
    <n v="0"/>
    <n v="1"/>
  </r>
  <r>
    <d v="2013-05-02T00:00:00"/>
    <d v="2013-05-02T00:00:00"/>
    <x v="2"/>
    <n v="3.85"/>
    <n v="0"/>
    <n v="38"/>
    <n v="28"/>
    <d v="1899-12-30T00:38:28"/>
    <d v="1899-12-30T00:09:59"/>
    <s v="ZootKane"/>
    <x v="230"/>
    <n v="6.0051993067591027"/>
    <n v="0"/>
    <x v="14"/>
    <m/>
    <d v="1899-12-30T04:21:46"/>
    <d v="1899-12-30T02:10:53"/>
    <m/>
    <n v="0"/>
    <n v="0"/>
    <d v="1899-12-30T04:21:46"/>
    <d v="1899-12-30T05:14:10"/>
    <d v="1899-12-30T02:10:53"/>
    <d v="1899-12-30T02:37:05"/>
    <n v="1514"/>
    <x v="12"/>
    <x v="2"/>
    <n v="201305"/>
    <n v="18"/>
    <n v="0"/>
    <n v="2"/>
  </r>
  <r>
    <d v="2013-05-03T00:00:00"/>
    <d v="2013-05-03T00:00:00"/>
    <x v="2"/>
    <n v="7.9"/>
    <n v="1"/>
    <n v="8"/>
    <n v="1"/>
    <d v="1899-12-30T01:08:01"/>
    <d v="1899-12-30T00:08:37"/>
    <s v="R201301"/>
    <x v="310"/>
    <n v="6.9688801764273522"/>
    <n v="0"/>
    <x v="6"/>
    <s v="Start Time 12:31"/>
    <d v="1899-12-30T03:45:34"/>
    <d v="1899-12-30T01:52:47"/>
    <m/>
    <n v="0"/>
    <n v="0"/>
    <d v="1899-12-30T03:45:34"/>
    <d v="1899-12-30T04:37:58"/>
    <d v="1899-12-30T01:52:47"/>
    <d v="1899-12-30T02:18:59"/>
    <n v="844"/>
    <x v="12"/>
    <x v="2"/>
    <n v="201305"/>
    <n v="18"/>
    <n v="0"/>
    <n v="3"/>
  </r>
  <r>
    <d v="2013-05-03T00:00:00"/>
    <d v="2013-05-03T00:00:00"/>
    <x v="2"/>
    <n v="3.92"/>
    <n v="0"/>
    <n v="32"/>
    <n v="55"/>
    <d v="1899-12-30T00:32:55"/>
    <d v="1899-12-30T00:08:24"/>
    <s v="R201301"/>
    <x v="311"/>
    <n v="7.145316455696209"/>
    <n v="0"/>
    <x v="6"/>
    <s v="Night Run Started at 9:27"/>
    <d v="1899-12-30T03:40:00"/>
    <d v="1899-12-30T01:50:00"/>
    <m/>
    <n v="0"/>
    <n v="0"/>
    <d v="1899-12-30T03:40:00"/>
    <d v="1899-12-30T04:32:24"/>
    <d v="1899-12-30T01:50:00"/>
    <d v="1899-12-30T02:16:12"/>
    <n v="821"/>
    <x v="12"/>
    <x v="2"/>
    <n v="201305"/>
    <n v="18"/>
    <n v="0"/>
    <n v="3"/>
  </r>
  <r>
    <d v="2013-05-04T00:00:00"/>
    <d v="2013-05-04T00:00:00"/>
    <x v="2"/>
    <n v="5.63"/>
    <n v="0"/>
    <n v="50"/>
    <n v="23"/>
    <d v="1899-12-30T00:50:23"/>
    <d v="1899-12-30T00:08:57"/>
    <s v="R201301"/>
    <x v="312"/>
    <n v="6.7045980813761208"/>
    <n v="0"/>
    <x v="6"/>
    <s v="Start Time 5:49"/>
    <d v="1899-12-30T03:54:28"/>
    <d v="1899-12-30T01:57:14"/>
    <m/>
    <n v="0"/>
    <n v="0"/>
    <d v="1899-12-30T03:54:28"/>
    <d v="1899-12-30T04:46:52"/>
    <d v="1899-12-30T01:57:14"/>
    <d v="1899-12-30T02:23:26"/>
    <n v="894"/>
    <x v="12"/>
    <x v="2"/>
    <n v="201305"/>
    <n v="18"/>
    <n v="0"/>
    <n v="4"/>
  </r>
  <r>
    <d v="2013-05-06T00:00:00"/>
    <d v="2013-05-06T00:00:00"/>
    <x v="2"/>
    <n v="3.37"/>
    <n v="0"/>
    <n v="32"/>
    <n v="50"/>
    <d v="1899-12-30T00:32:50"/>
    <d v="1899-12-30T00:09:45"/>
    <s v="R201301"/>
    <x v="274"/>
    <n v="6.1583756345177703"/>
    <n v="0"/>
    <x v="13"/>
    <s v="12 2min at 8min mile"/>
    <d v="1899-12-30T04:15:16"/>
    <d v="1899-12-30T02:07:38"/>
    <m/>
    <n v="0"/>
    <n v="0"/>
    <d v="1899-12-30T04:15:16"/>
    <d v="1899-12-30T05:07:40"/>
    <d v="1899-12-30T02:07:38"/>
    <d v="1899-12-30T02:33:50"/>
    <n v="1307"/>
    <x v="12"/>
    <x v="2"/>
    <n v="201305"/>
    <n v="19"/>
    <n v="1"/>
    <n v="6"/>
  </r>
  <r>
    <d v="2013-05-07T00:00:00"/>
    <d v="2013-05-07T00:00:00"/>
    <x v="1"/>
    <n v="25.6"/>
    <n v="1"/>
    <n v="45"/>
    <n v="27"/>
    <d v="1899-12-30T01:45:27"/>
    <d v="1899-12-30T00:04:07"/>
    <s v="Ciocci"/>
    <x v="313"/>
    <n v="14.566145092460895"/>
    <n v="0"/>
    <x v="6"/>
    <s v="http://app.strava.com/activities/52856200"/>
    <d v="1899-12-30T07:41:21"/>
    <d v="1899-12-30T03:50:40"/>
    <m/>
    <n v="0"/>
    <n v="0"/>
    <d v="1899-12-30T01:47:55"/>
    <d v="1899-12-30T02:40:19"/>
    <d v="1899-12-30T00:53:58"/>
    <d v="1899-12-30T01:20:10"/>
    <n v="539"/>
    <x v="12"/>
    <x v="2"/>
    <n v="201305"/>
    <n v="19"/>
    <n v="0"/>
    <n v="7"/>
  </r>
  <r>
    <d v="2013-05-07T00:00:00"/>
    <d v="2013-05-07T00:00:00"/>
    <x v="1"/>
    <n v="24.8"/>
    <n v="1"/>
    <n v="55"/>
    <n v="48"/>
    <d v="1899-12-30T01:55:48"/>
    <d v="1899-12-30T00:04:40"/>
    <s v="Ciocci"/>
    <x v="314"/>
    <n v="12.849740932642497"/>
    <n v="0"/>
    <x v="2"/>
    <s v="http://app.strava.com/activities/52992457"/>
    <d v="1899-12-30T08:42:58"/>
    <d v="1899-12-30T04:21:29"/>
    <m/>
    <n v="0"/>
    <n v="0"/>
    <d v="1899-12-30T02:02:20"/>
    <d v="1899-12-30T02:54:44"/>
    <d v="1899-12-30T01:01:10"/>
    <d v="1899-12-30T01:27:22"/>
    <n v="698"/>
    <x v="12"/>
    <x v="2"/>
    <n v="201305"/>
    <n v="19"/>
    <n v="0"/>
    <n v="7"/>
  </r>
  <r>
    <d v="2013-05-08T00:00:00"/>
    <d v="2013-05-08T00:00:00"/>
    <x v="0"/>
    <n v="0.65"/>
    <n v="0"/>
    <n v="22"/>
    <n v="18"/>
    <d v="1899-12-30T00:22:18"/>
    <d v="1899-12-30T00:34:18"/>
    <s v="Y50M"/>
    <x v="308"/>
    <n v="1.7488789237668174"/>
    <n v="0"/>
    <x v="13"/>
    <m/>
    <d v="1899-12-30T01:22:20"/>
    <d v="1899-12-30T00:41:10"/>
    <m/>
    <n v="0"/>
    <n v="0"/>
    <d v="1899-12-30T14:58:52"/>
    <d v="1899-12-30T15:51:16"/>
    <d v="1899-12-30T07:29:26"/>
    <d v="1899-12-30T07:55:38"/>
    <n v="3243"/>
    <x v="12"/>
    <x v="2"/>
    <n v="201305"/>
    <n v="19"/>
    <n v="0"/>
    <n v="8"/>
  </r>
  <r>
    <d v="2013-05-09T00:00:00"/>
    <d v="2013-05-09T00:00:00"/>
    <x v="2"/>
    <n v="3.1"/>
    <n v="0"/>
    <n v="26"/>
    <n v="36"/>
    <d v="1899-12-30T00:26:36"/>
    <d v="1899-12-30T00:08:35"/>
    <s v="R201301"/>
    <x v="224"/>
    <n v="6.9924812030075234"/>
    <n v="0"/>
    <x v="2"/>
    <s v="http://app.strava.com/activities/53282964"/>
    <d v="1899-12-30T03:44:49"/>
    <d v="1899-12-30T01:52:24"/>
    <m/>
    <n v="0"/>
    <n v="0"/>
    <d v="1899-12-30T03:44:49"/>
    <d v="1899-12-30T04:37:13"/>
    <d v="1899-12-30T01:52:24"/>
    <d v="1899-12-30T02:18:36"/>
    <n v="841"/>
    <x v="12"/>
    <x v="2"/>
    <n v="201305"/>
    <n v="19"/>
    <n v="0"/>
    <n v="9"/>
  </r>
  <r>
    <d v="2013-05-10T00:00:00"/>
    <d v="2013-05-10T00:00:00"/>
    <x v="2"/>
    <n v="5"/>
    <n v="0"/>
    <n v="43"/>
    <n v="48"/>
    <d v="1899-12-30T00:43:48"/>
    <d v="1899-12-30T00:08:46"/>
    <s v="R201301"/>
    <x v="315"/>
    <n v="6.8493150684931567"/>
    <n v="0"/>
    <x v="2"/>
    <m/>
    <d v="1899-12-30T03:49:31"/>
    <d v="1899-12-30T01:54:45"/>
    <m/>
    <n v="0"/>
    <n v="0"/>
    <d v="1899-12-30T03:49:31"/>
    <d v="1899-12-30T04:41:55"/>
    <d v="1899-12-30T01:54:45"/>
    <d v="1899-12-30T02:20:57"/>
    <n v="863"/>
    <x v="12"/>
    <x v="2"/>
    <n v="201305"/>
    <n v="19"/>
    <n v="0"/>
    <n v="10"/>
  </r>
  <r>
    <d v="2013-05-13T00:00:00"/>
    <d v="2013-05-13T00:00:00"/>
    <x v="2"/>
    <n v="2.84"/>
    <n v="0"/>
    <n v="25"/>
    <n v="31"/>
    <d v="1899-12-30T00:25:31"/>
    <d v="1899-12-30T00:08:59"/>
    <s v="R201301"/>
    <x v="274"/>
    <n v="6.6779882429784507"/>
    <n v="0"/>
    <x v="13"/>
    <s v="6x.25 at sub 8"/>
    <d v="1899-12-30T03:55:24"/>
    <d v="1899-12-30T01:57:42"/>
    <m/>
    <n v="0"/>
    <n v="0"/>
    <d v="1899-12-30T03:55:24"/>
    <d v="1899-12-30T04:47:48"/>
    <d v="1899-12-30T01:57:42"/>
    <d v="1899-12-30T02:23:54"/>
    <n v="903"/>
    <x v="12"/>
    <x v="2"/>
    <n v="201305"/>
    <n v="20"/>
    <n v="2"/>
    <n v="13"/>
  </r>
  <r>
    <d v="2013-05-14T00:00:00"/>
    <d v="2013-05-14T00:00:00"/>
    <x v="1"/>
    <n v="14"/>
    <n v="0"/>
    <n v="38"/>
    <n v="30"/>
    <d v="1899-12-30T00:38:30"/>
    <d v="1899-12-30T00:02:45"/>
    <s v="YNHH"/>
    <x v="303"/>
    <n v="21.818181818181834"/>
    <n v="0"/>
    <x v="13"/>
    <s v="Spin Class"/>
    <d v="1899-12-30T05:08:00"/>
    <d v="1899-12-30T02:34:00"/>
    <m/>
    <n v="0"/>
    <n v="0"/>
    <d v="1899-12-30T01:12:03"/>
    <d v="1899-12-30T02:04:27"/>
    <d v="1899-12-30T00:36:01"/>
    <d v="1899-12-30T01:02:14"/>
    <n v="105"/>
    <x v="12"/>
    <x v="2"/>
    <n v="201305"/>
    <n v="20"/>
    <n v="0"/>
    <n v="14"/>
  </r>
  <r>
    <d v="2013-05-16T00:00:00"/>
    <d v="2013-05-16T00:00:00"/>
    <x v="1"/>
    <n v="25"/>
    <n v="1"/>
    <n v="40"/>
    <n v="0"/>
    <d v="1899-12-30T01:40:00"/>
    <d v="1899-12-30T00:04:00"/>
    <s v="Ciocci"/>
    <x v="313"/>
    <n v="15.000000000000014"/>
    <n v="0"/>
    <x v="2"/>
    <s v="http://app.strava.com/activities/54491605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2"/>
    <n v="201305"/>
    <n v="20"/>
    <n v="1"/>
    <n v="16"/>
  </r>
  <r>
    <d v="2013-05-16T00:00:00"/>
    <d v="2013-05-16T00:00:00"/>
    <x v="1"/>
    <n v="25"/>
    <n v="1"/>
    <n v="59"/>
    <n v="48"/>
    <d v="1899-12-30T01:59:48"/>
    <d v="1899-12-30T00:04:48"/>
    <s v="Ciocci"/>
    <x v="314"/>
    <n v="12.520868113522546"/>
    <n v="0"/>
    <x v="2"/>
    <s v="http://app.strava.com/activities/54577819"/>
    <d v="1899-12-30T08:56:42"/>
    <d v="1899-12-30T04:28:21"/>
    <m/>
    <n v="0"/>
    <n v="0"/>
    <d v="1899-12-30T02:05:33"/>
    <d v="1899-12-30T02:57:57"/>
    <d v="1899-12-30T01:02:47"/>
    <d v="1899-12-30T01:28:59"/>
    <n v="715"/>
    <x v="12"/>
    <x v="2"/>
    <n v="201305"/>
    <n v="20"/>
    <n v="0"/>
    <n v="16"/>
  </r>
  <r>
    <d v="2013-05-17T00:00:00"/>
    <d v="2013-05-17T00:00:00"/>
    <x v="2"/>
    <n v="5.4"/>
    <n v="0"/>
    <n v="49"/>
    <n v="52"/>
    <d v="1899-12-30T00:49:52"/>
    <d v="1899-12-30T00:09:14"/>
    <s v="R201301"/>
    <x v="316"/>
    <n v="6.4973262032085621"/>
    <n v="0"/>
    <x v="2"/>
    <m/>
    <d v="1899-12-30T04:01:57"/>
    <d v="1899-12-30T02:00:58"/>
    <m/>
    <n v="0"/>
    <n v="0"/>
    <d v="1899-12-30T04:01:57"/>
    <d v="1899-12-30T04:54:21"/>
    <d v="1899-12-30T02:00:58"/>
    <d v="1899-12-30T02:27:10"/>
    <n v="975"/>
    <x v="12"/>
    <x v="2"/>
    <n v="201305"/>
    <n v="20"/>
    <n v="0"/>
    <n v="17"/>
  </r>
  <r>
    <d v="2013-05-19T00:00:00"/>
    <d v="2013-05-19T00:00:00"/>
    <x v="1"/>
    <n v="87.1"/>
    <n v="5"/>
    <n v="50"/>
    <n v="57"/>
    <d v="1899-12-30T05:50:57"/>
    <d v="1899-12-30T00:04:02"/>
    <s v="Ciocci"/>
    <x v="317"/>
    <n v="14.891010115401064"/>
    <n v="134"/>
    <x v="18"/>
    <s v="http://app.strava.com/activities/55114194"/>
    <d v="1899-12-30T07:31:17"/>
    <d v="1899-12-30T03:45:38"/>
    <m/>
    <n v="0"/>
    <n v="0"/>
    <d v="1899-12-30T01:45:34"/>
    <d v="1899-12-30T02:37:58"/>
    <d v="1899-12-30T00:52:47"/>
    <d v="1899-12-30T01:18:59"/>
    <n v="508"/>
    <x v="12"/>
    <x v="2"/>
    <n v="201305"/>
    <n v="21"/>
    <n v="1"/>
    <n v="19"/>
  </r>
  <r>
    <d v="2013-05-20T00:00:00"/>
    <d v="2013-05-20T00:00:00"/>
    <x v="2"/>
    <n v="4.1399999999999997"/>
    <n v="0"/>
    <n v="38"/>
    <n v="47"/>
    <d v="1899-12-30T00:38:47"/>
    <d v="1899-12-30T00:09:22"/>
    <s v="R201301"/>
    <x v="274"/>
    <n v="6.4048130640309457"/>
    <n v="0"/>
    <x v="13"/>
    <m/>
    <d v="1899-12-30T04:05:26"/>
    <d v="1899-12-30T02:02:43"/>
    <m/>
    <n v="0"/>
    <n v="0"/>
    <d v="1899-12-30T04:05:26"/>
    <d v="1899-12-30T04:57:50"/>
    <d v="1899-12-30T02:02:43"/>
    <d v="1899-12-30T02:28:55"/>
    <n v="1048"/>
    <x v="12"/>
    <x v="2"/>
    <n v="201305"/>
    <n v="21"/>
    <n v="0"/>
    <n v="20"/>
  </r>
  <r>
    <d v="2013-05-21T00:00:00"/>
    <d v="2013-05-21T00:00:00"/>
    <x v="1"/>
    <n v="11"/>
    <n v="0"/>
    <n v="30"/>
    <n v="38"/>
    <d v="1899-12-30T00:30:38"/>
    <d v="1899-12-30T00:02:47"/>
    <s v="YNHH"/>
    <x v="303"/>
    <n v="21.545157780195883"/>
    <n v="0"/>
    <x v="13"/>
    <m/>
    <d v="1899-12-30T05:11:54"/>
    <d v="1899-12-30T02:35:57"/>
    <m/>
    <n v="0"/>
    <n v="0"/>
    <d v="1899-12-30T01:12:58"/>
    <d v="1899-12-30T02:05:22"/>
    <d v="1899-12-30T00:36:29"/>
    <d v="1899-12-30T01:02:41"/>
    <n v="119"/>
    <x v="12"/>
    <x v="2"/>
    <n v="201305"/>
    <n v="21"/>
    <n v="0"/>
    <n v="21"/>
  </r>
  <r>
    <d v="2013-05-23T00:00:00"/>
    <d v="2013-05-23T00:00:00"/>
    <x v="0"/>
    <n v="0.8"/>
    <n v="0"/>
    <n v="25"/>
    <n v="50"/>
    <d v="1899-12-30T00:25:50"/>
    <d v="1899-12-30T00:32:17"/>
    <s v="Ewood"/>
    <x v="318"/>
    <n v="1.8580645161290339"/>
    <n v="0"/>
    <x v="6"/>
    <s v="26 laps"/>
    <d v="1899-12-30T01:17:30"/>
    <d v="1899-12-30T00:38:45"/>
    <m/>
    <n v="0"/>
    <n v="0"/>
    <d v="1899-12-30T14:06:02"/>
    <d v="1899-12-30T14:58:27"/>
    <d v="1899-12-30T07:03:01"/>
    <d v="1899-12-30T07:29:13"/>
    <n v="3175"/>
    <x v="12"/>
    <x v="2"/>
    <n v="201305"/>
    <n v="21"/>
    <n v="1"/>
    <n v="23"/>
  </r>
  <r>
    <d v="2013-05-23T00:00:00"/>
    <d v="2013-05-23T00:00:00"/>
    <x v="1"/>
    <n v="10.3"/>
    <n v="0"/>
    <n v="30"/>
    <n v="0"/>
    <d v="1899-12-30T00:30:00"/>
    <d v="1899-12-30T00:02:55"/>
    <s v="YNHH"/>
    <x v="303"/>
    <n v="20.600000000000019"/>
    <n v="0"/>
    <x v="13"/>
    <s v="Spin Class"/>
    <d v="1899-12-30T05:26:13"/>
    <d v="1899-12-30T02:43:06"/>
    <m/>
    <n v="0"/>
    <n v="0"/>
    <d v="1899-12-30T01:16:19"/>
    <d v="1899-12-30T02:08:43"/>
    <d v="1899-12-30T00:38:09"/>
    <d v="1899-12-30T01:04:21"/>
    <n v="169"/>
    <x v="12"/>
    <x v="2"/>
    <n v="201305"/>
    <n v="21"/>
    <n v="0"/>
    <n v="23"/>
  </r>
  <r>
    <d v="2013-05-23T00:00:00"/>
    <d v="2013-05-23T00:00:00"/>
    <x v="2"/>
    <n v="1.76"/>
    <n v="0"/>
    <n v="15"/>
    <n v="0"/>
    <d v="1899-12-30T00:15:00"/>
    <d v="1899-12-30T00:08:31"/>
    <s v="R201301"/>
    <x v="274"/>
    <n v="7.0400000000000054"/>
    <n v="0"/>
    <x v="13"/>
    <m/>
    <d v="1899-12-30T03:43:18"/>
    <d v="1899-12-30T01:51:39"/>
    <m/>
    <n v="0"/>
    <n v="0"/>
    <d v="1899-12-30T03:43:18"/>
    <d v="1899-12-30T04:35:42"/>
    <d v="1899-12-30T01:51:39"/>
    <d v="1899-12-30T02:17:51"/>
    <n v="834"/>
    <x v="12"/>
    <x v="2"/>
    <n v="201305"/>
    <n v="21"/>
    <n v="0"/>
    <n v="23"/>
  </r>
  <r>
    <d v="2013-05-24T00:00:00"/>
    <d v="2013-05-24T00:00:00"/>
    <x v="2"/>
    <n v="8.1999999999999993"/>
    <n v="1"/>
    <n v="20"/>
    <n v="55"/>
    <d v="1899-12-30T01:20:55"/>
    <d v="1899-12-30T00:09:52"/>
    <s v="R201301"/>
    <x v="319"/>
    <n v="6.0803295571575733"/>
    <n v="0"/>
    <x v="18"/>
    <s v="http://runkeeper.com/user/ctkeane/activity/185068218"/>
    <d v="1899-12-30T04:18:32"/>
    <d v="1899-12-30T02:09:16"/>
    <m/>
    <n v="0"/>
    <n v="0"/>
    <d v="1899-12-30T04:18:32"/>
    <d v="1899-12-30T05:10:56"/>
    <d v="1899-12-30T02:09:16"/>
    <d v="1899-12-30T02:35:28"/>
    <n v="1422"/>
    <x v="12"/>
    <x v="2"/>
    <n v="201305"/>
    <n v="21"/>
    <n v="0"/>
    <n v="24"/>
  </r>
  <r>
    <d v="2013-05-26T00:00:00"/>
    <d v="2013-05-26T00:00:00"/>
    <x v="0"/>
    <n v="0.4"/>
    <n v="0"/>
    <n v="15"/>
    <n v="0"/>
    <d v="1899-12-30T00:15:00"/>
    <d v="1899-12-30T00:37:30"/>
    <s v="Lake"/>
    <x v="320"/>
    <n v="1.6000000000000014"/>
    <n v="0"/>
    <x v="25"/>
    <m/>
    <d v="1899-12-30T01:30:00"/>
    <d v="1899-12-30T00:45:00"/>
    <m/>
    <n v="0"/>
    <n v="0"/>
    <d v="1899-12-30T16:22:30"/>
    <d v="1899-12-30T17:14:54"/>
    <d v="1899-12-30T08:11:15"/>
    <d v="1899-12-30T08:37:27"/>
    <n v="3356"/>
    <x v="12"/>
    <x v="2"/>
    <n v="201305"/>
    <n v="22"/>
    <n v="1"/>
    <n v="26"/>
  </r>
  <r>
    <d v="2013-05-27T00:00:00"/>
    <d v="2013-05-27T00:00:00"/>
    <x v="1"/>
    <n v="64.2"/>
    <n v="4"/>
    <n v="9"/>
    <n v="48"/>
    <d v="1899-12-30T04:09:48"/>
    <d v="1899-12-30T00:03:53"/>
    <s v="Ciocci"/>
    <x v="321"/>
    <n v="15.420336269015223"/>
    <n v="0"/>
    <x v="6"/>
    <s v="http://app.strava.com/activities/56636675"/>
    <d v="1899-12-30T07:15:47"/>
    <d v="1899-12-30T03:37:54"/>
    <m/>
    <n v="0"/>
    <n v="0"/>
    <d v="1899-12-30T01:41:57"/>
    <d v="1899-12-30T02:34:21"/>
    <d v="1899-12-30T00:50:58"/>
    <d v="1899-12-30T01:17:10"/>
    <n v="430"/>
    <x v="12"/>
    <x v="2"/>
    <n v="201305"/>
    <n v="22"/>
    <n v="0"/>
    <n v="27"/>
  </r>
  <r>
    <d v="2013-05-28T00:00:00"/>
    <d v="2013-05-28T00:00:00"/>
    <x v="1"/>
    <n v="10"/>
    <n v="0"/>
    <n v="26"/>
    <n v="10"/>
    <d v="1899-12-30T00:26:10"/>
    <d v="1899-12-30T00:02:37"/>
    <s v="YNHH"/>
    <x v="303"/>
    <n v="22.9299363057325"/>
    <n v="0"/>
    <x v="13"/>
    <m/>
    <d v="1899-12-30T04:53:04"/>
    <d v="1899-12-30T02:26:32"/>
    <m/>
    <n v="0"/>
    <n v="0"/>
    <d v="1899-12-30T01:08:33"/>
    <d v="1899-12-30T02:00:57"/>
    <d v="1899-12-30T00:34:17"/>
    <d v="1899-12-30T01:00:29"/>
    <n v="65"/>
    <x v="12"/>
    <x v="2"/>
    <n v="201305"/>
    <n v="22"/>
    <n v="0"/>
    <n v="28"/>
  </r>
  <r>
    <d v="2013-05-29T00:00:00"/>
    <d v="2013-05-29T00:00:00"/>
    <x v="0"/>
    <n v="0.53"/>
    <n v="0"/>
    <n v="19"/>
    <n v="25"/>
    <d v="1899-12-30T00:19:25"/>
    <d v="1899-12-30T00:36:38"/>
    <s v="Ewood"/>
    <x v="318"/>
    <n v="1.6377682403433489"/>
    <n v="0"/>
    <x v="6"/>
    <s v="19 Laps"/>
    <d v="1899-12-30T01:27:55"/>
    <d v="1899-12-30T00:43:58"/>
    <m/>
    <n v="0"/>
    <n v="0"/>
    <d v="1899-12-30T15:59:51"/>
    <d v="1899-12-30T16:52:15"/>
    <d v="1899-12-30T07:59:55"/>
    <d v="1899-12-30T08:26:07"/>
    <n v="3333"/>
    <x v="12"/>
    <x v="2"/>
    <n v="201305"/>
    <n v="22"/>
    <n v="0"/>
    <n v="29"/>
  </r>
  <r>
    <d v="2013-05-30T00:00:00"/>
    <d v="2013-05-30T00:00:00"/>
    <x v="2"/>
    <n v="3.65"/>
    <n v="0"/>
    <n v="34"/>
    <n v="31"/>
    <d v="1899-12-30T00:34:31"/>
    <d v="1899-12-30T00:09:27"/>
    <s v="R201301"/>
    <x v="322"/>
    <n v="6.3447609850313906"/>
    <n v="0"/>
    <x v="4"/>
    <s v="http://runkeeper.com/user/ctkeane/activity/187805135"/>
    <d v="1899-12-30T04:07:46"/>
    <d v="1899-12-30T02:03:53"/>
    <m/>
    <n v="0"/>
    <n v="0"/>
    <d v="1899-12-30T04:07:46"/>
    <d v="1899-12-30T05:00:10"/>
    <d v="1899-12-30T02:03:53"/>
    <d v="1899-12-30T02:30:05"/>
    <n v="1095"/>
    <x v="12"/>
    <x v="2"/>
    <n v="201305"/>
    <n v="22"/>
    <n v="0"/>
    <n v="30"/>
  </r>
  <r>
    <d v="2013-06-01T00:00:00"/>
    <d v="2013-06-01T00:00:00"/>
    <x v="0"/>
    <n v="0.5"/>
    <n v="0"/>
    <n v="17"/>
    <n v="0"/>
    <d v="1899-12-30T00:17:00"/>
    <d v="1899-12-30T00:34:00"/>
    <s v="Lake"/>
    <x v="320"/>
    <n v="1.7647058823529427"/>
    <n v="0"/>
    <x v="6"/>
    <s v="Quick swim"/>
    <d v="1899-12-30T01:21:36"/>
    <d v="1899-12-30T00:40:48"/>
    <m/>
    <n v="0"/>
    <n v="0"/>
    <d v="1899-12-30T14:50:48"/>
    <d v="1899-12-30T15:43:12"/>
    <d v="1899-12-30T07:25:24"/>
    <d v="1899-12-30T07:51:36"/>
    <n v="3232"/>
    <x v="12"/>
    <x v="3"/>
    <n v="201306"/>
    <n v="22"/>
    <n v="1"/>
    <n v="1"/>
  </r>
  <r>
    <d v="2013-06-02T00:00:00"/>
    <d v="2013-06-02T00:00:00"/>
    <x v="0"/>
    <n v="1.2"/>
    <n v="0"/>
    <n v="41"/>
    <n v="52"/>
    <d v="1899-12-30T00:41:52"/>
    <d v="1899-12-30T00:34:53"/>
    <s v="Lake"/>
    <x v="197"/>
    <n v="1.7197452229299375"/>
    <n v="0"/>
    <x v="4"/>
    <m/>
    <d v="1899-12-30T01:23:44"/>
    <d v="1899-12-30T00:41:52"/>
    <m/>
    <n v="0"/>
    <n v="0"/>
    <d v="1899-12-30T15:14:05"/>
    <d v="1899-12-30T16:06:29"/>
    <d v="1899-12-30T07:37:03"/>
    <d v="1899-12-30T08:03:15"/>
    <n v="3258"/>
    <x v="12"/>
    <x v="3"/>
    <n v="201306"/>
    <n v="23"/>
    <n v="0"/>
    <n v="2"/>
  </r>
  <r>
    <d v="2013-06-02T00:00:00"/>
    <d v="2013-06-02T00:00:00"/>
    <x v="1"/>
    <n v="56"/>
    <n v="3"/>
    <n v="15"/>
    <n v="53"/>
    <d v="1899-12-30T03:15:53"/>
    <d v="1899-12-30T00:03:30"/>
    <s v="Ciocci"/>
    <x v="197"/>
    <n v="17.153067301965468"/>
    <n v="154"/>
    <x v="4"/>
    <m/>
    <d v="1899-12-30T06:31:46"/>
    <d v="1899-12-30T03:15:53"/>
    <m/>
    <n v="0"/>
    <n v="0"/>
    <d v="1899-12-30T01:31:39"/>
    <d v="1899-12-30T02:24:03"/>
    <d v="1899-12-30T00:45:49"/>
    <d v="1899-12-30T01:12:01"/>
    <n v="295"/>
    <x v="12"/>
    <x v="3"/>
    <n v="201306"/>
    <n v="23"/>
    <n v="0"/>
    <n v="2"/>
  </r>
  <r>
    <d v="2013-06-02T00:00:00"/>
    <d v="2013-06-02T00:00:00"/>
    <x v="2"/>
    <n v="13.1"/>
    <n v="2"/>
    <n v="46"/>
    <n v="5"/>
    <d v="1899-12-30T02:46:05"/>
    <d v="1899-12-30T00:12:41"/>
    <s v="R201301"/>
    <x v="197"/>
    <n v="4.7325639739086833"/>
    <n v="161"/>
    <x v="4"/>
    <m/>
    <d v="1899-12-30T05:32:10"/>
    <d v="1899-12-30T02:46:05"/>
    <m/>
    <n v="0"/>
    <n v="0"/>
    <d v="1899-12-30T05:32:10"/>
    <d v="1899-12-30T06:24:34"/>
    <d v="1899-12-30T02:46:05"/>
    <d v="1899-12-30T03:12:17"/>
    <n v="2829"/>
    <x v="12"/>
    <x v="3"/>
    <n v="201306"/>
    <n v="23"/>
    <n v="0"/>
    <n v="2"/>
  </r>
  <r>
    <d v="2013-06-02T00:00:00"/>
    <d v="2013-06-02T00:00:00"/>
    <x v="8"/>
    <n v="1"/>
    <n v="0"/>
    <n v="9"/>
    <n v="26"/>
    <d v="1899-12-30T00:09:26"/>
    <d v="1899-12-30T00:09:26"/>
    <s v="R201301"/>
    <x v="323"/>
    <n v="6.3604240282685556"/>
    <n v="0"/>
    <x v="4"/>
    <m/>
    <d v="1899-12-30T00:00:00"/>
    <d v="1899-12-30T00:00:00"/>
    <m/>
    <n v="0"/>
    <n v="0"/>
    <d v="1899-12-30T04:07:09"/>
    <d v="1899-12-30T04:59:33"/>
    <d v="1899-12-30T02:03:35"/>
    <d v="1899-12-30T02:29:47"/>
    <n v="1081"/>
    <x v="12"/>
    <x v="3"/>
    <n v="201306"/>
    <n v="23"/>
    <n v="0"/>
    <n v="2"/>
  </r>
  <r>
    <d v="2013-06-02T00:00:00"/>
    <d v="2013-06-02T00:00:00"/>
    <x v="9"/>
    <n v="1"/>
    <n v="0"/>
    <n v="11"/>
    <n v="12"/>
    <d v="1899-12-30T00:11:12"/>
    <d v="1899-12-30T00:11:12"/>
    <s v="R201301"/>
    <x v="323"/>
    <n v="5.3571428571428621"/>
    <n v="0"/>
    <x v="4"/>
    <m/>
    <d v="1899-12-30T00:00:00"/>
    <d v="1899-12-30T00:00:00"/>
    <m/>
    <n v="0"/>
    <n v="0"/>
    <d v="1899-12-30T04:53:26"/>
    <d v="1899-12-30T05:45:50"/>
    <d v="1899-12-30T02:26:43"/>
    <d v="1899-12-30T02:52:55"/>
    <n v="2364"/>
    <x v="12"/>
    <x v="3"/>
    <n v="201306"/>
    <n v="23"/>
    <n v="0"/>
    <n v="2"/>
  </r>
  <r>
    <d v="2013-06-02T00:00:00"/>
    <d v="2013-06-02T00:00:00"/>
    <x v="10"/>
    <n v="1"/>
    <n v="0"/>
    <n v="12"/>
    <n v="35"/>
    <d v="1899-12-30T00:12:35"/>
    <d v="1899-12-30T00:12:35"/>
    <s v="R201301"/>
    <x v="323"/>
    <n v="4.7682119205298052"/>
    <n v="0"/>
    <x v="4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3"/>
    <n v="201306"/>
    <n v="23"/>
    <n v="0"/>
    <n v="2"/>
  </r>
  <r>
    <d v="2013-06-02T00:00:00"/>
    <d v="2013-06-02T00:00:00"/>
    <x v="11"/>
    <n v="1"/>
    <n v="0"/>
    <n v="13"/>
    <n v="11"/>
    <d v="1899-12-30T00:13:11"/>
    <d v="1899-12-30T00:13:11"/>
    <s v="R201301"/>
    <x v="323"/>
    <n v="4.5512010113780059"/>
    <n v="0"/>
    <x v="4"/>
    <m/>
    <d v="1899-12-30T00:00:00"/>
    <d v="1899-12-30T00:00:00"/>
    <m/>
    <n v="0"/>
    <n v="0"/>
    <d v="1899-12-30T05:45:24"/>
    <d v="1899-12-30T06:37:48"/>
    <d v="1899-12-30T02:52:42"/>
    <d v="1899-12-30T03:18:54"/>
    <n v="2884"/>
    <x v="12"/>
    <x v="3"/>
    <n v="201306"/>
    <n v="23"/>
    <n v="0"/>
    <n v="2"/>
  </r>
  <r>
    <d v="2013-06-02T00:00:00"/>
    <d v="2013-06-02T00:00:00"/>
    <x v="12"/>
    <n v="1"/>
    <n v="0"/>
    <n v="14"/>
    <n v="23"/>
    <d v="1899-12-30T00:14:23"/>
    <d v="1899-12-30T00:14:23"/>
    <s v="R201301"/>
    <x v="323"/>
    <n v="4.1714947856315208"/>
    <n v="0"/>
    <x v="4"/>
    <m/>
    <d v="1899-12-30T00:00:00"/>
    <d v="1899-12-30T00:00:00"/>
    <m/>
    <n v="0"/>
    <n v="0"/>
    <d v="1899-12-30T06:16:51"/>
    <d v="1899-12-30T07:09:15"/>
    <d v="1899-12-30T03:08:25"/>
    <d v="1899-12-30T03:34:37"/>
    <n v="2982"/>
    <x v="12"/>
    <x v="3"/>
    <n v="201306"/>
    <n v="23"/>
    <n v="0"/>
    <n v="2"/>
  </r>
  <r>
    <d v="2013-06-02T00:00:00"/>
    <d v="2013-06-02T00:00:00"/>
    <x v="13"/>
    <n v="1"/>
    <n v="0"/>
    <n v="12"/>
    <n v="52"/>
    <d v="1899-12-30T00:12:52"/>
    <d v="1899-12-30T00:12:52"/>
    <s v="R201301"/>
    <x v="323"/>
    <n v="4.6632124352331639"/>
    <n v="0"/>
    <x v="4"/>
    <m/>
    <d v="1899-12-30T00:00:00"/>
    <d v="1899-12-30T00:00:00"/>
    <m/>
    <n v="0"/>
    <n v="0"/>
    <d v="1899-12-30T05:37:06"/>
    <d v="1899-12-30T06:29:30"/>
    <d v="1899-12-30T02:48:33"/>
    <d v="1899-12-30T03:14:45"/>
    <n v="2853"/>
    <x v="12"/>
    <x v="3"/>
    <n v="201306"/>
    <n v="23"/>
    <n v="0"/>
    <n v="2"/>
  </r>
  <r>
    <d v="2013-06-02T00:00:00"/>
    <d v="2013-06-02T00:00:00"/>
    <x v="14"/>
    <n v="1"/>
    <n v="0"/>
    <n v="13"/>
    <n v="18"/>
    <d v="1899-12-30T00:13:18"/>
    <d v="1899-12-30T00:13:18"/>
    <s v="R201301"/>
    <x v="323"/>
    <n v="4.5112781954887247"/>
    <n v="0"/>
    <x v="4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  <n v="23"/>
    <n v="0"/>
    <n v="2"/>
  </r>
  <r>
    <d v="2013-06-02T00:00:00"/>
    <d v="2013-06-02T00:00:00"/>
    <x v="15"/>
    <n v="1"/>
    <n v="0"/>
    <n v="13"/>
    <n v="57"/>
    <d v="1899-12-30T00:13:57"/>
    <d v="1899-12-30T00:13:57"/>
    <s v="R201301"/>
    <x v="323"/>
    <n v="4.3010752688172076"/>
    <n v="0"/>
    <x v="4"/>
    <m/>
    <d v="1899-12-30T00:00:00"/>
    <d v="1899-12-30T00:00:00"/>
    <m/>
    <n v="0"/>
    <n v="0"/>
    <d v="1899-12-30T06:05:29"/>
    <d v="1899-12-30T06:57:53"/>
    <d v="1899-12-30T03:02:45"/>
    <d v="1899-12-30T03:28:57"/>
    <n v="2948"/>
    <x v="12"/>
    <x v="3"/>
    <n v="201306"/>
    <n v="23"/>
    <n v="0"/>
    <n v="2"/>
  </r>
  <r>
    <d v="2013-06-02T00:00:00"/>
    <d v="2013-06-02T00:00:00"/>
    <x v="16"/>
    <n v="1"/>
    <n v="0"/>
    <n v="11"/>
    <n v="4"/>
    <d v="1899-12-30T00:11:04"/>
    <d v="1899-12-30T00:11:04"/>
    <s v="R201301"/>
    <x v="323"/>
    <n v="5.4216867469879562"/>
    <n v="0"/>
    <x v="4"/>
    <m/>
    <d v="1899-12-30T00:00:00"/>
    <d v="1899-12-30T00:00:00"/>
    <m/>
    <n v="0"/>
    <n v="0"/>
    <d v="1899-12-30T04:49:57"/>
    <d v="1899-12-30T05:42:21"/>
    <d v="1899-12-30T02:24:58"/>
    <d v="1899-12-30T02:51:10"/>
    <n v="2287"/>
    <x v="12"/>
    <x v="3"/>
    <n v="201306"/>
    <n v="23"/>
    <n v="0"/>
    <n v="2"/>
  </r>
  <r>
    <d v="2013-06-02T00:00:00"/>
    <d v="2013-06-02T00:00:00"/>
    <x v="17"/>
    <n v="1"/>
    <n v="0"/>
    <n v="11"/>
    <n v="16"/>
    <d v="1899-12-30T00:11:16"/>
    <d v="1899-12-30T00:11:16"/>
    <s v="R201301"/>
    <x v="323"/>
    <n v="5.3254437869822517"/>
    <n v="0"/>
    <x v="4"/>
    <m/>
    <d v="1899-12-30T00:00:00"/>
    <d v="1899-12-30T00:00:00"/>
    <m/>
    <n v="0"/>
    <n v="0"/>
    <d v="1899-12-30T04:55:11"/>
    <d v="1899-12-30T05:47:35"/>
    <d v="1899-12-30T02:27:36"/>
    <d v="1899-12-30T02:53:48"/>
    <n v="2395"/>
    <x v="12"/>
    <x v="3"/>
    <n v="201306"/>
    <n v="23"/>
    <n v="0"/>
    <n v="2"/>
  </r>
  <r>
    <d v="2013-06-02T00:00:00"/>
    <d v="2013-06-02T00:00:00"/>
    <x v="18"/>
    <n v="1"/>
    <n v="0"/>
    <n v="13"/>
    <n v="18"/>
    <d v="1899-12-30T00:13:18"/>
    <d v="1899-12-30T00:13:18"/>
    <s v="R201301"/>
    <x v="323"/>
    <n v="4.5112781954887247"/>
    <n v="0"/>
    <x v="4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  <n v="23"/>
    <n v="0"/>
    <n v="2"/>
  </r>
  <r>
    <d v="2013-06-02T00:00:00"/>
    <d v="2013-06-02T00:00:00"/>
    <x v="19"/>
    <n v="1"/>
    <n v="0"/>
    <n v="15"/>
    <n v="42"/>
    <d v="1899-12-30T00:15:42"/>
    <d v="1899-12-30T00:15:42"/>
    <s v="R201301"/>
    <x v="323"/>
    <n v="3.8216560509554172"/>
    <n v="0"/>
    <x v="4"/>
    <m/>
    <d v="1899-12-30T00:00:00"/>
    <d v="1899-12-30T00:00:00"/>
    <m/>
    <n v="0"/>
    <n v="0"/>
    <d v="1899-12-30T06:51:20"/>
    <d v="1899-12-30T07:43:44"/>
    <d v="1899-12-30T03:25:40"/>
    <d v="1899-12-30T03:51:52"/>
    <n v="3062"/>
    <x v="12"/>
    <x v="3"/>
    <n v="201306"/>
    <n v="23"/>
    <n v="0"/>
    <n v="2"/>
  </r>
  <r>
    <d v="2013-06-02T00:00:00"/>
    <d v="2013-06-02T00:00:00"/>
    <x v="20"/>
    <n v="1"/>
    <n v="0"/>
    <n v="14"/>
    <n v="48"/>
    <d v="1899-12-30T00:14:48"/>
    <d v="1899-12-30T00:14:48"/>
    <s v="R201301"/>
    <x v="323"/>
    <n v="4.0540540540540571"/>
    <n v="0"/>
    <x v="4"/>
    <m/>
    <d v="1899-12-30T00:00:00"/>
    <d v="1899-12-30T00:00:00"/>
    <m/>
    <n v="0"/>
    <n v="0"/>
    <d v="1899-12-30T06:27:46"/>
    <d v="1899-12-30T07:20:10"/>
    <d v="1899-12-30T03:13:53"/>
    <d v="1899-12-30T03:40:05"/>
    <n v="3003"/>
    <x v="12"/>
    <x v="3"/>
    <n v="201306"/>
    <n v="23"/>
    <n v="0"/>
    <n v="2"/>
  </r>
  <r>
    <d v="2013-06-02T00:00:00"/>
    <d v="2013-06-02T00:00:00"/>
    <x v="3"/>
    <n v="0.01"/>
    <n v="0"/>
    <n v="2"/>
    <n v="59"/>
    <d v="1899-12-30T00:02:59"/>
    <d v="1899-12-30T04:58:20"/>
    <s v="R201301"/>
    <x v="197"/>
    <n v="0.20111731843575434"/>
    <n v="0"/>
    <x v="4"/>
    <m/>
    <d v="1899-12-30T00:00:00"/>
    <d v="1899-12-30T00:00:00"/>
    <m/>
    <n v="0"/>
    <n v="0"/>
    <d v="1900-01-04T10:16:20"/>
    <d v="1900-01-04T11:08:44"/>
    <d v="1900-01-01T17:08:10"/>
    <d v="1900-01-01T17:34:22"/>
    <n v="3540"/>
    <x v="12"/>
    <x v="3"/>
    <n v="201306"/>
    <n v="23"/>
    <n v="0"/>
    <n v="2"/>
  </r>
  <r>
    <d v="2013-06-02T00:00:00"/>
    <d v="2013-06-02T00:00:00"/>
    <x v="4"/>
    <n v="0.01"/>
    <n v="0"/>
    <n v="3"/>
    <n v="9"/>
    <d v="1899-12-30T00:03:09"/>
    <d v="1899-12-30T05:15:00"/>
    <s v="R201301"/>
    <x v="197"/>
    <n v="0.19047619047619066"/>
    <n v="0"/>
    <x v="4"/>
    <m/>
    <d v="1899-12-30T00:00:00"/>
    <d v="1899-12-30T00:00:00"/>
    <m/>
    <n v="0"/>
    <n v="0"/>
    <d v="1900-01-04T17:33:00"/>
    <d v="1900-01-04T18:25:24"/>
    <d v="1900-01-01T20:46:30"/>
    <d v="1900-01-01T21:12:42"/>
    <n v="3544"/>
    <x v="12"/>
    <x v="3"/>
    <n v="201306"/>
    <n v="23"/>
    <n v="0"/>
    <n v="2"/>
  </r>
  <r>
    <d v="2013-06-03T00:00:00"/>
    <d v="2013-06-03T00:00:00"/>
    <x v="2"/>
    <n v="2"/>
    <n v="0"/>
    <n v="21"/>
    <n v="0"/>
    <d v="1899-12-30T00:21:00"/>
    <d v="1899-12-30T00:10:30"/>
    <s v="ZootKane"/>
    <x v="274"/>
    <n v="5.7142857142857197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38"/>
    <x v="12"/>
    <x v="3"/>
    <n v="201306"/>
    <n v="23"/>
    <n v="0"/>
    <n v="3"/>
  </r>
  <r>
    <d v="2013-06-04T00:00:00"/>
    <d v="2013-06-04T00:00:00"/>
    <x v="1"/>
    <n v="10.3"/>
    <n v="0"/>
    <n v="30"/>
    <n v="16"/>
    <d v="1899-12-30T00:30:16"/>
    <d v="1899-12-30T00:02:56"/>
    <s v="YNHH"/>
    <x v="303"/>
    <n v="20.418502202643186"/>
    <n v="0"/>
    <x v="13"/>
    <m/>
    <d v="1899-12-30T05:29:07"/>
    <d v="1899-12-30T02:44:33"/>
    <m/>
    <n v="0"/>
    <n v="0"/>
    <d v="1899-12-30T01:16:59"/>
    <d v="1899-12-30T02:09:23"/>
    <d v="1899-12-30T00:38:30"/>
    <d v="1899-12-30T01:04:42"/>
    <n v="175"/>
    <x v="12"/>
    <x v="3"/>
    <n v="201306"/>
    <n v="23"/>
    <n v="0"/>
    <n v="4"/>
  </r>
  <r>
    <d v="2013-06-05T00:00:00"/>
    <d v="2013-06-05T00:00:00"/>
    <x v="2"/>
    <n v="4.0999999999999996"/>
    <n v="0"/>
    <n v="38"/>
    <n v="10"/>
    <d v="1899-12-30T00:38:10"/>
    <d v="1899-12-30T00:09:19"/>
    <s v="ZootKane"/>
    <x v="324"/>
    <n v="6.4454148471615769"/>
    <n v="0"/>
    <x v="14"/>
    <s v="http://app.strava.com/activities/58392885"/>
    <d v="1899-12-30T04:03:54"/>
    <d v="1899-12-30T02:01:57"/>
    <m/>
    <n v="0"/>
    <n v="0"/>
    <d v="1899-12-30T04:03:54"/>
    <d v="1899-12-30T04:56:18"/>
    <d v="1899-12-30T02:01:57"/>
    <d v="1899-12-30T02:28:09"/>
    <n v="1023"/>
    <x v="12"/>
    <x v="3"/>
    <n v="201306"/>
    <n v="23"/>
    <n v="0"/>
    <n v="5"/>
  </r>
  <r>
    <d v="2013-06-06T00:00:00"/>
    <d v="2013-06-06T00:00:00"/>
    <x v="1"/>
    <n v="10.7"/>
    <n v="0"/>
    <n v="30"/>
    <n v="0"/>
    <d v="1899-12-30T00:30:00"/>
    <d v="1899-12-30T00:02:48"/>
    <s v="YNHH"/>
    <x v="303"/>
    <n v="21.400000000000016"/>
    <n v="0"/>
    <x v="13"/>
    <m/>
    <d v="1899-12-30T05:14:01"/>
    <d v="1899-12-30T02:37:01"/>
    <m/>
    <n v="0"/>
    <n v="0"/>
    <d v="1899-12-30T01:13:27"/>
    <d v="1899-12-30T02:05:52"/>
    <d v="1899-12-30T00:36:44"/>
    <d v="1899-12-30T01:02:56"/>
    <n v="132"/>
    <x v="12"/>
    <x v="3"/>
    <n v="201306"/>
    <n v="23"/>
    <n v="0"/>
    <n v="6"/>
  </r>
  <r>
    <d v="2013-06-06T00:00:00"/>
    <d v="2013-06-06T00:00:00"/>
    <x v="2"/>
    <n v="2.9"/>
    <n v="0"/>
    <n v="25"/>
    <n v="48"/>
    <d v="1899-12-30T00:25:48"/>
    <d v="1899-12-30T00:08:54"/>
    <s v="ZootKane"/>
    <x v="325"/>
    <n v="6.7441860465116319"/>
    <n v="0"/>
    <x v="2"/>
    <m/>
    <d v="1899-12-30T03:53:05"/>
    <d v="1899-12-30T01:56:33"/>
    <m/>
    <n v="0"/>
    <n v="0"/>
    <d v="1899-12-30T03:53:05"/>
    <d v="1899-12-30T04:45:29"/>
    <d v="1899-12-30T01:56:33"/>
    <d v="1899-12-30T02:22:45"/>
    <n v="887"/>
    <x v="12"/>
    <x v="3"/>
    <n v="201306"/>
    <n v="23"/>
    <n v="0"/>
    <n v="6"/>
  </r>
  <r>
    <d v="2013-06-07T00:00:00"/>
    <d v="2013-06-07T00:00:00"/>
    <x v="2"/>
    <n v="3.11"/>
    <n v="0"/>
    <n v="26"/>
    <n v="47"/>
    <d v="1899-12-30T00:26:47"/>
    <d v="1899-12-30T00:08:37"/>
    <s v="ZootKane"/>
    <x v="274"/>
    <n v="6.9670192906036146"/>
    <n v="0"/>
    <x v="13"/>
    <m/>
    <d v="1899-12-30T03:45:38"/>
    <d v="1899-12-30T01:52:49"/>
    <m/>
    <n v="0"/>
    <n v="0"/>
    <d v="1899-12-30T03:45:38"/>
    <d v="1899-12-30T04:38:02"/>
    <d v="1899-12-30T01:52:49"/>
    <d v="1899-12-30T02:19:01"/>
    <n v="845"/>
    <x v="12"/>
    <x v="3"/>
    <n v="201306"/>
    <n v="23"/>
    <n v="0"/>
    <n v="7"/>
  </r>
  <r>
    <d v="2013-06-10T00:00:00"/>
    <d v="2013-06-10T00:00:00"/>
    <x v="2"/>
    <n v="4"/>
    <n v="0"/>
    <n v="37"/>
    <n v="6"/>
    <d v="1899-12-30T00:37:06"/>
    <d v="1899-12-30T00:09:16"/>
    <s v="R201301"/>
    <x v="326"/>
    <n v="6.4690026954177942"/>
    <n v="159"/>
    <x v="2"/>
    <m/>
    <d v="1899-12-30T04:03:00"/>
    <d v="1899-12-30T02:01:30"/>
    <m/>
    <n v="0"/>
    <n v="0"/>
    <d v="1899-12-30T04:03:00"/>
    <d v="1899-12-30T04:55:24"/>
    <d v="1899-12-30T02:01:30"/>
    <d v="1899-12-30T02:27:42"/>
    <n v="1000"/>
    <x v="12"/>
    <x v="3"/>
    <n v="201306"/>
    <n v="24"/>
    <n v="2"/>
    <n v="10"/>
  </r>
  <r>
    <d v="2013-06-11T00:00:00"/>
    <d v="2013-06-11T00:00:00"/>
    <x v="2"/>
    <n v="9"/>
    <n v="1"/>
    <n v="39"/>
    <n v="15"/>
    <d v="1899-12-30T01:39:15"/>
    <d v="1899-12-30T00:11:02"/>
    <s v="R201301"/>
    <x v="327"/>
    <n v="5.4408060453400546"/>
    <n v="159"/>
    <x v="2"/>
    <m/>
    <d v="1899-12-30T04:48:56"/>
    <d v="1899-12-30T02:24:28"/>
    <m/>
    <n v="0"/>
    <n v="0"/>
    <d v="1899-12-30T04:48:56"/>
    <d v="1899-12-30T05:41:20"/>
    <d v="1899-12-30T02:24:28"/>
    <d v="1899-12-30T02:50:40"/>
    <n v="2265"/>
    <x v="12"/>
    <x v="3"/>
    <n v="201306"/>
    <n v="24"/>
    <n v="0"/>
    <n v="11"/>
  </r>
  <r>
    <d v="2013-06-15T00:00:00"/>
    <d v="2013-06-15T00:00:00"/>
    <x v="0"/>
    <n v="1"/>
    <n v="0"/>
    <n v="36"/>
    <n v="56"/>
    <d v="1899-12-30T00:36:56"/>
    <d v="1899-12-30T00:36:56"/>
    <s v="Lake"/>
    <x v="19"/>
    <n v="1.6245487364620952"/>
    <n v="0"/>
    <x v="6"/>
    <m/>
    <d v="1899-12-30T01:28:38"/>
    <d v="1899-12-30T00:44:19"/>
    <m/>
    <n v="0"/>
    <n v="0"/>
    <d v="1899-12-30T16:07:39"/>
    <d v="1899-12-30T17:00:03"/>
    <d v="1899-12-30T08:03:50"/>
    <d v="1899-12-30T08:30:02"/>
    <n v="3345"/>
    <x v="12"/>
    <x v="3"/>
    <n v="201306"/>
    <n v="24"/>
    <n v="3"/>
    <n v="15"/>
  </r>
  <r>
    <d v="2013-06-15T00:00:00"/>
    <d v="2013-06-15T00:00:00"/>
    <x v="1"/>
    <n v="25"/>
    <n v="1"/>
    <n v="26"/>
    <n v="52"/>
    <d v="1899-12-30T01:26:52"/>
    <d v="1899-12-30T00:03:28"/>
    <s v="Ciocci"/>
    <x v="19"/>
    <n v="17.267843438219504"/>
    <n v="0"/>
    <x v="6"/>
    <m/>
    <d v="1899-12-30T06:29:10"/>
    <d v="1899-12-30T03:14:35"/>
    <m/>
    <n v="0"/>
    <n v="0"/>
    <d v="1899-12-30T01:31:02"/>
    <d v="1899-12-30T02:23:26"/>
    <d v="1899-12-30T00:45:31"/>
    <d v="1899-12-30T01:11:43"/>
    <n v="285"/>
    <x v="12"/>
    <x v="3"/>
    <n v="201306"/>
    <n v="24"/>
    <n v="0"/>
    <n v="15"/>
  </r>
  <r>
    <d v="2013-06-15T00:00:00"/>
    <d v="2013-06-15T00:00:00"/>
    <x v="2"/>
    <n v="6.2"/>
    <n v="0"/>
    <n v="58"/>
    <n v="10"/>
    <d v="1899-12-30T00:58:10"/>
    <d v="1899-12-30T00:09:23"/>
    <s v="R201301"/>
    <x v="19"/>
    <n v="6.3954154727793746"/>
    <n v="0"/>
    <x v="6"/>
    <m/>
    <d v="1899-12-30T04:05:48"/>
    <d v="1899-12-30T02:02:54"/>
    <m/>
    <n v="0"/>
    <n v="0"/>
    <d v="1899-12-30T04:05:48"/>
    <d v="1899-12-30T04:58:12"/>
    <d v="1899-12-30T02:02:54"/>
    <d v="1899-12-30T02:29:06"/>
    <n v="1057"/>
    <x v="12"/>
    <x v="3"/>
    <n v="201306"/>
    <n v="24"/>
    <n v="0"/>
    <n v="15"/>
  </r>
  <r>
    <d v="2013-06-15T00:00:00"/>
    <d v="2013-06-15T00:00:00"/>
    <x v="3"/>
    <n v="1"/>
    <n v="0"/>
    <n v="3"/>
    <n v="24"/>
    <d v="1899-12-30T00:03:24"/>
    <d v="1899-12-30T00:03:24"/>
    <s v="R201301"/>
    <x v="19"/>
    <n v="17.647058823529424"/>
    <n v="0"/>
    <x v="6"/>
    <m/>
    <d v="1899-12-30T00:00:00"/>
    <d v="1899-12-30T00:00:00"/>
    <m/>
    <n v="0"/>
    <n v="0"/>
    <d v="1899-12-30T01:29:05"/>
    <d v="1899-12-30T02:21:29"/>
    <d v="1899-12-30T00:44:32"/>
    <d v="1899-12-30T01:10:44"/>
    <n v="270"/>
    <x v="12"/>
    <x v="3"/>
    <n v="201306"/>
    <n v="24"/>
    <n v="0"/>
    <n v="15"/>
  </r>
  <r>
    <d v="2013-06-15T00:00:00"/>
    <d v="2013-06-15T00:00:00"/>
    <x v="4"/>
    <n v="1"/>
    <n v="0"/>
    <n v="1"/>
    <n v="53"/>
    <d v="1899-12-30T00:01:53"/>
    <d v="1899-12-30T00:01:53"/>
    <s v="R201301"/>
    <x v="19"/>
    <n v="31.858407079646039"/>
    <n v="0"/>
    <x v="6"/>
    <m/>
    <d v="1899-12-30T00:00:00"/>
    <d v="1899-12-30T00:00:00"/>
    <m/>
    <n v="0"/>
    <n v="0"/>
    <d v="1899-12-30T00:49:21"/>
    <d v="1899-12-30T01:41:45"/>
    <d v="1899-12-30T00:24:40"/>
    <d v="1899-12-30T00:50:52"/>
    <n v="8"/>
    <x v="12"/>
    <x v="3"/>
    <n v="201306"/>
    <n v="24"/>
    <n v="0"/>
    <n v="15"/>
  </r>
  <r>
    <d v="2013-06-16T00:00:00"/>
    <d v="2013-06-16T00:00:00"/>
    <x v="1"/>
    <n v="101.3"/>
    <n v="6"/>
    <n v="11"/>
    <n v="15"/>
    <d v="1899-12-30T06:11:15"/>
    <d v="1899-12-30T00:03:40"/>
    <s v="Ciocci"/>
    <x v="328"/>
    <n v="16.371717171717183"/>
    <n v="0"/>
    <x v="14"/>
    <s v="http://app.strava.com/activities/60773519"/>
    <d v="1899-12-30T06:50:28"/>
    <d v="1899-12-30T03:25:14"/>
    <m/>
    <n v="0"/>
    <n v="0"/>
    <d v="1899-12-30T01:36:01"/>
    <d v="1899-12-30T02:28:25"/>
    <d v="1899-12-30T00:48:01"/>
    <d v="1899-12-30T01:14:13"/>
    <n v="353"/>
    <x v="12"/>
    <x v="3"/>
    <n v="201306"/>
    <n v="25"/>
    <n v="0"/>
    <n v="16"/>
  </r>
  <r>
    <d v="2013-06-17T00:00:00"/>
    <d v="2013-06-17T00:00:00"/>
    <x v="2"/>
    <n v="2.5"/>
    <n v="0"/>
    <n v="24"/>
    <n v="47"/>
    <d v="1899-12-30T00:24:47"/>
    <d v="1899-12-30T00:09:55"/>
    <s v="ZootKane"/>
    <x v="274"/>
    <n v="6.0524546065904552"/>
    <n v="0"/>
    <x v="13"/>
    <s v="Intervals"/>
    <d v="1899-12-30T04:19:44"/>
    <d v="1899-12-30T02:09:52"/>
    <m/>
    <n v="0"/>
    <n v="0"/>
    <d v="1899-12-30T04:19:44"/>
    <d v="1899-12-30T05:12:08"/>
    <d v="1899-12-30T02:09:52"/>
    <d v="1899-12-30T02:36:04"/>
    <n v="1453"/>
    <x v="12"/>
    <x v="3"/>
    <n v="201306"/>
    <n v="25"/>
    <n v="0"/>
    <n v="17"/>
  </r>
  <r>
    <d v="2013-06-18T00:00:00"/>
    <d v="2013-06-18T00:00:00"/>
    <x v="1"/>
    <n v="10.8"/>
    <n v="0"/>
    <n v="30"/>
    <n v="28"/>
    <d v="1899-12-30T00:30:28"/>
    <d v="1899-12-30T00:02:49"/>
    <s v="YNHH"/>
    <x v="303"/>
    <n v="21.269146608315118"/>
    <n v="0"/>
    <x v="13"/>
    <m/>
    <d v="1899-12-30T05:15:57"/>
    <d v="1899-12-30T02:37:59"/>
    <m/>
    <n v="0"/>
    <n v="0"/>
    <d v="1899-12-30T01:13:55"/>
    <d v="1899-12-30T02:06:19"/>
    <d v="1899-12-30T00:36:57"/>
    <d v="1899-12-30T01:03:09"/>
    <n v="138"/>
    <x v="12"/>
    <x v="3"/>
    <n v="201306"/>
    <n v="25"/>
    <n v="0"/>
    <n v="18"/>
  </r>
  <r>
    <d v="2013-06-20T00:00:00"/>
    <d v="2013-06-20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2"/>
    <x v="3"/>
    <n v="201306"/>
    <n v="25"/>
    <n v="1"/>
    <n v="20"/>
  </r>
  <r>
    <d v="2013-06-21T00:00:00"/>
    <d v="2013-06-21T00:00:00"/>
    <x v="0"/>
    <n v="1"/>
    <n v="0"/>
    <n v="35"/>
    <n v="0"/>
    <d v="1899-12-30T00:35:00"/>
    <d v="1899-12-30T00:35:00"/>
    <s v="Ewood"/>
    <x v="318"/>
    <n v="1.7142857142857155"/>
    <n v="0"/>
    <x v="6"/>
    <m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3"/>
    <n v="201306"/>
    <n v="25"/>
    <n v="0"/>
    <n v="21"/>
  </r>
  <r>
    <d v="2013-06-21T00:00:00"/>
    <d v="2013-06-21T00:00:00"/>
    <x v="2"/>
    <n v="1.5"/>
    <n v="0"/>
    <n v="15"/>
    <n v="35"/>
    <d v="1899-12-30T00:15:35"/>
    <d v="1899-12-30T00:10:23"/>
    <s v="ZootKane"/>
    <x v="318"/>
    <n v="5.775401069518721"/>
    <n v="0"/>
    <x v="6"/>
    <m/>
    <d v="1899-12-30T04:32:11"/>
    <d v="1899-12-30T02:16:06"/>
    <m/>
    <n v="0"/>
    <n v="0"/>
    <d v="1899-12-30T04:32:11"/>
    <d v="1899-12-30T05:24:35"/>
    <d v="1899-12-30T02:16:06"/>
    <d v="1899-12-30T02:42:18"/>
    <n v="1858"/>
    <x v="12"/>
    <x v="3"/>
    <n v="201306"/>
    <n v="25"/>
    <n v="0"/>
    <n v="21"/>
  </r>
  <r>
    <d v="2013-06-21T00:00:00"/>
    <d v="2013-06-21T00:00:00"/>
    <x v="2"/>
    <n v="5.0999999999999996"/>
    <n v="0"/>
    <n v="49"/>
    <n v="10"/>
    <d v="1899-12-30T00:49:10"/>
    <d v="1899-12-30T00:09:38"/>
    <s v="ZootKane"/>
    <x v="329"/>
    <n v="6.2237288135593261"/>
    <n v="158"/>
    <x v="2"/>
    <m/>
    <d v="1899-12-30T04:12:35"/>
    <d v="1899-12-30T02:06:17"/>
    <m/>
    <n v="0"/>
    <n v="0"/>
    <d v="1899-12-30T04:12:35"/>
    <d v="1899-12-30T05:04:59"/>
    <d v="1899-12-30T02:06:17"/>
    <d v="1899-12-30T02:32:29"/>
    <n v="1218"/>
    <x v="12"/>
    <x v="3"/>
    <n v="201306"/>
    <n v="25"/>
    <n v="0"/>
    <n v="21"/>
  </r>
  <r>
    <d v="2013-06-23T00:00:00"/>
    <d v="2013-06-23T00:00:00"/>
    <x v="1"/>
    <n v="61.4"/>
    <n v="3"/>
    <n v="43"/>
    <n v="58"/>
    <d v="1899-12-30T03:43:58"/>
    <d v="1899-12-30T00:03:39"/>
    <s v="Ciocci"/>
    <x v="330"/>
    <n v="16.448876320881094"/>
    <n v="0"/>
    <x v="2"/>
    <s v="http://app.strava.com/activities/62453304"/>
    <d v="1899-12-30T06:48:32"/>
    <d v="1899-12-30T03:24:16"/>
    <m/>
    <n v="0"/>
    <n v="0"/>
    <d v="1899-12-30T01:35:34"/>
    <d v="1899-12-30T02:27:58"/>
    <d v="1899-12-30T00:47:47"/>
    <d v="1899-12-30T01:13:59"/>
    <n v="348"/>
    <x v="12"/>
    <x v="3"/>
    <n v="201306"/>
    <n v="26"/>
    <n v="1"/>
    <n v="23"/>
  </r>
  <r>
    <d v="2013-06-23T00:00:00"/>
    <d v="2013-06-23T00:00:00"/>
    <x v="0"/>
    <n v="0.5"/>
    <n v="0"/>
    <n v="15"/>
    <n v="0"/>
    <d v="1899-12-30T00:15:00"/>
    <d v="1899-12-30T00:30:00"/>
    <s v="Mirror"/>
    <x v="330"/>
    <n v="2.0000000000000018"/>
    <n v="0"/>
    <x v="2"/>
    <m/>
    <d v="1899-12-30T01:12:00"/>
    <d v="1899-12-30T00:36:00"/>
    <m/>
    <n v="0"/>
    <n v="0"/>
    <d v="1899-12-30T13:06:00"/>
    <d v="1899-12-30T13:58:24"/>
    <d v="1899-12-30T06:33:00"/>
    <d v="1899-12-30T06:59:12"/>
    <n v="3139"/>
    <x v="12"/>
    <x v="3"/>
    <n v="201306"/>
    <n v="26"/>
    <n v="0"/>
    <n v="23"/>
  </r>
  <r>
    <d v="2013-06-24T00:00:00"/>
    <d v="2013-06-24T00:00:00"/>
    <x v="2"/>
    <n v="4.43"/>
    <n v="0"/>
    <n v="43"/>
    <n v="1"/>
    <d v="1899-12-30T00:43:01"/>
    <d v="1899-12-30T00:09:43"/>
    <s v="ZootKane"/>
    <x v="274"/>
    <n v="6.179000387446731"/>
    <n v="0"/>
    <x v="13"/>
    <s v="14x2 min at 7:47"/>
    <d v="1899-12-30T04:14:25"/>
    <d v="1899-12-30T02:07:12"/>
    <m/>
    <n v="0"/>
    <n v="0"/>
    <d v="1899-12-30T04:14:25"/>
    <d v="1899-12-30T05:06:49"/>
    <d v="1899-12-30T02:07:12"/>
    <d v="1899-12-30T02:33:24"/>
    <n v="1279"/>
    <x v="12"/>
    <x v="3"/>
    <n v="201306"/>
    <n v="26"/>
    <n v="0"/>
    <n v="24"/>
  </r>
  <r>
    <d v="2013-06-25T00:00:00"/>
    <d v="2013-06-25T00:00:00"/>
    <x v="0"/>
    <n v="1.23"/>
    <n v="0"/>
    <n v="49"/>
    <n v="44"/>
    <d v="1899-12-30T00:49:44"/>
    <d v="1899-12-30T00:40:26"/>
    <s v="Lake"/>
    <x v="331"/>
    <n v="1.4839142091152824"/>
    <n v="0"/>
    <x v="2"/>
    <m/>
    <d v="1899-12-30T01:37:02"/>
    <d v="1899-12-30T00:48:31"/>
    <m/>
    <n v="0"/>
    <n v="0"/>
    <d v="1899-12-30T17:39:22"/>
    <d v="1899-12-30T18:31:46"/>
    <d v="1899-12-30T08:49:41"/>
    <d v="1899-12-30T09:15:53"/>
    <n v="3449"/>
    <x v="12"/>
    <x v="3"/>
    <n v="201306"/>
    <n v="26"/>
    <n v="0"/>
    <n v="25"/>
  </r>
  <r>
    <d v="2013-06-27T00:00:00"/>
    <d v="2013-06-27T00:00:00"/>
    <x v="2"/>
    <n v="5.01"/>
    <n v="0"/>
    <n v="43"/>
    <n v="33"/>
    <d v="1899-12-30T00:43:33"/>
    <d v="1899-12-30T00:08:42"/>
    <s v="R201301"/>
    <x v="2"/>
    <n v="6.9024110218140118"/>
    <n v="0"/>
    <x v="13"/>
    <m/>
    <d v="1899-12-30T03:47:45"/>
    <d v="1899-12-30T01:53:52"/>
    <m/>
    <n v="0"/>
    <n v="0"/>
    <d v="1899-12-30T03:47:45"/>
    <d v="1899-12-30T04:40:09"/>
    <d v="1899-12-30T01:53:52"/>
    <d v="1899-12-30T02:20:04"/>
    <n v="853"/>
    <x v="12"/>
    <x v="3"/>
    <n v="201306"/>
    <n v="26"/>
    <n v="1"/>
    <n v="27"/>
  </r>
  <r>
    <d v="2013-06-28T00:00:00"/>
    <d v="2013-06-28T00:00:00"/>
    <x v="2"/>
    <n v="6.3"/>
    <n v="1"/>
    <n v="14"/>
    <n v="53"/>
    <d v="1899-12-30T01:14:53"/>
    <d v="1899-12-30T00:11:53"/>
    <s v="R201301"/>
    <x v="332"/>
    <n v="5.0478522145559799"/>
    <n v="0"/>
    <x v="4"/>
    <s v="http://app.strava.com/activities/63388595"/>
    <d v="1899-12-30T05:11:25"/>
    <d v="1899-12-30T02:35:43"/>
    <m/>
    <n v="0"/>
    <n v="0"/>
    <d v="1899-12-30T05:11:25"/>
    <d v="1899-12-30T06:03:49"/>
    <d v="1899-12-30T02:35:43"/>
    <d v="1899-12-30T03:01:55"/>
    <n v="2650"/>
    <x v="12"/>
    <x v="3"/>
    <n v="201306"/>
    <n v="26"/>
    <n v="0"/>
    <n v="28"/>
  </r>
  <r>
    <d v="2013-06-28T00:00:00"/>
    <d v="2013-06-28T00:00:00"/>
    <x v="2"/>
    <n v="4"/>
    <n v="0"/>
    <n v="36"/>
    <n v="48"/>
    <d v="1899-12-30T00:36:48"/>
    <d v="1899-12-30T00:09:12"/>
    <s v="ZootKane"/>
    <x v="2"/>
    <n v="6.5217391304347885"/>
    <n v="0"/>
    <x v="4"/>
    <m/>
    <d v="1899-12-30T04:01:02"/>
    <d v="1899-12-30T02:00:31"/>
    <m/>
    <n v="0"/>
    <n v="0"/>
    <d v="1899-12-30T04:01:02"/>
    <d v="1899-12-30T04:53:26"/>
    <d v="1899-12-30T02:00:31"/>
    <d v="1899-12-30T02:26:43"/>
    <n v="961"/>
    <x v="12"/>
    <x v="3"/>
    <n v="201306"/>
    <n v="26"/>
    <n v="0"/>
    <n v="28"/>
  </r>
  <r>
    <d v="2013-06-30T00:00:00"/>
    <d v="2013-06-30T00:00:00"/>
    <x v="1"/>
    <n v="100.8"/>
    <n v="6"/>
    <n v="21"/>
    <n v="28"/>
    <d v="1899-12-30T06:21:28"/>
    <d v="1899-12-30T00:03:47"/>
    <s v="Ciocci"/>
    <x v="333"/>
    <n v="15.854596295001759"/>
    <n v="0"/>
    <x v="4"/>
    <s v="http://app.strava.com/activities/63866156"/>
    <d v="1899-12-30T07:03:51"/>
    <d v="1899-12-30T03:31:56"/>
    <m/>
    <n v="0"/>
    <n v="0"/>
    <d v="1899-12-30T01:39:09"/>
    <d v="1899-12-30T02:31:33"/>
    <d v="1899-12-30T00:49:35"/>
    <d v="1899-12-30T01:15:47"/>
    <n v="401"/>
    <x v="12"/>
    <x v="3"/>
    <n v="201306"/>
    <n v="27"/>
    <n v="1"/>
    <n v="30"/>
  </r>
  <r>
    <d v="2013-07-02T00:00:00"/>
    <d v="2013-07-02T00:00:00"/>
    <x v="0"/>
    <n v="1.23"/>
    <n v="0"/>
    <n v="50"/>
    <n v="0"/>
    <d v="1899-12-30T00:50:00"/>
    <d v="1899-12-30T00:40:39"/>
    <s v="Lake"/>
    <x v="331"/>
    <n v="1.4760000000000011"/>
    <n v="0"/>
    <x v="2"/>
    <m/>
    <d v="1899-12-30T01:37:34"/>
    <d v="1899-12-30T00:48:47"/>
    <m/>
    <n v="0"/>
    <n v="0"/>
    <d v="1899-12-30T17:45:02"/>
    <d v="1899-12-30T18:37:26"/>
    <d v="1899-12-30T08:52:31"/>
    <d v="1899-12-30T09:18:43"/>
    <n v="3455"/>
    <x v="12"/>
    <x v="0"/>
    <n v="201307"/>
    <n v="27"/>
    <n v="1"/>
    <n v="2"/>
  </r>
  <r>
    <d v="2013-07-02T00:00:00"/>
    <d v="2013-07-02T00:00:00"/>
    <x v="1"/>
    <n v="9.1"/>
    <n v="0"/>
    <n v="26"/>
    <n v="50"/>
    <d v="1899-12-30T00:26:50"/>
    <d v="1899-12-30T00:02:57"/>
    <s v="YNHH"/>
    <x v="303"/>
    <n v="20.347826086956537"/>
    <n v="0"/>
    <x v="13"/>
    <m/>
    <d v="1899-12-30T05:30:15"/>
    <d v="1899-12-30T02:45:08"/>
    <m/>
    <n v="0"/>
    <n v="0"/>
    <d v="1899-12-30T01:17:15"/>
    <d v="1899-12-30T02:09:39"/>
    <d v="1899-12-30T00:38:38"/>
    <d v="1899-12-30T01:04:50"/>
    <n v="180"/>
    <x v="12"/>
    <x v="0"/>
    <n v="201307"/>
    <n v="27"/>
    <n v="0"/>
    <n v="2"/>
  </r>
  <r>
    <d v="2013-07-04T00:00:00"/>
    <d v="2013-07-04T00:00:00"/>
    <x v="0"/>
    <n v="2.5"/>
    <n v="1"/>
    <n v="30"/>
    <n v="0"/>
    <d v="1899-12-30T01:30:00"/>
    <d v="1899-12-30T00:36:00"/>
    <s v="Lake"/>
    <x v="334"/>
    <n v="1.6666666666666679"/>
    <n v="0"/>
    <x v="14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  <n v="27"/>
    <n v="1"/>
    <n v="4"/>
  </r>
  <r>
    <d v="2013-07-05T00:00:00"/>
    <d v="2013-07-05T00:00:00"/>
    <x v="2"/>
    <n v="6.37"/>
    <n v="1"/>
    <n v="28"/>
    <n v="24"/>
    <d v="1899-12-30T01:28:24"/>
    <d v="1899-12-30T00:13:53"/>
    <s v="R201301"/>
    <x v="17"/>
    <n v="4.3235294117647092"/>
    <n v="0"/>
    <x v="4"/>
    <s v="http://runkeeper.com/user/ctkeane/activity/204518214?&amp;tripIdBase36=3drj9i"/>
    <d v="1899-12-30T06:03:36"/>
    <d v="1899-12-30T03:01:48"/>
    <m/>
    <n v="0"/>
    <n v="0"/>
    <d v="1899-12-30T06:03:36"/>
    <d v="1899-12-30T06:56:00"/>
    <d v="1899-12-30T03:01:48"/>
    <d v="1899-12-30T03:28:00"/>
    <n v="2939"/>
    <x v="12"/>
    <x v="0"/>
    <n v="201307"/>
    <n v="27"/>
    <n v="0"/>
    <n v="5"/>
  </r>
  <r>
    <d v="2013-07-06T00:00:00"/>
    <d v="2013-07-06T00:00:00"/>
    <x v="2"/>
    <n v="10"/>
    <n v="1"/>
    <n v="32"/>
    <n v="14"/>
    <d v="1899-12-30T01:32:14"/>
    <d v="1899-12-30T00:09:13"/>
    <s v="R201301"/>
    <x v="2"/>
    <n v="6.5052403324900663"/>
    <n v="0"/>
    <x v="2"/>
    <m/>
    <d v="1899-12-30T04:01:39"/>
    <d v="1899-12-30T02:00:50"/>
    <m/>
    <n v="0"/>
    <n v="0"/>
    <d v="1899-12-30T04:01:39"/>
    <d v="1899-12-30T04:54:03"/>
    <d v="1899-12-30T02:00:50"/>
    <d v="1899-12-30T02:27:02"/>
    <n v="969"/>
    <x v="12"/>
    <x v="0"/>
    <n v="201307"/>
    <n v="27"/>
    <n v="0"/>
    <n v="6"/>
  </r>
  <r>
    <d v="2013-07-07T00:00:00"/>
    <d v="2013-07-07T00:00:00"/>
    <x v="1"/>
    <n v="100.4"/>
    <n v="6"/>
    <n v="43"/>
    <n v="37"/>
    <d v="1899-12-30T06:43:37"/>
    <d v="1899-12-30T00:04:01"/>
    <s v="Ciocci"/>
    <x v="335"/>
    <n v="14.925052648965615"/>
    <n v="0"/>
    <x v="4"/>
    <s v="http://app.strava.com/activities/65406491"/>
    <d v="1899-12-30T07:30:15"/>
    <d v="1899-12-30T03:45:07"/>
    <m/>
    <n v="0"/>
    <n v="0"/>
    <d v="1899-12-30T01:45:20"/>
    <d v="1899-12-30T02:37:44"/>
    <d v="1899-12-30T00:52:40"/>
    <d v="1899-12-30T01:18:52"/>
    <n v="501"/>
    <x v="12"/>
    <x v="0"/>
    <n v="201307"/>
    <n v="28"/>
    <n v="0"/>
    <n v="7"/>
  </r>
  <r>
    <d v="2013-07-09T00:00:00"/>
    <d v="2013-07-09T00:00:00"/>
    <x v="0"/>
    <n v="1.23"/>
    <n v="0"/>
    <n v="45"/>
    <n v="20"/>
    <d v="1899-12-30T00:45:20"/>
    <d v="1899-12-30T00:36:51"/>
    <s v="Lake"/>
    <x v="331"/>
    <n v="1.6279411764705893"/>
    <n v="0"/>
    <x v="4"/>
    <m/>
    <d v="1899-12-30T01:28:27"/>
    <d v="1899-12-30T00:44:14"/>
    <m/>
    <n v="0"/>
    <n v="0"/>
    <d v="1899-12-30T16:05:38"/>
    <d v="1899-12-30T16:58:02"/>
    <d v="1899-12-30T08:02:49"/>
    <d v="1899-12-30T08:29:01"/>
    <n v="3343"/>
    <x v="12"/>
    <x v="0"/>
    <n v="201307"/>
    <n v="28"/>
    <n v="1"/>
    <n v="9"/>
  </r>
  <r>
    <d v="2013-07-09T00:00:00"/>
    <d v="2013-07-09T00:00:00"/>
    <x v="1"/>
    <n v="10"/>
    <n v="0"/>
    <n v="29"/>
    <n v="48"/>
    <d v="1899-12-30T00:29:48"/>
    <d v="1899-12-30T00:02:59"/>
    <s v="YNHH"/>
    <x v="303"/>
    <n v="20.134228187919479"/>
    <n v="0"/>
    <x v="13"/>
    <m/>
    <d v="1899-12-30T05:33:46"/>
    <d v="1899-12-30T02:46:53"/>
    <m/>
    <n v="0"/>
    <n v="0"/>
    <d v="1899-12-30T01:18:05"/>
    <d v="1899-12-30T02:10:29"/>
    <d v="1899-12-30T00:39:02"/>
    <d v="1899-12-30T01:05:14"/>
    <n v="188"/>
    <x v="12"/>
    <x v="0"/>
    <n v="201307"/>
    <n v="28"/>
    <n v="0"/>
    <n v="9"/>
  </r>
  <r>
    <d v="2013-07-10T00:00:00"/>
    <d v="2013-07-10T00:00:00"/>
    <x v="0"/>
    <n v="0.5"/>
    <n v="0"/>
    <n v="17"/>
    <n v="15"/>
    <d v="1899-12-30T00:17:15"/>
    <d v="1899-12-30T00:34:30"/>
    <s v="Lake"/>
    <x v="0"/>
    <n v="1.7391304347826102"/>
    <n v="0"/>
    <x v="4"/>
    <m/>
    <d v="1899-12-30T01:22:48"/>
    <d v="1899-12-30T00:41:24"/>
    <m/>
    <n v="0"/>
    <n v="0"/>
    <d v="1899-12-30T15:03:54"/>
    <d v="1899-12-30T15:56:18"/>
    <d v="1899-12-30T07:31:57"/>
    <d v="1899-12-30T07:58:09"/>
    <n v="3248"/>
    <x v="12"/>
    <x v="0"/>
    <n v="201307"/>
    <n v="28"/>
    <n v="0"/>
    <n v="10"/>
  </r>
  <r>
    <d v="2013-07-10T00:00:00"/>
    <d v="2013-07-10T00:00:00"/>
    <x v="1"/>
    <n v="10.5"/>
    <n v="0"/>
    <n v="30"/>
    <n v="18"/>
    <d v="1899-12-30T00:30:18"/>
    <d v="1899-12-30T00:02:53"/>
    <s v="Ciocci"/>
    <x v="0"/>
    <n v="20.792079207920807"/>
    <n v="0"/>
    <x v="4"/>
    <m/>
    <d v="1899-12-30T05:23:12"/>
    <d v="1899-12-30T02:41:36"/>
    <m/>
    <n v="0"/>
    <n v="0"/>
    <d v="1899-12-30T01:15:36"/>
    <d v="1899-12-30T02:08:00"/>
    <d v="1899-12-30T00:37:48"/>
    <d v="1899-12-30T01:04:00"/>
    <n v="164"/>
    <x v="12"/>
    <x v="0"/>
    <n v="201307"/>
    <n v="28"/>
    <n v="0"/>
    <n v="10"/>
  </r>
  <r>
    <d v="2013-07-12T00:00:00"/>
    <d v="2013-07-12T00:00:00"/>
    <x v="2"/>
    <n v="10.1"/>
    <n v="1"/>
    <n v="42"/>
    <n v="36"/>
    <d v="1899-12-30T01:42:36"/>
    <d v="1899-12-30T00:10:10"/>
    <s v="R201301"/>
    <x v="336"/>
    <n v="5.906432748538017"/>
    <n v="156"/>
    <x v="4"/>
    <s v="http://app.strava.com/activities/66645981"/>
    <d v="1899-12-30T04:26:09"/>
    <d v="1899-12-30T02:13:05"/>
    <m/>
    <n v="0"/>
    <n v="0"/>
    <d v="1899-12-30T04:26:09"/>
    <d v="1899-12-30T05:18:33"/>
    <d v="1899-12-30T02:13:05"/>
    <d v="1899-12-30T02:39:17"/>
    <n v="1657"/>
    <x v="12"/>
    <x v="0"/>
    <n v="201307"/>
    <n v="28"/>
    <n v="1"/>
    <n v="12"/>
  </r>
  <r>
    <d v="2013-07-14T00:00:00"/>
    <d v="2013-07-14T00:00:00"/>
    <x v="0"/>
    <n v="2.5"/>
    <n v="1"/>
    <n v="30"/>
    <n v="0"/>
    <d v="1899-12-30T01:30:00"/>
    <d v="1899-12-30T00:36:00"/>
    <s v="Lake"/>
    <x v="334"/>
    <n v="1.6666666666666679"/>
    <n v="0"/>
    <x v="4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  <n v="29"/>
    <n v="1"/>
    <n v="14"/>
  </r>
  <r>
    <d v="2013-07-14T00:00:00"/>
    <d v="2013-07-14T00:00:00"/>
    <x v="1"/>
    <n v="46.6"/>
    <n v="3"/>
    <n v="20"/>
    <n v="56"/>
    <d v="1899-12-30T03:20:56"/>
    <d v="1899-12-30T00:04:19"/>
    <s v="Ciocci"/>
    <x v="337"/>
    <n v="13.915063039150642"/>
    <n v="0"/>
    <x v="4"/>
    <s v="http://app.strava.com/activities/67052854"/>
    <d v="1899-12-30T08:02:56"/>
    <d v="1899-12-30T04:01:28"/>
    <m/>
    <n v="0"/>
    <n v="0"/>
    <d v="1899-12-30T01:52:58"/>
    <d v="1899-12-30T02:45:22"/>
    <d v="1899-12-30T00:56:29"/>
    <d v="1899-12-30T01:22:41"/>
    <n v="601"/>
    <x v="12"/>
    <x v="0"/>
    <n v="201307"/>
    <n v="29"/>
    <n v="0"/>
    <n v="14"/>
  </r>
  <r>
    <d v="2013-07-16T00:00:00"/>
    <d v="2013-07-16T00:00:00"/>
    <x v="1"/>
    <n v="11.25"/>
    <n v="0"/>
    <n v="30"/>
    <n v="0"/>
    <d v="1899-12-30T00:30:00"/>
    <d v="1899-12-30T00:02:40"/>
    <s v="YNHH"/>
    <x v="303"/>
    <n v="22.500000000000018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4"/>
    <x v="12"/>
    <x v="0"/>
    <n v="201307"/>
    <n v="29"/>
    <n v="1"/>
    <n v="16"/>
  </r>
  <r>
    <d v="2013-07-17T00:00:00"/>
    <d v="2013-07-17T00:00:00"/>
    <x v="0"/>
    <n v="1.23"/>
    <n v="0"/>
    <n v="42"/>
    <n v="40"/>
    <d v="1899-12-30T00:42:40"/>
    <d v="1899-12-30T00:34:41"/>
    <s v="Lake"/>
    <x v="331"/>
    <n v="1.7296875000000014"/>
    <n v="0"/>
    <x v="4"/>
    <s v="Out: 20.51 Back: 21.49"/>
    <d v="1899-12-30T01:23:15"/>
    <d v="1899-12-30T00:41:38"/>
    <m/>
    <n v="0"/>
    <n v="0"/>
    <d v="1899-12-30T15:08:50"/>
    <d v="1899-12-30T16:01:14"/>
    <d v="1899-12-30T07:34:25"/>
    <d v="1899-12-30T08:00:37"/>
    <n v="3253"/>
    <x v="12"/>
    <x v="0"/>
    <n v="201307"/>
    <n v="29"/>
    <n v="0"/>
    <n v="17"/>
  </r>
  <r>
    <d v="2013-07-18T00:00:00"/>
    <d v="2013-07-18T00:00:00"/>
    <x v="1"/>
    <n v="5.9"/>
    <n v="0"/>
    <n v="15"/>
    <n v="0"/>
    <d v="1899-12-30T00:15:00"/>
    <d v="1899-12-30T00:02:33"/>
    <s v="YNHH"/>
    <x v="303"/>
    <n v="23.600000000000023"/>
    <n v="0"/>
    <x v="13"/>
    <m/>
    <d v="1899-12-30T04:44:45"/>
    <d v="1899-12-30T02:22:22"/>
    <m/>
    <n v="0"/>
    <n v="0"/>
    <d v="1899-12-30T01:06:37"/>
    <d v="1899-12-30T01:59:01"/>
    <d v="1899-12-30T00:33:18"/>
    <d v="1899-12-30T00:59:30"/>
    <n v="46"/>
    <x v="12"/>
    <x v="0"/>
    <n v="201307"/>
    <n v="29"/>
    <n v="0"/>
    <n v="18"/>
  </r>
  <r>
    <d v="2013-07-18T00:00:00"/>
    <d v="2013-07-18T00:00:00"/>
    <x v="2"/>
    <n v="1.67"/>
    <n v="0"/>
    <n v="15"/>
    <n v="0"/>
    <d v="1899-12-30T00:15:00"/>
    <d v="1899-12-30T00:08:59"/>
    <s v="ZootKane"/>
    <x v="274"/>
    <n v="6.680000000000005"/>
    <n v="0"/>
    <x v="13"/>
    <m/>
    <d v="1899-12-30T03:55:20"/>
    <d v="1899-12-30T01:57:40"/>
    <m/>
    <n v="0"/>
    <n v="0"/>
    <d v="1899-12-30T03:55:20"/>
    <d v="1899-12-30T04:47:44"/>
    <d v="1899-12-30T01:57:40"/>
    <d v="1899-12-30T02:23:52"/>
    <n v="902"/>
    <x v="12"/>
    <x v="0"/>
    <n v="201307"/>
    <n v="29"/>
    <n v="0"/>
    <n v="18"/>
  </r>
  <r>
    <d v="2013-07-19T00:00:00"/>
    <d v="2013-07-19T00:00:00"/>
    <x v="2"/>
    <n v="5.63"/>
    <n v="1"/>
    <n v="8"/>
    <n v="47"/>
    <d v="1899-12-30T01:08:47"/>
    <d v="1899-12-30T00:12:13"/>
    <s v="R201301"/>
    <x v="28"/>
    <n v="4.9110734189483916"/>
    <n v="0"/>
    <x v="4"/>
    <s v="http://app.strava.com/activities/68201823"/>
    <d v="1899-12-30T05:20:06"/>
    <d v="1899-12-30T02:40:03"/>
    <m/>
    <n v="0"/>
    <n v="0"/>
    <d v="1899-12-30T05:20:06"/>
    <d v="1899-12-30T06:12:30"/>
    <d v="1899-12-30T02:40:03"/>
    <d v="1899-12-30T03:06:15"/>
    <n v="2750"/>
    <x v="12"/>
    <x v="0"/>
    <n v="201307"/>
    <n v="29"/>
    <n v="0"/>
    <n v="19"/>
  </r>
  <r>
    <d v="2013-07-21T00:00:00"/>
    <d v="2013-07-21T00:00:00"/>
    <x v="0"/>
    <n v="1.23"/>
    <n v="0"/>
    <n v="45"/>
    <n v="13"/>
    <d v="1899-12-30T00:45:13"/>
    <d v="1899-12-30T00:36:46"/>
    <s v="Lake"/>
    <x v="331"/>
    <n v="1.6321415407298205"/>
    <n v="0"/>
    <x v="4"/>
    <m/>
    <d v="1899-12-30T01:28:14"/>
    <d v="1899-12-30T00:44:07"/>
    <m/>
    <n v="0"/>
    <n v="0"/>
    <d v="1899-12-30T16:03:09"/>
    <d v="1899-12-30T16:55:33"/>
    <d v="1899-12-30T08:01:35"/>
    <d v="1899-12-30T08:27:47"/>
    <n v="3339"/>
    <x v="12"/>
    <x v="0"/>
    <n v="201307"/>
    <n v="30"/>
    <n v="1"/>
    <n v="21"/>
  </r>
  <r>
    <d v="2013-07-21T00:00:00"/>
    <d v="2013-07-21T00:00:00"/>
    <x v="1"/>
    <n v="33.9"/>
    <n v="2"/>
    <n v="5"/>
    <n v="41"/>
    <d v="1899-12-30T02:05:41"/>
    <d v="1899-12-30T00:03:42"/>
    <s v="Ciocci"/>
    <x v="338"/>
    <n v="16.183530035804278"/>
    <n v="0"/>
    <x v="4"/>
    <s v="http://app.strava.com/activities/68728806"/>
    <d v="1899-12-30T06:55:14"/>
    <d v="1899-12-30T03:27:37"/>
    <m/>
    <n v="0"/>
    <n v="0"/>
    <d v="1899-12-30T01:37:08"/>
    <d v="1899-12-30T02:29:32"/>
    <d v="1899-12-30T00:48:34"/>
    <d v="1899-12-30T01:14:46"/>
    <n v="363"/>
    <x v="12"/>
    <x v="0"/>
    <n v="201307"/>
    <n v="30"/>
    <n v="0"/>
    <n v="21"/>
  </r>
  <r>
    <d v="2013-07-22T00:00:00"/>
    <d v="2013-07-22T00:00:00"/>
    <x v="2"/>
    <n v="3"/>
    <n v="0"/>
    <n v="27"/>
    <n v="10"/>
    <d v="1899-12-30T00:27:10"/>
    <d v="1899-12-30T00:09:03"/>
    <s v="ZootKane"/>
    <x v="274"/>
    <n v="6.6257668711656486"/>
    <n v="0"/>
    <x v="13"/>
    <m/>
    <d v="1899-12-30T03:57:15"/>
    <d v="1899-12-30T01:58:38"/>
    <m/>
    <n v="0"/>
    <n v="0"/>
    <d v="1899-12-30T03:57:15"/>
    <d v="1899-12-30T04:49:39"/>
    <d v="1899-12-30T01:58:38"/>
    <d v="1899-12-30T02:24:50"/>
    <n v="921"/>
    <x v="12"/>
    <x v="0"/>
    <n v="201307"/>
    <n v="30"/>
    <n v="0"/>
    <n v="22"/>
  </r>
  <r>
    <d v="2013-07-23T00:00:00"/>
    <d v="2013-07-23T00:00:00"/>
    <x v="1"/>
    <n v="12.8"/>
    <n v="0"/>
    <n v="30"/>
    <n v="0"/>
    <d v="1899-12-30T00:30:00"/>
    <d v="1899-12-30T00:02:21"/>
    <s v="YNHH"/>
    <x v="303"/>
    <n v="25.600000000000023"/>
    <n v="0"/>
    <x v="13"/>
    <m/>
    <d v="1899-12-30T04:22:30"/>
    <d v="1899-12-30T02:11:15"/>
    <m/>
    <n v="0"/>
    <n v="0"/>
    <d v="1899-12-30T01:01:24"/>
    <d v="1899-12-30T01:53:48"/>
    <d v="1899-12-30T00:30:42"/>
    <d v="1899-12-30T00:56:54"/>
    <n v="24"/>
    <x v="12"/>
    <x v="0"/>
    <n v="201307"/>
    <n v="30"/>
    <n v="0"/>
    <n v="23"/>
  </r>
  <r>
    <d v="2013-07-24T00:00:00"/>
    <d v="2013-07-24T00:00:00"/>
    <x v="1"/>
    <n v="6"/>
    <n v="0"/>
    <n v="20"/>
    <n v="0"/>
    <d v="1899-12-30T00:20:00"/>
    <d v="1899-12-30T00:03:20"/>
    <s v="Ciocci"/>
    <x v="339"/>
    <n v="18.000000000000014"/>
    <n v="0"/>
    <x v="14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  <n v="30"/>
    <n v="0"/>
    <n v="24"/>
  </r>
  <r>
    <d v="2013-07-25T00:00:00"/>
    <d v="2013-07-25T00:00:00"/>
    <x v="1"/>
    <n v="1.8"/>
    <n v="0"/>
    <n v="6"/>
    <n v="0"/>
    <d v="1899-12-30T00:06:00"/>
    <d v="1899-12-30T00:03:20"/>
    <s v="Ciocci"/>
    <x v="340"/>
    <n v="18.000000000000014"/>
    <n v="0"/>
    <x v="19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  <n v="30"/>
    <n v="0"/>
    <n v="25"/>
  </r>
  <r>
    <d v="2013-07-25T00:00:00"/>
    <d v="2013-07-25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2"/>
    <x v="0"/>
    <n v="201307"/>
    <n v="30"/>
    <n v="0"/>
    <n v="25"/>
  </r>
  <r>
    <d v="2013-07-26T00:00:00"/>
    <d v="2013-07-26T00:00:00"/>
    <x v="1"/>
    <n v="1.8"/>
    <n v="0"/>
    <n v="9"/>
    <n v="0"/>
    <d v="1899-12-30T00:09:00"/>
    <d v="1899-12-30T00:05:00"/>
    <s v="Ciocci"/>
    <x v="341"/>
    <n v="12.000000000000011"/>
    <n v="0"/>
    <x v="14"/>
    <m/>
    <d v="1899-12-30T09:20:00"/>
    <d v="1899-12-30T04:40:00"/>
    <m/>
    <n v="0"/>
    <n v="0"/>
    <d v="1899-12-30T02:11:00"/>
    <d v="1899-12-30T03:03:24"/>
    <d v="1899-12-30T01:05:30"/>
    <d v="1899-12-30T01:31:42"/>
    <n v="726"/>
    <x v="12"/>
    <x v="0"/>
    <n v="201307"/>
    <n v="30"/>
    <n v="0"/>
    <n v="26"/>
  </r>
  <r>
    <d v="2013-07-27T00:00:00"/>
    <d v="2013-07-27T00:00:00"/>
    <x v="0"/>
    <n v="0.5"/>
    <n v="0"/>
    <n v="20"/>
    <n v="0"/>
    <d v="1899-12-30T00:20:00"/>
    <d v="1899-12-30T00:40:00"/>
    <s v="Mirror"/>
    <x v="342"/>
    <n v="1.5000000000000013"/>
    <n v="0"/>
    <x v="14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0"/>
    <n v="201307"/>
    <n v="30"/>
    <n v="0"/>
    <n v="27"/>
  </r>
  <r>
    <d v="2013-07-27T00:00:00"/>
    <d v="2013-07-27T00:00:00"/>
    <x v="1"/>
    <n v="14.2"/>
    <n v="0"/>
    <n v="58"/>
    <n v="19"/>
    <d v="1899-12-30T00:58:19"/>
    <d v="1899-12-30T00:04:06"/>
    <s v="Ciocci"/>
    <x v="343"/>
    <n v="14.609888539582748"/>
    <n v="0"/>
    <x v="14"/>
    <m/>
    <d v="1899-12-30T07:39:58"/>
    <d v="1899-12-30T03:49:59"/>
    <m/>
    <n v="0"/>
    <n v="0"/>
    <d v="1899-12-30T01:47:36"/>
    <d v="1899-12-30T02:40:00"/>
    <d v="1899-12-30T00:53:48"/>
    <d v="1899-12-30T01:20:00"/>
    <n v="532"/>
    <x v="12"/>
    <x v="0"/>
    <n v="201307"/>
    <n v="30"/>
    <n v="0"/>
    <n v="27"/>
  </r>
  <r>
    <d v="2013-07-28T00:00:00"/>
    <d v="2013-07-28T00:00:00"/>
    <x v="0"/>
    <n v="2.4"/>
    <n v="1"/>
    <n v="24"/>
    <n v="26"/>
    <d v="1899-12-30T01:24:26"/>
    <d v="1899-12-30T00:35:11"/>
    <s v="Mirror"/>
    <x v="344"/>
    <n v="1.7054875641531795"/>
    <n v="0"/>
    <x v="14"/>
    <m/>
    <d v="1899-12-30T01:24:26"/>
    <d v="1899-12-30T00:42:13"/>
    <m/>
    <n v="0"/>
    <n v="0"/>
    <d v="1899-12-30T15:21:44"/>
    <d v="1899-12-30T16:14:08"/>
    <d v="1899-12-30T07:40:52"/>
    <d v="1899-12-30T08:07:04"/>
    <n v="3276"/>
    <x v="12"/>
    <x v="0"/>
    <n v="201307"/>
    <n v="31"/>
    <n v="0"/>
    <n v="28"/>
  </r>
  <r>
    <d v="2013-07-28T00:00:00"/>
    <d v="2013-07-28T00:00:00"/>
    <x v="1"/>
    <n v="112"/>
    <n v="6"/>
    <n v="35"/>
    <n v="56"/>
    <d v="1899-12-30T06:35:56"/>
    <d v="1899-12-30T00:03:32"/>
    <s v="Ciocci"/>
    <x v="344"/>
    <n v="16.972554302071067"/>
    <n v="0"/>
    <x v="14"/>
    <m/>
    <d v="1899-12-30T06:35:56"/>
    <d v="1899-12-30T03:17:58"/>
    <m/>
    <n v="0"/>
    <n v="0"/>
    <d v="1899-12-30T01:32:37"/>
    <d v="1899-12-30T02:25:01"/>
    <d v="1899-12-30T00:46:19"/>
    <d v="1899-12-30T01:12:31"/>
    <n v="312"/>
    <x v="12"/>
    <x v="0"/>
    <n v="201307"/>
    <n v="31"/>
    <n v="0"/>
    <n v="28"/>
  </r>
  <r>
    <d v="2013-07-28T00:00:00"/>
    <d v="2013-07-28T00:00:00"/>
    <x v="2"/>
    <n v="26.2"/>
    <n v="5"/>
    <n v="56"/>
    <n v="59"/>
    <d v="1899-12-30T05:56:59"/>
    <d v="1899-12-30T00:13:38"/>
    <s v="R201301"/>
    <x v="344"/>
    <n v="4.4035669265605337"/>
    <n v="0"/>
    <x v="14"/>
    <m/>
    <d v="1899-12-30T05:56:59"/>
    <d v="1899-12-30T02:58:29"/>
    <m/>
    <n v="0"/>
    <n v="0"/>
    <d v="1899-12-30T05:56:59"/>
    <d v="1899-12-30T06:49:23"/>
    <d v="1899-12-30T02:58:29"/>
    <d v="1899-12-30T03:24:42"/>
    <n v="2924"/>
    <x v="12"/>
    <x v="0"/>
    <n v="201307"/>
    <n v="31"/>
    <n v="0"/>
    <n v="28"/>
  </r>
  <r>
    <d v="2013-07-28T00:00:00"/>
    <d v="2013-07-28T00:00:00"/>
    <x v="8"/>
    <n v="1"/>
    <n v="0"/>
    <n v="10"/>
    <n v="33"/>
    <d v="1899-12-30T00:10:33"/>
    <d v="1899-12-30T00:10:33"/>
    <s v="R201301"/>
    <x v="344"/>
    <n v="5.6872037914691989"/>
    <n v="0"/>
    <x v="14"/>
    <m/>
    <d v="1899-12-30T00:00:00"/>
    <d v="1899-12-30T00:00:00"/>
    <m/>
    <n v="0"/>
    <n v="0"/>
    <d v="1899-12-30T04:36:25"/>
    <d v="1899-12-30T05:28:49"/>
    <d v="1899-12-30T02:18:12"/>
    <d v="1899-12-30T02:44:24"/>
    <n v="1980"/>
    <x v="12"/>
    <x v="0"/>
    <n v="201307"/>
    <n v="31"/>
    <n v="0"/>
    <n v="28"/>
  </r>
  <r>
    <d v="2013-07-28T00:00:00"/>
    <d v="2013-07-28T00:00:00"/>
    <x v="9"/>
    <n v="1"/>
    <n v="0"/>
    <n v="11"/>
    <n v="7"/>
    <d v="1899-12-30T00:11:07"/>
    <d v="1899-12-30T00:11:07"/>
    <s v="R201301"/>
    <x v="344"/>
    <n v="5.3973013493253408"/>
    <n v="0"/>
    <x v="14"/>
    <m/>
    <d v="1899-12-30T00:00:00"/>
    <d v="1899-12-30T00:00:00"/>
    <m/>
    <n v="0"/>
    <n v="0"/>
    <d v="1899-12-30T04:51:15"/>
    <d v="1899-12-30T05:43:39"/>
    <d v="1899-12-30T02:25:38"/>
    <d v="1899-12-30T02:51:50"/>
    <n v="2327"/>
    <x v="12"/>
    <x v="0"/>
    <n v="201307"/>
    <n v="31"/>
    <n v="0"/>
    <n v="28"/>
  </r>
  <r>
    <d v="2013-07-28T00:00:00"/>
    <d v="2013-07-28T00:00:00"/>
    <x v="10"/>
    <n v="1"/>
    <n v="0"/>
    <n v="10"/>
    <n v="36"/>
    <d v="1899-12-30T00:10:36"/>
    <d v="1899-12-30T00:10:36"/>
    <s v="R201301"/>
    <x v="344"/>
    <n v="5.660377358490571"/>
    <n v="0"/>
    <x v="14"/>
    <m/>
    <d v="1899-12-30T00:00:00"/>
    <d v="1899-12-30T00:00:00"/>
    <m/>
    <n v="0"/>
    <n v="0"/>
    <d v="1899-12-30T04:37:43"/>
    <d v="1899-12-30T05:30:07"/>
    <d v="1899-12-30T02:18:52"/>
    <d v="1899-12-30T02:45:04"/>
    <n v="2006"/>
    <x v="12"/>
    <x v="0"/>
    <n v="201307"/>
    <n v="31"/>
    <n v="0"/>
    <n v="28"/>
  </r>
  <r>
    <d v="2013-07-28T00:00:00"/>
    <d v="2013-07-28T00:00:00"/>
    <x v="11"/>
    <n v="1"/>
    <n v="0"/>
    <n v="11"/>
    <n v="39"/>
    <d v="1899-12-30T00:11:39"/>
    <d v="1899-12-30T00:11:39"/>
    <s v="R201301"/>
    <x v="344"/>
    <n v="5.1502145922746818"/>
    <n v="0"/>
    <x v="14"/>
    <m/>
    <d v="1899-12-30T00:00:00"/>
    <d v="1899-12-30T00:00:00"/>
    <m/>
    <n v="0"/>
    <n v="0"/>
    <d v="1899-12-30T05:05:14"/>
    <d v="1899-12-30T05:57:38"/>
    <d v="1899-12-30T02:32:37"/>
    <d v="1899-12-30T02:58:49"/>
    <n v="2559"/>
    <x v="12"/>
    <x v="0"/>
    <n v="201307"/>
    <n v="31"/>
    <n v="0"/>
    <n v="28"/>
  </r>
  <r>
    <d v="2013-07-28T00:00:00"/>
    <d v="2013-07-28T00:00:00"/>
    <x v="12"/>
    <n v="1"/>
    <n v="0"/>
    <n v="10"/>
    <n v="58"/>
    <d v="1899-12-30T00:10:58"/>
    <d v="1899-12-30T00:10:58"/>
    <s v="R201301"/>
    <x v="344"/>
    <n v="5.4711246200607944"/>
    <n v="0"/>
    <x v="14"/>
    <m/>
    <d v="1899-12-30T00:00:00"/>
    <d v="1899-12-30T00:00:00"/>
    <m/>
    <n v="0"/>
    <n v="0"/>
    <d v="1899-12-30T04:47:20"/>
    <d v="1899-12-30T05:39:44"/>
    <d v="1899-12-30T02:23:40"/>
    <d v="1899-12-30T02:49:52"/>
    <n v="2231"/>
    <x v="12"/>
    <x v="0"/>
    <n v="201307"/>
    <n v="31"/>
    <n v="0"/>
    <n v="28"/>
  </r>
  <r>
    <d v="2013-07-28T00:00:00"/>
    <d v="2013-07-28T00:00:00"/>
    <x v="13"/>
    <n v="1"/>
    <n v="0"/>
    <n v="11"/>
    <n v="53"/>
    <d v="1899-12-30T00:11:53"/>
    <d v="1899-12-30T00:11:53"/>
    <s v="R201301"/>
    <x v="344"/>
    <n v="5.0490883590462872"/>
    <n v="0"/>
    <x v="14"/>
    <m/>
    <d v="1899-12-30T00:00:00"/>
    <d v="1899-12-30T00:00:00"/>
    <m/>
    <n v="0"/>
    <n v="0"/>
    <d v="1899-12-30T05:11:21"/>
    <d v="1899-12-30T06:03:45"/>
    <d v="1899-12-30T02:35:40"/>
    <d v="1899-12-30T03:01:52"/>
    <n v="2646"/>
    <x v="12"/>
    <x v="0"/>
    <n v="201307"/>
    <n v="31"/>
    <n v="0"/>
    <n v="28"/>
  </r>
  <r>
    <d v="2013-07-28T00:00:00"/>
    <d v="2013-07-28T00:00:00"/>
    <x v="14"/>
    <n v="1"/>
    <n v="0"/>
    <n v="12"/>
    <n v="35"/>
    <d v="1899-12-30T00:12:35"/>
    <d v="1899-12-30T00:12:35"/>
    <s v="R201301"/>
    <x v="344"/>
    <n v="4.7682119205298052"/>
    <n v="0"/>
    <x v="14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0"/>
    <n v="201307"/>
    <n v="31"/>
    <n v="0"/>
    <n v="28"/>
  </r>
  <r>
    <d v="2013-07-28T00:00:00"/>
    <d v="2013-07-28T00:00:00"/>
    <x v="15"/>
    <n v="1"/>
    <n v="0"/>
    <n v="11"/>
    <n v="47"/>
    <d v="1899-12-30T00:11:47"/>
    <d v="1899-12-30T00:11:47"/>
    <s v="R201301"/>
    <x v="344"/>
    <n v="5.0919377652050963"/>
    <n v="0"/>
    <x v="14"/>
    <m/>
    <d v="1899-12-30T00:00:00"/>
    <d v="1899-12-30T00:00:00"/>
    <m/>
    <n v="0"/>
    <n v="0"/>
    <d v="1899-12-30T05:08:43"/>
    <d v="1899-12-30T06:01:07"/>
    <d v="1899-12-30T02:34:22"/>
    <d v="1899-12-30T03:00:34"/>
    <n v="2617"/>
    <x v="12"/>
    <x v="0"/>
    <n v="201307"/>
    <n v="31"/>
    <n v="0"/>
    <n v="28"/>
  </r>
  <r>
    <d v="2013-07-28T00:00:00"/>
    <d v="2013-07-28T00:00:00"/>
    <x v="16"/>
    <n v="1"/>
    <n v="0"/>
    <n v="13"/>
    <n v="51"/>
    <d v="1899-12-30T00:13:51"/>
    <d v="1899-12-30T00:13:51"/>
    <s v="R201301"/>
    <x v="344"/>
    <n v="4.3321299638989208"/>
    <n v="0"/>
    <x v="14"/>
    <m/>
    <d v="1899-12-30T00:00:00"/>
    <d v="1899-12-30T00:00:00"/>
    <m/>
    <n v="0"/>
    <n v="0"/>
    <d v="1899-12-30T06:02:52"/>
    <d v="1899-12-30T06:55:16"/>
    <d v="1899-12-30T03:01:26"/>
    <d v="1899-12-30T03:27:38"/>
    <n v="2937"/>
    <x v="12"/>
    <x v="0"/>
    <n v="201307"/>
    <n v="31"/>
    <n v="0"/>
    <n v="28"/>
  </r>
  <r>
    <d v="2013-07-28T00:00:00"/>
    <d v="2013-07-28T00:00:00"/>
    <x v="17"/>
    <n v="1"/>
    <n v="0"/>
    <n v="13"/>
    <n v="35"/>
    <d v="1899-12-30T00:13:35"/>
    <d v="1899-12-30T00:13:35"/>
    <s v="R201301"/>
    <x v="344"/>
    <n v="4.4171779141104324"/>
    <n v="0"/>
    <x v="14"/>
    <m/>
    <d v="1899-12-30T00:00:00"/>
    <d v="1899-12-30T00:00:00"/>
    <m/>
    <n v="0"/>
    <n v="0"/>
    <d v="1899-12-30T05:55:53"/>
    <d v="1899-12-30T06:48:17"/>
    <d v="1899-12-30T02:57:57"/>
    <d v="1899-12-30T03:24:09"/>
    <n v="2920"/>
    <x v="12"/>
    <x v="0"/>
    <n v="201307"/>
    <n v="31"/>
    <n v="0"/>
    <n v="28"/>
  </r>
  <r>
    <d v="2013-07-28T00:00:00"/>
    <d v="2013-07-28T00:00:00"/>
    <x v="18"/>
    <n v="1"/>
    <n v="0"/>
    <n v="13"/>
    <n v="25"/>
    <d v="1899-12-30T00:13:25"/>
    <d v="1899-12-30T00:13:25"/>
    <s v="R201301"/>
    <x v="344"/>
    <n v="4.4720496894409978"/>
    <n v="0"/>
    <x v="14"/>
    <m/>
    <d v="1899-12-30T00:00:00"/>
    <d v="1899-12-30T00:00:00"/>
    <m/>
    <n v="0"/>
    <n v="0"/>
    <d v="1899-12-30T05:51:31"/>
    <d v="1899-12-30T06:43:55"/>
    <d v="1899-12-30T02:55:45"/>
    <d v="1899-12-30T03:21:58"/>
    <n v="2910"/>
    <x v="12"/>
    <x v="0"/>
    <n v="201307"/>
    <n v="31"/>
    <n v="0"/>
    <n v="28"/>
  </r>
  <r>
    <d v="2013-07-28T00:00:00"/>
    <d v="2013-07-28T00:00:00"/>
    <x v="19"/>
    <n v="1"/>
    <n v="0"/>
    <n v="13"/>
    <n v="26"/>
    <d v="1899-12-30T00:13:26"/>
    <d v="1899-12-30T00:13:26"/>
    <s v="R201301"/>
    <x v="344"/>
    <n v="4.4665012406947922"/>
    <n v="0"/>
    <x v="14"/>
    <m/>
    <d v="1899-12-30T00:00:00"/>
    <d v="1899-12-30T00:00:00"/>
    <m/>
    <n v="0"/>
    <n v="0"/>
    <d v="1899-12-30T05:51:57"/>
    <d v="1899-12-30T06:44:21"/>
    <d v="1899-12-30T02:55:59"/>
    <d v="1899-12-30T03:22:11"/>
    <n v="2912"/>
    <x v="12"/>
    <x v="0"/>
    <n v="201307"/>
    <n v="31"/>
    <n v="0"/>
    <n v="28"/>
  </r>
  <r>
    <d v="2013-07-28T00:00:00"/>
    <d v="2013-07-28T00:00:00"/>
    <x v="20"/>
    <n v="1"/>
    <n v="0"/>
    <n v="12"/>
    <n v="53"/>
    <d v="1899-12-30T00:12:53"/>
    <d v="1899-12-30T00:12:53"/>
    <s v="R201301"/>
    <x v="344"/>
    <n v="4.6571798188874558"/>
    <n v="0"/>
    <x v="14"/>
    <m/>
    <d v="1899-12-30T00:00:00"/>
    <d v="1899-12-30T00:00:00"/>
    <m/>
    <n v="0"/>
    <n v="0"/>
    <d v="1899-12-30T05:37:33"/>
    <d v="1899-12-30T06:29:57"/>
    <d v="1899-12-30T02:48:46"/>
    <d v="1899-12-30T03:14:58"/>
    <n v="2855"/>
    <x v="12"/>
    <x v="0"/>
    <n v="201307"/>
    <n v="31"/>
    <n v="0"/>
    <n v="28"/>
  </r>
  <r>
    <d v="2013-07-28T00:00:00"/>
    <d v="2013-07-28T00:00:00"/>
    <x v="21"/>
    <n v="1"/>
    <n v="0"/>
    <n v="13"/>
    <n v="12"/>
    <d v="1899-12-30T00:13:12"/>
    <d v="1899-12-30T00:13:12"/>
    <s v="R201301"/>
    <x v="344"/>
    <n v="4.5454545454545485"/>
    <n v="0"/>
    <x v="14"/>
    <m/>
    <d v="1899-12-30T00:00:00"/>
    <d v="1899-12-30T00:00:00"/>
    <m/>
    <n v="0"/>
    <n v="0"/>
    <d v="1899-12-30T05:45:50"/>
    <d v="1899-12-30T06:38:14"/>
    <d v="1899-12-30T02:52:55"/>
    <d v="1899-12-30T03:19:07"/>
    <n v="2886"/>
    <x v="12"/>
    <x v="0"/>
    <n v="201307"/>
    <n v="31"/>
    <n v="0"/>
    <n v="28"/>
  </r>
  <r>
    <d v="2013-07-28T00:00:00"/>
    <d v="2013-07-28T00:00:00"/>
    <x v="25"/>
    <n v="1"/>
    <n v="0"/>
    <n v="13"/>
    <n v="55"/>
    <d v="1899-12-30T00:13:55"/>
    <d v="1899-12-30T00:13:55"/>
    <s v="R201301"/>
    <x v="344"/>
    <n v="4.3113772455089858"/>
    <n v="0"/>
    <x v="14"/>
    <m/>
    <d v="1899-12-30T00:00:00"/>
    <d v="1899-12-30T00:00:00"/>
    <m/>
    <n v="0"/>
    <n v="0"/>
    <d v="1899-12-30T06:04:37"/>
    <d v="1899-12-30T06:57:01"/>
    <d v="1899-12-30T03:02:18"/>
    <d v="1899-12-30T03:28:31"/>
    <n v="2946"/>
    <x v="12"/>
    <x v="0"/>
    <n v="201307"/>
    <n v="31"/>
    <n v="0"/>
    <n v="28"/>
  </r>
  <r>
    <d v="2013-07-28T00:00:00"/>
    <d v="2013-07-28T00:00:00"/>
    <x v="26"/>
    <n v="1"/>
    <n v="0"/>
    <n v="13"/>
    <n v="2"/>
    <d v="1899-12-30T00:13:02"/>
    <d v="1899-12-30T00:13:02"/>
    <s v="R201301"/>
    <x v="344"/>
    <n v="4.6035805626598503"/>
    <n v="0"/>
    <x v="14"/>
    <m/>
    <d v="1899-12-30T00:00:00"/>
    <d v="1899-12-30T00:00:00"/>
    <m/>
    <n v="0"/>
    <n v="0"/>
    <d v="1899-12-30T05:41:28"/>
    <d v="1899-12-30T06:33:52"/>
    <d v="1899-12-30T02:50:44"/>
    <d v="1899-12-30T03:16:56"/>
    <n v="2875"/>
    <x v="12"/>
    <x v="0"/>
    <n v="201307"/>
    <n v="31"/>
    <n v="0"/>
    <n v="28"/>
  </r>
  <r>
    <d v="2013-07-28T00:00:00"/>
    <d v="2013-07-28T00:00:00"/>
    <x v="27"/>
    <n v="1"/>
    <n v="0"/>
    <n v="13"/>
    <n v="54"/>
    <d v="1899-12-30T00:13:54"/>
    <d v="1899-12-30T00:13:54"/>
    <s v="R201301"/>
    <x v="344"/>
    <n v="4.3165467625899314"/>
    <n v="0"/>
    <x v="14"/>
    <m/>
    <d v="1899-12-30T00:00:00"/>
    <d v="1899-12-30T00:00:00"/>
    <m/>
    <n v="0"/>
    <n v="0"/>
    <d v="1899-12-30T06:04:11"/>
    <d v="1899-12-30T06:56:35"/>
    <d v="1899-12-30T03:02:05"/>
    <d v="1899-12-30T03:28:17"/>
    <n v="2943"/>
    <x v="12"/>
    <x v="0"/>
    <n v="201307"/>
    <n v="31"/>
    <n v="0"/>
    <n v="28"/>
  </r>
  <r>
    <d v="2013-07-28T00:00:00"/>
    <d v="2013-07-28T00:00:00"/>
    <x v="28"/>
    <n v="1"/>
    <n v="0"/>
    <n v="12"/>
    <n v="51"/>
    <d v="1899-12-30T00:12:51"/>
    <d v="1899-12-30T00:12:51"/>
    <s v="R201301"/>
    <x v="344"/>
    <n v="4.6692607003891089"/>
    <n v="0"/>
    <x v="14"/>
    <m/>
    <d v="1899-12-30T00:00:00"/>
    <d v="1899-12-30T00:00:00"/>
    <m/>
    <n v="0"/>
    <n v="0"/>
    <d v="1899-12-30T05:36:40"/>
    <d v="1899-12-30T06:29:04"/>
    <d v="1899-12-30T02:48:20"/>
    <d v="1899-12-30T03:14:32"/>
    <n v="2851"/>
    <x v="12"/>
    <x v="0"/>
    <n v="201307"/>
    <n v="31"/>
    <n v="0"/>
    <n v="28"/>
  </r>
  <r>
    <d v="2013-07-28T00:00:00"/>
    <d v="2013-07-28T00:00:00"/>
    <x v="29"/>
    <n v="1"/>
    <n v="0"/>
    <n v="15"/>
    <n v="37"/>
    <d v="1899-12-30T00:15:37"/>
    <d v="1899-12-30T00:15:37"/>
    <s v="R201301"/>
    <x v="344"/>
    <n v="3.8420490928495226"/>
    <n v="0"/>
    <x v="14"/>
    <m/>
    <d v="1899-12-30T00:00:00"/>
    <d v="1899-12-30T00:00:00"/>
    <m/>
    <n v="0"/>
    <n v="0"/>
    <d v="1899-12-30T06:49:09"/>
    <d v="1899-12-30T07:41:33"/>
    <d v="1899-12-30T03:24:35"/>
    <d v="1899-12-30T03:50:47"/>
    <n v="3057"/>
    <x v="12"/>
    <x v="0"/>
    <n v="201307"/>
    <n v="31"/>
    <n v="0"/>
    <n v="28"/>
  </r>
  <r>
    <d v="2013-07-28T00:00:00"/>
    <d v="2013-07-28T00:00:00"/>
    <x v="30"/>
    <n v="1"/>
    <n v="0"/>
    <n v="14"/>
    <n v="34"/>
    <d v="1899-12-30T00:14:34"/>
    <d v="1899-12-30T00:14:34"/>
    <s v="R201301"/>
    <x v="344"/>
    <n v="4.1189931350114444"/>
    <n v="0"/>
    <x v="14"/>
    <m/>
    <d v="1899-12-30T00:00:00"/>
    <d v="1899-12-30T00:00:00"/>
    <m/>
    <n v="0"/>
    <n v="0"/>
    <d v="1899-12-30T06:21:39"/>
    <d v="1899-12-30T07:14:03"/>
    <d v="1899-12-30T03:10:49"/>
    <d v="1899-12-30T03:37:01"/>
    <n v="2993"/>
    <x v="12"/>
    <x v="0"/>
    <n v="201307"/>
    <n v="31"/>
    <n v="0"/>
    <n v="28"/>
  </r>
  <r>
    <d v="2013-07-28T00:00:00"/>
    <d v="2013-07-28T00:00:00"/>
    <x v="31"/>
    <n v="1"/>
    <n v="0"/>
    <n v="13"/>
    <n v="53"/>
    <d v="1899-12-30T00:13:53"/>
    <d v="1899-12-30T00:13:53"/>
    <s v="R201301"/>
    <x v="344"/>
    <n v="4.3217286914765936"/>
    <n v="0"/>
    <x v="14"/>
    <m/>
    <d v="1899-12-30T00:00:00"/>
    <d v="1899-12-30T00:00:00"/>
    <m/>
    <n v="0"/>
    <n v="0"/>
    <d v="1899-12-30T06:03:45"/>
    <d v="1899-12-30T06:56:09"/>
    <d v="1899-12-30T03:01:52"/>
    <d v="1899-12-30T03:28:04"/>
    <n v="2940"/>
    <x v="12"/>
    <x v="0"/>
    <n v="201307"/>
    <n v="31"/>
    <n v="0"/>
    <n v="28"/>
  </r>
  <r>
    <d v="2013-07-28T00:00:00"/>
    <d v="2013-07-28T00:00:00"/>
    <x v="32"/>
    <n v="1"/>
    <n v="0"/>
    <n v="15"/>
    <n v="45"/>
    <d v="1899-12-30T00:15:45"/>
    <d v="1899-12-30T00:15:45"/>
    <s v="R201301"/>
    <x v="344"/>
    <n v="3.809523809523812"/>
    <n v="0"/>
    <x v="14"/>
    <m/>
    <d v="1899-12-30T00:00:00"/>
    <d v="1899-12-30T00:00:00"/>
    <m/>
    <n v="0"/>
    <n v="0"/>
    <d v="1899-12-30T06:52:39"/>
    <d v="1899-12-30T07:45:03"/>
    <d v="1899-12-30T03:26:20"/>
    <d v="1899-12-30T03:52:32"/>
    <n v="3065"/>
    <x v="12"/>
    <x v="0"/>
    <n v="201307"/>
    <n v="31"/>
    <n v="0"/>
    <n v="28"/>
  </r>
  <r>
    <d v="2013-07-28T00:00:00"/>
    <d v="2013-07-28T00:00:00"/>
    <x v="33"/>
    <n v="1"/>
    <n v="0"/>
    <n v="14"/>
    <n v="54"/>
    <d v="1899-12-30T00:14:54"/>
    <d v="1899-12-30T00:14:54"/>
    <s v="R201301"/>
    <x v="344"/>
    <n v="4.0268456375838957"/>
    <n v="0"/>
    <x v="14"/>
    <m/>
    <d v="1899-12-30T00:00:00"/>
    <d v="1899-12-30T00:00:00"/>
    <m/>
    <n v="0"/>
    <n v="0"/>
    <d v="1899-12-30T06:30:23"/>
    <d v="1899-12-30T07:22:47"/>
    <d v="1899-12-30T03:15:11"/>
    <d v="1899-12-30T03:41:23"/>
    <n v="3011"/>
    <x v="12"/>
    <x v="0"/>
    <n v="201307"/>
    <n v="31"/>
    <n v="0"/>
    <n v="28"/>
  </r>
  <r>
    <d v="2013-07-28T00:00:00"/>
    <d v="2013-07-28T00:00:00"/>
    <x v="34"/>
    <n v="1"/>
    <n v="0"/>
    <n v="15"/>
    <n v="47"/>
    <d v="1899-12-30T00:15:47"/>
    <d v="1899-12-30T00:15:47"/>
    <s v="R201301"/>
    <x v="344"/>
    <n v="3.8014783526927167"/>
    <n v="0"/>
    <x v="14"/>
    <m/>
    <d v="1899-12-30T00:00:00"/>
    <d v="1899-12-30T00:00:00"/>
    <m/>
    <n v="0"/>
    <n v="0"/>
    <d v="1899-12-30T06:53:31"/>
    <d v="1899-12-30T07:45:55"/>
    <d v="1899-12-30T03:26:46"/>
    <d v="1899-12-30T03:52:58"/>
    <n v="3066"/>
    <x v="12"/>
    <x v="0"/>
    <n v="201307"/>
    <n v="31"/>
    <n v="0"/>
    <n v="28"/>
  </r>
  <r>
    <d v="2013-07-28T00:00:00"/>
    <d v="2013-07-28T00:00:00"/>
    <x v="35"/>
    <n v="1"/>
    <n v="0"/>
    <n v="16"/>
    <n v="52"/>
    <d v="1899-12-30T00:16:52"/>
    <d v="1899-12-30T00:16:52"/>
    <s v="R201301"/>
    <x v="344"/>
    <n v="3.557312252964429"/>
    <n v="0"/>
    <x v="14"/>
    <m/>
    <d v="1899-12-30T00:00:00"/>
    <d v="1899-12-30T00:00:00"/>
    <m/>
    <n v="0"/>
    <n v="0"/>
    <d v="1899-12-30T07:21:54"/>
    <d v="1899-12-30T08:14:18"/>
    <d v="1899-12-30T03:40:57"/>
    <d v="1899-12-30T04:07:09"/>
    <n v="3094"/>
    <x v="12"/>
    <x v="0"/>
    <n v="201307"/>
    <n v="31"/>
    <n v="0"/>
    <n v="28"/>
  </r>
  <r>
    <d v="2013-07-28T00:00:00"/>
    <d v="2013-07-28T00:00:00"/>
    <x v="36"/>
    <n v="1"/>
    <n v="0"/>
    <n v="14"/>
    <n v="39"/>
    <d v="1899-12-30T00:14:39"/>
    <d v="1899-12-30T00:14:39"/>
    <s v="R201301"/>
    <x v="344"/>
    <n v="4.0955631399317438"/>
    <n v="0"/>
    <x v="14"/>
    <m/>
    <d v="1899-12-30T00:00:00"/>
    <d v="1899-12-30T00:00:00"/>
    <m/>
    <n v="0"/>
    <n v="0"/>
    <d v="1899-12-30T06:23:50"/>
    <d v="1899-12-30T07:16:14"/>
    <d v="1899-12-30T03:11:55"/>
    <d v="1899-12-30T03:38:07"/>
    <n v="2998"/>
    <x v="12"/>
    <x v="0"/>
    <n v="201307"/>
    <n v="31"/>
    <n v="0"/>
    <n v="28"/>
  </r>
  <r>
    <d v="2013-07-28T00:00:00"/>
    <d v="2013-07-28T00:00:00"/>
    <x v="38"/>
    <n v="30"/>
    <n v="1"/>
    <n v="32"/>
    <n v="9"/>
    <d v="1899-12-30T01:32:09"/>
    <d v="1899-12-30T00:03:04"/>
    <s v="Ciocci"/>
    <x v="345"/>
    <n v="19.533369506239843"/>
    <n v="0"/>
    <x v="14"/>
    <m/>
    <d v="1899-12-30T00:00:00"/>
    <d v="1899-12-30T00:00:00"/>
    <m/>
    <n v="0"/>
    <n v="0"/>
    <d v="1899-12-30T01:20:29"/>
    <d v="1899-12-30T02:12:53"/>
    <d v="1899-12-30T00:40:14"/>
    <d v="1899-12-30T01:06:26"/>
    <n v="220"/>
    <x v="12"/>
    <x v="0"/>
    <n v="201307"/>
    <n v="31"/>
    <n v="0"/>
    <n v="28"/>
  </r>
  <r>
    <d v="2013-07-28T00:00:00"/>
    <d v="2013-07-28T00:00:00"/>
    <x v="39"/>
    <n v="26"/>
    <n v="1"/>
    <n v="45"/>
    <n v="31"/>
    <d v="1899-12-30T01:45:31"/>
    <d v="1899-12-30T00:04:03"/>
    <s v="Ciocci"/>
    <x v="345"/>
    <n v="14.78439425051336"/>
    <n v="0"/>
    <x v="14"/>
    <m/>
    <d v="1899-12-30T00:00:00"/>
    <d v="1899-12-30T00:00:00"/>
    <m/>
    <n v="0"/>
    <n v="0"/>
    <d v="1899-12-30T01:46:20"/>
    <d v="1899-12-30T02:38:44"/>
    <d v="1899-12-30T00:53:10"/>
    <d v="1899-12-30T01:19:22"/>
    <n v="521"/>
    <x v="12"/>
    <x v="0"/>
    <n v="201307"/>
    <n v="31"/>
    <n v="0"/>
    <n v="28"/>
  </r>
  <r>
    <d v="2013-07-28T00:00:00"/>
    <d v="2013-07-28T00:00:00"/>
    <x v="38"/>
    <n v="30"/>
    <n v="1"/>
    <n v="30"/>
    <n v="27"/>
    <d v="1899-12-30T01:30:27"/>
    <d v="1899-12-30T00:03:01"/>
    <s v="Ciocci"/>
    <x v="345"/>
    <n v="19.90049751243783"/>
    <n v="0"/>
    <x v="14"/>
    <m/>
    <d v="1899-12-30T00:00:00"/>
    <d v="1899-12-30T00:00:00"/>
    <m/>
    <n v="0"/>
    <n v="0"/>
    <d v="1899-12-30T01:19:00"/>
    <d v="1899-12-30T02:11:24"/>
    <d v="1899-12-30T00:39:30"/>
    <d v="1899-12-30T01:05:42"/>
    <n v="211"/>
    <x v="12"/>
    <x v="0"/>
    <n v="201307"/>
    <n v="31"/>
    <n v="0"/>
    <n v="28"/>
  </r>
  <r>
    <d v="2013-07-28T00:00:00"/>
    <d v="2013-07-28T00:00:00"/>
    <x v="39"/>
    <n v="26"/>
    <n v="1"/>
    <n v="47"/>
    <n v="49"/>
    <d v="1899-12-30T01:47:49"/>
    <d v="1899-12-30T00:04:09"/>
    <s v="Ciocci"/>
    <x v="345"/>
    <n v="14.469006028752524"/>
    <n v="0"/>
    <x v="14"/>
    <m/>
    <d v="1899-12-30T00:00:00"/>
    <d v="1899-12-30T00:00:00"/>
    <m/>
    <n v="0"/>
    <n v="0"/>
    <d v="1899-12-30T01:48:39"/>
    <d v="1899-12-30T02:41:03"/>
    <d v="1899-12-30T00:54:19"/>
    <d v="1899-12-30T01:20:31"/>
    <n v="551"/>
    <x v="12"/>
    <x v="0"/>
    <n v="201307"/>
    <n v="31"/>
    <n v="0"/>
    <n v="28"/>
  </r>
  <r>
    <d v="2013-07-28T00:00:00"/>
    <d v="2013-07-28T00:00:00"/>
    <x v="3"/>
    <n v="1"/>
    <n v="0"/>
    <n v="9"/>
    <n v="47"/>
    <d v="1899-12-30T00:09:47"/>
    <d v="1899-12-30T00:09:47"/>
    <s v="n/a"/>
    <x v="344"/>
    <n v="6.1328790459965976"/>
    <n v="0"/>
    <x v="0"/>
    <m/>
    <d v="1899-12-30T00:00:00"/>
    <d v="1899-12-30T00:00:00"/>
    <m/>
    <n v="0"/>
    <n v="0"/>
    <d v="1899-12-30T04:16:19"/>
    <d v="1899-12-30T05:08:43"/>
    <d v="1899-12-30T02:08:10"/>
    <d v="1899-12-30T02:34:22"/>
    <n v="1334"/>
    <x v="12"/>
    <x v="0"/>
    <n v="201307"/>
    <n v="31"/>
    <n v="0"/>
    <n v="28"/>
  </r>
  <r>
    <d v="2013-07-28T00:00:00"/>
    <d v="2013-07-28T00:00:00"/>
    <x v="4"/>
    <n v="1"/>
    <n v="0"/>
    <n v="7"/>
    <n v="11"/>
    <d v="1899-12-30T00:07:11"/>
    <d v="1899-12-30T00:07:11"/>
    <s v="n/a"/>
    <x v="344"/>
    <n v="8.3526682134570827"/>
    <n v="0"/>
    <x v="0"/>
    <m/>
    <d v="1899-12-30T00:00:00"/>
    <d v="1899-12-30T00:00:00"/>
    <m/>
    <n v="0"/>
    <n v="0"/>
    <d v="1899-12-30T03:08:12"/>
    <d v="1899-12-30T04:00:36"/>
    <d v="1899-12-30T01:34:06"/>
    <d v="1899-12-30T02:00:18"/>
    <n v="792"/>
    <x v="12"/>
    <x v="0"/>
    <n v="201307"/>
    <n v="31"/>
    <n v="0"/>
    <n v="28"/>
  </r>
  <r>
    <d v="2013-08-07T00:00:00"/>
    <d v="2013-08-07T00:00:00"/>
    <x v="2"/>
    <n v="3.1"/>
    <n v="0"/>
    <n v="29"/>
    <n v="9"/>
    <d v="1899-12-30T00:29:09"/>
    <d v="1899-12-30T00:09:24"/>
    <s v="ZootKane"/>
    <x v="224"/>
    <n v="6.3807890222984627"/>
    <n v="0"/>
    <x v="14"/>
    <s v="http://app.strava.com/activities/72904414"/>
    <d v="1899-12-30T04:06:22"/>
    <d v="1899-12-30T02:03:11"/>
    <m/>
    <n v="0"/>
    <n v="0"/>
    <d v="1899-12-30T04:06:22"/>
    <d v="1899-12-30T04:58:46"/>
    <d v="1899-12-30T02:03:11"/>
    <d v="1899-12-30T02:29:23"/>
    <n v="1068"/>
    <x v="12"/>
    <x v="4"/>
    <n v="201308"/>
    <n v="32"/>
    <n v="9"/>
    <n v="7"/>
  </r>
  <r>
    <d v="2013-08-10T00:00:00"/>
    <d v="2013-08-10T00:00:00"/>
    <x v="1"/>
    <n v="4.4000000000000004"/>
    <n v="0"/>
    <n v="55"/>
    <n v="9"/>
    <d v="1899-12-30T00:55:09"/>
    <d v="1899-12-30T00:12:32"/>
    <s v="Si"/>
    <x v="346"/>
    <n v="4.7869446962828688"/>
    <n v="0"/>
    <x v="2"/>
    <m/>
    <d v="1899-12-30T23:23:49"/>
    <d v="1899-12-30T11:41:55"/>
    <m/>
    <n v="0"/>
    <n v="0"/>
    <d v="1899-12-30T05:28:24"/>
    <d v="1899-12-30T06:20:48"/>
    <d v="1899-12-30T02:44:12"/>
    <d v="1899-12-30T03:10:24"/>
    <n v="2809"/>
    <x v="12"/>
    <x v="4"/>
    <n v="201308"/>
    <n v="32"/>
    <n v="2"/>
    <n v="10"/>
  </r>
  <r>
    <d v="2013-08-12T00:00:00"/>
    <d v="2013-08-12T00:00:00"/>
    <x v="2"/>
    <n v="3.1"/>
    <n v="0"/>
    <n v="37"/>
    <n v="37"/>
    <d v="1899-12-30T00:37:37"/>
    <d v="1899-12-30T00:12:08"/>
    <s v="ZootKane"/>
    <x v="224"/>
    <n v="4.9446167478954415"/>
    <n v="0"/>
    <x v="2"/>
    <m/>
    <d v="1899-12-30T05:17:55"/>
    <d v="1899-12-30T02:38:58"/>
    <m/>
    <n v="0"/>
    <n v="0"/>
    <d v="1899-12-30T05:17:55"/>
    <d v="1899-12-30T06:10:19"/>
    <d v="1899-12-30T02:38:58"/>
    <d v="1899-12-30T03:05:10"/>
    <n v="2736"/>
    <x v="12"/>
    <x v="4"/>
    <n v="201308"/>
    <n v="33"/>
    <n v="1"/>
    <n v="12"/>
  </r>
  <r>
    <d v="2013-08-19T00:00:00"/>
    <d v="2013-08-19T00:00:00"/>
    <x v="2"/>
    <n v="5"/>
    <n v="1"/>
    <n v="6"/>
    <n v="10"/>
    <d v="1899-12-30T01:06:10"/>
    <d v="1899-12-30T00:13:14"/>
    <s v="R201301"/>
    <x v="98"/>
    <n v="4.5340050377833787"/>
    <n v="0"/>
    <x v="4"/>
    <m/>
    <d v="1899-12-30T05:46:43"/>
    <d v="1899-12-30T02:53:21"/>
    <m/>
    <n v="0"/>
    <n v="0"/>
    <d v="1899-12-30T05:46:43"/>
    <d v="1899-12-30T06:39:07"/>
    <d v="1899-12-30T02:53:21"/>
    <d v="1899-12-30T03:19:33"/>
    <n v="2892"/>
    <x v="12"/>
    <x v="4"/>
    <n v="201308"/>
    <n v="34"/>
    <n v="6"/>
    <n v="19"/>
  </r>
  <r>
    <d v="2013-08-20T00:00:00"/>
    <d v="2013-08-20T00:00:00"/>
    <x v="1"/>
    <n v="6"/>
    <n v="0"/>
    <n v="59"/>
    <n v="59"/>
    <d v="1899-12-30T00:59:59"/>
    <d v="1899-12-30T00:10:00"/>
    <s v="HHH"/>
    <x v="98"/>
    <n v="6.0016671297582702"/>
    <n v="0"/>
    <x v="4"/>
    <m/>
    <d v="1899-12-30T18:39:41"/>
    <d v="1899-12-30T09:19:51"/>
    <m/>
    <n v="0"/>
    <n v="0"/>
    <d v="1899-12-30T04:21:56"/>
    <d v="1899-12-30T05:14:20"/>
    <d v="1899-12-30T02:10:58"/>
    <d v="1899-12-30T02:37:10"/>
    <n v="1517"/>
    <x v="12"/>
    <x v="4"/>
    <n v="201308"/>
    <n v="34"/>
    <n v="0"/>
    <n v="20"/>
  </r>
  <r>
    <d v="2013-08-21T00:00:00"/>
    <d v="2013-08-21T00:00:00"/>
    <x v="2"/>
    <n v="3.3"/>
    <n v="0"/>
    <n v="42"/>
    <n v="55"/>
    <d v="1899-12-30T00:42:55"/>
    <d v="1899-12-30T00:13:00"/>
    <s v="R201301"/>
    <x v="98"/>
    <n v="4.6135922330097117"/>
    <n v="0"/>
    <x v="4"/>
    <m/>
    <d v="1899-12-30T05:40:44"/>
    <d v="1899-12-30T02:50:22"/>
    <m/>
    <n v="0"/>
    <n v="0"/>
    <d v="1899-12-30T05:40:44"/>
    <d v="1899-12-30T06:33:08"/>
    <d v="1899-12-30T02:50:22"/>
    <d v="1899-12-30T03:16:34"/>
    <n v="2872"/>
    <x v="12"/>
    <x v="4"/>
    <n v="201308"/>
    <n v="34"/>
    <n v="0"/>
    <n v="21"/>
  </r>
  <r>
    <d v="2013-08-25T00:00:00"/>
    <d v="2013-08-25T00:00:00"/>
    <x v="2"/>
    <n v="7.5"/>
    <n v="1"/>
    <n v="22"/>
    <n v="44"/>
    <d v="1899-12-30T01:22:44"/>
    <d v="1899-12-30T00:11:02"/>
    <s v="R201301"/>
    <x v="16"/>
    <n v="5.4391619661563295"/>
    <n v="0"/>
    <x v="14"/>
    <s v="http://app.strava.com/activities/77423130"/>
    <d v="1899-12-30T04:49:01"/>
    <d v="1899-12-30T02:24:30"/>
    <m/>
    <n v="0"/>
    <n v="0"/>
    <d v="1899-12-30T04:49:01"/>
    <d v="1899-12-30T05:41:25"/>
    <d v="1899-12-30T02:24:30"/>
    <d v="1899-12-30T02:50:42"/>
    <n v="2269"/>
    <x v="12"/>
    <x v="4"/>
    <n v="201308"/>
    <n v="35"/>
    <n v="3"/>
    <n v="25"/>
  </r>
  <r>
    <d v="2013-08-26T00:00:00"/>
    <d v="2013-08-26T00:00:00"/>
    <x v="2"/>
    <n v="2"/>
    <n v="0"/>
    <n v="19"/>
    <n v="20"/>
    <d v="1899-12-30T00:19:20"/>
    <d v="1899-12-30T00:09:40"/>
    <s v="ZK2"/>
    <x v="2"/>
    <n v="6.2068965517241432"/>
    <n v="0"/>
    <x v="13"/>
    <m/>
    <d v="1899-12-30T04:13:16"/>
    <d v="1899-12-30T02:06:38"/>
    <m/>
    <n v="0"/>
    <n v="0"/>
    <d v="1899-12-30T04:13:16"/>
    <d v="1899-12-30T05:05:40"/>
    <d v="1899-12-30T02:06:38"/>
    <d v="1899-12-30T02:32:50"/>
    <n v="1232"/>
    <x v="12"/>
    <x v="4"/>
    <n v="201308"/>
    <n v="35"/>
    <n v="0"/>
    <n v="26"/>
  </r>
  <r>
    <d v="2013-09-01T00:00:00"/>
    <d v="2013-09-01T00:00:00"/>
    <x v="0"/>
    <n v="0.6"/>
    <n v="0"/>
    <n v="19"/>
    <n v="8"/>
    <d v="1899-12-30T00:19:08"/>
    <d v="1899-12-30T00:31:53"/>
    <s v="Lake"/>
    <x v="347"/>
    <n v="1.8815331010452978"/>
    <n v="0"/>
    <x v="14"/>
    <m/>
    <d v="1899-12-30T01:16:32"/>
    <d v="1899-12-30T00:38:16"/>
    <m/>
    <n v="0"/>
    <n v="0"/>
    <d v="1899-12-30T13:55:29"/>
    <d v="1899-12-30T14:47:53"/>
    <d v="1899-12-30T06:57:45"/>
    <d v="1899-12-30T07:23:57"/>
    <n v="3165"/>
    <x v="12"/>
    <x v="5"/>
    <n v="201309"/>
    <n v="36"/>
    <n v="5"/>
    <n v="1"/>
  </r>
  <r>
    <d v="2013-09-03T00:00:00"/>
    <d v="2013-09-03T00:00:00"/>
    <x v="2"/>
    <n v="2.1"/>
    <n v="0"/>
    <n v="20"/>
    <n v="0"/>
    <d v="1899-12-30T00:20:00"/>
    <d v="1899-12-30T00:09:31"/>
    <s v="ZootKane"/>
    <x v="2"/>
    <n v="6.3000000000000052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5"/>
    <n v="201309"/>
    <n v="36"/>
    <n v="1"/>
    <n v="3"/>
  </r>
  <r>
    <d v="2013-09-05T00:00:00"/>
    <d v="2013-09-05T00:00:00"/>
    <x v="2"/>
    <n v="3.1"/>
    <n v="0"/>
    <n v="27"/>
    <n v="58"/>
    <d v="1899-12-30T00:27:58"/>
    <d v="1899-12-30T00:09:01"/>
    <s v="R201302"/>
    <x v="224"/>
    <n v="6.6507747318236055"/>
    <n v="158"/>
    <x v="2"/>
    <s v="http://app.strava.com/activities/80349302"/>
    <d v="1899-12-30T03:56:22"/>
    <d v="1899-12-30T01:58:11"/>
    <m/>
    <n v="0"/>
    <n v="0"/>
    <d v="1899-12-30T03:56:22"/>
    <d v="1899-12-30T04:48:46"/>
    <d v="1899-12-30T01:58:11"/>
    <d v="1899-12-30T02:24:23"/>
    <n v="910"/>
    <x v="12"/>
    <x v="5"/>
    <n v="201309"/>
    <n v="36"/>
    <n v="1"/>
    <n v="5"/>
  </r>
  <r>
    <d v="2013-09-06T00:00:00"/>
    <d v="2013-09-06T00:00:00"/>
    <x v="2"/>
    <n v="5.0999999999999996"/>
    <n v="0"/>
    <n v="49"/>
    <n v="21"/>
    <d v="1899-12-30T00:49:21"/>
    <d v="1899-12-30T00:09:41"/>
    <s v="R201302"/>
    <x v="280"/>
    <n v="6.2006079027355669"/>
    <n v="155"/>
    <x v="14"/>
    <s v="http://app.strava.com/activities/80551058"/>
    <d v="1899-12-30T04:13:31"/>
    <d v="1899-12-30T02:06:46"/>
    <m/>
    <n v="0"/>
    <n v="0"/>
    <d v="1899-12-30T04:13:31"/>
    <d v="1899-12-30T05:05:55"/>
    <d v="1899-12-30T02:06:46"/>
    <d v="1899-12-30T02:32:58"/>
    <n v="1242"/>
    <x v="12"/>
    <x v="5"/>
    <n v="201309"/>
    <n v="36"/>
    <n v="0"/>
    <n v="6"/>
  </r>
  <r>
    <d v="2013-09-08T00:00:00"/>
    <d v="2013-09-08T00:00:00"/>
    <x v="1"/>
    <n v="11.8"/>
    <n v="0"/>
    <n v="54"/>
    <n v="25"/>
    <d v="1899-12-30T00:54:25"/>
    <d v="1899-12-30T00:04:37"/>
    <s v="Ciocci"/>
    <x v="17"/>
    <n v="13.010719754977041"/>
    <n v="0"/>
    <x v="15"/>
    <s v="http://app.strava.com/activities/81154184"/>
    <d v="1899-12-30T08:36:30"/>
    <d v="1899-12-30T04:18:15"/>
    <m/>
    <n v="0"/>
    <n v="0"/>
    <d v="1899-12-30T02:00:49"/>
    <d v="1899-12-30T02:53:13"/>
    <d v="1899-12-30T01:00:25"/>
    <d v="1899-12-30T01:26:37"/>
    <n v="682"/>
    <x v="12"/>
    <x v="5"/>
    <n v="201309"/>
    <n v="37"/>
    <n v="1"/>
    <n v="8"/>
  </r>
  <r>
    <d v="2013-09-10T00:00:00"/>
    <d v="2013-09-10T00:00:00"/>
    <x v="1"/>
    <n v="9.8000000000000007"/>
    <n v="0"/>
    <n v="28"/>
    <n v="12"/>
    <d v="1899-12-30T00:28:12"/>
    <d v="1899-12-30T00:02:53"/>
    <s v="YNHH"/>
    <x v="303"/>
    <n v="20.851063829787254"/>
    <n v="0"/>
    <x v="13"/>
    <m/>
    <d v="1899-12-30T05:22:17"/>
    <d v="1899-12-30T02:41:09"/>
    <m/>
    <n v="0"/>
    <n v="0"/>
    <d v="1899-12-30T01:15:24"/>
    <d v="1899-12-30T02:07:48"/>
    <d v="1899-12-30T00:37:42"/>
    <d v="1899-12-30T01:03:54"/>
    <n v="161"/>
    <x v="12"/>
    <x v="5"/>
    <n v="201309"/>
    <n v="37"/>
    <n v="1"/>
    <n v="10"/>
  </r>
  <r>
    <d v="2013-09-15T00:00:00"/>
    <d v="2013-09-15T00:00:00"/>
    <x v="0"/>
    <n v="0.5"/>
    <n v="0"/>
    <n v="15"/>
    <n v="34"/>
    <d v="1899-12-30T00:15:34"/>
    <d v="1899-12-30T00:31:08"/>
    <s v="Ocean"/>
    <x v="348"/>
    <n v="1.9271948608137062"/>
    <n v="0"/>
    <x v="19"/>
    <m/>
    <d v="1899-12-30T01:14:43"/>
    <d v="1899-12-30T00:37:22"/>
    <m/>
    <n v="0"/>
    <n v="0"/>
    <d v="1899-12-30T13:35:42"/>
    <d v="1899-12-30T14:28:06"/>
    <d v="1899-12-30T06:47:51"/>
    <d v="1899-12-30T07:14:03"/>
    <n v="3154"/>
    <x v="12"/>
    <x v="5"/>
    <n v="201309"/>
    <n v="38"/>
    <n v="4"/>
    <n v="15"/>
  </r>
  <r>
    <d v="2013-09-15T00:00:00"/>
    <d v="2013-09-15T00:00:00"/>
    <x v="1"/>
    <n v="14"/>
    <n v="0"/>
    <n v="37"/>
    <n v="46"/>
    <d v="1899-12-30T00:37:46"/>
    <d v="1899-12-30T00:02:42"/>
    <s v="Ciocci"/>
    <x v="349"/>
    <n v="22.241835834068858"/>
    <n v="0"/>
    <x v="14"/>
    <s v="http://app.strava.com/activities/82648189"/>
    <d v="1899-12-30T05:02:08"/>
    <d v="1899-12-30T02:31:04"/>
    <m/>
    <n v="0"/>
    <n v="0"/>
    <d v="1899-12-30T01:10:41"/>
    <d v="1899-12-30T02:03:05"/>
    <d v="1899-12-30T00:35:20"/>
    <d v="1899-12-30T01:01:32"/>
    <n v="91"/>
    <x v="12"/>
    <x v="5"/>
    <n v="201309"/>
    <n v="38"/>
    <n v="0"/>
    <n v="15"/>
  </r>
  <r>
    <d v="2013-09-15T00:00:00"/>
    <d v="2013-09-15T00:00:00"/>
    <x v="2"/>
    <n v="3.6"/>
    <n v="0"/>
    <n v="35"/>
    <n v="18"/>
    <d v="1899-12-30T00:35:18"/>
    <d v="1899-12-30T00:09:48"/>
    <s v="R201302"/>
    <x v="350"/>
    <n v="6.1189801699716764"/>
    <n v="0"/>
    <x v="14"/>
    <s v="http://app.strava.com/activities/82648967"/>
    <d v="1899-12-30T04:16:54"/>
    <d v="1899-12-30T02:08:27"/>
    <m/>
    <n v="0"/>
    <n v="0"/>
    <d v="1899-12-30T04:16:54"/>
    <d v="1899-12-30T05:09:18"/>
    <d v="1899-12-30T02:08:27"/>
    <d v="1899-12-30T02:34:39"/>
    <n v="1353"/>
    <x v="12"/>
    <x v="5"/>
    <n v="201309"/>
    <n v="38"/>
    <n v="0"/>
    <n v="15"/>
  </r>
  <r>
    <d v="2013-09-17T00:00:00"/>
    <d v="2013-09-17T00:00:00"/>
    <x v="1"/>
    <n v="8.5"/>
    <n v="0"/>
    <n v="25"/>
    <n v="5"/>
    <d v="1899-12-30T00:25:05"/>
    <d v="1899-12-30T00:02:57"/>
    <s v="YNHH"/>
    <x v="303"/>
    <n v="20.332225913621279"/>
    <n v="0"/>
    <x v="13"/>
    <m/>
    <d v="1899-12-30T05:30:31"/>
    <d v="1899-12-30T02:45:15"/>
    <m/>
    <n v="0"/>
    <n v="0"/>
    <d v="1899-12-30T01:17:19"/>
    <d v="1899-12-30T02:09:43"/>
    <d v="1899-12-30T00:38:39"/>
    <d v="1899-12-30T01:04:51"/>
    <n v="182"/>
    <x v="12"/>
    <x v="5"/>
    <n v="201309"/>
    <n v="38"/>
    <n v="1"/>
    <n v="17"/>
  </r>
  <r>
    <d v="2013-09-19T00:00:00"/>
    <d v="2013-09-19T00:00:00"/>
    <x v="2"/>
    <n v="3.1"/>
    <n v="0"/>
    <n v="30"/>
    <n v="28"/>
    <d v="1899-12-30T00:30:28"/>
    <d v="1899-12-30T00:09:50"/>
    <s v="R201302"/>
    <x v="224"/>
    <n v="6.1050328227571171"/>
    <n v="0"/>
    <x v="14"/>
    <m/>
    <d v="1899-12-30T04:17:30"/>
    <d v="1899-12-30T02:08:45"/>
    <m/>
    <n v="0"/>
    <n v="0"/>
    <d v="1899-12-30T04:17:30"/>
    <d v="1899-12-30T05:09:54"/>
    <d v="1899-12-30T02:08:45"/>
    <d v="1899-12-30T02:34:57"/>
    <n v="1376"/>
    <x v="12"/>
    <x v="5"/>
    <n v="201309"/>
    <n v="38"/>
    <n v="1"/>
    <n v="19"/>
  </r>
  <r>
    <d v="2013-09-23T00:00:00"/>
    <d v="2013-09-23T00:00:00"/>
    <x v="2"/>
    <n v="3.1"/>
    <n v="0"/>
    <n v="28"/>
    <n v="43"/>
    <d v="1899-12-30T00:28:43"/>
    <d v="1899-12-30T00:09:16"/>
    <s v="R201302"/>
    <x v="224"/>
    <n v="6.4770748694138192"/>
    <n v="0"/>
    <x v="14"/>
    <s v="http://app.strava.com/activities/84384370"/>
    <d v="1899-12-30T04:02:42"/>
    <d v="1899-12-30T02:01:21"/>
    <m/>
    <n v="0"/>
    <n v="0"/>
    <d v="1899-12-30T04:02:42"/>
    <d v="1899-12-30T04:55:06"/>
    <d v="1899-12-30T02:01:21"/>
    <d v="1899-12-30T02:27:33"/>
    <n v="988"/>
    <x v="12"/>
    <x v="5"/>
    <n v="201309"/>
    <n v="39"/>
    <n v="3"/>
    <n v="23"/>
  </r>
  <r>
    <d v="2013-09-27T00:00:00"/>
    <d v="2013-09-27T00:00:00"/>
    <x v="2"/>
    <n v="3.25"/>
    <n v="0"/>
    <n v="31"/>
    <n v="49"/>
    <d v="1899-12-30T00:31:49"/>
    <d v="1899-12-30T00:09:47"/>
    <s v="ZootKane"/>
    <x v="351"/>
    <n v="6.1288632792037765"/>
    <n v="0"/>
    <x v="6"/>
    <s v="http://app.strava.com/activities/85295579"/>
    <d v="1899-12-30T04:16:29"/>
    <d v="1899-12-30T02:08:15"/>
    <m/>
    <n v="0"/>
    <n v="0"/>
    <d v="1899-12-30T04:16:29"/>
    <d v="1899-12-30T05:08:54"/>
    <d v="1899-12-30T02:08:15"/>
    <d v="1899-12-30T02:34:27"/>
    <n v="1340"/>
    <x v="12"/>
    <x v="5"/>
    <n v="201309"/>
    <n v="39"/>
    <n v="3"/>
    <n v="27"/>
  </r>
  <r>
    <d v="2013-10-03T00:00:00"/>
    <d v="2013-10-03T00:00:00"/>
    <x v="2"/>
    <n v="3.25"/>
    <n v="0"/>
    <n v="32"/>
    <n v="1"/>
    <d v="1899-12-30T00:32:01"/>
    <d v="1899-12-30T00:09:51"/>
    <s v="ZootKane"/>
    <x v="351"/>
    <n v="6.090577824049979"/>
    <n v="161"/>
    <x v="2"/>
    <s v="http://app.strava.com/activities/86664831"/>
    <d v="1899-12-30T04:18:06"/>
    <d v="1899-12-30T02:09:03"/>
    <m/>
    <n v="0"/>
    <n v="0"/>
    <d v="1899-12-30T04:18:06"/>
    <d v="1899-12-30T05:10:30"/>
    <d v="1899-12-30T02:09:03"/>
    <d v="1899-12-30T02:35:15"/>
    <n v="1402"/>
    <x v="12"/>
    <x v="6"/>
    <n v="201310"/>
    <n v="40"/>
    <n v="5"/>
    <n v="3"/>
  </r>
  <r>
    <d v="2013-10-03T00:00:00"/>
    <d v="2013-10-03T00:00:00"/>
    <x v="2"/>
    <n v="1.5"/>
    <n v="0"/>
    <n v="14"/>
    <n v="39"/>
    <d v="1899-12-30T00:14:39"/>
    <d v="1899-12-30T00:09:46"/>
    <s v="Kinvara4"/>
    <x v="352"/>
    <n v="6.1433447098976162"/>
    <n v="0"/>
    <x v="14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6"/>
    <n v="201310"/>
    <n v="40"/>
    <n v="0"/>
    <n v="3"/>
  </r>
  <r>
    <d v="2013-10-07T00:00:00"/>
    <d v="2013-10-07T00:00:00"/>
    <x v="2"/>
    <n v="1"/>
    <n v="0"/>
    <n v="8"/>
    <n v="27"/>
    <d v="1899-12-30T00:08:27"/>
    <d v="1899-12-30T00:08:27"/>
    <s v="R201301"/>
    <x v="274"/>
    <n v="7.1005917159763383"/>
    <n v="0"/>
    <x v="0"/>
    <m/>
    <d v="1899-12-30T03:41:23"/>
    <d v="1899-12-30T01:50:42"/>
    <m/>
    <n v="0"/>
    <n v="0"/>
    <d v="1899-12-30T03:41:23"/>
    <d v="1899-12-30T04:33:47"/>
    <d v="1899-12-30T01:50:42"/>
    <d v="1899-12-30T02:16:54"/>
    <n v="827"/>
    <x v="12"/>
    <x v="6"/>
    <n v="201310"/>
    <n v="41"/>
    <n v="3"/>
    <n v="7"/>
  </r>
  <r>
    <d v="2013-10-10T00:00:00"/>
    <d v="2013-10-10T00:00:00"/>
    <x v="2"/>
    <n v="2"/>
    <n v="0"/>
    <n v="19"/>
    <n v="22"/>
    <d v="1899-12-30T00:19:22"/>
    <d v="1899-12-30T00:09:41"/>
    <s v="R201301"/>
    <x v="274"/>
    <n v="6.196213425129093"/>
    <n v="0"/>
    <x v="0"/>
    <m/>
    <d v="1899-12-30T04:13:42"/>
    <d v="1899-12-30T02:06:51"/>
    <m/>
    <n v="0"/>
    <n v="0"/>
    <d v="1899-12-30T04:13:42"/>
    <d v="1899-12-30T05:06:06"/>
    <d v="1899-12-30T02:06:51"/>
    <d v="1899-12-30T02:33:03"/>
    <n v="1251"/>
    <x v="12"/>
    <x v="6"/>
    <n v="201310"/>
    <n v="41"/>
    <n v="2"/>
    <n v="10"/>
  </r>
  <r>
    <d v="2013-10-10T00:00:00"/>
    <d v="2013-10-10T00:00:00"/>
    <x v="2"/>
    <n v="1.7"/>
    <n v="0"/>
    <n v="15"/>
    <n v="56"/>
    <d v="1899-12-30T00:15:56"/>
    <d v="1899-12-30T00:09:22"/>
    <s v="Kinvara4"/>
    <x v="353"/>
    <n v="6.4016736401673695"/>
    <n v="0"/>
    <x v="6"/>
    <s v="http://app.strava.com/activities/88101034"/>
    <d v="1899-12-30T04:05:34"/>
    <d v="1899-12-30T02:02:47"/>
    <m/>
    <n v="0"/>
    <n v="0"/>
    <d v="1899-12-30T04:05:34"/>
    <d v="1899-12-30T04:57:58"/>
    <d v="1899-12-30T02:02:47"/>
    <d v="1899-12-30T02:28:59"/>
    <n v="1051"/>
    <x v="12"/>
    <x v="6"/>
    <n v="201310"/>
    <n v="41"/>
    <n v="0"/>
    <n v="10"/>
  </r>
  <r>
    <d v="2013-10-11T00:00:00"/>
    <d v="2013-10-11T00:00:00"/>
    <x v="2"/>
    <n v="1"/>
    <n v="0"/>
    <n v="9"/>
    <n v="30"/>
    <d v="1899-12-30T00:09:30"/>
    <d v="1899-12-30T00:09:30"/>
    <s v="R201301"/>
    <x v="274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  <n v="41"/>
    <n v="0"/>
    <n v="11"/>
  </r>
  <r>
    <d v="2013-10-11T00:00:00"/>
    <d v="2013-10-11T00:00:00"/>
    <x v="2"/>
    <n v="1"/>
    <n v="0"/>
    <n v="9"/>
    <n v="30"/>
    <d v="1899-12-30T00:09:30"/>
    <d v="1899-12-30T00:09:30"/>
    <s v="R201301"/>
    <x v="274"/>
    <n v="6.3157894736842151"/>
    <n v="0"/>
    <x v="13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  <n v="41"/>
    <n v="0"/>
    <n v="11"/>
  </r>
  <r>
    <d v="2013-10-12T00:00:00"/>
    <d v="2013-10-12T00:00:00"/>
    <x v="1"/>
    <n v="15.6"/>
    <n v="1"/>
    <n v="8"/>
    <n v="32"/>
    <d v="1899-12-30T01:08:32"/>
    <d v="1899-12-30T00:04:24"/>
    <s v="Ciocci"/>
    <x v="17"/>
    <n v="13.657587548638142"/>
    <n v="0"/>
    <x v="6"/>
    <s v="http://app.strava.com/activities/88679072"/>
    <d v="1899-12-30T08:12:02"/>
    <d v="1899-12-30T04:06:01"/>
    <m/>
    <n v="0"/>
    <n v="0"/>
    <d v="1899-12-30T01:55:06"/>
    <d v="1899-12-30T02:47:30"/>
    <d v="1899-12-30T00:57:33"/>
    <d v="1899-12-30T01:23:45"/>
    <n v="623"/>
    <x v="12"/>
    <x v="6"/>
    <n v="201310"/>
    <n v="41"/>
    <n v="0"/>
    <n v="12"/>
  </r>
  <r>
    <d v="2013-10-14T00:00:00"/>
    <d v="2013-10-14T00:00:00"/>
    <x v="2"/>
    <n v="1.5"/>
    <n v="0"/>
    <n v="20"/>
    <n v="1"/>
    <d v="1899-12-30T00:20:01"/>
    <d v="1899-12-30T00:13:21"/>
    <s v="R201301"/>
    <x v="274"/>
    <n v="4.4962531223980049"/>
    <n v="0"/>
    <x v="13"/>
    <m/>
    <d v="1899-12-30T05:49:37"/>
    <d v="1899-12-30T02:54:49"/>
    <m/>
    <n v="0"/>
    <n v="0"/>
    <d v="1899-12-30T05:49:37"/>
    <d v="1899-12-30T06:42:01"/>
    <d v="1899-12-30T02:54:49"/>
    <d v="1899-12-30T03:21:01"/>
    <n v="2905"/>
    <x v="12"/>
    <x v="6"/>
    <n v="201310"/>
    <n v="42"/>
    <n v="1"/>
    <n v="14"/>
  </r>
  <r>
    <d v="2013-10-16T00:00:00"/>
    <d v="2013-10-16T00:00:00"/>
    <x v="0"/>
    <n v="0.5"/>
    <n v="0"/>
    <n v="25"/>
    <n v="0"/>
    <d v="1899-12-30T00:25:00"/>
    <d v="1899-12-30T00:50:00"/>
    <s v="PHS"/>
    <x v="17"/>
    <n v="1.2000000000000008"/>
    <n v="0"/>
    <x v="0"/>
    <m/>
    <d v="1899-12-30T02:00:00"/>
    <d v="1899-12-30T01:00:00"/>
    <m/>
    <n v="0"/>
    <n v="0"/>
    <d v="1899-12-30T21:50:00"/>
    <d v="1899-12-30T22:42:24"/>
    <d v="1899-12-30T10:55:00"/>
    <d v="1899-12-30T11:21:12"/>
    <n v="3508"/>
    <x v="12"/>
    <x v="6"/>
    <n v="201310"/>
    <n v="42"/>
    <n v="1"/>
    <n v="16"/>
  </r>
  <r>
    <d v="2013-10-17T00:00:00"/>
    <d v="2013-10-17T00:00:00"/>
    <x v="2"/>
    <n v="2"/>
    <n v="0"/>
    <n v="20"/>
    <n v="46"/>
    <d v="1899-12-30T00:20:46"/>
    <d v="1899-12-30T00:10:23"/>
    <s v="R201301"/>
    <x v="274"/>
    <n v="5.7784911717496037"/>
    <n v="0"/>
    <x v="13"/>
    <m/>
    <d v="1899-12-30T04:32:03"/>
    <d v="1899-12-30T02:16:01"/>
    <m/>
    <n v="0"/>
    <n v="0"/>
    <d v="1899-12-30T04:32:03"/>
    <d v="1899-12-30T05:24:27"/>
    <d v="1899-12-30T02:16:01"/>
    <d v="1899-12-30T02:42:13"/>
    <n v="1853"/>
    <x v="12"/>
    <x v="6"/>
    <n v="201310"/>
    <n v="42"/>
    <n v="0"/>
    <n v="17"/>
  </r>
  <r>
    <d v="2013-10-21T00:00:00"/>
    <d v="2013-10-21T00:00:00"/>
    <x v="0"/>
    <n v="0.8"/>
    <n v="0"/>
    <n v="35"/>
    <n v="0"/>
    <d v="1899-12-30T00:35:00"/>
    <d v="1899-12-30T00:43:45"/>
    <s v="PHS"/>
    <x v="354"/>
    <n v="1.3714285714285726"/>
    <n v="0"/>
    <x v="0"/>
    <m/>
    <d v="1899-12-30T01:45:00"/>
    <d v="1899-12-30T00:52:30"/>
    <m/>
    <n v="0"/>
    <n v="0"/>
    <d v="1899-12-30T19:06:15"/>
    <d v="1899-12-30T19:58:39"/>
    <d v="1899-12-30T09:33:07"/>
    <d v="1899-12-30T09:59:20"/>
    <n v="3484"/>
    <x v="12"/>
    <x v="6"/>
    <n v="201310"/>
    <n v="43"/>
    <n v="3"/>
    <n v="21"/>
  </r>
  <r>
    <d v="2013-10-23T00:00:00"/>
    <d v="2013-10-23T00:00:00"/>
    <x v="2"/>
    <n v="1.6"/>
    <n v="0"/>
    <n v="15"/>
    <n v="0"/>
    <d v="1899-12-30T00:15:00"/>
    <d v="1899-12-30T00:09:22"/>
    <s v="Kinvara4"/>
    <x v="353"/>
    <n v="6.4000000000000057"/>
    <n v="0"/>
    <x v="5"/>
    <s v="http://app.strava.com/activities/90912020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6"/>
    <n v="201310"/>
    <n v="43"/>
    <n v="1"/>
    <n v="23"/>
  </r>
  <r>
    <d v="2013-10-23T00:00:00"/>
    <d v="2013-10-23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6"/>
    <n v="201310"/>
    <n v="43"/>
    <n v="0"/>
    <n v="23"/>
  </r>
  <r>
    <d v="2013-10-24T00:00:00"/>
    <d v="2013-10-24T00:00:00"/>
    <x v="0"/>
    <n v="0.625"/>
    <n v="0"/>
    <n v="22"/>
    <n v="54"/>
    <d v="1899-12-30T00:22:54"/>
    <d v="1899-12-30T00:36:38"/>
    <s v="PHS"/>
    <x v="17"/>
    <n v="1.6375545851528397"/>
    <n v="0"/>
    <x v="0"/>
    <m/>
    <d v="1899-12-30T01:27:56"/>
    <d v="1899-12-30T00:43:58"/>
    <m/>
    <n v="0"/>
    <n v="0"/>
    <d v="1899-12-30T15:59:58"/>
    <d v="1899-12-30T16:52:22"/>
    <d v="1899-12-30T07:59:59"/>
    <d v="1899-12-30T08:26:11"/>
    <n v="3334"/>
    <x v="12"/>
    <x v="6"/>
    <n v="201310"/>
    <n v="43"/>
    <n v="0"/>
    <n v="24"/>
  </r>
  <r>
    <d v="2013-10-28T00:00:00"/>
    <d v="2013-10-28T00:00:00"/>
    <x v="0"/>
    <n v="0.6"/>
    <n v="0"/>
    <n v="31"/>
    <n v="30"/>
    <d v="1899-12-30T00:31:30"/>
    <d v="1899-12-30T00:52:30"/>
    <s v="PHS"/>
    <x v="17"/>
    <n v="1.1428571428571437"/>
    <n v="0"/>
    <x v="0"/>
    <m/>
    <d v="1899-12-30T02:06:00"/>
    <d v="1899-12-30T01:03:00"/>
    <m/>
    <n v="0"/>
    <n v="0"/>
    <d v="1899-12-30T22:55:30"/>
    <d v="1899-12-30T23:47:54"/>
    <d v="1899-12-30T11:27:45"/>
    <d v="1899-12-30T11:53:57"/>
    <n v="3518"/>
    <x v="12"/>
    <x v="6"/>
    <n v="201310"/>
    <n v="44"/>
    <n v="3"/>
    <n v="28"/>
  </r>
  <r>
    <d v="2013-10-30T00:00:00"/>
    <d v="2013-10-30T00:00:00"/>
    <x v="0"/>
    <n v="0.71"/>
    <n v="0"/>
    <n v="25"/>
    <n v="45"/>
    <d v="1899-12-30T00:25:45"/>
    <d v="1899-12-30T00:36:16"/>
    <s v="PHS"/>
    <x v="17"/>
    <n v="1.6543689320388364"/>
    <n v="0"/>
    <x v="0"/>
    <m/>
    <d v="1899-12-30T01:27:03"/>
    <d v="1899-12-30T00:43:31"/>
    <m/>
    <n v="0"/>
    <n v="0"/>
    <d v="1899-12-30T15:50:13"/>
    <d v="1899-12-30T16:42:37"/>
    <d v="1899-12-30T07:55:06"/>
    <d v="1899-12-30T08:21:18"/>
    <n v="3319"/>
    <x v="12"/>
    <x v="6"/>
    <n v="201310"/>
    <n v="44"/>
    <n v="1"/>
    <n v="30"/>
  </r>
  <r>
    <d v="2013-11-02T00:00:00"/>
    <d v="2013-11-02T00:00:00"/>
    <x v="1"/>
    <n v="25"/>
    <n v="1"/>
    <n v="46"/>
    <n v="3"/>
    <d v="1899-12-30T01:46:03"/>
    <d v="1899-12-30T00:04:15"/>
    <s v="Ciocci"/>
    <x v="17"/>
    <n v="14.144271570014153"/>
    <n v="0"/>
    <x v="5"/>
    <s v="http://app.strava.com/activities/92724265"/>
    <d v="1899-12-30T07:55:06"/>
    <d v="1899-12-30T03:57:33"/>
    <m/>
    <n v="0"/>
    <n v="0"/>
    <d v="1899-12-30T01:51:08"/>
    <d v="1899-12-30T02:43:32"/>
    <d v="1899-12-30T00:55:34"/>
    <d v="1899-12-30T01:21:46"/>
    <n v="578"/>
    <x v="12"/>
    <x v="7"/>
    <n v="201311"/>
    <n v="44"/>
    <n v="2"/>
    <n v="2"/>
  </r>
  <r>
    <d v="2013-11-04T00:00:00"/>
    <d v="2013-11-04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  <n v="45"/>
    <n v="1"/>
    <n v="4"/>
  </r>
  <r>
    <d v="2013-11-05T00:00:00"/>
    <d v="2013-11-05T00:00:00"/>
    <x v="1"/>
    <n v="9"/>
    <n v="0"/>
    <n v="25"/>
    <n v="0"/>
    <d v="1899-12-30T00:25:00"/>
    <d v="1899-12-30T00:02:47"/>
    <s v="YNHH"/>
    <x v="303"/>
    <n v="21.600000000000016"/>
    <n v="0"/>
    <x v="13"/>
    <m/>
    <d v="1899-12-30T05:11:07"/>
    <d v="1899-12-30T02:35:33"/>
    <m/>
    <n v="0"/>
    <n v="0"/>
    <d v="1899-12-30T01:12:47"/>
    <d v="1899-12-30T02:05:11"/>
    <d v="1899-12-30T00:36:23"/>
    <d v="1899-12-30T01:02:35"/>
    <n v="115"/>
    <x v="12"/>
    <x v="7"/>
    <n v="201311"/>
    <n v="45"/>
    <n v="0"/>
    <n v="5"/>
  </r>
  <r>
    <d v="2013-11-06T00:00:00"/>
    <d v="2013-11-06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  <n v="45"/>
    <n v="0"/>
    <n v="6"/>
  </r>
  <r>
    <d v="2013-11-10T00:00:00"/>
    <d v="2013-11-10T00:00:00"/>
    <x v="2"/>
    <n v="5.6"/>
    <n v="1"/>
    <n v="5"/>
    <n v="47"/>
    <d v="1899-12-30T01:05:47"/>
    <d v="1899-12-30T00:11:45"/>
    <s v="Kinvara4"/>
    <x v="355"/>
    <n v="5.1076767164935442"/>
    <n v="158"/>
    <x v="19"/>
    <s v="http://app.strava.com/activities/94304832"/>
    <d v="1899-12-30T05:07:46"/>
    <d v="1899-12-30T02:33:53"/>
    <m/>
    <n v="0"/>
    <n v="0"/>
    <d v="1899-12-30T05:07:46"/>
    <d v="1899-12-30T06:00:10"/>
    <d v="1899-12-30T02:33:53"/>
    <d v="1899-12-30T03:00:05"/>
    <n v="2599"/>
    <x v="12"/>
    <x v="7"/>
    <n v="201311"/>
    <n v="46"/>
    <n v="3"/>
    <n v="10"/>
  </r>
  <r>
    <d v="2013-11-11T00:00:00"/>
    <d v="2013-11-11T00:00:00"/>
    <x v="2"/>
    <n v="2.7"/>
    <n v="0"/>
    <n v="27"/>
    <n v="49"/>
    <d v="1899-12-30T00:27:49"/>
    <d v="1899-12-30T00:10:18"/>
    <s v="R201301"/>
    <x v="356"/>
    <n v="5.8238466147393702"/>
    <n v="153"/>
    <x v="19"/>
    <s v="http://app.strava.com/activities/94535432"/>
    <d v="1899-12-30T04:29:55"/>
    <d v="1899-12-30T02:14:58"/>
    <m/>
    <n v="0"/>
    <n v="0"/>
    <d v="1899-12-30T04:29:55"/>
    <d v="1899-12-30T05:22:20"/>
    <d v="1899-12-30T02:14:58"/>
    <d v="1899-12-30T02:41:10"/>
    <n v="1787"/>
    <x v="12"/>
    <x v="7"/>
    <n v="201311"/>
    <n v="46"/>
    <n v="0"/>
    <n v="11"/>
  </r>
  <r>
    <d v="2013-11-24T00:00:00"/>
    <d v="2013-11-24T00:00:00"/>
    <x v="2"/>
    <n v="5"/>
    <n v="0"/>
    <n v="49"/>
    <n v="58"/>
    <d v="1899-12-30T00:49:58"/>
    <d v="1899-12-30T00:10:00"/>
    <s v="Kinvara4"/>
    <x v="117"/>
    <n v="6.0040026684456347"/>
    <n v="0"/>
    <x v="25"/>
    <m/>
    <d v="1899-12-30T04:21:50"/>
    <d v="1899-12-30T02:10:55"/>
    <m/>
    <n v="0"/>
    <n v="0"/>
    <d v="1899-12-30T04:21:50"/>
    <d v="1899-12-30T05:14:14"/>
    <d v="1899-12-30T02:10:55"/>
    <d v="1899-12-30T02:37:07"/>
    <n v="1515"/>
    <x v="12"/>
    <x v="7"/>
    <n v="201311"/>
    <n v="48"/>
    <n v="12"/>
    <n v="24"/>
  </r>
  <r>
    <d v="2013-11-25T00:00:00"/>
    <d v="2013-11-25T00:00:00"/>
    <x v="1"/>
    <n v="7"/>
    <n v="0"/>
    <n v="20"/>
    <n v="0"/>
    <d v="1899-12-30T00:20:00"/>
    <d v="1899-12-30T00:02:51"/>
    <s v="YNHH"/>
    <x v="303"/>
    <n v="21.000000000000018"/>
    <n v="0"/>
    <x v="0"/>
    <m/>
    <d v="1899-12-30T05:20:00"/>
    <d v="1899-12-30T02:40:00"/>
    <m/>
    <n v="0"/>
    <n v="0"/>
    <d v="1899-12-30T01:14:51"/>
    <d v="1899-12-30T02:07:15"/>
    <d v="1899-12-30T00:37:26"/>
    <d v="1899-12-30T01:03:38"/>
    <n v="151"/>
    <x v="12"/>
    <x v="7"/>
    <n v="201311"/>
    <n v="48"/>
    <n v="0"/>
    <n v="25"/>
  </r>
  <r>
    <d v="2013-11-26T00:00:00"/>
    <d v="2013-11-26T00:00:00"/>
    <x v="1"/>
    <n v="10"/>
    <n v="0"/>
    <n v="29"/>
    <n v="0"/>
    <d v="1899-12-30T00:29:00"/>
    <d v="1899-12-30T00:02:54"/>
    <s v="YNHH"/>
    <x v="303"/>
    <n v="20.689655172413811"/>
    <n v="0"/>
    <x v="0"/>
    <m/>
    <d v="1899-12-30T05:24:48"/>
    <d v="1899-12-30T02:42:24"/>
    <m/>
    <n v="0"/>
    <n v="0"/>
    <d v="1899-12-30T01:15:59"/>
    <d v="1899-12-30T02:08:23"/>
    <d v="1899-12-30T00:37:59"/>
    <d v="1899-12-30T01:04:11"/>
    <n v="166"/>
    <x v="12"/>
    <x v="7"/>
    <n v="201311"/>
    <n v="48"/>
    <n v="0"/>
    <n v="26"/>
  </r>
  <r>
    <d v="2013-11-28T00:00:00"/>
    <d v="2013-11-28T00:00:00"/>
    <x v="2"/>
    <n v="6.2"/>
    <n v="1"/>
    <n v="8"/>
    <n v="55"/>
    <d v="1899-12-30T01:08:55"/>
    <d v="1899-12-30T00:11:07"/>
    <s v="Kinvara4"/>
    <x v="357"/>
    <n v="5.3978234582829545"/>
    <n v="166"/>
    <x v="25"/>
    <s v="http://www.strava.com/activities/97522399"/>
    <d v="1899-12-30T04:51:14"/>
    <d v="1899-12-30T02:25:37"/>
    <m/>
    <n v="0"/>
    <n v="0"/>
    <d v="1899-12-30T04:51:14"/>
    <d v="1899-12-30T05:43:38"/>
    <d v="1899-12-30T02:25:37"/>
    <d v="1899-12-30T02:51:49"/>
    <n v="2326"/>
    <x v="12"/>
    <x v="7"/>
    <n v="201311"/>
    <n v="48"/>
    <n v="1"/>
    <n v="28"/>
  </r>
  <r>
    <d v="2013-12-01T00:00:00"/>
    <d v="2013-12-01T00:00:00"/>
    <x v="2"/>
    <n v="6"/>
    <n v="1"/>
    <n v="1"/>
    <n v="13"/>
    <d v="1899-12-30T01:01:13"/>
    <d v="1899-12-30T00:10:12"/>
    <s v="Kinvara4"/>
    <x v="358"/>
    <n v="5.8807514293493099"/>
    <n v="161"/>
    <x v="6"/>
    <s v="http://www.strava.com/activities/98155467"/>
    <d v="1899-12-30T04:27:19"/>
    <d v="1899-12-30T02:13:39"/>
    <m/>
    <n v="0"/>
    <n v="0"/>
    <d v="1899-12-30T04:27:19"/>
    <d v="1899-12-30T05:19:43"/>
    <d v="1899-12-30T02:13:39"/>
    <d v="1899-12-30T02:39:51"/>
    <n v="1701"/>
    <x v="12"/>
    <x v="11"/>
    <n v="201312"/>
    <n v="49"/>
    <n v="2"/>
    <n v="1"/>
  </r>
  <r>
    <d v="2013-12-02T00:00:00"/>
    <d v="2013-12-02T00:00:00"/>
    <x v="2"/>
    <n v="2.1"/>
    <n v="0"/>
    <n v="25"/>
    <n v="0"/>
    <d v="1899-12-30T00:25:00"/>
    <d v="1899-12-30T00:11:54"/>
    <s v="R201301"/>
    <x v="274"/>
    <n v="5.0400000000000045"/>
    <n v="0"/>
    <x v="13"/>
    <s v="5x2min @8:20"/>
    <d v="1899-12-30T05:11:54"/>
    <d v="1899-12-30T02:35:57"/>
    <m/>
    <n v="0"/>
    <n v="0"/>
    <d v="1899-12-30T05:11:54"/>
    <d v="1899-12-30T06:04:18"/>
    <d v="1899-12-30T02:35:57"/>
    <d v="1899-12-30T03:02:09"/>
    <n v="2656"/>
    <x v="12"/>
    <x v="11"/>
    <n v="201312"/>
    <n v="49"/>
    <n v="0"/>
    <n v="2"/>
  </r>
  <r>
    <d v="2013-12-02T00:00:00"/>
    <d v="2013-12-02T00:00:00"/>
    <x v="0"/>
    <n v="0.72"/>
    <n v="0"/>
    <n v="25"/>
    <n v="43"/>
    <d v="1899-12-30T00:25:43"/>
    <d v="1899-12-30T00:35:43"/>
    <s v="PHS"/>
    <x v="17"/>
    <n v="1.6798444588464043"/>
    <n v="0"/>
    <x v="0"/>
    <m/>
    <d v="1899-12-30T01:25:43"/>
    <d v="1899-12-30T00:42:52"/>
    <m/>
    <n v="0"/>
    <n v="0"/>
    <d v="1899-12-30T15:35:48"/>
    <d v="1899-12-30T16:28:12"/>
    <d v="1899-12-30T07:47:54"/>
    <d v="1899-12-30T08:14:06"/>
    <n v="3300"/>
    <x v="12"/>
    <x v="11"/>
    <n v="201312"/>
    <n v="49"/>
    <n v="0"/>
    <n v="2"/>
  </r>
  <r>
    <d v="2013-12-04T00:00:00"/>
    <d v="2013-12-04T00:00:00"/>
    <x v="0"/>
    <n v="0.65"/>
    <n v="0"/>
    <n v="24"/>
    <n v="0"/>
    <d v="1899-12-30T00:24:00"/>
    <d v="1899-12-30T00:36:55"/>
    <s v="PHS"/>
    <x v="17"/>
    <n v="1.6250000000000013"/>
    <n v="0"/>
    <x v="0"/>
    <m/>
    <d v="1899-12-30T01:28:37"/>
    <d v="1899-12-30T00:44:18"/>
    <m/>
    <n v="0"/>
    <n v="0"/>
    <d v="1899-12-30T16:07:23"/>
    <d v="1899-12-30T16:59:47"/>
    <d v="1899-12-30T08:03:42"/>
    <d v="1899-12-30T08:29:54"/>
    <n v="3344"/>
    <x v="12"/>
    <x v="11"/>
    <n v="201312"/>
    <n v="49"/>
    <n v="1"/>
    <n v="4"/>
  </r>
  <r>
    <d v="2013-12-05T00:00:00"/>
    <d v="2013-12-05T00:00:00"/>
    <x v="0"/>
    <n v="0.9"/>
    <n v="0"/>
    <n v="33"/>
    <n v="8"/>
    <d v="1899-12-30T00:33:08"/>
    <d v="1899-12-30T00:36:49"/>
    <s v="PHS"/>
    <x v="17"/>
    <n v="1.6297786720321947"/>
    <n v="0"/>
    <x v="0"/>
    <m/>
    <d v="1899-12-30T01:28:21"/>
    <d v="1899-12-30T00:44:11"/>
    <m/>
    <n v="0"/>
    <n v="0"/>
    <d v="1899-12-30T16:04:33"/>
    <d v="1899-12-30T16:56:57"/>
    <d v="1899-12-30T08:02:16"/>
    <d v="1899-12-30T08:28:28"/>
    <n v="3341"/>
    <x v="12"/>
    <x v="11"/>
    <n v="201312"/>
    <n v="49"/>
    <n v="0"/>
    <n v="5"/>
  </r>
  <r>
    <d v="2013-12-07T00:00:00"/>
    <d v="2013-12-07T00:00:00"/>
    <x v="2"/>
    <n v="3.1"/>
    <n v="0"/>
    <n v="38"/>
    <n v="36"/>
    <d v="1899-12-30T00:38:36"/>
    <d v="1899-12-30T00:12:27"/>
    <s v="Kinvara4"/>
    <x v="359"/>
    <n v="4.8186528497409364"/>
    <n v="0"/>
    <x v="25"/>
    <s v="Ran with Logan"/>
    <d v="1899-12-30T05:26:14"/>
    <d v="1899-12-30T02:43:07"/>
    <m/>
    <n v="0"/>
    <n v="0"/>
    <d v="1899-12-30T05:26:14"/>
    <d v="1899-12-30T06:18:38"/>
    <d v="1899-12-30T02:43:07"/>
    <d v="1899-12-30T03:09:19"/>
    <n v="2790"/>
    <x v="12"/>
    <x v="11"/>
    <n v="201312"/>
    <n v="49"/>
    <n v="1"/>
    <n v="7"/>
  </r>
  <r>
    <d v="2013-12-08T00:00:00"/>
    <d v="2013-12-08T00:00:00"/>
    <x v="2"/>
    <n v="5"/>
    <n v="1"/>
    <n v="3"/>
    <n v="33"/>
    <d v="1899-12-30T01:03:33"/>
    <d v="1899-12-30T00:12:43"/>
    <s v="Kinvara4"/>
    <x v="360"/>
    <n v="4.7206923682140092"/>
    <n v="0"/>
    <x v="25"/>
    <m/>
    <d v="1899-12-30T05:33:00"/>
    <d v="1899-12-30T02:46:30"/>
    <m/>
    <n v="0"/>
    <n v="0"/>
    <d v="1899-12-30T05:33:00"/>
    <d v="1899-12-30T06:25:24"/>
    <d v="1899-12-30T02:46:30"/>
    <d v="1899-12-30T03:12:42"/>
    <n v="2834"/>
    <x v="12"/>
    <x v="11"/>
    <n v="201312"/>
    <n v="50"/>
    <n v="0"/>
    <n v="8"/>
  </r>
  <r>
    <d v="2013-12-09T00:00:00"/>
    <d v="2013-12-09T00:00:00"/>
    <x v="2"/>
    <n v="4"/>
    <n v="0"/>
    <n v="39"/>
    <n v="23"/>
    <d v="1899-12-30T00:39:23"/>
    <d v="1899-12-30T00:09:51"/>
    <s v="R201301"/>
    <x v="274"/>
    <n v="6.0939483707151973"/>
    <n v="0"/>
    <x v="13"/>
    <s v=".5 mile at 8:30 .1 mile walk - Repeat"/>
    <d v="1899-12-30T04:17:58"/>
    <d v="1899-12-30T02:08:59"/>
    <m/>
    <n v="0"/>
    <n v="0"/>
    <d v="1899-12-30T04:17:58"/>
    <d v="1899-12-30T05:10:22"/>
    <d v="1899-12-30T02:08:59"/>
    <d v="1899-12-30T02:35:11"/>
    <n v="1395"/>
    <x v="12"/>
    <x v="11"/>
    <n v="201312"/>
    <n v="50"/>
    <n v="0"/>
    <n v="9"/>
  </r>
  <r>
    <d v="2013-12-09T00:00:00"/>
    <d v="2013-12-09T00:00:00"/>
    <x v="0"/>
    <n v="1.02"/>
    <n v="0"/>
    <n v="40"/>
    <n v="45"/>
    <d v="1899-12-30T00:40:45"/>
    <d v="1899-12-30T00:39:57"/>
    <s v="PHS"/>
    <x v="17"/>
    <n v="1.5018404907975471"/>
    <n v="0"/>
    <x v="13"/>
    <m/>
    <d v="1899-12-30T01:35:53"/>
    <d v="1899-12-30T00:47:56"/>
    <m/>
    <n v="0"/>
    <n v="0"/>
    <d v="1899-12-30T17:26:43"/>
    <d v="1899-12-30T18:19:07"/>
    <d v="1899-12-30T08:43:21"/>
    <d v="1899-12-30T09:09:33"/>
    <n v="3417"/>
    <x v="12"/>
    <x v="11"/>
    <n v="201312"/>
    <n v="50"/>
    <n v="0"/>
    <n v="9"/>
  </r>
  <r>
    <d v="2013-12-10T00:00:00"/>
    <d v="2013-12-10T00:00:00"/>
    <x v="1"/>
    <n v="10"/>
    <n v="0"/>
    <n v="28"/>
    <n v="18"/>
    <d v="1899-12-30T00:28:18"/>
    <d v="1899-12-30T00:02:50"/>
    <s v="YNHH"/>
    <x v="303"/>
    <n v="21.20141342756185"/>
    <n v="0"/>
    <x v="13"/>
    <m/>
    <d v="1899-12-30T05:16:58"/>
    <d v="1899-12-30T02:38:29"/>
    <m/>
    <n v="0"/>
    <n v="0"/>
    <d v="1899-12-30T01:14:09"/>
    <d v="1899-12-30T02:06:33"/>
    <d v="1899-12-30T00:37:04"/>
    <d v="1899-12-30T01:03:16"/>
    <n v="143"/>
    <x v="12"/>
    <x v="11"/>
    <n v="201312"/>
    <n v="50"/>
    <n v="0"/>
    <n v="10"/>
  </r>
  <r>
    <d v="2013-12-12T00:00:00"/>
    <d v="2013-12-12T00:00:00"/>
    <x v="2"/>
    <n v="3"/>
    <n v="0"/>
    <n v="29"/>
    <n v="10"/>
    <d v="1899-12-30T00:29:10"/>
    <d v="1899-12-30T00:09:43"/>
    <s v="R201301"/>
    <x v="274"/>
    <n v="6.1714285714285761"/>
    <n v="152"/>
    <x v="13"/>
    <m/>
    <d v="1899-12-30T04:14:43"/>
    <d v="1899-12-30T02:07:22"/>
    <m/>
    <n v="0"/>
    <n v="0"/>
    <d v="1899-12-30T04:14:43"/>
    <d v="1899-12-30T05:07:07"/>
    <d v="1899-12-30T02:07:22"/>
    <d v="1899-12-30T02:33:34"/>
    <n v="1286"/>
    <x v="12"/>
    <x v="11"/>
    <n v="201312"/>
    <n v="50"/>
    <n v="1"/>
    <n v="12"/>
  </r>
  <r>
    <d v="2013-12-13T00:00:00"/>
    <d v="2013-12-13T00:00:00"/>
    <x v="40"/>
    <n v="1"/>
    <n v="0"/>
    <n v="45"/>
    <n v="0"/>
    <d v="1899-12-30T00:45:00"/>
    <d v="1899-12-30T00:45:00"/>
    <s v="Weights"/>
    <x v="361"/>
    <n v="1.3333333333333344"/>
    <n v="0"/>
    <x v="13"/>
    <m/>
    <d v="1899-12-30T00:00:00"/>
    <d v="1899-12-30T00:00:00"/>
    <m/>
    <n v="0"/>
    <n v="0"/>
    <d v="1899-12-30T19:39:00"/>
    <d v="1899-12-30T20:31:24"/>
    <d v="1899-12-30T09:49:30"/>
    <d v="1899-12-30T10:15:42"/>
    <n v="3492"/>
    <x v="12"/>
    <x v="11"/>
    <n v="201312"/>
    <n v="50"/>
    <n v="0"/>
    <n v="13"/>
  </r>
  <r>
    <d v="2013-12-15T00:00:00"/>
    <d v="2013-12-15T00:00:00"/>
    <x v="2"/>
    <n v="3.2"/>
    <n v="0"/>
    <n v="30"/>
    <n v="3"/>
    <d v="1899-12-30T00:30:03"/>
    <d v="1899-12-30T00:09:23"/>
    <s v="R201301"/>
    <x v="2"/>
    <n v="6.389351081530787"/>
    <n v="0"/>
    <x v="13"/>
    <m/>
    <d v="1899-12-30T04:06:02"/>
    <d v="1899-12-30T02:03:01"/>
    <m/>
    <n v="0"/>
    <n v="0"/>
    <d v="1899-12-30T04:06:02"/>
    <d v="1899-12-30T04:58:26"/>
    <d v="1899-12-30T02:03:01"/>
    <d v="1899-12-30T02:29:13"/>
    <n v="1064"/>
    <x v="12"/>
    <x v="11"/>
    <n v="201312"/>
    <n v="51"/>
    <n v="1"/>
    <n v="15"/>
  </r>
  <r>
    <d v="2013-12-16T00:00:00"/>
    <d v="2013-12-16T00:00:00"/>
    <x v="2"/>
    <n v="3.4"/>
    <n v="0"/>
    <n v="33"/>
    <n v="24"/>
    <d v="1899-12-30T00:33:24"/>
    <d v="1899-12-30T00:09:49"/>
    <s v="R201301"/>
    <x v="274"/>
    <n v="6.1077844311377296"/>
    <n v="0"/>
    <x v="13"/>
    <s v=".25 mile at 7:30 90 sec breat - Repeat 9 times"/>
    <d v="1899-12-30T04:17:23"/>
    <d v="1899-12-30T02:08:41"/>
    <m/>
    <n v="0"/>
    <n v="0"/>
    <d v="1899-12-30T04:17:23"/>
    <d v="1899-12-30T05:09:47"/>
    <d v="1899-12-30T02:08:41"/>
    <d v="1899-12-30T02:34:53"/>
    <n v="1373"/>
    <x v="12"/>
    <x v="11"/>
    <n v="201312"/>
    <n v="51"/>
    <n v="0"/>
    <n v="16"/>
  </r>
  <r>
    <d v="2013-12-16T00:00:00"/>
    <d v="2013-12-16T00:00:00"/>
    <x v="0"/>
    <n v="0.85"/>
    <n v="0"/>
    <n v="27"/>
    <n v="10"/>
    <d v="1899-12-30T00:27:10"/>
    <d v="1899-12-30T00:31:58"/>
    <s v="PHS"/>
    <x v="362"/>
    <n v="1.8773006134969337"/>
    <n v="0"/>
    <x v="13"/>
    <m/>
    <d v="1899-12-30T01:16:42"/>
    <d v="1899-12-30T00:38:21"/>
    <m/>
    <n v="0"/>
    <n v="0"/>
    <d v="1899-12-30T13:57:22"/>
    <d v="1899-12-30T14:49:46"/>
    <d v="1899-12-30T06:58:41"/>
    <d v="1899-12-30T07:24:53"/>
    <n v="3166"/>
    <x v="12"/>
    <x v="11"/>
    <n v="201312"/>
    <n v="51"/>
    <n v="0"/>
    <n v="16"/>
  </r>
  <r>
    <d v="2013-12-22T00:00:00"/>
    <d v="2013-12-22T00:00:00"/>
    <x v="2"/>
    <n v="6.1"/>
    <n v="1"/>
    <n v="4"/>
    <n v="34"/>
    <d v="1899-12-30T01:04:34"/>
    <d v="1899-12-30T00:10:35"/>
    <s v="Kinvara4"/>
    <x v="358"/>
    <n v="5.6685596282911765"/>
    <n v="0"/>
    <x v="6"/>
    <m/>
    <d v="1899-12-30T04:37:19"/>
    <d v="1899-12-30T02:18:40"/>
    <m/>
    <n v="0"/>
    <n v="0"/>
    <d v="1899-12-30T04:37:19"/>
    <d v="1899-12-30T05:29:43"/>
    <d v="1899-12-30T02:18:40"/>
    <d v="1899-12-30T02:44:52"/>
    <n v="1998"/>
    <x v="12"/>
    <x v="11"/>
    <n v="201312"/>
    <n v="52"/>
    <n v="5"/>
    <n v="22"/>
  </r>
  <r>
    <d v="2013-12-24T00:00:00"/>
    <d v="2013-12-24T00:00:00"/>
    <x v="2"/>
    <n v="3"/>
    <n v="0"/>
    <n v="30"/>
    <n v="1"/>
    <d v="1899-12-30T00:30:01"/>
    <d v="1899-12-30T00:10:00"/>
    <s v="Old"/>
    <x v="2"/>
    <n v="5.9966685174902885"/>
    <n v="0"/>
    <x v="13"/>
    <m/>
    <d v="1899-12-30T04:22:09"/>
    <d v="1899-12-30T02:11:04"/>
    <m/>
    <n v="0"/>
    <n v="0"/>
    <d v="1899-12-30T04:22:09"/>
    <d v="1899-12-30T05:14:33"/>
    <d v="1899-12-30T02:11:04"/>
    <d v="1899-12-30T02:37:16"/>
    <n v="1553"/>
    <x v="12"/>
    <x v="11"/>
    <n v="201312"/>
    <n v="52"/>
    <n v="1"/>
    <n v="24"/>
  </r>
  <r>
    <d v="2013-12-26T00:00:00"/>
    <d v="2013-12-26T00:00:00"/>
    <x v="2"/>
    <n v="3"/>
    <n v="0"/>
    <n v="27"/>
    <n v="59"/>
    <d v="1899-12-30T00:27:59"/>
    <d v="1899-12-30T00:09:20"/>
    <s v="Old"/>
    <x v="2"/>
    <n v="6.43240023823705"/>
    <n v="0"/>
    <x v="13"/>
    <m/>
    <d v="1899-12-30T04:04:23"/>
    <d v="1899-12-30T02:02:12"/>
    <m/>
    <n v="0"/>
    <n v="0"/>
    <d v="1899-12-30T04:04:23"/>
    <d v="1899-12-30T04:56:47"/>
    <d v="1899-12-30T02:02:12"/>
    <d v="1899-12-30T02:28:24"/>
    <n v="1031"/>
    <x v="12"/>
    <x v="11"/>
    <n v="201312"/>
    <n v="52"/>
    <n v="1"/>
    <n v="26"/>
  </r>
  <r>
    <d v="2013-12-29T00:00:00"/>
    <d v="2013-12-29T00:00:00"/>
    <x v="2"/>
    <n v="6.2"/>
    <n v="1"/>
    <n v="10"/>
    <n v="43"/>
    <d v="1899-12-30T01:10:43"/>
    <d v="1899-12-30T00:11:24"/>
    <s v="Old"/>
    <x v="363"/>
    <n v="5.2604289417864756"/>
    <n v="154"/>
    <x v="19"/>
    <s v="http://app.strava.com/activities/102641555"/>
    <d v="1899-12-30T04:58:50"/>
    <d v="1899-12-30T02:29:25"/>
    <m/>
    <n v="0"/>
    <n v="0"/>
    <d v="1899-12-30T04:58:50"/>
    <d v="1899-12-30T05:51:14"/>
    <d v="1899-12-30T02:29:25"/>
    <d v="1899-12-30T02:55:37"/>
    <n v="2472"/>
    <x v="12"/>
    <x v="11"/>
    <n v="201312"/>
    <n v="53"/>
    <n v="2"/>
    <n v="29"/>
  </r>
  <r>
    <d v="2013-12-30T00:00:00"/>
    <d v="2013-12-30T00:00:00"/>
    <x v="2"/>
    <n v="2.5"/>
    <n v="0"/>
    <n v="25"/>
    <n v="0"/>
    <d v="1899-12-30T00:25:00"/>
    <d v="1899-12-30T00:10:00"/>
    <s v="R201301"/>
    <x v="274"/>
    <n v="6.0000000000000044"/>
    <n v="0"/>
    <x v="13"/>
    <s v="5x2min @8:00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1"/>
    <n v="201312"/>
    <n v="53"/>
    <n v="0"/>
    <n v="30"/>
  </r>
  <r>
    <d v="2014-01-07T00:00:00"/>
    <d v="2014-01-07T00:00:00"/>
    <x v="1"/>
    <n v="10"/>
    <n v="0"/>
    <n v="26"/>
    <n v="48"/>
    <d v="1899-12-30T00:26:48"/>
    <d v="1899-12-30T00:02:41"/>
    <s v="YNHH"/>
    <x v="303"/>
    <n v="22.388059701492558"/>
    <n v="0"/>
    <x v="13"/>
    <s v="Erin Led Class"/>
    <d v="1899-12-30T05:00:10"/>
    <d v="1899-12-30T02:30:05"/>
    <m/>
    <n v="0"/>
    <n v="0"/>
    <d v="1899-12-30T01:10:13"/>
    <d v="1899-12-30T02:02:37"/>
    <d v="1899-12-30T00:35:06"/>
    <d v="1899-12-30T01:01:18"/>
    <n v="81"/>
    <x v="13"/>
    <x v="8"/>
    <n v="201401"/>
    <n v="2"/>
    <n v="7"/>
    <n v="7"/>
  </r>
  <r>
    <d v="2014-01-08T00:00:00"/>
    <d v="2014-01-08T00:00:00"/>
    <x v="2"/>
    <n v="3"/>
    <n v="0"/>
    <n v="29"/>
    <n v="19"/>
    <d v="1899-12-30T00:29:19"/>
    <d v="1899-12-30T00:09:46"/>
    <s v="R201301"/>
    <x v="274"/>
    <n v="6.1398521887436095"/>
    <n v="0"/>
    <x v="13"/>
    <s v="Not fun"/>
    <d v="1899-12-30T04:16:02"/>
    <d v="1899-12-30T02:08:01"/>
    <m/>
    <n v="0"/>
    <n v="0"/>
    <d v="1899-12-30T04:16:02"/>
    <d v="1899-12-30T05:08:26"/>
    <d v="1899-12-30T02:08:01"/>
    <d v="1899-12-30T02:34:13"/>
    <n v="1328"/>
    <x v="13"/>
    <x v="8"/>
    <n v="201401"/>
    <n v="2"/>
    <n v="0"/>
    <n v="8"/>
  </r>
  <r>
    <d v="2014-01-08T00:00:00"/>
    <d v="2014-01-08T00:00:00"/>
    <x v="0"/>
    <n v="0.625"/>
    <n v="0"/>
    <n v="40"/>
    <n v="0"/>
    <d v="1899-12-30T00:40:00"/>
    <d v="1899-12-30T01:04:00"/>
    <s v="PHS"/>
    <x v="362"/>
    <n v="0.93750000000000089"/>
    <n v="0"/>
    <x v="13"/>
    <s v="Random"/>
    <d v="1899-12-30T02:33:36"/>
    <d v="1899-12-30T01:16:48"/>
    <m/>
    <n v="0"/>
    <n v="0"/>
    <d v="1899-12-31T03:56:48"/>
    <d v="1899-12-31T04:49:12"/>
    <d v="1899-12-30T13:58:24"/>
    <d v="1899-12-30T14:24:36"/>
    <n v="3525"/>
    <x v="13"/>
    <x v="8"/>
    <n v="201401"/>
    <n v="2"/>
    <n v="0"/>
    <n v="8"/>
  </r>
  <r>
    <d v="2014-01-09T00:00:00"/>
    <d v="2014-01-09T00:00:00"/>
    <x v="2"/>
    <n v="3.6"/>
    <n v="0"/>
    <n v="35"/>
    <n v="1"/>
    <d v="1899-12-30T00:35:01"/>
    <d v="1899-12-30T00:09:44"/>
    <s v="Ghost"/>
    <x v="274"/>
    <n v="6.16849119466921"/>
    <n v="0"/>
    <x v="13"/>
    <m/>
    <d v="1899-12-30T04:14:51"/>
    <d v="1899-12-30T02:07:25"/>
    <m/>
    <n v="0"/>
    <n v="0"/>
    <d v="1899-12-30T04:14:51"/>
    <d v="1899-12-30T05:07:15"/>
    <d v="1899-12-30T02:07:25"/>
    <d v="1899-12-30T02:33:37"/>
    <n v="1295"/>
    <x v="13"/>
    <x v="8"/>
    <n v="201401"/>
    <n v="2"/>
    <n v="0"/>
    <n v="9"/>
  </r>
  <r>
    <d v="2014-01-09T00:00:00"/>
    <d v="2014-01-09T00:00:00"/>
    <x v="0"/>
    <n v="0.71"/>
    <n v="0"/>
    <n v="24"/>
    <n v="11"/>
    <d v="1899-12-30T00:24:11"/>
    <d v="1899-12-30T00:34:04"/>
    <s v="PHS"/>
    <x v="362"/>
    <n v="1.7615437629221238"/>
    <n v="0"/>
    <x v="13"/>
    <s v="Random"/>
    <d v="1899-12-30T01:21:45"/>
    <d v="1899-12-30T00:40:52"/>
    <m/>
    <n v="0"/>
    <n v="0"/>
    <d v="1899-12-30T14:52:24"/>
    <d v="1899-12-30T15:44:48"/>
    <d v="1899-12-30T07:26:12"/>
    <d v="1899-12-30T07:52:24"/>
    <n v="3233"/>
    <x v="13"/>
    <x v="8"/>
    <n v="201401"/>
    <n v="2"/>
    <n v="0"/>
    <n v="9"/>
  </r>
  <r>
    <d v="2014-01-11T00:00:00"/>
    <d v="2014-01-11T00:00:00"/>
    <x v="2"/>
    <n v="4.0999999999999996"/>
    <n v="0"/>
    <n v="40"/>
    <n v="0"/>
    <d v="1899-12-30T00:40:00"/>
    <d v="1899-12-30T00:09:45"/>
    <s v="Ghost"/>
    <x v="2"/>
    <n v="6.1500000000000048"/>
    <n v="0"/>
    <x v="13"/>
    <m/>
    <d v="1899-12-30T04:15:37"/>
    <d v="1899-12-30T02:07:48"/>
    <m/>
    <n v="0"/>
    <n v="0"/>
    <d v="1899-12-30T04:15:37"/>
    <d v="1899-12-30T05:08:01"/>
    <d v="1899-12-30T02:07:48"/>
    <d v="1899-12-30T02:34:00"/>
    <n v="1314"/>
    <x v="13"/>
    <x v="8"/>
    <n v="201401"/>
    <n v="2"/>
    <n v="1"/>
    <n v="11"/>
  </r>
  <r>
    <d v="2014-01-12T00:00:00"/>
    <d v="2014-01-12T00:00:00"/>
    <x v="2"/>
    <n v="6.2"/>
    <n v="1"/>
    <n v="7"/>
    <n v="10"/>
    <d v="1899-12-30T01:07:10"/>
    <d v="1899-12-30T00:10:50"/>
    <s v="Ghost"/>
    <x v="363"/>
    <n v="5.5384615384615428"/>
    <n v="0"/>
    <x v="19"/>
    <s v="http://app.strava.com/activities/105852639"/>
    <d v="1899-12-30T04:43:50"/>
    <d v="1899-12-30T02:21:55"/>
    <m/>
    <n v="0"/>
    <n v="0"/>
    <d v="1899-12-30T04:43:50"/>
    <d v="1899-12-30T05:36:14"/>
    <d v="1899-12-30T02:21:55"/>
    <d v="1899-12-30T02:48:07"/>
    <n v="2155"/>
    <x v="13"/>
    <x v="8"/>
    <n v="201401"/>
    <n v="3"/>
    <n v="0"/>
    <n v="12"/>
  </r>
  <r>
    <d v="2014-01-13T00:00:00"/>
    <d v="2014-01-13T00:00:00"/>
    <x v="2"/>
    <n v="3"/>
    <n v="0"/>
    <n v="25"/>
    <n v="31"/>
    <d v="1899-12-30T00:25:31"/>
    <d v="1899-12-30T00:08:30"/>
    <s v="Ghost"/>
    <x v="274"/>
    <n v="7.0542129327237157"/>
    <n v="0"/>
    <x v="13"/>
    <s v="Time Trial for Nick"/>
    <d v="1899-12-30T03:42:51"/>
    <d v="1899-12-30T01:51:25"/>
    <m/>
    <n v="0"/>
    <n v="0"/>
    <d v="1899-12-30T03:42:51"/>
    <d v="1899-12-30T04:35:15"/>
    <d v="1899-12-30T01:51:25"/>
    <d v="1899-12-30T02:17:37"/>
    <n v="832"/>
    <x v="13"/>
    <x v="8"/>
    <n v="201401"/>
    <n v="3"/>
    <n v="0"/>
    <n v="13"/>
  </r>
  <r>
    <d v="2014-01-13T00:00:00"/>
    <d v="2014-01-13T00:00:00"/>
    <x v="0"/>
    <n v="1"/>
    <n v="0"/>
    <n v="33"/>
    <n v="50"/>
    <d v="1899-12-30T00:33:50"/>
    <d v="1899-12-30T00:33:50"/>
    <s v="PHS"/>
    <x v="364"/>
    <n v="1.7733990147783265"/>
    <n v="0"/>
    <x v="13"/>
    <m/>
    <d v="1899-12-30T01:21:12"/>
    <d v="1899-12-30T00:40:36"/>
    <m/>
    <n v="0"/>
    <n v="0"/>
    <d v="1899-12-30T14:46:26"/>
    <d v="1899-12-30T15:38:50"/>
    <d v="1899-12-30T07:23:13"/>
    <d v="1899-12-30T07:49:25"/>
    <n v="3229"/>
    <x v="13"/>
    <x v="8"/>
    <n v="201401"/>
    <n v="3"/>
    <n v="0"/>
    <n v="13"/>
  </r>
  <r>
    <d v="2014-01-14T00:00:00"/>
    <d v="2014-01-14T00:00:00"/>
    <x v="2"/>
    <n v="3.01"/>
    <n v="0"/>
    <n v="28"/>
    <n v="55"/>
    <d v="1899-12-30T00:28:55"/>
    <d v="1899-12-30T00:09:36"/>
    <s v="Ghost"/>
    <x v="274"/>
    <n v="6.2455331412103794"/>
    <n v="0"/>
    <x v="13"/>
    <m/>
    <d v="1899-12-30T04:11:42"/>
    <d v="1899-12-30T02:05:51"/>
    <m/>
    <n v="0"/>
    <n v="0"/>
    <d v="1899-12-30T04:11:42"/>
    <d v="1899-12-30T05:04:06"/>
    <d v="1899-12-30T02:05:51"/>
    <d v="1899-12-30T02:32:03"/>
    <n v="1196"/>
    <x v="13"/>
    <x v="8"/>
    <n v="201401"/>
    <n v="3"/>
    <n v="0"/>
    <n v="14"/>
  </r>
  <r>
    <d v="2014-01-15T00:00:00"/>
    <d v="2014-01-15T00:00:00"/>
    <x v="1"/>
    <n v="13"/>
    <n v="0"/>
    <n v="30"/>
    <n v="15"/>
    <d v="1899-12-30T00:30:15"/>
    <d v="1899-12-30T00:02:20"/>
    <s v="YNHH"/>
    <x v="303"/>
    <n v="25.785123966942169"/>
    <n v="0"/>
    <x v="13"/>
    <s v="LT Test"/>
    <d v="1899-12-30T04:20:37"/>
    <d v="1899-12-30T02:10:18"/>
    <m/>
    <n v="0"/>
    <n v="0"/>
    <d v="1899-12-30T01:00:58"/>
    <d v="1899-12-30T01:53:22"/>
    <d v="1899-12-30T00:30:29"/>
    <d v="1899-12-30T00:56:41"/>
    <n v="23"/>
    <x v="13"/>
    <x v="8"/>
    <n v="201401"/>
    <n v="3"/>
    <n v="0"/>
    <n v="15"/>
  </r>
  <r>
    <d v="2014-01-15T00:00:00"/>
    <d v="2014-01-15T00:00:00"/>
    <x v="0"/>
    <n v="1"/>
    <n v="0"/>
    <n v="33"/>
    <n v="37"/>
    <d v="1899-12-30T00:33:37"/>
    <d v="1899-12-30T00:33:37"/>
    <s v="PHS"/>
    <x v="362"/>
    <n v="1.78482895389192"/>
    <n v="0"/>
    <x v="13"/>
    <m/>
    <d v="1899-12-30T01:20:41"/>
    <d v="1899-12-30T00:40:20"/>
    <m/>
    <n v="0"/>
    <n v="0"/>
    <d v="1899-12-30T14:40:45"/>
    <d v="1899-12-30T15:33:09"/>
    <d v="1899-12-30T07:20:23"/>
    <d v="1899-12-30T07:46:35"/>
    <n v="3224"/>
    <x v="13"/>
    <x v="8"/>
    <n v="201401"/>
    <n v="3"/>
    <n v="0"/>
    <n v="15"/>
  </r>
  <r>
    <d v="2014-01-16T00:00:00"/>
    <d v="2014-01-16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  <n v="3"/>
    <n v="0"/>
    <n v="16"/>
  </r>
  <r>
    <d v="2014-01-17T00:00:00"/>
    <d v="2014-01-17T00:00:00"/>
    <x v="2"/>
    <n v="1.05"/>
    <n v="0"/>
    <n v="10"/>
    <n v="28"/>
    <d v="1899-12-30T00:10:28"/>
    <d v="1899-12-30T00:09:58"/>
    <s v="Ghost"/>
    <x v="274"/>
    <n v="6.0191082802547822"/>
    <n v="0"/>
    <x v="13"/>
    <m/>
    <d v="1899-12-30T04:21:10"/>
    <d v="1899-12-30T02:10:35"/>
    <m/>
    <n v="0"/>
    <n v="0"/>
    <d v="1899-12-30T04:21:10"/>
    <d v="1899-12-30T05:13:34"/>
    <d v="1899-12-30T02:10:35"/>
    <d v="1899-12-30T02:36:47"/>
    <n v="1496"/>
    <x v="13"/>
    <x v="8"/>
    <n v="201401"/>
    <n v="3"/>
    <n v="0"/>
    <n v="17"/>
  </r>
  <r>
    <d v="2014-01-20T00:00:00"/>
    <d v="2014-01-20T00:00:00"/>
    <x v="2"/>
    <n v="7.9"/>
    <n v="1"/>
    <n v="27"/>
    <n v="18"/>
    <d v="1899-12-30T01:27:18"/>
    <d v="1899-12-30T00:11:03"/>
    <s v="Ghost"/>
    <x v="365"/>
    <n v="5.4295532646048148"/>
    <n v="152"/>
    <x v="5"/>
    <s v="http://app.strava.com/activities/107823517"/>
    <d v="1899-12-30T04:49:32"/>
    <d v="1899-12-30T02:24:46"/>
    <m/>
    <n v="0"/>
    <n v="0"/>
    <d v="1899-12-30T04:49:32"/>
    <d v="1899-12-30T05:41:56"/>
    <d v="1899-12-30T02:24:46"/>
    <d v="1899-12-30T02:50:58"/>
    <n v="2280"/>
    <x v="13"/>
    <x v="8"/>
    <n v="201401"/>
    <n v="4"/>
    <n v="2"/>
    <n v="20"/>
  </r>
  <r>
    <d v="2014-01-21T00:00:00"/>
    <d v="2014-01-21T00:00:00"/>
    <x v="2"/>
    <n v="3.12"/>
    <n v="0"/>
    <n v="29"/>
    <n v="55"/>
    <d v="1899-12-30T00:29:55"/>
    <d v="1899-12-30T00:09:35"/>
    <s v="R201301"/>
    <x v="274"/>
    <n v="6.2573816155988906"/>
    <n v="0"/>
    <x v="13"/>
    <m/>
    <d v="1899-12-30T04:11:13"/>
    <d v="1899-12-30T02:05:37"/>
    <m/>
    <n v="0"/>
    <n v="0"/>
    <d v="1899-12-30T04:11:13"/>
    <d v="1899-12-30T05:03:37"/>
    <d v="1899-12-30T02:05:37"/>
    <d v="1899-12-30T02:31:49"/>
    <n v="1184"/>
    <x v="13"/>
    <x v="8"/>
    <n v="201401"/>
    <n v="4"/>
    <n v="0"/>
    <n v="21"/>
  </r>
  <r>
    <d v="2014-01-22T00:00:00"/>
    <d v="2014-01-22T00:00:00"/>
    <x v="1"/>
    <n v="10.7"/>
    <n v="0"/>
    <n v="30"/>
    <n v="0"/>
    <d v="1899-12-30T00:30:00"/>
    <d v="1899-12-30T00:02:48"/>
    <s v="YNHH"/>
    <x v="303"/>
    <n v="21.400000000000016"/>
    <n v="0"/>
    <x v="13"/>
    <m/>
    <d v="1899-12-30T05:14:01"/>
    <d v="1899-12-30T02:37:01"/>
    <m/>
    <n v="0"/>
    <n v="0"/>
    <d v="1899-12-30T01:13:27"/>
    <d v="1899-12-30T02:05:52"/>
    <d v="1899-12-30T00:36:44"/>
    <d v="1899-12-30T01:02:56"/>
    <n v="132"/>
    <x v="13"/>
    <x v="8"/>
    <n v="201401"/>
    <n v="4"/>
    <n v="0"/>
    <n v="22"/>
  </r>
  <r>
    <d v="2014-01-24T00:00:00"/>
    <d v="2014-01-24T00:00:00"/>
    <x v="2"/>
    <n v="4.0999999999999996"/>
    <n v="0"/>
    <n v="40"/>
    <n v="2"/>
    <d v="1899-12-30T00:40:02"/>
    <d v="1899-12-30T00:09:46"/>
    <s v="R201301"/>
    <x v="274"/>
    <n v="6.1448792672772736"/>
    <n v="0"/>
    <x v="13"/>
    <m/>
    <d v="1899-12-30T04:15:49"/>
    <d v="1899-12-30T02:07:55"/>
    <m/>
    <n v="0"/>
    <n v="0"/>
    <d v="1899-12-30T04:15:49"/>
    <d v="1899-12-30T05:08:13"/>
    <d v="1899-12-30T02:07:55"/>
    <d v="1899-12-30T02:34:07"/>
    <n v="1320"/>
    <x v="13"/>
    <x v="8"/>
    <n v="201401"/>
    <n v="4"/>
    <n v="1"/>
    <n v="24"/>
  </r>
  <r>
    <d v="2014-01-25T00:00:00"/>
    <d v="2014-01-25T00:00:00"/>
    <x v="2"/>
    <n v="5.2"/>
    <n v="0"/>
    <n v="50"/>
    <n v="1"/>
    <d v="1899-12-30T00:50:01"/>
    <d v="1899-12-30T00:09:37"/>
    <s v="Ghost"/>
    <x v="2"/>
    <n v="6.2379206931023035"/>
    <n v="0"/>
    <x v="13"/>
    <m/>
    <d v="1899-12-30T04:12:00"/>
    <d v="1899-12-30T02:06:00"/>
    <m/>
    <n v="0"/>
    <n v="0"/>
    <d v="1899-12-30T04:12:00"/>
    <d v="1899-12-30T05:04:24"/>
    <d v="1899-12-30T02:06:00"/>
    <d v="1899-12-30T02:32:12"/>
    <n v="1204"/>
    <x v="13"/>
    <x v="8"/>
    <n v="201401"/>
    <n v="4"/>
    <n v="0"/>
    <n v="25"/>
  </r>
  <r>
    <d v="2014-01-27T00:00:00"/>
    <d v="2014-01-27T00:00:00"/>
    <x v="2"/>
    <n v="3.1"/>
    <n v="0"/>
    <n v="30"/>
    <n v="2"/>
    <d v="1899-12-30T00:30:02"/>
    <d v="1899-12-30T00:09:41"/>
    <s v="R201301"/>
    <x v="274"/>
    <n v="6.1931187569367427"/>
    <n v="0"/>
    <x v="13"/>
    <m/>
    <d v="1899-12-30T04:13:50"/>
    <d v="1899-12-30T02:06:55"/>
    <m/>
    <n v="0"/>
    <n v="0"/>
    <d v="1899-12-30T04:13:50"/>
    <d v="1899-12-30T05:06:14"/>
    <d v="1899-12-30T02:06:55"/>
    <d v="1899-12-30T02:33:07"/>
    <n v="1256"/>
    <x v="13"/>
    <x v="8"/>
    <n v="201401"/>
    <n v="5"/>
    <n v="1"/>
    <n v="27"/>
  </r>
  <r>
    <d v="2014-01-27T00:00:00"/>
    <d v="2014-01-27T00:00:00"/>
    <x v="0"/>
    <n v="1.4"/>
    <n v="0"/>
    <n v="40"/>
    <n v="29"/>
    <d v="1899-12-30T00:40:29"/>
    <d v="1899-12-30T00:28:55"/>
    <s v="PHS"/>
    <x v="362"/>
    <n v="2.0749279538904912"/>
    <n v="0"/>
    <x v="13"/>
    <s v="2000 yards at 5x500 (slow, faster, fastest, slooow)"/>
    <d v="1899-12-30T01:09:24"/>
    <d v="1899-12-30T00:34:42"/>
    <m/>
    <n v="0"/>
    <n v="0"/>
    <d v="1899-12-30T12:37:37"/>
    <d v="1899-12-30T13:30:01"/>
    <d v="1899-12-30T06:18:49"/>
    <d v="1899-12-30T06:45:01"/>
    <n v="3127"/>
    <x v="13"/>
    <x v="8"/>
    <n v="201401"/>
    <n v="5"/>
    <n v="0"/>
    <n v="27"/>
  </r>
  <r>
    <d v="2014-01-28T00:00:00"/>
    <d v="2014-01-28T00:00:00"/>
    <x v="1"/>
    <n v="11"/>
    <n v="0"/>
    <n v="31"/>
    <n v="3"/>
    <d v="1899-12-30T00:31:03"/>
    <d v="1899-12-30T00:02:49"/>
    <s v="YNHH"/>
    <x v="303"/>
    <n v="21.256038647343011"/>
    <n v="0"/>
    <x v="13"/>
    <m/>
    <d v="1899-12-30T05:16:09"/>
    <d v="1899-12-30T02:38:04"/>
    <m/>
    <n v="0"/>
    <n v="0"/>
    <d v="1899-12-30T01:13:57"/>
    <d v="1899-12-30T02:06:21"/>
    <d v="1899-12-30T00:36:59"/>
    <d v="1899-12-30T01:03:11"/>
    <n v="139"/>
    <x v="13"/>
    <x v="8"/>
    <n v="201401"/>
    <n v="5"/>
    <n v="0"/>
    <n v="28"/>
  </r>
  <r>
    <d v="2014-01-29T00:00:00"/>
    <d v="2014-01-29T00:00:00"/>
    <x v="2"/>
    <n v="3.3"/>
    <n v="0"/>
    <n v="30"/>
    <n v="1"/>
    <d v="1899-12-30T00:30:01"/>
    <d v="1899-12-30T00:09:06"/>
    <s v="R201301"/>
    <x v="274"/>
    <n v="6.5963353692393172"/>
    <n v="0"/>
    <x v="13"/>
    <m/>
    <d v="1899-12-30T03:58:19"/>
    <d v="1899-12-30T01:59:09"/>
    <m/>
    <n v="0"/>
    <n v="0"/>
    <d v="1899-12-30T03:58:19"/>
    <d v="1899-12-30T04:50:43"/>
    <d v="1899-12-30T01:59:09"/>
    <d v="1899-12-30T02:25:21"/>
    <n v="931"/>
    <x v="13"/>
    <x v="8"/>
    <n v="201401"/>
    <n v="5"/>
    <n v="0"/>
    <n v="29"/>
  </r>
  <r>
    <d v="2014-01-29T00:00:00"/>
    <d v="2014-01-29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  <n v="5"/>
    <n v="0"/>
    <n v="29"/>
  </r>
  <r>
    <d v="2014-01-30T00:00:00"/>
    <d v="2014-01-30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  <n v="5"/>
    <n v="0"/>
    <n v="30"/>
  </r>
  <r>
    <d v="2014-01-30T00:00:00"/>
    <d v="2014-01-30T00:00:00"/>
    <x v="1"/>
    <n v="9.3000000000000007"/>
    <n v="0"/>
    <n v="25"/>
    <n v="0"/>
    <d v="1899-12-30T00:25:00"/>
    <d v="1899-12-30T00:02:41"/>
    <s v="YNHH"/>
    <x v="303"/>
    <n v="22.320000000000018"/>
    <n v="0"/>
    <x v="13"/>
    <m/>
    <d v="1899-12-30T05:01:05"/>
    <d v="1899-12-30T02:30:32"/>
    <m/>
    <n v="0"/>
    <n v="0"/>
    <d v="1899-12-30T01:10:26"/>
    <d v="1899-12-30T02:02:50"/>
    <d v="1899-12-30T00:35:13"/>
    <d v="1899-12-30T01:01:25"/>
    <n v="86"/>
    <x v="13"/>
    <x v="8"/>
    <n v="201401"/>
    <n v="5"/>
    <n v="0"/>
    <n v="30"/>
  </r>
  <r>
    <d v="2014-01-31T00:00:00"/>
    <d v="2014-01-31T00:00:00"/>
    <x v="2"/>
    <n v="3.05"/>
    <n v="0"/>
    <n v="30"/>
    <n v="1"/>
    <d v="1899-12-30T00:30:01"/>
    <d v="1899-12-30T00:09:50"/>
    <s v="R201301"/>
    <x v="274"/>
    <n v="6.0966129927817931"/>
    <n v="0"/>
    <x v="13"/>
    <m/>
    <d v="1899-12-30T04:17:51"/>
    <d v="1899-12-30T02:08:55"/>
    <m/>
    <n v="0"/>
    <n v="0"/>
    <d v="1899-12-30T04:17:51"/>
    <d v="1899-12-30T05:10:15"/>
    <d v="1899-12-30T02:08:55"/>
    <d v="1899-12-30T02:35:07"/>
    <n v="1392"/>
    <x v="13"/>
    <x v="8"/>
    <n v="201401"/>
    <n v="5"/>
    <n v="0"/>
    <n v="31"/>
  </r>
  <r>
    <d v="2014-02-02T00:00:00"/>
    <d v="2014-02-02T00:00:00"/>
    <x v="2"/>
    <n v="6.2"/>
    <n v="1"/>
    <n v="4"/>
    <n v="52"/>
    <d v="1899-12-30T01:04:52"/>
    <d v="1899-12-30T00:10:28"/>
    <s v="Ghost"/>
    <x v="363"/>
    <n v="5.7348406988694798"/>
    <n v="155"/>
    <x v="14"/>
    <m/>
    <d v="1899-12-30T04:34:07"/>
    <d v="1899-12-30T02:17:03"/>
    <m/>
    <n v="0"/>
    <n v="0"/>
    <d v="1899-12-30T04:34:07"/>
    <d v="1899-12-30T05:26:31"/>
    <d v="1899-12-30T02:17:03"/>
    <d v="1899-12-30T02:43:15"/>
    <n v="1913"/>
    <x v="13"/>
    <x v="9"/>
    <n v="201402"/>
    <n v="6"/>
    <n v="1"/>
    <n v="2"/>
  </r>
  <r>
    <d v="2014-02-04T00:00:00"/>
    <d v="2014-02-04T00:00:00"/>
    <x v="2"/>
    <n v="3"/>
    <n v="0"/>
    <n v="30"/>
    <n v="5"/>
    <d v="1899-12-30T00:30:05"/>
    <d v="1899-12-30T00:10:02"/>
    <s v="R201301"/>
    <x v="274"/>
    <n v="5.9833795013850457"/>
    <n v="0"/>
    <x v="13"/>
    <s v="3x1 mile 2 min rest - Day 1 IMMT"/>
    <d v="1899-12-30T04:22:44"/>
    <d v="1899-12-30T02:11:22"/>
    <m/>
    <n v="0"/>
    <n v="0"/>
    <d v="1899-12-30T04:22:44"/>
    <d v="1899-12-30T05:15:08"/>
    <d v="1899-12-30T02:11:22"/>
    <d v="1899-12-30T02:37:34"/>
    <n v="1572"/>
    <x v="13"/>
    <x v="9"/>
    <n v="201402"/>
    <n v="6"/>
    <n v="1"/>
    <n v="4"/>
  </r>
  <r>
    <d v="2014-02-06T00:00:00"/>
    <d v="2014-02-06T00:00:00"/>
    <x v="1"/>
    <n v="8.5"/>
    <n v="0"/>
    <n v="25"/>
    <n v="0"/>
    <d v="1899-12-30T00:25:00"/>
    <d v="1899-12-30T00:02:56"/>
    <s v="YNHH"/>
    <x v="303"/>
    <n v="20.400000000000016"/>
    <n v="0"/>
    <x v="13"/>
    <s v="Spin Class - Day 2 IMMT"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9"/>
    <n v="201402"/>
    <n v="6"/>
    <n v="1"/>
    <n v="6"/>
  </r>
  <r>
    <d v="2014-02-06T00:00:00"/>
    <d v="2014-02-06T00:00:00"/>
    <x v="0"/>
    <n v="1"/>
    <n v="0"/>
    <n v="33"/>
    <n v="0"/>
    <d v="1899-12-30T00:33:00"/>
    <d v="1899-12-30T00:33:00"/>
    <s v="PHS"/>
    <x v="362"/>
    <n v="1.8181818181818195"/>
    <n v="0"/>
    <x v="13"/>
    <s v="Day 3 IMMT"/>
    <d v="1899-12-30T01:19:12"/>
    <d v="1899-12-30T00:39:36"/>
    <m/>
    <n v="0"/>
    <n v="0"/>
    <d v="1899-12-30T14:24:36"/>
    <d v="1899-12-30T15:17:00"/>
    <d v="1899-12-30T07:12:18"/>
    <d v="1899-12-30T07:38:30"/>
    <n v="3194"/>
    <x v="13"/>
    <x v="9"/>
    <n v="201402"/>
    <n v="6"/>
    <n v="0"/>
    <n v="6"/>
  </r>
  <r>
    <d v="2014-02-07T00:00:00"/>
    <d v="2014-02-07T00:00:00"/>
    <x v="2"/>
    <n v="3"/>
    <n v="0"/>
    <n v="25"/>
    <n v="17"/>
    <d v="1899-12-30T00:25:17"/>
    <d v="1899-12-30T00:08:26"/>
    <s v="R201301"/>
    <x v="274"/>
    <n v="7.1193144363876115"/>
    <n v="0"/>
    <x v="13"/>
    <s v="Day 4 IMMT"/>
    <d v="1899-12-30T03:40:48"/>
    <d v="1899-12-30T01:50:24"/>
    <m/>
    <n v="0"/>
    <n v="0"/>
    <d v="1899-12-30T03:40:48"/>
    <d v="1899-12-30T04:33:12"/>
    <d v="1899-12-30T01:50:24"/>
    <d v="1899-12-30T02:16:36"/>
    <n v="825"/>
    <x v="13"/>
    <x v="9"/>
    <n v="201402"/>
    <n v="6"/>
    <n v="0"/>
    <n v="7"/>
  </r>
  <r>
    <d v="2014-02-09T00:00:00"/>
    <d v="2014-02-09T00:00:00"/>
    <x v="1"/>
    <n v="18"/>
    <n v="1"/>
    <n v="0"/>
    <n v="0"/>
    <d v="1899-12-30T01:00:00"/>
    <d v="1899-12-30T00:03:20"/>
    <s v="B-Ciocc"/>
    <x v="366"/>
    <n v="18.000000000000014"/>
    <n v="0"/>
    <x v="13"/>
    <s v="booooriiiinnnggg"/>
    <d v="1899-12-30T06:13:20"/>
    <d v="1899-12-30T03:06:40"/>
    <m/>
    <n v="0"/>
    <n v="0"/>
    <d v="1899-12-30T01:27:20"/>
    <d v="1899-12-30T02:19:44"/>
    <d v="1899-12-30T00:43:40"/>
    <d v="1899-12-30T01:09:52"/>
    <n v="251"/>
    <x v="13"/>
    <x v="9"/>
    <n v="201402"/>
    <n v="7"/>
    <n v="1"/>
    <n v="9"/>
  </r>
  <r>
    <d v="2014-02-10T00:00:00"/>
    <d v="2014-02-10T00:00:00"/>
    <x v="0"/>
    <n v="1"/>
    <n v="0"/>
    <n v="45"/>
    <n v="0"/>
    <d v="1899-12-30T00:45:00"/>
    <d v="1899-12-30T00:45:00"/>
    <s v="PHS"/>
    <x v="362"/>
    <n v="1.3333333333333344"/>
    <n v="0"/>
    <x v="13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  <n v="7"/>
    <n v="0"/>
    <n v="10"/>
  </r>
  <r>
    <d v="2014-02-10T00:00:00"/>
    <d v="2014-02-10T00:00:00"/>
    <x v="2"/>
    <n v="2.92"/>
    <n v="0"/>
    <n v="29"/>
    <n v="44"/>
    <d v="1899-12-30T00:29:44"/>
    <d v="1899-12-30T00:10:11"/>
    <s v="R201301"/>
    <x v="274"/>
    <n v="5.8923766816143539"/>
    <n v="0"/>
    <x v="13"/>
    <s v=".5 Warmup 4x.5 mile at 7:19"/>
    <d v="1899-12-30T04:26:47"/>
    <d v="1899-12-30T02:13:24"/>
    <m/>
    <n v="0"/>
    <n v="0"/>
    <d v="1899-12-30T04:26:47"/>
    <d v="1899-12-30T05:19:11"/>
    <d v="1899-12-30T02:13:24"/>
    <d v="1899-12-30T02:39:36"/>
    <n v="1685"/>
    <x v="13"/>
    <x v="9"/>
    <n v="201402"/>
    <n v="7"/>
    <n v="0"/>
    <n v="10"/>
  </r>
  <r>
    <d v="2014-02-11T00:00:00"/>
    <d v="2014-02-11T00:00:00"/>
    <x v="1"/>
    <n v="10"/>
    <n v="0"/>
    <n v="26"/>
    <n v="50"/>
    <d v="1899-12-30T00:26:50"/>
    <d v="1899-12-30T00:02:41"/>
    <s v="YNHH"/>
    <x v="303"/>
    <n v="22.360248447204988"/>
    <n v="0"/>
    <x v="13"/>
    <s v="Spin Class"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9"/>
    <n v="201402"/>
    <n v="7"/>
    <n v="0"/>
    <n v="11"/>
  </r>
  <r>
    <d v="2014-02-12T00:00:00"/>
    <d v="2014-02-12T00:00:00"/>
    <x v="0"/>
    <n v="1.1000000000000001"/>
    <n v="0"/>
    <n v="38"/>
    <n v="34"/>
    <d v="1899-12-30T00:38:34"/>
    <d v="1899-12-30T00:35:04"/>
    <s v="PHS"/>
    <x v="362"/>
    <n v="1.7113223854796902"/>
    <n v="0"/>
    <x v="13"/>
    <m/>
    <d v="1899-12-30T01:24:09"/>
    <d v="1899-12-30T00:42:04"/>
    <m/>
    <n v="0"/>
    <n v="0"/>
    <d v="1899-12-30T15:18:35"/>
    <d v="1899-12-30T16:10:59"/>
    <d v="1899-12-30T07:39:18"/>
    <d v="1899-12-30T08:05:30"/>
    <n v="3271"/>
    <x v="13"/>
    <x v="9"/>
    <n v="201402"/>
    <n v="7"/>
    <n v="0"/>
    <n v="12"/>
  </r>
  <r>
    <d v="2014-02-13T00:00:00"/>
    <d v="2014-02-13T00:00:00"/>
    <x v="1"/>
    <n v="7.4"/>
    <n v="0"/>
    <n v="30"/>
    <n v="0"/>
    <d v="1899-12-30T00:30:00"/>
    <d v="1899-12-30T00:04:03"/>
    <s v="B-Ciocc"/>
    <x v="282"/>
    <n v="14.800000000000011"/>
    <n v="0"/>
    <x v="13"/>
    <m/>
    <d v="1899-12-30T07:34:03"/>
    <d v="1899-12-30T03:47:02"/>
    <m/>
    <n v="0"/>
    <n v="0"/>
    <d v="1899-12-30T01:46:13"/>
    <d v="1899-12-30T02:38:37"/>
    <d v="1899-12-30T00:53:06"/>
    <d v="1899-12-30T01:19:18"/>
    <n v="516"/>
    <x v="13"/>
    <x v="9"/>
    <n v="201402"/>
    <n v="7"/>
    <n v="0"/>
    <n v="13"/>
  </r>
  <r>
    <d v="2014-02-14T00:00:00"/>
    <d v="2014-02-14T00:00:00"/>
    <x v="2"/>
    <n v="1.02"/>
    <n v="0"/>
    <n v="9"/>
    <n v="41"/>
    <d v="1899-12-30T00:09:41"/>
    <d v="1899-12-30T00:09:30"/>
    <s v="R201301"/>
    <x v="274"/>
    <n v="6.3201376936316755"/>
    <n v="0"/>
    <x v="13"/>
    <m/>
    <d v="1899-12-30T04:08:44"/>
    <d v="1899-12-30T02:04:22"/>
    <m/>
    <n v="0"/>
    <n v="0"/>
    <d v="1899-12-30T04:08:44"/>
    <d v="1899-12-30T05:01:08"/>
    <d v="1899-12-30T02:04:22"/>
    <d v="1899-12-30T02:30:34"/>
    <n v="1117"/>
    <x v="13"/>
    <x v="9"/>
    <n v="201402"/>
    <n v="7"/>
    <n v="0"/>
    <n v="14"/>
  </r>
  <r>
    <d v="2014-02-16T00:00:00"/>
    <d v="2014-02-16T00:00:00"/>
    <x v="2"/>
    <n v="5"/>
    <n v="0"/>
    <n v="48"/>
    <n v="21"/>
    <d v="1899-12-30T00:48:21"/>
    <d v="1899-12-30T00:09:40"/>
    <s v="Ghost"/>
    <x v="2"/>
    <n v="6.2047569803516076"/>
    <n v="0"/>
    <x v="13"/>
    <m/>
    <d v="1899-12-30T04:13:21"/>
    <d v="1899-12-30T02:06:41"/>
    <m/>
    <n v="0"/>
    <n v="0"/>
    <d v="1899-12-30T04:13:21"/>
    <d v="1899-12-30T05:05:45"/>
    <d v="1899-12-30T02:06:41"/>
    <d v="1899-12-30T02:32:53"/>
    <n v="1237"/>
    <x v="13"/>
    <x v="9"/>
    <n v="201402"/>
    <n v="8"/>
    <n v="1"/>
    <n v="16"/>
  </r>
  <r>
    <d v="2014-02-17T00:00:00"/>
    <d v="2014-02-17T00:00:00"/>
    <x v="2"/>
    <n v="3.17"/>
    <n v="0"/>
    <n v="30"/>
    <n v="24"/>
    <d v="1899-12-30T00:30:24"/>
    <d v="1899-12-30T00:09:35"/>
    <s v="R201301"/>
    <x v="274"/>
    <n v="6.2565789473684266"/>
    <n v="147"/>
    <x v="13"/>
    <s v=".25 mile at 6:53 with 90 sec break"/>
    <d v="1899-12-30T04:11:15"/>
    <d v="1899-12-30T02:05:38"/>
    <m/>
    <n v="0"/>
    <n v="0"/>
    <d v="1899-12-30T04:11:15"/>
    <d v="1899-12-30T05:03:39"/>
    <d v="1899-12-30T02:05:38"/>
    <d v="1899-12-30T02:31:50"/>
    <n v="1185"/>
    <x v="13"/>
    <x v="9"/>
    <n v="201402"/>
    <n v="8"/>
    <n v="0"/>
    <n v="17"/>
  </r>
  <r>
    <d v="2014-02-18T00:00:00"/>
    <d v="2014-02-18T00:00:00"/>
    <x v="1"/>
    <n v="12"/>
    <n v="0"/>
    <n v="32"/>
    <n v="30"/>
    <d v="1899-12-30T00:32:30"/>
    <d v="1899-12-30T00:02:43"/>
    <s v="YNHH"/>
    <x v="303"/>
    <n v="22.153846153846171"/>
    <n v="0"/>
    <x v="13"/>
    <m/>
    <d v="1899-12-30T05:03:20"/>
    <d v="1899-12-30T02:31:40"/>
    <m/>
    <n v="0"/>
    <n v="0"/>
    <d v="1899-12-30T01:10:57"/>
    <d v="1899-12-30T02:03:22"/>
    <d v="1899-12-30T00:35:29"/>
    <d v="1899-12-30T01:01:41"/>
    <n v="93"/>
    <x v="13"/>
    <x v="9"/>
    <n v="201402"/>
    <n v="8"/>
    <n v="0"/>
    <n v="18"/>
  </r>
  <r>
    <d v="2014-02-20T00:00:00"/>
    <d v="2014-02-20T00:00:00"/>
    <x v="1"/>
    <n v="11.7"/>
    <n v="0"/>
    <n v="31"/>
    <n v="30"/>
    <d v="1899-12-30T00:31:30"/>
    <d v="1899-12-30T00:02:42"/>
    <s v="YNHH"/>
    <x v="274"/>
    <n v="22.285714285714299"/>
    <n v="0"/>
    <x v="13"/>
    <m/>
    <d v="1899-12-30T05:01:32"/>
    <d v="1899-12-30T02:30:46"/>
    <m/>
    <n v="0"/>
    <n v="0"/>
    <d v="1899-12-30T01:10:32"/>
    <d v="1899-12-30T02:02:56"/>
    <d v="1899-12-30T00:35:16"/>
    <d v="1899-12-30T01:01:28"/>
    <n v="89"/>
    <x v="13"/>
    <x v="9"/>
    <n v="201402"/>
    <n v="8"/>
    <n v="1"/>
    <n v="20"/>
  </r>
  <r>
    <d v="2014-02-20T00:00:00"/>
    <d v="2014-02-20T00:00:00"/>
    <x v="2"/>
    <n v="1"/>
    <n v="0"/>
    <n v="9"/>
    <n v="16"/>
    <d v="1899-12-30T00:09:16"/>
    <d v="1899-12-30T00:09:16"/>
    <s v="R201301"/>
    <x v="274"/>
    <n v="6.4748201438848962"/>
    <n v="0"/>
    <x v="13"/>
    <m/>
    <d v="1899-12-30T04:02:47"/>
    <d v="1899-12-30T02:01:24"/>
    <m/>
    <n v="0"/>
    <n v="0"/>
    <d v="1899-12-30T04:02:47"/>
    <d v="1899-12-30T04:55:11"/>
    <d v="1899-12-30T02:01:24"/>
    <d v="1899-12-30T02:27:36"/>
    <n v="993"/>
    <x v="13"/>
    <x v="9"/>
    <n v="201402"/>
    <n v="8"/>
    <n v="0"/>
    <n v="20"/>
  </r>
  <r>
    <d v="2014-02-20T00:00:00"/>
    <d v="2014-02-20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9"/>
    <n v="201402"/>
    <n v="8"/>
    <n v="0"/>
    <n v="20"/>
  </r>
  <r>
    <d v="2014-02-21T00:00:00"/>
    <d v="2014-02-21T00:00:00"/>
    <x v="2"/>
    <n v="3.25"/>
    <n v="0"/>
    <n v="30"/>
    <n v="7"/>
    <d v="1899-12-30T00:30:07"/>
    <d v="1899-12-30T00:09:16"/>
    <s v="R201301"/>
    <x v="274"/>
    <n v="6.474820143884898"/>
    <n v="147"/>
    <x v="13"/>
    <m/>
    <d v="1899-12-30T04:02:47"/>
    <d v="1899-12-30T02:01:24"/>
    <m/>
    <n v="0"/>
    <n v="0"/>
    <d v="1899-12-30T04:02:47"/>
    <d v="1899-12-30T04:55:11"/>
    <d v="1899-12-30T02:01:24"/>
    <d v="1899-12-30T02:27:36"/>
    <n v="991"/>
    <x v="13"/>
    <x v="9"/>
    <n v="201402"/>
    <n v="8"/>
    <n v="0"/>
    <n v="21"/>
  </r>
  <r>
    <d v="2014-02-22T00:00:00"/>
    <d v="2014-02-22T00:00:00"/>
    <x v="2"/>
    <n v="9"/>
    <n v="1"/>
    <n v="42"/>
    <n v="18"/>
    <d v="1899-12-30T01:42:18"/>
    <d v="1899-12-30T00:11:22"/>
    <s v="Ghost"/>
    <x v="367"/>
    <n v="5.2785923753665731"/>
    <n v="153"/>
    <x v="19"/>
    <s v="http://app.strava.com/activities/115186703"/>
    <d v="1899-12-30T04:57:48"/>
    <d v="1899-12-30T02:28:54"/>
    <m/>
    <n v="0"/>
    <n v="0"/>
    <d v="1899-12-30T04:57:48"/>
    <d v="1899-12-30T05:50:12"/>
    <d v="1899-12-30T02:28:54"/>
    <d v="1899-12-30T02:55:06"/>
    <n v="2455"/>
    <x v="13"/>
    <x v="9"/>
    <n v="201402"/>
    <n v="8"/>
    <n v="0"/>
    <n v="22"/>
  </r>
  <r>
    <d v="2014-02-24T00:00:00"/>
    <d v="2014-02-24T00:00:00"/>
    <x v="2"/>
    <n v="3.1"/>
    <n v="0"/>
    <n v="28"/>
    <n v="53"/>
    <d v="1899-12-30T00:28:53"/>
    <d v="1899-12-30T00:09:19"/>
    <s v="R201301"/>
    <x v="274"/>
    <n v="6.4396999422966017"/>
    <n v="145"/>
    <x v="13"/>
    <m/>
    <d v="1899-12-30T04:04:07"/>
    <d v="1899-12-30T02:02:03"/>
    <m/>
    <n v="0"/>
    <n v="0"/>
    <d v="1899-12-30T04:04:07"/>
    <d v="1899-12-30T04:56:31"/>
    <d v="1899-12-30T02:02:03"/>
    <d v="1899-12-30T02:28:15"/>
    <n v="1028"/>
    <x v="13"/>
    <x v="9"/>
    <n v="201402"/>
    <n v="9"/>
    <n v="1"/>
    <n v="24"/>
  </r>
  <r>
    <d v="2014-02-24T00:00:00"/>
    <d v="2014-02-24T00:00:00"/>
    <x v="0"/>
    <n v="1"/>
    <n v="0"/>
    <n v="45"/>
    <n v="0"/>
    <d v="1899-12-30T00:45:00"/>
    <d v="1899-12-30T00:45:00"/>
    <s v="PHS"/>
    <x v="362"/>
    <n v="1.3333333333333344"/>
    <n v="0"/>
    <x v="13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  <n v="9"/>
    <n v="0"/>
    <n v="24"/>
  </r>
  <r>
    <d v="2014-02-25T00:00:00"/>
    <d v="2014-02-25T00:00:00"/>
    <x v="1"/>
    <n v="11.5"/>
    <n v="0"/>
    <n v="35"/>
    <n v="0"/>
    <d v="1899-12-30T00:35:00"/>
    <d v="1899-12-30T00:03:03"/>
    <s v="YNHH"/>
    <x v="303"/>
    <n v="19.71428571428573"/>
    <n v="0"/>
    <x v="13"/>
    <m/>
    <d v="1899-12-30T05:40:52"/>
    <d v="1899-12-30T02:50:26"/>
    <m/>
    <n v="0"/>
    <n v="0"/>
    <d v="1899-12-30T01:19:44"/>
    <d v="1899-12-30T02:12:08"/>
    <d v="1899-12-30T00:39:52"/>
    <d v="1899-12-30T01:06:04"/>
    <n v="217"/>
    <x v="13"/>
    <x v="9"/>
    <n v="201402"/>
    <n v="9"/>
    <n v="0"/>
    <n v="25"/>
  </r>
  <r>
    <d v="2014-02-26T00:00:00"/>
    <d v="2014-02-26T00:00:00"/>
    <x v="0"/>
    <n v="1"/>
    <n v="0"/>
    <n v="33"/>
    <n v="13"/>
    <d v="1899-12-30T00:33:13"/>
    <d v="1899-12-30T00:33:13"/>
    <s v="PHS"/>
    <x v="362"/>
    <n v="1.8063221274460624"/>
    <n v="0"/>
    <x v="13"/>
    <m/>
    <d v="1899-12-30T01:19:43"/>
    <d v="1899-12-30T00:39:52"/>
    <m/>
    <n v="0"/>
    <n v="0"/>
    <d v="1899-12-30T14:30:17"/>
    <d v="1899-12-30T15:22:41"/>
    <d v="1899-12-30T07:15:08"/>
    <d v="1899-12-30T07:41:20"/>
    <n v="3202"/>
    <x v="13"/>
    <x v="9"/>
    <n v="201402"/>
    <n v="9"/>
    <n v="0"/>
    <n v="26"/>
  </r>
  <r>
    <d v="2014-02-27T00:00:00"/>
    <d v="2014-02-27T00:00:00"/>
    <x v="1"/>
    <n v="11"/>
    <n v="0"/>
    <n v="31"/>
    <n v="40"/>
    <d v="1899-12-30T00:31:40"/>
    <d v="1899-12-30T00:02:53"/>
    <s v="YNHH"/>
    <x v="303"/>
    <n v="20.842105263157912"/>
    <n v="0"/>
    <x v="13"/>
    <m/>
    <d v="1899-12-30T05:22:25"/>
    <d v="1899-12-30T02:41:13"/>
    <m/>
    <n v="0"/>
    <n v="0"/>
    <d v="1899-12-30T01:15:25"/>
    <d v="1899-12-30T02:07:49"/>
    <d v="1899-12-30T00:37:43"/>
    <d v="1899-12-30T01:03:55"/>
    <n v="162"/>
    <x v="13"/>
    <x v="9"/>
    <n v="201402"/>
    <n v="9"/>
    <n v="0"/>
    <n v="27"/>
  </r>
  <r>
    <d v="2014-02-27T00:00:00"/>
    <d v="2014-02-27T00:00:00"/>
    <x v="2"/>
    <n v="1"/>
    <n v="0"/>
    <n v="9"/>
    <n v="33"/>
    <d v="1899-12-30T00:09:33"/>
    <d v="1899-12-30T00:09:33"/>
    <s v="R201301"/>
    <x v="274"/>
    <n v="6.2827225130890101"/>
    <n v="0"/>
    <x v="13"/>
    <m/>
    <d v="1899-12-30T04:10:13"/>
    <d v="1899-12-30T02:05:06"/>
    <m/>
    <n v="0"/>
    <n v="0"/>
    <d v="1899-12-30T04:10:13"/>
    <d v="1899-12-30T05:02:37"/>
    <d v="1899-12-30T02:05:06"/>
    <d v="1899-12-30T02:31:18"/>
    <n v="1165"/>
    <x v="13"/>
    <x v="9"/>
    <n v="201402"/>
    <n v="9"/>
    <n v="0"/>
    <n v="27"/>
  </r>
  <r>
    <d v="2014-03-01T00:00:00"/>
    <d v="2014-03-01T00:00:00"/>
    <x v="1"/>
    <n v="15"/>
    <n v="1"/>
    <n v="0"/>
    <n v="0"/>
    <d v="1899-12-30T01:00:00"/>
    <d v="1899-12-30T00:04:00"/>
    <s v="B-Ciocc"/>
    <x v="366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  <n v="9"/>
    <n v="1"/>
    <n v="1"/>
  </r>
  <r>
    <d v="2014-03-02T00:00:00"/>
    <d v="2014-03-02T00:00:00"/>
    <x v="2"/>
    <n v="5.15"/>
    <n v="0"/>
    <n v="50"/>
    <n v="0"/>
    <d v="1899-12-30T00:50:00"/>
    <d v="1899-12-30T00:09:43"/>
    <s v="Ghost"/>
    <x v="2"/>
    <n v="6.180000000000005"/>
    <n v="0"/>
    <x v="13"/>
    <m/>
    <d v="1899-12-30T04:14:22"/>
    <d v="1899-12-30T02:07:11"/>
    <m/>
    <n v="0"/>
    <n v="0"/>
    <d v="1899-12-30T04:14:22"/>
    <d v="1899-12-30T05:06:46"/>
    <d v="1899-12-30T02:07:11"/>
    <d v="1899-12-30T02:33:23"/>
    <n v="1277"/>
    <x v="13"/>
    <x v="10"/>
    <n v="201403"/>
    <n v="10"/>
    <n v="0"/>
    <n v="2"/>
  </r>
  <r>
    <d v="2014-03-03T00:00:00"/>
    <d v="2014-03-03T00:00:00"/>
    <x v="2"/>
    <n v="3.11"/>
    <n v="0"/>
    <n v="29"/>
    <n v="50"/>
    <d v="1899-12-30T00:29:50"/>
    <d v="1899-12-30T00:09:36"/>
    <s v="R201301"/>
    <x v="274"/>
    <n v="6.2547486033519606"/>
    <n v="0"/>
    <x v="13"/>
    <m/>
    <d v="1899-12-30T04:11:20"/>
    <d v="1899-12-30T02:05:40"/>
    <m/>
    <n v="0"/>
    <n v="0"/>
    <d v="1899-12-30T04:11:20"/>
    <d v="1899-12-30T05:03:44"/>
    <d v="1899-12-30T02:05:40"/>
    <d v="1899-12-30T02:31:52"/>
    <n v="1187"/>
    <x v="13"/>
    <x v="10"/>
    <n v="201403"/>
    <n v="10"/>
    <n v="0"/>
    <n v="3"/>
  </r>
  <r>
    <d v="2014-03-03T00:00:00"/>
    <d v="2014-03-03T00:00:00"/>
    <x v="0"/>
    <n v="1"/>
    <n v="0"/>
    <n v="31"/>
    <n v="30"/>
    <d v="1899-12-30T00:31:30"/>
    <d v="1899-12-30T00:31:30"/>
    <s v="PHS"/>
    <x v="362"/>
    <n v="1.904761904761906"/>
    <n v="0"/>
    <x v="13"/>
    <m/>
    <d v="1899-12-30T01:15:36"/>
    <d v="1899-12-30T00:37:48"/>
    <m/>
    <n v="0"/>
    <n v="0"/>
    <d v="1899-12-30T13:45:18"/>
    <d v="1899-12-30T14:37:42"/>
    <d v="1899-12-30T06:52:39"/>
    <d v="1899-12-30T07:18:51"/>
    <n v="3159"/>
    <x v="13"/>
    <x v="10"/>
    <n v="201403"/>
    <n v="10"/>
    <n v="0"/>
    <n v="3"/>
  </r>
  <r>
    <d v="2014-03-04T00:00:00"/>
    <d v="2014-03-04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7"/>
    <x v="13"/>
    <x v="10"/>
    <n v="201403"/>
    <n v="10"/>
    <n v="0"/>
    <n v="4"/>
  </r>
  <r>
    <d v="2014-03-05T00:00:00"/>
    <d v="2014-03-05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  <n v="10"/>
    <n v="0"/>
    <n v="5"/>
  </r>
  <r>
    <d v="2014-03-06T00:00:00"/>
    <d v="2014-03-06T00:00:00"/>
    <x v="1"/>
    <n v="9"/>
    <n v="0"/>
    <n v="27"/>
    <n v="0"/>
    <d v="1899-12-30T00:27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0"/>
    <n v="201403"/>
    <n v="10"/>
    <n v="0"/>
    <n v="6"/>
  </r>
  <r>
    <d v="2014-03-06T00:00:00"/>
    <d v="2014-03-06T00:00:00"/>
    <x v="2"/>
    <n v="1"/>
    <n v="0"/>
    <n v="8"/>
    <n v="57"/>
    <d v="1899-12-30T00:08:57"/>
    <d v="1899-12-30T00:08:57"/>
    <s v="R201301"/>
    <x v="274"/>
    <n v="6.7039106145251459"/>
    <n v="0"/>
    <x v="13"/>
    <m/>
    <d v="1899-12-30T03:54:29"/>
    <d v="1899-12-30T01:57:15"/>
    <m/>
    <n v="0"/>
    <n v="0"/>
    <d v="1899-12-30T03:54:29"/>
    <d v="1899-12-30T04:46:53"/>
    <d v="1899-12-30T01:57:15"/>
    <d v="1899-12-30T02:23:27"/>
    <n v="895"/>
    <x v="13"/>
    <x v="10"/>
    <n v="201403"/>
    <n v="10"/>
    <n v="0"/>
    <n v="6"/>
  </r>
  <r>
    <d v="2014-03-07T00:00:00"/>
    <d v="2014-03-07T00:00:00"/>
    <x v="2"/>
    <n v="3.5"/>
    <n v="0"/>
    <n v="33"/>
    <n v="49"/>
    <d v="1899-12-30T00:33:49"/>
    <d v="1899-12-30T00:09:40"/>
    <s v="R201301"/>
    <x v="274"/>
    <n v="6.2099556431739824"/>
    <n v="0"/>
    <x v="13"/>
    <m/>
    <d v="1899-12-30T04:13:09"/>
    <d v="1899-12-30T02:06:34"/>
    <m/>
    <n v="0"/>
    <n v="0"/>
    <d v="1899-12-30T04:13:09"/>
    <d v="1899-12-30T05:05:33"/>
    <d v="1899-12-30T02:06:34"/>
    <d v="1899-12-30T02:32:46"/>
    <n v="1228"/>
    <x v="13"/>
    <x v="10"/>
    <n v="201403"/>
    <n v="10"/>
    <n v="0"/>
    <n v="7"/>
  </r>
  <r>
    <d v="2014-03-08T00:00:00"/>
    <d v="2014-03-08T00:00:00"/>
    <x v="2"/>
    <n v="7.62"/>
    <n v="1"/>
    <n v="17"/>
    <n v="48"/>
    <d v="1899-12-30T01:17:48"/>
    <d v="1899-12-30T00:10:13"/>
    <s v="Ghost"/>
    <x v="368"/>
    <n v="5.8766066838046322"/>
    <n v="160"/>
    <x v="22"/>
    <m/>
    <d v="1899-12-30T04:27:30"/>
    <d v="1899-12-30T02:13:45"/>
    <m/>
    <n v="0"/>
    <n v="0"/>
    <d v="1899-12-30T04:27:30"/>
    <d v="1899-12-30T05:19:54"/>
    <d v="1899-12-30T02:13:45"/>
    <d v="1899-12-30T02:39:57"/>
    <n v="1707"/>
    <x v="13"/>
    <x v="10"/>
    <n v="201403"/>
    <n v="10"/>
    <n v="0"/>
    <n v="8"/>
  </r>
  <r>
    <d v="2014-03-09T00:00:00"/>
    <d v="2014-03-09T00:00:00"/>
    <x v="1"/>
    <n v="20"/>
    <n v="1"/>
    <n v="20"/>
    <n v="0"/>
    <d v="1899-12-30T01:20:00"/>
    <d v="1899-12-30T00:04:00"/>
    <s v="B-Ciocc"/>
    <x v="369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  <n v="11"/>
    <n v="0"/>
    <n v="9"/>
  </r>
  <r>
    <d v="2014-03-10T00:00:00"/>
    <d v="2014-03-10T00:00:00"/>
    <x v="2"/>
    <n v="3"/>
    <n v="0"/>
    <n v="24"/>
    <n v="5"/>
    <d v="1899-12-30T00:24:05"/>
    <d v="1899-12-30T00:08:02"/>
    <s v="R201301"/>
    <x v="274"/>
    <n v="7.4740484429065814"/>
    <n v="0"/>
    <x v="13"/>
    <s v="Speed Test"/>
    <d v="1899-12-30T03:30:20"/>
    <d v="1899-12-30T01:45:10"/>
    <m/>
    <n v="0"/>
    <n v="0"/>
    <d v="1899-12-30T03:30:20"/>
    <d v="1899-12-30T04:22:44"/>
    <d v="1899-12-30T01:45:10"/>
    <d v="1899-12-30T02:11:22"/>
    <n v="803"/>
    <x v="13"/>
    <x v="10"/>
    <n v="201403"/>
    <n v="11"/>
    <n v="0"/>
    <n v="10"/>
  </r>
  <r>
    <d v="2014-03-10T00:00:00"/>
    <d v="2014-03-10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  <n v="11"/>
    <n v="0"/>
    <n v="10"/>
  </r>
  <r>
    <d v="2014-03-11T00:00:00"/>
    <d v="2014-03-11T00:00:00"/>
    <x v="1"/>
    <n v="10"/>
    <n v="0"/>
    <n v="40"/>
    <n v="0"/>
    <d v="1899-12-30T00:40:00"/>
    <d v="1899-12-30T00:04:00"/>
    <s v="B-Ciocc"/>
    <x v="370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  <n v="11"/>
    <n v="0"/>
    <n v="11"/>
  </r>
  <r>
    <d v="2014-03-12T00:00:00"/>
    <d v="2014-03-12T00:00:00"/>
    <x v="2"/>
    <n v="3.1"/>
    <n v="0"/>
    <n v="28"/>
    <n v="0"/>
    <d v="1899-12-30T00:28:00"/>
    <d v="1899-12-30T00:09:02"/>
    <s v="R201301"/>
    <x v="224"/>
    <n v="6.6428571428571477"/>
    <n v="0"/>
    <x v="14"/>
    <s v="http://www.strava.com/activities/120008170"/>
    <d v="1899-12-30T03:56:39"/>
    <d v="1899-12-30T01:58:19"/>
    <m/>
    <n v="0"/>
    <n v="0"/>
    <d v="1899-12-30T03:56:39"/>
    <d v="1899-12-30T04:49:03"/>
    <d v="1899-12-30T01:58:19"/>
    <d v="1899-12-30T02:24:31"/>
    <n v="912"/>
    <x v="13"/>
    <x v="10"/>
    <n v="201403"/>
    <n v="11"/>
    <n v="0"/>
    <n v="12"/>
  </r>
  <r>
    <d v="2014-03-13T00:00:00"/>
    <d v="2014-03-13T00:00:00"/>
    <x v="1"/>
    <n v="10"/>
    <n v="0"/>
    <n v="27"/>
    <n v="40"/>
    <d v="1899-12-30T00:27:40"/>
    <d v="1899-12-30T00:02:46"/>
    <s v="YNHH"/>
    <x v="303"/>
    <n v="21.686746987951825"/>
    <n v="0"/>
    <x v="13"/>
    <m/>
    <d v="1899-12-30T05:09:52"/>
    <d v="1899-12-30T02:34:56"/>
    <m/>
    <n v="0"/>
    <n v="0"/>
    <d v="1899-12-30T01:12:29"/>
    <d v="1899-12-30T02:04:53"/>
    <d v="1899-12-30T00:36:15"/>
    <d v="1899-12-30T01:02:27"/>
    <n v="110"/>
    <x v="13"/>
    <x v="10"/>
    <n v="201403"/>
    <n v="11"/>
    <n v="0"/>
    <n v="13"/>
  </r>
  <r>
    <d v="2014-03-13T00:00:00"/>
    <d v="2014-03-13T00:00:00"/>
    <x v="0"/>
    <n v="0.625"/>
    <n v="0"/>
    <n v="21"/>
    <n v="0"/>
    <d v="1899-12-30T00:21:00"/>
    <d v="1899-12-30T00:33:36"/>
    <s v="PHS"/>
    <x v="362"/>
    <n v="1.7857142857142874"/>
    <n v="0"/>
    <x v="13"/>
    <m/>
    <d v="1899-12-30T01:20:38"/>
    <d v="1899-12-30T00:40:19"/>
    <m/>
    <n v="0"/>
    <n v="0"/>
    <d v="1899-12-30T14:40:19"/>
    <d v="1899-12-30T15:32:43"/>
    <d v="1899-12-30T07:20:10"/>
    <d v="1899-12-30T07:46:22"/>
    <n v="3220"/>
    <x v="13"/>
    <x v="10"/>
    <n v="201403"/>
    <n v="11"/>
    <n v="0"/>
    <n v="13"/>
  </r>
  <r>
    <d v="2014-03-14T00:00:00"/>
    <d v="2014-03-14T00:00:00"/>
    <x v="2"/>
    <n v="3.5"/>
    <n v="0"/>
    <n v="33"/>
    <n v="20"/>
    <d v="1899-12-30T00:33:20"/>
    <d v="1899-12-30T00:09:31"/>
    <s v="R201301"/>
    <x v="274"/>
    <n v="6.3000000000000043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4"/>
    <x v="13"/>
    <x v="10"/>
    <n v="201403"/>
    <n v="11"/>
    <n v="0"/>
    <n v="14"/>
  </r>
  <r>
    <d v="2014-03-15T00:00:00"/>
    <d v="2014-03-15T00:00:00"/>
    <x v="1"/>
    <n v="17.5"/>
    <n v="1"/>
    <n v="22"/>
    <n v="59"/>
    <d v="1899-12-30T01:22:59"/>
    <d v="1899-12-30T00:04:45"/>
    <s v="Ciocci"/>
    <x v="371"/>
    <n v="12.653143201446083"/>
    <n v="0"/>
    <x v="19"/>
    <m/>
    <d v="1899-12-30T08:51:06"/>
    <d v="1899-12-30T04:25:33"/>
    <m/>
    <n v="0"/>
    <n v="0"/>
    <d v="1899-12-30T02:04:14"/>
    <d v="1899-12-30T02:56:38"/>
    <d v="1899-12-30T01:02:07"/>
    <d v="1899-12-30T01:28:19"/>
    <n v="710"/>
    <x v="13"/>
    <x v="10"/>
    <n v="201403"/>
    <n v="11"/>
    <n v="0"/>
    <n v="15"/>
  </r>
  <r>
    <d v="2014-03-25T00:00:00"/>
    <d v="2014-03-25T00:00:00"/>
    <x v="1"/>
    <n v="10"/>
    <n v="0"/>
    <n v="28"/>
    <n v="40"/>
    <d v="1899-12-30T00:28:40"/>
    <d v="1899-12-30T00:02:52"/>
    <s v="YNHH"/>
    <x v="303"/>
    <n v="20.930232558139551"/>
    <n v="0"/>
    <x v="13"/>
    <m/>
    <d v="1899-12-30T05:21:04"/>
    <d v="1899-12-30T02:40:32"/>
    <m/>
    <n v="0"/>
    <n v="0"/>
    <d v="1899-12-30T01:15:06"/>
    <d v="1899-12-30T02:07:30"/>
    <d v="1899-12-30T00:37:33"/>
    <d v="1899-12-30T01:03:45"/>
    <n v="157"/>
    <x v="13"/>
    <x v="10"/>
    <n v="201403"/>
    <n v="13"/>
    <n v="9"/>
    <n v="25"/>
  </r>
  <r>
    <d v="2014-03-26T00:00:00"/>
    <d v="2014-03-26T00:00:00"/>
    <x v="2"/>
    <n v="2"/>
    <n v="0"/>
    <n v="19"/>
    <n v="7"/>
    <d v="1899-12-30T00:19:07"/>
    <d v="1899-12-30T00:09:33"/>
    <s v="R201301"/>
    <x v="274"/>
    <n v="6.277244986922411"/>
    <n v="0"/>
    <x v="13"/>
    <m/>
    <d v="1899-12-30T04:10:26"/>
    <d v="1899-12-30T02:05:13"/>
    <m/>
    <n v="0"/>
    <n v="0"/>
    <d v="1899-12-30T04:10:26"/>
    <d v="1899-12-30T05:02:50"/>
    <d v="1899-12-30T02:05:13"/>
    <d v="1899-12-30T02:31:25"/>
    <n v="1171"/>
    <x v="13"/>
    <x v="10"/>
    <n v="201403"/>
    <n v="13"/>
    <n v="0"/>
    <n v="26"/>
  </r>
  <r>
    <d v="2014-03-26T00:00:00"/>
    <d v="2014-03-26T00:00:00"/>
    <x v="0"/>
    <n v="0.56000000000000005"/>
    <n v="0"/>
    <n v="40"/>
    <n v="0"/>
    <d v="1899-12-30T00:40:00"/>
    <d v="1899-12-30T01:11:26"/>
    <s v="PHS"/>
    <x v="362"/>
    <n v="0.84000000000000086"/>
    <n v="0"/>
    <x v="13"/>
    <m/>
    <d v="1899-12-30T02:51:26"/>
    <d v="1899-12-30T01:25:43"/>
    <m/>
    <n v="0"/>
    <n v="0"/>
    <d v="1899-12-31T07:11:26"/>
    <d v="1899-12-31T08:03:50"/>
    <d v="1899-12-30T15:35:43"/>
    <d v="1899-12-30T16:01:55"/>
    <n v="3528"/>
    <x v="13"/>
    <x v="10"/>
    <n v="201403"/>
    <n v="13"/>
    <n v="0"/>
    <n v="26"/>
  </r>
  <r>
    <d v="2014-03-27T00:00:00"/>
    <d v="2014-03-27T00:00:00"/>
    <x v="1"/>
    <n v="11"/>
    <n v="0"/>
    <n v="31"/>
    <n v="30"/>
    <d v="1899-12-30T00:31:30"/>
    <d v="1899-12-30T00:02:52"/>
    <s v="YNHH"/>
    <x v="303"/>
    <n v="20.952380952380967"/>
    <n v="0"/>
    <x v="13"/>
    <m/>
    <d v="1899-12-30T05:20:44"/>
    <d v="1899-12-30T02:40:22"/>
    <m/>
    <n v="0"/>
    <n v="0"/>
    <d v="1899-12-30T01:15:02"/>
    <d v="1899-12-30T02:07:26"/>
    <d v="1899-12-30T00:37:31"/>
    <d v="1899-12-30T01:03:43"/>
    <n v="156"/>
    <x v="13"/>
    <x v="10"/>
    <n v="201403"/>
    <n v="13"/>
    <n v="0"/>
    <n v="27"/>
  </r>
  <r>
    <d v="2014-03-27T00:00:00"/>
    <d v="2014-03-27T00:00:00"/>
    <x v="2"/>
    <n v="1.01"/>
    <n v="0"/>
    <n v="9"/>
    <n v="40"/>
    <d v="1899-12-30T00:09:40"/>
    <d v="1899-12-30T00:09:34"/>
    <s v="R201301"/>
    <x v="274"/>
    <n v="6.2689655172413845"/>
    <n v="0"/>
    <x v="13"/>
    <m/>
    <d v="1899-12-30T04:10:46"/>
    <d v="1899-12-30T02:05:23"/>
    <m/>
    <n v="0"/>
    <n v="0"/>
    <d v="1899-12-30T04:10:46"/>
    <d v="1899-12-30T05:03:10"/>
    <d v="1899-12-30T02:05:23"/>
    <d v="1899-12-30T02:31:35"/>
    <n v="1177"/>
    <x v="13"/>
    <x v="10"/>
    <n v="201403"/>
    <n v="13"/>
    <n v="0"/>
    <n v="27"/>
  </r>
  <r>
    <d v="2014-03-27T00:00:00"/>
    <d v="2014-03-27T00:00:00"/>
    <x v="0"/>
    <n v="0.71"/>
    <n v="0"/>
    <n v="40"/>
    <n v="0"/>
    <d v="1899-12-30T00:40:00"/>
    <d v="1899-12-30T00:56:20"/>
    <s v="PHS"/>
    <x v="362"/>
    <n v="1.0650000000000008"/>
    <n v="0"/>
    <x v="13"/>
    <m/>
    <d v="1899-12-30T02:15:13"/>
    <d v="1899-12-30T01:07:36"/>
    <m/>
    <n v="0"/>
    <n v="0"/>
    <d v="1899-12-31T00:36:03"/>
    <d v="1899-12-31T01:28:27"/>
    <d v="1899-12-30T12:18:02"/>
    <d v="1899-12-30T12:44:14"/>
    <n v="3522"/>
    <x v="13"/>
    <x v="10"/>
    <n v="201403"/>
    <n v="13"/>
    <n v="0"/>
    <n v="27"/>
  </r>
  <r>
    <d v="2014-03-28T00:00:00"/>
    <d v="2014-03-28T00:00:00"/>
    <x v="1"/>
    <n v="13.2"/>
    <n v="0"/>
    <n v="57"/>
    <n v="22"/>
    <d v="1899-12-30T00:57:22"/>
    <d v="1899-12-30T00:04:21"/>
    <s v="ElderShiv"/>
    <x v="17"/>
    <n v="13.805926786751897"/>
    <n v="0"/>
    <x v="35"/>
    <m/>
    <d v="1899-12-30T08:06:45"/>
    <d v="1899-12-30T04:03:22"/>
    <m/>
    <n v="0"/>
    <n v="0"/>
    <d v="1899-12-30T01:53:52"/>
    <d v="1899-12-30T02:46:16"/>
    <d v="1899-12-30T00:56:56"/>
    <d v="1899-12-30T01:23:08"/>
    <n v="609"/>
    <x v="13"/>
    <x v="10"/>
    <n v="201403"/>
    <n v="13"/>
    <n v="0"/>
    <n v="28"/>
  </r>
  <r>
    <d v="2014-03-30T00:00:00"/>
    <d v="2014-03-30T00:00:00"/>
    <x v="1"/>
    <n v="17"/>
    <n v="1"/>
    <n v="0"/>
    <n v="0"/>
    <d v="1899-12-30T01:00:00"/>
    <d v="1899-12-30T00:03:32"/>
    <s v="B-Shiv"/>
    <x v="372"/>
    <n v="17.000000000000014"/>
    <n v="0"/>
    <x v="13"/>
    <m/>
    <d v="1899-12-30T06:35:18"/>
    <d v="1899-12-30T03:17:39"/>
    <m/>
    <n v="0"/>
    <n v="0"/>
    <d v="1899-12-30T01:32:28"/>
    <d v="1899-12-30T02:24:52"/>
    <d v="1899-12-30T00:46:14"/>
    <d v="1899-12-30T01:12:26"/>
    <n v="306"/>
    <x v="13"/>
    <x v="10"/>
    <n v="201403"/>
    <n v="14"/>
    <n v="1"/>
    <n v="30"/>
  </r>
  <r>
    <d v="2014-03-30T00:00:00"/>
    <d v="2014-03-30T00:00:00"/>
    <x v="2"/>
    <n v="3.14"/>
    <n v="0"/>
    <n v="33"/>
    <n v="42"/>
    <d v="1899-12-30T00:33:42"/>
    <d v="1899-12-30T00:10:44"/>
    <s v="Ghost"/>
    <x v="2"/>
    <n v="5.5905044510385791"/>
    <n v="0"/>
    <x v="13"/>
    <m/>
    <d v="1899-12-30T04:41:11"/>
    <d v="1899-12-30T02:20:36"/>
    <m/>
    <n v="0"/>
    <n v="0"/>
    <d v="1899-12-30T04:41:11"/>
    <d v="1899-12-30T05:33:35"/>
    <d v="1899-12-30T02:20:36"/>
    <d v="1899-12-30T02:46:48"/>
    <n v="2084"/>
    <x v="13"/>
    <x v="10"/>
    <n v="201403"/>
    <n v="14"/>
    <n v="0"/>
    <n v="30"/>
  </r>
  <r>
    <d v="2014-03-31T00:00:00"/>
    <d v="2014-03-31T00:00:00"/>
    <x v="2"/>
    <n v="3"/>
    <n v="0"/>
    <n v="32"/>
    <n v="15"/>
    <d v="1899-12-30T00:32:15"/>
    <d v="1899-12-30T00:10:45"/>
    <s v="Kinvara4"/>
    <x v="274"/>
    <n v="5.581395348837213"/>
    <n v="0"/>
    <x v="13"/>
    <s v="4xhalf mile at 7:53"/>
    <d v="1899-12-30T04:41:39"/>
    <d v="1899-12-30T02:20:50"/>
    <m/>
    <n v="0"/>
    <n v="0"/>
    <d v="1899-12-30T04:41:39"/>
    <d v="1899-12-30T05:34:03"/>
    <d v="1899-12-30T02:20:50"/>
    <d v="1899-12-30T02:47:02"/>
    <n v="2094"/>
    <x v="13"/>
    <x v="10"/>
    <n v="201403"/>
    <n v="14"/>
    <n v="0"/>
    <n v="31"/>
  </r>
  <r>
    <d v="2014-04-02T00:00:00"/>
    <d v="2014-04-02T00:00:00"/>
    <x v="1"/>
    <n v="10"/>
    <n v="0"/>
    <n v="27"/>
    <n v="53"/>
    <d v="1899-12-30T00:27:53"/>
    <d v="1899-12-30T00:02:47"/>
    <s v="YNHH"/>
    <x v="303"/>
    <n v="21.518230723251662"/>
    <n v="0"/>
    <x v="13"/>
    <m/>
    <d v="1899-12-30T05:12:18"/>
    <d v="1899-12-30T02:36:09"/>
    <m/>
    <n v="0"/>
    <n v="0"/>
    <d v="1899-12-30T01:13:03"/>
    <d v="1899-12-30T02:05:27"/>
    <d v="1899-12-30T00:36:32"/>
    <d v="1899-12-30T01:02:44"/>
    <n v="120"/>
    <x v="13"/>
    <x v="1"/>
    <n v="201404"/>
    <n v="14"/>
    <n v="1"/>
    <n v="2"/>
  </r>
  <r>
    <d v="2014-04-02T00:00:00"/>
    <d v="2014-04-02T00:00:00"/>
    <x v="0"/>
    <n v="1.2"/>
    <n v="0"/>
    <n v="39"/>
    <n v="38"/>
    <d v="1899-12-30T00:39:38"/>
    <d v="1899-12-30T00:33:02"/>
    <s v="PHS"/>
    <x v="362"/>
    <n v="1.8166526492851149"/>
    <n v="0"/>
    <x v="13"/>
    <m/>
    <d v="1899-12-30T01:19:16"/>
    <d v="1899-12-30T00:39:38"/>
    <m/>
    <n v="0"/>
    <n v="0"/>
    <d v="1899-12-30T14:25:20"/>
    <d v="1899-12-30T15:17:44"/>
    <d v="1899-12-30T07:12:40"/>
    <d v="1899-12-30T07:38:52"/>
    <n v="3197"/>
    <x v="13"/>
    <x v="1"/>
    <n v="201404"/>
    <n v="14"/>
    <n v="0"/>
    <n v="2"/>
  </r>
  <r>
    <d v="2014-04-03T00:00:00"/>
    <d v="2014-04-03T00:00:00"/>
    <x v="1"/>
    <n v="10"/>
    <n v="0"/>
    <n v="27"/>
    <n v="25"/>
    <d v="1899-12-30T00:27:25"/>
    <d v="1899-12-30T00:02:45"/>
    <s v="YNHH"/>
    <x v="303"/>
    <n v="21.884498480243177"/>
    <n v="0"/>
    <x v="13"/>
    <m/>
    <d v="1899-12-30T05:07:04"/>
    <d v="1899-12-30T02:33:32"/>
    <m/>
    <n v="0"/>
    <n v="0"/>
    <d v="1899-12-30T01:11:50"/>
    <d v="1899-12-30T02:04:14"/>
    <d v="1899-12-30T00:35:55"/>
    <d v="1899-12-30T01:02:07"/>
    <n v="101"/>
    <x v="13"/>
    <x v="1"/>
    <n v="201404"/>
    <n v="14"/>
    <n v="0"/>
    <n v="3"/>
  </r>
  <r>
    <d v="2014-04-03T00:00:00"/>
    <d v="2014-04-03T00:00:00"/>
    <x v="2"/>
    <n v="3.1"/>
    <n v="0"/>
    <n v="29"/>
    <n v="55"/>
    <d v="1899-12-30T00:29:55"/>
    <d v="1899-12-30T00:09:39"/>
    <s v="G2host"/>
    <x v="224"/>
    <n v="6.2172701949860771"/>
    <n v="0"/>
    <x v="14"/>
    <s v="http://www.strava.com/activities/126584619"/>
    <d v="1899-12-30T04:12:51"/>
    <d v="1899-12-30T02:06:25"/>
    <m/>
    <n v="0"/>
    <n v="0"/>
    <d v="1899-12-30T04:12:51"/>
    <d v="1899-12-30T05:05:15"/>
    <d v="1899-12-30T02:06:25"/>
    <d v="1899-12-30T02:32:37"/>
    <n v="1224"/>
    <x v="13"/>
    <x v="1"/>
    <n v="201404"/>
    <n v="14"/>
    <n v="0"/>
    <n v="3"/>
  </r>
  <r>
    <d v="2014-04-04T00:00:00"/>
    <d v="2014-04-04T00:00:00"/>
    <x v="2"/>
    <n v="3"/>
    <n v="0"/>
    <n v="28"/>
    <n v="30"/>
    <d v="1899-12-30T00:28:30"/>
    <d v="1899-12-30T00:09:30"/>
    <s v="G2host"/>
    <x v="274"/>
    <n v="6.3157894736842151"/>
    <n v="0"/>
    <x v="13"/>
    <m/>
    <d v="1899-12-30T04:08:54"/>
    <d v="1899-12-30T02:04:27"/>
    <m/>
    <n v="0"/>
    <n v="0"/>
    <d v="1899-12-30T04:08:54"/>
    <d v="1899-12-30T05:01:18"/>
    <d v="1899-12-30T02:04:27"/>
    <d v="1899-12-30T02:30:39"/>
    <n v="1122"/>
    <x v="13"/>
    <x v="1"/>
    <n v="201404"/>
    <n v="14"/>
    <n v="3"/>
    <n v="4"/>
  </r>
  <r>
    <d v="2014-04-05T00:00:00"/>
    <d v="2014-04-05T00:00:00"/>
    <x v="1"/>
    <n v="35.5"/>
    <n v="2"/>
    <n v="40"/>
    <n v="55"/>
    <d v="1899-12-30T02:40:55"/>
    <d v="1899-12-30T00:04:32"/>
    <s v="ElderShiv"/>
    <x v="17"/>
    <n v="13.236664940445374"/>
    <n v="0"/>
    <x v="19"/>
    <s v="http://app.strava.com/activities/127163945"/>
    <d v="1899-12-30T08:27:41"/>
    <d v="1899-12-30T04:13:50"/>
    <m/>
    <n v="0"/>
    <n v="0"/>
    <d v="1899-12-30T01:58:46"/>
    <d v="1899-12-30T02:51:10"/>
    <d v="1899-12-30T00:59:23"/>
    <d v="1899-12-30T01:25:35"/>
    <n v="670"/>
    <x v="13"/>
    <x v="1"/>
    <n v="201404"/>
    <n v="14"/>
    <n v="0"/>
    <n v="5"/>
  </r>
  <r>
    <d v="2014-04-07T00:00:00"/>
    <d v="2014-04-07T00:00:00"/>
    <x v="2"/>
    <n v="3.02"/>
    <n v="0"/>
    <n v="30"/>
    <n v="0"/>
    <d v="1899-12-30T00:30:00"/>
    <d v="1899-12-30T00:09:56"/>
    <s v="G2host"/>
    <x v="274"/>
    <n v="6.0400000000000054"/>
    <n v="0"/>
    <x v="13"/>
    <s v="1/2 mile repeats"/>
    <d v="1899-12-30T04:20:16"/>
    <d v="1899-12-30T02:10:08"/>
    <m/>
    <n v="0"/>
    <n v="0"/>
    <d v="1899-12-30T04:20:16"/>
    <d v="1899-12-30T05:12:40"/>
    <d v="1899-12-30T02:10:08"/>
    <d v="1899-12-30T02:36:20"/>
    <n v="1469"/>
    <x v="13"/>
    <x v="1"/>
    <n v="201404"/>
    <n v="15"/>
    <n v="1"/>
    <n v="7"/>
  </r>
  <r>
    <d v="2014-04-07T00:00:00"/>
    <d v="2014-04-07T00:00:00"/>
    <x v="0"/>
    <n v="1"/>
    <n v="0"/>
    <n v="29"/>
    <n v="55"/>
    <d v="1899-12-30T00:29:55"/>
    <d v="1899-12-30T00:29:55"/>
    <s v="PHS"/>
    <x v="362"/>
    <n v="2.0055710306406698"/>
    <n v="0"/>
    <x v="13"/>
    <m/>
    <d v="1899-12-30T01:11:48"/>
    <d v="1899-12-30T00:35:54"/>
    <m/>
    <n v="0"/>
    <n v="0"/>
    <d v="1899-12-30T13:03:49"/>
    <d v="1899-12-30T13:56:13"/>
    <d v="1899-12-30T06:31:54"/>
    <d v="1899-12-30T06:58:07"/>
    <n v="3137"/>
    <x v="13"/>
    <x v="1"/>
    <n v="201404"/>
    <n v="15"/>
    <n v="0"/>
    <n v="7"/>
  </r>
  <r>
    <d v="2014-04-08T00:00:00"/>
    <d v="2014-04-08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1"/>
    <n v="201404"/>
    <n v="15"/>
    <n v="0"/>
    <n v="8"/>
  </r>
  <r>
    <d v="2014-04-09T00:00:00"/>
    <d v="2014-04-09T00:00:00"/>
    <x v="2"/>
    <n v="4.0999999999999996"/>
    <n v="0"/>
    <n v="39"/>
    <n v="4"/>
    <d v="1899-12-30T00:39:04"/>
    <d v="1899-12-30T00:09:32"/>
    <s v="G2host"/>
    <x v="17"/>
    <n v="6.2969283276450554"/>
    <n v="0"/>
    <x v="14"/>
    <s v="http://app.strava.com/activities/128469509"/>
    <d v="1899-12-30T04:09:39"/>
    <d v="1899-12-30T02:04:49"/>
    <m/>
    <n v="0"/>
    <n v="0"/>
    <d v="1899-12-30T04:09:39"/>
    <d v="1899-12-30T05:02:03"/>
    <d v="1899-12-30T02:04:49"/>
    <d v="1899-12-30T02:31:01"/>
    <n v="1147"/>
    <x v="13"/>
    <x v="1"/>
    <n v="201404"/>
    <n v="15"/>
    <n v="0"/>
    <n v="9"/>
  </r>
  <r>
    <d v="2014-04-09T00:00:00"/>
    <d v="2014-04-09T00:00:00"/>
    <x v="0"/>
    <n v="1.1399999999999999"/>
    <n v="0"/>
    <n v="41"/>
    <n v="40"/>
    <d v="1899-12-30T00:41:40"/>
    <d v="1899-12-30T00:36:33"/>
    <s v="PHS"/>
    <x v="362"/>
    <n v="1.6416000000000011"/>
    <n v="0"/>
    <x v="13"/>
    <m/>
    <d v="1899-12-30T01:27:43"/>
    <d v="1899-12-30T00:43:52"/>
    <m/>
    <n v="0"/>
    <n v="0"/>
    <d v="1899-12-30T15:57:36"/>
    <d v="1899-12-30T16:50:00"/>
    <d v="1899-12-30T07:58:48"/>
    <d v="1899-12-30T08:25:00"/>
    <n v="3329"/>
    <x v="13"/>
    <x v="1"/>
    <n v="201404"/>
    <n v="15"/>
    <n v="0"/>
    <n v="9"/>
  </r>
  <r>
    <d v="2014-04-10T00:00:00"/>
    <d v="2014-04-10T00:00:00"/>
    <x v="2"/>
    <n v="10.3"/>
    <n v="1"/>
    <n v="55"/>
    <n v="25"/>
    <d v="1899-12-30T01:55:25"/>
    <d v="1899-12-30T00:11:12"/>
    <s v="Ghost"/>
    <x v="17"/>
    <n v="5.3545126353790664"/>
    <n v="0"/>
    <x v="6"/>
    <s v="http://app.strava.com/activities/128742853"/>
    <d v="1899-12-30T04:53:35"/>
    <d v="1899-12-30T02:26:48"/>
    <m/>
    <n v="0"/>
    <n v="0"/>
    <d v="1899-12-30T04:53:35"/>
    <d v="1899-12-30T05:45:59"/>
    <d v="1899-12-30T02:26:48"/>
    <d v="1899-12-30T02:53:00"/>
    <n v="2367"/>
    <x v="13"/>
    <x v="1"/>
    <n v="201404"/>
    <n v="15"/>
    <n v="0"/>
    <n v="10"/>
  </r>
  <r>
    <d v="2014-04-10T00:00:00"/>
    <d v="2014-04-10T00:00:00"/>
    <x v="1"/>
    <n v="9.8000000000000007"/>
    <n v="0"/>
    <n v="39"/>
    <n v="31"/>
    <d v="1899-12-30T00:39:31"/>
    <d v="1899-12-30T00:04:02"/>
    <s v="ElderShiv"/>
    <x v="17"/>
    <n v="14.87979755377479"/>
    <n v="0"/>
    <x v="6"/>
    <s v="http://app.strava.com/activities/128823945"/>
    <d v="1899-12-30T07:31:37"/>
    <d v="1899-12-30T03:45:49"/>
    <m/>
    <n v="0"/>
    <n v="0"/>
    <d v="1899-12-30T01:45:39"/>
    <d v="1899-12-30T02:38:03"/>
    <d v="1899-12-30T00:52:49"/>
    <d v="1899-12-30T01:19:01"/>
    <n v="509"/>
    <x v="13"/>
    <x v="1"/>
    <n v="201404"/>
    <n v="15"/>
    <n v="0"/>
    <n v="10"/>
  </r>
  <r>
    <d v="2014-04-12T00:00:00"/>
    <d v="2014-04-12T00:00:00"/>
    <x v="1"/>
    <n v="46.3"/>
    <n v="3"/>
    <n v="22"/>
    <n v="48"/>
    <d v="1899-12-30T03:22:48"/>
    <d v="1899-12-30T00:04:23"/>
    <s v="ElderShiv"/>
    <x v="17"/>
    <n v="13.698224852071014"/>
    <n v="0"/>
    <x v="6"/>
    <s v="http://app.strava.com/activities/129478064"/>
    <d v="1899-12-30T08:10:34"/>
    <d v="1899-12-30T04:05:17"/>
    <m/>
    <n v="0"/>
    <n v="0"/>
    <d v="1899-12-30T01:54:46"/>
    <d v="1899-12-30T02:47:10"/>
    <d v="1899-12-30T00:57:23"/>
    <d v="1899-12-30T01:23:35"/>
    <n v="615"/>
    <x v="13"/>
    <x v="1"/>
    <n v="201404"/>
    <n v="15"/>
    <n v="9"/>
    <n v="12"/>
  </r>
  <r>
    <d v="2014-04-19T00:00:00"/>
    <d v="2014-04-19T00:00:00"/>
    <x v="1"/>
    <n v="20.8"/>
    <n v="1"/>
    <n v="32"/>
    <n v="6"/>
    <d v="1899-12-30T01:32:06"/>
    <d v="1899-12-30T00:04:26"/>
    <s v="ElderShiv"/>
    <x v="17"/>
    <n v="13.550488599348544"/>
    <n v="0"/>
    <x v="6"/>
    <s v="http://app.strava.com/activities/131959466"/>
    <d v="1899-12-30T08:15:55"/>
    <d v="1899-12-30T04:07:58"/>
    <m/>
    <n v="0"/>
    <n v="0"/>
    <d v="1899-12-30T01:56:01"/>
    <d v="1899-12-30T02:48:25"/>
    <d v="1899-12-30T00:58:00"/>
    <d v="1899-12-30T01:24:12"/>
    <n v="633"/>
    <x v="13"/>
    <x v="1"/>
    <n v="201404"/>
    <n v="16"/>
    <n v="6"/>
    <n v="19"/>
  </r>
  <r>
    <d v="2014-04-20T00:00:00"/>
    <d v="2014-04-20T00:00:00"/>
    <x v="2"/>
    <n v="7.5"/>
    <n v="1"/>
    <n v="12"/>
    <n v="55"/>
    <d v="1899-12-30T01:12:55"/>
    <d v="1899-12-30T00:09:43"/>
    <s v="Ghost"/>
    <x v="16"/>
    <n v="6.1714285714285761"/>
    <n v="0"/>
    <x v="22"/>
    <s v="http://app.strava.com/activities/132351198"/>
    <d v="1899-12-30T04:14:43"/>
    <d v="1899-12-30T02:07:22"/>
    <m/>
    <n v="0"/>
    <n v="0"/>
    <d v="1899-12-30T04:14:43"/>
    <d v="1899-12-30T05:07:07"/>
    <d v="1899-12-30T02:07:22"/>
    <d v="1899-12-30T02:33:34"/>
    <n v="1286"/>
    <x v="13"/>
    <x v="1"/>
    <n v="201404"/>
    <n v="17"/>
    <n v="0"/>
    <n v="20"/>
  </r>
  <r>
    <d v="2014-04-21T00:00:00"/>
    <d v="2014-04-21T00:00:00"/>
    <x v="2"/>
    <n v="3.1"/>
    <n v="0"/>
    <n v="32"/>
    <n v="26"/>
    <d v="1899-12-30T00:32:26"/>
    <d v="1899-12-30T00:10:28"/>
    <s v="G2host"/>
    <x v="274"/>
    <n v="5.7348406988694824"/>
    <n v="0"/>
    <x v="13"/>
    <s v="1/4 mile repeats"/>
    <d v="1899-12-30T04:34:07"/>
    <d v="1899-12-30T02:17:03"/>
    <m/>
    <n v="0"/>
    <n v="0"/>
    <d v="1899-12-30T04:34:07"/>
    <d v="1899-12-30T05:26:31"/>
    <d v="1899-12-30T02:17:03"/>
    <d v="1899-12-30T02:43:15"/>
    <n v="1911"/>
    <x v="13"/>
    <x v="1"/>
    <n v="201404"/>
    <n v="17"/>
    <n v="0"/>
    <n v="21"/>
  </r>
  <r>
    <d v="2014-04-22T00:00:00"/>
    <d v="2014-04-22T00:00:00"/>
    <x v="2"/>
    <n v="3.2"/>
    <n v="0"/>
    <n v="33"/>
    <n v="57"/>
    <d v="1899-12-30T00:33:57"/>
    <d v="1899-12-30T00:10:37"/>
    <s v="G2host"/>
    <x v="351"/>
    <n v="5.6553755522827727"/>
    <n v="0"/>
    <x v="14"/>
    <m/>
    <d v="1899-12-30T04:37:58"/>
    <d v="1899-12-30T02:18:59"/>
    <m/>
    <n v="0"/>
    <n v="0"/>
    <d v="1899-12-30T04:37:58"/>
    <d v="1899-12-30T05:30:22"/>
    <d v="1899-12-30T02:18:59"/>
    <d v="1899-12-30T02:45:11"/>
    <n v="2012"/>
    <x v="13"/>
    <x v="1"/>
    <n v="201404"/>
    <n v="17"/>
    <n v="0"/>
    <n v="22"/>
  </r>
  <r>
    <d v="2014-04-23T00:00:00"/>
    <d v="2014-04-23T00:00:00"/>
    <x v="2"/>
    <n v="1.05"/>
    <n v="0"/>
    <n v="10"/>
    <n v="0"/>
    <d v="1899-12-30T00:10:00"/>
    <d v="1899-12-30T00:09:31"/>
    <s v="G2host"/>
    <x v="274"/>
    <n v="6.3000000000000052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1"/>
    <x v="13"/>
    <x v="1"/>
    <n v="201404"/>
    <n v="17"/>
    <n v="0"/>
    <n v="23"/>
  </r>
  <r>
    <d v="2014-04-24T00:00:00"/>
    <d v="2014-04-24T00:00:00"/>
    <x v="2"/>
    <n v="1.5"/>
    <n v="0"/>
    <n v="12"/>
    <n v="5"/>
    <d v="1899-12-30T00:12:05"/>
    <d v="1899-12-30T00:08:03"/>
    <s v="G2host"/>
    <x v="274"/>
    <n v="7.4482758620689706"/>
    <n v="0"/>
    <x v="13"/>
    <s v="2nd half of brick"/>
    <d v="1899-12-30T03:31:03"/>
    <d v="1899-12-30T01:45:32"/>
    <m/>
    <n v="0"/>
    <n v="0"/>
    <d v="1899-12-30T03:31:03"/>
    <d v="1899-12-30T04:23:27"/>
    <d v="1899-12-30T01:45:32"/>
    <d v="1899-12-30T02:11:44"/>
    <n v="806"/>
    <x v="13"/>
    <x v="1"/>
    <n v="201404"/>
    <n v="17"/>
    <n v="0"/>
    <n v="24"/>
  </r>
  <r>
    <d v="2014-04-24T00:00:00"/>
    <d v="2014-04-24T00:00:00"/>
    <x v="1"/>
    <n v="10"/>
    <n v="0"/>
    <n v="28"/>
    <n v="2"/>
    <d v="1899-12-30T00:28:02"/>
    <d v="1899-12-30T00:02:48"/>
    <s v="YNHH"/>
    <x v="303"/>
    <n v="21.403091557669455"/>
    <n v="0"/>
    <x v="13"/>
    <m/>
    <d v="1899-12-30T05:13:58"/>
    <d v="1899-12-30T02:36:59"/>
    <m/>
    <n v="0"/>
    <n v="0"/>
    <d v="1899-12-30T01:13:27"/>
    <d v="1899-12-30T02:05:51"/>
    <d v="1899-12-30T00:36:43"/>
    <d v="1899-12-30T01:02:55"/>
    <n v="131"/>
    <x v="13"/>
    <x v="1"/>
    <n v="201404"/>
    <n v="17"/>
    <n v="0"/>
    <n v="24"/>
  </r>
  <r>
    <d v="2014-04-25T00:00:00"/>
    <d v="2014-04-25T00:00:00"/>
    <x v="1"/>
    <n v="25"/>
    <n v="1"/>
    <n v="39"/>
    <n v="5"/>
    <d v="1899-12-30T01:39:05"/>
    <d v="1899-12-30T00:03:58"/>
    <s v="ElderShiv"/>
    <x v="19"/>
    <n v="15.138772077375956"/>
    <n v="0"/>
    <x v="14"/>
    <m/>
    <d v="1899-12-30T07:23:54"/>
    <d v="1899-12-30T03:41:57"/>
    <m/>
    <n v="0"/>
    <n v="0"/>
    <d v="1899-12-30T01:43:50"/>
    <d v="1899-12-30T02:36:14"/>
    <d v="1899-12-30T00:51:55"/>
    <d v="1899-12-30T01:18:07"/>
    <n v="457"/>
    <x v="13"/>
    <x v="1"/>
    <n v="201404"/>
    <n v="17"/>
    <n v="0"/>
    <n v="25"/>
  </r>
  <r>
    <d v="2014-04-27T00:00:00"/>
    <d v="2014-04-27T00:00:00"/>
    <x v="2"/>
    <n v="13.1"/>
    <n v="2"/>
    <n v="4"/>
    <n v="10"/>
    <d v="1899-12-30T02:04:10"/>
    <d v="1899-12-30T00:09:29"/>
    <s v="Ghost"/>
    <x v="239"/>
    <n v="6.3302013422818835"/>
    <n v="166"/>
    <x v="6"/>
    <m/>
    <d v="1899-12-30T04:08:20"/>
    <d v="1899-12-30T02:04:10"/>
    <m/>
    <n v="0"/>
    <n v="0"/>
    <d v="1899-12-30T04:08:20"/>
    <d v="1899-12-30T05:00:44"/>
    <d v="1899-12-30T02:04:10"/>
    <d v="1899-12-30T02:30:22"/>
    <n v="1104"/>
    <x v="13"/>
    <x v="1"/>
    <n v="201404"/>
    <n v="18"/>
    <n v="1"/>
    <n v="27"/>
  </r>
  <r>
    <d v="2014-04-27T00:00:00"/>
    <d v="2014-04-27T00:00:00"/>
    <x v="8"/>
    <n v="1"/>
    <n v="0"/>
    <n v="9"/>
    <n v="28"/>
    <d v="1899-12-30T00:09:28"/>
    <d v="1899-12-30T00:09:28"/>
    <s v="Ghost"/>
    <x v="239"/>
    <n v="6.3380281690140903"/>
    <n v="148"/>
    <x v="6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1"/>
    <n v="201404"/>
    <n v="18"/>
    <n v="0"/>
    <n v="27"/>
  </r>
  <r>
    <d v="2014-04-27T00:00:00"/>
    <d v="2014-04-27T00:00:00"/>
    <x v="9"/>
    <n v="1"/>
    <n v="0"/>
    <n v="9"/>
    <n v="19"/>
    <d v="1899-12-30T00:09:19"/>
    <d v="1899-12-30T00:09:19"/>
    <s v="Ghost"/>
    <x v="239"/>
    <n v="6.4400715563506319"/>
    <n v="160"/>
    <x v="6"/>
    <m/>
    <d v="1899-12-30T00:00:00"/>
    <d v="1899-12-30T00:00:00"/>
    <m/>
    <n v="0"/>
    <n v="0"/>
    <d v="1899-12-30T04:04:06"/>
    <d v="1899-12-30T04:56:30"/>
    <d v="1899-12-30T02:02:03"/>
    <d v="1899-12-30T02:28:15"/>
    <n v="1026"/>
    <x v="13"/>
    <x v="1"/>
    <n v="201404"/>
    <n v="18"/>
    <n v="0"/>
    <n v="27"/>
  </r>
  <r>
    <d v="2014-04-27T00:00:00"/>
    <d v="2014-04-27T00:00:00"/>
    <x v="10"/>
    <n v="1"/>
    <n v="0"/>
    <n v="9"/>
    <n v="3"/>
    <d v="1899-12-30T00:09:03"/>
    <d v="1899-12-30T00:09:03"/>
    <s v="Ghost"/>
    <x v="239"/>
    <n v="6.6298342541436508"/>
    <n v="161"/>
    <x v="6"/>
    <m/>
    <d v="1899-12-30T00:00:00"/>
    <d v="1899-12-30T00:00:00"/>
    <m/>
    <n v="0"/>
    <n v="0"/>
    <d v="1899-12-30T03:57:07"/>
    <d v="1899-12-30T04:49:31"/>
    <d v="1899-12-30T01:58:33"/>
    <d v="1899-12-30T02:24:45"/>
    <n v="919"/>
    <x v="13"/>
    <x v="1"/>
    <n v="201404"/>
    <n v="18"/>
    <n v="0"/>
    <n v="27"/>
  </r>
  <r>
    <d v="2014-04-27T00:00:00"/>
    <d v="2014-04-27T00:00:00"/>
    <x v="11"/>
    <n v="1"/>
    <n v="0"/>
    <n v="9"/>
    <n v="13"/>
    <d v="1899-12-30T00:09:13"/>
    <d v="1899-12-30T00:09:13"/>
    <s v="Ghost"/>
    <x v="239"/>
    <n v="6.5099457504520846"/>
    <n v="165"/>
    <x v="6"/>
    <m/>
    <d v="1899-12-30T00:00:00"/>
    <d v="1899-12-30T00:00:00"/>
    <m/>
    <n v="0"/>
    <n v="0"/>
    <d v="1899-12-30T04:01:29"/>
    <d v="1899-12-30T04:53:53"/>
    <d v="1899-12-30T02:00:44"/>
    <d v="1899-12-30T02:26:56"/>
    <n v="965"/>
    <x v="13"/>
    <x v="1"/>
    <n v="201404"/>
    <n v="18"/>
    <n v="0"/>
    <n v="27"/>
  </r>
  <r>
    <d v="2014-04-27T00:00:00"/>
    <d v="2014-04-27T00:00:00"/>
    <x v="12"/>
    <n v="1"/>
    <n v="0"/>
    <n v="9"/>
    <n v="20"/>
    <d v="1899-12-30T00:09:20"/>
    <d v="1899-12-30T00:09:20"/>
    <s v="Ghost"/>
    <x v="239"/>
    <n v="6.4285714285714342"/>
    <n v="166"/>
    <x v="6"/>
    <m/>
    <d v="1899-12-30T00:00:00"/>
    <d v="1899-12-30T00:00:00"/>
    <m/>
    <n v="0"/>
    <n v="0"/>
    <d v="1899-12-30T04:04:32"/>
    <d v="1899-12-30T04:56:56"/>
    <d v="1899-12-30T02:02:16"/>
    <d v="1899-12-30T02:28:28"/>
    <n v="1032"/>
    <x v="13"/>
    <x v="1"/>
    <n v="201404"/>
    <n v="18"/>
    <n v="0"/>
    <n v="27"/>
  </r>
  <r>
    <d v="2014-04-27T00:00:00"/>
    <d v="2014-04-27T00:00:00"/>
    <x v="13"/>
    <n v="1"/>
    <n v="0"/>
    <n v="9"/>
    <n v="18"/>
    <d v="1899-12-30T00:09:18"/>
    <d v="1899-12-30T00:09:18"/>
    <s v="Ghost"/>
    <x v="239"/>
    <n v="6.4516129032258114"/>
    <n v="167"/>
    <x v="6"/>
    <m/>
    <d v="1899-12-30T00:00:00"/>
    <d v="1899-12-30T00:00:00"/>
    <m/>
    <n v="0"/>
    <n v="0"/>
    <d v="1899-12-30T04:03:40"/>
    <d v="1899-12-30T04:56:04"/>
    <d v="1899-12-30T02:01:50"/>
    <d v="1899-12-30T02:28:02"/>
    <n v="1015"/>
    <x v="13"/>
    <x v="1"/>
    <n v="201404"/>
    <n v="18"/>
    <n v="0"/>
    <n v="27"/>
  </r>
  <r>
    <d v="2014-04-27T00:00:00"/>
    <d v="2014-04-27T00:00:00"/>
    <x v="14"/>
    <n v="1"/>
    <n v="0"/>
    <n v="9"/>
    <n v="8"/>
    <d v="1899-12-30T00:09:08"/>
    <d v="1899-12-30T00:09:08"/>
    <s v="Ghost"/>
    <x v="239"/>
    <n v="6.5693430656934373"/>
    <n v="168"/>
    <x v="6"/>
    <m/>
    <d v="1899-12-30T00:00:00"/>
    <d v="1899-12-30T00:00:00"/>
    <m/>
    <n v="0"/>
    <n v="0"/>
    <d v="1899-12-30T03:59:18"/>
    <d v="1899-12-30T04:51:42"/>
    <d v="1899-12-30T01:59:39"/>
    <d v="1899-12-30T02:25:51"/>
    <n v="943"/>
    <x v="13"/>
    <x v="1"/>
    <n v="201404"/>
    <n v="18"/>
    <n v="0"/>
    <n v="27"/>
  </r>
  <r>
    <d v="2014-04-27T00:00:00"/>
    <d v="2014-04-27T00:00:00"/>
    <x v="15"/>
    <n v="1"/>
    <n v="0"/>
    <n v="9"/>
    <n v="26"/>
    <d v="1899-12-30T00:09:26"/>
    <d v="1899-12-30T00:09:26"/>
    <s v="Ghost"/>
    <x v="239"/>
    <n v="6.3604240282685556"/>
    <n v="170"/>
    <x v="6"/>
    <m/>
    <d v="1899-12-30T00:00:00"/>
    <d v="1899-12-30T00:00:00"/>
    <m/>
    <n v="0"/>
    <n v="0"/>
    <d v="1899-12-30T04:07:09"/>
    <d v="1899-12-30T04:59:33"/>
    <d v="1899-12-30T02:03:35"/>
    <d v="1899-12-30T02:29:47"/>
    <n v="1081"/>
    <x v="13"/>
    <x v="1"/>
    <n v="201404"/>
    <n v="18"/>
    <n v="0"/>
    <n v="27"/>
  </r>
  <r>
    <d v="2014-04-27T00:00:00"/>
    <d v="2014-04-27T00:00:00"/>
    <x v="16"/>
    <n v="1"/>
    <n v="0"/>
    <n v="9"/>
    <n v="16"/>
    <d v="1899-12-30T00:09:16"/>
    <d v="1899-12-30T00:09:16"/>
    <s v="Ghost"/>
    <x v="239"/>
    <n v="6.4748201438848962"/>
    <n v="171"/>
    <x v="6"/>
    <m/>
    <d v="1899-12-30T00:00:00"/>
    <d v="1899-12-30T00:00:00"/>
    <m/>
    <n v="0"/>
    <n v="0"/>
    <d v="1899-12-30T04:02:47"/>
    <d v="1899-12-30T04:55:11"/>
    <d v="1899-12-30T02:01:24"/>
    <d v="1899-12-30T02:27:36"/>
    <n v="993"/>
    <x v="13"/>
    <x v="1"/>
    <n v="201404"/>
    <n v="18"/>
    <n v="0"/>
    <n v="27"/>
  </r>
  <r>
    <d v="2014-04-27T00:00:00"/>
    <d v="2014-04-27T00:00:00"/>
    <x v="17"/>
    <n v="1"/>
    <n v="0"/>
    <n v="9"/>
    <n v="53"/>
    <d v="1899-12-30T00:09:53"/>
    <d v="1899-12-30T00:09:53"/>
    <s v="Ghost"/>
    <x v="239"/>
    <n v="6.070826306914002"/>
    <n v="170"/>
    <x v="6"/>
    <m/>
    <d v="1899-12-30T00:00:00"/>
    <d v="1899-12-30T00:00:00"/>
    <m/>
    <n v="0"/>
    <n v="0"/>
    <d v="1899-12-30T04:18:57"/>
    <d v="1899-12-30T05:11:21"/>
    <d v="1899-12-30T02:09:28"/>
    <d v="1899-12-30T02:35:40"/>
    <n v="1432"/>
    <x v="13"/>
    <x v="1"/>
    <n v="201404"/>
    <n v="18"/>
    <n v="0"/>
    <n v="27"/>
  </r>
  <r>
    <d v="2014-04-27T00:00:00"/>
    <d v="2014-04-27T00:00:00"/>
    <x v="18"/>
    <n v="1"/>
    <n v="0"/>
    <n v="9"/>
    <n v="21"/>
    <d v="1899-12-30T00:09:21"/>
    <d v="1899-12-30T00:09:21"/>
    <s v="Ghost"/>
    <x v="239"/>
    <n v="6.4171122994652467"/>
    <n v="171"/>
    <x v="6"/>
    <m/>
    <d v="1899-12-30T00:00:00"/>
    <d v="1899-12-30T00:00:00"/>
    <m/>
    <n v="0"/>
    <n v="0"/>
    <d v="1899-12-30T04:04:58"/>
    <d v="1899-12-30T04:57:22"/>
    <d v="1899-12-30T02:02:29"/>
    <d v="1899-12-30T02:28:41"/>
    <n v="1042"/>
    <x v="13"/>
    <x v="1"/>
    <n v="201404"/>
    <n v="18"/>
    <n v="0"/>
    <n v="27"/>
  </r>
  <r>
    <d v="2014-04-27T00:00:00"/>
    <d v="2014-04-27T00:00:00"/>
    <x v="19"/>
    <n v="1"/>
    <n v="0"/>
    <n v="9"/>
    <n v="44"/>
    <d v="1899-12-30T00:09:44"/>
    <d v="1899-12-30T00:09:44"/>
    <s v="Ghost"/>
    <x v="239"/>
    <n v="6.1643835616438407"/>
    <n v="172"/>
    <x v="6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  <n v="18"/>
    <n v="0"/>
    <n v="27"/>
  </r>
  <r>
    <d v="2014-04-27T00:00:00"/>
    <d v="2014-04-27T00:00:00"/>
    <x v="20"/>
    <n v="1"/>
    <n v="0"/>
    <n v="9"/>
    <n v="44"/>
    <d v="1899-12-30T00:09:44"/>
    <d v="1899-12-30T00:09:44"/>
    <s v="Ghost"/>
    <x v="239"/>
    <n v="6.1643835616438407"/>
    <n v="177"/>
    <x v="6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  <n v="18"/>
    <n v="0"/>
    <n v="27"/>
  </r>
  <r>
    <d v="2014-04-28T00:00:00"/>
    <d v="2014-04-28T00:00:00"/>
    <x v="1"/>
    <n v="9"/>
    <n v="0"/>
    <n v="28"/>
    <n v="0"/>
    <d v="1899-12-30T00:28:00"/>
    <d v="1899-12-30T00:03:07"/>
    <s v="YNHH"/>
    <x v="303"/>
    <n v="19.285714285714299"/>
    <n v="0"/>
    <x v="13"/>
    <m/>
    <d v="1899-12-30T05:48:27"/>
    <d v="1899-12-30T02:54:13"/>
    <m/>
    <n v="0"/>
    <n v="0"/>
    <d v="1899-12-30T01:21:31"/>
    <d v="1899-12-30T02:13:55"/>
    <d v="1899-12-30T00:40:45"/>
    <d v="1899-12-30T01:06:57"/>
    <n v="226"/>
    <x v="13"/>
    <x v="1"/>
    <n v="201404"/>
    <n v="18"/>
    <n v="0"/>
    <n v="28"/>
  </r>
  <r>
    <d v="2014-04-29T00:00:00"/>
    <d v="2014-04-29T00:00:00"/>
    <x v="1"/>
    <n v="10.5"/>
    <n v="0"/>
    <n v="31"/>
    <n v="3"/>
    <d v="1899-12-30T00:31:03"/>
    <d v="1899-12-30T00:02:57"/>
    <s v="YNHH"/>
    <x v="303"/>
    <n v="20.289855072463784"/>
    <n v="0"/>
    <x v="13"/>
    <m/>
    <d v="1899-12-30T05:31:12"/>
    <d v="1899-12-30T02:45:36"/>
    <m/>
    <n v="0"/>
    <n v="0"/>
    <d v="1899-12-30T01:17:29"/>
    <d v="1899-12-30T02:09:53"/>
    <d v="1899-12-30T00:38:44"/>
    <d v="1899-12-30T01:04:56"/>
    <n v="183"/>
    <x v="13"/>
    <x v="1"/>
    <n v="201404"/>
    <n v="18"/>
    <n v="0"/>
    <n v="29"/>
  </r>
  <r>
    <d v="2014-04-30T00:00:00"/>
    <d v="2014-04-30T00:00:00"/>
    <x v="2"/>
    <n v="3.25"/>
    <n v="0"/>
    <n v="30"/>
    <n v="0"/>
    <d v="1899-12-30T00:30:00"/>
    <d v="1899-12-30T00:09:14"/>
    <s v="Ghost"/>
    <x v="2"/>
    <n v="6.5000000000000053"/>
    <n v="0"/>
    <x v="13"/>
    <m/>
    <d v="1899-12-30T04:01:51"/>
    <d v="1899-12-30T02:00:55"/>
    <m/>
    <n v="0"/>
    <n v="0"/>
    <d v="1899-12-30T04:01:51"/>
    <d v="1899-12-30T04:54:15"/>
    <d v="1899-12-30T02:00:55"/>
    <d v="1899-12-30T02:27:07"/>
    <n v="971"/>
    <x v="13"/>
    <x v="1"/>
    <n v="201404"/>
    <n v="18"/>
    <n v="0"/>
    <n v="30"/>
  </r>
  <r>
    <d v="2014-05-01T00:00:00"/>
    <d v="2014-05-01T00:00:00"/>
    <x v="1"/>
    <n v="10"/>
    <n v="0"/>
    <n v="28"/>
    <n v="15"/>
    <d v="1899-12-30T00:28:15"/>
    <d v="1899-12-30T00:02:50"/>
    <s v="YNHH"/>
    <x v="303"/>
    <n v="21.23893805309736"/>
    <n v="0"/>
    <x v="13"/>
    <m/>
    <d v="1899-12-30T05:16:24"/>
    <d v="1899-12-30T02:38:12"/>
    <m/>
    <n v="0"/>
    <n v="0"/>
    <d v="1899-12-30T01:14:01"/>
    <d v="1899-12-30T02:06:25"/>
    <d v="1899-12-30T00:37:00"/>
    <d v="1899-12-30T01:03:12"/>
    <n v="141"/>
    <x v="13"/>
    <x v="2"/>
    <n v="201405"/>
    <n v="18"/>
    <n v="0"/>
    <n v="1"/>
  </r>
  <r>
    <d v="2014-05-01T00:00:00"/>
    <d v="2014-05-01T00:00:00"/>
    <x v="2"/>
    <n v="1"/>
    <n v="0"/>
    <n v="9"/>
    <n v="19"/>
    <d v="1899-12-30T00:09:19"/>
    <d v="1899-12-30T00:09:19"/>
    <s v="G2host"/>
    <x v="274"/>
    <n v="6.4400715563506319"/>
    <n v="0"/>
    <x v="13"/>
    <m/>
    <d v="1899-12-30T04:04:06"/>
    <d v="1899-12-30T02:02:03"/>
    <m/>
    <n v="0"/>
    <n v="0"/>
    <d v="1899-12-30T04:04:06"/>
    <d v="1899-12-30T04:56:30"/>
    <d v="1899-12-30T02:02:03"/>
    <d v="1899-12-30T02:28:15"/>
    <n v="1026"/>
    <x v="13"/>
    <x v="2"/>
    <n v="201405"/>
    <n v="18"/>
    <n v="0"/>
    <n v="1"/>
  </r>
  <r>
    <d v="2014-05-02T00:00:00"/>
    <d v="2014-05-02T00:00:00"/>
    <x v="2"/>
    <n v="8.1"/>
    <n v="1"/>
    <n v="36"/>
    <n v="48"/>
    <d v="1899-12-30T01:36:48"/>
    <d v="1899-12-30T00:11:57"/>
    <s v="Ghost"/>
    <x v="191"/>
    <n v="5.0206611570247963"/>
    <n v="145"/>
    <x v="6"/>
    <s v="http://app.strava.com/activities/136487048"/>
    <d v="1899-12-30T05:13:06"/>
    <d v="1899-12-30T02:36:33"/>
    <m/>
    <n v="0"/>
    <n v="0"/>
    <d v="1899-12-30T05:13:06"/>
    <d v="1899-12-30T06:05:30"/>
    <d v="1899-12-30T02:36:33"/>
    <d v="1899-12-30T03:02:45"/>
    <n v="2673"/>
    <x v="13"/>
    <x v="2"/>
    <n v="201405"/>
    <n v="18"/>
    <n v="0"/>
    <n v="2"/>
  </r>
  <r>
    <d v="2014-05-02T00:00:00"/>
    <d v="2014-05-02T00:00:00"/>
    <x v="1"/>
    <n v="14.7"/>
    <n v="0"/>
    <n v="55"/>
    <n v="56"/>
    <d v="1899-12-30T00:55:56"/>
    <d v="1899-12-30T00:03:48"/>
    <s v="ElderShiv"/>
    <x v="373"/>
    <n v="15.768772348033387"/>
    <n v="0"/>
    <x v="6"/>
    <s v="http://app.strava.com/activities/136580727"/>
    <d v="1899-12-30T07:06:10"/>
    <d v="1899-12-30T03:33:05"/>
    <m/>
    <n v="0"/>
    <n v="0"/>
    <d v="1899-12-30T01:39:41"/>
    <d v="1899-12-30T02:32:05"/>
    <d v="1899-12-30T00:49:51"/>
    <d v="1899-12-30T01:16:03"/>
    <n v="403"/>
    <x v="13"/>
    <x v="2"/>
    <n v="201405"/>
    <n v="18"/>
    <n v="0"/>
    <n v="2"/>
  </r>
  <r>
    <d v="2014-05-04T00:00:00"/>
    <d v="2014-05-04T00:00:00"/>
    <x v="1"/>
    <n v="41.7"/>
    <n v="2"/>
    <n v="59"/>
    <n v="56"/>
    <d v="1899-12-30T02:59:56"/>
    <d v="1899-12-30T00:04:19"/>
    <s v="ElderShiv"/>
    <x v="374"/>
    <n v="13.905150055576152"/>
    <n v="0"/>
    <x v="16"/>
    <s v="http://app.strava.com/activities/137290392"/>
    <d v="1899-12-30T08:03:16"/>
    <d v="1899-12-30T04:01:38"/>
    <m/>
    <n v="0"/>
    <n v="0"/>
    <d v="1899-12-30T01:53:03"/>
    <d v="1899-12-30T02:45:27"/>
    <d v="1899-12-30T00:56:32"/>
    <d v="1899-12-30T01:22:44"/>
    <n v="602"/>
    <x v="13"/>
    <x v="2"/>
    <n v="201405"/>
    <n v="19"/>
    <n v="1"/>
    <n v="4"/>
  </r>
  <r>
    <d v="2014-05-05T00:00:00"/>
    <d v="2014-05-05T00:00:00"/>
    <x v="2"/>
    <n v="3.2"/>
    <n v="0"/>
    <n v="28"/>
    <n v="26"/>
    <d v="1899-12-30T00:28:26"/>
    <d v="1899-12-30T00:08:53"/>
    <s v="G2host"/>
    <x v="351"/>
    <n v="6.7526377491207548"/>
    <n v="0"/>
    <x v="14"/>
    <s v="http://app.strava.com/activities/137782522"/>
    <d v="1899-12-30T03:52:48"/>
    <d v="1899-12-30T01:56:24"/>
    <m/>
    <n v="0"/>
    <n v="0"/>
    <d v="1899-12-30T03:52:48"/>
    <d v="1899-12-30T04:45:12"/>
    <d v="1899-12-30T01:56:24"/>
    <d v="1899-12-30T02:22:36"/>
    <n v="884"/>
    <x v="13"/>
    <x v="2"/>
    <n v="201405"/>
    <n v="19"/>
    <n v="0"/>
    <n v="5"/>
  </r>
  <r>
    <d v="2014-05-06T00:00:00"/>
    <d v="2014-05-06T00:00:00"/>
    <x v="1"/>
    <n v="19.899999999999999"/>
    <n v="1"/>
    <n v="15"/>
    <n v="1"/>
    <d v="1899-12-30T01:15:01"/>
    <d v="1899-12-30T00:03:46"/>
    <s v="ElderShiv"/>
    <x v="375"/>
    <n v="15.916463008220406"/>
    <n v="0"/>
    <x v="19"/>
    <s v="http://app.strava.com/activities/138069959"/>
    <d v="1899-12-30T07:02:12"/>
    <d v="1899-12-30T03:31:06"/>
    <m/>
    <n v="0"/>
    <n v="0"/>
    <d v="1899-12-30T01:38:46"/>
    <d v="1899-12-30T02:31:10"/>
    <d v="1899-12-30T00:49:23"/>
    <d v="1899-12-30T01:15:35"/>
    <n v="396"/>
    <x v="13"/>
    <x v="2"/>
    <n v="201405"/>
    <n v="19"/>
    <n v="0"/>
    <n v="6"/>
  </r>
  <r>
    <d v="2014-05-06T00:00:00"/>
    <d v="2014-05-06T00:00:00"/>
    <x v="1"/>
    <n v="19.899999999999999"/>
    <n v="1"/>
    <n v="16"/>
    <n v="53"/>
    <d v="1899-12-30T01:16:53"/>
    <d v="1899-12-30T00:03:52"/>
    <s v="ElderShiv"/>
    <x v="376"/>
    <n v="15.530023845653599"/>
    <n v="0"/>
    <x v="15"/>
    <m/>
    <d v="1899-12-30T07:12:43"/>
    <d v="1899-12-30T03:36:21"/>
    <m/>
    <n v="0"/>
    <n v="0"/>
    <d v="1899-12-30T01:41:13"/>
    <d v="1899-12-30T02:33:37"/>
    <d v="1899-12-30T00:50:37"/>
    <d v="1899-12-30T01:16:49"/>
    <n v="420"/>
    <x v="13"/>
    <x v="2"/>
    <n v="201405"/>
    <n v="19"/>
    <n v="0"/>
    <n v="6"/>
  </r>
  <r>
    <d v="2014-05-07T00:00:00"/>
    <d v="2014-05-07T00:00:00"/>
    <x v="0"/>
    <n v="0.75"/>
    <n v="0"/>
    <n v="27"/>
    <n v="9"/>
    <d v="1899-12-30T00:27:09"/>
    <d v="1899-12-30T00:36:12"/>
    <s v="Y50M"/>
    <x v="308"/>
    <n v="1.6574585635359129"/>
    <n v="0"/>
    <x v="13"/>
    <s v="http://app.strava.com/activities/138560701"/>
    <d v="1899-12-30T01:26:53"/>
    <d v="1899-12-30T00:43:26"/>
    <m/>
    <n v="0"/>
    <n v="0"/>
    <d v="1899-12-30T15:48:26"/>
    <d v="1899-12-30T16:40:50"/>
    <d v="1899-12-30T07:54:13"/>
    <d v="1899-12-30T08:20:25"/>
    <n v="3317"/>
    <x v="13"/>
    <x v="2"/>
    <n v="201405"/>
    <n v="19"/>
    <n v="0"/>
    <n v="7"/>
  </r>
  <r>
    <d v="2014-05-08T00:00:00"/>
    <d v="2014-05-08T00:00:00"/>
    <x v="1"/>
    <n v="4.0999999999999996"/>
    <n v="0"/>
    <n v="10"/>
    <n v="0"/>
    <d v="1899-12-30T00:10:00"/>
    <d v="1899-12-30T00:02:26"/>
    <s v="YNHH"/>
    <x v="303"/>
    <n v="24.600000000000019"/>
    <n v="0"/>
    <x v="13"/>
    <m/>
    <d v="1899-12-30T04:33:10"/>
    <d v="1899-12-30T02:16:35"/>
    <m/>
    <n v="0"/>
    <n v="0"/>
    <d v="1899-12-30T01:03:54"/>
    <d v="1899-12-30T01:56:18"/>
    <d v="1899-12-30T00:31:57"/>
    <d v="1899-12-30T00:58:09"/>
    <n v="30"/>
    <x v="13"/>
    <x v="2"/>
    <n v="201405"/>
    <n v="19"/>
    <n v="0"/>
    <n v="8"/>
  </r>
  <r>
    <d v="2014-05-09T00:00:00"/>
    <d v="2014-05-09T00:00:00"/>
    <x v="2"/>
    <n v="6.6"/>
    <n v="1"/>
    <n v="18"/>
    <n v="3"/>
    <d v="1899-12-30T01:18:03"/>
    <d v="1899-12-30T00:11:50"/>
    <s v="Ghost"/>
    <x v="17"/>
    <n v="5.073670723894943"/>
    <n v="0"/>
    <x v="35"/>
    <m/>
    <d v="1899-12-30T05:09:50"/>
    <d v="1899-12-30T02:34:55"/>
    <m/>
    <n v="0"/>
    <n v="0"/>
    <d v="1899-12-30T05:09:50"/>
    <d v="1899-12-30T06:02:14"/>
    <d v="1899-12-30T02:34:55"/>
    <d v="1899-12-30T03:01:07"/>
    <n v="2628"/>
    <x v="13"/>
    <x v="2"/>
    <n v="201405"/>
    <n v="19"/>
    <n v="0"/>
    <n v="9"/>
  </r>
  <r>
    <d v="2014-05-09T00:00:00"/>
    <d v="2014-05-09T00:00:00"/>
    <x v="1"/>
    <n v="10.8"/>
    <n v="0"/>
    <n v="43"/>
    <n v="49"/>
    <d v="1899-12-30T00:43:49"/>
    <d v="1899-12-30T00:04:03"/>
    <s v="ElderShiv"/>
    <x v="17"/>
    <n v="14.788893115252961"/>
    <n v="0"/>
    <x v="36"/>
    <m/>
    <d v="1899-12-30T07:34:24"/>
    <d v="1899-12-30T03:47:12"/>
    <m/>
    <n v="0"/>
    <n v="0"/>
    <d v="1899-12-30T01:46:18"/>
    <d v="1899-12-30T02:38:42"/>
    <d v="1899-12-30T00:53:09"/>
    <d v="1899-12-30T01:19:21"/>
    <n v="520"/>
    <x v="13"/>
    <x v="2"/>
    <n v="201405"/>
    <n v="19"/>
    <n v="0"/>
    <n v="9"/>
  </r>
  <r>
    <d v="2014-05-10T00:00:00"/>
    <d v="2014-05-10T00:00:00"/>
    <x v="1"/>
    <n v="14"/>
    <n v="0"/>
    <n v="54"/>
    <n v="1"/>
    <d v="1899-12-30T00:54:01"/>
    <d v="1899-12-30T00:03:52"/>
    <s v="ElderShiv"/>
    <x v="17"/>
    <n v="15.55075593952485"/>
    <n v="0"/>
    <x v="2"/>
    <s v="http://app.strava.com/activities/139623386"/>
    <d v="1899-12-30T07:12:08"/>
    <d v="1899-12-30T03:36:04"/>
    <m/>
    <n v="0"/>
    <n v="0"/>
    <d v="1899-12-30T01:41:05"/>
    <d v="1899-12-30T02:33:29"/>
    <d v="1899-12-30T00:50:33"/>
    <d v="1899-12-30T01:16:45"/>
    <n v="417"/>
    <x v="13"/>
    <x v="2"/>
    <n v="201405"/>
    <n v="19"/>
    <n v="0"/>
    <n v="10"/>
  </r>
  <r>
    <d v="2014-05-12T00:00:00"/>
    <d v="2014-05-12T00:00:00"/>
    <x v="2"/>
    <n v="3.6"/>
    <n v="0"/>
    <n v="34"/>
    <n v="20"/>
    <d v="1899-12-30T00:34:20"/>
    <d v="1899-12-30T00:09:32"/>
    <s v="G2host"/>
    <x v="377"/>
    <n v="6.2912621359223335"/>
    <n v="0"/>
    <x v="2"/>
    <s v="http://app.strava.com/activities/140317177"/>
    <d v="1899-12-30T04:09:52"/>
    <d v="1899-12-30T02:04:56"/>
    <m/>
    <n v="0"/>
    <n v="0"/>
    <d v="1899-12-30T04:09:52"/>
    <d v="1899-12-30T05:02:16"/>
    <d v="1899-12-30T02:04:56"/>
    <d v="1899-12-30T02:31:08"/>
    <n v="1152"/>
    <x v="13"/>
    <x v="2"/>
    <n v="201405"/>
    <n v="20"/>
    <n v="1"/>
    <n v="12"/>
  </r>
  <r>
    <d v="2014-05-13T00:00:00"/>
    <d v="2014-05-13T00:00:00"/>
    <x v="1"/>
    <n v="20.3"/>
    <n v="1"/>
    <n v="15"/>
    <n v="41"/>
    <d v="1899-12-30T01:15:41"/>
    <d v="1899-12-30T00:03:44"/>
    <s v="ElderShiv"/>
    <x v="375"/>
    <n v="16.093371504074003"/>
    <n v="0"/>
    <x v="6"/>
    <s v="http://app.strava.com/activities/140606213"/>
    <d v="1899-12-30T06:57:34"/>
    <d v="1899-12-30T03:28:47"/>
    <m/>
    <n v="0"/>
    <n v="0"/>
    <d v="1899-12-30T01:37:41"/>
    <d v="1899-12-30T02:30:05"/>
    <d v="1899-12-30T00:48:50"/>
    <d v="1899-12-30T01:15:02"/>
    <n v="372"/>
    <x v="13"/>
    <x v="2"/>
    <n v="201405"/>
    <n v="20"/>
    <n v="0"/>
    <n v="13"/>
  </r>
  <r>
    <d v="2014-05-13T00:00:00"/>
    <d v="2014-05-13T00:00:00"/>
    <x v="1"/>
    <n v="20"/>
    <n v="1"/>
    <n v="11"/>
    <n v="37"/>
    <d v="1899-12-30T01:11:37"/>
    <d v="1899-12-30T00:03:35"/>
    <s v="ElderShiv"/>
    <x v="376"/>
    <n v="16.75587619269259"/>
    <n v="0"/>
    <x v="6"/>
    <s v="http://app.strava.com/activities/140810565"/>
    <d v="1899-12-30T06:41:03"/>
    <d v="1899-12-30T03:20:32"/>
    <m/>
    <n v="0"/>
    <n v="0"/>
    <d v="1899-12-30T01:33:49"/>
    <d v="1899-12-30T02:26:13"/>
    <d v="1899-12-30T00:46:55"/>
    <d v="1899-12-30T01:13:07"/>
    <n v="323"/>
    <x v="13"/>
    <x v="2"/>
    <n v="201405"/>
    <n v="20"/>
    <n v="0"/>
    <n v="13"/>
  </r>
  <r>
    <d v="2014-05-15T00:00:00"/>
    <d v="2014-05-15T00:00:00"/>
    <x v="2"/>
    <n v="6"/>
    <n v="0"/>
    <n v="57"/>
    <n v="7"/>
    <d v="1899-12-30T00:57:07"/>
    <d v="1899-12-30T00:09:31"/>
    <s v="G2host"/>
    <x v="378"/>
    <n v="6.3028888240443584"/>
    <n v="0"/>
    <x v="7"/>
    <s v="http://app.strava.com/activities/141446623"/>
    <d v="1899-12-30T04:09:25"/>
    <d v="1899-12-30T02:04:42"/>
    <m/>
    <n v="0"/>
    <n v="0"/>
    <d v="1899-12-30T04:09:25"/>
    <d v="1899-12-30T05:01:49"/>
    <d v="1899-12-30T02:04:42"/>
    <d v="1899-12-30T02:30:54"/>
    <n v="1139"/>
    <x v="13"/>
    <x v="2"/>
    <n v="201405"/>
    <n v="20"/>
    <n v="1"/>
    <n v="15"/>
  </r>
  <r>
    <d v="2014-05-16T00:00:00"/>
    <d v="2014-05-16T00:00:00"/>
    <x v="2"/>
    <n v="3.7"/>
    <n v="0"/>
    <n v="38"/>
    <n v="38"/>
    <d v="1899-12-30T00:38:38"/>
    <d v="1899-12-30T00:10:26"/>
    <s v="G2host"/>
    <x v="17"/>
    <n v="5.7463330457290818"/>
    <n v="0"/>
    <x v="7"/>
    <m/>
    <d v="1899-12-30T04:33:34"/>
    <d v="1899-12-30T02:16:47"/>
    <m/>
    <n v="0"/>
    <n v="0"/>
    <d v="1899-12-30T04:33:34"/>
    <d v="1899-12-30T05:25:58"/>
    <d v="1899-12-30T02:16:47"/>
    <d v="1899-12-30T02:42:59"/>
    <n v="1896"/>
    <x v="13"/>
    <x v="2"/>
    <n v="201405"/>
    <n v="20"/>
    <n v="0"/>
    <n v="16"/>
  </r>
  <r>
    <d v="2014-05-17T00:00:00"/>
    <d v="2014-05-17T00:00:00"/>
    <x v="1"/>
    <n v="40.700000000000003"/>
    <n v="2"/>
    <n v="37"/>
    <n v="34"/>
    <d v="1899-12-30T02:37:34"/>
    <d v="1899-12-30T00:03:52"/>
    <s v="ElderShiv"/>
    <x v="17"/>
    <n v="15.498201819335742"/>
    <n v="0"/>
    <x v="14"/>
    <s v="http://app.strava.com/activities/142242138"/>
    <d v="1899-12-30T07:13:36"/>
    <d v="1899-12-30T03:36:48"/>
    <m/>
    <n v="0"/>
    <n v="0"/>
    <d v="1899-12-30T01:41:26"/>
    <d v="1899-12-30T02:33:50"/>
    <d v="1899-12-30T00:50:43"/>
    <d v="1899-12-30T01:16:55"/>
    <n v="421"/>
    <x v="13"/>
    <x v="2"/>
    <n v="201405"/>
    <n v="20"/>
    <n v="0"/>
    <n v="17"/>
  </r>
  <r>
    <d v="2014-05-18T00:00:00"/>
    <d v="2014-05-18T00:00:00"/>
    <x v="2"/>
    <n v="4.0999999999999996"/>
    <n v="0"/>
    <n v="40"/>
    <n v="10"/>
    <d v="1899-12-30T00:40:10"/>
    <d v="1899-12-30T00:09:48"/>
    <s v="Ghost"/>
    <x v="379"/>
    <n v="6.1244813278008348"/>
    <n v="0"/>
    <x v="14"/>
    <s v="http://app.strava.com/activities/142907340"/>
    <d v="1899-12-30T04:16:40"/>
    <d v="1899-12-30T02:08:20"/>
    <m/>
    <n v="0"/>
    <n v="0"/>
    <d v="1899-12-30T04:16:40"/>
    <d v="1899-12-30T05:09:05"/>
    <d v="1899-12-30T02:08:20"/>
    <d v="1899-12-30T02:34:32"/>
    <n v="1343"/>
    <x v="13"/>
    <x v="2"/>
    <n v="201405"/>
    <n v="21"/>
    <n v="0"/>
    <n v="18"/>
  </r>
  <r>
    <d v="2014-05-19T00:00:00"/>
    <d v="2014-05-19T00:00:00"/>
    <x v="2"/>
    <n v="3.1"/>
    <n v="0"/>
    <n v="33"/>
    <n v="22"/>
    <d v="1899-12-30T00:33:22"/>
    <d v="1899-12-30T00:10:46"/>
    <s v="G2host"/>
    <x v="224"/>
    <n v="5.5744255744255788"/>
    <n v="0"/>
    <x v="15"/>
    <m/>
    <d v="1899-12-30T04:42:00"/>
    <d v="1899-12-30T02:21:00"/>
    <m/>
    <n v="0"/>
    <n v="0"/>
    <d v="1899-12-30T04:42:00"/>
    <d v="1899-12-30T05:34:24"/>
    <d v="1899-12-30T02:21:00"/>
    <d v="1899-12-30T02:47:12"/>
    <n v="2109"/>
    <x v="13"/>
    <x v="2"/>
    <n v="201405"/>
    <n v="21"/>
    <n v="0"/>
    <n v="19"/>
  </r>
  <r>
    <d v="2014-05-20T00:00:00"/>
    <d v="2014-05-20T00:00:00"/>
    <x v="1"/>
    <n v="53.3"/>
    <n v="3"/>
    <n v="39"/>
    <n v="48"/>
    <d v="1899-12-30T03:39:48"/>
    <d v="1899-12-30T00:04:07"/>
    <s v="ElderShiv"/>
    <x v="380"/>
    <n v="14.549590536851694"/>
    <n v="0"/>
    <x v="14"/>
    <s v="http://app.strava.com/activities/143473981"/>
    <d v="1899-12-30T07:41:52"/>
    <d v="1899-12-30T03:50:56"/>
    <m/>
    <n v="0"/>
    <n v="0"/>
    <d v="1899-12-30T01:48:03"/>
    <d v="1899-12-30T02:40:27"/>
    <d v="1899-12-30T00:54:01"/>
    <d v="1899-12-30T01:20:13"/>
    <n v="543"/>
    <x v="13"/>
    <x v="2"/>
    <n v="201405"/>
    <n v="21"/>
    <n v="0"/>
    <n v="20"/>
  </r>
  <r>
    <d v="2014-05-22T00:00:00"/>
    <d v="2014-05-22T00:00:00"/>
    <x v="1"/>
    <n v="10"/>
    <n v="0"/>
    <n v="26"/>
    <n v="2"/>
    <d v="1899-12-30T00:26:02"/>
    <d v="1899-12-30T00:02:36"/>
    <s v="YNHH"/>
    <x v="303"/>
    <n v="23.047375160051232"/>
    <n v="0"/>
    <x v="13"/>
    <m/>
    <d v="1899-12-30T04:51:34"/>
    <d v="1899-12-30T02:25:47"/>
    <m/>
    <n v="0"/>
    <n v="0"/>
    <d v="1899-12-30T01:08:12"/>
    <d v="1899-12-30T02:00:36"/>
    <d v="1899-12-30T00:34:06"/>
    <d v="1899-12-30T01:00:18"/>
    <n v="58"/>
    <x v="13"/>
    <x v="2"/>
    <n v="201405"/>
    <n v="21"/>
    <n v="1"/>
    <n v="22"/>
  </r>
  <r>
    <d v="2014-05-22T00:00:00"/>
    <d v="2014-05-22T00:00:00"/>
    <x v="2"/>
    <n v="3.1"/>
    <n v="0"/>
    <n v="26"/>
    <n v="26"/>
    <d v="1899-12-30T00:26:26"/>
    <d v="1899-12-30T00:08:32"/>
    <s v="G2host"/>
    <x v="224"/>
    <n v="7.0365699873896652"/>
    <n v="0"/>
    <x v="35"/>
    <s v="http://app.strava.com/activities/144335514/overview"/>
    <d v="1899-12-30T03:43:24"/>
    <d v="1899-12-30T01:51:42"/>
    <m/>
    <n v="0"/>
    <n v="0"/>
    <d v="1899-12-30T03:43:24"/>
    <d v="1899-12-30T04:35:48"/>
    <d v="1899-12-30T01:51:42"/>
    <d v="1899-12-30T02:17:54"/>
    <n v="835"/>
    <x v="13"/>
    <x v="2"/>
    <n v="201405"/>
    <n v="21"/>
    <n v="0"/>
    <n v="22"/>
  </r>
  <r>
    <d v="2014-05-23T00:00:00"/>
    <d v="2014-05-23T00:00:00"/>
    <x v="2"/>
    <n v="11"/>
    <n v="2"/>
    <n v="6"/>
    <n v="18"/>
    <d v="1899-12-30T02:06:18"/>
    <d v="1899-12-30T00:11:29"/>
    <s v="Ghost"/>
    <x v="381"/>
    <n v="5.2256532066508354"/>
    <n v="0"/>
    <x v="6"/>
    <m/>
    <d v="1899-12-30T05:00:49"/>
    <d v="1899-12-30T02:30:25"/>
    <m/>
    <n v="0"/>
    <n v="0"/>
    <d v="1899-12-30T05:00:49"/>
    <d v="1899-12-30T05:53:13"/>
    <d v="1899-12-30T02:30:25"/>
    <d v="1899-12-30T02:56:37"/>
    <n v="2505"/>
    <x v="13"/>
    <x v="2"/>
    <n v="201405"/>
    <n v="21"/>
    <n v="0"/>
    <n v="23"/>
  </r>
  <r>
    <d v="2014-05-25T00:00:00"/>
    <d v="2014-05-25T00:00:00"/>
    <x v="1"/>
    <n v="80.5"/>
    <n v="5"/>
    <n v="19"/>
    <n v="10"/>
    <d v="1899-12-30T05:19:10"/>
    <d v="1899-12-30T00:03:58"/>
    <s v="ElderShiv"/>
    <x v="382"/>
    <n v="15.133159268929516"/>
    <n v="0"/>
    <x v="14"/>
    <s v="http://app.strava.com/activities/145446239"/>
    <d v="1899-12-30T07:24:03"/>
    <d v="1899-12-30T03:42:02"/>
    <m/>
    <n v="0"/>
    <n v="0"/>
    <d v="1899-12-30T01:43:53"/>
    <d v="1899-12-30T02:36:17"/>
    <d v="1899-12-30T00:51:56"/>
    <d v="1899-12-30T01:18:08"/>
    <n v="458"/>
    <x v="13"/>
    <x v="2"/>
    <n v="201405"/>
    <n v="22"/>
    <n v="1"/>
    <n v="25"/>
  </r>
  <r>
    <d v="2014-05-26T00:00:00"/>
    <d v="2014-05-26T00:00:00"/>
    <x v="0"/>
    <n v="0.85"/>
    <n v="0"/>
    <n v="34"/>
    <n v="0"/>
    <d v="1899-12-30T00:34:00"/>
    <d v="1899-12-30T00:40:00"/>
    <s v="Lake"/>
    <x v="17"/>
    <n v="1.5000000000000013"/>
    <n v="0"/>
    <x v="14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2"/>
    <n v="201405"/>
    <n v="22"/>
    <n v="0"/>
    <n v="26"/>
  </r>
  <r>
    <d v="2014-05-27T00:00:00"/>
    <d v="2014-05-27T00:00:00"/>
    <x v="2"/>
    <n v="3.1"/>
    <n v="0"/>
    <n v="32"/>
    <n v="44"/>
    <d v="1899-12-30T00:32:44"/>
    <d v="1899-12-30T00:10:34"/>
    <s v="G2host"/>
    <x v="351"/>
    <n v="5.6822810590631407"/>
    <n v="0"/>
    <x v="2"/>
    <s v="http://app.strava.com/activities/146218031"/>
    <d v="1899-12-30T04:36:39"/>
    <d v="1899-12-30T02:18:19"/>
    <m/>
    <n v="0"/>
    <n v="0"/>
    <d v="1899-12-30T04:36:39"/>
    <d v="1899-12-30T05:29:03"/>
    <d v="1899-12-30T02:18:19"/>
    <d v="1899-12-30T02:44:31"/>
    <n v="1985"/>
    <x v="13"/>
    <x v="2"/>
    <n v="201405"/>
    <n v="22"/>
    <n v="0"/>
    <n v="27"/>
  </r>
  <r>
    <d v="2014-05-28T00:00:00"/>
    <d v="2014-05-28T00:00:00"/>
    <x v="0"/>
    <n v="0.6"/>
    <n v="0"/>
    <n v="22"/>
    <n v="0"/>
    <d v="1899-12-30T00:22:00"/>
    <d v="1899-12-30T00:36:40"/>
    <s v="Lake"/>
    <x v="383"/>
    <n v="1.6363636363636378"/>
    <n v="0"/>
    <x v="19"/>
    <m/>
    <d v="1899-12-30T01:28:00"/>
    <d v="1899-12-30T00:44:00"/>
    <m/>
    <n v="0"/>
    <n v="0"/>
    <d v="1899-12-30T16:00:40"/>
    <d v="1899-12-30T16:53:04"/>
    <d v="1899-12-30T08:00:20"/>
    <d v="1899-12-30T08:26:32"/>
    <n v="3335"/>
    <x v="13"/>
    <x v="2"/>
    <n v="201405"/>
    <n v="22"/>
    <n v="0"/>
    <n v="28"/>
  </r>
  <r>
    <d v="2014-05-28T00:00:00"/>
    <d v="2014-05-28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2"/>
    <n v="201405"/>
    <n v="22"/>
    <n v="0"/>
    <n v="28"/>
  </r>
  <r>
    <d v="2014-05-29T00:00:00"/>
    <d v="2014-05-29T00:00:00"/>
    <x v="2"/>
    <n v="4.1100000000000003"/>
    <n v="0"/>
    <n v="42"/>
    <n v="29"/>
    <d v="1899-12-30T00:42:29"/>
    <d v="1899-12-30T00:10:20"/>
    <s v="G2host"/>
    <x v="384"/>
    <n v="5.8046292663789769"/>
    <n v="0"/>
    <x v="22"/>
    <s v="http://app.strava.com/activities/146945319/overview"/>
    <d v="1899-12-30T04:30:49"/>
    <d v="1899-12-30T02:15:25"/>
    <m/>
    <n v="0"/>
    <n v="0"/>
    <d v="1899-12-30T04:30:49"/>
    <d v="1899-12-30T05:23:13"/>
    <d v="1899-12-30T02:15:25"/>
    <d v="1899-12-30T02:41:37"/>
    <n v="1809"/>
    <x v="13"/>
    <x v="2"/>
    <n v="201405"/>
    <n v="22"/>
    <n v="0"/>
    <n v="29"/>
  </r>
  <r>
    <d v="2014-05-30T00:00:00"/>
    <d v="2014-05-30T00:00:00"/>
    <x v="1"/>
    <n v="12.5"/>
    <n v="1"/>
    <n v="0"/>
    <n v="45"/>
    <d v="1899-12-30T01:00:45"/>
    <d v="1899-12-30T00:04:52"/>
    <s v="ElderShiv"/>
    <x v="385"/>
    <n v="12.345679012345691"/>
    <n v="0"/>
    <x v="14"/>
    <m/>
    <d v="1899-12-30T09:04:19"/>
    <d v="1899-12-30T04:32:10"/>
    <m/>
    <n v="0"/>
    <n v="0"/>
    <d v="1899-12-30T02:07:20"/>
    <d v="1899-12-30T02:59:44"/>
    <d v="1899-12-30T01:03:40"/>
    <d v="1899-12-30T01:29:52"/>
    <n v="718"/>
    <x v="13"/>
    <x v="2"/>
    <n v="201405"/>
    <n v="22"/>
    <n v="0"/>
    <n v="30"/>
  </r>
  <r>
    <d v="2014-06-01T00:00:00"/>
    <d v="2014-06-01T00:00:00"/>
    <x v="0"/>
    <n v="1.2"/>
    <n v="0"/>
    <n v="43"/>
    <n v="11"/>
    <d v="1899-12-30T00:43:11"/>
    <d v="1899-12-30T00:35:59"/>
    <s v="Lake"/>
    <x v="197"/>
    <n v="1.6673099189502139"/>
    <n v="0"/>
    <x v="14"/>
    <m/>
    <d v="1899-12-30T01:26:22"/>
    <d v="1899-12-30T00:43:11"/>
    <m/>
    <n v="0"/>
    <n v="0"/>
    <d v="1899-12-30T15:42:50"/>
    <d v="1899-12-30T16:35:14"/>
    <d v="1899-12-30T07:51:25"/>
    <d v="1899-12-30T08:17:37"/>
    <n v="3307"/>
    <x v="13"/>
    <x v="3"/>
    <n v="201406"/>
    <n v="23"/>
    <n v="1"/>
    <n v="1"/>
  </r>
  <r>
    <d v="2014-06-01T00:00:00"/>
    <d v="2014-06-01T00:00:00"/>
    <x v="1"/>
    <n v="56"/>
    <n v="3"/>
    <n v="8"/>
    <n v="42"/>
    <d v="1899-12-30T03:08:42"/>
    <d v="1899-12-30T00:03:22"/>
    <s v="ElderShiv"/>
    <x v="197"/>
    <n v="17.806041335453113"/>
    <n v="0"/>
    <x v="14"/>
    <m/>
    <d v="1899-12-30T06:17:24"/>
    <d v="1899-12-30T03:08:42"/>
    <m/>
    <n v="0"/>
    <n v="0"/>
    <d v="1899-12-30T01:28:17"/>
    <d v="1899-12-30T02:20:41"/>
    <d v="1899-12-30T00:44:09"/>
    <d v="1899-12-30T01:10:21"/>
    <n v="265"/>
    <x v="13"/>
    <x v="3"/>
    <n v="201406"/>
    <n v="23"/>
    <n v="0"/>
    <n v="1"/>
  </r>
  <r>
    <d v="2014-06-01T00:00:00"/>
    <d v="2014-06-01T00:00:00"/>
    <x v="2"/>
    <n v="13.1"/>
    <n v="2"/>
    <n v="25"/>
    <n v="13"/>
    <d v="1899-12-30T02:25:13"/>
    <d v="1899-12-30T00:11:05"/>
    <s v="Ghost"/>
    <x v="197"/>
    <n v="5.412601859290719"/>
    <n v="0"/>
    <x v="2"/>
    <m/>
    <d v="1899-12-30T04:50:26"/>
    <d v="1899-12-30T02:25:13"/>
    <m/>
    <n v="0"/>
    <n v="0"/>
    <d v="1899-12-30T04:50:26"/>
    <d v="1899-12-30T05:42:50"/>
    <d v="1899-12-30T02:25:13"/>
    <d v="1899-12-30T02:51:25"/>
    <n v="2301"/>
    <x v="13"/>
    <x v="3"/>
    <n v="201406"/>
    <n v="23"/>
    <n v="0"/>
    <n v="1"/>
  </r>
  <r>
    <d v="2014-06-01T00:00:00"/>
    <d v="2014-06-01T00:00:00"/>
    <x v="8"/>
    <n v="1"/>
    <n v="0"/>
    <n v="9"/>
    <n v="7"/>
    <d v="1899-12-30T00:09:07"/>
    <d v="1899-12-30T00:09:07"/>
    <s v="Ghost"/>
    <x v="197"/>
    <n v="6.5813528336380296"/>
    <n v="0"/>
    <x v="2"/>
    <m/>
    <d v="1899-12-30T00:00:00"/>
    <d v="1899-12-30T00:00:00"/>
    <m/>
    <n v="0"/>
    <n v="0"/>
    <d v="1899-12-30T03:58:51"/>
    <d v="1899-12-30T04:51:15"/>
    <d v="1899-12-30T01:59:26"/>
    <d v="1899-12-30T02:25:38"/>
    <n v="937"/>
    <x v="13"/>
    <x v="3"/>
    <n v="201406"/>
    <n v="23"/>
    <n v="0"/>
    <n v="1"/>
  </r>
  <r>
    <d v="2014-06-01T00:00:00"/>
    <d v="2014-06-01T00:00:00"/>
    <x v="9"/>
    <n v="1"/>
    <n v="0"/>
    <n v="9"/>
    <n v="28"/>
    <d v="1899-12-30T00:09:28"/>
    <d v="1899-12-30T00:09:28"/>
    <s v="Ghost"/>
    <x v="197"/>
    <n v="6.3380281690140903"/>
    <n v="0"/>
    <x v="2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3"/>
    <n v="201406"/>
    <n v="23"/>
    <n v="0"/>
    <n v="1"/>
  </r>
  <r>
    <d v="2014-06-01T00:00:00"/>
    <d v="2014-06-01T00:00:00"/>
    <x v="10"/>
    <n v="1"/>
    <n v="0"/>
    <n v="9"/>
    <n v="49"/>
    <d v="1899-12-30T00:09:49"/>
    <d v="1899-12-30T00:09:49"/>
    <s v="Ghost"/>
    <x v="197"/>
    <n v="6.1120543293718219"/>
    <n v="0"/>
    <x v="2"/>
    <m/>
    <d v="1899-12-30T00:00:00"/>
    <d v="1899-12-30T00:00:00"/>
    <m/>
    <n v="0"/>
    <n v="0"/>
    <d v="1899-12-30T04:17:12"/>
    <d v="1899-12-30T05:09:36"/>
    <d v="1899-12-30T02:08:36"/>
    <d v="1899-12-30T02:34:48"/>
    <n v="1361"/>
    <x v="13"/>
    <x v="3"/>
    <n v="201406"/>
    <n v="23"/>
    <n v="0"/>
    <n v="1"/>
  </r>
  <r>
    <d v="2014-06-01T00:00:00"/>
    <d v="2014-06-01T00:00:00"/>
    <x v="11"/>
    <n v="1"/>
    <n v="0"/>
    <n v="11"/>
    <n v="26"/>
    <d v="1899-12-30T00:11:26"/>
    <d v="1899-12-30T00:11:26"/>
    <s v="Ghost"/>
    <x v="197"/>
    <n v="5.2478134110787211"/>
    <n v="0"/>
    <x v="2"/>
    <m/>
    <d v="1899-12-30T00:00:00"/>
    <d v="1899-12-30T00:00:00"/>
    <m/>
    <n v="0"/>
    <n v="0"/>
    <d v="1899-12-30T04:59:33"/>
    <d v="1899-12-30T05:51:57"/>
    <d v="1899-12-30T02:29:47"/>
    <d v="1899-12-30T02:55:59"/>
    <n v="2479"/>
    <x v="13"/>
    <x v="3"/>
    <n v="201406"/>
    <n v="23"/>
    <n v="0"/>
    <n v="1"/>
  </r>
  <r>
    <d v="2014-06-01T00:00:00"/>
    <d v="2014-06-01T00:00:00"/>
    <x v="12"/>
    <n v="1"/>
    <n v="0"/>
    <n v="12"/>
    <n v="54"/>
    <d v="1899-12-30T00:12:54"/>
    <d v="1899-12-30T00:12:54"/>
    <s v="Ghost"/>
    <x v="197"/>
    <n v="4.6511627906976782"/>
    <n v="0"/>
    <x v="2"/>
    <m/>
    <d v="1899-12-30T00:00:00"/>
    <d v="1899-12-30T00:00:00"/>
    <m/>
    <n v="0"/>
    <n v="0"/>
    <d v="1899-12-30T05:37:59"/>
    <d v="1899-12-30T06:30:23"/>
    <d v="1899-12-30T02:48:59"/>
    <d v="1899-12-30T03:15:11"/>
    <n v="2858"/>
    <x v="13"/>
    <x v="3"/>
    <n v="201406"/>
    <n v="23"/>
    <n v="0"/>
    <n v="1"/>
  </r>
  <r>
    <d v="2014-06-01T00:00:00"/>
    <d v="2014-06-01T00:00:00"/>
    <x v="13"/>
    <n v="1"/>
    <n v="0"/>
    <n v="11"/>
    <n v="55"/>
    <d v="1899-12-30T00:11:55"/>
    <d v="1899-12-30T00:11:55"/>
    <s v="Ghost"/>
    <x v="197"/>
    <n v="5.0349650349650394"/>
    <n v="0"/>
    <x v="2"/>
    <m/>
    <d v="1899-12-30T00:00:00"/>
    <d v="1899-12-30T00:00:00"/>
    <m/>
    <n v="0"/>
    <n v="0"/>
    <d v="1899-12-30T05:12:13"/>
    <d v="1899-12-30T06:04:37"/>
    <d v="1899-12-30T02:36:06"/>
    <d v="1899-12-30T03:02:19"/>
    <n v="2662"/>
    <x v="13"/>
    <x v="3"/>
    <n v="201406"/>
    <n v="23"/>
    <n v="0"/>
    <n v="1"/>
  </r>
  <r>
    <d v="2014-06-01T00:00:00"/>
    <d v="2014-06-01T00:00:00"/>
    <x v="14"/>
    <n v="1"/>
    <n v="0"/>
    <n v="10"/>
    <n v="48"/>
    <d v="1899-12-30T00:10:48"/>
    <d v="1899-12-30T00:10:48"/>
    <s v="Ghost"/>
    <x v="197"/>
    <n v="5.5555555555555598"/>
    <n v="0"/>
    <x v="2"/>
    <m/>
    <d v="1899-12-30T00:00:00"/>
    <d v="1899-12-30T00:00:00"/>
    <m/>
    <n v="0"/>
    <n v="0"/>
    <d v="1899-12-30T04:42:58"/>
    <d v="1899-12-30T05:35:22"/>
    <d v="1899-12-30T02:21:29"/>
    <d v="1899-12-30T02:47:41"/>
    <n v="2132"/>
    <x v="13"/>
    <x v="3"/>
    <n v="201406"/>
    <n v="23"/>
    <n v="0"/>
    <n v="1"/>
  </r>
  <r>
    <d v="2014-06-01T00:00:00"/>
    <d v="2014-06-01T00:00:00"/>
    <x v="15"/>
    <n v="1"/>
    <n v="0"/>
    <n v="12"/>
    <n v="9"/>
    <d v="1899-12-30T00:12:09"/>
    <d v="1899-12-30T00:12:09"/>
    <s v="Ghost"/>
    <x v="197"/>
    <n v="4.9382716049382749"/>
    <n v="0"/>
    <x v="2"/>
    <m/>
    <d v="1899-12-30T00:00:00"/>
    <d v="1899-12-30T00:00:00"/>
    <m/>
    <n v="0"/>
    <n v="0"/>
    <d v="1899-12-30T05:18:20"/>
    <d v="1899-12-30T06:10:44"/>
    <d v="1899-12-30T02:39:10"/>
    <d v="1899-12-30T03:05:22"/>
    <n v="2738"/>
    <x v="13"/>
    <x v="3"/>
    <n v="201406"/>
    <n v="23"/>
    <n v="0"/>
    <n v="1"/>
  </r>
  <r>
    <d v="2014-06-01T00:00:00"/>
    <d v="2014-06-01T00:00:00"/>
    <x v="16"/>
    <n v="1"/>
    <n v="0"/>
    <n v="11"/>
    <n v="27"/>
    <d v="1899-12-30T00:11:27"/>
    <d v="1899-12-30T00:11:27"/>
    <s v="Ghost"/>
    <x v="197"/>
    <n v="5.2401746724890872"/>
    <n v="0"/>
    <x v="2"/>
    <m/>
    <d v="1899-12-30T00:00:00"/>
    <d v="1899-12-30T00:00:00"/>
    <m/>
    <n v="0"/>
    <n v="0"/>
    <d v="1899-12-30T04:59:59"/>
    <d v="1899-12-30T05:52:23"/>
    <d v="1899-12-30T02:30:00"/>
    <d v="1899-12-30T02:56:12"/>
    <n v="2493"/>
    <x v="13"/>
    <x v="3"/>
    <n v="201406"/>
    <n v="23"/>
    <n v="0"/>
    <n v="1"/>
  </r>
  <r>
    <d v="2014-06-01T00:00:00"/>
    <d v="2014-06-01T00:00:00"/>
    <x v="17"/>
    <n v="1"/>
    <n v="0"/>
    <n v="10"/>
    <n v="26"/>
    <d v="1899-12-30T00:10:26"/>
    <d v="1899-12-30T00:10:26"/>
    <s v="Ghost"/>
    <x v="197"/>
    <n v="5.750798722044733"/>
    <n v="0"/>
    <x v="2"/>
    <m/>
    <d v="1899-12-30T00:00:00"/>
    <d v="1899-12-30T00:00:00"/>
    <m/>
    <n v="0"/>
    <n v="0"/>
    <d v="1899-12-30T04:33:21"/>
    <d v="1899-12-30T05:25:45"/>
    <d v="1899-12-30T02:16:41"/>
    <d v="1899-12-30T02:42:53"/>
    <n v="1891"/>
    <x v="13"/>
    <x v="3"/>
    <n v="201406"/>
    <n v="23"/>
    <n v="0"/>
    <n v="1"/>
  </r>
  <r>
    <d v="2014-06-01T00:00:00"/>
    <d v="2014-06-01T00:00:00"/>
    <x v="18"/>
    <n v="1"/>
    <n v="0"/>
    <n v="11"/>
    <n v="51"/>
    <d v="1899-12-30T00:11:51"/>
    <d v="1899-12-30T00:11:51"/>
    <s v="Ghost"/>
    <x v="197"/>
    <n v="5.0632911392405111"/>
    <n v="0"/>
    <x v="2"/>
    <m/>
    <d v="1899-12-30T00:00:00"/>
    <d v="1899-12-30T00:00:00"/>
    <m/>
    <n v="0"/>
    <n v="0"/>
    <d v="1899-12-30T05:10:28"/>
    <d v="1899-12-30T06:02:52"/>
    <d v="1899-12-30T02:35:14"/>
    <d v="1899-12-30T03:01:26"/>
    <n v="2635"/>
    <x v="13"/>
    <x v="3"/>
    <n v="201406"/>
    <n v="23"/>
    <n v="0"/>
    <n v="1"/>
  </r>
  <r>
    <d v="2014-06-01T00:00:00"/>
    <d v="2014-06-01T00:00:00"/>
    <x v="19"/>
    <n v="1"/>
    <n v="0"/>
    <n v="13"/>
    <n v="20"/>
    <d v="1899-12-30T00:13:20"/>
    <d v="1899-12-30T00:13:20"/>
    <s v="Ghost"/>
    <x v="197"/>
    <n v="4.5000000000000027"/>
    <n v="0"/>
    <x v="2"/>
    <m/>
    <d v="1899-12-30T00:00:00"/>
    <d v="1899-12-30T00:00:00"/>
    <m/>
    <n v="0"/>
    <n v="0"/>
    <d v="1899-12-30T05:49:20"/>
    <d v="1899-12-30T06:41:44"/>
    <d v="1899-12-30T02:54:40"/>
    <d v="1899-12-30T03:20:52"/>
    <n v="2902"/>
    <x v="13"/>
    <x v="3"/>
    <n v="201406"/>
    <n v="23"/>
    <n v="0"/>
    <n v="1"/>
  </r>
  <r>
    <d v="2014-06-01T00:00:00"/>
    <d v="2014-06-01T00:00:00"/>
    <x v="20"/>
    <n v="1"/>
    <n v="0"/>
    <n v="10"/>
    <n v="33"/>
    <d v="1899-12-30T00:10:33"/>
    <d v="1899-12-30T00:10:33"/>
    <s v="Ghost"/>
    <x v="197"/>
    <n v="5.6872037914691989"/>
    <n v="0"/>
    <x v="2"/>
    <m/>
    <d v="1899-12-30T00:00:00"/>
    <d v="1899-12-30T00:00:00"/>
    <m/>
    <n v="0"/>
    <n v="0"/>
    <d v="1899-12-30T04:36:25"/>
    <d v="1899-12-30T05:28:49"/>
    <d v="1899-12-30T02:18:12"/>
    <d v="1899-12-30T02:44:24"/>
    <n v="1980"/>
    <x v="13"/>
    <x v="3"/>
    <n v="201406"/>
    <n v="23"/>
    <n v="0"/>
    <n v="1"/>
  </r>
  <r>
    <d v="2014-06-01T00:00:00"/>
    <d v="2014-06-01T00:00:00"/>
    <x v="3"/>
    <n v="0.01"/>
    <n v="0"/>
    <n v="3"/>
    <n v="2"/>
    <d v="1899-12-30T00:03:02"/>
    <d v="1899-12-30T05:03:20"/>
    <s v="Ghost"/>
    <x v="197"/>
    <n v="0.19780219780219796"/>
    <n v="0"/>
    <x v="2"/>
    <m/>
    <d v="1899-12-30T00:00:00"/>
    <d v="1899-12-30T00:00:00"/>
    <m/>
    <n v="0"/>
    <n v="0"/>
    <d v="1900-01-04T12:27:20"/>
    <d v="1900-01-04T13:19:44"/>
    <d v="1900-01-01T18:13:40"/>
    <d v="1900-01-01T18:39:52"/>
    <n v="3542"/>
    <x v="13"/>
    <x v="3"/>
    <n v="201406"/>
    <n v="23"/>
    <n v="0"/>
    <n v="1"/>
  </r>
  <r>
    <d v="2014-06-01T00:00:00"/>
    <d v="2014-06-01T00:00:00"/>
    <x v="4"/>
    <n v="0.01"/>
    <n v="0"/>
    <n v="3"/>
    <n v="0"/>
    <d v="1899-12-30T00:03:00"/>
    <d v="1899-12-30T05:00:00"/>
    <s v="Ghost"/>
    <x v="197"/>
    <n v="0.20000000000000018"/>
    <n v="0"/>
    <x v="2"/>
    <m/>
    <d v="1899-12-30T00:00:00"/>
    <d v="1899-12-30T00:00:00"/>
    <m/>
    <n v="0"/>
    <n v="0"/>
    <d v="1900-01-04T11:00:00"/>
    <d v="1900-01-04T11:52:24"/>
    <d v="1900-01-01T17:30:00"/>
    <d v="1900-01-01T17:56:12"/>
    <n v="3541"/>
    <x v="13"/>
    <x v="3"/>
    <n v="201406"/>
    <n v="23"/>
    <n v="0"/>
    <n v="1"/>
  </r>
  <r>
    <d v="2014-06-02T00:00:00"/>
    <d v="2014-06-02T00:00:00"/>
    <x v="1"/>
    <n v="8"/>
    <n v="0"/>
    <n v="26"/>
    <n v="30"/>
    <d v="1899-12-30T00:26:30"/>
    <d v="1899-12-30T00:03:19"/>
    <s v="YNHH"/>
    <x v="303"/>
    <n v="18.113207547169825"/>
    <n v="0"/>
    <x v="13"/>
    <m/>
    <d v="1899-12-30T06:11:00"/>
    <d v="1899-12-30T03:05:30"/>
    <m/>
    <n v="0"/>
    <n v="0"/>
    <d v="1899-12-30T01:26:47"/>
    <d v="1899-12-30T02:19:11"/>
    <d v="1899-12-30T00:43:24"/>
    <d v="1899-12-30T01:09:36"/>
    <n v="249"/>
    <x v="13"/>
    <x v="3"/>
    <n v="201406"/>
    <n v="23"/>
    <n v="0"/>
    <n v="2"/>
  </r>
  <r>
    <d v="2014-06-03T00:00:00"/>
    <d v="2014-06-03T00:00:00"/>
    <x v="1"/>
    <n v="20.6"/>
    <n v="1"/>
    <n v="26"/>
    <n v="22"/>
    <d v="1899-12-30T01:26:22"/>
    <d v="1899-12-30T00:04:12"/>
    <s v="Ciocci"/>
    <x v="375"/>
    <n v="14.311076804322665"/>
    <n v="0"/>
    <x v="6"/>
    <s v="http://app.strava.com/activities/148938504"/>
    <d v="1899-12-30T07:49:34"/>
    <d v="1899-12-30T03:54:47"/>
    <m/>
    <n v="0"/>
    <n v="0"/>
    <d v="1899-12-30T01:49:51"/>
    <d v="1899-12-30T02:42:15"/>
    <d v="1899-12-30T00:54:55"/>
    <d v="1899-12-30T01:21:07"/>
    <n v="570"/>
    <x v="13"/>
    <x v="3"/>
    <n v="201406"/>
    <n v="23"/>
    <n v="0"/>
    <n v="3"/>
  </r>
  <r>
    <d v="2014-06-03T00:00:00"/>
    <d v="2014-06-03T00:00:00"/>
    <x v="1"/>
    <n v="20.2"/>
    <n v="1"/>
    <n v="19"/>
    <n v="17"/>
    <d v="1899-12-30T01:19:17"/>
    <d v="1899-12-30T00:03:55"/>
    <s v="Ciocci"/>
    <x v="376"/>
    <n v="15.286945553920548"/>
    <n v="0"/>
    <x v="2"/>
    <s v="http://app.strava.com/activities/149212070"/>
    <d v="1899-12-30T07:19:35"/>
    <d v="1899-12-30T03:39:48"/>
    <m/>
    <n v="0"/>
    <n v="0"/>
    <d v="1899-12-30T01:42:50"/>
    <d v="1899-12-30T02:35:14"/>
    <d v="1899-12-30T00:51:25"/>
    <d v="1899-12-30T01:17:37"/>
    <n v="443"/>
    <x v="13"/>
    <x v="3"/>
    <n v="201406"/>
    <n v="23"/>
    <n v="0"/>
    <n v="3"/>
  </r>
  <r>
    <d v="2014-06-04T00:00:00"/>
    <d v="2014-06-04T00:00:00"/>
    <x v="0"/>
    <n v="1"/>
    <n v="0"/>
    <n v="38"/>
    <n v="20"/>
    <d v="1899-12-30T00:38:20"/>
    <d v="1899-12-30T00:38:20"/>
    <s v="Lake"/>
    <x v="320"/>
    <n v="1.5652173913043488"/>
    <n v="0"/>
    <x v="14"/>
    <m/>
    <d v="1899-12-30T01:32:00"/>
    <d v="1899-12-30T00:46:00"/>
    <m/>
    <n v="0"/>
    <n v="0"/>
    <d v="1899-12-30T16:44:20"/>
    <d v="1899-12-30T17:36:44"/>
    <d v="1899-12-30T08:22:10"/>
    <d v="1899-12-30T08:48:22"/>
    <n v="3376"/>
    <x v="13"/>
    <x v="3"/>
    <n v="201406"/>
    <n v="23"/>
    <n v="0"/>
    <n v="4"/>
  </r>
  <r>
    <d v="2014-06-05T00:00:00"/>
    <d v="2014-06-05T00:00:00"/>
    <x v="2"/>
    <n v="1.6"/>
    <n v="0"/>
    <n v="17"/>
    <n v="35"/>
    <d v="1899-12-30T00:17:35"/>
    <d v="1899-12-30T00:10:59"/>
    <s v="Kinvara4"/>
    <x v="386"/>
    <n v="5.4597156398104323"/>
    <n v="0"/>
    <x v="35"/>
    <m/>
    <d v="1899-12-30T04:47:56"/>
    <d v="1899-12-30T02:23:58"/>
    <m/>
    <n v="0"/>
    <n v="0"/>
    <d v="1899-12-30T04:47:56"/>
    <d v="1899-12-30T05:40:20"/>
    <d v="1899-12-30T02:23:58"/>
    <d v="1899-12-30T02:50:10"/>
    <n v="2243"/>
    <x v="13"/>
    <x v="3"/>
    <n v="201406"/>
    <n v="23"/>
    <n v="0"/>
    <n v="5"/>
  </r>
  <r>
    <d v="2014-06-06T00:00:00"/>
    <d v="2014-06-06T00:00:00"/>
    <x v="2"/>
    <n v="2.8"/>
    <n v="0"/>
    <n v="27"/>
    <n v="35"/>
    <d v="1899-12-30T00:27:35"/>
    <d v="1899-12-30T00:09:51"/>
    <s v="G2host"/>
    <x v="387"/>
    <n v="6.0906344410876176"/>
    <n v="0"/>
    <x v="14"/>
    <s v="http://app.strava.com/activities/150242027"/>
    <d v="1899-12-30T04:18:06"/>
    <d v="1899-12-30T02:09:03"/>
    <m/>
    <n v="0"/>
    <n v="0"/>
    <d v="1899-12-30T04:18:06"/>
    <d v="1899-12-30T05:10:30"/>
    <d v="1899-12-30T02:09:03"/>
    <d v="1899-12-30T02:35:15"/>
    <n v="1401"/>
    <x v="13"/>
    <x v="3"/>
    <n v="201406"/>
    <n v="23"/>
    <n v="0"/>
    <n v="6"/>
  </r>
  <r>
    <d v="2014-06-08T00:00:00"/>
    <d v="2014-06-08T00:00:00"/>
    <x v="1"/>
    <n v="69.599999999999994"/>
    <n v="4"/>
    <n v="20"/>
    <n v="11"/>
    <d v="1899-12-30T04:20:11"/>
    <d v="1899-12-30T00:03:44"/>
    <s v="ElderShiv"/>
    <x v="388"/>
    <n v="16.050220998014233"/>
    <n v="0"/>
    <x v="14"/>
    <s v="http://app.strava.com/activities/151015636"/>
    <d v="1899-12-30T06:58:41"/>
    <d v="1899-12-30T03:29:21"/>
    <m/>
    <n v="0"/>
    <n v="0"/>
    <d v="1899-12-30T01:37:57"/>
    <d v="1899-12-30T02:30:21"/>
    <d v="1899-12-30T00:48:58"/>
    <d v="1899-12-30T01:15:10"/>
    <n v="375"/>
    <x v="13"/>
    <x v="3"/>
    <n v="201406"/>
    <n v="24"/>
    <n v="1"/>
    <n v="8"/>
  </r>
  <r>
    <d v="2014-06-09T00:00:00"/>
    <d v="2014-06-09T00:00:00"/>
    <x v="2"/>
    <n v="1"/>
    <n v="0"/>
    <n v="9"/>
    <n v="50"/>
    <d v="1899-12-30T00:09:50"/>
    <d v="1899-12-30T00:09:50"/>
    <s v="G2host"/>
    <x v="274"/>
    <n v="6.1016949152542415"/>
    <n v="0"/>
    <x v="13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3"/>
    <n v="201406"/>
    <n v="24"/>
    <n v="0"/>
    <n v="9"/>
  </r>
  <r>
    <d v="2014-06-10T00:00:00"/>
    <d v="2014-06-10T00:00:00"/>
    <x v="1"/>
    <n v="20.5"/>
    <n v="1"/>
    <n v="21"/>
    <n v="1"/>
    <d v="1899-12-30T01:21:01"/>
    <d v="1899-12-30T00:03:57"/>
    <s v="Ciocci"/>
    <x v="375"/>
    <n v="15.182061304258397"/>
    <n v="0"/>
    <x v="35"/>
    <s v="http://app.strava.com/activities/151776890"/>
    <d v="1899-12-30T07:22:38"/>
    <d v="1899-12-30T03:41:19"/>
    <m/>
    <n v="0"/>
    <n v="0"/>
    <d v="1899-12-30T01:43:33"/>
    <d v="1899-12-30T02:35:57"/>
    <d v="1899-12-30T00:51:46"/>
    <d v="1899-12-30T01:17:58"/>
    <n v="454"/>
    <x v="13"/>
    <x v="3"/>
    <n v="201406"/>
    <n v="24"/>
    <n v="0"/>
    <n v="10"/>
  </r>
  <r>
    <d v="2014-06-12T00:00:00"/>
    <d v="2014-06-12T00:00:00"/>
    <x v="2"/>
    <n v="1"/>
    <n v="0"/>
    <n v="9"/>
    <n v="27"/>
    <d v="1899-12-30T00:09:27"/>
    <d v="1899-12-30T00:09:27"/>
    <s v="G2host"/>
    <x v="274"/>
    <n v="6.3492063492063542"/>
    <n v="0"/>
    <x v="13"/>
    <m/>
    <d v="1899-12-30T04:07:35"/>
    <d v="1899-12-30T02:03:48"/>
    <m/>
    <n v="0"/>
    <n v="0"/>
    <d v="1899-12-30T04:07:35"/>
    <d v="1899-12-30T04:59:59"/>
    <d v="1899-12-30T02:03:48"/>
    <d v="1899-12-30T02:30:00"/>
    <n v="1089"/>
    <x v="13"/>
    <x v="3"/>
    <n v="201406"/>
    <n v="24"/>
    <n v="1"/>
    <n v="12"/>
  </r>
  <r>
    <d v="2014-06-12T00:00:00"/>
    <d v="2014-06-12T00:00:00"/>
    <x v="1"/>
    <n v="9.1999999999999993"/>
    <n v="0"/>
    <n v="25"/>
    <n v="33"/>
    <d v="1899-12-30T00:25:33"/>
    <d v="1899-12-30T00:02:47"/>
    <s v="YNHH"/>
    <x v="303"/>
    <n v="21.604696673189839"/>
    <n v="0"/>
    <x v="13"/>
    <m/>
    <d v="1899-12-30T05:11:03"/>
    <d v="1899-12-30T02:35:31"/>
    <m/>
    <n v="0"/>
    <n v="0"/>
    <d v="1899-12-30T01:12:46"/>
    <d v="1899-12-30T02:05:10"/>
    <d v="1899-12-30T00:36:23"/>
    <d v="1899-12-30T01:02:35"/>
    <n v="113"/>
    <x v="13"/>
    <x v="3"/>
    <n v="201406"/>
    <n v="24"/>
    <n v="0"/>
    <n v="12"/>
  </r>
  <r>
    <d v="2014-06-13T00:00:00"/>
    <d v="2014-06-13T00:00:00"/>
    <x v="1"/>
    <n v="7.6"/>
    <n v="0"/>
    <n v="20"/>
    <n v="0"/>
    <d v="1899-12-30T00:20:00"/>
    <d v="1899-12-30T00:02:38"/>
    <s v="YNHH"/>
    <x v="303"/>
    <n v="22.800000000000018"/>
    <n v="0"/>
    <x v="13"/>
    <m/>
    <d v="1899-12-30T04:54:44"/>
    <d v="1899-12-30T02:27:22"/>
    <m/>
    <n v="0"/>
    <n v="0"/>
    <d v="1899-12-30T01:08:57"/>
    <d v="1899-12-30T02:01:21"/>
    <d v="1899-12-30T00:34:28"/>
    <d v="1899-12-30T01:00:40"/>
    <n v="68"/>
    <x v="13"/>
    <x v="3"/>
    <n v="201406"/>
    <n v="24"/>
    <n v="0"/>
    <n v="13"/>
  </r>
  <r>
    <d v="2014-06-14T00:00:00"/>
    <d v="2014-06-14T00:00:00"/>
    <x v="0"/>
    <n v="1"/>
    <n v="0"/>
    <n v="33"/>
    <n v="28"/>
    <d v="1899-12-30T00:33:28"/>
    <d v="1899-12-30T00:33:28"/>
    <s v="Lake"/>
    <x v="19"/>
    <n v="1.7928286852589654"/>
    <n v="0"/>
    <x v="14"/>
    <m/>
    <d v="1899-12-30T01:20:19"/>
    <d v="1899-12-30T00:40:10"/>
    <m/>
    <n v="0"/>
    <n v="0"/>
    <d v="1899-12-30T14:36:50"/>
    <d v="1899-12-30T15:29:14"/>
    <d v="1899-12-30T07:18:25"/>
    <d v="1899-12-30T07:44:37"/>
    <n v="3211"/>
    <x v="13"/>
    <x v="3"/>
    <n v="201406"/>
    <n v="24"/>
    <n v="0"/>
    <n v="14"/>
  </r>
  <r>
    <d v="2014-06-14T00:00:00"/>
    <d v="2014-06-14T00:00:00"/>
    <x v="1"/>
    <n v="25"/>
    <n v="1"/>
    <n v="20"/>
    <n v="49"/>
    <d v="1899-12-30T01:20:49"/>
    <d v="1899-12-30T00:03:14"/>
    <s v="ElderShiv"/>
    <x v="19"/>
    <n v="18.560527943905974"/>
    <n v="0"/>
    <x v="14"/>
    <m/>
    <d v="1899-12-30T06:02:04"/>
    <d v="1899-12-30T03:01:02"/>
    <m/>
    <n v="0"/>
    <n v="0"/>
    <d v="1899-12-30T01:24:42"/>
    <d v="1899-12-30T02:17:06"/>
    <d v="1899-12-30T00:42:21"/>
    <d v="1899-12-30T01:08:33"/>
    <n v="234"/>
    <x v="13"/>
    <x v="3"/>
    <n v="201406"/>
    <n v="24"/>
    <n v="0"/>
    <n v="14"/>
  </r>
  <r>
    <d v="2014-06-14T00:00:00"/>
    <d v="2014-06-14T00:00:00"/>
    <x v="2"/>
    <n v="6.2"/>
    <n v="0"/>
    <n v="57"/>
    <n v="28"/>
    <d v="1899-12-30T00:57:28"/>
    <d v="1899-12-30T00:09:16"/>
    <s v="Ghost"/>
    <x v="19"/>
    <n v="6.4733178654292383"/>
    <n v="0"/>
    <x v="14"/>
    <m/>
    <d v="1899-12-30T04:02:51"/>
    <d v="1899-12-30T02:01:25"/>
    <m/>
    <n v="0"/>
    <n v="0"/>
    <d v="1899-12-30T04:02:51"/>
    <d v="1899-12-30T04:55:15"/>
    <d v="1899-12-30T02:01:25"/>
    <d v="1899-12-30T02:27:37"/>
    <n v="997"/>
    <x v="13"/>
    <x v="3"/>
    <n v="201406"/>
    <n v="24"/>
    <n v="0"/>
    <n v="14"/>
  </r>
  <r>
    <d v="2014-06-14T00:00:00"/>
    <d v="2014-06-14T00:00:00"/>
    <x v="3"/>
    <n v="1"/>
    <n v="0"/>
    <n v="2"/>
    <n v="52"/>
    <d v="1899-12-30T00:02:52"/>
    <d v="1899-12-30T00:02:52"/>
    <s v="Ghost"/>
    <x v="19"/>
    <n v="20.930232558139551"/>
    <n v="0"/>
    <x v="0"/>
    <m/>
    <d v="1899-12-30T00:00:00"/>
    <d v="1899-12-30T00:00:00"/>
    <m/>
    <n v="0"/>
    <n v="0"/>
    <d v="1899-12-30T01:15:06"/>
    <d v="1899-12-30T02:07:30"/>
    <d v="1899-12-30T00:37:33"/>
    <d v="1899-12-30T01:03:45"/>
    <n v="157"/>
    <x v="13"/>
    <x v="3"/>
    <n v="201406"/>
    <n v="24"/>
    <n v="0"/>
    <n v="14"/>
  </r>
  <r>
    <d v="2014-06-14T00:00:00"/>
    <d v="2014-06-14T00:00:00"/>
    <x v="4"/>
    <n v="1"/>
    <n v="0"/>
    <n v="1"/>
    <n v="56"/>
    <d v="1899-12-30T00:01:56"/>
    <d v="1899-12-30T00:01:56"/>
    <s v="Ghost"/>
    <x v="19"/>
    <n v="31.034482758620715"/>
    <n v="0"/>
    <x v="0"/>
    <m/>
    <d v="1899-12-30T00:00:00"/>
    <d v="1899-12-30T00:00:00"/>
    <m/>
    <n v="0"/>
    <n v="0"/>
    <d v="1899-12-30T00:50:39"/>
    <d v="1899-12-30T01:43:03"/>
    <d v="1899-12-30T00:25:20"/>
    <d v="1899-12-30T00:51:32"/>
    <n v="11"/>
    <x v="13"/>
    <x v="3"/>
    <n v="201406"/>
    <n v="24"/>
    <n v="0"/>
    <n v="14"/>
  </r>
  <r>
    <d v="2014-06-15T00:00:00"/>
    <d v="2014-06-15T00:00:00"/>
    <x v="2"/>
    <n v="3.5"/>
    <n v="0"/>
    <n v="38"/>
    <n v="30"/>
    <d v="1899-12-30T00:38:30"/>
    <d v="1899-12-30T00:11:00"/>
    <s v="Altera3"/>
    <x v="17"/>
    <n v="5.4545454545454586"/>
    <n v="0"/>
    <x v="2"/>
    <s v="http://app.strava.com/activities/154230784"/>
    <d v="1899-12-30T04:48:12"/>
    <d v="1899-12-30T02:24:06"/>
    <m/>
    <n v="0"/>
    <n v="0"/>
    <d v="1899-12-30T04:48:12"/>
    <d v="1899-12-30T05:40:36"/>
    <d v="1899-12-30T02:24:06"/>
    <d v="1899-12-30T02:50:18"/>
    <n v="2254"/>
    <x v="13"/>
    <x v="3"/>
    <n v="201406"/>
    <n v="25"/>
    <n v="0"/>
    <n v="15"/>
  </r>
  <r>
    <d v="2014-06-16T00:00:00"/>
    <d v="2014-06-16T00:00:00"/>
    <x v="2"/>
    <n v="4.3"/>
    <n v="0"/>
    <n v="39"/>
    <n v="25"/>
    <d v="1899-12-30T00:39:25"/>
    <d v="1899-12-30T00:09:10"/>
    <s v="G2host"/>
    <x v="274"/>
    <n v="6.5454545454545512"/>
    <n v="0"/>
    <x v="13"/>
    <m/>
    <d v="1899-12-30T04:00:10"/>
    <d v="1899-12-30T02:00:05"/>
    <m/>
    <n v="0"/>
    <n v="0"/>
    <d v="1899-12-30T04:00:10"/>
    <d v="1899-12-30T04:52:34"/>
    <d v="1899-12-30T02:00:05"/>
    <d v="1899-12-30T02:26:17"/>
    <n v="953"/>
    <x v="13"/>
    <x v="3"/>
    <n v="201406"/>
    <n v="25"/>
    <n v="0"/>
    <n v="16"/>
  </r>
  <r>
    <d v="2014-06-17T00:00:00"/>
    <d v="2014-06-17T00:00:00"/>
    <x v="1"/>
    <n v="20.3"/>
    <n v="1"/>
    <n v="18"/>
    <n v="41"/>
    <d v="1899-12-30T01:18:41"/>
    <d v="1899-12-30T00:03:53"/>
    <s v="Ciocci"/>
    <x v="375"/>
    <n v="15.47977123490787"/>
    <n v="0"/>
    <x v="14"/>
    <s v="http://app.strava.com/activities/154604112"/>
    <d v="1899-12-30T07:14:07"/>
    <d v="1899-12-30T03:37:03"/>
    <m/>
    <n v="0"/>
    <n v="0"/>
    <d v="1899-12-30T01:41:33"/>
    <d v="1899-12-30T02:33:57"/>
    <d v="1899-12-30T00:50:47"/>
    <d v="1899-12-30T01:16:59"/>
    <n v="426"/>
    <x v="13"/>
    <x v="3"/>
    <n v="201406"/>
    <n v="25"/>
    <n v="0"/>
    <n v="17"/>
  </r>
  <r>
    <d v="2014-06-17T00:00:00"/>
    <d v="2014-06-17T00:00:00"/>
    <x v="1"/>
    <n v="20.3"/>
    <n v="1"/>
    <n v="10"/>
    <n v="48"/>
    <d v="1899-12-30T01:10:48"/>
    <d v="1899-12-30T00:03:29"/>
    <s v="Ciocci"/>
    <x v="376"/>
    <n v="17.203389830508488"/>
    <n v="0"/>
    <x v="14"/>
    <s v="http://app.strava.com/activities/154890532"/>
    <d v="1899-12-30T06:30:37"/>
    <d v="1899-12-30T03:15:19"/>
    <m/>
    <n v="0"/>
    <n v="0"/>
    <d v="1899-12-30T01:31:23"/>
    <d v="1899-12-30T02:23:47"/>
    <d v="1899-12-30T00:45:41"/>
    <d v="1899-12-30T01:11:53"/>
    <n v="293"/>
    <x v="13"/>
    <x v="3"/>
    <n v="201406"/>
    <n v="25"/>
    <n v="0"/>
    <n v="17"/>
  </r>
  <r>
    <d v="2014-06-18T00:00:00"/>
    <d v="2014-06-18T00:00:00"/>
    <x v="0"/>
    <n v="0.61"/>
    <n v="0"/>
    <n v="27"/>
    <n v="0"/>
    <d v="1899-12-30T00:27:00"/>
    <d v="1899-12-30T00:44:16"/>
    <s v="Lake"/>
    <x v="17"/>
    <n v="1.3555555555555567"/>
    <n v="0"/>
    <x v="14"/>
    <m/>
    <d v="1899-12-30T01:46:14"/>
    <d v="1899-12-30T00:53:07"/>
    <m/>
    <n v="0"/>
    <n v="0"/>
    <d v="1899-12-30T19:19:40"/>
    <d v="1899-12-30T20:12:04"/>
    <d v="1899-12-30T09:39:50"/>
    <d v="1899-12-30T10:06:02"/>
    <n v="3485"/>
    <x v="13"/>
    <x v="3"/>
    <n v="201406"/>
    <n v="25"/>
    <n v="0"/>
    <n v="18"/>
  </r>
  <r>
    <d v="2014-06-18T00:00:00"/>
    <d v="2014-06-18T00:00:00"/>
    <x v="2"/>
    <n v="3.28"/>
    <n v="0"/>
    <n v="30"/>
    <n v="26"/>
    <d v="1899-12-30T00:30:26"/>
    <d v="1899-12-30T00:09:17"/>
    <s v="G2host"/>
    <x v="274"/>
    <n v="6.4665936473165431"/>
    <n v="0"/>
    <x v="13"/>
    <m/>
    <d v="1899-12-30T04:03:06"/>
    <d v="1899-12-30T02:01:33"/>
    <m/>
    <n v="0"/>
    <n v="0"/>
    <d v="1899-12-30T04:03:06"/>
    <d v="1899-12-30T04:55:30"/>
    <d v="1899-12-30T02:01:33"/>
    <d v="1899-12-30T02:27:45"/>
    <n v="1003"/>
    <x v="13"/>
    <x v="3"/>
    <n v="201406"/>
    <n v="25"/>
    <n v="0"/>
    <n v="18"/>
  </r>
  <r>
    <d v="2014-06-19T00:00:00"/>
    <d v="2014-06-19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3"/>
    <x v="3"/>
    <n v="201406"/>
    <n v="25"/>
    <n v="0"/>
    <n v="19"/>
  </r>
  <r>
    <d v="2014-06-20T00:00:00"/>
    <d v="2014-06-20T00:00:00"/>
    <x v="2"/>
    <n v="7"/>
    <n v="1"/>
    <n v="18"/>
    <n v="4"/>
    <d v="1899-12-30T01:18:04"/>
    <d v="1899-12-30T00:11:09"/>
    <s v="Ghost"/>
    <x v="17"/>
    <n v="5.3800170794193045"/>
    <n v="0"/>
    <x v="14"/>
    <s v="http://app.strava.com/activities/155804364"/>
    <d v="1899-12-30T04:52:12"/>
    <d v="1899-12-30T02:26:06"/>
    <m/>
    <n v="0"/>
    <n v="0"/>
    <d v="1899-12-30T04:52:12"/>
    <d v="1899-12-30T05:44:36"/>
    <d v="1899-12-30T02:26:06"/>
    <d v="1899-12-30T02:52:18"/>
    <n v="2347"/>
    <x v="13"/>
    <x v="3"/>
    <n v="201406"/>
    <n v="25"/>
    <n v="0"/>
    <n v="20"/>
  </r>
  <r>
    <d v="2014-06-20T00:00:00"/>
    <d v="2014-06-20T00:00:00"/>
    <x v="2"/>
    <n v="5"/>
    <n v="0"/>
    <n v="49"/>
    <n v="48"/>
    <d v="1899-12-30T00:49:48"/>
    <d v="1899-12-30T00:09:58"/>
    <s v="G2host"/>
    <x v="378"/>
    <n v="6.0240963855421734"/>
    <n v="0"/>
    <x v="14"/>
    <s v="http://app.strava.com/activities/155903601"/>
    <d v="1899-12-30T04:20:57"/>
    <d v="1899-12-30T02:10:29"/>
    <m/>
    <n v="0"/>
    <n v="0"/>
    <d v="1899-12-30T04:20:57"/>
    <d v="1899-12-30T05:13:21"/>
    <d v="1899-12-30T02:10:29"/>
    <d v="1899-12-30T02:36:41"/>
    <n v="1488"/>
    <x v="13"/>
    <x v="3"/>
    <n v="201406"/>
    <n v="25"/>
    <n v="0"/>
    <n v="20"/>
  </r>
  <r>
    <d v="2014-06-22T00:00:00"/>
    <d v="2014-06-22T00:00:00"/>
    <x v="2"/>
    <n v="6.75"/>
    <n v="1"/>
    <n v="8"/>
    <n v="36"/>
    <d v="1899-12-30T01:08:36"/>
    <d v="1899-12-30T00:10:10"/>
    <s v="Ghost"/>
    <x v="389"/>
    <n v="5.9037900874635616"/>
    <n v="0"/>
    <x v="14"/>
    <s v="http://app.strava.com/activities/156697591"/>
    <d v="1899-12-30T04:26:16"/>
    <d v="1899-12-30T02:13:08"/>
    <m/>
    <n v="0"/>
    <n v="0"/>
    <d v="1899-12-30T04:26:16"/>
    <d v="1899-12-30T05:18:40"/>
    <d v="1899-12-30T02:13:08"/>
    <d v="1899-12-30T02:39:20"/>
    <n v="1661"/>
    <x v="13"/>
    <x v="3"/>
    <n v="201406"/>
    <n v="26"/>
    <n v="1"/>
    <n v="22"/>
  </r>
  <r>
    <d v="2014-06-22T00:00:00"/>
    <d v="2014-06-22T00:00:00"/>
    <x v="1"/>
    <n v="4.2"/>
    <n v="0"/>
    <n v="30"/>
    <n v="44"/>
    <d v="1899-12-30T00:30:44"/>
    <d v="1899-12-30T00:07:19"/>
    <s v="MV"/>
    <x v="390"/>
    <n v="8.1995661605206145"/>
    <n v="0"/>
    <x v="14"/>
    <s v="http://app.strava.com/activities/156880577"/>
    <d v="1899-12-30T13:39:33"/>
    <d v="1899-12-30T06:49:47"/>
    <m/>
    <n v="0"/>
    <n v="0"/>
    <d v="1899-12-30T03:11:43"/>
    <d v="1899-12-30T04:04:07"/>
    <d v="1899-12-30T01:35:52"/>
    <d v="1899-12-30T02:02:04"/>
    <n v="794"/>
    <x v="13"/>
    <x v="3"/>
    <n v="201406"/>
    <n v="26"/>
    <n v="0"/>
    <n v="22"/>
  </r>
  <r>
    <d v="2014-06-23T00:00:00"/>
    <d v="2014-06-23T00:00:00"/>
    <x v="1"/>
    <n v="6"/>
    <n v="0"/>
    <n v="38"/>
    <n v="55"/>
    <d v="1899-12-30T00:38:55"/>
    <d v="1899-12-30T00:06:29"/>
    <s v="MV"/>
    <x v="391"/>
    <n v="9.2505353319057892"/>
    <n v="0"/>
    <x v="14"/>
    <s v="http://app.strava.com/activities/157153774"/>
    <d v="1899-12-30T12:06:27"/>
    <d v="1899-12-30T06:03:13"/>
    <m/>
    <n v="0"/>
    <n v="0"/>
    <d v="1899-12-30T02:49:56"/>
    <d v="1899-12-30T03:42:20"/>
    <d v="1899-12-30T01:24:58"/>
    <d v="1899-12-30T01:51:10"/>
    <n v="781"/>
    <x v="13"/>
    <x v="3"/>
    <n v="201406"/>
    <n v="26"/>
    <n v="0"/>
    <n v="23"/>
  </r>
  <r>
    <d v="2014-06-23T00:00:00"/>
    <d v="2014-06-23T00:00:00"/>
    <x v="1"/>
    <n v="5.7"/>
    <n v="0"/>
    <n v="40"/>
    <n v="11"/>
    <d v="1899-12-30T00:40:11"/>
    <d v="1899-12-30T00:07:03"/>
    <s v="MV"/>
    <x v="392"/>
    <n v="8.5109912899212006"/>
    <n v="0"/>
    <x v="14"/>
    <s v="http://app.strava.com/activities/157189138"/>
    <d v="1899-12-30T13:09:34"/>
    <d v="1899-12-30T06:34:47"/>
    <m/>
    <n v="0"/>
    <n v="0"/>
    <d v="1899-12-30T03:04:42"/>
    <d v="1899-12-30T03:57:06"/>
    <d v="1899-12-30T01:32:21"/>
    <d v="1899-12-30T01:58:33"/>
    <n v="790"/>
    <x v="13"/>
    <x v="3"/>
    <n v="201406"/>
    <n v="26"/>
    <n v="0"/>
    <n v="23"/>
  </r>
  <r>
    <d v="2014-06-23T00:00:00"/>
    <d v="2014-06-23T00:00:00"/>
    <x v="1"/>
    <n v="5.7"/>
    <n v="0"/>
    <n v="40"/>
    <n v="0"/>
    <d v="1899-12-30T00:40:00"/>
    <d v="1899-12-30T00:07:01"/>
    <s v="MV"/>
    <x v="393"/>
    <n v="8.5500000000000078"/>
    <n v="0"/>
    <x v="14"/>
    <m/>
    <d v="1899-12-30T13:05:58"/>
    <d v="1899-12-30T06:32:59"/>
    <m/>
    <n v="0"/>
    <n v="0"/>
    <d v="1899-12-30T03:03:52"/>
    <d v="1899-12-30T03:56:16"/>
    <d v="1899-12-30T01:31:56"/>
    <d v="1899-12-30T01:58:08"/>
    <n v="789"/>
    <x v="13"/>
    <x v="3"/>
    <n v="201406"/>
    <n v="26"/>
    <n v="0"/>
    <n v="23"/>
  </r>
  <r>
    <d v="2014-06-24T00:00:00"/>
    <d v="2014-06-24T00:00:00"/>
    <x v="2"/>
    <n v="6.3"/>
    <n v="1"/>
    <n v="4"/>
    <n v="3"/>
    <d v="1899-12-30T01:04:03"/>
    <d v="1899-12-30T00:10:10"/>
    <s v="Ghost"/>
    <x v="389"/>
    <n v="5.9016393442623007"/>
    <n v="0"/>
    <x v="14"/>
    <s v="http://app.strava.com/activities/157542754"/>
    <d v="1899-12-30T04:26:22"/>
    <d v="1899-12-30T02:13:11"/>
    <m/>
    <n v="0"/>
    <n v="0"/>
    <d v="1899-12-30T04:26:22"/>
    <d v="1899-12-30T05:18:46"/>
    <d v="1899-12-30T02:13:11"/>
    <d v="1899-12-30T02:39:23"/>
    <n v="1662"/>
    <x v="13"/>
    <x v="3"/>
    <n v="201406"/>
    <n v="26"/>
    <n v="0"/>
    <n v="24"/>
  </r>
  <r>
    <d v="2014-06-25T00:00:00"/>
    <d v="2014-06-25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3"/>
    <n v="201406"/>
    <n v="26"/>
    <n v="0"/>
    <n v="25"/>
  </r>
  <r>
    <d v="2014-06-25T00:00:00"/>
    <d v="2014-06-25T00:00:00"/>
    <x v="2"/>
    <n v="3.75"/>
    <n v="0"/>
    <n v="35"/>
    <n v="0"/>
    <d v="1899-12-30T00:35:00"/>
    <d v="1899-12-30T00:09:20"/>
    <s v="G2host"/>
    <x v="274"/>
    <n v="6.4285714285714342"/>
    <n v="0"/>
    <x v="13"/>
    <m/>
    <d v="1899-12-30T04:04:32"/>
    <d v="1899-12-30T02:02:16"/>
    <m/>
    <n v="0"/>
    <n v="0"/>
    <d v="1899-12-30T04:04:32"/>
    <d v="1899-12-30T04:56:56"/>
    <d v="1899-12-30T02:02:16"/>
    <d v="1899-12-30T02:28:28"/>
    <n v="1032"/>
    <x v="13"/>
    <x v="3"/>
    <n v="201406"/>
    <n v="26"/>
    <n v="0"/>
    <n v="25"/>
  </r>
  <r>
    <d v="2014-06-26T00:00:00"/>
    <d v="2014-06-26T00:00:00"/>
    <x v="1"/>
    <n v="20.3"/>
    <n v="1"/>
    <n v="18"/>
    <n v="49"/>
    <d v="1899-12-30T01:18:49"/>
    <d v="1899-12-30T00:03:53"/>
    <s v="Ciocci"/>
    <x v="375"/>
    <n v="15.453584267286967"/>
    <n v="0"/>
    <x v="37"/>
    <m/>
    <d v="1899-12-30T07:14:51"/>
    <d v="1899-12-30T03:37:26"/>
    <m/>
    <n v="0"/>
    <n v="0"/>
    <d v="1899-12-30T01:41:43"/>
    <d v="1899-12-30T02:34:07"/>
    <d v="1899-12-30T00:50:52"/>
    <d v="1899-12-30T01:17:04"/>
    <n v="429"/>
    <x v="13"/>
    <x v="3"/>
    <n v="201406"/>
    <n v="26"/>
    <n v="0"/>
    <n v="26"/>
  </r>
  <r>
    <d v="2014-06-26T00:00:00"/>
    <d v="2014-06-26T00:00:00"/>
    <x v="1"/>
    <n v="25.7"/>
    <n v="1"/>
    <n v="43"/>
    <n v="0"/>
    <d v="1899-12-30T01:43:00"/>
    <d v="1899-12-30T00:04:00"/>
    <s v="Ciocci"/>
    <x v="394"/>
    <n v="14.970873786407775"/>
    <n v="0"/>
    <x v="7"/>
    <m/>
    <d v="1899-12-30T07:28:52"/>
    <d v="1899-12-30T03:44:26"/>
    <m/>
    <n v="0"/>
    <n v="0"/>
    <d v="1899-12-30T01:45:00"/>
    <d v="1899-12-30T02:37:24"/>
    <d v="1899-12-30T00:52:30"/>
    <d v="1899-12-30T01:18:42"/>
    <n v="496"/>
    <x v="13"/>
    <x v="3"/>
    <n v="201406"/>
    <n v="26"/>
    <n v="0"/>
    <n v="26"/>
  </r>
  <r>
    <d v="2014-06-27T00:00:00"/>
    <d v="2014-06-27T00:00:00"/>
    <x v="0"/>
    <n v="1"/>
    <n v="0"/>
    <n v="33"/>
    <n v="35"/>
    <d v="1899-12-30T00:33:35"/>
    <d v="1899-12-30T00:33:35"/>
    <s v="Lake"/>
    <x v="320"/>
    <n v="1.7866004962779169"/>
    <n v="0"/>
    <x v="14"/>
    <m/>
    <d v="1899-12-30T01:20:36"/>
    <d v="1899-12-30T00:40:18"/>
    <m/>
    <n v="0"/>
    <n v="0"/>
    <d v="1899-12-30T14:39:53"/>
    <d v="1899-12-30T15:32:17"/>
    <d v="1899-12-30T07:19:57"/>
    <d v="1899-12-30T07:46:09"/>
    <n v="3219"/>
    <x v="13"/>
    <x v="3"/>
    <n v="201406"/>
    <n v="26"/>
    <n v="0"/>
    <n v="27"/>
  </r>
  <r>
    <d v="2014-06-27T00:00:00"/>
    <d v="2014-06-27T00:00:00"/>
    <x v="1"/>
    <n v="27"/>
    <n v="1"/>
    <n v="52"/>
    <n v="53"/>
    <d v="1899-12-30T01:52:53"/>
    <d v="1899-12-30T00:04:11"/>
    <s v="ElderShiv"/>
    <x v="285"/>
    <n v="14.35109995570649"/>
    <n v="0"/>
    <x v="7"/>
    <s v="http://app.strava.com/activities/158890731"/>
    <d v="1899-12-30T07:48:15"/>
    <d v="1899-12-30T03:54:08"/>
    <m/>
    <n v="0"/>
    <n v="0"/>
    <d v="1899-12-30T01:49:32"/>
    <d v="1899-12-30T02:41:56"/>
    <d v="1899-12-30T00:54:46"/>
    <d v="1899-12-30T01:20:58"/>
    <n v="568"/>
    <x v="13"/>
    <x v="3"/>
    <n v="201406"/>
    <n v="26"/>
    <n v="0"/>
    <n v="27"/>
  </r>
  <r>
    <d v="2014-06-28T00:00:00"/>
    <d v="2014-06-28T00:00:00"/>
    <x v="2"/>
    <n v="3"/>
    <n v="0"/>
    <n v="33"/>
    <n v="4"/>
    <d v="1899-12-30T00:33:04"/>
    <d v="1899-12-30T00:11:01"/>
    <s v="Ghost"/>
    <x v="395"/>
    <n v="5.4435483870967776"/>
    <n v="0"/>
    <x v="7"/>
    <s v="http://app.strava.com/activities/159139255"/>
    <d v="1899-12-30T04:48:47"/>
    <d v="1899-12-30T02:24:23"/>
    <m/>
    <n v="0"/>
    <n v="0"/>
    <d v="1899-12-30T04:48:47"/>
    <d v="1899-12-30T05:41:11"/>
    <d v="1899-12-30T02:24:23"/>
    <d v="1899-12-30T02:50:35"/>
    <n v="2264"/>
    <x v="13"/>
    <x v="3"/>
    <n v="201406"/>
    <n v="26"/>
    <n v="0"/>
    <n v="28"/>
  </r>
  <r>
    <d v="2014-06-30T00:00:00"/>
    <d v="2014-06-30T00:00:00"/>
    <x v="2"/>
    <n v="5"/>
    <n v="0"/>
    <n v="48"/>
    <n v="11"/>
    <d v="1899-12-30T00:48:11"/>
    <d v="1899-12-30T00:09:38"/>
    <s v="G2host"/>
    <x v="274"/>
    <n v="6.2262193012798388"/>
    <n v="0"/>
    <x v="13"/>
    <s v="5x1 mile at 8:30"/>
    <d v="1899-12-30T04:12:29"/>
    <d v="1899-12-30T02:06:14"/>
    <m/>
    <n v="0"/>
    <n v="0"/>
    <d v="1899-12-30T04:12:29"/>
    <d v="1899-12-30T05:04:53"/>
    <d v="1899-12-30T02:06:14"/>
    <d v="1899-12-30T02:32:26"/>
    <n v="1215"/>
    <x v="13"/>
    <x v="3"/>
    <n v="201406"/>
    <n v="27"/>
    <n v="1"/>
    <n v="30"/>
  </r>
  <r>
    <d v="2014-07-01T00:00:00"/>
    <d v="2014-07-01T00:00:00"/>
    <x v="1"/>
    <n v="25"/>
    <n v="1"/>
    <n v="31"/>
    <n v="33"/>
    <d v="1899-12-30T01:31:33"/>
    <d v="1899-12-30T00:03:40"/>
    <s v="ElderShiv"/>
    <x v="313"/>
    <n v="16.384489350081935"/>
    <n v="0"/>
    <x v="7"/>
    <s v="http://app.strava.com/activities/160296076/overview"/>
    <d v="1899-12-30T06:50:09"/>
    <d v="1899-12-30T03:25:04"/>
    <m/>
    <n v="0"/>
    <n v="0"/>
    <d v="1899-12-30T01:35:57"/>
    <d v="1899-12-30T02:28:21"/>
    <d v="1899-12-30T00:47:58"/>
    <d v="1899-12-30T01:14:10"/>
    <n v="352"/>
    <x v="13"/>
    <x v="0"/>
    <n v="201407"/>
    <n v="27"/>
    <n v="0"/>
    <n v="1"/>
  </r>
  <r>
    <d v="2014-07-01T00:00:00"/>
    <d v="2014-07-01T00:00:00"/>
    <x v="1"/>
    <n v="25"/>
    <n v="1"/>
    <n v="57"/>
    <n v="19"/>
    <d v="1899-12-30T01:57:19"/>
    <d v="1899-12-30T00:04:42"/>
    <s v="ElderShiv"/>
    <x v="314"/>
    <n v="12.785907089075163"/>
    <n v="0"/>
    <x v="3"/>
    <m/>
    <d v="1899-12-30T08:45:35"/>
    <d v="1899-12-30T04:22:47"/>
    <m/>
    <n v="0"/>
    <n v="0"/>
    <d v="1899-12-30T02:02:57"/>
    <d v="1899-12-30T02:55:21"/>
    <d v="1899-12-30T01:01:28"/>
    <d v="1899-12-30T01:27:40"/>
    <n v="703"/>
    <x v="13"/>
    <x v="0"/>
    <n v="201407"/>
    <n v="27"/>
    <n v="0"/>
    <n v="1"/>
  </r>
  <r>
    <d v="2014-07-02T00:00:00"/>
    <d v="2014-07-02T00:00:00"/>
    <x v="0"/>
    <n v="1.2"/>
    <n v="0"/>
    <n v="42"/>
    <n v="19"/>
    <d v="1899-12-30T00:42:19"/>
    <d v="1899-12-30T00:35:16"/>
    <s v="Lake"/>
    <x v="331"/>
    <n v="1.7014572666404109"/>
    <n v="0"/>
    <x v="2"/>
    <m/>
    <d v="1899-12-30T01:24:38"/>
    <d v="1899-12-30T00:42:19"/>
    <m/>
    <n v="0"/>
    <n v="0"/>
    <d v="1899-12-30T15:23:55"/>
    <d v="1899-12-30T16:16:19"/>
    <d v="1899-12-30T07:41:57"/>
    <d v="1899-12-30T08:08:09"/>
    <n v="3278"/>
    <x v="13"/>
    <x v="0"/>
    <n v="201407"/>
    <n v="27"/>
    <n v="0"/>
    <n v="2"/>
  </r>
  <r>
    <d v="2014-07-05T00:00:00"/>
    <d v="2014-07-05T00:00:00"/>
    <x v="2"/>
    <n v="6.25"/>
    <n v="1"/>
    <n v="0"/>
    <n v="54"/>
    <d v="1899-12-30T01:00:54"/>
    <d v="1899-12-30T00:09:45"/>
    <s v="Altera3"/>
    <x v="363"/>
    <n v="6.1576354679803007"/>
    <n v="156"/>
    <x v="22"/>
    <s v="http://app.strava.com/activities/162025078"/>
    <d v="1899-12-30T04:15:18"/>
    <d v="1899-12-30T02:07:39"/>
    <m/>
    <n v="0"/>
    <n v="0"/>
    <d v="1899-12-30T04:15:18"/>
    <d v="1899-12-30T05:07:42"/>
    <d v="1899-12-30T02:07:39"/>
    <d v="1899-12-30T02:33:51"/>
    <n v="1309"/>
    <x v="13"/>
    <x v="0"/>
    <n v="201407"/>
    <n v="27"/>
    <n v="2"/>
    <n v="5"/>
  </r>
  <r>
    <d v="2014-07-06T00:00:00"/>
    <d v="2014-07-06T00:00:00"/>
    <x v="1"/>
    <n v="33.1"/>
    <n v="2"/>
    <n v="38"/>
    <n v="34"/>
    <d v="1899-12-30T02:38:34"/>
    <d v="1899-12-30T00:04:47"/>
    <s v="ElderShiv"/>
    <x v="396"/>
    <n v="12.524700441454709"/>
    <n v="0"/>
    <x v="2"/>
    <s v="2 flat tires"/>
    <d v="1899-12-30T08:56:32"/>
    <d v="1899-12-30T04:28:16"/>
    <m/>
    <n v="0"/>
    <n v="0"/>
    <d v="1899-12-30T02:05:31"/>
    <d v="1899-12-30T02:57:55"/>
    <d v="1899-12-30T01:02:45"/>
    <d v="1899-12-30T01:28:57"/>
    <n v="714"/>
    <x v="13"/>
    <x v="0"/>
    <n v="201407"/>
    <n v="28"/>
    <n v="0"/>
    <n v="6"/>
  </r>
  <r>
    <d v="2014-07-06T00:00:00"/>
    <d v="2014-07-06T00:00:00"/>
    <x v="1"/>
    <n v="12.2"/>
    <n v="0"/>
    <n v="56"/>
    <n v="56"/>
    <d v="1899-12-30T00:56:56"/>
    <d v="1899-12-30T00:04:40"/>
    <s v="ElderShiv"/>
    <x v="17"/>
    <n v="12.85714285714287"/>
    <n v="0"/>
    <x v="2"/>
    <s v="Changed tire and test out bike"/>
    <d v="1899-12-30T08:42:40"/>
    <d v="1899-12-30T04:21:20"/>
    <m/>
    <n v="0"/>
    <n v="0"/>
    <d v="1899-12-30T02:02:16"/>
    <d v="1899-12-30T02:54:40"/>
    <d v="1899-12-30T01:01:08"/>
    <d v="1899-12-30T01:27:20"/>
    <n v="697"/>
    <x v="13"/>
    <x v="0"/>
    <n v="201407"/>
    <n v="28"/>
    <n v="0"/>
    <n v="6"/>
  </r>
  <r>
    <d v="2014-07-07T00:00:00"/>
    <d v="2014-07-07T00:00:00"/>
    <x v="2"/>
    <n v="2.9"/>
    <n v="0"/>
    <n v="27"/>
    <n v="30"/>
    <d v="1899-12-30T00:27:30"/>
    <d v="1899-12-30T00:09:29"/>
    <s v="G2host"/>
    <x v="356"/>
    <n v="6.3272727272727334"/>
    <n v="0"/>
    <x v="3"/>
    <s v="http://app.strava.com/activities/162902425"/>
    <d v="1899-12-30T04:08:27"/>
    <d v="1899-12-30T02:04:13"/>
    <m/>
    <n v="0"/>
    <n v="0"/>
    <d v="1899-12-30T04:08:27"/>
    <d v="1899-12-30T05:00:51"/>
    <d v="1899-12-30T02:04:13"/>
    <d v="1899-12-30T02:30:25"/>
    <n v="1108"/>
    <x v="13"/>
    <x v="0"/>
    <n v="201407"/>
    <n v="28"/>
    <n v="0"/>
    <n v="7"/>
  </r>
  <r>
    <d v="2014-07-08T00:00:00"/>
    <d v="2014-07-08T00:00:00"/>
    <x v="0"/>
    <n v="0.72"/>
    <n v="0"/>
    <n v="25"/>
    <n v="23"/>
    <d v="1899-12-30T00:25:23"/>
    <d v="1899-12-30T00:35:15"/>
    <s v="Lake"/>
    <x v="17"/>
    <n v="1.7019041365725556"/>
    <n v="0"/>
    <x v="14"/>
    <m/>
    <d v="1899-12-30T01:24:37"/>
    <d v="1899-12-30T00:42:18"/>
    <m/>
    <n v="0"/>
    <n v="0"/>
    <d v="1899-12-30T15:23:40"/>
    <d v="1899-12-30T16:16:04"/>
    <d v="1899-12-30T07:41:50"/>
    <d v="1899-12-30T08:08:02"/>
    <n v="3277"/>
    <x v="13"/>
    <x v="0"/>
    <n v="201407"/>
    <n v="28"/>
    <n v="0"/>
    <n v="8"/>
  </r>
  <r>
    <d v="2014-07-09T00:00:00"/>
    <d v="2014-07-09T00:00:00"/>
    <x v="0"/>
    <n v="0.5"/>
    <n v="0"/>
    <n v="16"/>
    <n v="35"/>
    <d v="1899-12-30T00:16:35"/>
    <d v="1899-12-30T00:33:10"/>
    <s v="Lake"/>
    <x v="0"/>
    <n v="1.8090452261306549"/>
    <n v="0"/>
    <x v="14"/>
    <m/>
    <d v="1899-12-30T01:19:36"/>
    <d v="1899-12-30T00:39:48"/>
    <m/>
    <n v="0"/>
    <n v="0"/>
    <d v="1899-12-30T14:28:58"/>
    <d v="1899-12-30T15:21:22"/>
    <d v="1899-12-30T07:14:29"/>
    <d v="1899-12-30T07:40:41"/>
    <n v="3200"/>
    <x v="13"/>
    <x v="0"/>
    <n v="201407"/>
    <n v="28"/>
    <n v="0"/>
    <n v="9"/>
  </r>
  <r>
    <d v="2014-07-09T00:00:00"/>
    <d v="2014-07-09T00:00:00"/>
    <x v="1"/>
    <n v="10.5"/>
    <n v="0"/>
    <n v="32"/>
    <n v="26"/>
    <d v="1899-12-30T00:32:26"/>
    <d v="1899-12-30T00:03:05"/>
    <s v="ElderShiv"/>
    <x v="0"/>
    <n v="19.424460431654698"/>
    <n v="0"/>
    <x v="14"/>
    <m/>
    <d v="1899-12-30T05:45:57"/>
    <d v="1899-12-30T02:52:59"/>
    <m/>
    <n v="0"/>
    <n v="0"/>
    <d v="1899-12-30T01:20:56"/>
    <d v="1899-12-30T02:13:20"/>
    <d v="1899-12-30T00:40:28"/>
    <d v="1899-12-30T01:06:40"/>
    <n v="222"/>
    <x v="13"/>
    <x v="0"/>
    <n v="201407"/>
    <n v="28"/>
    <n v="0"/>
    <n v="9"/>
  </r>
  <r>
    <d v="2014-07-09T00:00:00"/>
    <d v="2014-07-09T00:00:00"/>
    <x v="2"/>
    <n v="3.1"/>
    <n v="0"/>
    <n v="27"/>
    <n v="50"/>
    <d v="1899-12-30T00:27:50"/>
    <d v="1899-12-30T00:08:59"/>
    <s v="Altera3"/>
    <x v="0"/>
    <n v="6.6826347305389282"/>
    <n v="0"/>
    <x v="14"/>
    <m/>
    <d v="1899-12-30T03:55:14"/>
    <d v="1899-12-30T01:57:37"/>
    <m/>
    <n v="0"/>
    <n v="0"/>
    <d v="1899-12-30T03:55:14"/>
    <d v="1899-12-30T04:47:38"/>
    <d v="1899-12-30T01:57:37"/>
    <d v="1899-12-30T02:23:49"/>
    <n v="901"/>
    <x v="13"/>
    <x v="0"/>
    <n v="201407"/>
    <n v="28"/>
    <n v="0"/>
    <n v="9"/>
  </r>
  <r>
    <d v="2014-07-09T00:00:00"/>
    <d v="2014-07-09T00:00:00"/>
    <x v="3"/>
    <n v="1"/>
    <n v="0"/>
    <n v="2"/>
    <n v="3"/>
    <d v="1899-12-30T00:02:03"/>
    <d v="1899-12-30T00:02:03"/>
    <s v="unk"/>
    <x v="0"/>
    <n v="29.268292682926855"/>
    <n v="0"/>
    <x v="0"/>
    <m/>
    <d v="1899-12-30T00:00:00"/>
    <d v="1899-12-30T00:00:00"/>
    <m/>
    <n v="0"/>
    <n v="0"/>
    <d v="1899-12-30T00:53:43"/>
    <d v="1899-12-30T01:46:07"/>
    <d v="1899-12-30T00:26:51"/>
    <d v="1899-12-30T00:53:03"/>
    <n v="14"/>
    <x v="13"/>
    <x v="0"/>
    <n v="201407"/>
    <n v="28"/>
    <n v="0"/>
    <n v="9"/>
  </r>
  <r>
    <d v="2014-07-09T00:00:00"/>
    <d v="2014-07-09T00:00:00"/>
    <x v="4"/>
    <n v="1"/>
    <n v="0"/>
    <n v="1"/>
    <n v="11"/>
    <d v="1899-12-30T00:01:11"/>
    <d v="1899-12-30T00:01:11"/>
    <s v="unk"/>
    <x v="0"/>
    <n v="50.704225352112722"/>
    <n v="0"/>
    <x v="0"/>
    <m/>
    <d v="1899-12-30T00:00:00"/>
    <d v="1899-12-30T00:00:00"/>
    <m/>
    <n v="0"/>
    <n v="0"/>
    <d v="1899-12-30T00:31:00"/>
    <d v="1899-12-30T01:23:24"/>
    <d v="1899-12-30T00:15:30"/>
    <d v="1899-12-30T00:41:42"/>
    <n v="3"/>
    <x v="13"/>
    <x v="0"/>
    <n v="201407"/>
    <n v="28"/>
    <n v="0"/>
    <n v="9"/>
  </r>
  <r>
    <d v="2014-07-10T00:00:00"/>
    <d v="2014-07-10T00:00:00"/>
    <x v="1"/>
    <n v="10"/>
    <n v="0"/>
    <n v="28"/>
    <n v="20"/>
    <d v="1899-12-30T00:28:20"/>
    <d v="1899-12-30T00:02:50"/>
    <s v="YNHH"/>
    <x v="303"/>
    <n v="21.176470588235308"/>
    <n v="0"/>
    <x v="13"/>
    <m/>
    <d v="1899-12-30T05:17:20"/>
    <d v="1899-12-30T02:38:40"/>
    <m/>
    <n v="0"/>
    <n v="0"/>
    <d v="1899-12-30T01:14:14"/>
    <d v="1899-12-30T02:06:38"/>
    <d v="1899-12-30T00:37:07"/>
    <d v="1899-12-30T01:03:19"/>
    <n v="144"/>
    <x v="13"/>
    <x v="0"/>
    <n v="201407"/>
    <n v="28"/>
    <n v="0"/>
    <n v="10"/>
  </r>
  <r>
    <d v="2014-07-12T00:00:00"/>
    <d v="2014-07-12T00:00:00"/>
    <x v="0"/>
    <n v="1.2"/>
    <n v="0"/>
    <n v="42"/>
    <n v="43"/>
    <d v="1899-12-30T00:42:43"/>
    <d v="1899-12-30T00:35:36"/>
    <s v="IMMT"/>
    <x v="397"/>
    <n v="1.6855247756535321"/>
    <n v="0"/>
    <x v="14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  <n v="28"/>
    <n v="1"/>
    <n v="12"/>
  </r>
  <r>
    <d v="2014-07-12T00:00:00"/>
    <d v="2014-07-12T00:00:00"/>
    <x v="1"/>
    <n v="60"/>
    <n v="4"/>
    <n v="15"/>
    <n v="45"/>
    <d v="1899-12-30T04:15:45"/>
    <d v="1899-12-30T00:04:16"/>
    <s v="ElderShiv"/>
    <x v="397"/>
    <n v="14.076246334310861"/>
    <n v="0"/>
    <x v="14"/>
    <s v="http://app.strava.com/activities/165646551"/>
    <d v="1899-12-30T07:57:24"/>
    <d v="1899-12-30T03:58:42"/>
    <m/>
    <n v="0"/>
    <n v="0"/>
    <d v="1899-12-30T01:51:41"/>
    <d v="1899-12-30T02:44:05"/>
    <d v="1899-12-30T00:55:50"/>
    <d v="1899-12-30T01:22:02"/>
    <n v="588"/>
    <x v="13"/>
    <x v="0"/>
    <n v="201407"/>
    <n v="28"/>
    <n v="0"/>
    <n v="12"/>
  </r>
  <r>
    <d v="2014-07-12T00:00:00"/>
    <d v="2014-07-12T00:00:00"/>
    <x v="2"/>
    <n v="1.5"/>
    <n v="0"/>
    <n v="16"/>
    <n v="15"/>
    <d v="1899-12-30T00:16:15"/>
    <d v="1899-12-30T00:10:50"/>
    <s v="Ghost"/>
    <x v="398"/>
    <n v="5.5384615384615428"/>
    <n v="0"/>
    <x v="14"/>
    <s v="http://app.strava.com/activities/165645668"/>
    <d v="1899-12-30T04:43:50"/>
    <d v="1899-12-30T02:21:55"/>
    <m/>
    <n v="0"/>
    <n v="0"/>
    <d v="1899-12-30T04:43:50"/>
    <d v="1899-12-30T05:36:14"/>
    <d v="1899-12-30T02:21:55"/>
    <d v="1899-12-30T02:48:07"/>
    <n v="2154"/>
    <x v="13"/>
    <x v="0"/>
    <n v="201407"/>
    <n v="28"/>
    <n v="0"/>
    <n v="12"/>
  </r>
  <r>
    <d v="2014-07-13T00:00:00"/>
    <d v="2014-07-13T00:00:00"/>
    <x v="2"/>
    <n v="9.8000000000000007"/>
    <n v="1"/>
    <n v="50"/>
    <n v="42"/>
    <d v="1899-12-30T01:50:42"/>
    <d v="1899-12-30T00:11:18"/>
    <s v="Ghost"/>
    <x v="399"/>
    <n v="5.3116531165311693"/>
    <n v="0"/>
    <x v="14"/>
    <s v="http://app.strava.com/activities/165645693"/>
    <d v="1899-12-30T04:55:57"/>
    <d v="1899-12-30T02:27:59"/>
    <m/>
    <n v="0"/>
    <n v="0"/>
    <d v="1899-12-30T04:55:57"/>
    <d v="1899-12-30T05:48:21"/>
    <d v="1899-12-30T02:27:59"/>
    <d v="1899-12-30T02:54:11"/>
    <n v="2413"/>
    <x v="13"/>
    <x v="0"/>
    <n v="201407"/>
    <n v="29"/>
    <n v="0"/>
    <n v="13"/>
  </r>
  <r>
    <d v="2014-07-14T00:00:00"/>
    <d v="2014-07-14T00:00:00"/>
    <x v="2"/>
    <n v="1"/>
    <n v="0"/>
    <n v="9"/>
    <n v="50"/>
    <d v="1899-12-30T00:09:50"/>
    <d v="1899-12-30T00:09:50"/>
    <s v="G2host"/>
    <x v="274"/>
    <n v="6.1016949152542415"/>
    <n v="0"/>
    <x v="13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0"/>
    <n v="201407"/>
    <n v="29"/>
    <n v="0"/>
    <n v="14"/>
  </r>
  <r>
    <d v="2014-07-14T00:00:00"/>
    <d v="2014-07-14T00:00:00"/>
    <x v="1"/>
    <n v="5"/>
    <n v="0"/>
    <n v="15"/>
    <n v="0"/>
    <d v="1899-12-30T00:15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0"/>
    <n v="201407"/>
    <n v="29"/>
    <n v="0"/>
    <n v="14"/>
  </r>
  <r>
    <d v="2014-07-15T00:00:00"/>
    <d v="2014-07-15T00:00:00"/>
    <x v="2"/>
    <n v="2.1800000000000002"/>
    <n v="0"/>
    <n v="18"/>
    <n v="44"/>
    <d v="1899-12-30T00:18:44"/>
    <d v="1899-12-30T00:08:36"/>
    <s v="G2host"/>
    <x v="274"/>
    <n v="6.9822064056939555"/>
    <n v="0"/>
    <x v="13"/>
    <m/>
    <d v="1899-12-30T03:45:09"/>
    <d v="1899-12-30T01:52:34"/>
    <m/>
    <n v="0"/>
    <n v="0"/>
    <d v="1899-12-30T03:45:09"/>
    <d v="1899-12-30T04:37:33"/>
    <d v="1899-12-30T01:52:34"/>
    <d v="1899-12-30T02:18:46"/>
    <n v="842"/>
    <x v="13"/>
    <x v="0"/>
    <n v="201407"/>
    <n v="29"/>
    <n v="0"/>
    <n v="15"/>
  </r>
  <r>
    <d v="2014-07-17T00:00:00"/>
    <d v="2014-07-17T00:00:00"/>
    <x v="0"/>
    <n v="1.2"/>
    <n v="0"/>
    <n v="42"/>
    <n v="43"/>
    <d v="1899-12-30T00:42:43"/>
    <d v="1899-12-30T00:35:36"/>
    <s v="Lake"/>
    <x v="331"/>
    <n v="1.6855247756535321"/>
    <n v="0"/>
    <x v="14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  <n v="29"/>
    <n v="1"/>
    <n v="17"/>
  </r>
  <r>
    <d v="2014-07-17T00:00:00"/>
    <d v="2014-07-17T00:00:00"/>
    <x v="1"/>
    <n v="12"/>
    <n v="0"/>
    <n v="34"/>
    <n v="20"/>
    <d v="1899-12-30T00:34:20"/>
    <d v="1899-12-30T00:02:52"/>
    <s v="YNHH"/>
    <x v="303"/>
    <n v="20.970873786407779"/>
    <n v="0"/>
    <x v="13"/>
    <m/>
    <d v="1899-12-30T05:20:27"/>
    <d v="1899-12-30T02:40:13"/>
    <m/>
    <n v="0"/>
    <n v="0"/>
    <d v="1899-12-30T01:14:58"/>
    <d v="1899-12-30T02:07:22"/>
    <d v="1899-12-30T00:37:29"/>
    <d v="1899-12-30T01:03:41"/>
    <n v="155"/>
    <x v="13"/>
    <x v="0"/>
    <n v="201407"/>
    <n v="29"/>
    <n v="0"/>
    <n v="17"/>
  </r>
  <r>
    <d v="2014-07-18T00:00:00"/>
    <d v="2014-07-18T00:00:00"/>
    <x v="2"/>
    <n v="15.4"/>
    <n v="2"/>
    <n v="44"/>
    <n v="54"/>
    <d v="1899-12-30T02:44:54"/>
    <d v="1899-12-30T00:10:42"/>
    <s v="Ghost"/>
    <x v="400"/>
    <n v="5.6033959975742924"/>
    <n v="0"/>
    <x v="14"/>
    <m/>
    <d v="1899-12-30T04:40:33"/>
    <d v="1899-12-30T02:20:16"/>
    <m/>
    <n v="0"/>
    <n v="0"/>
    <d v="1899-12-30T04:40:33"/>
    <d v="1899-12-30T05:32:57"/>
    <d v="1899-12-30T02:20:16"/>
    <d v="1899-12-30T02:46:28"/>
    <n v="2067"/>
    <x v="13"/>
    <x v="0"/>
    <n v="201407"/>
    <n v="29"/>
    <n v="0"/>
    <n v="18"/>
  </r>
  <r>
    <d v="2014-07-19T00:00:00"/>
    <d v="2014-07-19T00:00:00"/>
    <x v="1"/>
    <n v="12"/>
    <n v="0"/>
    <n v="53"/>
    <n v="59"/>
    <d v="1899-12-30T00:53:59"/>
    <d v="1899-12-30T00:04:30"/>
    <s v="ElderShiv"/>
    <x v="401"/>
    <n v="13.337449830194515"/>
    <n v="0"/>
    <x v="14"/>
    <m/>
    <d v="1899-12-30T08:23:51"/>
    <d v="1899-12-30T04:11:55"/>
    <m/>
    <n v="0"/>
    <n v="0"/>
    <d v="1899-12-30T01:57:52"/>
    <d v="1899-12-30T02:50:16"/>
    <d v="1899-12-30T00:58:56"/>
    <d v="1899-12-30T01:25:08"/>
    <n v="652"/>
    <x v="13"/>
    <x v="0"/>
    <n v="201407"/>
    <n v="29"/>
    <n v="0"/>
    <n v="19"/>
  </r>
  <r>
    <d v="2014-07-21T00:00:00"/>
    <d v="2014-07-21T00:00:00"/>
    <x v="1"/>
    <n v="51.1"/>
    <n v="3"/>
    <n v="10"/>
    <n v="28"/>
    <d v="1899-12-30T03:10:28"/>
    <d v="1899-12-30T00:03:44"/>
    <s v="Ciocci"/>
    <x v="402"/>
    <n v="16.097304865243274"/>
    <n v="124"/>
    <x v="7"/>
    <s v="http://app.strava.com/activities/168877355"/>
    <d v="1899-12-30T06:57:28"/>
    <d v="1899-12-30T03:28:44"/>
    <m/>
    <n v="0"/>
    <n v="0"/>
    <d v="1899-12-30T01:37:39"/>
    <d v="1899-12-30T02:30:03"/>
    <d v="1899-12-30T00:48:50"/>
    <d v="1899-12-30T01:15:02"/>
    <n v="371"/>
    <x v="13"/>
    <x v="0"/>
    <n v="201407"/>
    <n v="30"/>
    <n v="1"/>
    <n v="21"/>
  </r>
  <r>
    <d v="2014-07-23T00:00:00"/>
    <d v="2014-07-23T00:00:00"/>
    <x v="1"/>
    <n v="51.4"/>
    <n v="2"/>
    <n v="46"/>
    <n v="50"/>
    <d v="1899-12-30T02:46:50"/>
    <d v="1899-12-30T00:03:15"/>
    <s v="Ciocci"/>
    <x v="403"/>
    <n v="18.4855144855145"/>
    <n v="135"/>
    <x v="7"/>
    <s v="http://app.strava.com/activities/169772814"/>
    <d v="1899-12-30T06:03:32"/>
    <d v="1899-12-30T03:01:46"/>
    <m/>
    <n v="0"/>
    <n v="0"/>
    <d v="1899-12-30T01:25:02"/>
    <d v="1899-12-30T02:17:26"/>
    <d v="1899-12-30T00:42:31"/>
    <d v="1899-12-30T01:08:43"/>
    <n v="238"/>
    <x v="13"/>
    <x v="0"/>
    <n v="201407"/>
    <n v="30"/>
    <n v="1"/>
    <n v="23"/>
  </r>
  <r>
    <d v="2014-07-24T00:00:00"/>
    <d v="2014-07-24T00:00:00"/>
    <x v="2"/>
    <n v="4.5"/>
    <n v="0"/>
    <n v="58"/>
    <n v="15"/>
    <d v="1899-12-30T00:58:15"/>
    <d v="1899-12-30T00:12:57"/>
    <s v="Ghost"/>
    <x v="404"/>
    <n v="4.6351931330472143"/>
    <n v="0"/>
    <x v="4"/>
    <s v="http://app.strava.com/activities/170705917"/>
    <d v="1899-12-30T05:39:09"/>
    <d v="1899-12-30T02:49:34"/>
    <m/>
    <n v="0"/>
    <n v="0"/>
    <d v="1899-12-30T05:39:09"/>
    <d v="1899-12-30T06:31:33"/>
    <d v="1899-12-30T02:49:34"/>
    <d v="1899-12-30T03:15:46"/>
    <n v="2865"/>
    <x v="13"/>
    <x v="0"/>
    <n v="201407"/>
    <n v="30"/>
    <n v="0"/>
    <n v="24"/>
  </r>
  <r>
    <d v="2014-07-25T00:00:00"/>
    <d v="2014-07-25T00:00:00"/>
    <x v="2"/>
    <n v="5"/>
    <n v="0"/>
    <n v="55"/>
    <n v="5"/>
    <d v="1899-12-30T00:55:05"/>
    <d v="1899-12-30T00:11:01"/>
    <s v="Ghost"/>
    <x v="404"/>
    <n v="5.4462934947049968"/>
    <n v="0"/>
    <x v="4"/>
    <s v="http://app.strava.com/activities/170705914"/>
    <d v="1899-12-30T04:48:38"/>
    <d v="1899-12-30T02:24:19"/>
    <m/>
    <n v="0"/>
    <n v="0"/>
    <d v="1899-12-30T04:48:38"/>
    <d v="1899-12-30T05:41:02"/>
    <d v="1899-12-30T02:24:19"/>
    <d v="1899-12-30T02:50:31"/>
    <n v="2258"/>
    <x v="13"/>
    <x v="0"/>
    <n v="201407"/>
    <n v="30"/>
    <n v="0"/>
    <n v="25"/>
  </r>
  <r>
    <d v="2014-07-27T00:00:00"/>
    <d v="2014-07-27T00:00:00"/>
    <x v="1"/>
    <n v="101.1"/>
    <n v="6"/>
    <n v="35"/>
    <n v="14"/>
    <d v="1899-12-30T06:35:14"/>
    <d v="1899-12-30T00:03:55"/>
    <s v="ElderShiv"/>
    <x v="405"/>
    <n v="15.347895757780224"/>
    <n v="131"/>
    <x v="38"/>
    <s v="http://app.strava.com/activities/171753522"/>
    <d v="1899-12-30T07:17:51"/>
    <d v="1899-12-30T03:38:55"/>
    <m/>
    <n v="0"/>
    <n v="0"/>
    <d v="1899-12-30T01:42:25"/>
    <d v="1899-12-30T02:34:49"/>
    <d v="1899-12-30T00:51:13"/>
    <d v="1899-12-30T01:17:25"/>
    <n v="438"/>
    <x v="13"/>
    <x v="0"/>
    <n v="201407"/>
    <n v="31"/>
    <n v="1"/>
    <n v="27"/>
  </r>
  <r>
    <d v="2014-07-28T00:00:00"/>
    <d v="2014-07-28T00:00:00"/>
    <x v="2"/>
    <n v="2.1"/>
    <n v="0"/>
    <n v="23"/>
    <n v="0"/>
    <d v="1899-12-30T00:23:00"/>
    <d v="1899-12-30T00:10:57"/>
    <s v="Ghost"/>
    <x v="356"/>
    <n v="5.4782608695652213"/>
    <n v="0"/>
    <x v="4"/>
    <s v="http://app.strava.com/activities/172127219"/>
    <d v="1899-12-30T04:46:57"/>
    <d v="1899-12-30T02:23:29"/>
    <m/>
    <n v="0"/>
    <n v="0"/>
    <d v="1899-12-30T04:46:57"/>
    <d v="1899-12-30T05:39:21"/>
    <d v="1899-12-30T02:23:29"/>
    <d v="1899-12-30T02:49:41"/>
    <n v="2224"/>
    <x v="13"/>
    <x v="0"/>
    <n v="201407"/>
    <n v="31"/>
    <n v="0"/>
    <n v="28"/>
  </r>
  <r>
    <d v="2014-07-29T00:00:00"/>
    <d v="2014-07-29T00:00:00"/>
    <x v="0"/>
    <n v="1.2"/>
    <n v="0"/>
    <n v="45"/>
    <n v="0"/>
    <d v="1899-12-30T00:45:00"/>
    <d v="1899-12-30T00:37:30"/>
    <s v="Lake"/>
    <x v="331"/>
    <n v="1.6000000000000012"/>
    <n v="0"/>
    <x v="0"/>
    <m/>
    <d v="1899-12-30T01:30:00"/>
    <d v="1899-12-30T00:45:00"/>
    <m/>
    <n v="0"/>
    <n v="0"/>
    <d v="1899-12-30T16:22:30"/>
    <d v="1899-12-30T17:14:54"/>
    <d v="1899-12-30T08:11:15"/>
    <d v="1899-12-30T08:37:27"/>
    <n v="3360"/>
    <x v="13"/>
    <x v="0"/>
    <n v="201407"/>
    <n v="31"/>
    <n v="0"/>
    <n v="29"/>
  </r>
  <r>
    <d v="2014-07-30T00:00:00"/>
    <d v="2014-07-30T00:00:00"/>
    <x v="0"/>
    <n v="1.2"/>
    <n v="0"/>
    <n v="45"/>
    <n v="1"/>
    <d v="1899-12-30T00:45:01"/>
    <d v="1899-12-30T00:37:31"/>
    <s v="Lake"/>
    <x v="331"/>
    <n v="1.5994076268048882"/>
    <n v="0"/>
    <x v="0"/>
    <m/>
    <d v="1899-12-30T01:30:02"/>
    <d v="1899-12-30T00:45:01"/>
    <m/>
    <n v="0"/>
    <n v="0"/>
    <d v="1899-12-30T16:22:52"/>
    <d v="1899-12-30T17:15:16"/>
    <d v="1899-12-30T08:11:26"/>
    <d v="1899-12-30T08:37:38"/>
    <n v="3362"/>
    <x v="13"/>
    <x v="0"/>
    <n v="201407"/>
    <n v="31"/>
    <n v="0"/>
    <n v="30"/>
  </r>
  <r>
    <d v="2014-07-30T00:00:00"/>
    <d v="2014-07-30T00:00:00"/>
    <x v="2"/>
    <n v="3.1"/>
    <n v="0"/>
    <n v="29"/>
    <n v="28"/>
    <d v="1899-12-30T00:29:28"/>
    <d v="1899-12-30T00:09:30"/>
    <s v="Hoka"/>
    <x v="224"/>
    <n v="6.3122171945701409"/>
    <n v="0"/>
    <x v="3"/>
    <s v="http://app.strava.com/activities/173035345"/>
    <d v="1899-12-30T04:09:02"/>
    <d v="1899-12-30T02:04:31"/>
    <m/>
    <n v="0"/>
    <n v="0"/>
    <d v="1899-12-30T04:09:02"/>
    <d v="1899-12-30T05:01:26"/>
    <d v="1899-12-30T02:04:31"/>
    <d v="1899-12-30T02:30:43"/>
    <n v="1129"/>
    <x v="13"/>
    <x v="0"/>
    <n v="201407"/>
    <n v="31"/>
    <n v="0"/>
    <n v="30"/>
  </r>
  <r>
    <d v="2014-07-31T00:00:00"/>
    <d v="2014-07-31T00:00:00"/>
    <x v="1"/>
    <n v="11"/>
    <n v="0"/>
    <n v="31"/>
    <n v="28"/>
    <d v="1899-12-30T00:31:28"/>
    <d v="1899-12-30T00:02:52"/>
    <s v="YNHH"/>
    <x v="303"/>
    <n v="20.974576271186461"/>
    <n v="0"/>
    <x v="13"/>
    <m/>
    <d v="1899-12-30T05:20:23"/>
    <d v="1899-12-30T02:40:12"/>
    <m/>
    <n v="0"/>
    <n v="0"/>
    <d v="1899-12-30T01:14:57"/>
    <d v="1899-12-30T02:07:21"/>
    <d v="1899-12-30T00:37:28"/>
    <d v="1899-12-30T01:03:40"/>
    <n v="154"/>
    <x v="13"/>
    <x v="0"/>
    <n v="201407"/>
    <n v="31"/>
    <n v="0"/>
    <n v="31"/>
  </r>
  <r>
    <d v="2014-08-01T00:00:00"/>
    <d v="2014-08-01T00:00:00"/>
    <x v="2"/>
    <n v="10.9"/>
    <n v="2"/>
    <n v="15"/>
    <n v="52"/>
    <d v="1899-12-30T02:15:52"/>
    <d v="1899-12-30T00:12:28"/>
    <s v="Ghost"/>
    <x v="387"/>
    <n v="4.8135426889107"/>
    <n v="0"/>
    <x v="7"/>
    <s v="http://app.strava.com/activities/173890137"/>
    <d v="1899-12-30T05:26:35"/>
    <d v="1899-12-30T02:43:17"/>
    <m/>
    <n v="0"/>
    <n v="0"/>
    <d v="1899-12-30T05:26:35"/>
    <d v="1899-12-30T06:18:59"/>
    <d v="1899-12-30T02:43:17"/>
    <d v="1899-12-30T03:09:29"/>
    <n v="2792"/>
    <x v="13"/>
    <x v="4"/>
    <n v="201408"/>
    <n v="31"/>
    <n v="0"/>
    <n v="1"/>
  </r>
  <r>
    <d v="2014-08-03T00:00:00"/>
    <d v="2014-08-03T00:00:00"/>
    <x v="0"/>
    <n v="2.5"/>
    <n v="1"/>
    <n v="30"/>
    <n v="3"/>
    <d v="1899-12-30T01:30:03"/>
    <d v="1899-12-30T00:36:01"/>
    <s v="Lake"/>
    <x v="334"/>
    <n v="1.6657412548584132"/>
    <n v="0"/>
    <x v="35"/>
    <m/>
    <d v="1899-12-30T01:26:27"/>
    <d v="1899-12-30T00:43:13"/>
    <m/>
    <n v="0"/>
    <n v="0"/>
    <d v="1899-12-30T15:43:43"/>
    <d v="1899-12-30T16:36:07"/>
    <d v="1899-12-30T07:51:52"/>
    <d v="1899-12-30T08:18:04"/>
    <n v="3313"/>
    <x v="13"/>
    <x v="4"/>
    <n v="201408"/>
    <n v="32"/>
    <n v="1"/>
    <n v="3"/>
  </r>
  <r>
    <d v="2014-08-03T00:00:00"/>
    <d v="2014-08-03T00:00:00"/>
    <x v="1"/>
    <n v="13.8"/>
    <n v="0"/>
    <n v="53"/>
    <n v="44"/>
    <d v="1899-12-30T00:53:44"/>
    <d v="1899-12-30T00:03:54"/>
    <s v="ElderShiv"/>
    <x v="406"/>
    <n v="15.409429280397037"/>
    <n v="0"/>
    <x v="35"/>
    <s v="http://app.strava.com/activities/174809411"/>
    <d v="1899-12-30T07:16:06"/>
    <d v="1899-12-30T03:38:03"/>
    <m/>
    <n v="0"/>
    <n v="0"/>
    <d v="1899-12-30T01:42:01"/>
    <d v="1899-12-30T02:34:25"/>
    <d v="1899-12-30T00:51:00"/>
    <d v="1899-12-30T01:17:12"/>
    <n v="433"/>
    <x v="13"/>
    <x v="4"/>
    <n v="201408"/>
    <n v="32"/>
    <n v="0"/>
    <n v="3"/>
  </r>
  <r>
    <d v="2014-08-04T00:00:00"/>
    <d v="2014-08-04T00:00:00"/>
    <x v="2"/>
    <n v="3"/>
    <n v="0"/>
    <n v="30"/>
    <n v="56"/>
    <d v="1899-12-30T00:30:56"/>
    <d v="1899-12-30T00:10:19"/>
    <s v="YNHH"/>
    <x v="274"/>
    <n v="5.8189655172413843"/>
    <n v="0"/>
    <x v="13"/>
    <s v="5 minute warmup and 8x7:41 with 90 sec breaks"/>
    <d v="1899-12-30T04:30:09"/>
    <d v="1899-12-30T02:15:05"/>
    <m/>
    <n v="0"/>
    <n v="0"/>
    <d v="1899-12-30T04:30:09"/>
    <d v="1899-12-30T05:22:33"/>
    <d v="1899-12-30T02:15:05"/>
    <d v="1899-12-30T02:41:17"/>
    <n v="1792"/>
    <x v="13"/>
    <x v="4"/>
    <n v="201408"/>
    <n v="32"/>
    <n v="0"/>
    <n v="4"/>
  </r>
  <r>
    <d v="2014-08-05T00:00:00"/>
    <d v="2014-08-05T00:00:00"/>
    <x v="1"/>
    <n v="20.2"/>
    <n v="1"/>
    <n v="13"/>
    <n v="29"/>
    <d v="1899-12-30T01:13:29"/>
    <d v="1899-12-30T00:03:38"/>
    <s v="Ciocci"/>
    <x v="375"/>
    <n v="16.493535949194843"/>
    <n v="0"/>
    <x v="39"/>
    <s v="http://app.strava.com/activities/175733537"/>
    <d v="1899-12-30T06:47:26"/>
    <d v="1899-12-30T03:23:43"/>
    <m/>
    <n v="0"/>
    <n v="0"/>
    <d v="1899-12-30T01:35:19"/>
    <d v="1899-12-30T02:27:43"/>
    <d v="1899-12-30T00:47:39"/>
    <d v="1899-12-30T01:13:51"/>
    <n v="344"/>
    <x v="13"/>
    <x v="4"/>
    <n v="201408"/>
    <n v="32"/>
    <n v="0"/>
    <n v="5"/>
  </r>
  <r>
    <d v="2014-08-05T00:00:00"/>
    <d v="2014-08-05T00:00:00"/>
    <x v="1"/>
    <n v="20.3"/>
    <n v="1"/>
    <n v="7"/>
    <n v="39"/>
    <d v="1899-12-30T01:07:39"/>
    <d v="1899-12-30T00:03:20"/>
    <s v="Ciocci"/>
    <x v="376"/>
    <n v="18.004434589800461"/>
    <n v="0"/>
    <x v="14"/>
    <s v="http://app.strava.com/activities/176020569"/>
    <d v="1899-12-30T06:13:14"/>
    <d v="1899-12-30T03:06:37"/>
    <m/>
    <n v="0"/>
    <n v="0"/>
    <d v="1899-12-30T01:27:19"/>
    <d v="1899-12-30T02:19:43"/>
    <d v="1899-12-30T00:43:39"/>
    <d v="1899-12-30T01:09:51"/>
    <n v="250"/>
    <x v="13"/>
    <x v="4"/>
    <n v="201408"/>
    <n v="32"/>
    <n v="0"/>
    <n v="5"/>
  </r>
  <r>
    <d v="2014-08-07T00:00:00"/>
    <d v="2014-08-07T00:00:00"/>
    <x v="0"/>
    <n v="0.75"/>
    <n v="0"/>
    <n v="28"/>
    <n v="0"/>
    <d v="1899-12-30T00:28:00"/>
    <d v="1899-12-30T00:37:20"/>
    <s v="Lake"/>
    <x v="407"/>
    <n v="1.6071428571428585"/>
    <n v="0"/>
    <x v="14"/>
    <m/>
    <d v="1899-12-30T01:29:36"/>
    <d v="1899-12-30T00:44:48"/>
    <m/>
    <n v="0"/>
    <n v="0"/>
    <d v="1899-12-30T16:18:08"/>
    <d v="1899-12-30T17:10:32"/>
    <d v="1899-12-30T08:09:04"/>
    <d v="1899-12-30T08:35:16"/>
    <n v="3352"/>
    <x v="13"/>
    <x v="4"/>
    <n v="201408"/>
    <n v="32"/>
    <n v="1"/>
    <n v="7"/>
  </r>
  <r>
    <d v="2014-08-07T00:00:00"/>
    <d v="2014-08-07T00:00:00"/>
    <x v="1"/>
    <n v="11.5"/>
    <n v="0"/>
    <n v="30"/>
    <n v="0"/>
    <d v="1899-12-30T00:30:00"/>
    <d v="1899-12-30T00:02:37"/>
    <s v="YNHH"/>
    <x v="303"/>
    <n v="23.000000000000021"/>
    <n v="0"/>
    <x v="13"/>
    <m/>
    <d v="1899-12-30T04:52:10"/>
    <d v="1899-12-30T02:26:05"/>
    <m/>
    <n v="0"/>
    <n v="0"/>
    <d v="1899-12-30T01:08:21"/>
    <d v="1899-12-30T02:00:45"/>
    <d v="1899-12-30T00:34:10"/>
    <d v="1899-12-30T01:00:22"/>
    <n v="59"/>
    <x v="13"/>
    <x v="4"/>
    <n v="201408"/>
    <n v="32"/>
    <n v="0"/>
    <n v="7"/>
  </r>
  <r>
    <d v="2014-08-08T00:00:00"/>
    <d v="2014-08-08T00:00:00"/>
    <x v="2"/>
    <n v="8.1999999999999993"/>
    <n v="1"/>
    <n v="32"/>
    <n v="21"/>
    <d v="1899-12-30T01:32:21"/>
    <d v="1899-12-30T00:11:16"/>
    <s v="Ghost"/>
    <x v="191"/>
    <n v="5.327558202490529"/>
    <n v="140"/>
    <x v="14"/>
    <s v=" "/>
    <d v="1899-12-30T04:55:04"/>
    <d v="1899-12-30T02:27:32"/>
    <m/>
    <n v="0"/>
    <n v="0"/>
    <d v="1899-12-30T04:55:04"/>
    <d v="1899-12-30T05:47:28"/>
    <d v="1899-12-30T02:27:32"/>
    <d v="1899-12-30T02:53:44"/>
    <n v="2394"/>
    <x v="13"/>
    <x v="4"/>
    <n v="201408"/>
    <n v="32"/>
    <n v="0"/>
    <n v="8"/>
  </r>
  <r>
    <d v="2014-08-10T00:00:00"/>
    <d v="2014-08-10T00:00:00"/>
    <x v="1"/>
    <n v="51.4"/>
    <n v="3"/>
    <n v="7"/>
    <n v="51"/>
    <d v="1899-12-30T03:07:51"/>
    <d v="1899-12-30T00:03:39"/>
    <s v="ElderShiv"/>
    <x v="408"/>
    <n v="16.417354272025566"/>
    <n v="0"/>
    <x v="14"/>
    <s v="http://app.strava.com/activities/178242742"/>
    <d v="1899-12-30T06:49:19"/>
    <d v="1899-12-30T03:24:40"/>
    <m/>
    <n v="0"/>
    <n v="0"/>
    <d v="1899-12-30T01:35:45"/>
    <d v="1899-12-30T02:28:09"/>
    <d v="1899-12-30T00:47:53"/>
    <d v="1899-12-30T01:14:05"/>
    <n v="351"/>
    <x v="13"/>
    <x v="4"/>
    <n v="201408"/>
    <n v="33"/>
    <n v="1"/>
    <n v="10"/>
  </r>
  <r>
    <d v="2014-08-11T00:00:00"/>
    <d v="2014-08-11T00:00:00"/>
    <x v="2"/>
    <n v="3.2"/>
    <n v="0"/>
    <n v="28"/>
    <n v="9"/>
    <d v="1899-12-30T00:28:09"/>
    <d v="1899-12-30T00:08:48"/>
    <s v="G2host"/>
    <x v="351"/>
    <n v="6.8206039076376621"/>
    <n v="0"/>
    <x v="2"/>
    <s v="http://app.strava.com/activities/178776014/overview"/>
    <d v="1899-12-30T03:50:29"/>
    <d v="1899-12-30T01:55:14"/>
    <m/>
    <n v="0"/>
    <n v="0"/>
    <d v="1899-12-30T03:50:29"/>
    <d v="1899-12-30T04:42:53"/>
    <d v="1899-12-30T01:55:14"/>
    <d v="1899-12-30T02:21:26"/>
    <n v="868"/>
    <x v="13"/>
    <x v="4"/>
    <n v="201408"/>
    <n v="33"/>
    <n v="0"/>
    <n v="11"/>
  </r>
  <r>
    <d v="2014-08-12T00:00:00"/>
    <d v="2014-08-12T00:00:00"/>
    <x v="0"/>
    <n v="0.75"/>
    <n v="0"/>
    <n v="26"/>
    <n v="40"/>
    <d v="1899-12-30T00:26:40"/>
    <d v="1899-12-30T00:35:33"/>
    <s v="Lake"/>
    <x v="407"/>
    <n v="1.6875000000000011"/>
    <n v="0"/>
    <x v="39"/>
    <m/>
    <d v="1899-12-30T01:25:20"/>
    <d v="1899-12-30T00:42:40"/>
    <m/>
    <n v="0"/>
    <n v="0"/>
    <d v="1899-12-30T15:31:33"/>
    <d v="1899-12-30T16:23:57"/>
    <d v="1899-12-30T07:45:47"/>
    <d v="1899-12-30T08:11:59"/>
    <n v="3290"/>
    <x v="13"/>
    <x v="4"/>
    <n v="201408"/>
    <n v="33"/>
    <n v="0"/>
    <n v="12"/>
  </r>
  <r>
    <d v="2014-08-15T00:00:00"/>
    <d v="2014-08-15T00:00:00"/>
    <x v="0"/>
    <n v="0.75"/>
    <n v="0"/>
    <n v="30"/>
    <n v="0"/>
    <d v="1899-12-30T00:30:00"/>
    <d v="1899-12-30T00:40:00"/>
    <s v="IMMT"/>
    <x v="17"/>
    <n v="1.5000000000000013"/>
    <n v="0"/>
    <x v="35"/>
    <s v="Pre IMMT swim"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4"/>
    <n v="201408"/>
    <n v="33"/>
    <n v="2"/>
    <n v="15"/>
  </r>
  <r>
    <d v="2014-08-16T00:00:00"/>
    <d v="2014-08-16T00:00:00"/>
    <x v="1"/>
    <n v="11.4"/>
    <n v="0"/>
    <n v="51"/>
    <n v="8"/>
    <d v="1899-12-30T00:51:08"/>
    <d v="1899-12-30T00:04:29"/>
    <s v="ElderShiv"/>
    <x v="409"/>
    <n v="13.376792698826607"/>
    <n v="0"/>
    <x v="35"/>
    <s v="http://app.strava.com/activities/180921968"/>
    <d v="1899-12-30T08:22:22"/>
    <d v="1899-12-30T04:11:11"/>
    <m/>
    <n v="0"/>
    <n v="0"/>
    <d v="1899-12-30T01:57:31"/>
    <d v="1899-12-30T02:49:55"/>
    <d v="1899-12-30T00:58:46"/>
    <d v="1899-12-30T01:24:58"/>
    <n v="647"/>
    <x v="13"/>
    <x v="4"/>
    <n v="201408"/>
    <n v="33"/>
    <n v="0"/>
    <n v="16"/>
  </r>
  <r>
    <d v="2014-08-17T00:00:00"/>
    <d v="2014-08-17T00:00:00"/>
    <x v="0"/>
    <n v="2.4"/>
    <n v="1"/>
    <n v="23"/>
    <n v="21"/>
    <d v="1899-12-30T01:23:21"/>
    <d v="1899-12-30T00:34:44"/>
    <s v="IMMT"/>
    <x v="397"/>
    <n v="1.7276544691061801"/>
    <n v="0"/>
    <x v="6"/>
    <m/>
    <d v="1899-12-30T01:23:21"/>
    <d v="1899-12-30T00:41:41"/>
    <m/>
    <n v="0"/>
    <n v="0"/>
    <d v="1899-12-30T15:09:54"/>
    <d v="1899-12-30T16:02:18"/>
    <d v="1899-12-30T07:34:57"/>
    <d v="1899-12-30T08:01:09"/>
    <n v="3254"/>
    <x v="13"/>
    <x v="4"/>
    <n v="201408"/>
    <n v="34"/>
    <n v="0"/>
    <n v="17"/>
  </r>
  <r>
    <d v="2014-08-17T00:00:00"/>
    <d v="2014-08-17T00:00:00"/>
    <x v="1"/>
    <n v="112"/>
    <n v="6"/>
    <n v="34"/>
    <n v="30"/>
    <d v="1899-12-30T06:34:30"/>
    <d v="1899-12-30T00:03:31"/>
    <s v="ElderShiv"/>
    <x v="397"/>
    <n v="17.034220532319402"/>
    <n v="0"/>
    <x v="15"/>
    <s v="http://app.strava.com/activities/182213511"/>
    <d v="1899-12-30T06:34:30"/>
    <d v="1899-12-30T03:17:15"/>
    <m/>
    <n v="0"/>
    <n v="0"/>
    <d v="1899-12-30T01:32:17"/>
    <d v="1899-12-30T02:24:41"/>
    <d v="1899-12-30T00:46:09"/>
    <d v="1899-12-30T01:12:21"/>
    <n v="304"/>
    <x v="13"/>
    <x v="4"/>
    <n v="201408"/>
    <n v="34"/>
    <n v="0"/>
    <n v="17"/>
  </r>
  <r>
    <d v="2014-08-17T00:00:00"/>
    <d v="2014-08-17T00:00:00"/>
    <x v="2"/>
    <n v="26.2"/>
    <n v="6"/>
    <n v="21"/>
    <n v="11"/>
    <d v="1899-12-30T06:21:11"/>
    <d v="1899-12-30T00:14:33"/>
    <s v="Ghost"/>
    <x v="397"/>
    <n v="4.1239998251060328"/>
    <n v="0"/>
    <x v="16"/>
    <s v="http://app.strava.com/activities/182217636"/>
    <d v="1899-12-30T06:21:11"/>
    <d v="1899-12-30T03:10:36"/>
    <m/>
    <n v="0"/>
    <n v="0"/>
    <d v="1899-12-30T06:21:11"/>
    <d v="1899-12-30T07:13:35"/>
    <d v="1899-12-30T03:10:36"/>
    <d v="1899-12-30T03:36:48"/>
    <n v="2990"/>
    <x v="13"/>
    <x v="4"/>
    <n v="201408"/>
    <n v="34"/>
    <n v="0"/>
    <n v="17"/>
  </r>
  <r>
    <d v="2014-08-17T00:00:00"/>
    <d v="2014-08-17T00:00:00"/>
    <x v="8"/>
    <n v="1"/>
    <n v="0"/>
    <n v="12"/>
    <n v="30"/>
    <d v="1899-12-30T00:12:30"/>
    <d v="1899-12-30T00:12:30"/>
    <s v="Ghost"/>
    <x v="397"/>
    <n v="4.8000000000000034"/>
    <n v="0"/>
    <x v="16"/>
    <s v="http://app.strava.com/activities/182217636"/>
    <d v="1899-12-30T00:00:00"/>
    <d v="1899-12-30T00:00:00"/>
    <m/>
    <n v="0"/>
    <n v="0"/>
    <d v="1899-12-30T05:27:30"/>
    <d v="1899-12-30T06:19:54"/>
    <d v="1899-12-30T02:43:45"/>
    <d v="1899-12-30T03:09:57"/>
    <n v="2801"/>
    <x v="13"/>
    <x v="4"/>
    <n v="201408"/>
    <n v="34"/>
    <n v="0"/>
    <n v="17"/>
  </r>
  <r>
    <d v="2014-08-17T00:00:00"/>
    <d v="2014-08-17T00:00:00"/>
    <x v="9"/>
    <n v="1"/>
    <n v="0"/>
    <n v="13"/>
    <n v="42"/>
    <d v="1899-12-30T00:13:42"/>
    <d v="1899-12-30T00:13:42"/>
    <s v="Ghost"/>
    <x v="397"/>
    <n v="4.379562043795624"/>
    <n v="0"/>
    <x v="16"/>
    <s v="http://app.strava.com/activities/182217636"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4"/>
    <n v="201408"/>
    <n v="34"/>
    <n v="0"/>
    <n v="17"/>
  </r>
  <r>
    <d v="2014-08-17T00:00:00"/>
    <d v="2014-08-17T00:00:00"/>
    <x v="10"/>
    <n v="1"/>
    <n v="0"/>
    <n v="11"/>
    <n v="52"/>
    <d v="1899-12-30T00:11:52"/>
    <d v="1899-12-30T00:11:52"/>
    <s v="Ghost"/>
    <x v="397"/>
    <n v="5.0561797752809028"/>
    <n v="0"/>
    <x v="16"/>
    <s v="http://app.strava.com/activities/182217636"/>
    <d v="1899-12-30T00:00:00"/>
    <d v="1899-12-30T00:00:00"/>
    <m/>
    <n v="0"/>
    <n v="0"/>
    <d v="1899-12-30T05:10:54"/>
    <d v="1899-12-30T06:03:18"/>
    <d v="1899-12-30T02:35:27"/>
    <d v="1899-12-30T03:01:39"/>
    <n v="2641"/>
    <x v="13"/>
    <x v="4"/>
    <n v="201408"/>
    <n v="34"/>
    <n v="0"/>
    <n v="17"/>
  </r>
  <r>
    <d v="2014-08-17T00:00:00"/>
    <d v="2014-08-17T00:00:00"/>
    <x v="11"/>
    <n v="1"/>
    <n v="0"/>
    <n v="11"/>
    <n v="46"/>
    <d v="1899-12-30T00:11:46"/>
    <d v="1899-12-30T00:11:46"/>
    <s v="Ghost"/>
    <x v="397"/>
    <n v="5.0991501416430633"/>
    <n v="0"/>
    <x v="16"/>
    <s v="http://app.strava.com/activities/182217636"/>
    <d v="1899-12-30T00:00:00"/>
    <d v="1899-12-30T00:00:00"/>
    <m/>
    <n v="0"/>
    <n v="0"/>
    <d v="1899-12-30T05:08:17"/>
    <d v="1899-12-30T06:00:41"/>
    <d v="1899-12-30T02:34:09"/>
    <d v="1899-12-30T03:00:21"/>
    <n v="2615"/>
    <x v="13"/>
    <x v="4"/>
    <n v="201408"/>
    <n v="34"/>
    <n v="0"/>
    <n v="17"/>
  </r>
  <r>
    <d v="2014-08-17T00:00:00"/>
    <d v="2014-08-17T00:00:00"/>
    <x v="12"/>
    <n v="1"/>
    <n v="0"/>
    <n v="12"/>
    <n v="26"/>
    <d v="1899-12-30T00:12:26"/>
    <d v="1899-12-30T00:12:26"/>
    <s v="Ghost"/>
    <x v="397"/>
    <n v="4.8257372654155528"/>
    <n v="0"/>
    <x v="16"/>
    <s v="http://app.strava.com/activities/182217636"/>
    <d v="1899-12-30T00:00:00"/>
    <d v="1899-12-30T00:00:00"/>
    <m/>
    <n v="0"/>
    <n v="0"/>
    <d v="1899-12-30T05:25:45"/>
    <d v="1899-12-30T06:18:09"/>
    <d v="1899-12-30T02:42:53"/>
    <d v="1899-12-30T03:09:05"/>
    <n v="2787"/>
    <x v="13"/>
    <x v="4"/>
    <n v="201408"/>
    <n v="34"/>
    <n v="0"/>
    <n v="17"/>
  </r>
  <r>
    <d v="2014-08-17T00:00:00"/>
    <d v="2014-08-17T00:00:00"/>
    <x v="13"/>
    <n v="1"/>
    <n v="0"/>
    <n v="13"/>
    <n v="16"/>
    <d v="1899-12-30T00:13:16"/>
    <d v="1899-12-30T00:13:16"/>
    <s v="Ghost"/>
    <x v="397"/>
    <n v="4.5226130653266372"/>
    <n v="0"/>
    <x v="16"/>
    <s v="http://app.strava.com/activities/182217636"/>
    <d v="1899-12-30T00:00:00"/>
    <d v="1899-12-30T00:00:00"/>
    <m/>
    <n v="0"/>
    <n v="0"/>
    <d v="1899-12-30T05:47:35"/>
    <d v="1899-12-30T06:39:59"/>
    <d v="1899-12-30T02:53:48"/>
    <d v="1899-12-30T03:20:00"/>
    <n v="2895"/>
    <x v="13"/>
    <x v="4"/>
    <n v="201408"/>
    <n v="34"/>
    <n v="0"/>
    <n v="17"/>
  </r>
  <r>
    <d v="2014-08-17T00:00:00"/>
    <d v="2014-08-17T00:00:00"/>
    <x v="14"/>
    <n v="1"/>
    <n v="0"/>
    <n v="13"/>
    <n v="36"/>
    <d v="1899-12-30T00:13:36"/>
    <d v="1899-12-30T00:13:36"/>
    <s v="Ghost"/>
    <x v="397"/>
    <n v="4.4117647058823559"/>
    <n v="0"/>
    <x v="16"/>
    <s v="http://app.strava.com/activities/182217636"/>
    <d v="1899-12-30T00:00:00"/>
    <d v="1899-12-30T00:00:00"/>
    <m/>
    <n v="0"/>
    <n v="0"/>
    <d v="1899-12-30T05:56:19"/>
    <d v="1899-12-30T06:48:43"/>
    <d v="1899-12-30T02:58:10"/>
    <d v="1899-12-30T03:24:22"/>
    <n v="2921"/>
    <x v="13"/>
    <x v="4"/>
    <n v="201408"/>
    <n v="34"/>
    <n v="0"/>
    <n v="17"/>
  </r>
  <r>
    <d v="2014-08-17T00:00:00"/>
    <d v="2014-08-17T00:00:00"/>
    <x v="15"/>
    <n v="1"/>
    <n v="0"/>
    <n v="13"/>
    <n v="30"/>
    <d v="1899-12-30T00:13:30"/>
    <d v="1899-12-30T00:13:30"/>
    <s v="Ghost"/>
    <x v="397"/>
    <n v="4.4444444444444482"/>
    <n v="0"/>
    <x v="16"/>
    <s v="http://app.strava.com/activities/182217636"/>
    <d v="1899-12-30T00:00:00"/>
    <d v="1899-12-30T00:00:00"/>
    <m/>
    <n v="0"/>
    <n v="0"/>
    <d v="1899-12-30T05:53:42"/>
    <d v="1899-12-30T06:46:06"/>
    <d v="1899-12-30T02:56:51"/>
    <d v="1899-12-30T03:23:03"/>
    <n v="2917"/>
    <x v="13"/>
    <x v="4"/>
    <n v="201408"/>
    <n v="34"/>
    <n v="0"/>
    <n v="17"/>
  </r>
  <r>
    <d v="2014-08-17T00:00:00"/>
    <d v="2014-08-17T00:00:00"/>
    <x v="16"/>
    <n v="1"/>
    <n v="0"/>
    <n v="14"/>
    <n v="46"/>
    <d v="1899-12-30T00:14:46"/>
    <d v="1899-12-30T00:14:46"/>
    <s v="Ghost"/>
    <x v="397"/>
    <n v="4.063205417607227"/>
    <n v="0"/>
    <x v="16"/>
    <s v="http://app.strava.com/activities/182217636"/>
    <d v="1899-12-30T00:00:00"/>
    <d v="1899-12-30T00:00:00"/>
    <m/>
    <n v="0"/>
    <n v="0"/>
    <d v="1899-12-30T06:26:53"/>
    <d v="1899-12-30T07:19:17"/>
    <d v="1899-12-30T03:13:27"/>
    <d v="1899-12-30T03:39:39"/>
    <n v="3001"/>
    <x v="13"/>
    <x v="4"/>
    <n v="201408"/>
    <n v="34"/>
    <n v="0"/>
    <n v="17"/>
  </r>
  <r>
    <d v="2014-08-17T00:00:00"/>
    <d v="2014-08-17T00:00:00"/>
    <x v="17"/>
    <n v="1"/>
    <n v="0"/>
    <n v="17"/>
    <n v="5"/>
    <d v="1899-12-30T00:17:05"/>
    <d v="1899-12-30T00:17:05"/>
    <s v="Ghost"/>
    <x v="397"/>
    <n v="3.5121951219512226"/>
    <n v="0"/>
    <x v="16"/>
    <s v="http://app.strava.com/activities/182217636"/>
    <d v="1899-12-30T00:00:00"/>
    <d v="1899-12-30T00:00:00"/>
    <m/>
    <n v="0"/>
    <n v="0"/>
    <d v="1899-12-30T07:27:35"/>
    <d v="1899-12-30T08:19:59"/>
    <d v="1899-12-30T03:43:47"/>
    <d v="1899-12-30T04:10:00"/>
    <n v="3100"/>
    <x v="13"/>
    <x v="4"/>
    <n v="201408"/>
    <n v="34"/>
    <n v="0"/>
    <n v="17"/>
  </r>
  <r>
    <d v="2014-08-17T00:00:00"/>
    <d v="2014-08-17T00:00:00"/>
    <x v="18"/>
    <n v="1"/>
    <n v="0"/>
    <n v="16"/>
    <n v="46"/>
    <d v="1899-12-30T00:16:46"/>
    <d v="1899-12-30T00:16:46"/>
    <s v="Ghost"/>
    <x v="397"/>
    <n v="3.5785288270377764"/>
    <n v="0"/>
    <x v="16"/>
    <s v="http://app.strava.com/activities/182217636"/>
    <d v="1899-12-30T00:00:00"/>
    <d v="1899-12-30T00:00:00"/>
    <m/>
    <n v="0"/>
    <n v="0"/>
    <d v="1899-12-30T07:19:17"/>
    <d v="1899-12-30T08:11:41"/>
    <d v="1899-12-30T03:39:39"/>
    <d v="1899-12-30T04:05:51"/>
    <n v="3092"/>
    <x v="13"/>
    <x v="4"/>
    <n v="201408"/>
    <n v="34"/>
    <n v="0"/>
    <n v="17"/>
  </r>
  <r>
    <d v="2014-08-17T00:00:00"/>
    <d v="2014-08-17T00:00:00"/>
    <x v="19"/>
    <n v="1"/>
    <n v="0"/>
    <n v="15"/>
    <n v="29"/>
    <d v="1899-12-30T00:15:29"/>
    <d v="1899-12-30T00:15:29"/>
    <s v="Ghost"/>
    <x v="397"/>
    <n v="3.8751345532831034"/>
    <n v="0"/>
    <x v="16"/>
    <s v="http://app.strava.com/activities/182217636"/>
    <d v="1899-12-30T00:00:00"/>
    <d v="1899-12-30T00:00:00"/>
    <m/>
    <n v="0"/>
    <n v="0"/>
    <d v="1899-12-30T06:45:40"/>
    <d v="1899-12-30T07:38:04"/>
    <d v="1899-12-30T03:22:50"/>
    <d v="1899-12-30T03:49:02"/>
    <n v="3050"/>
    <x v="13"/>
    <x v="4"/>
    <n v="201408"/>
    <n v="34"/>
    <n v="0"/>
    <n v="17"/>
  </r>
  <r>
    <d v="2014-08-17T00:00:00"/>
    <d v="2014-08-17T00:00:00"/>
    <x v="20"/>
    <n v="1"/>
    <n v="0"/>
    <n v="16"/>
    <n v="12"/>
    <d v="1899-12-30T00:16:12"/>
    <d v="1899-12-30T00:16:12"/>
    <s v="Ghost"/>
    <x v="397"/>
    <n v="3.7037037037037073"/>
    <n v="0"/>
    <x v="16"/>
    <s v="http://app.strava.com/activities/182217636"/>
    <d v="1899-12-30T00:00:00"/>
    <d v="1899-12-30T00:00:00"/>
    <m/>
    <n v="0"/>
    <n v="0"/>
    <d v="1899-12-30T07:04:26"/>
    <d v="1899-12-30T07:56:50"/>
    <d v="1899-12-30T03:32:13"/>
    <d v="1899-12-30T03:58:25"/>
    <n v="3078"/>
    <x v="13"/>
    <x v="4"/>
    <n v="201408"/>
    <n v="34"/>
    <n v="0"/>
    <n v="17"/>
  </r>
  <r>
    <d v="2014-08-17T00:00:00"/>
    <d v="2014-08-17T00:00:00"/>
    <x v="21"/>
    <n v="1"/>
    <n v="0"/>
    <n v="16"/>
    <n v="52"/>
    <d v="1899-12-30T00:16:52"/>
    <d v="1899-12-30T00:16:52"/>
    <s v="Ghost"/>
    <x v="397"/>
    <n v="3.557312252964429"/>
    <n v="0"/>
    <x v="16"/>
    <s v="http://app.strava.com/activities/182217636"/>
    <d v="1899-12-30T00:00:00"/>
    <d v="1899-12-30T00:00:00"/>
    <m/>
    <n v="0"/>
    <n v="0"/>
    <d v="1899-12-30T07:21:54"/>
    <d v="1899-12-30T08:14:18"/>
    <d v="1899-12-30T03:40:57"/>
    <d v="1899-12-30T04:07:09"/>
    <n v="3094"/>
    <x v="13"/>
    <x v="4"/>
    <n v="201408"/>
    <n v="34"/>
    <n v="0"/>
    <n v="17"/>
  </r>
  <r>
    <d v="2014-08-17T00:00:00"/>
    <d v="2014-08-17T00:00:00"/>
    <x v="25"/>
    <n v="1"/>
    <n v="0"/>
    <n v="15"/>
    <n v="26"/>
    <d v="1899-12-30T00:15:26"/>
    <d v="1899-12-30T00:15:26"/>
    <s v="Ghost"/>
    <x v="397"/>
    <n v="3.8876889848812124"/>
    <n v="0"/>
    <x v="16"/>
    <s v="http://app.strava.com/activities/182217636"/>
    <d v="1899-12-30T00:00:00"/>
    <d v="1899-12-30T00:00:00"/>
    <m/>
    <n v="0"/>
    <n v="0"/>
    <d v="1899-12-30T06:44:21"/>
    <d v="1899-12-30T07:36:45"/>
    <d v="1899-12-30T03:22:11"/>
    <d v="1899-12-30T03:48:23"/>
    <n v="3045"/>
    <x v="13"/>
    <x v="4"/>
    <n v="201408"/>
    <n v="34"/>
    <n v="0"/>
    <n v="17"/>
  </r>
  <r>
    <d v="2014-08-17T00:00:00"/>
    <d v="2014-08-17T00:00:00"/>
    <x v="26"/>
    <n v="1"/>
    <n v="0"/>
    <n v="16"/>
    <n v="30"/>
    <d v="1899-12-30T00:16:30"/>
    <d v="1899-12-30T00:16:30"/>
    <s v="Ghost"/>
    <x v="397"/>
    <n v="3.6363636363636389"/>
    <n v="0"/>
    <x v="16"/>
    <s v="http://app.strava.com/activities/182217636"/>
    <d v="1899-12-30T00:00:00"/>
    <d v="1899-12-30T00:00:00"/>
    <m/>
    <n v="0"/>
    <n v="0"/>
    <d v="1899-12-30T07:12:18"/>
    <d v="1899-12-30T08:04:42"/>
    <d v="1899-12-30T03:36:09"/>
    <d v="1899-12-30T04:02:21"/>
    <n v="3084"/>
    <x v="13"/>
    <x v="4"/>
    <n v="201408"/>
    <n v="34"/>
    <n v="0"/>
    <n v="17"/>
  </r>
  <r>
    <d v="2014-08-17T00:00:00"/>
    <d v="2014-08-17T00:00:00"/>
    <x v="27"/>
    <n v="1"/>
    <n v="0"/>
    <n v="15"/>
    <n v="36"/>
    <d v="1899-12-30T00:15:36"/>
    <d v="1899-12-30T00:15:36"/>
    <s v="Ghost"/>
    <x v="397"/>
    <n v="3.8461538461538489"/>
    <n v="0"/>
    <x v="16"/>
    <s v="http://app.strava.com/activities/182217636"/>
    <d v="1899-12-30T00:00:00"/>
    <d v="1899-12-30T00:00:00"/>
    <m/>
    <n v="0"/>
    <n v="0"/>
    <d v="1899-12-30T06:48:43"/>
    <d v="1899-12-30T07:41:07"/>
    <d v="1899-12-30T03:24:22"/>
    <d v="1899-12-30T03:50:34"/>
    <n v="3056"/>
    <x v="13"/>
    <x v="4"/>
    <n v="201408"/>
    <n v="34"/>
    <n v="0"/>
    <n v="17"/>
  </r>
  <r>
    <d v="2014-08-17T00:00:00"/>
    <d v="2014-08-17T00:00:00"/>
    <x v="28"/>
    <n v="1"/>
    <n v="0"/>
    <n v="16"/>
    <n v="44"/>
    <d v="1899-12-30T00:16:44"/>
    <d v="1899-12-30T00:16:44"/>
    <s v="Ghost"/>
    <x v="397"/>
    <n v="3.5856573705179309"/>
    <n v="0"/>
    <x v="16"/>
    <s v="http://app.strava.com/activities/182217636"/>
    <d v="1899-12-30T00:00:00"/>
    <d v="1899-12-30T00:00:00"/>
    <m/>
    <n v="0"/>
    <n v="0"/>
    <d v="1899-12-30T07:18:25"/>
    <d v="1899-12-30T08:10:49"/>
    <d v="1899-12-30T03:39:12"/>
    <d v="1899-12-30T04:05:24"/>
    <n v="3090"/>
    <x v="13"/>
    <x v="4"/>
    <n v="201408"/>
    <n v="34"/>
    <n v="0"/>
    <n v="17"/>
  </r>
  <r>
    <d v="2014-08-17T00:00:00"/>
    <d v="2014-08-17T00:00:00"/>
    <x v="29"/>
    <n v="1"/>
    <n v="0"/>
    <n v="15"/>
    <n v="23"/>
    <d v="1899-12-30T00:15:23"/>
    <d v="1899-12-30T00:15:23"/>
    <s v="Ghost"/>
    <x v="397"/>
    <n v="3.9003250270855934"/>
    <n v="0"/>
    <x v="16"/>
    <s v="http://app.strava.com/activities/182217636"/>
    <d v="1899-12-30T00:00:00"/>
    <d v="1899-12-30T00:00:00"/>
    <m/>
    <n v="0"/>
    <n v="0"/>
    <d v="1899-12-30T06:43:03"/>
    <d v="1899-12-30T07:35:27"/>
    <d v="1899-12-30T03:21:31"/>
    <d v="1899-12-30T03:47:43"/>
    <n v="3041"/>
    <x v="13"/>
    <x v="4"/>
    <n v="201408"/>
    <n v="34"/>
    <n v="0"/>
    <n v="17"/>
  </r>
  <r>
    <d v="2014-08-17T00:00:00"/>
    <d v="2014-08-17T00:00:00"/>
    <x v="30"/>
    <n v="1"/>
    <n v="0"/>
    <n v="15"/>
    <n v="11"/>
    <d v="1899-12-30T00:15:11"/>
    <d v="1899-12-30T00:15:11"/>
    <s v="Ghost"/>
    <x v="397"/>
    <n v="3.9517014270032966"/>
    <n v="0"/>
    <x v="16"/>
    <s v="http://app.strava.com/activities/182217636"/>
    <d v="1899-12-30T00:00:00"/>
    <d v="1899-12-30T00:00:00"/>
    <m/>
    <n v="0"/>
    <n v="0"/>
    <d v="1899-12-30T06:37:48"/>
    <d v="1899-12-30T07:30:12"/>
    <d v="1899-12-30T03:18:54"/>
    <d v="1899-12-30T03:45:06"/>
    <n v="3029"/>
    <x v="13"/>
    <x v="4"/>
    <n v="201408"/>
    <n v="34"/>
    <n v="0"/>
    <n v="17"/>
  </r>
  <r>
    <d v="2014-08-17T00:00:00"/>
    <d v="2014-08-17T00:00:00"/>
    <x v="31"/>
    <n v="1"/>
    <n v="0"/>
    <n v="15"/>
    <n v="59"/>
    <d v="1899-12-30T00:15:59"/>
    <d v="1899-12-30T00:15:59"/>
    <s v="Ghost"/>
    <x v="397"/>
    <n v="3.7539103232533915"/>
    <n v="0"/>
    <x v="16"/>
    <s v="http://app.strava.com/activities/182217636"/>
    <d v="1899-12-30T00:00:00"/>
    <d v="1899-12-30T00:00:00"/>
    <m/>
    <n v="0"/>
    <n v="0"/>
    <d v="1899-12-30T06:58:46"/>
    <d v="1899-12-30T07:51:10"/>
    <d v="1899-12-30T03:29:23"/>
    <d v="1899-12-30T03:55:35"/>
    <n v="3073"/>
    <x v="13"/>
    <x v="4"/>
    <n v="201408"/>
    <n v="34"/>
    <n v="0"/>
    <n v="17"/>
  </r>
  <r>
    <d v="2014-08-17T00:00:00"/>
    <d v="2014-08-17T00:00:00"/>
    <x v="32"/>
    <n v="1"/>
    <n v="0"/>
    <n v="14"/>
    <n v="25"/>
    <d v="1899-12-30T00:14:25"/>
    <d v="1899-12-30T00:14:25"/>
    <s v="Ghost"/>
    <x v="397"/>
    <n v="4.1618497109826622"/>
    <n v="0"/>
    <x v="16"/>
    <s v="http://app.strava.com/activities/182217636"/>
    <d v="1899-12-30T00:00:00"/>
    <d v="1899-12-30T00:00:00"/>
    <m/>
    <n v="0"/>
    <n v="0"/>
    <d v="1899-12-30T06:17:43"/>
    <d v="1899-12-30T07:10:07"/>
    <d v="1899-12-30T03:08:52"/>
    <d v="1899-12-30T03:35:04"/>
    <n v="2984"/>
    <x v="13"/>
    <x v="4"/>
    <n v="201408"/>
    <n v="34"/>
    <n v="0"/>
    <n v="17"/>
  </r>
  <r>
    <d v="2014-08-17T00:00:00"/>
    <d v="2014-08-17T00:00:00"/>
    <x v="33"/>
    <n v="1"/>
    <n v="0"/>
    <n v="13"/>
    <n v="18"/>
    <d v="1899-12-30T00:13:18"/>
    <d v="1899-12-30T00:13:18"/>
    <s v="Ghost"/>
    <x v="397"/>
    <n v="4.5112781954887247"/>
    <n v="0"/>
    <x v="16"/>
    <s v="http://app.strava.com/activities/182217636"/>
    <d v="1899-12-30T00:00:00"/>
    <d v="1899-12-30T00:00:00"/>
    <m/>
    <n v="0"/>
    <n v="0"/>
    <d v="1899-12-30T05:48:28"/>
    <d v="1899-12-30T06:40:52"/>
    <d v="1899-12-30T02:54:14"/>
    <d v="1899-12-30T03:20:26"/>
    <n v="2897"/>
    <x v="13"/>
    <x v="4"/>
    <n v="201408"/>
    <n v="34"/>
    <n v="0"/>
    <n v="17"/>
  </r>
  <r>
    <d v="2014-08-17T00:00:00"/>
    <d v="2014-08-17T00:00:00"/>
    <x v="34"/>
    <n v="1"/>
    <n v="0"/>
    <n v="14"/>
    <n v="14"/>
    <d v="1899-12-30T00:14:14"/>
    <d v="1899-12-30T00:14:14"/>
    <s v="Ghost"/>
    <x v="397"/>
    <n v="4.2154566744730717"/>
    <n v="0"/>
    <x v="16"/>
    <s v="http://app.strava.com/activities/182217636"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4"/>
    <n v="201408"/>
    <n v="34"/>
    <n v="0"/>
    <n v="17"/>
  </r>
  <r>
    <d v="2014-08-17T00:00:00"/>
    <d v="2014-08-17T00:00:00"/>
    <x v="35"/>
    <n v="1"/>
    <n v="0"/>
    <n v="15"/>
    <n v="7"/>
    <d v="1899-12-30T00:15:07"/>
    <d v="1899-12-30T00:15:07"/>
    <s v="Ghost"/>
    <x v="397"/>
    <n v="3.9691289966923953"/>
    <n v="0"/>
    <x v="16"/>
    <s v="http://app.strava.com/activities/182217636"/>
    <d v="1899-12-30T00:00:00"/>
    <d v="1899-12-30T00:00:00"/>
    <m/>
    <n v="0"/>
    <n v="0"/>
    <d v="1899-12-30T06:36:03"/>
    <d v="1899-12-30T07:28:27"/>
    <d v="1899-12-30T03:18:02"/>
    <d v="1899-12-30T03:44:14"/>
    <n v="3026"/>
    <x v="13"/>
    <x v="4"/>
    <n v="201408"/>
    <n v="34"/>
    <n v="0"/>
    <n v="17"/>
  </r>
  <r>
    <d v="2014-08-17T00:00:00"/>
    <d v="2014-08-17T00:00:00"/>
    <x v="36"/>
    <n v="1"/>
    <n v="0"/>
    <n v="15"/>
    <n v="28"/>
    <d v="1899-12-30T00:15:28"/>
    <d v="1899-12-30T00:15:28"/>
    <s v="Ghost"/>
    <x v="397"/>
    <n v="3.8793103448275894"/>
    <n v="0"/>
    <x v="16"/>
    <s v="http://app.strava.com/activities/182217636"/>
    <d v="1899-12-30T00:00:00"/>
    <d v="1899-12-30T00:00:00"/>
    <m/>
    <n v="0"/>
    <n v="0"/>
    <d v="1899-12-30T06:45:14"/>
    <d v="1899-12-30T07:37:38"/>
    <d v="1899-12-30T03:22:37"/>
    <d v="1899-12-30T03:48:49"/>
    <n v="3049"/>
    <x v="13"/>
    <x v="4"/>
    <n v="201408"/>
    <n v="34"/>
    <n v="0"/>
    <n v="17"/>
  </r>
  <r>
    <d v="2014-08-17T00:00:00"/>
    <d v="2014-08-17T00:00:00"/>
    <x v="3"/>
    <n v="1"/>
    <n v="0"/>
    <n v="9"/>
    <n v="23"/>
    <d v="1899-12-30T00:09:23"/>
    <d v="1899-12-30T00:09:23"/>
    <s v="n/a"/>
    <x v="397"/>
    <n v="6.3943161634103065"/>
    <n v="0"/>
    <x v="0"/>
    <m/>
    <d v="1899-12-30T00:00:00"/>
    <d v="1899-12-30T00:00:00"/>
    <m/>
    <n v="0"/>
    <n v="0"/>
    <d v="1899-12-30T04:05:51"/>
    <d v="1899-12-30T04:58:15"/>
    <d v="1899-12-30T02:02:55"/>
    <d v="1899-12-30T02:29:07"/>
    <n v="1058"/>
    <x v="13"/>
    <x v="4"/>
    <n v="201408"/>
    <n v="34"/>
    <n v="0"/>
    <n v="17"/>
  </r>
  <r>
    <d v="2014-08-17T00:00:00"/>
    <d v="2014-08-17T00:00:00"/>
    <x v="4"/>
    <n v="1"/>
    <n v="0"/>
    <n v="6"/>
    <n v="21"/>
    <d v="1899-12-30T00:06:21"/>
    <d v="1899-12-30T00:06:21"/>
    <s v="n/a"/>
    <x v="397"/>
    <n v="9.4488188976378034"/>
    <n v="0"/>
    <x v="0"/>
    <m/>
    <d v="1899-12-30T00:00:00"/>
    <d v="1899-12-30T00:00:00"/>
    <m/>
    <n v="0"/>
    <n v="0"/>
    <d v="1899-12-30T02:46:22"/>
    <d v="1899-12-30T03:38:46"/>
    <d v="1899-12-30T01:23:11"/>
    <d v="1899-12-30T01:49:23"/>
    <n v="776"/>
    <x v="13"/>
    <x v="4"/>
    <n v="201408"/>
    <n v="34"/>
    <n v="0"/>
    <n v="17"/>
  </r>
  <r>
    <d v="2014-08-22T00:00:00"/>
    <d v="2014-08-22T00:00:00"/>
    <x v="1"/>
    <n v="7.8"/>
    <n v="0"/>
    <n v="48"/>
    <n v="51"/>
    <d v="1899-12-30T00:48:51"/>
    <d v="1899-12-30T00:06:16"/>
    <s v="ElderShiv"/>
    <x v="17"/>
    <n v="9.5803480040941729"/>
    <n v="0"/>
    <x v="14"/>
    <s v="http://app.strava.com/activities/183826693"/>
    <d v="1899-12-30T11:41:26"/>
    <d v="1899-12-30T05:50:43"/>
    <m/>
    <n v="0"/>
    <n v="0"/>
    <d v="1899-12-30T02:44:05"/>
    <d v="1899-12-30T03:36:29"/>
    <d v="1899-12-30T01:22:03"/>
    <d v="1899-12-30T01:48:15"/>
    <n v="775"/>
    <x v="13"/>
    <x v="4"/>
    <n v="201408"/>
    <n v="34"/>
    <n v="4"/>
    <n v="22"/>
  </r>
  <r>
    <d v="2014-08-25T00:00:00"/>
    <d v="2014-08-25T00:00:00"/>
    <x v="2"/>
    <n v="2.35"/>
    <n v="0"/>
    <n v="23"/>
    <n v="39"/>
    <d v="1899-12-30T00:23:39"/>
    <d v="1899-12-30T00:10:04"/>
    <s v="Hoka"/>
    <x v="17"/>
    <n v="5.9619450317124789"/>
    <n v="0"/>
    <x v="2"/>
    <s v="http://app.strava.com/activities/185197205"/>
    <d v="1899-12-30T04:23:40"/>
    <d v="1899-12-30T02:11:50"/>
    <m/>
    <n v="0"/>
    <n v="0"/>
    <d v="1899-12-30T04:23:40"/>
    <d v="1899-12-30T05:16:04"/>
    <d v="1899-12-30T02:11:50"/>
    <d v="1899-12-30T02:38:02"/>
    <n v="1599"/>
    <x v="13"/>
    <x v="4"/>
    <n v="201408"/>
    <n v="35"/>
    <n v="2"/>
    <n v="25"/>
  </r>
  <r>
    <d v="2014-08-26T00:00:00"/>
    <d v="2014-08-26T00:00:00"/>
    <x v="1"/>
    <n v="15.5"/>
    <n v="0"/>
    <n v="44"/>
    <n v="20"/>
    <d v="1899-12-30T00:44:20"/>
    <d v="1899-12-30T00:02:52"/>
    <s v="YNHH"/>
    <x v="303"/>
    <n v="20.977443609022572"/>
    <n v="0"/>
    <x v="13"/>
    <m/>
    <d v="1899-12-30T05:20:21"/>
    <d v="1899-12-30T02:40:10"/>
    <m/>
    <n v="0"/>
    <n v="0"/>
    <d v="1899-12-30T01:14:56"/>
    <d v="1899-12-30T02:07:20"/>
    <d v="1899-12-30T00:37:28"/>
    <d v="1899-12-30T01:03:40"/>
    <n v="153"/>
    <x v="13"/>
    <x v="4"/>
    <n v="201408"/>
    <n v="35"/>
    <n v="0"/>
    <n v="26"/>
  </r>
  <r>
    <d v="2014-08-28T00:00:00"/>
    <d v="2014-08-28T00:00:00"/>
    <x v="1"/>
    <n v="10"/>
    <n v="0"/>
    <n v="26"/>
    <n v="50"/>
    <d v="1899-12-30T00:26:50"/>
    <d v="1899-12-30T00:02:41"/>
    <s v="YNHH"/>
    <x v="303"/>
    <n v="22.360248447204988"/>
    <n v="0"/>
    <x v="13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4"/>
    <n v="201408"/>
    <n v="35"/>
    <n v="1"/>
    <n v="28"/>
  </r>
  <r>
    <d v="2014-08-31T00:00:00"/>
    <d v="2014-08-31T00:00:00"/>
    <x v="1"/>
    <n v="36"/>
    <n v="2"/>
    <n v="20"/>
    <n v="15"/>
    <d v="1899-12-30T02:20:15"/>
    <d v="1899-12-30T00:03:54"/>
    <s v="YNHH"/>
    <x v="17"/>
    <n v="15.401069518716588"/>
    <n v="0"/>
    <x v="7"/>
    <s v="http://app.strava.com/activities/187836672"/>
    <d v="1899-12-30T07:16:20"/>
    <d v="1899-12-30T03:38:10"/>
    <m/>
    <n v="0"/>
    <n v="0"/>
    <d v="1899-12-30T01:42:04"/>
    <d v="1899-12-30T02:34:28"/>
    <d v="1899-12-30T00:51:02"/>
    <d v="1899-12-30T01:17:14"/>
    <n v="434"/>
    <x v="13"/>
    <x v="4"/>
    <n v="201408"/>
    <n v="36"/>
    <n v="2"/>
    <n v="31"/>
  </r>
  <r>
    <d v="2014-09-03T00:00:00"/>
    <d v="2014-09-03T00:00:00"/>
    <x v="2"/>
    <n v="2"/>
    <n v="0"/>
    <n v="19"/>
    <n v="13"/>
    <d v="1899-12-30T00:19:13"/>
    <d v="1899-12-30T00:09:36"/>
    <s v="Hoka"/>
    <x v="274"/>
    <n v="6.244579358196015"/>
    <n v="0"/>
    <x v="13"/>
    <m/>
    <d v="1899-12-30T04:11:44"/>
    <d v="1899-12-30T02:05:52"/>
    <m/>
    <n v="0"/>
    <n v="0"/>
    <d v="1899-12-30T04:11:44"/>
    <d v="1899-12-30T05:04:08"/>
    <d v="1899-12-30T02:05:52"/>
    <d v="1899-12-30T02:32:04"/>
    <n v="1198"/>
    <x v="13"/>
    <x v="5"/>
    <n v="201409"/>
    <n v="36"/>
    <n v="2"/>
    <n v="3"/>
  </r>
  <r>
    <d v="2014-09-05T00:00:00"/>
    <d v="2014-09-05T00:00:00"/>
    <x v="1"/>
    <n v="4.2"/>
    <n v="0"/>
    <n v="25"/>
    <n v="27"/>
    <d v="1899-12-30T00:25:27"/>
    <d v="1899-12-30T00:06:04"/>
    <s v="Ciocci"/>
    <x v="410"/>
    <n v="9.9017681728880245"/>
    <n v="0"/>
    <x v="7"/>
    <s v="http://app.strava.com/activities/190141817"/>
    <d v="1899-12-30T11:18:40"/>
    <d v="1899-12-30T05:39:20"/>
    <m/>
    <n v="0"/>
    <n v="0"/>
    <d v="1899-12-30T02:38:46"/>
    <d v="1899-12-30T03:31:10"/>
    <d v="1899-12-30T01:19:23"/>
    <d v="1899-12-30T01:45:35"/>
    <n v="770"/>
    <x v="13"/>
    <x v="5"/>
    <n v="201409"/>
    <n v="36"/>
    <n v="1"/>
    <n v="5"/>
  </r>
  <r>
    <d v="2014-09-05T00:00:00"/>
    <d v="2014-09-05T00:00:00"/>
    <x v="1"/>
    <n v="9.4"/>
    <n v="0"/>
    <n v="39"/>
    <n v="59"/>
    <d v="1899-12-30T00:39:59"/>
    <d v="1899-12-30T00:04:15"/>
    <s v="Ciocci"/>
    <x v="411"/>
    <n v="14.105877448937067"/>
    <n v="0"/>
    <x v="7"/>
    <s v="http://app.strava.com/activities/191379767"/>
    <d v="1899-12-30T07:56:24"/>
    <d v="1899-12-30T03:58:12"/>
    <m/>
    <n v="0"/>
    <n v="0"/>
    <d v="1899-12-30T01:51:27"/>
    <d v="1899-12-30T02:43:51"/>
    <d v="1899-12-30T00:55:43"/>
    <d v="1899-12-30T01:21:55"/>
    <n v="583"/>
    <x v="13"/>
    <x v="5"/>
    <n v="201409"/>
    <n v="36"/>
    <n v="0"/>
    <n v="5"/>
  </r>
  <r>
    <d v="2014-09-07T00:00:00"/>
    <d v="2014-09-07T00:00:00"/>
    <x v="0"/>
    <n v="1.2"/>
    <n v="0"/>
    <n v="49"/>
    <n v="36"/>
    <d v="1899-12-30T00:49:36"/>
    <d v="1899-12-30T00:41:20"/>
    <s v="Hudson"/>
    <x v="206"/>
    <n v="1.4516129032258076"/>
    <n v="0"/>
    <x v="2"/>
    <s v="LONG LONG SWIM"/>
    <d v="1899-12-30T01:39:12"/>
    <d v="1899-12-30T00:49:36"/>
    <m/>
    <n v="0"/>
    <n v="0"/>
    <d v="1899-12-30T18:02:56"/>
    <d v="1899-12-30T18:55:20"/>
    <d v="1899-12-30T09:01:28"/>
    <d v="1899-12-30T09:27:40"/>
    <n v="3465"/>
    <x v="13"/>
    <x v="5"/>
    <n v="201409"/>
    <n v="37"/>
    <n v="1"/>
    <n v="7"/>
  </r>
  <r>
    <d v="2014-09-07T00:00:00"/>
    <d v="2014-09-07T00:00:00"/>
    <x v="1"/>
    <n v="56"/>
    <n v="3"/>
    <n v="12"/>
    <n v="41"/>
    <d v="1899-12-30T03:12:41"/>
    <d v="1899-12-30T00:03:26"/>
    <s v="ElderShiv"/>
    <x v="206"/>
    <n v="17.437937894645803"/>
    <n v="0"/>
    <x v="2"/>
    <m/>
    <d v="1899-12-30T06:25:22"/>
    <d v="1899-12-30T03:12:41"/>
    <m/>
    <n v="0"/>
    <n v="0"/>
    <d v="1899-12-30T01:30:09"/>
    <d v="1899-12-30T02:22:33"/>
    <d v="1899-12-30T00:45:04"/>
    <d v="1899-12-30T01:11:16"/>
    <n v="278"/>
    <x v="13"/>
    <x v="5"/>
    <n v="201409"/>
    <n v="37"/>
    <n v="0"/>
    <n v="7"/>
  </r>
  <r>
    <d v="2014-09-07T00:00:00"/>
    <d v="2014-09-07T00:00:00"/>
    <x v="2"/>
    <n v="13.1"/>
    <n v="2"/>
    <n v="48"/>
    <n v="59"/>
    <d v="1899-12-30T02:48:59"/>
    <d v="1899-12-30T00:12:54"/>
    <s v="Ghost"/>
    <x v="206"/>
    <n v="4.6513462866160404"/>
    <n v="0"/>
    <x v="2"/>
    <m/>
    <d v="1899-12-30T05:37:58"/>
    <d v="1899-12-30T02:48:59"/>
    <m/>
    <n v="0"/>
    <n v="0"/>
    <d v="1899-12-30T05:37:58"/>
    <d v="1899-12-30T06:30:22"/>
    <d v="1899-12-30T02:48:59"/>
    <d v="1899-12-30T03:15:11"/>
    <n v="2857"/>
    <x v="13"/>
    <x v="5"/>
    <n v="201409"/>
    <n v="37"/>
    <n v="0"/>
    <n v="7"/>
  </r>
  <r>
    <d v="2014-09-07T00:00:00"/>
    <d v="2014-09-07T00:00:00"/>
    <x v="3"/>
    <n v="1"/>
    <n v="0"/>
    <n v="2"/>
    <n v="26"/>
    <d v="1899-12-30T00:02:26"/>
    <d v="1899-12-30T00:02:26"/>
    <s v="n/a"/>
    <x v="206"/>
    <n v="24.657534246575359"/>
    <n v="0"/>
    <x v="2"/>
    <m/>
    <d v="1899-12-30T00:00:00"/>
    <d v="1899-12-30T00:00:00"/>
    <m/>
    <n v="0"/>
    <n v="0"/>
    <d v="1899-12-30T01:03:45"/>
    <d v="1899-12-30T01:56:09"/>
    <d v="1899-12-30T00:31:53"/>
    <d v="1899-12-30T00:58:05"/>
    <n v="28"/>
    <x v="13"/>
    <x v="5"/>
    <n v="201409"/>
    <n v="37"/>
    <n v="0"/>
    <n v="7"/>
  </r>
  <r>
    <d v="2014-09-07T00:00:00"/>
    <d v="2014-09-07T00:00:00"/>
    <x v="4"/>
    <n v="1"/>
    <n v="0"/>
    <n v="4"/>
    <n v="9"/>
    <d v="1899-12-30T00:04:09"/>
    <d v="1899-12-30T00:04:09"/>
    <s v="n/a"/>
    <x v="206"/>
    <n v="14.457831325301216"/>
    <n v="0"/>
    <x v="2"/>
    <m/>
    <d v="1899-12-30T00:00:00"/>
    <d v="1899-12-30T00:00:00"/>
    <m/>
    <n v="0"/>
    <n v="0"/>
    <d v="1899-12-30T01:48:44"/>
    <d v="1899-12-30T02:41:08"/>
    <d v="1899-12-30T00:54:22"/>
    <d v="1899-12-30T01:20:34"/>
    <n v="552"/>
    <x v="13"/>
    <x v="5"/>
    <n v="201409"/>
    <n v="37"/>
    <n v="0"/>
    <n v="7"/>
  </r>
  <r>
    <d v="2014-09-07T00:00:00"/>
    <d v="2014-09-07T00:00:00"/>
    <x v="8"/>
    <n v="1"/>
    <n v="0"/>
    <n v="10"/>
    <n v="3"/>
    <d v="1899-12-30T00:10:03"/>
    <d v="1899-12-30T00:10:03"/>
    <m/>
    <x v="206"/>
    <n v="5.9701492537313472"/>
    <n v="0"/>
    <x v="2"/>
    <m/>
    <d v="1899-12-30T00:00:00"/>
    <d v="1899-12-30T00:00:00"/>
    <m/>
    <n v="0"/>
    <n v="0"/>
    <d v="1899-12-30T04:23:19"/>
    <d v="1899-12-30T05:15:43"/>
    <d v="1899-12-30T02:11:39"/>
    <d v="1899-12-30T02:37:51"/>
    <n v="1589"/>
    <x v="13"/>
    <x v="5"/>
    <n v="201409"/>
    <n v="37"/>
    <n v="0"/>
    <n v="7"/>
  </r>
  <r>
    <d v="2014-09-07T00:00:00"/>
    <d v="2014-09-07T00:00:00"/>
    <x v="9"/>
    <n v="1"/>
    <n v="0"/>
    <n v="10"/>
    <n v="46"/>
    <d v="1899-12-30T00:10:46"/>
    <d v="1899-12-30T00:10:46"/>
    <m/>
    <x v="206"/>
    <n v="5.5727554179566603"/>
    <n v="0"/>
    <x v="2"/>
    <m/>
    <d v="1899-12-30T00:00:00"/>
    <d v="1899-12-30T00:00:00"/>
    <m/>
    <n v="0"/>
    <n v="0"/>
    <d v="1899-12-30T04:42:05"/>
    <d v="1899-12-30T05:34:29"/>
    <d v="1899-12-30T02:21:03"/>
    <d v="1899-12-30T02:47:15"/>
    <n v="2111"/>
    <x v="13"/>
    <x v="5"/>
    <n v="201409"/>
    <n v="37"/>
    <n v="0"/>
    <n v="7"/>
  </r>
  <r>
    <d v="2014-09-07T00:00:00"/>
    <d v="2014-09-07T00:00:00"/>
    <x v="10"/>
    <n v="1"/>
    <n v="0"/>
    <n v="13"/>
    <n v="42"/>
    <d v="1899-12-30T00:13:42"/>
    <d v="1899-12-30T00:13:42"/>
    <m/>
    <x v="206"/>
    <n v="4.379562043795624"/>
    <n v="0"/>
    <x v="2"/>
    <m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5"/>
    <n v="201409"/>
    <n v="37"/>
    <n v="0"/>
    <n v="7"/>
  </r>
  <r>
    <d v="2014-09-07T00:00:00"/>
    <d v="2014-09-07T00:00:00"/>
    <x v="11"/>
    <n v="1"/>
    <n v="0"/>
    <n v="11"/>
    <n v="39"/>
    <d v="1899-12-30T00:11:39"/>
    <d v="1899-12-30T00:11:39"/>
    <m/>
    <x v="206"/>
    <n v="5.1502145922746818"/>
    <n v="0"/>
    <x v="2"/>
    <m/>
    <d v="1899-12-30T00:00:00"/>
    <d v="1899-12-30T00:00:00"/>
    <m/>
    <n v="0"/>
    <n v="0"/>
    <d v="1899-12-30T05:05:14"/>
    <d v="1899-12-30T05:57:38"/>
    <d v="1899-12-30T02:32:37"/>
    <d v="1899-12-30T02:58:49"/>
    <n v="2559"/>
    <x v="13"/>
    <x v="5"/>
    <n v="201409"/>
    <n v="37"/>
    <n v="0"/>
    <n v="7"/>
  </r>
  <r>
    <d v="2014-09-07T00:00:00"/>
    <d v="2014-09-07T00:00:00"/>
    <x v="12"/>
    <n v="1"/>
    <n v="0"/>
    <n v="11"/>
    <n v="19"/>
    <d v="1899-12-30T00:11:19"/>
    <d v="1899-12-30T00:11:19"/>
    <m/>
    <x v="206"/>
    <n v="5.3019145802651"/>
    <n v="0"/>
    <x v="2"/>
    <m/>
    <d v="1899-12-30T00:00:00"/>
    <d v="1899-12-30T00:00:00"/>
    <m/>
    <n v="0"/>
    <n v="0"/>
    <d v="1899-12-30T04:56:30"/>
    <d v="1899-12-30T05:48:54"/>
    <d v="1899-12-30T02:28:15"/>
    <d v="1899-12-30T02:54:27"/>
    <n v="2422"/>
    <x v="13"/>
    <x v="5"/>
    <n v="201409"/>
    <n v="37"/>
    <n v="0"/>
    <n v="7"/>
  </r>
  <r>
    <d v="2014-09-07T00:00:00"/>
    <d v="2014-09-07T00:00:00"/>
    <x v="13"/>
    <n v="1"/>
    <n v="0"/>
    <n v="13"/>
    <n v="57"/>
    <d v="1899-12-30T00:13:57"/>
    <d v="1899-12-30T00:13:57"/>
    <m/>
    <x v="206"/>
    <n v="4.3010752688172076"/>
    <n v="0"/>
    <x v="2"/>
    <m/>
    <d v="1899-12-30T00:00:00"/>
    <d v="1899-12-30T00:00:00"/>
    <m/>
    <n v="0"/>
    <n v="0"/>
    <d v="1899-12-30T06:05:29"/>
    <d v="1899-12-30T06:57:53"/>
    <d v="1899-12-30T03:02:45"/>
    <d v="1899-12-30T03:28:57"/>
    <n v="2948"/>
    <x v="13"/>
    <x v="5"/>
    <n v="201409"/>
    <n v="37"/>
    <n v="0"/>
    <n v="7"/>
  </r>
  <r>
    <d v="2014-09-07T00:00:00"/>
    <d v="2014-09-07T00:00:00"/>
    <x v="14"/>
    <n v="1"/>
    <n v="0"/>
    <n v="14"/>
    <n v="53"/>
    <d v="1899-12-30T00:14:53"/>
    <d v="1899-12-30T00:14:53"/>
    <m/>
    <x v="206"/>
    <n v="4.0313549832026911"/>
    <n v="0"/>
    <x v="2"/>
    <m/>
    <d v="1899-12-30T00:00:00"/>
    <d v="1899-12-30T00:00:00"/>
    <m/>
    <n v="0"/>
    <n v="0"/>
    <d v="1899-12-30T06:29:57"/>
    <d v="1899-12-30T07:22:21"/>
    <d v="1899-12-30T03:14:58"/>
    <d v="1899-12-30T03:41:10"/>
    <n v="3007"/>
    <x v="13"/>
    <x v="5"/>
    <n v="201409"/>
    <n v="37"/>
    <n v="0"/>
    <n v="7"/>
  </r>
  <r>
    <d v="2014-09-07T00:00:00"/>
    <d v="2014-09-07T00:00:00"/>
    <x v="15"/>
    <n v="1"/>
    <n v="0"/>
    <n v="11"/>
    <n v="9"/>
    <d v="1899-12-30T00:11:09"/>
    <d v="1899-12-30T00:11:09"/>
    <m/>
    <x v="206"/>
    <n v="5.3811659192825152"/>
    <n v="0"/>
    <x v="2"/>
    <m/>
    <d v="1899-12-30T00:00:00"/>
    <d v="1899-12-30T00:00:00"/>
    <m/>
    <n v="0"/>
    <n v="0"/>
    <d v="1899-12-30T04:52:08"/>
    <d v="1899-12-30T05:44:32"/>
    <d v="1899-12-30T02:26:04"/>
    <d v="1899-12-30T02:52:16"/>
    <n v="2344"/>
    <x v="13"/>
    <x v="5"/>
    <n v="201409"/>
    <n v="37"/>
    <n v="0"/>
    <n v="7"/>
  </r>
  <r>
    <d v="2014-09-07T00:00:00"/>
    <d v="2014-09-07T00:00:00"/>
    <x v="16"/>
    <n v="1"/>
    <n v="0"/>
    <n v="12"/>
    <n v="55"/>
    <d v="1899-12-30T00:12:55"/>
    <d v="1899-12-30T00:12:55"/>
    <m/>
    <x v="206"/>
    <n v="4.6451612903225845"/>
    <n v="0"/>
    <x v="2"/>
    <m/>
    <d v="1899-12-30T00:00:00"/>
    <d v="1899-12-30T00:00:00"/>
    <m/>
    <n v="0"/>
    <n v="0"/>
    <d v="1899-12-30T05:38:25"/>
    <d v="1899-12-30T06:30:49"/>
    <d v="1899-12-30T02:49:12"/>
    <d v="1899-12-30T03:15:25"/>
    <n v="2861"/>
    <x v="13"/>
    <x v="5"/>
    <n v="201409"/>
    <n v="37"/>
    <n v="0"/>
    <n v="7"/>
  </r>
  <r>
    <d v="2014-09-07T00:00:00"/>
    <d v="2014-09-07T00:00:00"/>
    <x v="17"/>
    <n v="1"/>
    <n v="0"/>
    <n v="14"/>
    <n v="3"/>
    <d v="1899-12-30T00:14:03"/>
    <d v="1899-12-30T00:14:03"/>
    <m/>
    <x v="206"/>
    <n v="4.2704626334519604"/>
    <n v="0"/>
    <x v="2"/>
    <m/>
    <d v="1899-12-30T00:00:00"/>
    <d v="1899-12-30T00:00:00"/>
    <m/>
    <n v="0"/>
    <n v="0"/>
    <d v="1899-12-30T06:08:07"/>
    <d v="1899-12-30T07:00:31"/>
    <d v="1899-12-30T03:04:03"/>
    <d v="1899-12-30T03:30:15"/>
    <n v="2956"/>
    <x v="13"/>
    <x v="5"/>
    <n v="201409"/>
    <n v="37"/>
    <n v="0"/>
    <n v="7"/>
  </r>
  <r>
    <d v="2014-09-07T00:00:00"/>
    <d v="2014-09-07T00:00:00"/>
    <x v="18"/>
    <n v="1"/>
    <n v="0"/>
    <n v="12"/>
    <n v="34"/>
    <d v="1899-12-30T00:12:34"/>
    <d v="1899-12-30T00:12:34"/>
    <m/>
    <x v="206"/>
    <n v="4.7745358090185714"/>
    <n v="0"/>
    <x v="2"/>
    <m/>
    <d v="1899-12-30T00:00:00"/>
    <d v="1899-12-30T00:00:00"/>
    <m/>
    <n v="0"/>
    <n v="0"/>
    <d v="1899-12-30T05:29:15"/>
    <d v="1899-12-30T06:21:39"/>
    <d v="1899-12-30T02:44:37"/>
    <d v="1899-12-30T03:10:49"/>
    <n v="2815"/>
    <x v="13"/>
    <x v="5"/>
    <n v="201409"/>
    <n v="37"/>
    <n v="0"/>
    <n v="7"/>
  </r>
  <r>
    <d v="2014-09-07T00:00:00"/>
    <d v="2014-09-07T00:00:00"/>
    <x v="19"/>
    <n v="1"/>
    <n v="0"/>
    <n v="14"/>
    <n v="22"/>
    <d v="1899-12-30T00:14:22"/>
    <d v="1899-12-30T00:14:22"/>
    <m/>
    <x v="206"/>
    <n v="4.1763341067285413"/>
    <n v="0"/>
    <x v="2"/>
    <m/>
    <d v="1899-12-30T00:00:00"/>
    <d v="1899-12-30T00:00:00"/>
    <m/>
    <n v="0"/>
    <n v="0"/>
    <d v="1899-12-30T06:16:24"/>
    <d v="1899-12-30T07:08:48"/>
    <d v="1899-12-30T03:08:12"/>
    <d v="1899-12-30T03:34:24"/>
    <n v="2981"/>
    <x v="13"/>
    <x v="5"/>
    <n v="201409"/>
    <n v="37"/>
    <n v="0"/>
    <n v="7"/>
  </r>
  <r>
    <d v="2014-09-07T00:00:00"/>
    <d v="2014-09-07T00:00:00"/>
    <x v="20"/>
    <n v="1"/>
    <n v="0"/>
    <n v="14"/>
    <n v="14"/>
    <d v="1899-12-30T00:14:14"/>
    <d v="1899-12-30T00:14:14"/>
    <m/>
    <x v="206"/>
    <n v="4.2154566744730717"/>
    <n v="0"/>
    <x v="2"/>
    <m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5"/>
    <n v="201409"/>
    <n v="37"/>
    <n v="0"/>
    <n v="7"/>
  </r>
  <r>
    <d v="2014-09-09T00:00:00"/>
    <d v="1900-01-08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5"/>
    <n v="201409"/>
    <n v="37"/>
    <n v="1"/>
    <n v="9"/>
  </r>
  <r>
    <d v="2014-09-11T00:00:00"/>
    <d v="2014-09-11T00:00:00"/>
    <x v="1"/>
    <n v="10"/>
    <n v="0"/>
    <n v="27"/>
    <n v="30"/>
    <d v="1899-12-30T00:27:30"/>
    <d v="1899-12-30T00:02:45"/>
    <s v="YNHH"/>
    <x v="303"/>
    <n v="21.818181818181838"/>
    <n v="0"/>
    <x v="13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  <n v="37"/>
    <n v="1"/>
    <n v="11"/>
  </r>
  <r>
    <d v="2014-09-12T00:00:00"/>
    <d v="2014-09-12T00:00:00"/>
    <x v="2"/>
    <n v="2.8"/>
    <n v="0"/>
    <n v="33"/>
    <n v="29"/>
    <d v="1899-12-30T00:33:29"/>
    <d v="1899-12-30T00:11:57"/>
    <s v="Hoka"/>
    <x v="17"/>
    <n v="5.0174216027874605"/>
    <n v="0"/>
    <x v="6"/>
    <s v="http://app.strava.com/activities/193403127"/>
    <d v="1899-12-30T05:13:19"/>
    <d v="1899-12-30T02:36:39"/>
    <m/>
    <n v="0"/>
    <n v="0"/>
    <d v="1899-12-30T05:13:19"/>
    <d v="1899-12-30T06:05:43"/>
    <d v="1899-12-30T02:36:39"/>
    <d v="1899-12-30T03:02:51"/>
    <n v="2675"/>
    <x v="13"/>
    <x v="5"/>
    <n v="201409"/>
    <n v="37"/>
    <n v="0"/>
    <n v="12"/>
  </r>
  <r>
    <d v="2014-09-12T00:00:00"/>
    <d v="2014-09-12T00:00:00"/>
    <x v="1"/>
    <n v="13.6"/>
    <n v="0"/>
    <n v="54"/>
    <n v="26"/>
    <d v="1899-12-30T00:54:26"/>
    <d v="1899-12-30T00:04:00"/>
    <s v="Ciocci"/>
    <x v="412"/>
    <n v="14.990814451928976"/>
    <n v="0"/>
    <x v="22"/>
    <s v="http://app.strava.com/activities/193520524"/>
    <d v="1899-12-30T07:28:16"/>
    <d v="1899-12-30T03:44:08"/>
    <m/>
    <n v="0"/>
    <n v="0"/>
    <d v="1899-12-30T01:44:52"/>
    <d v="1899-12-30T02:37:16"/>
    <d v="1899-12-30T00:52:26"/>
    <d v="1899-12-30T01:18:38"/>
    <n v="492"/>
    <x v="13"/>
    <x v="5"/>
    <n v="201409"/>
    <n v="37"/>
    <n v="0"/>
    <n v="12"/>
  </r>
  <r>
    <d v="2014-09-14T00:00:00"/>
    <d v="2014-09-14T00:00:00"/>
    <x v="2"/>
    <n v="3.1"/>
    <n v="0"/>
    <n v="38"/>
    <n v="27"/>
    <d v="1899-12-30T00:38:27"/>
    <d v="1899-12-30T00:12:24"/>
    <s v="Hoka"/>
    <x v="413"/>
    <n v="4.8374512353706152"/>
    <n v="0"/>
    <x v="6"/>
    <s v="http://app.strava.com/activities/194687822"/>
    <d v="1899-12-30T05:24:58"/>
    <d v="1899-12-30T02:42:29"/>
    <m/>
    <n v="0"/>
    <n v="0"/>
    <d v="1899-12-30T05:24:58"/>
    <d v="1899-12-30T06:17:22"/>
    <d v="1899-12-30T02:42:29"/>
    <d v="1899-12-30T03:08:41"/>
    <n v="2783"/>
    <x v="13"/>
    <x v="5"/>
    <n v="201409"/>
    <n v="38"/>
    <n v="1"/>
    <n v="14"/>
  </r>
  <r>
    <d v="2014-09-16T00:00:00"/>
    <d v="2014-09-16T00:00:00"/>
    <x v="1"/>
    <n v="9.5"/>
    <n v="0"/>
    <n v="25"/>
    <n v="30"/>
    <d v="1899-12-30T00:25:30"/>
    <d v="1899-12-30T00:02:41"/>
    <s v="YNHH"/>
    <x v="303"/>
    <n v="22.352941176470605"/>
    <n v="0"/>
    <x v="13"/>
    <m/>
    <d v="1899-12-30T05:00:38"/>
    <d v="1899-12-30T02:30:19"/>
    <m/>
    <n v="0"/>
    <n v="0"/>
    <d v="1899-12-30T01:10:20"/>
    <d v="1899-12-30T02:02:44"/>
    <d v="1899-12-30T00:35:10"/>
    <d v="1899-12-30T01:01:22"/>
    <n v="85"/>
    <x v="13"/>
    <x v="5"/>
    <n v="201409"/>
    <n v="38"/>
    <n v="1"/>
    <n v="16"/>
  </r>
  <r>
    <d v="2014-09-18T00:00:00"/>
    <d v="2014-09-18T00:00:00"/>
    <x v="1"/>
    <n v="10"/>
    <n v="0"/>
    <n v="27"/>
    <n v="30"/>
    <d v="1899-12-30T00:27:30"/>
    <d v="1899-12-30T00:02:45"/>
    <s v="YNHH"/>
    <x v="303"/>
    <n v="21.818181818181838"/>
    <n v="0"/>
    <x v="13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  <n v="38"/>
    <n v="1"/>
    <n v="18"/>
  </r>
  <r>
    <d v="2014-09-19T00:00:00"/>
    <d v="2014-09-19T00:00:00"/>
    <x v="2"/>
    <n v="3"/>
    <n v="0"/>
    <n v="30"/>
    <n v="28"/>
    <d v="1899-12-30T00:30:28"/>
    <d v="1899-12-30T00:10:09"/>
    <s v="G2host"/>
    <x v="414"/>
    <n v="5.9080962800875323"/>
    <n v="0"/>
    <x v="22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  <n v="38"/>
    <n v="0"/>
    <n v="19"/>
  </r>
  <r>
    <d v="2014-09-19T00:00:00"/>
    <d v="2014-09-19T00:00:00"/>
    <x v="2"/>
    <n v="3"/>
    <n v="0"/>
    <n v="30"/>
    <n v="28"/>
    <d v="1899-12-30T00:30:28"/>
    <d v="1899-12-30T00:10:09"/>
    <s v="G2host"/>
    <x v="414"/>
    <n v="5.9080962800875323"/>
    <n v="0"/>
    <x v="22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  <n v="38"/>
    <n v="0"/>
    <n v="19"/>
  </r>
  <r>
    <d v="2014-09-21T00:00:00"/>
    <d v="2014-09-21T00:00:00"/>
    <x v="1"/>
    <n v="26.9"/>
    <n v="2"/>
    <n v="0"/>
    <n v="57"/>
    <d v="1899-12-30T02:00:57"/>
    <d v="1899-12-30T00:04:30"/>
    <s v="Ciocci"/>
    <x v="415"/>
    <n v="13.344357172385294"/>
    <n v="0"/>
    <x v="37"/>
    <s v="http://app.strava.com/activities/197611598"/>
    <d v="1899-12-30T08:23:35"/>
    <d v="1899-12-30T04:11:48"/>
    <m/>
    <n v="0"/>
    <n v="0"/>
    <d v="1899-12-30T01:57:48"/>
    <d v="1899-12-30T02:50:12"/>
    <d v="1899-12-30T00:58:54"/>
    <d v="1899-12-30T01:25:06"/>
    <n v="651"/>
    <x v="13"/>
    <x v="5"/>
    <n v="201409"/>
    <n v="39"/>
    <n v="1"/>
    <n v="21"/>
  </r>
  <r>
    <d v="2014-09-23T00:00:00"/>
    <d v="2014-09-23T00:00:00"/>
    <x v="1"/>
    <n v="8.5"/>
    <n v="0"/>
    <n v="25"/>
    <n v="0"/>
    <d v="1899-12-30T00:25:00"/>
    <d v="1899-12-30T00:02:56"/>
    <s v="YNHH"/>
    <x v="303"/>
    <n v="20.400000000000016"/>
    <n v="0"/>
    <x v="13"/>
    <m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5"/>
    <n v="201409"/>
    <n v="39"/>
    <n v="1"/>
    <n v="23"/>
  </r>
  <r>
    <d v="2014-09-23T00:00:00"/>
    <d v="2014-09-23T00:00:00"/>
    <x v="2"/>
    <n v="1"/>
    <n v="0"/>
    <n v="9"/>
    <n v="34"/>
    <d v="1899-12-30T00:09:34"/>
    <d v="1899-12-30T00:09:34"/>
    <s v="YNHH"/>
    <x v="274"/>
    <n v="6.2717770034843259"/>
    <n v="0"/>
    <x v="13"/>
    <m/>
    <d v="1899-12-30T04:10:39"/>
    <d v="1899-12-30T02:05:19"/>
    <m/>
    <n v="0"/>
    <n v="0"/>
    <d v="1899-12-30T04:10:39"/>
    <d v="1899-12-30T05:03:03"/>
    <d v="1899-12-30T02:05:19"/>
    <d v="1899-12-30T02:31:31"/>
    <n v="1174"/>
    <x v="13"/>
    <x v="5"/>
    <n v="201409"/>
    <n v="39"/>
    <n v="0"/>
    <n v="23"/>
  </r>
  <r>
    <d v="2014-09-25T00:00:00"/>
    <d v="2014-09-25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  <n v="39"/>
    <n v="1"/>
    <n v="25"/>
  </r>
  <r>
    <d v="2014-09-26T00:00:00"/>
    <d v="2014-09-26T00:00:00"/>
    <x v="2"/>
    <n v="1.6"/>
    <n v="0"/>
    <n v="18"/>
    <n v="46"/>
    <d v="1899-12-30T00:18:46"/>
    <d v="1899-12-30T00:11:44"/>
    <s v="Hoka"/>
    <x v="386"/>
    <n v="5.1154529307282459"/>
    <n v="0"/>
    <x v="14"/>
    <m/>
    <d v="1899-12-30T05:07:18"/>
    <d v="1899-12-30T02:33:39"/>
    <m/>
    <n v="0"/>
    <n v="0"/>
    <d v="1899-12-30T05:07:18"/>
    <d v="1899-12-30T05:59:42"/>
    <d v="1899-12-30T02:33:39"/>
    <d v="1899-12-30T02:59:51"/>
    <n v="2593"/>
    <x v="13"/>
    <x v="5"/>
    <n v="201409"/>
    <n v="39"/>
    <n v="0"/>
    <n v="26"/>
  </r>
  <r>
    <d v="2014-09-26T00:00:00"/>
    <d v="2014-09-26T00:00:00"/>
    <x v="1"/>
    <n v="11"/>
    <n v="0"/>
    <n v="54"/>
    <n v="15"/>
    <d v="1899-12-30T00:54:15"/>
    <d v="1899-12-30T00:04:56"/>
    <s v="Ciocci"/>
    <x v="17"/>
    <n v="12.16589861751153"/>
    <n v="0"/>
    <x v="14"/>
    <s v="http://app.strava.com/activities/199696607"/>
    <d v="1899-12-30T09:12:22"/>
    <d v="1899-12-30T04:36:11"/>
    <m/>
    <n v="0"/>
    <n v="0"/>
    <d v="1899-12-30T02:09:13"/>
    <d v="1899-12-30T03:01:37"/>
    <d v="1899-12-30T01:04:36"/>
    <d v="1899-12-30T01:30:48"/>
    <n v="721"/>
    <x v="13"/>
    <x v="5"/>
    <n v="201409"/>
    <n v="39"/>
    <n v="0"/>
    <n v="26"/>
  </r>
  <r>
    <d v="2014-09-28T00:00:00"/>
    <d v="2014-09-28T00:00:00"/>
    <x v="2"/>
    <n v="3.1"/>
    <n v="0"/>
    <n v="31"/>
    <n v="50"/>
    <d v="1899-12-30T00:31:50"/>
    <d v="1899-12-30T00:10:16"/>
    <s v="Hoka"/>
    <x v="413"/>
    <n v="5.8429319371727804"/>
    <n v="0"/>
    <x v="2"/>
    <s v="http://app.strava.com/activities/200865941"/>
    <d v="1899-12-30T04:29:03"/>
    <d v="1899-12-30T02:14:31"/>
    <m/>
    <n v="0"/>
    <n v="0"/>
    <d v="1899-12-30T04:29:03"/>
    <d v="1899-12-30T05:21:27"/>
    <d v="1899-12-30T02:14:31"/>
    <d v="1899-12-30T02:40:43"/>
    <n v="1758"/>
    <x v="13"/>
    <x v="5"/>
    <n v="201409"/>
    <n v="40"/>
    <n v="1"/>
    <n v="28"/>
  </r>
  <r>
    <d v="2014-09-30T00:00:00"/>
    <d v="2014-09-30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  <n v="40"/>
    <n v="1"/>
    <n v="30"/>
  </r>
  <r>
    <d v="2014-10-01T00:00:00"/>
    <d v="2014-10-01T00:00:00"/>
    <x v="2"/>
    <n v="2.5"/>
    <n v="0"/>
    <n v="27"/>
    <n v="29"/>
    <d v="1899-12-30T00:27:29"/>
    <d v="1899-12-30T00:11:00"/>
    <s v="G2host"/>
    <x v="274"/>
    <n v="5.4578532443905443"/>
    <n v="0"/>
    <x v="13"/>
    <m/>
    <d v="1899-12-30T04:48:02"/>
    <d v="1899-12-30T02:24:01"/>
    <m/>
    <n v="0"/>
    <n v="0"/>
    <d v="1899-12-30T04:48:02"/>
    <d v="1899-12-30T05:40:26"/>
    <d v="1899-12-30T02:24:01"/>
    <d v="1899-12-30T02:50:13"/>
    <n v="2245"/>
    <x v="13"/>
    <x v="6"/>
    <n v="201410"/>
    <n v="40"/>
    <n v="0"/>
    <n v="1"/>
  </r>
  <r>
    <d v="2014-10-02T00:00:00"/>
    <d v="2014-10-02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6"/>
    <n v="201410"/>
    <n v="40"/>
    <n v="0"/>
    <n v="2"/>
  </r>
  <r>
    <d v="2014-10-05T00:00:00"/>
    <d v="2014-10-05T00:00:00"/>
    <x v="1"/>
    <n v="28.2"/>
    <n v="2"/>
    <n v="19"/>
    <n v="38"/>
    <d v="1899-12-30T02:19:38"/>
    <d v="1899-12-30T00:04:57"/>
    <s v="Ciocci"/>
    <x v="416"/>
    <n v="12.117450465504904"/>
    <n v="0"/>
    <x v="16"/>
    <s v="http://app.strava.com/activities/203604989"/>
    <d v="1899-12-30T09:14:34"/>
    <d v="1899-12-30T04:37:17"/>
    <m/>
    <n v="0"/>
    <n v="0"/>
    <d v="1899-12-30T02:09:44"/>
    <d v="1899-12-30T03:02:08"/>
    <d v="1899-12-30T01:04:52"/>
    <d v="1899-12-30T01:31:04"/>
    <n v="722"/>
    <x v="13"/>
    <x v="6"/>
    <n v="201410"/>
    <n v="41"/>
    <n v="2"/>
    <n v="5"/>
  </r>
  <r>
    <d v="2014-10-07T00:00:00"/>
    <d v="2014-10-07T00:00:00"/>
    <x v="2"/>
    <n v="3.3"/>
    <n v="0"/>
    <n v="37"/>
    <n v="7"/>
    <d v="1899-12-30T00:37:07"/>
    <d v="1899-12-30T00:11:15"/>
    <s v="G2host"/>
    <x v="417"/>
    <n v="5.3345307588684365"/>
    <n v="141"/>
    <x v="14"/>
    <s v="http://app.strava.com/activities/204496998"/>
    <d v="1899-12-30T04:54:41"/>
    <d v="1899-12-30T02:27:21"/>
    <m/>
    <n v="0"/>
    <n v="0"/>
    <d v="1899-12-30T04:54:41"/>
    <d v="1899-12-30T05:47:05"/>
    <d v="1899-12-30T02:27:21"/>
    <d v="1899-12-30T02:53:33"/>
    <n v="2382"/>
    <x v="13"/>
    <x v="6"/>
    <n v="201410"/>
    <n v="41"/>
    <n v="1"/>
    <n v="7"/>
  </r>
  <r>
    <d v="2014-10-08T00:00:00"/>
    <d v="2014-10-08T00:00:00"/>
    <x v="1"/>
    <n v="12.8"/>
    <n v="0"/>
    <n v="33"/>
    <n v="0"/>
    <d v="1899-12-30T00:33:00"/>
    <d v="1899-12-30T00:02:35"/>
    <s v="YNHH"/>
    <x v="303"/>
    <n v="23.272727272727288"/>
    <n v="123"/>
    <x v="13"/>
    <m/>
    <d v="1899-12-30T04:48:45"/>
    <d v="1899-12-30T02:24:22"/>
    <m/>
    <n v="0"/>
    <n v="0"/>
    <d v="1899-12-30T01:07:33"/>
    <d v="1899-12-30T01:59:57"/>
    <d v="1899-12-30T00:33:46"/>
    <d v="1899-12-30T00:59:58"/>
    <n v="54"/>
    <x v="13"/>
    <x v="6"/>
    <n v="201410"/>
    <n v="41"/>
    <n v="0"/>
    <n v="8"/>
  </r>
  <r>
    <d v="2014-10-10T00:00:00"/>
    <d v="2014-10-10T00:00:00"/>
    <x v="2"/>
    <n v="5.2"/>
    <n v="0"/>
    <n v="59"/>
    <n v="30"/>
    <d v="1899-12-30T00:59:30"/>
    <d v="1899-12-30T00:11:27"/>
    <s v="Hoka"/>
    <x v="418"/>
    <n v="5.2436974789916011"/>
    <n v="143"/>
    <x v="14"/>
    <s v="http://app.strava.com/activities/205636802"/>
    <d v="1899-12-30T04:59:47"/>
    <d v="1899-12-30T02:29:54"/>
    <m/>
    <n v="0"/>
    <n v="0"/>
    <d v="1899-12-30T04:59:47"/>
    <d v="1899-12-30T05:52:11"/>
    <d v="1899-12-30T02:29:54"/>
    <d v="1899-12-30T02:56:06"/>
    <n v="2488"/>
    <x v="13"/>
    <x v="6"/>
    <n v="201410"/>
    <n v="41"/>
    <n v="1"/>
    <n v="10"/>
  </r>
  <r>
    <d v="2014-10-12T00:00:00"/>
    <d v="2014-10-12T00:00:00"/>
    <x v="1"/>
    <n v="32.1"/>
    <n v="2"/>
    <n v="28"/>
    <n v="46"/>
    <d v="1899-12-30T02:28:46"/>
    <d v="1899-12-30T00:04:38"/>
    <s v="Ciocci"/>
    <x v="419"/>
    <n v="12.946448577190241"/>
    <n v="0"/>
    <x v="19"/>
    <s v="http://app.strava.com/activities/206447537"/>
    <d v="1899-12-30T08:39:04"/>
    <d v="1899-12-30T04:19:32"/>
    <m/>
    <n v="0"/>
    <n v="0"/>
    <d v="1899-12-30T02:01:25"/>
    <d v="1899-12-30T02:53:49"/>
    <d v="1899-12-30T01:00:43"/>
    <d v="1899-12-30T01:26:55"/>
    <n v="689"/>
    <x v="13"/>
    <x v="6"/>
    <n v="201410"/>
    <n v="42"/>
    <n v="1"/>
    <n v="12"/>
  </r>
  <r>
    <d v="2014-10-14T00:00:00"/>
    <d v="2014-10-14T00:00:00"/>
    <x v="2"/>
    <n v="3.3"/>
    <n v="0"/>
    <n v="36"/>
    <n v="19"/>
    <d v="1899-12-30T00:36:19"/>
    <d v="1899-12-30T00:11:00"/>
    <s v="G2host"/>
    <x v="417"/>
    <n v="5.4520422212023902"/>
    <n v="141"/>
    <x v="14"/>
    <s v="http://app.strava.com/activities/207275392"/>
    <d v="1899-12-30T04:48:20"/>
    <d v="1899-12-30T02:24:10"/>
    <m/>
    <n v="0"/>
    <n v="0"/>
    <d v="1899-12-30T04:48:20"/>
    <d v="1899-12-30T05:40:44"/>
    <d v="1899-12-30T02:24:10"/>
    <d v="1899-12-30T02:50:22"/>
    <n v="2256"/>
    <x v="13"/>
    <x v="6"/>
    <n v="201410"/>
    <n v="42"/>
    <n v="1"/>
    <n v="14"/>
  </r>
  <r>
    <d v="2014-10-15T00:00:00"/>
    <d v="2014-10-15T00:00:00"/>
    <x v="1"/>
    <n v="21"/>
    <n v="0"/>
    <n v="51"/>
    <n v="27"/>
    <d v="1899-12-30T00:51:27"/>
    <d v="1899-12-30T00:02:27"/>
    <s v="YNHH"/>
    <x v="303"/>
    <n v="24.489795918367367"/>
    <n v="129"/>
    <x v="13"/>
    <m/>
    <d v="1899-12-30T04:34:24"/>
    <d v="1899-12-30T02:17:12"/>
    <m/>
    <n v="0"/>
    <n v="0"/>
    <d v="1899-12-30T01:04:11"/>
    <d v="1899-12-30T01:56:35"/>
    <d v="1899-12-30T00:32:06"/>
    <d v="1899-12-30T00:58:18"/>
    <n v="32"/>
    <x v="13"/>
    <x v="6"/>
    <n v="201410"/>
    <n v="42"/>
    <n v="0"/>
    <n v="15"/>
  </r>
  <r>
    <d v="2014-10-17T00:00:00"/>
    <d v="2014-10-17T00:00:00"/>
    <x v="2"/>
    <n v="5.4"/>
    <n v="1"/>
    <n v="2"/>
    <n v="3"/>
    <d v="1899-12-30T01:02:03"/>
    <d v="1899-12-30T00:11:29"/>
    <s v="G2host"/>
    <x v="420"/>
    <n v="5.2215954875100774"/>
    <n v="144"/>
    <x v="14"/>
    <s v="http://app.strava.com/activities/208428809"/>
    <d v="1899-12-30T05:01:03"/>
    <d v="1899-12-30T02:30:32"/>
    <m/>
    <n v="0"/>
    <n v="0"/>
    <d v="1899-12-30T05:01:03"/>
    <d v="1899-12-30T05:53:27"/>
    <d v="1899-12-30T02:30:32"/>
    <d v="1899-12-30T02:56:44"/>
    <n v="2510"/>
    <x v="13"/>
    <x v="6"/>
    <n v="201410"/>
    <n v="42"/>
    <n v="1"/>
    <n v="17"/>
  </r>
  <r>
    <d v="2014-10-19T00:00:00"/>
    <d v="2014-10-19T00:00:00"/>
    <x v="2"/>
    <n v="3"/>
    <n v="0"/>
    <n v="32"/>
    <n v="54"/>
    <d v="1899-12-30T00:32:54"/>
    <d v="1899-12-30T00:10:58"/>
    <s v="Hoka"/>
    <x v="421"/>
    <n v="5.4711246200607944"/>
    <n v="157"/>
    <x v="19"/>
    <s v="Run with Logan http://app.strava.com/activities/209269717"/>
    <d v="1899-12-30T04:47:20"/>
    <d v="1899-12-30T02:23:40"/>
    <m/>
    <n v="0"/>
    <n v="0"/>
    <d v="1899-12-30T04:47:20"/>
    <d v="1899-12-30T05:39:44"/>
    <d v="1899-12-30T02:23:40"/>
    <d v="1899-12-30T02:49:52"/>
    <n v="2231"/>
    <x v="13"/>
    <x v="6"/>
    <n v="201410"/>
    <n v="43"/>
    <n v="1"/>
    <n v="19"/>
  </r>
  <r>
    <d v="2014-10-20T00:00:00"/>
    <d v="2014-10-20T00:00:00"/>
    <x v="0"/>
    <n v="0.75"/>
    <n v="0"/>
    <n v="30"/>
    <n v="0"/>
    <d v="1899-12-30T00:30:00"/>
    <d v="1899-12-30T00:40:00"/>
    <s v="PHS"/>
    <x v="286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6"/>
    <n v="201410"/>
    <n v="43"/>
    <n v="0"/>
    <n v="20"/>
  </r>
  <r>
    <d v="2014-10-21T00:00:00"/>
    <d v="2014-10-21T00:00:00"/>
    <x v="2"/>
    <n v="3.2"/>
    <n v="0"/>
    <n v="36"/>
    <n v="55"/>
    <d v="1899-12-30T00:36:55"/>
    <d v="1899-12-30T00:11:32"/>
    <s v="G2host"/>
    <x v="351"/>
    <n v="5.2009029345372513"/>
    <n v="142"/>
    <x v="14"/>
    <s v="http://app.strava.com/activities/210426222"/>
    <d v="1899-12-30T05:02:15"/>
    <d v="1899-12-30T02:31:08"/>
    <m/>
    <n v="0"/>
    <n v="0"/>
    <d v="1899-12-30T05:02:15"/>
    <d v="1899-12-30T05:54:39"/>
    <d v="1899-12-30T02:31:08"/>
    <d v="1899-12-30T02:57:20"/>
    <n v="2527"/>
    <x v="13"/>
    <x v="6"/>
    <n v="201410"/>
    <n v="43"/>
    <n v="0"/>
    <n v="21"/>
  </r>
  <r>
    <d v="2014-10-24T00:00:00"/>
    <d v="2014-10-24T00:00:00"/>
    <x v="2"/>
    <n v="4.7"/>
    <n v="0"/>
    <n v="58"/>
    <n v="20"/>
    <d v="1899-12-30T00:58:20"/>
    <d v="1899-12-30T00:12:25"/>
    <s v="Hoka"/>
    <x v="422"/>
    <n v="4.8342857142857181"/>
    <n v="143"/>
    <x v="14"/>
    <s v="http://app.strava.com/activities/211116847"/>
    <d v="1899-12-30T05:25:11"/>
    <d v="1899-12-30T02:42:35"/>
    <m/>
    <n v="0"/>
    <n v="0"/>
    <d v="1899-12-30T05:25:11"/>
    <d v="1899-12-30T06:17:35"/>
    <d v="1899-12-30T02:42:35"/>
    <d v="1899-12-30T03:08:47"/>
    <n v="2785"/>
    <x v="13"/>
    <x v="6"/>
    <n v="201410"/>
    <n v="43"/>
    <n v="2"/>
    <n v="24"/>
  </r>
  <r>
    <d v="2014-10-27T00:00:00"/>
    <d v="2014-10-27T00:00:00"/>
    <x v="2"/>
    <n v="3.35"/>
    <n v="0"/>
    <n v="37"/>
    <n v="53"/>
    <d v="1899-12-30T00:37:53"/>
    <d v="1899-12-30T00:11:19"/>
    <s v="G2host"/>
    <x v="423"/>
    <n v="5.3057633084029963"/>
    <n v="138"/>
    <x v="14"/>
    <s v="http://app.strava.com/activities/212368289"/>
    <d v="1899-12-30T04:56:17"/>
    <d v="1899-12-30T02:28:08"/>
    <m/>
    <n v="0"/>
    <n v="0"/>
    <d v="1899-12-30T04:56:17"/>
    <d v="1899-12-30T05:48:41"/>
    <d v="1899-12-30T02:28:08"/>
    <d v="1899-12-30T02:54:20"/>
    <n v="2419"/>
    <x v="13"/>
    <x v="6"/>
    <n v="201410"/>
    <n v="44"/>
    <n v="2"/>
    <n v="27"/>
  </r>
  <r>
    <d v="2014-10-27T00:00:00"/>
    <d v="2014-10-27T00:00:00"/>
    <x v="0"/>
    <n v="0.68"/>
    <n v="0"/>
    <n v="23"/>
    <n v="0"/>
    <d v="1899-12-30T00:23:00"/>
    <d v="1899-12-30T00:33:49"/>
    <s v="PHS"/>
    <x v="362"/>
    <n v="1.773913043478262"/>
    <n v="0"/>
    <x v="13"/>
    <m/>
    <d v="1899-12-30T01:21:11"/>
    <d v="1899-12-30T00:40:35"/>
    <m/>
    <n v="0"/>
    <n v="0"/>
    <d v="1899-12-30T14:46:11"/>
    <d v="1899-12-30T15:38:35"/>
    <d v="1899-12-30T07:23:05"/>
    <d v="1899-12-30T07:49:17"/>
    <n v="3226"/>
    <x v="13"/>
    <x v="6"/>
    <n v="201410"/>
    <n v="44"/>
    <n v="0"/>
    <n v="27"/>
  </r>
  <r>
    <d v="2014-10-29T00:00:00"/>
    <d v="2014-10-29T00:00:00"/>
    <x v="1"/>
    <n v="17"/>
    <n v="0"/>
    <n v="47"/>
    <n v="0"/>
    <d v="1899-12-30T00:47:00"/>
    <d v="1899-12-30T00:02:46"/>
    <s v="YNHH"/>
    <x v="303"/>
    <n v="21.702127659574483"/>
    <n v="128"/>
    <x v="13"/>
    <m/>
    <d v="1899-12-30T05:09:39"/>
    <d v="1899-12-30T02:34:49"/>
    <m/>
    <n v="0"/>
    <n v="0"/>
    <d v="1899-12-30T01:12:26"/>
    <d v="1899-12-30T02:04:50"/>
    <d v="1899-12-30T00:36:13"/>
    <d v="1899-12-30T01:02:25"/>
    <n v="109"/>
    <x v="13"/>
    <x v="6"/>
    <n v="201410"/>
    <n v="44"/>
    <n v="1"/>
    <n v="29"/>
  </r>
  <r>
    <d v="2014-10-30T00:00:00"/>
    <d v="2014-10-30T00:00:00"/>
    <x v="2"/>
    <n v="3"/>
    <n v="0"/>
    <n v="33"/>
    <n v="53"/>
    <d v="1899-12-30T00:33:53"/>
    <d v="1899-12-30T00:11:18"/>
    <s v="Hoka"/>
    <x v="356"/>
    <n v="5.3123462862764432"/>
    <n v="141"/>
    <x v="14"/>
    <s v="http://app.strava.com/activities/213578423"/>
    <d v="1899-12-30T04:55:55"/>
    <d v="1899-12-30T02:27:57"/>
    <m/>
    <n v="0"/>
    <n v="0"/>
    <d v="1899-12-30T04:55:55"/>
    <d v="1899-12-30T05:48:19"/>
    <d v="1899-12-30T02:27:57"/>
    <d v="1899-12-30T02:54:09"/>
    <n v="2409"/>
    <x v="13"/>
    <x v="6"/>
    <n v="201410"/>
    <n v="44"/>
    <n v="0"/>
    <n v="30"/>
  </r>
  <r>
    <d v="2014-10-31T00:00:00"/>
    <d v="2014-10-31T00:00:00"/>
    <x v="2"/>
    <n v="7.5"/>
    <n v="1"/>
    <n v="24"/>
    <n v="27"/>
    <d v="1899-12-30T01:24:27"/>
    <d v="1899-12-30T00:11:16"/>
    <s v="Hoka"/>
    <x v="16"/>
    <n v="5.3285968028419219"/>
    <n v="151"/>
    <x v="19"/>
    <s v="http://app.strava.com/activities/213947315"/>
    <d v="1899-12-30T04:55:01"/>
    <d v="1899-12-30T02:27:30"/>
    <m/>
    <n v="0"/>
    <n v="0"/>
    <d v="1899-12-30T04:55:01"/>
    <d v="1899-12-30T05:47:25"/>
    <d v="1899-12-30T02:27:30"/>
    <d v="1899-12-30T02:53:42"/>
    <n v="2389"/>
    <x v="13"/>
    <x v="6"/>
    <n v="201410"/>
    <n v="44"/>
    <n v="0"/>
    <n v="31"/>
  </r>
  <r>
    <d v="2014-11-02T00:00:00"/>
    <d v="2014-11-02T00:00:00"/>
    <x v="1"/>
    <n v="26.2"/>
    <n v="1"/>
    <n v="56"/>
    <n v="44"/>
    <d v="1899-12-30T01:56:44"/>
    <d v="1899-12-30T00:04:27"/>
    <s v="Ciocci"/>
    <x v="416"/>
    <n v="13.466590519703038"/>
    <n v="0"/>
    <x v="16"/>
    <s v="http://app.strava.com/activities/214714413 Ride with Greg"/>
    <d v="1899-12-30T08:19:01"/>
    <d v="1899-12-30T04:09:30"/>
    <m/>
    <n v="0"/>
    <n v="0"/>
    <d v="1899-12-30T01:56:44"/>
    <d v="1899-12-30T02:49:08"/>
    <d v="1899-12-30T00:58:22"/>
    <d v="1899-12-30T01:24:34"/>
    <n v="641"/>
    <x v="13"/>
    <x v="7"/>
    <n v="201411"/>
    <n v="45"/>
    <n v="1"/>
    <n v="2"/>
  </r>
  <r>
    <d v="2014-11-03T00:00:00"/>
    <d v="2014-11-03T00:00:00"/>
    <x v="0"/>
    <n v="1.25"/>
    <n v="0"/>
    <n v="45"/>
    <n v="0"/>
    <d v="1899-12-30T00:45:00"/>
    <d v="1899-12-30T00:36:00"/>
    <s v="PHS"/>
    <x v="362"/>
    <n v="1.6666666666666679"/>
    <n v="0"/>
    <x v="13"/>
    <m/>
    <d v="1899-12-30T01:26:24"/>
    <d v="1899-12-30T00:43:12"/>
    <m/>
    <n v="0"/>
    <n v="0"/>
    <d v="1899-12-30T15:43:12"/>
    <d v="1899-12-30T16:35:36"/>
    <d v="1899-12-30T07:51:36"/>
    <d v="1899-12-30T08:17:48"/>
    <n v="3310"/>
    <x v="13"/>
    <x v="7"/>
    <n v="201411"/>
    <n v="45"/>
    <e v="#REF!"/>
    <n v="3"/>
  </r>
  <r>
    <d v="2014-11-04T00:00:00"/>
    <d v="2014-11-04T00:00:00"/>
    <x v="2"/>
    <n v="3.7"/>
    <n v="0"/>
    <n v="42"/>
    <n v="20"/>
    <d v="1899-12-30T00:42:20"/>
    <d v="1899-12-30T00:11:26"/>
    <s v="G2host"/>
    <x v="356"/>
    <n v="5.2440944881889804"/>
    <n v="139"/>
    <x v="14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  <n v="45"/>
    <n v="0"/>
    <n v="4"/>
  </r>
  <r>
    <d v="2014-11-04T00:00:00"/>
    <d v="2014-11-04T00:00:00"/>
    <x v="2"/>
    <n v="3.7"/>
    <n v="0"/>
    <n v="42"/>
    <n v="20"/>
    <d v="1899-12-30T00:42:20"/>
    <d v="1899-12-30T00:11:26"/>
    <s v="G2host"/>
    <x v="356"/>
    <n v="5.2440944881889804"/>
    <n v="139"/>
    <x v="14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  <n v="45"/>
    <n v="0"/>
    <n v="4"/>
  </r>
  <r>
    <d v="2014-11-06T00:00:00"/>
    <d v="2014-11-06T00:00:00"/>
    <x v="2"/>
    <n v="3"/>
    <n v="0"/>
    <n v="29"/>
    <n v="59"/>
    <d v="1899-12-30T00:29:59"/>
    <d v="1899-12-30T00:10:00"/>
    <s v="G2host"/>
    <x v="274"/>
    <n v="6.003335186214569"/>
    <n v="135"/>
    <x v="13"/>
    <m/>
    <d v="1899-12-30T04:21:51"/>
    <d v="1899-12-30T02:10:56"/>
    <m/>
    <n v="0"/>
    <n v="0"/>
    <d v="1899-12-30T04:21:51"/>
    <d v="1899-12-30T05:14:15"/>
    <d v="1899-12-30T02:10:56"/>
    <d v="1899-12-30T02:37:08"/>
    <n v="1516"/>
    <x v="13"/>
    <x v="7"/>
    <n v="201411"/>
    <n v="45"/>
    <n v="1"/>
    <n v="6"/>
  </r>
  <r>
    <d v="2014-11-07T00:00:00"/>
    <d v="2014-11-07T00:00:00"/>
    <x v="2"/>
    <n v="7.5"/>
    <n v="1"/>
    <n v="19"/>
    <n v="36"/>
    <d v="1899-12-30T01:19:36"/>
    <d v="1899-12-30T00:10:37"/>
    <s v="Ghost"/>
    <x v="16"/>
    <n v="5.6532663316582958"/>
    <n v="157"/>
    <x v="19"/>
    <s v="http://app.strava.com/activities/216550613"/>
    <d v="1899-12-30T04:38:04"/>
    <d v="1899-12-30T02:19:02"/>
    <m/>
    <n v="0"/>
    <n v="0"/>
    <d v="1899-12-30T04:38:04"/>
    <d v="1899-12-30T05:30:28"/>
    <d v="1899-12-30T02:19:02"/>
    <d v="1899-12-30T02:45:14"/>
    <n v="2016"/>
    <x v="13"/>
    <x v="7"/>
    <n v="201411"/>
    <n v="45"/>
    <n v="0"/>
    <n v="7"/>
  </r>
  <r>
    <d v="2014-11-10T00:00:00"/>
    <d v="2014-11-10T00:00:00"/>
    <x v="0"/>
    <n v="0.56999999999999995"/>
    <n v="0"/>
    <n v="19"/>
    <n v="0"/>
    <d v="1899-12-30T00:19:00"/>
    <d v="1899-12-30T00:33:20"/>
    <s v="PHS"/>
    <x v="362"/>
    <n v="1.8000000000000012"/>
    <n v="0"/>
    <x v="13"/>
    <m/>
    <d v="1899-12-30T01:20:00"/>
    <d v="1899-12-30T00:40:00"/>
    <m/>
    <n v="0"/>
    <n v="0"/>
    <d v="1899-12-30T14:33:20"/>
    <d v="1899-12-30T15:25:44"/>
    <d v="1899-12-30T07:16:40"/>
    <d v="1899-12-30T07:42:52"/>
    <n v="3206"/>
    <x v="13"/>
    <x v="7"/>
    <n v="201411"/>
    <n v="46"/>
    <n v="2"/>
    <n v="10"/>
  </r>
  <r>
    <d v="2014-11-11T00:00:00"/>
    <d v="2014-11-11T00:00:00"/>
    <x v="2"/>
    <n v="3.25"/>
    <n v="0"/>
    <n v="37"/>
    <n v="45"/>
    <d v="1899-12-30T00:37:45"/>
    <d v="1899-12-30T00:11:37"/>
    <s v="G2host"/>
    <x v="351"/>
    <n v="5.1655629139072881"/>
    <n v="139"/>
    <x v="14"/>
    <s v="http://app.strava.com/activities/218165388"/>
    <d v="1899-12-30T05:04:19"/>
    <d v="1899-12-30T02:32:10"/>
    <m/>
    <n v="0"/>
    <n v="0"/>
    <d v="1899-12-30T05:04:19"/>
    <d v="1899-12-30T05:56:43"/>
    <d v="1899-12-30T02:32:10"/>
    <d v="1899-12-30T02:58:22"/>
    <n v="2551"/>
    <x v="13"/>
    <x v="7"/>
    <n v="201411"/>
    <n v="46"/>
    <n v="0"/>
    <n v="11"/>
  </r>
  <r>
    <d v="2014-11-12T00:00:00"/>
    <d v="2014-11-12T00:00:00"/>
    <x v="0"/>
    <n v="1"/>
    <n v="0"/>
    <n v="32"/>
    <n v="7"/>
    <d v="1899-12-30T00:32:07"/>
    <d v="1899-12-30T00:32:07"/>
    <s v="PHS"/>
    <x v="362"/>
    <n v="1.8681888946549057"/>
    <n v="0"/>
    <x v="13"/>
    <m/>
    <d v="1899-12-30T01:17:05"/>
    <d v="1899-12-30T00:38:32"/>
    <m/>
    <n v="0"/>
    <n v="0"/>
    <d v="1899-12-30T14:01:27"/>
    <d v="1899-12-30T14:53:51"/>
    <d v="1899-12-30T07:00:44"/>
    <d v="1899-12-30T07:26:56"/>
    <n v="3172"/>
    <x v="13"/>
    <x v="7"/>
    <n v="201411"/>
    <n v="46"/>
    <n v="0"/>
    <n v="12"/>
  </r>
  <r>
    <d v="2014-11-14T00:00:00"/>
    <d v="2014-11-14T00:00:00"/>
    <x v="2"/>
    <n v="4.8"/>
    <n v="0"/>
    <n v="51"/>
    <n v="20"/>
    <d v="1899-12-30T00:51:20"/>
    <d v="1899-12-30T00:10:42"/>
    <s v="Ghost"/>
    <x v="424"/>
    <n v="5.610389610389614"/>
    <n v="145"/>
    <x v="19"/>
    <s v="http://app.strava.com/activities/219176492"/>
    <d v="1899-12-30T04:40:12"/>
    <d v="1899-12-30T02:20:06"/>
    <m/>
    <n v="0"/>
    <n v="0"/>
    <d v="1899-12-30T04:40:12"/>
    <d v="1899-12-30T05:32:36"/>
    <d v="1899-12-30T02:20:06"/>
    <d v="1899-12-30T02:46:18"/>
    <n v="2060"/>
    <x v="13"/>
    <x v="7"/>
    <n v="201411"/>
    <n v="46"/>
    <n v="1"/>
    <n v="14"/>
  </r>
  <r>
    <d v="2014-11-16T00:00:00"/>
    <d v="2014-11-16T00:00:00"/>
    <x v="1"/>
    <n v="10"/>
    <n v="0"/>
    <n v="45"/>
    <n v="0"/>
    <d v="1899-12-30T00:45:00"/>
    <d v="1899-12-30T00:04:30"/>
    <s v="B-Shiv"/>
    <x v="372"/>
    <n v="13.333333333333343"/>
    <n v="0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  <n v="47"/>
    <n v="1"/>
    <n v="16"/>
  </r>
  <r>
    <d v="2014-11-17T00:00:00"/>
    <d v="2014-11-17T00:00:00"/>
    <x v="0"/>
    <n v="1.1399999999999999"/>
    <n v="0"/>
    <n v="40"/>
    <n v="0"/>
    <d v="1899-12-30T00:40:00"/>
    <d v="1899-12-30T00:35:05"/>
    <s v="PHS"/>
    <x v="362"/>
    <n v="1.7100000000000011"/>
    <n v="0"/>
    <x v="13"/>
    <s v="Tarpon Challenge week 1 wkout 1"/>
    <d v="1899-12-30T01:24:13"/>
    <d v="1899-12-30T00:42:06"/>
    <m/>
    <n v="0"/>
    <n v="0"/>
    <d v="1899-12-30T15:19:18"/>
    <d v="1899-12-30T16:11:42"/>
    <d v="1899-12-30T07:39:39"/>
    <d v="1899-12-30T08:05:51"/>
    <n v="3272"/>
    <x v="13"/>
    <x v="7"/>
    <n v="201411"/>
    <n v="47"/>
    <n v="0"/>
    <n v="17"/>
  </r>
  <r>
    <d v="2014-11-18T00:00:00"/>
    <d v="2014-11-18T00:00:00"/>
    <x v="2"/>
    <n v="4"/>
    <n v="0"/>
    <n v="45"/>
    <n v="0"/>
    <d v="1899-12-30T00:45:00"/>
    <d v="1899-12-30T00:11:15"/>
    <s v="G2host"/>
    <x v="274"/>
    <n v="5.3333333333333375"/>
    <n v="135"/>
    <x v="13"/>
    <m/>
    <d v="1899-12-30T04:54:45"/>
    <d v="1899-12-30T02:27:22"/>
    <m/>
    <n v="0"/>
    <n v="0"/>
    <d v="1899-12-30T04:54:45"/>
    <d v="1899-12-30T05:47:09"/>
    <d v="1899-12-30T02:27:22"/>
    <d v="1899-12-30T02:53:35"/>
    <n v="2383"/>
    <x v="13"/>
    <x v="7"/>
    <n v="201411"/>
    <n v="47"/>
    <n v="0"/>
    <n v="18"/>
  </r>
  <r>
    <d v="2014-11-19T00:00:00"/>
    <d v="2014-11-19T00:00:00"/>
    <x v="2"/>
    <n v="3.8"/>
    <n v="0"/>
    <n v="42"/>
    <n v="22"/>
    <d v="1899-12-30T00:42:22"/>
    <d v="1899-12-30T00:11:09"/>
    <s v="G2host"/>
    <x v="274"/>
    <n v="5.3815892997639692"/>
    <n v="140"/>
    <x v="13"/>
    <m/>
    <d v="1899-12-30T04:52:06"/>
    <d v="1899-12-30T02:26:03"/>
    <m/>
    <n v="0"/>
    <n v="0"/>
    <d v="1899-12-30T04:52:06"/>
    <d v="1899-12-30T05:44:30"/>
    <d v="1899-12-30T02:26:03"/>
    <d v="1899-12-30T02:52:15"/>
    <n v="2342"/>
    <x v="13"/>
    <x v="7"/>
    <n v="201411"/>
    <n v="47"/>
    <n v="0"/>
    <n v="19"/>
  </r>
  <r>
    <d v="2014-11-21T00:00:00"/>
    <d v="2014-11-21T00:00:00"/>
    <x v="2"/>
    <n v="5.26"/>
    <n v="0"/>
    <n v="59"/>
    <n v="59"/>
    <d v="1899-12-30T00:59:59"/>
    <d v="1899-12-30T00:11:24"/>
    <s v="Ghost"/>
    <x v="2"/>
    <n v="5.2614615170880832"/>
    <n v="142"/>
    <x v="13"/>
    <s v="Had to cut short for work"/>
    <d v="1899-12-30T04:58:47"/>
    <d v="1899-12-30T02:29:23"/>
    <m/>
    <n v="0"/>
    <n v="0"/>
    <d v="1899-12-30T04:58:47"/>
    <d v="1899-12-30T05:51:11"/>
    <d v="1899-12-30T02:29:23"/>
    <d v="1899-12-30T02:55:35"/>
    <n v="2471"/>
    <x v="13"/>
    <x v="7"/>
    <n v="201411"/>
    <n v="47"/>
    <n v="1"/>
    <n v="21"/>
  </r>
  <r>
    <d v="2014-11-23T00:00:00"/>
    <d v="2014-11-23T00:00:00"/>
    <x v="2"/>
    <n v="2.42"/>
    <n v="0"/>
    <n v="29"/>
    <n v="57"/>
    <d v="1899-12-30T00:29:57"/>
    <d v="1899-12-30T00:12:23"/>
    <s v="Hoka"/>
    <x v="425"/>
    <n v="4.8480801335559294"/>
    <n v="141"/>
    <x v="19"/>
    <m/>
    <d v="1899-12-30T05:24:15"/>
    <d v="1899-12-30T02:42:08"/>
    <m/>
    <n v="0"/>
    <n v="0"/>
    <d v="1899-12-30T05:24:15"/>
    <d v="1899-12-30T06:16:39"/>
    <d v="1899-12-30T02:42:08"/>
    <d v="1899-12-30T03:08:20"/>
    <n v="2774"/>
    <x v="13"/>
    <x v="7"/>
    <n v="201411"/>
    <n v="48"/>
    <n v="1"/>
    <n v="23"/>
  </r>
  <r>
    <d v="2014-11-23T00:00:00"/>
    <d v="2014-11-23T00:00:00"/>
    <x v="1"/>
    <n v="20"/>
    <n v="1"/>
    <n v="30"/>
    <n v="0"/>
    <d v="1899-12-30T01:30:00"/>
    <d v="1899-12-30T00:04:30"/>
    <s v="B-Shiv"/>
    <x v="372"/>
    <n v="13.333333333333343"/>
    <n v="0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  <n v="48"/>
    <n v="0"/>
    <n v="23"/>
  </r>
  <r>
    <d v="2014-11-24T00:00:00"/>
    <d v="2014-11-24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7"/>
    <n v="201411"/>
    <n v="48"/>
    <n v="0"/>
    <n v="24"/>
  </r>
  <r>
    <d v="2014-11-25T00:00:00"/>
    <d v="2014-11-25T00:00:00"/>
    <x v="2"/>
    <n v="3.7"/>
    <n v="0"/>
    <n v="43"/>
    <n v="28"/>
    <d v="1899-12-30T00:43:28"/>
    <d v="1899-12-30T00:11:45"/>
    <s v="G2host"/>
    <x v="356"/>
    <n v="5.1073619631901872"/>
    <n v="134"/>
    <x v="19"/>
    <m/>
    <d v="1899-12-30T05:07:47"/>
    <d v="1899-12-30T02:33:54"/>
    <m/>
    <n v="0"/>
    <n v="0"/>
    <d v="1899-12-30T05:07:47"/>
    <d v="1899-12-30T06:00:11"/>
    <d v="1899-12-30T02:33:54"/>
    <d v="1899-12-30T03:00:06"/>
    <n v="2600"/>
    <x v="13"/>
    <x v="7"/>
    <n v="201411"/>
    <n v="48"/>
    <n v="0"/>
    <n v="25"/>
  </r>
  <r>
    <d v="2014-11-26T00:00:00"/>
    <d v="2014-11-26T00:00:00"/>
    <x v="2"/>
    <n v="2.75"/>
    <n v="0"/>
    <n v="30"/>
    <n v="0"/>
    <d v="1899-12-30T00:30:00"/>
    <d v="1899-12-30T00:10:55"/>
    <s v="G2host"/>
    <x v="274"/>
    <n v="5.5000000000000044"/>
    <n v="141"/>
    <x v="13"/>
    <s v="Treadmill Hills"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7"/>
    <n v="201411"/>
    <n v="48"/>
    <n v="0"/>
    <n v="26"/>
  </r>
  <r>
    <d v="2014-11-27T00:00:00"/>
    <d v="2014-11-27T00:00:00"/>
    <x v="2"/>
    <n v="3.1"/>
    <n v="0"/>
    <n v="32"/>
    <n v="6"/>
    <d v="1899-12-30T00:32:06"/>
    <d v="1899-12-30T00:10:21"/>
    <s v="Ghost"/>
    <x v="426"/>
    <n v="5.7943925233644906"/>
    <n v="0"/>
    <x v="19"/>
    <s v="Ran with Logan"/>
    <d v="1899-12-30T04:31:18"/>
    <d v="1899-12-30T02:15:39"/>
    <m/>
    <n v="0"/>
    <n v="0"/>
    <d v="1899-12-30T04:31:18"/>
    <d v="1899-12-30T05:23:42"/>
    <d v="1899-12-30T02:15:39"/>
    <d v="1899-12-30T02:41:51"/>
    <n v="1830"/>
    <x v="13"/>
    <x v="7"/>
    <n v="201411"/>
    <n v="48"/>
    <n v="0"/>
    <n v="27"/>
  </r>
  <r>
    <d v="2014-11-28T00:00:00"/>
    <d v="2014-11-28T00:00:00"/>
    <x v="2"/>
    <n v="10.5"/>
    <n v="2"/>
    <n v="3"/>
    <n v="59"/>
    <d v="1899-12-30T02:03:59"/>
    <d v="1899-12-30T00:11:48"/>
    <s v="Ghost"/>
    <x v="140"/>
    <n v="5.081328135502087"/>
    <n v="145"/>
    <x v="19"/>
    <s v="Zone 2"/>
    <d v="1899-12-30T05:09:22"/>
    <d v="1899-12-30T02:34:41"/>
    <m/>
    <n v="0"/>
    <n v="0"/>
    <d v="1899-12-30T05:09:22"/>
    <d v="1899-12-30T06:01:46"/>
    <d v="1899-12-30T02:34:41"/>
    <d v="1899-12-30T03:00:53"/>
    <n v="2621"/>
    <x v="13"/>
    <x v="7"/>
    <n v="201411"/>
    <n v="48"/>
    <n v="0"/>
    <n v="28"/>
  </r>
  <r>
    <d v="2014-12-01T00:00:00"/>
    <d v="2014-12-01T00:00:00"/>
    <x v="2"/>
    <n v="3.8"/>
    <n v="0"/>
    <n v="40"/>
    <n v="5"/>
    <d v="1899-12-30T00:40:05"/>
    <d v="1899-12-30T00:10:33"/>
    <s v="G2host"/>
    <x v="356"/>
    <n v="5.688149688149692"/>
    <n v="0"/>
    <x v="14"/>
    <m/>
    <d v="1899-12-30T04:36:22"/>
    <d v="1899-12-30T02:18:11"/>
    <m/>
    <n v="0"/>
    <n v="0"/>
    <d v="1899-12-30T04:36:22"/>
    <d v="1899-12-30T05:28:46"/>
    <d v="1899-12-30T02:18:11"/>
    <d v="1899-12-30T02:44:23"/>
    <n v="1979"/>
    <x v="13"/>
    <x v="11"/>
    <n v="201412"/>
    <n v="49"/>
    <n v="2"/>
    <n v="1"/>
  </r>
  <r>
    <d v="2014-12-01T00:00:00"/>
    <d v="2014-12-01T00:00:00"/>
    <x v="0"/>
    <n v="1"/>
    <n v="0"/>
    <n v="34"/>
    <n v="20"/>
    <d v="1899-12-30T00:34:20"/>
    <d v="1899-12-30T00:34:20"/>
    <s v="PHS"/>
    <x v="362"/>
    <n v="1.7475728155339818"/>
    <n v="0"/>
    <x v="13"/>
    <m/>
    <d v="1899-12-30T01:22:24"/>
    <d v="1899-12-30T00:41:12"/>
    <m/>
    <n v="0"/>
    <n v="0"/>
    <d v="1899-12-30T14:59:32"/>
    <d v="1899-12-30T15:51:56"/>
    <d v="1899-12-30T07:29:46"/>
    <d v="1899-12-30T07:55:58"/>
    <n v="3244"/>
    <x v="13"/>
    <x v="11"/>
    <n v="201412"/>
    <n v="49"/>
    <n v="0"/>
    <n v="1"/>
  </r>
  <r>
    <d v="2014-12-03T00:00:00"/>
    <d v="2014-12-03T00:00:00"/>
    <x v="0"/>
    <n v="1"/>
    <n v="0"/>
    <n v="30"/>
    <n v="4"/>
    <d v="1899-12-30T00:30:04"/>
    <d v="1899-12-30T00:30:04"/>
    <s v="PHS"/>
    <x v="362"/>
    <n v="1.9955654101995584"/>
    <n v="0"/>
    <x v="13"/>
    <m/>
    <d v="1899-12-30T01:12:10"/>
    <d v="1899-12-30T00:36:05"/>
    <m/>
    <n v="0"/>
    <n v="0"/>
    <d v="1899-12-30T13:07:45"/>
    <d v="1899-12-30T14:00:09"/>
    <d v="1899-12-30T06:33:52"/>
    <d v="1899-12-30T07:00:04"/>
    <n v="3141"/>
    <x v="13"/>
    <x v="11"/>
    <n v="201412"/>
    <n v="49"/>
    <n v="1"/>
    <n v="3"/>
  </r>
  <r>
    <d v="2014-12-05T00:00:00"/>
    <d v="2014-12-05T00:00:00"/>
    <x v="2"/>
    <n v="6.25"/>
    <n v="1"/>
    <n v="12"/>
    <n v="41"/>
    <d v="1899-12-30T01:12:41"/>
    <d v="1899-12-30T00:11:38"/>
    <s v="Ghost"/>
    <x v="363"/>
    <n v="5.1593671176335745"/>
    <n v="146"/>
    <x v="19"/>
    <m/>
    <d v="1899-12-30T05:04:41"/>
    <d v="1899-12-30T02:32:21"/>
    <m/>
    <n v="0"/>
    <n v="0"/>
    <d v="1899-12-30T05:04:41"/>
    <d v="1899-12-30T05:57:05"/>
    <d v="1899-12-30T02:32:21"/>
    <d v="1899-12-30T02:58:33"/>
    <n v="2555"/>
    <x v="13"/>
    <x v="11"/>
    <n v="201412"/>
    <n v="49"/>
    <n v="1"/>
    <n v="5"/>
  </r>
  <r>
    <d v="2014-12-07T00:00:00"/>
    <d v="2014-12-07T00:00:00"/>
    <x v="1"/>
    <n v="14.4"/>
    <n v="1"/>
    <n v="15"/>
    <n v="22"/>
    <d v="1899-12-30T01:15:22"/>
    <d v="1899-12-30T00:05:14"/>
    <s v="Ciocci"/>
    <x v="427"/>
    <n v="11.463954002653702"/>
    <n v="0"/>
    <x v="16"/>
    <m/>
    <d v="1899-12-30T09:46:11"/>
    <d v="1899-12-30T04:53:06"/>
    <m/>
    <n v="0"/>
    <n v="0"/>
    <d v="1899-12-30T02:17:08"/>
    <d v="1899-12-30T03:09:32"/>
    <d v="1899-12-30T01:08:34"/>
    <d v="1899-12-30T01:34:46"/>
    <n v="746"/>
    <x v="13"/>
    <x v="11"/>
    <n v="201412"/>
    <n v="50"/>
    <n v="1"/>
    <n v="7"/>
  </r>
  <r>
    <d v="2014-12-08T00:00:00"/>
    <d v="2014-12-08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11"/>
    <n v="201412"/>
    <n v="50"/>
    <n v="0"/>
    <n v="8"/>
  </r>
  <r>
    <d v="2014-12-09T00:00:00"/>
    <d v="2014-12-09T00:00:00"/>
    <x v="2"/>
    <n v="4.5"/>
    <n v="0"/>
    <n v="50"/>
    <n v="0"/>
    <d v="1899-12-30T00:50:00"/>
    <d v="1899-12-30T00:11:07"/>
    <s v="Kinvara4"/>
    <x v="274"/>
    <n v="5.4000000000000039"/>
    <n v="134"/>
    <x v="13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  <n v="50"/>
    <n v="0"/>
    <n v="9"/>
  </r>
  <r>
    <d v="2014-12-10T00:00:00"/>
    <d v="2014-12-10T00:00:00"/>
    <x v="2"/>
    <n v="3.2"/>
    <n v="0"/>
    <n v="35"/>
    <n v="12"/>
    <d v="1899-12-30T00:35:12"/>
    <d v="1899-12-30T00:11:00"/>
    <s v="G7"/>
    <x v="2"/>
    <n v="5.4545454545454586"/>
    <n v="134"/>
    <x v="13"/>
    <m/>
    <d v="1899-12-30T04:48:12"/>
    <d v="1899-12-30T02:24:06"/>
    <m/>
    <n v="0"/>
    <n v="0"/>
    <d v="1899-12-30T04:48:12"/>
    <d v="1899-12-30T05:40:36"/>
    <d v="1899-12-30T02:24:06"/>
    <d v="1899-12-30T02:50:18"/>
    <n v="2250"/>
    <x v="13"/>
    <x v="11"/>
    <n v="201412"/>
    <n v="50"/>
    <n v="0"/>
    <n v="10"/>
  </r>
  <r>
    <d v="2014-12-11T00:00:00"/>
    <d v="2014-12-11T00:00:00"/>
    <x v="2"/>
    <n v="3.8"/>
    <n v="0"/>
    <n v="47"/>
    <n v="27"/>
    <d v="1899-12-30T00:47:27"/>
    <d v="1899-12-30T00:12:29"/>
    <s v="G7"/>
    <x v="428"/>
    <n v="4.8050579557428899"/>
    <n v="146"/>
    <x v="19"/>
    <m/>
    <d v="1899-12-30T05:27:09"/>
    <d v="1899-12-30T02:43:35"/>
    <m/>
    <n v="0"/>
    <n v="0"/>
    <d v="1899-12-30T05:27:09"/>
    <d v="1899-12-30T06:19:33"/>
    <d v="1899-12-30T02:43:35"/>
    <d v="1899-12-30T03:09:47"/>
    <n v="2795"/>
    <x v="13"/>
    <x v="11"/>
    <n v="201412"/>
    <n v="50"/>
    <n v="0"/>
    <n v="11"/>
  </r>
  <r>
    <d v="2014-12-14T00:00:00"/>
    <d v="2014-12-14T00:00:00"/>
    <x v="2"/>
    <n v="9.15"/>
    <n v="1"/>
    <n v="52"/>
    <n v="4"/>
    <d v="1899-12-30T01:52:04"/>
    <d v="1899-12-30T00:12:15"/>
    <s v="G7"/>
    <x v="17"/>
    <n v="4.898869720404524"/>
    <n v="0"/>
    <x v="19"/>
    <m/>
    <d v="1899-12-30T05:20:53"/>
    <d v="1899-12-30T02:40:27"/>
    <m/>
    <n v="0"/>
    <n v="0"/>
    <d v="1899-12-30T05:20:53"/>
    <d v="1899-12-30T06:13:17"/>
    <d v="1899-12-30T02:40:27"/>
    <d v="1899-12-30T03:06:39"/>
    <n v="2756"/>
    <x v="13"/>
    <x v="11"/>
    <n v="201412"/>
    <n v="51"/>
    <n v="2"/>
    <n v="14"/>
  </r>
  <r>
    <d v="2014-12-14T00:00:00"/>
    <d v="2014-12-14T00:00:00"/>
    <x v="1"/>
    <n v="15"/>
    <n v="1"/>
    <n v="0"/>
    <n v="0"/>
    <d v="1899-12-30T01:00:00"/>
    <d v="1899-12-30T00:04:00"/>
    <s v="B-Shiv"/>
    <x v="372"/>
    <n v="15.000000000000014"/>
    <n v="115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1"/>
    <n v="201412"/>
    <n v="51"/>
    <n v="0"/>
    <n v="14"/>
  </r>
  <r>
    <d v="2014-12-16T00:00:00"/>
    <d v="2014-12-16T00:00:00"/>
    <x v="1"/>
    <n v="15"/>
    <n v="0"/>
    <n v="45"/>
    <n v="0"/>
    <d v="1899-12-30T00:45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  <n v="51"/>
    <n v="1"/>
    <n v="16"/>
  </r>
  <r>
    <d v="2014-12-17T00:00:00"/>
    <d v="2014-12-17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  <n v="51"/>
    <n v="0"/>
    <n v="17"/>
  </r>
  <r>
    <d v="2014-12-17T00:00:00"/>
    <d v="2014-12-17T00:00:00"/>
    <x v="2"/>
    <n v="4.5"/>
    <n v="0"/>
    <n v="50"/>
    <n v="0"/>
    <d v="1899-12-30T00:50:00"/>
    <d v="1899-12-30T00:11:07"/>
    <s v="G7"/>
    <x v="2"/>
    <n v="5.4000000000000039"/>
    <n v="133"/>
    <x v="13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  <n v="51"/>
    <n v="0"/>
    <n v="17"/>
  </r>
  <r>
    <d v="2014-12-18T00:00:00"/>
    <d v="2014-12-18T00:00:00"/>
    <x v="1"/>
    <n v="10"/>
    <n v="0"/>
    <n v="26"/>
    <n v="50"/>
    <d v="1899-12-30T00:26:50"/>
    <d v="1899-12-30T00:02:41"/>
    <s v="YNHH"/>
    <x v="303"/>
    <n v="22.360248447204988"/>
    <n v="0"/>
    <x v="13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11"/>
    <n v="201412"/>
    <n v="51"/>
    <n v="0"/>
    <n v="18"/>
  </r>
  <r>
    <d v="2014-12-20T00:00:00"/>
    <d v="2014-12-20T00:00:00"/>
    <x v="2"/>
    <n v="10.5"/>
    <n v="2"/>
    <n v="12"/>
    <n v="38"/>
    <d v="1899-12-30T02:12:38"/>
    <d v="1899-12-30T00:12:38"/>
    <s v="G7"/>
    <x v="140"/>
    <n v="4.749937170143256"/>
    <n v="141"/>
    <x v="19"/>
    <m/>
    <d v="1899-12-30T05:30:57"/>
    <d v="1899-12-30T02:45:29"/>
    <m/>
    <n v="0"/>
    <n v="0"/>
    <d v="1899-12-30T05:30:57"/>
    <d v="1899-12-30T06:23:21"/>
    <d v="1899-12-30T02:45:29"/>
    <d v="1899-12-30T03:11:41"/>
    <n v="2821"/>
    <x v="13"/>
    <x v="11"/>
    <n v="201412"/>
    <n v="51"/>
    <n v="1"/>
    <n v="20"/>
  </r>
  <r>
    <d v="2014-12-23T00:00:00"/>
    <d v="2014-12-23T00:00:00"/>
    <x v="2"/>
    <n v="2.75"/>
    <n v="0"/>
    <n v="30"/>
    <n v="0"/>
    <d v="1899-12-30T00:30:00"/>
    <d v="1899-12-30T00:10:55"/>
    <s v="Kinvara4"/>
    <x v="274"/>
    <n v="5.5000000000000044"/>
    <n v="136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11"/>
    <n v="201412"/>
    <n v="52"/>
    <n v="2"/>
    <n v="23"/>
  </r>
  <r>
    <d v="2014-12-26T00:00:00"/>
    <d v="2014-12-26T00:00:00"/>
    <x v="2"/>
    <n v="5.4"/>
    <n v="1"/>
    <n v="4"/>
    <n v="55"/>
    <d v="1899-12-30T01:04:55"/>
    <d v="1899-12-30T00:12:01"/>
    <s v="G7"/>
    <x v="429"/>
    <n v="4.9910141206675274"/>
    <n v="145"/>
    <x v="19"/>
    <m/>
    <d v="1899-12-30T05:14:58"/>
    <d v="1899-12-30T02:37:29"/>
    <m/>
    <n v="0"/>
    <n v="0"/>
    <d v="1899-12-30T05:14:58"/>
    <d v="1899-12-30T06:07:22"/>
    <d v="1899-12-30T02:37:29"/>
    <d v="1899-12-30T03:03:41"/>
    <n v="2707"/>
    <x v="13"/>
    <x v="11"/>
    <n v="201412"/>
    <n v="52"/>
    <n v="2"/>
    <n v="26"/>
  </r>
  <r>
    <d v="2014-12-27T00:00:00"/>
    <d v="2014-12-27T00:00:00"/>
    <x v="1"/>
    <n v="16.8"/>
    <n v="1"/>
    <n v="17"/>
    <n v="1"/>
    <d v="1899-12-30T01:17:01"/>
    <d v="1899-12-30T00:04:35"/>
    <s v="Ciocci"/>
    <x v="416"/>
    <n v="13.088076173988325"/>
    <n v="0"/>
    <x v="14"/>
    <m/>
    <d v="1899-12-30T08:33:27"/>
    <d v="1899-12-30T04:16:43"/>
    <m/>
    <n v="0"/>
    <n v="0"/>
    <d v="1899-12-30T02:00:07"/>
    <d v="1899-12-30T02:52:31"/>
    <d v="1899-12-30T01:00:03"/>
    <d v="1899-12-30T01:26:15"/>
    <n v="679"/>
    <x v="13"/>
    <x v="11"/>
    <n v="201412"/>
    <n v="52"/>
    <n v="0"/>
    <n v="27"/>
  </r>
  <r>
    <d v="2014-12-30T00:00:00"/>
    <d v="2014-12-30T00:00:00"/>
    <x v="2"/>
    <n v="4.25"/>
    <n v="0"/>
    <n v="50"/>
    <n v="0"/>
    <d v="1899-12-30T00:50:00"/>
    <d v="1899-12-30T00:11:46"/>
    <s v="Kinvara4"/>
    <x v="274"/>
    <n v="5.1000000000000041"/>
    <n v="140"/>
    <x v="13"/>
    <m/>
    <d v="1899-12-30T05:08:14"/>
    <d v="1899-12-30T02:34:07"/>
    <m/>
    <n v="0"/>
    <n v="0"/>
    <d v="1899-12-30T05:08:14"/>
    <d v="1899-12-30T06:00:38"/>
    <d v="1899-12-30T02:34:07"/>
    <d v="1899-12-30T03:00:19"/>
    <n v="2611"/>
    <x v="13"/>
    <x v="11"/>
    <n v="201412"/>
    <n v="53"/>
    <n v="2"/>
    <n v="30"/>
  </r>
  <r>
    <d v="2015-01-01T00:00:00"/>
    <d v="2015-01-01T00:00:00"/>
    <x v="2"/>
    <n v="4.0999999999999996"/>
    <n v="0"/>
    <n v="39"/>
    <n v="29"/>
    <d v="1899-12-30T00:39:29"/>
    <d v="1899-12-30T00:09:38"/>
    <s v="G7"/>
    <x v="430"/>
    <n v="6.2304769945124558"/>
    <n v="163"/>
    <x v="40"/>
    <m/>
    <d v="1899-12-30T04:12:18"/>
    <d v="1899-12-30T02:06:09"/>
    <m/>
    <n v="0"/>
    <n v="0"/>
    <d v="1899-12-30T04:12:18"/>
    <d v="1899-12-30T05:04:43"/>
    <d v="1899-12-30T02:06:09"/>
    <d v="1899-12-30T02:32:21"/>
    <n v="1210"/>
    <x v="14"/>
    <x v="8"/>
    <n v="201501"/>
    <n v="1"/>
    <n v="1"/>
    <n v="1"/>
  </r>
  <r>
    <d v="2015-01-03T00:00:00"/>
    <d v="2015-01-03T00:00:00"/>
    <x v="2"/>
    <n v="10.4"/>
    <n v="1"/>
    <n v="59"/>
    <n v="19"/>
    <d v="1899-12-30T01:59:19"/>
    <d v="1899-12-30T00:11:28"/>
    <s v="G7"/>
    <x v="431"/>
    <n v="5.2297806956278858"/>
    <n v="0"/>
    <x v="24"/>
    <m/>
    <d v="1899-12-30T05:00:35"/>
    <d v="1899-12-30T02:30:18"/>
    <m/>
    <n v="0"/>
    <n v="0"/>
    <d v="1899-12-30T05:00:35"/>
    <d v="1899-12-30T05:52:59"/>
    <d v="1899-12-30T02:30:18"/>
    <d v="1899-12-30T02:56:30"/>
    <n v="2503"/>
    <x v="14"/>
    <x v="8"/>
    <n v="201501"/>
    <n v="1"/>
    <n v="1"/>
    <n v="3"/>
  </r>
  <r>
    <d v="2015-01-04T00:00:00"/>
    <d v="2015-01-04T00:00:00"/>
    <x v="2"/>
    <n v="5"/>
    <n v="0"/>
    <n v="45"/>
    <n v="20"/>
    <d v="1899-12-30T00:45:20"/>
    <d v="1899-12-30T00:09:04"/>
    <s v="G7"/>
    <x v="2"/>
    <n v="6.6176470588235334"/>
    <n v="128"/>
    <x v="13"/>
    <m/>
    <d v="1899-12-30T03:57:33"/>
    <d v="1899-12-30T01:58:46"/>
    <m/>
    <n v="0"/>
    <n v="0"/>
    <d v="1899-12-30T03:57:33"/>
    <d v="1899-12-30T04:49:57"/>
    <d v="1899-12-30T01:58:46"/>
    <d v="1899-12-30T02:24:58"/>
    <n v="923"/>
    <x v="14"/>
    <x v="8"/>
    <n v="201501"/>
    <n v="2"/>
    <n v="0"/>
    <n v="4"/>
  </r>
  <r>
    <d v="2015-01-04T00:00:00"/>
    <d v="2015-01-04T00:00:00"/>
    <x v="1"/>
    <n v="12"/>
    <n v="0"/>
    <n v="45"/>
    <n v="0"/>
    <d v="1899-12-30T00:45:00"/>
    <d v="1899-12-30T00:03:45"/>
    <s v="B-Shiv"/>
    <x v="372"/>
    <n v="16.000000000000014"/>
    <n v="115"/>
    <x v="13"/>
    <m/>
    <d v="1899-12-30T07:00:00"/>
    <d v="1899-12-30T03:30:00"/>
    <m/>
    <n v="0"/>
    <n v="0"/>
    <d v="1899-12-30T01:38:15"/>
    <d v="1899-12-30T02:30:39"/>
    <d v="1899-12-30T00:49:07"/>
    <d v="1899-12-30T01:15:20"/>
    <n v="378"/>
    <x v="14"/>
    <x v="8"/>
    <n v="201501"/>
    <n v="2"/>
    <n v="0"/>
    <n v="4"/>
  </r>
  <r>
    <d v="2015-01-05T00:00:00"/>
    <d v="2015-01-05T00:00:00"/>
    <x v="0"/>
    <n v="0.75"/>
    <n v="0"/>
    <n v="38"/>
    <n v="0"/>
    <d v="1899-12-30T00:38:00"/>
    <d v="1899-12-30T00:50:40"/>
    <s v="PHS"/>
    <x v="362"/>
    <n v="1.1842105263157903"/>
    <n v="0"/>
    <x v="13"/>
    <m/>
    <d v="1899-12-30T02:01:36"/>
    <d v="1899-12-30T01:00:48"/>
    <m/>
    <n v="0"/>
    <n v="0"/>
    <d v="1899-12-30T22:07:28"/>
    <d v="1899-12-30T22:59:52"/>
    <d v="1899-12-30T11:03:44"/>
    <d v="1899-12-30T11:29:56"/>
    <n v="3513"/>
    <x v="14"/>
    <x v="8"/>
    <n v="201501"/>
    <n v="2"/>
    <n v="0"/>
    <n v="5"/>
  </r>
  <r>
    <d v="2015-01-07T00:00:00"/>
    <d v="2015-01-07T00:00:00"/>
    <x v="2"/>
    <n v="4"/>
    <n v="0"/>
    <n v="40"/>
    <n v="0"/>
    <d v="1899-12-30T00:40:00"/>
    <d v="1899-12-30T00:10:00"/>
    <s v="Kinvara4"/>
    <x v="2"/>
    <n v="6.0000000000000053"/>
    <n v="139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8"/>
    <n v="201501"/>
    <n v="2"/>
    <n v="1"/>
    <n v="7"/>
  </r>
  <r>
    <d v="2015-01-11T00:00:00"/>
    <d v="2015-01-11T00:00:00"/>
    <x v="2"/>
    <n v="5.5"/>
    <n v="1"/>
    <n v="0"/>
    <n v="0"/>
    <d v="1899-12-30T01:00:00"/>
    <d v="1899-12-30T00:10:55"/>
    <s v="G7"/>
    <x v="2"/>
    <n v="5.5000000000000044"/>
    <n v="142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8"/>
    <n v="201501"/>
    <n v="3"/>
    <n v="3"/>
    <n v="11"/>
  </r>
  <r>
    <d v="2015-01-13T00:00:00"/>
    <d v="2015-01-13T00:00:00"/>
    <x v="2"/>
    <n v="2.7"/>
    <n v="0"/>
    <n v="30"/>
    <n v="0"/>
    <d v="1899-12-30T00:30:00"/>
    <d v="1899-12-30T00:11:07"/>
    <s v="Kinvara4"/>
    <x v="274"/>
    <n v="5.4000000000000048"/>
    <n v="0"/>
    <x v="13"/>
    <m/>
    <d v="1899-12-30T04:51:07"/>
    <d v="1899-12-30T02:25:33"/>
    <m/>
    <n v="0"/>
    <n v="0"/>
    <d v="1899-12-30T04:51:07"/>
    <d v="1899-12-30T05:43:31"/>
    <d v="1899-12-30T02:25:33"/>
    <d v="1899-12-30T02:51:45"/>
    <n v="2313"/>
    <x v="14"/>
    <x v="8"/>
    <n v="201501"/>
    <n v="3"/>
    <n v="1"/>
    <n v="13"/>
  </r>
  <r>
    <d v="2015-01-14T00:00:00"/>
    <d v="2015-01-14T00:00:00"/>
    <x v="0"/>
    <n v="1.2"/>
    <n v="0"/>
    <n v="50"/>
    <n v="0"/>
    <d v="1899-12-30T00:50:00"/>
    <d v="1899-12-30T00:41:40"/>
    <s v="PHS"/>
    <x v="362"/>
    <n v="1.4400000000000008"/>
    <n v="0"/>
    <x v="13"/>
    <m/>
    <d v="1899-12-30T01:40:00"/>
    <d v="1899-12-30T00:50:00"/>
    <m/>
    <n v="0"/>
    <n v="0"/>
    <d v="1899-12-30T18:11:40"/>
    <d v="1899-12-30T19:04:04"/>
    <d v="1899-12-30T09:05:50"/>
    <d v="1899-12-30T09:32:02"/>
    <n v="3468"/>
    <x v="14"/>
    <x v="8"/>
    <n v="201501"/>
    <n v="3"/>
    <n v="0"/>
    <n v="14"/>
  </r>
  <r>
    <d v="2015-01-14T00:00:00"/>
    <d v="2015-01-14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8"/>
    <n v="201501"/>
    <n v="3"/>
    <e v="#REF!"/>
    <n v="14"/>
  </r>
  <r>
    <d v="2015-01-16T00:00:00"/>
    <d v="2015-01-16T00:00:00"/>
    <x v="2"/>
    <n v="4.2"/>
    <n v="0"/>
    <n v="50"/>
    <n v="46"/>
    <d v="1899-12-30T00:50:46"/>
    <d v="1899-12-30T00:12:05"/>
    <s v="G7"/>
    <x v="17"/>
    <n v="4.9638870650032869"/>
    <n v="145"/>
    <x v="16"/>
    <m/>
    <d v="1899-12-30T05:16:41"/>
    <d v="1899-12-30T02:38:21"/>
    <m/>
    <n v="0"/>
    <n v="0"/>
    <d v="1899-12-30T05:16:41"/>
    <d v="1899-12-30T06:09:05"/>
    <d v="1899-12-30T02:38:21"/>
    <d v="1899-12-30T03:04:33"/>
    <n v="2721"/>
    <x v="14"/>
    <x v="8"/>
    <n v="201501"/>
    <n v="3"/>
    <n v="1"/>
    <n v="16"/>
  </r>
  <r>
    <d v="2015-01-17T00:00:00"/>
    <d v="2015-01-17T00:00:00"/>
    <x v="2"/>
    <n v="5.2"/>
    <n v="1"/>
    <n v="0"/>
    <n v="8"/>
    <d v="1899-12-30T01:00:08"/>
    <d v="1899-12-30T00:11:34"/>
    <s v="G7"/>
    <x v="432"/>
    <n v="5.1884700665188523"/>
    <n v="142"/>
    <x v="16"/>
    <m/>
    <d v="1899-12-30T05:02:59"/>
    <d v="1899-12-30T02:31:29"/>
    <m/>
    <n v="0"/>
    <n v="0"/>
    <d v="1899-12-30T05:02:59"/>
    <d v="1899-12-30T05:55:23"/>
    <d v="1899-12-30T02:31:29"/>
    <d v="1899-12-30T02:57:41"/>
    <n v="2536"/>
    <x v="14"/>
    <x v="8"/>
    <n v="201501"/>
    <n v="3"/>
    <n v="0"/>
    <n v="17"/>
  </r>
  <r>
    <d v="2015-01-18T00:00:00"/>
    <d v="2015-01-18T00:00:00"/>
    <x v="1"/>
    <n v="14.9"/>
    <n v="1"/>
    <n v="0"/>
    <n v="0"/>
    <d v="1899-12-30T01:00:00"/>
    <d v="1899-12-30T00:04:02"/>
    <s v="B-Shiv"/>
    <x v="372"/>
    <n v="14.900000000000013"/>
    <n v="111"/>
    <x v="13"/>
    <m/>
    <d v="1899-12-30T07:31:00"/>
    <d v="1899-12-30T03:45:30"/>
    <m/>
    <n v="0"/>
    <n v="0"/>
    <d v="1899-12-30T01:45:30"/>
    <d v="1899-12-30T02:37:54"/>
    <d v="1899-12-30T00:52:45"/>
    <d v="1899-12-30T01:18:57"/>
    <n v="507"/>
    <x v="14"/>
    <x v="8"/>
    <n v="201501"/>
    <n v="4"/>
    <n v="0"/>
    <n v="18"/>
  </r>
  <r>
    <d v="2015-01-19T00:00:00"/>
    <d v="2015-01-19T00:00:00"/>
    <x v="2"/>
    <n v="4.3"/>
    <n v="0"/>
    <n v="50"/>
    <n v="59"/>
    <d v="1899-12-30T00:50:59"/>
    <d v="1899-12-30T00:11:51"/>
    <s v="G7"/>
    <x v="433"/>
    <n v="5.0604772801569178"/>
    <n v="143"/>
    <x v="16"/>
    <m/>
    <d v="1899-12-30T05:10:39"/>
    <d v="1899-12-30T02:35:19"/>
    <m/>
    <n v="0"/>
    <n v="0"/>
    <d v="1899-12-30T05:10:39"/>
    <d v="1899-12-30T06:03:03"/>
    <d v="1899-12-30T02:35:19"/>
    <d v="1899-12-30T03:01:31"/>
    <n v="2638"/>
    <x v="14"/>
    <x v="8"/>
    <n v="201501"/>
    <n v="4"/>
    <n v="0"/>
    <n v="19"/>
  </r>
  <r>
    <d v="2015-01-20T00:00:00"/>
    <d v="2015-01-20T00:00:00"/>
    <x v="1"/>
    <n v="16.25"/>
    <n v="0"/>
    <n v="45"/>
    <n v="0"/>
    <d v="1899-12-30T00:45:00"/>
    <d v="1899-12-30T00:02:46"/>
    <s v="YNHH"/>
    <x v="303"/>
    <n v="21.666666666666682"/>
    <n v="0"/>
    <x v="13"/>
    <m/>
    <d v="1899-12-30T05:10:09"/>
    <d v="1899-12-30T02:35:05"/>
    <m/>
    <n v="0"/>
    <n v="0"/>
    <d v="1899-12-30T01:12:33"/>
    <d v="1899-12-30T02:04:57"/>
    <d v="1899-12-30T00:36:17"/>
    <d v="1899-12-30T01:02:29"/>
    <n v="111"/>
    <x v="14"/>
    <x v="8"/>
    <n v="201501"/>
    <n v="4"/>
    <n v="0"/>
    <n v="20"/>
  </r>
  <r>
    <d v="2015-01-21T00:00:00"/>
    <d v="2015-01-21T00:00:00"/>
    <x v="2"/>
    <n v="4.25"/>
    <n v="0"/>
    <n v="50"/>
    <n v="0"/>
    <d v="1899-12-30T00:50:00"/>
    <d v="1899-12-30T00:11:46"/>
    <s v="Kinvara4"/>
    <x v="274"/>
    <n v="5.1000000000000041"/>
    <n v="138"/>
    <x v="13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8"/>
    <n v="201501"/>
    <n v="4"/>
    <n v="0"/>
    <n v="21"/>
  </r>
  <r>
    <d v="2015-01-21T00:00:00"/>
    <d v="2015-01-21T00:00:00"/>
    <x v="0"/>
    <n v="1.1000000000000001"/>
    <n v="0"/>
    <n v="35"/>
    <n v="23"/>
    <d v="1899-12-30T00:35:23"/>
    <d v="1899-12-30T00:32:10"/>
    <s v="PHS"/>
    <x v="362"/>
    <n v="1.8652849740932658"/>
    <n v="0"/>
    <x v="13"/>
    <m/>
    <d v="1899-12-30T01:17:12"/>
    <d v="1899-12-30T00:38:36"/>
    <m/>
    <n v="0"/>
    <n v="0"/>
    <d v="1899-12-30T14:02:46"/>
    <d v="1899-12-30T14:55:10"/>
    <d v="1899-12-30T07:01:23"/>
    <d v="1899-12-30T07:27:35"/>
    <n v="3173"/>
    <x v="14"/>
    <x v="8"/>
    <n v="201501"/>
    <n v="4"/>
    <n v="0"/>
    <n v="21"/>
  </r>
  <r>
    <d v="2015-01-22T00:00:00"/>
    <d v="2015-01-22T00:00:00"/>
    <x v="2"/>
    <n v="3.1"/>
    <n v="0"/>
    <n v="35"/>
    <n v="1"/>
    <d v="1899-12-30T00:35:01"/>
    <d v="1899-12-30T00:11:18"/>
    <s v="Kinvara4"/>
    <x v="274"/>
    <n v="5.3117563065207083"/>
    <n v="138"/>
    <x v="13"/>
    <m/>
    <d v="1899-12-30T04:55:57"/>
    <d v="1899-12-30T02:27:58"/>
    <m/>
    <n v="0"/>
    <n v="0"/>
    <d v="1899-12-30T04:55:57"/>
    <d v="1899-12-30T05:48:21"/>
    <d v="1899-12-30T02:27:58"/>
    <d v="1899-12-30T02:54:10"/>
    <n v="2412"/>
    <x v="14"/>
    <x v="8"/>
    <n v="201501"/>
    <n v="4"/>
    <n v="0"/>
    <n v="22"/>
  </r>
  <r>
    <d v="2015-01-24T00:00:00"/>
    <d v="2015-01-24T00:00:00"/>
    <x v="2"/>
    <n v="9"/>
    <n v="1"/>
    <n v="41"/>
    <n v="54"/>
    <d v="1899-12-30T01:41:54"/>
    <d v="1899-12-30T00:11:19"/>
    <s v="G7"/>
    <x v="2"/>
    <n v="5.2993130520117795"/>
    <n v="137"/>
    <x v="13"/>
    <m/>
    <d v="1899-12-30T04:56:39"/>
    <d v="1899-12-30T02:28:19"/>
    <m/>
    <n v="0"/>
    <n v="0"/>
    <d v="1899-12-30T04:56:39"/>
    <d v="1899-12-30T05:49:03"/>
    <d v="1899-12-30T02:28:19"/>
    <d v="1899-12-30T02:54:31"/>
    <n v="2427"/>
    <x v="14"/>
    <x v="8"/>
    <n v="201501"/>
    <n v="4"/>
    <n v="1"/>
    <n v="24"/>
  </r>
  <r>
    <d v="2015-01-25T00:00:00"/>
    <d v="2015-01-25T00:00:00"/>
    <x v="1"/>
    <n v="16.600000000000001"/>
    <n v="1"/>
    <n v="10"/>
    <n v="18"/>
    <d v="1899-12-30T01:10:18"/>
    <d v="1899-12-30T00:04:14"/>
    <s v="B-Shiv"/>
    <x v="372"/>
    <n v="14.167852062588917"/>
    <n v="110"/>
    <x v="13"/>
    <m/>
    <d v="1899-12-30T07:54:19"/>
    <d v="1899-12-30T03:57:09"/>
    <m/>
    <n v="0"/>
    <n v="0"/>
    <d v="1899-12-30T01:50:57"/>
    <d v="1899-12-30T02:43:21"/>
    <d v="1899-12-30T00:55:29"/>
    <d v="1899-12-30T01:21:41"/>
    <n v="576"/>
    <x v="14"/>
    <x v="8"/>
    <n v="201501"/>
    <n v="5"/>
    <n v="0"/>
    <n v="25"/>
  </r>
  <r>
    <d v="2015-01-27T00:00:00"/>
    <d v="2015-01-27T00:00:00"/>
    <x v="2"/>
    <n v="3.7"/>
    <n v="0"/>
    <n v="39"/>
    <n v="53"/>
    <d v="1899-12-30T00:39:53"/>
    <d v="1899-12-30T00:10:47"/>
    <s v="G7"/>
    <x v="372"/>
    <n v="5.5662348516506528"/>
    <n v="143"/>
    <x v="13"/>
    <m/>
    <d v="1899-12-30T04:42:25"/>
    <d v="1899-12-30T02:21:13"/>
    <m/>
    <n v="0"/>
    <n v="0"/>
    <d v="1899-12-30T04:42:25"/>
    <d v="1899-12-30T05:34:49"/>
    <d v="1899-12-30T02:21:13"/>
    <d v="1899-12-30T02:47:25"/>
    <n v="2119"/>
    <x v="14"/>
    <x v="8"/>
    <n v="201501"/>
    <n v="5"/>
    <n v="1"/>
    <n v="27"/>
  </r>
  <r>
    <d v="2015-01-28T00:00:00"/>
    <d v="2015-01-28T00:00:00"/>
    <x v="0"/>
    <n v="1"/>
    <n v="0"/>
    <n v="30"/>
    <n v="13"/>
    <d v="1899-12-30T00:30:13"/>
    <d v="1899-12-30T00:30:13"/>
    <s v="PHS"/>
    <x v="362"/>
    <n v="1.985659128516273"/>
    <n v="0"/>
    <x v="13"/>
    <m/>
    <d v="1899-12-30T01:12:31"/>
    <d v="1899-12-30T00:36:16"/>
    <m/>
    <n v="0"/>
    <n v="0"/>
    <d v="1899-12-30T13:11:41"/>
    <d v="1899-12-30T14:04:05"/>
    <d v="1899-12-30T06:35:50"/>
    <d v="1899-12-30T07:02:02"/>
    <n v="3143"/>
    <x v="14"/>
    <x v="8"/>
    <n v="201501"/>
    <n v="5"/>
    <n v="0"/>
    <n v="28"/>
  </r>
  <r>
    <d v="2015-01-30T00:00:00"/>
    <d v="2015-01-30T00:00:00"/>
    <x v="2"/>
    <n v="2.75"/>
    <n v="0"/>
    <n v="31"/>
    <n v="33"/>
    <d v="1899-12-30T00:31:33"/>
    <d v="1899-12-30T00:11:28"/>
    <s v="Adidas"/>
    <x v="2"/>
    <n v="5.2297939778129985"/>
    <n v="135"/>
    <x v="13"/>
    <m/>
    <d v="1899-12-30T05:00:35"/>
    <d v="1899-12-30T02:30:18"/>
    <m/>
    <n v="0"/>
    <n v="0"/>
    <d v="1899-12-30T05:00:35"/>
    <d v="1899-12-30T05:52:59"/>
    <d v="1899-12-30T02:30:18"/>
    <d v="1899-12-30T02:56:30"/>
    <n v="2501"/>
    <x v="14"/>
    <x v="8"/>
    <n v="201501"/>
    <n v="5"/>
    <n v="1"/>
    <n v="30"/>
  </r>
  <r>
    <d v="2015-01-31T00:00:00"/>
    <d v="2015-01-31T00:00:00"/>
    <x v="2"/>
    <n v="8.5500000000000007"/>
    <n v="1"/>
    <n v="41"/>
    <n v="24"/>
    <d v="1899-12-30T01:41:24"/>
    <d v="1899-12-30T00:11:52"/>
    <s v="Adidas"/>
    <x v="2"/>
    <n v="5.0591715976331404"/>
    <n v="140"/>
    <x v="13"/>
    <m/>
    <d v="1899-12-30T05:10:43"/>
    <d v="1899-12-30T02:35:22"/>
    <m/>
    <n v="0"/>
    <n v="0"/>
    <d v="1899-12-30T05:10:43"/>
    <d v="1899-12-30T06:03:07"/>
    <d v="1899-12-30T02:35:22"/>
    <d v="1899-12-30T03:01:34"/>
    <n v="2639"/>
    <x v="14"/>
    <x v="8"/>
    <n v="201501"/>
    <n v="5"/>
    <n v="0"/>
    <n v="31"/>
  </r>
  <r>
    <d v="2015-02-02T00:00:00"/>
    <d v="2015-02-02T00:00:00"/>
    <x v="2"/>
    <n v="3.75"/>
    <n v="0"/>
    <n v="41"/>
    <n v="54"/>
    <d v="1899-12-30T00:41:54"/>
    <d v="1899-12-30T00:11:10"/>
    <s v="Adidas"/>
    <x v="2"/>
    <n v="5.3699284009546586"/>
    <n v="138"/>
    <x v="13"/>
    <m/>
    <d v="1899-12-30T04:52:44"/>
    <d v="1899-12-30T02:26:22"/>
    <m/>
    <n v="0"/>
    <n v="0"/>
    <d v="1899-12-30T04:52:44"/>
    <d v="1899-12-30T05:45:09"/>
    <d v="1899-12-30T02:26:22"/>
    <d v="1899-12-30T02:52:34"/>
    <n v="2354"/>
    <x v="14"/>
    <x v="9"/>
    <n v="201502"/>
    <n v="6"/>
    <n v="1"/>
    <n v="2"/>
  </r>
  <r>
    <d v="2015-02-03T00:00:00"/>
    <d v="2015-02-03T00:00:00"/>
    <x v="2"/>
    <n v="2.75"/>
    <n v="0"/>
    <n v="30"/>
    <n v="0"/>
    <d v="1899-12-30T00:30:00"/>
    <d v="1899-12-30T00:10:55"/>
    <s v="Adidas"/>
    <x v="274"/>
    <n v="5.5000000000000044"/>
    <n v="137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  <n v="6"/>
    <n v="0"/>
    <n v="3"/>
  </r>
  <r>
    <d v="2015-02-06T00:00:00"/>
    <d v="2015-02-06T00:00:00"/>
    <x v="1"/>
    <n v="10"/>
    <n v="0"/>
    <n v="35"/>
    <n v="34"/>
    <d v="1899-12-30T00:35:34"/>
    <d v="1899-12-30T00:03:33"/>
    <s v="B-Shiv"/>
    <x v="372"/>
    <n v="16.869728209934408"/>
    <n v="123"/>
    <x v="13"/>
    <m/>
    <d v="1899-12-30T06:38:21"/>
    <d v="1899-12-30T03:19:10"/>
    <m/>
    <n v="0"/>
    <n v="0"/>
    <d v="1899-12-30T01:33:11"/>
    <d v="1899-12-30T02:25:35"/>
    <d v="1899-12-30T00:46:36"/>
    <d v="1899-12-30T01:12:48"/>
    <n v="318"/>
    <x v="14"/>
    <x v="9"/>
    <n v="201502"/>
    <n v="6"/>
    <n v="2"/>
    <n v="6"/>
  </r>
  <r>
    <d v="2015-02-07T00:00:00"/>
    <d v="2015-02-07T00:00:00"/>
    <x v="2"/>
    <n v="5.0999999999999996"/>
    <n v="1"/>
    <n v="0"/>
    <n v="0"/>
    <d v="1899-12-30T01:00:00"/>
    <d v="1899-12-30T00:11:46"/>
    <s v="Adidas"/>
    <x v="372"/>
    <n v="5.1000000000000041"/>
    <n v="143"/>
    <x v="13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9"/>
    <n v="201502"/>
    <n v="6"/>
    <n v="0"/>
    <n v="7"/>
  </r>
  <r>
    <d v="2015-02-08T00:00:00"/>
    <d v="2015-02-08T00:00:00"/>
    <x v="1"/>
    <n v="15"/>
    <n v="1"/>
    <n v="0"/>
    <n v="0"/>
    <d v="1899-12-30T01:00:00"/>
    <d v="1899-12-30T00:04:00"/>
    <s v="B-Shiv"/>
    <x v="372"/>
    <n v="15.000000000000014"/>
    <n v="135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4"/>
    <x v="9"/>
    <n v="201502"/>
    <n v="7"/>
    <n v="0"/>
    <n v="8"/>
  </r>
  <r>
    <d v="2015-02-09T00:00:00"/>
    <d v="2015-02-09T00:00:00"/>
    <x v="2"/>
    <n v="2.75"/>
    <n v="0"/>
    <n v="30"/>
    <n v="0"/>
    <d v="1899-12-30T00:30:00"/>
    <d v="1899-12-30T00:10:55"/>
    <s v="Adidas"/>
    <x v="274"/>
    <n v="5.5000000000000044"/>
    <n v="139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  <n v="7"/>
    <n v="0"/>
    <n v="9"/>
  </r>
  <r>
    <d v="2015-02-10T00:00:00"/>
    <d v="2015-02-10T00:00:00"/>
    <x v="1"/>
    <n v="12"/>
    <n v="0"/>
    <n v="35"/>
    <n v="0"/>
    <d v="1899-12-30T00:35:00"/>
    <d v="1899-12-30T00:02:55"/>
    <s v="YNHH"/>
    <x v="303"/>
    <n v="20.571428571428587"/>
    <n v="0"/>
    <x v="13"/>
    <m/>
    <d v="1899-12-30T05:26:40"/>
    <d v="1899-12-30T02:43:20"/>
    <m/>
    <n v="0"/>
    <n v="0"/>
    <d v="1899-12-30T01:16:25"/>
    <d v="1899-12-30T02:08:49"/>
    <d v="1899-12-30T00:38:12"/>
    <d v="1899-12-30T01:04:25"/>
    <n v="171"/>
    <x v="14"/>
    <x v="9"/>
    <n v="201502"/>
    <n v="7"/>
    <n v="0"/>
    <n v="10"/>
  </r>
  <r>
    <d v="2015-02-11T00:00:00"/>
    <d v="2015-02-11T00:00:00"/>
    <x v="0"/>
    <n v="0.3"/>
    <n v="0"/>
    <n v="9"/>
    <n v="43"/>
    <d v="1899-12-30T00:09:43"/>
    <d v="1899-12-30T00:32:23"/>
    <s v="PHS"/>
    <x v="362"/>
    <n v="1.8524871355060049"/>
    <n v="0"/>
    <x v="13"/>
    <m/>
    <d v="1899-12-30T01:17:44"/>
    <d v="1899-12-30T00:38:52"/>
    <m/>
    <n v="0"/>
    <n v="0"/>
    <d v="1899-12-30T14:08:35"/>
    <d v="1899-12-30T15:00:59"/>
    <d v="1899-12-30T07:04:18"/>
    <d v="1899-12-30T07:30:30"/>
    <n v="3177"/>
    <x v="14"/>
    <x v="9"/>
    <n v="201502"/>
    <n v="7"/>
    <n v="0"/>
    <n v="11"/>
  </r>
  <r>
    <d v="2015-02-14T00:00:00"/>
    <d v="2015-02-14T00:00:00"/>
    <x v="2"/>
    <n v="18"/>
    <n v="3"/>
    <n v="33"/>
    <n v="16"/>
    <d v="1899-12-30T03:33:16"/>
    <d v="1899-12-30T00:11:51"/>
    <s v="Adidas"/>
    <x v="2"/>
    <n v="5.0640825257893134"/>
    <n v="152"/>
    <x v="13"/>
    <m/>
    <d v="1899-12-30T05:10:25"/>
    <d v="1899-12-30T02:35:13"/>
    <m/>
    <n v="0"/>
    <n v="0"/>
    <d v="1899-12-30T05:10:25"/>
    <d v="1899-12-30T06:02:49"/>
    <d v="1899-12-30T02:35:13"/>
    <d v="1899-12-30T03:01:25"/>
    <n v="2634"/>
    <x v="14"/>
    <x v="9"/>
    <n v="201502"/>
    <n v="7"/>
    <n v="2"/>
    <n v="14"/>
  </r>
  <r>
    <d v="2015-02-15T00:00:00"/>
    <d v="2015-02-15T00:00:00"/>
    <x v="1"/>
    <n v="12"/>
    <n v="0"/>
    <n v="51"/>
    <n v="0"/>
    <d v="1899-12-30T00:51:00"/>
    <d v="1899-12-30T00:04:15"/>
    <s v="B-Shiv"/>
    <x v="372"/>
    <n v="14.117647058823541"/>
    <n v="104"/>
    <x v="13"/>
    <m/>
    <d v="1899-12-30T07:56:00"/>
    <d v="1899-12-30T03:58:00"/>
    <m/>
    <n v="0"/>
    <n v="0"/>
    <d v="1899-12-30T01:51:21"/>
    <d v="1899-12-30T02:43:45"/>
    <d v="1899-12-30T00:55:41"/>
    <d v="1899-12-30T01:21:53"/>
    <n v="581"/>
    <x v="14"/>
    <x v="9"/>
    <n v="201502"/>
    <n v="8"/>
    <n v="0"/>
    <n v="15"/>
  </r>
  <r>
    <d v="2015-02-17T00:00:00"/>
    <d v="2015-02-17T00:00:00"/>
    <x v="2"/>
    <n v="3.85"/>
    <n v="0"/>
    <n v="45"/>
    <n v="0"/>
    <d v="1899-12-30T00:45:00"/>
    <d v="1899-12-30T00:11:41"/>
    <s v="Adidas"/>
    <x v="274"/>
    <n v="5.1333333333333382"/>
    <n v="140"/>
    <x v="13"/>
    <m/>
    <d v="1899-12-30T05:06:14"/>
    <d v="1899-12-30T02:33:07"/>
    <m/>
    <n v="0"/>
    <n v="0"/>
    <d v="1899-12-30T05:06:14"/>
    <d v="1899-12-30T05:58:38"/>
    <d v="1899-12-30T02:33:07"/>
    <d v="1899-12-30T02:59:19"/>
    <n v="2576"/>
    <x v="14"/>
    <x v="9"/>
    <n v="201502"/>
    <n v="8"/>
    <n v="1"/>
    <n v="17"/>
  </r>
  <r>
    <d v="2015-02-18T00:00:00"/>
    <d v="2015-02-18T00:00:00"/>
    <x v="2"/>
    <n v="2.85"/>
    <n v="0"/>
    <n v="30"/>
    <n v="0"/>
    <d v="1899-12-30T00:30:00"/>
    <d v="1899-12-30T00:10:32"/>
    <s v="Adidas"/>
    <x v="274"/>
    <n v="5.7000000000000046"/>
    <n v="148"/>
    <x v="13"/>
    <m/>
    <d v="1899-12-30T04:35:47"/>
    <d v="1899-12-30T02:17:54"/>
    <m/>
    <n v="0"/>
    <n v="0"/>
    <d v="1899-12-30T04:35:47"/>
    <d v="1899-12-30T05:28:11"/>
    <d v="1899-12-30T02:17:54"/>
    <d v="1899-12-30T02:44:06"/>
    <n v="1964"/>
    <x v="14"/>
    <x v="9"/>
    <n v="201502"/>
    <n v="8"/>
    <n v="0"/>
    <n v="18"/>
  </r>
  <r>
    <d v="2015-02-20T00:00:00"/>
    <d v="2015-02-20T00:00:00"/>
    <x v="2"/>
    <n v="3.75"/>
    <n v="0"/>
    <n v="40"/>
    <n v="15"/>
    <d v="1899-12-30T00:40:15"/>
    <d v="1899-12-30T00:10:44"/>
    <s v="Adidas"/>
    <x v="2"/>
    <n v="5.590062111801247"/>
    <n v="146"/>
    <x v="13"/>
    <m/>
    <d v="1899-12-30T04:41:13"/>
    <d v="1899-12-30T02:20:36"/>
    <m/>
    <n v="0"/>
    <n v="0"/>
    <d v="1899-12-30T04:41:13"/>
    <d v="1899-12-30T05:33:37"/>
    <d v="1899-12-30T02:20:36"/>
    <d v="1899-12-30T02:46:48"/>
    <n v="2086"/>
    <x v="14"/>
    <x v="9"/>
    <n v="201502"/>
    <n v="8"/>
    <n v="1"/>
    <n v="20"/>
  </r>
  <r>
    <d v="2015-02-22T00:00:00"/>
    <d v="2015-02-22T00:00:00"/>
    <x v="2"/>
    <n v="20"/>
    <n v="3"/>
    <n v="54"/>
    <n v="55"/>
    <d v="1899-12-30T03:54:55"/>
    <d v="1899-12-30T00:11:45"/>
    <s v="Adidas"/>
    <x v="2"/>
    <n v="5.1081943951755981"/>
    <n v="158"/>
    <x v="13"/>
    <m/>
    <d v="1899-12-30T05:07:44"/>
    <d v="1899-12-30T02:33:52"/>
    <m/>
    <n v="0"/>
    <n v="0"/>
    <d v="1899-12-30T05:07:44"/>
    <d v="1899-12-30T06:00:08"/>
    <d v="1899-12-30T02:33:52"/>
    <d v="1899-12-30T03:00:04"/>
    <n v="2598"/>
    <x v="14"/>
    <x v="9"/>
    <n v="201502"/>
    <n v="9"/>
    <n v="1"/>
    <n v="22"/>
  </r>
  <r>
    <d v="2015-02-23T00:00:00"/>
    <d v="2015-02-23T00:00:00"/>
    <x v="0"/>
    <n v="0.6"/>
    <n v="0"/>
    <n v="18"/>
    <n v="59"/>
    <d v="1899-12-30T00:18:59"/>
    <d v="1899-12-30T00:31:38"/>
    <s v="PHS"/>
    <x v="362"/>
    <n v="1.8964003511852514"/>
    <n v="0"/>
    <x v="13"/>
    <m/>
    <d v="1899-12-30T01:15:56"/>
    <d v="1899-12-30T00:37:58"/>
    <m/>
    <n v="0"/>
    <n v="0"/>
    <d v="1899-12-30T13:48:56"/>
    <d v="1899-12-30T14:41:20"/>
    <d v="1899-12-30T06:54:28"/>
    <d v="1899-12-30T07:20:40"/>
    <n v="3163"/>
    <x v="14"/>
    <x v="9"/>
    <n v="201502"/>
    <n v="9"/>
    <n v="0"/>
    <n v="23"/>
  </r>
  <r>
    <d v="2015-02-24T00:00:00"/>
    <d v="2015-02-24T00:00:00"/>
    <x v="2"/>
    <n v="4.5"/>
    <n v="0"/>
    <n v="51"/>
    <n v="0"/>
    <d v="1899-12-30T00:51:00"/>
    <d v="1899-12-30T00:11:20"/>
    <s v="Clifton"/>
    <x v="2"/>
    <n v="5.2941176470588278"/>
    <n v="137"/>
    <x v="13"/>
    <m/>
    <d v="1899-12-30T04:56:56"/>
    <d v="1899-12-30T02:28:28"/>
    <m/>
    <n v="0"/>
    <n v="0"/>
    <d v="1899-12-30T04:56:56"/>
    <d v="1899-12-30T05:49:20"/>
    <d v="1899-12-30T02:28:28"/>
    <d v="1899-12-30T02:54:40"/>
    <n v="2432"/>
    <x v="14"/>
    <x v="9"/>
    <n v="201502"/>
    <n v="9"/>
    <n v="0"/>
    <n v="24"/>
  </r>
  <r>
    <d v="2015-02-25T00:00:00"/>
    <d v="2015-02-25T00:00:00"/>
    <x v="0"/>
    <n v="0.6"/>
    <n v="0"/>
    <n v="20"/>
    <n v="28"/>
    <d v="1899-12-30T00:20:28"/>
    <d v="1899-12-30T00:34:07"/>
    <s v="PHS"/>
    <x v="362"/>
    <n v="1.7589576547231285"/>
    <n v="0"/>
    <x v="13"/>
    <m/>
    <d v="1899-12-30T01:21:52"/>
    <d v="1899-12-30T00:40:56"/>
    <m/>
    <n v="0"/>
    <n v="0"/>
    <d v="1899-12-30T14:53:43"/>
    <d v="1899-12-30T15:46:07"/>
    <d v="1899-12-30T07:26:51"/>
    <d v="1899-12-30T07:53:03"/>
    <n v="3235"/>
    <x v="14"/>
    <x v="9"/>
    <n v="201502"/>
    <n v="9"/>
    <n v="0"/>
    <n v="25"/>
  </r>
  <r>
    <d v="2015-02-27T00:00:00"/>
    <d v="2015-02-27T00:00:00"/>
    <x v="2"/>
    <n v="5.25"/>
    <n v="1"/>
    <n v="0"/>
    <n v="0"/>
    <d v="1899-12-30T01:00:00"/>
    <d v="1899-12-30T00:11:26"/>
    <s v="Clifton"/>
    <x v="2"/>
    <n v="5.2500000000000044"/>
    <n v="153"/>
    <x v="13"/>
    <m/>
    <d v="1899-12-30T04:59:26"/>
    <d v="1899-12-30T02:29:43"/>
    <m/>
    <n v="0"/>
    <n v="0"/>
    <d v="1899-12-30T04:59:26"/>
    <d v="1899-12-30T05:51:50"/>
    <d v="1899-12-30T02:29:43"/>
    <d v="1899-12-30T02:55:55"/>
    <n v="2475"/>
    <x v="14"/>
    <x v="9"/>
    <n v="201502"/>
    <n v="9"/>
    <n v="1"/>
    <n v="27"/>
  </r>
  <r>
    <d v="2015-02-28T00:00:00"/>
    <d v="2015-02-28T00:00:00"/>
    <x v="2"/>
    <n v="4.25"/>
    <n v="0"/>
    <n v="52"/>
    <n v="21"/>
    <d v="1899-12-30T00:52:21"/>
    <d v="1899-12-30T00:12:19"/>
    <s v="Clifton"/>
    <x v="434"/>
    <n v="4.8710601719197744"/>
    <n v="145"/>
    <x v="40"/>
    <m/>
    <d v="1899-12-30T05:22:43"/>
    <d v="1899-12-30T02:41:22"/>
    <m/>
    <n v="0"/>
    <n v="0"/>
    <d v="1899-12-30T05:22:43"/>
    <d v="1899-12-30T06:15:07"/>
    <d v="1899-12-30T02:41:22"/>
    <d v="1899-12-30T03:07:34"/>
    <n v="2766"/>
    <x v="14"/>
    <x v="9"/>
    <n v="201502"/>
    <n v="9"/>
    <n v="0"/>
    <n v="28"/>
  </r>
  <r>
    <d v="2015-03-01T00:00:00"/>
    <d v="2015-03-01T00:00:00"/>
    <x v="2"/>
    <n v="10"/>
    <n v="1"/>
    <n v="59"/>
    <n v="52"/>
    <d v="1899-12-30T01:59:52"/>
    <d v="1899-12-30T00:11:59"/>
    <s v="Adidas"/>
    <x v="2"/>
    <n v="5.0055617352614057"/>
    <n v="140"/>
    <x v="13"/>
    <m/>
    <d v="1899-12-30T05:14:03"/>
    <d v="1899-12-30T02:37:02"/>
    <m/>
    <n v="0"/>
    <n v="0"/>
    <d v="1899-12-30T05:14:03"/>
    <d v="1899-12-30T06:06:27"/>
    <d v="1899-12-30T02:37:02"/>
    <d v="1899-12-30T03:03:14"/>
    <n v="2683"/>
    <x v="14"/>
    <x v="10"/>
    <n v="201503"/>
    <n v="10"/>
    <n v="0"/>
    <n v="1"/>
  </r>
  <r>
    <d v="2015-03-02T00:00:00"/>
    <d v="2015-03-02T00:00:00"/>
    <x v="0"/>
    <n v="0.6"/>
    <n v="0"/>
    <n v="21"/>
    <n v="53"/>
    <d v="1899-12-30T00:21:53"/>
    <d v="1899-12-30T00:36:28"/>
    <s v="PHS"/>
    <x v="362"/>
    <n v="1.6450875856816465"/>
    <n v="0"/>
    <x v="13"/>
    <m/>
    <d v="1899-12-30T01:27:32"/>
    <d v="1899-12-30T00:43:46"/>
    <m/>
    <n v="0"/>
    <n v="0"/>
    <d v="1899-12-30T15:55:34"/>
    <d v="1899-12-30T16:47:58"/>
    <d v="1899-12-30T07:57:47"/>
    <d v="1899-12-30T08:23:59"/>
    <n v="3326"/>
    <x v="14"/>
    <x v="10"/>
    <n v="201503"/>
    <n v="10"/>
    <n v="0"/>
    <n v="2"/>
  </r>
  <r>
    <d v="2015-03-03T00:00:00"/>
    <d v="2015-03-03T00:00:00"/>
    <x v="2"/>
    <n v="4.1500000000000004"/>
    <n v="0"/>
    <n v="45"/>
    <n v="6"/>
    <d v="1899-12-30T00:45:06"/>
    <d v="1899-12-30T00:10:52"/>
    <s v="Adidas"/>
    <x v="274"/>
    <n v="5.5210643015521104"/>
    <n v="140"/>
    <x v="13"/>
    <m/>
    <d v="1899-12-30T04:44:44"/>
    <d v="1899-12-30T02:22:22"/>
    <m/>
    <n v="0"/>
    <n v="0"/>
    <d v="1899-12-30T04:44:44"/>
    <d v="1899-12-30T05:37:08"/>
    <d v="1899-12-30T02:22:22"/>
    <d v="1899-12-30T02:48:34"/>
    <n v="2175"/>
    <x v="14"/>
    <x v="10"/>
    <n v="201503"/>
    <n v="10"/>
    <n v="0"/>
    <n v="3"/>
  </r>
  <r>
    <d v="2015-03-03T00:00:00"/>
    <d v="2015-03-03T00:00:00"/>
    <x v="1"/>
    <n v="11.5"/>
    <n v="0"/>
    <n v="47"/>
    <n v="23"/>
    <d v="1899-12-30T00:47:23"/>
    <d v="1899-12-30T00:04:07"/>
    <s v="B-Shiv"/>
    <x v="372"/>
    <n v="14.56208230742175"/>
    <n v="112"/>
    <x v="13"/>
    <m/>
    <d v="1899-12-30T07:41:28"/>
    <d v="1899-12-30T03:50:44"/>
    <m/>
    <n v="0"/>
    <n v="0"/>
    <d v="1899-12-30T01:47:57"/>
    <d v="1899-12-30T02:40:21"/>
    <d v="1899-12-30T00:53:59"/>
    <d v="1899-12-30T01:20:11"/>
    <n v="540"/>
    <x v="14"/>
    <x v="10"/>
    <n v="201503"/>
    <n v="10"/>
    <n v="0"/>
    <n v="3"/>
  </r>
  <r>
    <d v="2015-03-04T00:00:00"/>
    <d v="2015-03-04T00:00:00"/>
    <x v="2"/>
    <n v="3"/>
    <n v="0"/>
    <n v="32"/>
    <n v="31"/>
    <d v="1899-12-30T00:32:31"/>
    <d v="1899-12-30T00:10:50"/>
    <s v="Adidas"/>
    <x v="274"/>
    <n v="5.5356227575602297"/>
    <n v="145"/>
    <x v="13"/>
    <m/>
    <d v="1899-12-30T04:43:59"/>
    <d v="1899-12-30T02:21:59"/>
    <m/>
    <n v="0"/>
    <n v="0"/>
    <d v="1899-12-30T04:43:59"/>
    <d v="1899-12-30T05:36:23"/>
    <d v="1899-12-30T02:21:59"/>
    <d v="1899-12-30T02:48:11"/>
    <n v="2158"/>
    <x v="14"/>
    <x v="10"/>
    <n v="201503"/>
    <n v="10"/>
    <n v="0"/>
    <n v="4"/>
  </r>
  <r>
    <d v="2015-03-04T00:00:00"/>
    <d v="2015-03-04T00:00:00"/>
    <x v="0"/>
    <n v="0.72"/>
    <n v="0"/>
    <n v="25"/>
    <n v="6"/>
    <d v="1899-12-30T00:25:06"/>
    <d v="1899-12-30T00:34:52"/>
    <s v="PHS"/>
    <x v="362"/>
    <n v="1.7211155378486067"/>
    <n v="0"/>
    <x v="13"/>
    <m/>
    <d v="1899-12-30T01:23:40"/>
    <d v="1899-12-30T00:41:50"/>
    <m/>
    <n v="0"/>
    <n v="0"/>
    <d v="1899-12-30T15:13:22"/>
    <d v="1899-12-30T16:05:46"/>
    <d v="1899-12-30T07:36:41"/>
    <d v="1899-12-30T08:02:53"/>
    <n v="3257"/>
    <x v="14"/>
    <x v="10"/>
    <n v="201503"/>
    <n v="10"/>
    <n v="0"/>
    <n v="4"/>
  </r>
  <r>
    <d v="2015-03-05T00:00:00"/>
    <d v="2015-03-05T00:00:00"/>
    <x v="2"/>
    <n v="3.5"/>
    <n v="0"/>
    <n v="40"/>
    <n v="9"/>
    <d v="1899-12-30T00:40:09"/>
    <d v="1899-12-30T00:11:28"/>
    <s v="Adidas"/>
    <x v="274"/>
    <n v="5.2303860523038646"/>
    <n v="131"/>
    <x v="13"/>
    <m/>
    <d v="1899-12-30T05:00:33"/>
    <d v="1899-12-30T02:30:17"/>
    <m/>
    <n v="0"/>
    <n v="0"/>
    <d v="1899-12-30T05:00:33"/>
    <d v="1899-12-30T05:52:57"/>
    <d v="1899-12-30T02:30:17"/>
    <d v="1899-12-30T02:56:29"/>
    <n v="2500"/>
    <x v="14"/>
    <x v="10"/>
    <n v="201503"/>
    <n v="10"/>
    <n v="0"/>
    <n v="5"/>
  </r>
  <r>
    <d v="2015-03-06T00:00:00"/>
    <d v="2015-03-06T00:00:00"/>
    <x v="2"/>
    <n v="3"/>
    <n v="0"/>
    <n v="30"/>
    <n v="0"/>
    <d v="1899-12-30T00:30:00"/>
    <d v="1899-12-30T00:10:00"/>
    <s v="Clifton"/>
    <x v="2"/>
    <n v="6.0000000000000053"/>
    <n v="141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  <n v="10"/>
    <n v="0"/>
    <n v="6"/>
  </r>
  <r>
    <d v="2015-03-08T00:00:00"/>
    <d v="2015-03-08T00:00:00"/>
    <x v="2"/>
    <n v="10"/>
    <n v="2"/>
    <n v="7"/>
    <n v="41"/>
    <d v="1899-12-30T02:07:41"/>
    <d v="1899-12-30T00:12:46"/>
    <s v="Clifton"/>
    <x v="435"/>
    <n v="4.6991254405430141"/>
    <n v="142"/>
    <x v="19"/>
    <s v="Hurt Foot"/>
    <d v="1899-12-30T05:34:32"/>
    <d v="1899-12-30T02:47:16"/>
    <m/>
    <n v="0"/>
    <n v="0"/>
    <d v="1899-12-30T05:34:32"/>
    <d v="1899-12-30T06:26:56"/>
    <d v="1899-12-30T02:47:16"/>
    <d v="1899-12-30T03:13:28"/>
    <n v="2843"/>
    <x v="14"/>
    <x v="10"/>
    <n v="201503"/>
    <n v="11"/>
    <n v="1"/>
    <n v="8"/>
  </r>
  <r>
    <d v="2015-03-08T00:00:00"/>
    <d v="2015-03-08T00:00:00"/>
    <x v="2"/>
    <n v="10"/>
    <n v="1"/>
    <n v="53"/>
    <n v="17"/>
    <d v="1899-12-30T01:53:17"/>
    <d v="1899-12-30T00:11:20"/>
    <s v="Adidas"/>
    <x v="2"/>
    <n v="5.2964543180815111"/>
    <n v="144"/>
    <x v="13"/>
    <s v="Foot Hurting"/>
    <d v="1899-12-30T04:56:48"/>
    <d v="1899-12-30T02:28:24"/>
    <m/>
    <n v="0"/>
    <n v="0"/>
    <d v="1899-12-30T04:56:48"/>
    <d v="1899-12-30T05:49:12"/>
    <d v="1899-12-30T02:28:24"/>
    <d v="1899-12-30T02:54:36"/>
    <n v="2430"/>
    <x v="14"/>
    <x v="10"/>
    <n v="201503"/>
    <n v="11"/>
    <n v="0"/>
    <n v="8"/>
  </r>
  <r>
    <d v="2015-03-09T00:00:00"/>
    <d v="2015-03-09T00:00:00"/>
    <x v="0"/>
    <n v="0.6"/>
    <n v="0"/>
    <n v="20"/>
    <n v="10"/>
    <d v="1899-12-30T00:20:10"/>
    <d v="1899-12-30T00:33:37"/>
    <s v="PHS"/>
    <x v="362"/>
    <n v="1.7851239669421499"/>
    <n v="0"/>
    <x v="13"/>
    <m/>
    <d v="1899-12-30T01:20:40"/>
    <d v="1899-12-30T00:40:20"/>
    <m/>
    <n v="0"/>
    <n v="0"/>
    <d v="1899-12-30T14:40:37"/>
    <d v="1899-12-30T15:33:01"/>
    <d v="1899-12-30T07:20:18"/>
    <d v="1899-12-30T07:46:30"/>
    <n v="3221"/>
    <x v="14"/>
    <x v="10"/>
    <n v="201503"/>
    <n v="11"/>
    <n v="0"/>
    <n v="9"/>
  </r>
  <r>
    <d v="2015-03-11T00:00:00"/>
    <d v="2015-03-11T00:00:00"/>
    <x v="2"/>
    <n v="3"/>
    <n v="0"/>
    <n v="34"/>
    <n v="5"/>
    <d v="1899-12-30T00:34:05"/>
    <d v="1899-12-30T00:11:22"/>
    <s v="Adidas"/>
    <x v="274"/>
    <n v="5.2811735941320332"/>
    <n v="141"/>
    <x v="13"/>
    <m/>
    <d v="1899-12-30T04:57:40"/>
    <d v="1899-12-30T02:28:50"/>
    <m/>
    <n v="0"/>
    <n v="0"/>
    <d v="1899-12-30T04:57:40"/>
    <d v="1899-12-30T05:50:04"/>
    <d v="1899-12-30T02:28:50"/>
    <d v="1899-12-30T02:55:02"/>
    <n v="2448"/>
    <x v="14"/>
    <x v="10"/>
    <n v="201503"/>
    <n v="11"/>
    <n v="1"/>
    <n v="11"/>
  </r>
  <r>
    <d v="2015-03-14T00:00:00"/>
    <d v="2015-03-14T00:00:00"/>
    <x v="2"/>
    <n v="2.8"/>
    <n v="0"/>
    <n v="30"/>
    <n v="0"/>
    <d v="1899-12-30T00:30:00"/>
    <d v="1899-12-30T00:10:43"/>
    <s v="Adidas"/>
    <x v="2"/>
    <n v="5.6000000000000041"/>
    <n v="141"/>
    <x v="13"/>
    <m/>
    <d v="1899-12-30T04:40:43"/>
    <d v="1899-12-30T02:20:21"/>
    <m/>
    <n v="0"/>
    <n v="0"/>
    <d v="1899-12-30T04:40:43"/>
    <d v="1899-12-30T05:33:07"/>
    <d v="1899-12-30T02:20:21"/>
    <d v="1899-12-30T02:46:33"/>
    <n v="2071"/>
    <x v="14"/>
    <x v="10"/>
    <n v="201503"/>
    <n v="11"/>
    <n v="2"/>
    <n v="14"/>
  </r>
  <r>
    <d v="2015-03-15T00:00:00"/>
    <d v="2015-03-15T00:00:00"/>
    <x v="2"/>
    <n v="8"/>
    <n v="1"/>
    <n v="31"/>
    <n v="53"/>
    <d v="1899-12-30T01:31:53"/>
    <d v="1899-12-30T00:11:29"/>
    <s v="Adidas"/>
    <x v="436"/>
    <n v="5.2240159622709994"/>
    <n v="151"/>
    <x v="19"/>
    <m/>
    <d v="1899-12-30T05:00:55"/>
    <d v="1899-12-30T02:30:28"/>
    <m/>
    <n v="0"/>
    <n v="0"/>
    <d v="1899-12-30T05:00:55"/>
    <d v="1899-12-30T05:53:19"/>
    <d v="1899-12-30T02:30:28"/>
    <d v="1899-12-30T02:56:40"/>
    <n v="2509"/>
    <x v="14"/>
    <x v="10"/>
    <n v="201503"/>
    <n v="12"/>
    <n v="0"/>
    <n v="15"/>
  </r>
  <r>
    <d v="2015-03-16T00:00:00"/>
    <d v="2015-03-16T00:00:00"/>
    <x v="0"/>
    <n v="1"/>
    <n v="0"/>
    <n v="31"/>
    <n v="2"/>
    <d v="1899-12-30T00:31:02"/>
    <d v="1899-12-30T00:31:02"/>
    <s v="PHS"/>
    <x v="362"/>
    <n v="1.9334049409237393"/>
    <n v="0"/>
    <x v="13"/>
    <s v="200s"/>
    <d v="1899-12-30T01:14:29"/>
    <d v="1899-12-30T00:37:14"/>
    <m/>
    <n v="0"/>
    <n v="0"/>
    <d v="1899-12-30T13:33:04"/>
    <d v="1899-12-30T14:25:28"/>
    <d v="1899-12-30T06:46:32"/>
    <d v="1899-12-30T07:12:44"/>
    <n v="3151"/>
    <x v="14"/>
    <x v="10"/>
    <n v="201503"/>
    <n v="12"/>
    <n v="0"/>
    <n v="16"/>
  </r>
  <r>
    <d v="2015-03-17T00:00:00"/>
    <d v="2015-03-17T00:00:00"/>
    <x v="2"/>
    <n v="2"/>
    <n v="0"/>
    <n v="20"/>
    <n v="0"/>
    <d v="1899-12-30T00:20:00"/>
    <d v="1899-12-30T00:10:00"/>
    <s v="Ghost"/>
    <x v="274"/>
    <n v="6.0000000000000053"/>
    <n v="132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  <n v="12"/>
    <n v="0"/>
    <n v="17"/>
  </r>
  <r>
    <d v="2015-03-18T00:00:00"/>
    <d v="2015-03-18T00:00:00"/>
    <x v="0"/>
    <n v="0.56000000000000005"/>
    <n v="0"/>
    <n v="19"/>
    <n v="45"/>
    <d v="1899-12-30T00:19:45"/>
    <d v="1899-12-30T00:35:16"/>
    <s v="PHS"/>
    <x v="362"/>
    <n v="1.7012658227848116"/>
    <n v="0"/>
    <x v="13"/>
    <m/>
    <d v="1899-12-30T01:24:39"/>
    <d v="1899-12-30T00:42:19"/>
    <m/>
    <n v="0"/>
    <n v="0"/>
    <d v="1899-12-30T15:24:01"/>
    <d v="1899-12-30T16:16:25"/>
    <d v="1899-12-30T07:42:01"/>
    <d v="1899-12-30T08:08:13"/>
    <n v="3279"/>
    <x v="14"/>
    <x v="10"/>
    <n v="201503"/>
    <n v="12"/>
    <n v="0"/>
    <n v="18"/>
  </r>
  <r>
    <d v="2015-03-18T00:00:00"/>
    <d v="2015-03-18T00:00:00"/>
    <x v="1"/>
    <n v="10"/>
    <n v="0"/>
    <n v="30"/>
    <n v="31"/>
    <d v="1899-12-30T00:30:31"/>
    <d v="1899-12-30T00:03:03"/>
    <s v="YNHH"/>
    <x v="303"/>
    <n v="19.661387220098323"/>
    <n v="0"/>
    <x v="13"/>
    <m/>
    <d v="1899-12-30T05:41:47"/>
    <d v="1899-12-30T02:50:54"/>
    <m/>
    <n v="0"/>
    <n v="0"/>
    <d v="1899-12-30T01:19:57"/>
    <d v="1899-12-30T02:12:21"/>
    <d v="1899-12-30T00:39:59"/>
    <d v="1899-12-30T01:06:11"/>
    <n v="219"/>
    <x v="14"/>
    <x v="10"/>
    <n v="201503"/>
    <n v="12"/>
    <n v="0"/>
    <n v="18"/>
  </r>
  <r>
    <d v="2015-03-21T00:00:00"/>
    <d v="2015-03-21T00:00:00"/>
    <x v="2"/>
    <n v="26.2"/>
    <n v="5"/>
    <n v="36"/>
    <n v="30"/>
    <d v="1899-12-30T05:36:30"/>
    <d v="1899-12-30T00:12:51"/>
    <s v="Adidas"/>
    <x v="437"/>
    <n v="4.6716196136701367"/>
    <n v="158"/>
    <x v="24"/>
    <m/>
    <d v="1899-12-30T05:36:30"/>
    <d v="1899-12-30T02:48:15"/>
    <m/>
    <n v="0"/>
    <n v="0"/>
    <d v="1899-12-30T05:36:30"/>
    <d v="1899-12-30T06:28:54"/>
    <d v="1899-12-30T02:48:15"/>
    <d v="1899-12-30T03:14:27"/>
    <n v="2849"/>
    <x v="14"/>
    <x v="10"/>
    <n v="201503"/>
    <n v="12"/>
    <n v="2"/>
    <n v="21"/>
  </r>
  <r>
    <d v="2015-03-21T00:00:00"/>
    <d v="2015-03-21T00:00:00"/>
    <x v="8"/>
    <n v="1"/>
    <n v="0"/>
    <n v="11"/>
    <n v="26"/>
    <d v="1899-12-30T00:11:26"/>
    <d v="1899-12-30T00:11:26"/>
    <s v="Adidas"/>
    <x v="437"/>
    <n v="5.2478134110787211"/>
    <n v="157"/>
    <x v="24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  <n v="12"/>
    <n v="0"/>
    <n v="21"/>
  </r>
  <r>
    <d v="2015-03-21T00:00:00"/>
    <d v="2015-03-21T00:00:00"/>
    <x v="9"/>
    <n v="1"/>
    <n v="0"/>
    <n v="11"/>
    <n v="21"/>
    <d v="1899-12-30T00:11:21"/>
    <d v="1899-12-30T00:11:21"/>
    <s v="Adidas"/>
    <x v="437"/>
    <n v="5.2863436123348064"/>
    <n v="161"/>
    <x v="24"/>
    <m/>
    <d v="1899-12-30T00:00:00"/>
    <d v="1899-12-30T00:00:00"/>
    <m/>
    <n v="0"/>
    <n v="0"/>
    <d v="1899-12-30T04:57:22"/>
    <d v="1899-12-30T05:49:46"/>
    <d v="1899-12-30T02:28:41"/>
    <d v="1899-12-30T02:54:53"/>
    <n v="2444"/>
    <x v="14"/>
    <x v="10"/>
    <n v="201503"/>
    <n v="12"/>
    <n v="0"/>
    <n v="21"/>
  </r>
  <r>
    <d v="2015-03-21T00:00:00"/>
    <d v="2015-03-21T00:00:00"/>
    <x v="10"/>
    <n v="1"/>
    <n v="0"/>
    <n v="11"/>
    <n v="33"/>
    <d v="1899-12-30T00:11:33"/>
    <d v="1899-12-30T00:11:33"/>
    <s v="Adidas"/>
    <x v="437"/>
    <n v="5.1948051948051992"/>
    <n v="161"/>
    <x v="24"/>
    <m/>
    <d v="1899-12-30T00:00:00"/>
    <d v="1899-12-30T00:00:00"/>
    <m/>
    <n v="0"/>
    <n v="0"/>
    <d v="1899-12-30T05:02:37"/>
    <d v="1899-12-30T05:55:01"/>
    <d v="1899-12-30T02:31:18"/>
    <d v="1899-12-30T02:57:30"/>
    <n v="2532"/>
    <x v="14"/>
    <x v="10"/>
    <n v="201503"/>
    <n v="12"/>
    <n v="0"/>
    <n v="21"/>
  </r>
  <r>
    <d v="2015-03-21T00:00:00"/>
    <d v="2015-03-21T00:00:00"/>
    <x v="11"/>
    <n v="1"/>
    <n v="0"/>
    <n v="11"/>
    <n v="29"/>
    <d v="1899-12-30T00:11:29"/>
    <d v="1899-12-30T00:11:29"/>
    <s v="Adidas"/>
    <x v="437"/>
    <n v="5.224963715529757"/>
    <n v="160"/>
    <x v="24"/>
    <m/>
    <d v="1899-12-30T00:00:00"/>
    <d v="1899-12-30T00:00:00"/>
    <m/>
    <n v="0"/>
    <n v="0"/>
    <d v="1899-12-30T05:00:52"/>
    <d v="1899-12-30T05:53:16"/>
    <d v="1899-12-30T02:30:26"/>
    <d v="1899-12-30T02:56:38"/>
    <n v="2506"/>
    <x v="14"/>
    <x v="10"/>
    <n v="201503"/>
    <n v="12"/>
    <n v="0"/>
    <n v="21"/>
  </r>
  <r>
    <d v="2015-03-21T00:00:00"/>
    <d v="2015-03-21T00:00:00"/>
    <x v="12"/>
    <n v="1"/>
    <n v="0"/>
    <n v="11"/>
    <n v="36"/>
    <d v="1899-12-30T00:11:36"/>
    <d v="1899-12-30T00:11:36"/>
    <s v="Adidas"/>
    <x v="437"/>
    <n v="5.1724137931034528"/>
    <n v="163"/>
    <x v="24"/>
    <m/>
    <d v="1899-12-30T00:00:00"/>
    <d v="1899-12-30T00:00:00"/>
    <m/>
    <n v="0"/>
    <n v="0"/>
    <d v="1899-12-30T05:03:55"/>
    <d v="1899-12-30T05:56:19"/>
    <d v="1899-12-30T02:31:58"/>
    <d v="1899-12-30T02:58:10"/>
    <n v="2543"/>
    <x v="14"/>
    <x v="10"/>
    <n v="201503"/>
    <n v="12"/>
    <n v="0"/>
    <n v="21"/>
  </r>
  <r>
    <d v="2015-03-21T00:00:00"/>
    <d v="2015-03-21T00:00:00"/>
    <x v="13"/>
    <n v="1"/>
    <n v="0"/>
    <n v="12"/>
    <n v="7"/>
    <d v="1899-12-30T00:12:07"/>
    <d v="1899-12-30T00:12:07"/>
    <s v="Adidas"/>
    <x v="437"/>
    <n v="4.9518569463548872"/>
    <n v="162"/>
    <x v="24"/>
    <m/>
    <d v="1899-12-30T00:00:00"/>
    <d v="1899-12-30T00:00:00"/>
    <m/>
    <n v="0"/>
    <n v="0"/>
    <d v="1899-12-30T05:17:27"/>
    <d v="1899-12-30T06:09:51"/>
    <d v="1899-12-30T02:38:44"/>
    <d v="1899-12-30T03:04:56"/>
    <n v="2726"/>
    <x v="14"/>
    <x v="10"/>
    <n v="201503"/>
    <n v="12"/>
    <n v="0"/>
    <n v="21"/>
  </r>
  <r>
    <d v="2015-03-21T00:00:00"/>
    <d v="2015-03-21T00:00:00"/>
    <x v="14"/>
    <n v="1"/>
    <n v="0"/>
    <n v="11"/>
    <n v="26"/>
    <d v="1899-12-30T00:11:26"/>
    <d v="1899-12-30T00:11:26"/>
    <s v="Adidas"/>
    <x v="437"/>
    <n v="5.2478134110787211"/>
    <n v="162"/>
    <x v="24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  <n v="12"/>
    <n v="0"/>
    <n v="21"/>
  </r>
  <r>
    <d v="2015-03-21T00:00:00"/>
    <d v="2015-03-21T00:00:00"/>
    <x v="15"/>
    <n v="1"/>
    <n v="0"/>
    <n v="11"/>
    <n v="42"/>
    <d v="1899-12-30T00:11:42"/>
    <d v="1899-12-30T00:11:42"/>
    <s v="Adidas"/>
    <x v="437"/>
    <n v="5.1282051282051331"/>
    <n v="167"/>
    <x v="24"/>
    <m/>
    <d v="1899-12-30T00:00:00"/>
    <d v="1899-12-30T00:00:00"/>
    <m/>
    <n v="0"/>
    <n v="0"/>
    <d v="1899-12-30T05:06:32"/>
    <d v="1899-12-30T05:58:56"/>
    <d v="1899-12-30T02:33:16"/>
    <d v="1899-12-30T02:59:28"/>
    <n v="2579"/>
    <x v="14"/>
    <x v="10"/>
    <n v="201503"/>
    <n v="12"/>
    <n v="0"/>
    <n v="21"/>
  </r>
  <r>
    <d v="2015-03-21T00:00:00"/>
    <d v="2015-03-21T00:00:00"/>
    <x v="16"/>
    <n v="1"/>
    <n v="0"/>
    <n v="12"/>
    <n v="3"/>
    <d v="1899-12-30T00:12:03"/>
    <d v="1899-12-30T00:12:03"/>
    <s v="Adidas"/>
    <x v="437"/>
    <n v="4.9792531120331986"/>
    <n v="166"/>
    <x v="24"/>
    <m/>
    <d v="1899-12-30T00:00:00"/>
    <d v="1899-12-30T00:00:00"/>
    <m/>
    <n v="0"/>
    <n v="0"/>
    <d v="1899-12-30T05:15:43"/>
    <d v="1899-12-30T06:08:07"/>
    <d v="1899-12-30T02:37:51"/>
    <d v="1899-12-30T03:04:03"/>
    <n v="2713"/>
    <x v="14"/>
    <x v="10"/>
    <n v="201503"/>
    <n v="12"/>
    <n v="0"/>
    <n v="21"/>
  </r>
  <r>
    <d v="2015-03-21T00:00:00"/>
    <d v="2015-03-21T00:00:00"/>
    <x v="17"/>
    <n v="1"/>
    <n v="0"/>
    <n v="11"/>
    <n v="4"/>
    <d v="1899-12-30T00:11:04"/>
    <d v="1899-12-30T00:11:04"/>
    <s v="Adidas"/>
    <x v="437"/>
    <n v="5.4216867469879562"/>
    <n v="163"/>
    <x v="24"/>
    <m/>
    <d v="1899-12-30T00:00:00"/>
    <d v="1899-12-30T00:00:00"/>
    <m/>
    <n v="0"/>
    <n v="0"/>
    <d v="1899-12-30T04:49:57"/>
    <d v="1899-12-30T05:42:21"/>
    <d v="1899-12-30T02:24:58"/>
    <d v="1899-12-30T02:51:10"/>
    <n v="2287"/>
    <x v="14"/>
    <x v="10"/>
    <n v="201503"/>
    <n v="12"/>
    <n v="0"/>
    <n v="21"/>
  </r>
  <r>
    <d v="2015-03-21T00:00:00"/>
    <d v="2015-03-21T00:00:00"/>
    <x v="18"/>
    <n v="1"/>
    <n v="0"/>
    <n v="11"/>
    <n v="43"/>
    <d v="1899-12-30T00:11:43"/>
    <d v="1899-12-30T00:11:43"/>
    <s v="Adidas"/>
    <x v="437"/>
    <n v="5.1209103840682832"/>
    <n v="165"/>
    <x v="24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  <n v="12"/>
    <n v="0"/>
    <n v="21"/>
  </r>
  <r>
    <d v="2015-03-21T00:00:00"/>
    <d v="2015-03-21T00:00:00"/>
    <x v="19"/>
    <n v="1"/>
    <n v="0"/>
    <n v="11"/>
    <n v="49"/>
    <d v="1899-12-30T00:11:49"/>
    <d v="1899-12-30T00:11:49"/>
    <s v="Adidas"/>
    <x v="437"/>
    <n v="5.0775740479548697"/>
    <n v="161"/>
    <x v="24"/>
    <m/>
    <d v="1899-12-30T00:00:00"/>
    <d v="1899-12-30T00:00:00"/>
    <m/>
    <n v="0"/>
    <n v="0"/>
    <d v="1899-12-30T05:09:36"/>
    <d v="1899-12-30T06:02:00"/>
    <d v="1899-12-30T02:34:48"/>
    <d v="1899-12-30T03:01:00"/>
    <n v="2623"/>
    <x v="14"/>
    <x v="10"/>
    <n v="201503"/>
    <n v="12"/>
    <n v="0"/>
    <n v="21"/>
  </r>
  <r>
    <d v="2015-03-21T00:00:00"/>
    <d v="2015-03-21T00:00:00"/>
    <x v="20"/>
    <n v="1"/>
    <n v="0"/>
    <n v="11"/>
    <n v="43"/>
    <d v="1899-12-30T00:11:43"/>
    <d v="1899-12-30T00:11:43"/>
    <s v="Adidas"/>
    <x v="437"/>
    <n v="5.1209103840682832"/>
    <n v="162"/>
    <x v="24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  <n v="12"/>
    <n v="0"/>
    <n v="21"/>
  </r>
  <r>
    <d v="2015-03-21T00:00:00"/>
    <d v="2015-03-21T00:00:00"/>
    <x v="21"/>
    <n v="1"/>
    <n v="0"/>
    <n v="12"/>
    <n v="24"/>
    <d v="1899-12-30T00:12:24"/>
    <d v="1899-12-30T00:12:24"/>
    <s v="Adidas"/>
    <x v="437"/>
    <n v="4.8387096774193585"/>
    <n v="161"/>
    <x v="24"/>
    <m/>
    <d v="1899-12-30T00:00:00"/>
    <d v="1899-12-30T00:00:00"/>
    <m/>
    <n v="0"/>
    <n v="0"/>
    <d v="1899-12-30T05:24:53"/>
    <d v="1899-12-30T06:17:17"/>
    <d v="1899-12-30T02:42:26"/>
    <d v="1899-12-30T03:08:38"/>
    <n v="2780"/>
    <x v="14"/>
    <x v="10"/>
    <n v="201503"/>
    <n v="12"/>
    <n v="0"/>
    <n v="21"/>
  </r>
  <r>
    <d v="2015-03-21T00:00:00"/>
    <d v="2015-03-21T00:00:00"/>
    <x v="25"/>
    <n v="1"/>
    <n v="0"/>
    <n v="12"/>
    <n v="44"/>
    <d v="1899-12-30T00:12:44"/>
    <d v="1899-12-30T00:12:44"/>
    <s v="Adidas"/>
    <x v="437"/>
    <n v="4.7120418848167587"/>
    <n v="159"/>
    <x v="24"/>
    <m/>
    <d v="1899-12-30T00:00:00"/>
    <d v="1899-12-30T00:00:00"/>
    <m/>
    <n v="0"/>
    <n v="0"/>
    <d v="1899-12-30T05:33:37"/>
    <d v="1899-12-30T06:26:01"/>
    <d v="1899-12-30T02:46:48"/>
    <d v="1899-12-30T03:13:00"/>
    <n v="2838"/>
    <x v="14"/>
    <x v="10"/>
    <n v="201503"/>
    <n v="12"/>
    <n v="0"/>
    <n v="21"/>
  </r>
  <r>
    <d v="2015-03-21T00:00:00"/>
    <d v="2015-03-21T00:00:00"/>
    <x v="26"/>
    <n v="1"/>
    <n v="0"/>
    <n v="14"/>
    <n v="13"/>
    <d v="1899-12-30T00:14:13"/>
    <d v="1899-12-30T00:14:13"/>
    <s v="Adidas"/>
    <x v="437"/>
    <n v="4.2203985932004722"/>
    <n v="156"/>
    <x v="16"/>
    <m/>
    <d v="1899-12-30T00:00:00"/>
    <d v="1899-12-30T00:00:00"/>
    <m/>
    <n v="0"/>
    <n v="0"/>
    <d v="1899-12-30T06:12:29"/>
    <d v="1899-12-30T07:04:53"/>
    <d v="1899-12-30T03:06:14"/>
    <d v="1899-12-30T03:32:26"/>
    <n v="2969"/>
    <x v="14"/>
    <x v="10"/>
    <n v="201503"/>
    <n v="12"/>
    <n v="0"/>
    <n v="21"/>
  </r>
  <r>
    <d v="2015-03-21T00:00:00"/>
    <d v="2015-03-21T00:00:00"/>
    <x v="27"/>
    <n v="1"/>
    <n v="0"/>
    <n v="13"/>
    <n v="23"/>
    <d v="1899-12-30T00:13:23"/>
    <d v="1899-12-30T00:13:23"/>
    <s v="Adidas"/>
    <x v="437"/>
    <n v="4.4831880448318842"/>
    <n v="161"/>
    <x v="16"/>
    <m/>
    <d v="1899-12-30T00:00:00"/>
    <d v="1899-12-30T00:00:00"/>
    <m/>
    <n v="0"/>
    <n v="0"/>
    <d v="1899-12-30T05:50:39"/>
    <d v="1899-12-30T06:43:03"/>
    <d v="1899-12-30T02:55:19"/>
    <d v="1899-12-30T03:21:31"/>
    <n v="2908"/>
    <x v="14"/>
    <x v="10"/>
    <n v="201503"/>
    <n v="12"/>
    <n v="0"/>
    <n v="21"/>
  </r>
  <r>
    <d v="2015-03-21T00:00:00"/>
    <d v="2015-03-21T00:00:00"/>
    <x v="28"/>
    <n v="1"/>
    <n v="0"/>
    <n v="13"/>
    <n v="37"/>
    <d v="1899-12-30T00:13:37"/>
    <d v="1899-12-30T00:13:37"/>
    <s v="Adidas"/>
    <x v="437"/>
    <n v="4.4063647490820106"/>
    <n v="156"/>
    <x v="16"/>
    <m/>
    <d v="1899-12-30T00:00:00"/>
    <d v="1899-12-30T00:00:00"/>
    <m/>
    <n v="0"/>
    <n v="0"/>
    <d v="1899-12-30T05:56:45"/>
    <d v="1899-12-30T06:49:09"/>
    <d v="1899-12-30T02:58:23"/>
    <d v="1899-12-30T03:24:35"/>
    <n v="2922"/>
    <x v="14"/>
    <x v="10"/>
    <n v="201503"/>
    <n v="12"/>
    <n v="0"/>
    <n v="21"/>
  </r>
  <r>
    <d v="2015-03-21T00:00:00"/>
    <d v="2015-03-21T00:00:00"/>
    <x v="29"/>
    <n v="1"/>
    <n v="0"/>
    <n v="13"/>
    <n v="54"/>
    <d v="1899-12-30T00:13:54"/>
    <d v="1899-12-30T00:13:54"/>
    <s v="Adidas"/>
    <x v="437"/>
    <n v="4.3165467625899314"/>
    <n v="164"/>
    <x v="16"/>
    <m/>
    <d v="1899-12-30T00:00:00"/>
    <d v="1899-12-30T00:00:00"/>
    <m/>
    <n v="0"/>
    <n v="0"/>
    <d v="1899-12-30T06:04:11"/>
    <d v="1899-12-30T06:56:35"/>
    <d v="1899-12-30T03:02:05"/>
    <d v="1899-12-30T03:28:17"/>
    <n v="2943"/>
    <x v="14"/>
    <x v="10"/>
    <n v="201503"/>
    <n v="12"/>
    <n v="0"/>
    <n v="21"/>
  </r>
  <r>
    <d v="2015-03-21T00:00:00"/>
    <d v="2015-03-21T00:00:00"/>
    <x v="30"/>
    <n v="1"/>
    <n v="0"/>
    <n v="15"/>
    <n v="5"/>
    <d v="1899-12-30T00:15:05"/>
    <d v="1899-12-30T00:15:05"/>
    <s v="Adidas"/>
    <x v="437"/>
    <n v="3.977900552486191"/>
    <n v="152"/>
    <x v="16"/>
    <m/>
    <d v="1899-12-30T00:00:00"/>
    <d v="1899-12-30T00:00:00"/>
    <m/>
    <n v="0"/>
    <n v="0"/>
    <d v="1899-12-30T06:35:11"/>
    <d v="1899-12-30T07:27:35"/>
    <d v="1899-12-30T03:17:36"/>
    <d v="1899-12-30T03:43:48"/>
    <n v="3022"/>
    <x v="14"/>
    <x v="10"/>
    <n v="201503"/>
    <n v="12"/>
    <n v="0"/>
    <n v="21"/>
  </r>
  <r>
    <d v="2015-03-21T00:00:00"/>
    <d v="2015-03-21T00:00:00"/>
    <x v="31"/>
    <n v="1"/>
    <n v="0"/>
    <n v="14"/>
    <n v="2"/>
    <d v="1899-12-30T00:14:02"/>
    <d v="1899-12-30T00:14:02"/>
    <s v="Adidas"/>
    <x v="437"/>
    <n v="4.2755344418052283"/>
    <n v="161"/>
    <x v="16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10"/>
    <n v="201503"/>
    <n v="12"/>
    <n v="0"/>
    <n v="21"/>
  </r>
  <r>
    <d v="2015-03-21T00:00:00"/>
    <d v="2015-03-21T00:00:00"/>
    <x v="32"/>
    <n v="1"/>
    <n v="0"/>
    <n v="15"/>
    <n v="48"/>
    <d v="1899-12-30T00:15:48"/>
    <d v="1899-12-30T00:15:48"/>
    <s v="Adidas"/>
    <x v="437"/>
    <n v="3.7974683544303822"/>
    <n v="154"/>
    <x v="16"/>
    <m/>
    <d v="1899-12-30T00:00:00"/>
    <d v="1899-12-30T00:00:00"/>
    <m/>
    <n v="0"/>
    <n v="0"/>
    <d v="1899-12-30T06:53:58"/>
    <d v="1899-12-30T07:46:22"/>
    <d v="1899-12-30T03:26:59"/>
    <d v="1899-12-30T03:53:11"/>
    <n v="3068"/>
    <x v="14"/>
    <x v="10"/>
    <n v="201503"/>
    <n v="12"/>
    <n v="0"/>
    <n v="21"/>
  </r>
  <r>
    <d v="2015-03-21T00:00:00"/>
    <d v="2015-03-21T00:00:00"/>
    <x v="33"/>
    <n v="1"/>
    <n v="0"/>
    <n v="14"/>
    <n v="36"/>
    <d v="1899-12-30T00:14:36"/>
    <d v="1899-12-30T00:14:36"/>
    <s v="Adidas"/>
    <x v="437"/>
    <n v="4.1095890410958935"/>
    <n v="148"/>
    <x v="16"/>
    <m/>
    <d v="1899-12-30T00:00:00"/>
    <d v="1899-12-30T00:00:00"/>
    <m/>
    <n v="0"/>
    <n v="0"/>
    <d v="1899-12-30T06:22:31"/>
    <d v="1899-12-30T07:14:55"/>
    <d v="1899-12-30T03:11:16"/>
    <d v="1899-12-30T03:37:28"/>
    <n v="2995"/>
    <x v="14"/>
    <x v="10"/>
    <n v="201503"/>
    <n v="12"/>
    <n v="0"/>
    <n v="21"/>
  </r>
  <r>
    <d v="2015-03-21T00:00:00"/>
    <d v="2015-03-21T00:00:00"/>
    <x v="34"/>
    <n v="1"/>
    <n v="0"/>
    <n v="14"/>
    <n v="3"/>
    <d v="1899-12-30T00:14:03"/>
    <d v="1899-12-30T00:14:03"/>
    <s v="Adidas"/>
    <x v="437"/>
    <n v="4.2704626334519604"/>
    <n v="148"/>
    <x v="16"/>
    <m/>
    <d v="1899-12-30T00:00:00"/>
    <d v="1899-12-30T00:00:00"/>
    <m/>
    <n v="0"/>
    <n v="0"/>
    <d v="1899-12-30T06:08:07"/>
    <d v="1899-12-30T07:00:31"/>
    <d v="1899-12-30T03:04:03"/>
    <d v="1899-12-30T03:30:15"/>
    <n v="2956"/>
    <x v="14"/>
    <x v="10"/>
    <n v="201503"/>
    <n v="12"/>
    <n v="0"/>
    <n v="21"/>
  </r>
  <r>
    <d v="2015-03-21T00:00:00"/>
    <d v="2015-03-21T00:00:00"/>
    <x v="35"/>
    <n v="1"/>
    <n v="0"/>
    <n v="14"/>
    <n v="53"/>
    <d v="1899-12-30T00:14:53"/>
    <d v="1899-12-30T00:14:53"/>
    <s v="Adidas"/>
    <x v="437"/>
    <n v="4.0313549832026911"/>
    <n v="149"/>
    <x v="16"/>
    <m/>
    <d v="1899-12-30T00:00:00"/>
    <d v="1899-12-30T00:00:00"/>
    <m/>
    <n v="0"/>
    <n v="0"/>
    <d v="1899-12-30T06:29:57"/>
    <d v="1899-12-30T07:22:21"/>
    <d v="1899-12-30T03:14:58"/>
    <d v="1899-12-30T03:41:10"/>
    <n v="3007"/>
    <x v="14"/>
    <x v="10"/>
    <n v="201503"/>
    <n v="12"/>
    <n v="0"/>
    <n v="21"/>
  </r>
  <r>
    <d v="2015-03-21T00:00:00"/>
    <d v="2015-03-21T00:00:00"/>
    <x v="36"/>
    <n v="1"/>
    <n v="0"/>
    <n v="14"/>
    <n v="16"/>
    <d v="1899-12-30T00:14:16"/>
    <d v="1899-12-30T00:14:16"/>
    <s v="Adidas"/>
    <x v="437"/>
    <n v="4.2056074766355174"/>
    <n v="149"/>
    <x v="16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10"/>
    <n v="201503"/>
    <n v="12"/>
    <n v="0"/>
    <n v="21"/>
  </r>
  <r>
    <d v="2015-03-24T00:00:00"/>
    <d v="2015-03-24T00:00:00"/>
    <x v="1"/>
    <n v="10"/>
    <n v="0"/>
    <n v="25"/>
    <n v="50"/>
    <d v="1899-12-30T00:25:50"/>
    <d v="1899-12-30T00:02:35"/>
    <s v="YNHH"/>
    <x v="303"/>
    <n v="23.225806451612922"/>
    <n v="0"/>
    <x v="13"/>
    <m/>
    <d v="1899-12-30T04:49:20"/>
    <d v="1899-12-30T02:24:40"/>
    <m/>
    <n v="0"/>
    <n v="0"/>
    <d v="1899-12-30T01:07:41"/>
    <d v="1899-12-30T02:00:05"/>
    <d v="1899-12-30T00:33:51"/>
    <d v="1899-12-30T01:00:03"/>
    <n v="56"/>
    <x v="14"/>
    <x v="10"/>
    <n v="201503"/>
    <n v="13"/>
    <n v="2"/>
    <n v="24"/>
  </r>
  <r>
    <d v="2015-03-26T00:00:00"/>
    <d v="2015-03-26T00:00:00"/>
    <x v="1"/>
    <n v="12"/>
    <n v="0"/>
    <n v="36"/>
    <n v="30"/>
    <d v="1899-12-30T00:36:30"/>
    <d v="1899-12-30T00:03:02"/>
    <s v="YNHH"/>
    <x v="303"/>
    <n v="19.726027397260292"/>
    <n v="119"/>
    <x v="13"/>
    <m/>
    <d v="1899-12-30T05:40:40"/>
    <d v="1899-12-30T02:50:20"/>
    <m/>
    <n v="0"/>
    <n v="0"/>
    <d v="1899-12-30T01:19:41"/>
    <d v="1899-12-30T02:12:06"/>
    <d v="1899-12-30T00:39:51"/>
    <d v="1899-12-30T01:06:03"/>
    <n v="216"/>
    <x v="14"/>
    <x v="10"/>
    <n v="201503"/>
    <n v="13"/>
    <n v="1"/>
    <n v="26"/>
  </r>
  <r>
    <d v="2015-03-28T00:00:00"/>
    <d v="2015-03-28T00:00:00"/>
    <x v="2"/>
    <n v="3"/>
    <n v="0"/>
    <n v="35"/>
    <n v="0"/>
    <d v="1899-12-30T00:35:00"/>
    <d v="1899-12-30T00:11:40"/>
    <s v="Adidas"/>
    <x v="2"/>
    <n v="5.1428571428571468"/>
    <n v="132"/>
    <x v="13"/>
    <m/>
    <d v="1899-12-30T05:05:40"/>
    <d v="1899-12-30T02:32:50"/>
    <m/>
    <n v="0"/>
    <n v="0"/>
    <d v="1899-12-30T05:05:40"/>
    <d v="1899-12-30T05:58:04"/>
    <d v="1899-12-30T02:32:50"/>
    <d v="1899-12-30T02:59:02"/>
    <n v="2567"/>
    <x v="14"/>
    <x v="10"/>
    <n v="201503"/>
    <n v="13"/>
    <n v="1"/>
    <n v="28"/>
  </r>
  <r>
    <d v="2015-03-29T00:00:00"/>
    <d v="2015-03-29T00:00:00"/>
    <x v="1"/>
    <n v="30.4"/>
    <n v="2"/>
    <n v="14"/>
    <n v="35"/>
    <d v="1899-12-30T02:14:35"/>
    <d v="1899-12-30T00:04:26"/>
    <s v="Ciocci"/>
    <x v="438"/>
    <n v="13.5529411764706"/>
    <n v="137"/>
    <x v="16"/>
    <m/>
    <d v="1899-12-30T08:15:50"/>
    <d v="1899-12-30T04:07:55"/>
    <m/>
    <n v="0"/>
    <n v="0"/>
    <d v="1899-12-30T01:55:59"/>
    <d v="1899-12-30T02:48:23"/>
    <d v="1899-12-30T00:58:00"/>
    <d v="1899-12-30T01:24:12"/>
    <n v="632"/>
    <x v="14"/>
    <x v="10"/>
    <n v="201503"/>
    <n v="14"/>
    <n v="0"/>
    <n v="29"/>
  </r>
  <r>
    <d v="2015-03-31T00:00:00"/>
    <d v="2015-03-31T00:00:00"/>
    <x v="1"/>
    <n v="16.100000000000001"/>
    <n v="0"/>
    <n v="45"/>
    <n v="0"/>
    <d v="1899-12-30T00:45:00"/>
    <d v="1899-12-30T00:02:48"/>
    <s v="YNHH"/>
    <x v="303"/>
    <n v="21.466666666666686"/>
    <n v="118"/>
    <x v="13"/>
    <m/>
    <d v="1899-12-30T05:13:03"/>
    <d v="1899-12-30T02:36:31"/>
    <m/>
    <n v="0"/>
    <n v="0"/>
    <d v="1899-12-30T01:13:14"/>
    <d v="1899-12-30T02:05:38"/>
    <d v="1899-12-30T00:36:37"/>
    <d v="1899-12-30T01:02:49"/>
    <n v="122"/>
    <x v="14"/>
    <x v="10"/>
    <n v="201503"/>
    <n v="14"/>
    <n v="1"/>
    <n v="31"/>
  </r>
  <r>
    <d v="2015-04-01T00:00:00"/>
    <d v="2015-04-01T00:00:00"/>
    <x v="2"/>
    <n v="3.9"/>
    <n v="0"/>
    <n v="45"/>
    <n v="0"/>
    <d v="1899-12-30T00:45:00"/>
    <d v="1899-12-30T00:11:32"/>
    <s v="Ghost"/>
    <x v="274"/>
    <n v="5.2000000000000037"/>
    <n v="143"/>
    <x v="13"/>
    <m/>
    <d v="1899-12-30T05:02:18"/>
    <d v="1899-12-30T02:31:09"/>
    <m/>
    <n v="0"/>
    <n v="0"/>
    <d v="1899-12-30T05:02:18"/>
    <d v="1899-12-30T05:54:42"/>
    <d v="1899-12-30T02:31:09"/>
    <d v="1899-12-30T02:57:21"/>
    <n v="2531"/>
    <x v="14"/>
    <x v="1"/>
    <n v="201504"/>
    <n v="14"/>
    <n v="0"/>
    <n v="1"/>
  </r>
  <r>
    <d v="2015-04-02T00:00:00"/>
    <d v="2015-04-02T00:00:00"/>
    <x v="1"/>
    <n v="16"/>
    <n v="0"/>
    <n v="45"/>
    <n v="0"/>
    <d v="1899-12-30T00:45:00"/>
    <d v="1899-12-30T00:02:49"/>
    <s v="YNHH"/>
    <x v="303"/>
    <n v="21.33333333333335"/>
    <n v="122"/>
    <x v="13"/>
    <m/>
    <d v="1899-12-30T05:15:00"/>
    <d v="1899-12-30T02:37:30"/>
    <m/>
    <n v="0"/>
    <n v="0"/>
    <d v="1899-12-30T01:13:41"/>
    <d v="1899-12-30T02:06:05"/>
    <d v="1899-12-30T00:36:51"/>
    <d v="1899-12-30T01:03:03"/>
    <n v="134"/>
    <x v="14"/>
    <x v="1"/>
    <n v="201504"/>
    <n v="14"/>
    <n v="0"/>
    <n v="2"/>
  </r>
  <r>
    <d v="2015-04-03T00:00:00"/>
    <d v="2015-04-03T00:00:00"/>
    <x v="2"/>
    <n v="5.0999999999999996"/>
    <n v="0"/>
    <n v="56"/>
    <n v="5"/>
    <d v="1899-12-30T00:56:05"/>
    <d v="1899-12-30T00:11:00"/>
    <s v="Adidas"/>
    <x v="439"/>
    <n v="5.4561664190193202"/>
    <n v="156"/>
    <x v="19"/>
    <m/>
    <d v="1899-12-30T04:48:07"/>
    <d v="1899-12-30T02:24:03"/>
    <m/>
    <n v="0"/>
    <n v="0"/>
    <d v="1899-12-30T04:48:07"/>
    <d v="1899-12-30T05:40:31"/>
    <d v="1899-12-30T02:24:03"/>
    <d v="1899-12-30T02:50:15"/>
    <n v="2248"/>
    <x v="14"/>
    <x v="1"/>
    <n v="201504"/>
    <n v="14"/>
    <n v="0"/>
    <n v="3"/>
  </r>
  <r>
    <d v="2015-04-04T00:00:00"/>
    <d v="2015-04-04T00:00:00"/>
    <x v="1"/>
    <n v="22"/>
    <n v="1"/>
    <n v="41"/>
    <n v="0"/>
    <d v="1899-12-30T01:41:00"/>
    <d v="1899-12-30T00:04:35"/>
    <s v="Ciocci"/>
    <x v="17"/>
    <n v="13.069306930693079"/>
    <n v="135"/>
    <x v="15"/>
    <m/>
    <d v="1899-12-30T08:34:11"/>
    <d v="1899-12-30T04:17:05"/>
    <m/>
    <n v="0"/>
    <n v="0"/>
    <d v="1899-12-30T02:00:17"/>
    <d v="1899-12-30T02:52:41"/>
    <d v="1899-12-30T01:00:08"/>
    <d v="1899-12-30T01:26:20"/>
    <n v="680"/>
    <x v="14"/>
    <x v="1"/>
    <n v="201504"/>
    <n v="14"/>
    <n v="0"/>
    <n v="4"/>
  </r>
  <r>
    <d v="2015-04-06T00:00:00"/>
    <d v="2015-04-06T00:00:00"/>
    <x v="1"/>
    <n v="13"/>
    <n v="0"/>
    <n v="35"/>
    <n v="0"/>
    <d v="1899-12-30T00:35:00"/>
    <d v="1899-12-30T00:02:42"/>
    <s v="YNHH"/>
    <x v="303"/>
    <n v="22.285714285714302"/>
    <n v="127"/>
    <x v="0"/>
    <m/>
    <d v="1899-12-30T05:01:32"/>
    <d v="1899-12-30T02:30:46"/>
    <m/>
    <n v="0"/>
    <n v="0"/>
    <d v="1899-12-30T01:10:32"/>
    <d v="1899-12-30T02:02:56"/>
    <d v="1899-12-30T00:35:16"/>
    <d v="1899-12-30T01:01:28"/>
    <n v="88"/>
    <x v="14"/>
    <x v="1"/>
    <n v="201504"/>
    <n v="15"/>
    <n v="1"/>
    <n v="6"/>
  </r>
  <r>
    <d v="2015-04-06T00:00:00"/>
    <d v="2015-04-06T00:00:00"/>
    <x v="0"/>
    <n v="1"/>
    <n v="0"/>
    <n v="32"/>
    <n v="0"/>
    <d v="1899-12-30T00:32:00"/>
    <d v="1899-12-30T00:32:00"/>
    <s v="PHS"/>
    <x v="362"/>
    <n v="1.8750000000000013"/>
    <n v="0"/>
    <x v="0"/>
    <m/>
    <d v="1899-12-30T01:16:48"/>
    <d v="1899-12-30T00:38:24"/>
    <m/>
    <n v="0"/>
    <n v="0"/>
    <d v="1899-12-30T13:58:24"/>
    <d v="1899-12-30T14:50:48"/>
    <d v="1899-12-30T06:59:12"/>
    <d v="1899-12-30T07:25:24"/>
    <n v="3168"/>
    <x v="14"/>
    <x v="1"/>
    <n v="201504"/>
    <n v="15"/>
    <n v="0"/>
    <n v="6"/>
  </r>
  <r>
    <d v="2015-04-07T00:00:00"/>
    <d v="2015-04-07T00:00:00"/>
    <x v="2"/>
    <n v="3.1"/>
    <n v="0"/>
    <n v="31"/>
    <n v="57"/>
    <d v="1899-12-30T00:31:57"/>
    <d v="1899-12-30T00:10:18"/>
    <s v="Ghost"/>
    <x v="224"/>
    <n v="5.8215962441314604"/>
    <n v="151"/>
    <x v="35"/>
    <m/>
    <d v="1899-12-30T04:30:02"/>
    <d v="1899-12-30T02:15:01"/>
    <m/>
    <n v="0"/>
    <n v="0"/>
    <d v="1899-12-30T04:30:02"/>
    <d v="1899-12-30T05:22:26"/>
    <d v="1899-12-30T02:15:01"/>
    <d v="1899-12-30T02:41:13"/>
    <n v="1791"/>
    <x v="14"/>
    <x v="1"/>
    <n v="201504"/>
    <n v="15"/>
    <n v="0"/>
    <n v="7"/>
  </r>
  <r>
    <d v="2015-04-08T00:00:00"/>
    <d v="2015-04-08T00:00:00"/>
    <x v="0"/>
    <n v="1.1000000000000001"/>
    <n v="0"/>
    <n v="34"/>
    <n v="21"/>
    <d v="1899-12-30T00:34:21"/>
    <d v="1899-12-30T00:31:14"/>
    <s v="PHS"/>
    <x v="440"/>
    <n v="1.9213973799126656"/>
    <n v="0"/>
    <x v="0"/>
    <m/>
    <d v="1899-12-30T01:14:57"/>
    <d v="1899-12-30T00:37:28"/>
    <m/>
    <n v="0"/>
    <n v="0"/>
    <d v="1899-12-30T13:38:09"/>
    <d v="1899-12-30T14:30:33"/>
    <d v="1899-12-30T06:49:05"/>
    <d v="1899-12-30T07:15:17"/>
    <n v="3156"/>
    <x v="14"/>
    <x v="1"/>
    <n v="201504"/>
    <n v="15"/>
    <n v="0"/>
    <n v="8"/>
  </r>
  <r>
    <d v="2015-04-10T00:00:00"/>
    <d v="2015-04-10T00:00:00"/>
    <x v="2"/>
    <n v="3.5"/>
    <n v="0"/>
    <n v="40"/>
    <n v="4"/>
    <d v="1899-12-30T00:40:04"/>
    <d v="1899-12-30T00:11:27"/>
    <s v="RedAdidas"/>
    <x v="441"/>
    <n v="5.2412645590682239"/>
    <n v="151"/>
    <x v="41"/>
    <m/>
    <d v="1899-12-30T04:59:56"/>
    <d v="1899-12-30T02:29:58"/>
    <m/>
    <n v="0"/>
    <n v="0"/>
    <d v="1899-12-30T04:59:56"/>
    <d v="1899-12-30T05:52:20"/>
    <d v="1899-12-30T02:29:58"/>
    <d v="1899-12-30T02:56:10"/>
    <n v="2491"/>
    <x v="14"/>
    <x v="1"/>
    <n v="201504"/>
    <n v="15"/>
    <n v="1"/>
    <n v="10"/>
  </r>
  <r>
    <d v="2015-04-12T00:00:00"/>
    <d v="2015-04-12T00:00:00"/>
    <x v="1"/>
    <n v="36"/>
    <n v="2"/>
    <n v="36"/>
    <n v="8"/>
    <d v="1899-12-30T02:36:08"/>
    <d v="1899-12-30T00:04:20"/>
    <s v="Ciocci"/>
    <x v="17"/>
    <n v="13.834329632792496"/>
    <n v="144"/>
    <x v="16"/>
    <m/>
    <d v="1899-12-30T08:05:45"/>
    <d v="1899-12-30T04:02:52"/>
    <m/>
    <n v="0"/>
    <n v="0"/>
    <d v="1899-12-30T01:53:38"/>
    <d v="1899-12-30T02:46:02"/>
    <d v="1899-12-30T00:56:49"/>
    <d v="1899-12-30T01:23:01"/>
    <n v="605"/>
    <x v="14"/>
    <x v="1"/>
    <n v="201504"/>
    <n v="16"/>
    <n v="1"/>
    <n v="12"/>
  </r>
  <r>
    <d v="2015-04-13T00:00:00"/>
    <d v="2015-04-13T00:00:00"/>
    <x v="2"/>
    <n v="7.5"/>
    <n v="1"/>
    <n v="27"/>
    <n v="33"/>
    <d v="1899-12-30T01:27:33"/>
    <d v="1899-12-30T00:11:40"/>
    <s v="Adidas"/>
    <x v="16"/>
    <n v="5.1399200456881822"/>
    <n v="148"/>
    <x v="14"/>
    <m/>
    <d v="1899-12-30T05:05:50"/>
    <d v="1899-12-30T02:32:55"/>
    <m/>
    <n v="0"/>
    <n v="0"/>
    <d v="1899-12-30T05:05:50"/>
    <d v="1899-12-30T05:58:15"/>
    <d v="1899-12-30T02:32:55"/>
    <d v="1899-12-30T02:59:07"/>
    <n v="2571"/>
    <x v="14"/>
    <x v="1"/>
    <n v="201504"/>
    <n v="16"/>
    <n v="0"/>
    <n v="13"/>
  </r>
  <r>
    <d v="2015-04-14T00:00:00"/>
    <d v="2015-04-14T00:00:00"/>
    <x v="2"/>
    <n v="3"/>
    <n v="0"/>
    <n v="33"/>
    <n v="27"/>
    <d v="1899-12-30T00:33:27"/>
    <d v="1899-12-30T00:11:09"/>
    <s v="RedAdidas"/>
    <x v="442"/>
    <n v="5.3811659192825161"/>
    <n v="0"/>
    <x v="14"/>
    <m/>
    <d v="1899-12-30T04:52:08"/>
    <d v="1899-12-30T02:26:04"/>
    <m/>
    <n v="0"/>
    <n v="0"/>
    <d v="1899-12-30T04:52:08"/>
    <d v="1899-12-30T05:44:32"/>
    <d v="1899-12-30T02:26:04"/>
    <d v="1899-12-30T02:52:16"/>
    <n v="2343"/>
    <x v="14"/>
    <x v="1"/>
    <n v="201504"/>
    <n v="16"/>
    <n v="0"/>
    <n v="14"/>
  </r>
  <r>
    <d v="2015-04-14T00:00:00"/>
    <d v="2015-04-14T00:00:00"/>
    <x v="1"/>
    <n v="13.5"/>
    <n v="1"/>
    <n v="2"/>
    <n v="0"/>
    <d v="1899-12-30T01:02:00"/>
    <d v="1899-12-30T00:04:36"/>
    <s v="Mad"/>
    <x v="443"/>
    <n v="13.064516129032267"/>
    <n v="0"/>
    <x v="14"/>
    <m/>
    <d v="1899-12-30T08:34:22"/>
    <d v="1899-12-30T04:17:11"/>
    <m/>
    <n v="0"/>
    <n v="0"/>
    <d v="1899-12-30T02:00:20"/>
    <d v="1899-12-30T02:52:44"/>
    <d v="1899-12-30T01:00:10"/>
    <d v="1899-12-30T01:26:22"/>
    <n v="681"/>
    <x v="14"/>
    <x v="1"/>
    <n v="201504"/>
    <n v="16"/>
    <n v="0"/>
    <n v="14"/>
  </r>
  <r>
    <d v="2015-04-15T00:00:00"/>
    <d v="2015-04-15T00:00:00"/>
    <x v="2"/>
    <n v="3.6"/>
    <n v="0"/>
    <n v="41"/>
    <n v="50"/>
    <d v="1899-12-30T00:41:50"/>
    <d v="1899-12-30T00:11:37"/>
    <s v="RedAdidas"/>
    <x v="444"/>
    <n v="5.1633466135458201"/>
    <n v="138"/>
    <x v="14"/>
    <m/>
    <d v="1899-12-30T05:04:27"/>
    <d v="1899-12-30T02:32:14"/>
    <m/>
    <n v="0"/>
    <n v="0"/>
    <d v="1899-12-30T05:04:27"/>
    <d v="1899-12-30T05:56:51"/>
    <d v="1899-12-30T02:32:14"/>
    <d v="1899-12-30T02:58:26"/>
    <n v="2554"/>
    <x v="14"/>
    <x v="1"/>
    <n v="201504"/>
    <n v="16"/>
    <n v="0"/>
    <n v="15"/>
  </r>
  <r>
    <d v="2015-04-15T00:00:00"/>
    <d v="2015-04-15T00:00:00"/>
    <x v="1"/>
    <n v="6.3"/>
    <n v="0"/>
    <n v="34"/>
    <n v="26"/>
    <d v="1899-12-30T00:34:26"/>
    <d v="1899-12-30T00:05:28"/>
    <s v="Mad"/>
    <x v="444"/>
    <n v="10.977734753146187"/>
    <n v="0"/>
    <x v="14"/>
    <m/>
    <d v="1899-12-30T10:12:09"/>
    <d v="1899-12-30T05:06:04"/>
    <m/>
    <n v="0"/>
    <n v="0"/>
    <d v="1899-12-30T02:23:12"/>
    <d v="1899-12-30T03:15:36"/>
    <d v="1899-12-30T01:11:36"/>
    <d v="1899-12-30T01:37:48"/>
    <n v="757"/>
    <x v="14"/>
    <x v="1"/>
    <n v="201504"/>
    <n v="16"/>
    <n v="0"/>
    <n v="15"/>
  </r>
  <r>
    <d v="2015-04-16T00:00:00"/>
    <d v="2015-04-16T00:00:00"/>
    <x v="2"/>
    <n v="2.5"/>
    <n v="0"/>
    <n v="32"/>
    <n v="45"/>
    <d v="1899-12-30T00:32:45"/>
    <d v="1899-12-30T00:13:06"/>
    <s v="RedAdidas"/>
    <x v="445"/>
    <n v="4.5801526717557293"/>
    <n v="129"/>
    <x v="14"/>
    <m/>
    <d v="1899-12-30T05:43:13"/>
    <d v="1899-12-30T02:51:37"/>
    <m/>
    <n v="0"/>
    <n v="0"/>
    <d v="1899-12-30T05:43:13"/>
    <d v="1899-12-30T06:35:37"/>
    <d v="1899-12-30T02:51:37"/>
    <d v="1899-12-30T03:17:49"/>
    <n v="2879"/>
    <x v="14"/>
    <x v="1"/>
    <n v="201504"/>
    <n v="16"/>
    <n v="0"/>
    <n v="16"/>
  </r>
  <r>
    <d v="2015-04-16T00:00:00"/>
    <d v="2015-04-16T00:00:00"/>
    <x v="2"/>
    <n v="14"/>
    <n v="2"/>
    <n v="51"/>
    <n v="20"/>
    <d v="1899-12-30T02:51:20"/>
    <d v="1899-12-30T00:12:14"/>
    <s v="RedAdidas"/>
    <x v="446"/>
    <n v="4.9027237354085642"/>
    <n v="153"/>
    <x v="14"/>
    <m/>
    <d v="1899-12-30T05:20:38"/>
    <d v="1899-12-30T02:40:19"/>
    <m/>
    <n v="0"/>
    <n v="0"/>
    <d v="1899-12-30T05:20:38"/>
    <d v="1899-12-30T06:13:02"/>
    <d v="1899-12-30T02:40:19"/>
    <d v="1899-12-30T03:06:31"/>
    <n v="2755"/>
    <x v="14"/>
    <x v="1"/>
    <n v="201504"/>
    <n v="16"/>
    <n v="0"/>
    <n v="16"/>
  </r>
  <r>
    <d v="2015-04-19T00:00:00"/>
    <d v="2015-04-19T00:00:00"/>
    <x v="1"/>
    <n v="48.6"/>
    <n v="3"/>
    <n v="27"/>
    <n v="39"/>
    <d v="1899-12-30T03:27:39"/>
    <d v="1899-12-30T00:04:16"/>
    <s v="Ciocci"/>
    <x v="447"/>
    <n v="14.042860582711304"/>
    <n v="137"/>
    <x v="14"/>
    <m/>
    <d v="1899-12-30T07:58:32"/>
    <d v="1899-12-30T03:59:16"/>
    <m/>
    <n v="0"/>
    <n v="0"/>
    <d v="1899-12-30T01:51:57"/>
    <d v="1899-12-30T02:44:21"/>
    <d v="1899-12-30T00:55:58"/>
    <d v="1899-12-30T01:22:10"/>
    <n v="592"/>
    <x v="14"/>
    <x v="1"/>
    <n v="201504"/>
    <n v="17"/>
    <n v="2"/>
    <n v="19"/>
  </r>
  <r>
    <d v="2015-04-20T00:00:00"/>
    <d v="2015-04-20T00:00:00"/>
    <x v="0"/>
    <n v="1"/>
    <n v="0"/>
    <n v="33"/>
    <n v="19"/>
    <d v="1899-12-30T00:33:19"/>
    <d v="1899-12-30T00:33:19"/>
    <s v="PHS"/>
    <x v="448"/>
    <n v="1.8009004502251138"/>
    <n v="0"/>
    <x v="13"/>
    <m/>
    <d v="1899-12-30T01:19:58"/>
    <d v="1899-12-30T00:39:59"/>
    <m/>
    <n v="0"/>
    <n v="0"/>
    <d v="1899-12-30T14:32:54"/>
    <d v="1899-12-30T15:25:18"/>
    <d v="1899-12-30T07:16:27"/>
    <d v="1899-12-30T07:42:39"/>
    <n v="3204"/>
    <x v="14"/>
    <x v="1"/>
    <n v="201504"/>
    <n v="17"/>
    <n v="0"/>
    <n v="20"/>
  </r>
  <r>
    <d v="2015-04-21T00:00:00"/>
    <d v="2015-04-21T00:00:00"/>
    <x v="2"/>
    <n v="3.1"/>
    <n v="0"/>
    <n v="32"/>
    <n v="23"/>
    <d v="1899-12-30T00:32:23"/>
    <d v="1899-12-30T00:10:27"/>
    <s v="Adidas"/>
    <x v="351"/>
    <n v="5.7436953165208493"/>
    <n v="0"/>
    <x v="14"/>
    <m/>
    <d v="1899-12-30T04:33:41"/>
    <d v="1899-12-30T02:16:51"/>
    <m/>
    <n v="0"/>
    <n v="0"/>
    <d v="1899-12-30T04:33:41"/>
    <d v="1899-12-30T05:26:06"/>
    <d v="1899-12-30T02:16:51"/>
    <d v="1899-12-30T02:43:03"/>
    <n v="1897"/>
    <x v="14"/>
    <x v="1"/>
    <n v="201504"/>
    <n v="17"/>
    <n v="0"/>
    <n v="21"/>
  </r>
  <r>
    <d v="2015-04-22T00:00:00"/>
    <d v="2015-04-22T00:00:00"/>
    <x v="0"/>
    <n v="1.1499999999999999"/>
    <n v="0"/>
    <n v="38"/>
    <n v="34"/>
    <d v="1899-12-30T00:38:34"/>
    <d v="1899-12-30T00:33:32"/>
    <s v="PHS"/>
    <x v="448"/>
    <n v="1.7891097666378579"/>
    <n v="0"/>
    <x v="13"/>
    <m/>
    <d v="1899-12-30T01:20:29"/>
    <d v="1899-12-30T00:40:15"/>
    <m/>
    <n v="0"/>
    <n v="0"/>
    <d v="1899-12-30T14:38:39"/>
    <d v="1899-12-30T15:31:03"/>
    <d v="1899-12-30T07:19:19"/>
    <d v="1899-12-30T07:45:31"/>
    <n v="3218"/>
    <x v="14"/>
    <x v="1"/>
    <n v="201504"/>
    <n v="17"/>
    <n v="0"/>
    <n v="22"/>
  </r>
  <r>
    <d v="2015-04-23T00:00:00"/>
    <d v="2015-04-23T00:00:00"/>
    <x v="2"/>
    <n v="3"/>
    <n v="0"/>
    <n v="29"/>
    <n v="35"/>
    <d v="1899-12-30T00:29:35"/>
    <d v="1899-12-30T00:09:52"/>
    <s v="Adidas"/>
    <x v="224"/>
    <n v="6.0845070422535263"/>
    <n v="0"/>
    <x v="14"/>
    <m/>
    <d v="1899-12-30T04:18:22"/>
    <d v="1899-12-30T02:09:11"/>
    <m/>
    <n v="0"/>
    <n v="0"/>
    <d v="1899-12-30T04:18:22"/>
    <d v="1899-12-30T05:10:46"/>
    <d v="1899-12-30T02:09:11"/>
    <d v="1899-12-30T02:35:23"/>
    <n v="1412"/>
    <x v="14"/>
    <x v="1"/>
    <n v="201504"/>
    <n v="17"/>
    <n v="0"/>
    <n v="23"/>
  </r>
  <r>
    <d v="2015-04-26T00:00:00"/>
    <d v="2015-04-26T00:00:00"/>
    <x v="2"/>
    <n v="13.1"/>
    <n v="2"/>
    <n v="8"/>
    <n v="57"/>
    <d v="1899-12-30T02:08:57"/>
    <d v="1899-12-30T00:09:51"/>
    <s v="RedAdidas"/>
    <x v="239"/>
    <n v="6.0953858084528942"/>
    <n v="165"/>
    <x v="19"/>
    <m/>
    <d v="1899-12-30T04:17:54"/>
    <d v="1899-12-30T02:08:57"/>
    <m/>
    <n v="0"/>
    <n v="0"/>
    <d v="1899-12-30T04:17:54"/>
    <d v="1899-12-30T05:10:18"/>
    <d v="1899-12-30T02:08:57"/>
    <d v="1899-12-30T02:35:09"/>
    <n v="1393"/>
    <x v="14"/>
    <x v="1"/>
    <n v="201504"/>
    <n v="18"/>
    <n v="2"/>
    <n v="26"/>
  </r>
  <r>
    <d v="2015-04-26T00:00:00"/>
    <d v="2015-04-26T00:00:00"/>
    <x v="8"/>
    <n v="1"/>
    <n v="0"/>
    <n v="9"/>
    <n v="58"/>
    <d v="1899-12-30T00:09:58"/>
    <d v="1899-12-30T00:09:58"/>
    <s v="RedAdidas"/>
    <x v="239"/>
    <n v="6.020066889632111"/>
    <n v="152"/>
    <x v="19"/>
    <m/>
    <d v="1899-12-30T00:00:00"/>
    <d v="1899-12-30T00:00:00"/>
    <m/>
    <n v="0"/>
    <n v="0"/>
    <d v="1899-12-30T04:21:08"/>
    <d v="1899-12-30T05:13:32"/>
    <d v="1899-12-30T02:10:34"/>
    <d v="1899-12-30T02:36:46"/>
    <n v="1494"/>
    <x v="14"/>
    <x v="1"/>
    <n v="201504"/>
    <n v="18"/>
    <n v="0"/>
    <n v="26"/>
  </r>
  <r>
    <d v="2015-04-26T00:00:00"/>
    <d v="2015-04-26T00:00:00"/>
    <x v="9"/>
    <n v="1"/>
    <n v="0"/>
    <n v="9"/>
    <n v="46"/>
    <d v="1899-12-30T00:09:46"/>
    <d v="1899-12-30T00:09:46"/>
    <s v="RedAdidas"/>
    <x v="239"/>
    <n v="6.1433447098976153"/>
    <n v="161"/>
    <x v="19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1"/>
    <n v="201504"/>
    <n v="18"/>
    <n v="0"/>
    <n v="26"/>
  </r>
  <r>
    <d v="2015-04-26T00:00:00"/>
    <d v="2015-04-26T00:00:00"/>
    <x v="10"/>
    <n v="1"/>
    <n v="0"/>
    <n v="9"/>
    <n v="35"/>
    <d v="1899-12-30T00:09:35"/>
    <d v="1899-12-30T00:09:35"/>
    <s v="RedAdidas"/>
    <x v="239"/>
    <n v="6.2608695652173951"/>
    <n v="164"/>
    <x v="19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  <n v="18"/>
    <n v="0"/>
    <n v="26"/>
  </r>
  <r>
    <d v="2015-04-26T00:00:00"/>
    <d v="2015-04-26T00:00:00"/>
    <x v="11"/>
    <n v="1"/>
    <n v="0"/>
    <n v="9"/>
    <n v="49"/>
    <d v="1899-12-30T00:09:49"/>
    <d v="1899-12-30T00:09:49"/>
    <s v="RedAdidas"/>
    <x v="239"/>
    <n v="6.1120543293718219"/>
    <n v="167"/>
    <x v="19"/>
    <m/>
    <d v="1899-12-30T00:00:00"/>
    <d v="1899-12-30T00:00:00"/>
    <m/>
    <n v="0"/>
    <n v="0"/>
    <d v="1899-12-30T04:17:12"/>
    <d v="1899-12-30T05:09:36"/>
    <d v="1899-12-30T02:08:36"/>
    <d v="1899-12-30T02:34:48"/>
    <n v="1361"/>
    <x v="14"/>
    <x v="1"/>
    <n v="201504"/>
    <n v="18"/>
    <n v="0"/>
    <n v="26"/>
  </r>
  <r>
    <d v="2015-04-26T00:00:00"/>
    <d v="2015-04-26T00:00:00"/>
    <x v="12"/>
    <n v="1"/>
    <n v="0"/>
    <n v="9"/>
    <n v="38"/>
    <d v="1899-12-30T00:09:38"/>
    <d v="1899-12-30T00:09:38"/>
    <s v="RedAdidas"/>
    <x v="239"/>
    <n v="6.228373702422151"/>
    <n v="168"/>
    <x v="19"/>
    <m/>
    <d v="1899-12-30T00:00:00"/>
    <d v="1899-12-30T00:00:00"/>
    <m/>
    <n v="0"/>
    <n v="0"/>
    <d v="1899-12-30T04:12:24"/>
    <d v="1899-12-30T05:04:48"/>
    <d v="1899-12-30T02:06:12"/>
    <d v="1899-12-30T02:32:24"/>
    <n v="1211"/>
    <x v="14"/>
    <x v="1"/>
    <n v="201504"/>
    <n v="18"/>
    <n v="0"/>
    <n v="26"/>
  </r>
  <r>
    <d v="2015-04-26T00:00:00"/>
    <d v="2015-04-26T00:00:00"/>
    <x v="13"/>
    <n v="1"/>
    <n v="0"/>
    <n v="9"/>
    <n v="40"/>
    <d v="1899-12-30T00:09:40"/>
    <d v="1899-12-30T00:09:40"/>
    <s v="RedAdidas"/>
    <x v="239"/>
    <n v="6.2068965517241432"/>
    <n v="169"/>
    <x v="19"/>
    <m/>
    <d v="1899-12-30T00:00:00"/>
    <d v="1899-12-30T00:00:00"/>
    <m/>
    <n v="0"/>
    <n v="0"/>
    <d v="1899-12-30T04:13:16"/>
    <d v="1899-12-30T05:05:40"/>
    <d v="1899-12-30T02:06:38"/>
    <d v="1899-12-30T02:32:50"/>
    <n v="1232"/>
    <x v="14"/>
    <x v="1"/>
    <n v="201504"/>
    <n v="18"/>
    <n v="0"/>
    <n v="26"/>
  </r>
  <r>
    <d v="2015-04-26T00:00:00"/>
    <d v="2015-04-26T00:00:00"/>
    <x v="14"/>
    <n v="1"/>
    <n v="0"/>
    <n v="9"/>
    <n v="31"/>
    <d v="1899-12-30T00:09:31"/>
    <d v="1899-12-30T00:09:31"/>
    <s v="RedAdidas"/>
    <x v="239"/>
    <n v="6.3047285464098115"/>
    <n v="171"/>
    <x v="19"/>
    <m/>
    <d v="1899-12-30T00:00:00"/>
    <d v="1899-12-30T00:00:00"/>
    <m/>
    <n v="0"/>
    <n v="0"/>
    <d v="1899-12-30T04:09:20"/>
    <d v="1899-12-30T05:01:44"/>
    <d v="1899-12-30T02:04:40"/>
    <d v="1899-12-30T02:30:52"/>
    <n v="1135"/>
    <x v="14"/>
    <x v="1"/>
    <n v="201504"/>
    <n v="18"/>
    <n v="0"/>
    <n v="26"/>
  </r>
  <r>
    <d v="2015-04-26T00:00:00"/>
    <d v="2015-04-26T00:00:00"/>
    <x v="15"/>
    <n v="1"/>
    <n v="0"/>
    <n v="9"/>
    <n v="52"/>
    <d v="1899-12-30T00:09:52"/>
    <d v="1899-12-30T00:09:52"/>
    <s v="RedAdidas"/>
    <x v="239"/>
    <n v="6.081081081081086"/>
    <n v="170"/>
    <x v="19"/>
    <m/>
    <d v="1899-12-30T00:00:00"/>
    <d v="1899-12-30T00:00:00"/>
    <m/>
    <n v="0"/>
    <n v="0"/>
    <d v="1899-12-30T04:18:30"/>
    <d v="1899-12-30T05:10:54"/>
    <d v="1899-12-30T02:09:15"/>
    <d v="1899-12-30T02:35:27"/>
    <n v="1418"/>
    <x v="14"/>
    <x v="1"/>
    <n v="201504"/>
    <n v="18"/>
    <n v="0"/>
    <n v="26"/>
  </r>
  <r>
    <d v="2015-04-26T00:00:00"/>
    <d v="2015-04-26T00:00:00"/>
    <x v="16"/>
    <n v="1"/>
    <n v="0"/>
    <n v="9"/>
    <n v="35"/>
    <d v="1899-12-30T00:09:35"/>
    <d v="1899-12-30T00:09:35"/>
    <s v="RedAdidas"/>
    <x v="239"/>
    <n v="6.2608695652173951"/>
    <n v="170"/>
    <x v="19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  <n v="18"/>
    <n v="0"/>
    <n v="26"/>
  </r>
  <r>
    <d v="2015-04-26T00:00:00"/>
    <d v="2015-04-26T00:00:00"/>
    <x v="17"/>
    <n v="1"/>
    <n v="0"/>
    <n v="10"/>
    <n v="6"/>
    <d v="1899-12-30T00:10:06"/>
    <d v="1899-12-30T00:10:06"/>
    <s v="RedAdidas"/>
    <x v="239"/>
    <n v="5.940594059405945"/>
    <n v="171"/>
    <x v="19"/>
    <m/>
    <d v="1899-12-30T00:00:00"/>
    <d v="1899-12-30T00:00:00"/>
    <m/>
    <n v="0"/>
    <n v="0"/>
    <d v="1899-12-30T04:24:37"/>
    <d v="1899-12-30T05:17:01"/>
    <d v="1899-12-30T02:12:19"/>
    <d v="1899-12-30T02:38:31"/>
    <n v="1619"/>
    <x v="14"/>
    <x v="1"/>
    <n v="201504"/>
    <n v="18"/>
    <n v="0"/>
    <n v="26"/>
  </r>
  <r>
    <d v="2015-04-26T00:00:00"/>
    <d v="2015-04-26T00:00:00"/>
    <x v="18"/>
    <n v="1"/>
    <n v="0"/>
    <n v="9"/>
    <n v="43"/>
    <d v="1899-12-30T00:09:43"/>
    <d v="1899-12-30T00:09:43"/>
    <s v="RedAdidas"/>
    <x v="239"/>
    <n v="6.1749571183533494"/>
    <n v="170"/>
    <x v="19"/>
    <m/>
    <d v="1899-12-30T00:00:00"/>
    <d v="1899-12-30T00:00:00"/>
    <m/>
    <n v="0"/>
    <n v="0"/>
    <d v="1899-12-30T04:14:35"/>
    <d v="1899-12-30T05:06:59"/>
    <d v="1899-12-30T02:07:17"/>
    <d v="1899-12-30T02:33:29"/>
    <n v="1281"/>
    <x v="14"/>
    <x v="1"/>
    <n v="201504"/>
    <n v="18"/>
    <n v="0"/>
    <n v="26"/>
  </r>
  <r>
    <d v="2015-04-26T00:00:00"/>
    <d v="2015-04-26T00:00:00"/>
    <x v="19"/>
    <n v="1"/>
    <n v="0"/>
    <n v="10"/>
    <n v="20"/>
    <d v="1899-12-30T00:10:20"/>
    <d v="1899-12-30T00:10:20"/>
    <s v="RedAdidas"/>
    <x v="239"/>
    <n v="5.8064516129032304"/>
    <n v="160"/>
    <x v="19"/>
    <m/>
    <d v="1899-12-30T00:00:00"/>
    <d v="1899-12-30T00:00:00"/>
    <m/>
    <n v="0"/>
    <n v="0"/>
    <d v="1899-12-30T04:30:44"/>
    <d v="1899-12-30T05:23:08"/>
    <d v="1899-12-30T02:15:22"/>
    <d v="1899-12-30T02:41:34"/>
    <n v="1803"/>
    <x v="14"/>
    <x v="1"/>
    <n v="201504"/>
    <n v="18"/>
    <n v="0"/>
    <n v="26"/>
  </r>
  <r>
    <d v="2015-04-26T00:00:00"/>
    <d v="2015-04-26T00:00:00"/>
    <x v="20"/>
    <n v="1"/>
    <n v="0"/>
    <n v="9"/>
    <n v="50"/>
    <d v="1899-12-30T00:09:50"/>
    <d v="1899-12-30T00:09:50"/>
    <s v="RedAdidas"/>
    <x v="239"/>
    <n v="6.1016949152542415"/>
    <n v="151"/>
    <x v="19"/>
    <m/>
    <d v="1899-12-30T00:00:00"/>
    <d v="1899-12-30T00:00:00"/>
    <m/>
    <n v="0"/>
    <n v="0"/>
    <d v="1899-12-30T04:17:38"/>
    <d v="1899-12-30T05:10:02"/>
    <d v="1899-12-30T02:08:49"/>
    <d v="1899-12-30T02:35:01"/>
    <n v="1379"/>
    <x v="14"/>
    <x v="1"/>
    <n v="201504"/>
    <n v="18"/>
    <n v="0"/>
    <n v="26"/>
  </r>
  <r>
    <d v="2015-04-27T00:00:00"/>
    <d v="2015-04-27T00:00:00"/>
    <x v="1"/>
    <n v="11"/>
    <n v="0"/>
    <n v="30"/>
    <n v="33"/>
    <d v="1899-12-30T00:30:33"/>
    <d v="1899-12-30T00:02:47"/>
    <s v="YNHH"/>
    <x v="303"/>
    <n v="21.603927986906726"/>
    <n v="0"/>
    <x v="13"/>
    <m/>
    <d v="1899-12-30T05:11:03"/>
    <d v="1899-12-30T02:35:32"/>
    <m/>
    <n v="0"/>
    <n v="0"/>
    <d v="1899-12-30T01:12:46"/>
    <d v="1899-12-30T02:05:10"/>
    <d v="1899-12-30T00:36:23"/>
    <d v="1899-12-30T01:02:35"/>
    <n v="114"/>
    <x v="14"/>
    <x v="1"/>
    <n v="201504"/>
    <n v="18"/>
    <n v="0"/>
    <n v="27"/>
  </r>
  <r>
    <d v="2015-04-27T00:00:00"/>
    <d v="2015-04-27T00:00:00"/>
    <x v="0"/>
    <n v="1.2"/>
    <n v="0"/>
    <n v="40"/>
    <n v="0"/>
    <d v="1899-12-30T00:40:00"/>
    <d v="1899-12-30T00:33:20"/>
    <s v="PHS"/>
    <x v="448"/>
    <n v="1.8000000000000016"/>
    <n v="0"/>
    <x v="13"/>
    <m/>
    <d v="1899-12-30T01:20:00"/>
    <d v="1899-12-30T00:40:00"/>
    <m/>
    <n v="0"/>
    <n v="0"/>
    <d v="1899-12-30T14:33:20"/>
    <d v="1899-12-30T15:25:44"/>
    <d v="1899-12-30T07:16:40"/>
    <d v="1899-12-30T07:42:52"/>
    <n v="3205"/>
    <x v="14"/>
    <x v="1"/>
    <n v="201504"/>
    <n v="18"/>
    <n v="0"/>
    <n v="27"/>
  </r>
  <r>
    <d v="2015-04-29T00:00:00"/>
    <d v="2015-04-29T00:00:00"/>
    <x v="2"/>
    <n v="4.0599999999999996"/>
    <n v="0"/>
    <n v="43"/>
    <n v="8"/>
    <d v="1899-12-30T00:43:08"/>
    <d v="1899-12-30T00:10:37"/>
    <s v="Adidas"/>
    <x v="449"/>
    <n v="5.6476043276661549"/>
    <n v="146"/>
    <x v="22"/>
    <m/>
    <d v="1899-12-30T04:38:21"/>
    <d v="1899-12-30T02:19:10"/>
    <m/>
    <n v="0"/>
    <n v="0"/>
    <d v="1899-12-30T04:38:21"/>
    <d v="1899-12-30T05:30:45"/>
    <d v="1899-12-30T02:19:10"/>
    <d v="1899-12-30T02:45:22"/>
    <n v="2022"/>
    <x v="14"/>
    <x v="1"/>
    <n v="201504"/>
    <n v="18"/>
    <n v="1"/>
    <n v="29"/>
  </r>
  <r>
    <d v="2015-04-29T00:00:00"/>
    <d v="2015-04-29T00:00:00"/>
    <x v="0"/>
    <n v="0.75"/>
    <n v="0"/>
    <n v="25"/>
    <n v="56"/>
    <d v="1899-12-30T00:25:56"/>
    <d v="1899-12-30T00:34:35"/>
    <s v="PHS"/>
    <x v="450"/>
    <n v="1.7352185089974306"/>
    <n v="0"/>
    <x v="13"/>
    <m/>
    <d v="1899-12-30T01:22:59"/>
    <d v="1899-12-30T00:41:30"/>
    <m/>
    <n v="0"/>
    <n v="0"/>
    <d v="1899-12-30T15:05:56"/>
    <d v="1899-12-30T15:58:20"/>
    <d v="1899-12-30T07:32:58"/>
    <d v="1899-12-30T07:59:10"/>
    <n v="3250"/>
    <x v="14"/>
    <x v="1"/>
    <n v="201504"/>
    <n v="18"/>
    <n v="0"/>
    <n v="29"/>
  </r>
  <r>
    <d v="2015-05-01T00:00:00"/>
    <d v="2015-05-01T00:00:00"/>
    <x v="2"/>
    <n v="7.25"/>
    <n v="1"/>
    <n v="22"/>
    <n v="58"/>
    <d v="1899-12-30T01:22:58"/>
    <d v="1899-12-30T00:11:27"/>
    <s v="RedAdidas"/>
    <x v="451"/>
    <n v="5.2430695058256367"/>
    <n v="149"/>
    <x v="19"/>
    <m/>
    <d v="1899-12-30T04:59:49"/>
    <d v="1899-12-30T02:29:55"/>
    <m/>
    <n v="0"/>
    <n v="0"/>
    <d v="1899-12-30T04:59:49"/>
    <d v="1899-12-30T05:52:13"/>
    <d v="1899-12-30T02:29:55"/>
    <d v="1899-12-30T02:56:07"/>
    <n v="2489"/>
    <x v="14"/>
    <x v="2"/>
    <n v="201505"/>
    <n v="18"/>
    <n v="1"/>
    <n v="1"/>
  </r>
  <r>
    <d v="2015-05-01T00:00:00"/>
    <d v="2015-05-01T00:00:00"/>
    <x v="1"/>
    <n v="9.6"/>
    <n v="0"/>
    <n v="44"/>
    <n v="25"/>
    <d v="1899-12-30T00:44:25"/>
    <d v="1899-12-30T00:04:38"/>
    <s v="Shiv"/>
    <x v="452"/>
    <n v="12.968105065666052"/>
    <n v="136"/>
    <x v="19"/>
    <m/>
    <d v="1899-12-30T08:38:12"/>
    <d v="1899-12-30T04:19:06"/>
    <m/>
    <n v="0"/>
    <n v="0"/>
    <d v="1899-12-30T02:01:13"/>
    <d v="1899-12-30T02:53:37"/>
    <d v="1899-12-30T01:00:37"/>
    <d v="1899-12-30T01:26:49"/>
    <n v="687"/>
    <x v="14"/>
    <x v="2"/>
    <n v="201505"/>
    <n v="18"/>
    <n v="0"/>
    <n v="1"/>
  </r>
  <r>
    <d v="2015-05-03T00:00:00"/>
    <d v="2015-05-03T00:00:00"/>
    <x v="1"/>
    <n v="55.1"/>
    <n v="3"/>
    <n v="48"/>
    <n v="27"/>
    <d v="1899-12-30T03:48:27"/>
    <d v="1899-12-30T00:04:09"/>
    <s v="Shiv"/>
    <x v="17"/>
    <n v="14.471437951411698"/>
    <n v="0"/>
    <x v="14"/>
    <s v="https://www.strava.com/activities/297323394#kudos"/>
    <d v="1899-12-30T07:44:22"/>
    <d v="1899-12-30T03:52:11"/>
    <m/>
    <n v="0"/>
    <n v="0"/>
    <d v="1899-12-30T01:48:38"/>
    <d v="1899-12-30T02:41:02"/>
    <d v="1899-12-30T00:54:19"/>
    <d v="1899-12-30T01:20:31"/>
    <n v="549"/>
    <x v="14"/>
    <x v="2"/>
    <n v="201505"/>
    <n v="19"/>
    <n v="1"/>
    <n v="3"/>
  </r>
  <r>
    <d v="2015-05-04T00:00:00"/>
    <d v="2015-05-04T00:00:00"/>
    <x v="0"/>
    <n v="1.1499999999999999"/>
    <n v="0"/>
    <n v="36"/>
    <n v="47"/>
    <d v="1899-12-30T00:36:47"/>
    <d v="1899-12-30T00:31:59"/>
    <s v="PHS"/>
    <x v="448"/>
    <n v="1.8758495695514286"/>
    <n v="0"/>
    <x v="13"/>
    <s v="https://connect.garmin.com/modern/activity/765550969"/>
    <d v="1899-12-30T01:16:46"/>
    <d v="1899-12-30T00:38:23"/>
    <m/>
    <n v="0"/>
    <n v="0"/>
    <d v="1899-12-30T13:58:01"/>
    <d v="1899-12-30T14:50:25"/>
    <d v="1899-12-30T06:59:01"/>
    <d v="1899-12-30T07:25:13"/>
    <n v="3167"/>
    <x v="14"/>
    <x v="2"/>
    <n v="201505"/>
    <n v="19"/>
    <n v="0"/>
    <n v="4"/>
  </r>
  <r>
    <d v="2015-05-11T00:00:00"/>
    <d v="2015-05-11T00:00:00"/>
    <x v="1"/>
    <n v="11.5"/>
    <n v="0"/>
    <n v="31"/>
    <n v="0"/>
    <d v="1899-12-30T00:31:00"/>
    <d v="1899-12-30T00:02:42"/>
    <s v="YNHH"/>
    <x v="303"/>
    <n v="22.258064516129046"/>
    <n v="0"/>
    <x v="13"/>
    <m/>
    <d v="1899-12-30T05:01:55"/>
    <d v="1899-12-30T02:30:57"/>
    <m/>
    <n v="0"/>
    <n v="0"/>
    <d v="1899-12-30T01:10:38"/>
    <d v="1899-12-30T02:03:02"/>
    <d v="1899-12-30T00:35:19"/>
    <d v="1899-12-30T01:01:31"/>
    <n v="90"/>
    <x v="14"/>
    <x v="2"/>
    <n v="201505"/>
    <n v="20"/>
    <n v="6"/>
    <n v="11"/>
  </r>
  <r>
    <d v="2015-05-11T00:00:00"/>
    <d v="2015-05-11T00:00:00"/>
    <x v="0"/>
    <n v="1"/>
    <n v="0"/>
    <n v="32"/>
    <n v="29"/>
    <d v="1899-12-30T00:32:29"/>
    <d v="1899-12-30T00:32:29"/>
    <s v="PHS"/>
    <x v="448"/>
    <n v="1.84710107747563"/>
    <n v="0"/>
    <x v="13"/>
    <m/>
    <d v="1899-12-30T01:17:58"/>
    <d v="1899-12-30T00:38:59"/>
    <m/>
    <n v="0"/>
    <n v="0"/>
    <d v="1899-12-30T14:11:04"/>
    <d v="1899-12-30T15:03:28"/>
    <d v="1899-12-30T07:05:32"/>
    <d v="1899-12-30T07:31:44"/>
    <n v="3180"/>
    <x v="14"/>
    <x v="2"/>
    <n v="201505"/>
    <n v="20"/>
    <n v="0"/>
    <n v="11"/>
  </r>
  <r>
    <d v="2015-05-12T00:00:00"/>
    <d v="2015-05-12T00:00:00"/>
    <x v="1"/>
    <n v="20.100000000000001"/>
    <n v="1"/>
    <n v="20"/>
    <n v="13"/>
    <d v="1899-12-30T01:20:13"/>
    <d v="1899-12-30T00:03:59"/>
    <s v="Ciocci"/>
    <x v="453"/>
    <n v="15.034282152503648"/>
    <n v="0"/>
    <x v="37"/>
    <s v="https://www.strava.com/activities/302944975"/>
    <d v="1899-12-30T07:26:59"/>
    <d v="1899-12-30T03:43:29"/>
    <m/>
    <n v="0"/>
    <n v="0"/>
    <d v="1899-12-30T01:44:34"/>
    <d v="1899-12-30T02:36:58"/>
    <d v="1899-12-30T00:52:17"/>
    <d v="1899-12-30T01:18:29"/>
    <n v="469"/>
    <x v="14"/>
    <x v="2"/>
    <n v="201505"/>
    <n v="20"/>
    <n v="0"/>
    <n v="12"/>
  </r>
  <r>
    <d v="2015-05-12T00:00:00"/>
    <d v="2015-05-12T00:00:00"/>
    <x v="1"/>
    <n v="20.100000000000001"/>
    <n v="1"/>
    <n v="11"/>
    <n v="50"/>
    <d v="1899-12-30T01:11:50"/>
    <d v="1899-12-30T00:03:34"/>
    <s v="Ciocci"/>
    <x v="454"/>
    <n v="16.788863109048737"/>
    <n v="0"/>
    <x v="4"/>
    <s v="https://www.strava.com/activities/303296947"/>
    <d v="1899-12-30T06:40:16"/>
    <d v="1899-12-30T03:20:08"/>
    <m/>
    <n v="0"/>
    <n v="0"/>
    <d v="1899-12-30T01:33:38"/>
    <d v="1899-12-30T02:26:02"/>
    <d v="1899-12-30T00:46:49"/>
    <d v="1899-12-30T01:13:01"/>
    <n v="322"/>
    <x v="14"/>
    <x v="2"/>
    <n v="201505"/>
    <n v="20"/>
    <n v="0"/>
    <n v="12"/>
  </r>
  <r>
    <d v="2015-05-13T00:00:00"/>
    <d v="2015-05-13T00:00:00"/>
    <x v="2"/>
    <n v="3"/>
    <n v="0"/>
    <n v="31"/>
    <n v="5"/>
    <d v="1899-12-30T00:31:05"/>
    <d v="1899-12-30T00:10:22"/>
    <s v="Adidas"/>
    <x v="17"/>
    <n v="5.7908847184986652"/>
    <n v="0"/>
    <x v="6"/>
    <s v="https://www.strava.com/activities/303763998"/>
    <d v="1899-12-30T04:31:28"/>
    <d v="1899-12-30T02:15:44"/>
    <m/>
    <n v="0"/>
    <n v="0"/>
    <d v="1899-12-30T04:31:28"/>
    <d v="1899-12-30T05:23:52"/>
    <d v="1899-12-30T02:15:44"/>
    <d v="1899-12-30T02:41:56"/>
    <n v="1835"/>
    <x v="14"/>
    <x v="2"/>
    <n v="201505"/>
    <n v="20"/>
    <n v="0"/>
    <n v="13"/>
  </r>
  <r>
    <d v="2015-05-13T00:00:00"/>
    <d v="2015-05-13T00:00:00"/>
    <x v="0"/>
    <n v="1"/>
    <n v="0"/>
    <n v="28"/>
    <n v="11"/>
    <d v="1899-12-30T00:28:11"/>
    <d v="1899-12-30T00:28:11"/>
    <s v="PHS"/>
    <x v="448"/>
    <n v="2.1289178001182751"/>
    <n v="0"/>
    <x v="13"/>
    <m/>
    <d v="1899-12-30T01:07:38"/>
    <d v="1899-12-30T00:33:49"/>
    <m/>
    <n v="0"/>
    <n v="0"/>
    <d v="1899-12-30T12:18:24"/>
    <d v="1899-12-30T13:10:48"/>
    <d v="1899-12-30T06:09:12"/>
    <d v="1899-12-30T06:35:24"/>
    <n v="3126"/>
    <x v="14"/>
    <x v="2"/>
    <n v="201505"/>
    <n v="20"/>
    <n v="0"/>
    <n v="13"/>
  </r>
  <r>
    <d v="2015-05-15T00:00:00"/>
    <d v="2015-05-15T00:00:00"/>
    <x v="1"/>
    <n v="12.5"/>
    <n v="0"/>
    <n v="50"/>
    <n v="16"/>
    <d v="1899-12-30T00:50:16"/>
    <d v="1899-12-30T00:04:01"/>
    <s v="Shiv"/>
    <x v="17"/>
    <n v="14.920424403183036"/>
    <n v="128"/>
    <x v="14"/>
    <s v="https://www.strava.com/activities/305076068/analysis"/>
    <d v="1899-12-30T07:30:23"/>
    <d v="1899-12-30T03:45:12"/>
    <m/>
    <n v="0"/>
    <n v="0"/>
    <d v="1899-12-30T01:45:22"/>
    <d v="1899-12-30T02:37:46"/>
    <d v="1899-12-30T00:52:41"/>
    <d v="1899-12-30T01:18:53"/>
    <n v="503"/>
    <x v="14"/>
    <x v="2"/>
    <n v="201505"/>
    <n v="20"/>
    <n v="1"/>
    <n v="15"/>
  </r>
  <r>
    <d v="2015-05-17T00:00:00"/>
    <d v="2015-05-17T00:00:00"/>
    <x v="1"/>
    <n v="62"/>
    <n v="4"/>
    <n v="10"/>
    <n v="1"/>
    <d v="1899-12-30T04:10:01"/>
    <d v="1899-12-30T00:04:02"/>
    <s v="Shiv"/>
    <x v="455"/>
    <n v="14.879008066128936"/>
    <n v="144"/>
    <x v="14"/>
    <s v="https://www.strava.com/activities/306376410"/>
    <d v="1899-12-30T07:31:39"/>
    <d v="1899-12-30T03:45:49"/>
    <m/>
    <n v="0"/>
    <n v="0"/>
    <d v="1899-12-30T01:45:39"/>
    <d v="1899-12-30T02:38:03"/>
    <d v="1899-12-30T00:52:50"/>
    <d v="1899-12-30T01:19:02"/>
    <n v="510"/>
    <x v="14"/>
    <x v="2"/>
    <n v="201505"/>
    <n v="21"/>
    <n v="1"/>
    <n v="17"/>
  </r>
  <r>
    <d v="2015-05-19T00:00:00"/>
    <d v="2015-05-19T00:00:00"/>
    <x v="2"/>
    <n v="3.3"/>
    <n v="0"/>
    <n v="33"/>
    <n v="52"/>
    <d v="1899-12-30T00:33:52"/>
    <d v="1899-12-30T00:10:16"/>
    <s v="RedAdidas"/>
    <x v="456"/>
    <n v="5.8464566929133897"/>
    <n v="0"/>
    <x v="14"/>
    <s v="https://www.strava.com/activities/307886260"/>
    <d v="1899-12-30T04:28:53"/>
    <d v="1899-12-30T02:14:26"/>
    <m/>
    <n v="0"/>
    <n v="0"/>
    <d v="1899-12-30T04:28:53"/>
    <d v="1899-12-30T05:21:17"/>
    <d v="1899-12-30T02:14:26"/>
    <d v="1899-12-30T02:40:38"/>
    <n v="1752"/>
    <x v="14"/>
    <x v="2"/>
    <n v="201505"/>
    <n v="21"/>
    <n v="1"/>
    <n v="19"/>
  </r>
  <r>
    <d v="2015-05-21T00:00:00"/>
    <d v="2015-05-21T00:00:00"/>
    <x v="2"/>
    <n v="3.75"/>
    <n v="0"/>
    <n v="43"/>
    <n v="58"/>
    <d v="1899-12-30T00:43:58"/>
    <d v="1899-12-30T00:11:43"/>
    <s v="RedAdidas"/>
    <x v="457"/>
    <n v="5.1175132676269941"/>
    <n v="143"/>
    <x v="19"/>
    <s v="https://www.strava.com/activities/308759415"/>
    <d v="1899-12-30T05:07:11"/>
    <d v="1899-12-30T02:33:35"/>
    <m/>
    <n v="0"/>
    <n v="0"/>
    <d v="1899-12-30T05:07:11"/>
    <d v="1899-12-30T05:59:35"/>
    <d v="1899-12-30T02:33:35"/>
    <d v="1899-12-30T02:59:47"/>
    <n v="2592"/>
    <x v="14"/>
    <x v="2"/>
    <n v="201505"/>
    <n v="21"/>
    <n v="1"/>
    <n v="21"/>
  </r>
  <r>
    <d v="2015-05-22T00:00:00"/>
    <d v="2015-05-22T00:00:00"/>
    <x v="2"/>
    <n v="10"/>
    <n v="2"/>
    <n v="5"/>
    <n v="0"/>
    <d v="1899-12-30T02:05:00"/>
    <d v="1899-12-30T00:12:30"/>
    <s v="RedAdidas"/>
    <x v="458"/>
    <n v="4.8000000000000034"/>
    <n v="152"/>
    <x v="14"/>
    <s v="https://www.strava.com/activities/309598903"/>
    <d v="1899-12-30T05:27:30"/>
    <d v="1899-12-30T02:43:45"/>
    <m/>
    <n v="0"/>
    <n v="0"/>
    <d v="1899-12-30T05:27:30"/>
    <d v="1899-12-30T06:19:54"/>
    <d v="1899-12-30T02:43:45"/>
    <d v="1899-12-30T03:09:57"/>
    <n v="2801"/>
    <x v="14"/>
    <x v="2"/>
    <n v="201505"/>
    <n v="21"/>
    <n v="0"/>
    <n v="22"/>
  </r>
  <r>
    <d v="2015-05-23T00:00:00"/>
    <d v="2015-05-23T00:00:00"/>
    <x v="2"/>
    <n v="3.1"/>
    <n v="0"/>
    <n v="26"/>
    <n v="11"/>
    <d v="1899-12-30T00:26:11"/>
    <d v="1899-12-30T00:08:27"/>
    <s v="RedAdidas"/>
    <x v="459"/>
    <n v="7.1037555697008328"/>
    <n v="0"/>
    <x v="14"/>
    <s v="https://www.strava.com/activities/310053486"/>
    <d v="1899-12-30T03:41:17"/>
    <d v="1899-12-30T01:50:39"/>
    <m/>
    <n v="0"/>
    <n v="0"/>
    <d v="1899-12-30T03:41:17"/>
    <d v="1899-12-30T04:33:42"/>
    <d v="1899-12-30T01:50:39"/>
    <d v="1899-12-30T02:16:51"/>
    <n v="826"/>
    <x v="14"/>
    <x v="2"/>
    <n v="201505"/>
    <n v="21"/>
    <n v="0"/>
    <n v="23"/>
  </r>
  <r>
    <d v="2015-05-24T00:00:00"/>
    <d v="2015-05-24T00:00:00"/>
    <x v="0"/>
    <n v="0.75"/>
    <n v="0"/>
    <n v="30"/>
    <n v="28"/>
    <d v="1899-12-30T00:30:28"/>
    <d v="1899-12-30T00:40:37"/>
    <s v="Lake"/>
    <x v="460"/>
    <n v="1.4770240700218831"/>
    <n v="0"/>
    <x v="19"/>
    <s v="https://www.strava.com/activities/310633564"/>
    <d v="1899-12-30T01:37:30"/>
    <d v="1899-12-30T00:48:45"/>
    <m/>
    <n v="0"/>
    <n v="0"/>
    <d v="1899-12-30T17:44:18"/>
    <d v="1899-12-30T18:36:42"/>
    <d v="1899-12-30T08:52:09"/>
    <d v="1899-12-30T09:18:21"/>
    <n v="3454"/>
    <x v="14"/>
    <x v="2"/>
    <n v="201505"/>
    <n v="22"/>
    <n v="0"/>
    <n v="24"/>
  </r>
  <r>
    <d v="2015-05-24T00:00:00"/>
    <d v="2015-05-24T00:00:00"/>
    <x v="1"/>
    <n v="59"/>
    <n v="4"/>
    <n v="0"/>
    <n v="14"/>
    <d v="1899-12-30T04:00:14"/>
    <d v="1899-12-30T00:04:04"/>
    <s v="Shiv"/>
    <x v="461"/>
    <n v="14.735673650617468"/>
    <n v="0"/>
    <x v="14"/>
    <s v="https://www.strava.com/activities/310854677"/>
    <d v="1899-12-30T07:36:02"/>
    <d v="1899-12-30T03:48:01"/>
    <m/>
    <n v="0"/>
    <n v="0"/>
    <d v="1899-12-30T01:46:41"/>
    <d v="1899-12-30T02:39:05"/>
    <d v="1899-12-30T00:53:20"/>
    <d v="1899-12-30T01:19:32"/>
    <n v="522"/>
    <x v="14"/>
    <x v="2"/>
    <n v="201505"/>
    <n v="22"/>
    <n v="0"/>
    <n v="24"/>
  </r>
  <r>
    <d v="2015-05-25T00:00:00"/>
    <d v="2015-05-25T00:00:00"/>
    <x v="2"/>
    <n v="1.6"/>
    <n v="0"/>
    <n v="20"/>
    <n v="0"/>
    <d v="1899-12-30T00:20:00"/>
    <d v="1899-12-30T00:12:30"/>
    <s v="RedAdidas"/>
    <x v="202"/>
    <n v="4.8000000000000043"/>
    <n v="0"/>
    <x v="4"/>
    <s v="Watch issues"/>
    <d v="1899-12-30T05:27:30"/>
    <d v="1899-12-30T02:43:45"/>
    <m/>
    <n v="0"/>
    <n v="0"/>
    <d v="1899-12-30T05:27:30"/>
    <d v="1899-12-30T06:19:54"/>
    <d v="1899-12-30T02:43:45"/>
    <d v="1899-12-30T03:09:57"/>
    <n v="2799"/>
    <x v="14"/>
    <x v="2"/>
    <n v="201505"/>
    <n v="22"/>
    <n v="0"/>
    <n v="25"/>
  </r>
  <r>
    <d v="2015-05-27T00:00:00"/>
    <d v="2015-05-27T00:00:00"/>
    <x v="0"/>
    <n v="0.53"/>
    <n v="0"/>
    <n v="21"/>
    <n v="27"/>
    <d v="1899-12-30T00:21:27"/>
    <d v="1899-12-30T00:40:28"/>
    <s v="Lake"/>
    <x v="17"/>
    <n v="1.4825174825174838"/>
    <n v="0"/>
    <x v="14"/>
    <s v="https://www.strava.com/activities/312755709"/>
    <d v="1899-12-30T01:37:08"/>
    <d v="1899-12-30T00:48:34"/>
    <m/>
    <n v="0"/>
    <n v="0"/>
    <d v="1899-12-30T17:40:22"/>
    <d v="1899-12-30T18:32:46"/>
    <d v="1899-12-30T08:50:11"/>
    <d v="1899-12-30T09:16:23"/>
    <n v="3450"/>
    <x v="14"/>
    <x v="2"/>
    <n v="201505"/>
    <n v="22"/>
    <n v="1"/>
    <n v="27"/>
  </r>
  <r>
    <d v="2015-05-28T00:00:00"/>
    <d v="2015-05-28T00:00:00"/>
    <x v="2"/>
    <n v="4.2"/>
    <n v="0"/>
    <n v="46"/>
    <n v="29"/>
    <d v="1899-12-30T00:46:29"/>
    <d v="1899-12-30T00:11:04"/>
    <s v="Adidas"/>
    <x v="462"/>
    <n v="5.4212979562567281"/>
    <n v="0"/>
    <x v="14"/>
    <s v="https://www.strava.com/activities/313588061"/>
    <d v="1899-12-30T04:49:58"/>
    <d v="1899-12-30T02:24:59"/>
    <m/>
    <n v="0"/>
    <n v="0"/>
    <d v="1899-12-30T04:49:58"/>
    <d v="1899-12-30T05:42:22"/>
    <d v="1899-12-30T02:24:59"/>
    <d v="1899-12-30T02:51:11"/>
    <n v="2293"/>
    <x v="14"/>
    <x v="2"/>
    <n v="201505"/>
    <n v="22"/>
    <n v="0"/>
    <n v="28"/>
  </r>
  <r>
    <d v="2015-05-29T00:00:00"/>
    <d v="2015-05-29T00:00:00"/>
    <x v="0"/>
    <n v="1"/>
    <n v="0"/>
    <n v="36"/>
    <n v="37"/>
    <d v="1899-12-30T00:36:37"/>
    <d v="1899-12-30T00:36:37"/>
    <s v="Lake"/>
    <x v="17"/>
    <n v="1.6385980883022315"/>
    <n v="0"/>
    <x v="14"/>
    <m/>
    <d v="1899-12-30T01:27:53"/>
    <d v="1899-12-30T00:43:56"/>
    <m/>
    <n v="0"/>
    <n v="0"/>
    <d v="1899-12-30T15:59:21"/>
    <d v="1899-12-30T16:51:45"/>
    <d v="1899-12-30T07:59:41"/>
    <d v="1899-12-30T08:25:53"/>
    <n v="3330"/>
    <x v="14"/>
    <x v="2"/>
    <n v="201505"/>
    <n v="22"/>
    <n v="0"/>
    <n v="29"/>
  </r>
  <r>
    <d v="2015-05-29T00:00:00"/>
    <d v="2015-05-29T00:00:00"/>
    <x v="2"/>
    <n v="4.0999999999999996"/>
    <n v="0"/>
    <n v="58"/>
    <n v="35"/>
    <d v="1899-12-30T00:58:35"/>
    <d v="1899-12-30T00:14:17"/>
    <s v="RedAdidas"/>
    <x v="463"/>
    <n v="4.1991465149359906"/>
    <n v="0"/>
    <x v="4"/>
    <s v="https://www.strava.com/activities/314167910"/>
    <d v="1899-12-30T06:14:22"/>
    <d v="1899-12-30T03:07:11"/>
    <m/>
    <n v="0"/>
    <n v="0"/>
    <d v="1899-12-30T06:14:22"/>
    <d v="1899-12-30T07:06:46"/>
    <d v="1899-12-30T03:07:11"/>
    <d v="1899-12-30T03:33:23"/>
    <n v="2977"/>
    <x v="14"/>
    <x v="2"/>
    <n v="201505"/>
    <n v="22"/>
    <n v="0"/>
    <n v="29"/>
  </r>
  <r>
    <d v="2015-05-29T00:00:00"/>
    <d v="2015-05-29T00:00:00"/>
    <x v="1"/>
    <n v="15.7"/>
    <n v="1"/>
    <n v="10"/>
    <n v="28"/>
    <d v="1899-12-30T01:10:28"/>
    <d v="1899-12-30T00:04:29"/>
    <s v="Shiv"/>
    <x v="17"/>
    <n v="13.368022705771061"/>
    <n v="128"/>
    <x v="4"/>
    <s v="https://www.strava.com/activities/314234730/analysis"/>
    <d v="1899-12-30T08:22:42"/>
    <d v="1899-12-30T04:11:21"/>
    <m/>
    <n v="0"/>
    <n v="0"/>
    <d v="1899-12-30T01:57:36"/>
    <d v="1899-12-30T02:50:00"/>
    <d v="1899-12-30T00:58:48"/>
    <d v="1899-12-30T01:25:00"/>
    <n v="648"/>
    <x v="14"/>
    <x v="2"/>
    <n v="201505"/>
    <n v="22"/>
    <n v="0"/>
    <n v="29"/>
  </r>
  <r>
    <d v="2015-05-31T00:00:00"/>
    <d v="2015-05-31T00:00:00"/>
    <x v="1"/>
    <n v="62.1"/>
    <n v="4"/>
    <n v="2"/>
    <n v="39"/>
    <d v="1899-12-30T04:02:39"/>
    <d v="1899-12-30T00:03:54"/>
    <s v="Shiv"/>
    <x v="455"/>
    <n v="15.355450236966837"/>
    <n v="139"/>
    <x v="35"/>
    <s v="https://www.strava.com/activities/315602573"/>
    <d v="1899-12-30T07:17:38"/>
    <d v="1899-12-30T03:38:49"/>
    <m/>
    <n v="0"/>
    <n v="0"/>
    <d v="1899-12-30T01:42:22"/>
    <d v="1899-12-30T02:34:46"/>
    <d v="1899-12-30T00:51:11"/>
    <d v="1899-12-30T01:17:23"/>
    <n v="437"/>
    <x v="14"/>
    <x v="2"/>
    <n v="201505"/>
    <n v="23"/>
    <n v="1"/>
    <n v="31"/>
  </r>
  <r>
    <d v="2015-05-31T00:00:00"/>
    <d v="2015-05-31T00:00:00"/>
    <x v="2"/>
    <n v="7.2"/>
    <n v="1"/>
    <n v="39"/>
    <n v="9"/>
    <d v="1899-12-30T01:39:09"/>
    <d v="1899-12-30T00:13:46"/>
    <s v="RedAdidas"/>
    <x v="451"/>
    <n v="4.3570347957639983"/>
    <n v="143"/>
    <x v="4"/>
    <s v="https://www.strava.com/activities/315602575"/>
    <d v="1899-12-30T06:00:48"/>
    <d v="1899-12-30T03:00:24"/>
    <m/>
    <n v="0"/>
    <n v="0"/>
    <d v="1899-12-30T06:00:48"/>
    <d v="1899-12-30T06:53:12"/>
    <d v="1899-12-30T03:00:24"/>
    <d v="1899-12-30T03:26:36"/>
    <n v="2932"/>
    <x v="14"/>
    <x v="2"/>
    <n v="201505"/>
    <n v="23"/>
    <n v="0"/>
    <n v="31"/>
  </r>
  <r>
    <d v="2015-06-03T00:00:00"/>
    <d v="2015-06-03T00:00:00"/>
    <x v="2"/>
    <n v="2"/>
    <n v="0"/>
    <n v="21"/>
    <n v="27"/>
    <d v="1899-12-30T00:21:27"/>
    <d v="1899-12-30T00:10:43"/>
    <s v="Adidas"/>
    <x v="17"/>
    <n v="5.5944055944055995"/>
    <n v="137"/>
    <x v="2"/>
    <s v="https://www.strava.com/activities/317451619"/>
    <d v="1899-12-30T04:41:00"/>
    <d v="1899-12-30T02:20:30"/>
    <m/>
    <n v="0"/>
    <n v="0"/>
    <d v="1899-12-30T04:41:00"/>
    <d v="1899-12-30T05:33:24"/>
    <d v="1899-12-30T02:20:30"/>
    <d v="1899-12-30T02:46:42"/>
    <n v="2081"/>
    <x v="14"/>
    <x v="3"/>
    <n v="201506"/>
    <n v="23"/>
    <n v="2"/>
    <n v="3"/>
  </r>
  <r>
    <d v="2015-06-04T00:00:00"/>
    <d v="2015-06-04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4"/>
    <x v="3"/>
    <n v="201506"/>
    <n v="23"/>
    <n v="0"/>
    <n v="4"/>
  </r>
  <r>
    <d v="2015-06-05T00:00:00"/>
    <d v="2015-06-05T00:00:00"/>
    <x v="0"/>
    <n v="1"/>
    <n v="0"/>
    <n v="30"/>
    <n v="24"/>
    <d v="1899-12-30T00:30:24"/>
    <d v="1899-12-30T00:30:24"/>
    <s v="Lake"/>
    <x v="320"/>
    <n v="1.9736842105263175"/>
    <n v="0"/>
    <x v="14"/>
    <m/>
    <d v="1899-12-30T01:12:58"/>
    <d v="1899-12-30T00:36:29"/>
    <m/>
    <n v="0"/>
    <n v="0"/>
    <d v="1899-12-30T13:16:29"/>
    <d v="1899-12-30T14:08:53"/>
    <d v="1899-12-30T06:38:14"/>
    <d v="1899-12-30T07:04:26"/>
    <n v="3145"/>
    <x v="14"/>
    <x v="3"/>
    <n v="201506"/>
    <n v="23"/>
    <n v="0"/>
    <n v="5"/>
  </r>
  <r>
    <d v="2015-06-05T00:00:00"/>
    <d v="2015-06-05T00:00:00"/>
    <x v="1"/>
    <n v="6"/>
    <n v="0"/>
    <n v="33"/>
    <n v="4"/>
    <d v="1899-12-30T00:33:04"/>
    <d v="1899-12-30T00:05:31"/>
    <s v="Shiv"/>
    <x v="17"/>
    <n v="10.887096774193555"/>
    <n v="0"/>
    <x v="14"/>
    <m/>
    <d v="1899-12-30T10:17:15"/>
    <d v="1899-12-30T05:08:37"/>
    <m/>
    <n v="0"/>
    <n v="0"/>
    <d v="1899-12-30T02:24:23"/>
    <d v="1899-12-30T03:16:47"/>
    <d v="1899-12-30T01:12:12"/>
    <d v="1899-12-30T01:38:24"/>
    <n v="759"/>
    <x v="14"/>
    <x v="3"/>
    <n v="201506"/>
    <n v="23"/>
    <n v="0"/>
    <n v="5"/>
  </r>
  <r>
    <d v="2015-06-07T00:00:00"/>
    <d v="2015-06-07T00:00:00"/>
    <x v="0"/>
    <n v="1.2"/>
    <n v="0"/>
    <n v="38"/>
    <n v="55"/>
    <d v="1899-12-30T00:38:55"/>
    <d v="1899-12-30T00:32:26"/>
    <s v="Lake"/>
    <x v="197"/>
    <n v="1.8501070663811578"/>
    <n v="0"/>
    <x v="14"/>
    <m/>
    <d v="1899-12-30T01:17:50"/>
    <d v="1899-12-30T00:38:55"/>
    <m/>
    <n v="0"/>
    <n v="0"/>
    <d v="1899-12-30T14:09:41"/>
    <d v="1899-12-30T15:02:05"/>
    <d v="1899-12-30T07:04:50"/>
    <d v="1899-12-30T07:31:02"/>
    <n v="3179"/>
    <x v="14"/>
    <x v="3"/>
    <n v="201506"/>
    <n v="24"/>
    <n v="1"/>
    <n v="7"/>
  </r>
  <r>
    <d v="2015-06-07T00:00:00"/>
    <d v="2015-06-07T00:00:00"/>
    <x v="1"/>
    <n v="56"/>
    <n v="3"/>
    <n v="24"/>
    <n v="10"/>
    <d v="1899-12-30T03:24:10"/>
    <d v="1899-12-30T00:03:39"/>
    <s v="Shiv"/>
    <x v="197"/>
    <n v="16.45714285714287"/>
    <n v="149"/>
    <x v="14"/>
    <m/>
    <d v="1899-12-30T06:48:20"/>
    <d v="1899-12-30T03:24:10"/>
    <m/>
    <n v="0"/>
    <n v="0"/>
    <d v="1899-12-30T01:35:31"/>
    <d v="1899-12-30T02:27:55"/>
    <d v="1899-12-30T00:47:46"/>
    <d v="1899-12-30T01:13:58"/>
    <n v="346"/>
    <x v="14"/>
    <x v="3"/>
    <n v="201506"/>
    <n v="24"/>
    <n v="0"/>
    <n v="7"/>
  </r>
  <r>
    <d v="2015-06-07T00:00:00"/>
    <d v="2015-06-07T00:00:00"/>
    <x v="2"/>
    <n v="13.1"/>
    <n v="2"/>
    <n v="55"/>
    <n v="7"/>
    <d v="1899-12-30T02:55:07"/>
    <d v="1899-12-30T00:13:22"/>
    <s v="RedAdidas"/>
    <x v="197"/>
    <n v="4.4884362805748577"/>
    <n v="148"/>
    <x v="14"/>
    <m/>
    <d v="1899-12-30T05:50:14"/>
    <d v="1899-12-30T02:55:07"/>
    <m/>
    <n v="0"/>
    <n v="0"/>
    <d v="1899-12-30T05:50:14"/>
    <d v="1899-12-30T06:42:38"/>
    <d v="1899-12-30T02:55:07"/>
    <d v="1899-12-30T03:21:19"/>
    <n v="2906"/>
    <x v="14"/>
    <x v="3"/>
    <n v="201506"/>
    <n v="24"/>
    <n v="0"/>
    <n v="7"/>
  </r>
  <r>
    <d v="2015-06-07T00:00:00"/>
    <d v="2015-06-07T00:00:00"/>
    <x v="3"/>
    <n v="1"/>
    <n v="0"/>
    <n v="3"/>
    <n v="15"/>
    <d v="1899-12-30T00:03:15"/>
    <d v="1899-12-30T00:03:15"/>
    <m/>
    <x v="197"/>
    <n v="18.461538461538474"/>
    <n v="0"/>
    <x v="0"/>
    <m/>
    <d v="1899-12-30T00:00:00"/>
    <d v="1899-12-30T00:00:00"/>
    <m/>
    <n v="0"/>
    <n v="0"/>
    <d v="1899-12-30T01:25:09"/>
    <d v="1899-12-30T02:17:33"/>
    <d v="1899-12-30T00:42:35"/>
    <d v="1899-12-30T01:08:47"/>
    <n v="239"/>
    <x v="14"/>
    <x v="3"/>
    <n v="201506"/>
    <n v="24"/>
    <n v="0"/>
    <n v="7"/>
  </r>
  <r>
    <d v="2015-06-07T00:00:00"/>
    <d v="2015-06-07T00:00:00"/>
    <x v="4"/>
    <n v="1"/>
    <n v="0"/>
    <n v="3"/>
    <n v="3"/>
    <d v="1899-12-30T00:03:03"/>
    <d v="1899-12-30T00:03:03"/>
    <m/>
    <x v="197"/>
    <n v="19.672131147541002"/>
    <n v="0"/>
    <x v="0"/>
    <m/>
    <d v="1899-12-30T00:00:00"/>
    <d v="1899-12-30T00:00:00"/>
    <m/>
    <n v="0"/>
    <n v="0"/>
    <d v="1899-12-30T01:19:55"/>
    <d v="1899-12-30T02:12:19"/>
    <d v="1899-12-30T00:39:57"/>
    <d v="1899-12-30T01:06:09"/>
    <n v="218"/>
    <x v="14"/>
    <x v="3"/>
    <n v="201506"/>
    <n v="24"/>
    <n v="0"/>
    <n v="7"/>
  </r>
  <r>
    <d v="2015-06-09T00:00:00"/>
    <d v="2015-06-09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3"/>
    <n v="201506"/>
    <n v="24"/>
    <n v="1"/>
    <n v="9"/>
  </r>
  <r>
    <d v="2015-06-10T00:00:00"/>
    <d v="2015-06-10T00:00:00"/>
    <x v="0"/>
    <n v="1"/>
    <n v="0"/>
    <n v="32"/>
    <n v="52"/>
    <d v="1899-12-30T00:32:52"/>
    <d v="1899-12-30T00:32:52"/>
    <s v="Lake"/>
    <x v="17"/>
    <n v="1.8255578093306299"/>
    <n v="0"/>
    <x v="19"/>
    <m/>
    <d v="1899-12-30T01:18:53"/>
    <d v="1899-12-30T00:39:26"/>
    <m/>
    <n v="0"/>
    <n v="0"/>
    <d v="1899-12-30T14:21:06"/>
    <d v="1899-12-30T15:13:30"/>
    <d v="1899-12-30T07:10:33"/>
    <d v="1899-12-30T07:36:45"/>
    <n v="3190"/>
    <x v="14"/>
    <x v="3"/>
    <n v="201506"/>
    <n v="24"/>
    <n v="0"/>
    <n v="10"/>
  </r>
  <r>
    <d v="2015-06-11T00:00:00"/>
    <d v="2015-06-11T00:00:00"/>
    <x v="2"/>
    <n v="2"/>
    <n v="0"/>
    <n v="21"/>
    <n v="0"/>
    <d v="1899-12-30T00:21:00"/>
    <d v="1899-12-30T00:10:30"/>
    <s v="Adidas"/>
    <x v="274"/>
    <n v="5.7142857142857197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38"/>
    <x v="14"/>
    <x v="3"/>
    <n v="201506"/>
    <n v="24"/>
    <n v="0"/>
    <n v="11"/>
  </r>
  <r>
    <d v="2015-06-12T00:00:00"/>
    <d v="2015-06-12T00:00:00"/>
    <x v="1"/>
    <n v="12"/>
    <n v="0"/>
    <n v="47"/>
    <n v="23"/>
    <d v="1899-12-30T00:47:23"/>
    <d v="1899-12-30T00:03:57"/>
    <s v="Shiv"/>
    <x v="17"/>
    <n v="15.195216320787914"/>
    <n v="0"/>
    <x v="2"/>
    <m/>
    <d v="1899-12-30T07:22:15"/>
    <d v="1899-12-30T03:41:07"/>
    <m/>
    <n v="0"/>
    <n v="0"/>
    <d v="1899-12-30T01:43:27"/>
    <d v="1899-12-30T02:35:51"/>
    <d v="1899-12-30T00:51:44"/>
    <d v="1899-12-30T01:17:56"/>
    <n v="453"/>
    <x v="14"/>
    <x v="3"/>
    <n v="201506"/>
    <n v="24"/>
    <n v="0"/>
    <n v="12"/>
  </r>
  <r>
    <d v="2015-06-12T00:00:00"/>
    <d v="2015-06-12T00:00:00"/>
    <x v="2"/>
    <n v="3.1"/>
    <n v="0"/>
    <n v="33"/>
    <n v="31"/>
    <d v="1899-12-30T00:33:31"/>
    <d v="1899-12-30T00:10:49"/>
    <s v="RedAdidas"/>
    <x v="464"/>
    <n v="5.5494778717056246"/>
    <n v="0"/>
    <x v="4"/>
    <s v="https://www.strava.com/activities/324170319"/>
    <d v="1899-12-30T04:43:16"/>
    <d v="1899-12-30T02:21:38"/>
    <m/>
    <n v="0"/>
    <n v="0"/>
    <d v="1899-12-30T04:43:16"/>
    <d v="1899-12-30T05:35:40"/>
    <d v="1899-12-30T02:21:38"/>
    <d v="1899-12-30T02:47:50"/>
    <n v="2140"/>
    <x v="14"/>
    <x v="3"/>
    <n v="201506"/>
    <n v="24"/>
    <n v="0"/>
    <n v="12"/>
  </r>
  <r>
    <d v="2015-06-14T00:00:00"/>
    <d v="2015-06-14T00:00:00"/>
    <x v="1"/>
    <n v="78.8"/>
    <n v="5"/>
    <n v="19"/>
    <n v="41"/>
    <d v="1899-12-30T05:19:41"/>
    <d v="1899-12-30T00:04:03"/>
    <s v="Shiv"/>
    <x v="17"/>
    <n v="14.789635576872959"/>
    <n v="0"/>
    <x v="2"/>
    <s v="https://www.strava.com/activities/325399612"/>
    <d v="1899-12-30T07:34:22"/>
    <d v="1899-12-30T03:47:11"/>
    <m/>
    <n v="0"/>
    <n v="0"/>
    <d v="1899-12-30T01:46:17"/>
    <d v="1899-12-30T02:38:41"/>
    <d v="1899-12-30T00:53:09"/>
    <d v="1899-12-30T01:19:21"/>
    <n v="519"/>
    <x v="14"/>
    <x v="3"/>
    <n v="201506"/>
    <n v="25"/>
    <n v="1"/>
    <n v="14"/>
  </r>
  <r>
    <d v="2015-06-16T00:00:00"/>
    <d v="2015-06-16T00:00:00"/>
    <x v="0"/>
    <n v="1"/>
    <n v="0"/>
    <n v="30"/>
    <n v="23"/>
    <d v="1899-12-30T00:30:23"/>
    <d v="1899-12-30T00:30:23"/>
    <s v="Lake"/>
    <x v="17"/>
    <n v="1.9747668678003305"/>
    <n v="0"/>
    <x v="14"/>
    <m/>
    <d v="1899-12-30T01:12:55"/>
    <d v="1899-12-30T00:36:28"/>
    <m/>
    <n v="0"/>
    <n v="0"/>
    <d v="1899-12-30T13:16:03"/>
    <d v="1899-12-30T14:08:27"/>
    <d v="1899-12-30T06:38:01"/>
    <d v="1899-12-30T07:04:13"/>
    <n v="3144"/>
    <x v="14"/>
    <x v="3"/>
    <n v="201506"/>
    <n v="25"/>
    <n v="1"/>
    <n v="16"/>
  </r>
  <r>
    <d v="2015-06-17T00:00:00"/>
    <d v="2015-06-17T00:00:00"/>
    <x v="2"/>
    <n v="4.1500000000000004"/>
    <n v="0"/>
    <n v="46"/>
    <n v="6"/>
    <d v="1899-12-30T00:46:06"/>
    <d v="1899-12-30T00:11:07"/>
    <s v="Adidas"/>
    <x v="462"/>
    <n v="5.4013015184381823"/>
    <n v="0"/>
    <x v="14"/>
    <s v="https://www.strava.com/activities/327377810"/>
    <d v="1899-12-30T04:51:02"/>
    <d v="1899-12-30T02:25:31"/>
    <m/>
    <n v="0"/>
    <n v="0"/>
    <d v="1899-12-30T04:51:02"/>
    <d v="1899-12-30T05:43:26"/>
    <d v="1899-12-30T02:25:31"/>
    <d v="1899-12-30T02:51:43"/>
    <n v="2312"/>
    <x v="14"/>
    <x v="3"/>
    <n v="201506"/>
    <n v="25"/>
    <n v="0"/>
    <n v="17"/>
  </r>
  <r>
    <d v="2015-06-18T00:00:00"/>
    <d v="2015-06-18T00:00:00"/>
    <x v="0"/>
    <n v="1.65"/>
    <n v="0"/>
    <n v="55"/>
    <n v="49"/>
    <d v="1899-12-30T00:55:49"/>
    <d v="1899-12-30T00:33:50"/>
    <s v="Lake"/>
    <x v="465"/>
    <n v="1.7736637802329063"/>
    <n v="0"/>
    <x v="14"/>
    <s v="https://www.strava.com/activities/327875067"/>
    <d v="1899-12-30T01:21:11"/>
    <d v="1899-12-30T00:40:36"/>
    <m/>
    <n v="0"/>
    <n v="0"/>
    <d v="1899-12-30T14:46:18"/>
    <d v="1899-12-30T15:38:42"/>
    <d v="1899-12-30T07:23:09"/>
    <d v="1899-12-30T07:49:21"/>
    <n v="3227"/>
    <x v="14"/>
    <x v="3"/>
    <n v="201506"/>
    <n v="25"/>
    <n v="0"/>
    <n v="18"/>
  </r>
  <r>
    <d v="2015-06-19T00:00:00"/>
    <d v="2015-06-19T00:00:00"/>
    <x v="1"/>
    <n v="101.4"/>
    <n v="6"/>
    <n v="22"/>
    <n v="53"/>
    <d v="1899-12-30T06:22:53"/>
    <d v="1899-12-30T00:03:47"/>
    <s v="Shiv"/>
    <x v="466"/>
    <n v="15.889957776520275"/>
    <n v="137"/>
    <x v="28"/>
    <s v="https://www.strava.com/activities/328687860/overview"/>
    <d v="1899-12-30T07:02:55"/>
    <d v="1899-12-30T03:31:27"/>
    <m/>
    <n v="0"/>
    <n v="0"/>
    <d v="1899-12-30T01:38:56"/>
    <d v="1899-12-30T02:31:20"/>
    <d v="1899-12-30T00:49:28"/>
    <d v="1899-12-30T01:15:40"/>
    <n v="398"/>
    <x v="14"/>
    <x v="3"/>
    <n v="201506"/>
    <n v="25"/>
    <n v="0"/>
    <n v="19"/>
  </r>
  <r>
    <d v="2015-06-19T00:00:00"/>
    <d v="2015-06-19T00:00:00"/>
    <x v="2"/>
    <n v="1.75"/>
    <n v="0"/>
    <n v="24"/>
    <n v="20"/>
    <d v="1899-12-30T00:24:20"/>
    <d v="1899-12-30T00:13:54"/>
    <s v="RedAdidas"/>
    <x v="467"/>
    <n v="4.3150684931506884"/>
    <n v="0"/>
    <x v="4"/>
    <s v="https://www.strava.com/activities/329532024"/>
    <d v="1899-12-30T06:04:18"/>
    <d v="1899-12-30T03:02:09"/>
    <m/>
    <n v="0"/>
    <n v="0"/>
    <d v="1899-12-30T06:04:18"/>
    <d v="1899-12-30T06:56:42"/>
    <d v="1899-12-30T03:02:09"/>
    <d v="1899-12-30T03:28:21"/>
    <n v="2945"/>
    <x v="14"/>
    <x v="3"/>
    <n v="201506"/>
    <n v="25"/>
    <n v="0"/>
    <n v="19"/>
  </r>
  <r>
    <d v="2015-06-20T00:00:00"/>
    <d v="2015-06-20T00:00:00"/>
    <x v="2"/>
    <n v="7.5"/>
    <n v="1"/>
    <n v="39"/>
    <n v="56"/>
    <d v="1899-12-30T01:39:56"/>
    <d v="1899-12-30T00:13:19"/>
    <s v="RedAdidas"/>
    <x v="17"/>
    <n v="4.5030020013342265"/>
    <n v="119"/>
    <x v="35"/>
    <s v="Couldn't get HR up"/>
    <d v="1899-12-30T05:49:06"/>
    <d v="1899-12-30T02:54:33"/>
    <m/>
    <n v="0"/>
    <n v="0"/>
    <d v="1899-12-30T05:49:06"/>
    <d v="1899-12-30T06:41:30"/>
    <d v="1899-12-30T02:54:33"/>
    <d v="1899-12-30T03:20:45"/>
    <n v="2901"/>
    <x v="14"/>
    <x v="3"/>
    <n v="201506"/>
    <n v="25"/>
    <n v="0"/>
    <n v="20"/>
  </r>
  <r>
    <d v="2015-06-23T00:00:00"/>
    <d v="2015-06-23T00:00:00"/>
    <x v="0"/>
    <n v="1"/>
    <n v="0"/>
    <n v="32"/>
    <n v="30"/>
    <d v="1899-12-30T00:32:30"/>
    <d v="1899-12-30T00:32:30"/>
    <s v="Bahamas"/>
    <x v="468"/>
    <n v="1.8461538461538476"/>
    <n v="0"/>
    <x v="22"/>
    <s v="https://www.strava.com/activities/331545813"/>
    <d v="1899-12-30T01:18:00"/>
    <d v="1899-12-30T00:39:00"/>
    <m/>
    <n v="0"/>
    <n v="0"/>
    <d v="1899-12-30T14:11:30"/>
    <d v="1899-12-30T15:03:54"/>
    <d v="1899-12-30T07:05:45"/>
    <d v="1899-12-30T07:31:57"/>
    <n v="3181"/>
    <x v="14"/>
    <x v="3"/>
    <n v="201506"/>
    <n v="26"/>
    <n v="2"/>
    <n v="23"/>
  </r>
  <r>
    <d v="2015-06-25T00:00:00"/>
    <d v="2015-06-25T00:00:00"/>
    <x v="2"/>
    <n v="2.5"/>
    <n v="0"/>
    <n v="29"/>
    <n v="37"/>
    <d v="1899-12-30T00:29:37"/>
    <d v="1899-12-30T00:11:51"/>
    <s v="RedAdidas"/>
    <x v="469"/>
    <n v="5.0647158131682657"/>
    <n v="0"/>
    <x v="4"/>
    <s v="https://www.strava.com/activities/332017356"/>
    <d v="1899-12-30T05:10:23"/>
    <d v="1899-12-30T02:35:11"/>
    <m/>
    <n v="0"/>
    <n v="0"/>
    <d v="1899-12-30T05:10:23"/>
    <d v="1899-12-30T06:02:47"/>
    <d v="1899-12-30T02:35:11"/>
    <d v="1899-12-30T03:01:23"/>
    <n v="2633"/>
    <x v="14"/>
    <x v="3"/>
    <n v="201506"/>
    <n v="26"/>
    <n v="1"/>
    <n v="25"/>
  </r>
  <r>
    <d v="2015-06-27T00:00:00"/>
    <d v="2015-06-27T00:00:00"/>
    <x v="1"/>
    <n v="92"/>
    <n v="6"/>
    <n v="10"/>
    <n v="1"/>
    <d v="1899-12-30T06:10:01"/>
    <d v="1899-12-30T00:04:01"/>
    <s v="Shiv"/>
    <x v="470"/>
    <n v="14.918246925814165"/>
    <n v="0"/>
    <x v="35"/>
    <s v="https://www.strava.com/activities/334341157"/>
    <d v="1899-12-30T07:30:27"/>
    <d v="1899-12-30T03:45:14"/>
    <m/>
    <n v="0"/>
    <n v="0"/>
    <d v="1899-12-30T01:45:22"/>
    <d v="1899-12-30T02:37:46"/>
    <d v="1899-12-30T00:52:41"/>
    <d v="1899-12-30T01:18:53"/>
    <n v="504"/>
    <x v="14"/>
    <x v="3"/>
    <n v="201506"/>
    <n v="26"/>
    <n v="1"/>
    <n v="27"/>
  </r>
  <r>
    <d v="2015-06-28T00:00:00"/>
    <d v="2015-06-28T00:00:00"/>
    <x v="2"/>
    <n v="9.5"/>
    <n v="2"/>
    <n v="3"/>
    <n v="23"/>
    <d v="1899-12-30T02:03:23"/>
    <d v="1899-12-30T00:12:59"/>
    <s v="RedAdidas"/>
    <x v="17"/>
    <n v="4.6197487505065551"/>
    <n v="129"/>
    <x v="35"/>
    <s v="https://www.strava.com/activities/335146824"/>
    <d v="1899-12-30T05:40:17"/>
    <d v="1899-12-30T02:50:08"/>
    <m/>
    <n v="0"/>
    <n v="0"/>
    <d v="1899-12-30T05:40:17"/>
    <d v="1899-12-30T06:32:41"/>
    <d v="1899-12-30T02:50:08"/>
    <d v="1899-12-30T03:16:20"/>
    <n v="2870"/>
    <x v="14"/>
    <x v="3"/>
    <n v="201506"/>
    <n v="27"/>
    <n v="0"/>
    <n v="28"/>
  </r>
  <r>
    <d v="2015-06-30T00:00:00"/>
    <d v="2015-06-30T00:00:00"/>
    <x v="1"/>
    <n v="20"/>
    <n v="1"/>
    <n v="14"/>
    <n v="12"/>
    <d v="1899-12-30T01:14:12"/>
    <d v="1899-12-30T00:03:43"/>
    <s v="Shiv"/>
    <x v="453"/>
    <n v="16.172506738544488"/>
    <n v="0"/>
    <x v="14"/>
    <s v="https://www.strava.com/activities/336047433"/>
    <d v="1899-12-30T06:55:31"/>
    <d v="1899-12-30T03:27:46"/>
    <m/>
    <n v="0"/>
    <n v="0"/>
    <d v="1899-12-30T01:37:12"/>
    <d v="1899-12-30T02:29:36"/>
    <d v="1899-12-30T00:48:36"/>
    <d v="1899-12-30T01:14:48"/>
    <n v="366"/>
    <x v="14"/>
    <x v="3"/>
    <n v="201506"/>
    <n v="27"/>
    <n v="1"/>
    <n v="30"/>
  </r>
  <r>
    <d v="2015-06-30T00:00:00"/>
    <d v="2015-06-30T00:00:00"/>
    <x v="1"/>
    <n v="20"/>
    <n v="1"/>
    <n v="12"/>
    <n v="13"/>
    <d v="1899-12-30T01:12:13"/>
    <d v="1899-12-30T00:03:37"/>
    <s v="Shiv"/>
    <x v="454"/>
    <n v="16.616662820216952"/>
    <n v="0"/>
    <x v="15"/>
    <s v="https://www.strava.com/activities/336460345"/>
    <d v="1899-12-30T06:44:25"/>
    <d v="1899-12-30T03:22:12"/>
    <m/>
    <n v="0"/>
    <n v="0"/>
    <d v="1899-12-30T01:34:36"/>
    <d v="1899-12-30T02:27:00"/>
    <d v="1899-12-30T00:47:18"/>
    <d v="1899-12-30T01:13:30"/>
    <n v="333"/>
    <x v="14"/>
    <x v="3"/>
    <n v="201506"/>
    <n v="27"/>
    <n v="0"/>
    <n v="30"/>
  </r>
  <r>
    <d v="2015-07-02T00:00:00"/>
    <d v="2015-07-02T00:00:00"/>
    <x v="0"/>
    <n v="1"/>
    <n v="0"/>
    <n v="33"/>
    <n v="0"/>
    <d v="1899-12-30T00:33:00"/>
    <d v="1899-12-30T00:33:00"/>
    <s v="Lake"/>
    <x v="17"/>
    <n v="1.8181818181818195"/>
    <n v="0"/>
    <x v="14"/>
    <m/>
    <d v="1899-12-30T01:19:12"/>
    <d v="1899-12-30T00:39:36"/>
    <m/>
    <n v="0"/>
    <n v="0"/>
    <d v="1899-12-30T14:24:36"/>
    <d v="1899-12-30T15:17:00"/>
    <d v="1899-12-30T07:12:18"/>
    <d v="1899-12-30T07:38:30"/>
    <n v="3194"/>
    <x v="14"/>
    <x v="0"/>
    <n v="201507"/>
    <n v="27"/>
    <n v="1"/>
    <n v="2"/>
  </r>
  <r>
    <d v="2015-07-02T00:00:00"/>
    <d v="2015-07-02T00:00:00"/>
    <x v="2"/>
    <n v="7.1"/>
    <n v="1"/>
    <n v="23"/>
    <n v="17"/>
    <d v="1899-12-30T01:23:17"/>
    <d v="1899-12-30T00:11:44"/>
    <s v="Adidas"/>
    <x v="471"/>
    <n v="5.1150690414248583"/>
    <n v="152"/>
    <x v="0"/>
    <s v="https://www.strava.com/activities/337705130"/>
    <d v="1899-12-30T05:07:20"/>
    <d v="1899-12-30T02:33:40"/>
    <m/>
    <n v="0"/>
    <n v="0"/>
    <d v="1899-12-30T05:07:20"/>
    <d v="1899-12-30T05:59:44"/>
    <d v="1899-12-30T02:33:40"/>
    <d v="1899-12-30T02:59:52"/>
    <n v="2594"/>
    <x v="14"/>
    <x v="0"/>
    <n v="201507"/>
    <n v="27"/>
    <n v="0"/>
    <n v="2"/>
  </r>
  <r>
    <d v="2015-07-03T00:00:00"/>
    <d v="2015-07-03T00:00:00"/>
    <x v="1"/>
    <n v="100.2"/>
    <n v="6"/>
    <n v="54"/>
    <n v="14"/>
    <d v="1899-12-30T06:54:14"/>
    <d v="1899-12-30T00:04:08"/>
    <s v="Shiv"/>
    <x v="17"/>
    <n v="14.513559185644175"/>
    <n v="136"/>
    <x v="14"/>
    <s v="https://www.strava.com/activities/338355800/overview"/>
    <d v="1899-12-30T07:43:01"/>
    <d v="1899-12-30T03:51:30"/>
    <m/>
    <n v="0"/>
    <n v="0"/>
    <d v="1899-12-30T01:48:19"/>
    <d v="1899-12-30T02:40:43"/>
    <d v="1899-12-30T00:54:09"/>
    <d v="1899-12-30T01:20:21"/>
    <n v="546"/>
    <x v="14"/>
    <x v="0"/>
    <n v="201507"/>
    <n v="27"/>
    <n v="0"/>
    <n v="3"/>
  </r>
  <r>
    <d v="2015-07-03T00:00:00"/>
    <d v="2015-07-03T00:00:00"/>
    <x v="0"/>
    <n v="0.45"/>
    <n v="0"/>
    <n v="13"/>
    <n v="30"/>
    <d v="1899-12-30T00:13:30"/>
    <d v="1899-12-30T00:30:00"/>
    <s v="Lake"/>
    <x v="472"/>
    <n v="2.0000000000000018"/>
    <n v="0"/>
    <x v="0"/>
    <m/>
    <d v="1899-12-30T01:12:00"/>
    <d v="1899-12-30T00:36:00"/>
    <m/>
    <n v="0"/>
    <n v="0"/>
    <d v="1899-12-30T13:06:00"/>
    <d v="1899-12-30T13:58:24"/>
    <d v="1899-12-30T06:33:00"/>
    <d v="1899-12-30T06:59:12"/>
    <n v="3139"/>
    <x v="14"/>
    <x v="0"/>
    <n v="201507"/>
    <n v="27"/>
    <n v="0"/>
    <n v="3"/>
  </r>
  <r>
    <d v="2015-07-04T00:00:00"/>
    <d v="2015-07-04T00:00:00"/>
    <x v="2"/>
    <n v="3"/>
    <n v="0"/>
    <n v="29"/>
    <n v="36"/>
    <d v="1899-12-30T00:29:36"/>
    <d v="1899-12-30T00:09:52"/>
    <s v="RedAdidas"/>
    <x v="473"/>
    <n v="6.081081081081086"/>
    <n v="0"/>
    <x v="0"/>
    <m/>
    <d v="1899-12-30T04:18:30"/>
    <d v="1899-12-30T02:09:15"/>
    <m/>
    <n v="0"/>
    <n v="0"/>
    <d v="1899-12-30T04:18:30"/>
    <d v="1899-12-30T05:10:54"/>
    <d v="1899-12-30T02:09:15"/>
    <d v="1899-12-30T02:35:27"/>
    <n v="1418"/>
    <x v="14"/>
    <x v="0"/>
    <n v="201507"/>
    <n v="27"/>
    <n v="0"/>
    <n v="4"/>
  </r>
  <r>
    <d v="2015-07-05T00:00:00"/>
    <d v="2015-07-05T00:00:00"/>
    <x v="2"/>
    <n v="10.25"/>
    <n v="2"/>
    <n v="5"/>
    <n v="24"/>
    <d v="1899-12-30T02:05:24"/>
    <d v="1899-12-30T00:12:14"/>
    <s v="RedAdidas"/>
    <x v="17"/>
    <n v="4.9043062200956982"/>
    <n v="137"/>
    <x v="14"/>
    <s v="https://www.strava.com/activities/339583705"/>
    <d v="1899-12-30T05:20:32"/>
    <d v="1899-12-30T02:40:16"/>
    <m/>
    <n v="0"/>
    <n v="0"/>
    <d v="1899-12-30T05:20:32"/>
    <d v="1899-12-30T06:12:56"/>
    <d v="1899-12-30T02:40:16"/>
    <d v="1899-12-30T03:06:28"/>
    <n v="2753"/>
    <x v="14"/>
    <x v="0"/>
    <n v="201507"/>
    <n v="28"/>
    <n v="0"/>
    <n v="5"/>
  </r>
  <r>
    <d v="2015-07-07T00:00:00"/>
    <d v="2015-07-07T00:00:00"/>
    <x v="0"/>
    <n v="0.2"/>
    <n v="0"/>
    <n v="8"/>
    <n v="0"/>
    <d v="1899-12-30T00:08:00"/>
    <d v="1899-12-30T00:40:00"/>
    <s v="Lake"/>
    <x v="474"/>
    <n v="1.5000000000000013"/>
    <n v="0"/>
    <x v="39"/>
    <m/>
    <d v="1899-12-30T01:36:00"/>
    <d v="1899-12-30T00:48:00"/>
    <m/>
    <n v="0"/>
    <n v="0"/>
    <d v="1899-12-30T17:28:00"/>
    <d v="1899-12-30T18:20:24"/>
    <d v="1899-12-30T08:44:00"/>
    <d v="1899-12-30T09:10:12"/>
    <n v="3418"/>
    <x v="14"/>
    <x v="0"/>
    <n v="201507"/>
    <n v="28"/>
    <n v="1"/>
    <n v="7"/>
  </r>
  <r>
    <d v="2015-07-07T00:00:00"/>
    <d v="2015-07-07T00:00:00"/>
    <x v="0"/>
    <n v="0.2"/>
    <n v="0"/>
    <n v="10"/>
    <n v="0"/>
    <d v="1899-12-30T00:10:00"/>
    <d v="1899-12-30T00:50:00"/>
    <s v="Lake"/>
    <x v="474"/>
    <n v="1.2000000000000011"/>
    <n v="0"/>
    <x v="42"/>
    <s v="With C"/>
    <d v="1899-12-30T02:00:00"/>
    <d v="1899-12-30T01:00:00"/>
    <m/>
    <n v="0"/>
    <n v="0"/>
    <d v="1899-12-30T21:50:00"/>
    <d v="1899-12-30T22:42:24"/>
    <d v="1899-12-30T10:55:00"/>
    <d v="1899-12-30T11:21:12"/>
    <n v="3507"/>
    <x v="14"/>
    <x v="0"/>
    <n v="201507"/>
    <n v="28"/>
    <n v="0"/>
    <n v="7"/>
  </r>
  <r>
    <d v="2015-07-08T00:00:00"/>
    <d v="2015-07-08T00:00:00"/>
    <x v="1"/>
    <n v="10.5"/>
    <n v="0"/>
    <n v="32"/>
    <n v="56"/>
    <d v="1899-12-30T00:32:56"/>
    <d v="1899-12-30T00:03:08"/>
    <s v="Shiv"/>
    <x v="0"/>
    <n v="19.129554655870461"/>
    <n v="0"/>
    <x v="43"/>
    <m/>
    <d v="1899-12-30T05:51:17"/>
    <d v="1899-12-30T02:55:39"/>
    <m/>
    <n v="0"/>
    <n v="0"/>
    <d v="1899-12-30T01:22:11"/>
    <d v="1899-12-30T02:14:35"/>
    <d v="1899-12-30T00:41:05"/>
    <d v="1899-12-30T01:07:17"/>
    <n v="229"/>
    <x v="14"/>
    <x v="0"/>
    <n v="201507"/>
    <n v="28"/>
    <n v="0"/>
    <n v="8"/>
  </r>
  <r>
    <d v="2015-07-10T00:00:00"/>
    <d v="2015-07-10T00:00:00"/>
    <x v="1"/>
    <n v="13.5"/>
    <n v="1"/>
    <n v="3"/>
    <n v="3"/>
    <d v="1899-12-30T01:03:03"/>
    <d v="1899-12-30T00:04:40"/>
    <s v="Shiv"/>
    <x v="17"/>
    <n v="12.846946867565435"/>
    <n v="0"/>
    <x v="14"/>
    <m/>
    <d v="1899-12-30T08:43:05"/>
    <d v="1899-12-30T04:21:32"/>
    <m/>
    <n v="0"/>
    <n v="0"/>
    <d v="1899-12-30T02:02:22"/>
    <d v="1899-12-30T02:54:46"/>
    <d v="1899-12-30T01:01:11"/>
    <d v="1899-12-30T01:27:23"/>
    <n v="699"/>
    <x v="14"/>
    <x v="0"/>
    <n v="201507"/>
    <n v="28"/>
    <n v="1"/>
    <n v="10"/>
  </r>
  <r>
    <d v="2015-07-11T00:00:00"/>
    <d v="2015-07-11T00:00:00"/>
    <x v="2"/>
    <n v="7.15"/>
    <n v="1"/>
    <n v="29"/>
    <n v="14"/>
    <d v="1899-12-30T01:29:14"/>
    <d v="1899-12-30T00:12:29"/>
    <s v="RedAdidas"/>
    <x v="17"/>
    <n v="4.8076204706761336"/>
    <n v="0"/>
    <x v="43"/>
    <s v="https://www.strava.com/activities/343675834"/>
    <d v="1899-12-30T05:26:59"/>
    <d v="1899-12-30T02:43:29"/>
    <m/>
    <n v="0"/>
    <n v="0"/>
    <d v="1899-12-30T05:26:59"/>
    <d v="1899-12-30T06:19:23"/>
    <d v="1899-12-30T02:43:29"/>
    <d v="1899-12-30T03:09:41"/>
    <n v="2793"/>
    <x v="14"/>
    <x v="0"/>
    <n v="201507"/>
    <n v="28"/>
    <n v="0"/>
    <n v="11"/>
  </r>
  <r>
    <d v="2015-07-13T00:00:00"/>
    <d v="2015-07-13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4"/>
    <x v="0"/>
    <n v="201507"/>
    <n v="29"/>
    <n v="1"/>
    <n v="13"/>
  </r>
  <r>
    <d v="2015-07-15T00:00:00"/>
    <d v="2015-07-15T00:00:00"/>
    <x v="0"/>
    <n v="1.65"/>
    <n v="1"/>
    <n v="2"/>
    <n v="14"/>
    <d v="1899-12-30T01:02:14"/>
    <d v="1899-12-30T00:37:43"/>
    <s v="Lake"/>
    <x v="475"/>
    <n v="1.5907873594001083"/>
    <n v="0"/>
    <x v="28"/>
    <m/>
    <d v="1899-12-30T01:30:31"/>
    <d v="1899-12-30T00:45:16"/>
    <m/>
    <n v="0"/>
    <n v="0"/>
    <d v="1899-12-30T16:28:11"/>
    <d v="1899-12-30T17:20:35"/>
    <d v="1899-12-30T08:14:06"/>
    <d v="1899-12-30T08:40:18"/>
    <n v="3364"/>
    <x v="14"/>
    <x v="0"/>
    <n v="201507"/>
    <n v="29"/>
    <n v="1"/>
    <n v="15"/>
  </r>
  <r>
    <d v="2015-07-16T00:00:00"/>
    <d v="2015-07-16T00:00:00"/>
    <x v="1"/>
    <n v="20.2"/>
    <n v="1"/>
    <n v="11"/>
    <n v="35"/>
    <d v="1899-12-30T01:11:35"/>
    <d v="1899-12-30T00:03:33"/>
    <s v="Shiv"/>
    <x v="453"/>
    <n v="16.931315483119917"/>
    <n v="0"/>
    <x v="14"/>
    <m/>
    <d v="1899-12-30T06:36:54"/>
    <d v="1899-12-30T03:18:27"/>
    <m/>
    <n v="0"/>
    <n v="0"/>
    <d v="1899-12-30T01:32:51"/>
    <d v="1899-12-30T02:25:15"/>
    <d v="1899-12-30T00:46:25"/>
    <d v="1899-12-30T01:12:37"/>
    <n v="315"/>
    <x v="14"/>
    <x v="0"/>
    <n v="201507"/>
    <n v="29"/>
    <n v="0"/>
    <n v="16"/>
  </r>
  <r>
    <d v="2015-07-16T00:00:00"/>
    <d v="2015-07-16T00:00:00"/>
    <x v="1"/>
    <n v="20.2"/>
    <n v="1"/>
    <n v="11"/>
    <n v="21"/>
    <d v="1899-12-30T01:11:21"/>
    <d v="1899-12-30T00:03:32"/>
    <s v="Shiv"/>
    <x v="454"/>
    <n v="16.986685353889289"/>
    <n v="0"/>
    <x v="14"/>
    <m/>
    <d v="1899-12-30T06:35:36"/>
    <d v="1899-12-30T03:17:48"/>
    <m/>
    <n v="0"/>
    <n v="0"/>
    <d v="1899-12-30T01:32:33"/>
    <d v="1899-12-30T02:24:57"/>
    <d v="1899-12-30T00:46:16"/>
    <d v="1899-12-30T01:12:28"/>
    <n v="311"/>
    <x v="14"/>
    <x v="0"/>
    <n v="201507"/>
    <n v="29"/>
    <n v="0"/>
    <n v="16"/>
  </r>
  <r>
    <d v="2015-07-16T00:00:00"/>
    <d v="2015-07-16T00:00:00"/>
    <x v="0"/>
    <n v="0.5"/>
    <n v="0"/>
    <n v="17"/>
    <n v="40"/>
    <d v="1899-12-30T00:17:40"/>
    <d v="1899-12-30T00:35:20"/>
    <s v="Lake"/>
    <x v="472"/>
    <n v="1.698113207547171"/>
    <n v="0"/>
    <x v="14"/>
    <m/>
    <d v="1899-12-30T01:24:48"/>
    <d v="1899-12-30T00:42:24"/>
    <m/>
    <n v="0"/>
    <n v="0"/>
    <d v="1899-12-30T15:25:44"/>
    <d v="1899-12-30T16:18:08"/>
    <d v="1899-12-30T07:42:52"/>
    <d v="1899-12-30T08:09:04"/>
    <n v="3281"/>
    <x v="14"/>
    <x v="0"/>
    <n v="201507"/>
    <n v="29"/>
    <n v="0"/>
    <n v="16"/>
  </r>
  <r>
    <d v="2015-07-17T00:00:00"/>
    <d v="2015-07-17T00:00:00"/>
    <x v="2"/>
    <n v="5"/>
    <n v="0"/>
    <n v="53"/>
    <n v="59"/>
    <d v="1899-12-30T00:53:59"/>
    <d v="1899-12-30T00:10:48"/>
    <s v="RedAdidas"/>
    <x v="476"/>
    <n v="5.557270762581048"/>
    <n v="0"/>
    <x v="2"/>
    <s v="https://www.strava.com/activities/348084865"/>
    <d v="1899-12-30T04:42:52"/>
    <d v="1899-12-30T02:21:26"/>
    <m/>
    <n v="0"/>
    <n v="0"/>
    <d v="1899-12-30T04:42:52"/>
    <d v="1899-12-30T05:35:16"/>
    <d v="1899-12-30T02:21:26"/>
    <d v="1899-12-30T02:47:38"/>
    <n v="2130"/>
    <x v="14"/>
    <x v="0"/>
    <n v="201507"/>
    <n v="29"/>
    <n v="0"/>
    <n v="17"/>
  </r>
  <r>
    <d v="2015-07-19T00:00:00"/>
    <d v="2015-07-19T00:00:00"/>
    <x v="0"/>
    <n v="2.5"/>
    <n v="1"/>
    <n v="30"/>
    <n v="29"/>
    <d v="1899-12-30T01:30:29"/>
    <d v="1899-12-30T00:36:12"/>
    <s v="Lake"/>
    <x v="260"/>
    <n v="1.6577638607478373"/>
    <n v="0"/>
    <x v="14"/>
    <s v="https://connect.garmin.com/modern/activity/837977266"/>
    <d v="1899-12-30T01:26:52"/>
    <d v="1899-12-30T00:43:26"/>
    <m/>
    <n v="0"/>
    <n v="0"/>
    <d v="1899-12-30T15:48:16"/>
    <d v="1899-12-30T16:40:40"/>
    <d v="1899-12-30T07:54:08"/>
    <d v="1899-12-30T08:20:20"/>
    <n v="3316"/>
    <x v="14"/>
    <x v="0"/>
    <n v="201507"/>
    <n v="30"/>
    <n v="1"/>
    <n v="19"/>
  </r>
  <r>
    <d v="2015-07-19T00:00:00"/>
    <d v="2015-07-19T00:00:00"/>
    <x v="1"/>
    <n v="31.8"/>
    <n v="2"/>
    <n v="3"/>
    <n v="45"/>
    <d v="1899-12-30T02:03:45"/>
    <d v="1899-12-30T00:03:53"/>
    <s v="Shiv"/>
    <x v="17"/>
    <n v="15.41818181818183"/>
    <n v="0"/>
    <x v="4"/>
    <s v="https://www.strava.com/activities/349457042"/>
    <d v="1899-12-30T07:15:51"/>
    <d v="1899-12-30T03:37:55"/>
    <m/>
    <n v="0"/>
    <n v="0"/>
    <d v="1899-12-30T01:41:57"/>
    <d v="1899-12-30T02:34:21"/>
    <d v="1899-12-30T00:50:59"/>
    <d v="1899-12-30T01:17:11"/>
    <n v="431"/>
    <x v="14"/>
    <x v="0"/>
    <n v="201507"/>
    <n v="30"/>
    <n v="0"/>
    <n v="19"/>
  </r>
  <r>
    <d v="2015-07-21T00:00:00"/>
    <d v="2015-07-21T00:00:00"/>
    <x v="0"/>
    <n v="1.1000000000000001"/>
    <n v="0"/>
    <n v="39"/>
    <n v="17"/>
    <d v="1899-12-30T00:39:17"/>
    <d v="1899-12-30T00:35:43"/>
    <s v="Lake"/>
    <x v="17"/>
    <n v="1.6801018243529926"/>
    <n v="0"/>
    <x v="14"/>
    <m/>
    <d v="1899-12-30T01:25:43"/>
    <d v="1899-12-30T00:42:51"/>
    <m/>
    <n v="0"/>
    <n v="0"/>
    <d v="1899-12-30T15:35:39"/>
    <d v="1899-12-30T16:28:03"/>
    <d v="1899-12-30T07:47:50"/>
    <d v="1899-12-30T08:14:02"/>
    <n v="3299"/>
    <x v="14"/>
    <x v="0"/>
    <n v="201507"/>
    <n v="30"/>
    <n v="1"/>
    <n v="21"/>
  </r>
  <r>
    <d v="2015-07-24T00:00:00"/>
    <d v="2015-07-24T00:00:00"/>
    <x v="0"/>
    <n v="1.3"/>
    <n v="0"/>
    <n v="41"/>
    <n v="5"/>
    <d v="1899-12-30T00:41:05"/>
    <d v="1899-12-30T00:31:36"/>
    <s v="Mirror"/>
    <x v="477"/>
    <n v="1.8985801217038554"/>
    <n v="0"/>
    <x v="14"/>
    <m/>
    <d v="1899-12-30T01:15:51"/>
    <d v="1899-12-30T00:37:55"/>
    <m/>
    <n v="0"/>
    <n v="0"/>
    <d v="1899-12-30T13:47:59"/>
    <d v="1899-12-30T14:40:23"/>
    <d v="1899-12-30T06:54:00"/>
    <d v="1899-12-30T07:20:12"/>
    <n v="3162"/>
    <x v="14"/>
    <x v="0"/>
    <n v="201507"/>
    <n v="30"/>
    <n v="2"/>
    <n v="24"/>
  </r>
  <r>
    <d v="2015-07-25T00:00:00"/>
    <d v="2015-07-25T00:00:00"/>
    <x v="1"/>
    <n v="12.1"/>
    <n v="0"/>
    <n v="45"/>
    <n v="37"/>
    <d v="1899-12-30T00:45:37"/>
    <d v="1899-12-30T00:03:46"/>
    <s v="Shiv"/>
    <x v="478"/>
    <n v="15.915235659481194"/>
    <n v="0"/>
    <x v="14"/>
    <m/>
    <d v="1899-12-30T07:02:14"/>
    <d v="1899-12-30T03:31:07"/>
    <m/>
    <n v="0"/>
    <n v="0"/>
    <d v="1899-12-30T01:38:46"/>
    <d v="1899-12-30T02:31:10"/>
    <d v="1899-12-30T00:49:23"/>
    <d v="1899-12-30T01:15:35"/>
    <n v="397"/>
    <x v="14"/>
    <x v="0"/>
    <n v="201507"/>
    <n v="30"/>
    <n v="0"/>
    <n v="25"/>
  </r>
  <r>
    <d v="2015-07-25T00:00:00"/>
    <d v="2015-07-25T00:00:00"/>
    <x v="2"/>
    <n v="1.1000000000000001"/>
    <n v="0"/>
    <n v="12"/>
    <n v="3"/>
    <d v="1899-12-30T00:12:03"/>
    <d v="1899-12-30T00:10:57"/>
    <s v="RedAdidas"/>
    <x v="479"/>
    <n v="5.477178423236519"/>
    <n v="0"/>
    <x v="14"/>
    <m/>
    <d v="1899-12-30T04:47:01"/>
    <d v="1899-12-30T02:23:30"/>
    <m/>
    <n v="0"/>
    <n v="0"/>
    <d v="1899-12-30T04:47:01"/>
    <d v="1899-12-30T05:39:25"/>
    <d v="1899-12-30T02:23:30"/>
    <d v="1899-12-30T02:49:42"/>
    <n v="2227"/>
    <x v="14"/>
    <x v="0"/>
    <n v="201507"/>
    <n v="30"/>
    <n v="0"/>
    <n v="25"/>
  </r>
  <r>
    <d v="2015-07-26T00:00:00"/>
    <d v="2015-07-26T00:00:00"/>
    <x v="0"/>
    <n v="2.4"/>
    <n v="1"/>
    <n v="25"/>
    <n v="34"/>
    <d v="1899-12-30T01:25:34"/>
    <d v="1899-12-30T00:35:39"/>
    <s v="Mirror"/>
    <x v="344"/>
    <n v="1.6828983248928724"/>
    <n v="0"/>
    <x v="14"/>
    <s v="https://www.strava.com/activities/354921448"/>
    <d v="1899-12-30T01:25:34"/>
    <d v="1899-12-30T00:42:47"/>
    <m/>
    <n v="0"/>
    <n v="0"/>
    <d v="1899-12-30T15:34:06"/>
    <d v="1899-12-30T16:26:30"/>
    <d v="1899-12-30T07:47:03"/>
    <d v="1899-12-30T08:13:15"/>
    <n v="3296"/>
    <x v="14"/>
    <x v="0"/>
    <n v="201507"/>
    <n v="31"/>
    <n v="0"/>
    <n v="26"/>
  </r>
  <r>
    <d v="2015-07-26T00:00:00"/>
    <d v="2015-07-26T00:00:00"/>
    <x v="3"/>
    <n v="1"/>
    <n v="0"/>
    <n v="9"/>
    <n v="46"/>
    <d v="1899-12-30T00:09:46"/>
    <d v="1899-12-30T00:09:46"/>
    <s v="T1"/>
    <x v="344"/>
    <n v="6.1433447098976153"/>
    <n v="0"/>
    <x v="14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0"/>
    <n v="201507"/>
    <n v="31"/>
    <n v="0"/>
    <n v="26"/>
  </r>
  <r>
    <d v="2015-07-26T00:00:00"/>
    <d v="2015-07-26T00:00:00"/>
    <x v="1"/>
    <n v="112"/>
    <n v="6"/>
    <n v="41"/>
    <n v="38"/>
    <d v="1899-12-30T06:41:38"/>
    <d v="1899-12-30T00:03:35"/>
    <s v="Shiv"/>
    <x v="344"/>
    <n v="16.731678977508523"/>
    <n v="0"/>
    <x v="4"/>
    <s v="https://www.strava.com/activities/354921512"/>
    <d v="1899-12-30T06:41:38"/>
    <d v="1899-12-30T03:20:49"/>
    <m/>
    <n v="0"/>
    <n v="0"/>
    <d v="1899-12-30T01:33:57"/>
    <d v="1899-12-30T02:26:21"/>
    <d v="1899-12-30T00:46:59"/>
    <d v="1899-12-30T01:13:11"/>
    <n v="325"/>
    <x v="14"/>
    <x v="0"/>
    <n v="201507"/>
    <n v="31"/>
    <n v="0"/>
    <n v="26"/>
  </r>
  <r>
    <d v="2015-07-26T00:00:00"/>
    <d v="2015-07-26T00:00:00"/>
    <x v="4"/>
    <n v="1"/>
    <n v="0"/>
    <n v="8"/>
    <n v="41"/>
    <d v="1899-12-30T00:08:41"/>
    <d v="1899-12-30T00:08:41"/>
    <s v="t2"/>
    <x v="344"/>
    <n v="6.9097888675623853"/>
    <n v="0"/>
    <x v="4"/>
    <m/>
    <d v="1899-12-30T00:00:00"/>
    <d v="1899-12-30T00:00:00"/>
    <m/>
    <n v="0"/>
    <n v="0"/>
    <d v="1899-12-30T03:47:30"/>
    <d v="1899-12-30T04:39:54"/>
    <d v="1899-12-30T01:53:45"/>
    <d v="1899-12-30T02:19:57"/>
    <n v="852"/>
    <x v="14"/>
    <x v="0"/>
    <n v="201507"/>
    <n v="31"/>
    <n v="0"/>
    <n v="26"/>
  </r>
  <r>
    <d v="2015-07-26T00:00:00"/>
    <d v="2015-07-26T00:00:00"/>
    <x v="8"/>
    <n v="1"/>
    <n v="0"/>
    <n v="11"/>
    <n v="15"/>
    <d v="1899-12-30T00:11:15"/>
    <d v="1899-12-30T00:11:15"/>
    <s v="RedAdidas"/>
    <x v="344"/>
    <n v="5.3333333333333375"/>
    <n v="149"/>
    <x v="4"/>
    <m/>
    <d v="1899-12-30T00:00:00"/>
    <d v="1899-12-30T00:00:00"/>
    <m/>
    <n v="0"/>
    <n v="0"/>
    <d v="1899-12-30T04:54:45"/>
    <d v="1899-12-30T05:47:09"/>
    <d v="1899-12-30T02:27:22"/>
    <d v="1899-12-30T02:53:35"/>
    <n v="2383"/>
    <x v="14"/>
    <x v="0"/>
    <n v="201507"/>
    <n v="31"/>
    <n v="0"/>
    <n v="26"/>
  </r>
  <r>
    <d v="2015-07-26T00:00:00"/>
    <d v="2015-07-26T00:00:00"/>
    <x v="9"/>
    <n v="1"/>
    <n v="0"/>
    <n v="14"/>
    <n v="5"/>
    <d v="1899-12-30T00:14:05"/>
    <d v="1899-12-30T00:14:05"/>
    <s v="RedAdidas"/>
    <x v="344"/>
    <n v="4.2603550295858028"/>
    <n v="150"/>
    <x v="4"/>
    <m/>
    <d v="1899-12-30T00:00:00"/>
    <d v="1899-12-30T00:00:00"/>
    <m/>
    <n v="0"/>
    <n v="0"/>
    <d v="1899-12-30T06:08:59"/>
    <d v="1899-12-30T07:01:23"/>
    <d v="1899-12-30T03:04:29"/>
    <d v="1899-12-30T03:30:42"/>
    <n v="2961"/>
    <x v="14"/>
    <x v="0"/>
    <n v="201507"/>
    <n v="31"/>
    <n v="0"/>
    <n v="26"/>
  </r>
  <r>
    <d v="2015-07-26T00:00:00"/>
    <d v="2015-07-26T00:00:00"/>
    <x v="10"/>
    <n v="1"/>
    <n v="0"/>
    <n v="13"/>
    <n v="28"/>
    <d v="1899-12-30T00:13:28"/>
    <d v="1899-12-30T00:13:28"/>
    <s v="RedAdidas"/>
    <x v="344"/>
    <n v="4.4554455445544585"/>
    <n v="148"/>
    <x v="4"/>
    <m/>
    <d v="1899-12-30T00:00:00"/>
    <d v="1899-12-30T00:00:00"/>
    <m/>
    <n v="0"/>
    <n v="0"/>
    <d v="1899-12-30T05:52:50"/>
    <d v="1899-12-30T06:45:14"/>
    <d v="1899-12-30T02:56:25"/>
    <d v="1899-12-30T03:22:37"/>
    <n v="2916"/>
    <x v="14"/>
    <x v="0"/>
    <n v="201507"/>
    <n v="31"/>
    <n v="0"/>
    <n v="26"/>
  </r>
  <r>
    <d v="2015-07-26T00:00:00"/>
    <d v="2015-07-26T00:00:00"/>
    <x v="11"/>
    <n v="1"/>
    <n v="0"/>
    <n v="13"/>
    <n v="12"/>
    <d v="1899-12-30T00:13:12"/>
    <d v="1899-12-30T00:13:12"/>
    <s v="RedAdidas"/>
    <x v="344"/>
    <n v="4.5454545454545485"/>
    <n v="147"/>
    <x v="4"/>
    <m/>
    <d v="1899-12-30T00:00:00"/>
    <d v="1899-12-30T00:00:00"/>
    <m/>
    <n v="0"/>
    <n v="0"/>
    <d v="1899-12-30T05:45:50"/>
    <d v="1899-12-30T06:38:14"/>
    <d v="1899-12-30T02:52:55"/>
    <d v="1899-12-30T03:19:07"/>
    <n v="2886"/>
    <x v="14"/>
    <x v="0"/>
    <n v="201507"/>
    <n v="31"/>
    <n v="0"/>
    <n v="26"/>
  </r>
  <r>
    <d v="2015-07-26T00:00:00"/>
    <d v="2015-07-26T00:00:00"/>
    <x v="12"/>
    <n v="1"/>
    <n v="0"/>
    <n v="16"/>
    <n v="3"/>
    <d v="1899-12-30T00:16:03"/>
    <d v="1899-12-30T00:16:03"/>
    <s v="RedAdidas"/>
    <x v="344"/>
    <n v="3.7383177570093484"/>
    <n v="141"/>
    <x v="4"/>
    <m/>
    <d v="1899-12-30T00:00:00"/>
    <d v="1899-12-30T00:00:00"/>
    <m/>
    <n v="0"/>
    <n v="0"/>
    <d v="1899-12-30T07:00:31"/>
    <d v="1899-12-30T07:52:55"/>
    <d v="1899-12-30T03:30:15"/>
    <d v="1899-12-30T03:56:27"/>
    <n v="3077"/>
    <x v="14"/>
    <x v="0"/>
    <n v="201507"/>
    <n v="31"/>
    <n v="0"/>
    <n v="26"/>
  </r>
  <r>
    <d v="2015-07-26T00:00:00"/>
    <d v="2015-07-26T00:00:00"/>
    <x v="13"/>
    <n v="1"/>
    <n v="0"/>
    <n v="16"/>
    <n v="51"/>
    <d v="1899-12-30T00:16:51"/>
    <d v="1899-12-30T00:16:51"/>
    <s v="RedAdidas"/>
    <x v="344"/>
    <n v="3.5608308605341268"/>
    <n v="136"/>
    <x v="4"/>
    <m/>
    <d v="1899-12-30T00:00:00"/>
    <d v="1899-12-30T00:00:00"/>
    <m/>
    <n v="0"/>
    <n v="0"/>
    <d v="1899-12-30T07:21:28"/>
    <d v="1899-12-30T08:13:52"/>
    <d v="1899-12-30T03:40:44"/>
    <d v="1899-12-30T04:06:56"/>
    <n v="3093"/>
    <x v="14"/>
    <x v="0"/>
    <n v="201507"/>
    <n v="31"/>
    <n v="0"/>
    <n v="26"/>
  </r>
  <r>
    <d v="2015-07-26T00:00:00"/>
    <d v="2015-07-26T00:00:00"/>
    <x v="14"/>
    <n v="1"/>
    <n v="0"/>
    <n v="15"/>
    <n v="39"/>
    <d v="1899-12-30T00:15:39"/>
    <d v="1899-12-30T00:15:39"/>
    <s v="RedAdidas"/>
    <x v="344"/>
    <n v="3.8338658146964883"/>
    <n v="137"/>
    <x v="4"/>
    <m/>
    <d v="1899-12-30T00:00:00"/>
    <d v="1899-12-30T00:00:00"/>
    <m/>
    <n v="0"/>
    <n v="0"/>
    <d v="1899-12-30T06:50:02"/>
    <d v="1899-12-30T07:42:26"/>
    <d v="1899-12-30T03:25:01"/>
    <d v="1899-12-30T03:51:13"/>
    <n v="3059"/>
    <x v="14"/>
    <x v="0"/>
    <n v="201507"/>
    <n v="31"/>
    <n v="0"/>
    <n v="26"/>
  </r>
  <r>
    <d v="2015-07-26T00:00:00"/>
    <d v="2015-07-26T00:00:00"/>
    <x v="15"/>
    <n v="1"/>
    <n v="0"/>
    <n v="14"/>
    <n v="11"/>
    <d v="1899-12-30T00:14:11"/>
    <d v="1899-12-30T00:14:11"/>
    <s v="RedAdidas"/>
    <x v="344"/>
    <n v="4.2303172737955377"/>
    <n v="140"/>
    <x v="4"/>
    <m/>
    <d v="1899-12-30T00:00:00"/>
    <d v="1899-12-30T00:00:00"/>
    <m/>
    <n v="0"/>
    <n v="0"/>
    <d v="1899-12-30T06:11:36"/>
    <d v="1899-12-30T07:04:00"/>
    <d v="1899-12-30T03:05:48"/>
    <d v="1899-12-30T03:32:00"/>
    <n v="2967"/>
    <x v="14"/>
    <x v="0"/>
    <n v="201507"/>
    <n v="31"/>
    <n v="0"/>
    <n v="26"/>
  </r>
  <r>
    <d v="2015-07-26T00:00:00"/>
    <d v="2015-07-26T00:00:00"/>
    <x v="16"/>
    <n v="1"/>
    <n v="0"/>
    <n v="17"/>
    <n v="13"/>
    <d v="1899-12-30T00:17:13"/>
    <d v="1899-12-30T00:17:13"/>
    <s v="RedAdidas"/>
    <x v="344"/>
    <n v="3.4849951597289479"/>
    <n v="130"/>
    <x v="4"/>
    <m/>
    <d v="1899-12-30T00:00:00"/>
    <d v="1899-12-30T00:00:00"/>
    <m/>
    <n v="0"/>
    <n v="0"/>
    <d v="1899-12-30T07:31:05"/>
    <d v="1899-12-30T08:23:29"/>
    <d v="1899-12-30T03:45:32"/>
    <d v="1899-12-30T04:11:44"/>
    <n v="3103"/>
    <x v="14"/>
    <x v="0"/>
    <n v="201507"/>
    <n v="31"/>
    <n v="0"/>
    <n v="26"/>
  </r>
  <r>
    <d v="2015-07-26T00:00:00"/>
    <d v="2015-07-26T00:00:00"/>
    <x v="17"/>
    <n v="1"/>
    <n v="0"/>
    <n v="17"/>
    <n v="41"/>
    <d v="1899-12-30T00:17:41"/>
    <d v="1899-12-30T00:17:41"/>
    <s v="RedAdidas"/>
    <x v="344"/>
    <n v="3.3930254476908606"/>
    <n v="131"/>
    <x v="4"/>
    <m/>
    <d v="1899-12-30T00:00:00"/>
    <d v="1899-12-30T00:00:00"/>
    <m/>
    <n v="0"/>
    <n v="0"/>
    <d v="1899-12-30T07:43:18"/>
    <d v="1899-12-30T08:35:42"/>
    <d v="1899-12-30T03:51:39"/>
    <d v="1899-12-30T04:17:51"/>
    <n v="3112"/>
    <x v="14"/>
    <x v="0"/>
    <n v="201507"/>
    <n v="31"/>
    <n v="0"/>
    <n v="26"/>
  </r>
  <r>
    <d v="2015-07-26T00:00:00"/>
    <d v="2015-07-26T00:00:00"/>
    <x v="18"/>
    <n v="1"/>
    <n v="0"/>
    <n v="15"/>
    <n v="34"/>
    <d v="1899-12-30T00:15:34"/>
    <d v="1899-12-30T00:15:34"/>
    <s v="RedAdidas"/>
    <x v="344"/>
    <n v="3.8543897216274123"/>
    <n v="139"/>
    <x v="4"/>
    <m/>
    <d v="1899-12-30T00:00:00"/>
    <d v="1899-12-30T00:00:00"/>
    <m/>
    <n v="0"/>
    <n v="0"/>
    <d v="1899-12-30T06:47:51"/>
    <d v="1899-12-30T07:40:15"/>
    <d v="1899-12-30T03:23:55"/>
    <d v="1899-12-30T03:50:07"/>
    <n v="3054"/>
    <x v="14"/>
    <x v="0"/>
    <n v="201507"/>
    <n v="31"/>
    <n v="0"/>
    <n v="26"/>
  </r>
  <r>
    <d v="2015-07-26T00:00:00"/>
    <d v="2015-07-26T00:00:00"/>
    <x v="19"/>
    <n v="1"/>
    <n v="0"/>
    <n v="18"/>
    <n v="25"/>
    <d v="1899-12-30T00:18:25"/>
    <d v="1899-12-30T00:18:25"/>
    <s v="RedAdidas"/>
    <x v="344"/>
    <n v="3.2579185520362017"/>
    <n v="131"/>
    <x v="4"/>
    <m/>
    <d v="1899-12-30T00:00:00"/>
    <d v="1899-12-30T00:00:00"/>
    <m/>
    <n v="0"/>
    <n v="0"/>
    <d v="1899-12-30T08:02:31"/>
    <d v="1899-12-30T08:54:55"/>
    <d v="1899-12-30T04:01:15"/>
    <d v="1899-12-30T04:27:28"/>
    <n v="3114"/>
    <x v="14"/>
    <x v="0"/>
    <n v="201507"/>
    <n v="31"/>
    <n v="0"/>
    <n v="26"/>
  </r>
  <r>
    <d v="2015-07-26T00:00:00"/>
    <d v="2015-07-26T00:00:00"/>
    <x v="20"/>
    <n v="1"/>
    <n v="0"/>
    <n v="15"/>
    <n v="25"/>
    <d v="1899-12-30T00:15:25"/>
    <d v="1899-12-30T00:15:25"/>
    <s v="RedAdidas"/>
    <x v="344"/>
    <n v="3.8918918918918952"/>
    <n v="129"/>
    <x v="4"/>
    <m/>
    <d v="1899-12-30T00:00:00"/>
    <d v="1899-12-30T00:00:00"/>
    <m/>
    <n v="0"/>
    <n v="0"/>
    <d v="1899-12-30T06:43:55"/>
    <d v="1899-12-30T07:36:19"/>
    <d v="1899-12-30T03:21:57"/>
    <d v="1899-12-30T03:48:10"/>
    <n v="3044"/>
    <x v="14"/>
    <x v="0"/>
    <n v="201507"/>
    <n v="31"/>
    <n v="0"/>
    <n v="26"/>
  </r>
  <r>
    <d v="2015-07-26T00:00:00"/>
    <d v="2015-07-26T00:00:00"/>
    <x v="21"/>
    <n v="1"/>
    <n v="0"/>
    <n v="16"/>
    <n v="31"/>
    <d v="1899-12-30T00:16:31"/>
    <d v="1899-12-30T00:16:31"/>
    <s v="RedAdidas"/>
    <x v="344"/>
    <n v="3.6326942482341096"/>
    <n v="129"/>
    <x v="4"/>
    <m/>
    <d v="1899-12-30T00:00:00"/>
    <d v="1899-12-30T00:00:00"/>
    <m/>
    <n v="0"/>
    <n v="0"/>
    <d v="1899-12-30T07:12:44"/>
    <d v="1899-12-30T08:05:08"/>
    <d v="1899-12-30T03:36:22"/>
    <d v="1899-12-30T04:02:34"/>
    <n v="3085"/>
    <x v="14"/>
    <x v="0"/>
    <n v="201507"/>
    <n v="31"/>
    <n v="0"/>
    <n v="26"/>
  </r>
  <r>
    <d v="2015-07-26T00:00:00"/>
    <d v="2015-07-26T00:00:00"/>
    <x v="25"/>
    <n v="1"/>
    <n v="0"/>
    <n v="13"/>
    <n v="47"/>
    <d v="1899-12-30T00:13:47"/>
    <d v="1899-12-30T00:13:47"/>
    <s v="RedAdidas"/>
    <x v="344"/>
    <n v="4.3530834340991573"/>
    <n v="138"/>
    <x v="4"/>
    <m/>
    <d v="1899-12-30T00:00:00"/>
    <d v="1899-12-30T00:00:00"/>
    <m/>
    <n v="0"/>
    <n v="0"/>
    <d v="1899-12-30T06:01:07"/>
    <d v="1899-12-30T06:53:31"/>
    <d v="1899-12-30T03:00:34"/>
    <d v="1899-12-30T03:26:46"/>
    <n v="2934"/>
    <x v="14"/>
    <x v="0"/>
    <n v="201507"/>
    <n v="31"/>
    <n v="0"/>
    <n v="26"/>
  </r>
  <r>
    <d v="2015-07-26T00:00:00"/>
    <d v="2015-07-26T00:00:00"/>
    <x v="26"/>
    <n v="1"/>
    <n v="0"/>
    <n v="16"/>
    <n v="57"/>
    <d v="1899-12-30T00:16:57"/>
    <d v="1899-12-30T00:16:57"/>
    <s v="RedAdidas"/>
    <x v="344"/>
    <n v="3.5398230088495604"/>
    <n v="126"/>
    <x v="4"/>
    <m/>
    <d v="1899-12-30T00:00:00"/>
    <d v="1899-12-30T00:00:00"/>
    <m/>
    <n v="0"/>
    <n v="0"/>
    <d v="1899-12-30T07:24:05"/>
    <d v="1899-12-30T08:16:29"/>
    <d v="1899-12-30T03:42:03"/>
    <d v="1899-12-30T04:08:15"/>
    <n v="3097"/>
    <x v="14"/>
    <x v="0"/>
    <n v="201507"/>
    <n v="31"/>
    <n v="0"/>
    <n v="26"/>
  </r>
  <r>
    <d v="2015-07-26T00:00:00"/>
    <d v="2015-07-26T00:00:00"/>
    <x v="27"/>
    <n v="1"/>
    <n v="0"/>
    <n v="17"/>
    <n v="37"/>
    <d v="1899-12-30T00:17:37"/>
    <d v="1899-12-30T00:17:37"/>
    <s v="RedAdidas"/>
    <x v="344"/>
    <n v="3.4058656575212893"/>
    <n v="121"/>
    <x v="4"/>
    <m/>
    <d v="1899-12-30T00:00:00"/>
    <d v="1899-12-30T00:00:00"/>
    <m/>
    <n v="0"/>
    <n v="0"/>
    <d v="1899-12-30T07:41:33"/>
    <d v="1899-12-30T08:33:57"/>
    <d v="1899-12-30T03:50:47"/>
    <d v="1899-12-30T04:16:59"/>
    <n v="3111"/>
    <x v="14"/>
    <x v="0"/>
    <n v="201507"/>
    <n v="31"/>
    <n v="0"/>
    <n v="26"/>
  </r>
  <r>
    <d v="2015-07-26T00:00:00"/>
    <d v="2015-07-26T00:00:00"/>
    <x v="28"/>
    <n v="1"/>
    <n v="0"/>
    <n v="14"/>
    <n v="16"/>
    <d v="1899-12-30T00:14:16"/>
    <d v="1899-12-30T00:14:16"/>
    <s v="RedAdidas"/>
    <x v="344"/>
    <n v="4.2056074766355174"/>
    <n v="131"/>
    <x v="4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0"/>
    <n v="201507"/>
    <n v="31"/>
    <n v="0"/>
    <n v="26"/>
  </r>
  <r>
    <d v="2015-07-26T00:00:00"/>
    <d v="2015-07-26T00:00:00"/>
    <x v="29"/>
    <n v="1"/>
    <n v="0"/>
    <n v="14"/>
    <n v="9"/>
    <d v="1899-12-30T00:14:09"/>
    <d v="1899-12-30T00:14:09"/>
    <s v="RedAdidas"/>
    <x v="344"/>
    <n v="4.2402826855123701"/>
    <n v="137"/>
    <x v="4"/>
    <m/>
    <d v="1899-12-30T00:00:00"/>
    <d v="1899-12-30T00:00:00"/>
    <m/>
    <n v="0"/>
    <n v="0"/>
    <d v="1899-12-30T06:10:44"/>
    <d v="1899-12-30T07:03:08"/>
    <d v="1899-12-30T03:05:22"/>
    <d v="1899-12-30T03:31:34"/>
    <n v="2965"/>
    <x v="14"/>
    <x v="0"/>
    <n v="201507"/>
    <n v="31"/>
    <n v="0"/>
    <n v="26"/>
  </r>
  <r>
    <d v="2015-07-26T00:00:00"/>
    <d v="2015-07-26T00:00:00"/>
    <x v="30"/>
    <n v="1"/>
    <n v="0"/>
    <n v="13"/>
    <n v="14"/>
    <d v="1899-12-30T00:13:14"/>
    <d v="1899-12-30T00:13:14"/>
    <s v="RedAdidas"/>
    <x v="344"/>
    <n v="4.5340050377833796"/>
    <n v="143"/>
    <x v="4"/>
    <m/>
    <d v="1899-12-30T00:00:00"/>
    <d v="1899-12-30T00:00:00"/>
    <m/>
    <n v="0"/>
    <n v="0"/>
    <d v="1899-12-30T05:46:43"/>
    <d v="1899-12-30T06:39:07"/>
    <d v="1899-12-30T02:53:21"/>
    <d v="1899-12-30T03:19:33"/>
    <n v="2891"/>
    <x v="14"/>
    <x v="0"/>
    <n v="201507"/>
    <n v="31"/>
    <n v="0"/>
    <n v="26"/>
  </r>
  <r>
    <d v="2015-07-26T00:00:00"/>
    <d v="2015-07-26T00:00:00"/>
    <x v="31"/>
    <n v="1"/>
    <n v="0"/>
    <n v="14"/>
    <n v="2"/>
    <d v="1899-12-30T00:14:02"/>
    <d v="1899-12-30T00:14:02"/>
    <s v="RedAdidas"/>
    <x v="344"/>
    <n v="4.2755344418052283"/>
    <n v="141"/>
    <x v="4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  <n v="31"/>
    <n v="0"/>
    <n v="26"/>
  </r>
  <r>
    <d v="2015-07-26T00:00:00"/>
    <d v="2015-07-26T00:00:00"/>
    <x v="32"/>
    <n v="1"/>
    <n v="0"/>
    <n v="15"/>
    <n v="44"/>
    <d v="1899-12-30T00:15:44"/>
    <d v="1899-12-30T00:15:44"/>
    <s v="RedAdidas"/>
    <x v="344"/>
    <n v="3.8135593220339019"/>
    <n v="133"/>
    <x v="4"/>
    <m/>
    <d v="1899-12-30T00:00:00"/>
    <d v="1899-12-30T00:00:00"/>
    <m/>
    <n v="0"/>
    <n v="0"/>
    <d v="1899-12-30T06:52:13"/>
    <d v="1899-12-30T07:44:37"/>
    <d v="1899-12-30T03:26:06"/>
    <d v="1899-12-30T03:52:18"/>
    <n v="3064"/>
    <x v="14"/>
    <x v="0"/>
    <n v="201507"/>
    <n v="31"/>
    <n v="0"/>
    <n v="26"/>
  </r>
  <r>
    <d v="2015-07-26T00:00:00"/>
    <d v="2015-07-26T00:00:00"/>
    <x v="33"/>
    <n v="1"/>
    <n v="0"/>
    <n v="15"/>
    <n v="27"/>
    <d v="1899-12-30T00:15:27"/>
    <d v="1899-12-30T00:15:27"/>
    <s v="RedAdidas"/>
    <x v="344"/>
    <n v="3.8834951456310711"/>
    <n v="136"/>
    <x v="4"/>
    <m/>
    <d v="1899-12-30T00:00:00"/>
    <d v="1899-12-30T00:00:00"/>
    <m/>
    <n v="0"/>
    <n v="0"/>
    <d v="1899-12-30T06:44:47"/>
    <d v="1899-12-30T07:37:11"/>
    <d v="1899-12-30T03:22:24"/>
    <d v="1899-12-30T03:48:36"/>
    <n v="3048"/>
    <x v="14"/>
    <x v="0"/>
    <n v="201507"/>
    <n v="31"/>
    <n v="0"/>
    <n v="26"/>
  </r>
  <r>
    <d v="2015-07-26T00:00:00"/>
    <d v="2015-07-26T00:00:00"/>
    <x v="34"/>
    <n v="1"/>
    <n v="0"/>
    <n v="15"/>
    <n v="6"/>
    <d v="1899-12-30T00:15:06"/>
    <d v="1899-12-30T00:15:06"/>
    <s v="RedAdidas"/>
    <x v="344"/>
    <n v="3.9735099337748374"/>
    <n v="138"/>
    <x v="4"/>
    <m/>
    <d v="1899-12-30T00:00:00"/>
    <d v="1899-12-30T00:00:00"/>
    <m/>
    <n v="0"/>
    <n v="0"/>
    <d v="1899-12-30T06:35:37"/>
    <d v="1899-12-30T07:28:01"/>
    <d v="1899-12-30T03:17:49"/>
    <d v="1899-12-30T03:44:01"/>
    <n v="3024"/>
    <x v="14"/>
    <x v="0"/>
    <n v="201507"/>
    <n v="31"/>
    <n v="0"/>
    <n v="26"/>
  </r>
  <r>
    <d v="2015-07-26T00:00:00"/>
    <d v="2015-07-26T00:00:00"/>
    <x v="35"/>
    <n v="1"/>
    <n v="0"/>
    <n v="15"/>
    <n v="58"/>
    <d v="1899-12-30T00:15:58"/>
    <d v="1899-12-30T00:15:58"/>
    <s v="RedAdidas"/>
    <x v="344"/>
    <n v="3.7578288100208792"/>
    <n v="137"/>
    <x v="4"/>
    <m/>
    <d v="1899-12-30T00:00:00"/>
    <d v="1899-12-30T00:00:00"/>
    <m/>
    <n v="0"/>
    <n v="0"/>
    <d v="1899-12-30T06:58:20"/>
    <d v="1899-12-30T07:50:44"/>
    <d v="1899-12-30T03:29:10"/>
    <d v="1899-12-30T03:55:22"/>
    <n v="3072"/>
    <x v="14"/>
    <x v="0"/>
    <n v="201507"/>
    <n v="31"/>
    <n v="0"/>
    <n v="26"/>
  </r>
  <r>
    <d v="2015-07-26T00:00:00"/>
    <d v="2015-07-26T00:00:00"/>
    <x v="36"/>
    <n v="1"/>
    <n v="0"/>
    <n v="14"/>
    <n v="2"/>
    <d v="1899-12-30T00:14:02"/>
    <d v="1899-12-30T00:14:02"/>
    <s v="RedAdidas"/>
    <x v="344"/>
    <n v="4.2755344418052283"/>
    <n v="136"/>
    <x v="4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  <n v="31"/>
    <n v="0"/>
    <n v="26"/>
  </r>
  <r>
    <d v="2015-07-26T00:00:00"/>
    <d v="2015-07-26T00:00:00"/>
    <x v="2"/>
    <n v="26.2"/>
    <n v="6"/>
    <n v="38"/>
    <n v="24"/>
    <d v="1899-12-30T06:38:24"/>
    <d v="1899-12-30T00:15:12"/>
    <s v="RedAdidas"/>
    <x v="344"/>
    <n v="3.9457831325301234"/>
    <n v="136"/>
    <x v="4"/>
    <s v="https://www.strava.com/activities/354921473"/>
    <d v="1899-12-30T06:38:24"/>
    <d v="1899-12-30T03:19:12"/>
    <m/>
    <n v="0"/>
    <n v="0"/>
    <d v="1899-12-30T06:38:24"/>
    <d v="1899-12-30T07:30:48"/>
    <d v="1899-12-30T03:19:12"/>
    <d v="1899-12-30T03:45:24"/>
    <n v="3030"/>
    <x v="14"/>
    <x v="0"/>
    <n v="201507"/>
    <n v="31"/>
    <n v="0"/>
    <n v="26"/>
  </r>
  <r>
    <d v="2015-07-31T00:00:00"/>
    <d v="2015-07-31T00:00:00"/>
    <x v="1"/>
    <n v="10"/>
    <n v="0"/>
    <n v="28"/>
    <n v="10"/>
    <d v="1899-12-30T00:28:10"/>
    <d v="1899-12-30T00:02:49"/>
    <s v="Shiv"/>
    <x v="32"/>
    <n v="21.301775147929011"/>
    <n v="0"/>
    <x v="22"/>
    <s v="https://www.strava.com/activities/358292762"/>
    <d v="1899-12-30T05:15:28"/>
    <d v="1899-12-30T02:37:44"/>
    <m/>
    <n v="0"/>
    <n v="0"/>
    <d v="1899-12-30T01:13:48"/>
    <d v="1899-12-30T02:06:12"/>
    <d v="1899-12-30T00:36:54"/>
    <d v="1899-12-30T01:03:06"/>
    <n v="136"/>
    <x v="14"/>
    <x v="0"/>
    <n v="201507"/>
    <n v="31"/>
    <n v="4"/>
    <n v="31"/>
  </r>
  <r>
    <d v="2015-08-03T00:00:00"/>
    <d v="2015-08-03T00:00:00"/>
    <x v="1"/>
    <n v="1.3"/>
    <n v="0"/>
    <n v="15"/>
    <n v="40"/>
    <d v="1899-12-30T00:15:40"/>
    <d v="1899-12-30T00:12:03"/>
    <s v="MV"/>
    <x v="480"/>
    <n v="4.978723404255323"/>
    <n v="0"/>
    <x v="4"/>
    <m/>
    <d v="1899-12-30T22:29:45"/>
    <d v="1899-12-30T11:14:52"/>
    <m/>
    <n v="0"/>
    <n v="0"/>
    <d v="1899-12-30T05:15:45"/>
    <d v="1899-12-30T06:08:09"/>
    <d v="1899-12-30T02:37:52"/>
    <d v="1899-12-30T03:04:04"/>
    <n v="2714"/>
    <x v="14"/>
    <x v="4"/>
    <n v="201508"/>
    <n v="32"/>
    <n v="2"/>
    <n v="3"/>
  </r>
  <r>
    <d v="2015-08-04T00:00:00"/>
    <d v="2015-08-04T00:00:00"/>
    <x v="1"/>
    <n v="7"/>
    <n v="0"/>
    <n v="45"/>
    <n v="18"/>
    <d v="1899-12-30T00:45:18"/>
    <d v="1899-12-30T00:06:28"/>
    <s v="MV"/>
    <x v="481"/>
    <n v="9.2715231788079553"/>
    <n v="0"/>
    <x v="4"/>
    <m/>
    <d v="1899-12-30T12:04:48"/>
    <d v="1899-12-30T06:02:24"/>
    <m/>
    <n v="0"/>
    <n v="0"/>
    <d v="1899-12-30T02:49:33"/>
    <d v="1899-12-30T03:41:57"/>
    <d v="1899-12-30T01:24:47"/>
    <d v="1899-12-30T01:50:59"/>
    <n v="780"/>
    <x v="14"/>
    <x v="4"/>
    <n v="201508"/>
    <n v="32"/>
    <n v="0"/>
    <n v="4"/>
  </r>
  <r>
    <d v="2015-08-05T00:00:00"/>
    <d v="2015-08-05T00:00:00"/>
    <x v="1"/>
    <n v="4.7"/>
    <n v="0"/>
    <n v="41"/>
    <n v="5"/>
    <d v="1899-12-30T00:41:05"/>
    <d v="1899-12-30T00:08:44"/>
    <s v="MV"/>
    <x v="482"/>
    <n v="6.8640973630831699"/>
    <n v="0"/>
    <x v="4"/>
    <m/>
    <d v="1899-12-30T16:19:00"/>
    <d v="1899-12-30T08:09:30"/>
    <m/>
    <n v="0"/>
    <n v="0"/>
    <d v="1899-12-30T03:49:01"/>
    <d v="1899-12-30T04:41:25"/>
    <d v="1899-12-30T01:54:31"/>
    <d v="1899-12-30T02:20:43"/>
    <n v="860"/>
    <x v="14"/>
    <x v="4"/>
    <n v="201508"/>
    <n v="32"/>
    <n v="0"/>
    <n v="5"/>
  </r>
  <r>
    <d v="2015-08-05T00:00:00"/>
    <d v="2015-08-05T00:00:00"/>
    <x v="1"/>
    <n v="4.7"/>
    <n v="0"/>
    <n v="39"/>
    <n v="14"/>
    <d v="1899-12-30T00:39:14"/>
    <d v="1899-12-30T00:08:21"/>
    <s v="MV"/>
    <x v="483"/>
    <n v="7.1877655055225222"/>
    <n v="0"/>
    <x v="4"/>
    <m/>
    <d v="1899-12-30T15:34:55"/>
    <d v="1899-12-30T07:47:28"/>
    <m/>
    <n v="0"/>
    <n v="0"/>
    <d v="1899-12-30T03:38:42"/>
    <d v="1899-12-30T04:31:06"/>
    <d v="1899-12-30T01:49:21"/>
    <d v="1899-12-30T02:15:33"/>
    <n v="817"/>
    <x v="14"/>
    <x v="4"/>
    <n v="201508"/>
    <n v="32"/>
    <n v="0"/>
    <n v="5"/>
  </r>
  <r>
    <d v="2015-08-06T00:00:00"/>
    <d v="2015-08-06T00:00:00"/>
    <x v="2"/>
    <n v="4.3"/>
    <n v="0"/>
    <n v="48"/>
    <n v="12"/>
    <d v="1899-12-30T00:48:12"/>
    <d v="1899-12-30T00:11:13"/>
    <s v="RedAdidas"/>
    <x v="481"/>
    <n v="5.3526970954356887"/>
    <n v="0"/>
    <x v="4"/>
    <m/>
    <d v="1899-12-30T04:53:41"/>
    <d v="1899-12-30T02:26:51"/>
    <m/>
    <n v="0"/>
    <n v="0"/>
    <d v="1899-12-30T04:53:41"/>
    <d v="1899-12-30T05:46:05"/>
    <d v="1899-12-30T02:26:51"/>
    <d v="1899-12-30T02:53:03"/>
    <n v="2368"/>
    <x v="14"/>
    <x v="4"/>
    <n v="201508"/>
    <n v="32"/>
    <n v="0"/>
    <n v="6"/>
  </r>
  <r>
    <d v="2015-08-08T00:00:00"/>
    <d v="2015-08-08T00:00:00"/>
    <x v="1"/>
    <n v="8"/>
    <n v="0"/>
    <n v="41"/>
    <n v="55"/>
    <d v="1899-12-30T00:41:55"/>
    <d v="1899-12-30T00:05:14"/>
    <s v="MV"/>
    <x v="484"/>
    <n v="11.451292246520884"/>
    <n v="0"/>
    <x v="4"/>
    <m/>
    <d v="1899-12-30T09:46:50"/>
    <d v="1899-12-30T04:53:25"/>
    <m/>
    <n v="0"/>
    <n v="0"/>
    <d v="1899-12-30T02:17:17"/>
    <d v="1899-12-30T03:09:41"/>
    <d v="1899-12-30T01:08:38"/>
    <d v="1899-12-30T01:34:50"/>
    <n v="747"/>
    <x v="14"/>
    <x v="4"/>
    <n v="201508"/>
    <n v="32"/>
    <n v="1"/>
    <n v="8"/>
  </r>
  <r>
    <d v="2015-08-09T00:00:00"/>
    <d v="2015-08-09T00:00:00"/>
    <x v="2"/>
    <n v="4.5"/>
    <n v="0"/>
    <n v="51"/>
    <n v="55"/>
    <d v="1899-12-30T00:51:55"/>
    <d v="1899-12-30T00:11:32"/>
    <s v="RedAdidas"/>
    <x v="256"/>
    <n v="5.2006420545746428"/>
    <n v="0"/>
    <x v="4"/>
    <m/>
    <d v="1899-12-30T05:02:16"/>
    <d v="1899-12-30T02:31:08"/>
    <m/>
    <n v="0"/>
    <n v="0"/>
    <d v="1899-12-30T05:02:16"/>
    <d v="1899-12-30T05:54:40"/>
    <d v="1899-12-30T02:31:08"/>
    <d v="1899-12-30T02:57:20"/>
    <n v="2528"/>
    <x v="14"/>
    <x v="4"/>
    <n v="201508"/>
    <n v="33"/>
    <n v="0"/>
    <n v="9"/>
  </r>
  <r>
    <d v="2015-08-12T00:00:00"/>
    <d v="2015-08-12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4"/>
    <n v="201508"/>
    <n v="33"/>
    <n v="2"/>
    <n v="12"/>
  </r>
  <r>
    <d v="2015-08-14T00:00:00"/>
    <d v="2015-08-14T00:00:00"/>
    <x v="2"/>
    <n v="5"/>
    <n v="1"/>
    <n v="1"/>
    <n v="6"/>
    <d v="1899-12-30T01:01:06"/>
    <d v="1899-12-30T00:12:13"/>
    <s v="Cascadia"/>
    <x v="485"/>
    <n v="4.9099836333878928"/>
    <n v="0"/>
    <x v="4"/>
    <m/>
    <d v="1899-12-30T05:20:10"/>
    <d v="1899-12-30T02:40:05"/>
    <m/>
    <n v="0"/>
    <n v="0"/>
    <d v="1899-12-30T05:20:10"/>
    <d v="1899-12-30T06:12:34"/>
    <d v="1899-12-30T02:40:05"/>
    <d v="1899-12-30T03:06:17"/>
    <n v="2751"/>
    <x v="14"/>
    <x v="4"/>
    <n v="201508"/>
    <n v="33"/>
    <n v="1"/>
    <n v="14"/>
  </r>
  <r>
    <d v="2015-08-16T00:00:00"/>
    <d v="2015-08-16T00:00:00"/>
    <x v="1"/>
    <n v="17.3"/>
    <n v="1"/>
    <n v="31"/>
    <n v="14"/>
    <d v="1899-12-30T01:31:14"/>
    <d v="1899-12-30T00:05:16"/>
    <s v="Shiv"/>
    <x v="17"/>
    <n v="11.377420533430772"/>
    <n v="0"/>
    <x v="4"/>
    <m/>
    <d v="1899-12-30T09:50:39"/>
    <d v="1899-12-30T04:55:19"/>
    <m/>
    <n v="0"/>
    <n v="0"/>
    <d v="1899-12-30T02:18:10"/>
    <d v="1899-12-30T03:10:34"/>
    <d v="1899-12-30T01:09:05"/>
    <d v="1899-12-30T01:35:17"/>
    <n v="748"/>
    <x v="14"/>
    <x v="4"/>
    <n v="201508"/>
    <n v="34"/>
    <n v="1"/>
    <n v="16"/>
  </r>
  <r>
    <d v="2015-08-18T00:00:00"/>
    <d v="2015-08-18T00:00:00"/>
    <x v="2"/>
    <n v="3"/>
    <n v="0"/>
    <n v="38"/>
    <n v="21"/>
    <d v="1899-12-30T00:38:21"/>
    <d v="1899-12-30T00:12:47"/>
    <s v="Adidas"/>
    <x v="274"/>
    <n v="4.6936114732724938"/>
    <n v="0"/>
    <x v="13"/>
    <m/>
    <d v="1899-12-30T05:34:55"/>
    <d v="1899-12-30T02:47:28"/>
    <m/>
    <n v="0"/>
    <n v="0"/>
    <d v="1899-12-30T05:34:55"/>
    <d v="1899-12-30T06:27:19"/>
    <d v="1899-12-30T02:47:28"/>
    <d v="1899-12-30T03:13:40"/>
    <n v="2844"/>
    <x v="14"/>
    <x v="4"/>
    <n v="201508"/>
    <n v="34"/>
    <n v="1"/>
    <n v="18"/>
  </r>
  <r>
    <d v="2015-08-19T00:00:00"/>
    <d v="2015-08-19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4"/>
    <n v="201508"/>
    <n v="34"/>
    <n v="0"/>
    <n v="19"/>
  </r>
  <r>
    <d v="2015-08-20T00:00:00"/>
    <d v="2015-08-20T00:00:00"/>
    <x v="2"/>
    <n v="2.5"/>
    <n v="0"/>
    <n v="30"/>
    <n v="28"/>
    <d v="1899-12-30T00:30:28"/>
    <d v="1899-12-30T00:12:11"/>
    <s v="YNHH"/>
    <x v="274"/>
    <n v="4.9234135667396108"/>
    <n v="0"/>
    <x v="13"/>
    <m/>
    <d v="1899-12-30T05:19:17"/>
    <d v="1899-12-30T02:39:39"/>
    <m/>
    <n v="0"/>
    <n v="0"/>
    <d v="1899-12-30T05:19:17"/>
    <d v="1899-12-30T06:11:41"/>
    <d v="1899-12-30T02:39:39"/>
    <d v="1899-12-30T03:05:51"/>
    <n v="2745"/>
    <x v="14"/>
    <x v="4"/>
    <n v="201508"/>
    <n v="34"/>
    <n v="0"/>
    <n v="20"/>
  </r>
  <r>
    <d v="2015-08-21T00:00:00"/>
    <d v="2015-08-21T00:00:00"/>
    <x v="2"/>
    <n v="3"/>
    <n v="0"/>
    <n v="43"/>
    <n v="33"/>
    <d v="1899-12-30T00:43:33"/>
    <d v="1899-12-30T00:14:31"/>
    <s v="Cascadia"/>
    <x v="486"/>
    <n v="4.1331802525832408"/>
    <n v="153"/>
    <x v="4"/>
    <s v="https://www.strava.com/activities/374172566"/>
    <d v="1899-12-30T06:20:20"/>
    <d v="1899-12-30T03:10:10"/>
    <m/>
    <n v="0"/>
    <n v="0"/>
    <d v="1899-12-30T06:20:20"/>
    <d v="1899-12-30T07:12:44"/>
    <d v="1899-12-30T03:10:10"/>
    <d v="1899-12-30T03:36:22"/>
    <n v="2989"/>
    <x v="14"/>
    <x v="4"/>
    <n v="201508"/>
    <n v="34"/>
    <n v="0"/>
    <n v="21"/>
  </r>
  <r>
    <d v="2015-08-23T00:00:00"/>
    <d v="2015-08-23T00:00:00"/>
    <x v="2"/>
    <n v="7.5"/>
    <n v="1"/>
    <n v="59"/>
    <n v="38"/>
    <d v="1899-12-30T01:59:38"/>
    <d v="1899-12-30T00:15:57"/>
    <s v="TrailAdidas"/>
    <x v="487"/>
    <n v="3.7614934522151051"/>
    <n v="0"/>
    <x v="4"/>
    <s v="https://www.strava.com/activities/375664772"/>
    <d v="1899-12-30T06:57:55"/>
    <d v="1899-12-30T03:28:58"/>
    <m/>
    <n v="0"/>
    <n v="0"/>
    <d v="1899-12-30T06:57:55"/>
    <d v="1899-12-30T07:50:19"/>
    <d v="1899-12-30T03:28:58"/>
    <d v="1899-12-30T03:55:10"/>
    <n v="3071"/>
    <x v="14"/>
    <x v="4"/>
    <n v="201508"/>
    <n v="35"/>
    <n v="1"/>
    <n v="23"/>
  </r>
  <r>
    <d v="2015-08-24T00:00:00"/>
    <d v="2015-08-24T00:00:00"/>
    <x v="1"/>
    <n v="7.5"/>
    <n v="0"/>
    <n v="20"/>
    <n v="0"/>
    <d v="1899-12-30T00:20:00"/>
    <d v="1899-12-30T00:02:40"/>
    <s v="YNHH"/>
    <x v="303"/>
    <n v="22.500000000000018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4"/>
    <x v="14"/>
    <x v="4"/>
    <n v="201508"/>
    <n v="35"/>
    <n v="0"/>
    <n v="24"/>
  </r>
  <r>
    <d v="2015-08-24T00:00:00"/>
    <d v="2015-08-24T00:00:00"/>
    <x v="2"/>
    <n v="1"/>
    <n v="0"/>
    <n v="10"/>
    <n v="0"/>
    <d v="1899-12-30T00:10:00"/>
    <d v="1899-12-30T00:10:00"/>
    <s v="Adidas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  <n v="35"/>
    <n v="0"/>
    <n v="24"/>
  </r>
  <r>
    <d v="2015-08-25T00:00:00"/>
    <d v="2015-08-25T00:00:00"/>
    <x v="2"/>
    <n v="1.5"/>
    <n v="0"/>
    <n v="15"/>
    <n v="0"/>
    <d v="1899-12-30T00:15:00"/>
    <d v="1899-12-30T00:10:00"/>
    <s v="Adidas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  <n v="35"/>
    <n v="0"/>
    <n v="25"/>
  </r>
  <r>
    <d v="2015-08-27T00:00:00"/>
    <d v="2015-08-27T00:00:00"/>
    <x v="2"/>
    <n v="3.4"/>
    <n v="0"/>
    <n v="36"/>
    <n v="23"/>
    <d v="1899-12-30T00:36:23"/>
    <d v="1899-12-30T00:10:42"/>
    <s v="Adidas"/>
    <x v="488"/>
    <n v="5.6069628950984924"/>
    <n v="151"/>
    <x v="2"/>
    <s v="https://www.strava.com/activities/378665847"/>
    <d v="1899-12-30T04:40:22"/>
    <d v="1899-12-30T02:20:11"/>
    <m/>
    <n v="0"/>
    <n v="0"/>
    <d v="1899-12-30T04:40:22"/>
    <d v="1899-12-30T05:32:46"/>
    <d v="1899-12-30T02:20:11"/>
    <d v="1899-12-30T02:46:23"/>
    <n v="2065"/>
    <x v="14"/>
    <x v="4"/>
    <n v="201508"/>
    <n v="35"/>
    <n v="1"/>
    <n v="27"/>
  </r>
  <r>
    <d v="2015-08-28T00:00:00"/>
    <d v="2015-08-28T00:00:00"/>
    <x v="1"/>
    <n v="10.25"/>
    <n v="0"/>
    <n v="48"/>
    <n v="25"/>
    <d v="1899-12-30T00:48:25"/>
    <d v="1899-12-30T00:04:43"/>
    <s v="Shiv"/>
    <x v="17"/>
    <n v="12.702237521514641"/>
    <n v="0"/>
    <x v="14"/>
    <m/>
    <d v="1899-12-30T08:49:02"/>
    <d v="1899-12-30T04:24:31"/>
    <m/>
    <n v="0"/>
    <n v="0"/>
    <d v="1899-12-30T02:03:45"/>
    <d v="1899-12-30T02:56:09"/>
    <d v="1899-12-30T01:01:53"/>
    <d v="1899-12-30T01:28:05"/>
    <n v="705"/>
    <x v="14"/>
    <x v="4"/>
    <n v="201508"/>
    <n v="35"/>
    <n v="0"/>
    <n v="28"/>
  </r>
  <r>
    <d v="2015-08-28T00:00:00"/>
    <d v="2015-08-28T00:00:00"/>
    <x v="2"/>
    <n v="5"/>
    <n v="1"/>
    <n v="2"/>
    <n v="58"/>
    <d v="1899-12-30T01:02:58"/>
    <d v="1899-12-30T00:12:36"/>
    <s v="Cascadia"/>
    <x v="489"/>
    <n v="4.7644256220222374"/>
    <n v="0"/>
    <x v="14"/>
    <m/>
    <d v="1899-12-30T05:29:57"/>
    <d v="1899-12-30T02:44:58"/>
    <m/>
    <n v="0"/>
    <n v="0"/>
    <d v="1899-12-30T05:29:57"/>
    <d v="1899-12-30T06:22:21"/>
    <d v="1899-12-30T02:44:58"/>
    <d v="1899-12-30T03:11:10"/>
    <n v="2820"/>
    <x v="14"/>
    <x v="4"/>
    <n v="201508"/>
    <n v="35"/>
    <n v="0"/>
    <n v="28"/>
  </r>
  <r>
    <d v="2015-08-30T00:00:00"/>
    <d v="2015-08-30T00:00:00"/>
    <x v="2"/>
    <n v="14"/>
    <n v="3"/>
    <n v="1"/>
    <n v="5"/>
    <d v="1899-12-30T03:01:05"/>
    <d v="1899-12-30T00:12:56"/>
    <s v="A21didas"/>
    <x v="490"/>
    <n v="4.6387482742751986"/>
    <n v="0"/>
    <x v="4"/>
    <s v="https://www.strava.com/activities/380933738"/>
    <d v="1899-12-30T05:38:53"/>
    <d v="1899-12-30T02:49:27"/>
    <m/>
    <n v="0"/>
    <n v="0"/>
    <d v="1899-12-30T05:38:53"/>
    <d v="1899-12-30T06:31:17"/>
    <d v="1899-12-30T02:49:27"/>
    <d v="1899-12-30T03:15:39"/>
    <n v="2864"/>
    <x v="14"/>
    <x v="4"/>
    <n v="201508"/>
    <n v="36"/>
    <n v="1"/>
    <n v="30"/>
  </r>
  <r>
    <d v="2015-09-01T00:00:00"/>
    <d v="2015-09-01T00:00:00"/>
    <x v="2"/>
    <n v="3.1"/>
    <n v="0"/>
    <n v="33"/>
    <n v="1"/>
    <d v="1899-12-30T00:33:01"/>
    <d v="1899-12-30T00:10:39"/>
    <s v="Adidas"/>
    <x v="491"/>
    <n v="5.633518425037864"/>
    <n v="0"/>
    <x v="4"/>
    <m/>
    <d v="1899-12-30T04:39:03"/>
    <d v="1899-12-30T02:19:31"/>
    <m/>
    <n v="0"/>
    <n v="0"/>
    <d v="1899-12-30T04:39:03"/>
    <d v="1899-12-30T05:31:27"/>
    <d v="1899-12-30T02:19:31"/>
    <d v="1899-12-30T02:45:43"/>
    <n v="2033"/>
    <x v="14"/>
    <x v="5"/>
    <n v="201509"/>
    <n v="36"/>
    <n v="1"/>
    <n v="1"/>
  </r>
  <r>
    <d v="2015-09-02T00:00:00"/>
    <d v="2015-09-02T00:00:00"/>
    <x v="2"/>
    <n v="3"/>
    <n v="0"/>
    <n v="35"/>
    <n v="6"/>
    <d v="1899-12-30T00:35:06"/>
    <d v="1899-12-30T00:11:42"/>
    <s v="Adidas"/>
    <x v="274"/>
    <n v="5.1282051282051313"/>
    <n v="0"/>
    <x v="13"/>
    <m/>
    <d v="1899-12-30T05:06:32"/>
    <d v="1899-12-30T02:33:16"/>
    <m/>
    <n v="0"/>
    <n v="0"/>
    <d v="1899-12-30T05:06:32"/>
    <d v="1899-12-30T05:58:56"/>
    <d v="1899-12-30T02:33:16"/>
    <d v="1899-12-30T02:59:28"/>
    <n v="2581"/>
    <x v="14"/>
    <x v="5"/>
    <n v="201509"/>
    <n v="36"/>
    <n v="0"/>
    <n v="2"/>
  </r>
  <r>
    <d v="2015-09-06T00:00:00"/>
    <d v="2015-09-06T00:00:00"/>
    <x v="2"/>
    <n v="16"/>
    <n v="3"/>
    <n v="59"/>
    <n v="14"/>
    <d v="1899-12-30T03:59:14"/>
    <d v="1899-12-30T00:14:57"/>
    <s v="A21didas"/>
    <x v="492"/>
    <n v="4.0128187264873931"/>
    <n v="0"/>
    <x v="4"/>
    <m/>
    <d v="1899-12-30T06:31:45"/>
    <d v="1899-12-30T03:15:52"/>
    <m/>
    <n v="0"/>
    <n v="0"/>
    <d v="1899-12-30T06:31:45"/>
    <d v="1899-12-30T07:24:09"/>
    <d v="1899-12-30T03:15:52"/>
    <d v="1899-12-30T03:42:04"/>
    <n v="3014"/>
    <x v="14"/>
    <x v="5"/>
    <n v="201509"/>
    <n v="37"/>
    <n v="3"/>
    <n v="6"/>
  </r>
  <r>
    <d v="2015-09-07T00:00:00"/>
    <d v="2015-09-07T00:00:00"/>
    <x v="2"/>
    <n v="3.1"/>
    <n v="0"/>
    <n v="29"/>
    <n v="32"/>
    <d v="1899-12-30T00:29:32"/>
    <d v="1899-12-30T00:09:32"/>
    <s v="A21didas"/>
    <x v="112"/>
    <n v="6.2979683972912017"/>
    <n v="0"/>
    <x v="4"/>
    <m/>
    <d v="1899-12-30T04:09:36"/>
    <d v="1899-12-30T02:04:48"/>
    <m/>
    <n v="0"/>
    <n v="0"/>
    <d v="1899-12-30T04:09:36"/>
    <d v="1899-12-30T05:02:00"/>
    <d v="1899-12-30T02:04:48"/>
    <d v="1899-12-30T02:31:00"/>
    <n v="1145"/>
    <x v="14"/>
    <x v="5"/>
    <n v="201509"/>
    <n v="37"/>
    <n v="0"/>
    <n v="7"/>
  </r>
  <r>
    <d v="2015-09-08T00:00:00"/>
    <d v="2015-09-08T00:00:00"/>
    <x v="1"/>
    <n v="10"/>
    <n v="0"/>
    <n v="28"/>
    <n v="30"/>
    <d v="1899-12-30T00:28:30"/>
    <d v="1899-12-30T00:02:51"/>
    <s v="Adidas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4"/>
    <x v="5"/>
    <n v="201509"/>
    <n v="37"/>
    <n v="0"/>
    <n v="8"/>
  </r>
  <r>
    <d v="2015-09-09T00:00:00"/>
    <d v="2015-09-09T00:00:00"/>
    <x v="2"/>
    <n v="4.4000000000000004"/>
    <n v="0"/>
    <n v="45"/>
    <n v="0"/>
    <d v="1899-12-30T00:45:00"/>
    <d v="1899-12-30T00:10:14"/>
    <s v="RedAdidas"/>
    <x v="2"/>
    <n v="5.8666666666666716"/>
    <n v="0"/>
    <x v="13"/>
    <m/>
    <d v="1899-12-30T04:27:57"/>
    <d v="1899-12-30T02:13:59"/>
    <m/>
    <n v="0"/>
    <n v="0"/>
    <d v="1899-12-30T04:27:57"/>
    <d v="1899-12-30T05:20:21"/>
    <d v="1899-12-30T02:13:59"/>
    <d v="1899-12-30T02:40:11"/>
    <n v="1721"/>
    <x v="14"/>
    <x v="5"/>
    <n v="201509"/>
    <n v="37"/>
    <n v="0"/>
    <n v="9"/>
  </r>
  <r>
    <d v="2015-09-11T00:00:00"/>
    <d v="2015-09-11T00:00:00"/>
    <x v="2"/>
    <n v="3.2"/>
    <n v="0"/>
    <n v="52"/>
    <n v="9"/>
    <d v="1899-12-30T00:52:09"/>
    <d v="1899-12-30T00:16:18"/>
    <s v="A21didas"/>
    <x v="493"/>
    <n v="3.6816874400767046"/>
    <n v="0"/>
    <x v="4"/>
    <m/>
    <d v="1899-12-30T07:06:59"/>
    <d v="1899-12-30T03:33:29"/>
    <m/>
    <n v="0"/>
    <n v="0"/>
    <d v="1899-12-30T07:06:59"/>
    <d v="1899-12-30T07:59:23"/>
    <d v="1899-12-30T03:33:29"/>
    <d v="1899-12-30T03:59:41"/>
    <n v="3081"/>
    <x v="14"/>
    <x v="5"/>
    <n v="201509"/>
    <n v="37"/>
    <n v="1"/>
    <n v="11"/>
  </r>
  <r>
    <d v="2015-09-13T00:00:00"/>
    <d v="2015-09-13T00:00:00"/>
    <x v="2"/>
    <n v="13.8"/>
    <n v="3"/>
    <n v="14"/>
    <n v="46"/>
    <d v="1899-12-30T03:14:46"/>
    <d v="1899-12-30T00:14:07"/>
    <s v="A21didas"/>
    <x v="494"/>
    <n v="4.2512408009584162"/>
    <n v="0"/>
    <x v="4"/>
    <m/>
    <d v="1899-12-30T06:09:46"/>
    <d v="1899-12-30T03:04:53"/>
    <m/>
    <n v="0"/>
    <n v="0"/>
    <d v="1899-12-30T06:09:46"/>
    <d v="1899-12-30T07:02:10"/>
    <d v="1899-12-30T03:04:53"/>
    <d v="1899-12-30T03:31:05"/>
    <n v="2963"/>
    <x v="14"/>
    <x v="5"/>
    <n v="201509"/>
    <n v="38"/>
    <n v="1"/>
    <n v="13"/>
  </r>
  <r>
    <d v="2015-09-18T00:00:00"/>
    <d v="2015-09-18T00:00:00"/>
    <x v="2"/>
    <n v="5.75"/>
    <n v="1"/>
    <n v="16"/>
    <n v="42"/>
    <d v="1899-12-30T01:16:42"/>
    <d v="1899-12-30T00:13:20"/>
    <s v="A21didas"/>
    <x v="17"/>
    <n v="4.4980443285528064"/>
    <n v="0"/>
    <x v="0"/>
    <m/>
    <d v="1899-12-30T05:49:29"/>
    <d v="1899-12-30T02:54:45"/>
    <m/>
    <n v="0"/>
    <n v="0"/>
    <d v="1899-12-30T05:49:29"/>
    <d v="1899-12-30T06:41:53"/>
    <d v="1899-12-30T02:54:45"/>
    <d v="1899-12-30T03:20:57"/>
    <n v="2903"/>
    <x v="14"/>
    <x v="5"/>
    <n v="201509"/>
    <n v="38"/>
    <n v="4"/>
    <n v="18"/>
  </r>
  <r>
    <d v="2015-09-18T00:00:00"/>
    <d v="2015-09-18T00:00:00"/>
    <x v="2"/>
    <n v="3.3"/>
    <n v="0"/>
    <n v="52"/>
    <n v="45"/>
    <d v="1899-12-30T00:52:45"/>
    <d v="1899-12-30T00:15:59"/>
    <s v="Cascadia"/>
    <x v="493"/>
    <n v="3.7535545023696706"/>
    <n v="0"/>
    <x v="0"/>
    <m/>
    <d v="1899-12-30T06:58:48"/>
    <d v="1899-12-30T03:29:24"/>
    <m/>
    <n v="0"/>
    <n v="0"/>
    <d v="1899-12-30T06:58:48"/>
    <d v="1899-12-30T07:51:12"/>
    <d v="1899-12-30T03:29:24"/>
    <d v="1899-12-30T03:55:36"/>
    <n v="3075"/>
    <x v="14"/>
    <x v="5"/>
    <n v="201509"/>
    <n v="38"/>
    <n v="0"/>
    <n v="18"/>
  </r>
  <r>
    <d v="2015-09-20T00:00:00"/>
    <d v="2015-09-20T00:00:00"/>
    <x v="2"/>
    <n v="1.75"/>
    <n v="0"/>
    <n v="21"/>
    <n v="7"/>
    <d v="1899-12-30T00:21:07"/>
    <d v="1899-12-30T00:12:04"/>
    <s v="Cascadia"/>
    <x v="495"/>
    <n v="4.9723756906077385"/>
    <n v="0"/>
    <x v="0"/>
    <m/>
    <d v="1899-12-30T05:16:09"/>
    <d v="1899-12-30T02:38:04"/>
    <m/>
    <n v="0"/>
    <n v="0"/>
    <d v="1899-12-30T05:16:09"/>
    <d v="1899-12-30T06:08:33"/>
    <d v="1899-12-30T02:38:04"/>
    <d v="1899-12-30T03:04:16"/>
    <n v="2716"/>
    <x v="14"/>
    <x v="5"/>
    <n v="201509"/>
    <n v="39"/>
    <n v="1"/>
    <n v="20"/>
  </r>
  <r>
    <d v="2015-09-20T00:00:00"/>
    <d v="2015-09-20T00:00:00"/>
    <x v="2"/>
    <n v="10"/>
    <n v="2"/>
    <n v="44"/>
    <n v="56"/>
    <d v="1899-12-30T02:44:56"/>
    <d v="1899-12-30T00:16:30"/>
    <s v="Cascadia"/>
    <x v="496"/>
    <n v="3.637833468067909"/>
    <n v="0"/>
    <x v="0"/>
    <m/>
    <d v="1899-12-30T07:12:08"/>
    <d v="1899-12-30T03:36:04"/>
    <m/>
    <n v="0"/>
    <n v="0"/>
    <d v="1899-12-30T07:12:08"/>
    <d v="1899-12-30T08:04:32"/>
    <d v="1899-12-30T03:36:04"/>
    <d v="1899-12-30T04:02:16"/>
    <n v="3083"/>
    <x v="14"/>
    <x v="5"/>
    <n v="201509"/>
    <n v="39"/>
    <n v="0"/>
    <n v="20"/>
  </r>
  <r>
    <d v="2015-09-24T00:00:00"/>
    <d v="2015-09-24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5"/>
    <n v="201509"/>
    <n v="39"/>
    <n v="3"/>
    <n v="24"/>
  </r>
  <r>
    <d v="2015-09-25T00:00:00"/>
    <d v="2015-09-25T00:00:00"/>
    <x v="2"/>
    <n v="3"/>
    <n v="0"/>
    <n v="37"/>
    <n v="37"/>
    <d v="1899-12-30T00:37:37"/>
    <d v="1899-12-30T00:12:32"/>
    <s v="Cascadia"/>
    <x v="17"/>
    <n v="4.7851129818342981"/>
    <n v="0"/>
    <x v="0"/>
    <m/>
    <d v="1899-12-30T05:28:31"/>
    <d v="1899-12-30T02:44:16"/>
    <m/>
    <n v="0"/>
    <n v="0"/>
    <d v="1899-12-30T05:28:31"/>
    <d v="1899-12-30T06:20:55"/>
    <d v="1899-12-30T02:44:16"/>
    <d v="1899-12-30T03:10:28"/>
    <n v="2811"/>
    <x v="14"/>
    <x v="5"/>
    <n v="201509"/>
    <n v="39"/>
    <n v="0"/>
    <n v="25"/>
  </r>
  <r>
    <d v="2015-09-25T00:00:00"/>
    <d v="2015-09-25T00:00:00"/>
    <x v="2"/>
    <n v="5.5"/>
    <n v="1"/>
    <n v="16"/>
    <n v="9"/>
    <d v="1899-12-30T01:16:09"/>
    <d v="1899-12-30T00:13:51"/>
    <s v="Cascadia"/>
    <x v="497"/>
    <n v="4.3335521996060447"/>
    <n v="0"/>
    <x v="0"/>
    <m/>
    <d v="1899-12-30T06:02:45"/>
    <d v="1899-12-30T03:01:23"/>
    <m/>
    <n v="0"/>
    <n v="0"/>
    <d v="1899-12-30T06:02:45"/>
    <d v="1899-12-30T06:55:09"/>
    <d v="1899-12-30T03:01:23"/>
    <d v="1899-12-30T03:27:35"/>
    <n v="2936"/>
    <x v="14"/>
    <x v="5"/>
    <n v="201509"/>
    <n v="39"/>
    <n v="0"/>
    <n v="25"/>
  </r>
  <r>
    <d v="2015-09-27T00:00:00"/>
    <d v="2015-09-27T00:00:00"/>
    <x v="2"/>
    <n v="3.1"/>
    <n v="0"/>
    <n v="37"/>
    <n v="27"/>
    <d v="1899-12-30T00:37:27"/>
    <d v="1899-12-30T00:12:05"/>
    <s v="Cascadia"/>
    <x v="413"/>
    <n v="4.9666221628838487"/>
    <n v="0"/>
    <x v="0"/>
    <s v="Ran with Logan"/>
    <d v="1899-12-30T05:16:31"/>
    <d v="1899-12-30T02:38:15"/>
    <m/>
    <n v="0"/>
    <n v="0"/>
    <d v="1899-12-30T05:16:31"/>
    <d v="1899-12-30T06:08:55"/>
    <d v="1899-12-30T02:38:15"/>
    <d v="1899-12-30T03:04:27"/>
    <n v="2719"/>
    <x v="14"/>
    <x v="5"/>
    <n v="201509"/>
    <n v="40"/>
    <n v="1"/>
    <n v="27"/>
  </r>
  <r>
    <d v="2015-09-27T00:00:00"/>
    <d v="2015-09-27T00:00:00"/>
    <x v="2"/>
    <n v="9"/>
    <n v="2"/>
    <n v="19"/>
    <n v="30"/>
    <d v="1899-12-30T02:19:30"/>
    <d v="1899-12-30T00:15:30"/>
    <s v="Cascadia"/>
    <x v="17"/>
    <n v="3.8709677419354871"/>
    <n v="0"/>
    <x v="4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5"/>
    <n v="201509"/>
    <n v="40"/>
    <n v="0"/>
    <n v="27"/>
  </r>
  <r>
    <d v="2015-09-28T00:00:00"/>
    <d v="2015-09-28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5"/>
    <n v="201509"/>
    <n v="40"/>
    <n v="0"/>
    <n v="28"/>
  </r>
  <r>
    <d v="2015-10-01T00:00:00"/>
    <d v="2015-10-01T00:00:00"/>
    <x v="2"/>
    <n v="3.1"/>
    <n v="0"/>
    <n v="30"/>
    <n v="5"/>
    <d v="1899-12-30T00:30:05"/>
    <d v="1899-12-30T00:09:42"/>
    <s v="Adidas"/>
    <x v="274"/>
    <n v="6.1828254847645479"/>
    <n v="0"/>
    <x v="13"/>
    <m/>
    <d v="1899-12-30T04:14:15"/>
    <d v="1899-12-30T02:07:08"/>
    <m/>
    <n v="0"/>
    <n v="0"/>
    <d v="1899-12-30T04:14:15"/>
    <d v="1899-12-30T05:06:39"/>
    <d v="1899-12-30T02:07:08"/>
    <d v="1899-12-30T02:33:20"/>
    <n v="1273"/>
    <x v="14"/>
    <x v="6"/>
    <n v="201510"/>
    <n v="40"/>
    <n v="2"/>
    <n v="1"/>
  </r>
  <r>
    <d v="2015-10-04T00:00:00"/>
    <d v="2015-10-04T00:00:00"/>
    <x v="2"/>
    <n v="18.100000000000001"/>
    <n v="4"/>
    <n v="37"/>
    <n v="13"/>
    <d v="1899-12-30T04:37:13"/>
    <d v="1899-12-30T00:15:19"/>
    <s v="Cascadia"/>
    <x v="17"/>
    <n v="3.9175133770215869"/>
    <n v="0"/>
    <x v="6"/>
    <m/>
    <d v="1899-12-30T06:41:16"/>
    <d v="1899-12-30T03:20:38"/>
    <m/>
    <n v="0"/>
    <n v="0"/>
    <d v="1899-12-30T06:41:16"/>
    <d v="1899-12-30T07:33:41"/>
    <d v="1899-12-30T03:20:38"/>
    <d v="1899-12-30T03:46:50"/>
    <n v="3034"/>
    <x v="14"/>
    <x v="6"/>
    <n v="201510"/>
    <n v="41"/>
    <n v="2"/>
    <n v="4"/>
  </r>
  <r>
    <d v="2015-10-05T00:00:00"/>
    <d v="2015-10-05T00:00:00"/>
    <x v="1"/>
    <n v="10"/>
    <n v="0"/>
    <n v="26"/>
    <n v="30"/>
    <d v="1899-12-30T00:26:30"/>
    <d v="1899-12-30T00:02:39"/>
    <s v="YNHH"/>
    <x v="303"/>
    <n v="22.64150943396228"/>
    <n v="0"/>
    <x v="13"/>
    <m/>
    <d v="1899-12-30T04:56:48"/>
    <d v="1899-12-30T02:28:24"/>
    <m/>
    <n v="0"/>
    <n v="0"/>
    <d v="1899-12-30T01:09:26"/>
    <d v="1899-12-30T02:01:50"/>
    <d v="1899-12-30T00:34:43"/>
    <d v="1899-12-30T01:00:55"/>
    <n v="70"/>
    <x v="14"/>
    <x v="6"/>
    <n v="201510"/>
    <n v="41"/>
    <n v="0"/>
    <n v="5"/>
  </r>
  <r>
    <d v="2015-10-06T00:00:00"/>
    <d v="2015-10-06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6"/>
    <n v="201510"/>
    <n v="41"/>
    <n v="0"/>
    <n v="6"/>
  </r>
  <r>
    <d v="2015-10-08T00:00:00"/>
    <d v="2015-10-08T00:00:00"/>
    <x v="2"/>
    <n v="3.2"/>
    <n v="0"/>
    <n v="33"/>
    <n v="31"/>
    <d v="1899-12-30T00:33:31"/>
    <d v="1899-12-30T00:10:28"/>
    <s v="Adidas"/>
    <x v="351"/>
    <n v="5.7284932869219345"/>
    <n v="0"/>
    <x v="14"/>
    <m/>
    <d v="1899-12-30T04:34:25"/>
    <d v="1899-12-30T02:17:13"/>
    <m/>
    <n v="0"/>
    <n v="0"/>
    <d v="1899-12-30T04:34:25"/>
    <d v="1899-12-30T05:26:49"/>
    <d v="1899-12-30T02:17:13"/>
    <d v="1899-12-30T02:43:25"/>
    <n v="1921"/>
    <x v="14"/>
    <x v="6"/>
    <n v="201510"/>
    <n v="41"/>
    <n v="1"/>
    <n v="8"/>
  </r>
  <r>
    <d v="2015-10-09T00:00:00"/>
    <d v="2015-10-09T00:00:00"/>
    <x v="2"/>
    <n v="5.5"/>
    <n v="1"/>
    <n v="13"/>
    <n v="55"/>
    <d v="1899-12-30T01:13:55"/>
    <d v="1899-12-30T00:13:26"/>
    <s v="Cascadia"/>
    <x v="497"/>
    <n v="4.4644870349492702"/>
    <n v="0"/>
    <x v="14"/>
    <m/>
    <d v="1899-12-30T05:52:07"/>
    <d v="1899-12-30T02:56:03"/>
    <m/>
    <n v="0"/>
    <n v="0"/>
    <d v="1899-12-30T05:52:07"/>
    <d v="1899-12-30T06:44:31"/>
    <d v="1899-12-30T02:56:03"/>
    <d v="1899-12-30T03:22:15"/>
    <n v="2914"/>
    <x v="14"/>
    <x v="6"/>
    <n v="201510"/>
    <n v="41"/>
    <n v="0"/>
    <n v="9"/>
  </r>
  <r>
    <d v="2015-10-11T00:00:00"/>
    <d v="2015-10-11T00:00:00"/>
    <x v="2"/>
    <n v="3"/>
    <n v="0"/>
    <n v="35"/>
    <n v="28"/>
    <d v="1899-12-30T00:35:28"/>
    <d v="1899-12-30T00:11:49"/>
    <s v="Cascadia"/>
    <x v="498"/>
    <n v="5.0751879699248166"/>
    <n v="0"/>
    <x v="6"/>
    <m/>
    <d v="1899-12-30T05:09:45"/>
    <d v="1899-12-30T02:34:52"/>
    <m/>
    <n v="0"/>
    <n v="0"/>
    <d v="1899-12-30T05:09:45"/>
    <d v="1899-12-30T06:02:09"/>
    <d v="1899-12-30T02:34:52"/>
    <d v="1899-12-30T03:01:04"/>
    <n v="2626"/>
    <x v="14"/>
    <x v="6"/>
    <n v="201510"/>
    <n v="42"/>
    <n v="1"/>
    <n v="11"/>
  </r>
  <r>
    <d v="2015-10-15T00:00:00"/>
    <d v="2015-10-15T00:00:00"/>
    <x v="2"/>
    <n v="3.2"/>
    <n v="0"/>
    <n v="33"/>
    <n v="42"/>
    <d v="1899-12-30T00:33:42"/>
    <d v="1899-12-30T00:10:32"/>
    <s v="Adidas"/>
    <x v="351"/>
    <n v="5.6973293768546034"/>
    <n v="0"/>
    <x v="14"/>
    <m/>
    <d v="1899-12-30T04:35:55"/>
    <d v="1899-12-30T02:17:58"/>
    <m/>
    <n v="0"/>
    <n v="0"/>
    <d v="1899-12-30T04:35:55"/>
    <d v="1899-12-30T05:28:19"/>
    <d v="1899-12-30T02:17:58"/>
    <d v="1899-12-30T02:44:10"/>
    <n v="1969"/>
    <x v="14"/>
    <x v="6"/>
    <n v="201510"/>
    <n v="42"/>
    <n v="3"/>
    <n v="15"/>
  </r>
  <r>
    <d v="2015-10-18T00:00:00"/>
    <d v="2015-10-18T00:00:00"/>
    <x v="2"/>
    <n v="33.6"/>
    <n v="9"/>
    <n v="44"/>
    <n v="43"/>
    <d v="1899-12-30T09:44:43"/>
    <d v="1899-12-30T00:17:24"/>
    <s v="Cascadia"/>
    <x v="499"/>
    <n v="3.447823732291996"/>
    <n v="0"/>
    <x v="6"/>
    <s v="fucked up my calf"/>
    <d v="1899-12-30T07:35:56"/>
    <d v="1899-12-30T03:47:58"/>
    <m/>
    <n v="0"/>
    <n v="0"/>
    <d v="1899-12-30T07:35:56"/>
    <d v="1899-12-30T08:28:20"/>
    <d v="1899-12-30T03:47:58"/>
    <d v="1899-12-30T04:14:10"/>
    <n v="3106"/>
    <x v="14"/>
    <x v="6"/>
    <n v="201510"/>
    <n v="43"/>
    <n v="2"/>
    <n v="18"/>
  </r>
  <r>
    <d v="2015-11-04T00:00:00"/>
    <d v="2015-11-04T00:00:00"/>
    <x v="0"/>
    <n v="0.5"/>
    <n v="0"/>
    <n v="17"/>
    <n v="29"/>
    <d v="1899-12-30T00:17:29"/>
    <d v="1899-12-30T00:34:58"/>
    <s v="PHS"/>
    <x v="362"/>
    <n v="1.7159199237368936"/>
    <n v="0"/>
    <x v="0"/>
    <m/>
    <d v="1899-12-30T01:23:55"/>
    <d v="1899-12-30T00:41:58"/>
    <m/>
    <n v="0"/>
    <n v="0"/>
    <d v="1899-12-30T15:16:08"/>
    <d v="1899-12-30T16:08:32"/>
    <d v="1899-12-30T07:38:04"/>
    <d v="1899-12-30T08:04:16"/>
    <n v="3261"/>
    <x v="14"/>
    <x v="7"/>
    <n v="201511"/>
    <n v="45"/>
    <n v="16"/>
    <n v="4"/>
  </r>
  <r>
    <d v="2015-11-11T00:00:00"/>
    <d v="2015-11-11T00:00:00"/>
    <x v="0"/>
    <n v="1"/>
    <n v="0"/>
    <n v="33"/>
    <n v="29"/>
    <d v="1899-12-30T00:33:29"/>
    <d v="1899-12-30T00:33:29"/>
    <s v="PHS"/>
    <x v="362"/>
    <n v="1.7919362867098074"/>
    <n v="0"/>
    <x v="0"/>
    <m/>
    <d v="1899-12-30T01:20:22"/>
    <d v="1899-12-30T00:40:11"/>
    <m/>
    <n v="0"/>
    <n v="0"/>
    <d v="1899-12-30T14:37:16"/>
    <d v="1899-12-30T15:29:40"/>
    <d v="1899-12-30T07:18:38"/>
    <d v="1899-12-30T07:44:50"/>
    <n v="3213"/>
    <x v="14"/>
    <x v="7"/>
    <n v="201511"/>
    <n v="46"/>
    <n v="6"/>
    <n v="11"/>
  </r>
  <r>
    <d v="2015-11-13T00:00:00"/>
    <d v="2015-11-13T00:00:00"/>
    <x v="1"/>
    <n v="15"/>
    <n v="1"/>
    <n v="35"/>
    <n v="28"/>
    <d v="1899-12-30T01:35:28"/>
    <d v="1899-12-30T00:06:22"/>
    <s v="Si"/>
    <x v="500"/>
    <n v="9.4273743016759841"/>
    <n v="0"/>
    <x v="0"/>
    <s v="https://connect.garmin.com/modern/activity/955674161"/>
    <d v="1899-12-30T11:52:49"/>
    <d v="1899-12-30T05:56:25"/>
    <m/>
    <n v="0"/>
    <n v="0"/>
    <d v="1899-12-30T02:46:45"/>
    <d v="1899-12-30T03:39:09"/>
    <d v="1899-12-30T01:23:22"/>
    <d v="1899-12-30T01:49:34"/>
    <n v="777"/>
    <x v="14"/>
    <x v="7"/>
    <n v="201511"/>
    <n v="46"/>
    <n v="1"/>
    <n v="13"/>
  </r>
  <r>
    <d v="2015-11-16T00:00:00"/>
    <d v="2015-11-16T00:00:00"/>
    <x v="0"/>
    <n v="0.5"/>
    <n v="0"/>
    <n v="18"/>
    <n v="57"/>
    <d v="1899-12-30T00:18:57"/>
    <d v="1899-12-30T00:37:54"/>
    <s v="PHS"/>
    <x v="362"/>
    <n v="1.5831134564643814"/>
    <n v="0"/>
    <x v="0"/>
    <m/>
    <d v="1899-12-30T01:30:58"/>
    <d v="1899-12-30T00:45:29"/>
    <m/>
    <n v="0"/>
    <n v="0"/>
    <d v="1899-12-30T16:32:59"/>
    <d v="1899-12-30T17:25:23"/>
    <d v="1899-12-30T08:16:29"/>
    <d v="1899-12-30T08:42:41"/>
    <n v="3367"/>
    <x v="14"/>
    <x v="7"/>
    <n v="201511"/>
    <n v="47"/>
    <n v="2"/>
    <n v="16"/>
  </r>
  <r>
    <d v="2015-11-20T00:00:00"/>
    <d v="2015-11-20T00:00:00"/>
    <x v="1"/>
    <n v="15"/>
    <n v="1"/>
    <n v="17"/>
    <n v="49"/>
    <d v="1899-12-30T01:17:49"/>
    <d v="1899-12-30T00:05:11"/>
    <s v="Ciocci"/>
    <x v="501"/>
    <n v="11.565645748554303"/>
    <n v="0"/>
    <x v="0"/>
    <m/>
    <d v="1899-12-30T09:41:02"/>
    <d v="1899-12-30T04:50:31"/>
    <m/>
    <n v="0"/>
    <n v="0"/>
    <d v="1899-12-30T02:15:55"/>
    <d v="1899-12-30T03:08:19"/>
    <d v="1899-12-30T01:07:58"/>
    <d v="1899-12-30T01:34:10"/>
    <n v="744"/>
    <x v="14"/>
    <x v="7"/>
    <n v="201511"/>
    <n v="47"/>
    <n v="3"/>
    <n v="20"/>
  </r>
  <r>
    <d v="2015-11-23T00:00:00"/>
    <d v="2015-11-23T00:00:00"/>
    <x v="0"/>
    <n v="0.75"/>
    <n v="0"/>
    <n v="24"/>
    <n v="14"/>
    <d v="1899-12-30T00:24:14"/>
    <d v="1899-12-30T00:32:19"/>
    <s v="PHS"/>
    <x v="362"/>
    <n v="1.8569463548830825"/>
    <n v="0"/>
    <x v="0"/>
    <m/>
    <d v="1899-12-30T01:17:33"/>
    <d v="1899-12-30T00:38:46"/>
    <m/>
    <n v="0"/>
    <n v="0"/>
    <d v="1899-12-30T14:06:33"/>
    <d v="1899-12-30T14:58:57"/>
    <d v="1899-12-30T07:03:17"/>
    <d v="1899-12-30T07:29:29"/>
    <n v="3176"/>
    <x v="14"/>
    <x v="7"/>
    <n v="201511"/>
    <n v="48"/>
    <n v="2"/>
    <n v="23"/>
  </r>
  <r>
    <d v="2015-11-26T00:00:00"/>
    <d v="2015-11-26T00:00:00"/>
    <x v="2"/>
    <n v="1.35"/>
    <n v="0"/>
    <n v="15"/>
    <n v="40"/>
    <d v="1899-12-30T00:15:40"/>
    <d v="1899-12-30T00:11:36"/>
    <s v="RedAdidas"/>
    <x v="502"/>
    <n v="5.1702127659574515"/>
    <n v="0"/>
    <x v="0"/>
    <s v="First Run Back"/>
    <d v="1899-12-30T05:04:03"/>
    <d v="1899-12-30T02:32:01"/>
    <m/>
    <n v="0"/>
    <n v="0"/>
    <d v="1899-12-30T05:04:03"/>
    <d v="1899-12-30T05:56:27"/>
    <d v="1899-12-30T02:32:01"/>
    <d v="1899-12-30T02:58:13"/>
    <n v="2545"/>
    <x v="14"/>
    <x v="7"/>
    <n v="201511"/>
    <n v="48"/>
    <n v="2"/>
    <n v="26"/>
  </r>
  <r>
    <d v="2015-11-27T00:00:00"/>
    <d v="2015-11-27T00:00:00"/>
    <x v="1"/>
    <n v="17.5"/>
    <n v="1"/>
    <n v="27"/>
    <n v="29"/>
    <d v="1899-12-30T01:27:29"/>
    <d v="1899-12-30T00:05:00"/>
    <s v="Ciocci"/>
    <x v="17"/>
    <n v="12.002286149742817"/>
    <n v="0"/>
    <x v="0"/>
    <s v="Ride with Greg"/>
    <d v="1899-12-30T09:19:54"/>
    <d v="1899-12-30T04:39:57"/>
    <m/>
    <n v="0"/>
    <n v="0"/>
    <d v="1899-12-30T02:10:59"/>
    <d v="1899-12-30T03:03:23"/>
    <d v="1899-12-30T01:05:29"/>
    <d v="1899-12-30T01:31:41"/>
    <n v="725"/>
    <x v="14"/>
    <x v="7"/>
    <n v="201511"/>
    <n v="48"/>
    <n v="0"/>
    <n v="27"/>
  </r>
  <r>
    <d v="2015-11-30T00:00:00"/>
    <d v="2015-11-30T00:00:00"/>
    <x v="0"/>
    <n v="1"/>
    <n v="0"/>
    <n v="39"/>
    <n v="28"/>
    <d v="1899-12-30T00:39:28"/>
    <d v="1899-12-30T00:39:28"/>
    <s v="PHS"/>
    <x v="362"/>
    <n v="1.5202702702702715"/>
    <n v="0"/>
    <x v="0"/>
    <m/>
    <d v="1899-12-30T01:34:43"/>
    <d v="1899-12-30T00:47:22"/>
    <m/>
    <n v="0"/>
    <n v="0"/>
    <d v="1899-12-30T17:14:02"/>
    <d v="1899-12-30T18:06:26"/>
    <d v="1899-12-30T08:37:01"/>
    <d v="1899-12-30T09:03:13"/>
    <n v="3409"/>
    <x v="14"/>
    <x v="7"/>
    <n v="201511"/>
    <n v="49"/>
    <n v="2"/>
    <n v="30"/>
  </r>
  <r>
    <d v="2015-11-30T00:00:00"/>
    <d v="2015-11-30T00:00:00"/>
    <x v="2"/>
    <n v="2"/>
    <n v="0"/>
    <n v="30"/>
    <n v="0"/>
    <d v="1899-12-30T00:30:00"/>
    <d v="1899-12-30T00:15:00"/>
    <s v="Adidas"/>
    <x v="274"/>
    <n v="4.0000000000000036"/>
    <n v="0"/>
    <x v="0"/>
    <m/>
    <d v="1899-12-30T06:33:00"/>
    <d v="1899-12-30T03:16:30"/>
    <m/>
    <n v="0"/>
    <n v="0"/>
    <d v="1899-12-30T06:33:00"/>
    <d v="1899-12-30T07:25:24"/>
    <d v="1899-12-30T03:16:30"/>
    <d v="1899-12-30T03:42:42"/>
    <n v="3018"/>
    <x v="14"/>
    <x v="7"/>
    <n v="201511"/>
    <n v="49"/>
    <n v="0"/>
    <n v="30"/>
  </r>
  <r>
    <d v="2015-12-02T00:00:00"/>
    <d v="2015-12-02T00:00:00"/>
    <x v="0"/>
    <n v="1"/>
    <n v="0"/>
    <n v="44"/>
    <n v="47"/>
    <d v="1899-12-30T00:44:47"/>
    <d v="1899-12-30T00:44:47"/>
    <s v="PHS"/>
    <x v="362"/>
    <n v="1.3397841458876081"/>
    <n v="0"/>
    <x v="0"/>
    <m/>
    <d v="1899-12-30T01:47:29"/>
    <d v="1899-12-30T00:53:44"/>
    <m/>
    <n v="0"/>
    <n v="0"/>
    <d v="1899-12-30T19:33:19"/>
    <d v="1899-12-30T20:25:43"/>
    <d v="1899-12-30T09:46:40"/>
    <d v="1899-12-30T10:12:52"/>
    <n v="3491"/>
    <x v="14"/>
    <x v="11"/>
    <n v="201512"/>
    <n v="49"/>
    <n v="1"/>
    <n v="2"/>
  </r>
  <r>
    <d v="2015-12-04T00:00:00"/>
    <d v="2015-12-04T00:00:00"/>
    <x v="2"/>
    <n v="2.5"/>
    <n v="0"/>
    <n v="38"/>
    <n v="45"/>
    <d v="1899-12-30T00:38:45"/>
    <d v="1899-12-30T00:15:30"/>
    <s v="Cascadia"/>
    <x v="503"/>
    <n v="3.8709677419354871"/>
    <n v="0"/>
    <x v="0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11"/>
    <n v="201512"/>
    <n v="49"/>
    <n v="1"/>
    <n v="4"/>
  </r>
  <r>
    <d v="2015-12-05T00:00:00"/>
    <d v="2015-12-05T00:00:00"/>
    <x v="2"/>
    <n v="3.1"/>
    <n v="0"/>
    <n v="32"/>
    <n v="53"/>
    <d v="1899-12-30T00:32:53"/>
    <d v="1899-12-30T00:10:36"/>
    <s v="Cascadia"/>
    <x v="504"/>
    <n v="5.6563608717688849"/>
    <n v="0"/>
    <x v="0"/>
    <s v="Ran with Hunter"/>
    <d v="1899-12-30T04:37:55"/>
    <d v="1899-12-30T02:18:58"/>
    <m/>
    <n v="0"/>
    <n v="0"/>
    <d v="1899-12-30T04:37:55"/>
    <d v="1899-12-30T05:30:19"/>
    <d v="1899-12-30T02:18:58"/>
    <d v="1899-12-30T02:45:10"/>
    <n v="2010"/>
    <x v="14"/>
    <x v="11"/>
    <n v="201512"/>
    <n v="49"/>
    <n v="0"/>
    <n v="5"/>
  </r>
  <r>
    <d v="2015-12-09T00:00:00"/>
    <d v="2015-12-09T00:00:00"/>
    <x v="0"/>
    <n v="0.75"/>
    <n v="0"/>
    <n v="22"/>
    <n v="9"/>
    <d v="1899-12-30T00:22:09"/>
    <d v="1899-12-30T00:29:32"/>
    <s v="PHS"/>
    <x v="362"/>
    <n v="2.0316027088036135"/>
    <n v="0"/>
    <x v="0"/>
    <m/>
    <d v="1899-12-30T01:10:53"/>
    <d v="1899-12-30T00:35:26"/>
    <m/>
    <n v="0"/>
    <n v="0"/>
    <d v="1899-12-30T12:53:46"/>
    <d v="1899-12-30T13:46:10"/>
    <d v="1899-12-30T06:26:53"/>
    <d v="1899-12-30T06:53:05"/>
    <n v="3132"/>
    <x v="14"/>
    <x v="11"/>
    <n v="201512"/>
    <n v="50"/>
    <n v="3"/>
    <n v="9"/>
  </r>
  <r>
    <d v="2015-12-11T00:00:00"/>
    <d v="2015-12-11T00:00:00"/>
    <x v="1"/>
    <n v="16.170000000000002"/>
    <n v="1"/>
    <n v="17"/>
    <n v="27"/>
    <d v="1899-12-30T01:17:27"/>
    <d v="1899-12-30T00:04:47"/>
    <s v="Ciocci"/>
    <x v="505"/>
    <n v="12.526791478373156"/>
    <n v="0"/>
    <x v="0"/>
    <m/>
    <d v="1899-12-30T08:56:27"/>
    <d v="1899-12-30T04:28:14"/>
    <m/>
    <n v="0"/>
    <n v="0"/>
    <d v="1899-12-30T02:05:29"/>
    <d v="1899-12-30T02:57:53"/>
    <d v="1899-12-30T01:02:45"/>
    <d v="1899-12-30T01:28:57"/>
    <n v="713"/>
    <x v="14"/>
    <x v="11"/>
    <n v="201512"/>
    <n v="50"/>
    <n v="1"/>
    <n v="11"/>
  </r>
  <r>
    <d v="2015-12-13T00:00:00"/>
    <d v="2015-12-13T00:00:00"/>
    <x v="1"/>
    <n v="20.25"/>
    <n v="1"/>
    <n v="42"/>
    <n v="49"/>
    <d v="1899-12-30T01:42:49"/>
    <d v="1899-12-30T00:05:05"/>
    <s v="Ciocci"/>
    <x v="17"/>
    <n v="11.817150267466372"/>
    <n v="0"/>
    <x v="0"/>
    <m/>
    <d v="1899-12-30T09:28:40"/>
    <d v="1899-12-30T04:44:20"/>
    <m/>
    <n v="0"/>
    <n v="0"/>
    <d v="1899-12-30T02:13:02"/>
    <d v="1899-12-30T03:05:26"/>
    <d v="1899-12-30T01:06:31"/>
    <d v="1899-12-30T01:32:43"/>
    <n v="737"/>
    <x v="14"/>
    <x v="11"/>
    <n v="201512"/>
    <n v="51"/>
    <n v="1"/>
    <n v="13"/>
  </r>
  <r>
    <d v="2015-12-14T00:00:00"/>
    <d v="2015-12-14T00:00:00"/>
    <x v="2"/>
    <n v="2.2999999999999998"/>
    <n v="0"/>
    <n v="30"/>
    <n v="0"/>
    <d v="1899-12-30T00:30:00"/>
    <d v="1899-12-30T00:13:03"/>
    <s v="Adidas"/>
    <x v="274"/>
    <n v="4.6000000000000032"/>
    <n v="0"/>
    <x v="0"/>
    <m/>
    <d v="1899-12-30T05:41:44"/>
    <d v="1899-12-30T02:50:52"/>
    <m/>
    <n v="0"/>
    <n v="0"/>
    <d v="1899-12-30T05:41:44"/>
    <d v="1899-12-30T06:34:08"/>
    <d v="1899-12-30T02:50:52"/>
    <d v="1899-12-30T03:17:04"/>
    <n v="2877"/>
    <x v="14"/>
    <x v="11"/>
    <n v="201512"/>
    <n v="51"/>
    <n v="0"/>
    <n v="14"/>
  </r>
  <r>
    <d v="2015-12-16T00:00:00"/>
    <d v="2015-12-16T00:00:00"/>
    <x v="0"/>
    <n v="0.75"/>
    <n v="0"/>
    <n v="20"/>
    <n v="55"/>
    <d v="1899-12-30T00:20:55"/>
    <d v="1899-12-30T00:27:53"/>
    <s v="PHS"/>
    <x v="362"/>
    <n v="2.1513944223107586"/>
    <n v="0"/>
    <x v="0"/>
    <m/>
    <d v="1899-12-30T01:06:56"/>
    <d v="1899-12-30T00:33:28"/>
    <m/>
    <n v="0"/>
    <n v="0"/>
    <d v="1899-12-30T12:10:41"/>
    <d v="1899-12-30T13:03:05"/>
    <d v="1899-12-30T06:05:21"/>
    <d v="1899-12-30T06:31:33"/>
    <n v="3124"/>
    <x v="14"/>
    <x v="11"/>
    <n v="201512"/>
    <n v="51"/>
    <n v="1"/>
    <n v="16"/>
  </r>
  <r>
    <d v="2015-12-18T00:00:00"/>
    <d v="2015-12-18T00:00:00"/>
    <x v="2"/>
    <n v="1.5"/>
    <n v="0"/>
    <n v="16"/>
    <n v="33"/>
    <d v="1899-12-30T00:16:33"/>
    <d v="1899-12-30T00:11:02"/>
    <s v="G2host"/>
    <x v="506"/>
    <n v="5.438066465256802"/>
    <n v="0"/>
    <x v="0"/>
    <m/>
    <d v="1899-12-30T04:49:04"/>
    <d v="1899-12-30T02:24:32"/>
    <m/>
    <n v="0"/>
    <n v="0"/>
    <d v="1899-12-30T04:49:04"/>
    <d v="1899-12-30T05:41:28"/>
    <d v="1899-12-30T02:24:32"/>
    <d v="1899-12-30T02:50:44"/>
    <n v="2271"/>
    <x v="14"/>
    <x v="11"/>
    <n v="201512"/>
    <n v="51"/>
    <n v="1"/>
    <n v="18"/>
  </r>
  <r>
    <d v="2015-12-24T00:00:00"/>
    <d v="2015-12-24T00:00:00"/>
    <x v="1"/>
    <n v="24.5"/>
    <n v="1"/>
    <n v="48"/>
    <n v="26"/>
    <d v="1899-12-30T01:48:26"/>
    <d v="1899-12-30T00:04:26"/>
    <s v="Ciocci"/>
    <x v="17"/>
    <n v="13.556716876729185"/>
    <n v="0"/>
    <x v="14"/>
    <m/>
    <d v="1899-12-30T08:15:42"/>
    <d v="1899-12-30T04:07:51"/>
    <m/>
    <n v="0"/>
    <n v="0"/>
    <d v="1899-12-30T01:55:57"/>
    <d v="1899-12-30T02:48:21"/>
    <d v="1899-12-30T00:57:59"/>
    <d v="1899-12-30T01:24:11"/>
    <n v="630"/>
    <x v="14"/>
    <x v="11"/>
    <n v="201512"/>
    <n v="52"/>
    <n v="5"/>
    <n v="24"/>
  </r>
  <r>
    <d v="2015-12-26T00:00:00"/>
    <d v="2015-12-26T00:00:00"/>
    <x v="1"/>
    <n v="26.7"/>
    <n v="2"/>
    <n v="0"/>
    <n v="33"/>
    <d v="1899-12-30T02:00:33"/>
    <d v="1899-12-30T00:04:31"/>
    <s v="Ciocci"/>
    <x v="17"/>
    <n v="13.289091663210295"/>
    <n v="0"/>
    <x v="6"/>
    <m/>
    <d v="1899-12-30T08:25:41"/>
    <d v="1899-12-30T04:12:50"/>
    <m/>
    <n v="0"/>
    <n v="0"/>
    <d v="1899-12-30T01:58:18"/>
    <d v="1899-12-30T02:50:42"/>
    <d v="1899-12-30T00:59:09"/>
    <d v="1899-12-30T01:25:21"/>
    <n v="665"/>
    <x v="14"/>
    <x v="11"/>
    <n v="201512"/>
    <n v="52"/>
    <n v="1"/>
    <n v="26"/>
  </r>
  <r>
    <d v="2015-12-28T00:00:00"/>
    <d v="2015-12-28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11"/>
    <n v="201512"/>
    <n v="53"/>
    <n v="1"/>
    <n v="28"/>
  </r>
  <r>
    <d v="2015-12-29T00:00:00"/>
    <d v="2015-12-29T00:00:00"/>
    <x v="1"/>
    <n v="13.5"/>
    <n v="0"/>
    <n v="33"/>
    <n v="25"/>
    <d v="1899-12-30T00:33:25"/>
    <d v="1899-12-30T00:02:29"/>
    <s v="YNHH"/>
    <x v="303"/>
    <n v="24.239401496259372"/>
    <n v="0"/>
    <x v="13"/>
    <s v="spin class"/>
    <d v="1899-12-30T04:37:14"/>
    <d v="1899-12-30T02:18:37"/>
    <m/>
    <n v="0"/>
    <n v="0"/>
    <d v="1899-12-30T01:04:51"/>
    <d v="1899-12-30T01:57:15"/>
    <d v="1899-12-30T00:32:26"/>
    <d v="1899-12-30T00:58:38"/>
    <n v="35"/>
    <x v="14"/>
    <x v="11"/>
    <n v="201512"/>
    <n v="53"/>
    <n v="0"/>
    <n v="29"/>
  </r>
  <r>
    <d v="2016-01-01T00:00:00"/>
    <d v="2016-01-01T00:00:00"/>
    <x v="2"/>
    <n v="4"/>
    <n v="0"/>
    <n v="45"/>
    <n v="8"/>
    <d v="1899-12-30T00:45:08"/>
    <d v="1899-12-30T00:11:17"/>
    <s v="Cascadia"/>
    <x v="430"/>
    <n v="5.3175775480059118"/>
    <n v="0"/>
    <x v="16"/>
    <m/>
    <d v="1899-12-30T04:55:37"/>
    <d v="1899-12-30T02:27:49"/>
    <m/>
    <n v="0"/>
    <n v="0"/>
    <d v="1899-12-30T04:55:37"/>
    <d v="1899-12-30T05:48:01"/>
    <d v="1899-12-30T02:27:49"/>
    <d v="1899-12-30T02:54:01"/>
    <n v="2405"/>
    <x v="15"/>
    <x v="8"/>
    <n v="201601"/>
    <n v="1"/>
    <n v="2"/>
    <n v="1"/>
  </r>
  <r>
    <d v="2016-01-03T00:00:00"/>
    <d v="2016-01-03T00:00:00"/>
    <x v="2"/>
    <n v="3"/>
    <n v="0"/>
    <n v="37"/>
    <n v="8"/>
    <d v="1899-12-30T00:37:08"/>
    <d v="1899-12-30T00:12:23"/>
    <s v="Cascadia"/>
    <x v="507"/>
    <n v="4.8473967684021577"/>
    <n v="0"/>
    <x v="16"/>
    <m/>
    <d v="1899-12-30T05:24:18"/>
    <d v="1899-12-30T02:42:09"/>
    <m/>
    <n v="0"/>
    <n v="0"/>
    <d v="1899-12-30T05:24:18"/>
    <d v="1899-12-30T06:16:42"/>
    <d v="1899-12-30T02:42:09"/>
    <d v="1899-12-30T03:08:21"/>
    <n v="2775"/>
    <x v="15"/>
    <x v="8"/>
    <n v="201601"/>
    <n v="2"/>
    <n v="1"/>
    <n v="3"/>
  </r>
  <r>
    <d v="2016-01-05T00:00:00"/>
    <d v="2016-01-05T00:00:00"/>
    <x v="1"/>
    <n v="15"/>
    <n v="0"/>
    <n v="42"/>
    <n v="52"/>
    <d v="1899-12-30T00:42:52"/>
    <d v="1899-12-30T00:02:51"/>
    <s v="YNHH"/>
    <x v="303"/>
    <n v="20.995334370139986"/>
    <n v="0"/>
    <x v="13"/>
    <m/>
    <d v="1899-12-30T05:20:04"/>
    <d v="1899-12-30T02:40:02"/>
    <m/>
    <n v="0"/>
    <n v="0"/>
    <d v="1899-12-30T01:14:52"/>
    <d v="1899-12-30T02:07:16"/>
    <d v="1899-12-30T00:37:26"/>
    <d v="1899-12-30T01:03:38"/>
    <n v="152"/>
    <x v="15"/>
    <x v="8"/>
    <n v="201601"/>
    <n v="2"/>
    <n v="1"/>
    <n v="5"/>
  </r>
  <r>
    <d v="2016-01-06T00:00:00"/>
    <d v="2016-01-06T00:00:00"/>
    <x v="0"/>
    <n v="0.75"/>
    <n v="0"/>
    <n v="30"/>
    <n v="0"/>
    <d v="1899-12-30T00:3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8"/>
    <n v="201601"/>
    <n v="2"/>
    <n v="0"/>
    <n v="6"/>
  </r>
  <r>
    <d v="2016-01-07T00:00:00"/>
    <d v="2016-01-07T00:00:00"/>
    <x v="1"/>
    <n v="17"/>
    <n v="0"/>
    <n v="42"/>
    <n v="55"/>
    <d v="1899-12-30T00:42:55"/>
    <d v="1899-12-30T00:02:31"/>
    <s v="YNHH"/>
    <x v="303"/>
    <n v="23.766990291262154"/>
    <n v="0"/>
    <x v="13"/>
    <m/>
    <d v="1899-12-30T04:42:45"/>
    <d v="1899-12-30T02:21:22"/>
    <m/>
    <n v="0"/>
    <n v="0"/>
    <d v="1899-12-30T01:06:09"/>
    <d v="1899-12-30T01:58:33"/>
    <d v="1899-12-30T00:33:04"/>
    <d v="1899-12-30T00:59:16"/>
    <n v="44"/>
    <x v="15"/>
    <x v="8"/>
    <n v="201601"/>
    <n v="2"/>
    <n v="0"/>
    <n v="7"/>
  </r>
  <r>
    <d v="2016-01-08T00:00:00"/>
    <d v="2016-01-08T00:00:00"/>
    <x v="2"/>
    <n v="2.5"/>
    <n v="0"/>
    <n v="35"/>
    <n v="49"/>
    <d v="1899-12-30T00:35:49"/>
    <d v="1899-12-30T00:14:20"/>
    <s v="Cascadia"/>
    <x v="508"/>
    <n v="4.1879944160074478"/>
    <n v="0"/>
    <x v="6"/>
    <m/>
    <d v="1899-12-30T06:15:22"/>
    <d v="1899-12-30T03:07:41"/>
    <m/>
    <n v="0"/>
    <n v="0"/>
    <d v="1899-12-30T06:15:22"/>
    <d v="1899-12-30T07:07:46"/>
    <d v="1899-12-30T03:07:41"/>
    <d v="1899-12-30T03:33:53"/>
    <n v="2978"/>
    <x v="15"/>
    <x v="8"/>
    <n v="201601"/>
    <n v="2"/>
    <n v="0"/>
    <n v="8"/>
  </r>
  <r>
    <d v="2016-01-09T00:00:00"/>
    <d v="2016-01-09T00:00:00"/>
    <x v="1"/>
    <n v="16.5"/>
    <n v="1"/>
    <n v="0"/>
    <n v="0"/>
    <d v="1899-12-30T01:00:00"/>
    <d v="1899-12-30T00:03:38"/>
    <s v="B-Shiv"/>
    <x v="509"/>
    <n v="16.500000000000014"/>
    <n v="124"/>
    <x v="13"/>
    <m/>
    <d v="1899-12-30T06:47:16"/>
    <d v="1899-12-30T03:23:38"/>
    <m/>
    <n v="0"/>
    <n v="0"/>
    <d v="1899-12-30T01:35:16"/>
    <d v="1899-12-30T02:27:40"/>
    <d v="1899-12-30T00:47:38"/>
    <d v="1899-12-30T01:13:50"/>
    <n v="342"/>
    <x v="15"/>
    <x v="8"/>
    <n v="201601"/>
    <n v="2"/>
    <n v="0"/>
    <n v="9"/>
  </r>
  <r>
    <d v="2016-01-12T00:00:00"/>
    <d v="2016-01-12T00:00:00"/>
    <x v="1"/>
    <n v="15"/>
    <n v="0"/>
    <n v="39"/>
    <n v="50"/>
    <d v="1899-12-30T00:39:50"/>
    <d v="1899-12-30T00:02:39"/>
    <s v="YNHH"/>
    <x v="303"/>
    <n v="22.594142259414241"/>
    <n v="0"/>
    <x v="13"/>
    <m/>
    <d v="1899-12-30T04:57:25"/>
    <d v="1899-12-30T02:28:43"/>
    <m/>
    <n v="0"/>
    <n v="0"/>
    <d v="1899-12-30T01:09:35"/>
    <d v="1899-12-30T02:01:59"/>
    <d v="1899-12-30T00:34:47"/>
    <d v="1899-12-30T01:00:59"/>
    <n v="72"/>
    <x v="15"/>
    <x v="8"/>
    <n v="201601"/>
    <n v="3"/>
    <n v="2"/>
    <n v="12"/>
  </r>
  <r>
    <d v="2016-01-13T00:00:00"/>
    <d v="2016-01-13T00:00:00"/>
    <x v="0"/>
    <n v="0.6"/>
    <n v="0"/>
    <n v="20"/>
    <n v="48"/>
    <d v="1899-12-30T00:20:48"/>
    <d v="1899-12-30T00:34:40"/>
    <s v="PHS"/>
    <x v="362"/>
    <n v="1.7307692307692319"/>
    <n v="0"/>
    <x v="13"/>
    <s v="1000 yards"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  <n v="3"/>
    <n v="0"/>
    <n v="13"/>
  </r>
  <r>
    <d v="2016-01-13T00:00:00"/>
    <d v="2016-01-13T00:00:00"/>
    <x v="2"/>
    <n v="2"/>
    <n v="0"/>
    <n v="20"/>
    <n v="2"/>
    <d v="1899-12-30T00:20:02"/>
    <d v="1899-12-30T00:10:01"/>
    <s v="Cascadia"/>
    <x v="274"/>
    <n v="5.9900166389351126"/>
    <n v="0"/>
    <x v="13"/>
    <m/>
    <d v="1899-12-30T04:22:26"/>
    <d v="1899-12-30T02:11:13"/>
    <m/>
    <n v="0"/>
    <n v="0"/>
    <d v="1899-12-30T04:22:26"/>
    <d v="1899-12-30T05:14:50"/>
    <d v="1899-12-30T02:11:13"/>
    <d v="1899-12-30T02:37:25"/>
    <n v="1561"/>
    <x v="15"/>
    <x v="8"/>
    <n v="201601"/>
    <n v="3"/>
    <n v="0"/>
    <n v="13"/>
  </r>
  <r>
    <d v="2016-01-15T00:00:00"/>
    <d v="2016-01-15T00:00:00"/>
    <x v="2"/>
    <n v="6.2"/>
    <n v="1"/>
    <n v="17"/>
    <n v="29"/>
    <d v="1899-12-30T01:17:29"/>
    <d v="1899-12-30T00:12:30"/>
    <s v="Cascadia"/>
    <x v="363"/>
    <n v="4.8010324801032516"/>
    <n v="0"/>
    <x v="6"/>
    <s v="not pretty"/>
    <d v="1899-12-30T05:27:26"/>
    <d v="1899-12-30T02:43:43"/>
    <m/>
    <n v="0"/>
    <n v="0"/>
    <d v="1899-12-30T05:27:26"/>
    <d v="1899-12-30T06:19:50"/>
    <d v="1899-12-30T02:43:43"/>
    <d v="1899-12-30T03:09:55"/>
    <n v="2798"/>
    <x v="15"/>
    <x v="8"/>
    <n v="201601"/>
    <n v="3"/>
    <n v="1"/>
    <n v="15"/>
  </r>
  <r>
    <d v="2016-01-16T00:00:00"/>
    <d v="2016-01-16T00:00:00"/>
    <x v="1"/>
    <n v="12.2"/>
    <n v="0"/>
    <n v="45"/>
    <n v="10"/>
    <d v="1899-12-30T00:45:10"/>
    <d v="1899-12-30T00:03:42"/>
    <s v="B-Shiv"/>
    <x v="509"/>
    <n v="16.206642066420677"/>
    <n v="130"/>
    <x v="13"/>
    <m/>
    <d v="1899-12-30T06:54:39"/>
    <d v="1899-12-30T03:27:19"/>
    <m/>
    <n v="0"/>
    <n v="0"/>
    <d v="1899-12-30T01:37:00"/>
    <d v="1899-12-30T02:29:24"/>
    <d v="1899-12-30T00:48:30"/>
    <d v="1899-12-30T01:14:42"/>
    <n v="359"/>
    <x v="15"/>
    <x v="8"/>
    <n v="201601"/>
    <n v="3"/>
    <n v="0"/>
    <n v="16"/>
  </r>
  <r>
    <d v="2016-01-18T00:00:00"/>
    <d v="2016-01-18T00:00:00"/>
    <x v="1"/>
    <n v="16"/>
    <n v="1"/>
    <n v="0"/>
    <n v="16"/>
    <d v="1899-12-30T01:00:16"/>
    <d v="1899-12-30T00:03:46"/>
    <s v="B-Shiv"/>
    <x v="510"/>
    <n v="15.929203539823019"/>
    <n v="134"/>
    <x v="13"/>
    <m/>
    <d v="1899-12-30T07:01:52"/>
    <d v="1899-12-30T03:30:56"/>
    <m/>
    <n v="0"/>
    <n v="0"/>
    <d v="1899-12-30T01:38:41"/>
    <d v="1899-12-30T02:31:05"/>
    <d v="1899-12-30T00:49:21"/>
    <d v="1899-12-30T01:15:33"/>
    <n v="395"/>
    <x v="15"/>
    <x v="8"/>
    <n v="201601"/>
    <n v="4"/>
    <n v="1"/>
    <n v="18"/>
  </r>
  <r>
    <d v="2016-01-19T00:00:00"/>
    <d v="2016-01-19T00:00:00"/>
    <x v="2"/>
    <n v="3"/>
    <n v="0"/>
    <n v="29"/>
    <n v="28"/>
    <d v="1899-12-30T00:29:28"/>
    <d v="1899-12-30T00:09:49"/>
    <s v="Adidas"/>
    <x v="274"/>
    <n v="6.1085972850678782"/>
    <n v="0"/>
    <x v="13"/>
    <m/>
    <d v="1899-12-30T04:17:21"/>
    <d v="1899-12-30T02:08:40"/>
    <m/>
    <n v="0"/>
    <n v="0"/>
    <d v="1899-12-30T04:17:21"/>
    <d v="1899-12-30T05:09:45"/>
    <d v="1899-12-30T02:08:40"/>
    <d v="1899-12-30T02:34:52"/>
    <n v="1371"/>
    <x v="15"/>
    <x v="8"/>
    <n v="201601"/>
    <n v="4"/>
    <n v="0"/>
    <n v="19"/>
  </r>
  <r>
    <d v="2016-01-20T00:00:00"/>
    <d v="2016-01-20T00:00:00"/>
    <x v="2"/>
    <n v="3"/>
    <n v="0"/>
    <n v="29"/>
    <n v="38"/>
    <d v="1899-12-30T00:29:38"/>
    <d v="1899-12-30T00:09:53"/>
    <s v="Adidas"/>
    <x v="274"/>
    <n v="6.0742407199100166"/>
    <n v="137"/>
    <x v="13"/>
    <m/>
    <d v="1899-12-30T04:18:48"/>
    <d v="1899-12-30T02:09:24"/>
    <m/>
    <n v="0"/>
    <n v="0"/>
    <d v="1899-12-30T04:18:48"/>
    <d v="1899-12-30T05:11:12"/>
    <d v="1899-12-30T02:09:24"/>
    <d v="1899-12-30T02:35:36"/>
    <n v="1431"/>
    <x v="15"/>
    <x v="8"/>
    <n v="201601"/>
    <n v="4"/>
    <n v="0"/>
    <n v="20"/>
  </r>
  <r>
    <d v="2016-01-20T00:00:00"/>
    <d v="2016-01-20T00:00:00"/>
    <x v="0"/>
    <n v="0.6"/>
    <n v="0"/>
    <n v="20"/>
    <n v="48"/>
    <d v="1899-12-30T00:20:48"/>
    <d v="1899-12-30T00:34:40"/>
    <s v="PHS"/>
    <x v="362"/>
    <n v="1.7307692307692319"/>
    <n v="0"/>
    <x v="13"/>
    <m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  <n v="4"/>
    <n v="0"/>
    <n v="20"/>
  </r>
  <r>
    <d v="2016-01-21T00:00:00"/>
    <d v="2016-01-21T00:00:00"/>
    <x v="2"/>
    <n v="3"/>
    <n v="0"/>
    <n v="32"/>
    <n v="0"/>
    <d v="1899-12-30T00:32:00"/>
    <d v="1899-12-30T00:10:40"/>
    <s v="Adidas"/>
    <x v="274"/>
    <n v="5.6250000000000044"/>
    <n v="0"/>
    <x v="13"/>
    <m/>
    <d v="1899-12-30T04:39:28"/>
    <d v="1899-12-30T02:19:44"/>
    <m/>
    <n v="0"/>
    <n v="0"/>
    <d v="1899-12-30T04:39:28"/>
    <d v="1899-12-30T05:31:52"/>
    <d v="1899-12-30T02:19:44"/>
    <d v="1899-12-30T02:45:56"/>
    <n v="2043"/>
    <x v="15"/>
    <x v="8"/>
    <n v="201601"/>
    <n v="4"/>
    <n v="0"/>
    <n v="21"/>
  </r>
  <r>
    <d v="2016-01-22T00:00:00"/>
    <d v="2016-01-22T00:00:00"/>
    <x v="2"/>
    <n v="7.6"/>
    <n v="1"/>
    <n v="32"/>
    <n v="7"/>
    <d v="1899-12-30T01:32:07"/>
    <d v="1899-12-30T00:12:07"/>
    <s v="Cascadia"/>
    <x v="16"/>
    <n v="4.9502442554731356"/>
    <n v="150"/>
    <x v="16"/>
    <m/>
    <d v="1899-12-30T05:17:34"/>
    <d v="1899-12-30T02:38:47"/>
    <m/>
    <n v="0"/>
    <n v="0"/>
    <d v="1899-12-30T05:17:34"/>
    <d v="1899-12-30T06:09:58"/>
    <d v="1899-12-30T02:38:47"/>
    <d v="1899-12-30T03:04:59"/>
    <n v="2728"/>
    <x v="15"/>
    <x v="8"/>
    <n v="201601"/>
    <n v="4"/>
    <n v="0"/>
    <n v="22"/>
  </r>
  <r>
    <d v="2016-01-22T00:00:00"/>
    <d v="2016-01-22T00:00:00"/>
    <x v="1"/>
    <n v="11"/>
    <n v="0"/>
    <n v="45"/>
    <n v="14"/>
    <d v="1899-12-30T00:45:14"/>
    <d v="1899-12-30T00:04:07"/>
    <s v="B-Shiv"/>
    <x v="509"/>
    <n v="14.591009579955797"/>
    <n v="129"/>
    <x v="13"/>
    <m/>
    <d v="1899-12-30T07:40:33"/>
    <d v="1899-12-30T03:50:17"/>
    <m/>
    <n v="0"/>
    <n v="0"/>
    <d v="1899-12-30T01:47:44"/>
    <d v="1899-12-30T02:40:08"/>
    <d v="1899-12-30T00:53:52"/>
    <d v="1899-12-30T01:20:04"/>
    <n v="534"/>
    <x v="15"/>
    <x v="8"/>
    <n v="201601"/>
    <n v="4"/>
    <n v="0"/>
    <n v="22"/>
  </r>
  <r>
    <d v="2016-01-23T00:00:00"/>
    <d v="2016-01-23T00:00:00"/>
    <x v="2"/>
    <n v="1.6"/>
    <n v="0"/>
    <n v="20"/>
    <n v="0"/>
    <d v="1899-12-30T00:20:00"/>
    <d v="1899-12-30T00:12:30"/>
    <s v="Cascadia"/>
    <x v="2"/>
    <n v="4.8000000000000043"/>
    <n v="0"/>
    <x v="13"/>
    <s v="calf hurts"/>
    <d v="1899-12-30T05:27:30"/>
    <d v="1899-12-30T02:43:45"/>
    <m/>
    <n v="0"/>
    <n v="0"/>
    <d v="1899-12-30T05:27:30"/>
    <d v="1899-12-30T06:19:54"/>
    <d v="1899-12-30T02:43:45"/>
    <d v="1899-12-30T03:09:57"/>
    <n v="2799"/>
    <x v="15"/>
    <x v="8"/>
    <n v="201601"/>
    <n v="4"/>
    <n v="0"/>
    <n v="23"/>
  </r>
  <r>
    <d v="2016-01-24T00:00:00"/>
    <d v="2016-01-24T00:00:00"/>
    <x v="2"/>
    <n v="1"/>
    <n v="0"/>
    <n v="10"/>
    <n v="24"/>
    <d v="1899-12-30T00:10:24"/>
    <d v="1899-12-30T00:10:24"/>
    <s v="Cascadia"/>
    <x v="2"/>
    <n v="5.7692307692307736"/>
    <n v="0"/>
    <x v="13"/>
    <s v="calf hurts"/>
    <d v="1899-12-30T04:32:29"/>
    <d v="1899-12-30T02:16:14"/>
    <m/>
    <n v="0"/>
    <n v="0"/>
    <d v="1899-12-30T04:32:29"/>
    <d v="1899-12-30T05:24:53"/>
    <d v="1899-12-30T02:16:14"/>
    <d v="1899-12-30T02:42:26"/>
    <n v="1866"/>
    <x v="15"/>
    <x v="8"/>
    <n v="201601"/>
    <n v="5"/>
    <n v="0"/>
    <n v="24"/>
  </r>
  <r>
    <d v="2016-01-24T00:00:00"/>
    <d v="2016-01-24T00:00:00"/>
    <x v="1"/>
    <n v="13.5"/>
    <n v="0"/>
    <n v="50"/>
    <n v="1"/>
    <d v="1899-12-30T00:50:01"/>
    <d v="1899-12-30T00:03:42"/>
    <s v="B-Shiv"/>
    <x v="510"/>
    <n v="16.19460179940021"/>
    <n v="133"/>
    <x v="13"/>
    <m/>
    <d v="1899-12-30T06:54:57"/>
    <d v="1899-12-30T03:27:29"/>
    <m/>
    <n v="0"/>
    <n v="0"/>
    <d v="1899-12-30T01:37:04"/>
    <d v="1899-12-30T02:29:28"/>
    <d v="1899-12-30T00:48:32"/>
    <d v="1899-12-30T01:14:44"/>
    <n v="361"/>
    <x v="15"/>
    <x v="8"/>
    <n v="201601"/>
    <n v="5"/>
    <n v="0"/>
    <n v="24"/>
  </r>
  <r>
    <d v="2016-01-26T00:00:00"/>
    <d v="2016-01-26T00:00:00"/>
    <x v="1"/>
    <n v="10"/>
    <n v="0"/>
    <n v="30"/>
    <n v="0"/>
    <d v="1899-12-30T00:30:00"/>
    <d v="1899-12-30T00:03:00"/>
    <s v="YNHH"/>
    <x v="303"/>
    <n v="20.000000000000014"/>
    <n v="0"/>
    <x v="13"/>
    <s v="calf hurts"/>
    <d v="1899-12-30T05:36:00"/>
    <d v="1899-12-30T02:48:00"/>
    <m/>
    <n v="0"/>
    <n v="0"/>
    <d v="1899-12-30T01:18:36"/>
    <d v="1899-12-30T02:11:00"/>
    <d v="1899-12-30T00:39:18"/>
    <d v="1899-12-30T01:05:30"/>
    <n v="191"/>
    <x v="15"/>
    <x v="8"/>
    <n v="201601"/>
    <n v="5"/>
    <n v="1"/>
    <n v="26"/>
  </r>
  <r>
    <d v="2016-01-27T00:00:00"/>
    <d v="2016-01-27T00:00:00"/>
    <x v="0"/>
    <n v="0.6"/>
    <n v="0"/>
    <n v="20"/>
    <n v="10"/>
    <d v="1899-12-30T00:20:10"/>
    <d v="1899-12-30T00:33:37"/>
    <s v="PHS"/>
    <x v="362"/>
    <n v="1.7851239669421499"/>
    <n v="0"/>
    <x v="13"/>
    <m/>
    <d v="1899-12-30T01:20:40"/>
    <d v="1899-12-30T00:40:20"/>
    <m/>
    <n v="0"/>
    <n v="0"/>
    <d v="1899-12-30T14:40:37"/>
    <d v="1899-12-30T15:33:01"/>
    <d v="1899-12-30T07:20:18"/>
    <d v="1899-12-30T07:46:30"/>
    <n v="3221"/>
    <x v="15"/>
    <x v="8"/>
    <n v="201601"/>
    <n v="5"/>
    <n v="0"/>
    <n v="27"/>
  </r>
  <r>
    <d v="2016-01-28T00:00:00"/>
    <d v="2016-01-28T00:00:00"/>
    <x v="2"/>
    <n v="1.5"/>
    <n v="0"/>
    <n v="18"/>
    <n v="0"/>
    <d v="1899-12-30T00:18:00"/>
    <d v="1899-12-30T00:12:00"/>
    <s v="Cascadia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8"/>
    <n v="201601"/>
    <n v="5"/>
    <n v="0"/>
    <n v="28"/>
  </r>
  <r>
    <d v="2016-01-29T00:00:00"/>
    <d v="2016-01-29T00:00:00"/>
    <x v="2"/>
    <n v="3.01"/>
    <n v="0"/>
    <n v="40"/>
    <n v="3"/>
    <d v="1899-12-30T00:40:03"/>
    <d v="1899-12-30T00:13:18"/>
    <s v="onCloud"/>
    <x v="201"/>
    <n v="4.5093632958801528"/>
    <n v="0"/>
    <x v="19"/>
    <s v="snowed"/>
    <d v="1899-12-30T05:48:36"/>
    <d v="1899-12-30T02:54:18"/>
    <m/>
    <n v="0"/>
    <n v="0"/>
    <d v="1899-12-30T05:48:36"/>
    <d v="1899-12-30T06:41:01"/>
    <d v="1899-12-30T02:54:18"/>
    <d v="1899-12-30T03:20:30"/>
    <n v="2900"/>
    <x v="15"/>
    <x v="8"/>
    <n v="201601"/>
    <n v="5"/>
    <n v="0"/>
    <n v="29"/>
  </r>
  <r>
    <d v="2016-01-30T00:00:00"/>
    <d v="2016-01-30T00:00:00"/>
    <x v="1"/>
    <n v="14.5"/>
    <n v="0"/>
    <n v="55"/>
    <n v="51"/>
    <d v="1899-12-30T00:55:51"/>
    <d v="1899-12-30T00:03:51"/>
    <s v="B-Shiv"/>
    <x v="509"/>
    <n v="15.577439570277539"/>
    <n v="0"/>
    <x v="13"/>
    <m/>
    <d v="1899-12-30T07:11:24"/>
    <d v="1899-12-30T03:35:42"/>
    <m/>
    <n v="0"/>
    <n v="0"/>
    <d v="1899-12-30T01:40:55"/>
    <d v="1899-12-30T02:33:19"/>
    <d v="1899-12-30T00:50:27"/>
    <d v="1899-12-30T01:16:39"/>
    <n v="415"/>
    <x v="15"/>
    <x v="8"/>
    <n v="201601"/>
    <n v="5"/>
    <n v="0"/>
    <n v="30"/>
  </r>
  <r>
    <d v="2016-02-02T00:00:00"/>
    <d v="2016-02-02T00:00:00"/>
    <x v="1"/>
    <n v="14"/>
    <n v="0"/>
    <n v="37"/>
    <n v="39"/>
    <d v="1899-12-30T00:37:39"/>
    <d v="1899-12-30T00:02:41"/>
    <s v="YNHH"/>
    <x v="303"/>
    <n v="22.310756972111573"/>
    <n v="0"/>
    <x v="13"/>
    <m/>
    <d v="1899-12-30T05:01:12"/>
    <d v="1899-12-30T02:30:36"/>
    <m/>
    <n v="0"/>
    <n v="0"/>
    <d v="1899-12-30T01:10:28"/>
    <d v="1899-12-30T02:02:52"/>
    <d v="1899-12-30T00:35:14"/>
    <d v="1899-12-30T01:01:26"/>
    <n v="87"/>
    <x v="15"/>
    <x v="9"/>
    <n v="201602"/>
    <n v="6"/>
    <n v="2"/>
    <n v="2"/>
  </r>
  <r>
    <d v="2016-02-04T00:00:00"/>
    <d v="2016-02-04T00:00:00"/>
    <x v="2"/>
    <n v="2.2999999999999998"/>
    <n v="0"/>
    <n v="25"/>
    <n v="0"/>
    <d v="1899-12-30T00:25:00"/>
    <d v="1899-12-30T00:10:52"/>
    <s v="Adidas"/>
    <x v="274"/>
    <n v="5.520000000000004"/>
    <n v="0"/>
    <x v="13"/>
    <s v="calf hurts"/>
    <d v="1899-12-30T04:44:47"/>
    <d v="1899-12-30T02:22:23"/>
    <m/>
    <n v="0"/>
    <n v="0"/>
    <d v="1899-12-30T04:44:47"/>
    <d v="1899-12-30T05:37:11"/>
    <d v="1899-12-30T02:22:23"/>
    <d v="1899-12-30T02:48:35"/>
    <n v="2176"/>
    <x v="15"/>
    <x v="9"/>
    <n v="201602"/>
    <n v="6"/>
    <n v="1"/>
    <n v="4"/>
  </r>
  <r>
    <d v="2016-02-05T00:00:00"/>
    <d v="2016-02-05T00:00:00"/>
    <x v="2"/>
    <n v="3.5"/>
    <n v="0"/>
    <n v="35"/>
    <n v="57"/>
    <d v="1899-12-30T00:35:57"/>
    <d v="1899-12-30T00:10:16"/>
    <s v="onCloud"/>
    <x v="2"/>
    <n v="5.8414464534075137"/>
    <n v="0"/>
    <x v="13"/>
    <s v="No Calf PAIN!!!!!!!"/>
    <d v="1899-12-30T04:29:07"/>
    <d v="1899-12-30T02:14:33"/>
    <m/>
    <n v="0"/>
    <n v="0"/>
    <d v="1899-12-30T04:29:07"/>
    <d v="1899-12-30T05:21:31"/>
    <d v="1899-12-30T02:14:33"/>
    <d v="1899-12-30T02:40:45"/>
    <n v="1761"/>
    <x v="15"/>
    <x v="9"/>
    <n v="201602"/>
    <n v="6"/>
    <n v="0"/>
    <n v="5"/>
  </r>
  <r>
    <d v="2016-02-07T00:00:00"/>
    <d v="2016-02-07T00:00:00"/>
    <x v="1"/>
    <n v="17.2"/>
    <n v="1"/>
    <n v="0"/>
    <n v="0"/>
    <d v="1899-12-30T01:00:00"/>
    <d v="1899-12-30T00:03:29"/>
    <s v="B-Shiv"/>
    <x v="510"/>
    <n v="17.200000000000014"/>
    <n v="134"/>
    <x v="13"/>
    <m/>
    <d v="1899-12-30T06:30:42"/>
    <d v="1899-12-30T03:15:21"/>
    <m/>
    <n v="0"/>
    <n v="0"/>
    <d v="1899-12-30T01:31:24"/>
    <d v="1899-12-30T02:23:48"/>
    <d v="1899-12-30T00:45:42"/>
    <d v="1899-12-30T01:11:54"/>
    <n v="294"/>
    <x v="15"/>
    <x v="9"/>
    <n v="201602"/>
    <n v="7"/>
    <n v="1"/>
    <n v="7"/>
  </r>
  <r>
    <d v="2016-02-10T00:00:00"/>
    <d v="2016-02-10T00:00:00"/>
    <x v="2"/>
    <n v="3.6"/>
    <n v="0"/>
    <n v="40"/>
    <n v="0"/>
    <d v="1899-12-30T00:40:00"/>
    <d v="1899-12-30T00:11:07"/>
    <s v="onCloud"/>
    <x v="274"/>
    <n v="5.4000000000000048"/>
    <n v="0"/>
    <x v="13"/>
    <m/>
    <d v="1899-12-30T04:51:07"/>
    <d v="1899-12-30T02:25:33"/>
    <m/>
    <n v="0"/>
    <n v="0"/>
    <d v="1899-12-30T04:51:07"/>
    <d v="1899-12-30T05:43:31"/>
    <d v="1899-12-30T02:25:33"/>
    <d v="1899-12-30T02:51:45"/>
    <n v="2317"/>
    <x v="15"/>
    <x v="9"/>
    <n v="201602"/>
    <n v="7"/>
    <n v="2"/>
    <n v="10"/>
  </r>
  <r>
    <d v="2016-02-10T00:00:00"/>
    <d v="2016-02-10T00:00:00"/>
    <x v="0"/>
    <n v="0.5"/>
    <n v="0"/>
    <n v="20"/>
    <n v="38"/>
    <d v="1899-12-30T00:20:38"/>
    <d v="1899-12-30T00:41:16"/>
    <s v="PHS"/>
    <x v="362"/>
    <n v="1.4539579967689835"/>
    <n v="0"/>
    <x v="13"/>
    <m/>
    <d v="1899-12-30T01:39:02"/>
    <d v="1899-12-30T00:49:31"/>
    <m/>
    <n v="0"/>
    <n v="0"/>
    <d v="1899-12-30T18:01:11"/>
    <d v="1899-12-30T18:53:35"/>
    <d v="1899-12-30T09:00:36"/>
    <d v="1899-12-30T09:26:48"/>
    <n v="3463"/>
    <x v="15"/>
    <x v="9"/>
    <n v="201602"/>
    <n v="7"/>
    <n v="0"/>
    <n v="10"/>
  </r>
  <r>
    <d v="2016-02-16T00:00:00"/>
    <d v="2016-02-16T00:00:00"/>
    <x v="2"/>
    <n v="3"/>
    <n v="0"/>
    <n v="33"/>
    <n v="31"/>
    <d v="1899-12-30T00:33:31"/>
    <d v="1899-12-30T00:11:10"/>
    <s v="onCloud"/>
    <x v="274"/>
    <n v="5.3704624564893138"/>
    <n v="0"/>
    <x v="13"/>
    <m/>
    <d v="1899-12-30T04:52:43"/>
    <d v="1899-12-30T02:26:21"/>
    <m/>
    <n v="0"/>
    <n v="0"/>
    <d v="1899-12-30T04:52:43"/>
    <d v="1899-12-30T05:45:07"/>
    <d v="1899-12-30T02:26:21"/>
    <d v="1899-12-30T02:52:33"/>
    <n v="2353"/>
    <x v="15"/>
    <x v="9"/>
    <n v="201602"/>
    <n v="8"/>
    <n v="5"/>
    <n v="16"/>
  </r>
  <r>
    <d v="2016-02-16T00:00:00"/>
    <d v="2016-02-16T00:00:00"/>
    <x v="1"/>
    <n v="19.399999999999999"/>
    <n v="1"/>
    <n v="0"/>
    <n v="0"/>
    <d v="1899-12-30T01:00:00"/>
    <d v="1899-12-30T00:03:06"/>
    <s v="B-Shiv"/>
    <x v="510"/>
    <n v="19.400000000000013"/>
    <n v="131"/>
    <x v="13"/>
    <m/>
    <d v="1899-12-30T05:46:24"/>
    <d v="1899-12-30T02:53:12"/>
    <m/>
    <n v="0"/>
    <n v="0"/>
    <d v="1899-12-30T01:21:02"/>
    <d v="1899-12-30T02:13:26"/>
    <d v="1899-12-30T00:40:31"/>
    <d v="1899-12-30T01:06:43"/>
    <n v="223"/>
    <x v="15"/>
    <x v="9"/>
    <n v="201602"/>
    <n v="8"/>
    <n v="0"/>
    <n v="16"/>
  </r>
  <r>
    <d v="2016-02-17T00:00:00"/>
    <d v="2016-02-17T00:00:00"/>
    <x v="0"/>
    <n v="0.5"/>
    <n v="0"/>
    <n v="19"/>
    <n v="42"/>
    <d v="1899-12-30T00:19:42"/>
    <d v="1899-12-30T00:39:24"/>
    <s v="PHS"/>
    <x v="362"/>
    <n v="1.5228426395939099"/>
    <n v="0"/>
    <x v="13"/>
    <m/>
    <d v="1899-12-30T01:34:34"/>
    <d v="1899-12-30T00:47:17"/>
    <m/>
    <n v="0"/>
    <n v="0"/>
    <d v="1899-12-30T17:12:17"/>
    <d v="1899-12-30T18:04:41"/>
    <d v="1899-12-30T08:36:08"/>
    <d v="1899-12-30T09:02:20"/>
    <n v="3407"/>
    <x v="15"/>
    <x v="9"/>
    <n v="201602"/>
    <n v="8"/>
    <n v="0"/>
    <n v="17"/>
  </r>
  <r>
    <d v="2016-02-18T00:00:00"/>
    <d v="2016-02-18T00:00:00"/>
    <x v="2"/>
    <n v="2.5"/>
    <n v="0"/>
    <n v="30"/>
    <n v="0"/>
    <d v="1899-12-30T00:30:00"/>
    <d v="1899-12-30T00:12:00"/>
    <s v="onCloud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9"/>
    <n v="201602"/>
    <n v="8"/>
    <n v="0"/>
    <n v="18"/>
  </r>
  <r>
    <d v="2016-02-19T00:00:00"/>
    <d v="2016-02-19T00:00:00"/>
    <x v="2"/>
    <n v="6.2"/>
    <n v="1"/>
    <n v="23"/>
    <n v="15"/>
    <d v="1899-12-30T01:23:15"/>
    <d v="1899-12-30T00:13:26"/>
    <s v="Cascadia"/>
    <x v="363"/>
    <n v="4.4684684684684726"/>
    <n v="0"/>
    <x v="19"/>
    <m/>
    <d v="1899-12-30T05:51:48"/>
    <d v="1899-12-30T02:55:54"/>
    <m/>
    <n v="0"/>
    <n v="0"/>
    <d v="1899-12-30T05:51:48"/>
    <d v="1899-12-30T06:44:12"/>
    <d v="1899-12-30T02:55:54"/>
    <d v="1899-12-30T03:22:06"/>
    <n v="2911"/>
    <x v="15"/>
    <x v="9"/>
    <n v="201602"/>
    <n v="8"/>
    <n v="0"/>
    <n v="19"/>
  </r>
  <r>
    <d v="2016-02-20T00:00:00"/>
    <d v="2016-02-20T00:00:00"/>
    <x v="1"/>
    <n v="20.2"/>
    <n v="1"/>
    <n v="33"/>
    <n v="28"/>
    <d v="1899-12-30T01:33:28"/>
    <d v="1899-12-30T00:04:38"/>
    <s v="Ciocci"/>
    <x v="17"/>
    <n v="12.967189728958639"/>
    <n v="135"/>
    <x v="19"/>
    <m/>
    <d v="1899-12-30T08:38:14"/>
    <d v="1899-12-30T04:19:07"/>
    <m/>
    <n v="0"/>
    <n v="0"/>
    <d v="1899-12-30T02:01:14"/>
    <d v="1899-12-30T02:53:38"/>
    <d v="1899-12-30T01:00:37"/>
    <d v="1899-12-30T01:26:49"/>
    <n v="688"/>
    <x v="15"/>
    <x v="9"/>
    <n v="201602"/>
    <n v="8"/>
    <n v="0"/>
    <n v="20"/>
  </r>
  <r>
    <d v="2016-02-22T00:00:00"/>
    <d v="2016-02-22T00:00:00"/>
    <x v="2"/>
    <n v="0.57999999999999996"/>
    <n v="0"/>
    <n v="7"/>
    <n v="20"/>
    <d v="1899-12-30T00:07:20"/>
    <d v="1899-12-30T00:12:39"/>
    <s v="onCloud"/>
    <x v="274"/>
    <n v="4.7454545454545487"/>
    <n v="0"/>
    <x v="13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  <n v="9"/>
    <n v="1"/>
    <n v="22"/>
  </r>
  <r>
    <d v="2016-02-23T00:00:00"/>
    <d v="2016-02-23T00:00:00"/>
    <x v="2"/>
    <n v="2.57"/>
    <n v="0"/>
    <n v="35"/>
    <n v="0"/>
    <d v="1899-12-30T00:35:00"/>
    <d v="1899-12-30T00:13:37"/>
    <s v="onCloud"/>
    <x v="274"/>
    <n v="4.4057142857142884"/>
    <n v="0"/>
    <x v="13"/>
    <m/>
    <d v="1899-12-30T05:56:49"/>
    <d v="1899-12-30T02:58:24"/>
    <m/>
    <n v="0"/>
    <n v="0"/>
    <d v="1899-12-30T05:56:49"/>
    <d v="1899-12-30T06:49:13"/>
    <d v="1899-12-30T02:58:24"/>
    <d v="1899-12-30T03:24:36"/>
    <n v="2923"/>
    <x v="15"/>
    <x v="9"/>
    <n v="201602"/>
    <n v="9"/>
    <n v="0"/>
    <n v="23"/>
  </r>
  <r>
    <d v="2016-02-23T00:00:00"/>
    <d v="2016-02-23T00:00:00"/>
    <x v="1"/>
    <n v="20.5"/>
    <n v="1"/>
    <n v="13"/>
    <n v="6"/>
    <d v="1899-12-30T01:13:06"/>
    <d v="1899-12-30T00:03:34"/>
    <s v="B-Shiv"/>
    <x v="510"/>
    <n v="16.826265389876895"/>
    <n v="128"/>
    <x v="13"/>
    <s v="FTP Test"/>
    <d v="1899-12-30T06:39:23"/>
    <d v="1899-12-30T03:19:41"/>
    <m/>
    <n v="0"/>
    <n v="0"/>
    <d v="1899-12-30T01:33:26"/>
    <d v="1899-12-30T02:25:50"/>
    <d v="1899-12-30T00:46:43"/>
    <d v="1899-12-30T01:12:55"/>
    <n v="319"/>
    <x v="15"/>
    <x v="9"/>
    <n v="201602"/>
    <n v="9"/>
    <n v="0"/>
    <n v="23"/>
  </r>
  <r>
    <d v="2016-02-24T00:00:00"/>
    <d v="2016-02-24T00:00:00"/>
    <x v="0"/>
    <n v="0.68"/>
    <n v="0"/>
    <n v="22"/>
    <n v="47"/>
    <d v="1899-12-30T00:22:47"/>
    <d v="1899-12-30T00:33:30"/>
    <s v="PHS"/>
    <x v="362"/>
    <n v="1.7907827359180701"/>
    <n v="0"/>
    <x v="13"/>
    <m/>
    <d v="1899-12-30T01:20:25"/>
    <d v="1899-12-30T00:40:12"/>
    <m/>
    <n v="0"/>
    <n v="0"/>
    <d v="1899-12-30T14:37:50"/>
    <d v="1899-12-30T15:30:14"/>
    <d v="1899-12-30T07:18:55"/>
    <d v="1899-12-30T07:45:07"/>
    <n v="3217"/>
    <x v="15"/>
    <x v="9"/>
    <n v="201602"/>
    <n v="9"/>
    <n v="0"/>
    <n v="24"/>
  </r>
  <r>
    <d v="2016-02-25T00:00:00"/>
    <d v="2016-02-25T00:00:00"/>
    <x v="2"/>
    <n v="3.1"/>
    <n v="0"/>
    <n v="32"/>
    <n v="30"/>
    <d v="1899-12-30T00:32:30"/>
    <d v="1899-12-30T00:10:29"/>
    <s v="onCloud"/>
    <x v="274"/>
    <n v="5.7230769230769285"/>
    <n v="0"/>
    <x v="13"/>
    <m/>
    <d v="1899-12-30T04:34:41"/>
    <d v="1899-12-30T02:17:20"/>
    <m/>
    <n v="0"/>
    <n v="0"/>
    <d v="1899-12-30T04:34:41"/>
    <d v="1899-12-30T05:27:05"/>
    <d v="1899-12-30T02:17:20"/>
    <d v="1899-12-30T02:43:32"/>
    <n v="1931"/>
    <x v="15"/>
    <x v="9"/>
    <n v="201602"/>
    <n v="9"/>
    <n v="0"/>
    <n v="25"/>
  </r>
  <r>
    <d v="2016-02-26T00:00:00"/>
    <d v="2016-02-26T00:00:00"/>
    <x v="2"/>
    <n v="6.25"/>
    <n v="1"/>
    <n v="22"/>
    <n v="49"/>
    <d v="1899-12-30T01:22:49"/>
    <d v="1899-12-30T00:13:15"/>
    <s v="BrAdRed"/>
    <x v="363"/>
    <n v="4.5280740591668378"/>
    <n v="145"/>
    <x v="19"/>
    <m/>
    <d v="1899-12-30T05:47:10"/>
    <d v="1899-12-30T02:53:35"/>
    <m/>
    <n v="0"/>
    <n v="0"/>
    <d v="1899-12-30T05:47:10"/>
    <d v="1899-12-30T06:39:34"/>
    <d v="1899-12-30T02:53:35"/>
    <d v="1899-12-30T03:19:47"/>
    <n v="2893"/>
    <x v="15"/>
    <x v="9"/>
    <n v="201602"/>
    <n v="9"/>
    <n v="0"/>
    <n v="26"/>
  </r>
  <r>
    <d v="2016-02-27T00:00:00"/>
    <d v="2016-02-27T00:00:00"/>
    <x v="2"/>
    <n v="3"/>
    <n v="0"/>
    <n v="33"/>
    <n v="47"/>
    <d v="1899-12-30T00:33:47"/>
    <d v="1899-12-30T00:11:16"/>
    <s v="BrAdRed"/>
    <x v="511"/>
    <n v="5.3280710409472167"/>
    <n v="0"/>
    <x v="19"/>
    <m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9"/>
    <n v="201602"/>
    <n v="9"/>
    <n v="0"/>
    <n v="27"/>
  </r>
  <r>
    <d v="2016-02-29T00:00:00"/>
    <d v="2016-02-29T00:00:00"/>
    <x v="0"/>
    <n v="0.73"/>
    <n v="0"/>
    <n v="28"/>
    <n v="39"/>
    <d v="1899-12-30T00:28:39"/>
    <d v="1899-12-30T00:39:15"/>
    <s v="PHS"/>
    <x v="362"/>
    <n v="1.528795811518326"/>
    <n v="0"/>
    <x v="13"/>
    <m/>
    <d v="1899-12-30T01:34:12"/>
    <d v="1899-12-30T00:47:06"/>
    <m/>
    <n v="0"/>
    <n v="0"/>
    <d v="1899-12-30T17:08:16"/>
    <d v="1899-12-30T18:00:40"/>
    <d v="1899-12-30T08:34:08"/>
    <d v="1899-12-30T09:00:20"/>
    <n v="3402"/>
    <x v="15"/>
    <x v="9"/>
    <n v="201602"/>
    <n v="10"/>
    <n v="1"/>
    <n v="29"/>
  </r>
  <r>
    <d v="2016-02-29T00:00:00"/>
    <d v="2016-02-29T00:00:00"/>
    <x v="2"/>
    <n v="2.61"/>
    <n v="0"/>
    <n v="33"/>
    <n v="0"/>
    <d v="1899-12-30T00:33:00"/>
    <d v="1899-12-30T00:12:39"/>
    <s v="onCloud"/>
    <x v="274"/>
    <n v="4.7454545454545487"/>
    <n v="0"/>
    <x v="13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  <n v="10"/>
    <n v="0"/>
    <n v="29"/>
  </r>
  <r>
    <d v="2016-03-01T00:00:00"/>
    <d v="2016-03-01T00:00:00"/>
    <x v="2"/>
    <n v="3.1"/>
    <n v="0"/>
    <n v="33"/>
    <n v="29"/>
    <d v="1899-12-30T00:33:29"/>
    <d v="1899-12-30T00:10:48"/>
    <s v="onCloud"/>
    <x v="351"/>
    <n v="5.5550024888004037"/>
    <n v="0"/>
    <x v="19"/>
    <m/>
    <d v="1899-12-30T04:42:59"/>
    <d v="1899-12-30T02:21:30"/>
    <m/>
    <n v="0"/>
    <n v="0"/>
    <d v="1899-12-30T04:42:59"/>
    <d v="1899-12-30T05:35:23"/>
    <d v="1899-12-30T02:21:30"/>
    <d v="1899-12-30T02:47:42"/>
    <n v="2134"/>
    <x v="15"/>
    <x v="10"/>
    <n v="201603"/>
    <n v="10"/>
    <n v="0"/>
    <n v="1"/>
  </r>
  <r>
    <d v="2016-03-02T00:00:00"/>
    <d v="2016-03-02T00:00:00"/>
    <x v="0"/>
    <n v="1"/>
    <n v="0"/>
    <n v="33"/>
    <n v="6"/>
    <d v="1899-12-30T00:33:06"/>
    <d v="1899-12-30T00:33:06"/>
    <s v="PHS"/>
    <x v="362"/>
    <n v="1.8126888217522674"/>
    <n v="0"/>
    <x v="13"/>
    <m/>
    <d v="1899-12-30T01:19:26"/>
    <d v="1899-12-30T00:39:43"/>
    <m/>
    <n v="0"/>
    <n v="0"/>
    <d v="1899-12-30T14:27:13"/>
    <d v="1899-12-30T15:19:37"/>
    <d v="1899-12-30T07:13:37"/>
    <d v="1899-12-30T07:39:49"/>
    <n v="3198"/>
    <x v="15"/>
    <x v="10"/>
    <n v="201603"/>
    <n v="10"/>
    <n v="0"/>
    <n v="2"/>
  </r>
  <r>
    <d v="2016-03-03T00:00:00"/>
    <d v="2016-03-03T00:00:00"/>
    <x v="1"/>
    <n v="11"/>
    <n v="0"/>
    <n v="32"/>
    <n v="33"/>
    <d v="1899-12-30T00:32:33"/>
    <d v="1899-12-30T00:02:58"/>
    <s v="YNHH"/>
    <x v="303"/>
    <n v="20.276497695852552"/>
    <n v="0"/>
    <x v="13"/>
    <m/>
    <d v="1899-12-30T05:31:25"/>
    <d v="1899-12-30T02:45:43"/>
    <m/>
    <n v="0"/>
    <n v="0"/>
    <d v="1899-12-30T01:17:32"/>
    <d v="1899-12-30T02:09:56"/>
    <d v="1899-12-30T00:38:46"/>
    <d v="1899-12-30T01:04:58"/>
    <n v="184"/>
    <x v="15"/>
    <x v="10"/>
    <n v="201603"/>
    <n v="10"/>
    <n v="0"/>
    <n v="3"/>
  </r>
  <r>
    <d v="2016-03-04T00:00:00"/>
    <d v="2016-03-04T00:00:00"/>
    <x v="2"/>
    <n v="6.25"/>
    <n v="1"/>
    <n v="15"/>
    <n v="46"/>
    <d v="1899-12-30T01:15:46"/>
    <d v="1899-12-30T00:12:07"/>
    <s v="BrAdRed"/>
    <x v="363"/>
    <n v="4.9494060712714516"/>
    <n v="152"/>
    <x v="19"/>
    <m/>
    <d v="1899-12-30T05:17:37"/>
    <d v="1899-12-30T02:38:48"/>
    <m/>
    <n v="0"/>
    <n v="0"/>
    <d v="1899-12-30T05:17:37"/>
    <d v="1899-12-30T06:10:01"/>
    <d v="1899-12-30T02:38:48"/>
    <d v="1899-12-30T03:05:00"/>
    <n v="2731"/>
    <x v="15"/>
    <x v="10"/>
    <n v="201603"/>
    <n v="10"/>
    <n v="0"/>
    <n v="4"/>
  </r>
  <r>
    <d v="2016-03-05T00:00:00"/>
    <d v="2016-03-05T00:00:00"/>
    <x v="1"/>
    <n v="12.5"/>
    <n v="0"/>
    <n v="45"/>
    <n v="0"/>
    <d v="1899-12-30T00:45:00"/>
    <d v="1899-12-30T00:03:36"/>
    <s v="B-Shiv"/>
    <x v="510"/>
    <n v="16.666666666666679"/>
    <n v="120"/>
    <x v="13"/>
    <m/>
    <d v="1899-12-30T06:43:12"/>
    <d v="1899-12-30T03:21:36"/>
    <m/>
    <n v="0"/>
    <n v="0"/>
    <d v="1899-12-30T01:34:19"/>
    <d v="1899-12-30T02:26:43"/>
    <d v="1899-12-30T00:47:10"/>
    <d v="1899-12-30T01:13:22"/>
    <n v="328"/>
    <x v="15"/>
    <x v="10"/>
    <n v="201603"/>
    <n v="10"/>
    <n v="0"/>
    <n v="5"/>
  </r>
  <r>
    <d v="2016-03-06T00:00:00"/>
    <d v="2016-03-06T00:00:00"/>
    <x v="2"/>
    <n v="6"/>
    <n v="1"/>
    <n v="7"/>
    <n v="37"/>
    <d v="1899-12-30T01:07:37"/>
    <d v="1899-12-30T00:11:16"/>
    <s v="BrAdRed"/>
    <x v="512"/>
    <n v="5.3241311313778699"/>
    <n v="0"/>
    <x v="19"/>
    <m/>
    <d v="1899-12-30T04:55:16"/>
    <d v="1899-12-30T02:27:38"/>
    <m/>
    <n v="0"/>
    <n v="0"/>
    <d v="1899-12-30T04:55:16"/>
    <d v="1899-12-30T05:47:40"/>
    <d v="1899-12-30T02:27:38"/>
    <d v="1899-12-30T02:53:50"/>
    <n v="2398"/>
    <x v="15"/>
    <x v="10"/>
    <n v="201603"/>
    <n v="11"/>
    <n v="0"/>
    <n v="6"/>
  </r>
  <r>
    <d v="2016-03-07T00:00:00"/>
    <d v="2016-03-07T00:00:00"/>
    <x v="1"/>
    <n v="10"/>
    <n v="0"/>
    <n v="28"/>
    <n v="45"/>
    <d v="1899-12-30T00:28:45"/>
    <d v="1899-12-30T00:02:53"/>
    <s v="YNHH"/>
    <x v="303"/>
    <n v="20.869565217391319"/>
    <n v="0"/>
    <x v="13"/>
    <m/>
    <d v="1899-12-30T05:22:00"/>
    <d v="1899-12-30T02:41:00"/>
    <m/>
    <n v="0"/>
    <n v="0"/>
    <d v="1899-12-30T01:15:20"/>
    <d v="1899-12-30T02:07:44"/>
    <d v="1899-12-30T00:37:40"/>
    <d v="1899-12-30T01:03:52"/>
    <n v="160"/>
    <x v="15"/>
    <x v="10"/>
    <n v="201603"/>
    <n v="11"/>
    <n v="0"/>
    <n v="7"/>
  </r>
  <r>
    <d v="2016-03-09T00:00:00"/>
    <d v="2016-03-09T00:00:00"/>
    <x v="2"/>
    <n v="4.6500000000000004"/>
    <n v="0"/>
    <n v="52"/>
    <n v="56"/>
    <d v="1899-12-30T00:52:56"/>
    <d v="1899-12-30T00:11:23"/>
    <s v="onCloud"/>
    <x v="513"/>
    <n v="5.2707808564231797"/>
    <n v="0"/>
    <x v="22"/>
    <m/>
    <d v="1899-12-30T04:58:15"/>
    <d v="1899-12-30T02:29:07"/>
    <m/>
    <n v="0"/>
    <n v="0"/>
    <d v="1899-12-30T04:58:15"/>
    <d v="1899-12-30T05:50:39"/>
    <d v="1899-12-30T02:29:07"/>
    <d v="1899-12-30T02:55:19"/>
    <n v="2464"/>
    <x v="15"/>
    <x v="10"/>
    <n v="201603"/>
    <n v="11"/>
    <n v="1"/>
    <n v="9"/>
  </r>
  <r>
    <d v="2016-03-10T00:00:00"/>
    <d v="2016-03-10T00:00:00"/>
    <x v="2"/>
    <n v="3.1"/>
    <n v="0"/>
    <n v="32"/>
    <n v="5"/>
    <d v="1899-12-30T00:32:05"/>
    <d v="1899-12-30T00:10:21"/>
    <s v="onCloud"/>
    <x v="224"/>
    <n v="5.7974025974026029"/>
    <n v="0"/>
    <x v="14"/>
    <m/>
    <d v="1899-12-30T04:31:09"/>
    <d v="1899-12-30T02:15:35"/>
    <m/>
    <n v="0"/>
    <n v="0"/>
    <d v="1899-12-30T04:31:09"/>
    <d v="1899-12-30T05:23:33"/>
    <d v="1899-12-30T02:15:35"/>
    <d v="1899-12-30T02:41:47"/>
    <n v="1824"/>
    <x v="15"/>
    <x v="10"/>
    <n v="201603"/>
    <n v="11"/>
    <n v="0"/>
    <n v="10"/>
  </r>
  <r>
    <d v="2016-03-11T00:00:00"/>
    <d v="2016-03-11T00:00:00"/>
    <x v="1"/>
    <n v="16.399999999999999"/>
    <n v="1"/>
    <n v="12"/>
    <n v="6"/>
    <d v="1899-12-30T01:12:06"/>
    <d v="1899-12-30T00:04:24"/>
    <s v="Ciocci"/>
    <x v="505"/>
    <n v="13.647711511789192"/>
    <n v="138"/>
    <x v="15"/>
    <m/>
    <d v="1899-12-30T08:12:23"/>
    <d v="1899-12-30T04:06:12"/>
    <m/>
    <n v="0"/>
    <n v="0"/>
    <d v="1899-12-30T01:55:11"/>
    <d v="1899-12-30T02:47:35"/>
    <d v="1899-12-30T00:57:36"/>
    <d v="1899-12-30T01:23:48"/>
    <n v="624"/>
    <x v="15"/>
    <x v="10"/>
    <n v="201603"/>
    <n v="11"/>
    <n v="0"/>
    <n v="11"/>
  </r>
  <r>
    <d v="2016-03-12T00:00:00"/>
    <d v="2016-03-12T00:00:00"/>
    <x v="2"/>
    <n v="6.5"/>
    <n v="1"/>
    <n v="15"/>
    <n v="39"/>
    <d v="1899-12-30T01:15:39"/>
    <d v="1899-12-30T00:11:38"/>
    <s v="BrAdRed"/>
    <x v="514"/>
    <n v="5.1553205551883714"/>
    <n v="0"/>
    <x v="19"/>
    <m/>
    <d v="1899-12-30T05:04:56"/>
    <d v="1899-12-30T02:32:28"/>
    <m/>
    <n v="0"/>
    <n v="0"/>
    <d v="1899-12-30T05:04:56"/>
    <d v="1899-12-30T05:57:20"/>
    <d v="1899-12-30T02:32:28"/>
    <d v="1899-12-30T02:58:40"/>
    <n v="2558"/>
    <x v="15"/>
    <x v="10"/>
    <n v="201603"/>
    <n v="11"/>
    <n v="0"/>
    <n v="12"/>
  </r>
  <r>
    <d v="2016-03-13T00:00:00"/>
    <d v="2016-03-13T00:00:00"/>
    <x v="1"/>
    <n v="29.3"/>
    <n v="2"/>
    <n v="6"/>
    <n v="43"/>
    <d v="1899-12-30T02:06:43"/>
    <d v="1899-12-30T00:04:19"/>
    <s v="Ciocci"/>
    <x v="17"/>
    <n v="13.873470998290159"/>
    <n v="0"/>
    <x v="19"/>
    <m/>
    <d v="1899-12-30T08:04:23"/>
    <d v="1899-12-30T04:02:11"/>
    <m/>
    <n v="0"/>
    <n v="0"/>
    <d v="1899-12-30T01:53:19"/>
    <d v="1899-12-30T02:45:43"/>
    <d v="1899-12-30T00:56:39"/>
    <d v="1899-12-30T01:22:51"/>
    <n v="603"/>
    <x v="15"/>
    <x v="10"/>
    <n v="201603"/>
    <n v="12"/>
    <n v="0"/>
    <n v="13"/>
  </r>
  <r>
    <d v="2016-03-14T00:00:00"/>
    <d v="2016-03-14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7"/>
    <x v="15"/>
    <x v="10"/>
    <n v="201603"/>
    <n v="12"/>
    <n v="0"/>
    <n v="14"/>
  </r>
  <r>
    <d v="2016-03-16T00:00:00"/>
    <d v="2016-03-16T00:00:00"/>
    <x v="2"/>
    <n v="3.1"/>
    <n v="0"/>
    <n v="35"/>
    <n v="16"/>
    <d v="1899-12-30T00:35:16"/>
    <d v="1899-12-30T00:11:23"/>
    <s v="onCloud"/>
    <x v="351"/>
    <n v="5.2741020793950897"/>
    <n v="0"/>
    <x v="14"/>
    <m/>
    <d v="1899-12-30T04:58:04"/>
    <d v="1899-12-30T02:29:02"/>
    <m/>
    <n v="0"/>
    <n v="0"/>
    <d v="1899-12-30T04:58:04"/>
    <d v="1899-12-30T05:50:28"/>
    <d v="1899-12-30T02:29:02"/>
    <d v="1899-12-30T02:55:14"/>
    <n v="2458"/>
    <x v="15"/>
    <x v="10"/>
    <n v="201603"/>
    <n v="12"/>
    <n v="1"/>
    <n v="16"/>
  </r>
  <r>
    <d v="2016-03-16T00:00:00"/>
    <d v="2016-03-16T00:00:00"/>
    <x v="0"/>
    <n v="0.6"/>
    <n v="0"/>
    <n v="20"/>
    <n v="38"/>
    <d v="1899-12-30T00:20:38"/>
    <d v="1899-12-30T00:34:23"/>
    <s v="PHS"/>
    <x v="362"/>
    <n v="1.7447495961227801"/>
    <n v="0"/>
    <x v="13"/>
    <m/>
    <d v="1899-12-30T01:22:32"/>
    <d v="1899-12-30T00:41:16"/>
    <m/>
    <n v="0"/>
    <n v="0"/>
    <d v="1899-12-30T15:00:59"/>
    <d v="1899-12-30T15:53:23"/>
    <d v="1899-12-30T07:30:30"/>
    <d v="1899-12-30T07:56:42"/>
    <n v="3246"/>
    <x v="15"/>
    <x v="10"/>
    <n v="201603"/>
    <n v="12"/>
    <n v="0"/>
    <n v="16"/>
  </r>
  <r>
    <d v="2016-03-18T00:00:00"/>
    <d v="2016-03-18T00:00:00"/>
    <x v="2"/>
    <n v="8.1"/>
    <n v="1"/>
    <n v="46"/>
    <n v="12"/>
    <d v="1899-12-30T01:46:12"/>
    <d v="1899-12-30T00:13:07"/>
    <s v="BrAdRed"/>
    <x v="515"/>
    <n v="4.5762711864406818"/>
    <n v="144"/>
    <x v="19"/>
    <s v="https://www.strava.com/activities/520292423"/>
    <d v="1899-12-30T05:43:31"/>
    <d v="1899-12-30T02:51:45"/>
    <m/>
    <n v="0"/>
    <n v="0"/>
    <d v="1899-12-30T05:43:31"/>
    <d v="1899-12-30T06:35:55"/>
    <d v="1899-12-30T02:51:45"/>
    <d v="1899-12-30T03:17:57"/>
    <n v="2880"/>
    <x v="15"/>
    <x v="10"/>
    <n v="201603"/>
    <n v="12"/>
    <n v="1"/>
    <n v="18"/>
  </r>
  <r>
    <d v="2016-03-19T00:00:00"/>
    <d v="2016-03-19T00:00:00"/>
    <x v="2"/>
    <n v="3.1"/>
    <n v="0"/>
    <n v="35"/>
    <n v="36"/>
    <d v="1899-12-30T00:35:36"/>
    <d v="1899-12-30T00:11:29"/>
    <s v="BrAdRed"/>
    <x v="516"/>
    <n v="5.2247191011235996"/>
    <n v="141"/>
    <x v="14"/>
    <s v="Ran with Hunter"/>
    <d v="1899-12-30T05:00:53"/>
    <d v="1899-12-30T02:30:26"/>
    <m/>
    <n v="0"/>
    <n v="0"/>
    <d v="1899-12-30T05:00:53"/>
    <d v="1899-12-30T05:53:17"/>
    <d v="1899-12-30T02:30:26"/>
    <d v="1899-12-30T02:56:38"/>
    <n v="2508"/>
    <x v="15"/>
    <x v="10"/>
    <n v="201603"/>
    <n v="12"/>
    <n v="0"/>
    <n v="19"/>
  </r>
  <r>
    <d v="2016-03-20T00:00:00"/>
    <d v="2016-03-20T00:00:00"/>
    <x v="1"/>
    <n v="15.4"/>
    <n v="1"/>
    <n v="38"/>
    <n v="27"/>
    <d v="1899-12-30T01:38:27"/>
    <d v="1899-12-30T00:06:24"/>
    <s v="B-Shiv"/>
    <x v="517"/>
    <n v="9.3854748603352025"/>
    <n v="124"/>
    <x v="13"/>
    <m/>
    <d v="1899-12-30T11:56:00"/>
    <d v="1899-12-30T05:58:00"/>
    <m/>
    <n v="0"/>
    <n v="0"/>
    <d v="1899-12-30T02:47:30"/>
    <d v="1899-12-30T03:39:54"/>
    <d v="1899-12-30T01:23:45"/>
    <d v="1899-12-30T01:49:57"/>
    <n v="778"/>
    <x v="15"/>
    <x v="10"/>
    <n v="201603"/>
    <n v="13"/>
    <n v="0"/>
    <n v="20"/>
  </r>
  <r>
    <d v="2016-03-21T00:00:00"/>
    <d v="2016-03-21T00:00:00"/>
    <x v="0"/>
    <n v="0.7"/>
    <n v="0"/>
    <n v="23"/>
    <n v="55"/>
    <d v="1899-12-30T00:23:55"/>
    <d v="1899-12-30T00:34:10"/>
    <s v="Y25Y"/>
    <x v="518"/>
    <n v="1.7560975609756109"/>
    <n v="0"/>
    <x v="13"/>
    <m/>
    <d v="1899-12-30T01:22:00"/>
    <d v="1899-12-30T00:41:00"/>
    <m/>
    <n v="0"/>
    <n v="0"/>
    <d v="1899-12-30T14:55:10"/>
    <d v="1899-12-30T15:47:34"/>
    <d v="1899-12-30T07:27:35"/>
    <d v="1899-12-30T07:53:47"/>
    <n v="3237"/>
    <x v="15"/>
    <x v="10"/>
    <n v="201603"/>
    <n v="13"/>
    <n v="0"/>
    <n v="21"/>
  </r>
  <r>
    <d v="2016-03-23T00:00:00"/>
    <d v="2016-03-23T00:00:00"/>
    <x v="2"/>
    <n v="4"/>
    <n v="0"/>
    <n v="41"/>
    <n v="22"/>
    <d v="1899-12-30T00:41:22"/>
    <d v="1899-12-30T00:10:20"/>
    <s v="onCloud"/>
    <x v="519"/>
    <n v="5.8017727639000851"/>
    <n v="0"/>
    <x v="14"/>
    <m/>
    <d v="1899-12-30T04:30:57"/>
    <d v="1899-12-30T02:15:29"/>
    <m/>
    <n v="0"/>
    <n v="0"/>
    <d v="1899-12-30T04:30:57"/>
    <d v="1899-12-30T05:23:21"/>
    <d v="1899-12-30T02:15:29"/>
    <d v="1899-12-30T02:41:41"/>
    <n v="1814"/>
    <x v="15"/>
    <x v="10"/>
    <n v="201603"/>
    <n v="13"/>
    <n v="1"/>
    <n v="23"/>
  </r>
  <r>
    <d v="2016-03-24T00:00:00"/>
    <d v="2016-03-24T00:00:00"/>
    <x v="0"/>
    <n v="0.85"/>
    <n v="0"/>
    <n v="29"/>
    <n v="50"/>
    <d v="1899-12-30T00:29:50"/>
    <d v="1899-12-30T00:35:06"/>
    <s v="Y25Y"/>
    <x v="518"/>
    <n v="1.709497206703912"/>
    <n v="0"/>
    <x v="13"/>
    <s v="1500 strait"/>
    <d v="1899-12-30T01:24:14"/>
    <d v="1899-12-30T00:42:07"/>
    <m/>
    <n v="0"/>
    <n v="0"/>
    <d v="1899-12-30T15:19:34"/>
    <d v="1899-12-30T16:11:58"/>
    <d v="1899-12-30T07:39:47"/>
    <d v="1899-12-30T08:05:59"/>
    <n v="3273"/>
    <x v="15"/>
    <x v="10"/>
    <n v="201603"/>
    <n v="13"/>
    <n v="0"/>
    <n v="24"/>
  </r>
  <r>
    <d v="2016-03-24T00:00:00"/>
    <d v="2016-03-24T00:00:00"/>
    <x v="1"/>
    <n v="13"/>
    <n v="0"/>
    <n v="45"/>
    <n v="0"/>
    <d v="1899-12-30T00:45:00"/>
    <d v="1899-12-30T00:03:28"/>
    <s v="B-Shiv"/>
    <x v="509"/>
    <n v="17.333333333333346"/>
    <n v="128"/>
    <x v="13"/>
    <m/>
    <d v="1899-12-30T06:27:42"/>
    <d v="1899-12-30T03:13:51"/>
    <m/>
    <n v="0"/>
    <n v="0"/>
    <d v="1899-12-30T01:30:42"/>
    <d v="1899-12-30T02:23:06"/>
    <d v="1899-12-30T00:45:21"/>
    <d v="1899-12-30T01:11:33"/>
    <n v="281"/>
    <x v="15"/>
    <x v="10"/>
    <n v="201603"/>
    <n v="13"/>
    <n v="0"/>
    <n v="24"/>
  </r>
  <r>
    <d v="2016-03-25T00:00:00"/>
    <d v="2016-03-25T00:00:00"/>
    <x v="1"/>
    <n v="8.6999999999999993"/>
    <n v="0"/>
    <n v="30"/>
    <n v="1"/>
    <d v="1899-12-30T00:30:01"/>
    <d v="1899-12-30T00:03:27"/>
    <s v="B-Shiv"/>
    <x v="509"/>
    <n v="17.390338700721834"/>
    <n v="126"/>
    <x v="13"/>
    <s v="Jon's Short Mix"/>
    <d v="1899-12-30T06:26:25"/>
    <d v="1899-12-30T03:13:13"/>
    <m/>
    <n v="0"/>
    <n v="0"/>
    <d v="1899-12-30T01:30:24"/>
    <d v="1899-12-30T02:22:48"/>
    <d v="1899-12-30T00:45:12"/>
    <d v="1899-12-30T01:11:24"/>
    <n v="279"/>
    <x v="15"/>
    <x v="10"/>
    <n v="201603"/>
    <n v="13"/>
    <n v="0"/>
    <n v="25"/>
  </r>
  <r>
    <d v="2016-03-25T00:00:00"/>
    <d v="2016-03-25T00:00:00"/>
    <x v="2"/>
    <n v="9.25"/>
    <n v="2"/>
    <n v="6"/>
    <n v="47"/>
    <d v="1899-12-30T02:06:47"/>
    <d v="1899-12-30T00:13:42"/>
    <s v="BrAdRed"/>
    <x v="520"/>
    <n v="4.3775469961877258"/>
    <n v="144"/>
    <x v="35"/>
    <m/>
    <d v="1899-12-30T05:59:06"/>
    <d v="1899-12-30T02:59:33"/>
    <m/>
    <n v="0"/>
    <n v="0"/>
    <d v="1899-12-30T05:59:06"/>
    <d v="1899-12-30T06:51:30"/>
    <d v="1899-12-30T02:59:33"/>
    <d v="1899-12-30T03:25:45"/>
    <n v="2928"/>
    <x v="15"/>
    <x v="10"/>
    <n v="201603"/>
    <n v="13"/>
    <n v="0"/>
    <n v="25"/>
  </r>
  <r>
    <d v="2016-03-27T00:00:00"/>
    <d v="2016-03-27T00:00:00"/>
    <x v="2"/>
    <n v="5"/>
    <n v="0"/>
    <n v="58"/>
    <n v="10"/>
    <d v="1899-12-30T00:58:10"/>
    <d v="1899-12-30T00:11:38"/>
    <s v="BrAdRed"/>
    <x v="439"/>
    <n v="5.1575931232091738"/>
    <n v="140"/>
    <x v="19"/>
    <m/>
    <d v="1899-12-30T05:04:48"/>
    <d v="1899-12-30T02:32:24"/>
    <m/>
    <n v="0"/>
    <n v="0"/>
    <d v="1899-12-30T05:04:48"/>
    <d v="1899-12-30T05:57:12"/>
    <d v="1899-12-30T02:32:24"/>
    <d v="1899-12-30T02:58:36"/>
    <n v="2556"/>
    <x v="15"/>
    <x v="10"/>
    <n v="201603"/>
    <n v="14"/>
    <n v="1"/>
    <n v="27"/>
  </r>
  <r>
    <d v="2016-03-27T00:00:00"/>
    <d v="2016-03-27T00:00:00"/>
    <x v="1"/>
    <n v="13.3"/>
    <n v="1"/>
    <n v="12"/>
    <n v="26"/>
    <d v="1899-12-30T01:12:26"/>
    <d v="1899-12-30T00:05:27"/>
    <s v="B-Shiv"/>
    <x v="517"/>
    <n v="11.0170271514036"/>
    <n v="128"/>
    <x v="13"/>
    <m/>
    <d v="1899-12-30T10:09:58"/>
    <d v="1899-12-30T05:04:59"/>
    <m/>
    <n v="0"/>
    <n v="0"/>
    <d v="1899-12-30T02:22:41"/>
    <d v="1899-12-30T03:15:05"/>
    <d v="1899-12-30T01:11:21"/>
    <d v="1899-12-30T01:37:33"/>
    <n v="756"/>
    <x v="15"/>
    <x v="10"/>
    <n v="201603"/>
    <n v="14"/>
    <n v="0"/>
    <n v="27"/>
  </r>
  <r>
    <d v="2016-03-29T00:00:00"/>
    <d v="2016-03-29T00:00:00"/>
    <x v="2"/>
    <n v="2.8"/>
    <n v="0"/>
    <n v="30"/>
    <n v="0"/>
    <d v="1899-12-30T00:30:00"/>
    <d v="1899-12-30T00:10:43"/>
    <s v="onCloud"/>
    <x v="274"/>
    <n v="5.6000000000000041"/>
    <n v="0"/>
    <x v="13"/>
    <s v="Ladder to 10 min (5 start) 5 (40 sec on 20 off)"/>
    <d v="1899-12-30T04:40:43"/>
    <d v="1899-12-30T02:20:21"/>
    <m/>
    <n v="0"/>
    <n v="0"/>
    <d v="1899-12-30T04:40:43"/>
    <d v="1899-12-30T05:33:07"/>
    <d v="1899-12-30T02:20:21"/>
    <d v="1899-12-30T02:46:33"/>
    <n v="2071"/>
    <x v="15"/>
    <x v="10"/>
    <n v="201603"/>
    <n v="14"/>
    <n v="1"/>
    <n v="29"/>
  </r>
  <r>
    <d v="2016-03-30T00:00:00"/>
    <d v="2016-03-30T00:00:00"/>
    <x v="0"/>
    <n v="1"/>
    <n v="0"/>
    <n v="34"/>
    <n v="49"/>
    <d v="1899-12-30T00:34:49"/>
    <d v="1899-12-30T00:34:49"/>
    <s v="Y50M"/>
    <x v="308"/>
    <n v="1.7233125897558654"/>
    <n v="0"/>
    <x v="13"/>
    <s v="https://www.strava.com/activities/530918244"/>
    <d v="1899-12-30T01:23:34"/>
    <d v="1899-12-30T00:41:47"/>
    <m/>
    <n v="0"/>
    <n v="0"/>
    <d v="1899-12-30T15:12:12"/>
    <d v="1899-12-30T16:04:36"/>
    <d v="1899-12-30T07:36:06"/>
    <d v="1899-12-30T08:02:18"/>
    <n v="3256"/>
    <x v="15"/>
    <x v="10"/>
    <n v="201603"/>
    <n v="14"/>
    <n v="0"/>
    <n v="30"/>
  </r>
  <r>
    <d v="2016-04-01T00:00:00"/>
    <d v="2016-04-01T00:00:00"/>
    <x v="1"/>
    <n v="11"/>
    <n v="0"/>
    <n v="50"/>
    <n v="4"/>
    <d v="1899-12-30T00:50:04"/>
    <d v="1899-12-30T00:04:33"/>
    <s v="B-Shiv"/>
    <x v="521"/>
    <n v="13.182423435419448"/>
    <n v="128"/>
    <x v="13"/>
    <m/>
    <d v="1899-12-30T08:29:46"/>
    <d v="1899-12-30T04:14:53"/>
    <m/>
    <n v="0"/>
    <n v="0"/>
    <d v="1899-12-30T01:59:15"/>
    <d v="1899-12-30T02:51:39"/>
    <d v="1899-12-30T00:59:37"/>
    <d v="1899-12-30T01:25:50"/>
    <n v="674"/>
    <x v="15"/>
    <x v="1"/>
    <n v="201604"/>
    <n v="14"/>
    <n v="1"/>
    <n v="1"/>
  </r>
  <r>
    <d v="2016-04-01T00:00:00"/>
    <d v="2016-04-01T00:00:00"/>
    <x v="2"/>
    <n v="8.1"/>
    <n v="1"/>
    <n v="38"/>
    <n v="5"/>
    <d v="1899-12-30T01:38:05"/>
    <d v="1899-12-30T00:12:07"/>
    <s v="BrAdRed"/>
    <x v="515"/>
    <n v="4.9549702633814805"/>
    <n v="158"/>
    <x v="7"/>
    <m/>
    <d v="1899-12-30T05:17:15"/>
    <d v="1899-12-30T02:38:38"/>
    <m/>
    <n v="0"/>
    <n v="0"/>
    <d v="1899-12-30T05:17:15"/>
    <d v="1899-12-30T06:09:39"/>
    <d v="1899-12-30T02:38:38"/>
    <d v="1899-12-30T03:04:50"/>
    <n v="2724"/>
    <x v="15"/>
    <x v="1"/>
    <n v="201604"/>
    <n v="14"/>
    <n v="0"/>
    <n v="1"/>
  </r>
  <r>
    <d v="2016-04-02T00:00:00"/>
    <d v="2016-04-02T00:00:00"/>
    <x v="2"/>
    <n v="3.1"/>
    <n v="0"/>
    <n v="30"/>
    <n v="5"/>
    <d v="1899-12-30T00:30:05"/>
    <d v="1899-12-30T00:09:42"/>
    <s v="BrAdRed"/>
    <x v="522"/>
    <n v="6.1828254847645479"/>
    <n v="0"/>
    <x v="35"/>
    <s v="Ran with Hunter"/>
    <d v="1899-12-30T04:14:15"/>
    <d v="1899-12-30T02:07:08"/>
    <m/>
    <n v="0"/>
    <n v="0"/>
    <d v="1899-12-30T04:14:15"/>
    <d v="1899-12-30T05:06:39"/>
    <d v="1899-12-30T02:07:08"/>
    <d v="1899-12-30T02:33:20"/>
    <n v="1273"/>
    <x v="15"/>
    <x v="1"/>
    <n v="201604"/>
    <n v="14"/>
    <n v="0"/>
    <n v="2"/>
  </r>
  <r>
    <d v="2016-04-03T00:00:00"/>
    <d v="2016-04-03T00:00:00"/>
    <x v="2"/>
    <n v="10"/>
    <n v="1"/>
    <n v="47"/>
    <n v="0"/>
    <d v="1899-12-30T01:47:00"/>
    <d v="1899-12-30T00:10:42"/>
    <s v="BrAdRed"/>
    <x v="2"/>
    <n v="5.6074766355140229"/>
    <n v="0"/>
    <x v="13"/>
    <m/>
    <d v="1899-12-30T04:40:20"/>
    <d v="1899-12-30T02:20:10"/>
    <m/>
    <n v="0"/>
    <n v="0"/>
    <d v="1899-12-30T04:40:20"/>
    <d v="1899-12-30T05:32:44"/>
    <d v="1899-12-30T02:20:10"/>
    <d v="1899-12-30T02:46:22"/>
    <n v="2063"/>
    <x v="15"/>
    <x v="1"/>
    <n v="201604"/>
    <n v="15"/>
    <n v="0"/>
    <n v="3"/>
  </r>
  <r>
    <d v="2016-04-05T00:00:00"/>
    <d v="2016-04-05T00:00:00"/>
    <x v="2"/>
    <n v="3.1"/>
    <n v="0"/>
    <n v="30"/>
    <n v="2"/>
    <d v="1899-12-30T00:30:02"/>
    <d v="1899-12-30T00:09:41"/>
    <s v="BrAdRed"/>
    <x v="2"/>
    <n v="6.1931187569367427"/>
    <n v="0"/>
    <x v="0"/>
    <m/>
    <d v="1899-12-30T04:13:50"/>
    <d v="1899-12-30T02:06:55"/>
    <m/>
    <n v="0"/>
    <n v="0"/>
    <d v="1899-12-30T04:13:50"/>
    <d v="1899-12-30T05:06:14"/>
    <d v="1899-12-30T02:06:55"/>
    <d v="1899-12-30T02:33:07"/>
    <n v="1256"/>
    <x v="15"/>
    <x v="1"/>
    <n v="201604"/>
    <n v="15"/>
    <n v="1"/>
    <n v="5"/>
  </r>
  <r>
    <d v="2016-04-09T00:00:00"/>
    <d v="2016-04-09T00:00:00"/>
    <x v="2"/>
    <n v="3.5"/>
    <n v="0"/>
    <n v="37"/>
    <n v="21"/>
    <d v="1899-12-30T00:37:21"/>
    <d v="1899-12-30T00:10:40"/>
    <s v="BrAdRed"/>
    <x v="523"/>
    <n v="5.6224899598393616"/>
    <n v="0"/>
    <x v="7"/>
    <m/>
    <d v="1899-12-30T04:39:35"/>
    <d v="1899-12-30T02:19:48"/>
    <m/>
    <n v="0"/>
    <n v="0"/>
    <d v="1899-12-30T04:39:35"/>
    <d v="1899-12-30T05:32:00"/>
    <d v="1899-12-30T02:19:48"/>
    <d v="1899-12-30T02:46:00"/>
    <n v="2048"/>
    <x v="15"/>
    <x v="1"/>
    <n v="201604"/>
    <n v="15"/>
    <n v="3"/>
    <n v="9"/>
  </r>
  <r>
    <d v="2016-04-11T00:00:00"/>
    <d v="2016-04-11T00:00:00"/>
    <x v="2"/>
    <n v="3.25"/>
    <n v="0"/>
    <n v="33"/>
    <n v="25"/>
    <d v="1899-12-30T00:33:25"/>
    <d v="1899-12-30T00:10:17"/>
    <s v="BrAdRed"/>
    <x v="523"/>
    <n v="5.8354114713217013"/>
    <n v="0"/>
    <x v="7"/>
    <m/>
    <d v="1899-12-30T04:29:23"/>
    <d v="1899-12-30T02:14:42"/>
    <m/>
    <n v="0"/>
    <n v="0"/>
    <d v="1899-12-30T04:29:23"/>
    <d v="1899-12-30T05:21:47"/>
    <d v="1899-12-30T02:14:42"/>
    <d v="1899-12-30T02:40:54"/>
    <n v="1768"/>
    <x v="15"/>
    <x v="1"/>
    <n v="201604"/>
    <n v="16"/>
    <n v="1"/>
    <n v="11"/>
  </r>
  <r>
    <d v="2016-04-18T00:00:00"/>
    <d v="2016-04-18T00:00:00"/>
    <x v="1"/>
    <n v="9.9"/>
    <n v="0"/>
    <n v="44"/>
    <n v="40"/>
    <d v="1899-12-30T00:44:40"/>
    <d v="1899-12-30T00:04:31"/>
    <s v="Ciocci"/>
    <x v="524"/>
    <n v="13.29850746268658"/>
    <n v="0"/>
    <x v="14"/>
    <m/>
    <d v="1899-12-30T08:25:19"/>
    <d v="1899-12-30T04:12:40"/>
    <m/>
    <n v="0"/>
    <n v="0"/>
    <d v="1899-12-30T01:58:13"/>
    <d v="1899-12-30T02:50:37"/>
    <d v="1899-12-30T00:59:06"/>
    <d v="1899-12-30T01:25:18"/>
    <n v="664"/>
    <x v="15"/>
    <x v="1"/>
    <n v="201604"/>
    <n v="17"/>
    <n v="6"/>
    <n v="18"/>
  </r>
  <r>
    <d v="2016-04-20T00:00:00"/>
    <d v="2016-04-20T00:00:00"/>
    <x v="2"/>
    <n v="3.1"/>
    <n v="0"/>
    <n v="31"/>
    <n v="1"/>
    <d v="1899-12-30T00:31:01"/>
    <d v="1899-12-30T00:10:00"/>
    <s v="onCloud"/>
    <x v="491"/>
    <n v="5.996775926921015"/>
    <n v="156"/>
    <x v="14"/>
    <m/>
    <d v="1899-12-30T04:22:08"/>
    <d v="1899-12-30T02:11:04"/>
    <m/>
    <n v="0"/>
    <n v="0"/>
    <d v="1899-12-30T04:22:08"/>
    <d v="1899-12-30T05:14:32"/>
    <d v="1899-12-30T02:11:04"/>
    <d v="1899-12-30T02:37:16"/>
    <n v="1552"/>
    <x v="15"/>
    <x v="1"/>
    <n v="201604"/>
    <n v="17"/>
    <n v="1"/>
    <n v="20"/>
  </r>
  <r>
    <d v="2016-04-22T00:00:00"/>
    <d v="2016-04-22T00:00:00"/>
    <x v="2"/>
    <n v="1.5"/>
    <n v="0"/>
    <n v="17"/>
    <n v="45"/>
    <d v="1899-12-30T00:17:45"/>
    <d v="1899-12-30T00:11:50"/>
    <s v="BrAdRed"/>
    <x v="506"/>
    <n v="5.0704225352112715"/>
    <n v="0"/>
    <x v="19"/>
    <m/>
    <d v="1899-12-30T05:10:02"/>
    <d v="1899-12-30T02:35:01"/>
    <m/>
    <n v="0"/>
    <n v="0"/>
    <d v="1899-12-30T05:10:02"/>
    <d v="1899-12-30T06:02:26"/>
    <d v="1899-12-30T02:35:01"/>
    <d v="1899-12-30T03:01:13"/>
    <n v="2630"/>
    <x v="15"/>
    <x v="1"/>
    <n v="201604"/>
    <n v="17"/>
    <n v="1"/>
    <n v="22"/>
  </r>
  <r>
    <d v="2016-04-22T00:00:00"/>
    <d v="2016-04-22T00:00:00"/>
    <x v="1"/>
    <n v="9.9"/>
    <n v="0"/>
    <n v="44"/>
    <n v="4"/>
    <d v="1899-12-30T00:44:04"/>
    <d v="1899-12-30T00:04:27"/>
    <s v="Shiv"/>
    <x v="524"/>
    <n v="13.479576399394867"/>
    <n v="138"/>
    <x v="14"/>
    <m/>
    <d v="1899-12-30T08:18:32"/>
    <d v="1899-12-30T04:09:16"/>
    <m/>
    <n v="0"/>
    <n v="0"/>
    <d v="1899-12-30T01:56:37"/>
    <d v="1899-12-30T02:49:01"/>
    <d v="1899-12-30T00:58:19"/>
    <d v="1899-12-30T01:24:31"/>
    <n v="640"/>
    <x v="15"/>
    <x v="1"/>
    <n v="201604"/>
    <n v="17"/>
    <n v="0"/>
    <n v="22"/>
  </r>
  <r>
    <d v="2016-04-24T00:00:00"/>
    <d v="2016-04-24T00:00:00"/>
    <x v="2"/>
    <n v="13.1"/>
    <n v="2"/>
    <n v="23"/>
    <n v="19"/>
    <d v="1899-12-30T02:23:19"/>
    <d v="1899-12-30T00:10:56"/>
    <s v="BrAdRed"/>
    <x v="239"/>
    <n v="5.4843586463542318"/>
    <n v="167"/>
    <x v="14"/>
    <m/>
    <d v="1899-12-30T04:46:38"/>
    <d v="1899-12-30T02:23:19"/>
    <m/>
    <n v="0"/>
    <n v="0"/>
    <d v="1899-12-30T04:46:38"/>
    <d v="1899-12-30T05:39:02"/>
    <d v="1899-12-30T02:23:19"/>
    <d v="1899-12-30T02:49:31"/>
    <n v="2220"/>
    <x v="15"/>
    <x v="1"/>
    <n v="201604"/>
    <n v="18"/>
    <n v="1"/>
    <n v="24"/>
  </r>
  <r>
    <d v="2016-04-26T00:00:00"/>
    <d v="2016-04-26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5"/>
    <x v="1"/>
    <n v="201604"/>
    <n v="18"/>
    <n v="1"/>
    <n v="26"/>
  </r>
  <r>
    <d v="2016-04-29T00:00:00"/>
    <d v="2016-04-29T00:00:00"/>
    <x v="2"/>
    <n v="3.1"/>
    <n v="0"/>
    <n v="33"/>
    <n v="45"/>
    <d v="1899-12-30T00:33:45"/>
    <d v="1899-12-30T00:10:53"/>
    <s v="BrAdRed"/>
    <x v="201"/>
    <n v="5.5111111111111155"/>
    <n v="0"/>
    <x v="19"/>
    <m/>
    <d v="1899-12-30T04:45:15"/>
    <d v="1899-12-30T02:22:37"/>
    <m/>
    <n v="0"/>
    <n v="0"/>
    <d v="1899-12-30T04:45:15"/>
    <d v="1899-12-30T05:37:39"/>
    <d v="1899-12-30T02:22:37"/>
    <d v="1899-12-30T02:48:49"/>
    <n v="2188"/>
    <x v="15"/>
    <x v="1"/>
    <n v="201604"/>
    <n v="18"/>
    <n v="2"/>
    <n v="29"/>
  </r>
  <r>
    <d v="2016-04-29T00:00:00"/>
    <d v="2016-04-29T00:00:00"/>
    <x v="1"/>
    <n v="15.2"/>
    <n v="1"/>
    <n v="6"/>
    <n v="50"/>
    <d v="1899-12-30T01:06:50"/>
    <d v="1899-12-30T00:04:24"/>
    <s v="Shiv"/>
    <x v="525"/>
    <n v="13.645885286783052"/>
    <n v="0"/>
    <x v="19"/>
    <m/>
    <d v="1899-12-30T08:12:27"/>
    <d v="1899-12-30T04:06:14"/>
    <m/>
    <n v="0"/>
    <n v="0"/>
    <d v="1899-12-30T01:55:12"/>
    <d v="1899-12-30T02:47:36"/>
    <d v="1899-12-30T00:57:36"/>
    <d v="1899-12-30T01:23:48"/>
    <n v="625"/>
    <x v="15"/>
    <x v="1"/>
    <n v="201604"/>
    <n v="18"/>
    <n v="0"/>
    <n v="29"/>
  </r>
  <r>
    <d v="2016-05-01T00:00:00"/>
    <d v="2016-05-01T00:00:00"/>
    <x v="1"/>
    <n v="30.3"/>
    <n v="2"/>
    <n v="8"/>
    <n v="51"/>
    <d v="1899-12-30T02:08:51"/>
    <d v="1899-12-30T00:04:15"/>
    <s v="Shiv"/>
    <x v="526"/>
    <n v="14.109429569266601"/>
    <n v="0"/>
    <x v="19"/>
    <s v="http://www.strava.com/activities/561963732#"/>
    <d v="1899-12-30T07:56:17"/>
    <d v="1899-12-30T03:58:08"/>
    <m/>
    <n v="0"/>
    <n v="0"/>
    <d v="1899-12-30T01:51:25"/>
    <d v="1899-12-30T02:43:49"/>
    <d v="1899-12-30T00:55:42"/>
    <d v="1899-12-30T01:21:54"/>
    <n v="582"/>
    <x v="15"/>
    <x v="2"/>
    <n v="201605"/>
    <n v="19"/>
    <n v="1"/>
    <n v="1"/>
  </r>
  <r>
    <d v="2016-05-02T00:00:00"/>
    <d v="2016-05-02T00:00:00"/>
    <x v="0"/>
    <n v="1"/>
    <n v="0"/>
    <n v="34"/>
    <n v="13"/>
    <d v="1899-12-30T00:34:13"/>
    <d v="1899-12-30T00:34:13"/>
    <s v="Y50M"/>
    <x v="308"/>
    <n v="1.7535314174378971"/>
    <n v="0"/>
    <x v="13"/>
    <m/>
    <d v="1899-12-30T01:22:07"/>
    <d v="1899-12-30T00:41:04"/>
    <m/>
    <n v="0"/>
    <n v="0"/>
    <d v="1899-12-30T14:56:29"/>
    <d v="1899-12-30T15:48:53"/>
    <d v="1899-12-30T07:28:14"/>
    <d v="1899-12-30T07:54:26"/>
    <n v="3238"/>
    <x v="15"/>
    <x v="2"/>
    <n v="201605"/>
    <n v="19"/>
    <n v="0"/>
    <n v="2"/>
  </r>
  <r>
    <d v="2016-05-06T00:00:00"/>
    <d v="2016-05-06T00:00:00"/>
    <x v="1"/>
    <n v="18"/>
    <n v="1"/>
    <n v="25"/>
    <n v="37"/>
    <d v="1899-12-30T01:25:37"/>
    <d v="1899-12-30T00:04:45"/>
    <s v="Shiv"/>
    <x v="17"/>
    <n v="12.61436636168971"/>
    <n v="0"/>
    <x v="35"/>
    <m/>
    <d v="1899-12-30T08:52:44"/>
    <d v="1899-12-30T04:26:22"/>
    <m/>
    <n v="0"/>
    <n v="0"/>
    <d v="1899-12-30T02:04:37"/>
    <d v="1899-12-30T02:57:01"/>
    <d v="1899-12-30T01:02:19"/>
    <d v="1899-12-30T01:28:31"/>
    <n v="712"/>
    <x v="15"/>
    <x v="2"/>
    <n v="201605"/>
    <n v="19"/>
    <n v="3"/>
    <n v="6"/>
  </r>
  <r>
    <d v="2016-05-06T00:00:00"/>
    <d v="2016-05-06T00:00:00"/>
    <x v="2"/>
    <n v="5"/>
    <n v="0"/>
    <n v="55"/>
    <n v="0"/>
    <d v="1899-12-30T00:55:00"/>
    <d v="1899-12-30T00:11:00"/>
    <s v="BrAdRed"/>
    <x v="2"/>
    <n v="5.4545454545454595"/>
    <n v="0"/>
    <x v="13"/>
    <m/>
    <d v="1899-12-30T04:48:12"/>
    <d v="1899-12-30T02:24:06"/>
    <m/>
    <n v="0"/>
    <n v="0"/>
    <d v="1899-12-30T04:48:12"/>
    <d v="1899-12-30T05:40:36"/>
    <d v="1899-12-30T02:24:06"/>
    <d v="1899-12-30T02:50:18"/>
    <n v="2249"/>
    <x v="15"/>
    <x v="2"/>
    <n v="201605"/>
    <n v="19"/>
    <n v="0"/>
    <n v="6"/>
  </r>
  <r>
    <d v="2016-05-08T00:00:00"/>
    <d v="2016-05-08T00:00:00"/>
    <x v="2"/>
    <n v="6"/>
    <n v="1"/>
    <n v="9"/>
    <n v="0"/>
    <d v="1899-12-30T01:09:00"/>
    <d v="1899-12-30T00:11:30"/>
    <s v="BrAdRed"/>
    <x v="527"/>
    <n v="5.2173913043478306"/>
    <n v="148"/>
    <x v="14"/>
    <m/>
    <d v="1899-12-30T05:01:18"/>
    <d v="1899-12-30T02:30:39"/>
    <m/>
    <n v="0"/>
    <n v="0"/>
    <d v="1899-12-30T05:01:18"/>
    <d v="1899-12-30T05:53:42"/>
    <d v="1899-12-30T02:30:39"/>
    <d v="1899-12-30T02:56:51"/>
    <n v="2514"/>
    <x v="15"/>
    <x v="2"/>
    <n v="201605"/>
    <n v="20"/>
    <n v="1"/>
    <n v="8"/>
  </r>
  <r>
    <d v="2016-05-09T00:00:00"/>
    <d v="2016-05-09T00:00:00"/>
    <x v="2"/>
    <n v="3.1"/>
    <n v="0"/>
    <n v="36"/>
    <n v="14"/>
    <d v="1899-12-30T00:36:14"/>
    <d v="1899-12-30T00:11:41"/>
    <s v="onCloud"/>
    <x v="351"/>
    <n v="5.1333946642134354"/>
    <n v="141"/>
    <x v="14"/>
    <m/>
    <d v="1899-12-30T05:06:14"/>
    <d v="1899-12-30T02:33:07"/>
    <m/>
    <n v="0"/>
    <n v="0"/>
    <d v="1899-12-30T05:06:14"/>
    <d v="1899-12-30T05:58:38"/>
    <d v="1899-12-30T02:33:07"/>
    <d v="1899-12-30T02:59:19"/>
    <n v="2574"/>
    <x v="15"/>
    <x v="2"/>
    <n v="201605"/>
    <n v="20"/>
    <n v="0"/>
    <n v="9"/>
  </r>
  <r>
    <d v="2016-05-11T00:00:00"/>
    <d v="2016-05-11T00:00:00"/>
    <x v="2"/>
    <n v="3.1"/>
    <n v="0"/>
    <n v="34"/>
    <n v="9"/>
    <d v="1899-12-30T00:34:09"/>
    <d v="1899-12-30T00:11:01"/>
    <s v="BrAdRed"/>
    <x v="201"/>
    <n v="5.44655929721816"/>
    <n v="146"/>
    <x v="19"/>
    <m/>
    <d v="1899-12-30T04:48:37"/>
    <d v="1899-12-30T02:24:19"/>
    <m/>
    <n v="0"/>
    <n v="0"/>
    <d v="1899-12-30T04:48:37"/>
    <d v="1899-12-30T05:41:01"/>
    <d v="1899-12-30T02:24:19"/>
    <d v="1899-12-30T02:50:31"/>
    <n v="2257"/>
    <x v="15"/>
    <x v="2"/>
    <n v="201605"/>
    <n v="20"/>
    <n v="1"/>
    <n v="11"/>
  </r>
  <r>
    <d v="2016-05-11T00:00:00"/>
    <d v="2016-05-11T00:00:00"/>
    <x v="1"/>
    <n v="10"/>
    <n v="0"/>
    <n v="25"/>
    <n v="42"/>
    <d v="1899-12-30T00:25:42"/>
    <d v="1899-12-30T00:02:34"/>
    <s v="YNHH"/>
    <x v="303"/>
    <n v="23.346303501945542"/>
    <n v="0"/>
    <x v="13"/>
    <m/>
    <d v="1899-12-30T04:47:50"/>
    <d v="1899-12-30T02:23:55"/>
    <m/>
    <n v="0"/>
    <n v="0"/>
    <d v="1899-12-30T01:07:20"/>
    <d v="1899-12-30T01:59:44"/>
    <d v="1899-12-30T00:33:40"/>
    <d v="1899-12-30T00:59:52"/>
    <n v="52"/>
    <x v="15"/>
    <x v="2"/>
    <n v="201605"/>
    <n v="20"/>
    <n v="0"/>
    <n v="11"/>
  </r>
  <r>
    <d v="2016-05-12T00:00:00"/>
    <d v="2016-05-12T00:00:00"/>
    <x v="2"/>
    <n v="3.1"/>
    <n v="0"/>
    <n v="32"/>
    <n v="46"/>
    <d v="1899-12-30T00:32:46"/>
    <d v="1899-12-30T00:10:34"/>
    <s v="BrAdRed"/>
    <x v="201"/>
    <n v="5.6765005086470044"/>
    <n v="0"/>
    <x v="19"/>
    <m/>
    <d v="1899-12-30T04:36:56"/>
    <d v="1899-12-30T02:18:28"/>
    <m/>
    <n v="0"/>
    <n v="0"/>
    <d v="1899-12-30T04:36:56"/>
    <d v="1899-12-30T05:29:20"/>
    <d v="1899-12-30T02:18:28"/>
    <d v="1899-12-30T02:44:40"/>
    <n v="1993"/>
    <x v="15"/>
    <x v="2"/>
    <n v="201605"/>
    <n v="20"/>
    <n v="0"/>
    <n v="12"/>
  </r>
  <r>
    <d v="2016-05-13T00:00:00"/>
    <d v="2016-05-13T00:00:00"/>
    <x v="1"/>
    <n v="48.6"/>
    <n v="3"/>
    <n v="19"/>
    <n v="59"/>
    <d v="1899-12-30T03:19:59"/>
    <d v="1899-12-30T00:04:07"/>
    <s v="Shiv"/>
    <x v="381"/>
    <n v="14.581215101258449"/>
    <n v="139"/>
    <x v="0"/>
    <m/>
    <d v="1899-12-30T07:40:52"/>
    <d v="1899-12-30T03:50:26"/>
    <m/>
    <n v="0"/>
    <n v="0"/>
    <d v="1899-12-30T01:47:49"/>
    <d v="1899-12-30T02:40:13"/>
    <d v="1899-12-30T00:53:54"/>
    <d v="1899-12-30T01:20:06"/>
    <n v="536"/>
    <x v="15"/>
    <x v="2"/>
    <n v="201605"/>
    <n v="20"/>
    <n v="0"/>
    <n v="13"/>
  </r>
  <r>
    <d v="2016-05-13T00:00:00"/>
    <d v="2016-05-13T00:00:00"/>
    <x v="2"/>
    <n v="1.2"/>
    <n v="0"/>
    <n v="13"/>
    <n v="17"/>
    <d v="1899-12-30T00:13:17"/>
    <d v="1899-12-30T00:11:04"/>
    <s v="BrAdRed"/>
    <x v="528"/>
    <n v="5.4203262233375202"/>
    <n v="150"/>
    <x v="44"/>
    <m/>
    <d v="1899-12-30T04:50:01"/>
    <d v="1899-12-30T02:25:01"/>
    <m/>
    <n v="0"/>
    <n v="0"/>
    <d v="1899-12-30T04:50:01"/>
    <d v="1899-12-30T05:42:25"/>
    <d v="1899-12-30T02:25:01"/>
    <d v="1899-12-30T02:51:13"/>
    <n v="2294"/>
    <x v="15"/>
    <x v="2"/>
    <n v="201605"/>
    <n v="20"/>
    <n v="0"/>
    <n v="13"/>
  </r>
  <r>
    <d v="2016-05-14T00:00:00"/>
    <d v="2016-05-14T00:00:00"/>
    <x v="2"/>
    <n v="3.5"/>
    <n v="0"/>
    <n v="38"/>
    <n v="44"/>
    <d v="1899-12-30T00:38:44"/>
    <d v="1899-12-30T00:11:04"/>
    <s v="BrAdRed"/>
    <x v="529"/>
    <n v="5.4216867469879562"/>
    <n v="0"/>
    <x v="14"/>
    <m/>
    <d v="1899-12-30T04:49:57"/>
    <d v="1899-12-30T02:24:58"/>
    <m/>
    <n v="0"/>
    <n v="0"/>
    <d v="1899-12-30T04:49:57"/>
    <d v="1899-12-30T05:42:21"/>
    <d v="1899-12-30T02:24:58"/>
    <d v="1899-12-30T02:51:10"/>
    <n v="2287"/>
    <x v="15"/>
    <x v="2"/>
    <n v="201605"/>
    <n v="20"/>
    <n v="0"/>
    <n v="14"/>
  </r>
  <r>
    <d v="2016-05-15T00:00:00"/>
    <d v="2016-05-15T00:00:00"/>
    <x v="2"/>
    <n v="3.6"/>
    <n v="0"/>
    <n v="41"/>
    <n v="22"/>
    <d v="1899-12-30T00:41:22"/>
    <d v="1899-12-30T00:11:29"/>
    <s v="BrAdRed"/>
    <x v="530"/>
    <n v="5.2215954875100774"/>
    <n v="0"/>
    <x v="14"/>
    <m/>
    <d v="1899-12-30T05:01:03"/>
    <d v="1899-12-30T02:30:32"/>
    <m/>
    <n v="0"/>
    <n v="0"/>
    <d v="1899-12-30T05:01:03"/>
    <d v="1899-12-30T05:53:27"/>
    <d v="1899-12-30T02:30:32"/>
    <d v="1899-12-30T02:56:44"/>
    <n v="2510"/>
    <x v="15"/>
    <x v="2"/>
    <n v="201605"/>
    <n v="21"/>
    <n v="0"/>
    <n v="15"/>
  </r>
  <r>
    <d v="2016-05-17T00:00:00"/>
    <d v="2016-05-17T00:00:00"/>
    <x v="2"/>
    <n v="3.1"/>
    <n v="0"/>
    <n v="32"/>
    <n v="26"/>
    <d v="1899-12-30T00:32:26"/>
    <d v="1899-12-30T00:10:28"/>
    <s v="VazeePrism"/>
    <x v="201"/>
    <n v="5.7348406988694824"/>
    <n v="0"/>
    <x v="19"/>
    <m/>
    <d v="1899-12-30T04:34:07"/>
    <d v="1899-12-30T02:17:03"/>
    <m/>
    <n v="0"/>
    <n v="0"/>
    <d v="1899-12-30T04:34:07"/>
    <d v="1899-12-30T05:26:31"/>
    <d v="1899-12-30T02:17:03"/>
    <d v="1899-12-30T02:43:15"/>
    <n v="1911"/>
    <x v="15"/>
    <x v="2"/>
    <n v="201605"/>
    <n v="21"/>
    <n v="1"/>
    <n v="17"/>
  </r>
  <r>
    <d v="2016-05-17T00:00:00"/>
    <d v="2016-05-17T00:00:00"/>
    <x v="1"/>
    <n v="15"/>
    <n v="0"/>
    <n v="42"/>
    <n v="25"/>
    <d v="1899-12-30T00:42:25"/>
    <d v="1899-12-30T00:02:50"/>
    <s v="YNHH"/>
    <x v="303"/>
    <n v="21.218074656188627"/>
    <n v="0"/>
    <x v="13"/>
    <s v="spin class"/>
    <d v="1899-12-30T05:16:43"/>
    <d v="1899-12-30T02:38:21"/>
    <m/>
    <n v="0"/>
    <n v="0"/>
    <d v="1899-12-30T01:14:05"/>
    <d v="1899-12-30T02:06:29"/>
    <d v="1899-12-30T00:37:03"/>
    <d v="1899-12-30T01:03:15"/>
    <n v="142"/>
    <x v="15"/>
    <x v="2"/>
    <n v="201605"/>
    <n v="21"/>
    <n v="0"/>
    <n v="17"/>
  </r>
  <r>
    <d v="2016-05-18T00:00:00"/>
    <d v="2016-05-18T00:00:00"/>
    <x v="2"/>
    <n v="5.0599999999999996"/>
    <n v="0"/>
    <n v="55"/>
    <n v="46"/>
    <d v="1899-12-30T00:55:46"/>
    <d v="1899-12-30T00:11:01"/>
    <s v="VazeePrism"/>
    <x v="531"/>
    <n v="5.4441123729826693"/>
    <n v="147"/>
    <x v="19"/>
    <m/>
    <d v="1899-12-30T04:48:45"/>
    <d v="1899-12-30T02:24:23"/>
    <m/>
    <n v="0"/>
    <n v="0"/>
    <d v="1899-12-30T04:48:45"/>
    <d v="1899-12-30T05:41:09"/>
    <d v="1899-12-30T02:24:23"/>
    <d v="1899-12-30T02:50:35"/>
    <n v="2263"/>
    <x v="15"/>
    <x v="2"/>
    <n v="201605"/>
    <n v="21"/>
    <n v="0"/>
    <n v="18"/>
  </r>
  <r>
    <d v="2016-05-19T00:00:00"/>
    <d v="2016-05-19T00:00:00"/>
    <x v="2"/>
    <n v="5.0999999999999996"/>
    <n v="0"/>
    <n v="57"/>
    <n v="32"/>
    <d v="1899-12-30T00:57:32"/>
    <d v="1899-12-30T00:11:17"/>
    <s v="VazeePrism"/>
    <x v="532"/>
    <n v="5.3186558516801883"/>
    <n v="145"/>
    <x v="19"/>
    <m/>
    <d v="1899-12-30T04:55:34"/>
    <d v="1899-12-30T02:27:47"/>
    <m/>
    <n v="0"/>
    <n v="0"/>
    <d v="1899-12-30T04:55:34"/>
    <d v="1899-12-30T05:47:58"/>
    <d v="1899-12-30T02:27:47"/>
    <d v="1899-12-30T02:53:59"/>
    <n v="2404"/>
    <x v="15"/>
    <x v="2"/>
    <n v="201605"/>
    <n v="21"/>
    <n v="0"/>
    <n v="19"/>
  </r>
  <r>
    <d v="2016-05-19T00:00:00"/>
    <d v="2016-05-19T00:00:00"/>
    <x v="1"/>
    <n v="15.5"/>
    <n v="0"/>
    <n v="45"/>
    <n v="0"/>
    <d v="1899-12-30T00:45:00"/>
    <d v="1899-12-30T00:02:54"/>
    <s v="YNHH"/>
    <x v="303"/>
    <n v="20.666666666666682"/>
    <n v="0"/>
    <x v="13"/>
    <m/>
    <d v="1899-12-30T05:25:10"/>
    <d v="1899-12-30T02:42:35"/>
    <m/>
    <n v="0"/>
    <n v="0"/>
    <d v="1899-12-30T01:16:04"/>
    <d v="1899-12-30T02:08:28"/>
    <d v="1899-12-30T00:38:02"/>
    <d v="1899-12-30T01:04:14"/>
    <n v="167"/>
    <x v="15"/>
    <x v="2"/>
    <n v="201605"/>
    <n v="21"/>
    <n v="0"/>
    <n v="19"/>
  </r>
  <r>
    <d v="2016-05-20T00:00:00"/>
    <d v="2016-05-20T00:00:00"/>
    <x v="1"/>
    <n v="22.7"/>
    <n v="1"/>
    <n v="45"/>
    <n v="26"/>
    <d v="1899-12-30T01:45:26"/>
    <d v="1899-12-30T00:04:39"/>
    <s v="Shiv"/>
    <x v="533"/>
    <n v="12.918115712930772"/>
    <n v="157"/>
    <x v="19"/>
    <m/>
    <d v="1899-12-30T08:40:12"/>
    <d v="1899-12-30T04:20:06"/>
    <m/>
    <n v="0"/>
    <n v="0"/>
    <d v="1899-12-30T02:01:41"/>
    <d v="1899-12-30T02:54:05"/>
    <d v="1899-12-30T01:00:51"/>
    <d v="1899-12-30T01:27:03"/>
    <n v="692"/>
    <x v="15"/>
    <x v="2"/>
    <n v="201605"/>
    <n v="21"/>
    <n v="0"/>
    <n v="20"/>
  </r>
  <r>
    <d v="2016-05-20T00:00:00"/>
    <d v="2016-05-20T00:00:00"/>
    <x v="2"/>
    <n v="3.1"/>
    <n v="0"/>
    <n v="32"/>
    <n v="34"/>
    <d v="1899-12-30T00:32:34"/>
    <d v="1899-12-30T00:10:30"/>
    <s v="VazeePrism"/>
    <x v="201"/>
    <n v="5.7113613101330651"/>
    <n v="151"/>
    <x v="14"/>
    <m/>
    <d v="1899-12-30T04:35:14"/>
    <d v="1899-12-30T02:17:37"/>
    <m/>
    <n v="0"/>
    <n v="0"/>
    <d v="1899-12-30T04:35:14"/>
    <d v="1899-12-30T05:27:38"/>
    <d v="1899-12-30T02:17:37"/>
    <d v="1899-12-30T02:43:49"/>
    <n v="1947"/>
    <x v="15"/>
    <x v="2"/>
    <n v="201605"/>
    <n v="21"/>
    <n v="0"/>
    <n v="20"/>
  </r>
  <r>
    <d v="2016-05-22T00:00:00"/>
    <d v="2016-05-22T00:00:00"/>
    <x v="1"/>
    <n v="54.2"/>
    <n v="3"/>
    <n v="42"/>
    <n v="6"/>
    <d v="1899-12-30T03:42:06"/>
    <d v="1899-12-30T00:04:06"/>
    <s v="Shiv"/>
    <x v="381"/>
    <n v="14.642053129221084"/>
    <n v="130"/>
    <x v="19"/>
    <m/>
    <d v="1899-12-30T07:38:57"/>
    <d v="1899-12-30T03:49:29"/>
    <m/>
    <n v="0"/>
    <n v="0"/>
    <d v="1899-12-30T01:47:22"/>
    <d v="1899-12-30T02:39:46"/>
    <d v="1899-12-30T00:53:41"/>
    <d v="1899-12-30T01:19:53"/>
    <n v="530"/>
    <x v="15"/>
    <x v="2"/>
    <n v="201605"/>
    <n v="22"/>
    <n v="1"/>
    <n v="22"/>
  </r>
  <r>
    <d v="2016-05-23T00:00:00"/>
    <d v="2016-05-23T00:00:00"/>
    <x v="2"/>
    <n v="3.75"/>
    <n v="0"/>
    <n v="47"/>
    <n v="40"/>
    <d v="1899-12-30T00:47:40"/>
    <d v="1899-12-30T00:12:43"/>
    <s v="VazeePrism"/>
    <x v="534"/>
    <n v="4.7202797202797253"/>
    <n v="126"/>
    <x v="19"/>
    <s v="sucked"/>
    <d v="1899-12-30T05:33:02"/>
    <d v="1899-12-30T02:46:31"/>
    <m/>
    <n v="0"/>
    <n v="0"/>
    <d v="1899-12-30T05:33:02"/>
    <d v="1899-12-30T06:25:26"/>
    <d v="1899-12-30T02:46:31"/>
    <d v="1899-12-30T03:12:43"/>
    <n v="2835"/>
    <x v="15"/>
    <x v="2"/>
    <n v="201605"/>
    <n v="22"/>
    <n v="0"/>
    <n v="23"/>
  </r>
  <r>
    <d v="2016-05-24T00:00:00"/>
    <d v="2016-05-24T00:00:00"/>
    <x v="2"/>
    <n v="3.07"/>
    <n v="0"/>
    <n v="31"/>
    <n v="33"/>
    <d v="1899-12-30T00:31:33"/>
    <d v="1899-12-30T00:10:17"/>
    <s v="Adidas"/>
    <x v="535"/>
    <n v="5.8383518225039657"/>
    <n v="146"/>
    <x v="35"/>
    <m/>
    <d v="1899-12-30T04:29:15"/>
    <d v="1899-12-30T02:14:38"/>
    <m/>
    <n v="0"/>
    <n v="0"/>
    <d v="1899-12-30T04:29:15"/>
    <d v="1899-12-30T05:21:39"/>
    <d v="1899-12-30T02:14:38"/>
    <d v="1899-12-30T02:40:50"/>
    <n v="1762"/>
    <x v="15"/>
    <x v="2"/>
    <n v="201605"/>
    <n v="22"/>
    <n v="0"/>
    <n v="24"/>
  </r>
  <r>
    <d v="2016-05-25T00:00:00"/>
    <d v="2016-05-25T00:00:00"/>
    <x v="2"/>
    <n v="4.2"/>
    <n v="0"/>
    <n v="45"/>
    <n v="47"/>
    <d v="1899-12-30T00:45:47"/>
    <d v="1899-12-30T00:10:54"/>
    <s v="VazeePrism"/>
    <x v="536"/>
    <n v="5.5041863851474382"/>
    <n v="0"/>
    <x v="14"/>
    <m/>
    <d v="1899-12-30T04:45:36"/>
    <d v="1899-12-30T02:22:48"/>
    <m/>
    <n v="0"/>
    <n v="0"/>
    <d v="1899-12-30T04:45:36"/>
    <d v="1899-12-30T05:38:00"/>
    <d v="1899-12-30T02:22:48"/>
    <d v="1899-12-30T02:49:00"/>
    <n v="2197"/>
    <x v="15"/>
    <x v="2"/>
    <n v="201605"/>
    <n v="22"/>
    <n v="0"/>
    <n v="25"/>
  </r>
  <r>
    <d v="2016-05-26T00:00:00"/>
    <d v="2016-05-26T00:00:00"/>
    <x v="2"/>
    <n v="3.1"/>
    <n v="0"/>
    <n v="34"/>
    <n v="2"/>
    <d v="1899-12-30T00:34:02"/>
    <d v="1899-12-30T00:10:59"/>
    <s v="Adidas"/>
    <x v="351"/>
    <n v="5.4652301665034333"/>
    <n v="150"/>
    <x v="7"/>
    <m/>
    <d v="1899-12-30T04:47:38"/>
    <d v="1899-12-30T02:23:49"/>
    <m/>
    <n v="0"/>
    <n v="0"/>
    <d v="1899-12-30T04:47:38"/>
    <d v="1899-12-30T05:40:02"/>
    <d v="1899-12-30T02:23:49"/>
    <d v="1899-12-30T02:50:01"/>
    <n v="2237"/>
    <x v="15"/>
    <x v="2"/>
    <n v="201605"/>
    <n v="22"/>
    <n v="0"/>
    <n v="26"/>
  </r>
  <r>
    <d v="2016-05-27T00:00:00"/>
    <d v="2016-05-27T00:00:00"/>
    <x v="2"/>
    <n v="7.25"/>
    <n v="1"/>
    <n v="34"/>
    <n v="19"/>
    <d v="1899-12-30T01:34:19"/>
    <d v="1899-12-30T00:13:01"/>
    <s v="VazeePrism"/>
    <x v="451"/>
    <n v="4.6121222830888877"/>
    <n v="0"/>
    <x v="7"/>
    <m/>
    <d v="1899-12-30T05:40:50"/>
    <d v="1899-12-30T02:50:25"/>
    <m/>
    <n v="0"/>
    <n v="0"/>
    <d v="1899-12-30T05:40:50"/>
    <d v="1899-12-30T06:33:14"/>
    <d v="1899-12-30T02:50:25"/>
    <d v="1899-12-30T03:16:37"/>
    <n v="2873"/>
    <x v="15"/>
    <x v="2"/>
    <n v="201605"/>
    <n v="22"/>
    <n v="0"/>
    <n v="27"/>
  </r>
  <r>
    <d v="2016-05-27T00:00:00"/>
    <d v="2016-05-27T00:00:00"/>
    <x v="1"/>
    <n v="18.5"/>
    <n v="1"/>
    <n v="13"/>
    <n v="23"/>
    <d v="1899-12-30T01:13:23"/>
    <d v="1899-12-30T00:03:58"/>
    <s v="Shiv"/>
    <x v="537"/>
    <n v="15.126050420168077"/>
    <n v="0"/>
    <x v="7"/>
    <m/>
    <d v="1899-12-30T07:24:16"/>
    <d v="1899-12-30T03:42:08"/>
    <m/>
    <n v="0"/>
    <n v="0"/>
    <d v="1899-12-30T01:43:56"/>
    <d v="1899-12-30T02:36:20"/>
    <d v="1899-12-30T00:51:58"/>
    <d v="1899-12-30T01:18:10"/>
    <n v="460"/>
    <x v="15"/>
    <x v="2"/>
    <n v="201605"/>
    <n v="22"/>
    <n v="0"/>
    <n v="27"/>
  </r>
  <r>
    <d v="2016-05-28T00:00:00"/>
    <d v="2016-05-28T00:00:00"/>
    <x v="2"/>
    <n v="3.1"/>
    <n v="0"/>
    <n v="37"/>
    <n v="41"/>
    <d v="1899-12-30T00:37:41"/>
    <d v="1899-12-30T00:12:09"/>
    <s v="VazeePrism"/>
    <x v="459"/>
    <n v="4.9358690844759003"/>
    <n v="0"/>
    <x v="7"/>
    <s v="Ran with Hunter"/>
    <d v="1899-12-30T05:18:29"/>
    <d v="1899-12-30T02:39:15"/>
    <m/>
    <n v="0"/>
    <n v="0"/>
    <d v="1899-12-30T05:18:29"/>
    <d v="1899-12-30T06:10:53"/>
    <d v="1899-12-30T02:39:15"/>
    <d v="1899-12-30T03:05:27"/>
    <n v="2740"/>
    <x v="15"/>
    <x v="2"/>
    <n v="201605"/>
    <n v="22"/>
    <n v="0"/>
    <n v="28"/>
  </r>
  <r>
    <d v="2016-05-28T00:00:00"/>
    <d v="2016-05-28T00:00:00"/>
    <x v="0"/>
    <n v="0.5"/>
    <n v="0"/>
    <n v="18"/>
    <n v="19"/>
    <d v="1899-12-30T00:18:19"/>
    <d v="1899-12-30T00:36:38"/>
    <s v="Lake"/>
    <x v="17"/>
    <n v="1.6378525932666073"/>
    <n v="0"/>
    <x v="14"/>
    <m/>
    <d v="1899-12-30T01:27:55"/>
    <d v="1899-12-30T00:43:58"/>
    <m/>
    <n v="0"/>
    <n v="0"/>
    <d v="1899-12-30T15:59:48"/>
    <d v="1899-12-30T16:52:12"/>
    <d v="1899-12-30T07:59:54"/>
    <d v="1899-12-30T08:26:06"/>
    <n v="3331"/>
    <x v="15"/>
    <x v="2"/>
    <n v="201605"/>
    <n v="22"/>
    <n v="0"/>
    <n v="28"/>
  </r>
  <r>
    <d v="2016-05-29T00:00:00"/>
    <d v="2016-05-29T00:00:00"/>
    <x v="1"/>
    <n v="50"/>
    <n v="3"/>
    <n v="29"/>
    <n v="56"/>
    <d v="1899-12-30T03:29:56"/>
    <d v="1899-12-30T00:04:12"/>
    <s v="Shiv"/>
    <x v="381"/>
    <n v="14.290250873293122"/>
    <n v="0"/>
    <x v="7"/>
    <m/>
    <d v="1899-12-30T07:50:15"/>
    <d v="1899-12-30T03:55:08"/>
    <m/>
    <n v="0"/>
    <n v="0"/>
    <d v="1899-12-30T01:50:00"/>
    <d v="1899-12-30T02:42:24"/>
    <d v="1899-12-30T00:55:00"/>
    <d v="1899-12-30T01:21:12"/>
    <n v="573"/>
    <x v="15"/>
    <x v="2"/>
    <n v="201605"/>
    <n v="23"/>
    <n v="0"/>
    <n v="29"/>
  </r>
  <r>
    <d v="2016-05-31T00:00:00"/>
    <d v="2016-05-31T00:00:00"/>
    <x v="2"/>
    <n v="3.1"/>
    <n v="0"/>
    <n v="37"/>
    <n v="38"/>
    <d v="1899-12-30T00:37:38"/>
    <d v="1899-12-30T00:12:08"/>
    <s v="VazeePrism"/>
    <x v="201"/>
    <n v="4.942426926483618"/>
    <n v="127"/>
    <x v="7"/>
    <m/>
    <d v="1899-12-30T05:18:04"/>
    <d v="1899-12-30T02:39:02"/>
    <m/>
    <n v="0"/>
    <n v="0"/>
    <d v="1899-12-30T05:18:04"/>
    <d v="1899-12-30T06:10:28"/>
    <d v="1899-12-30T02:39:02"/>
    <d v="1899-12-30T03:05:14"/>
    <n v="2737"/>
    <x v="15"/>
    <x v="2"/>
    <n v="201605"/>
    <n v="23"/>
    <n v="1"/>
    <n v="31"/>
  </r>
  <r>
    <d v="2016-06-01T00:00:00"/>
    <d v="2016-06-01T00:00:00"/>
    <x v="2"/>
    <n v="3.1"/>
    <n v="0"/>
    <n v="31"/>
    <n v="30"/>
    <d v="1899-12-30T00:31:30"/>
    <d v="1899-12-30T00:10:10"/>
    <s v="VazeePrism"/>
    <x v="538"/>
    <n v="5.9047619047619087"/>
    <n v="0"/>
    <x v="14"/>
    <m/>
    <d v="1899-12-30T04:26:14"/>
    <d v="1899-12-30T02:13:07"/>
    <m/>
    <n v="0"/>
    <n v="0"/>
    <d v="1899-12-30T04:26:14"/>
    <d v="1899-12-30T05:18:38"/>
    <d v="1899-12-30T02:13:07"/>
    <d v="1899-12-30T02:39:19"/>
    <n v="1660"/>
    <x v="15"/>
    <x v="3"/>
    <n v="201606"/>
    <n v="23"/>
    <n v="0"/>
    <n v="1"/>
  </r>
  <r>
    <d v="2016-06-03T00:00:00"/>
    <d v="2016-06-03T00:00:00"/>
    <x v="0"/>
    <n v="0.7"/>
    <n v="0"/>
    <n v="24"/>
    <n v="12"/>
    <d v="1899-12-30T00:24:12"/>
    <d v="1899-12-30T00:34:34"/>
    <s v="Lake"/>
    <x v="17"/>
    <n v="1.735537190082646"/>
    <n v="0"/>
    <x v="35"/>
    <m/>
    <d v="1899-12-30T01:22:58"/>
    <d v="1899-12-30T00:41:29"/>
    <m/>
    <n v="0"/>
    <n v="0"/>
    <d v="1899-12-30T15:05:46"/>
    <d v="1899-12-30T15:58:10"/>
    <d v="1899-12-30T07:32:53"/>
    <d v="1899-12-30T07:59:05"/>
    <n v="3249"/>
    <x v="15"/>
    <x v="3"/>
    <n v="201606"/>
    <n v="23"/>
    <n v="1"/>
    <n v="3"/>
  </r>
  <r>
    <d v="2016-06-05T00:00:00"/>
    <d v="2016-06-05T00:00:00"/>
    <x v="0"/>
    <n v="1.2"/>
    <n v="0"/>
    <n v="43"/>
    <n v="43"/>
    <d v="1899-12-30T00:43:43"/>
    <d v="1899-12-30T00:36:26"/>
    <s v="Lake"/>
    <x v="197"/>
    <n v="1.6469691193290139"/>
    <n v="0"/>
    <x v="35"/>
    <m/>
    <d v="1899-12-30T01:27:26"/>
    <d v="1899-12-30T00:43:43"/>
    <m/>
    <n v="0"/>
    <n v="0"/>
    <d v="1899-12-30T15:54:29"/>
    <d v="1899-12-30T16:46:53"/>
    <d v="1899-12-30T07:57:14"/>
    <d v="1899-12-30T08:23:26"/>
    <n v="3324"/>
    <x v="15"/>
    <x v="3"/>
    <n v="201606"/>
    <n v="24"/>
    <n v="1"/>
    <n v="5"/>
  </r>
  <r>
    <d v="2016-06-05T00:00:00"/>
    <d v="2016-06-05T00:00:00"/>
    <x v="1"/>
    <n v="56"/>
    <n v="3"/>
    <n v="27"/>
    <n v="32"/>
    <d v="1899-12-30T03:27:32"/>
    <d v="1899-12-30T00:03:42"/>
    <s v="Shiv"/>
    <x v="197"/>
    <n v="16.190170253774504"/>
    <n v="0"/>
    <x v="35"/>
    <m/>
    <d v="1899-12-30T06:55:04"/>
    <d v="1899-12-30T03:27:32"/>
    <m/>
    <n v="0"/>
    <n v="0"/>
    <d v="1899-12-30T01:37:06"/>
    <d v="1899-12-30T02:29:30"/>
    <d v="1899-12-30T00:48:33"/>
    <d v="1899-12-30T01:14:45"/>
    <n v="362"/>
    <x v="15"/>
    <x v="3"/>
    <n v="201606"/>
    <n v="24"/>
    <n v="0"/>
    <n v="5"/>
  </r>
  <r>
    <d v="2016-06-05T00:00:00"/>
    <d v="2016-06-05T00:00:00"/>
    <x v="2"/>
    <n v="13.1"/>
    <n v="2"/>
    <n v="49"/>
    <n v="52"/>
    <d v="1899-12-30T02:49:52"/>
    <d v="1899-12-30T00:12:58"/>
    <s v="VazeePrism"/>
    <x v="197"/>
    <n v="4.6271585557299879"/>
    <n v="0"/>
    <x v="35"/>
    <m/>
    <d v="1899-12-30T05:39:44"/>
    <d v="1899-12-30T02:49:52"/>
    <m/>
    <n v="0"/>
    <n v="0"/>
    <d v="1899-12-30T05:39:44"/>
    <d v="1899-12-30T06:32:08"/>
    <d v="1899-12-30T02:49:52"/>
    <d v="1899-12-30T03:16:04"/>
    <n v="2867"/>
    <x v="15"/>
    <x v="3"/>
    <n v="201606"/>
    <n v="24"/>
    <n v="0"/>
    <n v="5"/>
  </r>
  <r>
    <d v="2016-06-05T00:00:00"/>
    <d v="2016-06-05T00:00:00"/>
    <x v="3"/>
    <n v="0.1"/>
    <n v="0"/>
    <n v="2"/>
    <n v="37"/>
    <d v="1899-12-30T00:02:37"/>
    <d v="1899-12-30T00:26:10"/>
    <s v="T1"/>
    <x v="197"/>
    <n v="2.2929936305732501"/>
    <n v="0"/>
    <x v="35"/>
    <m/>
    <d v="1899-12-30T00:00:00"/>
    <d v="1899-12-30T00:00:00"/>
    <m/>
    <n v="0"/>
    <n v="0"/>
    <d v="1899-12-30T11:25:34"/>
    <d v="1899-12-30T12:17:58"/>
    <d v="1899-12-30T05:42:47"/>
    <d v="1899-12-30T06:08:59"/>
    <n v="3122"/>
    <x v="15"/>
    <x v="3"/>
    <n v="201606"/>
    <n v="24"/>
    <n v="0"/>
    <n v="5"/>
  </r>
  <r>
    <d v="2016-06-05T00:00:00"/>
    <d v="2016-06-05T00:00:00"/>
    <x v="4"/>
    <n v="0.1"/>
    <n v="0"/>
    <n v="3"/>
    <n v="52"/>
    <d v="1899-12-30T00:03:52"/>
    <d v="1899-12-30T00:38:40"/>
    <s v="T2"/>
    <x v="197"/>
    <n v="1.5517241379310358"/>
    <n v="0"/>
    <x v="35"/>
    <m/>
    <d v="1899-12-30T00:00:00"/>
    <d v="1899-12-30T00:00:00"/>
    <m/>
    <n v="0"/>
    <n v="0"/>
    <d v="1899-12-30T16:53:04"/>
    <d v="1899-12-30T17:45:28"/>
    <d v="1899-12-30T08:26:32"/>
    <d v="1899-12-30T08:52:44"/>
    <n v="3384"/>
    <x v="15"/>
    <x v="3"/>
    <n v="201606"/>
    <n v="24"/>
    <n v="0"/>
    <n v="5"/>
  </r>
  <r>
    <d v="2016-06-09T00:00:00"/>
    <d v="2016-06-09T00:00:00"/>
    <x v="2"/>
    <n v="3.1"/>
    <n v="0"/>
    <n v="36"/>
    <n v="19"/>
    <d v="1899-12-30T00:36:19"/>
    <d v="1899-12-30T00:11:43"/>
    <s v="VazeePrism"/>
    <x v="201"/>
    <n v="5.1216154199173971"/>
    <n v="135"/>
    <x v="19"/>
    <s v="Legs were sore"/>
    <d v="1899-12-30T05:06:56"/>
    <d v="1899-12-30T02:33:28"/>
    <m/>
    <n v="0"/>
    <n v="0"/>
    <d v="1899-12-30T05:06:56"/>
    <d v="1899-12-30T05:59:20"/>
    <d v="1899-12-30T02:33:28"/>
    <d v="1899-12-30T02:59:40"/>
    <n v="2587"/>
    <x v="15"/>
    <x v="3"/>
    <n v="201606"/>
    <n v="24"/>
    <n v="3"/>
    <n v="9"/>
  </r>
  <r>
    <d v="2016-06-10T00:00:00"/>
    <d v="2016-06-10T00:00:00"/>
    <x v="2"/>
    <n v="3.1"/>
    <n v="0"/>
    <n v="32"/>
    <n v="31"/>
    <d v="1899-12-30T00:32:31"/>
    <d v="1899-12-30T00:10:29"/>
    <s v="Cascadia"/>
    <x v="539"/>
    <n v="5.7201435161455718"/>
    <n v="0"/>
    <x v="14"/>
    <m/>
    <d v="1899-12-30T04:34:49"/>
    <d v="1899-12-30T02:17:25"/>
    <m/>
    <n v="0"/>
    <n v="0"/>
    <d v="1899-12-30T04:34:49"/>
    <d v="1899-12-30T05:27:13"/>
    <d v="1899-12-30T02:17:25"/>
    <d v="1899-12-30T02:43:37"/>
    <n v="1936"/>
    <x v="15"/>
    <x v="3"/>
    <n v="201606"/>
    <n v="24"/>
    <n v="0"/>
    <n v="10"/>
  </r>
  <r>
    <d v="2016-06-12T00:00:00"/>
    <d v="2016-06-12T00:00:00"/>
    <x v="1"/>
    <n v="52.6"/>
    <n v="3"/>
    <n v="29"/>
    <n v="53"/>
    <d v="1899-12-30T03:29:53"/>
    <d v="1899-12-30T00:03:59"/>
    <s v="Shiv"/>
    <x v="258"/>
    <n v="15.036925275946965"/>
    <n v="0"/>
    <x v="14"/>
    <m/>
    <d v="1899-12-30T07:26:54"/>
    <d v="1899-12-30T03:43:27"/>
    <m/>
    <n v="0"/>
    <n v="0"/>
    <d v="1899-12-30T01:44:33"/>
    <d v="1899-12-30T02:36:57"/>
    <d v="1899-12-30T00:52:16"/>
    <d v="1899-12-30T01:18:28"/>
    <n v="468"/>
    <x v="15"/>
    <x v="3"/>
    <n v="201606"/>
    <n v="25"/>
    <n v="1"/>
    <n v="12"/>
  </r>
  <r>
    <d v="2016-06-14T00:00:00"/>
    <d v="2016-06-14T00:00:00"/>
    <x v="2"/>
    <n v="5.05"/>
    <n v="0"/>
    <n v="52"/>
    <n v="0"/>
    <d v="1899-12-30T00:52:00"/>
    <d v="1899-12-30T00:10:18"/>
    <s v="VazeePrism"/>
    <x v="531"/>
    <n v="5.8269230769230802"/>
    <n v="145"/>
    <x v="19"/>
    <m/>
    <d v="1899-12-30T04:29:47"/>
    <d v="1899-12-30T02:14:53"/>
    <m/>
    <n v="0"/>
    <n v="0"/>
    <d v="1899-12-30T04:29:47"/>
    <d v="1899-12-30T05:22:11"/>
    <d v="1899-12-30T02:14:53"/>
    <d v="1899-12-30T02:41:05"/>
    <n v="1780"/>
    <x v="15"/>
    <x v="3"/>
    <n v="201606"/>
    <n v="25"/>
    <n v="1"/>
    <n v="14"/>
  </r>
  <r>
    <d v="2016-06-15T00:00:00"/>
    <d v="2016-06-15T00:00:00"/>
    <x v="0"/>
    <n v="1"/>
    <n v="0"/>
    <n v="33"/>
    <n v="58"/>
    <d v="1899-12-30T00:33:58"/>
    <d v="1899-12-30T00:33:58"/>
    <s v="Lake"/>
    <x v="540"/>
    <n v="1.7664376840039269"/>
    <n v="0"/>
    <x v="19"/>
    <m/>
    <d v="1899-12-30T01:21:31"/>
    <d v="1899-12-30T00:40:46"/>
    <m/>
    <n v="0"/>
    <n v="0"/>
    <d v="1899-12-30T14:49:56"/>
    <d v="1899-12-30T15:42:20"/>
    <d v="1899-12-30T07:24:58"/>
    <d v="1899-12-30T07:51:10"/>
    <n v="3231"/>
    <x v="15"/>
    <x v="3"/>
    <n v="201606"/>
    <n v="25"/>
    <n v="0"/>
    <n v="15"/>
  </r>
  <r>
    <d v="2016-06-15T00:00:00"/>
    <d v="2016-06-15T00:00:00"/>
    <x v="2"/>
    <n v="3.1"/>
    <n v="0"/>
    <n v="32"/>
    <n v="23"/>
    <d v="1899-12-30T00:32:23"/>
    <d v="1899-12-30T00:10:27"/>
    <s v="Adidas"/>
    <x v="351"/>
    <n v="5.7436953165208493"/>
    <n v="0"/>
    <x v="14"/>
    <m/>
    <d v="1899-12-30T04:33:41"/>
    <d v="1899-12-30T02:16:51"/>
    <m/>
    <n v="0"/>
    <n v="0"/>
    <d v="1899-12-30T04:33:41"/>
    <d v="1899-12-30T05:26:06"/>
    <d v="1899-12-30T02:16:51"/>
    <d v="1899-12-30T02:43:03"/>
    <n v="1897"/>
    <x v="15"/>
    <x v="3"/>
    <n v="201606"/>
    <n v="25"/>
    <n v="0"/>
    <n v="15"/>
  </r>
  <r>
    <d v="2016-06-16T00:00:00"/>
    <d v="2016-06-16T00:00:00"/>
    <x v="1"/>
    <n v="10.7"/>
    <n v="0"/>
    <n v="48"/>
    <n v="21"/>
    <d v="1899-12-30T00:48:21"/>
    <d v="1899-12-30T00:04:31"/>
    <s v="Shiv"/>
    <x v="541"/>
    <n v="13.278179937952437"/>
    <n v="0"/>
    <x v="14"/>
    <m/>
    <d v="1899-12-30T08:26:06"/>
    <d v="1899-12-30T04:13:03"/>
    <m/>
    <n v="0"/>
    <n v="0"/>
    <d v="1899-12-30T01:58:23"/>
    <d v="1899-12-30T02:50:47"/>
    <d v="1899-12-30T00:59:12"/>
    <d v="1899-12-30T01:25:24"/>
    <n v="666"/>
    <x v="15"/>
    <x v="3"/>
    <n v="201606"/>
    <n v="25"/>
    <n v="0"/>
    <n v="16"/>
  </r>
  <r>
    <d v="2016-06-17T00:00:00"/>
    <d v="2016-06-17T00:00:00"/>
    <x v="2"/>
    <n v="7.85"/>
    <n v="1"/>
    <n v="32"/>
    <n v="0.2"/>
    <d v="1899-12-30T01:32:00"/>
    <d v="1899-12-30T00:11:43"/>
    <s v="VazeePrism"/>
    <x v="542"/>
    <n v="5.1195652173913091"/>
    <n v="139"/>
    <x v="14"/>
    <s v="https://www.strava.com/activities/611871113/overview"/>
    <d v="1899-12-30T05:07:03"/>
    <d v="1899-12-30T02:33:32"/>
    <m/>
    <n v="0"/>
    <n v="0"/>
    <d v="1899-12-30T05:07:03"/>
    <d v="1899-12-30T05:59:27"/>
    <d v="1899-12-30T02:33:32"/>
    <d v="1899-12-30T02:59:44"/>
    <n v="2591"/>
    <x v="15"/>
    <x v="3"/>
    <n v="201606"/>
    <n v="25"/>
    <n v="0"/>
    <n v="17"/>
  </r>
  <r>
    <d v="2016-06-18T00:00:00"/>
    <d v="2016-06-18T00:00:00"/>
    <x v="0"/>
    <n v="1"/>
    <n v="0"/>
    <n v="35"/>
    <n v="23"/>
    <d v="1899-12-30T00:35:23"/>
    <d v="1899-12-30T00:35:23"/>
    <s v="Lake"/>
    <x v="19"/>
    <n v="1.6957136128120596"/>
    <n v="0"/>
    <x v="14"/>
    <m/>
    <d v="1899-12-30T01:24:55"/>
    <d v="1899-12-30T00:42:28"/>
    <m/>
    <n v="0"/>
    <n v="0"/>
    <d v="1899-12-30T15:27:03"/>
    <d v="1899-12-30T16:19:27"/>
    <d v="1899-12-30T07:43:31"/>
    <d v="1899-12-30T08:09:43"/>
    <n v="3284"/>
    <x v="15"/>
    <x v="3"/>
    <n v="201606"/>
    <n v="25"/>
    <n v="0"/>
    <n v="18"/>
  </r>
  <r>
    <d v="2016-06-18T00:00:00"/>
    <d v="2016-06-18T00:00:00"/>
    <x v="1"/>
    <n v="25"/>
    <n v="1"/>
    <n v="20"/>
    <n v="49"/>
    <d v="1899-12-30T01:20:49"/>
    <d v="1899-12-30T00:03:14"/>
    <s v="Shiv"/>
    <x v="19"/>
    <n v="18.560527943905974"/>
    <n v="0"/>
    <x v="14"/>
    <m/>
    <d v="1899-12-30T06:02:04"/>
    <d v="1899-12-30T03:01:02"/>
    <m/>
    <n v="0"/>
    <n v="0"/>
    <d v="1899-12-30T01:24:42"/>
    <d v="1899-12-30T02:17:06"/>
    <d v="1899-12-30T00:42:21"/>
    <d v="1899-12-30T01:08:33"/>
    <n v="234"/>
    <x v="15"/>
    <x v="3"/>
    <n v="201606"/>
    <n v="25"/>
    <n v="0"/>
    <n v="18"/>
  </r>
  <r>
    <d v="2016-06-19T00:00:00"/>
    <d v="2016-06-19T00:00:00"/>
    <x v="1"/>
    <n v="62.5"/>
    <n v="4"/>
    <n v="4"/>
    <n v="7"/>
    <d v="1899-12-30T04:04:07"/>
    <d v="1899-12-30T00:03:54"/>
    <s v="Shiv"/>
    <x v="543"/>
    <n v="15.361507475933648"/>
    <n v="0"/>
    <x v="14"/>
    <s v="https://www.strava.com/activities/614250150"/>
    <d v="1899-12-30T07:17:27"/>
    <d v="1899-12-30T03:38:44"/>
    <m/>
    <n v="0"/>
    <n v="0"/>
    <d v="1899-12-30T01:42:20"/>
    <d v="1899-12-30T02:34:44"/>
    <d v="1899-12-30T00:51:10"/>
    <d v="1899-12-30T01:17:22"/>
    <n v="435"/>
    <x v="15"/>
    <x v="3"/>
    <n v="201606"/>
    <n v="26"/>
    <n v="0"/>
    <n v="19"/>
  </r>
  <r>
    <d v="2016-06-19T00:00:00"/>
    <d v="2016-06-19T00:00:00"/>
    <x v="0"/>
    <n v="0.8"/>
    <n v="0"/>
    <n v="30"/>
    <n v="0"/>
    <d v="1899-12-30T00:30:00"/>
    <d v="1899-12-30T00:37:30"/>
    <s v="Lake"/>
    <x v="61"/>
    <n v="1.6000000000000014"/>
    <n v="0"/>
    <x v="14"/>
    <s v="Swam with Logan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3"/>
    <n v="201606"/>
    <n v="26"/>
    <n v="0"/>
    <n v="19"/>
  </r>
  <r>
    <d v="2016-06-21T00:00:00"/>
    <d v="2016-06-21T00:00:00"/>
    <x v="2"/>
    <n v="3.1"/>
    <n v="0"/>
    <n v="33"/>
    <n v="16"/>
    <d v="1899-12-30T00:33:16"/>
    <d v="1899-12-30T00:10:44"/>
    <s v="Adidas"/>
    <x v="351"/>
    <n v="5.5911823647294643"/>
    <n v="0"/>
    <x v="4"/>
    <s v="https://www.strava.com/activities/616228626"/>
    <d v="1899-12-30T04:41:09"/>
    <d v="1899-12-30T02:20:35"/>
    <m/>
    <n v="0"/>
    <n v="0"/>
    <d v="1899-12-30T04:41:09"/>
    <d v="1899-12-30T05:33:33"/>
    <d v="1899-12-30T02:20:35"/>
    <d v="1899-12-30T02:46:47"/>
    <n v="2083"/>
    <x v="15"/>
    <x v="3"/>
    <n v="201606"/>
    <n v="26"/>
    <n v="1"/>
    <n v="21"/>
  </r>
  <r>
    <d v="2016-06-22T00:00:00"/>
    <d v="2016-06-22T00:00:00"/>
    <x v="1"/>
    <n v="20.2"/>
    <n v="1"/>
    <n v="12"/>
    <n v="36"/>
    <d v="1899-12-30T01:12:36"/>
    <d v="1899-12-30T00:03:36"/>
    <s v="Ciocci"/>
    <x v="453"/>
    <n v="16.694214876033069"/>
    <n v="0"/>
    <x v="14"/>
    <s v="https://www.strava.com/activities/617090014/segments/15061413229"/>
    <d v="1899-12-30T06:42:32"/>
    <d v="1899-12-30T03:21:16"/>
    <m/>
    <n v="0"/>
    <n v="0"/>
    <d v="1899-12-30T01:34:10"/>
    <d v="1899-12-30T02:26:34"/>
    <d v="1899-12-30T00:47:05"/>
    <d v="1899-12-30T01:13:17"/>
    <n v="327"/>
    <x v="15"/>
    <x v="3"/>
    <n v="201606"/>
    <n v="26"/>
    <n v="0"/>
    <n v="22"/>
  </r>
  <r>
    <d v="2016-06-22T00:00:00"/>
    <d v="2016-06-22T00:00:00"/>
    <x v="1"/>
    <n v="20.2"/>
    <n v="1"/>
    <n v="13"/>
    <n v="27"/>
    <d v="1899-12-30T01:13:27"/>
    <d v="1899-12-30T00:03:38"/>
    <s v="Ciocci"/>
    <x v="454"/>
    <n v="16.501021102791025"/>
    <n v="0"/>
    <x v="15"/>
    <s v="https://www.strava.com/activities/617671696"/>
    <d v="1899-12-30T06:47:15"/>
    <d v="1899-12-30T03:23:37"/>
    <m/>
    <n v="0"/>
    <n v="0"/>
    <d v="1899-12-30T01:35:16"/>
    <d v="1899-12-30T02:27:40"/>
    <d v="1899-12-30T00:47:38"/>
    <d v="1899-12-30T01:13:50"/>
    <n v="341"/>
    <x v="15"/>
    <x v="3"/>
    <n v="201606"/>
    <n v="26"/>
    <n v="0"/>
    <n v="22"/>
  </r>
  <r>
    <d v="2016-06-23T00:00:00"/>
    <d v="2016-06-23T00:00:00"/>
    <x v="2"/>
    <n v="3.7"/>
    <n v="0"/>
    <n v="38"/>
    <n v="22"/>
    <d v="1899-12-30T00:38:22"/>
    <d v="1899-12-30T00:10:22"/>
    <s v="Adidas"/>
    <x v="544"/>
    <n v="5.7862728062554343"/>
    <n v="0"/>
    <x v="2"/>
    <s v="https://www.strava.com/activities/618367504"/>
    <d v="1899-12-30T04:31:41"/>
    <d v="1899-12-30T02:15:50"/>
    <m/>
    <n v="0"/>
    <n v="0"/>
    <d v="1899-12-30T04:31:41"/>
    <d v="1899-12-30T05:24:05"/>
    <d v="1899-12-30T02:15:50"/>
    <d v="1899-12-30T02:42:02"/>
    <n v="1842"/>
    <x v="15"/>
    <x v="3"/>
    <n v="201606"/>
    <n v="26"/>
    <n v="0"/>
    <n v="23"/>
  </r>
  <r>
    <d v="2016-06-24T00:00:00"/>
    <d v="2016-06-24T00:00:00"/>
    <x v="1"/>
    <n v="74.2"/>
    <n v="5"/>
    <n v="14"/>
    <n v="32"/>
    <d v="1899-12-30T05:14:32"/>
    <d v="1899-12-30T00:04:14"/>
    <s v="Shiv"/>
    <x v="545"/>
    <n v="14.154302670623158"/>
    <n v="0"/>
    <x v="2"/>
    <s v="https://www.strava.com/activities/619408773/segments/15112644054"/>
    <d v="1899-12-30T07:54:46"/>
    <d v="1899-12-30T03:57:23"/>
    <m/>
    <n v="0"/>
    <n v="0"/>
    <d v="1899-12-30T01:51:04"/>
    <d v="1899-12-30T02:43:28"/>
    <d v="1899-12-30T00:55:32"/>
    <d v="1899-12-30T01:21:44"/>
    <n v="577"/>
    <x v="15"/>
    <x v="3"/>
    <n v="201606"/>
    <n v="26"/>
    <n v="0"/>
    <n v="24"/>
  </r>
  <r>
    <d v="2016-06-26T00:00:00"/>
    <d v="2016-06-26T00:00:00"/>
    <x v="2"/>
    <n v="3"/>
    <n v="0"/>
    <n v="33"/>
    <n v="47"/>
    <d v="1899-12-30T00:33:47"/>
    <d v="1899-12-30T00:11:16"/>
    <s v="NBFreshFoam"/>
    <x v="546"/>
    <n v="5.3280710409472167"/>
    <n v="0"/>
    <x v="4"/>
    <s v="https://www.strava.com/activities/621313828"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3"/>
    <n v="201606"/>
    <n v="27"/>
    <n v="1"/>
    <n v="26"/>
  </r>
  <r>
    <d v="2016-06-27T00:00:00"/>
    <d v="2016-06-27T00:00:00"/>
    <x v="2"/>
    <n v="8"/>
    <n v="1"/>
    <n v="31"/>
    <n v="2"/>
    <d v="1899-12-30T01:31:02"/>
    <d v="1899-12-30T00:11:23"/>
    <s v="NBFreshFoam"/>
    <x v="547"/>
    <n v="5.272793848407181"/>
    <n v="0"/>
    <x v="4"/>
    <s v="https://www.strava.com/activities/622983954"/>
    <d v="1899-12-30T04:58:08"/>
    <d v="1899-12-30T02:29:04"/>
    <m/>
    <n v="0"/>
    <n v="0"/>
    <d v="1899-12-30T04:58:08"/>
    <d v="1899-12-30T05:50:32"/>
    <d v="1899-12-30T02:29:04"/>
    <d v="1899-12-30T02:55:16"/>
    <n v="2459"/>
    <x v="15"/>
    <x v="3"/>
    <n v="201606"/>
    <n v="27"/>
    <n v="0"/>
    <n v="27"/>
  </r>
  <r>
    <d v="2016-06-28T00:00:00"/>
    <d v="2016-06-28T00:00:00"/>
    <x v="0"/>
    <n v="1"/>
    <n v="0"/>
    <n v="32"/>
    <n v="2"/>
    <d v="1899-12-30T00:32:02"/>
    <d v="1899-12-30T00:32:02"/>
    <s v="Lake"/>
    <x v="540"/>
    <n v="1.8730489073881389"/>
    <n v="0"/>
    <x v="7"/>
    <s v="https://www.strava.com/activities/623339927"/>
    <d v="1899-12-30T01:16:53"/>
    <d v="1899-12-30T00:38:26"/>
    <m/>
    <n v="0"/>
    <n v="0"/>
    <d v="1899-12-30T13:59:16"/>
    <d v="1899-12-30T14:51:40"/>
    <d v="1899-12-30T06:59:38"/>
    <d v="1899-12-30T07:25:50"/>
    <n v="3171"/>
    <x v="15"/>
    <x v="3"/>
    <n v="201606"/>
    <n v="27"/>
    <n v="0"/>
    <n v="28"/>
  </r>
  <r>
    <d v="2016-06-28T00:00:00"/>
    <d v="2016-06-28T00:00:00"/>
    <x v="1"/>
    <n v="27.5"/>
    <n v="1"/>
    <n v="41"/>
    <n v="17"/>
    <d v="1899-12-30T01:41:17"/>
    <d v="1899-12-30T00:03:41"/>
    <s v="Shiv"/>
    <x v="547"/>
    <n v="16.29093302616424"/>
    <n v="0"/>
    <x v="4"/>
    <s v="https://www.strava.com/activities/623999216/overview"/>
    <d v="1899-12-30T06:52:30"/>
    <d v="1899-12-30T03:26:15"/>
    <m/>
    <n v="0"/>
    <n v="0"/>
    <d v="1899-12-30T01:36:30"/>
    <d v="1899-12-30T02:28:54"/>
    <d v="1899-12-30T00:48:15"/>
    <d v="1899-12-30T01:14:27"/>
    <n v="356"/>
    <x v="15"/>
    <x v="3"/>
    <n v="201606"/>
    <n v="27"/>
    <n v="0"/>
    <n v="28"/>
  </r>
  <r>
    <d v="2016-06-29T00:00:00"/>
    <d v="2016-06-29T00:00:00"/>
    <x v="2"/>
    <n v="3.1"/>
    <n v="0"/>
    <n v="35"/>
    <n v="54"/>
    <d v="1899-12-30T00:35:54"/>
    <d v="1899-12-30T00:11:35"/>
    <s v="Adidas"/>
    <x v="351"/>
    <n v="5.1810584958217323"/>
    <n v="0"/>
    <x v="4"/>
    <s v="https://www.strava.com/activities/624704933"/>
    <d v="1899-12-30T05:03:25"/>
    <d v="1899-12-30T02:31:42"/>
    <m/>
    <n v="0"/>
    <n v="0"/>
    <d v="1899-12-30T05:03:25"/>
    <d v="1899-12-30T05:55:49"/>
    <d v="1899-12-30T02:31:42"/>
    <d v="1899-12-30T02:57:54"/>
    <n v="2540"/>
    <x v="15"/>
    <x v="3"/>
    <n v="201606"/>
    <n v="27"/>
    <n v="0"/>
    <n v="29"/>
  </r>
  <r>
    <d v="2016-06-30T00:00:00"/>
    <d v="2016-06-30T00:00:00"/>
    <x v="1"/>
    <n v="20.2"/>
    <n v="1"/>
    <n v="9"/>
    <n v="14"/>
    <d v="1899-12-30T01:09:14"/>
    <d v="1899-12-30T00:03:26"/>
    <s v="Shiv"/>
    <x v="453"/>
    <n v="17.506018295618695"/>
    <n v="0"/>
    <x v="7"/>
    <s v="https://www.strava.com/activities/625452421"/>
    <d v="1899-12-30T06:23:52"/>
    <d v="1899-12-30T03:11:56"/>
    <m/>
    <n v="0"/>
    <n v="0"/>
    <d v="1899-12-30T01:29:48"/>
    <d v="1899-12-30T02:22:12"/>
    <d v="1899-12-30T00:44:54"/>
    <d v="1899-12-30T01:11:06"/>
    <n v="277"/>
    <x v="15"/>
    <x v="3"/>
    <n v="201606"/>
    <n v="27"/>
    <n v="0"/>
    <n v="30"/>
  </r>
  <r>
    <d v="2016-06-30T00:00:00"/>
    <d v="2016-06-30T00:00:00"/>
    <x v="1"/>
    <n v="20.2"/>
    <n v="1"/>
    <n v="8"/>
    <n v="32"/>
    <d v="1899-12-30T01:08:32"/>
    <d v="1899-12-30T00:03:24"/>
    <s v="Shiv"/>
    <x v="454"/>
    <n v="17.684824902723747"/>
    <n v="0"/>
    <x v="7"/>
    <s v="https://www.strava.com/activities/625994372"/>
    <d v="1899-12-30T06:19:59"/>
    <d v="1899-12-30T03:10:00"/>
    <m/>
    <n v="0"/>
    <n v="0"/>
    <d v="1899-12-30T01:28:53"/>
    <d v="1899-12-30T02:21:17"/>
    <d v="1899-12-30T00:44:27"/>
    <d v="1899-12-30T01:10:39"/>
    <n v="268"/>
    <x v="15"/>
    <x v="3"/>
    <n v="201606"/>
    <n v="27"/>
    <n v="0"/>
    <n v="30"/>
  </r>
  <r>
    <d v="2016-07-01T00:00:00"/>
    <d v="2016-07-01T00:00:00"/>
    <x v="2"/>
    <n v="4.25"/>
    <n v="1"/>
    <n v="5"/>
    <n v="11"/>
    <d v="1899-12-30T01:05:11"/>
    <d v="1899-12-30T00:15:20"/>
    <s v="NBFreshFoam"/>
    <x v="17"/>
    <n v="3.9120429557657914"/>
    <n v="0"/>
    <x v="7"/>
    <s v="https://www.strava.com/activities/626591213"/>
    <d v="1899-12-30T06:41:50"/>
    <d v="1899-12-30T03:20:55"/>
    <m/>
    <n v="0"/>
    <n v="0"/>
    <d v="1899-12-30T06:41:50"/>
    <d v="1899-12-30T07:34:14"/>
    <d v="1899-12-30T03:20:55"/>
    <d v="1899-12-30T03:47:07"/>
    <n v="3038"/>
    <x v="15"/>
    <x v="0"/>
    <n v="201607"/>
    <n v="27"/>
    <n v="0"/>
    <n v="1"/>
  </r>
  <r>
    <d v="2016-07-01T00:00:00"/>
    <d v="2016-07-01T00:00:00"/>
    <x v="1"/>
    <n v="20.100000000000001"/>
    <n v="1"/>
    <n v="28"/>
    <n v="10"/>
    <d v="1899-12-30T01:28:10"/>
    <d v="1899-12-30T00:04:23"/>
    <s v="Shiv"/>
    <x v="548"/>
    <n v="13.678638941398876"/>
    <n v="0"/>
    <x v="7"/>
    <s v="https://www.strava.com/activities/626733359/overview"/>
    <d v="1899-12-30T08:11:17"/>
    <d v="1899-12-30T04:05:38"/>
    <m/>
    <n v="0"/>
    <n v="0"/>
    <d v="1899-12-30T01:54:55"/>
    <d v="1899-12-30T02:47:19"/>
    <d v="1899-12-30T00:57:28"/>
    <d v="1899-12-30T01:23:40"/>
    <n v="619"/>
    <x v="15"/>
    <x v="0"/>
    <n v="201607"/>
    <n v="27"/>
    <n v="0"/>
    <n v="1"/>
  </r>
  <r>
    <d v="2016-07-03T00:00:00"/>
    <d v="2016-07-03T00:00:00"/>
    <x v="1"/>
    <n v="100.4"/>
    <n v="7"/>
    <n v="8"/>
    <n v="33"/>
    <d v="1899-12-30T07:08:33"/>
    <d v="1899-12-30T00:04:16"/>
    <s v="Shiv"/>
    <x v="549"/>
    <n v="14.056702835141769"/>
    <n v="0"/>
    <x v="4"/>
    <s v="https://www.strava.com/activities/629128098"/>
    <d v="1899-12-30T07:58:04"/>
    <d v="1899-12-30T03:59:02"/>
    <m/>
    <n v="0"/>
    <n v="0"/>
    <d v="1899-12-30T01:51:50"/>
    <d v="1899-12-30T02:44:14"/>
    <d v="1899-12-30T00:55:55"/>
    <d v="1899-12-30T01:22:07"/>
    <n v="589"/>
    <x v="15"/>
    <x v="0"/>
    <n v="201607"/>
    <n v="28"/>
    <n v="1"/>
    <n v="3"/>
  </r>
  <r>
    <d v="2016-07-03T00:00:00"/>
    <d v="2016-07-03T00:00:00"/>
    <x v="0"/>
    <n v="0.5"/>
    <n v="0"/>
    <n v="20"/>
    <n v="0"/>
    <d v="1899-12-30T00:20:00"/>
    <d v="1899-12-30T00:40:00"/>
    <s v="Lake"/>
    <x v="61"/>
    <n v="1.5000000000000013"/>
    <n v="0"/>
    <x v="4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  <n v="28"/>
    <n v="0"/>
    <n v="3"/>
  </r>
  <r>
    <d v="2016-07-04T00:00:00"/>
    <d v="2016-07-04T00:00:00"/>
    <x v="0"/>
    <n v="0.5"/>
    <n v="0"/>
    <n v="17"/>
    <n v="40"/>
    <d v="1899-12-30T00:17:40"/>
    <d v="1899-12-30T00:35:20"/>
    <s v="Lake"/>
    <x v="61"/>
    <n v="1.698113207547171"/>
    <n v="0"/>
    <x v="4"/>
    <s v="Swam with Logan"/>
    <d v="1899-12-30T01:24:48"/>
    <d v="1899-12-30T00:42:24"/>
    <m/>
    <n v="0"/>
    <n v="0"/>
    <d v="1899-12-30T15:25:44"/>
    <d v="1899-12-30T16:18:08"/>
    <d v="1899-12-30T07:42:52"/>
    <d v="1899-12-30T08:09:04"/>
    <n v="3281"/>
    <x v="15"/>
    <x v="0"/>
    <n v="201607"/>
    <n v="28"/>
    <n v="0"/>
    <n v="4"/>
  </r>
  <r>
    <d v="2016-07-06T00:00:00"/>
    <d v="2016-07-06T00:00:00"/>
    <x v="1"/>
    <n v="10.5"/>
    <n v="0"/>
    <n v="31"/>
    <n v="47"/>
    <d v="1899-12-30T00:31:47"/>
    <d v="1899-12-30T00:03:02"/>
    <s v="Shiv"/>
    <x v="0"/>
    <n v="19.821709491347679"/>
    <n v="0"/>
    <x v="4"/>
    <s v="Relay with Logan/Nolan"/>
    <d v="1899-12-30T05:39:01"/>
    <d v="1899-12-30T02:49:31"/>
    <m/>
    <n v="0"/>
    <n v="0"/>
    <d v="1899-12-30T01:19:18"/>
    <d v="1899-12-30T02:11:42"/>
    <d v="1899-12-30T00:39:39"/>
    <d v="1899-12-30T01:05:51"/>
    <n v="214"/>
    <x v="15"/>
    <x v="0"/>
    <n v="201607"/>
    <n v="28"/>
    <n v="1"/>
    <n v="6"/>
  </r>
  <r>
    <d v="2016-07-08T00:00:00"/>
    <d v="2016-07-08T00:00:00"/>
    <x v="2"/>
    <n v="6.1"/>
    <n v="1"/>
    <n v="13"/>
    <n v="0"/>
    <d v="1899-12-30T01:13:00"/>
    <d v="1899-12-30T00:11:58"/>
    <s v="NBFreshFoam"/>
    <x v="550"/>
    <n v="5.0136986301369895"/>
    <n v="143"/>
    <x v="4"/>
    <s v="https://www.strava.com/activities/634034440"/>
    <d v="1899-12-30T05:13:32"/>
    <d v="1899-12-30T02:36:46"/>
    <m/>
    <n v="0"/>
    <n v="0"/>
    <d v="1899-12-30T05:13:32"/>
    <d v="1899-12-30T06:05:56"/>
    <d v="1899-12-30T02:36:46"/>
    <d v="1899-12-30T03:02:58"/>
    <n v="2677"/>
    <x v="15"/>
    <x v="0"/>
    <n v="201607"/>
    <n v="28"/>
    <n v="1"/>
    <n v="8"/>
  </r>
  <r>
    <d v="2016-07-08T00:00:00"/>
    <d v="2016-07-08T00:00:00"/>
    <x v="1"/>
    <n v="21.6"/>
    <n v="1"/>
    <n v="28"/>
    <n v="57"/>
    <d v="1899-12-30T01:28:57"/>
    <d v="1899-12-30T00:04:07"/>
    <s v="Shiv"/>
    <x v="551"/>
    <n v="14.569983136593605"/>
    <n v="129"/>
    <x v="4"/>
    <s v="https://www.strava.com/activities/634306785/overview"/>
    <d v="1899-12-30T07:41:13"/>
    <d v="1899-12-30T03:50:37"/>
    <m/>
    <n v="0"/>
    <n v="0"/>
    <d v="1899-12-30T01:47:54"/>
    <d v="1899-12-30T02:40:18"/>
    <d v="1899-12-30T00:53:57"/>
    <d v="1899-12-30T01:20:09"/>
    <n v="537"/>
    <x v="15"/>
    <x v="0"/>
    <n v="201607"/>
    <n v="28"/>
    <n v="0"/>
    <n v="8"/>
  </r>
  <r>
    <d v="2016-07-09T00:00:00"/>
    <d v="2016-07-09T00:00:00"/>
    <x v="1"/>
    <n v="10"/>
    <n v="0"/>
    <n v="45"/>
    <n v="0"/>
    <d v="1899-12-30T00:45:00"/>
    <d v="1899-12-30T00:04:30"/>
    <s v="Ciocci"/>
    <x v="552"/>
    <n v="13.333333333333343"/>
    <n v="0"/>
    <x v="4"/>
    <s v="ride with boys"/>
    <d v="1899-12-30T08:24:00"/>
    <d v="1899-12-30T04:12:00"/>
    <m/>
    <n v="0"/>
    <n v="0"/>
    <d v="1899-12-30T01:57:54"/>
    <d v="1899-12-30T02:50:18"/>
    <d v="1899-12-30T00:58:57"/>
    <d v="1899-12-30T01:25:09"/>
    <n v="653"/>
    <x v="15"/>
    <x v="0"/>
    <n v="201607"/>
    <n v="28"/>
    <n v="0"/>
    <n v="9"/>
  </r>
  <r>
    <d v="2016-07-10T00:00:00"/>
    <d v="2016-07-10T00:00:00"/>
    <x v="1"/>
    <n v="52.5"/>
    <n v="3"/>
    <n v="30"/>
    <n v="21"/>
    <d v="1899-12-30T03:30:21"/>
    <d v="1899-12-30T00:04:00"/>
    <s v="Shiv"/>
    <x v="17"/>
    <n v="14.975041597337784"/>
    <n v="120"/>
    <x v="7"/>
    <s v="https://www.strava.com/activities/636381950"/>
    <d v="1899-12-30T07:28:45"/>
    <d v="1899-12-30T03:44:22"/>
    <m/>
    <n v="0"/>
    <n v="0"/>
    <d v="1899-12-30T01:44:58"/>
    <d v="1899-12-30T02:37:23"/>
    <d v="1899-12-30T00:52:29"/>
    <d v="1899-12-30T01:18:41"/>
    <n v="495"/>
    <x v="15"/>
    <x v="0"/>
    <n v="201607"/>
    <n v="29"/>
    <n v="0"/>
    <n v="10"/>
  </r>
  <r>
    <d v="2016-07-10T00:00:00"/>
    <d v="2016-07-10T00:00:00"/>
    <x v="2"/>
    <n v="3"/>
    <n v="0"/>
    <n v="34"/>
    <n v="0"/>
    <d v="1899-12-30T00:34:00"/>
    <d v="1899-12-30T00:11:20"/>
    <s v="NBFreshFoam"/>
    <x v="2"/>
    <n v="5.2941176470588278"/>
    <n v="0"/>
    <x v="13"/>
    <m/>
    <d v="1899-12-30T04:56:56"/>
    <d v="1899-12-30T02:28:28"/>
    <m/>
    <n v="0"/>
    <n v="0"/>
    <d v="1899-12-30T04:56:56"/>
    <d v="1899-12-30T05:49:20"/>
    <d v="1899-12-30T02:28:28"/>
    <d v="1899-12-30T02:54:40"/>
    <n v="2432"/>
    <x v="15"/>
    <x v="0"/>
    <n v="201607"/>
    <n v="29"/>
    <n v="0"/>
    <n v="10"/>
  </r>
  <r>
    <d v="2016-07-11T00:00:00"/>
    <d v="2016-07-11T00:00:00"/>
    <x v="2"/>
    <n v="3.1"/>
    <n v="0"/>
    <n v="34"/>
    <n v="43"/>
    <d v="1899-12-30T00:34:43"/>
    <d v="1899-12-30T00:11:12"/>
    <s v="Adidas"/>
    <x v="351"/>
    <n v="5.3576572251560286"/>
    <n v="0"/>
    <x v="4"/>
    <s v="https://www.strava.com/activities/637551740"/>
    <d v="1899-12-30T04:53:25"/>
    <d v="1899-12-30T02:26:42"/>
    <m/>
    <n v="0"/>
    <n v="0"/>
    <d v="1899-12-30T04:53:25"/>
    <d v="1899-12-30T05:45:49"/>
    <d v="1899-12-30T02:26:42"/>
    <d v="1899-12-30T02:52:54"/>
    <n v="2363"/>
    <x v="15"/>
    <x v="0"/>
    <n v="201607"/>
    <n v="29"/>
    <n v="0"/>
    <n v="11"/>
  </r>
  <r>
    <d v="2016-07-11T00:00:00"/>
    <d v="2016-07-11T00:00:00"/>
    <x v="0"/>
    <n v="0.5"/>
    <n v="0"/>
    <n v="18"/>
    <n v="0"/>
    <d v="1899-12-30T00:18:00"/>
    <d v="1899-12-30T00:36:00"/>
    <s v="Lake"/>
    <x v="553"/>
    <n v="1.6666666666666681"/>
    <n v="0"/>
    <x v="14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  <n v="29"/>
    <n v="0"/>
    <n v="11"/>
  </r>
  <r>
    <d v="2016-07-12T00:00:00"/>
    <d v="2016-07-12T00:00:00"/>
    <x v="0"/>
    <n v="1"/>
    <n v="0"/>
    <n v="34"/>
    <n v="20"/>
    <d v="1899-12-30T00:34:20"/>
    <d v="1899-12-30T00:34:20"/>
    <s v="Lake"/>
    <x v="554"/>
    <n v="1.7475728155339818"/>
    <n v="0"/>
    <x v="14"/>
    <s v="https://www.strava.com/activities/638314317/overview"/>
    <d v="1899-12-30T01:22:24"/>
    <d v="1899-12-30T00:41:12"/>
    <m/>
    <n v="0"/>
    <n v="0"/>
    <d v="1899-12-30T14:59:32"/>
    <d v="1899-12-30T15:51:56"/>
    <d v="1899-12-30T07:29:46"/>
    <d v="1899-12-30T07:55:58"/>
    <n v="3244"/>
    <x v="15"/>
    <x v="0"/>
    <n v="201607"/>
    <n v="29"/>
    <n v="0"/>
    <n v="12"/>
  </r>
  <r>
    <d v="2016-07-12T00:00:00"/>
    <d v="2016-07-12T00:00:00"/>
    <x v="2"/>
    <n v="3.15"/>
    <n v="0"/>
    <n v="29"/>
    <n v="18"/>
    <d v="1899-12-30T00:29:18"/>
    <d v="1899-12-30T00:09:18"/>
    <s v="Adidas"/>
    <x v="351"/>
    <n v="6.4505119453924964"/>
    <n v="0"/>
    <x v="4"/>
    <s v="https://www.strava.com/activities/638597567"/>
    <d v="1899-12-30T04:03:42"/>
    <d v="1899-12-30T02:01:51"/>
    <m/>
    <n v="0"/>
    <n v="0"/>
    <d v="1899-12-30T04:03:42"/>
    <d v="1899-12-30T04:56:06"/>
    <d v="1899-12-30T02:01:51"/>
    <d v="1899-12-30T02:28:03"/>
    <n v="1019"/>
    <x v="15"/>
    <x v="0"/>
    <n v="201607"/>
    <n v="29"/>
    <n v="0"/>
    <n v="12"/>
  </r>
  <r>
    <d v="2016-07-13T00:00:00"/>
    <d v="2016-07-13T00:00:00"/>
    <x v="2"/>
    <n v="5.05"/>
    <n v="0"/>
    <n v="55"/>
    <n v="58"/>
    <d v="1899-12-30T00:55:58"/>
    <d v="1899-12-30T00:11:05"/>
    <s v="NBFreshFoam"/>
    <x v="531"/>
    <n v="5.4139368671828505"/>
    <n v="140"/>
    <x v="4"/>
    <s v="https://www.strava.com/activities/639423865"/>
    <d v="1899-12-30T04:50:22"/>
    <d v="1899-12-30T02:25:11"/>
    <m/>
    <n v="0"/>
    <n v="0"/>
    <d v="1899-12-30T04:50:22"/>
    <d v="1899-12-30T05:42:46"/>
    <d v="1899-12-30T02:25:11"/>
    <d v="1899-12-30T02:51:23"/>
    <n v="2300"/>
    <x v="15"/>
    <x v="0"/>
    <n v="201607"/>
    <n v="29"/>
    <n v="0"/>
    <n v="13"/>
  </r>
  <r>
    <d v="2016-07-13T00:00:00"/>
    <d v="2016-07-13T00:00:00"/>
    <x v="0"/>
    <n v="0.35"/>
    <n v="0"/>
    <n v="11"/>
    <n v="30"/>
    <d v="1899-12-30T00:11:30"/>
    <d v="1899-12-30T00:32:51"/>
    <s v="Lake"/>
    <x v="17"/>
    <n v="1.8260869565217401"/>
    <n v="0"/>
    <x v="14"/>
    <m/>
    <d v="1899-12-30T01:18:51"/>
    <d v="1899-12-30T00:39:26"/>
    <m/>
    <n v="0"/>
    <n v="0"/>
    <d v="1899-12-30T14:20:51"/>
    <d v="1899-12-30T15:13:15"/>
    <d v="1899-12-30T07:10:26"/>
    <d v="1899-12-30T07:36:38"/>
    <n v="3189"/>
    <x v="15"/>
    <x v="0"/>
    <n v="201607"/>
    <n v="29"/>
    <n v="0"/>
    <n v="13"/>
  </r>
  <r>
    <d v="2016-07-14T00:00:00"/>
    <d v="2016-07-14T00:00:00"/>
    <x v="0"/>
    <n v="1.5"/>
    <n v="0"/>
    <n v="57"/>
    <n v="10"/>
    <d v="1899-12-30T00:57:10"/>
    <d v="1899-12-30T00:38:07"/>
    <s v="Lake"/>
    <x v="555"/>
    <n v="1.5743440233236166"/>
    <n v="0"/>
    <x v="39"/>
    <s v="https://www.strava.com/activities/640535731"/>
    <d v="1899-12-30T01:31:28"/>
    <d v="1899-12-30T00:45:44"/>
    <m/>
    <n v="0"/>
    <n v="0"/>
    <d v="1899-12-30T16:38:31"/>
    <d v="1899-12-30T17:30:55"/>
    <d v="1899-12-30T08:19:15"/>
    <d v="1899-12-30T08:45:27"/>
    <n v="3374"/>
    <x v="15"/>
    <x v="0"/>
    <n v="201607"/>
    <n v="29"/>
    <n v="0"/>
    <n v="14"/>
  </r>
  <r>
    <d v="2016-07-15T00:00:00"/>
    <d v="2016-07-15T00:00:00"/>
    <x v="2"/>
    <n v="10"/>
    <n v="2"/>
    <n v="9"/>
    <n v="6"/>
    <d v="1899-12-30T02:09:06"/>
    <d v="1899-12-30T00:12:55"/>
    <s v="NBFreshFoam"/>
    <x v="17"/>
    <n v="4.6475600309837368"/>
    <n v="143"/>
    <x v="4"/>
    <s v="https://www.strava.com/activities/641664676"/>
    <d v="1899-12-30T05:38:15"/>
    <d v="1899-12-30T02:49:07"/>
    <m/>
    <n v="0"/>
    <n v="0"/>
    <d v="1899-12-30T05:38:15"/>
    <d v="1899-12-30T06:30:39"/>
    <d v="1899-12-30T02:49:07"/>
    <d v="1899-12-30T03:15:19"/>
    <n v="2860"/>
    <x v="15"/>
    <x v="0"/>
    <n v="201607"/>
    <n v="29"/>
    <n v="0"/>
    <n v="15"/>
  </r>
  <r>
    <d v="2016-07-16T00:00:00"/>
    <d v="2016-07-16T00:00:00"/>
    <x v="1"/>
    <n v="9.25"/>
    <n v="0"/>
    <n v="26"/>
    <n v="32"/>
    <d v="1899-12-30T00:26:32"/>
    <d v="1899-12-30T00:02:52"/>
    <s v="Shiv"/>
    <x v="556"/>
    <n v="20.917085427135696"/>
    <n v="0"/>
    <x v="4"/>
    <s v="https://www.strava.com/activities/642844050"/>
    <d v="1899-12-30T05:21:16"/>
    <d v="1899-12-30T02:40:38"/>
    <m/>
    <n v="0"/>
    <n v="0"/>
    <d v="1899-12-30T01:15:09"/>
    <d v="1899-12-30T02:07:33"/>
    <d v="1899-12-30T00:37:35"/>
    <d v="1899-12-30T01:03:47"/>
    <n v="159"/>
    <x v="15"/>
    <x v="0"/>
    <n v="201607"/>
    <n v="29"/>
    <n v="0"/>
    <n v="16"/>
  </r>
  <r>
    <d v="2016-07-17T00:00:00"/>
    <d v="2016-07-17T00:00:00"/>
    <x v="1"/>
    <n v="100.4"/>
    <n v="6"/>
    <n v="34"/>
    <n v="27"/>
    <d v="1899-12-30T06:34:27"/>
    <d v="1899-12-30T00:03:56"/>
    <s v="Shiv"/>
    <x v="557"/>
    <n v="15.27189757890735"/>
    <n v="0"/>
    <x v="4"/>
    <s v="https://www.strava.com/activities/644258497"/>
    <d v="1899-12-30T07:20:01"/>
    <d v="1899-12-30T03:40:01"/>
    <m/>
    <n v="0"/>
    <n v="0"/>
    <d v="1899-12-30T01:42:56"/>
    <d v="1899-12-30T02:35:20"/>
    <d v="1899-12-30T00:51:28"/>
    <d v="1899-12-30T01:17:40"/>
    <n v="450"/>
    <x v="15"/>
    <x v="0"/>
    <n v="201607"/>
    <n v="30"/>
    <n v="0"/>
    <n v="17"/>
  </r>
  <r>
    <d v="2016-07-19T00:00:00"/>
    <d v="2016-07-19T00:00:00"/>
    <x v="2"/>
    <n v="3.15"/>
    <n v="0"/>
    <n v="32"/>
    <n v="24"/>
    <d v="1899-12-30T00:32:24"/>
    <d v="1899-12-30T00:10:17"/>
    <s v="Adidas"/>
    <x v="351"/>
    <n v="5.8333333333333384"/>
    <n v="0"/>
    <x v="4"/>
    <s v="https://www.strava.com/activities/646337259"/>
    <d v="1899-12-30T04:29:29"/>
    <d v="1899-12-30T02:14:45"/>
    <m/>
    <n v="0"/>
    <n v="0"/>
    <d v="1899-12-30T04:29:29"/>
    <d v="1899-12-30T05:21:53"/>
    <d v="1899-12-30T02:14:45"/>
    <d v="1899-12-30T02:40:57"/>
    <n v="1771"/>
    <x v="15"/>
    <x v="0"/>
    <n v="201607"/>
    <n v="30"/>
    <n v="1"/>
    <n v="19"/>
  </r>
  <r>
    <d v="2016-07-22T00:00:00"/>
    <d v="2016-07-22T00:00:00"/>
    <x v="2"/>
    <n v="10.9"/>
    <n v="2"/>
    <n v="23"/>
    <n v="49"/>
    <d v="1899-12-30T02:23:49"/>
    <d v="1899-12-30T00:13:12"/>
    <s v="NBFreshFoam"/>
    <x v="17"/>
    <n v="4.5474562521729096"/>
    <n v="136"/>
    <x v="4"/>
    <s v="https://www.strava.com/activities/649524046"/>
    <d v="1899-12-30T05:45:41"/>
    <d v="1899-12-30T02:52:51"/>
    <m/>
    <n v="0"/>
    <n v="0"/>
    <d v="1899-12-30T05:45:41"/>
    <d v="1899-12-30T06:38:05"/>
    <d v="1899-12-30T02:52:51"/>
    <d v="1899-12-30T03:19:03"/>
    <n v="2885"/>
    <x v="15"/>
    <x v="0"/>
    <n v="201607"/>
    <n v="30"/>
    <n v="2"/>
    <n v="22"/>
  </r>
  <r>
    <d v="2016-07-23T00:00:00"/>
    <d v="2016-07-23T00:00:00"/>
    <x v="0"/>
    <n v="1.8"/>
    <n v="1"/>
    <n v="17"/>
    <n v="26"/>
    <d v="1899-12-30T01:17:26"/>
    <d v="1899-12-30T00:43:01"/>
    <s v="Lake"/>
    <x v="558"/>
    <n v="1.3947481704692217"/>
    <n v="0"/>
    <x v="4"/>
    <s v="no wetsuit and windy"/>
    <d v="1899-12-30T01:43:15"/>
    <d v="1899-12-30T00:51:37"/>
    <m/>
    <n v="0"/>
    <n v="0"/>
    <d v="1899-12-30T18:47:05"/>
    <d v="1899-12-30T19:39:29"/>
    <d v="1899-12-30T09:23:33"/>
    <d v="1899-12-30T09:49:45"/>
    <n v="3479"/>
    <x v="15"/>
    <x v="0"/>
    <n v="201607"/>
    <n v="30"/>
    <n v="0"/>
    <n v="23"/>
  </r>
  <r>
    <d v="2016-07-24T00:00:00"/>
    <d v="2016-07-24T00:00:00"/>
    <x v="1"/>
    <n v="102.5"/>
    <n v="6"/>
    <n v="24"/>
    <n v="27"/>
    <d v="1899-12-30T06:24:27"/>
    <d v="1899-12-30T00:03:45"/>
    <s v="Shiv"/>
    <x v="559"/>
    <n v="15.996878657822876"/>
    <n v="0"/>
    <x v="4"/>
    <s v="https://www.strava.com/activities/652168043"/>
    <d v="1899-12-30T07:00:05"/>
    <d v="1899-12-30T03:30:02"/>
    <m/>
    <n v="0"/>
    <n v="0"/>
    <d v="1899-12-30T01:38:16"/>
    <d v="1899-12-30T02:30:40"/>
    <d v="1899-12-30T00:49:08"/>
    <d v="1899-12-30T01:15:20"/>
    <n v="392"/>
    <x v="15"/>
    <x v="0"/>
    <n v="201607"/>
    <n v="31"/>
    <n v="0"/>
    <n v="24"/>
  </r>
  <r>
    <d v="2016-07-25T00:00:00"/>
    <d v="2016-07-25T00:00:00"/>
    <x v="0"/>
    <n v="1"/>
    <n v="0"/>
    <n v="36"/>
    <n v="0"/>
    <d v="1899-12-30T00:36:00"/>
    <d v="1899-12-30T00:36:00"/>
    <s v="Lake"/>
    <x v="540"/>
    <n v="1.6666666666666681"/>
    <n v="0"/>
    <x v="4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  <n v="31"/>
    <n v="0"/>
    <n v="25"/>
  </r>
  <r>
    <d v="2016-07-26T00:00:00"/>
    <d v="2016-07-26T00:00:00"/>
    <x v="0"/>
    <n v="0.5"/>
    <n v="0"/>
    <n v="20"/>
    <n v="0"/>
    <d v="1899-12-30T00:20:00"/>
    <d v="1899-12-30T00:40:00"/>
    <s v="Lake"/>
    <x v="61"/>
    <n v="1.5000000000000013"/>
    <n v="0"/>
    <x v="4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  <n v="31"/>
    <n v="0"/>
    <n v="26"/>
  </r>
  <r>
    <d v="2016-07-27T00:00:00"/>
    <d v="2016-07-27T00:00:00"/>
    <x v="2"/>
    <n v="3.1"/>
    <n v="0"/>
    <n v="33"/>
    <n v="2"/>
    <d v="1899-12-30T00:33:02"/>
    <d v="1899-12-30T00:10:39"/>
    <s v="VazeePrism"/>
    <x v="201"/>
    <n v="5.6306760847628698"/>
    <n v="134"/>
    <x v="4"/>
    <s v="https://www.strava.com/activities/655070642"/>
    <d v="1899-12-30T04:39:11"/>
    <d v="1899-12-30T02:19:36"/>
    <m/>
    <n v="0"/>
    <n v="0"/>
    <d v="1899-12-30T04:39:11"/>
    <d v="1899-12-30T05:31:35"/>
    <d v="1899-12-30T02:19:36"/>
    <d v="1899-12-30T02:45:48"/>
    <n v="2037"/>
    <x v="15"/>
    <x v="0"/>
    <n v="201607"/>
    <n v="31"/>
    <n v="0"/>
    <n v="27"/>
  </r>
  <r>
    <d v="2016-07-28T00:00:00"/>
    <d v="2016-07-28T00:00:00"/>
    <x v="0"/>
    <n v="1.1000000000000001"/>
    <n v="0"/>
    <n v="43"/>
    <n v="8"/>
    <d v="1899-12-30T00:43:08"/>
    <d v="1899-12-30T00:39:13"/>
    <s v="lake"/>
    <x v="560"/>
    <n v="1.5301391035548699"/>
    <n v="0"/>
    <x v="4"/>
    <s v="https://www.strava.com/activities/656216344/laps"/>
    <d v="1899-12-30T01:34:07"/>
    <d v="1899-12-30T00:47:03"/>
    <m/>
    <n v="0"/>
    <n v="0"/>
    <d v="1899-12-30T17:07:21"/>
    <d v="1899-12-30T17:59:45"/>
    <d v="1899-12-30T08:33:41"/>
    <d v="1899-12-30T08:59:53"/>
    <n v="3401"/>
    <x v="15"/>
    <x v="0"/>
    <n v="201607"/>
    <n v="31"/>
    <n v="0"/>
    <n v="28"/>
  </r>
  <r>
    <d v="2016-07-29T00:00:00"/>
    <d v="2016-07-29T00:00:00"/>
    <x v="2"/>
    <n v="10.25"/>
    <n v="2"/>
    <n v="12"/>
    <n v="11"/>
    <d v="1899-12-30T02:12:11"/>
    <d v="1899-12-30T00:12:54"/>
    <s v="NBFreshFoam"/>
    <x v="17"/>
    <n v="4.6526289244735883"/>
    <n v="0"/>
    <x v="4"/>
    <s v="http://smashrun.com/bckeane/run/5313480"/>
    <d v="1899-12-30T05:37:52"/>
    <d v="1899-12-30T02:48:56"/>
    <m/>
    <n v="0"/>
    <n v="0"/>
    <d v="1899-12-30T05:37:52"/>
    <d v="1899-12-30T06:30:16"/>
    <d v="1899-12-30T02:48:56"/>
    <d v="1899-12-30T03:15:08"/>
    <n v="2856"/>
    <x v="15"/>
    <x v="0"/>
    <n v="201607"/>
    <n v="31"/>
    <n v="0"/>
    <n v="29"/>
  </r>
  <r>
    <d v="2016-07-29T00:00:00"/>
    <d v="2016-07-29T00:00:00"/>
    <x v="1"/>
    <n v="10"/>
    <n v="0"/>
    <n v="29"/>
    <n v="2"/>
    <d v="1899-12-30T00:29:02"/>
    <d v="1899-12-30T00:02:54"/>
    <s v="Shiv"/>
    <x v="32"/>
    <n v="20.665901262916204"/>
    <n v="0"/>
    <x v="4"/>
    <s v="https://www.strava.com/activities/657812167"/>
    <d v="1899-12-30T05:25:10"/>
    <d v="1899-12-30T02:42:35"/>
    <m/>
    <n v="0"/>
    <n v="0"/>
    <d v="1899-12-30T01:16:04"/>
    <d v="1899-12-30T02:08:28"/>
    <d v="1899-12-30T00:38:02"/>
    <d v="1899-12-30T01:04:14"/>
    <n v="168"/>
    <x v="15"/>
    <x v="0"/>
    <n v="201607"/>
    <n v="31"/>
    <n v="0"/>
    <n v="29"/>
  </r>
  <r>
    <d v="2016-07-30T00:00:00"/>
    <d v="2016-07-30T00:00:00"/>
    <x v="2"/>
    <n v="4.5"/>
    <n v="0"/>
    <n v="56"/>
    <n v="54"/>
    <d v="1899-12-30T00:56:54"/>
    <d v="1899-12-30T00:12:39"/>
    <s v="NBFreshFoam"/>
    <x v="17"/>
    <n v="4.7451669595782109"/>
    <n v="0"/>
    <x v="4"/>
    <s v="https://www.strava.com/activities/658442687"/>
    <d v="1899-12-30T05:31:17"/>
    <d v="1899-12-30T02:45:39"/>
    <m/>
    <n v="0"/>
    <n v="0"/>
    <d v="1899-12-30T05:31:17"/>
    <d v="1899-12-30T06:23:41"/>
    <d v="1899-12-30T02:45:39"/>
    <d v="1899-12-30T03:11:51"/>
    <n v="2824"/>
    <x v="15"/>
    <x v="0"/>
    <n v="201607"/>
    <n v="31"/>
    <n v="0"/>
    <n v="30"/>
  </r>
  <r>
    <d v="2016-08-02T00:00:00"/>
    <d v="2016-08-02T00:00:00"/>
    <x v="0"/>
    <n v="0.65"/>
    <n v="0"/>
    <n v="21"/>
    <n v="51"/>
    <d v="1899-12-30T00:21:51"/>
    <d v="1899-12-30T00:33:37"/>
    <s v="Atlantis"/>
    <x v="561"/>
    <n v="1.7848970251716261"/>
    <n v="0"/>
    <x v="4"/>
    <s v="https://www.strava.com/activities/665904362"/>
    <d v="1899-12-30T01:20:41"/>
    <d v="1899-12-30T00:40:20"/>
    <m/>
    <n v="0"/>
    <n v="0"/>
    <d v="1899-12-30T14:40:43"/>
    <d v="1899-12-30T15:33:07"/>
    <d v="1899-12-30T07:20:22"/>
    <d v="1899-12-30T07:46:34"/>
    <n v="3223"/>
    <x v="15"/>
    <x v="4"/>
    <n v="201608"/>
    <n v="32"/>
    <n v="2"/>
    <n v="2"/>
  </r>
  <r>
    <d v="2016-08-06T00:00:00"/>
    <d v="2016-08-06T00:00:00"/>
    <x v="2"/>
    <n v="8"/>
    <n v="1"/>
    <n v="37"/>
    <n v="21"/>
    <d v="1899-12-30T01:37:21"/>
    <d v="1899-12-30T00:12:10"/>
    <s v="NBFreshFoam"/>
    <x v="542"/>
    <n v="4.9306625577812051"/>
    <n v="147"/>
    <x v="4"/>
    <s v="https://www.strava.com/activities/666495279"/>
    <d v="1899-12-30T05:18:49"/>
    <d v="1899-12-30T02:39:25"/>
    <m/>
    <n v="0"/>
    <n v="0"/>
    <d v="1899-12-30T05:18:49"/>
    <d v="1899-12-30T06:11:13"/>
    <d v="1899-12-30T02:39:25"/>
    <d v="1899-12-30T03:05:37"/>
    <n v="2741"/>
    <x v="15"/>
    <x v="4"/>
    <n v="201608"/>
    <n v="32"/>
    <n v="3"/>
    <n v="6"/>
  </r>
  <r>
    <d v="2016-08-07T00:00:00"/>
    <d v="2016-08-07T00:00:00"/>
    <x v="0"/>
    <n v="1.5"/>
    <n v="0"/>
    <n v="54"/>
    <n v="19"/>
    <d v="1899-12-30T00:54:19"/>
    <d v="1899-12-30T00:36:13"/>
    <s v="Lake"/>
    <x v="555"/>
    <n v="1.6569499846578717"/>
    <n v="0"/>
    <x v="14"/>
    <s v="https://connect.garmin.com/modern/activity/1292397455"/>
    <d v="1899-12-30T01:26:54"/>
    <d v="1899-12-30T00:43:27"/>
    <m/>
    <n v="0"/>
    <n v="0"/>
    <d v="1899-12-30T15:48:44"/>
    <d v="1899-12-30T16:41:08"/>
    <d v="1899-12-30T07:54:22"/>
    <d v="1899-12-30T08:20:34"/>
    <n v="3318"/>
    <x v="15"/>
    <x v="4"/>
    <n v="201608"/>
    <n v="33"/>
    <n v="0"/>
    <n v="7"/>
  </r>
  <r>
    <d v="2016-08-07T00:00:00"/>
    <d v="2016-08-07T00:00:00"/>
    <x v="1"/>
    <n v="55"/>
    <n v="3"/>
    <n v="38"/>
    <n v="13"/>
    <d v="1899-12-30T03:38:13"/>
    <d v="1899-12-30T00:03:58"/>
    <s v="Shiv"/>
    <x v="562"/>
    <n v="15.122584587184003"/>
    <n v="127"/>
    <x v="14"/>
    <s v="https://connect.garmin.com/modern/activity/1292918822"/>
    <d v="1899-12-30T07:24:22"/>
    <d v="1899-12-30T03:42:11"/>
    <m/>
    <n v="0"/>
    <n v="0"/>
    <d v="1899-12-30T01:43:57"/>
    <d v="1899-12-30T02:36:21"/>
    <d v="1899-12-30T00:51:59"/>
    <d v="1899-12-30T01:18:11"/>
    <n v="461"/>
    <x v="15"/>
    <x v="4"/>
    <n v="201608"/>
    <n v="33"/>
    <n v="0"/>
    <n v="7"/>
  </r>
  <r>
    <d v="2016-08-09T00:00:00"/>
    <d v="2016-08-09T00:00:00"/>
    <x v="2"/>
    <n v="3.15"/>
    <n v="0"/>
    <n v="35"/>
    <n v="0"/>
    <d v="1899-12-30T00:35:00"/>
    <d v="1899-12-30T00:11:07"/>
    <s v="Adidas"/>
    <x v="351"/>
    <n v="5.4000000000000039"/>
    <n v="139"/>
    <x v="4"/>
    <s v="https://www.strava.com/activities/670183908"/>
    <d v="1899-12-30T04:51:07"/>
    <d v="1899-12-30T02:25:33"/>
    <m/>
    <n v="0"/>
    <n v="0"/>
    <d v="1899-12-30T04:51:07"/>
    <d v="1899-12-30T05:43:31"/>
    <d v="1899-12-30T02:25:33"/>
    <d v="1899-12-30T02:51:45"/>
    <n v="2319"/>
    <x v="15"/>
    <x v="4"/>
    <n v="201608"/>
    <n v="33"/>
    <n v="1"/>
    <n v="9"/>
  </r>
  <r>
    <d v="2016-08-10T00:00:00"/>
    <d v="2016-08-10T00:00:00"/>
    <x v="1"/>
    <n v="15.6"/>
    <n v="0"/>
    <n v="45"/>
    <n v="0"/>
    <d v="1899-12-30T00:45:00"/>
    <d v="1899-12-30T00:02:53"/>
    <s v="YNHH"/>
    <x v="303"/>
    <n v="20.800000000000015"/>
    <n v="0"/>
    <x v="13"/>
    <m/>
    <d v="1899-12-30T05:23:05"/>
    <d v="1899-12-30T02:41:32"/>
    <m/>
    <n v="0"/>
    <n v="0"/>
    <d v="1899-12-30T01:15:35"/>
    <d v="1899-12-30T02:07:59"/>
    <d v="1899-12-30T00:37:47"/>
    <d v="1899-12-30T01:03:59"/>
    <n v="163"/>
    <x v="15"/>
    <x v="4"/>
    <n v="201608"/>
    <n v="33"/>
    <n v="0"/>
    <n v="10"/>
  </r>
  <r>
    <d v="2016-08-12T00:00:00"/>
    <d v="2016-08-12T00:00:00"/>
    <x v="0"/>
    <n v="1"/>
    <n v="0"/>
    <n v="35"/>
    <n v="0"/>
    <d v="1899-12-30T00:35:00"/>
    <d v="1899-12-30T00:35:00"/>
    <s v="Lake"/>
    <x v="260"/>
    <n v="1.7142857142857155"/>
    <n v="0"/>
    <x v="4"/>
    <m/>
    <d v="1899-12-30T01:24:00"/>
    <d v="1899-12-30T00:42:00"/>
    <m/>
    <n v="0"/>
    <n v="0"/>
    <d v="1899-12-30T15:17:00"/>
    <d v="1899-12-30T16:09:24"/>
    <d v="1899-12-30T07:38:30"/>
    <d v="1899-12-30T08:04:42"/>
    <n v="3264"/>
    <x v="15"/>
    <x v="4"/>
    <n v="201608"/>
    <n v="33"/>
    <n v="1"/>
    <n v="12"/>
  </r>
  <r>
    <d v="2016-08-13T00:00:00"/>
    <d v="2016-08-13T00:00:00"/>
    <x v="2"/>
    <n v="5.3"/>
    <n v="1"/>
    <n v="10"/>
    <n v="24"/>
    <d v="1899-12-30T01:10:24"/>
    <d v="1899-12-30T00:13:17"/>
    <s v="NBFreshFoam"/>
    <x v="17"/>
    <n v="4.5170454545454577"/>
    <n v="0"/>
    <x v="4"/>
    <s v="https://www.strava.com/activities/674349956"/>
    <d v="1899-12-30T05:48:01"/>
    <d v="1899-12-30T02:54:00"/>
    <m/>
    <n v="0"/>
    <n v="0"/>
    <d v="1899-12-30T05:48:01"/>
    <d v="1899-12-30T06:40:25"/>
    <d v="1899-12-30T02:54:00"/>
    <d v="1899-12-30T03:20:12"/>
    <n v="2896"/>
    <x v="15"/>
    <x v="4"/>
    <n v="201608"/>
    <n v="33"/>
    <n v="0"/>
    <n v="13"/>
  </r>
  <r>
    <d v="2016-08-14T00:00:00"/>
    <d v="2016-08-14T00:00:00"/>
    <x v="0"/>
    <n v="1.2"/>
    <n v="0"/>
    <n v="42"/>
    <n v="47"/>
    <d v="1899-12-30T00:42:47"/>
    <d v="1899-12-30T00:35:39"/>
    <s v="Lake"/>
    <x v="260"/>
    <n v="1.6828983248928724"/>
    <n v="0"/>
    <x v="4"/>
    <s v="https://www.strava.com/activities/675620460"/>
    <d v="1899-12-30T01:25:34"/>
    <d v="1899-12-30T00:42:47"/>
    <m/>
    <n v="0"/>
    <n v="0"/>
    <d v="1899-12-30T15:34:06"/>
    <d v="1899-12-30T16:26:30"/>
    <d v="1899-12-30T07:47:03"/>
    <d v="1899-12-30T08:13:15"/>
    <n v="3296"/>
    <x v="15"/>
    <x v="4"/>
    <n v="201608"/>
    <n v="34"/>
    <n v="0"/>
    <n v="14"/>
  </r>
  <r>
    <d v="2016-08-14T00:00:00"/>
    <d v="2016-08-14T00:00:00"/>
    <x v="1"/>
    <n v="29"/>
    <n v="1"/>
    <n v="54"/>
    <n v="53"/>
    <d v="1899-12-30T01:54:53"/>
    <d v="1899-12-30T00:03:58"/>
    <s v="Shiv"/>
    <x v="17"/>
    <n v="15.145800087044838"/>
    <n v="0"/>
    <x v="4"/>
    <s v="https://www.strava.com/activities/675818841"/>
    <d v="1899-12-30T07:23:41"/>
    <d v="1899-12-30T03:41:51"/>
    <m/>
    <n v="0"/>
    <n v="0"/>
    <d v="1899-12-30T01:43:47"/>
    <d v="1899-12-30T02:36:11"/>
    <d v="1899-12-30T00:51:54"/>
    <d v="1899-12-30T01:18:06"/>
    <n v="455"/>
    <x v="15"/>
    <x v="4"/>
    <n v="201608"/>
    <n v="34"/>
    <n v="0"/>
    <n v="14"/>
  </r>
  <r>
    <d v="2016-08-17T00:00:00"/>
    <d v="2016-08-17T00:00:00"/>
    <x v="0"/>
    <n v="0.8"/>
    <n v="0"/>
    <n v="30"/>
    <n v="0"/>
    <d v="1899-12-30T00:30:00"/>
    <d v="1899-12-30T00:37:30"/>
    <s v="Lake"/>
    <x v="540"/>
    <n v="1.6000000000000014"/>
    <n v="0"/>
    <x v="14"/>
    <s v="https://www.strava.com/activities/679139132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4"/>
    <n v="201608"/>
    <n v="34"/>
    <n v="2"/>
    <n v="17"/>
  </r>
  <r>
    <d v="2016-08-19T00:00:00"/>
    <d v="2016-08-19T00:00:00"/>
    <x v="0"/>
    <n v="1"/>
    <n v="0"/>
    <n v="37"/>
    <n v="20"/>
    <d v="1899-12-30T00:37:20"/>
    <d v="1899-12-30T00:37:20"/>
    <s v="Tremblant"/>
    <x v="563"/>
    <n v="1.6071428571428585"/>
    <n v="0"/>
    <x v="14"/>
    <s v="https://connect.garmin.com/modern/activity/1311347390"/>
    <d v="1899-12-30T01:29:36"/>
    <d v="1899-12-30T00:44:48"/>
    <m/>
    <n v="0"/>
    <n v="0"/>
    <d v="1899-12-30T16:18:08"/>
    <d v="1899-12-30T17:10:32"/>
    <d v="1899-12-30T08:09:04"/>
    <d v="1899-12-30T08:35:16"/>
    <n v="3352"/>
    <x v="15"/>
    <x v="4"/>
    <n v="201608"/>
    <n v="34"/>
    <n v="1"/>
    <n v="19"/>
  </r>
  <r>
    <d v="2016-08-19T00:00:00"/>
    <d v="2016-08-19T00:00:00"/>
    <x v="1"/>
    <n v="10.5"/>
    <n v="0"/>
    <n v="49"/>
    <n v="41"/>
    <d v="1899-12-30T00:49:41"/>
    <d v="1899-12-30T00:04:44"/>
    <s v="Tremblant"/>
    <x v="564"/>
    <n v="12.680308621268042"/>
    <n v="0"/>
    <x v="14"/>
    <s v="https://www.strava.com/activities/681863844"/>
    <d v="1899-12-30T08:49:57"/>
    <d v="1899-12-30T04:24:59"/>
    <m/>
    <n v="0"/>
    <n v="0"/>
    <d v="1899-12-30T02:03:58"/>
    <d v="1899-12-30T02:56:22"/>
    <d v="1899-12-30T01:01:59"/>
    <d v="1899-12-30T01:28:11"/>
    <n v="707"/>
    <x v="15"/>
    <x v="4"/>
    <n v="201608"/>
    <n v="34"/>
    <n v="0"/>
    <n v="19"/>
  </r>
  <r>
    <d v="2016-08-20T00:00:00"/>
    <d v="2016-08-20T00:00:00"/>
    <x v="0"/>
    <n v="0.7"/>
    <n v="0"/>
    <n v="28"/>
    <n v="21"/>
    <d v="1899-12-30T00:28:21"/>
    <d v="1899-12-30T00:40:30"/>
    <s v="Tremblant"/>
    <x v="565"/>
    <n v="1.4814814814814825"/>
    <n v="0"/>
    <x v="14"/>
    <s v="https://connect.garmin.com/modern/activity/1312541183"/>
    <d v="1899-12-30T01:37:12"/>
    <d v="1899-12-30T00:48:36"/>
    <m/>
    <n v="0"/>
    <n v="0"/>
    <d v="1899-12-30T17:41:06"/>
    <d v="1899-12-30T18:33:30"/>
    <d v="1899-12-30T08:50:33"/>
    <d v="1899-12-30T09:16:45"/>
    <n v="3451"/>
    <x v="15"/>
    <x v="4"/>
    <n v="201608"/>
    <n v="34"/>
    <n v="0"/>
    <n v="20"/>
  </r>
  <r>
    <d v="2016-08-21T00:00:00"/>
    <d v="2016-08-21T00:00:00"/>
    <x v="0"/>
    <n v="2.4"/>
    <n v="1"/>
    <n v="33"/>
    <n v="38"/>
    <d v="1899-12-30T01:33:38"/>
    <d v="1899-12-30T00:39:01"/>
    <s v="IMMT"/>
    <x v="397"/>
    <n v="1.5379138483446078"/>
    <n v="0"/>
    <x v="15"/>
    <m/>
    <d v="1899-12-30T01:33:38"/>
    <d v="1899-12-30T00:46:49"/>
    <m/>
    <n v="0"/>
    <n v="0"/>
    <d v="1899-12-30T17:02:10"/>
    <d v="1899-12-30T17:54:34"/>
    <d v="1899-12-30T08:31:05"/>
    <d v="1899-12-30T08:57:17"/>
    <n v="3398"/>
    <x v="15"/>
    <x v="4"/>
    <n v="201608"/>
    <n v="35"/>
    <n v="0"/>
    <n v="21"/>
  </r>
  <r>
    <d v="2016-08-21T00:00:00"/>
    <d v="2016-08-21T00:00:00"/>
    <x v="3"/>
    <n v="1"/>
    <n v="0"/>
    <n v="8"/>
    <n v="55"/>
    <d v="1899-12-30T00:08:55"/>
    <d v="1899-12-30T00:08:55"/>
    <s v="IMMT"/>
    <x v="397"/>
    <n v="6.7289719626168276"/>
    <n v="0"/>
    <x v="15"/>
    <m/>
    <d v="1899-12-30T00:00:00"/>
    <d v="1899-12-30T00:00:00"/>
    <m/>
    <n v="0"/>
    <n v="0"/>
    <d v="1899-12-30T03:53:37"/>
    <d v="1899-12-30T04:46:01"/>
    <d v="1899-12-30T01:56:49"/>
    <d v="1899-12-30T02:23:01"/>
    <n v="888"/>
    <x v="15"/>
    <x v="4"/>
    <n v="201608"/>
    <n v="35"/>
    <n v="0"/>
    <n v="21"/>
  </r>
  <r>
    <d v="2016-08-21T00:00:00"/>
    <d v="2016-08-21T00:00:00"/>
    <x v="1"/>
    <n v="112"/>
    <n v="6"/>
    <n v="29"/>
    <n v="6"/>
    <d v="1899-12-30T06:29:06"/>
    <d v="1899-12-30T00:03:28"/>
    <s v="Shiv"/>
    <x v="397"/>
    <n v="17.270624518118748"/>
    <n v="0"/>
    <x v="45"/>
    <s v="https://www.strava.com/activities/684504919"/>
    <d v="1899-12-30T06:29:06"/>
    <d v="1899-12-30T03:14:33"/>
    <m/>
    <n v="0"/>
    <n v="0"/>
    <d v="1899-12-30T01:31:01"/>
    <d v="1899-12-30T02:23:25"/>
    <d v="1899-12-30T00:45:31"/>
    <d v="1899-12-30T01:11:43"/>
    <n v="284"/>
    <x v="15"/>
    <x v="4"/>
    <n v="201608"/>
    <n v="35"/>
    <n v="0"/>
    <n v="21"/>
  </r>
  <r>
    <d v="2016-08-21T00:00:00"/>
    <d v="2016-08-21T00:00:00"/>
    <x v="4"/>
    <n v="1"/>
    <n v="0"/>
    <n v="8"/>
    <n v="58"/>
    <d v="1899-12-30T00:08:58"/>
    <d v="1899-12-30T00:08:58"/>
    <s v="IMMT"/>
    <x v="397"/>
    <n v="6.6914498141263996"/>
    <n v="0"/>
    <x v="45"/>
    <m/>
    <d v="1899-12-30T00:00:00"/>
    <d v="1899-12-30T00:00:00"/>
    <m/>
    <n v="0"/>
    <n v="0"/>
    <d v="1899-12-30T03:54:56"/>
    <d v="1899-12-30T04:47:20"/>
    <d v="1899-12-30T01:57:28"/>
    <d v="1899-12-30T02:23:40"/>
    <n v="899"/>
    <x v="15"/>
    <x v="4"/>
    <n v="201608"/>
    <n v="35"/>
    <n v="0"/>
    <n v="21"/>
  </r>
  <r>
    <d v="2016-08-21T00:00:00"/>
    <d v="2016-08-21T00:00:00"/>
    <x v="2"/>
    <n v="26.2"/>
    <n v="6"/>
    <n v="28"/>
    <n v="31"/>
    <d v="1899-12-30T06:28:31"/>
    <d v="1899-12-30T00:14:50"/>
    <s v="NBFreshFoam"/>
    <x v="397"/>
    <n v="4.0461584659602794"/>
    <n v="0"/>
    <x v="45"/>
    <m/>
    <d v="1899-12-30T06:28:31"/>
    <d v="1899-12-30T03:14:16"/>
    <m/>
    <n v="0"/>
    <n v="0"/>
    <d v="1899-12-30T06:28:31"/>
    <d v="1899-12-30T07:20:55"/>
    <d v="1899-12-30T03:14:16"/>
    <d v="1899-12-30T03:40:28"/>
    <n v="3006"/>
    <x v="15"/>
    <x v="4"/>
    <n v="201608"/>
    <n v="35"/>
    <n v="0"/>
    <n v="21"/>
  </r>
  <r>
    <d v="2016-08-21T00:00:00"/>
    <d v="2016-08-21T00:00:00"/>
    <x v="8"/>
    <n v="1"/>
    <n v="0"/>
    <n v="12"/>
    <n v="8"/>
    <d v="1899-12-30T00:12:08"/>
    <d v="1899-12-30T00:12:08"/>
    <s v="NBFreshFoam"/>
    <x v="397"/>
    <n v="4.9450549450549497"/>
    <n v="0"/>
    <x v="0"/>
    <m/>
    <d v="1899-12-30T00:00:00"/>
    <d v="1899-12-30T00:00:00"/>
    <m/>
    <n v="0"/>
    <n v="0"/>
    <d v="1899-12-30T05:17:54"/>
    <d v="1899-12-30T06:10:18"/>
    <d v="1899-12-30T02:38:57"/>
    <d v="1899-12-30T03:05:09"/>
    <n v="2734"/>
    <x v="15"/>
    <x v="4"/>
    <n v="201608"/>
    <n v="35"/>
    <n v="0"/>
    <n v="21"/>
  </r>
  <r>
    <d v="2016-08-21T00:00:00"/>
    <d v="2016-08-21T00:00:00"/>
    <x v="9"/>
    <n v="1"/>
    <n v="0"/>
    <n v="11"/>
    <n v="58"/>
    <d v="1899-12-30T00:11:58"/>
    <d v="1899-12-30T00:11:58"/>
    <s v="NBFreshFoam"/>
    <x v="397"/>
    <n v="5.0139275766016747"/>
    <n v="0"/>
    <x v="0"/>
    <m/>
    <d v="1899-12-30T00:00:00"/>
    <d v="1899-12-30T00:00:00"/>
    <m/>
    <n v="0"/>
    <n v="0"/>
    <d v="1899-12-30T05:13:32"/>
    <d v="1899-12-30T06:05:56"/>
    <d v="1899-12-30T02:36:46"/>
    <d v="1899-12-30T03:02:58"/>
    <n v="2676"/>
    <x v="15"/>
    <x v="4"/>
    <n v="201608"/>
    <n v="35"/>
    <n v="0"/>
    <n v="21"/>
  </r>
  <r>
    <d v="2016-08-21T00:00:00"/>
    <d v="2016-08-21T00:00:00"/>
    <x v="10"/>
    <n v="1"/>
    <n v="0"/>
    <n v="11"/>
    <n v="30"/>
    <d v="1899-12-30T00:11:30"/>
    <d v="1899-12-30T00:11:30"/>
    <s v="NBFreshFoam"/>
    <x v="397"/>
    <n v="5.2173913043478297"/>
    <n v="0"/>
    <x v="0"/>
    <m/>
    <d v="1899-12-30T00:00:00"/>
    <d v="1899-12-30T00:00:00"/>
    <m/>
    <n v="0"/>
    <n v="0"/>
    <d v="1899-12-30T05:01:18"/>
    <d v="1899-12-30T05:53:42"/>
    <d v="1899-12-30T02:30:39"/>
    <d v="1899-12-30T02:56:51"/>
    <n v="2515"/>
    <x v="15"/>
    <x v="4"/>
    <n v="201608"/>
    <n v="35"/>
    <n v="0"/>
    <n v="21"/>
  </r>
  <r>
    <d v="2016-08-21T00:00:00"/>
    <d v="2016-08-21T00:00:00"/>
    <x v="11"/>
    <n v="1"/>
    <n v="0"/>
    <n v="12"/>
    <n v="2"/>
    <d v="1899-12-30T00:12:02"/>
    <d v="1899-12-30T00:12:02"/>
    <s v="NBFreshFoam"/>
    <x v="397"/>
    <n v="4.9861495844875394"/>
    <n v="0"/>
    <x v="0"/>
    <m/>
    <d v="1899-12-30T00:00:00"/>
    <d v="1899-12-30T00:00:00"/>
    <m/>
    <n v="0"/>
    <n v="0"/>
    <d v="1899-12-30T05:15:16"/>
    <d v="1899-12-30T06:07:40"/>
    <d v="1899-12-30T02:37:38"/>
    <d v="1899-12-30T03:03:50"/>
    <n v="2709"/>
    <x v="15"/>
    <x v="4"/>
    <n v="201608"/>
    <n v="35"/>
    <n v="0"/>
    <n v="21"/>
  </r>
  <r>
    <d v="2016-08-21T00:00:00"/>
    <d v="2016-08-21T00:00:00"/>
    <x v="12"/>
    <n v="1"/>
    <n v="0"/>
    <n v="13"/>
    <n v="9"/>
    <d v="1899-12-30T00:13:09"/>
    <d v="1899-12-30T00:13:09"/>
    <s v="NBFreshFoam"/>
    <x v="397"/>
    <n v="4.5627376425855548"/>
    <n v="0"/>
    <x v="0"/>
    <m/>
    <d v="1899-12-30T00:00:00"/>
    <d v="1899-12-30T00:00:00"/>
    <m/>
    <n v="0"/>
    <n v="0"/>
    <d v="1899-12-30T05:44:32"/>
    <d v="1899-12-30T06:36:56"/>
    <d v="1899-12-30T02:52:16"/>
    <d v="1899-12-30T03:18:28"/>
    <n v="2881"/>
    <x v="15"/>
    <x v="4"/>
    <n v="201608"/>
    <n v="35"/>
    <n v="0"/>
    <n v="21"/>
  </r>
  <r>
    <d v="2016-08-21T00:00:00"/>
    <d v="2016-08-21T00:00:00"/>
    <x v="13"/>
    <n v="1"/>
    <n v="0"/>
    <n v="13"/>
    <n v="5"/>
    <d v="1899-12-30T00:13:05"/>
    <d v="1899-12-30T00:13:05"/>
    <s v="NBFreshFoam"/>
    <x v="397"/>
    <n v="4.5859872611465002"/>
    <n v="0"/>
    <x v="0"/>
    <m/>
    <d v="1899-12-30T00:00:00"/>
    <d v="1899-12-30T00:00:00"/>
    <m/>
    <n v="0"/>
    <n v="0"/>
    <d v="1899-12-30T05:42:47"/>
    <d v="1899-12-30T06:35:11"/>
    <d v="1899-12-30T02:51:23"/>
    <d v="1899-12-30T03:17:36"/>
    <n v="2878"/>
    <x v="15"/>
    <x v="4"/>
    <n v="201608"/>
    <n v="35"/>
    <n v="0"/>
    <n v="21"/>
  </r>
  <r>
    <d v="2016-08-21T00:00:00"/>
    <d v="2016-08-21T00:00:00"/>
    <x v="14"/>
    <n v="1"/>
    <n v="0"/>
    <n v="13"/>
    <n v="43"/>
    <d v="1899-12-30T00:13:43"/>
    <d v="1899-12-30T00:13:43"/>
    <s v="NBFreshFoam"/>
    <x v="397"/>
    <n v="4.3742405832320808"/>
    <n v="0"/>
    <x v="0"/>
    <m/>
    <d v="1899-12-30T00:00:00"/>
    <d v="1899-12-30T00:00:00"/>
    <m/>
    <n v="0"/>
    <n v="0"/>
    <d v="1899-12-30T05:59:23"/>
    <d v="1899-12-30T06:51:47"/>
    <d v="1899-12-30T02:59:41"/>
    <d v="1899-12-30T03:25:53"/>
    <n v="2930"/>
    <x v="15"/>
    <x v="4"/>
    <n v="201608"/>
    <n v="35"/>
    <n v="0"/>
    <n v="21"/>
  </r>
  <r>
    <d v="2016-08-21T00:00:00"/>
    <d v="2016-08-21T00:00:00"/>
    <x v="15"/>
    <n v="1"/>
    <n v="0"/>
    <n v="15"/>
    <n v="26"/>
    <d v="1899-12-30T00:15:26"/>
    <d v="1899-12-30T00:15:26"/>
    <s v="NBFreshFoam"/>
    <x v="397"/>
    <n v="3.8876889848812124"/>
    <n v="0"/>
    <x v="0"/>
    <m/>
    <d v="1899-12-30T00:00:00"/>
    <d v="1899-12-30T00:00:00"/>
    <m/>
    <n v="0"/>
    <n v="0"/>
    <d v="1899-12-30T06:44:21"/>
    <d v="1899-12-30T07:36:45"/>
    <d v="1899-12-30T03:22:11"/>
    <d v="1899-12-30T03:48:23"/>
    <n v="3045"/>
    <x v="15"/>
    <x v="4"/>
    <n v="201608"/>
    <n v="35"/>
    <n v="0"/>
    <n v="21"/>
  </r>
  <r>
    <d v="2016-08-21T00:00:00"/>
    <d v="2016-08-21T00:00:00"/>
    <x v="16"/>
    <n v="1"/>
    <n v="0"/>
    <n v="14"/>
    <n v="33"/>
    <d v="1899-12-30T00:14:33"/>
    <d v="1899-12-30T00:14:33"/>
    <s v="NBFreshFoam"/>
    <x v="397"/>
    <n v="4.1237113402061887"/>
    <n v="0"/>
    <x v="0"/>
    <m/>
    <d v="1899-12-30T00:00:00"/>
    <d v="1899-12-30T00:00:00"/>
    <m/>
    <n v="0"/>
    <n v="0"/>
    <d v="1899-12-30T06:21:13"/>
    <d v="1899-12-30T07:13:37"/>
    <d v="1899-12-30T03:10:36"/>
    <d v="1899-12-30T03:36:48"/>
    <n v="2991"/>
    <x v="15"/>
    <x v="4"/>
    <n v="201608"/>
    <n v="35"/>
    <n v="0"/>
    <n v="21"/>
  </r>
  <r>
    <d v="2016-08-21T00:00:00"/>
    <d v="2016-08-21T00:00:00"/>
    <x v="17"/>
    <n v="1"/>
    <n v="0"/>
    <n v="15"/>
    <n v="14"/>
    <d v="1899-12-30T00:15:14"/>
    <d v="1899-12-30T00:15:14"/>
    <s v="NBFreshFoam"/>
    <x v="397"/>
    <n v="3.938730853391688"/>
    <n v="0"/>
    <x v="0"/>
    <m/>
    <d v="1899-12-30T00:00:00"/>
    <d v="1899-12-30T00:00:00"/>
    <m/>
    <n v="0"/>
    <n v="0"/>
    <d v="1899-12-30T06:39:07"/>
    <d v="1899-12-30T07:31:31"/>
    <d v="1899-12-30T03:19:33"/>
    <d v="1899-12-30T03:45:45"/>
    <n v="3031"/>
    <x v="15"/>
    <x v="4"/>
    <n v="201608"/>
    <n v="35"/>
    <n v="0"/>
    <n v="21"/>
  </r>
  <r>
    <d v="2016-08-21T00:00:00"/>
    <d v="2016-08-21T00:00:00"/>
    <x v="18"/>
    <n v="1"/>
    <n v="0"/>
    <n v="16"/>
    <n v="15"/>
    <d v="1899-12-30T00:16:15"/>
    <d v="1899-12-30T00:16:15"/>
    <s v="NBFreshFoam"/>
    <x v="397"/>
    <n v="3.6923076923076952"/>
    <n v="0"/>
    <x v="0"/>
    <m/>
    <d v="1899-12-30T00:00:00"/>
    <d v="1899-12-30T00:00:00"/>
    <m/>
    <n v="0"/>
    <n v="0"/>
    <d v="1899-12-30T07:05:45"/>
    <d v="1899-12-30T07:58:09"/>
    <d v="1899-12-30T03:32:52"/>
    <d v="1899-12-30T03:59:05"/>
    <n v="3079"/>
    <x v="15"/>
    <x v="4"/>
    <n v="201608"/>
    <n v="35"/>
    <n v="0"/>
    <n v="21"/>
  </r>
  <r>
    <d v="2016-08-21T00:00:00"/>
    <d v="2016-08-21T00:00:00"/>
    <x v="19"/>
    <n v="1"/>
    <n v="0"/>
    <n v="14"/>
    <n v="56"/>
    <d v="1899-12-30T00:14:56"/>
    <d v="1899-12-30T00:14:56"/>
    <s v="NBFreshFoam"/>
    <x v="397"/>
    <n v="4.0178571428571459"/>
    <n v="0"/>
    <x v="0"/>
    <m/>
    <d v="1899-12-30T00:00:00"/>
    <d v="1899-12-30T00:00:00"/>
    <m/>
    <n v="0"/>
    <n v="0"/>
    <d v="1899-12-30T06:31:15"/>
    <d v="1899-12-30T07:23:39"/>
    <d v="1899-12-30T03:15:38"/>
    <d v="1899-12-30T03:41:50"/>
    <n v="3013"/>
    <x v="15"/>
    <x v="4"/>
    <n v="201608"/>
    <n v="35"/>
    <n v="0"/>
    <n v="21"/>
  </r>
  <r>
    <d v="2016-08-21T00:00:00"/>
    <d v="2016-08-21T00:00:00"/>
    <x v="20"/>
    <n v="1"/>
    <n v="0"/>
    <n v="15"/>
    <n v="59"/>
    <d v="1899-12-30T00:15:59"/>
    <d v="1899-12-30T00:15:59"/>
    <s v="NBFreshFoam"/>
    <x v="397"/>
    <n v="3.7539103232533915"/>
    <n v="0"/>
    <x v="0"/>
    <m/>
    <d v="1899-12-30T00:00:00"/>
    <d v="1899-12-30T00:00:00"/>
    <m/>
    <n v="0"/>
    <n v="0"/>
    <d v="1899-12-30T06:58:46"/>
    <d v="1899-12-30T07:51:10"/>
    <d v="1899-12-30T03:29:23"/>
    <d v="1899-12-30T03:55:35"/>
    <n v="3073"/>
    <x v="15"/>
    <x v="4"/>
    <n v="201608"/>
    <n v="35"/>
    <n v="0"/>
    <n v="21"/>
  </r>
  <r>
    <d v="2016-08-21T00:00:00"/>
    <d v="2016-08-21T00:00:00"/>
    <x v="21"/>
    <n v="1"/>
    <n v="0"/>
    <n v="15"/>
    <n v="23"/>
    <d v="1899-12-30T00:15:23"/>
    <d v="1899-12-30T00:15:23"/>
    <s v="NBFreshFoam"/>
    <x v="397"/>
    <n v="3.9003250270855934"/>
    <n v="0"/>
    <x v="0"/>
    <m/>
    <d v="1899-12-30T00:00:00"/>
    <d v="1899-12-30T00:00:00"/>
    <m/>
    <n v="0"/>
    <n v="0"/>
    <d v="1899-12-30T06:43:03"/>
    <d v="1899-12-30T07:35:27"/>
    <d v="1899-12-30T03:21:31"/>
    <d v="1899-12-30T03:47:43"/>
    <n v="3041"/>
    <x v="15"/>
    <x v="4"/>
    <n v="201608"/>
    <n v="35"/>
    <n v="0"/>
    <n v="21"/>
  </r>
  <r>
    <d v="2016-08-21T00:00:00"/>
    <d v="2016-08-21T00:00:00"/>
    <x v="25"/>
    <n v="1"/>
    <n v="0"/>
    <n v="17"/>
    <n v="20"/>
    <d v="1899-12-30T00:17:20"/>
    <d v="1899-12-30T00:17:20"/>
    <s v="NBFreshFoam"/>
    <x v="397"/>
    <n v="3.4615384615384648"/>
    <n v="0"/>
    <x v="0"/>
    <m/>
    <d v="1899-12-30T00:00:00"/>
    <d v="1899-12-30T00:00:00"/>
    <m/>
    <n v="0"/>
    <n v="0"/>
    <d v="1899-12-30T07:34:08"/>
    <d v="1899-12-30T08:26:32"/>
    <d v="1899-12-30T03:47:04"/>
    <d v="1899-12-30T04:13:16"/>
    <n v="3104"/>
    <x v="15"/>
    <x v="4"/>
    <n v="201608"/>
    <n v="35"/>
    <n v="0"/>
    <n v="21"/>
  </r>
  <r>
    <d v="2016-08-21T00:00:00"/>
    <d v="2016-08-21T00:00:00"/>
    <x v="26"/>
    <n v="1"/>
    <n v="0"/>
    <n v="13"/>
    <n v="56"/>
    <d v="1899-12-30T00:13:56"/>
    <d v="1899-12-30T00:13:56"/>
    <s v="NBFreshFoam"/>
    <x v="397"/>
    <n v="4.3062200956937833"/>
    <n v="0"/>
    <x v="0"/>
    <m/>
    <d v="1899-12-30T00:00:00"/>
    <d v="1899-12-30T00:00:00"/>
    <m/>
    <n v="0"/>
    <n v="0"/>
    <d v="1899-12-30T06:05:03"/>
    <d v="1899-12-30T06:57:27"/>
    <d v="1899-12-30T03:02:32"/>
    <d v="1899-12-30T03:28:44"/>
    <n v="2947"/>
    <x v="15"/>
    <x v="4"/>
    <n v="201608"/>
    <n v="35"/>
    <n v="0"/>
    <n v="21"/>
  </r>
  <r>
    <d v="2016-08-21T00:00:00"/>
    <d v="2016-08-21T00:00:00"/>
    <x v="27"/>
    <n v="1"/>
    <n v="0"/>
    <n v="16"/>
    <n v="32"/>
    <d v="1899-12-30T00:16:32"/>
    <d v="1899-12-30T00:16:32"/>
    <s v="NBFreshFoam"/>
    <x v="397"/>
    <n v="3.6290322580645182"/>
    <n v="0"/>
    <x v="0"/>
    <m/>
    <d v="1899-12-30T00:00:00"/>
    <d v="1899-12-30T00:00:00"/>
    <m/>
    <n v="0"/>
    <n v="0"/>
    <d v="1899-12-30T07:13:10"/>
    <d v="1899-12-30T08:05:34"/>
    <d v="1899-12-30T03:36:35"/>
    <d v="1899-12-30T04:02:47"/>
    <n v="3087"/>
    <x v="15"/>
    <x v="4"/>
    <n v="201608"/>
    <n v="35"/>
    <n v="0"/>
    <n v="21"/>
  </r>
  <r>
    <d v="2016-08-21T00:00:00"/>
    <d v="2016-08-21T00:00:00"/>
    <x v="28"/>
    <n v="1"/>
    <n v="0"/>
    <n v="17"/>
    <n v="27"/>
    <d v="1899-12-30T00:17:27"/>
    <d v="1899-12-30T00:17:27"/>
    <s v="NBFreshFoam"/>
    <x v="397"/>
    <n v="3.4383954154727823"/>
    <n v="0"/>
    <x v="0"/>
    <m/>
    <d v="1899-12-30T00:00:00"/>
    <d v="1899-12-30T00:00:00"/>
    <m/>
    <n v="0"/>
    <n v="0"/>
    <d v="1899-12-30T07:37:11"/>
    <d v="1899-12-30T08:29:35"/>
    <d v="1899-12-30T03:48:36"/>
    <d v="1899-12-30T04:14:48"/>
    <n v="3109"/>
    <x v="15"/>
    <x v="4"/>
    <n v="201608"/>
    <n v="35"/>
    <n v="0"/>
    <n v="21"/>
  </r>
  <r>
    <d v="2016-08-21T00:00:00"/>
    <d v="2016-08-21T00:00:00"/>
    <x v="29"/>
    <n v="1"/>
    <n v="0"/>
    <n v="14"/>
    <n v="54"/>
    <d v="1899-12-30T00:14:54"/>
    <d v="1899-12-30T00:14:54"/>
    <s v="NBFreshFoam"/>
    <x v="397"/>
    <n v="4.0268456375838957"/>
    <n v="0"/>
    <x v="0"/>
    <m/>
    <d v="1899-12-30T00:00:00"/>
    <d v="1899-12-30T00:00:00"/>
    <m/>
    <n v="0"/>
    <n v="0"/>
    <d v="1899-12-30T06:30:23"/>
    <d v="1899-12-30T07:22:47"/>
    <d v="1899-12-30T03:15:11"/>
    <d v="1899-12-30T03:41:23"/>
    <n v="3011"/>
    <x v="15"/>
    <x v="4"/>
    <n v="201608"/>
    <n v="35"/>
    <n v="0"/>
    <n v="21"/>
  </r>
  <r>
    <d v="2016-08-21T00:00:00"/>
    <d v="2016-08-21T00:00:00"/>
    <x v="30"/>
    <n v="1"/>
    <n v="0"/>
    <n v="14"/>
    <n v="48"/>
    <d v="1899-12-30T00:14:48"/>
    <d v="1899-12-30T00:14:48"/>
    <s v="NBFreshFoam"/>
    <x v="397"/>
    <n v="4.0540540540540571"/>
    <n v="0"/>
    <x v="0"/>
    <m/>
    <d v="1899-12-30T00:00:00"/>
    <d v="1899-12-30T00:00:00"/>
    <m/>
    <n v="0"/>
    <n v="0"/>
    <d v="1899-12-30T06:27:46"/>
    <d v="1899-12-30T07:20:10"/>
    <d v="1899-12-30T03:13:53"/>
    <d v="1899-12-30T03:40:05"/>
    <n v="3003"/>
    <x v="15"/>
    <x v="4"/>
    <n v="201608"/>
    <n v="35"/>
    <n v="0"/>
    <n v="21"/>
  </r>
  <r>
    <d v="2016-08-21T00:00:00"/>
    <d v="2016-08-21T00:00:00"/>
    <x v="31"/>
    <n v="1"/>
    <n v="0"/>
    <n v="15"/>
    <n v="6"/>
    <d v="1899-12-30T00:15:06"/>
    <d v="1899-12-30T00:15:06"/>
    <s v="NBFreshFoam"/>
    <x v="397"/>
    <n v="3.9735099337748374"/>
    <n v="0"/>
    <x v="0"/>
    <m/>
    <d v="1899-12-30T00:00:00"/>
    <d v="1899-12-30T00:00:00"/>
    <m/>
    <n v="0"/>
    <n v="0"/>
    <d v="1899-12-30T06:35:37"/>
    <d v="1899-12-30T07:28:01"/>
    <d v="1899-12-30T03:17:49"/>
    <d v="1899-12-30T03:44:01"/>
    <n v="3024"/>
    <x v="15"/>
    <x v="4"/>
    <n v="201608"/>
    <n v="35"/>
    <n v="0"/>
    <n v="21"/>
  </r>
  <r>
    <d v="2016-08-21T00:00:00"/>
    <d v="2016-08-21T00:00:00"/>
    <x v="32"/>
    <n v="1"/>
    <n v="0"/>
    <n v="16"/>
    <n v="1"/>
    <d v="1899-12-30T00:16:01"/>
    <d v="1899-12-30T00:16:01"/>
    <s v="NBFreshFoam"/>
    <x v="397"/>
    <n v="3.7460978147762778"/>
    <n v="0"/>
    <x v="0"/>
    <m/>
    <d v="1899-12-30T00:00:00"/>
    <d v="1899-12-30T00:00:00"/>
    <m/>
    <n v="0"/>
    <n v="0"/>
    <d v="1899-12-30T06:59:38"/>
    <d v="1899-12-30T07:52:02"/>
    <d v="1899-12-30T03:29:49"/>
    <d v="1899-12-30T03:56:01"/>
    <n v="3076"/>
    <x v="15"/>
    <x v="4"/>
    <n v="201608"/>
    <n v="35"/>
    <n v="0"/>
    <n v="21"/>
  </r>
  <r>
    <d v="2016-08-21T00:00:00"/>
    <d v="2016-08-21T00:00:00"/>
    <x v="33"/>
    <n v="1"/>
    <n v="0"/>
    <n v="17"/>
    <n v="25"/>
    <d v="1899-12-30T00:17:25"/>
    <d v="1899-12-30T00:17:25"/>
    <s v="NBFreshFoam"/>
    <x v="397"/>
    <n v="3.4449760765550264"/>
    <n v="0"/>
    <x v="0"/>
    <m/>
    <d v="1899-12-30T00:00:00"/>
    <d v="1899-12-30T00:00:00"/>
    <m/>
    <n v="0"/>
    <n v="0"/>
    <d v="1899-12-30T07:36:19"/>
    <d v="1899-12-30T08:28:43"/>
    <d v="1899-12-30T03:48:10"/>
    <d v="1899-12-30T04:14:22"/>
    <n v="3107"/>
    <x v="15"/>
    <x v="4"/>
    <n v="201608"/>
    <n v="35"/>
    <n v="0"/>
    <n v="21"/>
  </r>
  <r>
    <d v="2016-08-21T00:00:00"/>
    <d v="2016-08-21T00:00:00"/>
    <x v="34"/>
    <n v="1"/>
    <n v="0"/>
    <n v="17"/>
    <n v="26"/>
    <d v="1899-12-30T00:17:26"/>
    <d v="1899-12-30T00:17:26"/>
    <s v="NBFreshFoam"/>
    <x v="397"/>
    <n v="3.4416826003824119"/>
    <n v="0"/>
    <x v="0"/>
    <m/>
    <d v="1899-12-30T00:00:00"/>
    <d v="1899-12-30T00:00:00"/>
    <m/>
    <n v="0"/>
    <n v="0"/>
    <d v="1899-12-30T07:36:45"/>
    <d v="1899-12-30T08:29:09"/>
    <d v="1899-12-30T03:48:23"/>
    <d v="1899-12-30T04:14:35"/>
    <n v="3108"/>
    <x v="15"/>
    <x v="4"/>
    <n v="201608"/>
    <n v="35"/>
    <n v="0"/>
    <n v="21"/>
  </r>
  <r>
    <d v="2016-08-21T00:00:00"/>
    <d v="2016-08-21T00:00:00"/>
    <x v="35"/>
    <n v="1"/>
    <n v="0"/>
    <n v="16"/>
    <n v="33"/>
    <d v="1899-12-30T00:16:33"/>
    <d v="1899-12-30T00:16:33"/>
    <s v="NBFreshFoam"/>
    <x v="397"/>
    <n v="3.6253776435045348"/>
    <n v="0"/>
    <x v="0"/>
    <m/>
    <d v="1899-12-30T00:00:00"/>
    <d v="1899-12-30T00:00:00"/>
    <m/>
    <n v="0"/>
    <n v="0"/>
    <d v="1899-12-30T07:13:37"/>
    <d v="1899-12-30T08:06:01"/>
    <d v="1899-12-30T03:36:48"/>
    <d v="1899-12-30T04:03:00"/>
    <n v="3088"/>
    <x v="15"/>
    <x v="4"/>
    <n v="201608"/>
    <n v="35"/>
    <n v="0"/>
    <n v="21"/>
  </r>
  <r>
    <d v="2016-08-21T00:00:00"/>
    <d v="2016-08-21T00:00:00"/>
    <x v="36"/>
    <n v="1"/>
    <n v="0"/>
    <n v="15"/>
    <n v="42"/>
    <d v="1899-12-30T00:15:42"/>
    <d v="1899-12-30T00:15:42"/>
    <s v="NBFreshFoam"/>
    <x v="397"/>
    <n v="3.8216560509554172"/>
    <n v="0"/>
    <x v="0"/>
    <m/>
    <d v="1899-12-30T00:00:00"/>
    <d v="1899-12-30T00:00:00"/>
    <m/>
    <n v="0"/>
    <n v="0"/>
    <d v="1899-12-30T06:51:20"/>
    <d v="1899-12-30T07:43:44"/>
    <d v="1899-12-30T03:25:40"/>
    <d v="1899-12-30T03:51:52"/>
    <n v="3062"/>
    <x v="15"/>
    <x v="4"/>
    <n v="201608"/>
    <n v="35"/>
    <n v="0"/>
    <n v="21"/>
  </r>
  <r>
    <d v="2016-08-28T00:00:00"/>
    <d v="2016-08-28T00:00:00"/>
    <x v="2"/>
    <n v="3"/>
    <n v="0"/>
    <n v="35"/>
    <n v="48"/>
    <d v="1899-12-30T00:35:48"/>
    <d v="1899-12-30T00:11:56"/>
    <s v="NBFreshFoam"/>
    <x v="566"/>
    <n v="5.0279329608938594"/>
    <n v="0"/>
    <x v="4"/>
    <s v="https://www.strava.com/activities/692270490"/>
    <d v="1899-12-30T05:12:39"/>
    <d v="1899-12-30T02:36:20"/>
    <m/>
    <n v="0"/>
    <n v="0"/>
    <d v="1899-12-30T05:12:39"/>
    <d v="1899-12-30T06:05:03"/>
    <d v="1899-12-30T02:36:20"/>
    <d v="1899-12-30T03:02:32"/>
    <n v="2664"/>
    <x v="15"/>
    <x v="4"/>
    <n v="201608"/>
    <n v="36"/>
    <n v="6"/>
    <n v="28"/>
  </r>
  <r>
    <d v="2016-08-30T00:00:00"/>
    <d v="2016-08-30T00:00:00"/>
    <x v="2"/>
    <n v="2.2799999999999998"/>
    <n v="0"/>
    <n v="30"/>
    <n v="0"/>
    <d v="1899-12-30T00:30:00"/>
    <d v="1899-12-30T00:13:09"/>
    <s v="VazeePrism"/>
    <x v="274"/>
    <n v="4.5600000000000041"/>
    <n v="0"/>
    <x v="13"/>
    <m/>
    <d v="1899-12-30T05:44:44"/>
    <d v="1899-12-30T02:52:22"/>
    <m/>
    <n v="0"/>
    <n v="0"/>
    <d v="1899-12-30T05:44:44"/>
    <d v="1899-12-30T06:37:08"/>
    <d v="1899-12-30T02:52:22"/>
    <d v="1899-12-30T03:18:34"/>
    <n v="2882"/>
    <x v="15"/>
    <x v="4"/>
    <n v="201608"/>
    <n v="36"/>
    <n v="1"/>
    <n v="30"/>
  </r>
  <r>
    <d v="2016-09-04T00:00:00"/>
    <d v="2016-09-04T00:00:00"/>
    <x v="2"/>
    <n v="3.11"/>
    <n v="0"/>
    <n v="31"/>
    <n v="16"/>
    <d v="1899-12-30T00:31:16"/>
    <d v="1899-12-30T00:10:03"/>
    <s v="NBFreshFoam"/>
    <x v="567"/>
    <n v="5.968017057569301"/>
    <n v="0"/>
    <x v="14"/>
    <s v="https://www.strava.com/activities/700404448"/>
    <d v="1899-12-30T04:23:24"/>
    <d v="1899-12-30T02:11:42"/>
    <m/>
    <n v="0"/>
    <n v="0"/>
    <d v="1899-12-30T04:23:24"/>
    <d v="1899-12-30T05:15:48"/>
    <d v="1899-12-30T02:11:42"/>
    <d v="1899-12-30T02:37:54"/>
    <n v="1593"/>
    <x v="15"/>
    <x v="5"/>
    <n v="201609"/>
    <n v="37"/>
    <n v="0"/>
    <n v="4"/>
  </r>
  <r>
    <d v="2016-09-05T00:00:00"/>
    <d v="2016-09-05T00:00:00"/>
    <x v="2"/>
    <n v="3.1"/>
    <n v="0"/>
    <n v="27"/>
    <n v="23"/>
    <d v="1899-12-30T00:27:23"/>
    <d v="1899-12-30T00:08:50"/>
    <s v="NBFreshFoam"/>
    <x v="112"/>
    <n v="6.792452830188684"/>
    <n v="0"/>
    <x v="14"/>
    <m/>
    <d v="1899-12-30T03:51:26"/>
    <d v="1899-12-30T01:55:43"/>
    <m/>
    <n v="0"/>
    <n v="0"/>
    <d v="1899-12-30T03:51:26"/>
    <d v="1899-12-30T04:43:50"/>
    <d v="1899-12-30T01:55:43"/>
    <d v="1899-12-30T02:21:55"/>
    <n v="870"/>
    <x v="15"/>
    <x v="5"/>
    <n v="201609"/>
    <n v="37"/>
    <n v="0"/>
    <n v="5"/>
  </r>
  <r>
    <d v="2016-09-09T00:00:00"/>
    <d v="2016-09-09T00:00:00"/>
    <x v="2"/>
    <n v="2.7"/>
    <n v="0"/>
    <n v="29"/>
    <n v="4"/>
    <d v="1899-12-30T00:29:04"/>
    <d v="1899-12-30T00:10:46"/>
    <s v="NBFreshFoam"/>
    <x v="17"/>
    <n v="5.5733944954128489"/>
    <n v="0"/>
    <x v="4"/>
    <s v="https://www.strava.com/activities/705865793"/>
    <d v="1899-12-30T04:42:03"/>
    <d v="1899-12-30T02:21:02"/>
    <m/>
    <n v="0"/>
    <n v="0"/>
    <d v="1899-12-30T04:42:03"/>
    <d v="1899-12-30T05:34:27"/>
    <d v="1899-12-30T02:21:02"/>
    <d v="1899-12-30T02:47:14"/>
    <n v="2110"/>
    <x v="15"/>
    <x v="5"/>
    <n v="201609"/>
    <n v="37"/>
    <n v="3"/>
    <n v="9"/>
  </r>
  <r>
    <d v="2016-09-09T00:00:00"/>
    <d v="2016-09-09T00:00:00"/>
    <x v="1"/>
    <n v="12"/>
    <n v="0"/>
    <n v="57"/>
    <n v="51"/>
    <d v="1899-12-30T00:57:51"/>
    <d v="1899-12-30T00:04:49"/>
    <s v="Ciocci"/>
    <x v="17"/>
    <n v="12.445980985306837"/>
    <n v="0"/>
    <x v="4"/>
    <s v="https://www.strava.com/activities/706208856"/>
    <d v="1899-12-30T08:59:56"/>
    <d v="1899-12-30T04:29:58"/>
    <m/>
    <n v="0"/>
    <n v="0"/>
    <d v="1899-12-30T02:06:18"/>
    <d v="1899-12-30T02:58:42"/>
    <d v="1899-12-30T01:03:09"/>
    <d v="1899-12-30T01:29:21"/>
    <n v="716"/>
    <x v="15"/>
    <x v="5"/>
    <n v="201609"/>
    <n v="37"/>
    <n v="0"/>
    <n v="9"/>
  </r>
  <r>
    <d v="2016-09-11T00:00:00"/>
    <d v="2016-09-11T00:00:00"/>
    <x v="2"/>
    <n v="2"/>
    <n v="0"/>
    <n v="21"/>
    <n v="11"/>
    <d v="1899-12-30T00:21:11"/>
    <d v="1899-12-30T00:10:35"/>
    <s v="NBFreshFoam"/>
    <x v="568"/>
    <n v="5.6648308418568103"/>
    <n v="0"/>
    <x v="2"/>
    <s v="https://www.strava.com/activities/711272116"/>
    <d v="1899-12-30T04:37:30"/>
    <d v="1899-12-30T02:18:45"/>
    <m/>
    <n v="0"/>
    <n v="0"/>
    <d v="1899-12-30T04:37:30"/>
    <d v="1899-12-30T05:29:54"/>
    <d v="1899-12-30T02:18:45"/>
    <d v="1899-12-30T02:44:57"/>
    <n v="2002"/>
    <x v="15"/>
    <x v="5"/>
    <n v="201609"/>
    <n v="38"/>
    <n v="1"/>
    <n v="11"/>
  </r>
  <r>
    <d v="2016-09-16T00:00:00"/>
    <d v="2016-09-16T00:00:00"/>
    <x v="1"/>
    <n v="13.9"/>
    <n v="1"/>
    <n v="4"/>
    <n v="38"/>
    <d v="1899-12-30T01:04:38"/>
    <d v="1899-12-30T00:04:39"/>
    <s v="Ciocci"/>
    <x v="17"/>
    <n v="12.903558535327496"/>
    <n v="0"/>
    <x v="2"/>
    <s v="https://www.strava.com/activities/714450609"/>
    <d v="1899-12-30T08:40:47"/>
    <d v="1899-12-30T04:20:24"/>
    <m/>
    <n v="0"/>
    <n v="0"/>
    <d v="1899-12-30T02:01:50"/>
    <d v="1899-12-30T02:54:14"/>
    <d v="1899-12-30T01:00:55"/>
    <d v="1899-12-30T01:27:07"/>
    <n v="693"/>
    <x v="15"/>
    <x v="5"/>
    <n v="201609"/>
    <n v="38"/>
    <n v="4"/>
    <n v="16"/>
  </r>
  <r>
    <d v="2016-09-16T00:00:00"/>
    <d v="2016-09-16T00:00:00"/>
    <x v="2"/>
    <n v="3.5"/>
    <n v="0"/>
    <n v="41"/>
    <n v="50"/>
    <d v="1899-12-30T00:41:50"/>
    <d v="1899-12-30T00:11:57"/>
    <s v="NBFreshFoam"/>
    <x v="569"/>
    <n v="5.0199203187251031"/>
    <n v="0"/>
    <x v="14"/>
    <m/>
    <d v="1899-12-30T05:13:09"/>
    <d v="1899-12-30T02:36:35"/>
    <m/>
    <n v="0"/>
    <n v="0"/>
    <d v="1899-12-30T05:13:09"/>
    <d v="1899-12-30T06:05:33"/>
    <d v="1899-12-30T02:36:35"/>
    <d v="1899-12-30T03:02:47"/>
    <n v="2674"/>
    <x v="15"/>
    <x v="5"/>
    <n v="201609"/>
    <n v="38"/>
    <n v="0"/>
    <n v="16"/>
  </r>
  <r>
    <d v="2016-09-20T00:00:00"/>
    <d v="2016-09-20T00:00:00"/>
    <x v="2"/>
    <n v="3.1"/>
    <n v="0"/>
    <n v="37"/>
    <n v="35"/>
    <d v="1899-12-30T00:37:35"/>
    <d v="1899-12-30T00:12:07"/>
    <s v="VazeePrism"/>
    <x v="351"/>
    <n v="4.9490022172949049"/>
    <n v="0"/>
    <x v="2"/>
    <m/>
    <d v="1899-12-30T05:17:38"/>
    <d v="1899-12-30T02:38:49"/>
    <m/>
    <n v="0"/>
    <n v="0"/>
    <d v="1899-12-30T05:17:38"/>
    <d v="1899-12-30T06:10:02"/>
    <d v="1899-12-30T02:38:49"/>
    <d v="1899-12-30T03:05:01"/>
    <n v="2732"/>
    <x v="15"/>
    <x v="5"/>
    <n v="201609"/>
    <n v="39"/>
    <n v="3"/>
    <n v="20"/>
  </r>
  <r>
    <d v="2016-09-21T00:00:00"/>
    <d v="2016-09-21T00:00:00"/>
    <x v="2"/>
    <n v="3.1"/>
    <n v="0"/>
    <n v="33"/>
    <n v="38"/>
    <d v="1899-12-30T00:33:38"/>
    <d v="1899-12-30T00:10:51"/>
    <s v="VazeePrism"/>
    <x v="351"/>
    <n v="5.5302279484638301"/>
    <n v="0"/>
    <x v="2"/>
    <m/>
    <d v="1899-12-30T04:44:15"/>
    <d v="1899-12-30T02:22:08"/>
    <m/>
    <n v="0"/>
    <n v="0"/>
    <d v="1899-12-30T04:44:15"/>
    <d v="1899-12-30T05:36:39"/>
    <d v="1899-12-30T02:22:08"/>
    <d v="1899-12-30T02:48:20"/>
    <n v="2165"/>
    <x v="15"/>
    <x v="5"/>
    <n v="201609"/>
    <n v="39"/>
    <n v="0"/>
    <n v="21"/>
  </r>
  <r>
    <d v="2016-09-23T00:00:00"/>
    <d v="2016-09-23T00:00:00"/>
    <x v="2"/>
    <n v="3.8"/>
    <n v="0"/>
    <n v="57"/>
    <n v="22"/>
    <d v="1899-12-30T00:57:22"/>
    <d v="1899-12-30T00:15:06"/>
    <s v="Scott"/>
    <x v="570"/>
    <n v="3.9744334689134253"/>
    <n v="0"/>
    <x v="14"/>
    <m/>
    <d v="1899-12-30T06:35:32"/>
    <d v="1899-12-30T03:17:46"/>
    <m/>
    <n v="0"/>
    <n v="0"/>
    <d v="1899-12-30T06:35:32"/>
    <d v="1899-12-30T07:27:56"/>
    <d v="1899-12-30T03:17:46"/>
    <d v="1899-12-30T03:43:58"/>
    <n v="3023"/>
    <x v="15"/>
    <x v="5"/>
    <n v="201609"/>
    <n v="39"/>
    <n v="1"/>
    <n v="23"/>
  </r>
  <r>
    <d v="2016-09-27T00:00:00"/>
    <d v="2016-09-27T00:00:00"/>
    <x v="2"/>
    <n v="3.1"/>
    <n v="0"/>
    <n v="31"/>
    <n v="58"/>
    <d v="1899-12-30T00:31:58"/>
    <d v="1899-12-30T00:10:19"/>
    <s v="VazeePrism"/>
    <x v="491"/>
    <n v="5.8185610010427578"/>
    <n v="0"/>
    <x v="14"/>
    <s v="https://www.strava.com/activities/726823078"/>
    <d v="1899-12-30T04:30:10"/>
    <d v="1899-12-30T02:15:05"/>
    <m/>
    <n v="0"/>
    <n v="0"/>
    <d v="1899-12-30T04:30:10"/>
    <d v="1899-12-30T05:22:34"/>
    <d v="1899-12-30T02:15:05"/>
    <d v="1899-12-30T02:41:17"/>
    <n v="1794"/>
    <x v="15"/>
    <x v="5"/>
    <n v="201609"/>
    <n v="40"/>
    <n v="3"/>
    <n v="27"/>
  </r>
  <r>
    <d v="2016-10-02T00:00:00"/>
    <d v="2016-10-02T00:00:00"/>
    <x v="2"/>
    <n v="3"/>
    <n v="0"/>
    <n v="31"/>
    <n v="30"/>
    <d v="1899-12-30T00:31:30"/>
    <d v="1899-12-30T00:10:30"/>
    <s v="NBFreshFoam"/>
    <x v="2"/>
    <n v="5.714285714285718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43"/>
    <x v="15"/>
    <x v="6"/>
    <n v="201610"/>
    <n v="41"/>
    <n v="4"/>
    <n v="2"/>
  </r>
  <r>
    <d v="2016-10-03T00:00:00"/>
    <d v="2016-10-03T00:00:00"/>
    <x v="2"/>
    <n v="3.1"/>
    <n v="0"/>
    <n v="36"/>
    <n v="33"/>
    <d v="1899-12-30T00:36:33"/>
    <d v="1899-12-30T00:11:47"/>
    <s v="VazeePrism"/>
    <x v="351"/>
    <n v="5.0889192886456946"/>
    <n v="0"/>
    <x v="2"/>
    <m/>
    <d v="1899-12-30T05:08:54"/>
    <d v="1899-12-30T02:34:27"/>
    <m/>
    <n v="0"/>
    <n v="0"/>
    <d v="1899-12-30T05:08:54"/>
    <d v="1899-12-30T06:01:18"/>
    <d v="1899-12-30T02:34:27"/>
    <d v="1899-12-30T03:00:39"/>
    <n v="2620"/>
    <x v="15"/>
    <x v="6"/>
    <n v="201610"/>
    <n v="41"/>
    <n v="0"/>
    <n v="3"/>
  </r>
  <r>
    <d v="2016-10-05T00:00:00"/>
    <d v="2016-10-05T00:00:00"/>
    <x v="2"/>
    <n v="3.1"/>
    <n v="0"/>
    <n v="34"/>
    <n v="30"/>
    <d v="1899-12-30T00:34:30"/>
    <d v="1899-12-30T00:11:08"/>
    <s v="VazeePrism"/>
    <x v="351"/>
    <n v="5.3913043478260914"/>
    <n v="0"/>
    <x v="2"/>
    <m/>
    <d v="1899-12-30T04:51:35"/>
    <d v="1899-12-30T02:25:47"/>
    <m/>
    <n v="0"/>
    <n v="0"/>
    <d v="1899-12-30T04:51:35"/>
    <d v="1899-12-30T05:43:59"/>
    <d v="1899-12-30T02:25:47"/>
    <d v="1899-12-30T02:51:59"/>
    <n v="2332"/>
    <x v="15"/>
    <x v="6"/>
    <n v="201610"/>
    <n v="41"/>
    <n v="1"/>
    <n v="5"/>
  </r>
  <r>
    <d v="2016-10-07T00:00:00"/>
    <d v="2016-10-07T00:00:00"/>
    <x v="2"/>
    <n v="4.2"/>
    <n v="0"/>
    <n v="49"/>
    <n v="4"/>
    <d v="1899-12-30T00:49:04"/>
    <d v="1899-12-30T00:11:41"/>
    <s v="NBFreshFoam"/>
    <x v="17"/>
    <n v="5.1358695652173951"/>
    <n v="0"/>
    <x v="14"/>
    <m/>
    <d v="1899-12-30T05:06:05"/>
    <d v="1899-12-30T02:33:02"/>
    <m/>
    <n v="0"/>
    <n v="0"/>
    <d v="1899-12-30T05:06:05"/>
    <d v="1899-12-30T05:58:29"/>
    <d v="1899-12-30T02:33:02"/>
    <d v="1899-12-30T02:59:14"/>
    <n v="2572"/>
    <x v="15"/>
    <x v="6"/>
    <n v="201610"/>
    <n v="41"/>
    <n v="1"/>
    <n v="7"/>
  </r>
  <r>
    <d v="2016-10-13T00:00:00"/>
    <d v="2016-10-13T00:00:00"/>
    <x v="2"/>
    <n v="3.1"/>
    <n v="0"/>
    <n v="35"/>
    <n v="4"/>
    <d v="1899-12-30T00:35:04"/>
    <d v="1899-12-30T00:11:19"/>
    <s v="VazeePrism"/>
    <x v="351"/>
    <n v="5.3041825095057069"/>
    <n v="0"/>
    <x v="14"/>
    <m/>
    <d v="1899-12-30T04:56:22"/>
    <d v="1899-12-30T02:28:11"/>
    <m/>
    <n v="0"/>
    <n v="0"/>
    <d v="1899-12-30T04:56:22"/>
    <d v="1899-12-30T05:48:46"/>
    <d v="1899-12-30T02:28:11"/>
    <d v="1899-12-30T02:54:23"/>
    <n v="2421"/>
    <x v="15"/>
    <x v="6"/>
    <n v="201610"/>
    <n v="42"/>
    <n v="5"/>
    <n v="13"/>
  </r>
  <r>
    <d v="2016-10-14T00:00:00"/>
    <d v="2016-10-14T00:00:00"/>
    <x v="1"/>
    <n v="16.7"/>
    <n v="1"/>
    <n v="19"/>
    <n v="9"/>
    <d v="1899-12-30T01:19:09"/>
    <d v="1899-12-30T00:04:44"/>
    <s v="Ciocci"/>
    <x v="17"/>
    <n v="12.659507264687313"/>
    <n v="0"/>
    <x v="19"/>
    <s v="road with Chris"/>
    <d v="1899-12-30T08:50:50"/>
    <d v="1899-12-30T04:25:25"/>
    <m/>
    <n v="0"/>
    <n v="0"/>
    <d v="1899-12-30T02:04:11"/>
    <d v="1899-12-30T02:56:35"/>
    <d v="1899-12-30T01:02:05"/>
    <d v="1899-12-30T01:28:17"/>
    <n v="709"/>
    <x v="15"/>
    <x v="6"/>
    <n v="201610"/>
    <n v="42"/>
    <n v="0"/>
    <n v="14"/>
  </r>
  <r>
    <d v="2016-10-16T00:00:00"/>
    <d v="2016-10-16T00:00:00"/>
    <x v="2"/>
    <n v="3.1"/>
    <n v="0"/>
    <n v="32"/>
    <n v="17"/>
    <d v="1899-12-30T00:32:17"/>
    <d v="1899-12-30T00:10:25"/>
    <s v="NBFreshFoam"/>
    <x v="421"/>
    <n v="5.7614868353123434"/>
    <n v="0"/>
    <x v="14"/>
    <s v="Ran with Hunter"/>
    <d v="1899-12-30T04:32:51"/>
    <d v="1899-12-30T02:16:25"/>
    <m/>
    <n v="0"/>
    <n v="0"/>
    <d v="1899-12-30T04:32:51"/>
    <d v="1899-12-30T05:25:15"/>
    <d v="1899-12-30T02:16:25"/>
    <d v="1899-12-30T02:42:37"/>
    <n v="1878"/>
    <x v="15"/>
    <x v="6"/>
    <n v="201610"/>
    <n v="43"/>
    <n v="1"/>
    <n v="16"/>
  </r>
  <r>
    <d v="2016-10-28T00:00:00"/>
    <d v="2016-10-28T00:00:00"/>
    <x v="2"/>
    <n v="3.1"/>
    <n v="0"/>
    <n v="34"/>
    <n v="0"/>
    <d v="1899-12-30T00:34:00"/>
    <d v="1899-12-30T00:10:58"/>
    <s v="NBFreshFoam"/>
    <x v="2"/>
    <n v="5.4705882352941222"/>
    <n v="0"/>
    <x v="13"/>
    <s v="Scrubs ep 1&amp;2"/>
    <d v="1899-12-30T04:47:21"/>
    <d v="1899-12-30T02:23:41"/>
    <m/>
    <n v="0"/>
    <n v="0"/>
    <d v="1899-12-30T04:47:21"/>
    <d v="1899-12-30T05:39:45"/>
    <d v="1899-12-30T02:23:41"/>
    <d v="1899-12-30T02:49:53"/>
    <n v="2236"/>
    <x v="15"/>
    <x v="6"/>
    <n v="201610"/>
    <n v="44"/>
    <n v="11"/>
    <n v="28"/>
  </r>
  <r>
    <d v="2016-10-30T00:00:00"/>
    <d v="2016-10-30T00:00:00"/>
    <x v="1"/>
    <n v="24"/>
    <n v="1"/>
    <n v="48"/>
    <n v="44"/>
    <d v="1899-12-30T01:48:44"/>
    <d v="1899-12-30T00:04:32"/>
    <s v="Ciocci"/>
    <x v="17"/>
    <n v="13.243408951563469"/>
    <n v="0"/>
    <x v="14"/>
    <m/>
    <d v="1899-12-30T08:27:25"/>
    <d v="1899-12-30T04:13:43"/>
    <m/>
    <n v="0"/>
    <n v="0"/>
    <d v="1899-12-30T01:58:42"/>
    <d v="1899-12-30T02:51:06"/>
    <d v="1899-12-30T00:59:21"/>
    <d v="1899-12-30T01:25:33"/>
    <n v="669"/>
    <x v="15"/>
    <x v="6"/>
    <n v="201610"/>
    <n v="45"/>
    <n v="1"/>
    <n v="30"/>
  </r>
  <r>
    <d v="2016-11-06T00:00:00"/>
    <d v="2016-11-06T00:00:00"/>
    <x v="2"/>
    <n v="1"/>
    <n v="0"/>
    <n v="11"/>
    <n v="0"/>
    <d v="1899-12-30T00:11:00"/>
    <d v="1899-12-30T00:11:00"/>
    <s v="NBFreshFoam"/>
    <x v="2"/>
    <n v="5.4545454545454586"/>
    <n v="0"/>
    <x v="13"/>
    <m/>
    <d v="1899-12-30T04:48:12"/>
    <d v="1899-12-30T02:24:06"/>
    <m/>
    <n v="0"/>
    <n v="0"/>
    <d v="1899-12-30T04:48:12"/>
    <d v="1899-12-30T05:40:36"/>
    <d v="1899-12-30T02:24:06"/>
    <d v="1899-12-30T02:50:18"/>
    <n v="2250"/>
    <x v="15"/>
    <x v="7"/>
    <n v="201611"/>
    <n v="46"/>
    <n v="6"/>
    <n v="6"/>
  </r>
  <r>
    <d v="2016-11-07T00:00:00"/>
    <d v="2016-11-07T00:00:00"/>
    <x v="2"/>
    <n v="2.75"/>
    <n v="0"/>
    <n v="30"/>
    <n v="0"/>
    <d v="1899-12-30T00:30:00"/>
    <d v="1899-12-30T00:10:55"/>
    <s v="NBFreshFoam"/>
    <x v="2"/>
    <n v="5.5000000000000044"/>
    <n v="0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  <n v="46"/>
    <n v="0"/>
    <n v="7"/>
  </r>
  <r>
    <d v="2016-11-08T00:00:00"/>
    <d v="2016-11-08T00:00:00"/>
    <x v="2"/>
    <n v="3.1"/>
    <n v="0"/>
    <n v="31"/>
    <n v="46"/>
    <d v="1899-12-30T00:31:46"/>
    <d v="1899-12-30T00:10:15"/>
    <s v="ghost"/>
    <x v="571"/>
    <n v="5.8551941238195226"/>
    <n v="0"/>
    <x v="7"/>
    <m/>
    <d v="1899-12-30T04:28:29"/>
    <d v="1899-12-30T02:14:14"/>
    <m/>
    <n v="0"/>
    <n v="0"/>
    <d v="1899-12-30T04:28:29"/>
    <d v="1899-12-30T05:20:53"/>
    <d v="1899-12-30T02:14:14"/>
    <d v="1899-12-30T02:40:26"/>
    <n v="1737"/>
    <x v="15"/>
    <x v="7"/>
    <n v="201611"/>
    <n v="46"/>
    <n v="0"/>
    <n v="8"/>
  </r>
  <r>
    <d v="2016-11-16T00:00:00"/>
    <d v="2016-11-16T00:00:00"/>
    <x v="2"/>
    <n v="3.2"/>
    <n v="0"/>
    <n v="36"/>
    <n v="20"/>
    <d v="1899-12-30T00:36:20"/>
    <d v="1899-12-30T00:11:21"/>
    <s v="VazeePrism"/>
    <x v="351"/>
    <n v="5.2844036697247745"/>
    <n v="0"/>
    <x v="14"/>
    <m/>
    <d v="1899-12-30T04:57:29"/>
    <d v="1899-12-30T02:28:44"/>
    <m/>
    <n v="0"/>
    <n v="0"/>
    <d v="1899-12-30T04:57:29"/>
    <d v="1899-12-30T05:49:53"/>
    <d v="1899-12-30T02:28:44"/>
    <d v="1899-12-30T02:54:56"/>
    <n v="2445"/>
    <x v="15"/>
    <x v="7"/>
    <n v="201611"/>
    <n v="47"/>
    <n v="7"/>
    <n v="16"/>
  </r>
  <r>
    <d v="2016-11-20T00:00:00"/>
    <d v="2016-11-20T00:00:00"/>
    <x v="2"/>
    <n v="2.75"/>
    <n v="0"/>
    <n v="30"/>
    <n v="0"/>
    <d v="1899-12-30T00:30:00"/>
    <d v="1899-12-30T00:10:55"/>
    <s v="NBFreshFoam"/>
    <x v="2"/>
    <n v="5.5000000000000044"/>
    <n v="0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  <n v="48"/>
    <n v="3"/>
    <n v="20"/>
  </r>
  <r>
    <d v="2016-11-22T00:00:00"/>
    <d v="2016-11-22T00:00:00"/>
    <x v="0"/>
    <n v="0.75"/>
    <n v="0"/>
    <n v="30"/>
    <n v="0"/>
    <d v="1899-12-30T00:30:00"/>
    <d v="1899-12-30T00:40:00"/>
    <s v="PHS "/>
    <x v="362"/>
    <n v="1.5000000000000013"/>
    <n v="0"/>
    <x v="13"/>
    <n v="1200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7"/>
    <n v="201611"/>
    <n v="48"/>
    <n v="1"/>
    <n v="22"/>
  </r>
  <r>
    <d v="2016-11-24T00:00:00"/>
    <d v="2016-11-24T00:00:00"/>
    <x v="2"/>
    <n v="3.1"/>
    <n v="0"/>
    <n v="38"/>
    <n v="54"/>
    <d v="1899-12-30T00:38:54"/>
    <d v="1899-12-30T00:12:33"/>
    <s v="NBFreshFoam"/>
    <x v="572"/>
    <n v="4.7814910025706983"/>
    <n v="0"/>
    <x v="19"/>
    <m/>
    <d v="1899-12-30T05:28:46"/>
    <d v="1899-12-30T02:44:23"/>
    <m/>
    <n v="0"/>
    <n v="0"/>
    <d v="1899-12-30T05:28:46"/>
    <d v="1899-12-30T06:21:10"/>
    <d v="1899-12-30T02:44:23"/>
    <d v="1899-12-30T03:10:35"/>
    <n v="2813"/>
    <x v="15"/>
    <x v="7"/>
    <n v="201611"/>
    <n v="48"/>
    <n v="1"/>
    <n v="24"/>
  </r>
  <r>
    <d v="2016-11-25T00:00:00"/>
    <d v="2016-11-25T00:00:00"/>
    <x v="2"/>
    <n v="3.1"/>
    <n v="0"/>
    <n v="37"/>
    <n v="21"/>
    <d v="1899-12-30T00:37:21"/>
    <d v="1899-12-30T00:12:03"/>
    <s v="NBFreshFoam"/>
    <x v="573"/>
    <n v="4.9799196787148627"/>
    <n v="0"/>
    <x v="14"/>
    <m/>
    <d v="1899-12-30T05:15:40"/>
    <d v="1899-12-30T02:37:50"/>
    <m/>
    <n v="0"/>
    <n v="0"/>
    <d v="1899-12-30T05:15:40"/>
    <d v="1899-12-30T06:08:04"/>
    <d v="1899-12-30T02:37:50"/>
    <d v="1899-12-30T03:04:02"/>
    <n v="2712"/>
    <x v="15"/>
    <x v="7"/>
    <n v="201611"/>
    <n v="48"/>
    <n v="0"/>
    <n v="25"/>
  </r>
  <r>
    <d v="2016-11-27T00:00:00"/>
    <d v="2016-11-27T00:00:00"/>
    <x v="2"/>
    <n v="5.25"/>
    <n v="0"/>
    <n v="58"/>
    <n v="55"/>
    <d v="1899-12-30T00:58:55"/>
    <d v="1899-12-30T00:11:13"/>
    <s v="NBFreshFoam"/>
    <x v="574"/>
    <n v="5.3465346534653513"/>
    <n v="0"/>
    <x v="19"/>
    <s v="Hilly"/>
    <d v="1899-12-30T04:54:01"/>
    <d v="1899-12-30T02:27:01"/>
    <m/>
    <n v="0"/>
    <n v="0"/>
    <d v="1899-12-30T04:54:01"/>
    <d v="1899-12-30T05:46:25"/>
    <d v="1899-12-30T02:27:01"/>
    <d v="1899-12-30T02:53:13"/>
    <n v="2373"/>
    <x v="15"/>
    <x v="7"/>
    <n v="201611"/>
    <n v="49"/>
    <n v="1"/>
    <n v="27"/>
  </r>
  <r>
    <d v="2016-11-28T00:00:00"/>
    <d v="2016-11-28T00:00:00"/>
    <x v="2"/>
    <n v="3.1"/>
    <n v="0"/>
    <n v="38"/>
    <n v="16"/>
    <d v="1899-12-30T00:38:16"/>
    <d v="1899-12-30T00:12:21"/>
    <s v="VazeePrism"/>
    <x v="351"/>
    <n v="4.8606271777003522"/>
    <n v="0"/>
    <x v="14"/>
    <m/>
    <d v="1899-12-30T05:23:25"/>
    <d v="1899-12-30T02:41:42"/>
    <m/>
    <n v="0"/>
    <n v="0"/>
    <d v="1899-12-30T05:23:25"/>
    <d v="1899-12-30T06:15:49"/>
    <d v="1899-12-30T02:41:42"/>
    <d v="1899-12-30T03:07:54"/>
    <n v="2770"/>
    <x v="15"/>
    <x v="7"/>
    <n v="201611"/>
    <n v="49"/>
    <n v="0"/>
    <n v="28"/>
  </r>
  <r>
    <d v="2016-11-29T00:00:00"/>
    <d v="2016-11-29T00:00:00"/>
    <x v="0"/>
    <n v="1"/>
    <n v="0"/>
    <n v="49"/>
    <n v="40"/>
    <d v="1899-12-30T00:49:40"/>
    <d v="1899-12-30T00:49:40"/>
    <s v="PHS "/>
    <x v="362"/>
    <n v="1.2080536912751687"/>
    <n v="0"/>
    <x v="13"/>
    <m/>
    <d v="1899-12-30T01:59:12"/>
    <d v="1899-12-30T00:59:36"/>
    <m/>
    <n v="0"/>
    <n v="0"/>
    <d v="1899-12-30T21:41:16"/>
    <d v="1899-12-30T22:33:40"/>
    <d v="1899-12-30T10:50:38"/>
    <d v="1899-12-30T11:16:50"/>
    <n v="3506"/>
    <x v="15"/>
    <x v="7"/>
    <n v="201611"/>
    <n v="49"/>
    <n v="0"/>
    <n v="29"/>
  </r>
  <r>
    <d v="2016-12-01T00:00:00"/>
    <d v="2016-12-01T00:00:00"/>
    <x v="0"/>
    <n v="1"/>
    <n v="0"/>
    <n v="53"/>
    <n v="31"/>
    <d v="1899-12-30T00:53:31"/>
    <d v="1899-12-30T00:53:31"/>
    <s v="PHS "/>
    <x v="362"/>
    <n v="1.1211460604173165"/>
    <n v="0"/>
    <x v="13"/>
    <m/>
    <d v="1899-12-30T02:08:26"/>
    <d v="1899-12-30T01:04:13"/>
    <m/>
    <n v="0"/>
    <n v="0"/>
    <d v="1899-12-30T23:22:08"/>
    <d v="1899-12-31T00:14:32"/>
    <d v="1899-12-30T11:41:04"/>
    <d v="1899-12-30T12:07:16"/>
    <n v="3519"/>
    <x v="15"/>
    <x v="11"/>
    <n v="201612"/>
    <n v="49"/>
    <n v="1"/>
    <n v="1"/>
  </r>
  <r>
    <d v="2016-12-02T00:00:00"/>
    <d v="2016-12-02T00:00:00"/>
    <x v="1"/>
    <n v="12.95"/>
    <n v="1"/>
    <n v="4"/>
    <n v="19"/>
    <d v="1899-12-30T01:04:19"/>
    <d v="1899-12-30T00:04:58"/>
    <s v="Ciocci"/>
    <x v="575"/>
    <n v="12.080849961129836"/>
    <n v="0"/>
    <x v="16"/>
    <m/>
    <d v="1899-12-30T09:16:15"/>
    <d v="1899-12-30T04:38:08"/>
    <m/>
    <n v="0"/>
    <n v="0"/>
    <d v="1899-12-30T02:10:07"/>
    <d v="1899-12-30T03:02:31"/>
    <d v="1899-12-30T01:05:04"/>
    <d v="1899-12-30T01:31:16"/>
    <n v="723"/>
    <x v="15"/>
    <x v="11"/>
    <n v="201612"/>
    <n v="49"/>
    <n v="0"/>
    <n v="2"/>
  </r>
  <r>
    <d v="2016-12-04T00:00:00"/>
    <d v="2016-12-04T00:00:00"/>
    <x v="2"/>
    <n v="3.1"/>
    <n v="0"/>
    <n v="37"/>
    <n v="8"/>
    <d v="1899-12-30T00:37:08"/>
    <d v="1899-12-30T00:11:59"/>
    <s v="NBFreshFoam"/>
    <x v="201"/>
    <n v="5.0089766606822304"/>
    <n v="0"/>
    <x v="16"/>
    <m/>
    <d v="1899-12-30T05:13:50"/>
    <d v="1899-12-30T02:36:55"/>
    <m/>
    <n v="0"/>
    <n v="0"/>
    <d v="1899-12-30T05:13:50"/>
    <d v="1899-12-30T06:06:14"/>
    <d v="1899-12-30T02:36:55"/>
    <d v="1899-12-30T03:03:07"/>
    <n v="2680"/>
    <x v="15"/>
    <x v="11"/>
    <n v="201612"/>
    <n v="50"/>
    <n v="1"/>
    <n v="4"/>
  </r>
  <r>
    <d v="2016-12-05T00:00:00"/>
    <d v="2016-12-05T00:00:00"/>
    <x v="2"/>
    <n v="2.71"/>
    <n v="0"/>
    <n v="30"/>
    <n v="0"/>
    <d v="1899-12-30T00:30:00"/>
    <d v="1899-12-30T00:11:04"/>
    <s v="NBFreshFoam"/>
    <x v="2"/>
    <n v="5.4200000000000044"/>
    <n v="0"/>
    <x v="13"/>
    <m/>
    <d v="1899-12-30T04:50:02"/>
    <d v="1899-12-30T02:25:01"/>
    <m/>
    <n v="0"/>
    <n v="0"/>
    <d v="1899-12-30T04:50:02"/>
    <d v="1899-12-30T05:42:26"/>
    <d v="1899-12-30T02:25:01"/>
    <d v="1899-12-30T02:51:13"/>
    <n v="2296"/>
    <x v="15"/>
    <x v="11"/>
    <n v="201612"/>
    <n v="50"/>
    <n v="0"/>
    <n v="5"/>
  </r>
  <r>
    <d v="2016-12-06T00:00:00"/>
    <d v="2016-12-06T00:00:00"/>
    <x v="2"/>
    <n v="1.45"/>
    <n v="0"/>
    <n v="15"/>
    <n v="24"/>
    <d v="1899-12-30T00:15:24"/>
    <d v="1899-12-30T00:10:37"/>
    <s v="VazeePrism"/>
    <x v="274"/>
    <n v="5.6493506493506542"/>
    <n v="0"/>
    <x v="13"/>
    <m/>
    <d v="1899-12-30T04:38:16"/>
    <d v="1899-12-30T02:19:08"/>
    <m/>
    <n v="0"/>
    <n v="0"/>
    <d v="1899-12-30T04:38:16"/>
    <d v="1899-12-30T05:30:40"/>
    <d v="1899-12-30T02:19:08"/>
    <d v="1899-12-30T02:45:20"/>
    <n v="2019"/>
    <x v="15"/>
    <x v="11"/>
    <n v="201612"/>
    <n v="50"/>
    <n v="0"/>
    <n v="6"/>
  </r>
  <r>
    <d v="2016-12-06T00:00:00"/>
    <d v="2016-12-06T00:00:00"/>
    <x v="0"/>
    <n v="0.96599999999999997"/>
    <n v="0"/>
    <n v="35"/>
    <n v="10"/>
    <d v="1899-12-30T00:35:10"/>
    <d v="1899-12-30T00:36:24"/>
    <s v="PHS "/>
    <x v="576"/>
    <n v="1.648151658767774"/>
    <n v="0"/>
    <x v="13"/>
    <n v="1700"/>
    <d v="1899-12-30T01:27:22"/>
    <d v="1899-12-30T00:43:41"/>
    <m/>
    <n v="0"/>
    <n v="0"/>
    <d v="1899-12-30T15:53:48"/>
    <d v="1899-12-30T16:46:12"/>
    <d v="1899-12-30T07:56:54"/>
    <d v="1899-12-30T08:23:06"/>
    <n v="3323"/>
    <x v="15"/>
    <x v="11"/>
    <n v="201612"/>
    <n v="50"/>
    <n v="0"/>
    <n v="6"/>
  </r>
  <r>
    <d v="2016-12-07T00:00:00"/>
    <d v="2016-12-07T00:00:00"/>
    <x v="2"/>
    <n v="1.5"/>
    <n v="0"/>
    <n v="16"/>
    <n v="47"/>
    <d v="1899-12-30T00:16:47"/>
    <d v="1899-12-30T00:11:11"/>
    <s v="VazeePrism"/>
    <x v="274"/>
    <n v="5.3624627606752773"/>
    <n v="0"/>
    <x v="13"/>
    <m/>
    <d v="1899-12-30T04:53:09"/>
    <d v="1899-12-30T02:26:34"/>
    <m/>
    <n v="0"/>
    <n v="0"/>
    <d v="1899-12-30T04:53:09"/>
    <d v="1899-12-30T05:45:33"/>
    <d v="1899-12-30T02:26:34"/>
    <d v="1899-12-30T02:52:46"/>
    <n v="2362"/>
    <x v="15"/>
    <x v="11"/>
    <n v="201612"/>
    <n v="50"/>
    <n v="0"/>
    <n v="7"/>
  </r>
  <r>
    <d v="2016-12-08T00:00:00"/>
    <d v="2016-12-08T00:00:00"/>
    <x v="2"/>
    <n v="2.58"/>
    <n v="0"/>
    <n v="30"/>
    <n v="4"/>
    <d v="1899-12-30T00:30:04"/>
    <d v="1899-12-30T00:11:39"/>
    <s v="VazeePrism"/>
    <x v="274"/>
    <n v="5.1485587583148611"/>
    <n v="0"/>
    <x v="13"/>
    <m/>
    <d v="1899-12-30T05:05:20"/>
    <d v="1899-12-30T02:32:40"/>
    <m/>
    <n v="0"/>
    <n v="0"/>
    <d v="1899-12-30T05:05:20"/>
    <d v="1899-12-30T05:57:44"/>
    <d v="1899-12-30T02:32:40"/>
    <d v="1899-12-30T02:58:52"/>
    <n v="2563"/>
    <x v="15"/>
    <x v="11"/>
    <n v="201612"/>
    <n v="50"/>
    <n v="0"/>
    <n v="8"/>
  </r>
  <r>
    <d v="2016-12-08T00:00:00"/>
    <d v="2016-12-08T00:00:00"/>
    <x v="0"/>
    <n v="1.0229999999999999"/>
    <n v="0"/>
    <n v="37"/>
    <n v="31"/>
    <d v="1899-12-30T00:37:31"/>
    <d v="1899-12-30T00:36:40"/>
    <s v="PHS "/>
    <x v="577"/>
    <n v="1.6360728565082199"/>
    <n v="0"/>
    <x v="13"/>
    <n v="1800"/>
    <d v="1899-12-30T01:28:01"/>
    <d v="1899-12-30T00:44:00"/>
    <m/>
    <n v="0"/>
    <n v="0"/>
    <d v="1899-12-30T16:00:50"/>
    <d v="1899-12-30T16:53:14"/>
    <d v="1899-12-30T08:00:25"/>
    <d v="1899-12-30T08:26:37"/>
    <n v="3336"/>
    <x v="15"/>
    <x v="11"/>
    <n v="201612"/>
    <n v="50"/>
    <n v="0"/>
    <n v="8"/>
  </r>
  <r>
    <d v="2016-12-09T00:00:00"/>
    <d v="2016-12-09T00:00:00"/>
    <x v="2"/>
    <n v="2.89"/>
    <n v="0"/>
    <n v="30"/>
    <n v="16"/>
    <d v="1899-12-30T00:30:16"/>
    <d v="1899-12-30T00:10:28"/>
    <s v="NBFreshFoam"/>
    <x v="2"/>
    <n v="5.7290748898678459"/>
    <n v="0"/>
    <x v="13"/>
    <m/>
    <d v="1899-12-30T04:34:23"/>
    <d v="1899-12-30T02:17:12"/>
    <m/>
    <n v="0"/>
    <n v="0"/>
    <d v="1899-12-30T04:34:23"/>
    <d v="1899-12-30T05:26:47"/>
    <d v="1899-12-30T02:17:12"/>
    <d v="1899-12-30T02:43:24"/>
    <n v="1920"/>
    <x v="15"/>
    <x v="11"/>
    <n v="201612"/>
    <n v="50"/>
    <n v="0"/>
    <n v="9"/>
  </r>
  <r>
    <d v="2016-12-10T00:00:00"/>
    <d v="2016-12-10T00:00:00"/>
    <x v="2"/>
    <n v="3"/>
    <n v="0"/>
    <n v="31"/>
    <n v="8"/>
    <d v="1899-12-30T00:31:08"/>
    <d v="1899-12-30T00:10:23"/>
    <s v="NBFreshFoam"/>
    <x v="2"/>
    <n v="5.7815845824411181"/>
    <n v="0"/>
    <x v="13"/>
    <m/>
    <d v="1899-12-30T04:31:54"/>
    <d v="1899-12-30T02:15:57"/>
    <m/>
    <n v="0"/>
    <n v="0"/>
    <d v="1899-12-30T04:31:54"/>
    <d v="1899-12-30T05:24:18"/>
    <d v="1899-12-30T02:15:57"/>
    <d v="1899-12-30T02:42:09"/>
    <n v="1849"/>
    <x v="15"/>
    <x v="11"/>
    <n v="201612"/>
    <n v="50"/>
    <n v="0"/>
    <n v="10"/>
  </r>
  <r>
    <d v="2016-12-11T00:00:00"/>
    <d v="2016-12-11T00:00:00"/>
    <x v="2"/>
    <n v="3"/>
    <n v="0"/>
    <n v="31"/>
    <n v="34"/>
    <d v="1899-12-30T00:31:34"/>
    <d v="1899-12-30T00:10:31"/>
    <s v="NBFreshFoam"/>
    <x v="2"/>
    <n v="5.7022175290390757"/>
    <n v="0"/>
    <x v="13"/>
    <s v="5.7 and go"/>
    <d v="1899-12-30T04:35:41"/>
    <d v="1899-12-30T02:17:50"/>
    <m/>
    <n v="0"/>
    <n v="0"/>
    <d v="1899-12-30T04:35:41"/>
    <d v="1899-12-30T05:28:05"/>
    <d v="1899-12-30T02:17:50"/>
    <d v="1899-12-30T02:44:02"/>
    <n v="1959"/>
    <x v="15"/>
    <x v="11"/>
    <n v="201612"/>
    <n v="51"/>
    <n v="0"/>
    <n v="11"/>
  </r>
  <r>
    <d v="2016-12-12T00:00:00"/>
    <d v="2016-12-12T00:00:00"/>
    <x v="2"/>
    <n v="3"/>
    <n v="0"/>
    <n v="30"/>
    <n v="38"/>
    <d v="1899-12-30T00:30:38"/>
    <d v="1899-12-30T00:10:13"/>
    <s v="VazeePrism"/>
    <x v="274"/>
    <n v="5.8759521218716042"/>
    <n v="0"/>
    <x v="13"/>
    <s v="5.8 and go"/>
    <d v="1899-12-30T04:27:32"/>
    <d v="1899-12-30T02:13:46"/>
    <m/>
    <n v="0"/>
    <n v="0"/>
    <d v="1899-12-30T04:27:32"/>
    <d v="1899-12-30T05:19:56"/>
    <d v="1899-12-30T02:13:46"/>
    <d v="1899-12-30T02:39:58"/>
    <n v="1708"/>
    <x v="15"/>
    <x v="11"/>
    <n v="201612"/>
    <n v="51"/>
    <n v="0"/>
    <n v="12"/>
  </r>
  <r>
    <d v="2016-12-13T00:00:00"/>
    <d v="2016-12-13T00:00:00"/>
    <x v="2"/>
    <n v="3"/>
    <n v="0"/>
    <n v="30"/>
    <n v="9"/>
    <d v="1899-12-30T00:30:09"/>
    <d v="1899-12-30T00:10:03"/>
    <s v="VazeePrism"/>
    <x v="274"/>
    <n v="5.970149253731349"/>
    <n v="0"/>
    <x v="13"/>
    <s v="5.9 and go"/>
    <d v="1899-12-30T04:23:19"/>
    <d v="1899-12-30T02:11:39"/>
    <m/>
    <n v="0"/>
    <n v="0"/>
    <d v="1899-12-30T04:23:19"/>
    <d v="1899-12-30T05:15:43"/>
    <d v="1899-12-30T02:11:39"/>
    <d v="1899-12-30T02:37:51"/>
    <n v="1588"/>
    <x v="15"/>
    <x v="11"/>
    <n v="201612"/>
    <n v="51"/>
    <n v="4"/>
    <n v="13"/>
  </r>
  <r>
    <d v="2016-12-13T00:00:00"/>
    <d v="2016-12-13T00:00:00"/>
    <x v="0"/>
    <n v="1"/>
    <n v="0"/>
    <n v="33"/>
    <n v="25"/>
    <d v="1899-12-30T00:33:25"/>
    <d v="1899-12-30T00:33:25"/>
    <s v="PHS "/>
    <x v="362"/>
    <n v="1.7955112219451388"/>
    <n v="0"/>
    <x v="13"/>
    <m/>
    <d v="1899-12-30T01:20:12"/>
    <d v="1899-12-30T00:40:06"/>
    <m/>
    <n v="0"/>
    <n v="0"/>
    <d v="1899-12-30T14:35:31"/>
    <d v="1899-12-30T15:27:55"/>
    <d v="1899-12-30T07:17:45"/>
    <d v="1899-12-30T07:43:58"/>
    <n v="3209"/>
    <x v="15"/>
    <x v="11"/>
    <n v="201612"/>
    <n v="51"/>
    <n v="0"/>
    <n v="13"/>
  </r>
  <r>
    <d v="2016-12-14T00:00:00"/>
    <d v="2016-12-14T00:00:00"/>
    <x v="2"/>
    <n v="3"/>
    <n v="0"/>
    <n v="29"/>
    <n v="56"/>
    <d v="1899-12-30T00:29:56"/>
    <d v="1899-12-30T00:09:59"/>
    <s v="VazeePrism"/>
    <x v="274"/>
    <n v="6.0133630289532345"/>
    <n v="0"/>
    <x v="13"/>
    <s v="6.0 and go"/>
    <d v="1899-12-30T04:21:25"/>
    <d v="1899-12-30T02:10:43"/>
    <m/>
    <n v="0"/>
    <n v="0"/>
    <d v="1899-12-30T04:21:25"/>
    <d v="1899-12-30T05:13:49"/>
    <d v="1899-12-30T02:10:43"/>
    <d v="1899-12-30T02:36:55"/>
    <n v="1502"/>
    <x v="15"/>
    <x v="11"/>
    <n v="201612"/>
    <n v="51"/>
    <n v="0"/>
    <n v="14"/>
  </r>
  <r>
    <d v="2016-12-15T00:00:00"/>
    <d v="2016-12-15T00:00:00"/>
    <x v="2"/>
    <n v="3.03"/>
    <n v="0"/>
    <n v="30"/>
    <n v="0"/>
    <d v="1899-12-30T00:30:00"/>
    <d v="1899-12-30T00:09:54"/>
    <s v="VazeePrism"/>
    <x v="274"/>
    <n v="6.0600000000000049"/>
    <n v="0"/>
    <x v="13"/>
    <s v="6.1 and go"/>
    <d v="1899-12-30T04:19:24"/>
    <d v="1899-12-30T02:09:42"/>
    <m/>
    <n v="0"/>
    <n v="0"/>
    <d v="1899-12-30T04:19:24"/>
    <d v="1899-12-30T05:11:48"/>
    <d v="1899-12-30T02:09:42"/>
    <d v="1899-12-30T02:35:54"/>
    <n v="1447"/>
    <x v="15"/>
    <x v="11"/>
    <n v="201612"/>
    <n v="51"/>
    <n v="0"/>
    <n v="15"/>
  </r>
  <r>
    <d v="2016-12-15T00:00:00"/>
    <d v="2016-12-15T00:00:00"/>
    <x v="0"/>
    <n v="0.95"/>
    <n v="0"/>
    <n v="31"/>
    <n v="1"/>
    <d v="1899-12-30T00:31:01"/>
    <d v="1899-12-30T00:32:39"/>
    <s v="PHS "/>
    <x v="362"/>
    <n v="1.8377216550241817"/>
    <n v="0"/>
    <x v="13"/>
    <m/>
    <d v="1899-12-30T01:18:21"/>
    <d v="1899-12-30T00:39:11"/>
    <m/>
    <n v="0"/>
    <n v="0"/>
    <d v="1899-12-30T14:15:24"/>
    <d v="1899-12-30T15:07:48"/>
    <d v="1899-12-30T07:07:42"/>
    <d v="1899-12-30T07:33:54"/>
    <n v="3188"/>
    <x v="15"/>
    <x v="11"/>
    <n v="201612"/>
    <n v="51"/>
    <n v="0"/>
    <n v="15"/>
  </r>
  <r>
    <d v="2016-12-16T00:00:00"/>
    <d v="2016-12-16T00:00:00"/>
    <x v="2"/>
    <n v="3.06"/>
    <n v="0"/>
    <n v="30"/>
    <n v="0"/>
    <d v="1899-12-30T00:30:00"/>
    <d v="1899-12-30T00:09:48"/>
    <s v="NBFreshFoam"/>
    <x v="2"/>
    <n v="6.1200000000000054"/>
    <n v="0"/>
    <x v="13"/>
    <s v="6.2 and go"/>
    <d v="1899-12-30T04:16:52"/>
    <d v="1899-12-30T02:08:26"/>
    <m/>
    <n v="0"/>
    <n v="0"/>
    <d v="1899-12-30T04:16:52"/>
    <d v="1899-12-30T05:09:16"/>
    <d v="1899-12-30T02:08:26"/>
    <d v="1899-12-30T02:34:38"/>
    <n v="1349"/>
    <x v="15"/>
    <x v="11"/>
    <n v="201612"/>
    <n v="51"/>
    <n v="0"/>
    <n v="16"/>
  </r>
  <r>
    <d v="2016-12-17T00:00:00"/>
    <d v="2016-12-17T00:00:00"/>
    <x v="2"/>
    <n v="3"/>
    <n v="0"/>
    <n v="30"/>
    <n v="36"/>
    <d v="1899-12-30T00:30:36"/>
    <d v="1899-12-30T00:10:12"/>
    <s v="NBFreshFoam"/>
    <x v="2"/>
    <n v="5.8823529411764746"/>
    <n v="0"/>
    <x v="13"/>
    <m/>
    <d v="1899-12-30T04:27:14"/>
    <d v="1899-12-30T02:13:37"/>
    <m/>
    <n v="0"/>
    <n v="0"/>
    <d v="1899-12-30T04:27:14"/>
    <d v="1899-12-30T05:19:38"/>
    <d v="1899-12-30T02:13:37"/>
    <d v="1899-12-30T02:39:49"/>
    <n v="1697"/>
    <x v="15"/>
    <x v="11"/>
    <n v="201612"/>
    <n v="51"/>
    <n v="0"/>
    <n v="17"/>
  </r>
  <r>
    <d v="2016-12-18T00:00:00"/>
    <d v="2016-12-18T00:00:00"/>
    <x v="2"/>
    <n v="3.1"/>
    <n v="0"/>
    <n v="33"/>
    <n v="7"/>
    <d v="1899-12-30T00:33:07"/>
    <d v="1899-12-30T00:10:41"/>
    <s v="NBFreshFoam"/>
    <x v="201"/>
    <n v="5.616507297433321"/>
    <n v="0"/>
    <x v="39"/>
    <m/>
    <d v="1899-12-30T04:39:53"/>
    <d v="1899-12-30T02:19:57"/>
    <m/>
    <n v="0"/>
    <n v="0"/>
    <d v="1899-12-30T04:39:53"/>
    <d v="1899-12-30T05:32:17"/>
    <d v="1899-12-30T02:19:57"/>
    <d v="1899-12-30T02:46:09"/>
    <n v="2051"/>
    <x v="15"/>
    <x v="11"/>
    <n v="201612"/>
    <n v="52"/>
    <n v="0"/>
    <n v="18"/>
  </r>
  <r>
    <d v="2016-12-19T00:00:00"/>
    <d v="2016-12-19T00:00:00"/>
    <x v="2"/>
    <n v="2.4900000000000002"/>
    <n v="0"/>
    <n v="27"/>
    <n v="54"/>
    <d v="1899-12-30T00:27:54"/>
    <d v="1899-12-30T00:11:12"/>
    <s v="VazeePrism"/>
    <x v="274"/>
    <n v="5.3548387096774235"/>
    <n v="0"/>
    <x v="13"/>
    <m/>
    <d v="1899-12-30T04:53:34"/>
    <d v="1899-12-30T02:26:47"/>
    <m/>
    <n v="0"/>
    <n v="0"/>
    <d v="1899-12-30T04:53:34"/>
    <d v="1899-12-30T05:45:58"/>
    <d v="1899-12-30T02:26:47"/>
    <d v="1899-12-30T02:52:59"/>
    <n v="2366"/>
    <x v="15"/>
    <x v="11"/>
    <n v="201612"/>
    <n v="52"/>
    <n v="0"/>
    <n v="19"/>
  </r>
  <r>
    <d v="2016-12-20T00:00:00"/>
    <d v="2016-12-20T00:00:00"/>
    <x v="2"/>
    <n v="3"/>
    <n v="0"/>
    <n v="30"/>
    <n v="25"/>
    <d v="1899-12-30T00:30:25"/>
    <d v="1899-12-30T00:10:08"/>
    <s v="NBFreshFoam"/>
    <x v="578"/>
    <n v="5.9178082191780872"/>
    <n v="0"/>
    <x v="13"/>
    <m/>
    <d v="1899-12-30T04:25:38"/>
    <d v="1899-12-30T02:12:49"/>
    <m/>
    <n v="0"/>
    <n v="0"/>
    <d v="1899-12-30T04:25:38"/>
    <d v="1899-12-30T05:18:02"/>
    <d v="1899-12-30T02:12:49"/>
    <d v="1899-12-30T02:39:01"/>
    <n v="1647"/>
    <x v="15"/>
    <x v="11"/>
    <n v="201612"/>
    <n v="52"/>
    <n v="0"/>
    <n v="20"/>
  </r>
  <r>
    <d v="2016-12-21T00:00:00"/>
    <d v="2016-12-21T00:00:00"/>
    <x v="2"/>
    <n v="2.42"/>
    <n v="0"/>
    <n v="30"/>
    <n v="0"/>
    <d v="1899-12-30T00:30:00"/>
    <d v="1899-12-30T00:12:24"/>
    <s v="VazeePrism"/>
    <x v="274"/>
    <n v="4.8400000000000034"/>
    <n v="0"/>
    <x v="13"/>
    <m/>
    <d v="1899-12-30T05:24:48"/>
    <d v="1899-12-30T02:42:24"/>
    <m/>
    <n v="0"/>
    <n v="0"/>
    <d v="1899-12-30T05:24:48"/>
    <d v="1899-12-30T06:17:12"/>
    <d v="1899-12-30T02:42:24"/>
    <d v="1899-12-30T03:08:36"/>
    <n v="2778"/>
    <x v="15"/>
    <x v="11"/>
    <n v="201612"/>
    <n v="52"/>
    <n v="0"/>
    <n v="21"/>
  </r>
  <r>
    <d v="2016-12-22T00:00:00"/>
    <d v="2016-12-22T00:00:00"/>
    <x v="2"/>
    <n v="2"/>
    <n v="0"/>
    <n v="22"/>
    <n v="5"/>
    <d v="1899-12-30T00:22:05"/>
    <d v="1899-12-30T00:11:02"/>
    <s v="VazeePrism"/>
    <x v="579"/>
    <n v="5.4339622641509484"/>
    <n v="0"/>
    <x v="13"/>
    <m/>
    <d v="1899-12-30T04:49:17"/>
    <d v="1899-12-30T02:24:39"/>
    <m/>
    <n v="0"/>
    <n v="0"/>
    <d v="1899-12-30T04:49:17"/>
    <d v="1899-12-30T05:41:42"/>
    <d v="1899-12-30T02:24:39"/>
    <d v="1899-12-30T02:50:51"/>
    <n v="2275"/>
    <x v="15"/>
    <x v="11"/>
    <n v="201612"/>
    <n v="52"/>
    <n v="0"/>
    <n v="22"/>
  </r>
  <r>
    <d v="2016-12-23T00:00:00"/>
    <d v="2016-12-23T00:00:00"/>
    <x v="2"/>
    <n v="3.1"/>
    <n v="0"/>
    <n v="40"/>
    <n v="4"/>
    <d v="1899-12-30T00:40:04"/>
    <d v="1899-12-30T00:12:55"/>
    <s v="NBFreshFoam"/>
    <x v="201"/>
    <n v="4.6422628951747127"/>
    <n v="0"/>
    <x v="19"/>
    <m/>
    <d v="1899-12-30T05:38:38"/>
    <d v="1899-12-30T02:49:19"/>
    <m/>
    <n v="0"/>
    <n v="0"/>
    <d v="1899-12-30T05:38:38"/>
    <d v="1899-12-30T06:31:02"/>
    <d v="1899-12-30T02:49:19"/>
    <d v="1899-12-30T03:15:31"/>
    <n v="2862"/>
    <x v="15"/>
    <x v="11"/>
    <n v="201612"/>
    <n v="52"/>
    <n v="0"/>
    <n v="23"/>
  </r>
  <r>
    <d v="2016-12-24T00:00:00"/>
    <d v="2016-12-24T00:00:00"/>
    <x v="1"/>
    <n v="7"/>
    <n v="0"/>
    <n v="31"/>
    <n v="13"/>
    <d v="1899-12-30T00:31:13"/>
    <d v="1899-12-30T00:04:28"/>
    <s v="B-Shiv"/>
    <x v="580"/>
    <n v="13.454351308061945"/>
    <n v="0"/>
    <x v="13"/>
    <m/>
    <d v="1899-12-30T08:19:28"/>
    <d v="1899-12-30T04:09:44"/>
    <m/>
    <n v="0"/>
    <n v="0"/>
    <d v="1899-12-30T01:56:50"/>
    <d v="1899-12-30T02:49:14"/>
    <d v="1899-12-30T00:58:25"/>
    <d v="1899-12-30T01:24:37"/>
    <n v="642"/>
    <x v="15"/>
    <x v="11"/>
    <n v="201612"/>
    <n v="52"/>
    <n v="0"/>
    <n v="24"/>
  </r>
  <r>
    <d v="2016-12-26T00:00:00"/>
    <d v="2016-12-26T00:00:00"/>
    <x v="2"/>
    <n v="5"/>
    <n v="0"/>
    <n v="50"/>
    <n v="1"/>
    <d v="1899-12-30T00:50:01"/>
    <d v="1899-12-30T00:10:00"/>
    <s v="NBFreshFoam"/>
    <x v="2"/>
    <n v="5.9980006664445229"/>
    <n v="0"/>
    <x v="13"/>
    <m/>
    <d v="1899-12-30T04:22:05"/>
    <d v="1899-12-30T02:11:03"/>
    <m/>
    <n v="0"/>
    <n v="0"/>
    <d v="1899-12-30T04:22:05"/>
    <d v="1899-12-30T05:14:29"/>
    <d v="1899-12-30T02:11:03"/>
    <d v="1899-12-30T02:37:15"/>
    <n v="1548"/>
    <x v="15"/>
    <x v="11"/>
    <n v="201612"/>
    <n v="53"/>
    <n v="1"/>
    <n v="26"/>
  </r>
  <r>
    <d v="2016-12-27T00:00:00"/>
    <d v="2016-12-27T00:00:00"/>
    <x v="2"/>
    <n v="4.1500000000000004"/>
    <n v="0"/>
    <n v="44"/>
    <n v="3"/>
    <d v="1899-12-30T00:44:03"/>
    <d v="1899-12-30T00:10:37"/>
    <s v="VazeePrism"/>
    <x v="581"/>
    <n v="5.6526674233825247"/>
    <n v="0"/>
    <x v="22"/>
    <s v="https://www.strava.com/activities/813003654"/>
    <d v="1899-12-30T04:38:06"/>
    <d v="1899-12-30T02:19:03"/>
    <m/>
    <n v="0"/>
    <n v="0"/>
    <d v="1899-12-30T04:38:06"/>
    <d v="1899-12-30T05:30:30"/>
    <d v="1899-12-30T02:19:03"/>
    <d v="1899-12-30T02:45:15"/>
    <n v="2017"/>
    <x v="15"/>
    <x v="11"/>
    <n v="201612"/>
    <n v="53"/>
    <n v="0"/>
    <n v="27"/>
  </r>
  <r>
    <d v="2016-12-28T00:00:00"/>
    <d v="2016-12-28T00:00:00"/>
    <x v="2"/>
    <n v="4"/>
    <n v="0"/>
    <n v="39"/>
    <n v="30"/>
    <d v="1899-12-30T00:39:30"/>
    <d v="1899-12-30T00:09:52"/>
    <s v="Iso2"/>
    <x v="582"/>
    <n v="6.0759493670886124"/>
    <n v="0"/>
    <x v="19"/>
    <s v="https://www.strava.com/activities/814007158"/>
    <d v="1899-12-30T04:18:43"/>
    <d v="1899-12-30T02:09:22"/>
    <m/>
    <n v="0"/>
    <n v="0"/>
    <d v="1899-12-30T04:18:43"/>
    <d v="1899-12-30T05:11:08"/>
    <d v="1899-12-30T02:09:22"/>
    <d v="1899-12-30T02:35:34"/>
    <n v="1425"/>
    <x v="15"/>
    <x v="11"/>
    <n v="201612"/>
    <n v="53"/>
    <n v="0"/>
    <n v="28"/>
  </r>
  <r>
    <d v="2016-12-29T00:00:00"/>
    <d v="2016-12-29T00:00:00"/>
    <x v="2"/>
    <n v="5"/>
    <n v="0"/>
    <n v="50"/>
    <n v="20"/>
    <d v="1899-12-30T00:50:20"/>
    <d v="1899-12-30T00:10:04"/>
    <s v="NBFreshFoam"/>
    <x v="2"/>
    <n v="5.9602649006622572"/>
    <n v="0"/>
    <x v="13"/>
    <m/>
    <d v="1899-12-30T04:23:45"/>
    <d v="1899-12-30T02:11:52"/>
    <m/>
    <n v="0"/>
    <n v="0"/>
    <d v="1899-12-30T04:23:45"/>
    <d v="1899-12-30T05:16:09"/>
    <d v="1899-12-30T02:11:52"/>
    <d v="1899-12-30T02:38:04"/>
    <n v="1600"/>
    <x v="15"/>
    <x v="11"/>
    <n v="201612"/>
    <n v="53"/>
    <n v="0"/>
    <n v="29"/>
  </r>
  <r>
    <d v="2016-12-30T00:00:00"/>
    <d v="2016-12-30T00:00:00"/>
    <x v="2"/>
    <n v="6.25"/>
    <n v="1"/>
    <n v="9"/>
    <n v="45"/>
    <d v="1899-12-30T01:09:45"/>
    <d v="1899-12-30T00:11:10"/>
    <s v="NBFreshFoam"/>
    <x v="363"/>
    <n v="5.3763440860215095"/>
    <n v="0"/>
    <x v="19"/>
    <m/>
    <d v="1899-12-30T04:52:24"/>
    <d v="1899-12-30T02:26:12"/>
    <m/>
    <n v="0"/>
    <n v="0"/>
    <d v="1899-12-30T04:52:24"/>
    <d v="1899-12-30T05:44:48"/>
    <d v="1899-12-30T02:26:12"/>
    <d v="1899-12-30T02:52:24"/>
    <n v="2349"/>
    <x v="15"/>
    <x v="11"/>
    <n v="201612"/>
    <n v="53"/>
    <n v="0"/>
    <n v="30"/>
  </r>
  <r>
    <d v="2016-12-31T00:00:00"/>
    <d v="2016-12-31T00:00:00"/>
    <x v="1"/>
    <n v="8"/>
    <n v="0"/>
    <n v="55"/>
    <n v="0"/>
    <d v="1899-12-30T00:55:00"/>
    <d v="1899-12-30T00:06:52"/>
    <s v="B-Shiv"/>
    <x v="583"/>
    <n v="8.7272727272727355"/>
    <n v="0"/>
    <x v="13"/>
    <m/>
    <d v="1899-12-30T12:50:00"/>
    <d v="1899-12-30T06:25:00"/>
    <m/>
    <n v="0"/>
    <n v="0"/>
    <d v="1899-12-30T03:00:07"/>
    <d v="1899-12-30T03:52:32"/>
    <d v="1899-12-30T01:30:04"/>
    <d v="1899-12-30T01:56:16"/>
    <n v="783"/>
    <x v="15"/>
    <x v="11"/>
    <n v="201612"/>
    <n v="53"/>
    <n v="0"/>
    <n v="31"/>
  </r>
  <r>
    <d v="2017-01-01T00:00:00"/>
    <d v="2017-01-01T00:00:00"/>
    <x v="2"/>
    <n v="4"/>
    <n v="0"/>
    <n v="38"/>
    <n v="40"/>
    <d v="1899-12-30T00:38:40"/>
    <d v="1899-12-30T00:09:40"/>
    <s v="NBFreshFoam"/>
    <x v="430"/>
    <n v="6.2068965517241432"/>
    <n v="0"/>
    <x v="19"/>
    <m/>
    <d v="1899-12-30T04:13:16"/>
    <d v="1899-12-30T02:06:38"/>
    <m/>
    <n v="0"/>
    <n v="0"/>
    <d v="1899-12-30T04:13:16"/>
    <d v="1899-12-30T05:05:40"/>
    <d v="1899-12-30T02:06:38"/>
    <d v="1899-12-30T02:32:50"/>
    <n v="1232"/>
    <x v="16"/>
    <x v="8"/>
    <n v="201701"/>
    <n v="1"/>
    <n v="0"/>
    <n v="1"/>
  </r>
  <r>
    <d v="2017-01-03T00:00:00"/>
    <d v="2017-01-03T00:00:00"/>
    <x v="2"/>
    <n v="3"/>
    <n v="0"/>
    <n v="30"/>
    <n v="0"/>
    <d v="1899-12-30T00:30:00"/>
    <d v="1899-12-30T00:10:00"/>
    <s v="Iso2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8"/>
    <n v="201701"/>
    <n v="1"/>
    <n v="1"/>
    <n v="3"/>
  </r>
  <r>
    <d v="2017-01-03T00:00:00"/>
    <d v="2017-01-03T00:00:00"/>
    <x v="0"/>
    <n v="1"/>
    <n v="0"/>
    <n v="38"/>
    <n v="30"/>
    <d v="1899-12-30T00:38:30"/>
    <d v="1899-12-30T00:38:30"/>
    <s v="PHS "/>
    <x v="362"/>
    <n v="1.5584415584415596"/>
    <n v="0"/>
    <x v="13"/>
    <m/>
    <d v="1899-12-30T01:32:24"/>
    <d v="1899-12-30T00:46:12"/>
    <m/>
    <n v="0"/>
    <n v="0"/>
    <d v="1899-12-30T16:48:42"/>
    <d v="1899-12-30T17:41:06"/>
    <d v="1899-12-30T08:24:21"/>
    <d v="1899-12-30T08:50:33"/>
    <n v="3380"/>
    <x v="16"/>
    <x v="8"/>
    <n v="201701"/>
    <n v="1"/>
    <n v="0"/>
    <n v="3"/>
  </r>
  <r>
    <d v="2017-01-04T00:00:00"/>
    <d v="2017-01-04T00:00:00"/>
    <x v="2"/>
    <n v="3"/>
    <n v="0"/>
    <n v="30"/>
    <n v="20"/>
    <d v="1899-12-30T00:30:20"/>
    <d v="1899-12-30T00:10:07"/>
    <s v="Iso2"/>
    <x v="584"/>
    <n v="5.9340659340659387"/>
    <n v="0"/>
    <x v="19"/>
    <m/>
    <d v="1899-12-30T04:24:55"/>
    <d v="1899-12-30T02:12:27"/>
    <m/>
    <n v="0"/>
    <n v="0"/>
    <d v="1899-12-30T04:24:55"/>
    <d v="1899-12-30T05:17:19"/>
    <d v="1899-12-30T02:12:27"/>
    <d v="1899-12-30T02:38:39"/>
    <n v="1627"/>
    <x v="16"/>
    <x v="8"/>
    <n v="201701"/>
    <n v="1"/>
    <n v="0"/>
    <n v="4"/>
  </r>
  <r>
    <d v="2017-01-07T00:00:00"/>
    <d v="2017-01-07T00:00:00"/>
    <x v="2"/>
    <n v="2.5"/>
    <n v="0"/>
    <n v="26"/>
    <n v="30"/>
    <d v="1899-12-30T00:26:30"/>
    <d v="1899-12-30T00:10:36"/>
    <s v="AltraBlue"/>
    <x v="2"/>
    <n v="5.6603773584905701"/>
    <n v="0"/>
    <x v="13"/>
    <m/>
    <d v="1899-12-30T04:37:43"/>
    <d v="1899-12-30T02:18:52"/>
    <m/>
    <n v="0"/>
    <n v="0"/>
    <d v="1899-12-30T04:37:43"/>
    <d v="1899-12-30T05:30:07"/>
    <d v="1899-12-30T02:18:52"/>
    <d v="1899-12-30T02:45:04"/>
    <n v="2009"/>
    <x v="16"/>
    <x v="8"/>
    <n v="201701"/>
    <n v="1"/>
    <n v="2"/>
    <n v="7"/>
  </r>
  <r>
    <d v="2017-01-08T00:00:00"/>
    <d v="2017-01-08T00:00:00"/>
    <x v="2"/>
    <n v="7.4"/>
    <n v="1"/>
    <n v="25"/>
    <n v="4"/>
    <d v="1899-12-30T01:25:04"/>
    <d v="1899-12-30T00:11:30"/>
    <s v="AltraBlue"/>
    <x v="16"/>
    <n v="5.21943573667712"/>
    <n v="144"/>
    <x v="16"/>
    <s v="https://www.strava.com/activities/825487175"/>
    <d v="1899-12-30T05:01:11"/>
    <d v="1899-12-30T02:30:35"/>
    <m/>
    <n v="0"/>
    <n v="0"/>
    <d v="1899-12-30T05:01:11"/>
    <d v="1899-12-30T05:53:35"/>
    <d v="1899-12-30T02:30:35"/>
    <d v="1899-12-30T02:56:47"/>
    <n v="2513"/>
    <x v="16"/>
    <x v="8"/>
    <n v="201701"/>
    <n v="2"/>
    <n v="0"/>
    <n v="8"/>
  </r>
  <r>
    <d v="2017-01-10T00:00:00"/>
    <d v="2017-01-10T00:00:00"/>
    <x v="2"/>
    <n v="1"/>
    <n v="0"/>
    <n v="9"/>
    <n v="55"/>
    <d v="1899-12-30T00:09:55"/>
    <d v="1899-12-30T00:09:55"/>
    <s v="Iso2"/>
    <x v="274"/>
    <n v="6.050420168067232"/>
    <n v="0"/>
    <x v="13"/>
    <s v="neck problems"/>
    <d v="1899-12-30T04:19:49"/>
    <d v="1899-12-30T02:09:55"/>
    <m/>
    <n v="0"/>
    <n v="0"/>
    <d v="1899-12-30T04:19:49"/>
    <d v="1899-12-30T05:12:13"/>
    <d v="1899-12-30T02:09:55"/>
    <d v="1899-12-30T02:36:07"/>
    <n v="1454"/>
    <x v="16"/>
    <x v="8"/>
    <n v="201701"/>
    <n v="2"/>
    <n v="1"/>
    <n v="10"/>
  </r>
  <r>
    <d v="2017-01-10T00:00:00"/>
    <d v="2017-01-10T00:00:00"/>
    <x v="1"/>
    <n v="10"/>
    <n v="0"/>
    <n v="45"/>
    <n v="0"/>
    <d v="1899-12-30T00:45:00"/>
    <d v="1899-12-30T00:04:30"/>
    <s v="B-Shiv"/>
    <x v="585"/>
    <n v="13.333333333333343"/>
    <n v="0"/>
    <x v="13"/>
    <s v="didn't sync"/>
    <d v="1899-12-30T08:24:00"/>
    <d v="1899-12-30T04:12:00"/>
    <m/>
    <n v="0"/>
    <n v="0"/>
    <d v="1899-12-30T01:57:54"/>
    <d v="1899-12-30T02:50:18"/>
    <d v="1899-12-30T00:58:57"/>
    <d v="1899-12-30T01:25:09"/>
    <n v="653"/>
    <x v="16"/>
    <x v="8"/>
    <n v="201701"/>
    <n v="2"/>
    <n v="0"/>
    <n v="10"/>
  </r>
  <r>
    <d v="2017-01-11T00:00:00"/>
    <d v="2017-01-11T00:00:00"/>
    <x v="2"/>
    <n v="3"/>
    <n v="0"/>
    <n v="29"/>
    <n v="49"/>
    <d v="1899-12-30T00:29:49"/>
    <d v="1899-12-30T00:09:56"/>
    <s v="Iso2"/>
    <x v="584"/>
    <n v="6.0368921185019611"/>
    <n v="0"/>
    <x v="14"/>
    <m/>
    <d v="1899-12-30T04:20:24"/>
    <d v="1899-12-30T02:10:12"/>
    <m/>
    <n v="0"/>
    <n v="0"/>
    <d v="1899-12-30T04:20:24"/>
    <d v="1899-12-30T05:12:48"/>
    <d v="1899-12-30T02:10:12"/>
    <d v="1899-12-30T02:36:24"/>
    <n v="1474"/>
    <x v="16"/>
    <x v="8"/>
    <n v="201701"/>
    <n v="2"/>
    <n v="0"/>
    <n v="11"/>
  </r>
  <r>
    <d v="2017-01-12T00:00:00"/>
    <d v="2017-01-12T00:00:00"/>
    <x v="2"/>
    <n v="3.3"/>
    <n v="0"/>
    <n v="37"/>
    <n v="8"/>
    <d v="1899-12-30T00:37:08"/>
    <d v="1899-12-30T00:11:15"/>
    <s v="Iso2"/>
    <x v="586"/>
    <n v="5.332136445242373"/>
    <n v="0"/>
    <x v="19"/>
    <s v="https://www.strava.com/activities/829721746"/>
    <d v="1899-12-30T04:54:49"/>
    <d v="1899-12-30T02:27:24"/>
    <m/>
    <n v="0"/>
    <n v="0"/>
    <d v="1899-12-30T04:54:49"/>
    <d v="1899-12-30T05:47:13"/>
    <d v="1899-12-30T02:27:24"/>
    <d v="1899-12-30T02:53:36"/>
    <n v="2387"/>
    <x v="16"/>
    <x v="8"/>
    <n v="201701"/>
    <n v="2"/>
    <n v="0"/>
    <n v="12"/>
  </r>
  <r>
    <d v="2017-01-16T00:00:00"/>
    <d v="2017-01-16T00:00:00"/>
    <x v="2"/>
    <n v="5.25"/>
    <n v="0"/>
    <n v="58"/>
    <n v="38"/>
    <d v="1899-12-30T00:58:38"/>
    <d v="1899-12-30T00:11:10"/>
    <s v="AltraBlue"/>
    <x v="28"/>
    <n v="5.3723706651506582"/>
    <n v="148"/>
    <x v="19"/>
    <s v="https://www.strava.com/activities/834096844"/>
    <d v="1899-12-30T04:52:36"/>
    <d v="1899-12-30T02:26:18"/>
    <m/>
    <n v="0"/>
    <n v="0"/>
    <d v="1899-12-30T04:52:36"/>
    <d v="1899-12-30T05:45:01"/>
    <d v="1899-12-30T02:26:18"/>
    <d v="1899-12-30T02:52:30"/>
    <n v="2352"/>
    <x v="16"/>
    <x v="8"/>
    <n v="201701"/>
    <n v="3"/>
    <n v="3"/>
    <n v="16"/>
  </r>
  <r>
    <d v="2017-01-19T00:00:00"/>
    <d v="2017-01-19T00:00:00"/>
    <x v="1"/>
    <n v="10"/>
    <n v="0"/>
    <n v="26"/>
    <n v="8"/>
    <d v="1899-12-30T00:26:08"/>
    <d v="1899-12-30T00:02:37"/>
    <s v="YNHH"/>
    <x v="303"/>
    <n v="22.959183673469408"/>
    <n v="0"/>
    <x v="13"/>
    <m/>
    <d v="1899-12-30T04:52:42"/>
    <d v="1899-12-30T02:26:21"/>
    <m/>
    <n v="0"/>
    <n v="0"/>
    <d v="1899-12-30T01:08:28"/>
    <d v="1899-12-30T02:00:52"/>
    <d v="1899-12-30T00:34:14"/>
    <d v="1899-12-30T01:00:26"/>
    <n v="63"/>
    <x v="16"/>
    <x v="8"/>
    <n v="201701"/>
    <n v="3"/>
    <n v="2"/>
    <n v="19"/>
  </r>
  <r>
    <d v="2017-01-20T00:00:00"/>
    <d v="2017-01-20T00:00:00"/>
    <x v="2"/>
    <n v="6.2"/>
    <n v="1"/>
    <n v="10"/>
    <n v="31"/>
    <d v="1899-12-30T01:10:31"/>
    <d v="1899-12-30T00:11:22"/>
    <s v="AltraBlue"/>
    <x v="363"/>
    <n v="5.2753486173481487"/>
    <n v="0"/>
    <x v="19"/>
    <s v="https://www.strava.com/activities/838363086"/>
    <d v="1899-12-30T04:57:59"/>
    <d v="1899-12-30T02:29:00"/>
    <m/>
    <n v="0"/>
    <n v="0"/>
    <d v="1899-12-30T04:57:59"/>
    <d v="1899-12-30T05:50:23"/>
    <d v="1899-12-30T02:29:00"/>
    <d v="1899-12-30T02:55:12"/>
    <n v="2457"/>
    <x v="16"/>
    <x v="8"/>
    <n v="201701"/>
    <n v="3"/>
    <n v="0"/>
    <n v="20"/>
  </r>
  <r>
    <d v="2017-01-23T00:00:00"/>
    <d v="2017-01-23T00:00:00"/>
    <x v="1"/>
    <n v="10"/>
    <n v="0"/>
    <n v="27"/>
    <n v="0"/>
    <d v="1899-12-30T00:27:00"/>
    <d v="1899-12-30T00:02:42"/>
    <s v="YNHH"/>
    <x v="303"/>
    <n v="22.222222222222239"/>
    <n v="0"/>
    <x v="13"/>
    <m/>
    <d v="1899-12-30T05:02:24"/>
    <d v="1899-12-30T02:31:12"/>
    <m/>
    <n v="0"/>
    <n v="0"/>
    <d v="1899-12-30T01:10:44"/>
    <d v="1899-12-30T02:03:08"/>
    <d v="1899-12-30T00:35:22"/>
    <d v="1899-12-30T01:01:34"/>
    <n v="92"/>
    <x v="16"/>
    <x v="8"/>
    <n v="201701"/>
    <n v="4"/>
    <n v="2"/>
    <n v="23"/>
  </r>
  <r>
    <d v="2017-01-25T00:00:00"/>
    <d v="2017-01-25T00:00:00"/>
    <x v="2"/>
    <n v="3.5"/>
    <n v="0"/>
    <n v="35"/>
    <n v="8"/>
    <d v="1899-12-30T00:35:08"/>
    <d v="1899-12-30T00:10:02"/>
    <s v="YNHH"/>
    <x v="377"/>
    <n v="5.9772296015180322"/>
    <n v="0"/>
    <x v="16"/>
    <s v="https://www.strava.com/activities/844015916"/>
    <d v="1899-12-30T04:23:00"/>
    <d v="1899-12-30T02:11:30"/>
    <m/>
    <n v="0"/>
    <n v="0"/>
    <d v="1899-12-30T04:23:00"/>
    <d v="1899-12-30T05:15:24"/>
    <d v="1899-12-30T02:11:30"/>
    <d v="1899-12-30T02:37:42"/>
    <n v="1579"/>
    <x v="16"/>
    <x v="8"/>
    <n v="201701"/>
    <n v="4"/>
    <n v="1"/>
    <n v="25"/>
  </r>
  <r>
    <d v="2017-01-27T00:00:00"/>
    <d v="2017-01-27T00:00:00"/>
    <x v="2"/>
    <n v="4.0999999999999996"/>
    <n v="0"/>
    <n v="46"/>
    <n v="30"/>
    <d v="1899-12-30T00:46:30"/>
    <d v="1899-12-30T00:11:20"/>
    <s v="AltraBlue"/>
    <x v="587"/>
    <n v="5.2903225806451646"/>
    <n v="0"/>
    <x v="16"/>
    <s v="https://www.strava.com/activities/846131426"/>
    <d v="1899-12-30T04:57:09"/>
    <d v="1899-12-30T02:28:34"/>
    <m/>
    <n v="0"/>
    <n v="0"/>
    <d v="1899-12-30T04:57:09"/>
    <d v="1899-12-30T05:49:33"/>
    <d v="1899-12-30T02:28:34"/>
    <d v="1899-12-30T02:54:46"/>
    <n v="2440"/>
    <x v="16"/>
    <x v="8"/>
    <n v="201701"/>
    <n v="4"/>
    <n v="1"/>
    <n v="27"/>
  </r>
  <r>
    <d v="2017-01-28T00:00:00"/>
    <d v="2017-01-28T00:00:00"/>
    <x v="2"/>
    <n v="3"/>
    <n v="0"/>
    <n v="34"/>
    <n v="50"/>
    <d v="1899-12-30T00:34:50"/>
    <d v="1899-12-30T00:11:37"/>
    <s v="AltraBlue"/>
    <x v="2"/>
    <n v="5.1674641148325398"/>
    <n v="0"/>
    <x v="13"/>
    <m/>
    <d v="1899-12-30T05:04:13"/>
    <d v="1899-12-30T02:32:06"/>
    <m/>
    <n v="0"/>
    <n v="0"/>
    <d v="1899-12-30T05:04:13"/>
    <d v="1899-12-30T05:56:37"/>
    <d v="1899-12-30T02:32:06"/>
    <d v="1899-12-30T02:58:18"/>
    <n v="2547"/>
    <x v="16"/>
    <x v="8"/>
    <n v="201701"/>
    <n v="4"/>
    <n v="0"/>
    <n v="28"/>
  </r>
  <r>
    <d v="2017-01-30T00:00:00"/>
    <d v="2017-01-30T00:00:00"/>
    <x v="2"/>
    <n v="3"/>
    <n v="0"/>
    <n v="31"/>
    <n v="21"/>
    <d v="1899-12-30T00:31:21"/>
    <d v="1899-12-30T00:10:27"/>
    <s v="NBFreshFoam"/>
    <x v="274"/>
    <n v="5.7416267942583774"/>
    <n v="0"/>
    <x v="13"/>
    <m/>
    <d v="1899-12-30T04:33:47"/>
    <d v="1899-12-30T02:16:54"/>
    <m/>
    <n v="0"/>
    <n v="0"/>
    <d v="1899-12-30T04:33:47"/>
    <d v="1899-12-30T05:26:11"/>
    <d v="1899-12-30T02:16:54"/>
    <d v="1899-12-30T02:43:06"/>
    <n v="1902"/>
    <x v="16"/>
    <x v="8"/>
    <n v="201701"/>
    <n v="5"/>
    <n v="1"/>
    <n v="30"/>
  </r>
  <r>
    <d v="2017-01-31T00:00:00"/>
    <d v="2017-01-31T00:00:00"/>
    <x v="1"/>
    <n v="10"/>
    <n v="0"/>
    <n v="32"/>
    <n v="40"/>
    <d v="1899-12-30T00:32:40"/>
    <d v="1899-12-30T00:03:16"/>
    <s v="B-Shiv"/>
    <x v="588"/>
    <n v="18.367346938775526"/>
    <n v="128"/>
    <x v="13"/>
    <s v="https://www.strava.com/activities/851168897/overview"/>
    <d v="1899-12-30T06:05:52"/>
    <d v="1899-12-30T03:02:56"/>
    <m/>
    <n v="0"/>
    <n v="0"/>
    <d v="1899-12-30T01:25:35"/>
    <d v="1899-12-30T02:17:59"/>
    <d v="1899-12-30T00:42:48"/>
    <d v="1899-12-30T01:09:00"/>
    <n v="244"/>
    <x v="16"/>
    <x v="8"/>
    <n v="201701"/>
    <n v="5"/>
    <n v="0"/>
    <n v="31"/>
  </r>
  <r>
    <d v="2017-02-02T00:00:00"/>
    <d v="2017-02-02T00:00:00"/>
    <x v="0"/>
    <n v="0.8"/>
    <n v="0"/>
    <n v="26"/>
    <n v="33"/>
    <d v="1899-12-30T00:26:33"/>
    <d v="1899-12-30T00:33:11"/>
    <s v="PHS "/>
    <x v="362"/>
    <n v="1.8079096045197756"/>
    <n v="0"/>
    <x v="13"/>
    <m/>
    <d v="1899-12-30T01:19:39"/>
    <d v="1899-12-30T00:39:49"/>
    <m/>
    <n v="0"/>
    <n v="0"/>
    <d v="1899-12-30T14:29:31"/>
    <d v="1899-12-30T15:21:55"/>
    <d v="1899-12-30T07:14:45"/>
    <d v="1899-12-30T07:40:57"/>
    <n v="3201"/>
    <x v="16"/>
    <x v="9"/>
    <n v="201702"/>
    <n v="5"/>
    <n v="1"/>
    <n v="2"/>
  </r>
  <r>
    <d v="2017-02-03T00:00:00"/>
    <d v="2017-02-03T00:00:00"/>
    <x v="2"/>
    <n v="5.05"/>
    <n v="0"/>
    <n v="57"/>
    <n v="7"/>
    <d v="1899-12-30T00:57:07"/>
    <d v="1899-12-30T00:11:19"/>
    <s v="AltraBlue"/>
    <x v="531"/>
    <n v="5.3049314269040009"/>
    <n v="0"/>
    <x v="16"/>
    <s v="https://connect.garmin.com/modern/activity/1556323754"/>
    <d v="1899-12-30T04:56:20"/>
    <d v="1899-12-30T02:28:10"/>
    <m/>
    <n v="0"/>
    <n v="0"/>
    <d v="1899-12-30T04:56:20"/>
    <d v="1899-12-30T05:48:44"/>
    <d v="1899-12-30T02:28:10"/>
    <d v="1899-12-30T02:54:22"/>
    <n v="2420"/>
    <x v="16"/>
    <x v="9"/>
    <n v="201702"/>
    <n v="5"/>
    <n v="0"/>
    <n v="3"/>
  </r>
  <r>
    <d v="2017-02-05T00:00:00"/>
    <d v="2017-02-05T00:00:00"/>
    <x v="2"/>
    <n v="5.05"/>
    <n v="0"/>
    <n v="56"/>
    <n v="28"/>
    <d v="1899-12-30T00:56:28"/>
    <d v="1899-12-30T00:11:11"/>
    <s v="AltraBlue"/>
    <x v="531"/>
    <n v="5.3659976387249158"/>
    <n v="0"/>
    <x v="16"/>
    <s v="https://www.strava.com/activities/856442742"/>
    <d v="1899-12-30T04:52:57"/>
    <d v="1899-12-30T02:26:29"/>
    <m/>
    <n v="0"/>
    <n v="0"/>
    <d v="1899-12-30T04:52:57"/>
    <d v="1899-12-30T05:45:21"/>
    <d v="1899-12-30T02:26:29"/>
    <d v="1899-12-30T02:52:41"/>
    <n v="2357"/>
    <x v="16"/>
    <x v="9"/>
    <n v="201702"/>
    <n v="6"/>
    <n v="1"/>
    <n v="5"/>
  </r>
  <r>
    <d v="2017-02-06T00:00:00"/>
    <d v="2017-02-06T00:00:00"/>
    <x v="2"/>
    <n v="2.5"/>
    <n v="0"/>
    <n v="25"/>
    <n v="0"/>
    <d v="1899-12-30T00:25:00"/>
    <d v="1899-12-30T00:10:00"/>
    <s v="NBFreshFoam"/>
    <x v="274"/>
    <n v="6.0000000000000044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43"/>
    <x v="16"/>
    <x v="9"/>
    <n v="201702"/>
    <n v="6"/>
    <n v="0"/>
    <n v="6"/>
  </r>
  <r>
    <d v="2017-02-08T00:00:00"/>
    <d v="2017-02-08T00:00:00"/>
    <x v="2"/>
    <n v="3.1"/>
    <n v="0"/>
    <n v="32"/>
    <n v="54"/>
    <d v="1899-12-30T00:32:54"/>
    <d v="1899-12-30T00:10:37"/>
    <s v="NBFreshFoam"/>
    <x v="351"/>
    <n v="5.6534954407294871"/>
    <n v="0"/>
    <x v="22"/>
    <s v="https://www.strava.com/activities/859647873"/>
    <d v="1899-12-30T04:38:03"/>
    <d v="1899-12-30T02:19:02"/>
    <m/>
    <n v="0"/>
    <n v="0"/>
    <d v="1899-12-30T04:38:03"/>
    <d v="1899-12-30T05:30:28"/>
    <d v="1899-12-30T02:19:02"/>
    <d v="1899-12-30T02:45:14"/>
    <n v="2015"/>
    <x v="16"/>
    <x v="9"/>
    <n v="201702"/>
    <n v="6"/>
    <n v="1"/>
    <n v="8"/>
  </r>
  <r>
    <d v="2017-02-09T00:00:00"/>
    <d v="2017-02-09T00:00:00"/>
    <x v="1"/>
    <n v="10"/>
    <n v="0"/>
    <n v="40"/>
    <n v="8"/>
    <d v="1899-12-30T00:40:08"/>
    <d v="1899-12-30T00:04:01"/>
    <s v="B-Shiv"/>
    <x v="589"/>
    <n v="14.950166112956824"/>
    <n v="0"/>
    <x v="13"/>
    <s v="Blizzard w/Thundersnow"/>
    <d v="1899-12-30T07:29:30"/>
    <d v="1899-12-30T03:44:45"/>
    <m/>
    <n v="0"/>
    <n v="0"/>
    <d v="1899-12-30T01:45:09"/>
    <d v="1899-12-30T02:37:33"/>
    <d v="1899-12-30T00:52:34"/>
    <d v="1899-12-30T01:18:46"/>
    <n v="498"/>
    <x v="16"/>
    <x v="9"/>
    <n v="201702"/>
    <n v="6"/>
    <n v="0"/>
    <n v="9"/>
  </r>
  <r>
    <d v="2017-02-10T00:00:00"/>
    <d v="2017-02-10T00:00:00"/>
    <x v="2"/>
    <n v="3.1"/>
    <n v="0"/>
    <n v="31"/>
    <n v="32"/>
    <d v="1899-12-30T00:31:32"/>
    <d v="1899-12-30T00:10:10"/>
    <s v="AltraBlue"/>
    <x v="2"/>
    <n v="5.8985200845666013"/>
    <n v="0"/>
    <x v="13"/>
    <m/>
    <d v="1899-12-30T04:26:30"/>
    <d v="1899-12-30T02:13:15"/>
    <m/>
    <n v="0"/>
    <n v="0"/>
    <d v="1899-12-30T04:26:30"/>
    <d v="1899-12-30T05:18:54"/>
    <d v="1899-12-30T02:13:15"/>
    <d v="1899-12-30T02:39:27"/>
    <n v="1676"/>
    <x v="16"/>
    <x v="9"/>
    <n v="201702"/>
    <n v="6"/>
    <n v="0"/>
    <n v="10"/>
  </r>
  <r>
    <d v="2017-02-12T00:00:00"/>
    <d v="2017-02-12T00:00:00"/>
    <x v="1"/>
    <n v="13.8"/>
    <n v="0"/>
    <n v="50"/>
    <n v="8"/>
    <d v="1899-12-30T00:50:08"/>
    <d v="1899-12-30T00:03:38"/>
    <s v="B-Shiv"/>
    <x v="580"/>
    <n v="16.515957446808525"/>
    <n v="0"/>
    <x v="13"/>
    <m/>
    <d v="1899-12-30T06:46:53"/>
    <d v="1899-12-30T03:23:26"/>
    <m/>
    <n v="0"/>
    <n v="0"/>
    <d v="1899-12-30T01:35:11"/>
    <d v="1899-12-30T02:27:35"/>
    <d v="1899-12-30T00:47:35"/>
    <d v="1899-12-30T01:13:47"/>
    <n v="340"/>
    <x v="16"/>
    <x v="9"/>
    <n v="201702"/>
    <n v="7"/>
    <n v="1"/>
    <n v="12"/>
  </r>
  <r>
    <d v="2017-02-13T00:00:00"/>
    <d v="2017-02-13T00:00:00"/>
    <x v="2"/>
    <n v="2"/>
    <n v="0"/>
    <n v="20"/>
    <n v="0"/>
    <d v="1899-12-30T00:20:00"/>
    <d v="1899-12-30T00:10:00"/>
    <s v="NBFreshFoam"/>
    <x v="274"/>
    <n v="6.0000000000000053"/>
    <n v="0"/>
    <x v="13"/>
    <s v="1/2 mile repeats"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9"/>
    <n v="201702"/>
    <n v="7"/>
    <n v="0"/>
    <n v="13"/>
  </r>
  <r>
    <d v="2017-02-14T00:00:00"/>
    <d v="2017-02-14T00:00:00"/>
    <x v="1"/>
    <n v="12.5"/>
    <n v="0"/>
    <n v="40"/>
    <n v="40"/>
    <d v="1899-12-30T00:40:40"/>
    <d v="1899-12-30T00:03:15"/>
    <s v="YNHH"/>
    <x v="303"/>
    <n v="18.44262295081969"/>
    <n v="0"/>
    <x v="13"/>
    <s v="class"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9"/>
    <n v="201702"/>
    <n v="7"/>
    <n v="0"/>
    <n v="14"/>
  </r>
  <r>
    <d v="2017-02-16T00:00:00"/>
    <d v="2017-02-16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7"/>
    <x v="16"/>
    <x v="9"/>
    <n v="201702"/>
    <n v="7"/>
    <n v="1"/>
    <n v="16"/>
  </r>
  <r>
    <d v="2017-02-16T00:00:00"/>
    <d v="2017-02-16T00:00:00"/>
    <x v="0"/>
    <n v="1"/>
    <n v="0"/>
    <n v="30"/>
    <n v="27"/>
    <d v="1899-12-30T00:30:27"/>
    <d v="1899-12-30T00:30:27"/>
    <s v="PHS "/>
    <x v="362"/>
    <n v="1.9704433497536962"/>
    <n v="0"/>
    <x v="13"/>
    <m/>
    <d v="1899-12-30T01:13:05"/>
    <d v="1899-12-30T00:36:32"/>
    <m/>
    <n v="0"/>
    <n v="0"/>
    <d v="1899-12-30T13:17:47"/>
    <d v="1899-12-30T14:10:11"/>
    <d v="1899-12-30T06:38:54"/>
    <d v="1899-12-30T07:05:06"/>
    <n v="3146"/>
    <x v="16"/>
    <x v="9"/>
    <n v="201702"/>
    <n v="7"/>
    <n v="0"/>
    <n v="16"/>
  </r>
  <r>
    <d v="2017-02-18T00:00:00"/>
    <d v="2017-02-18T00:00:00"/>
    <x v="2"/>
    <n v="3.1"/>
    <n v="0"/>
    <n v="34"/>
    <n v="12"/>
    <d v="1899-12-30T00:34:12"/>
    <d v="1899-12-30T00:11:02"/>
    <s v="AltraBlue"/>
    <x v="201"/>
    <n v="5.4385964912280738"/>
    <n v="0"/>
    <x v="14"/>
    <m/>
    <d v="1899-12-30T04:49:03"/>
    <d v="1899-12-30T02:24:31"/>
    <m/>
    <n v="0"/>
    <n v="0"/>
    <d v="1899-12-30T04:49:03"/>
    <d v="1899-12-30T05:41:27"/>
    <d v="1899-12-30T02:24:31"/>
    <d v="1899-12-30T02:50:43"/>
    <n v="2270"/>
    <x v="16"/>
    <x v="9"/>
    <n v="201702"/>
    <n v="7"/>
    <n v="1"/>
    <n v="18"/>
  </r>
  <r>
    <d v="2017-02-19T00:00:00"/>
    <d v="2017-02-19T00:00:00"/>
    <x v="2"/>
    <n v="5"/>
    <n v="1"/>
    <n v="1"/>
    <n v="8"/>
    <d v="1899-12-30T01:01:08"/>
    <d v="1899-12-30T00:12:14"/>
    <s v="AltraBlue"/>
    <x v="590"/>
    <n v="4.9073064340239947"/>
    <n v="0"/>
    <x v="14"/>
    <m/>
    <d v="1899-12-30T05:20:20"/>
    <d v="1899-12-30T02:40:10"/>
    <m/>
    <n v="0"/>
    <n v="0"/>
    <d v="1899-12-30T05:20:20"/>
    <d v="1899-12-30T06:12:44"/>
    <d v="1899-12-30T02:40:10"/>
    <d v="1899-12-30T03:06:22"/>
    <n v="2752"/>
    <x v="16"/>
    <x v="9"/>
    <n v="201702"/>
    <n v="8"/>
    <n v="0"/>
    <n v="19"/>
  </r>
  <r>
    <d v="2017-02-20T00:00:00"/>
    <d v="2017-02-20T00:00:00"/>
    <x v="2"/>
    <n v="3.1"/>
    <n v="0"/>
    <n v="33"/>
    <n v="35"/>
    <d v="1899-12-30T00:33:35"/>
    <d v="1899-12-30T00:10:50"/>
    <s v="NBFreshFoam"/>
    <x v="351"/>
    <n v="5.5384615384615428"/>
    <n v="0"/>
    <x v="19"/>
    <m/>
    <d v="1899-12-30T04:43:50"/>
    <d v="1899-12-30T02:21:55"/>
    <m/>
    <n v="0"/>
    <n v="0"/>
    <d v="1899-12-30T04:43:50"/>
    <d v="1899-12-30T05:36:14"/>
    <d v="1899-12-30T02:21:55"/>
    <d v="1899-12-30T02:48:07"/>
    <n v="2155"/>
    <x v="16"/>
    <x v="9"/>
    <n v="201702"/>
    <n v="8"/>
    <n v="0"/>
    <n v="20"/>
  </r>
  <r>
    <d v="2017-02-22T00:00:00"/>
    <d v="2017-02-22T00:00:00"/>
    <x v="2"/>
    <n v="3.1"/>
    <n v="0"/>
    <n v="33"/>
    <n v="20"/>
    <d v="1899-12-30T00:33:20"/>
    <d v="1899-12-30T00:10:45"/>
    <s v="NBFreshFoam"/>
    <x v="351"/>
    <n v="5.5800000000000036"/>
    <n v="0"/>
    <x v="19"/>
    <s v="https://www.strava.com/activities/875937096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  <n v="8"/>
    <n v="1"/>
    <n v="22"/>
  </r>
  <r>
    <d v="2017-02-23T00:00:00"/>
    <d v="2017-02-23T00:00:00"/>
    <x v="2"/>
    <n v="3.1"/>
    <n v="0"/>
    <n v="36"/>
    <n v="17"/>
    <d v="1899-12-30T00:36:17"/>
    <d v="1899-12-30T00:11:42"/>
    <s v="NBFreshFoam"/>
    <x v="351"/>
    <n v="5.1263206247129123"/>
    <n v="119"/>
    <x v="19"/>
    <m/>
    <d v="1899-12-30T05:06:39"/>
    <d v="1899-12-30T02:33:20"/>
    <m/>
    <n v="0"/>
    <n v="0"/>
    <d v="1899-12-30T05:06:39"/>
    <d v="1899-12-30T05:59:03"/>
    <d v="1899-12-30T02:33:20"/>
    <d v="1899-12-30T02:59:32"/>
    <n v="2584"/>
    <x v="16"/>
    <x v="9"/>
    <n v="201702"/>
    <n v="8"/>
    <n v="0"/>
    <n v="23"/>
  </r>
  <r>
    <d v="2017-02-23T00:00:00"/>
    <d v="2017-02-23T00:00:00"/>
    <x v="0"/>
    <n v="1"/>
    <n v="0"/>
    <n v="35"/>
    <n v="0"/>
    <d v="1899-12-30T00:35:00"/>
    <d v="1899-12-30T00:35:00"/>
    <s v="PHS 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6"/>
    <x v="9"/>
    <n v="201702"/>
    <n v="8"/>
    <n v="0"/>
    <n v="23"/>
  </r>
  <r>
    <d v="2017-02-24T00:00:00"/>
    <d v="2017-02-24T00:00:00"/>
    <x v="2"/>
    <n v="5.05"/>
    <n v="0"/>
    <n v="57"/>
    <n v="23"/>
    <d v="1899-12-30T00:57:23"/>
    <d v="1899-12-30T00:11:22"/>
    <s v="AltraBlue"/>
    <x v="531"/>
    <n v="5.2802788266047092"/>
    <n v="127"/>
    <x v="22"/>
    <m/>
    <d v="1899-12-30T04:57:43"/>
    <d v="1899-12-30T02:28:51"/>
    <m/>
    <n v="0"/>
    <n v="0"/>
    <d v="1899-12-30T04:57:43"/>
    <d v="1899-12-30T05:50:07"/>
    <d v="1899-12-30T02:28:51"/>
    <d v="1899-12-30T02:55:03"/>
    <n v="2450"/>
    <x v="16"/>
    <x v="9"/>
    <n v="201702"/>
    <n v="8"/>
    <n v="0"/>
    <n v="24"/>
  </r>
  <r>
    <d v="2017-02-25T00:00:00"/>
    <d v="2017-02-25T00:00:00"/>
    <x v="1"/>
    <n v="16.5"/>
    <n v="1"/>
    <n v="16"/>
    <n v="52"/>
    <d v="1899-12-30T01:16:52"/>
    <d v="1899-12-30T00:04:40"/>
    <s v="Ciocci"/>
    <x v="17"/>
    <n v="12.879444926279282"/>
    <n v="0"/>
    <x v="22"/>
    <s v="https://www.strava.com/activities/879380507"/>
    <d v="1899-12-30T08:41:46"/>
    <d v="1899-12-30T04:20:53"/>
    <m/>
    <n v="0"/>
    <n v="0"/>
    <d v="1899-12-30T02:02:03"/>
    <d v="1899-12-30T02:54:27"/>
    <d v="1899-12-30T01:01:02"/>
    <d v="1899-12-30T01:27:14"/>
    <n v="696"/>
    <x v="16"/>
    <x v="9"/>
    <n v="201702"/>
    <n v="8"/>
    <n v="0"/>
    <n v="25"/>
  </r>
  <r>
    <d v="2017-02-26T00:00:00"/>
    <d v="2017-02-26T00:00:00"/>
    <x v="2"/>
    <n v="7.25"/>
    <n v="1"/>
    <n v="24"/>
    <n v="46"/>
    <d v="1899-12-30T01:24:46"/>
    <d v="1899-12-30T00:11:42"/>
    <s v="YellowNB"/>
    <x v="451"/>
    <n v="5.1317341722375192"/>
    <n v="132"/>
    <x v="14"/>
    <s v="https://www.strava.com/activities/880738173"/>
    <d v="1899-12-30T05:06:20"/>
    <d v="1899-12-30T02:33:10"/>
    <m/>
    <n v="0"/>
    <n v="0"/>
    <d v="1899-12-30T05:06:20"/>
    <d v="1899-12-30T05:58:44"/>
    <d v="1899-12-30T02:33:10"/>
    <d v="1899-12-30T02:59:22"/>
    <n v="2577"/>
    <x v="16"/>
    <x v="9"/>
    <n v="201702"/>
    <n v="9"/>
    <n v="0"/>
    <n v="26"/>
  </r>
  <r>
    <d v="2017-02-28T00:00:00"/>
    <d v="2017-02-28T00:00:00"/>
    <x v="2"/>
    <n v="3.1"/>
    <n v="0"/>
    <n v="33"/>
    <n v="20"/>
    <d v="1899-12-30T00:33:20"/>
    <d v="1899-12-30T00:10:45"/>
    <s v="NBFreshFoam"/>
    <x v="351"/>
    <n v="5.5800000000000036"/>
    <n v="154"/>
    <x v="14"/>
    <s v="https://connect.garmin.com/modern/activity/1596375755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  <n v="9"/>
    <n v="1"/>
    <n v="28"/>
  </r>
  <r>
    <d v="2017-03-02T00:00:00"/>
    <d v="2017-03-02T00:00:00"/>
    <x v="0"/>
    <n v="1"/>
    <n v="0"/>
    <n v="29"/>
    <n v="47"/>
    <d v="1899-12-30T00:29:47"/>
    <d v="1899-12-30T00:29:47"/>
    <s v="PHS "/>
    <x v="362"/>
    <n v="2.0145495243424749"/>
    <n v="0"/>
    <x v="13"/>
    <m/>
    <d v="1899-12-30T01:11:29"/>
    <d v="1899-12-30T00:35:44"/>
    <m/>
    <n v="0"/>
    <n v="0"/>
    <d v="1899-12-30T13:00:19"/>
    <d v="1899-12-30T13:52:43"/>
    <d v="1899-12-30T06:30:10"/>
    <d v="1899-12-30T06:56:22"/>
    <n v="3135"/>
    <x v="16"/>
    <x v="10"/>
    <n v="201703"/>
    <n v="9"/>
    <n v="1"/>
    <n v="2"/>
  </r>
  <r>
    <d v="2017-03-03T00:00:00"/>
    <d v="2017-03-03T00:00:00"/>
    <x v="2"/>
    <n v="7.25"/>
    <n v="1"/>
    <n v="24"/>
    <n v="58"/>
    <d v="1899-12-30T01:24:58"/>
    <d v="1899-12-30T00:11:43"/>
    <s v="AltraBlue"/>
    <x v="451"/>
    <n v="5.119654766575132"/>
    <n v="0"/>
    <x v="19"/>
    <m/>
    <d v="1899-12-30T05:07:03"/>
    <d v="1899-12-30T02:33:32"/>
    <m/>
    <n v="0"/>
    <n v="0"/>
    <d v="1899-12-30T05:07:03"/>
    <d v="1899-12-30T05:59:27"/>
    <d v="1899-12-30T02:33:32"/>
    <d v="1899-12-30T02:59:44"/>
    <n v="2590"/>
    <x v="16"/>
    <x v="10"/>
    <n v="201703"/>
    <n v="9"/>
    <n v="0"/>
    <n v="3"/>
  </r>
  <r>
    <d v="2017-03-04T00:00:00"/>
    <d v="2017-03-04T00:00:00"/>
    <x v="1"/>
    <n v="10"/>
    <n v="0"/>
    <n v="32"/>
    <n v="32"/>
    <d v="1899-12-30T00:32:32"/>
    <d v="1899-12-30T00:03:15"/>
    <s v="B-Shiv"/>
    <x v="580"/>
    <n v="18.44262295081969"/>
    <n v="0"/>
    <x v="13"/>
    <m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10"/>
    <n v="201703"/>
    <n v="9"/>
    <n v="0"/>
    <n v="4"/>
  </r>
  <r>
    <d v="2017-03-06T00:00:00"/>
    <d v="2017-03-06T00:00:00"/>
    <x v="2"/>
    <n v="3.17"/>
    <n v="0"/>
    <n v="32"/>
    <n v="48"/>
    <d v="1899-12-30T00:32:48"/>
    <d v="1899-12-30T00:10:21"/>
    <s v="NBFreshFoam"/>
    <x v="351"/>
    <n v="5.7987804878048834"/>
    <n v="0"/>
    <x v="19"/>
    <m/>
    <d v="1899-12-30T04:31:05"/>
    <d v="1899-12-30T02:15:33"/>
    <m/>
    <n v="0"/>
    <n v="0"/>
    <d v="1899-12-30T04:31:05"/>
    <d v="1899-12-30T05:23:30"/>
    <d v="1899-12-30T02:15:33"/>
    <d v="1899-12-30T02:41:45"/>
    <n v="1822"/>
    <x v="16"/>
    <x v="10"/>
    <n v="201703"/>
    <n v="10"/>
    <n v="1"/>
    <n v="6"/>
  </r>
  <r>
    <d v="2017-03-07T00:00:00"/>
    <d v="2017-03-07T00:00:00"/>
    <x v="1"/>
    <n v="14.5"/>
    <n v="0"/>
    <n v="43"/>
    <n v="20"/>
    <d v="1899-12-30T00:43:20"/>
    <d v="1899-12-30T00:02:59"/>
    <s v="YNHH"/>
    <x v="303"/>
    <n v="20.076923076923091"/>
    <n v="0"/>
    <x v="13"/>
    <m/>
    <d v="1899-12-30T05:34:43"/>
    <d v="1899-12-30T02:47:21"/>
    <m/>
    <n v="0"/>
    <n v="0"/>
    <d v="1899-12-30T01:18:18"/>
    <d v="1899-12-30T02:10:42"/>
    <d v="1899-12-30T00:39:09"/>
    <d v="1899-12-30T01:05:21"/>
    <n v="190"/>
    <x v="16"/>
    <x v="10"/>
    <n v="201703"/>
    <n v="10"/>
    <n v="0"/>
    <n v="7"/>
  </r>
  <r>
    <d v="2017-03-08T00:00:00"/>
    <d v="2017-03-08T00:00:00"/>
    <x v="2"/>
    <n v="5"/>
    <n v="0"/>
    <n v="51"/>
    <n v="41"/>
    <d v="1899-12-30T00:51:41"/>
    <d v="1899-12-30T00:10:20"/>
    <s v="NBFreshFoam"/>
    <x v="591"/>
    <n v="5.8045791680103243"/>
    <n v="151"/>
    <x v="14"/>
    <s v="https://www.strava.com/activities/892397229/overview"/>
    <d v="1899-12-30T04:30:49"/>
    <d v="1899-12-30T02:15:25"/>
    <m/>
    <n v="0"/>
    <n v="0"/>
    <d v="1899-12-30T04:30:49"/>
    <d v="1899-12-30T05:23:13"/>
    <d v="1899-12-30T02:15:25"/>
    <d v="1899-12-30T02:41:37"/>
    <n v="1810"/>
    <x v="16"/>
    <x v="10"/>
    <n v="201703"/>
    <n v="10"/>
    <n v="0"/>
    <n v="8"/>
  </r>
  <r>
    <d v="2017-03-09T00:00:00"/>
    <d v="2017-03-09T00:00:00"/>
    <x v="0"/>
    <n v="1"/>
    <n v="0"/>
    <n v="32"/>
    <n v="30"/>
    <d v="1899-12-30T00:32:30"/>
    <d v="1899-12-30T00:32:30"/>
    <s v="PHS "/>
    <x v="362"/>
    <n v="1.8461538461538476"/>
    <n v="0"/>
    <x v="13"/>
    <m/>
    <d v="1899-12-30T01:18:00"/>
    <d v="1899-12-30T00:39:00"/>
    <m/>
    <n v="0"/>
    <n v="0"/>
    <d v="1899-12-30T14:11:30"/>
    <d v="1899-12-30T15:03:54"/>
    <d v="1899-12-30T07:05:45"/>
    <d v="1899-12-30T07:31:57"/>
    <n v="3181"/>
    <x v="16"/>
    <x v="10"/>
    <n v="201703"/>
    <n v="10"/>
    <n v="0"/>
    <n v="9"/>
  </r>
  <r>
    <d v="2017-03-10T00:00:00"/>
    <d v="2017-03-10T00:00:00"/>
    <x v="2"/>
    <n v="5"/>
    <n v="0"/>
    <n v="54"/>
    <n v="41"/>
    <d v="1899-12-30T00:54:41"/>
    <d v="1899-12-30T00:10:56"/>
    <s v="AltraBlue"/>
    <x v="2"/>
    <n v="5.4861322767448994"/>
    <n v="153"/>
    <x v="13"/>
    <m/>
    <d v="1899-12-30T04:46:32"/>
    <d v="1899-12-30T02:23:16"/>
    <m/>
    <n v="0"/>
    <n v="0"/>
    <d v="1899-12-30T04:46:32"/>
    <d v="1899-12-30T05:38:56"/>
    <d v="1899-12-30T02:23:16"/>
    <d v="1899-12-30T02:49:28"/>
    <n v="2218"/>
    <x v="16"/>
    <x v="10"/>
    <n v="201703"/>
    <n v="10"/>
    <n v="0"/>
    <n v="10"/>
  </r>
  <r>
    <d v="2017-03-11T00:00:00"/>
    <d v="2017-03-11T00:00:00"/>
    <x v="2"/>
    <n v="8"/>
    <n v="1"/>
    <n v="29"/>
    <n v="58"/>
    <d v="1899-12-30T01:29:58"/>
    <d v="1899-12-30T00:11:15"/>
    <s v="AltraBlue"/>
    <x v="2"/>
    <n v="5.3353093738421684"/>
    <n v="0"/>
    <x v="13"/>
    <m/>
    <d v="1899-12-30T04:54:38"/>
    <d v="1899-12-30T02:27:19"/>
    <m/>
    <n v="0"/>
    <n v="0"/>
    <d v="1899-12-30T04:54:38"/>
    <d v="1899-12-30T05:47:02"/>
    <d v="1899-12-30T02:27:19"/>
    <d v="1899-12-30T02:53:31"/>
    <n v="2381"/>
    <x v="16"/>
    <x v="10"/>
    <n v="201703"/>
    <n v="10"/>
    <n v="0"/>
    <n v="11"/>
  </r>
  <r>
    <d v="2017-03-14T00:00:00"/>
    <d v="2017-03-14T00:00:00"/>
    <x v="2"/>
    <n v="3"/>
    <n v="0"/>
    <n v="30"/>
    <n v="26"/>
    <d v="1899-12-30T00:30:26"/>
    <d v="1899-12-30T00:10:09"/>
    <s v="AltraBlue"/>
    <x v="2"/>
    <n v="5.9145673603504969"/>
    <n v="0"/>
    <x v="13"/>
    <m/>
    <d v="1899-12-30T04:25:47"/>
    <d v="1899-12-30T02:12:54"/>
    <m/>
    <n v="0"/>
    <n v="0"/>
    <d v="1899-12-30T04:25:47"/>
    <d v="1899-12-30T05:18:11"/>
    <d v="1899-12-30T02:12:54"/>
    <d v="1899-12-30T02:39:06"/>
    <n v="1650"/>
    <x v="16"/>
    <x v="10"/>
    <n v="201703"/>
    <n v="11"/>
    <n v="2"/>
    <n v="14"/>
  </r>
  <r>
    <d v="2017-03-15T00:00:00"/>
    <d v="2017-03-15T00:00:00"/>
    <x v="2"/>
    <n v="1.2"/>
    <n v="0"/>
    <n v="12"/>
    <n v="12"/>
    <d v="1899-12-30T00:12:12"/>
    <d v="1899-12-30T00:10:10"/>
    <s v="NBFreshFoam"/>
    <x v="274"/>
    <n v="5.9016393442622999"/>
    <n v="0"/>
    <x v="13"/>
    <s v="nope"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  <n v="11"/>
    <n v="0"/>
    <n v="15"/>
  </r>
  <r>
    <d v="2017-03-16T00:00:00"/>
    <d v="2017-03-16T00:00:00"/>
    <x v="2"/>
    <n v="3"/>
    <n v="0"/>
    <n v="30"/>
    <n v="50"/>
    <d v="1899-12-30T00:30:50"/>
    <d v="1899-12-30T00:10:17"/>
    <s v="AltraBlue"/>
    <x v="274"/>
    <n v="5.837837837837843"/>
    <n v="0"/>
    <x v="13"/>
    <m/>
    <d v="1899-12-30T04:29:17"/>
    <d v="1899-12-30T02:14:38"/>
    <m/>
    <n v="0"/>
    <n v="0"/>
    <d v="1899-12-30T04:29:17"/>
    <d v="1899-12-30T05:21:41"/>
    <d v="1899-12-30T02:14:38"/>
    <d v="1899-12-30T02:40:50"/>
    <n v="1763"/>
    <x v="16"/>
    <x v="10"/>
    <n v="201703"/>
    <n v="11"/>
    <n v="0"/>
    <n v="16"/>
  </r>
  <r>
    <d v="2017-03-17T00:00:00"/>
    <d v="2017-03-17T00:00:00"/>
    <x v="2"/>
    <n v="6.2"/>
    <n v="1"/>
    <n v="12"/>
    <n v="44"/>
    <d v="1899-12-30T01:12:44"/>
    <d v="1899-12-30T00:11:44"/>
    <s v="Escalante"/>
    <x v="363"/>
    <n v="5.1145737855178783"/>
    <n v="148"/>
    <x v="16"/>
    <m/>
    <d v="1899-12-30T05:07:21"/>
    <d v="1899-12-30T02:33:41"/>
    <m/>
    <n v="0"/>
    <n v="0"/>
    <d v="1899-12-30T05:07:21"/>
    <d v="1899-12-30T05:59:45"/>
    <d v="1899-12-30T02:33:41"/>
    <d v="1899-12-30T02:59:53"/>
    <n v="2595"/>
    <x v="16"/>
    <x v="10"/>
    <n v="201703"/>
    <n v="11"/>
    <n v="0"/>
    <n v="17"/>
  </r>
  <r>
    <d v="2017-03-19T00:00:00"/>
    <d v="2017-03-19T00:00:00"/>
    <x v="2"/>
    <n v="10.3"/>
    <n v="2"/>
    <n v="11"/>
    <n v="5"/>
    <d v="1899-12-30T02:11:05"/>
    <d v="1899-12-30T00:12:44"/>
    <s v="Escalante"/>
    <x v="592"/>
    <n v="4.7145581691036282"/>
    <n v="0"/>
    <x v="16"/>
    <m/>
    <d v="1899-12-30T05:33:26"/>
    <d v="1899-12-30T02:46:43"/>
    <m/>
    <n v="0"/>
    <n v="0"/>
    <d v="1899-12-30T05:33:26"/>
    <d v="1899-12-30T06:25:50"/>
    <d v="1899-12-30T02:46:43"/>
    <d v="1899-12-30T03:12:55"/>
    <n v="2837"/>
    <x v="16"/>
    <x v="10"/>
    <n v="201703"/>
    <n v="12"/>
    <n v="1"/>
    <n v="19"/>
  </r>
  <r>
    <d v="2017-03-20T00:00:00"/>
    <d v="2017-03-20T00:00:00"/>
    <x v="1"/>
    <n v="11.5"/>
    <n v="0"/>
    <n v="30"/>
    <n v="0"/>
    <d v="1899-12-30T00:30:00"/>
    <d v="1899-12-30T00:02:37"/>
    <s v="YNHH"/>
    <x v="303"/>
    <n v="23.000000000000021"/>
    <n v="0"/>
    <x v="0"/>
    <m/>
    <d v="1899-12-30T04:52:10"/>
    <d v="1899-12-30T02:26:05"/>
    <m/>
    <n v="0"/>
    <n v="0"/>
    <d v="1899-12-30T01:08:21"/>
    <d v="1899-12-30T02:00:45"/>
    <d v="1899-12-30T00:34:10"/>
    <d v="1899-12-30T01:00:22"/>
    <n v="59"/>
    <x v="16"/>
    <x v="10"/>
    <n v="201703"/>
    <n v="12"/>
    <n v="0"/>
    <n v="20"/>
  </r>
  <r>
    <d v="2017-03-21T00:00:00"/>
    <d v="2017-03-21T00:00:00"/>
    <x v="2"/>
    <n v="3.17"/>
    <n v="0"/>
    <n v="32"/>
    <n v="24"/>
    <d v="1899-12-30T00:32:24"/>
    <d v="1899-12-30T00:10:13"/>
    <s v="AltraBlue"/>
    <x v="351"/>
    <n v="5.8703703703703765"/>
    <n v="137"/>
    <x v="14"/>
    <m/>
    <d v="1899-12-30T04:27:47"/>
    <d v="1899-12-30T02:13:54"/>
    <m/>
    <n v="0"/>
    <n v="0"/>
    <d v="1899-12-30T04:27:47"/>
    <d v="1899-12-30T05:20:11"/>
    <d v="1899-12-30T02:13:54"/>
    <d v="1899-12-30T02:40:06"/>
    <n v="1718"/>
    <x v="16"/>
    <x v="10"/>
    <n v="201703"/>
    <n v="12"/>
    <n v="0"/>
    <n v="21"/>
  </r>
  <r>
    <d v="2017-03-24T00:00:00"/>
    <d v="2017-03-24T00:00:00"/>
    <x v="2"/>
    <n v="6.2"/>
    <n v="1"/>
    <n v="11"/>
    <n v="55"/>
    <d v="1899-12-30T01:11:55"/>
    <d v="1899-12-30T00:11:36"/>
    <s v="Escalante"/>
    <x v="363"/>
    <n v="5.1726535341830866"/>
    <n v="125"/>
    <x v="19"/>
    <m/>
    <d v="1899-12-30T05:03:54"/>
    <d v="1899-12-30T02:31:57"/>
    <m/>
    <n v="0"/>
    <n v="0"/>
    <d v="1899-12-30T05:03:54"/>
    <d v="1899-12-30T05:56:18"/>
    <d v="1899-12-30T02:31:57"/>
    <d v="1899-12-30T02:58:09"/>
    <n v="2542"/>
    <x v="16"/>
    <x v="10"/>
    <n v="201703"/>
    <n v="12"/>
    <n v="2"/>
    <n v="24"/>
  </r>
  <r>
    <d v="2017-03-25T00:00:00"/>
    <d v="2017-03-25T00:00:00"/>
    <x v="2"/>
    <n v="4"/>
    <n v="0"/>
    <n v="40"/>
    <n v="11"/>
    <d v="1899-12-30T00:40:11"/>
    <d v="1899-12-30T00:10:03"/>
    <s v="Escalante"/>
    <x v="2"/>
    <n v="5.9726254666113689"/>
    <n v="0"/>
    <x v="13"/>
    <m/>
    <d v="1899-12-30T04:23:12"/>
    <d v="1899-12-30T02:11:36"/>
    <m/>
    <n v="0"/>
    <n v="0"/>
    <d v="1899-12-30T04:23:12"/>
    <d v="1899-12-30T05:15:36"/>
    <d v="1899-12-30T02:11:36"/>
    <d v="1899-12-30T02:37:48"/>
    <n v="1585"/>
    <x v="16"/>
    <x v="10"/>
    <n v="201703"/>
    <n v="12"/>
    <n v="0"/>
    <n v="25"/>
  </r>
  <r>
    <d v="2017-03-26T00:00:00"/>
    <d v="2017-03-26T00:00:00"/>
    <x v="2"/>
    <n v="10.3"/>
    <n v="2"/>
    <n v="3"/>
    <n v="23"/>
    <d v="1899-12-30T02:03:23"/>
    <d v="1899-12-30T00:11:59"/>
    <s v="Escalante"/>
    <x v="592"/>
    <n v="5.0087802242334236"/>
    <n v="143"/>
    <x v="16"/>
    <m/>
    <d v="1899-12-30T05:13:51"/>
    <d v="1899-12-30T02:36:55"/>
    <m/>
    <n v="0"/>
    <n v="0"/>
    <d v="1899-12-30T05:13:51"/>
    <d v="1899-12-30T06:06:15"/>
    <d v="1899-12-30T02:36:55"/>
    <d v="1899-12-30T03:03:07"/>
    <n v="2681"/>
    <x v="16"/>
    <x v="10"/>
    <n v="201703"/>
    <n v="13"/>
    <n v="0"/>
    <n v="26"/>
  </r>
  <r>
    <d v="2017-03-27T00:00:00"/>
    <d v="2017-03-27T00:00:00"/>
    <x v="1"/>
    <n v="12"/>
    <n v="0"/>
    <n v="30"/>
    <n v="0"/>
    <d v="1899-12-30T00:30:00"/>
    <d v="1899-12-30T00:02:30"/>
    <s v="YNHH"/>
    <x v="303"/>
    <n v="24.000000000000021"/>
    <n v="0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6"/>
    <x v="10"/>
    <n v="201703"/>
    <n v="13"/>
    <n v="0"/>
    <n v="27"/>
  </r>
  <r>
    <d v="2017-03-28T00:00:00"/>
    <d v="2017-03-28T00:00:00"/>
    <x v="0"/>
    <n v="1"/>
    <n v="0"/>
    <n v="33"/>
    <n v="0"/>
    <d v="1899-12-30T00:33:00"/>
    <d v="1899-12-30T00:33:00"/>
    <s v="PHS "/>
    <x v="362"/>
    <n v="1.8181818181818195"/>
    <n v="0"/>
    <x v="13"/>
    <m/>
    <d v="1899-12-30T01:19:12"/>
    <d v="1899-12-30T00:39:36"/>
    <m/>
    <n v="0"/>
    <n v="0"/>
    <d v="1899-12-30T14:24:36"/>
    <d v="1899-12-30T15:17:00"/>
    <d v="1899-12-30T07:12:18"/>
    <d v="1899-12-30T07:38:30"/>
    <n v="3194"/>
    <x v="16"/>
    <x v="10"/>
    <n v="201703"/>
    <n v="13"/>
    <n v="0"/>
    <n v="28"/>
  </r>
  <r>
    <d v="2017-03-30T00:00:00"/>
    <d v="2017-03-30T00:00:00"/>
    <x v="2"/>
    <n v="3.75"/>
    <n v="0"/>
    <n v="42"/>
    <n v="1"/>
    <d v="1899-12-30T00:42:01"/>
    <d v="1899-12-30T00:11:12"/>
    <s v="AltraBlue"/>
    <x v="356"/>
    <n v="5.3550178500595047"/>
    <n v="0"/>
    <x v="19"/>
    <m/>
    <d v="1899-12-30T04:53:33"/>
    <d v="1899-12-30T02:26:47"/>
    <m/>
    <n v="0"/>
    <n v="0"/>
    <d v="1899-12-30T04:53:33"/>
    <d v="1899-12-30T05:45:57"/>
    <d v="1899-12-30T02:26:47"/>
    <d v="1899-12-30T02:52:59"/>
    <n v="2365"/>
    <x v="16"/>
    <x v="10"/>
    <n v="201703"/>
    <n v="13"/>
    <n v="1"/>
    <n v="30"/>
  </r>
  <r>
    <d v="2017-03-31T00:00:00"/>
    <d v="2017-03-31T00:00:00"/>
    <x v="2"/>
    <n v="7"/>
    <n v="1"/>
    <n v="11"/>
    <n v="10"/>
    <d v="1899-12-30T01:11:10"/>
    <d v="1899-12-30T00:10:10"/>
    <s v="Escalante"/>
    <x v="2"/>
    <n v="5.9016393442622999"/>
    <n v="0"/>
    <x v="13"/>
    <m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  <n v="13"/>
    <n v="0"/>
    <n v="31"/>
  </r>
  <r>
    <d v="2017-04-01T00:00:00"/>
    <d v="2017-04-01T00:00:00"/>
    <x v="2"/>
    <n v="3"/>
    <n v="0"/>
    <n v="29"/>
    <n v="21"/>
    <d v="1899-12-30T00:29:21"/>
    <d v="1899-12-30T00:09:47"/>
    <s v="AltraBlue"/>
    <x v="2"/>
    <n v="6.1328790459965976"/>
    <n v="0"/>
    <x v="13"/>
    <m/>
    <d v="1899-12-30T04:16:19"/>
    <d v="1899-12-30T02:08:10"/>
    <m/>
    <n v="0"/>
    <n v="0"/>
    <d v="1899-12-30T04:16:19"/>
    <d v="1899-12-30T05:08:43"/>
    <d v="1899-12-30T02:08:10"/>
    <d v="1899-12-30T02:34:22"/>
    <n v="1334"/>
    <x v="16"/>
    <x v="1"/>
    <n v="201704"/>
    <n v="13"/>
    <n v="0"/>
    <n v="1"/>
  </r>
  <r>
    <d v="2017-04-02T00:00:00"/>
    <d v="2017-04-02T00:00:00"/>
    <x v="2"/>
    <n v="3.1"/>
    <n v="0"/>
    <n v="33"/>
    <n v="8"/>
    <d v="1899-12-30T00:33:08"/>
    <d v="1899-12-30T00:10:41"/>
    <s v="AltraBlue"/>
    <x v="593"/>
    <n v="5.6136820925553366"/>
    <n v="0"/>
    <x v="14"/>
    <s v="Ran with Hunter"/>
    <d v="1899-12-30T04:40:02"/>
    <d v="1899-12-30T02:20:01"/>
    <m/>
    <n v="0"/>
    <n v="0"/>
    <d v="1899-12-30T04:40:02"/>
    <d v="1899-12-30T05:32:26"/>
    <d v="1899-12-30T02:20:01"/>
    <d v="1899-12-30T02:46:13"/>
    <n v="2055"/>
    <x v="16"/>
    <x v="1"/>
    <n v="201704"/>
    <n v="14"/>
    <n v="0"/>
    <n v="2"/>
  </r>
  <r>
    <d v="2017-04-02T00:00:00"/>
    <d v="2017-04-02T00:00:00"/>
    <x v="1"/>
    <n v="22.5"/>
    <n v="1"/>
    <n v="44"/>
    <n v="21"/>
    <d v="1899-12-30T01:44:21"/>
    <d v="1899-12-30T00:04:38"/>
    <s v="Ciocci"/>
    <x v="17"/>
    <n v="12.937230474365126"/>
    <n v="0"/>
    <x v="14"/>
    <m/>
    <d v="1899-12-30T08:39:26"/>
    <d v="1899-12-30T04:19:43"/>
    <m/>
    <n v="0"/>
    <n v="0"/>
    <d v="1899-12-30T02:01:31"/>
    <d v="1899-12-30T02:53:55"/>
    <d v="1899-12-30T01:00:45"/>
    <d v="1899-12-30T01:26:57"/>
    <n v="690"/>
    <x v="16"/>
    <x v="1"/>
    <n v="201704"/>
    <n v="14"/>
    <n v="0"/>
    <n v="2"/>
  </r>
  <r>
    <d v="2017-04-03T00:00:00"/>
    <d v="2017-04-03T00:00:00"/>
    <x v="2"/>
    <n v="3.1"/>
    <n v="0"/>
    <n v="36"/>
    <n v="32"/>
    <d v="1899-12-30T00:36:32"/>
    <d v="1899-12-30T00:11:47"/>
    <s v="Escalante"/>
    <x v="351"/>
    <n v="5.0912408759124137"/>
    <n v="0"/>
    <x v="19"/>
    <s v="felt like crap"/>
    <d v="1899-12-30T05:08:46"/>
    <d v="1899-12-30T02:34:23"/>
    <m/>
    <n v="0"/>
    <n v="0"/>
    <d v="1899-12-30T05:08:46"/>
    <d v="1899-12-30T06:01:10"/>
    <d v="1899-12-30T02:34:23"/>
    <d v="1899-12-30T03:00:35"/>
    <n v="2619"/>
    <x v="16"/>
    <x v="1"/>
    <n v="201704"/>
    <n v="14"/>
    <n v="0"/>
    <n v="3"/>
  </r>
  <r>
    <d v="2017-04-06T00:00:00"/>
    <d v="2017-04-06T00:00:00"/>
    <x v="2"/>
    <n v="6"/>
    <n v="1"/>
    <n v="2"/>
    <n v="7"/>
    <d v="1899-12-30T01:02:07"/>
    <d v="1899-12-30T00:10:21"/>
    <s v="Escalante"/>
    <x v="2"/>
    <n v="5.7955460155621195"/>
    <n v="0"/>
    <x v="13"/>
    <m/>
    <d v="1899-12-30T04:31:15"/>
    <d v="1899-12-30T02:15:37"/>
    <m/>
    <n v="0"/>
    <n v="0"/>
    <d v="1899-12-30T04:31:15"/>
    <d v="1899-12-30T05:23:39"/>
    <d v="1899-12-30T02:15:37"/>
    <d v="1899-12-30T02:41:49"/>
    <n v="1826"/>
    <x v="16"/>
    <x v="1"/>
    <n v="201704"/>
    <n v="14"/>
    <n v="2"/>
    <n v="6"/>
  </r>
  <r>
    <d v="2017-04-07T00:00:00"/>
    <d v="2017-04-07T00:00:00"/>
    <x v="2"/>
    <n v="7.25"/>
    <n v="1"/>
    <n v="23"/>
    <n v="9"/>
    <d v="1899-12-30T01:23:09"/>
    <d v="1899-12-30T00:11:28"/>
    <s v="Escalante"/>
    <x v="451"/>
    <n v="5.2315093205051149"/>
    <n v="131"/>
    <x v="19"/>
    <m/>
    <d v="1899-12-30T05:00:29"/>
    <d v="1899-12-30T02:30:15"/>
    <m/>
    <n v="0"/>
    <n v="0"/>
    <d v="1899-12-30T05:00:29"/>
    <d v="1899-12-30T05:52:53"/>
    <d v="1899-12-30T02:30:15"/>
    <d v="1899-12-30T02:56:27"/>
    <n v="2499"/>
    <x v="16"/>
    <x v="1"/>
    <n v="201704"/>
    <n v="14"/>
    <n v="0"/>
    <n v="7"/>
  </r>
  <r>
    <d v="2017-04-13T00:00:00"/>
    <d v="2017-04-13T00:00:00"/>
    <x v="2"/>
    <n v="5.05"/>
    <n v="0"/>
    <n v="57"/>
    <n v="28"/>
    <d v="1899-12-30T00:57:28"/>
    <d v="1899-12-30T00:11:23"/>
    <s v="Escalante"/>
    <x v="531"/>
    <n v="5.2726218097447832"/>
    <n v="158"/>
    <x v="19"/>
    <m/>
    <d v="1899-12-30T04:58:09"/>
    <d v="1899-12-30T02:29:04"/>
    <m/>
    <n v="0"/>
    <n v="0"/>
    <d v="1899-12-30T04:58:09"/>
    <d v="1899-12-30T05:50:33"/>
    <d v="1899-12-30T02:29:04"/>
    <d v="1899-12-30T02:55:16"/>
    <n v="2460"/>
    <x v="16"/>
    <x v="1"/>
    <n v="201704"/>
    <n v="15"/>
    <n v="5"/>
    <n v="13"/>
  </r>
  <r>
    <d v="2017-04-14T00:00:00"/>
    <d v="2017-04-14T00:00:00"/>
    <x v="1"/>
    <n v="20.399999999999999"/>
    <n v="1"/>
    <n v="36"/>
    <n v="46"/>
    <d v="1899-12-30T01:36:46"/>
    <d v="1899-12-30T00:04:45"/>
    <s v="Ciocci"/>
    <x v="17"/>
    <n v="12.648983809851888"/>
    <n v="0"/>
    <x v="14"/>
    <m/>
    <d v="1899-12-30T08:51:16"/>
    <d v="1899-12-30T04:25:38"/>
    <m/>
    <n v="0"/>
    <n v="0"/>
    <d v="1899-12-30T02:04:17"/>
    <d v="1899-12-30T02:56:41"/>
    <d v="1899-12-30T01:02:08"/>
    <d v="1899-12-30T01:28:20"/>
    <n v="711"/>
    <x v="16"/>
    <x v="1"/>
    <n v="201704"/>
    <n v="15"/>
    <n v="0"/>
    <n v="14"/>
  </r>
  <r>
    <d v="2017-04-15T00:00:00"/>
    <d v="2017-04-15T00:00:00"/>
    <x v="2"/>
    <n v="8.1999999999999993"/>
    <n v="1"/>
    <n v="45"/>
    <n v="21"/>
    <d v="1899-12-30T01:45:21"/>
    <d v="1899-12-30T00:12:51"/>
    <s v="Escalante"/>
    <x v="515"/>
    <n v="4.6701471286188925"/>
    <n v="153"/>
    <x v="14"/>
    <m/>
    <d v="1899-12-30T05:36:36"/>
    <d v="1899-12-30T02:48:18"/>
    <m/>
    <n v="0"/>
    <n v="0"/>
    <d v="1899-12-30T05:36:36"/>
    <d v="1899-12-30T06:29:00"/>
    <d v="1899-12-30T02:48:18"/>
    <d v="1899-12-30T03:14:30"/>
    <n v="2850"/>
    <x v="16"/>
    <x v="1"/>
    <n v="201704"/>
    <n v="15"/>
    <n v="0"/>
    <n v="15"/>
  </r>
  <r>
    <d v="2017-04-16T00:00:00"/>
    <d v="2017-04-16T00:00:00"/>
    <x v="1"/>
    <n v="13"/>
    <n v="0"/>
    <n v="57"/>
    <n v="19"/>
    <d v="1899-12-30T00:57:19"/>
    <d v="1899-12-30T00:04:25"/>
    <s v="Ciocci"/>
    <x v="17"/>
    <n v="13.608607153242232"/>
    <n v="0"/>
    <x v="14"/>
    <m/>
    <d v="1899-12-30T08:13:48"/>
    <d v="1899-12-30T04:06:54"/>
    <m/>
    <n v="0"/>
    <n v="0"/>
    <d v="1899-12-30T01:55:31"/>
    <d v="1899-12-30T02:47:55"/>
    <d v="1899-12-30T00:57:45"/>
    <d v="1899-12-30T01:23:57"/>
    <n v="627"/>
    <x v="16"/>
    <x v="1"/>
    <n v="201704"/>
    <n v="16"/>
    <n v="0"/>
    <n v="16"/>
  </r>
  <r>
    <d v="2017-04-17T00:00:00"/>
    <d v="2017-04-17T00:00:00"/>
    <x v="2"/>
    <n v="3.2"/>
    <n v="0"/>
    <n v="34"/>
    <n v="47"/>
    <d v="1899-12-30T00:34:47"/>
    <d v="1899-12-30T00:10:52"/>
    <s v="AltraBlue"/>
    <x v="351"/>
    <n v="5.5198850023957888"/>
    <n v="157"/>
    <x v="14"/>
    <m/>
    <d v="1899-12-30T04:44:47"/>
    <d v="1899-12-30T02:22:24"/>
    <m/>
    <n v="0"/>
    <n v="0"/>
    <d v="1899-12-30T04:44:47"/>
    <d v="1899-12-30T05:37:11"/>
    <d v="1899-12-30T02:22:24"/>
    <d v="1899-12-30T02:48:36"/>
    <n v="2178"/>
    <x v="16"/>
    <x v="1"/>
    <n v="201704"/>
    <n v="16"/>
    <n v="0"/>
    <n v="17"/>
  </r>
  <r>
    <d v="2017-04-19T00:00:00"/>
    <d v="2017-04-19T00:00:00"/>
    <x v="2"/>
    <n v="3.1"/>
    <n v="0"/>
    <n v="30"/>
    <n v="3"/>
    <d v="1899-12-30T00:30:03"/>
    <d v="1899-12-30T00:09:42"/>
    <s v="AltraBlue"/>
    <x v="584"/>
    <n v="6.1896838602329503"/>
    <n v="136"/>
    <x v="6"/>
    <m/>
    <d v="1899-12-30T04:13:58"/>
    <d v="1899-12-30T02:06:59"/>
    <m/>
    <n v="0"/>
    <n v="0"/>
    <d v="1899-12-30T04:13:58"/>
    <d v="1899-12-30T05:06:22"/>
    <d v="1899-12-30T02:06:59"/>
    <d v="1899-12-30T02:33:11"/>
    <n v="1263"/>
    <x v="16"/>
    <x v="1"/>
    <n v="201704"/>
    <n v="16"/>
    <n v="1"/>
    <n v="19"/>
  </r>
  <r>
    <d v="2017-04-20T00:00:00"/>
    <d v="2017-04-20T00:00:00"/>
    <x v="2"/>
    <n v="3.1"/>
    <n v="0"/>
    <n v="31"/>
    <n v="3"/>
    <d v="1899-12-30T00:31:03"/>
    <d v="1899-12-30T00:10:01"/>
    <s v="Escalante"/>
    <x v="201"/>
    <n v="5.990338164251213"/>
    <n v="0"/>
    <x v="6"/>
    <m/>
    <d v="1899-12-30T04:22:25"/>
    <d v="1899-12-30T02:11:13"/>
    <m/>
    <n v="0"/>
    <n v="0"/>
    <d v="1899-12-30T04:22:25"/>
    <d v="1899-12-30T05:14:49"/>
    <d v="1899-12-30T02:11:13"/>
    <d v="1899-12-30T02:37:25"/>
    <n v="1560"/>
    <x v="16"/>
    <x v="1"/>
    <n v="201704"/>
    <n v="16"/>
    <n v="0"/>
    <n v="20"/>
  </r>
  <r>
    <d v="2017-04-20T00:00:00"/>
    <d v="2017-04-20T00:00:00"/>
    <x v="2"/>
    <n v="5"/>
    <n v="0"/>
    <n v="51"/>
    <n v="44"/>
    <d v="1899-12-30T00:51:44"/>
    <d v="1899-12-30T00:10:21"/>
    <s v="AltraBlue"/>
    <x v="594"/>
    <n v="5.7989690721649527"/>
    <n v="149"/>
    <x v="14"/>
    <m/>
    <d v="1899-12-30T04:31:05"/>
    <d v="1899-12-30T02:15:32"/>
    <m/>
    <n v="0"/>
    <n v="0"/>
    <d v="1899-12-30T04:31:05"/>
    <d v="1899-12-30T05:23:29"/>
    <d v="1899-12-30T02:15:32"/>
    <d v="1899-12-30T02:41:44"/>
    <n v="1821"/>
    <x v="16"/>
    <x v="1"/>
    <n v="201704"/>
    <n v="16"/>
    <n v="0"/>
    <n v="20"/>
  </r>
  <r>
    <d v="2017-04-22T00:00:00"/>
    <d v="2017-04-22T00:00:00"/>
    <x v="2"/>
    <n v="3.1"/>
    <n v="0"/>
    <n v="28"/>
    <n v="29"/>
    <d v="1899-12-30T00:28:29"/>
    <d v="1899-12-30T00:09:11"/>
    <s v="AltraBlue"/>
    <x v="595"/>
    <n v="6.5301345816266876"/>
    <n v="152"/>
    <x v="45"/>
    <m/>
    <d v="1899-12-30T04:00:44"/>
    <d v="1899-12-30T02:00:22"/>
    <m/>
    <n v="0"/>
    <n v="0"/>
    <d v="1899-12-30T04:00:44"/>
    <d v="1899-12-30T04:53:08"/>
    <d v="1899-12-30T02:00:22"/>
    <d v="1899-12-30T02:26:34"/>
    <n v="960"/>
    <x v="16"/>
    <x v="1"/>
    <n v="201704"/>
    <n v="16"/>
    <n v="1"/>
    <n v="22"/>
  </r>
  <r>
    <d v="2017-04-22T00:00:00"/>
    <d v="2017-04-22T00:00:00"/>
    <x v="1"/>
    <n v="40"/>
    <n v="2"/>
    <n v="50"/>
    <n v="29"/>
    <d v="1899-12-30T02:50:29"/>
    <d v="1899-12-30T00:04:16"/>
    <s v="Ciocci"/>
    <x v="17"/>
    <n v="14.077622445986909"/>
    <n v="0"/>
    <x v="45"/>
    <m/>
    <d v="1899-12-30T07:57:21"/>
    <d v="1899-12-30T03:58:41"/>
    <m/>
    <n v="0"/>
    <n v="0"/>
    <d v="1899-12-30T01:51:40"/>
    <d v="1899-12-30T02:44:04"/>
    <d v="1899-12-30T00:55:50"/>
    <d v="1899-12-30T01:22:02"/>
    <n v="587"/>
    <x v="16"/>
    <x v="1"/>
    <n v="201704"/>
    <n v="16"/>
    <n v="0"/>
    <n v="22"/>
  </r>
  <r>
    <d v="2017-04-23T00:00:00"/>
    <d v="2017-04-23T00:00:00"/>
    <x v="2"/>
    <n v="6.2"/>
    <n v="1"/>
    <n v="14"/>
    <n v="51"/>
    <d v="1899-12-30T01:14:51"/>
    <d v="1899-12-30T00:12:04"/>
    <s v="Escalante"/>
    <x v="550"/>
    <n v="4.9699398797595231"/>
    <n v="143"/>
    <x v="14"/>
    <m/>
    <d v="1899-12-30T05:16:18"/>
    <d v="1899-12-30T02:38:09"/>
    <m/>
    <n v="0"/>
    <n v="0"/>
    <d v="1899-12-30T05:16:18"/>
    <d v="1899-12-30T06:08:42"/>
    <d v="1899-12-30T02:38:09"/>
    <d v="1899-12-30T03:04:21"/>
    <n v="2717"/>
    <x v="16"/>
    <x v="1"/>
    <n v="201704"/>
    <n v="17"/>
    <n v="0"/>
    <n v="23"/>
  </r>
  <r>
    <d v="2017-04-24T00:00:00"/>
    <d v="2017-04-24T00:00:00"/>
    <x v="2"/>
    <n v="3.1"/>
    <n v="0"/>
    <n v="35"/>
    <n v="21"/>
    <d v="1899-12-30T00:35:21"/>
    <d v="1899-12-30T00:11:24"/>
    <s v="Escalante"/>
    <x v="201"/>
    <n v="5.2616690240452648"/>
    <n v="0"/>
    <x v="19"/>
    <m/>
    <d v="1899-12-30T04:58:46"/>
    <d v="1899-12-30T02:29:23"/>
    <m/>
    <n v="0"/>
    <n v="0"/>
    <d v="1899-12-30T04:58:46"/>
    <d v="1899-12-30T05:51:10"/>
    <d v="1899-12-30T02:29:23"/>
    <d v="1899-12-30T02:55:35"/>
    <n v="2470"/>
    <x v="16"/>
    <x v="1"/>
    <n v="201704"/>
    <n v="17"/>
    <n v="0"/>
    <n v="24"/>
  </r>
  <r>
    <d v="2017-04-26T00:00:00"/>
    <d v="2017-04-26T00:00:00"/>
    <x v="2"/>
    <n v="4"/>
    <n v="0"/>
    <n v="39"/>
    <n v="41"/>
    <d v="1899-12-30T00:39:41"/>
    <d v="1899-12-30T00:09:55"/>
    <s v="AltraBlue"/>
    <x v="582"/>
    <n v="6.0478790424191571"/>
    <n v="135"/>
    <x v="12"/>
    <m/>
    <d v="1899-12-30T04:19:56"/>
    <d v="1899-12-30T02:09:58"/>
    <m/>
    <n v="0"/>
    <n v="0"/>
    <d v="1899-12-30T04:19:56"/>
    <d v="1899-12-30T05:12:20"/>
    <d v="1899-12-30T02:09:58"/>
    <d v="1899-12-30T02:36:10"/>
    <n v="1464"/>
    <x v="16"/>
    <x v="1"/>
    <n v="201704"/>
    <n v="17"/>
    <n v="1"/>
    <n v="26"/>
  </r>
  <r>
    <d v="2017-04-27T00:00:00"/>
    <d v="2017-04-27T00:00:00"/>
    <x v="2"/>
    <n v="3.1"/>
    <n v="0"/>
    <n v="33"/>
    <n v="14"/>
    <d v="1899-12-30T00:33:14"/>
    <d v="1899-12-30T00:10:43"/>
    <s v="Escalante"/>
    <x v="201"/>
    <n v="5.5967903711133449"/>
    <n v="0"/>
    <x v="12"/>
    <m/>
    <d v="1899-12-30T04:40:53"/>
    <d v="1899-12-30T02:20:26"/>
    <m/>
    <n v="0"/>
    <n v="0"/>
    <d v="1899-12-30T04:40:53"/>
    <d v="1899-12-30T05:33:17"/>
    <d v="1899-12-30T02:20:26"/>
    <d v="1899-12-30T02:46:38"/>
    <n v="2078"/>
    <x v="16"/>
    <x v="1"/>
    <n v="201704"/>
    <n v="17"/>
    <n v="0"/>
    <n v="27"/>
  </r>
  <r>
    <d v="2017-04-27T00:00:00"/>
    <d v="2017-04-27T00:00:00"/>
    <x v="2"/>
    <n v="3.2"/>
    <n v="0"/>
    <n v="31"/>
    <n v="48"/>
    <d v="1899-12-30T00:31:48"/>
    <d v="1899-12-30T00:09:56"/>
    <s v="AltraBlue"/>
    <x v="351"/>
    <n v="6.0377358490566087"/>
    <n v="133"/>
    <x v="2"/>
    <m/>
    <d v="1899-12-30T04:20:22"/>
    <d v="1899-12-30T02:10:11"/>
    <m/>
    <n v="0"/>
    <n v="0"/>
    <d v="1899-12-30T04:20:22"/>
    <d v="1899-12-30T05:12:46"/>
    <d v="1899-12-30T02:10:11"/>
    <d v="1899-12-30T02:36:23"/>
    <n v="1472"/>
    <x v="16"/>
    <x v="1"/>
    <n v="201704"/>
    <n v="17"/>
    <n v="0"/>
    <n v="27"/>
  </r>
  <r>
    <d v="2017-04-28T00:00:00"/>
    <d v="2017-04-28T00:00:00"/>
    <x v="1"/>
    <n v="18.5"/>
    <n v="1"/>
    <n v="13"/>
    <n v="26"/>
    <d v="1899-12-30T01:13:26"/>
    <d v="1899-12-30T00:03:58"/>
    <s v="Shiv"/>
    <x v="596"/>
    <n v="15.115751248297789"/>
    <n v="0"/>
    <x v="2"/>
    <m/>
    <d v="1899-12-30T07:24:34"/>
    <d v="1899-12-30T03:42:17"/>
    <m/>
    <n v="0"/>
    <n v="0"/>
    <d v="1899-12-30T01:44:00"/>
    <d v="1899-12-30T02:36:24"/>
    <d v="1899-12-30T00:52:00"/>
    <d v="1899-12-30T01:18:12"/>
    <n v="462"/>
    <x v="16"/>
    <x v="1"/>
    <n v="201704"/>
    <n v="17"/>
    <n v="0"/>
    <n v="28"/>
  </r>
  <r>
    <d v="2017-04-30T00:00:00"/>
    <d v="2017-04-30T00:00:00"/>
    <x v="2"/>
    <n v="3.1"/>
    <n v="0"/>
    <n v="27"/>
    <n v="10"/>
    <d v="1899-12-30T00:27:10"/>
    <d v="1899-12-30T00:08:46"/>
    <s v="Escalante"/>
    <x v="597"/>
    <n v="6.8466257668711705"/>
    <n v="0"/>
    <x v="14"/>
    <m/>
    <d v="1899-12-30T03:49:36"/>
    <d v="1899-12-30T01:54:48"/>
    <m/>
    <n v="0"/>
    <n v="0"/>
    <d v="1899-12-30T03:49:36"/>
    <d v="1899-12-30T04:42:00"/>
    <d v="1899-12-30T01:54:48"/>
    <d v="1899-12-30T02:21:00"/>
    <n v="864"/>
    <x v="16"/>
    <x v="1"/>
    <n v="201704"/>
    <n v="18"/>
    <n v="1"/>
    <n v="30"/>
  </r>
  <r>
    <d v="2017-05-02T00:00:00"/>
    <d v="2017-05-02T00:00:00"/>
    <x v="2"/>
    <n v="4"/>
    <n v="0"/>
    <n v="42"/>
    <n v="53"/>
    <d v="1899-12-30T00:42:53"/>
    <d v="1899-12-30T00:10:43"/>
    <s v="Escalante"/>
    <x v="598"/>
    <n v="5.5965798678585346"/>
    <n v="0"/>
    <x v="19"/>
    <m/>
    <d v="1899-12-30T04:40:53"/>
    <d v="1899-12-30T02:20:27"/>
    <m/>
    <n v="0"/>
    <n v="0"/>
    <d v="1899-12-30T04:40:53"/>
    <d v="1899-12-30T05:33:17"/>
    <d v="1899-12-30T02:20:27"/>
    <d v="1899-12-30T02:46:39"/>
    <n v="2079"/>
    <x v="16"/>
    <x v="2"/>
    <n v="201705"/>
    <n v="18"/>
    <n v="1"/>
    <n v="2"/>
  </r>
  <r>
    <d v="2017-05-03T00:00:00"/>
    <d v="2017-05-03T00:00:00"/>
    <x v="2"/>
    <n v="3"/>
    <n v="0"/>
    <n v="35"/>
    <n v="39"/>
    <d v="1899-12-30T00:35:39"/>
    <d v="1899-12-30T00:11:53"/>
    <s v="Escalante"/>
    <x v="598"/>
    <n v="5.0490883590462872"/>
    <n v="0"/>
    <x v="19"/>
    <m/>
    <d v="1899-12-30T05:11:21"/>
    <d v="1899-12-30T02:35:40"/>
    <m/>
    <n v="0"/>
    <n v="0"/>
    <d v="1899-12-30T05:11:21"/>
    <d v="1899-12-30T06:03:45"/>
    <d v="1899-12-30T02:35:40"/>
    <d v="1899-12-30T03:01:52"/>
    <n v="2646"/>
    <x v="16"/>
    <x v="2"/>
    <n v="201705"/>
    <n v="18"/>
    <n v="0"/>
    <n v="3"/>
  </r>
  <r>
    <d v="2017-05-04T00:00:00"/>
    <d v="2017-05-04T00:00:00"/>
    <x v="2"/>
    <n v="14.25"/>
    <n v="2"/>
    <n v="43"/>
    <n v="36"/>
    <d v="1899-12-30T02:43:36"/>
    <d v="1899-12-30T00:11:29"/>
    <s v="Escalante"/>
    <x v="599"/>
    <n v="5.2261613691931581"/>
    <n v="0"/>
    <x v="15"/>
    <m/>
    <d v="1899-12-30T05:00:48"/>
    <d v="1899-12-30T02:30:24"/>
    <m/>
    <n v="0"/>
    <n v="0"/>
    <d v="1899-12-30T05:00:48"/>
    <d v="1899-12-30T05:53:12"/>
    <d v="1899-12-30T02:30:24"/>
    <d v="1899-12-30T02:56:36"/>
    <n v="2504"/>
    <x v="16"/>
    <x v="2"/>
    <n v="201705"/>
    <n v="18"/>
    <n v="0"/>
    <n v="4"/>
  </r>
  <r>
    <d v="2017-05-06T00:00:00"/>
    <d v="2017-05-06T00:00:00"/>
    <x v="2"/>
    <n v="3.1"/>
    <n v="0"/>
    <n v="31"/>
    <n v="2"/>
    <d v="1899-12-30T00:31:02"/>
    <d v="1899-12-30T00:10:01"/>
    <s v="Escalante"/>
    <x v="201"/>
    <n v="5.993555316863592"/>
    <n v="0"/>
    <x v="14"/>
    <m/>
    <d v="1899-12-30T04:22:17"/>
    <d v="1899-12-30T02:11:08"/>
    <m/>
    <n v="0"/>
    <n v="0"/>
    <d v="1899-12-30T04:22:17"/>
    <d v="1899-12-30T05:14:41"/>
    <d v="1899-12-30T02:11:08"/>
    <d v="1899-12-30T02:37:20"/>
    <n v="1556"/>
    <x v="16"/>
    <x v="2"/>
    <n v="201705"/>
    <n v="18"/>
    <n v="1"/>
    <n v="6"/>
  </r>
  <r>
    <d v="2017-05-07T00:00:00"/>
    <d v="2017-05-07T00:00:00"/>
    <x v="1"/>
    <n v="30"/>
    <n v="1"/>
    <n v="59"/>
    <n v="16"/>
    <d v="1899-12-30T01:59:16"/>
    <d v="1899-12-30T00:03:59"/>
    <s v="Shiv"/>
    <x v="17"/>
    <n v="15.092230296254906"/>
    <n v="0"/>
    <x v="45"/>
    <m/>
    <d v="1899-12-30T07:25:16"/>
    <d v="1899-12-30T03:42:38"/>
    <m/>
    <n v="0"/>
    <n v="0"/>
    <d v="1899-12-30T01:44:10"/>
    <d v="1899-12-30T02:36:34"/>
    <d v="1899-12-30T00:52:05"/>
    <d v="1899-12-30T01:18:17"/>
    <n v="464"/>
    <x v="16"/>
    <x v="2"/>
    <n v="201705"/>
    <n v="19"/>
    <n v="0"/>
    <n v="7"/>
  </r>
  <r>
    <d v="2017-05-10T00:00:00"/>
    <d v="2017-05-10T00:00:00"/>
    <x v="2"/>
    <n v="3.25"/>
    <n v="0"/>
    <n v="35"/>
    <n v="2"/>
    <d v="1899-12-30T00:35:02"/>
    <d v="1899-12-30T00:10:47"/>
    <s v="Escalante"/>
    <x v="600"/>
    <n v="5.5661274976213173"/>
    <n v="145"/>
    <x v="19"/>
    <m/>
    <d v="1899-12-30T04:42:25"/>
    <d v="1899-12-30T02:21:13"/>
    <m/>
    <n v="0"/>
    <n v="0"/>
    <d v="1899-12-30T04:42:25"/>
    <d v="1899-12-30T05:34:49"/>
    <d v="1899-12-30T02:21:13"/>
    <d v="1899-12-30T02:47:25"/>
    <n v="2120"/>
    <x v="16"/>
    <x v="2"/>
    <n v="201705"/>
    <n v="19"/>
    <n v="2"/>
    <n v="10"/>
  </r>
  <r>
    <d v="2017-05-11T00:00:00"/>
    <d v="2017-05-11T00:00:00"/>
    <x v="1"/>
    <n v="5"/>
    <n v="0"/>
    <n v="14"/>
    <n v="0"/>
    <d v="1899-12-30T00:14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6"/>
    <x v="2"/>
    <n v="201705"/>
    <n v="19"/>
    <n v="0"/>
    <n v="11"/>
  </r>
  <r>
    <d v="2017-05-12T00:00:00"/>
    <d v="2017-05-12T00:00:00"/>
    <x v="2"/>
    <n v="3.1"/>
    <n v="0"/>
    <n v="34"/>
    <n v="23"/>
    <d v="1899-12-30T00:34:23"/>
    <d v="1899-12-30T00:11:05"/>
    <s v="Escalante"/>
    <x v="201"/>
    <n v="5.4095976732913282"/>
    <n v="0"/>
    <x v="0"/>
    <m/>
    <d v="1899-12-30T04:50:36"/>
    <d v="1899-12-30T02:25:18"/>
    <m/>
    <n v="0"/>
    <n v="0"/>
    <d v="1899-12-30T04:50:36"/>
    <d v="1899-12-30T05:43:00"/>
    <d v="1899-12-30T02:25:18"/>
    <d v="1899-12-30T02:51:30"/>
    <n v="2303"/>
    <x v="16"/>
    <x v="2"/>
    <n v="201705"/>
    <n v="19"/>
    <n v="0"/>
    <n v="12"/>
  </r>
  <r>
    <d v="2017-05-12T00:00:00"/>
    <d v="2017-05-12T00:00:00"/>
    <x v="1"/>
    <n v="25.2"/>
    <n v="1"/>
    <n v="45"/>
    <n v="7"/>
    <d v="1899-12-30T01:45:07"/>
    <d v="1899-12-30T00:04:10"/>
    <s v="Shiv"/>
    <x v="17"/>
    <n v="14.384017758046628"/>
    <n v="0"/>
    <x v="19"/>
    <m/>
    <d v="1899-12-30T07:47:11"/>
    <d v="1899-12-30T03:53:36"/>
    <m/>
    <n v="0"/>
    <n v="0"/>
    <d v="1899-12-30T01:49:17"/>
    <d v="1899-12-30T02:41:41"/>
    <d v="1899-12-30T00:54:39"/>
    <d v="1899-12-30T01:20:51"/>
    <n v="563"/>
    <x v="16"/>
    <x v="2"/>
    <n v="201705"/>
    <n v="19"/>
    <n v="0"/>
    <n v="12"/>
  </r>
  <r>
    <d v="2017-05-13T00:00:00"/>
    <d v="2017-05-13T00:00:00"/>
    <x v="2"/>
    <n v="1.5"/>
    <n v="0"/>
    <n v="14"/>
    <n v="42"/>
    <d v="1899-12-30T00:14:42"/>
    <d v="1899-12-30T00:09:48"/>
    <s v="Escalante"/>
    <x v="601"/>
    <n v="6.1224489795918418"/>
    <n v="0"/>
    <x v="19"/>
    <s v="Logan forgot his bag"/>
    <d v="1899-12-30T04:16:46"/>
    <d v="1899-12-30T02:08:23"/>
    <m/>
    <n v="0"/>
    <n v="0"/>
    <d v="1899-12-30T04:16:46"/>
    <d v="1899-12-30T05:09:10"/>
    <d v="1899-12-30T02:08:23"/>
    <d v="1899-12-30T02:34:35"/>
    <n v="1344"/>
    <x v="16"/>
    <x v="2"/>
    <n v="201705"/>
    <n v="19"/>
    <n v="0"/>
    <n v="13"/>
  </r>
  <r>
    <d v="2017-05-15T00:00:00"/>
    <d v="2017-05-15T00:00:00"/>
    <x v="2"/>
    <n v="3.1"/>
    <n v="0"/>
    <n v="35"/>
    <n v="14"/>
    <d v="1899-12-30T00:35:14"/>
    <d v="1899-12-30T00:11:22"/>
    <s v="Escalante"/>
    <x v="201"/>
    <n v="5.2790917691579988"/>
    <n v="153"/>
    <x v="12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2"/>
    <n v="201705"/>
    <n v="20"/>
    <n v="1"/>
    <n v="15"/>
  </r>
  <r>
    <d v="2017-05-15T00:00:00"/>
    <d v="2017-05-15T00:00:00"/>
    <x v="2"/>
    <n v="4.2"/>
    <n v="0"/>
    <n v="44"/>
    <n v="50"/>
    <d v="1899-12-30T00:44:50"/>
    <d v="1899-12-30T00:10:40"/>
    <s v="AltraBlue"/>
    <x v="602"/>
    <n v="5.6208178438661749"/>
    <n v="138"/>
    <x v="14"/>
    <s v="https://www.strava.com/activities/987572990"/>
    <d v="1899-12-30T04:39:40"/>
    <d v="1899-12-30T02:19:50"/>
    <m/>
    <n v="0"/>
    <n v="0"/>
    <d v="1899-12-30T04:39:40"/>
    <d v="1899-12-30T05:32:05"/>
    <d v="1899-12-30T02:19:50"/>
    <d v="1899-12-30T02:46:02"/>
    <n v="2050"/>
    <x v="16"/>
    <x v="2"/>
    <n v="201705"/>
    <n v="20"/>
    <n v="0"/>
    <n v="15"/>
  </r>
  <r>
    <d v="2017-05-16T00:00:00"/>
    <d v="2017-05-16T00:00:00"/>
    <x v="2"/>
    <n v="3.1"/>
    <n v="0"/>
    <n v="32"/>
    <n v="23"/>
    <d v="1899-12-30T00:32:23"/>
    <d v="1899-12-30T00:10:27"/>
    <s v="Escalante"/>
    <x v="201"/>
    <n v="5.7436953165208493"/>
    <n v="168"/>
    <x v="14"/>
    <m/>
    <d v="1899-12-30T04:33:41"/>
    <d v="1899-12-30T02:16:51"/>
    <m/>
    <n v="0"/>
    <n v="0"/>
    <d v="1899-12-30T04:33:41"/>
    <d v="1899-12-30T05:26:06"/>
    <d v="1899-12-30T02:16:51"/>
    <d v="1899-12-30T02:43:03"/>
    <n v="1897"/>
    <x v="16"/>
    <x v="2"/>
    <n v="201705"/>
    <n v="20"/>
    <n v="0"/>
    <n v="16"/>
  </r>
  <r>
    <d v="2017-05-18T00:00:00"/>
    <d v="2017-05-18T00:00:00"/>
    <x v="1"/>
    <n v="8"/>
    <n v="0"/>
    <n v="30"/>
    <n v="0"/>
    <d v="1899-12-30T00:30:00"/>
    <d v="1899-12-30T00:03:45"/>
    <s v="YNHH"/>
    <x v="603"/>
    <n v="16.000000000000014"/>
    <n v="0"/>
    <x v="13"/>
    <s v="Bee Sting Recovery Ride"/>
    <d v="1899-12-30T07:00:00"/>
    <d v="1899-12-30T03:30:00"/>
    <m/>
    <n v="0"/>
    <n v="0"/>
    <d v="1899-12-30T01:38:15"/>
    <d v="1899-12-30T02:30:39"/>
    <d v="1899-12-30T00:49:07"/>
    <d v="1899-12-30T01:15:20"/>
    <n v="378"/>
    <x v="16"/>
    <x v="2"/>
    <n v="201705"/>
    <n v="20"/>
    <n v="1"/>
    <n v="18"/>
  </r>
  <r>
    <d v="2017-05-19T00:00:00"/>
    <d v="2017-05-19T00:00:00"/>
    <x v="1"/>
    <n v="48.7"/>
    <n v="3"/>
    <n v="24"/>
    <n v="22"/>
    <d v="1899-12-30T03:24:22"/>
    <d v="1899-12-30T00:04:12"/>
    <s v="Shiv"/>
    <x v="381"/>
    <n v="14.297830696460622"/>
    <n v="0"/>
    <x v="4"/>
    <m/>
    <d v="1899-12-30T07:50:00"/>
    <d v="1899-12-30T03:55:00"/>
    <m/>
    <n v="0"/>
    <n v="0"/>
    <d v="1899-12-30T01:49:57"/>
    <d v="1899-12-30T02:42:21"/>
    <d v="1899-12-30T00:54:58"/>
    <d v="1899-12-30T01:21:10"/>
    <n v="572"/>
    <x v="16"/>
    <x v="2"/>
    <n v="201705"/>
    <n v="20"/>
    <n v="0"/>
    <n v="19"/>
  </r>
  <r>
    <d v="2017-05-20T00:00:00"/>
    <d v="2017-05-20T00:00:00"/>
    <x v="0"/>
    <n v="0.5"/>
    <n v="0"/>
    <n v="18"/>
    <n v="15"/>
    <d v="1899-12-30T00:18:15"/>
    <d v="1899-12-30T00:36:30"/>
    <s v="Lake"/>
    <x v="604"/>
    <n v="1.6438356164383576"/>
    <n v="0"/>
    <x v="19"/>
    <m/>
    <d v="1899-12-30T01:27:36"/>
    <d v="1899-12-30T00:43:48"/>
    <m/>
    <n v="0"/>
    <n v="0"/>
    <d v="1899-12-30T15:56:18"/>
    <d v="1899-12-30T16:48:42"/>
    <d v="1899-12-30T07:58:09"/>
    <d v="1899-12-30T08:24:21"/>
    <n v="3327"/>
    <x v="16"/>
    <x v="2"/>
    <n v="201705"/>
    <n v="20"/>
    <n v="0"/>
    <n v="20"/>
  </r>
  <r>
    <d v="2017-05-21T00:00:00"/>
    <d v="2017-05-21T00:00:00"/>
    <x v="2"/>
    <n v="9.6"/>
    <n v="1"/>
    <n v="57"/>
    <n v="11"/>
    <d v="1899-12-30T01:57:11"/>
    <d v="1899-12-30T00:12:12"/>
    <s v="Escalante"/>
    <x v="605"/>
    <n v="4.9153747688806746"/>
    <n v="130"/>
    <x v="14"/>
    <m/>
    <d v="1899-12-30T05:19:49"/>
    <d v="1899-12-30T02:39:54"/>
    <m/>
    <n v="0"/>
    <n v="0"/>
    <d v="1899-12-30T05:19:49"/>
    <d v="1899-12-30T06:12:13"/>
    <d v="1899-12-30T02:39:54"/>
    <d v="1899-12-30T03:06:06"/>
    <n v="2748"/>
    <x v="16"/>
    <x v="2"/>
    <n v="201705"/>
    <n v="21"/>
    <n v="0"/>
    <n v="21"/>
  </r>
  <r>
    <d v="2017-05-22T00:00:00"/>
    <d v="2017-05-22T00:00:00"/>
    <x v="0"/>
    <n v="0.5"/>
    <n v="0"/>
    <n v="17"/>
    <n v="13"/>
    <d v="1899-12-30T00:17:13"/>
    <d v="1899-12-30T00:34:26"/>
    <s v="Edgewood"/>
    <x v="606"/>
    <n v="1.742497579864474"/>
    <n v="0"/>
    <x v="14"/>
    <m/>
    <d v="1899-12-30T01:22:38"/>
    <d v="1899-12-30T00:41:19"/>
    <m/>
    <n v="0"/>
    <n v="0"/>
    <d v="1899-12-30T15:02:09"/>
    <d v="1899-12-30T15:54:33"/>
    <d v="1899-12-30T07:31:05"/>
    <d v="1899-12-30T07:57:17"/>
    <n v="3247"/>
    <x v="16"/>
    <x v="2"/>
    <n v="201705"/>
    <n v="21"/>
    <n v="0"/>
    <n v="22"/>
  </r>
  <r>
    <d v="2017-05-23T00:00:00"/>
    <d v="2017-05-23T00:00:00"/>
    <x v="2"/>
    <n v="3.1"/>
    <n v="0"/>
    <n v="36"/>
    <n v="53"/>
    <d v="1899-12-30T00:36:53"/>
    <d v="1899-12-30T00:11:54"/>
    <s v="Escalante"/>
    <x v="201"/>
    <n v="5.0429281518300995"/>
    <n v="155"/>
    <x v="7"/>
    <m/>
    <d v="1899-12-30T05:11:43"/>
    <d v="1899-12-30T02:35:52"/>
    <m/>
    <n v="0"/>
    <n v="0"/>
    <d v="1899-12-30T05:11:43"/>
    <d v="1899-12-30T06:04:07"/>
    <d v="1899-12-30T02:35:52"/>
    <d v="1899-12-30T03:02:04"/>
    <n v="2651"/>
    <x v="16"/>
    <x v="2"/>
    <n v="201705"/>
    <n v="21"/>
    <n v="0"/>
    <n v="23"/>
  </r>
  <r>
    <d v="2017-05-23T00:00:00"/>
    <d v="2017-05-23T00:00:00"/>
    <x v="2"/>
    <n v="3.4"/>
    <n v="0"/>
    <n v="36"/>
    <n v="5"/>
    <d v="1899-12-30T00:36:05"/>
    <d v="1899-12-30T00:10:37"/>
    <s v="AltraBlue"/>
    <x v="356"/>
    <n v="5.6535796766743687"/>
    <n v="144"/>
    <x v="14"/>
    <m/>
    <d v="1899-12-30T04:38:03"/>
    <d v="1899-12-30T02:19:02"/>
    <m/>
    <n v="0"/>
    <n v="0"/>
    <d v="1899-12-30T04:38:03"/>
    <d v="1899-12-30T05:30:27"/>
    <d v="1899-12-30T02:19:02"/>
    <d v="1899-12-30T02:45:14"/>
    <n v="2014"/>
    <x v="16"/>
    <x v="2"/>
    <n v="201705"/>
    <n v="21"/>
    <n v="0"/>
    <n v="23"/>
  </r>
  <r>
    <d v="2017-05-24T00:00:00"/>
    <d v="2017-05-24T00:00:00"/>
    <x v="0"/>
    <n v="0.6"/>
    <n v="0"/>
    <n v="20"/>
    <n v="6"/>
    <d v="1899-12-30T00:20:06"/>
    <d v="1899-12-30T00:33:30"/>
    <s v="Lake"/>
    <x v="17"/>
    <n v="1.7910447761194042"/>
    <n v="0"/>
    <x v="19"/>
    <m/>
    <d v="1899-12-30T01:20:24"/>
    <d v="1899-12-30T00:40:12"/>
    <m/>
    <n v="0"/>
    <n v="0"/>
    <d v="1899-12-30T14:37:42"/>
    <d v="1899-12-30T15:30:06"/>
    <d v="1899-12-30T07:18:51"/>
    <d v="1899-12-30T07:45:03"/>
    <n v="3216"/>
    <x v="16"/>
    <x v="2"/>
    <n v="201705"/>
    <n v="21"/>
    <n v="0"/>
    <n v="24"/>
  </r>
  <r>
    <d v="2017-05-25T00:00:00"/>
    <d v="2017-05-25T00:00:00"/>
    <x v="2"/>
    <n v="3.1"/>
    <n v="0"/>
    <n v="33"/>
    <n v="52"/>
    <d v="1899-12-30T00:33:52"/>
    <d v="1899-12-30T00:10:55"/>
    <s v="Escalante"/>
    <x v="201"/>
    <n v="5.492125984251973"/>
    <n v="132"/>
    <x v="12"/>
    <m/>
    <d v="1899-12-30T04:46:14"/>
    <d v="1899-12-30T02:23:07"/>
    <m/>
    <n v="0"/>
    <n v="0"/>
    <d v="1899-12-30T04:46:14"/>
    <d v="1899-12-30T05:38:38"/>
    <d v="1899-12-30T02:23:07"/>
    <d v="1899-12-30T02:49:19"/>
    <n v="2213"/>
    <x v="16"/>
    <x v="2"/>
    <n v="201705"/>
    <n v="21"/>
    <n v="0"/>
    <n v="25"/>
  </r>
  <r>
    <d v="2017-05-26T00:00:00"/>
    <d v="2017-05-26T00:00:00"/>
    <x v="1"/>
    <n v="22"/>
    <n v="1"/>
    <n v="29"/>
    <n v="2"/>
    <d v="1899-12-30T01:29:02"/>
    <d v="1899-12-30T00:04:03"/>
    <s v="Shiv"/>
    <x v="17"/>
    <n v="14.825907899663056"/>
    <n v="0"/>
    <x v="19"/>
    <m/>
    <d v="1899-12-30T07:33:16"/>
    <d v="1899-12-30T03:46:38"/>
    <m/>
    <n v="0"/>
    <n v="0"/>
    <d v="1899-12-30T01:46:02"/>
    <d v="1899-12-30T02:38:26"/>
    <d v="1899-12-30T00:53:01"/>
    <d v="1899-12-30T01:19:13"/>
    <n v="512"/>
    <x v="16"/>
    <x v="2"/>
    <n v="201705"/>
    <n v="21"/>
    <n v="0"/>
    <n v="26"/>
  </r>
  <r>
    <d v="2017-05-27T00:00:00"/>
    <d v="2017-05-27T00:00:00"/>
    <x v="2"/>
    <n v="3"/>
    <n v="0"/>
    <n v="28"/>
    <n v="33"/>
    <d v="1899-12-30T00:28:33"/>
    <d v="1899-12-30T00:09:31"/>
    <s v="RedEscalante"/>
    <x v="2"/>
    <n v="6.3047285464098115"/>
    <n v="0"/>
    <x v="13"/>
    <s v="no tracking"/>
    <d v="1899-12-30T04:09:20"/>
    <d v="1899-12-30T02:04:40"/>
    <m/>
    <n v="0"/>
    <n v="0"/>
    <d v="1899-12-30T04:09:20"/>
    <d v="1899-12-30T05:01:44"/>
    <d v="1899-12-30T02:04:40"/>
    <d v="1899-12-30T02:30:52"/>
    <n v="1135"/>
    <x v="16"/>
    <x v="2"/>
    <n v="201705"/>
    <n v="21"/>
    <n v="0"/>
    <n v="27"/>
  </r>
  <r>
    <d v="2017-05-28T00:00:00"/>
    <d v="2017-05-28T00:00:00"/>
    <x v="2"/>
    <n v="5.0999999999999996"/>
    <n v="0"/>
    <n v="53"/>
    <n v="34"/>
    <d v="1899-12-30T00:53:34"/>
    <d v="1899-12-30T00:10:30"/>
    <s v="RedEscalante"/>
    <x v="2"/>
    <n v="5.7125077784692015"/>
    <n v="0"/>
    <x v="13"/>
    <m/>
    <d v="1899-12-30T04:35:11"/>
    <d v="1899-12-30T02:17:36"/>
    <m/>
    <n v="0"/>
    <n v="0"/>
    <d v="1899-12-30T04:35:11"/>
    <d v="1899-12-30T05:27:35"/>
    <d v="1899-12-30T02:17:36"/>
    <d v="1899-12-30T02:43:48"/>
    <n v="1945"/>
    <x v="16"/>
    <x v="2"/>
    <n v="201705"/>
    <n v="22"/>
    <n v="0"/>
    <n v="28"/>
  </r>
  <r>
    <d v="2017-05-29T00:00:00"/>
    <d v="2017-05-29T00:00:00"/>
    <x v="1"/>
    <n v="45.6"/>
    <n v="3"/>
    <n v="19"/>
    <n v="9"/>
    <d v="1899-12-30T03:19:09"/>
    <d v="1899-12-30T00:04:22"/>
    <s v="Shiv"/>
    <x v="607"/>
    <n v="13.738388149635963"/>
    <n v="0"/>
    <x v="16"/>
    <m/>
    <d v="1899-12-30T08:09:08"/>
    <d v="1899-12-30T04:04:34"/>
    <m/>
    <n v="0"/>
    <n v="0"/>
    <d v="1899-12-30T01:54:25"/>
    <d v="1899-12-30T02:46:49"/>
    <d v="1899-12-30T00:57:13"/>
    <d v="1899-12-30T01:23:25"/>
    <n v="612"/>
    <x v="16"/>
    <x v="2"/>
    <n v="201705"/>
    <n v="22"/>
    <n v="0"/>
    <n v="29"/>
  </r>
  <r>
    <d v="2017-05-31T00:00:00"/>
    <d v="2017-05-31T00:00:00"/>
    <x v="2"/>
    <n v="3.1"/>
    <n v="0"/>
    <n v="33"/>
    <n v="7"/>
    <d v="1899-12-30T00:33:07"/>
    <d v="1899-12-30T00:10:41"/>
    <s v="Escalante"/>
    <x v="201"/>
    <n v="5.616507297433321"/>
    <n v="134"/>
    <x v="27"/>
    <m/>
    <d v="1899-12-30T04:39:53"/>
    <d v="1899-12-30T02:19:57"/>
    <m/>
    <n v="0"/>
    <n v="0"/>
    <d v="1899-12-30T04:39:53"/>
    <d v="1899-12-30T05:32:17"/>
    <d v="1899-12-30T02:19:57"/>
    <d v="1899-12-30T02:46:09"/>
    <n v="2051"/>
    <x v="16"/>
    <x v="2"/>
    <n v="201705"/>
    <n v="22"/>
    <n v="1"/>
    <n v="31"/>
  </r>
  <r>
    <d v="2017-06-01T00:00:00"/>
    <d v="2017-06-01T00:00:00"/>
    <x v="1"/>
    <n v="16.5"/>
    <n v="1"/>
    <n v="11"/>
    <n v="4"/>
    <d v="1899-12-30T01:11:04"/>
    <d v="1899-12-30T00:04:18"/>
    <s v="Shiv"/>
    <x v="17"/>
    <n v="13.930581613508453"/>
    <n v="0"/>
    <x v="14"/>
    <m/>
    <d v="1899-12-30T08:02:24"/>
    <d v="1899-12-30T04:01:12"/>
    <m/>
    <n v="0"/>
    <n v="0"/>
    <d v="1899-12-30T01:52:51"/>
    <d v="1899-12-30T02:45:15"/>
    <d v="1899-12-30T00:56:25"/>
    <d v="1899-12-30T01:22:37"/>
    <n v="600"/>
    <x v="16"/>
    <x v="3"/>
    <n v="201706"/>
    <n v="22"/>
    <n v="0"/>
    <n v="1"/>
  </r>
  <r>
    <d v="2017-06-01T00:00:00"/>
    <d v="2017-06-01T00:00:00"/>
    <x v="0"/>
    <n v="1"/>
    <n v="0"/>
    <n v="35"/>
    <n v="36"/>
    <d v="1899-12-30T00:35:36"/>
    <d v="1899-12-30T00:35:36"/>
    <s v="Lake"/>
    <x v="608"/>
    <n v="1.6853932584269673"/>
    <n v="0"/>
    <x v="46"/>
    <m/>
    <d v="1899-12-30T01:25:26"/>
    <d v="1899-12-30T00:42:43"/>
    <m/>
    <n v="0"/>
    <n v="0"/>
    <d v="1899-12-30T15:32:43"/>
    <d v="1899-12-30T16:25:07"/>
    <d v="1899-12-30T07:46:22"/>
    <d v="1899-12-30T08:12:34"/>
    <n v="3293"/>
    <x v="16"/>
    <x v="3"/>
    <n v="201706"/>
    <n v="22"/>
    <n v="0"/>
    <n v="1"/>
  </r>
  <r>
    <d v="2017-06-04T00:00:00"/>
    <d v="2017-06-04T00:00:00"/>
    <x v="0"/>
    <n v="1.2"/>
    <n v="0"/>
    <n v="38"/>
    <n v="13"/>
    <d v="1899-12-30T00:38:13"/>
    <d v="1899-12-30T00:31:51"/>
    <s v="Lake"/>
    <x v="197"/>
    <n v="1.8839947666812051"/>
    <n v="0"/>
    <x v="14"/>
    <m/>
    <d v="1899-12-30T01:16:26"/>
    <d v="1899-12-30T00:38:13"/>
    <m/>
    <n v="0"/>
    <n v="0"/>
    <d v="1899-12-30T13:54:24"/>
    <d v="1899-12-30T14:46:48"/>
    <d v="1899-12-30T06:57:12"/>
    <d v="1899-12-30T07:23:24"/>
    <n v="3164"/>
    <x v="16"/>
    <x v="3"/>
    <n v="201706"/>
    <n v="23"/>
    <n v="2"/>
    <n v="4"/>
  </r>
  <r>
    <d v="2017-06-04T00:00:00"/>
    <d v="2017-06-04T00:00:00"/>
    <x v="1"/>
    <n v="56"/>
    <n v="3"/>
    <n v="24"/>
    <n v="30"/>
    <d v="1899-12-30T03:24:30"/>
    <d v="1899-12-30T00:03:39"/>
    <s v="Shiv"/>
    <x v="197"/>
    <n v="16.43031784841077"/>
    <n v="0"/>
    <x v="14"/>
    <m/>
    <d v="1899-12-30T06:49:00"/>
    <d v="1899-12-30T03:24:30"/>
    <m/>
    <n v="0"/>
    <n v="0"/>
    <d v="1899-12-30T01:35:41"/>
    <d v="1899-12-30T02:28:05"/>
    <d v="1899-12-30T00:47:50"/>
    <d v="1899-12-30T01:14:02"/>
    <n v="350"/>
    <x v="16"/>
    <x v="3"/>
    <n v="201706"/>
    <n v="23"/>
    <n v="0"/>
    <n v="4"/>
  </r>
  <r>
    <d v="2017-06-04T00:00:00"/>
    <d v="2017-06-04T00:00:00"/>
    <x v="2"/>
    <n v="13.1"/>
    <n v="2"/>
    <n v="55"/>
    <n v="9"/>
    <d v="1899-12-30T02:55:09"/>
    <d v="1899-12-30T00:13:22"/>
    <s v="Escalante"/>
    <x v="197"/>
    <n v="4.4875820725092819"/>
    <n v="0"/>
    <x v="14"/>
    <m/>
    <d v="1899-12-30T05:50:18"/>
    <d v="1899-12-30T02:55:09"/>
    <m/>
    <n v="0"/>
    <n v="0"/>
    <d v="1899-12-30T05:50:18"/>
    <d v="1899-12-30T06:42:42"/>
    <d v="1899-12-30T02:55:09"/>
    <d v="1899-12-30T03:21:21"/>
    <n v="2907"/>
    <x v="16"/>
    <x v="3"/>
    <n v="201706"/>
    <n v="23"/>
    <n v="0"/>
    <n v="4"/>
  </r>
  <r>
    <d v="2017-06-04T00:00:00"/>
    <d v="2017-06-04T00:00:00"/>
    <x v="3"/>
    <n v="0.1"/>
    <n v="0"/>
    <n v="4"/>
    <n v="21"/>
    <d v="1899-12-30T00:04:21"/>
    <d v="1899-12-30T00:43:30"/>
    <s v="T1"/>
    <x v="197"/>
    <n v="1.3793103448275874"/>
    <n v="0"/>
    <x v="14"/>
    <m/>
    <d v="1899-12-30T00:00:00"/>
    <d v="1899-12-30T00:00:00"/>
    <m/>
    <n v="0"/>
    <n v="0"/>
    <d v="1899-12-30T18:59:42"/>
    <d v="1899-12-30T19:52:06"/>
    <d v="1899-12-30T09:29:51"/>
    <d v="1899-12-30T09:56:03"/>
    <n v="3480"/>
    <x v="16"/>
    <x v="3"/>
    <n v="201706"/>
    <n v="23"/>
    <n v="0"/>
    <n v="4"/>
  </r>
  <r>
    <d v="2017-06-04T00:00:00"/>
    <d v="2017-06-04T00:00:00"/>
    <x v="4"/>
    <n v="0.1"/>
    <n v="0"/>
    <n v="3"/>
    <n v="8"/>
    <d v="1899-12-30T00:03:08"/>
    <d v="1899-12-30T00:31:20"/>
    <s v="T2"/>
    <x v="197"/>
    <n v="1.9148936170212785"/>
    <n v="0"/>
    <x v="14"/>
    <m/>
    <d v="1899-12-30T00:00:00"/>
    <d v="1899-12-30T00:00:00"/>
    <m/>
    <n v="0"/>
    <n v="0"/>
    <d v="1899-12-30T13:40:56"/>
    <d v="1899-12-30T14:33:20"/>
    <d v="1899-12-30T06:50:28"/>
    <d v="1899-12-30T07:16:40"/>
    <n v="3158"/>
    <x v="16"/>
    <x v="3"/>
    <n v="201706"/>
    <n v="23"/>
    <n v="0"/>
    <n v="4"/>
  </r>
  <r>
    <d v="2017-06-04T00:00:00"/>
    <d v="2017-06-04T00:00:00"/>
    <x v="8"/>
    <n v="1"/>
    <n v="0"/>
    <n v="11"/>
    <n v="56"/>
    <d v="1899-12-30T00:11:56"/>
    <d v="1899-12-30T00:11:56"/>
    <s v="Escalante"/>
    <x v="197"/>
    <n v="5.0279329608938585"/>
    <n v="0"/>
    <x v="14"/>
    <m/>
    <d v="1899-12-30T00:00:00"/>
    <d v="1899-12-30T00:00:00"/>
    <m/>
    <n v="0"/>
    <n v="0"/>
    <d v="1899-12-30T05:12:39"/>
    <d v="1899-12-30T06:05:03"/>
    <d v="1899-12-30T02:36:20"/>
    <d v="1899-12-30T03:02:32"/>
    <n v="2665"/>
    <x v="16"/>
    <x v="3"/>
    <n v="201706"/>
    <n v="23"/>
    <n v="0"/>
    <n v="4"/>
  </r>
  <r>
    <d v="2017-06-04T00:00:00"/>
    <d v="2017-06-04T00:00:00"/>
    <x v="9"/>
    <n v="1"/>
    <n v="0"/>
    <n v="11"/>
    <n v="42"/>
    <d v="1899-12-30T00:11:42"/>
    <d v="1899-12-30T00:11:42"/>
    <s v="Escalante"/>
    <x v="197"/>
    <n v="5.1282051282051331"/>
    <n v="0"/>
    <x v="14"/>
    <m/>
    <d v="1899-12-30T00:00:00"/>
    <d v="1899-12-30T00:00:00"/>
    <m/>
    <n v="0"/>
    <n v="0"/>
    <d v="1899-12-30T05:06:32"/>
    <d v="1899-12-30T05:58:56"/>
    <d v="1899-12-30T02:33:16"/>
    <d v="1899-12-30T02:59:28"/>
    <n v="2579"/>
    <x v="16"/>
    <x v="3"/>
    <n v="201706"/>
    <n v="23"/>
    <n v="0"/>
    <n v="4"/>
  </r>
  <r>
    <d v="2017-06-04T00:00:00"/>
    <d v="2017-06-04T00:00:00"/>
    <x v="10"/>
    <n v="1"/>
    <n v="0"/>
    <n v="13"/>
    <n v="12"/>
    <d v="1899-12-30T00:13:12"/>
    <d v="1899-12-30T00:13:12"/>
    <s v="Escalante"/>
    <x v="197"/>
    <n v="4.5454545454545485"/>
    <n v="0"/>
    <x v="14"/>
    <m/>
    <d v="1899-12-30T00:00:00"/>
    <d v="1899-12-30T00:00:00"/>
    <m/>
    <n v="0"/>
    <n v="0"/>
    <d v="1899-12-30T05:45:50"/>
    <d v="1899-12-30T06:38:14"/>
    <d v="1899-12-30T02:52:55"/>
    <d v="1899-12-30T03:19:07"/>
    <n v="2886"/>
    <x v="16"/>
    <x v="3"/>
    <n v="201706"/>
    <n v="23"/>
    <n v="0"/>
    <n v="4"/>
  </r>
  <r>
    <d v="2017-06-04T00:00:00"/>
    <d v="2017-06-04T00:00:00"/>
    <x v="11"/>
    <n v="1"/>
    <n v="0"/>
    <n v="10"/>
    <n v="44"/>
    <d v="1899-12-30T00:10:44"/>
    <d v="1899-12-30T00:10:44"/>
    <s v="Escalante"/>
    <x v="197"/>
    <n v="5.590062111801247"/>
    <n v="0"/>
    <x v="14"/>
    <m/>
    <d v="1899-12-30T00:00:00"/>
    <d v="1899-12-30T00:00:00"/>
    <m/>
    <n v="0"/>
    <n v="0"/>
    <d v="1899-12-30T04:41:13"/>
    <d v="1899-12-30T05:33:37"/>
    <d v="1899-12-30T02:20:36"/>
    <d v="1899-12-30T02:46:48"/>
    <n v="2086"/>
    <x v="16"/>
    <x v="3"/>
    <n v="201706"/>
    <n v="23"/>
    <n v="0"/>
    <n v="4"/>
  </r>
  <r>
    <d v="2017-06-04T00:00:00"/>
    <d v="2017-06-04T00:00:00"/>
    <x v="12"/>
    <n v="1"/>
    <n v="0"/>
    <n v="14"/>
    <n v="28"/>
    <d v="1899-12-30T00:14:28"/>
    <d v="1899-12-30T00:14:28"/>
    <s v="Escalante"/>
    <x v="197"/>
    <n v="4.1474654377880213"/>
    <n v="0"/>
    <x v="14"/>
    <m/>
    <d v="1899-12-30T00:00:00"/>
    <d v="1899-12-30T00:00:00"/>
    <m/>
    <n v="0"/>
    <n v="0"/>
    <d v="1899-12-30T06:19:02"/>
    <d v="1899-12-30T07:11:26"/>
    <d v="1899-12-30T03:09:31"/>
    <d v="1899-12-30T03:35:43"/>
    <n v="2988"/>
    <x v="16"/>
    <x v="3"/>
    <n v="201706"/>
    <n v="23"/>
    <n v="0"/>
    <n v="4"/>
  </r>
  <r>
    <d v="2017-06-04T00:00:00"/>
    <d v="2017-06-04T00:00:00"/>
    <x v="13"/>
    <n v="1"/>
    <n v="0"/>
    <n v="12"/>
    <n v="29"/>
    <d v="1899-12-30T00:12:29"/>
    <d v="1899-12-30T00:12:29"/>
    <s v="Escalante"/>
    <x v="197"/>
    <n v="4.8064085447263061"/>
    <n v="0"/>
    <x v="14"/>
    <m/>
    <d v="1899-12-30T00:00:00"/>
    <d v="1899-12-30T00:00:00"/>
    <m/>
    <n v="0"/>
    <n v="0"/>
    <d v="1899-12-30T05:27:04"/>
    <d v="1899-12-30T06:19:28"/>
    <d v="1899-12-30T02:43:32"/>
    <d v="1899-12-30T03:09:44"/>
    <n v="2794"/>
    <x v="16"/>
    <x v="3"/>
    <n v="201706"/>
    <n v="23"/>
    <n v="0"/>
    <n v="4"/>
  </r>
  <r>
    <d v="2017-06-04T00:00:00"/>
    <d v="2017-06-04T00:00:00"/>
    <x v="14"/>
    <n v="1"/>
    <n v="0"/>
    <n v="14"/>
    <n v="20"/>
    <d v="1899-12-30T00:14:20"/>
    <d v="1899-12-30T00:14:20"/>
    <s v="Escalante"/>
    <x v="197"/>
    <n v="4.18604651162791"/>
    <n v="0"/>
    <x v="14"/>
    <m/>
    <d v="1899-12-30T00:00:00"/>
    <d v="1899-12-30T00:00:00"/>
    <m/>
    <n v="0"/>
    <n v="0"/>
    <d v="1899-12-30T06:15:32"/>
    <d v="1899-12-30T07:07:56"/>
    <d v="1899-12-30T03:07:46"/>
    <d v="1899-12-30T03:33:58"/>
    <n v="2979"/>
    <x v="16"/>
    <x v="3"/>
    <n v="201706"/>
    <n v="23"/>
    <n v="0"/>
    <n v="4"/>
  </r>
  <r>
    <d v="2017-06-04T00:00:00"/>
    <d v="2017-06-04T00:00:00"/>
    <x v="15"/>
    <n v="1"/>
    <n v="0"/>
    <n v="12"/>
    <n v="46"/>
    <d v="1899-12-30T00:12:46"/>
    <d v="1899-12-30T00:12:46"/>
    <s v="Escalante"/>
    <x v="197"/>
    <n v="4.6997389033942589"/>
    <n v="0"/>
    <x v="14"/>
    <m/>
    <d v="1899-12-30T00:00:00"/>
    <d v="1899-12-30T00:00:00"/>
    <m/>
    <n v="0"/>
    <n v="0"/>
    <d v="1899-12-30T05:34:29"/>
    <d v="1899-12-30T06:26:53"/>
    <d v="1899-12-30T02:47:15"/>
    <d v="1899-12-30T03:13:27"/>
    <n v="2842"/>
    <x v="16"/>
    <x v="3"/>
    <n v="201706"/>
    <n v="23"/>
    <n v="0"/>
    <n v="4"/>
  </r>
  <r>
    <d v="2017-06-04T00:00:00"/>
    <d v="2017-06-04T00:00:00"/>
    <x v="16"/>
    <n v="1"/>
    <n v="0"/>
    <n v="16"/>
    <n v="52"/>
    <d v="1899-12-30T00:16:52"/>
    <d v="1899-12-30T00:16:52"/>
    <s v="Escalante"/>
    <x v="197"/>
    <n v="3.557312252964429"/>
    <n v="0"/>
    <x v="14"/>
    <m/>
    <d v="1899-12-30T00:00:00"/>
    <d v="1899-12-30T00:00:00"/>
    <m/>
    <n v="0"/>
    <n v="0"/>
    <d v="1899-12-30T07:21:54"/>
    <d v="1899-12-30T08:14:18"/>
    <d v="1899-12-30T03:40:57"/>
    <d v="1899-12-30T04:07:09"/>
    <n v="3094"/>
    <x v="16"/>
    <x v="3"/>
    <n v="201706"/>
    <n v="23"/>
    <n v="0"/>
    <n v="4"/>
  </r>
  <r>
    <d v="2017-06-04T00:00:00"/>
    <d v="2017-06-04T00:00:00"/>
    <x v="17"/>
    <n v="1"/>
    <n v="0"/>
    <n v="15"/>
    <n v="41"/>
    <d v="1899-12-30T00:15:41"/>
    <d v="1899-12-30T00:15:41"/>
    <s v="Escalante"/>
    <x v="197"/>
    <n v="3.8257173219978777"/>
    <n v="0"/>
    <x v="14"/>
    <m/>
    <d v="1899-12-30T00:00:00"/>
    <d v="1899-12-30T00:00:00"/>
    <m/>
    <n v="0"/>
    <n v="0"/>
    <d v="1899-12-30T06:50:54"/>
    <d v="1899-12-30T07:43:18"/>
    <d v="1899-12-30T03:25:27"/>
    <d v="1899-12-30T03:51:39"/>
    <n v="3061"/>
    <x v="16"/>
    <x v="3"/>
    <n v="201706"/>
    <n v="23"/>
    <n v="0"/>
    <n v="4"/>
  </r>
  <r>
    <d v="2017-06-04T00:00:00"/>
    <d v="2017-06-04T00:00:00"/>
    <x v="18"/>
    <n v="1"/>
    <n v="0"/>
    <n v="12"/>
    <n v="19"/>
    <d v="1899-12-30T00:12:19"/>
    <d v="1899-12-30T00:12:19"/>
    <s v="Escalante"/>
    <x v="197"/>
    <n v="4.8714479025710453"/>
    <n v="0"/>
    <x v="14"/>
    <m/>
    <d v="1899-12-30T00:00:00"/>
    <d v="1899-12-30T00:00:00"/>
    <m/>
    <n v="0"/>
    <n v="0"/>
    <d v="1899-12-30T05:22:42"/>
    <d v="1899-12-30T06:15:06"/>
    <d v="1899-12-30T02:41:21"/>
    <d v="1899-12-30T03:07:33"/>
    <n v="2765"/>
    <x v="16"/>
    <x v="3"/>
    <n v="201706"/>
    <n v="23"/>
    <n v="0"/>
    <n v="4"/>
  </r>
  <r>
    <d v="2017-06-04T00:00:00"/>
    <d v="2017-06-04T00:00:00"/>
    <x v="19"/>
    <n v="1"/>
    <n v="0"/>
    <n v="14"/>
    <n v="40"/>
    <d v="1899-12-30T00:14:40"/>
    <d v="1899-12-30T00:14:40"/>
    <s v="Escalante"/>
    <x v="197"/>
    <n v="4.0909090909090944"/>
    <n v="0"/>
    <x v="14"/>
    <m/>
    <d v="1899-12-30T00:00:00"/>
    <d v="1899-12-30T00:00:00"/>
    <m/>
    <n v="0"/>
    <n v="0"/>
    <d v="1899-12-30T06:24:16"/>
    <d v="1899-12-30T07:16:40"/>
    <d v="1899-12-30T03:12:08"/>
    <d v="1899-12-30T03:38:20"/>
    <n v="3000"/>
    <x v="16"/>
    <x v="3"/>
    <n v="201706"/>
    <n v="23"/>
    <n v="0"/>
    <n v="4"/>
  </r>
  <r>
    <d v="2017-06-04T00:00:00"/>
    <d v="2017-06-04T00:00:00"/>
    <x v="20"/>
    <n v="1"/>
    <n v="0"/>
    <n v="12"/>
    <n v="42"/>
    <d v="1899-12-30T00:12:42"/>
    <d v="1899-12-30T00:12:42"/>
    <s v="Escalante"/>
    <x v="197"/>
    <n v="4.7244094488189017"/>
    <n v="0"/>
    <x v="14"/>
    <m/>
    <d v="1899-12-30T00:00:00"/>
    <d v="1899-12-30T00:00:00"/>
    <m/>
    <n v="0"/>
    <n v="0"/>
    <d v="1899-12-30T05:32:44"/>
    <d v="1899-12-30T06:25:08"/>
    <d v="1899-12-30T02:46:22"/>
    <d v="1899-12-30T03:12:34"/>
    <n v="2833"/>
    <x v="16"/>
    <x v="3"/>
    <n v="201706"/>
    <n v="23"/>
    <n v="0"/>
    <n v="4"/>
  </r>
  <r>
    <d v="2017-06-07T00:00:00"/>
    <d v="2017-06-07T00:00:00"/>
    <x v="2"/>
    <n v="3.2"/>
    <n v="0"/>
    <n v="35"/>
    <n v="21"/>
    <d v="1899-12-30T00:35:21"/>
    <d v="1899-12-30T00:11:03"/>
    <s v="AltraBlue"/>
    <x v="351"/>
    <n v="5.4314002828854351"/>
    <n v="127"/>
    <x v="14"/>
    <m/>
    <d v="1899-12-30T04:49:26"/>
    <d v="1899-12-30T02:24:43"/>
    <m/>
    <n v="0"/>
    <n v="0"/>
    <d v="1899-12-30T04:49:26"/>
    <d v="1899-12-30T05:41:50"/>
    <d v="1899-12-30T02:24:43"/>
    <d v="1899-12-30T02:50:55"/>
    <n v="2276"/>
    <x v="16"/>
    <x v="3"/>
    <n v="201706"/>
    <n v="23"/>
    <n v="2"/>
    <n v="7"/>
  </r>
  <r>
    <d v="2017-06-08T00:00:00"/>
    <d v="2017-06-08T00:00:00"/>
    <x v="2"/>
    <n v="4.55"/>
    <n v="0"/>
    <n v="45"/>
    <n v="9"/>
    <d v="1899-12-30T00:45:09"/>
    <d v="1899-12-30T00:09:55"/>
    <s v="AltraBlue"/>
    <x v="609"/>
    <n v="6.0465116279069822"/>
    <n v="163"/>
    <x v="14"/>
    <m/>
    <d v="1899-12-30T04:19:59"/>
    <d v="1899-12-30T02:10:00"/>
    <m/>
    <n v="0"/>
    <n v="0"/>
    <d v="1899-12-30T04:19:59"/>
    <d v="1899-12-30T05:12:23"/>
    <d v="1899-12-30T02:10:00"/>
    <d v="1899-12-30T02:36:12"/>
    <n v="1465"/>
    <x v="16"/>
    <x v="3"/>
    <n v="201706"/>
    <n v="23"/>
    <n v="0"/>
    <n v="8"/>
  </r>
  <r>
    <d v="2017-06-09T00:00:00"/>
    <d v="2017-06-09T00:00:00"/>
    <x v="1"/>
    <n v="10.5"/>
    <n v="0"/>
    <n v="44"/>
    <n v="50"/>
    <d v="1899-12-30T00:44:50"/>
    <d v="1899-12-30T00:04:16"/>
    <s v="Shiv"/>
    <x v="575"/>
    <n v="14.052044609665437"/>
    <n v="0"/>
    <x v="14"/>
    <m/>
    <d v="1899-12-30T07:58:13"/>
    <d v="1899-12-30T03:59:07"/>
    <m/>
    <n v="0"/>
    <n v="0"/>
    <d v="1899-12-30T01:51:52"/>
    <d v="1899-12-30T02:44:16"/>
    <d v="1899-12-30T00:55:56"/>
    <d v="1899-12-30T01:22:08"/>
    <n v="590"/>
    <x v="16"/>
    <x v="3"/>
    <n v="201706"/>
    <n v="23"/>
    <n v="0"/>
    <n v="9"/>
  </r>
  <r>
    <d v="2017-06-09T00:00:00"/>
    <d v="2017-06-09T00:00:00"/>
    <x v="2"/>
    <n v="3.1"/>
    <n v="0"/>
    <n v="32"/>
    <n v="18"/>
    <d v="1899-12-30T00:32:18"/>
    <d v="1899-12-30T00:10:25"/>
    <s v="AltraBlue"/>
    <x v="464"/>
    <n v="5.7585139318885501"/>
    <n v="0"/>
    <x v="7"/>
    <m/>
    <d v="1899-12-30T04:32:59"/>
    <d v="1899-12-30T02:16:30"/>
    <m/>
    <n v="0"/>
    <n v="0"/>
    <d v="1899-12-30T04:32:59"/>
    <d v="1899-12-30T05:25:23"/>
    <d v="1899-12-30T02:16:30"/>
    <d v="1899-12-30T02:42:42"/>
    <n v="1883"/>
    <x v="16"/>
    <x v="3"/>
    <n v="201706"/>
    <n v="23"/>
    <n v="0"/>
    <n v="9"/>
  </r>
  <r>
    <d v="2017-06-10T00:00:00"/>
    <d v="2017-06-10T00:00:00"/>
    <x v="1"/>
    <n v="61"/>
    <n v="4"/>
    <n v="12"/>
    <n v="33"/>
    <d v="1899-12-30T04:12:33"/>
    <d v="1899-12-30T00:04:08"/>
    <s v="Shiv"/>
    <x v="610"/>
    <n v="14.492179766382906"/>
    <n v="0"/>
    <x v="4"/>
    <m/>
    <d v="1899-12-30T07:43:42"/>
    <d v="1899-12-30T03:51:51"/>
    <m/>
    <n v="0"/>
    <n v="0"/>
    <d v="1899-12-30T01:48:28"/>
    <d v="1899-12-30T02:40:52"/>
    <d v="1899-12-30T00:54:14"/>
    <d v="1899-12-30T01:20:26"/>
    <n v="548"/>
    <x v="16"/>
    <x v="3"/>
    <n v="201706"/>
    <n v="23"/>
    <n v="0"/>
    <n v="10"/>
  </r>
  <r>
    <d v="2017-06-12T00:00:00"/>
    <d v="2017-06-12T00:00:00"/>
    <x v="2"/>
    <n v="3.1"/>
    <n v="0"/>
    <n v="35"/>
    <n v="14"/>
    <d v="1899-12-30T00:35:14"/>
    <d v="1899-12-30T00:11:22"/>
    <s v="RedEscalante"/>
    <x v="201"/>
    <n v="5.2790917691579988"/>
    <n v="140"/>
    <x v="7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3"/>
    <n v="201706"/>
    <n v="24"/>
    <n v="1"/>
    <n v="12"/>
  </r>
  <r>
    <d v="2017-06-14T00:00:00"/>
    <d v="2017-06-14T00:00:00"/>
    <x v="2"/>
    <n v="3.1"/>
    <n v="0"/>
    <n v="36"/>
    <n v="14"/>
    <d v="1899-12-30T00:36:14"/>
    <d v="1899-12-30T00:11:41"/>
    <s v="RedEscalante"/>
    <x v="201"/>
    <n v="5.1333946642134354"/>
    <n v="124"/>
    <x v="14"/>
    <m/>
    <d v="1899-12-30T05:06:14"/>
    <d v="1899-12-30T02:33:07"/>
    <m/>
    <n v="0"/>
    <n v="0"/>
    <d v="1899-12-30T05:06:14"/>
    <d v="1899-12-30T05:58:38"/>
    <d v="1899-12-30T02:33:07"/>
    <d v="1899-12-30T02:59:19"/>
    <n v="2574"/>
    <x v="16"/>
    <x v="3"/>
    <n v="201706"/>
    <n v="24"/>
    <n v="1"/>
    <n v="14"/>
  </r>
  <r>
    <d v="2017-06-16T00:00:00"/>
    <d v="2017-06-16T00:00:00"/>
    <x v="2"/>
    <n v="3.1"/>
    <n v="0"/>
    <n v="35"/>
    <n v="8"/>
    <d v="1899-12-30T00:35:08"/>
    <d v="1899-12-30T00:11:20"/>
    <s v="RedEscalante"/>
    <x v="201"/>
    <n v="5.2941176470588278"/>
    <n v="140"/>
    <x v="47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  <n v="24"/>
    <n v="1"/>
    <n v="16"/>
  </r>
  <r>
    <d v="2017-06-16T00:00:00"/>
    <d v="2017-06-16T00:00:00"/>
    <x v="0"/>
    <n v="1"/>
    <n v="0"/>
    <n v="39"/>
    <n v="31"/>
    <d v="1899-12-30T00:39:31"/>
    <d v="1899-12-30T00:39:31"/>
    <s v="Lake"/>
    <x v="608"/>
    <n v="1.5183466891606927"/>
    <n v="0"/>
    <x v="12"/>
    <m/>
    <d v="1899-12-30T01:34:50"/>
    <d v="1899-12-30T00:47:25"/>
    <m/>
    <n v="0"/>
    <n v="0"/>
    <d v="1899-12-30T17:15:20"/>
    <d v="1899-12-30T18:07:44"/>
    <d v="1899-12-30T08:37:40"/>
    <d v="1899-12-30T09:03:52"/>
    <n v="3411"/>
    <x v="16"/>
    <x v="3"/>
    <n v="201706"/>
    <n v="24"/>
    <n v="0"/>
    <n v="16"/>
  </r>
  <r>
    <d v="2017-06-17T00:00:00"/>
    <d v="2017-06-17T00:00:00"/>
    <x v="1"/>
    <n v="25"/>
    <n v="1"/>
    <n v="22"/>
    <n v="32"/>
    <d v="1899-12-30T01:22:32"/>
    <d v="1899-12-30T00:03:18"/>
    <s v="Shiv"/>
    <x v="19"/>
    <n v="18.174474959612294"/>
    <n v="0"/>
    <x v="7"/>
    <m/>
    <d v="1899-12-30T06:09:45"/>
    <d v="1899-12-30T03:04:52"/>
    <m/>
    <n v="0"/>
    <n v="0"/>
    <d v="1899-12-30T01:26:30"/>
    <d v="1899-12-30T02:18:54"/>
    <d v="1899-12-30T00:43:15"/>
    <d v="1899-12-30T01:09:27"/>
    <n v="247"/>
    <x v="16"/>
    <x v="3"/>
    <n v="201706"/>
    <n v="24"/>
    <n v="0"/>
    <n v="17"/>
  </r>
  <r>
    <d v="2017-06-17T00:00:00"/>
    <d v="2017-06-17T00:00:00"/>
    <x v="2"/>
    <n v="6.2"/>
    <n v="1"/>
    <n v="2"/>
    <n v="41"/>
    <d v="1899-12-30T01:02:41"/>
    <d v="1899-12-30T00:10:07"/>
    <s v="RedEscalante"/>
    <x v="19"/>
    <n v="5.9345918638659967"/>
    <n v="166"/>
    <x v="7"/>
    <m/>
    <d v="1899-12-30T04:24:53"/>
    <d v="1899-12-30T02:12:27"/>
    <m/>
    <n v="0"/>
    <n v="0"/>
    <d v="1899-12-30T04:24:53"/>
    <d v="1899-12-30T05:17:17"/>
    <d v="1899-12-30T02:12:27"/>
    <d v="1899-12-30T02:38:39"/>
    <n v="1626"/>
    <x v="16"/>
    <x v="3"/>
    <n v="201706"/>
    <n v="24"/>
    <n v="0"/>
    <n v="17"/>
  </r>
  <r>
    <d v="2017-06-18T00:00:00"/>
    <d v="2017-06-18T00:00:00"/>
    <x v="2"/>
    <n v="5.2"/>
    <n v="1"/>
    <n v="20"/>
    <n v="49"/>
    <d v="1899-12-30T01:20:49"/>
    <d v="1899-12-30T00:15:32"/>
    <s v="YNB"/>
    <x v="17"/>
    <n v="3.8605898123324427"/>
    <n v="0"/>
    <x v="4"/>
    <m/>
    <d v="1899-12-30T06:47:11"/>
    <d v="1899-12-30T03:23:36"/>
    <m/>
    <n v="0"/>
    <n v="0"/>
    <d v="1899-12-30T06:47:11"/>
    <d v="1899-12-30T07:39:36"/>
    <d v="1899-12-30T03:23:36"/>
    <d v="1899-12-30T03:49:48"/>
    <n v="3053"/>
    <x v="16"/>
    <x v="3"/>
    <n v="201706"/>
    <n v="25"/>
    <n v="0"/>
    <n v="18"/>
  </r>
  <r>
    <d v="2017-06-19T00:00:00"/>
    <d v="2017-06-19T00:00:00"/>
    <x v="2"/>
    <n v="1.5"/>
    <n v="0"/>
    <n v="17"/>
    <n v="0"/>
    <d v="1899-12-30T00:17:00"/>
    <d v="1899-12-30T00:11:20"/>
    <s v="RedEscalante"/>
    <x v="611"/>
    <n v="5.2941176470588278"/>
    <n v="0"/>
    <x v="4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  <n v="25"/>
    <n v="0"/>
    <n v="19"/>
  </r>
  <r>
    <d v="2017-06-20T00:00:00"/>
    <d v="2017-06-20T00:00:00"/>
    <x v="0"/>
    <n v="1"/>
    <n v="0"/>
    <n v="35"/>
    <n v="28"/>
    <d v="1899-12-30T00:35:28"/>
    <d v="1899-12-30T00:35:28"/>
    <s v="Lake"/>
    <x v="608"/>
    <n v="1.691729323308272"/>
    <n v="0"/>
    <x v="28"/>
    <s v="https://www.strava.com/activities/1045418545"/>
    <d v="1899-12-30T01:25:07"/>
    <d v="1899-12-30T00:42:34"/>
    <m/>
    <n v="0"/>
    <n v="0"/>
    <d v="1899-12-30T15:29:14"/>
    <d v="1899-12-30T16:21:38"/>
    <d v="1899-12-30T07:44:37"/>
    <d v="1899-12-30T08:10:49"/>
    <n v="3287"/>
    <x v="16"/>
    <x v="3"/>
    <n v="201706"/>
    <n v="25"/>
    <n v="0"/>
    <n v="20"/>
  </r>
  <r>
    <d v="2017-06-21T00:00:00"/>
    <d v="2017-06-21T00:00:00"/>
    <x v="2"/>
    <n v="5.05"/>
    <n v="0"/>
    <n v="57"/>
    <n v="26"/>
    <d v="1899-12-30T00:57:26"/>
    <d v="1899-12-30T00:11:22"/>
    <s v="RedEscalante"/>
    <x v="531"/>
    <n v="5.275681950087062"/>
    <n v="126"/>
    <x v="6"/>
    <s v="https://www.strava.com/activities/1047069942"/>
    <d v="1899-12-30T04:57:58"/>
    <d v="1899-12-30T02:28:59"/>
    <m/>
    <n v="0"/>
    <n v="0"/>
    <d v="1899-12-30T04:57:58"/>
    <d v="1899-12-30T05:50:22"/>
    <d v="1899-12-30T02:28:59"/>
    <d v="1899-12-30T02:55:11"/>
    <n v="2456"/>
    <x v="16"/>
    <x v="3"/>
    <n v="201706"/>
    <n v="25"/>
    <n v="0"/>
    <n v="21"/>
  </r>
  <r>
    <d v="2017-06-22T00:00:00"/>
    <d v="2017-06-22T00:00:00"/>
    <x v="0"/>
    <n v="1"/>
    <n v="0"/>
    <n v="34"/>
    <n v="45"/>
    <d v="1899-12-30T00:34:45"/>
    <d v="1899-12-30T00:34:45"/>
    <s v="Lake"/>
    <x v="608"/>
    <n v="1.7266187050359725"/>
    <n v="0"/>
    <x v="6"/>
    <s v="https://connect.garmin.com/modern/activity/1812139200"/>
    <d v="1899-12-30T01:23:24"/>
    <d v="1899-12-30T00:41:42"/>
    <m/>
    <n v="0"/>
    <n v="0"/>
    <d v="1899-12-30T15:10:27"/>
    <d v="1899-12-30T16:02:51"/>
    <d v="1899-12-30T07:35:13"/>
    <d v="1899-12-30T08:01:26"/>
    <n v="3255"/>
    <x v="16"/>
    <x v="3"/>
    <n v="201706"/>
    <n v="25"/>
    <n v="0"/>
    <n v="22"/>
  </r>
  <r>
    <d v="2017-06-22T00:00:00"/>
    <d v="2017-06-22T00:00:00"/>
    <x v="2"/>
    <n v="3.2"/>
    <n v="0"/>
    <n v="35"/>
    <n v="54"/>
    <d v="1899-12-30T00:35:54"/>
    <d v="1899-12-30T00:11:13"/>
    <s v="AltraBlue"/>
    <x v="351"/>
    <n v="5.3481894150417872"/>
    <n v="0"/>
    <x v="4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3"/>
    <n v="201706"/>
    <n v="25"/>
    <n v="0"/>
    <n v="22"/>
  </r>
  <r>
    <d v="2017-06-23T00:00:00"/>
    <d v="2017-06-23T00:00:00"/>
    <x v="1"/>
    <n v="100.6"/>
    <n v="6"/>
    <n v="54"/>
    <n v="22"/>
    <d v="1899-12-30T06:54:22"/>
    <d v="1899-12-30T00:04:07"/>
    <s v="Shiv"/>
    <x v="612"/>
    <n v="14.566808784490398"/>
    <n v="0"/>
    <x v="4"/>
    <m/>
    <d v="1899-12-30T07:41:19"/>
    <d v="1899-12-30T03:50:40"/>
    <m/>
    <n v="0"/>
    <n v="0"/>
    <d v="1899-12-30T01:47:55"/>
    <d v="1899-12-30T02:40:19"/>
    <d v="1899-12-30T00:53:57"/>
    <d v="1899-12-30T01:20:10"/>
    <n v="538"/>
    <x v="16"/>
    <x v="3"/>
    <n v="201706"/>
    <n v="25"/>
    <n v="0"/>
    <n v="23"/>
  </r>
  <r>
    <d v="2017-06-25T00:00:00"/>
    <d v="2017-06-25T00:00:00"/>
    <x v="2"/>
    <n v="7.5"/>
    <n v="1"/>
    <n v="21"/>
    <n v="40"/>
    <d v="1899-12-30T01:21:40"/>
    <d v="1899-12-30T00:10:53"/>
    <s v="RedEscalante"/>
    <x v="613"/>
    <n v="5.510204081632657"/>
    <n v="0"/>
    <x v="4"/>
    <m/>
    <d v="1899-12-30T04:45:17"/>
    <d v="1899-12-30T02:22:39"/>
    <m/>
    <n v="0"/>
    <n v="0"/>
    <d v="1899-12-30T04:45:17"/>
    <d v="1899-12-30T05:37:41"/>
    <d v="1899-12-30T02:22:39"/>
    <d v="1899-12-30T02:48:51"/>
    <n v="2190"/>
    <x v="16"/>
    <x v="3"/>
    <n v="201706"/>
    <n v="26"/>
    <n v="1"/>
    <n v="25"/>
  </r>
  <r>
    <d v="2017-06-26T00:00:00"/>
    <d v="2017-06-26T00:00:00"/>
    <x v="1"/>
    <n v="5"/>
    <n v="0"/>
    <n v="28"/>
    <n v="8"/>
    <d v="1899-12-30T00:28:08"/>
    <d v="1899-12-30T00:05:38"/>
    <s v="MV-Bike"/>
    <x v="614"/>
    <n v="10.663507109004748"/>
    <n v="0"/>
    <x v="4"/>
    <m/>
    <d v="1899-12-30T10:30:11"/>
    <d v="1899-12-30T05:15:06"/>
    <m/>
    <n v="0"/>
    <n v="0"/>
    <d v="1899-12-30T02:27:25"/>
    <d v="1899-12-30T03:19:49"/>
    <d v="1899-12-30T01:13:43"/>
    <d v="1899-12-30T01:39:55"/>
    <n v="763"/>
    <x v="16"/>
    <x v="3"/>
    <n v="201706"/>
    <n v="26"/>
    <n v="0"/>
    <n v="26"/>
  </r>
  <r>
    <d v="2017-06-26T00:00:00"/>
    <d v="2017-06-26T00:00:00"/>
    <x v="1"/>
    <n v="5"/>
    <n v="0"/>
    <n v="30"/>
    <n v="1"/>
    <d v="1899-12-30T00:30:01"/>
    <d v="1899-12-30T00:06:00"/>
    <s v="MV-Bike"/>
    <x v="615"/>
    <n v="9.9944475291504808"/>
    <n v="0"/>
    <x v="4"/>
    <m/>
    <d v="1899-12-30T11:12:22"/>
    <d v="1899-12-30T05:36:11"/>
    <m/>
    <n v="0"/>
    <n v="0"/>
    <d v="1899-12-30T02:37:17"/>
    <d v="1899-12-30T03:29:41"/>
    <d v="1899-12-30T01:18:39"/>
    <d v="1899-12-30T01:44:51"/>
    <n v="769"/>
    <x v="16"/>
    <x v="3"/>
    <n v="201706"/>
    <n v="26"/>
    <n v="0"/>
    <n v="26"/>
  </r>
  <r>
    <d v="2017-06-26T00:00:00"/>
    <d v="2017-06-26T00:00:00"/>
    <x v="0"/>
    <n v="0.4"/>
    <n v="0"/>
    <n v="14"/>
    <n v="44"/>
    <d v="1899-12-30T00:14:44"/>
    <d v="1899-12-30T00:36:50"/>
    <s v="Ocean"/>
    <x v="616"/>
    <n v="1.6289592760181009"/>
    <n v="0"/>
    <x v="4"/>
    <m/>
    <d v="1899-12-30T01:28:24"/>
    <d v="1899-12-30T00:44:12"/>
    <m/>
    <n v="0"/>
    <n v="0"/>
    <d v="1899-12-30T16:05:02"/>
    <d v="1899-12-30T16:57:26"/>
    <d v="1899-12-30T08:02:31"/>
    <d v="1899-12-30T08:28:43"/>
    <n v="3342"/>
    <x v="16"/>
    <x v="3"/>
    <n v="201706"/>
    <n v="26"/>
    <n v="0"/>
    <n v="26"/>
  </r>
  <r>
    <d v="2017-06-27T00:00:00"/>
    <d v="2017-06-27T00:00:00"/>
    <x v="2"/>
    <n v="7"/>
    <n v="1"/>
    <n v="15"/>
    <n v="34"/>
    <d v="1899-12-30T01:15:34"/>
    <d v="1899-12-30T00:10:48"/>
    <s v="RedEscalante"/>
    <x v="613"/>
    <n v="5.5580061755624222"/>
    <n v="0"/>
    <x v="4"/>
    <m/>
    <d v="1899-12-30T04:42:50"/>
    <d v="1899-12-30T02:21:25"/>
    <m/>
    <n v="0"/>
    <n v="0"/>
    <d v="1899-12-30T04:42:50"/>
    <d v="1899-12-30T05:35:14"/>
    <d v="1899-12-30T02:21:25"/>
    <d v="1899-12-30T02:47:37"/>
    <n v="2128"/>
    <x v="16"/>
    <x v="3"/>
    <n v="201706"/>
    <n v="26"/>
    <n v="0"/>
    <n v="27"/>
  </r>
  <r>
    <d v="2017-06-27T00:00:00"/>
    <d v="2017-06-27T00:00:00"/>
    <x v="1"/>
    <n v="7"/>
    <n v="0"/>
    <n v="57"/>
    <n v="47"/>
    <d v="1899-12-30T00:57:47"/>
    <d v="1899-12-30T00:08:15"/>
    <s v="MV-Bike"/>
    <x v="613"/>
    <n v="7.2685318719353962"/>
    <n v="0"/>
    <x v="4"/>
    <m/>
    <d v="1899-12-30T15:24:32"/>
    <d v="1899-12-30T07:42:16"/>
    <m/>
    <n v="0"/>
    <n v="0"/>
    <d v="1899-12-30T03:36:16"/>
    <d v="1899-12-30T04:28:41"/>
    <d v="1899-12-30T01:48:08"/>
    <d v="1899-12-30T02:14:20"/>
    <n v="814"/>
    <x v="16"/>
    <x v="3"/>
    <n v="201706"/>
    <n v="26"/>
    <n v="0"/>
    <n v="27"/>
  </r>
  <r>
    <d v="2017-06-28T00:00:00"/>
    <d v="2017-06-28T00:00:00"/>
    <x v="2"/>
    <n v="3.1"/>
    <n v="0"/>
    <n v="37"/>
    <n v="1"/>
    <d v="1899-12-30T00:37:01"/>
    <d v="1899-12-30T00:11:56"/>
    <s v="RedEscalante"/>
    <x v="617"/>
    <n v="5.0247636199909991"/>
    <n v="0"/>
    <x v="7"/>
    <m/>
    <d v="1899-12-30T05:12:51"/>
    <d v="1899-12-30T02:36:26"/>
    <m/>
    <n v="0"/>
    <n v="0"/>
    <d v="1899-12-30T05:12:51"/>
    <d v="1899-12-30T06:05:15"/>
    <d v="1899-12-30T02:36:26"/>
    <d v="1899-12-30T03:02:38"/>
    <n v="2670"/>
    <x v="16"/>
    <x v="3"/>
    <n v="201706"/>
    <n v="26"/>
    <n v="0"/>
    <n v="28"/>
  </r>
  <r>
    <d v="2017-06-28T00:00:00"/>
    <d v="2017-06-28T00:00:00"/>
    <x v="1"/>
    <n v="6.4"/>
    <n v="0"/>
    <n v="44"/>
    <n v="30"/>
    <d v="1899-12-30T00:44:30"/>
    <d v="1899-12-30T00:06:57"/>
    <s v="MV-Bike"/>
    <x v="618"/>
    <n v="8.6292134831460743"/>
    <n v="0"/>
    <x v="7"/>
    <m/>
    <d v="1899-12-30T12:58:45"/>
    <d v="1899-12-30T06:29:23"/>
    <m/>
    <n v="0"/>
    <n v="0"/>
    <d v="1899-12-30T03:02:10"/>
    <d v="1899-12-30T03:54:34"/>
    <d v="1899-12-30T01:31:05"/>
    <d v="1899-12-30T01:57:17"/>
    <n v="785"/>
    <x v="16"/>
    <x v="3"/>
    <n v="201706"/>
    <n v="26"/>
    <n v="0"/>
    <n v="28"/>
  </r>
  <r>
    <d v="2017-06-29T00:00:00"/>
    <d v="2017-06-29T00:00:00"/>
    <x v="1"/>
    <n v="17.5"/>
    <n v="1"/>
    <n v="29"/>
    <n v="55"/>
    <d v="1899-12-30T01:29:55"/>
    <d v="1899-12-30T00:05:08"/>
    <s v="MV-Bike"/>
    <x v="619"/>
    <n v="11.677479147358675"/>
    <n v="0"/>
    <x v="19"/>
    <m/>
    <d v="1899-12-30T09:35:28"/>
    <d v="1899-12-30T04:47:44"/>
    <m/>
    <n v="0"/>
    <n v="0"/>
    <d v="1899-12-30T02:14:37"/>
    <d v="1899-12-30T03:07:01"/>
    <d v="1899-12-30T01:07:19"/>
    <d v="1899-12-30T01:33:31"/>
    <n v="740"/>
    <x v="16"/>
    <x v="3"/>
    <n v="201706"/>
    <n v="26"/>
    <n v="0"/>
    <n v="29"/>
  </r>
  <r>
    <d v="2017-06-30T00:00:00"/>
    <d v="2017-06-30T00:00:00"/>
    <x v="2"/>
    <n v="10"/>
    <n v="2"/>
    <n v="3"/>
    <n v="58"/>
    <d v="1899-12-30T02:03:58"/>
    <d v="1899-12-30T00:12:24"/>
    <s v="RedEscalante"/>
    <x v="620"/>
    <n v="4.8400107555794607"/>
    <n v="0"/>
    <x v="4"/>
    <s v="https://www.strava.com/activities/1060891834"/>
    <d v="1899-12-30T05:24:48"/>
    <d v="1899-12-30T02:42:24"/>
    <m/>
    <n v="0"/>
    <n v="0"/>
    <d v="1899-12-30T05:24:48"/>
    <d v="1899-12-30T06:17:12"/>
    <d v="1899-12-30T02:42:24"/>
    <d v="1899-12-30T03:08:36"/>
    <n v="2777"/>
    <x v="16"/>
    <x v="3"/>
    <n v="201706"/>
    <n v="26"/>
    <n v="0"/>
    <n v="30"/>
  </r>
  <r>
    <d v="2017-07-02T00:00:00"/>
    <d v="2017-07-02T00:00:00"/>
    <x v="2"/>
    <n v="6.75"/>
    <n v="1"/>
    <n v="25"/>
    <n v="37"/>
    <d v="1899-12-30T01:25:37"/>
    <d v="1899-12-30T00:12:41"/>
    <s v="RedEscalante"/>
    <x v="621"/>
    <n v="4.7303873856336409"/>
    <n v="0"/>
    <x v="4"/>
    <s v="https://www.strava.com/activities/1064736767"/>
    <d v="1899-12-30T05:32:19"/>
    <d v="1899-12-30T02:46:10"/>
    <m/>
    <n v="0"/>
    <n v="0"/>
    <d v="1899-12-30T05:32:19"/>
    <d v="1899-12-30T06:24:43"/>
    <d v="1899-12-30T02:46:10"/>
    <d v="1899-12-30T03:12:22"/>
    <n v="2832"/>
    <x v="16"/>
    <x v="0"/>
    <n v="201707"/>
    <n v="27"/>
    <n v="1"/>
    <n v="2"/>
  </r>
  <r>
    <d v="2017-07-03T00:00:00"/>
    <d v="2017-07-03T00:00:00"/>
    <x v="2"/>
    <n v="5.9"/>
    <n v="1"/>
    <n v="9"/>
    <n v="21"/>
    <d v="1899-12-30T01:09:21"/>
    <d v="1899-12-30T00:11:45"/>
    <s v="RedEscalante"/>
    <x v="622"/>
    <n v="5.1045421773612158"/>
    <n v="0"/>
    <x v="4"/>
    <m/>
    <d v="1899-12-30T05:07:58"/>
    <d v="1899-12-30T02:33:59"/>
    <m/>
    <n v="0"/>
    <n v="0"/>
    <d v="1899-12-30T05:07:58"/>
    <d v="1899-12-30T06:00:22"/>
    <d v="1899-12-30T02:33:59"/>
    <d v="1899-12-30T03:00:11"/>
    <n v="2606"/>
    <x v="16"/>
    <x v="0"/>
    <n v="201707"/>
    <n v="27"/>
    <n v="0"/>
    <n v="3"/>
  </r>
  <r>
    <d v="2017-07-04T00:00:00"/>
    <d v="2017-07-04T00:00:00"/>
    <x v="0"/>
    <n v="1.25"/>
    <n v="0"/>
    <n v="46"/>
    <n v="42"/>
    <d v="1899-12-30T00:46:42"/>
    <d v="1899-12-30T00:37:22"/>
    <s v="Lake"/>
    <x v="623"/>
    <n v="1.6059957173447548"/>
    <n v="0"/>
    <x v="14"/>
    <m/>
    <d v="1899-12-30T01:29:40"/>
    <d v="1899-12-30T00:44:50"/>
    <m/>
    <n v="0"/>
    <n v="0"/>
    <d v="1899-12-30T16:18:50"/>
    <d v="1899-12-30T17:11:14"/>
    <d v="1899-12-30T08:09:25"/>
    <d v="1899-12-30T08:35:37"/>
    <n v="3354"/>
    <x v="16"/>
    <x v="0"/>
    <n v="201707"/>
    <n v="27"/>
    <n v="0"/>
    <n v="4"/>
  </r>
  <r>
    <d v="2017-07-04T00:00:00"/>
    <d v="2017-07-04T00:00:00"/>
    <x v="1"/>
    <n v="30"/>
    <n v="2"/>
    <n v="2"/>
    <n v="72"/>
    <d v="1899-12-30T02:03:12"/>
    <d v="1899-12-30T00:04:06"/>
    <s v="Shiv"/>
    <x v="17"/>
    <n v="14.610389610389623"/>
    <n v="0"/>
    <x v="14"/>
    <m/>
    <d v="1899-12-30T07:39:57"/>
    <d v="1899-12-30T03:49:58"/>
    <m/>
    <n v="0"/>
    <n v="0"/>
    <d v="1899-12-30T01:47:36"/>
    <d v="1899-12-30T02:40:00"/>
    <d v="1899-12-30T00:53:48"/>
    <d v="1899-12-30T01:20:00"/>
    <n v="531"/>
    <x v="16"/>
    <x v="0"/>
    <n v="201707"/>
    <n v="27"/>
    <n v="0"/>
    <n v="4"/>
  </r>
  <r>
    <d v="2017-07-05T00:00:00"/>
    <d v="2017-07-05T00:00:00"/>
    <x v="1"/>
    <n v="10.5"/>
    <n v="0"/>
    <n v="31"/>
    <n v="15"/>
    <d v="1899-12-30T00:31:15"/>
    <d v="1899-12-30T00:02:59"/>
    <s v="Shiv"/>
    <x v="0"/>
    <n v="20.160000000000011"/>
    <n v="0"/>
    <x v="14"/>
    <m/>
    <d v="1899-12-30T05:33:20"/>
    <d v="1899-12-30T02:46:40"/>
    <m/>
    <n v="0"/>
    <n v="0"/>
    <d v="1899-12-30T01:17:59"/>
    <d v="1899-12-30T02:10:23"/>
    <d v="1899-12-30T00:38:59"/>
    <d v="1899-12-30T01:05:11"/>
    <n v="187"/>
    <x v="16"/>
    <x v="0"/>
    <n v="201707"/>
    <n v="27"/>
    <n v="0"/>
    <n v="5"/>
  </r>
  <r>
    <d v="2017-07-07T00:00:00"/>
    <d v="2017-07-07T00:00:00"/>
    <x v="2"/>
    <n v="7"/>
    <n v="1"/>
    <n v="24"/>
    <n v="51"/>
    <d v="1899-12-30T01:24:51"/>
    <d v="1899-12-30T00:12:07"/>
    <s v="RedEscalante"/>
    <x v="624"/>
    <n v="4.9499116087212771"/>
    <n v="0"/>
    <x v="4"/>
    <s v="https://www.strava.com/activities/1072489898"/>
    <d v="1899-12-30T05:17:35"/>
    <d v="1899-12-30T02:38:47"/>
    <m/>
    <n v="0"/>
    <n v="0"/>
    <d v="1899-12-30T05:17:35"/>
    <d v="1899-12-30T06:09:59"/>
    <d v="1899-12-30T02:38:47"/>
    <d v="1899-12-30T03:04:59"/>
    <n v="2730"/>
    <x v="16"/>
    <x v="0"/>
    <n v="201707"/>
    <n v="27"/>
    <n v="1"/>
    <n v="7"/>
  </r>
  <r>
    <d v="2017-07-08T00:00:00"/>
    <d v="2017-07-08T00:00:00"/>
    <x v="2"/>
    <n v="3.1"/>
    <n v="0"/>
    <n v="33"/>
    <n v="5"/>
    <d v="1899-12-30T00:33:05"/>
    <d v="1899-12-30T00:10:40"/>
    <s v="RedEscalante"/>
    <x v="625"/>
    <n v="5.62216624685139"/>
    <n v="0"/>
    <x v="4"/>
    <s v="https://www.strava.com/activities/1073223778"/>
    <d v="1899-12-30T04:39:36"/>
    <d v="1899-12-30T02:19:48"/>
    <m/>
    <n v="0"/>
    <n v="0"/>
    <d v="1899-12-30T04:39:36"/>
    <d v="1899-12-30T05:32:00"/>
    <d v="1899-12-30T02:19:48"/>
    <d v="1899-12-30T02:46:00"/>
    <n v="2049"/>
    <x v="16"/>
    <x v="0"/>
    <n v="201707"/>
    <n v="27"/>
    <n v="0"/>
    <n v="8"/>
  </r>
  <r>
    <d v="2017-07-09T00:00:00"/>
    <d v="2017-07-09T00:00:00"/>
    <x v="0"/>
    <n v="1"/>
    <n v="0"/>
    <n v="46"/>
    <n v="8"/>
    <d v="1899-12-30T00:46:08"/>
    <d v="1899-12-30T00:46:08"/>
    <s v="Lake"/>
    <x v="623"/>
    <n v="1.3005780346820819"/>
    <n v="0"/>
    <x v="4"/>
    <m/>
    <d v="1899-12-30T01:50:43"/>
    <d v="1899-12-30T00:55:22"/>
    <m/>
    <n v="0"/>
    <n v="0"/>
    <d v="1899-12-30T20:08:42"/>
    <d v="1899-12-30T21:01:06"/>
    <d v="1899-12-30T10:04:21"/>
    <d v="1899-12-30T10:30:33"/>
    <n v="3497"/>
    <x v="16"/>
    <x v="0"/>
    <n v="201707"/>
    <n v="28"/>
    <n v="0"/>
    <n v="9"/>
  </r>
  <r>
    <d v="2017-07-10T00:00:00"/>
    <d v="2017-07-10T00:00:00"/>
    <x v="0"/>
    <n v="1"/>
    <n v="0"/>
    <n v="34"/>
    <n v="58"/>
    <d v="1899-12-30T00:34:58"/>
    <d v="1899-12-30T00:34:58"/>
    <s v="Lake"/>
    <x v="608"/>
    <n v="1.7159199237368936"/>
    <n v="0"/>
    <x v="22"/>
    <m/>
    <d v="1899-12-30T01:23:55"/>
    <d v="1899-12-30T00:41:58"/>
    <m/>
    <n v="0"/>
    <n v="0"/>
    <d v="1899-12-30T15:16:08"/>
    <d v="1899-12-30T16:08:32"/>
    <d v="1899-12-30T07:38:04"/>
    <d v="1899-12-30T08:04:16"/>
    <n v="3261"/>
    <x v="16"/>
    <x v="0"/>
    <n v="201707"/>
    <n v="28"/>
    <n v="0"/>
    <n v="10"/>
  </r>
  <r>
    <d v="2017-07-10T00:00:00"/>
    <d v="2017-07-10T00:00:00"/>
    <x v="2"/>
    <n v="3.3"/>
    <n v="0"/>
    <n v="34"/>
    <n v="9"/>
    <d v="1899-12-30T00:34:09"/>
    <d v="1899-12-30T00:10:21"/>
    <s v="AltraBlue"/>
    <x v="586"/>
    <n v="5.7979502196193309"/>
    <n v="145"/>
    <x v="4"/>
    <s v="https://www.strava.com/activities/1076982231/overview"/>
    <d v="1899-12-30T04:31:08"/>
    <d v="1899-12-30T02:15:34"/>
    <m/>
    <n v="0"/>
    <n v="0"/>
    <d v="1899-12-30T04:31:08"/>
    <d v="1899-12-30T05:23:32"/>
    <d v="1899-12-30T02:15:34"/>
    <d v="1899-12-30T02:41:46"/>
    <n v="1823"/>
    <x v="16"/>
    <x v="0"/>
    <n v="201707"/>
    <n v="28"/>
    <n v="0"/>
    <n v="10"/>
  </r>
  <r>
    <d v="2017-07-12T00:00:00"/>
    <d v="2017-07-12T00:00:00"/>
    <x v="1"/>
    <n v="20"/>
    <n v="1"/>
    <n v="8"/>
    <n v="22"/>
    <d v="1899-12-30T01:08:22"/>
    <d v="1899-12-30T00:03:25"/>
    <s v="Shiv"/>
    <x v="453"/>
    <n v="17.552413456850328"/>
    <n v="138"/>
    <x v="4"/>
    <s v="https://www.strava.com/activities/1079632436/overview"/>
    <d v="1899-12-30T06:22:51"/>
    <d v="1899-12-30T03:11:26"/>
    <m/>
    <n v="0"/>
    <n v="0"/>
    <d v="1899-12-30T01:29:34"/>
    <d v="1899-12-30T02:21:58"/>
    <d v="1899-12-30T00:44:47"/>
    <d v="1899-12-30T01:10:59"/>
    <n v="276"/>
    <x v="16"/>
    <x v="0"/>
    <n v="201707"/>
    <n v="28"/>
    <n v="1"/>
    <n v="12"/>
  </r>
  <r>
    <d v="2017-07-12T00:00:00"/>
    <d v="2017-07-12T00:00:00"/>
    <x v="1"/>
    <n v="21"/>
    <n v="1"/>
    <n v="13"/>
    <n v="32"/>
    <d v="1899-12-30T01:13:32"/>
    <d v="1899-12-30T00:03:30"/>
    <s v="Shiv"/>
    <x v="454"/>
    <n v="17.135086128739815"/>
    <n v="0"/>
    <x v="4"/>
    <m/>
    <d v="1899-12-30T06:32:11"/>
    <d v="1899-12-30T03:16:05"/>
    <m/>
    <n v="0"/>
    <n v="0"/>
    <d v="1899-12-30T01:31:44"/>
    <d v="1899-12-30T02:24:09"/>
    <d v="1899-12-30T00:45:52"/>
    <d v="1899-12-30T01:12:04"/>
    <n v="300"/>
    <x v="16"/>
    <x v="0"/>
    <n v="201707"/>
    <n v="28"/>
    <n v="0"/>
    <n v="12"/>
  </r>
  <r>
    <d v="2017-07-13T00:00:00"/>
    <d v="2017-07-13T00:00:00"/>
    <x v="1"/>
    <n v="5"/>
    <n v="0"/>
    <n v="14"/>
    <n v="5"/>
    <d v="1899-12-30T00:14:05"/>
    <d v="1899-12-30T00:02:49"/>
    <s v="YNHH"/>
    <x v="303"/>
    <n v="21.301775147929011"/>
    <n v="0"/>
    <x v="13"/>
    <m/>
    <d v="1899-12-30T05:15:28"/>
    <d v="1899-12-30T02:37:44"/>
    <m/>
    <n v="0"/>
    <n v="0"/>
    <d v="1899-12-30T01:13:48"/>
    <d v="1899-12-30T02:06:12"/>
    <d v="1899-12-30T00:36:54"/>
    <d v="1899-12-30T01:03:06"/>
    <n v="136"/>
    <x v="16"/>
    <x v="0"/>
    <n v="201707"/>
    <n v="28"/>
    <n v="0"/>
    <n v="13"/>
  </r>
  <r>
    <d v="2017-07-14T00:00:00"/>
    <d v="2017-07-14T00:00:00"/>
    <x v="2"/>
    <n v="10.1"/>
    <n v="1"/>
    <n v="58"/>
    <n v="16"/>
    <d v="1899-12-30T01:58:16"/>
    <d v="1899-12-30T00:11:43"/>
    <s v="RedEscalante"/>
    <x v="626"/>
    <n v="5.1240135287485948"/>
    <n v="145"/>
    <x v="12"/>
    <s v="https://www.strava.com/activities/1082864573"/>
    <d v="1899-12-30T05:06:47"/>
    <d v="1899-12-30T02:33:24"/>
    <m/>
    <n v="0"/>
    <n v="0"/>
    <d v="1899-12-30T05:06:47"/>
    <d v="1899-12-30T05:59:11"/>
    <d v="1899-12-30T02:33:24"/>
    <d v="1899-12-30T02:59:36"/>
    <n v="2585"/>
    <x v="16"/>
    <x v="0"/>
    <n v="201707"/>
    <n v="28"/>
    <n v="0"/>
    <n v="14"/>
  </r>
  <r>
    <d v="2017-07-15T00:00:00"/>
    <d v="2017-07-15T00:00:00"/>
    <x v="1"/>
    <n v="7.6"/>
    <n v="0"/>
    <n v="20"/>
    <n v="54"/>
    <d v="1899-12-30T00:20:54"/>
    <d v="1899-12-30T00:02:45"/>
    <s v="Shiv"/>
    <x v="556"/>
    <n v="21.818181818181834"/>
    <n v="0"/>
    <x v="4"/>
    <s v="Short https://www.strava.com/activities/1084370967"/>
    <d v="1899-12-30T05:08:00"/>
    <d v="1899-12-30T02:34:00"/>
    <m/>
    <n v="0"/>
    <n v="0"/>
    <d v="1899-12-30T01:12:03"/>
    <d v="1899-12-30T02:04:27"/>
    <d v="1899-12-30T00:36:01"/>
    <d v="1899-12-30T01:02:14"/>
    <n v="105"/>
    <x v="16"/>
    <x v="0"/>
    <n v="201707"/>
    <n v="28"/>
    <n v="0"/>
    <n v="15"/>
  </r>
  <r>
    <d v="2017-07-16T00:00:00"/>
    <d v="2017-07-16T00:00:00"/>
    <x v="1"/>
    <n v="100.2"/>
    <n v="6"/>
    <n v="55"/>
    <n v="58"/>
    <d v="1899-12-30T06:55:58"/>
    <d v="1899-12-30T00:04:09"/>
    <s v="Shiv"/>
    <x v="470"/>
    <n v="14.453081176376326"/>
    <n v="125"/>
    <x v="4"/>
    <s v="https://www.strava.com/activities/1086740353"/>
    <d v="1899-12-30T07:44:57"/>
    <d v="1899-12-30T03:52:29"/>
    <m/>
    <n v="0"/>
    <n v="0"/>
    <d v="1899-12-30T01:48:46"/>
    <d v="1899-12-30T02:41:10"/>
    <d v="1899-12-30T00:54:23"/>
    <d v="1899-12-30T01:20:35"/>
    <n v="555"/>
    <x v="16"/>
    <x v="0"/>
    <n v="201707"/>
    <n v="29"/>
    <n v="0"/>
    <n v="16"/>
  </r>
  <r>
    <d v="2017-07-18T00:00:00"/>
    <d v="2017-07-18T00:00:00"/>
    <x v="2"/>
    <n v="3.1"/>
    <n v="0"/>
    <n v="38"/>
    <n v="13"/>
    <d v="1899-12-30T00:38:13"/>
    <d v="1899-12-30T00:12:20"/>
    <s v="RedEscalante"/>
    <x v="201"/>
    <n v="4.8669864805931136"/>
    <n v="155"/>
    <x v="4"/>
    <m/>
    <d v="1899-12-30T05:23:00"/>
    <d v="1899-12-30T02:41:30"/>
    <m/>
    <n v="0"/>
    <n v="0"/>
    <d v="1899-12-30T05:23:00"/>
    <d v="1899-12-30T06:15:24"/>
    <d v="1899-12-30T02:41:30"/>
    <d v="1899-12-30T03:07:42"/>
    <n v="2767"/>
    <x v="16"/>
    <x v="0"/>
    <n v="201707"/>
    <n v="29"/>
    <n v="1"/>
    <n v="18"/>
  </r>
  <r>
    <d v="2017-07-20T00:00:00"/>
    <d v="2017-07-20T00:00:00"/>
    <x v="1"/>
    <n v="20.7"/>
    <n v="1"/>
    <n v="13"/>
    <n v="5"/>
    <d v="1899-12-30T01:13:05"/>
    <d v="1899-12-30T00:03:32"/>
    <s v="Shiv"/>
    <x v="453"/>
    <n v="16.99429874572407"/>
    <n v="125"/>
    <x v="4"/>
    <m/>
    <d v="1899-12-30T06:35:26"/>
    <d v="1899-12-30T03:17:43"/>
    <m/>
    <n v="0"/>
    <n v="0"/>
    <d v="1899-12-30T01:32:30"/>
    <d v="1899-12-30T02:24:54"/>
    <d v="1899-12-30T00:46:15"/>
    <d v="1899-12-30T01:12:27"/>
    <n v="310"/>
    <x v="16"/>
    <x v="0"/>
    <n v="201707"/>
    <n v="29"/>
    <n v="1"/>
    <n v="20"/>
  </r>
  <r>
    <d v="2017-07-20T00:00:00"/>
    <d v="2017-07-20T00:00:00"/>
    <x v="1"/>
    <n v="20.7"/>
    <n v="1"/>
    <n v="12"/>
    <n v="4"/>
    <d v="1899-12-30T01:12:04"/>
    <d v="1899-12-30T00:03:29"/>
    <s v="Shiv"/>
    <x v="454"/>
    <n v="17.234042553191504"/>
    <n v="135"/>
    <x v="4"/>
    <m/>
    <d v="1899-12-30T06:29:56"/>
    <d v="1899-12-30T03:14:58"/>
    <m/>
    <n v="0"/>
    <n v="0"/>
    <d v="1899-12-30T01:31:13"/>
    <d v="1899-12-30T02:23:37"/>
    <d v="1899-12-30T00:45:36"/>
    <d v="1899-12-30T01:11:48"/>
    <n v="291"/>
    <x v="16"/>
    <x v="0"/>
    <n v="201707"/>
    <n v="29"/>
    <n v="0"/>
    <n v="20"/>
  </r>
  <r>
    <d v="2017-07-21T00:00:00"/>
    <d v="2017-07-21T00:00:00"/>
    <x v="0"/>
    <n v="1.5"/>
    <n v="0"/>
    <n v="56"/>
    <n v="55"/>
    <d v="1899-12-30T00:56:55"/>
    <d v="1899-12-30T00:37:57"/>
    <s v="Lake"/>
    <x v="17"/>
    <n v="1.581259150805272"/>
    <n v="106"/>
    <x v="4"/>
    <m/>
    <d v="1899-12-30T01:31:04"/>
    <d v="1899-12-30T00:45:32"/>
    <m/>
    <n v="0"/>
    <n v="0"/>
    <d v="1899-12-30T16:34:09"/>
    <d v="1899-12-30T17:26:33"/>
    <d v="1899-12-30T08:17:04"/>
    <d v="1899-12-30T08:43:16"/>
    <n v="3368"/>
    <x v="16"/>
    <x v="0"/>
    <n v="201707"/>
    <n v="29"/>
    <n v="0"/>
    <n v="21"/>
  </r>
  <r>
    <d v="2017-07-21T00:00:00"/>
    <d v="2017-07-21T00:00:00"/>
    <x v="1"/>
    <n v="1.85"/>
    <n v="0"/>
    <n v="9"/>
    <n v="48"/>
    <d v="1899-12-30T00:09:48"/>
    <d v="1899-12-30T00:05:18"/>
    <s v="Si"/>
    <x v="627"/>
    <n v="11.326530612244905"/>
    <n v="117"/>
    <x v="4"/>
    <s v="https://connect.garmin.com/modern/activity/1867324209"/>
    <d v="1899-12-30T09:53:18"/>
    <d v="1899-12-30T04:56:39"/>
    <m/>
    <n v="0"/>
    <n v="0"/>
    <d v="1899-12-30T02:18:47"/>
    <d v="1899-12-30T03:11:11"/>
    <d v="1899-12-30T01:09:24"/>
    <d v="1899-12-30T01:35:36"/>
    <n v="749"/>
    <x v="16"/>
    <x v="0"/>
    <n v="201707"/>
    <n v="29"/>
    <n v="0"/>
    <n v="21"/>
  </r>
  <r>
    <d v="2017-07-22T00:00:00"/>
    <d v="2017-07-22T00:00:00"/>
    <x v="2"/>
    <n v="14.5"/>
    <n v="2"/>
    <n v="59"/>
    <n v="17"/>
    <d v="1899-12-30T02:59:17"/>
    <d v="1899-12-30T00:12:22"/>
    <s v="RedEscalante"/>
    <x v="628"/>
    <n v="4.8526540857116336"/>
    <n v="156"/>
    <x v="4"/>
    <s v="https://connect.garmin.com/modern/activity/1869315193"/>
    <d v="1899-12-30T05:23:57"/>
    <d v="1899-12-30T02:41:58"/>
    <m/>
    <n v="0"/>
    <n v="0"/>
    <d v="1899-12-30T05:23:57"/>
    <d v="1899-12-30T06:16:21"/>
    <d v="1899-12-30T02:41:58"/>
    <d v="1899-12-30T03:08:10"/>
    <n v="2771"/>
    <x v="16"/>
    <x v="0"/>
    <n v="201707"/>
    <n v="29"/>
    <n v="0"/>
    <n v="22"/>
  </r>
  <r>
    <d v="2017-07-22T00:00:00"/>
    <d v="2017-07-22T00:00:00"/>
    <x v="0"/>
    <n v="0.5"/>
    <n v="0"/>
    <n v="16"/>
    <n v="42"/>
    <d v="1899-12-30T00:16:42"/>
    <d v="1899-12-30T00:33:24"/>
    <s v="Lake"/>
    <x v="629"/>
    <n v="1.7964071856287438"/>
    <n v="0"/>
    <x v="4"/>
    <s v="Swam with Brennan"/>
    <d v="1899-12-30T01:20:10"/>
    <d v="1899-12-30T00:40:05"/>
    <m/>
    <n v="0"/>
    <n v="0"/>
    <d v="1899-12-30T14:35:05"/>
    <d v="1899-12-30T15:27:29"/>
    <d v="1899-12-30T07:17:32"/>
    <d v="1899-12-30T07:43:44"/>
    <n v="3208"/>
    <x v="16"/>
    <x v="0"/>
    <n v="201707"/>
    <n v="29"/>
    <n v="0"/>
    <n v="22"/>
  </r>
  <r>
    <d v="2017-07-23T00:00:00"/>
    <d v="2017-07-23T00:00:00"/>
    <x v="1"/>
    <n v="100.3"/>
    <n v="6"/>
    <n v="39"/>
    <n v="11"/>
    <d v="1899-12-30T06:39:11"/>
    <d v="1899-12-30T00:03:59"/>
    <s v="Shiv"/>
    <x v="630"/>
    <n v="15.07577971692206"/>
    <n v="130"/>
    <x v="14"/>
    <s v="https://connect.garmin.com/modern/activity/1872100070"/>
    <d v="1899-12-30T07:25:45"/>
    <d v="1899-12-30T03:42:52"/>
    <m/>
    <n v="0"/>
    <n v="0"/>
    <d v="1899-12-30T01:44:16"/>
    <d v="1899-12-30T02:36:40"/>
    <d v="1899-12-30T00:52:08"/>
    <d v="1899-12-30T01:18:20"/>
    <n v="465"/>
    <x v="16"/>
    <x v="0"/>
    <n v="201707"/>
    <n v="30"/>
    <n v="0"/>
    <n v="23"/>
  </r>
  <r>
    <d v="2017-07-23T00:00:00"/>
    <d v="2017-07-23T00:00:00"/>
    <x v="0"/>
    <n v="0.5"/>
    <n v="0"/>
    <n v="17"/>
    <n v="34"/>
    <d v="1899-12-30T00:17:34"/>
    <d v="1899-12-30T00:35:08"/>
    <s v="Lake"/>
    <x v="631"/>
    <n v="1.7077798861480091"/>
    <n v="0"/>
    <x v="14"/>
    <s v="swam with Nolan and Brennan"/>
    <d v="1899-12-30T01:24:19"/>
    <d v="1899-12-30T00:42:10"/>
    <m/>
    <n v="0"/>
    <n v="0"/>
    <d v="1899-12-30T15:20:30"/>
    <d v="1899-12-30T16:12:54"/>
    <d v="1899-12-30T07:40:15"/>
    <d v="1899-12-30T08:06:27"/>
    <n v="3275"/>
    <x v="16"/>
    <x v="0"/>
    <n v="201707"/>
    <n v="30"/>
    <n v="0"/>
    <n v="23"/>
  </r>
  <r>
    <d v="2017-07-25T00:00:00"/>
    <d v="2017-07-25T00:00:00"/>
    <x v="2"/>
    <n v="3.1"/>
    <n v="0"/>
    <n v="30"/>
    <n v="35"/>
    <d v="1899-12-30T00:30:35"/>
    <d v="1899-12-30T00:09:52"/>
    <s v="AltraBlue"/>
    <x v="491"/>
    <n v="6.0817438692098147"/>
    <n v="138"/>
    <x v="14"/>
    <m/>
    <d v="1899-12-30T04:18:29"/>
    <d v="1899-12-30T02:09:14"/>
    <m/>
    <n v="0"/>
    <n v="0"/>
    <d v="1899-12-30T04:18:29"/>
    <d v="1899-12-30T05:10:53"/>
    <d v="1899-12-30T02:09:14"/>
    <d v="1899-12-30T02:35:26"/>
    <n v="1417"/>
    <x v="16"/>
    <x v="0"/>
    <n v="201707"/>
    <n v="30"/>
    <n v="1"/>
    <n v="25"/>
  </r>
  <r>
    <d v="2017-07-27T00:00:00"/>
    <d v="2017-07-27T00:00:00"/>
    <x v="0"/>
    <n v="1.1000000000000001"/>
    <n v="0"/>
    <n v="38"/>
    <n v="38"/>
    <d v="1899-12-30T00:38:38"/>
    <d v="1899-12-30T00:35:07"/>
    <s v="Lake"/>
    <x v="560"/>
    <n v="1.7083692838654028"/>
    <n v="0"/>
    <x v="14"/>
    <m/>
    <d v="1899-12-30T01:24:17"/>
    <d v="1899-12-30T00:42:09"/>
    <m/>
    <n v="0"/>
    <n v="0"/>
    <d v="1899-12-30T15:20:11"/>
    <d v="1899-12-30T16:12:35"/>
    <d v="1899-12-30T07:40:05"/>
    <d v="1899-12-30T08:06:17"/>
    <n v="3274"/>
    <x v="16"/>
    <x v="0"/>
    <n v="201707"/>
    <n v="30"/>
    <n v="1"/>
    <n v="27"/>
  </r>
  <r>
    <d v="2017-07-28T00:00:00"/>
    <d v="2017-07-28T00:00:00"/>
    <x v="2"/>
    <n v="5.0999999999999996"/>
    <n v="0"/>
    <n v="53"/>
    <n v="29"/>
    <d v="1899-12-30T00:53:29"/>
    <d v="1899-12-30T00:10:29"/>
    <s v="RedEscalante"/>
    <x v="531"/>
    <n v="5.7214085384855133"/>
    <n v="143"/>
    <x v="7"/>
    <m/>
    <d v="1899-12-30T04:34:45"/>
    <d v="1899-12-30T02:17:23"/>
    <m/>
    <n v="0"/>
    <n v="0"/>
    <d v="1899-12-30T04:34:45"/>
    <d v="1899-12-30T05:27:09"/>
    <d v="1899-12-30T02:17:23"/>
    <d v="1899-12-30T02:43:35"/>
    <n v="1935"/>
    <x v="16"/>
    <x v="0"/>
    <n v="201707"/>
    <n v="30"/>
    <n v="0"/>
    <n v="28"/>
  </r>
  <r>
    <d v="2017-07-30T00:00:00"/>
    <d v="2017-07-30T00:00:00"/>
    <x v="1"/>
    <n v="102.5"/>
    <n v="6"/>
    <n v="13"/>
    <n v="20"/>
    <d v="1899-12-30T06:13:20"/>
    <d v="1899-12-30T00:03:39"/>
    <s v="Shiv"/>
    <x v="17"/>
    <n v="16.473214285714299"/>
    <n v="130"/>
    <x v="14"/>
    <s v="https://connect.garmin.com/modern/activity/1885416678"/>
    <d v="1899-12-30T06:47:56"/>
    <d v="1899-12-30T03:23:58"/>
    <m/>
    <n v="0"/>
    <n v="0"/>
    <d v="1899-12-30T01:35:26"/>
    <d v="1899-12-30T02:27:50"/>
    <d v="1899-12-30T00:47:43"/>
    <d v="1899-12-30T01:13:55"/>
    <n v="345"/>
    <x v="16"/>
    <x v="0"/>
    <n v="201707"/>
    <n v="31"/>
    <n v="1"/>
    <n v="30"/>
  </r>
  <r>
    <d v="2017-08-01T00:00:00"/>
    <d v="2017-08-01T00:00:00"/>
    <x v="2"/>
    <n v="3.1"/>
    <n v="0"/>
    <n v="32"/>
    <n v="38"/>
    <d v="1899-12-30T00:32:38"/>
    <d v="1899-12-30T00:10:32"/>
    <s v="GreyEscalante"/>
    <x v="201"/>
    <n v="5.699693564862109"/>
    <n v="163"/>
    <x v="4"/>
    <s v="https://connect.garmin.com/modern/activity/1888775243"/>
    <d v="1899-12-30T04:35:48"/>
    <d v="1899-12-30T02:17:54"/>
    <m/>
    <n v="0"/>
    <n v="0"/>
    <d v="1899-12-30T04:35:48"/>
    <d v="1899-12-30T05:28:12"/>
    <d v="1899-12-30T02:17:54"/>
    <d v="1899-12-30T02:44:06"/>
    <n v="1967"/>
    <x v="16"/>
    <x v="4"/>
    <n v="201708"/>
    <n v="31"/>
    <n v="1"/>
    <n v="1"/>
  </r>
  <r>
    <d v="2017-08-03T00:00:00"/>
    <d v="2017-08-03T00:00:00"/>
    <x v="2"/>
    <n v="3.1"/>
    <n v="0"/>
    <n v="31"/>
    <n v="22"/>
    <d v="1899-12-30T00:31:22"/>
    <d v="1899-12-30T00:10:07"/>
    <s v="GreyEscalante"/>
    <x v="201"/>
    <n v="5.929861849096711"/>
    <n v="141"/>
    <x v="39"/>
    <s v="https://www.strava.com/activities/1115098969"/>
    <d v="1899-12-30T04:25:06"/>
    <d v="1899-12-30T02:12:33"/>
    <m/>
    <n v="0"/>
    <n v="0"/>
    <d v="1899-12-30T04:25:06"/>
    <d v="1899-12-30T05:17:30"/>
    <d v="1899-12-30T02:12:33"/>
    <d v="1899-12-30T02:38:45"/>
    <n v="1634"/>
    <x v="16"/>
    <x v="4"/>
    <n v="201708"/>
    <n v="31"/>
    <n v="1"/>
    <n v="3"/>
  </r>
  <r>
    <d v="2017-08-04T00:00:00"/>
    <d v="2017-08-04T00:00:00"/>
    <x v="2"/>
    <n v="5.4"/>
    <n v="1"/>
    <n v="6"/>
    <n v="36"/>
    <d v="1899-12-30T01:06:36"/>
    <d v="1899-12-30T00:12:20"/>
    <s v="GreyEscalante"/>
    <x v="17"/>
    <n v="4.8648648648648685"/>
    <n v="141"/>
    <x v="4"/>
    <s v="https://www.strava.com/activities/1116708710"/>
    <d v="1899-12-30T05:23:08"/>
    <d v="1899-12-30T02:41:34"/>
    <m/>
    <n v="0"/>
    <n v="0"/>
    <d v="1899-12-30T05:23:08"/>
    <d v="1899-12-30T06:15:32"/>
    <d v="1899-12-30T02:41:34"/>
    <d v="1899-12-30T03:07:46"/>
    <n v="2768"/>
    <x v="16"/>
    <x v="4"/>
    <n v="201708"/>
    <n v="31"/>
    <n v="0"/>
    <n v="4"/>
  </r>
  <r>
    <d v="2017-08-06T00:00:00"/>
    <d v="2017-08-06T00:00:00"/>
    <x v="0"/>
    <n v="1.72"/>
    <n v="1"/>
    <n v="1"/>
    <n v="18"/>
    <d v="1899-12-30T01:01:18"/>
    <d v="1899-12-30T00:35:38"/>
    <s v="Lake"/>
    <x v="17"/>
    <n v="1.6835236541598708"/>
    <n v="0"/>
    <x v="0"/>
    <m/>
    <d v="1899-12-30T01:25:32"/>
    <d v="1899-12-30T00:42:46"/>
    <m/>
    <n v="0"/>
    <n v="0"/>
    <d v="1899-12-30T15:33:45"/>
    <d v="1899-12-30T16:26:09"/>
    <d v="1899-12-30T07:46:53"/>
    <d v="1899-12-30T08:13:05"/>
    <n v="3295"/>
    <x v="16"/>
    <x v="4"/>
    <n v="201708"/>
    <n v="32"/>
    <n v="1"/>
    <n v="6"/>
  </r>
  <r>
    <d v="2017-08-06T00:00:00"/>
    <d v="2017-08-06T00:00:00"/>
    <x v="1"/>
    <n v="50.7"/>
    <n v="3"/>
    <n v="28"/>
    <n v="59"/>
    <d v="1899-12-30T03:28:59"/>
    <d v="1899-12-30T00:04:07"/>
    <s v="Shiv"/>
    <x v="17"/>
    <n v="14.556184703724394"/>
    <n v="130"/>
    <x v="6"/>
    <s v="https://connect.garmin.com/modern/activity/1899773080"/>
    <d v="1899-12-30T07:41:40"/>
    <d v="1899-12-30T03:50:50"/>
    <m/>
    <n v="0"/>
    <n v="0"/>
    <d v="1899-12-30T01:48:00"/>
    <d v="1899-12-30T02:40:24"/>
    <d v="1899-12-30T00:54:00"/>
    <d v="1899-12-30T01:20:12"/>
    <n v="542"/>
    <x v="16"/>
    <x v="4"/>
    <n v="201708"/>
    <n v="32"/>
    <n v="0"/>
    <n v="6"/>
  </r>
  <r>
    <d v="2017-08-09T00:00:00"/>
    <d v="2017-08-09T00:00:00"/>
    <x v="0"/>
    <n v="1"/>
    <n v="0"/>
    <n v="33"/>
    <n v="29"/>
    <d v="1899-12-30T00:33:29"/>
    <d v="1899-12-30T00:33:29"/>
    <s v="Lake"/>
    <x v="608"/>
    <n v="1.7919362867098074"/>
    <n v="108"/>
    <x v="6"/>
    <s v="https://connect.garmin.com/modern/activity/1905261812"/>
    <d v="1899-12-30T01:20:22"/>
    <d v="1899-12-30T00:40:11"/>
    <m/>
    <n v="0"/>
    <n v="0"/>
    <d v="1899-12-30T14:37:16"/>
    <d v="1899-12-30T15:29:40"/>
    <d v="1899-12-30T07:18:38"/>
    <d v="1899-12-30T07:44:50"/>
    <n v="3213"/>
    <x v="16"/>
    <x v="4"/>
    <n v="201708"/>
    <n v="32"/>
    <n v="2"/>
    <n v="9"/>
  </r>
  <r>
    <d v="2017-08-10T00:00:00"/>
    <d v="2017-08-10T00:00:00"/>
    <x v="2"/>
    <n v="3.2"/>
    <n v="0"/>
    <n v="34"/>
    <n v="8"/>
    <d v="1899-12-30T00:34:08"/>
    <d v="1899-12-30T00:10:40"/>
    <s v="GreyEscalante"/>
    <x v="587"/>
    <n v="5.6250000000000044"/>
    <n v="139"/>
    <x v="14"/>
    <s v="https://www.strava.com/activities/1126395404"/>
    <d v="1899-12-30T04:39:28"/>
    <d v="1899-12-30T02:19:44"/>
    <m/>
    <n v="0"/>
    <n v="0"/>
    <d v="1899-12-30T04:39:28"/>
    <d v="1899-12-30T05:31:52"/>
    <d v="1899-12-30T02:19:44"/>
    <d v="1899-12-30T02:45:56"/>
    <n v="2041"/>
    <x v="16"/>
    <x v="4"/>
    <n v="201708"/>
    <n v="32"/>
    <n v="0"/>
    <n v="10"/>
  </r>
  <r>
    <d v="2017-08-11T00:00:00"/>
    <d v="2017-08-11T00:00:00"/>
    <x v="1"/>
    <n v="17.25"/>
    <n v="1"/>
    <n v="16"/>
    <n v="36"/>
    <d v="1899-12-30T01:16:36"/>
    <d v="1899-12-30T00:04:26"/>
    <s v="Shiv"/>
    <x v="17"/>
    <n v="13.511749347258498"/>
    <n v="117"/>
    <x v="14"/>
    <s v="Taper"/>
    <d v="1899-12-30T08:17:21"/>
    <d v="1899-12-30T04:08:40"/>
    <m/>
    <n v="0"/>
    <n v="0"/>
    <d v="1899-12-30T01:56:21"/>
    <d v="1899-12-30T02:48:45"/>
    <d v="1899-12-30T00:58:10"/>
    <d v="1899-12-30T01:24:22"/>
    <n v="637"/>
    <x v="16"/>
    <x v="4"/>
    <n v="201708"/>
    <n v="32"/>
    <n v="0"/>
    <n v="11"/>
  </r>
  <r>
    <d v="2017-08-13T00:00:00"/>
    <d v="2017-08-13T00:00:00"/>
    <x v="1"/>
    <n v="36.6"/>
    <n v="2"/>
    <n v="26"/>
    <n v="31"/>
    <d v="1899-12-30T02:26:31"/>
    <d v="1899-12-30T00:04:00"/>
    <s v="Shiv"/>
    <x v="17"/>
    <n v="14.988055966329215"/>
    <n v="125"/>
    <x v="14"/>
    <s v="Taper"/>
    <d v="1899-12-30T07:28:21"/>
    <d v="1899-12-30T03:44:11"/>
    <m/>
    <n v="0"/>
    <n v="0"/>
    <d v="1899-12-30T01:44:53"/>
    <d v="1899-12-30T02:37:17"/>
    <d v="1899-12-30T00:52:27"/>
    <d v="1899-12-30T01:18:39"/>
    <n v="493"/>
    <x v="16"/>
    <x v="4"/>
    <n v="201708"/>
    <n v="33"/>
    <n v="1"/>
    <n v="13"/>
  </r>
  <r>
    <d v="2017-08-13T00:00:00"/>
    <d v="2017-08-13T00:00:00"/>
    <x v="0"/>
    <n v="0.6"/>
    <n v="0"/>
    <n v="20"/>
    <n v="18"/>
    <d v="1899-12-30T00:20:18"/>
    <d v="1899-12-30T00:33:50"/>
    <s v="Lake"/>
    <x v="632"/>
    <n v="1.7733990147783267"/>
    <n v="0"/>
    <x v="14"/>
    <s v="Taper"/>
    <d v="1899-12-30T01:21:12"/>
    <d v="1899-12-30T00:40:36"/>
    <m/>
    <n v="0"/>
    <n v="0"/>
    <d v="1899-12-30T14:46:26"/>
    <d v="1899-12-30T15:38:50"/>
    <d v="1899-12-30T07:23:13"/>
    <d v="1899-12-30T07:49:25"/>
    <n v="3228"/>
    <x v="16"/>
    <x v="4"/>
    <n v="201708"/>
    <n v="33"/>
    <n v="0"/>
    <n v="13"/>
  </r>
  <r>
    <d v="2017-08-15T00:00:00"/>
    <d v="2017-08-15T00:00:00"/>
    <x v="2"/>
    <n v="3.1"/>
    <n v="0"/>
    <n v="33"/>
    <n v="31"/>
    <d v="1899-12-30T00:33:31"/>
    <d v="1899-12-30T00:10:49"/>
    <s v="RedEscalante"/>
    <x v="201"/>
    <n v="5.5494778717056246"/>
    <n v="142"/>
    <x v="4"/>
    <s v="Taper"/>
    <d v="1899-12-30T04:43:16"/>
    <d v="1899-12-30T02:21:38"/>
    <m/>
    <n v="0"/>
    <n v="0"/>
    <d v="1899-12-30T04:43:16"/>
    <d v="1899-12-30T05:35:40"/>
    <d v="1899-12-30T02:21:38"/>
    <d v="1899-12-30T02:47:50"/>
    <n v="2140"/>
    <x v="16"/>
    <x v="4"/>
    <n v="201708"/>
    <n v="33"/>
    <n v="1"/>
    <n v="15"/>
  </r>
  <r>
    <d v="2017-08-18T00:00:00"/>
    <d v="2017-08-18T00:00:00"/>
    <x v="0"/>
    <n v="0.75"/>
    <n v="0"/>
    <n v="28"/>
    <n v="19"/>
    <d v="1899-12-30T00:28:19"/>
    <d v="1899-12-30T00:37:45"/>
    <s v="Tremblant"/>
    <x v="565"/>
    <n v="1.5891701000588594"/>
    <n v="0"/>
    <x v="15"/>
    <s v="Taper"/>
    <d v="1899-12-30T01:30:37"/>
    <d v="1899-12-30T00:45:18"/>
    <m/>
    <n v="0"/>
    <n v="0"/>
    <d v="1899-12-30T16:29:12"/>
    <d v="1899-12-30T17:21:36"/>
    <d v="1899-12-30T08:14:36"/>
    <d v="1899-12-30T08:40:48"/>
    <n v="3365"/>
    <x v="16"/>
    <x v="4"/>
    <n v="201708"/>
    <n v="33"/>
    <n v="2"/>
    <n v="18"/>
  </r>
  <r>
    <d v="2017-08-19T00:00:00"/>
    <d v="2017-08-19T00:00:00"/>
    <x v="0"/>
    <n v="0.75"/>
    <n v="0"/>
    <n v="22"/>
    <n v="53"/>
    <d v="1899-12-30T00:22:53"/>
    <d v="1899-12-30T00:30:31"/>
    <s v="Tremblant"/>
    <x v="565"/>
    <n v="1.9664967225054641"/>
    <n v="0"/>
    <x v="14"/>
    <s v="Taper"/>
    <d v="1899-12-30T01:13:14"/>
    <d v="1899-12-30T00:36:37"/>
    <m/>
    <n v="0"/>
    <n v="0"/>
    <d v="1899-12-30T13:19:23"/>
    <d v="1899-12-30T14:11:47"/>
    <d v="1899-12-30T06:39:42"/>
    <d v="1899-12-30T07:05:54"/>
    <n v="3147"/>
    <x v="16"/>
    <x v="4"/>
    <n v="201708"/>
    <n v="33"/>
    <n v="0"/>
    <n v="19"/>
  </r>
  <r>
    <d v="2017-08-19T00:00:00"/>
    <d v="2017-08-19T00:00:00"/>
    <x v="1"/>
    <n v="10.75"/>
    <n v="0"/>
    <n v="47"/>
    <n v="35"/>
    <d v="1899-12-30T00:47:35"/>
    <d v="1899-12-30T00:04:26"/>
    <s v="Shiv"/>
    <x v="633"/>
    <n v="13.555166374781093"/>
    <n v="0"/>
    <x v="48"/>
    <s v="Taper"/>
    <d v="1899-12-30T08:15:45"/>
    <d v="1899-12-30T04:07:53"/>
    <m/>
    <n v="0"/>
    <n v="0"/>
    <d v="1899-12-30T01:55:58"/>
    <d v="1899-12-30T02:48:22"/>
    <d v="1899-12-30T00:57:59"/>
    <d v="1899-12-30T01:24:11"/>
    <n v="631"/>
    <x v="16"/>
    <x v="4"/>
    <n v="201708"/>
    <n v="33"/>
    <n v="0"/>
    <n v="19"/>
  </r>
  <r>
    <d v="2017-08-20T00:00:00"/>
    <d v="2017-08-20T00:00:00"/>
    <x v="0"/>
    <n v="2.4"/>
    <n v="1"/>
    <n v="25"/>
    <n v="57"/>
    <d v="1899-12-30T01:25:57"/>
    <d v="1899-12-30T00:35:49"/>
    <s v="Tremblant"/>
    <x v="397"/>
    <n v="1.6753926701570692"/>
    <n v="0"/>
    <x v="14"/>
    <s v="Ironman"/>
    <d v="1899-12-30T01:25:57"/>
    <d v="1899-12-30T00:42:59"/>
    <m/>
    <n v="0"/>
    <n v="0"/>
    <d v="1899-12-30T15:38:17"/>
    <d v="1899-12-30T16:30:41"/>
    <d v="1899-12-30T07:49:09"/>
    <d v="1899-12-30T08:15:21"/>
    <n v="3301"/>
    <x v="16"/>
    <x v="4"/>
    <n v="201708"/>
    <n v="34"/>
    <n v="0"/>
    <n v="20"/>
  </r>
  <r>
    <d v="2017-08-20T00:00:00"/>
    <d v="2017-08-20T00:00:00"/>
    <x v="3"/>
    <n v="1"/>
    <n v="0"/>
    <n v="11"/>
    <n v="53"/>
    <d v="1899-12-30T00:11:53"/>
    <d v="1899-12-30T00:11:53"/>
    <s v="Tremblant"/>
    <x v="397"/>
    <n v="5.0490883590462872"/>
    <n v="0"/>
    <x v="14"/>
    <s v="Ironman"/>
    <d v="1899-12-30T00:00:00"/>
    <d v="1899-12-30T00:00:00"/>
    <m/>
    <n v="0"/>
    <n v="0"/>
    <d v="1899-12-30T05:11:21"/>
    <d v="1899-12-30T06:03:45"/>
    <d v="1899-12-30T02:35:40"/>
    <d v="1899-12-30T03:01:52"/>
    <n v="2646"/>
    <x v="16"/>
    <x v="4"/>
    <n v="201708"/>
    <n v="34"/>
    <n v="0"/>
    <n v="20"/>
  </r>
  <r>
    <d v="2017-08-20T00:00:00"/>
    <d v="2017-08-20T00:00:00"/>
    <x v="1"/>
    <n v="112"/>
    <n v="6"/>
    <n v="9"/>
    <n v="39"/>
    <d v="1899-12-30T06:09:39"/>
    <d v="1899-12-30T00:03:18"/>
    <s v="Shiv"/>
    <x v="397"/>
    <n v="18.179358852969042"/>
    <n v="147"/>
    <x v="2"/>
    <s v="Ironman"/>
    <d v="1899-12-30T06:09:39"/>
    <d v="1899-12-30T03:04:50"/>
    <m/>
    <n v="0"/>
    <n v="0"/>
    <d v="1899-12-30T01:26:28"/>
    <d v="1899-12-30T02:18:52"/>
    <d v="1899-12-30T00:43:14"/>
    <d v="1899-12-30T01:09:26"/>
    <n v="246"/>
    <x v="16"/>
    <x v="4"/>
    <n v="201708"/>
    <n v="34"/>
    <n v="0"/>
    <n v="20"/>
  </r>
  <r>
    <d v="2017-08-20T00:00:00"/>
    <d v="2017-08-20T00:00:00"/>
    <x v="4"/>
    <n v="1"/>
    <n v="0"/>
    <n v="10"/>
    <n v="55"/>
    <d v="1899-12-30T00:10:55"/>
    <d v="1899-12-30T00:10:55"/>
    <s v="Tremblant"/>
    <x v="397"/>
    <n v="5.4961832061068749"/>
    <n v="0"/>
    <x v="0"/>
    <s v="Ironman"/>
    <d v="1899-12-30T00:00:00"/>
    <d v="1899-12-30T00:00:00"/>
    <m/>
    <n v="0"/>
    <n v="0"/>
    <d v="1899-12-30T04:46:01"/>
    <d v="1899-12-30T05:38:25"/>
    <d v="1899-12-30T02:23:00"/>
    <d v="1899-12-30T02:49:13"/>
    <n v="2209"/>
    <x v="16"/>
    <x v="4"/>
    <n v="201708"/>
    <n v="34"/>
    <n v="0"/>
    <n v="20"/>
  </r>
  <r>
    <d v="2017-08-20T00:00:00"/>
    <d v="2017-08-20T00:00:00"/>
    <x v="2"/>
    <n v="26.2"/>
    <n v="6"/>
    <n v="21"/>
    <n v="31"/>
    <d v="1899-12-30T06:21:31"/>
    <d v="1899-12-30T00:14:34"/>
    <s v="RedEscalante"/>
    <x v="397"/>
    <n v="4.120396662443758"/>
    <n v="142"/>
    <x v="2"/>
    <s v="Ironman"/>
    <d v="1899-12-30T06:21:31"/>
    <d v="1899-12-30T03:10:46"/>
    <m/>
    <n v="0"/>
    <n v="0"/>
    <d v="1899-12-30T06:21:31"/>
    <d v="1899-12-30T07:13:55"/>
    <d v="1899-12-30T03:10:46"/>
    <d v="1899-12-30T03:36:58"/>
    <n v="2992"/>
    <x v="16"/>
    <x v="4"/>
    <n v="201708"/>
    <n v="34"/>
    <n v="0"/>
    <n v="20"/>
  </r>
  <r>
    <d v="2017-08-20T00:00:00"/>
    <d v="2017-08-20T00:00:00"/>
    <x v="8"/>
    <n v="1"/>
    <n v="0"/>
    <n v="11"/>
    <n v="24"/>
    <d v="1899-12-30T00:11:24"/>
    <d v="1899-12-30T00:11:24"/>
    <s v="RedEscalante"/>
    <x v="397"/>
    <n v="5.263157894736846"/>
    <s v="144 "/>
    <x v="0"/>
    <m/>
    <d v="1899-12-30T00:00:00"/>
    <d v="1899-12-30T00:00:00"/>
    <m/>
    <n v="0"/>
    <n v="0"/>
    <d v="1899-12-30T04:58:41"/>
    <d v="1899-12-30T05:51:05"/>
    <d v="1899-12-30T02:29:20"/>
    <d v="1899-12-30T02:55:32"/>
    <n v="2467"/>
    <x v="16"/>
    <x v="4"/>
    <n v="201708"/>
    <n v="34"/>
    <n v="0"/>
    <n v="20"/>
  </r>
  <r>
    <d v="2017-08-20T00:00:00"/>
    <d v="2017-08-20T00:00:00"/>
    <x v="9"/>
    <n v="1"/>
    <n v="0"/>
    <n v="14"/>
    <n v="16"/>
    <d v="1899-12-30T00:14:16"/>
    <d v="1899-12-30T00:14:16"/>
    <s v="RedEscalante"/>
    <x v="397"/>
    <n v="4.2056074766355174"/>
    <s v="141 "/>
    <x v="0"/>
    <m/>
    <d v="1899-12-30T00:00:00"/>
    <d v="1899-12-30T00:00:00"/>
    <m/>
    <n v="0"/>
    <n v="0"/>
    <d v="1899-12-30T06:13:47"/>
    <d v="1899-12-30T07:06:11"/>
    <d v="1899-12-30T03:06:54"/>
    <d v="1899-12-30T03:33:06"/>
    <n v="2974"/>
    <x v="16"/>
    <x v="4"/>
    <n v="201708"/>
    <n v="34"/>
    <n v="0"/>
    <n v="20"/>
  </r>
  <r>
    <d v="2017-08-20T00:00:00"/>
    <d v="2017-08-20T00:00:00"/>
    <x v="10"/>
    <n v="1"/>
    <n v="0"/>
    <n v="12"/>
    <n v="56"/>
    <d v="1899-12-30T00:12:56"/>
    <d v="1899-12-30T00:12:56"/>
    <s v="RedEscalante"/>
    <x v="397"/>
    <n v="4.6391752577319627"/>
    <s v="157 "/>
    <x v="0"/>
    <m/>
    <d v="1899-12-30T00:00:00"/>
    <d v="1899-12-30T00:00:00"/>
    <m/>
    <n v="0"/>
    <n v="0"/>
    <d v="1899-12-30T05:38:51"/>
    <d v="1899-12-30T06:31:15"/>
    <d v="1899-12-30T02:49:26"/>
    <d v="1899-12-30T03:15:38"/>
    <n v="2863"/>
    <x v="16"/>
    <x v="4"/>
    <n v="201708"/>
    <n v="34"/>
    <n v="0"/>
    <n v="20"/>
  </r>
  <r>
    <d v="2017-08-20T00:00:00"/>
    <d v="2017-08-20T00:00:00"/>
    <x v="11"/>
    <n v="1"/>
    <n v="0"/>
    <n v="12"/>
    <n v="59"/>
    <d v="1899-12-30T00:12:59"/>
    <d v="1899-12-30T00:12:59"/>
    <s v="RedEscalante"/>
    <x v="397"/>
    <n v="4.6213093709884507"/>
    <s v="170 "/>
    <x v="0"/>
    <m/>
    <d v="1899-12-30T00:00:00"/>
    <d v="1899-12-30T00:00:00"/>
    <m/>
    <n v="0"/>
    <n v="0"/>
    <d v="1899-12-30T05:40:10"/>
    <d v="1899-12-30T06:32:34"/>
    <d v="1899-12-30T02:50:05"/>
    <d v="1899-12-30T03:16:17"/>
    <n v="2868"/>
    <x v="16"/>
    <x v="4"/>
    <n v="201708"/>
    <n v="34"/>
    <n v="0"/>
    <n v="20"/>
  </r>
  <r>
    <d v="2017-08-20T00:00:00"/>
    <d v="2017-08-20T00:00:00"/>
    <x v="12"/>
    <n v="1"/>
    <n v="0"/>
    <n v="14"/>
    <n v="35"/>
    <d v="1899-12-30T00:14:35"/>
    <d v="1899-12-30T00:14:35"/>
    <s v="RedEscalante"/>
    <x v="397"/>
    <n v="4.1142857142857174"/>
    <s v="155 "/>
    <x v="0"/>
    <m/>
    <d v="1899-12-30T00:00:00"/>
    <d v="1899-12-30T00:00:00"/>
    <m/>
    <n v="0"/>
    <n v="0"/>
    <d v="1899-12-30T06:22:05"/>
    <d v="1899-12-30T07:14:29"/>
    <d v="1899-12-30T03:11:03"/>
    <d v="1899-12-30T03:37:15"/>
    <n v="2994"/>
    <x v="16"/>
    <x v="4"/>
    <n v="201708"/>
    <n v="34"/>
    <n v="0"/>
    <n v="20"/>
  </r>
  <r>
    <d v="2017-08-20T00:00:00"/>
    <d v="2017-08-20T00:00:00"/>
    <x v="13"/>
    <n v="1"/>
    <n v="0"/>
    <n v="14"/>
    <n v="8"/>
    <d v="1899-12-30T00:14:08"/>
    <d v="1899-12-30T00:14:08"/>
    <s v="RedEscalante"/>
    <x v="397"/>
    <n v="4.2452830188679282"/>
    <s v="154 "/>
    <x v="0"/>
    <m/>
    <d v="1899-12-30T00:00:00"/>
    <d v="1899-12-30T00:00:00"/>
    <m/>
    <n v="0"/>
    <n v="0"/>
    <d v="1899-12-30T06:10:18"/>
    <d v="1899-12-30T07:02:42"/>
    <d v="1899-12-30T03:05:09"/>
    <d v="1899-12-30T03:31:21"/>
    <n v="2964"/>
    <x v="16"/>
    <x v="4"/>
    <n v="201708"/>
    <n v="34"/>
    <n v="0"/>
    <n v="20"/>
  </r>
  <r>
    <d v="2017-08-20T00:00:00"/>
    <d v="2017-08-20T00:00:00"/>
    <x v="14"/>
    <n v="1"/>
    <n v="0"/>
    <n v="14"/>
    <n v="39"/>
    <d v="1899-12-30T00:14:39"/>
    <d v="1899-12-30T00:14:39"/>
    <s v="RedEscalante"/>
    <x v="397"/>
    <n v="4.0955631399317438"/>
    <s v="154 "/>
    <x v="0"/>
    <m/>
    <d v="1899-12-30T00:00:00"/>
    <d v="1899-12-30T00:00:00"/>
    <m/>
    <n v="0"/>
    <n v="0"/>
    <d v="1899-12-30T06:23:50"/>
    <d v="1899-12-30T07:16:14"/>
    <d v="1899-12-30T03:11:55"/>
    <d v="1899-12-30T03:38:07"/>
    <n v="2998"/>
    <x v="16"/>
    <x v="4"/>
    <n v="201708"/>
    <n v="34"/>
    <n v="0"/>
    <n v="20"/>
  </r>
  <r>
    <d v="2017-08-20T00:00:00"/>
    <d v="2017-08-20T00:00:00"/>
    <x v="15"/>
    <n v="1"/>
    <n v="0"/>
    <n v="14"/>
    <n v="27"/>
    <d v="1899-12-30T00:14:27"/>
    <d v="1899-12-30T00:14:27"/>
    <s v="RedEscalante"/>
    <x v="397"/>
    <n v="4.152249134948101"/>
    <s v="149 "/>
    <x v="0"/>
    <m/>
    <d v="1899-12-30T00:00:00"/>
    <d v="1899-12-30T00:00:00"/>
    <m/>
    <n v="0"/>
    <n v="0"/>
    <d v="1899-12-30T06:18:35"/>
    <d v="1899-12-30T07:10:59"/>
    <d v="1899-12-30T03:09:18"/>
    <d v="1899-12-30T03:35:30"/>
    <n v="2986"/>
    <x v="16"/>
    <x v="4"/>
    <n v="201708"/>
    <n v="34"/>
    <n v="0"/>
    <n v="20"/>
  </r>
  <r>
    <d v="2017-08-20T00:00:00"/>
    <d v="2017-08-20T00:00:00"/>
    <x v="16"/>
    <n v="1"/>
    <n v="0"/>
    <n v="15"/>
    <n v="3"/>
    <d v="1899-12-30T00:15:03"/>
    <d v="1899-12-30T00:15:03"/>
    <s v="RedEscalante"/>
    <x v="397"/>
    <n v="3.9867109634551521"/>
    <s v="141 "/>
    <x v="0"/>
    <m/>
    <d v="1899-12-30T00:00:00"/>
    <d v="1899-12-30T00:00:00"/>
    <m/>
    <n v="0"/>
    <n v="0"/>
    <d v="1899-12-30T06:34:19"/>
    <d v="1899-12-30T07:26:43"/>
    <d v="1899-12-30T03:17:09"/>
    <d v="1899-12-30T03:43:21"/>
    <n v="3021"/>
    <x v="16"/>
    <x v="4"/>
    <n v="201708"/>
    <n v="34"/>
    <n v="0"/>
    <n v="20"/>
  </r>
  <r>
    <d v="2017-08-20T00:00:00"/>
    <d v="2017-08-20T00:00:00"/>
    <x v="17"/>
    <n v="1"/>
    <n v="0"/>
    <n v="14"/>
    <n v="25"/>
    <d v="1899-12-30T00:14:25"/>
    <d v="1899-12-30T00:14:25"/>
    <s v="RedEscalante"/>
    <x v="397"/>
    <n v="4.1618497109826622"/>
    <s v="144 "/>
    <x v="0"/>
    <m/>
    <d v="1899-12-30T00:00:00"/>
    <d v="1899-12-30T00:00:00"/>
    <m/>
    <n v="0"/>
    <n v="0"/>
    <d v="1899-12-30T06:17:43"/>
    <d v="1899-12-30T07:10:07"/>
    <d v="1899-12-30T03:08:52"/>
    <d v="1899-12-30T03:35:04"/>
    <n v="2984"/>
    <x v="16"/>
    <x v="4"/>
    <n v="201708"/>
    <n v="34"/>
    <n v="0"/>
    <n v="20"/>
  </r>
  <r>
    <d v="2017-08-20T00:00:00"/>
    <d v="2017-08-20T00:00:00"/>
    <x v="18"/>
    <n v="1"/>
    <n v="0"/>
    <n v="15"/>
    <n v="16"/>
    <d v="1899-12-30T00:15:16"/>
    <d v="1899-12-30T00:15:16"/>
    <s v="RedEscalante"/>
    <x v="397"/>
    <n v="3.9301310043668147"/>
    <s v="135 "/>
    <x v="0"/>
    <m/>
    <d v="1899-12-30T00:00:00"/>
    <d v="1899-12-30T00:00:00"/>
    <m/>
    <n v="0"/>
    <n v="0"/>
    <d v="1899-12-30T06:39:59"/>
    <d v="1899-12-30T07:32:23"/>
    <d v="1899-12-30T03:20:00"/>
    <d v="1899-12-30T03:46:12"/>
    <n v="3033"/>
    <x v="16"/>
    <x v="4"/>
    <n v="201708"/>
    <n v="34"/>
    <n v="0"/>
    <n v="20"/>
  </r>
  <r>
    <d v="2017-08-20T00:00:00"/>
    <d v="2017-08-20T00:00:00"/>
    <x v="19"/>
    <n v="1"/>
    <n v="0"/>
    <n v="15"/>
    <n v="21"/>
    <d v="1899-12-30T00:15:21"/>
    <d v="1899-12-30T00:15:21"/>
    <s v="RedEscalante"/>
    <x v="397"/>
    <n v="3.9087947882736191"/>
    <s v="139 "/>
    <x v="0"/>
    <m/>
    <d v="1899-12-30T00:00:00"/>
    <d v="1899-12-30T00:00:00"/>
    <m/>
    <n v="0"/>
    <n v="0"/>
    <d v="1899-12-30T06:42:10"/>
    <d v="1899-12-30T07:34:34"/>
    <d v="1899-12-30T03:21:05"/>
    <d v="1899-12-30T03:47:17"/>
    <n v="3040"/>
    <x v="16"/>
    <x v="4"/>
    <n v="201708"/>
    <n v="34"/>
    <n v="0"/>
    <n v="20"/>
  </r>
  <r>
    <d v="2017-08-20T00:00:00"/>
    <d v="2017-08-20T00:00:00"/>
    <x v="20"/>
    <n v="1"/>
    <n v="0"/>
    <n v="17"/>
    <n v="23"/>
    <d v="1899-12-30T00:17:23"/>
    <d v="1899-12-30T00:17:23"/>
    <s v="RedEscalante"/>
    <x v="397"/>
    <n v="3.4515819750719108"/>
    <s v="133 "/>
    <x v="0"/>
    <m/>
    <d v="1899-12-30T00:00:00"/>
    <d v="1899-12-30T00:00:00"/>
    <m/>
    <n v="0"/>
    <n v="0"/>
    <d v="1899-12-30T07:35:27"/>
    <d v="1899-12-30T08:27:51"/>
    <d v="1899-12-30T03:47:43"/>
    <d v="1899-12-30T04:13:55"/>
    <n v="3105"/>
    <x v="16"/>
    <x v="4"/>
    <n v="201708"/>
    <n v="34"/>
    <n v="0"/>
    <n v="20"/>
  </r>
  <r>
    <d v="2017-08-20T00:00:00"/>
    <d v="2017-08-20T00:00:00"/>
    <x v="21"/>
    <n v="1"/>
    <n v="0"/>
    <n v="14"/>
    <n v="53"/>
    <d v="1899-12-30T00:14:53"/>
    <d v="1899-12-30T00:14:53"/>
    <s v="RedEscalante"/>
    <x v="397"/>
    <n v="4.0313549832026911"/>
    <s v="136 "/>
    <x v="0"/>
    <m/>
    <d v="1899-12-30T00:00:00"/>
    <d v="1899-12-30T00:00:00"/>
    <m/>
    <n v="0"/>
    <n v="0"/>
    <d v="1899-12-30T06:29:57"/>
    <d v="1899-12-30T07:22:21"/>
    <d v="1899-12-30T03:14:58"/>
    <d v="1899-12-30T03:41:10"/>
    <n v="3007"/>
    <x v="16"/>
    <x v="4"/>
    <n v="201708"/>
    <n v="34"/>
    <n v="0"/>
    <n v="20"/>
  </r>
  <r>
    <d v="2017-08-20T00:00:00"/>
    <d v="2017-08-20T00:00:00"/>
    <x v="25"/>
    <n v="1"/>
    <n v="0"/>
    <n v="16"/>
    <n v="16"/>
    <d v="1899-12-30T00:16:16"/>
    <d v="1899-12-30T00:16:16"/>
    <s v="RedEscalante"/>
    <x v="397"/>
    <n v="3.6885245901639374"/>
    <s v="124 "/>
    <x v="0"/>
    <m/>
    <d v="1899-12-30T00:00:00"/>
    <d v="1899-12-30T00:00:00"/>
    <m/>
    <n v="0"/>
    <n v="0"/>
    <d v="1899-12-30T07:06:11"/>
    <d v="1899-12-30T07:58:35"/>
    <d v="1899-12-30T03:33:06"/>
    <d v="1899-12-30T03:59:18"/>
    <n v="3080"/>
    <x v="16"/>
    <x v="4"/>
    <n v="201708"/>
    <n v="34"/>
    <n v="0"/>
    <n v="20"/>
  </r>
  <r>
    <d v="2017-08-20T00:00:00"/>
    <d v="2017-08-20T00:00:00"/>
    <x v="26"/>
    <n v="1"/>
    <n v="0"/>
    <n v="13"/>
    <n v="53"/>
    <d v="1899-12-30T00:13:53"/>
    <d v="1899-12-30T00:13:53"/>
    <s v="RedEscalante"/>
    <x v="397"/>
    <n v="4.3217286914765936"/>
    <s v="136 "/>
    <x v="0"/>
    <m/>
    <d v="1899-12-30T00:00:00"/>
    <d v="1899-12-30T00:00:00"/>
    <m/>
    <n v="0"/>
    <n v="0"/>
    <d v="1899-12-30T06:03:45"/>
    <d v="1899-12-30T06:56:09"/>
    <d v="1899-12-30T03:01:52"/>
    <d v="1899-12-30T03:28:04"/>
    <n v="2940"/>
    <x v="16"/>
    <x v="4"/>
    <n v="201708"/>
    <n v="34"/>
    <n v="0"/>
    <n v="20"/>
  </r>
  <r>
    <d v="2017-08-20T00:00:00"/>
    <d v="2017-08-20T00:00:00"/>
    <x v="27"/>
    <n v="1"/>
    <n v="0"/>
    <n v="14"/>
    <n v="23"/>
    <d v="1899-12-30T00:14:23"/>
    <d v="1899-12-30T00:14:23"/>
    <s v="RedEscalante"/>
    <x v="397"/>
    <n v="4.1714947856315208"/>
    <s v="133 "/>
    <x v="0"/>
    <m/>
    <d v="1899-12-30T00:00:00"/>
    <d v="1899-12-30T00:00:00"/>
    <m/>
    <n v="0"/>
    <n v="0"/>
    <d v="1899-12-30T06:16:51"/>
    <d v="1899-12-30T07:09:15"/>
    <d v="1899-12-30T03:08:25"/>
    <d v="1899-12-30T03:34:37"/>
    <n v="2982"/>
    <x v="16"/>
    <x v="4"/>
    <n v="201708"/>
    <n v="34"/>
    <n v="0"/>
    <n v="20"/>
  </r>
  <r>
    <d v="2017-08-20T00:00:00"/>
    <d v="2017-08-20T00:00:00"/>
    <x v="28"/>
    <n v="1"/>
    <n v="0"/>
    <n v="14"/>
    <n v="14"/>
    <d v="1899-12-30T00:14:14"/>
    <d v="1899-12-30T00:14:14"/>
    <s v="RedEscalante"/>
    <x v="397"/>
    <n v="4.2154566744730717"/>
    <s v="137 "/>
    <x v="0"/>
    <m/>
    <d v="1899-12-30T00:00:00"/>
    <d v="1899-12-30T00:00:00"/>
    <m/>
    <n v="0"/>
    <n v="0"/>
    <d v="1899-12-30T06:12:55"/>
    <d v="1899-12-30T07:05:19"/>
    <d v="1899-12-30T03:06:27"/>
    <d v="1899-12-30T03:32:39"/>
    <n v="2970"/>
    <x v="16"/>
    <x v="4"/>
    <n v="201708"/>
    <n v="34"/>
    <n v="0"/>
    <n v="20"/>
  </r>
  <r>
    <d v="2017-08-20T00:00:00"/>
    <d v="2017-08-20T00:00:00"/>
    <x v="29"/>
    <n v="1"/>
    <n v="0"/>
    <n v="15"/>
    <n v="40"/>
    <d v="1899-12-30T00:15:40"/>
    <d v="1899-12-30T00:15:40"/>
    <s v="RedEscalante"/>
    <x v="397"/>
    <n v="3.8297872340425561"/>
    <s v="134 "/>
    <x v="0"/>
    <m/>
    <d v="1899-12-30T00:00:00"/>
    <d v="1899-12-30T00:00:00"/>
    <m/>
    <n v="0"/>
    <n v="0"/>
    <d v="1899-12-30T06:50:28"/>
    <d v="1899-12-30T07:42:52"/>
    <d v="1899-12-30T03:25:14"/>
    <d v="1899-12-30T03:51:26"/>
    <n v="3060"/>
    <x v="16"/>
    <x v="4"/>
    <n v="201708"/>
    <n v="34"/>
    <n v="0"/>
    <n v="20"/>
  </r>
  <r>
    <d v="2017-08-20T00:00:00"/>
    <d v="2017-08-20T00:00:00"/>
    <x v="30"/>
    <n v="1"/>
    <n v="0"/>
    <n v="14"/>
    <n v="38"/>
    <d v="1899-12-30T00:14:38"/>
    <d v="1899-12-30T00:14:38"/>
    <s v="RedEscalante"/>
    <x v="397"/>
    <n v="4.1002277904328048"/>
    <s v="134 "/>
    <x v="0"/>
    <m/>
    <d v="1899-12-30T00:00:00"/>
    <d v="1899-12-30T00:00:00"/>
    <m/>
    <n v="0"/>
    <n v="0"/>
    <d v="1899-12-30T06:23:24"/>
    <d v="1899-12-30T07:15:48"/>
    <d v="1899-12-30T03:11:42"/>
    <d v="1899-12-30T03:37:54"/>
    <n v="2997"/>
    <x v="16"/>
    <x v="4"/>
    <n v="201708"/>
    <n v="34"/>
    <n v="0"/>
    <n v="20"/>
  </r>
  <r>
    <d v="2017-08-20T00:00:00"/>
    <d v="2017-08-20T00:00:00"/>
    <x v="31"/>
    <n v="1"/>
    <n v="0"/>
    <n v="14"/>
    <n v="12"/>
    <d v="1899-12-30T00:14:12"/>
    <d v="1899-12-30T00:14:12"/>
    <s v="RedEscalante"/>
    <x v="397"/>
    <n v="4.2253521126760596"/>
    <s v="145 "/>
    <x v="0"/>
    <m/>
    <d v="1899-12-30T00:00:00"/>
    <d v="1899-12-30T00:00:00"/>
    <m/>
    <n v="0"/>
    <n v="0"/>
    <d v="1899-12-30T06:12:02"/>
    <d v="1899-12-30T07:04:26"/>
    <d v="1899-12-30T03:06:01"/>
    <d v="1899-12-30T03:32:13"/>
    <n v="2968"/>
    <x v="16"/>
    <x v="4"/>
    <n v="201708"/>
    <n v="34"/>
    <n v="0"/>
    <n v="20"/>
  </r>
  <r>
    <d v="2017-08-20T00:00:00"/>
    <d v="2017-08-20T00:00:00"/>
    <x v="32"/>
    <n v="1"/>
    <n v="0"/>
    <n v="14"/>
    <n v="59"/>
    <d v="1899-12-30T00:14:59"/>
    <d v="1899-12-30T00:14:59"/>
    <s v="RedEscalante"/>
    <x v="397"/>
    <n v="4.0044493882091245"/>
    <s v="143 "/>
    <x v="0"/>
    <m/>
    <d v="1899-12-30T00:00:00"/>
    <d v="1899-12-30T00:00:00"/>
    <m/>
    <n v="0"/>
    <n v="0"/>
    <d v="1899-12-30T06:32:34"/>
    <d v="1899-12-30T07:24:58"/>
    <d v="1899-12-30T03:16:17"/>
    <d v="1899-12-30T03:42:29"/>
    <n v="3015"/>
    <x v="16"/>
    <x v="4"/>
    <n v="201708"/>
    <n v="34"/>
    <n v="0"/>
    <n v="20"/>
  </r>
  <r>
    <d v="2017-08-20T00:00:00"/>
    <d v="2017-08-20T00:00:00"/>
    <x v="33"/>
    <n v="1"/>
    <n v="0"/>
    <n v="15"/>
    <n v="24"/>
    <d v="1899-12-30T00:15:24"/>
    <d v="1899-12-30T00:15:24"/>
    <s v="RedEscalante"/>
    <x v="397"/>
    <n v="3.8961038961038992"/>
    <s v="138 "/>
    <x v="0"/>
    <m/>
    <d v="1899-12-30T00:00:00"/>
    <d v="1899-12-30T00:00:00"/>
    <m/>
    <n v="0"/>
    <n v="0"/>
    <d v="1899-12-30T06:43:29"/>
    <d v="1899-12-30T07:35:53"/>
    <d v="1899-12-30T03:21:44"/>
    <d v="1899-12-30T03:47:56"/>
    <n v="3043"/>
    <x v="16"/>
    <x v="4"/>
    <n v="201708"/>
    <n v="34"/>
    <n v="0"/>
    <n v="20"/>
  </r>
  <r>
    <d v="2017-08-20T00:00:00"/>
    <d v="2017-08-20T00:00:00"/>
    <x v="34"/>
    <n v="1"/>
    <n v="0"/>
    <n v="15"/>
    <n v="14"/>
    <d v="1899-12-30T00:15:14"/>
    <d v="1899-12-30T00:15:14"/>
    <s v="RedEscalante"/>
    <x v="397"/>
    <n v="3.938730853391688"/>
    <s v="138 "/>
    <x v="0"/>
    <m/>
    <d v="1899-12-30T00:00:00"/>
    <d v="1899-12-30T00:00:00"/>
    <m/>
    <n v="0"/>
    <n v="0"/>
    <d v="1899-12-30T06:39:07"/>
    <d v="1899-12-30T07:31:31"/>
    <d v="1899-12-30T03:19:33"/>
    <d v="1899-12-30T03:45:45"/>
    <n v="3031"/>
    <x v="16"/>
    <x v="4"/>
    <n v="201708"/>
    <n v="34"/>
    <n v="0"/>
    <n v="20"/>
  </r>
  <r>
    <d v="2017-08-20T00:00:00"/>
    <d v="2017-08-20T00:00:00"/>
    <x v="35"/>
    <n v="1"/>
    <n v="0"/>
    <n v="15"/>
    <n v="38"/>
    <d v="1899-12-30T00:15:38"/>
    <d v="1899-12-30T00:15:38"/>
    <s v="RedEscalante"/>
    <x v="397"/>
    <n v="3.837953091684438"/>
    <s v="141 "/>
    <x v="0"/>
    <m/>
    <d v="1899-12-30T00:00:00"/>
    <d v="1899-12-30T00:00:00"/>
    <m/>
    <n v="0"/>
    <n v="0"/>
    <d v="1899-12-30T06:49:36"/>
    <d v="1899-12-30T07:42:00"/>
    <d v="1899-12-30T03:24:48"/>
    <d v="1899-12-30T03:51:00"/>
    <n v="3058"/>
    <x v="16"/>
    <x v="4"/>
    <n v="201708"/>
    <n v="34"/>
    <n v="0"/>
    <n v="20"/>
  </r>
  <r>
    <d v="2017-08-20T00:00:00"/>
    <d v="2017-08-20T00:00:00"/>
    <x v="36"/>
    <n v="1"/>
    <n v="0"/>
    <n v="14"/>
    <n v="47"/>
    <d v="1899-12-30T00:14:47"/>
    <d v="1899-12-30T00:14:47"/>
    <s v="RedEscalante"/>
    <x v="397"/>
    <n v="4.0586245772266105"/>
    <s v="146 "/>
    <x v="0"/>
    <m/>
    <d v="1899-12-30T00:00:00"/>
    <d v="1899-12-30T00:00:00"/>
    <m/>
    <n v="0"/>
    <n v="0"/>
    <d v="1899-12-30T06:27:19"/>
    <d v="1899-12-30T07:19:43"/>
    <d v="1899-12-30T03:13:40"/>
    <d v="1899-12-30T03:39:52"/>
    <n v="3002"/>
    <x v="16"/>
    <x v="4"/>
    <n v="201708"/>
    <n v="34"/>
    <n v="0"/>
    <n v="20"/>
  </r>
  <r>
    <d v="2017-08-25T00:00:00"/>
    <d v="2017-08-25T00:00:00"/>
    <x v="2"/>
    <n v="3.25"/>
    <n v="0"/>
    <n v="49"/>
    <n v="47"/>
    <d v="1899-12-30T00:49:47"/>
    <d v="1899-12-30T00:15:19"/>
    <s v="RedEscalante"/>
    <x v="493"/>
    <n v="3.9169735520589253"/>
    <n v="147"/>
    <x v="14"/>
    <s v="Trails"/>
    <d v="1899-12-30T06:41:20"/>
    <d v="1899-12-30T03:20:40"/>
    <m/>
    <n v="0"/>
    <n v="0"/>
    <d v="1899-12-30T06:41:20"/>
    <d v="1899-12-30T07:33:44"/>
    <d v="1899-12-30T03:20:40"/>
    <d v="1899-12-30T03:46:52"/>
    <n v="3036"/>
    <x v="16"/>
    <x v="4"/>
    <n v="201708"/>
    <n v="34"/>
    <n v="4"/>
    <n v="25"/>
  </r>
  <r>
    <d v="2017-08-29T00:00:00"/>
    <d v="2017-08-29T00:00:00"/>
    <x v="2"/>
    <n v="3.2"/>
    <n v="0"/>
    <n v="31"/>
    <n v="19"/>
    <d v="1899-12-30T00:31:19"/>
    <d v="1899-12-30T00:09:47"/>
    <s v="AltraBlue"/>
    <x v="351"/>
    <n v="6.1309207025013359"/>
    <n v="152"/>
    <x v="14"/>
    <s v="Ran with Cascone"/>
    <d v="1899-12-30T04:16:24"/>
    <d v="1899-12-30T02:08:12"/>
    <m/>
    <n v="0"/>
    <n v="0"/>
    <d v="1899-12-30T04:16:24"/>
    <d v="1899-12-30T05:08:48"/>
    <d v="1899-12-30T02:08:12"/>
    <d v="1899-12-30T02:34:24"/>
    <n v="1338"/>
    <x v="16"/>
    <x v="4"/>
    <n v="201708"/>
    <n v="35"/>
    <n v="3"/>
    <n v="29"/>
  </r>
  <r>
    <d v="2017-08-31T00:00:00"/>
    <d v="2017-08-31T00:00:00"/>
    <x v="2"/>
    <n v="3.2"/>
    <n v="0"/>
    <n v="34"/>
    <n v="31"/>
    <d v="1899-12-30T00:34:31"/>
    <d v="1899-12-30T00:10:47"/>
    <s v="AltraBlue"/>
    <x v="351"/>
    <n v="5.5625301786576582"/>
    <n v="151"/>
    <x v="2"/>
    <m/>
    <d v="1899-12-30T04:42:36"/>
    <d v="1899-12-30T02:21:18"/>
    <m/>
    <n v="0"/>
    <n v="0"/>
    <d v="1899-12-30T04:42:36"/>
    <d v="1899-12-30T05:35:00"/>
    <d v="1899-12-30T02:21:18"/>
    <d v="1899-12-30T02:47:30"/>
    <n v="2123"/>
    <x v="16"/>
    <x v="4"/>
    <n v="201708"/>
    <n v="35"/>
    <n v="1"/>
    <n v="31"/>
  </r>
  <r>
    <d v="2017-09-04T00:00:00"/>
    <d v="2017-09-04T00:00:00"/>
    <x v="2"/>
    <n v="3.1"/>
    <n v="0"/>
    <n v="27"/>
    <n v="25"/>
    <d v="1899-12-30T00:27:25"/>
    <d v="1899-12-30T00:08:51"/>
    <s v="GreyEscalante"/>
    <x v="112"/>
    <n v="6.7841945288753847"/>
    <n v="156"/>
    <x v="2"/>
    <m/>
    <d v="1899-12-30T03:51:43"/>
    <d v="1899-12-30T01:55:51"/>
    <m/>
    <n v="0"/>
    <n v="0"/>
    <d v="1899-12-30T03:51:43"/>
    <d v="1899-12-30T04:44:07"/>
    <d v="1899-12-30T01:55:51"/>
    <d v="1899-12-30T02:22:03"/>
    <n v="873"/>
    <x v="16"/>
    <x v="5"/>
    <n v="201709"/>
    <n v="36"/>
    <n v="3"/>
    <n v="4"/>
  </r>
  <r>
    <d v="2017-09-07T00:00:00"/>
    <d v="2017-09-07T00:00:00"/>
    <x v="2"/>
    <n v="4"/>
    <n v="0"/>
    <n v="39"/>
    <n v="50"/>
    <d v="1899-12-30T00:39:50"/>
    <d v="1899-12-30T00:09:58"/>
    <s v="AltraBlue"/>
    <x v="582"/>
    <n v="6.0251046025104644"/>
    <n v="156"/>
    <x v="2"/>
    <s v="https://connect.garmin.com/modern/activity/1963966443"/>
    <d v="1899-12-30T04:20:55"/>
    <d v="1899-12-30T02:10:27"/>
    <m/>
    <n v="0"/>
    <n v="0"/>
    <d v="1899-12-30T04:20:55"/>
    <d v="1899-12-30T05:13:19"/>
    <d v="1899-12-30T02:10:27"/>
    <d v="1899-12-30T02:36:39"/>
    <n v="1484"/>
    <x v="16"/>
    <x v="5"/>
    <n v="201709"/>
    <n v="36"/>
    <n v="2"/>
    <n v="7"/>
  </r>
  <r>
    <d v="2017-09-08T00:00:00"/>
    <d v="2017-09-08T00:00:00"/>
    <x v="2"/>
    <n v="3.7"/>
    <n v="0"/>
    <n v="58"/>
    <n v="40"/>
    <d v="1899-12-30T00:58:40"/>
    <d v="1899-12-30T00:15:51"/>
    <s v="LonePeak"/>
    <x v="570"/>
    <n v="3.7840909090909127"/>
    <n v="152"/>
    <x v="14"/>
    <m/>
    <d v="1899-12-30T06:55:25"/>
    <d v="1899-12-30T03:27:43"/>
    <m/>
    <n v="0"/>
    <n v="0"/>
    <d v="1899-12-30T06:55:25"/>
    <d v="1899-12-30T07:47:49"/>
    <d v="1899-12-30T03:27:43"/>
    <d v="1899-12-30T03:53:55"/>
    <n v="3069"/>
    <x v="16"/>
    <x v="5"/>
    <n v="201709"/>
    <n v="36"/>
    <n v="0"/>
    <n v="8"/>
  </r>
  <r>
    <d v="2017-09-09T00:00:00"/>
    <d v="2017-09-09T00:00:00"/>
    <x v="2"/>
    <n v="3.33"/>
    <n v="0"/>
    <n v="41"/>
    <n v="21"/>
    <d v="1899-12-30T00:41:21"/>
    <d v="1899-12-30T00:12:25"/>
    <s v="LonePeak"/>
    <x v="634"/>
    <n v="4.8319226118500644"/>
    <n v="146"/>
    <x v="2"/>
    <m/>
    <d v="1899-12-30T05:25:20"/>
    <d v="1899-12-30T02:42:40"/>
    <m/>
    <n v="0"/>
    <n v="0"/>
    <d v="1899-12-30T05:25:20"/>
    <d v="1899-12-30T06:17:44"/>
    <d v="1899-12-30T02:42:40"/>
    <d v="1899-12-30T03:08:52"/>
    <n v="2786"/>
    <x v="16"/>
    <x v="5"/>
    <n v="201709"/>
    <n v="36"/>
    <n v="0"/>
    <n v="9"/>
  </r>
  <r>
    <d v="2017-09-12T00:00:00"/>
    <d v="2017-09-12T00:00:00"/>
    <x v="2"/>
    <n v="5"/>
    <n v="0"/>
    <n v="49"/>
    <n v="27"/>
    <d v="1899-12-30T00:49:27"/>
    <d v="1899-12-30T00:09:53"/>
    <s v="AltraBlue"/>
    <x v="635"/>
    <n v="6.0667340748230583"/>
    <n v="150"/>
    <x v="2"/>
    <m/>
    <d v="1899-12-30T04:19:07"/>
    <d v="1899-12-30T02:09:34"/>
    <m/>
    <n v="0"/>
    <n v="0"/>
    <d v="1899-12-30T04:19:07"/>
    <d v="1899-12-30T05:11:31"/>
    <d v="1899-12-30T02:09:34"/>
    <d v="1899-12-30T02:35:46"/>
    <n v="1441"/>
    <x v="16"/>
    <x v="5"/>
    <n v="201709"/>
    <n v="37"/>
    <n v="2"/>
    <n v="12"/>
  </r>
  <r>
    <d v="2017-09-14T00:00:00"/>
    <d v="2017-09-14T00:00:00"/>
    <x v="2"/>
    <n v="3.2"/>
    <n v="0"/>
    <n v="35"/>
    <n v="0"/>
    <d v="1899-12-30T00:35:00"/>
    <d v="1899-12-30T00:10:56"/>
    <s v="AltraBlue"/>
    <x v="351"/>
    <n v="5.4857142857142902"/>
    <n v="147"/>
    <x v="4"/>
    <m/>
    <d v="1899-12-30T04:46:34"/>
    <d v="1899-12-30T02:23:17"/>
    <m/>
    <n v="0"/>
    <n v="0"/>
    <d v="1899-12-30T04:46:34"/>
    <d v="1899-12-30T05:38:58"/>
    <d v="1899-12-30T02:23:17"/>
    <d v="1899-12-30T02:49:29"/>
    <n v="2219"/>
    <x v="16"/>
    <x v="5"/>
    <n v="201709"/>
    <n v="37"/>
    <n v="1"/>
    <n v="14"/>
  </r>
  <r>
    <d v="2017-09-15T00:00:00"/>
    <d v="2017-09-15T00:00:00"/>
    <x v="2"/>
    <n v="3.8"/>
    <n v="1"/>
    <n v="4"/>
    <n v="47"/>
    <d v="1899-12-30T01:04:47"/>
    <d v="1899-12-30T00:17:03"/>
    <s v="LonePeak"/>
    <x v="570"/>
    <n v="3.5194237200926191"/>
    <n v="145"/>
    <x v="4"/>
    <m/>
    <d v="1899-12-30T07:26:40"/>
    <d v="1899-12-30T03:43:20"/>
    <m/>
    <n v="0"/>
    <n v="0"/>
    <d v="1899-12-30T07:26:40"/>
    <d v="1899-12-30T08:19:04"/>
    <d v="1899-12-30T03:43:20"/>
    <d v="1899-12-30T04:09:32"/>
    <n v="3099"/>
    <x v="16"/>
    <x v="5"/>
    <n v="201709"/>
    <n v="37"/>
    <n v="0"/>
    <n v="15"/>
  </r>
  <r>
    <d v="2017-09-21T00:00:00"/>
    <d v="2017-09-21T00:00:00"/>
    <x v="2"/>
    <n v="3.2"/>
    <n v="0"/>
    <n v="32"/>
    <n v="17"/>
    <d v="1899-12-30T00:32:17"/>
    <d v="1899-12-30T00:10:05"/>
    <s v="GreyEscalante"/>
    <x v="351"/>
    <n v="5.9473412493546771"/>
    <n v="152"/>
    <x v="7"/>
    <s v="https://www.strava.com/activities/1194757529"/>
    <d v="1899-12-30T04:24:19"/>
    <d v="1899-12-30T02:12:10"/>
    <m/>
    <n v="0"/>
    <n v="0"/>
    <d v="1899-12-30T04:24:19"/>
    <d v="1899-12-30T05:16:43"/>
    <d v="1899-12-30T02:12:10"/>
    <d v="1899-12-30T02:38:22"/>
    <n v="1613"/>
    <x v="16"/>
    <x v="5"/>
    <n v="201709"/>
    <n v="38"/>
    <n v="5"/>
    <n v="21"/>
  </r>
  <r>
    <d v="2017-09-22T00:00:00"/>
    <d v="2017-09-22T00:00:00"/>
    <x v="2"/>
    <n v="4"/>
    <n v="1"/>
    <n v="0"/>
    <n v="5"/>
    <d v="1899-12-30T01:00:05"/>
    <d v="1899-12-30T00:15:01"/>
    <s v="LonePeak"/>
    <x v="636"/>
    <n v="3.9944521497919587"/>
    <n v="150"/>
    <x v="4"/>
    <m/>
    <d v="1899-12-30T06:33:33"/>
    <d v="1899-12-30T03:16:46"/>
    <m/>
    <n v="0"/>
    <n v="0"/>
    <d v="1899-12-30T06:33:33"/>
    <d v="1899-12-30T07:25:57"/>
    <d v="1899-12-30T03:16:46"/>
    <d v="1899-12-30T03:42:58"/>
    <n v="3020"/>
    <x v="16"/>
    <x v="5"/>
    <n v="201709"/>
    <n v="38"/>
    <n v="0"/>
    <n v="22"/>
  </r>
  <r>
    <d v="2017-09-23T00:00:00"/>
    <d v="2017-09-23T00:00:00"/>
    <x v="2"/>
    <n v="7.85"/>
    <n v="2"/>
    <n v="11"/>
    <n v="6"/>
    <d v="1899-12-30T02:11:06"/>
    <d v="1899-12-30T00:16:42"/>
    <s v="LonePeak"/>
    <x v="637"/>
    <n v="3.5926773455377599"/>
    <n v="152"/>
    <x v="4"/>
    <m/>
    <d v="1899-12-30T07:17:33"/>
    <d v="1899-12-30T03:38:47"/>
    <m/>
    <n v="0"/>
    <n v="0"/>
    <d v="1899-12-30T07:17:33"/>
    <d v="1899-12-30T08:09:57"/>
    <d v="1899-12-30T03:38:47"/>
    <d v="1899-12-30T04:04:59"/>
    <n v="3089"/>
    <x v="16"/>
    <x v="5"/>
    <n v="201709"/>
    <n v="38"/>
    <n v="0"/>
    <n v="23"/>
  </r>
  <r>
    <d v="2017-09-24T00:00:00"/>
    <d v="2017-09-24T00:00:00"/>
    <x v="2"/>
    <n v="3.1"/>
    <n v="0"/>
    <n v="40"/>
    <n v="1"/>
    <d v="1899-12-30T00:40:01"/>
    <d v="1899-12-30T00:12:55"/>
    <s v="LonePeak"/>
    <x v="413"/>
    <n v="4.6480633069554385"/>
    <n v="131"/>
    <x v="4"/>
    <s v="Ran with Hunter"/>
    <d v="1899-12-30T05:38:12"/>
    <d v="1899-12-30T02:49:06"/>
    <m/>
    <n v="0"/>
    <n v="0"/>
    <d v="1899-12-30T05:38:12"/>
    <d v="1899-12-30T06:30:36"/>
    <d v="1899-12-30T02:49:06"/>
    <d v="1899-12-30T03:15:18"/>
    <n v="2859"/>
    <x v="16"/>
    <x v="5"/>
    <n v="201709"/>
    <n v="39"/>
    <n v="0"/>
    <n v="24"/>
  </r>
  <r>
    <d v="2017-09-30T00:00:00"/>
    <d v="2017-09-30T00:00:00"/>
    <x v="2"/>
    <n v="5"/>
    <n v="0"/>
    <n v="57"/>
    <n v="18"/>
    <d v="1899-12-30T00:57:18"/>
    <d v="1899-12-30T00:11:28"/>
    <s v="LonePeak"/>
    <x v="531"/>
    <n v="5.2356020942408419"/>
    <n v="161"/>
    <x v="14"/>
    <m/>
    <d v="1899-12-30T05:00:15"/>
    <d v="1899-12-30T02:30:08"/>
    <m/>
    <n v="0"/>
    <n v="0"/>
    <d v="1899-12-30T05:00:15"/>
    <d v="1899-12-30T05:52:39"/>
    <d v="1899-12-30T02:30:08"/>
    <d v="1899-12-30T02:56:20"/>
    <n v="2494"/>
    <x v="16"/>
    <x v="5"/>
    <n v="201709"/>
    <n v="39"/>
    <n v="5"/>
    <n v="30"/>
  </r>
  <r>
    <d v="2017-10-01T00:00:00"/>
    <d v="2017-10-01T00:00:00"/>
    <x v="2"/>
    <n v="6.7"/>
    <n v="1"/>
    <n v="50"/>
    <n v="44"/>
    <d v="1899-12-30T01:50:44"/>
    <d v="1899-12-30T00:16:32"/>
    <s v="LonePeak"/>
    <x v="638"/>
    <n v="3.6303431667670107"/>
    <n v="152"/>
    <x v="14"/>
    <s v="https://connect.garmin.com/modern/activity/2026844501"/>
    <d v="1899-12-30T07:13:01"/>
    <d v="1899-12-30T03:36:31"/>
    <m/>
    <n v="0"/>
    <n v="0"/>
    <d v="1899-12-30T07:13:01"/>
    <d v="1899-12-30T08:05:25"/>
    <d v="1899-12-30T03:36:31"/>
    <d v="1899-12-30T04:02:43"/>
    <n v="3086"/>
    <x v="16"/>
    <x v="6"/>
    <n v="201710"/>
    <n v="40"/>
    <n v="0"/>
    <n v="1"/>
  </r>
  <r>
    <d v="2017-10-05T00:00:00"/>
    <d v="2017-10-05T00:00:00"/>
    <x v="2"/>
    <n v="3.2"/>
    <n v="0"/>
    <n v="35"/>
    <n v="54"/>
    <d v="1899-12-30T00:35:54"/>
    <d v="1899-12-30T00:11:13"/>
    <s v="GreyEscalante"/>
    <x v="351"/>
    <n v="5.3481894150417872"/>
    <n v="148"/>
    <x v="4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6"/>
    <n v="201710"/>
    <n v="40"/>
    <n v="3"/>
    <n v="5"/>
  </r>
  <r>
    <d v="2017-10-06T00:00:00"/>
    <d v="2017-10-06T00:00:00"/>
    <x v="2"/>
    <n v="3.3"/>
    <n v="0"/>
    <n v="49"/>
    <n v="57"/>
    <d v="1899-12-30T00:49:57"/>
    <d v="1899-12-30T00:15:08"/>
    <s v="LonePeak"/>
    <x v="493"/>
    <n v="3.9639639639639666"/>
    <n v="138"/>
    <x v="14"/>
    <m/>
    <d v="1899-12-30T06:36:34"/>
    <d v="1899-12-30T03:18:17"/>
    <m/>
    <n v="0"/>
    <n v="0"/>
    <d v="1899-12-30T06:36:34"/>
    <d v="1899-12-30T07:28:58"/>
    <d v="1899-12-30T03:18:17"/>
    <d v="1899-12-30T03:44:29"/>
    <n v="3027"/>
    <x v="16"/>
    <x v="6"/>
    <n v="201710"/>
    <n v="40"/>
    <n v="0"/>
    <n v="6"/>
  </r>
  <r>
    <d v="2017-10-06T00:00:00"/>
    <d v="2017-10-06T00:00:00"/>
    <x v="2"/>
    <n v="5.2"/>
    <n v="0"/>
    <n v="58"/>
    <n v="3"/>
    <d v="1899-12-30T00:58:03"/>
    <d v="1899-12-30T00:11:10"/>
    <s v="LonePeak"/>
    <x v="639"/>
    <n v="5.3746770025839847"/>
    <n v="154"/>
    <x v="4"/>
    <s v="Ran with Cascone"/>
    <d v="1899-12-30T04:52:29"/>
    <d v="1899-12-30T02:26:14"/>
    <m/>
    <n v="0"/>
    <n v="0"/>
    <d v="1899-12-30T04:52:29"/>
    <d v="1899-12-30T05:44:53"/>
    <d v="1899-12-30T02:26:14"/>
    <d v="1899-12-30T02:52:26"/>
    <n v="2350"/>
    <x v="16"/>
    <x v="6"/>
    <n v="201710"/>
    <n v="40"/>
    <n v="0"/>
    <n v="6"/>
  </r>
  <r>
    <d v="2017-10-07T00:00:00"/>
    <d v="2017-10-07T00:00:00"/>
    <x v="2"/>
    <n v="7.6"/>
    <n v="2"/>
    <n v="7"/>
    <n v="16"/>
    <d v="1899-12-30T02:07:16"/>
    <d v="1899-12-30T00:16:45"/>
    <s v="LonePeak"/>
    <x v="638"/>
    <n v="3.583027763226823"/>
    <n v="0"/>
    <x v="4"/>
    <m/>
    <d v="1899-12-30T07:18:44"/>
    <d v="1899-12-30T03:39:22"/>
    <m/>
    <n v="0"/>
    <n v="0"/>
    <d v="1899-12-30T07:18:44"/>
    <d v="1899-12-30T08:11:08"/>
    <d v="1899-12-30T03:39:22"/>
    <d v="1899-12-30T04:05:34"/>
    <n v="3091"/>
    <x v="16"/>
    <x v="6"/>
    <n v="201710"/>
    <n v="40"/>
    <n v="0"/>
    <n v="7"/>
  </r>
  <r>
    <d v="2017-10-08T00:00:00"/>
    <d v="2017-10-08T00:00:00"/>
    <x v="2"/>
    <n v="4"/>
    <n v="0"/>
    <n v="45"/>
    <n v="52"/>
    <d v="1899-12-30T00:45:52"/>
    <d v="1899-12-30T00:11:28"/>
    <s v="LonePeak"/>
    <x v="2"/>
    <n v="5.2325581395348877"/>
    <n v="0"/>
    <x v="13"/>
    <m/>
    <d v="1899-12-30T05:00:26"/>
    <d v="1899-12-30T02:30:13"/>
    <m/>
    <n v="0"/>
    <n v="0"/>
    <d v="1899-12-30T05:00:26"/>
    <d v="1899-12-30T05:52:50"/>
    <d v="1899-12-30T02:30:13"/>
    <d v="1899-12-30T02:56:25"/>
    <n v="2496"/>
    <x v="16"/>
    <x v="6"/>
    <n v="201710"/>
    <n v="41"/>
    <n v="0"/>
    <n v="8"/>
  </r>
  <r>
    <d v="2017-10-10T00:00:00"/>
    <d v="2017-10-10T00:00:00"/>
    <x v="2"/>
    <n v="3.2"/>
    <n v="0"/>
    <n v="35"/>
    <n v="59"/>
    <d v="1899-12-30T00:35:59"/>
    <d v="1899-12-30T00:11:15"/>
    <s v="RedEscalante"/>
    <x v="640"/>
    <n v="5.3358036127836996"/>
    <n v="154"/>
    <x v="14"/>
    <s v="Tableau "/>
    <d v="1899-12-30T04:54:37"/>
    <d v="1899-12-30T02:27:18"/>
    <m/>
    <n v="0"/>
    <n v="0"/>
    <d v="1899-12-30T04:54:37"/>
    <d v="1899-12-30T05:47:01"/>
    <d v="1899-12-30T02:27:18"/>
    <d v="1899-12-30T02:53:30"/>
    <n v="2380"/>
    <x v="16"/>
    <x v="6"/>
    <n v="201710"/>
    <n v="41"/>
    <n v="1"/>
    <n v="10"/>
  </r>
  <r>
    <d v="2017-10-13T00:00:00"/>
    <d v="2017-10-13T00:00:00"/>
    <x v="2"/>
    <n v="3.8"/>
    <n v="0"/>
    <n v="56"/>
    <n v="57"/>
    <d v="1899-12-30T00:56:57"/>
    <d v="1899-12-30T00:14:59"/>
    <s v="LonePeak"/>
    <x v="570"/>
    <n v="4.0035118525021982"/>
    <n v="152"/>
    <x v="14"/>
    <m/>
    <d v="1899-12-30T06:32:39"/>
    <d v="1899-12-30T03:16:20"/>
    <m/>
    <n v="0"/>
    <n v="0"/>
    <d v="1899-12-30T06:32:39"/>
    <d v="1899-12-30T07:25:03"/>
    <d v="1899-12-30T03:16:20"/>
    <d v="1899-12-30T03:42:32"/>
    <n v="3016"/>
    <x v="16"/>
    <x v="6"/>
    <n v="201710"/>
    <n v="41"/>
    <n v="2"/>
    <n v="13"/>
  </r>
  <r>
    <d v="2017-10-17T00:00:00"/>
    <d v="2017-10-17T00:00:00"/>
    <x v="2"/>
    <n v="3.25"/>
    <n v="0"/>
    <n v="32"/>
    <n v="2"/>
    <d v="1899-12-30T00:32:02"/>
    <d v="1899-12-30T00:09:51"/>
    <s v="GreyEscalante"/>
    <x v="351"/>
    <n v="6.0874089490114507"/>
    <n v="157"/>
    <x v="2"/>
    <m/>
    <d v="1899-12-30T04:18:14"/>
    <d v="1899-12-30T02:09:07"/>
    <m/>
    <n v="0"/>
    <n v="0"/>
    <d v="1899-12-30T04:18:14"/>
    <d v="1899-12-30T05:10:38"/>
    <d v="1899-12-30T02:09:07"/>
    <d v="1899-12-30T02:35:19"/>
    <n v="1406"/>
    <x v="16"/>
    <x v="6"/>
    <n v="201710"/>
    <n v="42"/>
    <n v="3"/>
    <n v="17"/>
  </r>
  <r>
    <d v="2017-10-19T00:00:00"/>
    <d v="2017-10-19T00:00:00"/>
    <x v="2"/>
    <n v="3.25"/>
    <n v="0"/>
    <n v="33"/>
    <n v="32"/>
    <d v="1899-12-30T00:33:32"/>
    <d v="1899-12-30T00:10:19"/>
    <s v="GreyEscalante"/>
    <x v="351"/>
    <n v="5.8151093439363866"/>
    <n v="154"/>
    <x v="2"/>
    <m/>
    <d v="1899-12-30T04:30:20"/>
    <d v="1899-12-30T02:15:10"/>
    <m/>
    <n v="0"/>
    <n v="0"/>
    <d v="1899-12-30T04:30:20"/>
    <d v="1899-12-30T05:22:44"/>
    <d v="1899-12-30T02:15:10"/>
    <d v="1899-12-30T02:41:22"/>
    <n v="1798"/>
    <x v="16"/>
    <x v="6"/>
    <n v="201710"/>
    <n v="42"/>
    <n v="1"/>
    <n v="19"/>
  </r>
  <r>
    <d v="2017-10-20T00:00:00"/>
    <d v="2017-10-20T00:00:00"/>
    <x v="2"/>
    <n v="3.3"/>
    <n v="0"/>
    <n v="45"/>
    <n v="44"/>
    <d v="1899-12-30T00:45:44"/>
    <d v="1899-12-30T00:13:52"/>
    <s v="LonePeak"/>
    <x v="493"/>
    <n v="4.3294460641399448"/>
    <n v="151"/>
    <x v="14"/>
    <m/>
    <d v="1899-12-30T06:03:06"/>
    <d v="1899-12-30T03:01:33"/>
    <m/>
    <n v="0"/>
    <n v="0"/>
    <d v="1899-12-30T06:03:06"/>
    <d v="1899-12-30T06:55:30"/>
    <d v="1899-12-30T03:01:33"/>
    <d v="1899-12-30T03:27:45"/>
    <n v="2938"/>
    <x v="16"/>
    <x v="6"/>
    <n v="201710"/>
    <n v="42"/>
    <n v="0"/>
    <n v="20"/>
  </r>
  <r>
    <d v="2017-10-22T00:00:00"/>
    <d v="2017-10-22T00:00:00"/>
    <x v="2"/>
    <n v="33.71"/>
    <n v="9"/>
    <n v="38"/>
    <n v="14"/>
    <d v="1899-12-30T09:38:14"/>
    <d v="1899-12-30T00:17:09"/>
    <s v="LonePeak"/>
    <x v="499"/>
    <n v="3.497895889779215"/>
    <n v="127"/>
    <x v="19"/>
    <m/>
    <d v="1899-12-30T07:29:25"/>
    <d v="1899-12-30T03:44:42"/>
    <m/>
    <n v="0"/>
    <n v="0"/>
    <d v="1899-12-30T07:29:25"/>
    <d v="1899-12-30T08:21:49"/>
    <d v="1899-12-30T03:44:42"/>
    <d v="1899-12-30T04:10:54"/>
    <n v="3101"/>
    <x v="16"/>
    <x v="6"/>
    <n v="201710"/>
    <n v="43"/>
    <n v="1"/>
    <n v="22"/>
  </r>
  <r>
    <d v="2017-10-27T00:00:00"/>
    <d v="2017-10-27T00:00:00"/>
    <x v="1"/>
    <n v="10.199999999999999"/>
    <n v="1"/>
    <n v="2"/>
    <n v="27"/>
    <d v="1899-12-30T01:02:27"/>
    <d v="1899-12-30T00:06:07"/>
    <s v="Si"/>
    <x v="17"/>
    <n v="9.7998398718975253"/>
    <n v="0"/>
    <x v="19"/>
    <m/>
    <d v="1899-12-30T11:25:44"/>
    <d v="1899-12-30T05:42:52"/>
    <m/>
    <n v="0"/>
    <n v="0"/>
    <d v="1899-12-30T02:40:25"/>
    <d v="1899-12-30T03:32:49"/>
    <d v="1899-12-30T01:20:12"/>
    <d v="1899-12-30T01:46:24"/>
    <n v="772"/>
    <x v="16"/>
    <x v="6"/>
    <n v="201710"/>
    <n v="43"/>
    <n v="4"/>
    <n v="27"/>
  </r>
  <r>
    <d v="2017-11-02T00:00:00"/>
    <d v="2017-11-02T00:00:00"/>
    <x v="2"/>
    <n v="3.2"/>
    <n v="0"/>
    <n v="35"/>
    <n v="8"/>
    <d v="1899-12-30T00:35:08"/>
    <d v="1899-12-30T00:10:59"/>
    <s v="GreyEscalante"/>
    <x v="351"/>
    <n v="5.4648956356736296"/>
    <n v="152"/>
    <x v="14"/>
    <m/>
    <d v="1899-12-30T04:47:39"/>
    <d v="1899-12-30T02:23:50"/>
    <m/>
    <n v="0"/>
    <n v="0"/>
    <d v="1899-12-30T04:47:39"/>
    <d v="1899-12-30T05:40:03"/>
    <d v="1899-12-30T02:23:50"/>
    <d v="1899-12-30T02:50:02"/>
    <n v="2238"/>
    <x v="16"/>
    <x v="7"/>
    <n v="201711"/>
    <n v="44"/>
    <n v="5"/>
    <n v="2"/>
  </r>
  <r>
    <d v="2017-11-03T00:00:00"/>
    <d v="2017-11-03T00:00:00"/>
    <x v="1"/>
    <n v="17.100000000000001"/>
    <n v="1"/>
    <n v="19"/>
    <n v="5"/>
    <d v="1899-12-30T01:19:05"/>
    <d v="1899-12-30T00:04:37"/>
    <s v="LightSpeed"/>
    <x v="17"/>
    <n v="12.973656480505808"/>
    <n v="0"/>
    <x v="14"/>
    <m/>
    <d v="1899-12-30T08:37:58"/>
    <d v="1899-12-30T04:18:59"/>
    <m/>
    <n v="0"/>
    <n v="0"/>
    <d v="1899-12-30T02:01:10"/>
    <d v="1899-12-30T02:53:34"/>
    <d v="1899-12-30T01:00:35"/>
    <d v="1899-12-30T01:26:47"/>
    <n v="685"/>
    <x v="16"/>
    <x v="7"/>
    <n v="201711"/>
    <n v="44"/>
    <n v="0"/>
    <n v="3"/>
  </r>
  <r>
    <d v="2017-11-10T00:00:00"/>
    <d v="2017-11-10T00:00:00"/>
    <x v="2"/>
    <n v="3.1"/>
    <n v="0"/>
    <n v="37"/>
    <n v="10"/>
    <d v="1899-12-30T00:37:10"/>
    <d v="1899-12-30T00:11:59"/>
    <s v="LonePeak"/>
    <x v="201"/>
    <n v="5.0044843049327401"/>
    <n v="139"/>
    <x v="14"/>
    <m/>
    <d v="1899-12-30T05:14:07"/>
    <d v="1899-12-30T02:37:04"/>
    <m/>
    <n v="0"/>
    <n v="0"/>
    <d v="1899-12-30T05:14:07"/>
    <d v="1899-12-30T06:06:31"/>
    <d v="1899-12-30T02:37:04"/>
    <d v="1899-12-30T03:03:16"/>
    <n v="2684"/>
    <x v="16"/>
    <x v="7"/>
    <n v="201711"/>
    <n v="45"/>
    <n v="6"/>
    <n v="10"/>
  </r>
  <r>
    <d v="2017-11-16T00:00:00"/>
    <d v="2017-11-16T00:00:00"/>
    <x v="2"/>
    <n v="1"/>
    <n v="0"/>
    <n v="9"/>
    <n v="27"/>
    <d v="1899-12-30T00:09:27"/>
    <d v="1899-12-30T00:09:27"/>
    <s v="GreyEscalante"/>
    <x v="274"/>
    <n v="6.3492063492063542"/>
    <n v="139"/>
    <x v="13"/>
    <m/>
    <d v="1899-12-30T04:07:35"/>
    <d v="1899-12-30T02:03:48"/>
    <m/>
    <n v="0"/>
    <n v="0"/>
    <d v="1899-12-30T04:07:35"/>
    <d v="1899-12-30T04:59:59"/>
    <d v="1899-12-30T02:03:48"/>
    <d v="1899-12-30T02:30:00"/>
    <n v="1089"/>
    <x v="16"/>
    <x v="7"/>
    <n v="201711"/>
    <n v="46"/>
    <n v="5"/>
    <n v="16"/>
  </r>
  <r>
    <d v="2017-11-17T00:00:00"/>
    <d v="2017-11-17T00:00:00"/>
    <x v="2"/>
    <n v="3"/>
    <n v="0"/>
    <n v="38"/>
    <n v="24"/>
    <d v="1899-12-30T00:38:24"/>
    <d v="1899-12-30T00:12:48"/>
    <s v="LonePeak"/>
    <x v="201"/>
    <n v="4.6875000000000036"/>
    <n v="139"/>
    <x v="14"/>
    <m/>
    <d v="1899-12-30T05:35:22"/>
    <d v="1899-12-30T02:47:41"/>
    <m/>
    <n v="0"/>
    <n v="0"/>
    <d v="1899-12-30T05:35:22"/>
    <d v="1899-12-30T06:27:46"/>
    <d v="1899-12-30T02:47:41"/>
    <d v="1899-12-30T03:13:53"/>
    <n v="2847"/>
    <x v="16"/>
    <x v="7"/>
    <n v="201711"/>
    <n v="46"/>
    <n v="0"/>
    <n v="17"/>
  </r>
  <r>
    <d v="2017-11-18T00:00:00"/>
    <d v="2017-11-18T00:00:00"/>
    <x v="0"/>
    <n v="1"/>
    <n v="0"/>
    <n v="30"/>
    <n v="33"/>
    <d v="1899-12-30T00:30:33"/>
    <d v="1899-12-30T00:30:33"/>
    <s v="PHS"/>
    <x v="362"/>
    <n v="1.9639934533551571"/>
    <n v="0"/>
    <x v="13"/>
    <m/>
    <d v="1899-12-30T01:13:19"/>
    <d v="1899-12-30T00:36:40"/>
    <m/>
    <n v="0"/>
    <n v="0"/>
    <d v="1899-12-30T13:20:25"/>
    <d v="1899-12-30T14:12:49"/>
    <d v="1899-12-30T06:40:12"/>
    <d v="1899-12-30T07:06:24"/>
    <n v="3148"/>
    <x v="16"/>
    <x v="7"/>
    <n v="201711"/>
    <n v="46"/>
    <n v="0"/>
    <n v="18"/>
  </r>
  <r>
    <d v="2017-11-20T00:00:00"/>
    <d v="2017-11-20T00:00:00"/>
    <x v="2"/>
    <n v="3.1"/>
    <n v="0"/>
    <n v="32"/>
    <n v="14"/>
    <d v="1899-12-30T00:32:14"/>
    <d v="1899-12-30T00:10:24"/>
    <s v="LonePeak"/>
    <x v="426"/>
    <n v="5.7704239917269957"/>
    <n v="165"/>
    <x v="19"/>
    <s v="Ran with Hunter"/>
    <d v="1899-12-30T04:32:25"/>
    <d v="1899-12-30T02:16:13"/>
    <m/>
    <n v="0"/>
    <n v="0"/>
    <d v="1899-12-30T04:32:25"/>
    <d v="1899-12-30T05:24:49"/>
    <d v="1899-12-30T02:16:13"/>
    <d v="1899-12-30T02:42:25"/>
    <n v="1865"/>
    <x v="16"/>
    <x v="7"/>
    <n v="201711"/>
    <n v="47"/>
    <n v="1"/>
    <n v="20"/>
  </r>
  <r>
    <d v="2017-11-21T00:00:00"/>
    <d v="2017-11-21T00:00:00"/>
    <x v="2"/>
    <n v="3"/>
    <n v="0"/>
    <n v="30"/>
    <n v="0"/>
    <d v="1899-12-30T00:30:00"/>
    <d v="1899-12-30T00:10:00"/>
    <s v="LonePeak"/>
    <x v="2"/>
    <n v="6.0000000000000053"/>
    <n v="147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7"/>
    <n v="201711"/>
    <n v="47"/>
    <n v="0"/>
    <n v="21"/>
  </r>
  <r>
    <d v="2017-11-26T00:00:00"/>
    <d v="2017-11-26T00:00:00"/>
    <x v="2"/>
    <n v="5.2"/>
    <n v="0"/>
    <n v="56"/>
    <n v="50"/>
    <d v="1899-12-30T00:56:50"/>
    <d v="1899-12-30T00:10:56"/>
    <s v="LonePeak"/>
    <x v="641"/>
    <n v="5.4897360703812357"/>
    <n v="163"/>
    <x v="19"/>
    <m/>
    <d v="1899-12-30T04:46:21"/>
    <d v="1899-12-30T02:23:11"/>
    <m/>
    <n v="0"/>
    <n v="0"/>
    <d v="1899-12-30T04:46:21"/>
    <d v="1899-12-30T05:38:45"/>
    <d v="1899-12-30T02:23:11"/>
    <d v="1899-12-30T02:49:23"/>
    <n v="2215"/>
    <x v="16"/>
    <x v="7"/>
    <n v="201711"/>
    <n v="48"/>
    <n v="4"/>
    <n v="26"/>
  </r>
  <r>
    <d v="2017-11-28T00:00:00"/>
    <d v="2017-11-28T00:00:00"/>
    <x v="2"/>
    <n v="3.25"/>
    <n v="0"/>
    <n v="33"/>
    <n v="37"/>
    <d v="1899-12-30T00:33:37"/>
    <d v="1899-12-30T00:10:21"/>
    <s v="GreyEscalante"/>
    <x v="351"/>
    <n v="5.80069410014874"/>
    <n v="149"/>
    <x v="19"/>
    <m/>
    <d v="1899-12-30T04:31:00"/>
    <d v="1899-12-30T02:15:30"/>
    <m/>
    <n v="0"/>
    <n v="0"/>
    <d v="1899-12-30T04:31:00"/>
    <d v="1899-12-30T05:23:24"/>
    <d v="1899-12-30T02:15:30"/>
    <d v="1899-12-30T02:41:42"/>
    <n v="1817"/>
    <x v="16"/>
    <x v="7"/>
    <n v="201711"/>
    <n v="48"/>
    <n v="1"/>
    <n v="28"/>
  </r>
  <r>
    <d v="2017-11-28T00:00:00"/>
    <d v="2017-11-28T00:00:00"/>
    <x v="0"/>
    <n v="1"/>
    <n v="0"/>
    <n v="32"/>
    <n v="38"/>
    <d v="1899-12-30T00:32:38"/>
    <d v="1899-12-30T00:32:38"/>
    <s v="PHS"/>
    <x v="362"/>
    <n v="1.8386108273748738"/>
    <n v="0"/>
    <x v="13"/>
    <m/>
    <d v="1899-12-30T01:18:19"/>
    <d v="1899-12-30T00:39:10"/>
    <m/>
    <n v="0"/>
    <n v="0"/>
    <d v="1899-12-30T14:15:00"/>
    <d v="1899-12-30T15:07:24"/>
    <d v="1899-12-30T07:07:30"/>
    <d v="1899-12-30T07:33:42"/>
    <n v="3186"/>
    <x v="16"/>
    <x v="7"/>
    <n v="201711"/>
    <n v="48"/>
    <n v="0"/>
    <n v="28"/>
  </r>
  <r>
    <d v="2017-11-29T00:00:00"/>
    <d v="2017-11-29T00:00:00"/>
    <x v="2"/>
    <n v="3.25"/>
    <n v="0"/>
    <n v="34"/>
    <n v="2"/>
    <d v="1899-12-30T00:34:02"/>
    <d v="1899-12-30T00:10:28"/>
    <s v="GreyEscalante"/>
    <x v="351"/>
    <n v="5.7296767874632764"/>
    <n v="148"/>
    <x v="19"/>
    <m/>
    <d v="1899-12-30T04:34:22"/>
    <d v="1899-12-30T02:17:11"/>
    <m/>
    <n v="0"/>
    <n v="0"/>
    <d v="1899-12-30T04:34:22"/>
    <d v="1899-12-30T05:26:46"/>
    <d v="1899-12-30T02:17:11"/>
    <d v="1899-12-30T02:43:23"/>
    <n v="1917"/>
    <x v="16"/>
    <x v="7"/>
    <n v="201711"/>
    <n v="48"/>
    <n v="0"/>
    <n v="29"/>
  </r>
  <r>
    <d v="2017-11-30T00:00:00"/>
    <d v="2017-11-30T00:00:00"/>
    <x v="2"/>
    <n v="3"/>
    <n v="0"/>
    <n v="31"/>
    <n v="7"/>
    <d v="1899-12-30T00:31:07"/>
    <d v="1899-12-30T00:10:22"/>
    <s v="GreyEscalante"/>
    <x v="356"/>
    <n v="5.7846813069094853"/>
    <n v="146"/>
    <x v="19"/>
    <m/>
    <d v="1899-12-30T04:31:45"/>
    <d v="1899-12-30T02:15:53"/>
    <m/>
    <n v="0"/>
    <n v="0"/>
    <d v="1899-12-30T04:31:45"/>
    <d v="1899-12-30T05:24:09"/>
    <d v="1899-12-30T02:15:53"/>
    <d v="1899-12-30T02:42:05"/>
    <n v="1844"/>
    <x v="16"/>
    <x v="7"/>
    <n v="201711"/>
    <n v="48"/>
    <n v="0"/>
    <n v="30"/>
  </r>
  <r>
    <d v="2017-12-01T00:00:00"/>
    <d v="2017-12-01T00:00:00"/>
    <x v="2"/>
    <n v="3.75"/>
    <n v="0"/>
    <n v="47"/>
    <n v="1"/>
    <d v="1899-12-30T00:47:01"/>
    <d v="1899-12-30T00:12:32"/>
    <s v="LonePeak"/>
    <x v="642"/>
    <n v="4.785537043601563"/>
    <n v="146"/>
    <x v="19"/>
    <m/>
    <d v="1899-12-30T05:28:29"/>
    <d v="1899-12-30T02:44:15"/>
    <m/>
    <n v="0"/>
    <n v="0"/>
    <d v="1899-12-30T05:28:29"/>
    <d v="1899-12-30T06:20:53"/>
    <d v="1899-12-30T02:44:15"/>
    <d v="1899-12-30T03:10:27"/>
    <n v="2810"/>
    <x v="16"/>
    <x v="11"/>
    <n v="201712"/>
    <n v="48"/>
    <n v="0"/>
    <n v="1"/>
  </r>
  <r>
    <d v="2017-12-17T00:00:00"/>
    <d v="2017-12-17T00:00:00"/>
    <x v="2"/>
    <n v="3.16"/>
    <n v="0"/>
    <n v="30"/>
    <n v="1"/>
    <d v="1899-12-30T00:30:01"/>
    <d v="1899-12-30T00:09:30"/>
    <s v="LonePeak"/>
    <x v="2"/>
    <n v="6.3164908384231033"/>
    <n v="139"/>
    <x v="13"/>
    <m/>
    <d v="1899-12-30T04:08:52"/>
    <d v="1899-12-30T02:04:26"/>
    <m/>
    <n v="0"/>
    <n v="0"/>
    <d v="1899-12-30T04:08:52"/>
    <d v="1899-12-30T05:01:16"/>
    <d v="1899-12-30T02:04:26"/>
    <d v="1899-12-30T02:30:38"/>
    <n v="1121"/>
    <x v="16"/>
    <x v="11"/>
    <n v="201712"/>
    <n v="51"/>
    <n v="15"/>
    <n v="17"/>
  </r>
  <r>
    <d v="2017-12-19T00:00:00"/>
    <d v="2017-12-19T00:00:00"/>
    <x v="0"/>
    <n v="0.75"/>
    <n v="0"/>
    <n v="22"/>
    <n v="9"/>
    <d v="1899-12-30T00:22:09"/>
    <d v="1899-12-30T00:29:32"/>
    <s v="PHS"/>
    <x v="362"/>
    <n v="2.0316027088036135"/>
    <n v="0"/>
    <x v="13"/>
    <m/>
    <d v="1899-12-30T01:10:53"/>
    <d v="1899-12-30T00:35:26"/>
    <m/>
    <n v="0"/>
    <n v="0"/>
    <d v="1899-12-30T12:53:46"/>
    <d v="1899-12-30T13:46:10"/>
    <d v="1899-12-30T06:26:53"/>
    <d v="1899-12-30T06:53:05"/>
    <n v="3132"/>
    <x v="16"/>
    <x v="11"/>
    <n v="201712"/>
    <n v="51"/>
    <n v="1"/>
    <n v="19"/>
  </r>
  <r>
    <d v="2017-12-26T00:00:00"/>
    <d v="2017-12-26T00:00:00"/>
    <x v="2"/>
    <n v="3"/>
    <n v="0"/>
    <n v="32"/>
    <n v="22"/>
    <d v="1899-12-30T00:32:22"/>
    <d v="1899-12-30T00:10:47"/>
    <s v="AltraOne"/>
    <x v="2"/>
    <n v="5.5612770339855855"/>
    <n v="145"/>
    <x v="13"/>
    <m/>
    <d v="1899-12-30T04:42:40"/>
    <d v="1899-12-30T02:21:20"/>
    <m/>
    <n v="0"/>
    <n v="0"/>
    <d v="1899-12-30T04:42:40"/>
    <d v="1899-12-30T05:35:04"/>
    <d v="1899-12-30T02:21:20"/>
    <d v="1899-12-30T02:47:32"/>
    <n v="2125"/>
    <x v="16"/>
    <x v="11"/>
    <n v="201712"/>
    <n v="52"/>
    <n v="6"/>
    <n v="26"/>
  </r>
  <r>
    <d v="2017-12-28T00:00:00"/>
    <d v="2017-12-28T00:00:00"/>
    <x v="2"/>
    <n v="3"/>
    <n v="0"/>
    <n v="31"/>
    <n v="17"/>
    <d v="1899-12-30T00:31:17"/>
    <d v="1899-12-30T00:10:26"/>
    <s v="GreyEscalante"/>
    <x v="274"/>
    <n v="5.7538625466169462"/>
    <n v="149"/>
    <x v="13"/>
    <m/>
    <d v="1899-12-30T04:33:12"/>
    <d v="1899-12-30T02:16:36"/>
    <m/>
    <n v="0"/>
    <n v="0"/>
    <d v="1899-12-30T04:33:12"/>
    <d v="1899-12-30T05:25:36"/>
    <d v="1899-12-30T02:16:36"/>
    <d v="1899-12-30T02:42:48"/>
    <n v="1888"/>
    <x v="16"/>
    <x v="11"/>
    <n v="201712"/>
    <n v="52"/>
    <n v="1"/>
    <n v="28"/>
  </r>
  <r>
    <d v="2017-12-31T00:00:00"/>
    <d v="2017-12-31T00:00:00"/>
    <x v="1"/>
    <n v="12"/>
    <n v="0"/>
    <n v="50"/>
    <n v="7"/>
    <d v="1899-12-30T00:50:07"/>
    <d v="1899-12-30T00:04:11"/>
    <s v="B-Shiv"/>
    <x v="580"/>
    <n v="14.36647821749253"/>
    <n v="126"/>
    <x v="13"/>
    <m/>
    <d v="1899-12-30T07:47:45"/>
    <d v="1899-12-30T03:53:53"/>
    <m/>
    <n v="0"/>
    <n v="0"/>
    <d v="1899-12-30T01:49:25"/>
    <d v="1899-12-30T02:41:49"/>
    <d v="1899-12-30T00:54:43"/>
    <d v="1899-12-30T01:20:55"/>
    <n v="565"/>
    <x v="16"/>
    <x v="11"/>
    <n v="201712"/>
    <n v="53"/>
    <n v="2"/>
    <n v="31"/>
  </r>
  <r>
    <d v="2018-01-01T00:00:00"/>
    <d v="2018-01-01T00:00:00"/>
    <x v="2"/>
    <n v="3"/>
    <n v="0"/>
    <n v="30"/>
    <n v="2"/>
    <d v="1899-12-30T00:30:02"/>
    <d v="1899-12-30T00:10:01"/>
    <s v="AltraOne"/>
    <x v="2"/>
    <n v="5.9933407325194281"/>
    <n v="145"/>
    <x v="13"/>
    <m/>
    <d v="1899-12-30T04:22:17"/>
    <d v="1899-12-30T02:11:09"/>
    <m/>
    <n v="0"/>
    <n v="0"/>
    <d v="1899-12-30T04:22:17"/>
    <d v="1899-12-30T05:14:41"/>
    <d v="1899-12-30T02:11:09"/>
    <d v="1899-12-30T02:37:21"/>
    <n v="1558"/>
    <x v="17"/>
    <x v="8"/>
    <n v="201801"/>
    <n v="1"/>
    <n v="0"/>
    <n v="1"/>
  </r>
  <r>
    <d v="2018-01-02T00:00:00"/>
    <d v="2018-01-02T00:00:00"/>
    <x v="2"/>
    <n v="3"/>
    <n v="0"/>
    <n v="30"/>
    <n v="16"/>
    <d v="1899-12-30T00:30:16"/>
    <d v="1899-12-30T00:10:05"/>
    <s v="GreyEscalante"/>
    <x v="274"/>
    <n v="5.947136563876656"/>
    <n v="139"/>
    <x v="13"/>
    <m/>
    <d v="1899-12-30T04:24:20"/>
    <d v="1899-12-30T02:12:10"/>
    <m/>
    <n v="0"/>
    <n v="0"/>
    <d v="1899-12-30T04:24:20"/>
    <d v="1899-12-30T05:16:44"/>
    <d v="1899-12-30T02:12:10"/>
    <d v="1899-12-30T02:38:22"/>
    <n v="1614"/>
    <x v="17"/>
    <x v="8"/>
    <n v="201801"/>
    <n v="1"/>
    <n v="0"/>
    <n v="2"/>
  </r>
  <r>
    <d v="2018-01-03T00:00:00"/>
    <d v="2018-01-03T00:00:00"/>
    <x v="1"/>
    <n v="5"/>
    <n v="0"/>
    <n v="15"/>
    <n v="0"/>
    <d v="1899-12-30T00:15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1"/>
    <n v="0"/>
    <n v="3"/>
  </r>
  <r>
    <d v="2018-01-03T00:00:00"/>
    <d v="2018-01-03T00:00:00"/>
    <x v="2"/>
    <n v="1.3"/>
    <n v="0"/>
    <n v="15"/>
    <n v="0"/>
    <d v="1899-12-30T00:15:00"/>
    <d v="1899-12-30T00:11:32"/>
    <s v="GreyEscalante"/>
    <x v="274"/>
    <n v="5.2000000000000046"/>
    <n v="125"/>
    <x v="13"/>
    <m/>
    <d v="1899-12-30T05:02:18"/>
    <d v="1899-12-30T02:31:09"/>
    <m/>
    <n v="0"/>
    <n v="0"/>
    <d v="1899-12-30T05:02:18"/>
    <d v="1899-12-30T05:54:42"/>
    <d v="1899-12-30T02:31:09"/>
    <d v="1899-12-30T02:57:21"/>
    <n v="2529"/>
    <x v="17"/>
    <x v="8"/>
    <n v="201801"/>
    <n v="1"/>
    <n v="0"/>
    <n v="3"/>
  </r>
  <r>
    <d v="2018-01-04T00:00:00"/>
    <d v="2018-01-04T00:00:00"/>
    <x v="2"/>
    <n v="3.1"/>
    <n v="0"/>
    <n v="30"/>
    <n v="58"/>
    <d v="1899-12-30T00:30:58"/>
    <d v="1899-12-30T00:09:59"/>
    <s v="AltraOne"/>
    <x v="2"/>
    <n v="6.006458557588811"/>
    <n v="149"/>
    <x v="13"/>
    <m/>
    <d v="1899-12-30T04:21:43"/>
    <d v="1899-12-30T02:10:52"/>
    <m/>
    <n v="0"/>
    <n v="0"/>
    <d v="1899-12-30T04:21:43"/>
    <d v="1899-12-30T05:14:07"/>
    <d v="1899-12-30T02:10:52"/>
    <d v="1899-12-30T02:37:04"/>
    <n v="1512"/>
    <x v="17"/>
    <x v="8"/>
    <n v="201801"/>
    <n v="1"/>
    <n v="0"/>
    <n v="4"/>
  </r>
  <r>
    <d v="2018-01-07T00:00:00"/>
    <d v="2018-01-07T00:00:00"/>
    <x v="2"/>
    <n v="3"/>
    <n v="0"/>
    <n v="33"/>
    <n v="47"/>
    <d v="1899-12-30T00:33:47"/>
    <d v="1899-12-30T00:11:16"/>
    <s v="AltraOne"/>
    <x v="643"/>
    <n v="5.3280710409472167"/>
    <n v="156"/>
    <x v="13"/>
    <s v="first zwift run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8"/>
    <n v="201801"/>
    <n v="2"/>
    <n v="2"/>
    <n v="7"/>
  </r>
  <r>
    <d v="2018-01-08T00:00:00"/>
    <d v="2018-01-08T00:00:00"/>
    <x v="1"/>
    <n v="5.5"/>
    <n v="0"/>
    <n v="15"/>
    <n v="0"/>
    <d v="1899-12-30T00:15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7"/>
    <x v="8"/>
    <n v="201801"/>
    <n v="2"/>
    <n v="0"/>
    <n v="8"/>
  </r>
  <r>
    <d v="2018-01-08T00:00:00"/>
    <d v="2018-01-08T00:00:00"/>
    <x v="2"/>
    <n v="1"/>
    <n v="0"/>
    <n v="10"/>
    <n v="0"/>
    <d v="1899-12-30T00:10:00"/>
    <d v="1899-12-30T00:10:00"/>
    <s v="GreyEscalante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  <n v="2"/>
    <n v="0"/>
    <n v="8"/>
  </r>
  <r>
    <d v="2018-01-10T00:00:00"/>
    <d v="2018-01-10T00:00:00"/>
    <x v="2"/>
    <n v="3.4"/>
    <n v="0"/>
    <n v="33"/>
    <n v="6"/>
    <d v="1899-12-30T00:33:06"/>
    <d v="1899-12-30T00:09:44"/>
    <s v="GreyEscalante"/>
    <x v="274"/>
    <n v="6.1631419939577095"/>
    <n v="141"/>
    <x v="13"/>
    <m/>
    <d v="1899-12-30T04:15:04"/>
    <d v="1899-12-30T02:07:32"/>
    <m/>
    <n v="0"/>
    <n v="0"/>
    <d v="1899-12-30T04:15:04"/>
    <d v="1899-12-30T05:07:28"/>
    <d v="1899-12-30T02:07:32"/>
    <d v="1899-12-30T02:33:44"/>
    <n v="1302"/>
    <x v="17"/>
    <x v="8"/>
    <n v="201801"/>
    <n v="2"/>
    <n v="1"/>
    <n v="10"/>
  </r>
  <r>
    <d v="2018-01-11T00:00:00"/>
    <d v="2018-01-11T00:00:00"/>
    <x v="1"/>
    <n v="7.75"/>
    <n v="0"/>
    <n v="20"/>
    <n v="0"/>
    <d v="1899-12-30T00:20:00"/>
    <d v="1899-12-30T00:02:35"/>
    <s v="YNHH"/>
    <x v="303"/>
    <n v="23.250000000000018"/>
    <n v="0"/>
    <x v="13"/>
    <m/>
    <d v="1899-12-30T04:49:02"/>
    <d v="1899-12-30T02:24:31"/>
    <m/>
    <n v="0"/>
    <n v="0"/>
    <d v="1899-12-30T01:07:37"/>
    <d v="1899-12-30T02:00:01"/>
    <d v="1899-12-30T00:33:48"/>
    <d v="1899-12-30T01:00:00"/>
    <n v="55"/>
    <x v="17"/>
    <x v="8"/>
    <n v="201801"/>
    <n v="2"/>
    <n v="0"/>
    <n v="11"/>
  </r>
  <r>
    <d v="2018-01-11T00:00:00"/>
    <d v="2018-01-11T00:00:00"/>
    <x v="2"/>
    <n v="1"/>
    <n v="0"/>
    <n v="10"/>
    <n v="0"/>
    <d v="1899-12-30T00:10:00"/>
    <d v="1899-12-30T00:10:00"/>
    <s v="GreyEscalante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  <n v="2"/>
    <n v="0"/>
    <n v="11"/>
  </r>
  <r>
    <d v="2018-01-12T00:00:00"/>
    <d v="2018-01-12T00:00:00"/>
    <x v="2"/>
    <n v="3.1"/>
    <n v="0"/>
    <n v="32"/>
    <n v="7"/>
    <d v="1899-12-30T00:32:07"/>
    <d v="1899-12-30T00:10:22"/>
    <s v="AltraOne"/>
    <x v="644"/>
    <n v="5.7913855734302073"/>
    <n v="156"/>
    <x v="13"/>
    <m/>
    <d v="1899-12-30T04:31:26"/>
    <d v="1899-12-30T02:15:43"/>
    <m/>
    <n v="0"/>
    <n v="0"/>
    <d v="1899-12-30T04:31:26"/>
    <d v="1899-12-30T05:23:50"/>
    <d v="1899-12-30T02:15:43"/>
    <d v="1899-12-30T02:41:55"/>
    <n v="1834"/>
    <x v="17"/>
    <x v="8"/>
    <n v="201801"/>
    <n v="2"/>
    <n v="0"/>
    <n v="12"/>
  </r>
  <r>
    <d v="2018-01-14T00:00:00"/>
    <d v="2018-01-14T00:00:00"/>
    <x v="1"/>
    <n v="13.4"/>
    <n v="1"/>
    <n v="5"/>
    <n v="22"/>
    <d v="1899-12-30T01:05:22"/>
    <d v="1899-12-30T00:04:53"/>
    <s v="B-Shiv"/>
    <x v="589"/>
    <n v="12.299847016828158"/>
    <n v="129"/>
    <x v="13"/>
    <m/>
    <d v="1899-12-30T09:06:21"/>
    <d v="1899-12-30T04:33:10"/>
    <m/>
    <n v="0"/>
    <n v="0"/>
    <d v="1899-12-30T02:07:48"/>
    <d v="1899-12-30T03:00:12"/>
    <d v="1899-12-30T01:03:54"/>
    <d v="1899-12-30T01:30:06"/>
    <n v="719"/>
    <x v="17"/>
    <x v="8"/>
    <n v="201801"/>
    <n v="3"/>
    <n v="1"/>
    <n v="14"/>
  </r>
  <r>
    <d v="2018-01-15T00:00:00"/>
    <d v="2018-01-15T00:00:00"/>
    <x v="2"/>
    <n v="5.05"/>
    <n v="1"/>
    <n v="0"/>
    <n v="34"/>
    <d v="1899-12-30T01:00:34"/>
    <d v="1899-12-30T00:12:00"/>
    <s v="AltraOne"/>
    <x v="645"/>
    <n v="5.0027517886626347"/>
    <n v="0"/>
    <x v="0"/>
    <m/>
    <d v="1899-12-30T05:14:14"/>
    <d v="1899-12-30T02:37:07"/>
    <m/>
    <n v="0"/>
    <n v="0"/>
    <d v="1899-12-30T05:14:14"/>
    <d v="1899-12-30T06:06:38"/>
    <d v="1899-12-30T02:37:07"/>
    <d v="1899-12-30T03:03:19"/>
    <n v="2686"/>
    <x v="17"/>
    <x v="8"/>
    <n v="201801"/>
    <n v="3"/>
    <n v="0"/>
    <n v="15"/>
  </r>
  <r>
    <d v="2018-01-16T00:00:00"/>
    <d v="2018-01-16T00:00:00"/>
    <x v="2"/>
    <n v="1"/>
    <n v="0"/>
    <n v="10"/>
    <n v="0"/>
    <d v="1899-12-30T00:10:00"/>
    <d v="1899-12-30T00:10:00"/>
    <s v="GreyEscalante"/>
    <x v="274"/>
    <n v="6.0000000000000053"/>
    <n v="126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  <n v="3"/>
    <n v="0"/>
    <n v="16"/>
  </r>
  <r>
    <d v="2018-01-16T00:00:00"/>
    <d v="2018-01-16T00:00:00"/>
    <x v="7"/>
    <n v="0.5"/>
    <n v="0"/>
    <n v="5"/>
    <n v="26"/>
    <d v="1899-12-30T00:05:26"/>
    <d v="1899-12-30T00:10:52"/>
    <s v="ergo"/>
    <x v="646"/>
    <n v="5.5214723926380405"/>
    <n v="0"/>
    <x v="0"/>
    <m/>
    <d v="1899-12-30T00:00:00"/>
    <d v="1899-12-30T00:00:00"/>
    <m/>
    <n v="0"/>
    <n v="0"/>
    <d v="1899-12-30T04:44:42"/>
    <d v="1899-12-30T05:37:06"/>
    <d v="1899-12-30T02:22:21"/>
    <d v="1899-12-30T02:48:33"/>
    <n v="2173"/>
    <x v="17"/>
    <x v="8"/>
    <n v="201801"/>
    <n v="3"/>
    <n v="0"/>
    <n v="16"/>
  </r>
  <r>
    <d v="2018-01-16T00:00:00"/>
    <d v="2018-01-16T00:00:00"/>
    <x v="0"/>
    <n v="0.75"/>
    <n v="0"/>
    <n v="22"/>
    <n v="38"/>
    <d v="1899-12-30T00:22:38"/>
    <d v="1899-12-30T00:30:11"/>
    <s v="PHS"/>
    <x v="362"/>
    <n v="1.9882179675994125"/>
    <n v="0"/>
    <x v="13"/>
    <m/>
    <d v="1899-12-30T01:12:26"/>
    <d v="1899-12-30T00:36:13"/>
    <m/>
    <n v="0"/>
    <n v="0"/>
    <d v="1899-12-30T13:10:39"/>
    <d v="1899-12-30T14:03:03"/>
    <d v="1899-12-30T06:35:20"/>
    <d v="1899-12-30T07:01:32"/>
    <n v="3142"/>
    <x v="17"/>
    <x v="8"/>
    <n v="201801"/>
    <n v="3"/>
    <n v="0"/>
    <n v="16"/>
  </r>
  <r>
    <d v="2018-01-18T00:00:00"/>
    <d v="2018-01-18T00:00:00"/>
    <x v="2"/>
    <n v="3.5"/>
    <n v="0"/>
    <n v="41"/>
    <n v="39"/>
    <d v="1899-12-30T00:41:39"/>
    <d v="1899-12-30T00:11:54"/>
    <s v="GreyEscalante"/>
    <x v="274"/>
    <n v="5.0420168067226934"/>
    <n v="136"/>
    <x v="13"/>
    <m/>
    <d v="1899-12-30T05:11:47"/>
    <d v="1899-12-30T02:35:53"/>
    <m/>
    <n v="0"/>
    <n v="0"/>
    <d v="1899-12-30T05:11:47"/>
    <d v="1899-12-30T06:04:11"/>
    <d v="1899-12-30T02:35:53"/>
    <d v="1899-12-30T03:02:05"/>
    <n v="2653"/>
    <x v="17"/>
    <x v="8"/>
    <n v="201801"/>
    <n v="3"/>
    <n v="1"/>
    <n v="18"/>
  </r>
  <r>
    <d v="2018-01-20T00:00:00"/>
    <d v="2018-01-20T00:00:00"/>
    <x v="1"/>
    <n v="15"/>
    <n v="0"/>
    <n v="53"/>
    <n v="5"/>
    <d v="1899-12-30T00:53:05"/>
    <d v="1899-12-30T00:03:32"/>
    <s v="B-Shiv"/>
    <x v="580"/>
    <n v="16.95447409733125"/>
    <n v="0"/>
    <x v="13"/>
    <m/>
    <d v="1899-12-30T06:36:21"/>
    <d v="1899-12-30T03:18:11"/>
    <m/>
    <n v="0"/>
    <n v="0"/>
    <d v="1899-12-30T01:32:43"/>
    <d v="1899-12-30T02:25:07"/>
    <d v="1899-12-30T00:46:22"/>
    <d v="1899-12-30T01:12:34"/>
    <n v="313"/>
    <x v="17"/>
    <x v="8"/>
    <n v="201801"/>
    <n v="3"/>
    <n v="1"/>
    <n v="20"/>
  </r>
  <r>
    <d v="2018-01-21T00:00:00"/>
    <d v="2018-01-21T00:00:00"/>
    <x v="2"/>
    <n v="3.23"/>
    <n v="0"/>
    <n v="36"/>
    <n v="39"/>
    <d v="1899-12-30T00:36:39"/>
    <d v="1899-12-30T00:11:21"/>
    <s v="AltraOne"/>
    <x v="201"/>
    <n v="5.2878581173260608"/>
    <n v="158"/>
    <x v="19"/>
    <m/>
    <d v="1899-12-30T04:57:17"/>
    <d v="1899-12-30T02:28:39"/>
    <m/>
    <n v="0"/>
    <n v="0"/>
    <d v="1899-12-30T04:57:17"/>
    <d v="1899-12-30T05:49:41"/>
    <d v="1899-12-30T02:28:39"/>
    <d v="1899-12-30T02:54:51"/>
    <n v="2443"/>
    <x v="17"/>
    <x v="8"/>
    <n v="201801"/>
    <n v="4"/>
    <n v="0"/>
    <n v="21"/>
  </r>
  <r>
    <d v="2018-01-22T00:00:00"/>
    <d v="2018-01-22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4"/>
    <n v="0"/>
    <n v="22"/>
  </r>
  <r>
    <d v="2018-01-24T00:00:00"/>
    <d v="2018-01-24T00:00:00"/>
    <x v="2"/>
    <n v="3.25"/>
    <n v="0"/>
    <n v="32"/>
    <n v="4"/>
    <d v="1899-12-30T00:32:04"/>
    <d v="1899-12-30T00:09:52"/>
    <s v="GreyEscalante"/>
    <x v="351"/>
    <n v="6.0810810810810851"/>
    <n v="156"/>
    <x v="19"/>
    <m/>
    <d v="1899-12-30T04:18:30"/>
    <d v="1899-12-30T02:09:15"/>
    <m/>
    <n v="0"/>
    <n v="0"/>
    <d v="1899-12-30T04:18:30"/>
    <d v="1899-12-30T05:10:54"/>
    <d v="1899-12-30T02:09:15"/>
    <d v="1899-12-30T02:35:27"/>
    <n v="1421"/>
    <x v="17"/>
    <x v="8"/>
    <n v="201801"/>
    <n v="4"/>
    <n v="1"/>
    <n v="24"/>
  </r>
  <r>
    <d v="2018-01-25T00:00:00"/>
    <d v="2018-01-25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4"/>
    <n v="0"/>
    <n v="25"/>
  </r>
  <r>
    <d v="2018-01-28T00:00:00"/>
    <d v="2018-01-28T00:00:00"/>
    <x v="2"/>
    <n v="4.8"/>
    <n v="0"/>
    <n v="59"/>
    <n v="21"/>
    <d v="1899-12-30T00:59:21"/>
    <d v="1899-12-30T00:12:22"/>
    <s v="LonePeak"/>
    <x v="647"/>
    <n v="4.8525695029486133"/>
    <n v="164"/>
    <x v="19"/>
    <s v="https://www.strava.com/activities/1380239406"/>
    <d v="1899-12-30T05:23:57"/>
    <d v="1899-12-30T02:41:59"/>
    <m/>
    <n v="0"/>
    <n v="0"/>
    <d v="1899-12-30T05:23:57"/>
    <d v="1899-12-30T06:16:21"/>
    <d v="1899-12-30T02:41:59"/>
    <d v="1899-12-30T03:08:11"/>
    <n v="2772"/>
    <x v="17"/>
    <x v="8"/>
    <n v="201801"/>
    <n v="5"/>
    <n v="2"/>
    <n v="28"/>
  </r>
  <r>
    <d v="2018-01-29T00:00:00"/>
    <d v="2018-01-29T00:00:00"/>
    <x v="1"/>
    <n v="12"/>
    <n v="0"/>
    <n v="34"/>
    <n v="40"/>
    <d v="1899-12-30T00:34:40"/>
    <d v="1899-12-30T00:02:53"/>
    <s v="YNHH"/>
    <x v="303"/>
    <n v="20.769230769230788"/>
    <n v="0"/>
    <x v="13"/>
    <s v="spin class"/>
    <d v="1899-12-30T05:23:33"/>
    <d v="1899-12-30T02:41:47"/>
    <m/>
    <n v="0"/>
    <n v="0"/>
    <d v="1899-12-30T01:15:41"/>
    <d v="1899-12-30T02:08:05"/>
    <d v="1899-12-30T00:37:51"/>
    <d v="1899-12-30T01:04:03"/>
    <n v="165"/>
    <x v="17"/>
    <x v="8"/>
    <n v="201801"/>
    <n v="5"/>
    <n v="0"/>
    <n v="29"/>
  </r>
  <r>
    <d v="2018-01-29T00:00:00"/>
    <d v="2018-01-29T00:00:00"/>
    <x v="2"/>
    <n v="1"/>
    <n v="0"/>
    <n v="10"/>
    <n v="1"/>
    <d v="1899-12-30T00:10:01"/>
    <d v="1899-12-30T00:10:01"/>
    <s v="GreyEscalante"/>
    <x v="274"/>
    <n v="5.9900166389351126"/>
    <n v="0"/>
    <x v="13"/>
    <m/>
    <d v="1899-12-30T04:22:26"/>
    <d v="1899-12-30T02:11:13"/>
    <m/>
    <n v="0"/>
    <n v="0"/>
    <d v="1899-12-30T04:22:26"/>
    <d v="1899-12-30T05:14:50"/>
    <d v="1899-12-30T02:11:13"/>
    <d v="1899-12-30T02:37:25"/>
    <n v="1561"/>
    <x v="17"/>
    <x v="8"/>
    <n v="201801"/>
    <n v="5"/>
    <n v="0"/>
    <n v="29"/>
  </r>
  <r>
    <d v="2018-01-30T00:00:00"/>
    <d v="2018-01-30T00:00:00"/>
    <x v="1"/>
    <n v="10"/>
    <n v="0"/>
    <n v="30"/>
    <n v="0"/>
    <d v="1899-12-30T00:30:00"/>
    <d v="1899-12-30T00:03:00"/>
    <s v="YNHH"/>
    <x v="303"/>
    <n v="20.000000000000014"/>
    <n v="0"/>
    <x v="13"/>
    <s v="spin class"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5"/>
    <n v="0"/>
    <n v="30"/>
  </r>
  <r>
    <d v="2018-01-30T00:00:00"/>
    <d v="2018-01-30T00:00:00"/>
    <x v="0"/>
    <n v="1"/>
    <n v="0"/>
    <n v="35"/>
    <n v="56"/>
    <d v="1899-12-30T00:35:56"/>
    <d v="1899-12-30T00:35:56"/>
    <s v="PHS"/>
    <x v="362"/>
    <n v="1.669758812615957"/>
    <n v="0"/>
    <x v="13"/>
    <m/>
    <d v="1899-12-30T01:26:14"/>
    <d v="1899-12-30T00:43:07"/>
    <m/>
    <n v="0"/>
    <n v="0"/>
    <d v="1899-12-30T15:41:27"/>
    <d v="1899-12-30T16:33:51"/>
    <d v="1899-12-30T07:50:44"/>
    <d v="1899-12-30T08:16:56"/>
    <n v="3304"/>
    <x v="17"/>
    <x v="8"/>
    <n v="201801"/>
    <n v="5"/>
    <n v="0"/>
    <n v="30"/>
  </r>
  <r>
    <d v="2018-01-31T00:00:00"/>
    <d v="2018-01-31T00:00:00"/>
    <x v="2"/>
    <n v="3"/>
    <n v="0"/>
    <n v="31"/>
    <n v="46"/>
    <d v="1899-12-30T00:31:46"/>
    <d v="1899-12-30T00:10:35"/>
    <s v="GreyEscalante"/>
    <x v="274"/>
    <n v="5.6663168940188928"/>
    <n v="138"/>
    <x v="13"/>
    <m/>
    <d v="1899-12-30T04:37:26"/>
    <d v="1899-12-30T02:18:43"/>
    <m/>
    <n v="0"/>
    <n v="0"/>
    <d v="1899-12-30T04:37:26"/>
    <d v="1899-12-30T05:29:50"/>
    <d v="1899-12-30T02:18:43"/>
    <d v="1899-12-30T02:44:55"/>
    <n v="2000"/>
    <x v="17"/>
    <x v="8"/>
    <n v="201801"/>
    <n v="5"/>
    <n v="0"/>
    <n v="31"/>
  </r>
  <r>
    <d v="2018-02-01T00:00:00"/>
    <d v="2018-02-01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  <n v="5"/>
    <n v="0"/>
    <n v="1"/>
  </r>
  <r>
    <d v="2018-02-03T00:00:00"/>
    <d v="2018-02-03T00:00:00"/>
    <x v="2"/>
    <n v="3"/>
    <n v="0"/>
    <n v="33"/>
    <n v="47"/>
    <d v="1899-12-30T00:33:47"/>
    <d v="1899-12-30T00:11:16"/>
    <s v="AltraOne"/>
    <x v="648"/>
    <n v="5.3280710409472167"/>
    <n v="145"/>
    <x v="13"/>
    <s v="Glitchy…watch data instead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9"/>
    <n v="201802"/>
    <n v="5"/>
    <n v="1"/>
    <n v="3"/>
  </r>
  <r>
    <d v="2018-02-05T00:00:00"/>
    <d v="2018-02-05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  <n v="6"/>
    <n v="1"/>
    <n v="5"/>
  </r>
  <r>
    <d v="2018-02-08T00:00:00"/>
    <d v="2018-02-08T00:00:00"/>
    <x v="1"/>
    <n v="13.25"/>
    <n v="0"/>
    <n v="40"/>
    <n v="0"/>
    <d v="1899-12-30T00:40:00"/>
    <d v="1899-12-30T00:03:01"/>
    <s v="YNHH"/>
    <x v="303"/>
    <n v="19.875000000000018"/>
    <n v="0"/>
    <x v="13"/>
    <m/>
    <d v="1899-12-30T05:38:07"/>
    <d v="1899-12-30T02:49:03"/>
    <m/>
    <n v="0"/>
    <n v="0"/>
    <d v="1899-12-30T01:19:06"/>
    <d v="1899-12-30T02:11:30"/>
    <d v="1899-12-30T00:39:33"/>
    <d v="1899-12-30T01:05:45"/>
    <n v="212"/>
    <x v="17"/>
    <x v="9"/>
    <n v="201802"/>
    <n v="6"/>
    <n v="2"/>
    <n v="8"/>
  </r>
  <r>
    <d v="2018-02-08T00:00:00"/>
    <d v="2018-02-08T00:00:00"/>
    <x v="2"/>
    <n v="1"/>
    <n v="0"/>
    <n v="9"/>
    <n v="6"/>
    <d v="1899-12-30T00:09:06"/>
    <d v="1899-12-30T00:09:06"/>
    <s v="GreyEscalante"/>
    <x v="274"/>
    <n v="6.5934065934065984"/>
    <n v="0"/>
    <x v="13"/>
    <m/>
    <d v="1899-12-30T03:58:25"/>
    <d v="1899-12-30T01:59:13"/>
    <m/>
    <n v="0"/>
    <n v="0"/>
    <d v="1899-12-30T03:58:25"/>
    <d v="1899-12-30T04:50:49"/>
    <d v="1899-12-30T01:59:13"/>
    <d v="1899-12-30T02:25:25"/>
    <n v="932"/>
    <x v="17"/>
    <x v="9"/>
    <n v="201802"/>
    <n v="6"/>
    <n v="0"/>
    <n v="8"/>
  </r>
  <r>
    <d v="2018-02-09T00:00:00"/>
    <d v="2018-02-09T00:00:00"/>
    <x v="2"/>
    <n v="3.12"/>
    <n v="0"/>
    <n v="32"/>
    <n v="9"/>
    <d v="1899-12-30T00:32:09"/>
    <d v="1899-12-30T00:10:18"/>
    <s v="AltraOne"/>
    <x v="644"/>
    <n v="5.8227060653188243"/>
    <n v="0"/>
    <x v="13"/>
    <m/>
    <d v="1899-12-30T04:29:59"/>
    <d v="1899-12-30T02:14:59"/>
    <m/>
    <n v="0"/>
    <n v="0"/>
    <d v="1899-12-30T04:29:59"/>
    <d v="1899-12-30T05:22:23"/>
    <d v="1899-12-30T02:14:59"/>
    <d v="1899-12-30T02:41:11"/>
    <n v="1788"/>
    <x v="17"/>
    <x v="9"/>
    <n v="201802"/>
    <n v="6"/>
    <n v="0"/>
    <n v="9"/>
  </r>
  <r>
    <d v="2018-02-11T00:00:00"/>
    <d v="2018-02-11T00:00:00"/>
    <x v="1"/>
    <n v="15"/>
    <n v="1"/>
    <n v="0"/>
    <n v="0"/>
    <d v="1899-12-30T01:00:00"/>
    <d v="1899-12-30T00:04:00"/>
    <s v="B-Shiv"/>
    <x v="285"/>
    <n v="15.000000000000014"/>
    <n v="0"/>
    <x v="13"/>
    <s v="zwift glitchy - says 5.4 miles in 20 mins"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  <n v="7"/>
    <n v="1"/>
    <n v="11"/>
  </r>
  <r>
    <d v="2018-02-12T00:00:00"/>
    <d v="2018-02-12T00:00:00"/>
    <x v="1"/>
    <n v="10"/>
    <n v="0"/>
    <n v="32"/>
    <n v="0"/>
    <d v="1899-12-30T00:32:00"/>
    <d v="1899-12-30T00:03:12"/>
    <s v="YNHH"/>
    <x v="303"/>
    <n v="18.750000000000014"/>
    <n v="0"/>
    <x v="13"/>
    <m/>
    <d v="1899-12-30T05:58:24"/>
    <d v="1899-12-30T02:59:12"/>
    <m/>
    <n v="0"/>
    <n v="0"/>
    <d v="1899-12-30T01:23:50"/>
    <d v="1899-12-30T02:16:14"/>
    <d v="1899-12-30T00:41:55"/>
    <d v="1899-12-30T01:08:07"/>
    <n v="233"/>
    <x v="17"/>
    <x v="9"/>
    <n v="201802"/>
    <n v="7"/>
    <n v="0"/>
    <n v="12"/>
  </r>
  <r>
    <d v="2018-02-13T00:00:00"/>
    <d v="2018-02-13T00:00:00"/>
    <x v="2"/>
    <n v="3.5"/>
    <n v="0"/>
    <n v="35"/>
    <n v="0"/>
    <d v="1899-12-30T00:35:00"/>
    <d v="1899-12-30T00:10:00"/>
    <s v="GreyEscalante"/>
    <x v="274"/>
    <n v="6.0000000000000044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43"/>
    <x v="17"/>
    <x v="9"/>
    <n v="201802"/>
    <n v="7"/>
    <n v="0"/>
    <n v="13"/>
  </r>
  <r>
    <d v="2018-02-15T00:00:00"/>
    <d v="2018-02-15T00:00:00"/>
    <x v="1"/>
    <n v="10"/>
    <n v="0"/>
    <n v="30"/>
    <n v="0"/>
    <d v="1899-12-30T00:30:00"/>
    <d v="1899-12-30T00:03:00"/>
    <s v="YNHH"/>
    <x v="274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  <n v="7"/>
    <n v="1"/>
    <n v="15"/>
  </r>
  <r>
    <d v="2018-02-15T00:00:00"/>
    <d v="2018-02-15T00:00:00"/>
    <x v="0"/>
    <n v="0.75"/>
    <n v="0"/>
    <n v="30"/>
    <n v="0"/>
    <d v="1899-12-30T00:3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7"/>
    <x v="9"/>
    <n v="201802"/>
    <n v="7"/>
    <n v="0"/>
    <n v="15"/>
  </r>
  <r>
    <d v="2018-02-16T00:00:00"/>
    <d v="2018-02-16T00:00:00"/>
    <x v="2"/>
    <n v="4.25"/>
    <n v="0"/>
    <n v="50"/>
    <n v="44"/>
    <d v="1899-12-30T00:50:44"/>
    <d v="1899-12-30T00:11:56"/>
    <s v="AltraOne"/>
    <x v="17"/>
    <n v="5.0262812089356155"/>
    <n v="149"/>
    <x v="19"/>
    <m/>
    <d v="1899-12-30T05:12:45"/>
    <d v="1899-12-30T02:36:23"/>
    <m/>
    <n v="0"/>
    <n v="0"/>
    <d v="1899-12-30T05:12:45"/>
    <d v="1899-12-30T06:05:09"/>
    <d v="1899-12-30T02:36:23"/>
    <d v="1899-12-30T03:02:35"/>
    <n v="2668"/>
    <x v="17"/>
    <x v="9"/>
    <n v="201802"/>
    <n v="7"/>
    <n v="0"/>
    <n v="16"/>
  </r>
  <r>
    <d v="2018-02-17T00:00:00"/>
    <d v="2018-02-17T00:00:00"/>
    <x v="2"/>
    <n v="3.1"/>
    <n v="0"/>
    <n v="33"/>
    <n v="59"/>
    <d v="1899-12-30T00:33:59"/>
    <d v="1899-12-30T00:10:58"/>
    <s v="AltraOne"/>
    <x v="2"/>
    <n v="5.4732712113781306"/>
    <n v="0"/>
    <x v="13"/>
    <m/>
    <d v="1899-12-30T04:47:13"/>
    <d v="1899-12-30T02:23:36"/>
    <m/>
    <n v="0"/>
    <n v="0"/>
    <d v="1899-12-30T04:47:13"/>
    <d v="1899-12-30T05:39:37"/>
    <d v="1899-12-30T02:23:36"/>
    <d v="1899-12-30T02:49:48"/>
    <n v="2230"/>
    <x v="17"/>
    <x v="9"/>
    <n v="201802"/>
    <n v="7"/>
    <n v="0"/>
    <n v="17"/>
  </r>
  <r>
    <d v="2018-02-18T00:00:00"/>
    <d v="2018-02-18T00:00:00"/>
    <x v="1"/>
    <n v="12"/>
    <n v="0"/>
    <n v="40"/>
    <n v="0"/>
    <d v="1899-12-30T00:40:00"/>
    <d v="1899-12-30T00:03:20"/>
    <s v="B-Shiv"/>
    <x v="649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7"/>
    <x v="9"/>
    <n v="201802"/>
    <n v="8"/>
    <n v="0"/>
    <n v="18"/>
  </r>
  <r>
    <d v="2018-02-19T00:00:00"/>
    <d v="2018-02-19T00:00:00"/>
    <x v="1"/>
    <n v="12.5"/>
    <n v="0"/>
    <n v="35"/>
    <n v="0"/>
    <d v="1899-12-30T00:35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7"/>
    <x v="9"/>
    <n v="201802"/>
    <n v="8"/>
    <n v="0"/>
    <n v="19"/>
  </r>
  <r>
    <d v="2018-02-20T00:00:00"/>
    <d v="2018-02-20T00:00:00"/>
    <x v="2"/>
    <n v="4.5"/>
    <n v="0"/>
    <n v="50"/>
    <n v="35"/>
    <d v="1899-12-30T00:50:35"/>
    <d v="1899-12-30T00:11:14"/>
    <s v="GreyEscalante"/>
    <x v="356"/>
    <n v="5.3377265238879783"/>
    <n v="155"/>
    <x v="14"/>
    <m/>
    <d v="1899-12-30T04:54:30"/>
    <d v="1899-12-30T02:27:15"/>
    <m/>
    <n v="0"/>
    <n v="0"/>
    <d v="1899-12-30T04:54:30"/>
    <d v="1899-12-30T05:46:54"/>
    <d v="1899-12-30T02:27:15"/>
    <d v="1899-12-30T02:53:27"/>
    <n v="2379"/>
    <x v="17"/>
    <x v="9"/>
    <n v="201802"/>
    <n v="8"/>
    <n v="0"/>
    <n v="20"/>
  </r>
  <r>
    <d v="2018-02-21T00:00:00"/>
    <d v="2018-02-21T00:00:00"/>
    <x v="2"/>
    <n v="3.25"/>
    <n v="0"/>
    <n v="32"/>
    <n v="56"/>
    <d v="1899-12-30T00:32:56"/>
    <d v="1899-12-30T00:10:08"/>
    <s v="GreyEscalante"/>
    <x v="351"/>
    <n v="5.9210526315789522"/>
    <n v="147"/>
    <x v="14"/>
    <s v="Ran with Mike B"/>
    <d v="1899-12-30T04:25:30"/>
    <d v="1899-12-30T02:12:45"/>
    <m/>
    <n v="0"/>
    <n v="0"/>
    <d v="1899-12-30T04:25:30"/>
    <d v="1899-12-30T05:17:54"/>
    <d v="1899-12-30T02:12:45"/>
    <d v="1899-12-30T02:38:57"/>
    <n v="1641"/>
    <x v="17"/>
    <x v="9"/>
    <n v="201802"/>
    <n v="8"/>
    <n v="0"/>
    <n v="21"/>
  </r>
  <r>
    <d v="2018-02-22T00:00:00"/>
    <d v="2018-02-22T00:00:00"/>
    <x v="1"/>
    <n v="10.5"/>
    <n v="0"/>
    <n v="42"/>
    <n v="0"/>
    <d v="1899-12-30T00:42:00"/>
    <d v="1899-12-30T00:04:00"/>
    <s v="B-Shiv"/>
    <x v="285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  <n v="8"/>
    <n v="0"/>
    <n v="22"/>
  </r>
  <r>
    <d v="2018-02-23T00:00:00"/>
    <d v="2018-02-23T00:00:00"/>
    <x v="2"/>
    <n v="3.1"/>
    <n v="0"/>
    <n v="35"/>
    <n v="49"/>
    <d v="1899-12-30T00:35:49"/>
    <d v="1899-12-30T00:11:33"/>
    <s v="AltraOne"/>
    <x v="650"/>
    <n v="5.1931130758492356"/>
    <n v="144"/>
    <x v="13"/>
    <s v="Stryd foot pod"/>
    <d v="1899-12-30T05:02:43"/>
    <d v="1899-12-30T02:31:21"/>
    <m/>
    <n v="0"/>
    <n v="0"/>
    <d v="1899-12-30T05:02:43"/>
    <d v="1899-12-30T05:55:07"/>
    <d v="1899-12-30T02:31:21"/>
    <d v="1899-12-30T02:57:33"/>
    <n v="2534"/>
    <x v="17"/>
    <x v="9"/>
    <n v="201802"/>
    <n v="8"/>
    <n v="0"/>
    <n v="23"/>
  </r>
  <r>
    <d v="2018-02-24T00:00:00"/>
    <d v="2018-02-24T00:00:00"/>
    <x v="2"/>
    <n v="4.3"/>
    <n v="0"/>
    <n v="47"/>
    <n v="44"/>
    <d v="1899-12-30T00:47:44"/>
    <d v="1899-12-30T00:11:06"/>
    <s v="AltraOne"/>
    <x v="651"/>
    <n v="5.4050279329608975"/>
    <n v="150"/>
    <x v="19"/>
    <s v="Ran with Cmartin"/>
    <d v="1899-12-30T04:50:50"/>
    <d v="1899-12-30T02:25:25"/>
    <m/>
    <n v="0"/>
    <n v="0"/>
    <d v="1899-12-30T04:50:50"/>
    <d v="1899-12-30T05:43:14"/>
    <d v="1899-12-30T02:25:25"/>
    <d v="1899-12-30T02:51:37"/>
    <n v="2309"/>
    <x v="17"/>
    <x v="9"/>
    <n v="201802"/>
    <n v="8"/>
    <n v="0"/>
    <n v="24"/>
  </r>
  <r>
    <d v="2018-02-25T00:00:00"/>
    <d v="2018-02-25T00:00:00"/>
    <x v="2"/>
    <n v="8.25"/>
    <n v="1"/>
    <n v="30"/>
    <n v="0"/>
    <d v="1899-12-30T01:30:00"/>
    <d v="1899-12-30T00:10:55"/>
    <s v="AltraOne"/>
    <x v="2"/>
    <n v="5.5000000000000044"/>
    <n v="149"/>
    <x v="13"/>
    <s v="Zwift 7.6 Treadmill 8.25 Garmin 8.6"/>
    <d v="1899-12-30T04:45:49"/>
    <d v="1899-12-30T02:22:55"/>
    <m/>
    <n v="0"/>
    <n v="0"/>
    <d v="1899-12-30T04:45:49"/>
    <d v="1899-12-30T05:38:13"/>
    <d v="1899-12-30T02:22:55"/>
    <d v="1899-12-30T02:49:07"/>
    <n v="2207"/>
    <x v="17"/>
    <x v="9"/>
    <n v="201802"/>
    <n v="9"/>
    <n v="0"/>
    <n v="25"/>
  </r>
  <r>
    <d v="2018-02-26T00:00:00"/>
    <d v="2018-02-26T00:00:00"/>
    <x v="1"/>
    <n v="8"/>
    <n v="0"/>
    <n v="25"/>
    <n v="0"/>
    <d v="1899-12-30T00:25:00"/>
    <d v="1899-12-30T00:03:08"/>
    <s v="YNHH"/>
    <x v="652"/>
    <n v="19.200000000000014"/>
    <n v="0"/>
    <x v="13"/>
    <m/>
    <d v="1899-12-30T05:50:00"/>
    <d v="1899-12-30T02:55:00"/>
    <m/>
    <n v="0"/>
    <n v="0"/>
    <d v="1899-12-30T01:21:53"/>
    <d v="1899-12-30T02:14:17"/>
    <d v="1899-12-30T00:40:56"/>
    <d v="1899-12-30T01:07:08"/>
    <n v="227"/>
    <x v="17"/>
    <x v="9"/>
    <n v="201802"/>
    <n v="9"/>
    <n v="0"/>
    <n v="26"/>
  </r>
  <r>
    <d v="2018-02-27T00:00:00"/>
    <d v="2018-02-27T00:00:00"/>
    <x v="0"/>
    <n v="1"/>
    <n v="0"/>
    <n v="34"/>
    <n v="15"/>
    <d v="1899-12-30T00:34:15"/>
    <d v="1899-12-30T00:34:15"/>
    <s v="PHS"/>
    <x v="362"/>
    <n v="1.7518248175182496"/>
    <n v="0"/>
    <x v="13"/>
    <m/>
    <d v="1899-12-30T01:22:12"/>
    <d v="1899-12-30T00:41:06"/>
    <m/>
    <n v="0"/>
    <n v="0"/>
    <d v="1899-12-30T14:57:21"/>
    <d v="1899-12-30T15:49:45"/>
    <d v="1899-12-30T07:28:40"/>
    <d v="1899-12-30T07:54:53"/>
    <n v="3240"/>
    <x v="17"/>
    <x v="9"/>
    <n v="201802"/>
    <n v="9"/>
    <n v="0"/>
    <n v="27"/>
  </r>
  <r>
    <d v="2018-02-28T00:00:00"/>
    <d v="2018-02-28T00:00:00"/>
    <x v="2"/>
    <n v="5.65"/>
    <n v="1"/>
    <n v="1"/>
    <n v="25"/>
    <d v="1899-12-30T01:01:25"/>
    <d v="1899-12-30T00:10:52"/>
    <s v="GreyEscalante"/>
    <x v="653"/>
    <n v="5.5196743554952565"/>
    <n v="148"/>
    <x v="14"/>
    <m/>
    <d v="1899-12-30T04:44:48"/>
    <d v="1899-12-30T02:22:24"/>
    <m/>
    <n v="0"/>
    <n v="0"/>
    <d v="1899-12-30T04:44:48"/>
    <d v="1899-12-30T05:37:12"/>
    <d v="1899-12-30T02:22:24"/>
    <d v="1899-12-30T02:48:36"/>
    <n v="2179"/>
    <x v="17"/>
    <x v="9"/>
    <n v="201802"/>
    <n v="9"/>
    <n v="0"/>
    <n v="28"/>
  </r>
  <r>
    <d v="2018-03-01T00:00:00"/>
    <d v="2018-03-01T00:00:00"/>
    <x v="2"/>
    <n v="4.3"/>
    <n v="0"/>
    <n v="43"/>
    <n v="58"/>
    <d v="1899-12-30T00:43:58"/>
    <d v="1899-12-30T00:10:13"/>
    <s v="GreyEscalante"/>
    <x v="384"/>
    <n v="5.8680818802122854"/>
    <n v="150"/>
    <x v="14"/>
    <s v="Ran with Mike B"/>
    <d v="1899-12-30T04:27:53"/>
    <d v="1899-12-30T02:13:57"/>
    <m/>
    <n v="0"/>
    <n v="0"/>
    <d v="1899-12-30T04:27:53"/>
    <d v="1899-12-30T05:20:17"/>
    <d v="1899-12-30T02:13:57"/>
    <d v="1899-12-30T02:40:09"/>
    <n v="1720"/>
    <x v="17"/>
    <x v="10"/>
    <n v="201803"/>
    <n v="9"/>
    <n v="0"/>
    <n v="1"/>
  </r>
  <r>
    <d v="2018-03-02T00:00:00"/>
    <d v="2018-03-02T00:00:00"/>
    <x v="2"/>
    <n v="4.25"/>
    <n v="0"/>
    <n v="50"/>
    <n v="54"/>
    <d v="1899-12-30T00:50:54"/>
    <d v="1899-12-30T00:11:59"/>
    <s v="AltraOne"/>
    <x v="654"/>
    <n v="5.0098231827112034"/>
    <n v="149"/>
    <x v="13"/>
    <s v="Zwift"/>
    <d v="1899-12-30T05:13:47"/>
    <d v="1899-12-30T02:36:54"/>
    <m/>
    <n v="0"/>
    <n v="0"/>
    <d v="1899-12-30T05:13:47"/>
    <d v="1899-12-30T06:06:11"/>
    <d v="1899-12-30T02:36:54"/>
    <d v="1899-12-30T03:03:06"/>
    <n v="2679"/>
    <x v="17"/>
    <x v="10"/>
    <n v="201803"/>
    <n v="9"/>
    <n v="0"/>
    <n v="2"/>
  </r>
  <r>
    <d v="2018-03-01T00:00:00"/>
    <d v="2018-03-01T00:00:00"/>
    <x v="0"/>
    <n v="1"/>
    <n v="0"/>
    <n v="36"/>
    <n v="48"/>
    <d v="1899-12-30T00:36:48"/>
    <d v="1899-12-30T00:36:48"/>
    <s v="PHS"/>
    <x v="362"/>
    <n v="1.6304347826086971"/>
    <n v="0"/>
    <x v="13"/>
    <m/>
    <d v="1899-12-30T01:28:19"/>
    <d v="1899-12-30T00:44:10"/>
    <m/>
    <n v="0"/>
    <n v="0"/>
    <d v="1899-12-30T16:04:10"/>
    <d v="1899-12-30T16:56:34"/>
    <d v="1899-12-30T08:02:05"/>
    <d v="1899-12-30T08:28:17"/>
    <n v="3340"/>
    <x v="17"/>
    <x v="10"/>
    <n v="201803"/>
    <n v="9"/>
    <n v="0"/>
    <n v="1"/>
  </r>
  <r>
    <d v="2018-03-03T00:00:00"/>
    <d v="2018-03-03T00:00:00"/>
    <x v="2"/>
    <n v="5"/>
    <n v="0"/>
    <n v="53"/>
    <n v="27"/>
    <d v="1899-12-30T00:53:27"/>
    <d v="1899-12-30T00:10:41"/>
    <s v="AltraOne"/>
    <x v="2"/>
    <n v="5.6127221702525762"/>
    <n v="148"/>
    <x v="13"/>
    <m/>
    <d v="1899-12-30T04:40:05"/>
    <d v="1899-12-30T02:20:02"/>
    <m/>
    <n v="0"/>
    <n v="0"/>
    <d v="1899-12-30T04:40:05"/>
    <d v="1899-12-30T05:32:29"/>
    <d v="1899-12-30T02:20:02"/>
    <d v="1899-12-30T02:46:14"/>
    <n v="2057"/>
    <x v="17"/>
    <x v="10"/>
    <n v="201803"/>
    <n v="9"/>
    <n v="1"/>
    <n v="3"/>
  </r>
  <r>
    <d v="2018-03-04T00:00:00"/>
    <d v="2018-03-04T00:00:00"/>
    <x v="2"/>
    <n v="8.4"/>
    <n v="1"/>
    <n v="57"/>
    <n v="52"/>
    <d v="1899-12-30T01:57:52"/>
    <d v="1899-12-30T00:14:02"/>
    <s v="AltraOne"/>
    <x v="655"/>
    <n v="4.2760180995475139"/>
    <n v="129"/>
    <x v="19"/>
    <m/>
    <d v="1899-12-30T06:07:38"/>
    <d v="1899-12-30T03:03:49"/>
    <m/>
    <n v="0"/>
    <n v="0"/>
    <d v="1899-12-30T06:07:38"/>
    <d v="1899-12-30T07:00:02"/>
    <d v="1899-12-30T03:03:49"/>
    <d v="1899-12-30T03:30:01"/>
    <n v="2952"/>
    <x v="17"/>
    <x v="10"/>
    <n v="201803"/>
    <n v="10"/>
    <n v="0"/>
    <n v="4"/>
  </r>
  <r>
    <d v="2018-03-06T00:00:00"/>
    <d v="2018-03-06T00:00:00"/>
    <x v="0"/>
    <n v="1"/>
    <n v="0"/>
    <n v="30"/>
    <n v="51"/>
    <d v="1899-12-30T00:30:51"/>
    <d v="1899-12-30T00:30:51"/>
    <s v="PHS"/>
    <x v="362"/>
    <n v="1.9448946515397096"/>
    <n v="0"/>
    <x v="13"/>
    <m/>
    <d v="1899-12-30T01:14:02"/>
    <d v="1899-12-30T00:37:01"/>
    <m/>
    <n v="0"/>
    <n v="0"/>
    <d v="1899-12-30T13:28:16"/>
    <d v="1899-12-30T14:20:40"/>
    <d v="1899-12-30T06:44:08"/>
    <d v="1899-12-30T07:10:20"/>
    <n v="3150"/>
    <x v="17"/>
    <x v="10"/>
    <n v="201803"/>
    <n v="10"/>
    <n v="1"/>
    <n v="6"/>
  </r>
  <r>
    <d v="2018-03-07T00:00:00"/>
    <d v="2018-03-07T00:00:00"/>
    <x v="2"/>
    <n v="4"/>
    <n v="0"/>
    <n v="45"/>
    <n v="45"/>
    <d v="1899-12-30T00:45:45"/>
    <d v="1899-12-30T00:11:26"/>
    <s v="AltraOne"/>
    <x v="2"/>
    <n v="5.2459016393442663"/>
    <n v="151"/>
    <x v="13"/>
    <m/>
    <d v="1899-12-30T04:59:40"/>
    <d v="1899-12-30T02:29:50"/>
    <m/>
    <n v="0"/>
    <n v="0"/>
    <d v="1899-12-30T04:59:40"/>
    <d v="1899-12-30T05:52:04"/>
    <d v="1899-12-30T02:29:50"/>
    <d v="1899-12-30T02:56:02"/>
    <n v="2482"/>
    <x v="17"/>
    <x v="10"/>
    <n v="201803"/>
    <n v="10"/>
    <n v="0"/>
    <n v="7"/>
  </r>
  <r>
    <d v="2018-03-08T00:00:00"/>
    <d v="2018-03-08T00:00:00"/>
    <x v="2"/>
    <n v="1.5"/>
    <n v="0"/>
    <n v="21"/>
    <n v="7"/>
    <d v="1899-12-30T00:21:07"/>
    <d v="1899-12-30T00:14:05"/>
    <s v="GreyEscalante"/>
    <x v="274"/>
    <n v="4.2620363062352045"/>
    <n v="141"/>
    <x v="13"/>
    <s v="ughghghghgghgh"/>
    <d v="1899-12-30T06:08:50"/>
    <d v="1899-12-30T03:04:25"/>
    <m/>
    <n v="0"/>
    <n v="0"/>
    <d v="1899-12-30T06:08:50"/>
    <d v="1899-12-30T07:01:14"/>
    <d v="1899-12-30T03:04:25"/>
    <d v="1899-12-30T03:30:37"/>
    <n v="2960"/>
    <x v="17"/>
    <x v="10"/>
    <n v="201803"/>
    <n v="10"/>
    <n v="0"/>
    <n v="8"/>
  </r>
  <r>
    <d v="2018-03-09T00:00:00"/>
    <d v="2018-03-09T00:00:00"/>
    <x v="2"/>
    <n v="2.25"/>
    <n v="0"/>
    <n v="26"/>
    <n v="38"/>
    <d v="1899-12-30T00:26:38"/>
    <d v="1899-12-30T00:11:50"/>
    <s v="AltraOne"/>
    <x v="2"/>
    <n v="5.068836045056325"/>
    <n v="149"/>
    <x v="13"/>
    <s v="ughghghghgghgh"/>
    <d v="1899-12-30T05:10:08"/>
    <d v="1899-12-30T02:35:04"/>
    <m/>
    <n v="0"/>
    <n v="0"/>
    <d v="1899-12-30T05:10:08"/>
    <d v="1899-12-30T06:02:32"/>
    <d v="1899-12-30T02:35:04"/>
    <d v="1899-12-30T03:01:16"/>
    <n v="2631"/>
    <x v="17"/>
    <x v="10"/>
    <n v="201803"/>
    <n v="10"/>
    <n v="0"/>
    <n v="9"/>
  </r>
  <r>
    <d v="2018-03-11T00:00:00"/>
    <d v="2018-03-11T00:00:00"/>
    <x v="2"/>
    <n v="8"/>
    <n v="1"/>
    <n v="31"/>
    <n v="27"/>
    <d v="1899-12-30T01:31:27"/>
    <d v="1899-12-30T00:11:26"/>
    <s v="AltraOne"/>
    <x v="2"/>
    <n v="5.2487698195735408"/>
    <n v="159"/>
    <x v="13"/>
    <s v="better"/>
    <d v="1899-12-30T04:59:30"/>
    <d v="1899-12-30T02:29:45"/>
    <m/>
    <n v="0"/>
    <n v="0"/>
    <d v="1899-12-30T04:59:30"/>
    <d v="1899-12-30T05:51:54"/>
    <d v="1899-12-30T02:29:45"/>
    <d v="1899-12-30T02:55:57"/>
    <n v="2478"/>
    <x v="17"/>
    <x v="10"/>
    <n v="201803"/>
    <n v="11"/>
    <n v="1"/>
    <n v="11"/>
  </r>
  <r>
    <d v="2018-03-13T00:00:00"/>
    <d v="2018-03-13T00:00:00"/>
    <x v="2"/>
    <n v="4.25"/>
    <n v="0"/>
    <n v="51"/>
    <n v="6"/>
    <d v="1899-12-30T00:51:06"/>
    <d v="1899-12-30T00:12:01"/>
    <s v="AltraOne"/>
    <x v="2"/>
    <n v="4.9902152641878699"/>
    <n v="145"/>
    <x v="13"/>
    <s v="Zwift workout"/>
    <d v="1899-12-30T05:15:01"/>
    <d v="1899-12-30T02:37:30"/>
    <m/>
    <n v="0"/>
    <n v="0"/>
    <d v="1899-12-30T05:15:01"/>
    <d v="1899-12-30T06:07:25"/>
    <d v="1899-12-30T02:37:30"/>
    <d v="1899-12-30T03:03:43"/>
    <n v="2708"/>
    <x v="17"/>
    <x v="10"/>
    <n v="201803"/>
    <n v="11"/>
    <n v="1"/>
    <n v="13"/>
  </r>
  <r>
    <d v="2018-03-13T00:00:00"/>
    <d v="2018-03-13T00:00:00"/>
    <x v="1"/>
    <n v="10.25"/>
    <n v="0"/>
    <n v="41"/>
    <n v="56"/>
    <d v="1899-12-30T00:41:56"/>
    <d v="1899-12-30T00:04:05"/>
    <s v="B-Shiv"/>
    <x v="656"/>
    <n v="14.666136724960268"/>
    <n v="119"/>
    <x v="13"/>
    <m/>
    <d v="1899-12-30T07:38:12"/>
    <d v="1899-12-30T03:49:06"/>
    <m/>
    <n v="0"/>
    <n v="0"/>
    <d v="1899-12-30T01:47:11"/>
    <d v="1899-12-30T02:39:35"/>
    <d v="1899-12-30T00:53:36"/>
    <d v="1899-12-30T01:19:48"/>
    <n v="527"/>
    <x v="17"/>
    <x v="10"/>
    <n v="201803"/>
    <n v="11"/>
    <n v="0"/>
    <n v="13"/>
  </r>
  <r>
    <d v="2018-03-14T00:00:00"/>
    <d v="2018-03-14T00:00:00"/>
    <x v="1"/>
    <n v="11.25"/>
    <n v="0"/>
    <n v="30"/>
    <n v="0"/>
    <d v="1899-12-30T00:30:00"/>
    <d v="1899-12-30T00:02:40"/>
    <s v="YNHH"/>
    <x v="303"/>
    <n v="22.500000000000018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4"/>
    <x v="17"/>
    <x v="10"/>
    <n v="201803"/>
    <n v="11"/>
    <n v="0"/>
    <n v="14"/>
  </r>
  <r>
    <d v="2018-03-15T00:00:00"/>
    <d v="2018-03-15T00:00:00"/>
    <x v="1"/>
    <n v="12"/>
    <n v="0"/>
    <n v="35"/>
    <n v="0"/>
    <d v="1899-12-30T00:35:00"/>
    <d v="1899-12-30T00:02:55"/>
    <s v="YNHH"/>
    <x v="303"/>
    <n v="20.571428571428587"/>
    <n v="0"/>
    <x v="13"/>
    <m/>
    <d v="1899-12-30T05:26:40"/>
    <d v="1899-12-30T02:43:20"/>
    <m/>
    <n v="0"/>
    <n v="0"/>
    <d v="1899-12-30T01:16:25"/>
    <d v="1899-12-30T02:08:49"/>
    <d v="1899-12-30T00:38:12"/>
    <d v="1899-12-30T01:04:25"/>
    <n v="171"/>
    <x v="17"/>
    <x v="10"/>
    <n v="201803"/>
    <n v="11"/>
    <n v="0"/>
    <n v="15"/>
  </r>
  <r>
    <d v="2018-03-20T00:00:00"/>
    <d v="2018-03-20T00:00:00"/>
    <x v="2"/>
    <n v="3.75"/>
    <n v="0"/>
    <n v="45"/>
    <n v="0"/>
    <d v="1899-12-30T00:45:00"/>
    <d v="1899-12-30T00:12:00"/>
    <s v="AltraOne"/>
    <x v="2"/>
    <n v="5.0000000000000036"/>
    <n v="139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7"/>
    <x v="10"/>
    <n v="201803"/>
    <n v="12"/>
    <n v="4"/>
    <n v="20"/>
  </r>
  <r>
    <d v="2018-03-21T00:00:00"/>
    <d v="2018-03-21T00:00:00"/>
    <x v="2"/>
    <n v="3"/>
    <n v="0"/>
    <n v="31"/>
    <n v="30"/>
    <d v="1899-12-30T00:31:30"/>
    <d v="1899-12-30T00:10:30"/>
    <s v="GreyEscalante"/>
    <x v="274"/>
    <n v="5.714285714285718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43"/>
    <x v="17"/>
    <x v="10"/>
    <n v="201803"/>
    <n v="12"/>
    <n v="0"/>
    <n v="21"/>
  </r>
  <r>
    <d v="2018-03-23T00:00:00"/>
    <d v="2018-03-23T00:00:00"/>
    <x v="2"/>
    <n v="6.2"/>
    <n v="1"/>
    <n v="10"/>
    <n v="36"/>
    <d v="1899-12-30T01:10:36"/>
    <d v="1899-12-30T00:11:23"/>
    <s v="AltraOne"/>
    <x v="363"/>
    <n v="5.2691218130311652"/>
    <n v="162"/>
    <x v="19"/>
    <s v="https://connect.garmin.com/modern/activity/2573745178"/>
    <d v="1899-12-30T04:58:21"/>
    <d v="1899-12-30T02:29:10"/>
    <m/>
    <n v="0"/>
    <n v="0"/>
    <d v="1899-12-30T04:58:21"/>
    <d v="1899-12-30T05:50:45"/>
    <d v="1899-12-30T02:29:10"/>
    <d v="1899-12-30T02:55:22"/>
    <n v="2466"/>
    <x v="17"/>
    <x v="10"/>
    <n v="201803"/>
    <n v="12"/>
    <n v="1"/>
    <n v="23"/>
  </r>
  <r>
    <d v="2018-03-25T00:00:00"/>
    <d v="2018-03-25T00:00:00"/>
    <x v="2"/>
    <n v="10.3"/>
    <n v="2"/>
    <n v="8"/>
    <n v="40"/>
    <d v="1899-12-30T02:08:40"/>
    <d v="1899-12-30T00:12:30"/>
    <s v="AltraOne"/>
    <x v="592"/>
    <n v="4.8031088082901601"/>
    <n v="146"/>
    <x v="19"/>
    <s v="Damm dogs on Munson https://connect.garmin.com/modern/activity/2579127095"/>
    <d v="1899-12-30T05:27:17"/>
    <d v="1899-12-30T02:43:39"/>
    <m/>
    <n v="0"/>
    <n v="0"/>
    <d v="1899-12-30T05:27:17"/>
    <d v="1899-12-30T06:19:41"/>
    <d v="1899-12-30T02:43:39"/>
    <d v="1899-12-30T03:09:51"/>
    <n v="2797"/>
    <x v="17"/>
    <x v="10"/>
    <n v="201803"/>
    <n v="13"/>
    <n v="1"/>
    <n v="25"/>
  </r>
  <r>
    <d v="2018-03-30T00:00:00"/>
    <d v="2018-03-30T00:00:00"/>
    <x v="2"/>
    <n v="5.0999999999999996"/>
    <n v="0"/>
    <n v="56"/>
    <n v="26"/>
    <d v="1899-12-30T00:56:26"/>
    <d v="1899-12-30T00:11:04"/>
    <s v="AltraOne"/>
    <x v="531"/>
    <n v="5.4223272297696443"/>
    <n v="156"/>
    <x v="14"/>
    <s v="https://connect.garmin.com/modern/activity/2589555952"/>
    <d v="1899-12-30T04:49:55"/>
    <d v="1899-12-30T02:24:57"/>
    <m/>
    <n v="0"/>
    <n v="0"/>
    <d v="1899-12-30T04:49:55"/>
    <d v="1899-12-30T05:42:19"/>
    <d v="1899-12-30T02:24:57"/>
    <d v="1899-12-30T02:51:09"/>
    <n v="2286"/>
    <x v="17"/>
    <x v="10"/>
    <n v="201803"/>
    <n v="13"/>
    <n v="4"/>
    <n v="30"/>
  </r>
  <r>
    <d v="2018-04-01T00:00:00"/>
    <d v="2018-04-01T00:00:00"/>
    <x v="2"/>
    <n v="5.0999999999999996"/>
    <n v="0"/>
    <n v="59"/>
    <n v="13"/>
    <d v="1899-12-30T00:59:13"/>
    <d v="1899-12-30T00:11:37"/>
    <s v="AltraOne"/>
    <x v="531"/>
    <n v="5.1674641148325398"/>
    <n v="161"/>
    <x v="19"/>
    <s v="https://connect.garmin.com/modern/activity/2594026384"/>
    <d v="1899-12-30T05:04:13"/>
    <d v="1899-12-30T02:32:06"/>
    <m/>
    <n v="0"/>
    <n v="0"/>
    <d v="1899-12-30T05:04:13"/>
    <d v="1899-12-30T05:56:37"/>
    <d v="1899-12-30T02:32:06"/>
    <d v="1899-12-30T02:58:18"/>
    <n v="2547"/>
    <x v="17"/>
    <x v="1"/>
    <n v="201804"/>
    <n v="14"/>
    <n v="1"/>
    <n v="1"/>
  </r>
  <r>
    <d v="2018-04-03T00:00:00"/>
    <d v="2018-04-03T00:00:00"/>
    <x v="0"/>
    <n v="0.8"/>
    <n v="0"/>
    <n v="23"/>
    <n v="59"/>
    <d v="1899-12-30T00:23:59"/>
    <d v="1899-12-30T00:29:59"/>
    <s v="PHS"/>
    <x v="362"/>
    <n v="2.0013898540653248"/>
    <n v="0"/>
    <x v="13"/>
    <m/>
    <d v="1899-12-30T01:11:57"/>
    <d v="1899-12-30T00:35:58"/>
    <n v="1400"/>
    <n v="0.79545480000000002"/>
    <n v="0.86991994750654"/>
    <d v="1899-12-30T13:05:27"/>
    <d v="1899-12-30T13:57:51"/>
    <d v="1899-12-30T06:32:44"/>
    <d v="1899-12-30T06:58:56"/>
    <n v="3138"/>
    <x v="17"/>
    <x v="1"/>
    <n v="201804"/>
    <n v="14"/>
    <n v="1"/>
    <n v="3"/>
  </r>
  <r>
    <d v="2018-04-04T00:00:00"/>
    <d v="2018-04-04T00:00:00"/>
    <x v="2"/>
    <n v="3.2"/>
    <n v="0"/>
    <n v="32"/>
    <n v="25"/>
    <d v="1899-12-30T00:32:25"/>
    <d v="1899-12-30T00:10:08"/>
    <s v="GreyEscalante"/>
    <x v="351"/>
    <n v="5.9228791773778973"/>
    <n v="149"/>
    <x v="19"/>
    <s v="https://connect.garmin.com/modern/activity/2600806233"/>
    <d v="1899-12-30T04:25:25"/>
    <d v="1899-12-30T02:12:42"/>
    <m/>
    <n v="0"/>
    <n v="0"/>
    <d v="1899-12-30T04:25:25"/>
    <d v="1899-12-30T05:17:49"/>
    <d v="1899-12-30T02:12:42"/>
    <d v="1899-12-30T02:38:54"/>
    <n v="1639"/>
    <x v="17"/>
    <x v="1"/>
    <n v="201804"/>
    <n v="14"/>
    <n v="0"/>
    <n v="4"/>
  </r>
  <r>
    <d v="2018-04-05T00:00:00"/>
    <d v="2018-04-05T00:00:00"/>
    <x v="2"/>
    <n v="4.3"/>
    <n v="0"/>
    <n v="44"/>
    <n v="7"/>
    <d v="1899-12-30T00:44:07"/>
    <d v="1899-12-30T00:10:16"/>
    <s v="GreyEscalante"/>
    <x v="384"/>
    <n v="5.8481299584435247"/>
    <n v="151"/>
    <x v="19"/>
    <s v="https://connect.garmin.com/modern/activity/2603096629"/>
    <d v="1899-12-30T04:28:48"/>
    <d v="1899-12-30T02:14:24"/>
    <n v="2000"/>
    <n v="1.1363639999999999"/>
    <n v="1.2427427821521999"/>
    <d v="1899-12-30T04:28:48"/>
    <d v="1899-12-30T05:21:12"/>
    <d v="1899-12-30T02:14:24"/>
    <d v="1899-12-30T02:40:36"/>
    <n v="1750"/>
    <x v="17"/>
    <x v="1"/>
    <n v="201804"/>
    <n v="14"/>
    <n v="0"/>
    <n v="5"/>
  </r>
  <r>
    <d v="2018-04-05T00:00:00"/>
    <d v="2018-04-05T00:00:00"/>
    <x v="0"/>
    <n v="1.2"/>
    <n v="0"/>
    <n v="41"/>
    <n v="57"/>
    <d v="1899-12-30T00:41:57"/>
    <d v="1899-12-30T00:34:58"/>
    <s v="PHS"/>
    <x v="362"/>
    <n v="1.7163289630512526"/>
    <n v="0"/>
    <x v="13"/>
    <m/>
    <d v="1899-12-30T01:23:54"/>
    <d v="1899-12-30T00:41:57"/>
    <m/>
    <n v="0"/>
    <n v="0"/>
    <d v="1899-12-30T15:15:55"/>
    <d v="1899-12-30T16:08:19"/>
    <d v="1899-12-30T07:37:57"/>
    <d v="1899-12-30T08:04:09"/>
    <n v="3260"/>
    <x v="17"/>
    <x v="1"/>
    <n v="201804"/>
    <n v="14"/>
    <n v="0"/>
    <n v="5"/>
  </r>
  <r>
    <d v="2018-04-07T00:00:00"/>
    <d v="2018-04-07T00:00:00"/>
    <x v="2"/>
    <n v="3.55"/>
    <n v="0"/>
    <n v="40"/>
    <n v="2"/>
    <d v="1899-12-30T00:40:02"/>
    <d v="1899-12-30T00:11:17"/>
    <s v="AltraOne"/>
    <x v="2"/>
    <n v="5.3205661948376397"/>
    <n v="145"/>
    <x v="13"/>
    <m/>
    <d v="1899-12-30T04:55:27"/>
    <d v="1899-12-30T02:27:44"/>
    <m/>
    <n v="0"/>
    <n v="0"/>
    <d v="1899-12-30T04:55:27"/>
    <d v="1899-12-30T05:47:51"/>
    <d v="1899-12-30T02:27:44"/>
    <d v="1899-12-30T02:53:56"/>
    <n v="2400"/>
    <x v="17"/>
    <x v="1"/>
    <n v="201804"/>
    <n v="14"/>
    <n v="1"/>
    <n v="7"/>
  </r>
  <r>
    <d v="2018-04-08T00:00:00"/>
    <d v="2018-04-08T00:00:00"/>
    <x v="2"/>
    <n v="7.25"/>
    <n v="1"/>
    <n v="30"/>
    <n v="13"/>
    <d v="1899-12-30T01:30:13"/>
    <d v="1899-12-30T00:12:27"/>
    <s v="Duo"/>
    <x v="451"/>
    <n v="4.8217254757066357"/>
    <n v="142"/>
    <x v="19"/>
    <s v="https://connect.garmin.com/modern/activity/2609984627"/>
    <d v="1899-12-30T05:26:01"/>
    <d v="1899-12-30T02:43:01"/>
    <m/>
    <n v="0"/>
    <n v="0"/>
    <d v="1899-12-30T05:26:01"/>
    <d v="1899-12-30T06:18:25"/>
    <d v="1899-12-30T02:43:01"/>
    <d v="1899-12-30T03:09:13"/>
    <n v="2788"/>
    <x v="17"/>
    <x v="1"/>
    <n v="201804"/>
    <n v="15"/>
    <n v="0"/>
    <n v="8"/>
  </r>
  <r>
    <d v="2018-04-10T00:00:00"/>
    <d v="2018-04-10T00:00:00"/>
    <x v="0"/>
    <n v="0.9"/>
    <n v="0"/>
    <n v="29"/>
    <n v="55"/>
    <d v="1899-12-30T00:29:55"/>
    <d v="1899-12-30T00:33:14"/>
    <s v="PHS"/>
    <x v="362"/>
    <n v="1.8050139275766031"/>
    <n v="0"/>
    <x v="13"/>
    <m/>
    <d v="1899-12-30T01:19:47"/>
    <d v="1899-12-30T00:39:53"/>
    <n v="1500"/>
    <n v="0.85227299999999995"/>
    <n v="0.93205708661414999"/>
    <d v="1899-12-30T14:30:54"/>
    <d v="1899-12-30T15:23:18"/>
    <d v="1899-12-30T07:15:27"/>
    <d v="1899-12-30T07:41:39"/>
    <n v="3203"/>
    <x v="17"/>
    <x v="1"/>
    <n v="201804"/>
    <n v="15"/>
    <n v="1"/>
    <n v="10"/>
  </r>
  <r>
    <d v="2018-04-11T00:00:00"/>
    <d v="2018-04-11T00:00:00"/>
    <x v="1"/>
    <n v="12"/>
    <n v="0"/>
    <n v="54"/>
    <n v="30"/>
    <d v="1899-12-30T00:54:30"/>
    <d v="1899-12-30T00:04:32"/>
    <s v="LightSpeed"/>
    <x v="657"/>
    <n v="13.211009174311938"/>
    <n v="120"/>
    <x v="19"/>
    <s v="https://www.strava.com/activities/1502595087"/>
    <d v="1899-12-30T08:28:40"/>
    <d v="1899-12-30T04:14:20"/>
    <m/>
    <n v="0"/>
    <n v="0"/>
    <d v="1899-12-30T01:58:59"/>
    <d v="1899-12-30T02:51:24"/>
    <d v="1899-12-30T00:59:30"/>
    <d v="1899-12-30T01:25:42"/>
    <n v="671"/>
    <x v="17"/>
    <x v="1"/>
    <n v="201804"/>
    <n v="15"/>
    <n v="0"/>
    <n v="11"/>
  </r>
  <r>
    <d v="2018-04-13T00:00:00"/>
    <d v="2018-04-13T00:00:00"/>
    <x v="1"/>
    <n v="27.5"/>
    <n v="2"/>
    <n v="0"/>
    <n v="46"/>
    <d v="1899-12-30T02:00:46"/>
    <d v="1899-12-30T00:04:23"/>
    <s v="Ciocci"/>
    <x v="17"/>
    <n v="13.662710460943979"/>
    <n v="143"/>
    <x v="14"/>
    <s v="https://www.strava.com/activities/1506281747"/>
    <d v="1899-12-30T08:11:51"/>
    <d v="1899-12-30T04:05:55"/>
    <m/>
    <n v="0"/>
    <n v="0"/>
    <d v="1899-12-30T01:55:03"/>
    <d v="1899-12-30T02:47:27"/>
    <d v="1899-12-30T00:57:32"/>
    <d v="1899-12-30T01:23:44"/>
    <n v="621"/>
    <x v="17"/>
    <x v="1"/>
    <n v="201804"/>
    <n v="15"/>
    <n v="1"/>
    <n v="13"/>
  </r>
  <r>
    <d v="2018-04-09T00:00:00"/>
    <d v="2018-04-09T00:00:00"/>
    <x v="1"/>
    <n v="0.01"/>
    <n v="0"/>
    <n v="0"/>
    <n v="1"/>
    <d v="1899-12-30T00:00:01"/>
    <d v="1899-12-30T00:01:40"/>
    <s v="test"/>
    <x v="658"/>
    <n v="36.000000000000028"/>
    <n v="0"/>
    <x v="0"/>
    <m/>
    <d v="1899-12-30T03:06:40"/>
    <d v="1899-12-30T01:33:20"/>
    <m/>
    <n v="0"/>
    <n v="0"/>
    <d v="1899-12-30T00:43:40"/>
    <d v="1899-12-30T01:36:04"/>
    <d v="1899-12-30T00:21:50"/>
    <d v="1899-12-30T00:48:02"/>
    <n v="6"/>
    <x v="17"/>
    <x v="1"/>
    <n v="201804"/>
    <n v="15"/>
    <n v="0"/>
    <n v="9"/>
  </r>
  <r>
    <d v="2018-04-12T00:00:00"/>
    <d v="2018-04-12T00:00:00"/>
    <x v="2"/>
    <n v="3.2"/>
    <n v="0"/>
    <n v="31"/>
    <n v="12"/>
    <d v="1899-12-30T00:31:12"/>
    <d v="1899-12-30T00:09:45"/>
    <s v="GreyEscalante"/>
    <x v="351"/>
    <n v="6.1538461538461586"/>
    <n v="152"/>
    <x v="14"/>
    <s v="https://connect.garmin.com/modern/activity/2619223844"/>
    <d v="1899-12-30T04:15:27"/>
    <d v="1899-12-30T02:07:43"/>
    <m/>
    <n v="0"/>
    <n v="0"/>
    <d v="1899-12-30T04:15:27"/>
    <d v="1899-12-30T05:07:51"/>
    <d v="1899-12-30T02:07:43"/>
    <d v="1899-12-30T02:33:56"/>
    <n v="1311"/>
    <x v="17"/>
    <x v="1"/>
    <n v="201804"/>
    <n v="15"/>
    <n v="2"/>
    <n v="12"/>
  </r>
  <r>
    <d v="2018-04-15T00:00:00"/>
    <d v="2018-04-15T00:00:00"/>
    <x v="2"/>
    <n v="3"/>
    <n v="0"/>
    <n v="39"/>
    <n v="6"/>
    <d v="1899-12-30T00:39:06"/>
    <d v="1899-12-30T00:13:02"/>
    <s v="AltraOne"/>
    <x v="659"/>
    <n v="4.6035805626598503"/>
    <n v="137"/>
    <x v="4"/>
    <s v="https://connect.garmin.com/modern/activity/2625668088"/>
    <d v="1899-12-30T05:41:28"/>
    <d v="1899-12-30T02:50:44"/>
    <m/>
    <n v="0"/>
    <n v="0"/>
    <d v="1899-12-30T05:41:28"/>
    <d v="1899-12-30T06:33:52"/>
    <d v="1899-12-30T02:50:44"/>
    <d v="1899-12-30T03:16:56"/>
    <n v="2875"/>
    <x v="17"/>
    <x v="1"/>
    <n v="201804"/>
    <n v="16"/>
    <n v="2"/>
    <n v="15"/>
  </r>
  <r>
    <d v="2018-04-17T00:00:00"/>
    <d v="2018-04-17T00:00:00"/>
    <x v="2"/>
    <n v="3"/>
    <n v="0"/>
    <n v="37"/>
    <n v="46"/>
    <d v="1899-12-30T00:37:46"/>
    <d v="1899-12-30T00:12:35"/>
    <s v="AltraOne"/>
    <x v="659"/>
    <n v="4.7661076787290417"/>
    <n v="158"/>
    <x v="4"/>
    <s v="https://connect.garmin.com/modern/activity/2630368909"/>
    <d v="1899-12-30T05:29:50"/>
    <d v="1899-12-30T02:44:55"/>
    <m/>
    <n v="0"/>
    <n v="0"/>
    <d v="1899-12-30T05:29:50"/>
    <d v="1899-12-30T06:22:14"/>
    <d v="1899-12-30T02:44:55"/>
    <d v="1899-12-30T03:11:07"/>
    <n v="2819"/>
    <x v="17"/>
    <x v="1"/>
    <n v="201804"/>
    <n v="16"/>
    <n v="1"/>
    <n v="17"/>
  </r>
  <r>
    <d v="2018-04-19T00:00:00"/>
    <d v="2018-04-19T00:00:00"/>
    <x v="2"/>
    <n v="3"/>
    <n v="0"/>
    <n v="38"/>
    <n v="12"/>
    <d v="1899-12-30T00:38:12"/>
    <d v="1899-12-30T00:12:44"/>
    <s v="AltraOne"/>
    <x v="659"/>
    <n v="4.7120418848167578"/>
    <n v="149"/>
    <x v="4"/>
    <m/>
    <d v="1899-12-30T05:33:37"/>
    <d v="1899-12-30T02:46:48"/>
    <m/>
    <n v="0"/>
    <n v="0"/>
    <d v="1899-12-30T05:33:37"/>
    <d v="1899-12-30T06:26:01"/>
    <d v="1899-12-30T02:46:48"/>
    <d v="1899-12-30T03:13:00"/>
    <n v="2839"/>
    <x v="17"/>
    <x v="1"/>
    <n v="201804"/>
    <n v="16"/>
    <n v="1"/>
    <n v="19"/>
  </r>
  <r>
    <d v="2018-04-20T00:00:00"/>
    <d v="2018-04-20T00:00:00"/>
    <x v="2"/>
    <n v="4.25"/>
    <n v="0"/>
    <n v="47"/>
    <n v="2"/>
    <d v="1899-12-30T00:47:02"/>
    <d v="1899-12-30T00:11:04"/>
    <s v="Duo"/>
    <x v="17"/>
    <n v="5.4216867469879562"/>
    <n v="156"/>
    <x v="19"/>
    <s v="https://www.strava.com/activities/1520514593/overview"/>
    <d v="1899-12-30T04:49:57"/>
    <d v="1899-12-30T02:24:58"/>
    <m/>
    <n v="0"/>
    <n v="0"/>
    <d v="1899-12-30T04:49:57"/>
    <d v="1899-12-30T05:42:21"/>
    <d v="1899-12-30T02:24:58"/>
    <d v="1899-12-30T02:51:10"/>
    <n v="2292"/>
    <x v="17"/>
    <x v="1"/>
    <n v="201804"/>
    <n v="16"/>
    <n v="0"/>
    <n v="20"/>
  </r>
  <r>
    <d v="2018-04-21T00:00:00"/>
    <d v="2018-04-21T00:00:00"/>
    <x v="1"/>
    <n v="17"/>
    <n v="1"/>
    <n v="10"/>
    <n v="7"/>
    <d v="1899-12-30T01:10:07"/>
    <d v="1899-12-30T00:04:07"/>
    <s v="Ciocci"/>
    <x v="17"/>
    <n v="14.547183265985275"/>
    <n v="117"/>
    <x v="19"/>
    <s v="https://connect.garmin.com/modern/activity/2641269633"/>
    <d v="1899-12-30T07:41:57"/>
    <d v="1899-12-30T03:50:58"/>
    <m/>
    <n v="0"/>
    <n v="0"/>
    <d v="1899-12-30T01:48:04"/>
    <d v="1899-12-30T02:40:28"/>
    <d v="1899-12-30T00:54:02"/>
    <d v="1899-12-30T01:20:14"/>
    <n v="544"/>
    <x v="17"/>
    <x v="1"/>
    <n v="201804"/>
    <n v="16"/>
    <n v="0"/>
    <n v="21"/>
  </r>
  <r>
    <d v="2018-04-22T00:00:00"/>
    <d v="2018-04-22T00:00:00"/>
    <x v="2"/>
    <n v="6.9"/>
    <n v="1"/>
    <n v="22"/>
    <n v="53"/>
    <d v="1899-12-30T01:22:53"/>
    <d v="1899-12-30T00:12:01"/>
    <s v="Duo"/>
    <x v="621"/>
    <n v="4.9949728534084095"/>
    <n v="150"/>
    <x v="14"/>
    <s v="https://www.strava.com/activities/1525855478"/>
    <d v="1899-12-30T05:14:43"/>
    <d v="1899-12-30T02:37:21"/>
    <m/>
    <n v="0"/>
    <n v="0"/>
    <d v="1899-12-30T05:14:43"/>
    <d v="1899-12-30T06:07:07"/>
    <d v="1899-12-30T02:37:21"/>
    <d v="1899-12-30T03:03:34"/>
    <n v="2704"/>
    <x v="17"/>
    <x v="1"/>
    <n v="201804"/>
    <n v="17"/>
    <n v="0"/>
    <n v="22"/>
  </r>
  <r>
    <d v="2018-04-24T00:00:00"/>
    <d v="2018-04-24T00:00:00"/>
    <x v="1"/>
    <n v="8.25"/>
    <n v="0"/>
    <n v="30"/>
    <n v="0"/>
    <d v="1899-12-30T00:30:00"/>
    <d v="1899-12-30T00:03:38"/>
    <s v="B-Shiv"/>
    <x v="589"/>
    <n v="16.500000000000014"/>
    <n v="0"/>
    <x v="13"/>
    <s v="shoe issues"/>
    <d v="1899-12-30T06:47:16"/>
    <d v="1899-12-30T03:23:38"/>
    <m/>
    <n v="0"/>
    <n v="0"/>
    <d v="1899-12-30T01:35:16"/>
    <d v="1899-12-30T02:27:40"/>
    <d v="1899-12-30T00:47:38"/>
    <d v="1899-12-30T01:13:50"/>
    <n v="342"/>
    <x v="17"/>
    <x v="1"/>
    <n v="201804"/>
    <n v="17"/>
    <n v="1"/>
    <n v="24"/>
  </r>
  <r>
    <d v="2018-04-26T00:00:00"/>
    <d v="2018-04-26T00:00:00"/>
    <x v="0"/>
    <n v="1"/>
    <n v="0"/>
    <n v="32"/>
    <n v="30"/>
    <d v="1899-12-30T00:32:30"/>
    <d v="1899-12-30T00:32:30"/>
    <s v="Y50M"/>
    <x v="308"/>
    <n v="1.8461538461538476"/>
    <n v="0"/>
    <x v="13"/>
    <s v="Watch issues"/>
    <d v="1899-12-30T01:18:00"/>
    <d v="1899-12-30T00:39:00"/>
    <m/>
    <n v="0"/>
    <n v="0"/>
    <d v="1899-12-30T14:11:30"/>
    <d v="1899-12-30T15:03:54"/>
    <d v="1899-12-30T07:05:45"/>
    <d v="1899-12-30T07:31:57"/>
    <n v="3181"/>
    <x v="17"/>
    <x v="1"/>
    <n v="201804"/>
    <n v="17"/>
    <n v="1"/>
    <n v="26"/>
  </r>
  <r>
    <d v="2018-04-27T00:00:00"/>
    <d v="2018-04-27T00:00:00"/>
    <x v="1"/>
    <n v="40"/>
    <n v="2"/>
    <n v="56"/>
    <n v="23"/>
    <d v="1899-12-30T02:56:23"/>
    <d v="1899-12-30T00:04:25"/>
    <s v="Shiv"/>
    <x v="660"/>
    <n v="13.606727770953427"/>
    <n v="139"/>
    <x v="19"/>
    <s v="https://connect.garmin.com/modern/activity/2655564830"/>
    <d v="1899-12-30T08:13:52"/>
    <d v="1899-12-30T04:06:56"/>
    <m/>
    <n v="0"/>
    <n v="0"/>
    <d v="1899-12-30T01:55:32"/>
    <d v="1899-12-30T02:47:56"/>
    <d v="1899-12-30T00:57:46"/>
    <d v="1899-12-30T01:23:58"/>
    <n v="629"/>
    <x v="17"/>
    <x v="1"/>
    <n v="201804"/>
    <n v="17"/>
    <n v="0"/>
    <n v="27"/>
  </r>
  <r>
    <d v="2018-04-30T00:00:00"/>
    <d v="2018-04-30T00:00:00"/>
    <x v="2"/>
    <n v="3.1"/>
    <n v="0"/>
    <n v="36"/>
    <n v="8"/>
    <d v="1899-12-30T00:36:08"/>
    <d v="1899-12-30T00:11:39"/>
    <s v="Arahi-Blue"/>
    <x v="201"/>
    <n v="5.1476014760147644"/>
    <n v="137"/>
    <x v="19"/>
    <s v="https://connect.garmin.com/modern/activity/2662651791"/>
    <d v="1899-12-30T05:05:23"/>
    <d v="1899-12-30T02:32:42"/>
    <m/>
    <n v="0"/>
    <n v="0"/>
    <d v="1899-12-30T05:05:23"/>
    <d v="1899-12-30T05:57:47"/>
    <d v="1899-12-30T02:32:42"/>
    <d v="1899-12-30T02:58:54"/>
    <n v="2565"/>
    <x v="17"/>
    <x v="1"/>
    <n v="201804"/>
    <n v="18"/>
    <n v="2"/>
    <n v="30"/>
  </r>
  <r>
    <d v="2018-05-01T00:00:00"/>
    <d v="2018-05-01T00:00:00"/>
    <x v="2"/>
    <n v="3"/>
    <n v="0"/>
    <n v="30"/>
    <n v="50"/>
    <d v="1899-12-30T00:30:50"/>
    <d v="1899-12-30T00:10:17"/>
    <s v="Arahi-Blue"/>
    <x v="661"/>
    <n v="5.837837837837843"/>
    <n v="148"/>
    <x v="15"/>
    <s v="https://www.strava.com/activities/1543954890"/>
    <d v="1899-12-30T04:29:17"/>
    <d v="1899-12-30T02:14:38"/>
    <m/>
    <n v="0"/>
    <n v="0"/>
    <d v="1899-12-30T04:29:17"/>
    <d v="1899-12-30T05:21:41"/>
    <d v="1899-12-30T02:14:38"/>
    <d v="1899-12-30T02:40:50"/>
    <n v="1763"/>
    <x v="17"/>
    <x v="2"/>
    <n v="201805"/>
    <n v="18"/>
    <n v="0"/>
    <n v="1"/>
  </r>
  <r>
    <d v="2018-05-02T00:00:00"/>
    <d v="2018-05-02T00:00:00"/>
    <x v="2"/>
    <n v="14"/>
    <n v="3"/>
    <n v="5"/>
    <n v="14"/>
    <d v="1899-12-30T03:05:14"/>
    <d v="1899-12-30T00:13:14"/>
    <s v="Arahi-Blue"/>
    <x v="662"/>
    <n v="4.5348209465539"/>
    <n v="150"/>
    <x v="4"/>
    <s v="https://www.strava.com/activities/1546009558"/>
    <d v="1899-12-30T05:46:39"/>
    <d v="1899-12-30T02:53:20"/>
    <m/>
    <n v="0"/>
    <n v="0"/>
    <d v="1899-12-30T05:46:39"/>
    <d v="1899-12-30T06:39:03"/>
    <d v="1899-12-30T02:53:20"/>
    <d v="1899-12-30T03:19:32"/>
    <n v="2890"/>
    <x v="17"/>
    <x v="2"/>
    <n v="201805"/>
    <n v="18"/>
    <n v="0"/>
    <n v="2"/>
  </r>
  <r>
    <d v="2018-05-05T00:00:00"/>
    <d v="2018-05-05T00:00:00"/>
    <x v="1"/>
    <n v="5"/>
    <n v="1"/>
    <n v="0"/>
    <n v="0"/>
    <d v="1899-12-30T01:00:00"/>
    <d v="1899-12-30T00:12:00"/>
    <s v="Ciocci"/>
    <x v="663"/>
    <n v="5.0000000000000036"/>
    <n v="0"/>
    <x v="0"/>
    <m/>
    <d v="1899-12-30T22:24:00"/>
    <d v="1899-12-30T11:12:00"/>
    <m/>
    <n v="0"/>
    <n v="0"/>
    <d v="1899-12-30T05:14:24"/>
    <d v="1899-12-30T06:06:48"/>
    <d v="1899-12-30T02:37:12"/>
    <d v="1899-12-30T03:03:24"/>
    <n v="2688"/>
    <x v="17"/>
    <x v="2"/>
    <n v="201805"/>
    <n v="18"/>
    <n v="2"/>
    <n v="5"/>
  </r>
  <r>
    <d v="2018-05-06T00:00:00"/>
    <d v="2018-05-06T00:00:00"/>
    <x v="1"/>
    <n v="36.5"/>
    <n v="3"/>
    <n v="17"/>
    <n v="44"/>
    <d v="1899-12-30T03:17:44"/>
    <d v="1899-12-30T00:05:25"/>
    <s v="Ciocci"/>
    <x v="664"/>
    <n v="11.07552258934593"/>
    <n v="0"/>
    <x v="14"/>
    <s v="https://www.strava.com/activities/1554306491"/>
    <d v="1899-12-30T10:06:45"/>
    <d v="1899-12-30T05:03:22"/>
    <m/>
    <n v="0"/>
    <n v="0"/>
    <d v="1899-12-30T02:21:56"/>
    <d v="1899-12-30T03:14:20"/>
    <d v="1899-12-30T01:10:58"/>
    <d v="1899-12-30T01:37:10"/>
    <n v="754"/>
    <x v="17"/>
    <x v="2"/>
    <n v="201805"/>
    <n v="19"/>
    <n v="0"/>
    <n v="6"/>
  </r>
  <r>
    <d v="2018-05-07T00:00:00"/>
    <d v="2018-05-07T00:00:00"/>
    <x v="0"/>
    <n v="0.77"/>
    <n v="0"/>
    <n v="26"/>
    <n v="21"/>
    <d v="1899-12-30T00:26:21"/>
    <d v="1899-12-30T00:34:13"/>
    <s v="Y50M"/>
    <x v="308"/>
    <n v="1.7533206831119557"/>
    <n v="0"/>
    <x v="13"/>
    <m/>
    <d v="1899-12-30T01:22:08"/>
    <d v="1899-12-30T00:41:04"/>
    <n v="1250"/>
    <n v="0.71022750000000001"/>
    <n v="0.77671423884512503"/>
    <d v="1899-12-30T14:56:35"/>
    <d v="1899-12-30T15:48:59"/>
    <d v="1899-12-30T07:28:18"/>
    <d v="1899-12-30T07:54:30"/>
    <n v="3239"/>
    <x v="17"/>
    <x v="2"/>
    <n v="201805"/>
    <n v="19"/>
    <n v="0"/>
    <n v="7"/>
  </r>
  <r>
    <d v="2018-05-09T00:00:00"/>
    <d v="2018-05-09T00:00:00"/>
    <x v="2"/>
    <n v="3.1"/>
    <n v="0"/>
    <n v="39"/>
    <n v="27"/>
    <d v="1899-12-30T00:39:27"/>
    <d v="1899-12-30T00:12:44"/>
    <s v="Arahi-Blue"/>
    <x v="201"/>
    <n v="4.714828897338406"/>
    <n v="153"/>
    <x v="14"/>
    <m/>
    <d v="1899-12-30T05:33:25"/>
    <d v="1899-12-30T02:46:42"/>
    <m/>
    <n v="0"/>
    <n v="0"/>
    <d v="1899-12-30T05:33:25"/>
    <d v="1899-12-30T06:25:49"/>
    <d v="1899-12-30T02:46:42"/>
    <d v="1899-12-30T03:12:54"/>
    <n v="2836"/>
    <x v="17"/>
    <x v="2"/>
    <n v="201805"/>
    <n v="19"/>
    <n v="1"/>
    <n v="9"/>
  </r>
  <r>
    <d v="2018-05-10T00:00:00"/>
    <d v="2018-05-10T00:00:00"/>
    <x v="2"/>
    <n v="3.1"/>
    <n v="0"/>
    <n v="38"/>
    <n v="37"/>
    <d v="1899-12-30T00:38:37"/>
    <d v="1899-12-30T00:12:27"/>
    <s v="Arahi-Blue"/>
    <x v="201"/>
    <n v="4.8165731549417385"/>
    <n v="154"/>
    <x v="28"/>
    <m/>
    <d v="1899-12-30T05:26:22"/>
    <d v="1899-12-30T02:43:11"/>
    <m/>
    <n v="0"/>
    <n v="0"/>
    <d v="1899-12-30T05:26:22"/>
    <d v="1899-12-30T06:18:46"/>
    <d v="1899-12-30T02:43:11"/>
    <d v="1899-12-30T03:09:23"/>
    <n v="2791"/>
    <x v="17"/>
    <x v="2"/>
    <n v="201805"/>
    <n v="19"/>
    <n v="0"/>
    <n v="10"/>
  </r>
  <r>
    <d v="2018-05-11T00:00:00"/>
    <d v="2018-05-11T00:00:00"/>
    <x v="1"/>
    <n v="26.75"/>
    <n v="1"/>
    <n v="51"/>
    <n v="6"/>
    <d v="1899-12-30T01:51:06"/>
    <d v="1899-12-30T00:04:09"/>
    <s v="Shiv"/>
    <x v="17"/>
    <n v="14.446444644464458"/>
    <n v="131"/>
    <x v="14"/>
    <s v="https://connect.garmin.com/modern/activity/2691354969"/>
    <d v="1899-12-30T07:45:10"/>
    <d v="1899-12-30T03:52:35"/>
    <m/>
    <n v="0"/>
    <n v="0"/>
    <d v="1899-12-30T01:48:49"/>
    <d v="1899-12-30T02:41:13"/>
    <d v="1899-12-30T00:54:24"/>
    <d v="1899-12-30T01:20:36"/>
    <n v="556"/>
    <x v="17"/>
    <x v="2"/>
    <n v="201805"/>
    <n v="19"/>
    <n v="0"/>
    <n v="11"/>
  </r>
  <r>
    <d v="2018-05-12T00:00:00"/>
    <d v="2018-05-12T00:00:00"/>
    <x v="2"/>
    <n v="5.75"/>
    <n v="1"/>
    <n v="0"/>
    <n v="0"/>
    <d v="1899-12-30T01:00:00"/>
    <d v="1899-12-30T00:10:26"/>
    <s v="Arahi-Blue"/>
    <x v="2"/>
    <n v="5.7500000000000053"/>
    <n v="141"/>
    <x v="13"/>
    <s v="https://www.strava.com/activities/1567500311"/>
    <d v="1899-12-30T04:33:23"/>
    <d v="1899-12-30T02:16:42"/>
    <m/>
    <n v="0"/>
    <n v="0"/>
    <d v="1899-12-30T04:33:23"/>
    <d v="1899-12-30T05:25:48"/>
    <d v="1899-12-30T02:16:42"/>
    <d v="1899-12-30T02:42:54"/>
    <n v="1893"/>
    <x v="17"/>
    <x v="2"/>
    <n v="201805"/>
    <n v="19"/>
    <n v="0"/>
    <n v="12"/>
  </r>
  <r>
    <d v="2018-05-15T00:00:00"/>
    <d v="2018-05-15T00:00:00"/>
    <x v="2"/>
    <n v="3.1"/>
    <n v="0"/>
    <n v="35"/>
    <n v="23"/>
    <d v="1899-12-30T00:35:23"/>
    <d v="1899-12-30T00:11:25"/>
    <s v="Arahi-Blue"/>
    <x v="573"/>
    <n v="5.2567121997173842"/>
    <n v="152"/>
    <x v="39"/>
    <m/>
    <d v="1899-12-30T04:59:03"/>
    <d v="1899-12-30T02:29:31"/>
    <m/>
    <n v="0"/>
    <n v="0"/>
    <d v="1899-12-30T04:59:03"/>
    <d v="1899-12-30T05:51:27"/>
    <d v="1899-12-30T02:29:31"/>
    <d v="1899-12-30T02:55:43"/>
    <n v="2473"/>
    <x v="17"/>
    <x v="2"/>
    <n v="201805"/>
    <n v="20"/>
    <n v="2"/>
    <n v="15"/>
  </r>
  <r>
    <d v="2018-05-16T00:00:00"/>
    <d v="2018-05-16T00:00:00"/>
    <x v="2"/>
    <n v="2.2999999999999998"/>
    <n v="0"/>
    <n v="30"/>
    <n v="57"/>
    <d v="1899-12-30T00:30:57"/>
    <d v="1899-12-30T00:13:27"/>
    <s v="Arahi-Blue"/>
    <x v="17"/>
    <n v="4.458804523424881"/>
    <n v="0"/>
    <x v="7"/>
    <s v="post tornado runaround"/>
    <d v="1899-12-30T05:52:34"/>
    <d v="1899-12-30T02:56:17"/>
    <m/>
    <n v="0"/>
    <n v="0"/>
    <d v="1899-12-30T05:52:34"/>
    <d v="1899-12-30T06:44:58"/>
    <d v="1899-12-30T02:56:17"/>
    <d v="1899-12-30T03:22:29"/>
    <n v="2915"/>
    <x v="17"/>
    <x v="2"/>
    <n v="201805"/>
    <n v="20"/>
    <n v="0"/>
    <n v="16"/>
  </r>
  <r>
    <d v="2018-05-17T00:00:00"/>
    <d v="2018-05-17T00:00:00"/>
    <x v="2"/>
    <n v="3.11"/>
    <n v="0"/>
    <n v="38"/>
    <n v="55"/>
    <d v="1899-12-30T00:38:55"/>
    <d v="1899-12-30T00:12:31"/>
    <s v="Arahi-Blue"/>
    <x v="17"/>
    <n v="4.794860813704501"/>
    <n v="154"/>
    <x v="14"/>
    <m/>
    <d v="1899-12-30T05:27:51"/>
    <d v="1899-12-30T02:43:56"/>
    <m/>
    <n v="0"/>
    <n v="0"/>
    <d v="1899-12-30T05:27:51"/>
    <d v="1899-12-30T06:20:15"/>
    <d v="1899-12-30T02:43:56"/>
    <d v="1899-12-30T03:10:08"/>
    <n v="2807"/>
    <x v="17"/>
    <x v="2"/>
    <n v="201805"/>
    <n v="20"/>
    <n v="0"/>
    <n v="17"/>
  </r>
  <r>
    <d v="2018-05-18T00:00:00"/>
    <d v="2018-05-18T00:00:00"/>
    <x v="2"/>
    <n v="6.5"/>
    <n v="1"/>
    <n v="18"/>
    <n v="42"/>
    <d v="1899-12-30T01:18:42"/>
    <d v="1899-12-30T00:12:06"/>
    <s v="Arahi-Blue"/>
    <x v="665"/>
    <n v="4.9555273189326599"/>
    <n v="151"/>
    <x v="14"/>
    <s v="https://www.strava.com/activities/1580279947"/>
    <d v="1899-12-30T05:17:13"/>
    <d v="1899-12-30T02:38:37"/>
    <m/>
    <n v="0"/>
    <n v="0"/>
    <d v="1899-12-30T05:17:13"/>
    <d v="1899-12-30T06:09:37"/>
    <d v="1899-12-30T02:38:37"/>
    <d v="1899-12-30T03:04:49"/>
    <n v="2723"/>
    <x v="17"/>
    <x v="2"/>
    <n v="201805"/>
    <n v="20"/>
    <n v="0"/>
    <n v="18"/>
  </r>
  <r>
    <d v="2018-05-17T00:00:00"/>
    <d v="2018-05-17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7"/>
    <x v="2"/>
    <n v="201805"/>
    <n v="20"/>
    <n v="0"/>
    <n v="17"/>
  </r>
  <r>
    <d v="2018-05-20T00:00:00"/>
    <d v="2018-05-20T00:00:00"/>
    <x v="2"/>
    <n v="8"/>
    <n v="1"/>
    <n v="57"/>
    <n v="1"/>
    <d v="1899-12-30T01:57:01"/>
    <d v="1899-12-30T00:14:38"/>
    <s v="Arahi-Blue"/>
    <x v="666"/>
    <n v="4.1019797749608351"/>
    <n v="132"/>
    <x v="7"/>
    <s v="https://connect.garmin.com/modern/activity/2714753322"/>
    <d v="1899-12-30T06:23:14"/>
    <d v="1899-12-30T03:11:37"/>
    <m/>
    <n v="0"/>
    <n v="0"/>
    <d v="1899-12-30T06:23:14"/>
    <d v="1899-12-30T07:15:38"/>
    <d v="1899-12-30T03:11:37"/>
    <d v="1899-12-30T03:37:49"/>
    <n v="2996"/>
    <x v="17"/>
    <x v="2"/>
    <n v="201805"/>
    <n v="21"/>
    <n v="2"/>
    <n v="20"/>
  </r>
  <r>
    <d v="2018-05-22T00:00:00"/>
    <d v="2018-05-22T00:00:00"/>
    <x v="2"/>
    <n v="3.15"/>
    <n v="0"/>
    <n v="33"/>
    <n v="33"/>
    <d v="1899-12-30T00:33:33"/>
    <d v="1899-12-30T00:10:39"/>
    <s v="Arahi-Blue"/>
    <x v="573"/>
    <n v="5.6333830104321958"/>
    <n v="149"/>
    <x v="14"/>
    <s v="https://connect.garmin.com/modern/activity/2718052092"/>
    <d v="1899-12-30T04:39:03"/>
    <d v="1899-12-30T02:19:32"/>
    <m/>
    <n v="0"/>
    <n v="0"/>
    <d v="1899-12-30T04:39:03"/>
    <d v="1899-12-30T05:31:27"/>
    <d v="1899-12-30T02:19:32"/>
    <d v="1899-12-30T02:45:44"/>
    <n v="2034"/>
    <x v="17"/>
    <x v="2"/>
    <n v="201805"/>
    <n v="21"/>
    <n v="1"/>
    <n v="22"/>
  </r>
  <r>
    <d v="2018-05-23T00:00:00"/>
    <d v="2018-05-23T00:00:00"/>
    <x v="2"/>
    <n v="3.25"/>
    <n v="0"/>
    <n v="31"/>
    <n v="53"/>
    <d v="1899-12-30T00:31:53"/>
    <d v="1899-12-30T00:09:49"/>
    <s v="GreyEscalante"/>
    <x v="351"/>
    <n v="6.116048092002095"/>
    <n v="147"/>
    <x v="14"/>
    <s v="https://connect.garmin.com/modern/activity/2721325772"/>
    <d v="1899-12-30T04:17:02"/>
    <d v="1899-12-30T02:08:31"/>
    <m/>
    <n v="0"/>
    <n v="0"/>
    <d v="1899-12-30T04:17:02"/>
    <d v="1899-12-30T05:09:26"/>
    <d v="1899-12-30T02:08:31"/>
    <d v="1899-12-30T02:34:43"/>
    <n v="1355"/>
    <x v="17"/>
    <x v="2"/>
    <n v="201805"/>
    <n v="21"/>
    <n v="0"/>
    <n v="23"/>
  </r>
  <r>
    <d v="2018-05-24T00:00:00"/>
    <d v="2018-05-24T00:00:00"/>
    <x v="0"/>
    <n v="1"/>
    <n v="0"/>
    <n v="34"/>
    <n v="7"/>
    <d v="1899-12-30T00:34:07"/>
    <d v="1899-12-30T00:34:07"/>
    <s v="Lake"/>
    <x v="608"/>
    <n v="1.758671226184662"/>
    <n v="0"/>
    <x v="14"/>
    <s v="https://connect.garmin.com/modern/activity/2723047944"/>
    <d v="1899-12-30T01:21:53"/>
    <d v="1899-12-30T00:40:56"/>
    <n v="1620"/>
    <n v="0.92045484"/>
    <n v="1.0066216535432819"/>
    <d v="1899-12-30T14:53:51"/>
    <d v="1899-12-30T15:46:15"/>
    <d v="1899-12-30T07:26:56"/>
    <d v="1899-12-30T07:53:08"/>
    <n v="3236"/>
    <x v="17"/>
    <x v="2"/>
    <n v="201805"/>
    <n v="21"/>
    <n v="0"/>
    <n v="24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m/>
    <x v="41"/>
    <m/>
    <m/>
    <m/>
    <m/>
    <m/>
    <m/>
    <m/>
    <x v="345"/>
    <m/>
    <m/>
    <x v="0"/>
    <m/>
    <m/>
    <m/>
    <m/>
    <m/>
    <m/>
    <m/>
    <m/>
    <m/>
    <m/>
    <m/>
    <x v="19"/>
    <x v="1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updatedVersion="6" minRefreshableVersion="3" asteriskTotals="1" showMemberPropertyTips="0" useAutoFormatting="1" itemPrintTitles="1" createdVersion="3" indent="0" compact="0" compactData="0" gridDropZones="1">
  <location ref="A4:G186" firstHeaderRow="1" firstDataRow="2" firstDataCol="1" rowPageCount="2" colPageCount="1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56">
        <item m="1" x="46"/>
        <item m="1" x="54"/>
        <item m="1" x="49"/>
        <item h="1" x="6"/>
        <item h="1" x="7"/>
        <item h="1" x="3"/>
        <item h="1" x="4"/>
        <item h="1" m="1" x="44"/>
        <item h="1" m="1" x="42"/>
        <item h="1" m="1" x="47"/>
        <item h="1" m="1" x="45"/>
        <item h="1" m="1" x="51"/>
        <item h="1" m="1" x="50"/>
        <item h="1" m="1" x="43"/>
        <item h="1" m="1" x="48"/>
        <item h="1" m="1" x="53"/>
        <item h="1" x="41"/>
        <item h="1" x="22"/>
        <item h="1" m="1" x="5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axis="axisRow" compact="0" outline="0" subtotalTop="0" showAll="0" includeNewItemsInFilter="1" sortType="descending">
      <items count="183">
        <item h="1" x="181"/>
        <item x="104"/>
        <item x="103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h="1" x="18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81"/>
        <item x="82"/>
        <item x="83"/>
        <item x="84"/>
        <item x="85"/>
        <item x="86"/>
        <item x="87"/>
        <item x="88"/>
        <item x="89"/>
        <item x="122"/>
        <item x="123"/>
        <item x="124"/>
        <item x="125"/>
        <item x="126"/>
        <item x="127"/>
        <item x="70"/>
        <item x="71"/>
        <item x="72"/>
        <item x="73"/>
        <item x="74"/>
        <item x="75"/>
        <item x="76"/>
        <item x="77"/>
        <item x="78"/>
        <item x="79"/>
        <item x="80"/>
        <item x="90"/>
        <item x="128"/>
        <item x="129"/>
        <item x="130"/>
        <item x="0"/>
        <item x="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</pivotFields>
  <rowFields count="1">
    <field x="28"/>
  </rowFields>
  <rowItems count="181">
    <i>
      <x v="6"/>
    </i>
    <i>
      <x v="17"/>
    </i>
    <i>
      <x v="7"/>
    </i>
    <i>
      <x v="149"/>
    </i>
    <i>
      <x v="5"/>
    </i>
    <i>
      <x v="143"/>
    </i>
    <i>
      <x v="167"/>
    </i>
    <i>
      <x v="90"/>
    </i>
    <i>
      <x v="10"/>
    </i>
    <i>
      <x v="18"/>
    </i>
    <i>
      <x v="89"/>
    </i>
    <i>
      <x v="170"/>
    </i>
    <i>
      <x v="9"/>
    </i>
    <i>
      <x v="174"/>
    </i>
    <i>
      <x v="16"/>
    </i>
    <i>
      <x v="164"/>
    </i>
    <i>
      <x v="142"/>
    </i>
    <i>
      <x v="141"/>
    </i>
    <i>
      <x v="11"/>
    </i>
    <i>
      <x v="168"/>
    </i>
    <i>
      <x v="134"/>
    </i>
    <i>
      <x v="99"/>
    </i>
    <i>
      <x v="169"/>
    </i>
    <i>
      <x v="157"/>
    </i>
    <i>
      <x v="150"/>
    </i>
    <i>
      <x v="179"/>
    </i>
    <i>
      <x v="36"/>
    </i>
    <i>
      <x v="144"/>
    </i>
    <i>
      <x v="159"/>
    </i>
    <i>
      <x v="96"/>
    </i>
    <i>
      <x v="155"/>
    </i>
    <i>
      <x v="12"/>
    </i>
    <i>
      <x v="8"/>
    </i>
    <i>
      <x v="100"/>
    </i>
    <i>
      <x v="171"/>
    </i>
    <i>
      <x v="139"/>
    </i>
    <i>
      <x v="133"/>
    </i>
    <i>
      <x v="34"/>
    </i>
    <i>
      <x v="33"/>
    </i>
    <i>
      <x v="118"/>
    </i>
    <i>
      <x v="147"/>
    </i>
    <i>
      <x v="158"/>
    </i>
    <i>
      <x v="22"/>
    </i>
    <i>
      <x v="84"/>
    </i>
    <i>
      <x v="98"/>
    </i>
    <i>
      <x v="181"/>
    </i>
    <i>
      <x v="140"/>
    </i>
    <i>
      <x v="148"/>
    </i>
    <i>
      <x v="135"/>
    </i>
    <i>
      <x v="58"/>
    </i>
    <i>
      <x v="35"/>
    </i>
    <i>
      <x v="130"/>
    </i>
    <i>
      <x v="120"/>
    </i>
    <i>
      <x v="31"/>
    </i>
    <i>
      <x v="14"/>
    </i>
    <i>
      <x v="136"/>
    </i>
    <i>
      <x v="172"/>
    </i>
    <i>
      <x v="115"/>
    </i>
    <i>
      <x v="166"/>
    </i>
    <i>
      <x v="19"/>
    </i>
    <i>
      <x v="1"/>
    </i>
    <i>
      <x v="165"/>
    </i>
    <i>
      <x v="117"/>
    </i>
    <i>
      <x v="156"/>
    </i>
    <i>
      <x v="114"/>
    </i>
    <i>
      <x v="94"/>
    </i>
    <i>
      <x v="24"/>
    </i>
    <i>
      <x v="180"/>
    </i>
    <i>
      <x v="173"/>
    </i>
    <i>
      <x v="160"/>
    </i>
    <i>
      <x v="13"/>
    </i>
    <i>
      <x v="145"/>
    </i>
    <i>
      <x v="178"/>
    </i>
    <i>
      <x v="177"/>
    </i>
    <i>
      <x v="85"/>
    </i>
    <i>
      <x v="88"/>
    </i>
    <i>
      <x v="37"/>
    </i>
    <i>
      <x v="91"/>
    </i>
    <i>
      <x v="146"/>
    </i>
    <i>
      <x v="138"/>
    </i>
    <i>
      <x v="21"/>
    </i>
    <i>
      <x v="23"/>
    </i>
    <i>
      <x v="2"/>
    </i>
    <i>
      <x v="66"/>
    </i>
    <i>
      <x v="128"/>
    </i>
    <i>
      <x v="69"/>
    </i>
    <i>
      <x v="44"/>
    </i>
    <i>
      <x v="153"/>
    </i>
    <i>
      <x v="45"/>
    </i>
    <i>
      <x v="30"/>
    </i>
    <i>
      <x v="95"/>
    </i>
    <i>
      <x v="154"/>
    </i>
    <i>
      <x v="129"/>
    </i>
    <i>
      <x v="28"/>
    </i>
    <i>
      <x v="41"/>
    </i>
    <i>
      <x v="42"/>
    </i>
    <i>
      <x v="43"/>
    </i>
    <i>
      <x v="97"/>
    </i>
    <i>
      <x v="57"/>
    </i>
    <i>
      <x v="32"/>
    </i>
    <i>
      <x v="119"/>
    </i>
    <i>
      <x v="25"/>
    </i>
    <i>
      <x v="86"/>
    </i>
    <i>
      <x v="87"/>
    </i>
    <i>
      <x v="20"/>
    </i>
    <i>
      <x v="116"/>
    </i>
    <i>
      <x v="26"/>
    </i>
    <i>
      <x v="46"/>
    </i>
    <i>
      <x v="55"/>
    </i>
    <i>
      <x v="137"/>
    </i>
    <i>
      <x v="56"/>
    </i>
    <i>
      <x v="68"/>
    </i>
    <i>
      <x v="175"/>
    </i>
    <i>
      <x v="61"/>
    </i>
    <i>
      <x v="38"/>
    </i>
    <i>
      <x v="59"/>
    </i>
    <i>
      <x v="53"/>
    </i>
    <i>
      <x v="29"/>
    </i>
    <i>
      <x v="123"/>
    </i>
    <i>
      <x v="15"/>
    </i>
    <i>
      <x v="161"/>
    </i>
    <i>
      <x v="163"/>
    </i>
    <i>
      <x v="40"/>
    </i>
    <i>
      <x v="81"/>
    </i>
    <i>
      <x v="67"/>
    </i>
    <i>
      <x v="110"/>
    </i>
    <i>
      <x v="104"/>
    </i>
    <i>
      <x v="93"/>
    </i>
    <i>
      <x v="111"/>
    </i>
    <i>
      <x v="54"/>
    </i>
    <i>
      <x v="162"/>
    </i>
    <i>
      <x v="74"/>
    </i>
    <i>
      <x v="80"/>
    </i>
    <i>
      <x v="48"/>
    </i>
    <i>
      <x v="79"/>
    </i>
    <i>
      <x v="47"/>
    </i>
    <i>
      <x v="113"/>
    </i>
    <i>
      <x v="27"/>
    </i>
    <i>
      <x v="103"/>
    </i>
    <i>
      <x v="60"/>
    </i>
    <i>
      <x v="105"/>
    </i>
    <i>
      <x v="78"/>
    </i>
    <i>
      <x v="106"/>
    </i>
    <i>
      <x v="101"/>
    </i>
    <i>
      <x v="112"/>
    </i>
    <i>
      <x v="39"/>
    </i>
    <i>
      <x v="62"/>
    </i>
    <i>
      <x v="108"/>
    </i>
    <i>
      <x v="92"/>
    </i>
    <i>
      <x v="83"/>
    </i>
    <i>
      <x v="4"/>
    </i>
    <i>
      <x v="77"/>
    </i>
    <i>
      <x v="52"/>
    </i>
    <i>
      <x v="75"/>
    </i>
    <i>
      <x v="121"/>
    </i>
    <i>
      <x v="63"/>
    </i>
    <i>
      <x v="82"/>
    </i>
    <i>
      <x v="176"/>
    </i>
    <i>
      <x v="122"/>
    </i>
    <i>
      <x v="102"/>
    </i>
    <i>
      <x v="152"/>
    </i>
    <i>
      <x v="49"/>
    </i>
    <i>
      <x v="73"/>
    </i>
    <i>
      <x v="70"/>
    </i>
    <i>
      <x v="64"/>
    </i>
    <i>
      <x v="109"/>
    </i>
    <i>
      <x v="50"/>
    </i>
    <i>
      <x v="3"/>
    </i>
    <i>
      <x v="76"/>
    </i>
    <i>
      <x v="107"/>
    </i>
    <i>
      <x v="65"/>
    </i>
    <i>
      <x v="127"/>
    </i>
    <i>
      <x v="51"/>
    </i>
    <i>
      <x v="72"/>
    </i>
    <i>
      <x v="124"/>
    </i>
    <i>
      <x v="151"/>
    </i>
    <i>
      <x v="131"/>
    </i>
    <i>
      <x v="132"/>
    </i>
    <i>
      <x v="126"/>
    </i>
    <i>
      <x v="12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27" hier="0"/>
    <pageField fld="3" item="49" hier="0"/>
  </pageFields>
  <dataFields count="6">
    <dataField name="Count of Distance" fld="4" subtotal="count" baseField="0" baseItem="0"/>
    <dataField name="Sum of Distance" fld="4" baseField="0" baseItem="0" numFmtId="2"/>
    <dataField name="Average of Distance" fld="4" subtotal="average" baseField="0" baseItem="0" numFmtId="2"/>
    <dataField name="Sum of Time" fld="8" baseField="0" baseItem="0" numFmtId="164"/>
    <dataField name="Average of MPH" fld="12" subtotal="average" baseField="0" baseItem="0" numFmtId="2"/>
    <dataField name="Average of Rank" fld="25" subtotal="average" baseField="0" baseItem="0" numFmtId="2"/>
  </dataFields>
  <formats count="1">
    <format dxfId="126">
      <pivotArea type="all" dataOnly="0" outline="0" fieldPosition="0"/>
    </format>
  </formats>
  <conditionalFormats count="1">
    <conditionalFormat scope="field" priority="3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28" count="0" selected="0"/>
          </references>
        </pivotArea>
      </pivotAreas>
    </conditionalFormat>
  </conditional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 chartFormat="1">
  <location ref="I11:AA66" firstHeaderRow="1" firstDataRow="2" firstDataCol="1" rowPageCount="1" colPageCount="1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56">
        <item h="1" m="1" x="46"/>
        <item h="1" m="1" x="54"/>
        <item m="1" x="49"/>
        <item h="1" x="6"/>
        <item h="1" x="7"/>
        <item h="1" x="3"/>
        <item h="1" x="4"/>
        <item h="1" m="1" x="44"/>
        <item h="1" m="1" x="42"/>
        <item h="1" m="1" x="47"/>
        <item h="1" m="1" x="45"/>
        <item h="1" m="1" x="51"/>
        <item h="1" m="1" x="50"/>
        <item h="1" m="1" x="43"/>
        <item h="1" m="1" x="48"/>
        <item h="1" m="1" x="53"/>
        <item h="1" x="41"/>
        <item h="1" x="22"/>
        <item h="1" m="1" x="5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h="1" x="2"/>
        <item x="1"/>
        <item x="0"/>
        <item h="1" x="18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h="1" x="53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h="1" x="54"/>
        <item t="default"/>
      </items>
    </pivotField>
    <pivotField compact="0" outline="0" subtotalTop="0" showAll="0" includeNewItemsInFilter="1"/>
  </pivotFields>
  <rowFields count="1">
    <field x="29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26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colItems>
  <pageFields count="1">
    <pageField fld="3" item="49" hier="0"/>
  </pageFields>
  <dataFields count="1">
    <dataField name="Sum of Distance" fld="4" baseField="0" baseItem="0" numFmtId="2"/>
  </dataFields>
  <formats count="3">
    <format dxfId="122">
      <pivotArea field="26" grandRow="1" outline="0" axis="axisCol" fieldPosition="0">
        <references count="1">
          <reference field="26" count="6" selected="0">
            <x v="11"/>
            <x v="12"/>
            <x v="13"/>
            <x v="14"/>
            <x v="15"/>
            <x v="16"/>
          </reference>
        </references>
      </pivotArea>
    </format>
    <format dxfId="121">
      <pivotArea outline="0" fieldPosition="0">
        <references count="1">
          <reference field="26" count="6" selected="0">
            <x v="11"/>
            <x v="12"/>
            <x v="13"/>
            <x v="14"/>
            <x v="15"/>
            <x v="16"/>
          </reference>
        </references>
      </pivotArea>
    </format>
    <format dxfId="120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Monthly" cacheId="1" dataOnRows="1" applyNumberFormats="0" applyBorderFormats="0" applyFontFormats="0" applyPatternFormats="0" applyAlignmentFormats="0" applyWidthHeightFormats="1" dataCaption="Data" updatedVersion="6" minRefreshableVersion="3" asteriskTotals="1" showMemberPropertyTips="0" useAutoFormatting="1" rowGrandTotals="0" itemPrintTitles="1" createdVersion="3" indent="0" compact="0" compactData="0" gridDropZones="1" chartFormat="2">
  <location ref="A8:E27" firstHeaderRow="1" firstDataRow="2" firstDataCol="1" rowPageCount="1" colPageCount="1"/>
  <pivotFields count="28"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5">
        <item h="1" m="1" x="45"/>
        <item h="1" m="1" x="52"/>
        <item h="1" m="1" x="43"/>
        <item h="1" x="41"/>
        <item h="1" m="1" x="44"/>
        <item h="1" m="1" x="49"/>
        <item h="1" m="1" x="48"/>
        <item h="1" m="1" x="46"/>
        <item h="1" m="1" x="51"/>
        <item m="1" x="47"/>
        <item m="1" x="50"/>
        <item m="1" x="42"/>
        <item h="1" x="6"/>
        <item h="1" x="3"/>
        <item h="1" x="4"/>
        <item h="1" x="7"/>
        <item h="1" x="22"/>
        <item h="1" m="1" x="53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h="1" x="38"/>
        <item h="1" x="39"/>
        <item h="1"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Row" compact="0" outline="0" subtotalTop="0" showAll="0" includeNewItemsInFilter="1" sortType="descending">
      <items count="21">
        <item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8"/>
        <item t="default"/>
      </items>
    </pivotField>
    <pivotField axis="axisPage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compact="0" outline="0" subtotalTop="0" showAll="0" includeNewItemsInFilter="1"/>
  </pivotFields>
  <rowFields count="1">
    <field x="25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rowItems>
  <colFields count="1">
    <field x="2"/>
  </colFields>
  <colItems count="4">
    <i>
      <x v="48"/>
    </i>
    <i>
      <x v="49"/>
    </i>
    <i>
      <x v="50"/>
    </i>
    <i t="grand">
      <x/>
    </i>
  </colItems>
  <pageFields count="1">
    <pageField fld="26" hier="0"/>
  </pageFields>
  <dataFields count="1">
    <dataField name="Sum of distance" fld="3" baseField="0" baseItem="0"/>
  </dataFields>
  <formats count="1">
    <format dxfId="123">
      <pivotArea type="all" dataOnly="0" outline="0" fieldPosition="0"/>
    </format>
  </formats>
  <chartFormats count="7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</chartFormats>
  <pivotTableStyleInfo name="PivotStyleDark9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4" cacheId="0" dataPosition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preserveFormatting="0" useAutoFormatting="1" itemPrintTitles="1" createdVersion="3" indent="0" compact="0" compactData="0" gridDropZones="1" chartFormat="1">
  <location ref="A3:EE51" firstHeaderRow="1" firstDataRow="3" firstDataCol="2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m="1" x="49"/>
        <item m="1" x="54"/>
        <item m="1" x="46"/>
        <item h="1" m="1" x="44"/>
        <item h="1" m="1" x="45"/>
        <item h="1" m="1" x="51"/>
        <item h="1" m="1" x="50"/>
        <item h="1" x="41"/>
        <item h="1" m="1" x="53"/>
        <item h="1" m="1" x="42"/>
        <item h="1" m="1" x="43"/>
        <item h="1" m="1" x="48"/>
        <item h="1" m="1" x="47"/>
        <item h="1" x="6"/>
        <item h="1" x="3"/>
        <item h="1" x="4"/>
        <item h="1" x="7"/>
        <item h="1" x="22"/>
        <item h="1" m="1" x="5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h="1" x="18"/>
        <item t="default"/>
      </items>
    </pivotField>
    <pivotField axis="axisRow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3"/>
    <field x="27"/>
  </rowFields>
  <rowItems count="46">
    <i>
      <x v="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9"/>
    </i>
    <i>
      <x v="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0"/>
    </i>
    <i>
      <x v="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1"/>
    </i>
    <i>
      <x v="52"/>
      <x v="6"/>
    </i>
    <i t="default">
      <x v="52"/>
    </i>
    <i>
      <x v="53"/>
      <x v="6"/>
    </i>
    <i t="default">
      <x v="53"/>
    </i>
    <i>
      <x v="54"/>
      <x v="11"/>
    </i>
    <i t="default">
      <x v="54"/>
    </i>
    <i t="grand">
      <x/>
    </i>
  </rowItems>
  <colFields count="2">
    <field x="26"/>
    <field x="-2"/>
  </colFields>
  <colItems count="133"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3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4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5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6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7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8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9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0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1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2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3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4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5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6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7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8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Cnt" fld="4" subtotal="count" baseField="0" baseItem="0" numFmtId="3"/>
    <dataField name="Total Miles" fld="4" baseField="0" baseItem="0" numFmtId="4"/>
    <dataField name="Avg Miles" fld="4" subtotal="average" baseField="0" baseItem="0" numFmtId="4"/>
    <dataField name="Avg Pace" fld="9" subtotal="average" baseField="0" baseItem="0" numFmtId="165"/>
    <dataField name="Tot Time" fld="8" baseField="0" baseItem="0" numFmtId="165"/>
    <dataField name="Avg Time" fld="8" subtotal="average" baseField="0" baseItem="0" numFmtId="165"/>
    <dataField name="Avg MPH" fld="12" subtotal="average" baseField="0" baseItem="0" numFmtId="2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2" cacheId="1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>
  <location ref="A4:I572" firstHeaderRow="0" firstDataRow="1" firstDataCol="3" rowPageCount="1" colPageCount="1"/>
  <pivotFields count="28">
    <pivotField axis="axisRow" dataField="1" compact="0" outline="0" subtotalTop="0" showAll="0" includeNewItemsInFilter="1">
      <items count="2572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2566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50"/>
        <item x="124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2"/>
        <item x="1283"/>
        <item x="1284"/>
        <item x="1285"/>
        <item x="1286"/>
        <item x="1281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m="1" x="2570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m="1" x="2569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1"/>
        <item x="1410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30"/>
        <item x="1429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m="1" x="2568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6"/>
        <item x="1058"/>
        <item x="1060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2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8"/>
        <item x="1577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m="1" x="2567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52"/>
        <item x="1054"/>
        <item x="1055"/>
        <item x="1057"/>
        <item x="1059"/>
        <item x="1061"/>
        <item x="1062"/>
        <item x="1063"/>
        <item x="1064"/>
        <item x="1065"/>
        <item x="1066"/>
        <item x="1067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0"/>
        <item x="1"/>
        <item x="1025"/>
        <item x="1037"/>
        <item x="1126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14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5">
        <item h="1" m="1" x="52"/>
        <item h="1" m="1" x="45"/>
        <item h="1" m="1" x="49"/>
        <item h="1" m="1" x="43"/>
        <item h="1" m="1" x="44"/>
        <item h="1" x="41"/>
        <item h="1" m="1" x="48"/>
        <item h="1" m="1" x="46"/>
        <item h="1" m="1" x="51"/>
        <item m="1" x="47"/>
        <item m="1" x="50"/>
        <item h="1" m="1" x="42"/>
        <item h="1" x="6"/>
        <item h="1" x="3"/>
        <item h="1" x="4"/>
        <item h="1" x="7"/>
        <item h="1" x="22"/>
        <item h="1" m="1" x="53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descending">
      <items count="136">
        <item h="1" sd="0" x="29"/>
        <item sd="0" x="62"/>
        <item sd="0" x="51"/>
        <item sd="0" x="65"/>
        <item h="1" sd="0" x="0"/>
        <item sd="0" x="31"/>
        <item sd="0" x="8"/>
        <item sd="0" x="36"/>
        <item sd="0" x="35"/>
        <item sd="0" x="21"/>
        <item sd="0" x="7"/>
        <item sd="0" x="12"/>
        <item sd="0" x="64"/>
        <item sd="0" x="37"/>
        <item sd="0" x="66"/>
        <item sd="0" x="48"/>
        <item sd="0" x="46"/>
        <item sd="0" x="47"/>
        <item sd="0" x="44"/>
        <item sd="0" x="43"/>
        <item sd="0" x="41"/>
        <item sd="0" x="40"/>
        <item sd="0" x="39"/>
        <item sd="0" x="38"/>
        <item sd="0" x="34"/>
        <item sd="0" x="33"/>
        <item sd="0" x="32"/>
        <item sd="0" x="30"/>
        <item sd="0" x="25"/>
        <item sd="0" x="24"/>
        <item sd="0" x="23"/>
        <item sd="0" x="22"/>
        <item sd="0" x="17"/>
        <item sd="0" x="10"/>
        <item sd="0" x="15"/>
        <item sd="0" x="6"/>
        <item sd="0" x="3"/>
        <item sd="0" x="2"/>
        <item sd="0" x="4"/>
        <item sd="0" x="1"/>
        <item sd="0" x="55"/>
        <item sd="0" x="49"/>
        <item sd="0" x="9"/>
        <item sd="0" x="5"/>
        <item sd="0" x="56"/>
        <item sd="0" x="20"/>
        <item sd="0" x="61"/>
        <item sd="0" x="50"/>
        <item sd="0" x="28"/>
        <item sd="0" x="52"/>
        <item sd="0" x="57"/>
        <item sd="0" x="27"/>
        <item sd="0" x="18"/>
        <item sd="0" x="14"/>
        <item sd="0" x="26"/>
        <item sd="0" x="54"/>
        <item sd="0" x="16"/>
        <item sd="0" x="13"/>
        <item sd="0" x="58"/>
        <item sd="0" x="59"/>
        <item sd="0" x="53"/>
        <item sd="0" x="19"/>
        <item sd="0" x="63"/>
        <item sd="0" x="11"/>
        <item sd="0" x="42"/>
        <item sd="0" x="60"/>
        <item sd="0" m="1" x="134"/>
        <item sd="0" m="1" x="133"/>
        <item sd="0" m="1" x="132"/>
        <item sd="0" m="1" x="131"/>
        <item sd="0" m="1" x="130"/>
        <item sd="0" m="1" x="129"/>
        <item sd="0" m="1" x="128"/>
        <item sd="0" m="1" x="127"/>
        <item sd="0" m="1" x="126"/>
        <item sd="0" m="1" x="125"/>
        <item sd="0" m="1" x="124"/>
        <item sd="0" m="1" x="123"/>
        <item sd="0" m="1" x="122"/>
        <item sd="0" m="1" x="121"/>
        <item sd="0" m="1" x="120"/>
        <item sd="0" m="1" x="119"/>
        <item x="67"/>
        <item x="68"/>
        <item x="69"/>
        <item sd="0" x="45"/>
        <item sd="0" x="71"/>
        <item sd="0" x="72"/>
        <item sd="0" x="73"/>
        <item x="74"/>
        <item sd="0" x="75"/>
        <item sd="0" x="76"/>
        <item x="90"/>
        <item x="78"/>
        <item sd="0" x="79"/>
        <item sd="0" x="80"/>
        <item x="81"/>
        <item x="82"/>
        <item sd="0" x="83"/>
        <item x="70"/>
        <item x="84"/>
        <item x="85"/>
        <item x="86"/>
        <item x="87"/>
        <item x="88"/>
        <item x="89"/>
        <item x="91"/>
        <item x="92"/>
        <item x="93"/>
        <item x="94"/>
        <item x="95"/>
        <item x="96"/>
        <item x="97"/>
        <item x="77"/>
        <item sd="0" x="98"/>
        <item x="99"/>
        <item x="100"/>
        <item x="101"/>
        <item x="102"/>
        <item x="103"/>
        <item sd="0" x="104"/>
        <item x="105"/>
        <item sd="0" x="106"/>
        <item x="107"/>
        <item sd="0" x="108"/>
        <item x="109"/>
        <item x="110"/>
        <item sd="0" x="111"/>
        <item sd="0" x="112"/>
        <item x="113"/>
        <item sd="0" x="114"/>
        <item x="115"/>
        <item sd="0" x="116"/>
        <item x="117"/>
        <item sd="0" x="118"/>
        <item t="default" sd="0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Page" compact="0" outline="0" subtotalTop="0" showAll="0" includeNewItemsInFilter="1">
      <items count="21">
        <item x="7"/>
        <item x="6"/>
        <item x="5"/>
        <item x="4"/>
        <item x="3"/>
        <item x="2"/>
        <item h="1" x="18"/>
        <item h="1" x="19"/>
        <item x="11"/>
        <item x="10"/>
        <item x="12"/>
        <item x="9"/>
        <item x="13"/>
        <item x="8"/>
        <item x="0"/>
        <item x="1"/>
        <item x="14"/>
        <item x="15"/>
        <item x="16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</pivotFields>
  <rowFields count="3">
    <field x="2"/>
    <field x="9"/>
    <field x="0"/>
  </rowFields>
  <rowItems count="568">
    <i>
      <x v="48"/>
      <x v="127"/>
    </i>
    <i r="1">
      <x v="134"/>
    </i>
    <i r="1">
      <x v="132"/>
    </i>
    <i r="1">
      <x v="130"/>
    </i>
    <i r="1">
      <x v="128"/>
    </i>
    <i r="1">
      <x v="124"/>
    </i>
    <i r="1">
      <x v="120"/>
    </i>
    <i r="1">
      <x v="125"/>
      <x v="2381"/>
    </i>
    <i t="default" r="1">
      <x v="125"/>
    </i>
    <i r="1">
      <x v="122"/>
    </i>
    <i r="1">
      <x v="114"/>
    </i>
    <i r="1">
      <x v="121"/>
      <x v="2303"/>
    </i>
    <i t="default" r="1">
      <x v="121"/>
    </i>
    <i r="1">
      <x v="2"/>
    </i>
    <i r="1">
      <x v="119"/>
      <x v="2264"/>
    </i>
    <i r="2">
      <x v="2269"/>
    </i>
    <i r="2">
      <x v="2270"/>
    </i>
    <i r="2">
      <x v="2273"/>
    </i>
    <i r="2">
      <x v="2274"/>
    </i>
    <i r="2">
      <x v="2275"/>
    </i>
    <i t="default" r="1">
      <x v="119"/>
    </i>
    <i r="1">
      <x v="112"/>
      <x v="2137"/>
    </i>
    <i r="2">
      <x v="2138"/>
    </i>
    <i r="2">
      <x v="2139"/>
    </i>
    <i r="2">
      <x v="2140"/>
    </i>
    <i r="2">
      <x v="2142"/>
    </i>
    <i r="2">
      <x v="2144"/>
    </i>
    <i r="2">
      <x v="2146"/>
    </i>
    <i r="2">
      <x v="2147"/>
    </i>
    <i r="2">
      <x v="2149"/>
    </i>
    <i r="2">
      <x v="2150"/>
    </i>
    <i r="2">
      <x v="2152"/>
    </i>
    <i r="2">
      <x v="2154"/>
    </i>
    <i r="2">
      <x v="2157"/>
    </i>
    <i r="2">
      <x v="2160"/>
    </i>
    <i r="2">
      <x v="2192"/>
    </i>
    <i r="2">
      <x v="2209"/>
    </i>
    <i r="2">
      <x v="2215"/>
    </i>
    <i r="2">
      <x v="2216"/>
    </i>
    <i r="2">
      <x v="2218"/>
    </i>
    <i r="2">
      <x v="2220"/>
    </i>
    <i r="2">
      <x v="2221"/>
    </i>
    <i r="2">
      <x v="2223"/>
    </i>
    <i r="2">
      <x v="2231"/>
    </i>
    <i r="2">
      <x v="2237"/>
    </i>
    <i r="2">
      <x v="2243"/>
    </i>
    <i r="2">
      <x v="2244"/>
    </i>
    <i r="2">
      <x v="2245"/>
    </i>
    <i r="2">
      <x v="2249"/>
    </i>
    <i r="2">
      <x v="2250"/>
    </i>
    <i r="2">
      <x v="2251"/>
    </i>
    <i r="2">
      <x v="2252"/>
    </i>
    <i r="2">
      <x v="2256"/>
    </i>
    <i r="2">
      <x v="2258"/>
    </i>
    <i r="2">
      <x v="2259"/>
    </i>
    <i r="2">
      <x v="2263"/>
    </i>
    <i t="default" r="1">
      <x v="112"/>
    </i>
    <i r="1">
      <x v="91"/>
    </i>
    <i r="1">
      <x v="117"/>
      <x v="2217"/>
    </i>
    <i t="default" r="1">
      <x v="117"/>
    </i>
    <i r="1">
      <x v="102"/>
      <x v="1871"/>
    </i>
    <i r="2">
      <x v="1872"/>
    </i>
    <i r="2">
      <x v="1873"/>
    </i>
    <i r="2">
      <x v="1874"/>
    </i>
    <i r="2">
      <x v="1876"/>
    </i>
    <i r="2">
      <x v="1878"/>
    </i>
    <i r="2">
      <x v="1881"/>
    </i>
    <i r="2">
      <x v="1883"/>
    </i>
    <i r="2">
      <x v="1884"/>
    </i>
    <i r="2">
      <x v="1885"/>
    </i>
    <i r="2">
      <x v="1886"/>
    </i>
    <i r="2">
      <x v="1892"/>
    </i>
    <i r="2">
      <x v="1894"/>
    </i>
    <i r="2">
      <x v="1895"/>
    </i>
    <i r="2">
      <x v="1896"/>
    </i>
    <i r="2">
      <x v="1898"/>
    </i>
    <i r="2">
      <x v="1900"/>
    </i>
    <i r="2">
      <x v="1901"/>
    </i>
    <i r="2">
      <x v="1902"/>
    </i>
    <i r="2">
      <x v="1906"/>
    </i>
    <i r="2">
      <x v="1909"/>
    </i>
    <i r="2">
      <x v="1914"/>
    </i>
    <i r="2">
      <x v="1921"/>
    </i>
    <i r="2">
      <x v="1927"/>
    </i>
    <i r="2">
      <x v="1929"/>
    </i>
    <i r="2">
      <x v="1932"/>
    </i>
    <i r="2">
      <x v="1938"/>
    </i>
    <i r="2">
      <x v="1948"/>
    </i>
    <i r="2">
      <x v="1951"/>
    </i>
    <i r="2">
      <x v="1957"/>
    </i>
    <i r="2">
      <x v="1961"/>
    </i>
    <i r="2">
      <x v="1970"/>
    </i>
    <i r="2">
      <x v="1994"/>
    </i>
    <i r="2">
      <x v="1997"/>
    </i>
    <i r="2">
      <x v="2002"/>
    </i>
    <i r="2">
      <x v="2003"/>
    </i>
    <i r="2">
      <x v="2004"/>
    </i>
    <i r="2">
      <x v="2007"/>
    </i>
    <i r="2">
      <x v="2008"/>
    </i>
    <i r="2">
      <x v="2017"/>
    </i>
    <i r="2">
      <x v="2021"/>
    </i>
    <i r="2">
      <x v="2024"/>
    </i>
    <i r="2">
      <x v="2025"/>
    </i>
    <i r="2">
      <x v="2028"/>
    </i>
    <i r="2">
      <x v="2038"/>
    </i>
    <i r="2">
      <x v="2045"/>
    </i>
    <i r="2">
      <x v="2050"/>
    </i>
    <i r="2">
      <x v="2064"/>
    </i>
    <i r="2">
      <x v="2065"/>
    </i>
    <i r="2">
      <x v="2066"/>
    </i>
    <i r="2">
      <x v="2076"/>
    </i>
    <i r="2">
      <x v="2143"/>
    </i>
    <i r="2">
      <x v="2145"/>
    </i>
    <i r="2">
      <x v="2158"/>
    </i>
    <i r="2">
      <x v="2163"/>
    </i>
    <i r="2">
      <x v="2165"/>
    </i>
    <i r="2">
      <x v="2170"/>
    </i>
    <i r="2">
      <x v="2179"/>
    </i>
    <i r="2">
      <x v="2180"/>
    </i>
    <i r="2">
      <x v="2186"/>
    </i>
    <i r="2">
      <x v="2199"/>
    </i>
    <i t="default" r="1">
      <x v="102"/>
    </i>
    <i r="1">
      <x v="107"/>
      <x v="1995"/>
    </i>
    <i r="2">
      <x v="2000"/>
    </i>
    <i r="2">
      <x v="2005"/>
    </i>
    <i r="2">
      <x v="2015"/>
    </i>
    <i r="2">
      <x v="2016"/>
    </i>
    <i r="2">
      <x v="2018"/>
    </i>
    <i r="2">
      <x v="2019"/>
    </i>
    <i r="2">
      <x v="2022"/>
    </i>
    <i r="2">
      <x v="2026"/>
    </i>
    <i r="2">
      <x v="2027"/>
    </i>
    <i r="2">
      <x v="2029"/>
    </i>
    <i r="2">
      <x v="2040"/>
    </i>
    <i r="2">
      <x v="2041"/>
    </i>
    <i r="2">
      <x v="2052"/>
    </i>
    <i r="2">
      <x v="2053"/>
    </i>
    <i r="2">
      <x v="2057"/>
    </i>
    <i r="2">
      <x v="2060"/>
    </i>
    <i r="2">
      <x v="2061"/>
    </i>
    <i r="2">
      <x v="2067"/>
    </i>
    <i r="2">
      <x v="2068"/>
    </i>
    <i r="2">
      <x v="2069"/>
    </i>
    <i r="2">
      <x v="2072"/>
    </i>
    <i r="2">
      <x v="2083"/>
    </i>
    <i r="2">
      <x v="2155"/>
    </i>
    <i t="default" r="1">
      <x v="107"/>
    </i>
    <i r="1">
      <x v="111"/>
      <x v="2089"/>
    </i>
    <i r="2">
      <x v="2090"/>
    </i>
    <i r="2">
      <x v="2095"/>
    </i>
    <i r="2">
      <x v="2097"/>
    </i>
    <i r="2">
      <x v="2102"/>
    </i>
    <i r="2">
      <x v="2106"/>
    </i>
    <i r="2">
      <x v="2107"/>
    </i>
    <i r="2">
      <x v="2112"/>
    </i>
    <i r="2">
      <x v="2113"/>
    </i>
    <i r="2">
      <x v="2116"/>
    </i>
    <i r="2">
      <x v="2117"/>
    </i>
    <i r="2">
      <x v="2118"/>
    </i>
    <i r="2">
      <x v="2119"/>
    </i>
    <i r="2">
      <x v="2120"/>
    </i>
    <i r="2">
      <x v="2123"/>
    </i>
    <i r="2">
      <x v="2124"/>
    </i>
    <i r="2">
      <x v="2126"/>
    </i>
    <i r="2">
      <x v="2129"/>
    </i>
    <i r="2">
      <x v="2130"/>
    </i>
    <i r="2">
      <x v="2132"/>
    </i>
    <i r="2">
      <x v="2133"/>
    </i>
    <i r="2">
      <x v="2134"/>
    </i>
    <i r="2">
      <x v="2135"/>
    </i>
    <i r="2">
      <x v="2136"/>
    </i>
    <i r="2">
      <x v="2153"/>
    </i>
    <i t="default" r="1">
      <x v="111"/>
    </i>
    <i r="1">
      <x v="110"/>
      <x v="2073"/>
    </i>
    <i r="2">
      <x v="2077"/>
    </i>
    <i r="2">
      <x v="2079"/>
    </i>
    <i r="2">
      <x v="2080"/>
    </i>
    <i r="2">
      <x v="2082"/>
    </i>
    <i r="2">
      <x v="2085"/>
    </i>
    <i r="2">
      <x v="2086"/>
    </i>
    <i r="2">
      <x v="2088"/>
    </i>
    <i r="2">
      <x v="2091"/>
    </i>
    <i r="2">
      <x v="2092"/>
    </i>
    <i r="2">
      <x v="2099"/>
    </i>
    <i r="2">
      <x v="2100"/>
    </i>
    <i r="2">
      <x v="2105"/>
    </i>
    <i r="2">
      <x v="2110"/>
    </i>
    <i r="2">
      <x v="2114"/>
    </i>
    <i r="2">
      <x v="2122"/>
    </i>
    <i r="2">
      <x v="2131"/>
    </i>
    <i t="default" r="1">
      <x v="110"/>
    </i>
    <i r="1">
      <x v="94"/>
    </i>
    <i r="1">
      <x v="104"/>
      <x v="1919"/>
    </i>
    <i r="2">
      <x v="1922"/>
    </i>
    <i r="2">
      <x v="1923"/>
    </i>
    <i r="2">
      <x v="1924"/>
    </i>
    <i r="2">
      <x v="1930"/>
    </i>
    <i r="2">
      <x v="1933"/>
    </i>
    <i r="2">
      <x v="1941"/>
    </i>
    <i r="2">
      <x v="1942"/>
    </i>
    <i r="2">
      <x v="1943"/>
    </i>
    <i r="2">
      <x v="1944"/>
    </i>
    <i r="2">
      <x v="1946"/>
    </i>
    <i r="2">
      <x v="1949"/>
    </i>
    <i r="2">
      <x v="1950"/>
    </i>
    <i r="2">
      <x v="1954"/>
    </i>
    <i r="2">
      <x v="1958"/>
    </i>
    <i r="2">
      <x v="1963"/>
    </i>
    <i r="2">
      <x v="1964"/>
    </i>
    <i r="2">
      <x v="1966"/>
    </i>
    <i r="2">
      <x v="1968"/>
    </i>
    <i r="2">
      <x v="1972"/>
    </i>
    <i r="2">
      <x v="1973"/>
    </i>
    <i r="2">
      <x v="1977"/>
    </i>
    <i r="2">
      <x v="1981"/>
    </i>
    <i r="2">
      <x v="1985"/>
    </i>
    <i r="2">
      <x v="1986"/>
    </i>
    <i r="2">
      <x v="1991"/>
    </i>
    <i r="2">
      <x v="1993"/>
    </i>
    <i r="2">
      <x v="2012"/>
    </i>
    <i r="2">
      <x v="2036"/>
    </i>
    <i t="default" r="1">
      <x v="104"/>
    </i>
    <i r="1">
      <x v="109"/>
      <x v="2006"/>
    </i>
    <i r="2">
      <x v="2009"/>
    </i>
    <i r="2">
      <x v="2010"/>
    </i>
    <i r="2">
      <x v="2013"/>
    </i>
    <i r="2">
      <x v="2014"/>
    </i>
    <i r="2">
      <x v="2015"/>
    </i>
    <i t="default" r="1">
      <x v="109"/>
    </i>
    <i r="1">
      <x v="108"/>
      <x v="2001"/>
    </i>
    <i t="default" r="1">
      <x v="108"/>
    </i>
    <i r="1">
      <x v="103"/>
      <x v="1888"/>
    </i>
    <i r="2">
      <x v="1890"/>
    </i>
    <i r="2">
      <x v="1891"/>
    </i>
    <i r="2">
      <x v="1897"/>
    </i>
    <i r="2">
      <x v="1898"/>
    </i>
    <i t="default" r="1">
      <x v="103"/>
    </i>
    <i r="1">
      <x v="101"/>
      <x v="1841"/>
    </i>
    <i r="2">
      <x v="1842"/>
    </i>
    <i r="2">
      <x v="1843"/>
    </i>
    <i r="2">
      <x v="1845"/>
    </i>
    <i r="2">
      <x v="1847"/>
    </i>
    <i r="2">
      <x v="1849"/>
    </i>
    <i r="2">
      <x v="1852"/>
    </i>
    <i r="2">
      <x v="1853"/>
    </i>
    <i r="2">
      <x v="1854"/>
    </i>
    <i r="2">
      <x v="1857"/>
    </i>
    <i r="2">
      <x v="1860"/>
    </i>
    <i r="2">
      <x v="1861"/>
    </i>
    <i r="2">
      <x v="1863"/>
    </i>
    <i r="2">
      <x v="1867"/>
    </i>
    <i r="2">
      <x v="1869"/>
    </i>
    <i t="default" r="1">
      <x v="101"/>
    </i>
    <i r="1">
      <x v="88"/>
    </i>
    <i r="1">
      <x v="98"/>
    </i>
    <i r="1">
      <x v="95"/>
    </i>
    <i r="1">
      <x v="14"/>
    </i>
    <i r="1">
      <x v="90"/>
    </i>
    <i r="1">
      <x v="1"/>
    </i>
    <i r="1">
      <x v="87"/>
    </i>
    <i r="1">
      <x v="86"/>
    </i>
    <i r="1">
      <x v="49"/>
    </i>
    <i r="1">
      <x v="50"/>
    </i>
    <i r="1">
      <x v="65"/>
    </i>
    <i r="1">
      <x v="59"/>
    </i>
    <i r="1">
      <x v="15"/>
    </i>
    <i r="1">
      <x v="16"/>
    </i>
    <i r="1">
      <x v="47"/>
    </i>
    <i r="1">
      <x v="17"/>
    </i>
    <i r="1">
      <x v="85"/>
    </i>
    <i r="1">
      <x v="18"/>
    </i>
    <i r="1">
      <x v="20"/>
    </i>
    <i r="1">
      <x v="19"/>
    </i>
    <i r="1">
      <x v="21"/>
    </i>
    <i r="1">
      <x v="23"/>
    </i>
    <i r="1">
      <x v="22"/>
    </i>
    <i r="1">
      <x v="24"/>
    </i>
    <i r="1">
      <x v="25"/>
    </i>
    <i r="1">
      <x v="27"/>
    </i>
    <i r="1">
      <x v="26"/>
    </i>
    <i r="1">
      <x v="29"/>
    </i>
    <i r="1">
      <x v="28"/>
    </i>
    <i r="1">
      <x v="30"/>
    </i>
    <i r="1">
      <x v="31"/>
    </i>
    <i r="1">
      <x v="32"/>
    </i>
    <i r="1">
      <x v="35"/>
    </i>
    <i r="1">
      <x v="33"/>
    </i>
    <i r="1">
      <x v="34"/>
    </i>
    <i r="1">
      <x v="36"/>
    </i>
    <i r="1">
      <x v="38"/>
    </i>
    <i r="1">
      <x v="37"/>
    </i>
    <i r="1">
      <x v="39"/>
    </i>
    <i t="default">
      <x v="48"/>
    </i>
    <i>
      <x v="49"/>
      <x v="2"/>
    </i>
    <i r="1">
      <x v="92"/>
      <x v="1933"/>
    </i>
    <i r="2">
      <x v="1934"/>
    </i>
    <i r="2">
      <x v="1939"/>
    </i>
    <i r="2">
      <x v="1940"/>
    </i>
    <i r="2">
      <x v="1945"/>
    </i>
    <i r="2">
      <x v="1949"/>
    </i>
    <i r="2">
      <x v="1950"/>
    </i>
    <i r="2">
      <x v="1953"/>
    </i>
    <i r="2">
      <x v="1954"/>
    </i>
    <i r="2">
      <x v="1958"/>
    </i>
    <i r="2">
      <x v="1959"/>
    </i>
    <i r="2">
      <x v="1963"/>
    </i>
    <i r="2">
      <x v="1967"/>
    </i>
    <i r="2">
      <x v="1969"/>
    </i>
    <i r="2">
      <x v="1971"/>
    </i>
    <i r="2">
      <x v="1975"/>
    </i>
    <i r="2">
      <x v="1976"/>
    </i>
    <i r="2">
      <x v="1980"/>
    </i>
    <i r="2">
      <x v="1982"/>
    </i>
    <i r="2">
      <x v="1985"/>
    </i>
    <i r="2">
      <x v="1986"/>
    </i>
    <i r="2">
      <x v="1987"/>
    </i>
    <i r="2">
      <x v="1996"/>
    </i>
    <i r="2">
      <x v="2005"/>
    </i>
    <i r="2">
      <x v="2123"/>
    </i>
    <i r="2">
      <x v="2126"/>
    </i>
    <i r="2">
      <x v="2127"/>
    </i>
    <i r="2">
      <x v="2129"/>
    </i>
    <i r="2">
      <x v="2134"/>
    </i>
    <i r="2">
      <x v="2140"/>
    </i>
    <i r="2">
      <x v="2141"/>
    </i>
    <i r="2">
      <x v="2146"/>
    </i>
    <i r="2">
      <x v="2148"/>
    </i>
    <i r="2">
      <x v="2152"/>
    </i>
    <i r="2">
      <x v="2156"/>
    </i>
    <i r="2">
      <x v="2159"/>
    </i>
    <i r="2">
      <x v="2161"/>
    </i>
    <i r="2">
      <x v="2162"/>
    </i>
    <i r="2">
      <x v="2166"/>
    </i>
    <i r="2">
      <x v="2169"/>
    </i>
    <i r="2">
      <x v="2171"/>
    </i>
    <i r="2">
      <x v="2172"/>
    </i>
    <i r="2">
      <x v="2173"/>
    </i>
    <i r="2">
      <x v="2175"/>
    </i>
    <i r="2">
      <x v="2176"/>
    </i>
    <i r="2">
      <x v="2178"/>
    </i>
    <i r="2">
      <x v="2184"/>
    </i>
    <i r="2">
      <x v="2185"/>
    </i>
    <i r="2">
      <x v="2189"/>
    </i>
    <i r="2">
      <x v="2194"/>
    </i>
    <i r="2">
      <x v="2198"/>
    </i>
    <i r="2">
      <x v="2203"/>
    </i>
    <i r="2">
      <x v="2207"/>
    </i>
    <i r="2">
      <x v="2345"/>
    </i>
    <i r="2">
      <x v="2351"/>
    </i>
    <i r="2">
      <x v="2354"/>
    </i>
    <i r="2">
      <x v="2359"/>
    </i>
    <i r="2">
      <x v="2366"/>
    </i>
    <i r="2">
      <x v="2369"/>
    </i>
    <i r="2">
      <x v="2371"/>
    </i>
    <i r="2">
      <x v="2372"/>
    </i>
    <i r="2">
      <x v="2375"/>
    </i>
    <i r="2">
      <x v="2376"/>
    </i>
    <i r="2">
      <x v="2380"/>
    </i>
    <i r="2">
      <x v="2386"/>
    </i>
    <i r="2">
      <x v="2395"/>
    </i>
    <i r="2">
      <x v="2396"/>
    </i>
    <i r="2">
      <x v="2401"/>
    </i>
    <i r="2">
      <x v="2404"/>
    </i>
    <i r="2">
      <x v="2405"/>
    </i>
    <i r="2">
      <x v="2407"/>
    </i>
    <i r="2">
      <x v="2410"/>
    </i>
    <i r="2">
      <x v="2414"/>
    </i>
    <i r="2">
      <x v="2418"/>
    </i>
    <i r="2">
      <x v="2421"/>
    </i>
    <i r="2">
      <x v="2422"/>
    </i>
    <i r="2">
      <x v="2425"/>
    </i>
    <i r="2">
      <x v="2426"/>
    </i>
    <i r="2">
      <x v="2552"/>
    </i>
    <i r="2">
      <x v="2561"/>
    </i>
    <i t="default" r="1">
      <x v="92"/>
    </i>
    <i r="1">
      <x v="60"/>
    </i>
    <i r="1">
      <x v="93"/>
      <x v="1662"/>
    </i>
    <i r="2">
      <x v="1824"/>
    </i>
    <i r="2">
      <x v="1829"/>
    </i>
    <i r="2">
      <x v="1843"/>
    </i>
    <i r="2">
      <x v="1854"/>
    </i>
    <i r="2">
      <x v="1862"/>
    </i>
    <i r="2">
      <x v="1868"/>
    </i>
    <i r="2">
      <x v="1875"/>
    </i>
    <i r="2">
      <x v="1877"/>
    </i>
    <i r="2">
      <x v="1882"/>
    </i>
    <i r="2">
      <x v="1894"/>
    </i>
    <i r="2">
      <x v="2058"/>
    </i>
    <i r="2">
      <x v="2062"/>
    </i>
    <i r="2">
      <x v="2063"/>
    </i>
    <i r="2">
      <x v="2067"/>
    </i>
    <i r="2">
      <x v="2069"/>
    </i>
    <i r="2">
      <x v="2074"/>
    </i>
    <i r="2">
      <x v="2078"/>
    </i>
    <i r="2">
      <x v="2080"/>
    </i>
    <i r="2">
      <x v="2086"/>
    </i>
    <i r="2">
      <x v="2096"/>
    </i>
    <i r="2">
      <x v="2108"/>
    </i>
    <i r="2">
      <x v="2111"/>
    </i>
    <i r="2">
      <x v="2112"/>
    </i>
    <i r="2">
      <x v="2113"/>
    </i>
    <i r="2">
      <x v="2116"/>
    </i>
    <i r="2">
      <x v="2261"/>
    </i>
    <i r="2">
      <x v="2267"/>
    </i>
    <i r="2">
      <x v="2273"/>
    </i>
    <i r="2">
      <x v="2284"/>
    </i>
    <i r="2">
      <x v="2290"/>
    </i>
    <i r="2">
      <x v="2292"/>
    </i>
    <i r="2">
      <x v="2307"/>
    </i>
    <i r="2">
      <x v="2471"/>
    </i>
    <i r="2">
      <x v="2481"/>
    </i>
    <i r="2">
      <x v="2485"/>
    </i>
    <i r="2">
      <x v="2499"/>
    </i>
    <i r="2">
      <x v="2505"/>
    </i>
    <i r="2">
      <x v="2509"/>
    </i>
    <i r="2">
      <x v="2525"/>
    </i>
    <i r="2">
      <x v="2550"/>
    </i>
    <i t="default" r="1">
      <x v="93"/>
    </i>
    <i r="1">
      <x v="129"/>
      <x v="2455"/>
    </i>
    <i r="2">
      <x v="2540"/>
    </i>
    <i t="default" r="1">
      <x v="129"/>
    </i>
    <i r="1">
      <x v="133"/>
      <x v="2542"/>
    </i>
    <i t="default" r="1">
      <x v="133"/>
    </i>
    <i r="1">
      <x v="11"/>
    </i>
    <i r="1">
      <x v="126"/>
      <x v="2388"/>
    </i>
    <i r="2">
      <x v="2389"/>
    </i>
    <i r="2">
      <x v="2390"/>
    </i>
    <i r="2">
      <x v="2391"/>
    </i>
    <i t="default" r="1">
      <x v="126"/>
    </i>
    <i r="1">
      <x v="116"/>
      <x v="2205"/>
    </i>
    <i t="default" r="1">
      <x v="116"/>
    </i>
    <i r="1">
      <x v="102"/>
      <x v="2011"/>
    </i>
    <i t="default" r="1">
      <x v="102"/>
    </i>
    <i r="1">
      <x v="96"/>
      <x v="1732"/>
    </i>
    <i r="2">
      <x v="1733"/>
    </i>
    <i r="2">
      <x v="1988"/>
    </i>
    <i r="2">
      <x v="1989"/>
    </i>
    <i r="2">
      <x v="1990"/>
    </i>
    <i r="2">
      <x v="1992"/>
    </i>
    <i t="default" r="1">
      <x v="96"/>
    </i>
    <i r="1">
      <x v="105"/>
      <x v="1922"/>
    </i>
    <i r="2">
      <x v="1923"/>
    </i>
    <i t="default" r="1">
      <x v="105"/>
    </i>
    <i r="1">
      <x v="113"/>
      <x v="1661"/>
    </i>
    <i r="2">
      <x v="1667"/>
    </i>
    <i r="2">
      <x v="1671"/>
    </i>
    <i r="2">
      <x v="1672"/>
    </i>
    <i r="2">
      <x v="1673"/>
    </i>
    <i r="2">
      <x v="1679"/>
    </i>
    <i r="2">
      <x v="1690"/>
    </i>
    <i r="2">
      <x v="1691"/>
    </i>
    <i r="2">
      <x v="1693"/>
    </i>
    <i r="2">
      <x v="1696"/>
    </i>
    <i r="2">
      <x v="1697"/>
    </i>
    <i r="2">
      <x v="1699"/>
    </i>
    <i r="2">
      <x v="1702"/>
    </i>
    <i r="2">
      <x v="1705"/>
    </i>
    <i r="2">
      <x v="1708"/>
    </i>
    <i r="2">
      <x v="1713"/>
    </i>
    <i r="2">
      <x v="1714"/>
    </i>
    <i r="2">
      <x v="1720"/>
    </i>
    <i r="2">
      <x v="1725"/>
    </i>
    <i r="2">
      <x v="1737"/>
    </i>
    <i r="2">
      <x v="1740"/>
    </i>
    <i r="2">
      <x v="1743"/>
    </i>
    <i r="2">
      <x v="1746"/>
    </i>
    <i r="2">
      <x v="1748"/>
    </i>
    <i r="2">
      <x v="1754"/>
    </i>
    <i r="2">
      <x v="1759"/>
    </i>
    <i r="2">
      <x v="1765"/>
    </i>
    <i r="2">
      <x v="1770"/>
    </i>
    <i r="2">
      <x v="1774"/>
    </i>
    <i r="2">
      <x v="1775"/>
    </i>
    <i r="2">
      <x v="1776"/>
    </i>
    <i r="2">
      <x v="1783"/>
    </i>
    <i t="default" r="1">
      <x v="113"/>
    </i>
    <i r="1">
      <x v="62"/>
    </i>
    <i r="1">
      <x v="58"/>
    </i>
    <i r="1">
      <x v="10"/>
    </i>
    <i r="1">
      <x v="47"/>
    </i>
    <i r="1">
      <x v="85"/>
    </i>
    <i r="1">
      <x v="64"/>
    </i>
    <i r="1">
      <x v="43"/>
    </i>
    <i r="1">
      <x v="63"/>
    </i>
    <i r="1">
      <x v="6"/>
    </i>
    <i r="1">
      <x v="23"/>
    </i>
    <i t="default">
      <x v="49"/>
    </i>
    <i>
      <x v="50"/>
      <x v="55"/>
    </i>
    <i r="1">
      <x v="82"/>
      <x v="1321"/>
    </i>
    <i r="2">
      <x v="1326"/>
    </i>
    <i r="2">
      <x v="1332"/>
    </i>
    <i r="2">
      <x v="1694"/>
    </i>
    <i r="2">
      <x v="2115"/>
    </i>
    <i r="2">
      <x v="2128"/>
    </i>
    <i r="2">
      <x v="2551"/>
    </i>
    <i r="2">
      <x v="2558"/>
    </i>
    <i t="default" r="1">
      <x v="82"/>
    </i>
    <i r="1">
      <x v="41"/>
    </i>
    <i r="1">
      <x v="116"/>
      <x v="2205"/>
    </i>
    <i r="2">
      <x v="2206"/>
    </i>
    <i r="2">
      <x v="2424"/>
    </i>
    <i r="2">
      <x v="2425"/>
    </i>
    <i r="2">
      <x v="2426"/>
    </i>
    <i t="default" r="1">
      <x v="116"/>
    </i>
    <i r="1">
      <x v="44"/>
    </i>
    <i r="1">
      <x v="123"/>
      <x v="2362"/>
    </i>
    <i t="default" r="1">
      <x v="123"/>
    </i>
    <i r="1">
      <x v="118"/>
      <x v="2233"/>
    </i>
    <i r="2">
      <x v="2238"/>
    </i>
    <i r="2">
      <x v="2239"/>
    </i>
    <i r="2">
      <x v="2243"/>
    </i>
    <i r="2">
      <x v="2245"/>
    </i>
    <i r="2">
      <x v="2250"/>
    </i>
    <i r="2">
      <x v="2252"/>
    </i>
    <i r="2">
      <x v="2269"/>
    </i>
    <i r="2">
      <x v="2285"/>
    </i>
    <i r="2">
      <x v="2295"/>
    </i>
    <i r="2">
      <x v="2300"/>
    </i>
    <i r="2">
      <x v="2305"/>
    </i>
    <i r="2">
      <x v="2311"/>
    </i>
    <i r="2">
      <x v="2325"/>
    </i>
    <i t="default" r="1">
      <x v="118"/>
    </i>
    <i r="1">
      <x v="97"/>
      <x v="1748"/>
    </i>
    <i r="2">
      <x v="1773"/>
    </i>
    <i r="2">
      <x v="1775"/>
    </i>
    <i r="2">
      <x v="2207"/>
    </i>
    <i t="default" r="1">
      <x v="97"/>
    </i>
    <i r="1">
      <x v="115"/>
      <x v="2196"/>
    </i>
    <i t="default" r="1">
      <x v="115"/>
    </i>
    <i r="1">
      <x v="3"/>
    </i>
    <i r="1">
      <x v="84"/>
      <x v="1365"/>
    </i>
    <i r="2">
      <x v="1439"/>
    </i>
    <i r="2">
      <x v="1440"/>
    </i>
    <i r="2">
      <x v="1984"/>
    </i>
    <i r="2">
      <x v="1986"/>
    </i>
    <i t="default" r="1">
      <x v="84"/>
    </i>
    <i r="1">
      <x v="106"/>
      <x v="1965"/>
    </i>
    <i t="default" r="1">
      <x v="106"/>
    </i>
    <i r="1">
      <x v="100"/>
      <x v="1783"/>
    </i>
    <i t="default" r="1">
      <x v="100"/>
    </i>
    <i r="1">
      <x v="83"/>
      <x v="1342"/>
    </i>
    <i r="2">
      <x v="1348"/>
    </i>
    <i r="2">
      <x v="1364"/>
    </i>
    <i t="default" r="1">
      <x v="83"/>
    </i>
    <i r="1">
      <x v="46"/>
    </i>
    <i r="1">
      <x v="40"/>
    </i>
    <i r="1">
      <x v="85"/>
    </i>
    <i r="1">
      <x v="54"/>
    </i>
    <i r="1">
      <x v="53"/>
    </i>
    <i r="1">
      <x v="5"/>
    </i>
    <i r="1">
      <x v="48"/>
    </i>
    <i r="1">
      <x v="61"/>
    </i>
    <i r="1">
      <x v="51"/>
    </i>
    <i r="1">
      <x v="45"/>
    </i>
    <i r="1">
      <x v="56"/>
    </i>
    <i r="1">
      <x v="9"/>
    </i>
    <i r="1">
      <x v="52"/>
    </i>
    <i r="1">
      <x v="57"/>
    </i>
    <i r="1">
      <x v="42"/>
    </i>
    <i t="default">
      <x v="50"/>
    </i>
    <i>
      <x v="51"/>
      <x v="60"/>
    </i>
    <i t="default">
      <x v="51"/>
    </i>
    <i>
      <x v="52"/>
      <x v="60"/>
    </i>
    <i t="default">
      <x v="52"/>
    </i>
    <i>
      <x v="53"/>
      <x v="89"/>
      <x v="1492"/>
    </i>
    <i t="default" r="1">
      <x v="89"/>
    </i>
    <i t="default">
      <x v="5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25" hier="0"/>
  </pageFields>
  <dataFields count="6">
    <dataField name="Miles" fld="3" baseField="0" baseItem="0" numFmtId="2"/>
    <dataField name="#" fld="3" subtotal="count" baseField="0" baseItem="0"/>
    <dataField name="Avg Pace" fld="8" subtotal="average" baseField="0" baseItem="0" numFmtId="164"/>
    <dataField name="Avg MPH" fld="11" subtotal="average" baseField="0" baseItem="0" numFmtId="2"/>
    <dataField name="Avg Dist" fld="3" subtotal="average" baseField="0" baseItem="0" numFmtId="2"/>
    <dataField name="Last Date" fld="0" subtotal="max" baseField="9" baseItem="15" numFmtId="173"/>
  </dataFields>
  <formats count="3">
    <format dxfId="116">
      <pivotArea type="all" dataOnly="0" outline="0" fieldPosition="0"/>
    </format>
    <format dxfId="115">
      <pivotArea type="all" dataOnly="0" outline="0" fieldPosition="0"/>
    </format>
    <format dxfId="114">
      <pivotArea outline="0" fieldPosition="0">
        <references count="1">
          <reference field="4294967294" count="1">
            <x v="5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WeeklyAll" cacheId="2" dataPosition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pageWrap="1" colGrandTotals="0" itemPrintTitles="1" createdVersion="3" indent="0" compact="0" compactData="0" gridDropZones="1">
  <location ref="A7:OX64" firstHeaderRow="1" firstDataRow="4" firstDataCol="1"/>
  <pivotFields count="3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4">
        <item h="1" m="1" x="45"/>
        <item h="1" m="1" x="52"/>
        <item h="1" m="1" x="43"/>
        <item h="1" m="1" x="44"/>
        <item h="1" x="41"/>
        <item h="1" m="1" x="49"/>
        <item h="1" m="1" x="48"/>
        <item h="1" m="1" x="46"/>
        <item h="1" m="1" x="51"/>
        <item m="1" x="47"/>
        <item h="1" m="1" x="50"/>
        <item h="1" m="1" x="42"/>
        <item h="1" x="6"/>
        <item h="1" x="3"/>
        <item h="1" x="4"/>
        <item h="1" x="7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h="1" x="38"/>
        <item h="1"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sd="0" x="19"/>
        <item x="17"/>
        <item x="16"/>
        <item x="15"/>
        <item x="14"/>
        <item x="13"/>
        <item x="12"/>
        <item x="11"/>
        <item x="10"/>
        <item x="9"/>
        <item x="8"/>
        <item x="7"/>
        <item sd="0" x="6"/>
        <item sd="0" x="5"/>
        <item sd="0" x="4"/>
        <item x="3"/>
        <item sd="0" x="2"/>
        <item x="1"/>
        <item x="0"/>
        <item h="1" sd="0" x="18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h="1" x="53"/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h="1" x="54"/>
        <item t="default"/>
      </items>
    </pivotField>
    <pivotField dataField="1" compact="0" outline="0" subtotalTop="0" showAll="0" includeNewItemsInFilter="1"/>
    <pivotField compact="0" outline="0" subtotalTop="0" showAll="0" includeNewItemsInFilter="1"/>
  </pivotFields>
  <rowFields count="1">
    <field x="29"/>
  </rowFields>
  <rowItems count="5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3">
    <field x="3"/>
    <field x="26"/>
    <field x="-2"/>
  </colFields>
  <colItems count="413">
    <i>
      <x v="47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7"/>
    </i>
    <i t="default" i="1">
      <x v="47"/>
    </i>
    <i t="default" i="2">
      <x v="47"/>
    </i>
    <i t="default" i="3">
      <x v="47"/>
    </i>
    <i t="default" i="4">
      <x v="47"/>
    </i>
    <i t="default" i="5">
      <x v="47"/>
    </i>
    <i t="default" i="6">
      <x v="47"/>
    </i>
    <i>
      <x v="48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8"/>
    </i>
    <i t="default" i="1">
      <x v="48"/>
    </i>
    <i t="default" i="2">
      <x v="48"/>
    </i>
    <i t="default" i="3">
      <x v="48"/>
    </i>
    <i t="default" i="4">
      <x v="48"/>
    </i>
    <i t="default" i="5">
      <x v="48"/>
    </i>
    <i t="default" i="6">
      <x v="48"/>
    </i>
    <i>
      <x v="49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9"/>
    </i>
    <i t="default" i="1">
      <x v="49"/>
    </i>
    <i t="default" i="2">
      <x v="49"/>
    </i>
    <i t="default" i="3">
      <x v="49"/>
    </i>
    <i t="default" i="4">
      <x v="49"/>
    </i>
    <i t="default" i="5">
      <x v="49"/>
    </i>
    <i t="default" i="6">
      <x v="49"/>
    </i>
    <i>
      <x v="52"/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52"/>
    </i>
    <i t="default" i="1">
      <x v="52"/>
    </i>
    <i t="default" i="2">
      <x v="52"/>
    </i>
    <i t="default" i="3">
      <x v="52"/>
    </i>
    <i t="default" i="4">
      <x v="52"/>
    </i>
    <i t="default" i="5">
      <x v="52"/>
    </i>
    <i t="default" i="6">
      <x v="52"/>
    </i>
  </colItems>
  <dataFields count="7">
    <dataField name="Count" fld="4" subtotal="count" baseField="0" baseItem="0"/>
    <dataField name="Total" fld="4" baseField="0" baseItem="0"/>
    <dataField name="Avg Dist" fld="4" subtotal="average" baseField="0" baseItem="0" numFmtId="4"/>
    <dataField name="MinD" fld="4" subtotal="min" baseField="0" baseItem="0"/>
    <dataField name="MaxD" fld="4" subtotal="max" baseField="0" baseItem="0"/>
    <dataField name="Avg Pace" fld="9" subtotal="average" baseField="0" baseItem="0" numFmtId="168"/>
    <dataField name="Avg Rest" fld="30" subtotal="average" baseField="0" baseItem="0" numFmtId="2"/>
  </dataFields>
  <formats count="26">
    <format dxfId="99">
      <pivotArea type="all" dataOnly="0" outline="0" fieldPosition="0"/>
    </format>
    <format dxfId="98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97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96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4"/>
          </reference>
          <reference field="29" count="1" selected="0">
            <x v="29"/>
          </reference>
        </references>
      </pivotArea>
    </format>
    <format dxfId="95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6"/>
          </reference>
          <reference field="29" count="1" selected="0">
            <x v="24"/>
          </reference>
        </references>
      </pivotArea>
    </format>
    <format dxfId="94">
      <pivotArea outline="0" fieldPosition="0">
        <references count="1">
          <reference field="4294967294" count="1">
            <x v="5"/>
          </reference>
        </references>
      </pivotArea>
    </format>
    <format dxfId="93">
      <pivotArea outline="0" fieldPosition="0">
        <references count="1">
          <reference field="4294967294" count="1">
            <x v="6"/>
          </reference>
        </references>
      </pivotArea>
    </format>
    <format dxfId="92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91">
      <pivotArea outline="0" fieldPosition="0">
        <references count="1">
          <reference field="4294967294" count="1">
            <x v="2"/>
          </reference>
        </references>
      </pivotArea>
    </format>
    <format dxfId="90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6" count="1" selected="0">
            <x v="12"/>
          </reference>
          <reference field="29" count="1" selected="0">
            <x v="1"/>
          </reference>
        </references>
      </pivotArea>
    </format>
    <format dxfId="89">
      <pivotArea outline="0" fieldPosition="0">
        <references count="1">
          <reference field="29" count="1" selected="0">
            <x v="53"/>
          </reference>
        </references>
      </pivotArea>
    </format>
    <format dxfId="88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6" count="1" selected="0">
            <x v="12"/>
          </reference>
          <reference field="29" count="48" selected="0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87">
      <pivotArea outline="0" fieldPosition="0">
        <references count="4">
          <reference field="4294967294" count="6" selected="0">
            <x v="1"/>
            <x v="2"/>
            <x v="3"/>
            <x v="4"/>
            <x v="5"/>
            <x v="6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86">
      <pivotArea outline="0" fieldPosition="0">
        <references count="4">
          <reference field="4294967294" count="1" selected="0">
            <x v="1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85">
      <pivotArea outline="0" fieldPosition="0">
        <references count="4">
          <reference field="4294967294" count="5" selected="0">
            <x v="2"/>
            <x v="3"/>
            <x v="4"/>
            <x v="5"/>
            <x v="6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84">
      <pivotArea outline="0" fieldPosition="0">
        <references count="4">
          <reference field="4294967294" count="1" selected="0">
            <x v="5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83">
      <pivotArea dataOnly="0" labelOnly="1" outline="0" fieldPosition="0">
        <references count="1">
          <reference field="29" count="17"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82">
      <pivotArea dataOnly="0" labelOnly="1" outline="0" fieldPosition="0">
        <references count="1">
          <reference field="29" count="37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81">
      <pivotArea dataOnly="0" labelOnly="1" outline="0" fieldPosition="0">
        <references count="1">
          <reference field="2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80">
      <pivotArea dataOnly="0" labelOnly="1" outline="0" fieldPosition="0">
        <references count="1">
          <reference field="29" count="3">
            <x v="51"/>
            <x v="52"/>
            <x v="53"/>
          </reference>
        </references>
      </pivotArea>
    </format>
    <format dxfId="79">
      <pivotArea outline="0" fieldPosition="0">
        <references count="2">
          <reference field="26" count="1" selected="0">
            <x v="12"/>
          </reference>
          <reference field="29" count="0" selected="0"/>
        </references>
      </pivotArea>
    </format>
    <format dxfId="78">
      <pivotArea outline="0" fieldPosition="0">
        <references count="2">
          <reference field="26" count="1" selected="0">
            <x v="13"/>
          </reference>
          <reference field="29" count="0" selected="0"/>
        </references>
      </pivotArea>
    </format>
    <format dxfId="77">
      <pivotArea outline="0" fieldPosition="0">
        <references count="2">
          <reference field="26" count="1" selected="0">
            <x v="14"/>
          </reference>
          <reference field="29" count="0" selected="0"/>
        </references>
      </pivotArea>
    </format>
    <format dxfId="76">
      <pivotArea outline="0" fieldPosition="0">
        <references count="2">
          <reference field="26" count="1" selected="0">
            <x v="15"/>
          </reference>
          <reference field="29" count="0" selected="0"/>
        </references>
      </pivotArea>
    </format>
    <format dxfId="75">
      <pivotArea outline="0" fieldPosition="0">
        <references count="2">
          <reference field="26" count="1" selected="0">
            <x v="16"/>
          </reference>
          <reference field="29" count="0" selected="0"/>
        </references>
      </pivotArea>
    </format>
    <format dxfId="74">
      <pivotArea type="all" dataOnly="0" outline="0" fieldPosition="0"/>
    </format>
  </formats>
  <conditionalFormats count="4">
    <conditionalFormat priority="29">
      <pivotAreas count="2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4" selected="0">
              <x v="11"/>
              <x v="12"/>
              <x v="13"/>
              <x v="14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16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30">
      <pivotAreas count="2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4" selected="0">
              <x v="11"/>
              <x v="12"/>
              <x v="13"/>
              <x v="14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16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7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7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</conditional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WeeklyPivotTB1" cacheId="2" dataPosition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pageWrap="2" rowGrandTotals="0" colGrandTotals="0" itemPrintTitles="1" createdVersion="3" indent="0" compact="0" compactData="0" gridDropZones="1">
  <location ref="A7:BL62" firstHeaderRow="1" firstDataRow="3" firstDataCol="1"/>
  <pivotFields count="3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4">
        <item m="1" x="42"/>
        <item m="1" x="50"/>
        <item m="1" x="47"/>
        <item h="1" m="1" x="45"/>
        <item h="1" m="1" x="52"/>
        <item h="1" m="1" x="43"/>
        <item h="1" m="1" x="44"/>
        <item h="1" x="41"/>
        <item h="1" m="1" x="49"/>
        <item h="1" m="1" x="48"/>
        <item h="1" m="1" x="46"/>
        <item h="1" m="1" x="51"/>
        <item h="1" x="6"/>
        <item h="1" x="3"/>
        <item h="1" x="4"/>
        <item h="1" x="7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sd="0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h="1" sd="0" x="4"/>
        <item h="1" x="3"/>
        <item h="1" sd="0" x="2"/>
        <item x="1"/>
        <item x="0"/>
        <item h="1" sd="0" x="18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x="53"/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x="54"/>
        <item t="default"/>
      </items>
    </pivotField>
    <pivotField compact="0" outline="0" subtotalTop="0" showAll="0" includeNewItemsInFilter="1"/>
    <pivotField compact="0" outline="0" subtotalTop="0" showAll="0" includeNewItemsInFilter="1"/>
  </pivotFields>
  <rowFields count="1">
    <field x="29"/>
  </rowFields>
  <rowItems count="5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rowItems>
  <colFields count="2">
    <field x="26"/>
    <field x="3"/>
  </colFields>
  <colItems count="63">
    <i>
      <x v="1"/>
      <x v="47"/>
    </i>
    <i r="1">
      <x v="48"/>
    </i>
    <i r="1">
      <x v="49"/>
    </i>
    <i t="default">
      <x v="1"/>
    </i>
    <i>
      <x v="2"/>
      <x v="47"/>
    </i>
    <i r="1">
      <x v="48"/>
    </i>
    <i r="1">
      <x v="49"/>
    </i>
    <i t="default">
      <x v="2"/>
    </i>
    <i>
      <x v="3"/>
      <x v="47"/>
    </i>
    <i r="1">
      <x v="48"/>
    </i>
    <i r="1">
      <x v="49"/>
    </i>
    <i t="default">
      <x v="3"/>
    </i>
    <i>
      <x v="4"/>
      <x v="47"/>
    </i>
    <i r="1">
      <x v="48"/>
    </i>
    <i r="1">
      <x v="49"/>
    </i>
    <i t="default">
      <x v="4"/>
    </i>
    <i>
      <x v="5"/>
      <x v="47"/>
    </i>
    <i r="1">
      <x v="48"/>
    </i>
    <i r="1">
      <x v="49"/>
    </i>
    <i t="default">
      <x v="5"/>
    </i>
    <i>
      <x v="6"/>
      <x v="47"/>
    </i>
    <i r="1">
      <x v="48"/>
    </i>
    <i r="1">
      <x v="49"/>
    </i>
    <i r="1">
      <x v="50"/>
    </i>
    <i r="1">
      <x v="51"/>
    </i>
    <i r="1">
      <x v="52"/>
    </i>
    <i t="default">
      <x v="6"/>
    </i>
    <i>
      <x v="7"/>
      <x v="47"/>
    </i>
    <i r="1">
      <x v="48"/>
    </i>
    <i r="1">
      <x v="49"/>
    </i>
    <i t="default">
      <x v="7"/>
    </i>
    <i>
      <x v="8"/>
      <x v="47"/>
    </i>
    <i r="1">
      <x v="48"/>
    </i>
    <i r="1">
      <x v="49"/>
    </i>
    <i t="default">
      <x v="8"/>
    </i>
    <i>
      <x v="9"/>
      <x v="47"/>
    </i>
    <i r="1">
      <x v="48"/>
    </i>
    <i r="1">
      <x v="49"/>
    </i>
    <i t="default">
      <x v="9"/>
    </i>
    <i>
      <x v="10"/>
      <x v="47"/>
    </i>
    <i r="1">
      <x v="48"/>
    </i>
    <i r="1">
      <x v="49"/>
    </i>
    <i t="default">
      <x v="10"/>
    </i>
    <i>
      <x v="11"/>
      <x v="47"/>
    </i>
    <i r="1">
      <x v="48"/>
    </i>
    <i r="1">
      <x v="49"/>
    </i>
    <i t="default">
      <x v="11"/>
    </i>
    <i>
      <x v="12"/>
      <x v="47"/>
    </i>
    <i r="1">
      <x v="48"/>
    </i>
    <i r="1">
      <x v="49"/>
    </i>
    <i t="default">
      <x v="12"/>
    </i>
    <i>
      <x v="13"/>
      <x v="47"/>
    </i>
    <i r="1">
      <x v="48"/>
    </i>
    <i r="1">
      <x v="49"/>
    </i>
    <i t="default">
      <x v="13"/>
    </i>
    <i>
      <x v="17"/>
      <x v="47"/>
    </i>
    <i r="1">
      <x v="48"/>
    </i>
    <i r="1">
      <x v="49"/>
    </i>
    <i t="default">
      <x v="17"/>
    </i>
    <i>
      <x v="18"/>
      <x v="47"/>
    </i>
    <i r="1">
      <x v="48"/>
    </i>
    <i r="1">
      <x v="49"/>
    </i>
    <i t="default">
      <x v="18"/>
    </i>
  </colItems>
  <dataFields count="1">
    <dataField name="Total" fld="4" baseField="0" baseItem="0"/>
  </dataFields>
  <formats count="12">
    <format dxfId="71">
      <pivotArea type="all" dataOnly="0" outline="0" fieldPosition="0"/>
    </format>
    <format dxfId="70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69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68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4"/>
          </reference>
          <reference field="29" count="1" selected="0">
            <x v="29"/>
          </reference>
        </references>
      </pivotArea>
    </format>
    <format dxfId="67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6"/>
          </reference>
          <reference field="29" count="1" selected="0">
            <x v="24"/>
          </reference>
        </references>
      </pivotArea>
    </format>
    <format dxfId="66">
      <pivotArea outline="0" fieldPosition="0">
        <references count="3">
          <reference field="3" count="0" selected="0"/>
          <reference field="26" count="1" selected="0">
            <x v="12"/>
          </reference>
          <reference field="29" count="0" selected="0"/>
        </references>
      </pivotArea>
    </format>
    <format dxfId="65">
      <pivotArea outline="0" fieldPosition="0">
        <references count="1">
          <reference field="3" count="2" selected="0">
            <x v="4"/>
            <x v="5"/>
          </reference>
        </references>
      </pivotArea>
    </format>
    <format dxfId="64">
      <pivotArea outline="0" fieldPosition="0">
        <references count="1">
          <reference field="3" count="1" selected="0">
            <x v="5"/>
          </reference>
        </references>
      </pivotArea>
    </format>
    <format dxfId="63">
      <pivotArea field="29" grandCol="1" outline="0" axis="axisRow" fieldPosition="0">
        <references count="1">
          <reference field="29" count="33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1"/>
            <x v="32"/>
            <x v="33"/>
            <x v="34"/>
            <x v="35"/>
          </reference>
        </references>
      </pivotArea>
    </format>
    <format dxfId="62">
      <pivotArea outline="0" fieldPosition="0">
        <references count="1">
          <reference field="29" count="15" selected="0">
            <x v="25"/>
            <x v="26"/>
            <x v="27"/>
            <x v="28"/>
            <x v="29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61">
      <pivotArea type="all" dataOnly="0" outline="0" fieldPosition="0"/>
    </format>
    <format dxfId="60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Course" cacheId="3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>
  <location ref="A4:I321" firstHeaderRow="0" firstDataRow="1" firstDataCol="1" rowPageCount="1" colPageCount="1"/>
  <pivotFields count="32"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2"/>
        <item h="1" m="1" x="44"/>
        <item m="1" x="43"/>
        <item h="1" x="6"/>
        <item h="1" x="7"/>
        <item h="1" x="3"/>
        <item h="1" x="4"/>
        <item h="1" x="41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88">
        <item x="2"/>
        <item x="1"/>
        <item x="47"/>
        <item x="90"/>
        <item x="89"/>
        <item x="75"/>
        <item x="97"/>
        <item x="81"/>
        <item x="0"/>
        <item x="93"/>
        <item x="80"/>
        <item x="52"/>
        <item x="83"/>
        <item x="41"/>
        <item x="23"/>
        <item x="7"/>
        <item x="76"/>
        <item x="56"/>
        <item x="51"/>
        <item x="16"/>
        <item x="53"/>
        <item x="28"/>
        <item x="4"/>
        <item x="11"/>
        <item x="48"/>
        <item x="19"/>
        <item x="98"/>
        <item x="45"/>
        <item x="96"/>
        <item x="32"/>
        <item m="1" x="684"/>
        <item x="86"/>
        <item x="8"/>
        <item x="27"/>
        <item x="117"/>
        <item x="57"/>
        <item x="144"/>
        <item x="138"/>
        <item x="107"/>
        <item x="85"/>
        <item x="112"/>
        <item x="37"/>
        <item x="139"/>
        <item x="12"/>
        <item x="101"/>
        <item x="69"/>
        <item x="49"/>
        <item x="92"/>
        <item x="146"/>
        <item x="94"/>
        <item x="87"/>
        <item x="88"/>
        <item x="55"/>
        <item x="143"/>
        <item x="60"/>
        <item x="35"/>
        <item x="116"/>
        <item x="121"/>
        <item x="25"/>
        <item x="71"/>
        <item x="5"/>
        <item x="3"/>
        <item x="115"/>
        <item x="105"/>
        <item x="142"/>
        <item x="135"/>
        <item x="145"/>
        <item x="136"/>
        <item x="137"/>
        <item x="79"/>
        <item x="62"/>
        <item x="46"/>
        <item x="84"/>
        <item x="38"/>
        <item x="26"/>
        <item x="125"/>
        <item x="43"/>
        <item x="113"/>
        <item x="122"/>
        <item x="68"/>
        <item x="130"/>
        <item x="148"/>
        <item m="1" x="673"/>
        <item x="20"/>
        <item x="131"/>
        <item x="72"/>
        <item x="82"/>
        <item x="132"/>
        <item m="1" x="681"/>
        <item x="147"/>
        <item x="6"/>
        <item m="1" x="683"/>
        <item x="14"/>
        <item x="74"/>
        <item x="114"/>
        <item x="99"/>
        <item x="124"/>
        <item x="120"/>
        <item x="127"/>
        <item x="64"/>
        <item x="103"/>
        <item x="123"/>
        <item x="128"/>
        <item x="102"/>
        <item x="13"/>
        <item x="61"/>
        <item x="100"/>
        <item x="39"/>
        <item x="40"/>
        <item x="42"/>
        <item x="65"/>
        <item x="29"/>
        <item x="18"/>
        <item x="50"/>
        <item x="58"/>
        <item x="59"/>
        <item x="134"/>
        <item x="119"/>
        <item x="95"/>
        <item x="44"/>
        <item x="104"/>
        <item m="1" x="672"/>
        <item x="33"/>
        <item x="54"/>
        <item x="91"/>
        <item x="110"/>
        <item x="106"/>
        <item x="24"/>
        <item x="17"/>
        <item x="109"/>
        <item x="30"/>
        <item x="133"/>
        <item x="111"/>
        <item x="77"/>
        <item x="31"/>
        <item x="66"/>
        <item x="67"/>
        <item x="63"/>
        <item x="9"/>
        <item x="126"/>
        <item x="70"/>
        <item x="36"/>
        <item x="73"/>
        <item x="10"/>
        <item x="15"/>
        <item x="129"/>
        <item x="108"/>
        <item x="22"/>
        <item x="118"/>
        <item x="345"/>
        <item x="149"/>
        <item x="150"/>
        <item x="151"/>
        <item x="152"/>
        <item x="153"/>
        <item x="141"/>
        <item x="34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668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678"/>
        <item x="206"/>
        <item x="215"/>
        <item x="213"/>
        <item x="216"/>
        <item x="217"/>
        <item x="218"/>
        <item m="1" x="6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671"/>
        <item x="246"/>
        <item x="247"/>
        <item x="197"/>
        <item x="248"/>
        <item x="249"/>
        <item m="1" x="669"/>
        <item x="250"/>
        <item m="1" x="680"/>
        <item x="251"/>
        <item x="252"/>
        <item x="253"/>
        <item x="254"/>
        <item x="255"/>
        <item x="256"/>
        <item x="257"/>
        <item x="258"/>
        <item x="259"/>
        <item x="260"/>
        <item m="1" x="679"/>
        <item x="261"/>
        <item m="1" x="677"/>
        <item x="262"/>
        <item x="263"/>
        <item x="264"/>
        <item x="265"/>
        <item x="266"/>
        <item x="267"/>
        <item x="245"/>
        <item x="268"/>
        <item x="269"/>
        <item x="270"/>
        <item m="1" x="670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675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74"/>
        <item m="1" x="667"/>
        <item m="1" x="685"/>
        <item x="346"/>
        <item x="194"/>
        <item x="195"/>
        <item x="196"/>
        <item x="199"/>
        <item x="347"/>
        <item x="348"/>
        <item x="349"/>
        <item x="350"/>
        <item m="1" x="6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76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name="Course GT 3 Runs" axis="axisRow" compact="0" outline="0" subtotalTop="0" showAll="0" includeNewItemsInFilter="1" sortType="descending" defaultSubtotal="0">
      <items count="626">
        <item x="1"/>
        <item x="58"/>
        <item x="32"/>
        <item x="50"/>
        <item x="57"/>
        <item x="63"/>
        <item x="54"/>
        <item x="2"/>
        <item x="60"/>
        <item x="36"/>
        <item x="53"/>
        <item x="4"/>
        <item x="55"/>
        <item x="28"/>
        <item x="90"/>
        <item x="11"/>
        <item x="3"/>
        <item x="51"/>
        <item x="17"/>
        <item x="35"/>
        <item x="37"/>
        <item x="39"/>
        <item x="94"/>
        <item x="62"/>
        <item x="14"/>
        <item x="8"/>
        <item x="33"/>
        <item x="19"/>
        <item x="56"/>
        <item x="23"/>
        <item x="64"/>
        <item x="5"/>
        <item x="31"/>
        <item x="95"/>
        <item x="91"/>
        <item x="97"/>
        <item x="93"/>
        <item x="48"/>
        <item x="98"/>
        <item x="86"/>
        <item x="67"/>
        <item x="9"/>
        <item x="27"/>
        <item x="29"/>
        <item x="45"/>
        <item x="20"/>
        <item x="13"/>
        <item x="34"/>
        <item x="40"/>
        <item x="41"/>
        <item x="85"/>
        <item x="76"/>
        <item x="61"/>
        <item x="30"/>
        <item x="69"/>
        <item x="15"/>
        <item x="24"/>
        <item x="38"/>
        <item x="59"/>
        <item x="73"/>
        <item x="70"/>
        <item x="18"/>
        <item x="12"/>
        <item x="21"/>
        <item x="74"/>
        <item x="52"/>
        <item x="22"/>
        <item x="47"/>
        <item x="43"/>
        <item x="6"/>
        <item x="92"/>
        <item x="80"/>
        <item x="25"/>
        <item x="49"/>
        <item x="7"/>
        <item x="10"/>
        <item x="83"/>
        <item x="71"/>
        <item x="16"/>
        <item x="88"/>
        <item x="0"/>
        <item x="65"/>
        <item x="79"/>
        <item x="77"/>
        <item x="81"/>
        <item x="44"/>
        <item x="68"/>
        <item x="78"/>
        <item x="82"/>
        <item x="42"/>
        <item x="66"/>
        <item x="26"/>
        <item x="72"/>
        <item x="84"/>
        <item x="46"/>
        <item x="75"/>
        <item x="87"/>
        <item x="89"/>
        <item x="96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</pivotFields>
  <rowFields count="1">
    <field x="31"/>
  </rowFields>
  <rowItems count="317">
    <i>
      <x v="327"/>
    </i>
    <i>
      <x v="532"/>
    </i>
    <i>
      <x v="625"/>
    </i>
    <i>
      <x v="624"/>
    </i>
    <i>
      <x v="62"/>
    </i>
    <i>
      <x/>
    </i>
    <i>
      <x v="146"/>
    </i>
    <i>
      <x v="621"/>
    </i>
    <i>
      <x v="620"/>
    </i>
    <i>
      <x v="580"/>
    </i>
    <i>
      <x v="618"/>
    </i>
    <i>
      <x v="410"/>
    </i>
    <i>
      <x v="339"/>
    </i>
    <i>
      <x v="490"/>
    </i>
    <i>
      <x v="551"/>
    </i>
    <i>
      <x v="317"/>
    </i>
    <i>
      <x v="219"/>
    </i>
    <i>
      <x v="614"/>
    </i>
    <i>
      <x v="613"/>
    </i>
    <i>
      <x v="612"/>
    </i>
    <i>
      <x v="610"/>
    </i>
    <i>
      <x v="609"/>
    </i>
    <i>
      <x v="310"/>
    </i>
    <i>
      <x v="603"/>
    </i>
    <i>
      <x v="607"/>
    </i>
    <i>
      <x v="606"/>
    </i>
    <i>
      <x v="604"/>
    </i>
    <i>
      <x v="602"/>
    </i>
    <i>
      <x v="601"/>
    </i>
    <i>
      <x v="600"/>
    </i>
    <i>
      <x v="385"/>
    </i>
    <i>
      <x v="458"/>
    </i>
    <i>
      <x v="452"/>
    </i>
    <i>
      <x v="529"/>
    </i>
    <i>
      <x v="599"/>
    </i>
    <i>
      <x v="597"/>
    </i>
    <i>
      <x v="598"/>
    </i>
    <i>
      <x v="372"/>
    </i>
    <i>
      <x v="596"/>
    </i>
    <i>
      <x v="595"/>
    </i>
    <i>
      <x v="594"/>
    </i>
    <i>
      <x v="593"/>
    </i>
    <i>
      <x v="541"/>
    </i>
    <i>
      <x v="79"/>
    </i>
    <i>
      <x v="352"/>
    </i>
    <i>
      <x v="546"/>
    </i>
    <i>
      <x v="450"/>
    </i>
    <i>
      <x v="587"/>
    </i>
    <i>
      <x v="585"/>
    </i>
    <i>
      <x v="545"/>
    </i>
    <i>
      <x v="584"/>
    </i>
    <i>
      <x v="583"/>
    </i>
    <i>
      <x v="581"/>
    </i>
    <i>
      <x v="579"/>
    </i>
    <i>
      <x v="576"/>
    </i>
    <i>
      <x v="572"/>
    </i>
    <i>
      <x v="570"/>
    </i>
    <i>
      <x v="24"/>
    </i>
    <i>
      <x v="423"/>
    </i>
    <i>
      <x v="568"/>
    </i>
    <i>
      <x v="185"/>
    </i>
    <i>
      <x v="564"/>
    </i>
    <i>
      <x v="561"/>
    </i>
    <i>
      <x v="560"/>
    </i>
    <i>
      <x v="559"/>
    </i>
    <i>
      <x v="558"/>
    </i>
    <i>
      <x v="557"/>
    </i>
    <i>
      <x v="556"/>
    </i>
    <i>
      <x v="509"/>
    </i>
    <i>
      <x v="554"/>
    </i>
    <i>
      <x v="553"/>
    </i>
    <i>
      <x v="543"/>
    </i>
    <i>
      <x v="474"/>
    </i>
    <i>
      <x v="552"/>
    </i>
    <i>
      <x v="550"/>
    </i>
    <i>
      <x v="549"/>
    </i>
    <i>
      <x v="332"/>
    </i>
    <i>
      <x v="27"/>
    </i>
    <i>
      <x v="15"/>
    </i>
    <i>
      <x v="389"/>
    </i>
    <i>
      <x v="540"/>
    </i>
    <i>
      <x v="538"/>
    </i>
    <i>
      <x v="537"/>
    </i>
    <i>
      <x v="533"/>
    </i>
    <i>
      <x v="531"/>
    </i>
    <i>
      <x v="530"/>
    </i>
    <i>
      <x v="380"/>
    </i>
    <i>
      <x v="528"/>
    </i>
    <i>
      <x v="527"/>
    </i>
    <i>
      <x v="526"/>
    </i>
    <i>
      <x v="525"/>
    </i>
    <i>
      <x v="501"/>
    </i>
    <i>
      <x v="506"/>
    </i>
    <i>
      <x v="505"/>
    </i>
    <i>
      <x v="503"/>
    </i>
    <i>
      <x v="498"/>
    </i>
    <i>
      <x v="497"/>
    </i>
    <i>
      <x v="418"/>
    </i>
    <i>
      <x v="495"/>
    </i>
    <i>
      <x v="494"/>
    </i>
    <i>
      <x v="493"/>
    </i>
    <i>
      <x v="491"/>
    </i>
    <i>
      <x v="489"/>
    </i>
    <i>
      <x v="488"/>
    </i>
    <i>
      <x v="487"/>
    </i>
    <i>
      <x v="486"/>
    </i>
    <i>
      <x v="176"/>
    </i>
    <i>
      <x v="465"/>
    </i>
    <i>
      <x v="482"/>
    </i>
    <i>
      <x v="481"/>
    </i>
    <i>
      <x v="398"/>
    </i>
    <i>
      <x v="479"/>
    </i>
    <i>
      <x v="478"/>
    </i>
    <i>
      <x v="475"/>
    </i>
    <i>
      <x v="473"/>
    </i>
    <i>
      <x v="161"/>
    </i>
    <i>
      <x v="472"/>
    </i>
    <i>
      <x v="471"/>
    </i>
    <i>
      <x v="470"/>
    </i>
    <i>
      <x v="467"/>
    </i>
    <i>
      <x v="466"/>
    </i>
    <i>
      <x v="463"/>
    </i>
    <i>
      <x v="462"/>
    </i>
    <i>
      <x v="461"/>
    </i>
    <i>
      <x v="457"/>
    </i>
    <i>
      <x v="456"/>
    </i>
    <i>
      <x v="454"/>
    </i>
    <i>
      <x v="455"/>
    </i>
    <i>
      <x v="453"/>
    </i>
    <i>
      <x v="451"/>
    </i>
    <i>
      <x v="449"/>
    </i>
    <i>
      <x v="448"/>
    </i>
    <i>
      <x v="447"/>
    </i>
    <i>
      <x v="446"/>
    </i>
    <i>
      <x v="445"/>
    </i>
    <i>
      <x v="444"/>
    </i>
    <i>
      <x v="196"/>
    </i>
    <i>
      <x v="440"/>
    </i>
    <i>
      <x v="364"/>
    </i>
    <i>
      <x v="438"/>
    </i>
    <i>
      <x v="435"/>
    </i>
    <i>
      <x v="432"/>
    </i>
    <i>
      <x v="430"/>
    </i>
    <i>
      <x v="428"/>
    </i>
    <i>
      <x v="426"/>
    </i>
    <i>
      <x v="421"/>
    </i>
    <i>
      <x v="422"/>
    </i>
    <i>
      <x v="147"/>
    </i>
    <i>
      <x v="417"/>
    </i>
    <i>
      <x v="416"/>
    </i>
    <i>
      <x v="415"/>
    </i>
    <i>
      <x v="408"/>
    </i>
    <i>
      <x v="404"/>
    </i>
    <i>
      <x v="405"/>
    </i>
    <i>
      <x v="403"/>
    </i>
    <i>
      <x v="401"/>
    </i>
    <i>
      <x v="400"/>
    </i>
    <i>
      <x v="396"/>
    </i>
    <i>
      <x v="395"/>
    </i>
    <i>
      <x v="394"/>
    </i>
    <i>
      <x v="393"/>
    </i>
    <i>
      <x v="326"/>
    </i>
    <i>
      <x v="392"/>
    </i>
    <i>
      <x v="391"/>
    </i>
    <i>
      <x v="390"/>
    </i>
    <i>
      <x v="388"/>
    </i>
    <i>
      <x v="288"/>
    </i>
    <i>
      <x v="387"/>
    </i>
    <i>
      <x v="384"/>
    </i>
    <i>
      <x v="383"/>
    </i>
    <i>
      <x v="382"/>
    </i>
    <i>
      <x v="381"/>
    </i>
    <i>
      <x v="379"/>
    </i>
    <i>
      <x v="376"/>
    </i>
    <i>
      <x v="377"/>
    </i>
    <i>
      <x v="341"/>
    </i>
    <i>
      <x v="373"/>
    </i>
    <i>
      <x v="149"/>
    </i>
    <i>
      <x v="135"/>
    </i>
    <i>
      <x v="342"/>
    </i>
    <i>
      <x v="359"/>
    </i>
    <i>
      <x v="355"/>
    </i>
    <i>
      <x v="354"/>
    </i>
    <i>
      <x v="353"/>
    </i>
    <i>
      <x v="7"/>
    </i>
    <i>
      <x v="350"/>
    </i>
    <i>
      <x v="344"/>
    </i>
    <i>
      <x v="333"/>
    </i>
    <i>
      <x v="336"/>
    </i>
    <i>
      <x v="334"/>
    </i>
    <i>
      <x v="322"/>
    </i>
    <i>
      <x v="321"/>
    </i>
    <i>
      <x v="319"/>
    </i>
    <i>
      <x v="312"/>
    </i>
    <i>
      <x v="314"/>
    </i>
    <i>
      <x v="313"/>
    </i>
    <i>
      <x v="311"/>
    </i>
    <i>
      <x v="309"/>
    </i>
    <i>
      <x v="307"/>
    </i>
    <i>
      <x v="306"/>
    </i>
    <i>
      <x v="304"/>
    </i>
    <i>
      <x v="225"/>
    </i>
    <i>
      <x v="30"/>
    </i>
    <i>
      <x v="283"/>
    </i>
    <i>
      <x v="279"/>
    </i>
    <i>
      <x v="265"/>
    </i>
    <i>
      <x v="276"/>
    </i>
    <i>
      <x v="274"/>
    </i>
    <i>
      <x v="273"/>
    </i>
    <i>
      <x v="272"/>
    </i>
    <i>
      <x v="270"/>
    </i>
    <i>
      <x v="269"/>
    </i>
    <i>
      <x v="266"/>
    </i>
    <i>
      <x v="263"/>
    </i>
    <i>
      <x v="262"/>
    </i>
    <i>
      <x v="258"/>
    </i>
    <i>
      <x v="256"/>
    </i>
    <i>
      <x v="257"/>
    </i>
    <i>
      <x v="167"/>
    </i>
    <i>
      <x v="253"/>
    </i>
    <i>
      <x v="247"/>
    </i>
    <i>
      <x v="242"/>
    </i>
    <i>
      <x v="241"/>
    </i>
    <i>
      <x v="239"/>
    </i>
    <i>
      <x v="238"/>
    </i>
    <i>
      <x v="235"/>
    </i>
    <i>
      <x v="232"/>
    </i>
    <i>
      <x v="229"/>
    </i>
    <i>
      <x v="171"/>
    </i>
    <i>
      <x v="157"/>
    </i>
    <i>
      <x v="221"/>
    </i>
    <i>
      <x v="218"/>
    </i>
    <i>
      <x v="216"/>
    </i>
    <i>
      <x v="213"/>
    </i>
    <i>
      <x v="211"/>
    </i>
    <i>
      <x v="209"/>
    </i>
    <i>
      <x v="208"/>
    </i>
    <i>
      <x v="207"/>
    </i>
    <i>
      <x v="206"/>
    </i>
    <i>
      <x v="205"/>
    </i>
    <i>
      <x v="204"/>
    </i>
    <i>
      <x v="197"/>
    </i>
    <i>
      <x v="193"/>
    </i>
    <i>
      <x v="183"/>
    </i>
    <i>
      <x v="186"/>
    </i>
    <i>
      <x v="210"/>
    </i>
    <i>
      <x v="173"/>
    </i>
    <i>
      <x v="169"/>
    </i>
    <i>
      <x v="168"/>
    </i>
    <i>
      <x v="164"/>
    </i>
    <i>
      <x v="162"/>
    </i>
    <i>
      <x v="160"/>
    </i>
    <i>
      <x v="138"/>
    </i>
    <i>
      <x v="156"/>
    </i>
    <i>
      <x v="153"/>
    </i>
    <i>
      <x v="152"/>
    </i>
    <i>
      <x v="143"/>
    </i>
    <i>
      <x v="139"/>
    </i>
    <i>
      <x v="141"/>
    </i>
    <i>
      <x v="144"/>
    </i>
    <i>
      <x v="215"/>
    </i>
    <i>
      <x v="145"/>
    </i>
    <i>
      <x v="300"/>
    </i>
    <i>
      <x v="286"/>
    </i>
    <i>
      <x v="287"/>
    </i>
    <i>
      <x v="298"/>
    </i>
    <i>
      <x v="297"/>
    </i>
    <i>
      <x v="299"/>
    </i>
    <i>
      <x v="9"/>
    </i>
    <i>
      <x v="1"/>
    </i>
    <i>
      <x v="137"/>
    </i>
    <i>
      <x v="136"/>
    </i>
    <i>
      <x v="3"/>
    </i>
    <i>
      <x v="8"/>
    </i>
    <i>
      <x v="22"/>
    </i>
    <i>
      <x v="132"/>
    </i>
    <i>
      <x v="5"/>
    </i>
    <i>
      <x v="4"/>
    </i>
    <i>
      <x v="134"/>
    </i>
    <i>
      <x v="131"/>
    </i>
    <i>
      <x v="127"/>
    </i>
    <i>
      <x v="126"/>
    </i>
    <i>
      <x v="125"/>
    </i>
    <i>
      <x v="107"/>
    </i>
    <i>
      <x v="106"/>
    </i>
    <i>
      <x v="105"/>
    </i>
    <i>
      <x v="104"/>
    </i>
    <i>
      <x v="103"/>
    </i>
    <i>
      <x v="102"/>
    </i>
    <i>
      <x v="11"/>
    </i>
    <i>
      <x v="16"/>
    </i>
    <i>
      <x v="38"/>
    </i>
    <i>
      <x v="35"/>
    </i>
    <i>
      <x v="33"/>
    </i>
    <i>
      <x v="14"/>
    </i>
    <i>
      <x v="36"/>
    </i>
    <i>
      <x v="6"/>
    </i>
    <i>
      <x v="23"/>
    </i>
    <i>
      <x v="34"/>
    </i>
    <i>
      <x v="2"/>
    </i>
    <i>
      <x v="10"/>
    </i>
    <i>
      <x v="25"/>
    </i>
    <i>
      <x v="12"/>
    </i>
    <i>
      <x v="17"/>
    </i>
    <i>
      <x v="28"/>
    </i>
    <i>
      <x v="37"/>
    </i>
    <i>
      <x v="29"/>
    </i>
    <i>
      <x v="18"/>
    </i>
    <i>
      <x v="19"/>
    </i>
    <i>
      <x v="130"/>
    </i>
    <i>
      <x v="13"/>
    </i>
    <i>
      <x v="31"/>
    </i>
    <i>
      <x v="20"/>
    </i>
    <i>
      <x v="21"/>
    </i>
    <i>
      <x v="80"/>
    </i>
    <i>
      <x v="3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2" item="39" hier="0"/>
  </pageFields>
  <dataFields count="8">
    <dataField name="#" fld="3" subtotal="count" baseField="0" baseItem="0"/>
    <dataField name="Miles" fld="3" baseField="0" baseItem="0" numFmtId="2"/>
    <dataField name="Avg of MPH" fld="11" subtotal="average" baseField="0" baseItem="0" numFmtId="2"/>
    <dataField name="Avg of Pace" fld="8" subtotal="average" baseField="0" baseItem="0" numFmtId="164"/>
    <dataField name="Min of Pace" fld="8" subtotal="min" baseField="0" baseItem="0" numFmtId="164"/>
    <dataField name="Avg of Rank" fld="24" subtotal="average" baseField="0" baseItem="0" numFmtId="2"/>
    <dataField name="Min of Rank" fld="24" subtotal="min" baseField="0" baseItem="0"/>
    <dataField name="Last Date" fld="0" subtotal="max" baseField="0" baseItem="0" numFmtId="14"/>
  </dataFields>
  <formats count="1">
    <format dxfId="59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1" cacheId="3" autoFormatId="4112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>
  <location ref="A4:F43" firstHeaderRow="0" firstDataRow="1" firstDataCol="1" rowPageCount="2" colPageCount="1"/>
  <pivotFields count="32"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2"/>
        <item h="1" m="1" x="44"/>
        <item m="1" x="43"/>
        <item h="1" x="6"/>
        <item h="1" x="7"/>
        <item h="1" x="22"/>
        <item h="1" x="3"/>
        <item h="1" x="4"/>
        <item h="1" x="5"/>
        <item h="1" x="41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88">
        <item x="99"/>
        <item x="124"/>
        <item x="120"/>
        <item x="127"/>
        <item x="64"/>
        <item x="103"/>
        <item x="123"/>
        <item x="75"/>
        <item x="128"/>
        <item x="80"/>
        <item x="146"/>
        <item x="93"/>
        <item x="94"/>
        <item x="87"/>
        <item x="88"/>
        <item x="55"/>
        <item x="102"/>
        <item x="143"/>
        <item x="60"/>
        <item x="28"/>
        <item x="35"/>
        <item x="116"/>
        <item x="121"/>
        <item x="56"/>
        <item x="25"/>
        <item x="47"/>
        <item x="71"/>
        <item x="5"/>
        <item x="90"/>
        <item x="3"/>
        <item x="27"/>
        <item x="115"/>
        <item x="13"/>
        <item x="61"/>
        <item x="100"/>
        <item x="39"/>
        <item x="40"/>
        <item x="81"/>
        <item x="42"/>
        <item x="117"/>
        <item x="105"/>
        <item x="65"/>
        <item x="19"/>
        <item x="29"/>
        <item x="0"/>
        <item x="18"/>
        <item x="50"/>
        <item x="142"/>
        <item x="57"/>
        <item x="58"/>
        <item x="59"/>
        <item x="134"/>
        <item x="135"/>
        <item x="98"/>
        <item x="144"/>
        <item x="145"/>
        <item x="138"/>
        <item x="136"/>
        <item x="137"/>
        <item x="79"/>
        <item x="119"/>
        <item x="62"/>
        <item x="95"/>
        <item x="23"/>
        <item x="44"/>
        <item x="46"/>
        <item x="45"/>
        <item x="104"/>
        <item m="1" x="672"/>
        <item x="33"/>
        <item x="7"/>
        <item x="54"/>
        <item x="91"/>
        <item x="84"/>
        <item x="4"/>
        <item x="110"/>
        <item x="38"/>
        <item x="107"/>
        <item x="85"/>
        <item x="26"/>
        <item x="106"/>
        <item x="24"/>
        <item x="125"/>
        <item x="43"/>
        <item x="1"/>
        <item x="113"/>
        <item x="112"/>
        <item x="122"/>
        <item x="52"/>
        <item x="68"/>
        <item x="130"/>
        <item x="148"/>
        <item x="96"/>
        <item x="11"/>
        <item x="37"/>
        <item x="51"/>
        <item x="89"/>
        <item m="1" x="673"/>
        <item x="16"/>
        <item x="139"/>
        <item x="17"/>
        <item x="12"/>
        <item x="20"/>
        <item x="101"/>
        <item x="109"/>
        <item x="131"/>
        <item x="76"/>
        <item x="72"/>
        <item x="30"/>
        <item x="83"/>
        <item x="133"/>
        <item x="111"/>
        <item x="69"/>
        <item x="82"/>
        <item x="77"/>
        <item x="41"/>
        <item x="31"/>
        <item x="32"/>
        <item x="66"/>
        <item x="67"/>
        <item m="1" x="684"/>
        <item x="63"/>
        <item x="97"/>
        <item x="132"/>
        <item x="53"/>
        <item x="9"/>
        <item x="126"/>
        <item m="1" x="681"/>
        <item x="70"/>
        <item x="36"/>
        <item x="73"/>
        <item x="10"/>
        <item x="2"/>
        <item x="15"/>
        <item x="129"/>
        <item x="108"/>
        <item x="22"/>
        <item x="147"/>
        <item x="48"/>
        <item x="6"/>
        <item m="1" x="683"/>
        <item x="14"/>
        <item x="118"/>
        <item x="86"/>
        <item x="74"/>
        <item x="49"/>
        <item x="92"/>
        <item x="8"/>
        <item x="114"/>
        <item x="345"/>
        <item x="149"/>
        <item x="150"/>
        <item x="151"/>
        <item x="152"/>
        <item x="153"/>
        <item x="141"/>
        <item x="34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668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678"/>
        <item x="206"/>
        <item x="215"/>
        <item x="213"/>
        <item x="216"/>
        <item x="217"/>
        <item x="218"/>
        <item m="1" x="6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671"/>
        <item x="246"/>
        <item x="247"/>
        <item x="197"/>
        <item x="248"/>
        <item x="249"/>
        <item m="1" x="669"/>
        <item x="250"/>
        <item m="1" x="680"/>
        <item x="251"/>
        <item x="252"/>
        <item x="253"/>
        <item x="254"/>
        <item x="255"/>
        <item x="256"/>
        <item x="257"/>
        <item x="258"/>
        <item x="259"/>
        <item x="260"/>
        <item m="1" x="679"/>
        <item x="261"/>
        <item m="1" x="677"/>
        <item x="262"/>
        <item x="263"/>
        <item x="264"/>
        <item x="265"/>
        <item x="266"/>
        <item x="267"/>
        <item x="245"/>
        <item x="268"/>
        <item x="269"/>
        <item x="270"/>
        <item m="1" x="670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675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74"/>
        <item m="1" x="667"/>
        <item m="1" x="685"/>
        <item x="346"/>
        <item x="194"/>
        <item x="195"/>
        <item x="196"/>
        <item x="199"/>
        <item x="347"/>
        <item x="348"/>
        <item x="349"/>
        <item x="350"/>
        <item m="1" x="6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76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axis="axisRow" compact="0" outline="0" subtotalTop="0" showAll="0" insertBlankRow="1" includeNewItemsInFilter="1">
      <items count="53">
        <item x="6"/>
        <item x="4"/>
        <item x="2"/>
        <item x="14"/>
        <item x="13"/>
        <item x="5"/>
        <item x="3"/>
        <item x="8"/>
        <item x="15"/>
        <item x="16"/>
        <item x="12"/>
        <item x="7"/>
        <item x="17"/>
        <item x="25"/>
        <item x="18"/>
        <item x="19"/>
        <item x="1"/>
        <item x="22"/>
        <item x="21"/>
        <item x="26"/>
        <item x="28"/>
        <item x="24"/>
        <item x="23"/>
        <item x="20"/>
        <item x="11"/>
        <item x="10"/>
        <item x="9"/>
        <item x="27"/>
        <item x="29"/>
        <item h="1" x="0"/>
        <item m="1" x="50"/>
        <item m="1" x="51"/>
        <item x="30"/>
        <item x="31"/>
        <item x="32"/>
        <item x="33"/>
        <item m="1" x="49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Page" compact="0" outline="0" subtotalTop="0" showAll="0" insertBlankRow="1" includeNewItemsInFilter="1">
      <items count="21">
        <item h="1" x="18"/>
        <item h="1" x="2"/>
        <item h="1" x="3"/>
        <item x="4"/>
        <item x="5"/>
        <item x="6"/>
        <item x="7"/>
        <item h="1" x="19"/>
        <item x="11"/>
        <item x="10"/>
        <item x="12"/>
        <item x="9"/>
        <item x="0"/>
        <item x="1"/>
        <item x="8"/>
        <item x="13"/>
        <item x="14"/>
        <item x="15"/>
        <item x="16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</items>
    </pivotField>
  </pivotFields>
  <rowFields count="1">
    <field x="13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6"/>
    </i>
    <i>
      <x v="27"/>
    </i>
    <i>
      <x v="32"/>
    </i>
    <i>
      <x v="33"/>
    </i>
    <i>
      <x v="34"/>
    </i>
    <i>
      <x v="35"/>
    </i>
    <i>
      <x v="37"/>
    </i>
    <i>
      <x v="38"/>
    </i>
    <i>
      <x v="42"/>
    </i>
    <i>
      <x v="43"/>
    </i>
    <i>
      <x v="44"/>
    </i>
    <i>
      <x v="46"/>
    </i>
    <i>
      <x v="47"/>
    </i>
    <i>
      <x v="48"/>
    </i>
    <i>
      <x v="5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2" item="39" hier="0"/>
    <pageField fld="25" hier="0"/>
  </pageFields>
  <dataFields count="5">
    <dataField name="Count of Distance" fld="3" subtotal="count" baseField="0" baseItem="0"/>
    <dataField name="Sum of Distance" fld="3" baseField="0" baseItem="0"/>
    <dataField name="Average of Pace" fld="8" subtotal="average" baseField="0" baseItem="0" numFmtId="164"/>
    <dataField name="Average of MPH" fld="11" subtotal="average" baseField="0" baseItem="0"/>
    <dataField name="Last Date" fld="0" subtotal="max" baseField="0" baseItem="0" numFmtId="14"/>
  </dataFields>
  <formats count="1">
    <format dxfId="58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1" cacheId="3" autoFormatId="4117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 chartFormat="2">
  <location ref="A5:R19" firstHeaderRow="1" firstDataRow="2" firstDataCol="1" rowPageCount="1" colPageCount="1"/>
  <pivotFields count="32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2"/>
        <item h="1" m="1" x="44"/>
        <item m="1" x="43"/>
        <item h="1" x="6"/>
        <item h="1" x="7"/>
        <item h="1" x="22"/>
        <item h="1" x="3"/>
        <item h="1" x="4"/>
        <item h="1" x="41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88">
        <item x="99"/>
        <item x="124"/>
        <item x="120"/>
        <item x="127"/>
        <item x="64"/>
        <item x="154"/>
        <item x="103"/>
        <item x="123"/>
        <item x="75"/>
        <item x="128"/>
        <item x="80"/>
        <item x="146"/>
        <item x="159"/>
        <item x="141"/>
        <item x="93"/>
        <item x="94"/>
        <item x="87"/>
        <item x="88"/>
        <item x="55"/>
        <item x="102"/>
        <item x="143"/>
        <item x="60"/>
        <item x="28"/>
        <item x="35"/>
        <item x="116"/>
        <item x="156"/>
        <item x="121"/>
        <item x="56"/>
        <item x="25"/>
        <item x="47"/>
        <item x="71"/>
        <item x="5"/>
        <item x="90"/>
        <item x="3"/>
        <item x="27"/>
        <item x="115"/>
        <item x="13"/>
        <item x="61"/>
        <item x="100"/>
        <item x="39"/>
        <item x="40"/>
        <item x="81"/>
        <item x="42"/>
        <item x="117"/>
        <item x="105"/>
        <item x="65"/>
        <item x="19"/>
        <item x="29"/>
        <item x="0"/>
        <item x="18"/>
        <item x="50"/>
        <item x="142"/>
        <item x="57"/>
        <item x="58"/>
        <item x="59"/>
        <item x="134"/>
        <item x="135"/>
        <item x="98"/>
        <item x="153"/>
        <item x="144"/>
        <item x="145"/>
        <item x="138"/>
        <item x="136"/>
        <item x="137"/>
        <item x="79"/>
        <item x="119"/>
        <item x="62"/>
        <item x="95"/>
        <item x="23"/>
        <item x="44"/>
        <item x="46"/>
        <item x="45"/>
        <item x="104"/>
        <item m="1" x="672"/>
        <item x="33"/>
        <item x="7"/>
        <item x="54"/>
        <item x="91"/>
        <item x="84"/>
        <item x="4"/>
        <item x="110"/>
        <item x="38"/>
        <item x="107"/>
        <item x="85"/>
        <item x="26"/>
        <item x="106"/>
        <item x="24"/>
        <item x="125"/>
        <item x="43"/>
        <item x="1"/>
        <item x="113"/>
        <item x="112"/>
        <item x="122"/>
        <item x="52"/>
        <item x="68"/>
        <item x="130"/>
        <item x="150"/>
        <item x="148"/>
        <item x="151"/>
        <item x="96"/>
        <item x="11"/>
        <item x="37"/>
        <item x="51"/>
        <item x="89"/>
        <item m="1" x="673"/>
        <item x="16"/>
        <item x="155"/>
        <item x="34"/>
        <item x="139"/>
        <item x="17"/>
        <item x="12"/>
        <item x="20"/>
        <item x="101"/>
        <item x="109"/>
        <item x="131"/>
        <item x="76"/>
        <item x="72"/>
        <item x="30"/>
        <item x="83"/>
        <item x="133"/>
        <item x="111"/>
        <item x="69"/>
        <item x="82"/>
        <item x="77"/>
        <item x="41"/>
        <item x="31"/>
        <item x="32"/>
        <item x="66"/>
        <item x="67"/>
        <item m="1" x="684"/>
        <item x="63"/>
        <item x="97"/>
        <item x="132"/>
        <item x="53"/>
        <item x="149"/>
        <item x="158"/>
        <item x="9"/>
        <item x="152"/>
        <item x="126"/>
        <item x="157"/>
        <item m="1" x="681"/>
        <item x="70"/>
        <item x="36"/>
        <item x="73"/>
        <item x="10"/>
        <item x="2"/>
        <item x="15"/>
        <item x="129"/>
        <item x="108"/>
        <item x="22"/>
        <item x="147"/>
        <item x="48"/>
        <item x="6"/>
        <item m="1" x="683"/>
        <item x="14"/>
        <item x="118"/>
        <item x="86"/>
        <item x="74"/>
        <item x="49"/>
        <item x="92"/>
        <item x="8"/>
        <item x="114"/>
        <item x="345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668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678"/>
        <item x="206"/>
        <item x="215"/>
        <item x="213"/>
        <item x="216"/>
        <item x="217"/>
        <item x="218"/>
        <item m="1" x="6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671"/>
        <item x="246"/>
        <item x="247"/>
        <item x="197"/>
        <item x="248"/>
        <item x="249"/>
        <item m="1" x="669"/>
        <item x="250"/>
        <item m="1" x="680"/>
        <item x="251"/>
        <item x="252"/>
        <item x="253"/>
        <item x="254"/>
        <item x="255"/>
        <item x="256"/>
        <item x="257"/>
        <item x="258"/>
        <item x="259"/>
        <item x="260"/>
        <item m="1" x="679"/>
        <item x="261"/>
        <item m="1" x="677"/>
        <item x="262"/>
        <item x="263"/>
        <item x="264"/>
        <item x="265"/>
        <item x="266"/>
        <item x="267"/>
        <item x="245"/>
        <item x="268"/>
        <item x="269"/>
        <item x="270"/>
        <item m="1" x="670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675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74"/>
        <item m="1" x="667"/>
        <item m="1" x="685"/>
        <item x="346"/>
        <item x="194"/>
        <item x="195"/>
        <item x="196"/>
        <item x="199"/>
        <item x="347"/>
        <item x="348"/>
        <item x="349"/>
        <item x="350"/>
        <item m="1" x="6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76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h="1" x="3"/>
        <item h="1" x="2"/>
        <item x="1"/>
        <item x="0"/>
        <item h="1" x="18"/>
        <item t="default"/>
      </items>
    </pivotField>
    <pivotField axis="axisRow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</items>
    </pivotField>
  </pivotFields>
  <rowFields count="1">
    <field x="2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5"/>
  </colFields>
  <col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 t="grand">
      <x/>
    </i>
  </colItems>
  <pageFields count="1">
    <pageField fld="2" item="39" hier="0"/>
  </pageFields>
  <dataFields count="1">
    <dataField name="Average of Pace" fld="8" subtotal="average" baseField="0" baseItem="0" numFmtId="164"/>
  </dataFields>
  <formats count="1">
    <format dxfId="53">
      <pivotArea type="all" dataOnly="0" outline="0" fieldPosition="0"/>
    </format>
  </formats>
  <conditionalFormats count="6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1" selected="0">
              <x v="6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1" selected="0">
              <x v="6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1" selected="0">
              <x v="6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7" selected="0">
              <x v="7"/>
              <x v="8"/>
              <x v="11"/>
              <x v="12"/>
              <x v="13"/>
              <x v="14"/>
              <x v="15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7" selected="0">
              <x v="7"/>
              <x v="8"/>
              <x v="11"/>
              <x v="12"/>
              <x v="13"/>
              <x v="14"/>
              <x v="15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7" selected="0">
              <x v="7"/>
              <x v="8"/>
              <x v="11"/>
              <x v="12"/>
              <x v="13"/>
              <x v="14"/>
              <x v="15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3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7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8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</chartFormats>
  <pivotTableStyleInfo name="PivotStyleLight8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ExternalData_1" growShrinkType="overwriteClear" connectionId="1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le1" displayName="Table1" ref="A1:AY43" totalsRowShown="0" headerRowDxfId="52" dataDxfId="51">
  <autoFilter ref="A1:AY43"/>
  <tableColumns count="51">
    <tableColumn id="1" name="Swim Date" dataDxfId="50"/>
    <tableColumn id="2" name="Lap1" dataDxfId="49"/>
    <tableColumn id="3" name="Lap2" dataDxfId="48"/>
    <tableColumn id="4" name="Lap3" dataDxfId="47"/>
    <tableColumn id="5" name="Lap4" dataDxfId="46"/>
    <tableColumn id="6" name="Lap5" dataDxfId="45"/>
    <tableColumn id="7" name="Lap6" dataDxfId="44"/>
    <tableColumn id="8" name="Lap7" dataDxfId="43"/>
    <tableColumn id="9" name="Lap8" dataDxfId="42"/>
    <tableColumn id="10" name="Lap9" dataDxfId="41"/>
    <tableColumn id="11" name="Lap10" dataDxfId="40"/>
    <tableColumn id="12" name="Lap11" dataDxfId="39"/>
    <tableColumn id="13" name="Lap12" dataDxfId="38"/>
    <tableColumn id="14" name="Lap13" dataDxfId="37"/>
    <tableColumn id="15" name="Lap14" dataDxfId="36"/>
    <tableColumn id="16" name="Lap15" dataDxfId="35"/>
    <tableColumn id="17" name="Lap16" dataDxfId="34"/>
    <tableColumn id="18" name="Lap17" dataDxfId="33"/>
    <tableColumn id="19" name="Lap18" dataDxfId="32"/>
    <tableColumn id="20" name="Lap19" dataDxfId="31"/>
    <tableColumn id="21" name="Lap20" dataDxfId="30"/>
    <tableColumn id="22" name="Lap21" dataDxfId="29"/>
    <tableColumn id="23" name="Lap22" dataDxfId="28"/>
    <tableColumn id="24" name="Lap23" dataDxfId="27"/>
    <tableColumn id="25" name="Lap24" dataDxfId="26"/>
    <tableColumn id="26" name="Lap25" dataDxfId="25"/>
    <tableColumn id="27" name="Lap26" dataDxfId="24"/>
    <tableColumn id="28" name="Lap27" dataDxfId="23"/>
    <tableColumn id="29" name="Lap28" dataDxfId="22"/>
    <tableColumn id="30" name="Lap29" dataDxfId="21"/>
    <tableColumn id="31" name="Lap30" dataDxfId="20"/>
    <tableColumn id="32" name="Lap31" dataDxfId="19"/>
    <tableColumn id="33" name="Lap32" dataDxfId="18"/>
    <tableColumn id="34" name="Lap33" dataDxfId="17"/>
    <tableColumn id="35" name="Lap34" dataDxfId="16"/>
    <tableColumn id="36" name="Lap35" dataDxfId="15"/>
    <tableColumn id="37" name="Lap36" dataDxfId="14"/>
    <tableColumn id="38" name="Lap37" dataDxfId="13"/>
    <tableColumn id="39" name="Lap38" dataDxfId="12"/>
    <tableColumn id="40" name="Lap39" dataDxfId="11"/>
    <tableColumn id="41" name="Lap40" dataDxfId="10"/>
    <tableColumn id="42" name="Lap41" dataDxfId="9"/>
    <tableColumn id="43" name="Lap42" dataDxfId="8"/>
    <tableColumn id="44" name="Lap43" dataDxfId="7"/>
    <tableColumn id="45" name="Lap44" dataDxfId="6"/>
    <tableColumn id="46" name="Lap45" dataDxfId="5"/>
    <tableColumn id="47" name="Lap46" dataDxfId="4"/>
    <tableColumn id="48" name="Lap47" dataDxfId="3"/>
    <tableColumn id="49" name="Lap48" dataDxfId="2"/>
    <tableColumn id="50" name="Lap49" dataDxfId="1"/>
    <tableColumn id="51" name="Lap50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nikeplus.nike.com/plus/activity/running/bckeane/detail/2051242118" TargetMode="External"/><Relationship Id="rId18" Type="http://schemas.openxmlformats.org/officeDocument/2006/relationships/hyperlink" Target="http://app.strava.com/activities/52992457" TargetMode="External"/><Relationship Id="rId26" Type="http://schemas.openxmlformats.org/officeDocument/2006/relationships/hyperlink" Target="http://app.strava.com/activities/58392885" TargetMode="External"/><Relationship Id="rId39" Type="http://schemas.openxmlformats.org/officeDocument/2006/relationships/hyperlink" Target="http://app.strava.com/activities/80551058" TargetMode="External"/><Relationship Id="rId21" Type="http://schemas.openxmlformats.org/officeDocument/2006/relationships/hyperlink" Target="http://app.strava.com/activities/54577819" TargetMode="External"/><Relationship Id="rId34" Type="http://schemas.openxmlformats.org/officeDocument/2006/relationships/hyperlink" Target="http://app.strava.com/activities/68201823" TargetMode="External"/><Relationship Id="rId42" Type="http://schemas.openxmlformats.org/officeDocument/2006/relationships/hyperlink" Target="http://app.strava.com/activities/82648967" TargetMode="External"/><Relationship Id="rId47" Type="http://schemas.openxmlformats.org/officeDocument/2006/relationships/hyperlink" Target="http://app.strava.com/activities/88679072" TargetMode="External"/><Relationship Id="rId50" Type="http://schemas.openxmlformats.org/officeDocument/2006/relationships/hyperlink" Target="http://app.strava.com/activities/94304832" TargetMode="External"/><Relationship Id="rId55" Type="http://schemas.openxmlformats.org/officeDocument/2006/relationships/hyperlink" Target="http://app.strava.com/activities/105852639" TargetMode="External"/><Relationship Id="rId63" Type="http://schemas.openxmlformats.org/officeDocument/2006/relationships/hyperlink" Target="https://connect.garmin.com/modern/activity/1292918822" TargetMode="External"/><Relationship Id="rId68" Type="http://schemas.openxmlformats.org/officeDocument/2006/relationships/hyperlink" Target="https://connect.garmin.com/modern/activity/3766984607" TargetMode="External"/><Relationship Id="rId7" Type="http://schemas.openxmlformats.org/officeDocument/2006/relationships/hyperlink" Target="http://app.strava.com/rides/19031432" TargetMode="External"/><Relationship Id="rId71" Type="http://schemas.openxmlformats.org/officeDocument/2006/relationships/hyperlink" Target="https://members.onepeloton.com/profile/workouts/fd542ec2c72c4f3b953c0db84e808730" TargetMode="External"/><Relationship Id="rId2" Type="http://schemas.openxmlformats.org/officeDocument/2006/relationships/hyperlink" Target="http://app.strava.com/rides/12450861" TargetMode="External"/><Relationship Id="rId16" Type="http://schemas.openxmlformats.org/officeDocument/2006/relationships/hyperlink" Target="http://app.strava.com/activities/47589115" TargetMode="External"/><Relationship Id="rId29" Type="http://schemas.openxmlformats.org/officeDocument/2006/relationships/hyperlink" Target="http://app.strava.com/activities/63866156" TargetMode="External"/><Relationship Id="rId1" Type="http://schemas.openxmlformats.org/officeDocument/2006/relationships/hyperlink" Target="http://app.strava.com/rides/11618254" TargetMode="External"/><Relationship Id="rId6" Type="http://schemas.openxmlformats.org/officeDocument/2006/relationships/hyperlink" Target="http://app.strava.com/rides/18078949" TargetMode="External"/><Relationship Id="rId11" Type="http://schemas.openxmlformats.org/officeDocument/2006/relationships/hyperlink" Target="http://runkeeper.com/user/ctkeane/activity/120180143" TargetMode="External"/><Relationship Id="rId24" Type="http://schemas.openxmlformats.org/officeDocument/2006/relationships/hyperlink" Target="http://app.strava.com/activities/56636675" TargetMode="External"/><Relationship Id="rId32" Type="http://schemas.openxmlformats.org/officeDocument/2006/relationships/hyperlink" Target="http://app.strava.com/activities/66645981" TargetMode="External"/><Relationship Id="rId37" Type="http://schemas.openxmlformats.org/officeDocument/2006/relationships/hyperlink" Target="http://app.strava.com/activities/77423130" TargetMode="External"/><Relationship Id="rId40" Type="http://schemas.openxmlformats.org/officeDocument/2006/relationships/hyperlink" Target="http://app.strava.com/activities/81154184" TargetMode="External"/><Relationship Id="rId45" Type="http://schemas.openxmlformats.org/officeDocument/2006/relationships/hyperlink" Target="http://app.strava.com/activities/86664831" TargetMode="External"/><Relationship Id="rId53" Type="http://schemas.openxmlformats.org/officeDocument/2006/relationships/hyperlink" Target="http://www.strava.com/activities/98155467" TargetMode="External"/><Relationship Id="rId58" Type="http://schemas.openxmlformats.org/officeDocument/2006/relationships/hyperlink" Target="http://app.strava.com/activities/205636802" TargetMode="External"/><Relationship Id="rId66" Type="http://schemas.openxmlformats.org/officeDocument/2006/relationships/hyperlink" Target="https://connect.garmin.com/modern/activity/3510530670" TargetMode="External"/><Relationship Id="rId5" Type="http://schemas.openxmlformats.org/officeDocument/2006/relationships/hyperlink" Target="http://app.strava.com/rides/16687947" TargetMode="External"/><Relationship Id="rId15" Type="http://schemas.openxmlformats.org/officeDocument/2006/relationships/hyperlink" Target="http://app.strava.com/activities/46332934" TargetMode="External"/><Relationship Id="rId23" Type="http://schemas.openxmlformats.org/officeDocument/2006/relationships/hyperlink" Target="http://runkeeper.com/user/ctkeane/activity/185068218" TargetMode="External"/><Relationship Id="rId28" Type="http://schemas.openxmlformats.org/officeDocument/2006/relationships/hyperlink" Target="http://app.strava.com/activities/63388595" TargetMode="External"/><Relationship Id="rId36" Type="http://schemas.openxmlformats.org/officeDocument/2006/relationships/hyperlink" Target="http://app.strava.com/activities/72904414" TargetMode="External"/><Relationship Id="rId49" Type="http://schemas.openxmlformats.org/officeDocument/2006/relationships/hyperlink" Target="http://app.strava.com/activities/92724265" TargetMode="External"/><Relationship Id="rId57" Type="http://schemas.openxmlformats.org/officeDocument/2006/relationships/hyperlink" Target="http://app.strava.com/activities/148938504" TargetMode="External"/><Relationship Id="rId61" Type="http://schemas.openxmlformats.org/officeDocument/2006/relationships/hyperlink" Target="https://www.strava.com/activities/349457042" TargetMode="External"/><Relationship Id="rId10" Type="http://schemas.openxmlformats.org/officeDocument/2006/relationships/hyperlink" Target="http://runkeeper.com/user/ctkeane/activity/120180143" TargetMode="External"/><Relationship Id="rId19" Type="http://schemas.openxmlformats.org/officeDocument/2006/relationships/hyperlink" Target="http://app.strava.com/activities/53282964" TargetMode="External"/><Relationship Id="rId31" Type="http://schemas.openxmlformats.org/officeDocument/2006/relationships/hyperlink" Target="http://app.strava.com/activities/65406491" TargetMode="External"/><Relationship Id="rId44" Type="http://schemas.openxmlformats.org/officeDocument/2006/relationships/hyperlink" Target="http://app.strava.com/activities/85295579" TargetMode="External"/><Relationship Id="rId52" Type="http://schemas.openxmlformats.org/officeDocument/2006/relationships/hyperlink" Target="http://www.strava.com/activities/97522399" TargetMode="External"/><Relationship Id="rId60" Type="http://schemas.openxmlformats.org/officeDocument/2006/relationships/hyperlink" Target="https://www.strava.com/activities/310633564" TargetMode="External"/><Relationship Id="rId65" Type="http://schemas.openxmlformats.org/officeDocument/2006/relationships/hyperlink" Target="https://connect.garmin.com/modern/activity/2863905615" TargetMode="External"/><Relationship Id="rId4" Type="http://schemas.openxmlformats.org/officeDocument/2006/relationships/hyperlink" Target="http://runkeeper.com/user/ctkeane/activity/103723729" TargetMode="External"/><Relationship Id="rId9" Type="http://schemas.openxmlformats.org/officeDocument/2006/relationships/hyperlink" Target="http://runkeeper.com/user/ctkeane/activity/119670590" TargetMode="External"/><Relationship Id="rId14" Type="http://schemas.openxmlformats.org/officeDocument/2006/relationships/hyperlink" Target="http://app.strava.com/activities/26918496" TargetMode="External"/><Relationship Id="rId22" Type="http://schemas.openxmlformats.org/officeDocument/2006/relationships/hyperlink" Target="http://app.strava.com/activities/55114194" TargetMode="External"/><Relationship Id="rId27" Type="http://schemas.openxmlformats.org/officeDocument/2006/relationships/hyperlink" Target="http://app.strava.com/activities/60773519" TargetMode="External"/><Relationship Id="rId30" Type="http://schemas.openxmlformats.org/officeDocument/2006/relationships/hyperlink" Target="http://runkeeper.com/user/ctkeane/activity/204518214?&amp;tripIdBase36=3drj9i" TargetMode="External"/><Relationship Id="rId35" Type="http://schemas.openxmlformats.org/officeDocument/2006/relationships/hyperlink" Target="http://app.strava.com/activities/68728806" TargetMode="External"/><Relationship Id="rId43" Type="http://schemas.openxmlformats.org/officeDocument/2006/relationships/hyperlink" Target="http://app.strava.com/activities/84384370" TargetMode="External"/><Relationship Id="rId48" Type="http://schemas.openxmlformats.org/officeDocument/2006/relationships/hyperlink" Target="http://app.strava.com/activities/90912020" TargetMode="External"/><Relationship Id="rId56" Type="http://schemas.openxmlformats.org/officeDocument/2006/relationships/hyperlink" Target="http://app.strava.com/activities/136580727" TargetMode="External"/><Relationship Id="rId64" Type="http://schemas.openxmlformats.org/officeDocument/2006/relationships/hyperlink" Target="https://www.strava.com/activities/1567500311" TargetMode="External"/><Relationship Id="rId69" Type="http://schemas.openxmlformats.org/officeDocument/2006/relationships/hyperlink" Target="https://connect.garmin.com/modern/activity/3868401655" TargetMode="External"/><Relationship Id="rId8" Type="http://schemas.openxmlformats.org/officeDocument/2006/relationships/hyperlink" Target="http://runkeeper.com/user/ctkeane/activity/117903113" TargetMode="External"/><Relationship Id="rId51" Type="http://schemas.openxmlformats.org/officeDocument/2006/relationships/hyperlink" Target="http://app.strava.com/activities/94535432" TargetMode="External"/><Relationship Id="rId72" Type="http://schemas.openxmlformats.org/officeDocument/2006/relationships/printerSettings" Target="../printerSettings/printerSettings1.bin"/><Relationship Id="rId3" Type="http://schemas.openxmlformats.org/officeDocument/2006/relationships/hyperlink" Target="http://app.strava.com/rides/128161451" TargetMode="External"/><Relationship Id="rId12" Type="http://schemas.openxmlformats.org/officeDocument/2006/relationships/hyperlink" Target="http://runkeeper.com/user/ctkeane/activity/123256986" TargetMode="External"/><Relationship Id="rId17" Type="http://schemas.openxmlformats.org/officeDocument/2006/relationships/hyperlink" Target="http://app.strava.com/activities/52856200" TargetMode="External"/><Relationship Id="rId25" Type="http://schemas.openxmlformats.org/officeDocument/2006/relationships/hyperlink" Target="http://runkeeper.com/user/ctkeane/activity/187805135" TargetMode="External"/><Relationship Id="rId33" Type="http://schemas.openxmlformats.org/officeDocument/2006/relationships/hyperlink" Target="http://app.strava.com/activities/67052854" TargetMode="External"/><Relationship Id="rId38" Type="http://schemas.openxmlformats.org/officeDocument/2006/relationships/hyperlink" Target="http://app.strava.com/activities/80349302" TargetMode="External"/><Relationship Id="rId46" Type="http://schemas.openxmlformats.org/officeDocument/2006/relationships/hyperlink" Target="http://app.strava.com/activities/88101034" TargetMode="External"/><Relationship Id="rId59" Type="http://schemas.openxmlformats.org/officeDocument/2006/relationships/hyperlink" Target="http://app.strava.com/activities/214714413%20Ride%20with%20Greg" TargetMode="External"/><Relationship Id="rId67" Type="http://schemas.openxmlformats.org/officeDocument/2006/relationships/hyperlink" Target="https://connect.garmin.com/modern/activity/3709487285/5" TargetMode="External"/><Relationship Id="rId20" Type="http://schemas.openxmlformats.org/officeDocument/2006/relationships/hyperlink" Target="http://app.strava.com/activities/54491605" TargetMode="External"/><Relationship Id="rId41" Type="http://schemas.openxmlformats.org/officeDocument/2006/relationships/hyperlink" Target="http://app.strava.com/activities/82648189" TargetMode="External"/><Relationship Id="rId54" Type="http://schemas.openxmlformats.org/officeDocument/2006/relationships/hyperlink" Target="http://app.strava.com/activities/102641555" TargetMode="External"/><Relationship Id="rId62" Type="http://schemas.openxmlformats.org/officeDocument/2006/relationships/hyperlink" Target="https://www.strava.com/activities/640535731" TargetMode="External"/><Relationship Id="rId70" Type="http://schemas.openxmlformats.org/officeDocument/2006/relationships/hyperlink" Target="https://www.strava.com/activities/2618868642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J4136"/>
  <sheetViews>
    <sheetView tabSelected="1" zoomScaleNormal="100" zoomScalePageLayoutView="90" workbookViewId="0">
      <pane ySplit="1" topLeftCell="A4101" activePane="bottomLeft" state="frozen"/>
      <selection activeCell="Q13" sqref="Q13"/>
      <selection pane="bottomLeft" activeCell="B4115" sqref="B4115"/>
    </sheetView>
  </sheetViews>
  <sheetFormatPr defaultColWidth="8.75" defaultRowHeight="15" x14ac:dyDescent="0.25"/>
  <cols>
    <col min="1" max="1" width="7.875" style="50" bestFit="1" customWidth="1"/>
    <col min="2" max="2" width="10.75" style="51" bestFit="1" customWidth="1"/>
    <col min="3" max="3" width="12.75" style="52" bestFit="1" customWidth="1"/>
    <col min="4" max="4" width="7.875" style="50" customWidth="1"/>
    <col min="5" max="5" width="8.125" style="50" bestFit="1" customWidth="1"/>
    <col min="6" max="6" width="5.625" style="50" bestFit="1" customWidth="1"/>
    <col min="7" max="7" width="5.375" style="50" bestFit="1" customWidth="1"/>
    <col min="8" max="8" width="5.875" style="50" bestFit="1" customWidth="1"/>
    <col min="9" max="9" width="8.125" style="54" bestFit="1" customWidth="1"/>
    <col min="10" max="10" width="8.75" style="54"/>
    <col min="11" max="11" width="10.625" style="50" bestFit="1" customWidth="1"/>
    <col min="12" max="12" width="22" style="50" customWidth="1"/>
    <col min="13" max="13" width="7" style="55" bestFit="1" customWidth="1"/>
    <col min="14" max="14" width="8.375" style="50" bestFit="1" customWidth="1"/>
    <col min="15" max="15" width="12.375" style="50" bestFit="1" customWidth="1"/>
    <col min="16" max="16" width="7.375" style="389" bestFit="1" customWidth="1"/>
    <col min="17" max="17" width="9.125" style="374" bestFit="1" customWidth="1"/>
    <col min="18" max="18" width="32.125" style="50" customWidth="1"/>
    <col min="19" max="20" width="12.375" style="150" customWidth="1"/>
    <col min="21" max="21" width="12.375" style="50" bestFit="1" customWidth="1"/>
    <col min="22" max="23" width="12.375" style="393" customWidth="1"/>
    <col min="24" max="24" width="13.125" style="50" bestFit="1" customWidth="1"/>
    <col min="25" max="25" width="12.375" style="50" bestFit="1" customWidth="1"/>
    <col min="26" max="27" width="12.375" style="50" customWidth="1"/>
    <col min="28" max="28" width="8.125" style="50" bestFit="1" customWidth="1"/>
    <col min="29" max="29" width="6.875" style="50" bestFit="1" customWidth="1"/>
    <col min="30" max="30" width="6" style="50" bestFit="1" customWidth="1"/>
    <col min="31" max="31" width="7.125" style="56" bestFit="1" customWidth="1"/>
    <col min="32" max="32" width="8.25" style="56" bestFit="1" customWidth="1"/>
    <col min="33" max="33" width="5.375" style="56" customWidth="1"/>
    <col min="34" max="34" width="8.375" style="56" customWidth="1"/>
    <col min="35" max="35" width="12.375" style="50" customWidth="1"/>
    <col min="36" max="36" width="8.375" style="56" customWidth="1"/>
    <col min="37" max="16384" width="8.75" style="57"/>
  </cols>
  <sheetData>
    <row r="1" spans="1:36" s="49" customFormat="1" x14ac:dyDescent="0.25">
      <c r="A1" s="45" t="s">
        <v>278</v>
      </c>
      <c r="B1" s="31" t="s">
        <v>279</v>
      </c>
      <c r="C1" s="46" t="s">
        <v>506</v>
      </c>
      <c r="D1" s="30" t="s">
        <v>280</v>
      </c>
      <c r="E1" s="30" t="s">
        <v>411</v>
      </c>
      <c r="F1" s="30" t="s">
        <v>407</v>
      </c>
      <c r="G1" s="30" t="s">
        <v>408</v>
      </c>
      <c r="H1" s="30" t="s">
        <v>281</v>
      </c>
      <c r="I1" s="47" t="s">
        <v>402</v>
      </c>
      <c r="J1" s="47" t="s">
        <v>409</v>
      </c>
      <c r="K1" s="30" t="s">
        <v>410</v>
      </c>
      <c r="L1" s="30" t="s">
        <v>282</v>
      </c>
      <c r="M1" s="48" t="s">
        <v>283</v>
      </c>
      <c r="N1" s="30" t="s">
        <v>284</v>
      </c>
      <c r="O1" s="30" t="s">
        <v>285</v>
      </c>
      <c r="P1" s="388" t="s">
        <v>2379</v>
      </c>
      <c r="Q1" s="373" t="s">
        <v>2145</v>
      </c>
      <c r="R1" s="30" t="s">
        <v>286</v>
      </c>
      <c r="S1" s="150" t="s">
        <v>1072</v>
      </c>
      <c r="T1" s="156" t="s">
        <v>1200</v>
      </c>
      <c r="U1" s="30" t="s">
        <v>2079</v>
      </c>
      <c r="V1" s="394" t="s">
        <v>2074</v>
      </c>
      <c r="W1" s="394" t="s">
        <v>2080</v>
      </c>
      <c r="X1" s="30" t="s">
        <v>675</v>
      </c>
      <c r="Y1" s="30" t="s">
        <v>676</v>
      </c>
      <c r="Z1" s="30" t="s">
        <v>944</v>
      </c>
      <c r="AA1" s="30" t="s">
        <v>945</v>
      </c>
      <c r="AB1" s="30" t="s">
        <v>352</v>
      </c>
      <c r="AC1" s="30" t="s">
        <v>289</v>
      </c>
      <c r="AD1" s="30" t="s">
        <v>300</v>
      </c>
      <c r="AE1" s="45" t="s">
        <v>301</v>
      </c>
      <c r="AF1" s="45" t="s">
        <v>332</v>
      </c>
      <c r="AG1" s="45" t="s">
        <v>344</v>
      </c>
      <c r="AH1" s="45" t="s">
        <v>495</v>
      </c>
      <c r="AI1" s="30" t="s">
        <v>1089</v>
      </c>
      <c r="AJ1" s="45" t="s">
        <v>1547</v>
      </c>
    </row>
    <row r="2" spans="1:36" x14ac:dyDescent="0.25">
      <c r="A2" s="50">
        <v>1</v>
      </c>
      <c r="B2" s="51">
        <v>37083</v>
      </c>
      <c r="C2" s="75">
        <f t="shared" ref="C2:C8" si="0">B2</f>
        <v>37083</v>
      </c>
      <c r="D2" s="50" t="s">
        <v>1225</v>
      </c>
      <c r="E2" s="50">
        <v>0.5</v>
      </c>
      <c r="F2" s="50">
        <v>0</v>
      </c>
      <c r="G2" s="50">
        <v>21</v>
      </c>
      <c r="H2" s="50">
        <v>25</v>
      </c>
      <c r="I2" s="53">
        <f t="shared" ref="I2:I65" si="1">IF(E2&gt;0,TIME(F2,G2,H2),"")</f>
        <v>1.4872685185185185E-2</v>
      </c>
      <c r="J2" s="54">
        <f t="shared" ref="J2:J65" si="2">IF(E2&gt;0,TIME(F2,G2,H2)/E2,"")</f>
        <v>2.974537037037037E-2</v>
      </c>
      <c r="K2" s="50" t="s">
        <v>561</v>
      </c>
      <c r="L2" s="50" t="s">
        <v>29</v>
      </c>
      <c r="M2" s="55">
        <f t="shared" ref="M2:M65" si="3">IF(D2&gt;0,0.0416666666666667/J2,"")</f>
        <v>1.4007782101167325</v>
      </c>
      <c r="N2" s="50">
        <v>0</v>
      </c>
      <c r="S2" s="151">
        <f t="shared" ref="S2:S65" si="4">IF("1-Swim"=D2,J2*2.4,IF("2-Bike"=D2,J2*112,IF("3-Run"=D2,J2*26.2,0)))</f>
        <v>7.1388888888888891E-2</v>
      </c>
      <c r="T2" s="151">
        <f t="shared" ref="T2:T65" si="5">S2/2</f>
        <v>3.5694444444444445E-2</v>
      </c>
      <c r="V2" s="393">
        <f>U2*0.000568182</f>
        <v>0</v>
      </c>
      <c r="W2" s="393">
        <f>U2*0.0006213713910761</f>
        <v>0</v>
      </c>
      <c r="X2" s="53">
        <f t="shared" ref="X2:X65" si="6">J2*26.2</f>
        <v>0.77932870370370366</v>
      </c>
      <c r="Y2" s="53">
        <f t="shared" ref="Y2:Y65" si="7">(J2+0.0013889)*26.2</f>
        <v>0.81571788370370368</v>
      </c>
      <c r="Z2" s="53">
        <f t="shared" ref="Z2:Z65" si="8">X2/2</f>
        <v>0.38966435185185183</v>
      </c>
      <c r="AA2" s="53">
        <f t="shared" ref="AA2:AA65" si="9">Y2/2</f>
        <v>0.40785894185185184</v>
      </c>
      <c r="AB2" s="50">
        <f t="shared" ref="AB2:AB65" si="10">RANK(J2,J:J,1)</f>
        <v>4030</v>
      </c>
      <c r="AC2" s="50">
        <f t="shared" ref="AC2:AC65" si="11">YEAR(B2)</f>
        <v>2001</v>
      </c>
      <c r="AD2" s="50">
        <f t="shared" ref="AD2:AD65" si="12">MONTH(B2)</f>
        <v>7</v>
      </c>
      <c r="AE2" s="56">
        <f t="shared" ref="AE2:AE65" si="13">AC2*100+AD2</f>
        <v>200107</v>
      </c>
      <c r="AF2" s="56">
        <f t="shared" ref="AF2:AF65" si="14">WEEKNUM(B2,1)</f>
        <v>28</v>
      </c>
      <c r="AG2" s="58" t="e">
        <f t="shared" ref="AG2:AG8" si="15">IF(ISBLANK(B2)," ",MAX(B2-B1-1,0))</f>
        <v>#VALUE!</v>
      </c>
      <c r="AH2" s="56">
        <f t="shared" ref="AH2:AH65" si="16">DAY(B2)</f>
        <v>11</v>
      </c>
      <c r="AI2" s="53">
        <f t="shared" ref="AI2:AI65" si="17">Z2+AA2</f>
        <v>0.79752329370370367</v>
      </c>
      <c r="AJ2" s="56">
        <f t="shared" ref="AJ2:AJ65" si="18">IF("1-Swim"=D2,E2*46.7,IF("2-Bike"=D2,E2,IF("3-Run"=D2,E2*4.27,0)))</f>
        <v>23.35</v>
      </c>
    </row>
    <row r="3" spans="1:36" x14ac:dyDescent="0.25">
      <c r="A3" s="50">
        <v>2</v>
      </c>
      <c r="B3" s="51">
        <v>37083</v>
      </c>
      <c r="C3" s="75">
        <f t="shared" si="0"/>
        <v>37083</v>
      </c>
      <c r="D3" s="50" t="s">
        <v>1224</v>
      </c>
      <c r="E3" s="50">
        <v>10.5</v>
      </c>
      <c r="F3" s="50">
        <v>0</v>
      </c>
      <c r="G3" s="50">
        <v>46</v>
      </c>
      <c r="H3" s="50">
        <v>51</v>
      </c>
      <c r="I3" s="53">
        <f t="shared" si="1"/>
        <v>3.2534722222222222E-2</v>
      </c>
      <c r="J3" s="54">
        <f t="shared" si="2"/>
        <v>3.0985449735449733E-3</v>
      </c>
      <c r="K3" s="50" t="s">
        <v>561</v>
      </c>
      <c r="L3" s="50" t="s">
        <v>29</v>
      </c>
      <c r="M3" s="55">
        <f t="shared" si="3"/>
        <v>13.447171824973331</v>
      </c>
      <c r="N3" s="50">
        <v>0</v>
      </c>
      <c r="S3" s="151">
        <f t="shared" si="4"/>
        <v>0.34703703703703703</v>
      </c>
      <c r="T3" s="151">
        <f t="shared" si="5"/>
        <v>0.17351851851851852</v>
      </c>
      <c r="V3" s="393">
        <f t="shared" ref="V3:V66" si="19">U3*0.000568182</f>
        <v>0</v>
      </c>
      <c r="W3" s="393">
        <f t="shared" ref="W3:W66" si="20">U3*0.0006213713910761</f>
        <v>0</v>
      </c>
      <c r="X3" s="53">
        <f t="shared" si="6"/>
        <v>8.11818783068783E-2</v>
      </c>
      <c r="Y3" s="53">
        <f t="shared" si="7"/>
        <v>0.11757105830687829</v>
      </c>
      <c r="Z3" s="53">
        <f t="shared" si="8"/>
        <v>4.059093915343915E-2</v>
      </c>
      <c r="AA3" s="53">
        <f t="shared" si="9"/>
        <v>5.8785529153439146E-2</v>
      </c>
      <c r="AB3" s="50">
        <f t="shared" si="10"/>
        <v>794</v>
      </c>
      <c r="AC3" s="50">
        <f t="shared" si="11"/>
        <v>2001</v>
      </c>
      <c r="AD3" s="50">
        <f t="shared" si="12"/>
        <v>7</v>
      </c>
      <c r="AE3" s="56">
        <f t="shared" si="13"/>
        <v>200107</v>
      </c>
      <c r="AF3" s="56">
        <f t="shared" si="14"/>
        <v>28</v>
      </c>
      <c r="AG3" s="58">
        <f t="shared" si="15"/>
        <v>0</v>
      </c>
      <c r="AH3" s="56">
        <f t="shared" si="16"/>
        <v>11</v>
      </c>
      <c r="AI3" s="53">
        <f t="shared" si="17"/>
        <v>9.9376468306878296E-2</v>
      </c>
      <c r="AJ3" s="56">
        <f t="shared" si="18"/>
        <v>10.5</v>
      </c>
    </row>
    <row r="4" spans="1:36" x14ac:dyDescent="0.25">
      <c r="A4" s="50">
        <v>3</v>
      </c>
      <c r="B4" s="51">
        <v>37083</v>
      </c>
      <c r="C4" s="75">
        <f t="shared" si="0"/>
        <v>37083</v>
      </c>
      <c r="D4" s="50" t="s">
        <v>1223</v>
      </c>
      <c r="E4" s="50">
        <v>3.1</v>
      </c>
      <c r="F4" s="50">
        <v>0</v>
      </c>
      <c r="G4" s="50">
        <v>42</v>
      </c>
      <c r="H4" s="50">
        <v>31</v>
      </c>
      <c r="I4" s="53">
        <f t="shared" si="1"/>
        <v>2.9525462962962962E-2</v>
      </c>
      <c r="J4" s="54">
        <f t="shared" si="2"/>
        <v>9.5243428912783739E-3</v>
      </c>
      <c r="K4" s="50" t="s">
        <v>561</v>
      </c>
      <c r="L4" s="50" t="s">
        <v>29</v>
      </c>
      <c r="M4" s="55">
        <f t="shared" si="3"/>
        <v>4.3747549980399887</v>
      </c>
      <c r="N4" s="50">
        <v>0</v>
      </c>
      <c r="S4" s="151">
        <f t="shared" si="4"/>
        <v>0.24953778375149338</v>
      </c>
      <c r="T4" s="151">
        <f t="shared" si="5"/>
        <v>0.12476889187574669</v>
      </c>
      <c r="V4" s="393">
        <f t="shared" si="19"/>
        <v>0</v>
      </c>
      <c r="W4" s="393">
        <f t="shared" si="20"/>
        <v>0</v>
      </c>
      <c r="X4" s="53">
        <f t="shared" si="6"/>
        <v>0.24953778375149338</v>
      </c>
      <c r="Y4" s="53">
        <f t="shared" si="7"/>
        <v>0.2859269637514934</v>
      </c>
      <c r="Z4" s="53">
        <f t="shared" si="8"/>
        <v>0.12476889187574669</v>
      </c>
      <c r="AA4" s="53">
        <f t="shared" si="9"/>
        <v>0.1429634818757467</v>
      </c>
      <c r="AB4" s="50">
        <f t="shared" si="10"/>
        <v>3311</v>
      </c>
      <c r="AC4" s="50">
        <f t="shared" si="11"/>
        <v>2001</v>
      </c>
      <c r="AD4" s="50">
        <f t="shared" si="12"/>
        <v>7</v>
      </c>
      <c r="AE4" s="56">
        <f t="shared" si="13"/>
        <v>200107</v>
      </c>
      <c r="AF4" s="56">
        <f t="shared" si="14"/>
        <v>28</v>
      </c>
      <c r="AG4" s="58">
        <f t="shared" si="15"/>
        <v>0</v>
      </c>
      <c r="AH4" s="56">
        <f t="shared" si="16"/>
        <v>11</v>
      </c>
      <c r="AI4" s="53">
        <f t="shared" si="17"/>
        <v>0.26773237375149339</v>
      </c>
      <c r="AJ4" s="56">
        <f t="shared" si="18"/>
        <v>13.236999999999998</v>
      </c>
    </row>
    <row r="5" spans="1:36" x14ac:dyDescent="0.25">
      <c r="A5" s="50">
        <v>4</v>
      </c>
      <c r="B5" s="51">
        <v>37447</v>
      </c>
      <c r="C5" s="75">
        <f t="shared" si="0"/>
        <v>37447</v>
      </c>
      <c r="D5" s="50" t="s">
        <v>1225</v>
      </c>
      <c r="E5" s="50">
        <v>0.5</v>
      </c>
      <c r="F5" s="50">
        <v>0</v>
      </c>
      <c r="G5" s="50">
        <v>20</v>
      </c>
      <c r="H5" s="50">
        <v>25</v>
      </c>
      <c r="I5" s="53">
        <f t="shared" si="1"/>
        <v>1.4178240740740741E-2</v>
      </c>
      <c r="J5" s="54">
        <f t="shared" si="2"/>
        <v>2.8356481481481483E-2</v>
      </c>
      <c r="K5" s="50" t="s">
        <v>561</v>
      </c>
      <c r="L5" s="50" t="s">
        <v>29</v>
      </c>
      <c r="M5" s="55">
        <f t="shared" si="3"/>
        <v>1.469387755102042</v>
      </c>
      <c r="N5" s="50">
        <v>0</v>
      </c>
      <c r="S5" s="151">
        <f t="shared" si="4"/>
        <v>6.805555555555555E-2</v>
      </c>
      <c r="T5" s="151">
        <f t="shared" si="5"/>
        <v>3.4027777777777775E-2</v>
      </c>
      <c r="V5" s="393">
        <f t="shared" si="19"/>
        <v>0</v>
      </c>
      <c r="W5" s="393">
        <f t="shared" si="20"/>
        <v>0</v>
      </c>
      <c r="X5" s="53">
        <f t="shared" si="6"/>
        <v>0.74293981481481486</v>
      </c>
      <c r="Y5" s="53">
        <f t="shared" si="7"/>
        <v>0.77932899481481477</v>
      </c>
      <c r="Z5" s="53">
        <f t="shared" si="8"/>
        <v>0.37146990740740743</v>
      </c>
      <c r="AA5" s="53">
        <f t="shared" si="9"/>
        <v>0.38966449740740738</v>
      </c>
      <c r="AB5" s="50">
        <f t="shared" si="10"/>
        <v>4008</v>
      </c>
      <c r="AC5" s="50">
        <f t="shared" si="11"/>
        <v>2002</v>
      </c>
      <c r="AD5" s="50">
        <f t="shared" si="12"/>
        <v>7</v>
      </c>
      <c r="AE5" s="56">
        <f t="shared" si="13"/>
        <v>200207</v>
      </c>
      <c r="AF5" s="56">
        <f t="shared" si="14"/>
        <v>28</v>
      </c>
      <c r="AG5" s="58">
        <f t="shared" si="15"/>
        <v>363</v>
      </c>
      <c r="AH5" s="56">
        <f t="shared" si="16"/>
        <v>10</v>
      </c>
      <c r="AI5" s="53">
        <f t="shared" si="17"/>
        <v>0.76113440481481476</v>
      </c>
      <c r="AJ5" s="56">
        <f t="shared" si="18"/>
        <v>23.35</v>
      </c>
    </row>
    <row r="6" spans="1:36" x14ac:dyDescent="0.25">
      <c r="A6" s="50">
        <v>5</v>
      </c>
      <c r="B6" s="51">
        <v>37447</v>
      </c>
      <c r="C6" s="75">
        <f t="shared" si="0"/>
        <v>37447</v>
      </c>
      <c r="D6" s="50" t="s">
        <v>1224</v>
      </c>
      <c r="E6" s="50">
        <v>10.5</v>
      </c>
      <c r="F6" s="50">
        <v>0</v>
      </c>
      <c r="G6" s="50">
        <v>37</v>
      </c>
      <c r="H6" s="50">
        <v>14</v>
      </c>
      <c r="I6" s="53">
        <f t="shared" si="1"/>
        <v>2.585648148148148E-2</v>
      </c>
      <c r="J6" s="54">
        <f t="shared" si="2"/>
        <v>2.4625220458553789E-3</v>
      </c>
      <c r="K6" s="50" t="s">
        <v>561</v>
      </c>
      <c r="L6" s="50" t="s">
        <v>29</v>
      </c>
      <c r="M6" s="55">
        <f t="shared" si="3"/>
        <v>16.920322291853193</v>
      </c>
      <c r="N6" s="50">
        <v>0</v>
      </c>
      <c r="S6" s="151">
        <f t="shared" si="4"/>
        <v>0.27580246913580242</v>
      </c>
      <c r="T6" s="151">
        <f t="shared" si="5"/>
        <v>0.13790123456790121</v>
      </c>
      <c r="V6" s="393">
        <f t="shared" si="19"/>
        <v>0</v>
      </c>
      <c r="W6" s="393">
        <f t="shared" si="20"/>
        <v>0</v>
      </c>
      <c r="X6" s="53">
        <f t="shared" si="6"/>
        <v>6.4518077601410928E-2</v>
      </c>
      <c r="Y6" s="53">
        <f t="shared" si="7"/>
        <v>0.10090725760141092</v>
      </c>
      <c r="Z6" s="53">
        <f t="shared" si="8"/>
        <v>3.2259038800705464E-2</v>
      </c>
      <c r="AA6" s="53">
        <f t="shared" si="9"/>
        <v>5.0453628800705461E-2</v>
      </c>
      <c r="AB6" s="50">
        <f t="shared" si="10"/>
        <v>388</v>
      </c>
      <c r="AC6" s="50">
        <f t="shared" si="11"/>
        <v>2002</v>
      </c>
      <c r="AD6" s="50">
        <f t="shared" si="12"/>
        <v>7</v>
      </c>
      <c r="AE6" s="56">
        <f t="shared" si="13"/>
        <v>200207</v>
      </c>
      <c r="AF6" s="56">
        <f t="shared" si="14"/>
        <v>28</v>
      </c>
      <c r="AG6" s="58">
        <f t="shared" si="15"/>
        <v>0</v>
      </c>
      <c r="AH6" s="56">
        <f t="shared" si="16"/>
        <v>10</v>
      </c>
      <c r="AI6" s="53">
        <f t="shared" si="17"/>
        <v>8.2712667601410925E-2</v>
      </c>
      <c r="AJ6" s="56">
        <f t="shared" si="18"/>
        <v>10.5</v>
      </c>
    </row>
    <row r="7" spans="1:36" x14ac:dyDescent="0.25">
      <c r="A7" s="50">
        <v>6</v>
      </c>
      <c r="B7" s="51">
        <v>37447</v>
      </c>
      <c r="C7" s="75">
        <f t="shared" si="0"/>
        <v>37447</v>
      </c>
      <c r="D7" s="50" t="s">
        <v>1223</v>
      </c>
      <c r="E7" s="50">
        <v>3.1</v>
      </c>
      <c r="F7" s="50">
        <v>0</v>
      </c>
      <c r="G7" s="50">
        <v>32</v>
      </c>
      <c r="H7" s="50">
        <v>43</v>
      </c>
      <c r="I7" s="53">
        <f t="shared" si="1"/>
        <v>2.2719907407407411E-2</v>
      </c>
      <c r="J7" s="54">
        <f t="shared" si="2"/>
        <v>7.3290023894862612E-3</v>
      </c>
      <c r="K7" s="50" t="s">
        <v>561</v>
      </c>
      <c r="L7" s="50" t="s">
        <v>29</v>
      </c>
      <c r="M7" s="55">
        <f t="shared" si="3"/>
        <v>5.6851757514009211</v>
      </c>
      <c r="N7" s="50">
        <v>0</v>
      </c>
      <c r="S7" s="151">
        <f t="shared" si="4"/>
        <v>0.19201986260454004</v>
      </c>
      <c r="T7" s="151">
        <f t="shared" si="5"/>
        <v>9.6009931302270021E-2</v>
      </c>
      <c r="V7" s="393">
        <f t="shared" si="19"/>
        <v>0</v>
      </c>
      <c r="W7" s="393">
        <f t="shared" si="20"/>
        <v>0</v>
      </c>
      <c r="X7" s="53">
        <f t="shared" si="6"/>
        <v>0.19201986260454004</v>
      </c>
      <c r="Y7" s="53">
        <f t="shared" si="7"/>
        <v>0.22840904260454001</v>
      </c>
      <c r="Z7" s="53">
        <f t="shared" si="8"/>
        <v>9.6009931302270021E-2</v>
      </c>
      <c r="AA7" s="53">
        <f t="shared" si="9"/>
        <v>0.11420452130227</v>
      </c>
      <c r="AB7" s="50">
        <f t="shared" si="10"/>
        <v>2199</v>
      </c>
      <c r="AC7" s="50">
        <f t="shared" si="11"/>
        <v>2002</v>
      </c>
      <c r="AD7" s="50">
        <f t="shared" si="12"/>
        <v>7</v>
      </c>
      <c r="AE7" s="56">
        <f t="shared" si="13"/>
        <v>200207</v>
      </c>
      <c r="AF7" s="56">
        <f t="shared" si="14"/>
        <v>28</v>
      </c>
      <c r="AG7" s="58">
        <f t="shared" si="15"/>
        <v>0</v>
      </c>
      <c r="AH7" s="56">
        <f t="shared" si="16"/>
        <v>10</v>
      </c>
      <c r="AI7" s="53">
        <f t="shared" si="17"/>
        <v>0.21021445260454003</v>
      </c>
      <c r="AJ7" s="56">
        <f t="shared" si="18"/>
        <v>13.236999999999998</v>
      </c>
    </row>
    <row r="8" spans="1:36" x14ac:dyDescent="0.25">
      <c r="A8" s="50">
        <v>7</v>
      </c>
      <c r="B8" s="51">
        <v>37447</v>
      </c>
      <c r="C8" s="75">
        <f t="shared" si="0"/>
        <v>37447</v>
      </c>
      <c r="D8" s="50" t="s">
        <v>515</v>
      </c>
      <c r="E8" s="50">
        <v>1</v>
      </c>
      <c r="F8" s="50">
        <v>0</v>
      </c>
      <c r="G8" s="50">
        <v>2</v>
      </c>
      <c r="H8" s="50">
        <f>6+37</f>
        <v>43</v>
      </c>
      <c r="I8" s="53">
        <f t="shared" si="1"/>
        <v>1.8865740740740742E-3</v>
      </c>
      <c r="J8" s="54">
        <f t="shared" si="2"/>
        <v>1.8865740740740742E-3</v>
      </c>
      <c r="K8" s="50" t="s">
        <v>561</v>
      </c>
      <c r="L8" s="50" t="s">
        <v>29</v>
      </c>
      <c r="M8" s="55">
        <f t="shared" si="3"/>
        <v>22.085889570552162</v>
      </c>
      <c r="N8" s="50">
        <v>0</v>
      </c>
      <c r="S8" s="151">
        <f t="shared" si="4"/>
        <v>0</v>
      </c>
      <c r="T8" s="151">
        <f t="shared" si="5"/>
        <v>0</v>
      </c>
      <c r="V8" s="393">
        <f t="shared" si="19"/>
        <v>0</v>
      </c>
      <c r="W8" s="393">
        <f t="shared" si="20"/>
        <v>0</v>
      </c>
      <c r="X8" s="53">
        <f t="shared" si="6"/>
        <v>4.9428240740740745E-2</v>
      </c>
      <c r="Y8" s="53">
        <f t="shared" si="7"/>
        <v>8.5817420740740738E-2</v>
      </c>
      <c r="Z8" s="53">
        <f t="shared" si="8"/>
        <v>2.4714120370370372E-2</v>
      </c>
      <c r="AA8" s="53">
        <f t="shared" si="9"/>
        <v>4.2908710370370369E-2</v>
      </c>
      <c r="AB8" s="50">
        <f t="shared" si="10"/>
        <v>112</v>
      </c>
      <c r="AC8" s="50">
        <f t="shared" si="11"/>
        <v>2002</v>
      </c>
      <c r="AD8" s="50">
        <f t="shared" si="12"/>
        <v>7</v>
      </c>
      <c r="AE8" s="56">
        <f t="shared" si="13"/>
        <v>200207</v>
      </c>
      <c r="AF8" s="56">
        <f t="shared" si="14"/>
        <v>28</v>
      </c>
      <c r="AG8" s="58">
        <f t="shared" si="15"/>
        <v>0</v>
      </c>
      <c r="AH8" s="56">
        <f t="shared" si="16"/>
        <v>10</v>
      </c>
      <c r="AI8" s="53">
        <f t="shared" si="17"/>
        <v>6.7622830740740741E-2</v>
      </c>
      <c r="AJ8" s="56">
        <f t="shared" si="18"/>
        <v>0</v>
      </c>
    </row>
    <row r="9" spans="1:36" x14ac:dyDescent="0.25">
      <c r="A9" s="50">
        <v>8</v>
      </c>
      <c r="B9" s="51">
        <v>37717</v>
      </c>
      <c r="C9" s="52" t="s">
        <v>0</v>
      </c>
      <c r="D9" s="50" t="s">
        <v>1223</v>
      </c>
      <c r="E9" s="50">
        <v>3.1</v>
      </c>
      <c r="F9" s="50">
        <v>0</v>
      </c>
      <c r="G9" s="50">
        <v>29</v>
      </c>
      <c r="H9" s="50">
        <v>53</v>
      </c>
      <c r="I9" s="53">
        <f t="shared" si="1"/>
        <v>2.0752314814814814E-2</v>
      </c>
      <c r="J9" s="54">
        <f t="shared" si="2"/>
        <v>6.6942951015531655E-3</v>
      </c>
      <c r="K9" s="50" t="s">
        <v>561</v>
      </c>
      <c r="L9" s="50" t="s">
        <v>509</v>
      </c>
      <c r="M9" s="55">
        <f t="shared" si="3"/>
        <v>6.2242052426101564</v>
      </c>
      <c r="N9" s="50">
        <v>0</v>
      </c>
      <c r="S9" s="151">
        <f t="shared" si="4"/>
        <v>0.17539053166069293</v>
      </c>
      <c r="T9" s="151">
        <f t="shared" si="5"/>
        <v>8.7695265830346467E-2</v>
      </c>
      <c r="V9" s="393">
        <f t="shared" si="19"/>
        <v>0</v>
      </c>
      <c r="W9" s="393">
        <f t="shared" si="20"/>
        <v>0</v>
      </c>
      <c r="X9" s="53">
        <f t="shared" si="6"/>
        <v>0.17539053166069293</v>
      </c>
      <c r="Y9" s="53">
        <f t="shared" si="7"/>
        <v>0.2117797116606929</v>
      </c>
      <c r="Z9" s="53">
        <f t="shared" si="8"/>
        <v>8.7695265830346467E-2</v>
      </c>
      <c r="AA9" s="53">
        <f t="shared" si="9"/>
        <v>0.10588985583034645</v>
      </c>
      <c r="AB9" s="50">
        <f t="shared" si="10"/>
        <v>1388</v>
      </c>
      <c r="AC9" s="50">
        <f t="shared" si="11"/>
        <v>2003</v>
      </c>
      <c r="AD9" s="50">
        <f t="shared" si="12"/>
        <v>4</v>
      </c>
      <c r="AE9" s="56">
        <f t="shared" si="13"/>
        <v>200304</v>
      </c>
      <c r="AF9" s="56">
        <f t="shared" si="14"/>
        <v>15</v>
      </c>
      <c r="AH9" s="56">
        <f t="shared" si="16"/>
        <v>6</v>
      </c>
      <c r="AI9" s="53">
        <f t="shared" si="17"/>
        <v>0.19358512166069292</v>
      </c>
      <c r="AJ9" s="56">
        <f t="shared" si="18"/>
        <v>13.236999999999998</v>
      </c>
    </row>
    <row r="10" spans="1:36" x14ac:dyDescent="0.25">
      <c r="A10" s="50">
        <v>9</v>
      </c>
      <c r="B10" s="51">
        <v>37724</v>
      </c>
      <c r="C10" s="52" t="s">
        <v>0</v>
      </c>
      <c r="D10" s="50" t="s">
        <v>1224</v>
      </c>
      <c r="E10" s="50">
        <v>11.6</v>
      </c>
      <c r="F10" s="50">
        <v>1</v>
      </c>
      <c r="G10" s="50">
        <v>0</v>
      </c>
      <c r="H10" s="50">
        <v>0</v>
      </c>
      <c r="I10" s="53">
        <f t="shared" si="1"/>
        <v>4.1666666666666664E-2</v>
      </c>
      <c r="J10" s="54">
        <f t="shared" si="2"/>
        <v>3.5919540229885057E-3</v>
      </c>
      <c r="K10" s="50" t="s">
        <v>561</v>
      </c>
      <c r="L10" s="50" t="s">
        <v>509</v>
      </c>
      <c r="M10" s="55">
        <f t="shared" si="3"/>
        <v>11.600000000000009</v>
      </c>
      <c r="N10" s="50">
        <v>0</v>
      </c>
      <c r="S10" s="151">
        <f t="shared" si="4"/>
        <v>0.40229885057471265</v>
      </c>
      <c r="T10" s="151">
        <f t="shared" si="5"/>
        <v>0.20114942528735633</v>
      </c>
      <c r="V10" s="393">
        <f t="shared" si="19"/>
        <v>0</v>
      </c>
      <c r="W10" s="393">
        <f t="shared" si="20"/>
        <v>0</v>
      </c>
      <c r="X10" s="53">
        <f t="shared" si="6"/>
        <v>9.4109195402298854E-2</v>
      </c>
      <c r="Y10" s="53">
        <f t="shared" si="7"/>
        <v>0.13049837540229886</v>
      </c>
      <c r="Z10" s="53">
        <f t="shared" si="8"/>
        <v>4.7054597701149427E-2</v>
      </c>
      <c r="AA10" s="53">
        <f t="shared" si="9"/>
        <v>6.524918770114943E-2</v>
      </c>
      <c r="AB10" s="50">
        <f t="shared" si="10"/>
        <v>901</v>
      </c>
      <c r="AC10" s="50">
        <f t="shared" si="11"/>
        <v>2003</v>
      </c>
      <c r="AD10" s="50">
        <f t="shared" si="12"/>
        <v>4</v>
      </c>
      <c r="AE10" s="56">
        <f t="shared" si="13"/>
        <v>200304</v>
      </c>
      <c r="AF10" s="56">
        <f t="shared" si="14"/>
        <v>16</v>
      </c>
      <c r="AH10" s="56">
        <f t="shared" si="16"/>
        <v>13</v>
      </c>
      <c r="AI10" s="53">
        <f t="shared" si="17"/>
        <v>0.11230378540229885</v>
      </c>
      <c r="AJ10" s="56">
        <f t="shared" si="18"/>
        <v>11.6</v>
      </c>
    </row>
    <row r="11" spans="1:36" x14ac:dyDescent="0.25">
      <c r="A11" s="50">
        <v>10</v>
      </c>
      <c r="B11" s="51">
        <v>37724</v>
      </c>
      <c r="C11" s="52" t="s">
        <v>0</v>
      </c>
      <c r="D11" s="50" t="s">
        <v>1223</v>
      </c>
      <c r="E11" s="50">
        <v>3.1</v>
      </c>
      <c r="F11" s="50">
        <v>0</v>
      </c>
      <c r="G11" s="50">
        <v>32</v>
      </c>
      <c r="H11" s="50">
        <v>59</v>
      </c>
      <c r="I11" s="53">
        <f t="shared" si="1"/>
        <v>2.2905092592592591E-2</v>
      </c>
      <c r="J11" s="54">
        <f t="shared" si="2"/>
        <v>7.38873954599761E-3</v>
      </c>
      <c r="K11" s="50" t="s">
        <v>545</v>
      </c>
      <c r="L11" s="50" t="s">
        <v>509</v>
      </c>
      <c r="M11" s="55">
        <f t="shared" si="3"/>
        <v>5.6392117230924761</v>
      </c>
      <c r="N11" s="50">
        <v>0</v>
      </c>
      <c r="S11" s="151">
        <f t="shared" si="4"/>
        <v>0.19358497610513739</v>
      </c>
      <c r="T11" s="151">
        <f t="shared" si="5"/>
        <v>9.6792488052568695E-2</v>
      </c>
      <c r="V11" s="393">
        <f t="shared" si="19"/>
        <v>0</v>
      </c>
      <c r="W11" s="393">
        <f t="shared" si="20"/>
        <v>0</v>
      </c>
      <c r="X11" s="53">
        <f t="shared" si="6"/>
        <v>0.19358497610513739</v>
      </c>
      <c r="Y11" s="53">
        <f t="shared" si="7"/>
        <v>0.22997415610513738</v>
      </c>
      <c r="Z11" s="53">
        <f t="shared" si="8"/>
        <v>9.6792488052568695E-2</v>
      </c>
      <c r="AA11" s="53">
        <f t="shared" si="9"/>
        <v>0.11498707805256869</v>
      </c>
      <c r="AB11" s="50">
        <f t="shared" si="10"/>
        <v>2251</v>
      </c>
      <c r="AC11" s="50">
        <f t="shared" si="11"/>
        <v>2003</v>
      </c>
      <c r="AD11" s="50">
        <f t="shared" si="12"/>
        <v>4</v>
      </c>
      <c r="AE11" s="56">
        <f t="shared" si="13"/>
        <v>200304</v>
      </c>
      <c r="AF11" s="56">
        <f t="shared" si="14"/>
        <v>16</v>
      </c>
      <c r="AH11" s="56">
        <f t="shared" si="16"/>
        <v>13</v>
      </c>
      <c r="AI11" s="53">
        <f t="shared" si="17"/>
        <v>0.21177956610513737</v>
      </c>
      <c r="AJ11" s="56">
        <f t="shared" si="18"/>
        <v>13.236999999999998</v>
      </c>
    </row>
    <row r="12" spans="1:36" x14ac:dyDescent="0.25">
      <c r="A12" s="50">
        <v>11</v>
      </c>
      <c r="B12" s="51">
        <v>37728</v>
      </c>
      <c r="C12" s="52" t="s">
        <v>1</v>
      </c>
      <c r="D12" s="50" t="s">
        <v>1224</v>
      </c>
      <c r="E12" s="50">
        <v>6.3</v>
      </c>
      <c r="F12" s="50">
        <v>0</v>
      </c>
      <c r="G12" s="50">
        <v>28</v>
      </c>
      <c r="H12" s="50">
        <v>38</v>
      </c>
      <c r="I12" s="53">
        <f t="shared" si="1"/>
        <v>1.9884259259259258E-2</v>
      </c>
      <c r="J12" s="54">
        <f t="shared" si="2"/>
        <v>3.1562316284538504E-3</v>
      </c>
      <c r="K12" s="50" t="s">
        <v>561</v>
      </c>
      <c r="L12" s="50" t="s">
        <v>509</v>
      </c>
      <c r="M12" s="55">
        <f t="shared" si="3"/>
        <v>13.201396973224691</v>
      </c>
      <c r="N12" s="50">
        <v>0</v>
      </c>
      <c r="S12" s="151">
        <f t="shared" si="4"/>
        <v>0.35349794238683124</v>
      </c>
      <c r="T12" s="151">
        <f t="shared" si="5"/>
        <v>0.17674897119341562</v>
      </c>
      <c r="V12" s="393">
        <f t="shared" si="19"/>
        <v>0</v>
      </c>
      <c r="W12" s="393">
        <f t="shared" si="20"/>
        <v>0</v>
      </c>
      <c r="X12" s="53">
        <f t="shared" si="6"/>
        <v>8.2693268665490871E-2</v>
      </c>
      <c r="Y12" s="53">
        <f t="shared" si="7"/>
        <v>0.11908244866549088</v>
      </c>
      <c r="Z12" s="53">
        <f t="shared" si="8"/>
        <v>4.1346634332745436E-2</v>
      </c>
      <c r="AA12" s="53">
        <f t="shared" si="9"/>
        <v>5.9541224332745439E-2</v>
      </c>
      <c r="AB12" s="50">
        <f t="shared" si="10"/>
        <v>823</v>
      </c>
      <c r="AC12" s="50">
        <f t="shared" si="11"/>
        <v>2003</v>
      </c>
      <c r="AD12" s="50">
        <f t="shared" si="12"/>
        <v>4</v>
      </c>
      <c r="AE12" s="56">
        <f t="shared" si="13"/>
        <v>200304</v>
      </c>
      <c r="AF12" s="56">
        <f t="shared" si="14"/>
        <v>16</v>
      </c>
      <c r="AH12" s="56">
        <f t="shared" si="16"/>
        <v>17</v>
      </c>
      <c r="AI12" s="53">
        <f t="shared" si="17"/>
        <v>0.10088785866549088</v>
      </c>
      <c r="AJ12" s="56">
        <f t="shared" si="18"/>
        <v>6.3</v>
      </c>
    </row>
    <row r="13" spans="1:36" x14ac:dyDescent="0.25">
      <c r="A13" s="50">
        <v>12</v>
      </c>
      <c r="B13" s="51">
        <v>37729</v>
      </c>
      <c r="C13" s="52" t="s">
        <v>2</v>
      </c>
      <c r="D13" s="50" t="s">
        <v>1224</v>
      </c>
      <c r="E13" s="50">
        <v>2</v>
      </c>
      <c r="F13" s="50">
        <v>0</v>
      </c>
      <c r="G13" s="50">
        <v>8</v>
      </c>
      <c r="H13" s="50">
        <v>0</v>
      </c>
      <c r="I13" s="53">
        <f t="shared" si="1"/>
        <v>5.5555555555555558E-3</v>
      </c>
      <c r="J13" s="54">
        <f t="shared" si="2"/>
        <v>2.7777777777777779E-3</v>
      </c>
      <c r="K13" s="50" t="s">
        <v>561</v>
      </c>
      <c r="L13" s="50" t="s">
        <v>509</v>
      </c>
      <c r="M13" s="55">
        <f t="shared" si="3"/>
        <v>15.000000000000011</v>
      </c>
      <c r="N13" s="50">
        <v>0</v>
      </c>
      <c r="S13" s="151">
        <f t="shared" si="4"/>
        <v>0.31111111111111112</v>
      </c>
      <c r="T13" s="151">
        <f t="shared" si="5"/>
        <v>0.15555555555555556</v>
      </c>
      <c r="V13" s="393">
        <f t="shared" si="19"/>
        <v>0</v>
      </c>
      <c r="W13" s="393">
        <f t="shared" si="20"/>
        <v>0</v>
      </c>
      <c r="X13" s="53">
        <f t="shared" si="6"/>
        <v>7.2777777777777775E-2</v>
      </c>
      <c r="Y13" s="53">
        <f t="shared" si="7"/>
        <v>0.10916695777777777</v>
      </c>
      <c r="Z13" s="53">
        <f t="shared" si="8"/>
        <v>3.6388888888888887E-2</v>
      </c>
      <c r="AA13" s="53">
        <f t="shared" si="9"/>
        <v>5.4583478888888884E-2</v>
      </c>
      <c r="AB13" s="50">
        <f t="shared" si="10"/>
        <v>607</v>
      </c>
      <c r="AC13" s="50">
        <f t="shared" si="11"/>
        <v>2003</v>
      </c>
      <c r="AD13" s="50">
        <f t="shared" si="12"/>
        <v>4</v>
      </c>
      <c r="AE13" s="56">
        <f t="shared" si="13"/>
        <v>200304</v>
      </c>
      <c r="AF13" s="56">
        <f t="shared" si="14"/>
        <v>16</v>
      </c>
      <c r="AG13" s="58">
        <f>B13-B12</f>
        <v>1</v>
      </c>
      <c r="AH13" s="56">
        <f t="shared" si="16"/>
        <v>18</v>
      </c>
      <c r="AI13" s="53">
        <f t="shared" si="17"/>
        <v>9.0972367777777771E-2</v>
      </c>
      <c r="AJ13" s="56">
        <f t="shared" si="18"/>
        <v>2</v>
      </c>
    </row>
    <row r="14" spans="1:36" x14ac:dyDescent="0.25">
      <c r="A14" s="50">
        <v>13</v>
      </c>
      <c r="B14" s="51">
        <v>37732</v>
      </c>
      <c r="C14" s="52" t="s">
        <v>3</v>
      </c>
      <c r="D14" s="50" t="s">
        <v>1224</v>
      </c>
      <c r="E14" s="50">
        <v>10.7</v>
      </c>
      <c r="F14" s="50">
        <v>0</v>
      </c>
      <c r="G14" s="50">
        <v>45</v>
      </c>
      <c r="H14" s="50">
        <v>24</v>
      </c>
      <c r="I14" s="53">
        <f t="shared" si="1"/>
        <v>3.1527777777777773E-2</v>
      </c>
      <c r="J14" s="54">
        <f t="shared" si="2"/>
        <v>2.9465212876427825E-3</v>
      </c>
      <c r="K14" s="50" t="s">
        <v>561</v>
      </c>
      <c r="L14" s="50" t="s">
        <v>509</v>
      </c>
      <c r="M14" s="55">
        <f t="shared" si="3"/>
        <v>14.140969162995608</v>
      </c>
      <c r="N14" s="50">
        <v>0</v>
      </c>
      <c r="S14" s="151">
        <f t="shared" si="4"/>
        <v>0.33001038421599166</v>
      </c>
      <c r="T14" s="151">
        <f t="shared" si="5"/>
        <v>0.16500519210799583</v>
      </c>
      <c r="V14" s="393">
        <f t="shared" si="19"/>
        <v>0</v>
      </c>
      <c r="W14" s="393">
        <f t="shared" si="20"/>
        <v>0</v>
      </c>
      <c r="X14" s="53">
        <f t="shared" si="6"/>
        <v>7.7198857736240897E-2</v>
      </c>
      <c r="Y14" s="53">
        <f t="shared" si="7"/>
        <v>0.1135880377362409</v>
      </c>
      <c r="Z14" s="53">
        <f t="shared" si="8"/>
        <v>3.8599428868120449E-2</v>
      </c>
      <c r="AA14" s="53">
        <f t="shared" si="9"/>
        <v>5.6794018868120452E-2</v>
      </c>
      <c r="AB14" s="50">
        <f t="shared" si="10"/>
        <v>712</v>
      </c>
      <c r="AC14" s="50">
        <f t="shared" si="11"/>
        <v>2003</v>
      </c>
      <c r="AD14" s="50">
        <f t="shared" si="12"/>
        <v>4</v>
      </c>
      <c r="AE14" s="56">
        <f t="shared" si="13"/>
        <v>200304</v>
      </c>
      <c r="AF14" s="56">
        <f t="shared" si="14"/>
        <v>17</v>
      </c>
      <c r="AG14" s="58">
        <f>B14-B13</f>
        <v>3</v>
      </c>
      <c r="AH14" s="56">
        <f t="shared" si="16"/>
        <v>21</v>
      </c>
      <c r="AI14" s="53">
        <f t="shared" si="17"/>
        <v>9.5393447736240894E-2</v>
      </c>
      <c r="AJ14" s="56">
        <f t="shared" si="18"/>
        <v>10.7</v>
      </c>
    </row>
    <row r="15" spans="1:36" x14ac:dyDescent="0.25">
      <c r="A15" s="50">
        <v>14</v>
      </c>
      <c r="B15" s="51">
        <v>37736</v>
      </c>
      <c r="C15" s="52" t="s">
        <v>2</v>
      </c>
      <c r="D15" s="50" t="s">
        <v>1223</v>
      </c>
      <c r="E15" s="50">
        <v>2.4</v>
      </c>
      <c r="F15" s="50">
        <v>0</v>
      </c>
      <c r="G15" s="50">
        <v>26</v>
      </c>
      <c r="H15" s="50">
        <v>34</v>
      </c>
      <c r="I15" s="53">
        <f t="shared" si="1"/>
        <v>1.8449074074074073E-2</v>
      </c>
      <c r="J15" s="54">
        <f t="shared" si="2"/>
        <v>7.6871141975308642E-3</v>
      </c>
      <c r="K15" s="50" t="s">
        <v>545</v>
      </c>
      <c r="L15" s="50" t="s">
        <v>509</v>
      </c>
      <c r="M15" s="55">
        <f t="shared" si="3"/>
        <v>5.4203262233375202</v>
      </c>
      <c r="N15" s="50">
        <v>0</v>
      </c>
      <c r="S15" s="151">
        <f t="shared" si="4"/>
        <v>0.20140239197530863</v>
      </c>
      <c r="T15" s="151">
        <f t="shared" si="5"/>
        <v>0.10070119598765431</v>
      </c>
      <c r="V15" s="393">
        <f t="shared" si="19"/>
        <v>0</v>
      </c>
      <c r="W15" s="393">
        <f t="shared" si="20"/>
        <v>0</v>
      </c>
      <c r="X15" s="53">
        <f t="shared" si="6"/>
        <v>0.20140239197530863</v>
      </c>
      <c r="Y15" s="53">
        <f t="shared" si="7"/>
        <v>0.23779157197530862</v>
      </c>
      <c r="Z15" s="53">
        <f t="shared" si="8"/>
        <v>0.10070119598765431</v>
      </c>
      <c r="AA15" s="53">
        <f t="shared" si="9"/>
        <v>0.11889578598765431</v>
      </c>
      <c r="AB15" s="50">
        <f t="shared" si="10"/>
        <v>2556</v>
      </c>
      <c r="AC15" s="50">
        <f t="shared" si="11"/>
        <v>2003</v>
      </c>
      <c r="AD15" s="50">
        <f t="shared" si="12"/>
        <v>4</v>
      </c>
      <c r="AE15" s="56">
        <f t="shared" si="13"/>
        <v>200304</v>
      </c>
      <c r="AF15" s="56">
        <f t="shared" si="14"/>
        <v>17</v>
      </c>
      <c r="AG15" s="58">
        <f>B15-B14</f>
        <v>4</v>
      </c>
      <c r="AH15" s="56">
        <f t="shared" si="16"/>
        <v>25</v>
      </c>
      <c r="AI15" s="53">
        <f t="shared" si="17"/>
        <v>0.21959698197530864</v>
      </c>
      <c r="AJ15" s="56">
        <f t="shared" si="18"/>
        <v>10.247999999999999</v>
      </c>
    </row>
    <row r="16" spans="1:36" x14ac:dyDescent="0.25">
      <c r="A16" s="50">
        <v>15</v>
      </c>
      <c r="B16" s="51">
        <v>37740</v>
      </c>
      <c r="C16" s="52" t="s">
        <v>4</v>
      </c>
      <c r="D16" s="50" t="s">
        <v>1223</v>
      </c>
      <c r="E16" s="50">
        <v>2.4</v>
      </c>
      <c r="F16" s="50">
        <v>0</v>
      </c>
      <c r="G16" s="50">
        <v>25</v>
      </c>
      <c r="H16" s="50">
        <v>28</v>
      </c>
      <c r="I16" s="53">
        <f t="shared" si="1"/>
        <v>1.7685185185185182E-2</v>
      </c>
      <c r="J16" s="54">
        <f t="shared" si="2"/>
        <v>7.3688271604938262E-3</v>
      </c>
      <c r="K16" s="50" t="s">
        <v>545</v>
      </c>
      <c r="L16" s="50" t="s">
        <v>509</v>
      </c>
      <c r="M16" s="55">
        <f t="shared" si="3"/>
        <v>5.6544502617801102</v>
      </c>
      <c r="N16" s="50">
        <v>0</v>
      </c>
      <c r="S16" s="151">
        <f t="shared" si="4"/>
        <v>0.19306327160493825</v>
      </c>
      <c r="T16" s="151">
        <f t="shared" si="5"/>
        <v>9.6531635802469123E-2</v>
      </c>
      <c r="V16" s="393">
        <f t="shared" si="19"/>
        <v>0</v>
      </c>
      <c r="W16" s="393">
        <f t="shared" si="20"/>
        <v>0</v>
      </c>
      <c r="X16" s="53">
        <f t="shared" si="6"/>
        <v>0.19306327160493825</v>
      </c>
      <c r="Y16" s="53">
        <f t="shared" si="7"/>
        <v>0.22945245160493824</v>
      </c>
      <c r="Z16" s="53">
        <f t="shared" si="8"/>
        <v>9.6531635802469123E-2</v>
      </c>
      <c r="AA16" s="53">
        <f t="shared" si="9"/>
        <v>0.11472622580246912</v>
      </c>
      <c r="AB16" s="50">
        <f t="shared" si="10"/>
        <v>2238</v>
      </c>
      <c r="AC16" s="50">
        <f t="shared" si="11"/>
        <v>2003</v>
      </c>
      <c r="AD16" s="50">
        <f t="shared" si="12"/>
        <v>4</v>
      </c>
      <c r="AE16" s="56">
        <f t="shared" si="13"/>
        <v>200304</v>
      </c>
      <c r="AF16" s="56">
        <f t="shared" si="14"/>
        <v>18</v>
      </c>
      <c r="AG16" s="58">
        <f t="shared" ref="AG16:AG79" si="21">IF(ISBLANK(B16)," ",MAX(B16-B15-1,0))</f>
        <v>3</v>
      </c>
      <c r="AH16" s="56">
        <f t="shared" si="16"/>
        <v>29</v>
      </c>
      <c r="AI16" s="53">
        <f t="shared" si="17"/>
        <v>0.21125786160493826</v>
      </c>
      <c r="AJ16" s="56">
        <f t="shared" si="18"/>
        <v>10.247999999999999</v>
      </c>
    </row>
    <row r="17" spans="1:36" x14ac:dyDescent="0.25">
      <c r="A17" s="50">
        <v>16</v>
      </c>
      <c r="B17" s="51">
        <v>37744</v>
      </c>
      <c r="C17" s="52" t="s">
        <v>5</v>
      </c>
      <c r="D17" s="50" t="s">
        <v>1223</v>
      </c>
      <c r="E17" s="50">
        <v>7.2</v>
      </c>
      <c r="F17" s="50">
        <v>1</v>
      </c>
      <c r="G17" s="50">
        <v>26</v>
      </c>
      <c r="H17" s="50">
        <v>27</v>
      </c>
      <c r="I17" s="53">
        <f t="shared" si="1"/>
        <v>6.0034722222222225E-2</v>
      </c>
      <c r="J17" s="54">
        <f t="shared" si="2"/>
        <v>8.3381558641975311E-3</v>
      </c>
      <c r="K17" s="50" t="s">
        <v>545</v>
      </c>
      <c r="L17" s="50" t="s">
        <v>509</v>
      </c>
      <c r="M17" s="55">
        <f t="shared" si="3"/>
        <v>4.9971081550028957</v>
      </c>
      <c r="N17" s="50">
        <v>0</v>
      </c>
      <c r="S17" s="151">
        <f t="shared" si="4"/>
        <v>0.21845968364197532</v>
      </c>
      <c r="T17" s="151">
        <f t="shared" si="5"/>
        <v>0.10922984182098766</v>
      </c>
      <c r="V17" s="393">
        <f t="shared" si="19"/>
        <v>0</v>
      </c>
      <c r="W17" s="393">
        <f t="shared" si="20"/>
        <v>0</v>
      </c>
      <c r="X17" s="53">
        <f t="shared" si="6"/>
        <v>0.21845968364197532</v>
      </c>
      <c r="Y17" s="53">
        <f t="shared" si="7"/>
        <v>0.25484886364197529</v>
      </c>
      <c r="Z17" s="53">
        <f t="shared" si="8"/>
        <v>0.10922984182098766</v>
      </c>
      <c r="AA17" s="53">
        <f t="shared" si="9"/>
        <v>0.12742443182098764</v>
      </c>
      <c r="AB17" s="50">
        <f t="shared" si="10"/>
        <v>3024</v>
      </c>
      <c r="AC17" s="50">
        <f t="shared" si="11"/>
        <v>2003</v>
      </c>
      <c r="AD17" s="50">
        <f t="shared" si="12"/>
        <v>5</v>
      </c>
      <c r="AE17" s="56">
        <f t="shared" si="13"/>
        <v>200305</v>
      </c>
      <c r="AF17" s="56">
        <f t="shared" si="14"/>
        <v>18</v>
      </c>
      <c r="AG17" s="58">
        <f t="shared" si="21"/>
        <v>3</v>
      </c>
      <c r="AH17" s="56">
        <f t="shared" si="16"/>
        <v>3</v>
      </c>
      <c r="AI17" s="53">
        <f t="shared" si="17"/>
        <v>0.2366542736419753</v>
      </c>
      <c r="AJ17" s="56">
        <f t="shared" si="18"/>
        <v>30.743999999999996</v>
      </c>
    </row>
    <row r="18" spans="1:36" x14ac:dyDescent="0.25">
      <c r="A18" s="50">
        <v>17</v>
      </c>
      <c r="B18" s="51">
        <v>37745</v>
      </c>
      <c r="C18" s="52" t="s">
        <v>0</v>
      </c>
      <c r="D18" s="50" t="s">
        <v>1224</v>
      </c>
      <c r="E18" s="50">
        <v>10.44</v>
      </c>
      <c r="F18" s="50">
        <v>0</v>
      </c>
      <c r="G18" s="50">
        <v>45</v>
      </c>
      <c r="H18" s="50">
        <v>23</v>
      </c>
      <c r="I18" s="53">
        <f t="shared" si="1"/>
        <v>3.1516203703703706E-2</v>
      </c>
      <c r="J18" s="54">
        <f t="shared" si="2"/>
        <v>3.0187934582091673E-3</v>
      </c>
      <c r="K18" s="50" t="s">
        <v>561</v>
      </c>
      <c r="L18" s="50" t="s">
        <v>509</v>
      </c>
      <c r="M18" s="55">
        <f t="shared" si="3"/>
        <v>13.802423797282419</v>
      </c>
      <c r="N18" s="50">
        <v>0</v>
      </c>
      <c r="S18" s="151">
        <f t="shared" si="4"/>
        <v>0.33810486731942674</v>
      </c>
      <c r="T18" s="151">
        <f t="shared" si="5"/>
        <v>0.16905243365971337</v>
      </c>
      <c r="V18" s="393">
        <f t="shared" si="19"/>
        <v>0</v>
      </c>
      <c r="W18" s="393">
        <f t="shared" si="20"/>
        <v>0</v>
      </c>
      <c r="X18" s="53">
        <f t="shared" si="6"/>
        <v>7.909238860508018E-2</v>
      </c>
      <c r="Y18" s="53">
        <f t="shared" si="7"/>
        <v>0.11548156860508019</v>
      </c>
      <c r="Z18" s="53">
        <f t="shared" si="8"/>
        <v>3.954619430254009E-2</v>
      </c>
      <c r="AA18" s="53">
        <f t="shared" si="9"/>
        <v>5.7740784302540094E-2</v>
      </c>
      <c r="AB18" s="50">
        <f t="shared" si="10"/>
        <v>752</v>
      </c>
      <c r="AC18" s="50">
        <f t="shared" si="11"/>
        <v>2003</v>
      </c>
      <c r="AD18" s="50">
        <f t="shared" si="12"/>
        <v>5</v>
      </c>
      <c r="AE18" s="56">
        <f t="shared" si="13"/>
        <v>200305</v>
      </c>
      <c r="AF18" s="56">
        <f t="shared" si="14"/>
        <v>19</v>
      </c>
      <c r="AG18" s="58">
        <f t="shared" si="21"/>
        <v>0</v>
      </c>
      <c r="AH18" s="56">
        <f t="shared" si="16"/>
        <v>4</v>
      </c>
      <c r="AI18" s="53">
        <f t="shared" si="17"/>
        <v>9.7286978605080177E-2</v>
      </c>
      <c r="AJ18" s="56">
        <f t="shared" si="18"/>
        <v>10.44</v>
      </c>
    </row>
    <row r="19" spans="1:36" x14ac:dyDescent="0.25">
      <c r="A19" s="50">
        <v>18</v>
      </c>
      <c r="B19" s="51">
        <v>37747</v>
      </c>
      <c r="C19" s="52" t="s">
        <v>4</v>
      </c>
      <c r="D19" s="50" t="s">
        <v>1223</v>
      </c>
      <c r="E19" s="50">
        <v>3</v>
      </c>
      <c r="F19" s="50">
        <v>0</v>
      </c>
      <c r="G19" s="50">
        <v>33</v>
      </c>
      <c r="H19" s="50">
        <v>39</v>
      </c>
      <c r="I19" s="53">
        <f t="shared" si="1"/>
        <v>2.3368055555555555E-2</v>
      </c>
      <c r="J19" s="54">
        <f t="shared" si="2"/>
        <v>7.789351851851852E-3</v>
      </c>
      <c r="K19" s="50" t="s">
        <v>545</v>
      </c>
      <c r="L19" s="50" t="s">
        <v>509</v>
      </c>
      <c r="M19" s="55">
        <f t="shared" si="3"/>
        <v>5.349182763744432</v>
      </c>
      <c r="N19" s="50">
        <v>0</v>
      </c>
      <c r="S19" s="151">
        <f t="shared" si="4"/>
        <v>0.20408101851851851</v>
      </c>
      <c r="T19" s="151">
        <f t="shared" si="5"/>
        <v>0.10204050925925925</v>
      </c>
      <c r="V19" s="393">
        <f t="shared" si="19"/>
        <v>0</v>
      </c>
      <c r="W19" s="393">
        <f t="shared" si="20"/>
        <v>0</v>
      </c>
      <c r="X19" s="53">
        <f t="shared" si="6"/>
        <v>0.20408101851851851</v>
      </c>
      <c r="Y19" s="53">
        <f t="shared" si="7"/>
        <v>0.2404701985185185</v>
      </c>
      <c r="Z19" s="53">
        <f t="shared" si="8"/>
        <v>0.10204050925925925</v>
      </c>
      <c r="AA19" s="53">
        <f t="shared" si="9"/>
        <v>0.12023509925925925</v>
      </c>
      <c r="AB19" s="50">
        <f t="shared" si="10"/>
        <v>2645</v>
      </c>
      <c r="AC19" s="50">
        <f t="shared" si="11"/>
        <v>2003</v>
      </c>
      <c r="AD19" s="50">
        <f t="shared" si="12"/>
        <v>5</v>
      </c>
      <c r="AE19" s="56">
        <f t="shared" si="13"/>
        <v>200305</v>
      </c>
      <c r="AF19" s="56">
        <f t="shared" si="14"/>
        <v>19</v>
      </c>
      <c r="AG19" s="58">
        <f t="shared" si="21"/>
        <v>1</v>
      </c>
      <c r="AH19" s="56">
        <f t="shared" si="16"/>
        <v>6</v>
      </c>
      <c r="AI19" s="53">
        <f t="shared" si="17"/>
        <v>0.22227560851851852</v>
      </c>
      <c r="AJ19" s="56">
        <f t="shared" si="18"/>
        <v>12.809999999999999</v>
      </c>
    </row>
    <row r="20" spans="1:36" x14ac:dyDescent="0.25">
      <c r="A20" s="50">
        <v>19</v>
      </c>
      <c r="B20" s="51">
        <v>37749</v>
      </c>
      <c r="C20" s="52" t="s">
        <v>1</v>
      </c>
      <c r="D20" s="50" t="s">
        <v>1223</v>
      </c>
      <c r="E20" s="50">
        <v>3</v>
      </c>
      <c r="F20" s="50">
        <v>0</v>
      </c>
      <c r="G20" s="50">
        <v>33</v>
      </c>
      <c r="H20" s="50">
        <v>5</v>
      </c>
      <c r="I20" s="53">
        <f t="shared" si="1"/>
        <v>2.297453703703704E-2</v>
      </c>
      <c r="J20" s="54">
        <f t="shared" si="2"/>
        <v>7.6581790123456802E-3</v>
      </c>
      <c r="K20" s="50" t="s">
        <v>545</v>
      </c>
      <c r="L20" s="50" t="s">
        <v>509</v>
      </c>
      <c r="M20" s="55">
        <f t="shared" si="3"/>
        <v>5.4408060453400537</v>
      </c>
      <c r="N20" s="50">
        <v>0</v>
      </c>
      <c r="S20" s="151">
        <f t="shared" si="4"/>
        <v>0.2006442901234568</v>
      </c>
      <c r="T20" s="151">
        <f t="shared" si="5"/>
        <v>0.1003221450617284</v>
      </c>
      <c r="V20" s="393">
        <f t="shared" si="19"/>
        <v>0</v>
      </c>
      <c r="W20" s="393">
        <f t="shared" si="20"/>
        <v>0</v>
      </c>
      <c r="X20" s="53">
        <f t="shared" si="6"/>
        <v>0.2006442901234568</v>
      </c>
      <c r="Y20" s="53">
        <f t="shared" si="7"/>
        <v>0.2370334701234568</v>
      </c>
      <c r="Z20" s="53">
        <f t="shared" si="8"/>
        <v>0.1003221450617284</v>
      </c>
      <c r="AA20" s="53">
        <f t="shared" si="9"/>
        <v>0.1185167350617284</v>
      </c>
      <c r="AB20" s="50">
        <f t="shared" si="10"/>
        <v>2527</v>
      </c>
      <c r="AC20" s="50">
        <f t="shared" si="11"/>
        <v>2003</v>
      </c>
      <c r="AD20" s="50">
        <f t="shared" si="12"/>
        <v>5</v>
      </c>
      <c r="AE20" s="56">
        <f t="shared" si="13"/>
        <v>200305</v>
      </c>
      <c r="AF20" s="56">
        <f t="shared" si="14"/>
        <v>19</v>
      </c>
      <c r="AG20" s="58">
        <f t="shared" si="21"/>
        <v>1</v>
      </c>
      <c r="AH20" s="56">
        <f t="shared" si="16"/>
        <v>8</v>
      </c>
      <c r="AI20" s="53">
        <f t="shared" si="17"/>
        <v>0.21883888012345681</v>
      </c>
      <c r="AJ20" s="56">
        <f t="shared" si="18"/>
        <v>12.809999999999999</v>
      </c>
    </row>
    <row r="21" spans="1:36" x14ac:dyDescent="0.25">
      <c r="A21" s="50">
        <v>20</v>
      </c>
      <c r="B21" s="51">
        <v>37751</v>
      </c>
      <c r="C21" s="52" t="s">
        <v>5</v>
      </c>
      <c r="D21" s="50" t="s">
        <v>1224</v>
      </c>
      <c r="E21" s="50">
        <v>12</v>
      </c>
      <c r="F21" s="50">
        <v>0</v>
      </c>
      <c r="G21" s="50">
        <v>48</v>
      </c>
      <c r="H21" s="50">
        <v>59</v>
      </c>
      <c r="I21" s="53">
        <f t="shared" si="1"/>
        <v>3.4016203703703708E-2</v>
      </c>
      <c r="J21" s="54">
        <f t="shared" si="2"/>
        <v>2.834683641975309E-3</v>
      </c>
      <c r="K21" s="50" t="s">
        <v>561</v>
      </c>
      <c r="L21" s="50" t="s">
        <v>509</v>
      </c>
      <c r="M21" s="55">
        <f t="shared" si="3"/>
        <v>14.698877169105147</v>
      </c>
      <c r="N21" s="50">
        <v>0</v>
      </c>
      <c r="S21" s="151">
        <f t="shared" si="4"/>
        <v>0.31748456790123458</v>
      </c>
      <c r="T21" s="151">
        <f t="shared" si="5"/>
        <v>0.15874228395061729</v>
      </c>
      <c r="V21" s="393">
        <f t="shared" si="19"/>
        <v>0</v>
      </c>
      <c r="W21" s="393">
        <f t="shared" si="20"/>
        <v>0</v>
      </c>
      <c r="X21" s="53">
        <f t="shared" si="6"/>
        <v>7.4268711419753095E-2</v>
      </c>
      <c r="Y21" s="53">
        <f t="shared" si="7"/>
        <v>0.1106578914197531</v>
      </c>
      <c r="Z21" s="53">
        <f t="shared" si="8"/>
        <v>3.7134355709876547E-2</v>
      </c>
      <c r="AA21" s="53">
        <f t="shared" si="9"/>
        <v>5.5328945709876551E-2</v>
      </c>
      <c r="AB21" s="50">
        <f t="shared" si="10"/>
        <v>648</v>
      </c>
      <c r="AC21" s="50">
        <f t="shared" si="11"/>
        <v>2003</v>
      </c>
      <c r="AD21" s="50">
        <f t="shared" si="12"/>
        <v>5</v>
      </c>
      <c r="AE21" s="56">
        <f t="shared" si="13"/>
        <v>200305</v>
      </c>
      <c r="AF21" s="56">
        <f t="shared" si="14"/>
        <v>19</v>
      </c>
      <c r="AG21" s="58">
        <f t="shared" si="21"/>
        <v>1</v>
      </c>
      <c r="AH21" s="56">
        <f t="shared" si="16"/>
        <v>10</v>
      </c>
      <c r="AI21" s="53">
        <f t="shared" si="17"/>
        <v>9.2463301419753091E-2</v>
      </c>
      <c r="AJ21" s="56">
        <f t="shared" si="18"/>
        <v>12</v>
      </c>
    </row>
    <row r="22" spans="1:36" x14ac:dyDescent="0.25">
      <c r="A22" s="50">
        <v>21</v>
      </c>
      <c r="B22" s="51">
        <v>37751</v>
      </c>
      <c r="C22" s="52" t="s">
        <v>5</v>
      </c>
      <c r="D22" s="50" t="s">
        <v>1223</v>
      </c>
      <c r="E22" s="50">
        <v>3.1</v>
      </c>
      <c r="F22" s="50">
        <v>0</v>
      </c>
      <c r="G22" s="50">
        <v>29</v>
      </c>
      <c r="H22" s="50">
        <v>57</v>
      </c>
      <c r="I22" s="53">
        <f t="shared" si="1"/>
        <v>2.0798611111111111E-2</v>
      </c>
      <c r="J22" s="54">
        <f t="shared" si="2"/>
        <v>6.7092293906810038E-3</v>
      </c>
      <c r="K22" s="50" t="s">
        <v>545</v>
      </c>
      <c r="L22" s="50" t="s">
        <v>509</v>
      </c>
      <c r="M22" s="55">
        <f t="shared" si="3"/>
        <v>6.2103505843071831</v>
      </c>
      <c r="N22" s="50">
        <v>0</v>
      </c>
      <c r="S22" s="151">
        <f t="shared" si="4"/>
        <v>0.17578181003584228</v>
      </c>
      <c r="T22" s="151">
        <f t="shared" si="5"/>
        <v>8.7890905017921142E-2</v>
      </c>
      <c r="V22" s="393">
        <f t="shared" si="19"/>
        <v>0</v>
      </c>
      <c r="W22" s="393">
        <f t="shared" si="20"/>
        <v>0</v>
      </c>
      <c r="X22" s="53">
        <f t="shared" si="6"/>
        <v>0.17578181003584228</v>
      </c>
      <c r="Y22" s="53">
        <f t="shared" si="7"/>
        <v>0.21217099003584231</v>
      </c>
      <c r="Z22" s="53">
        <f t="shared" si="8"/>
        <v>8.7890905017921142E-2</v>
      </c>
      <c r="AA22" s="53">
        <f t="shared" si="9"/>
        <v>0.10608549501792115</v>
      </c>
      <c r="AB22" s="50">
        <f t="shared" si="10"/>
        <v>1398</v>
      </c>
      <c r="AC22" s="50">
        <f t="shared" si="11"/>
        <v>2003</v>
      </c>
      <c r="AD22" s="50">
        <f t="shared" si="12"/>
        <v>5</v>
      </c>
      <c r="AE22" s="56">
        <f t="shared" si="13"/>
        <v>200305</v>
      </c>
      <c r="AF22" s="56">
        <f t="shared" si="14"/>
        <v>19</v>
      </c>
      <c r="AG22" s="58">
        <f t="shared" si="21"/>
        <v>0</v>
      </c>
      <c r="AH22" s="56">
        <f t="shared" si="16"/>
        <v>10</v>
      </c>
      <c r="AI22" s="53">
        <f t="shared" si="17"/>
        <v>0.19397640003584229</v>
      </c>
      <c r="AJ22" s="56">
        <f t="shared" si="18"/>
        <v>13.236999999999998</v>
      </c>
    </row>
    <row r="23" spans="1:36" x14ac:dyDescent="0.25">
      <c r="A23" s="50">
        <v>22</v>
      </c>
      <c r="B23" s="51">
        <v>37754</v>
      </c>
      <c r="C23" s="52" t="s">
        <v>4</v>
      </c>
      <c r="D23" s="50" t="s">
        <v>1223</v>
      </c>
      <c r="E23" s="50">
        <v>3</v>
      </c>
      <c r="F23" s="50">
        <v>0</v>
      </c>
      <c r="G23" s="50">
        <v>29</v>
      </c>
      <c r="H23" s="50">
        <v>12</v>
      </c>
      <c r="I23" s="53">
        <f t="shared" si="1"/>
        <v>2.0277777777777777E-2</v>
      </c>
      <c r="J23" s="54">
        <f t="shared" si="2"/>
        <v>6.7592592592592591E-3</v>
      </c>
      <c r="K23" s="50" t="s">
        <v>545</v>
      </c>
      <c r="L23" s="50" t="s">
        <v>17</v>
      </c>
      <c r="M23" s="55">
        <f t="shared" si="3"/>
        <v>6.1643835616438407</v>
      </c>
      <c r="N23" s="50">
        <v>0</v>
      </c>
      <c r="S23" s="151">
        <f t="shared" si="4"/>
        <v>0.17709259259259258</v>
      </c>
      <c r="T23" s="151">
        <f t="shared" si="5"/>
        <v>8.854629629629629E-2</v>
      </c>
      <c r="V23" s="393">
        <f t="shared" si="19"/>
        <v>0</v>
      </c>
      <c r="W23" s="393">
        <f t="shared" si="20"/>
        <v>0</v>
      </c>
      <c r="X23" s="53">
        <f t="shared" si="6"/>
        <v>0.17709259259259258</v>
      </c>
      <c r="Y23" s="53">
        <f t="shared" si="7"/>
        <v>0.21348177259259257</v>
      </c>
      <c r="Z23" s="53">
        <f t="shared" si="8"/>
        <v>8.854629629629629E-2</v>
      </c>
      <c r="AA23" s="53">
        <f t="shared" si="9"/>
        <v>0.10674088629629629</v>
      </c>
      <c r="AB23" s="50">
        <f t="shared" si="10"/>
        <v>1473</v>
      </c>
      <c r="AC23" s="50">
        <f t="shared" si="11"/>
        <v>2003</v>
      </c>
      <c r="AD23" s="50">
        <f t="shared" si="12"/>
        <v>5</v>
      </c>
      <c r="AE23" s="56">
        <f t="shared" si="13"/>
        <v>200305</v>
      </c>
      <c r="AF23" s="56">
        <f t="shared" si="14"/>
        <v>20</v>
      </c>
      <c r="AG23" s="58">
        <f t="shared" si="21"/>
        <v>2</v>
      </c>
      <c r="AH23" s="56">
        <f t="shared" si="16"/>
        <v>13</v>
      </c>
      <c r="AI23" s="53">
        <f t="shared" si="17"/>
        <v>0.19528718259259259</v>
      </c>
      <c r="AJ23" s="56">
        <f t="shared" si="18"/>
        <v>12.809999999999999</v>
      </c>
    </row>
    <row r="24" spans="1:36" x14ac:dyDescent="0.25">
      <c r="A24" s="50">
        <v>23</v>
      </c>
      <c r="B24" s="51">
        <v>37756</v>
      </c>
      <c r="C24" s="52" t="s">
        <v>1</v>
      </c>
      <c r="D24" s="50" t="s">
        <v>1224</v>
      </c>
      <c r="E24" s="50">
        <v>11</v>
      </c>
      <c r="F24" s="50">
        <v>0</v>
      </c>
      <c r="G24" s="50">
        <v>48</v>
      </c>
      <c r="H24" s="50">
        <v>15</v>
      </c>
      <c r="I24" s="53">
        <f t="shared" si="1"/>
        <v>3.3506944444444443E-2</v>
      </c>
      <c r="J24" s="54">
        <f t="shared" si="2"/>
        <v>3.0460858585858587E-3</v>
      </c>
      <c r="K24" s="50" t="s">
        <v>561</v>
      </c>
      <c r="L24" s="50" t="s">
        <v>509</v>
      </c>
      <c r="M24" s="55">
        <f t="shared" si="3"/>
        <v>13.678756476683947</v>
      </c>
      <c r="N24" s="50">
        <v>0</v>
      </c>
      <c r="S24" s="151">
        <f t="shared" si="4"/>
        <v>0.34116161616161617</v>
      </c>
      <c r="T24" s="151">
        <f t="shared" si="5"/>
        <v>0.17058080808080808</v>
      </c>
      <c r="V24" s="393">
        <f t="shared" si="19"/>
        <v>0</v>
      </c>
      <c r="W24" s="393">
        <f t="shared" si="20"/>
        <v>0</v>
      </c>
      <c r="X24" s="53">
        <f t="shared" si="6"/>
        <v>7.9807449494949501E-2</v>
      </c>
      <c r="Y24" s="53">
        <f t="shared" si="7"/>
        <v>0.11619662949494949</v>
      </c>
      <c r="Z24" s="53">
        <f t="shared" si="8"/>
        <v>3.990372474747475E-2</v>
      </c>
      <c r="AA24" s="53">
        <f t="shared" si="9"/>
        <v>5.8098314747474747E-2</v>
      </c>
      <c r="AB24" s="50">
        <f t="shared" si="10"/>
        <v>763</v>
      </c>
      <c r="AC24" s="50">
        <f t="shared" si="11"/>
        <v>2003</v>
      </c>
      <c r="AD24" s="50">
        <f t="shared" si="12"/>
        <v>5</v>
      </c>
      <c r="AE24" s="56">
        <f t="shared" si="13"/>
        <v>200305</v>
      </c>
      <c r="AF24" s="56">
        <f t="shared" si="14"/>
        <v>20</v>
      </c>
      <c r="AG24" s="58">
        <f t="shared" si="21"/>
        <v>1</v>
      </c>
      <c r="AH24" s="56">
        <f t="shared" si="16"/>
        <v>15</v>
      </c>
      <c r="AI24" s="53">
        <f t="shared" si="17"/>
        <v>9.8002039494949497E-2</v>
      </c>
      <c r="AJ24" s="56">
        <f t="shared" si="18"/>
        <v>11</v>
      </c>
    </row>
    <row r="25" spans="1:36" x14ac:dyDescent="0.25">
      <c r="A25" s="50">
        <v>24</v>
      </c>
      <c r="B25" s="51">
        <v>37757</v>
      </c>
      <c r="C25" s="52" t="s">
        <v>2</v>
      </c>
      <c r="D25" s="50" t="s">
        <v>1223</v>
      </c>
      <c r="E25" s="50">
        <v>4</v>
      </c>
      <c r="F25" s="50">
        <v>0</v>
      </c>
      <c r="G25" s="50">
        <v>45</v>
      </c>
      <c r="H25" s="50">
        <v>51</v>
      </c>
      <c r="I25" s="53">
        <f t="shared" si="1"/>
        <v>3.184027777777778E-2</v>
      </c>
      <c r="J25" s="54">
        <f t="shared" si="2"/>
        <v>7.960069444444445E-3</v>
      </c>
      <c r="K25" s="50" t="s">
        <v>545</v>
      </c>
      <c r="L25" s="50" t="s">
        <v>509</v>
      </c>
      <c r="M25" s="55">
        <f t="shared" si="3"/>
        <v>5.234460196292261</v>
      </c>
      <c r="N25" s="50">
        <v>0</v>
      </c>
      <c r="S25" s="151">
        <f t="shared" si="4"/>
        <v>0.20855381944444445</v>
      </c>
      <c r="T25" s="151">
        <f t="shared" si="5"/>
        <v>0.10427690972222223</v>
      </c>
      <c r="V25" s="393">
        <f t="shared" si="19"/>
        <v>0</v>
      </c>
      <c r="W25" s="393">
        <f t="shared" si="20"/>
        <v>0</v>
      </c>
      <c r="X25" s="53">
        <f t="shared" si="6"/>
        <v>0.20855381944444445</v>
      </c>
      <c r="Y25" s="53">
        <f t="shared" si="7"/>
        <v>0.24494299944444445</v>
      </c>
      <c r="Z25" s="53">
        <f t="shared" si="8"/>
        <v>0.10427690972222223</v>
      </c>
      <c r="AA25" s="53">
        <f t="shared" si="9"/>
        <v>0.12247149972222222</v>
      </c>
      <c r="AB25" s="50">
        <f t="shared" si="10"/>
        <v>2781</v>
      </c>
      <c r="AC25" s="50">
        <f t="shared" si="11"/>
        <v>2003</v>
      </c>
      <c r="AD25" s="50">
        <f t="shared" si="12"/>
        <v>5</v>
      </c>
      <c r="AE25" s="56">
        <f t="shared" si="13"/>
        <v>200305</v>
      </c>
      <c r="AF25" s="56">
        <f t="shared" si="14"/>
        <v>20</v>
      </c>
      <c r="AG25" s="58">
        <f t="shared" si="21"/>
        <v>0</v>
      </c>
      <c r="AH25" s="56">
        <f t="shared" si="16"/>
        <v>16</v>
      </c>
      <c r="AI25" s="53">
        <f t="shared" si="17"/>
        <v>0.22674840944444447</v>
      </c>
      <c r="AJ25" s="56">
        <f t="shared" si="18"/>
        <v>17.079999999999998</v>
      </c>
    </row>
    <row r="26" spans="1:36" x14ac:dyDescent="0.25">
      <c r="A26" s="50">
        <v>25</v>
      </c>
      <c r="B26" s="51">
        <v>37760</v>
      </c>
      <c r="C26" s="52" t="s">
        <v>3</v>
      </c>
      <c r="D26" s="50" t="s">
        <v>1225</v>
      </c>
      <c r="E26" s="50">
        <v>0.746</v>
      </c>
      <c r="F26" s="50">
        <v>0</v>
      </c>
      <c r="G26" s="50">
        <v>29</v>
      </c>
      <c r="H26" s="50">
        <v>5</v>
      </c>
      <c r="I26" s="53">
        <f t="shared" si="1"/>
        <v>2.0196759259259258E-2</v>
      </c>
      <c r="J26" s="54">
        <f t="shared" si="2"/>
        <v>2.707340383278721E-2</v>
      </c>
      <c r="K26" s="50" t="s">
        <v>561</v>
      </c>
      <c r="L26" s="50" t="s">
        <v>509</v>
      </c>
      <c r="M26" s="55">
        <f t="shared" si="3"/>
        <v>1.5390257879656173</v>
      </c>
      <c r="N26" s="50">
        <v>0</v>
      </c>
      <c r="S26" s="151">
        <f t="shared" si="4"/>
        <v>6.4976169198689301E-2</v>
      </c>
      <c r="T26" s="151">
        <f t="shared" si="5"/>
        <v>3.2488084599344651E-2</v>
      </c>
      <c r="V26" s="393">
        <f t="shared" si="19"/>
        <v>0</v>
      </c>
      <c r="W26" s="393">
        <f t="shared" si="20"/>
        <v>0</v>
      </c>
      <c r="X26" s="53">
        <f t="shared" si="6"/>
        <v>0.70932318041902487</v>
      </c>
      <c r="Y26" s="53">
        <f t="shared" si="7"/>
        <v>0.74571236041902489</v>
      </c>
      <c r="Z26" s="53">
        <f t="shared" si="8"/>
        <v>0.35466159020951243</v>
      </c>
      <c r="AA26" s="53">
        <f t="shared" si="9"/>
        <v>0.37285618020951244</v>
      </c>
      <c r="AB26" s="50">
        <f t="shared" si="10"/>
        <v>3947</v>
      </c>
      <c r="AC26" s="50">
        <f t="shared" si="11"/>
        <v>2003</v>
      </c>
      <c r="AD26" s="50">
        <f t="shared" si="12"/>
        <v>5</v>
      </c>
      <c r="AE26" s="56">
        <f t="shared" si="13"/>
        <v>200305</v>
      </c>
      <c r="AF26" s="56">
        <f t="shared" si="14"/>
        <v>21</v>
      </c>
      <c r="AG26" s="58">
        <f t="shared" si="21"/>
        <v>2</v>
      </c>
      <c r="AH26" s="56">
        <f t="shared" si="16"/>
        <v>19</v>
      </c>
      <c r="AI26" s="53">
        <f t="shared" si="17"/>
        <v>0.72751777041902488</v>
      </c>
      <c r="AJ26" s="56">
        <f t="shared" si="18"/>
        <v>34.838200000000001</v>
      </c>
    </row>
    <row r="27" spans="1:36" x14ac:dyDescent="0.25">
      <c r="A27" s="50">
        <v>26</v>
      </c>
      <c r="B27" s="51">
        <v>37761</v>
      </c>
      <c r="C27" s="52" t="s">
        <v>4</v>
      </c>
      <c r="D27" s="50" t="s">
        <v>1224</v>
      </c>
      <c r="E27" s="50">
        <v>14.8</v>
      </c>
      <c r="F27" s="50">
        <v>1</v>
      </c>
      <c r="G27" s="50">
        <v>10</v>
      </c>
      <c r="H27" s="50">
        <v>0</v>
      </c>
      <c r="I27" s="53">
        <f t="shared" si="1"/>
        <v>4.8611111111111112E-2</v>
      </c>
      <c r="J27" s="54">
        <f t="shared" si="2"/>
        <v>3.2845345345345342E-3</v>
      </c>
      <c r="K27" s="50" t="s">
        <v>561</v>
      </c>
      <c r="L27" s="50" t="s">
        <v>509</v>
      </c>
      <c r="M27" s="55">
        <f t="shared" si="3"/>
        <v>12.685714285714297</v>
      </c>
      <c r="N27" s="50">
        <v>0</v>
      </c>
      <c r="S27" s="151">
        <f t="shared" si="4"/>
        <v>0.36786786786786785</v>
      </c>
      <c r="T27" s="151">
        <f t="shared" si="5"/>
        <v>0.18393393393393392</v>
      </c>
      <c r="V27" s="393">
        <f t="shared" si="19"/>
        <v>0</v>
      </c>
      <c r="W27" s="393">
        <f t="shared" si="20"/>
        <v>0</v>
      </c>
      <c r="X27" s="53">
        <f t="shared" si="6"/>
        <v>8.6054804804804791E-2</v>
      </c>
      <c r="Y27" s="53">
        <f t="shared" si="7"/>
        <v>0.1224439848048048</v>
      </c>
      <c r="Z27" s="53">
        <f t="shared" si="8"/>
        <v>4.3027402402402395E-2</v>
      </c>
      <c r="AA27" s="53">
        <f t="shared" si="9"/>
        <v>6.1221992402402399E-2</v>
      </c>
      <c r="AB27" s="50">
        <f t="shared" si="10"/>
        <v>860</v>
      </c>
      <c r="AC27" s="50">
        <f t="shared" si="11"/>
        <v>2003</v>
      </c>
      <c r="AD27" s="50">
        <f t="shared" si="12"/>
        <v>5</v>
      </c>
      <c r="AE27" s="56">
        <f t="shared" si="13"/>
        <v>200305</v>
      </c>
      <c r="AF27" s="56">
        <f t="shared" si="14"/>
        <v>21</v>
      </c>
      <c r="AG27" s="58">
        <f t="shared" si="21"/>
        <v>0</v>
      </c>
      <c r="AH27" s="56">
        <f t="shared" si="16"/>
        <v>20</v>
      </c>
      <c r="AI27" s="53">
        <f t="shared" si="17"/>
        <v>0.1042493948048048</v>
      </c>
      <c r="AJ27" s="56">
        <f t="shared" si="18"/>
        <v>14.8</v>
      </c>
    </row>
    <row r="28" spans="1:36" x14ac:dyDescent="0.25">
      <c r="A28" s="50">
        <v>27</v>
      </c>
      <c r="B28" s="51">
        <v>37762</v>
      </c>
      <c r="C28" s="52" t="s">
        <v>6</v>
      </c>
      <c r="D28" s="50" t="s">
        <v>1223</v>
      </c>
      <c r="E28" s="50">
        <v>2.25</v>
      </c>
      <c r="F28" s="50">
        <v>0</v>
      </c>
      <c r="G28" s="50">
        <v>23</v>
      </c>
      <c r="H28" s="50">
        <v>16</v>
      </c>
      <c r="I28" s="53">
        <f t="shared" si="1"/>
        <v>1.6157407407407409E-2</v>
      </c>
      <c r="J28" s="54">
        <f t="shared" si="2"/>
        <v>7.1810699588477373E-3</v>
      </c>
      <c r="K28" s="50" t="s">
        <v>545</v>
      </c>
      <c r="L28" s="50" t="s">
        <v>509</v>
      </c>
      <c r="M28" s="55">
        <f t="shared" si="3"/>
        <v>5.8022922636103189</v>
      </c>
      <c r="N28" s="50">
        <v>0</v>
      </c>
      <c r="S28" s="151">
        <f t="shared" si="4"/>
        <v>0.1881440329218107</v>
      </c>
      <c r="T28" s="151">
        <f t="shared" si="5"/>
        <v>9.407201646090535E-2</v>
      </c>
      <c r="V28" s="393">
        <f t="shared" si="19"/>
        <v>0</v>
      </c>
      <c r="W28" s="393">
        <f t="shared" si="20"/>
        <v>0</v>
      </c>
      <c r="X28" s="53">
        <f t="shared" si="6"/>
        <v>0.1881440329218107</v>
      </c>
      <c r="Y28" s="53">
        <f t="shared" si="7"/>
        <v>0.22453321292181072</v>
      </c>
      <c r="Z28" s="53">
        <f t="shared" si="8"/>
        <v>9.407201646090535E-2</v>
      </c>
      <c r="AA28" s="53">
        <f t="shared" si="9"/>
        <v>0.11226660646090536</v>
      </c>
      <c r="AB28" s="50">
        <f t="shared" si="10"/>
        <v>2013</v>
      </c>
      <c r="AC28" s="50">
        <f t="shared" si="11"/>
        <v>2003</v>
      </c>
      <c r="AD28" s="50">
        <f t="shared" si="12"/>
        <v>5</v>
      </c>
      <c r="AE28" s="56">
        <f t="shared" si="13"/>
        <v>200305</v>
      </c>
      <c r="AF28" s="56">
        <f t="shared" si="14"/>
        <v>21</v>
      </c>
      <c r="AG28" s="58">
        <f t="shared" si="21"/>
        <v>0</v>
      </c>
      <c r="AH28" s="56">
        <f t="shared" si="16"/>
        <v>21</v>
      </c>
      <c r="AI28" s="53">
        <f t="shared" si="17"/>
        <v>0.20633862292181071</v>
      </c>
      <c r="AJ28" s="56">
        <f t="shared" si="18"/>
        <v>9.6074999999999982</v>
      </c>
    </row>
    <row r="29" spans="1:36" x14ac:dyDescent="0.25">
      <c r="A29" s="50">
        <v>28</v>
      </c>
      <c r="B29" s="51">
        <v>37764</v>
      </c>
      <c r="C29" s="52" t="s">
        <v>2</v>
      </c>
      <c r="D29" s="50" t="s">
        <v>1223</v>
      </c>
      <c r="E29" s="50">
        <v>3.1</v>
      </c>
      <c r="F29" s="50">
        <v>0</v>
      </c>
      <c r="G29" s="50">
        <v>29</v>
      </c>
      <c r="H29" s="50">
        <v>50</v>
      </c>
      <c r="I29" s="53">
        <f t="shared" si="1"/>
        <v>2.071759259259259E-2</v>
      </c>
      <c r="J29" s="54">
        <f t="shared" si="2"/>
        <v>6.6830943847072865E-3</v>
      </c>
      <c r="K29" s="50" t="s">
        <v>561</v>
      </c>
      <c r="L29" s="50" t="s">
        <v>509</v>
      </c>
      <c r="M29" s="55">
        <f t="shared" si="3"/>
        <v>6.2346368715083864</v>
      </c>
      <c r="N29" s="50">
        <v>0</v>
      </c>
      <c r="S29" s="151">
        <f t="shared" si="4"/>
        <v>0.17509707287933091</v>
      </c>
      <c r="T29" s="151">
        <f t="shared" si="5"/>
        <v>8.7548536439665453E-2</v>
      </c>
      <c r="V29" s="393">
        <f t="shared" si="19"/>
        <v>0</v>
      </c>
      <c r="W29" s="393">
        <f t="shared" si="20"/>
        <v>0</v>
      </c>
      <c r="X29" s="53">
        <f t="shared" si="6"/>
        <v>0.17509707287933091</v>
      </c>
      <c r="Y29" s="53">
        <f t="shared" si="7"/>
        <v>0.21148625287933087</v>
      </c>
      <c r="Z29" s="53">
        <f t="shared" si="8"/>
        <v>8.7548536439665453E-2</v>
      </c>
      <c r="AA29" s="53">
        <f t="shared" si="9"/>
        <v>0.10574312643966544</v>
      </c>
      <c r="AB29" s="50">
        <f t="shared" si="10"/>
        <v>1378</v>
      </c>
      <c r="AC29" s="50">
        <f t="shared" si="11"/>
        <v>2003</v>
      </c>
      <c r="AD29" s="50">
        <f t="shared" si="12"/>
        <v>5</v>
      </c>
      <c r="AE29" s="56">
        <f t="shared" si="13"/>
        <v>200305</v>
      </c>
      <c r="AF29" s="56">
        <f t="shared" si="14"/>
        <v>21</v>
      </c>
      <c r="AG29" s="58">
        <f t="shared" si="21"/>
        <v>1</v>
      </c>
      <c r="AH29" s="56">
        <f t="shared" si="16"/>
        <v>23</v>
      </c>
      <c r="AI29" s="53">
        <f t="shared" si="17"/>
        <v>0.19329166287933089</v>
      </c>
      <c r="AJ29" s="56">
        <f t="shared" si="18"/>
        <v>13.236999999999998</v>
      </c>
    </row>
    <row r="30" spans="1:36" x14ac:dyDescent="0.25">
      <c r="A30" s="50">
        <v>29</v>
      </c>
      <c r="B30" s="51">
        <v>37766</v>
      </c>
      <c r="C30" s="52" t="s">
        <v>0</v>
      </c>
      <c r="D30" s="50" t="s">
        <v>1224</v>
      </c>
      <c r="E30" s="50">
        <v>13.5</v>
      </c>
      <c r="F30" s="50">
        <v>0</v>
      </c>
      <c r="G30" s="50">
        <v>54</v>
      </c>
      <c r="H30" s="50">
        <v>1</v>
      </c>
      <c r="I30" s="53">
        <f t="shared" si="1"/>
        <v>3.7511574074074072E-2</v>
      </c>
      <c r="J30" s="54">
        <f t="shared" si="2"/>
        <v>2.7786351165980795E-3</v>
      </c>
      <c r="K30" s="50" t="s">
        <v>561</v>
      </c>
      <c r="L30" s="50" t="s">
        <v>509</v>
      </c>
      <c r="M30" s="55">
        <f t="shared" si="3"/>
        <v>14.995371798827534</v>
      </c>
      <c r="N30" s="50">
        <v>0</v>
      </c>
      <c r="S30" s="151">
        <f t="shared" si="4"/>
        <v>0.3112071330589849</v>
      </c>
      <c r="T30" s="151">
        <f t="shared" si="5"/>
        <v>0.15560356652949245</v>
      </c>
      <c r="V30" s="393">
        <f t="shared" si="19"/>
        <v>0</v>
      </c>
      <c r="W30" s="393">
        <f t="shared" si="20"/>
        <v>0</v>
      </c>
      <c r="X30" s="53">
        <f t="shared" si="6"/>
        <v>7.280024005486968E-2</v>
      </c>
      <c r="Y30" s="53">
        <f t="shared" si="7"/>
        <v>0.10918942005486967</v>
      </c>
      <c r="Z30" s="53">
        <f t="shared" si="8"/>
        <v>3.640012002743484E-2</v>
      </c>
      <c r="AA30" s="53">
        <f t="shared" si="9"/>
        <v>5.4594710027434837E-2</v>
      </c>
      <c r="AB30" s="50">
        <f t="shared" si="10"/>
        <v>610</v>
      </c>
      <c r="AC30" s="50">
        <f t="shared" si="11"/>
        <v>2003</v>
      </c>
      <c r="AD30" s="50">
        <f t="shared" si="12"/>
        <v>5</v>
      </c>
      <c r="AE30" s="56">
        <f t="shared" si="13"/>
        <v>200305</v>
      </c>
      <c r="AF30" s="56">
        <f t="shared" si="14"/>
        <v>22</v>
      </c>
      <c r="AG30" s="58">
        <f t="shared" si="21"/>
        <v>1</v>
      </c>
      <c r="AH30" s="56">
        <f t="shared" si="16"/>
        <v>25</v>
      </c>
      <c r="AI30" s="53">
        <f t="shared" si="17"/>
        <v>9.0994830054869677E-2</v>
      </c>
      <c r="AJ30" s="56">
        <f t="shared" si="18"/>
        <v>13.5</v>
      </c>
    </row>
    <row r="31" spans="1:36" x14ac:dyDescent="0.25">
      <c r="A31" s="50">
        <v>30</v>
      </c>
      <c r="B31" s="51">
        <v>37766</v>
      </c>
      <c r="C31" s="52" t="s">
        <v>0</v>
      </c>
      <c r="D31" s="50" t="s">
        <v>1223</v>
      </c>
      <c r="E31" s="50">
        <v>3.1</v>
      </c>
      <c r="F31" s="50">
        <v>0</v>
      </c>
      <c r="G31" s="50">
        <v>32</v>
      </c>
      <c r="H31" s="50">
        <v>24</v>
      </c>
      <c r="I31" s="53">
        <f t="shared" si="1"/>
        <v>2.2499999999999996E-2</v>
      </c>
      <c r="J31" s="54">
        <f t="shared" si="2"/>
        <v>7.2580645161290308E-3</v>
      </c>
      <c r="K31" s="50" t="s">
        <v>545</v>
      </c>
      <c r="L31" s="50" t="s">
        <v>509</v>
      </c>
      <c r="M31" s="55">
        <f t="shared" si="3"/>
        <v>5.7407407407407467</v>
      </c>
      <c r="N31" s="50">
        <v>0</v>
      </c>
      <c r="R31" s="50" t="s">
        <v>7</v>
      </c>
      <c r="S31" s="151">
        <f t="shared" si="4"/>
        <v>0.19016129032258061</v>
      </c>
      <c r="T31" s="151">
        <f t="shared" si="5"/>
        <v>9.5080645161290306E-2</v>
      </c>
      <c r="V31" s="393">
        <f t="shared" si="19"/>
        <v>0</v>
      </c>
      <c r="W31" s="393">
        <f t="shared" si="20"/>
        <v>0</v>
      </c>
      <c r="X31" s="53">
        <f t="shared" si="6"/>
        <v>0.19016129032258061</v>
      </c>
      <c r="Y31" s="53">
        <f t="shared" si="7"/>
        <v>0.22655047032258058</v>
      </c>
      <c r="Z31" s="53">
        <f t="shared" si="8"/>
        <v>9.5080645161290306E-2</v>
      </c>
      <c r="AA31" s="53">
        <f t="shared" si="9"/>
        <v>0.11327523516129029</v>
      </c>
      <c r="AB31" s="50">
        <f t="shared" si="10"/>
        <v>2111</v>
      </c>
      <c r="AC31" s="50">
        <f t="shared" si="11"/>
        <v>2003</v>
      </c>
      <c r="AD31" s="50">
        <f t="shared" si="12"/>
        <v>5</v>
      </c>
      <c r="AE31" s="56">
        <f t="shared" si="13"/>
        <v>200305</v>
      </c>
      <c r="AF31" s="56">
        <f t="shared" si="14"/>
        <v>22</v>
      </c>
      <c r="AG31" s="58">
        <f t="shared" si="21"/>
        <v>0</v>
      </c>
      <c r="AH31" s="56">
        <f t="shared" si="16"/>
        <v>25</v>
      </c>
      <c r="AI31" s="53">
        <f t="shared" si="17"/>
        <v>0.20835588032258059</v>
      </c>
      <c r="AJ31" s="56">
        <f t="shared" si="18"/>
        <v>13.236999999999998</v>
      </c>
    </row>
    <row r="32" spans="1:36" x14ac:dyDescent="0.25">
      <c r="A32" s="50">
        <v>31</v>
      </c>
      <c r="B32" s="51">
        <v>37768</v>
      </c>
      <c r="C32" s="52" t="s">
        <v>4</v>
      </c>
      <c r="D32" s="50" t="s">
        <v>1223</v>
      </c>
      <c r="E32" s="50">
        <v>3.1</v>
      </c>
      <c r="F32" s="50">
        <v>0</v>
      </c>
      <c r="G32" s="50">
        <v>31</v>
      </c>
      <c r="H32" s="50">
        <v>14</v>
      </c>
      <c r="I32" s="53">
        <f t="shared" si="1"/>
        <v>2.1689814814814815E-2</v>
      </c>
      <c r="J32" s="54">
        <f t="shared" si="2"/>
        <v>6.996714456391875E-3</v>
      </c>
      <c r="K32" s="50" t="s">
        <v>545</v>
      </c>
      <c r="L32" s="50" t="s">
        <v>509</v>
      </c>
      <c r="M32" s="55">
        <f t="shared" si="3"/>
        <v>5.9551760939167604</v>
      </c>
      <c r="N32" s="50">
        <v>0</v>
      </c>
      <c r="R32" s="50" t="s">
        <v>8</v>
      </c>
      <c r="S32" s="151">
        <f t="shared" si="4"/>
        <v>0.18331391875746711</v>
      </c>
      <c r="T32" s="151">
        <f t="shared" si="5"/>
        <v>9.1656959378733555E-2</v>
      </c>
      <c r="V32" s="393">
        <f t="shared" si="19"/>
        <v>0</v>
      </c>
      <c r="W32" s="393">
        <f t="shared" si="20"/>
        <v>0</v>
      </c>
      <c r="X32" s="53">
        <f t="shared" si="6"/>
        <v>0.18331391875746711</v>
      </c>
      <c r="Y32" s="53">
        <f t="shared" si="7"/>
        <v>0.21970309875746713</v>
      </c>
      <c r="Z32" s="53">
        <f t="shared" si="8"/>
        <v>9.1656959378733555E-2</v>
      </c>
      <c r="AA32" s="53">
        <f t="shared" si="9"/>
        <v>0.10985154937873357</v>
      </c>
      <c r="AB32" s="50">
        <f t="shared" si="10"/>
        <v>1793</v>
      </c>
      <c r="AC32" s="50">
        <f t="shared" si="11"/>
        <v>2003</v>
      </c>
      <c r="AD32" s="50">
        <f t="shared" si="12"/>
        <v>5</v>
      </c>
      <c r="AE32" s="56">
        <f t="shared" si="13"/>
        <v>200305</v>
      </c>
      <c r="AF32" s="56">
        <f t="shared" si="14"/>
        <v>22</v>
      </c>
      <c r="AG32" s="58">
        <f t="shared" si="21"/>
        <v>1</v>
      </c>
      <c r="AH32" s="56">
        <f t="shared" si="16"/>
        <v>27</v>
      </c>
      <c r="AI32" s="53">
        <f t="shared" si="17"/>
        <v>0.20150850875746712</v>
      </c>
      <c r="AJ32" s="56">
        <f t="shared" si="18"/>
        <v>13.236999999999998</v>
      </c>
    </row>
    <row r="33" spans="1:36" x14ac:dyDescent="0.25">
      <c r="A33" s="50">
        <v>32</v>
      </c>
      <c r="B33" s="51">
        <v>37770</v>
      </c>
      <c r="C33" s="52" t="s">
        <v>1</v>
      </c>
      <c r="D33" s="50" t="s">
        <v>1223</v>
      </c>
      <c r="E33" s="50">
        <v>4</v>
      </c>
      <c r="F33" s="50">
        <v>0</v>
      </c>
      <c r="G33" s="50">
        <v>43</v>
      </c>
      <c r="H33" s="50">
        <v>13</v>
      </c>
      <c r="I33" s="53">
        <f t="shared" si="1"/>
        <v>3.0011574074074076E-2</v>
      </c>
      <c r="J33" s="54">
        <f t="shared" si="2"/>
        <v>7.502893518518519E-3</v>
      </c>
      <c r="K33" s="50" t="s">
        <v>545</v>
      </c>
      <c r="L33" s="50" t="s">
        <v>9</v>
      </c>
      <c r="M33" s="55">
        <f t="shared" si="3"/>
        <v>5.553413035094489</v>
      </c>
      <c r="N33" s="50">
        <v>0</v>
      </c>
      <c r="R33" s="50" t="s">
        <v>9</v>
      </c>
      <c r="S33" s="151">
        <f t="shared" si="4"/>
        <v>0.19657581018518519</v>
      </c>
      <c r="T33" s="151">
        <f t="shared" si="5"/>
        <v>9.8287905092592595E-2</v>
      </c>
      <c r="V33" s="393">
        <f t="shared" si="19"/>
        <v>0</v>
      </c>
      <c r="W33" s="393">
        <f t="shared" si="20"/>
        <v>0</v>
      </c>
      <c r="X33" s="53">
        <f t="shared" si="6"/>
        <v>0.19657581018518519</v>
      </c>
      <c r="Y33" s="53">
        <f t="shared" si="7"/>
        <v>0.23296499018518518</v>
      </c>
      <c r="Z33" s="53">
        <f t="shared" si="8"/>
        <v>9.8287905092592595E-2</v>
      </c>
      <c r="AA33" s="53">
        <f t="shared" si="9"/>
        <v>0.11648249509259259</v>
      </c>
      <c r="AB33" s="50">
        <f t="shared" si="10"/>
        <v>2379</v>
      </c>
      <c r="AC33" s="50">
        <f t="shared" si="11"/>
        <v>2003</v>
      </c>
      <c r="AD33" s="50">
        <f t="shared" si="12"/>
        <v>5</v>
      </c>
      <c r="AE33" s="56">
        <f t="shared" si="13"/>
        <v>200305</v>
      </c>
      <c r="AF33" s="56">
        <f t="shared" si="14"/>
        <v>22</v>
      </c>
      <c r="AG33" s="58">
        <f t="shared" si="21"/>
        <v>1</v>
      </c>
      <c r="AH33" s="56">
        <f t="shared" si="16"/>
        <v>29</v>
      </c>
      <c r="AI33" s="53">
        <f t="shared" si="17"/>
        <v>0.21477040018518517</v>
      </c>
      <c r="AJ33" s="56">
        <f t="shared" si="18"/>
        <v>17.079999999999998</v>
      </c>
    </row>
    <row r="34" spans="1:36" s="66" customFormat="1" x14ac:dyDescent="0.25">
      <c r="A34" s="50">
        <v>33</v>
      </c>
      <c r="B34" s="51">
        <v>37772</v>
      </c>
      <c r="C34" s="52" t="s">
        <v>5</v>
      </c>
      <c r="D34" s="50" t="s">
        <v>1224</v>
      </c>
      <c r="E34" s="50">
        <v>9.1</v>
      </c>
      <c r="F34" s="50">
        <v>0</v>
      </c>
      <c r="G34" s="50">
        <v>36</v>
      </c>
      <c r="H34" s="50">
        <v>20</v>
      </c>
      <c r="I34" s="53">
        <f t="shared" si="1"/>
        <v>2.5231481481481483E-2</v>
      </c>
      <c r="J34" s="54">
        <f t="shared" si="2"/>
        <v>2.7726902726902731E-3</v>
      </c>
      <c r="K34" s="50" t="s">
        <v>561</v>
      </c>
      <c r="L34" s="50" t="s">
        <v>509</v>
      </c>
      <c r="M34" s="55">
        <f t="shared" si="3"/>
        <v>15.027522935779826</v>
      </c>
      <c r="N34" s="50">
        <v>0</v>
      </c>
      <c r="O34" s="50"/>
      <c r="P34" s="389"/>
      <c r="Q34" s="374"/>
      <c r="R34" s="50"/>
      <c r="S34" s="151">
        <f t="shared" si="4"/>
        <v>0.31054131054131057</v>
      </c>
      <c r="T34" s="151">
        <f t="shared" si="5"/>
        <v>0.15527065527065528</v>
      </c>
      <c r="U34" s="50"/>
      <c r="V34" s="393">
        <f t="shared" si="19"/>
        <v>0</v>
      </c>
      <c r="W34" s="393">
        <f t="shared" si="20"/>
        <v>0</v>
      </c>
      <c r="X34" s="53">
        <f t="shared" si="6"/>
        <v>7.2644485144485155E-2</v>
      </c>
      <c r="Y34" s="53">
        <f t="shared" si="7"/>
        <v>0.10903366514448515</v>
      </c>
      <c r="Z34" s="53">
        <f t="shared" si="8"/>
        <v>3.6322242572242577E-2</v>
      </c>
      <c r="AA34" s="53">
        <f t="shared" si="9"/>
        <v>5.4516832572242574E-2</v>
      </c>
      <c r="AB34" s="50">
        <f t="shared" si="10"/>
        <v>590</v>
      </c>
      <c r="AC34" s="50">
        <f t="shared" si="11"/>
        <v>2003</v>
      </c>
      <c r="AD34" s="50">
        <f t="shared" si="12"/>
        <v>5</v>
      </c>
      <c r="AE34" s="56">
        <f t="shared" si="13"/>
        <v>200305</v>
      </c>
      <c r="AF34" s="56">
        <f t="shared" si="14"/>
        <v>22</v>
      </c>
      <c r="AG34" s="58">
        <f t="shared" si="21"/>
        <v>1</v>
      </c>
      <c r="AH34" s="56">
        <f t="shared" si="16"/>
        <v>31</v>
      </c>
      <c r="AI34" s="53">
        <f t="shared" si="17"/>
        <v>9.0839075144485151E-2</v>
      </c>
      <c r="AJ34" s="56">
        <f t="shared" si="18"/>
        <v>9.1</v>
      </c>
    </row>
    <row r="35" spans="1:36" x14ac:dyDescent="0.25">
      <c r="A35" s="50">
        <v>34</v>
      </c>
      <c r="B35" s="51">
        <v>37772</v>
      </c>
      <c r="C35" s="52" t="s">
        <v>5</v>
      </c>
      <c r="D35" s="50" t="s">
        <v>1223</v>
      </c>
      <c r="E35" s="50">
        <v>2.7</v>
      </c>
      <c r="F35" s="50">
        <v>0</v>
      </c>
      <c r="G35" s="50">
        <v>30</v>
      </c>
      <c r="H35" s="50">
        <v>23</v>
      </c>
      <c r="I35" s="53">
        <f t="shared" si="1"/>
        <v>2.1099537037037038E-2</v>
      </c>
      <c r="J35" s="54">
        <f t="shared" si="2"/>
        <v>7.814643347050754E-3</v>
      </c>
      <c r="K35" s="50" t="s">
        <v>545</v>
      </c>
      <c r="L35" s="50" t="s">
        <v>509</v>
      </c>
      <c r="M35" s="55">
        <f t="shared" si="3"/>
        <v>5.3318705430608935</v>
      </c>
      <c r="N35" s="50">
        <v>0</v>
      </c>
      <c r="S35" s="151">
        <f t="shared" si="4"/>
        <v>0.20474365569272976</v>
      </c>
      <c r="T35" s="151">
        <f t="shared" si="5"/>
        <v>0.10237182784636488</v>
      </c>
      <c r="V35" s="393">
        <f t="shared" si="19"/>
        <v>0</v>
      </c>
      <c r="W35" s="393">
        <f t="shared" si="20"/>
        <v>0</v>
      </c>
      <c r="X35" s="53">
        <f t="shared" si="6"/>
        <v>0.20474365569272976</v>
      </c>
      <c r="Y35" s="53">
        <f t="shared" si="7"/>
        <v>0.24113283569272975</v>
      </c>
      <c r="Z35" s="53">
        <f t="shared" si="8"/>
        <v>0.10237182784636488</v>
      </c>
      <c r="AA35" s="53">
        <f t="shared" si="9"/>
        <v>0.12056641784636488</v>
      </c>
      <c r="AB35" s="50">
        <f t="shared" si="10"/>
        <v>2664</v>
      </c>
      <c r="AC35" s="50">
        <f t="shared" si="11"/>
        <v>2003</v>
      </c>
      <c r="AD35" s="50">
        <f t="shared" si="12"/>
        <v>5</v>
      </c>
      <c r="AE35" s="56">
        <f t="shared" si="13"/>
        <v>200305</v>
      </c>
      <c r="AF35" s="56">
        <f t="shared" si="14"/>
        <v>22</v>
      </c>
      <c r="AG35" s="58">
        <f t="shared" si="21"/>
        <v>0</v>
      </c>
      <c r="AH35" s="56">
        <f t="shared" si="16"/>
        <v>31</v>
      </c>
      <c r="AI35" s="53">
        <f t="shared" si="17"/>
        <v>0.22293824569272974</v>
      </c>
      <c r="AJ35" s="56">
        <f t="shared" si="18"/>
        <v>11.529</v>
      </c>
    </row>
    <row r="36" spans="1:36" x14ac:dyDescent="0.25">
      <c r="A36" s="50">
        <v>35</v>
      </c>
      <c r="B36" s="51">
        <v>37774</v>
      </c>
      <c r="C36" s="52" t="s">
        <v>3</v>
      </c>
      <c r="D36" s="50" t="s">
        <v>1223</v>
      </c>
      <c r="E36" s="50">
        <v>2.1</v>
      </c>
      <c r="F36" s="50">
        <v>0</v>
      </c>
      <c r="G36" s="50">
        <v>21</v>
      </c>
      <c r="H36" s="50">
        <v>25</v>
      </c>
      <c r="I36" s="53">
        <f t="shared" si="1"/>
        <v>1.4872685185185185E-2</v>
      </c>
      <c r="J36" s="54">
        <f t="shared" si="2"/>
        <v>7.0822310405643735E-3</v>
      </c>
      <c r="K36" s="50" t="s">
        <v>545</v>
      </c>
      <c r="L36" s="50" t="s">
        <v>509</v>
      </c>
      <c r="M36" s="55">
        <f t="shared" si="3"/>
        <v>5.8832684824902772</v>
      </c>
      <c r="N36" s="50">
        <v>0</v>
      </c>
      <c r="S36" s="151">
        <f t="shared" si="4"/>
        <v>0.18555445326278658</v>
      </c>
      <c r="T36" s="151">
        <f t="shared" si="5"/>
        <v>9.2777226631393289E-2</v>
      </c>
      <c r="V36" s="393">
        <f t="shared" si="19"/>
        <v>0</v>
      </c>
      <c r="W36" s="393">
        <f t="shared" si="20"/>
        <v>0</v>
      </c>
      <c r="X36" s="53">
        <f t="shared" si="6"/>
        <v>0.18555445326278658</v>
      </c>
      <c r="Y36" s="53">
        <f t="shared" si="7"/>
        <v>0.22194363326278657</v>
      </c>
      <c r="Z36" s="53">
        <f t="shared" si="8"/>
        <v>9.2777226631393289E-2</v>
      </c>
      <c r="AA36" s="53">
        <f t="shared" si="9"/>
        <v>0.11097181663139329</v>
      </c>
      <c r="AB36" s="50">
        <f t="shared" si="10"/>
        <v>1883</v>
      </c>
      <c r="AC36" s="50">
        <f t="shared" si="11"/>
        <v>2003</v>
      </c>
      <c r="AD36" s="50">
        <f t="shared" si="12"/>
        <v>6</v>
      </c>
      <c r="AE36" s="56">
        <f t="shared" si="13"/>
        <v>200306</v>
      </c>
      <c r="AF36" s="56">
        <f t="shared" si="14"/>
        <v>23</v>
      </c>
      <c r="AG36" s="58">
        <f t="shared" si="21"/>
        <v>1</v>
      </c>
      <c r="AH36" s="56">
        <f t="shared" si="16"/>
        <v>2</v>
      </c>
      <c r="AI36" s="53">
        <f t="shared" si="17"/>
        <v>0.20374904326278659</v>
      </c>
      <c r="AJ36" s="56">
        <f t="shared" si="18"/>
        <v>8.9669999999999987</v>
      </c>
    </row>
    <row r="37" spans="1:36" x14ac:dyDescent="0.25">
      <c r="A37" s="50">
        <v>36</v>
      </c>
      <c r="B37" s="51">
        <v>37775</v>
      </c>
      <c r="C37" s="52" t="s">
        <v>4</v>
      </c>
      <c r="D37" s="50" t="s">
        <v>1223</v>
      </c>
      <c r="E37" s="50">
        <v>2.8</v>
      </c>
      <c r="F37" s="50">
        <v>0</v>
      </c>
      <c r="G37" s="50">
        <v>28</v>
      </c>
      <c r="H37" s="50">
        <v>34</v>
      </c>
      <c r="I37" s="53">
        <f t="shared" si="1"/>
        <v>1.9837962962962963E-2</v>
      </c>
      <c r="J37" s="54">
        <f t="shared" si="2"/>
        <v>7.084986772486773E-3</v>
      </c>
      <c r="K37" s="50" t="s">
        <v>545</v>
      </c>
      <c r="L37" s="50" t="s">
        <v>509</v>
      </c>
      <c r="M37" s="55">
        <f t="shared" si="3"/>
        <v>5.8809801633605643</v>
      </c>
      <c r="N37" s="50">
        <v>0</v>
      </c>
      <c r="S37" s="151">
        <f t="shared" si="4"/>
        <v>0.18562665343915344</v>
      </c>
      <c r="T37" s="151">
        <f t="shared" si="5"/>
        <v>9.2813326719576719E-2</v>
      </c>
      <c r="V37" s="393">
        <f t="shared" si="19"/>
        <v>0</v>
      </c>
      <c r="W37" s="393">
        <f t="shared" si="20"/>
        <v>0</v>
      </c>
      <c r="X37" s="53">
        <f t="shared" si="6"/>
        <v>0.18562665343915344</v>
      </c>
      <c r="Y37" s="53">
        <f t="shared" si="7"/>
        <v>0.22201583343915343</v>
      </c>
      <c r="Z37" s="53">
        <f t="shared" si="8"/>
        <v>9.2813326719576719E-2</v>
      </c>
      <c r="AA37" s="53">
        <f t="shared" si="9"/>
        <v>0.11100791671957672</v>
      </c>
      <c r="AB37" s="50">
        <f t="shared" si="10"/>
        <v>1891</v>
      </c>
      <c r="AC37" s="50">
        <f t="shared" si="11"/>
        <v>2003</v>
      </c>
      <c r="AD37" s="50">
        <f t="shared" si="12"/>
        <v>6</v>
      </c>
      <c r="AE37" s="56">
        <f t="shared" si="13"/>
        <v>200306</v>
      </c>
      <c r="AF37" s="56">
        <f t="shared" si="14"/>
        <v>23</v>
      </c>
      <c r="AG37" s="58">
        <f t="shared" si="21"/>
        <v>0</v>
      </c>
      <c r="AH37" s="56">
        <f t="shared" si="16"/>
        <v>3</v>
      </c>
      <c r="AI37" s="53">
        <f t="shared" si="17"/>
        <v>0.20382124343915342</v>
      </c>
      <c r="AJ37" s="56">
        <f t="shared" si="18"/>
        <v>11.955999999999998</v>
      </c>
    </row>
    <row r="38" spans="1:36" x14ac:dyDescent="0.25">
      <c r="A38" s="50">
        <v>37</v>
      </c>
      <c r="B38" s="51">
        <v>37777</v>
      </c>
      <c r="C38" s="52" t="s">
        <v>1</v>
      </c>
      <c r="D38" s="50" t="s">
        <v>1223</v>
      </c>
      <c r="E38" s="50">
        <v>4</v>
      </c>
      <c r="F38" s="50">
        <v>0</v>
      </c>
      <c r="G38" s="50">
        <v>47</v>
      </c>
      <c r="H38" s="50">
        <v>21</v>
      </c>
      <c r="I38" s="53">
        <f t="shared" si="1"/>
        <v>3.2881944444444443E-2</v>
      </c>
      <c r="J38" s="54">
        <f t="shared" si="2"/>
        <v>8.2204861111111107E-3</v>
      </c>
      <c r="K38" s="50" t="s">
        <v>545</v>
      </c>
      <c r="L38" s="50" t="s">
        <v>509</v>
      </c>
      <c r="M38" s="55">
        <f t="shared" si="3"/>
        <v>5.0686378035902893</v>
      </c>
      <c r="N38" s="50">
        <v>0</v>
      </c>
      <c r="S38" s="151">
        <f t="shared" si="4"/>
        <v>0.21537673611111111</v>
      </c>
      <c r="T38" s="151">
        <f t="shared" si="5"/>
        <v>0.10768836805555555</v>
      </c>
      <c r="V38" s="393">
        <f t="shared" si="19"/>
        <v>0</v>
      </c>
      <c r="W38" s="393">
        <f t="shared" si="20"/>
        <v>0</v>
      </c>
      <c r="X38" s="53">
        <f t="shared" si="6"/>
        <v>0.21537673611111111</v>
      </c>
      <c r="Y38" s="53">
        <f t="shared" si="7"/>
        <v>0.2517659161111111</v>
      </c>
      <c r="Z38" s="53">
        <f t="shared" si="8"/>
        <v>0.10768836805555555</v>
      </c>
      <c r="AA38" s="53">
        <f t="shared" si="9"/>
        <v>0.12588295805555555</v>
      </c>
      <c r="AB38" s="50">
        <f t="shared" si="10"/>
        <v>2943</v>
      </c>
      <c r="AC38" s="50">
        <f t="shared" si="11"/>
        <v>2003</v>
      </c>
      <c r="AD38" s="50">
        <f t="shared" si="12"/>
        <v>6</v>
      </c>
      <c r="AE38" s="56">
        <f t="shared" si="13"/>
        <v>200306</v>
      </c>
      <c r="AF38" s="56">
        <f t="shared" si="14"/>
        <v>23</v>
      </c>
      <c r="AG38" s="58">
        <f t="shared" si="21"/>
        <v>1</v>
      </c>
      <c r="AH38" s="56">
        <f t="shared" si="16"/>
        <v>5</v>
      </c>
      <c r="AI38" s="53">
        <f t="shared" si="17"/>
        <v>0.23357132611111109</v>
      </c>
      <c r="AJ38" s="56">
        <f t="shared" si="18"/>
        <v>17.079999999999998</v>
      </c>
    </row>
    <row r="39" spans="1:36" x14ac:dyDescent="0.25">
      <c r="A39" s="50">
        <v>38</v>
      </c>
      <c r="B39" s="51">
        <v>37778</v>
      </c>
      <c r="C39" s="52" t="s">
        <v>2</v>
      </c>
      <c r="D39" s="50" t="s">
        <v>1224</v>
      </c>
      <c r="E39" s="50">
        <v>10.6</v>
      </c>
      <c r="F39" s="50">
        <v>0</v>
      </c>
      <c r="G39" s="50">
        <v>42</v>
      </c>
      <c r="H39" s="50">
        <v>21</v>
      </c>
      <c r="I39" s="53">
        <f t="shared" si="1"/>
        <v>2.9409722222222223E-2</v>
      </c>
      <c r="J39" s="54">
        <f t="shared" si="2"/>
        <v>2.7745020964360587E-3</v>
      </c>
      <c r="K39" s="50" t="s">
        <v>561</v>
      </c>
      <c r="L39" s="50" t="s">
        <v>29</v>
      </c>
      <c r="M39" s="55">
        <f t="shared" si="3"/>
        <v>15.01770956316412</v>
      </c>
      <c r="N39" s="50">
        <v>0</v>
      </c>
      <c r="S39" s="151">
        <f t="shared" si="4"/>
        <v>0.31074423480083857</v>
      </c>
      <c r="T39" s="151">
        <f t="shared" si="5"/>
        <v>0.15537211740041929</v>
      </c>
      <c r="V39" s="393">
        <f t="shared" si="19"/>
        <v>0</v>
      </c>
      <c r="W39" s="393">
        <f t="shared" si="20"/>
        <v>0</v>
      </c>
      <c r="X39" s="53">
        <f t="shared" si="6"/>
        <v>7.2691954926624738E-2</v>
      </c>
      <c r="Y39" s="53">
        <f t="shared" si="7"/>
        <v>0.10908113492662475</v>
      </c>
      <c r="Z39" s="53">
        <f t="shared" si="8"/>
        <v>3.6345977463312369E-2</v>
      </c>
      <c r="AA39" s="53">
        <f t="shared" si="9"/>
        <v>5.4540567463312373E-2</v>
      </c>
      <c r="AB39" s="50">
        <f t="shared" si="10"/>
        <v>591</v>
      </c>
      <c r="AC39" s="50">
        <f t="shared" si="11"/>
        <v>2003</v>
      </c>
      <c r="AD39" s="50">
        <f t="shared" si="12"/>
        <v>6</v>
      </c>
      <c r="AE39" s="56">
        <f t="shared" si="13"/>
        <v>200306</v>
      </c>
      <c r="AF39" s="56">
        <f t="shared" si="14"/>
        <v>23</v>
      </c>
      <c r="AG39" s="58">
        <f t="shared" si="21"/>
        <v>0</v>
      </c>
      <c r="AH39" s="56">
        <f t="shared" si="16"/>
        <v>6</v>
      </c>
      <c r="AI39" s="53">
        <f t="shared" si="17"/>
        <v>9.0886544926624735E-2</v>
      </c>
      <c r="AJ39" s="56">
        <f t="shared" si="18"/>
        <v>10.6</v>
      </c>
    </row>
    <row r="40" spans="1:36" x14ac:dyDescent="0.25">
      <c r="A40" s="50">
        <v>39</v>
      </c>
      <c r="B40" s="51">
        <v>37779</v>
      </c>
      <c r="C40" s="52" t="s">
        <v>0</v>
      </c>
      <c r="D40" s="50" t="s">
        <v>1223</v>
      </c>
      <c r="E40" s="50">
        <v>2.2000000000000002</v>
      </c>
      <c r="F40" s="50">
        <v>0</v>
      </c>
      <c r="G40" s="50">
        <v>22</v>
      </c>
      <c r="H40" s="50">
        <v>50</v>
      </c>
      <c r="I40" s="53">
        <f t="shared" si="1"/>
        <v>1.5856481481481482E-2</v>
      </c>
      <c r="J40" s="54">
        <f t="shared" si="2"/>
        <v>7.2074915824915818E-3</v>
      </c>
      <c r="K40" s="50" t="s">
        <v>546</v>
      </c>
      <c r="L40" s="50" t="s">
        <v>509</v>
      </c>
      <c r="M40" s="55">
        <f t="shared" si="3"/>
        <v>5.7810218978102244</v>
      </c>
      <c r="N40" s="50">
        <v>0</v>
      </c>
      <c r="S40" s="151">
        <f t="shared" si="4"/>
        <v>0.18883627946127943</v>
      </c>
      <c r="T40" s="151">
        <f t="shared" si="5"/>
        <v>9.4418139730639714E-2</v>
      </c>
      <c r="V40" s="393">
        <f t="shared" si="19"/>
        <v>0</v>
      </c>
      <c r="W40" s="393">
        <f t="shared" si="20"/>
        <v>0</v>
      </c>
      <c r="X40" s="53">
        <f t="shared" si="6"/>
        <v>0.18883627946127943</v>
      </c>
      <c r="Y40" s="53">
        <f t="shared" si="7"/>
        <v>0.22522545946127942</v>
      </c>
      <c r="Z40" s="53">
        <f t="shared" si="8"/>
        <v>9.4418139730639714E-2</v>
      </c>
      <c r="AA40" s="53">
        <f t="shared" si="9"/>
        <v>0.11261272973063971</v>
      </c>
      <c r="AB40" s="50">
        <f t="shared" si="10"/>
        <v>2053</v>
      </c>
      <c r="AC40" s="50">
        <f t="shared" si="11"/>
        <v>2003</v>
      </c>
      <c r="AD40" s="50">
        <f t="shared" si="12"/>
        <v>6</v>
      </c>
      <c r="AE40" s="56">
        <f t="shared" si="13"/>
        <v>200306</v>
      </c>
      <c r="AF40" s="56">
        <f t="shared" si="14"/>
        <v>23</v>
      </c>
      <c r="AG40" s="58">
        <f t="shared" si="21"/>
        <v>0</v>
      </c>
      <c r="AH40" s="56">
        <f t="shared" si="16"/>
        <v>7</v>
      </c>
      <c r="AI40" s="53">
        <f t="shared" si="17"/>
        <v>0.20703086946127941</v>
      </c>
      <c r="AJ40" s="56">
        <f t="shared" si="18"/>
        <v>9.3940000000000001</v>
      </c>
    </row>
    <row r="41" spans="1:36" x14ac:dyDescent="0.25">
      <c r="A41" s="50">
        <v>40</v>
      </c>
      <c r="B41" s="59">
        <v>37780</v>
      </c>
      <c r="C41" s="60" t="s">
        <v>0</v>
      </c>
      <c r="D41" s="61" t="s">
        <v>1223</v>
      </c>
      <c r="E41" s="61">
        <v>7</v>
      </c>
      <c r="F41" s="61">
        <v>1</v>
      </c>
      <c r="G41" s="61">
        <v>15</v>
      </c>
      <c r="H41" s="61">
        <v>1</v>
      </c>
      <c r="I41" s="62">
        <f t="shared" si="1"/>
        <v>5.2094907407407409E-2</v>
      </c>
      <c r="J41" s="63">
        <f t="shared" si="2"/>
        <v>7.4421296296296301E-3</v>
      </c>
      <c r="K41" s="61" t="s">
        <v>546</v>
      </c>
      <c r="L41" s="61" t="s">
        <v>50</v>
      </c>
      <c r="M41" s="55">
        <f t="shared" si="3"/>
        <v>5.5987558320373294</v>
      </c>
      <c r="N41" s="61">
        <v>0</v>
      </c>
      <c r="O41" s="61"/>
      <c r="P41" s="390"/>
      <c r="Q41" s="375"/>
      <c r="R41" s="61"/>
      <c r="S41" s="151">
        <f t="shared" si="4"/>
        <v>0.19498379629629631</v>
      </c>
      <c r="T41" s="151">
        <f t="shared" si="5"/>
        <v>9.7491898148148154E-2</v>
      </c>
      <c r="U41" s="61"/>
      <c r="V41" s="393">
        <f t="shared" si="19"/>
        <v>0</v>
      </c>
      <c r="W41" s="393">
        <f t="shared" si="20"/>
        <v>0</v>
      </c>
      <c r="X41" s="53">
        <f t="shared" si="6"/>
        <v>0.19498379629629631</v>
      </c>
      <c r="Y41" s="53">
        <f t="shared" si="7"/>
        <v>0.2313729762962963</v>
      </c>
      <c r="Z41" s="53">
        <f t="shared" si="8"/>
        <v>9.7491898148148154E-2</v>
      </c>
      <c r="AA41" s="53">
        <f t="shared" si="9"/>
        <v>0.11568648814814815</v>
      </c>
      <c r="AB41" s="61">
        <f t="shared" si="10"/>
        <v>2311</v>
      </c>
      <c r="AC41" s="61">
        <f t="shared" si="11"/>
        <v>2003</v>
      </c>
      <c r="AD41" s="61">
        <f t="shared" si="12"/>
        <v>6</v>
      </c>
      <c r="AE41" s="64">
        <f t="shared" si="13"/>
        <v>200306</v>
      </c>
      <c r="AF41" s="64">
        <f t="shared" si="14"/>
        <v>24</v>
      </c>
      <c r="AG41" s="65">
        <f t="shared" si="21"/>
        <v>0</v>
      </c>
      <c r="AH41" s="56">
        <f t="shared" si="16"/>
        <v>8</v>
      </c>
      <c r="AI41" s="53">
        <f t="shared" si="17"/>
        <v>0.21317838629629632</v>
      </c>
      <c r="AJ41" s="56">
        <f t="shared" si="18"/>
        <v>29.889999999999997</v>
      </c>
    </row>
    <row r="42" spans="1:36" s="74" customFormat="1" x14ac:dyDescent="0.25">
      <c r="A42" s="50">
        <v>41</v>
      </c>
      <c r="B42" s="51">
        <v>37782</v>
      </c>
      <c r="C42" s="52" t="s">
        <v>4</v>
      </c>
      <c r="D42" s="50" t="s">
        <v>1225</v>
      </c>
      <c r="E42" s="50">
        <v>0.25</v>
      </c>
      <c r="F42" s="50">
        <v>0</v>
      </c>
      <c r="G42" s="50">
        <v>8</v>
      </c>
      <c r="H42" s="50">
        <v>52</v>
      </c>
      <c r="I42" s="53">
        <f t="shared" si="1"/>
        <v>6.1574074074074074E-3</v>
      </c>
      <c r="J42" s="54">
        <f t="shared" si="2"/>
        <v>2.462962962962963E-2</v>
      </c>
      <c r="K42" s="50" t="s">
        <v>561</v>
      </c>
      <c r="L42" s="50" t="s">
        <v>460</v>
      </c>
      <c r="M42" s="55">
        <f t="shared" si="3"/>
        <v>1.691729323308272</v>
      </c>
      <c r="N42" s="50">
        <v>0</v>
      </c>
      <c r="O42" s="50"/>
      <c r="P42" s="389"/>
      <c r="Q42" s="374"/>
      <c r="R42" s="50"/>
      <c r="S42" s="151">
        <f t="shared" si="4"/>
        <v>5.9111111111111107E-2</v>
      </c>
      <c r="T42" s="151">
        <f t="shared" si="5"/>
        <v>2.9555555555555554E-2</v>
      </c>
      <c r="U42" s="50"/>
      <c r="V42" s="393">
        <f t="shared" si="19"/>
        <v>0</v>
      </c>
      <c r="W42" s="393">
        <f t="shared" si="20"/>
        <v>0</v>
      </c>
      <c r="X42" s="53">
        <f t="shared" si="6"/>
        <v>0.64529629629629626</v>
      </c>
      <c r="Y42" s="53">
        <f t="shared" si="7"/>
        <v>0.68168547629629628</v>
      </c>
      <c r="Z42" s="53">
        <f t="shared" si="8"/>
        <v>0.32264814814814813</v>
      </c>
      <c r="AA42" s="53">
        <f t="shared" si="9"/>
        <v>0.34084273814814814</v>
      </c>
      <c r="AB42" s="50">
        <f t="shared" si="10"/>
        <v>3815</v>
      </c>
      <c r="AC42" s="50">
        <f t="shared" si="11"/>
        <v>2003</v>
      </c>
      <c r="AD42" s="50">
        <f t="shared" si="12"/>
        <v>6</v>
      </c>
      <c r="AE42" s="56">
        <f t="shared" si="13"/>
        <v>200306</v>
      </c>
      <c r="AF42" s="56">
        <f t="shared" si="14"/>
        <v>24</v>
      </c>
      <c r="AG42" s="58">
        <f t="shared" si="21"/>
        <v>1</v>
      </c>
      <c r="AH42" s="56">
        <f t="shared" si="16"/>
        <v>10</v>
      </c>
      <c r="AI42" s="53">
        <f t="shared" si="17"/>
        <v>0.66349088629629627</v>
      </c>
      <c r="AJ42" s="56">
        <f t="shared" si="18"/>
        <v>11.675000000000001</v>
      </c>
    </row>
    <row r="43" spans="1:36" s="74" customFormat="1" x14ac:dyDescent="0.25">
      <c r="A43" s="50">
        <v>42</v>
      </c>
      <c r="B43" s="51">
        <v>37782</v>
      </c>
      <c r="C43" s="52" t="s">
        <v>4</v>
      </c>
      <c r="D43" s="50" t="s">
        <v>1224</v>
      </c>
      <c r="E43" s="50">
        <v>7</v>
      </c>
      <c r="F43" s="50">
        <v>0</v>
      </c>
      <c r="G43" s="50">
        <v>28</v>
      </c>
      <c r="H43" s="50">
        <v>40</v>
      </c>
      <c r="I43" s="53">
        <f t="shared" si="1"/>
        <v>1.9907407407407408E-2</v>
      </c>
      <c r="J43" s="54">
        <f t="shared" si="2"/>
        <v>2.8439153439153439E-3</v>
      </c>
      <c r="K43" s="50" t="s">
        <v>561</v>
      </c>
      <c r="L43" s="50" t="s">
        <v>460</v>
      </c>
      <c r="M43" s="55">
        <f t="shared" si="3"/>
        <v>14.651162790697686</v>
      </c>
      <c r="N43" s="50">
        <v>0</v>
      </c>
      <c r="O43" s="50"/>
      <c r="P43" s="389"/>
      <c r="Q43" s="374"/>
      <c r="R43" s="50"/>
      <c r="S43" s="151">
        <f t="shared" si="4"/>
        <v>0.31851851851851853</v>
      </c>
      <c r="T43" s="151">
        <f t="shared" si="5"/>
        <v>0.15925925925925927</v>
      </c>
      <c r="U43" s="50"/>
      <c r="V43" s="393">
        <f t="shared" si="19"/>
        <v>0</v>
      </c>
      <c r="W43" s="393">
        <f t="shared" si="20"/>
        <v>0</v>
      </c>
      <c r="X43" s="53">
        <f t="shared" si="6"/>
        <v>7.4510582010582013E-2</v>
      </c>
      <c r="Y43" s="53">
        <f t="shared" si="7"/>
        <v>0.11089976201058201</v>
      </c>
      <c r="Z43" s="53">
        <f t="shared" si="8"/>
        <v>3.7255291005291007E-2</v>
      </c>
      <c r="AA43" s="53">
        <f t="shared" si="9"/>
        <v>5.5449881005291003E-2</v>
      </c>
      <c r="AB43" s="50">
        <f t="shared" si="10"/>
        <v>654</v>
      </c>
      <c r="AC43" s="50">
        <f t="shared" si="11"/>
        <v>2003</v>
      </c>
      <c r="AD43" s="50">
        <f t="shared" si="12"/>
        <v>6</v>
      </c>
      <c r="AE43" s="56">
        <f t="shared" si="13"/>
        <v>200306</v>
      </c>
      <c r="AF43" s="56">
        <f t="shared" si="14"/>
        <v>24</v>
      </c>
      <c r="AG43" s="58">
        <f t="shared" si="21"/>
        <v>0</v>
      </c>
      <c r="AH43" s="56">
        <f t="shared" si="16"/>
        <v>10</v>
      </c>
      <c r="AI43" s="53">
        <f t="shared" si="17"/>
        <v>9.270517201058201E-2</v>
      </c>
      <c r="AJ43" s="56">
        <f t="shared" si="18"/>
        <v>7</v>
      </c>
    </row>
    <row r="44" spans="1:36" s="74" customFormat="1" x14ac:dyDescent="0.25">
      <c r="A44" s="50">
        <v>43</v>
      </c>
      <c r="B44" s="51">
        <v>37782</v>
      </c>
      <c r="C44" s="52" t="s">
        <v>4</v>
      </c>
      <c r="D44" s="50" t="s">
        <v>1223</v>
      </c>
      <c r="E44" s="50">
        <v>3.1</v>
      </c>
      <c r="F44" s="50">
        <v>0</v>
      </c>
      <c r="G44" s="50">
        <v>36</v>
      </c>
      <c r="H44" s="50">
        <v>50</v>
      </c>
      <c r="I44" s="53">
        <f t="shared" si="1"/>
        <v>2.5578703703703704E-2</v>
      </c>
      <c r="J44" s="54">
        <f t="shared" si="2"/>
        <v>8.2511947431302274E-3</v>
      </c>
      <c r="K44" s="50" t="s">
        <v>546</v>
      </c>
      <c r="L44" s="50" t="s">
        <v>460</v>
      </c>
      <c r="M44" s="55">
        <f t="shared" si="3"/>
        <v>5.049773755656112</v>
      </c>
      <c r="N44" s="50">
        <v>0</v>
      </c>
      <c r="O44" s="50"/>
      <c r="P44" s="389"/>
      <c r="Q44" s="374"/>
      <c r="R44" s="50"/>
      <c r="S44" s="151">
        <f t="shared" si="4"/>
        <v>0.21618130227001195</v>
      </c>
      <c r="T44" s="151">
        <f t="shared" si="5"/>
        <v>0.10809065113500597</v>
      </c>
      <c r="U44" s="50"/>
      <c r="V44" s="393">
        <f t="shared" si="19"/>
        <v>0</v>
      </c>
      <c r="W44" s="393">
        <f t="shared" si="20"/>
        <v>0</v>
      </c>
      <c r="X44" s="53">
        <f t="shared" si="6"/>
        <v>0.21618130227001195</v>
      </c>
      <c r="Y44" s="53">
        <f t="shared" si="7"/>
        <v>0.25257048227001194</v>
      </c>
      <c r="Z44" s="53">
        <f t="shared" si="8"/>
        <v>0.10809065113500597</v>
      </c>
      <c r="AA44" s="53">
        <f t="shared" si="9"/>
        <v>0.12628524113500597</v>
      </c>
      <c r="AB44" s="50">
        <f t="shared" si="10"/>
        <v>2956</v>
      </c>
      <c r="AC44" s="50">
        <f t="shared" si="11"/>
        <v>2003</v>
      </c>
      <c r="AD44" s="50">
        <f t="shared" si="12"/>
        <v>6</v>
      </c>
      <c r="AE44" s="56">
        <f t="shared" si="13"/>
        <v>200306</v>
      </c>
      <c r="AF44" s="56">
        <f t="shared" si="14"/>
        <v>24</v>
      </c>
      <c r="AG44" s="58">
        <f t="shared" si="21"/>
        <v>0</v>
      </c>
      <c r="AH44" s="56">
        <f t="shared" si="16"/>
        <v>10</v>
      </c>
      <c r="AI44" s="53">
        <f t="shared" si="17"/>
        <v>0.23437589227001193</v>
      </c>
      <c r="AJ44" s="56">
        <f t="shared" si="18"/>
        <v>13.236999999999998</v>
      </c>
    </row>
    <row r="45" spans="1:36" x14ac:dyDescent="0.25">
      <c r="A45" s="50">
        <v>44</v>
      </c>
      <c r="B45" s="51">
        <v>37784</v>
      </c>
      <c r="C45" s="52" t="s">
        <v>1</v>
      </c>
      <c r="D45" s="50" t="s">
        <v>1223</v>
      </c>
      <c r="E45" s="50">
        <v>4</v>
      </c>
      <c r="F45" s="50">
        <v>0</v>
      </c>
      <c r="G45" s="50">
        <v>45</v>
      </c>
      <c r="H45" s="50">
        <v>45</v>
      </c>
      <c r="I45" s="53">
        <f t="shared" si="1"/>
        <v>3.1770833333333331E-2</v>
      </c>
      <c r="J45" s="54">
        <f t="shared" si="2"/>
        <v>7.9427083333333329E-3</v>
      </c>
      <c r="K45" s="50" t="s">
        <v>546</v>
      </c>
      <c r="L45" s="50" t="s">
        <v>509</v>
      </c>
      <c r="M45" s="55">
        <f t="shared" si="3"/>
        <v>5.2459016393442663</v>
      </c>
      <c r="N45" s="50">
        <v>0</v>
      </c>
      <c r="S45" s="151">
        <f t="shared" si="4"/>
        <v>0.20809895833333331</v>
      </c>
      <c r="T45" s="151">
        <f t="shared" si="5"/>
        <v>0.10404947916666665</v>
      </c>
      <c r="V45" s="393">
        <f t="shared" si="19"/>
        <v>0</v>
      </c>
      <c r="W45" s="393">
        <f t="shared" si="20"/>
        <v>0</v>
      </c>
      <c r="X45" s="53">
        <f t="shared" si="6"/>
        <v>0.20809895833333331</v>
      </c>
      <c r="Y45" s="53">
        <f t="shared" si="7"/>
        <v>0.24448813833333333</v>
      </c>
      <c r="Z45" s="53">
        <f t="shared" si="8"/>
        <v>0.10404947916666665</v>
      </c>
      <c r="AA45" s="53">
        <f t="shared" si="9"/>
        <v>0.12224406916666666</v>
      </c>
      <c r="AB45" s="50">
        <f t="shared" si="10"/>
        <v>2767</v>
      </c>
      <c r="AC45" s="50">
        <f t="shared" si="11"/>
        <v>2003</v>
      </c>
      <c r="AD45" s="50">
        <f t="shared" si="12"/>
        <v>6</v>
      </c>
      <c r="AE45" s="56">
        <f t="shared" si="13"/>
        <v>200306</v>
      </c>
      <c r="AF45" s="56">
        <f t="shared" si="14"/>
        <v>24</v>
      </c>
      <c r="AG45" s="58">
        <f t="shared" si="21"/>
        <v>1</v>
      </c>
      <c r="AH45" s="56">
        <f t="shared" si="16"/>
        <v>12</v>
      </c>
      <c r="AI45" s="53">
        <f t="shared" si="17"/>
        <v>0.22629354833333332</v>
      </c>
      <c r="AJ45" s="56">
        <f t="shared" si="18"/>
        <v>17.079999999999998</v>
      </c>
    </row>
    <row r="46" spans="1:36" x14ac:dyDescent="0.25">
      <c r="A46" s="50">
        <v>45</v>
      </c>
      <c r="B46" s="51">
        <v>37787</v>
      </c>
      <c r="C46" s="52" t="s">
        <v>0</v>
      </c>
      <c r="D46" s="50" t="s">
        <v>1225</v>
      </c>
      <c r="E46" s="50">
        <v>0.375</v>
      </c>
      <c r="F46" s="50">
        <v>0</v>
      </c>
      <c r="G46" s="50">
        <v>15</v>
      </c>
      <c r="H46" s="50">
        <v>53</v>
      </c>
      <c r="I46" s="53">
        <f t="shared" si="1"/>
        <v>1.1030092592592591E-2</v>
      </c>
      <c r="J46" s="54">
        <f t="shared" si="2"/>
        <v>2.9413580246913578E-2</v>
      </c>
      <c r="K46" s="50" t="s">
        <v>561</v>
      </c>
      <c r="L46" s="50" t="s">
        <v>461</v>
      </c>
      <c r="M46" s="55">
        <f t="shared" si="3"/>
        <v>1.4165792235047232</v>
      </c>
      <c r="N46" s="50">
        <v>0</v>
      </c>
      <c r="S46" s="151">
        <f t="shared" si="4"/>
        <v>7.0592592592592582E-2</v>
      </c>
      <c r="T46" s="151">
        <f t="shared" si="5"/>
        <v>3.5296296296296291E-2</v>
      </c>
      <c r="V46" s="393">
        <f t="shared" si="19"/>
        <v>0</v>
      </c>
      <c r="W46" s="393">
        <f t="shared" si="20"/>
        <v>0</v>
      </c>
      <c r="X46" s="53">
        <f t="shared" si="6"/>
        <v>0.77063580246913577</v>
      </c>
      <c r="Y46" s="53">
        <f t="shared" si="7"/>
        <v>0.80702498246913568</v>
      </c>
      <c r="Z46" s="53">
        <f t="shared" si="8"/>
        <v>0.38531790123456788</v>
      </c>
      <c r="AA46" s="53">
        <f t="shared" si="9"/>
        <v>0.40351249123456784</v>
      </c>
      <c r="AB46" s="50">
        <f t="shared" si="10"/>
        <v>4027</v>
      </c>
      <c r="AC46" s="50">
        <f t="shared" si="11"/>
        <v>2003</v>
      </c>
      <c r="AD46" s="50">
        <f t="shared" si="12"/>
        <v>6</v>
      </c>
      <c r="AE46" s="56">
        <f t="shared" si="13"/>
        <v>200306</v>
      </c>
      <c r="AF46" s="56">
        <f t="shared" si="14"/>
        <v>25</v>
      </c>
      <c r="AG46" s="58">
        <f t="shared" si="21"/>
        <v>2</v>
      </c>
      <c r="AH46" s="56">
        <f t="shared" si="16"/>
        <v>15</v>
      </c>
      <c r="AI46" s="53">
        <f t="shared" si="17"/>
        <v>0.78883039246913578</v>
      </c>
      <c r="AJ46" s="56">
        <f t="shared" si="18"/>
        <v>17.512500000000003</v>
      </c>
    </row>
    <row r="47" spans="1:36" x14ac:dyDescent="0.25">
      <c r="A47" s="50">
        <v>46</v>
      </c>
      <c r="B47" s="51">
        <v>37787</v>
      </c>
      <c r="C47" s="52" t="s">
        <v>0</v>
      </c>
      <c r="D47" s="50" t="s">
        <v>1224</v>
      </c>
      <c r="E47" s="50">
        <v>9.5</v>
      </c>
      <c r="F47" s="50">
        <v>0</v>
      </c>
      <c r="G47" s="50">
        <v>33</v>
      </c>
      <c r="H47" s="50">
        <v>2</v>
      </c>
      <c r="I47" s="53">
        <f t="shared" si="1"/>
        <v>2.2939814814814816E-2</v>
      </c>
      <c r="J47" s="54">
        <f t="shared" si="2"/>
        <v>2.4147173489278751E-3</v>
      </c>
      <c r="K47" s="50" t="s">
        <v>561</v>
      </c>
      <c r="L47" s="50" t="s">
        <v>461</v>
      </c>
      <c r="M47" s="55">
        <f t="shared" si="3"/>
        <v>17.255297679112022</v>
      </c>
      <c r="N47" s="50">
        <v>0</v>
      </c>
      <c r="S47" s="151">
        <f t="shared" si="4"/>
        <v>0.27044834307992199</v>
      </c>
      <c r="T47" s="151">
        <f t="shared" si="5"/>
        <v>0.135224171539961</v>
      </c>
      <c r="V47" s="393">
        <f t="shared" si="19"/>
        <v>0</v>
      </c>
      <c r="W47" s="393">
        <f t="shared" si="20"/>
        <v>0</v>
      </c>
      <c r="X47" s="53">
        <f t="shared" si="6"/>
        <v>6.326559454191033E-2</v>
      </c>
      <c r="Y47" s="53">
        <f t="shared" si="7"/>
        <v>9.9654774541910324E-2</v>
      </c>
      <c r="Z47" s="53">
        <f t="shared" si="8"/>
        <v>3.1632797270955165E-2</v>
      </c>
      <c r="AA47" s="53">
        <f t="shared" si="9"/>
        <v>4.9827387270955162E-2</v>
      </c>
      <c r="AB47" s="50">
        <f t="shared" si="10"/>
        <v>349</v>
      </c>
      <c r="AC47" s="50">
        <f t="shared" si="11"/>
        <v>2003</v>
      </c>
      <c r="AD47" s="50">
        <f t="shared" si="12"/>
        <v>6</v>
      </c>
      <c r="AE47" s="56">
        <f t="shared" si="13"/>
        <v>200306</v>
      </c>
      <c r="AF47" s="56">
        <f t="shared" si="14"/>
        <v>25</v>
      </c>
      <c r="AG47" s="58">
        <f t="shared" si="21"/>
        <v>0</v>
      </c>
      <c r="AH47" s="56">
        <f t="shared" si="16"/>
        <v>15</v>
      </c>
      <c r="AI47" s="53">
        <f t="shared" si="17"/>
        <v>8.1460184541910327E-2</v>
      </c>
      <c r="AJ47" s="56">
        <f t="shared" si="18"/>
        <v>9.5</v>
      </c>
    </row>
    <row r="48" spans="1:36" x14ac:dyDescent="0.25">
      <c r="A48" s="50">
        <v>47</v>
      </c>
      <c r="B48" s="51">
        <v>37787</v>
      </c>
      <c r="C48" s="52" t="s">
        <v>0</v>
      </c>
      <c r="D48" s="50" t="s">
        <v>1223</v>
      </c>
      <c r="E48" s="50">
        <v>3.1</v>
      </c>
      <c r="F48" s="50">
        <v>0</v>
      </c>
      <c r="G48" s="50">
        <v>33</v>
      </c>
      <c r="H48" s="50">
        <v>20</v>
      </c>
      <c r="I48" s="53">
        <f t="shared" si="1"/>
        <v>2.314814814814815E-2</v>
      </c>
      <c r="J48" s="54">
        <f t="shared" si="2"/>
        <v>7.4671445639187583E-3</v>
      </c>
      <c r="K48" s="50" t="s">
        <v>546</v>
      </c>
      <c r="L48" s="50" t="s">
        <v>461</v>
      </c>
      <c r="M48" s="55">
        <f t="shared" si="3"/>
        <v>5.5800000000000036</v>
      </c>
      <c r="N48" s="50">
        <v>0</v>
      </c>
      <c r="S48" s="151">
        <f t="shared" si="4"/>
        <v>0.19563918757467147</v>
      </c>
      <c r="T48" s="151">
        <f t="shared" si="5"/>
        <v>9.7819593787335735E-2</v>
      </c>
      <c r="V48" s="393">
        <f t="shared" si="19"/>
        <v>0</v>
      </c>
      <c r="W48" s="393">
        <f t="shared" si="20"/>
        <v>0</v>
      </c>
      <c r="X48" s="53">
        <f t="shared" si="6"/>
        <v>0.19563918757467147</v>
      </c>
      <c r="Y48" s="53">
        <f t="shared" si="7"/>
        <v>0.23202836757467143</v>
      </c>
      <c r="Z48" s="53">
        <f t="shared" si="8"/>
        <v>9.7819593787335735E-2</v>
      </c>
      <c r="AA48" s="53">
        <f t="shared" si="9"/>
        <v>0.11601418378733572</v>
      </c>
      <c r="AB48" s="50">
        <f t="shared" si="10"/>
        <v>2336</v>
      </c>
      <c r="AC48" s="50">
        <f t="shared" si="11"/>
        <v>2003</v>
      </c>
      <c r="AD48" s="50">
        <f t="shared" si="12"/>
        <v>6</v>
      </c>
      <c r="AE48" s="56">
        <f t="shared" si="13"/>
        <v>200306</v>
      </c>
      <c r="AF48" s="56">
        <f t="shared" si="14"/>
        <v>25</v>
      </c>
      <c r="AG48" s="58">
        <f t="shared" si="21"/>
        <v>0</v>
      </c>
      <c r="AH48" s="56">
        <f t="shared" si="16"/>
        <v>15</v>
      </c>
      <c r="AI48" s="53">
        <f t="shared" si="17"/>
        <v>0.21383377757467145</v>
      </c>
      <c r="AJ48" s="56">
        <f t="shared" si="18"/>
        <v>13.236999999999998</v>
      </c>
    </row>
    <row r="49" spans="1:36" x14ac:dyDescent="0.25">
      <c r="A49" s="50">
        <v>48</v>
      </c>
      <c r="B49" s="67">
        <v>37790</v>
      </c>
      <c r="C49" s="68" t="s">
        <v>6</v>
      </c>
      <c r="D49" s="69" t="s">
        <v>1225</v>
      </c>
      <c r="E49" s="69">
        <v>0.5</v>
      </c>
      <c r="F49" s="69">
        <v>0</v>
      </c>
      <c r="G49" s="69">
        <v>19</v>
      </c>
      <c r="H49" s="69">
        <v>39</v>
      </c>
      <c r="I49" s="70">
        <f t="shared" si="1"/>
        <v>1.3645833333333331E-2</v>
      </c>
      <c r="J49" s="71">
        <f t="shared" si="2"/>
        <v>2.7291666666666662E-2</v>
      </c>
      <c r="K49" s="69" t="s">
        <v>561</v>
      </c>
      <c r="L49" s="69" t="s">
        <v>214</v>
      </c>
      <c r="M49" s="55">
        <f t="shared" si="3"/>
        <v>1.5267175572519098</v>
      </c>
      <c r="N49" s="69">
        <v>0</v>
      </c>
      <c r="O49" s="69"/>
      <c r="P49" s="391"/>
      <c r="Q49" s="376"/>
      <c r="R49" s="69"/>
      <c r="S49" s="151">
        <f t="shared" si="4"/>
        <v>6.5499999999999989E-2</v>
      </c>
      <c r="T49" s="151">
        <f t="shared" si="5"/>
        <v>3.2749999999999994E-2</v>
      </c>
      <c r="U49" s="69"/>
      <c r="V49" s="393">
        <f t="shared" si="19"/>
        <v>0</v>
      </c>
      <c r="W49" s="393">
        <f t="shared" si="20"/>
        <v>0</v>
      </c>
      <c r="X49" s="53">
        <f t="shared" si="6"/>
        <v>0.71504166666666658</v>
      </c>
      <c r="Y49" s="53">
        <f t="shared" si="7"/>
        <v>0.75143084666666649</v>
      </c>
      <c r="Z49" s="53">
        <f t="shared" si="8"/>
        <v>0.35752083333333329</v>
      </c>
      <c r="AA49" s="53">
        <f t="shared" si="9"/>
        <v>0.37571542333333324</v>
      </c>
      <c r="AB49" s="69">
        <f t="shared" si="10"/>
        <v>3955</v>
      </c>
      <c r="AC49" s="69">
        <f t="shared" si="11"/>
        <v>2003</v>
      </c>
      <c r="AD49" s="69">
        <f t="shared" si="12"/>
        <v>6</v>
      </c>
      <c r="AE49" s="72">
        <f t="shared" si="13"/>
        <v>200306</v>
      </c>
      <c r="AF49" s="72">
        <f t="shared" si="14"/>
        <v>25</v>
      </c>
      <c r="AG49" s="73">
        <f t="shared" si="21"/>
        <v>2</v>
      </c>
      <c r="AH49" s="56">
        <f t="shared" si="16"/>
        <v>18</v>
      </c>
      <c r="AI49" s="53">
        <f t="shared" si="17"/>
        <v>0.73323625666666659</v>
      </c>
      <c r="AJ49" s="56">
        <f t="shared" si="18"/>
        <v>23.35</v>
      </c>
    </row>
    <row r="50" spans="1:36" x14ac:dyDescent="0.25">
      <c r="A50" s="50">
        <v>49</v>
      </c>
      <c r="B50" s="67">
        <v>37790</v>
      </c>
      <c r="C50" s="68" t="s">
        <v>6</v>
      </c>
      <c r="D50" s="69" t="s">
        <v>1224</v>
      </c>
      <c r="E50" s="69">
        <v>9.3000000000000007</v>
      </c>
      <c r="F50" s="69">
        <v>0</v>
      </c>
      <c r="G50" s="69">
        <v>33</v>
      </c>
      <c r="H50" s="69">
        <v>41</v>
      </c>
      <c r="I50" s="70">
        <f t="shared" si="1"/>
        <v>2.3391203703703702E-2</v>
      </c>
      <c r="J50" s="71">
        <f t="shared" si="2"/>
        <v>2.5151831939466346E-3</v>
      </c>
      <c r="K50" s="69" t="s">
        <v>561</v>
      </c>
      <c r="L50" s="69" t="s">
        <v>214</v>
      </c>
      <c r="M50" s="55">
        <f t="shared" si="3"/>
        <v>16.566056407718964</v>
      </c>
      <c r="N50" s="69">
        <v>0</v>
      </c>
      <c r="O50" s="69"/>
      <c r="P50" s="391"/>
      <c r="Q50" s="376"/>
      <c r="R50" s="69"/>
      <c r="S50" s="151">
        <f t="shared" si="4"/>
        <v>0.28170051772202309</v>
      </c>
      <c r="T50" s="151">
        <f t="shared" si="5"/>
        <v>0.14085025886101155</v>
      </c>
      <c r="U50" s="69"/>
      <c r="V50" s="393">
        <f t="shared" si="19"/>
        <v>0</v>
      </c>
      <c r="W50" s="393">
        <f t="shared" si="20"/>
        <v>0</v>
      </c>
      <c r="X50" s="53">
        <f t="shared" si="6"/>
        <v>6.5897799681401831E-2</v>
      </c>
      <c r="Y50" s="53">
        <f t="shared" si="7"/>
        <v>0.10228697968140182</v>
      </c>
      <c r="Z50" s="53">
        <f t="shared" si="8"/>
        <v>3.2948899840700915E-2</v>
      </c>
      <c r="AA50" s="53">
        <f t="shared" si="9"/>
        <v>5.1143489840700912E-2</v>
      </c>
      <c r="AB50" s="69">
        <f t="shared" si="10"/>
        <v>415</v>
      </c>
      <c r="AC50" s="69">
        <f t="shared" si="11"/>
        <v>2003</v>
      </c>
      <c r="AD50" s="69">
        <f t="shared" si="12"/>
        <v>6</v>
      </c>
      <c r="AE50" s="72">
        <f t="shared" si="13"/>
        <v>200306</v>
      </c>
      <c r="AF50" s="72">
        <f t="shared" si="14"/>
        <v>25</v>
      </c>
      <c r="AG50" s="73">
        <f t="shared" si="21"/>
        <v>0</v>
      </c>
      <c r="AH50" s="56">
        <f t="shared" si="16"/>
        <v>18</v>
      </c>
      <c r="AI50" s="53">
        <f t="shared" si="17"/>
        <v>8.4092389681401827E-2</v>
      </c>
      <c r="AJ50" s="56">
        <f t="shared" si="18"/>
        <v>9.3000000000000007</v>
      </c>
    </row>
    <row r="51" spans="1:36" x14ac:dyDescent="0.25">
      <c r="A51" s="50">
        <v>50</v>
      </c>
      <c r="B51" s="67">
        <v>37790</v>
      </c>
      <c r="C51" s="68" t="s">
        <v>6</v>
      </c>
      <c r="D51" s="69" t="s">
        <v>1223</v>
      </c>
      <c r="E51" s="69">
        <v>3.1</v>
      </c>
      <c r="F51" s="69">
        <v>0</v>
      </c>
      <c r="G51" s="69">
        <v>36</v>
      </c>
      <c r="H51" s="69">
        <v>49</v>
      </c>
      <c r="I51" s="70">
        <f t="shared" si="1"/>
        <v>2.5567129629629634E-2</v>
      </c>
      <c r="J51" s="71">
        <f t="shared" si="2"/>
        <v>8.2474611708482689E-3</v>
      </c>
      <c r="K51" s="69" t="s">
        <v>546</v>
      </c>
      <c r="L51" s="69" t="s">
        <v>214</v>
      </c>
      <c r="M51" s="55">
        <f t="shared" si="3"/>
        <v>5.0520597555454989</v>
      </c>
      <c r="N51" s="69">
        <v>0</v>
      </c>
      <c r="O51" s="69"/>
      <c r="P51" s="391"/>
      <c r="Q51" s="376"/>
      <c r="R51" s="69"/>
      <c r="S51" s="151">
        <f t="shared" si="4"/>
        <v>0.21608348267622465</v>
      </c>
      <c r="T51" s="151">
        <f t="shared" si="5"/>
        <v>0.10804174133811233</v>
      </c>
      <c r="U51" s="69"/>
      <c r="V51" s="393">
        <f t="shared" si="19"/>
        <v>0</v>
      </c>
      <c r="W51" s="393">
        <f t="shared" si="20"/>
        <v>0</v>
      </c>
      <c r="X51" s="53">
        <f t="shared" si="6"/>
        <v>0.21608348267622465</v>
      </c>
      <c r="Y51" s="53">
        <f t="shared" si="7"/>
        <v>0.25247266267622465</v>
      </c>
      <c r="Z51" s="53">
        <f t="shared" si="8"/>
        <v>0.10804174133811233</v>
      </c>
      <c r="AA51" s="53">
        <f t="shared" si="9"/>
        <v>0.12623633133811232</v>
      </c>
      <c r="AB51" s="69">
        <f t="shared" si="10"/>
        <v>2954</v>
      </c>
      <c r="AC51" s="69">
        <f t="shared" si="11"/>
        <v>2003</v>
      </c>
      <c r="AD51" s="69">
        <f t="shared" si="12"/>
        <v>6</v>
      </c>
      <c r="AE51" s="72">
        <f t="shared" si="13"/>
        <v>200306</v>
      </c>
      <c r="AF51" s="72">
        <f t="shared" si="14"/>
        <v>25</v>
      </c>
      <c r="AG51" s="73">
        <f t="shared" si="21"/>
        <v>0</v>
      </c>
      <c r="AH51" s="56">
        <f t="shared" si="16"/>
        <v>18</v>
      </c>
      <c r="AI51" s="53">
        <f t="shared" si="17"/>
        <v>0.23427807267622464</v>
      </c>
      <c r="AJ51" s="56">
        <f t="shared" si="18"/>
        <v>13.236999999999998</v>
      </c>
    </row>
    <row r="52" spans="1:36" x14ac:dyDescent="0.25">
      <c r="A52" s="50">
        <v>51</v>
      </c>
      <c r="B52" s="51">
        <v>37808</v>
      </c>
      <c r="C52" s="52" t="s">
        <v>0</v>
      </c>
      <c r="D52" s="50" t="s">
        <v>1225</v>
      </c>
      <c r="E52" s="50">
        <v>0.5</v>
      </c>
      <c r="F52" s="50">
        <v>0</v>
      </c>
      <c r="G52" s="50">
        <v>22</v>
      </c>
      <c r="H52" s="50">
        <v>9</v>
      </c>
      <c r="I52" s="53">
        <f t="shared" si="1"/>
        <v>1.5381944444444443E-2</v>
      </c>
      <c r="J52" s="54">
        <f t="shared" si="2"/>
        <v>3.0763888888888886E-2</v>
      </c>
      <c r="K52" s="50" t="s">
        <v>561</v>
      </c>
      <c r="L52" s="50" t="s">
        <v>509</v>
      </c>
      <c r="M52" s="55">
        <f t="shared" si="3"/>
        <v>1.3544018058690757</v>
      </c>
      <c r="N52" s="50">
        <v>0</v>
      </c>
      <c r="S52" s="151">
        <f t="shared" si="4"/>
        <v>7.383333333333332E-2</v>
      </c>
      <c r="T52" s="151">
        <f t="shared" si="5"/>
        <v>3.691666666666666E-2</v>
      </c>
      <c r="V52" s="393">
        <f t="shared" si="19"/>
        <v>0</v>
      </c>
      <c r="W52" s="393">
        <f t="shared" si="20"/>
        <v>0</v>
      </c>
      <c r="X52" s="53">
        <f t="shared" si="6"/>
        <v>0.80601388888888881</v>
      </c>
      <c r="Y52" s="53">
        <f t="shared" si="7"/>
        <v>0.84240306888888883</v>
      </c>
      <c r="Z52" s="53">
        <f t="shared" si="8"/>
        <v>0.4030069444444444</v>
      </c>
      <c r="AA52" s="53">
        <f t="shared" si="9"/>
        <v>0.42120153444444441</v>
      </c>
      <c r="AB52" s="50">
        <f t="shared" si="10"/>
        <v>4038</v>
      </c>
      <c r="AC52" s="50">
        <f t="shared" si="11"/>
        <v>2003</v>
      </c>
      <c r="AD52" s="50">
        <f t="shared" si="12"/>
        <v>7</v>
      </c>
      <c r="AE52" s="56">
        <f t="shared" si="13"/>
        <v>200307</v>
      </c>
      <c r="AF52" s="56">
        <f t="shared" si="14"/>
        <v>28</v>
      </c>
      <c r="AG52" s="58">
        <f t="shared" si="21"/>
        <v>17</v>
      </c>
      <c r="AH52" s="56">
        <f t="shared" si="16"/>
        <v>6</v>
      </c>
      <c r="AI52" s="53">
        <f t="shared" si="17"/>
        <v>0.82420847888888882</v>
      </c>
      <c r="AJ52" s="56">
        <f t="shared" si="18"/>
        <v>23.35</v>
      </c>
    </row>
    <row r="53" spans="1:36" x14ac:dyDescent="0.25">
      <c r="A53" s="50">
        <v>52</v>
      </c>
      <c r="B53" s="51">
        <v>37808</v>
      </c>
      <c r="C53" s="52" t="s">
        <v>0</v>
      </c>
      <c r="D53" s="50" t="s">
        <v>1224</v>
      </c>
      <c r="E53" s="50">
        <v>10.5</v>
      </c>
      <c r="F53" s="50">
        <v>0</v>
      </c>
      <c r="G53" s="50">
        <v>40</v>
      </c>
      <c r="H53" s="50">
        <v>43</v>
      </c>
      <c r="I53" s="53">
        <f t="shared" si="1"/>
        <v>2.8275462962962964E-2</v>
      </c>
      <c r="J53" s="54">
        <f t="shared" si="2"/>
        <v>2.6929012345679013E-3</v>
      </c>
      <c r="K53" s="50" t="s">
        <v>561</v>
      </c>
      <c r="L53" s="50" t="s">
        <v>509</v>
      </c>
      <c r="M53" s="55">
        <f t="shared" si="3"/>
        <v>15.472779369627519</v>
      </c>
      <c r="N53" s="50">
        <v>0</v>
      </c>
      <c r="S53" s="151">
        <f t="shared" si="4"/>
        <v>0.30160493827160495</v>
      </c>
      <c r="T53" s="151">
        <f t="shared" si="5"/>
        <v>0.15080246913580247</v>
      </c>
      <c r="V53" s="393">
        <f t="shared" si="19"/>
        <v>0</v>
      </c>
      <c r="W53" s="393">
        <f t="shared" si="20"/>
        <v>0</v>
      </c>
      <c r="X53" s="53">
        <f t="shared" si="6"/>
        <v>7.0554012345679012E-2</v>
      </c>
      <c r="Y53" s="53">
        <f t="shared" si="7"/>
        <v>0.10694319234567901</v>
      </c>
      <c r="Z53" s="53">
        <f t="shared" si="8"/>
        <v>3.5277006172839506E-2</v>
      </c>
      <c r="AA53" s="53">
        <f t="shared" si="9"/>
        <v>5.3471596172839503E-2</v>
      </c>
      <c r="AB53" s="50">
        <f t="shared" si="10"/>
        <v>537</v>
      </c>
      <c r="AC53" s="50">
        <f t="shared" si="11"/>
        <v>2003</v>
      </c>
      <c r="AD53" s="50">
        <f t="shared" si="12"/>
        <v>7</v>
      </c>
      <c r="AE53" s="56">
        <f t="shared" si="13"/>
        <v>200307</v>
      </c>
      <c r="AF53" s="56">
        <f t="shared" si="14"/>
        <v>28</v>
      </c>
      <c r="AG53" s="58">
        <f t="shared" si="21"/>
        <v>0</v>
      </c>
      <c r="AH53" s="56">
        <f t="shared" si="16"/>
        <v>6</v>
      </c>
      <c r="AI53" s="53">
        <f t="shared" si="17"/>
        <v>8.8748602345679009E-2</v>
      </c>
      <c r="AJ53" s="56">
        <f t="shared" si="18"/>
        <v>10.5</v>
      </c>
    </row>
    <row r="54" spans="1:36" x14ac:dyDescent="0.25">
      <c r="A54" s="50">
        <v>53</v>
      </c>
      <c r="B54" s="51">
        <v>37808</v>
      </c>
      <c r="C54" s="52" t="s">
        <v>0</v>
      </c>
      <c r="D54" s="50" t="s">
        <v>1223</v>
      </c>
      <c r="E54" s="50">
        <v>3.1</v>
      </c>
      <c r="F54" s="50">
        <v>0</v>
      </c>
      <c r="G54" s="50">
        <v>31</v>
      </c>
      <c r="H54" s="50">
        <v>41</v>
      </c>
      <c r="I54" s="53">
        <f t="shared" si="1"/>
        <v>2.2002314814814818E-2</v>
      </c>
      <c r="J54" s="54">
        <f t="shared" si="2"/>
        <v>7.0975209080047803E-3</v>
      </c>
      <c r="K54" s="50" t="s">
        <v>546</v>
      </c>
      <c r="L54" s="50" t="s">
        <v>509</v>
      </c>
      <c r="M54" s="55">
        <f t="shared" si="3"/>
        <v>5.8705944239873782</v>
      </c>
      <c r="N54" s="50">
        <v>0</v>
      </c>
      <c r="S54" s="151">
        <f t="shared" si="4"/>
        <v>0.18595504778972524</v>
      </c>
      <c r="T54" s="151">
        <f t="shared" si="5"/>
        <v>9.2977523894862621E-2</v>
      </c>
      <c r="V54" s="393">
        <f t="shared" si="19"/>
        <v>0</v>
      </c>
      <c r="W54" s="393">
        <f t="shared" si="20"/>
        <v>0</v>
      </c>
      <c r="X54" s="53">
        <f t="shared" si="6"/>
        <v>0.18595504778972524</v>
      </c>
      <c r="Y54" s="53">
        <f t="shared" si="7"/>
        <v>0.22234422778972524</v>
      </c>
      <c r="Z54" s="53">
        <f t="shared" si="8"/>
        <v>9.2977523894862621E-2</v>
      </c>
      <c r="AA54" s="53">
        <f t="shared" si="9"/>
        <v>0.11117211389486262</v>
      </c>
      <c r="AB54" s="50">
        <f t="shared" si="10"/>
        <v>1911</v>
      </c>
      <c r="AC54" s="50">
        <f t="shared" si="11"/>
        <v>2003</v>
      </c>
      <c r="AD54" s="50">
        <f t="shared" si="12"/>
        <v>7</v>
      </c>
      <c r="AE54" s="56">
        <f t="shared" si="13"/>
        <v>200307</v>
      </c>
      <c r="AF54" s="56">
        <f t="shared" si="14"/>
        <v>28</v>
      </c>
      <c r="AG54" s="58">
        <f t="shared" si="21"/>
        <v>0</v>
      </c>
      <c r="AH54" s="56">
        <f t="shared" si="16"/>
        <v>6</v>
      </c>
      <c r="AI54" s="53">
        <f t="shared" si="17"/>
        <v>0.20414963778972522</v>
      </c>
      <c r="AJ54" s="56">
        <f t="shared" si="18"/>
        <v>13.236999999999998</v>
      </c>
    </row>
    <row r="55" spans="1:36" x14ac:dyDescent="0.25">
      <c r="A55" s="50">
        <v>54</v>
      </c>
      <c r="B55" s="51">
        <v>37811</v>
      </c>
      <c r="C55" s="52" t="s">
        <v>6</v>
      </c>
      <c r="D55" s="50" t="s">
        <v>1225</v>
      </c>
      <c r="E55" s="50">
        <v>0.5</v>
      </c>
      <c r="F55" s="50">
        <v>0</v>
      </c>
      <c r="G55" s="50">
        <v>19</v>
      </c>
      <c r="H55" s="50">
        <v>15</v>
      </c>
      <c r="I55" s="53">
        <f t="shared" si="1"/>
        <v>1.3368055555555557E-2</v>
      </c>
      <c r="J55" s="54">
        <f t="shared" si="2"/>
        <v>2.6736111111111113E-2</v>
      </c>
      <c r="K55" s="50" t="s">
        <v>561</v>
      </c>
      <c r="L55" s="50" t="s">
        <v>29</v>
      </c>
      <c r="M55" s="55">
        <f t="shared" si="3"/>
        <v>1.5584415584415596</v>
      </c>
      <c r="N55" s="50">
        <v>0</v>
      </c>
      <c r="S55" s="151">
        <f t="shared" si="4"/>
        <v>6.4166666666666664E-2</v>
      </c>
      <c r="T55" s="151">
        <f t="shared" si="5"/>
        <v>3.2083333333333332E-2</v>
      </c>
      <c r="V55" s="393">
        <f t="shared" si="19"/>
        <v>0</v>
      </c>
      <c r="W55" s="393">
        <f t="shared" si="20"/>
        <v>0</v>
      </c>
      <c r="X55" s="53">
        <f t="shared" si="6"/>
        <v>0.70048611111111114</v>
      </c>
      <c r="Y55" s="53">
        <f t="shared" si="7"/>
        <v>0.73687529111111105</v>
      </c>
      <c r="Z55" s="53">
        <f t="shared" si="8"/>
        <v>0.35024305555555557</v>
      </c>
      <c r="AA55" s="53">
        <f t="shared" si="9"/>
        <v>0.36843764555555553</v>
      </c>
      <c r="AB55" s="50">
        <f t="shared" si="10"/>
        <v>3931</v>
      </c>
      <c r="AC55" s="50">
        <f t="shared" si="11"/>
        <v>2003</v>
      </c>
      <c r="AD55" s="50">
        <f t="shared" si="12"/>
        <v>7</v>
      </c>
      <c r="AE55" s="56">
        <f t="shared" si="13"/>
        <v>200307</v>
      </c>
      <c r="AF55" s="56">
        <f t="shared" si="14"/>
        <v>28</v>
      </c>
      <c r="AG55" s="58">
        <f t="shared" si="21"/>
        <v>2</v>
      </c>
      <c r="AH55" s="56">
        <f t="shared" si="16"/>
        <v>9</v>
      </c>
      <c r="AI55" s="53">
        <f t="shared" si="17"/>
        <v>0.71868070111111115</v>
      </c>
      <c r="AJ55" s="56">
        <f t="shared" si="18"/>
        <v>23.35</v>
      </c>
    </row>
    <row r="56" spans="1:36" x14ac:dyDescent="0.25">
      <c r="A56" s="50">
        <v>55</v>
      </c>
      <c r="B56" s="51">
        <v>37811</v>
      </c>
      <c r="C56" s="52" t="s">
        <v>6</v>
      </c>
      <c r="D56" s="50" t="s">
        <v>1224</v>
      </c>
      <c r="E56" s="50">
        <v>11</v>
      </c>
      <c r="F56" s="50">
        <v>0</v>
      </c>
      <c r="G56" s="50">
        <v>38</v>
      </c>
      <c r="H56" s="50">
        <v>19</v>
      </c>
      <c r="I56" s="53">
        <f t="shared" si="1"/>
        <v>2.6608796296296297E-2</v>
      </c>
      <c r="J56" s="54">
        <f t="shared" si="2"/>
        <v>2.4189814814814816E-3</v>
      </c>
      <c r="K56" s="50" t="s">
        <v>561</v>
      </c>
      <c r="L56" s="50" t="s">
        <v>29</v>
      </c>
      <c r="M56" s="55">
        <f t="shared" si="3"/>
        <v>17.224880382775133</v>
      </c>
      <c r="N56" s="50">
        <v>0</v>
      </c>
      <c r="S56" s="151">
        <f t="shared" si="4"/>
        <v>0.27092592592592596</v>
      </c>
      <c r="T56" s="151">
        <f t="shared" si="5"/>
        <v>0.13546296296296298</v>
      </c>
      <c r="V56" s="393">
        <f t="shared" si="19"/>
        <v>0</v>
      </c>
      <c r="W56" s="393">
        <f t="shared" si="20"/>
        <v>0</v>
      </c>
      <c r="X56" s="53">
        <f t="shared" si="6"/>
        <v>6.3377314814814817E-2</v>
      </c>
      <c r="Y56" s="53">
        <f t="shared" si="7"/>
        <v>9.976649481481481E-2</v>
      </c>
      <c r="Z56" s="53">
        <f t="shared" si="8"/>
        <v>3.1688657407407408E-2</v>
      </c>
      <c r="AA56" s="53">
        <f t="shared" si="9"/>
        <v>4.9883247407407405E-2</v>
      </c>
      <c r="AB56" s="50">
        <f t="shared" si="10"/>
        <v>355</v>
      </c>
      <c r="AC56" s="50">
        <f t="shared" si="11"/>
        <v>2003</v>
      </c>
      <c r="AD56" s="50">
        <f t="shared" si="12"/>
        <v>7</v>
      </c>
      <c r="AE56" s="56">
        <f t="shared" si="13"/>
        <v>200307</v>
      </c>
      <c r="AF56" s="56">
        <f t="shared" si="14"/>
        <v>28</v>
      </c>
      <c r="AG56" s="58">
        <f t="shared" si="21"/>
        <v>0</v>
      </c>
      <c r="AH56" s="56">
        <f t="shared" si="16"/>
        <v>9</v>
      </c>
      <c r="AI56" s="53">
        <f t="shared" si="17"/>
        <v>8.1571904814814813E-2</v>
      </c>
      <c r="AJ56" s="56">
        <f t="shared" si="18"/>
        <v>11</v>
      </c>
    </row>
    <row r="57" spans="1:36" x14ac:dyDescent="0.25">
      <c r="A57" s="50">
        <v>56</v>
      </c>
      <c r="B57" s="51">
        <v>37811</v>
      </c>
      <c r="C57" s="52" t="s">
        <v>6</v>
      </c>
      <c r="D57" s="50" t="s">
        <v>1223</v>
      </c>
      <c r="E57" s="50">
        <v>3.1</v>
      </c>
      <c r="F57" s="50">
        <v>0</v>
      </c>
      <c r="G57" s="50">
        <v>32</v>
      </c>
      <c r="H57" s="50">
        <v>13</v>
      </c>
      <c r="I57" s="53">
        <f t="shared" si="1"/>
        <v>2.2372685185185186E-2</v>
      </c>
      <c r="J57" s="54">
        <f t="shared" si="2"/>
        <v>7.2169952210274797E-3</v>
      </c>
      <c r="K57" s="50" t="s">
        <v>546</v>
      </c>
      <c r="L57" s="50" t="s">
        <v>29</v>
      </c>
      <c r="M57" s="55">
        <f t="shared" si="3"/>
        <v>5.7734092084842255</v>
      </c>
      <c r="N57" s="50">
        <v>0</v>
      </c>
      <c r="S57" s="151">
        <f t="shared" si="4"/>
        <v>0.18908527479091997</v>
      </c>
      <c r="T57" s="151">
        <f t="shared" si="5"/>
        <v>9.4542637395459983E-2</v>
      </c>
      <c r="V57" s="393">
        <f t="shared" si="19"/>
        <v>0</v>
      </c>
      <c r="W57" s="393">
        <f t="shared" si="20"/>
        <v>0</v>
      </c>
      <c r="X57" s="53">
        <f t="shared" si="6"/>
        <v>0.18908527479091997</v>
      </c>
      <c r="Y57" s="53">
        <f t="shared" si="7"/>
        <v>0.22547445479091996</v>
      </c>
      <c r="Z57" s="53">
        <f t="shared" si="8"/>
        <v>9.4542637395459983E-2</v>
      </c>
      <c r="AA57" s="53">
        <f t="shared" si="9"/>
        <v>0.11273722739545998</v>
      </c>
      <c r="AB57" s="50">
        <f t="shared" si="10"/>
        <v>2065</v>
      </c>
      <c r="AC57" s="50">
        <f t="shared" si="11"/>
        <v>2003</v>
      </c>
      <c r="AD57" s="50">
        <f t="shared" si="12"/>
        <v>7</v>
      </c>
      <c r="AE57" s="56">
        <f t="shared" si="13"/>
        <v>200307</v>
      </c>
      <c r="AF57" s="56">
        <f t="shared" si="14"/>
        <v>28</v>
      </c>
      <c r="AG57" s="58">
        <f t="shared" si="21"/>
        <v>0</v>
      </c>
      <c r="AH57" s="56">
        <f t="shared" si="16"/>
        <v>9</v>
      </c>
      <c r="AI57" s="53">
        <f t="shared" si="17"/>
        <v>0.20727986479091998</v>
      </c>
      <c r="AJ57" s="56">
        <f t="shared" si="18"/>
        <v>13.236999999999998</v>
      </c>
    </row>
    <row r="58" spans="1:36" x14ac:dyDescent="0.25">
      <c r="A58" s="50">
        <v>57</v>
      </c>
      <c r="B58" s="51">
        <v>37811</v>
      </c>
      <c r="C58" s="75">
        <f>B58</f>
        <v>37811</v>
      </c>
      <c r="D58" s="50" t="s">
        <v>515</v>
      </c>
      <c r="E58" s="50">
        <v>1</v>
      </c>
      <c r="F58" s="50">
        <v>0</v>
      </c>
      <c r="G58" s="50">
        <v>2</v>
      </c>
      <c r="H58" s="50">
        <v>36</v>
      </c>
      <c r="I58" s="53">
        <f t="shared" si="1"/>
        <v>1.8055555555555557E-3</v>
      </c>
      <c r="J58" s="54">
        <f t="shared" si="2"/>
        <v>1.8055555555555557E-3</v>
      </c>
      <c r="K58" s="50" t="s">
        <v>561</v>
      </c>
      <c r="L58" s="50" t="s">
        <v>29</v>
      </c>
      <c r="M58" s="55">
        <f t="shared" si="3"/>
        <v>23.076923076923094</v>
      </c>
      <c r="N58" s="50">
        <v>0</v>
      </c>
      <c r="S58" s="151">
        <f t="shared" si="4"/>
        <v>0</v>
      </c>
      <c r="T58" s="151">
        <f t="shared" si="5"/>
        <v>0</v>
      </c>
      <c r="V58" s="393">
        <f t="shared" si="19"/>
        <v>0</v>
      </c>
      <c r="W58" s="393">
        <f t="shared" si="20"/>
        <v>0</v>
      </c>
      <c r="X58" s="53">
        <f t="shared" si="6"/>
        <v>4.7305555555555559E-2</v>
      </c>
      <c r="Y58" s="53">
        <f t="shared" si="7"/>
        <v>8.3694735555555552E-2</v>
      </c>
      <c r="Z58" s="53">
        <f t="shared" si="8"/>
        <v>2.365277777777778E-2</v>
      </c>
      <c r="AA58" s="53">
        <f t="shared" si="9"/>
        <v>4.1847367777777776E-2</v>
      </c>
      <c r="AB58" s="50">
        <f t="shared" si="10"/>
        <v>69</v>
      </c>
      <c r="AC58" s="50">
        <f t="shared" si="11"/>
        <v>2003</v>
      </c>
      <c r="AD58" s="50">
        <f t="shared" si="12"/>
        <v>7</v>
      </c>
      <c r="AE58" s="56">
        <f t="shared" si="13"/>
        <v>200307</v>
      </c>
      <c r="AF58" s="56">
        <f t="shared" si="14"/>
        <v>28</v>
      </c>
      <c r="AG58" s="58">
        <f t="shared" si="21"/>
        <v>0</v>
      </c>
      <c r="AH58" s="56">
        <f t="shared" si="16"/>
        <v>9</v>
      </c>
      <c r="AI58" s="53">
        <f t="shared" si="17"/>
        <v>6.5500145555555556E-2</v>
      </c>
      <c r="AJ58" s="56">
        <f t="shared" si="18"/>
        <v>0</v>
      </c>
    </row>
    <row r="59" spans="1:36" x14ac:dyDescent="0.25">
      <c r="A59" s="50">
        <v>58</v>
      </c>
      <c r="B59" s="51">
        <v>37815</v>
      </c>
      <c r="C59" s="52" t="s">
        <v>0</v>
      </c>
      <c r="D59" s="50" t="s">
        <v>1223</v>
      </c>
      <c r="E59" s="50">
        <v>2</v>
      </c>
      <c r="F59" s="50">
        <v>0</v>
      </c>
      <c r="G59" s="50">
        <v>19</v>
      </c>
      <c r="H59" s="50">
        <v>23</v>
      </c>
      <c r="I59" s="53">
        <f t="shared" si="1"/>
        <v>1.3460648148148147E-2</v>
      </c>
      <c r="J59" s="54">
        <f t="shared" si="2"/>
        <v>6.7303240740740735E-3</v>
      </c>
      <c r="K59" s="50" t="s">
        <v>547</v>
      </c>
      <c r="L59" s="50" t="s">
        <v>509</v>
      </c>
      <c r="M59" s="55">
        <f t="shared" si="3"/>
        <v>6.1908856405846997</v>
      </c>
      <c r="N59" s="50">
        <v>0</v>
      </c>
      <c r="S59" s="151">
        <f t="shared" si="4"/>
        <v>0.17633449074074073</v>
      </c>
      <c r="T59" s="151">
        <f t="shared" si="5"/>
        <v>8.8167245370370365E-2</v>
      </c>
      <c r="V59" s="393">
        <f t="shared" si="19"/>
        <v>0</v>
      </c>
      <c r="W59" s="393">
        <f t="shared" si="20"/>
        <v>0</v>
      </c>
      <c r="X59" s="53">
        <f t="shared" si="6"/>
        <v>0.17633449074074073</v>
      </c>
      <c r="Y59" s="53">
        <f t="shared" si="7"/>
        <v>0.21272367074074069</v>
      </c>
      <c r="Z59" s="53">
        <f t="shared" si="8"/>
        <v>8.8167245370370365E-2</v>
      </c>
      <c r="AA59" s="53">
        <f t="shared" si="9"/>
        <v>0.10636183537037035</v>
      </c>
      <c r="AB59" s="50">
        <f t="shared" si="10"/>
        <v>1434</v>
      </c>
      <c r="AC59" s="50">
        <f t="shared" si="11"/>
        <v>2003</v>
      </c>
      <c r="AD59" s="50">
        <f t="shared" si="12"/>
        <v>7</v>
      </c>
      <c r="AE59" s="56">
        <f t="shared" si="13"/>
        <v>200307</v>
      </c>
      <c r="AF59" s="56">
        <f t="shared" si="14"/>
        <v>29</v>
      </c>
      <c r="AG59" s="58">
        <f t="shared" si="21"/>
        <v>3</v>
      </c>
      <c r="AH59" s="56">
        <f t="shared" si="16"/>
        <v>13</v>
      </c>
      <c r="AI59" s="53">
        <f t="shared" si="17"/>
        <v>0.19452908074074071</v>
      </c>
      <c r="AJ59" s="56">
        <f t="shared" si="18"/>
        <v>8.5399999999999991</v>
      </c>
    </row>
    <row r="60" spans="1:36" x14ac:dyDescent="0.25">
      <c r="A60" s="50">
        <v>59</v>
      </c>
      <c r="B60" s="51">
        <v>37817</v>
      </c>
      <c r="C60" s="52" t="s">
        <v>4</v>
      </c>
      <c r="D60" s="50" t="s">
        <v>1225</v>
      </c>
      <c r="E60" s="50">
        <v>0.25</v>
      </c>
      <c r="F60" s="50">
        <v>0</v>
      </c>
      <c r="G60" s="50">
        <v>9</v>
      </c>
      <c r="H60" s="50">
        <v>5</v>
      </c>
      <c r="I60" s="53">
        <f t="shared" si="1"/>
        <v>6.3078703703703708E-3</v>
      </c>
      <c r="J60" s="54">
        <f t="shared" si="2"/>
        <v>2.5231481481481483E-2</v>
      </c>
      <c r="K60" s="50" t="s">
        <v>561</v>
      </c>
      <c r="L60" s="50" t="s">
        <v>509</v>
      </c>
      <c r="M60" s="55">
        <f t="shared" si="3"/>
        <v>1.651376146788992</v>
      </c>
      <c r="N60" s="50">
        <v>0</v>
      </c>
      <c r="S60" s="151">
        <f t="shared" si="4"/>
        <v>6.0555555555555557E-2</v>
      </c>
      <c r="T60" s="151">
        <f t="shared" si="5"/>
        <v>3.0277777777777778E-2</v>
      </c>
      <c r="V60" s="393">
        <f t="shared" si="19"/>
        <v>0</v>
      </c>
      <c r="W60" s="393">
        <f t="shared" si="20"/>
        <v>0</v>
      </c>
      <c r="X60" s="53">
        <f t="shared" si="6"/>
        <v>0.66106481481481483</v>
      </c>
      <c r="Y60" s="53">
        <f t="shared" si="7"/>
        <v>0.69745399481481485</v>
      </c>
      <c r="Z60" s="53">
        <f t="shared" si="8"/>
        <v>0.33053240740740741</v>
      </c>
      <c r="AA60" s="53">
        <f t="shared" si="9"/>
        <v>0.34872699740740742</v>
      </c>
      <c r="AB60" s="50">
        <f t="shared" si="10"/>
        <v>3859</v>
      </c>
      <c r="AC60" s="50">
        <f t="shared" si="11"/>
        <v>2003</v>
      </c>
      <c r="AD60" s="50">
        <f t="shared" si="12"/>
        <v>7</v>
      </c>
      <c r="AE60" s="56">
        <f t="shared" si="13"/>
        <v>200307</v>
      </c>
      <c r="AF60" s="56">
        <f t="shared" si="14"/>
        <v>29</v>
      </c>
      <c r="AG60" s="58">
        <f t="shared" si="21"/>
        <v>1</v>
      </c>
      <c r="AH60" s="56">
        <f t="shared" si="16"/>
        <v>15</v>
      </c>
      <c r="AI60" s="53">
        <f t="shared" si="17"/>
        <v>0.67925940481481484</v>
      </c>
      <c r="AJ60" s="56">
        <f t="shared" si="18"/>
        <v>11.675000000000001</v>
      </c>
    </row>
    <row r="61" spans="1:36" x14ac:dyDescent="0.25">
      <c r="A61" s="50">
        <v>60</v>
      </c>
      <c r="B61" s="51">
        <v>37817</v>
      </c>
      <c r="C61" s="52" t="s">
        <v>4</v>
      </c>
      <c r="D61" s="50" t="s">
        <v>1224</v>
      </c>
      <c r="E61" s="50">
        <v>7</v>
      </c>
      <c r="F61" s="50">
        <v>0</v>
      </c>
      <c r="G61" s="50">
        <v>31</v>
      </c>
      <c r="H61" s="50">
        <v>2</v>
      </c>
      <c r="I61" s="53">
        <f t="shared" si="1"/>
        <v>2.1550925925925928E-2</v>
      </c>
      <c r="J61" s="54">
        <f t="shared" si="2"/>
        <v>3.0787037037037042E-3</v>
      </c>
      <c r="K61" s="50" t="s">
        <v>561</v>
      </c>
      <c r="L61" s="50" t="s">
        <v>509</v>
      </c>
      <c r="M61" s="55">
        <f t="shared" si="3"/>
        <v>13.533834586466174</v>
      </c>
      <c r="N61" s="50">
        <v>0</v>
      </c>
      <c r="S61" s="151">
        <f t="shared" si="4"/>
        <v>0.34481481481481485</v>
      </c>
      <c r="T61" s="151">
        <f t="shared" si="5"/>
        <v>0.17240740740740743</v>
      </c>
      <c r="V61" s="393">
        <f t="shared" si="19"/>
        <v>0</v>
      </c>
      <c r="W61" s="393">
        <f t="shared" si="20"/>
        <v>0</v>
      </c>
      <c r="X61" s="53">
        <f t="shared" si="6"/>
        <v>8.0662037037037046E-2</v>
      </c>
      <c r="Y61" s="53">
        <f t="shared" si="7"/>
        <v>0.11705121703703705</v>
      </c>
      <c r="Z61" s="53">
        <f t="shared" si="8"/>
        <v>4.0331018518518523E-2</v>
      </c>
      <c r="AA61" s="53">
        <f t="shared" si="9"/>
        <v>5.8525608518518527E-2</v>
      </c>
      <c r="AB61" s="50">
        <f t="shared" si="10"/>
        <v>784</v>
      </c>
      <c r="AC61" s="50">
        <f t="shared" si="11"/>
        <v>2003</v>
      </c>
      <c r="AD61" s="50">
        <f t="shared" si="12"/>
        <v>7</v>
      </c>
      <c r="AE61" s="56">
        <f t="shared" si="13"/>
        <v>200307</v>
      </c>
      <c r="AF61" s="56">
        <f t="shared" si="14"/>
        <v>29</v>
      </c>
      <c r="AG61" s="58">
        <f t="shared" si="21"/>
        <v>0</v>
      </c>
      <c r="AH61" s="56">
        <f t="shared" si="16"/>
        <v>15</v>
      </c>
      <c r="AI61" s="53">
        <f t="shared" si="17"/>
        <v>9.8856627037037043E-2</v>
      </c>
      <c r="AJ61" s="56">
        <f t="shared" si="18"/>
        <v>7</v>
      </c>
    </row>
    <row r="62" spans="1:36" x14ac:dyDescent="0.25">
      <c r="A62" s="50">
        <v>61</v>
      </c>
      <c r="B62" s="51">
        <v>37817</v>
      </c>
      <c r="C62" s="52" t="s">
        <v>4</v>
      </c>
      <c r="D62" s="50" t="s">
        <v>1223</v>
      </c>
      <c r="E62" s="50">
        <v>3.1</v>
      </c>
      <c r="F62" s="50">
        <v>0</v>
      </c>
      <c r="G62" s="50">
        <v>34</v>
      </c>
      <c r="H62" s="50">
        <v>59</v>
      </c>
      <c r="I62" s="53">
        <f t="shared" si="1"/>
        <v>2.4293981481481482E-2</v>
      </c>
      <c r="J62" s="54">
        <f t="shared" si="2"/>
        <v>7.8367682198327362E-3</v>
      </c>
      <c r="K62" s="50" t="s">
        <v>547</v>
      </c>
      <c r="L62" s="50" t="s">
        <v>509</v>
      </c>
      <c r="M62" s="55">
        <f t="shared" si="3"/>
        <v>5.3168175321581748</v>
      </c>
      <c r="N62" s="50">
        <v>0</v>
      </c>
      <c r="S62" s="151">
        <f t="shared" si="4"/>
        <v>0.2053233273596177</v>
      </c>
      <c r="T62" s="151">
        <f t="shared" si="5"/>
        <v>0.10266166367980885</v>
      </c>
      <c r="V62" s="393">
        <f t="shared" si="19"/>
        <v>0</v>
      </c>
      <c r="W62" s="393">
        <f t="shared" si="20"/>
        <v>0</v>
      </c>
      <c r="X62" s="53">
        <f t="shared" si="6"/>
        <v>0.2053233273596177</v>
      </c>
      <c r="Y62" s="53">
        <f t="shared" si="7"/>
        <v>0.24171250735961769</v>
      </c>
      <c r="Z62" s="53">
        <f t="shared" si="8"/>
        <v>0.10266166367980885</v>
      </c>
      <c r="AA62" s="53">
        <f t="shared" si="9"/>
        <v>0.12085625367980884</v>
      </c>
      <c r="AB62" s="50">
        <f t="shared" si="10"/>
        <v>2685</v>
      </c>
      <c r="AC62" s="50">
        <f t="shared" si="11"/>
        <v>2003</v>
      </c>
      <c r="AD62" s="50">
        <f t="shared" si="12"/>
        <v>7</v>
      </c>
      <c r="AE62" s="56">
        <f t="shared" si="13"/>
        <v>200307</v>
      </c>
      <c r="AF62" s="56">
        <f t="shared" si="14"/>
        <v>29</v>
      </c>
      <c r="AG62" s="58">
        <f t="shared" si="21"/>
        <v>0</v>
      </c>
      <c r="AH62" s="56">
        <f t="shared" si="16"/>
        <v>15</v>
      </c>
      <c r="AI62" s="53">
        <f t="shared" si="17"/>
        <v>0.22351791735961768</v>
      </c>
      <c r="AJ62" s="56">
        <f t="shared" si="18"/>
        <v>13.236999999999998</v>
      </c>
    </row>
    <row r="63" spans="1:36" x14ac:dyDescent="0.25">
      <c r="A63" s="50">
        <v>62</v>
      </c>
      <c r="B63" s="51">
        <v>37820</v>
      </c>
      <c r="C63" s="52" t="s">
        <v>2</v>
      </c>
      <c r="D63" s="50" t="s">
        <v>1224</v>
      </c>
      <c r="E63" s="50">
        <v>10.6</v>
      </c>
      <c r="F63" s="50">
        <v>0</v>
      </c>
      <c r="G63" s="50">
        <v>40</v>
      </c>
      <c r="H63" s="50">
        <v>50</v>
      </c>
      <c r="I63" s="53">
        <f t="shared" si="1"/>
        <v>2.8356481481481483E-2</v>
      </c>
      <c r="J63" s="54">
        <f t="shared" si="2"/>
        <v>2.6751397624039134E-3</v>
      </c>
      <c r="K63" s="50" t="s">
        <v>561</v>
      </c>
      <c r="L63" s="50" t="s">
        <v>509</v>
      </c>
      <c r="M63" s="55">
        <f t="shared" si="3"/>
        <v>15.575510204081644</v>
      </c>
      <c r="N63" s="50">
        <v>0</v>
      </c>
      <c r="S63" s="151">
        <f t="shared" si="4"/>
        <v>0.29961565338923829</v>
      </c>
      <c r="T63" s="151">
        <f t="shared" si="5"/>
        <v>0.14980782669461915</v>
      </c>
      <c r="V63" s="393">
        <f t="shared" si="19"/>
        <v>0</v>
      </c>
      <c r="W63" s="393">
        <f t="shared" si="20"/>
        <v>0</v>
      </c>
      <c r="X63" s="53">
        <f t="shared" si="6"/>
        <v>7.0088661774982533E-2</v>
      </c>
      <c r="Y63" s="53">
        <f t="shared" si="7"/>
        <v>0.10647784177498254</v>
      </c>
      <c r="Z63" s="53">
        <f t="shared" si="8"/>
        <v>3.5044330887491267E-2</v>
      </c>
      <c r="AA63" s="53">
        <f t="shared" si="9"/>
        <v>5.323892088749127E-2</v>
      </c>
      <c r="AB63" s="50">
        <f t="shared" si="10"/>
        <v>522</v>
      </c>
      <c r="AC63" s="50">
        <f t="shared" si="11"/>
        <v>2003</v>
      </c>
      <c r="AD63" s="50">
        <f t="shared" si="12"/>
        <v>7</v>
      </c>
      <c r="AE63" s="56">
        <f t="shared" si="13"/>
        <v>200307</v>
      </c>
      <c r="AF63" s="56">
        <f t="shared" si="14"/>
        <v>29</v>
      </c>
      <c r="AG63" s="58">
        <f t="shared" si="21"/>
        <v>2</v>
      </c>
      <c r="AH63" s="56">
        <f t="shared" si="16"/>
        <v>18</v>
      </c>
      <c r="AI63" s="53">
        <f t="shared" si="17"/>
        <v>8.828325177498253E-2</v>
      </c>
      <c r="AJ63" s="56">
        <f t="shared" si="18"/>
        <v>10.6</v>
      </c>
    </row>
    <row r="64" spans="1:36" x14ac:dyDescent="0.25">
      <c r="A64" s="50">
        <v>63</v>
      </c>
      <c r="B64" s="51">
        <v>37822</v>
      </c>
      <c r="C64" s="52" t="s">
        <v>0</v>
      </c>
      <c r="D64" s="50" t="s">
        <v>1223</v>
      </c>
      <c r="E64" s="50">
        <v>2.25</v>
      </c>
      <c r="F64" s="50">
        <v>0</v>
      </c>
      <c r="G64" s="50">
        <v>25</v>
      </c>
      <c r="H64" s="50">
        <v>0</v>
      </c>
      <c r="I64" s="53">
        <f t="shared" si="1"/>
        <v>1.7361111111111112E-2</v>
      </c>
      <c r="J64" s="54">
        <f t="shared" si="2"/>
        <v>7.7160493827160498E-3</v>
      </c>
      <c r="K64" s="50" t="s">
        <v>547</v>
      </c>
      <c r="L64" s="50" t="s">
        <v>509</v>
      </c>
      <c r="M64" s="55">
        <f t="shared" si="3"/>
        <v>5.4000000000000039</v>
      </c>
      <c r="N64" s="50">
        <v>0</v>
      </c>
      <c r="S64" s="151">
        <f t="shared" si="4"/>
        <v>0.2021604938271605</v>
      </c>
      <c r="T64" s="151">
        <f t="shared" si="5"/>
        <v>0.10108024691358025</v>
      </c>
      <c r="V64" s="393">
        <f t="shared" si="19"/>
        <v>0</v>
      </c>
      <c r="W64" s="393">
        <f t="shared" si="20"/>
        <v>0</v>
      </c>
      <c r="X64" s="53">
        <f t="shared" si="6"/>
        <v>0.2021604938271605</v>
      </c>
      <c r="Y64" s="53">
        <f t="shared" si="7"/>
        <v>0.23854967382716047</v>
      </c>
      <c r="Z64" s="53">
        <f t="shared" si="8"/>
        <v>0.10108024691358025</v>
      </c>
      <c r="AA64" s="53">
        <f t="shared" si="9"/>
        <v>0.11927483691358023</v>
      </c>
      <c r="AB64" s="50">
        <f t="shared" si="10"/>
        <v>2582</v>
      </c>
      <c r="AC64" s="50">
        <f t="shared" si="11"/>
        <v>2003</v>
      </c>
      <c r="AD64" s="50">
        <f t="shared" si="12"/>
        <v>7</v>
      </c>
      <c r="AE64" s="56">
        <f t="shared" si="13"/>
        <v>200307</v>
      </c>
      <c r="AF64" s="56">
        <f t="shared" si="14"/>
        <v>30</v>
      </c>
      <c r="AG64" s="58">
        <f t="shared" si="21"/>
        <v>1</v>
      </c>
      <c r="AH64" s="56">
        <f t="shared" si="16"/>
        <v>20</v>
      </c>
      <c r="AI64" s="53">
        <f t="shared" si="17"/>
        <v>0.22035508382716049</v>
      </c>
      <c r="AJ64" s="56">
        <f t="shared" si="18"/>
        <v>9.6074999999999982</v>
      </c>
    </row>
    <row r="65" spans="1:36" x14ac:dyDescent="0.25">
      <c r="A65" s="50">
        <v>64</v>
      </c>
      <c r="B65" s="51">
        <v>37823</v>
      </c>
      <c r="C65" s="52" t="s">
        <v>3</v>
      </c>
      <c r="D65" s="50" t="s">
        <v>1223</v>
      </c>
      <c r="E65" s="50">
        <v>3</v>
      </c>
      <c r="F65" s="50">
        <v>0</v>
      </c>
      <c r="G65" s="50">
        <v>28</v>
      </c>
      <c r="H65" s="50">
        <v>45</v>
      </c>
      <c r="I65" s="53">
        <f t="shared" si="1"/>
        <v>1.996527777777778E-2</v>
      </c>
      <c r="J65" s="54">
        <f t="shared" si="2"/>
        <v>6.6550925925925935E-3</v>
      </c>
      <c r="K65" s="50" t="s">
        <v>547</v>
      </c>
      <c r="L65" s="50" t="s">
        <v>17</v>
      </c>
      <c r="M65" s="55">
        <f t="shared" si="3"/>
        <v>6.2608695652173951</v>
      </c>
      <c r="N65" s="50">
        <v>0</v>
      </c>
      <c r="S65" s="151">
        <f t="shared" si="4"/>
        <v>0.17436342592592594</v>
      </c>
      <c r="T65" s="151">
        <f t="shared" si="5"/>
        <v>8.7181712962962968E-2</v>
      </c>
      <c r="V65" s="393">
        <f t="shared" si="19"/>
        <v>0</v>
      </c>
      <c r="W65" s="393">
        <f t="shared" si="20"/>
        <v>0</v>
      </c>
      <c r="X65" s="53">
        <f t="shared" si="6"/>
        <v>0.17436342592592594</v>
      </c>
      <c r="Y65" s="53">
        <f t="shared" si="7"/>
        <v>0.21075260592592593</v>
      </c>
      <c r="Z65" s="53">
        <f t="shared" si="8"/>
        <v>8.7181712962962968E-2</v>
      </c>
      <c r="AA65" s="53">
        <f t="shared" si="9"/>
        <v>0.10537630296296296</v>
      </c>
      <c r="AB65" s="50">
        <f t="shared" si="10"/>
        <v>1351</v>
      </c>
      <c r="AC65" s="50">
        <f t="shared" si="11"/>
        <v>2003</v>
      </c>
      <c r="AD65" s="50">
        <f t="shared" si="12"/>
        <v>7</v>
      </c>
      <c r="AE65" s="56">
        <f t="shared" si="13"/>
        <v>200307</v>
      </c>
      <c r="AF65" s="56">
        <f t="shared" si="14"/>
        <v>30</v>
      </c>
      <c r="AG65" s="58">
        <f t="shared" si="21"/>
        <v>0</v>
      </c>
      <c r="AH65" s="56">
        <f t="shared" si="16"/>
        <v>21</v>
      </c>
      <c r="AI65" s="53">
        <f t="shared" si="17"/>
        <v>0.19255801592592592</v>
      </c>
      <c r="AJ65" s="56">
        <f t="shared" si="18"/>
        <v>12.809999999999999</v>
      </c>
    </row>
    <row r="66" spans="1:36" x14ac:dyDescent="0.25">
      <c r="A66" s="50">
        <v>65</v>
      </c>
      <c r="B66" s="51">
        <v>37824</v>
      </c>
      <c r="C66" s="52" t="s">
        <v>4</v>
      </c>
      <c r="D66" s="50" t="s">
        <v>1224</v>
      </c>
      <c r="E66" s="50">
        <v>6.5</v>
      </c>
      <c r="F66" s="50">
        <v>0</v>
      </c>
      <c r="G66" s="50">
        <v>25</v>
      </c>
      <c r="H66" s="50">
        <v>0</v>
      </c>
      <c r="I66" s="53">
        <f t="shared" ref="I66:I129" si="22">IF(E66&gt;0,TIME(F66,G66,H66),"")</f>
        <v>1.7361111111111112E-2</v>
      </c>
      <c r="J66" s="54">
        <f t="shared" ref="J66:J129" si="23">IF(E66&gt;0,TIME(F66,G66,H66)/E66,"")</f>
        <v>2.670940170940171E-3</v>
      </c>
      <c r="K66" s="50" t="s">
        <v>561</v>
      </c>
      <c r="L66" s="50" t="s">
        <v>509</v>
      </c>
      <c r="M66" s="55">
        <f t="shared" ref="M66:M129" si="24">IF(D66&gt;0,0.0416666666666667/J66,"")</f>
        <v>15.600000000000012</v>
      </c>
      <c r="N66" s="50">
        <v>0</v>
      </c>
      <c r="S66" s="151">
        <f t="shared" ref="S66:S129" si="25">IF("1-Swim"=D66,J66*2.4,IF("2-Bike"=D66,J66*112,IF("3-Run"=D66,J66*26.2,0)))</f>
        <v>0.29914529914529914</v>
      </c>
      <c r="T66" s="151">
        <f t="shared" ref="T66:T129" si="26">S66/2</f>
        <v>0.14957264957264957</v>
      </c>
      <c r="V66" s="393">
        <f t="shared" si="19"/>
        <v>0</v>
      </c>
      <c r="W66" s="393">
        <f t="shared" si="20"/>
        <v>0</v>
      </c>
      <c r="X66" s="53">
        <f t="shared" ref="X66:X129" si="27">J66*26.2</f>
        <v>6.997863247863248E-2</v>
      </c>
      <c r="Y66" s="53">
        <f t="shared" ref="Y66:Y129" si="28">(J66+0.0013889)*26.2</f>
        <v>0.10636781247863249</v>
      </c>
      <c r="Z66" s="53">
        <f t="shared" ref="Z66:Z129" si="29">X66/2</f>
        <v>3.498931623931624E-2</v>
      </c>
      <c r="AA66" s="53">
        <f t="shared" ref="AA66:AA129" si="30">Y66/2</f>
        <v>5.3183906239316243E-2</v>
      </c>
      <c r="AB66" s="50">
        <f t="shared" ref="AB66:AB129" si="31">RANK(J66,J:J,1)</f>
        <v>516</v>
      </c>
      <c r="AC66" s="50">
        <f t="shared" ref="AC66:AC129" si="32">YEAR(B66)</f>
        <v>2003</v>
      </c>
      <c r="AD66" s="50">
        <f t="shared" ref="AD66:AD129" si="33">MONTH(B66)</f>
        <v>7</v>
      </c>
      <c r="AE66" s="56">
        <f t="shared" ref="AE66:AE129" si="34">AC66*100+AD66</f>
        <v>200307</v>
      </c>
      <c r="AF66" s="56">
        <f t="shared" ref="AF66:AF129" si="35">WEEKNUM(B66,1)</f>
        <v>30</v>
      </c>
      <c r="AG66" s="58">
        <f t="shared" si="21"/>
        <v>0</v>
      </c>
      <c r="AH66" s="56">
        <f t="shared" ref="AH66:AH129" si="36">DAY(B66)</f>
        <v>22</v>
      </c>
      <c r="AI66" s="53">
        <f t="shared" ref="AI66:AI129" si="37">Z66+AA66</f>
        <v>8.817322247863249E-2</v>
      </c>
      <c r="AJ66" s="56">
        <f t="shared" ref="AJ66:AJ129" si="38">IF("1-Swim"=D66,E66*46.7,IF("2-Bike"=D66,E66,IF("3-Run"=D66,E66*4.27,0)))</f>
        <v>6.5</v>
      </c>
    </row>
    <row r="67" spans="1:36" x14ac:dyDescent="0.25">
      <c r="A67" s="50">
        <v>66</v>
      </c>
      <c r="B67" s="51">
        <v>37824</v>
      </c>
      <c r="C67" s="52" t="s">
        <v>4</v>
      </c>
      <c r="D67" s="50" t="s">
        <v>1223</v>
      </c>
      <c r="E67" s="50">
        <v>1</v>
      </c>
      <c r="F67" s="50">
        <v>0</v>
      </c>
      <c r="G67" s="50">
        <v>8</v>
      </c>
      <c r="H67" s="50">
        <v>45</v>
      </c>
      <c r="I67" s="53">
        <f t="shared" si="22"/>
        <v>6.076388888888889E-3</v>
      </c>
      <c r="J67" s="54">
        <f t="shared" si="23"/>
        <v>6.076388888888889E-3</v>
      </c>
      <c r="K67" s="50" t="s">
        <v>547</v>
      </c>
      <c r="L67" s="50" t="s">
        <v>17</v>
      </c>
      <c r="M67" s="55">
        <f t="shared" si="24"/>
        <v>6.8571428571428621</v>
      </c>
      <c r="N67" s="50">
        <v>0</v>
      </c>
      <c r="S67" s="151">
        <f t="shared" si="25"/>
        <v>0.15920138888888888</v>
      </c>
      <c r="T67" s="151">
        <f t="shared" si="26"/>
        <v>7.9600694444444439E-2</v>
      </c>
      <c r="V67" s="393">
        <f t="shared" ref="V67:V130" si="39">U67*0.000568182</f>
        <v>0</v>
      </c>
      <c r="W67" s="393">
        <f t="shared" ref="W67:W130" si="40">U67*0.0006213713910761</f>
        <v>0</v>
      </c>
      <c r="X67" s="53">
        <f t="shared" si="27"/>
        <v>0.15920138888888888</v>
      </c>
      <c r="Y67" s="53">
        <f t="shared" si="28"/>
        <v>0.1955905688888889</v>
      </c>
      <c r="Z67" s="53">
        <f t="shared" si="29"/>
        <v>7.9600694444444439E-2</v>
      </c>
      <c r="AA67" s="53">
        <f t="shared" si="30"/>
        <v>9.779528444444445E-2</v>
      </c>
      <c r="AB67" s="50">
        <f t="shared" si="31"/>
        <v>1026</v>
      </c>
      <c r="AC67" s="50">
        <f t="shared" si="32"/>
        <v>2003</v>
      </c>
      <c r="AD67" s="50">
        <f t="shared" si="33"/>
        <v>7</v>
      </c>
      <c r="AE67" s="56">
        <f t="shared" si="34"/>
        <v>200307</v>
      </c>
      <c r="AF67" s="56">
        <f t="shared" si="35"/>
        <v>30</v>
      </c>
      <c r="AG67" s="58">
        <f t="shared" si="21"/>
        <v>0</v>
      </c>
      <c r="AH67" s="56">
        <f t="shared" si="36"/>
        <v>22</v>
      </c>
      <c r="AI67" s="53">
        <f t="shared" si="37"/>
        <v>0.17739597888888889</v>
      </c>
      <c r="AJ67" s="56">
        <f t="shared" si="38"/>
        <v>4.2699999999999996</v>
      </c>
    </row>
    <row r="68" spans="1:36" x14ac:dyDescent="0.25">
      <c r="A68" s="50">
        <v>67</v>
      </c>
      <c r="B68" s="51">
        <v>37825</v>
      </c>
      <c r="C68" s="52" t="s">
        <v>6</v>
      </c>
      <c r="D68" s="50" t="s">
        <v>1224</v>
      </c>
      <c r="E68" s="50">
        <v>6.5</v>
      </c>
      <c r="F68" s="50">
        <v>0</v>
      </c>
      <c r="G68" s="50">
        <v>25</v>
      </c>
      <c r="H68" s="50">
        <v>0</v>
      </c>
      <c r="I68" s="53">
        <f t="shared" si="22"/>
        <v>1.7361111111111112E-2</v>
      </c>
      <c r="J68" s="54">
        <f t="shared" si="23"/>
        <v>2.670940170940171E-3</v>
      </c>
      <c r="K68" s="50" t="s">
        <v>561</v>
      </c>
      <c r="L68" s="50" t="s">
        <v>509</v>
      </c>
      <c r="M68" s="55">
        <f t="shared" si="24"/>
        <v>15.600000000000012</v>
      </c>
      <c r="N68" s="50">
        <v>0</v>
      </c>
      <c r="S68" s="151">
        <f t="shared" si="25"/>
        <v>0.29914529914529914</v>
      </c>
      <c r="T68" s="151">
        <f t="shared" si="26"/>
        <v>0.14957264957264957</v>
      </c>
      <c r="V68" s="393">
        <f t="shared" si="39"/>
        <v>0</v>
      </c>
      <c r="W68" s="393">
        <f t="shared" si="40"/>
        <v>0</v>
      </c>
      <c r="X68" s="53">
        <f t="shared" si="27"/>
        <v>6.997863247863248E-2</v>
      </c>
      <c r="Y68" s="53">
        <f t="shared" si="28"/>
        <v>0.10636781247863249</v>
      </c>
      <c r="Z68" s="53">
        <f t="shared" si="29"/>
        <v>3.498931623931624E-2</v>
      </c>
      <c r="AA68" s="53">
        <f t="shared" si="30"/>
        <v>5.3183906239316243E-2</v>
      </c>
      <c r="AB68" s="50">
        <f t="shared" si="31"/>
        <v>516</v>
      </c>
      <c r="AC68" s="50">
        <f t="shared" si="32"/>
        <v>2003</v>
      </c>
      <c r="AD68" s="50">
        <f t="shared" si="33"/>
        <v>7</v>
      </c>
      <c r="AE68" s="56">
        <f t="shared" si="34"/>
        <v>200307</v>
      </c>
      <c r="AF68" s="56">
        <f t="shared" si="35"/>
        <v>30</v>
      </c>
      <c r="AG68" s="58">
        <f t="shared" si="21"/>
        <v>0</v>
      </c>
      <c r="AH68" s="56">
        <f t="shared" si="36"/>
        <v>23</v>
      </c>
      <c r="AI68" s="53">
        <f t="shared" si="37"/>
        <v>8.817322247863249E-2</v>
      </c>
      <c r="AJ68" s="56">
        <f t="shared" si="38"/>
        <v>6.5</v>
      </c>
    </row>
    <row r="69" spans="1:36" x14ac:dyDescent="0.25">
      <c r="A69" s="50">
        <v>68</v>
      </c>
      <c r="B69" s="51">
        <v>37826</v>
      </c>
      <c r="C69" s="52" t="s">
        <v>1</v>
      </c>
      <c r="D69" s="50" t="s">
        <v>1223</v>
      </c>
      <c r="E69" s="50">
        <v>3</v>
      </c>
      <c r="F69" s="50">
        <v>0</v>
      </c>
      <c r="G69" s="50">
        <v>27</v>
      </c>
      <c r="H69" s="50">
        <v>5</v>
      </c>
      <c r="I69" s="53">
        <f t="shared" si="22"/>
        <v>1.8807870370370371E-2</v>
      </c>
      <c r="J69" s="54">
        <f t="shared" si="23"/>
        <v>6.2692901234567902E-3</v>
      </c>
      <c r="K69" s="50" t="s">
        <v>547</v>
      </c>
      <c r="L69" s="50" t="s">
        <v>509</v>
      </c>
      <c r="M69" s="55">
        <f t="shared" si="24"/>
        <v>6.646153846153851</v>
      </c>
      <c r="N69" s="50">
        <v>0</v>
      </c>
      <c r="S69" s="151">
        <f t="shared" si="25"/>
        <v>0.16425540123456789</v>
      </c>
      <c r="T69" s="151">
        <f t="shared" si="26"/>
        <v>8.2127700617283944E-2</v>
      </c>
      <c r="V69" s="393">
        <f t="shared" si="39"/>
        <v>0</v>
      </c>
      <c r="W69" s="393">
        <f t="shared" si="40"/>
        <v>0</v>
      </c>
      <c r="X69" s="53">
        <f t="shared" si="27"/>
        <v>0.16425540123456789</v>
      </c>
      <c r="Y69" s="53">
        <f t="shared" si="28"/>
        <v>0.20064458123456791</v>
      </c>
      <c r="Z69" s="53">
        <f t="shared" si="29"/>
        <v>8.2127700617283944E-2</v>
      </c>
      <c r="AA69" s="53">
        <f t="shared" si="30"/>
        <v>0.10032229061728395</v>
      </c>
      <c r="AB69" s="50">
        <f t="shared" si="31"/>
        <v>1076</v>
      </c>
      <c r="AC69" s="50">
        <f t="shared" si="32"/>
        <v>2003</v>
      </c>
      <c r="AD69" s="50">
        <f t="shared" si="33"/>
        <v>7</v>
      </c>
      <c r="AE69" s="56">
        <f t="shared" si="34"/>
        <v>200307</v>
      </c>
      <c r="AF69" s="56">
        <f t="shared" si="35"/>
        <v>30</v>
      </c>
      <c r="AG69" s="58">
        <f t="shared" si="21"/>
        <v>0</v>
      </c>
      <c r="AH69" s="56">
        <f t="shared" si="36"/>
        <v>24</v>
      </c>
      <c r="AI69" s="53">
        <f t="shared" si="37"/>
        <v>0.1824499912345679</v>
      </c>
      <c r="AJ69" s="56">
        <f t="shared" si="38"/>
        <v>12.809999999999999</v>
      </c>
    </row>
    <row r="70" spans="1:36" x14ac:dyDescent="0.25">
      <c r="A70" s="50">
        <v>69</v>
      </c>
      <c r="B70" s="51">
        <v>37827</v>
      </c>
      <c r="C70" s="52" t="s">
        <v>2</v>
      </c>
      <c r="D70" s="50" t="s">
        <v>1224</v>
      </c>
      <c r="E70" s="50">
        <v>6.5</v>
      </c>
      <c r="F70" s="50">
        <v>0</v>
      </c>
      <c r="G70" s="50">
        <v>25</v>
      </c>
      <c r="H70" s="50">
        <v>0</v>
      </c>
      <c r="I70" s="53">
        <f t="shared" si="22"/>
        <v>1.7361111111111112E-2</v>
      </c>
      <c r="J70" s="54">
        <f t="shared" si="23"/>
        <v>2.670940170940171E-3</v>
      </c>
      <c r="K70" s="50" t="s">
        <v>561</v>
      </c>
      <c r="L70" s="50" t="s">
        <v>509</v>
      </c>
      <c r="M70" s="55">
        <f t="shared" si="24"/>
        <v>15.600000000000012</v>
      </c>
      <c r="N70" s="50">
        <v>0</v>
      </c>
      <c r="S70" s="151">
        <f t="shared" si="25"/>
        <v>0.29914529914529914</v>
      </c>
      <c r="T70" s="151">
        <f t="shared" si="26"/>
        <v>0.14957264957264957</v>
      </c>
      <c r="V70" s="393">
        <f t="shared" si="39"/>
        <v>0</v>
      </c>
      <c r="W70" s="393">
        <f t="shared" si="40"/>
        <v>0</v>
      </c>
      <c r="X70" s="53">
        <f t="shared" si="27"/>
        <v>6.997863247863248E-2</v>
      </c>
      <c r="Y70" s="53">
        <f t="shared" si="28"/>
        <v>0.10636781247863249</v>
      </c>
      <c r="Z70" s="53">
        <f t="shared" si="29"/>
        <v>3.498931623931624E-2</v>
      </c>
      <c r="AA70" s="53">
        <f t="shared" si="30"/>
        <v>5.3183906239316243E-2</v>
      </c>
      <c r="AB70" s="50">
        <f t="shared" si="31"/>
        <v>516</v>
      </c>
      <c r="AC70" s="50">
        <f t="shared" si="32"/>
        <v>2003</v>
      </c>
      <c r="AD70" s="50">
        <f t="shared" si="33"/>
        <v>7</v>
      </c>
      <c r="AE70" s="56">
        <f t="shared" si="34"/>
        <v>200307</v>
      </c>
      <c r="AF70" s="56">
        <f t="shared" si="35"/>
        <v>30</v>
      </c>
      <c r="AG70" s="58">
        <f t="shared" si="21"/>
        <v>0</v>
      </c>
      <c r="AH70" s="56">
        <f t="shared" si="36"/>
        <v>25</v>
      </c>
      <c r="AI70" s="53">
        <f t="shared" si="37"/>
        <v>8.817322247863249E-2</v>
      </c>
      <c r="AJ70" s="56">
        <f t="shared" si="38"/>
        <v>6.5</v>
      </c>
    </row>
    <row r="71" spans="1:36" x14ac:dyDescent="0.25">
      <c r="A71" s="50">
        <v>70</v>
      </c>
      <c r="B71" s="51">
        <v>37827</v>
      </c>
      <c r="C71" s="52" t="s">
        <v>2</v>
      </c>
      <c r="D71" s="50" t="s">
        <v>1223</v>
      </c>
      <c r="E71" s="50">
        <v>1</v>
      </c>
      <c r="F71" s="50">
        <v>0</v>
      </c>
      <c r="G71" s="50">
        <v>7</v>
      </c>
      <c r="H71" s="50">
        <v>10</v>
      </c>
      <c r="I71" s="53">
        <f t="shared" si="22"/>
        <v>4.9768518518518521E-3</v>
      </c>
      <c r="J71" s="54">
        <f t="shared" si="23"/>
        <v>4.9768518518518521E-3</v>
      </c>
      <c r="K71" s="50" t="s">
        <v>547</v>
      </c>
      <c r="L71" s="50" t="s">
        <v>17</v>
      </c>
      <c r="M71" s="55">
        <f t="shared" si="24"/>
        <v>8.3720930232558199</v>
      </c>
      <c r="N71" s="50">
        <v>0</v>
      </c>
      <c r="S71" s="151">
        <f t="shared" si="25"/>
        <v>0.13039351851851852</v>
      </c>
      <c r="T71" s="151">
        <f t="shared" si="26"/>
        <v>6.519675925925926E-2</v>
      </c>
      <c r="V71" s="393">
        <f t="shared" si="39"/>
        <v>0</v>
      </c>
      <c r="W71" s="393">
        <f t="shared" si="40"/>
        <v>0</v>
      </c>
      <c r="X71" s="53">
        <f t="shared" si="27"/>
        <v>0.13039351851851852</v>
      </c>
      <c r="Y71" s="53">
        <f t="shared" si="28"/>
        <v>0.16678269851851851</v>
      </c>
      <c r="Z71" s="53">
        <f t="shared" si="29"/>
        <v>6.519675925925926E-2</v>
      </c>
      <c r="AA71" s="53">
        <f t="shared" si="30"/>
        <v>8.3391349259259256E-2</v>
      </c>
      <c r="AB71" s="50">
        <f t="shared" si="31"/>
        <v>952</v>
      </c>
      <c r="AC71" s="50">
        <f t="shared" si="32"/>
        <v>2003</v>
      </c>
      <c r="AD71" s="50">
        <f t="shared" si="33"/>
        <v>7</v>
      </c>
      <c r="AE71" s="56">
        <f t="shared" si="34"/>
        <v>200307</v>
      </c>
      <c r="AF71" s="56">
        <f t="shared" si="35"/>
        <v>30</v>
      </c>
      <c r="AG71" s="58">
        <f t="shared" si="21"/>
        <v>0</v>
      </c>
      <c r="AH71" s="56">
        <f t="shared" si="36"/>
        <v>25</v>
      </c>
      <c r="AI71" s="53">
        <f t="shared" si="37"/>
        <v>0.1485881085185185</v>
      </c>
      <c r="AJ71" s="56">
        <f t="shared" si="38"/>
        <v>4.2699999999999996</v>
      </c>
    </row>
    <row r="72" spans="1:36" x14ac:dyDescent="0.25">
      <c r="A72" s="50">
        <v>71</v>
      </c>
      <c r="B72" s="51">
        <v>37829</v>
      </c>
      <c r="C72" s="52" t="s">
        <v>0</v>
      </c>
      <c r="D72" s="50" t="s">
        <v>1224</v>
      </c>
      <c r="E72" s="50">
        <v>10.6</v>
      </c>
      <c r="F72" s="50">
        <v>0</v>
      </c>
      <c r="G72" s="50">
        <v>37</v>
      </c>
      <c r="H72" s="50">
        <v>59</v>
      </c>
      <c r="I72" s="53">
        <f t="shared" si="22"/>
        <v>2.6377314814814815E-2</v>
      </c>
      <c r="J72" s="54">
        <f t="shared" si="23"/>
        <v>2.488425925925926E-3</v>
      </c>
      <c r="K72" s="50" t="s">
        <v>561</v>
      </c>
      <c r="L72" s="50" t="s">
        <v>509</v>
      </c>
      <c r="M72" s="55">
        <f t="shared" si="24"/>
        <v>16.74418604651164</v>
      </c>
      <c r="N72" s="50">
        <v>0</v>
      </c>
      <c r="S72" s="151">
        <f t="shared" si="25"/>
        <v>0.27870370370370373</v>
      </c>
      <c r="T72" s="151">
        <f t="shared" si="26"/>
        <v>0.13935185185185187</v>
      </c>
      <c r="V72" s="393">
        <f t="shared" si="39"/>
        <v>0</v>
      </c>
      <c r="W72" s="393">
        <f t="shared" si="40"/>
        <v>0</v>
      </c>
      <c r="X72" s="53">
        <f t="shared" si="27"/>
        <v>6.519675925925926E-2</v>
      </c>
      <c r="Y72" s="53">
        <f t="shared" si="28"/>
        <v>0.10158593925925927</v>
      </c>
      <c r="Z72" s="53">
        <f t="shared" si="29"/>
        <v>3.259837962962963E-2</v>
      </c>
      <c r="AA72" s="53">
        <f t="shared" si="30"/>
        <v>5.0792969629629633E-2</v>
      </c>
      <c r="AB72" s="50">
        <f t="shared" si="31"/>
        <v>399</v>
      </c>
      <c r="AC72" s="50">
        <f t="shared" si="32"/>
        <v>2003</v>
      </c>
      <c r="AD72" s="50">
        <f t="shared" si="33"/>
        <v>7</v>
      </c>
      <c r="AE72" s="56">
        <f t="shared" si="34"/>
        <v>200307</v>
      </c>
      <c r="AF72" s="56">
        <f t="shared" si="35"/>
        <v>31</v>
      </c>
      <c r="AG72" s="58">
        <f t="shared" si="21"/>
        <v>1</v>
      </c>
      <c r="AH72" s="56">
        <f t="shared" si="36"/>
        <v>27</v>
      </c>
      <c r="AI72" s="53">
        <f t="shared" si="37"/>
        <v>8.3391349259259256E-2</v>
      </c>
      <c r="AJ72" s="56">
        <f t="shared" si="38"/>
        <v>10.6</v>
      </c>
    </row>
    <row r="73" spans="1:36" x14ac:dyDescent="0.25">
      <c r="A73" s="50">
        <v>72</v>
      </c>
      <c r="B73" s="51">
        <v>37831</v>
      </c>
      <c r="C73" s="52" t="s">
        <v>4</v>
      </c>
      <c r="D73" s="50" t="s">
        <v>1223</v>
      </c>
      <c r="E73" s="50">
        <v>3.5</v>
      </c>
      <c r="F73" s="50">
        <v>0</v>
      </c>
      <c r="G73" s="50">
        <v>37</v>
      </c>
      <c r="H73" s="50">
        <v>29</v>
      </c>
      <c r="I73" s="53">
        <f t="shared" si="22"/>
        <v>2.6030092592592594E-2</v>
      </c>
      <c r="J73" s="54">
        <f t="shared" si="23"/>
        <v>7.4371693121693125E-3</v>
      </c>
      <c r="K73" s="50" t="s">
        <v>547</v>
      </c>
      <c r="L73" s="50" t="s">
        <v>509</v>
      </c>
      <c r="M73" s="55">
        <f t="shared" si="24"/>
        <v>5.6024899955535838</v>
      </c>
      <c r="N73" s="50">
        <v>0</v>
      </c>
      <c r="S73" s="151">
        <f t="shared" si="25"/>
        <v>0.19485383597883599</v>
      </c>
      <c r="T73" s="151">
        <f t="shared" si="26"/>
        <v>9.7426917989417994E-2</v>
      </c>
      <c r="V73" s="393">
        <f t="shared" si="39"/>
        <v>0</v>
      </c>
      <c r="W73" s="393">
        <f t="shared" si="40"/>
        <v>0</v>
      </c>
      <c r="X73" s="53">
        <f t="shared" si="27"/>
        <v>0.19485383597883599</v>
      </c>
      <c r="Y73" s="53">
        <f t="shared" si="28"/>
        <v>0.23124301597883595</v>
      </c>
      <c r="Z73" s="53">
        <f t="shared" si="29"/>
        <v>9.7426917989417994E-2</v>
      </c>
      <c r="AA73" s="53">
        <f t="shared" si="30"/>
        <v>0.11562150798941798</v>
      </c>
      <c r="AB73" s="50">
        <f t="shared" si="31"/>
        <v>2300</v>
      </c>
      <c r="AC73" s="50">
        <f t="shared" si="32"/>
        <v>2003</v>
      </c>
      <c r="AD73" s="50">
        <f t="shared" si="33"/>
        <v>7</v>
      </c>
      <c r="AE73" s="56">
        <f t="shared" si="34"/>
        <v>200307</v>
      </c>
      <c r="AF73" s="56">
        <f t="shared" si="35"/>
        <v>31</v>
      </c>
      <c r="AG73" s="58">
        <f t="shared" si="21"/>
        <v>1</v>
      </c>
      <c r="AH73" s="56">
        <f t="shared" si="36"/>
        <v>29</v>
      </c>
      <c r="AI73" s="53">
        <f t="shared" si="37"/>
        <v>0.21304842597883597</v>
      </c>
      <c r="AJ73" s="56">
        <f t="shared" si="38"/>
        <v>14.944999999999999</v>
      </c>
    </row>
    <row r="74" spans="1:36" x14ac:dyDescent="0.25">
      <c r="A74" s="50">
        <v>73</v>
      </c>
      <c r="B74" s="51">
        <v>37832</v>
      </c>
      <c r="C74" s="52" t="s">
        <v>6</v>
      </c>
      <c r="D74" s="50" t="s">
        <v>1225</v>
      </c>
      <c r="E74" s="50">
        <v>0.25</v>
      </c>
      <c r="F74" s="50">
        <v>0</v>
      </c>
      <c r="G74" s="50">
        <v>7</v>
      </c>
      <c r="H74" s="50">
        <v>17</v>
      </c>
      <c r="I74" s="53">
        <f t="shared" si="22"/>
        <v>5.0578703703703706E-3</v>
      </c>
      <c r="J74" s="54">
        <f t="shared" si="23"/>
        <v>2.0231481481481482E-2</v>
      </c>
      <c r="K74" s="50" t="s">
        <v>561</v>
      </c>
      <c r="L74" s="50" t="s">
        <v>509</v>
      </c>
      <c r="M74" s="55">
        <f t="shared" si="24"/>
        <v>2.0594965675057222</v>
      </c>
      <c r="N74" s="50">
        <v>0</v>
      </c>
      <c r="S74" s="151">
        <f t="shared" si="25"/>
        <v>4.8555555555555553E-2</v>
      </c>
      <c r="T74" s="151">
        <f t="shared" si="26"/>
        <v>2.4277777777777777E-2</v>
      </c>
      <c r="V74" s="393">
        <f t="shared" si="39"/>
        <v>0</v>
      </c>
      <c r="W74" s="393">
        <f t="shared" si="40"/>
        <v>0</v>
      </c>
      <c r="X74" s="53">
        <f t="shared" si="27"/>
        <v>0.53006481481481482</v>
      </c>
      <c r="Y74" s="53">
        <f t="shared" si="28"/>
        <v>0.56645399481481473</v>
      </c>
      <c r="Z74" s="53">
        <f t="shared" si="29"/>
        <v>0.26503240740740741</v>
      </c>
      <c r="AA74" s="53">
        <f t="shared" si="30"/>
        <v>0.28322699740740737</v>
      </c>
      <c r="AB74" s="50">
        <f t="shared" si="31"/>
        <v>3623</v>
      </c>
      <c r="AC74" s="50">
        <f t="shared" si="32"/>
        <v>2003</v>
      </c>
      <c r="AD74" s="50">
        <f t="shared" si="33"/>
        <v>7</v>
      </c>
      <c r="AE74" s="56">
        <f t="shared" si="34"/>
        <v>200307</v>
      </c>
      <c r="AF74" s="56">
        <f t="shared" si="35"/>
        <v>31</v>
      </c>
      <c r="AG74" s="58">
        <f t="shared" si="21"/>
        <v>0</v>
      </c>
      <c r="AH74" s="56">
        <f t="shared" si="36"/>
        <v>30</v>
      </c>
      <c r="AI74" s="53">
        <f t="shared" si="37"/>
        <v>0.54825940481481483</v>
      </c>
      <c r="AJ74" s="56">
        <f t="shared" si="38"/>
        <v>11.675000000000001</v>
      </c>
    </row>
    <row r="75" spans="1:36" x14ac:dyDescent="0.25">
      <c r="A75" s="50">
        <v>74</v>
      </c>
      <c r="B75" s="51">
        <v>37832</v>
      </c>
      <c r="C75" s="52" t="s">
        <v>6</v>
      </c>
      <c r="D75" s="50" t="s">
        <v>1224</v>
      </c>
      <c r="E75" s="50">
        <v>7</v>
      </c>
      <c r="F75" s="50">
        <v>0</v>
      </c>
      <c r="G75" s="50">
        <v>34</v>
      </c>
      <c r="H75" s="50">
        <v>56</v>
      </c>
      <c r="I75" s="53">
        <f t="shared" si="22"/>
        <v>2.4259259259259258E-2</v>
      </c>
      <c r="J75" s="54">
        <f t="shared" si="23"/>
        <v>3.4656084656084656E-3</v>
      </c>
      <c r="K75" s="50" t="s">
        <v>561</v>
      </c>
      <c r="L75" s="50" t="s">
        <v>509</v>
      </c>
      <c r="M75" s="55">
        <f t="shared" si="24"/>
        <v>12.022900763358788</v>
      </c>
      <c r="N75" s="50">
        <v>0</v>
      </c>
      <c r="S75" s="151">
        <f t="shared" si="25"/>
        <v>0.38814814814814813</v>
      </c>
      <c r="T75" s="151">
        <f t="shared" si="26"/>
        <v>0.19407407407407407</v>
      </c>
      <c r="V75" s="393">
        <f t="shared" si="39"/>
        <v>0</v>
      </c>
      <c r="W75" s="393">
        <f t="shared" si="40"/>
        <v>0</v>
      </c>
      <c r="X75" s="53">
        <f t="shared" si="27"/>
        <v>9.0798941798941796E-2</v>
      </c>
      <c r="Y75" s="53">
        <f t="shared" si="28"/>
        <v>0.12718812179894179</v>
      </c>
      <c r="Z75" s="53">
        <f t="shared" si="29"/>
        <v>4.5399470899470898E-2</v>
      </c>
      <c r="AA75" s="53">
        <f t="shared" si="30"/>
        <v>6.3594060899470894E-2</v>
      </c>
      <c r="AB75" s="50">
        <f t="shared" si="31"/>
        <v>882</v>
      </c>
      <c r="AC75" s="50">
        <f t="shared" si="32"/>
        <v>2003</v>
      </c>
      <c r="AD75" s="50">
        <f t="shared" si="33"/>
        <v>7</v>
      </c>
      <c r="AE75" s="56">
        <f t="shared" si="34"/>
        <v>200307</v>
      </c>
      <c r="AF75" s="56">
        <f t="shared" si="35"/>
        <v>31</v>
      </c>
      <c r="AG75" s="58">
        <f t="shared" si="21"/>
        <v>0</v>
      </c>
      <c r="AH75" s="56">
        <f t="shared" si="36"/>
        <v>30</v>
      </c>
      <c r="AI75" s="53">
        <f t="shared" si="37"/>
        <v>0.10899353179894179</v>
      </c>
      <c r="AJ75" s="56">
        <f t="shared" si="38"/>
        <v>7</v>
      </c>
    </row>
    <row r="76" spans="1:36" x14ac:dyDescent="0.25">
      <c r="A76" s="50">
        <v>75</v>
      </c>
      <c r="B76" s="51">
        <v>37833</v>
      </c>
      <c r="C76" s="52" t="s">
        <v>1</v>
      </c>
      <c r="D76" s="50" t="s">
        <v>1224</v>
      </c>
      <c r="E76" s="50">
        <v>6.76</v>
      </c>
      <c r="F76" s="50">
        <v>0</v>
      </c>
      <c r="G76" s="50">
        <v>26</v>
      </c>
      <c r="H76" s="50">
        <v>12</v>
      </c>
      <c r="I76" s="53">
        <f t="shared" si="22"/>
        <v>1.8194444444444444E-2</v>
      </c>
      <c r="J76" s="54">
        <f t="shared" si="23"/>
        <v>2.6914858645627877E-3</v>
      </c>
      <c r="K76" s="50" t="s">
        <v>561</v>
      </c>
      <c r="L76" s="50" t="s">
        <v>509</v>
      </c>
      <c r="M76" s="55">
        <f t="shared" si="24"/>
        <v>15.480916030534363</v>
      </c>
      <c r="N76" s="50">
        <v>0</v>
      </c>
      <c r="S76" s="151">
        <f t="shared" si="25"/>
        <v>0.30144641683103224</v>
      </c>
      <c r="T76" s="151">
        <f t="shared" si="26"/>
        <v>0.15072320841551612</v>
      </c>
      <c r="V76" s="393">
        <f t="shared" si="39"/>
        <v>0</v>
      </c>
      <c r="W76" s="393">
        <f t="shared" si="40"/>
        <v>0</v>
      </c>
      <c r="X76" s="53">
        <f t="shared" si="27"/>
        <v>7.0516929651545032E-2</v>
      </c>
      <c r="Y76" s="53">
        <f t="shared" si="28"/>
        <v>0.10690610965154503</v>
      </c>
      <c r="Z76" s="53">
        <f t="shared" si="29"/>
        <v>3.5258464825772516E-2</v>
      </c>
      <c r="AA76" s="53">
        <f t="shared" si="30"/>
        <v>5.3453054825772513E-2</v>
      </c>
      <c r="AB76" s="50">
        <f t="shared" si="31"/>
        <v>535</v>
      </c>
      <c r="AC76" s="50">
        <f t="shared" si="32"/>
        <v>2003</v>
      </c>
      <c r="AD76" s="50">
        <f t="shared" si="33"/>
        <v>7</v>
      </c>
      <c r="AE76" s="56">
        <f t="shared" si="34"/>
        <v>200307</v>
      </c>
      <c r="AF76" s="56">
        <f t="shared" si="35"/>
        <v>31</v>
      </c>
      <c r="AG76" s="58">
        <f t="shared" si="21"/>
        <v>0</v>
      </c>
      <c r="AH76" s="56">
        <f t="shared" si="36"/>
        <v>31</v>
      </c>
      <c r="AI76" s="53">
        <f t="shared" si="37"/>
        <v>8.8711519651545029E-2</v>
      </c>
      <c r="AJ76" s="56">
        <f t="shared" si="38"/>
        <v>6.76</v>
      </c>
    </row>
    <row r="77" spans="1:36" x14ac:dyDescent="0.25">
      <c r="A77" s="50">
        <v>76</v>
      </c>
      <c r="B77" s="51">
        <v>37834</v>
      </c>
      <c r="C77" s="52" t="s">
        <v>2</v>
      </c>
      <c r="D77" s="50" t="s">
        <v>1225</v>
      </c>
      <c r="E77" s="50">
        <v>0.5</v>
      </c>
      <c r="F77" s="50">
        <v>0</v>
      </c>
      <c r="G77" s="50">
        <v>16</v>
      </c>
      <c r="H77" s="50">
        <v>55</v>
      </c>
      <c r="I77" s="53">
        <f t="shared" si="22"/>
        <v>1.1747685185185186E-2</v>
      </c>
      <c r="J77" s="54">
        <f t="shared" si="23"/>
        <v>2.3495370370370371E-2</v>
      </c>
      <c r="K77" s="50" t="s">
        <v>561</v>
      </c>
      <c r="L77" s="50" t="s">
        <v>509</v>
      </c>
      <c r="M77" s="55">
        <f t="shared" si="24"/>
        <v>1.7733990147783265</v>
      </c>
      <c r="N77" s="50">
        <v>0</v>
      </c>
      <c r="S77" s="151">
        <f t="shared" si="25"/>
        <v>5.6388888888888891E-2</v>
      </c>
      <c r="T77" s="151">
        <f t="shared" si="26"/>
        <v>2.8194444444444446E-2</v>
      </c>
      <c r="V77" s="393">
        <f t="shared" si="39"/>
        <v>0</v>
      </c>
      <c r="W77" s="393">
        <f t="shared" si="40"/>
        <v>0</v>
      </c>
      <c r="X77" s="53">
        <f t="shared" si="27"/>
        <v>0.61557870370370371</v>
      </c>
      <c r="Y77" s="53">
        <f t="shared" si="28"/>
        <v>0.65196788370370362</v>
      </c>
      <c r="Z77" s="53">
        <f t="shared" si="29"/>
        <v>0.30778935185185186</v>
      </c>
      <c r="AA77" s="53">
        <f t="shared" si="30"/>
        <v>0.32598394185185181</v>
      </c>
      <c r="AB77" s="50">
        <f t="shared" si="31"/>
        <v>3749</v>
      </c>
      <c r="AC77" s="50">
        <f t="shared" si="32"/>
        <v>2003</v>
      </c>
      <c r="AD77" s="50">
        <f t="shared" si="33"/>
        <v>8</v>
      </c>
      <c r="AE77" s="56">
        <f t="shared" si="34"/>
        <v>200308</v>
      </c>
      <c r="AF77" s="56">
        <f t="shared" si="35"/>
        <v>31</v>
      </c>
      <c r="AG77" s="58">
        <f t="shared" si="21"/>
        <v>0</v>
      </c>
      <c r="AH77" s="56">
        <f t="shared" si="36"/>
        <v>1</v>
      </c>
      <c r="AI77" s="53">
        <f t="shared" si="37"/>
        <v>0.63377329370370372</v>
      </c>
      <c r="AJ77" s="56">
        <f t="shared" si="38"/>
        <v>23.35</v>
      </c>
    </row>
    <row r="78" spans="1:36" x14ac:dyDescent="0.25">
      <c r="A78" s="50">
        <v>77</v>
      </c>
      <c r="B78" s="51">
        <v>37834</v>
      </c>
      <c r="C78" s="52" t="s">
        <v>2</v>
      </c>
      <c r="D78" s="50" t="s">
        <v>1224</v>
      </c>
      <c r="E78" s="50">
        <v>10</v>
      </c>
      <c r="F78" s="50">
        <v>0</v>
      </c>
      <c r="G78" s="50">
        <v>34</v>
      </c>
      <c r="H78" s="50">
        <v>7</v>
      </c>
      <c r="I78" s="53">
        <f t="shared" si="22"/>
        <v>2.3692129629629629E-2</v>
      </c>
      <c r="J78" s="54">
        <f t="shared" si="23"/>
        <v>2.3692129629629627E-3</v>
      </c>
      <c r="K78" s="50" t="s">
        <v>561</v>
      </c>
      <c r="L78" s="50" t="s">
        <v>509</v>
      </c>
      <c r="M78" s="55">
        <f t="shared" si="24"/>
        <v>17.586712261846621</v>
      </c>
      <c r="N78" s="50">
        <v>0</v>
      </c>
      <c r="S78" s="151">
        <f t="shared" si="25"/>
        <v>0.26535185185185184</v>
      </c>
      <c r="T78" s="151">
        <f t="shared" si="26"/>
        <v>0.13267592592592592</v>
      </c>
      <c r="V78" s="393">
        <f t="shared" si="39"/>
        <v>0</v>
      </c>
      <c r="W78" s="393">
        <f t="shared" si="40"/>
        <v>0</v>
      </c>
      <c r="X78" s="53">
        <f t="shared" si="27"/>
        <v>6.2073379629629624E-2</v>
      </c>
      <c r="Y78" s="53">
        <f t="shared" si="28"/>
        <v>9.8462559629629631E-2</v>
      </c>
      <c r="Z78" s="53">
        <f t="shared" si="29"/>
        <v>3.1036689814814812E-2</v>
      </c>
      <c r="AA78" s="53">
        <f t="shared" si="30"/>
        <v>4.9231279814814816E-2</v>
      </c>
      <c r="AB78" s="50">
        <f t="shared" si="31"/>
        <v>330</v>
      </c>
      <c r="AC78" s="50">
        <f t="shared" si="32"/>
        <v>2003</v>
      </c>
      <c r="AD78" s="50">
        <f t="shared" si="33"/>
        <v>8</v>
      </c>
      <c r="AE78" s="56">
        <f t="shared" si="34"/>
        <v>200308</v>
      </c>
      <c r="AF78" s="56">
        <f t="shared" si="35"/>
        <v>31</v>
      </c>
      <c r="AG78" s="58">
        <f t="shared" si="21"/>
        <v>0</v>
      </c>
      <c r="AH78" s="56">
        <f t="shared" si="36"/>
        <v>1</v>
      </c>
      <c r="AI78" s="53">
        <f t="shared" si="37"/>
        <v>8.0267969629629621E-2</v>
      </c>
      <c r="AJ78" s="56">
        <f t="shared" si="38"/>
        <v>10</v>
      </c>
    </row>
    <row r="79" spans="1:36" x14ac:dyDescent="0.25">
      <c r="A79" s="50">
        <v>78</v>
      </c>
      <c r="B79" s="51">
        <v>37834</v>
      </c>
      <c r="C79" s="52" t="s">
        <v>2</v>
      </c>
      <c r="D79" s="50" t="s">
        <v>1223</v>
      </c>
      <c r="E79" s="50">
        <v>3.1</v>
      </c>
      <c r="F79" s="50">
        <v>0</v>
      </c>
      <c r="G79" s="50">
        <v>36</v>
      </c>
      <c r="H79" s="50">
        <v>22</v>
      </c>
      <c r="I79" s="53">
        <f t="shared" si="22"/>
        <v>2.525462962962963E-2</v>
      </c>
      <c r="J79" s="54">
        <f t="shared" si="23"/>
        <v>8.1466547192353637E-3</v>
      </c>
      <c r="K79" s="50" t="s">
        <v>547</v>
      </c>
      <c r="L79" s="50" t="s">
        <v>509</v>
      </c>
      <c r="M79" s="55">
        <f t="shared" si="24"/>
        <v>5.1145737855178783</v>
      </c>
      <c r="N79" s="50">
        <v>0</v>
      </c>
      <c r="S79" s="151">
        <f t="shared" si="25"/>
        <v>0.21344235364396652</v>
      </c>
      <c r="T79" s="151">
        <f t="shared" si="26"/>
        <v>0.10672117682198326</v>
      </c>
      <c r="V79" s="393">
        <f t="shared" si="39"/>
        <v>0</v>
      </c>
      <c r="W79" s="393">
        <f t="shared" si="40"/>
        <v>0</v>
      </c>
      <c r="X79" s="53">
        <f t="shared" si="27"/>
        <v>0.21344235364396652</v>
      </c>
      <c r="Y79" s="53">
        <f t="shared" si="28"/>
        <v>0.24983153364396651</v>
      </c>
      <c r="Z79" s="53">
        <f t="shared" si="29"/>
        <v>0.10672117682198326</v>
      </c>
      <c r="AA79" s="53">
        <f t="shared" si="30"/>
        <v>0.12491576682198326</v>
      </c>
      <c r="AB79" s="50">
        <f t="shared" si="31"/>
        <v>2900</v>
      </c>
      <c r="AC79" s="50">
        <f t="shared" si="32"/>
        <v>2003</v>
      </c>
      <c r="AD79" s="50">
        <f t="shared" si="33"/>
        <v>8</v>
      </c>
      <c r="AE79" s="56">
        <f t="shared" si="34"/>
        <v>200308</v>
      </c>
      <c r="AF79" s="56">
        <f t="shared" si="35"/>
        <v>31</v>
      </c>
      <c r="AG79" s="58">
        <f t="shared" si="21"/>
        <v>0</v>
      </c>
      <c r="AH79" s="56">
        <f t="shared" si="36"/>
        <v>1</v>
      </c>
      <c r="AI79" s="53">
        <f t="shared" si="37"/>
        <v>0.23163694364396653</v>
      </c>
      <c r="AJ79" s="56">
        <f t="shared" si="38"/>
        <v>13.236999999999998</v>
      </c>
    </row>
    <row r="80" spans="1:36" x14ac:dyDescent="0.25">
      <c r="A80" s="50">
        <v>79</v>
      </c>
      <c r="B80" s="51">
        <v>37836</v>
      </c>
      <c r="C80" s="52" t="s">
        <v>0</v>
      </c>
      <c r="D80" s="50" t="s">
        <v>1223</v>
      </c>
      <c r="E80" s="50">
        <v>2.5</v>
      </c>
      <c r="F80" s="50">
        <v>0</v>
      </c>
      <c r="G80" s="50">
        <v>24</v>
      </c>
      <c r="H80" s="50">
        <v>19</v>
      </c>
      <c r="I80" s="53">
        <f t="shared" si="22"/>
        <v>1.6886574074074075E-2</v>
      </c>
      <c r="J80" s="54">
        <f t="shared" si="23"/>
        <v>6.7546296296296295E-3</v>
      </c>
      <c r="K80" s="50" t="s">
        <v>561</v>
      </c>
      <c r="L80" s="50" t="s">
        <v>17</v>
      </c>
      <c r="M80" s="55">
        <f t="shared" si="24"/>
        <v>6.1686086360520953</v>
      </c>
      <c r="N80" s="50">
        <v>0</v>
      </c>
      <c r="S80" s="151">
        <f t="shared" si="25"/>
        <v>0.17697129629629629</v>
      </c>
      <c r="T80" s="151">
        <f t="shared" si="26"/>
        <v>8.8485648148148147E-2</v>
      </c>
      <c r="V80" s="393">
        <f t="shared" si="39"/>
        <v>0</v>
      </c>
      <c r="W80" s="393">
        <f t="shared" si="40"/>
        <v>0</v>
      </c>
      <c r="X80" s="53">
        <f t="shared" si="27"/>
        <v>0.17697129629629629</v>
      </c>
      <c r="Y80" s="53">
        <f t="shared" si="28"/>
        <v>0.21336047629629629</v>
      </c>
      <c r="Z80" s="53">
        <f t="shared" si="29"/>
        <v>8.8485648148148147E-2</v>
      </c>
      <c r="AA80" s="53">
        <f t="shared" si="30"/>
        <v>0.10668023814814814</v>
      </c>
      <c r="AB80" s="50">
        <f t="shared" si="31"/>
        <v>1469</v>
      </c>
      <c r="AC80" s="50">
        <f t="shared" si="32"/>
        <v>2003</v>
      </c>
      <c r="AD80" s="50">
        <f t="shared" si="33"/>
        <v>8</v>
      </c>
      <c r="AE80" s="56">
        <f t="shared" si="34"/>
        <v>200308</v>
      </c>
      <c r="AF80" s="56">
        <f t="shared" si="35"/>
        <v>32</v>
      </c>
      <c r="AG80" s="58">
        <f t="shared" ref="AG80:AG143" si="41">IF(ISBLANK(B80)," ",MAX(B80-B79-1,0))</f>
        <v>1</v>
      </c>
      <c r="AH80" s="56">
        <f t="shared" si="36"/>
        <v>3</v>
      </c>
      <c r="AI80" s="53">
        <f t="shared" si="37"/>
        <v>0.19516588629629628</v>
      </c>
      <c r="AJ80" s="56">
        <f t="shared" si="38"/>
        <v>10.674999999999999</v>
      </c>
    </row>
    <row r="81" spans="1:36" x14ac:dyDescent="0.25">
      <c r="A81" s="50">
        <v>80</v>
      </c>
      <c r="B81" s="51">
        <v>37837</v>
      </c>
      <c r="C81" s="52" t="s">
        <v>3</v>
      </c>
      <c r="D81" s="50" t="s">
        <v>1225</v>
      </c>
      <c r="E81" s="50">
        <v>0.25</v>
      </c>
      <c r="F81" s="50">
        <v>0</v>
      </c>
      <c r="G81" s="50">
        <v>7</v>
      </c>
      <c r="H81" s="50">
        <v>22</v>
      </c>
      <c r="I81" s="53">
        <f t="shared" si="22"/>
        <v>5.115740740740741E-3</v>
      </c>
      <c r="J81" s="54">
        <f t="shared" si="23"/>
        <v>2.0462962962962964E-2</v>
      </c>
      <c r="K81" s="50" t="s">
        <v>561</v>
      </c>
      <c r="L81" s="50" t="s">
        <v>509</v>
      </c>
      <c r="M81" s="55">
        <f t="shared" si="24"/>
        <v>2.0361990950226261</v>
      </c>
      <c r="N81" s="50">
        <v>0</v>
      </c>
      <c r="S81" s="151">
        <f t="shared" si="25"/>
        <v>4.9111111111111112E-2</v>
      </c>
      <c r="T81" s="151">
        <f t="shared" si="26"/>
        <v>2.4555555555555556E-2</v>
      </c>
      <c r="V81" s="393">
        <f t="shared" si="39"/>
        <v>0</v>
      </c>
      <c r="W81" s="393">
        <f t="shared" si="40"/>
        <v>0</v>
      </c>
      <c r="X81" s="53">
        <f t="shared" si="27"/>
        <v>0.53612962962962962</v>
      </c>
      <c r="Y81" s="53">
        <f t="shared" si="28"/>
        <v>0.57251880962962964</v>
      </c>
      <c r="Z81" s="53">
        <f t="shared" si="29"/>
        <v>0.26806481481481481</v>
      </c>
      <c r="AA81" s="53">
        <f t="shared" si="30"/>
        <v>0.28625940481481482</v>
      </c>
      <c r="AB81" s="50">
        <f t="shared" si="31"/>
        <v>3625</v>
      </c>
      <c r="AC81" s="50">
        <f t="shared" si="32"/>
        <v>2003</v>
      </c>
      <c r="AD81" s="50">
        <f t="shared" si="33"/>
        <v>8</v>
      </c>
      <c r="AE81" s="56">
        <f t="shared" si="34"/>
        <v>200308</v>
      </c>
      <c r="AF81" s="56">
        <f t="shared" si="35"/>
        <v>32</v>
      </c>
      <c r="AG81" s="58">
        <f t="shared" si="41"/>
        <v>0</v>
      </c>
      <c r="AH81" s="56">
        <f t="shared" si="36"/>
        <v>4</v>
      </c>
      <c r="AI81" s="53">
        <f t="shared" si="37"/>
        <v>0.55432421962962963</v>
      </c>
      <c r="AJ81" s="56">
        <f t="shared" si="38"/>
        <v>11.675000000000001</v>
      </c>
    </row>
    <row r="82" spans="1:36" x14ac:dyDescent="0.25">
      <c r="A82" s="50">
        <v>81</v>
      </c>
      <c r="B82" s="51">
        <v>37837</v>
      </c>
      <c r="C82" s="52" t="s">
        <v>3</v>
      </c>
      <c r="D82" s="50" t="s">
        <v>1224</v>
      </c>
      <c r="E82" s="50">
        <v>15.63</v>
      </c>
      <c r="F82" s="50">
        <v>1</v>
      </c>
      <c r="G82" s="50">
        <v>8</v>
      </c>
      <c r="H82" s="50">
        <v>6</v>
      </c>
      <c r="I82" s="53">
        <f t="shared" si="22"/>
        <v>4.7291666666666669E-2</v>
      </c>
      <c r="J82" s="54">
        <f t="shared" si="23"/>
        <v>3.025698443164854E-3</v>
      </c>
      <c r="K82" s="50" t="s">
        <v>561</v>
      </c>
      <c r="L82" s="50" t="s">
        <v>509</v>
      </c>
      <c r="M82" s="55">
        <f t="shared" si="24"/>
        <v>13.770925110132168</v>
      </c>
      <c r="N82" s="50">
        <v>0</v>
      </c>
      <c r="S82" s="151">
        <f t="shared" si="25"/>
        <v>0.33887822563446368</v>
      </c>
      <c r="T82" s="151">
        <f t="shared" si="26"/>
        <v>0.16943911281723184</v>
      </c>
      <c r="V82" s="393">
        <f t="shared" si="39"/>
        <v>0</v>
      </c>
      <c r="W82" s="393">
        <f t="shared" si="40"/>
        <v>0</v>
      </c>
      <c r="X82" s="53">
        <f t="shared" si="27"/>
        <v>7.9273299210919176E-2</v>
      </c>
      <c r="Y82" s="53">
        <f t="shared" si="28"/>
        <v>0.11566247921091918</v>
      </c>
      <c r="Z82" s="53">
        <f t="shared" si="29"/>
        <v>3.9636649605459588E-2</v>
      </c>
      <c r="AA82" s="53">
        <f t="shared" si="30"/>
        <v>5.7831239605459592E-2</v>
      </c>
      <c r="AB82" s="50">
        <f t="shared" si="31"/>
        <v>753</v>
      </c>
      <c r="AC82" s="50">
        <f t="shared" si="32"/>
        <v>2003</v>
      </c>
      <c r="AD82" s="50">
        <f t="shared" si="33"/>
        <v>8</v>
      </c>
      <c r="AE82" s="56">
        <f t="shared" si="34"/>
        <v>200308</v>
      </c>
      <c r="AF82" s="56">
        <f t="shared" si="35"/>
        <v>32</v>
      </c>
      <c r="AG82" s="58">
        <f t="shared" si="41"/>
        <v>0</v>
      </c>
      <c r="AH82" s="56">
        <f t="shared" si="36"/>
        <v>4</v>
      </c>
      <c r="AI82" s="53">
        <f t="shared" si="37"/>
        <v>9.7467889210919173E-2</v>
      </c>
      <c r="AJ82" s="56">
        <f t="shared" si="38"/>
        <v>15.63</v>
      </c>
    </row>
    <row r="83" spans="1:36" x14ac:dyDescent="0.25">
      <c r="A83" s="50">
        <v>82</v>
      </c>
      <c r="B83" s="51">
        <v>37839</v>
      </c>
      <c r="C83" s="52" t="s">
        <v>6</v>
      </c>
      <c r="D83" s="50" t="s">
        <v>1224</v>
      </c>
      <c r="E83" s="50">
        <v>25</v>
      </c>
      <c r="F83" s="50">
        <v>1</v>
      </c>
      <c r="G83" s="50">
        <v>47</v>
      </c>
      <c r="H83" s="50">
        <v>10</v>
      </c>
      <c r="I83" s="53">
        <f t="shared" si="22"/>
        <v>7.4421296296296291E-2</v>
      </c>
      <c r="J83" s="54">
        <f t="shared" si="23"/>
        <v>2.9768518518518516E-3</v>
      </c>
      <c r="K83" s="50" t="s">
        <v>561</v>
      </c>
      <c r="L83" s="50" t="s">
        <v>509</v>
      </c>
      <c r="M83" s="55">
        <f t="shared" si="24"/>
        <v>13.996889580093324</v>
      </c>
      <c r="N83" s="50">
        <v>0</v>
      </c>
      <c r="S83" s="151">
        <f t="shared" si="25"/>
        <v>0.33340740740740737</v>
      </c>
      <c r="T83" s="151">
        <f t="shared" si="26"/>
        <v>0.16670370370370369</v>
      </c>
      <c r="V83" s="393">
        <f t="shared" si="39"/>
        <v>0</v>
      </c>
      <c r="W83" s="393">
        <f t="shared" si="40"/>
        <v>0</v>
      </c>
      <c r="X83" s="53">
        <f t="shared" si="27"/>
        <v>7.7993518518518504E-2</v>
      </c>
      <c r="Y83" s="53">
        <f t="shared" si="28"/>
        <v>0.1143826985185185</v>
      </c>
      <c r="Z83" s="53">
        <f t="shared" si="29"/>
        <v>3.8996759259259252E-2</v>
      </c>
      <c r="AA83" s="53">
        <f t="shared" si="30"/>
        <v>5.7191349259259248E-2</v>
      </c>
      <c r="AB83" s="50">
        <f t="shared" si="31"/>
        <v>738</v>
      </c>
      <c r="AC83" s="50">
        <f t="shared" si="32"/>
        <v>2003</v>
      </c>
      <c r="AD83" s="50">
        <f t="shared" si="33"/>
        <v>8</v>
      </c>
      <c r="AE83" s="56">
        <f t="shared" si="34"/>
        <v>200308</v>
      </c>
      <c r="AF83" s="56">
        <f t="shared" si="35"/>
        <v>32</v>
      </c>
      <c r="AG83" s="58">
        <f t="shared" si="41"/>
        <v>1</v>
      </c>
      <c r="AH83" s="56">
        <f t="shared" si="36"/>
        <v>6</v>
      </c>
      <c r="AI83" s="53">
        <f t="shared" si="37"/>
        <v>9.61881085185185E-2</v>
      </c>
      <c r="AJ83" s="56">
        <f t="shared" si="38"/>
        <v>25</v>
      </c>
    </row>
    <row r="84" spans="1:36" x14ac:dyDescent="0.25">
      <c r="A84" s="50">
        <v>83</v>
      </c>
      <c r="B84" s="51">
        <v>37840</v>
      </c>
      <c r="C84" s="52" t="s">
        <v>1</v>
      </c>
      <c r="D84" s="50" t="s">
        <v>1223</v>
      </c>
      <c r="E84" s="50">
        <v>5</v>
      </c>
      <c r="F84" s="50">
        <v>0</v>
      </c>
      <c r="G84" s="50">
        <v>51</v>
      </c>
      <c r="H84" s="50">
        <v>51</v>
      </c>
      <c r="I84" s="53">
        <f t="shared" si="22"/>
        <v>3.6006944444444446E-2</v>
      </c>
      <c r="J84" s="54">
        <f t="shared" si="23"/>
        <v>7.2013888888888891E-3</v>
      </c>
      <c r="K84" s="50" t="s">
        <v>547</v>
      </c>
      <c r="L84" s="50" t="s">
        <v>509</v>
      </c>
      <c r="M84" s="55">
        <f t="shared" si="24"/>
        <v>5.7859209257473525</v>
      </c>
      <c r="N84" s="50">
        <v>0</v>
      </c>
      <c r="S84" s="151">
        <f t="shared" si="25"/>
        <v>0.18867638888888888</v>
      </c>
      <c r="T84" s="151">
        <f t="shared" si="26"/>
        <v>9.433819444444444E-2</v>
      </c>
      <c r="V84" s="393">
        <f t="shared" si="39"/>
        <v>0</v>
      </c>
      <c r="W84" s="393">
        <f t="shared" si="40"/>
        <v>0</v>
      </c>
      <c r="X84" s="53">
        <f t="shared" si="27"/>
        <v>0.18867638888888888</v>
      </c>
      <c r="Y84" s="53">
        <f t="shared" si="28"/>
        <v>0.2250655688888889</v>
      </c>
      <c r="Z84" s="53">
        <f t="shared" si="29"/>
        <v>9.433819444444444E-2</v>
      </c>
      <c r="AA84" s="53">
        <f t="shared" si="30"/>
        <v>0.11253278444444445</v>
      </c>
      <c r="AB84" s="50">
        <f t="shared" si="31"/>
        <v>2045</v>
      </c>
      <c r="AC84" s="50">
        <f t="shared" si="32"/>
        <v>2003</v>
      </c>
      <c r="AD84" s="50">
        <f t="shared" si="33"/>
        <v>8</v>
      </c>
      <c r="AE84" s="56">
        <f t="shared" si="34"/>
        <v>200308</v>
      </c>
      <c r="AF84" s="56">
        <f t="shared" si="35"/>
        <v>32</v>
      </c>
      <c r="AG84" s="58">
        <f t="shared" si="41"/>
        <v>0</v>
      </c>
      <c r="AH84" s="56">
        <f t="shared" si="36"/>
        <v>7</v>
      </c>
      <c r="AI84" s="53">
        <f t="shared" si="37"/>
        <v>0.20687097888888889</v>
      </c>
      <c r="AJ84" s="56">
        <f t="shared" si="38"/>
        <v>21.349999999999998</v>
      </c>
    </row>
    <row r="85" spans="1:36" x14ac:dyDescent="0.25">
      <c r="A85" s="50">
        <v>84</v>
      </c>
      <c r="B85" s="51">
        <v>37843</v>
      </c>
      <c r="C85" s="52" t="s">
        <v>0</v>
      </c>
      <c r="D85" s="50" t="s">
        <v>1225</v>
      </c>
      <c r="E85" s="50">
        <v>0.5</v>
      </c>
      <c r="F85" s="50">
        <v>0</v>
      </c>
      <c r="G85" s="50">
        <v>19</v>
      </c>
      <c r="H85" s="50">
        <v>54</v>
      </c>
      <c r="I85" s="53">
        <f t="shared" si="22"/>
        <v>1.3819444444444445E-2</v>
      </c>
      <c r="J85" s="54">
        <f t="shared" si="23"/>
        <v>2.763888888888889E-2</v>
      </c>
      <c r="K85" s="50" t="s">
        <v>561</v>
      </c>
      <c r="L85" s="50" t="s">
        <v>509</v>
      </c>
      <c r="M85" s="55">
        <f t="shared" si="24"/>
        <v>1.5075376884422123</v>
      </c>
      <c r="N85" s="50">
        <v>0</v>
      </c>
      <c r="S85" s="151">
        <f t="shared" si="25"/>
        <v>6.6333333333333327E-2</v>
      </c>
      <c r="T85" s="151">
        <f t="shared" si="26"/>
        <v>3.3166666666666664E-2</v>
      </c>
      <c r="V85" s="393">
        <f t="shared" si="39"/>
        <v>0</v>
      </c>
      <c r="W85" s="393">
        <f t="shared" si="40"/>
        <v>0</v>
      </c>
      <c r="X85" s="53">
        <f t="shared" si="27"/>
        <v>0.72413888888888889</v>
      </c>
      <c r="Y85" s="53">
        <f t="shared" si="28"/>
        <v>0.76052806888888891</v>
      </c>
      <c r="Z85" s="53">
        <f t="shared" si="29"/>
        <v>0.36206944444444444</v>
      </c>
      <c r="AA85" s="53">
        <f t="shared" si="30"/>
        <v>0.38026403444444445</v>
      </c>
      <c r="AB85" s="50">
        <f t="shared" si="31"/>
        <v>3965</v>
      </c>
      <c r="AC85" s="50">
        <f t="shared" si="32"/>
        <v>2003</v>
      </c>
      <c r="AD85" s="50">
        <f t="shared" si="33"/>
        <v>8</v>
      </c>
      <c r="AE85" s="56">
        <f t="shared" si="34"/>
        <v>200308</v>
      </c>
      <c r="AF85" s="56">
        <f t="shared" si="35"/>
        <v>33</v>
      </c>
      <c r="AG85" s="58">
        <f t="shared" si="41"/>
        <v>2</v>
      </c>
      <c r="AH85" s="56">
        <f t="shared" si="36"/>
        <v>10</v>
      </c>
      <c r="AI85" s="53">
        <f t="shared" si="37"/>
        <v>0.7423334788888889</v>
      </c>
      <c r="AJ85" s="56">
        <f t="shared" si="38"/>
        <v>23.35</v>
      </c>
    </row>
    <row r="86" spans="1:36" x14ac:dyDescent="0.25">
      <c r="A86" s="50">
        <v>85</v>
      </c>
      <c r="B86" s="51">
        <v>37843</v>
      </c>
      <c r="C86" s="52" t="s">
        <v>0</v>
      </c>
      <c r="D86" s="50" t="s">
        <v>1224</v>
      </c>
      <c r="E86" s="50">
        <v>12.5</v>
      </c>
      <c r="F86" s="50">
        <v>0</v>
      </c>
      <c r="G86" s="50">
        <v>37</v>
      </c>
      <c r="H86" s="50">
        <v>20</v>
      </c>
      <c r="I86" s="53">
        <f t="shared" si="22"/>
        <v>2.5925925925925925E-2</v>
      </c>
      <c r="J86" s="54">
        <f t="shared" si="23"/>
        <v>2.0740740740740741E-3</v>
      </c>
      <c r="K86" s="50" t="s">
        <v>561</v>
      </c>
      <c r="L86" s="50" t="s">
        <v>509</v>
      </c>
      <c r="M86" s="55">
        <f t="shared" si="24"/>
        <v>20.08928571428573</v>
      </c>
      <c r="N86" s="50">
        <v>0</v>
      </c>
      <c r="S86" s="151">
        <f t="shared" si="25"/>
        <v>0.23229629629629631</v>
      </c>
      <c r="T86" s="151">
        <f t="shared" si="26"/>
        <v>0.11614814814814815</v>
      </c>
      <c r="V86" s="393">
        <f t="shared" si="39"/>
        <v>0</v>
      </c>
      <c r="W86" s="393">
        <f t="shared" si="40"/>
        <v>0</v>
      </c>
      <c r="X86" s="53">
        <f t="shared" si="27"/>
        <v>5.4340740740740738E-2</v>
      </c>
      <c r="Y86" s="53">
        <f t="shared" si="28"/>
        <v>9.0729920740740738E-2</v>
      </c>
      <c r="Z86" s="53">
        <f t="shared" si="29"/>
        <v>2.7170370370370369E-2</v>
      </c>
      <c r="AA86" s="53">
        <f t="shared" si="30"/>
        <v>4.5364960370370369E-2</v>
      </c>
      <c r="AB86" s="50">
        <f t="shared" si="31"/>
        <v>216</v>
      </c>
      <c r="AC86" s="50">
        <f t="shared" si="32"/>
        <v>2003</v>
      </c>
      <c r="AD86" s="50">
        <f t="shared" si="33"/>
        <v>8</v>
      </c>
      <c r="AE86" s="56">
        <f t="shared" si="34"/>
        <v>200308</v>
      </c>
      <c r="AF86" s="56">
        <f t="shared" si="35"/>
        <v>33</v>
      </c>
      <c r="AG86" s="58">
        <f t="shared" si="41"/>
        <v>0</v>
      </c>
      <c r="AH86" s="56">
        <f t="shared" si="36"/>
        <v>10</v>
      </c>
      <c r="AI86" s="53">
        <f t="shared" si="37"/>
        <v>7.2535330740740742E-2</v>
      </c>
      <c r="AJ86" s="56">
        <f t="shared" si="38"/>
        <v>12.5</v>
      </c>
    </row>
    <row r="87" spans="1:36" x14ac:dyDescent="0.25">
      <c r="A87" s="50">
        <v>86</v>
      </c>
      <c r="B87" s="51">
        <v>37843</v>
      </c>
      <c r="C87" s="52" t="s">
        <v>0</v>
      </c>
      <c r="D87" s="50" t="s">
        <v>1223</v>
      </c>
      <c r="E87" s="50">
        <v>3.5</v>
      </c>
      <c r="F87" s="50">
        <v>0</v>
      </c>
      <c r="G87" s="50">
        <v>33</v>
      </c>
      <c r="H87" s="50">
        <v>41</v>
      </c>
      <c r="I87" s="53">
        <f t="shared" si="22"/>
        <v>2.3391203703703702E-2</v>
      </c>
      <c r="J87" s="54">
        <f t="shared" si="23"/>
        <v>6.6832010582010574E-3</v>
      </c>
      <c r="K87" s="50" t="s">
        <v>547</v>
      </c>
      <c r="L87" s="50" t="s">
        <v>509</v>
      </c>
      <c r="M87" s="55">
        <f t="shared" si="24"/>
        <v>6.2345373577436964</v>
      </c>
      <c r="N87" s="50">
        <v>0</v>
      </c>
      <c r="S87" s="151">
        <f t="shared" si="25"/>
        <v>0.17509986772486769</v>
      </c>
      <c r="T87" s="151">
        <f t="shared" si="26"/>
        <v>8.7549933862433843E-2</v>
      </c>
      <c r="V87" s="393">
        <f t="shared" si="39"/>
        <v>0</v>
      </c>
      <c r="W87" s="393">
        <f t="shared" si="40"/>
        <v>0</v>
      </c>
      <c r="X87" s="53">
        <f t="shared" si="27"/>
        <v>0.17509986772486769</v>
      </c>
      <c r="Y87" s="53">
        <f t="shared" si="28"/>
        <v>0.21148904772486768</v>
      </c>
      <c r="Z87" s="53">
        <f t="shared" si="29"/>
        <v>8.7549933862433843E-2</v>
      </c>
      <c r="AA87" s="53">
        <f t="shared" si="30"/>
        <v>0.10574452386243384</v>
      </c>
      <c r="AB87" s="50">
        <f t="shared" si="31"/>
        <v>1379</v>
      </c>
      <c r="AC87" s="50">
        <f t="shared" si="32"/>
        <v>2003</v>
      </c>
      <c r="AD87" s="50">
        <f t="shared" si="33"/>
        <v>8</v>
      </c>
      <c r="AE87" s="56">
        <f t="shared" si="34"/>
        <v>200308</v>
      </c>
      <c r="AF87" s="56">
        <f t="shared" si="35"/>
        <v>33</v>
      </c>
      <c r="AG87" s="58">
        <f t="shared" si="41"/>
        <v>0</v>
      </c>
      <c r="AH87" s="56">
        <f t="shared" si="36"/>
        <v>10</v>
      </c>
      <c r="AI87" s="53">
        <f t="shared" si="37"/>
        <v>0.1932944577248677</v>
      </c>
      <c r="AJ87" s="56">
        <f t="shared" si="38"/>
        <v>14.944999999999999</v>
      </c>
    </row>
    <row r="88" spans="1:36" x14ac:dyDescent="0.25">
      <c r="A88" s="50">
        <v>87</v>
      </c>
      <c r="B88" s="51">
        <v>37846</v>
      </c>
      <c r="C88" s="52" t="s">
        <v>6</v>
      </c>
      <c r="D88" s="50" t="s">
        <v>1224</v>
      </c>
      <c r="E88" s="50">
        <v>10.5</v>
      </c>
      <c r="F88" s="50">
        <v>0</v>
      </c>
      <c r="G88" s="50">
        <v>36</v>
      </c>
      <c r="H88" s="50">
        <v>53</v>
      </c>
      <c r="I88" s="53">
        <f t="shared" si="22"/>
        <v>2.5613425925925925E-2</v>
      </c>
      <c r="J88" s="54">
        <f t="shared" si="23"/>
        <v>2.4393738977072309E-3</v>
      </c>
      <c r="K88" s="50" t="s">
        <v>561</v>
      </c>
      <c r="L88" s="50" t="s">
        <v>509</v>
      </c>
      <c r="M88" s="55">
        <f t="shared" si="24"/>
        <v>17.08088567555356</v>
      </c>
      <c r="N88" s="50">
        <v>0</v>
      </c>
      <c r="S88" s="151">
        <f t="shared" si="25"/>
        <v>0.27320987654320988</v>
      </c>
      <c r="T88" s="151">
        <f t="shared" si="26"/>
        <v>0.13660493827160494</v>
      </c>
      <c r="V88" s="393">
        <f t="shared" si="39"/>
        <v>0</v>
      </c>
      <c r="W88" s="393">
        <f t="shared" si="40"/>
        <v>0</v>
      </c>
      <c r="X88" s="53">
        <f t="shared" si="27"/>
        <v>6.3911596119929442E-2</v>
      </c>
      <c r="Y88" s="53">
        <f t="shared" si="28"/>
        <v>0.10030077611992944</v>
      </c>
      <c r="Z88" s="53">
        <f t="shared" si="29"/>
        <v>3.1955798059964721E-2</v>
      </c>
      <c r="AA88" s="53">
        <f t="shared" si="30"/>
        <v>5.0150388059964718E-2</v>
      </c>
      <c r="AB88" s="50">
        <f t="shared" si="31"/>
        <v>368</v>
      </c>
      <c r="AC88" s="50">
        <f t="shared" si="32"/>
        <v>2003</v>
      </c>
      <c r="AD88" s="50">
        <f t="shared" si="33"/>
        <v>8</v>
      </c>
      <c r="AE88" s="56">
        <f t="shared" si="34"/>
        <v>200308</v>
      </c>
      <c r="AF88" s="56">
        <f t="shared" si="35"/>
        <v>33</v>
      </c>
      <c r="AG88" s="58">
        <f t="shared" si="41"/>
        <v>2</v>
      </c>
      <c r="AH88" s="56">
        <f t="shared" si="36"/>
        <v>13</v>
      </c>
      <c r="AI88" s="53">
        <f t="shared" si="37"/>
        <v>8.2106186119929439E-2</v>
      </c>
      <c r="AJ88" s="56">
        <f t="shared" si="38"/>
        <v>10.5</v>
      </c>
    </row>
    <row r="89" spans="1:36" x14ac:dyDescent="0.25">
      <c r="A89" s="50">
        <v>88</v>
      </c>
      <c r="B89" s="51">
        <v>37847</v>
      </c>
      <c r="C89" s="52" t="s">
        <v>1</v>
      </c>
      <c r="D89" s="50" t="s">
        <v>1223</v>
      </c>
      <c r="E89" s="50">
        <v>3.5</v>
      </c>
      <c r="F89" s="50">
        <v>0</v>
      </c>
      <c r="G89" s="50">
        <v>38</v>
      </c>
      <c r="H89" s="50">
        <v>4</v>
      </c>
      <c r="I89" s="53">
        <f t="shared" si="22"/>
        <v>2.6435185185185187E-2</v>
      </c>
      <c r="J89" s="54">
        <f t="shared" si="23"/>
        <v>7.5529100529100534E-3</v>
      </c>
      <c r="K89" s="50" t="s">
        <v>548</v>
      </c>
      <c r="L89" s="50" t="s">
        <v>509</v>
      </c>
      <c r="M89" s="55">
        <f t="shared" si="24"/>
        <v>5.516637478108585</v>
      </c>
      <c r="N89" s="50">
        <v>0</v>
      </c>
      <c r="S89" s="151">
        <f t="shared" si="25"/>
        <v>0.19788624338624339</v>
      </c>
      <c r="T89" s="151">
        <f t="shared" si="26"/>
        <v>9.8943121693121694E-2</v>
      </c>
      <c r="V89" s="393">
        <f t="shared" si="39"/>
        <v>0</v>
      </c>
      <c r="W89" s="393">
        <f t="shared" si="40"/>
        <v>0</v>
      </c>
      <c r="X89" s="53">
        <f t="shared" si="27"/>
        <v>0.19788624338624339</v>
      </c>
      <c r="Y89" s="53">
        <f t="shared" si="28"/>
        <v>0.23427542338624338</v>
      </c>
      <c r="Z89" s="53">
        <f t="shared" si="29"/>
        <v>9.8943121693121694E-2</v>
      </c>
      <c r="AA89" s="53">
        <f t="shared" si="30"/>
        <v>0.11713771169312169</v>
      </c>
      <c r="AB89" s="50">
        <f t="shared" si="31"/>
        <v>2429</v>
      </c>
      <c r="AC89" s="50">
        <f t="shared" si="32"/>
        <v>2003</v>
      </c>
      <c r="AD89" s="50">
        <f t="shared" si="33"/>
        <v>8</v>
      </c>
      <c r="AE89" s="56">
        <f t="shared" si="34"/>
        <v>200308</v>
      </c>
      <c r="AF89" s="56">
        <f t="shared" si="35"/>
        <v>33</v>
      </c>
      <c r="AG89" s="58">
        <f t="shared" si="41"/>
        <v>0</v>
      </c>
      <c r="AH89" s="56">
        <f t="shared" si="36"/>
        <v>14</v>
      </c>
      <c r="AI89" s="53">
        <f t="shared" si="37"/>
        <v>0.2160808333862434</v>
      </c>
      <c r="AJ89" s="56">
        <f t="shared" si="38"/>
        <v>14.944999999999999</v>
      </c>
    </row>
    <row r="90" spans="1:36" x14ac:dyDescent="0.25">
      <c r="A90" s="50">
        <v>89</v>
      </c>
      <c r="B90" s="51">
        <v>37849</v>
      </c>
      <c r="C90" s="52" t="s">
        <v>5</v>
      </c>
      <c r="D90" s="50" t="s">
        <v>1225</v>
      </c>
      <c r="E90" s="50">
        <v>0.28999999999999998</v>
      </c>
      <c r="F90" s="50">
        <v>0</v>
      </c>
      <c r="G90" s="50">
        <v>10</v>
      </c>
      <c r="H90" s="50">
        <v>14</v>
      </c>
      <c r="I90" s="53">
        <f t="shared" si="22"/>
        <v>7.106481481481481E-3</v>
      </c>
      <c r="J90" s="54">
        <f t="shared" si="23"/>
        <v>2.4505108556832696E-2</v>
      </c>
      <c r="K90" s="50" t="s">
        <v>561</v>
      </c>
      <c r="L90" s="50" t="s">
        <v>509</v>
      </c>
      <c r="M90" s="55">
        <f t="shared" si="24"/>
        <v>1.700325732899024</v>
      </c>
      <c r="N90" s="50">
        <v>0</v>
      </c>
      <c r="S90" s="151">
        <f t="shared" si="25"/>
        <v>5.8812260536398465E-2</v>
      </c>
      <c r="T90" s="151">
        <f t="shared" si="26"/>
        <v>2.9406130268199233E-2</v>
      </c>
      <c r="V90" s="393">
        <f t="shared" si="39"/>
        <v>0</v>
      </c>
      <c r="W90" s="393">
        <f t="shared" si="40"/>
        <v>0</v>
      </c>
      <c r="X90" s="53">
        <f t="shared" si="27"/>
        <v>0.64203384418901666</v>
      </c>
      <c r="Y90" s="53">
        <f t="shared" si="28"/>
        <v>0.67842302418901657</v>
      </c>
      <c r="Z90" s="53">
        <f t="shared" si="29"/>
        <v>0.32101692209450833</v>
      </c>
      <c r="AA90" s="53">
        <f t="shared" si="30"/>
        <v>0.33921151209450828</v>
      </c>
      <c r="AB90" s="50">
        <f t="shared" si="31"/>
        <v>3808</v>
      </c>
      <c r="AC90" s="50">
        <f t="shared" si="32"/>
        <v>2003</v>
      </c>
      <c r="AD90" s="50">
        <f t="shared" si="33"/>
        <v>8</v>
      </c>
      <c r="AE90" s="56">
        <f t="shared" si="34"/>
        <v>200308</v>
      </c>
      <c r="AF90" s="56">
        <f t="shared" si="35"/>
        <v>33</v>
      </c>
      <c r="AG90" s="58">
        <f t="shared" si="41"/>
        <v>1</v>
      </c>
      <c r="AH90" s="56">
        <f t="shared" si="36"/>
        <v>16</v>
      </c>
      <c r="AI90" s="53">
        <f t="shared" si="37"/>
        <v>0.66022843418901656</v>
      </c>
      <c r="AJ90" s="56">
        <f t="shared" si="38"/>
        <v>13.542999999999999</v>
      </c>
    </row>
    <row r="91" spans="1:36" x14ac:dyDescent="0.25">
      <c r="A91" s="50">
        <v>90</v>
      </c>
      <c r="B91" s="51">
        <v>37849</v>
      </c>
      <c r="C91" s="52" t="s">
        <v>5</v>
      </c>
      <c r="D91" s="50" t="s">
        <v>1224</v>
      </c>
      <c r="E91" s="50">
        <v>12</v>
      </c>
      <c r="F91" s="50">
        <v>0</v>
      </c>
      <c r="G91" s="50">
        <v>44</v>
      </c>
      <c r="H91" s="50">
        <v>31</v>
      </c>
      <c r="I91" s="53">
        <f t="shared" si="22"/>
        <v>3.0914351851851849E-2</v>
      </c>
      <c r="J91" s="54">
        <f t="shared" si="23"/>
        <v>2.5761959876543206E-3</v>
      </c>
      <c r="K91" s="50" t="s">
        <v>561</v>
      </c>
      <c r="L91" s="50" t="s">
        <v>509</v>
      </c>
      <c r="M91" s="55">
        <f t="shared" si="24"/>
        <v>16.173717708723341</v>
      </c>
      <c r="N91" s="50">
        <v>0</v>
      </c>
      <c r="S91" s="151">
        <f t="shared" si="25"/>
        <v>0.28853395061728393</v>
      </c>
      <c r="T91" s="151">
        <f t="shared" si="26"/>
        <v>0.14426697530864196</v>
      </c>
      <c r="V91" s="393">
        <f t="shared" si="39"/>
        <v>0</v>
      </c>
      <c r="W91" s="393">
        <f t="shared" si="40"/>
        <v>0</v>
      </c>
      <c r="X91" s="53">
        <f t="shared" si="27"/>
        <v>6.7496334876543204E-2</v>
      </c>
      <c r="Y91" s="53">
        <f t="shared" si="28"/>
        <v>0.1038855148765432</v>
      </c>
      <c r="Z91" s="53">
        <f t="shared" si="29"/>
        <v>3.3748167438271602E-2</v>
      </c>
      <c r="AA91" s="53">
        <f t="shared" si="30"/>
        <v>5.1942757438271599E-2</v>
      </c>
      <c r="AB91" s="50">
        <f t="shared" si="31"/>
        <v>453</v>
      </c>
      <c r="AC91" s="50">
        <f t="shared" si="32"/>
        <v>2003</v>
      </c>
      <c r="AD91" s="50">
        <f t="shared" si="33"/>
        <v>8</v>
      </c>
      <c r="AE91" s="56">
        <f t="shared" si="34"/>
        <v>200308</v>
      </c>
      <c r="AF91" s="56">
        <f t="shared" si="35"/>
        <v>33</v>
      </c>
      <c r="AG91" s="58">
        <f t="shared" si="41"/>
        <v>0</v>
      </c>
      <c r="AH91" s="56">
        <f t="shared" si="36"/>
        <v>16</v>
      </c>
      <c r="AI91" s="53">
        <f t="shared" si="37"/>
        <v>8.5690924876543201E-2</v>
      </c>
      <c r="AJ91" s="56">
        <f t="shared" si="38"/>
        <v>12</v>
      </c>
    </row>
    <row r="92" spans="1:36" x14ac:dyDescent="0.25">
      <c r="A92" s="50">
        <v>91</v>
      </c>
      <c r="B92" s="51">
        <v>37849</v>
      </c>
      <c r="C92" s="52" t="s">
        <v>5</v>
      </c>
      <c r="D92" s="50" t="s">
        <v>1223</v>
      </c>
      <c r="E92" s="50">
        <v>3.1</v>
      </c>
      <c r="F92" s="50">
        <v>0</v>
      </c>
      <c r="G92" s="50">
        <v>37</v>
      </c>
      <c r="H92" s="50">
        <v>16</v>
      </c>
      <c r="I92" s="53">
        <f t="shared" si="22"/>
        <v>2.5879629629629627E-2</v>
      </c>
      <c r="J92" s="54">
        <f t="shared" si="23"/>
        <v>8.3482676224611706E-3</v>
      </c>
      <c r="K92" s="50" t="s">
        <v>548</v>
      </c>
      <c r="L92" s="50" t="s">
        <v>509</v>
      </c>
      <c r="M92" s="55">
        <f t="shared" si="24"/>
        <v>4.9910554561717388</v>
      </c>
      <c r="N92" s="50">
        <v>0</v>
      </c>
      <c r="S92" s="151">
        <f t="shared" si="25"/>
        <v>0.21872461170848267</v>
      </c>
      <c r="T92" s="151">
        <f t="shared" si="26"/>
        <v>0.10936230585424134</v>
      </c>
      <c r="V92" s="393">
        <f t="shared" si="39"/>
        <v>0</v>
      </c>
      <c r="W92" s="393">
        <f t="shared" si="40"/>
        <v>0</v>
      </c>
      <c r="X92" s="53">
        <f t="shared" si="27"/>
        <v>0.21872461170848267</v>
      </c>
      <c r="Y92" s="53">
        <f t="shared" si="28"/>
        <v>0.2551137917084827</v>
      </c>
      <c r="Z92" s="53">
        <f t="shared" si="29"/>
        <v>0.10936230585424134</v>
      </c>
      <c r="AA92" s="53">
        <f t="shared" si="30"/>
        <v>0.12755689585424135</v>
      </c>
      <c r="AB92" s="50">
        <f t="shared" si="31"/>
        <v>3030</v>
      </c>
      <c r="AC92" s="50">
        <f t="shared" si="32"/>
        <v>2003</v>
      </c>
      <c r="AD92" s="50">
        <f t="shared" si="33"/>
        <v>8</v>
      </c>
      <c r="AE92" s="56">
        <f t="shared" si="34"/>
        <v>200308</v>
      </c>
      <c r="AF92" s="56">
        <f t="shared" si="35"/>
        <v>33</v>
      </c>
      <c r="AG92" s="58">
        <f t="shared" si="41"/>
        <v>0</v>
      </c>
      <c r="AH92" s="56">
        <f t="shared" si="36"/>
        <v>16</v>
      </c>
      <c r="AI92" s="53">
        <f t="shared" si="37"/>
        <v>0.23691920170848269</v>
      </c>
      <c r="AJ92" s="56">
        <f t="shared" si="38"/>
        <v>13.236999999999998</v>
      </c>
    </row>
    <row r="93" spans="1:36" x14ac:dyDescent="0.25">
      <c r="A93" s="50">
        <v>92</v>
      </c>
      <c r="B93" s="51">
        <v>37851</v>
      </c>
      <c r="C93" s="52" t="s">
        <v>3</v>
      </c>
      <c r="D93" s="50" t="s">
        <v>1225</v>
      </c>
      <c r="E93" s="50">
        <v>0.25</v>
      </c>
      <c r="F93" s="50">
        <v>0</v>
      </c>
      <c r="G93" s="50">
        <v>10</v>
      </c>
      <c r="H93" s="50">
        <v>55</v>
      </c>
      <c r="I93" s="53">
        <f t="shared" si="22"/>
        <v>7.5810185185185182E-3</v>
      </c>
      <c r="J93" s="54">
        <f t="shared" si="23"/>
        <v>3.0324074074074073E-2</v>
      </c>
      <c r="K93" s="50" t="s">
        <v>561</v>
      </c>
      <c r="L93" s="50" t="s">
        <v>509</v>
      </c>
      <c r="M93" s="55">
        <f t="shared" si="24"/>
        <v>1.3740458015267187</v>
      </c>
      <c r="N93" s="50">
        <v>0</v>
      </c>
      <c r="S93" s="151">
        <f t="shared" si="25"/>
        <v>7.2777777777777775E-2</v>
      </c>
      <c r="T93" s="151">
        <f t="shared" si="26"/>
        <v>3.6388888888888887E-2</v>
      </c>
      <c r="V93" s="393">
        <f t="shared" si="39"/>
        <v>0</v>
      </c>
      <c r="W93" s="393">
        <f t="shared" si="40"/>
        <v>0</v>
      </c>
      <c r="X93" s="53">
        <f t="shared" si="27"/>
        <v>0.79449074074074066</v>
      </c>
      <c r="Y93" s="53">
        <f t="shared" si="28"/>
        <v>0.83087992074074069</v>
      </c>
      <c r="Z93" s="53">
        <f t="shared" si="29"/>
        <v>0.39724537037037033</v>
      </c>
      <c r="AA93" s="53">
        <f t="shared" si="30"/>
        <v>0.41543996037037034</v>
      </c>
      <c r="AB93" s="50">
        <f t="shared" si="31"/>
        <v>4035</v>
      </c>
      <c r="AC93" s="50">
        <f t="shared" si="32"/>
        <v>2003</v>
      </c>
      <c r="AD93" s="50">
        <f t="shared" si="33"/>
        <v>8</v>
      </c>
      <c r="AE93" s="56">
        <f t="shared" si="34"/>
        <v>200308</v>
      </c>
      <c r="AF93" s="56">
        <f t="shared" si="35"/>
        <v>34</v>
      </c>
      <c r="AG93" s="58">
        <f t="shared" si="41"/>
        <v>1</v>
      </c>
      <c r="AH93" s="56">
        <f t="shared" si="36"/>
        <v>18</v>
      </c>
      <c r="AI93" s="53">
        <f t="shared" si="37"/>
        <v>0.81268533074074067</v>
      </c>
      <c r="AJ93" s="56">
        <f t="shared" si="38"/>
        <v>11.675000000000001</v>
      </c>
    </row>
    <row r="94" spans="1:36" x14ac:dyDescent="0.25">
      <c r="A94" s="50">
        <v>93</v>
      </c>
      <c r="B94" s="51">
        <v>37853</v>
      </c>
      <c r="C94" s="52" t="s">
        <v>6</v>
      </c>
      <c r="D94" s="50" t="s">
        <v>1223</v>
      </c>
      <c r="E94" s="50">
        <v>4.125</v>
      </c>
      <c r="F94" s="50">
        <v>0</v>
      </c>
      <c r="G94" s="50">
        <v>49</v>
      </c>
      <c r="H94" s="50">
        <v>53</v>
      </c>
      <c r="I94" s="53">
        <f t="shared" si="22"/>
        <v>3.4641203703703702E-2</v>
      </c>
      <c r="J94" s="54">
        <f t="shared" si="23"/>
        <v>8.39786756453423E-3</v>
      </c>
      <c r="K94" s="50" t="s">
        <v>547</v>
      </c>
      <c r="L94" s="50" t="s">
        <v>509</v>
      </c>
      <c r="M94" s="55">
        <f t="shared" si="24"/>
        <v>4.9615770130304089</v>
      </c>
      <c r="N94" s="50">
        <v>0</v>
      </c>
      <c r="S94" s="151">
        <f t="shared" si="25"/>
        <v>0.22002413019079681</v>
      </c>
      <c r="T94" s="151">
        <f t="shared" si="26"/>
        <v>0.1100120650953984</v>
      </c>
      <c r="V94" s="393">
        <f t="shared" si="39"/>
        <v>0</v>
      </c>
      <c r="W94" s="393">
        <f t="shared" si="40"/>
        <v>0</v>
      </c>
      <c r="X94" s="53">
        <f t="shared" si="27"/>
        <v>0.22002413019079681</v>
      </c>
      <c r="Y94" s="53">
        <f t="shared" si="28"/>
        <v>0.25641331019079683</v>
      </c>
      <c r="Z94" s="53">
        <f t="shared" si="29"/>
        <v>0.1100120650953984</v>
      </c>
      <c r="AA94" s="53">
        <f t="shared" si="30"/>
        <v>0.12820665509539841</v>
      </c>
      <c r="AB94" s="50">
        <f t="shared" si="31"/>
        <v>3051</v>
      </c>
      <c r="AC94" s="50">
        <f t="shared" si="32"/>
        <v>2003</v>
      </c>
      <c r="AD94" s="50">
        <f t="shared" si="33"/>
        <v>8</v>
      </c>
      <c r="AE94" s="56">
        <f t="shared" si="34"/>
        <v>200308</v>
      </c>
      <c r="AF94" s="56">
        <f t="shared" si="35"/>
        <v>34</v>
      </c>
      <c r="AG94" s="58">
        <f t="shared" si="41"/>
        <v>1</v>
      </c>
      <c r="AH94" s="56">
        <f t="shared" si="36"/>
        <v>20</v>
      </c>
      <c r="AI94" s="53">
        <f t="shared" si="37"/>
        <v>0.23821872019079682</v>
      </c>
      <c r="AJ94" s="56">
        <f t="shared" si="38"/>
        <v>17.61375</v>
      </c>
    </row>
    <row r="95" spans="1:36" x14ac:dyDescent="0.25">
      <c r="A95" s="50">
        <v>94</v>
      </c>
      <c r="B95" s="51">
        <v>37854</v>
      </c>
      <c r="C95" s="52" t="s">
        <v>1</v>
      </c>
      <c r="D95" s="50" t="s">
        <v>1223</v>
      </c>
      <c r="E95" s="50">
        <v>4.125</v>
      </c>
      <c r="F95" s="50">
        <v>0</v>
      </c>
      <c r="G95" s="50">
        <v>45</v>
      </c>
      <c r="H95" s="50">
        <v>48</v>
      </c>
      <c r="I95" s="53">
        <f t="shared" si="22"/>
        <v>3.1805555555555552E-2</v>
      </c>
      <c r="J95" s="54">
        <f t="shared" si="23"/>
        <v>7.7104377104377092E-3</v>
      </c>
      <c r="K95" s="50" t="s">
        <v>547</v>
      </c>
      <c r="L95" s="50" t="s">
        <v>509</v>
      </c>
      <c r="M95" s="55">
        <f t="shared" si="24"/>
        <v>5.4039301310043717</v>
      </c>
      <c r="N95" s="50">
        <v>0</v>
      </c>
      <c r="S95" s="151">
        <f t="shared" si="25"/>
        <v>0.20201346801346798</v>
      </c>
      <c r="T95" s="151">
        <f t="shared" si="26"/>
        <v>0.10100673400673399</v>
      </c>
      <c r="V95" s="393">
        <f t="shared" si="39"/>
        <v>0</v>
      </c>
      <c r="W95" s="393">
        <f t="shared" si="40"/>
        <v>0</v>
      </c>
      <c r="X95" s="53">
        <f t="shared" si="27"/>
        <v>0.20201346801346798</v>
      </c>
      <c r="Y95" s="53">
        <f t="shared" si="28"/>
        <v>0.23840264801346797</v>
      </c>
      <c r="Z95" s="53">
        <f t="shared" si="29"/>
        <v>0.10100673400673399</v>
      </c>
      <c r="AA95" s="53">
        <f t="shared" si="30"/>
        <v>0.11920132400673399</v>
      </c>
      <c r="AB95" s="50">
        <f t="shared" si="31"/>
        <v>2574</v>
      </c>
      <c r="AC95" s="50">
        <f t="shared" si="32"/>
        <v>2003</v>
      </c>
      <c r="AD95" s="50">
        <f t="shared" si="33"/>
        <v>8</v>
      </c>
      <c r="AE95" s="56">
        <f t="shared" si="34"/>
        <v>200308</v>
      </c>
      <c r="AF95" s="56">
        <f t="shared" si="35"/>
        <v>34</v>
      </c>
      <c r="AG95" s="58">
        <f t="shared" si="41"/>
        <v>0</v>
      </c>
      <c r="AH95" s="56">
        <f t="shared" si="36"/>
        <v>21</v>
      </c>
      <c r="AI95" s="53">
        <f t="shared" si="37"/>
        <v>0.22020805801346799</v>
      </c>
      <c r="AJ95" s="56">
        <f t="shared" si="38"/>
        <v>17.61375</v>
      </c>
    </row>
    <row r="96" spans="1:36" x14ac:dyDescent="0.25">
      <c r="A96" s="50">
        <v>95</v>
      </c>
      <c r="B96" s="51">
        <v>37855</v>
      </c>
      <c r="C96" s="52" t="s">
        <v>2</v>
      </c>
      <c r="D96" s="50" t="s">
        <v>1224</v>
      </c>
      <c r="E96" s="50">
        <v>10.5</v>
      </c>
      <c r="F96" s="50">
        <v>0</v>
      </c>
      <c r="G96" s="50">
        <v>41</v>
      </c>
      <c r="H96" s="50">
        <v>44</v>
      </c>
      <c r="I96" s="53">
        <f t="shared" si="22"/>
        <v>2.8981481481481483E-2</v>
      </c>
      <c r="J96" s="54">
        <f t="shared" si="23"/>
        <v>2.7601410934744268E-3</v>
      </c>
      <c r="K96" s="50" t="s">
        <v>561</v>
      </c>
      <c r="L96" s="50" t="s">
        <v>509</v>
      </c>
      <c r="M96" s="55">
        <f t="shared" si="24"/>
        <v>15.095846645367423</v>
      </c>
      <c r="N96" s="50">
        <v>0</v>
      </c>
      <c r="S96" s="151">
        <f t="shared" si="25"/>
        <v>0.3091358024691358</v>
      </c>
      <c r="T96" s="151">
        <f t="shared" si="26"/>
        <v>0.1545679012345679</v>
      </c>
      <c r="V96" s="393">
        <f t="shared" si="39"/>
        <v>0</v>
      </c>
      <c r="W96" s="393">
        <f t="shared" si="40"/>
        <v>0</v>
      </c>
      <c r="X96" s="53">
        <f t="shared" si="27"/>
        <v>7.2315696649029981E-2</v>
      </c>
      <c r="Y96" s="53">
        <f t="shared" si="28"/>
        <v>0.10870487664902999</v>
      </c>
      <c r="Z96" s="53">
        <f t="shared" si="29"/>
        <v>3.6157848324514991E-2</v>
      </c>
      <c r="AA96" s="53">
        <f t="shared" si="30"/>
        <v>5.4352438324514994E-2</v>
      </c>
      <c r="AB96" s="50">
        <f t="shared" si="31"/>
        <v>579</v>
      </c>
      <c r="AC96" s="50">
        <f t="shared" si="32"/>
        <v>2003</v>
      </c>
      <c r="AD96" s="50">
        <f t="shared" si="33"/>
        <v>8</v>
      </c>
      <c r="AE96" s="56">
        <f t="shared" si="34"/>
        <v>200308</v>
      </c>
      <c r="AF96" s="56">
        <f t="shared" si="35"/>
        <v>34</v>
      </c>
      <c r="AG96" s="58">
        <f t="shared" si="41"/>
        <v>0</v>
      </c>
      <c r="AH96" s="56">
        <f t="shared" si="36"/>
        <v>22</v>
      </c>
      <c r="AI96" s="53">
        <f t="shared" si="37"/>
        <v>9.0510286649029992E-2</v>
      </c>
      <c r="AJ96" s="56">
        <f t="shared" si="38"/>
        <v>10.5</v>
      </c>
    </row>
    <row r="97" spans="1:36" x14ac:dyDescent="0.25">
      <c r="A97" s="50">
        <v>96</v>
      </c>
      <c r="B97" s="51">
        <v>37856</v>
      </c>
      <c r="C97" s="52" t="s">
        <v>5</v>
      </c>
      <c r="D97" s="50" t="s">
        <v>1223</v>
      </c>
      <c r="E97" s="50">
        <v>2.125</v>
      </c>
      <c r="F97" s="50">
        <v>0</v>
      </c>
      <c r="G97" s="50">
        <v>20</v>
      </c>
      <c r="H97" s="50">
        <v>10</v>
      </c>
      <c r="I97" s="53">
        <f t="shared" si="22"/>
        <v>1.4004629629629631E-2</v>
      </c>
      <c r="J97" s="54">
        <f t="shared" si="23"/>
        <v>6.5904139433551204E-3</v>
      </c>
      <c r="K97" s="50" t="s">
        <v>547</v>
      </c>
      <c r="L97" s="50" t="s">
        <v>17</v>
      </c>
      <c r="M97" s="55">
        <f t="shared" si="24"/>
        <v>6.3223140495867813</v>
      </c>
      <c r="N97" s="50">
        <v>0</v>
      </c>
      <c r="S97" s="151">
        <f t="shared" si="25"/>
        <v>0.17266884531590415</v>
      </c>
      <c r="T97" s="151">
        <f t="shared" si="26"/>
        <v>8.6334422657952076E-2</v>
      </c>
      <c r="V97" s="393">
        <f t="shared" si="39"/>
        <v>0</v>
      </c>
      <c r="W97" s="393">
        <f t="shared" si="40"/>
        <v>0</v>
      </c>
      <c r="X97" s="53">
        <f t="shared" si="27"/>
        <v>0.17266884531590415</v>
      </c>
      <c r="Y97" s="53">
        <f t="shared" si="28"/>
        <v>0.20905802531590414</v>
      </c>
      <c r="Z97" s="53">
        <f t="shared" si="29"/>
        <v>8.6334422657952076E-2</v>
      </c>
      <c r="AA97" s="53">
        <f t="shared" si="30"/>
        <v>0.10452901265795207</v>
      </c>
      <c r="AB97" s="50">
        <f t="shared" si="31"/>
        <v>1283</v>
      </c>
      <c r="AC97" s="50">
        <f t="shared" si="32"/>
        <v>2003</v>
      </c>
      <c r="AD97" s="50">
        <f t="shared" si="33"/>
        <v>8</v>
      </c>
      <c r="AE97" s="56">
        <f t="shared" si="34"/>
        <v>200308</v>
      </c>
      <c r="AF97" s="56">
        <f t="shared" si="35"/>
        <v>34</v>
      </c>
      <c r="AG97" s="58">
        <f t="shared" si="41"/>
        <v>0</v>
      </c>
      <c r="AH97" s="56">
        <f t="shared" si="36"/>
        <v>23</v>
      </c>
      <c r="AI97" s="53">
        <f t="shared" si="37"/>
        <v>0.19086343531590416</v>
      </c>
      <c r="AJ97" s="56">
        <f t="shared" si="38"/>
        <v>9.0737499999999986</v>
      </c>
    </row>
    <row r="98" spans="1:36" x14ac:dyDescent="0.25">
      <c r="A98" s="50">
        <v>97</v>
      </c>
      <c r="B98" s="51">
        <v>37857</v>
      </c>
      <c r="C98" s="52" t="s">
        <v>0</v>
      </c>
      <c r="D98" s="50" t="s">
        <v>1224</v>
      </c>
      <c r="E98" s="50">
        <v>25</v>
      </c>
      <c r="F98" s="50">
        <v>1</v>
      </c>
      <c r="G98" s="50">
        <v>56</v>
      </c>
      <c r="H98" s="50">
        <v>27</v>
      </c>
      <c r="I98" s="53">
        <f t="shared" si="22"/>
        <v>8.0868055555555554E-2</v>
      </c>
      <c r="J98" s="54">
        <f t="shared" si="23"/>
        <v>3.2347222222222222E-3</v>
      </c>
      <c r="K98" s="50" t="s">
        <v>561</v>
      </c>
      <c r="L98" s="50" t="s">
        <v>509</v>
      </c>
      <c r="M98" s="55">
        <f t="shared" si="24"/>
        <v>12.881064834693012</v>
      </c>
      <c r="N98" s="50">
        <v>0</v>
      </c>
      <c r="S98" s="151">
        <f t="shared" si="25"/>
        <v>0.36228888888888888</v>
      </c>
      <c r="T98" s="151">
        <f t="shared" si="26"/>
        <v>0.18114444444444444</v>
      </c>
      <c r="V98" s="393">
        <f t="shared" si="39"/>
        <v>0</v>
      </c>
      <c r="W98" s="393">
        <f t="shared" si="40"/>
        <v>0</v>
      </c>
      <c r="X98" s="53">
        <f t="shared" si="27"/>
        <v>8.4749722222222212E-2</v>
      </c>
      <c r="Y98" s="53">
        <f t="shared" si="28"/>
        <v>0.12113890222222222</v>
      </c>
      <c r="Z98" s="53">
        <f t="shared" si="29"/>
        <v>4.2374861111111106E-2</v>
      </c>
      <c r="AA98" s="53">
        <f t="shared" si="30"/>
        <v>6.056945111111111E-2</v>
      </c>
      <c r="AB98" s="50">
        <f t="shared" si="31"/>
        <v>847</v>
      </c>
      <c r="AC98" s="50">
        <f t="shared" si="32"/>
        <v>2003</v>
      </c>
      <c r="AD98" s="50">
        <f t="shared" si="33"/>
        <v>8</v>
      </c>
      <c r="AE98" s="56">
        <f t="shared" si="34"/>
        <v>200308</v>
      </c>
      <c r="AF98" s="56">
        <f t="shared" si="35"/>
        <v>35</v>
      </c>
      <c r="AG98" s="58">
        <f t="shared" si="41"/>
        <v>0</v>
      </c>
      <c r="AH98" s="56">
        <f t="shared" si="36"/>
        <v>24</v>
      </c>
      <c r="AI98" s="53">
        <f t="shared" si="37"/>
        <v>0.10294431222222222</v>
      </c>
      <c r="AJ98" s="56">
        <f t="shared" si="38"/>
        <v>25</v>
      </c>
    </row>
    <row r="99" spans="1:36" x14ac:dyDescent="0.25">
      <c r="A99" s="50">
        <v>98</v>
      </c>
      <c r="B99" s="51">
        <v>37859</v>
      </c>
      <c r="C99" s="52" t="s">
        <v>4</v>
      </c>
      <c r="D99" s="50" t="s">
        <v>1223</v>
      </c>
      <c r="E99" s="50">
        <v>3.5</v>
      </c>
      <c r="F99" s="50">
        <v>0</v>
      </c>
      <c r="G99" s="50">
        <v>35</v>
      </c>
      <c r="H99" s="50">
        <v>39</v>
      </c>
      <c r="I99" s="53">
        <f t="shared" si="22"/>
        <v>2.4756944444444443E-2</v>
      </c>
      <c r="J99" s="54">
        <f t="shared" si="23"/>
        <v>7.0734126984126977E-3</v>
      </c>
      <c r="K99" s="50" t="s">
        <v>547</v>
      </c>
      <c r="L99" s="50" t="s">
        <v>509</v>
      </c>
      <c r="M99" s="55">
        <f t="shared" si="24"/>
        <v>5.8906030855540026</v>
      </c>
      <c r="N99" s="50">
        <v>0</v>
      </c>
      <c r="S99" s="151">
        <f t="shared" si="25"/>
        <v>0.18532341269841268</v>
      </c>
      <c r="T99" s="151">
        <f t="shared" si="26"/>
        <v>9.2661706349206341E-2</v>
      </c>
      <c r="V99" s="393">
        <f t="shared" si="39"/>
        <v>0</v>
      </c>
      <c r="W99" s="393">
        <f t="shared" si="40"/>
        <v>0</v>
      </c>
      <c r="X99" s="53">
        <f t="shared" si="27"/>
        <v>0.18532341269841268</v>
      </c>
      <c r="Y99" s="53">
        <f t="shared" si="28"/>
        <v>0.22171259269841265</v>
      </c>
      <c r="Z99" s="53">
        <f t="shared" si="29"/>
        <v>9.2661706349206341E-2</v>
      </c>
      <c r="AA99" s="53">
        <f t="shared" si="30"/>
        <v>0.11085629634920632</v>
      </c>
      <c r="AB99" s="50">
        <f t="shared" si="31"/>
        <v>1879</v>
      </c>
      <c r="AC99" s="50">
        <f t="shared" si="32"/>
        <v>2003</v>
      </c>
      <c r="AD99" s="50">
        <f t="shared" si="33"/>
        <v>8</v>
      </c>
      <c r="AE99" s="56">
        <f t="shared" si="34"/>
        <v>200308</v>
      </c>
      <c r="AF99" s="56">
        <f t="shared" si="35"/>
        <v>35</v>
      </c>
      <c r="AG99" s="58">
        <f t="shared" si="41"/>
        <v>1</v>
      </c>
      <c r="AH99" s="56">
        <f t="shared" si="36"/>
        <v>26</v>
      </c>
      <c r="AI99" s="53">
        <f t="shared" si="37"/>
        <v>0.20351800269841266</v>
      </c>
      <c r="AJ99" s="56">
        <f t="shared" si="38"/>
        <v>14.944999999999999</v>
      </c>
    </row>
    <row r="100" spans="1:36" x14ac:dyDescent="0.25">
      <c r="A100" s="50">
        <v>99</v>
      </c>
      <c r="B100" s="51">
        <v>37860</v>
      </c>
      <c r="C100" s="52" t="s">
        <v>6</v>
      </c>
      <c r="D100" s="50" t="s">
        <v>1224</v>
      </c>
      <c r="E100" s="50">
        <v>15</v>
      </c>
      <c r="F100" s="50">
        <v>0</v>
      </c>
      <c r="G100" s="50">
        <v>51</v>
      </c>
      <c r="H100" s="50">
        <v>58</v>
      </c>
      <c r="I100" s="53">
        <f t="shared" si="22"/>
        <v>3.6087962962962968E-2</v>
      </c>
      <c r="J100" s="54">
        <f t="shared" si="23"/>
        <v>2.4058641975308647E-3</v>
      </c>
      <c r="K100" s="50" t="s">
        <v>561</v>
      </c>
      <c r="L100" s="50" t="s">
        <v>509</v>
      </c>
      <c r="M100" s="55">
        <f t="shared" si="24"/>
        <v>17.318794098781279</v>
      </c>
      <c r="N100" s="50">
        <v>0</v>
      </c>
      <c r="S100" s="151">
        <f t="shared" si="25"/>
        <v>0.26945679012345686</v>
      </c>
      <c r="T100" s="151">
        <f t="shared" si="26"/>
        <v>0.13472839506172843</v>
      </c>
      <c r="V100" s="393">
        <f t="shared" si="39"/>
        <v>0</v>
      </c>
      <c r="W100" s="393">
        <f t="shared" si="40"/>
        <v>0</v>
      </c>
      <c r="X100" s="53">
        <f t="shared" si="27"/>
        <v>6.3033641975308655E-2</v>
      </c>
      <c r="Y100" s="53">
        <f t="shared" si="28"/>
        <v>9.9422821975308662E-2</v>
      </c>
      <c r="Z100" s="53">
        <f t="shared" si="29"/>
        <v>3.1516820987654327E-2</v>
      </c>
      <c r="AA100" s="53">
        <f t="shared" si="30"/>
        <v>4.9711410987654331E-2</v>
      </c>
      <c r="AB100" s="50">
        <f t="shared" si="31"/>
        <v>343</v>
      </c>
      <c r="AC100" s="50">
        <f t="shared" si="32"/>
        <v>2003</v>
      </c>
      <c r="AD100" s="50">
        <f t="shared" si="33"/>
        <v>8</v>
      </c>
      <c r="AE100" s="56">
        <f t="shared" si="34"/>
        <v>200308</v>
      </c>
      <c r="AF100" s="56">
        <f t="shared" si="35"/>
        <v>35</v>
      </c>
      <c r="AG100" s="58">
        <f t="shared" si="41"/>
        <v>0</v>
      </c>
      <c r="AH100" s="56">
        <f t="shared" si="36"/>
        <v>27</v>
      </c>
      <c r="AI100" s="53">
        <f t="shared" si="37"/>
        <v>8.1228231975308651E-2</v>
      </c>
      <c r="AJ100" s="56">
        <f t="shared" si="38"/>
        <v>15</v>
      </c>
    </row>
    <row r="101" spans="1:36" x14ac:dyDescent="0.25">
      <c r="A101" s="50">
        <v>100</v>
      </c>
      <c r="B101" s="51">
        <v>37861</v>
      </c>
      <c r="C101" s="52" t="s">
        <v>1</v>
      </c>
      <c r="D101" s="50" t="s">
        <v>1223</v>
      </c>
      <c r="E101" s="50">
        <v>5</v>
      </c>
      <c r="F101" s="50">
        <v>0</v>
      </c>
      <c r="G101" s="50">
        <v>50</v>
      </c>
      <c r="H101" s="50">
        <v>48</v>
      </c>
      <c r="I101" s="53">
        <f t="shared" si="22"/>
        <v>3.5277777777777776E-2</v>
      </c>
      <c r="J101" s="54">
        <f t="shared" si="23"/>
        <v>7.0555555555555554E-3</v>
      </c>
      <c r="K101" s="50" t="s">
        <v>547</v>
      </c>
      <c r="L101" s="50" t="s">
        <v>509</v>
      </c>
      <c r="M101" s="55">
        <f t="shared" si="24"/>
        <v>5.9055118110236267</v>
      </c>
      <c r="N101" s="50">
        <v>0</v>
      </c>
      <c r="S101" s="151">
        <f t="shared" si="25"/>
        <v>0.18485555555555555</v>
      </c>
      <c r="T101" s="151">
        <f t="shared" si="26"/>
        <v>9.2427777777777775E-2</v>
      </c>
      <c r="V101" s="393">
        <f t="shared" si="39"/>
        <v>0</v>
      </c>
      <c r="W101" s="393">
        <f t="shared" si="40"/>
        <v>0</v>
      </c>
      <c r="X101" s="53">
        <f t="shared" si="27"/>
        <v>0.18485555555555555</v>
      </c>
      <c r="Y101" s="53">
        <f t="shared" si="28"/>
        <v>0.22124473555555552</v>
      </c>
      <c r="Z101" s="53">
        <f t="shared" si="29"/>
        <v>9.2427777777777775E-2</v>
      </c>
      <c r="AA101" s="53">
        <f t="shared" si="30"/>
        <v>0.11062236777777776</v>
      </c>
      <c r="AB101" s="50">
        <f t="shared" si="31"/>
        <v>1846</v>
      </c>
      <c r="AC101" s="50">
        <f t="shared" si="32"/>
        <v>2003</v>
      </c>
      <c r="AD101" s="50">
        <f t="shared" si="33"/>
        <v>8</v>
      </c>
      <c r="AE101" s="56">
        <f t="shared" si="34"/>
        <v>200308</v>
      </c>
      <c r="AF101" s="56">
        <f t="shared" si="35"/>
        <v>35</v>
      </c>
      <c r="AG101" s="58">
        <f t="shared" si="41"/>
        <v>0</v>
      </c>
      <c r="AH101" s="56">
        <f t="shared" si="36"/>
        <v>28</v>
      </c>
      <c r="AI101" s="53">
        <f t="shared" si="37"/>
        <v>0.20305014555555553</v>
      </c>
      <c r="AJ101" s="56">
        <f t="shared" si="38"/>
        <v>21.349999999999998</v>
      </c>
    </row>
    <row r="102" spans="1:36" x14ac:dyDescent="0.25">
      <c r="A102" s="50">
        <v>101</v>
      </c>
      <c r="B102" s="51">
        <v>37862</v>
      </c>
      <c r="C102" s="52" t="s">
        <v>2</v>
      </c>
      <c r="D102" s="50" t="s">
        <v>1224</v>
      </c>
      <c r="E102" s="50">
        <v>10.5</v>
      </c>
      <c r="F102" s="50">
        <v>0</v>
      </c>
      <c r="G102" s="50">
        <v>46</v>
      </c>
      <c r="H102" s="50">
        <v>50</v>
      </c>
      <c r="I102" s="53">
        <f t="shared" si="22"/>
        <v>3.2523148148148148E-2</v>
      </c>
      <c r="J102" s="54">
        <f t="shared" si="23"/>
        <v>3.0974426807760143E-3</v>
      </c>
      <c r="K102" s="50" t="s">
        <v>561</v>
      </c>
      <c r="L102" s="50" t="s">
        <v>509</v>
      </c>
      <c r="M102" s="55">
        <f t="shared" si="24"/>
        <v>13.451957295373676</v>
      </c>
      <c r="N102" s="50">
        <v>0</v>
      </c>
      <c r="S102" s="151">
        <f t="shared" si="25"/>
        <v>0.3469135802469136</v>
      </c>
      <c r="T102" s="151">
        <f t="shared" si="26"/>
        <v>0.1734567901234568</v>
      </c>
      <c r="V102" s="393">
        <f t="shared" si="39"/>
        <v>0</v>
      </c>
      <c r="W102" s="393">
        <f t="shared" si="40"/>
        <v>0</v>
      </c>
      <c r="X102" s="53">
        <f t="shared" si="27"/>
        <v>8.1152998236331569E-2</v>
      </c>
      <c r="Y102" s="53">
        <f t="shared" si="28"/>
        <v>0.11754217823633158</v>
      </c>
      <c r="Z102" s="53">
        <f t="shared" si="29"/>
        <v>4.0576499118165785E-2</v>
      </c>
      <c r="AA102" s="53">
        <f t="shared" si="30"/>
        <v>5.8771089118165788E-2</v>
      </c>
      <c r="AB102" s="50">
        <f t="shared" si="31"/>
        <v>793</v>
      </c>
      <c r="AC102" s="50">
        <f t="shared" si="32"/>
        <v>2003</v>
      </c>
      <c r="AD102" s="50">
        <f t="shared" si="33"/>
        <v>8</v>
      </c>
      <c r="AE102" s="56">
        <f t="shared" si="34"/>
        <v>200308</v>
      </c>
      <c r="AF102" s="56">
        <f t="shared" si="35"/>
        <v>35</v>
      </c>
      <c r="AG102" s="58">
        <f t="shared" si="41"/>
        <v>0</v>
      </c>
      <c r="AH102" s="56">
        <f t="shared" si="36"/>
        <v>29</v>
      </c>
      <c r="AI102" s="53">
        <f t="shared" si="37"/>
        <v>9.934758823633158E-2</v>
      </c>
      <c r="AJ102" s="56">
        <f t="shared" si="38"/>
        <v>10.5</v>
      </c>
    </row>
    <row r="103" spans="1:36" x14ac:dyDescent="0.25">
      <c r="A103" s="50">
        <v>102</v>
      </c>
      <c r="B103" s="51">
        <v>37863</v>
      </c>
      <c r="C103" s="52" t="s">
        <v>5</v>
      </c>
      <c r="D103" s="50" t="s">
        <v>1223</v>
      </c>
      <c r="E103" s="50">
        <v>3.1</v>
      </c>
      <c r="F103" s="50">
        <v>0</v>
      </c>
      <c r="G103" s="50">
        <v>26</v>
      </c>
      <c r="H103" s="50">
        <v>14</v>
      </c>
      <c r="I103" s="53">
        <f t="shared" si="22"/>
        <v>1.8217592592592594E-2</v>
      </c>
      <c r="J103" s="54">
        <f t="shared" si="23"/>
        <v>5.8766427718040621E-3</v>
      </c>
      <c r="K103" s="50" t="s">
        <v>547</v>
      </c>
      <c r="L103" s="50" t="s">
        <v>114</v>
      </c>
      <c r="M103" s="55">
        <f t="shared" si="24"/>
        <v>7.0902160101651894</v>
      </c>
      <c r="N103" s="50">
        <v>0</v>
      </c>
      <c r="S103" s="151">
        <f t="shared" si="25"/>
        <v>0.15396804062126643</v>
      </c>
      <c r="T103" s="151">
        <f t="shared" si="26"/>
        <v>7.6984020310633214E-2</v>
      </c>
      <c r="V103" s="393">
        <f t="shared" si="39"/>
        <v>0</v>
      </c>
      <c r="W103" s="393">
        <f t="shared" si="40"/>
        <v>0</v>
      </c>
      <c r="X103" s="53">
        <f t="shared" si="27"/>
        <v>0.15396804062126643</v>
      </c>
      <c r="Y103" s="53">
        <f t="shared" si="28"/>
        <v>0.19035722062126642</v>
      </c>
      <c r="Z103" s="53">
        <f t="shared" si="29"/>
        <v>7.6984020310633214E-2</v>
      </c>
      <c r="AA103" s="53">
        <f t="shared" si="30"/>
        <v>9.517861031063321E-2</v>
      </c>
      <c r="AB103" s="50">
        <f t="shared" si="31"/>
        <v>993</v>
      </c>
      <c r="AC103" s="50">
        <f t="shared" si="32"/>
        <v>2003</v>
      </c>
      <c r="AD103" s="50">
        <f t="shared" si="33"/>
        <v>8</v>
      </c>
      <c r="AE103" s="56">
        <f t="shared" si="34"/>
        <v>200308</v>
      </c>
      <c r="AF103" s="56">
        <f t="shared" si="35"/>
        <v>35</v>
      </c>
      <c r="AG103" s="58">
        <f t="shared" si="41"/>
        <v>0</v>
      </c>
      <c r="AH103" s="56">
        <f t="shared" si="36"/>
        <v>30</v>
      </c>
      <c r="AI103" s="53">
        <f t="shared" si="37"/>
        <v>0.17216263062126641</v>
      </c>
      <c r="AJ103" s="56">
        <f t="shared" si="38"/>
        <v>13.236999999999998</v>
      </c>
    </row>
    <row r="104" spans="1:36" x14ac:dyDescent="0.25">
      <c r="A104" s="50">
        <v>103</v>
      </c>
      <c r="B104" s="51">
        <v>37864</v>
      </c>
      <c r="C104" s="52" t="s">
        <v>0</v>
      </c>
      <c r="D104" s="50" t="s">
        <v>1224</v>
      </c>
      <c r="E104" s="50">
        <v>4.3</v>
      </c>
      <c r="F104" s="50">
        <v>0</v>
      </c>
      <c r="G104" s="50">
        <v>30</v>
      </c>
      <c r="H104" s="50">
        <v>0</v>
      </c>
      <c r="I104" s="53">
        <f t="shared" si="22"/>
        <v>2.0833333333333332E-2</v>
      </c>
      <c r="J104" s="54">
        <f t="shared" si="23"/>
        <v>4.8449612403100775E-3</v>
      </c>
      <c r="K104" s="50" t="s">
        <v>452</v>
      </c>
      <c r="L104" s="50" t="s">
        <v>509</v>
      </c>
      <c r="M104" s="55">
        <f t="shared" si="24"/>
        <v>8.6000000000000068</v>
      </c>
      <c r="N104" s="50">
        <v>0</v>
      </c>
      <c r="S104" s="151">
        <f t="shared" si="25"/>
        <v>0.54263565891472865</v>
      </c>
      <c r="T104" s="151">
        <f t="shared" si="26"/>
        <v>0.27131782945736432</v>
      </c>
      <c r="V104" s="393">
        <f t="shared" si="39"/>
        <v>0</v>
      </c>
      <c r="W104" s="393">
        <f t="shared" si="40"/>
        <v>0</v>
      </c>
      <c r="X104" s="53">
        <f t="shared" si="27"/>
        <v>0.12693798449612403</v>
      </c>
      <c r="Y104" s="53">
        <f t="shared" si="28"/>
        <v>0.16332716449612403</v>
      </c>
      <c r="Z104" s="53">
        <f t="shared" si="29"/>
        <v>6.3468992248062017E-2</v>
      </c>
      <c r="AA104" s="53">
        <f t="shared" si="30"/>
        <v>8.1663582248062014E-2</v>
      </c>
      <c r="AB104" s="50">
        <f t="shared" si="31"/>
        <v>948</v>
      </c>
      <c r="AC104" s="50">
        <f t="shared" si="32"/>
        <v>2003</v>
      </c>
      <c r="AD104" s="50">
        <f t="shared" si="33"/>
        <v>8</v>
      </c>
      <c r="AE104" s="56">
        <f t="shared" si="34"/>
        <v>200308</v>
      </c>
      <c r="AF104" s="56">
        <f t="shared" si="35"/>
        <v>36</v>
      </c>
      <c r="AG104" s="58">
        <f t="shared" si="41"/>
        <v>0</v>
      </c>
      <c r="AH104" s="56">
        <f t="shared" si="36"/>
        <v>31</v>
      </c>
      <c r="AI104" s="53">
        <f t="shared" si="37"/>
        <v>0.14513257449612404</v>
      </c>
      <c r="AJ104" s="56">
        <f t="shared" si="38"/>
        <v>4.3</v>
      </c>
    </row>
    <row r="105" spans="1:36" x14ac:dyDescent="0.25">
      <c r="A105" s="50">
        <v>104</v>
      </c>
      <c r="B105" s="51">
        <v>37868</v>
      </c>
      <c r="C105" s="52" t="s">
        <v>1</v>
      </c>
      <c r="D105" s="50" t="s">
        <v>1223</v>
      </c>
      <c r="E105" s="50">
        <v>2.5</v>
      </c>
      <c r="F105" s="50">
        <v>0</v>
      </c>
      <c r="G105" s="50">
        <v>25</v>
      </c>
      <c r="H105" s="50">
        <v>49</v>
      </c>
      <c r="I105" s="53">
        <f t="shared" si="22"/>
        <v>1.7928240740740741E-2</v>
      </c>
      <c r="J105" s="54">
        <f t="shared" si="23"/>
        <v>7.1712962962962963E-3</v>
      </c>
      <c r="K105" s="50" t="s">
        <v>547</v>
      </c>
      <c r="L105" s="50" t="s">
        <v>509</v>
      </c>
      <c r="M105" s="55">
        <f t="shared" si="24"/>
        <v>5.8102001291155627</v>
      </c>
      <c r="N105" s="50">
        <v>0</v>
      </c>
      <c r="S105" s="151">
        <f t="shared" si="25"/>
        <v>0.18788796296296295</v>
      </c>
      <c r="T105" s="151">
        <f t="shared" si="26"/>
        <v>9.3943981481481476E-2</v>
      </c>
      <c r="V105" s="393">
        <f t="shared" si="39"/>
        <v>0</v>
      </c>
      <c r="W105" s="393">
        <f t="shared" si="40"/>
        <v>0</v>
      </c>
      <c r="X105" s="53">
        <f t="shared" si="27"/>
        <v>0.18788796296296295</v>
      </c>
      <c r="Y105" s="53">
        <f t="shared" si="28"/>
        <v>0.22427714296296294</v>
      </c>
      <c r="Z105" s="53">
        <f t="shared" si="29"/>
        <v>9.3943981481481476E-2</v>
      </c>
      <c r="AA105" s="53">
        <f t="shared" si="30"/>
        <v>0.11213857148148147</v>
      </c>
      <c r="AB105" s="50">
        <f t="shared" si="31"/>
        <v>1998</v>
      </c>
      <c r="AC105" s="50">
        <f t="shared" si="32"/>
        <v>2003</v>
      </c>
      <c r="AD105" s="50">
        <f t="shared" si="33"/>
        <v>9</v>
      </c>
      <c r="AE105" s="56">
        <f t="shared" si="34"/>
        <v>200309</v>
      </c>
      <c r="AF105" s="56">
        <f t="shared" si="35"/>
        <v>36</v>
      </c>
      <c r="AG105" s="58">
        <f t="shared" si="41"/>
        <v>3</v>
      </c>
      <c r="AH105" s="56">
        <f t="shared" si="36"/>
        <v>4</v>
      </c>
      <c r="AI105" s="53">
        <f t="shared" si="37"/>
        <v>0.20608255296296296</v>
      </c>
      <c r="AJ105" s="56">
        <f t="shared" si="38"/>
        <v>10.674999999999999</v>
      </c>
    </row>
    <row r="106" spans="1:36" x14ac:dyDescent="0.25">
      <c r="A106" s="50">
        <v>105</v>
      </c>
      <c r="B106" s="51">
        <v>37870</v>
      </c>
      <c r="C106" s="52" t="s">
        <v>5</v>
      </c>
      <c r="D106" s="50" t="s">
        <v>1225</v>
      </c>
      <c r="E106" s="50">
        <v>0.25</v>
      </c>
      <c r="F106" s="50">
        <v>0</v>
      </c>
      <c r="G106" s="50">
        <v>6</v>
      </c>
      <c r="H106" s="50">
        <v>35</v>
      </c>
      <c r="I106" s="53">
        <f t="shared" si="22"/>
        <v>4.5717592592592589E-3</v>
      </c>
      <c r="J106" s="54">
        <f t="shared" si="23"/>
        <v>1.8287037037037036E-2</v>
      </c>
      <c r="K106" s="50" t="s">
        <v>561</v>
      </c>
      <c r="L106" s="50" t="s">
        <v>509</v>
      </c>
      <c r="M106" s="55">
        <f t="shared" si="24"/>
        <v>2.2784810126582298</v>
      </c>
      <c r="N106" s="50">
        <v>0</v>
      </c>
      <c r="S106" s="151">
        <f t="shared" si="25"/>
        <v>4.3888888888888887E-2</v>
      </c>
      <c r="T106" s="151">
        <f t="shared" si="26"/>
        <v>2.1944444444444444E-2</v>
      </c>
      <c r="V106" s="393">
        <f t="shared" si="39"/>
        <v>0</v>
      </c>
      <c r="W106" s="393">
        <f t="shared" si="40"/>
        <v>0</v>
      </c>
      <c r="X106" s="53">
        <f t="shared" si="27"/>
        <v>0.47912037037037031</v>
      </c>
      <c r="Y106" s="53">
        <f t="shared" si="28"/>
        <v>0.51550955037037027</v>
      </c>
      <c r="Z106" s="53">
        <f t="shared" si="29"/>
        <v>0.23956018518518515</v>
      </c>
      <c r="AA106" s="53">
        <f t="shared" si="30"/>
        <v>0.25775477518518514</v>
      </c>
      <c r="AB106" s="50">
        <f t="shared" si="31"/>
        <v>3613</v>
      </c>
      <c r="AC106" s="50">
        <f t="shared" si="32"/>
        <v>2003</v>
      </c>
      <c r="AD106" s="50">
        <f t="shared" si="33"/>
        <v>9</v>
      </c>
      <c r="AE106" s="56">
        <f t="shared" si="34"/>
        <v>200309</v>
      </c>
      <c r="AF106" s="56">
        <f t="shared" si="35"/>
        <v>36</v>
      </c>
      <c r="AG106" s="58">
        <f t="shared" si="41"/>
        <v>1</v>
      </c>
      <c r="AH106" s="56">
        <f t="shared" si="36"/>
        <v>6</v>
      </c>
      <c r="AI106" s="53">
        <f t="shared" si="37"/>
        <v>0.49731496037037026</v>
      </c>
      <c r="AJ106" s="56">
        <f t="shared" si="38"/>
        <v>11.675000000000001</v>
      </c>
    </row>
    <row r="107" spans="1:36" x14ac:dyDescent="0.25">
      <c r="A107" s="50">
        <v>106</v>
      </c>
      <c r="B107" s="51">
        <v>37870</v>
      </c>
      <c r="C107" s="52" t="s">
        <v>5</v>
      </c>
      <c r="D107" s="50" t="s">
        <v>1224</v>
      </c>
      <c r="E107" s="50">
        <v>6.65</v>
      </c>
      <c r="F107" s="50">
        <v>0</v>
      </c>
      <c r="G107" s="50">
        <v>28</v>
      </c>
      <c r="H107" s="50">
        <v>20</v>
      </c>
      <c r="I107" s="53">
        <f t="shared" si="22"/>
        <v>1.9675925925925927E-2</v>
      </c>
      <c r="J107" s="54">
        <f t="shared" si="23"/>
        <v>2.9587858535226955E-3</v>
      </c>
      <c r="K107" s="50" t="s">
        <v>561</v>
      </c>
      <c r="L107" s="50" t="s">
        <v>509</v>
      </c>
      <c r="M107" s="55">
        <f t="shared" si="24"/>
        <v>14.082352941176483</v>
      </c>
      <c r="N107" s="50">
        <v>0</v>
      </c>
      <c r="S107" s="151">
        <f t="shared" si="25"/>
        <v>0.33138401559454189</v>
      </c>
      <c r="T107" s="151">
        <f t="shared" si="26"/>
        <v>0.16569200779727095</v>
      </c>
      <c r="V107" s="393">
        <f t="shared" si="39"/>
        <v>0</v>
      </c>
      <c r="W107" s="393">
        <f t="shared" si="40"/>
        <v>0</v>
      </c>
      <c r="X107" s="53">
        <f t="shared" si="27"/>
        <v>7.7520189362294614E-2</v>
      </c>
      <c r="Y107" s="53">
        <f t="shared" si="28"/>
        <v>0.11390936936229462</v>
      </c>
      <c r="Z107" s="53">
        <f t="shared" si="29"/>
        <v>3.8760094681147307E-2</v>
      </c>
      <c r="AA107" s="53">
        <f t="shared" si="30"/>
        <v>5.6954684681147311E-2</v>
      </c>
      <c r="AB107" s="50">
        <f t="shared" si="31"/>
        <v>719</v>
      </c>
      <c r="AC107" s="50">
        <f t="shared" si="32"/>
        <v>2003</v>
      </c>
      <c r="AD107" s="50">
        <f t="shared" si="33"/>
        <v>9</v>
      </c>
      <c r="AE107" s="56">
        <f t="shared" si="34"/>
        <v>200309</v>
      </c>
      <c r="AF107" s="56">
        <f t="shared" si="35"/>
        <v>36</v>
      </c>
      <c r="AG107" s="58">
        <f t="shared" si="41"/>
        <v>0</v>
      </c>
      <c r="AH107" s="56">
        <f t="shared" si="36"/>
        <v>6</v>
      </c>
      <c r="AI107" s="53">
        <f t="shared" si="37"/>
        <v>9.5714779362294611E-2</v>
      </c>
      <c r="AJ107" s="56">
        <f t="shared" si="38"/>
        <v>6.65</v>
      </c>
    </row>
    <row r="108" spans="1:36" x14ac:dyDescent="0.25">
      <c r="A108" s="50">
        <v>107</v>
      </c>
      <c r="B108" s="51">
        <v>37873</v>
      </c>
      <c r="C108" s="52" t="s">
        <v>4</v>
      </c>
      <c r="D108" s="50" t="s">
        <v>1223</v>
      </c>
      <c r="E108" s="50">
        <v>2</v>
      </c>
      <c r="F108" s="50">
        <v>0</v>
      </c>
      <c r="G108" s="50">
        <v>20</v>
      </c>
      <c r="H108" s="50">
        <v>5</v>
      </c>
      <c r="I108" s="53">
        <f t="shared" si="22"/>
        <v>1.3946759259259258E-2</v>
      </c>
      <c r="J108" s="54">
        <f t="shared" si="23"/>
        <v>6.9733796296296289E-3</v>
      </c>
      <c r="K108" s="50" t="s">
        <v>547</v>
      </c>
      <c r="L108" s="50" t="s">
        <v>17</v>
      </c>
      <c r="M108" s="55">
        <f t="shared" si="24"/>
        <v>5.9751037344398394</v>
      </c>
      <c r="N108" s="50">
        <v>0</v>
      </c>
      <c r="S108" s="151">
        <f t="shared" si="25"/>
        <v>0.18270254629629626</v>
      </c>
      <c r="T108" s="151">
        <f t="shared" si="26"/>
        <v>9.1351273148148129E-2</v>
      </c>
      <c r="V108" s="393">
        <f t="shared" si="39"/>
        <v>0</v>
      </c>
      <c r="W108" s="393">
        <f t="shared" si="40"/>
        <v>0</v>
      </c>
      <c r="X108" s="53">
        <f t="shared" si="27"/>
        <v>0.18270254629629626</v>
      </c>
      <c r="Y108" s="53">
        <f t="shared" si="28"/>
        <v>0.21909172629629625</v>
      </c>
      <c r="Z108" s="53">
        <f t="shared" si="29"/>
        <v>9.1351273148148129E-2</v>
      </c>
      <c r="AA108" s="53">
        <f t="shared" si="30"/>
        <v>0.10954586314814813</v>
      </c>
      <c r="AB108" s="50">
        <f t="shared" si="31"/>
        <v>1770</v>
      </c>
      <c r="AC108" s="50">
        <f t="shared" si="32"/>
        <v>2003</v>
      </c>
      <c r="AD108" s="50">
        <f t="shared" si="33"/>
        <v>9</v>
      </c>
      <c r="AE108" s="56">
        <f t="shared" si="34"/>
        <v>200309</v>
      </c>
      <c r="AF108" s="56">
        <f t="shared" si="35"/>
        <v>37</v>
      </c>
      <c r="AG108" s="58">
        <f t="shared" si="41"/>
        <v>2</v>
      </c>
      <c r="AH108" s="56">
        <f t="shared" si="36"/>
        <v>9</v>
      </c>
      <c r="AI108" s="53">
        <f t="shared" si="37"/>
        <v>0.20089713629629624</v>
      </c>
      <c r="AJ108" s="56">
        <f t="shared" si="38"/>
        <v>8.5399999999999991</v>
      </c>
    </row>
    <row r="109" spans="1:36" x14ac:dyDescent="0.25">
      <c r="A109" s="50">
        <v>108</v>
      </c>
      <c r="B109" s="51">
        <v>37876</v>
      </c>
      <c r="C109" s="52" t="s">
        <v>2</v>
      </c>
      <c r="D109" s="50" t="s">
        <v>1224</v>
      </c>
      <c r="E109" s="50">
        <v>8</v>
      </c>
      <c r="F109" s="50">
        <v>0</v>
      </c>
      <c r="G109" s="50">
        <v>37</v>
      </c>
      <c r="H109" s="50">
        <v>0</v>
      </c>
      <c r="I109" s="53">
        <f t="shared" si="22"/>
        <v>2.5694444444444447E-2</v>
      </c>
      <c r="J109" s="54">
        <f t="shared" si="23"/>
        <v>3.2118055555555559E-3</v>
      </c>
      <c r="K109" s="50" t="s">
        <v>561</v>
      </c>
      <c r="L109" s="50" t="s">
        <v>509</v>
      </c>
      <c r="M109" s="55">
        <f t="shared" si="24"/>
        <v>12.972972972972983</v>
      </c>
      <c r="N109" s="50">
        <v>0</v>
      </c>
      <c r="S109" s="151">
        <f t="shared" si="25"/>
        <v>0.35972222222222228</v>
      </c>
      <c r="T109" s="151">
        <f t="shared" si="26"/>
        <v>0.17986111111111114</v>
      </c>
      <c r="V109" s="393">
        <f t="shared" si="39"/>
        <v>0</v>
      </c>
      <c r="W109" s="393">
        <f t="shared" si="40"/>
        <v>0</v>
      </c>
      <c r="X109" s="53">
        <f t="shared" si="27"/>
        <v>8.4149305555555567E-2</v>
      </c>
      <c r="Y109" s="53">
        <f t="shared" si="28"/>
        <v>0.12053848555555556</v>
      </c>
      <c r="Z109" s="53">
        <f t="shared" si="29"/>
        <v>4.2074652777777784E-2</v>
      </c>
      <c r="AA109" s="53">
        <f t="shared" si="30"/>
        <v>6.026924277777778E-2</v>
      </c>
      <c r="AB109" s="50">
        <f t="shared" si="31"/>
        <v>838</v>
      </c>
      <c r="AC109" s="50">
        <f t="shared" si="32"/>
        <v>2003</v>
      </c>
      <c r="AD109" s="50">
        <f t="shared" si="33"/>
        <v>9</v>
      </c>
      <c r="AE109" s="56">
        <f t="shared" si="34"/>
        <v>200309</v>
      </c>
      <c r="AF109" s="56">
        <f t="shared" si="35"/>
        <v>37</v>
      </c>
      <c r="AG109" s="58">
        <f t="shared" si="41"/>
        <v>2</v>
      </c>
      <c r="AH109" s="56">
        <f t="shared" si="36"/>
        <v>12</v>
      </c>
      <c r="AI109" s="53">
        <f t="shared" si="37"/>
        <v>0.10234389555555556</v>
      </c>
      <c r="AJ109" s="56">
        <f t="shared" si="38"/>
        <v>8</v>
      </c>
    </row>
    <row r="110" spans="1:36" x14ac:dyDescent="0.25">
      <c r="A110" s="50">
        <v>109</v>
      </c>
      <c r="B110" s="51">
        <v>37877</v>
      </c>
      <c r="C110" s="52" t="s">
        <v>5</v>
      </c>
      <c r="D110" s="50" t="s">
        <v>1225</v>
      </c>
      <c r="E110" s="50">
        <v>0.5</v>
      </c>
      <c r="F110" s="50">
        <v>0</v>
      </c>
      <c r="G110" s="50">
        <v>16</v>
      </c>
      <c r="H110" s="50">
        <v>8</v>
      </c>
      <c r="I110" s="53">
        <f t="shared" si="22"/>
        <v>1.1203703703703704E-2</v>
      </c>
      <c r="J110" s="54">
        <f t="shared" si="23"/>
        <v>2.2407407407407407E-2</v>
      </c>
      <c r="K110" s="50" t="s">
        <v>561</v>
      </c>
      <c r="L110" s="50" t="s">
        <v>509</v>
      </c>
      <c r="M110" s="55">
        <f t="shared" si="24"/>
        <v>1.8595041322314065</v>
      </c>
      <c r="N110" s="50">
        <v>0</v>
      </c>
      <c r="S110" s="151">
        <f t="shared" si="25"/>
        <v>5.3777777777777779E-2</v>
      </c>
      <c r="T110" s="151">
        <f t="shared" si="26"/>
        <v>2.6888888888888889E-2</v>
      </c>
      <c r="V110" s="393">
        <f t="shared" si="39"/>
        <v>0</v>
      </c>
      <c r="W110" s="393">
        <f t="shared" si="40"/>
        <v>0</v>
      </c>
      <c r="X110" s="53">
        <f t="shared" si="27"/>
        <v>0.58707407407407408</v>
      </c>
      <c r="Y110" s="53">
        <f t="shared" si="28"/>
        <v>0.62346325407407399</v>
      </c>
      <c r="Z110" s="53">
        <f t="shared" si="29"/>
        <v>0.29353703703703704</v>
      </c>
      <c r="AA110" s="53">
        <f t="shared" si="30"/>
        <v>0.311731627037037</v>
      </c>
      <c r="AB110" s="50">
        <f t="shared" si="31"/>
        <v>3684</v>
      </c>
      <c r="AC110" s="50">
        <f t="shared" si="32"/>
        <v>2003</v>
      </c>
      <c r="AD110" s="50">
        <f t="shared" si="33"/>
        <v>9</v>
      </c>
      <c r="AE110" s="56">
        <f t="shared" si="34"/>
        <v>200309</v>
      </c>
      <c r="AF110" s="56">
        <f t="shared" si="35"/>
        <v>37</v>
      </c>
      <c r="AG110" s="58">
        <f t="shared" si="41"/>
        <v>0</v>
      </c>
      <c r="AH110" s="56">
        <f t="shared" si="36"/>
        <v>13</v>
      </c>
      <c r="AI110" s="53">
        <f t="shared" si="37"/>
        <v>0.60526866407407409</v>
      </c>
      <c r="AJ110" s="56">
        <f t="shared" si="38"/>
        <v>23.35</v>
      </c>
    </row>
    <row r="111" spans="1:36" x14ac:dyDescent="0.25">
      <c r="A111" s="50">
        <v>110</v>
      </c>
      <c r="B111" s="51">
        <v>37877</v>
      </c>
      <c r="C111" s="52" t="s">
        <v>5</v>
      </c>
      <c r="D111" s="50" t="s">
        <v>1224</v>
      </c>
      <c r="E111" s="50">
        <v>13</v>
      </c>
      <c r="F111" s="50">
        <v>0</v>
      </c>
      <c r="G111" s="50">
        <v>44</v>
      </c>
      <c r="H111" s="50">
        <v>4</v>
      </c>
      <c r="I111" s="53">
        <f t="shared" si="22"/>
        <v>3.0601851851851852E-2</v>
      </c>
      <c r="J111" s="54">
        <f t="shared" si="23"/>
        <v>2.3539886039886039E-3</v>
      </c>
      <c r="K111" s="50" t="s">
        <v>561</v>
      </c>
      <c r="L111" s="50" t="s">
        <v>509</v>
      </c>
      <c r="M111" s="55">
        <f t="shared" si="24"/>
        <v>17.700453857791238</v>
      </c>
      <c r="N111" s="50">
        <v>0</v>
      </c>
      <c r="S111" s="151">
        <f t="shared" si="25"/>
        <v>0.26364672364672365</v>
      </c>
      <c r="T111" s="151">
        <f t="shared" si="26"/>
        <v>0.13182336182336182</v>
      </c>
      <c r="V111" s="393">
        <f t="shared" si="39"/>
        <v>0</v>
      </c>
      <c r="W111" s="393">
        <f t="shared" si="40"/>
        <v>0</v>
      </c>
      <c r="X111" s="53">
        <f t="shared" si="27"/>
        <v>6.167450142450142E-2</v>
      </c>
      <c r="Y111" s="53">
        <f t="shared" si="28"/>
        <v>9.806368142450142E-2</v>
      </c>
      <c r="Z111" s="53">
        <f t="shared" si="29"/>
        <v>3.083725071225071E-2</v>
      </c>
      <c r="AA111" s="53">
        <f t="shared" si="30"/>
        <v>4.903184071225071E-2</v>
      </c>
      <c r="AB111" s="50">
        <f t="shared" si="31"/>
        <v>322</v>
      </c>
      <c r="AC111" s="50">
        <f t="shared" si="32"/>
        <v>2003</v>
      </c>
      <c r="AD111" s="50">
        <f t="shared" si="33"/>
        <v>9</v>
      </c>
      <c r="AE111" s="56">
        <f t="shared" si="34"/>
        <v>200309</v>
      </c>
      <c r="AF111" s="56">
        <f t="shared" si="35"/>
        <v>37</v>
      </c>
      <c r="AG111" s="58">
        <f t="shared" si="41"/>
        <v>0</v>
      </c>
      <c r="AH111" s="56">
        <f t="shared" si="36"/>
        <v>13</v>
      </c>
      <c r="AI111" s="53">
        <f t="shared" si="37"/>
        <v>7.9869091424501423E-2</v>
      </c>
      <c r="AJ111" s="56">
        <f t="shared" si="38"/>
        <v>13</v>
      </c>
    </row>
    <row r="112" spans="1:36" x14ac:dyDescent="0.25">
      <c r="A112" s="50">
        <v>111</v>
      </c>
      <c r="B112" s="51">
        <v>37877</v>
      </c>
      <c r="C112" s="52" t="s">
        <v>5</v>
      </c>
      <c r="D112" s="50" t="s">
        <v>1223</v>
      </c>
      <c r="E112" s="50">
        <v>3.1</v>
      </c>
      <c r="F112" s="50">
        <v>0</v>
      </c>
      <c r="G112" s="50">
        <v>31</v>
      </c>
      <c r="H112" s="50">
        <v>6</v>
      </c>
      <c r="I112" s="53">
        <f t="shared" si="22"/>
        <v>2.1597222222222223E-2</v>
      </c>
      <c r="J112" s="54">
        <f t="shared" si="23"/>
        <v>6.9668458781362002E-3</v>
      </c>
      <c r="K112" s="50" t="s">
        <v>547</v>
      </c>
      <c r="L112" s="50" t="s">
        <v>509</v>
      </c>
      <c r="M112" s="55">
        <f t="shared" si="24"/>
        <v>5.9807073954983974</v>
      </c>
      <c r="N112" s="50">
        <v>0</v>
      </c>
      <c r="S112" s="151">
        <f t="shared" si="25"/>
        <v>0.18253136200716844</v>
      </c>
      <c r="T112" s="151">
        <f t="shared" si="26"/>
        <v>9.1265681003584218E-2</v>
      </c>
      <c r="V112" s="393">
        <f t="shared" si="39"/>
        <v>0</v>
      </c>
      <c r="W112" s="393">
        <f t="shared" si="40"/>
        <v>0</v>
      </c>
      <c r="X112" s="53">
        <f t="shared" si="27"/>
        <v>0.18253136200716844</v>
      </c>
      <c r="Y112" s="53">
        <f t="shared" si="28"/>
        <v>0.21892054200716846</v>
      </c>
      <c r="Z112" s="53">
        <f t="shared" si="29"/>
        <v>9.1265681003584218E-2</v>
      </c>
      <c r="AA112" s="53">
        <f t="shared" si="30"/>
        <v>0.10946027100358423</v>
      </c>
      <c r="AB112" s="50">
        <f t="shared" si="31"/>
        <v>1759</v>
      </c>
      <c r="AC112" s="50">
        <f t="shared" si="32"/>
        <v>2003</v>
      </c>
      <c r="AD112" s="50">
        <f t="shared" si="33"/>
        <v>9</v>
      </c>
      <c r="AE112" s="56">
        <f t="shared" si="34"/>
        <v>200309</v>
      </c>
      <c r="AF112" s="56">
        <f t="shared" si="35"/>
        <v>37</v>
      </c>
      <c r="AG112" s="58">
        <f t="shared" si="41"/>
        <v>0</v>
      </c>
      <c r="AH112" s="56">
        <f t="shared" si="36"/>
        <v>13</v>
      </c>
      <c r="AI112" s="53">
        <f t="shared" si="37"/>
        <v>0.20072595200716845</v>
      </c>
      <c r="AJ112" s="56">
        <f t="shared" si="38"/>
        <v>13.236999999999998</v>
      </c>
    </row>
    <row r="113" spans="1:36" x14ac:dyDescent="0.25">
      <c r="A113" s="50">
        <v>112</v>
      </c>
      <c r="B113" s="51">
        <v>37898</v>
      </c>
      <c r="C113" s="52" t="s">
        <v>5</v>
      </c>
      <c r="D113" s="50" t="s">
        <v>1225</v>
      </c>
      <c r="E113" s="50">
        <v>1</v>
      </c>
      <c r="F113" s="50">
        <v>0</v>
      </c>
      <c r="G113" s="50">
        <v>29</v>
      </c>
      <c r="H113" s="50">
        <v>50</v>
      </c>
      <c r="I113" s="53">
        <f t="shared" si="22"/>
        <v>2.071759259259259E-2</v>
      </c>
      <c r="J113" s="54">
        <f t="shared" si="23"/>
        <v>2.071759259259259E-2</v>
      </c>
      <c r="K113" s="50" t="s">
        <v>561</v>
      </c>
      <c r="L113" s="50" t="s">
        <v>509</v>
      </c>
      <c r="M113" s="55">
        <f t="shared" si="24"/>
        <v>2.0111731843575438</v>
      </c>
      <c r="N113" s="50">
        <v>0</v>
      </c>
      <c r="S113" s="151">
        <f t="shared" si="25"/>
        <v>4.9722222222222216E-2</v>
      </c>
      <c r="T113" s="151">
        <f t="shared" si="26"/>
        <v>2.4861111111111108E-2</v>
      </c>
      <c r="V113" s="393">
        <f t="shared" si="39"/>
        <v>0</v>
      </c>
      <c r="W113" s="393">
        <f t="shared" si="40"/>
        <v>0</v>
      </c>
      <c r="X113" s="53">
        <f t="shared" si="27"/>
        <v>0.54280092592592588</v>
      </c>
      <c r="Y113" s="53">
        <f t="shared" si="28"/>
        <v>0.57919010592592579</v>
      </c>
      <c r="Z113" s="53">
        <f t="shared" si="29"/>
        <v>0.27140046296296294</v>
      </c>
      <c r="AA113" s="53">
        <f t="shared" si="30"/>
        <v>0.2895950529629629</v>
      </c>
      <c r="AB113" s="50">
        <f t="shared" si="31"/>
        <v>3632</v>
      </c>
      <c r="AC113" s="50">
        <f t="shared" si="32"/>
        <v>2003</v>
      </c>
      <c r="AD113" s="50">
        <f t="shared" si="33"/>
        <v>10</v>
      </c>
      <c r="AE113" s="56">
        <f t="shared" si="34"/>
        <v>200310</v>
      </c>
      <c r="AF113" s="56">
        <f t="shared" si="35"/>
        <v>40</v>
      </c>
      <c r="AG113" s="58">
        <f t="shared" si="41"/>
        <v>20</v>
      </c>
      <c r="AH113" s="56">
        <f t="shared" si="36"/>
        <v>4</v>
      </c>
      <c r="AI113" s="53">
        <f t="shared" si="37"/>
        <v>0.56099551592592589</v>
      </c>
      <c r="AJ113" s="56">
        <f t="shared" si="38"/>
        <v>46.7</v>
      </c>
    </row>
    <row r="114" spans="1:36" x14ac:dyDescent="0.25">
      <c r="A114" s="50">
        <v>113</v>
      </c>
      <c r="B114" s="51">
        <v>37898</v>
      </c>
      <c r="C114" s="52" t="s">
        <v>5</v>
      </c>
      <c r="D114" s="50" t="s">
        <v>1224</v>
      </c>
      <c r="E114" s="50">
        <v>22</v>
      </c>
      <c r="F114" s="50">
        <v>1</v>
      </c>
      <c r="G114" s="50">
        <v>26</v>
      </c>
      <c r="H114" s="50">
        <v>2</v>
      </c>
      <c r="I114" s="53">
        <f t="shared" si="22"/>
        <v>5.9745370370370372E-2</v>
      </c>
      <c r="J114" s="54">
        <f t="shared" si="23"/>
        <v>2.7156986531986535E-3</v>
      </c>
      <c r="K114" s="50" t="s">
        <v>561</v>
      </c>
      <c r="L114" s="50" t="s">
        <v>509</v>
      </c>
      <c r="M114" s="55">
        <f t="shared" si="24"/>
        <v>15.34289035257653</v>
      </c>
      <c r="N114" s="50">
        <v>0</v>
      </c>
      <c r="S114" s="151">
        <f t="shared" si="25"/>
        <v>0.30415824915824918</v>
      </c>
      <c r="T114" s="151">
        <f t="shared" si="26"/>
        <v>0.15207912457912459</v>
      </c>
      <c r="V114" s="393">
        <f t="shared" si="39"/>
        <v>0</v>
      </c>
      <c r="W114" s="393">
        <f t="shared" si="40"/>
        <v>0</v>
      </c>
      <c r="X114" s="53">
        <f t="shared" si="27"/>
        <v>7.1151304713804722E-2</v>
      </c>
      <c r="Y114" s="53">
        <f t="shared" si="28"/>
        <v>0.10754048471380472</v>
      </c>
      <c r="Z114" s="53">
        <f t="shared" si="29"/>
        <v>3.5575652356902361E-2</v>
      </c>
      <c r="AA114" s="53">
        <f t="shared" si="30"/>
        <v>5.3770242356902358E-2</v>
      </c>
      <c r="AB114" s="50">
        <f t="shared" si="31"/>
        <v>550</v>
      </c>
      <c r="AC114" s="50">
        <f t="shared" si="32"/>
        <v>2003</v>
      </c>
      <c r="AD114" s="50">
        <f t="shared" si="33"/>
        <v>10</v>
      </c>
      <c r="AE114" s="56">
        <f t="shared" si="34"/>
        <v>200310</v>
      </c>
      <c r="AF114" s="56">
        <f t="shared" si="35"/>
        <v>40</v>
      </c>
      <c r="AG114" s="58">
        <f t="shared" si="41"/>
        <v>0</v>
      </c>
      <c r="AH114" s="56">
        <f t="shared" si="36"/>
        <v>4</v>
      </c>
      <c r="AI114" s="53">
        <f t="shared" si="37"/>
        <v>8.9345894713804719E-2</v>
      </c>
      <c r="AJ114" s="56">
        <f t="shared" si="38"/>
        <v>22</v>
      </c>
    </row>
    <row r="115" spans="1:36" x14ac:dyDescent="0.25">
      <c r="A115" s="50">
        <v>114</v>
      </c>
      <c r="B115" s="51">
        <v>37898</v>
      </c>
      <c r="C115" s="52" t="s">
        <v>5</v>
      </c>
      <c r="D115" s="50" t="s">
        <v>1223</v>
      </c>
      <c r="E115" s="50">
        <v>6.4</v>
      </c>
      <c r="F115" s="50">
        <v>1</v>
      </c>
      <c r="G115" s="50">
        <v>25</v>
      </c>
      <c r="H115" s="50">
        <v>23</v>
      </c>
      <c r="I115" s="53">
        <f t="shared" si="22"/>
        <v>5.9293981481481482E-2</v>
      </c>
      <c r="J115" s="54">
        <f t="shared" si="23"/>
        <v>9.2646846064814818E-3</v>
      </c>
      <c r="K115" s="50" t="s">
        <v>547</v>
      </c>
      <c r="L115" s="50" t="s">
        <v>509</v>
      </c>
      <c r="M115" s="55">
        <f t="shared" si="24"/>
        <v>4.4973648252976801</v>
      </c>
      <c r="N115" s="50">
        <v>0</v>
      </c>
      <c r="S115" s="151">
        <f t="shared" si="25"/>
        <v>0.24273473668981482</v>
      </c>
      <c r="T115" s="151">
        <f t="shared" si="26"/>
        <v>0.12136736834490741</v>
      </c>
      <c r="V115" s="393">
        <f t="shared" si="39"/>
        <v>0</v>
      </c>
      <c r="W115" s="393">
        <f t="shared" si="40"/>
        <v>0</v>
      </c>
      <c r="X115" s="53">
        <f t="shared" si="27"/>
        <v>0.24273473668981482</v>
      </c>
      <c r="Y115" s="53">
        <f t="shared" si="28"/>
        <v>0.27912391668981484</v>
      </c>
      <c r="Z115" s="53">
        <f t="shared" si="29"/>
        <v>0.12136736834490741</v>
      </c>
      <c r="AA115" s="53">
        <f t="shared" si="30"/>
        <v>0.13956195834490742</v>
      </c>
      <c r="AB115" s="50">
        <f t="shared" si="31"/>
        <v>3274</v>
      </c>
      <c r="AC115" s="50">
        <f t="shared" si="32"/>
        <v>2003</v>
      </c>
      <c r="AD115" s="50">
        <f t="shared" si="33"/>
        <v>10</v>
      </c>
      <c r="AE115" s="56">
        <f t="shared" si="34"/>
        <v>200310</v>
      </c>
      <c r="AF115" s="56">
        <f t="shared" si="35"/>
        <v>40</v>
      </c>
      <c r="AG115" s="58">
        <f t="shared" si="41"/>
        <v>0</v>
      </c>
      <c r="AH115" s="56">
        <f t="shared" si="36"/>
        <v>4</v>
      </c>
      <c r="AI115" s="53">
        <f t="shared" si="37"/>
        <v>0.26092932668981483</v>
      </c>
      <c r="AJ115" s="56">
        <f t="shared" si="38"/>
        <v>27.327999999999999</v>
      </c>
    </row>
    <row r="116" spans="1:36" x14ac:dyDescent="0.25">
      <c r="A116" s="50">
        <v>115</v>
      </c>
      <c r="B116" s="51">
        <v>37906</v>
      </c>
      <c r="C116" s="52" t="s">
        <v>0</v>
      </c>
      <c r="D116" s="50" t="s">
        <v>1224</v>
      </c>
      <c r="E116" s="50">
        <v>11</v>
      </c>
      <c r="F116" s="50">
        <v>0</v>
      </c>
      <c r="G116" s="50">
        <v>40</v>
      </c>
      <c r="H116" s="50">
        <v>55</v>
      </c>
      <c r="I116" s="53">
        <f t="shared" si="22"/>
        <v>2.8414351851851847E-2</v>
      </c>
      <c r="J116" s="54">
        <f t="shared" si="23"/>
        <v>2.5831228956228951E-3</v>
      </c>
      <c r="K116" s="50" t="s">
        <v>561</v>
      </c>
      <c r="L116" s="50" t="s">
        <v>509</v>
      </c>
      <c r="M116" s="55">
        <f t="shared" si="24"/>
        <v>16.130346232179242</v>
      </c>
      <c r="N116" s="50">
        <v>0</v>
      </c>
      <c r="S116" s="151">
        <f t="shared" si="25"/>
        <v>0.28930976430976424</v>
      </c>
      <c r="T116" s="151">
        <f t="shared" si="26"/>
        <v>0.14465488215488212</v>
      </c>
      <c r="V116" s="393">
        <f t="shared" si="39"/>
        <v>0</v>
      </c>
      <c r="W116" s="393">
        <f t="shared" si="40"/>
        <v>0</v>
      </c>
      <c r="X116" s="53">
        <f t="shared" si="27"/>
        <v>6.7677819865319844E-2</v>
      </c>
      <c r="Y116" s="53">
        <f t="shared" si="28"/>
        <v>0.10406699986531984</v>
      </c>
      <c r="Z116" s="53">
        <f t="shared" si="29"/>
        <v>3.3838909932659922E-2</v>
      </c>
      <c r="AA116" s="53">
        <f t="shared" si="30"/>
        <v>5.2033499932659918E-2</v>
      </c>
      <c r="AB116" s="50">
        <f t="shared" si="31"/>
        <v>458</v>
      </c>
      <c r="AC116" s="50">
        <f t="shared" si="32"/>
        <v>2003</v>
      </c>
      <c r="AD116" s="50">
        <f t="shared" si="33"/>
        <v>10</v>
      </c>
      <c r="AE116" s="56">
        <f t="shared" si="34"/>
        <v>200310</v>
      </c>
      <c r="AF116" s="56">
        <f t="shared" si="35"/>
        <v>42</v>
      </c>
      <c r="AG116" s="58">
        <f t="shared" si="41"/>
        <v>7</v>
      </c>
      <c r="AH116" s="56">
        <f t="shared" si="36"/>
        <v>12</v>
      </c>
      <c r="AI116" s="53">
        <f t="shared" si="37"/>
        <v>8.587240986531984E-2</v>
      </c>
      <c r="AJ116" s="56">
        <f t="shared" si="38"/>
        <v>11</v>
      </c>
    </row>
    <row r="117" spans="1:36" x14ac:dyDescent="0.25">
      <c r="A117" s="50">
        <v>116</v>
      </c>
      <c r="B117" s="51">
        <v>37906</v>
      </c>
      <c r="C117" s="52" t="s">
        <v>0</v>
      </c>
      <c r="D117" s="50" t="s">
        <v>1223</v>
      </c>
      <c r="E117" s="50">
        <v>4</v>
      </c>
      <c r="F117" s="50">
        <v>0</v>
      </c>
      <c r="G117" s="50">
        <v>39</v>
      </c>
      <c r="H117" s="50">
        <v>54</v>
      </c>
      <c r="I117" s="53">
        <f t="shared" si="22"/>
        <v>2.7708333333333331E-2</v>
      </c>
      <c r="J117" s="54">
        <f t="shared" si="23"/>
        <v>6.9270833333333328E-3</v>
      </c>
      <c r="K117" s="50" t="s">
        <v>547</v>
      </c>
      <c r="L117" s="50" t="s">
        <v>17</v>
      </c>
      <c r="M117" s="55">
        <f t="shared" si="24"/>
        <v>6.0150375939849674</v>
      </c>
      <c r="N117" s="50">
        <v>0</v>
      </c>
      <c r="S117" s="151">
        <f t="shared" si="25"/>
        <v>0.18148958333333332</v>
      </c>
      <c r="T117" s="151">
        <f t="shared" si="26"/>
        <v>9.0744791666666658E-2</v>
      </c>
      <c r="V117" s="393">
        <f t="shared" si="39"/>
        <v>0</v>
      </c>
      <c r="W117" s="393">
        <f t="shared" si="40"/>
        <v>0</v>
      </c>
      <c r="X117" s="53">
        <f t="shared" si="27"/>
        <v>0.18148958333333332</v>
      </c>
      <c r="Y117" s="53">
        <f t="shared" si="28"/>
        <v>0.21787876333333331</v>
      </c>
      <c r="Z117" s="53">
        <f t="shared" si="29"/>
        <v>9.0744791666666658E-2</v>
      </c>
      <c r="AA117" s="53">
        <f t="shared" si="30"/>
        <v>0.10893938166666665</v>
      </c>
      <c r="AB117" s="50">
        <f t="shared" si="31"/>
        <v>1681</v>
      </c>
      <c r="AC117" s="50">
        <f t="shared" si="32"/>
        <v>2003</v>
      </c>
      <c r="AD117" s="50">
        <f t="shared" si="33"/>
        <v>10</v>
      </c>
      <c r="AE117" s="56">
        <f t="shared" si="34"/>
        <v>200310</v>
      </c>
      <c r="AF117" s="56">
        <f t="shared" si="35"/>
        <v>42</v>
      </c>
      <c r="AG117" s="58">
        <f t="shared" si="41"/>
        <v>0</v>
      </c>
      <c r="AH117" s="56">
        <f t="shared" si="36"/>
        <v>12</v>
      </c>
      <c r="AI117" s="53">
        <f t="shared" si="37"/>
        <v>0.19968417333333333</v>
      </c>
      <c r="AJ117" s="56">
        <f t="shared" si="38"/>
        <v>17.079999999999998</v>
      </c>
    </row>
    <row r="118" spans="1:36" x14ac:dyDescent="0.25">
      <c r="A118" s="50">
        <v>117</v>
      </c>
      <c r="B118" s="51">
        <v>37933</v>
      </c>
      <c r="C118" s="52" t="s">
        <v>5</v>
      </c>
      <c r="D118" s="50" t="s">
        <v>1223</v>
      </c>
      <c r="E118" s="50">
        <v>4.97</v>
      </c>
      <c r="F118" s="50">
        <v>0</v>
      </c>
      <c r="G118" s="50">
        <v>49</v>
      </c>
      <c r="H118" s="50">
        <v>29</v>
      </c>
      <c r="I118" s="53">
        <f t="shared" si="22"/>
        <v>3.4363425925925929E-2</v>
      </c>
      <c r="J118" s="54">
        <f t="shared" si="23"/>
        <v>6.9141702064237287E-3</v>
      </c>
      <c r="K118" s="50" t="s">
        <v>561</v>
      </c>
      <c r="L118" s="50" t="s">
        <v>509</v>
      </c>
      <c r="M118" s="55">
        <f t="shared" si="24"/>
        <v>6.0262714718760559</v>
      </c>
      <c r="N118" s="50">
        <v>0</v>
      </c>
      <c r="S118" s="151">
        <f t="shared" si="25"/>
        <v>0.18115125940830168</v>
      </c>
      <c r="T118" s="151">
        <f t="shared" si="26"/>
        <v>9.057562970415084E-2</v>
      </c>
      <c r="V118" s="393">
        <f t="shared" si="39"/>
        <v>0</v>
      </c>
      <c r="W118" s="393">
        <f t="shared" si="40"/>
        <v>0</v>
      </c>
      <c r="X118" s="53">
        <f t="shared" si="27"/>
        <v>0.18115125940830168</v>
      </c>
      <c r="Y118" s="53">
        <f t="shared" si="28"/>
        <v>0.21754043940830167</v>
      </c>
      <c r="Z118" s="53">
        <f t="shared" si="29"/>
        <v>9.057562970415084E-2</v>
      </c>
      <c r="AA118" s="53">
        <f t="shared" si="30"/>
        <v>0.10877021970415084</v>
      </c>
      <c r="AB118" s="50">
        <f t="shared" si="31"/>
        <v>1662</v>
      </c>
      <c r="AC118" s="50">
        <f t="shared" si="32"/>
        <v>2003</v>
      </c>
      <c r="AD118" s="50">
        <f t="shared" si="33"/>
        <v>11</v>
      </c>
      <c r="AE118" s="56">
        <f t="shared" si="34"/>
        <v>200311</v>
      </c>
      <c r="AF118" s="56">
        <f t="shared" si="35"/>
        <v>45</v>
      </c>
      <c r="AG118" s="58">
        <f t="shared" si="41"/>
        <v>26</v>
      </c>
      <c r="AH118" s="56">
        <f t="shared" si="36"/>
        <v>8</v>
      </c>
      <c r="AI118" s="53">
        <f t="shared" si="37"/>
        <v>0.19934584940830169</v>
      </c>
      <c r="AJ118" s="56">
        <f t="shared" si="38"/>
        <v>21.221899999999998</v>
      </c>
    </row>
    <row r="119" spans="1:36" x14ac:dyDescent="0.25">
      <c r="A119" s="50">
        <v>118</v>
      </c>
      <c r="B119" s="51">
        <v>37940</v>
      </c>
      <c r="C119" s="52" t="s">
        <v>5</v>
      </c>
      <c r="D119" s="50" t="s">
        <v>1223</v>
      </c>
      <c r="E119" s="50">
        <v>6</v>
      </c>
      <c r="F119" s="50">
        <v>1</v>
      </c>
      <c r="G119" s="50">
        <v>4</v>
      </c>
      <c r="H119" s="50">
        <v>0</v>
      </c>
      <c r="I119" s="53">
        <f t="shared" si="22"/>
        <v>4.4444444444444446E-2</v>
      </c>
      <c r="J119" s="54">
        <f t="shared" si="23"/>
        <v>7.4074074074074077E-3</v>
      </c>
      <c r="K119" s="50" t="s">
        <v>561</v>
      </c>
      <c r="L119" s="50" t="s">
        <v>509</v>
      </c>
      <c r="M119" s="55">
        <f t="shared" si="24"/>
        <v>5.6250000000000044</v>
      </c>
      <c r="N119" s="50">
        <v>0</v>
      </c>
      <c r="S119" s="151">
        <f t="shared" si="25"/>
        <v>0.19407407407407407</v>
      </c>
      <c r="T119" s="151">
        <f t="shared" si="26"/>
        <v>9.7037037037037033E-2</v>
      </c>
      <c r="V119" s="393">
        <f t="shared" si="39"/>
        <v>0</v>
      </c>
      <c r="W119" s="393">
        <f t="shared" si="40"/>
        <v>0</v>
      </c>
      <c r="X119" s="53">
        <f t="shared" si="27"/>
        <v>0.19407407407407407</v>
      </c>
      <c r="Y119" s="53">
        <f t="shared" si="28"/>
        <v>0.23046325407407409</v>
      </c>
      <c r="Z119" s="53">
        <f t="shared" si="29"/>
        <v>9.7037037037037033E-2</v>
      </c>
      <c r="AA119" s="53">
        <f t="shared" si="30"/>
        <v>0.11523162703703704</v>
      </c>
      <c r="AB119" s="50">
        <f t="shared" si="31"/>
        <v>2272</v>
      </c>
      <c r="AC119" s="50">
        <f t="shared" si="32"/>
        <v>2003</v>
      </c>
      <c r="AD119" s="50">
        <f t="shared" si="33"/>
        <v>11</v>
      </c>
      <c r="AE119" s="56">
        <f t="shared" si="34"/>
        <v>200311</v>
      </c>
      <c r="AF119" s="56">
        <f t="shared" si="35"/>
        <v>46</v>
      </c>
      <c r="AG119" s="58">
        <f t="shared" si="41"/>
        <v>6</v>
      </c>
      <c r="AH119" s="56">
        <f t="shared" si="36"/>
        <v>15</v>
      </c>
      <c r="AI119" s="53">
        <f t="shared" si="37"/>
        <v>0.21226866407407408</v>
      </c>
      <c r="AJ119" s="56">
        <f t="shared" si="38"/>
        <v>25.619999999999997</v>
      </c>
    </row>
    <row r="120" spans="1:36" x14ac:dyDescent="0.25">
      <c r="A120" s="50">
        <v>119</v>
      </c>
      <c r="B120" s="51">
        <v>37947</v>
      </c>
      <c r="C120" s="52" t="s">
        <v>5</v>
      </c>
      <c r="D120" s="50" t="s">
        <v>1223</v>
      </c>
      <c r="E120" s="50">
        <v>3.1</v>
      </c>
      <c r="F120" s="50">
        <v>0</v>
      </c>
      <c r="G120" s="50">
        <v>32</v>
      </c>
      <c r="H120" s="50">
        <v>10</v>
      </c>
      <c r="I120" s="53">
        <f t="shared" si="22"/>
        <v>2.2337962962962962E-2</v>
      </c>
      <c r="J120" s="54">
        <f t="shared" si="23"/>
        <v>7.2057945041816007E-3</v>
      </c>
      <c r="K120" s="50" t="s">
        <v>561</v>
      </c>
      <c r="L120" s="50" t="s">
        <v>509</v>
      </c>
      <c r="M120" s="55">
        <f t="shared" si="24"/>
        <v>5.7823834196891237</v>
      </c>
      <c r="N120" s="50">
        <v>0</v>
      </c>
      <c r="S120" s="151">
        <f t="shared" si="25"/>
        <v>0.18879181600955794</v>
      </c>
      <c r="T120" s="151">
        <f t="shared" si="26"/>
        <v>9.4395908004778969E-2</v>
      </c>
      <c r="V120" s="393">
        <f t="shared" si="39"/>
        <v>0</v>
      </c>
      <c r="W120" s="393">
        <f t="shared" si="40"/>
        <v>0</v>
      </c>
      <c r="X120" s="53">
        <f t="shared" si="27"/>
        <v>0.18879181600955794</v>
      </c>
      <c r="Y120" s="53">
        <f t="shared" si="28"/>
        <v>0.22518099600955793</v>
      </c>
      <c r="Z120" s="53">
        <f t="shared" si="29"/>
        <v>9.4395908004778969E-2</v>
      </c>
      <c r="AA120" s="53">
        <f t="shared" si="30"/>
        <v>0.11259049800477897</v>
      </c>
      <c r="AB120" s="50">
        <f t="shared" si="31"/>
        <v>2050</v>
      </c>
      <c r="AC120" s="50">
        <f t="shared" si="32"/>
        <v>2003</v>
      </c>
      <c r="AD120" s="50">
        <f t="shared" si="33"/>
        <v>11</v>
      </c>
      <c r="AE120" s="56">
        <f t="shared" si="34"/>
        <v>200311</v>
      </c>
      <c r="AF120" s="56">
        <f t="shared" si="35"/>
        <v>47</v>
      </c>
      <c r="AG120" s="58">
        <f t="shared" si="41"/>
        <v>6</v>
      </c>
      <c r="AH120" s="56">
        <f t="shared" si="36"/>
        <v>22</v>
      </c>
      <c r="AI120" s="53">
        <f t="shared" si="37"/>
        <v>0.20698640600955792</v>
      </c>
      <c r="AJ120" s="56">
        <f t="shared" si="38"/>
        <v>13.236999999999998</v>
      </c>
    </row>
    <row r="121" spans="1:36" x14ac:dyDescent="0.25">
      <c r="A121" s="50">
        <v>120</v>
      </c>
      <c r="B121" s="51">
        <v>37948</v>
      </c>
      <c r="C121" s="52" t="s">
        <v>0</v>
      </c>
      <c r="D121" s="50" t="s">
        <v>1224</v>
      </c>
      <c r="E121" s="50">
        <v>12</v>
      </c>
      <c r="F121" s="50">
        <v>1</v>
      </c>
      <c r="G121" s="50">
        <v>10</v>
      </c>
      <c r="H121" s="50">
        <v>0</v>
      </c>
      <c r="I121" s="53">
        <f t="shared" si="22"/>
        <v>4.8611111111111112E-2</v>
      </c>
      <c r="J121" s="54">
        <f t="shared" si="23"/>
        <v>4.0509259259259257E-3</v>
      </c>
      <c r="K121" s="50" t="s">
        <v>561</v>
      </c>
      <c r="L121" s="50" t="s">
        <v>509</v>
      </c>
      <c r="M121" s="55">
        <f t="shared" si="24"/>
        <v>10.285714285714294</v>
      </c>
      <c r="N121" s="50">
        <v>0</v>
      </c>
      <c r="S121" s="151">
        <f t="shared" si="25"/>
        <v>0.45370370370370366</v>
      </c>
      <c r="T121" s="151">
        <f t="shared" si="26"/>
        <v>0.22685185185185183</v>
      </c>
      <c r="V121" s="393">
        <f t="shared" si="39"/>
        <v>0</v>
      </c>
      <c r="W121" s="393">
        <f t="shared" si="40"/>
        <v>0</v>
      </c>
      <c r="X121" s="53">
        <f t="shared" si="27"/>
        <v>0.10613425925925925</v>
      </c>
      <c r="Y121" s="53">
        <f t="shared" si="28"/>
        <v>0.14252343925925925</v>
      </c>
      <c r="Z121" s="53">
        <f t="shared" si="29"/>
        <v>5.3067129629629624E-2</v>
      </c>
      <c r="AA121" s="53">
        <f t="shared" si="30"/>
        <v>7.1261719629629627E-2</v>
      </c>
      <c r="AB121" s="50">
        <f t="shared" si="31"/>
        <v>927</v>
      </c>
      <c r="AC121" s="50">
        <f t="shared" si="32"/>
        <v>2003</v>
      </c>
      <c r="AD121" s="50">
        <f t="shared" si="33"/>
        <v>11</v>
      </c>
      <c r="AE121" s="56">
        <f t="shared" si="34"/>
        <v>200311</v>
      </c>
      <c r="AF121" s="56">
        <f t="shared" si="35"/>
        <v>48</v>
      </c>
      <c r="AG121" s="58">
        <f t="shared" si="41"/>
        <v>0</v>
      </c>
      <c r="AH121" s="56">
        <f t="shared" si="36"/>
        <v>23</v>
      </c>
      <c r="AI121" s="53">
        <f t="shared" si="37"/>
        <v>0.12432884925925924</v>
      </c>
      <c r="AJ121" s="56">
        <f t="shared" si="38"/>
        <v>12</v>
      </c>
    </row>
    <row r="122" spans="1:36" x14ac:dyDescent="0.25">
      <c r="A122" s="50">
        <v>121</v>
      </c>
      <c r="B122" s="51">
        <v>37987</v>
      </c>
      <c r="C122" s="52" t="s">
        <v>1</v>
      </c>
      <c r="D122" s="50" t="s">
        <v>1223</v>
      </c>
      <c r="E122" s="50">
        <v>5</v>
      </c>
      <c r="F122" s="50">
        <v>0</v>
      </c>
      <c r="G122" s="50">
        <v>53</v>
      </c>
      <c r="H122" s="50">
        <v>52</v>
      </c>
      <c r="I122" s="53">
        <f t="shared" si="22"/>
        <v>3.740740740740741E-2</v>
      </c>
      <c r="J122" s="54">
        <f t="shared" si="23"/>
        <v>7.4814814814814822E-3</v>
      </c>
      <c r="K122" s="50" t="s">
        <v>549</v>
      </c>
      <c r="L122" s="50" t="s">
        <v>509</v>
      </c>
      <c r="M122" s="55">
        <f t="shared" si="24"/>
        <v>5.5693069306930729</v>
      </c>
      <c r="N122" s="50">
        <v>0</v>
      </c>
      <c r="S122" s="151">
        <f t="shared" si="25"/>
        <v>0.19601481481481484</v>
      </c>
      <c r="T122" s="151">
        <f t="shared" si="26"/>
        <v>9.8007407407407418E-2</v>
      </c>
      <c r="V122" s="393">
        <f t="shared" si="39"/>
        <v>0</v>
      </c>
      <c r="W122" s="393">
        <f t="shared" si="40"/>
        <v>0</v>
      </c>
      <c r="X122" s="53">
        <f t="shared" si="27"/>
        <v>0.19601481481481484</v>
      </c>
      <c r="Y122" s="53">
        <f t="shared" si="28"/>
        <v>0.2324039948148148</v>
      </c>
      <c r="Z122" s="53">
        <f t="shared" si="29"/>
        <v>9.8007407407407418E-2</v>
      </c>
      <c r="AA122" s="53">
        <f t="shared" si="30"/>
        <v>0.1162019974074074</v>
      </c>
      <c r="AB122" s="50">
        <f t="shared" si="31"/>
        <v>2357</v>
      </c>
      <c r="AC122" s="50">
        <f t="shared" si="32"/>
        <v>2004</v>
      </c>
      <c r="AD122" s="50">
        <f t="shared" si="33"/>
        <v>1</v>
      </c>
      <c r="AE122" s="56">
        <f t="shared" si="34"/>
        <v>200401</v>
      </c>
      <c r="AF122" s="56">
        <f t="shared" si="35"/>
        <v>1</v>
      </c>
      <c r="AG122" s="58">
        <f t="shared" si="41"/>
        <v>38</v>
      </c>
      <c r="AH122" s="56">
        <f t="shared" si="36"/>
        <v>1</v>
      </c>
      <c r="AI122" s="53">
        <f t="shared" si="37"/>
        <v>0.21420940481481482</v>
      </c>
      <c r="AJ122" s="56">
        <f t="shared" si="38"/>
        <v>21.349999999999998</v>
      </c>
    </row>
    <row r="123" spans="1:36" x14ac:dyDescent="0.25">
      <c r="A123" s="50">
        <v>122</v>
      </c>
      <c r="B123" s="51">
        <v>37989</v>
      </c>
      <c r="C123" s="52" t="s">
        <v>5</v>
      </c>
      <c r="D123" s="50" t="s">
        <v>1223</v>
      </c>
      <c r="E123" s="50">
        <v>3</v>
      </c>
      <c r="F123" s="50">
        <v>0</v>
      </c>
      <c r="G123" s="50">
        <v>30</v>
      </c>
      <c r="H123" s="50">
        <v>0</v>
      </c>
      <c r="I123" s="53">
        <f t="shared" si="22"/>
        <v>2.0833333333333332E-2</v>
      </c>
      <c r="J123" s="54">
        <f t="shared" si="23"/>
        <v>6.9444444444444441E-3</v>
      </c>
      <c r="K123" s="50" t="s">
        <v>549</v>
      </c>
      <c r="L123" s="50" t="s">
        <v>17</v>
      </c>
      <c r="M123" s="55">
        <f t="shared" si="24"/>
        <v>6.0000000000000053</v>
      </c>
      <c r="N123" s="50">
        <v>0</v>
      </c>
      <c r="S123" s="151">
        <f t="shared" si="25"/>
        <v>0.18194444444444444</v>
      </c>
      <c r="T123" s="151">
        <f t="shared" si="26"/>
        <v>9.0972222222222218E-2</v>
      </c>
      <c r="V123" s="393">
        <f t="shared" si="39"/>
        <v>0</v>
      </c>
      <c r="W123" s="393">
        <f t="shared" si="40"/>
        <v>0</v>
      </c>
      <c r="X123" s="53">
        <f t="shared" si="27"/>
        <v>0.18194444444444444</v>
      </c>
      <c r="Y123" s="53">
        <f t="shared" si="28"/>
        <v>0.21833362444444443</v>
      </c>
      <c r="Z123" s="53">
        <f t="shared" si="29"/>
        <v>9.0972222222222218E-2</v>
      </c>
      <c r="AA123" s="53">
        <f t="shared" si="30"/>
        <v>0.10916681222222221</v>
      </c>
      <c r="AB123" s="50">
        <f t="shared" si="31"/>
        <v>1699</v>
      </c>
      <c r="AC123" s="50">
        <f t="shared" si="32"/>
        <v>2004</v>
      </c>
      <c r="AD123" s="50">
        <f t="shared" si="33"/>
        <v>1</v>
      </c>
      <c r="AE123" s="56">
        <f t="shared" si="34"/>
        <v>200401</v>
      </c>
      <c r="AF123" s="56">
        <f t="shared" si="35"/>
        <v>1</v>
      </c>
      <c r="AG123" s="58">
        <f t="shared" si="41"/>
        <v>1</v>
      </c>
      <c r="AH123" s="56">
        <f t="shared" si="36"/>
        <v>3</v>
      </c>
      <c r="AI123" s="53">
        <f t="shared" si="37"/>
        <v>0.20013903444444442</v>
      </c>
      <c r="AJ123" s="56">
        <f t="shared" si="38"/>
        <v>12.809999999999999</v>
      </c>
    </row>
    <row r="124" spans="1:36" x14ac:dyDescent="0.25">
      <c r="A124" s="50">
        <v>123</v>
      </c>
      <c r="B124" s="51">
        <v>37997</v>
      </c>
      <c r="C124" s="52" t="s">
        <v>0</v>
      </c>
      <c r="D124" s="50" t="s">
        <v>1223</v>
      </c>
      <c r="E124" s="50">
        <v>2.4</v>
      </c>
      <c r="F124" s="50">
        <v>0</v>
      </c>
      <c r="G124" s="50">
        <v>24</v>
      </c>
      <c r="H124" s="50">
        <v>0</v>
      </c>
      <c r="I124" s="53">
        <f t="shared" si="22"/>
        <v>1.6666666666666666E-2</v>
      </c>
      <c r="J124" s="54">
        <f t="shared" si="23"/>
        <v>6.9444444444444449E-3</v>
      </c>
      <c r="K124" s="50" t="s">
        <v>549</v>
      </c>
      <c r="L124" s="50" t="s">
        <v>17</v>
      </c>
      <c r="M124" s="55">
        <f t="shared" si="24"/>
        <v>6.0000000000000044</v>
      </c>
      <c r="N124" s="50">
        <v>0</v>
      </c>
      <c r="S124" s="151">
        <f t="shared" si="25"/>
        <v>0.18194444444444446</v>
      </c>
      <c r="T124" s="151">
        <f t="shared" si="26"/>
        <v>9.0972222222222232E-2</v>
      </c>
      <c r="V124" s="393">
        <f t="shared" si="39"/>
        <v>0</v>
      </c>
      <c r="W124" s="393">
        <f t="shared" si="40"/>
        <v>0</v>
      </c>
      <c r="X124" s="53">
        <f t="shared" si="27"/>
        <v>0.18194444444444446</v>
      </c>
      <c r="Y124" s="53">
        <f t="shared" si="28"/>
        <v>0.21833362444444443</v>
      </c>
      <c r="Z124" s="53">
        <f t="shared" si="29"/>
        <v>9.0972222222222232E-2</v>
      </c>
      <c r="AA124" s="53">
        <f t="shared" si="30"/>
        <v>0.10916681222222221</v>
      </c>
      <c r="AB124" s="50">
        <f t="shared" si="31"/>
        <v>1725</v>
      </c>
      <c r="AC124" s="50">
        <f t="shared" si="32"/>
        <v>2004</v>
      </c>
      <c r="AD124" s="50">
        <f t="shared" si="33"/>
        <v>1</v>
      </c>
      <c r="AE124" s="56">
        <f t="shared" si="34"/>
        <v>200401</v>
      </c>
      <c r="AF124" s="56">
        <f t="shared" si="35"/>
        <v>3</v>
      </c>
      <c r="AG124" s="58">
        <f t="shared" si="41"/>
        <v>7</v>
      </c>
      <c r="AH124" s="56">
        <f t="shared" si="36"/>
        <v>11</v>
      </c>
      <c r="AI124" s="53">
        <f t="shared" si="37"/>
        <v>0.20013903444444445</v>
      </c>
      <c r="AJ124" s="56">
        <f t="shared" si="38"/>
        <v>10.247999999999999</v>
      </c>
    </row>
    <row r="125" spans="1:36" x14ac:dyDescent="0.25">
      <c r="A125" s="50">
        <v>124</v>
      </c>
      <c r="B125" s="51">
        <v>37998</v>
      </c>
      <c r="C125" s="52" t="s">
        <v>3</v>
      </c>
      <c r="D125" s="50" t="s">
        <v>1225</v>
      </c>
      <c r="E125" s="50">
        <v>0.5</v>
      </c>
      <c r="F125" s="50">
        <v>0</v>
      </c>
      <c r="G125" s="50">
        <v>24</v>
      </c>
      <c r="H125" s="50">
        <v>14</v>
      </c>
      <c r="I125" s="53">
        <f t="shared" si="22"/>
        <v>1.6828703703703703E-2</v>
      </c>
      <c r="J125" s="54">
        <f t="shared" si="23"/>
        <v>3.3657407407407407E-2</v>
      </c>
      <c r="K125" s="50" t="s">
        <v>561</v>
      </c>
      <c r="L125" s="50" t="s">
        <v>509</v>
      </c>
      <c r="M125" s="55">
        <f t="shared" si="24"/>
        <v>1.2379642365887218</v>
      </c>
      <c r="N125" s="50">
        <v>0</v>
      </c>
      <c r="S125" s="151">
        <f t="shared" si="25"/>
        <v>8.0777777777777768E-2</v>
      </c>
      <c r="T125" s="151">
        <f t="shared" si="26"/>
        <v>4.0388888888888884E-2</v>
      </c>
      <c r="V125" s="393">
        <f t="shared" si="39"/>
        <v>0</v>
      </c>
      <c r="W125" s="393">
        <f t="shared" si="40"/>
        <v>0</v>
      </c>
      <c r="X125" s="53">
        <f t="shared" si="27"/>
        <v>0.88182407407407404</v>
      </c>
      <c r="Y125" s="53">
        <f t="shared" si="28"/>
        <v>0.91821325407407395</v>
      </c>
      <c r="Z125" s="53">
        <f t="shared" si="29"/>
        <v>0.44091203703703702</v>
      </c>
      <c r="AA125" s="53">
        <f t="shared" si="30"/>
        <v>0.45910662703703697</v>
      </c>
      <c r="AB125" s="50">
        <f t="shared" si="31"/>
        <v>4056</v>
      </c>
      <c r="AC125" s="50">
        <f t="shared" si="32"/>
        <v>2004</v>
      </c>
      <c r="AD125" s="50">
        <f t="shared" si="33"/>
        <v>1</v>
      </c>
      <c r="AE125" s="56">
        <f t="shared" si="34"/>
        <v>200401</v>
      </c>
      <c r="AF125" s="56">
        <f t="shared" si="35"/>
        <v>3</v>
      </c>
      <c r="AG125" s="58">
        <f t="shared" si="41"/>
        <v>0</v>
      </c>
      <c r="AH125" s="56">
        <f t="shared" si="36"/>
        <v>12</v>
      </c>
      <c r="AI125" s="53">
        <f t="shared" si="37"/>
        <v>0.90001866407407394</v>
      </c>
      <c r="AJ125" s="56">
        <f t="shared" si="38"/>
        <v>23.35</v>
      </c>
    </row>
    <row r="126" spans="1:36" x14ac:dyDescent="0.25">
      <c r="A126" s="50">
        <v>125</v>
      </c>
      <c r="B126" s="51">
        <v>37999</v>
      </c>
      <c r="C126" s="52" t="s">
        <v>4</v>
      </c>
      <c r="D126" s="50" t="s">
        <v>1224</v>
      </c>
      <c r="E126" s="50">
        <v>7.3</v>
      </c>
      <c r="F126" s="50">
        <v>0</v>
      </c>
      <c r="G126" s="50">
        <v>30</v>
      </c>
      <c r="H126" s="50">
        <v>0</v>
      </c>
      <c r="I126" s="53">
        <f t="shared" si="22"/>
        <v>2.0833333333333332E-2</v>
      </c>
      <c r="J126" s="54">
        <f t="shared" si="23"/>
        <v>2.8538812785388126E-3</v>
      </c>
      <c r="K126" s="50" t="s">
        <v>452</v>
      </c>
      <c r="L126" s="50" t="s">
        <v>509</v>
      </c>
      <c r="M126" s="55">
        <f t="shared" si="24"/>
        <v>14.600000000000012</v>
      </c>
      <c r="N126" s="50">
        <v>0</v>
      </c>
      <c r="S126" s="151">
        <f t="shared" si="25"/>
        <v>0.31963470319634701</v>
      </c>
      <c r="T126" s="151">
        <f t="shared" si="26"/>
        <v>0.15981735159817351</v>
      </c>
      <c r="V126" s="393">
        <f t="shared" si="39"/>
        <v>0</v>
      </c>
      <c r="W126" s="393">
        <f t="shared" si="40"/>
        <v>0</v>
      </c>
      <c r="X126" s="53">
        <f t="shared" si="27"/>
        <v>7.4771689497716884E-2</v>
      </c>
      <c r="Y126" s="53">
        <f t="shared" si="28"/>
        <v>0.11116086949771689</v>
      </c>
      <c r="Z126" s="53">
        <f t="shared" si="29"/>
        <v>3.7385844748858442E-2</v>
      </c>
      <c r="AA126" s="53">
        <f t="shared" si="30"/>
        <v>5.5580434748858445E-2</v>
      </c>
      <c r="AB126" s="50">
        <f t="shared" si="31"/>
        <v>660</v>
      </c>
      <c r="AC126" s="50">
        <f t="shared" si="32"/>
        <v>2004</v>
      </c>
      <c r="AD126" s="50">
        <f t="shared" si="33"/>
        <v>1</v>
      </c>
      <c r="AE126" s="56">
        <f t="shared" si="34"/>
        <v>200401</v>
      </c>
      <c r="AF126" s="56">
        <f t="shared" si="35"/>
        <v>3</v>
      </c>
      <c r="AG126" s="58">
        <f t="shared" si="41"/>
        <v>0</v>
      </c>
      <c r="AH126" s="56">
        <f t="shared" si="36"/>
        <v>13</v>
      </c>
      <c r="AI126" s="53">
        <f t="shared" si="37"/>
        <v>9.296627949771688E-2</v>
      </c>
      <c r="AJ126" s="56">
        <f t="shared" si="38"/>
        <v>7.3</v>
      </c>
    </row>
    <row r="127" spans="1:36" x14ac:dyDescent="0.25">
      <c r="A127" s="50">
        <v>126</v>
      </c>
      <c r="B127" s="51">
        <v>38000</v>
      </c>
      <c r="C127" s="52" t="s">
        <v>6</v>
      </c>
      <c r="D127" s="50" t="s">
        <v>1223</v>
      </c>
      <c r="E127" s="50">
        <v>3.1</v>
      </c>
      <c r="F127" s="50">
        <v>0</v>
      </c>
      <c r="G127" s="50">
        <v>32</v>
      </c>
      <c r="H127" s="50">
        <v>19</v>
      </c>
      <c r="I127" s="53">
        <f t="shared" si="22"/>
        <v>2.2442129629629631E-2</v>
      </c>
      <c r="J127" s="54">
        <f t="shared" si="23"/>
        <v>7.2393966547192358E-3</v>
      </c>
      <c r="K127" s="50" t="s">
        <v>549</v>
      </c>
      <c r="L127" s="50" t="s">
        <v>509</v>
      </c>
      <c r="M127" s="55">
        <f t="shared" si="24"/>
        <v>5.7555440948942795</v>
      </c>
      <c r="N127" s="50">
        <v>0</v>
      </c>
      <c r="S127" s="151">
        <f t="shared" si="25"/>
        <v>0.18967219235364396</v>
      </c>
      <c r="T127" s="151">
        <f t="shared" si="26"/>
        <v>9.4836096176821982E-2</v>
      </c>
      <c r="V127" s="393">
        <f t="shared" si="39"/>
        <v>0</v>
      </c>
      <c r="W127" s="393">
        <f t="shared" si="40"/>
        <v>0</v>
      </c>
      <c r="X127" s="53">
        <f t="shared" si="27"/>
        <v>0.18967219235364396</v>
      </c>
      <c r="Y127" s="53">
        <f t="shared" si="28"/>
        <v>0.22606137235364399</v>
      </c>
      <c r="Z127" s="53">
        <f t="shared" si="29"/>
        <v>9.4836096176821982E-2</v>
      </c>
      <c r="AA127" s="53">
        <f t="shared" si="30"/>
        <v>0.11303068617682199</v>
      </c>
      <c r="AB127" s="50">
        <f t="shared" si="31"/>
        <v>2092</v>
      </c>
      <c r="AC127" s="50">
        <f t="shared" si="32"/>
        <v>2004</v>
      </c>
      <c r="AD127" s="50">
        <f t="shared" si="33"/>
        <v>1</v>
      </c>
      <c r="AE127" s="56">
        <f t="shared" si="34"/>
        <v>200401</v>
      </c>
      <c r="AF127" s="56">
        <f t="shared" si="35"/>
        <v>3</v>
      </c>
      <c r="AG127" s="58">
        <f t="shared" si="41"/>
        <v>0</v>
      </c>
      <c r="AH127" s="56">
        <f t="shared" si="36"/>
        <v>14</v>
      </c>
      <c r="AI127" s="53">
        <f t="shared" si="37"/>
        <v>0.20786678235364398</v>
      </c>
      <c r="AJ127" s="56">
        <f t="shared" si="38"/>
        <v>13.236999999999998</v>
      </c>
    </row>
    <row r="128" spans="1:36" x14ac:dyDescent="0.25">
      <c r="A128" s="50">
        <v>127</v>
      </c>
      <c r="B128" s="51">
        <v>38017</v>
      </c>
      <c r="C128" s="52" t="s">
        <v>5</v>
      </c>
      <c r="D128" s="50" t="s">
        <v>1224</v>
      </c>
      <c r="E128" s="50">
        <v>10</v>
      </c>
      <c r="F128" s="50">
        <v>0</v>
      </c>
      <c r="G128" s="50">
        <v>35</v>
      </c>
      <c r="H128" s="50">
        <v>0</v>
      </c>
      <c r="I128" s="53">
        <f t="shared" si="22"/>
        <v>2.4305555555555556E-2</v>
      </c>
      <c r="J128" s="54">
        <f t="shared" si="23"/>
        <v>2.4305555555555556E-3</v>
      </c>
      <c r="K128" s="50" t="s">
        <v>452</v>
      </c>
      <c r="L128" s="50" t="s">
        <v>509</v>
      </c>
      <c r="M128" s="55">
        <f t="shared" si="24"/>
        <v>17.142857142857157</v>
      </c>
      <c r="N128" s="50">
        <v>0</v>
      </c>
      <c r="S128" s="151">
        <f t="shared" si="25"/>
        <v>0.27222222222222225</v>
      </c>
      <c r="T128" s="151">
        <f t="shared" si="26"/>
        <v>0.13611111111111113</v>
      </c>
      <c r="V128" s="393">
        <f t="shared" si="39"/>
        <v>0</v>
      </c>
      <c r="W128" s="393">
        <f t="shared" si="40"/>
        <v>0</v>
      </c>
      <c r="X128" s="53">
        <f t="shared" si="27"/>
        <v>6.368055555555556E-2</v>
      </c>
      <c r="Y128" s="53">
        <f t="shared" si="28"/>
        <v>0.10006973555555555</v>
      </c>
      <c r="Z128" s="53">
        <f t="shared" si="29"/>
        <v>3.184027777777778E-2</v>
      </c>
      <c r="AA128" s="53">
        <f t="shared" si="30"/>
        <v>5.0034867777777776E-2</v>
      </c>
      <c r="AB128" s="50">
        <f t="shared" si="31"/>
        <v>362</v>
      </c>
      <c r="AC128" s="50">
        <f t="shared" si="32"/>
        <v>2004</v>
      </c>
      <c r="AD128" s="50">
        <f t="shared" si="33"/>
        <v>1</v>
      </c>
      <c r="AE128" s="56">
        <f t="shared" si="34"/>
        <v>200401</v>
      </c>
      <c r="AF128" s="56">
        <f t="shared" si="35"/>
        <v>5</v>
      </c>
      <c r="AG128" s="58">
        <f t="shared" si="41"/>
        <v>16</v>
      </c>
      <c r="AH128" s="56">
        <f t="shared" si="36"/>
        <v>31</v>
      </c>
      <c r="AI128" s="53">
        <f t="shared" si="37"/>
        <v>8.1875145555555556E-2</v>
      </c>
      <c r="AJ128" s="56">
        <f t="shared" si="38"/>
        <v>10</v>
      </c>
    </row>
    <row r="129" spans="1:36" x14ac:dyDescent="0.25">
      <c r="A129" s="50">
        <v>128</v>
      </c>
      <c r="B129" s="51">
        <v>38017</v>
      </c>
      <c r="C129" s="52" t="s">
        <v>5</v>
      </c>
      <c r="D129" s="50" t="s">
        <v>1223</v>
      </c>
      <c r="E129" s="50">
        <v>2.6</v>
      </c>
      <c r="F129" s="50">
        <v>0</v>
      </c>
      <c r="G129" s="50">
        <v>30</v>
      </c>
      <c r="H129" s="50">
        <v>0</v>
      </c>
      <c r="I129" s="53">
        <f t="shared" si="22"/>
        <v>2.0833333333333332E-2</v>
      </c>
      <c r="J129" s="54">
        <f t="shared" si="23"/>
        <v>8.0128205128205121E-3</v>
      </c>
      <c r="K129" s="50" t="s">
        <v>549</v>
      </c>
      <c r="L129" s="50" t="s">
        <v>509</v>
      </c>
      <c r="M129" s="55">
        <f t="shared" si="24"/>
        <v>5.2000000000000046</v>
      </c>
      <c r="N129" s="50">
        <v>0</v>
      </c>
      <c r="S129" s="151">
        <f t="shared" si="25"/>
        <v>0.20993589743589741</v>
      </c>
      <c r="T129" s="151">
        <f t="shared" si="26"/>
        <v>0.10496794871794871</v>
      </c>
      <c r="V129" s="393">
        <f t="shared" si="39"/>
        <v>0</v>
      </c>
      <c r="W129" s="393">
        <f t="shared" si="40"/>
        <v>0</v>
      </c>
      <c r="X129" s="53">
        <f t="shared" si="27"/>
        <v>0.20993589743589741</v>
      </c>
      <c r="Y129" s="53">
        <f t="shared" si="28"/>
        <v>0.2463250774358974</v>
      </c>
      <c r="Z129" s="53">
        <f t="shared" si="29"/>
        <v>0.10496794871794871</v>
      </c>
      <c r="AA129" s="53">
        <f t="shared" si="30"/>
        <v>0.1231625387179487</v>
      </c>
      <c r="AB129" s="50">
        <f t="shared" si="31"/>
        <v>2823</v>
      </c>
      <c r="AC129" s="50">
        <f t="shared" si="32"/>
        <v>2004</v>
      </c>
      <c r="AD129" s="50">
        <f t="shared" si="33"/>
        <v>1</v>
      </c>
      <c r="AE129" s="56">
        <f t="shared" si="34"/>
        <v>200401</v>
      </c>
      <c r="AF129" s="56">
        <f t="shared" si="35"/>
        <v>5</v>
      </c>
      <c r="AG129" s="58">
        <f t="shared" si="41"/>
        <v>0</v>
      </c>
      <c r="AH129" s="56">
        <f t="shared" si="36"/>
        <v>31</v>
      </c>
      <c r="AI129" s="53">
        <f t="shared" si="37"/>
        <v>0.22813048743589742</v>
      </c>
      <c r="AJ129" s="56">
        <f t="shared" si="38"/>
        <v>11.101999999999999</v>
      </c>
    </row>
    <row r="130" spans="1:36" x14ac:dyDescent="0.25">
      <c r="A130" s="50">
        <v>129</v>
      </c>
      <c r="B130" s="51">
        <v>38021</v>
      </c>
      <c r="C130" s="52" t="s">
        <v>6</v>
      </c>
      <c r="D130" s="50" t="s">
        <v>1225</v>
      </c>
      <c r="E130" s="50">
        <v>1.022</v>
      </c>
      <c r="F130" s="50">
        <v>0</v>
      </c>
      <c r="G130" s="50">
        <v>45</v>
      </c>
      <c r="H130" s="50">
        <v>45</v>
      </c>
      <c r="I130" s="53">
        <f t="shared" ref="I130:I193" si="42">IF(E130&gt;0,TIME(F130,G130,H130),"")</f>
        <v>3.1770833333333331E-2</v>
      </c>
      <c r="J130" s="54">
        <f t="shared" ref="J130:J193" si="43">IF(E130&gt;0,TIME(F130,G130,H130)/E130,"")</f>
        <v>3.1086921069797779E-2</v>
      </c>
      <c r="K130" s="50" t="s">
        <v>561</v>
      </c>
      <c r="L130" s="50" t="s">
        <v>509</v>
      </c>
      <c r="M130" s="55">
        <f t="shared" ref="M130:M193" si="44">IF(D130&gt;0,0.0416666666666667/J130,"")</f>
        <v>1.3403278688524602</v>
      </c>
      <c r="N130" s="50">
        <v>0</v>
      </c>
      <c r="S130" s="151">
        <f t="shared" ref="S130:S193" si="45">IF("1-Swim"=D130,J130*2.4,IF("2-Bike"=D130,J130*112,IF("3-Run"=D130,J130*26.2,0)))</f>
        <v>7.4608610567514666E-2</v>
      </c>
      <c r="T130" s="151">
        <f t="shared" ref="T130:T193" si="46">S130/2</f>
        <v>3.7304305283757333E-2</v>
      </c>
      <c r="V130" s="393">
        <f t="shared" si="39"/>
        <v>0</v>
      </c>
      <c r="W130" s="393">
        <f t="shared" si="40"/>
        <v>0</v>
      </c>
      <c r="X130" s="53">
        <f t="shared" ref="X130:X193" si="47">J130*26.2</f>
        <v>0.81447733202870176</v>
      </c>
      <c r="Y130" s="53">
        <f t="shared" ref="Y130:Y193" si="48">(J130+0.0013889)*26.2</f>
        <v>0.85086651202870178</v>
      </c>
      <c r="Z130" s="53">
        <f t="shared" ref="Z130:Z193" si="49">X130/2</f>
        <v>0.40723866601435088</v>
      </c>
      <c r="AA130" s="53">
        <f t="shared" ref="AA130:AA193" si="50">Y130/2</f>
        <v>0.42543325601435089</v>
      </c>
      <c r="AB130" s="50">
        <f t="shared" ref="AB130:AB193" si="51">RANK(J130,J:J,1)</f>
        <v>4042</v>
      </c>
      <c r="AC130" s="50">
        <f t="shared" ref="AC130:AC193" si="52">YEAR(B130)</f>
        <v>2004</v>
      </c>
      <c r="AD130" s="50">
        <f t="shared" ref="AD130:AD193" si="53">MONTH(B130)</f>
        <v>2</v>
      </c>
      <c r="AE130" s="56">
        <f t="shared" ref="AE130:AE193" si="54">AC130*100+AD130</f>
        <v>200402</v>
      </c>
      <c r="AF130" s="56">
        <f t="shared" ref="AF130:AF193" si="55">WEEKNUM(B130,1)</f>
        <v>6</v>
      </c>
      <c r="AG130" s="58">
        <f t="shared" si="41"/>
        <v>3</v>
      </c>
      <c r="AH130" s="56">
        <f t="shared" ref="AH130:AH193" si="56">DAY(B130)</f>
        <v>4</v>
      </c>
      <c r="AI130" s="53">
        <f t="shared" ref="AI130:AI193" si="57">Z130+AA130</f>
        <v>0.83267192202870177</v>
      </c>
      <c r="AJ130" s="56">
        <f t="shared" ref="AJ130:AJ193" si="58">IF("1-Swim"=D130,E130*46.7,IF("2-Bike"=D130,E130,IF("3-Run"=D130,E130*4.27,0)))</f>
        <v>47.727400000000003</v>
      </c>
    </row>
    <row r="131" spans="1:36" x14ac:dyDescent="0.25">
      <c r="A131" s="50">
        <v>130</v>
      </c>
      <c r="B131" s="51">
        <v>38023</v>
      </c>
      <c r="C131" s="52" t="s">
        <v>2</v>
      </c>
      <c r="D131" s="50" t="s">
        <v>1223</v>
      </c>
      <c r="E131" s="50">
        <v>3</v>
      </c>
      <c r="F131" s="50">
        <v>0</v>
      </c>
      <c r="G131" s="50">
        <v>32</v>
      </c>
      <c r="H131" s="50">
        <v>0</v>
      </c>
      <c r="I131" s="53">
        <f t="shared" si="42"/>
        <v>2.2222222222222223E-2</v>
      </c>
      <c r="J131" s="54">
        <f t="shared" si="43"/>
        <v>7.4074074074074077E-3</v>
      </c>
      <c r="K131" s="50" t="s">
        <v>549</v>
      </c>
      <c r="L131" s="50" t="s">
        <v>509</v>
      </c>
      <c r="M131" s="55">
        <f t="shared" si="44"/>
        <v>5.6250000000000044</v>
      </c>
      <c r="N131" s="50">
        <v>0</v>
      </c>
      <c r="S131" s="151">
        <f t="shared" si="45"/>
        <v>0.19407407407407407</v>
      </c>
      <c r="T131" s="151">
        <f t="shared" si="46"/>
        <v>9.7037037037037033E-2</v>
      </c>
      <c r="V131" s="393">
        <f t="shared" ref="V131:V194" si="59">U131*0.000568182</f>
        <v>0</v>
      </c>
      <c r="W131" s="393">
        <f t="shared" ref="W131:W194" si="60">U131*0.0006213713910761</f>
        <v>0</v>
      </c>
      <c r="X131" s="53">
        <f t="shared" si="47"/>
        <v>0.19407407407407407</v>
      </c>
      <c r="Y131" s="53">
        <f t="shared" si="48"/>
        <v>0.23046325407407409</v>
      </c>
      <c r="Z131" s="53">
        <f t="shared" si="49"/>
        <v>9.7037037037037033E-2</v>
      </c>
      <c r="AA131" s="53">
        <f t="shared" si="50"/>
        <v>0.11523162703703704</v>
      </c>
      <c r="AB131" s="50">
        <f t="shared" si="51"/>
        <v>2272</v>
      </c>
      <c r="AC131" s="50">
        <f t="shared" si="52"/>
        <v>2004</v>
      </c>
      <c r="AD131" s="50">
        <f t="shared" si="53"/>
        <v>2</v>
      </c>
      <c r="AE131" s="56">
        <f t="shared" si="54"/>
        <v>200402</v>
      </c>
      <c r="AF131" s="56">
        <f t="shared" si="55"/>
        <v>6</v>
      </c>
      <c r="AG131" s="58">
        <f t="shared" si="41"/>
        <v>1</v>
      </c>
      <c r="AH131" s="56">
        <f t="shared" si="56"/>
        <v>6</v>
      </c>
      <c r="AI131" s="53">
        <f t="shared" si="57"/>
        <v>0.21226866407407408</v>
      </c>
      <c r="AJ131" s="56">
        <f t="shared" si="58"/>
        <v>12.809999999999999</v>
      </c>
    </row>
    <row r="132" spans="1:36" x14ac:dyDescent="0.25">
      <c r="A132" s="50">
        <v>131</v>
      </c>
      <c r="B132" s="51">
        <v>38024</v>
      </c>
      <c r="C132" s="52" t="s">
        <v>5</v>
      </c>
      <c r="D132" s="50" t="s">
        <v>1224</v>
      </c>
      <c r="E132" s="50">
        <v>20</v>
      </c>
      <c r="F132" s="50">
        <v>1</v>
      </c>
      <c r="G132" s="50">
        <v>20</v>
      </c>
      <c r="H132" s="50">
        <v>0</v>
      </c>
      <c r="I132" s="53">
        <f t="shared" si="42"/>
        <v>5.5555555555555552E-2</v>
      </c>
      <c r="J132" s="54">
        <f t="shared" si="43"/>
        <v>2.7777777777777775E-3</v>
      </c>
      <c r="K132" s="50" t="s">
        <v>323</v>
      </c>
      <c r="L132" s="50" t="s">
        <v>16</v>
      </c>
      <c r="M132" s="55">
        <f t="shared" si="44"/>
        <v>15.000000000000014</v>
      </c>
      <c r="N132" s="50">
        <v>0</v>
      </c>
      <c r="R132" s="50" t="s">
        <v>11</v>
      </c>
      <c r="S132" s="151">
        <f t="shared" si="45"/>
        <v>0.31111111111111106</v>
      </c>
      <c r="T132" s="151">
        <f t="shared" si="46"/>
        <v>0.15555555555555553</v>
      </c>
      <c r="V132" s="393">
        <f t="shared" si="59"/>
        <v>0</v>
      </c>
      <c r="W132" s="393">
        <f t="shared" si="60"/>
        <v>0</v>
      </c>
      <c r="X132" s="53">
        <f t="shared" si="47"/>
        <v>7.2777777777777761E-2</v>
      </c>
      <c r="Y132" s="53">
        <f t="shared" si="48"/>
        <v>0.10916695777777777</v>
      </c>
      <c r="Z132" s="53">
        <f t="shared" si="49"/>
        <v>3.638888888888888E-2</v>
      </c>
      <c r="AA132" s="53">
        <f t="shared" si="50"/>
        <v>5.4583478888888884E-2</v>
      </c>
      <c r="AB132" s="50">
        <f t="shared" si="51"/>
        <v>592</v>
      </c>
      <c r="AC132" s="50">
        <f t="shared" si="52"/>
        <v>2004</v>
      </c>
      <c r="AD132" s="50">
        <f t="shared" si="53"/>
        <v>2</v>
      </c>
      <c r="AE132" s="56">
        <f t="shared" si="54"/>
        <v>200402</v>
      </c>
      <c r="AF132" s="56">
        <f t="shared" si="55"/>
        <v>6</v>
      </c>
      <c r="AG132" s="58">
        <f t="shared" si="41"/>
        <v>0</v>
      </c>
      <c r="AH132" s="56">
        <f t="shared" si="56"/>
        <v>7</v>
      </c>
      <c r="AI132" s="53">
        <f t="shared" si="57"/>
        <v>9.0972367777777757E-2</v>
      </c>
      <c r="AJ132" s="56">
        <f t="shared" si="58"/>
        <v>20</v>
      </c>
    </row>
    <row r="133" spans="1:36" x14ac:dyDescent="0.25">
      <c r="A133" s="50">
        <v>132</v>
      </c>
      <c r="B133" s="51">
        <v>38025</v>
      </c>
      <c r="C133" s="52" t="s">
        <v>0</v>
      </c>
      <c r="D133" s="50" t="s">
        <v>1223</v>
      </c>
      <c r="E133" s="50">
        <v>4</v>
      </c>
      <c r="F133" s="50">
        <v>0</v>
      </c>
      <c r="G133" s="50">
        <v>42</v>
      </c>
      <c r="H133" s="50">
        <v>15</v>
      </c>
      <c r="I133" s="53">
        <f t="shared" si="42"/>
        <v>2.9340277777777781E-2</v>
      </c>
      <c r="J133" s="54">
        <f t="shared" si="43"/>
        <v>7.3350694444444453E-3</v>
      </c>
      <c r="K133" s="50" t="s">
        <v>549</v>
      </c>
      <c r="L133" s="50" t="s">
        <v>17</v>
      </c>
      <c r="M133" s="55">
        <f t="shared" si="44"/>
        <v>5.6804733727810692</v>
      </c>
      <c r="N133" s="50">
        <v>0</v>
      </c>
      <c r="R133" s="50" t="s">
        <v>12</v>
      </c>
      <c r="S133" s="151">
        <f t="shared" si="45"/>
        <v>0.19217881944444445</v>
      </c>
      <c r="T133" s="151">
        <f t="shared" si="46"/>
        <v>9.6089409722222227E-2</v>
      </c>
      <c r="V133" s="393">
        <f t="shared" si="59"/>
        <v>0</v>
      </c>
      <c r="W133" s="393">
        <f t="shared" si="60"/>
        <v>0</v>
      </c>
      <c r="X133" s="53">
        <f t="shared" si="47"/>
        <v>0.19217881944444445</v>
      </c>
      <c r="Y133" s="53">
        <f t="shared" si="48"/>
        <v>0.22856799944444445</v>
      </c>
      <c r="Z133" s="53">
        <f t="shared" si="49"/>
        <v>9.6089409722222227E-2</v>
      </c>
      <c r="AA133" s="53">
        <f t="shared" si="50"/>
        <v>0.11428399972222222</v>
      </c>
      <c r="AB133" s="50">
        <f t="shared" si="51"/>
        <v>2205</v>
      </c>
      <c r="AC133" s="50">
        <f t="shared" si="52"/>
        <v>2004</v>
      </c>
      <c r="AD133" s="50">
        <f t="shared" si="53"/>
        <v>2</v>
      </c>
      <c r="AE133" s="56">
        <f t="shared" si="54"/>
        <v>200402</v>
      </c>
      <c r="AF133" s="56">
        <f t="shared" si="55"/>
        <v>7</v>
      </c>
      <c r="AG133" s="58">
        <f t="shared" si="41"/>
        <v>0</v>
      </c>
      <c r="AH133" s="56">
        <f t="shared" si="56"/>
        <v>8</v>
      </c>
      <c r="AI133" s="53">
        <f t="shared" si="57"/>
        <v>0.21037340944444444</v>
      </c>
      <c r="AJ133" s="56">
        <f t="shared" si="58"/>
        <v>17.079999999999998</v>
      </c>
    </row>
    <row r="134" spans="1:36" x14ac:dyDescent="0.25">
      <c r="A134" s="50">
        <v>133</v>
      </c>
      <c r="B134" s="51">
        <v>38026</v>
      </c>
      <c r="C134" s="52" t="s">
        <v>3</v>
      </c>
      <c r="D134" s="50" t="s">
        <v>1224</v>
      </c>
      <c r="E134" s="50">
        <v>14.5</v>
      </c>
      <c r="F134" s="50">
        <v>0</v>
      </c>
      <c r="G134" s="50">
        <v>43</v>
      </c>
      <c r="H134" s="50">
        <v>0</v>
      </c>
      <c r="I134" s="53">
        <f t="shared" si="42"/>
        <v>2.9861111111111113E-2</v>
      </c>
      <c r="J134" s="54">
        <f t="shared" si="43"/>
        <v>2.0593869731800767E-3</v>
      </c>
      <c r="K134" s="50" t="s">
        <v>26</v>
      </c>
      <c r="L134" s="50" t="s">
        <v>26</v>
      </c>
      <c r="M134" s="55">
        <f t="shared" si="44"/>
        <v>20.232558139534898</v>
      </c>
      <c r="N134" s="50">
        <v>0</v>
      </c>
      <c r="R134" s="50" t="s">
        <v>14</v>
      </c>
      <c r="S134" s="151">
        <f t="shared" si="45"/>
        <v>0.2306513409961686</v>
      </c>
      <c r="T134" s="151">
        <f t="shared" si="46"/>
        <v>0.1153256704980843</v>
      </c>
      <c r="V134" s="393">
        <f t="shared" si="59"/>
        <v>0</v>
      </c>
      <c r="W134" s="393">
        <f t="shared" si="60"/>
        <v>0</v>
      </c>
      <c r="X134" s="53">
        <f t="shared" si="47"/>
        <v>5.3955938697318011E-2</v>
      </c>
      <c r="Y134" s="53">
        <f t="shared" si="48"/>
        <v>9.0345118697317997E-2</v>
      </c>
      <c r="Z134" s="53">
        <f t="shared" si="49"/>
        <v>2.6977969348659005E-2</v>
      </c>
      <c r="AA134" s="53">
        <f t="shared" si="50"/>
        <v>4.5172559348658999E-2</v>
      </c>
      <c r="AB134" s="50">
        <f t="shared" si="51"/>
        <v>212</v>
      </c>
      <c r="AC134" s="50">
        <f t="shared" si="52"/>
        <v>2004</v>
      </c>
      <c r="AD134" s="50">
        <f t="shared" si="53"/>
        <v>2</v>
      </c>
      <c r="AE134" s="56">
        <f t="shared" si="54"/>
        <v>200402</v>
      </c>
      <c r="AF134" s="56">
        <f t="shared" si="55"/>
        <v>7</v>
      </c>
      <c r="AG134" s="58">
        <f t="shared" si="41"/>
        <v>0</v>
      </c>
      <c r="AH134" s="56">
        <f t="shared" si="56"/>
        <v>9</v>
      </c>
      <c r="AI134" s="53">
        <f t="shared" si="57"/>
        <v>7.2150528697318E-2</v>
      </c>
      <c r="AJ134" s="56">
        <f t="shared" si="58"/>
        <v>14.5</v>
      </c>
    </row>
    <row r="135" spans="1:36" x14ac:dyDescent="0.25">
      <c r="A135" s="50">
        <v>134</v>
      </c>
      <c r="B135" s="51">
        <v>38028</v>
      </c>
      <c r="C135" s="52" t="s">
        <v>6</v>
      </c>
      <c r="D135" s="50" t="s">
        <v>1223</v>
      </c>
      <c r="E135" s="50">
        <v>2.5499999999999998</v>
      </c>
      <c r="F135" s="50">
        <v>0</v>
      </c>
      <c r="G135" s="50">
        <v>26</v>
      </c>
      <c r="H135" s="50">
        <v>0</v>
      </c>
      <c r="I135" s="53">
        <f t="shared" si="42"/>
        <v>1.8055555555555557E-2</v>
      </c>
      <c r="J135" s="54">
        <f t="shared" si="43"/>
        <v>7.0806100217864938E-3</v>
      </c>
      <c r="K135" s="50" t="s">
        <v>549</v>
      </c>
      <c r="L135" s="50" t="s">
        <v>509</v>
      </c>
      <c r="M135" s="55">
        <f t="shared" si="44"/>
        <v>5.8846153846153877</v>
      </c>
      <c r="N135" s="50">
        <v>0</v>
      </c>
      <c r="S135" s="151">
        <f t="shared" si="45"/>
        <v>0.18551198257080614</v>
      </c>
      <c r="T135" s="151">
        <f t="shared" si="46"/>
        <v>9.2755991285403072E-2</v>
      </c>
      <c r="V135" s="393">
        <f t="shared" si="59"/>
        <v>0</v>
      </c>
      <c r="W135" s="393">
        <f t="shared" si="60"/>
        <v>0</v>
      </c>
      <c r="X135" s="53">
        <f t="shared" si="47"/>
        <v>0.18551198257080614</v>
      </c>
      <c r="Y135" s="53">
        <f t="shared" si="48"/>
        <v>0.22190116257080614</v>
      </c>
      <c r="Z135" s="53">
        <f t="shared" si="49"/>
        <v>9.2755991285403072E-2</v>
      </c>
      <c r="AA135" s="53">
        <f t="shared" si="50"/>
        <v>0.11095058128540307</v>
      </c>
      <c r="AB135" s="50">
        <f t="shared" si="51"/>
        <v>1882</v>
      </c>
      <c r="AC135" s="50">
        <f t="shared" si="52"/>
        <v>2004</v>
      </c>
      <c r="AD135" s="50">
        <f t="shared" si="53"/>
        <v>2</v>
      </c>
      <c r="AE135" s="56">
        <f t="shared" si="54"/>
        <v>200402</v>
      </c>
      <c r="AF135" s="56">
        <f t="shared" si="55"/>
        <v>7</v>
      </c>
      <c r="AG135" s="58">
        <f t="shared" si="41"/>
        <v>1</v>
      </c>
      <c r="AH135" s="56">
        <f t="shared" si="56"/>
        <v>11</v>
      </c>
      <c r="AI135" s="53">
        <f t="shared" si="57"/>
        <v>0.20370657257080615</v>
      </c>
      <c r="AJ135" s="56">
        <f t="shared" si="58"/>
        <v>10.888499999999999</v>
      </c>
    </row>
    <row r="136" spans="1:36" x14ac:dyDescent="0.25">
      <c r="A136" s="50">
        <v>135</v>
      </c>
      <c r="B136" s="51">
        <v>38031</v>
      </c>
      <c r="C136" s="52" t="s">
        <v>5</v>
      </c>
      <c r="D136" s="50" t="s">
        <v>1223</v>
      </c>
      <c r="E136" s="50">
        <v>4.25</v>
      </c>
      <c r="F136" s="50">
        <v>0</v>
      </c>
      <c r="G136" s="50">
        <v>44</v>
      </c>
      <c r="H136" s="50">
        <v>0</v>
      </c>
      <c r="I136" s="53">
        <f t="shared" si="42"/>
        <v>3.0555555555555555E-2</v>
      </c>
      <c r="J136" s="54">
        <f t="shared" si="43"/>
        <v>7.1895424836601303E-3</v>
      </c>
      <c r="K136" s="50" t="s">
        <v>549</v>
      </c>
      <c r="L136" s="50" t="s">
        <v>17</v>
      </c>
      <c r="M136" s="55">
        <f t="shared" si="44"/>
        <v>5.7954545454545503</v>
      </c>
      <c r="N136" s="50">
        <v>0</v>
      </c>
      <c r="R136" s="50" t="s">
        <v>15</v>
      </c>
      <c r="S136" s="151">
        <f t="shared" si="45"/>
        <v>0.18836601307189541</v>
      </c>
      <c r="T136" s="151">
        <f t="shared" si="46"/>
        <v>9.4183006535947703E-2</v>
      </c>
      <c r="V136" s="393">
        <f t="shared" si="59"/>
        <v>0</v>
      </c>
      <c r="W136" s="393">
        <f t="shared" si="60"/>
        <v>0</v>
      </c>
      <c r="X136" s="53">
        <f t="shared" si="47"/>
        <v>0.18836601307189541</v>
      </c>
      <c r="Y136" s="53">
        <f t="shared" si="48"/>
        <v>0.2247551930718954</v>
      </c>
      <c r="Z136" s="53">
        <f t="shared" si="49"/>
        <v>9.4183006535947703E-2</v>
      </c>
      <c r="AA136" s="53">
        <f t="shared" si="50"/>
        <v>0.1123775965359477</v>
      </c>
      <c r="AB136" s="50">
        <f t="shared" si="51"/>
        <v>2028</v>
      </c>
      <c r="AC136" s="50">
        <f t="shared" si="52"/>
        <v>2004</v>
      </c>
      <c r="AD136" s="50">
        <f t="shared" si="53"/>
        <v>2</v>
      </c>
      <c r="AE136" s="56">
        <f t="shared" si="54"/>
        <v>200402</v>
      </c>
      <c r="AF136" s="56">
        <f t="shared" si="55"/>
        <v>7</v>
      </c>
      <c r="AG136" s="58">
        <f t="shared" si="41"/>
        <v>2</v>
      </c>
      <c r="AH136" s="56">
        <f t="shared" si="56"/>
        <v>14</v>
      </c>
      <c r="AI136" s="53">
        <f t="shared" si="57"/>
        <v>0.20656060307189539</v>
      </c>
      <c r="AJ136" s="56">
        <f t="shared" si="58"/>
        <v>18.147499999999997</v>
      </c>
    </row>
    <row r="137" spans="1:36" x14ac:dyDescent="0.25">
      <c r="A137" s="50">
        <v>136</v>
      </c>
      <c r="B137" s="51">
        <v>38032</v>
      </c>
      <c r="C137" s="52" t="s">
        <v>0</v>
      </c>
      <c r="D137" s="50" t="s">
        <v>1224</v>
      </c>
      <c r="E137" s="50">
        <v>22</v>
      </c>
      <c r="F137" s="50">
        <v>1</v>
      </c>
      <c r="G137" s="50">
        <v>28</v>
      </c>
      <c r="H137" s="50">
        <v>0</v>
      </c>
      <c r="I137" s="53">
        <f t="shared" si="42"/>
        <v>6.1111111111111116E-2</v>
      </c>
      <c r="J137" s="54">
        <f t="shared" si="43"/>
        <v>2.7777777777777779E-3</v>
      </c>
      <c r="K137" s="50" t="s">
        <v>323</v>
      </c>
      <c r="L137" s="50" t="s">
        <v>16</v>
      </c>
      <c r="M137" s="55">
        <f t="shared" si="44"/>
        <v>15.000000000000011</v>
      </c>
      <c r="N137" s="50">
        <v>0</v>
      </c>
      <c r="R137" s="50" t="s">
        <v>16</v>
      </c>
      <c r="S137" s="151">
        <f t="shared" si="45"/>
        <v>0.31111111111111112</v>
      </c>
      <c r="T137" s="151">
        <f t="shared" si="46"/>
        <v>0.15555555555555556</v>
      </c>
      <c r="V137" s="393">
        <f t="shared" si="59"/>
        <v>0</v>
      </c>
      <c r="W137" s="393">
        <f t="shared" si="60"/>
        <v>0</v>
      </c>
      <c r="X137" s="53">
        <f t="shared" si="47"/>
        <v>7.2777777777777775E-2</v>
      </c>
      <c r="Y137" s="53">
        <f t="shared" si="48"/>
        <v>0.10916695777777777</v>
      </c>
      <c r="Z137" s="53">
        <f t="shared" si="49"/>
        <v>3.6388888888888887E-2</v>
      </c>
      <c r="AA137" s="53">
        <f t="shared" si="50"/>
        <v>5.4583478888888884E-2</v>
      </c>
      <c r="AB137" s="50">
        <f t="shared" si="51"/>
        <v>607</v>
      </c>
      <c r="AC137" s="50">
        <f t="shared" si="52"/>
        <v>2004</v>
      </c>
      <c r="AD137" s="50">
        <f t="shared" si="53"/>
        <v>2</v>
      </c>
      <c r="AE137" s="56">
        <f t="shared" si="54"/>
        <v>200402</v>
      </c>
      <c r="AF137" s="56">
        <f t="shared" si="55"/>
        <v>8</v>
      </c>
      <c r="AG137" s="58">
        <f t="shared" si="41"/>
        <v>0</v>
      </c>
      <c r="AH137" s="56">
        <f t="shared" si="56"/>
        <v>15</v>
      </c>
      <c r="AI137" s="53">
        <f t="shared" si="57"/>
        <v>9.0972367777777771E-2</v>
      </c>
      <c r="AJ137" s="56">
        <f t="shared" si="58"/>
        <v>22</v>
      </c>
    </row>
    <row r="138" spans="1:36" x14ac:dyDescent="0.25">
      <c r="A138" s="50">
        <v>137</v>
      </c>
      <c r="B138" s="51">
        <v>38033</v>
      </c>
      <c r="C138" s="52" t="s">
        <v>3</v>
      </c>
      <c r="D138" s="50" t="s">
        <v>1223</v>
      </c>
      <c r="E138" s="50">
        <v>2.15</v>
      </c>
      <c r="F138" s="50">
        <v>0</v>
      </c>
      <c r="G138" s="50">
        <v>20</v>
      </c>
      <c r="H138" s="50">
        <v>0</v>
      </c>
      <c r="I138" s="53">
        <f t="shared" si="42"/>
        <v>1.3888888888888888E-2</v>
      </c>
      <c r="J138" s="54">
        <f t="shared" si="43"/>
        <v>6.4599483204134363E-3</v>
      </c>
      <c r="K138" s="50" t="s">
        <v>549</v>
      </c>
      <c r="L138" s="50" t="s">
        <v>17</v>
      </c>
      <c r="M138" s="55">
        <f t="shared" si="44"/>
        <v>6.4500000000000055</v>
      </c>
      <c r="N138" s="50">
        <v>0</v>
      </c>
      <c r="R138" s="50" t="s">
        <v>17</v>
      </c>
      <c r="S138" s="151">
        <f t="shared" si="45"/>
        <v>0.16925064599483203</v>
      </c>
      <c r="T138" s="151">
        <f t="shared" si="46"/>
        <v>8.4625322997416014E-2</v>
      </c>
      <c r="V138" s="393">
        <f t="shared" si="59"/>
        <v>0</v>
      </c>
      <c r="W138" s="393">
        <f t="shared" si="60"/>
        <v>0</v>
      </c>
      <c r="X138" s="53">
        <f t="shared" si="47"/>
        <v>0.16925064599483203</v>
      </c>
      <c r="Y138" s="53">
        <f t="shared" si="48"/>
        <v>0.20563982599483202</v>
      </c>
      <c r="Z138" s="53">
        <f t="shared" si="49"/>
        <v>8.4625322997416014E-2</v>
      </c>
      <c r="AA138" s="53">
        <f t="shared" si="50"/>
        <v>0.10281991299741601</v>
      </c>
      <c r="AB138" s="50">
        <f t="shared" si="51"/>
        <v>1187</v>
      </c>
      <c r="AC138" s="50">
        <f t="shared" si="52"/>
        <v>2004</v>
      </c>
      <c r="AD138" s="50">
        <f t="shared" si="53"/>
        <v>2</v>
      </c>
      <c r="AE138" s="56">
        <f t="shared" si="54"/>
        <v>200402</v>
      </c>
      <c r="AF138" s="56">
        <f t="shared" si="55"/>
        <v>8</v>
      </c>
      <c r="AG138" s="58">
        <f t="shared" si="41"/>
        <v>0</v>
      </c>
      <c r="AH138" s="56">
        <f t="shared" si="56"/>
        <v>16</v>
      </c>
      <c r="AI138" s="53">
        <f t="shared" si="57"/>
        <v>0.18744523599483204</v>
      </c>
      <c r="AJ138" s="56">
        <f t="shared" si="58"/>
        <v>9.1804999999999986</v>
      </c>
    </row>
    <row r="139" spans="1:36" x14ac:dyDescent="0.25">
      <c r="A139" s="50">
        <v>138</v>
      </c>
      <c r="B139" s="51">
        <v>38035</v>
      </c>
      <c r="C139" s="52" t="s">
        <v>6</v>
      </c>
      <c r="D139" s="50" t="s">
        <v>1224</v>
      </c>
      <c r="E139" s="50">
        <v>14.5</v>
      </c>
      <c r="F139" s="50">
        <v>0</v>
      </c>
      <c r="G139" s="50">
        <v>45</v>
      </c>
      <c r="H139" s="50">
        <v>0</v>
      </c>
      <c r="I139" s="53">
        <f t="shared" si="42"/>
        <v>3.125E-2</v>
      </c>
      <c r="J139" s="54">
        <f t="shared" si="43"/>
        <v>2.1551724137931034E-3</v>
      </c>
      <c r="K139" s="50" t="s">
        <v>26</v>
      </c>
      <c r="L139" s="50" t="s">
        <v>26</v>
      </c>
      <c r="M139" s="55">
        <f t="shared" si="44"/>
        <v>19.33333333333335</v>
      </c>
      <c r="N139" s="50">
        <v>0</v>
      </c>
      <c r="R139" s="50" t="s">
        <v>18</v>
      </c>
      <c r="S139" s="151">
        <f t="shared" si="45"/>
        <v>0.24137931034482757</v>
      </c>
      <c r="T139" s="151">
        <f t="shared" si="46"/>
        <v>0.12068965517241378</v>
      </c>
      <c r="V139" s="393">
        <f t="shared" si="59"/>
        <v>0</v>
      </c>
      <c r="W139" s="393">
        <f t="shared" si="60"/>
        <v>0</v>
      </c>
      <c r="X139" s="53">
        <f t="shared" si="47"/>
        <v>5.6465517241379305E-2</v>
      </c>
      <c r="Y139" s="53">
        <f t="shared" si="48"/>
        <v>9.2854697241379319E-2</v>
      </c>
      <c r="Z139" s="53">
        <f t="shared" si="49"/>
        <v>2.8232758620689653E-2</v>
      </c>
      <c r="AA139" s="53">
        <f t="shared" si="50"/>
        <v>4.642734862068966E-2</v>
      </c>
      <c r="AB139" s="50">
        <f t="shared" si="51"/>
        <v>259</v>
      </c>
      <c r="AC139" s="50">
        <f t="shared" si="52"/>
        <v>2004</v>
      </c>
      <c r="AD139" s="50">
        <f t="shared" si="53"/>
        <v>2</v>
      </c>
      <c r="AE139" s="56">
        <f t="shared" si="54"/>
        <v>200402</v>
      </c>
      <c r="AF139" s="56">
        <f t="shared" si="55"/>
        <v>8</v>
      </c>
      <c r="AG139" s="58">
        <f t="shared" si="41"/>
        <v>1</v>
      </c>
      <c r="AH139" s="56">
        <f t="shared" si="56"/>
        <v>18</v>
      </c>
      <c r="AI139" s="53">
        <f t="shared" si="57"/>
        <v>7.4660107241379309E-2</v>
      </c>
      <c r="AJ139" s="56">
        <f t="shared" si="58"/>
        <v>14.5</v>
      </c>
    </row>
    <row r="140" spans="1:36" x14ac:dyDescent="0.25">
      <c r="A140" s="50">
        <v>139</v>
      </c>
      <c r="B140" s="51">
        <v>38039</v>
      </c>
      <c r="C140" s="52" t="s">
        <v>0</v>
      </c>
      <c r="D140" s="50" t="s">
        <v>1223</v>
      </c>
      <c r="E140" s="50">
        <v>4.3</v>
      </c>
      <c r="F140" s="50">
        <v>0</v>
      </c>
      <c r="G140" s="50">
        <v>46</v>
      </c>
      <c r="H140" s="50">
        <v>0</v>
      </c>
      <c r="I140" s="53">
        <f t="shared" si="42"/>
        <v>3.1944444444444449E-2</v>
      </c>
      <c r="J140" s="54">
        <f t="shared" si="43"/>
        <v>7.4289405684754535E-3</v>
      </c>
      <c r="K140" s="50" t="s">
        <v>561</v>
      </c>
      <c r="L140" s="50" t="s">
        <v>509</v>
      </c>
      <c r="M140" s="55">
        <f t="shared" si="44"/>
        <v>5.6086956521739166</v>
      </c>
      <c r="N140" s="50">
        <v>0</v>
      </c>
      <c r="S140" s="151">
        <f t="shared" si="45"/>
        <v>0.19463824289405687</v>
      </c>
      <c r="T140" s="151">
        <f t="shared" si="46"/>
        <v>9.7319121447028437E-2</v>
      </c>
      <c r="V140" s="393">
        <f t="shared" si="59"/>
        <v>0</v>
      </c>
      <c r="W140" s="393">
        <f t="shared" si="60"/>
        <v>0</v>
      </c>
      <c r="X140" s="53">
        <f t="shared" si="47"/>
        <v>0.19463824289405687</v>
      </c>
      <c r="Y140" s="53">
        <f t="shared" si="48"/>
        <v>0.23102742289405687</v>
      </c>
      <c r="Z140" s="53">
        <f t="shared" si="49"/>
        <v>9.7319121447028437E-2</v>
      </c>
      <c r="AA140" s="53">
        <f t="shared" si="50"/>
        <v>0.11551371144702843</v>
      </c>
      <c r="AB140" s="50">
        <f t="shared" si="51"/>
        <v>2292</v>
      </c>
      <c r="AC140" s="50">
        <f t="shared" si="52"/>
        <v>2004</v>
      </c>
      <c r="AD140" s="50">
        <f t="shared" si="53"/>
        <v>2</v>
      </c>
      <c r="AE140" s="56">
        <f t="shared" si="54"/>
        <v>200402</v>
      </c>
      <c r="AF140" s="56">
        <f t="shared" si="55"/>
        <v>9</v>
      </c>
      <c r="AG140" s="58">
        <f t="shared" si="41"/>
        <v>3</v>
      </c>
      <c r="AH140" s="56">
        <f t="shared" si="56"/>
        <v>22</v>
      </c>
      <c r="AI140" s="53">
        <f t="shared" si="57"/>
        <v>0.21283283289405686</v>
      </c>
      <c r="AJ140" s="56">
        <f t="shared" si="58"/>
        <v>18.360999999999997</v>
      </c>
    </row>
    <row r="141" spans="1:36" x14ac:dyDescent="0.25">
      <c r="A141" s="50">
        <v>140</v>
      </c>
      <c r="B141" s="51">
        <v>38041</v>
      </c>
      <c r="C141" s="52" t="s">
        <v>4</v>
      </c>
      <c r="D141" s="50" t="s">
        <v>1225</v>
      </c>
      <c r="E141" s="50">
        <v>0.68</v>
      </c>
      <c r="F141" s="50">
        <v>0</v>
      </c>
      <c r="G141" s="50">
        <v>27</v>
      </c>
      <c r="H141" s="50">
        <v>43</v>
      </c>
      <c r="I141" s="53">
        <f t="shared" si="42"/>
        <v>1.9247685185185184E-2</v>
      </c>
      <c r="J141" s="54">
        <f t="shared" si="43"/>
        <v>2.8305419389978208E-2</v>
      </c>
      <c r="K141" s="50" t="s">
        <v>19</v>
      </c>
      <c r="L141" s="50" t="s">
        <v>509</v>
      </c>
      <c r="M141" s="55">
        <f t="shared" si="44"/>
        <v>1.4720384846662673</v>
      </c>
      <c r="N141" s="50">
        <v>0</v>
      </c>
      <c r="S141" s="151">
        <f t="shared" si="45"/>
        <v>6.7933006535947693E-2</v>
      </c>
      <c r="T141" s="151">
        <f t="shared" si="46"/>
        <v>3.3966503267973847E-2</v>
      </c>
      <c r="V141" s="393">
        <f t="shared" si="59"/>
        <v>0</v>
      </c>
      <c r="W141" s="393">
        <f t="shared" si="60"/>
        <v>0</v>
      </c>
      <c r="X141" s="53">
        <f t="shared" si="47"/>
        <v>0.74160198801742905</v>
      </c>
      <c r="Y141" s="53">
        <f t="shared" si="48"/>
        <v>0.77799116801742896</v>
      </c>
      <c r="Z141" s="53">
        <f t="shared" si="49"/>
        <v>0.37080099400871452</v>
      </c>
      <c r="AA141" s="53">
        <f t="shared" si="50"/>
        <v>0.38899558400871448</v>
      </c>
      <c r="AB141" s="50">
        <f t="shared" si="51"/>
        <v>4007</v>
      </c>
      <c r="AC141" s="50">
        <f t="shared" si="52"/>
        <v>2004</v>
      </c>
      <c r="AD141" s="50">
        <f t="shared" si="53"/>
        <v>2</v>
      </c>
      <c r="AE141" s="56">
        <f t="shared" si="54"/>
        <v>200402</v>
      </c>
      <c r="AF141" s="56">
        <f t="shared" si="55"/>
        <v>9</v>
      </c>
      <c r="AG141" s="58">
        <f t="shared" si="41"/>
        <v>1</v>
      </c>
      <c r="AH141" s="56">
        <f t="shared" si="56"/>
        <v>24</v>
      </c>
      <c r="AI141" s="53">
        <f t="shared" si="57"/>
        <v>0.75979657801742895</v>
      </c>
      <c r="AJ141" s="56">
        <f t="shared" si="58"/>
        <v>31.756000000000004</v>
      </c>
    </row>
    <row r="142" spans="1:36" x14ac:dyDescent="0.25">
      <c r="A142" s="50">
        <v>141</v>
      </c>
      <c r="B142" s="51">
        <v>38042</v>
      </c>
      <c r="C142" s="52" t="s">
        <v>6</v>
      </c>
      <c r="D142" s="50" t="s">
        <v>1223</v>
      </c>
      <c r="E142" s="50">
        <v>2.4500000000000002</v>
      </c>
      <c r="F142" s="50">
        <v>0</v>
      </c>
      <c r="G142" s="50">
        <v>25</v>
      </c>
      <c r="H142" s="50">
        <v>0</v>
      </c>
      <c r="I142" s="53">
        <f t="shared" si="42"/>
        <v>1.7361111111111112E-2</v>
      </c>
      <c r="J142" s="54">
        <f t="shared" si="43"/>
        <v>7.0861678004535142E-3</v>
      </c>
      <c r="K142" s="50" t="s">
        <v>549</v>
      </c>
      <c r="L142" s="50" t="s">
        <v>17</v>
      </c>
      <c r="M142" s="55">
        <f t="shared" si="44"/>
        <v>5.8800000000000052</v>
      </c>
      <c r="N142" s="50">
        <v>0</v>
      </c>
      <c r="R142" s="50" t="s">
        <v>20</v>
      </c>
      <c r="S142" s="151">
        <f t="shared" si="45"/>
        <v>0.18565759637188206</v>
      </c>
      <c r="T142" s="151">
        <f t="shared" si="46"/>
        <v>9.282879818594103E-2</v>
      </c>
      <c r="V142" s="393">
        <f t="shared" si="59"/>
        <v>0</v>
      </c>
      <c r="W142" s="393">
        <f t="shared" si="60"/>
        <v>0</v>
      </c>
      <c r="X142" s="53">
        <f t="shared" si="47"/>
        <v>0.18565759637188206</v>
      </c>
      <c r="Y142" s="53">
        <f t="shared" si="48"/>
        <v>0.22204677637188205</v>
      </c>
      <c r="Z142" s="53">
        <f t="shared" si="49"/>
        <v>9.282879818594103E-2</v>
      </c>
      <c r="AA142" s="53">
        <f t="shared" si="50"/>
        <v>0.11102338818594103</v>
      </c>
      <c r="AB142" s="50">
        <f t="shared" si="51"/>
        <v>1895</v>
      </c>
      <c r="AC142" s="50">
        <f t="shared" si="52"/>
        <v>2004</v>
      </c>
      <c r="AD142" s="50">
        <f t="shared" si="53"/>
        <v>2</v>
      </c>
      <c r="AE142" s="56">
        <f t="shared" si="54"/>
        <v>200402</v>
      </c>
      <c r="AF142" s="56">
        <f t="shared" si="55"/>
        <v>9</v>
      </c>
      <c r="AG142" s="58">
        <f t="shared" si="41"/>
        <v>0</v>
      </c>
      <c r="AH142" s="56">
        <f t="shared" si="56"/>
        <v>25</v>
      </c>
      <c r="AI142" s="53">
        <f t="shared" si="57"/>
        <v>0.20385218637188207</v>
      </c>
      <c r="AJ142" s="56">
        <f t="shared" si="58"/>
        <v>10.461499999999999</v>
      </c>
    </row>
    <row r="143" spans="1:36" x14ac:dyDescent="0.25">
      <c r="A143" s="50">
        <v>142</v>
      </c>
      <c r="B143" s="51">
        <v>38046</v>
      </c>
      <c r="C143" s="52" t="s">
        <v>0</v>
      </c>
      <c r="D143" s="50" t="s">
        <v>1223</v>
      </c>
      <c r="E143" s="50">
        <v>7.8</v>
      </c>
      <c r="F143" s="50">
        <v>1</v>
      </c>
      <c r="G143" s="50">
        <v>23</v>
      </c>
      <c r="H143" s="50">
        <v>42</v>
      </c>
      <c r="I143" s="53">
        <f t="shared" si="42"/>
        <v>5.8125000000000003E-2</v>
      </c>
      <c r="J143" s="54">
        <f t="shared" si="43"/>
        <v>7.4519230769230773E-3</v>
      </c>
      <c r="K143" s="50" t="s">
        <v>549</v>
      </c>
      <c r="L143" s="50" t="s">
        <v>136</v>
      </c>
      <c r="M143" s="55">
        <f t="shared" si="44"/>
        <v>5.5913978494623695</v>
      </c>
      <c r="N143" s="50">
        <v>0</v>
      </c>
      <c r="R143" s="50" t="s">
        <v>21</v>
      </c>
      <c r="S143" s="151">
        <f t="shared" si="45"/>
        <v>0.19524038461538462</v>
      </c>
      <c r="T143" s="151">
        <f t="shared" si="46"/>
        <v>9.7620192307692311E-2</v>
      </c>
      <c r="V143" s="393">
        <f t="shared" si="59"/>
        <v>0</v>
      </c>
      <c r="W143" s="393">
        <f t="shared" si="60"/>
        <v>0</v>
      </c>
      <c r="X143" s="53">
        <f t="shared" si="47"/>
        <v>0.19524038461538462</v>
      </c>
      <c r="Y143" s="53">
        <f t="shared" si="48"/>
        <v>0.23162956461538461</v>
      </c>
      <c r="Z143" s="53">
        <f t="shared" si="49"/>
        <v>9.7620192307692311E-2</v>
      </c>
      <c r="AA143" s="53">
        <f t="shared" si="50"/>
        <v>0.11581478230769231</v>
      </c>
      <c r="AB143" s="50">
        <f t="shared" si="51"/>
        <v>2319</v>
      </c>
      <c r="AC143" s="50">
        <f t="shared" si="52"/>
        <v>2004</v>
      </c>
      <c r="AD143" s="50">
        <f t="shared" si="53"/>
        <v>2</v>
      </c>
      <c r="AE143" s="56">
        <f t="shared" si="54"/>
        <v>200402</v>
      </c>
      <c r="AF143" s="56">
        <f t="shared" si="55"/>
        <v>10</v>
      </c>
      <c r="AG143" s="58">
        <f t="shared" si="41"/>
        <v>3</v>
      </c>
      <c r="AH143" s="56">
        <f t="shared" si="56"/>
        <v>29</v>
      </c>
      <c r="AI143" s="53">
        <f t="shared" si="57"/>
        <v>0.21343497461538463</v>
      </c>
      <c r="AJ143" s="56">
        <f t="shared" si="58"/>
        <v>33.305999999999997</v>
      </c>
    </row>
    <row r="144" spans="1:36" x14ac:dyDescent="0.25">
      <c r="A144" s="50">
        <v>143</v>
      </c>
      <c r="B144" s="51">
        <v>38047</v>
      </c>
      <c r="C144" s="52" t="s">
        <v>3</v>
      </c>
      <c r="D144" s="50" t="s">
        <v>1223</v>
      </c>
      <c r="E144" s="50">
        <v>2</v>
      </c>
      <c r="F144" s="50">
        <v>0</v>
      </c>
      <c r="G144" s="50">
        <v>21</v>
      </c>
      <c r="H144" s="50">
        <v>0</v>
      </c>
      <c r="I144" s="53">
        <f t="shared" si="42"/>
        <v>1.4583333333333332E-2</v>
      </c>
      <c r="J144" s="54">
        <f t="shared" si="43"/>
        <v>7.2916666666666659E-3</v>
      </c>
      <c r="K144" s="50" t="s">
        <v>549</v>
      </c>
      <c r="L144" s="50" t="s">
        <v>509</v>
      </c>
      <c r="M144" s="55">
        <f t="shared" si="44"/>
        <v>5.7142857142857197</v>
      </c>
      <c r="N144" s="50">
        <v>0</v>
      </c>
      <c r="S144" s="151">
        <f t="shared" si="45"/>
        <v>0.19104166666666664</v>
      </c>
      <c r="T144" s="151">
        <f t="shared" si="46"/>
        <v>9.5520833333333319E-2</v>
      </c>
      <c r="V144" s="393">
        <f t="shared" si="59"/>
        <v>0</v>
      </c>
      <c r="W144" s="393">
        <f t="shared" si="60"/>
        <v>0</v>
      </c>
      <c r="X144" s="53">
        <f t="shared" si="47"/>
        <v>0.19104166666666664</v>
      </c>
      <c r="Y144" s="53">
        <f t="shared" si="48"/>
        <v>0.22743084666666663</v>
      </c>
      <c r="Z144" s="53">
        <f t="shared" si="49"/>
        <v>9.5520833333333319E-2</v>
      </c>
      <c r="AA144" s="53">
        <f t="shared" si="50"/>
        <v>0.11371542333333332</v>
      </c>
      <c r="AB144" s="50">
        <f t="shared" si="51"/>
        <v>2149</v>
      </c>
      <c r="AC144" s="50">
        <f t="shared" si="52"/>
        <v>2004</v>
      </c>
      <c r="AD144" s="50">
        <f t="shared" si="53"/>
        <v>3</v>
      </c>
      <c r="AE144" s="56">
        <f t="shared" si="54"/>
        <v>200403</v>
      </c>
      <c r="AF144" s="56">
        <f t="shared" si="55"/>
        <v>10</v>
      </c>
      <c r="AG144" s="58">
        <f t="shared" ref="AG144:AG207" si="61">IF(ISBLANK(B144)," ",MAX(B144-B143-1,0))</f>
        <v>0</v>
      </c>
      <c r="AH144" s="56">
        <f t="shared" si="56"/>
        <v>1</v>
      </c>
      <c r="AI144" s="53">
        <f t="shared" si="57"/>
        <v>0.20923625666666662</v>
      </c>
      <c r="AJ144" s="56">
        <f t="shared" si="58"/>
        <v>8.5399999999999991</v>
      </c>
    </row>
    <row r="145" spans="1:36" x14ac:dyDescent="0.25">
      <c r="A145" s="50">
        <v>144</v>
      </c>
      <c r="B145" s="51">
        <v>38049</v>
      </c>
      <c r="C145" s="52" t="s">
        <v>6</v>
      </c>
      <c r="D145" s="50" t="s">
        <v>1223</v>
      </c>
      <c r="E145" s="50">
        <v>2</v>
      </c>
      <c r="F145" s="50">
        <v>0</v>
      </c>
      <c r="G145" s="50">
        <v>19</v>
      </c>
      <c r="H145" s="50">
        <v>45</v>
      </c>
      <c r="I145" s="53">
        <f t="shared" si="42"/>
        <v>1.3715277777777778E-2</v>
      </c>
      <c r="J145" s="54">
        <f t="shared" si="43"/>
        <v>6.8576388888888888E-3</v>
      </c>
      <c r="K145" s="50" t="s">
        <v>550</v>
      </c>
      <c r="L145" s="50" t="s">
        <v>509</v>
      </c>
      <c r="M145" s="55">
        <f t="shared" si="44"/>
        <v>6.0759493670886124</v>
      </c>
      <c r="N145" s="50">
        <v>0</v>
      </c>
      <c r="S145" s="151">
        <f t="shared" si="45"/>
        <v>0.17967013888888889</v>
      </c>
      <c r="T145" s="151">
        <f t="shared" si="46"/>
        <v>8.9835069444444443E-2</v>
      </c>
      <c r="V145" s="393">
        <f t="shared" si="59"/>
        <v>0</v>
      </c>
      <c r="W145" s="393">
        <f t="shared" si="60"/>
        <v>0</v>
      </c>
      <c r="X145" s="53">
        <f t="shared" si="47"/>
        <v>0.17967013888888889</v>
      </c>
      <c r="Y145" s="53">
        <f t="shared" si="48"/>
        <v>0.21605931888888888</v>
      </c>
      <c r="Z145" s="53">
        <f t="shared" si="49"/>
        <v>8.9835069444444443E-2</v>
      </c>
      <c r="AA145" s="53">
        <f t="shared" si="50"/>
        <v>0.10802965944444444</v>
      </c>
      <c r="AB145" s="50">
        <f t="shared" si="51"/>
        <v>1602</v>
      </c>
      <c r="AC145" s="50">
        <f t="shared" si="52"/>
        <v>2004</v>
      </c>
      <c r="AD145" s="50">
        <f t="shared" si="53"/>
        <v>3</v>
      </c>
      <c r="AE145" s="56">
        <f t="shared" si="54"/>
        <v>200403</v>
      </c>
      <c r="AF145" s="56">
        <f t="shared" si="55"/>
        <v>10</v>
      </c>
      <c r="AG145" s="58">
        <f t="shared" si="61"/>
        <v>1</v>
      </c>
      <c r="AH145" s="56">
        <f t="shared" si="56"/>
        <v>3</v>
      </c>
      <c r="AI145" s="53">
        <f t="shared" si="57"/>
        <v>0.1978647288888889</v>
      </c>
      <c r="AJ145" s="56">
        <f t="shared" si="58"/>
        <v>8.5399999999999991</v>
      </c>
    </row>
    <row r="146" spans="1:36" x14ac:dyDescent="0.25">
      <c r="A146" s="50">
        <v>145</v>
      </c>
      <c r="B146" s="51">
        <v>38054</v>
      </c>
      <c r="C146" s="52" t="s">
        <v>3</v>
      </c>
      <c r="D146" s="50" t="s">
        <v>1224</v>
      </c>
      <c r="E146" s="50">
        <v>14</v>
      </c>
      <c r="F146" s="50">
        <v>0</v>
      </c>
      <c r="G146" s="50">
        <v>55</v>
      </c>
      <c r="H146" s="50">
        <v>0</v>
      </c>
      <c r="I146" s="53">
        <f t="shared" si="42"/>
        <v>3.8194444444444441E-2</v>
      </c>
      <c r="J146" s="54">
        <f t="shared" si="43"/>
        <v>2.728174603174603E-3</v>
      </c>
      <c r="K146" s="50" t="s">
        <v>323</v>
      </c>
      <c r="L146" s="50" t="s">
        <v>16</v>
      </c>
      <c r="M146" s="55">
        <f t="shared" si="44"/>
        <v>15.272727272727286</v>
      </c>
      <c r="N146" s="50">
        <v>0</v>
      </c>
      <c r="R146" s="50" t="s">
        <v>22</v>
      </c>
      <c r="S146" s="151">
        <f t="shared" si="45"/>
        <v>0.30555555555555552</v>
      </c>
      <c r="T146" s="151">
        <f t="shared" si="46"/>
        <v>0.15277777777777776</v>
      </c>
      <c r="V146" s="393">
        <f t="shared" si="59"/>
        <v>0</v>
      </c>
      <c r="W146" s="393">
        <f t="shared" si="60"/>
        <v>0</v>
      </c>
      <c r="X146" s="53">
        <f t="shared" si="47"/>
        <v>7.1478174603174599E-2</v>
      </c>
      <c r="Y146" s="53">
        <f t="shared" si="48"/>
        <v>0.10786735460317461</v>
      </c>
      <c r="Z146" s="53">
        <f t="shared" si="49"/>
        <v>3.57390873015873E-2</v>
      </c>
      <c r="AA146" s="53">
        <f t="shared" si="50"/>
        <v>5.3933677301587303E-2</v>
      </c>
      <c r="AB146" s="50">
        <f t="shared" si="51"/>
        <v>559</v>
      </c>
      <c r="AC146" s="50">
        <f t="shared" si="52"/>
        <v>2004</v>
      </c>
      <c r="AD146" s="50">
        <f t="shared" si="53"/>
        <v>3</v>
      </c>
      <c r="AE146" s="56">
        <f t="shared" si="54"/>
        <v>200403</v>
      </c>
      <c r="AF146" s="56">
        <f t="shared" si="55"/>
        <v>11</v>
      </c>
      <c r="AG146" s="58">
        <f t="shared" si="61"/>
        <v>4</v>
      </c>
      <c r="AH146" s="56">
        <f t="shared" si="56"/>
        <v>8</v>
      </c>
      <c r="AI146" s="53">
        <f t="shared" si="57"/>
        <v>8.967276460317461E-2</v>
      </c>
      <c r="AJ146" s="56">
        <f t="shared" si="58"/>
        <v>14</v>
      </c>
    </row>
    <row r="147" spans="1:36" x14ac:dyDescent="0.25">
      <c r="A147" s="50">
        <v>146</v>
      </c>
      <c r="B147" s="51">
        <v>38055</v>
      </c>
      <c r="C147" s="52" t="s">
        <v>4</v>
      </c>
      <c r="D147" s="50" t="s">
        <v>1224</v>
      </c>
      <c r="E147" s="50">
        <v>14</v>
      </c>
      <c r="F147" s="50">
        <v>0</v>
      </c>
      <c r="G147" s="50">
        <v>55</v>
      </c>
      <c r="H147" s="50">
        <v>0</v>
      </c>
      <c r="I147" s="53">
        <f t="shared" si="42"/>
        <v>3.8194444444444441E-2</v>
      </c>
      <c r="J147" s="54">
        <f t="shared" si="43"/>
        <v>2.728174603174603E-3</v>
      </c>
      <c r="K147" s="50" t="s">
        <v>323</v>
      </c>
      <c r="L147" s="50" t="s">
        <v>16</v>
      </c>
      <c r="M147" s="55">
        <f t="shared" si="44"/>
        <v>15.272727272727286</v>
      </c>
      <c r="N147" s="50">
        <v>0</v>
      </c>
      <c r="R147" s="50" t="s">
        <v>22</v>
      </c>
      <c r="S147" s="151">
        <f t="shared" si="45"/>
        <v>0.30555555555555552</v>
      </c>
      <c r="T147" s="151">
        <f t="shared" si="46"/>
        <v>0.15277777777777776</v>
      </c>
      <c r="V147" s="393">
        <f t="shared" si="59"/>
        <v>0</v>
      </c>
      <c r="W147" s="393">
        <f t="shared" si="60"/>
        <v>0</v>
      </c>
      <c r="X147" s="53">
        <f t="shared" si="47"/>
        <v>7.1478174603174599E-2</v>
      </c>
      <c r="Y147" s="53">
        <f t="shared" si="48"/>
        <v>0.10786735460317461</v>
      </c>
      <c r="Z147" s="53">
        <f t="shared" si="49"/>
        <v>3.57390873015873E-2</v>
      </c>
      <c r="AA147" s="53">
        <f t="shared" si="50"/>
        <v>5.3933677301587303E-2</v>
      </c>
      <c r="AB147" s="50">
        <f t="shared" si="51"/>
        <v>559</v>
      </c>
      <c r="AC147" s="50">
        <f t="shared" si="52"/>
        <v>2004</v>
      </c>
      <c r="AD147" s="50">
        <f t="shared" si="53"/>
        <v>3</v>
      </c>
      <c r="AE147" s="56">
        <f t="shared" si="54"/>
        <v>200403</v>
      </c>
      <c r="AF147" s="56">
        <f t="shared" si="55"/>
        <v>11</v>
      </c>
      <c r="AG147" s="58">
        <f t="shared" si="61"/>
        <v>0</v>
      </c>
      <c r="AH147" s="56">
        <f t="shared" si="56"/>
        <v>9</v>
      </c>
      <c r="AI147" s="53">
        <f t="shared" si="57"/>
        <v>8.967276460317461E-2</v>
      </c>
      <c r="AJ147" s="56">
        <f t="shared" si="58"/>
        <v>14</v>
      </c>
    </row>
    <row r="148" spans="1:36" x14ac:dyDescent="0.25">
      <c r="A148" s="50">
        <v>147</v>
      </c>
      <c r="B148" s="51">
        <v>38056</v>
      </c>
      <c r="C148" s="52" t="s">
        <v>6</v>
      </c>
      <c r="D148" s="50" t="s">
        <v>1224</v>
      </c>
      <c r="E148" s="50">
        <v>14</v>
      </c>
      <c r="F148" s="50">
        <v>0</v>
      </c>
      <c r="G148" s="50">
        <v>55</v>
      </c>
      <c r="H148" s="50">
        <v>0</v>
      </c>
      <c r="I148" s="53">
        <f t="shared" si="42"/>
        <v>3.8194444444444441E-2</v>
      </c>
      <c r="J148" s="54">
        <f t="shared" si="43"/>
        <v>2.728174603174603E-3</v>
      </c>
      <c r="K148" s="50" t="s">
        <v>323</v>
      </c>
      <c r="L148" s="50" t="s">
        <v>16</v>
      </c>
      <c r="M148" s="55">
        <f t="shared" si="44"/>
        <v>15.272727272727286</v>
      </c>
      <c r="N148" s="50">
        <v>0</v>
      </c>
      <c r="R148" s="50" t="s">
        <v>22</v>
      </c>
      <c r="S148" s="151">
        <f t="shared" si="45"/>
        <v>0.30555555555555552</v>
      </c>
      <c r="T148" s="151">
        <f t="shared" si="46"/>
        <v>0.15277777777777776</v>
      </c>
      <c r="V148" s="393">
        <f t="shared" si="59"/>
        <v>0</v>
      </c>
      <c r="W148" s="393">
        <f t="shared" si="60"/>
        <v>0</v>
      </c>
      <c r="X148" s="53">
        <f t="shared" si="47"/>
        <v>7.1478174603174599E-2</v>
      </c>
      <c r="Y148" s="53">
        <f t="shared" si="48"/>
        <v>0.10786735460317461</v>
      </c>
      <c r="Z148" s="53">
        <f t="shared" si="49"/>
        <v>3.57390873015873E-2</v>
      </c>
      <c r="AA148" s="53">
        <f t="shared" si="50"/>
        <v>5.3933677301587303E-2</v>
      </c>
      <c r="AB148" s="50">
        <f t="shared" si="51"/>
        <v>559</v>
      </c>
      <c r="AC148" s="50">
        <f t="shared" si="52"/>
        <v>2004</v>
      </c>
      <c r="AD148" s="50">
        <f t="shared" si="53"/>
        <v>3</v>
      </c>
      <c r="AE148" s="56">
        <f t="shared" si="54"/>
        <v>200403</v>
      </c>
      <c r="AF148" s="56">
        <f t="shared" si="55"/>
        <v>11</v>
      </c>
      <c r="AG148" s="58">
        <f t="shared" si="61"/>
        <v>0</v>
      </c>
      <c r="AH148" s="56">
        <f t="shared" si="56"/>
        <v>10</v>
      </c>
      <c r="AI148" s="53">
        <f t="shared" si="57"/>
        <v>8.967276460317461E-2</v>
      </c>
      <c r="AJ148" s="56">
        <f t="shared" si="58"/>
        <v>14</v>
      </c>
    </row>
    <row r="149" spans="1:36" x14ac:dyDescent="0.25">
      <c r="A149" s="50">
        <v>148</v>
      </c>
      <c r="B149" s="51">
        <v>38057</v>
      </c>
      <c r="C149" s="52" t="s">
        <v>1</v>
      </c>
      <c r="D149" s="50" t="s">
        <v>1223</v>
      </c>
      <c r="E149" s="50">
        <v>2</v>
      </c>
      <c r="F149" s="50">
        <v>0</v>
      </c>
      <c r="G149" s="50">
        <v>20</v>
      </c>
      <c r="H149" s="50">
        <v>0</v>
      </c>
      <c r="I149" s="53">
        <f t="shared" si="42"/>
        <v>1.3888888888888888E-2</v>
      </c>
      <c r="J149" s="54">
        <f t="shared" si="43"/>
        <v>6.9444444444444441E-3</v>
      </c>
      <c r="K149" s="50" t="s">
        <v>561</v>
      </c>
      <c r="L149" s="50" t="s">
        <v>17</v>
      </c>
      <c r="M149" s="55">
        <f t="shared" si="44"/>
        <v>6.0000000000000053</v>
      </c>
      <c r="N149" s="50">
        <v>0</v>
      </c>
      <c r="S149" s="151">
        <f t="shared" si="45"/>
        <v>0.18194444444444444</v>
      </c>
      <c r="T149" s="151">
        <f t="shared" si="46"/>
        <v>9.0972222222222218E-2</v>
      </c>
      <c r="V149" s="393">
        <f t="shared" si="59"/>
        <v>0</v>
      </c>
      <c r="W149" s="393">
        <f t="shared" si="60"/>
        <v>0</v>
      </c>
      <c r="X149" s="53">
        <f t="shared" si="47"/>
        <v>0.18194444444444444</v>
      </c>
      <c r="Y149" s="53">
        <f t="shared" si="48"/>
        <v>0.21833362444444443</v>
      </c>
      <c r="Z149" s="53">
        <f t="shared" si="49"/>
        <v>9.0972222222222218E-2</v>
      </c>
      <c r="AA149" s="53">
        <f t="shared" si="50"/>
        <v>0.10916681222222221</v>
      </c>
      <c r="AB149" s="50">
        <f t="shared" si="51"/>
        <v>1699</v>
      </c>
      <c r="AC149" s="50">
        <f t="shared" si="52"/>
        <v>2004</v>
      </c>
      <c r="AD149" s="50">
        <f t="shared" si="53"/>
        <v>3</v>
      </c>
      <c r="AE149" s="56">
        <f t="shared" si="54"/>
        <v>200403</v>
      </c>
      <c r="AF149" s="56">
        <f t="shared" si="55"/>
        <v>11</v>
      </c>
      <c r="AG149" s="58">
        <f t="shared" si="61"/>
        <v>0</v>
      </c>
      <c r="AH149" s="56">
        <f t="shared" si="56"/>
        <v>11</v>
      </c>
      <c r="AI149" s="53">
        <f t="shared" si="57"/>
        <v>0.20013903444444442</v>
      </c>
      <c r="AJ149" s="56">
        <f t="shared" si="58"/>
        <v>8.5399999999999991</v>
      </c>
    </row>
    <row r="150" spans="1:36" x14ac:dyDescent="0.25">
      <c r="A150" s="50">
        <v>149</v>
      </c>
      <c r="B150" s="51">
        <v>38058</v>
      </c>
      <c r="C150" s="52" t="s">
        <v>2</v>
      </c>
      <c r="D150" s="50" t="s">
        <v>1223</v>
      </c>
      <c r="E150" s="50">
        <v>2</v>
      </c>
      <c r="F150" s="50">
        <v>0</v>
      </c>
      <c r="G150" s="50">
        <v>19</v>
      </c>
      <c r="H150" s="50">
        <v>0</v>
      </c>
      <c r="I150" s="53">
        <f t="shared" si="42"/>
        <v>1.3194444444444444E-2</v>
      </c>
      <c r="J150" s="54">
        <f t="shared" si="43"/>
        <v>6.5972222222222222E-3</v>
      </c>
      <c r="K150" s="50" t="s">
        <v>550</v>
      </c>
      <c r="L150" s="50" t="s">
        <v>17</v>
      </c>
      <c r="M150" s="55">
        <f t="shared" si="44"/>
        <v>6.3157894736842151</v>
      </c>
      <c r="N150" s="50">
        <v>0</v>
      </c>
      <c r="S150" s="151">
        <f t="shared" si="45"/>
        <v>0.17284722222222221</v>
      </c>
      <c r="T150" s="151">
        <f t="shared" si="46"/>
        <v>8.6423611111111104E-2</v>
      </c>
      <c r="V150" s="393">
        <f t="shared" si="59"/>
        <v>0</v>
      </c>
      <c r="W150" s="393">
        <f t="shared" si="60"/>
        <v>0</v>
      </c>
      <c r="X150" s="53">
        <f t="shared" si="47"/>
        <v>0.17284722222222221</v>
      </c>
      <c r="Y150" s="53">
        <f t="shared" si="48"/>
        <v>0.2092364022222222</v>
      </c>
      <c r="Z150" s="53">
        <f t="shared" si="49"/>
        <v>8.6423611111111104E-2</v>
      </c>
      <c r="AA150" s="53">
        <f t="shared" si="50"/>
        <v>0.1046182011111111</v>
      </c>
      <c r="AB150" s="50">
        <f t="shared" si="51"/>
        <v>1291</v>
      </c>
      <c r="AC150" s="50">
        <f t="shared" si="52"/>
        <v>2004</v>
      </c>
      <c r="AD150" s="50">
        <f t="shared" si="53"/>
        <v>3</v>
      </c>
      <c r="AE150" s="56">
        <f t="shared" si="54"/>
        <v>200403</v>
      </c>
      <c r="AF150" s="56">
        <f t="shared" si="55"/>
        <v>11</v>
      </c>
      <c r="AG150" s="58">
        <f t="shared" si="61"/>
        <v>0</v>
      </c>
      <c r="AH150" s="56">
        <f t="shared" si="56"/>
        <v>12</v>
      </c>
      <c r="AI150" s="53">
        <f t="shared" si="57"/>
        <v>0.19104181222222222</v>
      </c>
      <c r="AJ150" s="56">
        <f t="shared" si="58"/>
        <v>8.5399999999999991</v>
      </c>
    </row>
    <row r="151" spans="1:36" x14ac:dyDescent="0.25">
      <c r="A151" s="50">
        <v>150</v>
      </c>
      <c r="B151" s="51">
        <v>38059</v>
      </c>
      <c r="C151" s="52" t="s">
        <v>5</v>
      </c>
      <c r="D151" s="50" t="s">
        <v>1224</v>
      </c>
      <c r="E151" s="50">
        <v>14</v>
      </c>
      <c r="F151" s="50">
        <v>0</v>
      </c>
      <c r="G151" s="50">
        <v>55</v>
      </c>
      <c r="H151" s="50">
        <v>0</v>
      </c>
      <c r="I151" s="53">
        <f t="shared" si="42"/>
        <v>3.8194444444444441E-2</v>
      </c>
      <c r="J151" s="54">
        <f t="shared" si="43"/>
        <v>2.728174603174603E-3</v>
      </c>
      <c r="K151" s="50" t="s">
        <v>323</v>
      </c>
      <c r="L151" s="50" t="s">
        <v>16</v>
      </c>
      <c r="M151" s="55">
        <f t="shared" si="44"/>
        <v>15.272727272727286</v>
      </c>
      <c r="N151" s="50">
        <v>0</v>
      </c>
      <c r="R151" s="50" t="s">
        <v>22</v>
      </c>
      <c r="S151" s="151">
        <f t="shared" si="45"/>
        <v>0.30555555555555552</v>
      </c>
      <c r="T151" s="151">
        <f t="shared" si="46"/>
        <v>0.15277777777777776</v>
      </c>
      <c r="V151" s="393">
        <f t="shared" si="59"/>
        <v>0</v>
      </c>
      <c r="W151" s="393">
        <f t="shared" si="60"/>
        <v>0</v>
      </c>
      <c r="X151" s="53">
        <f t="shared" si="47"/>
        <v>7.1478174603174599E-2</v>
      </c>
      <c r="Y151" s="53">
        <f t="shared" si="48"/>
        <v>0.10786735460317461</v>
      </c>
      <c r="Z151" s="53">
        <f t="shared" si="49"/>
        <v>3.57390873015873E-2</v>
      </c>
      <c r="AA151" s="53">
        <f t="shared" si="50"/>
        <v>5.3933677301587303E-2</v>
      </c>
      <c r="AB151" s="50">
        <f t="shared" si="51"/>
        <v>559</v>
      </c>
      <c r="AC151" s="50">
        <f t="shared" si="52"/>
        <v>2004</v>
      </c>
      <c r="AD151" s="50">
        <f t="shared" si="53"/>
        <v>3</v>
      </c>
      <c r="AE151" s="56">
        <f t="shared" si="54"/>
        <v>200403</v>
      </c>
      <c r="AF151" s="56">
        <f t="shared" si="55"/>
        <v>11</v>
      </c>
      <c r="AG151" s="58">
        <f t="shared" si="61"/>
        <v>0</v>
      </c>
      <c r="AH151" s="56">
        <f t="shared" si="56"/>
        <v>13</v>
      </c>
      <c r="AI151" s="53">
        <f t="shared" si="57"/>
        <v>8.967276460317461E-2</v>
      </c>
      <c r="AJ151" s="56">
        <f t="shared" si="58"/>
        <v>14</v>
      </c>
    </row>
    <row r="152" spans="1:36" x14ac:dyDescent="0.25">
      <c r="A152" s="50">
        <v>151</v>
      </c>
      <c r="B152" s="51">
        <v>38061</v>
      </c>
      <c r="C152" s="52" t="s">
        <v>3</v>
      </c>
      <c r="D152" s="50" t="s">
        <v>1223</v>
      </c>
      <c r="E152" s="50">
        <v>2</v>
      </c>
      <c r="F152" s="50">
        <v>0</v>
      </c>
      <c r="G152" s="50">
        <v>18</v>
      </c>
      <c r="H152" s="50">
        <v>35</v>
      </c>
      <c r="I152" s="53">
        <f t="shared" si="42"/>
        <v>1.2905092592592591E-2</v>
      </c>
      <c r="J152" s="54">
        <f t="shared" si="43"/>
        <v>6.4525462962962956E-3</v>
      </c>
      <c r="K152" s="50" t="s">
        <v>549</v>
      </c>
      <c r="L152" s="50" t="s">
        <v>17</v>
      </c>
      <c r="M152" s="55">
        <f t="shared" si="44"/>
        <v>6.4573991031390188</v>
      </c>
      <c r="N152" s="50">
        <v>0</v>
      </c>
      <c r="S152" s="151">
        <f t="shared" si="45"/>
        <v>0.16905671296296293</v>
      </c>
      <c r="T152" s="151">
        <f t="shared" si="46"/>
        <v>8.4528356481481465E-2</v>
      </c>
      <c r="V152" s="393">
        <f t="shared" si="59"/>
        <v>0</v>
      </c>
      <c r="W152" s="393">
        <f t="shared" si="60"/>
        <v>0</v>
      </c>
      <c r="X152" s="53">
        <f t="shared" si="47"/>
        <v>0.16905671296296293</v>
      </c>
      <c r="Y152" s="53">
        <f t="shared" si="48"/>
        <v>0.20544589296296292</v>
      </c>
      <c r="Z152" s="53">
        <f t="shared" si="49"/>
        <v>8.4528356481481465E-2</v>
      </c>
      <c r="AA152" s="53">
        <f t="shared" si="50"/>
        <v>0.10272294648148146</v>
      </c>
      <c r="AB152" s="50">
        <f t="shared" si="51"/>
        <v>1179</v>
      </c>
      <c r="AC152" s="50">
        <f t="shared" si="52"/>
        <v>2004</v>
      </c>
      <c r="AD152" s="50">
        <f t="shared" si="53"/>
        <v>3</v>
      </c>
      <c r="AE152" s="56">
        <f t="shared" si="54"/>
        <v>200403</v>
      </c>
      <c r="AF152" s="56">
        <f t="shared" si="55"/>
        <v>12</v>
      </c>
      <c r="AG152" s="58">
        <f t="shared" si="61"/>
        <v>1</v>
      </c>
      <c r="AH152" s="56">
        <f t="shared" si="56"/>
        <v>15</v>
      </c>
      <c r="AI152" s="53">
        <f t="shared" si="57"/>
        <v>0.18725130296296294</v>
      </c>
      <c r="AJ152" s="56">
        <f t="shared" si="58"/>
        <v>8.5399999999999991</v>
      </c>
    </row>
    <row r="153" spans="1:36" x14ac:dyDescent="0.25">
      <c r="A153" s="50">
        <v>152</v>
      </c>
      <c r="B153" s="51">
        <v>38063</v>
      </c>
      <c r="C153" s="52" t="s">
        <v>6</v>
      </c>
      <c r="D153" s="50" t="s">
        <v>1224</v>
      </c>
      <c r="E153" s="50">
        <v>8</v>
      </c>
      <c r="F153" s="50">
        <v>0</v>
      </c>
      <c r="G153" s="50">
        <v>30</v>
      </c>
      <c r="H153" s="50">
        <v>0</v>
      </c>
      <c r="I153" s="53">
        <f t="shared" si="42"/>
        <v>2.0833333333333332E-2</v>
      </c>
      <c r="J153" s="54">
        <f t="shared" si="43"/>
        <v>2.6041666666666665E-3</v>
      </c>
      <c r="K153" s="50" t="s">
        <v>33</v>
      </c>
      <c r="L153" s="50" t="s">
        <v>509</v>
      </c>
      <c r="M153" s="55">
        <f t="shared" si="44"/>
        <v>16.000000000000014</v>
      </c>
      <c r="N153" s="50">
        <v>0</v>
      </c>
      <c r="S153" s="151">
        <f t="shared" si="45"/>
        <v>0.29166666666666663</v>
      </c>
      <c r="T153" s="151">
        <f t="shared" si="46"/>
        <v>0.14583333333333331</v>
      </c>
      <c r="V153" s="393">
        <f t="shared" si="59"/>
        <v>0</v>
      </c>
      <c r="W153" s="393">
        <f t="shared" si="60"/>
        <v>0</v>
      </c>
      <c r="X153" s="53">
        <f t="shared" si="47"/>
        <v>6.822916666666666E-2</v>
      </c>
      <c r="Y153" s="53">
        <f t="shared" si="48"/>
        <v>0.10461834666666665</v>
      </c>
      <c r="Z153" s="53">
        <f t="shared" si="49"/>
        <v>3.411458333333333E-2</v>
      </c>
      <c r="AA153" s="53">
        <f t="shared" si="50"/>
        <v>5.2309173333333327E-2</v>
      </c>
      <c r="AB153" s="50">
        <f t="shared" si="51"/>
        <v>474</v>
      </c>
      <c r="AC153" s="50">
        <f t="shared" si="52"/>
        <v>2004</v>
      </c>
      <c r="AD153" s="50">
        <f t="shared" si="53"/>
        <v>3</v>
      </c>
      <c r="AE153" s="56">
        <f t="shared" si="54"/>
        <v>200403</v>
      </c>
      <c r="AF153" s="56">
        <f t="shared" si="55"/>
        <v>12</v>
      </c>
      <c r="AG153" s="58">
        <f t="shared" si="61"/>
        <v>1</v>
      </c>
      <c r="AH153" s="56">
        <f t="shared" si="56"/>
        <v>17</v>
      </c>
      <c r="AI153" s="53">
        <f t="shared" si="57"/>
        <v>8.6423756666666657E-2</v>
      </c>
      <c r="AJ153" s="56">
        <f t="shared" si="58"/>
        <v>8</v>
      </c>
    </row>
    <row r="154" spans="1:36" x14ac:dyDescent="0.25">
      <c r="A154" s="50">
        <v>153</v>
      </c>
      <c r="B154" s="51">
        <v>38066</v>
      </c>
      <c r="C154" s="52" t="s">
        <v>5</v>
      </c>
      <c r="D154" s="50" t="s">
        <v>1223</v>
      </c>
      <c r="E154" s="50">
        <v>5</v>
      </c>
      <c r="F154" s="50">
        <v>0</v>
      </c>
      <c r="G154" s="50">
        <v>55</v>
      </c>
      <c r="H154" s="50">
        <v>29</v>
      </c>
      <c r="I154" s="53">
        <f t="shared" si="42"/>
        <v>3.8530092592592595E-2</v>
      </c>
      <c r="J154" s="54">
        <f t="shared" si="43"/>
        <v>7.7060185185185192E-3</v>
      </c>
      <c r="K154" s="50" t="s">
        <v>550</v>
      </c>
      <c r="L154" s="50" t="s">
        <v>509</v>
      </c>
      <c r="M154" s="55">
        <f t="shared" si="44"/>
        <v>5.4070291378792463</v>
      </c>
      <c r="N154" s="50">
        <v>0</v>
      </c>
      <c r="S154" s="151">
        <f t="shared" si="45"/>
        <v>0.20189768518518519</v>
      </c>
      <c r="T154" s="151">
        <f t="shared" si="46"/>
        <v>0.1009488425925926</v>
      </c>
      <c r="V154" s="393">
        <f t="shared" si="59"/>
        <v>0</v>
      </c>
      <c r="W154" s="393">
        <f t="shared" si="60"/>
        <v>0</v>
      </c>
      <c r="X154" s="53">
        <f t="shared" si="47"/>
        <v>0.20189768518518519</v>
      </c>
      <c r="Y154" s="53">
        <f t="shared" si="48"/>
        <v>0.23828686518518519</v>
      </c>
      <c r="Z154" s="53">
        <f t="shared" si="49"/>
        <v>0.1009488425925926</v>
      </c>
      <c r="AA154" s="53">
        <f t="shared" si="50"/>
        <v>0.11914343259259259</v>
      </c>
      <c r="AB154" s="50">
        <f t="shared" si="51"/>
        <v>2569</v>
      </c>
      <c r="AC154" s="50">
        <f t="shared" si="52"/>
        <v>2004</v>
      </c>
      <c r="AD154" s="50">
        <f t="shared" si="53"/>
        <v>3</v>
      </c>
      <c r="AE154" s="56">
        <f t="shared" si="54"/>
        <v>200403</v>
      </c>
      <c r="AF154" s="56">
        <f t="shared" si="55"/>
        <v>12</v>
      </c>
      <c r="AG154" s="58">
        <f t="shared" si="61"/>
        <v>2</v>
      </c>
      <c r="AH154" s="56">
        <f t="shared" si="56"/>
        <v>20</v>
      </c>
      <c r="AI154" s="53">
        <f t="shared" si="57"/>
        <v>0.2200922751851852</v>
      </c>
      <c r="AJ154" s="56">
        <f t="shared" si="58"/>
        <v>21.349999999999998</v>
      </c>
    </row>
    <row r="155" spans="1:36" x14ac:dyDescent="0.25">
      <c r="A155" s="50">
        <v>154</v>
      </c>
      <c r="B155" s="51">
        <v>38070</v>
      </c>
      <c r="C155" s="52" t="s">
        <v>6</v>
      </c>
      <c r="D155" s="50" t="s">
        <v>1224</v>
      </c>
      <c r="E155" s="50">
        <v>7</v>
      </c>
      <c r="F155" s="50">
        <v>0</v>
      </c>
      <c r="G155" s="50">
        <v>31</v>
      </c>
      <c r="H155" s="50">
        <v>0</v>
      </c>
      <c r="I155" s="53">
        <f t="shared" si="42"/>
        <v>2.1527777777777781E-2</v>
      </c>
      <c r="J155" s="54">
        <f t="shared" si="43"/>
        <v>3.0753968253968257E-3</v>
      </c>
      <c r="K155" s="50" t="s">
        <v>33</v>
      </c>
      <c r="L155" s="50" t="s">
        <v>509</v>
      </c>
      <c r="M155" s="55">
        <f t="shared" si="44"/>
        <v>13.548387096774203</v>
      </c>
      <c r="N155" s="50">
        <v>0</v>
      </c>
      <c r="S155" s="151">
        <f t="shared" si="45"/>
        <v>0.3444444444444445</v>
      </c>
      <c r="T155" s="151">
        <f t="shared" si="46"/>
        <v>0.17222222222222225</v>
      </c>
      <c r="V155" s="393">
        <f t="shared" si="59"/>
        <v>0</v>
      </c>
      <c r="W155" s="393">
        <f t="shared" si="60"/>
        <v>0</v>
      </c>
      <c r="X155" s="53">
        <f t="shared" si="47"/>
        <v>8.0575396825396828E-2</v>
      </c>
      <c r="Y155" s="53">
        <f t="shared" si="48"/>
        <v>0.11696457682539683</v>
      </c>
      <c r="Z155" s="53">
        <f t="shared" si="49"/>
        <v>4.0287698412698414E-2</v>
      </c>
      <c r="AA155" s="53">
        <f t="shared" si="50"/>
        <v>5.8482288412698417E-2</v>
      </c>
      <c r="AB155" s="50">
        <f t="shared" si="51"/>
        <v>783</v>
      </c>
      <c r="AC155" s="50">
        <f t="shared" si="52"/>
        <v>2004</v>
      </c>
      <c r="AD155" s="50">
        <f t="shared" si="53"/>
        <v>3</v>
      </c>
      <c r="AE155" s="56">
        <f t="shared" si="54"/>
        <v>200403</v>
      </c>
      <c r="AF155" s="56">
        <f t="shared" si="55"/>
        <v>13</v>
      </c>
      <c r="AG155" s="58">
        <f t="shared" si="61"/>
        <v>3</v>
      </c>
      <c r="AH155" s="56">
        <f t="shared" si="56"/>
        <v>24</v>
      </c>
      <c r="AI155" s="53">
        <f t="shared" si="57"/>
        <v>9.8769986825396838E-2</v>
      </c>
      <c r="AJ155" s="56">
        <f t="shared" si="58"/>
        <v>7</v>
      </c>
    </row>
    <row r="156" spans="1:36" x14ac:dyDescent="0.25">
      <c r="A156" s="50">
        <v>155</v>
      </c>
      <c r="B156" s="51">
        <v>38072</v>
      </c>
      <c r="C156" s="52" t="s">
        <v>2</v>
      </c>
      <c r="D156" s="50" t="s">
        <v>1223</v>
      </c>
      <c r="E156" s="50">
        <v>1.75</v>
      </c>
      <c r="F156" s="50">
        <v>0</v>
      </c>
      <c r="G156" s="50">
        <v>19</v>
      </c>
      <c r="H156" s="50">
        <v>10</v>
      </c>
      <c r="I156" s="53">
        <f t="shared" si="42"/>
        <v>1.3310185185185187E-2</v>
      </c>
      <c r="J156" s="54">
        <f t="shared" si="43"/>
        <v>7.6058201058201071E-3</v>
      </c>
      <c r="K156" s="50" t="s">
        <v>550</v>
      </c>
      <c r="L156" s="50" t="s">
        <v>509</v>
      </c>
      <c r="M156" s="55">
        <f t="shared" si="44"/>
        <v>5.4782608695652204</v>
      </c>
      <c r="N156" s="50">
        <v>0</v>
      </c>
      <c r="S156" s="151">
        <f t="shared" si="45"/>
        <v>0.1992724867724868</v>
      </c>
      <c r="T156" s="151">
        <f t="shared" si="46"/>
        <v>9.9636243386243398E-2</v>
      </c>
      <c r="V156" s="393">
        <f t="shared" si="59"/>
        <v>0</v>
      </c>
      <c r="W156" s="393">
        <f t="shared" si="60"/>
        <v>0</v>
      </c>
      <c r="X156" s="53">
        <f t="shared" si="47"/>
        <v>0.1992724867724868</v>
      </c>
      <c r="Y156" s="53">
        <f t="shared" si="48"/>
        <v>0.23566166677248682</v>
      </c>
      <c r="Z156" s="53">
        <f t="shared" si="49"/>
        <v>9.9636243386243398E-2</v>
      </c>
      <c r="AA156" s="53">
        <f t="shared" si="50"/>
        <v>0.11783083338624341</v>
      </c>
      <c r="AB156" s="50">
        <f t="shared" si="51"/>
        <v>2480</v>
      </c>
      <c r="AC156" s="50">
        <f t="shared" si="52"/>
        <v>2004</v>
      </c>
      <c r="AD156" s="50">
        <f t="shared" si="53"/>
        <v>3</v>
      </c>
      <c r="AE156" s="56">
        <f t="shared" si="54"/>
        <v>200403</v>
      </c>
      <c r="AF156" s="56">
        <f t="shared" si="55"/>
        <v>13</v>
      </c>
      <c r="AG156" s="58">
        <f t="shared" si="61"/>
        <v>1</v>
      </c>
      <c r="AH156" s="56">
        <f t="shared" si="56"/>
        <v>26</v>
      </c>
      <c r="AI156" s="53">
        <f t="shared" si="57"/>
        <v>0.21746707677248681</v>
      </c>
      <c r="AJ156" s="56">
        <f t="shared" si="58"/>
        <v>7.4724999999999993</v>
      </c>
    </row>
    <row r="157" spans="1:36" x14ac:dyDescent="0.25">
      <c r="A157" s="50">
        <v>156</v>
      </c>
      <c r="B157" s="51">
        <v>38073</v>
      </c>
      <c r="C157" s="52" t="s">
        <v>5</v>
      </c>
      <c r="D157" s="50" t="s">
        <v>1224</v>
      </c>
      <c r="E157" s="50">
        <v>15</v>
      </c>
      <c r="F157" s="50">
        <v>1</v>
      </c>
      <c r="G157" s="50">
        <v>15</v>
      </c>
      <c r="H157" s="50">
        <v>0</v>
      </c>
      <c r="I157" s="53">
        <f t="shared" si="42"/>
        <v>5.2083333333333336E-2</v>
      </c>
      <c r="J157" s="54">
        <f t="shared" si="43"/>
        <v>3.4722222222222225E-3</v>
      </c>
      <c r="K157" s="50" t="s">
        <v>33</v>
      </c>
      <c r="L157" s="50" t="s">
        <v>509</v>
      </c>
      <c r="M157" s="55">
        <f t="shared" si="44"/>
        <v>12.000000000000009</v>
      </c>
      <c r="N157" s="50">
        <v>0</v>
      </c>
      <c r="S157" s="151">
        <f t="shared" si="45"/>
        <v>0.3888888888888889</v>
      </c>
      <c r="T157" s="151">
        <f t="shared" si="46"/>
        <v>0.19444444444444445</v>
      </c>
      <c r="V157" s="393">
        <f t="shared" si="59"/>
        <v>0</v>
      </c>
      <c r="W157" s="393">
        <f t="shared" si="60"/>
        <v>0</v>
      </c>
      <c r="X157" s="53">
        <f t="shared" si="47"/>
        <v>9.0972222222222232E-2</v>
      </c>
      <c r="Y157" s="53">
        <f t="shared" si="48"/>
        <v>0.12736140222222223</v>
      </c>
      <c r="Z157" s="53">
        <f t="shared" si="49"/>
        <v>4.5486111111111116E-2</v>
      </c>
      <c r="AA157" s="53">
        <f t="shared" si="50"/>
        <v>6.3680701111111113E-2</v>
      </c>
      <c r="AB157" s="50">
        <f t="shared" si="51"/>
        <v>889</v>
      </c>
      <c r="AC157" s="50">
        <f t="shared" si="52"/>
        <v>2004</v>
      </c>
      <c r="AD157" s="50">
        <f t="shared" si="53"/>
        <v>3</v>
      </c>
      <c r="AE157" s="56">
        <f t="shared" si="54"/>
        <v>200403</v>
      </c>
      <c r="AF157" s="56">
        <f t="shared" si="55"/>
        <v>13</v>
      </c>
      <c r="AG157" s="58">
        <f t="shared" si="61"/>
        <v>0</v>
      </c>
      <c r="AH157" s="56">
        <f t="shared" si="56"/>
        <v>27</v>
      </c>
      <c r="AI157" s="53">
        <f t="shared" si="57"/>
        <v>0.10916681222222223</v>
      </c>
      <c r="AJ157" s="56">
        <f t="shared" si="58"/>
        <v>15</v>
      </c>
    </row>
    <row r="158" spans="1:36" x14ac:dyDescent="0.25">
      <c r="A158" s="50">
        <v>157</v>
      </c>
      <c r="B158" s="51">
        <v>38074</v>
      </c>
      <c r="C158" s="52" t="s">
        <v>0</v>
      </c>
      <c r="D158" s="50" t="s">
        <v>1223</v>
      </c>
      <c r="E158" s="50">
        <v>2</v>
      </c>
      <c r="F158" s="50">
        <v>0</v>
      </c>
      <c r="G158" s="50">
        <v>20</v>
      </c>
      <c r="H158" s="50">
        <v>4</v>
      </c>
      <c r="I158" s="53">
        <f t="shared" si="42"/>
        <v>1.3935185185185184E-2</v>
      </c>
      <c r="J158" s="54">
        <f t="shared" si="43"/>
        <v>6.9675925925925921E-3</v>
      </c>
      <c r="K158" s="50" t="s">
        <v>550</v>
      </c>
      <c r="L158" s="50" t="s">
        <v>17</v>
      </c>
      <c r="M158" s="55">
        <f t="shared" si="44"/>
        <v>5.9800664451827297</v>
      </c>
      <c r="N158" s="50">
        <v>0</v>
      </c>
      <c r="S158" s="151">
        <f t="shared" si="45"/>
        <v>0.18255092592592589</v>
      </c>
      <c r="T158" s="151">
        <f t="shared" si="46"/>
        <v>9.1275462962962947E-2</v>
      </c>
      <c r="V158" s="393">
        <f t="shared" si="59"/>
        <v>0</v>
      </c>
      <c r="W158" s="393">
        <f t="shared" si="60"/>
        <v>0</v>
      </c>
      <c r="X158" s="53">
        <f t="shared" si="47"/>
        <v>0.18255092592592589</v>
      </c>
      <c r="Y158" s="53">
        <f t="shared" si="48"/>
        <v>0.21894010592592589</v>
      </c>
      <c r="Z158" s="53">
        <f t="shared" si="49"/>
        <v>9.1275462962962947E-2</v>
      </c>
      <c r="AA158" s="53">
        <f t="shared" si="50"/>
        <v>0.10947005296296294</v>
      </c>
      <c r="AB158" s="50">
        <f t="shared" si="51"/>
        <v>1760</v>
      </c>
      <c r="AC158" s="50">
        <f t="shared" si="52"/>
        <v>2004</v>
      </c>
      <c r="AD158" s="50">
        <f t="shared" si="53"/>
        <v>3</v>
      </c>
      <c r="AE158" s="56">
        <f t="shared" si="54"/>
        <v>200403</v>
      </c>
      <c r="AF158" s="56">
        <f t="shared" si="55"/>
        <v>14</v>
      </c>
      <c r="AG158" s="58">
        <f t="shared" si="61"/>
        <v>0</v>
      </c>
      <c r="AH158" s="56">
        <f t="shared" si="56"/>
        <v>28</v>
      </c>
      <c r="AI158" s="53">
        <f t="shared" si="57"/>
        <v>0.20074551592592588</v>
      </c>
      <c r="AJ158" s="56">
        <f t="shared" si="58"/>
        <v>8.5399999999999991</v>
      </c>
    </row>
    <row r="159" spans="1:36" x14ac:dyDescent="0.25">
      <c r="A159" s="50">
        <v>158</v>
      </c>
      <c r="B159" s="51">
        <v>38077</v>
      </c>
      <c r="C159" s="52" t="s">
        <v>6</v>
      </c>
      <c r="D159" s="50" t="s">
        <v>1224</v>
      </c>
      <c r="E159" s="50">
        <v>5</v>
      </c>
      <c r="F159" s="50">
        <v>0</v>
      </c>
      <c r="G159" s="50">
        <v>30</v>
      </c>
      <c r="H159" s="50">
        <v>0</v>
      </c>
      <c r="I159" s="53">
        <f t="shared" si="42"/>
        <v>2.0833333333333332E-2</v>
      </c>
      <c r="J159" s="54">
        <f t="shared" si="43"/>
        <v>4.1666666666666666E-3</v>
      </c>
      <c r="K159" s="50" t="s">
        <v>26</v>
      </c>
      <c r="L159" s="50" t="s">
        <v>26</v>
      </c>
      <c r="M159" s="55">
        <f t="shared" si="44"/>
        <v>10.000000000000007</v>
      </c>
      <c r="N159" s="50">
        <v>0</v>
      </c>
      <c r="S159" s="151">
        <f t="shared" si="45"/>
        <v>0.46666666666666667</v>
      </c>
      <c r="T159" s="151">
        <f t="shared" si="46"/>
        <v>0.23333333333333334</v>
      </c>
      <c r="V159" s="393">
        <f t="shared" si="59"/>
        <v>0</v>
      </c>
      <c r="W159" s="393">
        <f t="shared" si="60"/>
        <v>0</v>
      </c>
      <c r="X159" s="53">
        <f t="shared" si="47"/>
        <v>0.10916666666666666</v>
      </c>
      <c r="Y159" s="53">
        <f t="shared" si="48"/>
        <v>0.14555584666666666</v>
      </c>
      <c r="Z159" s="53">
        <f t="shared" si="49"/>
        <v>5.4583333333333331E-2</v>
      </c>
      <c r="AA159" s="53">
        <f t="shared" si="50"/>
        <v>7.2777923333333328E-2</v>
      </c>
      <c r="AB159" s="50">
        <f t="shared" si="51"/>
        <v>928</v>
      </c>
      <c r="AC159" s="50">
        <f t="shared" si="52"/>
        <v>2004</v>
      </c>
      <c r="AD159" s="50">
        <f t="shared" si="53"/>
        <v>3</v>
      </c>
      <c r="AE159" s="56">
        <f t="shared" si="54"/>
        <v>200403</v>
      </c>
      <c r="AF159" s="56">
        <f t="shared" si="55"/>
        <v>14</v>
      </c>
      <c r="AG159" s="58">
        <f t="shared" si="61"/>
        <v>2</v>
      </c>
      <c r="AH159" s="56">
        <f t="shared" si="56"/>
        <v>31</v>
      </c>
      <c r="AI159" s="53">
        <f t="shared" si="57"/>
        <v>0.12736125666666664</v>
      </c>
      <c r="AJ159" s="56">
        <f t="shared" si="58"/>
        <v>5</v>
      </c>
    </row>
    <row r="160" spans="1:36" x14ac:dyDescent="0.25">
      <c r="A160" s="50">
        <v>159</v>
      </c>
      <c r="B160" s="51">
        <v>38080</v>
      </c>
      <c r="C160" s="52" t="s">
        <v>5</v>
      </c>
      <c r="D160" s="50" t="s">
        <v>1224</v>
      </c>
      <c r="E160" s="50">
        <v>7</v>
      </c>
      <c r="F160" s="50">
        <v>0</v>
      </c>
      <c r="G160" s="50">
        <v>30</v>
      </c>
      <c r="H160" s="50">
        <v>0</v>
      </c>
      <c r="I160" s="53">
        <f t="shared" si="42"/>
        <v>2.0833333333333332E-2</v>
      </c>
      <c r="J160" s="54">
        <f t="shared" si="43"/>
        <v>2.976190476190476E-3</v>
      </c>
      <c r="K160" s="50" t="s">
        <v>323</v>
      </c>
      <c r="L160" s="50" t="s">
        <v>16</v>
      </c>
      <c r="M160" s="55">
        <f t="shared" si="44"/>
        <v>14.000000000000012</v>
      </c>
      <c r="N160" s="50">
        <v>0</v>
      </c>
      <c r="R160" s="50" t="s">
        <v>16</v>
      </c>
      <c r="S160" s="151">
        <f t="shared" si="45"/>
        <v>0.33333333333333331</v>
      </c>
      <c r="T160" s="151">
        <f t="shared" si="46"/>
        <v>0.16666666666666666</v>
      </c>
      <c r="V160" s="393">
        <f t="shared" si="59"/>
        <v>0</v>
      </c>
      <c r="W160" s="393">
        <f t="shared" si="60"/>
        <v>0</v>
      </c>
      <c r="X160" s="53">
        <f t="shared" si="47"/>
        <v>7.7976190476190463E-2</v>
      </c>
      <c r="Y160" s="53">
        <f t="shared" si="48"/>
        <v>0.11436537047619047</v>
      </c>
      <c r="Z160" s="53">
        <f t="shared" si="49"/>
        <v>3.8988095238095231E-2</v>
      </c>
      <c r="AA160" s="53">
        <f t="shared" si="50"/>
        <v>5.7182685238095235E-2</v>
      </c>
      <c r="AB160" s="50">
        <f t="shared" si="51"/>
        <v>734</v>
      </c>
      <c r="AC160" s="50">
        <f t="shared" si="52"/>
        <v>2004</v>
      </c>
      <c r="AD160" s="50">
        <f t="shared" si="53"/>
        <v>4</v>
      </c>
      <c r="AE160" s="56">
        <f t="shared" si="54"/>
        <v>200404</v>
      </c>
      <c r="AF160" s="56">
        <f t="shared" si="55"/>
        <v>14</v>
      </c>
      <c r="AG160" s="58">
        <f t="shared" si="61"/>
        <v>2</v>
      </c>
      <c r="AH160" s="56">
        <f t="shared" si="56"/>
        <v>3</v>
      </c>
      <c r="AI160" s="53">
        <f t="shared" si="57"/>
        <v>9.6170780476190459E-2</v>
      </c>
      <c r="AJ160" s="56">
        <f t="shared" si="58"/>
        <v>7</v>
      </c>
    </row>
    <row r="161" spans="1:36" x14ac:dyDescent="0.25">
      <c r="A161" s="50">
        <v>160</v>
      </c>
      <c r="B161" s="51">
        <v>38081</v>
      </c>
      <c r="C161" s="52" t="s">
        <v>0</v>
      </c>
      <c r="D161" s="50" t="s">
        <v>1225</v>
      </c>
      <c r="E161" s="50">
        <v>0.5</v>
      </c>
      <c r="F161" s="50">
        <v>0</v>
      </c>
      <c r="G161" s="50">
        <v>25</v>
      </c>
      <c r="H161" s="50">
        <v>0</v>
      </c>
      <c r="I161" s="53">
        <f t="shared" si="42"/>
        <v>1.7361111111111112E-2</v>
      </c>
      <c r="J161" s="54">
        <f t="shared" si="43"/>
        <v>3.4722222222222224E-2</v>
      </c>
      <c r="K161" s="50" t="s">
        <v>561</v>
      </c>
      <c r="L161" s="50" t="s">
        <v>509</v>
      </c>
      <c r="M161" s="55">
        <f t="shared" si="44"/>
        <v>1.2000000000000008</v>
      </c>
      <c r="N161" s="50">
        <v>0</v>
      </c>
      <c r="R161" s="50" t="s">
        <v>23</v>
      </c>
      <c r="S161" s="151">
        <f t="shared" si="45"/>
        <v>8.3333333333333329E-2</v>
      </c>
      <c r="T161" s="151">
        <f t="shared" si="46"/>
        <v>4.1666666666666664E-2</v>
      </c>
      <c r="V161" s="393">
        <f t="shared" si="59"/>
        <v>0</v>
      </c>
      <c r="W161" s="393">
        <f t="shared" si="60"/>
        <v>0</v>
      </c>
      <c r="X161" s="53">
        <f t="shared" si="47"/>
        <v>0.90972222222222221</v>
      </c>
      <c r="Y161" s="53">
        <f t="shared" si="48"/>
        <v>0.94611140222222223</v>
      </c>
      <c r="Z161" s="53">
        <f t="shared" si="49"/>
        <v>0.4548611111111111</v>
      </c>
      <c r="AA161" s="53">
        <f t="shared" si="50"/>
        <v>0.47305570111111112</v>
      </c>
      <c r="AB161" s="50">
        <f t="shared" si="51"/>
        <v>4060</v>
      </c>
      <c r="AC161" s="50">
        <f t="shared" si="52"/>
        <v>2004</v>
      </c>
      <c r="AD161" s="50">
        <f t="shared" si="53"/>
        <v>4</v>
      </c>
      <c r="AE161" s="56">
        <f t="shared" si="54"/>
        <v>200404</v>
      </c>
      <c r="AF161" s="56">
        <f t="shared" si="55"/>
        <v>15</v>
      </c>
      <c r="AG161" s="58">
        <f t="shared" si="61"/>
        <v>0</v>
      </c>
      <c r="AH161" s="56">
        <f t="shared" si="56"/>
        <v>4</v>
      </c>
      <c r="AI161" s="53">
        <f t="shared" si="57"/>
        <v>0.92791681222222222</v>
      </c>
      <c r="AJ161" s="56">
        <f t="shared" si="58"/>
        <v>23.35</v>
      </c>
    </row>
    <row r="162" spans="1:36" x14ac:dyDescent="0.25">
      <c r="A162" s="50">
        <v>161</v>
      </c>
      <c r="B162" s="51">
        <v>38081</v>
      </c>
      <c r="C162" s="52" t="s">
        <v>0</v>
      </c>
      <c r="D162" s="50" t="s">
        <v>1223</v>
      </c>
      <c r="E162" s="50">
        <v>3.036</v>
      </c>
      <c r="F162" s="50">
        <v>0</v>
      </c>
      <c r="G162" s="50">
        <v>30</v>
      </c>
      <c r="H162" s="50">
        <v>34</v>
      </c>
      <c r="I162" s="53">
        <f t="shared" si="42"/>
        <v>2.1226851851851854E-2</v>
      </c>
      <c r="J162" s="54">
        <f t="shared" si="43"/>
        <v>6.9917166837456697E-3</v>
      </c>
      <c r="K162" s="50" t="s">
        <v>550</v>
      </c>
      <c r="L162" s="50" t="s">
        <v>509</v>
      </c>
      <c r="M162" s="55">
        <f t="shared" si="44"/>
        <v>5.9594329334787393</v>
      </c>
      <c r="N162" s="50">
        <v>0</v>
      </c>
      <c r="S162" s="151">
        <f t="shared" si="45"/>
        <v>0.18318297711413653</v>
      </c>
      <c r="T162" s="151">
        <f t="shared" si="46"/>
        <v>9.1591488557068265E-2</v>
      </c>
      <c r="V162" s="393">
        <f t="shared" si="59"/>
        <v>0</v>
      </c>
      <c r="W162" s="393">
        <f t="shared" si="60"/>
        <v>0</v>
      </c>
      <c r="X162" s="53">
        <f t="shared" si="47"/>
        <v>0.18318297711413653</v>
      </c>
      <c r="Y162" s="53">
        <f t="shared" si="48"/>
        <v>0.21957215711413655</v>
      </c>
      <c r="Z162" s="53">
        <f t="shared" si="49"/>
        <v>9.1591488557068265E-2</v>
      </c>
      <c r="AA162" s="53">
        <f t="shared" si="50"/>
        <v>0.10978607855706828</v>
      </c>
      <c r="AB162" s="50">
        <f t="shared" si="51"/>
        <v>1792</v>
      </c>
      <c r="AC162" s="50">
        <f t="shared" si="52"/>
        <v>2004</v>
      </c>
      <c r="AD162" s="50">
        <f t="shared" si="53"/>
        <v>4</v>
      </c>
      <c r="AE162" s="56">
        <f t="shared" si="54"/>
        <v>200404</v>
      </c>
      <c r="AF162" s="56">
        <f t="shared" si="55"/>
        <v>15</v>
      </c>
      <c r="AG162" s="58">
        <f t="shared" si="61"/>
        <v>0</v>
      </c>
      <c r="AH162" s="56">
        <f t="shared" si="56"/>
        <v>4</v>
      </c>
      <c r="AI162" s="53">
        <f t="shared" si="57"/>
        <v>0.20137756711413654</v>
      </c>
      <c r="AJ162" s="56">
        <f t="shared" si="58"/>
        <v>12.963719999999999</v>
      </c>
    </row>
    <row r="163" spans="1:36" x14ac:dyDescent="0.25">
      <c r="A163" s="50">
        <v>162</v>
      </c>
      <c r="B163" s="51">
        <v>38082</v>
      </c>
      <c r="C163" s="52" t="s">
        <v>3</v>
      </c>
      <c r="D163" s="50" t="s">
        <v>1223</v>
      </c>
      <c r="E163" s="50">
        <v>2.4</v>
      </c>
      <c r="F163" s="50">
        <v>0</v>
      </c>
      <c r="G163" s="50">
        <v>28</v>
      </c>
      <c r="H163" s="50">
        <v>0</v>
      </c>
      <c r="I163" s="53">
        <f t="shared" si="42"/>
        <v>1.9444444444444445E-2</v>
      </c>
      <c r="J163" s="54">
        <f t="shared" si="43"/>
        <v>8.1018518518518531E-3</v>
      </c>
      <c r="K163" s="50" t="s">
        <v>549</v>
      </c>
      <c r="L163" s="50" t="s">
        <v>17</v>
      </c>
      <c r="M163" s="55">
        <f t="shared" si="44"/>
        <v>5.1428571428571459</v>
      </c>
      <c r="N163" s="50">
        <v>0</v>
      </c>
      <c r="R163" s="50" t="s">
        <v>24</v>
      </c>
      <c r="S163" s="151">
        <f t="shared" si="45"/>
        <v>0.21226851851851855</v>
      </c>
      <c r="T163" s="151">
        <f t="shared" si="46"/>
        <v>0.10613425925925928</v>
      </c>
      <c r="V163" s="393">
        <f t="shared" si="59"/>
        <v>0</v>
      </c>
      <c r="W163" s="393">
        <f t="shared" si="60"/>
        <v>0</v>
      </c>
      <c r="X163" s="53">
        <f t="shared" si="47"/>
        <v>0.21226851851851855</v>
      </c>
      <c r="Y163" s="53">
        <f t="shared" si="48"/>
        <v>0.24865769851851854</v>
      </c>
      <c r="Z163" s="53">
        <f t="shared" si="49"/>
        <v>0.10613425925925928</v>
      </c>
      <c r="AA163" s="53">
        <f t="shared" si="50"/>
        <v>0.12432884925925927</v>
      </c>
      <c r="AB163" s="50">
        <f t="shared" si="51"/>
        <v>2871</v>
      </c>
      <c r="AC163" s="50">
        <f t="shared" si="52"/>
        <v>2004</v>
      </c>
      <c r="AD163" s="50">
        <f t="shared" si="53"/>
        <v>4</v>
      </c>
      <c r="AE163" s="56">
        <f t="shared" si="54"/>
        <v>200404</v>
      </c>
      <c r="AF163" s="56">
        <f t="shared" si="55"/>
        <v>15</v>
      </c>
      <c r="AG163" s="58">
        <f t="shared" si="61"/>
        <v>0</v>
      </c>
      <c r="AH163" s="56">
        <f t="shared" si="56"/>
        <v>5</v>
      </c>
      <c r="AI163" s="53">
        <f t="shared" si="57"/>
        <v>0.23046310851851853</v>
      </c>
      <c r="AJ163" s="56">
        <f t="shared" si="58"/>
        <v>10.247999999999999</v>
      </c>
    </row>
    <row r="164" spans="1:36" x14ac:dyDescent="0.25">
      <c r="A164" s="50">
        <v>163</v>
      </c>
      <c r="B164" s="51">
        <v>38083</v>
      </c>
      <c r="C164" s="52" t="s">
        <v>4</v>
      </c>
      <c r="D164" s="50" t="s">
        <v>1225</v>
      </c>
      <c r="E164" s="50">
        <v>0.48299999999999998</v>
      </c>
      <c r="F164" s="50">
        <v>0</v>
      </c>
      <c r="G164" s="50">
        <v>24</v>
      </c>
      <c r="H164" s="50">
        <v>51</v>
      </c>
      <c r="I164" s="53">
        <f t="shared" si="42"/>
        <v>1.7256944444444446E-2</v>
      </c>
      <c r="J164" s="54">
        <f t="shared" si="43"/>
        <v>3.5728663446054756E-2</v>
      </c>
      <c r="K164" s="50" t="s">
        <v>561</v>
      </c>
      <c r="L164" s="50" t="s">
        <v>509</v>
      </c>
      <c r="M164" s="55">
        <f t="shared" si="44"/>
        <v>1.1661971830985922</v>
      </c>
      <c r="N164" s="50">
        <v>0</v>
      </c>
      <c r="R164" s="50" t="s">
        <v>25</v>
      </c>
      <c r="S164" s="151">
        <f t="shared" si="45"/>
        <v>8.5748792270531407E-2</v>
      </c>
      <c r="T164" s="151">
        <f t="shared" si="46"/>
        <v>4.2874396135265704E-2</v>
      </c>
      <c r="V164" s="393">
        <f t="shared" si="59"/>
        <v>0</v>
      </c>
      <c r="W164" s="393">
        <f t="shared" si="60"/>
        <v>0</v>
      </c>
      <c r="X164" s="53">
        <f t="shared" si="47"/>
        <v>0.93609098228663457</v>
      </c>
      <c r="Y164" s="53">
        <f t="shared" si="48"/>
        <v>0.97248016228663459</v>
      </c>
      <c r="Z164" s="53">
        <f t="shared" si="49"/>
        <v>0.46804549114331728</v>
      </c>
      <c r="AA164" s="53">
        <f t="shared" si="50"/>
        <v>0.48624008114331729</v>
      </c>
      <c r="AB164" s="50">
        <f t="shared" si="51"/>
        <v>4067</v>
      </c>
      <c r="AC164" s="50">
        <f t="shared" si="52"/>
        <v>2004</v>
      </c>
      <c r="AD164" s="50">
        <f t="shared" si="53"/>
        <v>4</v>
      </c>
      <c r="AE164" s="56">
        <f t="shared" si="54"/>
        <v>200404</v>
      </c>
      <c r="AF164" s="56">
        <f t="shared" si="55"/>
        <v>15</v>
      </c>
      <c r="AG164" s="58">
        <f t="shared" si="61"/>
        <v>0</v>
      </c>
      <c r="AH164" s="56">
        <f t="shared" si="56"/>
        <v>6</v>
      </c>
      <c r="AI164" s="53">
        <f t="shared" si="57"/>
        <v>0.95428557228663458</v>
      </c>
      <c r="AJ164" s="56">
        <f t="shared" si="58"/>
        <v>22.556100000000001</v>
      </c>
    </row>
    <row r="165" spans="1:36" x14ac:dyDescent="0.25">
      <c r="A165" s="50">
        <v>164</v>
      </c>
      <c r="B165" s="51">
        <v>38083</v>
      </c>
      <c r="C165" s="52" t="s">
        <v>4</v>
      </c>
      <c r="D165" s="50" t="s">
        <v>1224</v>
      </c>
      <c r="E165" s="50">
        <v>8</v>
      </c>
      <c r="F165" s="50">
        <v>0</v>
      </c>
      <c r="G165" s="50">
        <v>40</v>
      </c>
      <c r="H165" s="50">
        <v>0</v>
      </c>
      <c r="I165" s="53">
        <f t="shared" si="42"/>
        <v>2.7777777777777776E-2</v>
      </c>
      <c r="J165" s="54">
        <f t="shared" si="43"/>
        <v>3.472222222222222E-3</v>
      </c>
      <c r="K165" s="50" t="s">
        <v>26</v>
      </c>
      <c r="L165" s="50" t="s">
        <v>26</v>
      </c>
      <c r="M165" s="55">
        <f t="shared" si="44"/>
        <v>12.000000000000011</v>
      </c>
      <c r="N165" s="50">
        <v>0</v>
      </c>
      <c r="R165" s="50" t="s">
        <v>26</v>
      </c>
      <c r="S165" s="151">
        <f t="shared" si="45"/>
        <v>0.38888888888888884</v>
      </c>
      <c r="T165" s="151">
        <f t="shared" si="46"/>
        <v>0.19444444444444442</v>
      </c>
      <c r="V165" s="393">
        <f t="shared" si="59"/>
        <v>0</v>
      </c>
      <c r="W165" s="393">
        <f t="shared" si="60"/>
        <v>0</v>
      </c>
      <c r="X165" s="53">
        <f t="shared" si="47"/>
        <v>9.0972222222222218E-2</v>
      </c>
      <c r="Y165" s="53">
        <f t="shared" si="48"/>
        <v>0.12736140222222223</v>
      </c>
      <c r="Z165" s="53">
        <f t="shared" si="49"/>
        <v>4.5486111111111109E-2</v>
      </c>
      <c r="AA165" s="53">
        <f t="shared" si="50"/>
        <v>6.3680701111111113E-2</v>
      </c>
      <c r="AB165" s="50">
        <f t="shared" si="51"/>
        <v>884</v>
      </c>
      <c r="AC165" s="50">
        <f t="shared" si="52"/>
        <v>2004</v>
      </c>
      <c r="AD165" s="50">
        <f t="shared" si="53"/>
        <v>4</v>
      </c>
      <c r="AE165" s="56">
        <f t="shared" si="54"/>
        <v>200404</v>
      </c>
      <c r="AF165" s="56">
        <f t="shared" si="55"/>
        <v>15</v>
      </c>
      <c r="AG165" s="58">
        <f t="shared" si="61"/>
        <v>0</v>
      </c>
      <c r="AH165" s="56">
        <f t="shared" si="56"/>
        <v>6</v>
      </c>
      <c r="AI165" s="53">
        <f t="shared" si="57"/>
        <v>0.10916681222222221</v>
      </c>
      <c r="AJ165" s="56">
        <f t="shared" si="58"/>
        <v>8</v>
      </c>
    </row>
    <row r="166" spans="1:36" x14ac:dyDescent="0.25">
      <c r="A166" s="50">
        <v>165</v>
      </c>
      <c r="B166" s="51">
        <v>38084</v>
      </c>
      <c r="C166" s="52" t="s">
        <v>6</v>
      </c>
      <c r="D166" s="50" t="s">
        <v>1223</v>
      </c>
      <c r="E166" s="50">
        <v>2.2999999999999998</v>
      </c>
      <c r="F166" s="50">
        <v>0</v>
      </c>
      <c r="G166" s="50">
        <v>25</v>
      </c>
      <c r="H166" s="50">
        <v>0</v>
      </c>
      <c r="I166" s="53">
        <f t="shared" si="42"/>
        <v>1.7361111111111112E-2</v>
      </c>
      <c r="J166" s="54">
        <f t="shared" si="43"/>
        <v>7.5483091787439619E-3</v>
      </c>
      <c r="K166" s="50" t="s">
        <v>550</v>
      </c>
      <c r="L166" s="50" t="s">
        <v>509</v>
      </c>
      <c r="M166" s="55">
        <f t="shared" si="44"/>
        <v>5.520000000000004</v>
      </c>
      <c r="N166" s="50">
        <v>0</v>
      </c>
      <c r="S166" s="151">
        <f t="shared" si="45"/>
        <v>0.19776570048309181</v>
      </c>
      <c r="T166" s="151">
        <f t="shared" si="46"/>
        <v>9.8882850241545903E-2</v>
      </c>
      <c r="V166" s="393">
        <f t="shared" si="59"/>
        <v>0</v>
      </c>
      <c r="W166" s="393">
        <f t="shared" si="60"/>
        <v>0</v>
      </c>
      <c r="X166" s="53">
        <f t="shared" si="47"/>
        <v>0.19776570048309181</v>
      </c>
      <c r="Y166" s="53">
        <f t="shared" si="48"/>
        <v>0.2341548804830918</v>
      </c>
      <c r="Z166" s="53">
        <f t="shared" si="49"/>
        <v>9.8882850241545903E-2</v>
      </c>
      <c r="AA166" s="53">
        <f t="shared" si="50"/>
        <v>0.1170774402415459</v>
      </c>
      <c r="AB166" s="50">
        <f t="shared" si="51"/>
        <v>2423</v>
      </c>
      <c r="AC166" s="50">
        <f t="shared" si="52"/>
        <v>2004</v>
      </c>
      <c r="AD166" s="50">
        <f t="shared" si="53"/>
        <v>4</v>
      </c>
      <c r="AE166" s="56">
        <f t="shared" si="54"/>
        <v>200404</v>
      </c>
      <c r="AF166" s="56">
        <f t="shared" si="55"/>
        <v>15</v>
      </c>
      <c r="AG166" s="58">
        <f t="shared" si="61"/>
        <v>0</v>
      </c>
      <c r="AH166" s="56">
        <f t="shared" si="56"/>
        <v>7</v>
      </c>
      <c r="AI166" s="53">
        <f t="shared" si="57"/>
        <v>0.21596029048309179</v>
      </c>
      <c r="AJ166" s="56">
        <f t="shared" si="58"/>
        <v>9.820999999999998</v>
      </c>
    </row>
    <row r="167" spans="1:36" x14ac:dyDescent="0.25">
      <c r="A167" s="50">
        <v>166</v>
      </c>
      <c r="B167" s="51">
        <v>38087</v>
      </c>
      <c r="C167" s="52" t="s">
        <v>5</v>
      </c>
      <c r="D167" s="50" t="s">
        <v>1224</v>
      </c>
      <c r="E167" s="50">
        <v>25.1</v>
      </c>
      <c r="F167" s="50">
        <v>2</v>
      </c>
      <c r="G167" s="50">
        <v>15</v>
      </c>
      <c r="H167" s="50">
        <v>0</v>
      </c>
      <c r="I167" s="53">
        <f t="shared" si="42"/>
        <v>9.375E-2</v>
      </c>
      <c r="J167" s="54">
        <f t="shared" si="43"/>
        <v>3.735059760956175E-3</v>
      </c>
      <c r="K167" s="50" t="s">
        <v>33</v>
      </c>
      <c r="L167" s="50" t="s">
        <v>159</v>
      </c>
      <c r="M167" s="55">
        <f t="shared" si="44"/>
        <v>11.155555555555566</v>
      </c>
      <c r="N167" s="50">
        <v>0</v>
      </c>
      <c r="R167" s="50" t="s">
        <v>27</v>
      </c>
      <c r="S167" s="151">
        <f t="shared" si="45"/>
        <v>0.41832669322709159</v>
      </c>
      <c r="T167" s="151">
        <f t="shared" si="46"/>
        <v>0.2091633466135458</v>
      </c>
      <c r="V167" s="393">
        <f t="shared" si="59"/>
        <v>0</v>
      </c>
      <c r="W167" s="393">
        <f t="shared" si="60"/>
        <v>0</v>
      </c>
      <c r="X167" s="53">
        <f t="shared" si="47"/>
        <v>9.7858565737051789E-2</v>
      </c>
      <c r="Y167" s="53">
        <f t="shared" si="48"/>
        <v>0.13424774573705178</v>
      </c>
      <c r="Z167" s="53">
        <f t="shared" si="49"/>
        <v>4.8929282868525895E-2</v>
      </c>
      <c r="AA167" s="53">
        <f t="shared" si="50"/>
        <v>6.7123872868525891E-2</v>
      </c>
      <c r="AB167" s="50">
        <f t="shared" si="51"/>
        <v>913</v>
      </c>
      <c r="AC167" s="50">
        <f t="shared" si="52"/>
        <v>2004</v>
      </c>
      <c r="AD167" s="50">
        <f t="shared" si="53"/>
        <v>4</v>
      </c>
      <c r="AE167" s="56">
        <f t="shared" si="54"/>
        <v>200404</v>
      </c>
      <c r="AF167" s="56">
        <f t="shared" si="55"/>
        <v>15</v>
      </c>
      <c r="AG167" s="58">
        <f t="shared" si="61"/>
        <v>2</v>
      </c>
      <c r="AH167" s="56">
        <f t="shared" si="56"/>
        <v>10</v>
      </c>
      <c r="AI167" s="53">
        <f t="shared" si="57"/>
        <v>0.11605315573705179</v>
      </c>
      <c r="AJ167" s="56">
        <f t="shared" si="58"/>
        <v>25.1</v>
      </c>
    </row>
    <row r="168" spans="1:36" x14ac:dyDescent="0.25">
      <c r="A168" s="50">
        <v>167</v>
      </c>
      <c r="B168" s="51">
        <v>38088</v>
      </c>
      <c r="C168" s="52" t="s">
        <v>0</v>
      </c>
      <c r="D168" s="50" t="s">
        <v>1223</v>
      </c>
      <c r="E168" s="50">
        <v>5.0960000000000001</v>
      </c>
      <c r="F168" s="50">
        <v>0</v>
      </c>
      <c r="G168" s="50">
        <v>55</v>
      </c>
      <c r="H168" s="50">
        <v>25</v>
      </c>
      <c r="I168" s="53">
        <f t="shared" si="42"/>
        <v>3.8483796296296294E-2</v>
      </c>
      <c r="J168" s="54">
        <f t="shared" si="43"/>
        <v>7.5517653642653637E-3</v>
      </c>
      <c r="K168" s="50" t="s">
        <v>549</v>
      </c>
      <c r="L168" s="50" t="s">
        <v>509</v>
      </c>
      <c r="M168" s="55">
        <f t="shared" si="44"/>
        <v>5.5174736842105307</v>
      </c>
      <c r="N168" s="50">
        <v>0</v>
      </c>
      <c r="R168" s="50" t="s">
        <v>28</v>
      </c>
      <c r="S168" s="151">
        <f t="shared" si="45"/>
        <v>0.19785625254375253</v>
      </c>
      <c r="T168" s="151">
        <f t="shared" si="46"/>
        <v>9.8928126271876263E-2</v>
      </c>
      <c r="V168" s="393">
        <f t="shared" si="59"/>
        <v>0</v>
      </c>
      <c r="W168" s="393">
        <f t="shared" si="60"/>
        <v>0</v>
      </c>
      <c r="X168" s="53">
        <f t="shared" si="47"/>
        <v>0.19785625254375253</v>
      </c>
      <c r="Y168" s="53">
        <f t="shared" si="48"/>
        <v>0.23424543254375252</v>
      </c>
      <c r="Z168" s="53">
        <f t="shared" si="49"/>
        <v>9.8928126271876263E-2</v>
      </c>
      <c r="AA168" s="53">
        <f t="shared" si="50"/>
        <v>0.11712271627187626</v>
      </c>
      <c r="AB168" s="50">
        <f t="shared" si="51"/>
        <v>2427</v>
      </c>
      <c r="AC168" s="50">
        <f t="shared" si="52"/>
        <v>2004</v>
      </c>
      <c r="AD168" s="50">
        <f t="shared" si="53"/>
        <v>4</v>
      </c>
      <c r="AE168" s="56">
        <f t="shared" si="54"/>
        <v>200404</v>
      </c>
      <c r="AF168" s="56">
        <f t="shared" si="55"/>
        <v>16</v>
      </c>
      <c r="AG168" s="58">
        <f t="shared" si="61"/>
        <v>0</v>
      </c>
      <c r="AH168" s="56">
        <f t="shared" si="56"/>
        <v>11</v>
      </c>
      <c r="AI168" s="53">
        <f t="shared" si="57"/>
        <v>0.21605084254375251</v>
      </c>
      <c r="AJ168" s="56">
        <f t="shared" si="58"/>
        <v>21.759919999999997</v>
      </c>
    </row>
    <row r="169" spans="1:36" x14ac:dyDescent="0.25">
      <c r="A169" s="50">
        <v>168</v>
      </c>
      <c r="B169" s="51">
        <v>38091</v>
      </c>
      <c r="C169" s="52" t="s">
        <v>6</v>
      </c>
      <c r="D169" s="50" t="s">
        <v>1223</v>
      </c>
      <c r="E169" s="50">
        <v>2</v>
      </c>
      <c r="F169" s="50">
        <v>0</v>
      </c>
      <c r="G169" s="50">
        <v>23</v>
      </c>
      <c r="H169" s="50">
        <v>30</v>
      </c>
      <c r="I169" s="53">
        <f t="shared" si="42"/>
        <v>1.6319444444444445E-2</v>
      </c>
      <c r="J169" s="54">
        <f t="shared" si="43"/>
        <v>8.1597222222222227E-3</v>
      </c>
      <c r="K169" s="50" t="s">
        <v>549</v>
      </c>
      <c r="L169" s="50" t="s">
        <v>17</v>
      </c>
      <c r="M169" s="55">
        <f t="shared" si="44"/>
        <v>5.1063829787234081</v>
      </c>
      <c r="N169" s="50">
        <v>0</v>
      </c>
      <c r="R169" s="50" t="s">
        <v>24</v>
      </c>
      <c r="S169" s="151">
        <f t="shared" si="45"/>
        <v>0.21378472222222222</v>
      </c>
      <c r="T169" s="151">
        <f t="shared" si="46"/>
        <v>0.10689236111111111</v>
      </c>
      <c r="V169" s="393">
        <f t="shared" si="59"/>
        <v>0</v>
      </c>
      <c r="W169" s="393">
        <f t="shared" si="60"/>
        <v>0</v>
      </c>
      <c r="X169" s="53">
        <f t="shared" si="47"/>
        <v>0.21378472222222222</v>
      </c>
      <c r="Y169" s="53">
        <f t="shared" si="48"/>
        <v>0.25017390222222224</v>
      </c>
      <c r="Z169" s="53">
        <f t="shared" si="49"/>
        <v>0.10689236111111111</v>
      </c>
      <c r="AA169" s="53">
        <f t="shared" si="50"/>
        <v>0.12508695111111112</v>
      </c>
      <c r="AB169" s="50">
        <f t="shared" si="51"/>
        <v>2908</v>
      </c>
      <c r="AC169" s="50">
        <f t="shared" si="52"/>
        <v>2004</v>
      </c>
      <c r="AD169" s="50">
        <f t="shared" si="53"/>
        <v>4</v>
      </c>
      <c r="AE169" s="56">
        <f t="shared" si="54"/>
        <v>200404</v>
      </c>
      <c r="AF169" s="56">
        <f t="shared" si="55"/>
        <v>16</v>
      </c>
      <c r="AG169" s="58">
        <f t="shared" si="61"/>
        <v>2</v>
      </c>
      <c r="AH169" s="56">
        <f t="shared" si="56"/>
        <v>14</v>
      </c>
      <c r="AI169" s="53">
        <f t="shared" si="57"/>
        <v>0.23197931222222223</v>
      </c>
      <c r="AJ169" s="56">
        <f t="shared" si="58"/>
        <v>8.5399999999999991</v>
      </c>
    </row>
    <row r="170" spans="1:36" x14ac:dyDescent="0.25">
      <c r="A170" s="50">
        <v>169</v>
      </c>
      <c r="B170" s="51">
        <v>38092</v>
      </c>
      <c r="C170" s="52" t="s">
        <v>1</v>
      </c>
      <c r="D170" s="50" t="s">
        <v>1225</v>
      </c>
      <c r="E170" s="50">
        <v>0.627</v>
      </c>
      <c r="F170" s="50">
        <v>0</v>
      </c>
      <c r="G170" s="50">
        <v>25</v>
      </c>
      <c r="H170" s="50">
        <v>42</v>
      </c>
      <c r="I170" s="53">
        <f t="shared" si="42"/>
        <v>1.7847222222222223E-2</v>
      </c>
      <c r="J170" s="54">
        <f t="shared" si="43"/>
        <v>2.8464469253942939E-2</v>
      </c>
      <c r="K170" s="50" t="s">
        <v>561</v>
      </c>
      <c r="L170" s="50" t="s">
        <v>509</v>
      </c>
      <c r="M170" s="55">
        <f t="shared" si="44"/>
        <v>1.4638132295719855</v>
      </c>
      <c r="N170" s="50">
        <v>0</v>
      </c>
      <c r="S170" s="151">
        <f t="shared" si="45"/>
        <v>6.831472620946305E-2</v>
      </c>
      <c r="T170" s="151">
        <f t="shared" si="46"/>
        <v>3.4157363104731525E-2</v>
      </c>
      <c r="V170" s="393">
        <f t="shared" si="59"/>
        <v>0</v>
      </c>
      <c r="W170" s="393">
        <f t="shared" si="60"/>
        <v>0</v>
      </c>
      <c r="X170" s="53">
        <f t="shared" si="47"/>
        <v>0.74576909445330497</v>
      </c>
      <c r="Y170" s="53">
        <f t="shared" si="48"/>
        <v>0.78215827445330488</v>
      </c>
      <c r="Z170" s="53">
        <f t="shared" si="49"/>
        <v>0.37288454722665249</v>
      </c>
      <c r="AA170" s="53">
        <f t="shared" si="50"/>
        <v>0.39107913722665244</v>
      </c>
      <c r="AB170" s="50">
        <f t="shared" si="51"/>
        <v>4010</v>
      </c>
      <c r="AC170" s="50">
        <f t="shared" si="52"/>
        <v>2004</v>
      </c>
      <c r="AD170" s="50">
        <f t="shared" si="53"/>
        <v>4</v>
      </c>
      <c r="AE170" s="56">
        <f t="shared" si="54"/>
        <v>200404</v>
      </c>
      <c r="AF170" s="56">
        <f t="shared" si="55"/>
        <v>16</v>
      </c>
      <c r="AG170" s="58">
        <f t="shared" si="61"/>
        <v>0</v>
      </c>
      <c r="AH170" s="56">
        <f t="shared" si="56"/>
        <v>15</v>
      </c>
      <c r="AI170" s="53">
        <f t="shared" si="57"/>
        <v>0.76396368445330487</v>
      </c>
      <c r="AJ170" s="56">
        <f t="shared" si="58"/>
        <v>29.280900000000003</v>
      </c>
    </row>
    <row r="171" spans="1:36" x14ac:dyDescent="0.25">
      <c r="A171" s="50">
        <v>170</v>
      </c>
      <c r="B171" s="51">
        <v>38093</v>
      </c>
      <c r="C171" s="52" t="s">
        <v>2</v>
      </c>
      <c r="D171" s="50" t="s">
        <v>1224</v>
      </c>
      <c r="E171" s="50">
        <v>10.5</v>
      </c>
      <c r="F171" s="50">
        <v>0</v>
      </c>
      <c r="G171" s="50">
        <v>45</v>
      </c>
      <c r="H171" s="50">
        <v>0</v>
      </c>
      <c r="I171" s="53">
        <f t="shared" si="42"/>
        <v>3.125E-2</v>
      </c>
      <c r="J171" s="54">
        <f t="shared" si="43"/>
        <v>2.976190476190476E-3</v>
      </c>
      <c r="K171" s="50" t="s">
        <v>324</v>
      </c>
      <c r="L171" s="50" t="s">
        <v>29</v>
      </c>
      <c r="M171" s="55">
        <f t="shared" si="44"/>
        <v>14.000000000000012</v>
      </c>
      <c r="N171" s="50">
        <v>0</v>
      </c>
      <c r="R171" s="50" t="s">
        <v>29</v>
      </c>
      <c r="S171" s="151">
        <f t="shared" si="45"/>
        <v>0.33333333333333331</v>
      </c>
      <c r="T171" s="151">
        <f t="shared" si="46"/>
        <v>0.16666666666666666</v>
      </c>
      <c r="V171" s="393">
        <f t="shared" si="59"/>
        <v>0</v>
      </c>
      <c r="W171" s="393">
        <f t="shared" si="60"/>
        <v>0</v>
      </c>
      <c r="X171" s="53">
        <f t="shared" si="47"/>
        <v>7.7976190476190463E-2</v>
      </c>
      <c r="Y171" s="53">
        <f t="shared" si="48"/>
        <v>0.11436537047619047</v>
      </c>
      <c r="Z171" s="53">
        <f t="shared" si="49"/>
        <v>3.8988095238095231E-2</v>
      </c>
      <c r="AA171" s="53">
        <f t="shared" si="50"/>
        <v>5.7182685238095235E-2</v>
      </c>
      <c r="AB171" s="50">
        <f t="shared" si="51"/>
        <v>734</v>
      </c>
      <c r="AC171" s="50">
        <f t="shared" si="52"/>
        <v>2004</v>
      </c>
      <c r="AD171" s="50">
        <f t="shared" si="53"/>
        <v>4</v>
      </c>
      <c r="AE171" s="56">
        <f t="shared" si="54"/>
        <v>200404</v>
      </c>
      <c r="AF171" s="56">
        <f t="shared" si="55"/>
        <v>16</v>
      </c>
      <c r="AG171" s="58">
        <f t="shared" si="61"/>
        <v>0</v>
      </c>
      <c r="AH171" s="56">
        <f t="shared" si="56"/>
        <v>16</v>
      </c>
      <c r="AI171" s="53">
        <f t="shared" si="57"/>
        <v>9.6170780476190459E-2</v>
      </c>
      <c r="AJ171" s="56">
        <f t="shared" si="58"/>
        <v>10.5</v>
      </c>
    </row>
    <row r="172" spans="1:36" x14ac:dyDescent="0.25">
      <c r="A172" s="50">
        <v>171</v>
      </c>
      <c r="B172" s="51">
        <v>38094</v>
      </c>
      <c r="C172" s="52" t="s">
        <v>5</v>
      </c>
      <c r="D172" s="50" t="s">
        <v>1223</v>
      </c>
      <c r="E172" s="50">
        <v>2.25</v>
      </c>
      <c r="F172" s="50">
        <v>0</v>
      </c>
      <c r="G172" s="50">
        <v>25</v>
      </c>
      <c r="H172" s="50">
        <v>0</v>
      </c>
      <c r="I172" s="53">
        <f t="shared" si="42"/>
        <v>1.7361111111111112E-2</v>
      </c>
      <c r="J172" s="54">
        <f t="shared" si="43"/>
        <v>7.7160493827160498E-3</v>
      </c>
      <c r="K172" s="50" t="s">
        <v>549</v>
      </c>
      <c r="L172" s="50" t="s">
        <v>509</v>
      </c>
      <c r="M172" s="55">
        <f t="shared" si="44"/>
        <v>5.4000000000000039</v>
      </c>
      <c r="N172" s="50">
        <v>0</v>
      </c>
      <c r="S172" s="151">
        <f t="shared" si="45"/>
        <v>0.2021604938271605</v>
      </c>
      <c r="T172" s="151">
        <f t="shared" si="46"/>
        <v>0.10108024691358025</v>
      </c>
      <c r="V172" s="393">
        <f t="shared" si="59"/>
        <v>0</v>
      </c>
      <c r="W172" s="393">
        <f t="shared" si="60"/>
        <v>0</v>
      </c>
      <c r="X172" s="53">
        <f t="shared" si="47"/>
        <v>0.2021604938271605</v>
      </c>
      <c r="Y172" s="53">
        <f t="shared" si="48"/>
        <v>0.23854967382716047</v>
      </c>
      <c r="Z172" s="53">
        <f t="shared" si="49"/>
        <v>0.10108024691358025</v>
      </c>
      <c r="AA172" s="53">
        <f t="shared" si="50"/>
        <v>0.11927483691358023</v>
      </c>
      <c r="AB172" s="50">
        <f t="shared" si="51"/>
        <v>2582</v>
      </c>
      <c r="AC172" s="50">
        <f t="shared" si="52"/>
        <v>2004</v>
      </c>
      <c r="AD172" s="50">
        <f t="shared" si="53"/>
        <v>4</v>
      </c>
      <c r="AE172" s="56">
        <f t="shared" si="54"/>
        <v>200404</v>
      </c>
      <c r="AF172" s="56">
        <f t="shared" si="55"/>
        <v>16</v>
      </c>
      <c r="AG172" s="58">
        <f t="shared" si="61"/>
        <v>0</v>
      </c>
      <c r="AH172" s="56">
        <f t="shared" si="56"/>
        <v>17</v>
      </c>
      <c r="AI172" s="53">
        <f t="shared" si="57"/>
        <v>0.22035508382716049</v>
      </c>
      <c r="AJ172" s="56">
        <f t="shared" si="58"/>
        <v>9.6074999999999982</v>
      </c>
    </row>
    <row r="173" spans="1:36" x14ac:dyDescent="0.25">
      <c r="A173" s="50">
        <v>172</v>
      </c>
      <c r="B173" s="51">
        <v>38095</v>
      </c>
      <c r="C173" s="52" t="s">
        <v>0</v>
      </c>
      <c r="D173" s="50" t="s">
        <v>1224</v>
      </c>
      <c r="E173" s="50">
        <v>10.5</v>
      </c>
      <c r="F173" s="50">
        <v>0</v>
      </c>
      <c r="G173" s="50">
        <v>39</v>
      </c>
      <c r="H173" s="50">
        <v>32</v>
      </c>
      <c r="I173" s="53">
        <f t="shared" si="42"/>
        <v>2.7453703703703702E-2</v>
      </c>
      <c r="J173" s="54">
        <f t="shared" si="43"/>
        <v>2.6146384479717811E-3</v>
      </c>
      <c r="K173" s="50" t="s">
        <v>324</v>
      </c>
      <c r="L173" s="50" t="s">
        <v>29</v>
      </c>
      <c r="M173" s="55">
        <f t="shared" si="44"/>
        <v>15.935919055649254</v>
      </c>
      <c r="N173" s="50">
        <v>0</v>
      </c>
      <c r="R173" s="50" t="s">
        <v>29</v>
      </c>
      <c r="S173" s="151">
        <f t="shared" si="45"/>
        <v>0.29283950617283949</v>
      </c>
      <c r="T173" s="151">
        <f t="shared" si="46"/>
        <v>0.14641975308641975</v>
      </c>
      <c r="V173" s="393">
        <f t="shared" si="59"/>
        <v>0</v>
      </c>
      <c r="W173" s="393">
        <f t="shared" si="60"/>
        <v>0</v>
      </c>
      <c r="X173" s="53">
        <f t="shared" si="47"/>
        <v>6.8503527336860659E-2</v>
      </c>
      <c r="Y173" s="53">
        <f t="shared" si="48"/>
        <v>0.10489270733686067</v>
      </c>
      <c r="Z173" s="53">
        <f t="shared" si="49"/>
        <v>3.4251763668430329E-2</v>
      </c>
      <c r="AA173" s="53">
        <f t="shared" si="50"/>
        <v>5.2446353668430333E-2</v>
      </c>
      <c r="AB173" s="50">
        <f t="shared" si="51"/>
        <v>492</v>
      </c>
      <c r="AC173" s="50">
        <f t="shared" si="52"/>
        <v>2004</v>
      </c>
      <c r="AD173" s="50">
        <f t="shared" si="53"/>
        <v>4</v>
      </c>
      <c r="AE173" s="56">
        <f t="shared" si="54"/>
        <v>200404</v>
      </c>
      <c r="AF173" s="56">
        <f t="shared" si="55"/>
        <v>17</v>
      </c>
      <c r="AG173" s="58">
        <f t="shared" si="61"/>
        <v>0</v>
      </c>
      <c r="AH173" s="56">
        <f t="shared" si="56"/>
        <v>18</v>
      </c>
      <c r="AI173" s="53">
        <f t="shared" si="57"/>
        <v>8.6698117336860669E-2</v>
      </c>
      <c r="AJ173" s="56">
        <f t="shared" si="58"/>
        <v>10.5</v>
      </c>
    </row>
    <row r="174" spans="1:36" x14ac:dyDescent="0.25">
      <c r="A174" s="50">
        <v>173</v>
      </c>
      <c r="B174" s="51">
        <v>38096</v>
      </c>
      <c r="C174" s="52" t="s">
        <v>3</v>
      </c>
      <c r="D174" s="50" t="s">
        <v>1224</v>
      </c>
      <c r="E174" s="50">
        <v>5</v>
      </c>
      <c r="F174" s="50">
        <v>0</v>
      </c>
      <c r="G174" s="50">
        <v>20</v>
      </c>
      <c r="H174" s="50">
        <v>0</v>
      </c>
      <c r="I174" s="53">
        <f t="shared" si="42"/>
        <v>1.3888888888888888E-2</v>
      </c>
      <c r="J174" s="54">
        <f t="shared" si="43"/>
        <v>2.7777777777777775E-3</v>
      </c>
      <c r="K174" s="50" t="s">
        <v>26</v>
      </c>
      <c r="L174" s="50" t="s">
        <v>31</v>
      </c>
      <c r="M174" s="55">
        <f t="shared" si="44"/>
        <v>15.000000000000014</v>
      </c>
      <c r="N174" s="50">
        <v>0</v>
      </c>
      <c r="R174" s="50" t="s">
        <v>31</v>
      </c>
      <c r="S174" s="151">
        <f t="shared" si="45"/>
        <v>0.31111111111111106</v>
      </c>
      <c r="T174" s="151">
        <f t="shared" si="46"/>
        <v>0.15555555555555553</v>
      </c>
      <c r="V174" s="393">
        <f t="shared" si="59"/>
        <v>0</v>
      </c>
      <c r="W174" s="393">
        <f t="shared" si="60"/>
        <v>0</v>
      </c>
      <c r="X174" s="53">
        <f t="shared" si="47"/>
        <v>7.2777777777777761E-2</v>
      </c>
      <c r="Y174" s="53">
        <f t="shared" si="48"/>
        <v>0.10916695777777777</v>
      </c>
      <c r="Z174" s="53">
        <f t="shared" si="49"/>
        <v>3.638888888888888E-2</v>
      </c>
      <c r="AA174" s="53">
        <f t="shared" si="50"/>
        <v>5.4583478888888884E-2</v>
      </c>
      <c r="AB174" s="50">
        <f t="shared" si="51"/>
        <v>592</v>
      </c>
      <c r="AC174" s="50">
        <f t="shared" si="52"/>
        <v>2004</v>
      </c>
      <c r="AD174" s="50">
        <f t="shared" si="53"/>
        <v>4</v>
      </c>
      <c r="AE174" s="56">
        <f t="shared" si="54"/>
        <v>200404</v>
      </c>
      <c r="AF174" s="56">
        <f t="shared" si="55"/>
        <v>17</v>
      </c>
      <c r="AG174" s="58">
        <f t="shared" si="61"/>
        <v>0</v>
      </c>
      <c r="AH174" s="56">
        <f t="shared" si="56"/>
        <v>19</v>
      </c>
      <c r="AI174" s="53">
        <f t="shared" si="57"/>
        <v>9.0972367777777757E-2</v>
      </c>
      <c r="AJ174" s="56">
        <f t="shared" si="58"/>
        <v>5</v>
      </c>
    </row>
    <row r="175" spans="1:36" x14ac:dyDescent="0.25">
      <c r="A175" s="50">
        <v>174</v>
      </c>
      <c r="B175" s="51">
        <v>38096</v>
      </c>
      <c r="C175" s="52" t="s">
        <v>3</v>
      </c>
      <c r="D175" s="50" t="s">
        <v>1223</v>
      </c>
      <c r="E175" s="50">
        <v>3.1</v>
      </c>
      <c r="F175" s="50">
        <v>0</v>
      </c>
      <c r="G175" s="50">
        <v>28</v>
      </c>
      <c r="H175" s="50">
        <v>18</v>
      </c>
      <c r="I175" s="53">
        <f t="shared" si="42"/>
        <v>1.9652777777777779E-2</v>
      </c>
      <c r="J175" s="54">
        <f t="shared" si="43"/>
        <v>6.3396057347670258E-3</v>
      </c>
      <c r="K175" s="50" t="s">
        <v>550</v>
      </c>
      <c r="L175" s="50" t="s">
        <v>509</v>
      </c>
      <c r="M175" s="55">
        <f t="shared" si="44"/>
        <v>6.5724381625441737</v>
      </c>
      <c r="N175" s="50">
        <v>0</v>
      </c>
      <c r="R175" s="50" t="s">
        <v>30</v>
      </c>
      <c r="S175" s="151">
        <f t="shared" si="45"/>
        <v>0.16609767025089606</v>
      </c>
      <c r="T175" s="151">
        <f t="shared" si="46"/>
        <v>8.3048835125448028E-2</v>
      </c>
      <c r="V175" s="393">
        <f t="shared" si="59"/>
        <v>0</v>
      </c>
      <c r="W175" s="393">
        <f t="shared" si="60"/>
        <v>0</v>
      </c>
      <c r="X175" s="53">
        <f t="shared" si="47"/>
        <v>0.16609767025089606</v>
      </c>
      <c r="Y175" s="53">
        <f t="shared" si="48"/>
        <v>0.20248685025089608</v>
      </c>
      <c r="Z175" s="53">
        <f t="shared" si="49"/>
        <v>8.3048835125448028E-2</v>
      </c>
      <c r="AA175" s="53">
        <f t="shared" si="50"/>
        <v>0.10124342512544804</v>
      </c>
      <c r="AB175" s="50">
        <f t="shared" si="51"/>
        <v>1108</v>
      </c>
      <c r="AC175" s="50">
        <f t="shared" si="52"/>
        <v>2004</v>
      </c>
      <c r="AD175" s="50">
        <f t="shared" si="53"/>
        <v>4</v>
      </c>
      <c r="AE175" s="56">
        <f t="shared" si="54"/>
        <v>200404</v>
      </c>
      <c r="AF175" s="56">
        <f t="shared" si="55"/>
        <v>17</v>
      </c>
      <c r="AG175" s="58">
        <f t="shared" si="61"/>
        <v>0</v>
      </c>
      <c r="AH175" s="56">
        <f t="shared" si="56"/>
        <v>19</v>
      </c>
      <c r="AI175" s="53">
        <f t="shared" si="57"/>
        <v>0.18429226025089607</v>
      </c>
      <c r="AJ175" s="56">
        <f t="shared" si="58"/>
        <v>13.236999999999998</v>
      </c>
    </row>
    <row r="176" spans="1:36" x14ac:dyDescent="0.25">
      <c r="A176" s="50">
        <v>175</v>
      </c>
      <c r="B176" s="51">
        <v>38098</v>
      </c>
      <c r="C176" s="52" t="s">
        <v>6</v>
      </c>
      <c r="D176" s="50" t="s">
        <v>1223</v>
      </c>
      <c r="E176" s="50">
        <v>2</v>
      </c>
      <c r="F176" s="50">
        <v>0</v>
      </c>
      <c r="G176" s="50">
        <v>22</v>
      </c>
      <c r="H176" s="50">
        <v>40</v>
      </c>
      <c r="I176" s="53">
        <f t="shared" si="42"/>
        <v>1.5740740740740743E-2</v>
      </c>
      <c r="J176" s="54">
        <f t="shared" si="43"/>
        <v>7.8703703703703713E-3</v>
      </c>
      <c r="K176" s="50" t="s">
        <v>550</v>
      </c>
      <c r="L176" s="50" t="s">
        <v>17</v>
      </c>
      <c r="M176" s="55">
        <f t="shared" si="44"/>
        <v>5.2941176470588269</v>
      </c>
      <c r="N176" s="50">
        <v>0</v>
      </c>
      <c r="R176" s="50" t="s">
        <v>24</v>
      </c>
      <c r="S176" s="151">
        <f t="shared" si="45"/>
        <v>0.20620370370370372</v>
      </c>
      <c r="T176" s="151">
        <f t="shared" si="46"/>
        <v>0.10310185185185186</v>
      </c>
      <c r="V176" s="393">
        <f t="shared" si="59"/>
        <v>0</v>
      </c>
      <c r="W176" s="393">
        <f t="shared" si="60"/>
        <v>0</v>
      </c>
      <c r="X176" s="53">
        <f t="shared" si="47"/>
        <v>0.20620370370370372</v>
      </c>
      <c r="Y176" s="53">
        <f t="shared" si="48"/>
        <v>0.24259288370370372</v>
      </c>
      <c r="Z176" s="53">
        <f t="shared" si="49"/>
        <v>0.10310185185185186</v>
      </c>
      <c r="AA176" s="53">
        <f t="shared" si="50"/>
        <v>0.12129644185185186</v>
      </c>
      <c r="AB176" s="50">
        <f t="shared" si="51"/>
        <v>2718</v>
      </c>
      <c r="AC176" s="50">
        <f t="shared" si="52"/>
        <v>2004</v>
      </c>
      <c r="AD176" s="50">
        <f t="shared" si="53"/>
        <v>4</v>
      </c>
      <c r="AE176" s="56">
        <f t="shared" si="54"/>
        <v>200404</v>
      </c>
      <c r="AF176" s="56">
        <f t="shared" si="55"/>
        <v>17</v>
      </c>
      <c r="AG176" s="58">
        <f t="shared" si="61"/>
        <v>1</v>
      </c>
      <c r="AH176" s="56">
        <f t="shared" si="56"/>
        <v>21</v>
      </c>
      <c r="AI176" s="53">
        <f t="shared" si="57"/>
        <v>0.22439829370370373</v>
      </c>
      <c r="AJ176" s="56">
        <f t="shared" si="58"/>
        <v>8.5399999999999991</v>
      </c>
    </row>
    <row r="177" spans="1:36" x14ac:dyDescent="0.25">
      <c r="A177" s="50">
        <v>176</v>
      </c>
      <c r="B177" s="51">
        <v>38101</v>
      </c>
      <c r="C177" s="52" t="s">
        <v>5</v>
      </c>
      <c r="D177" s="50" t="s">
        <v>1223</v>
      </c>
      <c r="E177" s="50">
        <v>3.1</v>
      </c>
      <c r="F177" s="50">
        <v>0</v>
      </c>
      <c r="G177" s="50">
        <v>30</v>
      </c>
      <c r="H177" s="50">
        <v>3</v>
      </c>
      <c r="I177" s="53">
        <f t="shared" si="42"/>
        <v>2.0868055555555556E-2</v>
      </c>
      <c r="J177" s="54">
        <f t="shared" si="43"/>
        <v>6.7316308243727599E-3</v>
      </c>
      <c r="K177" s="50" t="s">
        <v>550</v>
      </c>
      <c r="L177" s="50" t="s">
        <v>32</v>
      </c>
      <c r="M177" s="55">
        <f t="shared" si="44"/>
        <v>6.1896838602329503</v>
      </c>
      <c r="N177" s="50">
        <v>0</v>
      </c>
      <c r="R177" s="50" t="s">
        <v>32</v>
      </c>
      <c r="S177" s="151">
        <f t="shared" si="45"/>
        <v>0.17636872759856631</v>
      </c>
      <c r="T177" s="151">
        <f t="shared" si="46"/>
        <v>8.8184363799283155E-2</v>
      </c>
      <c r="V177" s="393">
        <f t="shared" si="59"/>
        <v>0</v>
      </c>
      <c r="W177" s="393">
        <f t="shared" si="60"/>
        <v>0</v>
      </c>
      <c r="X177" s="53">
        <f t="shared" si="47"/>
        <v>0.17636872759856631</v>
      </c>
      <c r="Y177" s="53">
        <f t="shared" si="48"/>
        <v>0.2127579075985663</v>
      </c>
      <c r="Z177" s="53">
        <f t="shared" si="49"/>
        <v>8.8184363799283155E-2</v>
      </c>
      <c r="AA177" s="53">
        <f t="shared" si="50"/>
        <v>0.10637895379928315</v>
      </c>
      <c r="AB177" s="50">
        <f t="shared" si="51"/>
        <v>1435</v>
      </c>
      <c r="AC177" s="50">
        <f t="shared" si="52"/>
        <v>2004</v>
      </c>
      <c r="AD177" s="50">
        <f t="shared" si="53"/>
        <v>4</v>
      </c>
      <c r="AE177" s="56">
        <f t="shared" si="54"/>
        <v>200404</v>
      </c>
      <c r="AF177" s="56">
        <f t="shared" si="55"/>
        <v>17</v>
      </c>
      <c r="AG177" s="58">
        <f t="shared" si="61"/>
        <v>2</v>
      </c>
      <c r="AH177" s="56">
        <f t="shared" si="56"/>
        <v>24</v>
      </c>
      <c r="AI177" s="53">
        <f t="shared" si="57"/>
        <v>0.19456331759856632</v>
      </c>
      <c r="AJ177" s="56">
        <f t="shared" si="58"/>
        <v>13.236999999999998</v>
      </c>
    </row>
    <row r="178" spans="1:36" x14ac:dyDescent="0.25">
      <c r="A178" s="50">
        <v>177</v>
      </c>
      <c r="B178" s="51">
        <v>38102</v>
      </c>
      <c r="C178" s="52" t="s">
        <v>0</v>
      </c>
      <c r="D178" s="50" t="s">
        <v>1224</v>
      </c>
      <c r="E178" s="50">
        <v>34</v>
      </c>
      <c r="F178" s="50">
        <v>2</v>
      </c>
      <c r="G178" s="50">
        <v>21</v>
      </c>
      <c r="H178" s="50">
        <v>16</v>
      </c>
      <c r="I178" s="53">
        <f t="shared" si="42"/>
        <v>9.8101851851851843E-2</v>
      </c>
      <c r="J178" s="54">
        <f t="shared" si="43"/>
        <v>2.8853485838779953E-3</v>
      </c>
      <c r="K178" s="50" t="s">
        <v>33</v>
      </c>
      <c r="L178" s="50" t="s">
        <v>34</v>
      </c>
      <c r="M178" s="55">
        <f t="shared" si="44"/>
        <v>14.440773949976418</v>
      </c>
      <c r="N178" s="50">
        <v>0</v>
      </c>
      <c r="R178" s="50" t="s">
        <v>34</v>
      </c>
      <c r="S178" s="151">
        <f t="shared" si="45"/>
        <v>0.32315904139433549</v>
      </c>
      <c r="T178" s="151">
        <f t="shared" si="46"/>
        <v>0.16157952069716774</v>
      </c>
      <c r="V178" s="393">
        <f t="shared" si="59"/>
        <v>0</v>
      </c>
      <c r="W178" s="393">
        <f t="shared" si="60"/>
        <v>0</v>
      </c>
      <c r="X178" s="53">
        <f t="shared" si="47"/>
        <v>7.5596132897603474E-2</v>
      </c>
      <c r="Y178" s="53">
        <f t="shared" si="48"/>
        <v>0.11198531289760347</v>
      </c>
      <c r="Z178" s="53">
        <f t="shared" si="49"/>
        <v>3.7798066448801737E-2</v>
      </c>
      <c r="AA178" s="53">
        <f t="shared" si="50"/>
        <v>5.5992656448801734E-2</v>
      </c>
      <c r="AB178" s="50">
        <f t="shared" si="51"/>
        <v>686</v>
      </c>
      <c r="AC178" s="50">
        <f t="shared" si="52"/>
        <v>2004</v>
      </c>
      <c r="AD178" s="50">
        <f t="shared" si="53"/>
        <v>4</v>
      </c>
      <c r="AE178" s="56">
        <f t="shared" si="54"/>
        <v>200404</v>
      </c>
      <c r="AF178" s="56">
        <f t="shared" si="55"/>
        <v>18</v>
      </c>
      <c r="AG178" s="58">
        <f t="shared" si="61"/>
        <v>0</v>
      </c>
      <c r="AH178" s="56">
        <f t="shared" si="56"/>
        <v>25</v>
      </c>
      <c r="AI178" s="53">
        <f t="shared" si="57"/>
        <v>9.3790722897603471E-2</v>
      </c>
      <c r="AJ178" s="56">
        <f t="shared" si="58"/>
        <v>34</v>
      </c>
    </row>
    <row r="179" spans="1:36" x14ac:dyDescent="0.25">
      <c r="A179" s="50">
        <v>178</v>
      </c>
      <c r="B179" s="51">
        <v>38103</v>
      </c>
      <c r="C179" s="52" t="s">
        <v>3</v>
      </c>
      <c r="D179" s="50" t="s">
        <v>1223</v>
      </c>
      <c r="E179" s="50">
        <v>2</v>
      </c>
      <c r="F179" s="50">
        <v>0</v>
      </c>
      <c r="G179" s="50">
        <v>22</v>
      </c>
      <c r="H179" s="50">
        <v>17</v>
      </c>
      <c r="I179" s="53">
        <f t="shared" si="42"/>
        <v>1.5474537037037038E-2</v>
      </c>
      <c r="J179" s="54">
        <f t="shared" si="43"/>
        <v>7.7372685185185192E-3</v>
      </c>
      <c r="K179" s="50" t="s">
        <v>550</v>
      </c>
      <c r="L179" s="50" t="s">
        <v>17</v>
      </c>
      <c r="M179" s="55">
        <f t="shared" si="44"/>
        <v>5.3851907255048657</v>
      </c>
      <c r="N179" s="50">
        <v>0</v>
      </c>
      <c r="R179" s="50" t="s">
        <v>24</v>
      </c>
      <c r="S179" s="151">
        <f t="shared" si="45"/>
        <v>0.2027164351851852</v>
      </c>
      <c r="T179" s="151">
        <f t="shared" si="46"/>
        <v>0.1013582175925926</v>
      </c>
      <c r="V179" s="393">
        <f t="shared" si="59"/>
        <v>0</v>
      </c>
      <c r="W179" s="393">
        <f t="shared" si="60"/>
        <v>0</v>
      </c>
      <c r="X179" s="53">
        <f t="shared" si="47"/>
        <v>0.2027164351851852</v>
      </c>
      <c r="Y179" s="53">
        <f t="shared" si="48"/>
        <v>0.23910561518518517</v>
      </c>
      <c r="Z179" s="53">
        <f t="shared" si="49"/>
        <v>0.1013582175925926</v>
      </c>
      <c r="AA179" s="53">
        <f t="shared" si="50"/>
        <v>0.11955280759259258</v>
      </c>
      <c r="AB179" s="50">
        <f t="shared" si="51"/>
        <v>2605</v>
      </c>
      <c r="AC179" s="50">
        <f t="shared" si="52"/>
        <v>2004</v>
      </c>
      <c r="AD179" s="50">
        <f t="shared" si="53"/>
        <v>4</v>
      </c>
      <c r="AE179" s="56">
        <f t="shared" si="54"/>
        <v>200404</v>
      </c>
      <c r="AF179" s="56">
        <f t="shared" si="55"/>
        <v>18</v>
      </c>
      <c r="AG179" s="58">
        <f t="shared" si="61"/>
        <v>0</v>
      </c>
      <c r="AH179" s="56">
        <f t="shared" si="56"/>
        <v>26</v>
      </c>
      <c r="AI179" s="53">
        <f t="shared" si="57"/>
        <v>0.22091102518518518</v>
      </c>
      <c r="AJ179" s="56">
        <f t="shared" si="58"/>
        <v>8.5399999999999991</v>
      </c>
    </row>
    <row r="180" spans="1:36" x14ac:dyDescent="0.25">
      <c r="A180" s="50">
        <v>179</v>
      </c>
      <c r="B180" s="51">
        <v>38105</v>
      </c>
      <c r="C180" s="52" t="s">
        <v>6</v>
      </c>
      <c r="D180" s="50" t="s">
        <v>1223</v>
      </c>
      <c r="E180" s="50">
        <v>2.6</v>
      </c>
      <c r="F180" s="50">
        <v>0</v>
      </c>
      <c r="G180" s="50">
        <v>26</v>
      </c>
      <c r="H180" s="50">
        <v>14</v>
      </c>
      <c r="I180" s="53">
        <f t="shared" si="42"/>
        <v>1.8217592592592594E-2</v>
      </c>
      <c r="J180" s="54">
        <f t="shared" si="43"/>
        <v>7.0067663817663817E-3</v>
      </c>
      <c r="K180" s="50" t="s">
        <v>549</v>
      </c>
      <c r="L180" s="50" t="s">
        <v>17</v>
      </c>
      <c r="M180" s="55">
        <f t="shared" si="44"/>
        <v>5.9466327827191918</v>
      </c>
      <c r="N180" s="50">
        <v>0</v>
      </c>
      <c r="R180" s="50" t="s">
        <v>17</v>
      </c>
      <c r="S180" s="151">
        <f t="shared" si="45"/>
        <v>0.1835772792022792</v>
      </c>
      <c r="T180" s="151">
        <f t="shared" si="46"/>
        <v>9.1788639601139602E-2</v>
      </c>
      <c r="V180" s="393">
        <f t="shared" si="59"/>
        <v>0</v>
      </c>
      <c r="W180" s="393">
        <f t="shared" si="60"/>
        <v>0</v>
      </c>
      <c r="X180" s="53">
        <f t="shared" si="47"/>
        <v>0.1835772792022792</v>
      </c>
      <c r="Y180" s="53">
        <f t="shared" si="48"/>
        <v>0.2199664592022792</v>
      </c>
      <c r="Z180" s="53">
        <f t="shared" si="49"/>
        <v>9.1788639601139602E-2</v>
      </c>
      <c r="AA180" s="53">
        <f t="shared" si="50"/>
        <v>0.1099832296011396</v>
      </c>
      <c r="AB180" s="50">
        <f t="shared" si="51"/>
        <v>1801</v>
      </c>
      <c r="AC180" s="50">
        <f t="shared" si="52"/>
        <v>2004</v>
      </c>
      <c r="AD180" s="50">
        <f t="shared" si="53"/>
        <v>4</v>
      </c>
      <c r="AE180" s="56">
        <f t="shared" si="54"/>
        <v>200404</v>
      </c>
      <c r="AF180" s="56">
        <f t="shared" si="55"/>
        <v>18</v>
      </c>
      <c r="AG180" s="58">
        <f t="shared" si="61"/>
        <v>1</v>
      </c>
      <c r="AH180" s="56">
        <f t="shared" si="56"/>
        <v>28</v>
      </c>
      <c r="AI180" s="53">
        <f t="shared" si="57"/>
        <v>0.20177186920227919</v>
      </c>
      <c r="AJ180" s="56">
        <f t="shared" si="58"/>
        <v>11.101999999999999</v>
      </c>
    </row>
    <row r="181" spans="1:36" x14ac:dyDescent="0.25">
      <c r="A181" s="50">
        <v>180</v>
      </c>
      <c r="B181" s="51">
        <v>38108</v>
      </c>
      <c r="C181" s="52" t="s">
        <v>5</v>
      </c>
      <c r="D181" s="50" t="s">
        <v>1223</v>
      </c>
      <c r="E181" s="50">
        <v>7.5</v>
      </c>
      <c r="F181" s="50">
        <v>1</v>
      </c>
      <c r="G181" s="50">
        <v>23</v>
      </c>
      <c r="H181" s="50">
        <v>29</v>
      </c>
      <c r="I181" s="53">
        <f t="shared" si="42"/>
        <v>5.7974537037037033E-2</v>
      </c>
      <c r="J181" s="54">
        <f t="shared" si="43"/>
        <v>7.7299382716049378E-3</v>
      </c>
      <c r="K181" s="50" t="s">
        <v>550</v>
      </c>
      <c r="L181" s="50" t="s">
        <v>35</v>
      </c>
      <c r="M181" s="55">
        <f t="shared" si="44"/>
        <v>5.3902974645637896</v>
      </c>
      <c r="N181" s="50">
        <v>0</v>
      </c>
      <c r="S181" s="151">
        <f t="shared" si="45"/>
        <v>0.20252438271604936</v>
      </c>
      <c r="T181" s="151">
        <f t="shared" si="46"/>
        <v>0.10126219135802468</v>
      </c>
      <c r="V181" s="393">
        <f t="shared" si="59"/>
        <v>0</v>
      </c>
      <c r="W181" s="393">
        <f t="shared" si="60"/>
        <v>0</v>
      </c>
      <c r="X181" s="53">
        <f t="shared" si="47"/>
        <v>0.20252438271604936</v>
      </c>
      <c r="Y181" s="53">
        <f t="shared" si="48"/>
        <v>0.23891356271604935</v>
      </c>
      <c r="Z181" s="53">
        <f t="shared" si="49"/>
        <v>0.10126219135802468</v>
      </c>
      <c r="AA181" s="53">
        <f t="shared" si="50"/>
        <v>0.11945678135802468</v>
      </c>
      <c r="AB181" s="50">
        <f t="shared" si="51"/>
        <v>2601</v>
      </c>
      <c r="AC181" s="50">
        <f t="shared" si="52"/>
        <v>2004</v>
      </c>
      <c r="AD181" s="50">
        <f t="shared" si="53"/>
        <v>5</v>
      </c>
      <c r="AE181" s="56">
        <f t="shared" si="54"/>
        <v>200405</v>
      </c>
      <c r="AF181" s="56">
        <f t="shared" si="55"/>
        <v>18</v>
      </c>
      <c r="AG181" s="58">
        <f t="shared" si="61"/>
        <v>2</v>
      </c>
      <c r="AH181" s="56">
        <f t="shared" si="56"/>
        <v>1</v>
      </c>
      <c r="AI181" s="53">
        <f t="shared" si="57"/>
        <v>0.22071897271604934</v>
      </c>
      <c r="AJ181" s="56">
        <f t="shared" si="58"/>
        <v>32.024999999999999</v>
      </c>
    </row>
    <row r="182" spans="1:36" x14ac:dyDescent="0.25">
      <c r="A182" s="50">
        <v>181</v>
      </c>
      <c r="B182" s="51">
        <v>38109</v>
      </c>
      <c r="C182" s="52" t="s">
        <v>0</v>
      </c>
      <c r="D182" s="50" t="s">
        <v>1223</v>
      </c>
      <c r="E182" s="50">
        <v>2.246</v>
      </c>
      <c r="F182" s="50">
        <v>0</v>
      </c>
      <c r="G182" s="50">
        <v>22</v>
      </c>
      <c r="H182" s="50">
        <v>23</v>
      </c>
      <c r="I182" s="53">
        <f t="shared" si="42"/>
        <v>1.554398148148148E-2</v>
      </c>
      <c r="J182" s="54">
        <f t="shared" si="43"/>
        <v>6.9207397513274625E-3</v>
      </c>
      <c r="K182" s="50" t="s">
        <v>549</v>
      </c>
      <c r="L182" s="50" t="s">
        <v>17</v>
      </c>
      <c r="M182" s="55">
        <f t="shared" si="44"/>
        <v>6.0205510052122166</v>
      </c>
      <c r="N182" s="50">
        <v>0</v>
      </c>
      <c r="S182" s="151">
        <f t="shared" si="45"/>
        <v>0.1813233814847795</v>
      </c>
      <c r="T182" s="151">
        <f t="shared" si="46"/>
        <v>9.066169074238975E-2</v>
      </c>
      <c r="V182" s="393">
        <f t="shared" si="59"/>
        <v>0</v>
      </c>
      <c r="W182" s="393">
        <f t="shared" si="60"/>
        <v>0</v>
      </c>
      <c r="X182" s="53">
        <f t="shared" si="47"/>
        <v>0.1813233814847795</v>
      </c>
      <c r="Y182" s="53">
        <f t="shared" si="48"/>
        <v>0.21771256148477952</v>
      </c>
      <c r="Z182" s="53">
        <f t="shared" si="49"/>
        <v>9.066169074238975E-2</v>
      </c>
      <c r="AA182" s="53">
        <f t="shared" si="50"/>
        <v>0.10885628074238976</v>
      </c>
      <c r="AB182" s="50">
        <f t="shared" si="51"/>
        <v>1671</v>
      </c>
      <c r="AC182" s="50">
        <f t="shared" si="52"/>
        <v>2004</v>
      </c>
      <c r="AD182" s="50">
        <f t="shared" si="53"/>
        <v>5</v>
      </c>
      <c r="AE182" s="56">
        <f t="shared" si="54"/>
        <v>200405</v>
      </c>
      <c r="AF182" s="56">
        <f t="shared" si="55"/>
        <v>19</v>
      </c>
      <c r="AG182" s="58">
        <f t="shared" si="61"/>
        <v>0</v>
      </c>
      <c r="AH182" s="56">
        <f t="shared" si="56"/>
        <v>2</v>
      </c>
      <c r="AI182" s="53">
        <f t="shared" si="57"/>
        <v>0.19951797148477951</v>
      </c>
      <c r="AJ182" s="56">
        <f t="shared" si="58"/>
        <v>9.5904199999999982</v>
      </c>
    </row>
    <row r="183" spans="1:36" x14ac:dyDescent="0.25">
      <c r="A183" s="50">
        <v>182</v>
      </c>
      <c r="B183" s="51">
        <v>38110</v>
      </c>
      <c r="C183" s="52" t="s">
        <v>3</v>
      </c>
      <c r="D183" s="50" t="s">
        <v>1223</v>
      </c>
      <c r="E183" s="50">
        <v>2</v>
      </c>
      <c r="F183" s="50">
        <v>0</v>
      </c>
      <c r="G183" s="50">
        <v>20</v>
      </c>
      <c r="H183" s="50">
        <v>40</v>
      </c>
      <c r="I183" s="53">
        <f t="shared" si="42"/>
        <v>1.4351851851851852E-2</v>
      </c>
      <c r="J183" s="54">
        <f t="shared" si="43"/>
        <v>7.1759259259259259E-3</v>
      </c>
      <c r="K183" s="50" t="s">
        <v>550</v>
      </c>
      <c r="L183" s="50" t="s">
        <v>17</v>
      </c>
      <c r="M183" s="55">
        <f t="shared" si="44"/>
        <v>5.8064516129032304</v>
      </c>
      <c r="N183" s="50">
        <v>0</v>
      </c>
      <c r="R183" s="50" t="s">
        <v>24</v>
      </c>
      <c r="S183" s="151">
        <f t="shared" si="45"/>
        <v>0.18800925925925926</v>
      </c>
      <c r="T183" s="151">
        <f t="shared" si="46"/>
        <v>9.4004629629629632E-2</v>
      </c>
      <c r="V183" s="393">
        <f t="shared" si="59"/>
        <v>0</v>
      </c>
      <c r="W183" s="393">
        <f t="shared" si="60"/>
        <v>0</v>
      </c>
      <c r="X183" s="53">
        <f t="shared" si="47"/>
        <v>0.18800925925925926</v>
      </c>
      <c r="Y183" s="53">
        <f t="shared" si="48"/>
        <v>0.22439843925925926</v>
      </c>
      <c r="Z183" s="53">
        <f t="shared" si="49"/>
        <v>9.4004629629629632E-2</v>
      </c>
      <c r="AA183" s="53">
        <f t="shared" si="50"/>
        <v>0.11219921962962963</v>
      </c>
      <c r="AB183" s="50">
        <f t="shared" si="51"/>
        <v>2003</v>
      </c>
      <c r="AC183" s="50">
        <f t="shared" si="52"/>
        <v>2004</v>
      </c>
      <c r="AD183" s="50">
        <f t="shared" si="53"/>
        <v>5</v>
      </c>
      <c r="AE183" s="56">
        <f t="shared" si="54"/>
        <v>200405</v>
      </c>
      <c r="AF183" s="56">
        <f t="shared" si="55"/>
        <v>19</v>
      </c>
      <c r="AG183" s="58">
        <f t="shared" si="61"/>
        <v>0</v>
      </c>
      <c r="AH183" s="56">
        <f t="shared" si="56"/>
        <v>3</v>
      </c>
      <c r="AI183" s="53">
        <f t="shared" si="57"/>
        <v>0.20620384925925928</v>
      </c>
      <c r="AJ183" s="56">
        <f t="shared" si="58"/>
        <v>8.5399999999999991</v>
      </c>
    </row>
    <row r="184" spans="1:36" x14ac:dyDescent="0.25">
      <c r="A184" s="50">
        <v>183</v>
      </c>
      <c r="B184" s="51">
        <v>38112</v>
      </c>
      <c r="C184" s="52" t="s">
        <v>6</v>
      </c>
      <c r="D184" s="50" t="s">
        <v>1223</v>
      </c>
      <c r="E184" s="50">
        <v>3.1</v>
      </c>
      <c r="F184" s="50">
        <v>0</v>
      </c>
      <c r="G184" s="50">
        <v>29</v>
      </c>
      <c r="H184" s="50">
        <v>38</v>
      </c>
      <c r="I184" s="53">
        <f t="shared" si="42"/>
        <v>2.0578703703703703E-2</v>
      </c>
      <c r="J184" s="54">
        <f t="shared" si="43"/>
        <v>6.6382915173237751E-3</v>
      </c>
      <c r="K184" s="50" t="s">
        <v>549</v>
      </c>
      <c r="L184" s="50" t="s">
        <v>17</v>
      </c>
      <c r="M184" s="55">
        <f t="shared" si="44"/>
        <v>6.2767154105736838</v>
      </c>
      <c r="N184" s="50">
        <v>0</v>
      </c>
      <c r="R184" s="50" t="s">
        <v>36</v>
      </c>
      <c r="S184" s="151">
        <f t="shared" si="45"/>
        <v>0.17392323775388291</v>
      </c>
      <c r="T184" s="151">
        <f t="shared" si="46"/>
        <v>8.6961618876941454E-2</v>
      </c>
      <c r="V184" s="393">
        <f t="shared" si="59"/>
        <v>0</v>
      </c>
      <c r="W184" s="393">
        <f t="shared" si="60"/>
        <v>0</v>
      </c>
      <c r="X184" s="53">
        <f t="shared" si="47"/>
        <v>0.17392323775388291</v>
      </c>
      <c r="Y184" s="53">
        <f t="shared" si="48"/>
        <v>0.2103124177538829</v>
      </c>
      <c r="Z184" s="53">
        <f t="shared" si="49"/>
        <v>8.6961618876941454E-2</v>
      </c>
      <c r="AA184" s="53">
        <f t="shared" si="50"/>
        <v>0.10515620887694145</v>
      </c>
      <c r="AB184" s="50">
        <f t="shared" si="51"/>
        <v>1342</v>
      </c>
      <c r="AC184" s="50">
        <f t="shared" si="52"/>
        <v>2004</v>
      </c>
      <c r="AD184" s="50">
        <f t="shared" si="53"/>
        <v>5</v>
      </c>
      <c r="AE184" s="56">
        <f t="shared" si="54"/>
        <v>200405</v>
      </c>
      <c r="AF184" s="56">
        <f t="shared" si="55"/>
        <v>19</v>
      </c>
      <c r="AG184" s="58">
        <f t="shared" si="61"/>
        <v>1</v>
      </c>
      <c r="AH184" s="56">
        <f t="shared" si="56"/>
        <v>5</v>
      </c>
      <c r="AI184" s="53">
        <f t="shared" si="57"/>
        <v>0.19211782775388292</v>
      </c>
      <c r="AJ184" s="56">
        <f t="shared" si="58"/>
        <v>13.236999999999998</v>
      </c>
    </row>
    <row r="185" spans="1:36" x14ac:dyDescent="0.25">
      <c r="A185" s="50">
        <v>184</v>
      </c>
      <c r="B185" s="51">
        <v>38114</v>
      </c>
      <c r="C185" s="52" t="s">
        <v>2</v>
      </c>
      <c r="D185" s="50" t="s">
        <v>1224</v>
      </c>
      <c r="E185" s="50">
        <v>13</v>
      </c>
      <c r="F185" s="50">
        <v>1</v>
      </c>
      <c r="G185" s="50">
        <v>3</v>
      </c>
      <c r="H185" s="50">
        <v>0</v>
      </c>
      <c r="I185" s="53">
        <f t="shared" si="42"/>
        <v>4.3750000000000004E-2</v>
      </c>
      <c r="J185" s="54">
        <f t="shared" si="43"/>
        <v>3.3653846153846156E-3</v>
      </c>
      <c r="K185" s="50" t="s">
        <v>33</v>
      </c>
      <c r="L185" s="50" t="s">
        <v>29</v>
      </c>
      <c r="M185" s="55">
        <f t="shared" si="44"/>
        <v>12.38095238095239</v>
      </c>
      <c r="N185" s="50">
        <v>0</v>
      </c>
      <c r="R185" s="50" t="s">
        <v>37</v>
      </c>
      <c r="S185" s="151">
        <f t="shared" si="45"/>
        <v>0.37692307692307692</v>
      </c>
      <c r="T185" s="151">
        <f t="shared" si="46"/>
        <v>0.18846153846153846</v>
      </c>
      <c r="V185" s="393">
        <f t="shared" si="59"/>
        <v>0</v>
      </c>
      <c r="W185" s="393">
        <f t="shared" si="60"/>
        <v>0</v>
      </c>
      <c r="X185" s="53">
        <f t="shared" si="47"/>
        <v>8.8173076923076923E-2</v>
      </c>
      <c r="Y185" s="53">
        <f t="shared" si="48"/>
        <v>0.12456225692307693</v>
      </c>
      <c r="Z185" s="53">
        <f t="shared" si="49"/>
        <v>4.4086538461538462E-2</v>
      </c>
      <c r="AA185" s="53">
        <f t="shared" si="50"/>
        <v>6.2281128461538465E-2</v>
      </c>
      <c r="AB185" s="50">
        <f t="shared" si="51"/>
        <v>873</v>
      </c>
      <c r="AC185" s="50">
        <f t="shared" si="52"/>
        <v>2004</v>
      </c>
      <c r="AD185" s="50">
        <f t="shared" si="53"/>
        <v>5</v>
      </c>
      <c r="AE185" s="56">
        <f t="shared" si="54"/>
        <v>200405</v>
      </c>
      <c r="AF185" s="56">
        <f t="shared" si="55"/>
        <v>19</v>
      </c>
      <c r="AG185" s="58">
        <f t="shared" si="61"/>
        <v>1</v>
      </c>
      <c r="AH185" s="56">
        <f t="shared" si="56"/>
        <v>7</v>
      </c>
      <c r="AI185" s="53">
        <f t="shared" si="57"/>
        <v>0.10636766692307692</v>
      </c>
      <c r="AJ185" s="56">
        <f t="shared" si="58"/>
        <v>13</v>
      </c>
    </row>
    <row r="186" spans="1:36" x14ac:dyDescent="0.25">
      <c r="A186" s="50">
        <v>185</v>
      </c>
      <c r="B186" s="51">
        <v>38115</v>
      </c>
      <c r="C186" s="52" t="s">
        <v>5</v>
      </c>
      <c r="D186" s="50" t="s">
        <v>1224</v>
      </c>
      <c r="E186" s="50">
        <v>7.25</v>
      </c>
      <c r="F186" s="50">
        <v>0</v>
      </c>
      <c r="G186" s="50">
        <v>50</v>
      </c>
      <c r="H186" s="50">
        <v>0</v>
      </c>
      <c r="I186" s="53">
        <f t="shared" si="42"/>
        <v>3.4722222222222224E-2</v>
      </c>
      <c r="J186" s="54">
        <f t="shared" si="43"/>
        <v>4.7892720306513415E-3</v>
      </c>
      <c r="K186" s="50" t="s">
        <v>324</v>
      </c>
      <c r="L186" s="50" t="s">
        <v>315</v>
      </c>
      <c r="M186" s="55">
        <f t="shared" si="44"/>
        <v>8.7000000000000064</v>
      </c>
      <c r="N186" s="50">
        <v>0</v>
      </c>
      <c r="R186" s="50" t="s">
        <v>38</v>
      </c>
      <c r="S186" s="151">
        <f t="shared" si="45"/>
        <v>0.53639846743295028</v>
      </c>
      <c r="T186" s="151">
        <f t="shared" si="46"/>
        <v>0.26819923371647514</v>
      </c>
      <c r="V186" s="393">
        <f t="shared" si="59"/>
        <v>0</v>
      </c>
      <c r="W186" s="393">
        <f t="shared" si="60"/>
        <v>0</v>
      </c>
      <c r="X186" s="53">
        <f t="shared" si="47"/>
        <v>0.12547892720306514</v>
      </c>
      <c r="Y186" s="53">
        <f t="shared" si="48"/>
        <v>0.16186810720306516</v>
      </c>
      <c r="Z186" s="53">
        <f t="shared" si="49"/>
        <v>6.2739463601532569E-2</v>
      </c>
      <c r="AA186" s="53">
        <f t="shared" si="50"/>
        <v>8.093405360153258E-2</v>
      </c>
      <c r="AB186" s="50">
        <f t="shared" si="51"/>
        <v>945</v>
      </c>
      <c r="AC186" s="50">
        <f t="shared" si="52"/>
        <v>2004</v>
      </c>
      <c r="AD186" s="50">
        <f t="shared" si="53"/>
        <v>5</v>
      </c>
      <c r="AE186" s="56">
        <f t="shared" si="54"/>
        <v>200405</v>
      </c>
      <c r="AF186" s="56">
        <f t="shared" si="55"/>
        <v>19</v>
      </c>
      <c r="AG186" s="58">
        <f t="shared" si="61"/>
        <v>0</v>
      </c>
      <c r="AH186" s="56">
        <f t="shared" si="56"/>
        <v>8</v>
      </c>
      <c r="AI186" s="53">
        <f t="shared" si="57"/>
        <v>0.14367351720306515</v>
      </c>
      <c r="AJ186" s="56">
        <f t="shared" si="58"/>
        <v>7.25</v>
      </c>
    </row>
    <row r="187" spans="1:36" x14ac:dyDescent="0.25">
      <c r="A187" s="50">
        <v>186</v>
      </c>
      <c r="B187" s="51">
        <v>38115</v>
      </c>
      <c r="C187" s="52" t="s">
        <v>5</v>
      </c>
      <c r="D187" s="50" t="s">
        <v>1223</v>
      </c>
      <c r="E187" s="50">
        <v>7</v>
      </c>
      <c r="F187" s="50">
        <v>1</v>
      </c>
      <c r="G187" s="50">
        <v>17</v>
      </c>
      <c r="H187" s="50">
        <v>43</v>
      </c>
      <c r="I187" s="53">
        <f t="shared" si="42"/>
        <v>5.3969907407407404E-2</v>
      </c>
      <c r="J187" s="54">
        <f t="shared" si="43"/>
        <v>7.7099867724867719E-3</v>
      </c>
      <c r="K187" s="50" t="s">
        <v>550</v>
      </c>
      <c r="L187" s="50" t="s">
        <v>509</v>
      </c>
      <c r="M187" s="55">
        <f t="shared" si="44"/>
        <v>5.4042461934377055</v>
      </c>
      <c r="N187" s="50">
        <v>0</v>
      </c>
      <c r="S187" s="151">
        <f t="shared" si="45"/>
        <v>0.20200165343915341</v>
      </c>
      <c r="T187" s="151">
        <f t="shared" si="46"/>
        <v>0.10100082671957671</v>
      </c>
      <c r="V187" s="393">
        <f t="shared" si="59"/>
        <v>0</v>
      </c>
      <c r="W187" s="393">
        <f t="shared" si="60"/>
        <v>0</v>
      </c>
      <c r="X187" s="53">
        <f t="shared" si="47"/>
        <v>0.20200165343915341</v>
      </c>
      <c r="Y187" s="53">
        <f t="shared" si="48"/>
        <v>0.2383908334391534</v>
      </c>
      <c r="Z187" s="53">
        <f t="shared" si="49"/>
        <v>0.10100082671957671</v>
      </c>
      <c r="AA187" s="53">
        <f t="shared" si="50"/>
        <v>0.1191954167195767</v>
      </c>
      <c r="AB187" s="50">
        <f t="shared" si="51"/>
        <v>2573</v>
      </c>
      <c r="AC187" s="50">
        <f t="shared" si="52"/>
        <v>2004</v>
      </c>
      <c r="AD187" s="50">
        <f t="shared" si="53"/>
        <v>5</v>
      </c>
      <c r="AE187" s="56">
        <f t="shared" si="54"/>
        <v>200405</v>
      </c>
      <c r="AF187" s="56">
        <f t="shared" si="55"/>
        <v>19</v>
      </c>
      <c r="AG187" s="58">
        <f t="shared" si="61"/>
        <v>0</v>
      </c>
      <c r="AH187" s="56">
        <f t="shared" si="56"/>
        <v>8</v>
      </c>
      <c r="AI187" s="53">
        <f t="shared" si="57"/>
        <v>0.22019624343915339</v>
      </c>
      <c r="AJ187" s="56">
        <f t="shared" si="58"/>
        <v>29.889999999999997</v>
      </c>
    </row>
    <row r="188" spans="1:36" x14ac:dyDescent="0.25">
      <c r="A188" s="50">
        <v>187</v>
      </c>
      <c r="B188" s="51">
        <v>38116</v>
      </c>
      <c r="C188" s="52" t="s">
        <v>0</v>
      </c>
      <c r="D188" s="50" t="s">
        <v>1223</v>
      </c>
      <c r="E188" s="50">
        <v>1.33</v>
      </c>
      <c r="F188" s="50">
        <v>0</v>
      </c>
      <c r="G188" s="50">
        <v>14</v>
      </c>
      <c r="H188" s="50">
        <v>10</v>
      </c>
      <c r="I188" s="53">
        <f t="shared" si="42"/>
        <v>9.8379629629629633E-3</v>
      </c>
      <c r="J188" s="54">
        <f t="shared" si="43"/>
        <v>7.3969646338067387E-3</v>
      </c>
      <c r="K188" s="50" t="s">
        <v>550</v>
      </c>
      <c r="L188" s="50" t="s">
        <v>509</v>
      </c>
      <c r="M188" s="55">
        <f t="shared" si="44"/>
        <v>5.6329411764705926</v>
      </c>
      <c r="N188" s="50">
        <v>0</v>
      </c>
      <c r="S188" s="151">
        <f t="shared" si="45"/>
        <v>0.19380047340573656</v>
      </c>
      <c r="T188" s="151">
        <f t="shared" si="46"/>
        <v>9.6900236702868278E-2</v>
      </c>
      <c r="V188" s="393">
        <f t="shared" si="59"/>
        <v>0</v>
      </c>
      <c r="W188" s="393">
        <f t="shared" si="60"/>
        <v>0</v>
      </c>
      <c r="X188" s="53">
        <f t="shared" si="47"/>
        <v>0.19380047340573656</v>
      </c>
      <c r="Y188" s="53">
        <f t="shared" si="48"/>
        <v>0.23018965340573655</v>
      </c>
      <c r="Z188" s="53">
        <f t="shared" si="49"/>
        <v>9.6900236702868278E-2</v>
      </c>
      <c r="AA188" s="53">
        <f t="shared" si="50"/>
        <v>0.11509482670286827</v>
      </c>
      <c r="AB188" s="50">
        <f t="shared" si="51"/>
        <v>2262</v>
      </c>
      <c r="AC188" s="50">
        <f t="shared" si="52"/>
        <v>2004</v>
      </c>
      <c r="AD188" s="50">
        <f t="shared" si="53"/>
        <v>5</v>
      </c>
      <c r="AE188" s="56">
        <f t="shared" si="54"/>
        <v>200405</v>
      </c>
      <c r="AF188" s="56">
        <f t="shared" si="55"/>
        <v>20</v>
      </c>
      <c r="AG188" s="58">
        <f t="shared" si="61"/>
        <v>0</v>
      </c>
      <c r="AH188" s="56">
        <f t="shared" si="56"/>
        <v>9</v>
      </c>
      <c r="AI188" s="53">
        <f t="shared" si="57"/>
        <v>0.21199506340573654</v>
      </c>
      <c r="AJ188" s="56">
        <f t="shared" si="58"/>
        <v>5.6791</v>
      </c>
    </row>
    <row r="189" spans="1:36" x14ac:dyDescent="0.25">
      <c r="A189" s="50">
        <v>188</v>
      </c>
      <c r="B189" s="51">
        <v>38117</v>
      </c>
      <c r="C189" s="52" t="s">
        <v>3</v>
      </c>
      <c r="D189" s="50" t="s">
        <v>1224</v>
      </c>
      <c r="E189" s="50">
        <v>20</v>
      </c>
      <c r="F189" s="50">
        <v>1</v>
      </c>
      <c r="G189" s="50">
        <v>28</v>
      </c>
      <c r="H189" s="50">
        <v>42</v>
      </c>
      <c r="I189" s="53">
        <f t="shared" si="42"/>
        <v>6.159722222222222E-2</v>
      </c>
      <c r="J189" s="54">
        <f t="shared" si="43"/>
        <v>3.0798611111111109E-3</v>
      </c>
      <c r="K189" s="50" t="s">
        <v>33</v>
      </c>
      <c r="L189" s="50" t="s">
        <v>39</v>
      </c>
      <c r="M189" s="55">
        <f t="shared" si="44"/>
        <v>13.528748590755367</v>
      </c>
      <c r="N189" s="50">
        <v>0</v>
      </c>
      <c r="R189" s="50" t="s">
        <v>39</v>
      </c>
      <c r="S189" s="151">
        <f t="shared" si="45"/>
        <v>0.34494444444444444</v>
      </c>
      <c r="T189" s="151">
        <f t="shared" si="46"/>
        <v>0.17247222222222222</v>
      </c>
      <c r="V189" s="393">
        <f t="shared" si="59"/>
        <v>0</v>
      </c>
      <c r="W189" s="393">
        <f t="shared" si="60"/>
        <v>0</v>
      </c>
      <c r="X189" s="53">
        <f t="shared" si="47"/>
        <v>8.0692361111111097E-2</v>
      </c>
      <c r="Y189" s="53">
        <f t="shared" si="48"/>
        <v>0.11708154111111109</v>
      </c>
      <c r="Z189" s="53">
        <f t="shared" si="49"/>
        <v>4.0346180555555548E-2</v>
      </c>
      <c r="AA189" s="53">
        <f t="shared" si="50"/>
        <v>5.8540770555555545E-2</v>
      </c>
      <c r="AB189" s="50">
        <f t="shared" si="51"/>
        <v>785</v>
      </c>
      <c r="AC189" s="50">
        <f t="shared" si="52"/>
        <v>2004</v>
      </c>
      <c r="AD189" s="50">
        <f t="shared" si="53"/>
        <v>5</v>
      </c>
      <c r="AE189" s="56">
        <f t="shared" si="54"/>
        <v>200405</v>
      </c>
      <c r="AF189" s="56">
        <f t="shared" si="55"/>
        <v>20</v>
      </c>
      <c r="AG189" s="58">
        <f t="shared" si="61"/>
        <v>0</v>
      </c>
      <c r="AH189" s="56">
        <f t="shared" si="56"/>
        <v>10</v>
      </c>
      <c r="AI189" s="53">
        <f t="shared" si="57"/>
        <v>9.8886951111111093E-2</v>
      </c>
      <c r="AJ189" s="56">
        <f t="shared" si="58"/>
        <v>20</v>
      </c>
    </row>
    <row r="190" spans="1:36" x14ac:dyDescent="0.25">
      <c r="A190" s="50">
        <v>189</v>
      </c>
      <c r="B190" s="51">
        <v>38118</v>
      </c>
      <c r="C190" s="52" t="s">
        <v>4</v>
      </c>
      <c r="D190" s="50" t="s">
        <v>1225</v>
      </c>
      <c r="E190" s="50">
        <v>1.026</v>
      </c>
      <c r="F190" s="50">
        <v>0</v>
      </c>
      <c r="G190" s="50">
        <v>43</v>
      </c>
      <c r="H190" s="50">
        <v>8</v>
      </c>
      <c r="I190" s="53">
        <f t="shared" si="42"/>
        <v>2.9953703703703705E-2</v>
      </c>
      <c r="J190" s="54">
        <f t="shared" si="43"/>
        <v>2.9194642986065989E-2</v>
      </c>
      <c r="K190" s="50" t="s">
        <v>561</v>
      </c>
      <c r="L190" s="50" t="s">
        <v>509</v>
      </c>
      <c r="M190" s="55">
        <f t="shared" si="44"/>
        <v>1.4272024729520876</v>
      </c>
      <c r="N190" s="50">
        <v>0</v>
      </c>
      <c r="S190" s="151">
        <f t="shared" si="45"/>
        <v>7.0067143166558377E-2</v>
      </c>
      <c r="T190" s="151">
        <f t="shared" si="46"/>
        <v>3.5033571583279188E-2</v>
      </c>
      <c r="V190" s="393">
        <f t="shared" si="59"/>
        <v>0</v>
      </c>
      <c r="W190" s="393">
        <f t="shared" si="60"/>
        <v>0</v>
      </c>
      <c r="X190" s="53">
        <f t="shared" si="47"/>
        <v>0.7648996462349289</v>
      </c>
      <c r="Y190" s="53">
        <f t="shared" si="48"/>
        <v>0.80128882623492881</v>
      </c>
      <c r="Z190" s="53">
        <f t="shared" si="49"/>
        <v>0.38244982311746445</v>
      </c>
      <c r="AA190" s="53">
        <f t="shared" si="50"/>
        <v>0.4006444131174644</v>
      </c>
      <c r="AB190" s="50">
        <f t="shared" si="51"/>
        <v>4023</v>
      </c>
      <c r="AC190" s="50">
        <f t="shared" si="52"/>
        <v>2004</v>
      </c>
      <c r="AD190" s="50">
        <f t="shared" si="53"/>
        <v>5</v>
      </c>
      <c r="AE190" s="56">
        <f t="shared" si="54"/>
        <v>200405</v>
      </c>
      <c r="AF190" s="56">
        <f t="shared" si="55"/>
        <v>20</v>
      </c>
      <c r="AG190" s="58">
        <f t="shared" si="61"/>
        <v>0</v>
      </c>
      <c r="AH190" s="56">
        <f t="shared" si="56"/>
        <v>11</v>
      </c>
      <c r="AI190" s="53">
        <f t="shared" si="57"/>
        <v>0.78309423623492891</v>
      </c>
      <c r="AJ190" s="56">
        <f t="shared" si="58"/>
        <v>47.914200000000001</v>
      </c>
    </row>
    <row r="191" spans="1:36" x14ac:dyDescent="0.25">
      <c r="A191" s="50">
        <v>190</v>
      </c>
      <c r="B191" s="51">
        <v>38119</v>
      </c>
      <c r="C191" s="52" t="s">
        <v>6</v>
      </c>
      <c r="D191" s="50" t="s">
        <v>1225</v>
      </c>
      <c r="E191" s="50">
        <v>0.6</v>
      </c>
      <c r="F191" s="50">
        <v>0</v>
      </c>
      <c r="G191" s="50">
        <v>21</v>
      </c>
      <c r="H191" s="50">
        <v>30</v>
      </c>
      <c r="I191" s="53">
        <f t="shared" si="42"/>
        <v>1.4930555555555556E-2</v>
      </c>
      <c r="J191" s="54">
        <f t="shared" si="43"/>
        <v>2.4884259259259262E-2</v>
      </c>
      <c r="K191" s="50" t="s">
        <v>561</v>
      </c>
      <c r="L191" s="50" t="s">
        <v>509</v>
      </c>
      <c r="M191" s="55">
        <f t="shared" si="44"/>
        <v>1.674418604651164</v>
      </c>
      <c r="N191" s="50">
        <v>0</v>
      </c>
      <c r="R191" s="50" t="s">
        <v>40</v>
      </c>
      <c r="S191" s="151">
        <f t="shared" si="45"/>
        <v>5.9722222222222225E-2</v>
      </c>
      <c r="T191" s="151">
        <f t="shared" si="46"/>
        <v>2.9861111111111113E-2</v>
      </c>
      <c r="V191" s="393">
        <f t="shared" si="59"/>
        <v>0</v>
      </c>
      <c r="W191" s="393">
        <f t="shared" si="60"/>
        <v>0</v>
      </c>
      <c r="X191" s="53">
        <f t="shared" si="47"/>
        <v>0.65196759259259263</v>
      </c>
      <c r="Y191" s="53">
        <f t="shared" si="48"/>
        <v>0.68835677259259265</v>
      </c>
      <c r="Z191" s="53">
        <f t="shared" si="49"/>
        <v>0.32598379629629631</v>
      </c>
      <c r="AA191" s="53">
        <f t="shared" si="50"/>
        <v>0.34417838629629632</v>
      </c>
      <c r="AB191" s="50">
        <f t="shared" si="51"/>
        <v>3836</v>
      </c>
      <c r="AC191" s="50">
        <f t="shared" si="52"/>
        <v>2004</v>
      </c>
      <c r="AD191" s="50">
        <f t="shared" si="53"/>
        <v>5</v>
      </c>
      <c r="AE191" s="56">
        <f t="shared" si="54"/>
        <v>200405</v>
      </c>
      <c r="AF191" s="56">
        <f t="shared" si="55"/>
        <v>20</v>
      </c>
      <c r="AG191" s="58">
        <f t="shared" si="61"/>
        <v>0</v>
      </c>
      <c r="AH191" s="56">
        <f t="shared" si="56"/>
        <v>12</v>
      </c>
      <c r="AI191" s="53">
        <f t="shared" si="57"/>
        <v>0.67016218259259264</v>
      </c>
      <c r="AJ191" s="56">
        <f t="shared" si="58"/>
        <v>28.02</v>
      </c>
    </row>
    <row r="192" spans="1:36" x14ac:dyDescent="0.25">
      <c r="A192" s="50">
        <v>191</v>
      </c>
      <c r="B192" s="51">
        <v>38119</v>
      </c>
      <c r="C192" s="52" t="s">
        <v>6</v>
      </c>
      <c r="D192" s="50" t="s">
        <v>1224</v>
      </c>
      <c r="E192" s="50">
        <v>25</v>
      </c>
      <c r="F192" s="50">
        <v>1</v>
      </c>
      <c r="G192" s="50">
        <v>46</v>
      </c>
      <c r="H192" s="50">
        <v>33</v>
      </c>
      <c r="I192" s="53">
        <f t="shared" si="42"/>
        <v>7.3993055555555562E-2</v>
      </c>
      <c r="J192" s="54">
        <f t="shared" si="43"/>
        <v>2.9597222222222225E-3</v>
      </c>
      <c r="K192" s="50" t="s">
        <v>33</v>
      </c>
      <c r="L192" s="50" t="s">
        <v>41</v>
      </c>
      <c r="M192" s="55">
        <f t="shared" si="44"/>
        <v>14.077897700610052</v>
      </c>
      <c r="N192" s="50">
        <v>0</v>
      </c>
      <c r="R192" s="50" t="s">
        <v>41</v>
      </c>
      <c r="S192" s="151">
        <f t="shared" si="45"/>
        <v>0.33148888888888894</v>
      </c>
      <c r="T192" s="151">
        <f t="shared" si="46"/>
        <v>0.16574444444444447</v>
      </c>
      <c r="V192" s="393">
        <f t="shared" si="59"/>
        <v>0</v>
      </c>
      <c r="W192" s="393">
        <f t="shared" si="60"/>
        <v>0</v>
      </c>
      <c r="X192" s="53">
        <f t="shared" si="47"/>
        <v>7.7544722222222223E-2</v>
      </c>
      <c r="Y192" s="53">
        <f t="shared" si="48"/>
        <v>0.11393390222222222</v>
      </c>
      <c r="Z192" s="53">
        <f t="shared" si="49"/>
        <v>3.8772361111111112E-2</v>
      </c>
      <c r="AA192" s="53">
        <f t="shared" si="50"/>
        <v>5.6966951111111108E-2</v>
      </c>
      <c r="AB192" s="50">
        <f t="shared" si="51"/>
        <v>720</v>
      </c>
      <c r="AC192" s="50">
        <f t="shared" si="52"/>
        <v>2004</v>
      </c>
      <c r="AD192" s="50">
        <f t="shared" si="53"/>
        <v>5</v>
      </c>
      <c r="AE192" s="56">
        <f t="shared" si="54"/>
        <v>200405</v>
      </c>
      <c r="AF192" s="56">
        <f t="shared" si="55"/>
        <v>20</v>
      </c>
      <c r="AG192" s="58">
        <f t="shared" si="61"/>
        <v>0</v>
      </c>
      <c r="AH192" s="56">
        <f t="shared" si="56"/>
        <v>12</v>
      </c>
      <c r="AI192" s="53">
        <f t="shared" si="57"/>
        <v>9.573931222222222E-2</v>
      </c>
      <c r="AJ192" s="56">
        <f t="shared" si="58"/>
        <v>25</v>
      </c>
    </row>
    <row r="193" spans="1:36" x14ac:dyDescent="0.25">
      <c r="A193" s="50">
        <v>192</v>
      </c>
      <c r="B193" s="51">
        <v>38120</v>
      </c>
      <c r="C193" s="52" t="s">
        <v>1</v>
      </c>
      <c r="D193" s="50" t="s">
        <v>1223</v>
      </c>
      <c r="E193" s="50">
        <v>6.1</v>
      </c>
      <c r="F193" s="50">
        <v>1</v>
      </c>
      <c r="G193" s="50">
        <v>16</v>
      </c>
      <c r="H193" s="50">
        <v>27</v>
      </c>
      <c r="I193" s="53">
        <f t="shared" si="42"/>
        <v>5.3090277777777778E-2</v>
      </c>
      <c r="J193" s="54">
        <f t="shared" si="43"/>
        <v>8.7033242258652103E-3</v>
      </c>
      <c r="K193" s="50" t="s">
        <v>549</v>
      </c>
      <c r="L193" s="50" t="s">
        <v>509</v>
      </c>
      <c r="M193" s="55">
        <f t="shared" si="44"/>
        <v>4.7874427730542868</v>
      </c>
      <c r="N193" s="50">
        <v>0</v>
      </c>
      <c r="R193" s="50" t="s">
        <v>42</v>
      </c>
      <c r="S193" s="151">
        <f t="shared" si="45"/>
        <v>0.22802709471766849</v>
      </c>
      <c r="T193" s="151">
        <f t="shared" si="46"/>
        <v>0.11401354735883425</v>
      </c>
      <c r="V193" s="393">
        <f t="shared" si="59"/>
        <v>0</v>
      </c>
      <c r="W193" s="393">
        <f t="shared" si="60"/>
        <v>0</v>
      </c>
      <c r="X193" s="53">
        <f t="shared" si="47"/>
        <v>0.22802709471766849</v>
      </c>
      <c r="Y193" s="53">
        <f t="shared" si="48"/>
        <v>0.26441627471766849</v>
      </c>
      <c r="Z193" s="53">
        <f t="shared" si="49"/>
        <v>0.11401354735883425</v>
      </c>
      <c r="AA193" s="53">
        <f t="shared" si="50"/>
        <v>0.13220813735883424</v>
      </c>
      <c r="AB193" s="50">
        <f t="shared" si="51"/>
        <v>3157</v>
      </c>
      <c r="AC193" s="50">
        <f t="shared" si="52"/>
        <v>2004</v>
      </c>
      <c r="AD193" s="50">
        <f t="shared" si="53"/>
        <v>5</v>
      </c>
      <c r="AE193" s="56">
        <f t="shared" si="54"/>
        <v>200405</v>
      </c>
      <c r="AF193" s="56">
        <f t="shared" si="55"/>
        <v>20</v>
      </c>
      <c r="AG193" s="58">
        <f t="shared" si="61"/>
        <v>0</v>
      </c>
      <c r="AH193" s="56">
        <f t="shared" si="56"/>
        <v>13</v>
      </c>
      <c r="AI193" s="53">
        <f t="shared" si="57"/>
        <v>0.24622168471766848</v>
      </c>
      <c r="AJ193" s="56">
        <f t="shared" si="58"/>
        <v>26.046999999999997</v>
      </c>
    </row>
    <row r="194" spans="1:36" x14ac:dyDescent="0.25">
      <c r="A194" s="50">
        <v>193</v>
      </c>
      <c r="B194" s="51">
        <v>38121</v>
      </c>
      <c r="C194" s="52" t="s">
        <v>2</v>
      </c>
      <c r="D194" s="50" t="s">
        <v>1224</v>
      </c>
      <c r="E194" s="50">
        <v>25</v>
      </c>
      <c r="F194" s="50">
        <v>1</v>
      </c>
      <c r="G194" s="50">
        <v>48</v>
      </c>
      <c r="H194" s="50">
        <v>23</v>
      </c>
      <c r="I194" s="53">
        <f t="shared" ref="I194:I257" si="62">IF(E194&gt;0,TIME(F194,G194,H194),"")</f>
        <v>7.5266203703703696E-2</v>
      </c>
      <c r="J194" s="54">
        <f t="shared" ref="J194:J257" si="63">IF(E194&gt;0,TIME(F194,G194,H194)/E194,"")</f>
        <v>3.0106481481481477E-3</v>
      </c>
      <c r="K194" s="50" t="s">
        <v>33</v>
      </c>
      <c r="L194" s="50" t="s">
        <v>509</v>
      </c>
      <c r="M194" s="55">
        <f t="shared" ref="M194:M257" si="64">IF(D194&gt;0,0.0416666666666667/J194,"")</f>
        <v>13.839766261725371</v>
      </c>
      <c r="N194" s="50">
        <v>0</v>
      </c>
      <c r="S194" s="151">
        <f t="shared" ref="S194:S257" si="65">IF("1-Swim"=D194,J194*2.4,IF("2-Bike"=D194,J194*112,IF("3-Run"=D194,J194*26.2,0)))</f>
        <v>0.33719259259259254</v>
      </c>
      <c r="T194" s="151">
        <f t="shared" ref="T194:T257" si="66">S194/2</f>
        <v>0.16859629629629627</v>
      </c>
      <c r="V194" s="393">
        <f t="shared" si="59"/>
        <v>0</v>
      </c>
      <c r="W194" s="393">
        <f t="shared" si="60"/>
        <v>0</v>
      </c>
      <c r="X194" s="53">
        <f t="shared" ref="X194:X257" si="67">J194*26.2</f>
        <v>7.8878981481481467E-2</v>
      </c>
      <c r="Y194" s="53">
        <f t="shared" ref="Y194:Y257" si="68">(J194+0.0013889)*26.2</f>
        <v>0.11526816148148147</v>
      </c>
      <c r="Z194" s="53">
        <f t="shared" ref="Z194:Z257" si="69">X194/2</f>
        <v>3.9439490740740733E-2</v>
      </c>
      <c r="AA194" s="53">
        <f t="shared" ref="AA194:AA257" si="70">Y194/2</f>
        <v>5.7634080740740737E-2</v>
      </c>
      <c r="AB194" s="50">
        <f t="shared" ref="AB194:AB257" si="71">RANK(J194,J:J,1)</f>
        <v>746</v>
      </c>
      <c r="AC194" s="50">
        <f t="shared" ref="AC194:AC257" si="72">YEAR(B194)</f>
        <v>2004</v>
      </c>
      <c r="AD194" s="50">
        <f t="shared" ref="AD194:AD257" si="73">MONTH(B194)</f>
        <v>5</v>
      </c>
      <c r="AE194" s="56">
        <f t="shared" ref="AE194:AE257" si="74">AC194*100+AD194</f>
        <v>200405</v>
      </c>
      <c r="AF194" s="56">
        <f t="shared" ref="AF194:AF257" si="75">WEEKNUM(B194,1)</f>
        <v>20</v>
      </c>
      <c r="AG194" s="58">
        <f t="shared" si="61"/>
        <v>0</v>
      </c>
      <c r="AH194" s="56">
        <f t="shared" ref="AH194:AH257" si="76">DAY(B194)</f>
        <v>14</v>
      </c>
      <c r="AI194" s="53">
        <f t="shared" ref="AI194:AI257" si="77">Z194+AA194</f>
        <v>9.7073571481481463E-2</v>
      </c>
      <c r="AJ194" s="56">
        <f t="shared" ref="AJ194:AJ257" si="78">IF("1-Swim"=D194,E194*46.7,IF("2-Bike"=D194,E194,IF("3-Run"=D194,E194*4.27,0)))</f>
        <v>25</v>
      </c>
    </row>
    <row r="195" spans="1:36" x14ac:dyDescent="0.25">
      <c r="A195" s="50">
        <v>194</v>
      </c>
      <c r="B195" s="51">
        <v>38121</v>
      </c>
      <c r="C195" s="52" t="s">
        <v>2</v>
      </c>
      <c r="D195" s="50" t="s">
        <v>1223</v>
      </c>
      <c r="E195" s="50">
        <v>5</v>
      </c>
      <c r="F195" s="50">
        <v>0</v>
      </c>
      <c r="G195" s="50">
        <v>59</v>
      </c>
      <c r="H195" s="50">
        <v>55</v>
      </c>
      <c r="I195" s="53">
        <f t="shared" si="62"/>
        <v>4.1608796296296297E-2</v>
      </c>
      <c r="J195" s="54">
        <f t="shared" si="63"/>
        <v>8.3217592592592596E-3</v>
      </c>
      <c r="K195" s="50" t="s">
        <v>550</v>
      </c>
      <c r="L195" s="50" t="s">
        <v>509</v>
      </c>
      <c r="M195" s="55">
        <f t="shared" si="64"/>
        <v>5.0069541029207265</v>
      </c>
      <c r="N195" s="50">
        <v>0</v>
      </c>
      <c r="S195" s="151">
        <f t="shared" si="65"/>
        <v>0.21803009259259259</v>
      </c>
      <c r="T195" s="151">
        <f t="shared" si="66"/>
        <v>0.1090150462962963</v>
      </c>
      <c r="V195" s="393">
        <f t="shared" ref="V195:V258" si="79">U195*0.000568182</f>
        <v>0</v>
      </c>
      <c r="W195" s="393">
        <f t="shared" ref="W195:W258" si="80">U195*0.0006213713910761</f>
        <v>0</v>
      </c>
      <c r="X195" s="53">
        <f t="shared" si="67"/>
        <v>0.21803009259259259</v>
      </c>
      <c r="Y195" s="53">
        <f t="shared" si="68"/>
        <v>0.25441927259259262</v>
      </c>
      <c r="Z195" s="53">
        <f t="shared" si="69"/>
        <v>0.1090150462962963</v>
      </c>
      <c r="AA195" s="53">
        <f t="shared" si="70"/>
        <v>0.12720963629629631</v>
      </c>
      <c r="AB195" s="50">
        <f t="shared" si="71"/>
        <v>3001</v>
      </c>
      <c r="AC195" s="50">
        <f t="shared" si="72"/>
        <v>2004</v>
      </c>
      <c r="AD195" s="50">
        <f t="shared" si="73"/>
        <v>5</v>
      </c>
      <c r="AE195" s="56">
        <f t="shared" si="74"/>
        <v>200405</v>
      </c>
      <c r="AF195" s="56">
        <f t="shared" si="75"/>
        <v>20</v>
      </c>
      <c r="AG195" s="58">
        <f t="shared" si="61"/>
        <v>0</v>
      </c>
      <c r="AH195" s="56">
        <f t="shared" si="76"/>
        <v>14</v>
      </c>
      <c r="AI195" s="53">
        <f t="shared" si="77"/>
        <v>0.23622468259259261</v>
      </c>
      <c r="AJ195" s="56">
        <f t="shared" si="78"/>
        <v>21.349999999999998</v>
      </c>
    </row>
    <row r="196" spans="1:36" x14ac:dyDescent="0.25">
      <c r="A196" s="50">
        <v>195</v>
      </c>
      <c r="B196" s="51">
        <v>38125</v>
      </c>
      <c r="C196" s="52" t="s">
        <v>4</v>
      </c>
      <c r="D196" s="50" t="s">
        <v>1223</v>
      </c>
      <c r="E196" s="50">
        <v>6.2119999999999997</v>
      </c>
      <c r="F196" s="50">
        <v>1</v>
      </c>
      <c r="G196" s="50">
        <v>9</v>
      </c>
      <c r="H196" s="50">
        <v>38</v>
      </c>
      <c r="I196" s="53">
        <f t="shared" si="62"/>
        <v>4.8356481481481479E-2</v>
      </c>
      <c r="J196" s="54">
        <f t="shared" si="63"/>
        <v>7.7843659822088669E-3</v>
      </c>
      <c r="K196" s="50" t="s">
        <v>550</v>
      </c>
      <c r="L196" s="50" t="s">
        <v>509</v>
      </c>
      <c r="M196" s="55">
        <f t="shared" si="64"/>
        <v>5.3526089037817179</v>
      </c>
      <c r="N196" s="50">
        <v>0</v>
      </c>
      <c r="S196" s="151">
        <f t="shared" si="65"/>
        <v>0.20395038873387231</v>
      </c>
      <c r="T196" s="151">
        <f t="shared" si="66"/>
        <v>0.10197519436693615</v>
      </c>
      <c r="V196" s="393">
        <f t="shared" si="79"/>
        <v>0</v>
      </c>
      <c r="W196" s="393">
        <f t="shared" si="80"/>
        <v>0</v>
      </c>
      <c r="X196" s="53">
        <f t="shared" si="67"/>
        <v>0.20395038873387231</v>
      </c>
      <c r="Y196" s="53">
        <f t="shared" si="68"/>
        <v>0.2403395687338723</v>
      </c>
      <c r="Z196" s="53">
        <f t="shared" si="69"/>
        <v>0.10197519436693615</v>
      </c>
      <c r="AA196" s="53">
        <f t="shared" si="70"/>
        <v>0.12016978436693615</v>
      </c>
      <c r="AB196" s="50">
        <f t="shared" si="71"/>
        <v>2641</v>
      </c>
      <c r="AC196" s="50">
        <f t="shared" si="72"/>
        <v>2004</v>
      </c>
      <c r="AD196" s="50">
        <f t="shared" si="73"/>
        <v>5</v>
      </c>
      <c r="AE196" s="56">
        <f t="shared" si="74"/>
        <v>200405</v>
      </c>
      <c r="AF196" s="56">
        <f t="shared" si="75"/>
        <v>21</v>
      </c>
      <c r="AG196" s="58">
        <f t="shared" si="61"/>
        <v>3</v>
      </c>
      <c r="AH196" s="56">
        <f t="shared" si="76"/>
        <v>18</v>
      </c>
      <c r="AI196" s="53">
        <f t="shared" si="77"/>
        <v>0.22214497873387229</v>
      </c>
      <c r="AJ196" s="56">
        <f t="shared" si="78"/>
        <v>26.525239999999997</v>
      </c>
    </row>
    <row r="197" spans="1:36" x14ac:dyDescent="0.25">
      <c r="A197" s="50">
        <v>196</v>
      </c>
      <c r="B197" s="51">
        <v>38126</v>
      </c>
      <c r="C197" s="52" t="s">
        <v>6</v>
      </c>
      <c r="D197" s="50" t="s">
        <v>1224</v>
      </c>
      <c r="E197" s="50">
        <v>25</v>
      </c>
      <c r="F197" s="50">
        <v>1</v>
      </c>
      <c r="G197" s="50">
        <v>43</v>
      </c>
      <c r="H197" s="50">
        <v>30</v>
      </c>
      <c r="I197" s="53">
        <f t="shared" si="62"/>
        <v>7.1875000000000008E-2</v>
      </c>
      <c r="J197" s="54">
        <f t="shared" si="63"/>
        <v>2.8750000000000004E-3</v>
      </c>
      <c r="K197" s="50" t="s">
        <v>33</v>
      </c>
      <c r="L197" s="50" t="s">
        <v>509</v>
      </c>
      <c r="M197" s="55">
        <f t="shared" si="64"/>
        <v>14.492753623188415</v>
      </c>
      <c r="N197" s="50">
        <v>0</v>
      </c>
      <c r="S197" s="151">
        <f t="shared" si="65"/>
        <v>0.32200000000000006</v>
      </c>
      <c r="T197" s="151">
        <f t="shared" si="66"/>
        <v>0.16100000000000003</v>
      </c>
      <c r="V197" s="393">
        <f t="shared" si="79"/>
        <v>0</v>
      </c>
      <c r="W197" s="393">
        <f t="shared" si="80"/>
        <v>0</v>
      </c>
      <c r="X197" s="53">
        <f t="shared" si="67"/>
        <v>7.5325000000000003E-2</v>
      </c>
      <c r="Y197" s="53">
        <f t="shared" si="68"/>
        <v>0.11171418</v>
      </c>
      <c r="Z197" s="53">
        <f t="shared" si="69"/>
        <v>3.7662500000000002E-2</v>
      </c>
      <c r="AA197" s="53">
        <f t="shared" si="70"/>
        <v>5.5857089999999998E-2</v>
      </c>
      <c r="AB197" s="50">
        <f t="shared" si="71"/>
        <v>675</v>
      </c>
      <c r="AC197" s="50">
        <f t="shared" si="72"/>
        <v>2004</v>
      </c>
      <c r="AD197" s="50">
        <f t="shared" si="73"/>
        <v>5</v>
      </c>
      <c r="AE197" s="56">
        <f t="shared" si="74"/>
        <v>200405</v>
      </c>
      <c r="AF197" s="56">
        <f t="shared" si="75"/>
        <v>21</v>
      </c>
      <c r="AG197" s="58">
        <f t="shared" si="61"/>
        <v>0</v>
      </c>
      <c r="AH197" s="56">
        <f t="shared" si="76"/>
        <v>19</v>
      </c>
      <c r="AI197" s="53">
        <f t="shared" si="77"/>
        <v>9.351959E-2</v>
      </c>
      <c r="AJ197" s="56">
        <f t="shared" si="78"/>
        <v>25</v>
      </c>
    </row>
    <row r="198" spans="1:36" x14ac:dyDescent="0.25">
      <c r="A198" s="50">
        <v>197</v>
      </c>
      <c r="B198" s="51">
        <v>38127</v>
      </c>
      <c r="C198" s="52" t="s">
        <v>1</v>
      </c>
      <c r="D198" s="50" t="s">
        <v>1224</v>
      </c>
      <c r="E198" s="50">
        <v>25</v>
      </c>
      <c r="F198" s="50">
        <v>1</v>
      </c>
      <c r="G198" s="50">
        <v>47</v>
      </c>
      <c r="H198" s="50">
        <v>6</v>
      </c>
      <c r="I198" s="53">
        <f t="shared" si="62"/>
        <v>7.4375000000000011E-2</v>
      </c>
      <c r="J198" s="54">
        <f t="shared" si="63"/>
        <v>2.9750000000000002E-3</v>
      </c>
      <c r="K198" s="50" t="s">
        <v>33</v>
      </c>
      <c r="L198" s="50" t="s">
        <v>39</v>
      </c>
      <c r="M198" s="55">
        <f t="shared" si="64"/>
        <v>14.005602240896369</v>
      </c>
      <c r="N198" s="50">
        <v>0</v>
      </c>
      <c r="R198" s="50" t="s">
        <v>43</v>
      </c>
      <c r="S198" s="151">
        <f t="shared" si="65"/>
        <v>0.33320000000000005</v>
      </c>
      <c r="T198" s="151">
        <f t="shared" si="66"/>
        <v>0.16660000000000003</v>
      </c>
      <c r="V198" s="393">
        <f t="shared" si="79"/>
        <v>0</v>
      </c>
      <c r="W198" s="393">
        <f t="shared" si="80"/>
        <v>0</v>
      </c>
      <c r="X198" s="53">
        <f t="shared" si="67"/>
        <v>7.7945E-2</v>
      </c>
      <c r="Y198" s="53">
        <f t="shared" si="68"/>
        <v>0.11433418000000001</v>
      </c>
      <c r="Z198" s="53">
        <f t="shared" si="69"/>
        <v>3.89725E-2</v>
      </c>
      <c r="AA198" s="53">
        <f t="shared" si="70"/>
        <v>5.7167090000000004E-2</v>
      </c>
      <c r="AB198" s="50">
        <f t="shared" si="71"/>
        <v>733</v>
      </c>
      <c r="AC198" s="50">
        <f t="shared" si="72"/>
        <v>2004</v>
      </c>
      <c r="AD198" s="50">
        <f t="shared" si="73"/>
        <v>5</v>
      </c>
      <c r="AE198" s="56">
        <f t="shared" si="74"/>
        <v>200405</v>
      </c>
      <c r="AF198" s="56">
        <f t="shared" si="75"/>
        <v>21</v>
      </c>
      <c r="AG198" s="58">
        <f t="shared" si="61"/>
        <v>0</v>
      </c>
      <c r="AH198" s="56">
        <f t="shared" si="76"/>
        <v>20</v>
      </c>
      <c r="AI198" s="53">
        <f t="shared" si="77"/>
        <v>9.6139589999999997E-2</v>
      </c>
      <c r="AJ198" s="56">
        <f t="shared" si="78"/>
        <v>25</v>
      </c>
    </row>
    <row r="199" spans="1:36" x14ac:dyDescent="0.25">
      <c r="A199" s="50">
        <v>198</v>
      </c>
      <c r="B199" s="51">
        <v>38127</v>
      </c>
      <c r="C199" s="52" t="s">
        <v>1</v>
      </c>
      <c r="D199" s="50" t="s">
        <v>1223</v>
      </c>
      <c r="E199" s="50">
        <v>6.1</v>
      </c>
      <c r="F199" s="50">
        <v>1</v>
      </c>
      <c r="G199" s="50">
        <v>10</v>
      </c>
      <c r="H199" s="50">
        <v>17</v>
      </c>
      <c r="I199" s="53">
        <f t="shared" si="62"/>
        <v>4.880787037037037E-2</v>
      </c>
      <c r="J199" s="54">
        <f t="shared" si="63"/>
        <v>8.0012902246508807E-3</v>
      </c>
      <c r="K199" s="50" t="s">
        <v>550</v>
      </c>
      <c r="L199" s="50" t="s">
        <v>509</v>
      </c>
      <c r="M199" s="55">
        <f t="shared" si="64"/>
        <v>5.2074934787763851</v>
      </c>
      <c r="N199" s="50">
        <v>0</v>
      </c>
      <c r="S199" s="151">
        <f t="shared" si="65"/>
        <v>0.20963380388585307</v>
      </c>
      <c r="T199" s="151">
        <f t="shared" si="66"/>
        <v>0.10481690194292653</v>
      </c>
      <c r="V199" s="393">
        <f t="shared" si="79"/>
        <v>0</v>
      </c>
      <c r="W199" s="393">
        <f t="shared" si="80"/>
        <v>0</v>
      </c>
      <c r="X199" s="53">
        <f t="shared" si="67"/>
        <v>0.20963380388585307</v>
      </c>
      <c r="Y199" s="53">
        <f t="shared" si="68"/>
        <v>0.24602298388585309</v>
      </c>
      <c r="Z199" s="53">
        <f t="shared" si="69"/>
        <v>0.10481690194292653</v>
      </c>
      <c r="AA199" s="53">
        <f t="shared" si="70"/>
        <v>0.12301149194292654</v>
      </c>
      <c r="AB199" s="50">
        <f t="shared" si="71"/>
        <v>2814</v>
      </c>
      <c r="AC199" s="50">
        <f t="shared" si="72"/>
        <v>2004</v>
      </c>
      <c r="AD199" s="50">
        <f t="shared" si="73"/>
        <v>5</v>
      </c>
      <c r="AE199" s="56">
        <f t="shared" si="74"/>
        <v>200405</v>
      </c>
      <c r="AF199" s="56">
        <f t="shared" si="75"/>
        <v>21</v>
      </c>
      <c r="AG199" s="58">
        <f t="shared" si="61"/>
        <v>0</v>
      </c>
      <c r="AH199" s="56">
        <f t="shared" si="76"/>
        <v>20</v>
      </c>
      <c r="AI199" s="53">
        <f t="shared" si="77"/>
        <v>0.22782839388585308</v>
      </c>
      <c r="AJ199" s="56">
        <f t="shared" si="78"/>
        <v>26.046999999999997</v>
      </c>
    </row>
    <row r="200" spans="1:36" x14ac:dyDescent="0.25">
      <c r="A200" s="50">
        <v>199</v>
      </c>
      <c r="B200" s="51">
        <v>38128</v>
      </c>
      <c r="C200" s="52" t="s">
        <v>2</v>
      </c>
      <c r="D200" s="50" t="s">
        <v>1225</v>
      </c>
      <c r="E200" s="50">
        <v>0.55000000000000004</v>
      </c>
      <c r="F200" s="50">
        <v>0</v>
      </c>
      <c r="G200" s="50">
        <v>19</v>
      </c>
      <c r="H200" s="50">
        <v>47</v>
      </c>
      <c r="I200" s="53">
        <f t="shared" si="62"/>
        <v>1.3738425925925926E-2</v>
      </c>
      <c r="J200" s="54">
        <f t="shared" si="63"/>
        <v>2.4978956228956229E-2</v>
      </c>
      <c r="K200" s="50" t="s">
        <v>561</v>
      </c>
      <c r="L200" s="50" t="s">
        <v>509</v>
      </c>
      <c r="M200" s="55">
        <f t="shared" si="64"/>
        <v>1.6680707666385859</v>
      </c>
      <c r="N200" s="50">
        <v>0</v>
      </c>
      <c r="S200" s="151">
        <f t="shared" si="65"/>
        <v>5.9949494949494947E-2</v>
      </c>
      <c r="T200" s="151">
        <f t="shared" si="66"/>
        <v>2.9974747474747473E-2</v>
      </c>
      <c r="V200" s="393">
        <f t="shared" si="79"/>
        <v>0</v>
      </c>
      <c r="W200" s="393">
        <f t="shared" si="80"/>
        <v>0</v>
      </c>
      <c r="X200" s="53">
        <f t="shared" si="67"/>
        <v>0.6544486531986532</v>
      </c>
      <c r="Y200" s="53">
        <f t="shared" si="68"/>
        <v>0.69083783319865311</v>
      </c>
      <c r="Z200" s="53">
        <f t="shared" si="69"/>
        <v>0.3272243265993266</v>
      </c>
      <c r="AA200" s="53">
        <f t="shared" si="70"/>
        <v>0.34541891659932655</v>
      </c>
      <c r="AB200" s="50">
        <f t="shared" si="71"/>
        <v>3841</v>
      </c>
      <c r="AC200" s="50">
        <f t="shared" si="72"/>
        <v>2004</v>
      </c>
      <c r="AD200" s="50">
        <f t="shared" si="73"/>
        <v>5</v>
      </c>
      <c r="AE200" s="56">
        <f t="shared" si="74"/>
        <v>200405</v>
      </c>
      <c r="AF200" s="56">
        <f t="shared" si="75"/>
        <v>21</v>
      </c>
      <c r="AG200" s="58">
        <f t="shared" si="61"/>
        <v>0</v>
      </c>
      <c r="AH200" s="56">
        <f t="shared" si="76"/>
        <v>21</v>
      </c>
      <c r="AI200" s="53">
        <f t="shared" si="77"/>
        <v>0.6726432431986531</v>
      </c>
      <c r="AJ200" s="56">
        <f t="shared" si="78"/>
        <v>25.685000000000002</v>
      </c>
    </row>
    <row r="201" spans="1:36" x14ac:dyDescent="0.25">
      <c r="A201" s="50">
        <v>200</v>
      </c>
      <c r="B201" s="51">
        <v>38129</v>
      </c>
      <c r="C201" s="52" t="s">
        <v>5</v>
      </c>
      <c r="D201" s="50" t="s">
        <v>1224</v>
      </c>
      <c r="E201" s="50">
        <v>25</v>
      </c>
      <c r="F201" s="50">
        <v>1</v>
      </c>
      <c r="G201" s="50">
        <v>42</v>
      </c>
      <c r="H201" s="50">
        <v>13</v>
      </c>
      <c r="I201" s="53">
        <f t="shared" si="62"/>
        <v>7.0983796296296295E-2</v>
      </c>
      <c r="J201" s="54">
        <f t="shared" si="63"/>
        <v>2.8393518518518516E-3</v>
      </c>
      <c r="K201" s="50" t="s">
        <v>33</v>
      </c>
      <c r="L201" s="50" t="s">
        <v>41</v>
      </c>
      <c r="M201" s="55">
        <f t="shared" si="64"/>
        <v>14.674710582096866</v>
      </c>
      <c r="N201" s="50">
        <v>0</v>
      </c>
      <c r="R201" s="50" t="s">
        <v>44</v>
      </c>
      <c r="S201" s="151">
        <f t="shared" si="65"/>
        <v>0.31800740740740741</v>
      </c>
      <c r="T201" s="151">
        <f t="shared" si="66"/>
        <v>0.1590037037037037</v>
      </c>
      <c r="V201" s="393">
        <f t="shared" si="79"/>
        <v>0</v>
      </c>
      <c r="W201" s="393">
        <f t="shared" si="80"/>
        <v>0</v>
      </c>
      <c r="X201" s="53">
        <f t="shared" si="67"/>
        <v>7.4391018518518509E-2</v>
      </c>
      <c r="Y201" s="53">
        <f t="shared" si="68"/>
        <v>0.11078019851851852</v>
      </c>
      <c r="Z201" s="53">
        <f t="shared" si="69"/>
        <v>3.7195509259259255E-2</v>
      </c>
      <c r="AA201" s="53">
        <f t="shared" si="70"/>
        <v>5.5390099259259258E-2</v>
      </c>
      <c r="AB201" s="50">
        <f t="shared" si="71"/>
        <v>651</v>
      </c>
      <c r="AC201" s="50">
        <f t="shared" si="72"/>
        <v>2004</v>
      </c>
      <c r="AD201" s="50">
        <f t="shared" si="73"/>
        <v>5</v>
      </c>
      <c r="AE201" s="56">
        <f t="shared" si="74"/>
        <v>200405</v>
      </c>
      <c r="AF201" s="56">
        <f t="shared" si="75"/>
        <v>21</v>
      </c>
      <c r="AG201" s="58">
        <f t="shared" si="61"/>
        <v>0</v>
      </c>
      <c r="AH201" s="56">
        <f t="shared" si="76"/>
        <v>22</v>
      </c>
      <c r="AI201" s="53">
        <f t="shared" si="77"/>
        <v>9.258560851851852E-2</v>
      </c>
      <c r="AJ201" s="56">
        <f t="shared" si="78"/>
        <v>25</v>
      </c>
    </row>
    <row r="202" spans="1:36" x14ac:dyDescent="0.25">
      <c r="A202" s="50">
        <v>201</v>
      </c>
      <c r="B202" s="51">
        <v>38132</v>
      </c>
      <c r="C202" s="52" t="s">
        <v>4</v>
      </c>
      <c r="D202" s="50" t="s">
        <v>1224</v>
      </c>
      <c r="E202" s="50">
        <v>8</v>
      </c>
      <c r="F202" s="50">
        <v>0</v>
      </c>
      <c r="G202" s="50">
        <v>45</v>
      </c>
      <c r="H202" s="50">
        <v>0</v>
      </c>
      <c r="I202" s="53">
        <f t="shared" si="62"/>
        <v>3.125E-2</v>
      </c>
      <c r="J202" s="54">
        <f t="shared" si="63"/>
        <v>3.90625E-3</v>
      </c>
      <c r="K202" s="50" t="s">
        <v>323</v>
      </c>
      <c r="L202" s="50" t="s">
        <v>16</v>
      </c>
      <c r="M202" s="55">
        <f t="shared" si="64"/>
        <v>10.666666666666675</v>
      </c>
      <c r="N202" s="50">
        <v>0</v>
      </c>
      <c r="R202" s="50" t="s">
        <v>45</v>
      </c>
      <c r="S202" s="151">
        <f t="shared" si="65"/>
        <v>0.4375</v>
      </c>
      <c r="T202" s="151">
        <f t="shared" si="66"/>
        <v>0.21875</v>
      </c>
      <c r="V202" s="393">
        <f t="shared" si="79"/>
        <v>0</v>
      </c>
      <c r="W202" s="393">
        <f t="shared" si="80"/>
        <v>0</v>
      </c>
      <c r="X202" s="53">
        <f t="shared" si="67"/>
        <v>0.10234375</v>
      </c>
      <c r="Y202" s="53">
        <f t="shared" si="68"/>
        <v>0.13873293</v>
      </c>
      <c r="Z202" s="53">
        <f t="shared" si="69"/>
        <v>5.1171874999999999E-2</v>
      </c>
      <c r="AA202" s="53">
        <f t="shared" si="70"/>
        <v>6.9366465000000002E-2</v>
      </c>
      <c r="AB202" s="50">
        <f t="shared" si="71"/>
        <v>921</v>
      </c>
      <c r="AC202" s="50">
        <f t="shared" si="72"/>
        <v>2004</v>
      </c>
      <c r="AD202" s="50">
        <f t="shared" si="73"/>
        <v>5</v>
      </c>
      <c r="AE202" s="56">
        <f t="shared" si="74"/>
        <v>200405</v>
      </c>
      <c r="AF202" s="56">
        <f t="shared" si="75"/>
        <v>22</v>
      </c>
      <c r="AG202" s="58">
        <f t="shared" si="61"/>
        <v>2</v>
      </c>
      <c r="AH202" s="56">
        <f t="shared" si="76"/>
        <v>25</v>
      </c>
      <c r="AI202" s="53">
        <f t="shared" si="77"/>
        <v>0.12053833999999999</v>
      </c>
      <c r="AJ202" s="56">
        <f t="shared" si="78"/>
        <v>8</v>
      </c>
    </row>
    <row r="203" spans="1:36" x14ac:dyDescent="0.25">
      <c r="A203" s="50">
        <v>202</v>
      </c>
      <c r="B203" s="51">
        <v>38133</v>
      </c>
      <c r="C203" s="52" t="s">
        <v>6</v>
      </c>
      <c r="D203" s="50" t="s">
        <v>1225</v>
      </c>
      <c r="E203" s="50">
        <v>1</v>
      </c>
      <c r="F203" s="50">
        <v>0</v>
      </c>
      <c r="G203" s="50">
        <v>41</v>
      </c>
      <c r="H203" s="50">
        <v>58</v>
      </c>
      <c r="I203" s="53">
        <f t="shared" si="62"/>
        <v>2.9143518518518517E-2</v>
      </c>
      <c r="J203" s="54">
        <f t="shared" si="63"/>
        <v>2.9143518518518517E-2</v>
      </c>
      <c r="K203" s="50" t="s">
        <v>561</v>
      </c>
      <c r="L203" s="50" t="s">
        <v>509</v>
      </c>
      <c r="M203" s="55">
        <f t="shared" si="64"/>
        <v>1.4297061159650528</v>
      </c>
      <c r="N203" s="50">
        <v>0</v>
      </c>
      <c r="R203" s="50" t="s">
        <v>46</v>
      </c>
      <c r="S203" s="151">
        <f t="shared" si="65"/>
        <v>6.9944444444444434E-2</v>
      </c>
      <c r="T203" s="151">
        <f t="shared" si="66"/>
        <v>3.4972222222222217E-2</v>
      </c>
      <c r="V203" s="393">
        <f t="shared" si="79"/>
        <v>0</v>
      </c>
      <c r="W203" s="393">
        <f t="shared" si="80"/>
        <v>0</v>
      </c>
      <c r="X203" s="53">
        <f t="shared" si="67"/>
        <v>0.76356018518518509</v>
      </c>
      <c r="Y203" s="53">
        <f t="shared" si="68"/>
        <v>0.79994936518518511</v>
      </c>
      <c r="Z203" s="53">
        <f t="shared" si="69"/>
        <v>0.38178009259259255</v>
      </c>
      <c r="AA203" s="53">
        <f t="shared" si="70"/>
        <v>0.39997468259259256</v>
      </c>
      <c r="AB203" s="50">
        <f t="shared" si="71"/>
        <v>4021</v>
      </c>
      <c r="AC203" s="50">
        <f t="shared" si="72"/>
        <v>2004</v>
      </c>
      <c r="AD203" s="50">
        <f t="shared" si="73"/>
        <v>5</v>
      </c>
      <c r="AE203" s="56">
        <f t="shared" si="74"/>
        <v>200405</v>
      </c>
      <c r="AF203" s="56">
        <f t="shared" si="75"/>
        <v>22</v>
      </c>
      <c r="AG203" s="58">
        <f t="shared" si="61"/>
        <v>0</v>
      </c>
      <c r="AH203" s="56">
        <f t="shared" si="76"/>
        <v>26</v>
      </c>
      <c r="AI203" s="53">
        <f t="shared" si="77"/>
        <v>0.7817547751851851</v>
      </c>
      <c r="AJ203" s="56">
        <f t="shared" si="78"/>
        <v>46.7</v>
      </c>
    </row>
    <row r="204" spans="1:36" x14ac:dyDescent="0.25">
      <c r="A204" s="50">
        <v>203</v>
      </c>
      <c r="B204" s="51">
        <v>38134</v>
      </c>
      <c r="C204" s="52" t="s">
        <v>1</v>
      </c>
      <c r="D204" s="50" t="s">
        <v>1225</v>
      </c>
      <c r="E204" s="50">
        <v>0.5</v>
      </c>
      <c r="F204" s="50">
        <v>0</v>
      </c>
      <c r="G204" s="50">
        <v>18</v>
      </c>
      <c r="H204" s="50">
        <v>33</v>
      </c>
      <c r="I204" s="53">
        <f t="shared" si="62"/>
        <v>1.2881944444444446E-2</v>
      </c>
      <c r="J204" s="54">
        <f t="shared" si="63"/>
        <v>2.5763888888888892E-2</v>
      </c>
      <c r="K204" s="50" t="s">
        <v>561</v>
      </c>
      <c r="L204" s="50" t="s">
        <v>509</v>
      </c>
      <c r="M204" s="55">
        <f t="shared" si="64"/>
        <v>1.6172506738544485</v>
      </c>
      <c r="N204" s="50">
        <v>0</v>
      </c>
      <c r="R204" s="50" t="s">
        <v>47</v>
      </c>
      <c r="S204" s="151">
        <f t="shared" si="65"/>
        <v>6.1833333333333337E-2</v>
      </c>
      <c r="T204" s="151">
        <f t="shared" si="66"/>
        <v>3.0916666666666669E-2</v>
      </c>
      <c r="V204" s="393">
        <f t="shared" si="79"/>
        <v>0</v>
      </c>
      <c r="W204" s="393">
        <f t="shared" si="80"/>
        <v>0</v>
      </c>
      <c r="X204" s="53">
        <f t="shared" si="67"/>
        <v>0.67501388888888891</v>
      </c>
      <c r="Y204" s="53">
        <f t="shared" si="68"/>
        <v>0.71140306888888893</v>
      </c>
      <c r="Z204" s="53">
        <f t="shared" si="69"/>
        <v>0.33750694444444446</v>
      </c>
      <c r="AA204" s="53">
        <f t="shared" si="70"/>
        <v>0.35570153444444447</v>
      </c>
      <c r="AB204" s="50">
        <f t="shared" si="71"/>
        <v>3897</v>
      </c>
      <c r="AC204" s="50">
        <f t="shared" si="72"/>
        <v>2004</v>
      </c>
      <c r="AD204" s="50">
        <f t="shared" si="73"/>
        <v>5</v>
      </c>
      <c r="AE204" s="56">
        <f t="shared" si="74"/>
        <v>200405</v>
      </c>
      <c r="AF204" s="56">
        <f t="shared" si="75"/>
        <v>22</v>
      </c>
      <c r="AG204" s="58">
        <f t="shared" si="61"/>
        <v>0</v>
      </c>
      <c r="AH204" s="56">
        <f t="shared" si="76"/>
        <v>27</v>
      </c>
      <c r="AI204" s="53">
        <f t="shared" si="77"/>
        <v>0.69320847888888892</v>
      </c>
      <c r="AJ204" s="56">
        <f t="shared" si="78"/>
        <v>23.35</v>
      </c>
    </row>
    <row r="205" spans="1:36" x14ac:dyDescent="0.25">
      <c r="A205" s="50">
        <v>204</v>
      </c>
      <c r="B205" s="51">
        <v>38134</v>
      </c>
      <c r="C205" s="52" t="s">
        <v>1</v>
      </c>
      <c r="D205" s="50" t="s">
        <v>1224</v>
      </c>
      <c r="E205" s="50">
        <v>8</v>
      </c>
      <c r="F205" s="50">
        <v>0</v>
      </c>
      <c r="G205" s="50">
        <v>45</v>
      </c>
      <c r="H205" s="50">
        <v>0</v>
      </c>
      <c r="I205" s="53">
        <f t="shared" si="62"/>
        <v>3.125E-2</v>
      </c>
      <c r="J205" s="54">
        <f t="shared" si="63"/>
        <v>3.90625E-3</v>
      </c>
      <c r="K205" s="50" t="s">
        <v>323</v>
      </c>
      <c r="L205" s="50" t="s">
        <v>16</v>
      </c>
      <c r="M205" s="55">
        <f t="shared" si="64"/>
        <v>10.666666666666675</v>
      </c>
      <c r="N205" s="50">
        <v>0</v>
      </c>
      <c r="R205" s="50" t="s">
        <v>45</v>
      </c>
      <c r="S205" s="151">
        <f t="shared" si="65"/>
        <v>0.4375</v>
      </c>
      <c r="T205" s="151">
        <f t="shared" si="66"/>
        <v>0.21875</v>
      </c>
      <c r="V205" s="393">
        <f t="shared" si="79"/>
        <v>0</v>
      </c>
      <c r="W205" s="393">
        <f t="shared" si="80"/>
        <v>0</v>
      </c>
      <c r="X205" s="53">
        <f t="shared" si="67"/>
        <v>0.10234375</v>
      </c>
      <c r="Y205" s="53">
        <f t="shared" si="68"/>
        <v>0.13873293</v>
      </c>
      <c r="Z205" s="53">
        <f t="shared" si="69"/>
        <v>5.1171874999999999E-2</v>
      </c>
      <c r="AA205" s="53">
        <f t="shared" si="70"/>
        <v>6.9366465000000002E-2</v>
      </c>
      <c r="AB205" s="50">
        <f t="shared" si="71"/>
        <v>921</v>
      </c>
      <c r="AC205" s="50">
        <f t="shared" si="72"/>
        <v>2004</v>
      </c>
      <c r="AD205" s="50">
        <f t="shared" si="73"/>
        <v>5</v>
      </c>
      <c r="AE205" s="56">
        <f t="shared" si="74"/>
        <v>200405</v>
      </c>
      <c r="AF205" s="56">
        <f t="shared" si="75"/>
        <v>22</v>
      </c>
      <c r="AG205" s="58">
        <f t="shared" si="61"/>
        <v>0</v>
      </c>
      <c r="AH205" s="56">
        <f t="shared" si="76"/>
        <v>27</v>
      </c>
      <c r="AI205" s="53">
        <f t="shared" si="77"/>
        <v>0.12053833999999999</v>
      </c>
      <c r="AJ205" s="56">
        <f t="shared" si="78"/>
        <v>8</v>
      </c>
    </row>
    <row r="206" spans="1:36" x14ac:dyDescent="0.25">
      <c r="A206" s="50">
        <v>205</v>
      </c>
      <c r="B206" s="51">
        <v>38134</v>
      </c>
      <c r="C206" s="52" t="s">
        <v>1</v>
      </c>
      <c r="D206" s="50" t="s">
        <v>1223</v>
      </c>
      <c r="E206" s="50">
        <v>1</v>
      </c>
      <c r="F206" s="50">
        <v>0</v>
      </c>
      <c r="G206" s="50">
        <v>8</v>
      </c>
      <c r="H206" s="50">
        <v>53</v>
      </c>
      <c r="I206" s="53">
        <f t="shared" si="62"/>
        <v>6.168981481481481E-3</v>
      </c>
      <c r="J206" s="54">
        <f t="shared" si="63"/>
        <v>6.168981481481481E-3</v>
      </c>
      <c r="K206" s="50" t="s">
        <v>550</v>
      </c>
      <c r="L206" s="50" t="s">
        <v>17</v>
      </c>
      <c r="M206" s="55">
        <f t="shared" si="64"/>
        <v>6.7542213883677356</v>
      </c>
      <c r="N206" s="50">
        <v>0</v>
      </c>
      <c r="R206" s="50" t="s">
        <v>17</v>
      </c>
      <c r="S206" s="151">
        <f t="shared" si="65"/>
        <v>0.16162731481481479</v>
      </c>
      <c r="T206" s="151">
        <f t="shared" si="66"/>
        <v>8.0813657407407397E-2</v>
      </c>
      <c r="V206" s="393">
        <f t="shared" si="79"/>
        <v>0</v>
      </c>
      <c r="W206" s="393">
        <f t="shared" si="80"/>
        <v>0</v>
      </c>
      <c r="X206" s="53">
        <f t="shared" si="67"/>
        <v>0.16162731481481479</v>
      </c>
      <c r="Y206" s="53">
        <f t="shared" si="68"/>
        <v>0.19801649481481481</v>
      </c>
      <c r="Z206" s="53">
        <f t="shared" si="69"/>
        <v>8.0813657407407397E-2</v>
      </c>
      <c r="AA206" s="53">
        <f t="shared" si="70"/>
        <v>9.9008247407407407E-2</v>
      </c>
      <c r="AB206" s="50">
        <f t="shared" si="71"/>
        <v>1047</v>
      </c>
      <c r="AC206" s="50">
        <f t="shared" si="72"/>
        <v>2004</v>
      </c>
      <c r="AD206" s="50">
        <f t="shared" si="73"/>
        <v>5</v>
      </c>
      <c r="AE206" s="56">
        <f t="shared" si="74"/>
        <v>200405</v>
      </c>
      <c r="AF206" s="56">
        <f t="shared" si="75"/>
        <v>22</v>
      </c>
      <c r="AG206" s="58">
        <f t="shared" si="61"/>
        <v>0</v>
      </c>
      <c r="AH206" s="56">
        <f t="shared" si="76"/>
        <v>27</v>
      </c>
      <c r="AI206" s="53">
        <f t="shared" si="77"/>
        <v>0.1798219048148148</v>
      </c>
      <c r="AJ206" s="56">
        <f t="shared" si="78"/>
        <v>4.2699999999999996</v>
      </c>
    </row>
    <row r="207" spans="1:36" x14ac:dyDescent="0.25">
      <c r="A207" s="50">
        <v>206</v>
      </c>
      <c r="B207" s="51">
        <v>38135</v>
      </c>
      <c r="C207" s="52" t="s">
        <v>2</v>
      </c>
      <c r="D207" s="50" t="s">
        <v>1223</v>
      </c>
      <c r="E207" s="50">
        <v>3</v>
      </c>
      <c r="F207" s="50">
        <v>0</v>
      </c>
      <c r="G207" s="50">
        <v>25</v>
      </c>
      <c r="H207" s="50">
        <v>38</v>
      </c>
      <c r="I207" s="53">
        <f t="shared" si="62"/>
        <v>1.7800925925925925E-2</v>
      </c>
      <c r="J207" s="54">
        <f t="shared" si="63"/>
        <v>5.9336419753086419E-3</v>
      </c>
      <c r="K207" s="50" t="s">
        <v>550</v>
      </c>
      <c r="L207" s="50" t="s">
        <v>17</v>
      </c>
      <c r="M207" s="55">
        <f t="shared" si="64"/>
        <v>7.0221066319896028</v>
      </c>
      <c r="N207" s="50">
        <v>0</v>
      </c>
      <c r="R207" s="50" t="s">
        <v>17</v>
      </c>
      <c r="S207" s="151">
        <f t="shared" si="65"/>
        <v>0.15546141975308642</v>
      </c>
      <c r="T207" s="151">
        <f t="shared" si="66"/>
        <v>7.7730709876543208E-2</v>
      </c>
      <c r="V207" s="393">
        <f t="shared" si="79"/>
        <v>0</v>
      </c>
      <c r="W207" s="393">
        <f t="shared" si="80"/>
        <v>0</v>
      </c>
      <c r="X207" s="53">
        <f t="shared" si="67"/>
        <v>0.15546141975308642</v>
      </c>
      <c r="Y207" s="53">
        <f t="shared" si="68"/>
        <v>0.19185059975308641</v>
      </c>
      <c r="Z207" s="53">
        <f t="shared" si="69"/>
        <v>7.7730709876543208E-2</v>
      </c>
      <c r="AA207" s="53">
        <f t="shared" si="70"/>
        <v>9.5925299876543205E-2</v>
      </c>
      <c r="AB207" s="50">
        <f t="shared" si="71"/>
        <v>1002</v>
      </c>
      <c r="AC207" s="50">
        <f t="shared" si="72"/>
        <v>2004</v>
      </c>
      <c r="AD207" s="50">
        <f t="shared" si="73"/>
        <v>5</v>
      </c>
      <c r="AE207" s="56">
        <f t="shared" si="74"/>
        <v>200405</v>
      </c>
      <c r="AF207" s="56">
        <f t="shared" si="75"/>
        <v>22</v>
      </c>
      <c r="AG207" s="58">
        <f t="shared" si="61"/>
        <v>0</v>
      </c>
      <c r="AH207" s="56">
        <f t="shared" si="76"/>
        <v>28</v>
      </c>
      <c r="AI207" s="53">
        <f t="shared" si="77"/>
        <v>0.17365600975308643</v>
      </c>
      <c r="AJ207" s="56">
        <f t="shared" si="78"/>
        <v>12.809999999999999</v>
      </c>
    </row>
    <row r="208" spans="1:36" x14ac:dyDescent="0.25">
      <c r="A208" s="50">
        <v>207</v>
      </c>
      <c r="B208" s="51">
        <v>38136</v>
      </c>
      <c r="C208" s="52" t="s">
        <v>5</v>
      </c>
      <c r="D208" s="50" t="s">
        <v>1224</v>
      </c>
      <c r="E208" s="50">
        <v>8</v>
      </c>
      <c r="F208" s="50">
        <v>0</v>
      </c>
      <c r="G208" s="50">
        <v>45</v>
      </c>
      <c r="H208" s="50">
        <v>0</v>
      </c>
      <c r="I208" s="53">
        <f t="shared" si="62"/>
        <v>3.125E-2</v>
      </c>
      <c r="J208" s="54">
        <f t="shared" si="63"/>
        <v>3.90625E-3</v>
      </c>
      <c r="K208" s="50" t="s">
        <v>323</v>
      </c>
      <c r="L208" s="50" t="s">
        <v>16</v>
      </c>
      <c r="M208" s="55">
        <f t="shared" si="64"/>
        <v>10.666666666666675</v>
      </c>
      <c r="N208" s="50">
        <v>0</v>
      </c>
      <c r="R208" s="50" t="s">
        <v>45</v>
      </c>
      <c r="S208" s="151">
        <f t="shared" si="65"/>
        <v>0.4375</v>
      </c>
      <c r="T208" s="151">
        <f t="shared" si="66"/>
        <v>0.21875</v>
      </c>
      <c r="V208" s="393">
        <f t="shared" si="79"/>
        <v>0</v>
      </c>
      <c r="W208" s="393">
        <f t="shared" si="80"/>
        <v>0</v>
      </c>
      <c r="X208" s="53">
        <f t="shared" si="67"/>
        <v>0.10234375</v>
      </c>
      <c r="Y208" s="53">
        <f t="shared" si="68"/>
        <v>0.13873293</v>
      </c>
      <c r="Z208" s="53">
        <f t="shared" si="69"/>
        <v>5.1171874999999999E-2</v>
      </c>
      <c r="AA208" s="53">
        <f t="shared" si="70"/>
        <v>6.9366465000000002E-2</v>
      </c>
      <c r="AB208" s="50">
        <f t="shared" si="71"/>
        <v>921</v>
      </c>
      <c r="AC208" s="50">
        <f t="shared" si="72"/>
        <v>2004</v>
      </c>
      <c r="AD208" s="50">
        <f t="shared" si="73"/>
        <v>5</v>
      </c>
      <c r="AE208" s="56">
        <f t="shared" si="74"/>
        <v>200405</v>
      </c>
      <c r="AF208" s="56">
        <f t="shared" si="75"/>
        <v>22</v>
      </c>
      <c r="AG208" s="58">
        <f t="shared" ref="AG208:AG221" si="81">IF(ISBLANK(B208)," ",MAX(B208-B207-1,0))</f>
        <v>0</v>
      </c>
      <c r="AH208" s="56">
        <f t="shared" si="76"/>
        <v>29</v>
      </c>
      <c r="AI208" s="53">
        <f t="shared" si="77"/>
        <v>0.12053833999999999</v>
      </c>
      <c r="AJ208" s="56">
        <f t="shared" si="78"/>
        <v>8</v>
      </c>
    </row>
    <row r="209" spans="1:36" x14ac:dyDescent="0.25">
      <c r="A209" s="50">
        <v>208</v>
      </c>
      <c r="B209" s="51">
        <v>38138</v>
      </c>
      <c r="C209" s="52" t="s">
        <v>3</v>
      </c>
      <c r="D209" s="50" t="s">
        <v>1223</v>
      </c>
      <c r="E209" s="50">
        <v>6.1</v>
      </c>
      <c r="F209" s="50">
        <v>1</v>
      </c>
      <c r="G209" s="50">
        <v>0</v>
      </c>
      <c r="H209" s="50">
        <v>7</v>
      </c>
      <c r="I209" s="53">
        <f t="shared" si="62"/>
        <v>4.1747685185185186E-2</v>
      </c>
      <c r="J209" s="54">
        <f t="shared" si="63"/>
        <v>6.8438828172434733E-3</v>
      </c>
      <c r="K209" s="50" t="s">
        <v>549</v>
      </c>
      <c r="L209" s="50" t="s">
        <v>509</v>
      </c>
      <c r="M209" s="55">
        <f t="shared" si="64"/>
        <v>6.0881619074022781</v>
      </c>
      <c r="N209" s="50">
        <v>0</v>
      </c>
      <c r="S209" s="151">
        <f t="shared" si="65"/>
        <v>0.17930972981177901</v>
      </c>
      <c r="T209" s="151">
        <f t="shared" si="66"/>
        <v>8.9654864905889503E-2</v>
      </c>
      <c r="V209" s="393">
        <f t="shared" si="79"/>
        <v>0</v>
      </c>
      <c r="W209" s="393">
        <f t="shared" si="80"/>
        <v>0</v>
      </c>
      <c r="X209" s="53">
        <f t="shared" si="67"/>
        <v>0.17930972981177901</v>
      </c>
      <c r="Y209" s="53">
        <f t="shared" si="68"/>
        <v>0.215698909811779</v>
      </c>
      <c r="Z209" s="53">
        <f t="shared" si="69"/>
        <v>8.9654864905889503E-2</v>
      </c>
      <c r="AA209" s="53">
        <f t="shared" si="70"/>
        <v>0.1078494549058895</v>
      </c>
      <c r="AB209" s="50">
        <f t="shared" si="71"/>
        <v>1581</v>
      </c>
      <c r="AC209" s="50">
        <f t="shared" si="72"/>
        <v>2004</v>
      </c>
      <c r="AD209" s="50">
        <f t="shared" si="73"/>
        <v>5</v>
      </c>
      <c r="AE209" s="56">
        <f t="shared" si="74"/>
        <v>200405</v>
      </c>
      <c r="AF209" s="56">
        <f t="shared" si="75"/>
        <v>23</v>
      </c>
      <c r="AG209" s="58">
        <f t="shared" si="81"/>
        <v>1</v>
      </c>
      <c r="AH209" s="56">
        <f t="shared" si="76"/>
        <v>31</v>
      </c>
      <c r="AI209" s="53">
        <f t="shared" si="77"/>
        <v>0.19750431981177902</v>
      </c>
      <c r="AJ209" s="56">
        <f t="shared" si="78"/>
        <v>26.046999999999997</v>
      </c>
    </row>
    <row r="210" spans="1:36" s="66" customFormat="1" x14ac:dyDescent="0.25">
      <c r="A210" s="50">
        <v>209</v>
      </c>
      <c r="B210" s="51">
        <v>38140</v>
      </c>
      <c r="C210" s="52" t="s">
        <v>6</v>
      </c>
      <c r="D210" s="50" t="s">
        <v>1225</v>
      </c>
      <c r="E210" s="50">
        <v>0.75</v>
      </c>
      <c r="F210" s="50">
        <v>0</v>
      </c>
      <c r="G210" s="50">
        <v>27</v>
      </c>
      <c r="H210" s="50">
        <v>56</v>
      </c>
      <c r="I210" s="53">
        <f t="shared" si="62"/>
        <v>1.9398148148148147E-2</v>
      </c>
      <c r="J210" s="54">
        <f t="shared" si="63"/>
        <v>2.5864197530864195E-2</v>
      </c>
      <c r="K210" s="50" t="s">
        <v>561</v>
      </c>
      <c r="L210" s="50" t="s">
        <v>509</v>
      </c>
      <c r="M210" s="55">
        <f t="shared" si="64"/>
        <v>1.6109785202863975</v>
      </c>
      <c r="N210" s="50">
        <v>0</v>
      </c>
      <c r="O210" s="50"/>
      <c r="P210" s="389"/>
      <c r="Q210" s="374"/>
      <c r="R210" s="50"/>
      <c r="S210" s="151">
        <f t="shared" si="65"/>
        <v>6.2074074074074066E-2</v>
      </c>
      <c r="T210" s="151">
        <f t="shared" si="66"/>
        <v>3.1037037037037033E-2</v>
      </c>
      <c r="U210" s="50"/>
      <c r="V210" s="393">
        <f t="shared" si="79"/>
        <v>0</v>
      </c>
      <c r="W210" s="393">
        <f t="shared" si="80"/>
        <v>0</v>
      </c>
      <c r="X210" s="53">
        <f t="shared" si="67"/>
        <v>0.6776419753086419</v>
      </c>
      <c r="Y210" s="53">
        <f t="shared" si="68"/>
        <v>0.71403115530864181</v>
      </c>
      <c r="Z210" s="53">
        <f t="shared" si="69"/>
        <v>0.33882098765432095</v>
      </c>
      <c r="AA210" s="53">
        <f t="shared" si="70"/>
        <v>0.3570155776543209</v>
      </c>
      <c r="AB210" s="50">
        <f t="shared" si="71"/>
        <v>3898</v>
      </c>
      <c r="AC210" s="50">
        <f t="shared" si="72"/>
        <v>2004</v>
      </c>
      <c r="AD210" s="50">
        <f t="shared" si="73"/>
        <v>6</v>
      </c>
      <c r="AE210" s="56">
        <f t="shared" si="74"/>
        <v>200406</v>
      </c>
      <c r="AF210" s="56">
        <f t="shared" si="75"/>
        <v>23</v>
      </c>
      <c r="AG210" s="58">
        <f t="shared" si="81"/>
        <v>1</v>
      </c>
      <c r="AH210" s="56">
        <f t="shared" si="76"/>
        <v>2</v>
      </c>
      <c r="AI210" s="53">
        <f t="shared" si="77"/>
        <v>0.6958365653086418</v>
      </c>
      <c r="AJ210" s="56">
        <f t="shared" si="78"/>
        <v>35.025000000000006</v>
      </c>
    </row>
    <row r="211" spans="1:36" x14ac:dyDescent="0.25">
      <c r="A211" s="50">
        <v>210</v>
      </c>
      <c r="B211" s="51">
        <v>38141</v>
      </c>
      <c r="C211" s="52" t="s">
        <v>1</v>
      </c>
      <c r="D211" s="50" t="s">
        <v>1225</v>
      </c>
      <c r="E211" s="50">
        <v>0.25</v>
      </c>
      <c r="F211" s="50">
        <v>0</v>
      </c>
      <c r="G211" s="50">
        <v>9</v>
      </c>
      <c r="H211" s="50">
        <v>23</v>
      </c>
      <c r="I211" s="53">
        <f t="shared" si="62"/>
        <v>6.5162037037037037E-3</v>
      </c>
      <c r="J211" s="54">
        <f t="shared" si="63"/>
        <v>2.6064814814814815E-2</v>
      </c>
      <c r="K211" s="50" t="s">
        <v>561</v>
      </c>
      <c r="L211" s="50" t="s">
        <v>509</v>
      </c>
      <c r="M211" s="55">
        <f t="shared" si="64"/>
        <v>1.5985790408525766</v>
      </c>
      <c r="N211" s="50">
        <v>0</v>
      </c>
      <c r="S211" s="151">
        <f t="shared" si="65"/>
        <v>6.2555555555555559E-2</v>
      </c>
      <c r="T211" s="151">
        <f t="shared" si="66"/>
        <v>3.1277777777777779E-2</v>
      </c>
      <c r="V211" s="393">
        <f t="shared" si="79"/>
        <v>0</v>
      </c>
      <c r="W211" s="393">
        <f t="shared" si="80"/>
        <v>0</v>
      </c>
      <c r="X211" s="53">
        <f t="shared" si="67"/>
        <v>0.68289814814814809</v>
      </c>
      <c r="Y211" s="53">
        <f t="shared" si="68"/>
        <v>0.71928732814814811</v>
      </c>
      <c r="Z211" s="53">
        <f t="shared" si="69"/>
        <v>0.34144907407407404</v>
      </c>
      <c r="AA211" s="53">
        <f t="shared" si="70"/>
        <v>0.35964366407407405</v>
      </c>
      <c r="AB211" s="50">
        <f t="shared" si="71"/>
        <v>3911</v>
      </c>
      <c r="AC211" s="50">
        <f t="shared" si="72"/>
        <v>2004</v>
      </c>
      <c r="AD211" s="50">
        <f t="shared" si="73"/>
        <v>6</v>
      </c>
      <c r="AE211" s="56">
        <f t="shared" si="74"/>
        <v>200406</v>
      </c>
      <c r="AF211" s="56">
        <f t="shared" si="75"/>
        <v>23</v>
      </c>
      <c r="AG211" s="58">
        <f t="shared" si="81"/>
        <v>0</v>
      </c>
      <c r="AH211" s="56">
        <f t="shared" si="76"/>
        <v>3</v>
      </c>
      <c r="AI211" s="53">
        <f t="shared" si="77"/>
        <v>0.7010927381481481</v>
      </c>
      <c r="AJ211" s="56">
        <f t="shared" si="78"/>
        <v>11.675000000000001</v>
      </c>
    </row>
    <row r="212" spans="1:36" s="74" customFormat="1" x14ac:dyDescent="0.25">
      <c r="A212" s="50">
        <v>211</v>
      </c>
      <c r="B212" s="51">
        <v>38143</v>
      </c>
      <c r="C212" s="52" t="s">
        <v>5</v>
      </c>
      <c r="D212" s="50" t="s">
        <v>1224</v>
      </c>
      <c r="E212" s="50">
        <v>9.31</v>
      </c>
      <c r="F212" s="50">
        <v>1</v>
      </c>
      <c r="G212" s="50">
        <v>5</v>
      </c>
      <c r="H212" s="50">
        <v>0</v>
      </c>
      <c r="I212" s="53">
        <f t="shared" si="62"/>
        <v>4.5138888888888888E-2</v>
      </c>
      <c r="J212" s="54">
        <f t="shared" si="63"/>
        <v>4.8484306003102988E-3</v>
      </c>
      <c r="K212" s="50" t="s">
        <v>33</v>
      </c>
      <c r="L212" s="50" t="s">
        <v>378</v>
      </c>
      <c r="M212" s="55">
        <f t="shared" si="64"/>
        <v>8.5938461538461617</v>
      </c>
      <c r="N212" s="50">
        <v>0</v>
      </c>
      <c r="O212" s="50"/>
      <c r="P212" s="389"/>
      <c r="Q212" s="374"/>
      <c r="R212" s="50" t="s">
        <v>38</v>
      </c>
      <c r="S212" s="151">
        <f t="shared" si="65"/>
        <v>0.54302422723475341</v>
      </c>
      <c r="T212" s="151">
        <f t="shared" si="66"/>
        <v>0.2715121136173767</v>
      </c>
      <c r="U212" s="50"/>
      <c r="V212" s="393">
        <f t="shared" si="79"/>
        <v>0</v>
      </c>
      <c r="W212" s="393">
        <f t="shared" si="80"/>
        <v>0</v>
      </c>
      <c r="X212" s="53">
        <f t="shared" si="67"/>
        <v>0.12702888172812982</v>
      </c>
      <c r="Y212" s="53">
        <f t="shared" si="68"/>
        <v>0.16341806172812984</v>
      </c>
      <c r="Z212" s="53">
        <f t="shared" si="69"/>
        <v>6.3514440864064908E-2</v>
      </c>
      <c r="AA212" s="53">
        <f t="shared" si="70"/>
        <v>8.1709030864064919E-2</v>
      </c>
      <c r="AB212" s="50">
        <f t="shared" si="71"/>
        <v>949</v>
      </c>
      <c r="AC212" s="50">
        <f t="shared" si="72"/>
        <v>2004</v>
      </c>
      <c r="AD212" s="50">
        <f t="shared" si="73"/>
        <v>6</v>
      </c>
      <c r="AE212" s="56">
        <f t="shared" si="74"/>
        <v>200406</v>
      </c>
      <c r="AF212" s="56">
        <f t="shared" si="75"/>
        <v>23</v>
      </c>
      <c r="AG212" s="58">
        <f t="shared" si="81"/>
        <v>1</v>
      </c>
      <c r="AH212" s="56">
        <f t="shared" si="76"/>
        <v>5</v>
      </c>
      <c r="AI212" s="53">
        <f t="shared" si="77"/>
        <v>0.14522347172812983</v>
      </c>
      <c r="AJ212" s="56">
        <f t="shared" si="78"/>
        <v>9.31</v>
      </c>
    </row>
    <row r="213" spans="1:36" s="74" customFormat="1" x14ac:dyDescent="0.25">
      <c r="A213" s="50">
        <v>212</v>
      </c>
      <c r="B213" s="51">
        <v>38143</v>
      </c>
      <c r="C213" s="52" t="s">
        <v>5</v>
      </c>
      <c r="D213" s="50" t="s">
        <v>1223</v>
      </c>
      <c r="E213" s="50">
        <v>5</v>
      </c>
      <c r="F213" s="50">
        <v>0</v>
      </c>
      <c r="G213" s="50">
        <v>50</v>
      </c>
      <c r="H213" s="50">
        <v>48</v>
      </c>
      <c r="I213" s="53">
        <f t="shared" si="62"/>
        <v>3.5277777777777776E-2</v>
      </c>
      <c r="J213" s="54">
        <f t="shared" si="63"/>
        <v>7.0555555555555554E-3</v>
      </c>
      <c r="K213" s="50" t="s">
        <v>549</v>
      </c>
      <c r="L213" s="50" t="s">
        <v>509</v>
      </c>
      <c r="M213" s="55">
        <f t="shared" si="64"/>
        <v>5.9055118110236267</v>
      </c>
      <c r="N213" s="50">
        <v>0</v>
      </c>
      <c r="O213" s="50"/>
      <c r="P213" s="389"/>
      <c r="Q213" s="374"/>
      <c r="R213" s="50"/>
      <c r="S213" s="151">
        <f t="shared" si="65"/>
        <v>0.18485555555555555</v>
      </c>
      <c r="T213" s="151">
        <f t="shared" si="66"/>
        <v>9.2427777777777775E-2</v>
      </c>
      <c r="U213" s="50"/>
      <c r="V213" s="393">
        <f t="shared" si="79"/>
        <v>0</v>
      </c>
      <c r="W213" s="393">
        <f t="shared" si="80"/>
        <v>0</v>
      </c>
      <c r="X213" s="53">
        <f t="shared" si="67"/>
        <v>0.18485555555555555</v>
      </c>
      <c r="Y213" s="53">
        <f t="shared" si="68"/>
        <v>0.22124473555555552</v>
      </c>
      <c r="Z213" s="53">
        <f t="shared" si="69"/>
        <v>9.2427777777777775E-2</v>
      </c>
      <c r="AA213" s="53">
        <f t="shared" si="70"/>
        <v>0.11062236777777776</v>
      </c>
      <c r="AB213" s="50">
        <f t="shared" si="71"/>
        <v>1846</v>
      </c>
      <c r="AC213" s="50">
        <f t="shared" si="72"/>
        <v>2004</v>
      </c>
      <c r="AD213" s="50">
        <f t="shared" si="73"/>
        <v>6</v>
      </c>
      <c r="AE213" s="56">
        <f t="shared" si="74"/>
        <v>200406</v>
      </c>
      <c r="AF213" s="56">
        <f t="shared" si="75"/>
        <v>23</v>
      </c>
      <c r="AG213" s="58">
        <f t="shared" si="81"/>
        <v>0</v>
      </c>
      <c r="AH213" s="56">
        <f t="shared" si="76"/>
        <v>5</v>
      </c>
      <c r="AI213" s="53">
        <f t="shared" si="77"/>
        <v>0.20305014555555553</v>
      </c>
      <c r="AJ213" s="56">
        <f t="shared" si="78"/>
        <v>21.349999999999998</v>
      </c>
    </row>
    <row r="214" spans="1:36" s="74" customFormat="1" x14ac:dyDescent="0.25">
      <c r="A214" s="50">
        <v>213</v>
      </c>
      <c r="B214" s="51">
        <v>38144</v>
      </c>
      <c r="C214" s="52" t="s">
        <v>0</v>
      </c>
      <c r="D214" s="50" t="s">
        <v>1224</v>
      </c>
      <c r="E214" s="50">
        <v>26.1</v>
      </c>
      <c r="F214" s="50">
        <v>1</v>
      </c>
      <c r="G214" s="50">
        <v>29</v>
      </c>
      <c r="H214" s="50">
        <v>6</v>
      </c>
      <c r="I214" s="53">
        <f t="shared" si="62"/>
        <v>6.1875000000000006E-2</v>
      </c>
      <c r="J214" s="54">
        <f t="shared" si="63"/>
        <v>2.3706896551724138E-3</v>
      </c>
      <c r="K214" s="50" t="s">
        <v>33</v>
      </c>
      <c r="L214" s="50" t="s">
        <v>1473</v>
      </c>
      <c r="M214" s="55">
        <f t="shared" si="64"/>
        <v>17.575757575757589</v>
      </c>
      <c r="N214" s="50">
        <v>0</v>
      </c>
      <c r="O214" s="50"/>
      <c r="P214" s="389"/>
      <c r="Q214" s="374"/>
      <c r="R214" s="50" t="s">
        <v>48</v>
      </c>
      <c r="S214" s="151">
        <f t="shared" si="65"/>
        <v>0.26551724137931032</v>
      </c>
      <c r="T214" s="151">
        <f t="shared" si="66"/>
        <v>0.13275862068965516</v>
      </c>
      <c r="U214" s="50"/>
      <c r="V214" s="393">
        <f t="shared" si="79"/>
        <v>0</v>
      </c>
      <c r="W214" s="393">
        <f t="shared" si="80"/>
        <v>0</v>
      </c>
      <c r="X214" s="53">
        <f t="shared" si="67"/>
        <v>6.2112068965517242E-2</v>
      </c>
      <c r="Y214" s="53">
        <f t="shared" si="68"/>
        <v>9.8501248965517235E-2</v>
      </c>
      <c r="Z214" s="53">
        <f t="shared" si="69"/>
        <v>3.1056034482758621E-2</v>
      </c>
      <c r="AA214" s="53">
        <f t="shared" si="70"/>
        <v>4.9250624482758618E-2</v>
      </c>
      <c r="AB214" s="50">
        <f t="shared" si="71"/>
        <v>331</v>
      </c>
      <c r="AC214" s="50">
        <f t="shared" si="72"/>
        <v>2004</v>
      </c>
      <c r="AD214" s="50">
        <f t="shared" si="73"/>
        <v>6</v>
      </c>
      <c r="AE214" s="56">
        <f t="shared" si="74"/>
        <v>200406</v>
      </c>
      <c r="AF214" s="56">
        <f t="shared" si="75"/>
        <v>24</v>
      </c>
      <c r="AG214" s="58">
        <f t="shared" si="81"/>
        <v>0</v>
      </c>
      <c r="AH214" s="56">
        <f t="shared" si="76"/>
        <v>6</v>
      </c>
      <c r="AI214" s="53">
        <f t="shared" si="77"/>
        <v>8.0306658965517239E-2</v>
      </c>
      <c r="AJ214" s="56">
        <f t="shared" si="78"/>
        <v>26.1</v>
      </c>
    </row>
    <row r="215" spans="1:36" s="74" customFormat="1" x14ac:dyDescent="0.25">
      <c r="A215" s="50">
        <v>214</v>
      </c>
      <c r="B215" s="51">
        <v>38146</v>
      </c>
      <c r="C215" s="52" t="s">
        <v>4</v>
      </c>
      <c r="D215" s="50" t="s">
        <v>1224</v>
      </c>
      <c r="E215" s="50">
        <v>7</v>
      </c>
      <c r="F215" s="50">
        <v>0</v>
      </c>
      <c r="G215" s="50">
        <v>32</v>
      </c>
      <c r="H215" s="50">
        <v>50</v>
      </c>
      <c r="I215" s="53">
        <f t="shared" si="62"/>
        <v>2.2800925925925929E-2</v>
      </c>
      <c r="J215" s="54">
        <f t="shared" si="63"/>
        <v>3.2572751322751327E-3</v>
      </c>
      <c r="K215" s="50" t="s">
        <v>33</v>
      </c>
      <c r="L215" s="50" t="s">
        <v>379</v>
      </c>
      <c r="M215" s="55">
        <f t="shared" si="64"/>
        <v>12.791878172588842</v>
      </c>
      <c r="N215" s="50">
        <v>0</v>
      </c>
      <c r="O215" s="50"/>
      <c r="P215" s="389"/>
      <c r="Q215" s="374"/>
      <c r="R215" s="50" t="s">
        <v>49</v>
      </c>
      <c r="S215" s="151">
        <f t="shared" si="65"/>
        <v>0.36481481481481487</v>
      </c>
      <c r="T215" s="151">
        <f t="shared" si="66"/>
        <v>0.18240740740740743</v>
      </c>
      <c r="U215" s="50"/>
      <c r="V215" s="393">
        <f t="shared" si="79"/>
        <v>0</v>
      </c>
      <c r="W215" s="393">
        <f t="shared" si="80"/>
        <v>0</v>
      </c>
      <c r="X215" s="53">
        <f t="shared" si="67"/>
        <v>8.5340608465608481E-2</v>
      </c>
      <c r="Y215" s="53">
        <f t="shared" si="68"/>
        <v>0.12172978846560847</v>
      </c>
      <c r="Z215" s="53">
        <f t="shared" si="69"/>
        <v>4.267030423280424E-2</v>
      </c>
      <c r="AA215" s="53">
        <f t="shared" si="70"/>
        <v>6.0864894232804237E-2</v>
      </c>
      <c r="AB215" s="50">
        <f t="shared" si="71"/>
        <v>854</v>
      </c>
      <c r="AC215" s="50">
        <f t="shared" si="72"/>
        <v>2004</v>
      </c>
      <c r="AD215" s="50">
        <f t="shared" si="73"/>
        <v>6</v>
      </c>
      <c r="AE215" s="56">
        <f t="shared" si="74"/>
        <v>200406</v>
      </c>
      <c r="AF215" s="56">
        <f t="shared" si="75"/>
        <v>24</v>
      </c>
      <c r="AG215" s="58">
        <f t="shared" si="81"/>
        <v>1</v>
      </c>
      <c r="AH215" s="56">
        <f t="shared" si="76"/>
        <v>8</v>
      </c>
      <c r="AI215" s="53">
        <f t="shared" si="77"/>
        <v>0.10353519846560848</v>
      </c>
      <c r="AJ215" s="56">
        <f t="shared" si="78"/>
        <v>7</v>
      </c>
    </row>
    <row r="216" spans="1:36" s="74" customFormat="1" x14ac:dyDescent="0.25">
      <c r="A216" s="50">
        <v>215</v>
      </c>
      <c r="B216" s="51">
        <v>38146</v>
      </c>
      <c r="C216" s="52" t="s">
        <v>4</v>
      </c>
      <c r="D216" s="50" t="s">
        <v>1223</v>
      </c>
      <c r="E216" s="50">
        <v>7.1070000000000002</v>
      </c>
      <c r="F216" s="50">
        <v>1</v>
      </c>
      <c r="G216" s="50">
        <v>27</v>
      </c>
      <c r="H216" s="50">
        <v>23</v>
      </c>
      <c r="I216" s="53">
        <f t="shared" si="62"/>
        <v>6.0682870370370373E-2</v>
      </c>
      <c r="J216" s="54">
        <f t="shared" si="63"/>
        <v>8.5384649458801701E-3</v>
      </c>
      <c r="K216" s="50" t="s">
        <v>549</v>
      </c>
      <c r="L216" s="50" t="s">
        <v>50</v>
      </c>
      <c r="M216" s="55">
        <f t="shared" si="64"/>
        <v>4.8798779324814072</v>
      </c>
      <c r="N216" s="50">
        <v>0</v>
      </c>
      <c r="O216" s="50"/>
      <c r="P216" s="389"/>
      <c r="Q216" s="374"/>
      <c r="R216" s="50"/>
      <c r="S216" s="151">
        <f t="shared" si="65"/>
        <v>0.22370778158206045</v>
      </c>
      <c r="T216" s="151">
        <f t="shared" si="66"/>
        <v>0.11185389079103022</v>
      </c>
      <c r="U216" s="50"/>
      <c r="V216" s="393">
        <f t="shared" si="79"/>
        <v>0</v>
      </c>
      <c r="W216" s="393">
        <f t="shared" si="80"/>
        <v>0</v>
      </c>
      <c r="X216" s="53">
        <f t="shared" si="67"/>
        <v>0.22370778158206045</v>
      </c>
      <c r="Y216" s="53">
        <f t="shared" si="68"/>
        <v>0.26009696158206047</v>
      </c>
      <c r="Z216" s="53">
        <f t="shared" si="69"/>
        <v>0.11185389079103022</v>
      </c>
      <c r="AA216" s="53">
        <f t="shared" si="70"/>
        <v>0.13004848079103024</v>
      </c>
      <c r="AB216" s="50">
        <f t="shared" si="71"/>
        <v>3102</v>
      </c>
      <c r="AC216" s="50">
        <f t="shared" si="72"/>
        <v>2004</v>
      </c>
      <c r="AD216" s="50">
        <f t="shared" si="73"/>
        <v>6</v>
      </c>
      <c r="AE216" s="56">
        <f t="shared" si="74"/>
        <v>200406</v>
      </c>
      <c r="AF216" s="56">
        <f t="shared" si="75"/>
        <v>24</v>
      </c>
      <c r="AG216" s="58">
        <f t="shared" si="81"/>
        <v>0</v>
      </c>
      <c r="AH216" s="56">
        <f t="shared" si="76"/>
        <v>8</v>
      </c>
      <c r="AI216" s="53">
        <f t="shared" si="77"/>
        <v>0.24190237158206046</v>
      </c>
      <c r="AJ216" s="56">
        <f t="shared" si="78"/>
        <v>30.346889999999998</v>
      </c>
    </row>
    <row r="217" spans="1:36" x14ac:dyDescent="0.25">
      <c r="A217" s="50">
        <v>216</v>
      </c>
      <c r="B217" s="51">
        <v>38150</v>
      </c>
      <c r="C217" s="52" t="s">
        <v>5</v>
      </c>
      <c r="D217" s="50" t="s">
        <v>1224</v>
      </c>
      <c r="E217" s="50">
        <v>10.5</v>
      </c>
      <c r="F217" s="50">
        <v>0</v>
      </c>
      <c r="G217" s="50">
        <v>38</v>
      </c>
      <c r="H217" s="50">
        <v>29</v>
      </c>
      <c r="I217" s="53">
        <f t="shared" si="62"/>
        <v>2.6724537037037036E-2</v>
      </c>
      <c r="J217" s="54">
        <f t="shared" si="63"/>
        <v>2.5451940035273366E-3</v>
      </c>
      <c r="K217" s="50" t="s">
        <v>33</v>
      </c>
      <c r="L217" s="50" t="s">
        <v>29</v>
      </c>
      <c r="M217" s="55">
        <f t="shared" si="64"/>
        <v>16.370723256821147</v>
      </c>
      <c r="N217" s="50">
        <v>0</v>
      </c>
      <c r="R217" s="50" t="s">
        <v>29</v>
      </c>
      <c r="S217" s="151">
        <f t="shared" si="65"/>
        <v>0.28506172839506172</v>
      </c>
      <c r="T217" s="151">
        <f t="shared" si="66"/>
        <v>0.14253086419753086</v>
      </c>
      <c r="V217" s="393">
        <f t="shared" si="79"/>
        <v>0</v>
      </c>
      <c r="W217" s="393">
        <f t="shared" si="80"/>
        <v>0</v>
      </c>
      <c r="X217" s="53">
        <f t="shared" si="67"/>
        <v>6.6684082892416216E-2</v>
      </c>
      <c r="Y217" s="53">
        <f t="shared" si="68"/>
        <v>0.10307326289241621</v>
      </c>
      <c r="Z217" s="53">
        <f t="shared" si="69"/>
        <v>3.3342041446208108E-2</v>
      </c>
      <c r="AA217" s="53">
        <f t="shared" si="70"/>
        <v>5.1536631446208105E-2</v>
      </c>
      <c r="AB217" s="50">
        <f t="shared" si="71"/>
        <v>437</v>
      </c>
      <c r="AC217" s="50">
        <f t="shared" si="72"/>
        <v>2004</v>
      </c>
      <c r="AD217" s="50">
        <f t="shared" si="73"/>
        <v>6</v>
      </c>
      <c r="AE217" s="56">
        <f t="shared" si="74"/>
        <v>200406</v>
      </c>
      <c r="AF217" s="56">
        <f t="shared" si="75"/>
        <v>24</v>
      </c>
      <c r="AG217" s="58">
        <f t="shared" si="81"/>
        <v>3</v>
      </c>
      <c r="AH217" s="56">
        <f t="shared" si="76"/>
        <v>12</v>
      </c>
      <c r="AI217" s="53">
        <f t="shared" si="77"/>
        <v>8.4878672892416213E-2</v>
      </c>
      <c r="AJ217" s="56">
        <f t="shared" si="78"/>
        <v>10.5</v>
      </c>
    </row>
    <row r="218" spans="1:36" s="74" customFormat="1" x14ac:dyDescent="0.25">
      <c r="A218" s="50">
        <v>217</v>
      </c>
      <c r="B218" s="59">
        <v>38151</v>
      </c>
      <c r="C218" s="60" t="s">
        <v>0</v>
      </c>
      <c r="D218" s="61" t="s">
        <v>1223</v>
      </c>
      <c r="E218" s="61">
        <v>7</v>
      </c>
      <c r="F218" s="61">
        <v>1</v>
      </c>
      <c r="G218" s="61">
        <v>12</v>
      </c>
      <c r="H218" s="61">
        <v>59</v>
      </c>
      <c r="I218" s="62">
        <f t="shared" si="62"/>
        <v>5.0682870370370371E-2</v>
      </c>
      <c r="J218" s="63">
        <f t="shared" si="63"/>
        <v>7.2404100529100531E-3</v>
      </c>
      <c r="K218" s="61" t="s">
        <v>549</v>
      </c>
      <c r="L218" s="61" t="s">
        <v>50</v>
      </c>
      <c r="M218" s="55">
        <f t="shared" si="64"/>
        <v>5.754738524777351</v>
      </c>
      <c r="N218" s="61">
        <v>0</v>
      </c>
      <c r="O218" s="61"/>
      <c r="P218" s="390"/>
      <c r="Q218" s="375"/>
      <c r="R218" s="61"/>
      <c r="S218" s="151">
        <f t="shared" si="65"/>
        <v>0.18969874338624337</v>
      </c>
      <c r="T218" s="151">
        <f t="shared" si="66"/>
        <v>9.4849371693121687E-2</v>
      </c>
      <c r="U218" s="61"/>
      <c r="V218" s="393">
        <f t="shared" si="79"/>
        <v>0</v>
      </c>
      <c r="W218" s="393">
        <f t="shared" si="80"/>
        <v>0</v>
      </c>
      <c r="X218" s="53">
        <f t="shared" si="67"/>
        <v>0.18969874338624337</v>
      </c>
      <c r="Y218" s="53">
        <f t="shared" si="68"/>
        <v>0.22608792338624337</v>
      </c>
      <c r="Z218" s="53">
        <f t="shared" si="69"/>
        <v>9.4849371693121687E-2</v>
      </c>
      <c r="AA218" s="53">
        <f t="shared" si="70"/>
        <v>0.11304396169312168</v>
      </c>
      <c r="AB218" s="61">
        <f t="shared" si="71"/>
        <v>2093</v>
      </c>
      <c r="AC218" s="61">
        <f t="shared" si="72"/>
        <v>2004</v>
      </c>
      <c r="AD218" s="61">
        <f t="shared" si="73"/>
        <v>6</v>
      </c>
      <c r="AE218" s="64">
        <f t="shared" si="74"/>
        <v>200406</v>
      </c>
      <c r="AF218" s="64">
        <f t="shared" si="75"/>
        <v>25</v>
      </c>
      <c r="AG218" s="65">
        <f t="shared" si="81"/>
        <v>0</v>
      </c>
      <c r="AH218" s="56">
        <f t="shared" si="76"/>
        <v>13</v>
      </c>
      <c r="AI218" s="53">
        <f t="shared" si="77"/>
        <v>0.20789333338624338</v>
      </c>
      <c r="AJ218" s="56">
        <f t="shared" si="78"/>
        <v>29.889999999999997</v>
      </c>
    </row>
    <row r="219" spans="1:36" s="74" customFormat="1" x14ac:dyDescent="0.25">
      <c r="A219" s="50">
        <v>218</v>
      </c>
      <c r="B219" s="51">
        <v>38153</v>
      </c>
      <c r="C219" s="52" t="s">
        <v>4</v>
      </c>
      <c r="D219" s="50" t="s">
        <v>1224</v>
      </c>
      <c r="E219" s="50">
        <v>25</v>
      </c>
      <c r="F219" s="50">
        <v>1</v>
      </c>
      <c r="G219" s="50">
        <v>42</v>
      </c>
      <c r="H219" s="50">
        <v>9</v>
      </c>
      <c r="I219" s="53">
        <f t="shared" si="62"/>
        <v>7.0937500000000001E-2</v>
      </c>
      <c r="J219" s="54">
        <f t="shared" si="63"/>
        <v>2.8375000000000002E-3</v>
      </c>
      <c r="K219" s="50" t="s">
        <v>33</v>
      </c>
      <c r="L219" s="50" t="s">
        <v>41</v>
      </c>
      <c r="M219" s="55">
        <f t="shared" si="64"/>
        <v>14.684287812041127</v>
      </c>
      <c r="N219" s="50">
        <v>0</v>
      </c>
      <c r="O219" s="50"/>
      <c r="P219" s="389"/>
      <c r="Q219" s="374"/>
      <c r="R219" s="50" t="s">
        <v>44</v>
      </c>
      <c r="S219" s="151">
        <f t="shared" si="65"/>
        <v>0.31780000000000003</v>
      </c>
      <c r="T219" s="151">
        <f t="shared" si="66"/>
        <v>0.15890000000000001</v>
      </c>
      <c r="U219" s="50"/>
      <c r="V219" s="393">
        <f t="shared" si="79"/>
        <v>0</v>
      </c>
      <c r="W219" s="393">
        <f t="shared" si="80"/>
        <v>0</v>
      </c>
      <c r="X219" s="53">
        <f t="shared" si="67"/>
        <v>7.4342500000000006E-2</v>
      </c>
      <c r="Y219" s="53">
        <f t="shared" si="68"/>
        <v>0.11073168</v>
      </c>
      <c r="Z219" s="53">
        <f t="shared" si="69"/>
        <v>3.7171250000000003E-2</v>
      </c>
      <c r="AA219" s="53">
        <f t="shared" si="70"/>
        <v>5.5365839999999999E-2</v>
      </c>
      <c r="AB219" s="50">
        <f t="shared" si="71"/>
        <v>649</v>
      </c>
      <c r="AC219" s="50">
        <f t="shared" si="72"/>
        <v>2004</v>
      </c>
      <c r="AD219" s="50">
        <f t="shared" si="73"/>
        <v>6</v>
      </c>
      <c r="AE219" s="56">
        <f t="shared" si="74"/>
        <v>200406</v>
      </c>
      <c r="AF219" s="56">
        <f t="shared" si="75"/>
        <v>25</v>
      </c>
      <c r="AG219" s="58">
        <f t="shared" si="81"/>
        <v>1</v>
      </c>
      <c r="AH219" s="56">
        <f t="shared" si="76"/>
        <v>15</v>
      </c>
      <c r="AI219" s="53">
        <f t="shared" si="77"/>
        <v>9.2537090000000002E-2</v>
      </c>
      <c r="AJ219" s="56">
        <f t="shared" si="78"/>
        <v>25</v>
      </c>
    </row>
    <row r="220" spans="1:36" s="74" customFormat="1" x14ac:dyDescent="0.25">
      <c r="A220" s="50">
        <v>219</v>
      </c>
      <c r="B220" s="67">
        <v>38157</v>
      </c>
      <c r="C220" s="68" t="s">
        <v>5</v>
      </c>
      <c r="D220" s="69" t="s">
        <v>1225</v>
      </c>
      <c r="E220" s="69">
        <v>0.65</v>
      </c>
      <c r="F220" s="69">
        <v>0</v>
      </c>
      <c r="G220" s="69">
        <v>20</v>
      </c>
      <c r="H220" s="69">
        <v>29</v>
      </c>
      <c r="I220" s="70">
        <f t="shared" si="62"/>
        <v>1.4224537037037037E-2</v>
      </c>
      <c r="J220" s="71">
        <f t="shared" si="63"/>
        <v>2.1883903133903135E-2</v>
      </c>
      <c r="K220" s="69" t="s">
        <v>954</v>
      </c>
      <c r="L220" s="69" t="s">
        <v>41</v>
      </c>
      <c r="M220" s="55">
        <f t="shared" si="64"/>
        <v>1.9039869812855994</v>
      </c>
      <c r="N220" s="69">
        <v>0</v>
      </c>
      <c r="O220" s="69"/>
      <c r="P220" s="391"/>
      <c r="Q220" s="376"/>
      <c r="R220" s="69"/>
      <c r="S220" s="151">
        <f t="shared" si="65"/>
        <v>5.2521367521367525E-2</v>
      </c>
      <c r="T220" s="151">
        <f t="shared" si="66"/>
        <v>2.6260683760683762E-2</v>
      </c>
      <c r="U220" s="69"/>
      <c r="V220" s="393">
        <f t="shared" si="79"/>
        <v>0</v>
      </c>
      <c r="W220" s="393">
        <f t="shared" si="80"/>
        <v>0</v>
      </c>
      <c r="X220" s="53">
        <f t="shared" si="67"/>
        <v>0.57335826210826213</v>
      </c>
      <c r="Y220" s="53">
        <f t="shared" si="68"/>
        <v>0.60974744210826204</v>
      </c>
      <c r="Z220" s="53">
        <f t="shared" si="69"/>
        <v>0.28667913105413106</v>
      </c>
      <c r="AA220" s="53">
        <f t="shared" si="70"/>
        <v>0.30487372105413102</v>
      </c>
      <c r="AB220" s="69">
        <f t="shared" si="71"/>
        <v>3665</v>
      </c>
      <c r="AC220" s="69">
        <f t="shared" si="72"/>
        <v>2004</v>
      </c>
      <c r="AD220" s="69">
        <f t="shared" si="73"/>
        <v>6</v>
      </c>
      <c r="AE220" s="72">
        <f t="shared" si="74"/>
        <v>200406</v>
      </c>
      <c r="AF220" s="72">
        <f t="shared" si="75"/>
        <v>25</v>
      </c>
      <c r="AG220" s="73">
        <f t="shared" si="81"/>
        <v>3</v>
      </c>
      <c r="AH220" s="56">
        <f t="shared" si="76"/>
        <v>19</v>
      </c>
      <c r="AI220" s="53">
        <f t="shared" si="77"/>
        <v>0.59155285210826203</v>
      </c>
      <c r="AJ220" s="56">
        <f t="shared" si="78"/>
        <v>30.355000000000004</v>
      </c>
    </row>
    <row r="221" spans="1:36" x14ac:dyDescent="0.25">
      <c r="A221" s="50">
        <v>220</v>
      </c>
      <c r="B221" s="67">
        <v>38157</v>
      </c>
      <c r="C221" s="68" t="s">
        <v>5</v>
      </c>
      <c r="D221" s="69" t="s">
        <v>1224</v>
      </c>
      <c r="E221" s="69">
        <v>25</v>
      </c>
      <c r="F221" s="69">
        <v>1</v>
      </c>
      <c r="G221" s="69">
        <v>27</v>
      </c>
      <c r="H221" s="69">
        <v>53</v>
      </c>
      <c r="I221" s="70">
        <f t="shared" si="62"/>
        <v>6.1030092592592594E-2</v>
      </c>
      <c r="J221" s="71">
        <f t="shared" si="63"/>
        <v>2.4412037037037037E-3</v>
      </c>
      <c r="K221" s="69" t="s">
        <v>33</v>
      </c>
      <c r="L221" s="69" t="s">
        <v>41</v>
      </c>
      <c r="M221" s="55">
        <f t="shared" si="64"/>
        <v>17.068082685378357</v>
      </c>
      <c r="N221" s="69">
        <v>0</v>
      </c>
      <c r="O221" s="69"/>
      <c r="P221" s="391"/>
      <c r="Q221" s="376"/>
      <c r="R221" s="69"/>
      <c r="S221" s="151">
        <f t="shared" si="65"/>
        <v>0.27341481481481483</v>
      </c>
      <c r="T221" s="151">
        <f t="shared" si="66"/>
        <v>0.13670740740740742</v>
      </c>
      <c r="U221" s="69"/>
      <c r="V221" s="393">
        <f t="shared" si="79"/>
        <v>0</v>
      </c>
      <c r="W221" s="393">
        <f t="shared" si="80"/>
        <v>0</v>
      </c>
      <c r="X221" s="53">
        <f t="shared" si="67"/>
        <v>6.3959537037037037E-2</v>
      </c>
      <c r="Y221" s="53">
        <f t="shared" si="68"/>
        <v>0.10034871703703703</v>
      </c>
      <c r="Z221" s="53">
        <f t="shared" si="69"/>
        <v>3.1979768518518518E-2</v>
      </c>
      <c r="AA221" s="53">
        <f t="shared" si="70"/>
        <v>5.0174358518518515E-2</v>
      </c>
      <c r="AB221" s="69">
        <f t="shared" si="71"/>
        <v>370</v>
      </c>
      <c r="AC221" s="69">
        <f t="shared" si="72"/>
        <v>2004</v>
      </c>
      <c r="AD221" s="69">
        <f t="shared" si="73"/>
        <v>6</v>
      </c>
      <c r="AE221" s="72">
        <f t="shared" si="74"/>
        <v>200406</v>
      </c>
      <c r="AF221" s="72">
        <f t="shared" si="75"/>
        <v>25</v>
      </c>
      <c r="AG221" s="73">
        <f t="shared" si="81"/>
        <v>0</v>
      </c>
      <c r="AH221" s="56">
        <f t="shared" si="76"/>
        <v>19</v>
      </c>
      <c r="AI221" s="53">
        <f t="shared" si="77"/>
        <v>8.2154127037037034E-2</v>
      </c>
      <c r="AJ221" s="56">
        <f t="shared" si="78"/>
        <v>25</v>
      </c>
    </row>
    <row r="222" spans="1:36" x14ac:dyDescent="0.25">
      <c r="A222" s="50">
        <v>221</v>
      </c>
      <c r="B222" s="67">
        <v>38157</v>
      </c>
      <c r="C222" s="68" t="s">
        <v>5</v>
      </c>
      <c r="D222" s="69" t="s">
        <v>1223</v>
      </c>
      <c r="E222" s="69">
        <v>6.2</v>
      </c>
      <c r="F222" s="69">
        <v>1</v>
      </c>
      <c r="G222" s="69">
        <v>14</v>
      </c>
      <c r="H222" s="69">
        <v>45</v>
      </c>
      <c r="I222" s="70">
        <f t="shared" si="62"/>
        <v>5.1909722222222225E-2</v>
      </c>
      <c r="J222" s="71">
        <f t="shared" si="63"/>
        <v>8.3725358422939069E-3</v>
      </c>
      <c r="K222" s="69" t="s">
        <v>549</v>
      </c>
      <c r="L222" s="69" t="s">
        <v>41</v>
      </c>
      <c r="M222" s="55">
        <f t="shared" si="64"/>
        <v>4.9765886287625456</v>
      </c>
      <c r="N222" s="69">
        <v>0</v>
      </c>
      <c r="O222" s="69"/>
      <c r="P222" s="391"/>
      <c r="Q222" s="376"/>
      <c r="R222" s="69"/>
      <c r="S222" s="151">
        <f t="shared" si="65"/>
        <v>0.21936043906810035</v>
      </c>
      <c r="T222" s="151">
        <f t="shared" si="66"/>
        <v>0.10968021953405017</v>
      </c>
      <c r="U222" s="69"/>
      <c r="V222" s="393">
        <f t="shared" si="79"/>
        <v>0</v>
      </c>
      <c r="W222" s="393">
        <f t="shared" si="80"/>
        <v>0</v>
      </c>
      <c r="X222" s="53">
        <f t="shared" si="67"/>
        <v>0.21936043906810035</v>
      </c>
      <c r="Y222" s="53">
        <f t="shared" si="68"/>
        <v>0.25574961906810034</v>
      </c>
      <c r="Z222" s="53">
        <f t="shared" si="69"/>
        <v>0.10968021953405017</v>
      </c>
      <c r="AA222" s="53">
        <f t="shared" si="70"/>
        <v>0.12787480953405017</v>
      </c>
      <c r="AB222" s="69">
        <f t="shared" si="71"/>
        <v>3041</v>
      </c>
      <c r="AC222" s="69">
        <f t="shared" si="72"/>
        <v>2004</v>
      </c>
      <c r="AD222" s="69">
        <f t="shared" si="73"/>
        <v>6</v>
      </c>
      <c r="AE222" s="72">
        <f t="shared" si="74"/>
        <v>200406</v>
      </c>
      <c r="AF222" s="72">
        <f t="shared" si="75"/>
        <v>25</v>
      </c>
      <c r="AG222" s="73">
        <f>IF(ISBLANK(B222)," ",MAX(B222-B220-1,0))</f>
        <v>0</v>
      </c>
      <c r="AH222" s="56">
        <f t="shared" si="76"/>
        <v>19</v>
      </c>
      <c r="AI222" s="53">
        <f t="shared" si="77"/>
        <v>0.23755502906810033</v>
      </c>
      <c r="AJ222" s="56">
        <f t="shared" si="78"/>
        <v>26.473999999999997</v>
      </c>
    </row>
    <row r="223" spans="1:36" x14ac:dyDescent="0.25">
      <c r="A223" s="50">
        <v>222</v>
      </c>
      <c r="B223" s="67">
        <v>38157</v>
      </c>
      <c r="C223" s="68" t="s">
        <v>5</v>
      </c>
      <c r="D223" s="69" t="s">
        <v>515</v>
      </c>
      <c r="E223" s="69">
        <v>1</v>
      </c>
      <c r="F223" s="69">
        <v>0</v>
      </c>
      <c r="G223" s="69">
        <v>2</v>
      </c>
      <c r="H223" s="69">
        <v>28</v>
      </c>
      <c r="I223" s="70">
        <f t="shared" si="62"/>
        <v>1.712962962962963E-3</v>
      </c>
      <c r="J223" s="71">
        <f t="shared" si="63"/>
        <v>1.712962962962963E-3</v>
      </c>
      <c r="K223" s="69" t="s">
        <v>549</v>
      </c>
      <c r="L223" s="69" t="s">
        <v>41</v>
      </c>
      <c r="M223" s="55">
        <f t="shared" si="64"/>
        <v>24.324324324324344</v>
      </c>
      <c r="N223" s="69">
        <v>0</v>
      </c>
      <c r="O223" s="69"/>
      <c r="P223" s="391"/>
      <c r="Q223" s="376"/>
      <c r="R223" s="69"/>
      <c r="S223" s="151">
        <f t="shared" si="65"/>
        <v>0</v>
      </c>
      <c r="T223" s="151">
        <f t="shared" si="66"/>
        <v>0</v>
      </c>
      <c r="U223" s="69"/>
      <c r="V223" s="393">
        <f t="shared" si="79"/>
        <v>0</v>
      </c>
      <c r="W223" s="393">
        <f t="shared" si="80"/>
        <v>0</v>
      </c>
      <c r="X223" s="53">
        <f t="shared" si="67"/>
        <v>4.487962962962963E-2</v>
      </c>
      <c r="Y223" s="53">
        <f t="shared" si="68"/>
        <v>8.1268809629629638E-2</v>
      </c>
      <c r="Z223" s="53">
        <f t="shared" si="69"/>
        <v>2.2439814814814815E-2</v>
      </c>
      <c r="AA223" s="53">
        <f t="shared" si="70"/>
        <v>4.0634404814814819E-2</v>
      </c>
      <c r="AB223" s="69">
        <f t="shared" si="71"/>
        <v>39</v>
      </c>
      <c r="AC223" s="69">
        <f t="shared" si="72"/>
        <v>2004</v>
      </c>
      <c r="AD223" s="69">
        <f t="shared" si="73"/>
        <v>6</v>
      </c>
      <c r="AE223" s="72">
        <f t="shared" si="74"/>
        <v>200406</v>
      </c>
      <c r="AF223" s="72">
        <f t="shared" si="75"/>
        <v>25</v>
      </c>
      <c r="AG223" s="73">
        <f>IF(ISBLANK(B223)," ",MAX(B223-B220-1,0))</f>
        <v>0</v>
      </c>
      <c r="AH223" s="56">
        <f t="shared" si="76"/>
        <v>19</v>
      </c>
      <c r="AI223" s="53">
        <f t="shared" si="77"/>
        <v>6.3074219629629641E-2</v>
      </c>
      <c r="AJ223" s="56">
        <f t="shared" si="78"/>
        <v>0</v>
      </c>
    </row>
    <row r="224" spans="1:36" x14ac:dyDescent="0.25">
      <c r="A224" s="50">
        <v>223</v>
      </c>
      <c r="B224" s="67">
        <v>38157</v>
      </c>
      <c r="C224" s="68" t="s">
        <v>5</v>
      </c>
      <c r="D224" s="69" t="s">
        <v>516</v>
      </c>
      <c r="E224" s="69">
        <v>1</v>
      </c>
      <c r="F224" s="69">
        <v>0</v>
      </c>
      <c r="G224" s="69">
        <v>0</v>
      </c>
      <c r="H224" s="69">
        <v>42</v>
      </c>
      <c r="I224" s="70">
        <f t="shared" si="62"/>
        <v>4.8611111111111104E-4</v>
      </c>
      <c r="J224" s="71">
        <f t="shared" si="63"/>
        <v>4.8611111111111104E-4</v>
      </c>
      <c r="K224" s="69" t="s">
        <v>549</v>
      </c>
      <c r="L224" s="69" t="s">
        <v>41</v>
      </c>
      <c r="M224" s="55">
        <f t="shared" si="64"/>
        <v>85.714285714285793</v>
      </c>
      <c r="N224" s="69">
        <v>0</v>
      </c>
      <c r="O224" s="69"/>
      <c r="P224" s="391"/>
      <c r="Q224" s="376"/>
      <c r="R224" s="69"/>
      <c r="S224" s="151">
        <f t="shared" si="65"/>
        <v>0</v>
      </c>
      <c r="T224" s="151">
        <f t="shared" si="66"/>
        <v>0</v>
      </c>
      <c r="U224" s="69"/>
      <c r="V224" s="393">
        <f t="shared" si="79"/>
        <v>0</v>
      </c>
      <c r="W224" s="393">
        <f t="shared" si="80"/>
        <v>0</v>
      </c>
      <c r="X224" s="53">
        <f t="shared" si="67"/>
        <v>1.273611111111111E-2</v>
      </c>
      <c r="Y224" s="53">
        <f t="shared" si="68"/>
        <v>4.9125291111111108E-2</v>
      </c>
      <c r="Z224" s="53">
        <f t="shared" si="69"/>
        <v>6.3680555555555548E-3</v>
      </c>
      <c r="AA224" s="53">
        <f t="shared" si="70"/>
        <v>2.4562645555555554E-2</v>
      </c>
      <c r="AB224" s="69">
        <f t="shared" si="71"/>
        <v>1</v>
      </c>
      <c r="AC224" s="69">
        <f t="shared" si="72"/>
        <v>2004</v>
      </c>
      <c r="AD224" s="69">
        <f t="shared" si="73"/>
        <v>6</v>
      </c>
      <c r="AE224" s="72">
        <f t="shared" si="74"/>
        <v>200406</v>
      </c>
      <c r="AF224" s="72">
        <f t="shared" si="75"/>
        <v>25</v>
      </c>
      <c r="AG224" s="73">
        <f>IF(ISBLANK(B224)," ",MAX(B224-B221-1,0))</f>
        <v>0</v>
      </c>
      <c r="AH224" s="56">
        <f t="shared" si="76"/>
        <v>19</v>
      </c>
      <c r="AI224" s="53">
        <f t="shared" si="77"/>
        <v>3.0930701111111108E-2</v>
      </c>
      <c r="AJ224" s="56">
        <f t="shared" si="78"/>
        <v>0</v>
      </c>
    </row>
    <row r="225" spans="1:36" x14ac:dyDescent="0.25">
      <c r="A225" s="50">
        <v>224</v>
      </c>
      <c r="B225" s="51">
        <v>38160</v>
      </c>
      <c r="C225" s="52" t="s">
        <v>4</v>
      </c>
      <c r="D225" s="50" t="s">
        <v>1225</v>
      </c>
      <c r="E225" s="50">
        <v>0.25</v>
      </c>
      <c r="F225" s="50">
        <v>0</v>
      </c>
      <c r="G225" s="50">
        <v>12</v>
      </c>
      <c r="H225" s="50">
        <v>49</v>
      </c>
      <c r="I225" s="53">
        <f t="shared" si="62"/>
        <v>8.9004629629629625E-3</v>
      </c>
      <c r="J225" s="54">
        <f t="shared" si="63"/>
        <v>3.560185185185185E-2</v>
      </c>
      <c r="K225" s="50" t="s">
        <v>561</v>
      </c>
      <c r="L225" s="50" t="s">
        <v>509</v>
      </c>
      <c r="M225" s="55">
        <f t="shared" si="64"/>
        <v>1.1703511053316005</v>
      </c>
      <c r="N225" s="50">
        <v>0</v>
      </c>
      <c r="S225" s="151">
        <f t="shared" si="65"/>
        <v>8.5444444444444434E-2</v>
      </c>
      <c r="T225" s="151">
        <f t="shared" si="66"/>
        <v>4.2722222222222217E-2</v>
      </c>
      <c r="V225" s="393">
        <f t="shared" si="79"/>
        <v>0</v>
      </c>
      <c r="W225" s="393">
        <f t="shared" si="80"/>
        <v>0</v>
      </c>
      <c r="X225" s="53">
        <f t="shared" si="67"/>
        <v>0.93276851851851839</v>
      </c>
      <c r="Y225" s="53">
        <f t="shared" si="68"/>
        <v>0.96915769851851841</v>
      </c>
      <c r="Z225" s="53">
        <f t="shared" si="69"/>
        <v>0.46638425925925919</v>
      </c>
      <c r="AA225" s="53">
        <f t="shared" si="70"/>
        <v>0.4845788492592592</v>
      </c>
      <c r="AB225" s="50">
        <f t="shared" si="71"/>
        <v>4066</v>
      </c>
      <c r="AC225" s="50">
        <f t="shared" si="72"/>
        <v>2004</v>
      </c>
      <c r="AD225" s="50">
        <f t="shared" si="73"/>
        <v>6</v>
      </c>
      <c r="AE225" s="56">
        <f t="shared" si="74"/>
        <v>200406</v>
      </c>
      <c r="AF225" s="56">
        <f t="shared" si="75"/>
        <v>26</v>
      </c>
      <c r="AG225" s="58">
        <f t="shared" ref="AG225:AG288" si="82">IF(ISBLANK(B225)," ",MAX(B225-B224-1,0))</f>
        <v>2</v>
      </c>
      <c r="AH225" s="56">
        <f t="shared" si="76"/>
        <v>22</v>
      </c>
      <c r="AI225" s="53">
        <f t="shared" si="77"/>
        <v>0.9509631085185184</v>
      </c>
      <c r="AJ225" s="56">
        <f t="shared" si="78"/>
        <v>11.675000000000001</v>
      </c>
    </row>
    <row r="226" spans="1:36" x14ac:dyDescent="0.25">
      <c r="A226" s="50">
        <v>225</v>
      </c>
      <c r="B226" s="67">
        <v>38161</v>
      </c>
      <c r="C226" s="68" t="s">
        <v>6</v>
      </c>
      <c r="D226" s="69" t="s">
        <v>1225</v>
      </c>
      <c r="E226" s="69">
        <v>0.5</v>
      </c>
      <c r="F226" s="69">
        <v>0</v>
      </c>
      <c r="G226" s="69">
        <v>16</v>
      </c>
      <c r="H226" s="69">
        <v>15</v>
      </c>
      <c r="I226" s="70">
        <f t="shared" si="62"/>
        <v>1.1284722222222222E-2</v>
      </c>
      <c r="J226" s="71">
        <f t="shared" si="63"/>
        <v>2.2569444444444444E-2</v>
      </c>
      <c r="K226" s="69" t="s">
        <v>683</v>
      </c>
      <c r="L226" s="69" t="s">
        <v>214</v>
      </c>
      <c r="M226" s="55">
        <f t="shared" si="64"/>
        <v>1.8461538461538476</v>
      </c>
      <c r="N226" s="69">
        <v>0</v>
      </c>
      <c r="O226" s="69"/>
      <c r="P226" s="391"/>
      <c r="Q226" s="376"/>
      <c r="R226" s="69"/>
      <c r="S226" s="151">
        <f t="shared" si="65"/>
        <v>5.4166666666666662E-2</v>
      </c>
      <c r="T226" s="151">
        <f t="shared" si="66"/>
        <v>2.7083333333333331E-2</v>
      </c>
      <c r="U226" s="69"/>
      <c r="V226" s="393">
        <f t="shared" si="79"/>
        <v>0</v>
      </c>
      <c r="W226" s="393">
        <f t="shared" si="80"/>
        <v>0</v>
      </c>
      <c r="X226" s="53">
        <f t="shared" si="67"/>
        <v>0.5913194444444444</v>
      </c>
      <c r="Y226" s="53">
        <f t="shared" si="68"/>
        <v>0.62770862444444442</v>
      </c>
      <c r="Z226" s="53">
        <f t="shared" si="69"/>
        <v>0.2956597222222222</v>
      </c>
      <c r="AA226" s="53">
        <f t="shared" si="70"/>
        <v>0.31385431222222221</v>
      </c>
      <c r="AB226" s="69">
        <f t="shared" si="71"/>
        <v>3692</v>
      </c>
      <c r="AC226" s="69">
        <f t="shared" si="72"/>
        <v>2004</v>
      </c>
      <c r="AD226" s="69">
        <f t="shared" si="73"/>
        <v>6</v>
      </c>
      <c r="AE226" s="72">
        <f t="shared" si="74"/>
        <v>200406</v>
      </c>
      <c r="AF226" s="72">
        <f t="shared" si="75"/>
        <v>26</v>
      </c>
      <c r="AG226" s="73">
        <f t="shared" si="82"/>
        <v>0</v>
      </c>
      <c r="AH226" s="56">
        <f t="shared" si="76"/>
        <v>23</v>
      </c>
      <c r="AI226" s="53">
        <f t="shared" si="77"/>
        <v>0.60951403444444441</v>
      </c>
      <c r="AJ226" s="56">
        <f t="shared" si="78"/>
        <v>23.35</v>
      </c>
    </row>
    <row r="227" spans="1:36" x14ac:dyDescent="0.25">
      <c r="A227" s="50">
        <v>226</v>
      </c>
      <c r="B227" s="67">
        <v>38161</v>
      </c>
      <c r="C227" s="68" t="s">
        <v>6</v>
      </c>
      <c r="D227" s="69" t="s">
        <v>1224</v>
      </c>
      <c r="E227" s="69">
        <v>9.3000000000000007</v>
      </c>
      <c r="F227" s="69">
        <v>0</v>
      </c>
      <c r="G227" s="69">
        <v>32</v>
      </c>
      <c r="H227" s="69">
        <v>16</v>
      </c>
      <c r="I227" s="70">
        <f t="shared" si="62"/>
        <v>2.2407407407407407E-2</v>
      </c>
      <c r="J227" s="71">
        <f t="shared" si="63"/>
        <v>2.4093986459577856E-3</v>
      </c>
      <c r="K227" s="69" t="s">
        <v>33</v>
      </c>
      <c r="L227" s="69" t="s">
        <v>214</v>
      </c>
      <c r="M227" s="55">
        <f t="shared" si="64"/>
        <v>17.293388429752081</v>
      </c>
      <c r="N227" s="69">
        <v>0</v>
      </c>
      <c r="O227" s="69"/>
      <c r="P227" s="391"/>
      <c r="Q227" s="376"/>
      <c r="R227" s="69"/>
      <c r="S227" s="151">
        <f t="shared" si="65"/>
        <v>0.26985264834727196</v>
      </c>
      <c r="T227" s="151">
        <f t="shared" si="66"/>
        <v>0.13492632417363598</v>
      </c>
      <c r="U227" s="69"/>
      <c r="V227" s="393">
        <f t="shared" si="79"/>
        <v>0</v>
      </c>
      <c r="W227" s="393">
        <f t="shared" si="80"/>
        <v>0</v>
      </c>
      <c r="X227" s="53">
        <f t="shared" si="67"/>
        <v>6.3126244524093988E-2</v>
      </c>
      <c r="Y227" s="53">
        <f t="shared" si="68"/>
        <v>9.9515424524093982E-2</v>
      </c>
      <c r="Z227" s="53">
        <f t="shared" si="69"/>
        <v>3.1563122262046994E-2</v>
      </c>
      <c r="AA227" s="53">
        <f t="shared" si="70"/>
        <v>4.9757712262046991E-2</v>
      </c>
      <c r="AB227" s="69">
        <f t="shared" si="71"/>
        <v>345</v>
      </c>
      <c r="AC227" s="69">
        <f t="shared" si="72"/>
        <v>2004</v>
      </c>
      <c r="AD227" s="69">
        <f t="shared" si="73"/>
        <v>6</v>
      </c>
      <c r="AE227" s="72">
        <f t="shared" si="74"/>
        <v>200406</v>
      </c>
      <c r="AF227" s="72">
        <f t="shared" si="75"/>
        <v>26</v>
      </c>
      <c r="AG227" s="73">
        <f t="shared" si="82"/>
        <v>0</v>
      </c>
      <c r="AH227" s="56">
        <f t="shared" si="76"/>
        <v>23</v>
      </c>
      <c r="AI227" s="53">
        <f t="shared" si="77"/>
        <v>8.1320834524093985E-2</v>
      </c>
      <c r="AJ227" s="56">
        <f t="shared" si="78"/>
        <v>9.3000000000000007</v>
      </c>
    </row>
    <row r="228" spans="1:36" x14ac:dyDescent="0.25">
      <c r="A228" s="50">
        <v>227</v>
      </c>
      <c r="B228" s="67">
        <v>38161</v>
      </c>
      <c r="C228" s="68" t="s">
        <v>6</v>
      </c>
      <c r="D228" s="69" t="s">
        <v>1223</v>
      </c>
      <c r="E228" s="69">
        <v>3.1</v>
      </c>
      <c r="F228" s="69">
        <v>0</v>
      </c>
      <c r="G228" s="69">
        <v>38</v>
      </c>
      <c r="H228" s="69">
        <v>7</v>
      </c>
      <c r="I228" s="70">
        <f t="shared" si="62"/>
        <v>2.6469907407407411E-2</v>
      </c>
      <c r="J228" s="71">
        <f t="shared" si="63"/>
        <v>8.5386798088411004E-3</v>
      </c>
      <c r="K228" s="69" t="s">
        <v>550</v>
      </c>
      <c r="L228" s="69" t="s">
        <v>214</v>
      </c>
      <c r="M228" s="55">
        <f t="shared" si="64"/>
        <v>4.8797551377350272</v>
      </c>
      <c r="N228" s="69">
        <v>0</v>
      </c>
      <c r="O228" s="69"/>
      <c r="P228" s="391"/>
      <c r="Q228" s="376"/>
      <c r="R228" s="69"/>
      <c r="S228" s="151">
        <f t="shared" si="65"/>
        <v>0.22371341099163683</v>
      </c>
      <c r="T228" s="151">
        <f t="shared" si="66"/>
        <v>0.11185670549581841</v>
      </c>
      <c r="U228" s="69"/>
      <c r="V228" s="393">
        <f t="shared" si="79"/>
        <v>0</v>
      </c>
      <c r="W228" s="393">
        <f t="shared" si="80"/>
        <v>0</v>
      </c>
      <c r="X228" s="53">
        <f t="shared" si="67"/>
        <v>0.22371341099163683</v>
      </c>
      <c r="Y228" s="53">
        <f t="shared" si="68"/>
        <v>0.26010259099163685</v>
      </c>
      <c r="Z228" s="53">
        <f t="shared" si="69"/>
        <v>0.11185670549581841</v>
      </c>
      <c r="AA228" s="53">
        <f t="shared" si="70"/>
        <v>0.13005129549581843</v>
      </c>
      <c r="AB228" s="69">
        <f t="shared" si="71"/>
        <v>3103</v>
      </c>
      <c r="AC228" s="69">
        <f t="shared" si="72"/>
        <v>2004</v>
      </c>
      <c r="AD228" s="69">
        <f t="shared" si="73"/>
        <v>6</v>
      </c>
      <c r="AE228" s="72">
        <f t="shared" si="74"/>
        <v>200406</v>
      </c>
      <c r="AF228" s="72">
        <f t="shared" si="75"/>
        <v>26</v>
      </c>
      <c r="AG228" s="73">
        <f t="shared" si="82"/>
        <v>0</v>
      </c>
      <c r="AH228" s="56">
        <f t="shared" si="76"/>
        <v>23</v>
      </c>
      <c r="AI228" s="53">
        <f t="shared" si="77"/>
        <v>0.24190800099163684</v>
      </c>
      <c r="AJ228" s="56">
        <f t="shared" si="78"/>
        <v>13.236999999999998</v>
      </c>
    </row>
    <row r="229" spans="1:36" x14ac:dyDescent="0.25">
      <c r="A229" s="50">
        <v>228</v>
      </c>
      <c r="B229" s="51">
        <v>38164</v>
      </c>
      <c r="C229" s="52" t="s">
        <v>5</v>
      </c>
      <c r="D229" s="50" t="s">
        <v>1223</v>
      </c>
      <c r="E229" s="50">
        <v>2</v>
      </c>
      <c r="F229" s="50">
        <v>0</v>
      </c>
      <c r="G229" s="50">
        <v>18</v>
      </c>
      <c r="H229" s="50">
        <v>54</v>
      </c>
      <c r="I229" s="53">
        <f t="shared" si="62"/>
        <v>1.3125E-2</v>
      </c>
      <c r="J229" s="54">
        <f t="shared" si="63"/>
        <v>6.5624999999999998E-3</v>
      </c>
      <c r="K229" s="50" t="s">
        <v>550</v>
      </c>
      <c r="L229" s="50" t="s">
        <v>380</v>
      </c>
      <c r="M229" s="55">
        <f t="shared" si="64"/>
        <v>6.3492063492063542</v>
      </c>
      <c r="N229" s="50">
        <v>0</v>
      </c>
      <c r="R229" s="50" t="s">
        <v>51</v>
      </c>
      <c r="S229" s="151">
        <f t="shared" si="65"/>
        <v>0.17193749999999999</v>
      </c>
      <c r="T229" s="151">
        <f t="shared" si="66"/>
        <v>8.5968749999999997E-2</v>
      </c>
      <c r="V229" s="393">
        <f t="shared" si="79"/>
        <v>0</v>
      </c>
      <c r="W229" s="393">
        <f t="shared" si="80"/>
        <v>0</v>
      </c>
      <c r="X229" s="53">
        <f t="shared" si="67"/>
        <v>0.17193749999999999</v>
      </c>
      <c r="Y229" s="53">
        <f t="shared" si="68"/>
        <v>0.20832667999999996</v>
      </c>
      <c r="Z229" s="53">
        <f t="shared" si="69"/>
        <v>8.5968749999999997E-2</v>
      </c>
      <c r="AA229" s="53">
        <f t="shared" si="70"/>
        <v>0.10416333999999998</v>
      </c>
      <c r="AB229" s="50">
        <f t="shared" si="71"/>
        <v>1258</v>
      </c>
      <c r="AC229" s="50">
        <f t="shared" si="72"/>
        <v>2004</v>
      </c>
      <c r="AD229" s="50">
        <f t="shared" si="73"/>
        <v>6</v>
      </c>
      <c r="AE229" s="56">
        <f t="shared" si="74"/>
        <v>200406</v>
      </c>
      <c r="AF229" s="56">
        <f t="shared" si="75"/>
        <v>26</v>
      </c>
      <c r="AG229" s="58">
        <f t="shared" si="82"/>
        <v>2</v>
      </c>
      <c r="AH229" s="56">
        <f t="shared" si="76"/>
        <v>26</v>
      </c>
      <c r="AI229" s="53">
        <f t="shared" si="77"/>
        <v>0.19013208999999998</v>
      </c>
      <c r="AJ229" s="56">
        <f t="shared" si="78"/>
        <v>8.5399999999999991</v>
      </c>
    </row>
    <row r="230" spans="1:36" x14ac:dyDescent="0.25">
      <c r="A230" s="50">
        <v>229</v>
      </c>
      <c r="B230" s="51">
        <v>38165</v>
      </c>
      <c r="C230" s="52" t="s">
        <v>0</v>
      </c>
      <c r="D230" s="50" t="s">
        <v>1224</v>
      </c>
      <c r="E230" s="50">
        <v>10.5</v>
      </c>
      <c r="F230" s="50">
        <v>0</v>
      </c>
      <c r="G230" s="50">
        <v>37</v>
      </c>
      <c r="H230" s="50">
        <v>17</v>
      </c>
      <c r="I230" s="53">
        <f t="shared" si="62"/>
        <v>2.5891203703703704E-2</v>
      </c>
      <c r="J230" s="54">
        <f t="shared" si="63"/>
        <v>2.4658289241622578E-3</v>
      </c>
      <c r="K230" s="50" t="s">
        <v>33</v>
      </c>
      <c r="L230" s="50" t="s">
        <v>29</v>
      </c>
      <c r="M230" s="55">
        <f t="shared" si="64"/>
        <v>16.897630755476094</v>
      </c>
      <c r="N230" s="50">
        <v>0</v>
      </c>
      <c r="R230" s="50" t="s">
        <v>29</v>
      </c>
      <c r="S230" s="151">
        <f t="shared" si="65"/>
        <v>0.27617283950617288</v>
      </c>
      <c r="T230" s="151">
        <f t="shared" si="66"/>
        <v>0.13808641975308644</v>
      </c>
      <c r="V230" s="393">
        <f t="shared" si="79"/>
        <v>0</v>
      </c>
      <c r="W230" s="393">
        <f t="shared" si="80"/>
        <v>0</v>
      </c>
      <c r="X230" s="53">
        <f t="shared" si="67"/>
        <v>6.4604717813051146E-2</v>
      </c>
      <c r="Y230" s="53">
        <f t="shared" si="68"/>
        <v>0.10099389781305115</v>
      </c>
      <c r="Z230" s="53">
        <f t="shared" si="69"/>
        <v>3.2302358906525573E-2</v>
      </c>
      <c r="AA230" s="53">
        <f t="shared" si="70"/>
        <v>5.0496948906525577E-2</v>
      </c>
      <c r="AB230" s="50">
        <f t="shared" si="71"/>
        <v>390</v>
      </c>
      <c r="AC230" s="50">
        <f t="shared" si="72"/>
        <v>2004</v>
      </c>
      <c r="AD230" s="50">
        <f t="shared" si="73"/>
        <v>6</v>
      </c>
      <c r="AE230" s="56">
        <f t="shared" si="74"/>
        <v>200406</v>
      </c>
      <c r="AF230" s="56">
        <f t="shared" si="75"/>
        <v>27</v>
      </c>
      <c r="AG230" s="58">
        <f t="shared" si="82"/>
        <v>0</v>
      </c>
      <c r="AH230" s="56">
        <f t="shared" si="76"/>
        <v>27</v>
      </c>
      <c r="AI230" s="53">
        <f t="shared" si="77"/>
        <v>8.2799307813051143E-2</v>
      </c>
      <c r="AJ230" s="56">
        <f t="shared" si="78"/>
        <v>10.5</v>
      </c>
    </row>
    <row r="231" spans="1:36" x14ac:dyDescent="0.25">
      <c r="A231" s="50">
        <v>230</v>
      </c>
      <c r="B231" s="51">
        <v>38165</v>
      </c>
      <c r="C231" s="52" t="s">
        <v>0</v>
      </c>
      <c r="D231" s="50" t="s">
        <v>1223</v>
      </c>
      <c r="E231" s="50">
        <v>3.1</v>
      </c>
      <c r="F231" s="50">
        <v>0</v>
      </c>
      <c r="G231" s="50">
        <v>34</v>
      </c>
      <c r="H231" s="50">
        <v>30</v>
      </c>
      <c r="I231" s="53">
        <f t="shared" si="62"/>
        <v>2.3958333333333331E-2</v>
      </c>
      <c r="J231" s="54">
        <f t="shared" si="63"/>
        <v>7.7284946236559132E-3</v>
      </c>
      <c r="K231" s="50" t="s">
        <v>550</v>
      </c>
      <c r="L231" s="50" t="s">
        <v>29</v>
      </c>
      <c r="M231" s="55">
        <f t="shared" si="64"/>
        <v>5.3913043478260914</v>
      </c>
      <c r="N231" s="50">
        <v>0</v>
      </c>
      <c r="R231" s="50" t="s">
        <v>29</v>
      </c>
      <c r="S231" s="151">
        <f t="shared" si="65"/>
        <v>0.20248655913978492</v>
      </c>
      <c r="T231" s="151">
        <f t="shared" si="66"/>
        <v>0.10124327956989246</v>
      </c>
      <c r="V231" s="393">
        <f t="shared" si="79"/>
        <v>0</v>
      </c>
      <c r="W231" s="393">
        <f t="shared" si="80"/>
        <v>0</v>
      </c>
      <c r="X231" s="53">
        <f t="shared" si="67"/>
        <v>0.20248655913978492</v>
      </c>
      <c r="Y231" s="53">
        <f t="shared" si="68"/>
        <v>0.23887573913978491</v>
      </c>
      <c r="Z231" s="53">
        <f t="shared" si="69"/>
        <v>0.10124327956989246</v>
      </c>
      <c r="AA231" s="53">
        <f t="shared" si="70"/>
        <v>0.11943786956989245</v>
      </c>
      <c r="AB231" s="50">
        <f t="shared" si="71"/>
        <v>2598</v>
      </c>
      <c r="AC231" s="50">
        <f t="shared" si="72"/>
        <v>2004</v>
      </c>
      <c r="AD231" s="50">
        <f t="shared" si="73"/>
        <v>6</v>
      </c>
      <c r="AE231" s="56">
        <f t="shared" si="74"/>
        <v>200406</v>
      </c>
      <c r="AF231" s="56">
        <f t="shared" si="75"/>
        <v>27</v>
      </c>
      <c r="AG231" s="58">
        <f t="shared" si="82"/>
        <v>0</v>
      </c>
      <c r="AH231" s="56">
        <f t="shared" si="76"/>
        <v>27</v>
      </c>
      <c r="AI231" s="53">
        <f t="shared" si="77"/>
        <v>0.22068114913978493</v>
      </c>
      <c r="AJ231" s="56">
        <f t="shared" si="78"/>
        <v>13.236999999999998</v>
      </c>
    </row>
    <row r="232" spans="1:36" x14ac:dyDescent="0.25">
      <c r="A232" s="50">
        <v>231</v>
      </c>
      <c r="B232" s="51">
        <v>38168</v>
      </c>
      <c r="C232" s="52" t="s">
        <v>6</v>
      </c>
      <c r="D232" s="50" t="s">
        <v>1223</v>
      </c>
      <c r="E232" s="50">
        <v>3.1</v>
      </c>
      <c r="F232" s="50">
        <v>0</v>
      </c>
      <c r="G232" s="50">
        <v>28</v>
      </c>
      <c r="H232" s="50">
        <v>10</v>
      </c>
      <c r="I232" s="53">
        <f t="shared" si="62"/>
        <v>1.9560185185185184E-2</v>
      </c>
      <c r="J232" s="54">
        <f t="shared" si="63"/>
        <v>6.3097371565113492E-3</v>
      </c>
      <c r="K232" s="50" t="s">
        <v>549</v>
      </c>
      <c r="L232" s="50" t="s">
        <v>29</v>
      </c>
      <c r="M232" s="55">
        <f t="shared" si="64"/>
        <v>6.6035502958579944</v>
      </c>
      <c r="N232" s="50">
        <v>0</v>
      </c>
      <c r="R232" s="50" t="s">
        <v>29</v>
      </c>
      <c r="S232" s="151">
        <f t="shared" si="65"/>
        <v>0.16531511350059735</v>
      </c>
      <c r="T232" s="151">
        <f t="shared" si="66"/>
        <v>8.2657556750298677E-2</v>
      </c>
      <c r="V232" s="393">
        <f t="shared" si="79"/>
        <v>0</v>
      </c>
      <c r="W232" s="393">
        <f t="shared" si="80"/>
        <v>0</v>
      </c>
      <c r="X232" s="53">
        <f t="shared" si="67"/>
        <v>0.16531511350059735</v>
      </c>
      <c r="Y232" s="53">
        <f t="shared" si="68"/>
        <v>0.20170429350059735</v>
      </c>
      <c r="Z232" s="53">
        <f t="shared" si="69"/>
        <v>8.2657556750298677E-2</v>
      </c>
      <c r="AA232" s="53">
        <f t="shared" si="70"/>
        <v>0.10085214675029867</v>
      </c>
      <c r="AB232" s="50">
        <f t="shared" si="71"/>
        <v>1092</v>
      </c>
      <c r="AC232" s="50">
        <f t="shared" si="72"/>
        <v>2004</v>
      </c>
      <c r="AD232" s="50">
        <f t="shared" si="73"/>
        <v>6</v>
      </c>
      <c r="AE232" s="56">
        <f t="shared" si="74"/>
        <v>200406</v>
      </c>
      <c r="AF232" s="56">
        <f t="shared" si="75"/>
        <v>27</v>
      </c>
      <c r="AG232" s="58">
        <f t="shared" si="82"/>
        <v>2</v>
      </c>
      <c r="AH232" s="56">
        <f t="shared" si="76"/>
        <v>30</v>
      </c>
      <c r="AI232" s="53">
        <f t="shared" si="77"/>
        <v>0.18350970350059737</v>
      </c>
      <c r="AJ232" s="56">
        <f t="shared" si="78"/>
        <v>13.236999999999998</v>
      </c>
    </row>
    <row r="233" spans="1:36" x14ac:dyDescent="0.25">
      <c r="A233" s="50">
        <v>232</v>
      </c>
      <c r="B233" s="51">
        <v>38169</v>
      </c>
      <c r="C233" s="52" t="s">
        <v>1</v>
      </c>
      <c r="D233" s="50" t="s">
        <v>1223</v>
      </c>
      <c r="E233" s="50">
        <v>2</v>
      </c>
      <c r="F233" s="50">
        <v>0</v>
      </c>
      <c r="G233" s="50">
        <v>17</v>
      </c>
      <c r="H233" s="50">
        <v>32</v>
      </c>
      <c r="I233" s="53">
        <f t="shared" si="62"/>
        <v>1.2175925925925929E-2</v>
      </c>
      <c r="J233" s="54">
        <f t="shared" si="63"/>
        <v>6.0879629629629643E-3</v>
      </c>
      <c r="K233" s="50" t="s">
        <v>550</v>
      </c>
      <c r="L233" s="50" t="s">
        <v>380</v>
      </c>
      <c r="M233" s="55">
        <f t="shared" si="64"/>
        <v>6.8441064638783304</v>
      </c>
      <c r="N233" s="50">
        <v>0</v>
      </c>
      <c r="R233" s="50" t="s">
        <v>51</v>
      </c>
      <c r="S233" s="151">
        <f t="shared" si="65"/>
        <v>0.15950462962962966</v>
      </c>
      <c r="T233" s="151">
        <f t="shared" si="66"/>
        <v>7.9752314814814831E-2</v>
      </c>
      <c r="V233" s="393">
        <f t="shared" si="79"/>
        <v>0</v>
      </c>
      <c r="W233" s="393">
        <f t="shared" si="80"/>
        <v>0</v>
      </c>
      <c r="X233" s="53">
        <f t="shared" si="67"/>
        <v>0.15950462962962966</v>
      </c>
      <c r="Y233" s="53">
        <f t="shared" si="68"/>
        <v>0.19589380962962966</v>
      </c>
      <c r="Z233" s="53">
        <f t="shared" si="69"/>
        <v>7.9752314814814831E-2</v>
      </c>
      <c r="AA233" s="53">
        <f t="shared" si="70"/>
        <v>9.7946904814814828E-2</v>
      </c>
      <c r="AB233" s="50">
        <f t="shared" si="71"/>
        <v>1032</v>
      </c>
      <c r="AC233" s="50">
        <f t="shared" si="72"/>
        <v>2004</v>
      </c>
      <c r="AD233" s="50">
        <f t="shared" si="73"/>
        <v>7</v>
      </c>
      <c r="AE233" s="56">
        <f t="shared" si="74"/>
        <v>200407</v>
      </c>
      <c r="AF233" s="56">
        <f t="shared" si="75"/>
        <v>27</v>
      </c>
      <c r="AG233" s="58">
        <f t="shared" si="82"/>
        <v>0</v>
      </c>
      <c r="AH233" s="56">
        <f t="shared" si="76"/>
        <v>1</v>
      </c>
      <c r="AI233" s="53">
        <f t="shared" si="77"/>
        <v>0.17769921962962965</v>
      </c>
      <c r="AJ233" s="56">
        <f t="shared" si="78"/>
        <v>8.5399999999999991</v>
      </c>
    </row>
    <row r="234" spans="1:36" x14ac:dyDescent="0.25">
      <c r="A234" s="50">
        <v>233</v>
      </c>
      <c r="B234" s="51">
        <v>38170</v>
      </c>
      <c r="C234" s="52" t="s">
        <v>2</v>
      </c>
      <c r="D234" s="50" t="s">
        <v>1224</v>
      </c>
      <c r="E234" s="50">
        <v>6</v>
      </c>
      <c r="F234" s="50">
        <v>0</v>
      </c>
      <c r="G234" s="50">
        <v>28</v>
      </c>
      <c r="H234" s="50">
        <v>9</v>
      </c>
      <c r="I234" s="53">
        <f t="shared" si="62"/>
        <v>1.954861111111111E-2</v>
      </c>
      <c r="J234" s="54">
        <f t="shared" si="63"/>
        <v>3.2581018518518519E-3</v>
      </c>
      <c r="K234" s="50" t="s">
        <v>33</v>
      </c>
      <c r="L234" s="50" t="s">
        <v>379</v>
      </c>
      <c r="M234" s="55">
        <f t="shared" si="64"/>
        <v>12.788632326820613</v>
      </c>
      <c r="N234" s="50">
        <v>0</v>
      </c>
      <c r="R234" s="50" t="s">
        <v>52</v>
      </c>
      <c r="S234" s="151">
        <f t="shared" si="65"/>
        <v>0.3649074074074074</v>
      </c>
      <c r="T234" s="151">
        <f t="shared" si="66"/>
        <v>0.1824537037037037</v>
      </c>
      <c r="V234" s="393">
        <f t="shared" si="79"/>
        <v>0</v>
      </c>
      <c r="W234" s="393">
        <f t="shared" si="80"/>
        <v>0</v>
      </c>
      <c r="X234" s="53">
        <f t="shared" si="67"/>
        <v>8.5362268518518511E-2</v>
      </c>
      <c r="Y234" s="53">
        <f t="shared" si="68"/>
        <v>0.1217514485185185</v>
      </c>
      <c r="Z234" s="53">
        <f t="shared" si="69"/>
        <v>4.2681134259259255E-2</v>
      </c>
      <c r="AA234" s="53">
        <f t="shared" si="70"/>
        <v>6.0875724259259252E-2</v>
      </c>
      <c r="AB234" s="50">
        <f t="shared" si="71"/>
        <v>855</v>
      </c>
      <c r="AC234" s="50">
        <f t="shared" si="72"/>
        <v>2004</v>
      </c>
      <c r="AD234" s="50">
        <f t="shared" si="73"/>
        <v>7</v>
      </c>
      <c r="AE234" s="56">
        <f t="shared" si="74"/>
        <v>200407</v>
      </c>
      <c r="AF234" s="56">
        <f t="shared" si="75"/>
        <v>27</v>
      </c>
      <c r="AG234" s="58">
        <f t="shared" si="82"/>
        <v>0</v>
      </c>
      <c r="AH234" s="56">
        <f t="shared" si="76"/>
        <v>2</v>
      </c>
      <c r="AI234" s="53">
        <f t="shared" si="77"/>
        <v>0.10355685851851851</v>
      </c>
      <c r="AJ234" s="56">
        <f t="shared" si="78"/>
        <v>6</v>
      </c>
    </row>
    <row r="235" spans="1:36" x14ac:dyDescent="0.25">
      <c r="A235" s="50">
        <v>234</v>
      </c>
      <c r="B235" s="51">
        <v>38171</v>
      </c>
      <c r="C235" s="52" t="s">
        <v>5</v>
      </c>
      <c r="D235" s="50" t="s">
        <v>1223</v>
      </c>
      <c r="E235" s="50">
        <v>3.1</v>
      </c>
      <c r="F235" s="50">
        <v>0</v>
      </c>
      <c r="G235" s="50">
        <v>29</v>
      </c>
      <c r="H235" s="50">
        <v>20</v>
      </c>
      <c r="I235" s="53">
        <f t="shared" si="62"/>
        <v>2.0370370370370369E-2</v>
      </c>
      <c r="J235" s="54">
        <f t="shared" si="63"/>
        <v>6.5710872162485058E-3</v>
      </c>
      <c r="K235" s="50" t="s">
        <v>550</v>
      </c>
      <c r="L235" s="50" t="s">
        <v>29</v>
      </c>
      <c r="M235" s="55">
        <f t="shared" si="64"/>
        <v>6.3409090909090962</v>
      </c>
      <c r="N235" s="50">
        <v>0</v>
      </c>
      <c r="R235" s="50" t="s">
        <v>29</v>
      </c>
      <c r="S235" s="151">
        <f t="shared" si="65"/>
        <v>0.17216248506571086</v>
      </c>
      <c r="T235" s="151">
        <f t="shared" si="66"/>
        <v>8.6081242532855429E-2</v>
      </c>
      <c r="V235" s="393">
        <f t="shared" si="79"/>
        <v>0</v>
      </c>
      <c r="W235" s="393">
        <f t="shared" si="80"/>
        <v>0</v>
      </c>
      <c r="X235" s="53">
        <f t="shared" si="67"/>
        <v>0.17216248506571086</v>
      </c>
      <c r="Y235" s="53">
        <f t="shared" si="68"/>
        <v>0.20855166506571082</v>
      </c>
      <c r="Z235" s="53">
        <f t="shared" si="69"/>
        <v>8.6081242532855429E-2</v>
      </c>
      <c r="AA235" s="53">
        <f t="shared" si="70"/>
        <v>0.10427583253285541</v>
      </c>
      <c r="AB235" s="50">
        <f t="shared" si="71"/>
        <v>1266</v>
      </c>
      <c r="AC235" s="50">
        <f t="shared" si="72"/>
        <v>2004</v>
      </c>
      <c r="AD235" s="50">
        <f t="shared" si="73"/>
        <v>7</v>
      </c>
      <c r="AE235" s="56">
        <f t="shared" si="74"/>
        <v>200407</v>
      </c>
      <c r="AF235" s="56">
        <f t="shared" si="75"/>
        <v>27</v>
      </c>
      <c r="AG235" s="58">
        <f t="shared" si="82"/>
        <v>0</v>
      </c>
      <c r="AH235" s="56">
        <f t="shared" si="76"/>
        <v>3</v>
      </c>
      <c r="AI235" s="53">
        <f t="shared" si="77"/>
        <v>0.19035707506571084</v>
      </c>
      <c r="AJ235" s="56">
        <f t="shared" si="78"/>
        <v>13.236999999999998</v>
      </c>
    </row>
    <row r="236" spans="1:36" x14ac:dyDescent="0.25">
      <c r="A236" s="50">
        <v>235</v>
      </c>
      <c r="B236" s="51">
        <v>38172</v>
      </c>
      <c r="C236" s="52" t="s">
        <v>0</v>
      </c>
      <c r="D236" s="50" t="s">
        <v>1224</v>
      </c>
      <c r="E236" s="50">
        <v>25</v>
      </c>
      <c r="F236" s="50">
        <v>1</v>
      </c>
      <c r="G236" s="50">
        <v>33</v>
      </c>
      <c r="H236" s="50">
        <v>20</v>
      </c>
      <c r="I236" s="53">
        <f t="shared" si="62"/>
        <v>6.4814814814814811E-2</v>
      </c>
      <c r="J236" s="54">
        <f t="shared" si="63"/>
        <v>2.5925925925925925E-3</v>
      </c>
      <c r="K236" s="50" t="s">
        <v>33</v>
      </c>
      <c r="L236" s="50" t="s">
        <v>41</v>
      </c>
      <c r="M236" s="55">
        <f t="shared" si="64"/>
        <v>16.071428571428584</v>
      </c>
      <c r="N236" s="50">
        <v>0</v>
      </c>
      <c r="R236" s="50" t="s">
        <v>41</v>
      </c>
      <c r="S236" s="151">
        <f t="shared" si="65"/>
        <v>0.29037037037037039</v>
      </c>
      <c r="T236" s="151">
        <f t="shared" si="66"/>
        <v>0.14518518518518519</v>
      </c>
      <c r="V236" s="393">
        <f t="shared" si="79"/>
        <v>0</v>
      </c>
      <c r="W236" s="393">
        <f t="shared" si="80"/>
        <v>0</v>
      </c>
      <c r="X236" s="53">
        <f t="shared" si="67"/>
        <v>6.7925925925925917E-2</v>
      </c>
      <c r="Y236" s="53">
        <f t="shared" si="68"/>
        <v>0.10431510592592592</v>
      </c>
      <c r="Z236" s="53">
        <f t="shared" si="69"/>
        <v>3.3962962962962959E-2</v>
      </c>
      <c r="AA236" s="53">
        <f t="shared" si="70"/>
        <v>5.2157552962962962E-2</v>
      </c>
      <c r="AB236" s="50">
        <f t="shared" si="71"/>
        <v>467</v>
      </c>
      <c r="AC236" s="50">
        <f t="shared" si="72"/>
        <v>2004</v>
      </c>
      <c r="AD236" s="50">
        <f t="shared" si="73"/>
        <v>7</v>
      </c>
      <c r="AE236" s="56">
        <f t="shared" si="74"/>
        <v>200407</v>
      </c>
      <c r="AF236" s="56">
        <f t="shared" si="75"/>
        <v>28</v>
      </c>
      <c r="AG236" s="58">
        <f t="shared" si="82"/>
        <v>0</v>
      </c>
      <c r="AH236" s="56">
        <f t="shared" si="76"/>
        <v>4</v>
      </c>
      <c r="AI236" s="53">
        <f t="shared" si="77"/>
        <v>8.6120515925925928E-2</v>
      </c>
      <c r="AJ236" s="56">
        <f t="shared" si="78"/>
        <v>25</v>
      </c>
    </row>
    <row r="237" spans="1:36" x14ac:dyDescent="0.25">
      <c r="A237" s="50">
        <v>236</v>
      </c>
      <c r="B237" s="51">
        <v>38175</v>
      </c>
      <c r="C237" s="52" t="s">
        <v>6</v>
      </c>
      <c r="D237" s="50" t="s">
        <v>1225</v>
      </c>
      <c r="E237" s="50">
        <v>0.5</v>
      </c>
      <c r="F237" s="50">
        <v>0</v>
      </c>
      <c r="G237" s="50">
        <v>16</v>
      </c>
      <c r="H237" s="50">
        <v>44</v>
      </c>
      <c r="I237" s="53">
        <f t="shared" si="62"/>
        <v>1.1620370370370371E-2</v>
      </c>
      <c r="J237" s="54">
        <f t="shared" si="63"/>
        <v>2.3240740740740742E-2</v>
      </c>
      <c r="K237" s="50" t="s">
        <v>561</v>
      </c>
      <c r="L237" s="50" t="s">
        <v>29</v>
      </c>
      <c r="M237" s="55">
        <f t="shared" si="64"/>
        <v>1.7928286852589654</v>
      </c>
      <c r="N237" s="50">
        <v>0</v>
      </c>
      <c r="R237" s="50" t="s">
        <v>29</v>
      </c>
      <c r="S237" s="151">
        <f t="shared" si="65"/>
        <v>5.577777777777778E-2</v>
      </c>
      <c r="T237" s="151">
        <f t="shared" si="66"/>
        <v>2.788888888888889E-2</v>
      </c>
      <c r="V237" s="393">
        <f t="shared" si="79"/>
        <v>0</v>
      </c>
      <c r="W237" s="393">
        <f t="shared" si="80"/>
        <v>0</v>
      </c>
      <c r="X237" s="53">
        <f t="shared" si="67"/>
        <v>0.60890740740740745</v>
      </c>
      <c r="Y237" s="53">
        <f t="shared" si="68"/>
        <v>0.64529658740740736</v>
      </c>
      <c r="Z237" s="53">
        <f t="shared" si="69"/>
        <v>0.30445370370370373</v>
      </c>
      <c r="AA237" s="53">
        <f t="shared" si="70"/>
        <v>0.32264829370370368</v>
      </c>
      <c r="AB237" s="50">
        <f t="shared" si="71"/>
        <v>3730</v>
      </c>
      <c r="AC237" s="50">
        <f t="shared" si="72"/>
        <v>2004</v>
      </c>
      <c r="AD237" s="50">
        <f t="shared" si="73"/>
        <v>7</v>
      </c>
      <c r="AE237" s="56">
        <f t="shared" si="74"/>
        <v>200407</v>
      </c>
      <c r="AF237" s="56">
        <f t="shared" si="75"/>
        <v>28</v>
      </c>
      <c r="AG237" s="58">
        <f t="shared" si="82"/>
        <v>2</v>
      </c>
      <c r="AH237" s="56">
        <f t="shared" si="76"/>
        <v>7</v>
      </c>
      <c r="AI237" s="53">
        <f t="shared" si="77"/>
        <v>0.62710199740740746</v>
      </c>
      <c r="AJ237" s="56">
        <f t="shared" si="78"/>
        <v>23.35</v>
      </c>
    </row>
    <row r="238" spans="1:36" x14ac:dyDescent="0.25">
      <c r="A238" s="50">
        <v>237</v>
      </c>
      <c r="B238" s="51">
        <v>38175</v>
      </c>
      <c r="C238" s="52" t="s">
        <v>6</v>
      </c>
      <c r="D238" s="50" t="s">
        <v>1224</v>
      </c>
      <c r="E238" s="50">
        <v>10.5</v>
      </c>
      <c r="F238" s="50">
        <v>0</v>
      </c>
      <c r="G238" s="50">
        <v>36</v>
      </c>
      <c r="H238" s="50">
        <v>32</v>
      </c>
      <c r="I238" s="53">
        <f t="shared" si="62"/>
        <v>2.5370370370370366E-2</v>
      </c>
      <c r="J238" s="54">
        <f t="shared" si="63"/>
        <v>2.4162257495590825E-3</v>
      </c>
      <c r="K238" s="50" t="s">
        <v>33</v>
      </c>
      <c r="L238" s="50" t="s">
        <v>29</v>
      </c>
      <c r="M238" s="55">
        <f t="shared" si="64"/>
        <v>17.244525547445271</v>
      </c>
      <c r="N238" s="50">
        <v>0</v>
      </c>
      <c r="R238" s="50" t="s">
        <v>29</v>
      </c>
      <c r="S238" s="151">
        <f t="shared" si="65"/>
        <v>0.27061728395061724</v>
      </c>
      <c r="T238" s="151">
        <f t="shared" si="66"/>
        <v>0.13530864197530862</v>
      </c>
      <c r="V238" s="393">
        <f t="shared" si="79"/>
        <v>0</v>
      </c>
      <c r="W238" s="393">
        <f t="shared" si="80"/>
        <v>0</v>
      </c>
      <c r="X238" s="53">
        <f t="shared" si="67"/>
        <v>6.3305114638447957E-2</v>
      </c>
      <c r="Y238" s="53">
        <f t="shared" si="68"/>
        <v>9.9694294638447964E-2</v>
      </c>
      <c r="Z238" s="53">
        <f t="shared" si="69"/>
        <v>3.1652557319223978E-2</v>
      </c>
      <c r="AA238" s="53">
        <f t="shared" si="70"/>
        <v>4.9847147319223982E-2</v>
      </c>
      <c r="AB238" s="50">
        <f t="shared" si="71"/>
        <v>353</v>
      </c>
      <c r="AC238" s="50">
        <f t="shared" si="72"/>
        <v>2004</v>
      </c>
      <c r="AD238" s="50">
        <f t="shared" si="73"/>
        <v>7</v>
      </c>
      <c r="AE238" s="56">
        <f t="shared" si="74"/>
        <v>200407</v>
      </c>
      <c r="AF238" s="56">
        <f t="shared" si="75"/>
        <v>28</v>
      </c>
      <c r="AG238" s="58">
        <f t="shared" si="82"/>
        <v>0</v>
      </c>
      <c r="AH238" s="56">
        <f t="shared" si="76"/>
        <v>7</v>
      </c>
      <c r="AI238" s="53">
        <f t="shared" si="77"/>
        <v>8.1499704638447967E-2</v>
      </c>
      <c r="AJ238" s="56">
        <f t="shared" si="78"/>
        <v>10.5</v>
      </c>
    </row>
    <row r="239" spans="1:36" x14ac:dyDescent="0.25">
      <c r="A239" s="50">
        <v>238</v>
      </c>
      <c r="B239" s="51">
        <v>38175</v>
      </c>
      <c r="C239" s="52" t="s">
        <v>6</v>
      </c>
      <c r="D239" s="50" t="s">
        <v>1223</v>
      </c>
      <c r="E239" s="50">
        <v>3.1</v>
      </c>
      <c r="F239" s="50">
        <v>0</v>
      </c>
      <c r="G239" s="50">
        <v>36</v>
      </c>
      <c r="H239" s="50">
        <v>53</v>
      </c>
      <c r="I239" s="53">
        <f t="shared" si="62"/>
        <v>2.5613425925925925E-2</v>
      </c>
      <c r="J239" s="54">
        <f t="shared" si="63"/>
        <v>8.2623954599761046E-3</v>
      </c>
      <c r="K239" s="50" t="s">
        <v>549</v>
      </c>
      <c r="L239" s="50" t="s">
        <v>29</v>
      </c>
      <c r="M239" s="55">
        <f t="shared" si="64"/>
        <v>5.0429281518300995</v>
      </c>
      <c r="N239" s="50">
        <v>0</v>
      </c>
      <c r="R239" s="50" t="s">
        <v>29</v>
      </c>
      <c r="S239" s="151">
        <f t="shared" si="65"/>
        <v>0.21647476105137392</v>
      </c>
      <c r="T239" s="151">
        <f t="shared" si="66"/>
        <v>0.10823738052568696</v>
      </c>
      <c r="V239" s="393">
        <f t="shared" si="79"/>
        <v>0</v>
      </c>
      <c r="W239" s="393">
        <f t="shared" si="80"/>
        <v>0</v>
      </c>
      <c r="X239" s="53">
        <f t="shared" si="67"/>
        <v>0.21647476105137392</v>
      </c>
      <c r="Y239" s="53">
        <f t="shared" si="68"/>
        <v>0.25286394105137394</v>
      </c>
      <c r="Z239" s="53">
        <f t="shared" si="69"/>
        <v>0.10823738052568696</v>
      </c>
      <c r="AA239" s="53">
        <f t="shared" si="70"/>
        <v>0.12643197052568697</v>
      </c>
      <c r="AB239" s="50">
        <f t="shared" si="71"/>
        <v>2964</v>
      </c>
      <c r="AC239" s="50">
        <f t="shared" si="72"/>
        <v>2004</v>
      </c>
      <c r="AD239" s="50">
        <f t="shared" si="73"/>
        <v>7</v>
      </c>
      <c r="AE239" s="56">
        <f t="shared" si="74"/>
        <v>200407</v>
      </c>
      <c r="AF239" s="56">
        <f t="shared" si="75"/>
        <v>28</v>
      </c>
      <c r="AG239" s="58">
        <f t="shared" si="82"/>
        <v>0</v>
      </c>
      <c r="AH239" s="56">
        <f t="shared" si="76"/>
        <v>7</v>
      </c>
      <c r="AI239" s="53">
        <f t="shared" si="77"/>
        <v>0.23466935105137393</v>
      </c>
      <c r="AJ239" s="56">
        <f t="shared" si="78"/>
        <v>13.236999999999998</v>
      </c>
    </row>
    <row r="240" spans="1:36" x14ac:dyDescent="0.25">
      <c r="A240" s="50">
        <v>239</v>
      </c>
      <c r="B240" s="51">
        <v>38175</v>
      </c>
      <c r="C240" s="75">
        <f>B240</f>
        <v>38175</v>
      </c>
      <c r="D240" s="50" t="s">
        <v>515</v>
      </c>
      <c r="E240" s="50">
        <v>1</v>
      </c>
      <c r="F240" s="50">
        <v>0</v>
      </c>
      <c r="G240" s="50">
        <v>3</v>
      </c>
      <c r="H240" s="50">
        <v>8</v>
      </c>
      <c r="I240" s="53">
        <f t="shared" si="62"/>
        <v>2.1759259259259258E-3</v>
      </c>
      <c r="J240" s="54">
        <f t="shared" si="63"/>
        <v>2.1759259259259258E-3</v>
      </c>
      <c r="K240" s="50" t="s">
        <v>561</v>
      </c>
      <c r="L240" s="50" t="s">
        <v>29</v>
      </c>
      <c r="M240" s="55">
        <f t="shared" si="64"/>
        <v>19.148936170212782</v>
      </c>
      <c r="N240" s="50">
        <v>0</v>
      </c>
      <c r="S240" s="151">
        <f t="shared" si="65"/>
        <v>0</v>
      </c>
      <c r="T240" s="151">
        <f t="shared" si="66"/>
        <v>0</v>
      </c>
      <c r="V240" s="393">
        <f t="shared" si="79"/>
        <v>0</v>
      </c>
      <c r="W240" s="393">
        <f t="shared" si="80"/>
        <v>0</v>
      </c>
      <c r="X240" s="53">
        <f t="shared" si="67"/>
        <v>5.7009259259259253E-2</v>
      </c>
      <c r="Y240" s="53">
        <f t="shared" si="68"/>
        <v>9.3398439259259253E-2</v>
      </c>
      <c r="Z240" s="53">
        <f t="shared" si="69"/>
        <v>2.8504629629629626E-2</v>
      </c>
      <c r="AA240" s="53">
        <f t="shared" si="70"/>
        <v>4.6699219629629626E-2</v>
      </c>
      <c r="AB240" s="50">
        <f t="shared" si="71"/>
        <v>264</v>
      </c>
      <c r="AC240" s="50">
        <f t="shared" si="72"/>
        <v>2004</v>
      </c>
      <c r="AD240" s="50">
        <f t="shared" si="73"/>
        <v>7</v>
      </c>
      <c r="AE240" s="56">
        <f t="shared" si="74"/>
        <v>200407</v>
      </c>
      <c r="AF240" s="56">
        <f t="shared" si="75"/>
        <v>28</v>
      </c>
      <c r="AG240" s="58">
        <f t="shared" si="82"/>
        <v>0</v>
      </c>
      <c r="AH240" s="56">
        <f t="shared" si="76"/>
        <v>7</v>
      </c>
      <c r="AI240" s="53">
        <f t="shared" si="77"/>
        <v>7.5203849259259256E-2</v>
      </c>
      <c r="AJ240" s="56">
        <f t="shared" si="78"/>
        <v>0</v>
      </c>
    </row>
    <row r="241" spans="1:36" x14ac:dyDescent="0.25">
      <c r="A241" s="50">
        <v>240</v>
      </c>
      <c r="B241" s="51">
        <v>38176</v>
      </c>
      <c r="C241" s="52" t="s">
        <v>1</v>
      </c>
      <c r="D241" s="50" t="s">
        <v>1224</v>
      </c>
      <c r="E241" s="50">
        <v>8.86</v>
      </c>
      <c r="F241" s="50">
        <v>0</v>
      </c>
      <c r="G241" s="50">
        <v>37</v>
      </c>
      <c r="H241" s="50">
        <v>10</v>
      </c>
      <c r="I241" s="53">
        <f t="shared" si="62"/>
        <v>2.5810185185185183E-2</v>
      </c>
      <c r="J241" s="54">
        <f t="shared" si="63"/>
        <v>2.9131134520525037E-3</v>
      </c>
      <c r="K241" s="50" t="s">
        <v>33</v>
      </c>
      <c r="L241" s="50" t="s">
        <v>317</v>
      </c>
      <c r="M241" s="55">
        <f t="shared" si="64"/>
        <v>14.303139013452927</v>
      </c>
      <c r="N241" s="50">
        <v>0</v>
      </c>
      <c r="R241" s="50" t="s">
        <v>53</v>
      </c>
      <c r="S241" s="151">
        <f t="shared" si="65"/>
        <v>0.32626870662988039</v>
      </c>
      <c r="T241" s="151">
        <f t="shared" si="66"/>
        <v>0.16313435331494019</v>
      </c>
      <c r="V241" s="393">
        <f t="shared" si="79"/>
        <v>0</v>
      </c>
      <c r="W241" s="393">
        <f t="shared" si="80"/>
        <v>0</v>
      </c>
      <c r="X241" s="53">
        <f t="shared" si="67"/>
        <v>7.6323572443775592E-2</v>
      </c>
      <c r="Y241" s="53">
        <f t="shared" si="68"/>
        <v>0.11271275244377559</v>
      </c>
      <c r="Z241" s="53">
        <f t="shared" si="69"/>
        <v>3.8161786221887796E-2</v>
      </c>
      <c r="AA241" s="53">
        <f t="shared" si="70"/>
        <v>5.6356376221887793E-2</v>
      </c>
      <c r="AB241" s="50">
        <f t="shared" si="71"/>
        <v>701</v>
      </c>
      <c r="AC241" s="50">
        <f t="shared" si="72"/>
        <v>2004</v>
      </c>
      <c r="AD241" s="50">
        <f t="shared" si="73"/>
        <v>7</v>
      </c>
      <c r="AE241" s="56">
        <f t="shared" si="74"/>
        <v>200407</v>
      </c>
      <c r="AF241" s="56">
        <f t="shared" si="75"/>
        <v>28</v>
      </c>
      <c r="AG241" s="58">
        <f t="shared" si="82"/>
        <v>0</v>
      </c>
      <c r="AH241" s="56">
        <f t="shared" si="76"/>
        <v>8</v>
      </c>
      <c r="AI241" s="53">
        <f t="shared" si="77"/>
        <v>9.4518162443775589E-2</v>
      </c>
      <c r="AJ241" s="56">
        <f t="shared" si="78"/>
        <v>8.86</v>
      </c>
    </row>
    <row r="242" spans="1:36" x14ac:dyDescent="0.25">
      <c r="A242" s="50">
        <v>241</v>
      </c>
      <c r="B242" s="51">
        <v>38176</v>
      </c>
      <c r="C242" s="52" t="s">
        <v>1</v>
      </c>
      <c r="D242" s="50" t="s">
        <v>1223</v>
      </c>
      <c r="E242" s="50">
        <v>1.117</v>
      </c>
      <c r="F242" s="50">
        <v>0</v>
      </c>
      <c r="G242" s="50">
        <v>10</v>
      </c>
      <c r="H242" s="50">
        <v>50</v>
      </c>
      <c r="I242" s="53">
        <f t="shared" si="62"/>
        <v>7.5231481481481477E-3</v>
      </c>
      <c r="J242" s="54">
        <f t="shared" si="63"/>
        <v>6.7351371066679926E-3</v>
      </c>
      <c r="K242" s="50" t="s">
        <v>550</v>
      </c>
      <c r="L242" s="50" t="s">
        <v>314</v>
      </c>
      <c r="M242" s="55">
        <f t="shared" si="64"/>
        <v>6.1864615384615433</v>
      </c>
      <c r="N242" s="50">
        <v>0</v>
      </c>
      <c r="R242" s="50" t="s">
        <v>53</v>
      </c>
      <c r="S242" s="151">
        <f t="shared" si="65"/>
        <v>0.17646059219470139</v>
      </c>
      <c r="T242" s="151">
        <f t="shared" si="66"/>
        <v>8.8230296097350697E-2</v>
      </c>
      <c r="V242" s="393">
        <f t="shared" si="79"/>
        <v>0</v>
      </c>
      <c r="W242" s="393">
        <f t="shared" si="80"/>
        <v>0</v>
      </c>
      <c r="X242" s="53">
        <f t="shared" si="67"/>
        <v>0.17646059219470139</v>
      </c>
      <c r="Y242" s="53">
        <f t="shared" si="68"/>
        <v>0.21284977219470141</v>
      </c>
      <c r="Z242" s="53">
        <f t="shared" si="69"/>
        <v>8.8230296097350697E-2</v>
      </c>
      <c r="AA242" s="53">
        <f t="shared" si="70"/>
        <v>0.10642488609735071</v>
      </c>
      <c r="AB242" s="50">
        <f t="shared" si="71"/>
        <v>1438</v>
      </c>
      <c r="AC242" s="50">
        <f t="shared" si="72"/>
        <v>2004</v>
      </c>
      <c r="AD242" s="50">
        <f t="shared" si="73"/>
        <v>7</v>
      </c>
      <c r="AE242" s="56">
        <f t="shared" si="74"/>
        <v>200407</v>
      </c>
      <c r="AF242" s="56">
        <f t="shared" si="75"/>
        <v>28</v>
      </c>
      <c r="AG242" s="58">
        <f t="shared" si="82"/>
        <v>0</v>
      </c>
      <c r="AH242" s="56">
        <f t="shared" si="76"/>
        <v>8</v>
      </c>
      <c r="AI242" s="53">
        <f t="shared" si="77"/>
        <v>0.1946551821947014</v>
      </c>
      <c r="AJ242" s="56">
        <f t="shared" si="78"/>
        <v>4.7695899999999991</v>
      </c>
    </row>
    <row r="243" spans="1:36" x14ac:dyDescent="0.25">
      <c r="A243" s="50">
        <v>242</v>
      </c>
      <c r="B243" s="51">
        <v>38179</v>
      </c>
      <c r="C243" s="52" t="s">
        <v>0</v>
      </c>
      <c r="D243" s="50" t="s">
        <v>1225</v>
      </c>
      <c r="E243" s="50">
        <v>0.5</v>
      </c>
      <c r="F243" s="50">
        <v>0</v>
      </c>
      <c r="G243" s="50">
        <v>17</v>
      </c>
      <c r="H243" s="50">
        <v>42</v>
      </c>
      <c r="I243" s="53">
        <f t="shared" si="62"/>
        <v>1.2291666666666666E-2</v>
      </c>
      <c r="J243" s="54">
        <f t="shared" si="63"/>
        <v>2.4583333333333332E-2</v>
      </c>
      <c r="K243" s="50" t="s">
        <v>561</v>
      </c>
      <c r="L243" s="50" t="s">
        <v>509</v>
      </c>
      <c r="M243" s="55">
        <f t="shared" si="64"/>
        <v>1.6949152542372896</v>
      </c>
      <c r="N243" s="50">
        <v>0</v>
      </c>
      <c r="R243" s="50" t="s">
        <v>54</v>
      </c>
      <c r="S243" s="151">
        <f t="shared" si="65"/>
        <v>5.8999999999999997E-2</v>
      </c>
      <c r="T243" s="151">
        <f t="shared" si="66"/>
        <v>2.9499999999999998E-2</v>
      </c>
      <c r="V243" s="393">
        <f t="shared" si="79"/>
        <v>0</v>
      </c>
      <c r="W243" s="393">
        <f t="shared" si="80"/>
        <v>0</v>
      </c>
      <c r="X243" s="53">
        <f t="shared" si="67"/>
        <v>0.64408333333333323</v>
      </c>
      <c r="Y243" s="53">
        <f t="shared" si="68"/>
        <v>0.68047251333333325</v>
      </c>
      <c r="Z243" s="53">
        <f t="shared" si="69"/>
        <v>0.32204166666666662</v>
      </c>
      <c r="AA243" s="53">
        <f t="shared" si="70"/>
        <v>0.34023625666666663</v>
      </c>
      <c r="AB243" s="50">
        <f t="shared" si="71"/>
        <v>3813</v>
      </c>
      <c r="AC243" s="50">
        <f t="shared" si="72"/>
        <v>2004</v>
      </c>
      <c r="AD243" s="50">
        <f t="shared" si="73"/>
        <v>7</v>
      </c>
      <c r="AE243" s="56">
        <f t="shared" si="74"/>
        <v>200407</v>
      </c>
      <c r="AF243" s="56">
        <f t="shared" si="75"/>
        <v>29</v>
      </c>
      <c r="AG243" s="58">
        <f t="shared" si="82"/>
        <v>2</v>
      </c>
      <c r="AH243" s="56">
        <f t="shared" si="76"/>
        <v>11</v>
      </c>
      <c r="AI243" s="53">
        <f t="shared" si="77"/>
        <v>0.66227792333333324</v>
      </c>
      <c r="AJ243" s="56">
        <f t="shared" si="78"/>
        <v>23.35</v>
      </c>
    </row>
    <row r="244" spans="1:36" x14ac:dyDescent="0.25">
      <c r="A244" s="50">
        <v>243</v>
      </c>
      <c r="B244" s="51">
        <v>38179</v>
      </c>
      <c r="C244" s="52" t="s">
        <v>0</v>
      </c>
      <c r="D244" s="50" t="s">
        <v>1224</v>
      </c>
      <c r="E244" s="50">
        <v>12.5</v>
      </c>
      <c r="F244" s="50">
        <v>0</v>
      </c>
      <c r="G244" s="50">
        <v>36</v>
      </c>
      <c r="H244" s="50">
        <v>27</v>
      </c>
      <c r="I244" s="53">
        <f t="shared" si="62"/>
        <v>2.5312500000000002E-2</v>
      </c>
      <c r="J244" s="54">
        <f t="shared" si="63"/>
        <v>2.0250000000000003E-3</v>
      </c>
      <c r="K244" s="50" t="s">
        <v>33</v>
      </c>
      <c r="L244" s="50" t="s">
        <v>54</v>
      </c>
      <c r="M244" s="55">
        <f t="shared" si="64"/>
        <v>20.57613168724281</v>
      </c>
      <c r="N244" s="50">
        <v>0</v>
      </c>
      <c r="R244" s="50" t="s">
        <v>54</v>
      </c>
      <c r="S244" s="151">
        <f t="shared" si="65"/>
        <v>0.22680000000000003</v>
      </c>
      <c r="T244" s="151">
        <f t="shared" si="66"/>
        <v>0.11340000000000001</v>
      </c>
      <c r="V244" s="393">
        <f t="shared" si="79"/>
        <v>0</v>
      </c>
      <c r="W244" s="393">
        <f t="shared" si="80"/>
        <v>0</v>
      </c>
      <c r="X244" s="53">
        <f t="shared" si="67"/>
        <v>5.3055000000000005E-2</v>
      </c>
      <c r="Y244" s="53">
        <f t="shared" si="68"/>
        <v>8.9444179999999998E-2</v>
      </c>
      <c r="Z244" s="53">
        <f t="shared" si="69"/>
        <v>2.6527500000000002E-2</v>
      </c>
      <c r="AA244" s="53">
        <f t="shared" si="70"/>
        <v>4.4722089999999999E-2</v>
      </c>
      <c r="AB244" s="50">
        <f t="shared" si="71"/>
        <v>196</v>
      </c>
      <c r="AC244" s="50">
        <f t="shared" si="72"/>
        <v>2004</v>
      </c>
      <c r="AD244" s="50">
        <f t="shared" si="73"/>
        <v>7</v>
      </c>
      <c r="AE244" s="56">
        <f t="shared" si="74"/>
        <v>200407</v>
      </c>
      <c r="AF244" s="56">
        <f t="shared" si="75"/>
        <v>29</v>
      </c>
      <c r="AG244" s="58">
        <f t="shared" si="82"/>
        <v>0</v>
      </c>
      <c r="AH244" s="56">
        <f t="shared" si="76"/>
        <v>11</v>
      </c>
      <c r="AI244" s="53">
        <f t="shared" si="77"/>
        <v>7.1249590000000002E-2</v>
      </c>
      <c r="AJ244" s="56">
        <f t="shared" si="78"/>
        <v>12.5</v>
      </c>
    </row>
    <row r="245" spans="1:36" x14ac:dyDescent="0.25">
      <c r="A245" s="50">
        <v>244</v>
      </c>
      <c r="B245" s="51">
        <v>38179</v>
      </c>
      <c r="C245" s="52" t="s">
        <v>0</v>
      </c>
      <c r="D245" s="50" t="s">
        <v>1223</v>
      </c>
      <c r="E245" s="50">
        <v>3.1</v>
      </c>
      <c r="F245" s="50">
        <v>0</v>
      </c>
      <c r="G245" s="50">
        <v>31</v>
      </c>
      <c r="H245" s="50">
        <v>5</v>
      </c>
      <c r="I245" s="53">
        <f t="shared" si="62"/>
        <v>2.1585648148148145E-2</v>
      </c>
      <c r="J245" s="54">
        <f t="shared" si="63"/>
        <v>6.96311230585424E-3</v>
      </c>
      <c r="K245" s="50" t="s">
        <v>550</v>
      </c>
      <c r="L245" s="50" t="s">
        <v>54</v>
      </c>
      <c r="M245" s="55">
        <f t="shared" si="64"/>
        <v>5.9839142091152873</v>
      </c>
      <c r="N245" s="50">
        <v>0</v>
      </c>
      <c r="R245" s="50" t="s">
        <v>54</v>
      </c>
      <c r="S245" s="151">
        <f t="shared" si="65"/>
        <v>0.18243354241338108</v>
      </c>
      <c r="T245" s="151">
        <f t="shared" si="66"/>
        <v>9.1216771206690542E-2</v>
      </c>
      <c r="V245" s="393">
        <f t="shared" si="79"/>
        <v>0</v>
      </c>
      <c r="W245" s="393">
        <f t="shared" si="80"/>
        <v>0</v>
      </c>
      <c r="X245" s="53">
        <f t="shared" si="67"/>
        <v>0.18243354241338108</v>
      </c>
      <c r="Y245" s="53">
        <f t="shared" si="68"/>
        <v>0.21882272241338108</v>
      </c>
      <c r="Z245" s="53">
        <f t="shared" si="69"/>
        <v>9.1216771206690542E-2</v>
      </c>
      <c r="AA245" s="53">
        <f t="shared" si="70"/>
        <v>0.10941136120669054</v>
      </c>
      <c r="AB245" s="50">
        <f t="shared" si="71"/>
        <v>1755</v>
      </c>
      <c r="AC245" s="50">
        <f t="shared" si="72"/>
        <v>2004</v>
      </c>
      <c r="AD245" s="50">
        <f t="shared" si="73"/>
        <v>7</v>
      </c>
      <c r="AE245" s="56">
        <f t="shared" si="74"/>
        <v>200407</v>
      </c>
      <c r="AF245" s="56">
        <f t="shared" si="75"/>
        <v>29</v>
      </c>
      <c r="AG245" s="58">
        <f t="shared" si="82"/>
        <v>0</v>
      </c>
      <c r="AH245" s="56">
        <f t="shared" si="76"/>
        <v>11</v>
      </c>
      <c r="AI245" s="53">
        <f t="shared" si="77"/>
        <v>0.20062813241338107</v>
      </c>
      <c r="AJ245" s="56">
        <f t="shared" si="78"/>
        <v>13.236999999999998</v>
      </c>
    </row>
    <row r="246" spans="1:36" x14ac:dyDescent="0.25">
      <c r="A246" s="50">
        <v>245</v>
      </c>
      <c r="B246" s="51">
        <v>38182</v>
      </c>
      <c r="C246" s="52" t="s">
        <v>6</v>
      </c>
      <c r="D246" s="50" t="s">
        <v>1223</v>
      </c>
      <c r="E246" s="50">
        <v>3.1</v>
      </c>
      <c r="F246" s="50">
        <v>0</v>
      </c>
      <c r="G246" s="50">
        <v>33</v>
      </c>
      <c r="H246" s="50">
        <v>27</v>
      </c>
      <c r="I246" s="53">
        <f t="shared" si="62"/>
        <v>2.3229166666666665E-2</v>
      </c>
      <c r="J246" s="54">
        <f t="shared" si="63"/>
        <v>7.4932795698924729E-3</v>
      </c>
      <c r="K246" s="50" t="s">
        <v>549</v>
      </c>
      <c r="L246" s="50" t="s">
        <v>55</v>
      </c>
      <c r="M246" s="55">
        <f t="shared" si="64"/>
        <v>5.5605381165919328</v>
      </c>
      <c r="N246" s="50">
        <v>0</v>
      </c>
      <c r="R246" s="50" t="s">
        <v>55</v>
      </c>
      <c r="S246" s="151">
        <f t="shared" si="65"/>
        <v>0.19632392473118279</v>
      </c>
      <c r="T246" s="151">
        <f t="shared" si="66"/>
        <v>9.8161962365591396E-2</v>
      </c>
      <c r="V246" s="393">
        <f t="shared" si="79"/>
        <v>0</v>
      </c>
      <c r="W246" s="393">
        <f t="shared" si="80"/>
        <v>0</v>
      </c>
      <c r="X246" s="53">
        <f t="shared" si="67"/>
        <v>0.19632392473118279</v>
      </c>
      <c r="Y246" s="53">
        <f t="shared" si="68"/>
        <v>0.23271310473118276</v>
      </c>
      <c r="Z246" s="53">
        <f t="shared" si="69"/>
        <v>9.8161962365591396E-2</v>
      </c>
      <c r="AA246" s="53">
        <f t="shared" si="70"/>
        <v>0.11635655236559138</v>
      </c>
      <c r="AB246" s="50">
        <f t="shared" si="71"/>
        <v>2369</v>
      </c>
      <c r="AC246" s="50">
        <f t="shared" si="72"/>
        <v>2004</v>
      </c>
      <c r="AD246" s="50">
        <f t="shared" si="73"/>
        <v>7</v>
      </c>
      <c r="AE246" s="56">
        <f t="shared" si="74"/>
        <v>200407</v>
      </c>
      <c r="AF246" s="56">
        <f t="shared" si="75"/>
        <v>29</v>
      </c>
      <c r="AG246" s="58">
        <f t="shared" si="82"/>
        <v>2</v>
      </c>
      <c r="AH246" s="56">
        <f t="shared" si="76"/>
        <v>14</v>
      </c>
      <c r="AI246" s="53">
        <f t="shared" si="77"/>
        <v>0.21451851473118277</v>
      </c>
      <c r="AJ246" s="56">
        <f t="shared" si="78"/>
        <v>13.236999999999998</v>
      </c>
    </row>
    <row r="247" spans="1:36" x14ac:dyDescent="0.25">
      <c r="A247" s="50">
        <v>246</v>
      </c>
      <c r="B247" s="51">
        <v>38185</v>
      </c>
      <c r="C247" s="52" t="s">
        <v>5</v>
      </c>
      <c r="D247" s="50" t="s">
        <v>1224</v>
      </c>
      <c r="E247" s="50">
        <v>12</v>
      </c>
      <c r="F247" s="50">
        <v>0</v>
      </c>
      <c r="G247" s="50">
        <v>46</v>
      </c>
      <c r="H247" s="50">
        <v>30</v>
      </c>
      <c r="I247" s="53">
        <f t="shared" si="62"/>
        <v>3.229166666666667E-2</v>
      </c>
      <c r="J247" s="54">
        <f t="shared" si="63"/>
        <v>2.6909722222222226E-3</v>
      </c>
      <c r="K247" s="50" t="s">
        <v>33</v>
      </c>
      <c r="L247" s="50" t="s">
        <v>55</v>
      </c>
      <c r="M247" s="55">
        <f t="shared" si="64"/>
        <v>15.483870967741945</v>
      </c>
      <c r="N247" s="50">
        <v>0</v>
      </c>
      <c r="R247" s="50" t="s">
        <v>55</v>
      </c>
      <c r="S247" s="151">
        <f t="shared" si="65"/>
        <v>0.30138888888888893</v>
      </c>
      <c r="T247" s="151">
        <f t="shared" si="66"/>
        <v>0.15069444444444446</v>
      </c>
      <c r="V247" s="393">
        <f t="shared" si="79"/>
        <v>0</v>
      </c>
      <c r="W247" s="393">
        <f t="shared" si="80"/>
        <v>0</v>
      </c>
      <c r="X247" s="53">
        <f t="shared" si="67"/>
        <v>7.0503472222222224E-2</v>
      </c>
      <c r="Y247" s="53">
        <f t="shared" si="68"/>
        <v>0.10689265222222222</v>
      </c>
      <c r="Z247" s="53">
        <f t="shared" si="69"/>
        <v>3.5251736111111112E-2</v>
      </c>
      <c r="AA247" s="53">
        <f t="shared" si="70"/>
        <v>5.3446326111111109E-2</v>
      </c>
      <c r="AB247" s="50">
        <f t="shared" si="71"/>
        <v>534</v>
      </c>
      <c r="AC247" s="50">
        <f t="shared" si="72"/>
        <v>2004</v>
      </c>
      <c r="AD247" s="50">
        <f t="shared" si="73"/>
        <v>7</v>
      </c>
      <c r="AE247" s="56">
        <f t="shared" si="74"/>
        <v>200407</v>
      </c>
      <c r="AF247" s="56">
        <f t="shared" si="75"/>
        <v>29</v>
      </c>
      <c r="AG247" s="58">
        <f t="shared" si="82"/>
        <v>2</v>
      </c>
      <c r="AH247" s="56">
        <f t="shared" si="76"/>
        <v>17</v>
      </c>
      <c r="AI247" s="53">
        <f t="shared" si="77"/>
        <v>8.8698062222222221E-2</v>
      </c>
      <c r="AJ247" s="56">
        <f t="shared" si="78"/>
        <v>12</v>
      </c>
    </row>
    <row r="248" spans="1:36" x14ac:dyDescent="0.25">
      <c r="A248" s="50">
        <v>247</v>
      </c>
      <c r="B248" s="51">
        <v>38185</v>
      </c>
      <c r="C248" s="52" t="s">
        <v>5</v>
      </c>
      <c r="D248" s="50" t="s">
        <v>1223</v>
      </c>
      <c r="E248" s="50">
        <v>6.2</v>
      </c>
      <c r="F248" s="50">
        <v>1</v>
      </c>
      <c r="G248" s="50">
        <v>13</v>
      </c>
      <c r="H248" s="50">
        <v>20</v>
      </c>
      <c r="I248" s="53">
        <f t="shared" si="62"/>
        <v>5.092592592592593E-2</v>
      </c>
      <c r="J248" s="54">
        <f t="shared" si="63"/>
        <v>8.2138590203106338E-3</v>
      </c>
      <c r="K248" s="50" t="s">
        <v>550</v>
      </c>
      <c r="L248" s="50" t="s">
        <v>55</v>
      </c>
      <c r="M248" s="55">
        <f t="shared" si="64"/>
        <v>5.0727272727272759</v>
      </c>
      <c r="N248" s="50">
        <v>0</v>
      </c>
      <c r="S248" s="151">
        <f t="shared" si="65"/>
        <v>0.2152031063321386</v>
      </c>
      <c r="T248" s="151">
        <f t="shared" si="66"/>
        <v>0.1076015531660693</v>
      </c>
      <c r="V248" s="393">
        <f t="shared" si="79"/>
        <v>0</v>
      </c>
      <c r="W248" s="393">
        <f t="shared" si="80"/>
        <v>0</v>
      </c>
      <c r="X248" s="53">
        <f t="shared" si="67"/>
        <v>0.2152031063321386</v>
      </c>
      <c r="Y248" s="53">
        <f t="shared" si="68"/>
        <v>0.25159228633213859</v>
      </c>
      <c r="Z248" s="53">
        <f t="shared" si="69"/>
        <v>0.1076015531660693</v>
      </c>
      <c r="AA248" s="53">
        <f t="shared" si="70"/>
        <v>0.1257961431660693</v>
      </c>
      <c r="AB248" s="50">
        <f t="shared" si="71"/>
        <v>2939</v>
      </c>
      <c r="AC248" s="50">
        <f t="shared" si="72"/>
        <v>2004</v>
      </c>
      <c r="AD248" s="50">
        <f t="shared" si="73"/>
        <v>7</v>
      </c>
      <c r="AE248" s="56">
        <f t="shared" si="74"/>
        <v>200407</v>
      </c>
      <c r="AF248" s="56">
        <f t="shared" si="75"/>
        <v>29</v>
      </c>
      <c r="AG248" s="58">
        <f t="shared" si="82"/>
        <v>0</v>
      </c>
      <c r="AH248" s="56">
        <f t="shared" si="76"/>
        <v>17</v>
      </c>
      <c r="AI248" s="53">
        <f t="shared" si="77"/>
        <v>0.23339769633213858</v>
      </c>
      <c r="AJ248" s="56">
        <f t="shared" si="78"/>
        <v>26.473999999999997</v>
      </c>
    </row>
    <row r="249" spans="1:36" x14ac:dyDescent="0.25">
      <c r="A249" s="50">
        <v>248</v>
      </c>
      <c r="B249" s="51">
        <v>38188</v>
      </c>
      <c r="C249" s="52" t="s">
        <v>4</v>
      </c>
      <c r="D249" s="50" t="s">
        <v>1223</v>
      </c>
      <c r="E249" s="50">
        <v>2</v>
      </c>
      <c r="F249" s="50">
        <v>0</v>
      </c>
      <c r="G249" s="50">
        <v>18</v>
      </c>
      <c r="H249" s="50">
        <v>37</v>
      </c>
      <c r="I249" s="53">
        <f t="shared" si="62"/>
        <v>1.292824074074074E-2</v>
      </c>
      <c r="J249" s="54">
        <f t="shared" si="63"/>
        <v>6.4641203703703701E-3</v>
      </c>
      <c r="K249" s="50" t="s">
        <v>550</v>
      </c>
      <c r="L249" s="50" t="s">
        <v>380</v>
      </c>
      <c r="M249" s="55">
        <f t="shared" si="64"/>
        <v>6.445837063563121</v>
      </c>
      <c r="N249" s="50">
        <v>0</v>
      </c>
      <c r="R249" s="50" t="s">
        <v>51</v>
      </c>
      <c r="S249" s="151">
        <f t="shared" si="65"/>
        <v>0.16935995370370369</v>
      </c>
      <c r="T249" s="151">
        <f t="shared" si="66"/>
        <v>8.4679976851851843E-2</v>
      </c>
      <c r="V249" s="393">
        <f t="shared" si="79"/>
        <v>0</v>
      </c>
      <c r="W249" s="393">
        <f t="shared" si="80"/>
        <v>0</v>
      </c>
      <c r="X249" s="53">
        <f t="shared" si="67"/>
        <v>0.16935995370370369</v>
      </c>
      <c r="Y249" s="53">
        <f t="shared" si="68"/>
        <v>0.20574913370370371</v>
      </c>
      <c r="Z249" s="53">
        <f t="shared" si="69"/>
        <v>8.4679976851851843E-2</v>
      </c>
      <c r="AA249" s="53">
        <f t="shared" si="70"/>
        <v>0.10287456685185185</v>
      </c>
      <c r="AB249" s="50">
        <f t="shared" si="71"/>
        <v>1189</v>
      </c>
      <c r="AC249" s="50">
        <f t="shared" si="72"/>
        <v>2004</v>
      </c>
      <c r="AD249" s="50">
        <f t="shared" si="73"/>
        <v>7</v>
      </c>
      <c r="AE249" s="56">
        <f t="shared" si="74"/>
        <v>200407</v>
      </c>
      <c r="AF249" s="56">
        <f t="shared" si="75"/>
        <v>30</v>
      </c>
      <c r="AG249" s="58">
        <f t="shared" si="82"/>
        <v>2</v>
      </c>
      <c r="AH249" s="56">
        <f t="shared" si="76"/>
        <v>20</v>
      </c>
      <c r="AI249" s="53">
        <f t="shared" si="77"/>
        <v>0.1875545437037037</v>
      </c>
      <c r="AJ249" s="56">
        <f t="shared" si="78"/>
        <v>8.5399999999999991</v>
      </c>
    </row>
    <row r="250" spans="1:36" x14ac:dyDescent="0.25">
      <c r="A250" s="50">
        <v>249</v>
      </c>
      <c r="B250" s="51">
        <v>38190</v>
      </c>
      <c r="C250" s="52" t="s">
        <v>1</v>
      </c>
      <c r="D250" s="50" t="s">
        <v>1225</v>
      </c>
      <c r="E250" s="50">
        <v>0.27</v>
      </c>
      <c r="F250" s="50">
        <v>0</v>
      </c>
      <c r="G250" s="50">
        <v>10</v>
      </c>
      <c r="H250" s="50">
        <v>31</v>
      </c>
      <c r="I250" s="53">
        <f t="shared" si="62"/>
        <v>7.3032407407407412E-3</v>
      </c>
      <c r="J250" s="54">
        <f t="shared" si="63"/>
        <v>2.7049039780521263E-2</v>
      </c>
      <c r="K250" s="50" t="s">
        <v>561</v>
      </c>
      <c r="L250" s="50" t="s">
        <v>509</v>
      </c>
      <c r="M250" s="55">
        <f t="shared" si="64"/>
        <v>1.5404120443740106</v>
      </c>
      <c r="N250" s="50">
        <v>0</v>
      </c>
      <c r="R250" s="50" t="s">
        <v>51</v>
      </c>
      <c r="S250" s="151">
        <f t="shared" si="65"/>
        <v>6.4917695473251033E-2</v>
      </c>
      <c r="T250" s="151">
        <f t="shared" si="66"/>
        <v>3.2458847736625517E-2</v>
      </c>
      <c r="V250" s="393">
        <f t="shared" si="79"/>
        <v>0</v>
      </c>
      <c r="W250" s="393">
        <f t="shared" si="80"/>
        <v>0</v>
      </c>
      <c r="X250" s="53">
        <f t="shared" si="67"/>
        <v>0.70868484224965711</v>
      </c>
      <c r="Y250" s="53">
        <f t="shared" si="68"/>
        <v>0.74507402224965702</v>
      </c>
      <c r="Z250" s="53">
        <f t="shared" si="69"/>
        <v>0.35434242112482855</v>
      </c>
      <c r="AA250" s="53">
        <f t="shared" si="70"/>
        <v>0.37253701112482851</v>
      </c>
      <c r="AB250" s="50">
        <f t="shared" si="71"/>
        <v>3946</v>
      </c>
      <c r="AC250" s="50">
        <f t="shared" si="72"/>
        <v>2004</v>
      </c>
      <c r="AD250" s="50">
        <f t="shared" si="73"/>
        <v>7</v>
      </c>
      <c r="AE250" s="56">
        <f t="shared" si="74"/>
        <v>200407</v>
      </c>
      <c r="AF250" s="56">
        <f t="shared" si="75"/>
        <v>30</v>
      </c>
      <c r="AG250" s="58">
        <f t="shared" si="82"/>
        <v>1</v>
      </c>
      <c r="AH250" s="56">
        <f t="shared" si="76"/>
        <v>22</v>
      </c>
      <c r="AI250" s="53">
        <f t="shared" si="77"/>
        <v>0.72687943224965701</v>
      </c>
      <c r="AJ250" s="56">
        <f t="shared" si="78"/>
        <v>12.609000000000002</v>
      </c>
    </row>
    <row r="251" spans="1:36" x14ac:dyDescent="0.25">
      <c r="A251" s="50">
        <v>250</v>
      </c>
      <c r="B251" s="51">
        <v>38193</v>
      </c>
      <c r="C251" s="52" t="s">
        <v>0</v>
      </c>
      <c r="D251" s="50" t="s">
        <v>1223</v>
      </c>
      <c r="E251" s="50">
        <v>5</v>
      </c>
      <c r="F251" s="50">
        <v>0</v>
      </c>
      <c r="G251" s="50">
        <v>56</v>
      </c>
      <c r="H251" s="50">
        <v>42</v>
      </c>
      <c r="I251" s="53">
        <f t="shared" si="62"/>
        <v>3.9375E-2</v>
      </c>
      <c r="J251" s="54">
        <f t="shared" si="63"/>
        <v>7.8750000000000001E-3</v>
      </c>
      <c r="K251" s="50" t="s">
        <v>549</v>
      </c>
      <c r="L251" s="50" t="s">
        <v>56</v>
      </c>
      <c r="M251" s="55">
        <f t="shared" si="64"/>
        <v>5.2910052910052947</v>
      </c>
      <c r="N251" s="50">
        <v>0</v>
      </c>
      <c r="R251" s="50" t="s">
        <v>56</v>
      </c>
      <c r="S251" s="151">
        <f t="shared" si="65"/>
        <v>0.20632500000000001</v>
      </c>
      <c r="T251" s="151">
        <f t="shared" si="66"/>
        <v>0.1031625</v>
      </c>
      <c r="V251" s="393">
        <f t="shared" si="79"/>
        <v>0</v>
      </c>
      <c r="W251" s="393">
        <f t="shared" si="80"/>
        <v>0</v>
      </c>
      <c r="X251" s="53">
        <f t="shared" si="67"/>
        <v>0.20632500000000001</v>
      </c>
      <c r="Y251" s="53">
        <f t="shared" si="68"/>
        <v>0.24271418</v>
      </c>
      <c r="Z251" s="53">
        <f t="shared" si="69"/>
        <v>0.1031625</v>
      </c>
      <c r="AA251" s="53">
        <f t="shared" si="70"/>
        <v>0.12135709</v>
      </c>
      <c r="AB251" s="50">
        <f t="shared" si="71"/>
        <v>2721</v>
      </c>
      <c r="AC251" s="50">
        <f t="shared" si="72"/>
        <v>2004</v>
      </c>
      <c r="AD251" s="50">
        <f t="shared" si="73"/>
        <v>7</v>
      </c>
      <c r="AE251" s="56">
        <f t="shared" si="74"/>
        <v>200407</v>
      </c>
      <c r="AF251" s="56">
        <f t="shared" si="75"/>
        <v>31</v>
      </c>
      <c r="AG251" s="58">
        <f t="shared" si="82"/>
        <v>2</v>
      </c>
      <c r="AH251" s="56">
        <f t="shared" si="76"/>
        <v>25</v>
      </c>
      <c r="AI251" s="53">
        <f t="shared" si="77"/>
        <v>0.22451958999999999</v>
      </c>
      <c r="AJ251" s="56">
        <f t="shared" si="78"/>
        <v>21.349999999999998</v>
      </c>
    </row>
    <row r="252" spans="1:36" x14ac:dyDescent="0.25">
      <c r="A252" s="50">
        <v>251</v>
      </c>
      <c r="B252" s="51">
        <v>38196</v>
      </c>
      <c r="C252" s="52" t="s">
        <v>6</v>
      </c>
      <c r="D252" s="50" t="s">
        <v>1223</v>
      </c>
      <c r="E252" s="50">
        <v>2</v>
      </c>
      <c r="F252" s="50">
        <v>0</v>
      </c>
      <c r="G252" s="50">
        <v>17</v>
      </c>
      <c r="H252" s="50">
        <v>54</v>
      </c>
      <c r="I252" s="53">
        <f t="shared" si="62"/>
        <v>1.2430555555555554E-2</v>
      </c>
      <c r="J252" s="54">
        <f t="shared" si="63"/>
        <v>6.215277777777777E-3</v>
      </c>
      <c r="K252" s="50" t="s">
        <v>549</v>
      </c>
      <c r="L252" s="50" t="s">
        <v>380</v>
      </c>
      <c r="M252" s="55">
        <f t="shared" si="64"/>
        <v>6.7039106145251459</v>
      </c>
      <c r="N252" s="50">
        <v>0</v>
      </c>
      <c r="R252" s="50" t="s">
        <v>51</v>
      </c>
      <c r="S252" s="151">
        <f t="shared" si="65"/>
        <v>0.16284027777777776</v>
      </c>
      <c r="T252" s="151">
        <f t="shared" si="66"/>
        <v>8.1420138888888882E-2</v>
      </c>
      <c r="V252" s="393">
        <f t="shared" si="79"/>
        <v>0</v>
      </c>
      <c r="W252" s="393">
        <f t="shared" si="80"/>
        <v>0</v>
      </c>
      <c r="X252" s="53">
        <f t="shared" si="67"/>
        <v>0.16284027777777776</v>
      </c>
      <c r="Y252" s="53">
        <f t="shared" si="68"/>
        <v>0.19922945777777776</v>
      </c>
      <c r="Z252" s="53">
        <f t="shared" si="69"/>
        <v>8.1420138888888882E-2</v>
      </c>
      <c r="AA252" s="53">
        <f t="shared" si="70"/>
        <v>9.9614728888888879E-2</v>
      </c>
      <c r="AB252" s="50">
        <f t="shared" si="71"/>
        <v>1060</v>
      </c>
      <c r="AC252" s="50">
        <f t="shared" si="72"/>
        <v>2004</v>
      </c>
      <c r="AD252" s="50">
        <f t="shared" si="73"/>
        <v>7</v>
      </c>
      <c r="AE252" s="56">
        <f t="shared" si="74"/>
        <v>200407</v>
      </c>
      <c r="AF252" s="56">
        <f t="shared" si="75"/>
        <v>31</v>
      </c>
      <c r="AG252" s="58">
        <f t="shared" si="82"/>
        <v>2</v>
      </c>
      <c r="AH252" s="56">
        <f t="shared" si="76"/>
        <v>28</v>
      </c>
      <c r="AI252" s="53">
        <f t="shared" si="77"/>
        <v>0.18103486777777777</v>
      </c>
      <c r="AJ252" s="56">
        <f t="shared" si="78"/>
        <v>8.5399999999999991</v>
      </c>
    </row>
    <row r="253" spans="1:36" x14ac:dyDescent="0.25">
      <c r="A253" s="50">
        <v>252</v>
      </c>
      <c r="B253" s="51">
        <v>38197</v>
      </c>
      <c r="C253" s="52" t="s">
        <v>1</v>
      </c>
      <c r="D253" s="50" t="s">
        <v>1224</v>
      </c>
      <c r="E253" s="50">
        <v>12.6</v>
      </c>
      <c r="F253" s="50">
        <v>0</v>
      </c>
      <c r="G253" s="50">
        <v>51</v>
      </c>
      <c r="H253" s="50">
        <v>50</v>
      </c>
      <c r="I253" s="53">
        <f t="shared" si="62"/>
        <v>3.5995370370370372E-2</v>
      </c>
      <c r="J253" s="54">
        <f t="shared" si="63"/>
        <v>2.8567754262198708E-3</v>
      </c>
      <c r="K253" s="50" t="s">
        <v>33</v>
      </c>
      <c r="L253" s="50" t="s">
        <v>57</v>
      </c>
      <c r="M253" s="55">
        <f t="shared" si="64"/>
        <v>14.585209003215445</v>
      </c>
      <c r="N253" s="50">
        <v>0</v>
      </c>
      <c r="R253" s="50" t="s">
        <v>57</v>
      </c>
      <c r="S253" s="151">
        <f t="shared" si="65"/>
        <v>0.31995884773662553</v>
      </c>
      <c r="T253" s="151">
        <f t="shared" si="66"/>
        <v>0.15997942386831276</v>
      </c>
      <c r="V253" s="393">
        <f t="shared" si="79"/>
        <v>0</v>
      </c>
      <c r="W253" s="393">
        <f t="shared" si="80"/>
        <v>0</v>
      </c>
      <c r="X253" s="53">
        <f t="shared" si="67"/>
        <v>7.4847516166960615E-2</v>
      </c>
      <c r="Y253" s="53">
        <f t="shared" si="68"/>
        <v>0.11123669616696062</v>
      </c>
      <c r="Z253" s="53">
        <f t="shared" si="69"/>
        <v>3.7423758083480307E-2</v>
      </c>
      <c r="AA253" s="53">
        <f t="shared" si="70"/>
        <v>5.5618348083480311E-2</v>
      </c>
      <c r="AB253" s="50">
        <f t="shared" si="71"/>
        <v>662</v>
      </c>
      <c r="AC253" s="50">
        <f t="shared" si="72"/>
        <v>2004</v>
      </c>
      <c r="AD253" s="50">
        <f t="shared" si="73"/>
        <v>7</v>
      </c>
      <c r="AE253" s="56">
        <f t="shared" si="74"/>
        <v>200407</v>
      </c>
      <c r="AF253" s="56">
        <f t="shared" si="75"/>
        <v>31</v>
      </c>
      <c r="AG253" s="58">
        <f t="shared" si="82"/>
        <v>0</v>
      </c>
      <c r="AH253" s="56">
        <f t="shared" si="76"/>
        <v>29</v>
      </c>
      <c r="AI253" s="53">
        <f t="shared" si="77"/>
        <v>9.3042106166960625E-2</v>
      </c>
      <c r="AJ253" s="56">
        <f t="shared" si="78"/>
        <v>12.6</v>
      </c>
    </row>
    <row r="254" spans="1:36" x14ac:dyDescent="0.25">
      <c r="A254" s="50">
        <v>253</v>
      </c>
      <c r="B254" s="51">
        <v>38199</v>
      </c>
      <c r="C254" s="52" t="s">
        <v>5</v>
      </c>
      <c r="D254" s="50" t="s">
        <v>1224</v>
      </c>
      <c r="E254" s="50">
        <v>20</v>
      </c>
      <c r="F254" s="50">
        <v>1</v>
      </c>
      <c r="G254" s="50">
        <v>43</v>
      </c>
      <c r="H254" s="50">
        <v>10</v>
      </c>
      <c r="I254" s="53">
        <f t="shared" si="62"/>
        <v>7.1643518518518523E-2</v>
      </c>
      <c r="J254" s="54">
        <f t="shared" si="63"/>
        <v>3.5821759259259262E-3</v>
      </c>
      <c r="K254" s="50" t="s">
        <v>33</v>
      </c>
      <c r="L254" s="50" t="s">
        <v>315</v>
      </c>
      <c r="M254" s="55">
        <f t="shared" si="64"/>
        <v>11.631663974151866</v>
      </c>
      <c r="N254" s="50">
        <v>0</v>
      </c>
      <c r="R254" s="50" t="s">
        <v>58</v>
      </c>
      <c r="S254" s="151">
        <f t="shared" si="65"/>
        <v>0.40120370370370373</v>
      </c>
      <c r="T254" s="151">
        <f t="shared" si="66"/>
        <v>0.20060185185185186</v>
      </c>
      <c r="V254" s="393">
        <f t="shared" si="79"/>
        <v>0</v>
      </c>
      <c r="W254" s="393">
        <f t="shared" si="80"/>
        <v>0</v>
      </c>
      <c r="X254" s="53">
        <f t="shared" si="67"/>
        <v>9.3853009259259268E-2</v>
      </c>
      <c r="Y254" s="53">
        <f t="shared" si="68"/>
        <v>0.13024218925925926</v>
      </c>
      <c r="Z254" s="53">
        <f t="shared" si="69"/>
        <v>4.6926504629629634E-2</v>
      </c>
      <c r="AA254" s="53">
        <f t="shared" si="70"/>
        <v>6.5121094629629631E-2</v>
      </c>
      <c r="AB254" s="50">
        <f t="shared" si="71"/>
        <v>899</v>
      </c>
      <c r="AC254" s="50">
        <f t="shared" si="72"/>
        <v>2004</v>
      </c>
      <c r="AD254" s="50">
        <f t="shared" si="73"/>
        <v>7</v>
      </c>
      <c r="AE254" s="56">
        <f t="shared" si="74"/>
        <v>200407</v>
      </c>
      <c r="AF254" s="56">
        <f t="shared" si="75"/>
        <v>31</v>
      </c>
      <c r="AG254" s="58">
        <f t="shared" si="82"/>
        <v>1</v>
      </c>
      <c r="AH254" s="56">
        <f t="shared" si="76"/>
        <v>31</v>
      </c>
      <c r="AI254" s="53">
        <f t="shared" si="77"/>
        <v>0.11204759925925926</v>
      </c>
      <c r="AJ254" s="56">
        <f t="shared" si="78"/>
        <v>20</v>
      </c>
    </row>
    <row r="255" spans="1:36" x14ac:dyDescent="0.25">
      <c r="A255" s="50">
        <v>254</v>
      </c>
      <c r="B255" s="51">
        <v>38199</v>
      </c>
      <c r="C255" s="52" t="s">
        <v>5</v>
      </c>
      <c r="D255" s="50" t="s">
        <v>1223</v>
      </c>
      <c r="E255" s="50">
        <v>1</v>
      </c>
      <c r="F255" s="50">
        <v>0</v>
      </c>
      <c r="G255" s="50">
        <v>10</v>
      </c>
      <c r="H255" s="50">
        <v>7</v>
      </c>
      <c r="I255" s="53">
        <f t="shared" si="62"/>
        <v>7.0254629629629634E-3</v>
      </c>
      <c r="J255" s="54">
        <f t="shared" si="63"/>
        <v>7.0254629629629634E-3</v>
      </c>
      <c r="K255" s="50" t="s">
        <v>549</v>
      </c>
      <c r="L255" s="50" t="s">
        <v>509</v>
      </c>
      <c r="M255" s="55">
        <f t="shared" si="64"/>
        <v>5.9308072487644194</v>
      </c>
      <c r="N255" s="50">
        <v>0</v>
      </c>
      <c r="S255" s="151">
        <f t="shared" si="65"/>
        <v>0.18406712962962962</v>
      </c>
      <c r="T255" s="151">
        <f t="shared" si="66"/>
        <v>9.2033564814814811E-2</v>
      </c>
      <c r="V255" s="393">
        <f t="shared" si="79"/>
        <v>0</v>
      </c>
      <c r="W255" s="393">
        <f t="shared" si="80"/>
        <v>0</v>
      </c>
      <c r="X255" s="53">
        <f t="shared" si="67"/>
        <v>0.18406712962962962</v>
      </c>
      <c r="Y255" s="53">
        <f t="shared" si="68"/>
        <v>0.22045630962962962</v>
      </c>
      <c r="Z255" s="53">
        <f t="shared" si="69"/>
        <v>9.2033564814814811E-2</v>
      </c>
      <c r="AA255" s="53">
        <f t="shared" si="70"/>
        <v>0.11022815481481481</v>
      </c>
      <c r="AB255" s="50">
        <f t="shared" si="71"/>
        <v>1816</v>
      </c>
      <c r="AC255" s="50">
        <f t="shared" si="72"/>
        <v>2004</v>
      </c>
      <c r="AD255" s="50">
        <f t="shared" si="73"/>
        <v>7</v>
      </c>
      <c r="AE255" s="56">
        <f t="shared" si="74"/>
        <v>200407</v>
      </c>
      <c r="AF255" s="56">
        <f t="shared" si="75"/>
        <v>31</v>
      </c>
      <c r="AG255" s="58">
        <f t="shared" si="82"/>
        <v>0</v>
      </c>
      <c r="AH255" s="56">
        <f t="shared" si="76"/>
        <v>31</v>
      </c>
      <c r="AI255" s="53">
        <f t="shared" si="77"/>
        <v>0.20226171962962963</v>
      </c>
      <c r="AJ255" s="56">
        <f t="shared" si="78"/>
        <v>4.2699999999999996</v>
      </c>
    </row>
    <row r="256" spans="1:36" x14ac:dyDescent="0.25">
      <c r="A256" s="50">
        <v>255</v>
      </c>
      <c r="B256" s="51">
        <v>38200</v>
      </c>
      <c r="C256" s="52" t="s">
        <v>0</v>
      </c>
      <c r="D256" s="50" t="s">
        <v>1223</v>
      </c>
      <c r="E256" s="50">
        <v>2.5</v>
      </c>
      <c r="F256" s="50">
        <v>0</v>
      </c>
      <c r="G256" s="50">
        <v>31</v>
      </c>
      <c r="H256" s="50">
        <v>0</v>
      </c>
      <c r="I256" s="53">
        <f t="shared" si="62"/>
        <v>2.1527777777777781E-2</v>
      </c>
      <c r="J256" s="54">
        <f t="shared" si="63"/>
        <v>8.6111111111111128E-3</v>
      </c>
      <c r="K256" s="50" t="s">
        <v>550</v>
      </c>
      <c r="L256" s="50" t="s">
        <v>509</v>
      </c>
      <c r="M256" s="55">
        <f t="shared" si="64"/>
        <v>4.8387096774193576</v>
      </c>
      <c r="N256" s="50">
        <v>0</v>
      </c>
      <c r="S256" s="151">
        <f t="shared" si="65"/>
        <v>0.22561111111111115</v>
      </c>
      <c r="T256" s="151">
        <f t="shared" si="66"/>
        <v>0.11280555555555558</v>
      </c>
      <c r="V256" s="393">
        <f t="shared" si="79"/>
        <v>0</v>
      </c>
      <c r="W256" s="393">
        <f t="shared" si="80"/>
        <v>0</v>
      </c>
      <c r="X256" s="53">
        <f t="shared" si="67"/>
        <v>0.22561111111111115</v>
      </c>
      <c r="Y256" s="53">
        <f t="shared" si="68"/>
        <v>0.26200029111111117</v>
      </c>
      <c r="Z256" s="53">
        <f t="shared" si="69"/>
        <v>0.11280555555555558</v>
      </c>
      <c r="AA256" s="53">
        <f t="shared" si="70"/>
        <v>0.13100014555555559</v>
      </c>
      <c r="AB256" s="50">
        <f t="shared" si="71"/>
        <v>3126</v>
      </c>
      <c r="AC256" s="50">
        <f t="shared" si="72"/>
        <v>2004</v>
      </c>
      <c r="AD256" s="50">
        <f t="shared" si="73"/>
        <v>8</v>
      </c>
      <c r="AE256" s="56">
        <f t="shared" si="74"/>
        <v>200408</v>
      </c>
      <c r="AF256" s="56">
        <f t="shared" si="75"/>
        <v>32</v>
      </c>
      <c r="AG256" s="58">
        <f t="shared" si="82"/>
        <v>0</v>
      </c>
      <c r="AH256" s="56">
        <f t="shared" si="76"/>
        <v>1</v>
      </c>
      <c r="AI256" s="53">
        <f t="shared" si="77"/>
        <v>0.24380570111111116</v>
      </c>
      <c r="AJ256" s="56">
        <f t="shared" si="78"/>
        <v>10.674999999999999</v>
      </c>
    </row>
    <row r="257" spans="1:36" x14ac:dyDescent="0.25">
      <c r="A257" s="50">
        <v>256</v>
      </c>
      <c r="B257" s="51">
        <v>38202</v>
      </c>
      <c r="C257" s="52" t="s">
        <v>4</v>
      </c>
      <c r="D257" s="50" t="s">
        <v>1224</v>
      </c>
      <c r="E257" s="50">
        <v>32.1</v>
      </c>
      <c r="F257" s="50">
        <v>1</v>
      </c>
      <c r="G257" s="50">
        <v>58</v>
      </c>
      <c r="H257" s="50">
        <v>55</v>
      </c>
      <c r="I257" s="53">
        <f t="shared" si="62"/>
        <v>8.2581018518518512E-2</v>
      </c>
      <c r="J257" s="54">
        <f t="shared" si="63"/>
        <v>2.5726173993307947E-3</v>
      </c>
      <c r="K257" s="50" t="s">
        <v>33</v>
      </c>
      <c r="L257" s="50" t="str">
        <f>R257</f>
        <v>Ridgefield to Work &amp; Back</v>
      </c>
      <c r="M257" s="55">
        <f t="shared" si="64"/>
        <v>16.196215837421178</v>
      </c>
      <c r="N257" s="50">
        <v>0</v>
      </c>
      <c r="R257" s="50" t="s">
        <v>59</v>
      </c>
      <c r="S257" s="151">
        <f t="shared" si="65"/>
        <v>0.28813314872504903</v>
      </c>
      <c r="T257" s="151">
        <f t="shared" si="66"/>
        <v>0.14406657436252451</v>
      </c>
      <c r="V257" s="393">
        <f t="shared" si="79"/>
        <v>0</v>
      </c>
      <c r="W257" s="393">
        <f t="shared" si="80"/>
        <v>0</v>
      </c>
      <c r="X257" s="53">
        <f t="shared" si="67"/>
        <v>6.7402575862466813E-2</v>
      </c>
      <c r="Y257" s="53">
        <f t="shared" si="68"/>
        <v>0.10379175586246681</v>
      </c>
      <c r="Z257" s="53">
        <f t="shared" si="69"/>
        <v>3.3701287931233406E-2</v>
      </c>
      <c r="AA257" s="53">
        <f t="shared" si="70"/>
        <v>5.1895877931233403E-2</v>
      </c>
      <c r="AB257" s="50">
        <f t="shared" si="71"/>
        <v>447</v>
      </c>
      <c r="AC257" s="50">
        <f t="shared" si="72"/>
        <v>2004</v>
      </c>
      <c r="AD257" s="50">
        <f t="shared" si="73"/>
        <v>8</v>
      </c>
      <c r="AE257" s="56">
        <f t="shared" si="74"/>
        <v>200408</v>
      </c>
      <c r="AF257" s="56">
        <f t="shared" si="75"/>
        <v>32</v>
      </c>
      <c r="AG257" s="58">
        <f t="shared" si="82"/>
        <v>1</v>
      </c>
      <c r="AH257" s="56">
        <f t="shared" si="76"/>
        <v>3</v>
      </c>
      <c r="AI257" s="53">
        <f t="shared" si="77"/>
        <v>8.5597165862466809E-2</v>
      </c>
      <c r="AJ257" s="56">
        <f t="shared" si="78"/>
        <v>32.1</v>
      </c>
    </row>
    <row r="258" spans="1:36" x14ac:dyDescent="0.25">
      <c r="A258" s="50">
        <v>257</v>
      </c>
      <c r="B258" s="51">
        <v>38206</v>
      </c>
      <c r="C258" s="52" t="s">
        <v>5</v>
      </c>
      <c r="D258" s="50" t="s">
        <v>1225</v>
      </c>
      <c r="E258" s="50">
        <v>0.5</v>
      </c>
      <c r="F258" s="50">
        <v>0</v>
      </c>
      <c r="G258" s="50">
        <v>17</v>
      </c>
      <c r="H258" s="50">
        <v>29</v>
      </c>
      <c r="I258" s="53">
        <f t="shared" ref="I258:I321" si="83">IF(E258&gt;0,TIME(F258,G258,H258),"")</f>
        <v>1.2141203703703704E-2</v>
      </c>
      <c r="J258" s="54">
        <f t="shared" ref="J258:J321" si="84">IF(E258&gt;0,TIME(F258,G258,H258)/E258,"")</f>
        <v>2.4282407407407409E-2</v>
      </c>
      <c r="K258" s="50" t="s">
        <v>561</v>
      </c>
      <c r="L258" s="50" t="s">
        <v>509</v>
      </c>
      <c r="M258" s="55">
        <f t="shared" ref="M258:M321" si="85">IF(D258&gt;0,0.0416666666666667/J258,"")</f>
        <v>1.7159199237368936</v>
      </c>
      <c r="N258" s="50">
        <v>0</v>
      </c>
      <c r="R258" s="50" t="s">
        <v>60</v>
      </c>
      <c r="S258" s="151">
        <f t="shared" ref="S258:S321" si="86">IF("1-Swim"=D258,J258*2.4,IF("2-Bike"=D258,J258*112,IF("3-Run"=D258,J258*26.2,0)))</f>
        <v>5.8277777777777776E-2</v>
      </c>
      <c r="T258" s="151">
        <f t="shared" ref="T258:T321" si="87">S258/2</f>
        <v>2.9138888888888888E-2</v>
      </c>
      <c r="V258" s="393">
        <f t="shared" si="79"/>
        <v>0</v>
      </c>
      <c r="W258" s="393">
        <f t="shared" si="80"/>
        <v>0</v>
      </c>
      <c r="X258" s="53">
        <f t="shared" ref="X258:X321" si="88">J258*26.2</f>
        <v>0.63619907407407406</v>
      </c>
      <c r="Y258" s="53">
        <f t="shared" ref="Y258:Y321" si="89">(J258+0.0013889)*26.2</f>
        <v>0.67258825407407408</v>
      </c>
      <c r="Z258" s="53">
        <f t="shared" ref="Z258:Z321" si="90">X258/2</f>
        <v>0.31809953703703703</v>
      </c>
      <c r="AA258" s="53">
        <f t="shared" ref="AA258:AA321" si="91">Y258/2</f>
        <v>0.33629412703703704</v>
      </c>
      <c r="AB258" s="50">
        <f t="shared" ref="AB258:AB321" si="92">RANK(J258,J:J,1)</f>
        <v>3787</v>
      </c>
      <c r="AC258" s="50">
        <f t="shared" ref="AC258:AC321" si="93">YEAR(B258)</f>
        <v>2004</v>
      </c>
      <c r="AD258" s="50">
        <f t="shared" ref="AD258:AD321" si="94">MONTH(B258)</f>
        <v>8</v>
      </c>
      <c r="AE258" s="56">
        <f t="shared" ref="AE258:AE321" si="95">AC258*100+AD258</f>
        <v>200408</v>
      </c>
      <c r="AF258" s="56">
        <f t="shared" ref="AF258:AF321" si="96">WEEKNUM(B258,1)</f>
        <v>32</v>
      </c>
      <c r="AG258" s="58">
        <f t="shared" si="82"/>
        <v>3</v>
      </c>
      <c r="AH258" s="56">
        <f t="shared" ref="AH258:AH321" si="97">DAY(B258)</f>
        <v>7</v>
      </c>
      <c r="AI258" s="53">
        <f t="shared" ref="AI258:AI321" si="98">Z258+AA258</f>
        <v>0.65439366407407407</v>
      </c>
      <c r="AJ258" s="56">
        <f t="shared" ref="AJ258:AJ321" si="99">IF("1-Swim"=D258,E258*46.7,IF("2-Bike"=D258,E258,IF("3-Run"=D258,E258*4.27,0)))</f>
        <v>23.35</v>
      </c>
    </row>
    <row r="259" spans="1:36" x14ac:dyDescent="0.25">
      <c r="A259" s="50">
        <v>258</v>
      </c>
      <c r="B259" s="51">
        <v>38206</v>
      </c>
      <c r="C259" s="52" t="s">
        <v>5</v>
      </c>
      <c r="D259" s="50" t="s">
        <v>1224</v>
      </c>
      <c r="E259" s="50">
        <v>10</v>
      </c>
      <c r="F259" s="50">
        <v>0</v>
      </c>
      <c r="G259" s="50">
        <v>34</v>
      </c>
      <c r="H259" s="50">
        <v>9</v>
      </c>
      <c r="I259" s="53">
        <f t="shared" si="83"/>
        <v>2.3715277777777776E-2</v>
      </c>
      <c r="J259" s="54">
        <f t="shared" si="84"/>
        <v>2.3715277777777775E-3</v>
      </c>
      <c r="K259" s="50" t="s">
        <v>33</v>
      </c>
      <c r="L259" s="50" t="s">
        <v>60</v>
      </c>
      <c r="M259" s="55">
        <f t="shared" si="85"/>
        <v>17.569546120058579</v>
      </c>
      <c r="N259" s="50">
        <v>0</v>
      </c>
      <c r="R259" s="50" t="s">
        <v>60</v>
      </c>
      <c r="S259" s="151">
        <f t="shared" si="86"/>
        <v>0.26561111111111108</v>
      </c>
      <c r="T259" s="151">
        <f t="shared" si="87"/>
        <v>0.13280555555555554</v>
      </c>
      <c r="V259" s="393">
        <f t="shared" ref="V259:V322" si="100">U259*0.000568182</f>
        <v>0</v>
      </c>
      <c r="W259" s="393">
        <f t="shared" ref="W259:W322" si="101">U259*0.0006213713910761</f>
        <v>0</v>
      </c>
      <c r="X259" s="53">
        <f t="shared" si="88"/>
        <v>6.2134027777777767E-2</v>
      </c>
      <c r="Y259" s="53">
        <f t="shared" si="89"/>
        <v>9.852320777777776E-2</v>
      </c>
      <c r="Z259" s="53">
        <f t="shared" si="90"/>
        <v>3.1067013888888884E-2</v>
      </c>
      <c r="AA259" s="53">
        <f t="shared" si="91"/>
        <v>4.926160388888888E-2</v>
      </c>
      <c r="AB259" s="50">
        <f t="shared" si="92"/>
        <v>332</v>
      </c>
      <c r="AC259" s="50">
        <f t="shared" si="93"/>
        <v>2004</v>
      </c>
      <c r="AD259" s="50">
        <f t="shared" si="94"/>
        <v>8</v>
      </c>
      <c r="AE259" s="56">
        <f t="shared" si="95"/>
        <v>200408</v>
      </c>
      <c r="AF259" s="56">
        <f t="shared" si="96"/>
        <v>32</v>
      </c>
      <c r="AG259" s="58">
        <f t="shared" si="82"/>
        <v>0</v>
      </c>
      <c r="AH259" s="56">
        <f t="shared" si="97"/>
        <v>7</v>
      </c>
      <c r="AI259" s="53">
        <f t="shared" si="98"/>
        <v>8.0328617777777764E-2</v>
      </c>
      <c r="AJ259" s="56">
        <f t="shared" si="99"/>
        <v>10</v>
      </c>
    </row>
    <row r="260" spans="1:36" x14ac:dyDescent="0.25">
      <c r="A260" s="50">
        <v>259</v>
      </c>
      <c r="B260" s="51">
        <v>38206</v>
      </c>
      <c r="C260" s="52" t="s">
        <v>5</v>
      </c>
      <c r="D260" s="50" t="s">
        <v>1223</v>
      </c>
      <c r="E260" s="50">
        <v>3.1</v>
      </c>
      <c r="F260" s="50">
        <v>0</v>
      </c>
      <c r="G260" s="50">
        <v>33</v>
      </c>
      <c r="H260" s="50">
        <v>40</v>
      </c>
      <c r="I260" s="53">
        <f t="shared" si="83"/>
        <v>2.3379629629629629E-2</v>
      </c>
      <c r="J260" s="54">
        <f t="shared" si="84"/>
        <v>7.5418160095579445E-3</v>
      </c>
      <c r="K260" s="50" t="s">
        <v>549</v>
      </c>
      <c r="L260" s="50" t="s">
        <v>105</v>
      </c>
      <c r="M260" s="55">
        <f t="shared" si="85"/>
        <v>5.5247524752475297</v>
      </c>
      <c r="N260" s="50">
        <v>0</v>
      </c>
      <c r="R260" s="50" t="s">
        <v>60</v>
      </c>
      <c r="S260" s="151">
        <f t="shared" si="86"/>
        <v>0.19759557945041814</v>
      </c>
      <c r="T260" s="151">
        <f t="shared" si="87"/>
        <v>9.879778972520907E-2</v>
      </c>
      <c r="V260" s="393">
        <f t="shared" si="100"/>
        <v>0</v>
      </c>
      <c r="W260" s="393">
        <f t="shared" si="101"/>
        <v>0</v>
      </c>
      <c r="X260" s="53">
        <f t="shared" si="88"/>
        <v>0.19759557945041814</v>
      </c>
      <c r="Y260" s="53">
        <f t="shared" si="89"/>
        <v>0.23398475945041813</v>
      </c>
      <c r="Z260" s="53">
        <f t="shared" si="90"/>
        <v>9.879778972520907E-2</v>
      </c>
      <c r="AA260" s="53">
        <f t="shared" si="91"/>
        <v>0.11699237972520907</v>
      </c>
      <c r="AB260" s="50">
        <f t="shared" si="92"/>
        <v>2419</v>
      </c>
      <c r="AC260" s="50">
        <f t="shared" si="93"/>
        <v>2004</v>
      </c>
      <c r="AD260" s="50">
        <f t="shared" si="94"/>
        <v>8</v>
      </c>
      <c r="AE260" s="56">
        <f t="shared" si="95"/>
        <v>200408</v>
      </c>
      <c r="AF260" s="56">
        <f t="shared" si="96"/>
        <v>32</v>
      </c>
      <c r="AG260" s="58">
        <f t="shared" si="82"/>
        <v>0</v>
      </c>
      <c r="AH260" s="56">
        <f t="shared" si="97"/>
        <v>7</v>
      </c>
      <c r="AI260" s="53">
        <f t="shared" si="98"/>
        <v>0.21579016945041812</v>
      </c>
      <c r="AJ260" s="56">
        <f t="shared" si="99"/>
        <v>13.236999999999998</v>
      </c>
    </row>
    <row r="261" spans="1:36" x14ac:dyDescent="0.25">
      <c r="A261" s="50">
        <v>260</v>
      </c>
      <c r="B261" s="51">
        <v>38207</v>
      </c>
      <c r="C261" s="52" t="s">
        <v>0</v>
      </c>
      <c r="D261" s="50" t="s">
        <v>1223</v>
      </c>
      <c r="E261" s="50">
        <v>7.5</v>
      </c>
      <c r="F261" s="50">
        <v>1</v>
      </c>
      <c r="G261" s="50">
        <v>22</v>
      </c>
      <c r="H261" s="50">
        <v>38</v>
      </c>
      <c r="I261" s="53">
        <f t="shared" si="83"/>
        <v>5.7384259259259253E-2</v>
      </c>
      <c r="J261" s="54">
        <f t="shared" si="84"/>
        <v>7.6512345679012337E-3</v>
      </c>
      <c r="K261" s="50" t="s">
        <v>549</v>
      </c>
      <c r="L261" s="50" t="s">
        <v>35</v>
      </c>
      <c r="M261" s="55">
        <f t="shared" si="85"/>
        <v>5.4457442517144061</v>
      </c>
      <c r="N261" s="50">
        <v>0</v>
      </c>
      <c r="S261" s="151">
        <f t="shared" si="86"/>
        <v>0.2004623456790123</v>
      </c>
      <c r="T261" s="151">
        <f t="shared" si="87"/>
        <v>0.10023117283950615</v>
      </c>
      <c r="V261" s="393">
        <f t="shared" si="100"/>
        <v>0</v>
      </c>
      <c r="W261" s="393">
        <f t="shared" si="101"/>
        <v>0</v>
      </c>
      <c r="X261" s="53">
        <f t="shared" si="88"/>
        <v>0.2004623456790123</v>
      </c>
      <c r="Y261" s="53">
        <f t="shared" si="89"/>
        <v>0.2368515256790123</v>
      </c>
      <c r="Z261" s="53">
        <f t="shared" si="90"/>
        <v>0.10023117283950615</v>
      </c>
      <c r="AA261" s="53">
        <f t="shared" si="91"/>
        <v>0.11842576283950615</v>
      </c>
      <c r="AB261" s="50">
        <f t="shared" si="92"/>
        <v>2521</v>
      </c>
      <c r="AC261" s="50">
        <f t="shared" si="93"/>
        <v>2004</v>
      </c>
      <c r="AD261" s="50">
        <f t="shared" si="94"/>
        <v>8</v>
      </c>
      <c r="AE261" s="56">
        <f t="shared" si="95"/>
        <v>200408</v>
      </c>
      <c r="AF261" s="56">
        <f t="shared" si="96"/>
        <v>33</v>
      </c>
      <c r="AG261" s="58">
        <f t="shared" si="82"/>
        <v>0</v>
      </c>
      <c r="AH261" s="56">
        <f t="shared" si="97"/>
        <v>8</v>
      </c>
      <c r="AI261" s="53">
        <f t="shared" si="98"/>
        <v>0.21865693567901229</v>
      </c>
      <c r="AJ261" s="56">
        <f t="shared" si="99"/>
        <v>32.024999999999999</v>
      </c>
    </row>
    <row r="262" spans="1:36" x14ac:dyDescent="0.25">
      <c r="A262" s="50">
        <v>261</v>
      </c>
      <c r="B262" s="51">
        <v>38213</v>
      </c>
      <c r="C262" s="52" t="s">
        <v>5</v>
      </c>
      <c r="D262" s="50" t="s">
        <v>1224</v>
      </c>
      <c r="E262" s="50">
        <v>20</v>
      </c>
      <c r="F262" s="50">
        <v>1</v>
      </c>
      <c r="G262" s="50">
        <v>17</v>
      </c>
      <c r="H262" s="50">
        <v>29</v>
      </c>
      <c r="I262" s="53">
        <f t="shared" si="83"/>
        <v>5.3807870370370374E-2</v>
      </c>
      <c r="J262" s="54">
        <f t="shared" si="84"/>
        <v>2.6903935185185186E-3</v>
      </c>
      <c r="K262" s="50" t="s">
        <v>33</v>
      </c>
      <c r="L262" s="50" t="s">
        <v>381</v>
      </c>
      <c r="M262" s="55">
        <f t="shared" si="85"/>
        <v>15.487201548720167</v>
      </c>
      <c r="N262" s="50">
        <v>0</v>
      </c>
      <c r="R262" s="50" t="s">
        <v>61</v>
      </c>
      <c r="S262" s="151">
        <f t="shared" si="86"/>
        <v>0.30132407407407408</v>
      </c>
      <c r="T262" s="151">
        <f t="shared" si="87"/>
        <v>0.15066203703703704</v>
      </c>
      <c r="V262" s="393">
        <f t="shared" si="100"/>
        <v>0</v>
      </c>
      <c r="W262" s="393">
        <f t="shared" si="101"/>
        <v>0</v>
      </c>
      <c r="X262" s="53">
        <f t="shared" si="88"/>
        <v>7.0488310185185185E-2</v>
      </c>
      <c r="Y262" s="53">
        <f t="shared" si="89"/>
        <v>0.10687749018518518</v>
      </c>
      <c r="Z262" s="53">
        <f t="shared" si="90"/>
        <v>3.5244155092592593E-2</v>
      </c>
      <c r="AA262" s="53">
        <f t="shared" si="91"/>
        <v>5.3438745092592589E-2</v>
      </c>
      <c r="AB262" s="50">
        <f t="shared" si="92"/>
        <v>531</v>
      </c>
      <c r="AC262" s="50">
        <f t="shared" si="93"/>
        <v>2004</v>
      </c>
      <c r="AD262" s="50">
        <f t="shared" si="94"/>
        <v>8</v>
      </c>
      <c r="AE262" s="56">
        <f t="shared" si="95"/>
        <v>200408</v>
      </c>
      <c r="AF262" s="56">
        <f t="shared" si="96"/>
        <v>33</v>
      </c>
      <c r="AG262" s="58">
        <f t="shared" si="82"/>
        <v>5</v>
      </c>
      <c r="AH262" s="56">
        <f t="shared" si="97"/>
        <v>14</v>
      </c>
      <c r="AI262" s="53">
        <f t="shared" si="98"/>
        <v>8.8682900185185182E-2</v>
      </c>
      <c r="AJ262" s="56">
        <f t="shared" si="99"/>
        <v>20</v>
      </c>
    </row>
    <row r="263" spans="1:36" x14ac:dyDescent="0.25">
      <c r="A263" s="50">
        <v>262</v>
      </c>
      <c r="B263" s="51">
        <v>38221</v>
      </c>
      <c r="C263" s="52" t="s">
        <v>0</v>
      </c>
      <c r="D263" s="50" t="s">
        <v>1223</v>
      </c>
      <c r="E263" s="50">
        <v>7.5</v>
      </c>
      <c r="F263" s="50">
        <v>1</v>
      </c>
      <c r="G263" s="50">
        <v>21</v>
      </c>
      <c r="H263" s="50">
        <v>18</v>
      </c>
      <c r="I263" s="53">
        <f t="shared" si="83"/>
        <v>5.6458333333333333E-2</v>
      </c>
      <c r="J263" s="54">
        <f t="shared" si="84"/>
        <v>7.5277777777777773E-3</v>
      </c>
      <c r="K263" s="50" t="s">
        <v>549</v>
      </c>
      <c r="L263" s="50" t="s">
        <v>35</v>
      </c>
      <c r="M263" s="55">
        <f t="shared" si="85"/>
        <v>5.5350553505535105</v>
      </c>
      <c r="N263" s="50">
        <v>0</v>
      </c>
      <c r="S263" s="151">
        <f t="shared" si="86"/>
        <v>0.19722777777777775</v>
      </c>
      <c r="T263" s="151">
        <f t="shared" si="87"/>
        <v>9.8613888888888876E-2</v>
      </c>
      <c r="V263" s="393">
        <f t="shared" si="100"/>
        <v>0</v>
      </c>
      <c r="W263" s="393">
        <f t="shared" si="101"/>
        <v>0</v>
      </c>
      <c r="X263" s="53">
        <f t="shared" si="88"/>
        <v>0.19722777777777775</v>
      </c>
      <c r="Y263" s="53">
        <f t="shared" si="89"/>
        <v>0.23361695777777777</v>
      </c>
      <c r="Z263" s="53">
        <f t="shared" si="90"/>
        <v>9.8613888888888876E-2</v>
      </c>
      <c r="AA263" s="53">
        <f t="shared" si="91"/>
        <v>0.11680847888888889</v>
      </c>
      <c r="AB263" s="50">
        <f t="shared" si="92"/>
        <v>2404</v>
      </c>
      <c r="AC263" s="50">
        <f t="shared" si="93"/>
        <v>2004</v>
      </c>
      <c r="AD263" s="50">
        <f t="shared" si="94"/>
        <v>8</v>
      </c>
      <c r="AE263" s="56">
        <f t="shared" si="95"/>
        <v>200408</v>
      </c>
      <c r="AF263" s="56">
        <f t="shared" si="96"/>
        <v>35</v>
      </c>
      <c r="AG263" s="58">
        <f t="shared" si="82"/>
        <v>7</v>
      </c>
      <c r="AH263" s="56">
        <f t="shared" si="97"/>
        <v>22</v>
      </c>
      <c r="AI263" s="53">
        <f t="shared" si="98"/>
        <v>0.21542236777777776</v>
      </c>
      <c r="AJ263" s="56">
        <f t="shared" si="99"/>
        <v>32.024999999999999</v>
      </c>
    </row>
    <row r="264" spans="1:36" x14ac:dyDescent="0.25">
      <c r="A264" s="50">
        <v>263</v>
      </c>
      <c r="B264" s="51">
        <v>38224</v>
      </c>
      <c r="C264" s="52" t="s">
        <v>6</v>
      </c>
      <c r="D264" s="50" t="s">
        <v>1223</v>
      </c>
      <c r="E264" s="50">
        <v>1.55</v>
      </c>
      <c r="F264" s="50">
        <v>0</v>
      </c>
      <c r="G264" s="50">
        <v>15</v>
      </c>
      <c r="H264" s="50">
        <v>0</v>
      </c>
      <c r="I264" s="53">
        <f t="shared" si="83"/>
        <v>1.0416666666666666E-2</v>
      </c>
      <c r="J264" s="54">
        <f t="shared" si="84"/>
        <v>6.720430107526881E-3</v>
      </c>
      <c r="K264" s="50" t="s">
        <v>550</v>
      </c>
      <c r="L264" s="50" t="s">
        <v>17</v>
      </c>
      <c r="M264" s="55">
        <f t="shared" si="85"/>
        <v>6.2000000000000055</v>
      </c>
      <c r="N264" s="50">
        <v>0</v>
      </c>
      <c r="R264" s="50" t="s">
        <v>62</v>
      </c>
      <c r="S264" s="151">
        <f t="shared" si="86"/>
        <v>0.17607526881720428</v>
      </c>
      <c r="T264" s="151">
        <f t="shared" si="87"/>
        <v>8.8037634408602142E-2</v>
      </c>
      <c r="V264" s="393">
        <f t="shared" si="100"/>
        <v>0</v>
      </c>
      <c r="W264" s="393">
        <f t="shared" si="101"/>
        <v>0</v>
      </c>
      <c r="X264" s="53">
        <f t="shared" si="88"/>
        <v>0.17607526881720428</v>
      </c>
      <c r="Y264" s="53">
        <f t="shared" si="89"/>
        <v>0.21246444881720428</v>
      </c>
      <c r="Z264" s="53">
        <f t="shared" si="90"/>
        <v>8.8037634408602142E-2</v>
      </c>
      <c r="AA264" s="53">
        <f t="shared" si="91"/>
        <v>0.10623222440860214</v>
      </c>
      <c r="AB264" s="50">
        <f t="shared" si="92"/>
        <v>1414</v>
      </c>
      <c r="AC264" s="50">
        <f t="shared" si="93"/>
        <v>2004</v>
      </c>
      <c r="AD264" s="50">
        <f t="shared" si="94"/>
        <v>8</v>
      </c>
      <c r="AE264" s="56">
        <f t="shared" si="95"/>
        <v>200408</v>
      </c>
      <c r="AF264" s="56">
        <f t="shared" si="96"/>
        <v>35</v>
      </c>
      <c r="AG264" s="58">
        <f t="shared" si="82"/>
        <v>2</v>
      </c>
      <c r="AH264" s="56">
        <f t="shared" si="97"/>
        <v>25</v>
      </c>
      <c r="AI264" s="53">
        <f t="shared" si="98"/>
        <v>0.19426985881720427</v>
      </c>
      <c r="AJ264" s="56">
        <f t="shared" si="99"/>
        <v>6.6184999999999992</v>
      </c>
    </row>
    <row r="265" spans="1:36" x14ac:dyDescent="0.25">
      <c r="A265" s="50">
        <v>264</v>
      </c>
      <c r="B265" s="51">
        <v>38227</v>
      </c>
      <c r="C265" s="52" t="s">
        <v>5</v>
      </c>
      <c r="D265" s="50" t="s">
        <v>1223</v>
      </c>
      <c r="E265" s="50">
        <v>3</v>
      </c>
      <c r="F265" s="50">
        <v>0</v>
      </c>
      <c r="G265" s="50">
        <v>29</v>
      </c>
      <c r="H265" s="50">
        <v>57</v>
      </c>
      <c r="I265" s="53">
        <f t="shared" si="83"/>
        <v>2.0798611111111111E-2</v>
      </c>
      <c r="J265" s="54">
        <f t="shared" si="84"/>
        <v>6.9328703703703705E-3</v>
      </c>
      <c r="K265" s="50" t="s">
        <v>550</v>
      </c>
      <c r="L265" s="50" t="s">
        <v>114</v>
      </c>
      <c r="M265" s="55">
        <f t="shared" si="85"/>
        <v>6.0100166944908224</v>
      </c>
      <c r="N265" s="50">
        <v>0</v>
      </c>
      <c r="R265" s="50" t="s">
        <v>63</v>
      </c>
      <c r="S265" s="151">
        <f t="shared" si="86"/>
        <v>0.18164120370370371</v>
      </c>
      <c r="T265" s="151">
        <f t="shared" si="87"/>
        <v>9.0820601851851854E-2</v>
      </c>
      <c r="V265" s="393">
        <f t="shared" si="100"/>
        <v>0</v>
      </c>
      <c r="W265" s="393">
        <f t="shared" si="101"/>
        <v>0</v>
      </c>
      <c r="X265" s="53">
        <f t="shared" si="88"/>
        <v>0.18164120370370371</v>
      </c>
      <c r="Y265" s="53">
        <f t="shared" si="89"/>
        <v>0.2180303837037037</v>
      </c>
      <c r="Z265" s="53">
        <f t="shared" si="90"/>
        <v>9.0820601851851854E-2</v>
      </c>
      <c r="AA265" s="53">
        <f t="shared" si="91"/>
        <v>0.10901519185185185</v>
      </c>
      <c r="AB265" s="50">
        <f t="shared" si="92"/>
        <v>1690</v>
      </c>
      <c r="AC265" s="50">
        <f t="shared" si="93"/>
        <v>2004</v>
      </c>
      <c r="AD265" s="50">
        <f t="shared" si="94"/>
        <v>8</v>
      </c>
      <c r="AE265" s="56">
        <f t="shared" si="95"/>
        <v>200408</v>
      </c>
      <c r="AF265" s="56">
        <f t="shared" si="96"/>
        <v>35</v>
      </c>
      <c r="AG265" s="58">
        <f t="shared" si="82"/>
        <v>2</v>
      </c>
      <c r="AH265" s="56">
        <f t="shared" si="97"/>
        <v>28</v>
      </c>
      <c r="AI265" s="53">
        <f t="shared" si="98"/>
        <v>0.19983579370370369</v>
      </c>
      <c r="AJ265" s="56">
        <f t="shared" si="99"/>
        <v>12.809999999999999</v>
      </c>
    </row>
    <row r="266" spans="1:36" x14ac:dyDescent="0.25">
      <c r="A266" s="50">
        <v>265</v>
      </c>
      <c r="B266" s="51">
        <v>38228</v>
      </c>
      <c r="C266" s="52" t="s">
        <v>0</v>
      </c>
      <c r="D266" s="50" t="s">
        <v>1223</v>
      </c>
      <c r="E266" s="50">
        <v>8</v>
      </c>
      <c r="F266" s="50">
        <v>1</v>
      </c>
      <c r="G266" s="50">
        <v>55</v>
      </c>
      <c r="H266" s="50">
        <v>36</v>
      </c>
      <c r="I266" s="53">
        <f t="shared" si="83"/>
        <v>8.0277777777777781E-2</v>
      </c>
      <c r="J266" s="54">
        <f t="shared" si="84"/>
        <v>1.0034722222222223E-2</v>
      </c>
      <c r="K266" s="50" t="s">
        <v>549</v>
      </c>
      <c r="L266" s="50" t="s">
        <v>664</v>
      </c>
      <c r="M266" s="55">
        <f t="shared" si="85"/>
        <v>4.1522491349481001</v>
      </c>
      <c r="N266" s="50">
        <v>0</v>
      </c>
      <c r="R266" s="50" t="s">
        <v>64</v>
      </c>
      <c r="S266" s="151">
        <f t="shared" si="86"/>
        <v>0.26290972222222225</v>
      </c>
      <c r="T266" s="151">
        <f t="shared" si="87"/>
        <v>0.13145486111111113</v>
      </c>
      <c r="V266" s="393">
        <f t="shared" si="100"/>
        <v>0</v>
      </c>
      <c r="W266" s="393">
        <f t="shared" si="101"/>
        <v>0</v>
      </c>
      <c r="X266" s="53">
        <f t="shared" si="88"/>
        <v>0.26290972222222225</v>
      </c>
      <c r="Y266" s="53">
        <f t="shared" si="89"/>
        <v>0.29929890222222222</v>
      </c>
      <c r="Z266" s="53">
        <f t="shared" si="90"/>
        <v>0.13145486111111113</v>
      </c>
      <c r="AA266" s="53">
        <f t="shared" si="91"/>
        <v>0.14964945111111111</v>
      </c>
      <c r="AB266" s="50">
        <f t="shared" si="92"/>
        <v>3390</v>
      </c>
      <c r="AC266" s="50">
        <f t="shared" si="93"/>
        <v>2004</v>
      </c>
      <c r="AD266" s="50">
        <f t="shared" si="94"/>
        <v>8</v>
      </c>
      <c r="AE266" s="56">
        <f t="shared" si="95"/>
        <v>200408</v>
      </c>
      <c r="AF266" s="56">
        <f t="shared" si="96"/>
        <v>36</v>
      </c>
      <c r="AG266" s="58">
        <f t="shared" si="82"/>
        <v>0</v>
      </c>
      <c r="AH266" s="56">
        <f t="shared" si="97"/>
        <v>29</v>
      </c>
      <c r="AI266" s="53">
        <f t="shared" si="98"/>
        <v>0.28110431222222221</v>
      </c>
      <c r="AJ266" s="56">
        <f t="shared" si="99"/>
        <v>34.159999999999997</v>
      </c>
    </row>
    <row r="267" spans="1:36" x14ac:dyDescent="0.25">
      <c r="A267" s="50">
        <v>266</v>
      </c>
      <c r="B267" s="51">
        <v>38231</v>
      </c>
      <c r="C267" s="52" t="s">
        <v>6</v>
      </c>
      <c r="D267" s="50" t="s">
        <v>1223</v>
      </c>
      <c r="E267" s="50">
        <v>1.57</v>
      </c>
      <c r="F267" s="50">
        <v>0</v>
      </c>
      <c r="G267" s="50">
        <v>15</v>
      </c>
      <c r="H267" s="50">
        <v>0</v>
      </c>
      <c r="I267" s="53">
        <f t="shared" si="83"/>
        <v>1.0416666666666666E-2</v>
      </c>
      <c r="J267" s="54">
        <f t="shared" si="84"/>
        <v>6.6348195329087043E-3</v>
      </c>
      <c r="K267" s="50" t="s">
        <v>550</v>
      </c>
      <c r="L267" s="50" t="s">
        <v>17</v>
      </c>
      <c r="M267" s="55">
        <f t="shared" si="85"/>
        <v>6.2800000000000056</v>
      </c>
      <c r="N267" s="50">
        <v>0</v>
      </c>
      <c r="R267" s="50" t="s">
        <v>62</v>
      </c>
      <c r="S267" s="151">
        <f t="shared" si="86"/>
        <v>0.17383227176220806</v>
      </c>
      <c r="T267" s="151">
        <f t="shared" si="87"/>
        <v>8.6916135881104029E-2</v>
      </c>
      <c r="V267" s="393">
        <f t="shared" si="100"/>
        <v>0</v>
      </c>
      <c r="W267" s="393">
        <f t="shared" si="101"/>
        <v>0</v>
      </c>
      <c r="X267" s="53">
        <f t="shared" si="88"/>
        <v>0.17383227176220806</v>
      </c>
      <c r="Y267" s="53">
        <f t="shared" si="89"/>
        <v>0.21022145176220802</v>
      </c>
      <c r="Z267" s="53">
        <f t="shared" si="90"/>
        <v>8.6916135881104029E-2</v>
      </c>
      <c r="AA267" s="53">
        <f t="shared" si="91"/>
        <v>0.10511072588110401</v>
      </c>
      <c r="AB267" s="50">
        <f t="shared" si="92"/>
        <v>1337</v>
      </c>
      <c r="AC267" s="50">
        <f t="shared" si="93"/>
        <v>2004</v>
      </c>
      <c r="AD267" s="50">
        <f t="shared" si="94"/>
        <v>9</v>
      </c>
      <c r="AE267" s="56">
        <f t="shared" si="95"/>
        <v>200409</v>
      </c>
      <c r="AF267" s="56">
        <f t="shared" si="96"/>
        <v>36</v>
      </c>
      <c r="AG267" s="58">
        <f t="shared" si="82"/>
        <v>2</v>
      </c>
      <c r="AH267" s="56">
        <f t="shared" si="97"/>
        <v>1</v>
      </c>
      <c r="AI267" s="53">
        <f t="shared" si="98"/>
        <v>0.19202686176220804</v>
      </c>
      <c r="AJ267" s="56">
        <f t="shared" si="99"/>
        <v>6.7039</v>
      </c>
    </row>
    <row r="268" spans="1:36" x14ac:dyDescent="0.25">
      <c r="A268" s="50">
        <v>267</v>
      </c>
      <c r="B268" s="51">
        <v>38234</v>
      </c>
      <c r="C268" s="52" t="s">
        <v>5</v>
      </c>
      <c r="D268" s="50" t="s">
        <v>1224</v>
      </c>
      <c r="E268" s="50">
        <v>25</v>
      </c>
      <c r="F268" s="50">
        <v>1</v>
      </c>
      <c r="G268" s="50">
        <v>45</v>
      </c>
      <c r="H268" s="50">
        <v>0</v>
      </c>
      <c r="I268" s="53">
        <f t="shared" si="83"/>
        <v>7.2916666666666671E-2</v>
      </c>
      <c r="J268" s="54">
        <f t="shared" si="84"/>
        <v>2.9166666666666668E-3</v>
      </c>
      <c r="K268" s="50" t="s">
        <v>33</v>
      </c>
      <c r="L268" s="50" t="s">
        <v>41</v>
      </c>
      <c r="M268" s="55">
        <f t="shared" si="85"/>
        <v>14.285714285714295</v>
      </c>
      <c r="N268" s="50">
        <v>0</v>
      </c>
      <c r="R268" s="50" t="s">
        <v>41</v>
      </c>
      <c r="S268" s="151">
        <f t="shared" si="86"/>
        <v>0.32666666666666666</v>
      </c>
      <c r="T268" s="151">
        <f t="shared" si="87"/>
        <v>0.16333333333333333</v>
      </c>
      <c r="V268" s="393">
        <f t="shared" si="100"/>
        <v>0</v>
      </c>
      <c r="W268" s="393">
        <f t="shared" si="101"/>
        <v>0</v>
      </c>
      <c r="X268" s="53">
        <f t="shared" si="88"/>
        <v>7.6416666666666674E-2</v>
      </c>
      <c r="Y268" s="53">
        <f t="shared" si="89"/>
        <v>0.11280584666666667</v>
      </c>
      <c r="Z268" s="53">
        <f t="shared" si="90"/>
        <v>3.8208333333333337E-2</v>
      </c>
      <c r="AA268" s="53">
        <f t="shared" si="91"/>
        <v>5.6402923333333334E-2</v>
      </c>
      <c r="AB268" s="50">
        <f t="shared" si="92"/>
        <v>704</v>
      </c>
      <c r="AC268" s="50">
        <f t="shared" si="93"/>
        <v>2004</v>
      </c>
      <c r="AD268" s="50">
        <f t="shared" si="94"/>
        <v>9</v>
      </c>
      <c r="AE268" s="56">
        <f t="shared" si="95"/>
        <v>200409</v>
      </c>
      <c r="AF268" s="56">
        <f t="shared" si="96"/>
        <v>36</v>
      </c>
      <c r="AG268" s="58">
        <f t="shared" si="82"/>
        <v>2</v>
      </c>
      <c r="AH268" s="56">
        <f t="shared" si="97"/>
        <v>4</v>
      </c>
      <c r="AI268" s="53">
        <f t="shared" si="98"/>
        <v>9.4611256666666671E-2</v>
      </c>
      <c r="AJ268" s="56">
        <f t="shared" si="99"/>
        <v>25</v>
      </c>
    </row>
    <row r="269" spans="1:36" x14ac:dyDescent="0.25">
      <c r="A269" s="50">
        <v>268</v>
      </c>
      <c r="B269" s="51">
        <v>38235</v>
      </c>
      <c r="C269" s="52" t="s">
        <v>0</v>
      </c>
      <c r="D269" s="50" t="s">
        <v>1223</v>
      </c>
      <c r="E269" s="50">
        <v>5</v>
      </c>
      <c r="F269" s="50">
        <v>0</v>
      </c>
      <c r="G269" s="50">
        <v>51</v>
      </c>
      <c r="H269" s="50">
        <v>12</v>
      </c>
      <c r="I269" s="53">
        <f t="shared" si="83"/>
        <v>3.5555555555555556E-2</v>
      </c>
      <c r="J269" s="54">
        <f t="shared" si="84"/>
        <v>7.1111111111111115E-3</v>
      </c>
      <c r="K269" s="50" t="s">
        <v>549</v>
      </c>
      <c r="L269" s="50" t="s">
        <v>56</v>
      </c>
      <c r="M269" s="55">
        <f t="shared" si="85"/>
        <v>5.8593750000000044</v>
      </c>
      <c r="N269" s="50">
        <v>0</v>
      </c>
      <c r="R269" s="50" t="s">
        <v>309</v>
      </c>
      <c r="S269" s="151">
        <f t="shared" si="86"/>
        <v>0.18631111111111112</v>
      </c>
      <c r="T269" s="151">
        <f t="shared" si="87"/>
        <v>9.3155555555555561E-2</v>
      </c>
      <c r="V269" s="393">
        <f t="shared" si="100"/>
        <v>0</v>
      </c>
      <c r="W269" s="393">
        <f t="shared" si="101"/>
        <v>0</v>
      </c>
      <c r="X269" s="53">
        <f t="shared" si="88"/>
        <v>0.18631111111111112</v>
      </c>
      <c r="Y269" s="53">
        <f t="shared" si="89"/>
        <v>0.22270029111111111</v>
      </c>
      <c r="Z269" s="53">
        <f t="shared" si="90"/>
        <v>9.3155555555555561E-2</v>
      </c>
      <c r="AA269" s="53">
        <f t="shared" si="91"/>
        <v>0.11135014555555556</v>
      </c>
      <c r="AB269" s="50">
        <f t="shared" si="92"/>
        <v>1925</v>
      </c>
      <c r="AC269" s="50">
        <f t="shared" si="93"/>
        <v>2004</v>
      </c>
      <c r="AD269" s="50">
        <f t="shared" si="94"/>
        <v>9</v>
      </c>
      <c r="AE269" s="56">
        <f t="shared" si="95"/>
        <v>200409</v>
      </c>
      <c r="AF269" s="56">
        <f t="shared" si="96"/>
        <v>37</v>
      </c>
      <c r="AG269" s="58">
        <f t="shared" si="82"/>
        <v>0</v>
      </c>
      <c r="AH269" s="56">
        <f t="shared" si="97"/>
        <v>5</v>
      </c>
      <c r="AI269" s="53">
        <f t="shared" si="98"/>
        <v>0.2045057011111111</v>
      </c>
      <c r="AJ269" s="56">
        <f t="shared" si="99"/>
        <v>21.349999999999998</v>
      </c>
    </row>
    <row r="270" spans="1:36" x14ac:dyDescent="0.25">
      <c r="A270" s="50">
        <v>269</v>
      </c>
      <c r="B270" s="51">
        <v>38241</v>
      </c>
      <c r="C270" s="52" t="s">
        <v>5</v>
      </c>
      <c r="D270" s="50" t="s">
        <v>1223</v>
      </c>
      <c r="E270" s="50">
        <v>5</v>
      </c>
      <c r="F270" s="50">
        <v>0</v>
      </c>
      <c r="G270" s="50">
        <v>51</v>
      </c>
      <c r="H270" s="50">
        <v>17</v>
      </c>
      <c r="I270" s="53">
        <f t="shared" si="83"/>
        <v>3.5613425925925923E-2</v>
      </c>
      <c r="J270" s="54">
        <f t="shared" si="84"/>
        <v>7.122685185185185E-3</v>
      </c>
      <c r="K270" s="50" t="s">
        <v>550</v>
      </c>
      <c r="L270" s="50" t="s">
        <v>56</v>
      </c>
      <c r="M270" s="55">
        <f t="shared" si="85"/>
        <v>5.8498537536561637</v>
      </c>
      <c r="N270" s="50">
        <v>0</v>
      </c>
      <c r="R270" s="50" t="s">
        <v>310</v>
      </c>
      <c r="S270" s="151">
        <f t="shared" si="86"/>
        <v>0.18661435185185185</v>
      </c>
      <c r="T270" s="151">
        <f t="shared" si="87"/>
        <v>9.3307175925925925E-2</v>
      </c>
      <c r="V270" s="393">
        <f t="shared" si="100"/>
        <v>0</v>
      </c>
      <c r="W270" s="393">
        <f t="shared" si="101"/>
        <v>0</v>
      </c>
      <c r="X270" s="53">
        <f t="shared" si="88"/>
        <v>0.18661435185185185</v>
      </c>
      <c r="Y270" s="53">
        <f t="shared" si="89"/>
        <v>0.22300353185185184</v>
      </c>
      <c r="Z270" s="53">
        <f t="shared" si="90"/>
        <v>9.3307175925925925E-2</v>
      </c>
      <c r="AA270" s="53">
        <f t="shared" si="91"/>
        <v>0.11150176592592592</v>
      </c>
      <c r="AB270" s="50">
        <f t="shared" si="92"/>
        <v>1946</v>
      </c>
      <c r="AC270" s="50">
        <f t="shared" si="93"/>
        <v>2004</v>
      </c>
      <c r="AD270" s="50">
        <f t="shared" si="94"/>
        <v>9</v>
      </c>
      <c r="AE270" s="56">
        <f t="shared" si="95"/>
        <v>200409</v>
      </c>
      <c r="AF270" s="56">
        <f t="shared" si="96"/>
        <v>37</v>
      </c>
      <c r="AG270" s="58">
        <f t="shared" si="82"/>
        <v>5</v>
      </c>
      <c r="AH270" s="56">
        <f t="shared" si="97"/>
        <v>11</v>
      </c>
      <c r="AI270" s="53">
        <f t="shared" si="98"/>
        <v>0.20480894185185183</v>
      </c>
      <c r="AJ270" s="56">
        <f t="shared" si="99"/>
        <v>21.349999999999998</v>
      </c>
    </row>
    <row r="271" spans="1:36" x14ac:dyDescent="0.25">
      <c r="A271" s="50">
        <v>270</v>
      </c>
      <c r="B271" s="51">
        <v>38242</v>
      </c>
      <c r="C271" s="52" t="s">
        <v>0</v>
      </c>
      <c r="D271" s="50" t="s">
        <v>1223</v>
      </c>
      <c r="E271" s="50">
        <v>2</v>
      </c>
      <c r="F271" s="50">
        <v>0</v>
      </c>
      <c r="G271" s="50">
        <v>20</v>
      </c>
      <c r="H271" s="50">
        <v>14</v>
      </c>
      <c r="I271" s="53">
        <f t="shared" si="83"/>
        <v>1.4050925925925927E-2</v>
      </c>
      <c r="J271" s="54">
        <f t="shared" si="84"/>
        <v>7.0254629629629634E-3</v>
      </c>
      <c r="K271" s="50" t="s">
        <v>550</v>
      </c>
      <c r="L271" s="50" t="s">
        <v>380</v>
      </c>
      <c r="M271" s="55">
        <f t="shared" si="85"/>
        <v>5.9308072487644194</v>
      </c>
      <c r="N271" s="50">
        <v>0</v>
      </c>
      <c r="R271" s="50" t="s">
        <v>51</v>
      </c>
      <c r="S271" s="151">
        <f t="shared" si="86"/>
        <v>0.18406712962962962</v>
      </c>
      <c r="T271" s="151">
        <f t="shared" si="87"/>
        <v>9.2033564814814811E-2</v>
      </c>
      <c r="V271" s="393">
        <f t="shared" si="100"/>
        <v>0</v>
      </c>
      <c r="W271" s="393">
        <f t="shared" si="101"/>
        <v>0</v>
      </c>
      <c r="X271" s="53">
        <f t="shared" si="88"/>
        <v>0.18406712962962962</v>
      </c>
      <c r="Y271" s="53">
        <f t="shared" si="89"/>
        <v>0.22045630962962962</v>
      </c>
      <c r="Z271" s="53">
        <f t="shared" si="90"/>
        <v>9.2033564814814811E-2</v>
      </c>
      <c r="AA271" s="53">
        <f t="shared" si="91"/>
        <v>0.11022815481481481</v>
      </c>
      <c r="AB271" s="50">
        <f t="shared" si="92"/>
        <v>1816</v>
      </c>
      <c r="AC271" s="50">
        <f t="shared" si="93"/>
        <v>2004</v>
      </c>
      <c r="AD271" s="50">
        <f t="shared" si="94"/>
        <v>9</v>
      </c>
      <c r="AE271" s="56">
        <f t="shared" si="95"/>
        <v>200409</v>
      </c>
      <c r="AF271" s="56">
        <f t="shared" si="96"/>
        <v>38</v>
      </c>
      <c r="AG271" s="58">
        <f t="shared" si="82"/>
        <v>0</v>
      </c>
      <c r="AH271" s="56">
        <f t="shared" si="97"/>
        <v>12</v>
      </c>
      <c r="AI271" s="53">
        <f t="shared" si="98"/>
        <v>0.20226171962962963</v>
      </c>
      <c r="AJ271" s="56">
        <f t="shared" si="99"/>
        <v>8.5399999999999991</v>
      </c>
    </row>
    <row r="272" spans="1:36" x14ac:dyDescent="0.25">
      <c r="A272" s="50">
        <v>271</v>
      </c>
      <c r="B272" s="51">
        <v>38248</v>
      </c>
      <c r="C272" s="52" t="s">
        <v>5</v>
      </c>
      <c r="D272" s="50" t="s">
        <v>1223</v>
      </c>
      <c r="E272" s="50">
        <v>5.25</v>
      </c>
      <c r="F272" s="50">
        <v>0</v>
      </c>
      <c r="G272" s="50">
        <v>54</v>
      </c>
      <c r="H272" s="50">
        <v>53</v>
      </c>
      <c r="I272" s="53">
        <f t="shared" si="83"/>
        <v>3.8113425925925926E-2</v>
      </c>
      <c r="J272" s="54">
        <f t="shared" si="84"/>
        <v>7.259700176366843E-3</v>
      </c>
      <c r="K272" s="50" t="s">
        <v>549</v>
      </c>
      <c r="L272" s="50" t="s">
        <v>308</v>
      </c>
      <c r="M272" s="55">
        <f t="shared" si="85"/>
        <v>5.7394473124810252</v>
      </c>
      <c r="N272" s="50">
        <v>0</v>
      </c>
      <c r="R272" s="50" t="s">
        <v>311</v>
      </c>
      <c r="S272" s="151">
        <f t="shared" si="86"/>
        <v>0.19020414462081128</v>
      </c>
      <c r="T272" s="151">
        <f t="shared" si="87"/>
        <v>9.5102072310405641E-2</v>
      </c>
      <c r="V272" s="393">
        <f t="shared" si="100"/>
        <v>0</v>
      </c>
      <c r="W272" s="393">
        <f t="shared" si="101"/>
        <v>0</v>
      </c>
      <c r="X272" s="53">
        <f t="shared" si="88"/>
        <v>0.19020414462081128</v>
      </c>
      <c r="Y272" s="53">
        <f t="shared" si="89"/>
        <v>0.22659332462081128</v>
      </c>
      <c r="Z272" s="53">
        <f t="shared" si="90"/>
        <v>9.5102072310405641E-2</v>
      </c>
      <c r="AA272" s="53">
        <f t="shared" si="91"/>
        <v>0.11329666231040564</v>
      </c>
      <c r="AB272" s="50">
        <f t="shared" si="92"/>
        <v>2114</v>
      </c>
      <c r="AC272" s="50">
        <f t="shared" si="93"/>
        <v>2004</v>
      </c>
      <c r="AD272" s="50">
        <f t="shared" si="94"/>
        <v>9</v>
      </c>
      <c r="AE272" s="56">
        <f t="shared" si="95"/>
        <v>200409</v>
      </c>
      <c r="AF272" s="56">
        <f t="shared" si="96"/>
        <v>38</v>
      </c>
      <c r="AG272" s="58">
        <f t="shared" si="82"/>
        <v>5</v>
      </c>
      <c r="AH272" s="56">
        <f t="shared" si="97"/>
        <v>18</v>
      </c>
      <c r="AI272" s="53">
        <f t="shared" si="98"/>
        <v>0.20839873462081127</v>
      </c>
      <c r="AJ272" s="56">
        <f t="shared" si="99"/>
        <v>22.417499999999997</v>
      </c>
    </row>
    <row r="273" spans="1:36" x14ac:dyDescent="0.25">
      <c r="A273" s="50">
        <v>272</v>
      </c>
      <c r="B273" s="51">
        <v>38252</v>
      </c>
      <c r="C273" s="52" t="s">
        <v>6</v>
      </c>
      <c r="D273" s="50" t="s">
        <v>1223</v>
      </c>
      <c r="E273" s="50">
        <v>2.0499999999999998</v>
      </c>
      <c r="F273" s="50">
        <v>0</v>
      </c>
      <c r="G273" s="50">
        <v>20</v>
      </c>
      <c r="H273" s="50">
        <v>0</v>
      </c>
      <c r="I273" s="53">
        <f t="shared" si="83"/>
        <v>1.3888888888888888E-2</v>
      </c>
      <c r="J273" s="54">
        <f t="shared" si="84"/>
        <v>6.7750677506775072E-3</v>
      </c>
      <c r="K273" s="50" t="s">
        <v>551</v>
      </c>
      <c r="L273" s="50" t="s">
        <v>17</v>
      </c>
      <c r="M273" s="55">
        <f t="shared" si="85"/>
        <v>6.1500000000000048</v>
      </c>
      <c r="N273" s="50">
        <v>0</v>
      </c>
      <c r="S273" s="151">
        <f t="shared" si="86"/>
        <v>0.17750677506775067</v>
      </c>
      <c r="T273" s="151">
        <f t="shared" si="87"/>
        <v>8.8753387533875336E-2</v>
      </c>
      <c r="V273" s="393">
        <f t="shared" si="100"/>
        <v>0</v>
      </c>
      <c r="W273" s="393">
        <f t="shared" si="101"/>
        <v>0</v>
      </c>
      <c r="X273" s="53">
        <f t="shared" si="88"/>
        <v>0.17750677506775067</v>
      </c>
      <c r="Y273" s="53">
        <f t="shared" si="89"/>
        <v>0.21389595506775069</v>
      </c>
      <c r="Z273" s="53">
        <f t="shared" si="90"/>
        <v>8.8753387533875336E-2</v>
      </c>
      <c r="AA273" s="53">
        <f t="shared" si="91"/>
        <v>0.10694797753387535</v>
      </c>
      <c r="AB273" s="50">
        <f t="shared" si="92"/>
        <v>1490</v>
      </c>
      <c r="AC273" s="50">
        <f t="shared" si="93"/>
        <v>2004</v>
      </c>
      <c r="AD273" s="50">
        <f t="shared" si="94"/>
        <v>9</v>
      </c>
      <c r="AE273" s="56">
        <f t="shared" si="95"/>
        <v>200409</v>
      </c>
      <c r="AF273" s="56">
        <f t="shared" si="96"/>
        <v>39</v>
      </c>
      <c r="AG273" s="58">
        <f t="shared" si="82"/>
        <v>3</v>
      </c>
      <c r="AH273" s="56">
        <f t="shared" si="97"/>
        <v>22</v>
      </c>
      <c r="AI273" s="53">
        <f t="shared" si="98"/>
        <v>0.19570136506775068</v>
      </c>
      <c r="AJ273" s="56">
        <f t="shared" si="99"/>
        <v>8.7534999999999989</v>
      </c>
    </row>
    <row r="274" spans="1:36" x14ac:dyDescent="0.25">
      <c r="A274" s="50">
        <v>273</v>
      </c>
      <c r="B274" s="51">
        <v>38256</v>
      </c>
      <c r="C274" s="52" t="s">
        <v>0</v>
      </c>
      <c r="D274" s="50" t="s">
        <v>1224</v>
      </c>
      <c r="E274" s="50">
        <v>13</v>
      </c>
      <c r="F274" s="50">
        <v>1</v>
      </c>
      <c r="G274" s="50">
        <v>0</v>
      </c>
      <c r="H274" s="50">
        <v>0</v>
      </c>
      <c r="I274" s="53">
        <f t="shared" si="83"/>
        <v>4.1666666666666664E-2</v>
      </c>
      <c r="J274" s="54">
        <f t="shared" si="84"/>
        <v>3.205128205128205E-3</v>
      </c>
      <c r="K274" s="50" t="s">
        <v>33</v>
      </c>
      <c r="L274" s="50" t="s">
        <v>316</v>
      </c>
      <c r="M274" s="55">
        <f t="shared" si="85"/>
        <v>13.000000000000011</v>
      </c>
      <c r="N274" s="50">
        <v>0</v>
      </c>
      <c r="R274" s="50" t="s">
        <v>65</v>
      </c>
      <c r="S274" s="151">
        <f t="shared" si="86"/>
        <v>0.35897435897435898</v>
      </c>
      <c r="T274" s="151">
        <f t="shared" si="87"/>
        <v>0.17948717948717949</v>
      </c>
      <c r="V274" s="393">
        <f t="shared" si="100"/>
        <v>0</v>
      </c>
      <c r="W274" s="393">
        <f t="shared" si="101"/>
        <v>0</v>
      </c>
      <c r="X274" s="53">
        <f t="shared" si="88"/>
        <v>8.3974358974358967E-2</v>
      </c>
      <c r="Y274" s="53">
        <f t="shared" si="89"/>
        <v>0.12036353897435897</v>
      </c>
      <c r="Z274" s="53">
        <f t="shared" si="90"/>
        <v>4.1987179487179484E-2</v>
      </c>
      <c r="AA274" s="53">
        <f t="shared" si="91"/>
        <v>6.0181769487179487E-2</v>
      </c>
      <c r="AB274" s="50">
        <f t="shared" si="92"/>
        <v>835</v>
      </c>
      <c r="AC274" s="50">
        <f t="shared" si="93"/>
        <v>2004</v>
      </c>
      <c r="AD274" s="50">
        <f t="shared" si="94"/>
        <v>9</v>
      </c>
      <c r="AE274" s="56">
        <f t="shared" si="95"/>
        <v>200409</v>
      </c>
      <c r="AF274" s="56">
        <f t="shared" si="96"/>
        <v>40</v>
      </c>
      <c r="AG274" s="58">
        <f t="shared" si="82"/>
        <v>3</v>
      </c>
      <c r="AH274" s="56">
        <f t="shared" si="97"/>
        <v>26</v>
      </c>
      <c r="AI274" s="53">
        <f t="shared" si="98"/>
        <v>0.10216894897435896</v>
      </c>
      <c r="AJ274" s="56">
        <f t="shared" si="99"/>
        <v>13</v>
      </c>
    </row>
    <row r="275" spans="1:36" x14ac:dyDescent="0.25">
      <c r="A275" s="50">
        <v>274</v>
      </c>
      <c r="B275" s="51">
        <v>38257</v>
      </c>
      <c r="C275" s="52" t="s">
        <v>3</v>
      </c>
      <c r="D275" s="50" t="s">
        <v>1223</v>
      </c>
      <c r="E275" s="50">
        <v>2</v>
      </c>
      <c r="F275" s="50">
        <v>0</v>
      </c>
      <c r="G275" s="50">
        <v>19</v>
      </c>
      <c r="H275" s="50">
        <v>57</v>
      </c>
      <c r="I275" s="53">
        <f t="shared" si="83"/>
        <v>1.3854166666666666E-2</v>
      </c>
      <c r="J275" s="54">
        <f t="shared" si="84"/>
        <v>6.9270833333333328E-3</v>
      </c>
      <c r="K275" s="50" t="s">
        <v>551</v>
      </c>
      <c r="L275" s="50" t="s">
        <v>17</v>
      </c>
      <c r="M275" s="55">
        <f t="shared" si="85"/>
        <v>6.0150375939849674</v>
      </c>
      <c r="N275" s="50">
        <v>0</v>
      </c>
      <c r="R275" s="50" t="s">
        <v>17</v>
      </c>
      <c r="S275" s="151">
        <f t="shared" si="86"/>
        <v>0.18148958333333332</v>
      </c>
      <c r="T275" s="151">
        <f t="shared" si="87"/>
        <v>9.0744791666666658E-2</v>
      </c>
      <c r="V275" s="393">
        <f t="shared" si="100"/>
        <v>0</v>
      </c>
      <c r="W275" s="393">
        <f t="shared" si="101"/>
        <v>0</v>
      </c>
      <c r="X275" s="53">
        <f t="shared" si="88"/>
        <v>0.18148958333333332</v>
      </c>
      <c r="Y275" s="53">
        <f t="shared" si="89"/>
        <v>0.21787876333333331</v>
      </c>
      <c r="Z275" s="53">
        <f t="shared" si="90"/>
        <v>9.0744791666666658E-2</v>
      </c>
      <c r="AA275" s="53">
        <f t="shared" si="91"/>
        <v>0.10893938166666665</v>
      </c>
      <c r="AB275" s="50">
        <f t="shared" si="92"/>
        <v>1681</v>
      </c>
      <c r="AC275" s="50">
        <f t="shared" si="93"/>
        <v>2004</v>
      </c>
      <c r="AD275" s="50">
        <f t="shared" si="94"/>
        <v>9</v>
      </c>
      <c r="AE275" s="56">
        <f t="shared" si="95"/>
        <v>200409</v>
      </c>
      <c r="AF275" s="56">
        <f t="shared" si="96"/>
        <v>40</v>
      </c>
      <c r="AG275" s="58">
        <f t="shared" si="82"/>
        <v>0</v>
      </c>
      <c r="AH275" s="56">
        <f t="shared" si="97"/>
        <v>27</v>
      </c>
      <c r="AI275" s="53">
        <f t="shared" si="98"/>
        <v>0.19968417333333333</v>
      </c>
      <c r="AJ275" s="56">
        <f t="shared" si="99"/>
        <v>8.5399999999999991</v>
      </c>
    </row>
    <row r="276" spans="1:36" x14ac:dyDescent="0.25">
      <c r="A276" s="50">
        <v>275</v>
      </c>
      <c r="B276" s="51">
        <v>38262</v>
      </c>
      <c r="C276" s="52" t="s">
        <v>5</v>
      </c>
      <c r="D276" s="50" t="s">
        <v>1223</v>
      </c>
      <c r="E276" s="50">
        <v>5</v>
      </c>
      <c r="F276" s="50">
        <v>0</v>
      </c>
      <c r="G276" s="50">
        <v>56</v>
      </c>
      <c r="H276" s="50">
        <v>37</v>
      </c>
      <c r="I276" s="53">
        <f t="shared" si="83"/>
        <v>3.9317129629629625E-2</v>
      </c>
      <c r="J276" s="54">
        <f t="shared" si="84"/>
        <v>7.8634259259259248E-3</v>
      </c>
      <c r="K276" s="50" t="s">
        <v>551</v>
      </c>
      <c r="L276" s="50" t="s">
        <v>56</v>
      </c>
      <c r="M276" s="55">
        <f t="shared" si="85"/>
        <v>5.2987930526935578</v>
      </c>
      <c r="N276" s="50">
        <v>0</v>
      </c>
      <c r="R276" s="50" t="s">
        <v>312</v>
      </c>
      <c r="S276" s="151">
        <f t="shared" si="86"/>
        <v>0.20602175925925922</v>
      </c>
      <c r="T276" s="151">
        <f t="shared" si="87"/>
        <v>0.10301087962962961</v>
      </c>
      <c r="V276" s="393">
        <f t="shared" si="100"/>
        <v>0</v>
      </c>
      <c r="W276" s="393">
        <f t="shared" si="101"/>
        <v>0</v>
      </c>
      <c r="X276" s="53">
        <f t="shared" si="88"/>
        <v>0.20602175925925922</v>
      </c>
      <c r="Y276" s="53">
        <f t="shared" si="89"/>
        <v>0.24241093925925922</v>
      </c>
      <c r="Z276" s="53">
        <f t="shared" si="90"/>
        <v>0.10301087962962961</v>
      </c>
      <c r="AA276" s="53">
        <f t="shared" si="91"/>
        <v>0.12120546962962961</v>
      </c>
      <c r="AB276" s="50">
        <f t="shared" si="92"/>
        <v>2707</v>
      </c>
      <c r="AC276" s="50">
        <f t="shared" si="93"/>
        <v>2004</v>
      </c>
      <c r="AD276" s="50">
        <f t="shared" si="94"/>
        <v>10</v>
      </c>
      <c r="AE276" s="56">
        <f t="shared" si="95"/>
        <v>200410</v>
      </c>
      <c r="AF276" s="56">
        <f t="shared" si="96"/>
        <v>40</v>
      </c>
      <c r="AG276" s="58">
        <f t="shared" si="82"/>
        <v>4</v>
      </c>
      <c r="AH276" s="56">
        <f t="shared" si="97"/>
        <v>2</v>
      </c>
      <c r="AI276" s="53">
        <f t="shared" si="98"/>
        <v>0.22421634925925921</v>
      </c>
      <c r="AJ276" s="56">
        <f t="shared" si="99"/>
        <v>21.349999999999998</v>
      </c>
    </row>
    <row r="277" spans="1:36" x14ac:dyDescent="0.25">
      <c r="A277" s="50">
        <v>276</v>
      </c>
      <c r="B277" s="51">
        <v>38269</v>
      </c>
      <c r="C277" s="52" t="s">
        <v>5</v>
      </c>
      <c r="D277" s="50" t="s">
        <v>1223</v>
      </c>
      <c r="E277" s="50">
        <v>4.5</v>
      </c>
      <c r="F277" s="50">
        <v>1</v>
      </c>
      <c r="G277" s="50">
        <v>7</v>
      </c>
      <c r="H277" s="50">
        <v>29</v>
      </c>
      <c r="I277" s="53">
        <f t="shared" si="83"/>
        <v>4.6863425925925926E-2</v>
      </c>
      <c r="J277" s="54">
        <f t="shared" si="84"/>
        <v>1.0414094650205761E-2</v>
      </c>
      <c r="K277" s="50" t="s">
        <v>551</v>
      </c>
      <c r="L277" s="50" t="s">
        <v>509</v>
      </c>
      <c r="M277" s="55">
        <f t="shared" si="85"/>
        <v>4.0009878982464837</v>
      </c>
      <c r="N277" s="50">
        <v>0</v>
      </c>
      <c r="S277" s="151">
        <f t="shared" si="86"/>
        <v>0.27284927983539092</v>
      </c>
      <c r="T277" s="151">
        <f t="shared" si="87"/>
        <v>0.13642463991769546</v>
      </c>
      <c r="V277" s="393">
        <f t="shared" si="100"/>
        <v>0</v>
      </c>
      <c r="W277" s="393">
        <f t="shared" si="101"/>
        <v>0</v>
      </c>
      <c r="X277" s="53">
        <f t="shared" si="88"/>
        <v>0.27284927983539092</v>
      </c>
      <c r="Y277" s="53">
        <f t="shared" si="89"/>
        <v>0.30923845983539094</v>
      </c>
      <c r="Z277" s="53">
        <f t="shared" si="90"/>
        <v>0.13642463991769546</v>
      </c>
      <c r="AA277" s="53">
        <f t="shared" si="91"/>
        <v>0.15461922991769547</v>
      </c>
      <c r="AB277" s="50">
        <f t="shared" si="92"/>
        <v>3438</v>
      </c>
      <c r="AC277" s="50">
        <f t="shared" si="93"/>
        <v>2004</v>
      </c>
      <c r="AD277" s="50">
        <f t="shared" si="94"/>
        <v>10</v>
      </c>
      <c r="AE277" s="56">
        <f t="shared" si="95"/>
        <v>200410</v>
      </c>
      <c r="AF277" s="56">
        <f t="shared" si="96"/>
        <v>41</v>
      </c>
      <c r="AG277" s="58">
        <f t="shared" si="82"/>
        <v>6</v>
      </c>
      <c r="AH277" s="56">
        <f t="shared" si="97"/>
        <v>9</v>
      </c>
      <c r="AI277" s="53">
        <f t="shared" si="98"/>
        <v>0.29104386983539093</v>
      </c>
      <c r="AJ277" s="56">
        <f t="shared" si="99"/>
        <v>19.214999999999996</v>
      </c>
    </row>
    <row r="278" spans="1:36" x14ac:dyDescent="0.25">
      <c r="A278" s="50">
        <v>277</v>
      </c>
      <c r="B278" s="51">
        <v>38271</v>
      </c>
      <c r="C278" s="52" t="s">
        <v>3</v>
      </c>
      <c r="D278" s="50" t="s">
        <v>1223</v>
      </c>
      <c r="E278" s="50">
        <v>1.9</v>
      </c>
      <c r="F278" s="50">
        <v>0</v>
      </c>
      <c r="G278" s="50">
        <v>20</v>
      </c>
      <c r="H278" s="50">
        <v>0</v>
      </c>
      <c r="I278" s="53">
        <f t="shared" si="83"/>
        <v>1.3888888888888888E-2</v>
      </c>
      <c r="J278" s="54">
        <f t="shared" si="84"/>
        <v>7.3099415204678359E-3</v>
      </c>
      <c r="K278" s="50" t="s">
        <v>550</v>
      </c>
      <c r="L278" s="50" t="s">
        <v>17</v>
      </c>
      <c r="M278" s="55">
        <f t="shared" si="85"/>
        <v>5.7000000000000046</v>
      </c>
      <c r="N278" s="50">
        <v>0</v>
      </c>
      <c r="R278" s="50" t="s">
        <v>17</v>
      </c>
      <c r="S278" s="151">
        <f t="shared" si="86"/>
        <v>0.19152046783625729</v>
      </c>
      <c r="T278" s="151">
        <f t="shared" si="87"/>
        <v>9.5760233918128643E-2</v>
      </c>
      <c r="V278" s="393">
        <f t="shared" si="100"/>
        <v>0</v>
      </c>
      <c r="W278" s="393">
        <f t="shared" si="101"/>
        <v>0</v>
      </c>
      <c r="X278" s="53">
        <f t="shared" si="88"/>
        <v>0.19152046783625729</v>
      </c>
      <c r="Y278" s="53">
        <f t="shared" si="89"/>
        <v>0.22790964783625731</v>
      </c>
      <c r="Z278" s="53">
        <f t="shared" si="90"/>
        <v>9.5760233918128643E-2</v>
      </c>
      <c r="AA278" s="53">
        <f t="shared" si="91"/>
        <v>0.11395482391812865</v>
      </c>
      <c r="AB278" s="50">
        <f t="shared" si="92"/>
        <v>2177</v>
      </c>
      <c r="AC278" s="50">
        <f t="shared" si="93"/>
        <v>2004</v>
      </c>
      <c r="AD278" s="50">
        <f t="shared" si="94"/>
        <v>10</v>
      </c>
      <c r="AE278" s="56">
        <f t="shared" si="95"/>
        <v>200410</v>
      </c>
      <c r="AF278" s="56">
        <f t="shared" si="96"/>
        <v>42</v>
      </c>
      <c r="AG278" s="58">
        <f t="shared" si="82"/>
        <v>1</v>
      </c>
      <c r="AH278" s="56">
        <f t="shared" si="97"/>
        <v>11</v>
      </c>
      <c r="AI278" s="53">
        <f t="shared" si="98"/>
        <v>0.2097150578362573</v>
      </c>
      <c r="AJ278" s="56">
        <f t="shared" si="99"/>
        <v>8.1129999999999995</v>
      </c>
    </row>
    <row r="279" spans="1:36" x14ac:dyDescent="0.25">
      <c r="A279" s="50">
        <v>278</v>
      </c>
      <c r="B279" s="51">
        <v>38272</v>
      </c>
      <c r="C279" s="52" t="s">
        <v>4</v>
      </c>
      <c r="D279" s="50" t="s">
        <v>1223</v>
      </c>
      <c r="E279" s="50">
        <v>2</v>
      </c>
      <c r="F279" s="50">
        <v>0</v>
      </c>
      <c r="G279" s="50">
        <v>23</v>
      </c>
      <c r="H279" s="50">
        <v>0</v>
      </c>
      <c r="I279" s="53">
        <f t="shared" si="83"/>
        <v>1.5972222222222224E-2</v>
      </c>
      <c r="J279" s="54">
        <f t="shared" si="84"/>
        <v>7.9861111111111122E-3</v>
      </c>
      <c r="K279" s="50" t="s">
        <v>551</v>
      </c>
      <c r="L279" s="50" t="s">
        <v>313</v>
      </c>
      <c r="M279" s="55">
        <f t="shared" si="85"/>
        <v>5.2173913043478297</v>
      </c>
      <c r="N279" s="50">
        <v>0</v>
      </c>
      <c r="R279" s="50" t="s">
        <v>66</v>
      </c>
      <c r="S279" s="151">
        <f t="shared" si="86"/>
        <v>0.20923611111111112</v>
      </c>
      <c r="T279" s="151">
        <f t="shared" si="87"/>
        <v>0.10461805555555556</v>
      </c>
      <c r="V279" s="393">
        <f t="shared" si="100"/>
        <v>0</v>
      </c>
      <c r="W279" s="393">
        <f t="shared" si="101"/>
        <v>0</v>
      </c>
      <c r="X279" s="53">
        <f t="shared" si="88"/>
        <v>0.20923611111111112</v>
      </c>
      <c r="Y279" s="53">
        <f t="shared" si="89"/>
        <v>0.24562529111111114</v>
      </c>
      <c r="Z279" s="53">
        <f t="shared" si="90"/>
        <v>0.10461805555555556</v>
      </c>
      <c r="AA279" s="53">
        <f t="shared" si="91"/>
        <v>0.12281264555555557</v>
      </c>
      <c r="AB279" s="50">
        <f t="shared" si="92"/>
        <v>2804</v>
      </c>
      <c r="AC279" s="50">
        <f t="shared" si="93"/>
        <v>2004</v>
      </c>
      <c r="AD279" s="50">
        <f t="shared" si="94"/>
        <v>10</v>
      </c>
      <c r="AE279" s="56">
        <f t="shared" si="95"/>
        <v>200410</v>
      </c>
      <c r="AF279" s="56">
        <f t="shared" si="96"/>
        <v>42</v>
      </c>
      <c r="AG279" s="58">
        <f t="shared" si="82"/>
        <v>0</v>
      </c>
      <c r="AH279" s="56">
        <f t="shared" si="97"/>
        <v>12</v>
      </c>
      <c r="AI279" s="53">
        <f t="shared" si="98"/>
        <v>0.22743070111111113</v>
      </c>
      <c r="AJ279" s="56">
        <f t="shared" si="99"/>
        <v>8.5399999999999991</v>
      </c>
    </row>
    <row r="280" spans="1:36" x14ac:dyDescent="0.25">
      <c r="A280" s="50">
        <v>279</v>
      </c>
      <c r="B280" s="51">
        <v>38276</v>
      </c>
      <c r="C280" s="52" t="s">
        <v>5</v>
      </c>
      <c r="D280" s="50" t="s">
        <v>1223</v>
      </c>
      <c r="E280" s="50">
        <v>3.661</v>
      </c>
      <c r="F280" s="50">
        <v>0</v>
      </c>
      <c r="G280" s="50">
        <v>39</v>
      </c>
      <c r="H280" s="50">
        <v>27</v>
      </c>
      <c r="I280" s="53">
        <f t="shared" si="83"/>
        <v>2.7395833333333338E-2</v>
      </c>
      <c r="J280" s="54">
        <f t="shared" si="84"/>
        <v>7.483155786215061E-3</v>
      </c>
      <c r="K280" s="50" t="s">
        <v>550</v>
      </c>
      <c r="L280" s="50" t="s">
        <v>378</v>
      </c>
      <c r="M280" s="55">
        <f t="shared" si="85"/>
        <v>5.5680608365019042</v>
      </c>
      <c r="N280" s="50">
        <v>0</v>
      </c>
      <c r="R280" s="50" t="s">
        <v>67</v>
      </c>
      <c r="S280" s="151">
        <f t="shared" si="86"/>
        <v>0.19605868159883461</v>
      </c>
      <c r="T280" s="151">
        <f t="shared" si="87"/>
        <v>9.8029340799417303E-2</v>
      </c>
      <c r="V280" s="393">
        <f t="shared" si="100"/>
        <v>0</v>
      </c>
      <c r="W280" s="393">
        <f t="shared" si="101"/>
        <v>0</v>
      </c>
      <c r="X280" s="53">
        <f t="shared" si="88"/>
        <v>0.19605868159883461</v>
      </c>
      <c r="Y280" s="53">
        <f t="shared" si="89"/>
        <v>0.23244786159883457</v>
      </c>
      <c r="Z280" s="53">
        <f t="shared" si="90"/>
        <v>9.8029340799417303E-2</v>
      </c>
      <c r="AA280" s="53">
        <f t="shared" si="91"/>
        <v>0.11622393079941729</v>
      </c>
      <c r="AB280" s="50">
        <f t="shared" si="92"/>
        <v>2358</v>
      </c>
      <c r="AC280" s="50">
        <f t="shared" si="93"/>
        <v>2004</v>
      </c>
      <c r="AD280" s="50">
        <f t="shared" si="94"/>
        <v>10</v>
      </c>
      <c r="AE280" s="56">
        <f t="shared" si="95"/>
        <v>200410</v>
      </c>
      <c r="AF280" s="56">
        <f t="shared" si="96"/>
        <v>42</v>
      </c>
      <c r="AG280" s="58">
        <f t="shared" si="82"/>
        <v>3</v>
      </c>
      <c r="AH280" s="56">
        <f t="shared" si="97"/>
        <v>16</v>
      </c>
      <c r="AI280" s="53">
        <f t="shared" si="98"/>
        <v>0.21425327159883459</v>
      </c>
      <c r="AJ280" s="56">
        <f t="shared" si="99"/>
        <v>15.632469999999998</v>
      </c>
    </row>
    <row r="281" spans="1:36" x14ac:dyDescent="0.25">
      <c r="A281" s="50">
        <v>280</v>
      </c>
      <c r="B281" s="51">
        <v>38277</v>
      </c>
      <c r="C281" s="52" t="s">
        <v>0</v>
      </c>
      <c r="D281" s="50" t="s">
        <v>1224</v>
      </c>
      <c r="E281" s="50">
        <v>3</v>
      </c>
      <c r="F281" s="50">
        <v>0</v>
      </c>
      <c r="G281" s="50">
        <v>11</v>
      </c>
      <c r="H281" s="50">
        <v>30</v>
      </c>
      <c r="I281" s="53">
        <f t="shared" si="83"/>
        <v>7.9861111111111122E-3</v>
      </c>
      <c r="J281" s="54">
        <f t="shared" si="84"/>
        <v>2.6620370370370374E-3</v>
      </c>
      <c r="K281" s="50" t="s">
        <v>26</v>
      </c>
      <c r="L281" s="50" t="s">
        <v>26</v>
      </c>
      <c r="M281" s="55">
        <f t="shared" si="85"/>
        <v>15.652173913043487</v>
      </c>
      <c r="N281" s="50">
        <v>0</v>
      </c>
      <c r="R281" s="50" t="s">
        <v>26</v>
      </c>
      <c r="S281" s="151">
        <f t="shared" si="86"/>
        <v>0.29814814814814816</v>
      </c>
      <c r="T281" s="151">
        <f t="shared" si="87"/>
        <v>0.14907407407407408</v>
      </c>
      <c r="V281" s="393">
        <f t="shared" si="100"/>
        <v>0</v>
      </c>
      <c r="W281" s="393">
        <f t="shared" si="101"/>
        <v>0</v>
      </c>
      <c r="X281" s="53">
        <f t="shared" si="88"/>
        <v>6.9745370370370374E-2</v>
      </c>
      <c r="Y281" s="53">
        <f t="shared" si="89"/>
        <v>0.10613455037037038</v>
      </c>
      <c r="Z281" s="53">
        <f t="shared" si="90"/>
        <v>3.4872685185185187E-2</v>
      </c>
      <c r="AA281" s="53">
        <f t="shared" si="91"/>
        <v>5.3067275185185191E-2</v>
      </c>
      <c r="AB281" s="50">
        <f t="shared" si="92"/>
        <v>514</v>
      </c>
      <c r="AC281" s="50">
        <f t="shared" si="93"/>
        <v>2004</v>
      </c>
      <c r="AD281" s="50">
        <f t="shared" si="94"/>
        <v>10</v>
      </c>
      <c r="AE281" s="56">
        <f t="shared" si="95"/>
        <v>200410</v>
      </c>
      <c r="AF281" s="56">
        <f t="shared" si="96"/>
        <v>43</v>
      </c>
      <c r="AG281" s="58">
        <f t="shared" si="82"/>
        <v>0</v>
      </c>
      <c r="AH281" s="56">
        <f t="shared" si="97"/>
        <v>17</v>
      </c>
      <c r="AI281" s="53">
        <f t="shared" si="98"/>
        <v>8.7939960370370385E-2</v>
      </c>
      <c r="AJ281" s="56">
        <f t="shared" si="99"/>
        <v>3</v>
      </c>
    </row>
    <row r="282" spans="1:36" x14ac:dyDescent="0.25">
      <c r="A282" s="50">
        <v>281</v>
      </c>
      <c r="B282" s="51">
        <v>38278</v>
      </c>
      <c r="C282" s="52" t="s">
        <v>3</v>
      </c>
      <c r="D282" s="50" t="s">
        <v>1223</v>
      </c>
      <c r="E282" s="50">
        <v>2.25</v>
      </c>
      <c r="F282" s="50">
        <v>0</v>
      </c>
      <c r="G282" s="50">
        <v>22</v>
      </c>
      <c r="H282" s="50">
        <v>15</v>
      </c>
      <c r="I282" s="53">
        <f t="shared" si="83"/>
        <v>1.545138888888889E-2</v>
      </c>
      <c r="J282" s="54">
        <f t="shared" si="84"/>
        <v>6.8672839506172846E-3</v>
      </c>
      <c r="K282" s="50" t="s">
        <v>550</v>
      </c>
      <c r="L282" s="50" t="s">
        <v>17</v>
      </c>
      <c r="M282" s="55">
        <f t="shared" si="85"/>
        <v>6.0674157303370828</v>
      </c>
      <c r="N282" s="50">
        <v>0</v>
      </c>
      <c r="R282" s="50" t="s">
        <v>17</v>
      </c>
      <c r="S282" s="151">
        <f t="shared" si="86"/>
        <v>0.17992283950617285</v>
      </c>
      <c r="T282" s="151">
        <f t="shared" si="87"/>
        <v>8.9961419753086427E-2</v>
      </c>
      <c r="V282" s="393">
        <f t="shared" si="100"/>
        <v>0</v>
      </c>
      <c r="W282" s="393">
        <f t="shared" si="101"/>
        <v>0</v>
      </c>
      <c r="X282" s="53">
        <f t="shared" si="88"/>
        <v>0.17992283950617285</v>
      </c>
      <c r="Y282" s="53">
        <f t="shared" si="89"/>
        <v>0.21631201950617285</v>
      </c>
      <c r="Z282" s="53">
        <f t="shared" si="90"/>
        <v>8.9961419753086427E-2</v>
      </c>
      <c r="AA282" s="53">
        <f t="shared" si="91"/>
        <v>0.10815600975308642</v>
      </c>
      <c r="AB282" s="50">
        <f t="shared" si="92"/>
        <v>1616</v>
      </c>
      <c r="AC282" s="50">
        <f t="shared" si="93"/>
        <v>2004</v>
      </c>
      <c r="AD282" s="50">
        <f t="shared" si="94"/>
        <v>10</v>
      </c>
      <c r="AE282" s="56">
        <f t="shared" si="95"/>
        <v>200410</v>
      </c>
      <c r="AF282" s="56">
        <f t="shared" si="96"/>
        <v>43</v>
      </c>
      <c r="AG282" s="58">
        <f t="shared" si="82"/>
        <v>0</v>
      </c>
      <c r="AH282" s="56">
        <f t="shared" si="97"/>
        <v>18</v>
      </c>
      <c r="AI282" s="53">
        <f t="shared" si="98"/>
        <v>0.19811742950617284</v>
      </c>
      <c r="AJ282" s="56">
        <f t="shared" si="99"/>
        <v>9.6074999999999982</v>
      </c>
    </row>
    <row r="283" spans="1:36" x14ac:dyDescent="0.25">
      <c r="A283" s="50">
        <v>282</v>
      </c>
      <c r="B283" s="51">
        <v>38279</v>
      </c>
      <c r="C283" s="52" t="s">
        <v>4</v>
      </c>
      <c r="D283" s="50" t="s">
        <v>1223</v>
      </c>
      <c r="E283" s="50">
        <v>2.42</v>
      </c>
      <c r="F283" s="50">
        <v>0</v>
      </c>
      <c r="G283" s="50">
        <v>25</v>
      </c>
      <c r="H283" s="50">
        <v>0</v>
      </c>
      <c r="I283" s="53">
        <f t="shared" si="83"/>
        <v>1.7361111111111112E-2</v>
      </c>
      <c r="J283" s="54">
        <f t="shared" si="84"/>
        <v>7.1740128558310384E-3</v>
      </c>
      <c r="K283" s="50" t="s">
        <v>550</v>
      </c>
      <c r="L283" s="50" t="s">
        <v>17</v>
      </c>
      <c r="M283" s="55">
        <f t="shared" si="85"/>
        <v>5.8080000000000043</v>
      </c>
      <c r="N283" s="50">
        <v>0</v>
      </c>
      <c r="R283" s="50" t="s">
        <v>17</v>
      </c>
      <c r="S283" s="151">
        <f t="shared" si="86"/>
        <v>0.18795913682277321</v>
      </c>
      <c r="T283" s="151">
        <f t="shared" si="87"/>
        <v>9.3979568411386605E-2</v>
      </c>
      <c r="V283" s="393">
        <f t="shared" si="100"/>
        <v>0</v>
      </c>
      <c r="W283" s="393">
        <f t="shared" si="101"/>
        <v>0</v>
      </c>
      <c r="X283" s="53">
        <f t="shared" si="88"/>
        <v>0.18795913682277321</v>
      </c>
      <c r="Y283" s="53">
        <f t="shared" si="89"/>
        <v>0.2243483168227732</v>
      </c>
      <c r="Z283" s="53">
        <f t="shared" si="90"/>
        <v>9.3979568411386605E-2</v>
      </c>
      <c r="AA283" s="53">
        <f t="shared" si="91"/>
        <v>0.1121741584113866</v>
      </c>
      <c r="AB283" s="50">
        <f t="shared" si="92"/>
        <v>2002</v>
      </c>
      <c r="AC283" s="50">
        <f t="shared" si="93"/>
        <v>2004</v>
      </c>
      <c r="AD283" s="50">
        <f t="shared" si="94"/>
        <v>10</v>
      </c>
      <c r="AE283" s="56">
        <f t="shared" si="95"/>
        <v>200410</v>
      </c>
      <c r="AF283" s="56">
        <f t="shared" si="96"/>
        <v>43</v>
      </c>
      <c r="AG283" s="58">
        <f t="shared" si="82"/>
        <v>0</v>
      </c>
      <c r="AH283" s="56">
        <f t="shared" si="97"/>
        <v>19</v>
      </c>
      <c r="AI283" s="53">
        <f t="shared" si="98"/>
        <v>0.20615372682277322</v>
      </c>
      <c r="AJ283" s="56">
        <f t="shared" si="99"/>
        <v>10.333399999999999</v>
      </c>
    </row>
    <row r="284" spans="1:36" x14ac:dyDescent="0.25">
      <c r="A284" s="50">
        <v>283</v>
      </c>
      <c r="B284" s="51">
        <v>38284</v>
      </c>
      <c r="C284" s="52" t="s">
        <v>0</v>
      </c>
      <c r="D284" s="50" t="s">
        <v>1223</v>
      </c>
      <c r="E284" s="50">
        <v>3.65</v>
      </c>
      <c r="F284" s="50">
        <v>0</v>
      </c>
      <c r="G284" s="50">
        <v>40</v>
      </c>
      <c r="H284" s="50">
        <v>0</v>
      </c>
      <c r="I284" s="53">
        <f t="shared" si="83"/>
        <v>2.7777777777777776E-2</v>
      </c>
      <c r="J284" s="54">
        <f t="shared" si="84"/>
        <v>7.6103500761035003E-3</v>
      </c>
      <c r="K284" s="50" t="s">
        <v>550</v>
      </c>
      <c r="L284" s="50" t="s">
        <v>17</v>
      </c>
      <c r="M284" s="55">
        <f t="shared" si="85"/>
        <v>5.475000000000005</v>
      </c>
      <c r="N284" s="50">
        <v>0</v>
      </c>
      <c r="R284" s="50" t="s">
        <v>68</v>
      </c>
      <c r="S284" s="151">
        <f t="shared" si="86"/>
        <v>0.19939117199391171</v>
      </c>
      <c r="T284" s="151">
        <f t="shared" si="87"/>
        <v>9.9695585996955854E-2</v>
      </c>
      <c r="V284" s="393">
        <f t="shared" si="100"/>
        <v>0</v>
      </c>
      <c r="W284" s="393">
        <f t="shared" si="101"/>
        <v>0</v>
      </c>
      <c r="X284" s="53">
        <f t="shared" si="88"/>
        <v>0.19939117199391171</v>
      </c>
      <c r="Y284" s="53">
        <f t="shared" si="89"/>
        <v>0.2357803519939117</v>
      </c>
      <c r="Z284" s="53">
        <f t="shared" si="90"/>
        <v>9.9695585996955854E-2</v>
      </c>
      <c r="AA284" s="53">
        <f t="shared" si="91"/>
        <v>0.11789017599695585</v>
      </c>
      <c r="AB284" s="50">
        <f t="shared" si="92"/>
        <v>2484</v>
      </c>
      <c r="AC284" s="50">
        <f t="shared" si="93"/>
        <v>2004</v>
      </c>
      <c r="AD284" s="50">
        <f t="shared" si="94"/>
        <v>10</v>
      </c>
      <c r="AE284" s="56">
        <f t="shared" si="95"/>
        <v>200410</v>
      </c>
      <c r="AF284" s="56">
        <f t="shared" si="96"/>
        <v>44</v>
      </c>
      <c r="AG284" s="58">
        <f t="shared" si="82"/>
        <v>4</v>
      </c>
      <c r="AH284" s="56">
        <f t="shared" si="97"/>
        <v>24</v>
      </c>
      <c r="AI284" s="53">
        <f t="shared" si="98"/>
        <v>0.21758576199391172</v>
      </c>
      <c r="AJ284" s="56">
        <f t="shared" si="99"/>
        <v>15.585499999999998</v>
      </c>
    </row>
    <row r="285" spans="1:36" x14ac:dyDescent="0.25">
      <c r="A285" s="50">
        <v>284</v>
      </c>
      <c r="B285" s="51">
        <v>38285</v>
      </c>
      <c r="C285" s="52" t="s">
        <v>3</v>
      </c>
      <c r="D285" s="50" t="s">
        <v>1224</v>
      </c>
      <c r="E285" s="50">
        <v>7.55</v>
      </c>
      <c r="F285" s="50">
        <v>0</v>
      </c>
      <c r="G285" s="50">
        <v>25</v>
      </c>
      <c r="H285" s="50">
        <v>0</v>
      </c>
      <c r="I285" s="53">
        <f t="shared" si="83"/>
        <v>1.7361111111111112E-2</v>
      </c>
      <c r="J285" s="54">
        <f t="shared" si="84"/>
        <v>2.2994849153789554E-3</v>
      </c>
      <c r="K285" s="50" t="s">
        <v>26</v>
      </c>
      <c r="L285" s="50" t="s">
        <v>26</v>
      </c>
      <c r="M285" s="55">
        <f t="shared" si="85"/>
        <v>18.120000000000012</v>
      </c>
      <c r="N285" s="50">
        <v>0</v>
      </c>
      <c r="R285" s="50" t="s">
        <v>69</v>
      </c>
      <c r="S285" s="151">
        <f t="shared" si="86"/>
        <v>0.25754231052244303</v>
      </c>
      <c r="T285" s="151">
        <f t="shared" si="87"/>
        <v>0.12877115526122151</v>
      </c>
      <c r="V285" s="393">
        <f t="shared" si="100"/>
        <v>0</v>
      </c>
      <c r="W285" s="393">
        <f t="shared" si="101"/>
        <v>0</v>
      </c>
      <c r="X285" s="53">
        <f t="shared" si="88"/>
        <v>6.0246504782928631E-2</v>
      </c>
      <c r="Y285" s="53">
        <f t="shared" si="89"/>
        <v>9.6635684782928624E-2</v>
      </c>
      <c r="Z285" s="53">
        <f t="shared" si="90"/>
        <v>3.0123252391464315E-2</v>
      </c>
      <c r="AA285" s="53">
        <f t="shared" si="91"/>
        <v>4.8317842391464312E-2</v>
      </c>
      <c r="AB285" s="50">
        <f t="shared" si="92"/>
        <v>294</v>
      </c>
      <c r="AC285" s="50">
        <f t="shared" si="93"/>
        <v>2004</v>
      </c>
      <c r="AD285" s="50">
        <f t="shared" si="94"/>
        <v>10</v>
      </c>
      <c r="AE285" s="56">
        <f t="shared" si="95"/>
        <v>200410</v>
      </c>
      <c r="AF285" s="56">
        <f t="shared" si="96"/>
        <v>44</v>
      </c>
      <c r="AG285" s="58">
        <f t="shared" si="82"/>
        <v>0</v>
      </c>
      <c r="AH285" s="56">
        <f t="shared" si="97"/>
        <v>25</v>
      </c>
      <c r="AI285" s="53">
        <f t="shared" si="98"/>
        <v>7.8441094782928628E-2</v>
      </c>
      <c r="AJ285" s="56">
        <f t="shared" si="99"/>
        <v>7.55</v>
      </c>
    </row>
    <row r="286" spans="1:36" x14ac:dyDescent="0.25">
      <c r="A286" s="50">
        <v>285</v>
      </c>
      <c r="B286" s="51">
        <v>38286</v>
      </c>
      <c r="C286" s="52" t="s">
        <v>4</v>
      </c>
      <c r="D286" s="50" t="s">
        <v>1223</v>
      </c>
      <c r="E286" s="50">
        <v>1.75</v>
      </c>
      <c r="F286" s="50">
        <v>0</v>
      </c>
      <c r="G286" s="50">
        <v>20</v>
      </c>
      <c r="H286" s="50">
        <v>50</v>
      </c>
      <c r="I286" s="53">
        <f t="shared" si="83"/>
        <v>1.4467592592592593E-2</v>
      </c>
      <c r="J286" s="54">
        <f t="shared" si="84"/>
        <v>8.2671957671957667E-3</v>
      </c>
      <c r="K286" s="50" t="s">
        <v>550</v>
      </c>
      <c r="L286" s="50" t="s">
        <v>17</v>
      </c>
      <c r="M286" s="55">
        <f t="shared" si="85"/>
        <v>5.0400000000000045</v>
      </c>
      <c r="N286" s="50">
        <v>0</v>
      </c>
      <c r="R286" s="50" t="s">
        <v>70</v>
      </c>
      <c r="S286" s="151">
        <f t="shared" si="86"/>
        <v>0.21660052910052907</v>
      </c>
      <c r="T286" s="151">
        <f t="shared" si="87"/>
        <v>0.10830026455026454</v>
      </c>
      <c r="V286" s="393">
        <f t="shared" si="100"/>
        <v>0</v>
      </c>
      <c r="W286" s="393">
        <f t="shared" si="101"/>
        <v>0</v>
      </c>
      <c r="X286" s="53">
        <f t="shared" si="88"/>
        <v>0.21660052910052907</v>
      </c>
      <c r="Y286" s="53">
        <f t="shared" si="89"/>
        <v>0.25298970910052909</v>
      </c>
      <c r="Z286" s="53">
        <f t="shared" si="90"/>
        <v>0.10830026455026454</v>
      </c>
      <c r="AA286" s="53">
        <f t="shared" si="91"/>
        <v>0.12649485455026455</v>
      </c>
      <c r="AB286" s="50">
        <f t="shared" si="92"/>
        <v>2971</v>
      </c>
      <c r="AC286" s="50">
        <f t="shared" si="93"/>
        <v>2004</v>
      </c>
      <c r="AD286" s="50">
        <f t="shared" si="94"/>
        <v>10</v>
      </c>
      <c r="AE286" s="56">
        <f t="shared" si="95"/>
        <v>200410</v>
      </c>
      <c r="AF286" s="56">
        <f t="shared" si="96"/>
        <v>44</v>
      </c>
      <c r="AG286" s="58">
        <f t="shared" si="82"/>
        <v>0</v>
      </c>
      <c r="AH286" s="56">
        <f t="shared" si="97"/>
        <v>26</v>
      </c>
      <c r="AI286" s="53">
        <f t="shared" si="98"/>
        <v>0.23479511910052908</v>
      </c>
      <c r="AJ286" s="56">
        <f t="shared" si="99"/>
        <v>7.4724999999999993</v>
      </c>
    </row>
    <row r="287" spans="1:36" x14ac:dyDescent="0.25">
      <c r="A287" s="50">
        <v>286</v>
      </c>
      <c r="B287" s="51">
        <v>38291</v>
      </c>
      <c r="C287" s="52" t="s">
        <v>0</v>
      </c>
      <c r="D287" s="50" t="s">
        <v>1223</v>
      </c>
      <c r="E287" s="50">
        <v>2.5</v>
      </c>
      <c r="F287" s="50">
        <v>0</v>
      </c>
      <c r="G287" s="50">
        <v>50</v>
      </c>
      <c r="H287" s="50">
        <v>0</v>
      </c>
      <c r="I287" s="53">
        <f t="shared" si="83"/>
        <v>3.4722222222222224E-2</v>
      </c>
      <c r="J287" s="54">
        <f t="shared" si="84"/>
        <v>1.388888888888889E-2</v>
      </c>
      <c r="K287" s="50" t="s">
        <v>550</v>
      </c>
      <c r="L287" s="50" t="s">
        <v>17</v>
      </c>
      <c r="M287" s="55">
        <f t="shared" si="85"/>
        <v>3.0000000000000022</v>
      </c>
      <c r="N287" s="50">
        <v>0</v>
      </c>
      <c r="R287" s="50" t="s">
        <v>71</v>
      </c>
      <c r="S287" s="151">
        <f t="shared" si="86"/>
        <v>0.36388888888888893</v>
      </c>
      <c r="T287" s="151">
        <f t="shared" si="87"/>
        <v>0.18194444444444446</v>
      </c>
      <c r="V287" s="393">
        <f t="shared" si="100"/>
        <v>0</v>
      </c>
      <c r="W287" s="393">
        <f t="shared" si="101"/>
        <v>0</v>
      </c>
      <c r="X287" s="53">
        <f t="shared" si="88"/>
        <v>0.36388888888888893</v>
      </c>
      <c r="Y287" s="53">
        <f t="shared" si="89"/>
        <v>0.40027806888888889</v>
      </c>
      <c r="Z287" s="53">
        <f t="shared" si="90"/>
        <v>0.18194444444444446</v>
      </c>
      <c r="AA287" s="53">
        <f t="shared" si="91"/>
        <v>0.20013903444444445</v>
      </c>
      <c r="AB287" s="50">
        <f t="shared" si="92"/>
        <v>3597</v>
      </c>
      <c r="AC287" s="50">
        <f t="shared" si="93"/>
        <v>2004</v>
      </c>
      <c r="AD287" s="50">
        <f t="shared" si="94"/>
        <v>10</v>
      </c>
      <c r="AE287" s="56">
        <f t="shared" si="95"/>
        <v>200410</v>
      </c>
      <c r="AF287" s="56">
        <f t="shared" si="96"/>
        <v>45</v>
      </c>
      <c r="AG287" s="58">
        <f t="shared" si="82"/>
        <v>4</v>
      </c>
      <c r="AH287" s="56">
        <f t="shared" si="97"/>
        <v>31</v>
      </c>
      <c r="AI287" s="53">
        <f t="shared" si="98"/>
        <v>0.38208347888888894</v>
      </c>
      <c r="AJ287" s="56">
        <f t="shared" si="99"/>
        <v>10.674999999999999</v>
      </c>
    </row>
    <row r="288" spans="1:36" x14ac:dyDescent="0.25">
      <c r="A288" s="50">
        <v>287</v>
      </c>
      <c r="B288" s="51">
        <v>38292</v>
      </c>
      <c r="C288" s="52" t="s">
        <v>3</v>
      </c>
      <c r="D288" s="50" t="s">
        <v>1223</v>
      </c>
      <c r="E288" s="50">
        <v>2.41</v>
      </c>
      <c r="F288" s="50">
        <v>0</v>
      </c>
      <c r="G288" s="50">
        <v>24</v>
      </c>
      <c r="H288" s="50">
        <v>0</v>
      </c>
      <c r="I288" s="53">
        <f t="shared" si="83"/>
        <v>1.6666666666666666E-2</v>
      </c>
      <c r="J288" s="54">
        <f t="shared" si="84"/>
        <v>6.9156293222683261E-3</v>
      </c>
      <c r="K288" s="50" t="s">
        <v>550</v>
      </c>
      <c r="L288" s="50" t="s">
        <v>17</v>
      </c>
      <c r="M288" s="55">
        <f t="shared" si="85"/>
        <v>6.0250000000000048</v>
      </c>
      <c r="N288" s="50">
        <v>0</v>
      </c>
      <c r="R288" s="50" t="s">
        <v>17</v>
      </c>
      <c r="S288" s="151">
        <f t="shared" si="86"/>
        <v>0.18118948824343015</v>
      </c>
      <c r="T288" s="151">
        <f t="shared" si="87"/>
        <v>9.0594744121715073E-2</v>
      </c>
      <c r="V288" s="393">
        <f t="shared" si="100"/>
        <v>0</v>
      </c>
      <c r="W288" s="393">
        <f t="shared" si="101"/>
        <v>0</v>
      </c>
      <c r="X288" s="53">
        <f t="shared" si="88"/>
        <v>0.18118948824343015</v>
      </c>
      <c r="Y288" s="53">
        <f t="shared" si="89"/>
        <v>0.21757866824343014</v>
      </c>
      <c r="Z288" s="53">
        <f t="shared" si="90"/>
        <v>9.0594744121715073E-2</v>
      </c>
      <c r="AA288" s="53">
        <f t="shared" si="91"/>
        <v>0.10878933412171507</v>
      </c>
      <c r="AB288" s="50">
        <f t="shared" si="92"/>
        <v>1667</v>
      </c>
      <c r="AC288" s="50">
        <f t="shared" si="93"/>
        <v>2004</v>
      </c>
      <c r="AD288" s="50">
        <f t="shared" si="94"/>
        <v>11</v>
      </c>
      <c r="AE288" s="56">
        <f t="shared" si="95"/>
        <v>200411</v>
      </c>
      <c r="AF288" s="56">
        <f t="shared" si="96"/>
        <v>45</v>
      </c>
      <c r="AG288" s="58">
        <f t="shared" si="82"/>
        <v>0</v>
      </c>
      <c r="AH288" s="56">
        <f t="shared" si="97"/>
        <v>1</v>
      </c>
      <c r="AI288" s="53">
        <f t="shared" si="98"/>
        <v>0.19938407824343013</v>
      </c>
      <c r="AJ288" s="56">
        <f t="shared" si="99"/>
        <v>10.290699999999999</v>
      </c>
    </row>
    <row r="289" spans="1:36" x14ac:dyDescent="0.25">
      <c r="A289" s="50">
        <v>288</v>
      </c>
      <c r="B289" s="51">
        <v>38296</v>
      </c>
      <c r="C289" s="52" t="s">
        <v>2</v>
      </c>
      <c r="D289" s="50" t="s">
        <v>1223</v>
      </c>
      <c r="E289" s="50">
        <v>3</v>
      </c>
      <c r="F289" s="50">
        <v>0</v>
      </c>
      <c r="G289" s="50">
        <v>31</v>
      </c>
      <c r="H289" s="50">
        <v>10</v>
      </c>
      <c r="I289" s="53">
        <f t="shared" si="83"/>
        <v>2.164351851851852E-2</v>
      </c>
      <c r="J289" s="54">
        <f t="shared" si="84"/>
        <v>7.2145061728395065E-3</v>
      </c>
      <c r="K289" s="50" t="s">
        <v>550</v>
      </c>
      <c r="L289" s="50" t="s">
        <v>17</v>
      </c>
      <c r="M289" s="55">
        <f t="shared" si="85"/>
        <v>5.775401069518721</v>
      </c>
      <c r="N289" s="50">
        <v>0</v>
      </c>
      <c r="R289" s="50" t="s">
        <v>17</v>
      </c>
      <c r="S289" s="151">
        <f t="shared" si="86"/>
        <v>0.18902006172839506</v>
      </c>
      <c r="T289" s="151">
        <f t="shared" si="87"/>
        <v>9.4510030864197528E-2</v>
      </c>
      <c r="V289" s="393">
        <f t="shared" si="100"/>
        <v>0</v>
      </c>
      <c r="W289" s="393">
        <f t="shared" si="101"/>
        <v>0</v>
      </c>
      <c r="X289" s="53">
        <f t="shared" si="88"/>
        <v>0.18902006172839506</v>
      </c>
      <c r="Y289" s="53">
        <f t="shared" si="89"/>
        <v>0.22540924172839505</v>
      </c>
      <c r="Z289" s="53">
        <f t="shared" si="90"/>
        <v>9.4510030864197528E-2</v>
      </c>
      <c r="AA289" s="53">
        <f t="shared" si="91"/>
        <v>0.11270462086419752</v>
      </c>
      <c r="AB289" s="50">
        <f t="shared" si="92"/>
        <v>2061</v>
      </c>
      <c r="AC289" s="50">
        <f t="shared" si="93"/>
        <v>2004</v>
      </c>
      <c r="AD289" s="50">
        <f t="shared" si="94"/>
        <v>11</v>
      </c>
      <c r="AE289" s="56">
        <f t="shared" si="95"/>
        <v>200411</v>
      </c>
      <c r="AF289" s="56">
        <f t="shared" si="96"/>
        <v>45</v>
      </c>
      <c r="AG289" s="58">
        <f t="shared" ref="AG289:AG352" si="102">IF(ISBLANK(B289)," ",MAX(B289-B288-1,0))</f>
        <v>3</v>
      </c>
      <c r="AH289" s="56">
        <f t="shared" si="97"/>
        <v>5</v>
      </c>
      <c r="AI289" s="53">
        <f t="shared" si="98"/>
        <v>0.20721465172839504</v>
      </c>
      <c r="AJ289" s="56">
        <f t="shared" si="99"/>
        <v>12.809999999999999</v>
      </c>
    </row>
    <row r="290" spans="1:36" x14ac:dyDescent="0.25">
      <c r="A290" s="50">
        <v>289</v>
      </c>
      <c r="B290" s="51">
        <v>38304</v>
      </c>
      <c r="C290" s="52" t="s">
        <v>5</v>
      </c>
      <c r="D290" s="50" t="s">
        <v>1224</v>
      </c>
      <c r="E290" s="50">
        <v>6</v>
      </c>
      <c r="F290" s="50">
        <v>0</v>
      </c>
      <c r="G290" s="50">
        <v>25</v>
      </c>
      <c r="H290" s="50">
        <v>0</v>
      </c>
      <c r="I290" s="53">
        <f t="shared" si="83"/>
        <v>1.7361111111111112E-2</v>
      </c>
      <c r="J290" s="54">
        <f t="shared" si="84"/>
        <v>2.8935185185185188E-3</v>
      </c>
      <c r="K290" s="50" t="s">
        <v>26</v>
      </c>
      <c r="L290" s="50" t="s">
        <v>26</v>
      </c>
      <c r="M290" s="55">
        <f t="shared" si="85"/>
        <v>14.400000000000009</v>
      </c>
      <c r="N290" s="50">
        <v>0</v>
      </c>
      <c r="R290" s="50" t="s">
        <v>69</v>
      </c>
      <c r="S290" s="151">
        <f t="shared" si="86"/>
        <v>0.32407407407407413</v>
      </c>
      <c r="T290" s="151">
        <f t="shared" si="87"/>
        <v>0.16203703703703706</v>
      </c>
      <c r="V290" s="393">
        <f t="shared" si="100"/>
        <v>0</v>
      </c>
      <c r="W290" s="393">
        <f t="shared" si="101"/>
        <v>0</v>
      </c>
      <c r="X290" s="53">
        <f t="shared" si="88"/>
        <v>7.5810185185185189E-2</v>
      </c>
      <c r="Y290" s="53">
        <f t="shared" si="89"/>
        <v>0.11219936518518518</v>
      </c>
      <c r="Z290" s="53">
        <f t="shared" si="90"/>
        <v>3.7905092592592594E-2</v>
      </c>
      <c r="AA290" s="53">
        <f t="shared" si="91"/>
        <v>5.6099682592592591E-2</v>
      </c>
      <c r="AB290" s="50">
        <f t="shared" si="92"/>
        <v>690</v>
      </c>
      <c r="AC290" s="50">
        <f t="shared" si="93"/>
        <v>2004</v>
      </c>
      <c r="AD290" s="50">
        <f t="shared" si="94"/>
        <v>11</v>
      </c>
      <c r="AE290" s="56">
        <f t="shared" si="95"/>
        <v>200411</v>
      </c>
      <c r="AF290" s="56">
        <f t="shared" si="96"/>
        <v>46</v>
      </c>
      <c r="AG290" s="58">
        <f t="shared" si="102"/>
        <v>7</v>
      </c>
      <c r="AH290" s="56">
        <f t="shared" si="97"/>
        <v>13</v>
      </c>
      <c r="AI290" s="53">
        <f t="shared" si="98"/>
        <v>9.4004775185185185E-2</v>
      </c>
      <c r="AJ290" s="56">
        <f t="shared" si="99"/>
        <v>6</v>
      </c>
    </row>
    <row r="291" spans="1:36" x14ac:dyDescent="0.25">
      <c r="A291" s="50">
        <v>290</v>
      </c>
      <c r="B291" s="51">
        <v>38305</v>
      </c>
      <c r="C291" s="52" t="s">
        <v>0</v>
      </c>
      <c r="D291" s="50" t="s">
        <v>1223</v>
      </c>
      <c r="E291" s="50">
        <v>5.05</v>
      </c>
      <c r="F291" s="50">
        <v>0</v>
      </c>
      <c r="G291" s="50">
        <v>53</v>
      </c>
      <c r="H291" s="50">
        <v>18</v>
      </c>
      <c r="I291" s="53">
        <f t="shared" si="83"/>
        <v>3.7013888888888888E-2</v>
      </c>
      <c r="J291" s="54">
        <f t="shared" si="84"/>
        <v>7.3294829482948298E-3</v>
      </c>
      <c r="K291" s="50" t="s">
        <v>550</v>
      </c>
      <c r="L291" s="50" t="s">
        <v>72</v>
      </c>
      <c r="M291" s="55">
        <f t="shared" si="85"/>
        <v>5.684803001876177</v>
      </c>
      <c r="N291" s="50">
        <v>0</v>
      </c>
      <c r="S291" s="151">
        <f t="shared" si="86"/>
        <v>0.19203245324532453</v>
      </c>
      <c r="T291" s="151">
        <f t="shared" si="87"/>
        <v>9.6016226622662265E-2</v>
      </c>
      <c r="V291" s="393">
        <f t="shared" si="100"/>
        <v>0</v>
      </c>
      <c r="W291" s="393">
        <f t="shared" si="101"/>
        <v>0</v>
      </c>
      <c r="X291" s="53">
        <f t="shared" si="88"/>
        <v>0.19203245324532453</v>
      </c>
      <c r="Y291" s="53">
        <f t="shared" si="89"/>
        <v>0.22842163324532455</v>
      </c>
      <c r="Z291" s="53">
        <f t="shared" si="90"/>
        <v>9.6016226622662265E-2</v>
      </c>
      <c r="AA291" s="53">
        <f t="shared" si="91"/>
        <v>0.11421081662266228</v>
      </c>
      <c r="AB291" s="50">
        <f t="shared" si="92"/>
        <v>2200</v>
      </c>
      <c r="AC291" s="50">
        <f t="shared" si="93"/>
        <v>2004</v>
      </c>
      <c r="AD291" s="50">
        <f t="shared" si="94"/>
        <v>11</v>
      </c>
      <c r="AE291" s="56">
        <f t="shared" si="95"/>
        <v>200411</v>
      </c>
      <c r="AF291" s="56">
        <f t="shared" si="96"/>
        <v>47</v>
      </c>
      <c r="AG291" s="58">
        <f t="shared" si="102"/>
        <v>0</v>
      </c>
      <c r="AH291" s="56">
        <f t="shared" si="97"/>
        <v>14</v>
      </c>
      <c r="AI291" s="53">
        <f t="shared" si="98"/>
        <v>0.21022704324532454</v>
      </c>
      <c r="AJ291" s="56">
        <f t="shared" si="99"/>
        <v>21.563499999999998</v>
      </c>
    </row>
    <row r="292" spans="1:36" x14ac:dyDescent="0.25">
      <c r="A292" s="50">
        <v>291</v>
      </c>
      <c r="B292" s="51">
        <v>38307</v>
      </c>
      <c r="C292" s="52" t="s">
        <v>4</v>
      </c>
      <c r="D292" s="50" t="s">
        <v>1224</v>
      </c>
      <c r="E292" s="50">
        <v>6</v>
      </c>
      <c r="F292" s="50">
        <v>0</v>
      </c>
      <c r="G292" s="50">
        <v>25</v>
      </c>
      <c r="H292" s="50">
        <v>0</v>
      </c>
      <c r="I292" s="53">
        <f t="shared" si="83"/>
        <v>1.7361111111111112E-2</v>
      </c>
      <c r="J292" s="54">
        <f t="shared" si="84"/>
        <v>2.8935185185185188E-3</v>
      </c>
      <c r="K292" s="50" t="s">
        <v>26</v>
      </c>
      <c r="L292" s="50" t="s">
        <v>26</v>
      </c>
      <c r="M292" s="55">
        <f t="shared" si="85"/>
        <v>14.400000000000009</v>
      </c>
      <c r="N292" s="50">
        <v>0</v>
      </c>
      <c r="R292" s="50" t="s">
        <v>69</v>
      </c>
      <c r="S292" s="151">
        <f t="shared" si="86"/>
        <v>0.32407407407407413</v>
      </c>
      <c r="T292" s="151">
        <f t="shared" si="87"/>
        <v>0.16203703703703706</v>
      </c>
      <c r="V292" s="393">
        <f t="shared" si="100"/>
        <v>0</v>
      </c>
      <c r="W292" s="393">
        <f t="shared" si="101"/>
        <v>0</v>
      </c>
      <c r="X292" s="53">
        <f t="shared" si="88"/>
        <v>7.5810185185185189E-2</v>
      </c>
      <c r="Y292" s="53">
        <f t="shared" si="89"/>
        <v>0.11219936518518518</v>
      </c>
      <c r="Z292" s="53">
        <f t="shared" si="90"/>
        <v>3.7905092592592594E-2</v>
      </c>
      <c r="AA292" s="53">
        <f t="shared" si="91"/>
        <v>5.6099682592592591E-2</v>
      </c>
      <c r="AB292" s="50">
        <f t="shared" si="92"/>
        <v>690</v>
      </c>
      <c r="AC292" s="50">
        <f t="shared" si="93"/>
        <v>2004</v>
      </c>
      <c r="AD292" s="50">
        <f t="shared" si="94"/>
        <v>11</v>
      </c>
      <c r="AE292" s="56">
        <f t="shared" si="95"/>
        <v>200411</v>
      </c>
      <c r="AF292" s="56">
        <f t="shared" si="96"/>
        <v>47</v>
      </c>
      <c r="AG292" s="58">
        <f t="shared" si="102"/>
        <v>1</v>
      </c>
      <c r="AH292" s="56">
        <f t="shared" si="97"/>
        <v>16</v>
      </c>
      <c r="AI292" s="53">
        <f t="shared" si="98"/>
        <v>9.4004775185185185E-2</v>
      </c>
      <c r="AJ292" s="56">
        <f t="shared" si="99"/>
        <v>6</v>
      </c>
    </row>
    <row r="293" spans="1:36" x14ac:dyDescent="0.25">
      <c r="A293" s="50">
        <v>292</v>
      </c>
      <c r="B293" s="51">
        <v>38315</v>
      </c>
      <c r="C293" s="52" t="s">
        <v>6</v>
      </c>
      <c r="D293" s="50" t="s">
        <v>1223</v>
      </c>
      <c r="E293" s="50">
        <v>2.5499999999999998</v>
      </c>
      <c r="F293" s="50">
        <v>0</v>
      </c>
      <c r="G293" s="50">
        <v>30</v>
      </c>
      <c r="H293" s="50">
        <v>0</v>
      </c>
      <c r="I293" s="53">
        <f t="shared" si="83"/>
        <v>2.0833333333333332E-2</v>
      </c>
      <c r="J293" s="54">
        <f t="shared" si="84"/>
        <v>8.1699346405228763E-3</v>
      </c>
      <c r="K293" s="50" t="s">
        <v>550</v>
      </c>
      <c r="L293" s="50" t="s">
        <v>313</v>
      </c>
      <c r="M293" s="55">
        <f t="shared" si="85"/>
        <v>5.1000000000000041</v>
      </c>
      <c r="N293" s="50">
        <v>0</v>
      </c>
      <c r="R293" s="50" t="s">
        <v>66</v>
      </c>
      <c r="S293" s="151">
        <f t="shared" si="86"/>
        <v>0.21405228758169936</v>
      </c>
      <c r="T293" s="151">
        <f t="shared" si="87"/>
        <v>0.10702614379084968</v>
      </c>
      <c r="V293" s="393">
        <f t="shared" si="100"/>
        <v>0</v>
      </c>
      <c r="W293" s="393">
        <f t="shared" si="101"/>
        <v>0</v>
      </c>
      <c r="X293" s="53">
        <f t="shared" si="88"/>
        <v>0.21405228758169936</v>
      </c>
      <c r="Y293" s="53">
        <f t="shared" si="89"/>
        <v>0.25044146758169938</v>
      </c>
      <c r="Z293" s="53">
        <f t="shared" si="90"/>
        <v>0.10702614379084968</v>
      </c>
      <c r="AA293" s="53">
        <f t="shared" si="91"/>
        <v>0.12522073379084969</v>
      </c>
      <c r="AB293" s="50">
        <f t="shared" si="92"/>
        <v>2917</v>
      </c>
      <c r="AC293" s="50">
        <f t="shared" si="93"/>
        <v>2004</v>
      </c>
      <c r="AD293" s="50">
        <f t="shared" si="94"/>
        <v>11</v>
      </c>
      <c r="AE293" s="56">
        <f t="shared" si="95"/>
        <v>200411</v>
      </c>
      <c r="AF293" s="56">
        <f t="shared" si="96"/>
        <v>48</v>
      </c>
      <c r="AG293" s="58">
        <f t="shared" si="102"/>
        <v>7</v>
      </c>
      <c r="AH293" s="56">
        <f t="shared" si="97"/>
        <v>24</v>
      </c>
      <c r="AI293" s="53">
        <f t="shared" si="98"/>
        <v>0.23224687758169937</v>
      </c>
      <c r="AJ293" s="56">
        <f t="shared" si="99"/>
        <v>10.888499999999999</v>
      </c>
    </row>
    <row r="294" spans="1:36" x14ac:dyDescent="0.25">
      <c r="A294" s="50">
        <v>293</v>
      </c>
      <c r="B294" s="51">
        <v>38321</v>
      </c>
      <c r="C294" s="52" t="s">
        <v>4</v>
      </c>
      <c r="D294" s="50" t="s">
        <v>1223</v>
      </c>
      <c r="E294" s="50">
        <v>2</v>
      </c>
      <c r="F294" s="50">
        <v>0</v>
      </c>
      <c r="G294" s="50">
        <v>21</v>
      </c>
      <c r="H294" s="50">
        <v>50</v>
      </c>
      <c r="I294" s="53">
        <f t="shared" si="83"/>
        <v>1.5162037037037036E-2</v>
      </c>
      <c r="J294" s="54">
        <f t="shared" si="84"/>
        <v>7.5810185185185182E-3</v>
      </c>
      <c r="K294" s="50" t="s">
        <v>550</v>
      </c>
      <c r="L294" s="50" t="s">
        <v>17</v>
      </c>
      <c r="M294" s="55">
        <f t="shared" si="85"/>
        <v>5.4961832061068749</v>
      </c>
      <c r="N294" s="50">
        <v>0</v>
      </c>
      <c r="R294" s="50" t="s">
        <v>17</v>
      </c>
      <c r="S294" s="151">
        <f t="shared" si="86"/>
        <v>0.19862268518518517</v>
      </c>
      <c r="T294" s="151">
        <f t="shared" si="87"/>
        <v>9.9311342592592583E-2</v>
      </c>
      <c r="V294" s="393">
        <f t="shared" si="100"/>
        <v>0</v>
      </c>
      <c r="W294" s="393">
        <f t="shared" si="101"/>
        <v>0</v>
      </c>
      <c r="X294" s="53">
        <f t="shared" si="88"/>
        <v>0.19862268518518517</v>
      </c>
      <c r="Y294" s="53">
        <f t="shared" si="89"/>
        <v>0.23501186518518519</v>
      </c>
      <c r="Z294" s="53">
        <f t="shared" si="90"/>
        <v>9.9311342592592583E-2</v>
      </c>
      <c r="AA294" s="53">
        <f t="shared" si="91"/>
        <v>0.11750593259259259</v>
      </c>
      <c r="AB294" s="50">
        <f t="shared" si="92"/>
        <v>2459</v>
      </c>
      <c r="AC294" s="50">
        <f t="shared" si="93"/>
        <v>2004</v>
      </c>
      <c r="AD294" s="50">
        <f t="shared" si="94"/>
        <v>11</v>
      </c>
      <c r="AE294" s="56">
        <f t="shared" si="95"/>
        <v>200411</v>
      </c>
      <c r="AF294" s="56">
        <f t="shared" si="96"/>
        <v>49</v>
      </c>
      <c r="AG294" s="58">
        <f t="shared" si="102"/>
        <v>5</v>
      </c>
      <c r="AH294" s="56">
        <f t="shared" si="97"/>
        <v>30</v>
      </c>
      <c r="AI294" s="53">
        <f t="shared" si="98"/>
        <v>0.21681727518518518</v>
      </c>
      <c r="AJ294" s="56">
        <f t="shared" si="99"/>
        <v>8.5399999999999991</v>
      </c>
    </row>
    <row r="295" spans="1:36" x14ac:dyDescent="0.25">
      <c r="A295" s="50">
        <v>294</v>
      </c>
      <c r="B295" s="51">
        <v>38347</v>
      </c>
      <c r="C295" s="52" t="s">
        <v>0</v>
      </c>
      <c r="D295" s="50" t="s">
        <v>1224</v>
      </c>
      <c r="E295" s="50">
        <v>10</v>
      </c>
      <c r="F295" s="50">
        <v>0</v>
      </c>
      <c r="G295" s="50">
        <v>40</v>
      </c>
      <c r="H295" s="50">
        <v>24</v>
      </c>
      <c r="I295" s="53">
        <f t="shared" si="83"/>
        <v>2.8055555555555556E-2</v>
      </c>
      <c r="J295" s="54">
        <f t="shared" si="84"/>
        <v>2.8055555555555555E-3</v>
      </c>
      <c r="K295" s="50" t="s">
        <v>323</v>
      </c>
      <c r="L295" s="50" t="s">
        <v>16</v>
      </c>
      <c r="M295" s="55">
        <f t="shared" si="85"/>
        <v>14.851485148514863</v>
      </c>
      <c r="N295" s="50">
        <v>0</v>
      </c>
      <c r="R295" s="50" t="s">
        <v>73</v>
      </c>
      <c r="S295" s="151">
        <f t="shared" si="86"/>
        <v>0.31422222222222224</v>
      </c>
      <c r="T295" s="151">
        <f t="shared" si="87"/>
        <v>0.15711111111111112</v>
      </c>
      <c r="V295" s="393">
        <f t="shared" si="100"/>
        <v>0</v>
      </c>
      <c r="W295" s="393">
        <f t="shared" si="101"/>
        <v>0</v>
      </c>
      <c r="X295" s="53">
        <f t="shared" si="88"/>
        <v>7.3505555555555546E-2</v>
      </c>
      <c r="Y295" s="53">
        <f t="shared" si="89"/>
        <v>0.10989473555555554</v>
      </c>
      <c r="Z295" s="53">
        <f t="shared" si="90"/>
        <v>3.6752777777777773E-2</v>
      </c>
      <c r="AA295" s="53">
        <f t="shared" si="91"/>
        <v>5.494736777777777E-2</v>
      </c>
      <c r="AB295" s="50">
        <f t="shared" si="92"/>
        <v>634</v>
      </c>
      <c r="AC295" s="50">
        <f t="shared" si="93"/>
        <v>2004</v>
      </c>
      <c r="AD295" s="50">
        <f t="shared" si="94"/>
        <v>12</v>
      </c>
      <c r="AE295" s="56">
        <f t="shared" si="95"/>
        <v>200412</v>
      </c>
      <c r="AF295" s="56">
        <f t="shared" si="96"/>
        <v>53</v>
      </c>
      <c r="AG295" s="58">
        <f t="shared" si="102"/>
        <v>25</v>
      </c>
      <c r="AH295" s="56">
        <f t="shared" si="97"/>
        <v>26</v>
      </c>
      <c r="AI295" s="53">
        <f t="shared" si="98"/>
        <v>9.1700145555555543E-2</v>
      </c>
      <c r="AJ295" s="56">
        <f t="shared" si="99"/>
        <v>10</v>
      </c>
    </row>
    <row r="296" spans="1:36" x14ac:dyDescent="0.25">
      <c r="A296" s="50">
        <v>295</v>
      </c>
      <c r="B296" s="51">
        <v>38348</v>
      </c>
      <c r="C296" s="52" t="s">
        <v>3</v>
      </c>
      <c r="D296" s="50" t="s">
        <v>1223</v>
      </c>
      <c r="E296" s="50">
        <v>2.2999999999999998</v>
      </c>
      <c r="F296" s="50">
        <v>0</v>
      </c>
      <c r="G296" s="50">
        <v>28</v>
      </c>
      <c r="H296" s="50">
        <v>0</v>
      </c>
      <c r="I296" s="53">
        <f t="shared" si="83"/>
        <v>1.9444444444444445E-2</v>
      </c>
      <c r="J296" s="54">
        <f t="shared" si="84"/>
        <v>8.4541062801932378E-3</v>
      </c>
      <c r="K296" s="50" t="s">
        <v>550</v>
      </c>
      <c r="L296" s="50" t="s">
        <v>17</v>
      </c>
      <c r="M296" s="55">
        <f t="shared" si="85"/>
        <v>4.9285714285714315</v>
      </c>
      <c r="N296" s="50">
        <v>0</v>
      </c>
      <c r="R296" s="50" t="s">
        <v>74</v>
      </c>
      <c r="S296" s="151">
        <f t="shared" si="86"/>
        <v>0.22149758454106283</v>
      </c>
      <c r="T296" s="151">
        <f t="shared" si="87"/>
        <v>0.11074879227053142</v>
      </c>
      <c r="V296" s="393">
        <f t="shared" si="100"/>
        <v>0</v>
      </c>
      <c r="W296" s="393">
        <f t="shared" si="101"/>
        <v>0</v>
      </c>
      <c r="X296" s="53">
        <f t="shared" si="88"/>
        <v>0.22149758454106283</v>
      </c>
      <c r="Y296" s="53">
        <f t="shared" si="89"/>
        <v>0.25788676454106285</v>
      </c>
      <c r="Z296" s="53">
        <f t="shared" si="90"/>
        <v>0.11074879227053142</v>
      </c>
      <c r="AA296" s="53">
        <f t="shared" si="91"/>
        <v>0.12894338227053143</v>
      </c>
      <c r="AB296" s="50">
        <f t="shared" si="92"/>
        <v>3076</v>
      </c>
      <c r="AC296" s="50">
        <f t="shared" si="93"/>
        <v>2004</v>
      </c>
      <c r="AD296" s="50">
        <f t="shared" si="94"/>
        <v>12</v>
      </c>
      <c r="AE296" s="56">
        <f t="shared" si="95"/>
        <v>200412</v>
      </c>
      <c r="AF296" s="56">
        <f t="shared" si="96"/>
        <v>53</v>
      </c>
      <c r="AG296" s="58">
        <f t="shared" si="102"/>
        <v>0</v>
      </c>
      <c r="AH296" s="56">
        <f t="shared" si="97"/>
        <v>27</v>
      </c>
      <c r="AI296" s="53">
        <f t="shared" si="98"/>
        <v>0.23969217454106284</v>
      </c>
      <c r="AJ296" s="56">
        <f t="shared" si="99"/>
        <v>9.820999999999998</v>
      </c>
    </row>
    <row r="297" spans="1:36" x14ac:dyDescent="0.25">
      <c r="A297" s="50">
        <v>296</v>
      </c>
      <c r="B297" s="51">
        <v>38350</v>
      </c>
      <c r="C297" s="52" t="s">
        <v>6</v>
      </c>
      <c r="D297" s="50" t="s">
        <v>1223</v>
      </c>
      <c r="E297" s="50">
        <v>2.5</v>
      </c>
      <c r="F297" s="50">
        <v>0</v>
      </c>
      <c r="G297" s="50">
        <v>25</v>
      </c>
      <c r="H297" s="50">
        <v>10</v>
      </c>
      <c r="I297" s="53">
        <f t="shared" si="83"/>
        <v>1.7476851851851851E-2</v>
      </c>
      <c r="J297" s="54">
        <f t="shared" si="84"/>
        <v>6.9907407407407401E-3</v>
      </c>
      <c r="K297" s="50" t="s">
        <v>550</v>
      </c>
      <c r="L297" s="50" t="s">
        <v>17</v>
      </c>
      <c r="M297" s="55">
        <f t="shared" si="85"/>
        <v>5.9602649006622572</v>
      </c>
      <c r="N297" s="50">
        <v>0</v>
      </c>
      <c r="R297" s="50" t="s">
        <v>17</v>
      </c>
      <c r="S297" s="151">
        <f t="shared" si="86"/>
        <v>0.18315740740740738</v>
      </c>
      <c r="T297" s="151">
        <f t="shared" si="87"/>
        <v>9.157870370370369E-2</v>
      </c>
      <c r="V297" s="393">
        <f t="shared" si="100"/>
        <v>0</v>
      </c>
      <c r="W297" s="393">
        <f t="shared" si="101"/>
        <v>0</v>
      </c>
      <c r="X297" s="53">
        <f t="shared" si="88"/>
        <v>0.18315740740740738</v>
      </c>
      <c r="Y297" s="53">
        <f t="shared" si="89"/>
        <v>0.2195465874074074</v>
      </c>
      <c r="Z297" s="53">
        <f t="shared" si="90"/>
        <v>9.157870370370369E-2</v>
      </c>
      <c r="AA297" s="53">
        <f t="shared" si="91"/>
        <v>0.1097732937037037</v>
      </c>
      <c r="AB297" s="50">
        <f t="shared" si="92"/>
        <v>1786</v>
      </c>
      <c r="AC297" s="50">
        <f t="shared" si="93"/>
        <v>2004</v>
      </c>
      <c r="AD297" s="50">
        <f t="shared" si="94"/>
        <v>12</v>
      </c>
      <c r="AE297" s="56">
        <f t="shared" si="95"/>
        <v>200412</v>
      </c>
      <c r="AF297" s="56">
        <f t="shared" si="96"/>
        <v>53</v>
      </c>
      <c r="AG297" s="58">
        <f t="shared" si="102"/>
        <v>1</v>
      </c>
      <c r="AH297" s="56">
        <f t="shared" si="97"/>
        <v>29</v>
      </c>
      <c r="AI297" s="53">
        <f t="shared" si="98"/>
        <v>0.20135199740740739</v>
      </c>
      <c r="AJ297" s="56">
        <f t="shared" si="99"/>
        <v>10.674999999999999</v>
      </c>
    </row>
    <row r="298" spans="1:36" x14ac:dyDescent="0.25">
      <c r="A298" s="50">
        <v>297</v>
      </c>
      <c r="B298" s="51">
        <v>38353</v>
      </c>
      <c r="C298" s="52" t="s">
        <v>5</v>
      </c>
      <c r="D298" s="50" t="s">
        <v>1225</v>
      </c>
      <c r="E298" s="50">
        <v>0.25</v>
      </c>
      <c r="F298" s="50">
        <v>0</v>
      </c>
      <c r="G298" s="50">
        <v>10</v>
      </c>
      <c r="H298" s="50">
        <v>34</v>
      </c>
      <c r="I298" s="53">
        <f t="shared" si="83"/>
        <v>7.3379629629629628E-3</v>
      </c>
      <c r="J298" s="54">
        <f t="shared" si="84"/>
        <v>2.9351851851851851E-2</v>
      </c>
      <c r="K298" s="50" t="s">
        <v>10</v>
      </c>
      <c r="L298" s="50" t="s">
        <v>75</v>
      </c>
      <c r="M298" s="55">
        <f t="shared" si="85"/>
        <v>1.4195583596214523</v>
      </c>
      <c r="N298" s="50">
        <v>0</v>
      </c>
      <c r="S298" s="151">
        <f t="shared" si="86"/>
        <v>7.0444444444444435E-2</v>
      </c>
      <c r="T298" s="151">
        <f t="shared" si="87"/>
        <v>3.5222222222222217E-2</v>
      </c>
      <c r="V298" s="393">
        <f t="shared" si="100"/>
        <v>0</v>
      </c>
      <c r="W298" s="393">
        <f t="shared" si="101"/>
        <v>0</v>
      </c>
      <c r="X298" s="53">
        <f t="shared" si="88"/>
        <v>0.76901851851851843</v>
      </c>
      <c r="Y298" s="53">
        <f t="shared" si="89"/>
        <v>0.80540769851851846</v>
      </c>
      <c r="Z298" s="53">
        <f t="shared" si="90"/>
        <v>0.38450925925925922</v>
      </c>
      <c r="AA298" s="53">
        <f t="shared" si="91"/>
        <v>0.40270384925925923</v>
      </c>
      <c r="AB298" s="50">
        <f t="shared" si="92"/>
        <v>4025</v>
      </c>
      <c r="AC298" s="50">
        <f t="shared" si="93"/>
        <v>2005</v>
      </c>
      <c r="AD298" s="50">
        <f t="shared" si="94"/>
        <v>1</v>
      </c>
      <c r="AE298" s="56">
        <f t="shared" si="95"/>
        <v>200501</v>
      </c>
      <c r="AF298" s="56">
        <f t="shared" si="96"/>
        <v>1</v>
      </c>
      <c r="AG298" s="58">
        <f t="shared" si="102"/>
        <v>2</v>
      </c>
      <c r="AH298" s="56">
        <f t="shared" si="97"/>
        <v>1</v>
      </c>
      <c r="AI298" s="53">
        <f t="shared" si="98"/>
        <v>0.78721310851851845</v>
      </c>
      <c r="AJ298" s="56">
        <f t="shared" si="99"/>
        <v>11.675000000000001</v>
      </c>
    </row>
    <row r="299" spans="1:36" x14ac:dyDescent="0.25">
      <c r="A299" s="50">
        <v>298</v>
      </c>
      <c r="B299" s="51">
        <v>38361</v>
      </c>
      <c r="C299" s="52" t="s">
        <v>0</v>
      </c>
      <c r="D299" s="50" t="s">
        <v>1224</v>
      </c>
      <c r="E299" s="50">
        <v>6</v>
      </c>
      <c r="F299" s="50">
        <v>0</v>
      </c>
      <c r="G299" s="50">
        <v>25</v>
      </c>
      <c r="H299" s="50">
        <v>0</v>
      </c>
      <c r="I299" s="53">
        <f t="shared" si="83"/>
        <v>1.7361111111111112E-2</v>
      </c>
      <c r="J299" s="54">
        <f t="shared" si="84"/>
        <v>2.8935185185185188E-3</v>
      </c>
      <c r="K299" s="50" t="s">
        <v>33</v>
      </c>
      <c r="L299" s="50" t="s">
        <v>509</v>
      </c>
      <c r="M299" s="55">
        <f t="shared" si="85"/>
        <v>14.400000000000009</v>
      </c>
      <c r="N299" s="50">
        <v>0</v>
      </c>
      <c r="S299" s="151">
        <f t="shared" si="86"/>
        <v>0.32407407407407413</v>
      </c>
      <c r="T299" s="151">
        <f t="shared" si="87"/>
        <v>0.16203703703703706</v>
      </c>
      <c r="V299" s="393">
        <f t="shared" si="100"/>
        <v>0</v>
      </c>
      <c r="W299" s="393">
        <f t="shared" si="101"/>
        <v>0</v>
      </c>
      <c r="X299" s="53">
        <f t="shared" si="88"/>
        <v>7.5810185185185189E-2</v>
      </c>
      <c r="Y299" s="53">
        <f t="shared" si="89"/>
        <v>0.11219936518518518</v>
      </c>
      <c r="Z299" s="53">
        <f t="shared" si="90"/>
        <v>3.7905092592592594E-2</v>
      </c>
      <c r="AA299" s="53">
        <f t="shared" si="91"/>
        <v>5.6099682592592591E-2</v>
      </c>
      <c r="AB299" s="50">
        <f t="shared" si="92"/>
        <v>690</v>
      </c>
      <c r="AC299" s="50">
        <f t="shared" si="93"/>
        <v>2005</v>
      </c>
      <c r="AD299" s="50">
        <f t="shared" si="94"/>
        <v>1</v>
      </c>
      <c r="AE299" s="56">
        <f t="shared" si="95"/>
        <v>200501</v>
      </c>
      <c r="AF299" s="56">
        <f t="shared" si="96"/>
        <v>3</v>
      </c>
      <c r="AG299" s="58">
        <f t="shared" si="102"/>
        <v>7</v>
      </c>
      <c r="AH299" s="56">
        <f t="shared" si="97"/>
        <v>9</v>
      </c>
      <c r="AI299" s="53">
        <f t="shared" si="98"/>
        <v>9.4004775185185185E-2</v>
      </c>
      <c r="AJ299" s="56">
        <f t="shared" si="99"/>
        <v>6</v>
      </c>
    </row>
    <row r="300" spans="1:36" x14ac:dyDescent="0.25">
      <c r="A300" s="50">
        <v>299</v>
      </c>
      <c r="B300" s="51">
        <v>38368</v>
      </c>
      <c r="C300" s="52" t="s">
        <v>0</v>
      </c>
      <c r="D300" s="50" t="s">
        <v>1223</v>
      </c>
      <c r="E300" s="50">
        <v>2.75</v>
      </c>
      <c r="F300" s="50">
        <v>0</v>
      </c>
      <c r="G300" s="50">
        <v>30</v>
      </c>
      <c r="H300" s="50">
        <v>0</v>
      </c>
      <c r="I300" s="53">
        <f t="shared" si="83"/>
        <v>2.0833333333333332E-2</v>
      </c>
      <c r="J300" s="54">
        <f t="shared" si="84"/>
        <v>7.5757575757575751E-3</v>
      </c>
      <c r="K300" s="50" t="s">
        <v>549</v>
      </c>
      <c r="L300" s="50" t="s">
        <v>17</v>
      </c>
      <c r="M300" s="55">
        <f t="shared" si="85"/>
        <v>5.5000000000000044</v>
      </c>
      <c r="N300" s="50">
        <v>0</v>
      </c>
      <c r="R300" s="50" t="s">
        <v>76</v>
      </c>
      <c r="S300" s="151">
        <f t="shared" si="86"/>
        <v>0.19848484848484846</v>
      </c>
      <c r="T300" s="151">
        <f t="shared" si="87"/>
        <v>9.9242424242424229E-2</v>
      </c>
      <c r="V300" s="393">
        <f t="shared" si="100"/>
        <v>0</v>
      </c>
      <c r="W300" s="393">
        <f t="shared" si="101"/>
        <v>0</v>
      </c>
      <c r="X300" s="53">
        <f t="shared" si="88"/>
        <v>0.19848484848484846</v>
      </c>
      <c r="Y300" s="53">
        <f t="shared" si="89"/>
        <v>0.23487402848484845</v>
      </c>
      <c r="Z300" s="53">
        <f t="shared" si="90"/>
        <v>9.9242424242424229E-2</v>
      </c>
      <c r="AA300" s="53">
        <f t="shared" si="91"/>
        <v>0.11743701424242423</v>
      </c>
      <c r="AB300" s="50">
        <f t="shared" si="92"/>
        <v>2448</v>
      </c>
      <c r="AC300" s="50">
        <f t="shared" si="93"/>
        <v>2005</v>
      </c>
      <c r="AD300" s="50">
        <f t="shared" si="94"/>
        <v>1</v>
      </c>
      <c r="AE300" s="56">
        <f t="shared" si="95"/>
        <v>200501</v>
      </c>
      <c r="AF300" s="56">
        <f t="shared" si="96"/>
        <v>4</v>
      </c>
      <c r="AG300" s="58">
        <f t="shared" si="102"/>
        <v>6</v>
      </c>
      <c r="AH300" s="56">
        <f t="shared" si="97"/>
        <v>16</v>
      </c>
      <c r="AI300" s="53">
        <f t="shared" si="98"/>
        <v>0.21667943848484844</v>
      </c>
      <c r="AJ300" s="56">
        <f t="shared" si="99"/>
        <v>11.7425</v>
      </c>
    </row>
    <row r="301" spans="1:36" x14ac:dyDescent="0.25">
      <c r="A301" s="50">
        <v>300</v>
      </c>
      <c r="B301" s="51">
        <v>38370</v>
      </c>
      <c r="C301" s="52" t="s">
        <v>4</v>
      </c>
      <c r="D301" s="50" t="s">
        <v>1223</v>
      </c>
      <c r="E301" s="50">
        <v>2.36</v>
      </c>
      <c r="F301" s="50">
        <v>0</v>
      </c>
      <c r="G301" s="50">
        <v>25</v>
      </c>
      <c r="H301" s="50">
        <v>0</v>
      </c>
      <c r="I301" s="53">
        <f t="shared" si="83"/>
        <v>1.7361111111111112E-2</v>
      </c>
      <c r="J301" s="54">
        <f t="shared" si="84"/>
        <v>7.3564030131826746E-3</v>
      </c>
      <c r="K301" s="50" t="s">
        <v>550</v>
      </c>
      <c r="L301" s="50" t="s">
        <v>17</v>
      </c>
      <c r="M301" s="55">
        <f t="shared" si="85"/>
        <v>5.6640000000000041</v>
      </c>
      <c r="N301" s="50">
        <v>0</v>
      </c>
      <c r="R301" s="50" t="s">
        <v>77</v>
      </c>
      <c r="S301" s="151">
        <f t="shared" si="86"/>
        <v>0.19273775894538608</v>
      </c>
      <c r="T301" s="151">
        <f t="shared" si="87"/>
        <v>9.6368879472693042E-2</v>
      </c>
      <c r="V301" s="393">
        <f t="shared" si="100"/>
        <v>0</v>
      </c>
      <c r="W301" s="393">
        <f t="shared" si="101"/>
        <v>0</v>
      </c>
      <c r="X301" s="53">
        <f t="shared" si="88"/>
        <v>0.19273775894538608</v>
      </c>
      <c r="Y301" s="53">
        <f t="shared" si="89"/>
        <v>0.22912693894538608</v>
      </c>
      <c r="Z301" s="53">
        <f t="shared" si="90"/>
        <v>9.6368879472693042E-2</v>
      </c>
      <c r="AA301" s="53">
        <f t="shared" si="91"/>
        <v>0.11456346947269304</v>
      </c>
      <c r="AB301" s="50">
        <f t="shared" si="92"/>
        <v>2225</v>
      </c>
      <c r="AC301" s="50">
        <f t="shared" si="93"/>
        <v>2005</v>
      </c>
      <c r="AD301" s="50">
        <f t="shared" si="94"/>
        <v>1</v>
      </c>
      <c r="AE301" s="56">
        <f t="shared" si="95"/>
        <v>200501</v>
      </c>
      <c r="AF301" s="56">
        <f t="shared" si="96"/>
        <v>4</v>
      </c>
      <c r="AG301" s="58">
        <f t="shared" si="102"/>
        <v>1</v>
      </c>
      <c r="AH301" s="56">
        <f t="shared" si="97"/>
        <v>18</v>
      </c>
      <c r="AI301" s="53">
        <f t="shared" si="98"/>
        <v>0.21093234894538609</v>
      </c>
      <c r="AJ301" s="56">
        <f t="shared" si="99"/>
        <v>10.077199999999998</v>
      </c>
    </row>
    <row r="302" spans="1:36" x14ac:dyDescent="0.25">
      <c r="A302" s="50">
        <v>301</v>
      </c>
      <c r="B302" s="51">
        <v>38376</v>
      </c>
      <c r="C302" s="52" t="s">
        <v>3</v>
      </c>
      <c r="D302" s="50" t="s">
        <v>1223</v>
      </c>
      <c r="E302" s="50">
        <v>1</v>
      </c>
      <c r="F302" s="50">
        <v>0</v>
      </c>
      <c r="G302" s="50">
        <v>10</v>
      </c>
      <c r="H302" s="50">
        <v>6</v>
      </c>
      <c r="I302" s="53">
        <f t="shared" si="83"/>
        <v>7.013888888888889E-3</v>
      </c>
      <c r="J302" s="54">
        <f t="shared" si="84"/>
        <v>7.013888888888889E-3</v>
      </c>
      <c r="K302" s="50" t="s">
        <v>550</v>
      </c>
      <c r="L302" s="50" t="s">
        <v>509</v>
      </c>
      <c r="M302" s="55">
        <f t="shared" si="85"/>
        <v>5.940594059405945</v>
      </c>
      <c r="N302" s="50">
        <v>0</v>
      </c>
      <c r="S302" s="151">
        <f t="shared" si="86"/>
        <v>0.18376388888888889</v>
      </c>
      <c r="T302" s="151">
        <f t="shared" si="87"/>
        <v>9.1881944444444447E-2</v>
      </c>
      <c r="V302" s="393">
        <f t="shared" si="100"/>
        <v>0</v>
      </c>
      <c r="W302" s="393">
        <f t="shared" si="101"/>
        <v>0</v>
      </c>
      <c r="X302" s="53">
        <f t="shared" si="88"/>
        <v>0.18376388888888889</v>
      </c>
      <c r="Y302" s="53">
        <f t="shared" si="89"/>
        <v>0.22015306888888889</v>
      </c>
      <c r="Z302" s="53">
        <f t="shared" si="90"/>
        <v>9.1881944444444447E-2</v>
      </c>
      <c r="AA302" s="53">
        <f t="shared" si="91"/>
        <v>0.11007653444444444</v>
      </c>
      <c r="AB302" s="50">
        <f t="shared" si="92"/>
        <v>1805</v>
      </c>
      <c r="AC302" s="50">
        <f t="shared" si="93"/>
        <v>2005</v>
      </c>
      <c r="AD302" s="50">
        <f t="shared" si="94"/>
        <v>1</v>
      </c>
      <c r="AE302" s="56">
        <f t="shared" si="95"/>
        <v>200501</v>
      </c>
      <c r="AF302" s="56">
        <f t="shared" si="96"/>
        <v>5</v>
      </c>
      <c r="AG302" s="58">
        <f t="shared" si="102"/>
        <v>5</v>
      </c>
      <c r="AH302" s="56">
        <f t="shared" si="97"/>
        <v>24</v>
      </c>
      <c r="AI302" s="53">
        <f t="shared" si="98"/>
        <v>0.2019584788888889</v>
      </c>
      <c r="AJ302" s="56">
        <f t="shared" si="99"/>
        <v>4.2699999999999996</v>
      </c>
    </row>
    <row r="303" spans="1:36" x14ac:dyDescent="0.25">
      <c r="A303" s="50">
        <v>302</v>
      </c>
      <c r="B303" s="51">
        <v>38382</v>
      </c>
      <c r="C303" s="52" t="s">
        <v>0</v>
      </c>
      <c r="D303" s="50" t="s">
        <v>1223</v>
      </c>
      <c r="E303" s="50">
        <v>3.1</v>
      </c>
      <c r="F303" s="50">
        <v>0</v>
      </c>
      <c r="G303" s="50">
        <v>32</v>
      </c>
      <c r="H303" s="50">
        <v>4</v>
      </c>
      <c r="I303" s="53">
        <f t="shared" si="83"/>
        <v>2.2268518518518521E-2</v>
      </c>
      <c r="J303" s="54">
        <f t="shared" si="84"/>
        <v>7.1833930704898455E-3</v>
      </c>
      <c r="K303" s="50" t="s">
        <v>550</v>
      </c>
      <c r="L303" s="50" t="s">
        <v>509</v>
      </c>
      <c r="M303" s="55">
        <f t="shared" si="85"/>
        <v>5.800415800415804</v>
      </c>
      <c r="N303" s="50">
        <v>0</v>
      </c>
      <c r="S303" s="151">
        <f t="shared" si="86"/>
        <v>0.18820489844683394</v>
      </c>
      <c r="T303" s="151">
        <f t="shared" si="87"/>
        <v>9.410244922341697E-2</v>
      </c>
      <c r="V303" s="393">
        <f t="shared" si="100"/>
        <v>0</v>
      </c>
      <c r="W303" s="393">
        <f t="shared" si="101"/>
        <v>0</v>
      </c>
      <c r="X303" s="53">
        <f t="shared" si="88"/>
        <v>0.18820489844683394</v>
      </c>
      <c r="Y303" s="53">
        <f t="shared" si="89"/>
        <v>0.22459407844683393</v>
      </c>
      <c r="Z303" s="53">
        <f t="shared" si="90"/>
        <v>9.410244922341697E-2</v>
      </c>
      <c r="AA303" s="53">
        <f t="shared" si="91"/>
        <v>0.11229703922341697</v>
      </c>
      <c r="AB303" s="50">
        <f t="shared" si="92"/>
        <v>2019</v>
      </c>
      <c r="AC303" s="50">
        <f t="shared" si="93"/>
        <v>2005</v>
      </c>
      <c r="AD303" s="50">
        <f t="shared" si="94"/>
        <v>1</v>
      </c>
      <c r="AE303" s="56">
        <f t="shared" si="95"/>
        <v>200501</v>
      </c>
      <c r="AF303" s="56">
        <f t="shared" si="96"/>
        <v>6</v>
      </c>
      <c r="AG303" s="58">
        <f t="shared" si="102"/>
        <v>5</v>
      </c>
      <c r="AH303" s="56">
        <f t="shared" si="97"/>
        <v>30</v>
      </c>
      <c r="AI303" s="53">
        <f t="shared" si="98"/>
        <v>0.20639948844683392</v>
      </c>
      <c r="AJ303" s="56">
        <f t="shared" si="99"/>
        <v>13.236999999999998</v>
      </c>
    </row>
    <row r="304" spans="1:36" x14ac:dyDescent="0.25">
      <c r="A304" s="50">
        <v>303</v>
      </c>
      <c r="B304" s="51">
        <v>38384</v>
      </c>
      <c r="C304" s="52" t="s">
        <v>4</v>
      </c>
      <c r="D304" s="50" t="s">
        <v>1223</v>
      </c>
      <c r="E304" s="50">
        <v>2</v>
      </c>
      <c r="F304" s="50">
        <v>0</v>
      </c>
      <c r="G304" s="50">
        <v>20</v>
      </c>
      <c r="H304" s="50">
        <v>43</v>
      </c>
      <c r="I304" s="53">
        <f t="shared" si="83"/>
        <v>1.4386574074074072E-2</v>
      </c>
      <c r="J304" s="54">
        <f t="shared" si="84"/>
        <v>7.1932870370370362E-3</v>
      </c>
      <c r="K304" s="50" t="s">
        <v>550</v>
      </c>
      <c r="L304" s="50" t="s">
        <v>509</v>
      </c>
      <c r="M304" s="55">
        <f t="shared" si="85"/>
        <v>5.7924376508447359</v>
      </c>
      <c r="N304" s="50">
        <v>0</v>
      </c>
      <c r="S304" s="151">
        <f t="shared" si="86"/>
        <v>0.18846412037037033</v>
      </c>
      <c r="T304" s="151">
        <f t="shared" si="87"/>
        <v>9.4232060185185165E-2</v>
      </c>
      <c r="V304" s="393">
        <f t="shared" si="100"/>
        <v>0</v>
      </c>
      <c r="W304" s="393">
        <f t="shared" si="101"/>
        <v>0</v>
      </c>
      <c r="X304" s="53">
        <f t="shared" si="88"/>
        <v>0.18846412037037033</v>
      </c>
      <c r="Y304" s="53">
        <f t="shared" si="89"/>
        <v>0.22485330037037035</v>
      </c>
      <c r="Z304" s="53">
        <f t="shared" si="90"/>
        <v>9.4232060185185165E-2</v>
      </c>
      <c r="AA304" s="53">
        <f t="shared" si="91"/>
        <v>0.11242665018518518</v>
      </c>
      <c r="AB304" s="50">
        <f t="shared" si="92"/>
        <v>2034</v>
      </c>
      <c r="AC304" s="50">
        <f t="shared" si="93"/>
        <v>2005</v>
      </c>
      <c r="AD304" s="50">
        <f t="shared" si="94"/>
        <v>2</v>
      </c>
      <c r="AE304" s="56">
        <f t="shared" si="95"/>
        <v>200502</v>
      </c>
      <c r="AF304" s="56">
        <f t="shared" si="96"/>
        <v>6</v>
      </c>
      <c r="AG304" s="58">
        <f t="shared" si="102"/>
        <v>1</v>
      </c>
      <c r="AH304" s="56">
        <f t="shared" si="97"/>
        <v>1</v>
      </c>
      <c r="AI304" s="53">
        <f t="shared" si="98"/>
        <v>0.20665871037037034</v>
      </c>
      <c r="AJ304" s="56">
        <f t="shared" si="99"/>
        <v>8.5399999999999991</v>
      </c>
    </row>
    <row r="305" spans="1:36" x14ac:dyDescent="0.25">
      <c r="A305" s="50">
        <v>304</v>
      </c>
      <c r="B305" s="51">
        <v>38399</v>
      </c>
      <c r="C305" s="52" t="s">
        <v>6</v>
      </c>
      <c r="D305" s="50" t="s">
        <v>1223</v>
      </c>
      <c r="E305" s="50">
        <v>2</v>
      </c>
      <c r="F305" s="50">
        <v>0</v>
      </c>
      <c r="G305" s="50">
        <v>21</v>
      </c>
      <c r="H305" s="50">
        <v>23</v>
      </c>
      <c r="I305" s="53">
        <f t="shared" si="83"/>
        <v>1.4849537037037036E-2</v>
      </c>
      <c r="J305" s="54">
        <f t="shared" si="84"/>
        <v>7.424768518518518E-3</v>
      </c>
      <c r="K305" s="50" t="s">
        <v>550</v>
      </c>
      <c r="L305" s="50" t="s">
        <v>509</v>
      </c>
      <c r="M305" s="55">
        <f t="shared" si="85"/>
        <v>5.6118472330475493</v>
      </c>
      <c r="N305" s="50">
        <v>0</v>
      </c>
      <c r="S305" s="151">
        <f t="shared" si="86"/>
        <v>0.19452893518518516</v>
      </c>
      <c r="T305" s="151">
        <f t="shared" si="87"/>
        <v>9.7264467592592579E-2</v>
      </c>
      <c r="V305" s="393">
        <f t="shared" si="100"/>
        <v>0</v>
      </c>
      <c r="W305" s="393">
        <f t="shared" si="101"/>
        <v>0</v>
      </c>
      <c r="X305" s="53">
        <f t="shared" si="88"/>
        <v>0.19452893518518516</v>
      </c>
      <c r="Y305" s="53">
        <f t="shared" si="89"/>
        <v>0.23091811518518518</v>
      </c>
      <c r="Z305" s="53">
        <f t="shared" si="90"/>
        <v>9.7264467592592579E-2</v>
      </c>
      <c r="AA305" s="53">
        <f t="shared" si="91"/>
        <v>0.11545905759259259</v>
      </c>
      <c r="AB305" s="50">
        <f t="shared" si="92"/>
        <v>2289</v>
      </c>
      <c r="AC305" s="50">
        <f t="shared" si="93"/>
        <v>2005</v>
      </c>
      <c r="AD305" s="50">
        <f t="shared" si="94"/>
        <v>2</v>
      </c>
      <c r="AE305" s="56">
        <f t="shared" si="95"/>
        <v>200502</v>
      </c>
      <c r="AF305" s="56">
        <f t="shared" si="96"/>
        <v>8</v>
      </c>
      <c r="AG305" s="58">
        <f t="shared" si="102"/>
        <v>14</v>
      </c>
      <c r="AH305" s="56">
        <f t="shared" si="97"/>
        <v>16</v>
      </c>
      <c r="AI305" s="53">
        <f t="shared" si="98"/>
        <v>0.21272352518518517</v>
      </c>
      <c r="AJ305" s="56">
        <f t="shared" si="99"/>
        <v>8.5399999999999991</v>
      </c>
    </row>
    <row r="306" spans="1:36" x14ac:dyDescent="0.25">
      <c r="A306" s="50">
        <v>305</v>
      </c>
      <c r="B306" s="51">
        <v>38410</v>
      </c>
      <c r="C306" s="52" t="s">
        <v>0</v>
      </c>
      <c r="D306" s="50" t="s">
        <v>1223</v>
      </c>
      <c r="E306" s="50">
        <v>7.6</v>
      </c>
      <c r="F306" s="50">
        <v>1</v>
      </c>
      <c r="G306" s="50">
        <v>29</v>
      </c>
      <c r="H306" s="50">
        <v>22</v>
      </c>
      <c r="I306" s="53">
        <f t="shared" si="83"/>
        <v>6.206018518518519E-2</v>
      </c>
      <c r="J306" s="54">
        <f t="shared" si="84"/>
        <v>8.1658138401559457E-3</v>
      </c>
      <c r="K306" s="50" t="s">
        <v>552</v>
      </c>
      <c r="L306" s="50" t="s">
        <v>136</v>
      </c>
      <c r="M306" s="55">
        <f t="shared" si="85"/>
        <v>5.1025736665423391</v>
      </c>
      <c r="N306" s="50">
        <v>175</v>
      </c>
      <c r="S306" s="151">
        <f t="shared" si="86"/>
        <v>0.21394432261208576</v>
      </c>
      <c r="T306" s="151">
        <f t="shared" si="87"/>
        <v>0.10697216130604288</v>
      </c>
      <c r="V306" s="393">
        <f t="shared" si="100"/>
        <v>0</v>
      </c>
      <c r="W306" s="393">
        <f t="shared" si="101"/>
        <v>0</v>
      </c>
      <c r="X306" s="53">
        <f t="shared" si="88"/>
        <v>0.21394432261208576</v>
      </c>
      <c r="Y306" s="53">
        <f t="shared" si="89"/>
        <v>0.25033350261208576</v>
      </c>
      <c r="Z306" s="53">
        <f t="shared" si="90"/>
        <v>0.10697216130604288</v>
      </c>
      <c r="AA306" s="53">
        <f t="shared" si="91"/>
        <v>0.12516675130604288</v>
      </c>
      <c r="AB306" s="50">
        <f t="shared" si="92"/>
        <v>2915</v>
      </c>
      <c r="AC306" s="50">
        <f t="shared" si="93"/>
        <v>2005</v>
      </c>
      <c r="AD306" s="50">
        <f t="shared" si="94"/>
        <v>2</v>
      </c>
      <c r="AE306" s="56">
        <f t="shared" si="95"/>
        <v>200502</v>
      </c>
      <c r="AF306" s="56">
        <f t="shared" si="96"/>
        <v>10</v>
      </c>
      <c r="AG306" s="58">
        <f t="shared" si="102"/>
        <v>10</v>
      </c>
      <c r="AH306" s="56">
        <f t="shared" si="97"/>
        <v>27</v>
      </c>
      <c r="AI306" s="53">
        <f t="shared" si="98"/>
        <v>0.23213891261208575</v>
      </c>
      <c r="AJ306" s="56">
        <f t="shared" si="99"/>
        <v>32.451999999999998</v>
      </c>
    </row>
    <row r="307" spans="1:36" x14ac:dyDescent="0.25">
      <c r="A307" s="50">
        <v>306</v>
      </c>
      <c r="B307" s="51">
        <v>38412</v>
      </c>
      <c r="C307" s="52" t="s">
        <v>4</v>
      </c>
      <c r="D307" s="50" t="s">
        <v>1223</v>
      </c>
      <c r="E307" s="50">
        <v>2</v>
      </c>
      <c r="F307" s="50">
        <v>0</v>
      </c>
      <c r="G307" s="50">
        <v>22</v>
      </c>
      <c r="H307" s="50">
        <v>30</v>
      </c>
      <c r="I307" s="53">
        <f t="shared" si="83"/>
        <v>1.5625E-2</v>
      </c>
      <c r="J307" s="54">
        <f t="shared" si="84"/>
        <v>7.8125E-3</v>
      </c>
      <c r="K307" s="50" t="s">
        <v>552</v>
      </c>
      <c r="L307" s="50" t="s">
        <v>17</v>
      </c>
      <c r="M307" s="55">
        <f t="shared" si="85"/>
        <v>5.3333333333333375</v>
      </c>
      <c r="N307" s="50">
        <v>0</v>
      </c>
      <c r="R307" s="50" t="s">
        <v>78</v>
      </c>
      <c r="S307" s="151">
        <f t="shared" si="86"/>
        <v>0.20468749999999999</v>
      </c>
      <c r="T307" s="151">
        <f t="shared" si="87"/>
        <v>0.10234375</v>
      </c>
      <c r="V307" s="393">
        <f t="shared" si="100"/>
        <v>0</v>
      </c>
      <c r="W307" s="393">
        <f t="shared" si="101"/>
        <v>0</v>
      </c>
      <c r="X307" s="53">
        <f t="shared" si="88"/>
        <v>0.20468749999999999</v>
      </c>
      <c r="Y307" s="53">
        <f t="shared" si="89"/>
        <v>0.24107667999999999</v>
      </c>
      <c r="Z307" s="53">
        <f t="shared" si="90"/>
        <v>0.10234375</v>
      </c>
      <c r="AA307" s="53">
        <f t="shared" si="91"/>
        <v>0.12053833999999999</v>
      </c>
      <c r="AB307" s="50">
        <f t="shared" si="92"/>
        <v>2659</v>
      </c>
      <c r="AC307" s="50">
        <f t="shared" si="93"/>
        <v>2005</v>
      </c>
      <c r="AD307" s="50">
        <f t="shared" si="94"/>
        <v>3</v>
      </c>
      <c r="AE307" s="56">
        <f t="shared" si="95"/>
        <v>200503</v>
      </c>
      <c r="AF307" s="56">
        <f t="shared" si="96"/>
        <v>10</v>
      </c>
      <c r="AG307" s="58">
        <f t="shared" si="102"/>
        <v>1</v>
      </c>
      <c r="AH307" s="56">
        <f t="shared" si="97"/>
        <v>1</v>
      </c>
      <c r="AI307" s="53">
        <f t="shared" si="98"/>
        <v>0.22288208999999998</v>
      </c>
      <c r="AJ307" s="56">
        <f t="shared" si="99"/>
        <v>8.5399999999999991</v>
      </c>
    </row>
    <row r="308" spans="1:36" x14ac:dyDescent="0.25">
      <c r="A308" s="50">
        <v>307</v>
      </c>
      <c r="B308" s="51">
        <v>38418</v>
      </c>
      <c r="C308" s="52" t="s">
        <v>3</v>
      </c>
      <c r="D308" s="50" t="s">
        <v>1223</v>
      </c>
      <c r="E308" s="50">
        <v>2</v>
      </c>
      <c r="F308" s="50">
        <v>0</v>
      </c>
      <c r="G308" s="50">
        <v>20</v>
      </c>
      <c r="H308" s="50">
        <v>0</v>
      </c>
      <c r="I308" s="53">
        <f t="shared" si="83"/>
        <v>1.3888888888888888E-2</v>
      </c>
      <c r="J308" s="54">
        <f t="shared" si="84"/>
        <v>6.9444444444444441E-3</v>
      </c>
      <c r="K308" s="50" t="s">
        <v>552</v>
      </c>
      <c r="L308" s="50" t="s">
        <v>17</v>
      </c>
      <c r="M308" s="55">
        <f t="shared" si="85"/>
        <v>6.0000000000000053</v>
      </c>
      <c r="N308" s="50">
        <v>0</v>
      </c>
      <c r="R308" s="50" t="s">
        <v>79</v>
      </c>
      <c r="S308" s="151">
        <f t="shared" si="86"/>
        <v>0.18194444444444444</v>
      </c>
      <c r="T308" s="151">
        <f t="shared" si="87"/>
        <v>9.0972222222222218E-2</v>
      </c>
      <c r="V308" s="393">
        <f t="shared" si="100"/>
        <v>0</v>
      </c>
      <c r="W308" s="393">
        <f t="shared" si="101"/>
        <v>0</v>
      </c>
      <c r="X308" s="53">
        <f t="shared" si="88"/>
        <v>0.18194444444444444</v>
      </c>
      <c r="Y308" s="53">
        <f t="shared" si="89"/>
        <v>0.21833362444444443</v>
      </c>
      <c r="Z308" s="53">
        <f t="shared" si="90"/>
        <v>9.0972222222222218E-2</v>
      </c>
      <c r="AA308" s="53">
        <f t="shared" si="91"/>
        <v>0.10916681222222221</v>
      </c>
      <c r="AB308" s="50">
        <f t="shared" si="92"/>
        <v>1699</v>
      </c>
      <c r="AC308" s="50">
        <f t="shared" si="93"/>
        <v>2005</v>
      </c>
      <c r="AD308" s="50">
        <f t="shared" si="94"/>
        <v>3</v>
      </c>
      <c r="AE308" s="56">
        <f t="shared" si="95"/>
        <v>200503</v>
      </c>
      <c r="AF308" s="56">
        <f t="shared" si="96"/>
        <v>11</v>
      </c>
      <c r="AG308" s="58">
        <f t="shared" si="102"/>
        <v>5</v>
      </c>
      <c r="AH308" s="56">
        <f t="shared" si="97"/>
        <v>7</v>
      </c>
      <c r="AI308" s="53">
        <f t="shared" si="98"/>
        <v>0.20013903444444442</v>
      </c>
      <c r="AJ308" s="56">
        <f t="shared" si="99"/>
        <v>8.5399999999999991</v>
      </c>
    </row>
    <row r="309" spans="1:36" x14ac:dyDescent="0.25">
      <c r="A309" s="50">
        <v>308</v>
      </c>
      <c r="B309" s="51">
        <v>38424</v>
      </c>
      <c r="C309" s="52" t="s">
        <v>0</v>
      </c>
      <c r="D309" s="50" t="s">
        <v>1224</v>
      </c>
      <c r="E309" s="50">
        <v>8</v>
      </c>
      <c r="F309" s="50">
        <v>0</v>
      </c>
      <c r="G309" s="50">
        <v>30</v>
      </c>
      <c r="H309" s="50">
        <v>15</v>
      </c>
      <c r="I309" s="53">
        <f t="shared" si="83"/>
        <v>2.1006944444444443E-2</v>
      </c>
      <c r="J309" s="54">
        <f t="shared" si="84"/>
        <v>2.6258680555555553E-3</v>
      </c>
      <c r="K309" s="50" t="s">
        <v>323</v>
      </c>
      <c r="L309" s="50" t="s">
        <v>80</v>
      </c>
      <c r="M309" s="55">
        <f t="shared" si="85"/>
        <v>15.867768595041335</v>
      </c>
      <c r="N309" s="50">
        <v>0</v>
      </c>
      <c r="S309" s="151">
        <f t="shared" si="86"/>
        <v>0.29409722222222218</v>
      </c>
      <c r="T309" s="151">
        <f t="shared" si="87"/>
        <v>0.14704861111111109</v>
      </c>
      <c r="V309" s="393">
        <f t="shared" si="100"/>
        <v>0</v>
      </c>
      <c r="W309" s="393">
        <f t="shared" si="101"/>
        <v>0</v>
      </c>
      <c r="X309" s="53">
        <f t="shared" si="88"/>
        <v>6.8797743055555555E-2</v>
      </c>
      <c r="Y309" s="53">
        <f t="shared" si="89"/>
        <v>0.10518692305555553</v>
      </c>
      <c r="Z309" s="53">
        <f t="shared" si="90"/>
        <v>3.4398871527777777E-2</v>
      </c>
      <c r="AA309" s="53">
        <f t="shared" si="91"/>
        <v>5.2593461527777767E-2</v>
      </c>
      <c r="AB309" s="50">
        <f t="shared" si="92"/>
        <v>499</v>
      </c>
      <c r="AC309" s="50">
        <f t="shared" si="93"/>
        <v>2005</v>
      </c>
      <c r="AD309" s="50">
        <f t="shared" si="94"/>
        <v>3</v>
      </c>
      <c r="AE309" s="56">
        <f t="shared" si="95"/>
        <v>200503</v>
      </c>
      <c r="AF309" s="56">
        <f t="shared" si="96"/>
        <v>12</v>
      </c>
      <c r="AG309" s="58">
        <f t="shared" si="102"/>
        <v>5</v>
      </c>
      <c r="AH309" s="56">
        <f t="shared" si="97"/>
        <v>13</v>
      </c>
      <c r="AI309" s="53">
        <f t="shared" si="98"/>
        <v>8.6992333055555537E-2</v>
      </c>
      <c r="AJ309" s="56">
        <f t="shared" si="99"/>
        <v>8</v>
      </c>
    </row>
    <row r="310" spans="1:36" x14ac:dyDescent="0.25">
      <c r="A310" s="50">
        <v>309</v>
      </c>
      <c r="B310" s="51">
        <v>38424</v>
      </c>
      <c r="C310" s="52" t="s">
        <v>0</v>
      </c>
      <c r="D310" s="50" t="s">
        <v>1223</v>
      </c>
      <c r="E310" s="50">
        <v>1</v>
      </c>
      <c r="F310" s="50">
        <v>0</v>
      </c>
      <c r="G310" s="50">
        <v>9</v>
      </c>
      <c r="H310" s="50">
        <v>24</v>
      </c>
      <c r="I310" s="53">
        <f t="shared" si="83"/>
        <v>6.5277777777777782E-3</v>
      </c>
      <c r="J310" s="54">
        <f t="shared" si="84"/>
        <v>6.5277777777777782E-3</v>
      </c>
      <c r="K310" s="50" t="s">
        <v>552</v>
      </c>
      <c r="L310" s="50" t="s">
        <v>17</v>
      </c>
      <c r="M310" s="55">
        <f t="shared" si="85"/>
        <v>6.3829787234042596</v>
      </c>
      <c r="N310" s="50">
        <v>0</v>
      </c>
      <c r="S310" s="151">
        <f t="shared" si="86"/>
        <v>0.17102777777777778</v>
      </c>
      <c r="T310" s="151">
        <f t="shared" si="87"/>
        <v>8.5513888888888889E-2</v>
      </c>
      <c r="V310" s="393">
        <f t="shared" si="100"/>
        <v>0</v>
      </c>
      <c r="W310" s="393">
        <f t="shared" si="101"/>
        <v>0</v>
      </c>
      <c r="X310" s="53">
        <f t="shared" si="88"/>
        <v>0.17102777777777778</v>
      </c>
      <c r="Y310" s="53">
        <f t="shared" si="89"/>
        <v>0.2074169577777778</v>
      </c>
      <c r="Z310" s="53">
        <f t="shared" si="90"/>
        <v>8.5513888888888889E-2</v>
      </c>
      <c r="AA310" s="53">
        <f t="shared" si="91"/>
        <v>0.1037084788888889</v>
      </c>
      <c r="AB310" s="50">
        <f t="shared" si="92"/>
        <v>1233</v>
      </c>
      <c r="AC310" s="50">
        <f t="shared" si="93"/>
        <v>2005</v>
      </c>
      <c r="AD310" s="50">
        <f t="shared" si="94"/>
        <v>3</v>
      </c>
      <c r="AE310" s="56">
        <f t="shared" si="95"/>
        <v>200503</v>
      </c>
      <c r="AF310" s="56">
        <f t="shared" si="96"/>
        <v>12</v>
      </c>
      <c r="AG310" s="58">
        <f t="shared" si="102"/>
        <v>0</v>
      </c>
      <c r="AH310" s="56">
        <f t="shared" si="97"/>
        <v>13</v>
      </c>
      <c r="AI310" s="53">
        <f t="shared" si="98"/>
        <v>0.18922236777777779</v>
      </c>
      <c r="AJ310" s="56">
        <f t="shared" si="99"/>
        <v>4.2699999999999996</v>
      </c>
    </row>
    <row r="311" spans="1:36" x14ac:dyDescent="0.25">
      <c r="A311" s="50">
        <v>310</v>
      </c>
      <c r="B311" s="51">
        <v>38425</v>
      </c>
      <c r="C311" s="52" t="s">
        <v>3</v>
      </c>
      <c r="D311" s="50" t="s">
        <v>1223</v>
      </c>
      <c r="E311" s="50">
        <v>2.5</v>
      </c>
      <c r="F311" s="50">
        <v>0</v>
      </c>
      <c r="G311" s="50">
        <v>26</v>
      </c>
      <c r="H311" s="50">
        <v>20</v>
      </c>
      <c r="I311" s="53">
        <f t="shared" si="83"/>
        <v>1.8287037037037036E-2</v>
      </c>
      <c r="J311" s="54">
        <f t="shared" si="84"/>
        <v>7.3148148148148139E-3</v>
      </c>
      <c r="K311" s="50" t="s">
        <v>552</v>
      </c>
      <c r="L311" s="50" t="s">
        <v>17</v>
      </c>
      <c r="M311" s="55">
        <f t="shared" si="85"/>
        <v>5.6962025316455751</v>
      </c>
      <c r="N311" s="50">
        <v>0</v>
      </c>
      <c r="S311" s="151">
        <f t="shared" si="86"/>
        <v>0.19164814814814812</v>
      </c>
      <c r="T311" s="151">
        <f t="shared" si="87"/>
        <v>9.5824074074074062E-2</v>
      </c>
      <c r="V311" s="393">
        <f t="shared" si="100"/>
        <v>0</v>
      </c>
      <c r="W311" s="393">
        <f t="shared" si="101"/>
        <v>0</v>
      </c>
      <c r="X311" s="53">
        <f t="shared" si="88"/>
        <v>0.19164814814814812</v>
      </c>
      <c r="Y311" s="53">
        <f t="shared" si="89"/>
        <v>0.22803732814814812</v>
      </c>
      <c r="Z311" s="53">
        <f t="shared" si="90"/>
        <v>9.5824074074074062E-2</v>
      </c>
      <c r="AA311" s="53">
        <f t="shared" si="91"/>
        <v>0.11401866407407406</v>
      </c>
      <c r="AB311" s="50">
        <f t="shared" si="92"/>
        <v>2186</v>
      </c>
      <c r="AC311" s="50">
        <f t="shared" si="93"/>
        <v>2005</v>
      </c>
      <c r="AD311" s="50">
        <f t="shared" si="94"/>
        <v>3</v>
      </c>
      <c r="AE311" s="56">
        <f t="shared" si="95"/>
        <v>200503</v>
      </c>
      <c r="AF311" s="56">
        <f t="shared" si="96"/>
        <v>12</v>
      </c>
      <c r="AG311" s="58">
        <f t="shared" si="102"/>
        <v>0</v>
      </c>
      <c r="AH311" s="56">
        <f t="shared" si="97"/>
        <v>14</v>
      </c>
      <c r="AI311" s="53">
        <f t="shared" si="98"/>
        <v>0.20984273814814813</v>
      </c>
      <c r="AJ311" s="56">
        <f t="shared" si="99"/>
        <v>10.674999999999999</v>
      </c>
    </row>
    <row r="312" spans="1:36" x14ac:dyDescent="0.25">
      <c r="A312" s="50">
        <v>311</v>
      </c>
      <c r="B312" s="51">
        <v>38427</v>
      </c>
      <c r="C312" s="52" t="s">
        <v>6</v>
      </c>
      <c r="D312" s="50" t="s">
        <v>1223</v>
      </c>
      <c r="E312" s="50">
        <v>2.2999999999999998</v>
      </c>
      <c r="F312" s="50">
        <v>0</v>
      </c>
      <c r="G312" s="50">
        <v>24</v>
      </c>
      <c r="H312" s="50">
        <v>40</v>
      </c>
      <c r="I312" s="53">
        <f t="shared" si="83"/>
        <v>1.712962962962963E-2</v>
      </c>
      <c r="J312" s="54">
        <f t="shared" si="84"/>
        <v>7.4476650563607095E-3</v>
      </c>
      <c r="K312" s="50" t="s">
        <v>552</v>
      </c>
      <c r="L312" s="50" t="s">
        <v>17</v>
      </c>
      <c r="M312" s="55">
        <f t="shared" si="85"/>
        <v>5.5945945945945983</v>
      </c>
      <c r="N312" s="50">
        <v>0</v>
      </c>
      <c r="R312" s="50" t="s">
        <v>81</v>
      </c>
      <c r="S312" s="151">
        <f t="shared" si="86"/>
        <v>0.19512882447665059</v>
      </c>
      <c r="T312" s="151">
        <f t="shared" si="87"/>
        <v>9.7564412238325293E-2</v>
      </c>
      <c r="V312" s="393">
        <f t="shared" si="100"/>
        <v>0</v>
      </c>
      <c r="W312" s="393">
        <f t="shared" si="101"/>
        <v>0</v>
      </c>
      <c r="X312" s="53">
        <f t="shared" si="88"/>
        <v>0.19512882447665059</v>
      </c>
      <c r="Y312" s="53">
        <f t="shared" si="89"/>
        <v>0.23151800447665055</v>
      </c>
      <c r="Z312" s="53">
        <f t="shared" si="90"/>
        <v>9.7564412238325293E-2</v>
      </c>
      <c r="AA312" s="53">
        <f t="shared" si="91"/>
        <v>0.11575900223832528</v>
      </c>
      <c r="AB312" s="50">
        <f t="shared" si="92"/>
        <v>2316</v>
      </c>
      <c r="AC312" s="50">
        <f t="shared" si="93"/>
        <v>2005</v>
      </c>
      <c r="AD312" s="50">
        <f t="shared" si="94"/>
        <v>3</v>
      </c>
      <c r="AE312" s="56">
        <f t="shared" si="95"/>
        <v>200503</v>
      </c>
      <c r="AF312" s="56">
        <f t="shared" si="96"/>
        <v>12</v>
      </c>
      <c r="AG312" s="58">
        <f t="shared" si="102"/>
        <v>1</v>
      </c>
      <c r="AH312" s="56">
        <f t="shared" si="97"/>
        <v>16</v>
      </c>
      <c r="AI312" s="53">
        <f t="shared" si="98"/>
        <v>0.21332341447665057</v>
      </c>
      <c r="AJ312" s="56">
        <f t="shared" si="99"/>
        <v>9.820999999999998</v>
      </c>
    </row>
    <row r="313" spans="1:36" x14ac:dyDescent="0.25">
      <c r="A313" s="50">
        <v>312</v>
      </c>
      <c r="B313" s="51">
        <v>38430</v>
      </c>
      <c r="C313" s="52" t="s">
        <v>5</v>
      </c>
      <c r="D313" s="50" t="s">
        <v>1223</v>
      </c>
      <c r="E313" s="50">
        <v>5</v>
      </c>
      <c r="F313" s="50">
        <v>0</v>
      </c>
      <c r="G313" s="50">
        <v>55</v>
      </c>
      <c r="H313" s="50">
        <v>29</v>
      </c>
      <c r="I313" s="53">
        <f t="shared" si="83"/>
        <v>3.8530092592592595E-2</v>
      </c>
      <c r="J313" s="54">
        <f t="shared" si="84"/>
        <v>7.7060185185185192E-3</v>
      </c>
      <c r="K313" s="50" t="s">
        <v>552</v>
      </c>
      <c r="L313" s="50" t="s">
        <v>509</v>
      </c>
      <c r="M313" s="55">
        <f t="shared" si="85"/>
        <v>5.4070291378792463</v>
      </c>
      <c r="N313" s="50">
        <v>0</v>
      </c>
      <c r="S313" s="151">
        <f t="shared" si="86"/>
        <v>0.20189768518518519</v>
      </c>
      <c r="T313" s="151">
        <f t="shared" si="87"/>
        <v>0.1009488425925926</v>
      </c>
      <c r="V313" s="393">
        <f t="shared" si="100"/>
        <v>0</v>
      </c>
      <c r="W313" s="393">
        <f t="shared" si="101"/>
        <v>0</v>
      </c>
      <c r="X313" s="53">
        <f t="shared" si="88"/>
        <v>0.20189768518518519</v>
      </c>
      <c r="Y313" s="53">
        <f t="shared" si="89"/>
        <v>0.23828686518518519</v>
      </c>
      <c r="Z313" s="53">
        <f t="shared" si="90"/>
        <v>0.1009488425925926</v>
      </c>
      <c r="AA313" s="53">
        <f t="shared" si="91"/>
        <v>0.11914343259259259</v>
      </c>
      <c r="AB313" s="50">
        <f t="shared" si="92"/>
        <v>2569</v>
      </c>
      <c r="AC313" s="50">
        <f t="shared" si="93"/>
        <v>2005</v>
      </c>
      <c r="AD313" s="50">
        <f t="shared" si="94"/>
        <v>3</v>
      </c>
      <c r="AE313" s="56">
        <f t="shared" si="95"/>
        <v>200503</v>
      </c>
      <c r="AF313" s="56">
        <f t="shared" si="96"/>
        <v>12</v>
      </c>
      <c r="AG313" s="58">
        <f t="shared" si="102"/>
        <v>2</v>
      </c>
      <c r="AH313" s="56">
        <f t="shared" si="97"/>
        <v>19</v>
      </c>
      <c r="AI313" s="53">
        <f t="shared" si="98"/>
        <v>0.2200922751851852</v>
      </c>
      <c r="AJ313" s="56">
        <f t="shared" si="99"/>
        <v>21.349999999999998</v>
      </c>
    </row>
    <row r="314" spans="1:36" x14ac:dyDescent="0.25">
      <c r="A314" s="50">
        <v>313</v>
      </c>
      <c r="B314" s="51">
        <v>38431</v>
      </c>
      <c r="C314" s="52" t="s">
        <v>0</v>
      </c>
      <c r="D314" s="50" t="s">
        <v>1224</v>
      </c>
      <c r="E314" s="50">
        <v>12</v>
      </c>
      <c r="F314" s="50">
        <v>0</v>
      </c>
      <c r="G314" s="50">
        <v>45</v>
      </c>
      <c r="H314" s="50">
        <v>0</v>
      </c>
      <c r="I314" s="53">
        <f t="shared" si="83"/>
        <v>3.125E-2</v>
      </c>
      <c r="J314" s="54">
        <f t="shared" si="84"/>
        <v>2.6041666666666665E-3</v>
      </c>
      <c r="K314" s="50" t="s">
        <v>323</v>
      </c>
      <c r="L314" s="50" t="s">
        <v>16</v>
      </c>
      <c r="M314" s="55">
        <f t="shared" si="85"/>
        <v>16.000000000000014</v>
      </c>
      <c r="N314" s="50">
        <v>0</v>
      </c>
      <c r="S314" s="151">
        <f t="shared" si="86"/>
        <v>0.29166666666666663</v>
      </c>
      <c r="T314" s="151">
        <f t="shared" si="87"/>
        <v>0.14583333333333331</v>
      </c>
      <c r="V314" s="393">
        <f t="shared" si="100"/>
        <v>0</v>
      </c>
      <c r="W314" s="393">
        <f t="shared" si="101"/>
        <v>0</v>
      </c>
      <c r="X314" s="53">
        <f t="shared" si="88"/>
        <v>6.822916666666666E-2</v>
      </c>
      <c r="Y314" s="53">
        <f t="shared" si="89"/>
        <v>0.10461834666666665</v>
      </c>
      <c r="Z314" s="53">
        <f t="shared" si="90"/>
        <v>3.411458333333333E-2</v>
      </c>
      <c r="AA314" s="53">
        <f t="shared" si="91"/>
        <v>5.2309173333333327E-2</v>
      </c>
      <c r="AB314" s="50">
        <f t="shared" si="92"/>
        <v>474</v>
      </c>
      <c r="AC314" s="50">
        <f t="shared" si="93"/>
        <v>2005</v>
      </c>
      <c r="AD314" s="50">
        <f t="shared" si="94"/>
        <v>3</v>
      </c>
      <c r="AE314" s="56">
        <f t="shared" si="95"/>
        <v>200503</v>
      </c>
      <c r="AF314" s="56">
        <f t="shared" si="96"/>
        <v>13</v>
      </c>
      <c r="AG314" s="58">
        <f t="shared" si="102"/>
        <v>0</v>
      </c>
      <c r="AH314" s="56">
        <f t="shared" si="97"/>
        <v>20</v>
      </c>
      <c r="AI314" s="53">
        <f t="shared" si="98"/>
        <v>8.6423756666666657E-2</v>
      </c>
      <c r="AJ314" s="56">
        <f t="shared" si="99"/>
        <v>12</v>
      </c>
    </row>
    <row r="315" spans="1:36" x14ac:dyDescent="0.25">
      <c r="A315" s="50">
        <v>314</v>
      </c>
      <c r="B315" s="51">
        <v>38432</v>
      </c>
      <c r="C315" s="52" t="s">
        <v>3</v>
      </c>
      <c r="D315" s="50" t="s">
        <v>1223</v>
      </c>
      <c r="E315" s="50">
        <v>2.1</v>
      </c>
      <c r="F315" s="50">
        <v>0</v>
      </c>
      <c r="G315" s="50">
        <v>22</v>
      </c>
      <c r="H315" s="50">
        <v>35</v>
      </c>
      <c r="I315" s="53">
        <f t="shared" si="83"/>
        <v>1.5682870370370371E-2</v>
      </c>
      <c r="J315" s="54">
        <f t="shared" si="84"/>
        <v>7.4680335097001768E-3</v>
      </c>
      <c r="K315" s="50" t="s">
        <v>552</v>
      </c>
      <c r="L315" s="50" t="s">
        <v>509</v>
      </c>
      <c r="M315" s="55">
        <f t="shared" si="85"/>
        <v>5.5793357933579379</v>
      </c>
      <c r="N315" s="50">
        <v>0</v>
      </c>
      <c r="S315" s="151">
        <f t="shared" si="86"/>
        <v>0.19566247795414463</v>
      </c>
      <c r="T315" s="151">
        <f t="shared" si="87"/>
        <v>9.7831238977072313E-2</v>
      </c>
      <c r="V315" s="393">
        <f t="shared" si="100"/>
        <v>0</v>
      </c>
      <c r="W315" s="393">
        <f t="shared" si="101"/>
        <v>0</v>
      </c>
      <c r="X315" s="53">
        <f t="shared" si="88"/>
        <v>0.19566247795414463</v>
      </c>
      <c r="Y315" s="53">
        <f t="shared" si="89"/>
        <v>0.23205165795414462</v>
      </c>
      <c r="Z315" s="53">
        <f t="shared" si="90"/>
        <v>9.7831238977072313E-2</v>
      </c>
      <c r="AA315" s="53">
        <f t="shared" si="91"/>
        <v>0.11602582897707231</v>
      </c>
      <c r="AB315" s="50">
        <f t="shared" si="92"/>
        <v>2339</v>
      </c>
      <c r="AC315" s="50">
        <f t="shared" si="93"/>
        <v>2005</v>
      </c>
      <c r="AD315" s="50">
        <f t="shared" si="94"/>
        <v>3</v>
      </c>
      <c r="AE315" s="56">
        <f t="shared" si="95"/>
        <v>200503</v>
      </c>
      <c r="AF315" s="56">
        <f t="shared" si="96"/>
        <v>13</v>
      </c>
      <c r="AG315" s="58">
        <f t="shared" si="102"/>
        <v>0</v>
      </c>
      <c r="AH315" s="56">
        <f t="shared" si="97"/>
        <v>21</v>
      </c>
      <c r="AI315" s="53">
        <f t="shared" si="98"/>
        <v>0.21385706795414461</v>
      </c>
      <c r="AJ315" s="56">
        <f t="shared" si="99"/>
        <v>8.9669999999999987</v>
      </c>
    </row>
    <row r="316" spans="1:36" x14ac:dyDescent="0.25">
      <c r="A316" s="50">
        <v>315</v>
      </c>
      <c r="B316" s="51">
        <v>38434</v>
      </c>
      <c r="C316" s="52" t="s">
        <v>6</v>
      </c>
      <c r="D316" s="50" t="s">
        <v>1224</v>
      </c>
      <c r="E316" s="50">
        <v>8</v>
      </c>
      <c r="F316" s="50">
        <v>0</v>
      </c>
      <c r="G316" s="50">
        <v>30</v>
      </c>
      <c r="H316" s="50">
        <v>0</v>
      </c>
      <c r="I316" s="53">
        <f t="shared" si="83"/>
        <v>2.0833333333333332E-2</v>
      </c>
      <c r="J316" s="54">
        <f t="shared" si="84"/>
        <v>2.6041666666666665E-3</v>
      </c>
      <c r="K316" s="50" t="s">
        <v>323</v>
      </c>
      <c r="L316" s="50" t="s">
        <v>16</v>
      </c>
      <c r="M316" s="55">
        <f t="shared" si="85"/>
        <v>16.000000000000014</v>
      </c>
      <c r="N316" s="50">
        <v>0</v>
      </c>
      <c r="S316" s="151">
        <f t="shared" si="86"/>
        <v>0.29166666666666663</v>
      </c>
      <c r="T316" s="151">
        <f t="shared" si="87"/>
        <v>0.14583333333333331</v>
      </c>
      <c r="V316" s="393">
        <f t="shared" si="100"/>
        <v>0</v>
      </c>
      <c r="W316" s="393">
        <f t="shared" si="101"/>
        <v>0</v>
      </c>
      <c r="X316" s="53">
        <f t="shared" si="88"/>
        <v>6.822916666666666E-2</v>
      </c>
      <c r="Y316" s="53">
        <f t="shared" si="89"/>
        <v>0.10461834666666665</v>
      </c>
      <c r="Z316" s="53">
        <f t="shared" si="90"/>
        <v>3.411458333333333E-2</v>
      </c>
      <c r="AA316" s="53">
        <f t="shared" si="91"/>
        <v>5.2309173333333327E-2</v>
      </c>
      <c r="AB316" s="50">
        <f t="shared" si="92"/>
        <v>474</v>
      </c>
      <c r="AC316" s="50">
        <f t="shared" si="93"/>
        <v>2005</v>
      </c>
      <c r="AD316" s="50">
        <f t="shared" si="94"/>
        <v>3</v>
      </c>
      <c r="AE316" s="56">
        <f t="shared" si="95"/>
        <v>200503</v>
      </c>
      <c r="AF316" s="56">
        <f t="shared" si="96"/>
        <v>13</v>
      </c>
      <c r="AG316" s="58">
        <f t="shared" si="102"/>
        <v>1</v>
      </c>
      <c r="AH316" s="56">
        <f t="shared" si="97"/>
        <v>23</v>
      </c>
      <c r="AI316" s="53">
        <f t="shared" si="98"/>
        <v>8.6423756666666657E-2</v>
      </c>
      <c r="AJ316" s="56">
        <f t="shared" si="99"/>
        <v>8</v>
      </c>
    </row>
    <row r="317" spans="1:36" x14ac:dyDescent="0.25">
      <c r="A317" s="50">
        <v>316</v>
      </c>
      <c r="B317" s="51">
        <v>38439</v>
      </c>
      <c r="C317" s="52" t="s">
        <v>3</v>
      </c>
      <c r="D317" s="50" t="s">
        <v>1223</v>
      </c>
      <c r="E317" s="50">
        <v>2.5</v>
      </c>
      <c r="F317" s="50">
        <v>0</v>
      </c>
      <c r="G317" s="50">
        <v>25</v>
      </c>
      <c r="H317" s="50">
        <v>30</v>
      </c>
      <c r="I317" s="53">
        <f t="shared" si="83"/>
        <v>1.7708333333333333E-2</v>
      </c>
      <c r="J317" s="54">
        <f t="shared" si="84"/>
        <v>7.083333333333333E-3</v>
      </c>
      <c r="K317" s="50" t="s">
        <v>552</v>
      </c>
      <c r="L317" s="50" t="s">
        <v>17</v>
      </c>
      <c r="M317" s="55">
        <f t="shared" si="85"/>
        <v>5.8823529411764754</v>
      </c>
      <c r="N317" s="50">
        <v>0</v>
      </c>
      <c r="S317" s="151">
        <f t="shared" si="86"/>
        <v>0.18558333333333332</v>
      </c>
      <c r="T317" s="151">
        <f t="shared" si="87"/>
        <v>9.2791666666666661E-2</v>
      </c>
      <c r="V317" s="393">
        <f t="shared" si="100"/>
        <v>0</v>
      </c>
      <c r="W317" s="393">
        <f t="shared" si="101"/>
        <v>0</v>
      </c>
      <c r="X317" s="53">
        <f t="shared" si="88"/>
        <v>0.18558333333333332</v>
      </c>
      <c r="Y317" s="53">
        <f t="shared" si="89"/>
        <v>0.22197251333333329</v>
      </c>
      <c r="Z317" s="53">
        <f t="shared" si="90"/>
        <v>9.2791666666666661E-2</v>
      </c>
      <c r="AA317" s="53">
        <f t="shared" si="91"/>
        <v>0.11098625666666664</v>
      </c>
      <c r="AB317" s="50">
        <f t="shared" si="92"/>
        <v>1884</v>
      </c>
      <c r="AC317" s="50">
        <f t="shared" si="93"/>
        <v>2005</v>
      </c>
      <c r="AD317" s="50">
        <f t="shared" si="94"/>
        <v>3</v>
      </c>
      <c r="AE317" s="56">
        <f t="shared" si="95"/>
        <v>200503</v>
      </c>
      <c r="AF317" s="56">
        <f t="shared" si="96"/>
        <v>14</v>
      </c>
      <c r="AG317" s="58">
        <f t="shared" si="102"/>
        <v>4</v>
      </c>
      <c r="AH317" s="56">
        <f t="shared" si="97"/>
        <v>28</v>
      </c>
      <c r="AI317" s="53">
        <f t="shared" si="98"/>
        <v>0.20377792333333331</v>
      </c>
      <c r="AJ317" s="56">
        <f t="shared" si="99"/>
        <v>10.674999999999999</v>
      </c>
    </row>
    <row r="318" spans="1:36" x14ac:dyDescent="0.25">
      <c r="A318" s="50">
        <v>317</v>
      </c>
      <c r="B318" s="51">
        <v>38441</v>
      </c>
      <c r="C318" s="52" t="s">
        <v>6</v>
      </c>
      <c r="D318" s="50" t="s">
        <v>1223</v>
      </c>
      <c r="E318" s="50">
        <v>2.1</v>
      </c>
      <c r="F318" s="50">
        <v>0</v>
      </c>
      <c r="G318" s="50">
        <v>22</v>
      </c>
      <c r="H318" s="50">
        <v>23</v>
      </c>
      <c r="I318" s="53">
        <f t="shared" si="83"/>
        <v>1.554398148148148E-2</v>
      </c>
      <c r="J318" s="54">
        <f t="shared" si="84"/>
        <v>7.4018959435626095E-3</v>
      </c>
      <c r="K318" s="50" t="s">
        <v>552</v>
      </c>
      <c r="L318" s="50" t="s">
        <v>509</v>
      </c>
      <c r="M318" s="55">
        <f t="shared" si="85"/>
        <v>5.6291883842144506</v>
      </c>
      <c r="N318" s="50">
        <v>0</v>
      </c>
      <c r="S318" s="151">
        <f t="shared" si="86"/>
        <v>0.19392967372134037</v>
      </c>
      <c r="T318" s="151">
        <f t="shared" si="87"/>
        <v>9.6964836860670187E-2</v>
      </c>
      <c r="V318" s="393">
        <f t="shared" si="100"/>
        <v>0</v>
      </c>
      <c r="W318" s="393">
        <f t="shared" si="101"/>
        <v>0</v>
      </c>
      <c r="X318" s="53">
        <f t="shared" si="88"/>
        <v>0.19392967372134037</v>
      </c>
      <c r="Y318" s="53">
        <f t="shared" si="89"/>
        <v>0.23031885372134034</v>
      </c>
      <c r="Z318" s="53">
        <f t="shared" si="90"/>
        <v>9.6964836860670187E-2</v>
      </c>
      <c r="AA318" s="53">
        <f t="shared" si="91"/>
        <v>0.11515942686067017</v>
      </c>
      <c r="AB318" s="50">
        <f t="shared" si="92"/>
        <v>2266</v>
      </c>
      <c r="AC318" s="50">
        <f t="shared" si="93"/>
        <v>2005</v>
      </c>
      <c r="AD318" s="50">
        <f t="shared" si="94"/>
        <v>3</v>
      </c>
      <c r="AE318" s="56">
        <f t="shared" si="95"/>
        <v>200503</v>
      </c>
      <c r="AF318" s="56">
        <f t="shared" si="96"/>
        <v>14</v>
      </c>
      <c r="AG318" s="58">
        <f t="shared" si="102"/>
        <v>1</v>
      </c>
      <c r="AH318" s="56">
        <f t="shared" si="97"/>
        <v>30</v>
      </c>
      <c r="AI318" s="53">
        <f t="shared" si="98"/>
        <v>0.21212426372134036</v>
      </c>
      <c r="AJ318" s="56">
        <f t="shared" si="99"/>
        <v>8.9669999999999987</v>
      </c>
    </row>
    <row r="319" spans="1:36" x14ac:dyDescent="0.25">
      <c r="A319" s="50">
        <v>318</v>
      </c>
      <c r="B319" s="51">
        <v>38446</v>
      </c>
      <c r="C319" s="52" t="s">
        <v>3</v>
      </c>
      <c r="D319" s="50" t="s">
        <v>1223</v>
      </c>
      <c r="E319" s="50">
        <v>2</v>
      </c>
      <c r="F319" s="50">
        <v>0</v>
      </c>
      <c r="G319" s="50">
        <v>20</v>
      </c>
      <c r="H319" s="50">
        <v>2</v>
      </c>
      <c r="I319" s="53">
        <f t="shared" si="83"/>
        <v>1.3912037037037037E-2</v>
      </c>
      <c r="J319" s="54">
        <f t="shared" si="84"/>
        <v>6.9560185185185185E-3</v>
      </c>
      <c r="K319" s="50" t="s">
        <v>549</v>
      </c>
      <c r="L319" s="50" t="s">
        <v>82</v>
      </c>
      <c r="M319" s="55">
        <f t="shared" si="85"/>
        <v>5.9900166389351126</v>
      </c>
      <c r="N319" s="50">
        <v>0</v>
      </c>
      <c r="S319" s="151">
        <f t="shared" si="86"/>
        <v>0.18224768518518519</v>
      </c>
      <c r="T319" s="151">
        <f t="shared" si="87"/>
        <v>9.1123842592592597E-2</v>
      </c>
      <c r="V319" s="393">
        <f t="shared" si="100"/>
        <v>0</v>
      </c>
      <c r="W319" s="393">
        <f t="shared" si="101"/>
        <v>0</v>
      </c>
      <c r="X319" s="53">
        <f t="shared" si="88"/>
        <v>0.18224768518518519</v>
      </c>
      <c r="Y319" s="53">
        <f t="shared" si="89"/>
        <v>0.21863686518518516</v>
      </c>
      <c r="Z319" s="53">
        <f t="shared" si="90"/>
        <v>9.1123842592592597E-2</v>
      </c>
      <c r="AA319" s="53">
        <f t="shared" si="91"/>
        <v>0.10931843259259258</v>
      </c>
      <c r="AB319" s="50">
        <f t="shared" si="92"/>
        <v>1745</v>
      </c>
      <c r="AC319" s="50">
        <f t="shared" si="93"/>
        <v>2005</v>
      </c>
      <c r="AD319" s="50">
        <f t="shared" si="94"/>
        <v>4</v>
      </c>
      <c r="AE319" s="56">
        <f t="shared" si="95"/>
        <v>200504</v>
      </c>
      <c r="AF319" s="56">
        <f t="shared" si="96"/>
        <v>15</v>
      </c>
      <c r="AG319" s="58">
        <f t="shared" si="102"/>
        <v>4</v>
      </c>
      <c r="AH319" s="56">
        <f t="shared" si="97"/>
        <v>4</v>
      </c>
      <c r="AI319" s="53">
        <f t="shared" si="98"/>
        <v>0.20044227518518518</v>
      </c>
      <c r="AJ319" s="56">
        <f t="shared" si="99"/>
        <v>8.5399999999999991</v>
      </c>
    </row>
    <row r="320" spans="1:36" x14ac:dyDescent="0.25">
      <c r="A320" s="50">
        <v>319</v>
      </c>
      <c r="B320" s="51">
        <v>38447</v>
      </c>
      <c r="C320" s="52" t="s">
        <v>4</v>
      </c>
      <c r="D320" s="50" t="s">
        <v>1223</v>
      </c>
      <c r="E320" s="50">
        <v>2</v>
      </c>
      <c r="F320" s="50">
        <v>0</v>
      </c>
      <c r="G320" s="50">
        <v>19</v>
      </c>
      <c r="H320" s="50">
        <v>19</v>
      </c>
      <c r="I320" s="53">
        <f t="shared" si="83"/>
        <v>1.3414351851851851E-2</v>
      </c>
      <c r="J320" s="54">
        <f t="shared" si="84"/>
        <v>6.7071759259259255E-3</v>
      </c>
      <c r="K320" s="50" t="s">
        <v>549</v>
      </c>
      <c r="L320" s="50" t="s">
        <v>82</v>
      </c>
      <c r="M320" s="55">
        <f t="shared" si="85"/>
        <v>6.2122519413287369</v>
      </c>
      <c r="N320" s="50">
        <v>0</v>
      </c>
      <c r="S320" s="151">
        <f t="shared" si="86"/>
        <v>0.17572800925925924</v>
      </c>
      <c r="T320" s="151">
        <f t="shared" si="87"/>
        <v>8.7864004629629622E-2</v>
      </c>
      <c r="V320" s="393">
        <f t="shared" si="100"/>
        <v>0</v>
      </c>
      <c r="W320" s="393">
        <f t="shared" si="101"/>
        <v>0</v>
      </c>
      <c r="X320" s="53">
        <f t="shared" si="88"/>
        <v>0.17572800925925924</v>
      </c>
      <c r="Y320" s="53">
        <f t="shared" si="89"/>
        <v>0.21211718925925924</v>
      </c>
      <c r="Z320" s="53">
        <f t="shared" si="90"/>
        <v>8.7864004629629622E-2</v>
      </c>
      <c r="AA320" s="53">
        <f t="shared" si="91"/>
        <v>0.10605859462962962</v>
      </c>
      <c r="AB320" s="50">
        <f t="shared" si="92"/>
        <v>1397</v>
      </c>
      <c r="AC320" s="50">
        <f t="shared" si="93"/>
        <v>2005</v>
      </c>
      <c r="AD320" s="50">
        <f t="shared" si="94"/>
        <v>4</v>
      </c>
      <c r="AE320" s="56">
        <f t="shared" si="95"/>
        <v>200504</v>
      </c>
      <c r="AF320" s="56">
        <f t="shared" si="96"/>
        <v>15</v>
      </c>
      <c r="AG320" s="58">
        <f t="shared" si="102"/>
        <v>0</v>
      </c>
      <c r="AH320" s="56">
        <f t="shared" si="97"/>
        <v>5</v>
      </c>
      <c r="AI320" s="53">
        <f t="shared" si="98"/>
        <v>0.19392259925925925</v>
      </c>
      <c r="AJ320" s="56">
        <f t="shared" si="99"/>
        <v>8.5399999999999991</v>
      </c>
    </row>
    <row r="321" spans="1:36" x14ac:dyDescent="0.25">
      <c r="A321" s="50">
        <v>320</v>
      </c>
      <c r="B321" s="51">
        <v>38448</v>
      </c>
      <c r="C321" s="52" t="s">
        <v>6</v>
      </c>
      <c r="D321" s="50" t="s">
        <v>1223</v>
      </c>
      <c r="E321" s="50">
        <v>2</v>
      </c>
      <c r="F321" s="50">
        <v>0</v>
      </c>
      <c r="G321" s="50">
        <v>19</v>
      </c>
      <c r="H321" s="50">
        <v>5</v>
      </c>
      <c r="I321" s="53">
        <f t="shared" si="83"/>
        <v>1.3252314814814814E-2</v>
      </c>
      <c r="J321" s="54">
        <f t="shared" si="84"/>
        <v>6.626157407407407E-3</v>
      </c>
      <c r="K321" s="50" t="s">
        <v>549</v>
      </c>
      <c r="L321" s="50" t="s">
        <v>82</v>
      </c>
      <c r="M321" s="55">
        <f t="shared" si="85"/>
        <v>6.2882096069869045</v>
      </c>
      <c r="N321" s="50">
        <v>0</v>
      </c>
      <c r="S321" s="151">
        <f t="shared" si="86"/>
        <v>0.17360532407407406</v>
      </c>
      <c r="T321" s="151">
        <f t="shared" si="87"/>
        <v>8.6802662037037029E-2</v>
      </c>
      <c r="V321" s="393">
        <f t="shared" si="100"/>
        <v>0</v>
      </c>
      <c r="W321" s="393">
        <f t="shared" si="101"/>
        <v>0</v>
      </c>
      <c r="X321" s="53">
        <f t="shared" si="88"/>
        <v>0.17360532407407406</v>
      </c>
      <c r="Y321" s="53">
        <f t="shared" si="89"/>
        <v>0.20999450407407405</v>
      </c>
      <c r="Z321" s="53">
        <f t="shared" si="90"/>
        <v>8.6802662037037029E-2</v>
      </c>
      <c r="AA321" s="53">
        <f t="shared" si="91"/>
        <v>0.10499725203703703</v>
      </c>
      <c r="AB321" s="50">
        <f t="shared" si="92"/>
        <v>1324</v>
      </c>
      <c r="AC321" s="50">
        <f t="shared" si="93"/>
        <v>2005</v>
      </c>
      <c r="AD321" s="50">
        <f t="shared" si="94"/>
        <v>4</v>
      </c>
      <c r="AE321" s="56">
        <f t="shared" si="95"/>
        <v>200504</v>
      </c>
      <c r="AF321" s="56">
        <f t="shared" si="96"/>
        <v>15</v>
      </c>
      <c r="AG321" s="58">
        <f t="shared" si="102"/>
        <v>0</v>
      </c>
      <c r="AH321" s="56">
        <f t="shared" si="97"/>
        <v>6</v>
      </c>
      <c r="AI321" s="53">
        <f t="shared" si="98"/>
        <v>0.19179991407407404</v>
      </c>
      <c r="AJ321" s="56">
        <f t="shared" si="99"/>
        <v>8.5399999999999991</v>
      </c>
    </row>
    <row r="322" spans="1:36" x14ac:dyDescent="0.25">
      <c r="A322" s="50">
        <v>321</v>
      </c>
      <c r="B322" s="51">
        <v>38450</v>
      </c>
      <c r="C322" s="52" t="s">
        <v>2</v>
      </c>
      <c r="D322" s="50" t="s">
        <v>1224</v>
      </c>
      <c r="E322" s="50">
        <v>8</v>
      </c>
      <c r="F322" s="50">
        <v>0</v>
      </c>
      <c r="G322" s="50">
        <v>30</v>
      </c>
      <c r="H322" s="50">
        <v>0</v>
      </c>
      <c r="I322" s="53">
        <f t="shared" ref="I322:I385" si="103">IF(E322&gt;0,TIME(F322,G322,H322),"")</f>
        <v>2.0833333333333332E-2</v>
      </c>
      <c r="J322" s="54">
        <f t="shared" ref="J322:J385" si="104">IF(E322&gt;0,TIME(F322,G322,H322)/E322,"")</f>
        <v>2.6041666666666665E-3</v>
      </c>
      <c r="K322" s="50" t="s">
        <v>323</v>
      </c>
      <c r="L322" s="50" t="s">
        <v>16</v>
      </c>
      <c r="M322" s="55">
        <f t="shared" ref="M322:M385" si="105">IF(D322&gt;0,0.0416666666666667/J322,"")</f>
        <v>16.000000000000014</v>
      </c>
      <c r="N322" s="50">
        <v>0</v>
      </c>
      <c r="S322" s="151">
        <f t="shared" ref="S322:S385" si="106">IF("1-Swim"=D322,J322*2.4,IF("2-Bike"=D322,J322*112,IF("3-Run"=D322,J322*26.2,0)))</f>
        <v>0.29166666666666663</v>
      </c>
      <c r="T322" s="151">
        <f t="shared" ref="T322:T385" si="107">S322/2</f>
        <v>0.14583333333333331</v>
      </c>
      <c r="V322" s="393">
        <f t="shared" si="100"/>
        <v>0</v>
      </c>
      <c r="W322" s="393">
        <f t="shared" si="101"/>
        <v>0</v>
      </c>
      <c r="X322" s="53">
        <f t="shared" ref="X322:X385" si="108">J322*26.2</f>
        <v>6.822916666666666E-2</v>
      </c>
      <c r="Y322" s="53">
        <f t="shared" ref="Y322:Y385" si="109">(J322+0.0013889)*26.2</f>
        <v>0.10461834666666665</v>
      </c>
      <c r="Z322" s="53">
        <f t="shared" ref="Z322:Z385" si="110">X322/2</f>
        <v>3.411458333333333E-2</v>
      </c>
      <c r="AA322" s="53">
        <f t="shared" ref="AA322:AA385" si="111">Y322/2</f>
        <v>5.2309173333333327E-2</v>
      </c>
      <c r="AB322" s="50">
        <f t="shared" ref="AB322:AB385" si="112">RANK(J322,J:J,1)</f>
        <v>474</v>
      </c>
      <c r="AC322" s="50">
        <f t="shared" ref="AC322:AC385" si="113">YEAR(B322)</f>
        <v>2005</v>
      </c>
      <c r="AD322" s="50">
        <f t="shared" ref="AD322:AD385" si="114">MONTH(B322)</f>
        <v>4</v>
      </c>
      <c r="AE322" s="56">
        <f t="shared" ref="AE322:AE385" si="115">AC322*100+AD322</f>
        <v>200504</v>
      </c>
      <c r="AF322" s="56">
        <f t="shared" ref="AF322:AF385" si="116">WEEKNUM(B322,1)</f>
        <v>15</v>
      </c>
      <c r="AG322" s="58">
        <f t="shared" si="102"/>
        <v>1</v>
      </c>
      <c r="AH322" s="56">
        <f t="shared" ref="AH322:AH385" si="117">DAY(B322)</f>
        <v>8</v>
      </c>
      <c r="AI322" s="53">
        <f t="shared" ref="AI322:AI385" si="118">Z322+AA322</f>
        <v>8.6423756666666657E-2</v>
      </c>
      <c r="AJ322" s="56">
        <f t="shared" ref="AJ322:AJ385" si="119">IF("1-Swim"=D322,E322*46.7,IF("2-Bike"=D322,E322,IF("3-Run"=D322,E322*4.27,0)))</f>
        <v>8</v>
      </c>
    </row>
    <row r="323" spans="1:36" x14ac:dyDescent="0.25">
      <c r="A323" s="50">
        <v>322</v>
      </c>
      <c r="B323" s="51">
        <v>38453</v>
      </c>
      <c r="C323" s="52" t="s">
        <v>3</v>
      </c>
      <c r="D323" s="50" t="s">
        <v>1224</v>
      </c>
      <c r="E323" s="50">
        <v>3.5</v>
      </c>
      <c r="F323" s="50">
        <v>0</v>
      </c>
      <c r="G323" s="50">
        <v>13</v>
      </c>
      <c r="H323" s="50">
        <v>31</v>
      </c>
      <c r="I323" s="53">
        <f t="shared" si="103"/>
        <v>9.386574074074075E-3</v>
      </c>
      <c r="J323" s="54">
        <f t="shared" si="104"/>
        <v>2.681878306878307E-3</v>
      </c>
      <c r="K323" s="50" t="s">
        <v>33</v>
      </c>
      <c r="L323" s="50" t="s">
        <v>83</v>
      </c>
      <c r="M323" s="55">
        <f t="shared" si="105"/>
        <v>15.536374845869309</v>
      </c>
      <c r="N323" s="50">
        <v>0</v>
      </c>
      <c r="S323" s="151">
        <f t="shared" si="106"/>
        <v>0.3003703703703704</v>
      </c>
      <c r="T323" s="151">
        <f t="shared" si="107"/>
        <v>0.1501851851851852</v>
      </c>
      <c r="V323" s="393">
        <f t="shared" ref="V323:V386" si="120">U323*0.000568182</f>
        <v>0</v>
      </c>
      <c r="W323" s="393">
        <f t="shared" ref="W323:W386" si="121">U323*0.0006213713910761</f>
        <v>0</v>
      </c>
      <c r="X323" s="53">
        <f t="shared" si="108"/>
        <v>7.0265211640211642E-2</v>
      </c>
      <c r="Y323" s="53">
        <f t="shared" si="109"/>
        <v>0.10665439164021165</v>
      </c>
      <c r="Z323" s="53">
        <f t="shared" si="110"/>
        <v>3.5132605820105821E-2</v>
      </c>
      <c r="AA323" s="53">
        <f t="shared" si="111"/>
        <v>5.3327195820105824E-2</v>
      </c>
      <c r="AB323" s="50">
        <f t="shared" si="112"/>
        <v>526</v>
      </c>
      <c r="AC323" s="50">
        <f t="shared" si="113"/>
        <v>2005</v>
      </c>
      <c r="AD323" s="50">
        <f t="shared" si="114"/>
        <v>4</v>
      </c>
      <c r="AE323" s="56">
        <f t="shared" si="115"/>
        <v>200504</v>
      </c>
      <c r="AF323" s="56">
        <f t="shared" si="116"/>
        <v>16</v>
      </c>
      <c r="AG323" s="58">
        <f t="shared" si="102"/>
        <v>2</v>
      </c>
      <c r="AH323" s="56">
        <f t="shared" si="117"/>
        <v>11</v>
      </c>
      <c r="AI323" s="53">
        <f t="shared" si="118"/>
        <v>8.8459801640211638E-2</v>
      </c>
      <c r="AJ323" s="56">
        <f t="shared" si="119"/>
        <v>3.5</v>
      </c>
    </row>
    <row r="324" spans="1:36" x14ac:dyDescent="0.25">
      <c r="A324" s="50">
        <v>323</v>
      </c>
      <c r="B324" s="51">
        <v>38454</v>
      </c>
      <c r="C324" s="52" t="s">
        <v>4</v>
      </c>
      <c r="D324" s="50" t="s">
        <v>1223</v>
      </c>
      <c r="E324" s="50">
        <v>2.25</v>
      </c>
      <c r="F324" s="50">
        <v>0</v>
      </c>
      <c r="G324" s="50">
        <v>23</v>
      </c>
      <c r="H324" s="50">
        <v>25</v>
      </c>
      <c r="I324" s="53">
        <f t="shared" si="103"/>
        <v>1.6261574074074074E-2</v>
      </c>
      <c r="J324" s="54">
        <f t="shared" si="104"/>
        <v>7.2273662551440333E-3</v>
      </c>
      <c r="K324" s="50" t="s">
        <v>552</v>
      </c>
      <c r="L324" s="50" t="s">
        <v>84</v>
      </c>
      <c r="M324" s="55">
        <f t="shared" si="105"/>
        <v>5.7651245551601464</v>
      </c>
      <c r="N324" s="50">
        <v>0</v>
      </c>
      <c r="S324" s="151">
        <f t="shared" si="106"/>
        <v>0.18935699588477367</v>
      </c>
      <c r="T324" s="151">
        <f t="shared" si="107"/>
        <v>9.4678497942386836E-2</v>
      </c>
      <c r="V324" s="393">
        <f t="shared" si="120"/>
        <v>0</v>
      </c>
      <c r="W324" s="393">
        <f t="shared" si="121"/>
        <v>0</v>
      </c>
      <c r="X324" s="53">
        <f t="shared" si="108"/>
        <v>0.18935699588477367</v>
      </c>
      <c r="Y324" s="53">
        <f t="shared" si="109"/>
        <v>0.22574617588477366</v>
      </c>
      <c r="Z324" s="53">
        <f t="shared" si="110"/>
        <v>9.4678497942386836E-2</v>
      </c>
      <c r="AA324" s="53">
        <f t="shared" si="111"/>
        <v>0.11287308794238683</v>
      </c>
      <c r="AB324" s="50">
        <f t="shared" si="112"/>
        <v>2080</v>
      </c>
      <c r="AC324" s="50">
        <f t="shared" si="113"/>
        <v>2005</v>
      </c>
      <c r="AD324" s="50">
        <f t="shared" si="114"/>
        <v>4</v>
      </c>
      <c r="AE324" s="56">
        <f t="shared" si="115"/>
        <v>200504</v>
      </c>
      <c r="AF324" s="56">
        <f t="shared" si="116"/>
        <v>16</v>
      </c>
      <c r="AG324" s="58">
        <f t="shared" si="102"/>
        <v>0</v>
      </c>
      <c r="AH324" s="56">
        <f t="shared" si="117"/>
        <v>12</v>
      </c>
      <c r="AI324" s="53">
        <f t="shared" si="118"/>
        <v>0.20755158588477368</v>
      </c>
      <c r="AJ324" s="56">
        <f t="shared" si="119"/>
        <v>9.6074999999999982</v>
      </c>
    </row>
    <row r="325" spans="1:36" x14ac:dyDescent="0.25">
      <c r="A325" s="50">
        <v>324</v>
      </c>
      <c r="B325" s="51">
        <v>38455</v>
      </c>
      <c r="C325" s="52" t="s">
        <v>6</v>
      </c>
      <c r="D325" s="50" t="s">
        <v>1224</v>
      </c>
      <c r="E325" s="50">
        <v>6</v>
      </c>
      <c r="F325" s="50">
        <v>0</v>
      </c>
      <c r="G325" s="50">
        <v>27</v>
      </c>
      <c r="H325" s="50">
        <v>27</v>
      </c>
      <c r="I325" s="53">
        <f t="shared" si="103"/>
        <v>1.90625E-2</v>
      </c>
      <c r="J325" s="54">
        <f t="shared" si="104"/>
        <v>3.1770833333333334E-3</v>
      </c>
      <c r="K325" s="50" t="s">
        <v>324</v>
      </c>
      <c r="L325" s="50" t="s">
        <v>382</v>
      </c>
      <c r="M325" s="55">
        <f t="shared" si="105"/>
        <v>13.114754098360665</v>
      </c>
      <c r="N325" s="50">
        <v>0</v>
      </c>
      <c r="S325" s="151">
        <f t="shared" si="106"/>
        <v>0.35583333333333333</v>
      </c>
      <c r="T325" s="151">
        <f t="shared" si="107"/>
        <v>0.17791666666666667</v>
      </c>
      <c r="V325" s="393">
        <f t="shared" si="120"/>
        <v>0</v>
      </c>
      <c r="W325" s="393">
        <f t="shared" si="121"/>
        <v>0</v>
      </c>
      <c r="X325" s="53">
        <f t="shared" si="108"/>
        <v>8.3239583333333339E-2</v>
      </c>
      <c r="Y325" s="53">
        <f t="shared" si="109"/>
        <v>0.11962876333333333</v>
      </c>
      <c r="Z325" s="53">
        <f t="shared" si="110"/>
        <v>4.161979166666667E-2</v>
      </c>
      <c r="AA325" s="53">
        <f t="shared" si="111"/>
        <v>5.9814381666666666E-2</v>
      </c>
      <c r="AB325" s="50">
        <f t="shared" si="112"/>
        <v>830</v>
      </c>
      <c r="AC325" s="50">
        <f t="shared" si="113"/>
        <v>2005</v>
      </c>
      <c r="AD325" s="50">
        <f t="shared" si="114"/>
        <v>4</v>
      </c>
      <c r="AE325" s="56">
        <f t="shared" si="115"/>
        <v>200504</v>
      </c>
      <c r="AF325" s="56">
        <f t="shared" si="116"/>
        <v>16</v>
      </c>
      <c r="AG325" s="58">
        <f t="shared" si="102"/>
        <v>0</v>
      </c>
      <c r="AH325" s="56">
        <f t="shared" si="117"/>
        <v>13</v>
      </c>
      <c r="AI325" s="53">
        <f t="shared" si="118"/>
        <v>0.10143417333333334</v>
      </c>
      <c r="AJ325" s="56">
        <f t="shared" si="119"/>
        <v>6</v>
      </c>
    </row>
    <row r="326" spans="1:36" x14ac:dyDescent="0.25">
      <c r="A326" s="50">
        <v>325</v>
      </c>
      <c r="B326" s="51">
        <v>38458</v>
      </c>
      <c r="C326" s="52" t="s">
        <v>5</v>
      </c>
      <c r="D326" s="50" t="s">
        <v>1223</v>
      </c>
      <c r="E326" s="50">
        <v>2.4</v>
      </c>
      <c r="F326" s="50">
        <v>0</v>
      </c>
      <c r="G326" s="50">
        <v>24</v>
      </c>
      <c r="H326" s="50">
        <v>43</v>
      </c>
      <c r="I326" s="53">
        <f t="shared" si="103"/>
        <v>1.7164351851851851E-2</v>
      </c>
      <c r="J326" s="54">
        <f t="shared" si="104"/>
        <v>7.1518132716049381E-3</v>
      </c>
      <c r="K326" s="50" t="s">
        <v>552</v>
      </c>
      <c r="L326" s="50" t="s">
        <v>383</v>
      </c>
      <c r="M326" s="55">
        <f t="shared" si="105"/>
        <v>5.8260283209710098</v>
      </c>
      <c r="N326" s="50">
        <v>0</v>
      </c>
      <c r="S326" s="151">
        <f t="shared" si="106"/>
        <v>0.18737750771604939</v>
      </c>
      <c r="T326" s="151">
        <f t="shared" si="107"/>
        <v>9.3688753858024693E-2</v>
      </c>
      <c r="V326" s="393">
        <f t="shared" si="120"/>
        <v>0</v>
      </c>
      <c r="W326" s="393">
        <f t="shared" si="121"/>
        <v>0</v>
      </c>
      <c r="X326" s="53">
        <f t="shared" si="108"/>
        <v>0.18737750771604939</v>
      </c>
      <c r="Y326" s="53">
        <f t="shared" si="109"/>
        <v>0.22376668771604938</v>
      </c>
      <c r="Z326" s="53">
        <f t="shared" si="110"/>
        <v>9.3688753858024693E-2</v>
      </c>
      <c r="AA326" s="53">
        <f t="shared" si="111"/>
        <v>0.11188334385802469</v>
      </c>
      <c r="AB326" s="50">
        <f t="shared" si="112"/>
        <v>1981</v>
      </c>
      <c r="AC326" s="50">
        <f t="shared" si="113"/>
        <v>2005</v>
      </c>
      <c r="AD326" s="50">
        <f t="shared" si="114"/>
        <v>4</v>
      </c>
      <c r="AE326" s="56">
        <f t="shared" si="115"/>
        <v>200504</v>
      </c>
      <c r="AF326" s="56">
        <f t="shared" si="116"/>
        <v>16</v>
      </c>
      <c r="AG326" s="58">
        <f t="shared" si="102"/>
        <v>2</v>
      </c>
      <c r="AH326" s="56">
        <f t="shared" si="117"/>
        <v>16</v>
      </c>
      <c r="AI326" s="53">
        <f t="shared" si="118"/>
        <v>0.2055720977160494</v>
      </c>
      <c r="AJ326" s="56">
        <f t="shared" si="119"/>
        <v>10.247999999999999</v>
      </c>
    </row>
    <row r="327" spans="1:36" x14ac:dyDescent="0.25">
      <c r="A327" s="50">
        <v>326</v>
      </c>
      <c r="B327" s="51">
        <v>38461</v>
      </c>
      <c r="C327" s="52" t="s">
        <v>4</v>
      </c>
      <c r="D327" s="50" t="s">
        <v>1223</v>
      </c>
      <c r="E327" s="50">
        <v>2.5</v>
      </c>
      <c r="F327" s="50">
        <v>0</v>
      </c>
      <c r="G327" s="50">
        <v>25</v>
      </c>
      <c r="H327" s="50">
        <v>27</v>
      </c>
      <c r="I327" s="53">
        <f t="shared" si="103"/>
        <v>1.7673611111111109E-2</v>
      </c>
      <c r="J327" s="54">
        <f t="shared" si="104"/>
        <v>7.0694444444444433E-3</v>
      </c>
      <c r="K327" s="50" t="s">
        <v>552</v>
      </c>
      <c r="L327" s="50" t="s">
        <v>383</v>
      </c>
      <c r="M327" s="55">
        <f t="shared" si="105"/>
        <v>5.8939096267190623</v>
      </c>
      <c r="N327" s="50">
        <v>0</v>
      </c>
      <c r="S327" s="151">
        <f t="shared" si="106"/>
        <v>0.18521944444444441</v>
      </c>
      <c r="T327" s="151">
        <f t="shared" si="107"/>
        <v>9.2609722222222204E-2</v>
      </c>
      <c r="V327" s="393">
        <f t="shared" si="120"/>
        <v>0</v>
      </c>
      <c r="W327" s="393">
        <f t="shared" si="121"/>
        <v>0</v>
      </c>
      <c r="X327" s="53">
        <f t="shared" si="108"/>
        <v>0.18521944444444441</v>
      </c>
      <c r="Y327" s="53">
        <f t="shared" si="109"/>
        <v>0.2216086244444444</v>
      </c>
      <c r="Z327" s="53">
        <f t="shared" si="110"/>
        <v>9.2609722222222204E-2</v>
      </c>
      <c r="AA327" s="53">
        <f t="shared" si="111"/>
        <v>0.1108043122222222</v>
      </c>
      <c r="AB327" s="50">
        <f t="shared" si="112"/>
        <v>1874</v>
      </c>
      <c r="AC327" s="50">
        <f t="shared" si="113"/>
        <v>2005</v>
      </c>
      <c r="AD327" s="50">
        <f t="shared" si="114"/>
        <v>4</v>
      </c>
      <c r="AE327" s="56">
        <f t="shared" si="115"/>
        <v>200504</v>
      </c>
      <c r="AF327" s="56">
        <f t="shared" si="116"/>
        <v>17</v>
      </c>
      <c r="AG327" s="58">
        <f t="shared" si="102"/>
        <v>2</v>
      </c>
      <c r="AH327" s="56">
        <f t="shared" si="117"/>
        <v>19</v>
      </c>
      <c r="AI327" s="53">
        <f t="shared" si="118"/>
        <v>0.20341403444444439</v>
      </c>
      <c r="AJ327" s="56">
        <f t="shared" si="119"/>
        <v>10.674999999999999</v>
      </c>
    </row>
    <row r="328" spans="1:36" x14ac:dyDescent="0.25">
      <c r="A328" s="50">
        <v>327</v>
      </c>
      <c r="B328" s="51">
        <v>38462</v>
      </c>
      <c r="C328" s="52" t="s">
        <v>6</v>
      </c>
      <c r="D328" s="50" t="s">
        <v>1223</v>
      </c>
      <c r="E328" s="50">
        <v>2</v>
      </c>
      <c r="F328" s="50">
        <v>0</v>
      </c>
      <c r="G328" s="50">
        <v>18</v>
      </c>
      <c r="H328" s="50">
        <v>46</v>
      </c>
      <c r="I328" s="53">
        <f t="shared" si="103"/>
        <v>1.3032407407407407E-2</v>
      </c>
      <c r="J328" s="54">
        <f t="shared" si="104"/>
        <v>6.5162037037037037E-3</v>
      </c>
      <c r="K328" s="50" t="s">
        <v>552</v>
      </c>
      <c r="L328" s="50" t="s">
        <v>82</v>
      </c>
      <c r="M328" s="55">
        <f t="shared" si="105"/>
        <v>6.3943161634103065</v>
      </c>
      <c r="N328" s="50">
        <v>0</v>
      </c>
      <c r="S328" s="151">
        <f t="shared" si="106"/>
        <v>0.17072453703703702</v>
      </c>
      <c r="T328" s="151">
        <f t="shared" si="107"/>
        <v>8.5362268518518511E-2</v>
      </c>
      <c r="V328" s="393">
        <f t="shared" si="120"/>
        <v>0</v>
      </c>
      <c r="W328" s="393">
        <f t="shared" si="121"/>
        <v>0</v>
      </c>
      <c r="X328" s="53">
        <f t="shared" si="108"/>
        <v>0.17072453703703702</v>
      </c>
      <c r="Y328" s="53">
        <f t="shared" si="109"/>
        <v>0.20711371703703702</v>
      </c>
      <c r="Z328" s="53">
        <f t="shared" si="110"/>
        <v>8.5362268518518511E-2</v>
      </c>
      <c r="AA328" s="53">
        <f t="shared" si="111"/>
        <v>0.10355685851851851</v>
      </c>
      <c r="AB328" s="50">
        <f t="shared" si="112"/>
        <v>1225</v>
      </c>
      <c r="AC328" s="50">
        <f t="shared" si="113"/>
        <v>2005</v>
      </c>
      <c r="AD328" s="50">
        <f t="shared" si="114"/>
        <v>4</v>
      </c>
      <c r="AE328" s="56">
        <f t="shared" si="115"/>
        <v>200504</v>
      </c>
      <c r="AF328" s="56">
        <f t="shared" si="116"/>
        <v>17</v>
      </c>
      <c r="AG328" s="58">
        <f t="shared" si="102"/>
        <v>0</v>
      </c>
      <c r="AH328" s="56">
        <f t="shared" si="117"/>
        <v>20</v>
      </c>
      <c r="AI328" s="53">
        <f t="shared" si="118"/>
        <v>0.188919127037037</v>
      </c>
      <c r="AJ328" s="56">
        <f t="shared" si="119"/>
        <v>8.5399999999999991</v>
      </c>
    </row>
    <row r="329" spans="1:36" x14ac:dyDescent="0.25">
      <c r="A329" s="50">
        <v>328</v>
      </c>
      <c r="B329" s="51">
        <v>38463</v>
      </c>
      <c r="C329" s="52" t="s">
        <v>1</v>
      </c>
      <c r="D329" s="50" t="s">
        <v>1224</v>
      </c>
      <c r="E329" s="50">
        <v>10.5</v>
      </c>
      <c r="F329" s="50">
        <v>0</v>
      </c>
      <c r="G329" s="50">
        <v>42</v>
      </c>
      <c r="H329" s="50">
        <v>3</v>
      </c>
      <c r="I329" s="53">
        <f t="shared" si="103"/>
        <v>2.9201388888888888E-2</v>
      </c>
      <c r="J329" s="54">
        <f t="shared" si="104"/>
        <v>2.7810846560846559E-3</v>
      </c>
      <c r="K329" s="50" t="s">
        <v>324</v>
      </c>
      <c r="L329" s="50" t="s">
        <v>29</v>
      </c>
      <c r="M329" s="55">
        <f t="shared" si="105"/>
        <v>14.982164090368622</v>
      </c>
      <c r="N329" s="50">
        <v>0</v>
      </c>
      <c r="S329" s="151">
        <f t="shared" si="106"/>
        <v>0.31148148148148147</v>
      </c>
      <c r="T329" s="151">
        <f t="shared" si="107"/>
        <v>0.15574074074074074</v>
      </c>
      <c r="V329" s="393">
        <f t="shared" si="120"/>
        <v>0</v>
      </c>
      <c r="W329" s="393">
        <f t="shared" si="121"/>
        <v>0</v>
      </c>
      <c r="X329" s="53">
        <f t="shared" si="108"/>
        <v>7.2864417989417979E-2</v>
      </c>
      <c r="Y329" s="53">
        <f t="shared" si="109"/>
        <v>0.10925359798941799</v>
      </c>
      <c r="Z329" s="53">
        <f t="shared" si="110"/>
        <v>3.6432208994708989E-2</v>
      </c>
      <c r="AA329" s="53">
        <f t="shared" si="111"/>
        <v>5.4626798994708993E-2</v>
      </c>
      <c r="AB329" s="50">
        <f t="shared" si="112"/>
        <v>614</v>
      </c>
      <c r="AC329" s="50">
        <f t="shared" si="113"/>
        <v>2005</v>
      </c>
      <c r="AD329" s="50">
        <f t="shared" si="114"/>
        <v>4</v>
      </c>
      <c r="AE329" s="56">
        <f t="shared" si="115"/>
        <v>200504</v>
      </c>
      <c r="AF329" s="56">
        <f t="shared" si="116"/>
        <v>17</v>
      </c>
      <c r="AG329" s="58">
        <f t="shared" si="102"/>
        <v>0</v>
      </c>
      <c r="AH329" s="56">
        <f t="shared" si="117"/>
        <v>21</v>
      </c>
      <c r="AI329" s="53">
        <f t="shared" si="118"/>
        <v>9.1059007989417989E-2</v>
      </c>
      <c r="AJ329" s="56">
        <f t="shared" si="119"/>
        <v>10.5</v>
      </c>
    </row>
    <row r="330" spans="1:36" x14ac:dyDescent="0.25">
      <c r="A330" s="50">
        <v>329</v>
      </c>
      <c r="B330" s="51">
        <v>38463</v>
      </c>
      <c r="C330" s="52" t="s">
        <v>1</v>
      </c>
      <c r="D330" s="50" t="s">
        <v>1223</v>
      </c>
      <c r="E330" s="50">
        <v>3.1</v>
      </c>
      <c r="F330" s="50">
        <v>0</v>
      </c>
      <c r="G330" s="50">
        <v>33</v>
      </c>
      <c r="H330" s="50">
        <v>12</v>
      </c>
      <c r="I330" s="53">
        <f t="shared" si="103"/>
        <v>2.3055555555555555E-2</v>
      </c>
      <c r="J330" s="54">
        <f t="shared" si="104"/>
        <v>7.4372759856630817E-3</v>
      </c>
      <c r="K330" s="50" t="s">
        <v>552</v>
      </c>
      <c r="L330" s="50" t="s">
        <v>29</v>
      </c>
      <c r="M330" s="55">
        <f t="shared" si="105"/>
        <v>5.6024096385542217</v>
      </c>
      <c r="N330" s="50">
        <v>0</v>
      </c>
      <c r="S330" s="151">
        <f t="shared" si="106"/>
        <v>0.19485663082437274</v>
      </c>
      <c r="T330" s="151">
        <f t="shared" si="107"/>
        <v>9.742831541218637E-2</v>
      </c>
      <c r="V330" s="393">
        <f t="shared" si="120"/>
        <v>0</v>
      </c>
      <c r="W330" s="393">
        <f t="shared" si="121"/>
        <v>0</v>
      </c>
      <c r="X330" s="53">
        <f t="shared" si="108"/>
        <v>0.19485663082437274</v>
      </c>
      <c r="Y330" s="53">
        <f t="shared" si="109"/>
        <v>0.23124581082437271</v>
      </c>
      <c r="Z330" s="53">
        <f t="shared" si="110"/>
        <v>9.742831541218637E-2</v>
      </c>
      <c r="AA330" s="53">
        <f t="shared" si="111"/>
        <v>0.11562290541218635</v>
      </c>
      <c r="AB330" s="50">
        <f t="shared" si="112"/>
        <v>2301</v>
      </c>
      <c r="AC330" s="50">
        <f t="shared" si="113"/>
        <v>2005</v>
      </c>
      <c r="AD330" s="50">
        <f t="shared" si="114"/>
        <v>4</v>
      </c>
      <c r="AE330" s="56">
        <f t="shared" si="115"/>
        <v>200504</v>
      </c>
      <c r="AF330" s="56">
        <f t="shared" si="116"/>
        <v>17</v>
      </c>
      <c r="AG330" s="58">
        <f t="shared" si="102"/>
        <v>0</v>
      </c>
      <c r="AH330" s="56">
        <f t="shared" si="117"/>
        <v>21</v>
      </c>
      <c r="AI330" s="53">
        <f t="shared" si="118"/>
        <v>0.21305122082437272</v>
      </c>
      <c r="AJ330" s="56">
        <f t="shared" si="119"/>
        <v>13.236999999999998</v>
      </c>
    </row>
    <row r="331" spans="1:36" x14ac:dyDescent="0.25">
      <c r="A331" s="50">
        <v>330</v>
      </c>
      <c r="B331" s="51">
        <v>38467</v>
      </c>
      <c r="C331" s="52" t="s">
        <v>3</v>
      </c>
      <c r="D331" s="50" t="s">
        <v>1223</v>
      </c>
      <c r="E331" s="50">
        <v>2</v>
      </c>
      <c r="F331" s="50">
        <v>0</v>
      </c>
      <c r="G331" s="50">
        <v>19</v>
      </c>
      <c r="H331" s="50">
        <v>50</v>
      </c>
      <c r="I331" s="53">
        <f t="shared" si="103"/>
        <v>1.3773148148148147E-2</v>
      </c>
      <c r="J331" s="54">
        <f t="shared" si="104"/>
        <v>6.8865740740740736E-3</v>
      </c>
      <c r="K331" s="50" t="s">
        <v>552</v>
      </c>
      <c r="L331" s="50" t="s">
        <v>82</v>
      </c>
      <c r="M331" s="55">
        <f t="shared" si="105"/>
        <v>6.050420168067232</v>
      </c>
      <c r="N331" s="50">
        <v>0</v>
      </c>
      <c r="S331" s="151">
        <f t="shared" si="106"/>
        <v>0.18042824074074074</v>
      </c>
      <c r="T331" s="151">
        <f t="shared" si="107"/>
        <v>9.0214120370370368E-2</v>
      </c>
      <c r="V331" s="393">
        <f t="shared" si="120"/>
        <v>0</v>
      </c>
      <c r="W331" s="393">
        <f t="shared" si="121"/>
        <v>0</v>
      </c>
      <c r="X331" s="53">
        <f t="shared" si="108"/>
        <v>0.18042824074074074</v>
      </c>
      <c r="Y331" s="53">
        <f t="shared" si="109"/>
        <v>0.2168174207407407</v>
      </c>
      <c r="Z331" s="53">
        <f t="shared" si="110"/>
        <v>9.0214120370370368E-2</v>
      </c>
      <c r="AA331" s="53">
        <f t="shared" si="111"/>
        <v>0.10840871037037035</v>
      </c>
      <c r="AB331" s="50">
        <f t="shared" si="112"/>
        <v>1633</v>
      </c>
      <c r="AC331" s="50">
        <f t="shared" si="113"/>
        <v>2005</v>
      </c>
      <c r="AD331" s="50">
        <f t="shared" si="114"/>
        <v>4</v>
      </c>
      <c r="AE331" s="56">
        <f t="shared" si="115"/>
        <v>200504</v>
      </c>
      <c r="AF331" s="56">
        <f t="shared" si="116"/>
        <v>18</v>
      </c>
      <c r="AG331" s="58">
        <f t="shared" si="102"/>
        <v>3</v>
      </c>
      <c r="AH331" s="56">
        <f t="shared" si="117"/>
        <v>25</v>
      </c>
      <c r="AI331" s="53">
        <f t="shared" si="118"/>
        <v>0.19862283074074072</v>
      </c>
      <c r="AJ331" s="56">
        <f t="shared" si="119"/>
        <v>8.5399999999999991</v>
      </c>
    </row>
    <row r="332" spans="1:36" x14ac:dyDescent="0.25">
      <c r="A332" s="50">
        <v>331</v>
      </c>
      <c r="B332" s="51">
        <v>38474</v>
      </c>
      <c r="C332" s="52" t="s">
        <v>3</v>
      </c>
      <c r="D332" s="50" t="s">
        <v>1223</v>
      </c>
      <c r="E332" s="50">
        <v>2</v>
      </c>
      <c r="F332" s="50">
        <v>0</v>
      </c>
      <c r="G332" s="50">
        <v>18</v>
      </c>
      <c r="H332" s="50">
        <v>46</v>
      </c>
      <c r="I332" s="53">
        <f t="shared" si="103"/>
        <v>1.3032407407407407E-2</v>
      </c>
      <c r="J332" s="54">
        <f t="shared" si="104"/>
        <v>6.5162037037037037E-3</v>
      </c>
      <c r="K332" s="50" t="s">
        <v>552</v>
      </c>
      <c r="L332" s="50" t="s">
        <v>82</v>
      </c>
      <c r="M332" s="55">
        <f t="shared" si="105"/>
        <v>6.3943161634103065</v>
      </c>
      <c r="N332" s="50">
        <v>0</v>
      </c>
      <c r="S332" s="151">
        <f t="shared" si="106"/>
        <v>0.17072453703703702</v>
      </c>
      <c r="T332" s="151">
        <f t="shared" si="107"/>
        <v>8.5362268518518511E-2</v>
      </c>
      <c r="V332" s="393">
        <f t="shared" si="120"/>
        <v>0</v>
      </c>
      <c r="W332" s="393">
        <f t="shared" si="121"/>
        <v>0</v>
      </c>
      <c r="X332" s="53">
        <f t="shared" si="108"/>
        <v>0.17072453703703702</v>
      </c>
      <c r="Y332" s="53">
        <f t="shared" si="109"/>
        <v>0.20711371703703702</v>
      </c>
      <c r="Z332" s="53">
        <f t="shared" si="110"/>
        <v>8.5362268518518511E-2</v>
      </c>
      <c r="AA332" s="53">
        <f t="shared" si="111"/>
        <v>0.10355685851851851</v>
      </c>
      <c r="AB332" s="50">
        <f t="shared" si="112"/>
        <v>1225</v>
      </c>
      <c r="AC332" s="50">
        <f t="shared" si="113"/>
        <v>2005</v>
      </c>
      <c r="AD332" s="50">
        <f t="shared" si="114"/>
        <v>5</v>
      </c>
      <c r="AE332" s="56">
        <f t="shared" si="115"/>
        <v>200505</v>
      </c>
      <c r="AF332" s="56">
        <f t="shared" si="116"/>
        <v>19</v>
      </c>
      <c r="AG332" s="58">
        <f t="shared" si="102"/>
        <v>6</v>
      </c>
      <c r="AH332" s="56">
        <f t="shared" si="117"/>
        <v>2</v>
      </c>
      <c r="AI332" s="53">
        <f t="shared" si="118"/>
        <v>0.188919127037037</v>
      </c>
      <c r="AJ332" s="56">
        <f t="shared" si="119"/>
        <v>8.5399999999999991</v>
      </c>
    </row>
    <row r="333" spans="1:36" x14ac:dyDescent="0.25">
      <c r="A333" s="50">
        <v>332</v>
      </c>
      <c r="B333" s="51">
        <v>38475</v>
      </c>
      <c r="C333" s="52" t="s">
        <v>4</v>
      </c>
      <c r="D333" s="50" t="s">
        <v>1223</v>
      </c>
      <c r="E333" s="50">
        <v>2.5</v>
      </c>
      <c r="F333" s="50">
        <v>0</v>
      </c>
      <c r="G333" s="50">
        <v>24</v>
      </c>
      <c r="H333" s="50">
        <v>48</v>
      </c>
      <c r="I333" s="53">
        <f t="shared" si="103"/>
        <v>1.7222222222222222E-2</v>
      </c>
      <c r="J333" s="54">
        <f t="shared" si="104"/>
        <v>6.8888888888888888E-3</v>
      </c>
      <c r="K333" s="50" t="s">
        <v>552</v>
      </c>
      <c r="L333" s="50" t="s">
        <v>383</v>
      </c>
      <c r="M333" s="55">
        <f t="shared" si="105"/>
        <v>6.0483870967741984</v>
      </c>
      <c r="N333" s="50">
        <v>0</v>
      </c>
      <c r="S333" s="151">
        <f t="shared" si="106"/>
        <v>0.18048888888888889</v>
      </c>
      <c r="T333" s="151">
        <f t="shared" si="107"/>
        <v>9.0244444444444447E-2</v>
      </c>
      <c r="V333" s="393">
        <f t="shared" si="120"/>
        <v>0</v>
      </c>
      <c r="W333" s="393">
        <f t="shared" si="121"/>
        <v>0</v>
      </c>
      <c r="X333" s="53">
        <f t="shared" si="108"/>
        <v>0.18048888888888889</v>
      </c>
      <c r="Y333" s="53">
        <f t="shared" si="109"/>
        <v>0.21687806888888889</v>
      </c>
      <c r="Z333" s="53">
        <f t="shared" si="110"/>
        <v>9.0244444444444447E-2</v>
      </c>
      <c r="AA333" s="53">
        <f t="shared" si="111"/>
        <v>0.10843903444444444</v>
      </c>
      <c r="AB333" s="50">
        <f t="shared" si="112"/>
        <v>1641</v>
      </c>
      <c r="AC333" s="50">
        <f t="shared" si="113"/>
        <v>2005</v>
      </c>
      <c r="AD333" s="50">
        <f t="shared" si="114"/>
        <v>5</v>
      </c>
      <c r="AE333" s="56">
        <f t="shared" si="115"/>
        <v>200505</v>
      </c>
      <c r="AF333" s="56">
        <f t="shared" si="116"/>
        <v>19</v>
      </c>
      <c r="AG333" s="58">
        <f t="shared" si="102"/>
        <v>0</v>
      </c>
      <c r="AH333" s="56">
        <f t="shared" si="117"/>
        <v>3</v>
      </c>
      <c r="AI333" s="53">
        <f t="shared" si="118"/>
        <v>0.19868347888888888</v>
      </c>
      <c r="AJ333" s="56">
        <f t="shared" si="119"/>
        <v>10.674999999999999</v>
      </c>
    </row>
    <row r="334" spans="1:36" x14ac:dyDescent="0.25">
      <c r="A334" s="50">
        <v>333</v>
      </c>
      <c r="B334" s="51">
        <v>38482</v>
      </c>
      <c r="C334" s="52" t="s">
        <v>4</v>
      </c>
      <c r="D334" s="50" t="s">
        <v>1223</v>
      </c>
      <c r="E334" s="50">
        <v>3</v>
      </c>
      <c r="F334" s="50">
        <v>0</v>
      </c>
      <c r="G334" s="50">
        <v>32</v>
      </c>
      <c r="H334" s="50">
        <v>34</v>
      </c>
      <c r="I334" s="53">
        <f t="shared" si="103"/>
        <v>2.2615740740740742E-2</v>
      </c>
      <c r="J334" s="54">
        <f t="shared" si="104"/>
        <v>7.5385802469135803E-3</v>
      </c>
      <c r="K334" s="50" t="s">
        <v>552</v>
      </c>
      <c r="L334" s="50" t="s">
        <v>384</v>
      </c>
      <c r="M334" s="55">
        <f t="shared" si="105"/>
        <v>5.5271238485158696</v>
      </c>
      <c r="N334" s="50">
        <v>0</v>
      </c>
      <c r="S334" s="151">
        <f t="shared" si="106"/>
        <v>0.1975108024691358</v>
      </c>
      <c r="T334" s="151">
        <f t="shared" si="107"/>
        <v>9.8755401234567899E-2</v>
      </c>
      <c r="V334" s="393">
        <f t="shared" si="120"/>
        <v>0</v>
      </c>
      <c r="W334" s="393">
        <f t="shared" si="121"/>
        <v>0</v>
      </c>
      <c r="X334" s="53">
        <f t="shared" si="108"/>
        <v>0.1975108024691358</v>
      </c>
      <c r="Y334" s="53">
        <f t="shared" si="109"/>
        <v>0.23389998246913579</v>
      </c>
      <c r="Z334" s="53">
        <f t="shared" si="110"/>
        <v>9.8755401234567899E-2</v>
      </c>
      <c r="AA334" s="53">
        <f t="shared" si="111"/>
        <v>0.1169499912345679</v>
      </c>
      <c r="AB334" s="50">
        <f t="shared" si="112"/>
        <v>2418</v>
      </c>
      <c r="AC334" s="50">
        <f t="shared" si="113"/>
        <v>2005</v>
      </c>
      <c r="AD334" s="50">
        <f t="shared" si="114"/>
        <v>5</v>
      </c>
      <c r="AE334" s="56">
        <f t="shared" si="115"/>
        <v>200505</v>
      </c>
      <c r="AF334" s="56">
        <f t="shared" si="116"/>
        <v>20</v>
      </c>
      <c r="AG334" s="58">
        <f t="shared" si="102"/>
        <v>6</v>
      </c>
      <c r="AH334" s="56">
        <f t="shared" si="117"/>
        <v>10</v>
      </c>
      <c r="AI334" s="53">
        <f t="shared" si="118"/>
        <v>0.21570539246913578</v>
      </c>
      <c r="AJ334" s="56">
        <f t="shared" si="119"/>
        <v>12.809999999999999</v>
      </c>
    </row>
    <row r="335" spans="1:36" x14ac:dyDescent="0.25">
      <c r="A335" s="50">
        <v>334</v>
      </c>
      <c r="B335" s="51">
        <v>38483</v>
      </c>
      <c r="C335" s="52" t="s">
        <v>6</v>
      </c>
      <c r="D335" s="50" t="s">
        <v>1223</v>
      </c>
      <c r="E335" s="50">
        <v>3</v>
      </c>
      <c r="F335" s="50">
        <v>0</v>
      </c>
      <c r="G335" s="50">
        <v>28</v>
      </c>
      <c r="H335" s="50">
        <v>30</v>
      </c>
      <c r="I335" s="53">
        <f t="shared" si="103"/>
        <v>1.9791666666666666E-2</v>
      </c>
      <c r="J335" s="54">
        <f t="shared" si="104"/>
        <v>6.5972222222222222E-3</v>
      </c>
      <c r="K335" s="50" t="s">
        <v>552</v>
      </c>
      <c r="L335" s="50" t="s">
        <v>102</v>
      </c>
      <c r="M335" s="55">
        <f t="shared" si="105"/>
        <v>6.3157894736842151</v>
      </c>
      <c r="N335" s="50">
        <v>0</v>
      </c>
      <c r="S335" s="151">
        <f t="shared" si="106"/>
        <v>0.17284722222222221</v>
      </c>
      <c r="T335" s="151">
        <f t="shared" si="107"/>
        <v>8.6423611111111104E-2</v>
      </c>
      <c r="V335" s="393">
        <f t="shared" si="120"/>
        <v>0</v>
      </c>
      <c r="W335" s="393">
        <f t="shared" si="121"/>
        <v>0</v>
      </c>
      <c r="X335" s="53">
        <f t="shared" si="108"/>
        <v>0.17284722222222221</v>
      </c>
      <c r="Y335" s="53">
        <f t="shared" si="109"/>
        <v>0.2092364022222222</v>
      </c>
      <c r="Z335" s="53">
        <f t="shared" si="110"/>
        <v>8.6423611111111104E-2</v>
      </c>
      <c r="AA335" s="53">
        <f t="shared" si="111"/>
        <v>0.1046182011111111</v>
      </c>
      <c r="AB335" s="50">
        <f t="shared" si="112"/>
        <v>1291</v>
      </c>
      <c r="AC335" s="50">
        <f t="shared" si="113"/>
        <v>2005</v>
      </c>
      <c r="AD335" s="50">
        <f t="shared" si="114"/>
        <v>5</v>
      </c>
      <c r="AE335" s="56">
        <f t="shared" si="115"/>
        <v>200505</v>
      </c>
      <c r="AF335" s="56">
        <f t="shared" si="116"/>
        <v>20</v>
      </c>
      <c r="AG335" s="58">
        <f t="shared" si="102"/>
        <v>0</v>
      </c>
      <c r="AH335" s="56">
        <f t="shared" si="117"/>
        <v>11</v>
      </c>
      <c r="AI335" s="53">
        <f t="shared" si="118"/>
        <v>0.19104181222222222</v>
      </c>
      <c r="AJ335" s="56">
        <f t="shared" si="119"/>
        <v>12.809999999999999</v>
      </c>
    </row>
    <row r="336" spans="1:36" x14ac:dyDescent="0.25">
      <c r="A336" s="50">
        <v>335</v>
      </c>
      <c r="B336" s="51">
        <v>38484</v>
      </c>
      <c r="C336" s="52" t="s">
        <v>1</v>
      </c>
      <c r="D336" s="50" t="s">
        <v>1223</v>
      </c>
      <c r="E336" s="50">
        <v>2</v>
      </c>
      <c r="F336" s="50">
        <v>0</v>
      </c>
      <c r="G336" s="50">
        <v>19</v>
      </c>
      <c r="H336" s="50">
        <v>40</v>
      </c>
      <c r="I336" s="53">
        <f t="shared" si="103"/>
        <v>1.3657407407407408E-2</v>
      </c>
      <c r="J336" s="54">
        <f t="shared" si="104"/>
        <v>6.828703703703704E-3</v>
      </c>
      <c r="K336" s="50" t="s">
        <v>550</v>
      </c>
      <c r="L336" s="50" t="s">
        <v>17</v>
      </c>
      <c r="M336" s="55">
        <f t="shared" si="105"/>
        <v>6.1016949152542415</v>
      </c>
      <c r="N336" s="50">
        <v>0</v>
      </c>
      <c r="S336" s="151">
        <f t="shared" si="106"/>
        <v>0.17891203703703704</v>
      </c>
      <c r="T336" s="151">
        <f t="shared" si="107"/>
        <v>8.9456018518518518E-2</v>
      </c>
      <c r="V336" s="393">
        <f t="shared" si="120"/>
        <v>0</v>
      </c>
      <c r="W336" s="393">
        <f t="shared" si="121"/>
        <v>0</v>
      </c>
      <c r="X336" s="53">
        <f t="shared" si="108"/>
        <v>0.17891203703703704</v>
      </c>
      <c r="Y336" s="53">
        <f t="shared" si="109"/>
        <v>0.21530121703703703</v>
      </c>
      <c r="Z336" s="53">
        <f t="shared" si="110"/>
        <v>8.9456018518518518E-2</v>
      </c>
      <c r="AA336" s="53">
        <f t="shared" si="111"/>
        <v>0.10765060851851851</v>
      </c>
      <c r="AB336" s="50">
        <f t="shared" si="112"/>
        <v>1556</v>
      </c>
      <c r="AC336" s="50">
        <f t="shared" si="113"/>
        <v>2005</v>
      </c>
      <c r="AD336" s="50">
        <f t="shared" si="114"/>
        <v>5</v>
      </c>
      <c r="AE336" s="56">
        <f t="shared" si="115"/>
        <v>200505</v>
      </c>
      <c r="AF336" s="56">
        <f t="shared" si="116"/>
        <v>20</v>
      </c>
      <c r="AG336" s="58">
        <f t="shared" si="102"/>
        <v>0</v>
      </c>
      <c r="AH336" s="56">
        <f t="shared" si="117"/>
        <v>12</v>
      </c>
      <c r="AI336" s="53">
        <f t="shared" si="118"/>
        <v>0.19710662703703702</v>
      </c>
      <c r="AJ336" s="56">
        <f t="shared" si="119"/>
        <v>8.5399999999999991</v>
      </c>
    </row>
    <row r="337" spans="1:36" x14ac:dyDescent="0.25">
      <c r="A337" s="50">
        <v>336</v>
      </c>
      <c r="B337" s="51">
        <v>38485</v>
      </c>
      <c r="C337" s="52" t="s">
        <v>2</v>
      </c>
      <c r="D337" s="50" t="s">
        <v>1223</v>
      </c>
      <c r="E337" s="50">
        <v>3</v>
      </c>
      <c r="F337" s="50">
        <v>0</v>
      </c>
      <c r="G337" s="50">
        <v>29</v>
      </c>
      <c r="H337" s="50">
        <v>1</v>
      </c>
      <c r="I337" s="53">
        <f t="shared" si="103"/>
        <v>2.0150462962962964E-2</v>
      </c>
      <c r="J337" s="54">
        <f t="shared" si="104"/>
        <v>6.7168209876543213E-3</v>
      </c>
      <c r="K337" s="50" t="s">
        <v>552</v>
      </c>
      <c r="L337" s="50" t="s">
        <v>509</v>
      </c>
      <c r="M337" s="55">
        <f t="shared" si="105"/>
        <v>6.2033314187248756</v>
      </c>
      <c r="N337" s="50">
        <v>0</v>
      </c>
      <c r="S337" s="151">
        <f t="shared" si="106"/>
        <v>0.17598070987654321</v>
      </c>
      <c r="T337" s="151">
        <f t="shared" si="107"/>
        <v>8.7990354938271606E-2</v>
      </c>
      <c r="V337" s="393">
        <f t="shared" si="120"/>
        <v>0</v>
      </c>
      <c r="W337" s="393">
        <f t="shared" si="121"/>
        <v>0</v>
      </c>
      <c r="X337" s="53">
        <f t="shared" si="108"/>
        <v>0.17598070987654321</v>
      </c>
      <c r="Y337" s="53">
        <f t="shared" si="109"/>
        <v>0.21236988987654321</v>
      </c>
      <c r="Z337" s="53">
        <f t="shared" si="110"/>
        <v>8.7990354938271606E-2</v>
      </c>
      <c r="AA337" s="53">
        <f t="shared" si="111"/>
        <v>0.1061849449382716</v>
      </c>
      <c r="AB337" s="50">
        <f t="shared" si="112"/>
        <v>1410</v>
      </c>
      <c r="AC337" s="50">
        <f t="shared" si="113"/>
        <v>2005</v>
      </c>
      <c r="AD337" s="50">
        <f t="shared" si="114"/>
        <v>5</v>
      </c>
      <c r="AE337" s="56">
        <f t="shared" si="115"/>
        <v>200505</v>
      </c>
      <c r="AF337" s="56">
        <f t="shared" si="116"/>
        <v>20</v>
      </c>
      <c r="AG337" s="58">
        <f t="shared" si="102"/>
        <v>0</v>
      </c>
      <c r="AH337" s="56">
        <f t="shared" si="117"/>
        <v>13</v>
      </c>
      <c r="AI337" s="53">
        <f t="shared" si="118"/>
        <v>0.19417529987654319</v>
      </c>
      <c r="AJ337" s="56">
        <f t="shared" si="119"/>
        <v>12.809999999999999</v>
      </c>
    </row>
    <row r="338" spans="1:36" x14ac:dyDescent="0.25">
      <c r="A338" s="50">
        <v>337</v>
      </c>
      <c r="B338" s="51">
        <v>38486</v>
      </c>
      <c r="C338" s="52" t="s">
        <v>5</v>
      </c>
      <c r="D338" s="50" t="s">
        <v>687</v>
      </c>
      <c r="E338" s="50">
        <v>2.5</v>
      </c>
      <c r="F338" s="50">
        <v>1</v>
      </c>
      <c r="G338" s="50">
        <v>5</v>
      </c>
      <c r="H338" s="50">
        <v>0</v>
      </c>
      <c r="I338" s="53">
        <f t="shared" si="103"/>
        <v>4.5138888888888888E-2</v>
      </c>
      <c r="J338" s="54">
        <f t="shared" si="104"/>
        <v>1.8055555555555554E-2</v>
      </c>
      <c r="K338" s="50" t="s">
        <v>550</v>
      </c>
      <c r="L338" s="50" t="s">
        <v>85</v>
      </c>
      <c r="M338" s="55">
        <f t="shared" si="105"/>
        <v>2.3076923076923097</v>
      </c>
      <c r="N338" s="50">
        <v>0</v>
      </c>
      <c r="S338" s="151">
        <f t="shared" si="106"/>
        <v>0</v>
      </c>
      <c r="T338" s="151">
        <f t="shared" si="107"/>
        <v>0</v>
      </c>
      <c r="V338" s="393">
        <f t="shared" si="120"/>
        <v>0</v>
      </c>
      <c r="W338" s="393">
        <f t="shared" si="121"/>
        <v>0</v>
      </c>
      <c r="X338" s="53">
        <f t="shared" si="108"/>
        <v>0.47305555555555551</v>
      </c>
      <c r="Y338" s="53">
        <f t="shared" si="109"/>
        <v>0.50944473555555547</v>
      </c>
      <c r="Z338" s="53">
        <f t="shared" si="110"/>
        <v>0.23652777777777775</v>
      </c>
      <c r="AA338" s="53">
        <f t="shared" si="111"/>
        <v>0.25472236777777774</v>
      </c>
      <c r="AB338" s="50">
        <f t="shared" si="112"/>
        <v>3611</v>
      </c>
      <c r="AC338" s="50">
        <f t="shared" si="113"/>
        <v>2005</v>
      </c>
      <c r="AD338" s="50">
        <f t="shared" si="114"/>
        <v>5</v>
      </c>
      <c r="AE338" s="56">
        <f t="shared" si="115"/>
        <v>200505</v>
      </c>
      <c r="AF338" s="56">
        <f t="shared" si="116"/>
        <v>20</v>
      </c>
      <c r="AG338" s="58">
        <f t="shared" si="102"/>
        <v>0</v>
      </c>
      <c r="AH338" s="56">
        <f t="shared" si="117"/>
        <v>14</v>
      </c>
      <c r="AI338" s="53">
        <f t="shared" si="118"/>
        <v>0.49125014555555546</v>
      </c>
      <c r="AJ338" s="56">
        <f t="shared" si="119"/>
        <v>0</v>
      </c>
    </row>
    <row r="339" spans="1:36" x14ac:dyDescent="0.25">
      <c r="A339" s="50">
        <v>338</v>
      </c>
      <c r="B339" s="51">
        <v>38489</v>
      </c>
      <c r="C339" s="52" t="s">
        <v>4</v>
      </c>
      <c r="D339" s="50" t="s">
        <v>1223</v>
      </c>
      <c r="E339" s="50">
        <v>2.9</v>
      </c>
      <c r="F339" s="50">
        <v>0</v>
      </c>
      <c r="G339" s="50">
        <v>27</v>
      </c>
      <c r="H339" s="50">
        <v>10</v>
      </c>
      <c r="I339" s="53">
        <f t="shared" si="103"/>
        <v>1.8865740740740742E-2</v>
      </c>
      <c r="J339" s="54">
        <f t="shared" si="104"/>
        <v>6.5054278416347387E-3</v>
      </c>
      <c r="K339" s="50" t="s">
        <v>552</v>
      </c>
      <c r="L339" s="50" t="s">
        <v>102</v>
      </c>
      <c r="M339" s="55">
        <f t="shared" si="105"/>
        <v>6.4049079754601275</v>
      </c>
      <c r="N339" s="50">
        <v>0</v>
      </c>
      <c r="S339" s="151">
        <f t="shared" si="106"/>
        <v>0.17044220945083016</v>
      </c>
      <c r="T339" s="151">
        <f t="shared" si="107"/>
        <v>8.5221104725415081E-2</v>
      </c>
      <c r="V339" s="393">
        <f t="shared" si="120"/>
        <v>0</v>
      </c>
      <c r="W339" s="393">
        <f t="shared" si="121"/>
        <v>0</v>
      </c>
      <c r="X339" s="53">
        <f t="shared" si="108"/>
        <v>0.17044220945083016</v>
      </c>
      <c r="Y339" s="53">
        <f t="shared" si="109"/>
        <v>0.20683138945083016</v>
      </c>
      <c r="Z339" s="53">
        <f t="shared" si="110"/>
        <v>8.5221104725415081E-2</v>
      </c>
      <c r="AA339" s="53">
        <f t="shared" si="111"/>
        <v>0.10341569472541508</v>
      </c>
      <c r="AB339" s="50">
        <f t="shared" si="112"/>
        <v>1214</v>
      </c>
      <c r="AC339" s="50">
        <f t="shared" si="113"/>
        <v>2005</v>
      </c>
      <c r="AD339" s="50">
        <f t="shared" si="114"/>
        <v>5</v>
      </c>
      <c r="AE339" s="56">
        <f t="shared" si="115"/>
        <v>200505</v>
      </c>
      <c r="AF339" s="56">
        <f t="shared" si="116"/>
        <v>21</v>
      </c>
      <c r="AG339" s="58">
        <f t="shared" si="102"/>
        <v>2</v>
      </c>
      <c r="AH339" s="56">
        <f t="shared" si="117"/>
        <v>17</v>
      </c>
      <c r="AI339" s="53">
        <f t="shared" si="118"/>
        <v>0.18863679945083017</v>
      </c>
      <c r="AJ339" s="56">
        <f t="shared" si="119"/>
        <v>12.382999999999999</v>
      </c>
    </row>
    <row r="340" spans="1:36" x14ac:dyDescent="0.25">
      <c r="A340" s="50">
        <v>339</v>
      </c>
      <c r="B340" s="51">
        <v>38490</v>
      </c>
      <c r="C340" s="52" t="s">
        <v>6</v>
      </c>
      <c r="D340" s="50" t="s">
        <v>1223</v>
      </c>
      <c r="E340" s="50">
        <v>2.9</v>
      </c>
      <c r="F340" s="50">
        <v>0</v>
      </c>
      <c r="G340" s="50">
        <v>29</v>
      </c>
      <c r="H340" s="50">
        <v>10</v>
      </c>
      <c r="I340" s="53">
        <f t="shared" si="103"/>
        <v>2.0254629629629629E-2</v>
      </c>
      <c r="J340" s="54">
        <f t="shared" si="104"/>
        <v>6.9843550446998725E-3</v>
      </c>
      <c r="K340" s="50" t="s">
        <v>552</v>
      </c>
      <c r="L340" s="50" t="s">
        <v>102</v>
      </c>
      <c r="M340" s="55">
        <f t="shared" si="105"/>
        <v>5.9657142857142897</v>
      </c>
      <c r="N340" s="50">
        <v>0</v>
      </c>
      <c r="S340" s="151">
        <f t="shared" si="106"/>
        <v>0.18299010217113665</v>
      </c>
      <c r="T340" s="151">
        <f t="shared" si="107"/>
        <v>9.1495051085568324E-2</v>
      </c>
      <c r="V340" s="393">
        <f t="shared" si="120"/>
        <v>0</v>
      </c>
      <c r="W340" s="393">
        <f t="shared" si="121"/>
        <v>0</v>
      </c>
      <c r="X340" s="53">
        <f t="shared" si="108"/>
        <v>0.18299010217113665</v>
      </c>
      <c r="Y340" s="53">
        <f t="shared" si="109"/>
        <v>0.21937928217113664</v>
      </c>
      <c r="Z340" s="53">
        <f t="shared" si="110"/>
        <v>9.1495051085568324E-2</v>
      </c>
      <c r="AA340" s="53">
        <f t="shared" si="111"/>
        <v>0.10968964108556832</v>
      </c>
      <c r="AB340" s="50">
        <f t="shared" si="112"/>
        <v>1780</v>
      </c>
      <c r="AC340" s="50">
        <f t="shared" si="113"/>
        <v>2005</v>
      </c>
      <c r="AD340" s="50">
        <f t="shared" si="114"/>
        <v>5</v>
      </c>
      <c r="AE340" s="56">
        <f t="shared" si="115"/>
        <v>200505</v>
      </c>
      <c r="AF340" s="56">
        <f t="shared" si="116"/>
        <v>21</v>
      </c>
      <c r="AG340" s="58">
        <f t="shared" si="102"/>
        <v>0</v>
      </c>
      <c r="AH340" s="56">
        <f t="shared" si="117"/>
        <v>18</v>
      </c>
      <c r="AI340" s="53">
        <f t="shared" si="118"/>
        <v>0.20118469217113666</v>
      </c>
      <c r="AJ340" s="56">
        <f t="shared" si="119"/>
        <v>12.382999999999999</v>
      </c>
    </row>
    <row r="341" spans="1:36" x14ac:dyDescent="0.25">
      <c r="A341" s="50">
        <v>340</v>
      </c>
      <c r="B341" s="51">
        <v>38493</v>
      </c>
      <c r="C341" s="52" t="s">
        <v>5</v>
      </c>
      <c r="D341" s="50" t="s">
        <v>687</v>
      </c>
      <c r="E341" s="50">
        <v>1.6</v>
      </c>
      <c r="F341" s="50">
        <v>0</v>
      </c>
      <c r="G341" s="50">
        <v>45</v>
      </c>
      <c r="H341" s="50">
        <v>0</v>
      </c>
      <c r="I341" s="53">
        <f t="shared" si="103"/>
        <v>3.125E-2</v>
      </c>
      <c r="J341" s="54">
        <f t="shared" si="104"/>
        <v>1.953125E-2</v>
      </c>
      <c r="K341" s="50" t="s">
        <v>552</v>
      </c>
      <c r="L341" s="50" t="s">
        <v>85</v>
      </c>
      <c r="M341" s="55">
        <f t="shared" si="105"/>
        <v>2.1333333333333351</v>
      </c>
      <c r="N341" s="50">
        <v>0</v>
      </c>
      <c r="S341" s="151">
        <f t="shared" si="106"/>
        <v>0</v>
      </c>
      <c r="T341" s="151">
        <f t="shared" si="107"/>
        <v>0</v>
      </c>
      <c r="V341" s="393">
        <f t="shared" si="120"/>
        <v>0</v>
      </c>
      <c r="W341" s="393">
        <f t="shared" si="121"/>
        <v>0</v>
      </c>
      <c r="X341" s="53">
        <f t="shared" si="108"/>
        <v>0.51171875</v>
      </c>
      <c r="Y341" s="53">
        <f t="shared" si="109"/>
        <v>0.54810792999999991</v>
      </c>
      <c r="Z341" s="53">
        <f t="shared" si="110"/>
        <v>0.255859375</v>
      </c>
      <c r="AA341" s="53">
        <f t="shared" si="111"/>
        <v>0.27405396499999995</v>
      </c>
      <c r="AB341" s="50">
        <f t="shared" si="112"/>
        <v>3617</v>
      </c>
      <c r="AC341" s="50">
        <f t="shared" si="113"/>
        <v>2005</v>
      </c>
      <c r="AD341" s="50">
        <f t="shared" si="114"/>
        <v>5</v>
      </c>
      <c r="AE341" s="56">
        <f t="shared" si="115"/>
        <v>200505</v>
      </c>
      <c r="AF341" s="56">
        <f t="shared" si="116"/>
        <v>21</v>
      </c>
      <c r="AG341" s="58">
        <f t="shared" si="102"/>
        <v>2</v>
      </c>
      <c r="AH341" s="56">
        <f t="shared" si="117"/>
        <v>21</v>
      </c>
      <c r="AI341" s="53">
        <f t="shared" si="118"/>
        <v>0.52991334000000001</v>
      </c>
      <c r="AJ341" s="56">
        <f t="shared" si="119"/>
        <v>0</v>
      </c>
    </row>
    <row r="342" spans="1:36" x14ac:dyDescent="0.25">
      <c r="A342" s="50">
        <v>341</v>
      </c>
      <c r="B342" s="51">
        <v>38495</v>
      </c>
      <c r="C342" s="52" t="s">
        <v>3</v>
      </c>
      <c r="D342" s="50" t="s">
        <v>1223</v>
      </c>
      <c r="E342" s="50">
        <v>2.9</v>
      </c>
      <c r="F342" s="50">
        <v>0</v>
      </c>
      <c r="G342" s="50">
        <v>29</v>
      </c>
      <c r="H342" s="50">
        <v>10</v>
      </c>
      <c r="I342" s="53">
        <f t="shared" si="103"/>
        <v>2.0254629629629629E-2</v>
      </c>
      <c r="J342" s="54">
        <f t="shared" si="104"/>
        <v>6.9843550446998725E-3</v>
      </c>
      <c r="K342" s="50" t="s">
        <v>552</v>
      </c>
      <c r="L342" s="50" t="s">
        <v>102</v>
      </c>
      <c r="M342" s="55">
        <f t="shared" si="105"/>
        <v>5.9657142857142897</v>
      </c>
      <c r="N342" s="50">
        <v>0</v>
      </c>
      <c r="S342" s="151">
        <f t="shared" si="106"/>
        <v>0.18299010217113665</v>
      </c>
      <c r="T342" s="151">
        <f t="shared" si="107"/>
        <v>9.1495051085568324E-2</v>
      </c>
      <c r="V342" s="393">
        <f t="shared" si="120"/>
        <v>0</v>
      </c>
      <c r="W342" s="393">
        <f t="shared" si="121"/>
        <v>0</v>
      </c>
      <c r="X342" s="53">
        <f t="shared" si="108"/>
        <v>0.18299010217113665</v>
      </c>
      <c r="Y342" s="53">
        <f t="shared" si="109"/>
        <v>0.21937928217113664</v>
      </c>
      <c r="Z342" s="53">
        <f t="shared" si="110"/>
        <v>9.1495051085568324E-2</v>
      </c>
      <c r="AA342" s="53">
        <f t="shared" si="111"/>
        <v>0.10968964108556832</v>
      </c>
      <c r="AB342" s="50">
        <f t="shared" si="112"/>
        <v>1780</v>
      </c>
      <c r="AC342" s="50">
        <f t="shared" si="113"/>
        <v>2005</v>
      </c>
      <c r="AD342" s="50">
        <f t="shared" si="114"/>
        <v>5</v>
      </c>
      <c r="AE342" s="56">
        <f t="shared" si="115"/>
        <v>200505</v>
      </c>
      <c r="AF342" s="56">
        <f t="shared" si="116"/>
        <v>22</v>
      </c>
      <c r="AG342" s="58">
        <f t="shared" si="102"/>
        <v>1</v>
      </c>
      <c r="AH342" s="56">
        <f t="shared" si="117"/>
        <v>23</v>
      </c>
      <c r="AI342" s="53">
        <f t="shared" si="118"/>
        <v>0.20118469217113666</v>
      </c>
      <c r="AJ342" s="56">
        <f t="shared" si="119"/>
        <v>12.382999999999999</v>
      </c>
    </row>
    <row r="343" spans="1:36" x14ac:dyDescent="0.25">
      <c r="A343" s="50">
        <v>342</v>
      </c>
      <c r="B343" s="51">
        <v>38496</v>
      </c>
      <c r="C343" s="52" t="s">
        <v>4</v>
      </c>
      <c r="D343" s="50" t="s">
        <v>1223</v>
      </c>
      <c r="E343" s="50">
        <v>3</v>
      </c>
      <c r="F343" s="50">
        <v>0</v>
      </c>
      <c r="G343" s="50">
        <v>28</v>
      </c>
      <c r="H343" s="50">
        <v>31</v>
      </c>
      <c r="I343" s="53">
        <f t="shared" si="103"/>
        <v>1.9803240740740739E-2</v>
      </c>
      <c r="J343" s="54">
        <f t="shared" si="104"/>
        <v>6.6010802469135795E-3</v>
      </c>
      <c r="K343" s="50" t="s">
        <v>552</v>
      </c>
      <c r="L343" s="50" t="s">
        <v>102</v>
      </c>
      <c r="M343" s="55">
        <f t="shared" si="105"/>
        <v>6.3120981881940441</v>
      </c>
      <c r="N343" s="50">
        <v>0</v>
      </c>
      <c r="S343" s="151">
        <f t="shared" si="106"/>
        <v>0.17294830246913578</v>
      </c>
      <c r="T343" s="151">
        <f t="shared" si="107"/>
        <v>8.6474151234567892E-2</v>
      </c>
      <c r="V343" s="393">
        <f t="shared" si="120"/>
        <v>0</v>
      </c>
      <c r="W343" s="393">
        <f t="shared" si="121"/>
        <v>0</v>
      </c>
      <c r="X343" s="53">
        <f t="shared" si="108"/>
        <v>0.17294830246913578</v>
      </c>
      <c r="Y343" s="53">
        <f t="shared" si="109"/>
        <v>0.20933748246913575</v>
      </c>
      <c r="Z343" s="53">
        <f t="shared" si="110"/>
        <v>8.6474151234567892E-2</v>
      </c>
      <c r="AA343" s="53">
        <f t="shared" si="111"/>
        <v>0.10466874123456787</v>
      </c>
      <c r="AB343" s="50">
        <f t="shared" si="112"/>
        <v>1299</v>
      </c>
      <c r="AC343" s="50">
        <f t="shared" si="113"/>
        <v>2005</v>
      </c>
      <c r="AD343" s="50">
        <f t="shared" si="114"/>
        <v>5</v>
      </c>
      <c r="AE343" s="56">
        <f t="shared" si="115"/>
        <v>200505</v>
      </c>
      <c r="AF343" s="56">
        <f t="shared" si="116"/>
        <v>22</v>
      </c>
      <c r="AG343" s="58">
        <f t="shared" si="102"/>
        <v>0</v>
      </c>
      <c r="AH343" s="56">
        <f t="shared" si="117"/>
        <v>24</v>
      </c>
      <c r="AI343" s="53">
        <f t="shared" si="118"/>
        <v>0.19114289246913577</v>
      </c>
      <c r="AJ343" s="56">
        <f t="shared" si="119"/>
        <v>12.809999999999999</v>
      </c>
    </row>
    <row r="344" spans="1:36" x14ac:dyDescent="0.25">
      <c r="A344" s="50">
        <v>343</v>
      </c>
      <c r="B344" s="51">
        <v>38498</v>
      </c>
      <c r="C344" s="52" t="s">
        <v>1</v>
      </c>
      <c r="D344" s="50" t="s">
        <v>1223</v>
      </c>
      <c r="E344" s="50">
        <v>3.1</v>
      </c>
      <c r="F344" s="50">
        <v>0</v>
      </c>
      <c r="G344" s="50">
        <v>31</v>
      </c>
      <c r="H344" s="50">
        <v>9</v>
      </c>
      <c r="I344" s="53">
        <f t="shared" si="103"/>
        <v>2.1631944444444443E-2</v>
      </c>
      <c r="J344" s="54">
        <f t="shared" si="104"/>
        <v>6.9780465949820783E-3</v>
      </c>
      <c r="K344" s="50" t="s">
        <v>552</v>
      </c>
      <c r="L344" s="50" t="s">
        <v>86</v>
      </c>
      <c r="M344" s="55">
        <f t="shared" si="105"/>
        <v>5.9711075441412573</v>
      </c>
      <c r="N344" s="50">
        <v>0</v>
      </c>
      <c r="S344" s="151">
        <f t="shared" si="106"/>
        <v>0.18282482078853043</v>
      </c>
      <c r="T344" s="151">
        <f t="shared" si="107"/>
        <v>9.1412410394265217E-2</v>
      </c>
      <c r="V344" s="393">
        <f t="shared" si="120"/>
        <v>0</v>
      </c>
      <c r="W344" s="393">
        <f t="shared" si="121"/>
        <v>0</v>
      </c>
      <c r="X344" s="53">
        <f t="shared" si="108"/>
        <v>0.18282482078853043</v>
      </c>
      <c r="Y344" s="53">
        <f t="shared" si="109"/>
        <v>0.21921400078853043</v>
      </c>
      <c r="Z344" s="53">
        <f t="shared" si="110"/>
        <v>9.1412410394265217E-2</v>
      </c>
      <c r="AA344" s="53">
        <f t="shared" si="111"/>
        <v>0.10960700039426521</v>
      </c>
      <c r="AB344" s="50">
        <f t="shared" si="112"/>
        <v>1772</v>
      </c>
      <c r="AC344" s="50">
        <f t="shared" si="113"/>
        <v>2005</v>
      </c>
      <c r="AD344" s="50">
        <f t="shared" si="114"/>
        <v>5</v>
      </c>
      <c r="AE344" s="56">
        <f t="shared" si="115"/>
        <v>200505</v>
      </c>
      <c r="AF344" s="56">
        <f t="shared" si="116"/>
        <v>22</v>
      </c>
      <c r="AG344" s="58">
        <f t="shared" si="102"/>
        <v>1</v>
      </c>
      <c r="AH344" s="56">
        <f t="shared" si="117"/>
        <v>26</v>
      </c>
      <c r="AI344" s="53">
        <f t="shared" si="118"/>
        <v>0.20101941078853042</v>
      </c>
      <c r="AJ344" s="56">
        <f t="shared" si="119"/>
        <v>13.236999999999998</v>
      </c>
    </row>
    <row r="345" spans="1:36" x14ac:dyDescent="0.25">
      <c r="A345" s="50">
        <v>344</v>
      </c>
      <c r="B345" s="51">
        <v>38502</v>
      </c>
      <c r="C345" s="52" t="s">
        <v>3</v>
      </c>
      <c r="D345" s="50" t="s">
        <v>1224</v>
      </c>
      <c r="E345" s="50">
        <v>17.170000000000002</v>
      </c>
      <c r="F345" s="50">
        <v>1</v>
      </c>
      <c r="G345" s="50">
        <v>13</v>
      </c>
      <c r="H345" s="50">
        <v>20</v>
      </c>
      <c r="I345" s="53">
        <f t="shared" si="103"/>
        <v>5.092592592592593E-2</v>
      </c>
      <c r="J345" s="54">
        <f t="shared" si="104"/>
        <v>2.9659828727970836E-3</v>
      </c>
      <c r="K345" s="50" t="s">
        <v>33</v>
      </c>
      <c r="L345" s="50" t="s">
        <v>87</v>
      </c>
      <c r="M345" s="55">
        <f t="shared" si="105"/>
        <v>14.048181818181829</v>
      </c>
      <c r="N345" s="50">
        <v>0</v>
      </c>
      <c r="S345" s="151">
        <f t="shared" si="106"/>
        <v>0.33219008175327336</v>
      </c>
      <c r="T345" s="151">
        <f t="shared" si="107"/>
        <v>0.16609504087663668</v>
      </c>
      <c r="V345" s="393">
        <f t="shared" si="120"/>
        <v>0</v>
      </c>
      <c r="W345" s="393">
        <f t="shared" si="121"/>
        <v>0</v>
      </c>
      <c r="X345" s="53">
        <f t="shared" si="108"/>
        <v>7.7708751267283591E-2</v>
      </c>
      <c r="Y345" s="53">
        <f t="shared" si="109"/>
        <v>0.1140979312672836</v>
      </c>
      <c r="Z345" s="53">
        <f t="shared" si="110"/>
        <v>3.8854375633641795E-2</v>
      </c>
      <c r="AA345" s="53">
        <f t="shared" si="111"/>
        <v>5.7048965633641799E-2</v>
      </c>
      <c r="AB345" s="50">
        <f t="shared" si="112"/>
        <v>726</v>
      </c>
      <c r="AC345" s="50">
        <f t="shared" si="113"/>
        <v>2005</v>
      </c>
      <c r="AD345" s="50">
        <f t="shared" si="114"/>
        <v>5</v>
      </c>
      <c r="AE345" s="56">
        <f t="shared" si="115"/>
        <v>200505</v>
      </c>
      <c r="AF345" s="56">
        <f t="shared" si="116"/>
        <v>23</v>
      </c>
      <c r="AG345" s="58">
        <f t="shared" si="102"/>
        <v>3</v>
      </c>
      <c r="AH345" s="56">
        <f t="shared" si="117"/>
        <v>30</v>
      </c>
      <c r="AI345" s="53">
        <f t="shared" si="118"/>
        <v>9.5903341267283587E-2</v>
      </c>
      <c r="AJ345" s="56">
        <f t="shared" si="119"/>
        <v>17.170000000000002</v>
      </c>
    </row>
    <row r="346" spans="1:36" x14ac:dyDescent="0.25">
      <c r="A346" s="50">
        <v>345</v>
      </c>
      <c r="B346" s="51">
        <v>38503</v>
      </c>
      <c r="C346" s="52" t="s">
        <v>4</v>
      </c>
      <c r="D346" s="50" t="s">
        <v>1223</v>
      </c>
      <c r="E346" s="50">
        <v>2.9</v>
      </c>
      <c r="F346" s="50">
        <v>0</v>
      </c>
      <c r="G346" s="50">
        <v>28</v>
      </c>
      <c r="H346" s="50">
        <v>3</v>
      </c>
      <c r="I346" s="53">
        <f t="shared" si="103"/>
        <v>1.9479166666666669E-2</v>
      </c>
      <c r="J346" s="54">
        <f t="shared" si="104"/>
        <v>6.7169540229885067E-3</v>
      </c>
      <c r="K346" s="50" t="s">
        <v>552</v>
      </c>
      <c r="L346" s="50" t="s">
        <v>102</v>
      </c>
      <c r="M346" s="55">
        <f t="shared" si="105"/>
        <v>6.2032085561497361</v>
      </c>
      <c r="N346" s="50">
        <v>0</v>
      </c>
      <c r="S346" s="151">
        <f t="shared" si="106"/>
        <v>0.17598419540229887</v>
      </c>
      <c r="T346" s="151">
        <f t="shared" si="107"/>
        <v>8.7992097701149435E-2</v>
      </c>
      <c r="V346" s="393">
        <f t="shared" si="120"/>
        <v>0</v>
      </c>
      <c r="W346" s="393">
        <f t="shared" si="121"/>
        <v>0</v>
      </c>
      <c r="X346" s="53">
        <f t="shared" si="108"/>
        <v>0.17598419540229887</v>
      </c>
      <c r="Y346" s="53">
        <f t="shared" si="109"/>
        <v>0.21237337540229886</v>
      </c>
      <c r="Z346" s="53">
        <f t="shared" si="110"/>
        <v>8.7992097701149435E-2</v>
      </c>
      <c r="AA346" s="53">
        <f t="shared" si="111"/>
        <v>0.10618668770114943</v>
      </c>
      <c r="AB346" s="50">
        <f t="shared" si="112"/>
        <v>1411</v>
      </c>
      <c r="AC346" s="50">
        <f t="shared" si="113"/>
        <v>2005</v>
      </c>
      <c r="AD346" s="50">
        <f t="shared" si="114"/>
        <v>5</v>
      </c>
      <c r="AE346" s="56">
        <f t="shared" si="115"/>
        <v>200505</v>
      </c>
      <c r="AF346" s="56">
        <f t="shared" si="116"/>
        <v>23</v>
      </c>
      <c r="AG346" s="58">
        <f t="shared" si="102"/>
        <v>0</v>
      </c>
      <c r="AH346" s="56">
        <f t="shared" si="117"/>
        <v>31</v>
      </c>
      <c r="AI346" s="53">
        <f t="shared" si="118"/>
        <v>0.19417878540229888</v>
      </c>
      <c r="AJ346" s="56">
        <f t="shared" si="119"/>
        <v>12.382999999999999</v>
      </c>
    </row>
    <row r="347" spans="1:36" x14ac:dyDescent="0.25">
      <c r="A347" s="50">
        <v>346</v>
      </c>
      <c r="B347" s="51">
        <v>38504</v>
      </c>
      <c r="C347" s="52" t="s">
        <v>6</v>
      </c>
      <c r="D347" s="50" t="s">
        <v>1223</v>
      </c>
      <c r="E347" s="50">
        <v>3.42</v>
      </c>
      <c r="F347" s="50">
        <v>0</v>
      </c>
      <c r="G347" s="50">
        <v>33</v>
      </c>
      <c r="H347" s="50">
        <v>17</v>
      </c>
      <c r="I347" s="53">
        <f t="shared" si="103"/>
        <v>2.3113425925925926E-2</v>
      </c>
      <c r="J347" s="54">
        <f t="shared" si="104"/>
        <v>6.7583116742473467E-3</v>
      </c>
      <c r="K347" s="50" t="s">
        <v>552</v>
      </c>
      <c r="L347" s="50" t="s">
        <v>88</v>
      </c>
      <c r="M347" s="55">
        <f t="shared" si="105"/>
        <v>6.1652478718077166</v>
      </c>
      <c r="N347" s="50">
        <v>0</v>
      </c>
      <c r="S347" s="151">
        <f t="shared" si="106"/>
        <v>0.17706776586528047</v>
      </c>
      <c r="T347" s="151">
        <f t="shared" si="107"/>
        <v>8.8533882932640237E-2</v>
      </c>
      <c r="V347" s="393">
        <f t="shared" si="120"/>
        <v>0</v>
      </c>
      <c r="W347" s="393">
        <f t="shared" si="121"/>
        <v>0</v>
      </c>
      <c r="X347" s="53">
        <f t="shared" si="108"/>
        <v>0.17706776586528047</v>
      </c>
      <c r="Y347" s="53">
        <f t="shared" si="109"/>
        <v>0.2134569458652805</v>
      </c>
      <c r="Z347" s="53">
        <f t="shared" si="110"/>
        <v>8.8533882932640237E-2</v>
      </c>
      <c r="AA347" s="53">
        <f t="shared" si="111"/>
        <v>0.10672847293264025</v>
      </c>
      <c r="AB347" s="50">
        <f t="shared" si="112"/>
        <v>1472</v>
      </c>
      <c r="AC347" s="50">
        <f t="shared" si="113"/>
        <v>2005</v>
      </c>
      <c r="AD347" s="50">
        <f t="shared" si="114"/>
        <v>6</v>
      </c>
      <c r="AE347" s="56">
        <f t="shared" si="115"/>
        <v>200506</v>
      </c>
      <c r="AF347" s="56">
        <f t="shared" si="116"/>
        <v>23</v>
      </c>
      <c r="AG347" s="58">
        <f t="shared" si="102"/>
        <v>0</v>
      </c>
      <c r="AH347" s="56">
        <f t="shared" si="117"/>
        <v>1</v>
      </c>
      <c r="AI347" s="53">
        <f t="shared" si="118"/>
        <v>0.19526235586528048</v>
      </c>
      <c r="AJ347" s="56">
        <f t="shared" si="119"/>
        <v>14.603399999999999</v>
      </c>
    </row>
    <row r="348" spans="1:36" x14ac:dyDescent="0.25">
      <c r="A348" s="50">
        <v>347</v>
      </c>
      <c r="B348" s="51">
        <v>38505</v>
      </c>
      <c r="C348" s="52" t="s">
        <v>1</v>
      </c>
      <c r="D348" s="50" t="s">
        <v>1223</v>
      </c>
      <c r="E348" s="50">
        <v>2.9</v>
      </c>
      <c r="F348" s="50">
        <v>0</v>
      </c>
      <c r="G348" s="50">
        <v>28</v>
      </c>
      <c r="H348" s="50">
        <v>33</v>
      </c>
      <c r="I348" s="53">
        <f t="shared" si="103"/>
        <v>1.982638888888889E-2</v>
      </c>
      <c r="J348" s="54">
        <f t="shared" si="104"/>
        <v>6.8366858237547895E-3</v>
      </c>
      <c r="K348" s="50" t="s">
        <v>552</v>
      </c>
      <c r="L348" s="50" t="s">
        <v>102</v>
      </c>
      <c r="M348" s="55">
        <f t="shared" si="105"/>
        <v>6.094570928196152</v>
      </c>
      <c r="N348" s="50">
        <v>0</v>
      </c>
      <c r="S348" s="151">
        <f t="shared" si="106"/>
        <v>0.17912116858237548</v>
      </c>
      <c r="T348" s="151">
        <f t="shared" si="107"/>
        <v>8.9560584291187739E-2</v>
      </c>
      <c r="V348" s="393">
        <f t="shared" si="120"/>
        <v>0</v>
      </c>
      <c r="W348" s="393">
        <f t="shared" si="121"/>
        <v>0</v>
      </c>
      <c r="X348" s="53">
        <f t="shared" si="108"/>
        <v>0.17912116858237548</v>
      </c>
      <c r="Y348" s="53">
        <f t="shared" si="109"/>
        <v>0.21551034858237547</v>
      </c>
      <c r="Z348" s="53">
        <f t="shared" si="110"/>
        <v>8.9560584291187739E-2</v>
      </c>
      <c r="AA348" s="53">
        <f t="shared" si="111"/>
        <v>0.10775517429118774</v>
      </c>
      <c r="AB348" s="50">
        <f t="shared" si="112"/>
        <v>1571</v>
      </c>
      <c r="AC348" s="50">
        <f t="shared" si="113"/>
        <v>2005</v>
      </c>
      <c r="AD348" s="50">
        <f t="shared" si="114"/>
        <v>6</v>
      </c>
      <c r="AE348" s="56">
        <f t="shared" si="115"/>
        <v>200506</v>
      </c>
      <c r="AF348" s="56">
        <f t="shared" si="116"/>
        <v>23</v>
      </c>
      <c r="AG348" s="58">
        <f t="shared" si="102"/>
        <v>0</v>
      </c>
      <c r="AH348" s="56">
        <f t="shared" si="117"/>
        <v>2</v>
      </c>
      <c r="AI348" s="53">
        <f t="shared" si="118"/>
        <v>0.19731575858237549</v>
      </c>
      <c r="AJ348" s="56">
        <f t="shared" si="119"/>
        <v>12.382999999999999</v>
      </c>
    </row>
    <row r="349" spans="1:36" x14ac:dyDescent="0.25">
      <c r="A349" s="50">
        <v>348</v>
      </c>
      <c r="B349" s="51">
        <v>38506</v>
      </c>
      <c r="C349" s="52" t="s">
        <v>2</v>
      </c>
      <c r="D349" s="50" t="s">
        <v>1223</v>
      </c>
      <c r="E349" s="50">
        <v>2.9</v>
      </c>
      <c r="F349" s="50">
        <v>0</v>
      </c>
      <c r="G349" s="50">
        <v>28</v>
      </c>
      <c r="H349" s="50">
        <v>48</v>
      </c>
      <c r="I349" s="53">
        <f t="shared" si="103"/>
        <v>0.02</v>
      </c>
      <c r="J349" s="54">
        <f t="shared" si="104"/>
        <v>6.8965517241379318E-3</v>
      </c>
      <c r="K349" s="50" t="s">
        <v>552</v>
      </c>
      <c r="L349" s="50" t="s">
        <v>102</v>
      </c>
      <c r="M349" s="55">
        <f t="shared" si="105"/>
        <v>6.0416666666666705</v>
      </c>
      <c r="N349" s="50">
        <v>0</v>
      </c>
      <c r="S349" s="151">
        <f t="shared" si="106"/>
        <v>0.18068965517241381</v>
      </c>
      <c r="T349" s="151">
        <f t="shared" si="107"/>
        <v>9.0344827586206905E-2</v>
      </c>
      <c r="V349" s="393">
        <f t="shared" si="120"/>
        <v>0</v>
      </c>
      <c r="W349" s="393">
        <f t="shared" si="121"/>
        <v>0</v>
      </c>
      <c r="X349" s="53">
        <f t="shared" si="108"/>
        <v>0.18068965517241381</v>
      </c>
      <c r="Y349" s="53">
        <f t="shared" si="109"/>
        <v>0.2170788351724138</v>
      </c>
      <c r="Z349" s="53">
        <f t="shared" si="110"/>
        <v>9.0344827586206905E-2</v>
      </c>
      <c r="AA349" s="53">
        <f t="shared" si="111"/>
        <v>0.1085394175862069</v>
      </c>
      <c r="AB349" s="50">
        <f t="shared" si="112"/>
        <v>1646</v>
      </c>
      <c r="AC349" s="50">
        <f t="shared" si="113"/>
        <v>2005</v>
      </c>
      <c r="AD349" s="50">
        <f t="shared" si="114"/>
        <v>6</v>
      </c>
      <c r="AE349" s="56">
        <f t="shared" si="115"/>
        <v>200506</v>
      </c>
      <c r="AF349" s="56">
        <f t="shared" si="116"/>
        <v>23</v>
      </c>
      <c r="AG349" s="58">
        <f t="shared" si="102"/>
        <v>0</v>
      </c>
      <c r="AH349" s="56">
        <f t="shared" si="117"/>
        <v>3</v>
      </c>
      <c r="AI349" s="53">
        <f t="shared" si="118"/>
        <v>0.19888424517241382</v>
      </c>
      <c r="AJ349" s="56">
        <f t="shared" si="119"/>
        <v>12.382999999999999</v>
      </c>
    </row>
    <row r="350" spans="1:36" x14ac:dyDescent="0.25">
      <c r="A350" s="50">
        <v>349</v>
      </c>
      <c r="B350" s="51">
        <v>38509</v>
      </c>
      <c r="C350" s="52" t="s">
        <v>3</v>
      </c>
      <c r="D350" s="50" t="s">
        <v>1223</v>
      </c>
      <c r="E350" s="50">
        <v>2.9</v>
      </c>
      <c r="F350" s="50">
        <v>0</v>
      </c>
      <c r="G350" s="50">
        <v>29</v>
      </c>
      <c r="H350" s="50">
        <v>1</v>
      </c>
      <c r="I350" s="53">
        <f t="shared" si="103"/>
        <v>2.0150462962962964E-2</v>
      </c>
      <c r="J350" s="54">
        <f t="shared" si="104"/>
        <v>6.9484355044699877E-3</v>
      </c>
      <c r="K350" s="50" t="s">
        <v>552</v>
      </c>
      <c r="L350" s="50" t="s">
        <v>102</v>
      </c>
      <c r="M350" s="55">
        <f t="shared" si="105"/>
        <v>5.9965537047673791</v>
      </c>
      <c r="N350" s="50">
        <v>0</v>
      </c>
      <c r="S350" s="151">
        <f t="shared" si="106"/>
        <v>0.18204901021711367</v>
      </c>
      <c r="T350" s="151">
        <f t="shared" si="107"/>
        <v>9.1024505108556836E-2</v>
      </c>
      <c r="V350" s="393">
        <f t="shared" si="120"/>
        <v>0</v>
      </c>
      <c r="W350" s="393">
        <f t="shared" si="121"/>
        <v>0</v>
      </c>
      <c r="X350" s="53">
        <f t="shared" si="108"/>
        <v>0.18204901021711367</v>
      </c>
      <c r="Y350" s="53">
        <f t="shared" si="109"/>
        <v>0.21843819021711366</v>
      </c>
      <c r="Z350" s="53">
        <f t="shared" si="110"/>
        <v>9.1024505108556836E-2</v>
      </c>
      <c r="AA350" s="53">
        <f t="shared" si="111"/>
        <v>0.10921909510855683</v>
      </c>
      <c r="AB350" s="50">
        <f t="shared" si="112"/>
        <v>1737</v>
      </c>
      <c r="AC350" s="50">
        <f t="shared" si="113"/>
        <v>2005</v>
      </c>
      <c r="AD350" s="50">
        <f t="shared" si="114"/>
        <v>6</v>
      </c>
      <c r="AE350" s="56">
        <f t="shared" si="115"/>
        <v>200506</v>
      </c>
      <c r="AF350" s="56">
        <f t="shared" si="116"/>
        <v>24</v>
      </c>
      <c r="AG350" s="58">
        <f t="shared" si="102"/>
        <v>2</v>
      </c>
      <c r="AH350" s="56">
        <f t="shared" si="117"/>
        <v>6</v>
      </c>
      <c r="AI350" s="53">
        <f t="shared" si="118"/>
        <v>0.20024360021711368</v>
      </c>
      <c r="AJ350" s="56">
        <f t="shared" si="119"/>
        <v>12.382999999999999</v>
      </c>
    </row>
    <row r="351" spans="1:36" x14ac:dyDescent="0.25">
      <c r="A351" s="50">
        <v>350</v>
      </c>
      <c r="B351" s="51">
        <v>38510</v>
      </c>
      <c r="C351" s="52" t="s">
        <v>4</v>
      </c>
      <c r="D351" s="50" t="s">
        <v>1223</v>
      </c>
      <c r="E351" s="50">
        <v>3</v>
      </c>
      <c r="F351" s="50">
        <v>0</v>
      </c>
      <c r="G351" s="50">
        <v>31</v>
      </c>
      <c r="H351" s="50">
        <v>0</v>
      </c>
      <c r="I351" s="53">
        <f t="shared" si="103"/>
        <v>2.1527777777777781E-2</v>
      </c>
      <c r="J351" s="54">
        <f t="shared" si="104"/>
        <v>7.1759259259259267E-3</v>
      </c>
      <c r="K351" s="50" t="s">
        <v>552</v>
      </c>
      <c r="L351" s="50" t="s">
        <v>102</v>
      </c>
      <c r="M351" s="55">
        <f t="shared" si="105"/>
        <v>5.8064516129032295</v>
      </c>
      <c r="N351" s="50">
        <v>0</v>
      </c>
      <c r="S351" s="151">
        <f t="shared" si="106"/>
        <v>0.18800925925925926</v>
      </c>
      <c r="T351" s="151">
        <f t="shared" si="107"/>
        <v>9.4004629629629632E-2</v>
      </c>
      <c r="V351" s="393">
        <f t="shared" si="120"/>
        <v>0</v>
      </c>
      <c r="W351" s="393">
        <f t="shared" si="121"/>
        <v>0</v>
      </c>
      <c r="X351" s="53">
        <f t="shared" si="108"/>
        <v>0.18800925925925926</v>
      </c>
      <c r="Y351" s="53">
        <f t="shared" si="109"/>
        <v>0.22439843925925926</v>
      </c>
      <c r="Z351" s="53">
        <f t="shared" si="110"/>
        <v>9.4004629629629632E-2</v>
      </c>
      <c r="AA351" s="53">
        <f t="shared" si="111"/>
        <v>0.11219921962962963</v>
      </c>
      <c r="AB351" s="50">
        <f t="shared" si="112"/>
        <v>2008</v>
      </c>
      <c r="AC351" s="50">
        <f t="shared" si="113"/>
        <v>2005</v>
      </c>
      <c r="AD351" s="50">
        <f t="shared" si="114"/>
        <v>6</v>
      </c>
      <c r="AE351" s="56">
        <f t="shared" si="115"/>
        <v>200506</v>
      </c>
      <c r="AF351" s="56">
        <f t="shared" si="116"/>
        <v>24</v>
      </c>
      <c r="AG351" s="58">
        <f t="shared" si="102"/>
        <v>0</v>
      </c>
      <c r="AH351" s="56">
        <f t="shared" si="117"/>
        <v>7</v>
      </c>
      <c r="AI351" s="53">
        <f t="shared" si="118"/>
        <v>0.20620384925925928</v>
      </c>
      <c r="AJ351" s="56">
        <f t="shared" si="119"/>
        <v>12.809999999999999</v>
      </c>
    </row>
    <row r="352" spans="1:36" s="74" customFormat="1" x14ac:dyDescent="0.25">
      <c r="A352" s="50">
        <v>351</v>
      </c>
      <c r="B352" s="51">
        <v>38511</v>
      </c>
      <c r="C352" s="52" t="s">
        <v>6</v>
      </c>
      <c r="D352" s="50" t="s">
        <v>1225</v>
      </c>
      <c r="E352" s="50">
        <v>0.25</v>
      </c>
      <c r="F352" s="50">
        <v>0</v>
      </c>
      <c r="G352" s="50">
        <v>11</v>
      </c>
      <c r="H352" s="50">
        <v>7</v>
      </c>
      <c r="I352" s="53">
        <f t="shared" si="103"/>
        <v>7.719907407407408E-3</v>
      </c>
      <c r="J352" s="54">
        <f t="shared" si="104"/>
        <v>3.0879629629629632E-2</v>
      </c>
      <c r="K352" s="50" t="s">
        <v>10</v>
      </c>
      <c r="L352" s="50" t="s">
        <v>75</v>
      </c>
      <c r="M352" s="55">
        <f t="shared" si="105"/>
        <v>1.3493253373313352</v>
      </c>
      <c r="N352" s="50">
        <v>0</v>
      </c>
      <c r="O352" s="50"/>
      <c r="P352" s="389"/>
      <c r="Q352" s="374"/>
      <c r="R352" s="50"/>
      <c r="S352" s="151">
        <f t="shared" si="106"/>
        <v>7.4111111111111114E-2</v>
      </c>
      <c r="T352" s="151">
        <f t="shared" si="107"/>
        <v>3.7055555555555557E-2</v>
      </c>
      <c r="U352" s="50"/>
      <c r="V352" s="393">
        <f t="shared" si="120"/>
        <v>0</v>
      </c>
      <c r="W352" s="393">
        <f t="shared" si="121"/>
        <v>0</v>
      </c>
      <c r="X352" s="53">
        <f t="shared" si="108"/>
        <v>0.80904629629629632</v>
      </c>
      <c r="Y352" s="53">
        <f t="shared" si="109"/>
        <v>0.84543547629629634</v>
      </c>
      <c r="Z352" s="53">
        <f t="shared" si="110"/>
        <v>0.40452314814814816</v>
      </c>
      <c r="AA352" s="53">
        <f t="shared" si="111"/>
        <v>0.42271773814814817</v>
      </c>
      <c r="AB352" s="50">
        <f t="shared" si="112"/>
        <v>4039</v>
      </c>
      <c r="AC352" s="50">
        <f t="shared" si="113"/>
        <v>2005</v>
      </c>
      <c r="AD352" s="50">
        <f t="shared" si="114"/>
        <v>6</v>
      </c>
      <c r="AE352" s="56">
        <f t="shared" si="115"/>
        <v>200506</v>
      </c>
      <c r="AF352" s="56">
        <f t="shared" si="116"/>
        <v>24</v>
      </c>
      <c r="AG352" s="58">
        <f t="shared" si="102"/>
        <v>0</v>
      </c>
      <c r="AH352" s="56">
        <f t="shared" si="117"/>
        <v>8</v>
      </c>
      <c r="AI352" s="53">
        <f t="shared" si="118"/>
        <v>0.82724088629629633</v>
      </c>
      <c r="AJ352" s="56">
        <f t="shared" si="119"/>
        <v>11.675000000000001</v>
      </c>
    </row>
    <row r="353" spans="1:36" s="74" customFormat="1" x14ac:dyDescent="0.25">
      <c r="A353" s="50">
        <v>352</v>
      </c>
      <c r="B353" s="51">
        <v>38512</v>
      </c>
      <c r="C353" s="52" t="s">
        <v>1</v>
      </c>
      <c r="D353" s="50" t="s">
        <v>1224</v>
      </c>
      <c r="E353" s="50">
        <v>10.5</v>
      </c>
      <c r="F353" s="50">
        <v>0</v>
      </c>
      <c r="G353" s="50">
        <v>41</v>
      </c>
      <c r="H353" s="50">
        <v>10</v>
      </c>
      <c r="I353" s="53">
        <f t="shared" si="103"/>
        <v>2.8587962962962964E-2</v>
      </c>
      <c r="J353" s="54">
        <f t="shared" si="104"/>
        <v>2.7226631393298061E-3</v>
      </c>
      <c r="K353" s="50" t="s">
        <v>33</v>
      </c>
      <c r="L353" s="50" t="s">
        <v>29</v>
      </c>
      <c r="M353" s="55">
        <f t="shared" si="105"/>
        <v>15.303643724696368</v>
      </c>
      <c r="N353" s="50">
        <v>0</v>
      </c>
      <c r="O353" s="50"/>
      <c r="P353" s="389"/>
      <c r="Q353" s="374"/>
      <c r="R353" s="50"/>
      <c r="S353" s="151">
        <f t="shared" si="106"/>
        <v>0.3049382716049383</v>
      </c>
      <c r="T353" s="151">
        <f t="shared" si="107"/>
        <v>0.15246913580246915</v>
      </c>
      <c r="U353" s="50"/>
      <c r="V353" s="393">
        <f t="shared" si="120"/>
        <v>0</v>
      </c>
      <c r="W353" s="393">
        <f t="shared" si="121"/>
        <v>0</v>
      </c>
      <c r="X353" s="53">
        <f t="shared" si="108"/>
        <v>7.1333774250440921E-2</v>
      </c>
      <c r="Y353" s="53">
        <f t="shared" si="109"/>
        <v>0.10772295425044091</v>
      </c>
      <c r="Z353" s="53">
        <f t="shared" si="110"/>
        <v>3.566688712522046E-2</v>
      </c>
      <c r="AA353" s="53">
        <f t="shared" si="111"/>
        <v>5.3861477125220457E-2</v>
      </c>
      <c r="AB353" s="50">
        <f t="shared" si="112"/>
        <v>556</v>
      </c>
      <c r="AC353" s="50">
        <f t="shared" si="113"/>
        <v>2005</v>
      </c>
      <c r="AD353" s="50">
        <f t="shared" si="114"/>
        <v>6</v>
      </c>
      <c r="AE353" s="56">
        <f t="shared" si="115"/>
        <v>200506</v>
      </c>
      <c r="AF353" s="56">
        <f t="shared" si="116"/>
        <v>24</v>
      </c>
      <c r="AG353" s="58">
        <f t="shared" ref="AG353:AG416" si="122">IF(ISBLANK(B353)," ",MAX(B353-B352-1,0))</f>
        <v>0</v>
      </c>
      <c r="AH353" s="56">
        <f t="shared" si="117"/>
        <v>9</v>
      </c>
      <c r="AI353" s="53">
        <f t="shared" si="118"/>
        <v>8.9528364250440917E-2</v>
      </c>
      <c r="AJ353" s="56">
        <f t="shared" si="119"/>
        <v>10.5</v>
      </c>
    </row>
    <row r="354" spans="1:36" s="74" customFormat="1" x14ac:dyDescent="0.25">
      <c r="A354" s="50">
        <v>353</v>
      </c>
      <c r="B354" s="51">
        <v>38513</v>
      </c>
      <c r="C354" s="52" t="s">
        <v>2</v>
      </c>
      <c r="D354" s="50" t="s">
        <v>1223</v>
      </c>
      <c r="E354" s="50">
        <v>2</v>
      </c>
      <c r="F354" s="50">
        <v>0</v>
      </c>
      <c r="G354" s="50">
        <v>19</v>
      </c>
      <c r="H354" s="50">
        <v>40</v>
      </c>
      <c r="I354" s="53">
        <f t="shared" si="103"/>
        <v>1.3657407407407408E-2</v>
      </c>
      <c r="J354" s="54">
        <f t="shared" si="104"/>
        <v>6.828703703703704E-3</v>
      </c>
      <c r="K354" s="50" t="s">
        <v>552</v>
      </c>
      <c r="L354" s="50" t="s">
        <v>117</v>
      </c>
      <c r="M354" s="55">
        <f t="shared" si="105"/>
        <v>6.1016949152542415</v>
      </c>
      <c r="N354" s="50">
        <v>0</v>
      </c>
      <c r="O354" s="50"/>
      <c r="P354" s="389"/>
      <c r="Q354" s="374"/>
      <c r="R354" s="50"/>
      <c r="S354" s="151">
        <f t="shared" si="106"/>
        <v>0.17891203703703704</v>
      </c>
      <c r="T354" s="151">
        <f t="shared" si="107"/>
        <v>8.9456018518518518E-2</v>
      </c>
      <c r="U354" s="50"/>
      <c r="V354" s="393">
        <f t="shared" si="120"/>
        <v>0</v>
      </c>
      <c r="W354" s="393">
        <f t="shared" si="121"/>
        <v>0</v>
      </c>
      <c r="X354" s="53">
        <f t="shared" si="108"/>
        <v>0.17891203703703704</v>
      </c>
      <c r="Y354" s="53">
        <f t="shared" si="109"/>
        <v>0.21530121703703703</v>
      </c>
      <c r="Z354" s="53">
        <f t="shared" si="110"/>
        <v>8.9456018518518518E-2</v>
      </c>
      <c r="AA354" s="53">
        <f t="shared" si="111"/>
        <v>0.10765060851851851</v>
      </c>
      <c r="AB354" s="50">
        <f t="shared" si="112"/>
        <v>1556</v>
      </c>
      <c r="AC354" s="50">
        <f t="shared" si="113"/>
        <v>2005</v>
      </c>
      <c r="AD354" s="50">
        <f t="shared" si="114"/>
        <v>6</v>
      </c>
      <c r="AE354" s="56">
        <f t="shared" si="115"/>
        <v>200506</v>
      </c>
      <c r="AF354" s="56">
        <f t="shared" si="116"/>
        <v>24</v>
      </c>
      <c r="AG354" s="58">
        <f t="shared" si="122"/>
        <v>0</v>
      </c>
      <c r="AH354" s="56">
        <f t="shared" si="117"/>
        <v>10</v>
      </c>
      <c r="AI354" s="53">
        <f t="shared" si="118"/>
        <v>0.19710662703703702</v>
      </c>
      <c r="AJ354" s="56">
        <f t="shared" si="119"/>
        <v>8.5399999999999991</v>
      </c>
    </row>
    <row r="355" spans="1:36" x14ac:dyDescent="0.25">
      <c r="A355" s="50">
        <v>354</v>
      </c>
      <c r="B355" s="51">
        <v>38515</v>
      </c>
      <c r="C355" s="52" t="s">
        <v>0</v>
      </c>
      <c r="D355" s="50" t="s">
        <v>1225</v>
      </c>
      <c r="E355" s="50">
        <v>0.25</v>
      </c>
      <c r="F355" s="50">
        <v>0</v>
      </c>
      <c r="G355" s="50">
        <v>13</v>
      </c>
      <c r="H355" s="50">
        <v>5</v>
      </c>
      <c r="I355" s="53">
        <f t="shared" si="103"/>
        <v>9.0856481481481483E-3</v>
      </c>
      <c r="J355" s="54">
        <f t="shared" si="104"/>
        <v>3.6342592592592593E-2</v>
      </c>
      <c r="K355" s="50" t="s">
        <v>10</v>
      </c>
      <c r="L355" s="50" t="s">
        <v>75</v>
      </c>
      <c r="M355" s="55">
        <f t="shared" si="105"/>
        <v>1.1464968152866251</v>
      </c>
      <c r="N355" s="50">
        <v>0</v>
      </c>
      <c r="S355" s="151">
        <f t="shared" si="106"/>
        <v>8.7222222222222215E-2</v>
      </c>
      <c r="T355" s="151">
        <f t="shared" si="107"/>
        <v>4.3611111111111107E-2</v>
      </c>
      <c r="V355" s="393">
        <f t="shared" si="120"/>
        <v>0</v>
      </c>
      <c r="W355" s="393">
        <f t="shared" si="121"/>
        <v>0</v>
      </c>
      <c r="X355" s="53">
        <f t="shared" si="108"/>
        <v>0.95217592592592593</v>
      </c>
      <c r="Y355" s="53">
        <f t="shared" si="109"/>
        <v>0.98856510592592584</v>
      </c>
      <c r="Z355" s="53">
        <f t="shared" si="110"/>
        <v>0.47608796296296296</v>
      </c>
      <c r="AA355" s="53">
        <f t="shared" si="111"/>
        <v>0.49428255296296292</v>
      </c>
      <c r="AB355" s="50">
        <f t="shared" si="112"/>
        <v>4069</v>
      </c>
      <c r="AC355" s="50">
        <f t="shared" si="113"/>
        <v>2005</v>
      </c>
      <c r="AD355" s="50">
        <f t="shared" si="114"/>
        <v>6</v>
      </c>
      <c r="AE355" s="56">
        <f t="shared" si="115"/>
        <v>200506</v>
      </c>
      <c r="AF355" s="56">
        <f t="shared" si="116"/>
        <v>25</v>
      </c>
      <c r="AG355" s="58">
        <f t="shared" si="122"/>
        <v>1</v>
      </c>
      <c r="AH355" s="56">
        <f t="shared" si="117"/>
        <v>12</v>
      </c>
      <c r="AI355" s="53">
        <f t="shared" si="118"/>
        <v>0.97037051592592594</v>
      </c>
      <c r="AJ355" s="56">
        <f t="shared" si="119"/>
        <v>11.675000000000001</v>
      </c>
    </row>
    <row r="356" spans="1:36" x14ac:dyDescent="0.25">
      <c r="A356" s="50">
        <v>355</v>
      </c>
      <c r="B356" s="51">
        <v>38515</v>
      </c>
      <c r="C356" s="52" t="s">
        <v>0</v>
      </c>
      <c r="D356" s="50" t="s">
        <v>1224</v>
      </c>
      <c r="E356" s="50">
        <v>10.5</v>
      </c>
      <c r="F356" s="50">
        <v>0</v>
      </c>
      <c r="G356" s="50">
        <v>38</v>
      </c>
      <c r="H356" s="50">
        <v>57</v>
      </c>
      <c r="I356" s="53">
        <f t="shared" si="103"/>
        <v>2.704861111111111E-2</v>
      </c>
      <c r="J356" s="54">
        <f t="shared" si="104"/>
        <v>2.5760582010582009E-3</v>
      </c>
      <c r="K356" s="50" t="s">
        <v>33</v>
      </c>
      <c r="L356" s="50" t="s">
        <v>29</v>
      </c>
      <c r="M356" s="55">
        <f t="shared" si="105"/>
        <v>16.174582798459578</v>
      </c>
      <c r="N356" s="50">
        <v>0</v>
      </c>
      <c r="S356" s="151">
        <f t="shared" si="106"/>
        <v>0.28851851851851851</v>
      </c>
      <c r="T356" s="151">
        <f t="shared" si="107"/>
        <v>0.14425925925925925</v>
      </c>
      <c r="V356" s="393">
        <f t="shared" si="120"/>
        <v>0</v>
      </c>
      <c r="W356" s="393">
        <f t="shared" si="121"/>
        <v>0</v>
      </c>
      <c r="X356" s="53">
        <f t="shared" si="108"/>
        <v>6.7492724867724868E-2</v>
      </c>
      <c r="Y356" s="53">
        <f t="shared" si="109"/>
        <v>0.10388190486772486</v>
      </c>
      <c r="Z356" s="53">
        <f t="shared" si="110"/>
        <v>3.3746362433862434E-2</v>
      </c>
      <c r="AA356" s="53">
        <f t="shared" si="111"/>
        <v>5.1940952433862431E-2</v>
      </c>
      <c r="AB356" s="50">
        <f t="shared" si="112"/>
        <v>452</v>
      </c>
      <c r="AC356" s="50">
        <f t="shared" si="113"/>
        <v>2005</v>
      </c>
      <c r="AD356" s="50">
        <f t="shared" si="114"/>
        <v>6</v>
      </c>
      <c r="AE356" s="56">
        <f t="shared" si="115"/>
        <v>200506</v>
      </c>
      <c r="AF356" s="56">
        <f t="shared" si="116"/>
        <v>25</v>
      </c>
      <c r="AG356" s="58">
        <f t="shared" si="122"/>
        <v>0</v>
      </c>
      <c r="AH356" s="56">
        <f t="shared" si="117"/>
        <v>12</v>
      </c>
      <c r="AI356" s="53">
        <f t="shared" si="118"/>
        <v>8.5687314867724865E-2</v>
      </c>
      <c r="AJ356" s="56">
        <f t="shared" si="119"/>
        <v>10.5</v>
      </c>
    </row>
    <row r="357" spans="1:36" x14ac:dyDescent="0.25">
      <c r="A357" s="50">
        <v>356</v>
      </c>
      <c r="B357" s="51">
        <v>38516</v>
      </c>
      <c r="C357" s="52" t="s">
        <v>3</v>
      </c>
      <c r="D357" s="50" t="s">
        <v>1225</v>
      </c>
      <c r="E357" s="50">
        <v>0.25</v>
      </c>
      <c r="F357" s="50">
        <v>0</v>
      </c>
      <c r="G357" s="50">
        <v>9</v>
      </c>
      <c r="H357" s="50">
        <v>47</v>
      </c>
      <c r="I357" s="53">
        <f t="shared" si="103"/>
        <v>6.7939814814814816E-3</v>
      </c>
      <c r="J357" s="54">
        <f t="shared" si="104"/>
        <v>2.7175925925925926E-2</v>
      </c>
      <c r="K357" s="50" t="s">
        <v>10</v>
      </c>
      <c r="L357" s="50" t="s">
        <v>75</v>
      </c>
      <c r="M357" s="55">
        <f t="shared" si="105"/>
        <v>1.5332197614991494</v>
      </c>
      <c r="N357" s="50">
        <v>0</v>
      </c>
      <c r="S357" s="151">
        <f t="shared" si="106"/>
        <v>6.5222222222222223E-2</v>
      </c>
      <c r="T357" s="151">
        <f t="shared" si="107"/>
        <v>3.2611111111111112E-2</v>
      </c>
      <c r="V357" s="393">
        <f t="shared" si="120"/>
        <v>0</v>
      </c>
      <c r="W357" s="393">
        <f t="shared" si="121"/>
        <v>0</v>
      </c>
      <c r="X357" s="53">
        <f t="shared" si="108"/>
        <v>0.71200925925925929</v>
      </c>
      <c r="Y357" s="53">
        <f t="shared" si="109"/>
        <v>0.7483984392592592</v>
      </c>
      <c r="Z357" s="53">
        <f t="shared" si="110"/>
        <v>0.35600462962962964</v>
      </c>
      <c r="AA357" s="53">
        <f t="shared" si="111"/>
        <v>0.3741992196296296</v>
      </c>
      <c r="AB357" s="50">
        <f t="shared" si="112"/>
        <v>3951</v>
      </c>
      <c r="AC357" s="50">
        <f t="shared" si="113"/>
        <v>2005</v>
      </c>
      <c r="AD357" s="50">
        <f t="shared" si="114"/>
        <v>6</v>
      </c>
      <c r="AE357" s="56">
        <f t="shared" si="115"/>
        <v>200506</v>
      </c>
      <c r="AF357" s="56">
        <f t="shared" si="116"/>
        <v>25</v>
      </c>
      <c r="AG357" s="58">
        <f t="shared" si="122"/>
        <v>0</v>
      </c>
      <c r="AH357" s="56">
        <f t="shared" si="117"/>
        <v>13</v>
      </c>
      <c r="AI357" s="53">
        <f t="shared" si="118"/>
        <v>0.7302038492592593</v>
      </c>
      <c r="AJ357" s="56">
        <f t="shared" si="119"/>
        <v>11.675000000000001</v>
      </c>
    </row>
    <row r="358" spans="1:36" x14ac:dyDescent="0.25">
      <c r="A358" s="50">
        <v>357</v>
      </c>
      <c r="B358" s="51">
        <v>38517</v>
      </c>
      <c r="C358" s="52" t="s">
        <v>4</v>
      </c>
      <c r="D358" s="50" t="s">
        <v>1225</v>
      </c>
      <c r="E358" s="50">
        <v>0.25</v>
      </c>
      <c r="F358" s="50">
        <v>0</v>
      </c>
      <c r="G358" s="50">
        <v>9</v>
      </c>
      <c r="H358" s="50">
        <v>59</v>
      </c>
      <c r="I358" s="53">
        <f t="shared" si="103"/>
        <v>6.9328703703703696E-3</v>
      </c>
      <c r="J358" s="54">
        <f t="shared" si="104"/>
        <v>2.7731481481481478E-2</v>
      </c>
      <c r="K358" s="50" t="s">
        <v>10</v>
      </c>
      <c r="L358" s="50" t="s">
        <v>75</v>
      </c>
      <c r="M358" s="55">
        <f t="shared" si="105"/>
        <v>1.5025041736227058</v>
      </c>
      <c r="N358" s="50">
        <v>0</v>
      </c>
      <c r="S358" s="151">
        <f t="shared" si="106"/>
        <v>6.6555555555555548E-2</v>
      </c>
      <c r="T358" s="151">
        <f t="shared" si="107"/>
        <v>3.3277777777777774E-2</v>
      </c>
      <c r="V358" s="393">
        <f t="shared" si="120"/>
        <v>0</v>
      </c>
      <c r="W358" s="393">
        <f t="shared" si="121"/>
        <v>0</v>
      </c>
      <c r="X358" s="53">
        <f t="shared" si="108"/>
        <v>0.72656481481481472</v>
      </c>
      <c r="Y358" s="53">
        <f t="shared" si="109"/>
        <v>0.76295399481481463</v>
      </c>
      <c r="Z358" s="53">
        <f t="shared" si="110"/>
        <v>0.36328240740740736</v>
      </c>
      <c r="AA358" s="53">
        <f t="shared" si="111"/>
        <v>0.38147699740740731</v>
      </c>
      <c r="AB358" s="50">
        <f t="shared" si="112"/>
        <v>3967</v>
      </c>
      <c r="AC358" s="50">
        <f t="shared" si="113"/>
        <v>2005</v>
      </c>
      <c r="AD358" s="50">
        <f t="shared" si="114"/>
        <v>6</v>
      </c>
      <c r="AE358" s="56">
        <f t="shared" si="115"/>
        <v>200506</v>
      </c>
      <c r="AF358" s="56">
        <f t="shared" si="116"/>
        <v>25</v>
      </c>
      <c r="AG358" s="58">
        <f t="shared" si="122"/>
        <v>0</v>
      </c>
      <c r="AH358" s="56">
        <f t="shared" si="117"/>
        <v>14</v>
      </c>
      <c r="AI358" s="53">
        <f t="shared" si="118"/>
        <v>0.74475940481481473</v>
      </c>
      <c r="AJ358" s="56">
        <f t="shared" si="119"/>
        <v>11.675000000000001</v>
      </c>
    </row>
    <row r="359" spans="1:36" x14ac:dyDescent="0.25">
      <c r="A359" s="50">
        <v>358</v>
      </c>
      <c r="B359" s="51">
        <v>38518</v>
      </c>
      <c r="C359" s="52" t="s">
        <v>6</v>
      </c>
      <c r="D359" s="50" t="s">
        <v>1223</v>
      </c>
      <c r="E359" s="50">
        <v>3.25</v>
      </c>
      <c r="F359" s="50">
        <v>0</v>
      </c>
      <c r="G359" s="50">
        <v>33</v>
      </c>
      <c r="H359" s="50">
        <v>10</v>
      </c>
      <c r="I359" s="53">
        <f t="shared" si="103"/>
        <v>2.3032407407407404E-2</v>
      </c>
      <c r="J359" s="54">
        <f t="shared" si="104"/>
        <v>7.0868945868945857E-3</v>
      </c>
      <c r="K359" s="50" t="s">
        <v>552</v>
      </c>
      <c r="L359" s="50" t="s">
        <v>86</v>
      </c>
      <c r="M359" s="55">
        <f t="shared" si="105"/>
        <v>5.8793969849246288</v>
      </c>
      <c r="N359" s="50">
        <v>0</v>
      </c>
      <c r="S359" s="151">
        <f t="shared" si="106"/>
        <v>0.18567663817663815</v>
      </c>
      <c r="T359" s="151">
        <f t="shared" si="107"/>
        <v>9.2838319088319077E-2</v>
      </c>
      <c r="V359" s="393">
        <f t="shared" si="120"/>
        <v>0</v>
      </c>
      <c r="W359" s="393">
        <f t="shared" si="121"/>
        <v>0</v>
      </c>
      <c r="X359" s="53">
        <f t="shared" si="108"/>
        <v>0.18567663817663815</v>
      </c>
      <c r="Y359" s="53">
        <f t="shared" si="109"/>
        <v>0.22206581817663812</v>
      </c>
      <c r="Z359" s="53">
        <f t="shared" si="110"/>
        <v>9.2838319088319077E-2</v>
      </c>
      <c r="AA359" s="53">
        <f t="shared" si="111"/>
        <v>0.11103290908831906</v>
      </c>
      <c r="AB359" s="50">
        <f t="shared" si="112"/>
        <v>1898</v>
      </c>
      <c r="AC359" s="50">
        <f t="shared" si="113"/>
        <v>2005</v>
      </c>
      <c r="AD359" s="50">
        <f t="shared" si="114"/>
        <v>6</v>
      </c>
      <c r="AE359" s="56">
        <f t="shared" si="115"/>
        <v>200506</v>
      </c>
      <c r="AF359" s="56">
        <f t="shared" si="116"/>
        <v>25</v>
      </c>
      <c r="AG359" s="58">
        <f t="shared" si="122"/>
        <v>0</v>
      </c>
      <c r="AH359" s="56">
        <f t="shared" si="117"/>
        <v>15</v>
      </c>
      <c r="AI359" s="53">
        <f t="shared" si="118"/>
        <v>0.20387122817663814</v>
      </c>
      <c r="AJ359" s="56">
        <f t="shared" si="119"/>
        <v>13.877499999999998</v>
      </c>
    </row>
    <row r="360" spans="1:36" x14ac:dyDescent="0.25">
      <c r="A360" s="50">
        <v>359</v>
      </c>
      <c r="B360" s="51">
        <v>38524</v>
      </c>
      <c r="C360" s="52" t="s">
        <v>4</v>
      </c>
      <c r="D360" s="50" t="s">
        <v>1223</v>
      </c>
      <c r="E360" s="50">
        <v>2.25</v>
      </c>
      <c r="F360" s="50">
        <v>0</v>
      </c>
      <c r="G360" s="50">
        <v>20</v>
      </c>
      <c r="H360" s="50">
        <v>22</v>
      </c>
      <c r="I360" s="53">
        <f t="shared" si="103"/>
        <v>1.4143518518518519E-2</v>
      </c>
      <c r="J360" s="54">
        <f t="shared" si="104"/>
        <v>6.2860082304526752E-3</v>
      </c>
      <c r="K360" s="50" t="s">
        <v>552</v>
      </c>
      <c r="L360" s="50" t="s">
        <v>89</v>
      </c>
      <c r="M360" s="55">
        <f t="shared" si="105"/>
        <v>6.6284779050736544</v>
      </c>
      <c r="N360" s="50">
        <v>0</v>
      </c>
      <c r="S360" s="151">
        <f t="shared" si="106"/>
        <v>0.16469341563786008</v>
      </c>
      <c r="T360" s="151">
        <f t="shared" si="107"/>
        <v>8.234670781893004E-2</v>
      </c>
      <c r="V360" s="393">
        <f t="shared" si="120"/>
        <v>0</v>
      </c>
      <c r="W360" s="393">
        <f t="shared" si="121"/>
        <v>0</v>
      </c>
      <c r="X360" s="53">
        <f t="shared" si="108"/>
        <v>0.16469341563786008</v>
      </c>
      <c r="Y360" s="53">
        <f t="shared" si="109"/>
        <v>0.2010825956378601</v>
      </c>
      <c r="Z360" s="53">
        <f t="shared" si="110"/>
        <v>8.234670781893004E-2</v>
      </c>
      <c r="AA360" s="53">
        <f t="shared" si="111"/>
        <v>0.10054129781893005</v>
      </c>
      <c r="AB360" s="50">
        <f t="shared" si="112"/>
        <v>1085</v>
      </c>
      <c r="AC360" s="50">
        <f t="shared" si="113"/>
        <v>2005</v>
      </c>
      <c r="AD360" s="50">
        <f t="shared" si="114"/>
        <v>6</v>
      </c>
      <c r="AE360" s="56">
        <f t="shared" si="115"/>
        <v>200506</v>
      </c>
      <c r="AF360" s="56">
        <f t="shared" si="116"/>
        <v>26</v>
      </c>
      <c r="AG360" s="58">
        <f t="shared" si="122"/>
        <v>5</v>
      </c>
      <c r="AH360" s="56">
        <f t="shared" si="117"/>
        <v>21</v>
      </c>
      <c r="AI360" s="53">
        <f t="shared" si="118"/>
        <v>0.18288800563786009</v>
      </c>
      <c r="AJ360" s="56">
        <f t="shared" si="119"/>
        <v>9.6074999999999982</v>
      </c>
    </row>
    <row r="361" spans="1:36" x14ac:dyDescent="0.25">
      <c r="A361" s="50">
        <v>360</v>
      </c>
      <c r="B361" s="67">
        <v>38525</v>
      </c>
      <c r="C361" s="68" t="s">
        <v>6</v>
      </c>
      <c r="D361" s="69" t="s">
        <v>1225</v>
      </c>
      <c r="E361" s="69">
        <v>0.5</v>
      </c>
      <c r="F361" s="69">
        <v>0</v>
      </c>
      <c r="G361" s="69">
        <v>18</v>
      </c>
      <c r="H361" s="69">
        <v>31</v>
      </c>
      <c r="I361" s="70">
        <f t="shared" si="103"/>
        <v>1.2858796296296297E-2</v>
      </c>
      <c r="J361" s="71">
        <f t="shared" si="104"/>
        <v>2.5717592592592594E-2</v>
      </c>
      <c r="K361" s="69" t="s">
        <v>90</v>
      </c>
      <c r="L361" s="69" t="s">
        <v>91</v>
      </c>
      <c r="M361" s="55">
        <f t="shared" si="105"/>
        <v>1.6201620162016213</v>
      </c>
      <c r="N361" s="69">
        <v>0</v>
      </c>
      <c r="O361" s="69"/>
      <c r="P361" s="391"/>
      <c r="Q361" s="376"/>
      <c r="R361" s="69"/>
      <c r="S361" s="151">
        <f t="shared" si="106"/>
        <v>6.172222222222222E-2</v>
      </c>
      <c r="T361" s="151">
        <f t="shared" si="107"/>
        <v>3.086111111111111E-2</v>
      </c>
      <c r="U361" s="69"/>
      <c r="V361" s="393">
        <f t="shared" si="120"/>
        <v>0</v>
      </c>
      <c r="W361" s="393">
        <f t="shared" si="121"/>
        <v>0</v>
      </c>
      <c r="X361" s="53">
        <f t="shared" si="108"/>
        <v>0.673800925925926</v>
      </c>
      <c r="Y361" s="53">
        <f t="shared" si="109"/>
        <v>0.71019010592592591</v>
      </c>
      <c r="Z361" s="53">
        <f t="shared" si="110"/>
        <v>0.336900462962963</v>
      </c>
      <c r="AA361" s="53">
        <f t="shared" si="111"/>
        <v>0.35509505296296295</v>
      </c>
      <c r="AB361" s="69">
        <f t="shared" si="112"/>
        <v>3895</v>
      </c>
      <c r="AC361" s="69">
        <f t="shared" si="113"/>
        <v>2005</v>
      </c>
      <c r="AD361" s="69">
        <f t="shared" si="114"/>
        <v>6</v>
      </c>
      <c r="AE361" s="72">
        <f t="shared" si="115"/>
        <v>200506</v>
      </c>
      <c r="AF361" s="72">
        <f t="shared" si="116"/>
        <v>26</v>
      </c>
      <c r="AG361" s="73">
        <f t="shared" si="122"/>
        <v>0</v>
      </c>
      <c r="AH361" s="56">
        <f t="shared" si="117"/>
        <v>22</v>
      </c>
      <c r="AI361" s="53">
        <f t="shared" si="118"/>
        <v>0.6919955159259259</v>
      </c>
      <c r="AJ361" s="56">
        <f t="shared" si="119"/>
        <v>23.35</v>
      </c>
    </row>
    <row r="362" spans="1:36" x14ac:dyDescent="0.25">
      <c r="A362" s="50">
        <v>361</v>
      </c>
      <c r="B362" s="67">
        <v>38525</v>
      </c>
      <c r="C362" s="68" t="s">
        <v>6</v>
      </c>
      <c r="D362" s="69" t="s">
        <v>1224</v>
      </c>
      <c r="E362" s="69">
        <v>9.1</v>
      </c>
      <c r="F362" s="69">
        <v>0</v>
      </c>
      <c r="G362" s="69">
        <v>32</v>
      </c>
      <c r="H362" s="69">
        <v>48</v>
      </c>
      <c r="I362" s="70">
        <f t="shared" si="103"/>
        <v>2.2777777777777775E-2</v>
      </c>
      <c r="J362" s="71">
        <f t="shared" si="104"/>
        <v>2.5030525030525028E-3</v>
      </c>
      <c r="K362" s="69" t="s">
        <v>33</v>
      </c>
      <c r="L362" s="69" t="s">
        <v>91</v>
      </c>
      <c r="M362" s="55">
        <f t="shared" si="105"/>
        <v>16.64634146341465</v>
      </c>
      <c r="N362" s="69">
        <v>0</v>
      </c>
      <c r="O362" s="69"/>
      <c r="P362" s="391"/>
      <c r="Q362" s="376"/>
      <c r="R362" s="69"/>
      <c r="S362" s="151">
        <f t="shared" si="106"/>
        <v>0.28034188034188035</v>
      </c>
      <c r="T362" s="151">
        <f t="shared" si="107"/>
        <v>0.14017094017094017</v>
      </c>
      <c r="U362" s="69"/>
      <c r="V362" s="393">
        <f t="shared" si="120"/>
        <v>0</v>
      </c>
      <c r="W362" s="393">
        <f t="shared" si="121"/>
        <v>0</v>
      </c>
      <c r="X362" s="53">
        <f t="shared" si="108"/>
        <v>6.5579975579975566E-2</v>
      </c>
      <c r="Y362" s="53">
        <f t="shared" si="109"/>
        <v>0.10196915557997557</v>
      </c>
      <c r="Z362" s="53">
        <f t="shared" si="110"/>
        <v>3.2789987789987783E-2</v>
      </c>
      <c r="AA362" s="53">
        <f t="shared" si="111"/>
        <v>5.0984577789987787E-2</v>
      </c>
      <c r="AB362" s="69">
        <f t="shared" si="112"/>
        <v>407</v>
      </c>
      <c r="AC362" s="69">
        <f t="shared" si="113"/>
        <v>2005</v>
      </c>
      <c r="AD362" s="69">
        <f t="shared" si="114"/>
        <v>6</v>
      </c>
      <c r="AE362" s="72">
        <f t="shared" si="115"/>
        <v>200506</v>
      </c>
      <c r="AF362" s="72">
        <f t="shared" si="116"/>
        <v>26</v>
      </c>
      <c r="AG362" s="73">
        <f t="shared" si="122"/>
        <v>0</v>
      </c>
      <c r="AH362" s="56">
        <f t="shared" si="117"/>
        <v>22</v>
      </c>
      <c r="AI362" s="53">
        <f t="shared" si="118"/>
        <v>8.3774565579975563E-2</v>
      </c>
      <c r="AJ362" s="56">
        <f t="shared" si="119"/>
        <v>9.1</v>
      </c>
    </row>
    <row r="363" spans="1:36" x14ac:dyDescent="0.25">
      <c r="A363" s="50">
        <v>362</v>
      </c>
      <c r="B363" s="67">
        <v>38525</v>
      </c>
      <c r="C363" s="68" t="s">
        <v>6</v>
      </c>
      <c r="D363" s="69" t="s">
        <v>1223</v>
      </c>
      <c r="E363" s="69">
        <v>3.1</v>
      </c>
      <c r="F363" s="69">
        <v>0</v>
      </c>
      <c r="G363" s="69">
        <v>36</v>
      </c>
      <c r="H363" s="69">
        <v>57</v>
      </c>
      <c r="I363" s="70">
        <f t="shared" si="103"/>
        <v>2.5659722222222223E-2</v>
      </c>
      <c r="J363" s="71">
        <f t="shared" si="104"/>
        <v>8.277329749103942E-3</v>
      </c>
      <c r="K363" s="69" t="s">
        <v>552</v>
      </c>
      <c r="L363" s="69" t="s">
        <v>214</v>
      </c>
      <c r="M363" s="55">
        <f t="shared" si="105"/>
        <v>5.0338294993234145</v>
      </c>
      <c r="N363" s="69">
        <v>0</v>
      </c>
      <c r="O363" s="69"/>
      <c r="P363" s="391"/>
      <c r="Q363" s="376"/>
      <c r="R363" s="69"/>
      <c r="S363" s="151">
        <f t="shared" si="106"/>
        <v>0.21686603942652327</v>
      </c>
      <c r="T363" s="151">
        <f t="shared" si="107"/>
        <v>0.10843301971326164</v>
      </c>
      <c r="U363" s="69"/>
      <c r="V363" s="393">
        <f t="shared" si="120"/>
        <v>0</v>
      </c>
      <c r="W363" s="393">
        <f t="shared" si="121"/>
        <v>0</v>
      </c>
      <c r="X363" s="53">
        <f t="shared" si="108"/>
        <v>0.21686603942652327</v>
      </c>
      <c r="Y363" s="53">
        <f t="shared" si="109"/>
        <v>0.25325521942652329</v>
      </c>
      <c r="Z363" s="53">
        <f t="shared" si="110"/>
        <v>0.10843301971326164</v>
      </c>
      <c r="AA363" s="53">
        <f t="shared" si="111"/>
        <v>0.12662760971326165</v>
      </c>
      <c r="AB363" s="69">
        <f t="shared" si="112"/>
        <v>2979</v>
      </c>
      <c r="AC363" s="69">
        <f t="shared" si="113"/>
        <v>2005</v>
      </c>
      <c r="AD363" s="69">
        <f t="shared" si="114"/>
        <v>6</v>
      </c>
      <c r="AE363" s="72">
        <f t="shared" si="115"/>
        <v>200506</v>
      </c>
      <c r="AF363" s="72">
        <f t="shared" si="116"/>
        <v>26</v>
      </c>
      <c r="AG363" s="73">
        <f t="shared" si="122"/>
        <v>0</v>
      </c>
      <c r="AH363" s="56">
        <f t="shared" si="117"/>
        <v>22</v>
      </c>
      <c r="AI363" s="53">
        <f t="shared" si="118"/>
        <v>0.23506062942652328</v>
      </c>
      <c r="AJ363" s="56">
        <f t="shared" si="119"/>
        <v>13.236999999999998</v>
      </c>
    </row>
    <row r="364" spans="1:36" x14ac:dyDescent="0.25">
      <c r="A364" s="50">
        <v>363</v>
      </c>
      <c r="B364" s="51">
        <v>38527</v>
      </c>
      <c r="C364" s="52" t="s">
        <v>2</v>
      </c>
      <c r="D364" s="50" t="s">
        <v>1223</v>
      </c>
      <c r="E364" s="50">
        <v>2.25</v>
      </c>
      <c r="F364" s="50">
        <v>0</v>
      </c>
      <c r="G364" s="50">
        <v>23</v>
      </c>
      <c r="H364" s="50">
        <v>10</v>
      </c>
      <c r="I364" s="53">
        <f t="shared" si="103"/>
        <v>1.6087962962962964E-2</v>
      </c>
      <c r="J364" s="54">
        <f t="shared" si="104"/>
        <v>7.150205761316873E-3</v>
      </c>
      <c r="K364" s="50" t="s">
        <v>552</v>
      </c>
      <c r="L364" s="50" t="s">
        <v>89</v>
      </c>
      <c r="M364" s="55">
        <f t="shared" si="105"/>
        <v>5.8273381294964066</v>
      </c>
      <c r="N364" s="50">
        <v>0</v>
      </c>
      <c r="S364" s="151">
        <f t="shared" si="106"/>
        <v>0.18733539094650206</v>
      </c>
      <c r="T364" s="151">
        <f t="shared" si="107"/>
        <v>9.3667695473251031E-2</v>
      </c>
      <c r="V364" s="393">
        <f t="shared" si="120"/>
        <v>0</v>
      </c>
      <c r="W364" s="393">
        <f t="shared" si="121"/>
        <v>0</v>
      </c>
      <c r="X364" s="53">
        <f t="shared" si="108"/>
        <v>0.18733539094650206</v>
      </c>
      <c r="Y364" s="53">
        <f t="shared" si="109"/>
        <v>0.22372457094650205</v>
      </c>
      <c r="Z364" s="53">
        <f t="shared" si="110"/>
        <v>9.3667695473251031E-2</v>
      </c>
      <c r="AA364" s="53">
        <f t="shared" si="111"/>
        <v>0.11186228547325103</v>
      </c>
      <c r="AB364" s="50">
        <f t="shared" si="112"/>
        <v>1978</v>
      </c>
      <c r="AC364" s="50">
        <f t="shared" si="113"/>
        <v>2005</v>
      </c>
      <c r="AD364" s="50">
        <f t="shared" si="114"/>
        <v>6</v>
      </c>
      <c r="AE364" s="56">
        <f t="shared" si="115"/>
        <v>200506</v>
      </c>
      <c r="AF364" s="56">
        <f t="shared" si="116"/>
        <v>26</v>
      </c>
      <c r="AG364" s="58">
        <f t="shared" si="122"/>
        <v>1</v>
      </c>
      <c r="AH364" s="56">
        <f t="shared" si="117"/>
        <v>24</v>
      </c>
      <c r="AI364" s="53">
        <f t="shared" si="118"/>
        <v>0.20552998094650204</v>
      </c>
      <c r="AJ364" s="56">
        <f t="shared" si="119"/>
        <v>9.6074999999999982</v>
      </c>
    </row>
    <row r="365" spans="1:36" x14ac:dyDescent="0.25">
      <c r="A365" s="50">
        <v>364</v>
      </c>
      <c r="B365" s="51">
        <v>38528</v>
      </c>
      <c r="C365" s="52" t="s">
        <v>5</v>
      </c>
      <c r="D365" s="50" t="s">
        <v>1223</v>
      </c>
      <c r="E365" s="50">
        <v>4</v>
      </c>
      <c r="F365" s="50">
        <v>0</v>
      </c>
      <c r="G365" s="50">
        <v>46</v>
      </c>
      <c r="H365" s="50">
        <v>8</v>
      </c>
      <c r="I365" s="53">
        <f t="shared" si="103"/>
        <v>3.2037037037037037E-2</v>
      </c>
      <c r="J365" s="54">
        <f t="shared" si="104"/>
        <v>8.0092592592592594E-3</v>
      </c>
      <c r="K365" s="50" t="s">
        <v>552</v>
      </c>
      <c r="L365" s="50" t="s">
        <v>92</v>
      </c>
      <c r="M365" s="55">
        <f t="shared" si="105"/>
        <v>5.2023121387283275</v>
      </c>
      <c r="N365" s="50">
        <v>0</v>
      </c>
      <c r="S365" s="151">
        <f t="shared" si="106"/>
        <v>0.20984259259259258</v>
      </c>
      <c r="T365" s="151">
        <f t="shared" si="107"/>
        <v>0.10492129629629629</v>
      </c>
      <c r="V365" s="393">
        <f t="shared" si="120"/>
        <v>0</v>
      </c>
      <c r="W365" s="393">
        <f t="shared" si="121"/>
        <v>0</v>
      </c>
      <c r="X365" s="53">
        <f t="shared" si="108"/>
        <v>0.20984259259259258</v>
      </c>
      <c r="Y365" s="53">
        <f t="shared" si="109"/>
        <v>0.2462317725925926</v>
      </c>
      <c r="Z365" s="53">
        <f t="shared" si="110"/>
        <v>0.10492129629629629</v>
      </c>
      <c r="AA365" s="53">
        <f t="shared" si="111"/>
        <v>0.1231158862962963</v>
      </c>
      <c r="AB365" s="50">
        <f t="shared" si="112"/>
        <v>2819</v>
      </c>
      <c r="AC365" s="50">
        <f t="shared" si="113"/>
        <v>2005</v>
      </c>
      <c r="AD365" s="50">
        <f t="shared" si="114"/>
        <v>6</v>
      </c>
      <c r="AE365" s="56">
        <f t="shared" si="115"/>
        <v>200506</v>
      </c>
      <c r="AF365" s="56">
        <f t="shared" si="116"/>
        <v>26</v>
      </c>
      <c r="AG365" s="58">
        <f t="shared" si="122"/>
        <v>0</v>
      </c>
      <c r="AH365" s="56">
        <f t="shared" si="117"/>
        <v>25</v>
      </c>
      <c r="AI365" s="53">
        <f t="shared" si="118"/>
        <v>0.22803718259259259</v>
      </c>
      <c r="AJ365" s="56">
        <f t="shared" si="119"/>
        <v>17.079999999999998</v>
      </c>
    </row>
    <row r="366" spans="1:36" x14ac:dyDescent="0.25">
      <c r="A366" s="50">
        <v>365</v>
      </c>
      <c r="B366" s="51">
        <v>38529</v>
      </c>
      <c r="C366" s="52" t="s">
        <v>0</v>
      </c>
      <c r="D366" s="50" t="s">
        <v>1224</v>
      </c>
      <c r="E366" s="50">
        <v>25</v>
      </c>
      <c r="F366" s="50">
        <v>1</v>
      </c>
      <c r="G366" s="50">
        <v>46</v>
      </c>
      <c r="H366" s="50">
        <v>7</v>
      </c>
      <c r="I366" s="53">
        <f t="shared" si="103"/>
        <v>7.3692129629629635E-2</v>
      </c>
      <c r="J366" s="54">
        <f t="shared" si="104"/>
        <v>2.9476851851851856E-3</v>
      </c>
      <c r="K366" s="50" t="s">
        <v>33</v>
      </c>
      <c r="L366" s="50" t="s">
        <v>41</v>
      </c>
      <c r="M366" s="55">
        <f t="shared" si="105"/>
        <v>14.135385581906716</v>
      </c>
      <c r="N366" s="50">
        <v>0</v>
      </c>
      <c r="S366" s="151">
        <f t="shared" si="106"/>
        <v>0.33014074074074079</v>
      </c>
      <c r="T366" s="151">
        <f t="shared" si="107"/>
        <v>0.1650703703703704</v>
      </c>
      <c r="V366" s="393">
        <f t="shared" si="120"/>
        <v>0</v>
      </c>
      <c r="W366" s="393">
        <f t="shared" si="121"/>
        <v>0</v>
      </c>
      <c r="X366" s="53">
        <f t="shared" si="108"/>
        <v>7.7229351851851855E-2</v>
      </c>
      <c r="Y366" s="53">
        <f t="shared" si="109"/>
        <v>0.11361853185185185</v>
      </c>
      <c r="Z366" s="53">
        <f t="shared" si="110"/>
        <v>3.8614675925925927E-2</v>
      </c>
      <c r="AA366" s="53">
        <f t="shared" si="111"/>
        <v>5.6809265925925924E-2</v>
      </c>
      <c r="AB366" s="50">
        <f t="shared" si="112"/>
        <v>713</v>
      </c>
      <c r="AC366" s="50">
        <f t="shared" si="113"/>
        <v>2005</v>
      </c>
      <c r="AD366" s="50">
        <f t="shared" si="114"/>
        <v>6</v>
      </c>
      <c r="AE366" s="56">
        <f t="shared" si="115"/>
        <v>200506</v>
      </c>
      <c r="AF366" s="56">
        <f t="shared" si="116"/>
        <v>27</v>
      </c>
      <c r="AG366" s="58">
        <f t="shared" si="122"/>
        <v>0</v>
      </c>
      <c r="AH366" s="56">
        <f t="shared" si="117"/>
        <v>26</v>
      </c>
      <c r="AI366" s="53">
        <f t="shared" si="118"/>
        <v>9.5423941851851851E-2</v>
      </c>
      <c r="AJ366" s="56">
        <f t="shared" si="119"/>
        <v>25</v>
      </c>
    </row>
    <row r="367" spans="1:36" x14ac:dyDescent="0.25">
      <c r="A367" s="50">
        <v>366</v>
      </c>
      <c r="B367" s="51">
        <v>38530</v>
      </c>
      <c r="C367" s="52" t="s">
        <v>3</v>
      </c>
      <c r="D367" s="50" t="s">
        <v>1223</v>
      </c>
      <c r="E367" s="50">
        <v>3.1</v>
      </c>
      <c r="F367" s="50">
        <v>0</v>
      </c>
      <c r="G367" s="50">
        <v>34</v>
      </c>
      <c r="H367" s="50">
        <v>58</v>
      </c>
      <c r="I367" s="53">
        <f t="shared" si="103"/>
        <v>2.4282407407407409E-2</v>
      </c>
      <c r="J367" s="54">
        <f t="shared" si="104"/>
        <v>7.833034647550776E-3</v>
      </c>
      <c r="K367" s="50" t="s">
        <v>552</v>
      </c>
      <c r="L367" s="50" t="s">
        <v>93</v>
      </c>
      <c r="M367" s="55">
        <f t="shared" si="105"/>
        <v>5.319351763584371</v>
      </c>
      <c r="N367" s="50">
        <v>0</v>
      </c>
      <c r="S367" s="151">
        <f t="shared" si="106"/>
        <v>0.20522550776583032</v>
      </c>
      <c r="T367" s="151">
        <f t="shared" si="107"/>
        <v>0.10261275388291516</v>
      </c>
      <c r="V367" s="393">
        <f t="shared" si="120"/>
        <v>0</v>
      </c>
      <c r="W367" s="393">
        <f t="shared" si="121"/>
        <v>0</v>
      </c>
      <c r="X367" s="53">
        <f t="shared" si="108"/>
        <v>0.20522550776583032</v>
      </c>
      <c r="Y367" s="53">
        <f t="shared" si="109"/>
        <v>0.24161468776583034</v>
      </c>
      <c r="Z367" s="53">
        <f t="shared" si="110"/>
        <v>0.10261275388291516</v>
      </c>
      <c r="AA367" s="53">
        <f t="shared" si="111"/>
        <v>0.12080734388291517</v>
      </c>
      <c r="AB367" s="50">
        <f t="shared" si="112"/>
        <v>2681</v>
      </c>
      <c r="AC367" s="50">
        <f t="shared" si="113"/>
        <v>2005</v>
      </c>
      <c r="AD367" s="50">
        <f t="shared" si="114"/>
        <v>6</v>
      </c>
      <c r="AE367" s="56">
        <f t="shared" si="115"/>
        <v>200506</v>
      </c>
      <c r="AF367" s="56">
        <f t="shared" si="116"/>
        <v>27</v>
      </c>
      <c r="AG367" s="58">
        <f t="shared" si="122"/>
        <v>0</v>
      </c>
      <c r="AH367" s="56">
        <f t="shared" si="117"/>
        <v>27</v>
      </c>
      <c r="AI367" s="53">
        <f t="shared" si="118"/>
        <v>0.22342009776583033</v>
      </c>
      <c r="AJ367" s="56">
        <f t="shared" si="119"/>
        <v>13.236999999999998</v>
      </c>
    </row>
    <row r="368" spans="1:36" x14ac:dyDescent="0.25">
      <c r="A368" s="50">
        <v>367</v>
      </c>
      <c r="B368" s="51">
        <v>38531</v>
      </c>
      <c r="C368" s="52" t="s">
        <v>4</v>
      </c>
      <c r="D368" s="50" t="s">
        <v>1223</v>
      </c>
      <c r="E368" s="50">
        <v>3.1</v>
      </c>
      <c r="F368" s="50">
        <v>0</v>
      </c>
      <c r="G368" s="50">
        <v>30</v>
      </c>
      <c r="H368" s="50">
        <v>34</v>
      </c>
      <c r="I368" s="53">
        <f t="shared" si="103"/>
        <v>2.1226851851851854E-2</v>
      </c>
      <c r="J368" s="54">
        <f t="shared" si="104"/>
        <v>6.8473715651135008E-3</v>
      </c>
      <c r="K368" s="50" t="s">
        <v>552</v>
      </c>
      <c r="L368" s="50" t="s">
        <v>93</v>
      </c>
      <c r="M368" s="55">
        <f t="shared" si="105"/>
        <v>6.0850599781897534</v>
      </c>
      <c r="N368" s="50">
        <v>0</v>
      </c>
      <c r="S368" s="151">
        <f t="shared" si="106"/>
        <v>0.17940113500597371</v>
      </c>
      <c r="T368" s="151">
        <f t="shared" si="107"/>
        <v>8.9700567502986855E-2</v>
      </c>
      <c r="V368" s="393">
        <f t="shared" si="120"/>
        <v>0</v>
      </c>
      <c r="W368" s="393">
        <f t="shared" si="121"/>
        <v>0</v>
      </c>
      <c r="X368" s="53">
        <f t="shared" si="108"/>
        <v>0.17940113500597371</v>
      </c>
      <c r="Y368" s="53">
        <f t="shared" si="109"/>
        <v>0.21579031500597373</v>
      </c>
      <c r="Z368" s="53">
        <f t="shared" si="110"/>
        <v>8.9700567502986855E-2</v>
      </c>
      <c r="AA368" s="53">
        <f t="shared" si="111"/>
        <v>0.10789515750298687</v>
      </c>
      <c r="AB368" s="50">
        <f t="shared" si="112"/>
        <v>1587</v>
      </c>
      <c r="AC368" s="50">
        <f t="shared" si="113"/>
        <v>2005</v>
      </c>
      <c r="AD368" s="50">
        <f t="shared" si="114"/>
        <v>6</v>
      </c>
      <c r="AE368" s="56">
        <f t="shared" si="115"/>
        <v>200506</v>
      </c>
      <c r="AF368" s="56">
        <f t="shared" si="116"/>
        <v>27</v>
      </c>
      <c r="AG368" s="58">
        <f t="shared" si="122"/>
        <v>0</v>
      </c>
      <c r="AH368" s="56">
        <f t="shared" si="117"/>
        <v>28</v>
      </c>
      <c r="AI368" s="53">
        <f t="shared" si="118"/>
        <v>0.19759572500597372</v>
      </c>
      <c r="AJ368" s="56">
        <f t="shared" si="119"/>
        <v>13.236999999999998</v>
      </c>
    </row>
    <row r="369" spans="1:36" x14ac:dyDescent="0.25">
      <c r="A369" s="50">
        <v>368</v>
      </c>
      <c r="B369" s="51">
        <v>38533</v>
      </c>
      <c r="C369" s="52" t="s">
        <v>1</v>
      </c>
      <c r="D369" s="50" t="s">
        <v>1223</v>
      </c>
      <c r="E369" s="50">
        <v>3.1</v>
      </c>
      <c r="F369" s="50">
        <v>0</v>
      </c>
      <c r="G369" s="50">
        <v>30</v>
      </c>
      <c r="H369" s="50">
        <v>43</v>
      </c>
      <c r="I369" s="53">
        <f t="shared" si="103"/>
        <v>2.1331018518518517E-2</v>
      </c>
      <c r="J369" s="54">
        <f t="shared" si="104"/>
        <v>6.8809737156511341E-3</v>
      </c>
      <c r="K369" s="50" t="s">
        <v>550</v>
      </c>
      <c r="L369" s="50" t="s">
        <v>93</v>
      </c>
      <c r="M369" s="55">
        <f t="shared" si="105"/>
        <v>6.0553445469343519</v>
      </c>
      <c r="N369" s="50">
        <v>0</v>
      </c>
      <c r="S369" s="151">
        <f t="shared" si="106"/>
        <v>0.18028151135005971</v>
      </c>
      <c r="T369" s="151">
        <f t="shared" si="107"/>
        <v>9.0140755675029854E-2</v>
      </c>
      <c r="V369" s="393">
        <f t="shared" si="120"/>
        <v>0</v>
      </c>
      <c r="W369" s="393">
        <f t="shared" si="121"/>
        <v>0</v>
      </c>
      <c r="X369" s="53">
        <f t="shared" si="108"/>
        <v>0.18028151135005971</v>
      </c>
      <c r="Y369" s="53">
        <f t="shared" si="109"/>
        <v>0.2166706913500597</v>
      </c>
      <c r="Z369" s="53">
        <f t="shared" si="110"/>
        <v>9.0140755675029854E-2</v>
      </c>
      <c r="AA369" s="53">
        <f t="shared" si="111"/>
        <v>0.10833534567502985</v>
      </c>
      <c r="AB369" s="50">
        <f t="shared" si="112"/>
        <v>1629</v>
      </c>
      <c r="AC369" s="50">
        <f t="shared" si="113"/>
        <v>2005</v>
      </c>
      <c r="AD369" s="50">
        <f t="shared" si="114"/>
        <v>6</v>
      </c>
      <c r="AE369" s="56">
        <f t="shared" si="115"/>
        <v>200506</v>
      </c>
      <c r="AF369" s="56">
        <f t="shared" si="116"/>
        <v>27</v>
      </c>
      <c r="AG369" s="58">
        <f t="shared" si="122"/>
        <v>1</v>
      </c>
      <c r="AH369" s="56">
        <f t="shared" si="117"/>
        <v>30</v>
      </c>
      <c r="AI369" s="53">
        <f t="shared" si="118"/>
        <v>0.19847610135005972</v>
      </c>
      <c r="AJ369" s="56">
        <f t="shared" si="119"/>
        <v>13.236999999999998</v>
      </c>
    </row>
    <row r="370" spans="1:36" x14ac:dyDescent="0.25">
      <c r="A370" s="50">
        <v>369</v>
      </c>
      <c r="B370" s="51">
        <v>38534</v>
      </c>
      <c r="C370" s="52" t="s">
        <v>2</v>
      </c>
      <c r="D370" s="50" t="s">
        <v>1223</v>
      </c>
      <c r="E370" s="50">
        <v>3.1</v>
      </c>
      <c r="F370" s="50">
        <v>0</v>
      </c>
      <c r="G370" s="50">
        <v>30</v>
      </c>
      <c r="H370" s="50">
        <v>21</v>
      </c>
      <c r="I370" s="53">
        <f t="shared" si="103"/>
        <v>2.1076388888888891E-2</v>
      </c>
      <c r="J370" s="54">
        <f t="shared" si="104"/>
        <v>6.7988351254480292E-3</v>
      </c>
      <c r="K370" s="50" t="s">
        <v>550</v>
      </c>
      <c r="L370" s="50" t="s">
        <v>93</v>
      </c>
      <c r="M370" s="55">
        <f t="shared" si="105"/>
        <v>6.1285008237232335</v>
      </c>
      <c r="N370" s="50">
        <v>0</v>
      </c>
      <c r="S370" s="151">
        <f t="shared" si="106"/>
        <v>0.17812948028673836</v>
      </c>
      <c r="T370" s="151">
        <f t="shared" si="107"/>
        <v>8.9064740143369181E-2</v>
      </c>
      <c r="V370" s="393">
        <f t="shared" si="120"/>
        <v>0</v>
      </c>
      <c r="W370" s="393">
        <f t="shared" si="121"/>
        <v>0</v>
      </c>
      <c r="X370" s="53">
        <f t="shared" si="108"/>
        <v>0.17812948028673836</v>
      </c>
      <c r="Y370" s="53">
        <f t="shared" si="109"/>
        <v>0.21451866028673833</v>
      </c>
      <c r="Z370" s="53">
        <f t="shared" si="110"/>
        <v>8.9064740143369181E-2</v>
      </c>
      <c r="AA370" s="53">
        <f t="shared" si="111"/>
        <v>0.10725933014336916</v>
      </c>
      <c r="AB370" s="50">
        <f t="shared" si="112"/>
        <v>1517</v>
      </c>
      <c r="AC370" s="50">
        <f t="shared" si="113"/>
        <v>2005</v>
      </c>
      <c r="AD370" s="50">
        <f t="shared" si="114"/>
        <v>7</v>
      </c>
      <c r="AE370" s="56">
        <f t="shared" si="115"/>
        <v>200507</v>
      </c>
      <c r="AF370" s="56">
        <f t="shared" si="116"/>
        <v>27</v>
      </c>
      <c r="AG370" s="58">
        <f t="shared" si="122"/>
        <v>0</v>
      </c>
      <c r="AH370" s="56">
        <f t="shared" si="117"/>
        <v>1</v>
      </c>
      <c r="AI370" s="53">
        <f t="shared" si="118"/>
        <v>0.19632407028673834</v>
      </c>
      <c r="AJ370" s="56">
        <f t="shared" si="119"/>
        <v>13.236999999999998</v>
      </c>
    </row>
    <row r="371" spans="1:36" x14ac:dyDescent="0.25">
      <c r="A371" s="50">
        <v>370</v>
      </c>
      <c r="B371" s="51">
        <v>38536</v>
      </c>
      <c r="C371" s="52" t="s">
        <v>0</v>
      </c>
      <c r="D371" s="50" t="s">
        <v>1223</v>
      </c>
      <c r="E371" s="50">
        <v>2</v>
      </c>
      <c r="F371" s="50">
        <v>0</v>
      </c>
      <c r="G371" s="50">
        <v>20</v>
      </c>
      <c r="H371" s="50">
        <v>55</v>
      </c>
      <c r="I371" s="53">
        <f t="shared" si="103"/>
        <v>1.4525462962962964E-2</v>
      </c>
      <c r="J371" s="54">
        <f t="shared" si="104"/>
        <v>7.262731481481482E-3</v>
      </c>
      <c r="K371" s="50" t="s">
        <v>552</v>
      </c>
      <c r="L371" s="50" t="s">
        <v>94</v>
      </c>
      <c r="M371" s="55">
        <f t="shared" si="105"/>
        <v>5.737051792828689</v>
      </c>
      <c r="N371" s="50">
        <v>0</v>
      </c>
      <c r="S371" s="151">
        <f t="shared" si="106"/>
        <v>0.19028356481481482</v>
      </c>
      <c r="T371" s="151">
        <f t="shared" si="107"/>
        <v>9.5141782407407408E-2</v>
      </c>
      <c r="V371" s="393">
        <f t="shared" si="120"/>
        <v>0</v>
      </c>
      <c r="W371" s="393">
        <f t="shared" si="121"/>
        <v>0</v>
      </c>
      <c r="X371" s="53">
        <f t="shared" si="108"/>
        <v>0.19028356481481482</v>
      </c>
      <c r="Y371" s="53">
        <f t="shared" si="109"/>
        <v>0.22667274481481481</v>
      </c>
      <c r="Z371" s="53">
        <f t="shared" si="110"/>
        <v>9.5141782407407408E-2</v>
      </c>
      <c r="AA371" s="53">
        <f t="shared" si="111"/>
        <v>0.1133363724074074</v>
      </c>
      <c r="AB371" s="50">
        <f t="shared" si="112"/>
        <v>2116</v>
      </c>
      <c r="AC371" s="50">
        <f t="shared" si="113"/>
        <v>2005</v>
      </c>
      <c r="AD371" s="50">
        <f t="shared" si="114"/>
        <v>7</v>
      </c>
      <c r="AE371" s="56">
        <f t="shared" si="115"/>
        <v>200507</v>
      </c>
      <c r="AF371" s="56">
        <f t="shared" si="116"/>
        <v>28</v>
      </c>
      <c r="AG371" s="58">
        <f t="shared" si="122"/>
        <v>1</v>
      </c>
      <c r="AH371" s="56">
        <f t="shared" si="117"/>
        <v>3</v>
      </c>
      <c r="AI371" s="53">
        <f t="shared" si="118"/>
        <v>0.2084781548148148</v>
      </c>
      <c r="AJ371" s="56">
        <f t="shared" si="119"/>
        <v>8.5399999999999991</v>
      </c>
    </row>
    <row r="372" spans="1:36" x14ac:dyDescent="0.25">
      <c r="A372" s="50">
        <v>371</v>
      </c>
      <c r="B372" s="51">
        <v>38537</v>
      </c>
      <c r="C372" s="52" t="s">
        <v>3</v>
      </c>
      <c r="D372" s="50" t="s">
        <v>1224</v>
      </c>
      <c r="E372" s="50">
        <v>8</v>
      </c>
      <c r="F372" s="50">
        <v>2</v>
      </c>
      <c r="G372" s="50">
        <v>0</v>
      </c>
      <c r="H372" s="50">
        <v>0</v>
      </c>
      <c r="I372" s="53">
        <f t="shared" si="103"/>
        <v>8.3333333333333329E-2</v>
      </c>
      <c r="J372" s="54">
        <f t="shared" si="104"/>
        <v>1.0416666666666666E-2</v>
      </c>
      <c r="K372" s="50" t="s">
        <v>452</v>
      </c>
      <c r="L372" s="50" t="s">
        <v>95</v>
      </c>
      <c r="M372" s="55">
        <f t="shared" si="105"/>
        <v>4.0000000000000036</v>
      </c>
      <c r="N372" s="50">
        <v>0</v>
      </c>
      <c r="S372" s="151">
        <f t="shared" si="106"/>
        <v>1.1666666666666665</v>
      </c>
      <c r="T372" s="151">
        <f t="shared" si="107"/>
        <v>0.58333333333333326</v>
      </c>
      <c r="V372" s="393">
        <f t="shared" si="120"/>
        <v>0</v>
      </c>
      <c r="W372" s="393">
        <f t="shared" si="121"/>
        <v>0</v>
      </c>
      <c r="X372" s="53">
        <f t="shared" si="108"/>
        <v>0.27291666666666664</v>
      </c>
      <c r="Y372" s="53">
        <f t="shared" si="109"/>
        <v>0.30930584666666666</v>
      </c>
      <c r="Z372" s="53">
        <f t="shared" si="110"/>
        <v>0.13645833333333332</v>
      </c>
      <c r="AA372" s="53">
        <f t="shared" si="111"/>
        <v>0.15465292333333333</v>
      </c>
      <c r="AB372" s="50">
        <f t="shared" si="112"/>
        <v>3439</v>
      </c>
      <c r="AC372" s="50">
        <f t="shared" si="113"/>
        <v>2005</v>
      </c>
      <c r="AD372" s="50">
        <f t="shared" si="114"/>
        <v>7</v>
      </c>
      <c r="AE372" s="56">
        <f t="shared" si="115"/>
        <v>200507</v>
      </c>
      <c r="AF372" s="56">
        <f t="shared" si="116"/>
        <v>28</v>
      </c>
      <c r="AG372" s="58">
        <f t="shared" si="122"/>
        <v>0</v>
      </c>
      <c r="AH372" s="56">
        <f t="shared" si="117"/>
        <v>4</v>
      </c>
      <c r="AI372" s="53">
        <f t="shared" si="118"/>
        <v>0.29111125666666665</v>
      </c>
      <c r="AJ372" s="56">
        <f t="shared" si="119"/>
        <v>8</v>
      </c>
    </row>
    <row r="373" spans="1:36" x14ac:dyDescent="0.25">
      <c r="A373" s="50">
        <v>372</v>
      </c>
      <c r="B373" s="51">
        <v>38539</v>
      </c>
      <c r="C373" s="52" t="s">
        <v>6</v>
      </c>
      <c r="D373" s="50" t="s">
        <v>1224</v>
      </c>
      <c r="E373" s="50">
        <v>5</v>
      </c>
      <c r="F373" s="50">
        <v>0</v>
      </c>
      <c r="G373" s="50">
        <v>25</v>
      </c>
      <c r="H373" s="50">
        <v>0</v>
      </c>
      <c r="I373" s="53">
        <f t="shared" si="103"/>
        <v>1.7361111111111112E-2</v>
      </c>
      <c r="J373" s="54">
        <f t="shared" si="104"/>
        <v>3.4722222222222225E-3</v>
      </c>
      <c r="K373" s="50" t="s">
        <v>452</v>
      </c>
      <c r="L373" s="50" t="s">
        <v>96</v>
      </c>
      <c r="M373" s="55">
        <f t="shared" si="105"/>
        <v>12.000000000000009</v>
      </c>
      <c r="N373" s="50">
        <v>0</v>
      </c>
      <c r="S373" s="151">
        <f t="shared" si="106"/>
        <v>0.3888888888888889</v>
      </c>
      <c r="T373" s="151">
        <f t="shared" si="107"/>
        <v>0.19444444444444445</v>
      </c>
      <c r="V373" s="393">
        <f t="shared" si="120"/>
        <v>0</v>
      </c>
      <c r="W373" s="393">
        <f t="shared" si="121"/>
        <v>0</v>
      </c>
      <c r="X373" s="53">
        <f t="shared" si="108"/>
        <v>9.0972222222222232E-2</v>
      </c>
      <c r="Y373" s="53">
        <f t="shared" si="109"/>
        <v>0.12736140222222223</v>
      </c>
      <c r="Z373" s="53">
        <f t="shared" si="110"/>
        <v>4.5486111111111116E-2</v>
      </c>
      <c r="AA373" s="53">
        <f t="shared" si="111"/>
        <v>6.3680701111111113E-2</v>
      </c>
      <c r="AB373" s="50">
        <f t="shared" si="112"/>
        <v>889</v>
      </c>
      <c r="AC373" s="50">
        <f t="shared" si="113"/>
        <v>2005</v>
      </c>
      <c r="AD373" s="50">
        <f t="shared" si="114"/>
        <v>7</v>
      </c>
      <c r="AE373" s="56">
        <f t="shared" si="115"/>
        <v>200507</v>
      </c>
      <c r="AF373" s="56">
        <f t="shared" si="116"/>
        <v>28</v>
      </c>
      <c r="AG373" s="58">
        <f t="shared" si="122"/>
        <v>1</v>
      </c>
      <c r="AH373" s="56">
        <f t="shared" si="117"/>
        <v>6</v>
      </c>
      <c r="AI373" s="53">
        <f t="shared" si="118"/>
        <v>0.10916681222222223</v>
      </c>
      <c r="AJ373" s="56">
        <f t="shared" si="119"/>
        <v>5</v>
      </c>
    </row>
    <row r="374" spans="1:36" x14ac:dyDescent="0.25">
      <c r="A374" s="50">
        <v>373</v>
      </c>
      <c r="B374" s="51">
        <v>38539</v>
      </c>
      <c r="C374" s="52" t="s">
        <v>6</v>
      </c>
      <c r="D374" s="50" t="s">
        <v>1223</v>
      </c>
      <c r="E374" s="50">
        <v>2</v>
      </c>
      <c r="F374" s="50">
        <v>0</v>
      </c>
      <c r="G374" s="50">
        <v>25</v>
      </c>
      <c r="H374" s="50">
        <v>0</v>
      </c>
      <c r="I374" s="53">
        <f t="shared" si="103"/>
        <v>1.7361111111111112E-2</v>
      </c>
      <c r="J374" s="54">
        <f t="shared" si="104"/>
        <v>8.6805555555555559E-3</v>
      </c>
      <c r="K374" s="50" t="s">
        <v>552</v>
      </c>
      <c r="L374" s="50" t="s">
        <v>509</v>
      </c>
      <c r="M374" s="55">
        <f t="shared" si="105"/>
        <v>4.8000000000000034</v>
      </c>
      <c r="N374" s="50">
        <v>0</v>
      </c>
      <c r="S374" s="151">
        <f t="shared" si="106"/>
        <v>0.22743055555555555</v>
      </c>
      <c r="T374" s="151">
        <f t="shared" si="107"/>
        <v>0.11371527777777778</v>
      </c>
      <c r="V374" s="393">
        <f t="shared" si="120"/>
        <v>0</v>
      </c>
      <c r="W374" s="393">
        <f t="shared" si="121"/>
        <v>0</v>
      </c>
      <c r="X374" s="53">
        <f t="shared" si="108"/>
        <v>0.22743055555555555</v>
      </c>
      <c r="Y374" s="53">
        <f t="shared" si="109"/>
        <v>0.26381973555555555</v>
      </c>
      <c r="Z374" s="53">
        <f t="shared" si="110"/>
        <v>0.11371527777777778</v>
      </c>
      <c r="AA374" s="53">
        <f t="shared" si="111"/>
        <v>0.13190986777777777</v>
      </c>
      <c r="AB374" s="50">
        <f t="shared" si="112"/>
        <v>3150</v>
      </c>
      <c r="AC374" s="50">
        <f t="shared" si="113"/>
        <v>2005</v>
      </c>
      <c r="AD374" s="50">
        <f t="shared" si="114"/>
        <v>7</v>
      </c>
      <c r="AE374" s="56">
        <f t="shared" si="115"/>
        <v>200507</v>
      </c>
      <c r="AF374" s="56">
        <f t="shared" si="116"/>
        <v>28</v>
      </c>
      <c r="AG374" s="58">
        <f t="shared" si="122"/>
        <v>0</v>
      </c>
      <c r="AH374" s="56">
        <f t="shared" si="117"/>
        <v>6</v>
      </c>
      <c r="AI374" s="53">
        <f t="shared" si="118"/>
        <v>0.24562514555555554</v>
      </c>
      <c r="AJ374" s="56">
        <f t="shared" si="119"/>
        <v>8.5399999999999991</v>
      </c>
    </row>
    <row r="375" spans="1:36" x14ac:dyDescent="0.25">
      <c r="A375" s="50">
        <v>374</v>
      </c>
      <c r="B375" s="51">
        <v>38540</v>
      </c>
      <c r="C375" s="52" t="s">
        <v>1</v>
      </c>
      <c r="D375" s="50" t="s">
        <v>1223</v>
      </c>
      <c r="E375" s="50">
        <v>2</v>
      </c>
      <c r="F375" s="50">
        <v>0</v>
      </c>
      <c r="G375" s="50">
        <v>23</v>
      </c>
      <c r="H375" s="50">
        <v>0</v>
      </c>
      <c r="I375" s="53">
        <f t="shared" si="103"/>
        <v>1.5972222222222224E-2</v>
      </c>
      <c r="J375" s="54">
        <f t="shared" si="104"/>
        <v>7.9861111111111122E-3</v>
      </c>
      <c r="K375" s="50" t="s">
        <v>552</v>
      </c>
      <c r="L375" s="50" t="s">
        <v>94</v>
      </c>
      <c r="M375" s="55">
        <f t="shared" si="105"/>
        <v>5.2173913043478297</v>
      </c>
      <c r="N375" s="50">
        <v>0</v>
      </c>
      <c r="S375" s="151">
        <f t="shared" si="106"/>
        <v>0.20923611111111112</v>
      </c>
      <c r="T375" s="151">
        <f t="shared" si="107"/>
        <v>0.10461805555555556</v>
      </c>
      <c r="V375" s="393">
        <f t="shared" si="120"/>
        <v>0</v>
      </c>
      <c r="W375" s="393">
        <f t="shared" si="121"/>
        <v>0</v>
      </c>
      <c r="X375" s="53">
        <f t="shared" si="108"/>
        <v>0.20923611111111112</v>
      </c>
      <c r="Y375" s="53">
        <f t="shared" si="109"/>
        <v>0.24562529111111114</v>
      </c>
      <c r="Z375" s="53">
        <f t="shared" si="110"/>
        <v>0.10461805555555556</v>
      </c>
      <c r="AA375" s="53">
        <f t="shared" si="111"/>
        <v>0.12281264555555557</v>
      </c>
      <c r="AB375" s="50">
        <f t="shared" si="112"/>
        <v>2804</v>
      </c>
      <c r="AC375" s="50">
        <f t="shared" si="113"/>
        <v>2005</v>
      </c>
      <c r="AD375" s="50">
        <f t="shared" si="114"/>
        <v>7</v>
      </c>
      <c r="AE375" s="56">
        <f t="shared" si="115"/>
        <v>200507</v>
      </c>
      <c r="AF375" s="56">
        <f t="shared" si="116"/>
        <v>28</v>
      </c>
      <c r="AG375" s="58">
        <f t="shared" si="122"/>
        <v>0</v>
      </c>
      <c r="AH375" s="56">
        <f t="shared" si="117"/>
        <v>7</v>
      </c>
      <c r="AI375" s="53">
        <f t="shared" si="118"/>
        <v>0.22743070111111113</v>
      </c>
      <c r="AJ375" s="56">
        <f t="shared" si="119"/>
        <v>8.5399999999999991</v>
      </c>
    </row>
    <row r="376" spans="1:36" x14ac:dyDescent="0.25">
      <c r="A376" s="50">
        <v>375</v>
      </c>
      <c r="B376" s="51">
        <v>38541</v>
      </c>
      <c r="C376" s="52" t="s">
        <v>2</v>
      </c>
      <c r="D376" s="50" t="s">
        <v>1224</v>
      </c>
      <c r="E376" s="50">
        <v>5</v>
      </c>
      <c r="F376" s="50">
        <v>0</v>
      </c>
      <c r="G376" s="50">
        <v>25</v>
      </c>
      <c r="H376" s="50">
        <v>0</v>
      </c>
      <c r="I376" s="53">
        <f t="shared" si="103"/>
        <v>1.7361111111111112E-2</v>
      </c>
      <c r="J376" s="54">
        <f t="shared" si="104"/>
        <v>3.4722222222222225E-3</v>
      </c>
      <c r="K376" s="50" t="s">
        <v>452</v>
      </c>
      <c r="L376" s="50" t="s">
        <v>96</v>
      </c>
      <c r="M376" s="55">
        <f t="shared" si="105"/>
        <v>12.000000000000009</v>
      </c>
      <c r="N376" s="50">
        <v>0</v>
      </c>
      <c r="S376" s="151">
        <f t="shared" si="106"/>
        <v>0.3888888888888889</v>
      </c>
      <c r="T376" s="151">
        <f t="shared" si="107"/>
        <v>0.19444444444444445</v>
      </c>
      <c r="V376" s="393">
        <f t="shared" si="120"/>
        <v>0</v>
      </c>
      <c r="W376" s="393">
        <f t="shared" si="121"/>
        <v>0</v>
      </c>
      <c r="X376" s="53">
        <f t="shared" si="108"/>
        <v>9.0972222222222232E-2</v>
      </c>
      <c r="Y376" s="53">
        <f t="shared" si="109"/>
        <v>0.12736140222222223</v>
      </c>
      <c r="Z376" s="53">
        <f t="shared" si="110"/>
        <v>4.5486111111111116E-2</v>
      </c>
      <c r="AA376" s="53">
        <f t="shared" si="111"/>
        <v>6.3680701111111113E-2</v>
      </c>
      <c r="AB376" s="50">
        <f t="shared" si="112"/>
        <v>889</v>
      </c>
      <c r="AC376" s="50">
        <f t="shared" si="113"/>
        <v>2005</v>
      </c>
      <c r="AD376" s="50">
        <f t="shared" si="114"/>
        <v>7</v>
      </c>
      <c r="AE376" s="56">
        <f t="shared" si="115"/>
        <v>200507</v>
      </c>
      <c r="AF376" s="56">
        <f t="shared" si="116"/>
        <v>28</v>
      </c>
      <c r="AG376" s="58">
        <f t="shared" si="122"/>
        <v>0</v>
      </c>
      <c r="AH376" s="56">
        <f t="shared" si="117"/>
        <v>8</v>
      </c>
      <c r="AI376" s="53">
        <f t="shared" si="118"/>
        <v>0.10916681222222223</v>
      </c>
      <c r="AJ376" s="56">
        <f t="shared" si="119"/>
        <v>5</v>
      </c>
    </row>
    <row r="377" spans="1:36" x14ac:dyDescent="0.25">
      <c r="A377" s="50">
        <v>376</v>
      </c>
      <c r="B377" s="51">
        <v>38543</v>
      </c>
      <c r="C377" s="52" t="s">
        <v>0</v>
      </c>
      <c r="D377" s="50" t="s">
        <v>1223</v>
      </c>
      <c r="E377" s="50">
        <v>4.5</v>
      </c>
      <c r="F377" s="50">
        <v>0</v>
      </c>
      <c r="G377" s="50">
        <v>50</v>
      </c>
      <c r="H377" s="50">
        <v>1</v>
      </c>
      <c r="I377" s="53">
        <f t="shared" si="103"/>
        <v>3.4733796296296297E-2</v>
      </c>
      <c r="J377" s="54">
        <f t="shared" si="104"/>
        <v>7.7186213991769547E-3</v>
      </c>
      <c r="K377" s="50" t="s">
        <v>552</v>
      </c>
      <c r="L377" s="50" t="s">
        <v>97</v>
      </c>
      <c r="M377" s="55">
        <f t="shared" si="105"/>
        <v>5.3982005998000711</v>
      </c>
      <c r="N377" s="50">
        <v>0</v>
      </c>
      <c r="S377" s="151">
        <f t="shared" si="106"/>
        <v>0.20222788065843619</v>
      </c>
      <c r="T377" s="151">
        <f t="shared" si="107"/>
        <v>0.1011139403292181</v>
      </c>
      <c r="V377" s="393">
        <f t="shared" si="120"/>
        <v>0</v>
      </c>
      <c r="W377" s="393">
        <f t="shared" si="121"/>
        <v>0</v>
      </c>
      <c r="X377" s="53">
        <f t="shared" si="108"/>
        <v>0.20222788065843619</v>
      </c>
      <c r="Y377" s="53">
        <f t="shared" si="109"/>
        <v>0.23861706065843619</v>
      </c>
      <c r="Z377" s="53">
        <f t="shared" si="110"/>
        <v>0.1011139403292181</v>
      </c>
      <c r="AA377" s="53">
        <f t="shared" si="111"/>
        <v>0.11930853032921809</v>
      </c>
      <c r="AB377" s="50">
        <f t="shared" si="112"/>
        <v>2589</v>
      </c>
      <c r="AC377" s="50">
        <f t="shared" si="113"/>
        <v>2005</v>
      </c>
      <c r="AD377" s="50">
        <f t="shared" si="114"/>
        <v>7</v>
      </c>
      <c r="AE377" s="56">
        <f t="shared" si="115"/>
        <v>200507</v>
      </c>
      <c r="AF377" s="56">
        <f t="shared" si="116"/>
        <v>29</v>
      </c>
      <c r="AG377" s="58">
        <f t="shared" si="122"/>
        <v>1</v>
      </c>
      <c r="AH377" s="56">
        <f t="shared" si="117"/>
        <v>10</v>
      </c>
      <c r="AI377" s="53">
        <f t="shared" si="118"/>
        <v>0.22042247065843618</v>
      </c>
      <c r="AJ377" s="56">
        <f t="shared" si="119"/>
        <v>19.214999999999996</v>
      </c>
    </row>
    <row r="378" spans="1:36" x14ac:dyDescent="0.25">
      <c r="A378" s="50">
        <v>377</v>
      </c>
      <c r="B378" s="51">
        <v>38544</v>
      </c>
      <c r="C378" s="52" t="s">
        <v>3</v>
      </c>
      <c r="D378" s="50" t="s">
        <v>1223</v>
      </c>
      <c r="E378" s="50">
        <v>2.25</v>
      </c>
      <c r="F378" s="50">
        <v>0</v>
      </c>
      <c r="G378" s="50">
        <v>21</v>
      </c>
      <c r="H378" s="50">
        <v>53</v>
      </c>
      <c r="I378" s="53">
        <f t="shared" si="103"/>
        <v>1.5196759259259259E-2</v>
      </c>
      <c r="J378" s="54">
        <f t="shared" si="104"/>
        <v>6.7541152263374486E-3</v>
      </c>
      <c r="K378" s="50" t="s">
        <v>552</v>
      </c>
      <c r="L378" s="50" t="s">
        <v>89</v>
      </c>
      <c r="M378" s="55">
        <f t="shared" si="105"/>
        <v>6.1690784463061741</v>
      </c>
      <c r="N378" s="50">
        <v>0</v>
      </c>
      <c r="S378" s="151">
        <f t="shared" si="106"/>
        <v>0.17695781893004114</v>
      </c>
      <c r="T378" s="151">
        <f t="shared" si="107"/>
        <v>8.8478909465020572E-2</v>
      </c>
      <c r="V378" s="393">
        <f t="shared" si="120"/>
        <v>0</v>
      </c>
      <c r="W378" s="393">
        <f t="shared" si="121"/>
        <v>0</v>
      </c>
      <c r="X378" s="53">
        <f t="shared" si="108"/>
        <v>0.17695781893004114</v>
      </c>
      <c r="Y378" s="53">
        <f t="shared" si="109"/>
        <v>0.21334699893004117</v>
      </c>
      <c r="Z378" s="53">
        <f t="shared" si="110"/>
        <v>8.8478909465020572E-2</v>
      </c>
      <c r="AA378" s="53">
        <f t="shared" si="111"/>
        <v>0.10667349946502058</v>
      </c>
      <c r="AB378" s="50">
        <f t="shared" si="112"/>
        <v>1468</v>
      </c>
      <c r="AC378" s="50">
        <f t="shared" si="113"/>
        <v>2005</v>
      </c>
      <c r="AD378" s="50">
        <f t="shared" si="114"/>
        <v>7</v>
      </c>
      <c r="AE378" s="56">
        <f t="shared" si="115"/>
        <v>200507</v>
      </c>
      <c r="AF378" s="56">
        <f t="shared" si="116"/>
        <v>29</v>
      </c>
      <c r="AG378" s="58">
        <f t="shared" si="122"/>
        <v>0</v>
      </c>
      <c r="AH378" s="56">
        <f t="shared" si="117"/>
        <v>11</v>
      </c>
      <c r="AI378" s="53">
        <f t="shared" si="118"/>
        <v>0.19515240893004115</v>
      </c>
      <c r="AJ378" s="56">
        <f t="shared" si="119"/>
        <v>9.6074999999999982</v>
      </c>
    </row>
    <row r="379" spans="1:36" x14ac:dyDescent="0.25">
      <c r="A379" s="50">
        <v>378</v>
      </c>
      <c r="B379" s="51">
        <v>38545</v>
      </c>
      <c r="C379" s="52" t="s">
        <v>4</v>
      </c>
      <c r="D379" s="50" t="s">
        <v>1225</v>
      </c>
      <c r="E379" s="50">
        <v>0.25</v>
      </c>
      <c r="F379" s="50">
        <v>0</v>
      </c>
      <c r="G379" s="50">
        <v>10</v>
      </c>
      <c r="H379" s="50">
        <v>0</v>
      </c>
      <c r="I379" s="53">
        <f t="shared" si="103"/>
        <v>6.9444444444444441E-3</v>
      </c>
      <c r="J379" s="54">
        <f t="shared" si="104"/>
        <v>2.7777777777777776E-2</v>
      </c>
      <c r="K379" s="50" t="s">
        <v>10</v>
      </c>
      <c r="L379" s="50" t="s">
        <v>75</v>
      </c>
      <c r="M379" s="55">
        <f t="shared" si="105"/>
        <v>1.5000000000000013</v>
      </c>
      <c r="N379" s="50">
        <v>0</v>
      </c>
      <c r="S379" s="151">
        <f t="shared" si="106"/>
        <v>6.6666666666666666E-2</v>
      </c>
      <c r="T379" s="151">
        <f t="shared" si="107"/>
        <v>3.3333333333333333E-2</v>
      </c>
      <c r="V379" s="393">
        <f t="shared" si="120"/>
        <v>0</v>
      </c>
      <c r="W379" s="393">
        <f t="shared" si="121"/>
        <v>0</v>
      </c>
      <c r="X379" s="53">
        <f t="shared" si="108"/>
        <v>0.72777777777777775</v>
      </c>
      <c r="Y379" s="53">
        <f t="shared" si="109"/>
        <v>0.76416695777777766</v>
      </c>
      <c r="Z379" s="53">
        <f t="shared" si="110"/>
        <v>0.36388888888888887</v>
      </c>
      <c r="AA379" s="53">
        <f t="shared" si="111"/>
        <v>0.38208347888888883</v>
      </c>
      <c r="AB379" s="50">
        <f t="shared" si="112"/>
        <v>3969</v>
      </c>
      <c r="AC379" s="50">
        <f t="shared" si="113"/>
        <v>2005</v>
      </c>
      <c r="AD379" s="50">
        <f t="shared" si="114"/>
        <v>7</v>
      </c>
      <c r="AE379" s="56">
        <f t="shared" si="115"/>
        <v>200507</v>
      </c>
      <c r="AF379" s="56">
        <f t="shared" si="116"/>
        <v>29</v>
      </c>
      <c r="AG379" s="58">
        <f t="shared" si="122"/>
        <v>0</v>
      </c>
      <c r="AH379" s="56">
        <f t="shared" si="117"/>
        <v>12</v>
      </c>
      <c r="AI379" s="53">
        <f t="shared" si="118"/>
        <v>0.74597236777777765</v>
      </c>
      <c r="AJ379" s="56">
        <f t="shared" si="119"/>
        <v>11.675000000000001</v>
      </c>
    </row>
    <row r="380" spans="1:36" x14ac:dyDescent="0.25">
      <c r="A380" s="50">
        <v>379</v>
      </c>
      <c r="B380" s="51">
        <v>38546</v>
      </c>
      <c r="C380" s="52" t="s">
        <v>6</v>
      </c>
      <c r="D380" s="50" t="s">
        <v>1225</v>
      </c>
      <c r="E380" s="50">
        <v>0.25</v>
      </c>
      <c r="F380" s="50">
        <v>0</v>
      </c>
      <c r="G380" s="50">
        <v>9</v>
      </c>
      <c r="H380" s="50">
        <v>16</v>
      </c>
      <c r="I380" s="53">
        <f t="shared" si="103"/>
        <v>6.4351851851851861E-3</v>
      </c>
      <c r="J380" s="54">
        <f t="shared" si="104"/>
        <v>2.5740740740740745E-2</v>
      </c>
      <c r="K380" s="50" t="s">
        <v>10</v>
      </c>
      <c r="L380" s="50" t="s">
        <v>75</v>
      </c>
      <c r="M380" s="55">
        <f t="shared" si="105"/>
        <v>1.6187050359712241</v>
      </c>
      <c r="N380" s="50">
        <v>0</v>
      </c>
      <c r="S380" s="151">
        <f t="shared" si="106"/>
        <v>6.1777777777777786E-2</v>
      </c>
      <c r="T380" s="151">
        <f t="shared" si="107"/>
        <v>3.0888888888888893E-2</v>
      </c>
      <c r="V380" s="393">
        <f t="shared" si="120"/>
        <v>0</v>
      </c>
      <c r="W380" s="393">
        <f t="shared" si="121"/>
        <v>0</v>
      </c>
      <c r="X380" s="53">
        <f t="shared" si="108"/>
        <v>0.67440740740740746</v>
      </c>
      <c r="Y380" s="53">
        <f t="shared" si="109"/>
        <v>0.71079658740740748</v>
      </c>
      <c r="Z380" s="53">
        <f t="shared" si="110"/>
        <v>0.33720370370370373</v>
      </c>
      <c r="AA380" s="53">
        <f t="shared" si="111"/>
        <v>0.35539829370370374</v>
      </c>
      <c r="AB380" s="50">
        <f t="shared" si="112"/>
        <v>3896</v>
      </c>
      <c r="AC380" s="50">
        <f t="shared" si="113"/>
        <v>2005</v>
      </c>
      <c r="AD380" s="50">
        <f t="shared" si="114"/>
        <v>7</v>
      </c>
      <c r="AE380" s="56">
        <f t="shared" si="115"/>
        <v>200507</v>
      </c>
      <c r="AF380" s="56">
        <f t="shared" si="116"/>
        <v>29</v>
      </c>
      <c r="AG380" s="58">
        <f t="shared" si="122"/>
        <v>0</v>
      </c>
      <c r="AH380" s="56">
        <f t="shared" si="117"/>
        <v>13</v>
      </c>
      <c r="AI380" s="53">
        <f t="shared" si="118"/>
        <v>0.69260199740740747</v>
      </c>
      <c r="AJ380" s="56">
        <f t="shared" si="119"/>
        <v>11.675000000000001</v>
      </c>
    </row>
    <row r="381" spans="1:36" x14ac:dyDescent="0.25">
      <c r="A381" s="50">
        <v>380</v>
      </c>
      <c r="B381" s="51">
        <v>38546</v>
      </c>
      <c r="C381" s="52" t="s">
        <v>6</v>
      </c>
      <c r="D381" s="50" t="s">
        <v>1223</v>
      </c>
      <c r="E381" s="50">
        <v>2.35</v>
      </c>
      <c r="F381" s="50">
        <v>0</v>
      </c>
      <c r="G381" s="50">
        <v>22</v>
      </c>
      <c r="H381" s="50">
        <v>35</v>
      </c>
      <c r="I381" s="53">
        <f t="shared" si="103"/>
        <v>1.5682870370370371E-2</v>
      </c>
      <c r="J381" s="54">
        <f t="shared" si="104"/>
        <v>6.6735618597320726E-3</v>
      </c>
      <c r="K381" s="50" t="s">
        <v>550</v>
      </c>
      <c r="L381" s="50" t="s">
        <v>89</v>
      </c>
      <c r="M381" s="55">
        <f t="shared" si="105"/>
        <v>6.2435424354243594</v>
      </c>
      <c r="N381" s="50">
        <v>0</v>
      </c>
      <c r="S381" s="151">
        <f t="shared" si="106"/>
        <v>0.1748473207249803</v>
      </c>
      <c r="T381" s="151">
        <f t="shared" si="107"/>
        <v>8.7423660362490149E-2</v>
      </c>
      <c r="V381" s="393">
        <f t="shared" si="120"/>
        <v>0</v>
      </c>
      <c r="W381" s="393">
        <f t="shared" si="121"/>
        <v>0</v>
      </c>
      <c r="X381" s="53">
        <f t="shared" si="108"/>
        <v>0.1748473207249803</v>
      </c>
      <c r="Y381" s="53">
        <f t="shared" si="109"/>
        <v>0.21123650072498029</v>
      </c>
      <c r="Z381" s="53">
        <f t="shared" si="110"/>
        <v>8.7423660362490149E-2</v>
      </c>
      <c r="AA381" s="53">
        <f t="shared" si="111"/>
        <v>0.10561825036249015</v>
      </c>
      <c r="AB381" s="50">
        <f t="shared" si="112"/>
        <v>1371</v>
      </c>
      <c r="AC381" s="50">
        <f t="shared" si="113"/>
        <v>2005</v>
      </c>
      <c r="AD381" s="50">
        <f t="shared" si="114"/>
        <v>7</v>
      </c>
      <c r="AE381" s="56">
        <f t="shared" si="115"/>
        <v>200507</v>
      </c>
      <c r="AF381" s="56">
        <f t="shared" si="116"/>
        <v>29</v>
      </c>
      <c r="AG381" s="58">
        <f t="shared" si="122"/>
        <v>0</v>
      </c>
      <c r="AH381" s="56">
        <f t="shared" si="117"/>
        <v>13</v>
      </c>
      <c r="AI381" s="53">
        <f t="shared" si="118"/>
        <v>0.19304191072498028</v>
      </c>
      <c r="AJ381" s="56">
        <f t="shared" si="119"/>
        <v>10.0345</v>
      </c>
    </row>
    <row r="382" spans="1:36" x14ac:dyDescent="0.25">
      <c r="A382" s="50">
        <v>381</v>
      </c>
      <c r="B382" s="51">
        <v>38548</v>
      </c>
      <c r="C382" s="52" t="s">
        <v>2</v>
      </c>
      <c r="D382" s="50" t="s">
        <v>1225</v>
      </c>
      <c r="E382" s="50">
        <v>0.5</v>
      </c>
      <c r="F382" s="50">
        <v>0</v>
      </c>
      <c r="G382" s="50">
        <v>18</v>
      </c>
      <c r="H382" s="50">
        <v>12</v>
      </c>
      <c r="I382" s="53">
        <f t="shared" si="103"/>
        <v>1.2638888888888889E-2</v>
      </c>
      <c r="J382" s="54">
        <f t="shared" si="104"/>
        <v>2.5277777777777777E-2</v>
      </c>
      <c r="K382" s="50" t="s">
        <v>10</v>
      </c>
      <c r="L382" s="50" t="s">
        <v>98</v>
      </c>
      <c r="M382" s="55">
        <f t="shared" si="105"/>
        <v>1.6483516483516496</v>
      </c>
      <c r="N382" s="50">
        <v>0</v>
      </c>
      <c r="S382" s="151">
        <f t="shared" si="106"/>
        <v>6.066666666666666E-2</v>
      </c>
      <c r="T382" s="151">
        <f t="shared" si="107"/>
        <v>3.033333333333333E-2</v>
      </c>
      <c r="V382" s="393">
        <f t="shared" si="120"/>
        <v>0</v>
      </c>
      <c r="W382" s="393">
        <f t="shared" si="121"/>
        <v>0</v>
      </c>
      <c r="X382" s="53">
        <f t="shared" si="108"/>
        <v>0.66227777777777774</v>
      </c>
      <c r="Y382" s="53">
        <f t="shared" si="109"/>
        <v>0.69866695777777776</v>
      </c>
      <c r="Z382" s="53">
        <f t="shared" si="110"/>
        <v>0.33113888888888887</v>
      </c>
      <c r="AA382" s="53">
        <f t="shared" si="111"/>
        <v>0.34933347888888888</v>
      </c>
      <c r="AB382" s="50">
        <f t="shared" si="112"/>
        <v>3862</v>
      </c>
      <c r="AC382" s="50">
        <f t="shared" si="113"/>
        <v>2005</v>
      </c>
      <c r="AD382" s="50">
        <f t="shared" si="114"/>
        <v>7</v>
      </c>
      <c r="AE382" s="56">
        <f t="shared" si="115"/>
        <v>200507</v>
      </c>
      <c r="AF382" s="56">
        <f t="shared" si="116"/>
        <v>29</v>
      </c>
      <c r="AG382" s="58">
        <f t="shared" si="122"/>
        <v>1</v>
      </c>
      <c r="AH382" s="56">
        <f t="shared" si="117"/>
        <v>15</v>
      </c>
      <c r="AI382" s="53">
        <f t="shared" si="118"/>
        <v>0.68047236777777775</v>
      </c>
      <c r="AJ382" s="56">
        <f t="shared" si="119"/>
        <v>23.35</v>
      </c>
    </row>
    <row r="383" spans="1:36" x14ac:dyDescent="0.25">
      <c r="A383" s="50">
        <v>382</v>
      </c>
      <c r="B383" s="51">
        <v>38548</v>
      </c>
      <c r="C383" s="52" t="s">
        <v>2</v>
      </c>
      <c r="D383" s="50" t="s">
        <v>1223</v>
      </c>
      <c r="E383" s="50">
        <v>3.1</v>
      </c>
      <c r="F383" s="50">
        <v>0</v>
      </c>
      <c r="G383" s="50">
        <v>31</v>
      </c>
      <c r="H383" s="50">
        <v>16</v>
      </c>
      <c r="I383" s="53">
        <f t="shared" si="103"/>
        <v>2.1712962962962962E-2</v>
      </c>
      <c r="J383" s="54">
        <f t="shared" si="104"/>
        <v>7.0041816009557938E-3</v>
      </c>
      <c r="K383" s="50" t="s">
        <v>550</v>
      </c>
      <c r="L383" s="50" t="s">
        <v>93</v>
      </c>
      <c r="M383" s="55">
        <f t="shared" si="105"/>
        <v>5.9488272921108791</v>
      </c>
      <c r="N383" s="50">
        <v>0</v>
      </c>
      <c r="S383" s="151">
        <f t="shared" si="106"/>
        <v>0.18350955794504178</v>
      </c>
      <c r="T383" s="151">
        <f t="shared" si="107"/>
        <v>9.1754778972520892E-2</v>
      </c>
      <c r="V383" s="393">
        <f t="shared" si="120"/>
        <v>0</v>
      </c>
      <c r="W383" s="393">
        <f t="shared" si="121"/>
        <v>0</v>
      </c>
      <c r="X383" s="53">
        <f t="shared" si="108"/>
        <v>0.18350955794504178</v>
      </c>
      <c r="Y383" s="53">
        <f t="shared" si="109"/>
        <v>0.21989873794504181</v>
      </c>
      <c r="Z383" s="53">
        <f t="shared" si="110"/>
        <v>9.1754778972520892E-2</v>
      </c>
      <c r="AA383" s="53">
        <f t="shared" si="111"/>
        <v>0.1099493689725209</v>
      </c>
      <c r="AB383" s="50">
        <f t="shared" si="112"/>
        <v>1797</v>
      </c>
      <c r="AC383" s="50">
        <f t="shared" si="113"/>
        <v>2005</v>
      </c>
      <c r="AD383" s="50">
        <f t="shared" si="114"/>
        <v>7</v>
      </c>
      <c r="AE383" s="56">
        <f t="shared" si="115"/>
        <v>200507</v>
      </c>
      <c r="AF383" s="56">
        <f t="shared" si="116"/>
        <v>29</v>
      </c>
      <c r="AG383" s="58">
        <f t="shared" si="122"/>
        <v>0</v>
      </c>
      <c r="AH383" s="56">
        <f t="shared" si="117"/>
        <v>15</v>
      </c>
      <c r="AI383" s="53">
        <f t="shared" si="118"/>
        <v>0.2017041479450418</v>
      </c>
      <c r="AJ383" s="56">
        <f t="shared" si="119"/>
        <v>13.236999999999998</v>
      </c>
    </row>
    <row r="384" spans="1:36" x14ac:dyDescent="0.25">
      <c r="A384" s="50">
        <v>383</v>
      </c>
      <c r="B384" s="51">
        <v>38549</v>
      </c>
      <c r="C384" s="52" t="s">
        <v>5</v>
      </c>
      <c r="D384" s="50" t="s">
        <v>1223</v>
      </c>
      <c r="E384" s="50">
        <v>3</v>
      </c>
      <c r="F384" s="50">
        <v>0</v>
      </c>
      <c r="G384" s="50">
        <v>32</v>
      </c>
      <c r="H384" s="50">
        <v>3</v>
      </c>
      <c r="I384" s="53">
        <f t="shared" si="103"/>
        <v>2.225694444444444E-2</v>
      </c>
      <c r="J384" s="54">
        <f t="shared" si="104"/>
        <v>7.4189814814814804E-3</v>
      </c>
      <c r="K384" s="50" t="s">
        <v>552</v>
      </c>
      <c r="L384" s="50" t="s">
        <v>385</v>
      </c>
      <c r="M384" s="55">
        <f t="shared" si="105"/>
        <v>5.6162246489859644</v>
      </c>
      <c r="N384" s="50">
        <v>0</v>
      </c>
      <c r="S384" s="151">
        <f t="shared" si="106"/>
        <v>0.19437731481481479</v>
      </c>
      <c r="T384" s="151">
        <f t="shared" si="107"/>
        <v>9.7188657407407397E-2</v>
      </c>
      <c r="V384" s="393">
        <f t="shared" si="120"/>
        <v>0</v>
      </c>
      <c r="W384" s="393">
        <f t="shared" si="121"/>
        <v>0</v>
      </c>
      <c r="X384" s="53">
        <f t="shared" si="108"/>
        <v>0.19437731481481479</v>
      </c>
      <c r="Y384" s="53">
        <f t="shared" si="109"/>
        <v>0.23076649481481476</v>
      </c>
      <c r="Z384" s="53">
        <f t="shared" si="110"/>
        <v>9.7188657407407397E-2</v>
      </c>
      <c r="AA384" s="53">
        <f t="shared" si="111"/>
        <v>0.11538324740740738</v>
      </c>
      <c r="AB384" s="50">
        <f t="shared" si="112"/>
        <v>2284</v>
      </c>
      <c r="AC384" s="50">
        <f t="shared" si="113"/>
        <v>2005</v>
      </c>
      <c r="AD384" s="50">
        <f t="shared" si="114"/>
        <v>7</v>
      </c>
      <c r="AE384" s="56">
        <f t="shared" si="115"/>
        <v>200507</v>
      </c>
      <c r="AF384" s="56">
        <f t="shared" si="116"/>
        <v>29</v>
      </c>
      <c r="AG384" s="58">
        <f t="shared" si="122"/>
        <v>0</v>
      </c>
      <c r="AH384" s="56">
        <f t="shared" si="117"/>
        <v>16</v>
      </c>
      <c r="AI384" s="53">
        <f t="shared" si="118"/>
        <v>0.21257190481481478</v>
      </c>
      <c r="AJ384" s="56">
        <f t="shared" si="119"/>
        <v>12.809999999999999</v>
      </c>
    </row>
    <row r="385" spans="1:36" x14ac:dyDescent="0.25">
      <c r="A385" s="50">
        <v>384</v>
      </c>
      <c r="B385" s="51">
        <v>38551</v>
      </c>
      <c r="C385" s="52" t="s">
        <v>3</v>
      </c>
      <c r="D385" s="50" t="s">
        <v>1223</v>
      </c>
      <c r="E385" s="50">
        <v>2.9</v>
      </c>
      <c r="F385" s="50">
        <v>0</v>
      </c>
      <c r="G385" s="50">
        <v>30</v>
      </c>
      <c r="H385" s="50">
        <v>31</v>
      </c>
      <c r="I385" s="53">
        <f t="shared" si="103"/>
        <v>2.119212962962963E-2</v>
      </c>
      <c r="J385" s="54">
        <f t="shared" si="104"/>
        <v>7.3076309067688378E-3</v>
      </c>
      <c r="K385" s="50" t="s">
        <v>550</v>
      </c>
      <c r="L385" s="50" t="s">
        <v>102</v>
      </c>
      <c r="M385" s="55">
        <f t="shared" si="105"/>
        <v>5.7018022938285133</v>
      </c>
      <c r="N385" s="50">
        <v>0</v>
      </c>
      <c r="S385" s="151">
        <f t="shared" si="106"/>
        <v>0.19145992975734355</v>
      </c>
      <c r="T385" s="151">
        <f t="shared" si="107"/>
        <v>9.5729964878671775E-2</v>
      </c>
      <c r="V385" s="393">
        <f t="shared" si="120"/>
        <v>0</v>
      </c>
      <c r="W385" s="393">
        <f t="shared" si="121"/>
        <v>0</v>
      </c>
      <c r="X385" s="53">
        <f t="shared" si="108"/>
        <v>0.19145992975734355</v>
      </c>
      <c r="Y385" s="53">
        <f t="shared" si="109"/>
        <v>0.22784910975734354</v>
      </c>
      <c r="Z385" s="53">
        <f t="shared" si="110"/>
        <v>9.5729964878671775E-2</v>
      </c>
      <c r="AA385" s="53">
        <f t="shared" si="111"/>
        <v>0.11392455487867177</v>
      </c>
      <c r="AB385" s="50">
        <f t="shared" si="112"/>
        <v>2173</v>
      </c>
      <c r="AC385" s="50">
        <f t="shared" si="113"/>
        <v>2005</v>
      </c>
      <c r="AD385" s="50">
        <f t="shared" si="114"/>
        <v>7</v>
      </c>
      <c r="AE385" s="56">
        <f t="shared" si="115"/>
        <v>200507</v>
      </c>
      <c r="AF385" s="56">
        <f t="shared" si="116"/>
        <v>30</v>
      </c>
      <c r="AG385" s="58">
        <f t="shared" si="122"/>
        <v>1</v>
      </c>
      <c r="AH385" s="56">
        <f t="shared" si="117"/>
        <v>18</v>
      </c>
      <c r="AI385" s="53">
        <f t="shared" si="118"/>
        <v>0.20965451975734356</v>
      </c>
      <c r="AJ385" s="56">
        <f t="shared" si="119"/>
        <v>12.382999999999999</v>
      </c>
    </row>
    <row r="386" spans="1:36" x14ac:dyDescent="0.25">
      <c r="A386" s="50">
        <v>385</v>
      </c>
      <c r="B386" s="51">
        <v>38552</v>
      </c>
      <c r="C386" s="52" t="s">
        <v>4</v>
      </c>
      <c r="D386" s="50" t="s">
        <v>1225</v>
      </c>
      <c r="E386" s="50">
        <v>0.25</v>
      </c>
      <c r="F386" s="50">
        <v>0</v>
      </c>
      <c r="G386" s="50">
        <v>9</v>
      </c>
      <c r="H386" s="50">
        <v>42</v>
      </c>
      <c r="I386" s="53">
        <f t="shared" ref="I386:I449" si="123">IF(E386&gt;0,TIME(F386,G386,H386),"")</f>
        <v>6.7361111111111103E-3</v>
      </c>
      <c r="J386" s="54">
        <f t="shared" ref="J386:J449" si="124">IF(E386&gt;0,TIME(F386,G386,H386)/E386,"")</f>
        <v>2.6944444444444441E-2</v>
      </c>
      <c r="K386" s="50" t="s">
        <v>10</v>
      </c>
      <c r="L386" s="50" t="s">
        <v>75</v>
      </c>
      <c r="M386" s="55">
        <f t="shared" ref="M386:M449" si="125">IF(D386&gt;0,0.0416666666666667/J386,"")</f>
        <v>1.546391752577321</v>
      </c>
      <c r="N386" s="50">
        <v>0</v>
      </c>
      <c r="S386" s="151">
        <f t="shared" ref="S386:S449" si="126">IF("1-Swim"=D386,J386*2.4,IF("2-Bike"=D386,J386*112,IF("3-Run"=D386,J386*26.2,0)))</f>
        <v>6.466666666666665E-2</v>
      </c>
      <c r="T386" s="151">
        <f t="shared" ref="T386:T449" si="127">S386/2</f>
        <v>3.2333333333333325E-2</v>
      </c>
      <c r="V386" s="393">
        <f t="shared" si="120"/>
        <v>0</v>
      </c>
      <c r="W386" s="393">
        <f t="shared" si="121"/>
        <v>0</v>
      </c>
      <c r="X386" s="53">
        <f t="shared" ref="X386:X449" si="128">J386*26.2</f>
        <v>0.70594444444444437</v>
      </c>
      <c r="Y386" s="53">
        <f t="shared" ref="Y386:Y449" si="129">(J386+0.0013889)*26.2</f>
        <v>0.74233362444444428</v>
      </c>
      <c r="Z386" s="53">
        <f t="shared" ref="Z386:Z449" si="130">X386/2</f>
        <v>0.35297222222222219</v>
      </c>
      <c r="AA386" s="53">
        <f t="shared" ref="AA386:AA449" si="131">Y386/2</f>
        <v>0.37116681222222214</v>
      </c>
      <c r="AB386" s="50">
        <f t="shared" ref="AB386:AB449" si="132">RANK(J386,J:J,1)</f>
        <v>3938</v>
      </c>
      <c r="AC386" s="50">
        <f t="shared" ref="AC386:AC449" si="133">YEAR(B386)</f>
        <v>2005</v>
      </c>
      <c r="AD386" s="50">
        <f t="shared" ref="AD386:AD449" si="134">MONTH(B386)</f>
        <v>7</v>
      </c>
      <c r="AE386" s="56">
        <f t="shared" ref="AE386:AE449" si="135">AC386*100+AD386</f>
        <v>200507</v>
      </c>
      <c r="AF386" s="56">
        <f t="shared" ref="AF386:AF449" si="136">WEEKNUM(B386,1)</f>
        <v>30</v>
      </c>
      <c r="AG386" s="58">
        <f t="shared" si="122"/>
        <v>0</v>
      </c>
      <c r="AH386" s="56">
        <f t="shared" ref="AH386:AH449" si="137">DAY(B386)</f>
        <v>19</v>
      </c>
      <c r="AI386" s="53">
        <f t="shared" ref="AI386:AI449" si="138">Z386+AA386</f>
        <v>0.72413903444444427</v>
      </c>
      <c r="AJ386" s="56">
        <f t="shared" ref="AJ386:AJ449" si="139">IF("1-Swim"=D386,E386*46.7,IF("2-Bike"=D386,E386,IF("3-Run"=D386,E386*4.27,0)))</f>
        <v>11.675000000000001</v>
      </c>
    </row>
    <row r="387" spans="1:36" x14ac:dyDescent="0.25">
      <c r="A387" s="50">
        <v>386</v>
      </c>
      <c r="B387" s="51">
        <v>38552</v>
      </c>
      <c r="C387" s="52" t="s">
        <v>4</v>
      </c>
      <c r="D387" s="50" t="s">
        <v>1223</v>
      </c>
      <c r="E387" s="50">
        <v>2.82</v>
      </c>
      <c r="F387" s="50">
        <v>0</v>
      </c>
      <c r="G387" s="50">
        <v>30</v>
      </c>
      <c r="H387" s="50">
        <v>0</v>
      </c>
      <c r="I387" s="53">
        <f t="shared" si="123"/>
        <v>2.0833333333333332E-2</v>
      </c>
      <c r="J387" s="54">
        <f t="shared" si="124"/>
        <v>7.3877068557919624E-3</v>
      </c>
      <c r="K387" s="50" t="s">
        <v>552</v>
      </c>
      <c r="L387" s="50" t="s">
        <v>17</v>
      </c>
      <c r="M387" s="55">
        <f t="shared" si="125"/>
        <v>5.6400000000000041</v>
      </c>
      <c r="N387" s="50">
        <v>0</v>
      </c>
      <c r="S387" s="151">
        <f t="shared" si="126"/>
        <v>0.1935579196217494</v>
      </c>
      <c r="T387" s="151">
        <f t="shared" si="127"/>
        <v>9.6778959810874698E-2</v>
      </c>
      <c r="V387" s="393">
        <f t="shared" ref="V387:V450" si="140">U387*0.000568182</f>
        <v>0</v>
      </c>
      <c r="W387" s="393">
        <f t="shared" ref="W387:W450" si="141">U387*0.0006213713910761</f>
        <v>0</v>
      </c>
      <c r="X387" s="53">
        <f t="shared" si="128"/>
        <v>0.1935579196217494</v>
      </c>
      <c r="Y387" s="53">
        <f t="shared" si="129"/>
        <v>0.22994709962174942</v>
      </c>
      <c r="Z387" s="53">
        <f t="shared" si="130"/>
        <v>9.6778959810874698E-2</v>
      </c>
      <c r="AA387" s="53">
        <f t="shared" si="131"/>
        <v>0.11497354981087471</v>
      </c>
      <c r="AB387" s="50">
        <f t="shared" si="132"/>
        <v>2250</v>
      </c>
      <c r="AC387" s="50">
        <f t="shared" si="133"/>
        <v>2005</v>
      </c>
      <c r="AD387" s="50">
        <f t="shared" si="134"/>
        <v>7</v>
      </c>
      <c r="AE387" s="56">
        <f t="shared" si="135"/>
        <v>200507</v>
      </c>
      <c r="AF387" s="56">
        <f t="shared" si="136"/>
        <v>30</v>
      </c>
      <c r="AG387" s="58">
        <f t="shared" si="122"/>
        <v>0</v>
      </c>
      <c r="AH387" s="56">
        <f t="shared" si="137"/>
        <v>19</v>
      </c>
      <c r="AI387" s="53">
        <f t="shared" si="138"/>
        <v>0.21175250962174941</v>
      </c>
      <c r="AJ387" s="56">
        <f t="shared" si="139"/>
        <v>12.041399999999998</v>
      </c>
    </row>
    <row r="388" spans="1:36" x14ac:dyDescent="0.25">
      <c r="A388" s="50">
        <v>387</v>
      </c>
      <c r="B388" s="51">
        <v>38553</v>
      </c>
      <c r="C388" s="52" t="s">
        <v>6</v>
      </c>
      <c r="D388" s="50" t="s">
        <v>1223</v>
      </c>
      <c r="E388" s="50">
        <v>2.9</v>
      </c>
      <c r="F388" s="50">
        <v>0</v>
      </c>
      <c r="G388" s="50">
        <v>28</v>
      </c>
      <c r="H388" s="50">
        <v>40</v>
      </c>
      <c r="I388" s="53">
        <f t="shared" si="123"/>
        <v>1.9907407407407408E-2</v>
      </c>
      <c r="J388" s="54">
        <f t="shared" si="124"/>
        <v>6.8646232439335897E-3</v>
      </c>
      <c r="K388" s="50" t="s">
        <v>552</v>
      </c>
      <c r="L388" s="50" t="s">
        <v>102</v>
      </c>
      <c r="M388" s="55">
        <f t="shared" si="125"/>
        <v>6.0697674418604688</v>
      </c>
      <c r="N388" s="50">
        <v>0</v>
      </c>
      <c r="S388" s="151">
        <f t="shared" si="126"/>
        <v>0.17985312899106004</v>
      </c>
      <c r="T388" s="151">
        <f t="shared" si="127"/>
        <v>8.992656449553002E-2</v>
      </c>
      <c r="V388" s="393">
        <f t="shared" si="140"/>
        <v>0</v>
      </c>
      <c r="W388" s="393">
        <f t="shared" si="141"/>
        <v>0</v>
      </c>
      <c r="X388" s="53">
        <f t="shared" si="128"/>
        <v>0.17985312899106004</v>
      </c>
      <c r="Y388" s="53">
        <f t="shared" si="129"/>
        <v>0.21624230899106003</v>
      </c>
      <c r="Z388" s="53">
        <f t="shared" si="130"/>
        <v>8.992656449553002E-2</v>
      </c>
      <c r="AA388" s="53">
        <f t="shared" si="131"/>
        <v>0.10812115449553002</v>
      </c>
      <c r="AB388" s="50">
        <f t="shared" si="132"/>
        <v>1614</v>
      </c>
      <c r="AC388" s="50">
        <f t="shared" si="133"/>
        <v>2005</v>
      </c>
      <c r="AD388" s="50">
        <f t="shared" si="134"/>
        <v>7</v>
      </c>
      <c r="AE388" s="56">
        <f t="shared" si="135"/>
        <v>200507</v>
      </c>
      <c r="AF388" s="56">
        <f t="shared" si="136"/>
        <v>30</v>
      </c>
      <c r="AG388" s="58">
        <f t="shared" si="122"/>
        <v>0</v>
      </c>
      <c r="AH388" s="56">
        <f t="shared" si="137"/>
        <v>20</v>
      </c>
      <c r="AI388" s="53">
        <f t="shared" si="138"/>
        <v>0.19804771899106005</v>
      </c>
      <c r="AJ388" s="56">
        <f t="shared" si="139"/>
        <v>12.382999999999999</v>
      </c>
    </row>
    <row r="389" spans="1:36" x14ac:dyDescent="0.25">
      <c r="A389" s="50">
        <v>388</v>
      </c>
      <c r="B389" s="51">
        <v>38554</v>
      </c>
      <c r="C389" s="52" t="s">
        <v>1</v>
      </c>
      <c r="D389" s="50" t="s">
        <v>1223</v>
      </c>
      <c r="E389" s="50">
        <v>2.5499999999999998</v>
      </c>
      <c r="F389" s="50">
        <v>0</v>
      </c>
      <c r="G389" s="50">
        <v>27</v>
      </c>
      <c r="H389" s="50">
        <v>34</v>
      </c>
      <c r="I389" s="53">
        <f t="shared" si="123"/>
        <v>1.9143518518518518E-2</v>
      </c>
      <c r="J389" s="54">
        <f t="shared" si="124"/>
        <v>7.5072621641249096E-3</v>
      </c>
      <c r="K389" s="50" t="s">
        <v>552</v>
      </c>
      <c r="L389" s="50" t="s">
        <v>89</v>
      </c>
      <c r="M389" s="55">
        <f t="shared" si="125"/>
        <v>5.5501813784764247</v>
      </c>
      <c r="N389" s="50">
        <v>0</v>
      </c>
      <c r="S389" s="151">
        <f t="shared" si="126"/>
        <v>0.19669026870007264</v>
      </c>
      <c r="T389" s="151">
        <f t="shared" si="127"/>
        <v>9.834513435003632E-2</v>
      </c>
      <c r="V389" s="393">
        <f t="shared" si="140"/>
        <v>0</v>
      </c>
      <c r="W389" s="393">
        <f t="shared" si="141"/>
        <v>0</v>
      </c>
      <c r="X389" s="53">
        <f t="shared" si="128"/>
        <v>0.19669026870007264</v>
      </c>
      <c r="Y389" s="53">
        <f t="shared" si="129"/>
        <v>0.23307944870007261</v>
      </c>
      <c r="Z389" s="53">
        <f t="shared" si="130"/>
        <v>9.834513435003632E-2</v>
      </c>
      <c r="AA389" s="53">
        <f t="shared" si="131"/>
        <v>0.1165397243500363</v>
      </c>
      <c r="AB389" s="50">
        <f t="shared" si="132"/>
        <v>2382</v>
      </c>
      <c r="AC389" s="50">
        <f t="shared" si="133"/>
        <v>2005</v>
      </c>
      <c r="AD389" s="50">
        <f t="shared" si="134"/>
        <v>7</v>
      </c>
      <c r="AE389" s="56">
        <f t="shared" si="135"/>
        <v>200507</v>
      </c>
      <c r="AF389" s="56">
        <f t="shared" si="136"/>
        <v>30</v>
      </c>
      <c r="AG389" s="58">
        <f t="shared" si="122"/>
        <v>0</v>
      </c>
      <c r="AH389" s="56">
        <f t="shared" si="137"/>
        <v>21</v>
      </c>
      <c r="AI389" s="53">
        <f t="shared" si="138"/>
        <v>0.21488485870007262</v>
      </c>
      <c r="AJ389" s="56">
        <f t="shared" si="139"/>
        <v>10.888499999999999</v>
      </c>
    </row>
    <row r="390" spans="1:36" x14ac:dyDescent="0.25">
      <c r="A390" s="50">
        <v>389</v>
      </c>
      <c r="B390" s="51">
        <v>38555</v>
      </c>
      <c r="C390" s="52" t="s">
        <v>2</v>
      </c>
      <c r="D390" s="50" t="s">
        <v>1225</v>
      </c>
      <c r="E390" s="50">
        <v>0.5</v>
      </c>
      <c r="F390" s="50">
        <v>0</v>
      </c>
      <c r="G390" s="50">
        <v>19</v>
      </c>
      <c r="H390" s="50">
        <v>50</v>
      </c>
      <c r="I390" s="53">
        <f t="shared" si="123"/>
        <v>1.3773148148148147E-2</v>
      </c>
      <c r="J390" s="54">
        <f t="shared" si="124"/>
        <v>2.7546296296296294E-2</v>
      </c>
      <c r="K390" s="50" t="s">
        <v>10</v>
      </c>
      <c r="L390" s="50" t="s">
        <v>98</v>
      </c>
      <c r="M390" s="55">
        <f t="shared" si="125"/>
        <v>1.512605042016808</v>
      </c>
      <c r="N390" s="50">
        <v>0</v>
      </c>
      <c r="S390" s="151">
        <f t="shared" si="126"/>
        <v>6.6111111111111107E-2</v>
      </c>
      <c r="T390" s="151">
        <f t="shared" si="127"/>
        <v>3.3055555555555553E-2</v>
      </c>
      <c r="V390" s="393">
        <f t="shared" si="140"/>
        <v>0</v>
      </c>
      <c r="W390" s="393">
        <f t="shared" si="141"/>
        <v>0</v>
      </c>
      <c r="X390" s="53">
        <f t="shared" si="128"/>
        <v>0.72171296296296295</v>
      </c>
      <c r="Y390" s="53">
        <f t="shared" si="129"/>
        <v>0.75810214296296285</v>
      </c>
      <c r="Z390" s="53">
        <f t="shared" si="130"/>
        <v>0.36085648148148147</v>
      </c>
      <c r="AA390" s="53">
        <f t="shared" si="131"/>
        <v>0.37905107148148143</v>
      </c>
      <c r="AB390" s="50">
        <f t="shared" si="132"/>
        <v>3964</v>
      </c>
      <c r="AC390" s="50">
        <f t="shared" si="133"/>
        <v>2005</v>
      </c>
      <c r="AD390" s="50">
        <f t="shared" si="134"/>
        <v>7</v>
      </c>
      <c r="AE390" s="56">
        <f t="shared" si="135"/>
        <v>200507</v>
      </c>
      <c r="AF390" s="56">
        <f t="shared" si="136"/>
        <v>30</v>
      </c>
      <c r="AG390" s="58">
        <f t="shared" si="122"/>
        <v>0</v>
      </c>
      <c r="AH390" s="56">
        <f t="shared" si="137"/>
        <v>22</v>
      </c>
      <c r="AI390" s="53">
        <f t="shared" si="138"/>
        <v>0.73990755296296284</v>
      </c>
      <c r="AJ390" s="56">
        <f t="shared" si="139"/>
        <v>23.35</v>
      </c>
    </row>
    <row r="391" spans="1:36" x14ac:dyDescent="0.25">
      <c r="A391" s="50">
        <v>390</v>
      </c>
      <c r="B391" s="51">
        <v>38555</v>
      </c>
      <c r="C391" s="52" t="s">
        <v>2</v>
      </c>
      <c r="D391" s="50" t="s">
        <v>1224</v>
      </c>
      <c r="E391" s="50">
        <v>11</v>
      </c>
      <c r="F391" s="50">
        <v>0</v>
      </c>
      <c r="G391" s="50">
        <v>38</v>
      </c>
      <c r="H391" s="50">
        <v>50</v>
      </c>
      <c r="I391" s="53">
        <f t="shared" si="123"/>
        <v>2.6967592592592595E-2</v>
      </c>
      <c r="J391" s="54">
        <f t="shared" si="124"/>
        <v>2.4515993265993266E-3</v>
      </c>
      <c r="K391" s="50" t="s">
        <v>33</v>
      </c>
      <c r="L391" s="50" t="s">
        <v>99</v>
      </c>
      <c r="M391" s="55">
        <f t="shared" si="125"/>
        <v>16.995708154506449</v>
      </c>
      <c r="N391" s="50">
        <v>0</v>
      </c>
      <c r="S391" s="151">
        <f t="shared" si="126"/>
        <v>0.27457912457912459</v>
      </c>
      <c r="T391" s="151">
        <f t="shared" si="127"/>
        <v>0.13728956228956229</v>
      </c>
      <c r="V391" s="393">
        <f t="shared" si="140"/>
        <v>0</v>
      </c>
      <c r="W391" s="393">
        <f t="shared" si="141"/>
        <v>0</v>
      </c>
      <c r="X391" s="53">
        <f t="shared" si="128"/>
        <v>6.4231902356902362E-2</v>
      </c>
      <c r="Y391" s="53">
        <f t="shared" si="129"/>
        <v>0.10062108235690236</v>
      </c>
      <c r="Z391" s="53">
        <f t="shared" si="130"/>
        <v>3.2115951178451181E-2</v>
      </c>
      <c r="AA391" s="53">
        <f t="shared" si="131"/>
        <v>5.0310541178451178E-2</v>
      </c>
      <c r="AB391" s="50">
        <f t="shared" si="132"/>
        <v>378</v>
      </c>
      <c r="AC391" s="50">
        <f t="shared" si="133"/>
        <v>2005</v>
      </c>
      <c r="AD391" s="50">
        <f t="shared" si="134"/>
        <v>7</v>
      </c>
      <c r="AE391" s="56">
        <f t="shared" si="135"/>
        <v>200507</v>
      </c>
      <c r="AF391" s="56">
        <f t="shared" si="136"/>
        <v>30</v>
      </c>
      <c r="AG391" s="58">
        <f t="shared" si="122"/>
        <v>0</v>
      </c>
      <c r="AH391" s="56">
        <f t="shared" si="137"/>
        <v>22</v>
      </c>
      <c r="AI391" s="53">
        <f t="shared" si="138"/>
        <v>8.2426492356902359E-2</v>
      </c>
      <c r="AJ391" s="56">
        <f t="shared" si="139"/>
        <v>11</v>
      </c>
    </row>
    <row r="392" spans="1:36" x14ac:dyDescent="0.25">
      <c r="A392" s="50">
        <v>391</v>
      </c>
      <c r="B392" s="51">
        <v>38557</v>
      </c>
      <c r="C392" s="52" t="s">
        <v>0</v>
      </c>
      <c r="D392" s="50" t="s">
        <v>1224</v>
      </c>
      <c r="E392" s="50">
        <v>25</v>
      </c>
      <c r="F392" s="50">
        <v>1</v>
      </c>
      <c r="G392" s="50">
        <v>39</v>
      </c>
      <c r="H392" s="50">
        <v>35</v>
      </c>
      <c r="I392" s="53">
        <f t="shared" si="123"/>
        <v>6.9155092592592601E-2</v>
      </c>
      <c r="J392" s="54">
        <f t="shared" si="124"/>
        <v>2.7662037037037039E-3</v>
      </c>
      <c r="K392" s="50" t="s">
        <v>33</v>
      </c>
      <c r="L392" s="50" t="s">
        <v>41</v>
      </c>
      <c r="M392" s="55">
        <f t="shared" si="125"/>
        <v>15.062761506276161</v>
      </c>
      <c r="N392" s="50">
        <v>0</v>
      </c>
      <c r="S392" s="151">
        <f t="shared" si="126"/>
        <v>0.30981481481481482</v>
      </c>
      <c r="T392" s="151">
        <f t="shared" si="127"/>
        <v>0.15490740740740741</v>
      </c>
      <c r="V392" s="393">
        <f t="shared" si="140"/>
        <v>0</v>
      </c>
      <c r="W392" s="393">
        <f t="shared" si="141"/>
        <v>0</v>
      </c>
      <c r="X392" s="53">
        <f t="shared" si="128"/>
        <v>7.2474537037037046E-2</v>
      </c>
      <c r="Y392" s="53">
        <f t="shared" si="129"/>
        <v>0.10886371703703704</v>
      </c>
      <c r="Z392" s="53">
        <f t="shared" si="130"/>
        <v>3.6237268518518523E-2</v>
      </c>
      <c r="AA392" s="53">
        <f t="shared" si="131"/>
        <v>5.4431858518518519E-2</v>
      </c>
      <c r="AB392" s="50">
        <f t="shared" si="132"/>
        <v>582</v>
      </c>
      <c r="AC392" s="50">
        <f t="shared" si="133"/>
        <v>2005</v>
      </c>
      <c r="AD392" s="50">
        <f t="shared" si="134"/>
        <v>7</v>
      </c>
      <c r="AE392" s="56">
        <f t="shared" si="135"/>
        <v>200507</v>
      </c>
      <c r="AF392" s="56">
        <f t="shared" si="136"/>
        <v>31</v>
      </c>
      <c r="AG392" s="58">
        <f t="shared" si="122"/>
        <v>1</v>
      </c>
      <c r="AH392" s="56">
        <f t="shared" si="137"/>
        <v>24</v>
      </c>
      <c r="AI392" s="53">
        <f t="shared" si="138"/>
        <v>9.0669127037037042E-2</v>
      </c>
      <c r="AJ392" s="56">
        <f t="shared" si="139"/>
        <v>25</v>
      </c>
    </row>
    <row r="393" spans="1:36" x14ac:dyDescent="0.25">
      <c r="A393" s="50">
        <v>392</v>
      </c>
      <c r="B393" s="51">
        <v>38558</v>
      </c>
      <c r="C393" s="52" t="s">
        <v>3</v>
      </c>
      <c r="D393" s="50" t="s">
        <v>1225</v>
      </c>
      <c r="E393" s="50">
        <v>0.25</v>
      </c>
      <c r="F393" s="50">
        <v>0</v>
      </c>
      <c r="G393" s="50">
        <v>9</v>
      </c>
      <c r="H393" s="50">
        <v>21</v>
      </c>
      <c r="I393" s="53">
        <f t="shared" si="123"/>
        <v>6.4930555555555549E-3</v>
      </c>
      <c r="J393" s="54">
        <f t="shared" si="124"/>
        <v>2.5972222222222219E-2</v>
      </c>
      <c r="K393" s="50" t="s">
        <v>10</v>
      </c>
      <c r="L393" s="50" t="s">
        <v>75</v>
      </c>
      <c r="M393" s="55">
        <f t="shared" si="125"/>
        <v>1.6042780748663117</v>
      </c>
      <c r="N393" s="50">
        <v>0</v>
      </c>
      <c r="S393" s="151">
        <f t="shared" si="126"/>
        <v>6.2333333333333324E-2</v>
      </c>
      <c r="T393" s="151">
        <f t="shared" si="127"/>
        <v>3.1166666666666662E-2</v>
      </c>
      <c r="V393" s="393">
        <f t="shared" si="140"/>
        <v>0</v>
      </c>
      <c r="W393" s="393">
        <f t="shared" si="141"/>
        <v>0</v>
      </c>
      <c r="X393" s="53">
        <f t="shared" si="128"/>
        <v>0.68047222222222215</v>
      </c>
      <c r="Y393" s="53">
        <f t="shared" si="129"/>
        <v>0.71686140222222205</v>
      </c>
      <c r="Z393" s="53">
        <f t="shared" si="130"/>
        <v>0.34023611111111107</v>
      </c>
      <c r="AA393" s="53">
        <f t="shared" si="131"/>
        <v>0.35843070111111103</v>
      </c>
      <c r="AB393" s="50">
        <f t="shared" si="132"/>
        <v>3903</v>
      </c>
      <c r="AC393" s="50">
        <f t="shared" si="133"/>
        <v>2005</v>
      </c>
      <c r="AD393" s="50">
        <f t="shared" si="134"/>
        <v>7</v>
      </c>
      <c r="AE393" s="56">
        <f t="shared" si="135"/>
        <v>200507</v>
      </c>
      <c r="AF393" s="56">
        <f t="shared" si="136"/>
        <v>31</v>
      </c>
      <c r="AG393" s="58">
        <f t="shared" si="122"/>
        <v>0</v>
      </c>
      <c r="AH393" s="56">
        <f t="shared" si="137"/>
        <v>25</v>
      </c>
      <c r="AI393" s="53">
        <f t="shared" si="138"/>
        <v>0.69866681222222216</v>
      </c>
      <c r="AJ393" s="56">
        <f t="shared" si="139"/>
        <v>11.675000000000001</v>
      </c>
    </row>
    <row r="394" spans="1:36" x14ac:dyDescent="0.25">
      <c r="A394" s="50">
        <v>393</v>
      </c>
      <c r="B394" s="51">
        <v>38559</v>
      </c>
      <c r="C394" s="52" t="s">
        <v>4</v>
      </c>
      <c r="D394" s="50" t="s">
        <v>1223</v>
      </c>
      <c r="E394" s="50">
        <v>3</v>
      </c>
      <c r="F394" s="50">
        <v>0</v>
      </c>
      <c r="G394" s="50">
        <v>30</v>
      </c>
      <c r="H394" s="50">
        <v>24</v>
      </c>
      <c r="I394" s="53">
        <f t="shared" si="123"/>
        <v>2.1111111111111108E-2</v>
      </c>
      <c r="J394" s="54">
        <f t="shared" si="124"/>
        <v>7.0370370370370361E-3</v>
      </c>
      <c r="K394" s="50" t="s">
        <v>552</v>
      </c>
      <c r="L394" s="50" t="s">
        <v>17</v>
      </c>
      <c r="M394" s="55">
        <f t="shared" si="125"/>
        <v>5.9210526315789531</v>
      </c>
      <c r="N394" s="50">
        <v>0</v>
      </c>
      <c r="S394" s="151">
        <f t="shared" si="126"/>
        <v>0.18437037037037035</v>
      </c>
      <c r="T394" s="151">
        <f t="shared" si="127"/>
        <v>9.2185185185185176E-2</v>
      </c>
      <c r="V394" s="393">
        <f t="shared" si="140"/>
        <v>0</v>
      </c>
      <c r="W394" s="393">
        <f t="shared" si="141"/>
        <v>0</v>
      </c>
      <c r="X394" s="53">
        <f t="shared" si="128"/>
        <v>0.18437037037037035</v>
      </c>
      <c r="Y394" s="53">
        <f t="shared" si="129"/>
        <v>0.22075955037037034</v>
      </c>
      <c r="Z394" s="53">
        <f t="shared" si="130"/>
        <v>9.2185185185185176E-2</v>
      </c>
      <c r="AA394" s="53">
        <f t="shared" si="131"/>
        <v>0.11037977518518517</v>
      </c>
      <c r="AB394" s="50">
        <f t="shared" si="132"/>
        <v>1827</v>
      </c>
      <c r="AC394" s="50">
        <f t="shared" si="133"/>
        <v>2005</v>
      </c>
      <c r="AD394" s="50">
        <f t="shared" si="134"/>
        <v>7</v>
      </c>
      <c r="AE394" s="56">
        <f t="shared" si="135"/>
        <v>200507</v>
      </c>
      <c r="AF394" s="56">
        <f t="shared" si="136"/>
        <v>31</v>
      </c>
      <c r="AG394" s="58">
        <f t="shared" si="122"/>
        <v>0</v>
      </c>
      <c r="AH394" s="56">
        <f t="shared" si="137"/>
        <v>26</v>
      </c>
      <c r="AI394" s="53">
        <f t="shared" si="138"/>
        <v>0.20256496037037036</v>
      </c>
      <c r="AJ394" s="56">
        <f t="shared" si="139"/>
        <v>12.809999999999999</v>
      </c>
    </row>
    <row r="395" spans="1:36" x14ac:dyDescent="0.25">
      <c r="A395" s="50">
        <v>394</v>
      </c>
      <c r="B395" s="51">
        <v>38560</v>
      </c>
      <c r="C395" s="52" t="s">
        <v>6</v>
      </c>
      <c r="D395" s="50" t="s">
        <v>1223</v>
      </c>
      <c r="E395" s="50">
        <v>3</v>
      </c>
      <c r="F395" s="50">
        <v>0</v>
      </c>
      <c r="G395" s="50">
        <v>29</v>
      </c>
      <c r="H395" s="50">
        <v>18</v>
      </c>
      <c r="I395" s="53">
        <f t="shared" si="123"/>
        <v>2.0347222222222221E-2</v>
      </c>
      <c r="J395" s="54">
        <f t="shared" si="124"/>
        <v>6.7824074074074071E-3</v>
      </c>
      <c r="K395" s="50" t="s">
        <v>552</v>
      </c>
      <c r="L395" s="50" t="s">
        <v>17</v>
      </c>
      <c r="M395" s="55">
        <f t="shared" si="125"/>
        <v>6.1433447098976162</v>
      </c>
      <c r="N395" s="50">
        <v>0</v>
      </c>
      <c r="S395" s="151">
        <f t="shared" si="126"/>
        <v>0.17769907407407406</v>
      </c>
      <c r="T395" s="151">
        <f t="shared" si="127"/>
        <v>8.8849537037037032E-2</v>
      </c>
      <c r="V395" s="393">
        <f t="shared" si="140"/>
        <v>0</v>
      </c>
      <c r="W395" s="393">
        <f t="shared" si="141"/>
        <v>0</v>
      </c>
      <c r="X395" s="53">
        <f t="shared" si="128"/>
        <v>0.17769907407407406</v>
      </c>
      <c r="Y395" s="53">
        <f t="shared" si="129"/>
        <v>0.21408825407407406</v>
      </c>
      <c r="Z395" s="53">
        <f t="shared" si="130"/>
        <v>8.8849537037037032E-2</v>
      </c>
      <c r="AA395" s="53">
        <f t="shared" si="131"/>
        <v>0.10704412703703703</v>
      </c>
      <c r="AB395" s="50">
        <f t="shared" si="132"/>
        <v>1497</v>
      </c>
      <c r="AC395" s="50">
        <f t="shared" si="133"/>
        <v>2005</v>
      </c>
      <c r="AD395" s="50">
        <f t="shared" si="134"/>
        <v>7</v>
      </c>
      <c r="AE395" s="56">
        <f t="shared" si="135"/>
        <v>200507</v>
      </c>
      <c r="AF395" s="56">
        <f t="shared" si="136"/>
        <v>31</v>
      </c>
      <c r="AG395" s="58">
        <f t="shared" si="122"/>
        <v>0</v>
      </c>
      <c r="AH395" s="56">
        <f t="shared" si="137"/>
        <v>27</v>
      </c>
      <c r="AI395" s="53">
        <f t="shared" si="138"/>
        <v>0.19589366407407405</v>
      </c>
      <c r="AJ395" s="56">
        <f t="shared" si="139"/>
        <v>12.809999999999999</v>
      </c>
    </row>
    <row r="396" spans="1:36" x14ac:dyDescent="0.25">
      <c r="A396" s="50">
        <v>395</v>
      </c>
      <c r="B396" s="51">
        <v>38561</v>
      </c>
      <c r="C396" s="52" t="s">
        <v>1</v>
      </c>
      <c r="D396" s="50" t="s">
        <v>1225</v>
      </c>
      <c r="E396" s="50">
        <v>0.5</v>
      </c>
      <c r="F396" s="50">
        <v>0</v>
      </c>
      <c r="G396" s="50">
        <v>17</v>
      </c>
      <c r="H396" s="50">
        <v>40</v>
      </c>
      <c r="I396" s="53">
        <f t="shared" si="123"/>
        <v>1.2268518518518519E-2</v>
      </c>
      <c r="J396" s="54">
        <f t="shared" si="124"/>
        <v>2.4537037037037038E-2</v>
      </c>
      <c r="K396" s="50" t="s">
        <v>10</v>
      </c>
      <c r="L396" s="50" t="s">
        <v>100</v>
      </c>
      <c r="M396" s="55">
        <f t="shared" si="125"/>
        <v>1.698113207547171</v>
      </c>
      <c r="N396" s="50">
        <v>0</v>
      </c>
      <c r="S396" s="151">
        <f t="shared" si="126"/>
        <v>5.8888888888888886E-2</v>
      </c>
      <c r="T396" s="151">
        <f t="shared" si="127"/>
        <v>2.9444444444444443E-2</v>
      </c>
      <c r="V396" s="393">
        <f t="shared" si="140"/>
        <v>0</v>
      </c>
      <c r="W396" s="393">
        <f t="shared" si="141"/>
        <v>0</v>
      </c>
      <c r="X396" s="53">
        <f t="shared" si="128"/>
        <v>0.64287037037037043</v>
      </c>
      <c r="Y396" s="53">
        <f t="shared" si="129"/>
        <v>0.67925955037037034</v>
      </c>
      <c r="Z396" s="53">
        <f t="shared" si="130"/>
        <v>0.32143518518518521</v>
      </c>
      <c r="AA396" s="53">
        <f t="shared" si="131"/>
        <v>0.33962977518518517</v>
      </c>
      <c r="AB396" s="50">
        <f t="shared" si="132"/>
        <v>3809</v>
      </c>
      <c r="AC396" s="50">
        <f t="shared" si="133"/>
        <v>2005</v>
      </c>
      <c r="AD396" s="50">
        <f t="shared" si="134"/>
        <v>7</v>
      </c>
      <c r="AE396" s="56">
        <f t="shared" si="135"/>
        <v>200507</v>
      </c>
      <c r="AF396" s="56">
        <f t="shared" si="136"/>
        <v>31</v>
      </c>
      <c r="AG396" s="58">
        <f t="shared" si="122"/>
        <v>0</v>
      </c>
      <c r="AH396" s="56">
        <f t="shared" si="137"/>
        <v>28</v>
      </c>
      <c r="AI396" s="53">
        <f t="shared" si="138"/>
        <v>0.66106496037037044</v>
      </c>
      <c r="AJ396" s="56">
        <f t="shared" si="139"/>
        <v>23.35</v>
      </c>
    </row>
    <row r="397" spans="1:36" x14ac:dyDescent="0.25">
      <c r="A397" s="50">
        <v>396</v>
      </c>
      <c r="B397" s="51">
        <v>38563</v>
      </c>
      <c r="C397" s="52" t="s">
        <v>5</v>
      </c>
      <c r="D397" s="50" t="s">
        <v>1224</v>
      </c>
      <c r="E397" s="50">
        <v>45</v>
      </c>
      <c r="F397" s="50">
        <v>3</v>
      </c>
      <c r="G397" s="50">
        <v>4</v>
      </c>
      <c r="H397" s="50">
        <v>10</v>
      </c>
      <c r="I397" s="53">
        <f t="shared" si="123"/>
        <v>0.12789351851851852</v>
      </c>
      <c r="J397" s="54">
        <f t="shared" si="124"/>
        <v>2.8420781893004113E-3</v>
      </c>
      <c r="K397" s="50" t="s">
        <v>33</v>
      </c>
      <c r="L397" s="50" t="s">
        <v>101</v>
      </c>
      <c r="M397" s="55">
        <f t="shared" si="125"/>
        <v>14.660633484162908</v>
      </c>
      <c r="N397" s="50">
        <v>0</v>
      </c>
      <c r="S397" s="151">
        <f t="shared" si="126"/>
        <v>0.31831275720164609</v>
      </c>
      <c r="T397" s="151">
        <f t="shared" si="127"/>
        <v>0.15915637860082305</v>
      </c>
      <c r="V397" s="393">
        <f t="shared" si="140"/>
        <v>0</v>
      </c>
      <c r="W397" s="393">
        <f t="shared" si="141"/>
        <v>0</v>
      </c>
      <c r="X397" s="53">
        <f t="shared" si="128"/>
        <v>7.4462448559670769E-2</v>
      </c>
      <c r="Y397" s="53">
        <f t="shared" si="129"/>
        <v>0.11085162855967076</v>
      </c>
      <c r="Z397" s="53">
        <f t="shared" si="130"/>
        <v>3.7231224279835384E-2</v>
      </c>
      <c r="AA397" s="53">
        <f t="shared" si="131"/>
        <v>5.5425814279835381E-2</v>
      </c>
      <c r="AB397" s="50">
        <f t="shared" si="132"/>
        <v>653</v>
      </c>
      <c r="AC397" s="50">
        <f t="shared" si="133"/>
        <v>2005</v>
      </c>
      <c r="AD397" s="50">
        <f t="shared" si="134"/>
        <v>7</v>
      </c>
      <c r="AE397" s="56">
        <f t="shared" si="135"/>
        <v>200507</v>
      </c>
      <c r="AF397" s="56">
        <f t="shared" si="136"/>
        <v>31</v>
      </c>
      <c r="AG397" s="58">
        <f t="shared" si="122"/>
        <v>1</v>
      </c>
      <c r="AH397" s="56">
        <f t="shared" si="137"/>
        <v>30</v>
      </c>
      <c r="AI397" s="53">
        <f t="shared" si="138"/>
        <v>9.2657038559670765E-2</v>
      </c>
      <c r="AJ397" s="56">
        <f t="shared" si="139"/>
        <v>45</v>
      </c>
    </row>
    <row r="398" spans="1:36" x14ac:dyDescent="0.25">
      <c r="A398" s="50">
        <v>397</v>
      </c>
      <c r="B398" s="51">
        <v>38564</v>
      </c>
      <c r="C398" s="52" t="s">
        <v>0</v>
      </c>
      <c r="D398" s="50" t="s">
        <v>687</v>
      </c>
      <c r="E398" s="50">
        <v>2.5</v>
      </c>
      <c r="F398" s="50">
        <v>0</v>
      </c>
      <c r="G398" s="50">
        <v>50</v>
      </c>
      <c r="H398" s="50">
        <v>1</v>
      </c>
      <c r="I398" s="53">
        <f t="shared" si="123"/>
        <v>3.4733796296296297E-2</v>
      </c>
      <c r="J398" s="54">
        <f t="shared" si="124"/>
        <v>1.3893518518518519E-2</v>
      </c>
      <c r="K398" s="50" t="s">
        <v>550</v>
      </c>
      <c r="L398" s="50" t="s">
        <v>85</v>
      </c>
      <c r="M398" s="55">
        <f t="shared" si="125"/>
        <v>2.9990003332222614</v>
      </c>
      <c r="N398" s="50">
        <v>0</v>
      </c>
      <c r="S398" s="151">
        <f t="shared" si="126"/>
        <v>0</v>
      </c>
      <c r="T398" s="151">
        <f t="shared" si="127"/>
        <v>0</v>
      </c>
      <c r="V398" s="393">
        <f t="shared" si="140"/>
        <v>0</v>
      </c>
      <c r="W398" s="393">
        <f t="shared" si="141"/>
        <v>0</v>
      </c>
      <c r="X398" s="53">
        <f t="shared" si="128"/>
        <v>0.36401018518518519</v>
      </c>
      <c r="Y398" s="53">
        <f t="shared" si="129"/>
        <v>0.40039936518518521</v>
      </c>
      <c r="Z398" s="53">
        <f t="shared" si="130"/>
        <v>0.18200509259259259</v>
      </c>
      <c r="AA398" s="53">
        <f t="shared" si="131"/>
        <v>0.2001996825925926</v>
      </c>
      <c r="AB398" s="50">
        <f t="shared" si="132"/>
        <v>3598</v>
      </c>
      <c r="AC398" s="50">
        <f t="shared" si="133"/>
        <v>2005</v>
      </c>
      <c r="AD398" s="50">
        <f t="shared" si="134"/>
        <v>7</v>
      </c>
      <c r="AE398" s="56">
        <f t="shared" si="135"/>
        <v>200507</v>
      </c>
      <c r="AF398" s="56">
        <f t="shared" si="136"/>
        <v>32</v>
      </c>
      <c r="AG398" s="58">
        <f t="shared" si="122"/>
        <v>0</v>
      </c>
      <c r="AH398" s="56">
        <f t="shared" si="137"/>
        <v>31</v>
      </c>
      <c r="AI398" s="53">
        <f t="shared" si="138"/>
        <v>0.3822047751851852</v>
      </c>
      <c r="AJ398" s="56">
        <f t="shared" si="139"/>
        <v>0</v>
      </c>
    </row>
    <row r="399" spans="1:36" x14ac:dyDescent="0.25">
      <c r="A399" s="50">
        <v>398</v>
      </c>
      <c r="B399" s="51">
        <v>38566</v>
      </c>
      <c r="C399" s="52" t="s">
        <v>4</v>
      </c>
      <c r="D399" s="50" t="s">
        <v>1223</v>
      </c>
      <c r="E399" s="50">
        <v>2.9</v>
      </c>
      <c r="F399" s="50">
        <v>0</v>
      </c>
      <c r="G399" s="50">
        <v>29</v>
      </c>
      <c r="H399" s="50">
        <v>42</v>
      </c>
      <c r="I399" s="53">
        <f t="shared" si="123"/>
        <v>2.0625000000000001E-2</v>
      </c>
      <c r="J399" s="54">
        <f t="shared" si="124"/>
        <v>7.1120689655172417E-3</v>
      </c>
      <c r="K399" s="50" t="s">
        <v>552</v>
      </c>
      <c r="L399" s="50" t="s">
        <v>102</v>
      </c>
      <c r="M399" s="55">
        <f t="shared" si="125"/>
        <v>5.8585858585858626</v>
      </c>
      <c r="N399" s="50">
        <v>0</v>
      </c>
      <c r="S399" s="151">
        <f t="shared" si="126"/>
        <v>0.18633620689655173</v>
      </c>
      <c r="T399" s="151">
        <f t="shared" si="127"/>
        <v>9.3168103448275863E-2</v>
      </c>
      <c r="V399" s="393">
        <f t="shared" si="140"/>
        <v>0</v>
      </c>
      <c r="W399" s="393">
        <f t="shared" si="141"/>
        <v>0</v>
      </c>
      <c r="X399" s="53">
        <f t="shared" si="128"/>
        <v>0.18633620689655173</v>
      </c>
      <c r="Y399" s="53">
        <f t="shared" si="129"/>
        <v>0.22272538689655172</v>
      </c>
      <c r="Z399" s="53">
        <f t="shared" si="130"/>
        <v>9.3168103448275863E-2</v>
      </c>
      <c r="AA399" s="53">
        <f t="shared" si="131"/>
        <v>0.11136269344827586</v>
      </c>
      <c r="AB399" s="50">
        <f t="shared" si="132"/>
        <v>1928</v>
      </c>
      <c r="AC399" s="50">
        <f t="shared" si="133"/>
        <v>2005</v>
      </c>
      <c r="AD399" s="50">
        <f t="shared" si="134"/>
        <v>8</v>
      </c>
      <c r="AE399" s="56">
        <f t="shared" si="135"/>
        <v>200508</v>
      </c>
      <c r="AF399" s="56">
        <f t="shared" si="136"/>
        <v>32</v>
      </c>
      <c r="AG399" s="58">
        <f t="shared" si="122"/>
        <v>1</v>
      </c>
      <c r="AH399" s="56">
        <f t="shared" si="137"/>
        <v>2</v>
      </c>
      <c r="AI399" s="53">
        <f t="shared" si="138"/>
        <v>0.20453079689655174</v>
      </c>
      <c r="AJ399" s="56">
        <f t="shared" si="139"/>
        <v>12.382999999999999</v>
      </c>
    </row>
    <row r="400" spans="1:36" x14ac:dyDescent="0.25">
      <c r="A400" s="50">
        <v>399</v>
      </c>
      <c r="B400" s="51">
        <v>38568</v>
      </c>
      <c r="C400" s="52" t="s">
        <v>1</v>
      </c>
      <c r="D400" s="50" t="s">
        <v>1223</v>
      </c>
      <c r="E400" s="50">
        <v>1.5</v>
      </c>
      <c r="F400" s="50">
        <v>0</v>
      </c>
      <c r="G400" s="50">
        <v>15</v>
      </c>
      <c r="H400" s="50">
        <v>0</v>
      </c>
      <c r="I400" s="53">
        <f t="shared" si="123"/>
        <v>1.0416666666666666E-2</v>
      </c>
      <c r="J400" s="54">
        <f t="shared" si="124"/>
        <v>6.9444444444444441E-3</v>
      </c>
      <c r="K400" s="50" t="s">
        <v>552</v>
      </c>
      <c r="L400" s="50" t="s">
        <v>17</v>
      </c>
      <c r="M400" s="55">
        <f t="shared" si="125"/>
        <v>6.0000000000000053</v>
      </c>
      <c r="N400" s="50">
        <v>0</v>
      </c>
      <c r="S400" s="151">
        <f t="shared" si="126"/>
        <v>0.18194444444444444</v>
      </c>
      <c r="T400" s="151">
        <f t="shared" si="127"/>
        <v>9.0972222222222218E-2</v>
      </c>
      <c r="V400" s="393">
        <f t="shared" si="140"/>
        <v>0</v>
      </c>
      <c r="W400" s="393">
        <f t="shared" si="141"/>
        <v>0</v>
      </c>
      <c r="X400" s="53">
        <f t="shared" si="128"/>
        <v>0.18194444444444444</v>
      </c>
      <c r="Y400" s="53">
        <f t="shared" si="129"/>
        <v>0.21833362444444443</v>
      </c>
      <c r="Z400" s="53">
        <f t="shared" si="130"/>
        <v>9.0972222222222218E-2</v>
      </c>
      <c r="AA400" s="53">
        <f t="shared" si="131"/>
        <v>0.10916681222222221</v>
      </c>
      <c r="AB400" s="50">
        <f t="shared" si="132"/>
        <v>1699</v>
      </c>
      <c r="AC400" s="50">
        <f t="shared" si="133"/>
        <v>2005</v>
      </c>
      <c r="AD400" s="50">
        <f t="shared" si="134"/>
        <v>8</v>
      </c>
      <c r="AE400" s="56">
        <f t="shared" si="135"/>
        <v>200508</v>
      </c>
      <c r="AF400" s="56">
        <f t="shared" si="136"/>
        <v>32</v>
      </c>
      <c r="AG400" s="58">
        <f t="shared" si="122"/>
        <v>1</v>
      </c>
      <c r="AH400" s="56">
        <f t="shared" si="137"/>
        <v>4</v>
      </c>
      <c r="AI400" s="53">
        <f t="shared" si="138"/>
        <v>0.20013903444444442</v>
      </c>
      <c r="AJ400" s="56">
        <f t="shared" si="139"/>
        <v>6.4049999999999994</v>
      </c>
    </row>
    <row r="401" spans="1:36" x14ac:dyDescent="0.25">
      <c r="A401" s="50">
        <v>400</v>
      </c>
      <c r="B401" s="51">
        <v>38569</v>
      </c>
      <c r="C401" s="52" t="s">
        <v>2</v>
      </c>
      <c r="D401" s="50" t="s">
        <v>1225</v>
      </c>
      <c r="E401" s="50">
        <v>0.5</v>
      </c>
      <c r="F401" s="50">
        <v>0</v>
      </c>
      <c r="G401" s="50">
        <v>18</v>
      </c>
      <c r="H401" s="50">
        <v>21</v>
      </c>
      <c r="I401" s="53">
        <f t="shared" si="123"/>
        <v>1.2743055555555556E-2</v>
      </c>
      <c r="J401" s="54">
        <f t="shared" si="124"/>
        <v>2.5486111111111112E-2</v>
      </c>
      <c r="K401" s="50" t="s">
        <v>103</v>
      </c>
      <c r="L401" s="50" t="s">
        <v>104</v>
      </c>
      <c r="M401" s="55">
        <f t="shared" si="125"/>
        <v>1.6348773841961866</v>
      </c>
      <c r="N401" s="50">
        <v>0</v>
      </c>
      <c r="S401" s="151">
        <f t="shared" si="126"/>
        <v>6.1166666666666668E-2</v>
      </c>
      <c r="T401" s="151">
        <f t="shared" si="127"/>
        <v>3.0583333333333334E-2</v>
      </c>
      <c r="V401" s="393">
        <f t="shared" si="140"/>
        <v>0</v>
      </c>
      <c r="W401" s="393">
        <f t="shared" si="141"/>
        <v>0</v>
      </c>
      <c r="X401" s="53">
        <f t="shared" si="128"/>
        <v>0.66773611111111109</v>
      </c>
      <c r="Y401" s="53">
        <f t="shared" si="129"/>
        <v>0.70412529111111111</v>
      </c>
      <c r="Z401" s="53">
        <f t="shared" si="130"/>
        <v>0.33386805555555554</v>
      </c>
      <c r="AA401" s="53">
        <f t="shared" si="131"/>
        <v>0.35206264555555555</v>
      </c>
      <c r="AB401" s="50">
        <f t="shared" si="132"/>
        <v>3882</v>
      </c>
      <c r="AC401" s="50">
        <f t="shared" si="133"/>
        <v>2005</v>
      </c>
      <c r="AD401" s="50">
        <f t="shared" si="134"/>
        <v>8</v>
      </c>
      <c r="AE401" s="56">
        <f t="shared" si="135"/>
        <v>200508</v>
      </c>
      <c r="AF401" s="56">
        <f t="shared" si="136"/>
        <v>32</v>
      </c>
      <c r="AG401" s="58">
        <f t="shared" si="122"/>
        <v>0</v>
      </c>
      <c r="AH401" s="56">
        <f t="shared" si="137"/>
        <v>5</v>
      </c>
      <c r="AI401" s="53">
        <f t="shared" si="138"/>
        <v>0.6859307011111111</v>
      </c>
      <c r="AJ401" s="56">
        <f t="shared" si="139"/>
        <v>23.35</v>
      </c>
    </row>
    <row r="402" spans="1:36" x14ac:dyDescent="0.25">
      <c r="A402" s="50">
        <v>401</v>
      </c>
      <c r="B402" s="51">
        <v>38569</v>
      </c>
      <c r="C402" s="52" t="s">
        <v>2</v>
      </c>
      <c r="D402" s="50" t="s">
        <v>1224</v>
      </c>
      <c r="E402" s="50">
        <v>10</v>
      </c>
      <c r="F402" s="50">
        <v>0</v>
      </c>
      <c r="G402" s="50">
        <v>33</v>
      </c>
      <c r="H402" s="50">
        <v>58</v>
      </c>
      <c r="I402" s="53">
        <f t="shared" si="123"/>
        <v>2.3587962962962963E-2</v>
      </c>
      <c r="J402" s="54">
        <f t="shared" si="124"/>
        <v>2.3587962962962963E-3</v>
      </c>
      <c r="K402" s="50" t="s">
        <v>33</v>
      </c>
      <c r="L402" s="50" t="s">
        <v>106</v>
      </c>
      <c r="M402" s="55">
        <f t="shared" si="125"/>
        <v>17.664376840039267</v>
      </c>
      <c r="N402" s="50">
        <v>0</v>
      </c>
      <c r="S402" s="151">
        <f t="shared" si="126"/>
        <v>0.26418518518518519</v>
      </c>
      <c r="T402" s="151">
        <f t="shared" si="127"/>
        <v>0.13209259259259259</v>
      </c>
      <c r="V402" s="393">
        <f t="shared" si="140"/>
        <v>0</v>
      </c>
      <c r="W402" s="393">
        <f t="shared" si="141"/>
        <v>0</v>
      </c>
      <c r="X402" s="53">
        <f t="shared" si="128"/>
        <v>6.180046296296296E-2</v>
      </c>
      <c r="Y402" s="53">
        <f t="shared" si="129"/>
        <v>9.8189642962962967E-2</v>
      </c>
      <c r="Z402" s="53">
        <f t="shared" si="130"/>
        <v>3.090023148148148E-2</v>
      </c>
      <c r="AA402" s="53">
        <f t="shared" si="131"/>
        <v>4.9094821481481483E-2</v>
      </c>
      <c r="AB402" s="50">
        <f t="shared" si="132"/>
        <v>324</v>
      </c>
      <c r="AC402" s="50">
        <f t="shared" si="133"/>
        <v>2005</v>
      </c>
      <c r="AD402" s="50">
        <f t="shared" si="134"/>
        <v>8</v>
      </c>
      <c r="AE402" s="56">
        <f t="shared" si="135"/>
        <v>200508</v>
      </c>
      <c r="AF402" s="56">
        <f t="shared" si="136"/>
        <v>32</v>
      </c>
      <c r="AG402" s="58">
        <f t="shared" si="122"/>
        <v>0</v>
      </c>
      <c r="AH402" s="56">
        <f t="shared" si="137"/>
        <v>5</v>
      </c>
      <c r="AI402" s="53">
        <f t="shared" si="138"/>
        <v>7.999505296296297E-2</v>
      </c>
      <c r="AJ402" s="56">
        <f t="shared" si="139"/>
        <v>10</v>
      </c>
    </row>
    <row r="403" spans="1:36" x14ac:dyDescent="0.25">
      <c r="A403" s="50">
        <v>402</v>
      </c>
      <c r="B403" s="51">
        <v>38569</v>
      </c>
      <c r="C403" s="52" t="s">
        <v>2</v>
      </c>
      <c r="D403" s="50" t="s">
        <v>1223</v>
      </c>
      <c r="E403" s="50">
        <v>3.1</v>
      </c>
      <c r="F403" s="50">
        <v>0</v>
      </c>
      <c r="G403" s="50">
        <v>34</v>
      </c>
      <c r="H403" s="50">
        <v>35</v>
      </c>
      <c r="I403" s="53">
        <f t="shared" si="123"/>
        <v>2.4016203703703706E-2</v>
      </c>
      <c r="J403" s="54">
        <f t="shared" si="124"/>
        <v>7.7471624850657117E-3</v>
      </c>
      <c r="K403" s="50" t="s">
        <v>550</v>
      </c>
      <c r="L403" s="50" t="s">
        <v>105</v>
      </c>
      <c r="M403" s="55">
        <f t="shared" si="125"/>
        <v>5.3783132530120517</v>
      </c>
      <c r="N403" s="50">
        <v>0</v>
      </c>
      <c r="S403" s="151">
        <f t="shared" si="126"/>
        <v>0.20297565710872165</v>
      </c>
      <c r="T403" s="151">
        <f t="shared" si="127"/>
        <v>0.10148782855436082</v>
      </c>
      <c r="V403" s="393">
        <f t="shared" si="140"/>
        <v>0</v>
      </c>
      <c r="W403" s="393">
        <f t="shared" si="141"/>
        <v>0</v>
      </c>
      <c r="X403" s="53">
        <f t="shared" si="128"/>
        <v>0.20297565710872165</v>
      </c>
      <c r="Y403" s="53">
        <f t="shared" si="129"/>
        <v>0.23936483710872164</v>
      </c>
      <c r="Z403" s="53">
        <f t="shared" si="130"/>
        <v>0.10148782855436082</v>
      </c>
      <c r="AA403" s="53">
        <f t="shared" si="131"/>
        <v>0.11968241855436082</v>
      </c>
      <c r="AB403" s="50">
        <f t="shared" si="132"/>
        <v>2615</v>
      </c>
      <c r="AC403" s="50">
        <f t="shared" si="133"/>
        <v>2005</v>
      </c>
      <c r="AD403" s="50">
        <f t="shared" si="134"/>
        <v>8</v>
      </c>
      <c r="AE403" s="56">
        <f t="shared" si="135"/>
        <v>200508</v>
      </c>
      <c r="AF403" s="56">
        <f t="shared" si="136"/>
        <v>32</v>
      </c>
      <c r="AG403" s="58">
        <f t="shared" si="122"/>
        <v>0</v>
      </c>
      <c r="AH403" s="56">
        <f t="shared" si="137"/>
        <v>5</v>
      </c>
      <c r="AI403" s="53">
        <f t="shared" si="138"/>
        <v>0.22117024710872163</v>
      </c>
      <c r="AJ403" s="56">
        <f t="shared" si="139"/>
        <v>13.236999999999998</v>
      </c>
    </row>
    <row r="404" spans="1:36" x14ac:dyDescent="0.25">
      <c r="A404" s="50">
        <v>403</v>
      </c>
      <c r="B404" s="51">
        <v>38571</v>
      </c>
      <c r="C404" s="52" t="s">
        <v>0</v>
      </c>
      <c r="D404" s="50" t="s">
        <v>1224</v>
      </c>
      <c r="E404" s="50">
        <v>10.5</v>
      </c>
      <c r="F404" s="50">
        <v>0</v>
      </c>
      <c r="G404" s="50">
        <v>42</v>
      </c>
      <c r="H404" s="50">
        <v>30</v>
      </c>
      <c r="I404" s="53">
        <f t="shared" si="123"/>
        <v>2.9513888888888892E-2</v>
      </c>
      <c r="J404" s="54">
        <f t="shared" si="124"/>
        <v>2.8108465608465611E-3</v>
      </c>
      <c r="K404" s="50" t="s">
        <v>33</v>
      </c>
      <c r="L404" s="50" t="s">
        <v>29</v>
      </c>
      <c r="M404" s="55">
        <f t="shared" si="125"/>
        <v>14.823529411764715</v>
      </c>
      <c r="N404" s="50">
        <v>0</v>
      </c>
      <c r="S404" s="151">
        <f t="shared" si="126"/>
        <v>0.31481481481481483</v>
      </c>
      <c r="T404" s="151">
        <f t="shared" si="127"/>
        <v>0.15740740740740741</v>
      </c>
      <c r="V404" s="393">
        <f t="shared" si="140"/>
        <v>0</v>
      </c>
      <c r="W404" s="393">
        <f t="shared" si="141"/>
        <v>0</v>
      </c>
      <c r="X404" s="53">
        <f t="shared" si="128"/>
        <v>7.3644179894179901E-2</v>
      </c>
      <c r="Y404" s="53">
        <f t="shared" si="129"/>
        <v>0.11003335989417989</v>
      </c>
      <c r="Z404" s="53">
        <f t="shared" si="130"/>
        <v>3.682208994708995E-2</v>
      </c>
      <c r="AA404" s="53">
        <f t="shared" si="131"/>
        <v>5.5016679947089947E-2</v>
      </c>
      <c r="AB404" s="50">
        <f t="shared" si="132"/>
        <v>638</v>
      </c>
      <c r="AC404" s="50">
        <f t="shared" si="133"/>
        <v>2005</v>
      </c>
      <c r="AD404" s="50">
        <f t="shared" si="134"/>
        <v>8</v>
      </c>
      <c r="AE404" s="56">
        <f t="shared" si="135"/>
        <v>200508</v>
      </c>
      <c r="AF404" s="56">
        <f t="shared" si="136"/>
        <v>33</v>
      </c>
      <c r="AG404" s="58">
        <f t="shared" si="122"/>
        <v>1</v>
      </c>
      <c r="AH404" s="56">
        <f t="shared" si="137"/>
        <v>7</v>
      </c>
      <c r="AI404" s="53">
        <f t="shared" si="138"/>
        <v>9.1838769894179897E-2</v>
      </c>
      <c r="AJ404" s="56">
        <f t="shared" si="139"/>
        <v>10.5</v>
      </c>
    </row>
    <row r="405" spans="1:36" x14ac:dyDescent="0.25">
      <c r="A405" s="50">
        <v>404</v>
      </c>
      <c r="B405" s="51">
        <v>38571</v>
      </c>
      <c r="C405" s="52" t="s">
        <v>0</v>
      </c>
      <c r="D405" s="50" t="s">
        <v>687</v>
      </c>
      <c r="E405" s="50">
        <v>1.6</v>
      </c>
      <c r="F405" s="50">
        <v>0</v>
      </c>
      <c r="G405" s="50">
        <v>35</v>
      </c>
      <c r="H405" s="50">
        <v>0</v>
      </c>
      <c r="I405" s="53">
        <f t="shared" si="123"/>
        <v>2.4305555555555556E-2</v>
      </c>
      <c r="J405" s="54">
        <f t="shared" si="124"/>
        <v>1.5190972222222222E-2</v>
      </c>
      <c r="K405" s="50" t="s">
        <v>552</v>
      </c>
      <c r="L405" s="50" t="s">
        <v>85</v>
      </c>
      <c r="M405" s="55">
        <f t="shared" si="125"/>
        <v>2.7428571428571451</v>
      </c>
      <c r="N405" s="50">
        <v>0</v>
      </c>
      <c r="S405" s="151">
        <f t="shared" si="126"/>
        <v>0</v>
      </c>
      <c r="T405" s="151">
        <f t="shared" si="127"/>
        <v>0</v>
      </c>
      <c r="V405" s="393">
        <f t="shared" si="140"/>
        <v>0</v>
      </c>
      <c r="W405" s="393">
        <f t="shared" si="141"/>
        <v>0</v>
      </c>
      <c r="X405" s="53">
        <f t="shared" si="128"/>
        <v>0.39800347222222221</v>
      </c>
      <c r="Y405" s="53">
        <f t="shared" si="129"/>
        <v>0.43439265222222223</v>
      </c>
      <c r="Z405" s="53">
        <f t="shared" si="130"/>
        <v>0.1990017361111111</v>
      </c>
      <c r="AA405" s="53">
        <f t="shared" si="131"/>
        <v>0.21719632611111112</v>
      </c>
      <c r="AB405" s="50">
        <f t="shared" si="132"/>
        <v>3602</v>
      </c>
      <c r="AC405" s="50">
        <f t="shared" si="133"/>
        <v>2005</v>
      </c>
      <c r="AD405" s="50">
        <f t="shared" si="134"/>
        <v>8</v>
      </c>
      <c r="AE405" s="56">
        <f t="shared" si="135"/>
        <v>200508</v>
      </c>
      <c r="AF405" s="56">
        <f t="shared" si="136"/>
        <v>33</v>
      </c>
      <c r="AG405" s="58">
        <f t="shared" si="122"/>
        <v>0</v>
      </c>
      <c r="AH405" s="56">
        <f t="shared" si="137"/>
        <v>7</v>
      </c>
      <c r="AI405" s="53">
        <f t="shared" si="138"/>
        <v>0.41619806222222222</v>
      </c>
      <c r="AJ405" s="56">
        <f t="shared" si="139"/>
        <v>0</v>
      </c>
    </row>
    <row r="406" spans="1:36" x14ac:dyDescent="0.25">
      <c r="A406" s="50">
        <v>405</v>
      </c>
      <c r="B406" s="51">
        <v>38573</v>
      </c>
      <c r="C406" s="52" t="s">
        <v>4</v>
      </c>
      <c r="D406" s="50" t="s">
        <v>1223</v>
      </c>
      <c r="E406" s="50">
        <v>2.5</v>
      </c>
      <c r="F406" s="50">
        <v>0</v>
      </c>
      <c r="G406" s="50">
        <v>27</v>
      </c>
      <c r="H406" s="50">
        <v>0</v>
      </c>
      <c r="I406" s="53">
        <f t="shared" si="123"/>
        <v>1.8749999999999999E-2</v>
      </c>
      <c r="J406" s="54">
        <f t="shared" si="124"/>
        <v>7.4999999999999997E-3</v>
      </c>
      <c r="K406" s="50" t="s">
        <v>552</v>
      </c>
      <c r="L406" s="50" t="s">
        <v>17</v>
      </c>
      <c r="M406" s="55">
        <f t="shared" si="125"/>
        <v>5.5555555555555598</v>
      </c>
      <c r="N406" s="50">
        <v>0</v>
      </c>
      <c r="S406" s="151">
        <f t="shared" si="126"/>
        <v>0.19649999999999998</v>
      </c>
      <c r="T406" s="151">
        <f t="shared" si="127"/>
        <v>9.824999999999999E-2</v>
      </c>
      <c r="V406" s="393">
        <f t="shared" si="140"/>
        <v>0</v>
      </c>
      <c r="W406" s="393">
        <f t="shared" si="141"/>
        <v>0</v>
      </c>
      <c r="X406" s="53">
        <f t="shared" si="128"/>
        <v>0.19649999999999998</v>
      </c>
      <c r="Y406" s="53">
        <f t="shared" si="129"/>
        <v>0.23288918</v>
      </c>
      <c r="Z406" s="53">
        <f t="shared" si="130"/>
        <v>9.824999999999999E-2</v>
      </c>
      <c r="AA406" s="53">
        <f t="shared" si="131"/>
        <v>0.11644459</v>
      </c>
      <c r="AB406" s="50">
        <f t="shared" si="132"/>
        <v>2374</v>
      </c>
      <c r="AC406" s="50">
        <f t="shared" si="133"/>
        <v>2005</v>
      </c>
      <c r="AD406" s="50">
        <f t="shared" si="134"/>
        <v>8</v>
      </c>
      <c r="AE406" s="56">
        <f t="shared" si="135"/>
        <v>200508</v>
      </c>
      <c r="AF406" s="56">
        <f t="shared" si="136"/>
        <v>33</v>
      </c>
      <c r="AG406" s="58">
        <f t="shared" si="122"/>
        <v>1</v>
      </c>
      <c r="AH406" s="56">
        <f t="shared" si="137"/>
        <v>9</v>
      </c>
      <c r="AI406" s="53">
        <f t="shared" si="138"/>
        <v>0.21469458999999999</v>
      </c>
      <c r="AJ406" s="56">
        <f t="shared" si="139"/>
        <v>10.674999999999999</v>
      </c>
    </row>
    <row r="407" spans="1:36" x14ac:dyDescent="0.25">
      <c r="A407" s="50">
        <v>406</v>
      </c>
      <c r="B407" s="51">
        <v>38574</v>
      </c>
      <c r="C407" s="52" t="s">
        <v>6</v>
      </c>
      <c r="D407" s="50" t="s">
        <v>1223</v>
      </c>
      <c r="E407" s="50">
        <v>2.9</v>
      </c>
      <c r="F407" s="50">
        <v>0</v>
      </c>
      <c r="G407" s="50">
        <v>29</v>
      </c>
      <c r="H407" s="50">
        <v>30</v>
      </c>
      <c r="I407" s="53">
        <f t="shared" si="123"/>
        <v>2.0486111111111111E-2</v>
      </c>
      <c r="J407" s="54">
        <f t="shared" si="124"/>
        <v>7.0641762452107286E-3</v>
      </c>
      <c r="K407" s="50" t="s">
        <v>552</v>
      </c>
      <c r="L407" s="50" t="s">
        <v>102</v>
      </c>
      <c r="M407" s="55">
        <f t="shared" si="125"/>
        <v>5.8983050847457665</v>
      </c>
      <c r="N407" s="50">
        <v>0</v>
      </c>
      <c r="S407" s="151">
        <f t="shared" si="126"/>
        <v>0.18508141762452107</v>
      </c>
      <c r="T407" s="151">
        <f t="shared" si="127"/>
        <v>9.2540708812260536E-2</v>
      </c>
      <c r="V407" s="393">
        <f t="shared" si="140"/>
        <v>0</v>
      </c>
      <c r="W407" s="393">
        <f t="shared" si="141"/>
        <v>0</v>
      </c>
      <c r="X407" s="53">
        <f t="shared" si="128"/>
        <v>0.18508141762452107</v>
      </c>
      <c r="Y407" s="53">
        <f t="shared" si="129"/>
        <v>0.22147059762452109</v>
      </c>
      <c r="Z407" s="53">
        <f t="shared" si="130"/>
        <v>9.2540708812260536E-2</v>
      </c>
      <c r="AA407" s="53">
        <f t="shared" si="131"/>
        <v>0.11073529881226055</v>
      </c>
      <c r="AB407" s="50">
        <f t="shared" si="132"/>
        <v>1867</v>
      </c>
      <c r="AC407" s="50">
        <f t="shared" si="133"/>
        <v>2005</v>
      </c>
      <c r="AD407" s="50">
        <f t="shared" si="134"/>
        <v>8</v>
      </c>
      <c r="AE407" s="56">
        <f t="shared" si="135"/>
        <v>200508</v>
      </c>
      <c r="AF407" s="56">
        <f t="shared" si="136"/>
        <v>33</v>
      </c>
      <c r="AG407" s="58">
        <f t="shared" si="122"/>
        <v>0</v>
      </c>
      <c r="AH407" s="56">
        <f t="shared" si="137"/>
        <v>10</v>
      </c>
      <c r="AI407" s="53">
        <f t="shared" si="138"/>
        <v>0.20327600762452108</v>
      </c>
      <c r="AJ407" s="56">
        <f t="shared" si="139"/>
        <v>12.382999999999999</v>
      </c>
    </row>
    <row r="408" spans="1:36" x14ac:dyDescent="0.25">
      <c r="A408" s="50">
        <v>407</v>
      </c>
      <c r="B408" s="51">
        <v>38578</v>
      </c>
      <c r="C408" s="52" t="s">
        <v>0</v>
      </c>
      <c r="D408" s="50" t="s">
        <v>1225</v>
      </c>
      <c r="E408" s="50">
        <v>1</v>
      </c>
      <c r="F408" s="50">
        <v>0</v>
      </c>
      <c r="G408" s="50">
        <v>38</v>
      </c>
      <c r="H408" s="50">
        <v>49</v>
      </c>
      <c r="I408" s="53">
        <f t="shared" si="123"/>
        <v>2.6956018518518522E-2</v>
      </c>
      <c r="J408" s="54">
        <f t="shared" si="124"/>
        <v>2.6956018518518522E-2</v>
      </c>
      <c r="K408" s="50" t="s">
        <v>107</v>
      </c>
      <c r="L408" s="50" t="s">
        <v>108</v>
      </c>
      <c r="M408" s="55">
        <f t="shared" si="125"/>
        <v>1.5457277801631613</v>
      </c>
      <c r="N408" s="50">
        <v>0</v>
      </c>
      <c r="S408" s="151">
        <f t="shared" si="126"/>
        <v>6.4694444444444443E-2</v>
      </c>
      <c r="T408" s="151">
        <f t="shared" si="127"/>
        <v>3.2347222222222222E-2</v>
      </c>
      <c r="V408" s="393">
        <f t="shared" si="140"/>
        <v>0</v>
      </c>
      <c r="W408" s="393">
        <f t="shared" si="141"/>
        <v>0</v>
      </c>
      <c r="X408" s="53">
        <f t="shared" si="128"/>
        <v>0.70624768518518521</v>
      </c>
      <c r="Y408" s="53">
        <f t="shared" si="129"/>
        <v>0.74263686518518524</v>
      </c>
      <c r="Z408" s="53">
        <f t="shared" si="130"/>
        <v>0.35312384259259261</v>
      </c>
      <c r="AA408" s="53">
        <f t="shared" si="131"/>
        <v>0.37131843259259262</v>
      </c>
      <c r="AB408" s="50">
        <f t="shared" si="132"/>
        <v>3939</v>
      </c>
      <c r="AC408" s="50">
        <f t="shared" si="133"/>
        <v>2005</v>
      </c>
      <c r="AD408" s="50">
        <f t="shared" si="134"/>
        <v>8</v>
      </c>
      <c r="AE408" s="56">
        <f t="shared" si="135"/>
        <v>200508</v>
      </c>
      <c r="AF408" s="56">
        <f t="shared" si="136"/>
        <v>34</v>
      </c>
      <c r="AG408" s="58">
        <f t="shared" si="122"/>
        <v>3</v>
      </c>
      <c r="AH408" s="56">
        <f t="shared" si="137"/>
        <v>14</v>
      </c>
      <c r="AI408" s="53">
        <f t="shared" si="138"/>
        <v>0.72444227518518522</v>
      </c>
      <c r="AJ408" s="56">
        <f t="shared" si="139"/>
        <v>46.7</v>
      </c>
    </row>
    <row r="409" spans="1:36" x14ac:dyDescent="0.25">
      <c r="A409" s="50">
        <v>408</v>
      </c>
      <c r="B409" s="51">
        <v>38578</v>
      </c>
      <c r="C409" s="52" t="s">
        <v>0</v>
      </c>
      <c r="D409" s="50" t="s">
        <v>1224</v>
      </c>
      <c r="E409" s="50">
        <v>25</v>
      </c>
      <c r="F409" s="50">
        <v>1</v>
      </c>
      <c r="G409" s="50">
        <v>18</v>
      </c>
      <c r="H409" s="50">
        <v>45</v>
      </c>
      <c r="I409" s="53">
        <f t="shared" si="123"/>
        <v>5.46875E-2</v>
      </c>
      <c r="J409" s="54">
        <f t="shared" si="124"/>
        <v>2.1875000000000002E-3</v>
      </c>
      <c r="K409" s="50" t="s">
        <v>33</v>
      </c>
      <c r="L409" s="50" t="s">
        <v>108</v>
      </c>
      <c r="M409" s="55">
        <f t="shared" si="125"/>
        <v>19.047619047619062</v>
      </c>
      <c r="N409" s="50">
        <v>0</v>
      </c>
      <c r="S409" s="151">
        <f t="shared" si="126"/>
        <v>0.24500000000000002</v>
      </c>
      <c r="T409" s="151">
        <f t="shared" si="127"/>
        <v>0.12250000000000001</v>
      </c>
      <c r="V409" s="393">
        <f t="shared" si="140"/>
        <v>0</v>
      </c>
      <c r="W409" s="393">
        <f t="shared" si="141"/>
        <v>0</v>
      </c>
      <c r="X409" s="53">
        <f t="shared" si="128"/>
        <v>5.7312500000000002E-2</v>
      </c>
      <c r="Y409" s="53">
        <f t="shared" si="129"/>
        <v>9.3701680000000009E-2</v>
      </c>
      <c r="Z409" s="53">
        <f t="shared" si="130"/>
        <v>2.8656250000000001E-2</v>
      </c>
      <c r="AA409" s="53">
        <f t="shared" si="131"/>
        <v>4.6850840000000005E-2</v>
      </c>
      <c r="AB409" s="50">
        <f t="shared" si="132"/>
        <v>268</v>
      </c>
      <c r="AC409" s="50">
        <f t="shared" si="133"/>
        <v>2005</v>
      </c>
      <c r="AD409" s="50">
        <f t="shared" si="134"/>
        <v>8</v>
      </c>
      <c r="AE409" s="56">
        <f t="shared" si="135"/>
        <v>200508</v>
      </c>
      <c r="AF409" s="56">
        <f t="shared" si="136"/>
        <v>34</v>
      </c>
      <c r="AG409" s="58">
        <f t="shared" si="122"/>
        <v>0</v>
      </c>
      <c r="AH409" s="56">
        <f t="shared" si="137"/>
        <v>14</v>
      </c>
      <c r="AI409" s="53">
        <f t="shared" si="138"/>
        <v>7.5507089999999999E-2</v>
      </c>
      <c r="AJ409" s="56">
        <f t="shared" si="139"/>
        <v>25</v>
      </c>
    </row>
    <row r="410" spans="1:36" x14ac:dyDescent="0.25">
      <c r="A410" s="50">
        <v>409</v>
      </c>
      <c r="B410" s="51">
        <v>38578</v>
      </c>
      <c r="C410" s="52" t="s">
        <v>0</v>
      </c>
      <c r="D410" s="50" t="s">
        <v>1223</v>
      </c>
      <c r="E410" s="50">
        <v>6.2</v>
      </c>
      <c r="F410" s="50">
        <v>1</v>
      </c>
      <c r="G410" s="50">
        <v>27</v>
      </c>
      <c r="H410" s="50">
        <v>27</v>
      </c>
      <c r="I410" s="53">
        <f t="shared" si="123"/>
        <v>6.0729166666666667E-2</v>
      </c>
      <c r="J410" s="54">
        <f t="shared" si="124"/>
        <v>9.7950268817204294E-3</v>
      </c>
      <c r="K410" s="50" t="s">
        <v>550</v>
      </c>
      <c r="L410" s="50" t="s">
        <v>108</v>
      </c>
      <c r="M410" s="55">
        <f t="shared" si="125"/>
        <v>4.2538593481989748</v>
      </c>
      <c r="N410" s="50">
        <v>0</v>
      </c>
      <c r="S410" s="151">
        <f t="shared" si="126"/>
        <v>0.25662970430107523</v>
      </c>
      <c r="T410" s="151">
        <f t="shared" si="127"/>
        <v>0.12831485215053762</v>
      </c>
      <c r="V410" s="393">
        <f t="shared" si="140"/>
        <v>0</v>
      </c>
      <c r="W410" s="393">
        <f t="shared" si="141"/>
        <v>0</v>
      </c>
      <c r="X410" s="53">
        <f t="shared" si="128"/>
        <v>0.25662970430107523</v>
      </c>
      <c r="Y410" s="53">
        <f t="shared" si="129"/>
        <v>0.29301888430107526</v>
      </c>
      <c r="Z410" s="53">
        <f t="shared" si="130"/>
        <v>0.12831485215053762</v>
      </c>
      <c r="AA410" s="53">
        <f t="shared" si="131"/>
        <v>0.14650944215053763</v>
      </c>
      <c r="AB410" s="50">
        <f t="shared" si="132"/>
        <v>3357</v>
      </c>
      <c r="AC410" s="50">
        <f t="shared" si="133"/>
        <v>2005</v>
      </c>
      <c r="AD410" s="50">
        <f t="shared" si="134"/>
        <v>8</v>
      </c>
      <c r="AE410" s="56">
        <f t="shared" si="135"/>
        <v>200508</v>
      </c>
      <c r="AF410" s="56">
        <f t="shared" si="136"/>
        <v>34</v>
      </c>
      <c r="AG410" s="58">
        <f t="shared" si="122"/>
        <v>0</v>
      </c>
      <c r="AH410" s="56">
        <f t="shared" si="137"/>
        <v>14</v>
      </c>
      <c r="AI410" s="53">
        <f t="shared" si="138"/>
        <v>0.27482429430107524</v>
      </c>
      <c r="AJ410" s="56">
        <f t="shared" si="139"/>
        <v>26.473999999999997</v>
      </c>
    </row>
    <row r="411" spans="1:36" x14ac:dyDescent="0.25">
      <c r="A411" s="50">
        <v>410</v>
      </c>
      <c r="B411" s="51">
        <v>38580</v>
      </c>
      <c r="C411" s="52" t="s">
        <v>4</v>
      </c>
      <c r="D411" s="50" t="s">
        <v>1223</v>
      </c>
      <c r="E411" s="50">
        <v>2.1</v>
      </c>
      <c r="F411" s="50">
        <v>0</v>
      </c>
      <c r="G411" s="50">
        <v>20</v>
      </c>
      <c r="H411" s="50">
        <v>39</v>
      </c>
      <c r="I411" s="53">
        <f t="shared" si="123"/>
        <v>1.4340277777777776E-2</v>
      </c>
      <c r="J411" s="54">
        <f t="shared" si="124"/>
        <v>6.8287037037037032E-3</v>
      </c>
      <c r="K411" s="50" t="s">
        <v>552</v>
      </c>
      <c r="L411" s="50" t="s">
        <v>109</v>
      </c>
      <c r="M411" s="55">
        <f t="shared" si="125"/>
        <v>6.1016949152542423</v>
      </c>
      <c r="N411" s="50">
        <v>0</v>
      </c>
      <c r="S411" s="151">
        <f t="shared" si="126"/>
        <v>0.17891203703703701</v>
      </c>
      <c r="T411" s="151">
        <f t="shared" si="127"/>
        <v>8.9456018518518504E-2</v>
      </c>
      <c r="V411" s="393">
        <f t="shared" si="140"/>
        <v>0</v>
      </c>
      <c r="W411" s="393">
        <f t="shared" si="141"/>
        <v>0</v>
      </c>
      <c r="X411" s="53">
        <f t="shared" si="128"/>
        <v>0.17891203703703701</v>
      </c>
      <c r="Y411" s="53">
        <f t="shared" si="129"/>
        <v>0.21530121703703703</v>
      </c>
      <c r="Z411" s="53">
        <f t="shared" si="130"/>
        <v>8.9456018518518504E-2</v>
      </c>
      <c r="AA411" s="53">
        <f t="shared" si="131"/>
        <v>0.10765060851851851</v>
      </c>
      <c r="AB411" s="50">
        <f t="shared" si="132"/>
        <v>1554</v>
      </c>
      <c r="AC411" s="50">
        <f t="shared" si="133"/>
        <v>2005</v>
      </c>
      <c r="AD411" s="50">
        <f t="shared" si="134"/>
        <v>8</v>
      </c>
      <c r="AE411" s="56">
        <f t="shared" si="135"/>
        <v>200508</v>
      </c>
      <c r="AF411" s="56">
        <f t="shared" si="136"/>
        <v>34</v>
      </c>
      <c r="AG411" s="58">
        <f t="shared" si="122"/>
        <v>1</v>
      </c>
      <c r="AH411" s="56">
        <f t="shared" si="137"/>
        <v>16</v>
      </c>
      <c r="AI411" s="53">
        <f t="shared" si="138"/>
        <v>0.19710662703703702</v>
      </c>
      <c r="AJ411" s="56">
        <f t="shared" si="139"/>
        <v>8.9669999999999987</v>
      </c>
    </row>
    <row r="412" spans="1:36" x14ac:dyDescent="0.25">
      <c r="A412" s="50">
        <v>411</v>
      </c>
      <c r="B412" s="51">
        <v>38582</v>
      </c>
      <c r="C412" s="52" t="s">
        <v>1</v>
      </c>
      <c r="D412" s="50" t="s">
        <v>1223</v>
      </c>
      <c r="E412" s="50">
        <v>2</v>
      </c>
      <c r="F412" s="50">
        <v>0</v>
      </c>
      <c r="G412" s="50">
        <v>18</v>
      </c>
      <c r="H412" s="50">
        <v>39</v>
      </c>
      <c r="I412" s="53">
        <f t="shared" si="123"/>
        <v>1.2951388888888887E-2</v>
      </c>
      <c r="J412" s="54">
        <f t="shared" si="124"/>
        <v>6.4756944444444436E-3</v>
      </c>
      <c r="K412" s="50" t="s">
        <v>552</v>
      </c>
      <c r="L412" s="50" t="s">
        <v>117</v>
      </c>
      <c r="M412" s="55">
        <f t="shared" si="125"/>
        <v>6.4343163538874055</v>
      </c>
      <c r="N412" s="50">
        <v>0</v>
      </c>
      <c r="S412" s="151">
        <f t="shared" si="126"/>
        <v>0.16966319444444442</v>
      </c>
      <c r="T412" s="151">
        <f t="shared" si="127"/>
        <v>8.4831597222222208E-2</v>
      </c>
      <c r="V412" s="393">
        <f t="shared" si="140"/>
        <v>0</v>
      </c>
      <c r="W412" s="393">
        <f t="shared" si="141"/>
        <v>0</v>
      </c>
      <c r="X412" s="53">
        <f t="shared" si="128"/>
        <v>0.16966319444444442</v>
      </c>
      <c r="Y412" s="53">
        <f t="shared" si="129"/>
        <v>0.20605237444444444</v>
      </c>
      <c r="Z412" s="53">
        <f t="shared" si="130"/>
        <v>8.4831597222222208E-2</v>
      </c>
      <c r="AA412" s="53">
        <f t="shared" si="131"/>
        <v>0.10302618722222222</v>
      </c>
      <c r="AB412" s="50">
        <f t="shared" si="132"/>
        <v>1196</v>
      </c>
      <c r="AC412" s="50">
        <f t="shared" si="133"/>
        <v>2005</v>
      </c>
      <c r="AD412" s="50">
        <f t="shared" si="134"/>
        <v>8</v>
      </c>
      <c r="AE412" s="56">
        <f t="shared" si="135"/>
        <v>200508</v>
      </c>
      <c r="AF412" s="56">
        <f t="shared" si="136"/>
        <v>34</v>
      </c>
      <c r="AG412" s="58">
        <f t="shared" si="122"/>
        <v>1</v>
      </c>
      <c r="AH412" s="56">
        <f t="shared" si="137"/>
        <v>18</v>
      </c>
      <c r="AI412" s="53">
        <f t="shared" si="138"/>
        <v>0.18785778444444443</v>
      </c>
      <c r="AJ412" s="56">
        <f t="shared" si="139"/>
        <v>8.5399999999999991</v>
      </c>
    </row>
    <row r="413" spans="1:36" x14ac:dyDescent="0.25">
      <c r="A413" s="50">
        <v>412</v>
      </c>
      <c r="B413" s="51">
        <v>38584</v>
      </c>
      <c r="C413" s="52" t="s">
        <v>5</v>
      </c>
      <c r="D413" s="50" t="s">
        <v>1224</v>
      </c>
      <c r="E413" s="50">
        <v>4.2</v>
      </c>
      <c r="F413" s="50">
        <v>0</v>
      </c>
      <c r="G413" s="50">
        <v>18</v>
      </c>
      <c r="H413" s="50">
        <v>30</v>
      </c>
      <c r="I413" s="53">
        <f t="shared" si="123"/>
        <v>1.2847222222222223E-2</v>
      </c>
      <c r="J413" s="54">
        <f t="shared" si="124"/>
        <v>3.0588624338624341E-3</v>
      </c>
      <c r="K413" s="50" t="s">
        <v>33</v>
      </c>
      <c r="L413" s="50" t="s">
        <v>509</v>
      </c>
      <c r="M413" s="55">
        <f t="shared" si="125"/>
        <v>13.621621621621632</v>
      </c>
      <c r="N413" s="50">
        <v>0</v>
      </c>
      <c r="S413" s="151">
        <f t="shared" si="126"/>
        <v>0.34259259259259262</v>
      </c>
      <c r="T413" s="151">
        <f t="shared" si="127"/>
        <v>0.17129629629629631</v>
      </c>
      <c r="V413" s="393">
        <f t="shared" si="140"/>
        <v>0</v>
      </c>
      <c r="W413" s="393">
        <f t="shared" si="141"/>
        <v>0</v>
      </c>
      <c r="X413" s="53">
        <f t="shared" si="128"/>
        <v>8.0142195767195779E-2</v>
      </c>
      <c r="Y413" s="53">
        <f t="shared" si="129"/>
        <v>0.11653137576719577</v>
      </c>
      <c r="Z413" s="53">
        <f t="shared" si="130"/>
        <v>4.0071097883597889E-2</v>
      </c>
      <c r="AA413" s="53">
        <f t="shared" si="131"/>
        <v>5.8265687883597886E-2</v>
      </c>
      <c r="AB413" s="50">
        <f t="shared" si="132"/>
        <v>774</v>
      </c>
      <c r="AC413" s="50">
        <f t="shared" si="133"/>
        <v>2005</v>
      </c>
      <c r="AD413" s="50">
        <f t="shared" si="134"/>
        <v>8</v>
      </c>
      <c r="AE413" s="56">
        <f t="shared" si="135"/>
        <v>200508</v>
      </c>
      <c r="AF413" s="56">
        <f t="shared" si="136"/>
        <v>34</v>
      </c>
      <c r="AG413" s="58">
        <f t="shared" si="122"/>
        <v>1</v>
      </c>
      <c r="AH413" s="56">
        <f t="shared" si="137"/>
        <v>20</v>
      </c>
      <c r="AI413" s="53">
        <f t="shared" si="138"/>
        <v>9.8336785767195775E-2</v>
      </c>
      <c r="AJ413" s="56">
        <f t="shared" si="139"/>
        <v>4.2</v>
      </c>
    </row>
    <row r="414" spans="1:36" x14ac:dyDescent="0.25">
      <c r="A414" s="50">
        <v>413</v>
      </c>
      <c r="B414" s="51">
        <v>38585</v>
      </c>
      <c r="C414" s="52" t="s">
        <v>0</v>
      </c>
      <c r="D414" s="50" t="s">
        <v>1225</v>
      </c>
      <c r="E414" s="50">
        <v>1.2</v>
      </c>
      <c r="F414" s="50">
        <v>0</v>
      </c>
      <c r="G414" s="50">
        <v>43</v>
      </c>
      <c r="H414" s="50">
        <v>25</v>
      </c>
      <c r="I414" s="53">
        <f t="shared" si="123"/>
        <v>3.0150462962962962E-2</v>
      </c>
      <c r="J414" s="54">
        <f t="shared" si="124"/>
        <v>2.5125385802469136E-2</v>
      </c>
      <c r="K414" s="50" t="s">
        <v>13</v>
      </c>
      <c r="L414" s="50" t="s">
        <v>110</v>
      </c>
      <c r="M414" s="55">
        <f t="shared" si="125"/>
        <v>1.6583493282149724</v>
      </c>
      <c r="N414" s="50">
        <v>0</v>
      </c>
      <c r="S414" s="151">
        <f t="shared" si="126"/>
        <v>6.0300925925925924E-2</v>
      </c>
      <c r="T414" s="151">
        <f t="shared" si="127"/>
        <v>3.0150462962962962E-2</v>
      </c>
      <c r="V414" s="393">
        <f t="shared" si="140"/>
        <v>0</v>
      </c>
      <c r="W414" s="393">
        <f t="shared" si="141"/>
        <v>0</v>
      </c>
      <c r="X414" s="53">
        <f t="shared" si="128"/>
        <v>0.65828510802469131</v>
      </c>
      <c r="Y414" s="53">
        <f t="shared" si="129"/>
        <v>0.69467428802469133</v>
      </c>
      <c r="Z414" s="53">
        <f t="shared" si="130"/>
        <v>0.32914255401234566</v>
      </c>
      <c r="AA414" s="53">
        <f t="shared" si="131"/>
        <v>0.34733714401234567</v>
      </c>
      <c r="AB414" s="50">
        <f t="shared" si="132"/>
        <v>3852</v>
      </c>
      <c r="AC414" s="50">
        <f t="shared" si="133"/>
        <v>2005</v>
      </c>
      <c r="AD414" s="50">
        <f t="shared" si="134"/>
        <v>8</v>
      </c>
      <c r="AE414" s="56">
        <f t="shared" si="135"/>
        <v>200508</v>
      </c>
      <c r="AF414" s="56">
        <f t="shared" si="136"/>
        <v>35</v>
      </c>
      <c r="AG414" s="58">
        <f t="shared" si="122"/>
        <v>0</v>
      </c>
      <c r="AH414" s="56">
        <f t="shared" si="137"/>
        <v>21</v>
      </c>
      <c r="AI414" s="53">
        <f t="shared" si="138"/>
        <v>0.67647969802469132</v>
      </c>
      <c r="AJ414" s="56">
        <f t="shared" si="139"/>
        <v>56.04</v>
      </c>
    </row>
    <row r="415" spans="1:36" x14ac:dyDescent="0.25">
      <c r="A415" s="50">
        <v>414</v>
      </c>
      <c r="B415" s="51">
        <v>38585</v>
      </c>
      <c r="C415" s="52" t="s">
        <v>0</v>
      </c>
      <c r="D415" s="50" t="s">
        <v>1224</v>
      </c>
      <c r="E415" s="50">
        <v>56</v>
      </c>
      <c r="F415" s="50">
        <v>3</v>
      </c>
      <c r="G415" s="50">
        <v>28</v>
      </c>
      <c r="H415" s="50">
        <v>25</v>
      </c>
      <c r="I415" s="53">
        <f t="shared" si="123"/>
        <v>0.14473379629629629</v>
      </c>
      <c r="J415" s="54">
        <f t="shared" si="124"/>
        <v>2.5845320767195765E-3</v>
      </c>
      <c r="K415" s="50" t="s">
        <v>33</v>
      </c>
      <c r="L415" s="50" t="s">
        <v>110</v>
      </c>
      <c r="M415" s="55">
        <f t="shared" si="125"/>
        <v>16.121551379448235</v>
      </c>
      <c r="N415" s="50">
        <v>0</v>
      </c>
      <c r="S415" s="151">
        <f t="shared" si="126"/>
        <v>0.28946759259259258</v>
      </c>
      <c r="T415" s="151">
        <f t="shared" si="127"/>
        <v>0.14473379629629629</v>
      </c>
      <c r="V415" s="393">
        <f t="shared" si="140"/>
        <v>0</v>
      </c>
      <c r="W415" s="393">
        <f t="shared" si="141"/>
        <v>0</v>
      </c>
      <c r="X415" s="53">
        <f t="shared" si="128"/>
        <v>6.7714740410052904E-2</v>
      </c>
      <c r="Y415" s="53">
        <f t="shared" si="129"/>
        <v>0.10410392041005291</v>
      </c>
      <c r="Z415" s="53">
        <f t="shared" si="130"/>
        <v>3.3857370205026452E-2</v>
      </c>
      <c r="AA415" s="53">
        <f t="shared" si="131"/>
        <v>5.2051960205026455E-2</v>
      </c>
      <c r="AB415" s="50">
        <f t="shared" si="132"/>
        <v>460</v>
      </c>
      <c r="AC415" s="50">
        <f t="shared" si="133"/>
        <v>2005</v>
      </c>
      <c r="AD415" s="50">
        <f t="shared" si="134"/>
        <v>8</v>
      </c>
      <c r="AE415" s="56">
        <f t="shared" si="135"/>
        <v>200508</v>
      </c>
      <c r="AF415" s="56">
        <f t="shared" si="136"/>
        <v>35</v>
      </c>
      <c r="AG415" s="58">
        <f t="shared" si="122"/>
        <v>0</v>
      </c>
      <c r="AH415" s="56">
        <f t="shared" si="137"/>
        <v>21</v>
      </c>
      <c r="AI415" s="53">
        <f t="shared" si="138"/>
        <v>8.5909330410052914E-2</v>
      </c>
      <c r="AJ415" s="56">
        <f t="shared" si="139"/>
        <v>56</v>
      </c>
    </row>
    <row r="416" spans="1:36" x14ac:dyDescent="0.25">
      <c r="A416" s="50">
        <v>415</v>
      </c>
      <c r="B416" s="51">
        <v>38589</v>
      </c>
      <c r="C416" s="52" t="s">
        <v>1</v>
      </c>
      <c r="D416" s="50" t="s">
        <v>1223</v>
      </c>
      <c r="E416" s="50">
        <v>2.1</v>
      </c>
      <c r="F416" s="50">
        <v>0</v>
      </c>
      <c r="G416" s="50">
        <v>19</v>
      </c>
      <c r="H416" s="50">
        <v>6</v>
      </c>
      <c r="I416" s="53">
        <f t="shared" si="123"/>
        <v>1.3263888888888889E-2</v>
      </c>
      <c r="J416" s="54">
        <f t="shared" si="124"/>
        <v>6.316137566137566E-3</v>
      </c>
      <c r="K416" s="50" t="s">
        <v>552</v>
      </c>
      <c r="L416" s="50" t="s">
        <v>109</v>
      </c>
      <c r="M416" s="55">
        <f t="shared" si="125"/>
        <v>6.5968586387434609</v>
      </c>
      <c r="N416" s="50">
        <v>0</v>
      </c>
      <c r="S416" s="151">
        <f t="shared" si="126"/>
        <v>0.16548280423280423</v>
      </c>
      <c r="T416" s="151">
        <f t="shared" si="127"/>
        <v>8.2741402116402116E-2</v>
      </c>
      <c r="V416" s="393">
        <f t="shared" si="140"/>
        <v>0</v>
      </c>
      <c r="W416" s="393">
        <f t="shared" si="141"/>
        <v>0</v>
      </c>
      <c r="X416" s="53">
        <f t="shared" si="128"/>
        <v>0.16548280423280423</v>
      </c>
      <c r="Y416" s="53">
        <f t="shared" si="129"/>
        <v>0.20187198423280422</v>
      </c>
      <c r="Z416" s="53">
        <f t="shared" si="130"/>
        <v>8.2741402116402116E-2</v>
      </c>
      <c r="AA416" s="53">
        <f t="shared" si="131"/>
        <v>0.10093599211640211</v>
      </c>
      <c r="AB416" s="50">
        <f t="shared" si="132"/>
        <v>1095</v>
      </c>
      <c r="AC416" s="50">
        <f t="shared" si="133"/>
        <v>2005</v>
      </c>
      <c r="AD416" s="50">
        <f t="shared" si="134"/>
        <v>8</v>
      </c>
      <c r="AE416" s="56">
        <f t="shared" si="135"/>
        <v>200508</v>
      </c>
      <c r="AF416" s="56">
        <f t="shared" si="136"/>
        <v>35</v>
      </c>
      <c r="AG416" s="58">
        <f t="shared" si="122"/>
        <v>3</v>
      </c>
      <c r="AH416" s="56">
        <f t="shared" si="137"/>
        <v>25</v>
      </c>
      <c r="AI416" s="53">
        <f t="shared" si="138"/>
        <v>0.18367739423280421</v>
      </c>
      <c r="AJ416" s="56">
        <f t="shared" si="139"/>
        <v>8.9669999999999987</v>
      </c>
    </row>
    <row r="417" spans="1:36" x14ac:dyDescent="0.25">
      <c r="A417" s="50">
        <v>416</v>
      </c>
      <c r="B417" s="51">
        <v>38590</v>
      </c>
      <c r="C417" s="52" t="s">
        <v>2</v>
      </c>
      <c r="D417" s="50" t="s">
        <v>1223</v>
      </c>
      <c r="E417" s="50">
        <v>3.1</v>
      </c>
      <c r="F417" s="50">
        <v>0</v>
      </c>
      <c r="G417" s="50">
        <v>32</v>
      </c>
      <c r="H417" s="50">
        <v>21</v>
      </c>
      <c r="I417" s="53">
        <f t="shared" si="123"/>
        <v>2.2465277777777778E-2</v>
      </c>
      <c r="J417" s="54">
        <f t="shared" si="124"/>
        <v>7.2468637992831545E-3</v>
      </c>
      <c r="K417" s="50" t="s">
        <v>552</v>
      </c>
      <c r="L417" s="50" t="s">
        <v>111</v>
      </c>
      <c r="M417" s="55">
        <f t="shared" si="125"/>
        <v>5.7496136012364802</v>
      </c>
      <c r="N417" s="50">
        <v>0</v>
      </c>
      <c r="S417" s="151">
        <f t="shared" si="126"/>
        <v>0.18986783154121864</v>
      </c>
      <c r="T417" s="151">
        <f t="shared" si="127"/>
        <v>9.493391577060932E-2</v>
      </c>
      <c r="V417" s="393">
        <f t="shared" si="140"/>
        <v>0</v>
      </c>
      <c r="W417" s="393">
        <f t="shared" si="141"/>
        <v>0</v>
      </c>
      <c r="X417" s="53">
        <f t="shared" si="128"/>
        <v>0.18986783154121864</v>
      </c>
      <c r="Y417" s="53">
        <f t="shared" si="129"/>
        <v>0.22625701154121866</v>
      </c>
      <c r="Z417" s="53">
        <f t="shared" si="130"/>
        <v>9.493391577060932E-2</v>
      </c>
      <c r="AA417" s="53">
        <f t="shared" si="131"/>
        <v>0.11312850577060933</v>
      </c>
      <c r="AB417" s="50">
        <f t="shared" si="132"/>
        <v>2101</v>
      </c>
      <c r="AC417" s="50">
        <f t="shared" si="133"/>
        <v>2005</v>
      </c>
      <c r="AD417" s="50">
        <f t="shared" si="134"/>
        <v>8</v>
      </c>
      <c r="AE417" s="56">
        <f t="shared" si="135"/>
        <v>200508</v>
      </c>
      <c r="AF417" s="56">
        <f t="shared" si="136"/>
        <v>35</v>
      </c>
      <c r="AG417" s="58">
        <f t="shared" ref="AG417:AG480" si="142">IF(ISBLANK(B417)," ",MAX(B417-B416-1,0))</f>
        <v>0</v>
      </c>
      <c r="AH417" s="56">
        <f t="shared" si="137"/>
        <v>26</v>
      </c>
      <c r="AI417" s="53">
        <f t="shared" si="138"/>
        <v>0.20806242154121865</v>
      </c>
      <c r="AJ417" s="56">
        <f t="shared" si="139"/>
        <v>13.236999999999998</v>
      </c>
    </row>
    <row r="418" spans="1:36" x14ac:dyDescent="0.25">
      <c r="A418" s="50">
        <v>417</v>
      </c>
      <c r="B418" s="51">
        <v>38593</v>
      </c>
      <c r="C418" s="52" t="s">
        <v>3</v>
      </c>
      <c r="D418" s="50" t="s">
        <v>1223</v>
      </c>
      <c r="E418" s="50">
        <v>2.75</v>
      </c>
      <c r="F418" s="50">
        <v>0</v>
      </c>
      <c r="G418" s="50">
        <v>27</v>
      </c>
      <c r="H418" s="50">
        <v>40</v>
      </c>
      <c r="I418" s="53">
        <f t="shared" si="123"/>
        <v>1.9212962962962963E-2</v>
      </c>
      <c r="J418" s="54">
        <f t="shared" si="124"/>
        <v>6.9865319865319861E-3</v>
      </c>
      <c r="K418" s="50" t="s">
        <v>552</v>
      </c>
      <c r="L418" s="50" t="s">
        <v>112</v>
      </c>
      <c r="M418" s="55">
        <f t="shared" si="125"/>
        <v>5.9638554216867519</v>
      </c>
      <c r="N418" s="50">
        <v>0</v>
      </c>
      <c r="S418" s="151">
        <f t="shared" si="126"/>
        <v>0.18304713804713804</v>
      </c>
      <c r="T418" s="151">
        <f t="shared" si="127"/>
        <v>9.1523569023569021E-2</v>
      </c>
      <c r="V418" s="393">
        <f t="shared" si="140"/>
        <v>0</v>
      </c>
      <c r="W418" s="393">
        <f t="shared" si="141"/>
        <v>0</v>
      </c>
      <c r="X418" s="53">
        <f t="shared" si="128"/>
        <v>0.18304713804713804</v>
      </c>
      <c r="Y418" s="53">
        <f t="shared" si="129"/>
        <v>0.21943631804713801</v>
      </c>
      <c r="Z418" s="53">
        <f t="shared" si="130"/>
        <v>9.1523569023569021E-2</v>
      </c>
      <c r="AA418" s="53">
        <f t="shared" si="131"/>
        <v>0.109718159023569</v>
      </c>
      <c r="AB418" s="50">
        <f t="shared" si="132"/>
        <v>1782</v>
      </c>
      <c r="AC418" s="50">
        <f t="shared" si="133"/>
        <v>2005</v>
      </c>
      <c r="AD418" s="50">
        <f t="shared" si="134"/>
        <v>8</v>
      </c>
      <c r="AE418" s="56">
        <f t="shared" si="135"/>
        <v>200508</v>
      </c>
      <c r="AF418" s="56">
        <f t="shared" si="136"/>
        <v>36</v>
      </c>
      <c r="AG418" s="58">
        <f t="shared" si="142"/>
        <v>2</v>
      </c>
      <c r="AH418" s="56">
        <f t="shared" si="137"/>
        <v>29</v>
      </c>
      <c r="AI418" s="53">
        <f t="shared" si="138"/>
        <v>0.20124172804713802</v>
      </c>
      <c r="AJ418" s="56">
        <f t="shared" si="139"/>
        <v>11.7425</v>
      </c>
    </row>
    <row r="419" spans="1:36" x14ac:dyDescent="0.25">
      <c r="A419" s="50">
        <v>418</v>
      </c>
      <c r="B419" s="51">
        <v>38594</v>
      </c>
      <c r="C419" s="52" t="s">
        <v>4</v>
      </c>
      <c r="D419" s="50" t="s">
        <v>1223</v>
      </c>
      <c r="E419" s="50">
        <v>3</v>
      </c>
      <c r="F419" s="50">
        <v>0</v>
      </c>
      <c r="G419" s="50">
        <v>33</v>
      </c>
      <c r="H419" s="50">
        <v>52</v>
      </c>
      <c r="I419" s="53">
        <f t="shared" si="123"/>
        <v>2.3518518518518518E-2</v>
      </c>
      <c r="J419" s="54">
        <f t="shared" si="124"/>
        <v>7.8395061728395062E-3</v>
      </c>
      <c r="K419" s="50" t="s">
        <v>552</v>
      </c>
      <c r="L419" s="50" t="s">
        <v>102</v>
      </c>
      <c r="M419" s="55">
        <f t="shared" si="125"/>
        <v>5.3149606299212637</v>
      </c>
      <c r="N419" s="50">
        <v>0</v>
      </c>
      <c r="S419" s="151">
        <f t="shared" si="126"/>
        <v>0.20539506172839506</v>
      </c>
      <c r="T419" s="151">
        <f t="shared" si="127"/>
        <v>0.10269753086419753</v>
      </c>
      <c r="V419" s="393">
        <f t="shared" si="140"/>
        <v>0</v>
      </c>
      <c r="W419" s="393">
        <f t="shared" si="141"/>
        <v>0</v>
      </c>
      <c r="X419" s="53">
        <f t="shared" si="128"/>
        <v>0.20539506172839506</v>
      </c>
      <c r="Y419" s="53">
        <f t="shared" si="129"/>
        <v>0.24178424172839505</v>
      </c>
      <c r="Z419" s="53">
        <f t="shared" si="130"/>
        <v>0.10269753086419753</v>
      </c>
      <c r="AA419" s="53">
        <f t="shared" si="131"/>
        <v>0.12089212086419752</v>
      </c>
      <c r="AB419" s="50">
        <f t="shared" si="132"/>
        <v>2686</v>
      </c>
      <c r="AC419" s="50">
        <f t="shared" si="133"/>
        <v>2005</v>
      </c>
      <c r="AD419" s="50">
        <f t="shared" si="134"/>
        <v>8</v>
      </c>
      <c r="AE419" s="56">
        <f t="shared" si="135"/>
        <v>200508</v>
      </c>
      <c r="AF419" s="56">
        <f t="shared" si="136"/>
        <v>36</v>
      </c>
      <c r="AG419" s="58">
        <f t="shared" si="142"/>
        <v>0</v>
      </c>
      <c r="AH419" s="56">
        <f t="shared" si="137"/>
        <v>30</v>
      </c>
      <c r="AI419" s="53">
        <f t="shared" si="138"/>
        <v>0.22358965172839507</v>
      </c>
      <c r="AJ419" s="56">
        <f t="shared" si="139"/>
        <v>12.809999999999999</v>
      </c>
    </row>
    <row r="420" spans="1:36" x14ac:dyDescent="0.25">
      <c r="A420" s="50">
        <v>419</v>
      </c>
      <c r="B420" s="51">
        <v>38595</v>
      </c>
      <c r="C420" s="52" t="s">
        <v>6</v>
      </c>
      <c r="D420" s="50" t="s">
        <v>1223</v>
      </c>
      <c r="E420" s="50">
        <v>3</v>
      </c>
      <c r="F420" s="50">
        <v>0</v>
      </c>
      <c r="G420" s="50">
        <v>36</v>
      </c>
      <c r="H420" s="50">
        <v>35</v>
      </c>
      <c r="I420" s="53">
        <f t="shared" si="123"/>
        <v>2.5405092592592594E-2</v>
      </c>
      <c r="J420" s="54">
        <f t="shared" si="124"/>
        <v>8.468364197530864E-3</v>
      </c>
      <c r="K420" s="50" t="s">
        <v>552</v>
      </c>
      <c r="L420" s="50" t="s">
        <v>102</v>
      </c>
      <c r="M420" s="55">
        <f t="shared" si="125"/>
        <v>4.9202733485193662</v>
      </c>
      <c r="N420" s="50">
        <v>0</v>
      </c>
      <c r="S420" s="151">
        <f t="shared" si="126"/>
        <v>0.22187114197530863</v>
      </c>
      <c r="T420" s="151">
        <f t="shared" si="127"/>
        <v>0.11093557098765432</v>
      </c>
      <c r="V420" s="393">
        <f t="shared" si="140"/>
        <v>0</v>
      </c>
      <c r="W420" s="393">
        <f t="shared" si="141"/>
        <v>0</v>
      </c>
      <c r="X420" s="53">
        <f t="shared" si="128"/>
        <v>0.22187114197530863</v>
      </c>
      <c r="Y420" s="53">
        <f t="shared" si="129"/>
        <v>0.25826032197530863</v>
      </c>
      <c r="Z420" s="53">
        <f t="shared" si="130"/>
        <v>0.11093557098765432</v>
      </c>
      <c r="AA420" s="53">
        <f t="shared" si="131"/>
        <v>0.12913016098765431</v>
      </c>
      <c r="AB420" s="50">
        <f t="shared" si="132"/>
        <v>3080</v>
      </c>
      <c r="AC420" s="50">
        <f t="shared" si="133"/>
        <v>2005</v>
      </c>
      <c r="AD420" s="50">
        <f t="shared" si="134"/>
        <v>8</v>
      </c>
      <c r="AE420" s="56">
        <f t="shared" si="135"/>
        <v>200508</v>
      </c>
      <c r="AF420" s="56">
        <f t="shared" si="136"/>
        <v>36</v>
      </c>
      <c r="AG420" s="58">
        <f t="shared" si="142"/>
        <v>0</v>
      </c>
      <c r="AH420" s="56">
        <f t="shared" si="137"/>
        <v>31</v>
      </c>
      <c r="AI420" s="53">
        <f t="shared" si="138"/>
        <v>0.24006573197530862</v>
      </c>
      <c r="AJ420" s="56">
        <f t="shared" si="139"/>
        <v>12.809999999999999</v>
      </c>
    </row>
    <row r="421" spans="1:36" x14ac:dyDescent="0.25">
      <c r="A421" s="50">
        <v>420</v>
      </c>
      <c r="B421" s="51">
        <v>38596</v>
      </c>
      <c r="C421" s="52" t="s">
        <v>1</v>
      </c>
      <c r="D421" s="50" t="s">
        <v>1225</v>
      </c>
      <c r="E421" s="50">
        <v>0.25</v>
      </c>
      <c r="F421" s="50">
        <v>0</v>
      </c>
      <c r="G421" s="50">
        <v>9</v>
      </c>
      <c r="H421" s="50">
        <v>7</v>
      </c>
      <c r="I421" s="53">
        <f t="shared" si="123"/>
        <v>6.3310185185185197E-3</v>
      </c>
      <c r="J421" s="54">
        <f t="shared" si="124"/>
        <v>2.5324074074074079E-2</v>
      </c>
      <c r="K421" s="50" t="s">
        <v>10</v>
      </c>
      <c r="L421" s="50" t="s">
        <v>75</v>
      </c>
      <c r="M421" s="55">
        <f t="shared" si="125"/>
        <v>1.6453382084095074</v>
      </c>
      <c r="N421" s="50">
        <v>0</v>
      </c>
      <c r="S421" s="151">
        <f t="shared" si="126"/>
        <v>6.0777777777777785E-2</v>
      </c>
      <c r="T421" s="151">
        <f t="shared" si="127"/>
        <v>3.0388888888888892E-2</v>
      </c>
      <c r="V421" s="393">
        <f t="shared" si="140"/>
        <v>0</v>
      </c>
      <c r="W421" s="393">
        <f t="shared" si="141"/>
        <v>0</v>
      </c>
      <c r="X421" s="53">
        <f t="shared" si="128"/>
        <v>0.66349074074074088</v>
      </c>
      <c r="Y421" s="53">
        <f t="shared" si="129"/>
        <v>0.69987992074074079</v>
      </c>
      <c r="Z421" s="53">
        <f t="shared" si="130"/>
        <v>0.33174537037037044</v>
      </c>
      <c r="AA421" s="53">
        <f t="shared" si="131"/>
        <v>0.3499399603703704</v>
      </c>
      <c r="AB421" s="50">
        <f t="shared" si="132"/>
        <v>3866</v>
      </c>
      <c r="AC421" s="50">
        <f t="shared" si="133"/>
        <v>2005</v>
      </c>
      <c r="AD421" s="50">
        <f t="shared" si="134"/>
        <v>9</v>
      </c>
      <c r="AE421" s="56">
        <f t="shared" si="135"/>
        <v>200509</v>
      </c>
      <c r="AF421" s="56">
        <f t="shared" si="136"/>
        <v>36</v>
      </c>
      <c r="AG421" s="58">
        <f t="shared" si="142"/>
        <v>0</v>
      </c>
      <c r="AH421" s="56">
        <f t="shared" si="137"/>
        <v>1</v>
      </c>
      <c r="AI421" s="53">
        <f t="shared" si="138"/>
        <v>0.68168533074074089</v>
      </c>
      <c r="AJ421" s="56">
        <f t="shared" si="139"/>
        <v>11.675000000000001</v>
      </c>
    </row>
    <row r="422" spans="1:36" x14ac:dyDescent="0.25">
      <c r="A422" s="50">
        <v>421</v>
      </c>
      <c r="B422" s="51">
        <v>38597</v>
      </c>
      <c r="C422" s="52" t="s">
        <v>2</v>
      </c>
      <c r="D422" s="50" t="s">
        <v>1223</v>
      </c>
      <c r="E422" s="50">
        <v>3</v>
      </c>
      <c r="F422" s="50">
        <v>0</v>
      </c>
      <c r="G422" s="50">
        <v>30</v>
      </c>
      <c r="H422" s="50">
        <v>45</v>
      </c>
      <c r="I422" s="53">
        <f t="shared" si="123"/>
        <v>2.1354166666666664E-2</v>
      </c>
      <c r="J422" s="54">
        <f t="shared" si="124"/>
        <v>7.1180555555555546E-3</v>
      </c>
      <c r="K422" s="50" t="s">
        <v>552</v>
      </c>
      <c r="L422" s="50" t="s">
        <v>102</v>
      </c>
      <c r="M422" s="55">
        <f t="shared" si="125"/>
        <v>5.8536585365853711</v>
      </c>
      <c r="N422" s="50">
        <v>0</v>
      </c>
      <c r="S422" s="151">
        <f t="shared" si="126"/>
        <v>0.18649305555555554</v>
      </c>
      <c r="T422" s="151">
        <f t="shared" si="127"/>
        <v>9.3246527777777768E-2</v>
      </c>
      <c r="V422" s="393">
        <f t="shared" si="140"/>
        <v>0</v>
      </c>
      <c r="W422" s="393">
        <f t="shared" si="141"/>
        <v>0</v>
      </c>
      <c r="X422" s="53">
        <f t="shared" si="128"/>
        <v>0.18649305555555554</v>
      </c>
      <c r="Y422" s="53">
        <f t="shared" si="129"/>
        <v>0.22288223555555553</v>
      </c>
      <c r="Z422" s="53">
        <f t="shared" si="130"/>
        <v>9.3246527777777768E-2</v>
      </c>
      <c r="AA422" s="53">
        <f t="shared" si="131"/>
        <v>0.11144111777777777</v>
      </c>
      <c r="AB422" s="50">
        <f t="shared" si="132"/>
        <v>1938</v>
      </c>
      <c r="AC422" s="50">
        <f t="shared" si="133"/>
        <v>2005</v>
      </c>
      <c r="AD422" s="50">
        <f t="shared" si="134"/>
        <v>9</v>
      </c>
      <c r="AE422" s="56">
        <f t="shared" si="135"/>
        <v>200509</v>
      </c>
      <c r="AF422" s="56">
        <f t="shared" si="136"/>
        <v>36</v>
      </c>
      <c r="AG422" s="58">
        <f t="shared" si="142"/>
        <v>0</v>
      </c>
      <c r="AH422" s="56">
        <f t="shared" si="137"/>
        <v>2</v>
      </c>
      <c r="AI422" s="53">
        <f t="shared" si="138"/>
        <v>0.20468764555555552</v>
      </c>
      <c r="AJ422" s="56">
        <f t="shared" si="139"/>
        <v>12.809999999999999</v>
      </c>
    </row>
    <row r="423" spans="1:36" x14ac:dyDescent="0.25">
      <c r="A423" s="50">
        <v>422</v>
      </c>
      <c r="B423" s="51">
        <v>38598</v>
      </c>
      <c r="C423" s="52" t="s">
        <v>5</v>
      </c>
      <c r="D423" s="50" t="s">
        <v>1224</v>
      </c>
      <c r="E423" s="50">
        <v>15</v>
      </c>
      <c r="F423" s="50">
        <v>1</v>
      </c>
      <c r="G423" s="50">
        <v>15</v>
      </c>
      <c r="H423" s="50">
        <v>1</v>
      </c>
      <c r="I423" s="53">
        <f t="shared" si="123"/>
        <v>5.2094907407407409E-2</v>
      </c>
      <c r="J423" s="54">
        <f t="shared" si="124"/>
        <v>3.4729938271604939E-3</v>
      </c>
      <c r="K423" s="50" t="s">
        <v>33</v>
      </c>
      <c r="L423" s="50" t="s">
        <v>113</v>
      </c>
      <c r="M423" s="55">
        <f t="shared" si="125"/>
        <v>11.997333925794276</v>
      </c>
      <c r="N423" s="50">
        <v>0</v>
      </c>
      <c r="S423" s="151">
        <f t="shared" si="126"/>
        <v>0.38897530864197533</v>
      </c>
      <c r="T423" s="151">
        <f t="shared" si="127"/>
        <v>0.19448765432098766</v>
      </c>
      <c r="V423" s="393">
        <f t="shared" si="140"/>
        <v>0</v>
      </c>
      <c r="W423" s="393">
        <f t="shared" si="141"/>
        <v>0</v>
      </c>
      <c r="X423" s="53">
        <f t="shared" si="128"/>
        <v>9.0992438271604942E-2</v>
      </c>
      <c r="Y423" s="53">
        <f t="shared" si="129"/>
        <v>0.12738161827160493</v>
      </c>
      <c r="Z423" s="53">
        <f t="shared" si="130"/>
        <v>4.5496219135802471E-2</v>
      </c>
      <c r="AA423" s="53">
        <f t="shared" si="131"/>
        <v>6.3690809135802467E-2</v>
      </c>
      <c r="AB423" s="50">
        <f t="shared" si="132"/>
        <v>893</v>
      </c>
      <c r="AC423" s="50">
        <f t="shared" si="133"/>
        <v>2005</v>
      </c>
      <c r="AD423" s="50">
        <f t="shared" si="134"/>
        <v>9</v>
      </c>
      <c r="AE423" s="56">
        <f t="shared" si="135"/>
        <v>200509</v>
      </c>
      <c r="AF423" s="56">
        <f t="shared" si="136"/>
        <v>36</v>
      </c>
      <c r="AG423" s="58">
        <f t="shared" si="142"/>
        <v>0</v>
      </c>
      <c r="AH423" s="56">
        <f t="shared" si="137"/>
        <v>3</v>
      </c>
      <c r="AI423" s="53">
        <f t="shared" si="138"/>
        <v>0.10918702827160494</v>
      </c>
      <c r="AJ423" s="56">
        <f t="shared" si="139"/>
        <v>15</v>
      </c>
    </row>
    <row r="424" spans="1:36" x14ac:dyDescent="0.25">
      <c r="A424" s="50">
        <v>423</v>
      </c>
      <c r="B424" s="51">
        <v>38602</v>
      </c>
      <c r="C424" s="52" t="s">
        <v>6</v>
      </c>
      <c r="D424" s="50" t="s">
        <v>1223</v>
      </c>
      <c r="E424" s="50">
        <v>2.9</v>
      </c>
      <c r="F424" s="50">
        <v>0</v>
      </c>
      <c r="G424" s="50">
        <v>30</v>
      </c>
      <c r="H424" s="50">
        <v>33</v>
      </c>
      <c r="I424" s="53">
        <f t="shared" si="123"/>
        <v>2.1215277777777777E-2</v>
      </c>
      <c r="J424" s="54">
        <f t="shared" si="124"/>
        <v>7.3156130268199233E-3</v>
      </c>
      <c r="K424" s="50" t="s">
        <v>552</v>
      </c>
      <c r="L424" s="50" t="s">
        <v>102</v>
      </c>
      <c r="M424" s="55">
        <f t="shared" si="125"/>
        <v>5.6955810147299557</v>
      </c>
      <c r="N424" s="50">
        <v>0</v>
      </c>
      <c r="S424" s="151">
        <f t="shared" si="126"/>
        <v>0.19166906130268199</v>
      </c>
      <c r="T424" s="151">
        <f t="shared" si="127"/>
        <v>9.5834530651340996E-2</v>
      </c>
      <c r="V424" s="393">
        <f t="shared" si="140"/>
        <v>0</v>
      </c>
      <c r="W424" s="393">
        <f t="shared" si="141"/>
        <v>0</v>
      </c>
      <c r="X424" s="53">
        <f t="shared" si="128"/>
        <v>0.19166906130268199</v>
      </c>
      <c r="Y424" s="53">
        <f t="shared" si="129"/>
        <v>0.22805824130268199</v>
      </c>
      <c r="Z424" s="53">
        <f t="shared" si="130"/>
        <v>9.5834530651340996E-2</v>
      </c>
      <c r="AA424" s="53">
        <f t="shared" si="131"/>
        <v>0.11402912065134099</v>
      </c>
      <c r="AB424" s="50">
        <f t="shared" si="132"/>
        <v>2191</v>
      </c>
      <c r="AC424" s="50">
        <f t="shared" si="133"/>
        <v>2005</v>
      </c>
      <c r="AD424" s="50">
        <f t="shared" si="134"/>
        <v>9</v>
      </c>
      <c r="AE424" s="56">
        <f t="shared" si="135"/>
        <v>200509</v>
      </c>
      <c r="AF424" s="56">
        <f t="shared" si="136"/>
        <v>37</v>
      </c>
      <c r="AG424" s="58">
        <f t="shared" si="142"/>
        <v>3</v>
      </c>
      <c r="AH424" s="56">
        <f t="shared" si="137"/>
        <v>7</v>
      </c>
      <c r="AI424" s="53">
        <f t="shared" si="138"/>
        <v>0.20986365130268197</v>
      </c>
      <c r="AJ424" s="56">
        <f t="shared" si="139"/>
        <v>12.382999999999999</v>
      </c>
    </row>
    <row r="425" spans="1:36" x14ac:dyDescent="0.25">
      <c r="A425" s="50">
        <v>424</v>
      </c>
      <c r="B425" s="51">
        <v>38603</v>
      </c>
      <c r="C425" s="52" t="s">
        <v>1</v>
      </c>
      <c r="D425" s="50" t="s">
        <v>1223</v>
      </c>
      <c r="E425" s="50">
        <v>1.02</v>
      </c>
      <c r="F425" s="50">
        <v>0</v>
      </c>
      <c r="G425" s="50">
        <v>10</v>
      </c>
      <c r="H425" s="50">
        <v>1</v>
      </c>
      <c r="I425" s="53">
        <f t="shared" si="123"/>
        <v>6.9560185185185185E-3</v>
      </c>
      <c r="J425" s="54">
        <f t="shared" si="124"/>
        <v>6.8196259985475668E-3</v>
      </c>
      <c r="K425" s="50" t="s">
        <v>552</v>
      </c>
      <c r="L425" s="50" t="s">
        <v>17</v>
      </c>
      <c r="M425" s="55">
        <f t="shared" si="125"/>
        <v>6.1098169717138155</v>
      </c>
      <c r="N425" s="50">
        <v>0</v>
      </c>
      <c r="S425" s="151">
        <f t="shared" si="126"/>
        <v>0.17867420116194624</v>
      </c>
      <c r="T425" s="151">
        <f t="shared" si="127"/>
        <v>8.9337100580973119E-2</v>
      </c>
      <c r="V425" s="393">
        <f t="shared" si="140"/>
        <v>0</v>
      </c>
      <c r="W425" s="393">
        <f t="shared" si="141"/>
        <v>0</v>
      </c>
      <c r="X425" s="53">
        <f t="shared" si="128"/>
        <v>0.17867420116194624</v>
      </c>
      <c r="Y425" s="53">
        <f t="shared" si="129"/>
        <v>0.21506338116194626</v>
      </c>
      <c r="Z425" s="53">
        <f t="shared" si="130"/>
        <v>8.9337100580973119E-2</v>
      </c>
      <c r="AA425" s="53">
        <f t="shared" si="131"/>
        <v>0.10753169058097313</v>
      </c>
      <c r="AB425" s="50">
        <f t="shared" si="132"/>
        <v>1543</v>
      </c>
      <c r="AC425" s="50">
        <f t="shared" si="133"/>
        <v>2005</v>
      </c>
      <c r="AD425" s="50">
        <f t="shared" si="134"/>
        <v>9</v>
      </c>
      <c r="AE425" s="56">
        <f t="shared" si="135"/>
        <v>200509</v>
      </c>
      <c r="AF425" s="56">
        <f t="shared" si="136"/>
        <v>37</v>
      </c>
      <c r="AG425" s="58">
        <f t="shared" si="142"/>
        <v>0</v>
      </c>
      <c r="AH425" s="56">
        <f t="shared" si="137"/>
        <v>8</v>
      </c>
      <c r="AI425" s="53">
        <f t="shared" si="138"/>
        <v>0.19686879116194625</v>
      </c>
      <c r="AJ425" s="56">
        <f t="shared" si="139"/>
        <v>4.3553999999999995</v>
      </c>
    </row>
    <row r="426" spans="1:36" x14ac:dyDescent="0.25">
      <c r="A426" s="50">
        <v>425</v>
      </c>
      <c r="B426" s="51">
        <v>38605</v>
      </c>
      <c r="C426" s="52" t="s">
        <v>5</v>
      </c>
      <c r="D426" s="50" t="s">
        <v>1223</v>
      </c>
      <c r="E426" s="50">
        <v>3.1</v>
      </c>
      <c r="F426" s="50">
        <v>0</v>
      </c>
      <c r="G426" s="50">
        <v>27</v>
      </c>
      <c r="H426" s="50">
        <v>43</v>
      </c>
      <c r="I426" s="53">
        <f t="shared" si="123"/>
        <v>1.9247685185185184E-2</v>
      </c>
      <c r="J426" s="54">
        <f t="shared" si="124"/>
        <v>6.2089307048984466E-3</v>
      </c>
      <c r="K426" s="50" t="s">
        <v>550</v>
      </c>
      <c r="L426" s="50" t="s">
        <v>114</v>
      </c>
      <c r="M426" s="55">
        <f t="shared" si="125"/>
        <v>6.7107636800962176</v>
      </c>
      <c r="N426" s="50">
        <v>0</v>
      </c>
      <c r="S426" s="151">
        <f t="shared" si="126"/>
        <v>0.16267398446833931</v>
      </c>
      <c r="T426" s="151">
        <f t="shared" si="127"/>
        <v>8.1336992234169653E-2</v>
      </c>
      <c r="V426" s="393">
        <f t="shared" si="140"/>
        <v>0</v>
      </c>
      <c r="W426" s="393">
        <f t="shared" si="141"/>
        <v>0</v>
      </c>
      <c r="X426" s="53">
        <f t="shared" si="128"/>
        <v>0.16267398446833931</v>
      </c>
      <c r="Y426" s="53">
        <f t="shared" si="129"/>
        <v>0.1990631644683393</v>
      </c>
      <c r="Z426" s="53">
        <f t="shared" si="130"/>
        <v>8.1336992234169653E-2</v>
      </c>
      <c r="AA426" s="53">
        <f t="shared" si="131"/>
        <v>9.9531582234169649E-2</v>
      </c>
      <c r="AB426" s="50">
        <f t="shared" si="132"/>
        <v>1058</v>
      </c>
      <c r="AC426" s="50">
        <f t="shared" si="133"/>
        <v>2005</v>
      </c>
      <c r="AD426" s="50">
        <f t="shared" si="134"/>
        <v>9</v>
      </c>
      <c r="AE426" s="56">
        <f t="shared" si="135"/>
        <v>200509</v>
      </c>
      <c r="AF426" s="56">
        <f t="shared" si="136"/>
        <v>37</v>
      </c>
      <c r="AG426" s="58">
        <f t="shared" si="142"/>
        <v>1</v>
      </c>
      <c r="AH426" s="56">
        <f t="shared" si="137"/>
        <v>10</v>
      </c>
      <c r="AI426" s="53">
        <f t="shared" si="138"/>
        <v>0.18086857446833932</v>
      </c>
      <c r="AJ426" s="56">
        <f t="shared" si="139"/>
        <v>13.236999999999998</v>
      </c>
    </row>
    <row r="427" spans="1:36" x14ac:dyDescent="0.25">
      <c r="A427" s="50">
        <v>426</v>
      </c>
      <c r="B427" s="51">
        <v>38607</v>
      </c>
      <c r="C427" s="52" t="s">
        <v>3</v>
      </c>
      <c r="D427" s="50" t="s">
        <v>1223</v>
      </c>
      <c r="E427" s="50">
        <v>3</v>
      </c>
      <c r="F427" s="50">
        <v>0</v>
      </c>
      <c r="G427" s="50">
        <v>30</v>
      </c>
      <c r="H427" s="50">
        <v>45</v>
      </c>
      <c r="I427" s="53">
        <f t="shared" si="123"/>
        <v>2.1354166666666664E-2</v>
      </c>
      <c r="J427" s="54">
        <f t="shared" si="124"/>
        <v>7.1180555555555546E-3</v>
      </c>
      <c r="K427" s="50" t="s">
        <v>549</v>
      </c>
      <c r="L427" s="50" t="s">
        <v>102</v>
      </c>
      <c r="M427" s="55">
        <f t="shared" si="125"/>
        <v>5.8536585365853711</v>
      </c>
      <c r="N427" s="50">
        <v>0</v>
      </c>
      <c r="S427" s="151">
        <f t="shared" si="126"/>
        <v>0.18649305555555554</v>
      </c>
      <c r="T427" s="151">
        <f t="shared" si="127"/>
        <v>9.3246527777777768E-2</v>
      </c>
      <c r="V427" s="393">
        <f t="shared" si="140"/>
        <v>0</v>
      </c>
      <c r="W427" s="393">
        <f t="shared" si="141"/>
        <v>0</v>
      </c>
      <c r="X427" s="53">
        <f t="shared" si="128"/>
        <v>0.18649305555555554</v>
      </c>
      <c r="Y427" s="53">
        <f t="shared" si="129"/>
        <v>0.22288223555555553</v>
      </c>
      <c r="Z427" s="53">
        <f t="shared" si="130"/>
        <v>9.3246527777777768E-2</v>
      </c>
      <c r="AA427" s="53">
        <f t="shared" si="131"/>
        <v>0.11144111777777777</v>
      </c>
      <c r="AB427" s="50">
        <f t="shared" si="132"/>
        <v>1938</v>
      </c>
      <c r="AC427" s="50">
        <f t="shared" si="133"/>
        <v>2005</v>
      </c>
      <c r="AD427" s="50">
        <f t="shared" si="134"/>
        <v>9</v>
      </c>
      <c r="AE427" s="56">
        <f t="shared" si="135"/>
        <v>200509</v>
      </c>
      <c r="AF427" s="56">
        <f t="shared" si="136"/>
        <v>38</v>
      </c>
      <c r="AG427" s="58">
        <f t="shared" si="142"/>
        <v>1</v>
      </c>
      <c r="AH427" s="56">
        <f t="shared" si="137"/>
        <v>12</v>
      </c>
      <c r="AI427" s="53">
        <f t="shared" si="138"/>
        <v>0.20468764555555552</v>
      </c>
      <c r="AJ427" s="56">
        <f t="shared" si="139"/>
        <v>12.809999999999999</v>
      </c>
    </row>
    <row r="428" spans="1:36" x14ac:dyDescent="0.25">
      <c r="A428" s="50">
        <v>427</v>
      </c>
      <c r="B428" s="51">
        <v>38609</v>
      </c>
      <c r="C428" s="52" t="s">
        <v>6</v>
      </c>
      <c r="D428" s="50" t="s">
        <v>1223</v>
      </c>
      <c r="E428" s="50">
        <v>2.8</v>
      </c>
      <c r="F428" s="50">
        <v>0</v>
      </c>
      <c r="G428" s="50">
        <v>28</v>
      </c>
      <c r="H428" s="50">
        <v>4</v>
      </c>
      <c r="I428" s="53">
        <f t="shared" si="123"/>
        <v>1.9490740740740743E-2</v>
      </c>
      <c r="J428" s="54">
        <f t="shared" si="124"/>
        <v>6.960978835978837E-3</v>
      </c>
      <c r="K428" s="50" t="s">
        <v>550</v>
      </c>
      <c r="L428" s="50" t="s">
        <v>115</v>
      </c>
      <c r="M428" s="55">
        <f t="shared" si="125"/>
        <v>5.9857482185273199</v>
      </c>
      <c r="N428" s="50">
        <v>0</v>
      </c>
      <c r="S428" s="151">
        <f t="shared" si="126"/>
        <v>0.18237764550264551</v>
      </c>
      <c r="T428" s="151">
        <f t="shared" si="127"/>
        <v>9.1188822751322757E-2</v>
      </c>
      <c r="V428" s="393">
        <f t="shared" si="140"/>
        <v>0</v>
      </c>
      <c r="W428" s="393">
        <f t="shared" si="141"/>
        <v>0</v>
      </c>
      <c r="X428" s="53">
        <f t="shared" si="128"/>
        <v>0.18237764550264551</v>
      </c>
      <c r="Y428" s="53">
        <f t="shared" si="129"/>
        <v>0.21876682550264551</v>
      </c>
      <c r="Z428" s="53">
        <f t="shared" si="130"/>
        <v>9.1188822751322757E-2</v>
      </c>
      <c r="AA428" s="53">
        <f t="shared" si="131"/>
        <v>0.10938341275132275</v>
      </c>
      <c r="AB428" s="50">
        <f t="shared" si="132"/>
        <v>1753</v>
      </c>
      <c r="AC428" s="50">
        <f t="shared" si="133"/>
        <v>2005</v>
      </c>
      <c r="AD428" s="50">
        <f t="shared" si="134"/>
        <v>9</v>
      </c>
      <c r="AE428" s="56">
        <f t="shared" si="135"/>
        <v>200509</v>
      </c>
      <c r="AF428" s="56">
        <f t="shared" si="136"/>
        <v>38</v>
      </c>
      <c r="AG428" s="58">
        <f t="shared" si="142"/>
        <v>1</v>
      </c>
      <c r="AH428" s="56">
        <f t="shared" si="137"/>
        <v>14</v>
      </c>
      <c r="AI428" s="53">
        <f t="shared" si="138"/>
        <v>0.20057223550264552</v>
      </c>
      <c r="AJ428" s="56">
        <f t="shared" si="139"/>
        <v>11.955999999999998</v>
      </c>
    </row>
    <row r="429" spans="1:36" x14ac:dyDescent="0.25">
      <c r="A429" s="50">
        <v>428</v>
      </c>
      <c r="B429" s="51">
        <v>38610</v>
      </c>
      <c r="C429" s="52" t="s">
        <v>1</v>
      </c>
      <c r="D429" s="50" t="s">
        <v>1223</v>
      </c>
      <c r="E429" s="50">
        <v>2</v>
      </c>
      <c r="F429" s="50">
        <v>0</v>
      </c>
      <c r="G429" s="50">
        <v>19</v>
      </c>
      <c r="H429" s="50">
        <v>31</v>
      </c>
      <c r="I429" s="53">
        <f t="shared" si="123"/>
        <v>1.3553240740740741E-2</v>
      </c>
      <c r="J429" s="54">
        <f t="shared" si="124"/>
        <v>6.7766203703703703E-3</v>
      </c>
      <c r="K429" s="50" t="s">
        <v>552</v>
      </c>
      <c r="L429" s="50" t="s">
        <v>82</v>
      </c>
      <c r="M429" s="55">
        <f t="shared" si="125"/>
        <v>6.1485909479077758</v>
      </c>
      <c r="N429" s="50">
        <v>0</v>
      </c>
      <c r="S429" s="151">
        <f t="shared" si="126"/>
        <v>0.1775474537037037</v>
      </c>
      <c r="T429" s="151">
        <f t="shared" si="127"/>
        <v>8.877372685185185E-2</v>
      </c>
      <c r="V429" s="393">
        <f t="shared" si="140"/>
        <v>0</v>
      </c>
      <c r="W429" s="393">
        <f t="shared" si="141"/>
        <v>0</v>
      </c>
      <c r="X429" s="53">
        <f t="shared" si="128"/>
        <v>0.1775474537037037</v>
      </c>
      <c r="Y429" s="53">
        <f t="shared" si="129"/>
        <v>0.21393663370370369</v>
      </c>
      <c r="Z429" s="53">
        <f t="shared" si="130"/>
        <v>8.877372685185185E-2</v>
      </c>
      <c r="AA429" s="53">
        <f t="shared" si="131"/>
        <v>0.10696831685185185</v>
      </c>
      <c r="AB429" s="50">
        <f t="shared" si="132"/>
        <v>1493</v>
      </c>
      <c r="AC429" s="50">
        <f t="shared" si="133"/>
        <v>2005</v>
      </c>
      <c r="AD429" s="50">
        <f t="shared" si="134"/>
        <v>9</v>
      </c>
      <c r="AE429" s="56">
        <f t="shared" si="135"/>
        <v>200509</v>
      </c>
      <c r="AF429" s="56">
        <f t="shared" si="136"/>
        <v>38</v>
      </c>
      <c r="AG429" s="58">
        <f t="shared" si="142"/>
        <v>0</v>
      </c>
      <c r="AH429" s="56">
        <f t="shared" si="137"/>
        <v>15</v>
      </c>
      <c r="AI429" s="53">
        <f t="shared" si="138"/>
        <v>0.19574204370370368</v>
      </c>
      <c r="AJ429" s="56">
        <f t="shared" si="139"/>
        <v>8.5399999999999991</v>
      </c>
    </row>
    <row r="430" spans="1:36" x14ac:dyDescent="0.25">
      <c r="A430" s="50">
        <v>429</v>
      </c>
      <c r="B430" s="51">
        <v>38611</v>
      </c>
      <c r="C430" s="52" t="s">
        <v>2</v>
      </c>
      <c r="D430" s="50" t="s">
        <v>1223</v>
      </c>
      <c r="E430" s="50">
        <v>4</v>
      </c>
      <c r="F430" s="50">
        <v>0</v>
      </c>
      <c r="G430" s="50">
        <v>40</v>
      </c>
      <c r="H430" s="50">
        <v>31</v>
      </c>
      <c r="I430" s="53">
        <f t="shared" si="123"/>
        <v>2.8136574074074074E-2</v>
      </c>
      <c r="J430" s="54">
        <f t="shared" si="124"/>
        <v>7.0341435185185186E-3</v>
      </c>
      <c r="K430" s="50" t="s">
        <v>550</v>
      </c>
      <c r="L430" s="50" t="s">
        <v>143</v>
      </c>
      <c r="M430" s="55">
        <f t="shared" si="125"/>
        <v>5.9234882764294579</v>
      </c>
      <c r="N430" s="50">
        <v>0</v>
      </c>
      <c r="S430" s="151">
        <f t="shared" si="126"/>
        <v>0.18429456018518517</v>
      </c>
      <c r="T430" s="151">
        <f t="shared" si="127"/>
        <v>9.2147280092592584E-2</v>
      </c>
      <c r="V430" s="393">
        <f t="shared" si="140"/>
        <v>0</v>
      </c>
      <c r="W430" s="393">
        <f t="shared" si="141"/>
        <v>0</v>
      </c>
      <c r="X430" s="53">
        <f t="shared" si="128"/>
        <v>0.18429456018518517</v>
      </c>
      <c r="Y430" s="53">
        <f t="shared" si="129"/>
        <v>0.22068374018518516</v>
      </c>
      <c r="Z430" s="53">
        <f t="shared" si="130"/>
        <v>9.2147280092592584E-2</v>
      </c>
      <c r="AA430" s="53">
        <f t="shared" si="131"/>
        <v>0.11034187009259258</v>
      </c>
      <c r="AB430" s="50">
        <f t="shared" si="132"/>
        <v>1825</v>
      </c>
      <c r="AC430" s="50">
        <f t="shared" si="133"/>
        <v>2005</v>
      </c>
      <c r="AD430" s="50">
        <f t="shared" si="134"/>
        <v>9</v>
      </c>
      <c r="AE430" s="56">
        <f t="shared" si="135"/>
        <v>200509</v>
      </c>
      <c r="AF430" s="56">
        <f t="shared" si="136"/>
        <v>38</v>
      </c>
      <c r="AG430" s="58">
        <f t="shared" si="142"/>
        <v>0</v>
      </c>
      <c r="AH430" s="56">
        <f t="shared" si="137"/>
        <v>16</v>
      </c>
      <c r="AI430" s="53">
        <f t="shared" si="138"/>
        <v>0.20248915018518515</v>
      </c>
      <c r="AJ430" s="56">
        <f t="shared" si="139"/>
        <v>17.079999999999998</v>
      </c>
    </row>
    <row r="431" spans="1:36" x14ac:dyDescent="0.25">
      <c r="A431" s="50">
        <v>430</v>
      </c>
      <c r="B431" s="51">
        <v>38613</v>
      </c>
      <c r="C431" s="52" t="s">
        <v>0</v>
      </c>
      <c r="D431" s="50" t="s">
        <v>1224</v>
      </c>
      <c r="E431" s="50">
        <v>10.5</v>
      </c>
      <c r="F431" s="50">
        <v>0</v>
      </c>
      <c r="G431" s="50">
        <v>38</v>
      </c>
      <c r="H431" s="50">
        <v>17</v>
      </c>
      <c r="I431" s="53">
        <f t="shared" si="123"/>
        <v>2.6585648148148146E-2</v>
      </c>
      <c r="J431" s="54">
        <f t="shared" si="124"/>
        <v>2.5319664902998234E-3</v>
      </c>
      <c r="K431" s="50" t="s">
        <v>33</v>
      </c>
      <c r="L431" s="50" t="s">
        <v>29</v>
      </c>
      <c r="M431" s="55">
        <f t="shared" si="125"/>
        <v>16.456247279059657</v>
      </c>
      <c r="N431" s="50">
        <v>0</v>
      </c>
      <c r="S431" s="151">
        <f t="shared" si="126"/>
        <v>0.28358024691358019</v>
      </c>
      <c r="T431" s="151">
        <f t="shared" si="127"/>
        <v>0.1417901234567901</v>
      </c>
      <c r="V431" s="393">
        <f t="shared" si="140"/>
        <v>0</v>
      </c>
      <c r="W431" s="393">
        <f t="shared" si="141"/>
        <v>0</v>
      </c>
      <c r="X431" s="53">
        <f t="shared" si="128"/>
        <v>6.6337522045855371E-2</v>
      </c>
      <c r="Y431" s="53">
        <f t="shared" si="129"/>
        <v>0.10272670204585538</v>
      </c>
      <c r="Z431" s="53">
        <f t="shared" si="130"/>
        <v>3.3168761022927686E-2</v>
      </c>
      <c r="AA431" s="53">
        <f t="shared" si="131"/>
        <v>5.1363351022927689E-2</v>
      </c>
      <c r="AB431" s="50">
        <f t="shared" si="132"/>
        <v>428</v>
      </c>
      <c r="AC431" s="50">
        <f t="shared" si="133"/>
        <v>2005</v>
      </c>
      <c r="AD431" s="50">
        <f t="shared" si="134"/>
        <v>9</v>
      </c>
      <c r="AE431" s="56">
        <f t="shared" si="135"/>
        <v>200509</v>
      </c>
      <c r="AF431" s="56">
        <f t="shared" si="136"/>
        <v>39</v>
      </c>
      <c r="AG431" s="58">
        <f t="shared" si="142"/>
        <v>1</v>
      </c>
      <c r="AH431" s="56">
        <f t="shared" si="137"/>
        <v>18</v>
      </c>
      <c r="AI431" s="53">
        <f t="shared" si="138"/>
        <v>8.4532112045855368E-2</v>
      </c>
      <c r="AJ431" s="56">
        <f t="shared" si="139"/>
        <v>10.5</v>
      </c>
    </row>
    <row r="432" spans="1:36" x14ac:dyDescent="0.25">
      <c r="A432" s="50">
        <v>431</v>
      </c>
      <c r="B432" s="51">
        <v>38615</v>
      </c>
      <c r="C432" s="52" t="s">
        <v>4</v>
      </c>
      <c r="D432" s="50" t="s">
        <v>1223</v>
      </c>
      <c r="E432" s="50">
        <v>2.9</v>
      </c>
      <c r="F432" s="50">
        <v>0</v>
      </c>
      <c r="G432" s="50">
        <v>29</v>
      </c>
      <c r="H432" s="50">
        <v>18</v>
      </c>
      <c r="I432" s="53">
        <f t="shared" si="123"/>
        <v>2.0347222222222221E-2</v>
      </c>
      <c r="J432" s="54">
        <f t="shared" si="124"/>
        <v>7.0162835249042146E-3</v>
      </c>
      <c r="K432" s="50" t="s">
        <v>552</v>
      </c>
      <c r="L432" s="50" t="s">
        <v>102</v>
      </c>
      <c r="M432" s="55">
        <f t="shared" si="125"/>
        <v>5.9385665529010288</v>
      </c>
      <c r="N432" s="50">
        <v>0</v>
      </c>
      <c r="S432" s="151">
        <f t="shared" si="126"/>
        <v>0.18382662835249042</v>
      </c>
      <c r="T432" s="151">
        <f t="shared" si="127"/>
        <v>9.1913314176245209E-2</v>
      </c>
      <c r="V432" s="393">
        <f t="shared" si="140"/>
        <v>0</v>
      </c>
      <c r="W432" s="393">
        <f t="shared" si="141"/>
        <v>0</v>
      </c>
      <c r="X432" s="53">
        <f t="shared" si="128"/>
        <v>0.18382662835249042</v>
      </c>
      <c r="Y432" s="53">
        <f t="shared" si="129"/>
        <v>0.22021580835249041</v>
      </c>
      <c r="Z432" s="53">
        <f t="shared" si="130"/>
        <v>9.1913314176245209E-2</v>
      </c>
      <c r="AA432" s="53">
        <f t="shared" si="131"/>
        <v>0.11010790417624521</v>
      </c>
      <c r="AB432" s="50">
        <f t="shared" si="132"/>
        <v>1810</v>
      </c>
      <c r="AC432" s="50">
        <f t="shared" si="133"/>
        <v>2005</v>
      </c>
      <c r="AD432" s="50">
        <f t="shared" si="134"/>
        <v>9</v>
      </c>
      <c r="AE432" s="56">
        <f t="shared" si="135"/>
        <v>200509</v>
      </c>
      <c r="AF432" s="56">
        <f t="shared" si="136"/>
        <v>39</v>
      </c>
      <c r="AG432" s="58">
        <f t="shared" si="142"/>
        <v>1</v>
      </c>
      <c r="AH432" s="56">
        <f t="shared" si="137"/>
        <v>20</v>
      </c>
      <c r="AI432" s="53">
        <f t="shared" si="138"/>
        <v>0.20202121835249043</v>
      </c>
      <c r="AJ432" s="56">
        <f t="shared" si="139"/>
        <v>12.382999999999999</v>
      </c>
    </row>
    <row r="433" spans="1:36" x14ac:dyDescent="0.25">
      <c r="A433" s="50">
        <v>432</v>
      </c>
      <c r="B433" s="51">
        <v>38616</v>
      </c>
      <c r="C433" s="52" t="s">
        <v>6</v>
      </c>
      <c r="D433" s="50" t="s">
        <v>1223</v>
      </c>
      <c r="E433" s="50">
        <v>2.9</v>
      </c>
      <c r="F433" s="50">
        <v>0</v>
      </c>
      <c r="G433" s="50">
        <v>29</v>
      </c>
      <c r="H433" s="50">
        <v>22</v>
      </c>
      <c r="I433" s="53">
        <f t="shared" si="123"/>
        <v>2.0393518518518519E-2</v>
      </c>
      <c r="J433" s="54">
        <f t="shared" si="124"/>
        <v>7.0322477650063865E-3</v>
      </c>
      <c r="K433" s="50" t="s">
        <v>552</v>
      </c>
      <c r="L433" s="50" t="s">
        <v>102</v>
      </c>
      <c r="M433" s="55">
        <f t="shared" si="125"/>
        <v>5.9250851305334882</v>
      </c>
      <c r="N433" s="50">
        <v>0</v>
      </c>
      <c r="S433" s="151">
        <f t="shared" si="126"/>
        <v>0.18424489144316733</v>
      </c>
      <c r="T433" s="151">
        <f t="shared" si="127"/>
        <v>9.2122445721583665E-2</v>
      </c>
      <c r="V433" s="393">
        <f t="shared" si="140"/>
        <v>0</v>
      </c>
      <c r="W433" s="393">
        <f t="shared" si="141"/>
        <v>0</v>
      </c>
      <c r="X433" s="53">
        <f t="shared" si="128"/>
        <v>0.18424489144316733</v>
      </c>
      <c r="Y433" s="53">
        <f t="shared" si="129"/>
        <v>0.22063407144316732</v>
      </c>
      <c r="Z433" s="53">
        <f t="shared" si="130"/>
        <v>9.2122445721583665E-2</v>
      </c>
      <c r="AA433" s="53">
        <f t="shared" si="131"/>
        <v>0.11031703572158366</v>
      </c>
      <c r="AB433" s="50">
        <f t="shared" si="132"/>
        <v>1823</v>
      </c>
      <c r="AC433" s="50">
        <f t="shared" si="133"/>
        <v>2005</v>
      </c>
      <c r="AD433" s="50">
        <f t="shared" si="134"/>
        <v>9</v>
      </c>
      <c r="AE433" s="56">
        <f t="shared" si="135"/>
        <v>200509</v>
      </c>
      <c r="AF433" s="56">
        <f t="shared" si="136"/>
        <v>39</v>
      </c>
      <c r="AG433" s="58">
        <f t="shared" si="142"/>
        <v>0</v>
      </c>
      <c r="AH433" s="56">
        <f t="shared" si="137"/>
        <v>21</v>
      </c>
      <c r="AI433" s="53">
        <f t="shared" si="138"/>
        <v>0.20243948144316731</v>
      </c>
      <c r="AJ433" s="56">
        <f t="shared" si="139"/>
        <v>12.382999999999999</v>
      </c>
    </row>
    <row r="434" spans="1:36" x14ac:dyDescent="0.25">
      <c r="A434" s="50">
        <v>433</v>
      </c>
      <c r="B434" s="51">
        <v>38617</v>
      </c>
      <c r="C434" s="52" t="s">
        <v>1</v>
      </c>
      <c r="D434" s="50" t="s">
        <v>1223</v>
      </c>
      <c r="E434" s="50">
        <v>3.42</v>
      </c>
      <c r="F434" s="50">
        <v>0</v>
      </c>
      <c r="G434" s="50">
        <v>34</v>
      </c>
      <c r="H434" s="50">
        <v>43</v>
      </c>
      <c r="I434" s="53">
        <f t="shared" si="123"/>
        <v>2.4108796296296298E-2</v>
      </c>
      <c r="J434" s="54">
        <f t="shared" si="124"/>
        <v>7.0493556421919006E-3</v>
      </c>
      <c r="K434" s="50" t="s">
        <v>552</v>
      </c>
      <c r="L434" s="50" t="s">
        <v>88</v>
      </c>
      <c r="M434" s="55">
        <f t="shared" si="125"/>
        <v>5.9107057129140701</v>
      </c>
      <c r="N434" s="50">
        <v>0</v>
      </c>
      <c r="S434" s="151">
        <f t="shared" si="126"/>
        <v>0.1846931178254278</v>
      </c>
      <c r="T434" s="151">
        <f t="shared" si="127"/>
        <v>9.23465589127139E-2</v>
      </c>
      <c r="V434" s="393">
        <f t="shared" si="140"/>
        <v>0</v>
      </c>
      <c r="W434" s="393">
        <f t="shared" si="141"/>
        <v>0</v>
      </c>
      <c r="X434" s="53">
        <f t="shared" si="128"/>
        <v>0.1846931178254278</v>
      </c>
      <c r="Y434" s="53">
        <f t="shared" si="129"/>
        <v>0.22108229782542779</v>
      </c>
      <c r="Z434" s="53">
        <f t="shared" si="130"/>
        <v>9.23465589127139E-2</v>
      </c>
      <c r="AA434" s="53">
        <f t="shared" si="131"/>
        <v>0.1105411489127139</v>
      </c>
      <c r="AB434" s="50">
        <f t="shared" si="132"/>
        <v>1839</v>
      </c>
      <c r="AC434" s="50">
        <f t="shared" si="133"/>
        <v>2005</v>
      </c>
      <c r="AD434" s="50">
        <f t="shared" si="134"/>
        <v>9</v>
      </c>
      <c r="AE434" s="56">
        <f t="shared" si="135"/>
        <v>200509</v>
      </c>
      <c r="AF434" s="56">
        <f t="shared" si="136"/>
        <v>39</v>
      </c>
      <c r="AG434" s="58">
        <f t="shared" si="142"/>
        <v>0</v>
      </c>
      <c r="AH434" s="56">
        <f t="shared" si="137"/>
        <v>22</v>
      </c>
      <c r="AI434" s="53">
        <f t="shared" si="138"/>
        <v>0.20288770782542781</v>
      </c>
      <c r="AJ434" s="56">
        <f t="shared" si="139"/>
        <v>14.603399999999999</v>
      </c>
    </row>
    <row r="435" spans="1:36" x14ac:dyDescent="0.25">
      <c r="A435" s="50">
        <v>434</v>
      </c>
      <c r="B435" s="51">
        <v>38618</v>
      </c>
      <c r="C435" s="52" t="s">
        <v>2</v>
      </c>
      <c r="D435" s="50" t="s">
        <v>1223</v>
      </c>
      <c r="E435" s="50">
        <v>3</v>
      </c>
      <c r="F435" s="50">
        <v>0</v>
      </c>
      <c r="G435" s="50">
        <v>35</v>
      </c>
      <c r="H435" s="50">
        <v>21</v>
      </c>
      <c r="I435" s="53">
        <f t="shared" si="123"/>
        <v>2.4548611111111115E-2</v>
      </c>
      <c r="J435" s="54">
        <f t="shared" si="124"/>
        <v>8.1828703703703716E-3</v>
      </c>
      <c r="K435" s="50" t="s">
        <v>552</v>
      </c>
      <c r="L435" s="50" t="s">
        <v>116</v>
      </c>
      <c r="M435" s="55">
        <f t="shared" si="125"/>
        <v>5.0919377652050954</v>
      </c>
      <c r="N435" s="50">
        <v>0</v>
      </c>
      <c r="S435" s="151">
        <f t="shared" si="126"/>
        <v>0.21439120370370374</v>
      </c>
      <c r="T435" s="151">
        <f t="shared" si="127"/>
        <v>0.10719560185185187</v>
      </c>
      <c r="V435" s="393">
        <f t="shared" si="140"/>
        <v>0</v>
      </c>
      <c r="W435" s="393">
        <f t="shared" si="141"/>
        <v>0</v>
      </c>
      <c r="X435" s="53">
        <f t="shared" si="128"/>
        <v>0.21439120370370374</v>
      </c>
      <c r="Y435" s="53">
        <f t="shared" si="129"/>
        <v>0.25078038370370376</v>
      </c>
      <c r="Z435" s="53">
        <f t="shared" si="130"/>
        <v>0.10719560185185187</v>
      </c>
      <c r="AA435" s="53">
        <f t="shared" si="131"/>
        <v>0.12539019185185188</v>
      </c>
      <c r="AB435" s="50">
        <f t="shared" si="132"/>
        <v>2924</v>
      </c>
      <c r="AC435" s="50">
        <f t="shared" si="133"/>
        <v>2005</v>
      </c>
      <c r="AD435" s="50">
        <f t="shared" si="134"/>
        <v>9</v>
      </c>
      <c r="AE435" s="56">
        <f t="shared" si="135"/>
        <v>200509</v>
      </c>
      <c r="AF435" s="56">
        <f t="shared" si="136"/>
        <v>39</v>
      </c>
      <c r="AG435" s="58">
        <f t="shared" si="142"/>
        <v>0</v>
      </c>
      <c r="AH435" s="56">
        <f t="shared" si="137"/>
        <v>23</v>
      </c>
      <c r="AI435" s="53">
        <f t="shared" si="138"/>
        <v>0.23258579370370375</v>
      </c>
      <c r="AJ435" s="56">
        <f t="shared" si="139"/>
        <v>12.809999999999999</v>
      </c>
    </row>
    <row r="436" spans="1:36" x14ac:dyDescent="0.25">
      <c r="A436" s="50">
        <v>435</v>
      </c>
      <c r="B436" s="51">
        <v>38621</v>
      </c>
      <c r="C436" s="52" t="s">
        <v>3</v>
      </c>
      <c r="D436" s="50" t="s">
        <v>1223</v>
      </c>
      <c r="E436" s="50">
        <v>2.9</v>
      </c>
      <c r="F436" s="50">
        <v>0</v>
      </c>
      <c r="G436" s="50">
        <v>30</v>
      </c>
      <c r="H436" s="50">
        <v>12</v>
      </c>
      <c r="I436" s="53">
        <f t="shared" si="123"/>
        <v>2.0972222222222222E-2</v>
      </c>
      <c r="J436" s="54">
        <f t="shared" si="124"/>
        <v>7.2318007662835254E-3</v>
      </c>
      <c r="K436" s="50" t="s">
        <v>552</v>
      </c>
      <c r="L436" s="50" t="s">
        <v>102</v>
      </c>
      <c r="M436" s="55">
        <f t="shared" si="125"/>
        <v>5.761589403973514</v>
      </c>
      <c r="N436" s="50">
        <v>157</v>
      </c>
      <c r="S436" s="151">
        <f t="shared" si="126"/>
        <v>0.18947318007662836</v>
      </c>
      <c r="T436" s="151">
        <f t="shared" si="127"/>
        <v>9.4736590038314181E-2</v>
      </c>
      <c r="V436" s="393">
        <f t="shared" si="140"/>
        <v>0</v>
      </c>
      <c r="W436" s="393">
        <f t="shared" si="141"/>
        <v>0</v>
      </c>
      <c r="X436" s="53">
        <f t="shared" si="128"/>
        <v>0.18947318007662836</v>
      </c>
      <c r="Y436" s="53">
        <f t="shared" si="129"/>
        <v>0.22586236007662835</v>
      </c>
      <c r="Z436" s="53">
        <f t="shared" si="130"/>
        <v>9.4736590038314181E-2</v>
      </c>
      <c r="AA436" s="53">
        <f t="shared" si="131"/>
        <v>0.11293118003831418</v>
      </c>
      <c r="AB436" s="50">
        <f t="shared" si="132"/>
        <v>2082</v>
      </c>
      <c r="AC436" s="50">
        <f t="shared" si="133"/>
        <v>2005</v>
      </c>
      <c r="AD436" s="50">
        <f t="shared" si="134"/>
        <v>9</v>
      </c>
      <c r="AE436" s="56">
        <f t="shared" si="135"/>
        <v>200509</v>
      </c>
      <c r="AF436" s="56">
        <f t="shared" si="136"/>
        <v>40</v>
      </c>
      <c r="AG436" s="58">
        <f t="shared" si="142"/>
        <v>2</v>
      </c>
      <c r="AH436" s="56">
        <f t="shared" si="137"/>
        <v>26</v>
      </c>
      <c r="AI436" s="53">
        <f t="shared" si="138"/>
        <v>0.20766777007662834</v>
      </c>
      <c r="AJ436" s="56">
        <f t="shared" si="139"/>
        <v>12.382999999999999</v>
      </c>
    </row>
    <row r="437" spans="1:36" x14ac:dyDescent="0.25">
      <c r="A437" s="50">
        <v>436</v>
      </c>
      <c r="B437" s="51">
        <v>38624</v>
      </c>
      <c r="C437" s="52" t="s">
        <v>1</v>
      </c>
      <c r="D437" s="50" t="s">
        <v>1224</v>
      </c>
      <c r="E437" s="50">
        <v>2.5</v>
      </c>
      <c r="F437" s="50">
        <v>0</v>
      </c>
      <c r="G437" s="50">
        <v>8</v>
      </c>
      <c r="H437" s="50">
        <v>30</v>
      </c>
      <c r="I437" s="53">
        <f t="shared" si="123"/>
        <v>5.9027777777777776E-3</v>
      </c>
      <c r="J437" s="54">
        <f t="shared" si="124"/>
        <v>2.3611111111111111E-3</v>
      </c>
      <c r="K437" s="50" t="s">
        <v>33</v>
      </c>
      <c r="L437" s="50" t="s">
        <v>118</v>
      </c>
      <c r="M437" s="55">
        <f t="shared" si="125"/>
        <v>17.647058823529424</v>
      </c>
      <c r="N437" s="50">
        <v>0</v>
      </c>
      <c r="S437" s="151">
        <f t="shared" si="126"/>
        <v>0.26444444444444443</v>
      </c>
      <c r="T437" s="151">
        <f t="shared" si="127"/>
        <v>0.13222222222222221</v>
      </c>
      <c r="V437" s="393">
        <f t="shared" si="140"/>
        <v>0</v>
      </c>
      <c r="W437" s="393">
        <f t="shared" si="141"/>
        <v>0</v>
      </c>
      <c r="X437" s="53">
        <f t="shared" si="128"/>
        <v>6.186111111111111E-2</v>
      </c>
      <c r="Y437" s="53">
        <f t="shared" si="129"/>
        <v>9.825029111111111E-2</v>
      </c>
      <c r="Z437" s="53">
        <f t="shared" si="130"/>
        <v>3.0930555555555555E-2</v>
      </c>
      <c r="AA437" s="53">
        <f t="shared" si="131"/>
        <v>4.9125145555555555E-2</v>
      </c>
      <c r="AB437" s="50">
        <f t="shared" si="132"/>
        <v>325</v>
      </c>
      <c r="AC437" s="50">
        <f t="shared" si="133"/>
        <v>2005</v>
      </c>
      <c r="AD437" s="50">
        <f t="shared" si="134"/>
        <v>9</v>
      </c>
      <c r="AE437" s="56">
        <f t="shared" si="135"/>
        <v>200509</v>
      </c>
      <c r="AF437" s="56">
        <f t="shared" si="136"/>
        <v>40</v>
      </c>
      <c r="AG437" s="58">
        <f t="shared" si="142"/>
        <v>2</v>
      </c>
      <c r="AH437" s="56">
        <f t="shared" si="137"/>
        <v>29</v>
      </c>
      <c r="AI437" s="53">
        <f t="shared" si="138"/>
        <v>8.0055701111111113E-2</v>
      </c>
      <c r="AJ437" s="56">
        <f t="shared" si="139"/>
        <v>2.5</v>
      </c>
    </row>
    <row r="438" spans="1:36" x14ac:dyDescent="0.25">
      <c r="A438" s="50">
        <v>437</v>
      </c>
      <c r="B438" s="51">
        <v>38624</v>
      </c>
      <c r="C438" s="52" t="s">
        <v>1</v>
      </c>
      <c r="D438" s="50" t="s">
        <v>1223</v>
      </c>
      <c r="E438" s="50">
        <v>1.6</v>
      </c>
      <c r="F438" s="50">
        <v>0</v>
      </c>
      <c r="G438" s="50">
        <v>15</v>
      </c>
      <c r="H438" s="50">
        <v>30</v>
      </c>
      <c r="I438" s="53">
        <f t="shared" si="123"/>
        <v>1.0763888888888891E-2</v>
      </c>
      <c r="J438" s="54">
        <f t="shared" si="124"/>
        <v>6.7274305555555559E-3</v>
      </c>
      <c r="K438" s="50" t="s">
        <v>552</v>
      </c>
      <c r="L438" s="50" t="s">
        <v>747</v>
      </c>
      <c r="M438" s="55">
        <f t="shared" si="125"/>
        <v>6.1935483870967785</v>
      </c>
      <c r="N438" s="50">
        <v>162</v>
      </c>
      <c r="S438" s="151">
        <f t="shared" si="126"/>
        <v>0.17625868055555557</v>
      </c>
      <c r="T438" s="151">
        <f t="shared" si="127"/>
        <v>8.8129340277777787E-2</v>
      </c>
      <c r="V438" s="393">
        <f t="shared" si="140"/>
        <v>0</v>
      </c>
      <c r="W438" s="393">
        <f t="shared" si="141"/>
        <v>0</v>
      </c>
      <c r="X438" s="53">
        <f t="shared" si="128"/>
        <v>0.17625868055555557</v>
      </c>
      <c r="Y438" s="53">
        <f t="shared" si="129"/>
        <v>0.21264786055555557</v>
      </c>
      <c r="Z438" s="53">
        <f t="shared" si="130"/>
        <v>8.8129340277777787E-2</v>
      </c>
      <c r="AA438" s="53">
        <f t="shared" si="131"/>
        <v>0.10632393027777778</v>
      </c>
      <c r="AB438" s="50">
        <f t="shared" si="132"/>
        <v>1427</v>
      </c>
      <c r="AC438" s="50">
        <f t="shared" si="133"/>
        <v>2005</v>
      </c>
      <c r="AD438" s="50">
        <f t="shared" si="134"/>
        <v>9</v>
      </c>
      <c r="AE438" s="56">
        <f t="shared" si="135"/>
        <v>200509</v>
      </c>
      <c r="AF438" s="56">
        <f t="shared" si="136"/>
        <v>40</v>
      </c>
      <c r="AG438" s="58">
        <f t="shared" si="142"/>
        <v>0</v>
      </c>
      <c r="AH438" s="56">
        <f t="shared" si="137"/>
        <v>29</v>
      </c>
      <c r="AI438" s="53">
        <f t="shared" si="138"/>
        <v>0.19445327055555556</v>
      </c>
      <c r="AJ438" s="56">
        <f t="shared" si="139"/>
        <v>6.8319999999999999</v>
      </c>
    </row>
    <row r="439" spans="1:36" x14ac:dyDescent="0.25">
      <c r="A439" s="50">
        <v>438</v>
      </c>
      <c r="B439" s="51">
        <v>38626</v>
      </c>
      <c r="C439" s="52" t="s">
        <v>5</v>
      </c>
      <c r="D439" s="50" t="s">
        <v>1225</v>
      </c>
      <c r="E439" s="50">
        <v>1</v>
      </c>
      <c r="F439" s="50">
        <v>0</v>
      </c>
      <c r="G439" s="50">
        <v>31</v>
      </c>
      <c r="H439" s="50">
        <v>30</v>
      </c>
      <c r="I439" s="53">
        <f t="shared" si="123"/>
        <v>2.1875000000000002E-2</v>
      </c>
      <c r="J439" s="54">
        <f t="shared" si="124"/>
        <v>2.1875000000000002E-2</v>
      </c>
      <c r="K439" s="50" t="s">
        <v>107</v>
      </c>
      <c r="L439" s="50" t="s">
        <v>119</v>
      </c>
      <c r="M439" s="55">
        <f t="shared" si="125"/>
        <v>1.904761904761906</v>
      </c>
      <c r="N439" s="50">
        <v>0</v>
      </c>
      <c r="S439" s="151">
        <f t="shared" si="126"/>
        <v>5.2500000000000005E-2</v>
      </c>
      <c r="T439" s="151">
        <f t="shared" si="127"/>
        <v>2.6250000000000002E-2</v>
      </c>
      <c r="V439" s="393">
        <f t="shared" si="140"/>
        <v>0</v>
      </c>
      <c r="W439" s="393">
        <f t="shared" si="141"/>
        <v>0</v>
      </c>
      <c r="X439" s="53">
        <f t="shared" si="128"/>
        <v>0.573125</v>
      </c>
      <c r="Y439" s="53">
        <f t="shared" si="129"/>
        <v>0.60951418000000002</v>
      </c>
      <c r="Z439" s="53">
        <f t="shared" si="130"/>
        <v>0.2865625</v>
      </c>
      <c r="AA439" s="53">
        <f t="shared" si="131"/>
        <v>0.30475709000000001</v>
      </c>
      <c r="AB439" s="50">
        <f t="shared" si="132"/>
        <v>3663</v>
      </c>
      <c r="AC439" s="50">
        <f t="shared" si="133"/>
        <v>2005</v>
      </c>
      <c r="AD439" s="50">
        <f t="shared" si="134"/>
        <v>10</v>
      </c>
      <c r="AE439" s="56">
        <f t="shared" si="135"/>
        <v>200510</v>
      </c>
      <c r="AF439" s="56">
        <f t="shared" si="136"/>
        <v>40</v>
      </c>
      <c r="AG439" s="58">
        <f t="shared" si="142"/>
        <v>1</v>
      </c>
      <c r="AH439" s="56">
        <f t="shared" si="137"/>
        <v>1</v>
      </c>
      <c r="AI439" s="53">
        <f t="shared" si="138"/>
        <v>0.59131959000000001</v>
      </c>
      <c r="AJ439" s="56">
        <f t="shared" si="139"/>
        <v>46.7</v>
      </c>
    </row>
    <row r="440" spans="1:36" x14ac:dyDescent="0.25">
      <c r="A440" s="50">
        <v>439</v>
      </c>
      <c r="B440" s="51">
        <v>38626</v>
      </c>
      <c r="C440" s="52" t="s">
        <v>5</v>
      </c>
      <c r="D440" s="50" t="s">
        <v>1224</v>
      </c>
      <c r="E440" s="50">
        <v>25</v>
      </c>
      <c r="F440" s="50">
        <v>1</v>
      </c>
      <c r="G440" s="50">
        <v>38</v>
      </c>
      <c r="H440" s="50">
        <v>32</v>
      </c>
      <c r="I440" s="53">
        <f t="shared" si="123"/>
        <v>6.8425925925925932E-2</v>
      </c>
      <c r="J440" s="54">
        <f t="shared" si="124"/>
        <v>2.7370370370370374E-3</v>
      </c>
      <c r="K440" s="50" t="s">
        <v>33</v>
      </c>
      <c r="L440" s="50" t="s">
        <v>119</v>
      </c>
      <c r="M440" s="55">
        <f t="shared" si="125"/>
        <v>15.223274695534515</v>
      </c>
      <c r="N440" s="50">
        <v>0</v>
      </c>
      <c r="S440" s="151">
        <f t="shared" si="126"/>
        <v>0.30654814814814818</v>
      </c>
      <c r="T440" s="151">
        <f t="shared" si="127"/>
        <v>0.15327407407407409</v>
      </c>
      <c r="V440" s="393">
        <f t="shared" si="140"/>
        <v>0</v>
      </c>
      <c r="W440" s="393">
        <f t="shared" si="141"/>
        <v>0</v>
      </c>
      <c r="X440" s="53">
        <f t="shared" si="128"/>
        <v>7.1710370370370383E-2</v>
      </c>
      <c r="Y440" s="53">
        <f t="shared" si="129"/>
        <v>0.10809955037037038</v>
      </c>
      <c r="Z440" s="53">
        <f t="shared" si="130"/>
        <v>3.5855185185185191E-2</v>
      </c>
      <c r="AA440" s="53">
        <f t="shared" si="131"/>
        <v>5.4049775185185188E-2</v>
      </c>
      <c r="AB440" s="50">
        <f t="shared" si="132"/>
        <v>567</v>
      </c>
      <c r="AC440" s="50">
        <f t="shared" si="133"/>
        <v>2005</v>
      </c>
      <c r="AD440" s="50">
        <f t="shared" si="134"/>
        <v>10</v>
      </c>
      <c r="AE440" s="56">
        <f t="shared" si="135"/>
        <v>200510</v>
      </c>
      <c r="AF440" s="56">
        <f t="shared" si="136"/>
        <v>40</v>
      </c>
      <c r="AG440" s="58">
        <f t="shared" si="142"/>
        <v>0</v>
      </c>
      <c r="AH440" s="56">
        <f t="shared" si="137"/>
        <v>1</v>
      </c>
      <c r="AI440" s="53">
        <f t="shared" si="138"/>
        <v>8.9904960370370379E-2</v>
      </c>
      <c r="AJ440" s="56">
        <f t="shared" si="139"/>
        <v>25</v>
      </c>
    </row>
    <row r="441" spans="1:36" x14ac:dyDescent="0.25">
      <c r="A441" s="50">
        <v>440</v>
      </c>
      <c r="B441" s="51">
        <v>38626</v>
      </c>
      <c r="C441" s="52" t="s">
        <v>5</v>
      </c>
      <c r="D441" s="50" t="s">
        <v>1223</v>
      </c>
      <c r="E441" s="50">
        <v>6.2</v>
      </c>
      <c r="F441" s="50">
        <v>1</v>
      </c>
      <c r="G441" s="50">
        <v>11</v>
      </c>
      <c r="H441" s="50">
        <v>20</v>
      </c>
      <c r="I441" s="53">
        <f t="shared" si="123"/>
        <v>4.9537037037037039E-2</v>
      </c>
      <c r="J441" s="54">
        <f t="shared" si="124"/>
        <v>7.9898446833930707E-3</v>
      </c>
      <c r="K441" s="50" t="s">
        <v>550</v>
      </c>
      <c r="L441" s="50" t="s">
        <v>119</v>
      </c>
      <c r="M441" s="55">
        <f t="shared" si="125"/>
        <v>5.2149532710280413</v>
      </c>
      <c r="N441" s="50">
        <v>0</v>
      </c>
      <c r="S441" s="151">
        <f t="shared" si="126"/>
        <v>0.20933393070489845</v>
      </c>
      <c r="T441" s="151">
        <f t="shared" si="127"/>
        <v>0.10466696535244922</v>
      </c>
      <c r="V441" s="393">
        <f t="shared" si="140"/>
        <v>0</v>
      </c>
      <c r="W441" s="393">
        <f t="shared" si="141"/>
        <v>0</v>
      </c>
      <c r="X441" s="53">
        <f t="shared" si="128"/>
        <v>0.20933393070489845</v>
      </c>
      <c r="Y441" s="53">
        <f t="shared" si="129"/>
        <v>0.24572311070489844</v>
      </c>
      <c r="Z441" s="53">
        <f t="shared" si="130"/>
        <v>0.10466696535244922</v>
      </c>
      <c r="AA441" s="53">
        <f t="shared" si="131"/>
        <v>0.12286155535244922</v>
      </c>
      <c r="AB441" s="50">
        <f t="shared" si="132"/>
        <v>2808</v>
      </c>
      <c r="AC441" s="50">
        <f t="shared" si="133"/>
        <v>2005</v>
      </c>
      <c r="AD441" s="50">
        <f t="shared" si="134"/>
        <v>10</v>
      </c>
      <c r="AE441" s="56">
        <f t="shared" si="135"/>
        <v>200510</v>
      </c>
      <c r="AF441" s="56">
        <f t="shared" si="136"/>
        <v>40</v>
      </c>
      <c r="AG441" s="58">
        <f t="shared" si="142"/>
        <v>0</v>
      </c>
      <c r="AH441" s="56">
        <f t="shared" si="137"/>
        <v>1</v>
      </c>
      <c r="AI441" s="53">
        <f t="shared" si="138"/>
        <v>0.22752852070489843</v>
      </c>
      <c r="AJ441" s="56">
        <f t="shared" si="139"/>
        <v>26.473999999999997</v>
      </c>
    </row>
    <row r="442" spans="1:36" x14ac:dyDescent="0.25">
      <c r="A442" s="50">
        <v>441</v>
      </c>
      <c r="B442" s="51">
        <v>38628</v>
      </c>
      <c r="C442" s="52" t="s">
        <v>3</v>
      </c>
      <c r="D442" s="50" t="s">
        <v>1223</v>
      </c>
      <c r="E442" s="50">
        <v>2.6</v>
      </c>
      <c r="F442" s="50">
        <v>0</v>
      </c>
      <c r="G442" s="50">
        <v>32</v>
      </c>
      <c r="H442" s="50">
        <v>40</v>
      </c>
      <c r="I442" s="53">
        <f t="shared" si="123"/>
        <v>2.2685185185185183E-2</v>
      </c>
      <c r="J442" s="54">
        <f t="shared" si="124"/>
        <v>8.7250712250712247E-3</v>
      </c>
      <c r="K442" s="50" t="s">
        <v>552</v>
      </c>
      <c r="L442" s="50" t="s">
        <v>116</v>
      </c>
      <c r="M442" s="55">
        <f t="shared" si="125"/>
        <v>4.7755102040816366</v>
      </c>
      <c r="N442" s="50">
        <v>0</v>
      </c>
      <c r="S442" s="151">
        <f t="shared" si="126"/>
        <v>0.22859686609686608</v>
      </c>
      <c r="T442" s="151">
        <f t="shared" si="127"/>
        <v>0.11429843304843304</v>
      </c>
      <c r="V442" s="393">
        <f t="shared" si="140"/>
        <v>0</v>
      </c>
      <c r="W442" s="393">
        <f t="shared" si="141"/>
        <v>0</v>
      </c>
      <c r="X442" s="53">
        <f t="shared" si="128"/>
        <v>0.22859686609686608</v>
      </c>
      <c r="Y442" s="53">
        <f t="shared" si="129"/>
        <v>0.2649860460968661</v>
      </c>
      <c r="Z442" s="53">
        <f t="shared" si="130"/>
        <v>0.11429843304843304</v>
      </c>
      <c r="AA442" s="53">
        <f t="shared" si="131"/>
        <v>0.13249302304843305</v>
      </c>
      <c r="AB442" s="50">
        <f t="shared" si="132"/>
        <v>3163</v>
      </c>
      <c r="AC442" s="50">
        <f t="shared" si="133"/>
        <v>2005</v>
      </c>
      <c r="AD442" s="50">
        <f t="shared" si="134"/>
        <v>10</v>
      </c>
      <c r="AE442" s="56">
        <f t="shared" si="135"/>
        <v>200510</v>
      </c>
      <c r="AF442" s="56">
        <f t="shared" si="136"/>
        <v>41</v>
      </c>
      <c r="AG442" s="58">
        <f t="shared" si="142"/>
        <v>1</v>
      </c>
      <c r="AH442" s="56">
        <f t="shared" si="137"/>
        <v>3</v>
      </c>
      <c r="AI442" s="53">
        <f t="shared" si="138"/>
        <v>0.24679145609686609</v>
      </c>
      <c r="AJ442" s="56">
        <f t="shared" si="139"/>
        <v>11.101999999999999</v>
      </c>
    </row>
    <row r="443" spans="1:36" x14ac:dyDescent="0.25">
      <c r="A443" s="50">
        <v>442</v>
      </c>
      <c r="B443" s="51">
        <v>38631</v>
      </c>
      <c r="C443" s="52" t="s">
        <v>1</v>
      </c>
      <c r="D443" s="50" t="s">
        <v>1223</v>
      </c>
      <c r="E443" s="50">
        <v>2</v>
      </c>
      <c r="F443" s="50">
        <v>0</v>
      </c>
      <c r="G443" s="50">
        <v>19</v>
      </c>
      <c r="H443" s="50">
        <v>6</v>
      </c>
      <c r="I443" s="53">
        <f t="shared" si="123"/>
        <v>1.3263888888888889E-2</v>
      </c>
      <c r="J443" s="54">
        <f t="shared" si="124"/>
        <v>6.6319444444444446E-3</v>
      </c>
      <c r="K443" s="50" t="s">
        <v>552</v>
      </c>
      <c r="L443" s="50" t="s">
        <v>116</v>
      </c>
      <c r="M443" s="55">
        <f t="shared" si="125"/>
        <v>6.2827225130890101</v>
      </c>
      <c r="N443" s="50">
        <v>157</v>
      </c>
      <c r="S443" s="151">
        <f t="shared" si="126"/>
        <v>0.17375694444444445</v>
      </c>
      <c r="T443" s="151">
        <f t="shared" si="127"/>
        <v>8.6878472222222225E-2</v>
      </c>
      <c r="V443" s="393">
        <f t="shared" si="140"/>
        <v>0</v>
      </c>
      <c r="W443" s="393">
        <f t="shared" si="141"/>
        <v>0</v>
      </c>
      <c r="X443" s="53">
        <f t="shared" si="128"/>
        <v>0.17375694444444445</v>
      </c>
      <c r="Y443" s="53">
        <f t="shared" si="129"/>
        <v>0.21014612444444442</v>
      </c>
      <c r="Z443" s="53">
        <f t="shared" si="130"/>
        <v>8.6878472222222225E-2</v>
      </c>
      <c r="AA443" s="53">
        <f t="shared" si="131"/>
        <v>0.10507306222222221</v>
      </c>
      <c r="AB443" s="50">
        <f t="shared" si="132"/>
        <v>1335</v>
      </c>
      <c r="AC443" s="50">
        <f t="shared" si="133"/>
        <v>2005</v>
      </c>
      <c r="AD443" s="50">
        <f t="shared" si="134"/>
        <v>10</v>
      </c>
      <c r="AE443" s="56">
        <f t="shared" si="135"/>
        <v>200510</v>
      </c>
      <c r="AF443" s="56">
        <f t="shared" si="136"/>
        <v>41</v>
      </c>
      <c r="AG443" s="58">
        <f t="shared" si="142"/>
        <v>2</v>
      </c>
      <c r="AH443" s="56">
        <f t="shared" si="137"/>
        <v>6</v>
      </c>
      <c r="AI443" s="53">
        <f t="shared" si="138"/>
        <v>0.19195153444444443</v>
      </c>
      <c r="AJ443" s="56">
        <f t="shared" si="139"/>
        <v>8.5399999999999991</v>
      </c>
    </row>
    <row r="444" spans="1:36" x14ac:dyDescent="0.25">
      <c r="A444" s="50">
        <v>443</v>
      </c>
      <c r="B444" s="51">
        <v>38632</v>
      </c>
      <c r="C444" s="52" t="s">
        <v>2</v>
      </c>
      <c r="D444" s="50" t="s">
        <v>1223</v>
      </c>
      <c r="E444" s="50">
        <v>2.7</v>
      </c>
      <c r="F444" s="50">
        <v>0</v>
      </c>
      <c r="G444" s="50">
        <v>25</v>
      </c>
      <c r="H444" s="50">
        <v>36</v>
      </c>
      <c r="I444" s="53">
        <f t="shared" si="123"/>
        <v>1.7777777777777778E-2</v>
      </c>
      <c r="J444" s="54">
        <f t="shared" si="124"/>
        <v>6.5843621399176953E-3</v>
      </c>
      <c r="K444" s="50" t="s">
        <v>549</v>
      </c>
      <c r="L444" s="50" t="s">
        <v>245</v>
      </c>
      <c r="M444" s="55">
        <f t="shared" si="125"/>
        <v>6.3281250000000053</v>
      </c>
      <c r="N444" s="50">
        <v>155</v>
      </c>
      <c r="S444" s="151">
        <f t="shared" si="126"/>
        <v>0.17251028806584362</v>
      </c>
      <c r="T444" s="151">
        <f t="shared" si="127"/>
        <v>8.625514403292181E-2</v>
      </c>
      <c r="V444" s="393">
        <f t="shared" si="140"/>
        <v>0</v>
      </c>
      <c r="W444" s="393">
        <f t="shared" si="141"/>
        <v>0</v>
      </c>
      <c r="X444" s="53">
        <f t="shared" si="128"/>
        <v>0.17251028806584362</v>
      </c>
      <c r="Y444" s="53">
        <f t="shared" si="129"/>
        <v>0.20889946806584361</v>
      </c>
      <c r="Z444" s="53">
        <f t="shared" si="130"/>
        <v>8.625514403292181E-2</v>
      </c>
      <c r="AA444" s="53">
        <f t="shared" si="131"/>
        <v>0.10444973403292181</v>
      </c>
      <c r="AB444" s="50">
        <f t="shared" si="132"/>
        <v>1276</v>
      </c>
      <c r="AC444" s="50">
        <f t="shared" si="133"/>
        <v>2005</v>
      </c>
      <c r="AD444" s="50">
        <f t="shared" si="134"/>
        <v>10</v>
      </c>
      <c r="AE444" s="56">
        <f t="shared" si="135"/>
        <v>200510</v>
      </c>
      <c r="AF444" s="56">
        <f t="shared" si="136"/>
        <v>41</v>
      </c>
      <c r="AG444" s="58">
        <f t="shared" si="142"/>
        <v>0</v>
      </c>
      <c r="AH444" s="56">
        <f t="shared" si="137"/>
        <v>7</v>
      </c>
      <c r="AI444" s="53">
        <f t="shared" si="138"/>
        <v>0.19070487806584363</v>
      </c>
      <c r="AJ444" s="56">
        <f t="shared" si="139"/>
        <v>11.529</v>
      </c>
    </row>
    <row r="445" spans="1:36" x14ac:dyDescent="0.25">
      <c r="A445" s="50">
        <v>444</v>
      </c>
      <c r="B445" s="51">
        <v>38635</v>
      </c>
      <c r="C445" s="52" t="s">
        <v>3</v>
      </c>
      <c r="D445" s="50" t="s">
        <v>1223</v>
      </c>
      <c r="E445" s="50">
        <v>3.42</v>
      </c>
      <c r="F445" s="50">
        <v>0</v>
      </c>
      <c r="G445" s="50">
        <v>36</v>
      </c>
      <c r="H445" s="50">
        <v>36</v>
      </c>
      <c r="I445" s="53">
        <f t="shared" si="123"/>
        <v>2.5416666666666667E-2</v>
      </c>
      <c r="J445" s="54">
        <f t="shared" si="124"/>
        <v>7.4317738791423006E-3</v>
      </c>
      <c r="K445" s="50" t="s">
        <v>549</v>
      </c>
      <c r="L445" s="50" t="s">
        <v>88</v>
      </c>
      <c r="M445" s="55">
        <f t="shared" si="125"/>
        <v>5.6065573770491843</v>
      </c>
      <c r="N445" s="50">
        <v>0</v>
      </c>
      <c r="S445" s="151">
        <f t="shared" si="126"/>
        <v>0.19471247563352828</v>
      </c>
      <c r="T445" s="151">
        <f t="shared" si="127"/>
        <v>9.7356237816764141E-2</v>
      </c>
      <c r="V445" s="393">
        <f t="shared" si="140"/>
        <v>0</v>
      </c>
      <c r="W445" s="393">
        <f t="shared" si="141"/>
        <v>0</v>
      </c>
      <c r="X445" s="53">
        <f t="shared" si="128"/>
        <v>0.19471247563352828</v>
      </c>
      <c r="Y445" s="53">
        <f t="shared" si="129"/>
        <v>0.23110165563352825</v>
      </c>
      <c r="Z445" s="53">
        <f t="shared" si="130"/>
        <v>9.7356237816764141E-2</v>
      </c>
      <c r="AA445" s="53">
        <f t="shared" si="131"/>
        <v>0.11555082781676412</v>
      </c>
      <c r="AB445" s="50">
        <f t="shared" si="132"/>
        <v>2298</v>
      </c>
      <c r="AC445" s="50">
        <f t="shared" si="133"/>
        <v>2005</v>
      </c>
      <c r="AD445" s="50">
        <f t="shared" si="134"/>
        <v>10</v>
      </c>
      <c r="AE445" s="56">
        <f t="shared" si="135"/>
        <v>200510</v>
      </c>
      <c r="AF445" s="56">
        <f t="shared" si="136"/>
        <v>42</v>
      </c>
      <c r="AG445" s="58">
        <f t="shared" si="142"/>
        <v>2</v>
      </c>
      <c r="AH445" s="56">
        <f t="shared" si="137"/>
        <v>10</v>
      </c>
      <c r="AI445" s="53">
        <f t="shared" si="138"/>
        <v>0.21290706563352826</v>
      </c>
      <c r="AJ445" s="56">
        <f t="shared" si="139"/>
        <v>14.603399999999999</v>
      </c>
    </row>
    <row r="446" spans="1:36" x14ac:dyDescent="0.25">
      <c r="A446" s="50">
        <v>445</v>
      </c>
      <c r="B446" s="51">
        <v>38638</v>
      </c>
      <c r="C446" s="52" t="s">
        <v>1</v>
      </c>
      <c r="D446" s="50" t="s">
        <v>1223</v>
      </c>
      <c r="E446" s="50">
        <v>1.25</v>
      </c>
      <c r="F446" s="50">
        <v>0</v>
      </c>
      <c r="G446" s="50">
        <v>15</v>
      </c>
      <c r="H446" s="50">
        <v>0</v>
      </c>
      <c r="I446" s="53">
        <f t="shared" si="123"/>
        <v>1.0416666666666666E-2</v>
      </c>
      <c r="J446" s="54">
        <f t="shared" si="124"/>
        <v>8.3333333333333332E-3</v>
      </c>
      <c r="K446" s="50" t="s">
        <v>549</v>
      </c>
      <c r="L446" s="50" t="s">
        <v>129</v>
      </c>
      <c r="M446" s="55">
        <f t="shared" si="125"/>
        <v>5.0000000000000036</v>
      </c>
      <c r="N446" s="50">
        <v>0</v>
      </c>
      <c r="S446" s="151">
        <f t="shared" si="126"/>
        <v>0.21833333333333332</v>
      </c>
      <c r="T446" s="151">
        <f t="shared" si="127"/>
        <v>0.10916666666666666</v>
      </c>
      <c r="V446" s="393">
        <f t="shared" si="140"/>
        <v>0</v>
      </c>
      <c r="W446" s="393">
        <f t="shared" si="141"/>
        <v>0</v>
      </c>
      <c r="X446" s="53">
        <f t="shared" si="128"/>
        <v>0.21833333333333332</v>
      </c>
      <c r="Y446" s="53">
        <f t="shared" si="129"/>
        <v>0.25472251333333334</v>
      </c>
      <c r="Z446" s="53">
        <f t="shared" si="130"/>
        <v>0.10916666666666666</v>
      </c>
      <c r="AA446" s="53">
        <f t="shared" si="131"/>
        <v>0.12736125666666667</v>
      </c>
      <c r="AB446" s="50">
        <f t="shared" si="132"/>
        <v>3010</v>
      </c>
      <c r="AC446" s="50">
        <f t="shared" si="133"/>
        <v>2005</v>
      </c>
      <c r="AD446" s="50">
        <f t="shared" si="134"/>
        <v>10</v>
      </c>
      <c r="AE446" s="56">
        <f t="shared" si="135"/>
        <v>200510</v>
      </c>
      <c r="AF446" s="56">
        <f t="shared" si="136"/>
        <v>42</v>
      </c>
      <c r="AG446" s="58">
        <f t="shared" si="142"/>
        <v>2</v>
      </c>
      <c r="AH446" s="56">
        <f t="shared" si="137"/>
        <v>13</v>
      </c>
      <c r="AI446" s="53">
        <f t="shared" si="138"/>
        <v>0.23652792333333333</v>
      </c>
      <c r="AJ446" s="56">
        <f t="shared" si="139"/>
        <v>5.3374999999999995</v>
      </c>
    </row>
    <row r="447" spans="1:36" x14ac:dyDescent="0.25">
      <c r="A447" s="50">
        <v>446</v>
      </c>
      <c r="B447" s="51">
        <v>38639</v>
      </c>
      <c r="C447" s="52" t="s">
        <v>2</v>
      </c>
      <c r="D447" s="50" t="s">
        <v>1223</v>
      </c>
      <c r="E447" s="50">
        <v>2.61</v>
      </c>
      <c r="F447" s="50">
        <v>0</v>
      </c>
      <c r="G447" s="50">
        <v>30</v>
      </c>
      <c r="H447" s="50">
        <v>0</v>
      </c>
      <c r="I447" s="53">
        <f t="shared" si="123"/>
        <v>2.0833333333333332E-2</v>
      </c>
      <c r="J447" s="54">
        <f t="shared" si="124"/>
        <v>7.9821200510855686E-3</v>
      </c>
      <c r="K447" s="50" t="s">
        <v>549</v>
      </c>
      <c r="L447" s="50" t="s">
        <v>129</v>
      </c>
      <c r="M447" s="55">
        <f t="shared" si="125"/>
        <v>5.2200000000000042</v>
      </c>
      <c r="N447" s="50">
        <v>0</v>
      </c>
      <c r="S447" s="151">
        <f t="shared" si="126"/>
        <v>0.20913154533844189</v>
      </c>
      <c r="T447" s="151">
        <f t="shared" si="127"/>
        <v>0.10456577266922094</v>
      </c>
      <c r="V447" s="393">
        <f t="shared" si="140"/>
        <v>0</v>
      </c>
      <c r="W447" s="393">
        <f t="shared" si="141"/>
        <v>0</v>
      </c>
      <c r="X447" s="53">
        <f t="shared" si="128"/>
        <v>0.20913154533844189</v>
      </c>
      <c r="Y447" s="53">
        <f t="shared" si="129"/>
        <v>0.24552072533844191</v>
      </c>
      <c r="Z447" s="53">
        <f t="shared" si="130"/>
        <v>0.10456577266922094</v>
      </c>
      <c r="AA447" s="53">
        <f t="shared" si="131"/>
        <v>0.12276036266922095</v>
      </c>
      <c r="AB447" s="50">
        <f t="shared" si="132"/>
        <v>2801</v>
      </c>
      <c r="AC447" s="50">
        <f t="shared" si="133"/>
        <v>2005</v>
      </c>
      <c r="AD447" s="50">
        <f t="shared" si="134"/>
        <v>10</v>
      </c>
      <c r="AE447" s="56">
        <f t="shared" si="135"/>
        <v>200510</v>
      </c>
      <c r="AF447" s="56">
        <f t="shared" si="136"/>
        <v>42</v>
      </c>
      <c r="AG447" s="58">
        <f t="shared" si="142"/>
        <v>0</v>
      </c>
      <c r="AH447" s="56">
        <f t="shared" si="137"/>
        <v>14</v>
      </c>
      <c r="AI447" s="53">
        <f t="shared" si="138"/>
        <v>0.2273261353384419</v>
      </c>
      <c r="AJ447" s="56">
        <f t="shared" si="139"/>
        <v>11.144699999999998</v>
      </c>
    </row>
    <row r="448" spans="1:36" x14ac:dyDescent="0.25">
      <c r="A448" s="50">
        <v>447</v>
      </c>
      <c r="B448" s="51">
        <v>38642</v>
      </c>
      <c r="C448" s="52" t="s">
        <v>3</v>
      </c>
      <c r="D448" s="50" t="s">
        <v>1223</v>
      </c>
      <c r="E448" s="50">
        <v>2.7</v>
      </c>
      <c r="F448" s="50">
        <v>0</v>
      </c>
      <c r="G448" s="50">
        <v>30</v>
      </c>
      <c r="H448" s="50">
        <v>6</v>
      </c>
      <c r="I448" s="53">
        <f t="shared" si="123"/>
        <v>2.0902777777777781E-2</v>
      </c>
      <c r="J448" s="54">
        <f t="shared" si="124"/>
        <v>7.7417695473251035E-3</v>
      </c>
      <c r="K448" s="50" t="s">
        <v>549</v>
      </c>
      <c r="L448" s="50" t="s">
        <v>245</v>
      </c>
      <c r="M448" s="55">
        <f t="shared" si="125"/>
        <v>5.3820598006644556</v>
      </c>
      <c r="N448" s="50">
        <v>151</v>
      </c>
      <c r="S448" s="151">
        <f t="shared" si="126"/>
        <v>0.20283436213991771</v>
      </c>
      <c r="T448" s="151">
        <f t="shared" si="127"/>
        <v>0.10141718106995885</v>
      </c>
      <c r="V448" s="393">
        <f t="shared" si="140"/>
        <v>0</v>
      </c>
      <c r="W448" s="393">
        <f t="shared" si="141"/>
        <v>0</v>
      </c>
      <c r="X448" s="53">
        <f t="shared" si="128"/>
        <v>0.20283436213991771</v>
      </c>
      <c r="Y448" s="53">
        <f t="shared" si="129"/>
        <v>0.2392235421399177</v>
      </c>
      <c r="Z448" s="53">
        <f t="shared" si="130"/>
        <v>0.10141718106995885</v>
      </c>
      <c r="AA448" s="53">
        <f t="shared" si="131"/>
        <v>0.11961177106995885</v>
      </c>
      <c r="AB448" s="50">
        <f t="shared" si="132"/>
        <v>2607</v>
      </c>
      <c r="AC448" s="50">
        <f t="shared" si="133"/>
        <v>2005</v>
      </c>
      <c r="AD448" s="50">
        <f t="shared" si="134"/>
        <v>10</v>
      </c>
      <c r="AE448" s="56">
        <f t="shared" si="135"/>
        <v>200510</v>
      </c>
      <c r="AF448" s="56">
        <f t="shared" si="136"/>
        <v>43</v>
      </c>
      <c r="AG448" s="58">
        <f t="shared" si="142"/>
        <v>2</v>
      </c>
      <c r="AH448" s="56">
        <f t="shared" si="137"/>
        <v>17</v>
      </c>
      <c r="AI448" s="53">
        <f t="shared" si="138"/>
        <v>0.22102895213991769</v>
      </c>
      <c r="AJ448" s="56">
        <f t="shared" si="139"/>
        <v>11.529</v>
      </c>
    </row>
    <row r="449" spans="1:36" x14ac:dyDescent="0.25">
      <c r="A449" s="50">
        <v>448</v>
      </c>
      <c r="B449" s="51">
        <v>38643</v>
      </c>
      <c r="C449" s="52" t="s">
        <v>4</v>
      </c>
      <c r="D449" s="50" t="s">
        <v>1223</v>
      </c>
      <c r="E449" s="50">
        <v>2.9</v>
      </c>
      <c r="F449" s="50">
        <v>0</v>
      </c>
      <c r="G449" s="50">
        <v>26</v>
      </c>
      <c r="H449" s="50">
        <v>34</v>
      </c>
      <c r="I449" s="53">
        <f t="shared" si="123"/>
        <v>1.8449074074074073E-2</v>
      </c>
      <c r="J449" s="54">
        <f t="shared" si="124"/>
        <v>6.3617496807151976E-3</v>
      </c>
      <c r="K449" s="50" t="s">
        <v>553</v>
      </c>
      <c r="L449" s="50" t="s">
        <v>102</v>
      </c>
      <c r="M449" s="55">
        <f t="shared" si="125"/>
        <v>6.5495608531995035</v>
      </c>
      <c r="N449" s="50">
        <v>167</v>
      </c>
      <c r="S449" s="151">
        <f t="shared" si="126"/>
        <v>0.16667784163473817</v>
      </c>
      <c r="T449" s="151">
        <f t="shared" si="127"/>
        <v>8.3338920817369086E-2</v>
      </c>
      <c r="V449" s="393">
        <f t="shared" si="140"/>
        <v>0</v>
      </c>
      <c r="W449" s="393">
        <f t="shared" si="141"/>
        <v>0</v>
      </c>
      <c r="X449" s="53">
        <f t="shared" si="128"/>
        <v>0.16667784163473817</v>
      </c>
      <c r="Y449" s="53">
        <f t="shared" si="129"/>
        <v>0.20306702163473817</v>
      </c>
      <c r="Z449" s="53">
        <f t="shared" si="130"/>
        <v>8.3338920817369086E-2</v>
      </c>
      <c r="AA449" s="53">
        <f t="shared" si="131"/>
        <v>0.10153351081736908</v>
      </c>
      <c r="AB449" s="50">
        <f t="shared" si="132"/>
        <v>1115</v>
      </c>
      <c r="AC449" s="50">
        <f t="shared" si="133"/>
        <v>2005</v>
      </c>
      <c r="AD449" s="50">
        <f t="shared" si="134"/>
        <v>10</v>
      </c>
      <c r="AE449" s="56">
        <f t="shared" si="135"/>
        <v>200510</v>
      </c>
      <c r="AF449" s="56">
        <f t="shared" si="136"/>
        <v>43</v>
      </c>
      <c r="AG449" s="58">
        <f t="shared" si="142"/>
        <v>0</v>
      </c>
      <c r="AH449" s="56">
        <f t="shared" si="137"/>
        <v>18</v>
      </c>
      <c r="AI449" s="53">
        <f t="shared" si="138"/>
        <v>0.18487243163473815</v>
      </c>
      <c r="AJ449" s="56">
        <f t="shared" si="139"/>
        <v>12.382999999999999</v>
      </c>
    </row>
    <row r="450" spans="1:36" x14ac:dyDescent="0.25">
      <c r="A450" s="50">
        <v>449</v>
      </c>
      <c r="B450" s="51">
        <v>38644</v>
      </c>
      <c r="C450" s="52" t="s">
        <v>6</v>
      </c>
      <c r="D450" s="50" t="s">
        <v>1223</v>
      </c>
      <c r="E450" s="50">
        <v>3.42</v>
      </c>
      <c r="F450" s="50">
        <v>0</v>
      </c>
      <c r="G450" s="50">
        <v>35</v>
      </c>
      <c r="H450" s="50">
        <v>56</v>
      </c>
      <c r="I450" s="53">
        <f t="shared" ref="I450:I513" si="143">IF(E450&gt;0,TIME(F450,G450,H450),"")</f>
        <v>2.49537037037037E-2</v>
      </c>
      <c r="J450" s="54">
        <f t="shared" ref="J450:J513" si="144">IF(E450&gt;0,TIME(F450,G450,H450)/E450,"")</f>
        <v>7.2964045917262282E-3</v>
      </c>
      <c r="K450" s="50" t="s">
        <v>553</v>
      </c>
      <c r="L450" s="50" t="s">
        <v>88</v>
      </c>
      <c r="M450" s="55">
        <f t="shared" ref="M450:M513" si="145">IF(D450&gt;0,0.0416666666666667/J450,"")</f>
        <v>5.7105751391465729</v>
      </c>
      <c r="N450" s="50">
        <v>0</v>
      </c>
      <c r="S450" s="151">
        <f t="shared" ref="S450:S513" si="146">IF("1-Swim"=D450,J450*2.4,IF("2-Bike"=D450,J450*112,IF("3-Run"=D450,J450*26.2,0)))</f>
        <v>0.19116580030322716</v>
      </c>
      <c r="T450" s="151">
        <f t="shared" ref="T450:T513" si="147">S450/2</f>
        <v>9.5582900151613581E-2</v>
      </c>
      <c r="V450" s="393">
        <f t="shared" si="140"/>
        <v>0</v>
      </c>
      <c r="W450" s="393">
        <f t="shared" si="141"/>
        <v>0</v>
      </c>
      <c r="X450" s="53">
        <f t="shared" ref="X450:X513" si="148">J450*26.2</f>
        <v>0.19116580030322716</v>
      </c>
      <c r="Y450" s="53">
        <f t="shared" ref="Y450:Y513" si="149">(J450+0.0013889)*26.2</f>
        <v>0.22755498030322718</v>
      </c>
      <c r="Z450" s="53">
        <f t="shared" ref="Z450:Z513" si="150">X450/2</f>
        <v>9.5582900151613581E-2</v>
      </c>
      <c r="AA450" s="53">
        <f t="shared" ref="AA450:AA513" si="151">Y450/2</f>
        <v>0.11377749015161359</v>
      </c>
      <c r="AB450" s="50">
        <f t="shared" ref="AB450:AB513" si="152">RANK(J450,J:J,1)</f>
        <v>2161</v>
      </c>
      <c r="AC450" s="50">
        <f t="shared" ref="AC450:AC513" si="153">YEAR(B450)</f>
        <v>2005</v>
      </c>
      <c r="AD450" s="50">
        <f t="shared" ref="AD450:AD513" si="154">MONTH(B450)</f>
        <v>10</v>
      </c>
      <c r="AE450" s="56">
        <f t="shared" ref="AE450:AE513" si="155">AC450*100+AD450</f>
        <v>200510</v>
      </c>
      <c r="AF450" s="56">
        <f t="shared" ref="AF450:AF513" si="156">WEEKNUM(B450,1)</f>
        <v>43</v>
      </c>
      <c r="AG450" s="58">
        <f t="shared" si="142"/>
        <v>0</v>
      </c>
      <c r="AH450" s="56">
        <f t="shared" ref="AH450:AH513" si="157">DAY(B450)</f>
        <v>19</v>
      </c>
      <c r="AI450" s="53">
        <f t="shared" ref="AI450:AI513" si="158">Z450+AA450</f>
        <v>0.20936039030322717</v>
      </c>
      <c r="AJ450" s="56">
        <f t="shared" ref="AJ450:AJ513" si="159">IF("1-Swim"=D450,E450*46.7,IF("2-Bike"=D450,E450,IF("3-Run"=D450,E450*4.27,0)))</f>
        <v>14.603399999999999</v>
      </c>
    </row>
    <row r="451" spans="1:36" x14ac:dyDescent="0.25">
      <c r="A451" s="50">
        <v>450</v>
      </c>
      <c r="B451" s="51">
        <v>38649</v>
      </c>
      <c r="C451" s="52" t="s">
        <v>3</v>
      </c>
      <c r="D451" s="50" t="s">
        <v>1223</v>
      </c>
      <c r="E451" s="50">
        <v>2.9</v>
      </c>
      <c r="F451" s="50">
        <v>0</v>
      </c>
      <c r="G451" s="50">
        <v>29</v>
      </c>
      <c r="H451" s="50">
        <v>35</v>
      </c>
      <c r="I451" s="53">
        <f t="shared" si="143"/>
        <v>2.0543981481481479E-2</v>
      </c>
      <c r="J451" s="54">
        <f t="shared" si="144"/>
        <v>7.0841315453384415E-3</v>
      </c>
      <c r="K451" s="50" t="s">
        <v>553</v>
      </c>
      <c r="L451" s="50" t="s">
        <v>102</v>
      </c>
      <c r="M451" s="55">
        <f t="shared" si="145"/>
        <v>5.881690140845075</v>
      </c>
      <c r="N451" s="50">
        <v>0</v>
      </c>
      <c r="S451" s="151">
        <f t="shared" si="146"/>
        <v>0.18560424648786716</v>
      </c>
      <c r="T451" s="151">
        <f t="shared" si="147"/>
        <v>9.2802123243933582E-2</v>
      </c>
      <c r="V451" s="393">
        <f t="shared" ref="V451:V514" si="160">U451*0.000568182</f>
        <v>0</v>
      </c>
      <c r="W451" s="393">
        <f t="shared" ref="W451:W514" si="161">U451*0.0006213713910761</f>
        <v>0</v>
      </c>
      <c r="X451" s="53">
        <f t="shared" si="148"/>
        <v>0.18560424648786716</v>
      </c>
      <c r="Y451" s="53">
        <f t="shared" si="149"/>
        <v>0.22199342648786716</v>
      </c>
      <c r="Z451" s="53">
        <f t="shared" si="150"/>
        <v>9.2802123243933582E-2</v>
      </c>
      <c r="AA451" s="53">
        <f t="shared" si="151"/>
        <v>0.11099671324393358</v>
      </c>
      <c r="AB451" s="50">
        <f t="shared" si="152"/>
        <v>1890</v>
      </c>
      <c r="AC451" s="50">
        <f t="shared" si="153"/>
        <v>2005</v>
      </c>
      <c r="AD451" s="50">
        <f t="shared" si="154"/>
        <v>10</v>
      </c>
      <c r="AE451" s="56">
        <f t="shared" si="155"/>
        <v>200510</v>
      </c>
      <c r="AF451" s="56">
        <f t="shared" si="156"/>
        <v>44</v>
      </c>
      <c r="AG451" s="58">
        <f t="shared" si="142"/>
        <v>4</v>
      </c>
      <c r="AH451" s="56">
        <f t="shared" si="157"/>
        <v>24</v>
      </c>
      <c r="AI451" s="53">
        <f t="shared" si="158"/>
        <v>0.20379883648786717</v>
      </c>
      <c r="AJ451" s="56">
        <f t="shared" si="159"/>
        <v>12.382999999999999</v>
      </c>
    </row>
    <row r="452" spans="1:36" x14ac:dyDescent="0.25">
      <c r="A452" s="50">
        <v>451</v>
      </c>
      <c r="B452" s="51">
        <v>38652</v>
      </c>
      <c r="C452" s="52" t="s">
        <v>1</v>
      </c>
      <c r="D452" s="50" t="s">
        <v>1223</v>
      </c>
      <c r="E452" s="50">
        <v>2.9</v>
      </c>
      <c r="F452" s="50">
        <v>0</v>
      </c>
      <c r="G452" s="50">
        <v>29</v>
      </c>
      <c r="H452" s="50">
        <v>40</v>
      </c>
      <c r="I452" s="53">
        <f t="shared" si="143"/>
        <v>2.0601851851851854E-2</v>
      </c>
      <c r="J452" s="54">
        <f t="shared" si="144"/>
        <v>7.1040868454661571E-3</v>
      </c>
      <c r="K452" s="50" t="s">
        <v>549</v>
      </c>
      <c r="L452" s="50" t="s">
        <v>102</v>
      </c>
      <c r="M452" s="55">
        <f t="shared" si="145"/>
        <v>5.8651685393258459</v>
      </c>
      <c r="N452" s="50">
        <v>0</v>
      </c>
      <c r="S452" s="151">
        <f t="shared" si="146"/>
        <v>0.18612707535121331</v>
      </c>
      <c r="T452" s="151">
        <f t="shared" si="147"/>
        <v>9.3063537675606656E-2</v>
      </c>
      <c r="V452" s="393">
        <f t="shared" si="160"/>
        <v>0</v>
      </c>
      <c r="W452" s="393">
        <f t="shared" si="161"/>
        <v>0</v>
      </c>
      <c r="X452" s="53">
        <f t="shared" si="148"/>
        <v>0.18612707535121331</v>
      </c>
      <c r="Y452" s="53">
        <f t="shared" si="149"/>
        <v>0.2225162553512133</v>
      </c>
      <c r="Z452" s="53">
        <f t="shared" si="150"/>
        <v>9.3063537675606656E-2</v>
      </c>
      <c r="AA452" s="53">
        <f t="shared" si="151"/>
        <v>0.11125812767560665</v>
      </c>
      <c r="AB452" s="50">
        <f t="shared" si="152"/>
        <v>1920</v>
      </c>
      <c r="AC452" s="50">
        <f t="shared" si="153"/>
        <v>2005</v>
      </c>
      <c r="AD452" s="50">
        <f t="shared" si="154"/>
        <v>10</v>
      </c>
      <c r="AE452" s="56">
        <f t="shared" si="155"/>
        <v>200510</v>
      </c>
      <c r="AF452" s="56">
        <f t="shared" si="156"/>
        <v>44</v>
      </c>
      <c r="AG452" s="58">
        <f t="shared" si="142"/>
        <v>2</v>
      </c>
      <c r="AH452" s="56">
        <f t="shared" si="157"/>
        <v>27</v>
      </c>
      <c r="AI452" s="53">
        <f t="shared" si="158"/>
        <v>0.20432166535121332</v>
      </c>
      <c r="AJ452" s="56">
        <f t="shared" si="159"/>
        <v>12.382999999999999</v>
      </c>
    </row>
    <row r="453" spans="1:36" x14ac:dyDescent="0.25">
      <c r="A453" s="50">
        <v>452</v>
      </c>
      <c r="B453" s="51">
        <v>38656</v>
      </c>
      <c r="C453" s="52" t="s">
        <v>3</v>
      </c>
      <c r="D453" s="50" t="s">
        <v>1223</v>
      </c>
      <c r="E453" s="50">
        <v>3</v>
      </c>
      <c r="F453" s="50">
        <v>0</v>
      </c>
      <c r="G453" s="50">
        <v>28</v>
      </c>
      <c r="H453" s="50">
        <v>28</v>
      </c>
      <c r="I453" s="53">
        <f t="shared" si="143"/>
        <v>1.9768518518518515E-2</v>
      </c>
      <c r="J453" s="54">
        <f t="shared" si="144"/>
        <v>6.589506172839505E-3</v>
      </c>
      <c r="K453" s="50" t="s">
        <v>553</v>
      </c>
      <c r="L453" s="50" t="s">
        <v>102</v>
      </c>
      <c r="M453" s="55">
        <f t="shared" si="145"/>
        <v>6.323185011709608</v>
      </c>
      <c r="N453" s="50">
        <v>0</v>
      </c>
      <c r="S453" s="151">
        <f t="shared" si="146"/>
        <v>0.17264506172839503</v>
      </c>
      <c r="T453" s="151">
        <f t="shared" si="147"/>
        <v>8.6322530864197514E-2</v>
      </c>
      <c r="V453" s="393">
        <f t="shared" si="160"/>
        <v>0</v>
      </c>
      <c r="W453" s="393">
        <f t="shared" si="161"/>
        <v>0</v>
      </c>
      <c r="X453" s="53">
        <f t="shared" si="148"/>
        <v>0.17264506172839503</v>
      </c>
      <c r="Y453" s="53">
        <f t="shared" si="149"/>
        <v>0.20903424172839502</v>
      </c>
      <c r="Z453" s="53">
        <f t="shared" si="150"/>
        <v>8.6322530864197514E-2</v>
      </c>
      <c r="AA453" s="53">
        <f t="shared" si="151"/>
        <v>0.10451712086419751</v>
      </c>
      <c r="AB453" s="50">
        <f t="shared" si="152"/>
        <v>1280</v>
      </c>
      <c r="AC453" s="50">
        <f t="shared" si="153"/>
        <v>2005</v>
      </c>
      <c r="AD453" s="50">
        <f t="shared" si="154"/>
        <v>10</v>
      </c>
      <c r="AE453" s="56">
        <f t="shared" si="155"/>
        <v>200510</v>
      </c>
      <c r="AF453" s="56">
        <f t="shared" si="156"/>
        <v>45</v>
      </c>
      <c r="AG453" s="58">
        <f t="shared" si="142"/>
        <v>3</v>
      </c>
      <c r="AH453" s="56">
        <f t="shared" si="157"/>
        <v>31</v>
      </c>
      <c r="AI453" s="53">
        <f t="shared" si="158"/>
        <v>0.19083965172839501</v>
      </c>
      <c r="AJ453" s="56">
        <f t="shared" si="159"/>
        <v>12.809999999999999</v>
      </c>
    </row>
    <row r="454" spans="1:36" x14ac:dyDescent="0.25">
      <c r="A454" s="50">
        <v>453</v>
      </c>
      <c r="B454" s="51">
        <v>38657</v>
      </c>
      <c r="C454" s="52" t="s">
        <v>4</v>
      </c>
      <c r="D454" s="50" t="s">
        <v>1223</v>
      </c>
      <c r="E454" s="50">
        <v>2.9</v>
      </c>
      <c r="F454" s="50">
        <v>0</v>
      </c>
      <c r="G454" s="50">
        <v>26</v>
      </c>
      <c r="H454" s="50">
        <v>50</v>
      </c>
      <c r="I454" s="53">
        <f t="shared" si="143"/>
        <v>1.8634259259259257E-2</v>
      </c>
      <c r="J454" s="54">
        <f t="shared" si="144"/>
        <v>6.4256066411238818E-3</v>
      </c>
      <c r="K454" s="50" t="s">
        <v>553</v>
      </c>
      <c r="L454" s="50" t="s">
        <v>102</v>
      </c>
      <c r="M454" s="55">
        <f t="shared" si="145"/>
        <v>6.4844720496894466</v>
      </c>
      <c r="N454" s="50">
        <v>0</v>
      </c>
      <c r="S454" s="151">
        <f t="shared" si="146"/>
        <v>0.16835089399744571</v>
      </c>
      <c r="T454" s="151">
        <f t="shared" si="147"/>
        <v>8.4175446998722855E-2</v>
      </c>
      <c r="V454" s="393">
        <f t="shared" si="160"/>
        <v>0</v>
      </c>
      <c r="W454" s="393">
        <f t="shared" si="161"/>
        <v>0</v>
      </c>
      <c r="X454" s="53">
        <f t="shared" si="148"/>
        <v>0.16835089399744571</v>
      </c>
      <c r="Y454" s="53">
        <f t="shared" si="149"/>
        <v>0.2047400739974457</v>
      </c>
      <c r="Z454" s="53">
        <f t="shared" si="150"/>
        <v>8.4175446998722855E-2</v>
      </c>
      <c r="AA454" s="53">
        <f t="shared" si="151"/>
        <v>0.10237003699872285</v>
      </c>
      <c r="AB454" s="50">
        <f t="shared" si="152"/>
        <v>1152</v>
      </c>
      <c r="AC454" s="50">
        <f t="shared" si="153"/>
        <v>2005</v>
      </c>
      <c r="AD454" s="50">
        <f t="shared" si="154"/>
        <v>11</v>
      </c>
      <c r="AE454" s="56">
        <f t="shared" si="155"/>
        <v>200511</v>
      </c>
      <c r="AF454" s="56">
        <f t="shared" si="156"/>
        <v>45</v>
      </c>
      <c r="AG454" s="58">
        <f t="shared" si="142"/>
        <v>0</v>
      </c>
      <c r="AH454" s="56">
        <f t="shared" si="157"/>
        <v>1</v>
      </c>
      <c r="AI454" s="53">
        <f t="shared" si="158"/>
        <v>0.18654548399744569</v>
      </c>
      <c r="AJ454" s="56">
        <f t="shared" si="159"/>
        <v>12.382999999999999</v>
      </c>
    </row>
    <row r="455" spans="1:36" x14ac:dyDescent="0.25">
      <c r="A455" s="50">
        <v>454</v>
      </c>
      <c r="B455" s="51">
        <v>38663</v>
      </c>
      <c r="C455" s="52" t="s">
        <v>3</v>
      </c>
      <c r="D455" s="50" t="s">
        <v>1223</v>
      </c>
      <c r="E455" s="50">
        <v>2.9</v>
      </c>
      <c r="F455" s="50">
        <v>0</v>
      </c>
      <c r="G455" s="50">
        <v>26</v>
      </c>
      <c r="H455" s="50">
        <v>55</v>
      </c>
      <c r="I455" s="53">
        <f t="shared" si="143"/>
        <v>1.8692129629629631E-2</v>
      </c>
      <c r="J455" s="54">
        <f t="shared" si="144"/>
        <v>6.4455619412515973E-3</v>
      </c>
      <c r="K455" s="50" t="s">
        <v>553</v>
      </c>
      <c r="L455" s="50" t="s">
        <v>102</v>
      </c>
      <c r="M455" s="55">
        <f t="shared" si="145"/>
        <v>6.4643962848297258</v>
      </c>
      <c r="N455" s="50">
        <v>172</v>
      </c>
      <c r="S455" s="151">
        <f t="shared" si="146"/>
        <v>0.16887372286079186</v>
      </c>
      <c r="T455" s="151">
        <f t="shared" si="147"/>
        <v>8.4436861430395929E-2</v>
      </c>
      <c r="V455" s="393">
        <f t="shared" si="160"/>
        <v>0</v>
      </c>
      <c r="W455" s="393">
        <f t="shared" si="161"/>
        <v>0</v>
      </c>
      <c r="X455" s="53">
        <f t="shared" si="148"/>
        <v>0.16887372286079186</v>
      </c>
      <c r="Y455" s="53">
        <f t="shared" si="149"/>
        <v>0.20526290286079182</v>
      </c>
      <c r="Z455" s="53">
        <f t="shared" si="150"/>
        <v>8.4436861430395929E-2</v>
      </c>
      <c r="AA455" s="53">
        <f t="shared" si="151"/>
        <v>0.10263145143039591</v>
      </c>
      <c r="AB455" s="50">
        <f t="shared" si="152"/>
        <v>1173</v>
      </c>
      <c r="AC455" s="50">
        <f t="shared" si="153"/>
        <v>2005</v>
      </c>
      <c r="AD455" s="50">
        <f t="shared" si="154"/>
        <v>11</v>
      </c>
      <c r="AE455" s="56">
        <f t="shared" si="155"/>
        <v>200511</v>
      </c>
      <c r="AF455" s="56">
        <f t="shared" si="156"/>
        <v>46</v>
      </c>
      <c r="AG455" s="58">
        <f t="shared" si="142"/>
        <v>5</v>
      </c>
      <c r="AH455" s="56">
        <f t="shared" si="157"/>
        <v>7</v>
      </c>
      <c r="AI455" s="53">
        <f t="shared" si="158"/>
        <v>0.18706831286079184</v>
      </c>
      <c r="AJ455" s="56">
        <f t="shared" si="159"/>
        <v>12.382999999999999</v>
      </c>
    </row>
    <row r="456" spans="1:36" x14ac:dyDescent="0.25">
      <c r="A456" s="50">
        <v>455</v>
      </c>
      <c r="B456" s="51">
        <v>38664</v>
      </c>
      <c r="C456" s="52" t="s">
        <v>4</v>
      </c>
      <c r="D456" s="50" t="s">
        <v>1223</v>
      </c>
      <c r="E456" s="50">
        <v>2.25</v>
      </c>
      <c r="F456" s="50">
        <v>0</v>
      </c>
      <c r="G456" s="50">
        <v>25</v>
      </c>
      <c r="H456" s="50">
        <v>0</v>
      </c>
      <c r="I456" s="53">
        <f t="shared" si="143"/>
        <v>1.7361111111111112E-2</v>
      </c>
      <c r="J456" s="54">
        <f t="shared" si="144"/>
        <v>7.7160493827160498E-3</v>
      </c>
      <c r="K456" s="50" t="s">
        <v>553</v>
      </c>
      <c r="L456" s="50" t="s">
        <v>129</v>
      </c>
      <c r="M456" s="55">
        <f t="shared" si="145"/>
        <v>5.4000000000000039</v>
      </c>
      <c r="N456" s="50">
        <v>0</v>
      </c>
      <c r="S456" s="151">
        <f t="shared" si="146"/>
        <v>0.2021604938271605</v>
      </c>
      <c r="T456" s="151">
        <f t="shared" si="147"/>
        <v>0.10108024691358025</v>
      </c>
      <c r="V456" s="393">
        <f t="shared" si="160"/>
        <v>0</v>
      </c>
      <c r="W456" s="393">
        <f t="shared" si="161"/>
        <v>0</v>
      </c>
      <c r="X456" s="53">
        <f t="shared" si="148"/>
        <v>0.2021604938271605</v>
      </c>
      <c r="Y456" s="53">
        <f t="shared" si="149"/>
        <v>0.23854967382716047</v>
      </c>
      <c r="Z456" s="53">
        <f t="shared" si="150"/>
        <v>0.10108024691358025</v>
      </c>
      <c r="AA456" s="53">
        <f t="shared" si="151"/>
        <v>0.11927483691358023</v>
      </c>
      <c r="AB456" s="50">
        <f t="shared" si="152"/>
        <v>2582</v>
      </c>
      <c r="AC456" s="50">
        <f t="shared" si="153"/>
        <v>2005</v>
      </c>
      <c r="AD456" s="50">
        <f t="shared" si="154"/>
        <v>11</v>
      </c>
      <c r="AE456" s="56">
        <f t="shared" si="155"/>
        <v>200511</v>
      </c>
      <c r="AF456" s="56">
        <f t="shared" si="156"/>
        <v>46</v>
      </c>
      <c r="AG456" s="58">
        <f t="shared" si="142"/>
        <v>0</v>
      </c>
      <c r="AH456" s="56">
        <f t="shared" si="157"/>
        <v>8</v>
      </c>
      <c r="AI456" s="53">
        <f t="shared" si="158"/>
        <v>0.22035508382716049</v>
      </c>
      <c r="AJ456" s="56">
        <f t="shared" si="159"/>
        <v>9.6074999999999982</v>
      </c>
    </row>
    <row r="457" spans="1:36" x14ac:dyDescent="0.25">
      <c r="A457" s="50">
        <v>456</v>
      </c>
      <c r="B457" s="51">
        <v>38670</v>
      </c>
      <c r="C457" s="52" t="s">
        <v>3</v>
      </c>
      <c r="D457" s="50" t="s">
        <v>1223</v>
      </c>
      <c r="E457" s="50">
        <v>2.9</v>
      </c>
      <c r="F457" s="50">
        <v>0</v>
      </c>
      <c r="G457" s="50">
        <v>29</v>
      </c>
      <c r="H457" s="50">
        <v>45</v>
      </c>
      <c r="I457" s="53">
        <f t="shared" si="143"/>
        <v>2.0659722222222222E-2</v>
      </c>
      <c r="J457" s="54">
        <f t="shared" si="144"/>
        <v>7.12404214559387E-3</v>
      </c>
      <c r="K457" s="50" t="s">
        <v>553</v>
      </c>
      <c r="L457" s="50" t="s">
        <v>102</v>
      </c>
      <c r="M457" s="55">
        <f t="shared" si="145"/>
        <v>5.8487394957983234</v>
      </c>
      <c r="N457" s="50">
        <v>167</v>
      </c>
      <c r="S457" s="151">
        <f t="shared" si="146"/>
        <v>0.18664990421455938</v>
      </c>
      <c r="T457" s="151">
        <f t="shared" si="147"/>
        <v>9.3324952107279688E-2</v>
      </c>
      <c r="V457" s="393">
        <f t="shared" si="160"/>
        <v>0</v>
      </c>
      <c r="W457" s="393">
        <f t="shared" si="161"/>
        <v>0</v>
      </c>
      <c r="X457" s="53">
        <f t="shared" si="148"/>
        <v>0.18664990421455938</v>
      </c>
      <c r="Y457" s="53">
        <f t="shared" si="149"/>
        <v>0.22303908421455937</v>
      </c>
      <c r="Z457" s="53">
        <f t="shared" si="150"/>
        <v>9.3324952107279688E-2</v>
      </c>
      <c r="AA457" s="53">
        <f t="shared" si="151"/>
        <v>0.11151954210727968</v>
      </c>
      <c r="AB457" s="50">
        <f t="shared" si="152"/>
        <v>1948</v>
      </c>
      <c r="AC457" s="50">
        <f t="shared" si="153"/>
        <v>2005</v>
      </c>
      <c r="AD457" s="50">
        <f t="shared" si="154"/>
        <v>11</v>
      </c>
      <c r="AE457" s="56">
        <f t="shared" si="155"/>
        <v>200511</v>
      </c>
      <c r="AF457" s="56">
        <f t="shared" si="156"/>
        <v>47</v>
      </c>
      <c r="AG457" s="58">
        <f t="shared" si="142"/>
        <v>5</v>
      </c>
      <c r="AH457" s="56">
        <f t="shared" si="157"/>
        <v>14</v>
      </c>
      <c r="AI457" s="53">
        <f t="shared" si="158"/>
        <v>0.20484449421455936</v>
      </c>
      <c r="AJ457" s="56">
        <f t="shared" si="159"/>
        <v>12.382999999999999</v>
      </c>
    </row>
    <row r="458" spans="1:36" x14ac:dyDescent="0.25">
      <c r="A458" s="50">
        <v>457</v>
      </c>
      <c r="B458" s="51">
        <v>38671</v>
      </c>
      <c r="C458" s="52" t="s">
        <v>4</v>
      </c>
      <c r="D458" s="50" t="s">
        <v>1223</v>
      </c>
      <c r="E458" s="50">
        <v>3</v>
      </c>
      <c r="F458" s="50">
        <v>0</v>
      </c>
      <c r="G458" s="50">
        <v>31</v>
      </c>
      <c r="H458" s="50">
        <v>19</v>
      </c>
      <c r="I458" s="53">
        <f t="shared" si="143"/>
        <v>2.1747685185185186E-2</v>
      </c>
      <c r="J458" s="54">
        <f t="shared" si="144"/>
        <v>7.2492283950617289E-3</v>
      </c>
      <c r="K458" s="50" t="s">
        <v>553</v>
      </c>
      <c r="L458" s="50" t="s">
        <v>102</v>
      </c>
      <c r="M458" s="55">
        <f t="shared" si="145"/>
        <v>5.7477381585950011</v>
      </c>
      <c r="N458" s="50">
        <v>0</v>
      </c>
      <c r="S458" s="151">
        <f t="shared" si="146"/>
        <v>0.1899297839506173</v>
      </c>
      <c r="T458" s="151">
        <f t="shared" si="147"/>
        <v>9.4964891975308649E-2</v>
      </c>
      <c r="V458" s="393">
        <f t="shared" si="160"/>
        <v>0</v>
      </c>
      <c r="W458" s="393">
        <f t="shared" si="161"/>
        <v>0</v>
      </c>
      <c r="X458" s="53">
        <f t="shared" si="148"/>
        <v>0.1899297839506173</v>
      </c>
      <c r="Y458" s="53">
        <f t="shared" si="149"/>
        <v>0.22631896395061726</v>
      </c>
      <c r="Z458" s="53">
        <f t="shared" si="150"/>
        <v>9.4964891975308649E-2</v>
      </c>
      <c r="AA458" s="53">
        <f t="shared" si="151"/>
        <v>0.11315948197530863</v>
      </c>
      <c r="AB458" s="50">
        <f t="shared" si="152"/>
        <v>2102</v>
      </c>
      <c r="AC458" s="50">
        <f t="shared" si="153"/>
        <v>2005</v>
      </c>
      <c r="AD458" s="50">
        <f t="shared" si="154"/>
        <v>11</v>
      </c>
      <c r="AE458" s="56">
        <f t="shared" si="155"/>
        <v>200511</v>
      </c>
      <c r="AF458" s="56">
        <f t="shared" si="156"/>
        <v>47</v>
      </c>
      <c r="AG458" s="58">
        <f t="shared" si="142"/>
        <v>0</v>
      </c>
      <c r="AH458" s="56">
        <f t="shared" si="157"/>
        <v>15</v>
      </c>
      <c r="AI458" s="53">
        <f t="shared" si="158"/>
        <v>0.20812437395061728</v>
      </c>
      <c r="AJ458" s="56">
        <f t="shared" si="159"/>
        <v>12.809999999999999</v>
      </c>
    </row>
    <row r="459" spans="1:36" x14ac:dyDescent="0.25">
      <c r="A459" s="50">
        <v>458</v>
      </c>
      <c r="B459" s="51">
        <v>38672</v>
      </c>
      <c r="C459" s="52" t="s">
        <v>6</v>
      </c>
      <c r="D459" s="50" t="s">
        <v>1223</v>
      </c>
      <c r="E459" s="50">
        <v>3.1</v>
      </c>
      <c r="F459" s="50">
        <v>0</v>
      </c>
      <c r="G459" s="50">
        <v>33</v>
      </c>
      <c r="H459" s="50">
        <v>8</v>
      </c>
      <c r="I459" s="53">
        <f t="shared" si="143"/>
        <v>2.3009259259259257E-2</v>
      </c>
      <c r="J459" s="54">
        <f t="shared" si="144"/>
        <v>7.4223416965352442E-3</v>
      </c>
      <c r="K459" s="50" t="s">
        <v>553</v>
      </c>
      <c r="L459" s="50" t="s">
        <v>102</v>
      </c>
      <c r="M459" s="55">
        <f t="shared" si="145"/>
        <v>5.6136820925553366</v>
      </c>
      <c r="N459" s="50">
        <v>164</v>
      </c>
      <c r="R459" s="50" t="s">
        <v>120</v>
      </c>
      <c r="S459" s="151">
        <f t="shared" si="146"/>
        <v>0.19446535244922339</v>
      </c>
      <c r="T459" s="151">
        <f t="shared" si="147"/>
        <v>9.7232676224611694E-2</v>
      </c>
      <c r="V459" s="393">
        <f t="shared" si="160"/>
        <v>0</v>
      </c>
      <c r="W459" s="393">
        <f t="shared" si="161"/>
        <v>0</v>
      </c>
      <c r="X459" s="53">
        <f t="shared" si="148"/>
        <v>0.19446535244922339</v>
      </c>
      <c r="Y459" s="53">
        <f t="shared" si="149"/>
        <v>0.23085453244922338</v>
      </c>
      <c r="Z459" s="53">
        <f t="shared" si="150"/>
        <v>9.7232676224611694E-2</v>
      </c>
      <c r="AA459" s="53">
        <f t="shared" si="151"/>
        <v>0.11542726622461169</v>
      </c>
      <c r="AB459" s="50">
        <f t="shared" si="152"/>
        <v>2286</v>
      </c>
      <c r="AC459" s="50">
        <f t="shared" si="153"/>
        <v>2005</v>
      </c>
      <c r="AD459" s="50">
        <f t="shared" si="154"/>
        <v>11</v>
      </c>
      <c r="AE459" s="56">
        <f t="shared" si="155"/>
        <v>200511</v>
      </c>
      <c r="AF459" s="56">
        <f t="shared" si="156"/>
        <v>47</v>
      </c>
      <c r="AG459" s="58">
        <f t="shared" si="142"/>
        <v>0</v>
      </c>
      <c r="AH459" s="56">
        <f t="shared" si="157"/>
        <v>16</v>
      </c>
      <c r="AI459" s="53">
        <f t="shared" si="158"/>
        <v>0.21265994244922337</v>
      </c>
      <c r="AJ459" s="56">
        <f t="shared" si="159"/>
        <v>13.236999999999998</v>
      </c>
    </row>
    <row r="460" spans="1:36" x14ac:dyDescent="0.25">
      <c r="A460" s="50">
        <v>459</v>
      </c>
      <c r="B460" s="51">
        <v>38676</v>
      </c>
      <c r="C460" s="52" t="s">
        <v>0</v>
      </c>
      <c r="D460" s="50" t="s">
        <v>1223</v>
      </c>
      <c r="E460" s="50">
        <v>1.4</v>
      </c>
      <c r="F460" s="50">
        <v>0</v>
      </c>
      <c r="G460" s="50">
        <v>14</v>
      </c>
      <c r="H460" s="50">
        <v>36</v>
      </c>
      <c r="I460" s="53">
        <f t="shared" si="143"/>
        <v>1.0138888888888888E-2</v>
      </c>
      <c r="J460" s="54">
        <f t="shared" si="144"/>
        <v>7.2420634920634924E-3</v>
      </c>
      <c r="K460" s="50" t="s">
        <v>552</v>
      </c>
      <c r="L460" s="50" t="s">
        <v>121</v>
      </c>
      <c r="M460" s="55">
        <f t="shared" si="145"/>
        <v>5.7534246575342509</v>
      </c>
      <c r="N460" s="50">
        <v>0</v>
      </c>
      <c r="S460" s="151">
        <f t="shared" si="146"/>
        <v>0.18974206349206349</v>
      </c>
      <c r="T460" s="151">
        <f t="shared" si="147"/>
        <v>9.4871031746031745E-2</v>
      </c>
      <c r="V460" s="393">
        <f t="shared" si="160"/>
        <v>0</v>
      </c>
      <c r="W460" s="393">
        <f t="shared" si="161"/>
        <v>0</v>
      </c>
      <c r="X460" s="53">
        <f t="shared" si="148"/>
        <v>0.18974206349206349</v>
      </c>
      <c r="Y460" s="53">
        <f t="shared" si="149"/>
        <v>0.22613124349206351</v>
      </c>
      <c r="Z460" s="53">
        <f t="shared" si="150"/>
        <v>9.4871031746031745E-2</v>
      </c>
      <c r="AA460" s="53">
        <f t="shared" si="151"/>
        <v>0.11306562174603176</v>
      </c>
      <c r="AB460" s="50">
        <f t="shared" si="152"/>
        <v>2095</v>
      </c>
      <c r="AC460" s="50">
        <f t="shared" si="153"/>
        <v>2005</v>
      </c>
      <c r="AD460" s="50">
        <f t="shared" si="154"/>
        <v>11</v>
      </c>
      <c r="AE460" s="56">
        <f t="shared" si="155"/>
        <v>200511</v>
      </c>
      <c r="AF460" s="56">
        <f t="shared" si="156"/>
        <v>48</v>
      </c>
      <c r="AG460" s="58">
        <f t="shared" si="142"/>
        <v>3</v>
      </c>
      <c r="AH460" s="56">
        <f t="shared" si="157"/>
        <v>20</v>
      </c>
      <c r="AI460" s="53">
        <f t="shared" si="158"/>
        <v>0.2079366534920635</v>
      </c>
      <c r="AJ460" s="56">
        <f t="shared" si="159"/>
        <v>5.9779999999999989</v>
      </c>
    </row>
    <row r="461" spans="1:36" x14ac:dyDescent="0.25">
      <c r="A461" s="50">
        <v>460</v>
      </c>
      <c r="B461" s="51">
        <v>38677</v>
      </c>
      <c r="C461" s="52" t="s">
        <v>3</v>
      </c>
      <c r="D461" s="50" t="s">
        <v>1223</v>
      </c>
      <c r="E461" s="50">
        <v>3.42</v>
      </c>
      <c r="F461" s="50">
        <v>0</v>
      </c>
      <c r="G461" s="50">
        <v>37</v>
      </c>
      <c r="H461" s="50">
        <v>0</v>
      </c>
      <c r="I461" s="53">
        <f t="shared" si="143"/>
        <v>2.5694444444444447E-2</v>
      </c>
      <c r="J461" s="54">
        <f t="shared" si="144"/>
        <v>7.5129954515919433E-3</v>
      </c>
      <c r="K461" s="50" t="s">
        <v>553</v>
      </c>
      <c r="L461" s="50" t="s">
        <v>88</v>
      </c>
      <c r="M461" s="55">
        <f t="shared" si="145"/>
        <v>5.5459459459459497</v>
      </c>
      <c r="N461" s="50">
        <v>0</v>
      </c>
      <c r="S461" s="151">
        <f t="shared" si="146"/>
        <v>0.19684048083170891</v>
      </c>
      <c r="T461" s="151">
        <f t="shared" si="147"/>
        <v>9.8420240415854454E-2</v>
      </c>
      <c r="V461" s="393">
        <f t="shared" si="160"/>
        <v>0</v>
      </c>
      <c r="W461" s="393">
        <f t="shared" si="161"/>
        <v>0</v>
      </c>
      <c r="X461" s="53">
        <f t="shared" si="148"/>
        <v>0.19684048083170891</v>
      </c>
      <c r="Y461" s="53">
        <f t="shared" si="149"/>
        <v>0.2332296608317089</v>
      </c>
      <c r="Z461" s="53">
        <f t="shared" si="150"/>
        <v>9.8420240415854454E-2</v>
      </c>
      <c r="AA461" s="53">
        <f t="shared" si="151"/>
        <v>0.11661483041585445</v>
      </c>
      <c r="AB461" s="50">
        <f t="shared" si="152"/>
        <v>2389</v>
      </c>
      <c r="AC461" s="50">
        <f t="shared" si="153"/>
        <v>2005</v>
      </c>
      <c r="AD461" s="50">
        <f t="shared" si="154"/>
        <v>11</v>
      </c>
      <c r="AE461" s="56">
        <f t="shared" si="155"/>
        <v>200511</v>
      </c>
      <c r="AF461" s="56">
        <f t="shared" si="156"/>
        <v>48</v>
      </c>
      <c r="AG461" s="58">
        <f t="shared" si="142"/>
        <v>0</v>
      </c>
      <c r="AH461" s="56">
        <f t="shared" si="157"/>
        <v>21</v>
      </c>
      <c r="AI461" s="53">
        <f t="shared" si="158"/>
        <v>0.21503507083170892</v>
      </c>
      <c r="AJ461" s="56">
        <f t="shared" si="159"/>
        <v>14.603399999999999</v>
      </c>
    </row>
    <row r="462" spans="1:36" x14ac:dyDescent="0.25">
      <c r="A462" s="50">
        <v>461</v>
      </c>
      <c r="B462" s="51">
        <v>38679</v>
      </c>
      <c r="C462" s="52" t="s">
        <v>6</v>
      </c>
      <c r="D462" s="50" t="s">
        <v>1223</v>
      </c>
      <c r="E462" s="50">
        <v>1.35</v>
      </c>
      <c r="F462" s="50">
        <v>0</v>
      </c>
      <c r="G462" s="50">
        <v>15</v>
      </c>
      <c r="H462" s="50">
        <v>0</v>
      </c>
      <c r="I462" s="53">
        <f t="shared" si="143"/>
        <v>1.0416666666666666E-2</v>
      </c>
      <c r="J462" s="54">
        <f t="shared" si="144"/>
        <v>7.7160493827160481E-3</v>
      </c>
      <c r="K462" s="50" t="s">
        <v>553</v>
      </c>
      <c r="L462" s="50" t="s">
        <v>129</v>
      </c>
      <c r="M462" s="55">
        <f t="shared" si="145"/>
        <v>5.4000000000000048</v>
      </c>
      <c r="N462" s="50">
        <v>0</v>
      </c>
      <c r="S462" s="151">
        <f t="shared" si="146"/>
        <v>0.20216049382716045</v>
      </c>
      <c r="T462" s="151">
        <f t="shared" si="147"/>
        <v>0.10108024691358022</v>
      </c>
      <c r="V462" s="393">
        <f t="shared" si="160"/>
        <v>0</v>
      </c>
      <c r="W462" s="393">
        <f t="shared" si="161"/>
        <v>0</v>
      </c>
      <c r="X462" s="53">
        <f t="shared" si="148"/>
        <v>0.20216049382716045</v>
      </c>
      <c r="Y462" s="53">
        <f t="shared" si="149"/>
        <v>0.23854967382716044</v>
      </c>
      <c r="Z462" s="53">
        <f t="shared" si="150"/>
        <v>0.10108024691358022</v>
      </c>
      <c r="AA462" s="53">
        <f t="shared" si="151"/>
        <v>0.11927483691358022</v>
      </c>
      <c r="AB462" s="50">
        <f t="shared" si="152"/>
        <v>2576</v>
      </c>
      <c r="AC462" s="50">
        <f t="shared" si="153"/>
        <v>2005</v>
      </c>
      <c r="AD462" s="50">
        <f t="shared" si="154"/>
        <v>11</v>
      </c>
      <c r="AE462" s="56">
        <f t="shared" si="155"/>
        <v>200511</v>
      </c>
      <c r="AF462" s="56">
        <f t="shared" si="156"/>
        <v>48</v>
      </c>
      <c r="AG462" s="58">
        <f t="shared" si="142"/>
        <v>1</v>
      </c>
      <c r="AH462" s="56">
        <f t="shared" si="157"/>
        <v>23</v>
      </c>
      <c r="AI462" s="53">
        <f t="shared" si="158"/>
        <v>0.22035508382716046</v>
      </c>
      <c r="AJ462" s="56">
        <f t="shared" si="159"/>
        <v>5.7645</v>
      </c>
    </row>
    <row r="463" spans="1:36" x14ac:dyDescent="0.25">
      <c r="A463" s="50">
        <v>462</v>
      </c>
      <c r="B463" s="51">
        <v>38685</v>
      </c>
      <c r="C463" s="52" t="s">
        <v>4</v>
      </c>
      <c r="D463" s="50" t="s">
        <v>1223</v>
      </c>
      <c r="E463" s="50">
        <v>4</v>
      </c>
      <c r="F463" s="50">
        <v>0</v>
      </c>
      <c r="G463" s="50">
        <v>45</v>
      </c>
      <c r="H463" s="50">
        <v>36</v>
      </c>
      <c r="I463" s="53">
        <f t="shared" si="143"/>
        <v>3.1666666666666669E-2</v>
      </c>
      <c r="J463" s="54">
        <f t="shared" si="144"/>
        <v>7.9166666666666673E-3</v>
      </c>
      <c r="K463" s="50" t="s">
        <v>553</v>
      </c>
      <c r="L463" s="50" t="s">
        <v>143</v>
      </c>
      <c r="M463" s="55">
        <f t="shared" si="145"/>
        <v>5.263157894736846</v>
      </c>
      <c r="N463" s="50">
        <v>158</v>
      </c>
      <c r="R463" s="50" t="s">
        <v>122</v>
      </c>
      <c r="S463" s="151">
        <f t="shared" si="146"/>
        <v>0.20741666666666667</v>
      </c>
      <c r="T463" s="151">
        <f t="shared" si="147"/>
        <v>0.10370833333333333</v>
      </c>
      <c r="V463" s="393">
        <f t="shared" si="160"/>
        <v>0</v>
      </c>
      <c r="W463" s="393">
        <f t="shared" si="161"/>
        <v>0</v>
      </c>
      <c r="X463" s="53">
        <f t="shared" si="148"/>
        <v>0.20741666666666667</v>
      </c>
      <c r="Y463" s="53">
        <f t="shared" si="149"/>
        <v>0.24380584666666669</v>
      </c>
      <c r="Z463" s="53">
        <f t="shared" si="150"/>
        <v>0.10370833333333333</v>
      </c>
      <c r="AA463" s="53">
        <f t="shared" si="151"/>
        <v>0.12190292333333334</v>
      </c>
      <c r="AB463" s="50">
        <f t="shared" si="152"/>
        <v>2751</v>
      </c>
      <c r="AC463" s="50">
        <f t="shared" si="153"/>
        <v>2005</v>
      </c>
      <c r="AD463" s="50">
        <f t="shared" si="154"/>
        <v>11</v>
      </c>
      <c r="AE463" s="56">
        <f t="shared" si="155"/>
        <v>200511</v>
      </c>
      <c r="AF463" s="56">
        <f t="shared" si="156"/>
        <v>49</v>
      </c>
      <c r="AG463" s="58">
        <f t="shared" si="142"/>
        <v>5</v>
      </c>
      <c r="AH463" s="56">
        <f t="shared" si="157"/>
        <v>29</v>
      </c>
      <c r="AI463" s="53">
        <f t="shared" si="158"/>
        <v>0.22561125666666668</v>
      </c>
      <c r="AJ463" s="56">
        <f t="shared" si="159"/>
        <v>17.079999999999998</v>
      </c>
    </row>
    <row r="464" spans="1:36" x14ac:dyDescent="0.25">
      <c r="A464" s="50">
        <v>463</v>
      </c>
      <c r="B464" s="51">
        <v>38687</v>
      </c>
      <c r="C464" s="52" t="s">
        <v>1</v>
      </c>
      <c r="D464" s="50" t="s">
        <v>1223</v>
      </c>
      <c r="E464" s="50">
        <v>2.9</v>
      </c>
      <c r="F464" s="50">
        <v>0</v>
      </c>
      <c r="G464" s="50">
        <v>28</v>
      </c>
      <c r="H464" s="50">
        <v>31</v>
      </c>
      <c r="I464" s="53">
        <f t="shared" si="143"/>
        <v>1.9803240740740739E-2</v>
      </c>
      <c r="J464" s="54">
        <f t="shared" si="144"/>
        <v>6.8287037037037032E-3</v>
      </c>
      <c r="K464" s="50" t="s">
        <v>553</v>
      </c>
      <c r="L464" s="50" t="s">
        <v>102</v>
      </c>
      <c r="M464" s="55">
        <f t="shared" si="145"/>
        <v>6.1016949152542423</v>
      </c>
      <c r="N464" s="50">
        <v>167</v>
      </c>
      <c r="S464" s="151">
        <f t="shared" si="146"/>
        <v>0.17891203703703701</v>
      </c>
      <c r="T464" s="151">
        <f t="shared" si="147"/>
        <v>8.9456018518518504E-2</v>
      </c>
      <c r="V464" s="393">
        <f t="shared" si="160"/>
        <v>0</v>
      </c>
      <c r="W464" s="393">
        <f t="shared" si="161"/>
        <v>0</v>
      </c>
      <c r="X464" s="53">
        <f t="shared" si="148"/>
        <v>0.17891203703703701</v>
      </c>
      <c r="Y464" s="53">
        <f t="shared" si="149"/>
        <v>0.21530121703703703</v>
      </c>
      <c r="Z464" s="53">
        <f t="shared" si="150"/>
        <v>8.9456018518518504E-2</v>
      </c>
      <c r="AA464" s="53">
        <f t="shared" si="151"/>
        <v>0.10765060851851851</v>
      </c>
      <c r="AB464" s="50">
        <f t="shared" si="152"/>
        <v>1554</v>
      </c>
      <c r="AC464" s="50">
        <f t="shared" si="153"/>
        <v>2005</v>
      </c>
      <c r="AD464" s="50">
        <f t="shared" si="154"/>
        <v>12</v>
      </c>
      <c r="AE464" s="56">
        <f t="shared" si="155"/>
        <v>200512</v>
      </c>
      <c r="AF464" s="56">
        <f t="shared" si="156"/>
        <v>49</v>
      </c>
      <c r="AG464" s="58">
        <f t="shared" si="142"/>
        <v>1</v>
      </c>
      <c r="AH464" s="56">
        <f t="shared" si="157"/>
        <v>1</v>
      </c>
      <c r="AI464" s="53">
        <f t="shared" si="158"/>
        <v>0.19710662703703702</v>
      </c>
      <c r="AJ464" s="56">
        <f t="shared" si="159"/>
        <v>12.382999999999999</v>
      </c>
    </row>
    <row r="465" spans="1:36" x14ac:dyDescent="0.25">
      <c r="A465" s="50">
        <v>464</v>
      </c>
      <c r="B465" s="51">
        <v>38688</v>
      </c>
      <c r="C465" s="52" t="s">
        <v>2</v>
      </c>
      <c r="D465" s="50" t="s">
        <v>1223</v>
      </c>
      <c r="E465" s="50">
        <v>3</v>
      </c>
      <c r="F465" s="50">
        <v>0</v>
      </c>
      <c r="G465" s="50">
        <v>32</v>
      </c>
      <c r="H465" s="50">
        <v>40</v>
      </c>
      <c r="I465" s="53">
        <f t="shared" si="143"/>
        <v>2.2685185185185183E-2</v>
      </c>
      <c r="J465" s="54">
        <f t="shared" si="144"/>
        <v>7.5617283950617275E-3</v>
      </c>
      <c r="K465" s="50" t="s">
        <v>553</v>
      </c>
      <c r="L465" s="50" t="s">
        <v>125</v>
      </c>
      <c r="M465" s="55">
        <f t="shared" si="145"/>
        <v>5.5102040816326578</v>
      </c>
      <c r="N465" s="50">
        <v>0</v>
      </c>
      <c r="S465" s="151">
        <f t="shared" si="146"/>
        <v>0.19811728395061726</v>
      </c>
      <c r="T465" s="151">
        <f t="shared" si="147"/>
        <v>9.9058641975308628E-2</v>
      </c>
      <c r="V465" s="393">
        <f t="shared" si="160"/>
        <v>0</v>
      </c>
      <c r="W465" s="393">
        <f t="shared" si="161"/>
        <v>0</v>
      </c>
      <c r="X465" s="53">
        <f t="shared" si="148"/>
        <v>0.19811728395061726</v>
      </c>
      <c r="Y465" s="53">
        <f t="shared" si="149"/>
        <v>0.23450646395061722</v>
      </c>
      <c r="Z465" s="53">
        <f t="shared" si="150"/>
        <v>9.9058641975308628E-2</v>
      </c>
      <c r="AA465" s="53">
        <f t="shared" si="151"/>
        <v>0.11725323197530861</v>
      </c>
      <c r="AB465" s="50">
        <f t="shared" si="152"/>
        <v>2438</v>
      </c>
      <c r="AC465" s="50">
        <f t="shared" si="153"/>
        <v>2005</v>
      </c>
      <c r="AD465" s="50">
        <f t="shared" si="154"/>
        <v>12</v>
      </c>
      <c r="AE465" s="56">
        <f t="shared" si="155"/>
        <v>200512</v>
      </c>
      <c r="AF465" s="56">
        <f t="shared" si="156"/>
        <v>49</v>
      </c>
      <c r="AG465" s="58">
        <f t="shared" si="142"/>
        <v>0</v>
      </c>
      <c r="AH465" s="56">
        <f t="shared" si="157"/>
        <v>2</v>
      </c>
      <c r="AI465" s="53">
        <f t="shared" si="158"/>
        <v>0.21631187395061724</v>
      </c>
      <c r="AJ465" s="56">
        <f t="shared" si="159"/>
        <v>12.809999999999999</v>
      </c>
    </row>
    <row r="466" spans="1:36" x14ac:dyDescent="0.25">
      <c r="A466" s="50">
        <v>465</v>
      </c>
      <c r="B466" s="51">
        <v>38689</v>
      </c>
      <c r="C466" s="52" t="s">
        <v>5</v>
      </c>
      <c r="D466" s="50" t="s">
        <v>1223</v>
      </c>
      <c r="E466" s="50">
        <v>3.1</v>
      </c>
      <c r="F466" s="50">
        <v>0</v>
      </c>
      <c r="G466" s="50">
        <v>32</v>
      </c>
      <c r="H466" s="50">
        <v>8</v>
      </c>
      <c r="I466" s="53">
        <f t="shared" si="143"/>
        <v>2.2314814814814815E-2</v>
      </c>
      <c r="J466" s="54">
        <f t="shared" si="144"/>
        <v>7.198327359617682E-3</v>
      </c>
      <c r="K466" s="50" t="s">
        <v>553</v>
      </c>
      <c r="L466" s="50" t="s">
        <v>123</v>
      </c>
      <c r="M466" s="55">
        <f t="shared" si="145"/>
        <v>5.7883817427385935</v>
      </c>
      <c r="N466" s="50">
        <v>0</v>
      </c>
      <c r="S466" s="151">
        <f t="shared" si="146"/>
        <v>0.18859617682198326</v>
      </c>
      <c r="T466" s="151">
        <f t="shared" si="147"/>
        <v>9.4298088410991632E-2</v>
      </c>
      <c r="V466" s="393">
        <f t="shared" si="160"/>
        <v>0</v>
      </c>
      <c r="W466" s="393">
        <f t="shared" si="161"/>
        <v>0</v>
      </c>
      <c r="X466" s="53">
        <f t="shared" si="148"/>
        <v>0.18859617682198326</v>
      </c>
      <c r="Y466" s="53">
        <f t="shared" si="149"/>
        <v>0.22498535682198326</v>
      </c>
      <c r="Z466" s="53">
        <f t="shared" si="150"/>
        <v>9.4298088410991632E-2</v>
      </c>
      <c r="AA466" s="53">
        <f t="shared" si="151"/>
        <v>0.11249267841099163</v>
      </c>
      <c r="AB466" s="50">
        <f t="shared" si="152"/>
        <v>2041</v>
      </c>
      <c r="AC466" s="50">
        <f t="shared" si="153"/>
        <v>2005</v>
      </c>
      <c r="AD466" s="50">
        <f t="shared" si="154"/>
        <v>12</v>
      </c>
      <c r="AE466" s="56">
        <f t="shared" si="155"/>
        <v>200512</v>
      </c>
      <c r="AF466" s="56">
        <f t="shared" si="156"/>
        <v>49</v>
      </c>
      <c r="AG466" s="58">
        <f t="shared" si="142"/>
        <v>0</v>
      </c>
      <c r="AH466" s="56">
        <f t="shared" si="157"/>
        <v>3</v>
      </c>
      <c r="AI466" s="53">
        <f t="shared" si="158"/>
        <v>0.20679076682198327</v>
      </c>
      <c r="AJ466" s="56">
        <f t="shared" si="159"/>
        <v>13.236999999999998</v>
      </c>
    </row>
    <row r="467" spans="1:36" x14ac:dyDescent="0.25">
      <c r="A467" s="50">
        <v>466</v>
      </c>
      <c r="B467" s="51">
        <v>38693</v>
      </c>
      <c r="C467" s="52" t="s">
        <v>6</v>
      </c>
      <c r="D467" s="50" t="s">
        <v>1223</v>
      </c>
      <c r="E467" s="50">
        <v>1</v>
      </c>
      <c r="F467" s="50">
        <v>0</v>
      </c>
      <c r="G467" s="50">
        <v>9</v>
      </c>
      <c r="H467" s="50">
        <v>55</v>
      </c>
      <c r="I467" s="53">
        <f t="shared" si="143"/>
        <v>6.8865740740740736E-3</v>
      </c>
      <c r="J467" s="54">
        <f t="shared" si="144"/>
        <v>6.8865740740740736E-3</v>
      </c>
      <c r="K467" s="50" t="s">
        <v>552</v>
      </c>
      <c r="L467" s="50" t="s">
        <v>17</v>
      </c>
      <c r="M467" s="55">
        <f t="shared" si="145"/>
        <v>6.050420168067232</v>
      </c>
      <c r="N467" s="50">
        <v>0</v>
      </c>
      <c r="S467" s="151">
        <f t="shared" si="146"/>
        <v>0.18042824074074074</v>
      </c>
      <c r="T467" s="151">
        <f t="shared" si="147"/>
        <v>9.0214120370370368E-2</v>
      </c>
      <c r="V467" s="393">
        <f t="shared" si="160"/>
        <v>0</v>
      </c>
      <c r="W467" s="393">
        <f t="shared" si="161"/>
        <v>0</v>
      </c>
      <c r="X467" s="53">
        <f t="shared" si="148"/>
        <v>0.18042824074074074</v>
      </c>
      <c r="Y467" s="53">
        <f t="shared" si="149"/>
        <v>0.2168174207407407</v>
      </c>
      <c r="Z467" s="53">
        <f t="shared" si="150"/>
        <v>9.0214120370370368E-2</v>
      </c>
      <c r="AA467" s="53">
        <f t="shared" si="151"/>
        <v>0.10840871037037035</v>
      </c>
      <c r="AB467" s="50">
        <f t="shared" si="152"/>
        <v>1633</v>
      </c>
      <c r="AC467" s="50">
        <f t="shared" si="153"/>
        <v>2005</v>
      </c>
      <c r="AD467" s="50">
        <f t="shared" si="154"/>
        <v>12</v>
      </c>
      <c r="AE467" s="56">
        <f t="shared" si="155"/>
        <v>200512</v>
      </c>
      <c r="AF467" s="56">
        <f t="shared" si="156"/>
        <v>50</v>
      </c>
      <c r="AG467" s="58">
        <f t="shared" si="142"/>
        <v>3</v>
      </c>
      <c r="AH467" s="56">
        <f t="shared" si="157"/>
        <v>7</v>
      </c>
      <c r="AI467" s="53">
        <f t="shared" si="158"/>
        <v>0.19862283074074072</v>
      </c>
      <c r="AJ467" s="56">
        <f t="shared" si="159"/>
        <v>4.2699999999999996</v>
      </c>
    </row>
    <row r="468" spans="1:36" x14ac:dyDescent="0.25">
      <c r="A468" s="50">
        <v>467</v>
      </c>
      <c r="B468" s="51">
        <v>38698</v>
      </c>
      <c r="C468" s="52" t="s">
        <v>3</v>
      </c>
      <c r="D468" s="50" t="s">
        <v>1223</v>
      </c>
      <c r="E468" s="50">
        <v>1.75</v>
      </c>
      <c r="F468" s="50">
        <v>0</v>
      </c>
      <c r="G468" s="50">
        <v>20</v>
      </c>
      <c r="H468" s="50">
        <v>0</v>
      </c>
      <c r="I468" s="53">
        <f t="shared" si="143"/>
        <v>1.3888888888888888E-2</v>
      </c>
      <c r="J468" s="54">
        <f t="shared" si="144"/>
        <v>7.9365079365079361E-3</v>
      </c>
      <c r="K468" s="50" t="s">
        <v>553</v>
      </c>
      <c r="L468" s="50" t="s">
        <v>17</v>
      </c>
      <c r="M468" s="55">
        <f t="shared" si="145"/>
        <v>5.2500000000000044</v>
      </c>
      <c r="N468" s="50">
        <v>0</v>
      </c>
      <c r="S468" s="151">
        <f t="shared" si="146"/>
        <v>0.20793650793650792</v>
      </c>
      <c r="T468" s="151">
        <f t="shared" si="147"/>
        <v>0.10396825396825396</v>
      </c>
      <c r="V468" s="393">
        <f t="shared" si="160"/>
        <v>0</v>
      </c>
      <c r="W468" s="393">
        <f t="shared" si="161"/>
        <v>0</v>
      </c>
      <c r="X468" s="53">
        <f t="shared" si="148"/>
        <v>0.20793650793650792</v>
      </c>
      <c r="Y468" s="53">
        <f t="shared" si="149"/>
        <v>0.24432568793650791</v>
      </c>
      <c r="Z468" s="53">
        <f t="shared" si="150"/>
        <v>0.10396825396825396</v>
      </c>
      <c r="AA468" s="53">
        <f t="shared" si="151"/>
        <v>0.12216284396825396</v>
      </c>
      <c r="AB468" s="50">
        <f t="shared" si="152"/>
        <v>2759</v>
      </c>
      <c r="AC468" s="50">
        <f t="shared" si="153"/>
        <v>2005</v>
      </c>
      <c r="AD468" s="50">
        <f t="shared" si="154"/>
        <v>12</v>
      </c>
      <c r="AE468" s="56">
        <f t="shared" si="155"/>
        <v>200512</v>
      </c>
      <c r="AF468" s="56">
        <f t="shared" si="156"/>
        <v>51</v>
      </c>
      <c r="AG468" s="58">
        <f t="shared" si="142"/>
        <v>4</v>
      </c>
      <c r="AH468" s="56">
        <f t="shared" si="157"/>
        <v>12</v>
      </c>
      <c r="AI468" s="53">
        <f t="shared" si="158"/>
        <v>0.22613109793650793</v>
      </c>
      <c r="AJ468" s="56">
        <f t="shared" si="159"/>
        <v>7.4724999999999993</v>
      </c>
    </row>
    <row r="469" spans="1:36" x14ac:dyDescent="0.25">
      <c r="A469" s="50">
        <v>468</v>
      </c>
      <c r="B469" s="51">
        <v>38713</v>
      </c>
      <c r="C469" s="52" t="s">
        <v>4</v>
      </c>
      <c r="D469" s="50" t="s">
        <v>1223</v>
      </c>
      <c r="E469" s="50">
        <v>1.8</v>
      </c>
      <c r="F469" s="50">
        <v>0</v>
      </c>
      <c r="G469" s="50">
        <v>20</v>
      </c>
      <c r="H469" s="50">
        <v>0</v>
      </c>
      <c r="I469" s="53">
        <f t="shared" si="143"/>
        <v>1.3888888888888888E-2</v>
      </c>
      <c r="J469" s="54">
        <f t="shared" si="144"/>
        <v>7.716049382716049E-3</v>
      </c>
      <c r="K469" s="50" t="s">
        <v>553</v>
      </c>
      <c r="L469" s="50" t="s">
        <v>129</v>
      </c>
      <c r="M469" s="55">
        <f t="shared" si="145"/>
        <v>5.4000000000000048</v>
      </c>
      <c r="N469" s="50">
        <v>0</v>
      </c>
      <c r="S469" s="151">
        <f t="shared" si="146"/>
        <v>0.20216049382716048</v>
      </c>
      <c r="T469" s="151">
        <f t="shared" si="147"/>
        <v>0.10108024691358024</v>
      </c>
      <c r="V469" s="393">
        <f t="shared" si="160"/>
        <v>0</v>
      </c>
      <c r="W469" s="393">
        <f t="shared" si="161"/>
        <v>0</v>
      </c>
      <c r="X469" s="53">
        <f t="shared" si="148"/>
        <v>0.20216049382716048</v>
      </c>
      <c r="Y469" s="53">
        <f t="shared" si="149"/>
        <v>0.23854967382716047</v>
      </c>
      <c r="Z469" s="53">
        <f t="shared" si="150"/>
        <v>0.10108024691358024</v>
      </c>
      <c r="AA469" s="53">
        <f t="shared" si="151"/>
        <v>0.11927483691358023</v>
      </c>
      <c r="AB469" s="50">
        <f t="shared" si="152"/>
        <v>2580</v>
      </c>
      <c r="AC469" s="50">
        <f t="shared" si="153"/>
        <v>2005</v>
      </c>
      <c r="AD469" s="50">
        <f t="shared" si="154"/>
        <v>12</v>
      </c>
      <c r="AE469" s="56">
        <f t="shared" si="155"/>
        <v>200512</v>
      </c>
      <c r="AF469" s="56">
        <f t="shared" si="156"/>
        <v>53</v>
      </c>
      <c r="AG469" s="58">
        <f t="shared" si="142"/>
        <v>14</v>
      </c>
      <c r="AH469" s="56">
        <f t="shared" si="157"/>
        <v>27</v>
      </c>
      <c r="AI469" s="53">
        <f t="shared" si="158"/>
        <v>0.22035508382716046</v>
      </c>
      <c r="AJ469" s="56">
        <f t="shared" si="159"/>
        <v>7.6859999999999991</v>
      </c>
    </row>
    <row r="470" spans="1:36" x14ac:dyDescent="0.25">
      <c r="A470" s="50">
        <v>469</v>
      </c>
      <c r="B470" s="51">
        <v>38714</v>
      </c>
      <c r="C470" s="52" t="s">
        <v>6</v>
      </c>
      <c r="D470" s="50" t="s">
        <v>1223</v>
      </c>
      <c r="E470" s="50">
        <v>2.9</v>
      </c>
      <c r="F470" s="50">
        <v>0</v>
      </c>
      <c r="G470" s="50">
        <v>30</v>
      </c>
      <c r="H470" s="50">
        <v>15</v>
      </c>
      <c r="I470" s="53">
        <f t="shared" si="143"/>
        <v>2.1006944444444443E-2</v>
      </c>
      <c r="J470" s="54">
        <f t="shared" si="144"/>
        <v>7.2437739463601528E-3</v>
      </c>
      <c r="K470" s="50" t="s">
        <v>553</v>
      </c>
      <c r="L470" s="50" t="s">
        <v>102</v>
      </c>
      <c r="M470" s="55">
        <f t="shared" si="145"/>
        <v>5.7520661157024842</v>
      </c>
      <c r="N470" s="50">
        <v>0</v>
      </c>
      <c r="S470" s="151">
        <f t="shared" si="146"/>
        <v>0.18978687739463601</v>
      </c>
      <c r="T470" s="151">
        <f t="shared" si="147"/>
        <v>9.4893438697318006E-2</v>
      </c>
      <c r="V470" s="393">
        <f t="shared" si="160"/>
        <v>0</v>
      </c>
      <c r="W470" s="393">
        <f t="shared" si="161"/>
        <v>0</v>
      </c>
      <c r="X470" s="53">
        <f t="shared" si="148"/>
        <v>0.18978687739463601</v>
      </c>
      <c r="Y470" s="53">
        <f t="shared" si="149"/>
        <v>0.22617605739463598</v>
      </c>
      <c r="Z470" s="53">
        <f t="shared" si="150"/>
        <v>9.4893438697318006E-2</v>
      </c>
      <c r="AA470" s="53">
        <f t="shared" si="151"/>
        <v>0.11308802869731799</v>
      </c>
      <c r="AB470" s="50">
        <f t="shared" si="152"/>
        <v>2096</v>
      </c>
      <c r="AC470" s="50">
        <f t="shared" si="153"/>
        <v>2005</v>
      </c>
      <c r="AD470" s="50">
        <f t="shared" si="154"/>
        <v>12</v>
      </c>
      <c r="AE470" s="56">
        <f t="shared" si="155"/>
        <v>200512</v>
      </c>
      <c r="AF470" s="56">
        <f t="shared" si="156"/>
        <v>53</v>
      </c>
      <c r="AG470" s="58">
        <f t="shared" si="142"/>
        <v>0</v>
      </c>
      <c r="AH470" s="56">
        <f t="shared" si="157"/>
        <v>28</v>
      </c>
      <c r="AI470" s="53">
        <f t="shared" si="158"/>
        <v>0.20798146739463599</v>
      </c>
      <c r="AJ470" s="56">
        <f t="shared" si="159"/>
        <v>12.382999999999999</v>
      </c>
    </row>
    <row r="471" spans="1:36" x14ac:dyDescent="0.25">
      <c r="A471" s="50">
        <v>470</v>
      </c>
      <c r="B471" s="51">
        <v>38718</v>
      </c>
      <c r="C471" s="52" t="s">
        <v>0</v>
      </c>
      <c r="D471" s="50" t="s">
        <v>1223</v>
      </c>
      <c r="E471" s="50">
        <v>5</v>
      </c>
      <c r="F471" s="50">
        <v>0</v>
      </c>
      <c r="G471" s="50">
        <v>56</v>
      </c>
      <c r="H471" s="50">
        <v>56</v>
      </c>
      <c r="I471" s="53">
        <f t="shared" si="143"/>
        <v>3.953703703703703E-2</v>
      </c>
      <c r="J471" s="54">
        <f t="shared" si="144"/>
        <v>7.9074074074074064E-3</v>
      </c>
      <c r="K471" s="50" t="s">
        <v>554</v>
      </c>
      <c r="L471" s="50" t="s">
        <v>124</v>
      </c>
      <c r="M471" s="55">
        <f t="shared" si="145"/>
        <v>5.2693208430913394</v>
      </c>
      <c r="N471" s="50">
        <v>0</v>
      </c>
      <c r="S471" s="151">
        <f t="shared" si="146"/>
        <v>0.20717407407407404</v>
      </c>
      <c r="T471" s="151">
        <f t="shared" si="147"/>
        <v>0.10358703703703702</v>
      </c>
      <c r="V471" s="393">
        <f t="shared" si="160"/>
        <v>0</v>
      </c>
      <c r="W471" s="393">
        <f t="shared" si="161"/>
        <v>0</v>
      </c>
      <c r="X471" s="53">
        <f t="shared" si="148"/>
        <v>0.20717407407407404</v>
      </c>
      <c r="Y471" s="53">
        <f t="shared" si="149"/>
        <v>0.24356325407407406</v>
      </c>
      <c r="Z471" s="53">
        <f t="shared" si="150"/>
        <v>0.10358703703703702</v>
      </c>
      <c r="AA471" s="53">
        <f t="shared" si="151"/>
        <v>0.12178162703703703</v>
      </c>
      <c r="AB471" s="50">
        <f t="shared" si="152"/>
        <v>2748</v>
      </c>
      <c r="AC471" s="50">
        <f t="shared" si="153"/>
        <v>2006</v>
      </c>
      <c r="AD471" s="50">
        <f t="shared" si="154"/>
        <v>1</v>
      </c>
      <c r="AE471" s="56">
        <f t="shared" si="155"/>
        <v>200601</v>
      </c>
      <c r="AF471" s="56">
        <f t="shared" si="156"/>
        <v>1</v>
      </c>
      <c r="AG471" s="58">
        <f t="shared" si="142"/>
        <v>3</v>
      </c>
      <c r="AH471" s="56">
        <f t="shared" si="157"/>
        <v>1</v>
      </c>
      <c r="AI471" s="53">
        <f t="shared" si="158"/>
        <v>0.22536866407407405</v>
      </c>
      <c r="AJ471" s="56">
        <f t="shared" si="159"/>
        <v>21.349999999999998</v>
      </c>
    </row>
    <row r="472" spans="1:36" x14ac:dyDescent="0.25">
      <c r="A472" s="50">
        <v>471</v>
      </c>
      <c r="B472" s="51">
        <v>38722</v>
      </c>
      <c r="C472" s="52" t="s">
        <v>1</v>
      </c>
      <c r="D472" s="50" t="s">
        <v>1223</v>
      </c>
      <c r="E472" s="50">
        <v>2</v>
      </c>
      <c r="F472" s="50">
        <v>0</v>
      </c>
      <c r="G472" s="50">
        <v>25</v>
      </c>
      <c r="H472" s="50">
        <v>0</v>
      </c>
      <c r="I472" s="53">
        <f t="shared" si="143"/>
        <v>1.7361111111111112E-2</v>
      </c>
      <c r="J472" s="54">
        <f t="shared" si="144"/>
        <v>8.6805555555555559E-3</v>
      </c>
      <c r="K472" s="50" t="s">
        <v>555</v>
      </c>
      <c r="L472" s="50" t="s">
        <v>17</v>
      </c>
      <c r="M472" s="55">
        <f t="shared" si="145"/>
        <v>4.8000000000000034</v>
      </c>
      <c r="N472" s="50">
        <v>0</v>
      </c>
      <c r="S472" s="151">
        <f t="shared" si="146"/>
        <v>0.22743055555555555</v>
      </c>
      <c r="T472" s="151">
        <f t="shared" si="147"/>
        <v>0.11371527777777778</v>
      </c>
      <c r="V472" s="393">
        <f t="shared" si="160"/>
        <v>0</v>
      </c>
      <c r="W472" s="393">
        <f t="shared" si="161"/>
        <v>0</v>
      </c>
      <c r="X472" s="53">
        <f t="shared" si="148"/>
        <v>0.22743055555555555</v>
      </c>
      <c r="Y472" s="53">
        <f t="shared" si="149"/>
        <v>0.26381973555555555</v>
      </c>
      <c r="Z472" s="53">
        <f t="shared" si="150"/>
        <v>0.11371527777777778</v>
      </c>
      <c r="AA472" s="53">
        <f t="shared" si="151"/>
        <v>0.13190986777777777</v>
      </c>
      <c r="AB472" s="50">
        <f t="shared" si="152"/>
        <v>3150</v>
      </c>
      <c r="AC472" s="50">
        <f t="shared" si="153"/>
        <v>2006</v>
      </c>
      <c r="AD472" s="50">
        <f t="shared" si="154"/>
        <v>1</v>
      </c>
      <c r="AE472" s="56">
        <f t="shared" si="155"/>
        <v>200601</v>
      </c>
      <c r="AF472" s="56">
        <f t="shared" si="156"/>
        <v>1</v>
      </c>
      <c r="AG472" s="58">
        <f t="shared" si="142"/>
        <v>3</v>
      </c>
      <c r="AH472" s="56">
        <f t="shared" si="157"/>
        <v>5</v>
      </c>
      <c r="AI472" s="53">
        <f t="shared" si="158"/>
        <v>0.24562514555555554</v>
      </c>
      <c r="AJ472" s="56">
        <f t="shared" si="159"/>
        <v>8.5399999999999991</v>
      </c>
    </row>
    <row r="473" spans="1:36" x14ac:dyDescent="0.25">
      <c r="A473" s="50">
        <v>472</v>
      </c>
      <c r="B473" s="51">
        <v>38723</v>
      </c>
      <c r="C473" s="52" t="s">
        <v>2</v>
      </c>
      <c r="D473" s="50" t="s">
        <v>1223</v>
      </c>
      <c r="E473" s="50">
        <v>2.1</v>
      </c>
      <c r="F473" s="50">
        <v>0</v>
      </c>
      <c r="G473" s="50">
        <v>25</v>
      </c>
      <c r="H473" s="50">
        <v>0</v>
      </c>
      <c r="I473" s="53">
        <f t="shared" si="143"/>
        <v>1.7361111111111112E-2</v>
      </c>
      <c r="J473" s="54">
        <f t="shared" si="144"/>
        <v>8.2671957671957667E-3</v>
      </c>
      <c r="K473" s="50" t="s">
        <v>555</v>
      </c>
      <c r="L473" s="50" t="s">
        <v>17</v>
      </c>
      <c r="M473" s="55">
        <f t="shared" si="145"/>
        <v>5.0400000000000045</v>
      </c>
      <c r="N473" s="50">
        <v>0</v>
      </c>
      <c r="S473" s="151">
        <f t="shared" si="146"/>
        <v>0.21660052910052907</v>
      </c>
      <c r="T473" s="151">
        <f t="shared" si="147"/>
        <v>0.10830026455026454</v>
      </c>
      <c r="V473" s="393">
        <f t="shared" si="160"/>
        <v>0</v>
      </c>
      <c r="W473" s="393">
        <f t="shared" si="161"/>
        <v>0</v>
      </c>
      <c r="X473" s="53">
        <f t="shared" si="148"/>
        <v>0.21660052910052907</v>
      </c>
      <c r="Y473" s="53">
        <f t="shared" si="149"/>
        <v>0.25298970910052909</v>
      </c>
      <c r="Z473" s="53">
        <f t="shared" si="150"/>
        <v>0.10830026455026454</v>
      </c>
      <c r="AA473" s="53">
        <f t="shared" si="151"/>
        <v>0.12649485455026455</v>
      </c>
      <c r="AB473" s="50">
        <f t="shared" si="152"/>
        <v>2971</v>
      </c>
      <c r="AC473" s="50">
        <f t="shared" si="153"/>
        <v>2006</v>
      </c>
      <c r="AD473" s="50">
        <f t="shared" si="154"/>
        <v>1</v>
      </c>
      <c r="AE473" s="56">
        <f t="shared" si="155"/>
        <v>200601</v>
      </c>
      <c r="AF473" s="56">
        <f t="shared" si="156"/>
        <v>1</v>
      </c>
      <c r="AG473" s="58">
        <f t="shared" si="142"/>
        <v>0</v>
      </c>
      <c r="AH473" s="56">
        <f t="shared" si="157"/>
        <v>6</v>
      </c>
      <c r="AI473" s="53">
        <f t="shared" si="158"/>
        <v>0.23479511910052908</v>
      </c>
      <c r="AJ473" s="56">
        <f t="shared" si="159"/>
        <v>8.9669999999999987</v>
      </c>
    </row>
    <row r="474" spans="1:36" x14ac:dyDescent="0.25">
      <c r="A474" s="50">
        <v>473</v>
      </c>
      <c r="B474" s="51">
        <v>38726</v>
      </c>
      <c r="C474" s="52" t="s">
        <v>3</v>
      </c>
      <c r="D474" s="50" t="s">
        <v>1223</v>
      </c>
      <c r="E474" s="50">
        <v>2.9</v>
      </c>
      <c r="F474" s="50">
        <v>0</v>
      </c>
      <c r="G474" s="50">
        <v>29</v>
      </c>
      <c r="H474" s="50">
        <v>7</v>
      </c>
      <c r="I474" s="53">
        <f t="shared" si="143"/>
        <v>2.0219907407407409E-2</v>
      </c>
      <c r="J474" s="54">
        <f t="shared" si="144"/>
        <v>6.9723818646232442E-3</v>
      </c>
      <c r="K474" s="50" t="s">
        <v>554</v>
      </c>
      <c r="L474" s="50" t="s">
        <v>102</v>
      </c>
      <c r="M474" s="55">
        <f t="shared" si="145"/>
        <v>5.9759587864911321</v>
      </c>
      <c r="N474" s="50">
        <v>0</v>
      </c>
      <c r="S474" s="151">
        <f t="shared" si="146"/>
        <v>0.182676404853129</v>
      </c>
      <c r="T474" s="151">
        <f t="shared" si="147"/>
        <v>9.1338202426564499E-2</v>
      </c>
      <c r="V474" s="393">
        <f t="shared" si="160"/>
        <v>0</v>
      </c>
      <c r="W474" s="393">
        <f t="shared" si="161"/>
        <v>0</v>
      </c>
      <c r="X474" s="53">
        <f t="shared" si="148"/>
        <v>0.182676404853129</v>
      </c>
      <c r="Y474" s="53">
        <f t="shared" si="149"/>
        <v>0.21906558485312899</v>
      </c>
      <c r="Z474" s="53">
        <f t="shared" si="150"/>
        <v>9.1338202426564499E-2</v>
      </c>
      <c r="AA474" s="53">
        <f t="shared" si="151"/>
        <v>0.1095327924265645</v>
      </c>
      <c r="AB474" s="50">
        <f t="shared" si="152"/>
        <v>1767</v>
      </c>
      <c r="AC474" s="50">
        <f t="shared" si="153"/>
        <v>2006</v>
      </c>
      <c r="AD474" s="50">
        <f t="shared" si="154"/>
        <v>1</v>
      </c>
      <c r="AE474" s="56">
        <f t="shared" si="155"/>
        <v>200601</v>
      </c>
      <c r="AF474" s="56">
        <f t="shared" si="156"/>
        <v>2</v>
      </c>
      <c r="AG474" s="58">
        <f t="shared" si="142"/>
        <v>2</v>
      </c>
      <c r="AH474" s="56">
        <f t="shared" si="157"/>
        <v>9</v>
      </c>
      <c r="AI474" s="53">
        <f t="shared" si="158"/>
        <v>0.20087099485312898</v>
      </c>
      <c r="AJ474" s="56">
        <f t="shared" si="159"/>
        <v>12.382999999999999</v>
      </c>
    </row>
    <row r="475" spans="1:36" x14ac:dyDescent="0.25">
      <c r="A475" s="50">
        <v>474</v>
      </c>
      <c r="B475" s="51">
        <v>38728</v>
      </c>
      <c r="C475" s="52" t="s">
        <v>6</v>
      </c>
      <c r="D475" s="50" t="s">
        <v>1223</v>
      </c>
      <c r="E475" s="50">
        <v>2.9</v>
      </c>
      <c r="F475" s="50">
        <v>0</v>
      </c>
      <c r="G475" s="50">
        <v>28</v>
      </c>
      <c r="H475" s="50">
        <v>53</v>
      </c>
      <c r="I475" s="53">
        <f t="shared" si="143"/>
        <v>2.0057870370370368E-2</v>
      </c>
      <c r="J475" s="54">
        <f t="shared" si="144"/>
        <v>6.9165070242656447E-3</v>
      </c>
      <c r="K475" s="50" t="s">
        <v>554</v>
      </c>
      <c r="L475" s="50" t="s">
        <v>102</v>
      </c>
      <c r="M475" s="55">
        <f t="shared" si="145"/>
        <v>6.0242354298903686</v>
      </c>
      <c r="N475" s="50">
        <v>0</v>
      </c>
      <c r="S475" s="151">
        <f t="shared" si="146"/>
        <v>0.18121248403575987</v>
      </c>
      <c r="T475" s="151">
        <f t="shared" si="147"/>
        <v>9.0606242017879937E-2</v>
      </c>
      <c r="V475" s="393">
        <f t="shared" si="160"/>
        <v>0</v>
      </c>
      <c r="W475" s="393">
        <f t="shared" si="161"/>
        <v>0</v>
      </c>
      <c r="X475" s="53">
        <f t="shared" si="148"/>
        <v>0.18121248403575987</v>
      </c>
      <c r="Y475" s="53">
        <f t="shared" si="149"/>
        <v>0.21760166403575987</v>
      </c>
      <c r="Z475" s="53">
        <f t="shared" si="150"/>
        <v>9.0606242017879937E-2</v>
      </c>
      <c r="AA475" s="53">
        <f t="shared" si="151"/>
        <v>0.10880083201787993</v>
      </c>
      <c r="AB475" s="50">
        <f t="shared" si="152"/>
        <v>1668</v>
      </c>
      <c r="AC475" s="50">
        <f t="shared" si="153"/>
        <v>2006</v>
      </c>
      <c r="AD475" s="50">
        <f t="shared" si="154"/>
        <v>1</v>
      </c>
      <c r="AE475" s="56">
        <f t="shared" si="155"/>
        <v>200601</v>
      </c>
      <c r="AF475" s="56">
        <f t="shared" si="156"/>
        <v>2</v>
      </c>
      <c r="AG475" s="58">
        <f t="shared" si="142"/>
        <v>1</v>
      </c>
      <c r="AH475" s="56">
        <f t="shared" si="157"/>
        <v>11</v>
      </c>
      <c r="AI475" s="53">
        <f t="shared" si="158"/>
        <v>0.19940707403575986</v>
      </c>
      <c r="AJ475" s="56">
        <f t="shared" si="159"/>
        <v>12.382999999999999</v>
      </c>
    </row>
    <row r="476" spans="1:36" x14ac:dyDescent="0.25">
      <c r="A476" s="50">
        <v>475</v>
      </c>
      <c r="B476" s="51">
        <v>38730</v>
      </c>
      <c r="C476" s="52" t="s">
        <v>2</v>
      </c>
      <c r="D476" s="50" t="s">
        <v>1223</v>
      </c>
      <c r="E476" s="50">
        <v>3</v>
      </c>
      <c r="F476" s="50">
        <v>0</v>
      </c>
      <c r="G476" s="50">
        <v>29</v>
      </c>
      <c r="H476" s="50">
        <v>29</v>
      </c>
      <c r="I476" s="53">
        <f t="shared" si="143"/>
        <v>2.0474537037037038E-2</v>
      </c>
      <c r="J476" s="54">
        <f t="shared" si="144"/>
        <v>6.8248456790123459E-3</v>
      </c>
      <c r="K476" s="50" t="s">
        <v>554</v>
      </c>
      <c r="L476" s="50" t="s">
        <v>125</v>
      </c>
      <c r="M476" s="55">
        <f t="shared" si="145"/>
        <v>6.1051441492368612</v>
      </c>
      <c r="N476" s="50">
        <v>154</v>
      </c>
      <c r="S476" s="151">
        <f t="shared" si="146"/>
        <v>0.17881095679012346</v>
      </c>
      <c r="T476" s="151">
        <f t="shared" si="147"/>
        <v>8.940547839506173E-2</v>
      </c>
      <c r="V476" s="393">
        <f t="shared" si="160"/>
        <v>0</v>
      </c>
      <c r="W476" s="393">
        <f t="shared" si="161"/>
        <v>0</v>
      </c>
      <c r="X476" s="53">
        <f t="shared" si="148"/>
        <v>0.17881095679012346</v>
      </c>
      <c r="Y476" s="53">
        <f t="shared" si="149"/>
        <v>0.21520013679012345</v>
      </c>
      <c r="Z476" s="53">
        <f t="shared" si="150"/>
        <v>8.940547839506173E-2</v>
      </c>
      <c r="AA476" s="53">
        <f t="shared" si="151"/>
        <v>0.10760006839506173</v>
      </c>
      <c r="AB476" s="50">
        <f t="shared" si="152"/>
        <v>1551</v>
      </c>
      <c r="AC476" s="50">
        <f t="shared" si="153"/>
        <v>2006</v>
      </c>
      <c r="AD476" s="50">
        <f t="shared" si="154"/>
        <v>1</v>
      </c>
      <c r="AE476" s="56">
        <f t="shared" si="155"/>
        <v>200601</v>
      </c>
      <c r="AF476" s="56">
        <f t="shared" si="156"/>
        <v>2</v>
      </c>
      <c r="AG476" s="58">
        <f t="shared" si="142"/>
        <v>1</v>
      </c>
      <c r="AH476" s="56">
        <f t="shared" si="157"/>
        <v>13</v>
      </c>
      <c r="AI476" s="53">
        <f t="shared" si="158"/>
        <v>0.19700554679012344</v>
      </c>
      <c r="AJ476" s="56">
        <f t="shared" si="159"/>
        <v>12.809999999999999</v>
      </c>
    </row>
    <row r="477" spans="1:36" x14ac:dyDescent="0.25">
      <c r="A477" s="50">
        <v>476</v>
      </c>
      <c r="B477" s="51">
        <v>38733</v>
      </c>
      <c r="C477" s="52" t="s">
        <v>3</v>
      </c>
      <c r="D477" s="50" t="s">
        <v>1224</v>
      </c>
      <c r="E477" s="50">
        <v>10</v>
      </c>
      <c r="F477" s="50">
        <v>0</v>
      </c>
      <c r="G477" s="50">
        <v>41</v>
      </c>
      <c r="H477" s="50">
        <v>30</v>
      </c>
      <c r="I477" s="53">
        <f t="shared" si="143"/>
        <v>2.8819444444444443E-2</v>
      </c>
      <c r="J477" s="54">
        <f t="shared" si="144"/>
        <v>2.8819444444444444E-3</v>
      </c>
      <c r="K477" s="50" t="s">
        <v>323</v>
      </c>
      <c r="L477" s="50" t="s">
        <v>16</v>
      </c>
      <c r="M477" s="55">
        <f t="shared" si="145"/>
        <v>14.457831325301216</v>
      </c>
      <c r="N477" s="50">
        <v>0</v>
      </c>
      <c r="S477" s="151">
        <f t="shared" si="146"/>
        <v>0.32277777777777777</v>
      </c>
      <c r="T477" s="151">
        <f t="shared" si="147"/>
        <v>0.16138888888888889</v>
      </c>
      <c r="V477" s="393">
        <f t="shared" si="160"/>
        <v>0</v>
      </c>
      <c r="W477" s="393">
        <f t="shared" si="161"/>
        <v>0</v>
      </c>
      <c r="X477" s="53">
        <f t="shared" si="148"/>
        <v>7.5506944444444446E-2</v>
      </c>
      <c r="Y477" s="53">
        <f t="shared" si="149"/>
        <v>0.11189612444444444</v>
      </c>
      <c r="Z477" s="53">
        <f t="shared" si="150"/>
        <v>3.7753472222222223E-2</v>
      </c>
      <c r="AA477" s="53">
        <f t="shared" si="151"/>
        <v>5.594806222222222E-2</v>
      </c>
      <c r="AB477" s="50">
        <f t="shared" si="152"/>
        <v>680</v>
      </c>
      <c r="AC477" s="50">
        <f t="shared" si="153"/>
        <v>2006</v>
      </c>
      <c r="AD477" s="50">
        <f t="shared" si="154"/>
        <v>1</v>
      </c>
      <c r="AE477" s="56">
        <f t="shared" si="155"/>
        <v>200601</v>
      </c>
      <c r="AF477" s="56">
        <f t="shared" si="156"/>
        <v>3</v>
      </c>
      <c r="AG477" s="58">
        <f t="shared" si="142"/>
        <v>2</v>
      </c>
      <c r="AH477" s="56">
        <f t="shared" si="157"/>
        <v>16</v>
      </c>
      <c r="AI477" s="53">
        <f t="shared" si="158"/>
        <v>9.3701534444444443E-2</v>
      </c>
      <c r="AJ477" s="56">
        <f t="shared" si="159"/>
        <v>10</v>
      </c>
    </row>
    <row r="478" spans="1:36" x14ac:dyDescent="0.25">
      <c r="A478" s="50">
        <v>477</v>
      </c>
      <c r="B478" s="51">
        <v>38736</v>
      </c>
      <c r="C478" s="52" t="s">
        <v>1</v>
      </c>
      <c r="D478" s="50" t="s">
        <v>1223</v>
      </c>
      <c r="E478" s="50">
        <v>2.9</v>
      </c>
      <c r="F478" s="50">
        <v>0</v>
      </c>
      <c r="G478" s="50">
        <v>29</v>
      </c>
      <c r="H478" s="50">
        <v>7</v>
      </c>
      <c r="I478" s="53">
        <f t="shared" si="143"/>
        <v>2.0219907407407409E-2</v>
      </c>
      <c r="J478" s="54">
        <f t="shared" si="144"/>
        <v>6.9723818646232442E-3</v>
      </c>
      <c r="K478" s="50" t="s">
        <v>554</v>
      </c>
      <c r="L478" s="50" t="s">
        <v>102</v>
      </c>
      <c r="M478" s="55">
        <f t="shared" si="145"/>
        <v>5.9759587864911321</v>
      </c>
      <c r="N478" s="50">
        <v>0</v>
      </c>
      <c r="S478" s="151">
        <f t="shared" si="146"/>
        <v>0.182676404853129</v>
      </c>
      <c r="T478" s="151">
        <f t="shared" si="147"/>
        <v>9.1338202426564499E-2</v>
      </c>
      <c r="V478" s="393">
        <f t="shared" si="160"/>
        <v>0</v>
      </c>
      <c r="W478" s="393">
        <f t="shared" si="161"/>
        <v>0</v>
      </c>
      <c r="X478" s="53">
        <f t="shared" si="148"/>
        <v>0.182676404853129</v>
      </c>
      <c r="Y478" s="53">
        <f t="shared" si="149"/>
        <v>0.21906558485312899</v>
      </c>
      <c r="Z478" s="53">
        <f t="shared" si="150"/>
        <v>9.1338202426564499E-2</v>
      </c>
      <c r="AA478" s="53">
        <f t="shared" si="151"/>
        <v>0.1095327924265645</v>
      </c>
      <c r="AB478" s="50">
        <f t="shared" si="152"/>
        <v>1767</v>
      </c>
      <c r="AC478" s="50">
        <f t="shared" si="153"/>
        <v>2006</v>
      </c>
      <c r="AD478" s="50">
        <f t="shared" si="154"/>
        <v>1</v>
      </c>
      <c r="AE478" s="56">
        <f t="shared" si="155"/>
        <v>200601</v>
      </c>
      <c r="AF478" s="56">
        <f t="shared" si="156"/>
        <v>3</v>
      </c>
      <c r="AG478" s="58">
        <f t="shared" si="142"/>
        <v>2</v>
      </c>
      <c r="AH478" s="56">
        <f t="shared" si="157"/>
        <v>19</v>
      </c>
      <c r="AI478" s="53">
        <f t="shared" si="158"/>
        <v>0.20087099485312898</v>
      </c>
      <c r="AJ478" s="56">
        <f t="shared" si="159"/>
        <v>12.382999999999999</v>
      </c>
    </row>
    <row r="479" spans="1:36" x14ac:dyDescent="0.25">
      <c r="A479" s="50">
        <v>478</v>
      </c>
      <c r="B479" s="51">
        <v>38738</v>
      </c>
      <c r="C479" s="52" t="s">
        <v>5</v>
      </c>
      <c r="D479" s="50" t="s">
        <v>1223</v>
      </c>
      <c r="E479" s="50">
        <v>3.1</v>
      </c>
      <c r="F479" s="50">
        <v>0</v>
      </c>
      <c r="G479" s="50">
        <v>31</v>
      </c>
      <c r="H479" s="50">
        <v>9</v>
      </c>
      <c r="I479" s="53">
        <f t="shared" si="143"/>
        <v>2.1631944444444443E-2</v>
      </c>
      <c r="J479" s="54">
        <f t="shared" si="144"/>
        <v>6.9780465949820783E-3</v>
      </c>
      <c r="K479" s="50" t="s">
        <v>554</v>
      </c>
      <c r="L479" s="50" t="s">
        <v>29</v>
      </c>
      <c r="M479" s="55">
        <f t="shared" si="145"/>
        <v>5.9711075441412573</v>
      </c>
      <c r="N479" s="50">
        <v>170</v>
      </c>
      <c r="S479" s="151">
        <f t="shared" si="146"/>
        <v>0.18282482078853043</v>
      </c>
      <c r="T479" s="151">
        <f t="shared" si="147"/>
        <v>9.1412410394265217E-2</v>
      </c>
      <c r="V479" s="393">
        <f t="shared" si="160"/>
        <v>0</v>
      </c>
      <c r="W479" s="393">
        <f t="shared" si="161"/>
        <v>0</v>
      </c>
      <c r="X479" s="53">
        <f t="shared" si="148"/>
        <v>0.18282482078853043</v>
      </c>
      <c r="Y479" s="53">
        <f t="shared" si="149"/>
        <v>0.21921400078853043</v>
      </c>
      <c r="Z479" s="53">
        <f t="shared" si="150"/>
        <v>9.1412410394265217E-2</v>
      </c>
      <c r="AA479" s="53">
        <f t="shared" si="151"/>
        <v>0.10960700039426521</v>
      </c>
      <c r="AB479" s="50">
        <f t="shared" si="152"/>
        <v>1772</v>
      </c>
      <c r="AC479" s="50">
        <f t="shared" si="153"/>
        <v>2006</v>
      </c>
      <c r="AD479" s="50">
        <f t="shared" si="154"/>
        <v>1</v>
      </c>
      <c r="AE479" s="56">
        <f t="shared" si="155"/>
        <v>200601</v>
      </c>
      <c r="AF479" s="56">
        <f t="shared" si="156"/>
        <v>3</v>
      </c>
      <c r="AG479" s="58">
        <f t="shared" si="142"/>
        <v>1</v>
      </c>
      <c r="AH479" s="56">
        <f t="shared" si="157"/>
        <v>21</v>
      </c>
      <c r="AI479" s="53">
        <f t="shared" si="158"/>
        <v>0.20101941078853042</v>
      </c>
      <c r="AJ479" s="56">
        <f t="shared" si="159"/>
        <v>13.236999999999998</v>
      </c>
    </row>
    <row r="480" spans="1:36" x14ac:dyDescent="0.25">
      <c r="A480" s="50">
        <v>479</v>
      </c>
      <c r="B480" s="51">
        <v>38740</v>
      </c>
      <c r="C480" s="52" t="s">
        <v>3</v>
      </c>
      <c r="D480" s="50" t="s">
        <v>1223</v>
      </c>
      <c r="E480" s="50">
        <v>0.5</v>
      </c>
      <c r="F480" s="50">
        <v>0</v>
      </c>
      <c r="G480" s="50">
        <v>4</v>
      </c>
      <c r="H480" s="50">
        <v>45</v>
      </c>
      <c r="I480" s="53">
        <f t="shared" si="143"/>
        <v>3.2986111111111111E-3</v>
      </c>
      <c r="J480" s="54">
        <f t="shared" si="144"/>
        <v>6.5972222222222222E-3</v>
      </c>
      <c r="K480" s="50" t="s">
        <v>554</v>
      </c>
      <c r="L480" s="50" t="s">
        <v>17</v>
      </c>
      <c r="M480" s="55">
        <f t="shared" si="145"/>
        <v>6.3157894736842151</v>
      </c>
      <c r="N480" s="50">
        <v>0</v>
      </c>
      <c r="S480" s="151">
        <f t="shared" si="146"/>
        <v>0.17284722222222221</v>
      </c>
      <c r="T480" s="151">
        <f t="shared" si="147"/>
        <v>8.6423611111111104E-2</v>
      </c>
      <c r="V480" s="393">
        <f t="shared" si="160"/>
        <v>0</v>
      </c>
      <c r="W480" s="393">
        <f t="shared" si="161"/>
        <v>0</v>
      </c>
      <c r="X480" s="53">
        <f t="shared" si="148"/>
        <v>0.17284722222222221</v>
      </c>
      <c r="Y480" s="53">
        <f t="shared" si="149"/>
        <v>0.2092364022222222</v>
      </c>
      <c r="Z480" s="53">
        <f t="shared" si="150"/>
        <v>8.6423611111111104E-2</v>
      </c>
      <c r="AA480" s="53">
        <f t="shared" si="151"/>
        <v>0.1046182011111111</v>
      </c>
      <c r="AB480" s="50">
        <f t="shared" si="152"/>
        <v>1291</v>
      </c>
      <c r="AC480" s="50">
        <f t="shared" si="153"/>
        <v>2006</v>
      </c>
      <c r="AD480" s="50">
        <f t="shared" si="154"/>
        <v>1</v>
      </c>
      <c r="AE480" s="56">
        <f t="shared" si="155"/>
        <v>200601</v>
      </c>
      <c r="AF480" s="56">
        <f t="shared" si="156"/>
        <v>4</v>
      </c>
      <c r="AG480" s="58">
        <f t="shared" si="142"/>
        <v>1</v>
      </c>
      <c r="AH480" s="56">
        <f t="shared" si="157"/>
        <v>23</v>
      </c>
      <c r="AI480" s="53">
        <f t="shared" si="158"/>
        <v>0.19104181222222222</v>
      </c>
      <c r="AJ480" s="56">
        <f t="shared" si="159"/>
        <v>2.1349999999999998</v>
      </c>
    </row>
    <row r="481" spans="1:36" x14ac:dyDescent="0.25">
      <c r="A481" s="50">
        <v>480</v>
      </c>
      <c r="B481" s="51">
        <v>38741</v>
      </c>
      <c r="C481" s="52" t="s">
        <v>4</v>
      </c>
      <c r="D481" s="50" t="s">
        <v>1223</v>
      </c>
      <c r="E481" s="50">
        <v>2.9</v>
      </c>
      <c r="F481" s="50">
        <v>0</v>
      </c>
      <c r="G481" s="50">
        <v>26</v>
      </c>
      <c r="H481" s="50">
        <v>50</v>
      </c>
      <c r="I481" s="53">
        <f t="shared" si="143"/>
        <v>1.8634259259259257E-2</v>
      </c>
      <c r="J481" s="54">
        <f t="shared" si="144"/>
        <v>6.4256066411238818E-3</v>
      </c>
      <c r="K481" s="50" t="s">
        <v>554</v>
      </c>
      <c r="L481" s="50" t="s">
        <v>102</v>
      </c>
      <c r="M481" s="55">
        <f t="shared" si="145"/>
        <v>6.4844720496894466</v>
      </c>
      <c r="N481" s="50">
        <v>166</v>
      </c>
      <c r="S481" s="151">
        <f t="shared" si="146"/>
        <v>0.16835089399744571</v>
      </c>
      <c r="T481" s="151">
        <f t="shared" si="147"/>
        <v>8.4175446998722855E-2</v>
      </c>
      <c r="V481" s="393">
        <f t="shared" si="160"/>
        <v>0</v>
      </c>
      <c r="W481" s="393">
        <f t="shared" si="161"/>
        <v>0</v>
      </c>
      <c r="X481" s="53">
        <f t="shared" si="148"/>
        <v>0.16835089399744571</v>
      </c>
      <c r="Y481" s="53">
        <f t="shared" si="149"/>
        <v>0.2047400739974457</v>
      </c>
      <c r="Z481" s="53">
        <f t="shared" si="150"/>
        <v>8.4175446998722855E-2</v>
      </c>
      <c r="AA481" s="53">
        <f t="shared" si="151"/>
        <v>0.10237003699872285</v>
      </c>
      <c r="AB481" s="50">
        <f t="shared" si="152"/>
        <v>1152</v>
      </c>
      <c r="AC481" s="50">
        <f t="shared" si="153"/>
        <v>2006</v>
      </c>
      <c r="AD481" s="50">
        <f t="shared" si="154"/>
        <v>1</v>
      </c>
      <c r="AE481" s="56">
        <f t="shared" si="155"/>
        <v>200601</v>
      </c>
      <c r="AF481" s="56">
        <f t="shared" si="156"/>
        <v>4</v>
      </c>
      <c r="AG481" s="58">
        <f t="shared" ref="AG481:AG544" si="162">IF(ISBLANK(B481)," ",MAX(B481-B480-1,0))</f>
        <v>0</v>
      </c>
      <c r="AH481" s="56">
        <f t="shared" si="157"/>
        <v>24</v>
      </c>
      <c r="AI481" s="53">
        <f t="shared" si="158"/>
        <v>0.18654548399744569</v>
      </c>
      <c r="AJ481" s="56">
        <f t="shared" si="159"/>
        <v>12.382999999999999</v>
      </c>
    </row>
    <row r="482" spans="1:36" x14ac:dyDescent="0.25">
      <c r="A482" s="50">
        <v>481</v>
      </c>
      <c r="B482" s="51">
        <v>38743</v>
      </c>
      <c r="C482" s="52" t="s">
        <v>1</v>
      </c>
      <c r="D482" s="50" t="s">
        <v>1223</v>
      </c>
      <c r="E482" s="50">
        <v>3</v>
      </c>
      <c r="F482" s="50">
        <v>0</v>
      </c>
      <c r="G482" s="50">
        <v>31</v>
      </c>
      <c r="H482" s="50">
        <v>8</v>
      </c>
      <c r="I482" s="53">
        <f t="shared" si="143"/>
        <v>2.162037037037037E-2</v>
      </c>
      <c r="J482" s="54">
        <f t="shared" si="144"/>
        <v>7.2067901234567902E-3</v>
      </c>
      <c r="K482" s="50" t="s">
        <v>554</v>
      </c>
      <c r="L482" s="50" t="s">
        <v>126</v>
      </c>
      <c r="M482" s="55">
        <f t="shared" si="145"/>
        <v>5.7815845824411181</v>
      </c>
      <c r="N482" s="50">
        <v>160</v>
      </c>
      <c r="S482" s="151">
        <f t="shared" si="146"/>
        <v>0.1888179012345679</v>
      </c>
      <c r="T482" s="151">
        <f t="shared" si="147"/>
        <v>9.4408950617283952E-2</v>
      </c>
      <c r="V482" s="393">
        <f t="shared" si="160"/>
        <v>0</v>
      </c>
      <c r="W482" s="393">
        <f t="shared" si="161"/>
        <v>0</v>
      </c>
      <c r="X482" s="53">
        <f t="shared" si="148"/>
        <v>0.1888179012345679</v>
      </c>
      <c r="Y482" s="53">
        <f t="shared" si="149"/>
        <v>0.22520708123456787</v>
      </c>
      <c r="Z482" s="53">
        <f t="shared" si="150"/>
        <v>9.4408950617283952E-2</v>
      </c>
      <c r="AA482" s="53">
        <f t="shared" si="151"/>
        <v>0.11260354061728393</v>
      </c>
      <c r="AB482" s="50">
        <f t="shared" si="152"/>
        <v>2051</v>
      </c>
      <c r="AC482" s="50">
        <f t="shared" si="153"/>
        <v>2006</v>
      </c>
      <c r="AD482" s="50">
        <f t="shared" si="154"/>
        <v>1</v>
      </c>
      <c r="AE482" s="56">
        <f t="shared" si="155"/>
        <v>200601</v>
      </c>
      <c r="AF482" s="56">
        <f t="shared" si="156"/>
        <v>4</v>
      </c>
      <c r="AG482" s="58">
        <f t="shared" si="162"/>
        <v>1</v>
      </c>
      <c r="AH482" s="56">
        <f t="shared" si="157"/>
        <v>26</v>
      </c>
      <c r="AI482" s="53">
        <f t="shared" si="158"/>
        <v>0.20701249123456789</v>
      </c>
      <c r="AJ482" s="56">
        <f t="shared" si="159"/>
        <v>12.809999999999999</v>
      </c>
    </row>
    <row r="483" spans="1:36" x14ac:dyDescent="0.25">
      <c r="A483" s="50">
        <v>482</v>
      </c>
      <c r="B483" s="51">
        <v>38752</v>
      </c>
      <c r="C483" s="52" t="s">
        <v>5</v>
      </c>
      <c r="D483" s="50" t="s">
        <v>1223</v>
      </c>
      <c r="E483" s="50">
        <v>3</v>
      </c>
      <c r="F483" s="50">
        <v>0</v>
      </c>
      <c r="G483" s="50">
        <v>33</v>
      </c>
      <c r="H483" s="50">
        <v>40</v>
      </c>
      <c r="I483" s="53">
        <f t="shared" si="143"/>
        <v>2.3379629629629629E-2</v>
      </c>
      <c r="J483" s="54">
        <f t="shared" si="144"/>
        <v>7.7932098765432093E-3</v>
      </c>
      <c r="K483" s="50" t="s">
        <v>554</v>
      </c>
      <c r="L483" s="50" t="s">
        <v>127</v>
      </c>
      <c r="M483" s="55">
        <f t="shared" si="145"/>
        <v>5.3465346534653513</v>
      </c>
      <c r="N483" s="50">
        <v>166</v>
      </c>
      <c r="S483" s="151">
        <f t="shared" si="146"/>
        <v>0.20418209876543209</v>
      </c>
      <c r="T483" s="151">
        <f t="shared" si="147"/>
        <v>0.10209104938271604</v>
      </c>
      <c r="V483" s="393">
        <f t="shared" si="160"/>
        <v>0</v>
      </c>
      <c r="W483" s="393">
        <f t="shared" si="161"/>
        <v>0</v>
      </c>
      <c r="X483" s="53">
        <f t="shared" si="148"/>
        <v>0.20418209876543209</v>
      </c>
      <c r="Y483" s="53">
        <f t="shared" si="149"/>
        <v>0.24057127876543205</v>
      </c>
      <c r="Z483" s="53">
        <f t="shared" si="150"/>
        <v>0.10209104938271604</v>
      </c>
      <c r="AA483" s="53">
        <f t="shared" si="151"/>
        <v>0.12028563938271603</v>
      </c>
      <c r="AB483" s="50">
        <f t="shared" si="152"/>
        <v>2648</v>
      </c>
      <c r="AC483" s="50">
        <f t="shared" si="153"/>
        <v>2006</v>
      </c>
      <c r="AD483" s="50">
        <f t="shared" si="154"/>
        <v>2</v>
      </c>
      <c r="AE483" s="56">
        <f t="shared" si="155"/>
        <v>200602</v>
      </c>
      <c r="AF483" s="56">
        <f t="shared" si="156"/>
        <v>5</v>
      </c>
      <c r="AG483" s="58">
        <f t="shared" si="162"/>
        <v>8</v>
      </c>
      <c r="AH483" s="56">
        <f t="shared" si="157"/>
        <v>4</v>
      </c>
      <c r="AI483" s="53">
        <f t="shared" si="158"/>
        <v>0.22237668876543207</v>
      </c>
      <c r="AJ483" s="56">
        <f t="shared" si="159"/>
        <v>12.809999999999999</v>
      </c>
    </row>
    <row r="484" spans="1:36" x14ac:dyDescent="0.25">
      <c r="A484" s="50">
        <v>483</v>
      </c>
      <c r="B484" s="51">
        <v>38753</v>
      </c>
      <c r="C484" s="52" t="s">
        <v>0</v>
      </c>
      <c r="D484" s="50" t="s">
        <v>1223</v>
      </c>
      <c r="E484" s="50">
        <v>6</v>
      </c>
      <c r="F484" s="50">
        <v>1</v>
      </c>
      <c r="G484" s="50">
        <v>10</v>
      </c>
      <c r="H484" s="50">
        <v>2</v>
      </c>
      <c r="I484" s="53">
        <f t="shared" si="143"/>
        <v>4.8634259259259259E-2</v>
      </c>
      <c r="J484" s="54">
        <f t="shared" si="144"/>
        <v>8.1057098765432104E-3</v>
      </c>
      <c r="K484" s="50" t="s">
        <v>554</v>
      </c>
      <c r="L484" s="50" t="s">
        <v>128</v>
      </c>
      <c r="M484" s="55">
        <f t="shared" si="145"/>
        <v>5.1404093288910078</v>
      </c>
      <c r="N484" s="50">
        <v>161</v>
      </c>
      <c r="S484" s="151">
        <f t="shared" si="146"/>
        <v>0.2123695987654321</v>
      </c>
      <c r="T484" s="151">
        <f t="shared" si="147"/>
        <v>0.10618479938271605</v>
      </c>
      <c r="V484" s="393">
        <f t="shared" si="160"/>
        <v>0</v>
      </c>
      <c r="W484" s="393">
        <f t="shared" si="161"/>
        <v>0</v>
      </c>
      <c r="X484" s="53">
        <f t="shared" si="148"/>
        <v>0.2123695987654321</v>
      </c>
      <c r="Y484" s="53">
        <f t="shared" si="149"/>
        <v>0.24875877876543212</v>
      </c>
      <c r="Z484" s="53">
        <f t="shared" si="150"/>
        <v>0.10618479938271605</v>
      </c>
      <c r="AA484" s="53">
        <f t="shared" si="151"/>
        <v>0.12437938938271606</v>
      </c>
      <c r="AB484" s="50">
        <f t="shared" si="152"/>
        <v>2872</v>
      </c>
      <c r="AC484" s="50">
        <f t="shared" si="153"/>
        <v>2006</v>
      </c>
      <c r="AD484" s="50">
        <f t="shared" si="154"/>
        <v>2</v>
      </c>
      <c r="AE484" s="56">
        <f t="shared" si="155"/>
        <v>200602</v>
      </c>
      <c r="AF484" s="56">
        <f t="shared" si="156"/>
        <v>6</v>
      </c>
      <c r="AG484" s="58">
        <f t="shared" si="162"/>
        <v>0</v>
      </c>
      <c r="AH484" s="56">
        <f t="shared" si="157"/>
        <v>5</v>
      </c>
      <c r="AI484" s="53">
        <f t="shared" si="158"/>
        <v>0.23056418876543211</v>
      </c>
      <c r="AJ484" s="56">
        <f t="shared" si="159"/>
        <v>25.619999999999997</v>
      </c>
    </row>
    <row r="485" spans="1:36" x14ac:dyDescent="0.25">
      <c r="A485" s="50">
        <v>484</v>
      </c>
      <c r="B485" s="51">
        <v>38755</v>
      </c>
      <c r="C485" s="52" t="s">
        <v>4</v>
      </c>
      <c r="D485" s="50" t="s">
        <v>1223</v>
      </c>
      <c r="E485" s="50">
        <v>3</v>
      </c>
      <c r="F485" s="50">
        <v>0</v>
      </c>
      <c r="G485" s="50">
        <v>32</v>
      </c>
      <c r="H485" s="50">
        <v>9</v>
      </c>
      <c r="I485" s="53">
        <f t="shared" si="143"/>
        <v>2.2326388888888885E-2</v>
      </c>
      <c r="J485" s="54">
        <f t="shared" si="144"/>
        <v>7.4421296296296284E-3</v>
      </c>
      <c r="K485" s="50" t="s">
        <v>554</v>
      </c>
      <c r="L485" s="50" t="s">
        <v>17</v>
      </c>
      <c r="M485" s="55">
        <f t="shared" si="145"/>
        <v>5.5987558320373303</v>
      </c>
      <c r="N485" s="50">
        <v>170</v>
      </c>
      <c r="S485" s="151">
        <f t="shared" si="146"/>
        <v>0.19498379629629625</v>
      </c>
      <c r="T485" s="151">
        <f t="shared" si="147"/>
        <v>9.7491898148148126E-2</v>
      </c>
      <c r="V485" s="393">
        <f t="shared" si="160"/>
        <v>0</v>
      </c>
      <c r="W485" s="393">
        <f t="shared" si="161"/>
        <v>0</v>
      </c>
      <c r="X485" s="53">
        <f t="shared" si="148"/>
        <v>0.19498379629629625</v>
      </c>
      <c r="Y485" s="53">
        <f t="shared" si="149"/>
        <v>0.23137297629629627</v>
      </c>
      <c r="Z485" s="53">
        <f t="shared" si="150"/>
        <v>9.7491898148148126E-2</v>
      </c>
      <c r="AA485" s="53">
        <f t="shared" si="151"/>
        <v>0.11568648814814814</v>
      </c>
      <c r="AB485" s="50">
        <f t="shared" si="152"/>
        <v>2309</v>
      </c>
      <c r="AC485" s="50">
        <f t="shared" si="153"/>
        <v>2006</v>
      </c>
      <c r="AD485" s="50">
        <f t="shared" si="154"/>
        <v>2</v>
      </c>
      <c r="AE485" s="56">
        <f t="shared" si="155"/>
        <v>200602</v>
      </c>
      <c r="AF485" s="56">
        <f t="shared" si="156"/>
        <v>6</v>
      </c>
      <c r="AG485" s="58">
        <f t="shared" si="162"/>
        <v>1</v>
      </c>
      <c r="AH485" s="56">
        <f t="shared" si="157"/>
        <v>7</v>
      </c>
      <c r="AI485" s="53">
        <f t="shared" si="158"/>
        <v>0.21317838629629626</v>
      </c>
      <c r="AJ485" s="56">
        <f t="shared" si="159"/>
        <v>12.809999999999999</v>
      </c>
    </row>
    <row r="486" spans="1:36" x14ac:dyDescent="0.25">
      <c r="A486" s="50">
        <v>485</v>
      </c>
      <c r="B486" s="51">
        <v>38756</v>
      </c>
      <c r="C486" s="52" t="s">
        <v>6</v>
      </c>
      <c r="D486" s="50" t="s">
        <v>1223</v>
      </c>
      <c r="E486" s="50">
        <v>2</v>
      </c>
      <c r="F486" s="50">
        <v>0</v>
      </c>
      <c r="G486" s="50">
        <v>25</v>
      </c>
      <c r="H486" s="50">
        <v>0</v>
      </c>
      <c r="I486" s="53">
        <f t="shared" si="143"/>
        <v>1.7361111111111112E-2</v>
      </c>
      <c r="J486" s="54">
        <f t="shared" si="144"/>
        <v>8.6805555555555559E-3</v>
      </c>
      <c r="K486" s="50" t="s">
        <v>554</v>
      </c>
      <c r="L486" s="50" t="s">
        <v>129</v>
      </c>
      <c r="M486" s="55">
        <f t="shared" si="145"/>
        <v>4.8000000000000034</v>
      </c>
      <c r="N486" s="50">
        <v>126</v>
      </c>
      <c r="S486" s="151">
        <f t="shared" si="146"/>
        <v>0.22743055555555555</v>
      </c>
      <c r="T486" s="151">
        <f t="shared" si="147"/>
        <v>0.11371527777777778</v>
      </c>
      <c r="V486" s="393">
        <f t="shared" si="160"/>
        <v>0</v>
      </c>
      <c r="W486" s="393">
        <f t="shared" si="161"/>
        <v>0</v>
      </c>
      <c r="X486" s="53">
        <f t="shared" si="148"/>
        <v>0.22743055555555555</v>
      </c>
      <c r="Y486" s="53">
        <f t="shared" si="149"/>
        <v>0.26381973555555555</v>
      </c>
      <c r="Z486" s="53">
        <f t="shared" si="150"/>
        <v>0.11371527777777778</v>
      </c>
      <c r="AA486" s="53">
        <f t="shared" si="151"/>
        <v>0.13190986777777777</v>
      </c>
      <c r="AB486" s="50">
        <f t="shared" si="152"/>
        <v>3150</v>
      </c>
      <c r="AC486" s="50">
        <f t="shared" si="153"/>
        <v>2006</v>
      </c>
      <c r="AD486" s="50">
        <f t="shared" si="154"/>
        <v>2</v>
      </c>
      <c r="AE486" s="56">
        <f t="shared" si="155"/>
        <v>200602</v>
      </c>
      <c r="AF486" s="56">
        <f t="shared" si="156"/>
        <v>6</v>
      </c>
      <c r="AG486" s="58">
        <f t="shared" si="162"/>
        <v>0</v>
      </c>
      <c r="AH486" s="56">
        <f t="shared" si="157"/>
        <v>8</v>
      </c>
      <c r="AI486" s="53">
        <f t="shared" si="158"/>
        <v>0.24562514555555554</v>
      </c>
      <c r="AJ486" s="56">
        <f t="shared" si="159"/>
        <v>8.5399999999999991</v>
      </c>
    </row>
    <row r="487" spans="1:36" x14ac:dyDescent="0.25">
      <c r="A487" s="50">
        <v>486</v>
      </c>
      <c r="B487" s="51">
        <v>38757</v>
      </c>
      <c r="C487" s="52" t="s">
        <v>1</v>
      </c>
      <c r="D487" s="50" t="s">
        <v>1223</v>
      </c>
      <c r="E487" s="50">
        <v>3</v>
      </c>
      <c r="F487" s="50">
        <v>0</v>
      </c>
      <c r="G487" s="50">
        <v>30</v>
      </c>
      <c r="H487" s="50">
        <v>39</v>
      </c>
      <c r="I487" s="53">
        <f t="shared" si="143"/>
        <v>2.1284722222222222E-2</v>
      </c>
      <c r="J487" s="54">
        <f t="shared" si="144"/>
        <v>7.0949074074074074E-3</v>
      </c>
      <c r="K487" s="50" t="s">
        <v>554</v>
      </c>
      <c r="L487" s="50" t="s">
        <v>17</v>
      </c>
      <c r="M487" s="55">
        <f t="shared" si="145"/>
        <v>5.872756933115828</v>
      </c>
      <c r="N487" s="50">
        <v>164</v>
      </c>
      <c r="S487" s="151">
        <f t="shared" si="146"/>
        <v>0.18588657407407408</v>
      </c>
      <c r="T487" s="151">
        <f t="shared" si="147"/>
        <v>9.294328703703704E-2</v>
      </c>
      <c r="V487" s="393">
        <f t="shared" si="160"/>
        <v>0</v>
      </c>
      <c r="W487" s="393">
        <f t="shared" si="161"/>
        <v>0</v>
      </c>
      <c r="X487" s="53">
        <f t="shared" si="148"/>
        <v>0.18588657407407408</v>
      </c>
      <c r="Y487" s="53">
        <f t="shared" si="149"/>
        <v>0.22227575407407407</v>
      </c>
      <c r="Z487" s="53">
        <f t="shared" si="150"/>
        <v>9.294328703703704E-2</v>
      </c>
      <c r="AA487" s="53">
        <f t="shared" si="151"/>
        <v>0.11113787703703704</v>
      </c>
      <c r="AB487" s="50">
        <f t="shared" si="152"/>
        <v>1904</v>
      </c>
      <c r="AC487" s="50">
        <f t="shared" si="153"/>
        <v>2006</v>
      </c>
      <c r="AD487" s="50">
        <f t="shared" si="154"/>
        <v>2</v>
      </c>
      <c r="AE487" s="56">
        <f t="shared" si="155"/>
        <v>200602</v>
      </c>
      <c r="AF487" s="56">
        <f t="shared" si="156"/>
        <v>6</v>
      </c>
      <c r="AG487" s="58">
        <f t="shared" si="162"/>
        <v>0</v>
      </c>
      <c r="AH487" s="56">
        <f t="shared" si="157"/>
        <v>9</v>
      </c>
      <c r="AI487" s="53">
        <f t="shared" si="158"/>
        <v>0.20408116407407406</v>
      </c>
      <c r="AJ487" s="56">
        <f t="shared" si="159"/>
        <v>12.809999999999999</v>
      </c>
    </row>
    <row r="488" spans="1:36" x14ac:dyDescent="0.25">
      <c r="A488" s="50">
        <v>487</v>
      </c>
      <c r="B488" s="51">
        <v>38762</v>
      </c>
      <c r="C488" s="52" t="s">
        <v>4</v>
      </c>
      <c r="D488" s="50" t="s">
        <v>1223</v>
      </c>
      <c r="E488" s="50">
        <v>3</v>
      </c>
      <c r="F488" s="50">
        <v>0</v>
      </c>
      <c r="G488" s="50">
        <v>30</v>
      </c>
      <c r="H488" s="50">
        <v>50</v>
      </c>
      <c r="I488" s="53">
        <f t="shared" si="143"/>
        <v>2.1412037037037035E-2</v>
      </c>
      <c r="J488" s="54">
        <f t="shared" si="144"/>
        <v>7.1373456790123453E-3</v>
      </c>
      <c r="K488" s="50" t="s">
        <v>554</v>
      </c>
      <c r="L488" s="50" t="s">
        <v>17</v>
      </c>
      <c r="M488" s="55">
        <f t="shared" si="145"/>
        <v>5.837837837837843</v>
      </c>
      <c r="N488" s="50">
        <v>167</v>
      </c>
      <c r="S488" s="151">
        <f t="shared" si="146"/>
        <v>0.18699845679012345</v>
      </c>
      <c r="T488" s="151">
        <f t="shared" si="147"/>
        <v>9.3499228395061723E-2</v>
      </c>
      <c r="V488" s="393">
        <f t="shared" si="160"/>
        <v>0</v>
      </c>
      <c r="W488" s="393">
        <f t="shared" si="161"/>
        <v>0</v>
      </c>
      <c r="X488" s="53">
        <f t="shared" si="148"/>
        <v>0.18699845679012345</v>
      </c>
      <c r="Y488" s="53">
        <f t="shared" si="149"/>
        <v>0.22338763679012341</v>
      </c>
      <c r="Z488" s="53">
        <f t="shared" si="150"/>
        <v>9.3499228395061723E-2</v>
      </c>
      <c r="AA488" s="53">
        <f t="shared" si="151"/>
        <v>0.11169381839506171</v>
      </c>
      <c r="AB488" s="50">
        <f t="shared" si="152"/>
        <v>1962</v>
      </c>
      <c r="AC488" s="50">
        <f t="shared" si="153"/>
        <v>2006</v>
      </c>
      <c r="AD488" s="50">
        <f t="shared" si="154"/>
        <v>2</v>
      </c>
      <c r="AE488" s="56">
        <f t="shared" si="155"/>
        <v>200602</v>
      </c>
      <c r="AF488" s="56">
        <f t="shared" si="156"/>
        <v>7</v>
      </c>
      <c r="AG488" s="58">
        <f t="shared" si="162"/>
        <v>4</v>
      </c>
      <c r="AH488" s="56">
        <f t="shared" si="157"/>
        <v>14</v>
      </c>
      <c r="AI488" s="53">
        <f t="shared" si="158"/>
        <v>0.20519304679012343</v>
      </c>
      <c r="AJ488" s="56">
        <f t="shared" si="159"/>
        <v>12.809999999999999</v>
      </c>
    </row>
    <row r="489" spans="1:36" x14ac:dyDescent="0.25">
      <c r="A489" s="50">
        <v>488</v>
      </c>
      <c r="B489" s="51">
        <v>38764</v>
      </c>
      <c r="C489" s="52" t="s">
        <v>1</v>
      </c>
      <c r="D489" s="50" t="s">
        <v>1223</v>
      </c>
      <c r="E489" s="50">
        <v>3.5</v>
      </c>
      <c r="F489" s="50">
        <v>0</v>
      </c>
      <c r="G489" s="50">
        <v>37</v>
      </c>
      <c r="H489" s="50">
        <v>52</v>
      </c>
      <c r="I489" s="53">
        <f t="shared" si="143"/>
        <v>2.6296296296296293E-2</v>
      </c>
      <c r="J489" s="54">
        <f t="shared" si="144"/>
        <v>7.5132275132275125E-3</v>
      </c>
      <c r="K489" s="50" t="s">
        <v>554</v>
      </c>
      <c r="L489" s="50" t="s">
        <v>130</v>
      </c>
      <c r="M489" s="55">
        <f t="shared" si="145"/>
        <v>5.5457746478873284</v>
      </c>
      <c r="N489" s="50">
        <v>0</v>
      </c>
      <c r="R489" s="50" t="s">
        <v>131</v>
      </c>
      <c r="S489" s="151">
        <f t="shared" si="146"/>
        <v>0.19684656084656083</v>
      </c>
      <c r="T489" s="151">
        <f t="shared" si="147"/>
        <v>9.8423280423280413E-2</v>
      </c>
      <c r="V489" s="393">
        <f t="shared" si="160"/>
        <v>0</v>
      </c>
      <c r="W489" s="393">
        <f t="shared" si="161"/>
        <v>0</v>
      </c>
      <c r="X489" s="53">
        <f t="shared" si="148"/>
        <v>0.19684656084656083</v>
      </c>
      <c r="Y489" s="53">
        <f t="shared" si="149"/>
        <v>0.23323574084656079</v>
      </c>
      <c r="Z489" s="53">
        <f t="shared" si="150"/>
        <v>9.8423280423280413E-2</v>
      </c>
      <c r="AA489" s="53">
        <f t="shared" si="151"/>
        <v>0.1166178704232804</v>
      </c>
      <c r="AB489" s="50">
        <f t="shared" si="152"/>
        <v>2390</v>
      </c>
      <c r="AC489" s="50">
        <f t="shared" si="153"/>
        <v>2006</v>
      </c>
      <c r="AD489" s="50">
        <f t="shared" si="154"/>
        <v>2</v>
      </c>
      <c r="AE489" s="56">
        <f t="shared" si="155"/>
        <v>200602</v>
      </c>
      <c r="AF489" s="56">
        <f t="shared" si="156"/>
        <v>7</v>
      </c>
      <c r="AG489" s="58">
        <f t="shared" si="162"/>
        <v>1</v>
      </c>
      <c r="AH489" s="56">
        <f t="shared" si="157"/>
        <v>16</v>
      </c>
      <c r="AI489" s="53">
        <f t="shared" si="158"/>
        <v>0.21504115084656081</v>
      </c>
      <c r="AJ489" s="56">
        <f t="shared" si="159"/>
        <v>14.944999999999999</v>
      </c>
    </row>
    <row r="490" spans="1:36" x14ac:dyDescent="0.25">
      <c r="A490" s="50">
        <v>489</v>
      </c>
      <c r="B490" s="51">
        <v>38765</v>
      </c>
      <c r="C490" s="52" t="s">
        <v>2</v>
      </c>
      <c r="D490" s="50" t="s">
        <v>1223</v>
      </c>
      <c r="E490" s="50">
        <v>2.9</v>
      </c>
      <c r="F490" s="50">
        <v>0</v>
      </c>
      <c r="G490" s="50">
        <v>28</v>
      </c>
      <c r="H490" s="50">
        <v>21</v>
      </c>
      <c r="I490" s="53">
        <f t="shared" si="143"/>
        <v>1.96875E-2</v>
      </c>
      <c r="J490" s="54">
        <f t="shared" si="144"/>
        <v>6.7887931034482764E-3</v>
      </c>
      <c r="K490" s="50" t="s">
        <v>554</v>
      </c>
      <c r="L490" s="50" t="s">
        <v>102</v>
      </c>
      <c r="M490" s="55">
        <f t="shared" si="145"/>
        <v>6.1375661375661421</v>
      </c>
      <c r="N490" s="50">
        <v>153</v>
      </c>
      <c r="R490" s="50" t="s">
        <v>132</v>
      </c>
      <c r="S490" s="151">
        <f t="shared" si="146"/>
        <v>0.17786637931034482</v>
      </c>
      <c r="T490" s="151">
        <f t="shared" si="147"/>
        <v>8.8933189655172412E-2</v>
      </c>
      <c r="V490" s="393">
        <f t="shared" si="160"/>
        <v>0</v>
      </c>
      <c r="W490" s="393">
        <f t="shared" si="161"/>
        <v>0</v>
      </c>
      <c r="X490" s="53">
        <f t="shared" si="148"/>
        <v>0.17786637931034482</v>
      </c>
      <c r="Y490" s="53">
        <f t="shared" si="149"/>
        <v>0.21425555931034482</v>
      </c>
      <c r="Z490" s="53">
        <f t="shared" si="150"/>
        <v>8.8933189655172412E-2</v>
      </c>
      <c r="AA490" s="53">
        <f t="shared" si="151"/>
        <v>0.10712777965517241</v>
      </c>
      <c r="AB490" s="50">
        <f t="shared" si="152"/>
        <v>1507</v>
      </c>
      <c r="AC490" s="50">
        <f t="shared" si="153"/>
        <v>2006</v>
      </c>
      <c r="AD490" s="50">
        <f t="shared" si="154"/>
        <v>2</v>
      </c>
      <c r="AE490" s="56">
        <f t="shared" si="155"/>
        <v>200602</v>
      </c>
      <c r="AF490" s="56">
        <f t="shared" si="156"/>
        <v>7</v>
      </c>
      <c r="AG490" s="58">
        <f t="shared" si="162"/>
        <v>0</v>
      </c>
      <c r="AH490" s="56">
        <f t="shared" si="157"/>
        <v>17</v>
      </c>
      <c r="AI490" s="53">
        <f t="shared" si="158"/>
        <v>0.19606096931034483</v>
      </c>
      <c r="AJ490" s="56">
        <f t="shared" si="159"/>
        <v>12.382999999999999</v>
      </c>
    </row>
    <row r="491" spans="1:36" x14ac:dyDescent="0.25">
      <c r="A491" s="50">
        <v>490</v>
      </c>
      <c r="B491" s="51">
        <v>38768</v>
      </c>
      <c r="C491" s="52" t="s">
        <v>3</v>
      </c>
      <c r="D491" s="50" t="s">
        <v>1223</v>
      </c>
      <c r="E491" s="50">
        <v>3</v>
      </c>
      <c r="F491" s="50">
        <v>0</v>
      </c>
      <c r="G491" s="50">
        <v>33</v>
      </c>
      <c r="H491" s="50">
        <v>45</v>
      </c>
      <c r="I491" s="53">
        <f t="shared" si="143"/>
        <v>2.34375E-2</v>
      </c>
      <c r="J491" s="54">
        <f t="shared" si="144"/>
        <v>7.8125E-3</v>
      </c>
      <c r="K491" s="50" t="s">
        <v>556</v>
      </c>
      <c r="L491" s="50" t="s">
        <v>17</v>
      </c>
      <c r="M491" s="55">
        <f t="shared" si="145"/>
        <v>5.3333333333333375</v>
      </c>
      <c r="N491" s="50">
        <v>0</v>
      </c>
      <c r="R491" s="50" t="s">
        <v>133</v>
      </c>
      <c r="S491" s="151">
        <f t="shared" si="146"/>
        <v>0.20468749999999999</v>
      </c>
      <c r="T491" s="151">
        <f t="shared" si="147"/>
        <v>0.10234375</v>
      </c>
      <c r="V491" s="393">
        <f t="shared" si="160"/>
        <v>0</v>
      </c>
      <c r="W491" s="393">
        <f t="shared" si="161"/>
        <v>0</v>
      </c>
      <c r="X491" s="53">
        <f t="shared" si="148"/>
        <v>0.20468749999999999</v>
      </c>
      <c r="Y491" s="53">
        <f t="shared" si="149"/>
        <v>0.24107667999999999</v>
      </c>
      <c r="Z491" s="53">
        <f t="shared" si="150"/>
        <v>0.10234375</v>
      </c>
      <c r="AA491" s="53">
        <f t="shared" si="151"/>
        <v>0.12053833999999999</v>
      </c>
      <c r="AB491" s="50">
        <f t="shared" si="152"/>
        <v>2659</v>
      </c>
      <c r="AC491" s="50">
        <f t="shared" si="153"/>
        <v>2006</v>
      </c>
      <c r="AD491" s="50">
        <f t="shared" si="154"/>
        <v>2</v>
      </c>
      <c r="AE491" s="56">
        <f t="shared" si="155"/>
        <v>200602</v>
      </c>
      <c r="AF491" s="56">
        <f t="shared" si="156"/>
        <v>8</v>
      </c>
      <c r="AG491" s="58">
        <f t="shared" si="162"/>
        <v>2</v>
      </c>
      <c r="AH491" s="56">
        <f t="shared" si="157"/>
        <v>20</v>
      </c>
      <c r="AI491" s="53">
        <f t="shared" si="158"/>
        <v>0.22288208999999998</v>
      </c>
      <c r="AJ491" s="56">
        <f t="shared" si="159"/>
        <v>12.809999999999999</v>
      </c>
    </row>
    <row r="492" spans="1:36" x14ac:dyDescent="0.25">
      <c r="A492" s="50">
        <v>491</v>
      </c>
      <c r="B492" s="51">
        <v>38769</v>
      </c>
      <c r="C492" s="52" t="s">
        <v>4</v>
      </c>
      <c r="D492" s="50" t="s">
        <v>1223</v>
      </c>
      <c r="E492" s="50">
        <v>3</v>
      </c>
      <c r="F492" s="50">
        <v>0</v>
      </c>
      <c r="G492" s="50">
        <v>31</v>
      </c>
      <c r="H492" s="50">
        <v>25</v>
      </c>
      <c r="I492" s="53">
        <f t="shared" si="143"/>
        <v>2.1817129629629631E-2</v>
      </c>
      <c r="J492" s="54">
        <f t="shared" si="144"/>
        <v>7.2723765432098769E-3</v>
      </c>
      <c r="K492" s="50" t="s">
        <v>554</v>
      </c>
      <c r="L492" s="50" t="s">
        <v>334</v>
      </c>
      <c r="M492" s="55">
        <f t="shared" si="145"/>
        <v>5.7294429708222854</v>
      </c>
      <c r="N492" s="50">
        <v>162</v>
      </c>
      <c r="R492" s="50" t="s">
        <v>134</v>
      </c>
      <c r="S492" s="151">
        <f t="shared" si="146"/>
        <v>0.19053626543209878</v>
      </c>
      <c r="T492" s="151">
        <f t="shared" si="147"/>
        <v>9.5268132716049392E-2</v>
      </c>
      <c r="V492" s="393">
        <f t="shared" si="160"/>
        <v>0</v>
      </c>
      <c r="W492" s="393">
        <f t="shared" si="161"/>
        <v>0</v>
      </c>
      <c r="X492" s="53">
        <f t="shared" si="148"/>
        <v>0.19053626543209878</v>
      </c>
      <c r="Y492" s="53">
        <f t="shared" si="149"/>
        <v>0.22692544543209878</v>
      </c>
      <c r="Z492" s="53">
        <f t="shared" si="150"/>
        <v>9.5268132716049392E-2</v>
      </c>
      <c r="AA492" s="53">
        <f t="shared" si="151"/>
        <v>0.11346272271604939</v>
      </c>
      <c r="AB492" s="50">
        <f t="shared" si="152"/>
        <v>2128</v>
      </c>
      <c r="AC492" s="50">
        <f t="shared" si="153"/>
        <v>2006</v>
      </c>
      <c r="AD492" s="50">
        <f t="shared" si="154"/>
        <v>2</v>
      </c>
      <c r="AE492" s="56">
        <f t="shared" si="155"/>
        <v>200602</v>
      </c>
      <c r="AF492" s="56">
        <f t="shared" si="156"/>
        <v>8</v>
      </c>
      <c r="AG492" s="58">
        <f t="shared" si="162"/>
        <v>0</v>
      </c>
      <c r="AH492" s="56">
        <f t="shared" si="157"/>
        <v>21</v>
      </c>
      <c r="AI492" s="53">
        <f t="shared" si="158"/>
        <v>0.20873085543209879</v>
      </c>
      <c r="AJ492" s="56">
        <f t="shared" si="159"/>
        <v>12.809999999999999</v>
      </c>
    </row>
    <row r="493" spans="1:36" x14ac:dyDescent="0.25">
      <c r="A493" s="50">
        <v>492</v>
      </c>
      <c r="B493" s="51">
        <v>38771</v>
      </c>
      <c r="C493" s="52" t="s">
        <v>1</v>
      </c>
      <c r="D493" s="50" t="s">
        <v>1223</v>
      </c>
      <c r="E493" s="50">
        <v>3</v>
      </c>
      <c r="F493" s="50">
        <v>0</v>
      </c>
      <c r="G493" s="50">
        <v>30</v>
      </c>
      <c r="H493" s="50">
        <v>30</v>
      </c>
      <c r="I493" s="53">
        <f t="shared" si="143"/>
        <v>2.1180555555555553E-2</v>
      </c>
      <c r="J493" s="54">
        <f t="shared" si="144"/>
        <v>7.0601851851851841E-3</v>
      </c>
      <c r="K493" s="50" t="s">
        <v>554</v>
      </c>
      <c r="L493" s="50" t="s">
        <v>17</v>
      </c>
      <c r="M493" s="55">
        <f t="shared" si="145"/>
        <v>5.9016393442623007</v>
      </c>
      <c r="N493" s="50">
        <v>170</v>
      </c>
      <c r="R493" s="50" t="s">
        <v>135</v>
      </c>
      <c r="S493" s="151">
        <f t="shared" si="146"/>
        <v>0.18497685185185181</v>
      </c>
      <c r="T493" s="151">
        <f t="shared" si="147"/>
        <v>9.2488425925925905E-2</v>
      </c>
      <c r="V493" s="393">
        <f t="shared" si="160"/>
        <v>0</v>
      </c>
      <c r="W493" s="393">
        <f t="shared" si="161"/>
        <v>0</v>
      </c>
      <c r="X493" s="53">
        <f t="shared" si="148"/>
        <v>0.18497685185185181</v>
      </c>
      <c r="Y493" s="53">
        <f t="shared" si="149"/>
        <v>0.2213660318518518</v>
      </c>
      <c r="Z493" s="53">
        <f t="shared" si="150"/>
        <v>9.2488425925925905E-2</v>
      </c>
      <c r="AA493" s="53">
        <f t="shared" si="151"/>
        <v>0.1106830159259259</v>
      </c>
      <c r="AB493" s="50">
        <f t="shared" si="152"/>
        <v>1850</v>
      </c>
      <c r="AC493" s="50">
        <f t="shared" si="153"/>
        <v>2006</v>
      </c>
      <c r="AD493" s="50">
        <f t="shared" si="154"/>
        <v>2</v>
      </c>
      <c r="AE493" s="56">
        <f t="shared" si="155"/>
        <v>200602</v>
      </c>
      <c r="AF493" s="56">
        <f t="shared" si="156"/>
        <v>8</v>
      </c>
      <c r="AG493" s="58">
        <f t="shared" si="162"/>
        <v>1</v>
      </c>
      <c r="AH493" s="56">
        <f t="shared" si="157"/>
        <v>23</v>
      </c>
      <c r="AI493" s="53">
        <f t="shared" si="158"/>
        <v>0.20317144185185182</v>
      </c>
      <c r="AJ493" s="56">
        <f t="shared" si="159"/>
        <v>12.809999999999999</v>
      </c>
    </row>
    <row r="494" spans="1:36" x14ac:dyDescent="0.25">
      <c r="A494" s="50">
        <v>493</v>
      </c>
      <c r="B494" s="51">
        <v>38774</v>
      </c>
      <c r="C494" s="52" t="s">
        <v>0</v>
      </c>
      <c r="D494" s="50" t="s">
        <v>1223</v>
      </c>
      <c r="E494" s="50">
        <v>7.8</v>
      </c>
      <c r="F494" s="50">
        <v>1</v>
      </c>
      <c r="G494" s="50">
        <v>21</v>
      </c>
      <c r="H494" s="50">
        <v>35</v>
      </c>
      <c r="I494" s="53">
        <f t="shared" si="143"/>
        <v>5.6655092592592597E-2</v>
      </c>
      <c r="J494" s="54">
        <f t="shared" si="144"/>
        <v>7.2634734093067433E-3</v>
      </c>
      <c r="K494" s="50" t="s">
        <v>554</v>
      </c>
      <c r="L494" s="50" t="s">
        <v>136</v>
      </c>
      <c r="M494" s="55">
        <f t="shared" si="145"/>
        <v>5.7364657814096054</v>
      </c>
      <c r="N494" s="50">
        <v>0</v>
      </c>
      <c r="S494" s="151">
        <f t="shared" si="146"/>
        <v>0.19030300332383668</v>
      </c>
      <c r="T494" s="151">
        <f t="shared" si="147"/>
        <v>9.5151501661918339E-2</v>
      </c>
      <c r="V494" s="393">
        <f t="shared" si="160"/>
        <v>0</v>
      </c>
      <c r="W494" s="393">
        <f t="shared" si="161"/>
        <v>0</v>
      </c>
      <c r="X494" s="53">
        <f t="shared" si="148"/>
        <v>0.19030300332383668</v>
      </c>
      <c r="Y494" s="53">
        <f t="shared" si="149"/>
        <v>0.22669218332383664</v>
      </c>
      <c r="Z494" s="53">
        <f t="shared" si="150"/>
        <v>9.5151501661918339E-2</v>
      </c>
      <c r="AA494" s="53">
        <f t="shared" si="151"/>
        <v>0.11334609166191832</v>
      </c>
      <c r="AB494" s="50">
        <f t="shared" si="152"/>
        <v>2117</v>
      </c>
      <c r="AC494" s="50">
        <f t="shared" si="153"/>
        <v>2006</v>
      </c>
      <c r="AD494" s="50">
        <f t="shared" si="154"/>
        <v>2</v>
      </c>
      <c r="AE494" s="56">
        <f t="shared" si="155"/>
        <v>200602</v>
      </c>
      <c r="AF494" s="56">
        <f t="shared" si="156"/>
        <v>9</v>
      </c>
      <c r="AG494" s="58">
        <f t="shared" si="162"/>
        <v>2</v>
      </c>
      <c r="AH494" s="56">
        <f t="shared" si="157"/>
        <v>26</v>
      </c>
      <c r="AI494" s="53">
        <f t="shared" si="158"/>
        <v>0.20849759332383666</v>
      </c>
      <c r="AJ494" s="56">
        <f t="shared" si="159"/>
        <v>33.305999999999997</v>
      </c>
    </row>
    <row r="495" spans="1:36" x14ac:dyDescent="0.25">
      <c r="A495" s="50">
        <v>494</v>
      </c>
      <c r="B495" s="51">
        <v>38776</v>
      </c>
      <c r="C495" s="52" t="s">
        <v>4</v>
      </c>
      <c r="D495" s="50" t="s">
        <v>1223</v>
      </c>
      <c r="E495" s="50">
        <v>3</v>
      </c>
      <c r="F495" s="50">
        <v>0</v>
      </c>
      <c r="G495" s="50">
        <v>31</v>
      </c>
      <c r="H495" s="50">
        <v>33</v>
      </c>
      <c r="I495" s="53">
        <f t="shared" si="143"/>
        <v>2.1909722222222223E-2</v>
      </c>
      <c r="J495" s="54">
        <f t="shared" si="144"/>
        <v>7.3032407407407412E-3</v>
      </c>
      <c r="K495" s="50" t="s">
        <v>554</v>
      </c>
      <c r="L495" s="50" t="s">
        <v>17</v>
      </c>
      <c r="M495" s="55">
        <f t="shared" si="145"/>
        <v>5.7052297939778169</v>
      </c>
      <c r="N495" s="50">
        <v>0</v>
      </c>
      <c r="S495" s="151">
        <f t="shared" si="146"/>
        <v>0.19134490740740742</v>
      </c>
      <c r="T495" s="151">
        <f t="shared" si="147"/>
        <v>9.5672453703703711E-2</v>
      </c>
      <c r="V495" s="393">
        <f t="shared" si="160"/>
        <v>0</v>
      </c>
      <c r="W495" s="393">
        <f t="shared" si="161"/>
        <v>0</v>
      </c>
      <c r="X495" s="53">
        <f t="shared" si="148"/>
        <v>0.19134490740740742</v>
      </c>
      <c r="Y495" s="53">
        <f t="shared" si="149"/>
        <v>0.22773408740740739</v>
      </c>
      <c r="Z495" s="53">
        <f t="shared" si="150"/>
        <v>9.5672453703703711E-2</v>
      </c>
      <c r="AA495" s="53">
        <f t="shared" si="151"/>
        <v>0.11386704370370369</v>
      </c>
      <c r="AB495" s="50">
        <f t="shared" si="152"/>
        <v>2166</v>
      </c>
      <c r="AC495" s="50">
        <f t="shared" si="153"/>
        <v>2006</v>
      </c>
      <c r="AD495" s="50">
        <f t="shared" si="154"/>
        <v>2</v>
      </c>
      <c r="AE495" s="56">
        <f t="shared" si="155"/>
        <v>200602</v>
      </c>
      <c r="AF495" s="56">
        <f t="shared" si="156"/>
        <v>9</v>
      </c>
      <c r="AG495" s="58">
        <f t="shared" si="162"/>
        <v>1</v>
      </c>
      <c r="AH495" s="56">
        <f t="shared" si="157"/>
        <v>28</v>
      </c>
      <c r="AI495" s="53">
        <f t="shared" si="158"/>
        <v>0.2095394974074074</v>
      </c>
      <c r="AJ495" s="56">
        <f t="shared" si="159"/>
        <v>12.809999999999999</v>
      </c>
    </row>
    <row r="496" spans="1:36" x14ac:dyDescent="0.25">
      <c r="A496" s="50">
        <v>495</v>
      </c>
      <c r="B496" s="51">
        <v>38778</v>
      </c>
      <c r="C496" s="52" t="s">
        <v>1</v>
      </c>
      <c r="D496" s="50" t="s">
        <v>1223</v>
      </c>
      <c r="E496" s="50">
        <v>0.5</v>
      </c>
      <c r="F496" s="50">
        <v>0</v>
      </c>
      <c r="G496" s="50">
        <v>5</v>
      </c>
      <c r="H496" s="50">
        <v>7</v>
      </c>
      <c r="I496" s="53">
        <f t="shared" si="143"/>
        <v>3.5532407407407405E-3</v>
      </c>
      <c r="J496" s="54">
        <f t="shared" si="144"/>
        <v>7.106481481481481E-3</v>
      </c>
      <c r="K496" s="50" t="s">
        <v>556</v>
      </c>
      <c r="L496" s="50" t="s">
        <v>17</v>
      </c>
      <c r="M496" s="55">
        <f t="shared" si="145"/>
        <v>5.8631921824104287</v>
      </c>
      <c r="N496" s="50">
        <v>0</v>
      </c>
      <c r="R496" s="50" t="s">
        <v>137</v>
      </c>
      <c r="S496" s="151">
        <f t="shared" si="146"/>
        <v>0.18618981481481481</v>
      </c>
      <c r="T496" s="151">
        <f t="shared" si="147"/>
        <v>9.3094907407407404E-2</v>
      </c>
      <c r="V496" s="393">
        <f t="shared" si="160"/>
        <v>0</v>
      </c>
      <c r="W496" s="393">
        <f t="shared" si="161"/>
        <v>0</v>
      </c>
      <c r="X496" s="53">
        <f t="shared" si="148"/>
        <v>0.18618981481481481</v>
      </c>
      <c r="Y496" s="53">
        <f t="shared" si="149"/>
        <v>0.2225789948148148</v>
      </c>
      <c r="Z496" s="53">
        <f t="shared" si="150"/>
        <v>9.3094907407407404E-2</v>
      </c>
      <c r="AA496" s="53">
        <f t="shared" si="151"/>
        <v>0.1112894974074074</v>
      </c>
      <c r="AB496" s="50">
        <f t="shared" si="152"/>
        <v>1922</v>
      </c>
      <c r="AC496" s="50">
        <f t="shared" si="153"/>
        <v>2006</v>
      </c>
      <c r="AD496" s="50">
        <f t="shared" si="154"/>
        <v>3</v>
      </c>
      <c r="AE496" s="56">
        <f t="shared" si="155"/>
        <v>200603</v>
      </c>
      <c r="AF496" s="56">
        <f t="shared" si="156"/>
        <v>9</v>
      </c>
      <c r="AG496" s="58">
        <f t="shared" si="162"/>
        <v>1</v>
      </c>
      <c r="AH496" s="56">
        <f t="shared" si="157"/>
        <v>2</v>
      </c>
      <c r="AI496" s="53">
        <f t="shared" si="158"/>
        <v>0.20438440481481479</v>
      </c>
      <c r="AJ496" s="56">
        <f t="shared" si="159"/>
        <v>2.1349999999999998</v>
      </c>
    </row>
    <row r="497" spans="1:36" x14ac:dyDescent="0.25">
      <c r="A497" s="50">
        <v>496</v>
      </c>
      <c r="B497" s="51">
        <v>38779</v>
      </c>
      <c r="C497" s="52" t="s">
        <v>2</v>
      </c>
      <c r="D497" s="50" t="s">
        <v>1223</v>
      </c>
      <c r="E497" s="50">
        <v>3</v>
      </c>
      <c r="F497" s="50">
        <v>0</v>
      </c>
      <c r="G497" s="50">
        <v>33</v>
      </c>
      <c r="H497" s="50">
        <v>10</v>
      </c>
      <c r="I497" s="53">
        <f t="shared" si="143"/>
        <v>2.3032407407407404E-2</v>
      </c>
      <c r="J497" s="54">
        <f t="shared" si="144"/>
        <v>7.6774691358024684E-3</v>
      </c>
      <c r="K497" s="50" t="s">
        <v>556</v>
      </c>
      <c r="L497" s="50" t="s">
        <v>17</v>
      </c>
      <c r="M497" s="55">
        <f t="shared" si="145"/>
        <v>5.4271356783919646</v>
      </c>
      <c r="N497" s="50">
        <v>164</v>
      </c>
      <c r="R497" s="50" t="s">
        <v>138</v>
      </c>
      <c r="S497" s="151">
        <f t="shared" si="146"/>
        <v>0.20114969135802466</v>
      </c>
      <c r="T497" s="151">
        <f t="shared" si="147"/>
        <v>0.10057484567901233</v>
      </c>
      <c r="V497" s="393">
        <f t="shared" si="160"/>
        <v>0</v>
      </c>
      <c r="W497" s="393">
        <f t="shared" si="161"/>
        <v>0</v>
      </c>
      <c r="X497" s="53">
        <f t="shared" si="148"/>
        <v>0.20114969135802466</v>
      </c>
      <c r="Y497" s="53">
        <f t="shared" si="149"/>
        <v>0.23753887135802465</v>
      </c>
      <c r="Z497" s="53">
        <f t="shared" si="150"/>
        <v>0.10057484567901233</v>
      </c>
      <c r="AA497" s="53">
        <f t="shared" si="151"/>
        <v>0.11876943567901233</v>
      </c>
      <c r="AB497" s="50">
        <f t="shared" si="152"/>
        <v>2544</v>
      </c>
      <c r="AC497" s="50">
        <f t="shared" si="153"/>
        <v>2006</v>
      </c>
      <c r="AD497" s="50">
        <f t="shared" si="154"/>
        <v>3</v>
      </c>
      <c r="AE497" s="56">
        <f t="shared" si="155"/>
        <v>200603</v>
      </c>
      <c r="AF497" s="56">
        <f t="shared" si="156"/>
        <v>9</v>
      </c>
      <c r="AG497" s="58">
        <f t="shared" si="162"/>
        <v>0</v>
      </c>
      <c r="AH497" s="56">
        <f t="shared" si="157"/>
        <v>3</v>
      </c>
      <c r="AI497" s="53">
        <f t="shared" si="158"/>
        <v>0.21934428135802464</v>
      </c>
      <c r="AJ497" s="56">
        <f t="shared" si="159"/>
        <v>12.809999999999999</v>
      </c>
    </row>
    <row r="498" spans="1:36" x14ac:dyDescent="0.25">
      <c r="A498" s="50">
        <v>497</v>
      </c>
      <c r="B498" s="51">
        <v>38780</v>
      </c>
      <c r="C498" s="52" t="s">
        <v>5</v>
      </c>
      <c r="D498" s="50" t="s">
        <v>1223</v>
      </c>
      <c r="E498" s="50">
        <v>3</v>
      </c>
      <c r="F498" s="50">
        <v>0</v>
      </c>
      <c r="G498" s="50">
        <v>34</v>
      </c>
      <c r="H498" s="50">
        <v>50</v>
      </c>
      <c r="I498" s="53">
        <f t="shared" si="143"/>
        <v>2.4189814814814817E-2</v>
      </c>
      <c r="J498" s="54">
        <f t="shared" si="144"/>
        <v>8.0632716049382717E-3</v>
      </c>
      <c r="K498" s="50" t="s">
        <v>554</v>
      </c>
      <c r="L498" s="50" t="s">
        <v>17</v>
      </c>
      <c r="M498" s="55">
        <f t="shared" si="145"/>
        <v>5.1674641148325398</v>
      </c>
      <c r="N498" s="50">
        <v>0</v>
      </c>
      <c r="R498" s="50" t="s">
        <v>139</v>
      </c>
      <c r="S498" s="151">
        <f t="shared" si="146"/>
        <v>0.2112577160493827</v>
      </c>
      <c r="T498" s="151">
        <f t="shared" si="147"/>
        <v>0.10562885802469135</v>
      </c>
      <c r="V498" s="393">
        <f t="shared" si="160"/>
        <v>0</v>
      </c>
      <c r="W498" s="393">
        <f t="shared" si="161"/>
        <v>0</v>
      </c>
      <c r="X498" s="53">
        <f t="shared" si="148"/>
        <v>0.2112577160493827</v>
      </c>
      <c r="Y498" s="53">
        <f t="shared" si="149"/>
        <v>0.24764689604938273</v>
      </c>
      <c r="Z498" s="53">
        <f t="shared" si="150"/>
        <v>0.10562885802469135</v>
      </c>
      <c r="AA498" s="53">
        <f t="shared" si="151"/>
        <v>0.12382344802469136</v>
      </c>
      <c r="AB498" s="50">
        <f t="shared" si="152"/>
        <v>2845</v>
      </c>
      <c r="AC498" s="50">
        <f t="shared" si="153"/>
        <v>2006</v>
      </c>
      <c r="AD498" s="50">
        <f t="shared" si="154"/>
        <v>3</v>
      </c>
      <c r="AE498" s="56">
        <f t="shared" si="155"/>
        <v>200603</v>
      </c>
      <c r="AF498" s="56">
        <f t="shared" si="156"/>
        <v>9</v>
      </c>
      <c r="AG498" s="58">
        <f t="shared" si="162"/>
        <v>0</v>
      </c>
      <c r="AH498" s="56">
        <f t="shared" si="157"/>
        <v>4</v>
      </c>
      <c r="AI498" s="53">
        <f t="shared" si="158"/>
        <v>0.22945230604938271</v>
      </c>
      <c r="AJ498" s="56">
        <f t="shared" si="159"/>
        <v>12.809999999999999</v>
      </c>
    </row>
    <row r="499" spans="1:36" x14ac:dyDescent="0.25">
      <c r="A499" s="50">
        <v>498</v>
      </c>
      <c r="B499" s="51">
        <v>38781</v>
      </c>
      <c r="C499" s="52" t="s">
        <v>0</v>
      </c>
      <c r="D499" s="50" t="s">
        <v>1223</v>
      </c>
      <c r="E499" s="50">
        <v>7.5</v>
      </c>
      <c r="F499" s="50">
        <v>1</v>
      </c>
      <c r="G499" s="50">
        <v>23</v>
      </c>
      <c r="H499" s="50">
        <v>30</v>
      </c>
      <c r="I499" s="53">
        <f t="shared" si="143"/>
        <v>5.7986111111111106E-2</v>
      </c>
      <c r="J499" s="54">
        <f t="shared" si="144"/>
        <v>7.7314814814814807E-3</v>
      </c>
      <c r="K499" s="50" t="s">
        <v>554</v>
      </c>
      <c r="L499" s="50" t="s">
        <v>35</v>
      </c>
      <c r="M499" s="55">
        <f t="shared" si="145"/>
        <v>5.3892215568862323</v>
      </c>
      <c r="N499" s="50">
        <v>0</v>
      </c>
      <c r="S499" s="151">
        <f t="shared" si="146"/>
        <v>0.20256481481481478</v>
      </c>
      <c r="T499" s="151">
        <f t="shared" si="147"/>
        <v>0.10128240740740739</v>
      </c>
      <c r="V499" s="393">
        <f t="shared" si="160"/>
        <v>0</v>
      </c>
      <c r="W499" s="393">
        <f t="shared" si="161"/>
        <v>0</v>
      </c>
      <c r="X499" s="53">
        <f t="shared" si="148"/>
        <v>0.20256481481481478</v>
      </c>
      <c r="Y499" s="53">
        <f t="shared" si="149"/>
        <v>0.23895399481481477</v>
      </c>
      <c r="Z499" s="53">
        <f t="shared" si="150"/>
        <v>0.10128240740740739</v>
      </c>
      <c r="AA499" s="53">
        <f t="shared" si="151"/>
        <v>0.11947699740740739</v>
      </c>
      <c r="AB499" s="50">
        <f t="shared" si="152"/>
        <v>2603</v>
      </c>
      <c r="AC499" s="50">
        <f t="shared" si="153"/>
        <v>2006</v>
      </c>
      <c r="AD499" s="50">
        <f t="shared" si="154"/>
        <v>3</v>
      </c>
      <c r="AE499" s="56">
        <f t="shared" si="155"/>
        <v>200603</v>
      </c>
      <c r="AF499" s="56">
        <f t="shared" si="156"/>
        <v>10</v>
      </c>
      <c r="AG499" s="58">
        <f t="shared" si="162"/>
        <v>0</v>
      </c>
      <c r="AH499" s="56">
        <f t="shared" si="157"/>
        <v>5</v>
      </c>
      <c r="AI499" s="53">
        <f t="shared" si="158"/>
        <v>0.22075940481481476</v>
      </c>
      <c r="AJ499" s="56">
        <f t="shared" si="159"/>
        <v>32.024999999999999</v>
      </c>
    </row>
    <row r="500" spans="1:36" x14ac:dyDescent="0.25">
      <c r="A500" s="50">
        <v>499</v>
      </c>
      <c r="B500" s="51">
        <v>38782</v>
      </c>
      <c r="C500" s="52" t="s">
        <v>3</v>
      </c>
      <c r="D500" s="50" t="s">
        <v>1223</v>
      </c>
      <c r="E500" s="50">
        <v>1.35</v>
      </c>
      <c r="F500" s="50">
        <v>0</v>
      </c>
      <c r="G500" s="50">
        <v>15</v>
      </c>
      <c r="H500" s="50">
        <v>0</v>
      </c>
      <c r="I500" s="53">
        <f t="shared" si="143"/>
        <v>1.0416666666666666E-2</v>
      </c>
      <c r="J500" s="54">
        <f t="shared" si="144"/>
        <v>7.7160493827160481E-3</v>
      </c>
      <c r="K500" s="50" t="s">
        <v>554</v>
      </c>
      <c r="L500" s="50" t="s">
        <v>129</v>
      </c>
      <c r="M500" s="55">
        <f t="shared" si="145"/>
        <v>5.4000000000000048</v>
      </c>
      <c r="N500" s="50">
        <v>0</v>
      </c>
      <c r="S500" s="151">
        <f t="shared" si="146"/>
        <v>0.20216049382716045</v>
      </c>
      <c r="T500" s="151">
        <f t="shared" si="147"/>
        <v>0.10108024691358022</v>
      </c>
      <c r="V500" s="393">
        <f t="shared" si="160"/>
        <v>0</v>
      </c>
      <c r="W500" s="393">
        <f t="shared" si="161"/>
        <v>0</v>
      </c>
      <c r="X500" s="53">
        <f t="shared" si="148"/>
        <v>0.20216049382716045</v>
      </c>
      <c r="Y500" s="53">
        <f t="shared" si="149"/>
        <v>0.23854967382716044</v>
      </c>
      <c r="Z500" s="53">
        <f t="shared" si="150"/>
        <v>0.10108024691358022</v>
      </c>
      <c r="AA500" s="53">
        <f t="shared" si="151"/>
        <v>0.11927483691358022</v>
      </c>
      <c r="AB500" s="50">
        <f t="shared" si="152"/>
        <v>2576</v>
      </c>
      <c r="AC500" s="50">
        <f t="shared" si="153"/>
        <v>2006</v>
      </c>
      <c r="AD500" s="50">
        <f t="shared" si="154"/>
        <v>3</v>
      </c>
      <c r="AE500" s="56">
        <f t="shared" si="155"/>
        <v>200603</v>
      </c>
      <c r="AF500" s="56">
        <f t="shared" si="156"/>
        <v>10</v>
      </c>
      <c r="AG500" s="58">
        <f t="shared" si="162"/>
        <v>0</v>
      </c>
      <c r="AH500" s="56">
        <f t="shared" si="157"/>
        <v>6</v>
      </c>
      <c r="AI500" s="53">
        <f t="shared" si="158"/>
        <v>0.22035508382716046</v>
      </c>
      <c r="AJ500" s="56">
        <f t="shared" si="159"/>
        <v>5.7645</v>
      </c>
    </row>
    <row r="501" spans="1:36" x14ac:dyDescent="0.25">
      <c r="A501" s="50">
        <v>500</v>
      </c>
      <c r="B501" s="51">
        <v>38783</v>
      </c>
      <c r="C501" s="52" t="s">
        <v>4</v>
      </c>
      <c r="D501" s="50" t="s">
        <v>1223</v>
      </c>
      <c r="E501" s="50">
        <v>3</v>
      </c>
      <c r="F501" s="50">
        <v>0</v>
      </c>
      <c r="G501" s="50">
        <v>29</v>
      </c>
      <c r="H501" s="50">
        <v>30</v>
      </c>
      <c r="I501" s="53">
        <f t="shared" si="143"/>
        <v>2.0486111111111111E-2</v>
      </c>
      <c r="J501" s="54">
        <f t="shared" si="144"/>
        <v>6.828703703703704E-3</v>
      </c>
      <c r="K501" s="50" t="s">
        <v>554</v>
      </c>
      <c r="L501" s="50" t="s">
        <v>334</v>
      </c>
      <c r="M501" s="55">
        <f t="shared" si="145"/>
        <v>6.1016949152542415</v>
      </c>
      <c r="N501" s="50">
        <v>165</v>
      </c>
      <c r="S501" s="151">
        <f t="shared" si="146"/>
        <v>0.17891203703703704</v>
      </c>
      <c r="T501" s="151">
        <f t="shared" si="147"/>
        <v>8.9456018518518518E-2</v>
      </c>
      <c r="V501" s="393">
        <f t="shared" si="160"/>
        <v>0</v>
      </c>
      <c r="W501" s="393">
        <f t="shared" si="161"/>
        <v>0</v>
      </c>
      <c r="X501" s="53">
        <f t="shared" si="148"/>
        <v>0.17891203703703704</v>
      </c>
      <c r="Y501" s="53">
        <f t="shared" si="149"/>
        <v>0.21530121703703703</v>
      </c>
      <c r="Z501" s="53">
        <f t="shared" si="150"/>
        <v>8.9456018518518518E-2</v>
      </c>
      <c r="AA501" s="53">
        <f t="shared" si="151"/>
        <v>0.10765060851851851</v>
      </c>
      <c r="AB501" s="50">
        <f t="shared" si="152"/>
        <v>1556</v>
      </c>
      <c r="AC501" s="50">
        <f t="shared" si="153"/>
        <v>2006</v>
      </c>
      <c r="AD501" s="50">
        <f t="shared" si="154"/>
        <v>3</v>
      </c>
      <c r="AE501" s="56">
        <f t="shared" si="155"/>
        <v>200603</v>
      </c>
      <c r="AF501" s="56">
        <f t="shared" si="156"/>
        <v>10</v>
      </c>
      <c r="AG501" s="58">
        <f t="shared" si="162"/>
        <v>0</v>
      </c>
      <c r="AH501" s="56">
        <f t="shared" si="157"/>
        <v>7</v>
      </c>
      <c r="AI501" s="53">
        <f t="shared" si="158"/>
        <v>0.19710662703703702</v>
      </c>
      <c r="AJ501" s="56">
        <f t="shared" si="159"/>
        <v>12.809999999999999</v>
      </c>
    </row>
    <row r="502" spans="1:36" x14ac:dyDescent="0.25">
      <c r="A502" s="50">
        <v>501</v>
      </c>
      <c r="B502" s="51">
        <v>38784</v>
      </c>
      <c r="C502" s="52" t="s">
        <v>6</v>
      </c>
      <c r="D502" s="50" t="s">
        <v>1224</v>
      </c>
      <c r="E502" s="50">
        <v>5.5</v>
      </c>
      <c r="F502" s="50">
        <v>0</v>
      </c>
      <c r="G502" s="50">
        <v>25</v>
      </c>
      <c r="H502" s="50">
        <v>0</v>
      </c>
      <c r="I502" s="53">
        <f t="shared" si="143"/>
        <v>1.7361111111111112E-2</v>
      </c>
      <c r="J502" s="54">
        <f t="shared" si="144"/>
        <v>3.1565656565656565E-3</v>
      </c>
      <c r="K502" s="50" t="s">
        <v>323</v>
      </c>
      <c r="L502" s="50" t="s">
        <v>140</v>
      </c>
      <c r="M502" s="55">
        <f t="shared" si="145"/>
        <v>13.20000000000001</v>
      </c>
      <c r="N502" s="50">
        <v>0</v>
      </c>
      <c r="R502" s="50" t="s">
        <v>141</v>
      </c>
      <c r="S502" s="151">
        <f t="shared" si="146"/>
        <v>0.35353535353535354</v>
      </c>
      <c r="T502" s="151">
        <f t="shared" si="147"/>
        <v>0.17676767676767677</v>
      </c>
      <c r="V502" s="393">
        <f t="shared" si="160"/>
        <v>0</v>
      </c>
      <c r="W502" s="393">
        <f t="shared" si="161"/>
        <v>0</v>
      </c>
      <c r="X502" s="53">
        <f t="shared" si="148"/>
        <v>8.2702020202020193E-2</v>
      </c>
      <c r="Y502" s="53">
        <f t="shared" si="149"/>
        <v>0.11909120020202019</v>
      </c>
      <c r="Z502" s="53">
        <f t="shared" si="150"/>
        <v>4.1351010101010097E-2</v>
      </c>
      <c r="AA502" s="53">
        <f t="shared" si="151"/>
        <v>5.9545600101010093E-2</v>
      </c>
      <c r="AB502" s="50">
        <f t="shared" si="152"/>
        <v>824</v>
      </c>
      <c r="AC502" s="50">
        <f t="shared" si="153"/>
        <v>2006</v>
      </c>
      <c r="AD502" s="50">
        <f t="shared" si="154"/>
        <v>3</v>
      </c>
      <c r="AE502" s="56">
        <f t="shared" si="155"/>
        <v>200603</v>
      </c>
      <c r="AF502" s="56">
        <f t="shared" si="156"/>
        <v>10</v>
      </c>
      <c r="AG502" s="58">
        <f t="shared" si="162"/>
        <v>0</v>
      </c>
      <c r="AH502" s="56">
        <f t="shared" si="157"/>
        <v>8</v>
      </c>
      <c r="AI502" s="53">
        <f t="shared" si="158"/>
        <v>0.10089661020202019</v>
      </c>
      <c r="AJ502" s="56">
        <f t="shared" si="159"/>
        <v>5.5</v>
      </c>
    </row>
    <row r="503" spans="1:36" x14ac:dyDescent="0.25">
      <c r="A503" s="50">
        <v>502</v>
      </c>
      <c r="B503" s="51">
        <v>38785</v>
      </c>
      <c r="C503" s="52" t="s">
        <v>1</v>
      </c>
      <c r="D503" s="50" t="s">
        <v>1223</v>
      </c>
      <c r="E503" s="50">
        <v>3.5</v>
      </c>
      <c r="F503" s="50">
        <v>0</v>
      </c>
      <c r="G503" s="50">
        <v>36</v>
      </c>
      <c r="H503" s="50">
        <v>49</v>
      </c>
      <c r="I503" s="53">
        <f t="shared" si="143"/>
        <v>2.5567129629629634E-2</v>
      </c>
      <c r="J503" s="54">
        <f t="shared" si="144"/>
        <v>7.3048941798941813E-3</v>
      </c>
      <c r="K503" s="50" t="s">
        <v>554</v>
      </c>
      <c r="L503" s="50" t="s">
        <v>130</v>
      </c>
      <c r="M503" s="55">
        <f t="shared" si="145"/>
        <v>5.7039384336804018</v>
      </c>
      <c r="N503" s="50">
        <v>157</v>
      </c>
      <c r="R503" s="50" t="s">
        <v>142</v>
      </c>
      <c r="S503" s="151">
        <f t="shared" si="146"/>
        <v>0.19138822751322754</v>
      </c>
      <c r="T503" s="151">
        <f t="shared" si="147"/>
        <v>9.5694113756613769E-2</v>
      </c>
      <c r="V503" s="393">
        <f t="shared" si="160"/>
        <v>0</v>
      </c>
      <c r="W503" s="393">
        <f t="shared" si="161"/>
        <v>0</v>
      </c>
      <c r="X503" s="53">
        <f t="shared" si="148"/>
        <v>0.19138822751322754</v>
      </c>
      <c r="Y503" s="53">
        <f t="shared" si="149"/>
        <v>0.22777740751322753</v>
      </c>
      <c r="Z503" s="53">
        <f t="shared" si="150"/>
        <v>9.5694113756613769E-2</v>
      </c>
      <c r="AA503" s="53">
        <f t="shared" si="151"/>
        <v>0.11388870375661377</v>
      </c>
      <c r="AB503" s="50">
        <f t="shared" si="152"/>
        <v>2170</v>
      </c>
      <c r="AC503" s="50">
        <f t="shared" si="153"/>
        <v>2006</v>
      </c>
      <c r="AD503" s="50">
        <f t="shared" si="154"/>
        <v>3</v>
      </c>
      <c r="AE503" s="56">
        <f t="shared" si="155"/>
        <v>200603</v>
      </c>
      <c r="AF503" s="56">
        <f t="shared" si="156"/>
        <v>10</v>
      </c>
      <c r="AG503" s="58">
        <f t="shared" si="162"/>
        <v>0</v>
      </c>
      <c r="AH503" s="56">
        <f t="shared" si="157"/>
        <v>9</v>
      </c>
      <c r="AI503" s="53">
        <f t="shared" si="158"/>
        <v>0.20958281751322755</v>
      </c>
      <c r="AJ503" s="56">
        <f t="shared" si="159"/>
        <v>14.944999999999999</v>
      </c>
    </row>
    <row r="504" spans="1:36" x14ac:dyDescent="0.25">
      <c r="A504" s="50">
        <v>503</v>
      </c>
      <c r="B504" s="51">
        <v>38786</v>
      </c>
      <c r="C504" s="52" t="s">
        <v>2</v>
      </c>
      <c r="D504" s="50" t="s">
        <v>1223</v>
      </c>
      <c r="E504" s="50">
        <v>4</v>
      </c>
      <c r="F504" s="50">
        <v>0</v>
      </c>
      <c r="G504" s="50">
        <v>42</v>
      </c>
      <c r="H504" s="50">
        <v>26</v>
      </c>
      <c r="I504" s="53">
        <f t="shared" si="143"/>
        <v>2.946759259259259E-2</v>
      </c>
      <c r="J504" s="54">
        <f t="shared" si="144"/>
        <v>7.3668981481481476E-3</v>
      </c>
      <c r="K504" s="50" t="s">
        <v>554</v>
      </c>
      <c r="L504" s="50" t="s">
        <v>143</v>
      </c>
      <c r="M504" s="55">
        <f t="shared" si="145"/>
        <v>5.6559308719560146</v>
      </c>
      <c r="N504" s="50">
        <v>159</v>
      </c>
      <c r="R504" s="50" t="s">
        <v>144</v>
      </c>
      <c r="S504" s="151">
        <f t="shared" si="146"/>
        <v>0.19301273148148146</v>
      </c>
      <c r="T504" s="151">
        <f t="shared" si="147"/>
        <v>9.6506365740740729E-2</v>
      </c>
      <c r="V504" s="393">
        <f t="shared" si="160"/>
        <v>0</v>
      </c>
      <c r="W504" s="393">
        <f t="shared" si="161"/>
        <v>0</v>
      </c>
      <c r="X504" s="53">
        <f t="shared" si="148"/>
        <v>0.19301273148148146</v>
      </c>
      <c r="Y504" s="53">
        <f t="shared" si="149"/>
        <v>0.22940191148148145</v>
      </c>
      <c r="Z504" s="53">
        <f t="shared" si="150"/>
        <v>9.6506365740740729E-2</v>
      </c>
      <c r="AA504" s="53">
        <f t="shared" si="151"/>
        <v>0.11470095574074073</v>
      </c>
      <c r="AB504" s="50">
        <f t="shared" si="152"/>
        <v>2236</v>
      </c>
      <c r="AC504" s="50">
        <f t="shared" si="153"/>
        <v>2006</v>
      </c>
      <c r="AD504" s="50">
        <f t="shared" si="154"/>
        <v>3</v>
      </c>
      <c r="AE504" s="56">
        <f t="shared" si="155"/>
        <v>200603</v>
      </c>
      <c r="AF504" s="56">
        <f t="shared" si="156"/>
        <v>10</v>
      </c>
      <c r="AG504" s="58">
        <f t="shared" si="162"/>
        <v>0</v>
      </c>
      <c r="AH504" s="56">
        <f t="shared" si="157"/>
        <v>10</v>
      </c>
      <c r="AI504" s="53">
        <f t="shared" si="158"/>
        <v>0.21120732148148147</v>
      </c>
      <c r="AJ504" s="56">
        <f t="shared" si="159"/>
        <v>17.079999999999998</v>
      </c>
    </row>
    <row r="505" spans="1:36" x14ac:dyDescent="0.25">
      <c r="A505" s="50">
        <v>504</v>
      </c>
      <c r="B505" s="51">
        <v>38788</v>
      </c>
      <c r="C505" s="52" t="s">
        <v>0</v>
      </c>
      <c r="D505" s="50" t="s">
        <v>1223</v>
      </c>
      <c r="E505" s="50">
        <v>5.5</v>
      </c>
      <c r="F505" s="50">
        <v>1</v>
      </c>
      <c r="G505" s="50">
        <v>0</v>
      </c>
      <c r="H505" s="50">
        <v>0</v>
      </c>
      <c r="I505" s="53">
        <f t="shared" si="143"/>
        <v>4.1666666666666664E-2</v>
      </c>
      <c r="J505" s="54">
        <f t="shared" si="144"/>
        <v>7.5757575757575751E-3</v>
      </c>
      <c r="K505" s="50" t="s">
        <v>554</v>
      </c>
      <c r="L505" s="50" t="s">
        <v>17</v>
      </c>
      <c r="M505" s="55">
        <f t="shared" si="145"/>
        <v>5.5000000000000044</v>
      </c>
      <c r="N505" s="50">
        <v>157</v>
      </c>
      <c r="R505" s="50" t="s">
        <v>145</v>
      </c>
      <c r="S505" s="151">
        <f t="shared" si="146"/>
        <v>0.19848484848484846</v>
      </c>
      <c r="T505" s="151">
        <f t="shared" si="147"/>
        <v>9.9242424242424229E-2</v>
      </c>
      <c r="V505" s="393">
        <f t="shared" si="160"/>
        <v>0</v>
      </c>
      <c r="W505" s="393">
        <f t="shared" si="161"/>
        <v>0</v>
      </c>
      <c r="X505" s="53">
        <f t="shared" si="148"/>
        <v>0.19848484848484846</v>
      </c>
      <c r="Y505" s="53">
        <f t="shared" si="149"/>
        <v>0.23487402848484845</v>
      </c>
      <c r="Z505" s="53">
        <f t="shared" si="150"/>
        <v>9.9242424242424229E-2</v>
      </c>
      <c r="AA505" s="53">
        <f t="shared" si="151"/>
        <v>0.11743701424242423</v>
      </c>
      <c r="AB505" s="50">
        <f t="shared" si="152"/>
        <v>2448</v>
      </c>
      <c r="AC505" s="50">
        <f t="shared" si="153"/>
        <v>2006</v>
      </c>
      <c r="AD505" s="50">
        <f t="shared" si="154"/>
        <v>3</v>
      </c>
      <c r="AE505" s="56">
        <f t="shared" si="155"/>
        <v>200603</v>
      </c>
      <c r="AF505" s="56">
        <f t="shared" si="156"/>
        <v>11</v>
      </c>
      <c r="AG505" s="58">
        <f t="shared" si="162"/>
        <v>1</v>
      </c>
      <c r="AH505" s="56">
        <f t="shared" si="157"/>
        <v>12</v>
      </c>
      <c r="AI505" s="53">
        <f t="shared" si="158"/>
        <v>0.21667943848484844</v>
      </c>
      <c r="AJ505" s="56">
        <f t="shared" si="159"/>
        <v>23.484999999999999</v>
      </c>
    </row>
    <row r="506" spans="1:36" x14ac:dyDescent="0.25">
      <c r="A506" s="50">
        <v>505</v>
      </c>
      <c r="B506" s="51">
        <v>38793</v>
      </c>
      <c r="C506" s="52" t="s">
        <v>2</v>
      </c>
      <c r="D506" s="50" t="s">
        <v>1223</v>
      </c>
      <c r="E506" s="50">
        <v>3.1</v>
      </c>
      <c r="F506" s="50">
        <v>0</v>
      </c>
      <c r="G506" s="50">
        <v>30</v>
      </c>
      <c r="H506" s="50">
        <v>53</v>
      </c>
      <c r="I506" s="53">
        <f t="shared" si="143"/>
        <v>2.1446759259259259E-2</v>
      </c>
      <c r="J506" s="54">
        <f t="shared" si="144"/>
        <v>6.9183094384707286E-3</v>
      </c>
      <c r="K506" s="50" t="s">
        <v>554</v>
      </c>
      <c r="L506" s="50" t="s">
        <v>17</v>
      </c>
      <c r="M506" s="55">
        <f t="shared" si="145"/>
        <v>6.0226659471127952</v>
      </c>
      <c r="N506" s="50">
        <v>0</v>
      </c>
      <c r="R506" s="50" t="s">
        <v>146</v>
      </c>
      <c r="S506" s="151">
        <f t="shared" si="146"/>
        <v>0.18125970728793309</v>
      </c>
      <c r="T506" s="151">
        <f t="shared" si="147"/>
        <v>9.0629853643966543E-2</v>
      </c>
      <c r="V506" s="393">
        <f t="shared" si="160"/>
        <v>0</v>
      </c>
      <c r="W506" s="393">
        <f t="shared" si="161"/>
        <v>0</v>
      </c>
      <c r="X506" s="53">
        <f t="shared" si="148"/>
        <v>0.18125970728793309</v>
      </c>
      <c r="Y506" s="53">
        <f t="shared" si="149"/>
        <v>0.21764888728793305</v>
      </c>
      <c r="Z506" s="53">
        <f t="shared" si="150"/>
        <v>9.0629853643966543E-2</v>
      </c>
      <c r="AA506" s="53">
        <f t="shared" si="151"/>
        <v>0.10882444364396653</v>
      </c>
      <c r="AB506" s="50">
        <f t="shared" si="152"/>
        <v>1670</v>
      </c>
      <c r="AC506" s="50">
        <f t="shared" si="153"/>
        <v>2006</v>
      </c>
      <c r="AD506" s="50">
        <f t="shared" si="154"/>
        <v>3</v>
      </c>
      <c r="AE506" s="56">
        <f t="shared" si="155"/>
        <v>200603</v>
      </c>
      <c r="AF506" s="56">
        <f t="shared" si="156"/>
        <v>11</v>
      </c>
      <c r="AG506" s="58">
        <f t="shared" si="162"/>
        <v>4</v>
      </c>
      <c r="AH506" s="56">
        <f t="shared" si="157"/>
        <v>17</v>
      </c>
      <c r="AI506" s="53">
        <f t="shared" si="158"/>
        <v>0.19945429728793307</v>
      </c>
      <c r="AJ506" s="56">
        <f t="shared" si="159"/>
        <v>13.236999999999998</v>
      </c>
    </row>
    <row r="507" spans="1:36" x14ac:dyDescent="0.25">
      <c r="A507" s="50">
        <v>506</v>
      </c>
      <c r="B507" s="51">
        <v>38794</v>
      </c>
      <c r="C507" s="52" t="s">
        <v>5</v>
      </c>
      <c r="D507" s="50" t="s">
        <v>1224</v>
      </c>
      <c r="E507" s="50">
        <v>3</v>
      </c>
      <c r="F507" s="50">
        <v>0</v>
      </c>
      <c r="G507" s="50">
        <v>10</v>
      </c>
      <c r="H507" s="50">
        <v>0</v>
      </c>
      <c r="I507" s="53">
        <f t="shared" si="143"/>
        <v>6.9444444444444441E-3</v>
      </c>
      <c r="J507" s="54">
        <f t="shared" si="144"/>
        <v>2.3148148148148147E-3</v>
      </c>
      <c r="K507" s="50" t="s">
        <v>323</v>
      </c>
      <c r="L507" s="50" t="s">
        <v>16</v>
      </c>
      <c r="M507" s="55">
        <f t="shared" si="145"/>
        <v>18.000000000000014</v>
      </c>
      <c r="N507" s="50">
        <v>117</v>
      </c>
      <c r="S507" s="151">
        <f t="shared" si="146"/>
        <v>0.25925925925925924</v>
      </c>
      <c r="T507" s="151">
        <f t="shared" si="147"/>
        <v>0.12962962962962962</v>
      </c>
      <c r="V507" s="393">
        <f t="shared" si="160"/>
        <v>0</v>
      </c>
      <c r="W507" s="393">
        <f t="shared" si="161"/>
        <v>0</v>
      </c>
      <c r="X507" s="53">
        <f t="shared" si="148"/>
        <v>6.0648148148148145E-2</v>
      </c>
      <c r="Y507" s="53">
        <f t="shared" si="149"/>
        <v>9.7037328148148153E-2</v>
      </c>
      <c r="Z507" s="53">
        <f t="shared" si="150"/>
        <v>3.0324074074074073E-2</v>
      </c>
      <c r="AA507" s="53">
        <f t="shared" si="151"/>
        <v>4.8518664074074076E-2</v>
      </c>
      <c r="AB507" s="50">
        <f t="shared" si="152"/>
        <v>298</v>
      </c>
      <c r="AC507" s="50">
        <f t="shared" si="153"/>
        <v>2006</v>
      </c>
      <c r="AD507" s="50">
        <f t="shared" si="154"/>
        <v>3</v>
      </c>
      <c r="AE507" s="56">
        <f t="shared" si="155"/>
        <v>200603</v>
      </c>
      <c r="AF507" s="56">
        <f t="shared" si="156"/>
        <v>11</v>
      </c>
      <c r="AG507" s="58">
        <f t="shared" si="162"/>
        <v>0</v>
      </c>
      <c r="AH507" s="56">
        <f t="shared" si="157"/>
        <v>18</v>
      </c>
      <c r="AI507" s="53">
        <f t="shared" si="158"/>
        <v>7.8842738148148156E-2</v>
      </c>
      <c r="AJ507" s="56">
        <f t="shared" si="159"/>
        <v>3</v>
      </c>
    </row>
    <row r="508" spans="1:36" x14ac:dyDescent="0.25">
      <c r="A508" s="50">
        <v>507</v>
      </c>
      <c r="B508" s="51">
        <v>38794</v>
      </c>
      <c r="C508" s="52" t="s">
        <v>5</v>
      </c>
      <c r="D508" s="50" t="s">
        <v>1223</v>
      </c>
      <c r="E508" s="50">
        <v>2.25</v>
      </c>
      <c r="F508" s="50">
        <v>0</v>
      </c>
      <c r="G508" s="50">
        <v>20</v>
      </c>
      <c r="H508" s="50">
        <v>25</v>
      </c>
      <c r="I508" s="53">
        <f t="shared" si="143"/>
        <v>1.4178240740740741E-2</v>
      </c>
      <c r="J508" s="54">
        <f t="shared" si="144"/>
        <v>6.3014403292181069E-3</v>
      </c>
      <c r="K508" s="50" t="s">
        <v>554</v>
      </c>
      <c r="L508" s="50" t="s">
        <v>17</v>
      </c>
      <c r="M508" s="55">
        <f t="shared" si="145"/>
        <v>6.6122448979591892</v>
      </c>
      <c r="N508" s="50">
        <v>154</v>
      </c>
      <c r="S508" s="151">
        <f t="shared" si="146"/>
        <v>0.16509773662551439</v>
      </c>
      <c r="T508" s="151">
        <f t="shared" si="147"/>
        <v>8.2548868312757193E-2</v>
      </c>
      <c r="V508" s="393">
        <f t="shared" si="160"/>
        <v>0</v>
      </c>
      <c r="W508" s="393">
        <f t="shared" si="161"/>
        <v>0</v>
      </c>
      <c r="X508" s="53">
        <f t="shared" si="148"/>
        <v>0.16509773662551439</v>
      </c>
      <c r="Y508" s="53">
        <f t="shared" si="149"/>
        <v>0.20148691662551441</v>
      </c>
      <c r="Z508" s="53">
        <f t="shared" si="150"/>
        <v>8.2548868312757193E-2</v>
      </c>
      <c r="AA508" s="53">
        <f t="shared" si="151"/>
        <v>0.1007434583127572</v>
      </c>
      <c r="AB508" s="50">
        <f t="shared" si="152"/>
        <v>1089</v>
      </c>
      <c r="AC508" s="50">
        <f t="shared" si="153"/>
        <v>2006</v>
      </c>
      <c r="AD508" s="50">
        <f t="shared" si="154"/>
        <v>3</v>
      </c>
      <c r="AE508" s="56">
        <f t="shared" si="155"/>
        <v>200603</v>
      </c>
      <c r="AF508" s="56">
        <f t="shared" si="156"/>
        <v>11</v>
      </c>
      <c r="AG508" s="58">
        <f t="shared" si="162"/>
        <v>0</v>
      </c>
      <c r="AH508" s="56">
        <f t="shared" si="157"/>
        <v>18</v>
      </c>
      <c r="AI508" s="53">
        <f t="shared" si="158"/>
        <v>0.1832923266255144</v>
      </c>
      <c r="AJ508" s="56">
        <f t="shared" si="159"/>
        <v>9.6074999999999982</v>
      </c>
    </row>
    <row r="509" spans="1:36" x14ac:dyDescent="0.25">
      <c r="A509" s="50">
        <v>508</v>
      </c>
      <c r="B509" s="51">
        <v>38797</v>
      </c>
      <c r="C509" s="52" t="s">
        <v>4</v>
      </c>
      <c r="D509" s="50" t="s">
        <v>1223</v>
      </c>
      <c r="E509" s="50">
        <v>4.25</v>
      </c>
      <c r="F509" s="50">
        <v>0</v>
      </c>
      <c r="G509" s="50">
        <v>47</v>
      </c>
      <c r="H509" s="50">
        <v>55</v>
      </c>
      <c r="I509" s="53">
        <f t="shared" si="143"/>
        <v>3.3275462962962958E-2</v>
      </c>
      <c r="J509" s="54">
        <f t="shared" si="144"/>
        <v>7.8295206971677554E-3</v>
      </c>
      <c r="K509" s="50" t="s">
        <v>554</v>
      </c>
      <c r="L509" s="50" t="s">
        <v>147</v>
      </c>
      <c r="M509" s="55">
        <f t="shared" si="145"/>
        <v>5.3217391304347874</v>
      </c>
      <c r="N509" s="50">
        <v>155</v>
      </c>
      <c r="S509" s="151">
        <f t="shared" si="146"/>
        <v>0.20513344226579519</v>
      </c>
      <c r="T509" s="151">
        <f t="shared" si="147"/>
        <v>0.1025667211328976</v>
      </c>
      <c r="V509" s="393">
        <f t="shared" si="160"/>
        <v>0</v>
      </c>
      <c r="W509" s="393">
        <f t="shared" si="161"/>
        <v>0</v>
      </c>
      <c r="X509" s="53">
        <f t="shared" si="148"/>
        <v>0.20513344226579519</v>
      </c>
      <c r="Y509" s="53">
        <f t="shared" si="149"/>
        <v>0.24152262226579518</v>
      </c>
      <c r="Z509" s="53">
        <f t="shared" si="150"/>
        <v>0.1025667211328976</v>
      </c>
      <c r="AA509" s="53">
        <f t="shared" si="151"/>
        <v>0.12076131113289759</v>
      </c>
      <c r="AB509" s="50">
        <f t="shared" si="152"/>
        <v>2676</v>
      </c>
      <c r="AC509" s="50">
        <f t="shared" si="153"/>
        <v>2006</v>
      </c>
      <c r="AD509" s="50">
        <f t="shared" si="154"/>
        <v>3</v>
      </c>
      <c r="AE509" s="56">
        <f t="shared" si="155"/>
        <v>200603</v>
      </c>
      <c r="AF509" s="56">
        <f t="shared" si="156"/>
        <v>12</v>
      </c>
      <c r="AG509" s="58">
        <f t="shared" si="162"/>
        <v>2</v>
      </c>
      <c r="AH509" s="56">
        <f t="shared" si="157"/>
        <v>21</v>
      </c>
      <c r="AI509" s="53">
        <f t="shared" si="158"/>
        <v>0.22332803226579517</v>
      </c>
      <c r="AJ509" s="56">
        <f t="shared" si="159"/>
        <v>18.147499999999997</v>
      </c>
    </row>
    <row r="510" spans="1:36" x14ac:dyDescent="0.25">
      <c r="A510" s="50">
        <v>509</v>
      </c>
      <c r="B510" s="51">
        <v>38798</v>
      </c>
      <c r="C510" s="52" t="s">
        <v>6</v>
      </c>
      <c r="D510" s="50" t="s">
        <v>1223</v>
      </c>
      <c r="E510" s="50">
        <v>2.9</v>
      </c>
      <c r="F510" s="50">
        <v>0</v>
      </c>
      <c r="G510" s="50">
        <v>25</v>
      </c>
      <c r="H510" s="50">
        <v>17</v>
      </c>
      <c r="I510" s="53">
        <f t="shared" si="143"/>
        <v>1.7557870370370373E-2</v>
      </c>
      <c r="J510" s="54">
        <f t="shared" si="144"/>
        <v>6.0544380587484042E-3</v>
      </c>
      <c r="K510" s="50" t="s">
        <v>554</v>
      </c>
      <c r="L510" s="50" t="s">
        <v>102</v>
      </c>
      <c r="M510" s="55">
        <f t="shared" si="145"/>
        <v>6.8820039551746914</v>
      </c>
      <c r="N510" s="50">
        <v>165</v>
      </c>
      <c r="S510" s="151">
        <f t="shared" si="146"/>
        <v>0.15862627713920818</v>
      </c>
      <c r="T510" s="151">
        <f t="shared" si="147"/>
        <v>7.9313138569604091E-2</v>
      </c>
      <c r="V510" s="393">
        <f t="shared" si="160"/>
        <v>0</v>
      </c>
      <c r="W510" s="393">
        <f t="shared" si="161"/>
        <v>0</v>
      </c>
      <c r="X510" s="53">
        <f t="shared" si="148"/>
        <v>0.15862627713920818</v>
      </c>
      <c r="Y510" s="53">
        <f t="shared" si="149"/>
        <v>0.1950154571392082</v>
      </c>
      <c r="Z510" s="53">
        <f t="shared" si="150"/>
        <v>7.9313138569604091E-2</v>
      </c>
      <c r="AA510" s="53">
        <f t="shared" si="151"/>
        <v>9.7507728569604102E-2</v>
      </c>
      <c r="AB510" s="50">
        <f t="shared" si="152"/>
        <v>1022</v>
      </c>
      <c r="AC510" s="50">
        <f t="shared" si="153"/>
        <v>2006</v>
      </c>
      <c r="AD510" s="50">
        <f t="shared" si="154"/>
        <v>3</v>
      </c>
      <c r="AE510" s="56">
        <f t="shared" si="155"/>
        <v>200603</v>
      </c>
      <c r="AF510" s="56">
        <f t="shared" si="156"/>
        <v>12</v>
      </c>
      <c r="AG510" s="58">
        <f t="shared" si="162"/>
        <v>0</v>
      </c>
      <c r="AH510" s="56">
        <f t="shared" si="157"/>
        <v>22</v>
      </c>
      <c r="AI510" s="53">
        <f t="shared" si="158"/>
        <v>0.17682086713920819</v>
      </c>
      <c r="AJ510" s="56">
        <f t="shared" si="159"/>
        <v>12.382999999999999</v>
      </c>
    </row>
    <row r="511" spans="1:36" x14ac:dyDescent="0.25">
      <c r="A511" s="50">
        <v>510</v>
      </c>
      <c r="B511" s="51">
        <v>38800</v>
      </c>
      <c r="C511" s="52" t="s">
        <v>2</v>
      </c>
      <c r="D511" s="50" t="s">
        <v>1223</v>
      </c>
      <c r="E511" s="50">
        <v>4</v>
      </c>
      <c r="F511" s="50">
        <v>0</v>
      </c>
      <c r="G511" s="50">
        <v>43</v>
      </c>
      <c r="H511" s="50">
        <v>9</v>
      </c>
      <c r="I511" s="53">
        <f t="shared" si="143"/>
        <v>2.9965277777777775E-2</v>
      </c>
      <c r="J511" s="54">
        <f t="shared" si="144"/>
        <v>7.4913194444444437E-3</v>
      </c>
      <c r="K511" s="50" t="s">
        <v>554</v>
      </c>
      <c r="L511" s="50" t="s">
        <v>143</v>
      </c>
      <c r="M511" s="55">
        <f t="shared" si="145"/>
        <v>5.5619930475086958</v>
      </c>
      <c r="N511" s="50">
        <v>152</v>
      </c>
      <c r="R511" s="50" t="s">
        <v>148</v>
      </c>
      <c r="S511" s="151">
        <f t="shared" si="146"/>
        <v>0.19627256944444441</v>
      </c>
      <c r="T511" s="151">
        <f t="shared" si="147"/>
        <v>9.8136284722222203E-2</v>
      </c>
      <c r="V511" s="393">
        <f t="shared" si="160"/>
        <v>0</v>
      </c>
      <c r="W511" s="393">
        <f t="shared" si="161"/>
        <v>0</v>
      </c>
      <c r="X511" s="53">
        <f t="shared" si="148"/>
        <v>0.19627256944444441</v>
      </c>
      <c r="Y511" s="53">
        <f t="shared" si="149"/>
        <v>0.2326617494444444</v>
      </c>
      <c r="Z511" s="53">
        <f t="shared" si="150"/>
        <v>9.8136284722222203E-2</v>
      </c>
      <c r="AA511" s="53">
        <f t="shared" si="151"/>
        <v>0.1163308747222222</v>
      </c>
      <c r="AB511" s="50">
        <f t="shared" si="152"/>
        <v>2367</v>
      </c>
      <c r="AC511" s="50">
        <f t="shared" si="153"/>
        <v>2006</v>
      </c>
      <c r="AD511" s="50">
        <f t="shared" si="154"/>
        <v>3</v>
      </c>
      <c r="AE511" s="56">
        <f t="shared" si="155"/>
        <v>200603</v>
      </c>
      <c r="AF511" s="56">
        <f t="shared" si="156"/>
        <v>12</v>
      </c>
      <c r="AG511" s="58">
        <f t="shared" si="162"/>
        <v>1</v>
      </c>
      <c r="AH511" s="56">
        <f t="shared" si="157"/>
        <v>24</v>
      </c>
      <c r="AI511" s="53">
        <f t="shared" si="158"/>
        <v>0.21446715944444439</v>
      </c>
      <c r="AJ511" s="56">
        <f t="shared" si="159"/>
        <v>17.079999999999998</v>
      </c>
    </row>
    <row r="512" spans="1:36" x14ac:dyDescent="0.25">
      <c r="A512" s="50">
        <v>511</v>
      </c>
      <c r="B512" s="51">
        <v>38801</v>
      </c>
      <c r="C512" s="52" t="s">
        <v>5</v>
      </c>
      <c r="D512" s="50" t="s">
        <v>1223</v>
      </c>
      <c r="E512" s="50">
        <v>7.5</v>
      </c>
      <c r="F512" s="50">
        <v>1</v>
      </c>
      <c r="G512" s="50">
        <v>19</v>
      </c>
      <c r="H512" s="50">
        <v>30</v>
      </c>
      <c r="I512" s="53">
        <f t="shared" si="143"/>
        <v>5.5208333333333331E-2</v>
      </c>
      <c r="J512" s="54">
        <f t="shared" si="144"/>
        <v>7.3611111111111108E-3</v>
      </c>
      <c r="K512" s="50" t="s">
        <v>554</v>
      </c>
      <c r="L512" s="50" t="s">
        <v>35</v>
      </c>
      <c r="M512" s="55">
        <f t="shared" si="145"/>
        <v>5.660377358490571</v>
      </c>
      <c r="N512" s="50">
        <v>0</v>
      </c>
      <c r="S512" s="151">
        <f t="shared" si="146"/>
        <v>0.19286111111111109</v>
      </c>
      <c r="T512" s="151">
        <f t="shared" si="147"/>
        <v>9.6430555555555547E-2</v>
      </c>
      <c r="V512" s="393">
        <f t="shared" si="160"/>
        <v>0</v>
      </c>
      <c r="W512" s="393">
        <f t="shared" si="161"/>
        <v>0</v>
      </c>
      <c r="X512" s="53">
        <f t="shared" si="148"/>
        <v>0.19286111111111109</v>
      </c>
      <c r="Y512" s="53">
        <f t="shared" si="149"/>
        <v>0.22925029111111109</v>
      </c>
      <c r="Z512" s="53">
        <f t="shared" si="150"/>
        <v>9.6430555555555547E-2</v>
      </c>
      <c r="AA512" s="53">
        <f t="shared" si="151"/>
        <v>0.11462514555555554</v>
      </c>
      <c r="AB512" s="50">
        <f t="shared" si="152"/>
        <v>2228</v>
      </c>
      <c r="AC512" s="50">
        <f t="shared" si="153"/>
        <v>2006</v>
      </c>
      <c r="AD512" s="50">
        <f t="shared" si="154"/>
        <v>3</v>
      </c>
      <c r="AE512" s="56">
        <f t="shared" si="155"/>
        <v>200603</v>
      </c>
      <c r="AF512" s="56">
        <f t="shared" si="156"/>
        <v>12</v>
      </c>
      <c r="AG512" s="58">
        <f t="shared" si="162"/>
        <v>0</v>
      </c>
      <c r="AH512" s="56">
        <f t="shared" si="157"/>
        <v>25</v>
      </c>
      <c r="AI512" s="53">
        <f t="shared" si="158"/>
        <v>0.2110557011111111</v>
      </c>
      <c r="AJ512" s="56">
        <f t="shared" si="159"/>
        <v>32.024999999999999</v>
      </c>
    </row>
    <row r="513" spans="1:36" x14ac:dyDescent="0.25">
      <c r="A513" s="50">
        <v>512</v>
      </c>
      <c r="B513" s="51">
        <v>38803</v>
      </c>
      <c r="C513" s="52" t="s">
        <v>3</v>
      </c>
      <c r="D513" s="50" t="s">
        <v>1223</v>
      </c>
      <c r="E513" s="50">
        <v>3</v>
      </c>
      <c r="F513" s="50">
        <v>0</v>
      </c>
      <c r="G513" s="50">
        <v>28</v>
      </c>
      <c r="H513" s="50">
        <v>9</v>
      </c>
      <c r="I513" s="53">
        <f t="shared" si="143"/>
        <v>1.954861111111111E-2</v>
      </c>
      <c r="J513" s="54">
        <f t="shared" si="144"/>
        <v>6.5162037037037037E-3</v>
      </c>
      <c r="K513" s="50" t="s">
        <v>554</v>
      </c>
      <c r="L513" s="50" t="s">
        <v>334</v>
      </c>
      <c r="M513" s="55">
        <f t="shared" si="145"/>
        <v>6.3943161634103065</v>
      </c>
      <c r="N513" s="50">
        <v>0</v>
      </c>
      <c r="R513" s="50" t="s">
        <v>149</v>
      </c>
      <c r="S513" s="151">
        <f t="shared" si="146"/>
        <v>0.17072453703703702</v>
      </c>
      <c r="T513" s="151">
        <f t="shared" si="147"/>
        <v>8.5362268518518511E-2</v>
      </c>
      <c r="V513" s="393">
        <f t="shared" si="160"/>
        <v>0</v>
      </c>
      <c r="W513" s="393">
        <f t="shared" si="161"/>
        <v>0</v>
      </c>
      <c r="X513" s="53">
        <f t="shared" si="148"/>
        <v>0.17072453703703702</v>
      </c>
      <c r="Y513" s="53">
        <f t="shared" si="149"/>
        <v>0.20711371703703702</v>
      </c>
      <c r="Z513" s="53">
        <f t="shared" si="150"/>
        <v>8.5362268518518511E-2</v>
      </c>
      <c r="AA513" s="53">
        <f t="shared" si="151"/>
        <v>0.10355685851851851</v>
      </c>
      <c r="AB513" s="50">
        <f t="shared" si="152"/>
        <v>1225</v>
      </c>
      <c r="AC513" s="50">
        <f t="shared" si="153"/>
        <v>2006</v>
      </c>
      <c r="AD513" s="50">
        <f t="shared" si="154"/>
        <v>3</v>
      </c>
      <c r="AE513" s="56">
        <f t="shared" si="155"/>
        <v>200603</v>
      </c>
      <c r="AF513" s="56">
        <f t="shared" si="156"/>
        <v>13</v>
      </c>
      <c r="AG513" s="58">
        <f t="shared" si="162"/>
        <v>1</v>
      </c>
      <c r="AH513" s="56">
        <f t="shared" si="157"/>
        <v>27</v>
      </c>
      <c r="AI513" s="53">
        <f t="shared" si="158"/>
        <v>0.188919127037037</v>
      </c>
      <c r="AJ513" s="56">
        <f t="shared" si="159"/>
        <v>12.809999999999999</v>
      </c>
    </row>
    <row r="514" spans="1:36" x14ac:dyDescent="0.25">
      <c r="A514" s="50">
        <v>513</v>
      </c>
      <c r="B514" s="51">
        <v>38804</v>
      </c>
      <c r="C514" s="52" t="s">
        <v>4</v>
      </c>
      <c r="D514" s="50" t="s">
        <v>1223</v>
      </c>
      <c r="E514" s="50">
        <v>4.25</v>
      </c>
      <c r="F514" s="50">
        <v>0</v>
      </c>
      <c r="G514" s="50">
        <v>45</v>
      </c>
      <c r="H514" s="50">
        <v>59</v>
      </c>
      <c r="I514" s="53">
        <f t="shared" ref="I514:I577" si="163">IF(E514&gt;0,TIME(F514,G514,H514),"")</f>
        <v>3.1932870370370368E-2</v>
      </c>
      <c r="J514" s="54">
        <f t="shared" ref="J514:J577" si="164">IF(E514&gt;0,TIME(F514,G514,H514)/E514,"")</f>
        <v>7.5136165577342042E-3</v>
      </c>
      <c r="K514" s="50" t="s">
        <v>556</v>
      </c>
      <c r="L514" s="50" t="s">
        <v>147</v>
      </c>
      <c r="M514" s="55">
        <f t="shared" ref="M514:M577" si="165">IF(D514&gt;0,0.0416666666666667/J514,"")</f>
        <v>5.545487495469378</v>
      </c>
      <c r="N514" s="50">
        <v>152</v>
      </c>
      <c r="R514" s="50" t="s">
        <v>150</v>
      </c>
      <c r="S514" s="151">
        <f t="shared" ref="S514:S577" si="166">IF("1-Swim"=D514,J514*2.4,IF("2-Bike"=D514,J514*112,IF("3-Run"=D514,J514*26.2,0)))</f>
        <v>0.19685675381263615</v>
      </c>
      <c r="T514" s="151">
        <f t="shared" ref="T514:T577" si="167">S514/2</f>
        <v>9.8428376906318074E-2</v>
      </c>
      <c r="V514" s="393">
        <f t="shared" si="160"/>
        <v>0</v>
      </c>
      <c r="W514" s="393">
        <f t="shared" si="161"/>
        <v>0</v>
      </c>
      <c r="X514" s="53">
        <f t="shared" ref="X514:X577" si="168">J514*26.2</f>
        <v>0.19685675381263615</v>
      </c>
      <c r="Y514" s="53">
        <f t="shared" ref="Y514:Y577" si="169">(J514+0.0013889)*26.2</f>
        <v>0.23324593381263611</v>
      </c>
      <c r="Z514" s="53">
        <f t="shared" ref="Z514:Z577" si="170">X514/2</f>
        <v>9.8428376906318074E-2</v>
      </c>
      <c r="AA514" s="53">
        <f t="shared" ref="AA514:AA577" si="171">Y514/2</f>
        <v>0.11662296690631806</v>
      </c>
      <c r="AB514" s="50">
        <f t="shared" ref="AB514:AB577" si="172">RANK(J514,J:J,1)</f>
        <v>2391</v>
      </c>
      <c r="AC514" s="50">
        <f t="shared" ref="AC514:AC577" si="173">YEAR(B514)</f>
        <v>2006</v>
      </c>
      <c r="AD514" s="50">
        <f t="shared" ref="AD514:AD577" si="174">MONTH(B514)</f>
        <v>3</v>
      </c>
      <c r="AE514" s="56">
        <f t="shared" ref="AE514:AE577" si="175">AC514*100+AD514</f>
        <v>200603</v>
      </c>
      <c r="AF514" s="56">
        <f t="shared" ref="AF514:AF577" si="176">WEEKNUM(B514,1)</f>
        <v>13</v>
      </c>
      <c r="AG514" s="58">
        <f t="shared" si="162"/>
        <v>0</v>
      </c>
      <c r="AH514" s="56">
        <f t="shared" ref="AH514:AH577" si="177">DAY(B514)</f>
        <v>28</v>
      </c>
      <c r="AI514" s="53">
        <f t="shared" ref="AI514:AI577" si="178">Z514+AA514</f>
        <v>0.21505134381263613</v>
      </c>
      <c r="AJ514" s="56">
        <f t="shared" ref="AJ514:AJ577" si="179">IF("1-Swim"=D514,E514*46.7,IF("2-Bike"=D514,E514,IF("3-Run"=D514,E514*4.27,0)))</f>
        <v>18.147499999999997</v>
      </c>
    </row>
    <row r="515" spans="1:36" x14ac:dyDescent="0.25">
      <c r="A515" s="50">
        <v>514</v>
      </c>
      <c r="B515" s="51">
        <v>38806</v>
      </c>
      <c r="C515" s="52" t="s">
        <v>1</v>
      </c>
      <c r="D515" s="50" t="s">
        <v>1223</v>
      </c>
      <c r="E515" s="50">
        <v>3</v>
      </c>
      <c r="F515" s="50">
        <v>0</v>
      </c>
      <c r="G515" s="50">
        <v>28</v>
      </c>
      <c r="H515" s="50">
        <v>2</v>
      </c>
      <c r="I515" s="53">
        <f t="shared" si="163"/>
        <v>1.9467592592592595E-2</v>
      </c>
      <c r="J515" s="54">
        <f t="shared" si="164"/>
        <v>6.4891975308641985E-3</v>
      </c>
      <c r="K515" s="50" t="s">
        <v>556</v>
      </c>
      <c r="L515" s="50" t="s">
        <v>125</v>
      </c>
      <c r="M515" s="55">
        <f t="shared" si="165"/>
        <v>6.4209274673008361</v>
      </c>
      <c r="N515" s="50">
        <v>0</v>
      </c>
      <c r="R515" s="50" t="s">
        <v>151</v>
      </c>
      <c r="S515" s="151">
        <f t="shared" si="166"/>
        <v>0.17001697530864199</v>
      </c>
      <c r="T515" s="151">
        <f t="shared" si="167"/>
        <v>8.5008487654320994E-2</v>
      </c>
      <c r="V515" s="393">
        <f t="shared" ref="V515:V578" si="180">U515*0.000568182</f>
        <v>0</v>
      </c>
      <c r="W515" s="393">
        <f t="shared" ref="W515:W578" si="181">U515*0.0006213713910761</f>
        <v>0</v>
      </c>
      <c r="X515" s="53">
        <f t="shared" si="168"/>
        <v>0.17001697530864199</v>
      </c>
      <c r="Y515" s="53">
        <f t="shared" si="169"/>
        <v>0.20640615530864201</v>
      </c>
      <c r="Z515" s="53">
        <f t="shared" si="170"/>
        <v>8.5008487654320994E-2</v>
      </c>
      <c r="AA515" s="53">
        <f t="shared" si="171"/>
        <v>0.103203077654321</v>
      </c>
      <c r="AB515" s="50">
        <f t="shared" si="172"/>
        <v>1207</v>
      </c>
      <c r="AC515" s="50">
        <f t="shared" si="173"/>
        <v>2006</v>
      </c>
      <c r="AD515" s="50">
        <f t="shared" si="174"/>
        <v>3</v>
      </c>
      <c r="AE515" s="56">
        <f t="shared" si="175"/>
        <v>200603</v>
      </c>
      <c r="AF515" s="56">
        <f t="shared" si="176"/>
        <v>13</v>
      </c>
      <c r="AG515" s="58">
        <f t="shared" si="162"/>
        <v>1</v>
      </c>
      <c r="AH515" s="56">
        <f t="shared" si="177"/>
        <v>30</v>
      </c>
      <c r="AI515" s="53">
        <f t="shared" si="178"/>
        <v>0.188211565308642</v>
      </c>
      <c r="AJ515" s="56">
        <f t="shared" si="179"/>
        <v>12.809999999999999</v>
      </c>
    </row>
    <row r="516" spans="1:36" x14ac:dyDescent="0.25">
      <c r="A516" s="50">
        <v>515</v>
      </c>
      <c r="B516" s="51">
        <v>38807</v>
      </c>
      <c r="C516" s="52" t="s">
        <v>2</v>
      </c>
      <c r="D516" s="50" t="s">
        <v>1223</v>
      </c>
      <c r="E516" s="50">
        <v>4.4000000000000004</v>
      </c>
      <c r="F516" s="50">
        <v>0</v>
      </c>
      <c r="G516" s="50">
        <v>45</v>
      </c>
      <c r="H516" s="50">
        <v>44</v>
      </c>
      <c r="I516" s="53">
        <f t="shared" si="163"/>
        <v>3.1759259259259258E-2</v>
      </c>
      <c r="J516" s="54">
        <f t="shared" si="164"/>
        <v>7.2180134680134671E-3</v>
      </c>
      <c r="K516" s="50" t="s">
        <v>556</v>
      </c>
      <c r="L516" s="50" t="s">
        <v>152</v>
      </c>
      <c r="M516" s="55">
        <f t="shared" si="165"/>
        <v>5.7725947521865946</v>
      </c>
      <c r="N516" s="50">
        <v>154</v>
      </c>
      <c r="R516" s="50" t="s">
        <v>153</v>
      </c>
      <c r="S516" s="151">
        <f t="shared" si="166"/>
        <v>0.18911195286195284</v>
      </c>
      <c r="T516" s="151">
        <f t="shared" si="167"/>
        <v>9.4555976430976421E-2</v>
      </c>
      <c r="V516" s="393">
        <f t="shared" si="180"/>
        <v>0</v>
      </c>
      <c r="W516" s="393">
        <f t="shared" si="181"/>
        <v>0</v>
      </c>
      <c r="X516" s="53">
        <f t="shared" si="168"/>
        <v>0.18911195286195284</v>
      </c>
      <c r="Y516" s="53">
        <f t="shared" si="169"/>
        <v>0.22550113286195284</v>
      </c>
      <c r="Z516" s="53">
        <f t="shared" si="170"/>
        <v>9.4555976430976421E-2</v>
      </c>
      <c r="AA516" s="53">
        <f t="shared" si="171"/>
        <v>0.11275056643097642</v>
      </c>
      <c r="AB516" s="50">
        <f t="shared" si="172"/>
        <v>2066</v>
      </c>
      <c r="AC516" s="50">
        <f t="shared" si="173"/>
        <v>2006</v>
      </c>
      <c r="AD516" s="50">
        <f t="shared" si="174"/>
        <v>3</v>
      </c>
      <c r="AE516" s="56">
        <f t="shared" si="175"/>
        <v>200603</v>
      </c>
      <c r="AF516" s="56">
        <f t="shared" si="176"/>
        <v>13</v>
      </c>
      <c r="AG516" s="58">
        <f t="shared" si="162"/>
        <v>0</v>
      </c>
      <c r="AH516" s="56">
        <f t="shared" si="177"/>
        <v>31</v>
      </c>
      <c r="AI516" s="53">
        <f t="shared" si="178"/>
        <v>0.20730654286195282</v>
      </c>
      <c r="AJ516" s="56">
        <f t="shared" si="179"/>
        <v>18.788</v>
      </c>
    </row>
    <row r="517" spans="1:36" x14ac:dyDescent="0.25">
      <c r="A517" s="50">
        <v>516</v>
      </c>
      <c r="B517" s="51">
        <v>38808</v>
      </c>
      <c r="C517" s="52" t="s">
        <v>5</v>
      </c>
      <c r="D517" s="50" t="s">
        <v>1223</v>
      </c>
      <c r="E517" s="50">
        <v>4.0999999999999996</v>
      </c>
      <c r="F517" s="50">
        <v>0</v>
      </c>
      <c r="G517" s="50">
        <v>43</v>
      </c>
      <c r="H517" s="50">
        <v>33</v>
      </c>
      <c r="I517" s="53">
        <f t="shared" si="163"/>
        <v>3.0243055555555554E-2</v>
      </c>
      <c r="J517" s="54">
        <f t="shared" si="164"/>
        <v>7.3763550135501361E-3</v>
      </c>
      <c r="K517" s="50" t="s">
        <v>556</v>
      </c>
      <c r="L517" s="50" t="s">
        <v>154</v>
      </c>
      <c r="M517" s="55">
        <f t="shared" si="165"/>
        <v>5.6486796785304287</v>
      </c>
      <c r="N517" s="50">
        <v>155</v>
      </c>
      <c r="R517" s="50" t="s">
        <v>155</v>
      </c>
      <c r="S517" s="151">
        <f t="shared" si="166"/>
        <v>0.19326050135501355</v>
      </c>
      <c r="T517" s="151">
        <f t="shared" si="167"/>
        <v>9.6630250677506774E-2</v>
      </c>
      <c r="V517" s="393">
        <f t="shared" si="180"/>
        <v>0</v>
      </c>
      <c r="W517" s="393">
        <f t="shared" si="181"/>
        <v>0</v>
      </c>
      <c r="X517" s="53">
        <f t="shared" si="168"/>
        <v>0.19326050135501355</v>
      </c>
      <c r="Y517" s="53">
        <f t="shared" si="169"/>
        <v>0.22964968135501357</v>
      </c>
      <c r="Z517" s="53">
        <f t="shared" si="170"/>
        <v>9.6630250677506774E-2</v>
      </c>
      <c r="AA517" s="53">
        <f t="shared" si="171"/>
        <v>0.11482484067750678</v>
      </c>
      <c r="AB517" s="50">
        <f t="shared" si="172"/>
        <v>2246</v>
      </c>
      <c r="AC517" s="50">
        <f t="shared" si="173"/>
        <v>2006</v>
      </c>
      <c r="AD517" s="50">
        <f t="shared" si="174"/>
        <v>4</v>
      </c>
      <c r="AE517" s="56">
        <f t="shared" si="175"/>
        <v>200604</v>
      </c>
      <c r="AF517" s="56">
        <f t="shared" si="176"/>
        <v>13</v>
      </c>
      <c r="AG517" s="58">
        <f t="shared" si="162"/>
        <v>0</v>
      </c>
      <c r="AH517" s="56">
        <f t="shared" si="177"/>
        <v>1</v>
      </c>
      <c r="AI517" s="53">
        <f t="shared" si="178"/>
        <v>0.21145509135501356</v>
      </c>
      <c r="AJ517" s="56">
        <f t="shared" si="179"/>
        <v>17.506999999999998</v>
      </c>
    </row>
    <row r="518" spans="1:36" x14ac:dyDescent="0.25">
      <c r="A518" s="50">
        <v>517</v>
      </c>
      <c r="B518" s="51">
        <v>38809</v>
      </c>
      <c r="C518" s="52" t="s">
        <v>0</v>
      </c>
      <c r="D518" s="50" t="s">
        <v>1224</v>
      </c>
      <c r="E518" s="50">
        <v>3</v>
      </c>
      <c r="F518" s="50">
        <v>0</v>
      </c>
      <c r="G518" s="50">
        <v>15</v>
      </c>
      <c r="H518" s="50">
        <v>0</v>
      </c>
      <c r="I518" s="53">
        <f t="shared" si="163"/>
        <v>1.0416666666666666E-2</v>
      </c>
      <c r="J518" s="54">
        <f t="shared" si="164"/>
        <v>3.472222222222222E-3</v>
      </c>
      <c r="K518" s="50" t="s">
        <v>323</v>
      </c>
      <c r="L518" s="50" t="s">
        <v>16</v>
      </c>
      <c r="M518" s="55">
        <f t="shared" si="165"/>
        <v>12.000000000000011</v>
      </c>
      <c r="N518" s="50">
        <v>0</v>
      </c>
      <c r="R518" s="50" t="s">
        <v>156</v>
      </c>
      <c r="S518" s="151">
        <f t="shared" si="166"/>
        <v>0.38888888888888884</v>
      </c>
      <c r="T518" s="151">
        <f t="shared" si="167"/>
        <v>0.19444444444444442</v>
      </c>
      <c r="V518" s="393">
        <f t="shared" si="180"/>
        <v>0</v>
      </c>
      <c r="W518" s="393">
        <f t="shared" si="181"/>
        <v>0</v>
      </c>
      <c r="X518" s="53">
        <f t="shared" si="168"/>
        <v>9.0972222222222218E-2</v>
      </c>
      <c r="Y518" s="53">
        <f t="shared" si="169"/>
        <v>0.12736140222222223</v>
      </c>
      <c r="Z518" s="53">
        <f t="shared" si="170"/>
        <v>4.5486111111111109E-2</v>
      </c>
      <c r="AA518" s="53">
        <f t="shared" si="171"/>
        <v>6.3680701111111113E-2</v>
      </c>
      <c r="AB518" s="50">
        <f t="shared" si="172"/>
        <v>884</v>
      </c>
      <c r="AC518" s="50">
        <f t="shared" si="173"/>
        <v>2006</v>
      </c>
      <c r="AD518" s="50">
        <f t="shared" si="174"/>
        <v>4</v>
      </c>
      <c r="AE518" s="56">
        <f t="shared" si="175"/>
        <v>200604</v>
      </c>
      <c r="AF518" s="56">
        <f t="shared" si="176"/>
        <v>14</v>
      </c>
      <c r="AG518" s="58">
        <f t="shared" si="162"/>
        <v>0</v>
      </c>
      <c r="AH518" s="56">
        <f t="shared" si="177"/>
        <v>2</v>
      </c>
      <c r="AI518" s="53">
        <f t="shared" si="178"/>
        <v>0.10916681222222221</v>
      </c>
      <c r="AJ518" s="56">
        <f t="shared" si="179"/>
        <v>3</v>
      </c>
    </row>
    <row r="519" spans="1:36" x14ac:dyDescent="0.25">
      <c r="A519" s="50">
        <v>518</v>
      </c>
      <c r="B519" s="51">
        <v>38810</v>
      </c>
      <c r="C519" s="52" t="s">
        <v>3</v>
      </c>
      <c r="D519" s="50" t="s">
        <v>1223</v>
      </c>
      <c r="E519" s="50">
        <v>3</v>
      </c>
      <c r="F519" s="50">
        <v>0</v>
      </c>
      <c r="G519" s="50">
        <v>30</v>
      </c>
      <c r="H519" s="50">
        <v>18</v>
      </c>
      <c r="I519" s="53">
        <f t="shared" si="163"/>
        <v>2.1041666666666667E-2</v>
      </c>
      <c r="J519" s="54">
        <f t="shared" si="164"/>
        <v>7.013888888888889E-3</v>
      </c>
      <c r="K519" s="50" t="s">
        <v>554</v>
      </c>
      <c r="L519" s="50" t="s">
        <v>126</v>
      </c>
      <c r="M519" s="55">
        <f t="shared" si="165"/>
        <v>5.940594059405945</v>
      </c>
      <c r="N519" s="50">
        <v>0</v>
      </c>
      <c r="R519" s="50" t="s">
        <v>157</v>
      </c>
      <c r="S519" s="151">
        <f t="shared" si="166"/>
        <v>0.18376388888888889</v>
      </c>
      <c r="T519" s="151">
        <f t="shared" si="167"/>
        <v>9.1881944444444447E-2</v>
      </c>
      <c r="V519" s="393">
        <f t="shared" si="180"/>
        <v>0</v>
      </c>
      <c r="W519" s="393">
        <f t="shared" si="181"/>
        <v>0</v>
      </c>
      <c r="X519" s="53">
        <f t="shared" si="168"/>
        <v>0.18376388888888889</v>
      </c>
      <c r="Y519" s="53">
        <f t="shared" si="169"/>
        <v>0.22015306888888889</v>
      </c>
      <c r="Z519" s="53">
        <f t="shared" si="170"/>
        <v>9.1881944444444447E-2</v>
      </c>
      <c r="AA519" s="53">
        <f t="shared" si="171"/>
        <v>0.11007653444444444</v>
      </c>
      <c r="AB519" s="50">
        <f t="shared" si="172"/>
        <v>1805</v>
      </c>
      <c r="AC519" s="50">
        <f t="shared" si="173"/>
        <v>2006</v>
      </c>
      <c r="AD519" s="50">
        <f t="shared" si="174"/>
        <v>4</v>
      </c>
      <c r="AE519" s="56">
        <f t="shared" si="175"/>
        <v>200604</v>
      </c>
      <c r="AF519" s="56">
        <f t="shared" si="176"/>
        <v>14</v>
      </c>
      <c r="AG519" s="58">
        <f t="shared" si="162"/>
        <v>0</v>
      </c>
      <c r="AH519" s="56">
        <f t="shared" si="177"/>
        <v>3</v>
      </c>
      <c r="AI519" s="53">
        <f t="shared" si="178"/>
        <v>0.2019584788888889</v>
      </c>
      <c r="AJ519" s="56">
        <f t="shared" si="179"/>
        <v>12.809999999999999</v>
      </c>
    </row>
    <row r="520" spans="1:36" x14ac:dyDescent="0.25">
      <c r="A520" s="50">
        <v>519</v>
      </c>
      <c r="B520" s="51">
        <v>38811</v>
      </c>
      <c r="C520" s="52" t="s">
        <v>4</v>
      </c>
      <c r="D520" s="50" t="s">
        <v>1223</v>
      </c>
      <c r="E520" s="50">
        <v>2.9</v>
      </c>
      <c r="F520" s="50">
        <v>0</v>
      </c>
      <c r="G520" s="50">
        <v>25</v>
      </c>
      <c r="H520" s="50">
        <v>20</v>
      </c>
      <c r="I520" s="53">
        <f t="shared" si="163"/>
        <v>1.7592592592592594E-2</v>
      </c>
      <c r="J520" s="54">
        <f t="shared" si="164"/>
        <v>6.0664112388250325E-3</v>
      </c>
      <c r="K520" s="50" t="s">
        <v>554</v>
      </c>
      <c r="L520" s="50" t="s">
        <v>102</v>
      </c>
      <c r="M520" s="55">
        <f t="shared" si="165"/>
        <v>6.8684210526315832</v>
      </c>
      <c r="N520" s="50">
        <v>159</v>
      </c>
      <c r="R520" s="50" t="s">
        <v>158</v>
      </c>
      <c r="S520" s="151">
        <f t="shared" si="166"/>
        <v>0.15893997445721586</v>
      </c>
      <c r="T520" s="151">
        <f t="shared" si="167"/>
        <v>7.946998722860793E-2</v>
      </c>
      <c r="V520" s="393">
        <f t="shared" si="180"/>
        <v>0</v>
      </c>
      <c r="W520" s="393">
        <f t="shared" si="181"/>
        <v>0</v>
      </c>
      <c r="X520" s="53">
        <f t="shared" si="168"/>
        <v>0.15893997445721586</v>
      </c>
      <c r="Y520" s="53">
        <f t="shared" si="169"/>
        <v>0.19532915445721585</v>
      </c>
      <c r="Z520" s="53">
        <f t="shared" si="170"/>
        <v>7.946998722860793E-2</v>
      </c>
      <c r="AA520" s="53">
        <f t="shared" si="171"/>
        <v>9.7664577228607927E-2</v>
      </c>
      <c r="AB520" s="50">
        <f t="shared" si="172"/>
        <v>1023</v>
      </c>
      <c r="AC520" s="50">
        <f t="shared" si="173"/>
        <v>2006</v>
      </c>
      <c r="AD520" s="50">
        <f t="shared" si="174"/>
        <v>4</v>
      </c>
      <c r="AE520" s="56">
        <f t="shared" si="175"/>
        <v>200604</v>
      </c>
      <c r="AF520" s="56">
        <f t="shared" si="176"/>
        <v>14</v>
      </c>
      <c r="AG520" s="58">
        <f t="shared" si="162"/>
        <v>0</v>
      </c>
      <c r="AH520" s="56">
        <f t="shared" si="177"/>
        <v>4</v>
      </c>
      <c r="AI520" s="53">
        <f t="shared" si="178"/>
        <v>0.17713456445721587</v>
      </c>
      <c r="AJ520" s="56">
        <f t="shared" si="179"/>
        <v>12.382999999999999</v>
      </c>
    </row>
    <row r="521" spans="1:36" x14ac:dyDescent="0.25">
      <c r="A521" s="50">
        <v>520</v>
      </c>
      <c r="B521" s="51">
        <v>38813</v>
      </c>
      <c r="C521" s="52" t="s">
        <v>1</v>
      </c>
      <c r="D521" s="50" t="s">
        <v>1223</v>
      </c>
      <c r="E521" s="50">
        <v>3.5</v>
      </c>
      <c r="F521" s="50">
        <v>0</v>
      </c>
      <c r="G521" s="50">
        <v>37</v>
      </c>
      <c r="H521" s="50">
        <v>4</v>
      </c>
      <c r="I521" s="53">
        <f t="shared" si="163"/>
        <v>2.5740740740740745E-2</v>
      </c>
      <c r="J521" s="54">
        <f t="shared" si="164"/>
        <v>7.3544973544973557E-3</v>
      </c>
      <c r="K521" s="50" t="s">
        <v>554</v>
      </c>
      <c r="L521" s="50" t="s">
        <v>130</v>
      </c>
      <c r="M521" s="55">
        <f t="shared" si="165"/>
        <v>5.665467625899284</v>
      </c>
      <c r="N521" s="50">
        <v>0</v>
      </c>
      <c r="S521" s="151">
        <f t="shared" si="166"/>
        <v>0.19268783068783071</v>
      </c>
      <c r="T521" s="151">
        <f t="shared" si="167"/>
        <v>9.6343915343915357E-2</v>
      </c>
      <c r="V521" s="393">
        <f t="shared" si="180"/>
        <v>0</v>
      </c>
      <c r="W521" s="393">
        <f t="shared" si="181"/>
        <v>0</v>
      </c>
      <c r="X521" s="53">
        <f t="shared" si="168"/>
        <v>0.19268783068783071</v>
      </c>
      <c r="Y521" s="53">
        <f t="shared" si="169"/>
        <v>0.22907701068783071</v>
      </c>
      <c r="Z521" s="53">
        <f t="shared" si="170"/>
        <v>9.6343915343915357E-2</v>
      </c>
      <c r="AA521" s="53">
        <f t="shared" si="171"/>
        <v>0.11453850534391535</v>
      </c>
      <c r="AB521" s="50">
        <f t="shared" si="172"/>
        <v>2222</v>
      </c>
      <c r="AC521" s="50">
        <f t="shared" si="173"/>
        <v>2006</v>
      </c>
      <c r="AD521" s="50">
        <f t="shared" si="174"/>
        <v>4</v>
      </c>
      <c r="AE521" s="56">
        <f t="shared" si="175"/>
        <v>200604</v>
      </c>
      <c r="AF521" s="56">
        <f t="shared" si="176"/>
        <v>14</v>
      </c>
      <c r="AG521" s="58">
        <f t="shared" si="162"/>
        <v>1</v>
      </c>
      <c r="AH521" s="56">
        <f t="shared" si="177"/>
        <v>6</v>
      </c>
      <c r="AI521" s="53">
        <f t="shared" si="178"/>
        <v>0.2108824206878307</v>
      </c>
      <c r="AJ521" s="56">
        <f t="shared" si="179"/>
        <v>14.944999999999999</v>
      </c>
    </row>
    <row r="522" spans="1:36" x14ac:dyDescent="0.25">
      <c r="A522" s="50">
        <v>521</v>
      </c>
      <c r="B522" s="51">
        <v>38817</v>
      </c>
      <c r="C522" s="52" t="s">
        <v>3</v>
      </c>
      <c r="D522" s="50" t="s">
        <v>1224</v>
      </c>
      <c r="E522" s="50">
        <v>4.2</v>
      </c>
      <c r="F522" s="50">
        <v>0</v>
      </c>
      <c r="G522" s="50">
        <v>16</v>
      </c>
      <c r="H522" s="50">
        <v>21</v>
      </c>
      <c r="I522" s="53">
        <f t="shared" si="163"/>
        <v>1.1354166666666667E-2</v>
      </c>
      <c r="J522" s="54">
        <f t="shared" si="164"/>
        <v>2.7033730158730158E-3</v>
      </c>
      <c r="K522" s="50" t="s">
        <v>33</v>
      </c>
      <c r="L522" s="50" t="s">
        <v>378</v>
      </c>
      <c r="M522" s="55">
        <f t="shared" si="165"/>
        <v>15.41284403669726</v>
      </c>
      <c r="N522" s="50">
        <v>0</v>
      </c>
      <c r="R522" s="50" t="s">
        <v>160</v>
      </c>
      <c r="S522" s="151">
        <f t="shared" si="166"/>
        <v>0.30277777777777776</v>
      </c>
      <c r="T522" s="151">
        <f t="shared" si="167"/>
        <v>0.15138888888888888</v>
      </c>
      <c r="V522" s="393">
        <f t="shared" si="180"/>
        <v>0</v>
      </c>
      <c r="W522" s="393">
        <f t="shared" si="181"/>
        <v>0</v>
      </c>
      <c r="X522" s="53">
        <f t="shared" si="168"/>
        <v>7.0828373015873011E-2</v>
      </c>
      <c r="Y522" s="53">
        <f t="shared" si="169"/>
        <v>0.10721755301587302</v>
      </c>
      <c r="Z522" s="53">
        <f t="shared" si="170"/>
        <v>3.5414186507936506E-2</v>
      </c>
      <c r="AA522" s="53">
        <f t="shared" si="171"/>
        <v>5.3608776507936509E-2</v>
      </c>
      <c r="AB522" s="50">
        <f t="shared" si="172"/>
        <v>542</v>
      </c>
      <c r="AC522" s="50">
        <f t="shared" si="173"/>
        <v>2006</v>
      </c>
      <c r="AD522" s="50">
        <f t="shared" si="174"/>
        <v>4</v>
      </c>
      <c r="AE522" s="56">
        <f t="shared" si="175"/>
        <v>200604</v>
      </c>
      <c r="AF522" s="56">
        <f t="shared" si="176"/>
        <v>15</v>
      </c>
      <c r="AG522" s="58">
        <f t="shared" si="162"/>
        <v>3</v>
      </c>
      <c r="AH522" s="56">
        <f t="shared" si="177"/>
        <v>10</v>
      </c>
      <c r="AI522" s="53">
        <f t="shared" si="178"/>
        <v>8.9022963015873008E-2</v>
      </c>
      <c r="AJ522" s="56">
        <f t="shared" si="179"/>
        <v>4.2</v>
      </c>
    </row>
    <row r="523" spans="1:36" x14ac:dyDescent="0.25">
      <c r="A523" s="50">
        <v>522</v>
      </c>
      <c r="B523" s="51">
        <v>38817</v>
      </c>
      <c r="C523" s="52" t="s">
        <v>3</v>
      </c>
      <c r="D523" s="50" t="s">
        <v>1223</v>
      </c>
      <c r="E523" s="50">
        <v>4</v>
      </c>
      <c r="F523" s="50">
        <v>0</v>
      </c>
      <c r="G523" s="50">
        <v>41</v>
      </c>
      <c r="H523" s="50">
        <v>4</v>
      </c>
      <c r="I523" s="53">
        <f t="shared" si="163"/>
        <v>2.8518518518518523E-2</v>
      </c>
      <c r="J523" s="54">
        <f t="shared" si="164"/>
        <v>7.1296296296296307E-3</v>
      </c>
      <c r="K523" s="50" t="s">
        <v>554</v>
      </c>
      <c r="L523" s="50" t="s">
        <v>143</v>
      </c>
      <c r="M523" s="55">
        <f t="shared" si="165"/>
        <v>5.8441558441558481</v>
      </c>
      <c r="N523" s="50">
        <v>154</v>
      </c>
      <c r="R523" s="50" t="s">
        <v>161</v>
      </c>
      <c r="S523" s="151">
        <f t="shared" si="166"/>
        <v>0.18679629629629632</v>
      </c>
      <c r="T523" s="151">
        <f t="shared" si="167"/>
        <v>9.3398148148148161E-2</v>
      </c>
      <c r="V523" s="393">
        <f t="shared" si="180"/>
        <v>0</v>
      </c>
      <c r="W523" s="393">
        <f t="shared" si="181"/>
        <v>0</v>
      </c>
      <c r="X523" s="53">
        <f t="shared" si="168"/>
        <v>0.18679629629629632</v>
      </c>
      <c r="Y523" s="53">
        <f t="shared" si="169"/>
        <v>0.22318547629629631</v>
      </c>
      <c r="Z523" s="53">
        <f t="shared" si="170"/>
        <v>9.3398148148148161E-2</v>
      </c>
      <c r="AA523" s="53">
        <f t="shared" si="171"/>
        <v>0.11159273814814816</v>
      </c>
      <c r="AB523" s="50">
        <f t="shared" si="172"/>
        <v>1952</v>
      </c>
      <c r="AC523" s="50">
        <f t="shared" si="173"/>
        <v>2006</v>
      </c>
      <c r="AD523" s="50">
        <f t="shared" si="174"/>
        <v>4</v>
      </c>
      <c r="AE523" s="56">
        <f t="shared" si="175"/>
        <v>200604</v>
      </c>
      <c r="AF523" s="56">
        <f t="shared" si="176"/>
        <v>15</v>
      </c>
      <c r="AG523" s="58">
        <f t="shared" si="162"/>
        <v>0</v>
      </c>
      <c r="AH523" s="56">
        <f t="shared" si="177"/>
        <v>10</v>
      </c>
      <c r="AI523" s="53">
        <f t="shared" si="178"/>
        <v>0.2049908862962963</v>
      </c>
      <c r="AJ523" s="56">
        <f t="shared" si="179"/>
        <v>17.079999999999998</v>
      </c>
    </row>
    <row r="524" spans="1:36" x14ac:dyDescent="0.25">
      <c r="A524" s="50">
        <v>523</v>
      </c>
      <c r="B524" s="51">
        <v>38818</v>
      </c>
      <c r="C524" s="52" t="s">
        <v>4</v>
      </c>
      <c r="D524" s="50" t="s">
        <v>1223</v>
      </c>
      <c r="E524" s="50">
        <v>2.9</v>
      </c>
      <c r="F524" s="50">
        <v>0</v>
      </c>
      <c r="G524" s="50">
        <v>25</v>
      </c>
      <c r="H524" s="50">
        <v>20</v>
      </c>
      <c r="I524" s="53">
        <f t="shared" si="163"/>
        <v>1.7592592592592594E-2</v>
      </c>
      <c r="J524" s="54">
        <f t="shared" si="164"/>
        <v>6.0664112388250325E-3</v>
      </c>
      <c r="K524" s="50" t="s">
        <v>554</v>
      </c>
      <c r="L524" s="50" t="s">
        <v>102</v>
      </c>
      <c r="M524" s="55">
        <f t="shared" si="165"/>
        <v>6.8684210526315832</v>
      </c>
      <c r="N524" s="50">
        <v>164</v>
      </c>
      <c r="R524" s="50" t="s">
        <v>162</v>
      </c>
      <c r="S524" s="151">
        <f t="shared" si="166"/>
        <v>0.15893997445721586</v>
      </c>
      <c r="T524" s="151">
        <f t="shared" si="167"/>
        <v>7.946998722860793E-2</v>
      </c>
      <c r="V524" s="393">
        <f t="shared" si="180"/>
        <v>0</v>
      </c>
      <c r="W524" s="393">
        <f t="shared" si="181"/>
        <v>0</v>
      </c>
      <c r="X524" s="53">
        <f t="shared" si="168"/>
        <v>0.15893997445721586</v>
      </c>
      <c r="Y524" s="53">
        <f t="shared" si="169"/>
        <v>0.19532915445721585</v>
      </c>
      <c r="Z524" s="53">
        <f t="shared" si="170"/>
        <v>7.946998722860793E-2</v>
      </c>
      <c r="AA524" s="53">
        <f t="shared" si="171"/>
        <v>9.7664577228607927E-2</v>
      </c>
      <c r="AB524" s="50">
        <f t="shared" si="172"/>
        <v>1023</v>
      </c>
      <c r="AC524" s="50">
        <f t="shared" si="173"/>
        <v>2006</v>
      </c>
      <c r="AD524" s="50">
        <f t="shared" si="174"/>
        <v>4</v>
      </c>
      <c r="AE524" s="56">
        <f t="shared" si="175"/>
        <v>200604</v>
      </c>
      <c r="AF524" s="56">
        <f t="shared" si="176"/>
        <v>15</v>
      </c>
      <c r="AG524" s="58">
        <f t="shared" si="162"/>
        <v>0</v>
      </c>
      <c r="AH524" s="56">
        <f t="shared" si="177"/>
        <v>11</v>
      </c>
      <c r="AI524" s="53">
        <f t="shared" si="178"/>
        <v>0.17713456445721587</v>
      </c>
      <c r="AJ524" s="56">
        <f t="shared" si="179"/>
        <v>12.382999999999999</v>
      </c>
    </row>
    <row r="525" spans="1:36" x14ac:dyDescent="0.25">
      <c r="A525" s="50">
        <v>524</v>
      </c>
      <c r="B525" s="51">
        <v>38819</v>
      </c>
      <c r="C525" s="52" t="s">
        <v>6</v>
      </c>
      <c r="D525" s="50" t="s">
        <v>1224</v>
      </c>
      <c r="E525" s="50">
        <v>5</v>
      </c>
      <c r="F525" s="50">
        <v>0</v>
      </c>
      <c r="G525" s="50">
        <v>19</v>
      </c>
      <c r="H525" s="50">
        <v>32</v>
      </c>
      <c r="I525" s="53">
        <f t="shared" si="163"/>
        <v>1.3564814814814816E-2</v>
      </c>
      <c r="J525" s="54">
        <f t="shared" si="164"/>
        <v>2.712962962962963E-3</v>
      </c>
      <c r="K525" s="50" t="s">
        <v>33</v>
      </c>
      <c r="L525" s="50" t="s">
        <v>386</v>
      </c>
      <c r="M525" s="55">
        <f t="shared" si="165"/>
        <v>15.358361774744038</v>
      </c>
      <c r="N525" s="50">
        <v>0</v>
      </c>
      <c r="S525" s="151">
        <f t="shared" si="166"/>
        <v>0.30385185185185187</v>
      </c>
      <c r="T525" s="151">
        <f t="shared" si="167"/>
        <v>0.15192592592592594</v>
      </c>
      <c r="V525" s="393">
        <f t="shared" si="180"/>
        <v>0</v>
      </c>
      <c r="W525" s="393">
        <f t="shared" si="181"/>
        <v>0</v>
      </c>
      <c r="X525" s="53">
        <f t="shared" si="168"/>
        <v>7.1079629629629631E-2</v>
      </c>
      <c r="Y525" s="53">
        <f t="shared" si="169"/>
        <v>0.10746880962962964</v>
      </c>
      <c r="Z525" s="53">
        <f t="shared" si="170"/>
        <v>3.5539814814814816E-2</v>
      </c>
      <c r="AA525" s="53">
        <f t="shared" si="171"/>
        <v>5.3734404814814819E-2</v>
      </c>
      <c r="AB525" s="50">
        <f t="shared" si="172"/>
        <v>547</v>
      </c>
      <c r="AC525" s="50">
        <f t="shared" si="173"/>
        <v>2006</v>
      </c>
      <c r="AD525" s="50">
        <f t="shared" si="174"/>
        <v>4</v>
      </c>
      <c r="AE525" s="56">
        <f t="shared" si="175"/>
        <v>200604</v>
      </c>
      <c r="AF525" s="56">
        <f t="shared" si="176"/>
        <v>15</v>
      </c>
      <c r="AG525" s="58">
        <f t="shared" si="162"/>
        <v>0</v>
      </c>
      <c r="AH525" s="56">
        <f t="shared" si="177"/>
        <v>12</v>
      </c>
      <c r="AI525" s="53">
        <f t="shared" si="178"/>
        <v>8.9274219629629642E-2</v>
      </c>
      <c r="AJ525" s="56">
        <f t="shared" si="179"/>
        <v>5</v>
      </c>
    </row>
    <row r="526" spans="1:36" x14ac:dyDescent="0.25">
      <c r="A526" s="50">
        <v>525</v>
      </c>
      <c r="B526" s="51">
        <v>38820</v>
      </c>
      <c r="C526" s="52" t="s">
        <v>1</v>
      </c>
      <c r="D526" s="50" t="s">
        <v>1223</v>
      </c>
      <c r="E526" s="50">
        <v>2.9</v>
      </c>
      <c r="F526" s="50">
        <v>0</v>
      </c>
      <c r="G526" s="50">
        <v>25</v>
      </c>
      <c r="H526" s="50">
        <v>43</v>
      </c>
      <c r="I526" s="53">
        <f t="shared" si="163"/>
        <v>1.7858796296296296E-2</v>
      </c>
      <c r="J526" s="54">
        <f t="shared" si="164"/>
        <v>6.158205619412516E-3</v>
      </c>
      <c r="K526" s="50" t="s">
        <v>554</v>
      </c>
      <c r="L526" s="50" t="s">
        <v>102</v>
      </c>
      <c r="M526" s="55">
        <f t="shared" si="165"/>
        <v>6.7660401814646844</v>
      </c>
      <c r="N526" s="50">
        <v>160</v>
      </c>
      <c r="R526" s="50" t="s">
        <v>163</v>
      </c>
      <c r="S526" s="151">
        <f t="shared" si="166"/>
        <v>0.16134498722860791</v>
      </c>
      <c r="T526" s="151">
        <f t="shared" si="167"/>
        <v>8.0672493614303953E-2</v>
      </c>
      <c r="V526" s="393">
        <f t="shared" si="180"/>
        <v>0</v>
      </c>
      <c r="W526" s="393">
        <f t="shared" si="181"/>
        <v>0</v>
      </c>
      <c r="X526" s="53">
        <f t="shared" si="168"/>
        <v>0.16134498722860791</v>
      </c>
      <c r="Y526" s="53">
        <f t="shared" si="169"/>
        <v>0.19773416722860793</v>
      </c>
      <c r="Z526" s="53">
        <f t="shared" si="170"/>
        <v>8.0672493614303953E-2</v>
      </c>
      <c r="AA526" s="53">
        <f t="shared" si="171"/>
        <v>9.8867083614303963E-2</v>
      </c>
      <c r="AB526" s="50">
        <f t="shared" si="172"/>
        <v>1045</v>
      </c>
      <c r="AC526" s="50">
        <f t="shared" si="173"/>
        <v>2006</v>
      </c>
      <c r="AD526" s="50">
        <f t="shared" si="174"/>
        <v>4</v>
      </c>
      <c r="AE526" s="56">
        <f t="shared" si="175"/>
        <v>200604</v>
      </c>
      <c r="AF526" s="56">
        <f t="shared" si="176"/>
        <v>15</v>
      </c>
      <c r="AG526" s="58">
        <f t="shared" si="162"/>
        <v>0</v>
      </c>
      <c r="AH526" s="56">
        <f t="shared" si="177"/>
        <v>13</v>
      </c>
      <c r="AI526" s="53">
        <f t="shared" si="178"/>
        <v>0.17953957722860792</v>
      </c>
      <c r="AJ526" s="56">
        <f t="shared" si="179"/>
        <v>12.382999999999999</v>
      </c>
    </row>
    <row r="527" spans="1:36" x14ac:dyDescent="0.25">
      <c r="A527" s="50">
        <v>526</v>
      </c>
      <c r="B527" s="51">
        <v>38821</v>
      </c>
      <c r="C527" s="52" t="s">
        <v>2</v>
      </c>
      <c r="D527" s="50" t="s">
        <v>1223</v>
      </c>
      <c r="E527" s="50">
        <v>6.5</v>
      </c>
      <c r="F527" s="50">
        <v>1</v>
      </c>
      <c r="G527" s="50">
        <v>6</v>
      </c>
      <c r="H527" s="50">
        <v>56</v>
      </c>
      <c r="I527" s="53">
        <f t="shared" si="163"/>
        <v>4.6481481481481485E-2</v>
      </c>
      <c r="J527" s="54">
        <f t="shared" si="164"/>
        <v>7.1509971509971515E-3</v>
      </c>
      <c r="K527" s="50" t="s">
        <v>554</v>
      </c>
      <c r="L527" s="50" t="s">
        <v>164</v>
      </c>
      <c r="M527" s="55">
        <f t="shared" si="165"/>
        <v>5.8266932270916376</v>
      </c>
      <c r="N527" s="50">
        <v>163</v>
      </c>
      <c r="R527" s="50" t="s">
        <v>165</v>
      </c>
      <c r="S527" s="151">
        <f t="shared" si="166"/>
        <v>0.18735612535612536</v>
      </c>
      <c r="T527" s="151">
        <f t="shared" si="167"/>
        <v>9.3678062678062682E-2</v>
      </c>
      <c r="V527" s="393">
        <f t="shared" si="180"/>
        <v>0</v>
      </c>
      <c r="W527" s="393">
        <f t="shared" si="181"/>
        <v>0</v>
      </c>
      <c r="X527" s="53">
        <f t="shared" si="168"/>
        <v>0.18735612535612536</v>
      </c>
      <c r="Y527" s="53">
        <f t="shared" si="169"/>
        <v>0.22374530535612536</v>
      </c>
      <c r="Z527" s="53">
        <f t="shared" si="170"/>
        <v>9.3678062678062682E-2</v>
      </c>
      <c r="AA527" s="53">
        <f t="shared" si="171"/>
        <v>0.11187265267806268</v>
      </c>
      <c r="AB527" s="50">
        <f t="shared" si="172"/>
        <v>1980</v>
      </c>
      <c r="AC527" s="50">
        <f t="shared" si="173"/>
        <v>2006</v>
      </c>
      <c r="AD527" s="50">
        <f t="shared" si="174"/>
        <v>4</v>
      </c>
      <c r="AE527" s="56">
        <f t="shared" si="175"/>
        <v>200604</v>
      </c>
      <c r="AF527" s="56">
        <f t="shared" si="176"/>
        <v>15</v>
      </c>
      <c r="AG527" s="58">
        <f t="shared" si="162"/>
        <v>0</v>
      </c>
      <c r="AH527" s="56">
        <f t="shared" si="177"/>
        <v>14</v>
      </c>
      <c r="AI527" s="53">
        <f t="shared" si="178"/>
        <v>0.20555071535612535</v>
      </c>
      <c r="AJ527" s="56">
        <f t="shared" si="179"/>
        <v>27.754999999999995</v>
      </c>
    </row>
    <row r="528" spans="1:36" x14ac:dyDescent="0.25">
      <c r="A528" s="50">
        <v>527</v>
      </c>
      <c r="B528" s="51">
        <v>38822</v>
      </c>
      <c r="C528" s="52" t="s">
        <v>5</v>
      </c>
      <c r="D528" s="50" t="s">
        <v>1224</v>
      </c>
      <c r="E528" s="50">
        <v>24.08</v>
      </c>
      <c r="F528" s="50">
        <v>1</v>
      </c>
      <c r="G528" s="50">
        <v>18</v>
      </c>
      <c r="H528" s="50">
        <v>52</v>
      </c>
      <c r="I528" s="53">
        <f t="shared" si="163"/>
        <v>5.4768518518518522E-2</v>
      </c>
      <c r="J528" s="54">
        <f t="shared" si="164"/>
        <v>2.2744401378122312E-3</v>
      </c>
      <c r="K528" s="50" t="s">
        <v>33</v>
      </c>
      <c r="L528" s="50" t="s">
        <v>29</v>
      </c>
      <c r="M528" s="55">
        <f t="shared" si="165"/>
        <v>18.319526627218945</v>
      </c>
      <c r="N528" s="50">
        <v>0</v>
      </c>
      <c r="R528" s="50" t="s">
        <v>166</v>
      </c>
      <c r="S528" s="151">
        <f t="shared" si="166"/>
        <v>0.25473729543496992</v>
      </c>
      <c r="T528" s="151">
        <f t="shared" si="167"/>
        <v>0.12736864771748496</v>
      </c>
      <c r="V528" s="393">
        <f t="shared" si="180"/>
        <v>0</v>
      </c>
      <c r="W528" s="393">
        <f t="shared" si="181"/>
        <v>0</v>
      </c>
      <c r="X528" s="53">
        <f t="shared" si="168"/>
        <v>5.9590331610680454E-2</v>
      </c>
      <c r="Y528" s="53">
        <f t="shared" si="169"/>
        <v>9.5979511610680454E-2</v>
      </c>
      <c r="Z528" s="53">
        <f t="shared" si="170"/>
        <v>2.9795165805340227E-2</v>
      </c>
      <c r="AA528" s="53">
        <f t="shared" si="171"/>
        <v>4.7989755805340227E-2</v>
      </c>
      <c r="AB528" s="50">
        <f t="shared" si="172"/>
        <v>289</v>
      </c>
      <c r="AC528" s="50">
        <f t="shared" si="173"/>
        <v>2006</v>
      </c>
      <c r="AD528" s="50">
        <f t="shared" si="174"/>
        <v>4</v>
      </c>
      <c r="AE528" s="56">
        <f t="shared" si="175"/>
        <v>200604</v>
      </c>
      <c r="AF528" s="56">
        <f t="shared" si="176"/>
        <v>15</v>
      </c>
      <c r="AG528" s="58">
        <f t="shared" si="162"/>
        <v>0</v>
      </c>
      <c r="AH528" s="56">
        <f t="shared" si="177"/>
        <v>15</v>
      </c>
      <c r="AI528" s="53">
        <f t="shared" si="178"/>
        <v>7.7784921610680458E-2</v>
      </c>
      <c r="AJ528" s="56">
        <f t="shared" si="179"/>
        <v>24.08</v>
      </c>
    </row>
    <row r="529" spans="1:36" x14ac:dyDescent="0.25">
      <c r="A529" s="50">
        <v>528</v>
      </c>
      <c r="B529" s="51">
        <v>38824</v>
      </c>
      <c r="C529" s="52" t="s">
        <v>3</v>
      </c>
      <c r="D529" s="50" t="s">
        <v>1224</v>
      </c>
      <c r="E529" s="50">
        <v>4.25</v>
      </c>
      <c r="F529" s="50">
        <v>0</v>
      </c>
      <c r="G529" s="50">
        <v>19</v>
      </c>
      <c r="H529" s="50">
        <v>5</v>
      </c>
      <c r="I529" s="53">
        <f t="shared" si="163"/>
        <v>1.3252314814814814E-2</v>
      </c>
      <c r="J529" s="54">
        <f t="shared" si="164"/>
        <v>3.1181917211328975E-3</v>
      </c>
      <c r="K529" s="50" t="s">
        <v>33</v>
      </c>
      <c r="L529" s="50" t="s">
        <v>378</v>
      </c>
      <c r="M529" s="55">
        <f t="shared" si="165"/>
        <v>13.362445414847173</v>
      </c>
      <c r="N529" s="50">
        <v>0</v>
      </c>
      <c r="S529" s="151">
        <f t="shared" si="166"/>
        <v>0.34923747276688455</v>
      </c>
      <c r="T529" s="151">
        <f t="shared" si="167"/>
        <v>0.17461873638344227</v>
      </c>
      <c r="V529" s="393">
        <f t="shared" si="180"/>
        <v>0</v>
      </c>
      <c r="W529" s="393">
        <f t="shared" si="181"/>
        <v>0</v>
      </c>
      <c r="X529" s="53">
        <f t="shared" si="168"/>
        <v>8.1696623093681919E-2</v>
      </c>
      <c r="Y529" s="53">
        <f t="shared" si="169"/>
        <v>0.11808580309368191</v>
      </c>
      <c r="Z529" s="53">
        <f t="shared" si="170"/>
        <v>4.084831154684096E-2</v>
      </c>
      <c r="AA529" s="53">
        <f t="shared" si="171"/>
        <v>5.9042901546840956E-2</v>
      </c>
      <c r="AB529" s="50">
        <f t="shared" si="172"/>
        <v>800</v>
      </c>
      <c r="AC529" s="50">
        <f t="shared" si="173"/>
        <v>2006</v>
      </c>
      <c r="AD529" s="50">
        <f t="shared" si="174"/>
        <v>4</v>
      </c>
      <c r="AE529" s="56">
        <f t="shared" si="175"/>
        <v>200604</v>
      </c>
      <c r="AF529" s="56">
        <f t="shared" si="176"/>
        <v>16</v>
      </c>
      <c r="AG529" s="58">
        <f t="shared" si="162"/>
        <v>1</v>
      </c>
      <c r="AH529" s="56">
        <f t="shared" si="177"/>
        <v>17</v>
      </c>
      <c r="AI529" s="53">
        <f t="shared" si="178"/>
        <v>9.9891213093681916E-2</v>
      </c>
      <c r="AJ529" s="56">
        <f t="shared" si="179"/>
        <v>4.25</v>
      </c>
    </row>
    <row r="530" spans="1:36" x14ac:dyDescent="0.25">
      <c r="A530" s="50">
        <v>529</v>
      </c>
      <c r="B530" s="51">
        <v>38824</v>
      </c>
      <c r="C530" s="52" t="s">
        <v>3</v>
      </c>
      <c r="D530" s="50" t="s">
        <v>1223</v>
      </c>
      <c r="E530" s="50">
        <v>4</v>
      </c>
      <c r="F530" s="50">
        <v>0</v>
      </c>
      <c r="G530" s="50">
        <v>41</v>
      </c>
      <c r="H530" s="50">
        <v>48</v>
      </c>
      <c r="I530" s="53">
        <f t="shared" si="163"/>
        <v>2.9027777777777777E-2</v>
      </c>
      <c r="J530" s="54">
        <f t="shared" si="164"/>
        <v>7.2569444444444443E-3</v>
      </c>
      <c r="K530" s="50" t="s">
        <v>554</v>
      </c>
      <c r="L530" s="50" t="s">
        <v>143</v>
      </c>
      <c r="M530" s="55">
        <f t="shared" si="165"/>
        <v>5.7416267942583774</v>
      </c>
      <c r="N530" s="50">
        <v>149</v>
      </c>
      <c r="R530" s="50" t="s">
        <v>167</v>
      </c>
      <c r="S530" s="151">
        <f t="shared" si="166"/>
        <v>0.19013194444444442</v>
      </c>
      <c r="T530" s="151">
        <f t="shared" si="167"/>
        <v>9.5065972222222211E-2</v>
      </c>
      <c r="V530" s="393">
        <f t="shared" si="180"/>
        <v>0</v>
      </c>
      <c r="W530" s="393">
        <f t="shared" si="181"/>
        <v>0</v>
      </c>
      <c r="X530" s="53">
        <f t="shared" si="168"/>
        <v>0.19013194444444442</v>
      </c>
      <c r="Y530" s="53">
        <f t="shared" si="169"/>
        <v>0.22652112444444444</v>
      </c>
      <c r="Z530" s="53">
        <f t="shared" si="170"/>
        <v>9.5065972222222211E-2</v>
      </c>
      <c r="AA530" s="53">
        <f t="shared" si="171"/>
        <v>0.11326056222222222</v>
      </c>
      <c r="AB530" s="50">
        <f t="shared" si="172"/>
        <v>2109</v>
      </c>
      <c r="AC530" s="50">
        <f t="shared" si="173"/>
        <v>2006</v>
      </c>
      <c r="AD530" s="50">
        <f t="shared" si="174"/>
        <v>4</v>
      </c>
      <c r="AE530" s="56">
        <f t="shared" si="175"/>
        <v>200604</v>
      </c>
      <c r="AF530" s="56">
        <f t="shared" si="176"/>
        <v>16</v>
      </c>
      <c r="AG530" s="58">
        <f t="shared" si="162"/>
        <v>0</v>
      </c>
      <c r="AH530" s="56">
        <f t="shared" si="177"/>
        <v>17</v>
      </c>
      <c r="AI530" s="53">
        <f t="shared" si="178"/>
        <v>0.20832653444444443</v>
      </c>
      <c r="AJ530" s="56">
        <f t="shared" si="179"/>
        <v>17.079999999999998</v>
      </c>
    </row>
    <row r="531" spans="1:36" x14ac:dyDescent="0.25">
      <c r="A531" s="50">
        <v>530</v>
      </c>
      <c r="B531" s="51">
        <v>38826</v>
      </c>
      <c r="C531" s="52" t="s">
        <v>6</v>
      </c>
      <c r="D531" s="50" t="s">
        <v>1224</v>
      </c>
      <c r="E531" s="50">
        <v>2.25</v>
      </c>
      <c r="F531" s="50">
        <v>0</v>
      </c>
      <c r="G531" s="50">
        <v>9</v>
      </c>
      <c r="H531" s="50">
        <v>50</v>
      </c>
      <c r="I531" s="53">
        <f t="shared" si="163"/>
        <v>6.828703703703704E-3</v>
      </c>
      <c r="J531" s="54">
        <f t="shared" si="164"/>
        <v>3.034979423868313E-3</v>
      </c>
      <c r="K531" s="50" t="s">
        <v>33</v>
      </c>
      <c r="L531" s="50" t="s">
        <v>380</v>
      </c>
      <c r="M531" s="55">
        <f t="shared" si="165"/>
        <v>13.728813559322044</v>
      </c>
      <c r="N531" s="50">
        <v>0</v>
      </c>
      <c r="S531" s="151">
        <f t="shared" si="166"/>
        <v>0.33991769547325107</v>
      </c>
      <c r="T531" s="151">
        <f t="shared" si="167"/>
        <v>0.16995884773662553</v>
      </c>
      <c r="V531" s="393">
        <f t="shared" si="180"/>
        <v>0</v>
      </c>
      <c r="W531" s="393">
        <f t="shared" si="181"/>
        <v>0</v>
      </c>
      <c r="X531" s="53">
        <f t="shared" si="168"/>
        <v>7.9516460905349792E-2</v>
      </c>
      <c r="Y531" s="53">
        <f t="shared" si="169"/>
        <v>0.1159056409053498</v>
      </c>
      <c r="Z531" s="53">
        <f t="shared" si="170"/>
        <v>3.9758230452674896E-2</v>
      </c>
      <c r="AA531" s="53">
        <f t="shared" si="171"/>
        <v>5.79528204526749E-2</v>
      </c>
      <c r="AB531" s="50">
        <f t="shared" si="172"/>
        <v>756</v>
      </c>
      <c r="AC531" s="50">
        <f t="shared" si="173"/>
        <v>2006</v>
      </c>
      <c r="AD531" s="50">
        <f t="shared" si="174"/>
        <v>4</v>
      </c>
      <c r="AE531" s="56">
        <f t="shared" si="175"/>
        <v>200604</v>
      </c>
      <c r="AF531" s="56">
        <f t="shared" si="176"/>
        <v>16</v>
      </c>
      <c r="AG531" s="58">
        <f t="shared" si="162"/>
        <v>1</v>
      </c>
      <c r="AH531" s="56">
        <f t="shared" si="177"/>
        <v>19</v>
      </c>
      <c r="AI531" s="53">
        <f t="shared" si="178"/>
        <v>9.7711050905349789E-2</v>
      </c>
      <c r="AJ531" s="56">
        <f t="shared" si="179"/>
        <v>2.25</v>
      </c>
    </row>
    <row r="532" spans="1:36" x14ac:dyDescent="0.25">
      <c r="A532" s="50">
        <v>531</v>
      </c>
      <c r="B532" s="51">
        <v>38826</v>
      </c>
      <c r="C532" s="52" t="s">
        <v>6</v>
      </c>
      <c r="D532" s="50" t="s">
        <v>1223</v>
      </c>
      <c r="E532" s="50">
        <v>3</v>
      </c>
      <c r="F532" s="50">
        <v>0</v>
      </c>
      <c r="G532" s="50">
        <v>28</v>
      </c>
      <c r="H532" s="50">
        <v>51</v>
      </c>
      <c r="I532" s="53">
        <f t="shared" si="163"/>
        <v>2.0034722222222221E-2</v>
      </c>
      <c r="J532" s="54">
        <f t="shared" si="164"/>
        <v>6.6782407407407407E-3</v>
      </c>
      <c r="K532" s="50" t="s">
        <v>555</v>
      </c>
      <c r="L532" s="50" t="s">
        <v>334</v>
      </c>
      <c r="M532" s="55">
        <f t="shared" si="165"/>
        <v>6.2391681109185493</v>
      </c>
      <c r="N532" s="50">
        <v>0</v>
      </c>
      <c r="S532" s="151">
        <f t="shared" si="166"/>
        <v>0.17496990740740739</v>
      </c>
      <c r="T532" s="151">
        <f t="shared" si="167"/>
        <v>8.7484953703703697E-2</v>
      </c>
      <c r="V532" s="393">
        <f t="shared" si="180"/>
        <v>0</v>
      </c>
      <c r="W532" s="393">
        <f t="shared" si="181"/>
        <v>0</v>
      </c>
      <c r="X532" s="53">
        <f t="shared" si="168"/>
        <v>0.17496990740740739</v>
      </c>
      <c r="Y532" s="53">
        <f t="shared" si="169"/>
        <v>0.21135908740740739</v>
      </c>
      <c r="Z532" s="53">
        <f t="shared" si="170"/>
        <v>8.7484953703703697E-2</v>
      </c>
      <c r="AA532" s="53">
        <f t="shared" si="171"/>
        <v>0.10567954370370369</v>
      </c>
      <c r="AB532" s="50">
        <f t="shared" si="172"/>
        <v>1373</v>
      </c>
      <c r="AC532" s="50">
        <f t="shared" si="173"/>
        <v>2006</v>
      </c>
      <c r="AD532" s="50">
        <f t="shared" si="174"/>
        <v>4</v>
      </c>
      <c r="AE532" s="56">
        <f t="shared" si="175"/>
        <v>200604</v>
      </c>
      <c r="AF532" s="56">
        <f t="shared" si="176"/>
        <v>16</v>
      </c>
      <c r="AG532" s="58">
        <f t="shared" si="162"/>
        <v>0</v>
      </c>
      <c r="AH532" s="56">
        <f t="shared" si="177"/>
        <v>19</v>
      </c>
      <c r="AI532" s="53">
        <f t="shared" si="178"/>
        <v>0.19316449740740738</v>
      </c>
      <c r="AJ532" s="56">
        <f t="shared" si="179"/>
        <v>12.809999999999999</v>
      </c>
    </row>
    <row r="533" spans="1:36" x14ac:dyDescent="0.25">
      <c r="A533" s="50">
        <v>532</v>
      </c>
      <c r="B533" s="51">
        <v>38827</v>
      </c>
      <c r="C533" s="52" t="s">
        <v>1</v>
      </c>
      <c r="D533" s="50" t="s">
        <v>1223</v>
      </c>
      <c r="E533" s="50">
        <v>3</v>
      </c>
      <c r="F533" s="50">
        <v>0</v>
      </c>
      <c r="G533" s="50">
        <v>28</v>
      </c>
      <c r="H533" s="50">
        <v>29</v>
      </c>
      <c r="I533" s="53">
        <f t="shared" si="163"/>
        <v>1.9780092592592592E-2</v>
      </c>
      <c r="J533" s="54">
        <f t="shared" si="164"/>
        <v>6.5933641975308641E-3</v>
      </c>
      <c r="K533" s="50" t="s">
        <v>555</v>
      </c>
      <c r="L533" s="50" t="s">
        <v>334</v>
      </c>
      <c r="M533" s="55">
        <f t="shared" si="165"/>
        <v>6.3194850789935684</v>
      </c>
      <c r="N533" s="50">
        <v>169</v>
      </c>
      <c r="R533" s="50" t="s">
        <v>168</v>
      </c>
      <c r="S533" s="151">
        <f t="shared" si="166"/>
        <v>0.17274614197530863</v>
      </c>
      <c r="T533" s="151">
        <f t="shared" si="167"/>
        <v>8.6373070987654316E-2</v>
      </c>
      <c r="V533" s="393">
        <f t="shared" si="180"/>
        <v>0</v>
      </c>
      <c r="W533" s="393">
        <f t="shared" si="181"/>
        <v>0</v>
      </c>
      <c r="X533" s="53">
        <f t="shared" si="168"/>
        <v>0.17274614197530863</v>
      </c>
      <c r="Y533" s="53">
        <f t="shared" si="169"/>
        <v>0.20913532197530862</v>
      </c>
      <c r="Z533" s="53">
        <f t="shared" si="170"/>
        <v>8.6373070987654316E-2</v>
      </c>
      <c r="AA533" s="53">
        <f t="shared" si="171"/>
        <v>0.10456766098765431</v>
      </c>
      <c r="AB533" s="50">
        <f t="shared" si="172"/>
        <v>1287</v>
      </c>
      <c r="AC533" s="50">
        <f t="shared" si="173"/>
        <v>2006</v>
      </c>
      <c r="AD533" s="50">
        <f t="shared" si="174"/>
        <v>4</v>
      </c>
      <c r="AE533" s="56">
        <f t="shared" si="175"/>
        <v>200604</v>
      </c>
      <c r="AF533" s="56">
        <f t="shared" si="176"/>
        <v>16</v>
      </c>
      <c r="AG533" s="58">
        <f t="shared" si="162"/>
        <v>0</v>
      </c>
      <c r="AH533" s="56">
        <f t="shared" si="177"/>
        <v>20</v>
      </c>
      <c r="AI533" s="53">
        <f t="shared" si="178"/>
        <v>0.19094073197530864</v>
      </c>
      <c r="AJ533" s="56">
        <f t="shared" si="179"/>
        <v>12.809999999999999</v>
      </c>
    </row>
    <row r="534" spans="1:36" x14ac:dyDescent="0.25">
      <c r="A534" s="50">
        <v>533</v>
      </c>
      <c r="B534" s="51">
        <v>38828</v>
      </c>
      <c r="C534" s="52" t="s">
        <v>2</v>
      </c>
      <c r="D534" s="50" t="s">
        <v>1223</v>
      </c>
      <c r="E534" s="50">
        <v>3.5</v>
      </c>
      <c r="F534" s="50">
        <v>0</v>
      </c>
      <c r="G534" s="50">
        <v>37</v>
      </c>
      <c r="H534" s="50">
        <v>35</v>
      </c>
      <c r="I534" s="53">
        <f t="shared" si="163"/>
        <v>2.6099537037037036E-2</v>
      </c>
      <c r="J534" s="54">
        <f t="shared" si="164"/>
        <v>7.4570105820105812E-3</v>
      </c>
      <c r="K534" s="50" t="s">
        <v>555</v>
      </c>
      <c r="L534" s="50" t="s">
        <v>130</v>
      </c>
      <c r="M534" s="55">
        <f t="shared" si="165"/>
        <v>5.587583148558763</v>
      </c>
      <c r="N534" s="50">
        <v>0</v>
      </c>
      <c r="R534" s="50" t="s">
        <v>169</v>
      </c>
      <c r="S534" s="151">
        <f t="shared" si="166"/>
        <v>0.19537367724867721</v>
      </c>
      <c r="T534" s="151">
        <f t="shared" si="167"/>
        <v>9.7686838624338607E-2</v>
      </c>
      <c r="V534" s="393">
        <f t="shared" si="180"/>
        <v>0</v>
      </c>
      <c r="W534" s="393">
        <f t="shared" si="181"/>
        <v>0</v>
      </c>
      <c r="X534" s="53">
        <f t="shared" si="168"/>
        <v>0.19537367724867721</v>
      </c>
      <c r="Y534" s="53">
        <f t="shared" si="169"/>
        <v>0.23176285724867721</v>
      </c>
      <c r="Z534" s="53">
        <f t="shared" si="170"/>
        <v>9.7686838624338607E-2</v>
      </c>
      <c r="AA534" s="53">
        <f t="shared" si="171"/>
        <v>0.1158814286243386</v>
      </c>
      <c r="AB534" s="50">
        <f t="shared" si="172"/>
        <v>2327</v>
      </c>
      <c r="AC534" s="50">
        <f t="shared" si="173"/>
        <v>2006</v>
      </c>
      <c r="AD534" s="50">
        <f t="shared" si="174"/>
        <v>4</v>
      </c>
      <c r="AE534" s="56">
        <f t="shared" si="175"/>
        <v>200604</v>
      </c>
      <c r="AF534" s="56">
        <f t="shared" si="176"/>
        <v>16</v>
      </c>
      <c r="AG534" s="58">
        <f t="shared" si="162"/>
        <v>0</v>
      </c>
      <c r="AH534" s="56">
        <f t="shared" si="177"/>
        <v>21</v>
      </c>
      <c r="AI534" s="53">
        <f t="shared" si="178"/>
        <v>0.21356826724867722</v>
      </c>
      <c r="AJ534" s="56">
        <f t="shared" si="179"/>
        <v>14.944999999999999</v>
      </c>
    </row>
    <row r="535" spans="1:36" x14ac:dyDescent="0.25">
      <c r="A535" s="50">
        <v>534</v>
      </c>
      <c r="B535" s="51">
        <v>38831</v>
      </c>
      <c r="C535" s="52" t="s">
        <v>3</v>
      </c>
      <c r="D535" s="50" t="s">
        <v>1224</v>
      </c>
      <c r="E535" s="50">
        <v>2.5</v>
      </c>
      <c r="F535" s="50">
        <v>0</v>
      </c>
      <c r="G535" s="50">
        <v>9</v>
      </c>
      <c r="H535" s="50">
        <v>50</v>
      </c>
      <c r="I535" s="53">
        <f t="shared" si="163"/>
        <v>6.828703703703704E-3</v>
      </c>
      <c r="J535" s="54">
        <f t="shared" si="164"/>
        <v>2.7314814814814814E-3</v>
      </c>
      <c r="K535" s="50" t="s">
        <v>33</v>
      </c>
      <c r="L535" s="50" t="s">
        <v>380</v>
      </c>
      <c r="M535" s="55">
        <f t="shared" si="165"/>
        <v>15.254237288135606</v>
      </c>
      <c r="N535" s="50">
        <v>0</v>
      </c>
      <c r="S535" s="151">
        <f t="shared" si="166"/>
        <v>0.30592592592592593</v>
      </c>
      <c r="T535" s="151">
        <f t="shared" si="167"/>
        <v>0.15296296296296297</v>
      </c>
      <c r="V535" s="393">
        <f t="shared" si="180"/>
        <v>0</v>
      </c>
      <c r="W535" s="393">
        <f t="shared" si="181"/>
        <v>0</v>
      </c>
      <c r="X535" s="53">
        <f t="shared" si="168"/>
        <v>7.1564814814814817E-2</v>
      </c>
      <c r="Y535" s="53">
        <f t="shared" si="169"/>
        <v>0.10795399481481481</v>
      </c>
      <c r="Z535" s="53">
        <f t="shared" si="170"/>
        <v>3.5782407407407409E-2</v>
      </c>
      <c r="AA535" s="53">
        <f t="shared" si="171"/>
        <v>5.3976997407407405E-2</v>
      </c>
      <c r="AB535" s="50">
        <f t="shared" si="172"/>
        <v>565</v>
      </c>
      <c r="AC535" s="50">
        <f t="shared" si="173"/>
        <v>2006</v>
      </c>
      <c r="AD535" s="50">
        <f t="shared" si="174"/>
        <v>4</v>
      </c>
      <c r="AE535" s="56">
        <f t="shared" si="175"/>
        <v>200604</v>
      </c>
      <c r="AF535" s="56">
        <f t="shared" si="176"/>
        <v>17</v>
      </c>
      <c r="AG535" s="58">
        <f t="shared" si="162"/>
        <v>2</v>
      </c>
      <c r="AH535" s="56">
        <f t="shared" si="177"/>
        <v>24</v>
      </c>
      <c r="AI535" s="53">
        <f t="shared" si="178"/>
        <v>8.9759404814814814E-2</v>
      </c>
      <c r="AJ535" s="56">
        <f t="shared" si="179"/>
        <v>2.5</v>
      </c>
    </row>
    <row r="536" spans="1:36" x14ac:dyDescent="0.25">
      <c r="A536" s="50">
        <v>535</v>
      </c>
      <c r="B536" s="51">
        <v>38831</v>
      </c>
      <c r="C536" s="52" t="s">
        <v>3</v>
      </c>
      <c r="D536" s="50" t="s">
        <v>1223</v>
      </c>
      <c r="E536" s="50">
        <v>3</v>
      </c>
      <c r="F536" s="50">
        <v>0</v>
      </c>
      <c r="G536" s="50">
        <v>29</v>
      </c>
      <c r="H536" s="50">
        <v>28</v>
      </c>
      <c r="I536" s="53">
        <f t="shared" si="163"/>
        <v>2.0462962962962964E-2</v>
      </c>
      <c r="J536" s="54">
        <f t="shared" si="164"/>
        <v>6.8209876543209877E-3</v>
      </c>
      <c r="K536" s="50" t="s">
        <v>555</v>
      </c>
      <c r="L536" s="50" t="s">
        <v>334</v>
      </c>
      <c r="M536" s="55">
        <f t="shared" si="165"/>
        <v>6.1085972850678782</v>
      </c>
      <c r="N536" s="50">
        <v>158</v>
      </c>
      <c r="R536" s="50" t="s">
        <v>170</v>
      </c>
      <c r="S536" s="151">
        <f t="shared" si="166"/>
        <v>0.17870987654320988</v>
      </c>
      <c r="T536" s="151">
        <f t="shared" si="167"/>
        <v>8.9354938271604942E-2</v>
      </c>
      <c r="V536" s="393">
        <f t="shared" si="180"/>
        <v>0</v>
      </c>
      <c r="W536" s="393">
        <f t="shared" si="181"/>
        <v>0</v>
      </c>
      <c r="X536" s="53">
        <f t="shared" si="168"/>
        <v>0.17870987654320988</v>
      </c>
      <c r="Y536" s="53">
        <f t="shared" si="169"/>
        <v>0.21509905654320985</v>
      </c>
      <c r="Z536" s="53">
        <f t="shared" si="170"/>
        <v>8.9354938271604942E-2</v>
      </c>
      <c r="AA536" s="53">
        <f t="shared" si="171"/>
        <v>0.10754952827160492</v>
      </c>
      <c r="AB536" s="50">
        <f t="shared" si="172"/>
        <v>1548</v>
      </c>
      <c r="AC536" s="50">
        <f t="shared" si="173"/>
        <v>2006</v>
      </c>
      <c r="AD536" s="50">
        <f t="shared" si="174"/>
        <v>4</v>
      </c>
      <c r="AE536" s="56">
        <f t="shared" si="175"/>
        <v>200604</v>
      </c>
      <c r="AF536" s="56">
        <f t="shared" si="176"/>
        <v>17</v>
      </c>
      <c r="AG536" s="58">
        <f t="shared" si="162"/>
        <v>0</v>
      </c>
      <c r="AH536" s="56">
        <f t="shared" si="177"/>
        <v>24</v>
      </c>
      <c r="AI536" s="53">
        <f t="shared" si="178"/>
        <v>0.19690446654320987</v>
      </c>
      <c r="AJ536" s="56">
        <f t="shared" si="179"/>
        <v>12.809999999999999</v>
      </c>
    </row>
    <row r="537" spans="1:36" x14ac:dyDescent="0.25">
      <c r="A537" s="50">
        <v>536</v>
      </c>
      <c r="B537" s="51">
        <v>38832</v>
      </c>
      <c r="C537" s="52" t="s">
        <v>4</v>
      </c>
      <c r="D537" s="50" t="s">
        <v>1223</v>
      </c>
      <c r="E537" s="50">
        <v>5</v>
      </c>
      <c r="F537" s="50">
        <v>0</v>
      </c>
      <c r="G537" s="50">
        <v>48</v>
      </c>
      <c r="H537" s="50">
        <v>41</v>
      </c>
      <c r="I537" s="53">
        <f t="shared" si="163"/>
        <v>3.380787037037037E-2</v>
      </c>
      <c r="J537" s="54">
        <f t="shared" si="164"/>
        <v>6.7615740740740744E-3</v>
      </c>
      <c r="K537" s="50" t="s">
        <v>555</v>
      </c>
      <c r="L537" s="50" t="s">
        <v>171</v>
      </c>
      <c r="M537" s="55">
        <f t="shared" si="165"/>
        <v>6.1622731941116102</v>
      </c>
      <c r="N537" s="50">
        <v>161</v>
      </c>
      <c r="R537" s="50" t="s">
        <v>172</v>
      </c>
      <c r="S537" s="151">
        <f t="shared" si="166"/>
        <v>0.17715324074074074</v>
      </c>
      <c r="T537" s="151">
        <f t="shared" si="167"/>
        <v>8.8576620370370368E-2</v>
      </c>
      <c r="V537" s="393">
        <f t="shared" si="180"/>
        <v>0</v>
      </c>
      <c r="W537" s="393">
        <f t="shared" si="181"/>
        <v>0</v>
      </c>
      <c r="X537" s="53">
        <f t="shared" si="168"/>
        <v>0.17715324074074074</v>
      </c>
      <c r="Y537" s="53">
        <f t="shared" si="169"/>
        <v>0.21354242074074076</v>
      </c>
      <c r="Z537" s="53">
        <f t="shared" si="170"/>
        <v>8.8576620370370368E-2</v>
      </c>
      <c r="AA537" s="53">
        <f t="shared" si="171"/>
        <v>0.10677121037037038</v>
      </c>
      <c r="AB537" s="50">
        <f t="shared" si="172"/>
        <v>1479</v>
      </c>
      <c r="AC537" s="50">
        <f t="shared" si="173"/>
        <v>2006</v>
      </c>
      <c r="AD537" s="50">
        <f t="shared" si="174"/>
        <v>4</v>
      </c>
      <c r="AE537" s="56">
        <f t="shared" si="175"/>
        <v>200604</v>
      </c>
      <c r="AF537" s="56">
        <f t="shared" si="176"/>
        <v>17</v>
      </c>
      <c r="AG537" s="58">
        <f t="shared" si="162"/>
        <v>0</v>
      </c>
      <c r="AH537" s="56">
        <f t="shared" si="177"/>
        <v>25</v>
      </c>
      <c r="AI537" s="53">
        <f t="shared" si="178"/>
        <v>0.19534783074074075</v>
      </c>
      <c r="AJ537" s="56">
        <f t="shared" si="179"/>
        <v>21.349999999999998</v>
      </c>
    </row>
    <row r="538" spans="1:36" x14ac:dyDescent="0.25">
      <c r="A538" s="50">
        <v>537</v>
      </c>
      <c r="B538" s="51">
        <v>38835</v>
      </c>
      <c r="C538" s="52" t="s">
        <v>2</v>
      </c>
      <c r="D538" s="50" t="s">
        <v>1223</v>
      </c>
      <c r="E538" s="50">
        <v>5</v>
      </c>
      <c r="F538" s="50">
        <v>0</v>
      </c>
      <c r="G538" s="50">
        <v>48</v>
      </c>
      <c r="H538" s="50">
        <v>37</v>
      </c>
      <c r="I538" s="53">
        <f t="shared" si="163"/>
        <v>3.3761574074074076E-2</v>
      </c>
      <c r="J538" s="54">
        <f t="shared" si="164"/>
        <v>6.7523148148148152E-3</v>
      </c>
      <c r="K538" s="50" t="s">
        <v>555</v>
      </c>
      <c r="L538" s="50" t="s">
        <v>171</v>
      </c>
      <c r="M538" s="55">
        <f t="shared" si="165"/>
        <v>6.1707233459033297</v>
      </c>
      <c r="N538" s="50">
        <v>0</v>
      </c>
      <c r="R538" s="50" t="s">
        <v>173</v>
      </c>
      <c r="S538" s="151">
        <f t="shared" si="166"/>
        <v>0.17691064814814816</v>
      </c>
      <c r="T538" s="151">
        <f t="shared" si="167"/>
        <v>8.8455324074074082E-2</v>
      </c>
      <c r="V538" s="393">
        <f t="shared" si="180"/>
        <v>0</v>
      </c>
      <c r="W538" s="393">
        <f t="shared" si="181"/>
        <v>0</v>
      </c>
      <c r="X538" s="53">
        <f t="shared" si="168"/>
        <v>0.17691064814814816</v>
      </c>
      <c r="Y538" s="53">
        <f t="shared" si="169"/>
        <v>0.21329982814814816</v>
      </c>
      <c r="Z538" s="53">
        <f t="shared" si="170"/>
        <v>8.8455324074074082E-2</v>
      </c>
      <c r="AA538" s="53">
        <f t="shared" si="171"/>
        <v>0.10664991407407408</v>
      </c>
      <c r="AB538" s="50">
        <f t="shared" si="172"/>
        <v>1463</v>
      </c>
      <c r="AC538" s="50">
        <f t="shared" si="173"/>
        <v>2006</v>
      </c>
      <c r="AD538" s="50">
        <f t="shared" si="174"/>
        <v>4</v>
      </c>
      <c r="AE538" s="56">
        <f t="shared" si="175"/>
        <v>200604</v>
      </c>
      <c r="AF538" s="56">
        <f t="shared" si="176"/>
        <v>17</v>
      </c>
      <c r="AG538" s="58">
        <f t="shared" si="162"/>
        <v>2</v>
      </c>
      <c r="AH538" s="56">
        <f t="shared" si="177"/>
        <v>28</v>
      </c>
      <c r="AI538" s="53">
        <f t="shared" si="178"/>
        <v>0.19510523814814817</v>
      </c>
      <c r="AJ538" s="56">
        <f t="shared" si="179"/>
        <v>21.349999999999998</v>
      </c>
    </row>
    <row r="539" spans="1:36" x14ac:dyDescent="0.25">
      <c r="A539" s="50">
        <v>538</v>
      </c>
      <c r="B539" s="51">
        <v>38837</v>
      </c>
      <c r="C539" s="52" t="s">
        <v>0</v>
      </c>
      <c r="D539" s="50" t="s">
        <v>1224</v>
      </c>
      <c r="E539" s="50">
        <v>25</v>
      </c>
      <c r="F539" s="50">
        <v>1</v>
      </c>
      <c r="G539" s="50">
        <v>41</v>
      </c>
      <c r="H539" s="50">
        <v>25</v>
      </c>
      <c r="I539" s="53">
        <f t="shared" si="163"/>
        <v>7.0428240740740736E-2</v>
      </c>
      <c r="J539" s="54">
        <f t="shared" si="164"/>
        <v>2.8171296296296295E-3</v>
      </c>
      <c r="K539" s="50" t="s">
        <v>33</v>
      </c>
      <c r="L539" s="50" t="s">
        <v>41</v>
      </c>
      <c r="M539" s="55">
        <f t="shared" si="165"/>
        <v>14.790468364831565</v>
      </c>
      <c r="N539" s="50">
        <v>0</v>
      </c>
      <c r="R539" s="50" t="s">
        <v>174</v>
      </c>
      <c r="S539" s="151">
        <f t="shared" si="166"/>
        <v>0.31551851851851853</v>
      </c>
      <c r="T539" s="151">
        <f t="shared" si="167"/>
        <v>0.15775925925925927</v>
      </c>
      <c r="V539" s="393">
        <f t="shared" si="180"/>
        <v>0</v>
      </c>
      <c r="W539" s="393">
        <f t="shared" si="181"/>
        <v>0</v>
      </c>
      <c r="X539" s="53">
        <f t="shared" si="168"/>
        <v>7.3808796296296289E-2</v>
      </c>
      <c r="Y539" s="53">
        <f t="shared" si="169"/>
        <v>0.1101979762962963</v>
      </c>
      <c r="Z539" s="53">
        <f t="shared" si="170"/>
        <v>3.6904398148148145E-2</v>
      </c>
      <c r="AA539" s="53">
        <f t="shared" si="171"/>
        <v>5.5098988148148148E-2</v>
      </c>
      <c r="AB539" s="50">
        <f t="shared" si="172"/>
        <v>642</v>
      </c>
      <c r="AC539" s="50">
        <f t="shared" si="173"/>
        <v>2006</v>
      </c>
      <c r="AD539" s="50">
        <f t="shared" si="174"/>
        <v>4</v>
      </c>
      <c r="AE539" s="56">
        <f t="shared" si="175"/>
        <v>200604</v>
      </c>
      <c r="AF539" s="56">
        <f t="shared" si="176"/>
        <v>18</v>
      </c>
      <c r="AG539" s="58">
        <f t="shared" si="162"/>
        <v>1</v>
      </c>
      <c r="AH539" s="56">
        <f t="shared" si="177"/>
        <v>30</v>
      </c>
      <c r="AI539" s="53">
        <f t="shared" si="178"/>
        <v>9.2003386296296286E-2</v>
      </c>
      <c r="AJ539" s="56">
        <f t="shared" si="179"/>
        <v>25</v>
      </c>
    </row>
    <row r="540" spans="1:36" x14ac:dyDescent="0.25">
      <c r="A540" s="50">
        <v>539</v>
      </c>
      <c r="B540" s="51">
        <v>38838</v>
      </c>
      <c r="C540" s="52" t="s">
        <v>3</v>
      </c>
      <c r="D540" s="50" t="s">
        <v>1224</v>
      </c>
      <c r="E540" s="50">
        <v>2</v>
      </c>
      <c r="F540" s="50">
        <v>0</v>
      </c>
      <c r="G540" s="50">
        <v>8</v>
      </c>
      <c r="H540" s="50">
        <v>0</v>
      </c>
      <c r="I540" s="53">
        <f t="shared" si="163"/>
        <v>5.5555555555555558E-3</v>
      </c>
      <c r="J540" s="54">
        <f t="shared" si="164"/>
        <v>2.7777777777777779E-3</v>
      </c>
      <c r="K540" s="50" t="s">
        <v>324</v>
      </c>
      <c r="L540" s="50" t="s">
        <v>82</v>
      </c>
      <c r="M540" s="55">
        <f t="shared" si="165"/>
        <v>15.000000000000011</v>
      </c>
      <c r="N540" s="50">
        <v>0</v>
      </c>
      <c r="R540" s="50" t="s">
        <v>175</v>
      </c>
      <c r="S540" s="151">
        <f t="shared" si="166"/>
        <v>0.31111111111111112</v>
      </c>
      <c r="T540" s="151">
        <f t="shared" si="167"/>
        <v>0.15555555555555556</v>
      </c>
      <c r="V540" s="393">
        <f t="shared" si="180"/>
        <v>0</v>
      </c>
      <c r="W540" s="393">
        <f t="shared" si="181"/>
        <v>0</v>
      </c>
      <c r="X540" s="53">
        <f t="shared" si="168"/>
        <v>7.2777777777777775E-2</v>
      </c>
      <c r="Y540" s="53">
        <f t="shared" si="169"/>
        <v>0.10916695777777777</v>
      </c>
      <c r="Z540" s="53">
        <f t="shared" si="170"/>
        <v>3.6388888888888887E-2</v>
      </c>
      <c r="AA540" s="53">
        <f t="shared" si="171"/>
        <v>5.4583478888888884E-2</v>
      </c>
      <c r="AB540" s="50">
        <f t="shared" si="172"/>
        <v>607</v>
      </c>
      <c r="AC540" s="50">
        <f t="shared" si="173"/>
        <v>2006</v>
      </c>
      <c r="AD540" s="50">
        <f t="shared" si="174"/>
        <v>5</v>
      </c>
      <c r="AE540" s="56">
        <f t="shared" si="175"/>
        <v>200605</v>
      </c>
      <c r="AF540" s="56">
        <f t="shared" si="176"/>
        <v>18</v>
      </c>
      <c r="AG540" s="58">
        <f t="shared" si="162"/>
        <v>0</v>
      </c>
      <c r="AH540" s="56">
        <f t="shared" si="177"/>
        <v>1</v>
      </c>
      <c r="AI540" s="53">
        <f t="shared" si="178"/>
        <v>9.0972367777777771E-2</v>
      </c>
      <c r="AJ540" s="56">
        <f t="shared" si="179"/>
        <v>2</v>
      </c>
    </row>
    <row r="541" spans="1:36" x14ac:dyDescent="0.25">
      <c r="A541" s="50">
        <v>540</v>
      </c>
      <c r="B541" s="51">
        <v>38838</v>
      </c>
      <c r="C541" s="52" t="s">
        <v>3</v>
      </c>
      <c r="D541" s="50" t="s">
        <v>1223</v>
      </c>
      <c r="E541" s="50">
        <v>3.5</v>
      </c>
      <c r="F541" s="50">
        <v>0</v>
      </c>
      <c r="G541" s="50">
        <v>36</v>
      </c>
      <c r="H541" s="50">
        <v>40</v>
      </c>
      <c r="I541" s="53">
        <f t="shared" si="163"/>
        <v>2.5462962962962962E-2</v>
      </c>
      <c r="J541" s="54">
        <f t="shared" si="164"/>
        <v>7.2751322751322747E-3</v>
      </c>
      <c r="K541" s="50" t="s">
        <v>555</v>
      </c>
      <c r="L541" s="50" t="s">
        <v>130</v>
      </c>
      <c r="M541" s="55">
        <f t="shared" si="165"/>
        <v>5.727272727272732</v>
      </c>
      <c r="N541" s="50">
        <v>143</v>
      </c>
      <c r="R541" s="50" t="s">
        <v>176</v>
      </c>
      <c r="S541" s="151">
        <f t="shared" si="166"/>
        <v>0.19060846560846559</v>
      </c>
      <c r="T541" s="151">
        <f t="shared" si="167"/>
        <v>9.5304232804232794E-2</v>
      </c>
      <c r="V541" s="393">
        <f t="shared" si="180"/>
        <v>0</v>
      </c>
      <c r="W541" s="393">
        <f t="shared" si="181"/>
        <v>0</v>
      </c>
      <c r="X541" s="53">
        <f t="shared" si="168"/>
        <v>0.19060846560846559</v>
      </c>
      <c r="Y541" s="53">
        <f t="shared" si="169"/>
        <v>0.22699764560846561</v>
      </c>
      <c r="Z541" s="53">
        <f t="shared" si="170"/>
        <v>9.5304232804232794E-2</v>
      </c>
      <c r="AA541" s="53">
        <f t="shared" si="171"/>
        <v>0.1134988228042328</v>
      </c>
      <c r="AB541" s="50">
        <f t="shared" si="172"/>
        <v>2134</v>
      </c>
      <c r="AC541" s="50">
        <f t="shared" si="173"/>
        <v>2006</v>
      </c>
      <c r="AD541" s="50">
        <f t="shared" si="174"/>
        <v>5</v>
      </c>
      <c r="AE541" s="56">
        <f t="shared" si="175"/>
        <v>200605</v>
      </c>
      <c r="AF541" s="56">
        <f t="shared" si="176"/>
        <v>18</v>
      </c>
      <c r="AG541" s="58">
        <f t="shared" si="162"/>
        <v>0</v>
      </c>
      <c r="AH541" s="56">
        <f t="shared" si="177"/>
        <v>1</v>
      </c>
      <c r="AI541" s="53">
        <f t="shared" si="178"/>
        <v>0.2088030556084656</v>
      </c>
      <c r="AJ541" s="56">
        <f t="shared" si="179"/>
        <v>14.944999999999999</v>
      </c>
    </row>
    <row r="542" spans="1:36" x14ac:dyDescent="0.25">
      <c r="A542" s="50">
        <v>541</v>
      </c>
      <c r="B542" s="51">
        <v>38839</v>
      </c>
      <c r="C542" s="52" t="s">
        <v>4</v>
      </c>
      <c r="D542" s="50" t="s">
        <v>1223</v>
      </c>
      <c r="E542" s="50">
        <v>5</v>
      </c>
      <c r="F542" s="50">
        <v>0</v>
      </c>
      <c r="G542" s="50">
        <v>52</v>
      </c>
      <c r="H542" s="50">
        <v>38</v>
      </c>
      <c r="I542" s="53">
        <f t="shared" si="163"/>
        <v>3.6550925925925924E-2</v>
      </c>
      <c r="J542" s="54">
        <f t="shared" si="164"/>
        <v>7.3101851851851852E-3</v>
      </c>
      <c r="K542" s="50" t="s">
        <v>555</v>
      </c>
      <c r="L542" s="50" t="s">
        <v>171</v>
      </c>
      <c r="M542" s="55">
        <f t="shared" si="165"/>
        <v>5.6998100063331263</v>
      </c>
      <c r="N542" s="50">
        <v>150</v>
      </c>
      <c r="R542" s="50" t="s">
        <v>177</v>
      </c>
      <c r="S542" s="151">
        <f t="shared" si="166"/>
        <v>0.19152685185185184</v>
      </c>
      <c r="T542" s="151">
        <f t="shared" si="167"/>
        <v>9.5763425925925919E-2</v>
      </c>
      <c r="V542" s="393">
        <f t="shared" si="180"/>
        <v>0</v>
      </c>
      <c r="W542" s="393">
        <f t="shared" si="181"/>
        <v>0</v>
      </c>
      <c r="X542" s="53">
        <f t="shared" si="168"/>
        <v>0.19152685185185184</v>
      </c>
      <c r="Y542" s="53">
        <f t="shared" si="169"/>
        <v>0.22791603185185186</v>
      </c>
      <c r="Z542" s="53">
        <f t="shared" si="170"/>
        <v>9.5763425925925919E-2</v>
      </c>
      <c r="AA542" s="53">
        <f t="shared" si="171"/>
        <v>0.11395801592592593</v>
      </c>
      <c r="AB542" s="50">
        <f t="shared" si="172"/>
        <v>2179</v>
      </c>
      <c r="AC542" s="50">
        <f t="shared" si="173"/>
        <v>2006</v>
      </c>
      <c r="AD542" s="50">
        <f t="shared" si="174"/>
        <v>5</v>
      </c>
      <c r="AE542" s="56">
        <f t="shared" si="175"/>
        <v>200605</v>
      </c>
      <c r="AF542" s="56">
        <f t="shared" si="176"/>
        <v>18</v>
      </c>
      <c r="AG542" s="58">
        <f t="shared" si="162"/>
        <v>0</v>
      </c>
      <c r="AH542" s="56">
        <f t="shared" si="177"/>
        <v>2</v>
      </c>
      <c r="AI542" s="53">
        <f t="shared" si="178"/>
        <v>0.20972144185185185</v>
      </c>
      <c r="AJ542" s="56">
        <f t="shared" si="179"/>
        <v>21.349999999999998</v>
      </c>
    </row>
    <row r="543" spans="1:36" x14ac:dyDescent="0.25">
      <c r="A543" s="50">
        <v>542</v>
      </c>
      <c r="B543" s="51">
        <v>38840</v>
      </c>
      <c r="C543" s="52" t="s">
        <v>6</v>
      </c>
      <c r="D543" s="50" t="s">
        <v>1223</v>
      </c>
      <c r="E543" s="50">
        <v>3</v>
      </c>
      <c r="F543" s="50">
        <v>0</v>
      </c>
      <c r="G543" s="50">
        <v>30</v>
      </c>
      <c r="H543" s="50">
        <v>32</v>
      </c>
      <c r="I543" s="53">
        <f t="shared" si="163"/>
        <v>2.1203703703703707E-2</v>
      </c>
      <c r="J543" s="54">
        <f t="shared" si="164"/>
        <v>7.0679012345679021E-3</v>
      </c>
      <c r="K543" s="50" t="s">
        <v>555</v>
      </c>
      <c r="L543" s="50" t="s">
        <v>334</v>
      </c>
      <c r="M543" s="55">
        <f t="shared" si="165"/>
        <v>5.8951965065502225</v>
      </c>
      <c r="N543" s="50">
        <v>0</v>
      </c>
      <c r="S543" s="151">
        <f t="shared" si="166"/>
        <v>0.18517901234567902</v>
      </c>
      <c r="T543" s="151">
        <f t="shared" si="167"/>
        <v>9.2589506172839509E-2</v>
      </c>
      <c r="V543" s="393">
        <f t="shared" si="180"/>
        <v>0</v>
      </c>
      <c r="W543" s="393">
        <f t="shared" si="181"/>
        <v>0</v>
      </c>
      <c r="X543" s="53">
        <f t="shared" si="168"/>
        <v>0.18517901234567902</v>
      </c>
      <c r="Y543" s="53">
        <f t="shared" si="169"/>
        <v>0.22156819234567901</v>
      </c>
      <c r="Z543" s="53">
        <f t="shared" si="170"/>
        <v>9.2589506172839509E-2</v>
      </c>
      <c r="AA543" s="53">
        <f t="shared" si="171"/>
        <v>0.11078409617283951</v>
      </c>
      <c r="AB543" s="50">
        <f t="shared" si="172"/>
        <v>1871</v>
      </c>
      <c r="AC543" s="50">
        <f t="shared" si="173"/>
        <v>2006</v>
      </c>
      <c r="AD543" s="50">
        <f t="shared" si="174"/>
        <v>5</v>
      </c>
      <c r="AE543" s="56">
        <f t="shared" si="175"/>
        <v>200605</v>
      </c>
      <c r="AF543" s="56">
        <f t="shared" si="176"/>
        <v>18</v>
      </c>
      <c r="AG543" s="58">
        <f t="shared" si="162"/>
        <v>0</v>
      </c>
      <c r="AH543" s="56">
        <f t="shared" si="177"/>
        <v>3</v>
      </c>
      <c r="AI543" s="53">
        <f t="shared" si="178"/>
        <v>0.20337360234567903</v>
      </c>
      <c r="AJ543" s="56">
        <f t="shared" si="179"/>
        <v>12.809999999999999</v>
      </c>
    </row>
    <row r="544" spans="1:36" x14ac:dyDescent="0.25">
      <c r="A544" s="50">
        <v>543</v>
      </c>
      <c r="B544" s="51">
        <v>38842</v>
      </c>
      <c r="C544" s="52" t="s">
        <v>2</v>
      </c>
      <c r="D544" s="50" t="s">
        <v>1223</v>
      </c>
      <c r="E544" s="50">
        <v>3</v>
      </c>
      <c r="F544" s="50">
        <v>0</v>
      </c>
      <c r="G544" s="50">
        <v>31</v>
      </c>
      <c r="H544" s="50">
        <v>6</v>
      </c>
      <c r="I544" s="53">
        <f t="shared" si="163"/>
        <v>2.1597222222222223E-2</v>
      </c>
      <c r="J544" s="54">
        <f t="shared" si="164"/>
        <v>7.1990740740740739E-3</v>
      </c>
      <c r="K544" s="50" t="s">
        <v>555</v>
      </c>
      <c r="L544" s="50" t="s">
        <v>334</v>
      </c>
      <c r="M544" s="55">
        <f t="shared" si="165"/>
        <v>5.7877813504823195</v>
      </c>
      <c r="N544" s="50">
        <v>160</v>
      </c>
      <c r="R544" s="50" t="s">
        <v>178</v>
      </c>
      <c r="S544" s="151">
        <f t="shared" si="166"/>
        <v>0.18861574074074072</v>
      </c>
      <c r="T544" s="151">
        <f t="shared" si="167"/>
        <v>9.4307870370370361E-2</v>
      </c>
      <c r="V544" s="393">
        <f t="shared" si="180"/>
        <v>0</v>
      </c>
      <c r="W544" s="393">
        <f t="shared" si="181"/>
        <v>0</v>
      </c>
      <c r="X544" s="53">
        <f t="shared" si="168"/>
        <v>0.18861574074074072</v>
      </c>
      <c r="Y544" s="53">
        <f t="shared" si="169"/>
        <v>0.22500492074074072</v>
      </c>
      <c r="Z544" s="53">
        <f t="shared" si="170"/>
        <v>9.4307870370370361E-2</v>
      </c>
      <c r="AA544" s="53">
        <f t="shared" si="171"/>
        <v>0.11250246037037036</v>
      </c>
      <c r="AB544" s="50">
        <f t="shared" si="172"/>
        <v>2042</v>
      </c>
      <c r="AC544" s="50">
        <f t="shared" si="173"/>
        <v>2006</v>
      </c>
      <c r="AD544" s="50">
        <f t="shared" si="174"/>
        <v>5</v>
      </c>
      <c r="AE544" s="56">
        <f t="shared" si="175"/>
        <v>200605</v>
      </c>
      <c r="AF544" s="56">
        <f t="shared" si="176"/>
        <v>18</v>
      </c>
      <c r="AG544" s="58">
        <f t="shared" si="162"/>
        <v>1</v>
      </c>
      <c r="AH544" s="56">
        <f t="shared" si="177"/>
        <v>5</v>
      </c>
      <c r="AI544" s="53">
        <f t="shared" si="178"/>
        <v>0.20681033074074073</v>
      </c>
      <c r="AJ544" s="56">
        <f t="shared" si="179"/>
        <v>12.809999999999999</v>
      </c>
    </row>
    <row r="545" spans="1:36" x14ac:dyDescent="0.25">
      <c r="A545" s="50">
        <v>544</v>
      </c>
      <c r="B545" s="51">
        <v>38845</v>
      </c>
      <c r="C545" s="52" t="s">
        <v>3</v>
      </c>
      <c r="D545" s="50" t="s">
        <v>1224</v>
      </c>
      <c r="E545" s="50">
        <v>4.5</v>
      </c>
      <c r="F545" s="50">
        <v>0</v>
      </c>
      <c r="G545" s="50">
        <v>24</v>
      </c>
      <c r="H545" s="50">
        <v>29</v>
      </c>
      <c r="I545" s="53">
        <f t="shared" si="163"/>
        <v>1.7002314814814814E-2</v>
      </c>
      <c r="J545" s="54">
        <f t="shared" si="164"/>
        <v>3.7782921810699584E-3</v>
      </c>
      <c r="K545" s="50" t="s">
        <v>324</v>
      </c>
      <c r="L545" s="50" t="s">
        <v>378</v>
      </c>
      <c r="M545" s="55">
        <f t="shared" si="165"/>
        <v>11.027910142954401</v>
      </c>
      <c r="N545" s="50">
        <v>138</v>
      </c>
      <c r="S545" s="151">
        <f t="shared" si="166"/>
        <v>0.42316872427983532</v>
      </c>
      <c r="T545" s="151">
        <f t="shared" si="167"/>
        <v>0.21158436213991766</v>
      </c>
      <c r="V545" s="393">
        <f t="shared" si="180"/>
        <v>0</v>
      </c>
      <c r="W545" s="393">
        <f t="shared" si="181"/>
        <v>0</v>
      </c>
      <c r="X545" s="53">
        <f t="shared" si="168"/>
        <v>9.8991255144032911E-2</v>
      </c>
      <c r="Y545" s="53">
        <f t="shared" si="169"/>
        <v>0.13538043514403292</v>
      </c>
      <c r="Z545" s="53">
        <f t="shared" si="170"/>
        <v>4.9495627572016455E-2</v>
      </c>
      <c r="AA545" s="53">
        <f t="shared" si="171"/>
        <v>6.7690217572016459E-2</v>
      </c>
      <c r="AB545" s="50">
        <f t="shared" si="172"/>
        <v>916</v>
      </c>
      <c r="AC545" s="50">
        <f t="shared" si="173"/>
        <v>2006</v>
      </c>
      <c r="AD545" s="50">
        <f t="shared" si="174"/>
        <v>5</v>
      </c>
      <c r="AE545" s="56">
        <f t="shared" si="175"/>
        <v>200605</v>
      </c>
      <c r="AF545" s="56">
        <f t="shared" si="176"/>
        <v>19</v>
      </c>
      <c r="AG545" s="58">
        <f t="shared" ref="AG545:AG583" si="182">IF(ISBLANK(B545)," ",MAX(B545-B544-1,0))</f>
        <v>2</v>
      </c>
      <c r="AH545" s="56">
        <f t="shared" si="177"/>
        <v>8</v>
      </c>
      <c r="AI545" s="53">
        <f t="shared" si="178"/>
        <v>0.11718584514403291</v>
      </c>
      <c r="AJ545" s="56">
        <f t="shared" si="179"/>
        <v>4.5</v>
      </c>
    </row>
    <row r="546" spans="1:36" x14ac:dyDescent="0.25">
      <c r="A546" s="50">
        <v>545</v>
      </c>
      <c r="B546" s="51">
        <v>38845</v>
      </c>
      <c r="C546" s="52" t="s">
        <v>3</v>
      </c>
      <c r="D546" s="50" t="s">
        <v>1223</v>
      </c>
      <c r="E546" s="50">
        <v>3</v>
      </c>
      <c r="F546" s="50">
        <v>0</v>
      </c>
      <c r="G546" s="50">
        <v>32</v>
      </c>
      <c r="H546" s="50">
        <v>16</v>
      </c>
      <c r="I546" s="53">
        <f t="shared" si="163"/>
        <v>2.2407407407407407E-2</v>
      </c>
      <c r="J546" s="54">
        <f t="shared" si="164"/>
        <v>7.4691358024691354E-3</v>
      </c>
      <c r="K546" s="50" t="s">
        <v>555</v>
      </c>
      <c r="L546" s="50" t="s">
        <v>334</v>
      </c>
      <c r="M546" s="55">
        <f t="shared" si="165"/>
        <v>5.5785123966942196</v>
      </c>
      <c r="N546" s="50">
        <v>152</v>
      </c>
      <c r="R546" s="50" t="s">
        <v>179</v>
      </c>
      <c r="S546" s="151">
        <f t="shared" si="166"/>
        <v>0.19569135802469134</v>
      </c>
      <c r="T546" s="151">
        <f t="shared" si="167"/>
        <v>9.7845679012345671E-2</v>
      </c>
      <c r="V546" s="393">
        <f t="shared" si="180"/>
        <v>0</v>
      </c>
      <c r="W546" s="393">
        <f t="shared" si="181"/>
        <v>0</v>
      </c>
      <c r="X546" s="53">
        <f t="shared" si="168"/>
        <v>0.19569135802469134</v>
      </c>
      <c r="Y546" s="53">
        <f t="shared" si="169"/>
        <v>0.23208053802469134</v>
      </c>
      <c r="Z546" s="53">
        <f t="shared" si="170"/>
        <v>9.7845679012345671E-2</v>
      </c>
      <c r="AA546" s="53">
        <f t="shared" si="171"/>
        <v>0.11604026901234567</v>
      </c>
      <c r="AB546" s="50">
        <f t="shared" si="172"/>
        <v>2342</v>
      </c>
      <c r="AC546" s="50">
        <f t="shared" si="173"/>
        <v>2006</v>
      </c>
      <c r="AD546" s="50">
        <f t="shared" si="174"/>
        <v>5</v>
      </c>
      <c r="AE546" s="56">
        <f t="shared" si="175"/>
        <v>200605</v>
      </c>
      <c r="AF546" s="56">
        <f t="shared" si="176"/>
        <v>19</v>
      </c>
      <c r="AG546" s="58">
        <f t="shared" si="182"/>
        <v>0</v>
      </c>
      <c r="AH546" s="56">
        <f t="shared" si="177"/>
        <v>8</v>
      </c>
      <c r="AI546" s="53">
        <f t="shared" si="178"/>
        <v>0.21388594802469135</v>
      </c>
      <c r="AJ546" s="56">
        <f t="shared" si="179"/>
        <v>12.809999999999999</v>
      </c>
    </row>
    <row r="547" spans="1:36" x14ac:dyDescent="0.25">
      <c r="A547" s="50">
        <v>546</v>
      </c>
      <c r="B547" s="51">
        <v>38846</v>
      </c>
      <c r="C547" s="52" t="s">
        <v>4</v>
      </c>
      <c r="D547" s="50" t="s">
        <v>1223</v>
      </c>
      <c r="E547" s="50">
        <v>4</v>
      </c>
      <c r="F547" s="50">
        <v>0</v>
      </c>
      <c r="G547" s="50">
        <v>42</v>
      </c>
      <c r="H547" s="50">
        <v>16</v>
      </c>
      <c r="I547" s="53">
        <f t="shared" si="163"/>
        <v>2.9351851851851851E-2</v>
      </c>
      <c r="J547" s="54">
        <f t="shared" si="164"/>
        <v>7.3379629629629628E-3</v>
      </c>
      <c r="K547" s="50" t="s">
        <v>555</v>
      </c>
      <c r="L547" s="50" t="s">
        <v>143</v>
      </c>
      <c r="M547" s="55">
        <f t="shared" si="165"/>
        <v>5.6782334384858091</v>
      </c>
      <c r="N547" s="50">
        <v>0</v>
      </c>
      <c r="S547" s="151">
        <f t="shared" si="166"/>
        <v>0.19225462962962961</v>
      </c>
      <c r="T547" s="151">
        <f t="shared" si="167"/>
        <v>9.6127314814814804E-2</v>
      </c>
      <c r="V547" s="393">
        <f t="shared" si="180"/>
        <v>0</v>
      </c>
      <c r="W547" s="393">
        <f t="shared" si="181"/>
        <v>0</v>
      </c>
      <c r="X547" s="53">
        <f t="shared" si="168"/>
        <v>0.19225462962962961</v>
      </c>
      <c r="Y547" s="53">
        <f t="shared" si="169"/>
        <v>0.22864380962962963</v>
      </c>
      <c r="Z547" s="53">
        <f t="shared" si="170"/>
        <v>9.6127314814814804E-2</v>
      </c>
      <c r="AA547" s="53">
        <f t="shared" si="171"/>
        <v>0.11432190481481481</v>
      </c>
      <c r="AB547" s="50">
        <f t="shared" si="172"/>
        <v>2207</v>
      </c>
      <c r="AC547" s="50">
        <f t="shared" si="173"/>
        <v>2006</v>
      </c>
      <c r="AD547" s="50">
        <f t="shared" si="174"/>
        <v>5</v>
      </c>
      <c r="AE547" s="56">
        <f t="shared" si="175"/>
        <v>200605</v>
      </c>
      <c r="AF547" s="56">
        <f t="shared" si="176"/>
        <v>19</v>
      </c>
      <c r="AG547" s="58">
        <f t="shared" si="182"/>
        <v>0</v>
      </c>
      <c r="AH547" s="56">
        <f t="shared" si="177"/>
        <v>9</v>
      </c>
      <c r="AI547" s="53">
        <f t="shared" si="178"/>
        <v>0.21044921962962962</v>
      </c>
      <c r="AJ547" s="56">
        <f t="shared" si="179"/>
        <v>17.079999999999998</v>
      </c>
    </row>
    <row r="548" spans="1:36" x14ac:dyDescent="0.25">
      <c r="A548" s="50">
        <v>547</v>
      </c>
      <c r="B548" s="51">
        <v>38847</v>
      </c>
      <c r="C548" s="52" t="s">
        <v>6</v>
      </c>
      <c r="D548" s="50" t="s">
        <v>1223</v>
      </c>
      <c r="E548" s="50">
        <v>5</v>
      </c>
      <c r="F548" s="50">
        <v>0</v>
      </c>
      <c r="G548" s="50">
        <v>48</v>
      </c>
      <c r="H548" s="50">
        <v>43</v>
      </c>
      <c r="I548" s="53">
        <f t="shared" si="163"/>
        <v>3.3831018518518517E-2</v>
      </c>
      <c r="J548" s="54">
        <f t="shared" si="164"/>
        <v>6.7662037037037031E-3</v>
      </c>
      <c r="K548" s="50" t="s">
        <v>555</v>
      </c>
      <c r="L548" s="50" t="s">
        <v>171</v>
      </c>
      <c r="M548" s="55">
        <f t="shared" si="165"/>
        <v>6.1580567909681889</v>
      </c>
      <c r="N548" s="50">
        <v>160</v>
      </c>
      <c r="R548" s="50" t="s">
        <v>180</v>
      </c>
      <c r="S548" s="151">
        <f t="shared" si="166"/>
        <v>0.17727453703703702</v>
      </c>
      <c r="T548" s="151">
        <f t="shared" si="167"/>
        <v>8.8637268518518511E-2</v>
      </c>
      <c r="V548" s="393">
        <f t="shared" si="180"/>
        <v>0</v>
      </c>
      <c r="W548" s="393">
        <f t="shared" si="181"/>
        <v>0</v>
      </c>
      <c r="X548" s="53">
        <f t="shared" si="168"/>
        <v>0.17727453703703702</v>
      </c>
      <c r="Y548" s="53">
        <f t="shared" si="169"/>
        <v>0.21366371703703702</v>
      </c>
      <c r="Z548" s="53">
        <f t="shared" si="170"/>
        <v>8.8637268518518511E-2</v>
      </c>
      <c r="AA548" s="53">
        <f t="shared" si="171"/>
        <v>0.10683185851851851</v>
      </c>
      <c r="AB548" s="50">
        <f t="shared" si="172"/>
        <v>1484</v>
      </c>
      <c r="AC548" s="50">
        <f t="shared" si="173"/>
        <v>2006</v>
      </c>
      <c r="AD548" s="50">
        <f t="shared" si="174"/>
        <v>5</v>
      </c>
      <c r="AE548" s="56">
        <f t="shared" si="175"/>
        <v>200605</v>
      </c>
      <c r="AF548" s="56">
        <f t="shared" si="176"/>
        <v>19</v>
      </c>
      <c r="AG548" s="58">
        <f t="shared" si="182"/>
        <v>0</v>
      </c>
      <c r="AH548" s="56">
        <f t="shared" si="177"/>
        <v>10</v>
      </c>
      <c r="AI548" s="53">
        <f t="shared" si="178"/>
        <v>0.195469127037037</v>
      </c>
      <c r="AJ548" s="56">
        <f t="shared" si="179"/>
        <v>21.349999999999998</v>
      </c>
    </row>
    <row r="549" spans="1:36" x14ac:dyDescent="0.25">
      <c r="A549" s="50">
        <v>548</v>
      </c>
      <c r="B549" s="51">
        <v>38848</v>
      </c>
      <c r="C549" s="52" t="s">
        <v>1</v>
      </c>
      <c r="D549" s="50" t="s">
        <v>1223</v>
      </c>
      <c r="E549" s="50">
        <v>5</v>
      </c>
      <c r="F549" s="50">
        <v>0</v>
      </c>
      <c r="G549" s="50">
        <v>48</v>
      </c>
      <c r="H549" s="50">
        <v>0</v>
      </c>
      <c r="I549" s="53">
        <f t="shared" si="163"/>
        <v>3.3333333333333333E-2</v>
      </c>
      <c r="J549" s="54">
        <f t="shared" si="164"/>
        <v>6.6666666666666662E-3</v>
      </c>
      <c r="K549" s="50" t="s">
        <v>555</v>
      </c>
      <c r="L549" s="50" t="s">
        <v>171</v>
      </c>
      <c r="M549" s="55">
        <f t="shared" si="165"/>
        <v>6.2500000000000053</v>
      </c>
      <c r="N549" s="50">
        <v>161</v>
      </c>
      <c r="R549" s="50" t="s">
        <v>181</v>
      </c>
      <c r="S549" s="151">
        <f t="shared" si="166"/>
        <v>0.17466666666666664</v>
      </c>
      <c r="T549" s="151">
        <f t="shared" si="167"/>
        <v>8.7333333333333318E-2</v>
      </c>
      <c r="V549" s="393">
        <f t="shared" si="180"/>
        <v>0</v>
      </c>
      <c r="W549" s="393">
        <f t="shared" si="181"/>
        <v>0</v>
      </c>
      <c r="X549" s="53">
        <f t="shared" si="168"/>
        <v>0.17466666666666664</v>
      </c>
      <c r="Y549" s="53">
        <f t="shared" si="169"/>
        <v>0.21105584666666666</v>
      </c>
      <c r="Z549" s="53">
        <f t="shared" si="170"/>
        <v>8.7333333333333318E-2</v>
      </c>
      <c r="AA549" s="53">
        <f t="shared" si="171"/>
        <v>0.10552792333333333</v>
      </c>
      <c r="AB549" s="50">
        <f t="shared" si="172"/>
        <v>1360</v>
      </c>
      <c r="AC549" s="50">
        <f t="shared" si="173"/>
        <v>2006</v>
      </c>
      <c r="AD549" s="50">
        <f t="shared" si="174"/>
        <v>5</v>
      </c>
      <c r="AE549" s="56">
        <f t="shared" si="175"/>
        <v>200605</v>
      </c>
      <c r="AF549" s="56">
        <f t="shared" si="176"/>
        <v>19</v>
      </c>
      <c r="AG549" s="58">
        <f t="shared" si="182"/>
        <v>0</v>
      </c>
      <c r="AH549" s="56">
        <f t="shared" si="177"/>
        <v>11</v>
      </c>
      <c r="AI549" s="53">
        <f t="shared" si="178"/>
        <v>0.19286125666666665</v>
      </c>
      <c r="AJ549" s="56">
        <f t="shared" si="179"/>
        <v>21.349999999999998</v>
      </c>
    </row>
    <row r="550" spans="1:36" x14ac:dyDescent="0.25">
      <c r="A550" s="50">
        <v>549</v>
      </c>
      <c r="B550" s="51">
        <v>38850</v>
      </c>
      <c r="C550" s="52" t="s">
        <v>5</v>
      </c>
      <c r="D550" s="50" t="s">
        <v>1223</v>
      </c>
      <c r="E550" s="50">
        <v>0.1</v>
      </c>
      <c r="F550" s="50">
        <v>0</v>
      </c>
      <c r="G550" s="50">
        <v>0</v>
      </c>
      <c r="H550" s="50">
        <v>55</v>
      </c>
      <c r="I550" s="53">
        <f t="shared" si="163"/>
        <v>6.3657407407407402E-4</v>
      </c>
      <c r="J550" s="54">
        <f t="shared" si="164"/>
        <v>6.3657407407407395E-3</v>
      </c>
      <c r="K550" s="50" t="s">
        <v>561</v>
      </c>
      <c r="L550" s="50" t="s">
        <v>17</v>
      </c>
      <c r="M550" s="55">
        <f t="shared" si="165"/>
        <v>6.5454545454545521</v>
      </c>
      <c r="N550" s="50">
        <v>0</v>
      </c>
      <c r="R550" s="50" t="s">
        <v>376</v>
      </c>
      <c r="S550" s="151">
        <f t="shared" si="166"/>
        <v>0.16678240740740738</v>
      </c>
      <c r="T550" s="151">
        <f t="shared" si="167"/>
        <v>8.339120370370369E-2</v>
      </c>
      <c r="V550" s="393">
        <f t="shared" si="180"/>
        <v>0</v>
      </c>
      <c r="W550" s="393">
        <f t="shared" si="181"/>
        <v>0</v>
      </c>
      <c r="X550" s="53">
        <f t="shared" si="168"/>
        <v>0.16678240740740738</v>
      </c>
      <c r="Y550" s="53">
        <f t="shared" si="169"/>
        <v>0.20317158740740737</v>
      </c>
      <c r="Z550" s="53">
        <f t="shared" si="170"/>
        <v>8.339120370370369E-2</v>
      </c>
      <c r="AA550" s="53">
        <f t="shared" si="171"/>
        <v>0.10158579370370369</v>
      </c>
      <c r="AB550" s="50">
        <f t="shared" si="172"/>
        <v>1117</v>
      </c>
      <c r="AC550" s="50">
        <f t="shared" si="173"/>
        <v>2006</v>
      </c>
      <c r="AD550" s="50">
        <f t="shared" si="174"/>
        <v>5</v>
      </c>
      <c r="AE550" s="56">
        <f t="shared" si="175"/>
        <v>200605</v>
      </c>
      <c r="AF550" s="56">
        <f t="shared" si="176"/>
        <v>19</v>
      </c>
      <c r="AG550" s="58">
        <f t="shared" si="182"/>
        <v>1</v>
      </c>
      <c r="AH550" s="56">
        <f t="shared" si="177"/>
        <v>13</v>
      </c>
      <c r="AI550" s="53">
        <f t="shared" si="178"/>
        <v>0.18497699740740736</v>
      </c>
      <c r="AJ550" s="56">
        <f t="shared" si="179"/>
        <v>0.42699999999999999</v>
      </c>
    </row>
    <row r="551" spans="1:36" x14ac:dyDescent="0.25">
      <c r="A551" s="50">
        <v>550</v>
      </c>
      <c r="B551" s="51">
        <v>38852</v>
      </c>
      <c r="C551" s="52" t="s">
        <v>3</v>
      </c>
      <c r="D551" s="50" t="s">
        <v>1223</v>
      </c>
      <c r="E551" s="50">
        <v>2</v>
      </c>
      <c r="F551" s="50">
        <v>0</v>
      </c>
      <c r="G551" s="50">
        <v>19</v>
      </c>
      <c r="H551" s="50">
        <v>16</v>
      </c>
      <c r="I551" s="53">
        <f t="shared" si="163"/>
        <v>1.3379629629629628E-2</v>
      </c>
      <c r="J551" s="54">
        <f t="shared" si="164"/>
        <v>6.6898148148148142E-3</v>
      </c>
      <c r="K551" s="50" t="s">
        <v>554</v>
      </c>
      <c r="L551" s="50" t="s">
        <v>380</v>
      </c>
      <c r="M551" s="55">
        <f t="shared" si="165"/>
        <v>6.228373702422151</v>
      </c>
      <c r="N551" s="50">
        <v>162</v>
      </c>
      <c r="R551" s="50" t="s">
        <v>182</v>
      </c>
      <c r="S551" s="151">
        <f t="shared" si="166"/>
        <v>0.17527314814814812</v>
      </c>
      <c r="T551" s="151">
        <f t="shared" si="167"/>
        <v>8.7636574074074061E-2</v>
      </c>
      <c r="V551" s="393">
        <f t="shared" si="180"/>
        <v>0</v>
      </c>
      <c r="W551" s="393">
        <f t="shared" si="181"/>
        <v>0</v>
      </c>
      <c r="X551" s="53">
        <f t="shared" si="168"/>
        <v>0.17527314814814812</v>
      </c>
      <c r="Y551" s="53">
        <f t="shared" si="169"/>
        <v>0.21166232814814812</v>
      </c>
      <c r="Z551" s="53">
        <f t="shared" si="170"/>
        <v>8.7636574074074061E-2</v>
      </c>
      <c r="AA551" s="53">
        <f t="shared" si="171"/>
        <v>0.10583116407407406</v>
      </c>
      <c r="AB551" s="50">
        <f t="shared" si="172"/>
        <v>1382</v>
      </c>
      <c r="AC551" s="50">
        <f t="shared" si="173"/>
        <v>2006</v>
      </c>
      <c r="AD551" s="50">
        <f t="shared" si="174"/>
        <v>5</v>
      </c>
      <c r="AE551" s="56">
        <f t="shared" si="175"/>
        <v>200605</v>
      </c>
      <c r="AF551" s="56">
        <f t="shared" si="176"/>
        <v>20</v>
      </c>
      <c r="AG551" s="58">
        <f t="shared" si="182"/>
        <v>1</v>
      </c>
      <c r="AH551" s="56">
        <f t="shared" si="177"/>
        <v>15</v>
      </c>
      <c r="AI551" s="53">
        <f t="shared" si="178"/>
        <v>0.19346773814814811</v>
      </c>
      <c r="AJ551" s="56">
        <f t="shared" si="179"/>
        <v>8.5399999999999991</v>
      </c>
    </row>
    <row r="552" spans="1:36" x14ac:dyDescent="0.25">
      <c r="A552" s="50">
        <v>551</v>
      </c>
      <c r="B552" s="51">
        <v>38853</v>
      </c>
      <c r="C552" s="52" t="s">
        <v>4</v>
      </c>
      <c r="D552" s="50" t="s">
        <v>1223</v>
      </c>
      <c r="E552" s="50">
        <v>3.5</v>
      </c>
      <c r="F552" s="50">
        <v>0</v>
      </c>
      <c r="G552" s="50">
        <v>35</v>
      </c>
      <c r="H552" s="50">
        <v>3</v>
      </c>
      <c r="I552" s="53">
        <f t="shared" si="163"/>
        <v>2.4340277777777777E-2</v>
      </c>
      <c r="J552" s="54">
        <f t="shared" si="164"/>
        <v>6.9543650793650793E-3</v>
      </c>
      <c r="K552" s="50" t="s">
        <v>555</v>
      </c>
      <c r="L552" s="50" t="s">
        <v>130</v>
      </c>
      <c r="M552" s="55">
        <f t="shared" si="165"/>
        <v>5.9914407988587781</v>
      </c>
      <c r="N552" s="50">
        <v>153</v>
      </c>
      <c r="O552" s="50" t="s">
        <v>621</v>
      </c>
      <c r="R552" s="50" t="s">
        <v>183</v>
      </c>
      <c r="S552" s="151">
        <f t="shared" si="166"/>
        <v>0.18220436507936508</v>
      </c>
      <c r="T552" s="151">
        <f t="shared" si="167"/>
        <v>9.1102182539682539E-2</v>
      </c>
      <c r="V552" s="393">
        <f t="shared" si="180"/>
        <v>0</v>
      </c>
      <c r="W552" s="393">
        <f t="shared" si="181"/>
        <v>0</v>
      </c>
      <c r="X552" s="53">
        <f t="shared" si="168"/>
        <v>0.18220436507936508</v>
      </c>
      <c r="Y552" s="53">
        <f t="shared" si="169"/>
        <v>0.21859354507936507</v>
      </c>
      <c r="Z552" s="53">
        <f t="shared" si="170"/>
        <v>9.1102182539682539E-2</v>
      </c>
      <c r="AA552" s="53">
        <f t="shared" si="171"/>
        <v>0.10929677253968254</v>
      </c>
      <c r="AB552" s="50">
        <f t="shared" si="172"/>
        <v>1743</v>
      </c>
      <c r="AC552" s="50">
        <f t="shared" si="173"/>
        <v>2006</v>
      </c>
      <c r="AD552" s="50">
        <f t="shared" si="174"/>
        <v>5</v>
      </c>
      <c r="AE552" s="56">
        <f t="shared" si="175"/>
        <v>200605</v>
      </c>
      <c r="AF552" s="56">
        <f t="shared" si="176"/>
        <v>20</v>
      </c>
      <c r="AG552" s="58">
        <f t="shared" si="182"/>
        <v>0</v>
      </c>
      <c r="AH552" s="56">
        <f t="shared" si="177"/>
        <v>16</v>
      </c>
      <c r="AI552" s="53">
        <f t="shared" si="178"/>
        <v>0.20039895507936506</v>
      </c>
      <c r="AJ552" s="56">
        <f t="shared" si="179"/>
        <v>14.944999999999999</v>
      </c>
    </row>
    <row r="553" spans="1:36" x14ac:dyDescent="0.25">
      <c r="A553" s="50">
        <v>552</v>
      </c>
      <c r="B553" s="51">
        <v>38854</v>
      </c>
      <c r="C553" s="52" t="s">
        <v>6</v>
      </c>
      <c r="D553" s="50" t="s">
        <v>1223</v>
      </c>
      <c r="E553" s="50">
        <v>4</v>
      </c>
      <c r="F553" s="50">
        <v>0</v>
      </c>
      <c r="G553" s="50">
        <v>41</v>
      </c>
      <c r="H553" s="50">
        <v>19</v>
      </c>
      <c r="I553" s="53">
        <f t="shared" si="163"/>
        <v>2.8692129629629633E-2</v>
      </c>
      <c r="J553" s="54">
        <f t="shared" si="164"/>
        <v>7.1730324074074083E-3</v>
      </c>
      <c r="K553" s="50" t="s">
        <v>554</v>
      </c>
      <c r="L553" s="50" t="s">
        <v>143</v>
      </c>
      <c r="M553" s="55">
        <f t="shared" si="165"/>
        <v>5.8087938684953651</v>
      </c>
      <c r="N553" s="50">
        <v>161</v>
      </c>
      <c r="O553" s="50" t="s">
        <v>184</v>
      </c>
      <c r="R553" s="50" t="s">
        <v>185</v>
      </c>
      <c r="S553" s="151">
        <f t="shared" si="166"/>
        <v>0.18793344907407408</v>
      </c>
      <c r="T553" s="151">
        <f t="shared" si="167"/>
        <v>9.3966724537037041E-2</v>
      </c>
      <c r="V553" s="393">
        <f t="shared" si="180"/>
        <v>0</v>
      </c>
      <c r="W553" s="393">
        <f t="shared" si="181"/>
        <v>0</v>
      </c>
      <c r="X553" s="53">
        <f t="shared" si="168"/>
        <v>0.18793344907407408</v>
      </c>
      <c r="Y553" s="53">
        <f t="shared" si="169"/>
        <v>0.22432262907407408</v>
      </c>
      <c r="Z553" s="53">
        <f t="shared" si="170"/>
        <v>9.3966724537037041E-2</v>
      </c>
      <c r="AA553" s="53">
        <f t="shared" si="171"/>
        <v>0.11216131453703704</v>
      </c>
      <c r="AB553" s="50">
        <f t="shared" si="172"/>
        <v>2000</v>
      </c>
      <c r="AC553" s="50">
        <f t="shared" si="173"/>
        <v>2006</v>
      </c>
      <c r="AD553" s="50">
        <f t="shared" si="174"/>
        <v>5</v>
      </c>
      <c r="AE553" s="56">
        <f t="shared" si="175"/>
        <v>200605</v>
      </c>
      <c r="AF553" s="56">
        <f t="shared" si="176"/>
        <v>20</v>
      </c>
      <c r="AG553" s="58">
        <f t="shared" si="182"/>
        <v>0</v>
      </c>
      <c r="AH553" s="56">
        <f t="shared" si="177"/>
        <v>17</v>
      </c>
      <c r="AI553" s="53">
        <f t="shared" si="178"/>
        <v>0.20612803907407407</v>
      </c>
      <c r="AJ553" s="56">
        <f t="shared" si="179"/>
        <v>17.079999999999998</v>
      </c>
    </row>
    <row r="554" spans="1:36" x14ac:dyDescent="0.25">
      <c r="A554" s="50">
        <v>553</v>
      </c>
      <c r="B554" s="51">
        <v>38855</v>
      </c>
      <c r="C554" s="52" t="s">
        <v>1</v>
      </c>
      <c r="D554" s="50" t="s">
        <v>1223</v>
      </c>
      <c r="E554" s="50">
        <v>3</v>
      </c>
      <c r="F554" s="50">
        <v>0</v>
      </c>
      <c r="G554" s="50">
        <v>32</v>
      </c>
      <c r="H554" s="50">
        <v>12</v>
      </c>
      <c r="I554" s="53">
        <f t="shared" si="163"/>
        <v>2.2361111111111113E-2</v>
      </c>
      <c r="J554" s="54">
        <f t="shared" si="164"/>
        <v>7.4537037037037046E-3</v>
      </c>
      <c r="K554" s="50" t="s">
        <v>554</v>
      </c>
      <c r="L554" s="50" t="s">
        <v>334</v>
      </c>
      <c r="M554" s="55">
        <f t="shared" si="165"/>
        <v>5.5900621118012461</v>
      </c>
      <c r="N554" s="50">
        <v>158</v>
      </c>
      <c r="O554" s="50" t="s">
        <v>184</v>
      </c>
      <c r="S554" s="151">
        <f t="shared" si="166"/>
        <v>0.19528703703703706</v>
      </c>
      <c r="T554" s="151">
        <f t="shared" si="167"/>
        <v>9.7643518518518532E-2</v>
      </c>
      <c r="V554" s="393">
        <f t="shared" si="180"/>
        <v>0</v>
      </c>
      <c r="W554" s="393">
        <f t="shared" si="181"/>
        <v>0</v>
      </c>
      <c r="X554" s="53">
        <f t="shared" si="168"/>
        <v>0.19528703703703706</v>
      </c>
      <c r="Y554" s="53">
        <f t="shared" si="169"/>
        <v>0.23167621703703703</v>
      </c>
      <c r="Z554" s="53">
        <f t="shared" si="170"/>
        <v>9.7643518518518532E-2</v>
      </c>
      <c r="AA554" s="53">
        <f t="shared" si="171"/>
        <v>0.11583810851851851</v>
      </c>
      <c r="AB554" s="50">
        <f t="shared" si="172"/>
        <v>2326</v>
      </c>
      <c r="AC554" s="50">
        <f t="shared" si="173"/>
        <v>2006</v>
      </c>
      <c r="AD554" s="50">
        <f t="shared" si="174"/>
        <v>5</v>
      </c>
      <c r="AE554" s="56">
        <f t="shared" si="175"/>
        <v>200605</v>
      </c>
      <c r="AF554" s="56">
        <f t="shared" si="176"/>
        <v>20</v>
      </c>
      <c r="AG554" s="58">
        <f t="shared" si="182"/>
        <v>0</v>
      </c>
      <c r="AH554" s="56">
        <f t="shared" si="177"/>
        <v>18</v>
      </c>
      <c r="AI554" s="53">
        <f t="shared" si="178"/>
        <v>0.21348162703703705</v>
      </c>
      <c r="AJ554" s="56">
        <f t="shared" si="179"/>
        <v>12.809999999999999</v>
      </c>
    </row>
    <row r="555" spans="1:36" x14ac:dyDescent="0.25">
      <c r="A555" s="50">
        <v>554</v>
      </c>
      <c r="B555" s="51">
        <v>38859</v>
      </c>
      <c r="C555" s="52" t="s">
        <v>3</v>
      </c>
      <c r="D555" s="50" t="s">
        <v>1224</v>
      </c>
      <c r="E555" s="50">
        <v>1.5</v>
      </c>
      <c r="F555" s="50">
        <v>0</v>
      </c>
      <c r="G555" s="50">
        <v>15</v>
      </c>
      <c r="H555" s="50">
        <v>0</v>
      </c>
      <c r="I555" s="53">
        <f t="shared" si="163"/>
        <v>1.0416666666666666E-2</v>
      </c>
      <c r="J555" s="54">
        <f t="shared" si="164"/>
        <v>6.9444444444444441E-3</v>
      </c>
      <c r="K555" s="50" t="s">
        <v>452</v>
      </c>
      <c r="L555" s="50" t="s">
        <v>509</v>
      </c>
      <c r="M555" s="55">
        <f t="shared" si="165"/>
        <v>6.0000000000000053</v>
      </c>
      <c r="N555" s="50">
        <v>0</v>
      </c>
      <c r="S555" s="151">
        <f t="shared" si="166"/>
        <v>0.77777777777777768</v>
      </c>
      <c r="T555" s="151">
        <f t="shared" si="167"/>
        <v>0.38888888888888884</v>
      </c>
      <c r="V555" s="393">
        <f t="shared" si="180"/>
        <v>0</v>
      </c>
      <c r="W555" s="393">
        <f t="shared" si="181"/>
        <v>0</v>
      </c>
      <c r="X555" s="53">
        <f t="shared" si="168"/>
        <v>0.18194444444444444</v>
      </c>
      <c r="Y555" s="53">
        <f t="shared" si="169"/>
        <v>0.21833362444444443</v>
      </c>
      <c r="Z555" s="53">
        <f t="shared" si="170"/>
        <v>9.0972222222222218E-2</v>
      </c>
      <c r="AA555" s="53">
        <f t="shared" si="171"/>
        <v>0.10916681222222221</v>
      </c>
      <c r="AB555" s="50">
        <f t="shared" si="172"/>
        <v>1699</v>
      </c>
      <c r="AC555" s="50">
        <f t="shared" si="173"/>
        <v>2006</v>
      </c>
      <c r="AD555" s="50">
        <f t="shared" si="174"/>
        <v>5</v>
      </c>
      <c r="AE555" s="56">
        <f t="shared" si="175"/>
        <v>200605</v>
      </c>
      <c r="AF555" s="56">
        <f t="shared" si="176"/>
        <v>21</v>
      </c>
      <c r="AG555" s="58">
        <f t="shared" si="182"/>
        <v>3</v>
      </c>
      <c r="AH555" s="56">
        <f t="shared" si="177"/>
        <v>22</v>
      </c>
      <c r="AI555" s="53">
        <f t="shared" si="178"/>
        <v>0.20013903444444442</v>
      </c>
      <c r="AJ555" s="56">
        <f t="shared" si="179"/>
        <v>1.5</v>
      </c>
    </row>
    <row r="556" spans="1:36" x14ac:dyDescent="0.25">
      <c r="A556" s="50">
        <v>555</v>
      </c>
      <c r="B556" s="51">
        <v>38859</v>
      </c>
      <c r="C556" s="52" t="s">
        <v>3</v>
      </c>
      <c r="D556" s="50" t="s">
        <v>1223</v>
      </c>
      <c r="E556" s="50">
        <v>4</v>
      </c>
      <c r="F556" s="50">
        <v>0</v>
      </c>
      <c r="G556" s="50">
        <v>43</v>
      </c>
      <c r="H556" s="50">
        <v>0</v>
      </c>
      <c r="I556" s="53">
        <f t="shared" si="163"/>
        <v>2.9861111111111113E-2</v>
      </c>
      <c r="J556" s="54">
        <f t="shared" si="164"/>
        <v>7.4652777777777781E-3</v>
      </c>
      <c r="K556" s="50" t="s">
        <v>556</v>
      </c>
      <c r="L556" s="50" t="s">
        <v>186</v>
      </c>
      <c r="M556" s="55">
        <f t="shared" si="165"/>
        <v>5.581395348837213</v>
      </c>
      <c r="N556" s="50">
        <v>0</v>
      </c>
      <c r="S556" s="151">
        <f t="shared" si="166"/>
        <v>0.19559027777777779</v>
      </c>
      <c r="T556" s="151">
        <f t="shared" si="167"/>
        <v>9.7795138888888897E-2</v>
      </c>
      <c r="V556" s="393">
        <f t="shared" si="180"/>
        <v>0</v>
      </c>
      <c r="W556" s="393">
        <f t="shared" si="181"/>
        <v>0</v>
      </c>
      <c r="X556" s="53">
        <f t="shared" si="168"/>
        <v>0.19559027777777779</v>
      </c>
      <c r="Y556" s="53">
        <f t="shared" si="169"/>
        <v>0.23197945777777776</v>
      </c>
      <c r="Z556" s="53">
        <f t="shared" si="170"/>
        <v>9.7795138888888897E-2</v>
      </c>
      <c r="AA556" s="53">
        <f t="shared" si="171"/>
        <v>0.11598972888888888</v>
      </c>
      <c r="AB556" s="50">
        <f t="shared" si="172"/>
        <v>2332</v>
      </c>
      <c r="AC556" s="50">
        <f t="shared" si="173"/>
        <v>2006</v>
      </c>
      <c r="AD556" s="50">
        <f t="shared" si="174"/>
        <v>5</v>
      </c>
      <c r="AE556" s="56">
        <f t="shared" si="175"/>
        <v>200605</v>
      </c>
      <c r="AF556" s="56">
        <f t="shared" si="176"/>
        <v>21</v>
      </c>
      <c r="AG556" s="58">
        <f t="shared" si="182"/>
        <v>0</v>
      </c>
      <c r="AH556" s="56">
        <f t="shared" si="177"/>
        <v>22</v>
      </c>
      <c r="AI556" s="53">
        <f t="shared" si="178"/>
        <v>0.21378486777777778</v>
      </c>
      <c r="AJ556" s="56">
        <f t="shared" si="179"/>
        <v>17.079999999999998</v>
      </c>
    </row>
    <row r="557" spans="1:36" x14ac:dyDescent="0.25">
      <c r="A557" s="50">
        <v>556</v>
      </c>
      <c r="B557" s="51">
        <v>38860</v>
      </c>
      <c r="C557" s="52" t="s">
        <v>4</v>
      </c>
      <c r="D557" s="50" t="s">
        <v>1224</v>
      </c>
      <c r="E557" s="50">
        <v>0.75</v>
      </c>
      <c r="F557" s="50">
        <v>0</v>
      </c>
      <c r="G557" s="50">
        <v>4</v>
      </c>
      <c r="H557" s="50">
        <v>0</v>
      </c>
      <c r="I557" s="53">
        <f t="shared" si="163"/>
        <v>2.7777777777777779E-3</v>
      </c>
      <c r="J557" s="54">
        <f t="shared" si="164"/>
        <v>3.7037037037037038E-3</v>
      </c>
      <c r="K557" s="50" t="s">
        <v>452</v>
      </c>
      <c r="L557" s="50" t="s">
        <v>509</v>
      </c>
      <c r="M557" s="55">
        <f t="shared" si="165"/>
        <v>11.250000000000009</v>
      </c>
      <c r="N557" s="50">
        <v>0</v>
      </c>
      <c r="S557" s="151">
        <f t="shared" si="166"/>
        <v>0.41481481481481486</v>
      </c>
      <c r="T557" s="151">
        <f t="shared" si="167"/>
        <v>0.20740740740740743</v>
      </c>
      <c r="V557" s="393">
        <f t="shared" si="180"/>
        <v>0</v>
      </c>
      <c r="W557" s="393">
        <f t="shared" si="181"/>
        <v>0</v>
      </c>
      <c r="X557" s="53">
        <f t="shared" si="168"/>
        <v>9.7037037037037033E-2</v>
      </c>
      <c r="Y557" s="53">
        <f t="shared" si="169"/>
        <v>0.13342621703703705</v>
      </c>
      <c r="Z557" s="53">
        <f t="shared" si="170"/>
        <v>4.8518518518518516E-2</v>
      </c>
      <c r="AA557" s="53">
        <f t="shared" si="171"/>
        <v>6.6713108518518527E-2</v>
      </c>
      <c r="AB557" s="50">
        <f t="shared" si="172"/>
        <v>912</v>
      </c>
      <c r="AC557" s="50">
        <f t="shared" si="173"/>
        <v>2006</v>
      </c>
      <c r="AD557" s="50">
        <f t="shared" si="174"/>
        <v>5</v>
      </c>
      <c r="AE557" s="56">
        <f t="shared" si="175"/>
        <v>200605</v>
      </c>
      <c r="AF557" s="56">
        <f t="shared" si="176"/>
        <v>21</v>
      </c>
      <c r="AG557" s="58">
        <f t="shared" si="182"/>
        <v>0</v>
      </c>
      <c r="AH557" s="56">
        <f t="shared" si="177"/>
        <v>23</v>
      </c>
      <c r="AI557" s="53">
        <f t="shared" si="178"/>
        <v>0.11523162703703704</v>
      </c>
      <c r="AJ557" s="56">
        <f t="shared" si="179"/>
        <v>0.75</v>
      </c>
    </row>
    <row r="558" spans="1:36" x14ac:dyDescent="0.25">
      <c r="A558" s="50">
        <v>557</v>
      </c>
      <c r="B558" s="51">
        <v>38860</v>
      </c>
      <c r="C558" s="52" t="s">
        <v>4</v>
      </c>
      <c r="D558" s="50" t="s">
        <v>1223</v>
      </c>
      <c r="E558" s="50">
        <v>0.75</v>
      </c>
      <c r="F558" s="50">
        <v>0</v>
      </c>
      <c r="G558" s="50">
        <v>8</v>
      </c>
      <c r="H558" s="50">
        <v>8</v>
      </c>
      <c r="I558" s="53">
        <f t="shared" si="163"/>
        <v>5.6481481481481478E-3</v>
      </c>
      <c r="J558" s="54">
        <f t="shared" si="164"/>
        <v>7.530864197530864E-3</v>
      </c>
      <c r="K558" s="50" t="s">
        <v>556</v>
      </c>
      <c r="L558" s="50" t="s">
        <v>186</v>
      </c>
      <c r="M558" s="55">
        <f t="shared" si="165"/>
        <v>5.5327868852459057</v>
      </c>
      <c r="N558" s="50">
        <v>0</v>
      </c>
      <c r="S558" s="151">
        <f t="shared" si="166"/>
        <v>0.19730864197530862</v>
      </c>
      <c r="T558" s="151">
        <f t="shared" si="167"/>
        <v>9.8654320987654309E-2</v>
      </c>
      <c r="V558" s="393">
        <f t="shared" si="180"/>
        <v>0</v>
      </c>
      <c r="W558" s="393">
        <f t="shared" si="181"/>
        <v>0</v>
      </c>
      <c r="X558" s="53">
        <f t="shared" si="168"/>
        <v>0.19730864197530862</v>
      </c>
      <c r="Y558" s="53">
        <f t="shared" si="169"/>
        <v>0.23369782197530861</v>
      </c>
      <c r="Z558" s="53">
        <f t="shared" si="170"/>
        <v>9.8654320987654309E-2</v>
      </c>
      <c r="AA558" s="53">
        <f t="shared" si="171"/>
        <v>0.11684891098765431</v>
      </c>
      <c r="AB558" s="50">
        <f t="shared" si="172"/>
        <v>2406</v>
      </c>
      <c r="AC558" s="50">
        <f t="shared" si="173"/>
        <v>2006</v>
      </c>
      <c r="AD558" s="50">
        <f t="shared" si="174"/>
        <v>5</v>
      </c>
      <c r="AE558" s="56">
        <f t="shared" si="175"/>
        <v>200605</v>
      </c>
      <c r="AF558" s="56">
        <f t="shared" si="176"/>
        <v>21</v>
      </c>
      <c r="AG558" s="58">
        <f t="shared" si="182"/>
        <v>0</v>
      </c>
      <c r="AH558" s="56">
        <f t="shared" si="177"/>
        <v>23</v>
      </c>
      <c r="AI558" s="53">
        <f t="shared" si="178"/>
        <v>0.21550323197530863</v>
      </c>
      <c r="AJ558" s="56">
        <f t="shared" si="179"/>
        <v>3.2024999999999997</v>
      </c>
    </row>
    <row r="559" spans="1:36" x14ac:dyDescent="0.25">
      <c r="A559" s="50">
        <v>558</v>
      </c>
      <c r="B559" s="51">
        <v>38861</v>
      </c>
      <c r="C559" s="52" t="s">
        <v>6</v>
      </c>
      <c r="D559" s="50" t="s">
        <v>1224</v>
      </c>
      <c r="E559" s="50">
        <v>1.5</v>
      </c>
      <c r="F559" s="50">
        <v>0</v>
      </c>
      <c r="G559" s="50">
        <v>15</v>
      </c>
      <c r="H559" s="50">
        <v>0</v>
      </c>
      <c r="I559" s="53">
        <f t="shared" si="163"/>
        <v>1.0416666666666666E-2</v>
      </c>
      <c r="J559" s="54">
        <f t="shared" si="164"/>
        <v>6.9444444444444441E-3</v>
      </c>
      <c r="K559" s="50" t="s">
        <v>452</v>
      </c>
      <c r="L559" s="50" t="s">
        <v>509</v>
      </c>
      <c r="M559" s="55">
        <f t="shared" si="165"/>
        <v>6.0000000000000053</v>
      </c>
      <c r="N559" s="50">
        <v>0</v>
      </c>
      <c r="S559" s="151">
        <f t="shared" si="166"/>
        <v>0.77777777777777768</v>
      </c>
      <c r="T559" s="151">
        <f t="shared" si="167"/>
        <v>0.38888888888888884</v>
      </c>
      <c r="V559" s="393">
        <f t="shared" si="180"/>
        <v>0</v>
      </c>
      <c r="W559" s="393">
        <f t="shared" si="181"/>
        <v>0</v>
      </c>
      <c r="X559" s="53">
        <f t="shared" si="168"/>
        <v>0.18194444444444444</v>
      </c>
      <c r="Y559" s="53">
        <f t="shared" si="169"/>
        <v>0.21833362444444443</v>
      </c>
      <c r="Z559" s="53">
        <f t="shared" si="170"/>
        <v>9.0972222222222218E-2</v>
      </c>
      <c r="AA559" s="53">
        <f t="shared" si="171"/>
        <v>0.10916681222222221</v>
      </c>
      <c r="AB559" s="50">
        <f t="shared" si="172"/>
        <v>1699</v>
      </c>
      <c r="AC559" s="50">
        <f t="shared" si="173"/>
        <v>2006</v>
      </c>
      <c r="AD559" s="50">
        <f t="shared" si="174"/>
        <v>5</v>
      </c>
      <c r="AE559" s="56">
        <f t="shared" si="175"/>
        <v>200605</v>
      </c>
      <c r="AF559" s="56">
        <f t="shared" si="176"/>
        <v>21</v>
      </c>
      <c r="AG559" s="58">
        <f t="shared" si="182"/>
        <v>0</v>
      </c>
      <c r="AH559" s="56">
        <f t="shared" si="177"/>
        <v>24</v>
      </c>
      <c r="AI559" s="53">
        <f t="shared" si="178"/>
        <v>0.20013903444444442</v>
      </c>
      <c r="AJ559" s="56">
        <f t="shared" si="179"/>
        <v>1.5</v>
      </c>
    </row>
    <row r="560" spans="1:36" x14ac:dyDescent="0.25">
      <c r="A560" s="50">
        <v>559</v>
      </c>
      <c r="B560" s="51">
        <v>38861</v>
      </c>
      <c r="C560" s="52" t="s">
        <v>6</v>
      </c>
      <c r="D560" s="50" t="s">
        <v>1223</v>
      </c>
      <c r="E560" s="50">
        <v>4</v>
      </c>
      <c r="F560" s="50">
        <v>0</v>
      </c>
      <c r="G560" s="50">
        <v>40</v>
      </c>
      <c r="H560" s="50">
        <v>43</v>
      </c>
      <c r="I560" s="53">
        <f t="shared" si="163"/>
        <v>2.8275462962962964E-2</v>
      </c>
      <c r="J560" s="54">
        <f t="shared" si="164"/>
        <v>7.068865740740741E-3</v>
      </c>
      <c r="K560" s="50" t="s">
        <v>556</v>
      </c>
      <c r="L560" s="50" t="s">
        <v>186</v>
      </c>
      <c r="M560" s="55">
        <f t="shared" si="165"/>
        <v>5.8943921408104831</v>
      </c>
      <c r="N560" s="50">
        <v>0</v>
      </c>
      <c r="S560" s="151">
        <f t="shared" si="166"/>
        <v>0.18520428240740741</v>
      </c>
      <c r="T560" s="151">
        <f t="shared" si="167"/>
        <v>9.2602141203703706E-2</v>
      </c>
      <c r="V560" s="393">
        <f t="shared" si="180"/>
        <v>0</v>
      </c>
      <c r="W560" s="393">
        <f t="shared" si="181"/>
        <v>0</v>
      </c>
      <c r="X560" s="53">
        <f t="shared" si="168"/>
        <v>0.18520428240740741</v>
      </c>
      <c r="Y560" s="53">
        <f t="shared" si="169"/>
        <v>0.2215934624074074</v>
      </c>
      <c r="Z560" s="53">
        <f t="shared" si="170"/>
        <v>9.2602141203703706E-2</v>
      </c>
      <c r="AA560" s="53">
        <f t="shared" si="171"/>
        <v>0.1107967312037037</v>
      </c>
      <c r="AB560" s="50">
        <f t="shared" si="172"/>
        <v>1873</v>
      </c>
      <c r="AC560" s="50">
        <f t="shared" si="173"/>
        <v>2006</v>
      </c>
      <c r="AD560" s="50">
        <f t="shared" si="174"/>
        <v>5</v>
      </c>
      <c r="AE560" s="56">
        <f t="shared" si="175"/>
        <v>200605</v>
      </c>
      <c r="AF560" s="56">
        <f t="shared" si="176"/>
        <v>21</v>
      </c>
      <c r="AG560" s="58">
        <f t="shared" si="182"/>
        <v>0</v>
      </c>
      <c r="AH560" s="56">
        <f t="shared" si="177"/>
        <v>24</v>
      </c>
      <c r="AI560" s="53">
        <f t="shared" si="178"/>
        <v>0.20339887240740739</v>
      </c>
      <c r="AJ560" s="56">
        <f t="shared" si="179"/>
        <v>17.079999999999998</v>
      </c>
    </row>
    <row r="561" spans="1:36" x14ac:dyDescent="0.25">
      <c r="A561" s="50">
        <v>560</v>
      </c>
      <c r="B561" s="51">
        <v>38862</v>
      </c>
      <c r="C561" s="52" t="s">
        <v>1</v>
      </c>
      <c r="D561" s="50" t="s">
        <v>1224</v>
      </c>
      <c r="E561" s="50">
        <v>10</v>
      </c>
      <c r="F561" s="50">
        <v>1</v>
      </c>
      <c r="G561" s="50">
        <v>0</v>
      </c>
      <c r="H561" s="50">
        <v>0</v>
      </c>
      <c r="I561" s="53">
        <f t="shared" si="163"/>
        <v>4.1666666666666664E-2</v>
      </c>
      <c r="J561" s="54">
        <f t="shared" si="164"/>
        <v>4.1666666666666666E-3</v>
      </c>
      <c r="K561" s="50" t="s">
        <v>452</v>
      </c>
      <c r="L561" s="50" t="s">
        <v>186</v>
      </c>
      <c r="M561" s="55">
        <f t="shared" si="165"/>
        <v>10.000000000000007</v>
      </c>
      <c r="N561" s="50">
        <v>0</v>
      </c>
      <c r="S561" s="151">
        <f t="shared" si="166"/>
        <v>0.46666666666666667</v>
      </c>
      <c r="T561" s="151">
        <f t="shared" si="167"/>
        <v>0.23333333333333334</v>
      </c>
      <c r="V561" s="393">
        <f t="shared" si="180"/>
        <v>0</v>
      </c>
      <c r="W561" s="393">
        <f t="shared" si="181"/>
        <v>0</v>
      </c>
      <c r="X561" s="53">
        <f t="shared" si="168"/>
        <v>0.10916666666666666</v>
      </c>
      <c r="Y561" s="53">
        <f t="shared" si="169"/>
        <v>0.14555584666666666</v>
      </c>
      <c r="Z561" s="53">
        <f t="shared" si="170"/>
        <v>5.4583333333333331E-2</v>
      </c>
      <c r="AA561" s="53">
        <f t="shared" si="171"/>
        <v>7.2777923333333328E-2</v>
      </c>
      <c r="AB561" s="50">
        <f t="shared" si="172"/>
        <v>928</v>
      </c>
      <c r="AC561" s="50">
        <f t="shared" si="173"/>
        <v>2006</v>
      </c>
      <c r="AD561" s="50">
        <f t="shared" si="174"/>
        <v>5</v>
      </c>
      <c r="AE561" s="56">
        <f t="shared" si="175"/>
        <v>200605</v>
      </c>
      <c r="AF561" s="56">
        <f t="shared" si="176"/>
        <v>21</v>
      </c>
      <c r="AG561" s="58">
        <f t="shared" si="182"/>
        <v>0</v>
      </c>
      <c r="AH561" s="56">
        <f t="shared" si="177"/>
        <v>25</v>
      </c>
      <c r="AI561" s="53">
        <f t="shared" si="178"/>
        <v>0.12736125666666664</v>
      </c>
      <c r="AJ561" s="56">
        <f t="shared" si="179"/>
        <v>10</v>
      </c>
    </row>
    <row r="562" spans="1:36" x14ac:dyDescent="0.25">
      <c r="A562" s="50">
        <v>561</v>
      </c>
      <c r="B562" s="51">
        <v>38863</v>
      </c>
      <c r="C562" s="52" t="s">
        <v>2</v>
      </c>
      <c r="D562" s="50" t="s">
        <v>1224</v>
      </c>
      <c r="E562" s="50">
        <v>1.5</v>
      </c>
      <c r="F562" s="50">
        <v>0</v>
      </c>
      <c r="G562" s="50">
        <v>15</v>
      </c>
      <c r="H562" s="50">
        <v>0</v>
      </c>
      <c r="I562" s="53">
        <f t="shared" si="163"/>
        <v>1.0416666666666666E-2</v>
      </c>
      <c r="J562" s="54">
        <f t="shared" si="164"/>
        <v>6.9444444444444441E-3</v>
      </c>
      <c r="K562" s="50" t="s">
        <v>452</v>
      </c>
      <c r="L562" s="50" t="s">
        <v>186</v>
      </c>
      <c r="M562" s="55">
        <f t="shared" si="165"/>
        <v>6.0000000000000053</v>
      </c>
      <c r="N562" s="50">
        <v>0</v>
      </c>
      <c r="S562" s="151">
        <f t="shared" si="166"/>
        <v>0.77777777777777768</v>
      </c>
      <c r="T562" s="151">
        <f t="shared" si="167"/>
        <v>0.38888888888888884</v>
      </c>
      <c r="V562" s="393">
        <f t="shared" si="180"/>
        <v>0</v>
      </c>
      <c r="W562" s="393">
        <f t="shared" si="181"/>
        <v>0</v>
      </c>
      <c r="X562" s="53">
        <f t="shared" si="168"/>
        <v>0.18194444444444444</v>
      </c>
      <c r="Y562" s="53">
        <f t="shared" si="169"/>
        <v>0.21833362444444443</v>
      </c>
      <c r="Z562" s="53">
        <f t="shared" si="170"/>
        <v>9.0972222222222218E-2</v>
      </c>
      <c r="AA562" s="53">
        <f t="shared" si="171"/>
        <v>0.10916681222222221</v>
      </c>
      <c r="AB562" s="50">
        <f t="shared" si="172"/>
        <v>1699</v>
      </c>
      <c r="AC562" s="50">
        <f t="shared" si="173"/>
        <v>2006</v>
      </c>
      <c r="AD562" s="50">
        <f t="shared" si="174"/>
        <v>5</v>
      </c>
      <c r="AE562" s="56">
        <f t="shared" si="175"/>
        <v>200605</v>
      </c>
      <c r="AF562" s="56">
        <f t="shared" si="176"/>
        <v>21</v>
      </c>
      <c r="AG562" s="58">
        <f t="shared" si="182"/>
        <v>0</v>
      </c>
      <c r="AH562" s="56">
        <f t="shared" si="177"/>
        <v>26</v>
      </c>
      <c r="AI562" s="53">
        <f t="shared" si="178"/>
        <v>0.20013903444444442</v>
      </c>
      <c r="AJ562" s="56">
        <f t="shared" si="179"/>
        <v>1.5</v>
      </c>
    </row>
    <row r="563" spans="1:36" x14ac:dyDescent="0.25">
      <c r="A563" s="50">
        <v>562</v>
      </c>
      <c r="B563" s="51">
        <v>38864</v>
      </c>
      <c r="C563" s="52" t="s">
        <v>5</v>
      </c>
      <c r="D563" s="50" t="s">
        <v>1224</v>
      </c>
      <c r="E563" s="50">
        <v>1.5</v>
      </c>
      <c r="F563" s="50">
        <v>0</v>
      </c>
      <c r="G563" s="50">
        <v>15</v>
      </c>
      <c r="H563" s="50">
        <v>0</v>
      </c>
      <c r="I563" s="53">
        <f t="shared" si="163"/>
        <v>1.0416666666666666E-2</v>
      </c>
      <c r="J563" s="54">
        <f t="shared" si="164"/>
        <v>6.9444444444444441E-3</v>
      </c>
      <c r="K563" s="50" t="s">
        <v>452</v>
      </c>
      <c r="L563" s="50" t="s">
        <v>186</v>
      </c>
      <c r="M563" s="55">
        <f t="shared" si="165"/>
        <v>6.0000000000000053</v>
      </c>
      <c r="N563" s="50">
        <v>0</v>
      </c>
      <c r="S563" s="151">
        <f t="shared" si="166"/>
        <v>0.77777777777777768</v>
      </c>
      <c r="T563" s="151">
        <f t="shared" si="167"/>
        <v>0.38888888888888884</v>
      </c>
      <c r="V563" s="393">
        <f t="shared" si="180"/>
        <v>0</v>
      </c>
      <c r="W563" s="393">
        <f t="shared" si="181"/>
        <v>0</v>
      </c>
      <c r="X563" s="53">
        <f t="shared" si="168"/>
        <v>0.18194444444444444</v>
      </c>
      <c r="Y563" s="53">
        <f t="shared" si="169"/>
        <v>0.21833362444444443</v>
      </c>
      <c r="Z563" s="53">
        <f t="shared" si="170"/>
        <v>9.0972222222222218E-2</v>
      </c>
      <c r="AA563" s="53">
        <f t="shared" si="171"/>
        <v>0.10916681222222221</v>
      </c>
      <c r="AB563" s="50">
        <f t="shared" si="172"/>
        <v>1699</v>
      </c>
      <c r="AC563" s="50">
        <f t="shared" si="173"/>
        <v>2006</v>
      </c>
      <c r="AD563" s="50">
        <f t="shared" si="174"/>
        <v>5</v>
      </c>
      <c r="AE563" s="56">
        <f t="shared" si="175"/>
        <v>200605</v>
      </c>
      <c r="AF563" s="56">
        <f t="shared" si="176"/>
        <v>21</v>
      </c>
      <c r="AG563" s="58">
        <f t="shared" si="182"/>
        <v>0</v>
      </c>
      <c r="AH563" s="56">
        <f t="shared" si="177"/>
        <v>27</v>
      </c>
      <c r="AI563" s="53">
        <f t="shared" si="178"/>
        <v>0.20013903444444442</v>
      </c>
      <c r="AJ563" s="56">
        <f t="shared" si="179"/>
        <v>1.5</v>
      </c>
    </row>
    <row r="564" spans="1:36" x14ac:dyDescent="0.25">
      <c r="A564" s="50">
        <v>563</v>
      </c>
      <c r="B564" s="51">
        <v>38866</v>
      </c>
      <c r="C564" s="52" t="s">
        <v>3</v>
      </c>
      <c r="D564" s="50" t="s">
        <v>1225</v>
      </c>
      <c r="E564" s="50">
        <v>0.5</v>
      </c>
      <c r="F564" s="50">
        <v>0</v>
      </c>
      <c r="G564" s="50">
        <v>20</v>
      </c>
      <c r="H564" s="50">
        <v>0</v>
      </c>
      <c r="I564" s="53">
        <f t="shared" si="163"/>
        <v>1.3888888888888888E-2</v>
      </c>
      <c r="J564" s="54">
        <f t="shared" si="164"/>
        <v>2.7777777777777776E-2</v>
      </c>
      <c r="K564" s="50" t="s">
        <v>187</v>
      </c>
      <c r="L564" s="50" t="s">
        <v>188</v>
      </c>
      <c r="M564" s="55">
        <f t="shared" si="165"/>
        <v>1.5000000000000013</v>
      </c>
      <c r="N564" s="50">
        <v>0</v>
      </c>
      <c r="S564" s="151">
        <f t="shared" si="166"/>
        <v>6.6666666666666666E-2</v>
      </c>
      <c r="T564" s="151">
        <f t="shared" si="167"/>
        <v>3.3333333333333333E-2</v>
      </c>
      <c r="V564" s="393">
        <f t="shared" si="180"/>
        <v>0</v>
      </c>
      <c r="W564" s="393">
        <f t="shared" si="181"/>
        <v>0</v>
      </c>
      <c r="X564" s="53">
        <f t="shared" si="168"/>
        <v>0.72777777777777775</v>
      </c>
      <c r="Y564" s="53">
        <f t="shared" si="169"/>
        <v>0.76416695777777766</v>
      </c>
      <c r="Z564" s="53">
        <f t="shared" si="170"/>
        <v>0.36388888888888887</v>
      </c>
      <c r="AA564" s="53">
        <f t="shared" si="171"/>
        <v>0.38208347888888883</v>
      </c>
      <c r="AB564" s="50">
        <f t="shared" si="172"/>
        <v>3969</v>
      </c>
      <c r="AC564" s="50">
        <f t="shared" si="173"/>
        <v>2006</v>
      </c>
      <c r="AD564" s="50">
        <f t="shared" si="174"/>
        <v>5</v>
      </c>
      <c r="AE564" s="56">
        <f t="shared" si="175"/>
        <v>200605</v>
      </c>
      <c r="AF564" s="56">
        <f t="shared" si="176"/>
        <v>22</v>
      </c>
      <c r="AG564" s="58">
        <f t="shared" si="182"/>
        <v>1</v>
      </c>
      <c r="AH564" s="56">
        <f t="shared" si="177"/>
        <v>29</v>
      </c>
      <c r="AI564" s="53">
        <f t="shared" si="178"/>
        <v>0.74597236777777765</v>
      </c>
      <c r="AJ564" s="56">
        <f t="shared" si="179"/>
        <v>23.35</v>
      </c>
    </row>
    <row r="565" spans="1:36" x14ac:dyDescent="0.25">
      <c r="A565" s="50">
        <v>564</v>
      </c>
      <c r="B565" s="51">
        <v>38866</v>
      </c>
      <c r="C565" s="52" t="s">
        <v>3</v>
      </c>
      <c r="D565" s="50" t="s">
        <v>1224</v>
      </c>
      <c r="E565" s="50">
        <v>10.5</v>
      </c>
      <c r="F565" s="50">
        <v>0</v>
      </c>
      <c r="G565" s="50">
        <v>38</v>
      </c>
      <c r="H565" s="50">
        <v>20</v>
      </c>
      <c r="I565" s="53">
        <f t="shared" si="163"/>
        <v>2.6620370370370374E-2</v>
      </c>
      <c r="J565" s="54">
        <f t="shared" si="164"/>
        <v>2.5352733686067022E-3</v>
      </c>
      <c r="K565" s="50" t="s">
        <v>452</v>
      </c>
      <c r="L565" s="50" t="s">
        <v>29</v>
      </c>
      <c r="M565" s="55">
        <f t="shared" si="165"/>
        <v>16.434782608695663</v>
      </c>
      <c r="N565" s="50">
        <v>0</v>
      </c>
      <c r="S565" s="151">
        <f t="shared" si="166"/>
        <v>0.28395061728395066</v>
      </c>
      <c r="T565" s="151">
        <f t="shared" si="167"/>
        <v>0.14197530864197533</v>
      </c>
      <c r="V565" s="393">
        <f t="shared" si="180"/>
        <v>0</v>
      </c>
      <c r="W565" s="393">
        <f t="shared" si="181"/>
        <v>0</v>
      </c>
      <c r="X565" s="53">
        <f t="shared" si="168"/>
        <v>6.6424162257495603E-2</v>
      </c>
      <c r="Y565" s="53">
        <f t="shared" si="169"/>
        <v>0.1028133422574956</v>
      </c>
      <c r="Z565" s="53">
        <f t="shared" si="170"/>
        <v>3.3212081128747802E-2</v>
      </c>
      <c r="AA565" s="53">
        <f t="shared" si="171"/>
        <v>5.1406671128747798E-2</v>
      </c>
      <c r="AB565" s="50">
        <f t="shared" si="172"/>
        <v>430</v>
      </c>
      <c r="AC565" s="50">
        <f t="shared" si="173"/>
        <v>2006</v>
      </c>
      <c r="AD565" s="50">
        <f t="shared" si="174"/>
        <v>5</v>
      </c>
      <c r="AE565" s="56">
        <f t="shared" si="175"/>
        <v>200605</v>
      </c>
      <c r="AF565" s="56">
        <f t="shared" si="176"/>
        <v>22</v>
      </c>
      <c r="AG565" s="58">
        <f t="shared" si="182"/>
        <v>0</v>
      </c>
      <c r="AH565" s="56">
        <f t="shared" si="177"/>
        <v>29</v>
      </c>
      <c r="AI565" s="53">
        <f t="shared" si="178"/>
        <v>8.46187522574956E-2</v>
      </c>
      <c r="AJ565" s="56">
        <f t="shared" si="179"/>
        <v>10.5</v>
      </c>
    </row>
    <row r="566" spans="1:36" x14ac:dyDescent="0.25">
      <c r="A566" s="50">
        <v>565</v>
      </c>
      <c r="B566" s="51">
        <v>38867</v>
      </c>
      <c r="C566" s="52" t="s">
        <v>4</v>
      </c>
      <c r="D566" s="50" t="s">
        <v>1223</v>
      </c>
      <c r="E566" s="50">
        <v>4</v>
      </c>
      <c r="F566" s="50">
        <v>0</v>
      </c>
      <c r="G566" s="50">
        <v>43</v>
      </c>
      <c r="H566" s="50">
        <v>46</v>
      </c>
      <c r="I566" s="53">
        <f t="shared" si="163"/>
        <v>3.0393518518518518E-2</v>
      </c>
      <c r="J566" s="54">
        <f t="shared" si="164"/>
        <v>7.5983796296296294E-3</v>
      </c>
      <c r="K566" s="50" t="s">
        <v>554</v>
      </c>
      <c r="L566" s="50" t="s">
        <v>143</v>
      </c>
      <c r="M566" s="55">
        <f t="shared" si="165"/>
        <v>5.4836252856054877</v>
      </c>
      <c r="N566" s="50">
        <v>0</v>
      </c>
      <c r="O566" s="50" t="s">
        <v>189</v>
      </c>
      <c r="R566" s="50" t="s">
        <v>190</v>
      </c>
      <c r="S566" s="151">
        <f t="shared" si="166"/>
        <v>0.19907754629629629</v>
      </c>
      <c r="T566" s="151">
        <f t="shared" si="167"/>
        <v>9.9538773148148144E-2</v>
      </c>
      <c r="V566" s="393">
        <f t="shared" si="180"/>
        <v>0</v>
      </c>
      <c r="W566" s="393">
        <f t="shared" si="181"/>
        <v>0</v>
      </c>
      <c r="X566" s="53">
        <f t="shared" si="168"/>
        <v>0.19907754629629629</v>
      </c>
      <c r="Y566" s="53">
        <f t="shared" si="169"/>
        <v>0.23546672629629628</v>
      </c>
      <c r="Z566" s="53">
        <f t="shared" si="170"/>
        <v>9.9538773148148144E-2</v>
      </c>
      <c r="AA566" s="53">
        <f t="shared" si="171"/>
        <v>0.11773336314814814</v>
      </c>
      <c r="AB566" s="50">
        <f t="shared" si="172"/>
        <v>2474</v>
      </c>
      <c r="AC566" s="50">
        <f t="shared" si="173"/>
        <v>2006</v>
      </c>
      <c r="AD566" s="50">
        <f t="shared" si="174"/>
        <v>5</v>
      </c>
      <c r="AE566" s="56">
        <f t="shared" si="175"/>
        <v>200605</v>
      </c>
      <c r="AF566" s="56">
        <f t="shared" si="176"/>
        <v>22</v>
      </c>
      <c r="AG566" s="58">
        <f t="shared" si="182"/>
        <v>0</v>
      </c>
      <c r="AH566" s="56">
        <f t="shared" si="177"/>
        <v>30</v>
      </c>
      <c r="AI566" s="53">
        <f t="shared" si="178"/>
        <v>0.21727213629629627</v>
      </c>
      <c r="AJ566" s="56">
        <f t="shared" si="179"/>
        <v>17.079999999999998</v>
      </c>
    </row>
    <row r="567" spans="1:36" x14ac:dyDescent="0.25">
      <c r="A567" s="50">
        <v>566</v>
      </c>
      <c r="B567" s="51">
        <v>38868</v>
      </c>
      <c r="C567" s="52" t="s">
        <v>6</v>
      </c>
      <c r="D567" s="50" t="s">
        <v>1223</v>
      </c>
      <c r="E567" s="50">
        <v>3.5</v>
      </c>
      <c r="F567" s="50">
        <v>0</v>
      </c>
      <c r="G567" s="50">
        <v>38</v>
      </c>
      <c r="H567" s="50">
        <v>36</v>
      </c>
      <c r="I567" s="53">
        <f t="shared" si="163"/>
        <v>2.6805555555555555E-2</v>
      </c>
      <c r="J567" s="54">
        <f t="shared" si="164"/>
        <v>7.6587301587301582E-3</v>
      </c>
      <c r="K567" s="50" t="s">
        <v>555</v>
      </c>
      <c r="L567" s="50" t="s">
        <v>130</v>
      </c>
      <c r="M567" s="55">
        <f t="shared" si="165"/>
        <v>5.440414507772025</v>
      </c>
      <c r="N567" s="50">
        <v>147</v>
      </c>
      <c r="O567" s="50" t="s">
        <v>184</v>
      </c>
      <c r="R567" s="50" t="s">
        <v>191</v>
      </c>
      <c r="S567" s="151">
        <f t="shared" si="166"/>
        <v>0.20065873015873015</v>
      </c>
      <c r="T567" s="151">
        <f t="shared" si="167"/>
        <v>0.10032936507936507</v>
      </c>
      <c r="V567" s="393">
        <f t="shared" si="180"/>
        <v>0</v>
      </c>
      <c r="W567" s="393">
        <f t="shared" si="181"/>
        <v>0</v>
      </c>
      <c r="X567" s="53">
        <f t="shared" si="168"/>
        <v>0.20065873015873015</v>
      </c>
      <c r="Y567" s="53">
        <f t="shared" si="169"/>
        <v>0.23704791015873014</v>
      </c>
      <c r="Z567" s="53">
        <f t="shared" si="170"/>
        <v>0.10032936507936507</v>
      </c>
      <c r="AA567" s="53">
        <f t="shared" si="171"/>
        <v>0.11852395507936507</v>
      </c>
      <c r="AB567" s="50">
        <f t="shared" si="172"/>
        <v>2528</v>
      </c>
      <c r="AC567" s="50">
        <f t="shared" si="173"/>
        <v>2006</v>
      </c>
      <c r="AD567" s="50">
        <f t="shared" si="174"/>
        <v>5</v>
      </c>
      <c r="AE567" s="56">
        <f t="shared" si="175"/>
        <v>200605</v>
      </c>
      <c r="AF567" s="56">
        <f t="shared" si="176"/>
        <v>22</v>
      </c>
      <c r="AG567" s="58">
        <f t="shared" si="182"/>
        <v>0</v>
      </c>
      <c r="AH567" s="56">
        <f t="shared" si="177"/>
        <v>31</v>
      </c>
      <c r="AI567" s="53">
        <f t="shared" si="178"/>
        <v>0.21885332015873016</v>
      </c>
      <c r="AJ567" s="56">
        <f t="shared" si="179"/>
        <v>14.944999999999999</v>
      </c>
    </row>
    <row r="568" spans="1:36" x14ac:dyDescent="0.25">
      <c r="A568" s="50">
        <v>567</v>
      </c>
      <c r="B568" s="51">
        <v>38869</v>
      </c>
      <c r="C568" s="52" t="s">
        <v>1</v>
      </c>
      <c r="D568" s="50" t="s">
        <v>1223</v>
      </c>
      <c r="E568" s="50">
        <v>3.5</v>
      </c>
      <c r="F568" s="50">
        <v>0</v>
      </c>
      <c r="G568" s="50">
        <v>35</v>
      </c>
      <c r="H568" s="50">
        <v>37</v>
      </c>
      <c r="I568" s="53">
        <f t="shared" si="163"/>
        <v>2.4733796296296295E-2</v>
      </c>
      <c r="J568" s="54">
        <f t="shared" si="164"/>
        <v>7.0667989417989418E-3</v>
      </c>
      <c r="K568" s="50" t="s">
        <v>555</v>
      </c>
      <c r="L568" s="50" t="s">
        <v>130</v>
      </c>
      <c r="M568" s="55">
        <f t="shared" si="165"/>
        <v>5.8961160505381418</v>
      </c>
      <c r="N568" s="50">
        <v>150</v>
      </c>
      <c r="O568" s="50" t="s">
        <v>192</v>
      </c>
      <c r="R568" s="50" t="s">
        <v>193</v>
      </c>
      <c r="S568" s="151">
        <f t="shared" si="166"/>
        <v>0.18515013227513227</v>
      </c>
      <c r="T568" s="151">
        <f t="shared" si="167"/>
        <v>9.2575066137566137E-2</v>
      </c>
      <c r="V568" s="393">
        <f t="shared" si="180"/>
        <v>0</v>
      </c>
      <c r="W568" s="393">
        <f t="shared" si="181"/>
        <v>0</v>
      </c>
      <c r="X568" s="53">
        <f t="shared" si="168"/>
        <v>0.18515013227513227</v>
      </c>
      <c r="Y568" s="53">
        <f t="shared" si="169"/>
        <v>0.22153931227513227</v>
      </c>
      <c r="Z568" s="53">
        <f t="shared" si="170"/>
        <v>9.2575066137566137E-2</v>
      </c>
      <c r="AA568" s="53">
        <f t="shared" si="171"/>
        <v>0.11076965613756613</v>
      </c>
      <c r="AB568" s="50">
        <f t="shared" si="172"/>
        <v>1869</v>
      </c>
      <c r="AC568" s="50">
        <f t="shared" si="173"/>
        <v>2006</v>
      </c>
      <c r="AD568" s="50">
        <f t="shared" si="174"/>
        <v>6</v>
      </c>
      <c r="AE568" s="56">
        <f t="shared" si="175"/>
        <v>200606</v>
      </c>
      <c r="AF568" s="56">
        <f t="shared" si="176"/>
        <v>22</v>
      </c>
      <c r="AG568" s="58">
        <f t="shared" si="182"/>
        <v>0</v>
      </c>
      <c r="AH568" s="56">
        <f t="shared" si="177"/>
        <v>1</v>
      </c>
      <c r="AI568" s="53">
        <f t="shared" si="178"/>
        <v>0.20334472227513228</v>
      </c>
      <c r="AJ568" s="56">
        <f t="shared" si="179"/>
        <v>14.944999999999999</v>
      </c>
    </row>
    <row r="569" spans="1:36" s="66" customFormat="1" x14ac:dyDescent="0.25">
      <c r="A569" s="50">
        <v>568</v>
      </c>
      <c r="B569" s="51">
        <v>38870</v>
      </c>
      <c r="C569" s="52" t="s">
        <v>2</v>
      </c>
      <c r="D569" s="50" t="s">
        <v>1223</v>
      </c>
      <c r="E569" s="50">
        <v>4.4000000000000004</v>
      </c>
      <c r="F569" s="50">
        <v>0</v>
      </c>
      <c r="G569" s="50">
        <v>50</v>
      </c>
      <c r="H569" s="50">
        <v>42</v>
      </c>
      <c r="I569" s="53">
        <f t="shared" si="163"/>
        <v>3.5208333333333335E-2</v>
      </c>
      <c r="J569" s="54">
        <f t="shared" si="164"/>
        <v>8.0018939393939389E-3</v>
      </c>
      <c r="K569" s="50" t="s">
        <v>555</v>
      </c>
      <c r="L569" s="50" t="s">
        <v>152</v>
      </c>
      <c r="M569" s="55">
        <f t="shared" si="165"/>
        <v>5.2071005917159807</v>
      </c>
      <c r="N569" s="50">
        <v>148</v>
      </c>
      <c r="O569" s="50" t="s">
        <v>192</v>
      </c>
      <c r="P569" s="389"/>
      <c r="Q569" s="374"/>
      <c r="R569" s="50" t="s">
        <v>194</v>
      </c>
      <c r="S569" s="151">
        <f t="shared" si="166"/>
        <v>0.20964962121212119</v>
      </c>
      <c r="T569" s="151">
        <f t="shared" si="167"/>
        <v>0.10482481060606059</v>
      </c>
      <c r="U569" s="50"/>
      <c r="V569" s="393">
        <f t="shared" si="180"/>
        <v>0</v>
      </c>
      <c r="W569" s="393">
        <f t="shared" si="181"/>
        <v>0</v>
      </c>
      <c r="X569" s="53">
        <f t="shared" si="168"/>
        <v>0.20964962121212119</v>
      </c>
      <c r="Y569" s="53">
        <f t="shared" si="169"/>
        <v>0.24603880121212121</v>
      </c>
      <c r="Z569" s="53">
        <f t="shared" si="170"/>
        <v>0.10482481060606059</v>
      </c>
      <c r="AA569" s="53">
        <f t="shared" si="171"/>
        <v>0.12301940060606061</v>
      </c>
      <c r="AB569" s="50">
        <f t="shared" si="172"/>
        <v>2815</v>
      </c>
      <c r="AC569" s="50">
        <f t="shared" si="173"/>
        <v>2006</v>
      </c>
      <c r="AD569" s="50">
        <f t="shared" si="174"/>
        <v>6</v>
      </c>
      <c r="AE569" s="56">
        <f t="shared" si="175"/>
        <v>200606</v>
      </c>
      <c r="AF569" s="56">
        <f t="shared" si="176"/>
        <v>22</v>
      </c>
      <c r="AG569" s="58">
        <f t="shared" si="182"/>
        <v>0</v>
      </c>
      <c r="AH569" s="56">
        <f t="shared" si="177"/>
        <v>2</v>
      </c>
      <c r="AI569" s="53">
        <f t="shared" si="178"/>
        <v>0.2278442112121212</v>
      </c>
      <c r="AJ569" s="56">
        <f t="shared" si="179"/>
        <v>18.788</v>
      </c>
    </row>
    <row r="570" spans="1:36" x14ac:dyDescent="0.25">
      <c r="A570" s="50">
        <v>569</v>
      </c>
      <c r="B570" s="51">
        <v>38872</v>
      </c>
      <c r="C570" s="52" t="s">
        <v>0</v>
      </c>
      <c r="D570" s="50" t="s">
        <v>1225</v>
      </c>
      <c r="E570" s="50">
        <v>0.5</v>
      </c>
      <c r="F570" s="50">
        <v>0</v>
      </c>
      <c r="G570" s="50">
        <v>19</v>
      </c>
      <c r="H570" s="50">
        <v>56</v>
      </c>
      <c r="I570" s="53">
        <f t="shared" si="163"/>
        <v>1.3842592592592594E-2</v>
      </c>
      <c r="J570" s="54">
        <f t="shared" si="164"/>
        <v>2.7685185185185188E-2</v>
      </c>
      <c r="K570" s="50" t="s">
        <v>187</v>
      </c>
      <c r="L570" s="50" t="s">
        <v>195</v>
      </c>
      <c r="M570" s="55">
        <f t="shared" si="165"/>
        <v>1.5050167224080278</v>
      </c>
      <c r="N570" s="50">
        <v>0</v>
      </c>
      <c r="R570" s="50" t="s">
        <v>196</v>
      </c>
      <c r="S570" s="151">
        <f t="shared" si="166"/>
        <v>6.6444444444444445E-2</v>
      </c>
      <c r="T570" s="151">
        <f t="shared" si="167"/>
        <v>3.3222222222222222E-2</v>
      </c>
      <c r="V570" s="393">
        <f t="shared" si="180"/>
        <v>0</v>
      </c>
      <c r="W570" s="393">
        <f t="shared" si="181"/>
        <v>0</v>
      </c>
      <c r="X570" s="53">
        <f t="shared" si="168"/>
        <v>0.72535185185185191</v>
      </c>
      <c r="Y570" s="53">
        <f t="shared" si="169"/>
        <v>0.76174103185185182</v>
      </c>
      <c r="Z570" s="53">
        <f t="shared" si="170"/>
        <v>0.36267592592592596</v>
      </c>
      <c r="AA570" s="53">
        <f t="shared" si="171"/>
        <v>0.38087051592592591</v>
      </c>
      <c r="AB570" s="50">
        <f t="shared" si="172"/>
        <v>3966</v>
      </c>
      <c r="AC570" s="50">
        <f t="shared" si="173"/>
        <v>2006</v>
      </c>
      <c r="AD570" s="50">
        <f t="shared" si="174"/>
        <v>6</v>
      </c>
      <c r="AE570" s="56">
        <f t="shared" si="175"/>
        <v>200606</v>
      </c>
      <c r="AF570" s="56">
        <f t="shared" si="176"/>
        <v>23</v>
      </c>
      <c r="AG570" s="58">
        <f t="shared" si="182"/>
        <v>1</v>
      </c>
      <c r="AH570" s="56">
        <f t="shared" si="177"/>
        <v>4</v>
      </c>
      <c r="AI570" s="53">
        <f t="shared" si="178"/>
        <v>0.74354644185185181</v>
      </c>
      <c r="AJ570" s="56">
        <f t="shared" si="179"/>
        <v>23.35</v>
      </c>
    </row>
    <row r="571" spans="1:36" x14ac:dyDescent="0.25">
      <c r="A571" s="50">
        <v>570</v>
      </c>
      <c r="B571" s="51">
        <v>38873</v>
      </c>
      <c r="C571" s="52" t="s">
        <v>3</v>
      </c>
      <c r="D571" s="50" t="s">
        <v>1225</v>
      </c>
      <c r="E571" s="50">
        <v>0.25</v>
      </c>
      <c r="F571" s="50">
        <v>0</v>
      </c>
      <c r="G571" s="50">
        <v>9</v>
      </c>
      <c r="H571" s="50">
        <v>31</v>
      </c>
      <c r="I571" s="53">
        <f t="shared" si="163"/>
        <v>6.6087962962962966E-3</v>
      </c>
      <c r="J571" s="54">
        <f t="shared" si="164"/>
        <v>2.6435185185185187E-2</v>
      </c>
      <c r="K571" s="50" t="s">
        <v>187</v>
      </c>
      <c r="L571" s="50" t="s">
        <v>75</v>
      </c>
      <c r="M571" s="55">
        <f t="shared" si="165"/>
        <v>1.5761821366024529</v>
      </c>
      <c r="N571" s="50">
        <v>0</v>
      </c>
      <c r="O571" s="50" t="s">
        <v>197</v>
      </c>
      <c r="S571" s="151">
        <f t="shared" si="166"/>
        <v>6.3444444444444442E-2</v>
      </c>
      <c r="T571" s="151">
        <f t="shared" si="167"/>
        <v>3.1722222222222221E-2</v>
      </c>
      <c r="V571" s="393">
        <f t="shared" si="180"/>
        <v>0</v>
      </c>
      <c r="W571" s="393">
        <f t="shared" si="181"/>
        <v>0</v>
      </c>
      <c r="X571" s="53">
        <f t="shared" si="168"/>
        <v>0.69260185185185186</v>
      </c>
      <c r="Y571" s="53">
        <f t="shared" si="169"/>
        <v>0.72899103185185188</v>
      </c>
      <c r="Z571" s="53">
        <f t="shared" si="170"/>
        <v>0.34630092592592593</v>
      </c>
      <c r="AA571" s="53">
        <f t="shared" si="171"/>
        <v>0.36449551592592594</v>
      </c>
      <c r="AB571" s="50">
        <f t="shared" si="172"/>
        <v>3922</v>
      </c>
      <c r="AC571" s="50">
        <f t="shared" si="173"/>
        <v>2006</v>
      </c>
      <c r="AD571" s="50">
        <f t="shared" si="174"/>
        <v>6</v>
      </c>
      <c r="AE571" s="56">
        <f t="shared" si="175"/>
        <v>200606</v>
      </c>
      <c r="AF571" s="56">
        <f t="shared" si="176"/>
        <v>23</v>
      </c>
      <c r="AG571" s="58">
        <f t="shared" si="182"/>
        <v>0</v>
      </c>
      <c r="AH571" s="56">
        <f t="shared" si="177"/>
        <v>5</v>
      </c>
      <c r="AI571" s="53">
        <f t="shared" si="178"/>
        <v>0.71079644185185187</v>
      </c>
      <c r="AJ571" s="56">
        <f t="shared" si="179"/>
        <v>11.675000000000001</v>
      </c>
    </row>
    <row r="572" spans="1:36" x14ac:dyDescent="0.25">
      <c r="A572" s="50">
        <v>571</v>
      </c>
      <c r="B572" s="51">
        <v>38873</v>
      </c>
      <c r="C572" s="52" t="s">
        <v>3</v>
      </c>
      <c r="D572" s="50" t="s">
        <v>1223</v>
      </c>
      <c r="E572" s="50">
        <v>4.4000000000000004</v>
      </c>
      <c r="F572" s="50">
        <v>0</v>
      </c>
      <c r="G572" s="50">
        <v>44</v>
      </c>
      <c r="H572" s="50">
        <v>57</v>
      </c>
      <c r="I572" s="53">
        <f t="shared" si="163"/>
        <v>3.1215277777777783E-2</v>
      </c>
      <c r="J572" s="54">
        <f t="shared" si="164"/>
        <v>7.0943813131313137E-3</v>
      </c>
      <c r="K572" s="50" t="s">
        <v>555</v>
      </c>
      <c r="L572" s="50" t="s">
        <v>152</v>
      </c>
      <c r="M572" s="55">
        <f t="shared" si="165"/>
        <v>5.8731924360400489</v>
      </c>
      <c r="N572" s="50">
        <v>158</v>
      </c>
      <c r="O572" s="50" t="s">
        <v>198</v>
      </c>
      <c r="R572" s="50" t="s">
        <v>199</v>
      </c>
      <c r="S572" s="151">
        <f t="shared" si="166"/>
        <v>0.18587279040404042</v>
      </c>
      <c r="T572" s="151">
        <f t="shared" si="167"/>
        <v>9.2936395202020211E-2</v>
      </c>
      <c r="V572" s="393">
        <f t="shared" si="180"/>
        <v>0</v>
      </c>
      <c r="W572" s="393">
        <f t="shared" si="181"/>
        <v>0</v>
      </c>
      <c r="X572" s="53">
        <f t="shared" si="168"/>
        <v>0.18587279040404042</v>
      </c>
      <c r="Y572" s="53">
        <f t="shared" si="169"/>
        <v>0.22226197040404039</v>
      </c>
      <c r="Z572" s="53">
        <f t="shared" si="170"/>
        <v>9.2936395202020211E-2</v>
      </c>
      <c r="AA572" s="53">
        <f t="shared" si="171"/>
        <v>0.11113098520202019</v>
      </c>
      <c r="AB572" s="50">
        <f t="shared" si="172"/>
        <v>1903</v>
      </c>
      <c r="AC572" s="50">
        <f t="shared" si="173"/>
        <v>2006</v>
      </c>
      <c r="AD572" s="50">
        <f t="shared" si="174"/>
        <v>6</v>
      </c>
      <c r="AE572" s="56">
        <f t="shared" si="175"/>
        <v>200606</v>
      </c>
      <c r="AF572" s="56">
        <f t="shared" si="176"/>
        <v>23</v>
      </c>
      <c r="AG572" s="58">
        <f t="shared" si="182"/>
        <v>0</v>
      </c>
      <c r="AH572" s="56">
        <f t="shared" si="177"/>
        <v>5</v>
      </c>
      <c r="AI572" s="53">
        <f t="shared" si="178"/>
        <v>0.2040673804040404</v>
      </c>
      <c r="AJ572" s="56">
        <f t="shared" si="179"/>
        <v>18.788</v>
      </c>
    </row>
    <row r="573" spans="1:36" s="74" customFormat="1" x14ac:dyDescent="0.25">
      <c r="A573" s="50">
        <v>572</v>
      </c>
      <c r="B573" s="51">
        <v>38874</v>
      </c>
      <c r="C573" s="52" t="s">
        <v>4</v>
      </c>
      <c r="D573" s="50" t="s">
        <v>1225</v>
      </c>
      <c r="E573" s="50">
        <v>0.5</v>
      </c>
      <c r="F573" s="50">
        <v>0</v>
      </c>
      <c r="G573" s="50">
        <v>20</v>
      </c>
      <c r="H573" s="50">
        <v>0</v>
      </c>
      <c r="I573" s="53">
        <f t="shared" si="163"/>
        <v>1.3888888888888888E-2</v>
      </c>
      <c r="J573" s="54">
        <f t="shared" si="164"/>
        <v>2.7777777777777776E-2</v>
      </c>
      <c r="K573" s="50" t="s">
        <v>187</v>
      </c>
      <c r="L573" s="50" t="s">
        <v>195</v>
      </c>
      <c r="M573" s="55">
        <f t="shared" si="165"/>
        <v>1.5000000000000013</v>
      </c>
      <c r="N573" s="50">
        <v>138</v>
      </c>
      <c r="O573" s="50"/>
      <c r="P573" s="389"/>
      <c r="Q573" s="374"/>
      <c r="R573" s="50" t="s">
        <v>200</v>
      </c>
      <c r="S573" s="151">
        <f t="shared" si="166"/>
        <v>6.6666666666666666E-2</v>
      </c>
      <c r="T573" s="151">
        <f t="shared" si="167"/>
        <v>3.3333333333333333E-2</v>
      </c>
      <c r="U573" s="50"/>
      <c r="V573" s="393">
        <f t="shared" si="180"/>
        <v>0</v>
      </c>
      <c r="W573" s="393">
        <f t="shared" si="181"/>
        <v>0</v>
      </c>
      <c r="X573" s="53">
        <f t="shared" si="168"/>
        <v>0.72777777777777775</v>
      </c>
      <c r="Y573" s="53">
        <f t="shared" si="169"/>
        <v>0.76416695777777766</v>
      </c>
      <c r="Z573" s="53">
        <f t="shared" si="170"/>
        <v>0.36388888888888887</v>
      </c>
      <c r="AA573" s="53">
        <f t="shared" si="171"/>
        <v>0.38208347888888883</v>
      </c>
      <c r="AB573" s="50">
        <f t="shared" si="172"/>
        <v>3969</v>
      </c>
      <c r="AC573" s="50">
        <f t="shared" si="173"/>
        <v>2006</v>
      </c>
      <c r="AD573" s="50">
        <f t="shared" si="174"/>
        <v>6</v>
      </c>
      <c r="AE573" s="56">
        <f t="shared" si="175"/>
        <v>200606</v>
      </c>
      <c r="AF573" s="56">
        <f t="shared" si="176"/>
        <v>23</v>
      </c>
      <c r="AG573" s="58">
        <f t="shared" si="182"/>
        <v>0</v>
      </c>
      <c r="AH573" s="56">
        <f t="shared" si="177"/>
        <v>6</v>
      </c>
      <c r="AI573" s="53">
        <f t="shared" si="178"/>
        <v>0.74597236777777765</v>
      </c>
      <c r="AJ573" s="56">
        <f t="shared" si="179"/>
        <v>23.35</v>
      </c>
    </row>
    <row r="574" spans="1:36" s="74" customFormat="1" x14ac:dyDescent="0.25">
      <c r="A574" s="50">
        <v>573</v>
      </c>
      <c r="B574" s="51">
        <v>38874</v>
      </c>
      <c r="C574" s="52" t="s">
        <v>4</v>
      </c>
      <c r="D574" s="50" t="s">
        <v>1223</v>
      </c>
      <c r="E574" s="50">
        <v>3.5</v>
      </c>
      <c r="F574" s="50">
        <v>0</v>
      </c>
      <c r="G574" s="50">
        <v>37</v>
      </c>
      <c r="H574" s="50">
        <v>53</v>
      </c>
      <c r="I574" s="53">
        <f t="shared" si="163"/>
        <v>2.630787037037037E-2</v>
      </c>
      <c r="J574" s="54">
        <f t="shared" si="164"/>
        <v>7.5165343915343918E-3</v>
      </c>
      <c r="K574" s="50" t="s">
        <v>556</v>
      </c>
      <c r="L574" s="50" t="s">
        <v>130</v>
      </c>
      <c r="M574" s="55">
        <f t="shared" si="165"/>
        <v>5.5433347998240254</v>
      </c>
      <c r="N574" s="50">
        <v>0</v>
      </c>
      <c r="O574" s="50" t="s">
        <v>201</v>
      </c>
      <c r="P574" s="389"/>
      <c r="Q574" s="374"/>
      <c r="R574" s="50"/>
      <c r="S574" s="151">
        <f t="shared" si="166"/>
        <v>0.19693320105820106</v>
      </c>
      <c r="T574" s="151">
        <f t="shared" si="167"/>
        <v>9.8466600529100529E-2</v>
      </c>
      <c r="U574" s="50"/>
      <c r="V574" s="393">
        <f t="shared" si="180"/>
        <v>0</v>
      </c>
      <c r="W574" s="393">
        <f t="shared" si="181"/>
        <v>0</v>
      </c>
      <c r="X574" s="53">
        <f t="shared" si="168"/>
        <v>0.19693320105820106</v>
      </c>
      <c r="Y574" s="53">
        <f t="shared" si="169"/>
        <v>0.23332238105820105</v>
      </c>
      <c r="Z574" s="53">
        <f t="shared" si="170"/>
        <v>9.8466600529100529E-2</v>
      </c>
      <c r="AA574" s="53">
        <f t="shared" si="171"/>
        <v>0.11666119052910053</v>
      </c>
      <c r="AB574" s="50">
        <f t="shared" si="172"/>
        <v>2394</v>
      </c>
      <c r="AC574" s="50">
        <f t="shared" si="173"/>
        <v>2006</v>
      </c>
      <c r="AD574" s="50">
        <f t="shared" si="174"/>
        <v>6</v>
      </c>
      <c r="AE574" s="56">
        <f t="shared" si="175"/>
        <v>200606</v>
      </c>
      <c r="AF574" s="56">
        <f t="shared" si="176"/>
        <v>23</v>
      </c>
      <c r="AG574" s="58">
        <f t="shared" si="182"/>
        <v>0</v>
      </c>
      <c r="AH574" s="56">
        <f t="shared" si="177"/>
        <v>6</v>
      </c>
      <c r="AI574" s="53">
        <f t="shared" si="178"/>
        <v>0.21512779105820107</v>
      </c>
      <c r="AJ574" s="56">
        <f t="shared" si="179"/>
        <v>14.944999999999999</v>
      </c>
    </row>
    <row r="575" spans="1:36" s="74" customFormat="1" x14ac:dyDescent="0.25">
      <c r="A575" s="50">
        <v>574</v>
      </c>
      <c r="B575" s="51">
        <v>38876</v>
      </c>
      <c r="C575" s="52" t="s">
        <v>1</v>
      </c>
      <c r="D575" s="50" t="s">
        <v>1224</v>
      </c>
      <c r="E575" s="50">
        <v>8.08</v>
      </c>
      <c r="F575" s="50">
        <v>0</v>
      </c>
      <c r="G575" s="50">
        <v>31</v>
      </c>
      <c r="H575" s="50">
        <v>22</v>
      </c>
      <c r="I575" s="53">
        <f t="shared" si="163"/>
        <v>2.1782407407407407E-2</v>
      </c>
      <c r="J575" s="54">
        <f t="shared" si="164"/>
        <v>2.6958425009167581E-3</v>
      </c>
      <c r="K575" s="50" t="s">
        <v>324</v>
      </c>
      <c r="L575" s="50" t="s">
        <v>202</v>
      </c>
      <c r="M575" s="55">
        <f t="shared" si="165"/>
        <v>15.455897980871427</v>
      </c>
      <c r="N575" s="50">
        <v>0</v>
      </c>
      <c r="O575" s="50" t="s">
        <v>198</v>
      </c>
      <c r="P575" s="389"/>
      <c r="Q575" s="374"/>
      <c r="R575" s="50"/>
      <c r="S575" s="151">
        <f t="shared" si="166"/>
        <v>0.30193436010267694</v>
      </c>
      <c r="T575" s="151">
        <f t="shared" si="167"/>
        <v>0.15096718005133847</v>
      </c>
      <c r="U575" s="50"/>
      <c r="V575" s="393">
        <f t="shared" si="180"/>
        <v>0</v>
      </c>
      <c r="W575" s="393">
        <f t="shared" si="181"/>
        <v>0</v>
      </c>
      <c r="X575" s="53">
        <f t="shared" si="168"/>
        <v>7.0631073524019067E-2</v>
      </c>
      <c r="Y575" s="53">
        <f t="shared" si="169"/>
        <v>0.10702025352401906</v>
      </c>
      <c r="Z575" s="53">
        <f t="shared" si="170"/>
        <v>3.5315536762009533E-2</v>
      </c>
      <c r="AA575" s="53">
        <f t="shared" si="171"/>
        <v>5.351012676200953E-2</v>
      </c>
      <c r="AB575" s="50">
        <f t="shared" si="172"/>
        <v>538</v>
      </c>
      <c r="AC575" s="50">
        <f t="shared" si="173"/>
        <v>2006</v>
      </c>
      <c r="AD575" s="50">
        <f t="shared" si="174"/>
        <v>6</v>
      </c>
      <c r="AE575" s="56">
        <f t="shared" si="175"/>
        <v>200606</v>
      </c>
      <c r="AF575" s="56">
        <f t="shared" si="176"/>
        <v>23</v>
      </c>
      <c r="AG575" s="58">
        <f t="shared" si="182"/>
        <v>1</v>
      </c>
      <c r="AH575" s="56">
        <f t="shared" si="177"/>
        <v>8</v>
      </c>
      <c r="AI575" s="53">
        <f t="shared" si="178"/>
        <v>8.8825663524019063E-2</v>
      </c>
      <c r="AJ575" s="56">
        <f t="shared" si="179"/>
        <v>8.08</v>
      </c>
    </row>
    <row r="576" spans="1:36" s="74" customFormat="1" x14ac:dyDescent="0.25">
      <c r="A576" s="50">
        <v>575</v>
      </c>
      <c r="B576" s="51">
        <v>38877</v>
      </c>
      <c r="C576" s="52" t="s">
        <v>2</v>
      </c>
      <c r="D576" s="50" t="s">
        <v>1223</v>
      </c>
      <c r="E576" s="50">
        <v>3</v>
      </c>
      <c r="F576" s="50">
        <v>0</v>
      </c>
      <c r="G576" s="50">
        <v>30</v>
      </c>
      <c r="H576" s="50">
        <v>53</v>
      </c>
      <c r="I576" s="53">
        <f t="shared" si="163"/>
        <v>2.1446759259259259E-2</v>
      </c>
      <c r="J576" s="54">
        <f t="shared" si="164"/>
        <v>7.1489197530864197E-3</v>
      </c>
      <c r="K576" s="50" t="s">
        <v>556</v>
      </c>
      <c r="L576" s="50" t="s">
        <v>334</v>
      </c>
      <c r="M576" s="55">
        <f t="shared" si="165"/>
        <v>5.8283864004317367</v>
      </c>
      <c r="N576" s="50">
        <v>0</v>
      </c>
      <c r="O576" s="50" t="s">
        <v>203</v>
      </c>
      <c r="P576" s="389"/>
      <c r="Q576" s="374"/>
      <c r="R576" s="50" t="s">
        <v>204</v>
      </c>
      <c r="S576" s="151">
        <f t="shared" si="166"/>
        <v>0.1873016975308642</v>
      </c>
      <c r="T576" s="151">
        <f t="shared" si="167"/>
        <v>9.3650848765432101E-2</v>
      </c>
      <c r="U576" s="50"/>
      <c r="V576" s="393">
        <f t="shared" si="180"/>
        <v>0</v>
      </c>
      <c r="W576" s="393">
        <f t="shared" si="181"/>
        <v>0</v>
      </c>
      <c r="X576" s="53">
        <f t="shared" si="168"/>
        <v>0.1873016975308642</v>
      </c>
      <c r="Y576" s="53">
        <f t="shared" si="169"/>
        <v>0.2236908775308642</v>
      </c>
      <c r="Z576" s="53">
        <f t="shared" si="170"/>
        <v>9.3650848765432101E-2</v>
      </c>
      <c r="AA576" s="53">
        <f t="shared" si="171"/>
        <v>0.1118454387654321</v>
      </c>
      <c r="AB576" s="50">
        <f t="shared" si="172"/>
        <v>1977</v>
      </c>
      <c r="AC576" s="50">
        <f t="shared" si="173"/>
        <v>2006</v>
      </c>
      <c r="AD576" s="50">
        <f t="shared" si="174"/>
        <v>6</v>
      </c>
      <c r="AE576" s="56">
        <f t="shared" si="175"/>
        <v>200606</v>
      </c>
      <c r="AF576" s="56">
        <f t="shared" si="176"/>
        <v>23</v>
      </c>
      <c r="AG576" s="58">
        <f t="shared" si="182"/>
        <v>0</v>
      </c>
      <c r="AH576" s="56">
        <f t="shared" si="177"/>
        <v>9</v>
      </c>
      <c r="AI576" s="53">
        <f t="shared" si="178"/>
        <v>0.20549628753086419</v>
      </c>
      <c r="AJ576" s="56">
        <f t="shared" si="179"/>
        <v>12.809999999999999</v>
      </c>
    </row>
    <row r="577" spans="1:36" s="74" customFormat="1" x14ac:dyDescent="0.25">
      <c r="A577" s="50">
        <v>576</v>
      </c>
      <c r="B577" s="51">
        <v>38879</v>
      </c>
      <c r="C577" s="52" t="s">
        <v>0</v>
      </c>
      <c r="D577" s="50" t="s">
        <v>1224</v>
      </c>
      <c r="E577" s="50">
        <v>18.5</v>
      </c>
      <c r="F577" s="50">
        <v>1</v>
      </c>
      <c r="G577" s="50">
        <v>0</v>
      </c>
      <c r="H577" s="50">
        <v>0</v>
      </c>
      <c r="I577" s="53">
        <f t="shared" si="163"/>
        <v>4.1666666666666664E-2</v>
      </c>
      <c r="J577" s="54">
        <f t="shared" si="164"/>
        <v>2.2522522522522522E-3</v>
      </c>
      <c r="K577" s="50" t="s">
        <v>33</v>
      </c>
      <c r="L577" s="50" t="s">
        <v>205</v>
      </c>
      <c r="M577" s="55">
        <f t="shared" si="165"/>
        <v>18.500000000000014</v>
      </c>
      <c r="N577" s="50">
        <v>147</v>
      </c>
      <c r="O577" s="50" t="s">
        <v>184</v>
      </c>
      <c r="P577" s="389"/>
      <c r="Q577" s="374"/>
      <c r="R577" s="50" t="s">
        <v>206</v>
      </c>
      <c r="S577" s="151">
        <f t="shared" si="166"/>
        <v>0.25225225225225223</v>
      </c>
      <c r="T577" s="151">
        <f t="shared" si="167"/>
        <v>0.12612612612612611</v>
      </c>
      <c r="U577" s="50"/>
      <c r="V577" s="393">
        <f t="shared" si="180"/>
        <v>0</v>
      </c>
      <c r="W577" s="393">
        <f t="shared" si="181"/>
        <v>0</v>
      </c>
      <c r="X577" s="53">
        <f t="shared" si="168"/>
        <v>5.900900900900901E-2</v>
      </c>
      <c r="Y577" s="53">
        <f t="shared" si="169"/>
        <v>9.5398189009008996E-2</v>
      </c>
      <c r="Z577" s="53">
        <f t="shared" si="170"/>
        <v>2.9504504504504505E-2</v>
      </c>
      <c r="AA577" s="53">
        <f t="shared" si="171"/>
        <v>4.7699094504504498E-2</v>
      </c>
      <c r="AB577" s="50">
        <f t="shared" si="172"/>
        <v>280</v>
      </c>
      <c r="AC577" s="50">
        <f t="shared" si="173"/>
        <v>2006</v>
      </c>
      <c r="AD577" s="50">
        <f t="shared" si="174"/>
        <v>6</v>
      </c>
      <c r="AE577" s="56">
        <f t="shared" si="175"/>
        <v>200606</v>
      </c>
      <c r="AF577" s="56">
        <f t="shared" si="176"/>
        <v>24</v>
      </c>
      <c r="AG577" s="58">
        <f t="shared" si="182"/>
        <v>1</v>
      </c>
      <c r="AH577" s="56">
        <f t="shared" si="177"/>
        <v>11</v>
      </c>
      <c r="AI577" s="53">
        <f t="shared" si="178"/>
        <v>7.7203599009009E-2</v>
      </c>
      <c r="AJ577" s="56">
        <f t="shared" si="179"/>
        <v>18.5</v>
      </c>
    </row>
    <row r="578" spans="1:36" x14ac:dyDescent="0.25">
      <c r="A578" s="50">
        <v>577</v>
      </c>
      <c r="B578" s="59">
        <v>38879</v>
      </c>
      <c r="C578" s="60" t="s">
        <v>0</v>
      </c>
      <c r="D578" s="61" t="s">
        <v>1223</v>
      </c>
      <c r="E578" s="61">
        <v>7</v>
      </c>
      <c r="F578" s="61">
        <v>1</v>
      </c>
      <c r="G578" s="61">
        <v>8</v>
      </c>
      <c r="H578" s="61">
        <v>45</v>
      </c>
      <c r="I578" s="62">
        <f t="shared" ref="I578:I641" si="183">IF(E578&gt;0,TIME(F578,G578,H578),"")</f>
        <v>4.7743055555555552E-2</v>
      </c>
      <c r="J578" s="63">
        <f t="shared" ref="J578:J641" si="184">IF(E578&gt;0,TIME(F578,G578,H578)/E578,"")</f>
        <v>6.8204365079365071E-3</v>
      </c>
      <c r="K578" s="61" t="s">
        <v>556</v>
      </c>
      <c r="L578" s="61" t="s">
        <v>50</v>
      </c>
      <c r="M578" s="55">
        <f t="shared" ref="M578:M641" si="185">IF(D578&gt;0,0.0416666666666667/J578,"")</f>
        <v>6.1090909090909147</v>
      </c>
      <c r="N578" s="61">
        <v>175</v>
      </c>
      <c r="O578" s="61" t="s">
        <v>184</v>
      </c>
      <c r="P578" s="390"/>
      <c r="Q578" s="375"/>
      <c r="R578" s="61"/>
      <c r="S578" s="151">
        <f t="shared" ref="S578:S641" si="186">IF("1-Swim"=D578,J578*2.4,IF("2-Bike"=D578,J578*112,IF("3-Run"=D578,J578*26.2,0)))</f>
        <v>0.17869543650793648</v>
      </c>
      <c r="T578" s="151">
        <f t="shared" ref="T578:T641" si="187">S578/2</f>
        <v>8.9347718253968242E-2</v>
      </c>
      <c r="U578" s="61"/>
      <c r="V578" s="393">
        <f t="shared" si="180"/>
        <v>0</v>
      </c>
      <c r="W578" s="393">
        <f t="shared" si="181"/>
        <v>0</v>
      </c>
      <c r="X578" s="53">
        <f t="shared" ref="X578:X641" si="188">J578*26.2</f>
        <v>0.17869543650793648</v>
      </c>
      <c r="Y578" s="53">
        <f t="shared" ref="Y578:Y641" si="189">(J578+0.0013889)*26.2</f>
        <v>0.21508461650793648</v>
      </c>
      <c r="Z578" s="53">
        <f t="shared" ref="Z578:Z641" si="190">X578/2</f>
        <v>8.9347718253968242E-2</v>
      </c>
      <c r="AA578" s="53">
        <f t="shared" ref="AA578:AA641" si="191">Y578/2</f>
        <v>0.10754230825396824</v>
      </c>
      <c r="AB578" s="61">
        <f t="shared" ref="AB578:AB641" si="192">RANK(J578,J:J,1)</f>
        <v>1545</v>
      </c>
      <c r="AC578" s="61">
        <f t="shared" ref="AC578:AC641" si="193">YEAR(B578)</f>
        <v>2006</v>
      </c>
      <c r="AD578" s="61">
        <f t="shared" ref="AD578:AD641" si="194">MONTH(B578)</f>
        <v>6</v>
      </c>
      <c r="AE578" s="64">
        <f t="shared" ref="AE578:AE641" si="195">AC578*100+AD578</f>
        <v>200606</v>
      </c>
      <c r="AF578" s="64">
        <f t="shared" ref="AF578:AF641" si="196">WEEKNUM(B578,1)</f>
        <v>24</v>
      </c>
      <c r="AG578" s="65">
        <f t="shared" si="182"/>
        <v>0</v>
      </c>
      <c r="AH578" s="56">
        <f t="shared" ref="AH578:AH641" si="197">DAY(B578)</f>
        <v>11</v>
      </c>
      <c r="AI578" s="53">
        <f t="shared" ref="AI578:AI641" si="198">Z578+AA578</f>
        <v>0.19689002650793647</v>
      </c>
      <c r="AJ578" s="56">
        <f t="shared" ref="AJ578:AJ641" si="199">IF("1-Swim"=D578,E578*46.7,IF("2-Bike"=D578,E578,IF("3-Run"=D578,E578*4.27,0)))</f>
        <v>29.889999999999997</v>
      </c>
    </row>
    <row r="579" spans="1:36" x14ac:dyDescent="0.25">
      <c r="A579" s="50">
        <v>578</v>
      </c>
      <c r="B579" s="51">
        <v>38881</v>
      </c>
      <c r="C579" s="52" t="s">
        <v>4</v>
      </c>
      <c r="D579" s="50" t="s">
        <v>1223</v>
      </c>
      <c r="E579" s="50">
        <v>3.1</v>
      </c>
      <c r="F579" s="50">
        <v>0</v>
      </c>
      <c r="G579" s="50">
        <v>29</v>
      </c>
      <c r="H579" s="50">
        <v>27</v>
      </c>
      <c r="I579" s="53">
        <f t="shared" si="183"/>
        <v>2.045138888888889E-2</v>
      </c>
      <c r="J579" s="54">
        <f t="shared" si="184"/>
        <v>6.5972222222222222E-3</v>
      </c>
      <c r="K579" s="50" t="s">
        <v>556</v>
      </c>
      <c r="L579" s="50" t="s">
        <v>125</v>
      </c>
      <c r="M579" s="55">
        <f t="shared" si="185"/>
        <v>6.3157894736842151</v>
      </c>
      <c r="N579" s="50">
        <v>0</v>
      </c>
      <c r="R579" s="50" t="s">
        <v>207</v>
      </c>
      <c r="S579" s="151">
        <f t="shared" si="186"/>
        <v>0.17284722222222221</v>
      </c>
      <c r="T579" s="151">
        <f t="shared" si="187"/>
        <v>8.6423611111111104E-2</v>
      </c>
      <c r="V579" s="393">
        <f t="shared" ref="V579:V642" si="200">U579*0.000568182</f>
        <v>0</v>
      </c>
      <c r="W579" s="393">
        <f t="shared" ref="W579:W642" si="201">U579*0.0006213713910761</f>
        <v>0</v>
      </c>
      <c r="X579" s="53">
        <f t="shared" si="188"/>
        <v>0.17284722222222221</v>
      </c>
      <c r="Y579" s="53">
        <f t="shared" si="189"/>
        <v>0.2092364022222222</v>
      </c>
      <c r="Z579" s="53">
        <f t="shared" si="190"/>
        <v>8.6423611111111104E-2</v>
      </c>
      <c r="AA579" s="53">
        <f t="shared" si="191"/>
        <v>0.1046182011111111</v>
      </c>
      <c r="AB579" s="50">
        <f t="shared" si="192"/>
        <v>1291</v>
      </c>
      <c r="AC579" s="50">
        <f t="shared" si="193"/>
        <v>2006</v>
      </c>
      <c r="AD579" s="50">
        <f t="shared" si="194"/>
        <v>6</v>
      </c>
      <c r="AE579" s="56">
        <f t="shared" si="195"/>
        <v>200606</v>
      </c>
      <c r="AF579" s="56">
        <f t="shared" si="196"/>
        <v>24</v>
      </c>
      <c r="AG579" s="58">
        <f t="shared" si="182"/>
        <v>1</v>
      </c>
      <c r="AH579" s="56">
        <f t="shared" si="197"/>
        <v>13</v>
      </c>
      <c r="AI579" s="53">
        <f t="shared" si="198"/>
        <v>0.19104181222222222</v>
      </c>
      <c r="AJ579" s="56">
        <f t="shared" si="199"/>
        <v>13.236999999999998</v>
      </c>
    </row>
    <row r="580" spans="1:36" x14ac:dyDescent="0.25">
      <c r="A580" s="50">
        <v>579</v>
      </c>
      <c r="B580" s="51">
        <v>38883</v>
      </c>
      <c r="C580" s="52" t="s">
        <v>1</v>
      </c>
      <c r="D580" s="50" t="s">
        <v>1224</v>
      </c>
      <c r="E580" s="50">
        <v>8.6199999999999992</v>
      </c>
      <c r="F580" s="50">
        <v>0</v>
      </c>
      <c r="G580" s="50">
        <v>44</v>
      </c>
      <c r="H580" s="50">
        <v>46</v>
      </c>
      <c r="I580" s="53">
        <f t="shared" si="183"/>
        <v>3.108796296296296E-2</v>
      </c>
      <c r="J580" s="54">
        <f t="shared" si="184"/>
        <v>3.60649222308155E-3</v>
      </c>
      <c r="K580" s="50" t="s">
        <v>324</v>
      </c>
      <c r="L580" s="50" t="s">
        <v>202</v>
      </c>
      <c r="M580" s="55">
        <f t="shared" si="185"/>
        <v>11.553239017125847</v>
      </c>
      <c r="N580" s="50">
        <v>0</v>
      </c>
      <c r="O580" s="50" t="s">
        <v>184</v>
      </c>
      <c r="R580" s="50" t="s">
        <v>467</v>
      </c>
      <c r="S580" s="151">
        <f t="shared" si="186"/>
        <v>0.40392712898513361</v>
      </c>
      <c r="T580" s="151">
        <f t="shared" si="187"/>
        <v>0.2019635644925668</v>
      </c>
      <c r="V580" s="393">
        <f t="shared" si="200"/>
        <v>0</v>
      </c>
      <c r="W580" s="393">
        <f t="shared" si="201"/>
        <v>0</v>
      </c>
      <c r="X580" s="53">
        <f t="shared" si="188"/>
        <v>9.4490096244736602E-2</v>
      </c>
      <c r="Y580" s="53">
        <f t="shared" si="189"/>
        <v>0.13087927624473661</v>
      </c>
      <c r="Z580" s="53">
        <f t="shared" si="190"/>
        <v>4.7245048122368301E-2</v>
      </c>
      <c r="AA580" s="53">
        <f t="shared" si="191"/>
        <v>6.5439638122368304E-2</v>
      </c>
      <c r="AB580" s="50">
        <f t="shared" si="192"/>
        <v>903</v>
      </c>
      <c r="AC580" s="50">
        <f t="shared" si="193"/>
        <v>2006</v>
      </c>
      <c r="AD580" s="50">
        <f t="shared" si="194"/>
        <v>6</v>
      </c>
      <c r="AE580" s="56">
        <f t="shared" si="195"/>
        <v>200606</v>
      </c>
      <c r="AF580" s="56">
        <f t="shared" si="196"/>
        <v>24</v>
      </c>
      <c r="AG580" s="58">
        <f t="shared" si="182"/>
        <v>1</v>
      </c>
      <c r="AH580" s="56">
        <f t="shared" si="197"/>
        <v>15</v>
      </c>
      <c r="AI580" s="53">
        <f t="shared" si="198"/>
        <v>0.1126846862447366</v>
      </c>
      <c r="AJ580" s="56">
        <f t="shared" si="199"/>
        <v>8.6199999999999992</v>
      </c>
    </row>
    <row r="581" spans="1:36" x14ac:dyDescent="0.25">
      <c r="A581" s="50">
        <v>580</v>
      </c>
      <c r="B581" s="51">
        <v>38884</v>
      </c>
      <c r="C581" s="52" t="s">
        <v>2</v>
      </c>
      <c r="D581" s="50" t="s">
        <v>1224</v>
      </c>
      <c r="E581" s="50">
        <v>9.1999999999999993</v>
      </c>
      <c r="F581" s="50">
        <v>0</v>
      </c>
      <c r="G581" s="50">
        <v>37</v>
      </c>
      <c r="H581" s="50">
        <v>55</v>
      </c>
      <c r="I581" s="53">
        <f t="shared" si="183"/>
        <v>2.6331018518518517E-2</v>
      </c>
      <c r="J581" s="54">
        <f t="shared" si="184"/>
        <v>2.8620672302737521E-3</v>
      </c>
      <c r="K581" s="50" t="s">
        <v>324</v>
      </c>
      <c r="L581" s="50" t="s">
        <v>202</v>
      </c>
      <c r="M581" s="55">
        <f t="shared" si="185"/>
        <v>14.558241758241769</v>
      </c>
      <c r="N581" s="50">
        <v>0</v>
      </c>
      <c r="O581" s="50" t="s">
        <v>208</v>
      </c>
      <c r="S581" s="151">
        <f t="shared" si="186"/>
        <v>0.32055152979066026</v>
      </c>
      <c r="T581" s="151">
        <f t="shared" si="187"/>
        <v>0.16027576489533013</v>
      </c>
      <c r="V581" s="393">
        <f t="shared" si="200"/>
        <v>0</v>
      </c>
      <c r="W581" s="393">
        <f t="shared" si="201"/>
        <v>0</v>
      </c>
      <c r="X581" s="53">
        <f t="shared" si="188"/>
        <v>7.4986161433172299E-2</v>
      </c>
      <c r="Y581" s="53">
        <f t="shared" si="189"/>
        <v>0.11137534143317229</v>
      </c>
      <c r="Z581" s="53">
        <f t="shared" si="190"/>
        <v>3.749308071658615E-2</v>
      </c>
      <c r="AA581" s="53">
        <f t="shared" si="191"/>
        <v>5.5687670716586146E-2</v>
      </c>
      <c r="AB581" s="50">
        <f t="shared" si="192"/>
        <v>669</v>
      </c>
      <c r="AC581" s="50">
        <f t="shared" si="193"/>
        <v>2006</v>
      </c>
      <c r="AD581" s="50">
        <f t="shared" si="194"/>
        <v>6</v>
      </c>
      <c r="AE581" s="56">
        <f t="shared" si="195"/>
        <v>200606</v>
      </c>
      <c r="AF581" s="56">
        <f t="shared" si="196"/>
        <v>24</v>
      </c>
      <c r="AG581" s="58">
        <f t="shared" si="182"/>
        <v>0</v>
      </c>
      <c r="AH581" s="56">
        <f t="shared" si="197"/>
        <v>16</v>
      </c>
      <c r="AI581" s="53">
        <f t="shared" si="198"/>
        <v>9.3180751433172296E-2</v>
      </c>
      <c r="AJ581" s="56">
        <f t="shared" si="199"/>
        <v>9.1999999999999993</v>
      </c>
    </row>
    <row r="582" spans="1:36" s="74" customFormat="1" x14ac:dyDescent="0.25">
      <c r="A582" s="50">
        <v>581</v>
      </c>
      <c r="B582" s="67">
        <v>38885</v>
      </c>
      <c r="C582" s="68" t="s">
        <v>5</v>
      </c>
      <c r="D582" s="69" t="s">
        <v>1225</v>
      </c>
      <c r="E582" s="69">
        <v>1</v>
      </c>
      <c r="F582" s="69">
        <v>0</v>
      </c>
      <c r="G582" s="69">
        <v>36</v>
      </c>
      <c r="H582" s="69">
        <v>58</v>
      </c>
      <c r="I582" s="70">
        <f t="shared" si="183"/>
        <v>2.56712962962963E-2</v>
      </c>
      <c r="J582" s="71">
        <f t="shared" si="184"/>
        <v>2.56712962962963E-2</v>
      </c>
      <c r="K582" s="69" t="s">
        <v>187</v>
      </c>
      <c r="L582" s="69" t="s">
        <v>41</v>
      </c>
      <c r="M582" s="55">
        <f t="shared" si="185"/>
        <v>1.6230838593327332</v>
      </c>
      <c r="N582" s="69">
        <v>159</v>
      </c>
      <c r="O582" s="69"/>
      <c r="P582" s="391"/>
      <c r="Q582" s="376"/>
      <c r="R582" s="69" t="s">
        <v>209</v>
      </c>
      <c r="S582" s="151">
        <f t="shared" si="186"/>
        <v>6.1611111111111116E-2</v>
      </c>
      <c r="T582" s="151">
        <f t="shared" si="187"/>
        <v>3.0805555555555558E-2</v>
      </c>
      <c r="U582" s="69"/>
      <c r="V582" s="393">
        <f t="shared" si="200"/>
        <v>0</v>
      </c>
      <c r="W582" s="393">
        <f t="shared" si="201"/>
        <v>0</v>
      </c>
      <c r="X582" s="53">
        <f t="shared" si="188"/>
        <v>0.67258796296296308</v>
      </c>
      <c r="Y582" s="53">
        <f t="shared" si="189"/>
        <v>0.70897714296296299</v>
      </c>
      <c r="Z582" s="53">
        <f t="shared" si="190"/>
        <v>0.33629398148148154</v>
      </c>
      <c r="AA582" s="53">
        <f t="shared" si="191"/>
        <v>0.3544885714814815</v>
      </c>
      <c r="AB582" s="69">
        <f t="shared" si="192"/>
        <v>3892</v>
      </c>
      <c r="AC582" s="69">
        <f t="shared" si="193"/>
        <v>2006</v>
      </c>
      <c r="AD582" s="69">
        <f t="shared" si="194"/>
        <v>6</v>
      </c>
      <c r="AE582" s="72">
        <f t="shared" si="195"/>
        <v>200606</v>
      </c>
      <c r="AF582" s="72">
        <f t="shared" si="196"/>
        <v>24</v>
      </c>
      <c r="AG582" s="73">
        <f t="shared" si="182"/>
        <v>0</v>
      </c>
      <c r="AH582" s="56">
        <f t="shared" si="197"/>
        <v>17</v>
      </c>
      <c r="AI582" s="53">
        <f t="shared" si="198"/>
        <v>0.69078255296296298</v>
      </c>
      <c r="AJ582" s="56">
        <f t="shared" si="199"/>
        <v>46.7</v>
      </c>
    </row>
    <row r="583" spans="1:36" s="74" customFormat="1" x14ac:dyDescent="0.25">
      <c r="A583" s="50">
        <v>582</v>
      </c>
      <c r="B583" s="67">
        <v>38885</v>
      </c>
      <c r="C583" s="68" t="s">
        <v>5</v>
      </c>
      <c r="D583" s="69" t="s">
        <v>1224</v>
      </c>
      <c r="E583" s="69">
        <v>25</v>
      </c>
      <c r="F583" s="69">
        <v>1</v>
      </c>
      <c r="G583" s="69">
        <v>29</v>
      </c>
      <c r="H583" s="69">
        <v>40</v>
      </c>
      <c r="I583" s="70">
        <f t="shared" si="183"/>
        <v>6.2268518518518522E-2</v>
      </c>
      <c r="J583" s="71">
        <f t="shared" si="184"/>
        <v>2.4907407407407408E-3</v>
      </c>
      <c r="K583" s="69" t="s">
        <v>33</v>
      </c>
      <c r="L583" s="69" t="s">
        <v>41</v>
      </c>
      <c r="M583" s="55">
        <f t="shared" si="185"/>
        <v>16.728624535315998</v>
      </c>
      <c r="N583" s="69">
        <v>161</v>
      </c>
      <c r="O583" s="69"/>
      <c r="P583" s="391"/>
      <c r="Q583" s="376"/>
      <c r="R583" s="69"/>
      <c r="S583" s="151">
        <f t="shared" si="186"/>
        <v>0.27896296296296297</v>
      </c>
      <c r="T583" s="151">
        <f t="shared" si="187"/>
        <v>0.13948148148148148</v>
      </c>
      <c r="U583" s="69"/>
      <c r="V583" s="393">
        <f t="shared" si="200"/>
        <v>0</v>
      </c>
      <c r="W583" s="393">
        <f t="shared" si="201"/>
        <v>0</v>
      </c>
      <c r="X583" s="53">
        <f t="shared" si="188"/>
        <v>6.5257407407407403E-2</v>
      </c>
      <c r="Y583" s="53">
        <f t="shared" si="189"/>
        <v>0.1016465874074074</v>
      </c>
      <c r="Z583" s="53">
        <f t="shared" si="190"/>
        <v>3.2628703703703701E-2</v>
      </c>
      <c r="AA583" s="53">
        <f t="shared" si="191"/>
        <v>5.0823293703703698E-2</v>
      </c>
      <c r="AB583" s="69">
        <f t="shared" si="192"/>
        <v>402</v>
      </c>
      <c r="AC583" s="69">
        <f t="shared" si="193"/>
        <v>2006</v>
      </c>
      <c r="AD583" s="69">
        <f t="shared" si="194"/>
        <v>6</v>
      </c>
      <c r="AE583" s="72">
        <f t="shared" si="195"/>
        <v>200606</v>
      </c>
      <c r="AF583" s="72">
        <f t="shared" si="196"/>
        <v>24</v>
      </c>
      <c r="AG583" s="73">
        <f t="shared" si="182"/>
        <v>0</v>
      </c>
      <c r="AH583" s="56">
        <f t="shared" si="197"/>
        <v>17</v>
      </c>
      <c r="AI583" s="53">
        <f t="shared" si="198"/>
        <v>8.3451997407407399E-2</v>
      </c>
      <c r="AJ583" s="56">
        <f t="shared" si="199"/>
        <v>25</v>
      </c>
    </row>
    <row r="584" spans="1:36" s="74" customFormat="1" x14ac:dyDescent="0.25">
      <c r="A584" s="50">
        <v>583</v>
      </c>
      <c r="B584" s="67">
        <v>38885</v>
      </c>
      <c r="C584" s="68" t="s">
        <v>5</v>
      </c>
      <c r="D584" s="69" t="s">
        <v>1223</v>
      </c>
      <c r="E584" s="69">
        <v>6.2</v>
      </c>
      <c r="F584" s="69">
        <v>1</v>
      </c>
      <c r="G584" s="69">
        <v>7</v>
      </c>
      <c r="H584" s="69">
        <v>15</v>
      </c>
      <c r="I584" s="70">
        <f t="shared" si="183"/>
        <v>4.670138888888889E-2</v>
      </c>
      <c r="J584" s="71">
        <f t="shared" si="184"/>
        <v>7.5324820788530466E-3</v>
      </c>
      <c r="K584" s="69" t="s">
        <v>556</v>
      </c>
      <c r="L584" s="69" t="s">
        <v>41</v>
      </c>
      <c r="M584" s="55">
        <f t="shared" si="185"/>
        <v>5.5315985130111569</v>
      </c>
      <c r="N584" s="69">
        <v>165</v>
      </c>
      <c r="O584" s="69"/>
      <c r="P584" s="391"/>
      <c r="Q584" s="376"/>
      <c r="R584" s="69" t="s">
        <v>210</v>
      </c>
      <c r="S584" s="151">
        <f t="shared" si="186"/>
        <v>0.19735103046594982</v>
      </c>
      <c r="T584" s="151">
        <f t="shared" si="187"/>
        <v>9.8675515232974909E-2</v>
      </c>
      <c r="U584" s="69"/>
      <c r="V584" s="393">
        <f t="shared" si="200"/>
        <v>0</v>
      </c>
      <c r="W584" s="393">
        <f t="shared" si="201"/>
        <v>0</v>
      </c>
      <c r="X584" s="53">
        <f t="shared" si="188"/>
        <v>0.19735103046594982</v>
      </c>
      <c r="Y584" s="53">
        <f t="shared" si="189"/>
        <v>0.23374021046594978</v>
      </c>
      <c r="Z584" s="53">
        <f t="shared" si="190"/>
        <v>9.8675515232974909E-2</v>
      </c>
      <c r="AA584" s="53">
        <f t="shared" si="191"/>
        <v>0.11687010523297489</v>
      </c>
      <c r="AB584" s="69">
        <f t="shared" si="192"/>
        <v>2408</v>
      </c>
      <c r="AC584" s="69">
        <f t="shared" si="193"/>
        <v>2006</v>
      </c>
      <c r="AD584" s="69">
        <f t="shared" si="194"/>
        <v>6</v>
      </c>
      <c r="AE584" s="72">
        <f t="shared" si="195"/>
        <v>200606</v>
      </c>
      <c r="AF584" s="72">
        <f t="shared" si="196"/>
        <v>24</v>
      </c>
      <c r="AG584" s="73">
        <f>IF(ISBLANK(B584)," ",MAX(B584-B581-1,0))</f>
        <v>0</v>
      </c>
      <c r="AH584" s="56">
        <f t="shared" si="197"/>
        <v>17</v>
      </c>
      <c r="AI584" s="53">
        <f t="shared" si="198"/>
        <v>0.2155456204659498</v>
      </c>
      <c r="AJ584" s="56">
        <f t="shared" si="199"/>
        <v>26.473999999999997</v>
      </c>
    </row>
    <row r="585" spans="1:36" x14ac:dyDescent="0.25">
      <c r="A585" s="50">
        <v>584</v>
      </c>
      <c r="B585" s="67">
        <v>38885</v>
      </c>
      <c r="C585" s="68" t="s">
        <v>5</v>
      </c>
      <c r="D585" s="69" t="s">
        <v>515</v>
      </c>
      <c r="E585" s="69">
        <v>1</v>
      </c>
      <c r="F585" s="69">
        <v>0</v>
      </c>
      <c r="G585" s="69">
        <v>2</v>
      </c>
      <c r="H585" s="69">
        <v>12</v>
      </c>
      <c r="I585" s="70">
        <f t="shared" si="183"/>
        <v>1.5277777777777779E-3</v>
      </c>
      <c r="J585" s="71">
        <f t="shared" si="184"/>
        <v>1.5277777777777779E-3</v>
      </c>
      <c r="K585" s="69" t="s">
        <v>556</v>
      </c>
      <c r="L585" s="69" t="s">
        <v>41</v>
      </c>
      <c r="M585" s="55">
        <f t="shared" si="185"/>
        <v>27.272727272727291</v>
      </c>
      <c r="N585" s="69">
        <v>165</v>
      </c>
      <c r="O585" s="69"/>
      <c r="P585" s="391"/>
      <c r="Q585" s="376"/>
      <c r="R585" s="69" t="s">
        <v>210</v>
      </c>
      <c r="S585" s="151">
        <f t="shared" si="186"/>
        <v>0</v>
      </c>
      <c r="T585" s="151">
        <f t="shared" si="187"/>
        <v>0</v>
      </c>
      <c r="U585" s="69"/>
      <c r="V585" s="393">
        <f t="shared" si="200"/>
        <v>0</v>
      </c>
      <c r="W585" s="393">
        <f t="shared" si="201"/>
        <v>0</v>
      </c>
      <c r="X585" s="53">
        <f t="shared" si="188"/>
        <v>4.002777777777778E-2</v>
      </c>
      <c r="Y585" s="53">
        <f t="shared" si="189"/>
        <v>7.641695777777778E-2</v>
      </c>
      <c r="Z585" s="53">
        <f t="shared" si="190"/>
        <v>2.001388888888889E-2</v>
      </c>
      <c r="AA585" s="53">
        <f t="shared" si="191"/>
        <v>3.820847888888889E-2</v>
      </c>
      <c r="AB585" s="69">
        <f t="shared" si="192"/>
        <v>21</v>
      </c>
      <c r="AC585" s="69">
        <f t="shared" si="193"/>
        <v>2006</v>
      </c>
      <c r="AD585" s="69">
        <f t="shared" si="194"/>
        <v>6</v>
      </c>
      <c r="AE585" s="72">
        <f t="shared" si="195"/>
        <v>200606</v>
      </c>
      <c r="AF585" s="72">
        <f t="shared" si="196"/>
        <v>24</v>
      </c>
      <c r="AG585" s="73">
        <f>IF(ISBLANK(B585)," ",MAX(B585-B582-1,0))</f>
        <v>0</v>
      </c>
      <c r="AH585" s="56">
        <f t="shared" si="197"/>
        <v>17</v>
      </c>
      <c r="AI585" s="53">
        <f t="shared" si="198"/>
        <v>5.8222367777777784E-2</v>
      </c>
      <c r="AJ585" s="56">
        <f t="shared" si="199"/>
        <v>0</v>
      </c>
    </row>
    <row r="586" spans="1:36" x14ac:dyDescent="0.25">
      <c r="A586" s="50">
        <v>585</v>
      </c>
      <c r="B586" s="67">
        <v>38885</v>
      </c>
      <c r="C586" s="68" t="s">
        <v>5</v>
      </c>
      <c r="D586" s="69" t="s">
        <v>516</v>
      </c>
      <c r="E586" s="69">
        <v>1</v>
      </c>
      <c r="F586" s="69">
        <v>0</v>
      </c>
      <c r="G586" s="69">
        <v>0</v>
      </c>
      <c r="H586" s="69">
        <v>57</v>
      </c>
      <c r="I586" s="70">
        <f t="shared" si="183"/>
        <v>6.5972222222222213E-4</v>
      </c>
      <c r="J586" s="71">
        <f t="shared" si="184"/>
        <v>6.5972222222222213E-4</v>
      </c>
      <c r="K586" s="69" t="s">
        <v>556</v>
      </c>
      <c r="L586" s="69" t="s">
        <v>41</v>
      </c>
      <c r="M586" s="55">
        <f t="shared" si="185"/>
        <v>63.157894736842159</v>
      </c>
      <c r="N586" s="69">
        <v>165</v>
      </c>
      <c r="O586" s="69"/>
      <c r="P586" s="391"/>
      <c r="Q586" s="376"/>
      <c r="R586" s="69" t="s">
        <v>210</v>
      </c>
      <c r="S586" s="151">
        <f t="shared" si="186"/>
        <v>0</v>
      </c>
      <c r="T586" s="151">
        <f t="shared" si="187"/>
        <v>0</v>
      </c>
      <c r="U586" s="69"/>
      <c r="V586" s="393">
        <f t="shared" si="200"/>
        <v>0</v>
      </c>
      <c r="W586" s="393">
        <f t="shared" si="201"/>
        <v>0</v>
      </c>
      <c r="X586" s="53">
        <f t="shared" si="188"/>
        <v>1.7284722222222219E-2</v>
      </c>
      <c r="Y586" s="53">
        <f t="shared" si="189"/>
        <v>5.3673902222222222E-2</v>
      </c>
      <c r="Z586" s="53">
        <f t="shared" si="190"/>
        <v>8.6423611111111093E-3</v>
      </c>
      <c r="AA586" s="53">
        <f t="shared" si="191"/>
        <v>2.6836951111111111E-2</v>
      </c>
      <c r="AB586" s="69">
        <f t="shared" si="192"/>
        <v>2</v>
      </c>
      <c r="AC586" s="69">
        <f t="shared" si="193"/>
        <v>2006</v>
      </c>
      <c r="AD586" s="69">
        <f t="shared" si="194"/>
        <v>6</v>
      </c>
      <c r="AE586" s="72">
        <f t="shared" si="195"/>
        <v>200606</v>
      </c>
      <c r="AF586" s="72">
        <f t="shared" si="196"/>
        <v>24</v>
      </c>
      <c r="AG586" s="73">
        <f>IF(ISBLANK(B586)," ",MAX(B586-B583-1,0))</f>
        <v>0</v>
      </c>
      <c r="AH586" s="56">
        <f t="shared" si="197"/>
        <v>17</v>
      </c>
      <c r="AI586" s="53">
        <f t="shared" si="198"/>
        <v>3.5479312222222219E-2</v>
      </c>
      <c r="AJ586" s="56">
        <f t="shared" si="199"/>
        <v>0</v>
      </c>
    </row>
    <row r="587" spans="1:36" x14ac:dyDescent="0.25">
      <c r="A587" s="50">
        <v>586</v>
      </c>
      <c r="B587" s="51">
        <v>38887</v>
      </c>
      <c r="C587" s="52" t="s">
        <v>3</v>
      </c>
      <c r="D587" s="50" t="s">
        <v>1223</v>
      </c>
      <c r="E587" s="50">
        <v>2.9</v>
      </c>
      <c r="F587" s="50">
        <v>0</v>
      </c>
      <c r="G587" s="50">
        <v>29</v>
      </c>
      <c r="H587" s="50">
        <v>3</v>
      </c>
      <c r="I587" s="53">
        <f t="shared" si="183"/>
        <v>2.0173611111111111E-2</v>
      </c>
      <c r="J587" s="54">
        <f t="shared" si="184"/>
        <v>6.9564176245210732E-3</v>
      </c>
      <c r="K587" s="50" t="s">
        <v>555</v>
      </c>
      <c r="L587" s="50" t="s">
        <v>102</v>
      </c>
      <c r="M587" s="55">
        <f t="shared" si="185"/>
        <v>5.9896729776247888</v>
      </c>
      <c r="N587" s="50">
        <v>0</v>
      </c>
      <c r="O587" s="50" t="s">
        <v>192</v>
      </c>
      <c r="R587" s="50" t="s">
        <v>211</v>
      </c>
      <c r="S587" s="151">
        <f t="shared" si="186"/>
        <v>0.18225814176245211</v>
      </c>
      <c r="T587" s="151">
        <f t="shared" si="187"/>
        <v>9.1129070881226057E-2</v>
      </c>
      <c r="V587" s="393">
        <f t="shared" si="200"/>
        <v>0</v>
      </c>
      <c r="W587" s="393">
        <f t="shared" si="201"/>
        <v>0</v>
      </c>
      <c r="X587" s="53">
        <f t="shared" si="188"/>
        <v>0.18225814176245211</v>
      </c>
      <c r="Y587" s="53">
        <f t="shared" si="189"/>
        <v>0.21864732176245211</v>
      </c>
      <c r="Z587" s="53">
        <f t="shared" si="190"/>
        <v>9.1129070881226057E-2</v>
      </c>
      <c r="AA587" s="53">
        <f t="shared" si="191"/>
        <v>0.10932366088122605</v>
      </c>
      <c r="AB587" s="50">
        <f t="shared" si="192"/>
        <v>1749</v>
      </c>
      <c r="AC587" s="50">
        <f t="shared" si="193"/>
        <v>2006</v>
      </c>
      <c r="AD587" s="50">
        <f t="shared" si="194"/>
        <v>6</v>
      </c>
      <c r="AE587" s="56">
        <f t="shared" si="195"/>
        <v>200606</v>
      </c>
      <c r="AF587" s="56">
        <f t="shared" si="196"/>
        <v>25</v>
      </c>
      <c r="AG587" s="58">
        <f t="shared" ref="AG587:AG618" si="202">IF(ISBLANK(B587)," ",MAX(B587-B586-1,0))</f>
        <v>1</v>
      </c>
      <c r="AH587" s="56">
        <f t="shared" si="197"/>
        <v>19</v>
      </c>
      <c r="AI587" s="53">
        <f t="shared" si="198"/>
        <v>0.2004527317624521</v>
      </c>
      <c r="AJ587" s="56">
        <f t="shared" si="199"/>
        <v>12.382999999999999</v>
      </c>
    </row>
    <row r="588" spans="1:36" x14ac:dyDescent="0.25">
      <c r="A588" s="50">
        <v>587</v>
      </c>
      <c r="B588" s="51">
        <v>38888</v>
      </c>
      <c r="C588" s="52" t="s">
        <v>4</v>
      </c>
      <c r="D588" s="50" t="s">
        <v>1223</v>
      </c>
      <c r="E588" s="50">
        <v>2.9</v>
      </c>
      <c r="F588" s="50">
        <v>0</v>
      </c>
      <c r="G588" s="50">
        <v>27</v>
      </c>
      <c r="H588" s="50">
        <v>9</v>
      </c>
      <c r="I588" s="53">
        <f t="shared" si="183"/>
        <v>1.8854166666666665E-2</v>
      </c>
      <c r="J588" s="54">
        <f t="shared" si="184"/>
        <v>6.5014367816091951E-3</v>
      </c>
      <c r="K588" s="50" t="s">
        <v>555</v>
      </c>
      <c r="L588" s="50" t="s">
        <v>102</v>
      </c>
      <c r="M588" s="55">
        <f t="shared" si="185"/>
        <v>6.4088397790055298</v>
      </c>
      <c r="N588" s="50">
        <v>152</v>
      </c>
      <c r="O588" s="50" t="s">
        <v>192</v>
      </c>
      <c r="R588" s="50" t="s">
        <v>212</v>
      </c>
      <c r="S588" s="151">
        <f t="shared" si="186"/>
        <v>0.1703376436781609</v>
      </c>
      <c r="T588" s="151">
        <f t="shared" si="187"/>
        <v>8.516882183908045E-2</v>
      </c>
      <c r="V588" s="393">
        <f t="shared" si="200"/>
        <v>0</v>
      </c>
      <c r="W588" s="393">
        <f t="shared" si="201"/>
        <v>0</v>
      </c>
      <c r="X588" s="53">
        <f t="shared" si="188"/>
        <v>0.1703376436781609</v>
      </c>
      <c r="Y588" s="53">
        <f t="shared" si="189"/>
        <v>0.20672682367816092</v>
      </c>
      <c r="Z588" s="53">
        <f t="shared" si="190"/>
        <v>8.516882183908045E-2</v>
      </c>
      <c r="AA588" s="53">
        <f t="shared" si="191"/>
        <v>0.10336341183908046</v>
      </c>
      <c r="AB588" s="50">
        <f t="shared" si="192"/>
        <v>1212</v>
      </c>
      <c r="AC588" s="50">
        <f t="shared" si="193"/>
        <v>2006</v>
      </c>
      <c r="AD588" s="50">
        <f t="shared" si="194"/>
        <v>6</v>
      </c>
      <c r="AE588" s="56">
        <f t="shared" si="195"/>
        <v>200606</v>
      </c>
      <c r="AF588" s="56">
        <f t="shared" si="196"/>
        <v>25</v>
      </c>
      <c r="AG588" s="58">
        <f t="shared" si="202"/>
        <v>0</v>
      </c>
      <c r="AH588" s="56">
        <f t="shared" si="197"/>
        <v>20</v>
      </c>
      <c r="AI588" s="53">
        <f t="shared" si="198"/>
        <v>0.18853223367816091</v>
      </c>
      <c r="AJ588" s="56">
        <f t="shared" si="199"/>
        <v>12.382999999999999</v>
      </c>
    </row>
    <row r="589" spans="1:36" x14ac:dyDescent="0.25">
      <c r="A589" s="50">
        <v>588</v>
      </c>
      <c r="B589" s="51">
        <v>38889</v>
      </c>
      <c r="C589" s="52" t="s">
        <v>6</v>
      </c>
      <c r="D589" s="50" t="s">
        <v>1225</v>
      </c>
      <c r="E589" s="50">
        <v>0.25</v>
      </c>
      <c r="F589" s="50">
        <v>0</v>
      </c>
      <c r="G589" s="50">
        <v>9</v>
      </c>
      <c r="H589" s="50">
        <v>54</v>
      </c>
      <c r="I589" s="53">
        <f t="shared" si="183"/>
        <v>6.875E-3</v>
      </c>
      <c r="J589" s="54">
        <f t="shared" si="184"/>
        <v>2.75E-2</v>
      </c>
      <c r="K589" s="50" t="s">
        <v>187</v>
      </c>
      <c r="L589" s="50" t="s">
        <v>75</v>
      </c>
      <c r="M589" s="55">
        <f t="shared" si="185"/>
        <v>1.5151515151515162</v>
      </c>
      <c r="N589" s="50">
        <v>139</v>
      </c>
      <c r="S589" s="151">
        <f t="shared" si="186"/>
        <v>6.6000000000000003E-2</v>
      </c>
      <c r="T589" s="151">
        <f t="shared" si="187"/>
        <v>3.3000000000000002E-2</v>
      </c>
      <c r="V589" s="393">
        <f t="shared" si="200"/>
        <v>0</v>
      </c>
      <c r="W589" s="393">
        <f t="shared" si="201"/>
        <v>0</v>
      </c>
      <c r="X589" s="53">
        <f t="shared" si="188"/>
        <v>0.72050000000000003</v>
      </c>
      <c r="Y589" s="53">
        <f t="shared" si="189"/>
        <v>0.75688917999999994</v>
      </c>
      <c r="Z589" s="53">
        <f t="shared" si="190"/>
        <v>0.36025000000000001</v>
      </c>
      <c r="AA589" s="53">
        <f t="shared" si="191"/>
        <v>0.37844458999999997</v>
      </c>
      <c r="AB589" s="50">
        <f t="shared" si="192"/>
        <v>3963</v>
      </c>
      <c r="AC589" s="50">
        <f t="shared" si="193"/>
        <v>2006</v>
      </c>
      <c r="AD589" s="50">
        <f t="shared" si="194"/>
        <v>6</v>
      </c>
      <c r="AE589" s="56">
        <f t="shared" si="195"/>
        <v>200606</v>
      </c>
      <c r="AF589" s="56">
        <f t="shared" si="196"/>
        <v>25</v>
      </c>
      <c r="AG589" s="58">
        <f t="shared" si="202"/>
        <v>0</v>
      </c>
      <c r="AH589" s="56">
        <f t="shared" si="197"/>
        <v>21</v>
      </c>
      <c r="AI589" s="53">
        <f t="shared" si="198"/>
        <v>0.73869458999999993</v>
      </c>
      <c r="AJ589" s="56">
        <f t="shared" si="199"/>
        <v>11.675000000000001</v>
      </c>
    </row>
    <row r="590" spans="1:36" x14ac:dyDescent="0.25">
      <c r="A590" s="50">
        <v>589</v>
      </c>
      <c r="B590" s="51">
        <v>38890</v>
      </c>
      <c r="C590" s="52" t="s">
        <v>1</v>
      </c>
      <c r="D590" s="50" t="s">
        <v>1224</v>
      </c>
      <c r="E590" s="50">
        <v>9.33</v>
      </c>
      <c r="F590" s="50">
        <v>0</v>
      </c>
      <c r="G590" s="50">
        <v>38</v>
      </c>
      <c r="H590" s="50">
        <v>41</v>
      </c>
      <c r="I590" s="53">
        <f t="shared" si="183"/>
        <v>2.6863425925925926E-2</v>
      </c>
      <c r="J590" s="54">
        <f t="shared" si="184"/>
        <v>2.8792525108173555E-3</v>
      </c>
      <c r="K590" s="50" t="s">
        <v>324</v>
      </c>
      <c r="L590" s="50" t="s">
        <v>202</v>
      </c>
      <c r="M590" s="55">
        <f t="shared" si="185"/>
        <v>14.471348556656624</v>
      </c>
      <c r="N590" s="50">
        <v>0</v>
      </c>
      <c r="O590" s="50" t="s">
        <v>192</v>
      </c>
      <c r="S590" s="151">
        <f t="shared" si="186"/>
        <v>0.32247628121154381</v>
      </c>
      <c r="T590" s="151">
        <f t="shared" si="187"/>
        <v>0.16123814060577191</v>
      </c>
      <c r="V590" s="393">
        <f t="shared" si="200"/>
        <v>0</v>
      </c>
      <c r="W590" s="393">
        <f t="shared" si="201"/>
        <v>0</v>
      </c>
      <c r="X590" s="53">
        <f t="shared" si="188"/>
        <v>7.5436415783414715E-2</v>
      </c>
      <c r="Y590" s="53">
        <f t="shared" si="189"/>
        <v>0.11182559578341471</v>
      </c>
      <c r="Z590" s="53">
        <f t="shared" si="190"/>
        <v>3.7718207891707357E-2</v>
      </c>
      <c r="AA590" s="53">
        <f t="shared" si="191"/>
        <v>5.5912797891707354E-2</v>
      </c>
      <c r="AB590" s="50">
        <f t="shared" si="192"/>
        <v>678</v>
      </c>
      <c r="AC590" s="50">
        <f t="shared" si="193"/>
        <v>2006</v>
      </c>
      <c r="AD590" s="50">
        <f t="shared" si="194"/>
        <v>6</v>
      </c>
      <c r="AE590" s="56">
        <f t="shared" si="195"/>
        <v>200606</v>
      </c>
      <c r="AF590" s="56">
        <f t="shared" si="196"/>
        <v>25</v>
      </c>
      <c r="AG590" s="58">
        <f t="shared" si="202"/>
        <v>0</v>
      </c>
      <c r="AH590" s="56">
        <f t="shared" si="197"/>
        <v>22</v>
      </c>
      <c r="AI590" s="53">
        <f t="shared" si="198"/>
        <v>9.3631005783414711E-2</v>
      </c>
      <c r="AJ590" s="56">
        <f t="shared" si="199"/>
        <v>9.33</v>
      </c>
    </row>
    <row r="591" spans="1:36" x14ac:dyDescent="0.25">
      <c r="A591" s="50">
        <v>590</v>
      </c>
      <c r="B591" s="67">
        <v>38891</v>
      </c>
      <c r="C591" s="68" t="s">
        <v>2</v>
      </c>
      <c r="D591" s="69" t="s">
        <v>1225</v>
      </c>
      <c r="E591" s="69">
        <v>0.5</v>
      </c>
      <c r="F591" s="69">
        <v>0</v>
      </c>
      <c r="G591" s="69">
        <v>17</v>
      </c>
      <c r="H591" s="69">
        <v>42</v>
      </c>
      <c r="I591" s="70">
        <f t="shared" si="183"/>
        <v>1.2291666666666666E-2</v>
      </c>
      <c r="J591" s="71">
        <f t="shared" si="184"/>
        <v>2.4583333333333332E-2</v>
      </c>
      <c r="K591" s="69" t="s">
        <v>213</v>
      </c>
      <c r="L591" s="69" t="s">
        <v>214</v>
      </c>
      <c r="M591" s="55">
        <f t="shared" si="185"/>
        <v>1.6949152542372896</v>
      </c>
      <c r="N591" s="69">
        <v>156</v>
      </c>
      <c r="O591" s="69" t="s">
        <v>192</v>
      </c>
      <c r="P591" s="391"/>
      <c r="Q591" s="376"/>
      <c r="R591" s="69"/>
      <c r="S591" s="151">
        <f t="shared" si="186"/>
        <v>5.8999999999999997E-2</v>
      </c>
      <c r="T591" s="151">
        <f t="shared" si="187"/>
        <v>2.9499999999999998E-2</v>
      </c>
      <c r="U591" s="69"/>
      <c r="V591" s="393">
        <f t="shared" si="200"/>
        <v>0</v>
      </c>
      <c r="W591" s="393">
        <f t="shared" si="201"/>
        <v>0</v>
      </c>
      <c r="X591" s="53">
        <f t="shared" si="188"/>
        <v>0.64408333333333323</v>
      </c>
      <c r="Y591" s="53">
        <f t="shared" si="189"/>
        <v>0.68047251333333325</v>
      </c>
      <c r="Z591" s="53">
        <f t="shared" si="190"/>
        <v>0.32204166666666662</v>
      </c>
      <c r="AA591" s="53">
        <f t="shared" si="191"/>
        <v>0.34023625666666663</v>
      </c>
      <c r="AB591" s="69">
        <f t="shared" si="192"/>
        <v>3813</v>
      </c>
      <c r="AC591" s="69">
        <f t="shared" si="193"/>
        <v>2006</v>
      </c>
      <c r="AD591" s="69">
        <f t="shared" si="194"/>
        <v>6</v>
      </c>
      <c r="AE591" s="72">
        <f t="shared" si="195"/>
        <v>200606</v>
      </c>
      <c r="AF591" s="72">
        <f t="shared" si="196"/>
        <v>25</v>
      </c>
      <c r="AG591" s="73">
        <f t="shared" si="202"/>
        <v>0</v>
      </c>
      <c r="AH591" s="56">
        <f t="shared" si="197"/>
        <v>23</v>
      </c>
      <c r="AI591" s="53">
        <f t="shared" si="198"/>
        <v>0.66227792333333324</v>
      </c>
      <c r="AJ591" s="56">
        <f t="shared" si="199"/>
        <v>23.35</v>
      </c>
    </row>
    <row r="592" spans="1:36" x14ac:dyDescent="0.25">
      <c r="A592" s="50">
        <v>591</v>
      </c>
      <c r="B592" s="67">
        <v>38891</v>
      </c>
      <c r="C592" s="68" t="s">
        <v>2</v>
      </c>
      <c r="D592" s="69" t="s">
        <v>1224</v>
      </c>
      <c r="E592" s="69">
        <v>9.1</v>
      </c>
      <c r="F592" s="69">
        <v>0</v>
      </c>
      <c r="G592" s="69">
        <v>29</v>
      </c>
      <c r="H592" s="69">
        <v>41</v>
      </c>
      <c r="I592" s="70">
        <f t="shared" si="183"/>
        <v>2.0613425925925927E-2</v>
      </c>
      <c r="J592" s="71">
        <f t="shared" si="184"/>
        <v>2.2652116402116403E-3</v>
      </c>
      <c r="K592" s="69" t="s">
        <v>33</v>
      </c>
      <c r="L592" s="69" t="s">
        <v>214</v>
      </c>
      <c r="M592" s="55">
        <f t="shared" si="185"/>
        <v>18.39416058394162</v>
      </c>
      <c r="N592" s="69">
        <v>165</v>
      </c>
      <c r="O592" s="69" t="s">
        <v>192</v>
      </c>
      <c r="P592" s="391"/>
      <c r="Q592" s="376"/>
      <c r="R592" s="69"/>
      <c r="S592" s="151">
        <f t="shared" si="186"/>
        <v>0.25370370370370371</v>
      </c>
      <c r="T592" s="151">
        <f t="shared" si="187"/>
        <v>0.12685185185185185</v>
      </c>
      <c r="U592" s="69"/>
      <c r="V592" s="393">
        <f t="shared" si="200"/>
        <v>0</v>
      </c>
      <c r="W592" s="393">
        <f t="shared" si="201"/>
        <v>0</v>
      </c>
      <c r="X592" s="53">
        <f t="shared" si="188"/>
        <v>5.934854497354497E-2</v>
      </c>
      <c r="Y592" s="53">
        <f t="shared" si="189"/>
        <v>9.5737724973544977E-2</v>
      </c>
      <c r="Z592" s="53">
        <f t="shared" si="190"/>
        <v>2.9674272486772485E-2</v>
      </c>
      <c r="AA592" s="53">
        <f t="shared" si="191"/>
        <v>4.7868862486772489E-2</v>
      </c>
      <c r="AB592" s="69">
        <f t="shared" si="192"/>
        <v>286</v>
      </c>
      <c r="AC592" s="69">
        <f t="shared" si="193"/>
        <v>2006</v>
      </c>
      <c r="AD592" s="69">
        <f t="shared" si="194"/>
        <v>6</v>
      </c>
      <c r="AE592" s="72">
        <f t="shared" si="195"/>
        <v>200606</v>
      </c>
      <c r="AF592" s="72">
        <f t="shared" si="196"/>
        <v>25</v>
      </c>
      <c r="AG592" s="73">
        <f t="shared" si="202"/>
        <v>0</v>
      </c>
      <c r="AH592" s="56">
        <f t="shared" si="197"/>
        <v>23</v>
      </c>
      <c r="AI592" s="53">
        <f t="shared" si="198"/>
        <v>7.754313497354498E-2</v>
      </c>
      <c r="AJ592" s="56">
        <f t="shared" si="199"/>
        <v>9.1</v>
      </c>
    </row>
    <row r="593" spans="1:36" x14ac:dyDescent="0.25">
      <c r="A593" s="50">
        <v>592</v>
      </c>
      <c r="B593" s="67">
        <v>38891</v>
      </c>
      <c r="C593" s="68" t="s">
        <v>2</v>
      </c>
      <c r="D593" s="69" t="s">
        <v>1223</v>
      </c>
      <c r="E593" s="69">
        <v>3.3</v>
      </c>
      <c r="F593" s="69">
        <v>0</v>
      </c>
      <c r="G593" s="69">
        <v>34</v>
      </c>
      <c r="H593" s="69">
        <v>10</v>
      </c>
      <c r="I593" s="70">
        <f t="shared" si="183"/>
        <v>2.372685185185185E-2</v>
      </c>
      <c r="J593" s="71">
        <f t="shared" si="184"/>
        <v>7.1899551066217727E-3</v>
      </c>
      <c r="K593" s="69" t="s">
        <v>556</v>
      </c>
      <c r="L593" s="69" t="s">
        <v>214</v>
      </c>
      <c r="M593" s="55">
        <f t="shared" si="185"/>
        <v>5.7951219512195173</v>
      </c>
      <c r="N593" s="69">
        <v>168</v>
      </c>
      <c r="O593" s="69" t="s">
        <v>192</v>
      </c>
      <c r="P593" s="391"/>
      <c r="Q593" s="376"/>
      <c r="R593" s="69"/>
      <c r="S593" s="151">
        <f t="shared" si="186"/>
        <v>0.18837682379349044</v>
      </c>
      <c r="T593" s="151">
        <f t="shared" si="187"/>
        <v>9.4188411896745219E-2</v>
      </c>
      <c r="U593" s="69"/>
      <c r="V593" s="393">
        <f t="shared" si="200"/>
        <v>0</v>
      </c>
      <c r="W593" s="393">
        <f t="shared" si="201"/>
        <v>0</v>
      </c>
      <c r="X593" s="53">
        <f t="shared" si="188"/>
        <v>0.18837682379349044</v>
      </c>
      <c r="Y593" s="53">
        <f t="shared" si="189"/>
        <v>0.22476600379349043</v>
      </c>
      <c r="Z593" s="53">
        <f t="shared" si="190"/>
        <v>9.4188411896745219E-2</v>
      </c>
      <c r="AA593" s="53">
        <f t="shared" si="191"/>
        <v>0.11238300189674522</v>
      </c>
      <c r="AB593" s="69">
        <f t="shared" si="192"/>
        <v>2030</v>
      </c>
      <c r="AC593" s="69">
        <f t="shared" si="193"/>
        <v>2006</v>
      </c>
      <c r="AD593" s="69">
        <f t="shared" si="194"/>
        <v>6</v>
      </c>
      <c r="AE593" s="72">
        <f t="shared" si="195"/>
        <v>200606</v>
      </c>
      <c r="AF593" s="72">
        <f t="shared" si="196"/>
        <v>25</v>
      </c>
      <c r="AG593" s="73">
        <f t="shared" si="202"/>
        <v>0</v>
      </c>
      <c r="AH593" s="56">
        <f t="shared" si="197"/>
        <v>23</v>
      </c>
      <c r="AI593" s="53">
        <f t="shared" si="198"/>
        <v>0.20657141379349042</v>
      </c>
      <c r="AJ593" s="56">
        <f t="shared" si="199"/>
        <v>14.090999999999998</v>
      </c>
    </row>
    <row r="594" spans="1:36" x14ac:dyDescent="0.25">
      <c r="A594" s="50">
        <v>593</v>
      </c>
      <c r="B594" s="51">
        <v>38894</v>
      </c>
      <c r="C594" s="52" t="s">
        <v>3</v>
      </c>
      <c r="D594" s="50" t="s">
        <v>1223</v>
      </c>
      <c r="E594" s="50">
        <v>3</v>
      </c>
      <c r="F594" s="50">
        <v>0</v>
      </c>
      <c r="G594" s="50">
        <v>30</v>
      </c>
      <c r="H594" s="50">
        <v>56</v>
      </c>
      <c r="I594" s="53">
        <f t="shared" si="183"/>
        <v>2.148148148148148E-2</v>
      </c>
      <c r="J594" s="54">
        <f t="shared" si="184"/>
        <v>7.1604938271604933E-3</v>
      </c>
      <c r="K594" s="50" t="s">
        <v>555</v>
      </c>
      <c r="L594" s="50" t="s">
        <v>125</v>
      </c>
      <c r="M594" s="55">
        <f t="shared" si="185"/>
        <v>5.8189655172413843</v>
      </c>
      <c r="N594" s="50">
        <v>0</v>
      </c>
      <c r="O594" s="50" t="s">
        <v>215</v>
      </c>
      <c r="R594" s="50" t="s">
        <v>216</v>
      </c>
      <c r="S594" s="151">
        <f t="shared" si="186"/>
        <v>0.18760493827160493</v>
      </c>
      <c r="T594" s="151">
        <f t="shared" si="187"/>
        <v>9.3802469135802466E-2</v>
      </c>
      <c r="V594" s="393">
        <f t="shared" si="200"/>
        <v>0</v>
      </c>
      <c r="W594" s="393">
        <f t="shared" si="201"/>
        <v>0</v>
      </c>
      <c r="X594" s="53">
        <f t="shared" si="188"/>
        <v>0.18760493827160493</v>
      </c>
      <c r="Y594" s="53">
        <f t="shared" si="189"/>
        <v>0.22399411827160493</v>
      </c>
      <c r="Z594" s="53">
        <f t="shared" si="190"/>
        <v>9.3802469135802466E-2</v>
      </c>
      <c r="AA594" s="53">
        <f t="shared" si="191"/>
        <v>0.11199705913580246</v>
      </c>
      <c r="AB594" s="50">
        <f t="shared" si="192"/>
        <v>1991</v>
      </c>
      <c r="AC594" s="50">
        <f t="shared" si="193"/>
        <v>2006</v>
      </c>
      <c r="AD594" s="50">
        <f t="shared" si="194"/>
        <v>6</v>
      </c>
      <c r="AE594" s="56">
        <f t="shared" si="195"/>
        <v>200606</v>
      </c>
      <c r="AF594" s="56">
        <f t="shared" si="196"/>
        <v>26</v>
      </c>
      <c r="AG594" s="58">
        <f t="shared" si="202"/>
        <v>2</v>
      </c>
      <c r="AH594" s="56">
        <f t="shared" si="197"/>
        <v>26</v>
      </c>
      <c r="AI594" s="53">
        <f t="shared" si="198"/>
        <v>0.20579952827160491</v>
      </c>
      <c r="AJ594" s="56">
        <f t="shared" si="199"/>
        <v>12.809999999999999</v>
      </c>
    </row>
    <row r="595" spans="1:36" x14ac:dyDescent="0.25">
      <c r="A595" s="50">
        <v>594</v>
      </c>
      <c r="B595" s="51">
        <v>38895</v>
      </c>
      <c r="C595" s="52" t="s">
        <v>4</v>
      </c>
      <c r="D595" s="50" t="s">
        <v>1223</v>
      </c>
      <c r="E595" s="50">
        <v>4</v>
      </c>
      <c r="F595" s="50">
        <v>0</v>
      </c>
      <c r="G595" s="50">
        <v>43</v>
      </c>
      <c r="H595" s="50">
        <v>2</v>
      </c>
      <c r="I595" s="53">
        <f t="shared" si="183"/>
        <v>2.988425925925926E-2</v>
      </c>
      <c r="J595" s="54">
        <f t="shared" si="184"/>
        <v>7.4710648148148149E-3</v>
      </c>
      <c r="K595" s="50" t="s">
        <v>555</v>
      </c>
      <c r="L595" s="50" t="s">
        <v>143</v>
      </c>
      <c r="M595" s="55">
        <f t="shared" si="185"/>
        <v>5.5770720371804847</v>
      </c>
      <c r="N595" s="50">
        <v>0</v>
      </c>
      <c r="O595" s="50" t="s">
        <v>192</v>
      </c>
      <c r="S595" s="151">
        <f t="shared" si="186"/>
        <v>0.19574189814814816</v>
      </c>
      <c r="T595" s="151">
        <f t="shared" si="187"/>
        <v>9.7870949074074079E-2</v>
      </c>
      <c r="V595" s="393">
        <f t="shared" si="200"/>
        <v>0</v>
      </c>
      <c r="W595" s="393">
        <f t="shared" si="201"/>
        <v>0</v>
      </c>
      <c r="X595" s="53">
        <f t="shared" si="188"/>
        <v>0.19574189814814816</v>
      </c>
      <c r="Y595" s="53">
        <f t="shared" si="189"/>
        <v>0.23213107814814812</v>
      </c>
      <c r="Z595" s="53">
        <f t="shared" si="190"/>
        <v>9.7870949074074079E-2</v>
      </c>
      <c r="AA595" s="53">
        <f t="shared" si="191"/>
        <v>0.11606553907407406</v>
      </c>
      <c r="AB595" s="50">
        <f t="shared" si="192"/>
        <v>2347</v>
      </c>
      <c r="AC595" s="50">
        <f t="shared" si="193"/>
        <v>2006</v>
      </c>
      <c r="AD595" s="50">
        <f t="shared" si="194"/>
        <v>6</v>
      </c>
      <c r="AE595" s="56">
        <f t="shared" si="195"/>
        <v>200606</v>
      </c>
      <c r="AF595" s="56">
        <f t="shared" si="196"/>
        <v>26</v>
      </c>
      <c r="AG595" s="58">
        <f t="shared" si="202"/>
        <v>0</v>
      </c>
      <c r="AH595" s="56">
        <f t="shared" si="197"/>
        <v>27</v>
      </c>
      <c r="AI595" s="53">
        <f t="shared" si="198"/>
        <v>0.21393648814814814</v>
      </c>
      <c r="AJ595" s="56">
        <f t="shared" si="199"/>
        <v>17.079999999999998</v>
      </c>
    </row>
    <row r="596" spans="1:36" x14ac:dyDescent="0.25">
      <c r="A596" s="50">
        <v>595</v>
      </c>
      <c r="B596" s="51">
        <v>38896</v>
      </c>
      <c r="C596" s="52" t="s">
        <v>6</v>
      </c>
      <c r="D596" s="50" t="s">
        <v>1223</v>
      </c>
      <c r="E596" s="50">
        <v>4</v>
      </c>
      <c r="F596" s="50">
        <v>0</v>
      </c>
      <c r="G596" s="50">
        <v>40</v>
      </c>
      <c r="H596" s="50">
        <v>32</v>
      </c>
      <c r="I596" s="53">
        <f t="shared" si="183"/>
        <v>2.8148148148148148E-2</v>
      </c>
      <c r="J596" s="54">
        <f t="shared" si="184"/>
        <v>7.037037037037037E-3</v>
      </c>
      <c r="K596" s="50" t="s">
        <v>555</v>
      </c>
      <c r="L596" s="50" t="s">
        <v>143</v>
      </c>
      <c r="M596" s="55">
        <f t="shared" si="185"/>
        <v>5.9210526315789522</v>
      </c>
      <c r="N596" s="50">
        <v>0</v>
      </c>
      <c r="O596" s="50" t="s">
        <v>192</v>
      </c>
      <c r="R596" s="50" t="s">
        <v>217</v>
      </c>
      <c r="S596" s="151">
        <f t="shared" si="186"/>
        <v>0.18437037037037035</v>
      </c>
      <c r="T596" s="151">
        <f t="shared" si="187"/>
        <v>9.2185185185185176E-2</v>
      </c>
      <c r="V596" s="393">
        <f t="shared" si="200"/>
        <v>0</v>
      </c>
      <c r="W596" s="393">
        <f t="shared" si="201"/>
        <v>0</v>
      </c>
      <c r="X596" s="53">
        <f t="shared" si="188"/>
        <v>0.18437037037037035</v>
      </c>
      <c r="Y596" s="53">
        <f t="shared" si="189"/>
        <v>0.22075955037037034</v>
      </c>
      <c r="Z596" s="53">
        <f t="shared" si="190"/>
        <v>9.2185185185185176E-2</v>
      </c>
      <c r="AA596" s="53">
        <f t="shared" si="191"/>
        <v>0.11037977518518517</v>
      </c>
      <c r="AB596" s="50">
        <f t="shared" si="192"/>
        <v>1828</v>
      </c>
      <c r="AC596" s="50">
        <f t="shared" si="193"/>
        <v>2006</v>
      </c>
      <c r="AD596" s="50">
        <f t="shared" si="194"/>
        <v>6</v>
      </c>
      <c r="AE596" s="56">
        <f t="shared" si="195"/>
        <v>200606</v>
      </c>
      <c r="AF596" s="56">
        <f t="shared" si="196"/>
        <v>26</v>
      </c>
      <c r="AG596" s="58">
        <f t="shared" si="202"/>
        <v>0</v>
      </c>
      <c r="AH596" s="56">
        <f t="shared" si="197"/>
        <v>28</v>
      </c>
      <c r="AI596" s="53">
        <f t="shared" si="198"/>
        <v>0.20256496037037036</v>
      </c>
      <c r="AJ596" s="56">
        <f t="shared" si="199"/>
        <v>17.079999999999998</v>
      </c>
    </row>
    <row r="597" spans="1:36" x14ac:dyDescent="0.25">
      <c r="A597" s="50">
        <v>596</v>
      </c>
      <c r="B597" s="51">
        <v>38897</v>
      </c>
      <c r="C597" s="52" t="s">
        <v>1</v>
      </c>
      <c r="D597" s="50" t="s">
        <v>1224</v>
      </c>
      <c r="E597" s="50">
        <v>8.65</v>
      </c>
      <c r="F597" s="50">
        <v>0</v>
      </c>
      <c r="G597" s="50">
        <v>34</v>
      </c>
      <c r="H597" s="50">
        <v>47</v>
      </c>
      <c r="I597" s="53">
        <f t="shared" si="183"/>
        <v>2.4155092592592589E-2</v>
      </c>
      <c r="J597" s="54">
        <f t="shared" si="184"/>
        <v>2.7924962534789121E-3</v>
      </c>
      <c r="K597" s="50" t="s">
        <v>324</v>
      </c>
      <c r="L597" s="50" t="s">
        <v>202</v>
      </c>
      <c r="M597" s="55">
        <f t="shared" si="185"/>
        <v>14.920939147101116</v>
      </c>
      <c r="N597" s="50">
        <v>0</v>
      </c>
      <c r="O597" s="50" t="s">
        <v>192</v>
      </c>
      <c r="S597" s="151">
        <f t="shared" si="186"/>
        <v>0.31275958038963814</v>
      </c>
      <c r="T597" s="151">
        <f t="shared" si="187"/>
        <v>0.15637979019481907</v>
      </c>
      <c r="V597" s="393">
        <f t="shared" si="200"/>
        <v>0</v>
      </c>
      <c r="W597" s="393">
        <f t="shared" si="201"/>
        <v>0</v>
      </c>
      <c r="X597" s="53">
        <f t="shared" si="188"/>
        <v>7.3163401841147502E-2</v>
      </c>
      <c r="Y597" s="53">
        <f t="shared" si="189"/>
        <v>0.10955258184114749</v>
      </c>
      <c r="Z597" s="53">
        <f t="shared" si="190"/>
        <v>3.6581700920573751E-2</v>
      </c>
      <c r="AA597" s="53">
        <f t="shared" si="191"/>
        <v>5.4776290920573747E-2</v>
      </c>
      <c r="AB597" s="50">
        <f t="shared" si="192"/>
        <v>624</v>
      </c>
      <c r="AC597" s="50">
        <f t="shared" si="193"/>
        <v>2006</v>
      </c>
      <c r="AD597" s="50">
        <f t="shared" si="194"/>
        <v>6</v>
      </c>
      <c r="AE597" s="56">
        <f t="shared" si="195"/>
        <v>200606</v>
      </c>
      <c r="AF597" s="56">
        <f t="shared" si="196"/>
        <v>26</v>
      </c>
      <c r="AG597" s="58">
        <f t="shared" si="202"/>
        <v>0</v>
      </c>
      <c r="AH597" s="56">
        <f t="shared" si="197"/>
        <v>29</v>
      </c>
      <c r="AI597" s="53">
        <f t="shared" si="198"/>
        <v>9.1357991841147498E-2</v>
      </c>
      <c r="AJ597" s="56">
        <f t="shared" si="199"/>
        <v>8.65</v>
      </c>
    </row>
    <row r="598" spans="1:36" s="74" customFormat="1" x14ac:dyDescent="0.25">
      <c r="A598" s="50">
        <v>597</v>
      </c>
      <c r="B598" s="51">
        <v>38898</v>
      </c>
      <c r="C598" s="52" t="s">
        <v>2</v>
      </c>
      <c r="D598" s="50" t="s">
        <v>1223</v>
      </c>
      <c r="E598" s="50">
        <v>5</v>
      </c>
      <c r="F598" s="50">
        <v>0</v>
      </c>
      <c r="G598" s="50">
        <v>54</v>
      </c>
      <c r="H598" s="50">
        <v>3</v>
      </c>
      <c r="I598" s="53">
        <f t="shared" si="183"/>
        <v>3.7534722222222219E-2</v>
      </c>
      <c r="J598" s="54">
        <f t="shared" si="184"/>
        <v>7.5069444444444437E-3</v>
      </c>
      <c r="K598" s="50" t="s">
        <v>556</v>
      </c>
      <c r="L598" s="50" t="s">
        <v>171</v>
      </c>
      <c r="M598" s="55">
        <f t="shared" si="185"/>
        <v>5.5504162812210964</v>
      </c>
      <c r="N598" s="50">
        <v>0</v>
      </c>
      <c r="O598" s="50" t="s">
        <v>218</v>
      </c>
      <c r="P598" s="389"/>
      <c r="Q598" s="374"/>
      <c r="R598" s="50"/>
      <c r="S598" s="151">
        <f t="shared" si="186"/>
        <v>0.19668194444444442</v>
      </c>
      <c r="T598" s="151">
        <f t="shared" si="187"/>
        <v>9.8340972222222212E-2</v>
      </c>
      <c r="U598" s="50"/>
      <c r="V598" s="393">
        <f t="shared" si="200"/>
        <v>0</v>
      </c>
      <c r="W598" s="393">
        <f t="shared" si="201"/>
        <v>0</v>
      </c>
      <c r="X598" s="53">
        <f t="shared" si="188"/>
        <v>0.19668194444444442</v>
      </c>
      <c r="Y598" s="53">
        <f t="shared" si="189"/>
        <v>0.23307112444444439</v>
      </c>
      <c r="Z598" s="53">
        <f t="shared" si="190"/>
        <v>9.8340972222222212E-2</v>
      </c>
      <c r="AA598" s="53">
        <f t="shared" si="191"/>
        <v>0.11653556222222219</v>
      </c>
      <c r="AB598" s="50">
        <f t="shared" si="192"/>
        <v>2381</v>
      </c>
      <c r="AC598" s="50">
        <f t="shared" si="193"/>
        <v>2006</v>
      </c>
      <c r="AD598" s="50">
        <f t="shared" si="194"/>
        <v>6</v>
      </c>
      <c r="AE598" s="56">
        <f t="shared" si="195"/>
        <v>200606</v>
      </c>
      <c r="AF598" s="56">
        <f t="shared" si="196"/>
        <v>26</v>
      </c>
      <c r="AG598" s="58">
        <f t="shared" si="202"/>
        <v>0</v>
      </c>
      <c r="AH598" s="56">
        <f t="shared" si="197"/>
        <v>30</v>
      </c>
      <c r="AI598" s="53">
        <f t="shared" si="198"/>
        <v>0.21487653444444441</v>
      </c>
      <c r="AJ598" s="56">
        <f t="shared" si="199"/>
        <v>21.349999999999998</v>
      </c>
    </row>
    <row r="599" spans="1:36" s="74" customFormat="1" x14ac:dyDescent="0.25">
      <c r="A599" s="50">
        <v>598</v>
      </c>
      <c r="B599" s="51">
        <v>38899</v>
      </c>
      <c r="C599" s="52" t="s">
        <v>5</v>
      </c>
      <c r="D599" s="50" t="s">
        <v>1225</v>
      </c>
      <c r="E599" s="50">
        <v>1</v>
      </c>
      <c r="F599" s="50">
        <v>0</v>
      </c>
      <c r="G599" s="50">
        <v>38</v>
      </c>
      <c r="H599" s="50">
        <v>29</v>
      </c>
      <c r="I599" s="53">
        <f t="shared" si="183"/>
        <v>2.6724537037037036E-2</v>
      </c>
      <c r="J599" s="54">
        <f t="shared" si="184"/>
        <v>2.6724537037037036E-2</v>
      </c>
      <c r="K599" s="50" t="s">
        <v>187</v>
      </c>
      <c r="L599" s="50" t="s">
        <v>219</v>
      </c>
      <c r="M599" s="55">
        <f t="shared" si="185"/>
        <v>1.559116500649633</v>
      </c>
      <c r="N599" s="50">
        <v>0</v>
      </c>
      <c r="O599" s="50"/>
      <c r="P599" s="389"/>
      <c r="Q599" s="374"/>
      <c r="R599" s="50" t="s">
        <v>220</v>
      </c>
      <c r="S599" s="151">
        <f t="shared" si="186"/>
        <v>6.4138888888888884E-2</v>
      </c>
      <c r="T599" s="151">
        <f t="shared" si="187"/>
        <v>3.2069444444444442E-2</v>
      </c>
      <c r="U599" s="50"/>
      <c r="V599" s="393">
        <f t="shared" si="200"/>
        <v>0</v>
      </c>
      <c r="W599" s="393">
        <f t="shared" si="201"/>
        <v>0</v>
      </c>
      <c r="X599" s="53">
        <f t="shared" si="188"/>
        <v>0.7001828703703703</v>
      </c>
      <c r="Y599" s="53">
        <f t="shared" si="189"/>
        <v>0.73657205037037032</v>
      </c>
      <c r="Z599" s="53">
        <f t="shared" si="190"/>
        <v>0.35009143518518515</v>
      </c>
      <c r="AA599" s="53">
        <f t="shared" si="191"/>
        <v>0.36828602518518516</v>
      </c>
      <c r="AB599" s="50">
        <f t="shared" si="192"/>
        <v>3930</v>
      </c>
      <c r="AC599" s="50">
        <f t="shared" si="193"/>
        <v>2006</v>
      </c>
      <c r="AD599" s="50">
        <f t="shared" si="194"/>
        <v>7</v>
      </c>
      <c r="AE599" s="56">
        <f t="shared" si="195"/>
        <v>200607</v>
      </c>
      <c r="AF599" s="56">
        <f t="shared" si="196"/>
        <v>26</v>
      </c>
      <c r="AG599" s="58">
        <f t="shared" si="202"/>
        <v>0</v>
      </c>
      <c r="AH599" s="56">
        <f t="shared" si="197"/>
        <v>1</v>
      </c>
      <c r="AI599" s="53">
        <f t="shared" si="198"/>
        <v>0.71837746037037031</v>
      </c>
      <c r="AJ599" s="56">
        <f t="shared" si="199"/>
        <v>46.7</v>
      </c>
    </row>
    <row r="600" spans="1:36" s="74" customFormat="1" x14ac:dyDescent="0.25">
      <c r="A600" s="50">
        <v>599</v>
      </c>
      <c r="B600" s="51">
        <v>38899</v>
      </c>
      <c r="C600" s="52" t="s">
        <v>5</v>
      </c>
      <c r="D600" s="50" t="s">
        <v>1223</v>
      </c>
      <c r="E600" s="50">
        <v>3.1</v>
      </c>
      <c r="F600" s="50">
        <v>0</v>
      </c>
      <c r="G600" s="50">
        <v>26</v>
      </c>
      <c r="H600" s="50">
        <v>33</v>
      </c>
      <c r="I600" s="53">
        <f t="shared" si="183"/>
        <v>1.8437499999999999E-2</v>
      </c>
      <c r="J600" s="54">
        <f t="shared" si="184"/>
        <v>5.9475806451612899E-3</v>
      </c>
      <c r="K600" s="50" t="s">
        <v>556</v>
      </c>
      <c r="L600" s="50" t="s">
        <v>29</v>
      </c>
      <c r="M600" s="55">
        <f t="shared" si="185"/>
        <v>7.0056497175141299</v>
      </c>
      <c r="N600" s="50">
        <v>0</v>
      </c>
      <c r="O600" s="50" t="s">
        <v>218</v>
      </c>
      <c r="P600" s="389"/>
      <c r="Q600" s="374"/>
      <c r="R600" s="50"/>
      <c r="S600" s="151">
        <f t="shared" si="186"/>
        <v>0.1558266129032258</v>
      </c>
      <c r="T600" s="151">
        <f t="shared" si="187"/>
        <v>7.7913306451612901E-2</v>
      </c>
      <c r="U600" s="50"/>
      <c r="V600" s="393">
        <f t="shared" si="200"/>
        <v>0</v>
      </c>
      <c r="W600" s="393">
        <f t="shared" si="201"/>
        <v>0</v>
      </c>
      <c r="X600" s="53">
        <f t="shared" si="188"/>
        <v>0.1558266129032258</v>
      </c>
      <c r="Y600" s="53">
        <f t="shared" si="189"/>
        <v>0.1922157929032258</v>
      </c>
      <c r="Z600" s="53">
        <f t="shared" si="190"/>
        <v>7.7913306451612901E-2</v>
      </c>
      <c r="AA600" s="53">
        <f t="shared" si="191"/>
        <v>9.6107896451612898E-2</v>
      </c>
      <c r="AB600" s="50">
        <f t="shared" si="192"/>
        <v>1003</v>
      </c>
      <c r="AC600" s="50">
        <f t="shared" si="193"/>
        <v>2006</v>
      </c>
      <c r="AD600" s="50">
        <f t="shared" si="194"/>
        <v>7</v>
      </c>
      <c r="AE600" s="56">
        <f t="shared" si="195"/>
        <v>200607</v>
      </c>
      <c r="AF600" s="56">
        <f t="shared" si="196"/>
        <v>26</v>
      </c>
      <c r="AG600" s="58">
        <f t="shared" si="202"/>
        <v>0</v>
      </c>
      <c r="AH600" s="56">
        <f t="shared" si="197"/>
        <v>1</v>
      </c>
      <c r="AI600" s="53">
        <f t="shared" si="198"/>
        <v>0.17402120290322581</v>
      </c>
      <c r="AJ600" s="56">
        <f t="shared" si="199"/>
        <v>13.236999999999998</v>
      </c>
    </row>
    <row r="601" spans="1:36" x14ac:dyDescent="0.25">
      <c r="A601" s="50">
        <v>600</v>
      </c>
      <c r="B601" s="51">
        <v>38900</v>
      </c>
      <c r="C601" s="52" t="s">
        <v>0</v>
      </c>
      <c r="D601" s="50" t="s">
        <v>1224</v>
      </c>
      <c r="E601" s="50">
        <v>45</v>
      </c>
      <c r="F601" s="50">
        <v>3</v>
      </c>
      <c r="G601" s="50">
        <v>2</v>
      </c>
      <c r="H601" s="50">
        <v>7</v>
      </c>
      <c r="I601" s="53">
        <f t="shared" si="183"/>
        <v>0.12646990740740741</v>
      </c>
      <c r="J601" s="54">
        <f t="shared" si="184"/>
        <v>2.8104423868312756E-3</v>
      </c>
      <c r="K601" s="50" t="s">
        <v>33</v>
      </c>
      <c r="L601" s="50" t="s">
        <v>387</v>
      </c>
      <c r="M601" s="55">
        <f t="shared" si="185"/>
        <v>14.825661206186522</v>
      </c>
      <c r="N601" s="50">
        <v>0</v>
      </c>
      <c r="O601" s="50" t="s">
        <v>218</v>
      </c>
      <c r="R601" s="50" t="s">
        <v>221</v>
      </c>
      <c r="S601" s="151">
        <f t="shared" si="186"/>
        <v>0.31476954732510287</v>
      </c>
      <c r="T601" s="151">
        <f t="shared" si="187"/>
        <v>0.15738477366255144</v>
      </c>
      <c r="V601" s="393">
        <f t="shared" si="200"/>
        <v>0</v>
      </c>
      <c r="W601" s="393">
        <f t="shared" si="201"/>
        <v>0</v>
      </c>
      <c r="X601" s="53">
        <f t="shared" si="188"/>
        <v>7.3633590534979421E-2</v>
      </c>
      <c r="Y601" s="53">
        <f t="shared" si="189"/>
        <v>0.11002277053497941</v>
      </c>
      <c r="Z601" s="53">
        <f t="shared" si="190"/>
        <v>3.681679526748971E-2</v>
      </c>
      <c r="AA601" s="53">
        <f t="shared" si="191"/>
        <v>5.5011385267489707E-2</v>
      </c>
      <c r="AB601" s="50">
        <f t="shared" si="192"/>
        <v>637</v>
      </c>
      <c r="AC601" s="50">
        <f t="shared" si="193"/>
        <v>2006</v>
      </c>
      <c r="AD601" s="50">
        <f t="shared" si="194"/>
        <v>7</v>
      </c>
      <c r="AE601" s="56">
        <f t="shared" si="195"/>
        <v>200607</v>
      </c>
      <c r="AF601" s="56">
        <f t="shared" si="196"/>
        <v>27</v>
      </c>
      <c r="AG601" s="58">
        <f t="shared" si="202"/>
        <v>0</v>
      </c>
      <c r="AH601" s="56">
        <f t="shared" si="197"/>
        <v>2</v>
      </c>
      <c r="AI601" s="53">
        <f t="shared" si="198"/>
        <v>9.1828180534979417E-2</v>
      </c>
      <c r="AJ601" s="56">
        <f t="shared" si="199"/>
        <v>45</v>
      </c>
    </row>
    <row r="602" spans="1:36" x14ac:dyDescent="0.25">
      <c r="A602" s="50">
        <v>601</v>
      </c>
      <c r="B602" s="51">
        <v>38903</v>
      </c>
      <c r="C602" s="52" t="s">
        <v>6</v>
      </c>
      <c r="D602" s="50" t="s">
        <v>1225</v>
      </c>
      <c r="E602" s="50">
        <v>0.25</v>
      </c>
      <c r="F602" s="50">
        <v>0</v>
      </c>
      <c r="G602" s="50">
        <v>11</v>
      </c>
      <c r="H602" s="50">
        <v>35</v>
      </c>
      <c r="I602" s="53">
        <f t="shared" si="183"/>
        <v>8.0439814814814818E-3</v>
      </c>
      <c r="J602" s="54">
        <f t="shared" si="184"/>
        <v>3.2175925925925927E-2</v>
      </c>
      <c r="K602" s="50" t="s">
        <v>187</v>
      </c>
      <c r="L602" s="50" t="s">
        <v>75</v>
      </c>
      <c r="M602" s="55">
        <f t="shared" si="185"/>
        <v>1.2949640287769795</v>
      </c>
      <c r="N602" s="50">
        <v>0</v>
      </c>
      <c r="R602" s="50" t="s">
        <v>223</v>
      </c>
      <c r="S602" s="151">
        <f t="shared" si="186"/>
        <v>7.722222222222222E-2</v>
      </c>
      <c r="T602" s="151">
        <f t="shared" si="187"/>
        <v>3.861111111111111E-2</v>
      </c>
      <c r="V602" s="393">
        <f t="shared" si="200"/>
        <v>0</v>
      </c>
      <c r="W602" s="393">
        <f t="shared" si="201"/>
        <v>0</v>
      </c>
      <c r="X602" s="53">
        <f t="shared" si="188"/>
        <v>0.84300925925925929</v>
      </c>
      <c r="Y602" s="53">
        <f t="shared" si="189"/>
        <v>0.8793984392592592</v>
      </c>
      <c r="Z602" s="53">
        <f t="shared" si="190"/>
        <v>0.42150462962962965</v>
      </c>
      <c r="AA602" s="53">
        <f t="shared" si="191"/>
        <v>0.4396992196296296</v>
      </c>
      <c r="AB602" s="50">
        <f t="shared" si="192"/>
        <v>4051</v>
      </c>
      <c r="AC602" s="50">
        <f t="shared" si="193"/>
        <v>2006</v>
      </c>
      <c r="AD602" s="50">
        <f t="shared" si="194"/>
        <v>7</v>
      </c>
      <c r="AE602" s="56">
        <f t="shared" si="195"/>
        <v>200607</v>
      </c>
      <c r="AF602" s="56">
        <f t="shared" si="196"/>
        <v>27</v>
      </c>
      <c r="AG602" s="58">
        <f t="shared" si="202"/>
        <v>2</v>
      </c>
      <c r="AH602" s="56">
        <f t="shared" si="197"/>
        <v>5</v>
      </c>
      <c r="AI602" s="53">
        <f t="shared" si="198"/>
        <v>0.8612038492592593</v>
      </c>
      <c r="AJ602" s="56">
        <f t="shared" si="199"/>
        <v>11.675000000000001</v>
      </c>
    </row>
    <row r="603" spans="1:36" x14ac:dyDescent="0.25">
      <c r="A603" s="50">
        <v>602</v>
      </c>
      <c r="B603" s="51">
        <v>38903</v>
      </c>
      <c r="C603" s="52" t="s">
        <v>6</v>
      </c>
      <c r="D603" s="50" t="s">
        <v>1223</v>
      </c>
      <c r="E603" s="50">
        <v>3.1</v>
      </c>
      <c r="F603" s="50">
        <v>0</v>
      </c>
      <c r="G603" s="50">
        <v>31</v>
      </c>
      <c r="H603" s="50">
        <v>25</v>
      </c>
      <c r="I603" s="53">
        <f t="shared" si="183"/>
        <v>2.1817129629629631E-2</v>
      </c>
      <c r="J603" s="54">
        <f t="shared" si="184"/>
        <v>7.0377837514934288E-3</v>
      </c>
      <c r="K603" s="50" t="s">
        <v>556</v>
      </c>
      <c r="L603" s="50" t="s">
        <v>116</v>
      </c>
      <c r="M603" s="55">
        <f t="shared" si="185"/>
        <v>5.9204244031830289</v>
      </c>
      <c r="N603" s="50">
        <v>0</v>
      </c>
      <c r="O603" s="50" t="s">
        <v>192</v>
      </c>
      <c r="R603" s="50" t="s">
        <v>222</v>
      </c>
      <c r="S603" s="151">
        <f t="shared" si="186"/>
        <v>0.18438993428912784</v>
      </c>
      <c r="T603" s="151">
        <f t="shared" si="187"/>
        <v>9.2194967144563919E-2</v>
      </c>
      <c r="V603" s="393">
        <f t="shared" si="200"/>
        <v>0</v>
      </c>
      <c r="W603" s="393">
        <f t="shared" si="201"/>
        <v>0</v>
      </c>
      <c r="X603" s="53">
        <f t="shared" si="188"/>
        <v>0.18438993428912784</v>
      </c>
      <c r="Y603" s="53">
        <f t="shared" si="189"/>
        <v>0.22077911428912783</v>
      </c>
      <c r="Z603" s="53">
        <f t="shared" si="190"/>
        <v>9.2194967144563919E-2</v>
      </c>
      <c r="AA603" s="53">
        <f t="shared" si="191"/>
        <v>0.11038955714456392</v>
      </c>
      <c r="AB603" s="50">
        <f t="shared" si="192"/>
        <v>1832</v>
      </c>
      <c r="AC603" s="50">
        <f t="shared" si="193"/>
        <v>2006</v>
      </c>
      <c r="AD603" s="50">
        <f t="shared" si="194"/>
        <v>7</v>
      </c>
      <c r="AE603" s="56">
        <f t="shared" si="195"/>
        <v>200607</v>
      </c>
      <c r="AF603" s="56">
        <f t="shared" si="196"/>
        <v>27</v>
      </c>
      <c r="AG603" s="58">
        <f t="shared" si="202"/>
        <v>0</v>
      </c>
      <c r="AH603" s="56">
        <f t="shared" si="197"/>
        <v>5</v>
      </c>
      <c r="AI603" s="53">
        <f t="shared" si="198"/>
        <v>0.20258452428912782</v>
      </c>
      <c r="AJ603" s="56">
        <f t="shared" si="199"/>
        <v>13.236999999999998</v>
      </c>
    </row>
    <row r="604" spans="1:36" x14ac:dyDescent="0.25">
      <c r="A604" s="50">
        <v>603</v>
      </c>
      <c r="B604" s="51">
        <v>38904</v>
      </c>
      <c r="C604" s="52" t="s">
        <v>1</v>
      </c>
      <c r="D604" s="50" t="s">
        <v>1223</v>
      </c>
      <c r="E604" s="50">
        <v>2.9</v>
      </c>
      <c r="F604" s="50">
        <v>0</v>
      </c>
      <c r="G604" s="50">
        <v>24</v>
      </c>
      <c r="H604" s="50">
        <v>18</v>
      </c>
      <c r="I604" s="53">
        <f t="shared" si="183"/>
        <v>1.6875000000000001E-2</v>
      </c>
      <c r="J604" s="54">
        <f t="shared" si="184"/>
        <v>5.8189655172413797E-3</v>
      </c>
      <c r="K604" s="50" t="s">
        <v>556</v>
      </c>
      <c r="L604" s="50" t="s">
        <v>102</v>
      </c>
      <c r="M604" s="55">
        <f t="shared" si="185"/>
        <v>7.160493827160499</v>
      </c>
      <c r="N604" s="50">
        <v>0</v>
      </c>
      <c r="O604" s="50" t="s">
        <v>189</v>
      </c>
      <c r="S604" s="151">
        <f t="shared" si="186"/>
        <v>0.15245689655172415</v>
      </c>
      <c r="T604" s="151">
        <f t="shared" si="187"/>
        <v>7.6228448275862074E-2</v>
      </c>
      <c r="V604" s="393">
        <f t="shared" si="200"/>
        <v>0</v>
      </c>
      <c r="W604" s="393">
        <f t="shared" si="201"/>
        <v>0</v>
      </c>
      <c r="X604" s="53">
        <f t="shared" si="188"/>
        <v>0.15245689655172415</v>
      </c>
      <c r="Y604" s="53">
        <f t="shared" si="189"/>
        <v>0.18884607655172414</v>
      </c>
      <c r="Z604" s="53">
        <f t="shared" si="190"/>
        <v>7.6228448275862074E-2</v>
      </c>
      <c r="AA604" s="53">
        <f t="shared" si="191"/>
        <v>9.442303827586207E-2</v>
      </c>
      <c r="AB604" s="50">
        <f t="shared" si="192"/>
        <v>983</v>
      </c>
      <c r="AC604" s="50">
        <f t="shared" si="193"/>
        <v>2006</v>
      </c>
      <c r="AD604" s="50">
        <f t="shared" si="194"/>
        <v>7</v>
      </c>
      <c r="AE604" s="56">
        <f t="shared" si="195"/>
        <v>200607</v>
      </c>
      <c r="AF604" s="56">
        <f t="shared" si="196"/>
        <v>27</v>
      </c>
      <c r="AG604" s="58">
        <f t="shared" si="202"/>
        <v>0</v>
      </c>
      <c r="AH604" s="56">
        <f t="shared" si="197"/>
        <v>6</v>
      </c>
      <c r="AI604" s="53">
        <f t="shared" si="198"/>
        <v>0.17065148655172413</v>
      </c>
      <c r="AJ604" s="56">
        <f t="shared" si="199"/>
        <v>12.382999999999999</v>
      </c>
    </row>
    <row r="605" spans="1:36" x14ac:dyDescent="0.25">
      <c r="A605" s="50">
        <v>604</v>
      </c>
      <c r="B605" s="51">
        <v>38905</v>
      </c>
      <c r="C605" s="52" t="s">
        <v>2</v>
      </c>
      <c r="D605" s="50" t="s">
        <v>1223</v>
      </c>
      <c r="E605" s="50">
        <v>5</v>
      </c>
      <c r="F605" s="50">
        <v>0</v>
      </c>
      <c r="G605" s="50">
        <v>51</v>
      </c>
      <c r="H605" s="50">
        <v>25</v>
      </c>
      <c r="I605" s="53">
        <f t="shared" si="183"/>
        <v>3.5706018518518519E-2</v>
      </c>
      <c r="J605" s="54">
        <f t="shared" si="184"/>
        <v>7.1412037037037034E-3</v>
      </c>
      <c r="K605" s="50" t="s">
        <v>556</v>
      </c>
      <c r="L605" s="50" t="s">
        <v>171</v>
      </c>
      <c r="M605" s="55">
        <f t="shared" si="185"/>
        <v>5.8346839546191296</v>
      </c>
      <c r="N605" s="50">
        <v>0</v>
      </c>
      <c r="O605" s="50" t="s">
        <v>192</v>
      </c>
      <c r="R605" s="50" t="s">
        <v>224</v>
      </c>
      <c r="S605" s="151">
        <f t="shared" si="186"/>
        <v>0.18709953703703702</v>
      </c>
      <c r="T605" s="151">
        <f t="shared" si="187"/>
        <v>9.3549768518518511E-2</v>
      </c>
      <c r="V605" s="393">
        <f t="shared" si="200"/>
        <v>0</v>
      </c>
      <c r="W605" s="393">
        <f t="shared" si="201"/>
        <v>0</v>
      </c>
      <c r="X605" s="53">
        <f t="shared" si="188"/>
        <v>0.18709953703703702</v>
      </c>
      <c r="Y605" s="53">
        <f t="shared" si="189"/>
        <v>0.22348871703703702</v>
      </c>
      <c r="Z605" s="53">
        <f t="shared" si="190"/>
        <v>9.3549768518518511E-2</v>
      </c>
      <c r="AA605" s="53">
        <f t="shared" si="191"/>
        <v>0.11174435851851851</v>
      </c>
      <c r="AB605" s="50">
        <f t="shared" si="192"/>
        <v>1968</v>
      </c>
      <c r="AC605" s="50">
        <f t="shared" si="193"/>
        <v>2006</v>
      </c>
      <c r="AD605" s="50">
        <f t="shared" si="194"/>
        <v>7</v>
      </c>
      <c r="AE605" s="56">
        <f t="shared" si="195"/>
        <v>200607</v>
      </c>
      <c r="AF605" s="56">
        <f t="shared" si="196"/>
        <v>27</v>
      </c>
      <c r="AG605" s="58">
        <f t="shared" si="202"/>
        <v>0</v>
      </c>
      <c r="AH605" s="56">
        <f t="shared" si="197"/>
        <v>7</v>
      </c>
      <c r="AI605" s="53">
        <f t="shared" si="198"/>
        <v>0.20529412703703703</v>
      </c>
      <c r="AJ605" s="56">
        <f t="shared" si="199"/>
        <v>21.349999999999998</v>
      </c>
    </row>
    <row r="606" spans="1:36" x14ac:dyDescent="0.25">
      <c r="A606" s="50">
        <v>605</v>
      </c>
      <c r="B606" s="51">
        <v>38907</v>
      </c>
      <c r="C606" s="52" t="s">
        <v>0</v>
      </c>
      <c r="D606" s="50" t="s">
        <v>687</v>
      </c>
      <c r="E606" s="50">
        <v>3</v>
      </c>
      <c r="F606" s="50">
        <v>1</v>
      </c>
      <c r="G606" s="50">
        <v>15</v>
      </c>
      <c r="H606" s="50">
        <v>0</v>
      </c>
      <c r="I606" s="53">
        <f t="shared" si="183"/>
        <v>5.2083333333333336E-2</v>
      </c>
      <c r="J606" s="54">
        <f t="shared" si="184"/>
        <v>1.7361111111111112E-2</v>
      </c>
      <c r="K606" s="50" t="s">
        <v>554</v>
      </c>
      <c r="L606" s="50" t="s">
        <v>225</v>
      </c>
      <c r="M606" s="55">
        <f t="shared" si="185"/>
        <v>2.4000000000000017</v>
      </c>
      <c r="N606" s="50">
        <v>0</v>
      </c>
      <c r="O606" s="50" t="s">
        <v>192</v>
      </c>
      <c r="R606" s="50" t="s">
        <v>226</v>
      </c>
      <c r="S606" s="151">
        <f t="shared" si="186"/>
        <v>0</v>
      </c>
      <c r="T606" s="151">
        <f t="shared" si="187"/>
        <v>0</v>
      </c>
      <c r="V606" s="393">
        <f t="shared" si="200"/>
        <v>0</v>
      </c>
      <c r="W606" s="393">
        <f t="shared" si="201"/>
        <v>0</v>
      </c>
      <c r="X606" s="53">
        <f t="shared" si="188"/>
        <v>0.4548611111111111</v>
      </c>
      <c r="Y606" s="53">
        <f t="shared" si="189"/>
        <v>0.49125029111111107</v>
      </c>
      <c r="Z606" s="53">
        <f t="shared" si="190"/>
        <v>0.22743055555555555</v>
      </c>
      <c r="AA606" s="53">
        <f t="shared" si="191"/>
        <v>0.24562514555555554</v>
      </c>
      <c r="AB606" s="50">
        <f t="shared" si="192"/>
        <v>3609</v>
      </c>
      <c r="AC606" s="50">
        <f t="shared" si="193"/>
        <v>2006</v>
      </c>
      <c r="AD606" s="50">
        <f t="shared" si="194"/>
        <v>7</v>
      </c>
      <c r="AE606" s="56">
        <f t="shared" si="195"/>
        <v>200607</v>
      </c>
      <c r="AF606" s="56">
        <f t="shared" si="196"/>
        <v>28</v>
      </c>
      <c r="AG606" s="58">
        <f t="shared" si="202"/>
        <v>1</v>
      </c>
      <c r="AH606" s="56">
        <f t="shared" si="197"/>
        <v>9</v>
      </c>
      <c r="AI606" s="53">
        <f t="shared" si="198"/>
        <v>0.47305570111111106</v>
      </c>
      <c r="AJ606" s="56">
        <f t="shared" si="199"/>
        <v>0</v>
      </c>
    </row>
    <row r="607" spans="1:36" x14ac:dyDescent="0.25">
      <c r="A607" s="50">
        <v>606</v>
      </c>
      <c r="B607" s="67">
        <v>38910</v>
      </c>
      <c r="C607" s="68" t="s">
        <v>6</v>
      </c>
      <c r="D607" s="69" t="s">
        <v>1225</v>
      </c>
      <c r="E607" s="69">
        <v>0.5</v>
      </c>
      <c r="F607" s="69">
        <v>0</v>
      </c>
      <c r="G607" s="69">
        <v>18</v>
      </c>
      <c r="H607" s="69">
        <v>4</v>
      </c>
      <c r="I607" s="70">
        <f t="shared" si="183"/>
        <v>1.2546296296296297E-2</v>
      </c>
      <c r="J607" s="71">
        <f t="shared" si="184"/>
        <v>2.5092592592592593E-2</v>
      </c>
      <c r="K607" s="69" t="s">
        <v>187</v>
      </c>
      <c r="L607" s="69" t="s">
        <v>29</v>
      </c>
      <c r="M607" s="55">
        <f t="shared" si="185"/>
        <v>1.6605166051660529</v>
      </c>
      <c r="N607" s="69">
        <v>0</v>
      </c>
      <c r="O607" s="69" t="s">
        <v>192</v>
      </c>
      <c r="P607" s="391"/>
      <c r="Q607" s="376"/>
      <c r="R607" s="69"/>
      <c r="S607" s="151">
        <f t="shared" si="186"/>
        <v>6.0222222222222219E-2</v>
      </c>
      <c r="T607" s="151">
        <f t="shared" si="187"/>
        <v>3.0111111111111109E-2</v>
      </c>
      <c r="U607" s="69"/>
      <c r="V607" s="393">
        <f t="shared" si="200"/>
        <v>0</v>
      </c>
      <c r="W607" s="393">
        <f t="shared" si="201"/>
        <v>0</v>
      </c>
      <c r="X607" s="53">
        <f t="shared" si="188"/>
        <v>0.65742592592592597</v>
      </c>
      <c r="Y607" s="53">
        <f t="shared" si="189"/>
        <v>0.69381510592592588</v>
      </c>
      <c r="Z607" s="53">
        <f t="shared" si="190"/>
        <v>0.32871296296296298</v>
      </c>
      <c r="AA607" s="53">
        <f t="shared" si="191"/>
        <v>0.34690755296296294</v>
      </c>
      <c r="AB607" s="69">
        <f t="shared" si="192"/>
        <v>3850</v>
      </c>
      <c r="AC607" s="69">
        <f t="shared" si="193"/>
        <v>2006</v>
      </c>
      <c r="AD607" s="69">
        <f t="shared" si="194"/>
        <v>7</v>
      </c>
      <c r="AE607" s="72">
        <f t="shared" si="195"/>
        <v>200607</v>
      </c>
      <c r="AF607" s="72">
        <f t="shared" si="196"/>
        <v>28</v>
      </c>
      <c r="AG607" s="73">
        <f t="shared" si="202"/>
        <v>2</v>
      </c>
      <c r="AH607" s="56">
        <f t="shared" si="197"/>
        <v>12</v>
      </c>
      <c r="AI607" s="53">
        <f t="shared" si="198"/>
        <v>0.67562051592592587</v>
      </c>
      <c r="AJ607" s="56">
        <f t="shared" si="199"/>
        <v>23.35</v>
      </c>
    </row>
    <row r="608" spans="1:36" x14ac:dyDescent="0.25">
      <c r="A608" s="50">
        <v>607</v>
      </c>
      <c r="B608" s="67">
        <v>38910</v>
      </c>
      <c r="C608" s="68" t="s">
        <v>6</v>
      </c>
      <c r="D608" s="69" t="s">
        <v>1224</v>
      </c>
      <c r="E608" s="69">
        <v>10.5</v>
      </c>
      <c r="F608" s="69">
        <v>0</v>
      </c>
      <c r="G608" s="69">
        <v>36</v>
      </c>
      <c r="H608" s="69">
        <v>31</v>
      </c>
      <c r="I608" s="70">
        <f t="shared" si="183"/>
        <v>2.5358796296296296E-2</v>
      </c>
      <c r="J608" s="71">
        <f t="shared" si="184"/>
        <v>2.4151234567901234E-3</v>
      </c>
      <c r="K608" s="69" t="s">
        <v>33</v>
      </c>
      <c r="L608" s="69" t="s">
        <v>29</v>
      </c>
      <c r="M608" s="55">
        <f t="shared" si="185"/>
        <v>17.252396166134197</v>
      </c>
      <c r="N608" s="69">
        <v>0</v>
      </c>
      <c r="O608" s="69" t="s">
        <v>192</v>
      </c>
      <c r="P608" s="391"/>
      <c r="Q608" s="376"/>
      <c r="R608" s="69"/>
      <c r="S608" s="151">
        <f t="shared" si="186"/>
        <v>0.2704938271604938</v>
      </c>
      <c r="T608" s="151">
        <f t="shared" si="187"/>
        <v>0.1352469135802469</v>
      </c>
      <c r="U608" s="69"/>
      <c r="V608" s="393">
        <f t="shared" si="200"/>
        <v>0</v>
      </c>
      <c r="W608" s="393">
        <f t="shared" si="201"/>
        <v>0</v>
      </c>
      <c r="X608" s="53">
        <f t="shared" si="188"/>
        <v>6.3276234567901227E-2</v>
      </c>
      <c r="Y608" s="53">
        <f t="shared" si="189"/>
        <v>9.966541456790122E-2</v>
      </c>
      <c r="Z608" s="53">
        <f t="shared" si="190"/>
        <v>3.1638117283950613E-2</v>
      </c>
      <c r="AA608" s="53">
        <f t="shared" si="191"/>
        <v>4.983270728395061E-2</v>
      </c>
      <c r="AB608" s="69">
        <f t="shared" si="192"/>
        <v>350</v>
      </c>
      <c r="AC608" s="69">
        <f t="shared" si="193"/>
        <v>2006</v>
      </c>
      <c r="AD608" s="69">
        <f t="shared" si="194"/>
        <v>7</v>
      </c>
      <c r="AE608" s="72">
        <f t="shared" si="195"/>
        <v>200607</v>
      </c>
      <c r="AF608" s="72">
        <f t="shared" si="196"/>
        <v>28</v>
      </c>
      <c r="AG608" s="73">
        <f t="shared" si="202"/>
        <v>0</v>
      </c>
      <c r="AH608" s="56">
        <f t="shared" si="197"/>
        <v>12</v>
      </c>
      <c r="AI608" s="53">
        <f t="shared" si="198"/>
        <v>8.1470824567901223E-2</v>
      </c>
      <c r="AJ608" s="56">
        <f t="shared" si="199"/>
        <v>10.5</v>
      </c>
    </row>
    <row r="609" spans="1:36" x14ac:dyDescent="0.25">
      <c r="A609" s="50">
        <v>608</v>
      </c>
      <c r="B609" s="67">
        <v>38910</v>
      </c>
      <c r="C609" s="68" t="s">
        <v>6</v>
      </c>
      <c r="D609" s="69" t="s">
        <v>1223</v>
      </c>
      <c r="E609" s="69">
        <v>3.1</v>
      </c>
      <c r="F609" s="69">
        <v>0</v>
      </c>
      <c r="G609" s="69">
        <v>30</v>
      </c>
      <c r="H609" s="69">
        <v>34</v>
      </c>
      <c r="I609" s="70">
        <f t="shared" si="183"/>
        <v>2.1226851851851854E-2</v>
      </c>
      <c r="J609" s="71">
        <f t="shared" si="184"/>
        <v>6.8473715651135008E-3</v>
      </c>
      <c r="K609" s="69" t="s">
        <v>556</v>
      </c>
      <c r="L609" s="69" t="s">
        <v>29</v>
      </c>
      <c r="M609" s="55">
        <f t="shared" si="185"/>
        <v>6.0850599781897534</v>
      </c>
      <c r="N609" s="69">
        <v>0</v>
      </c>
      <c r="O609" s="69" t="s">
        <v>192</v>
      </c>
      <c r="P609" s="391"/>
      <c r="Q609" s="376"/>
      <c r="R609" s="69"/>
      <c r="S609" s="151">
        <f t="shared" si="186"/>
        <v>0.17940113500597371</v>
      </c>
      <c r="T609" s="151">
        <f t="shared" si="187"/>
        <v>8.9700567502986855E-2</v>
      </c>
      <c r="U609" s="69"/>
      <c r="V609" s="393">
        <f t="shared" si="200"/>
        <v>0</v>
      </c>
      <c r="W609" s="393">
        <f t="shared" si="201"/>
        <v>0</v>
      </c>
      <c r="X609" s="53">
        <f t="shared" si="188"/>
        <v>0.17940113500597371</v>
      </c>
      <c r="Y609" s="53">
        <f t="shared" si="189"/>
        <v>0.21579031500597373</v>
      </c>
      <c r="Z609" s="53">
        <f t="shared" si="190"/>
        <v>8.9700567502986855E-2</v>
      </c>
      <c r="AA609" s="53">
        <f t="shared" si="191"/>
        <v>0.10789515750298687</v>
      </c>
      <c r="AB609" s="69">
        <f t="shared" si="192"/>
        <v>1587</v>
      </c>
      <c r="AC609" s="69">
        <f t="shared" si="193"/>
        <v>2006</v>
      </c>
      <c r="AD609" s="69">
        <f t="shared" si="194"/>
        <v>7</v>
      </c>
      <c r="AE609" s="72">
        <f t="shared" si="195"/>
        <v>200607</v>
      </c>
      <c r="AF609" s="72">
        <f t="shared" si="196"/>
        <v>28</v>
      </c>
      <c r="AG609" s="73">
        <f t="shared" si="202"/>
        <v>0</v>
      </c>
      <c r="AH609" s="56">
        <f t="shared" si="197"/>
        <v>12</v>
      </c>
      <c r="AI609" s="53">
        <f t="shared" si="198"/>
        <v>0.19759572500597372</v>
      </c>
      <c r="AJ609" s="56">
        <f t="shared" si="199"/>
        <v>13.236999999999998</v>
      </c>
    </row>
    <row r="610" spans="1:36" x14ac:dyDescent="0.25">
      <c r="A610" s="50">
        <v>609</v>
      </c>
      <c r="B610" s="51">
        <v>38910</v>
      </c>
      <c r="C610" s="75">
        <f>B610</f>
        <v>38910</v>
      </c>
      <c r="D610" s="50" t="s">
        <v>515</v>
      </c>
      <c r="E610" s="50">
        <v>1</v>
      </c>
      <c r="F610" s="50">
        <v>0</v>
      </c>
      <c r="G610" s="50">
        <v>2</v>
      </c>
      <c r="H610" s="50">
        <v>13</v>
      </c>
      <c r="I610" s="53">
        <f t="shared" si="183"/>
        <v>1.5393518518518519E-3</v>
      </c>
      <c r="J610" s="54">
        <f t="shared" si="184"/>
        <v>1.5393518518518519E-3</v>
      </c>
      <c r="K610" s="50" t="s">
        <v>561</v>
      </c>
      <c r="L610" s="50" t="s">
        <v>29</v>
      </c>
      <c r="M610" s="55">
        <f t="shared" si="185"/>
        <v>27.067669172932352</v>
      </c>
      <c r="N610" s="50">
        <v>0</v>
      </c>
      <c r="S610" s="151">
        <f t="shared" si="186"/>
        <v>0</v>
      </c>
      <c r="T610" s="151">
        <f t="shared" si="187"/>
        <v>0</v>
      </c>
      <c r="V610" s="393">
        <f t="shared" si="200"/>
        <v>0</v>
      </c>
      <c r="W610" s="393">
        <f t="shared" si="201"/>
        <v>0</v>
      </c>
      <c r="X610" s="53">
        <f t="shared" si="188"/>
        <v>4.0331018518518516E-2</v>
      </c>
      <c r="Y610" s="53">
        <f t="shared" si="189"/>
        <v>7.6720198518518523E-2</v>
      </c>
      <c r="Z610" s="53">
        <f t="shared" si="190"/>
        <v>2.0165509259259258E-2</v>
      </c>
      <c r="AA610" s="53">
        <f t="shared" si="191"/>
        <v>3.8360099259259262E-2</v>
      </c>
      <c r="AB610" s="50">
        <f t="shared" si="192"/>
        <v>22</v>
      </c>
      <c r="AC610" s="50">
        <f t="shared" si="193"/>
        <v>2006</v>
      </c>
      <c r="AD610" s="50">
        <f t="shared" si="194"/>
        <v>7</v>
      </c>
      <c r="AE610" s="56">
        <f t="shared" si="195"/>
        <v>200607</v>
      </c>
      <c r="AF610" s="56">
        <f t="shared" si="196"/>
        <v>28</v>
      </c>
      <c r="AG610" s="58">
        <f t="shared" si="202"/>
        <v>0</v>
      </c>
      <c r="AH610" s="56">
        <f t="shared" si="197"/>
        <v>12</v>
      </c>
      <c r="AI610" s="53">
        <f t="shared" si="198"/>
        <v>5.852560851851852E-2</v>
      </c>
      <c r="AJ610" s="56">
        <f t="shared" si="199"/>
        <v>0</v>
      </c>
    </row>
    <row r="611" spans="1:36" x14ac:dyDescent="0.25">
      <c r="A611" s="50">
        <v>610</v>
      </c>
      <c r="B611" s="51">
        <v>38912</v>
      </c>
      <c r="C611" s="52" t="s">
        <v>2</v>
      </c>
      <c r="D611" s="50" t="s">
        <v>1223</v>
      </c>
      <c r="E611" s="50">
        <v>4</v>
      </c>
      <c r="F611" s="50">
        <v>0</v>
      </c>
      <c r="G611" s="50">
        <v>40</v>
      </c>
      <c r="H611" s="50">
        <v>40</v>
      </c>
      <c r="I611" s="53">
        <f t="shared" si="183"/>
        <v>2.8240740740740736E-2</v>
      </c>
      <c r="J611" s="54">
        <f t="shared" si="184"/>
        <v>7.0601851851851841E-3</v>
      </c>
      <c r="K611" s="50" t="s">
        <v>555</v>
      </c>
      <c r="L611" s="50" t="s">
        <v>143</v>
      </c>
      <c r="M611" s="55">
        <f t="shared" si="185"/>
        <v>5.9016393442623007</v>
      </c>
      <c r="N611" s="50">
        <v>0</v>
      </c>
      <c r="O611" s="50" t="s">
        <v>227</v>
      </c>
      <c r="S611" s="151">
        <f t="shared" si="186"/>
        <v>0.18497685185185181</v>
      </c>
      <c r="T611" s="151">
        <f t="shared" si="187"/>
        <v>9.2488425925925905E-2</v>
      </c>
      <c r="V611" s="393">
        <f t="shared" si="200"/>
        <v>0</v>
      </c>
      <c r="W611" s="393">
        <f t="shared" si="201"/>
        <v>0</v>
      </c>
      <c r="X611" s="53">
        <f t="shared" si="188"/>
        <v>0.18497685185185181</v>
      </c>
      <c r="Y611" s="53">
        <f t="shared" si="189"/>
        <v>0.2213660318518518</v>
      </c>
      <c r="Z611" s="53">
        <f t="shared" si="190"/>
        <v>9.2488425925925905E-2</v>
      </c>
      <c r="AA611" s="53">
        <f t="shared" si="191"/>
        <v>0.1106830159259259</v>
      </c>
      <c r="AB611" s="50">
        <f t="shared" si="192"/>
        <v>1850</v>
      </c>
      <c r="AC611" s="50">
        <f t="shared" si="193"/>
        <v>2006</v>
      </c>
      <c r="AD611" s="50">
        <f t="shared" si="194"/>
        <v>7</v>
      </c>
      <c r="AE611" s="56">
        <f t="shared" si="195"/>
        <v>200607</v>
      </c>
      <c r="AF611" s="56">
        <f t="shared" si="196"/>
        <v>28</v>
      </c>
      <c r="AG611" s="58">
        <f t="shared" si="202"/>
        <v>1</v>
      </c>
      <c r="AH611" s="56">
        <f t="shared" si="197"/>
        <v>14</v>
      </c>
      <c r="AI611" s="53">
        <f t="shared" si="198"/>
        <v>0.20317144185185182</v>
      </c>
      <c r="AJ611" s="56">
        <f t="shared" si="199"/>
        <v>17.079999999999998</v>
      </c>
    </row>
    <row r="612" spans="1:36" x14ac:dyDescent="0.25">
      <c r="A612" s="50">
        <v>611</v>
      </c>
      <c r="B612" s="51">
        <v>38915</v>
      </c>
      <c r="C612" s="52" t="s">
        <v>3</v>
      </c>
      <c r="D612" s="50" t="s">
        <v>1223</v>
      </c>
      <c r="E612" s="50">
        <v>2.9</v>
      </c>
      <c r="F612" s="50">
        <v>0</v>
      </c>
      <c r="G612" s="50">
        <v>30</v>
      </c>
      <c r="H612" s="50">
        <v>30</v>
      </c>
      <c r="I612" s="53">
        <f t="shared" si="183"/>
        <v>2.1180555555555553E-2</v>
      </c>
      <c r="J612" s="54">
        <f t="shared" si="184"/>
        <v>7.3036398467432942E-3</v>
      </c>
      <c r="K612" s="50" t="s">
        <v>555</v>
      </c>
      <c r="L612" s="50" t="s">
        <v>102</v>
      </c>
      <c r="M612" s="55">
        <f t="shared" si="185"/>
        <v>5.7049180327868907</v>
      </c>
      <c r="N612" s="50">
        <v>0</v>
      </c>
      <c r="O612" s="50" t="s">
        <v>228</v>
      </c>
      <c r="R612" s="50" t="s">
        <v>229</v>
      </c>
      <c r="S612" s="151">
        <f t="shared" si="186"/>
        <v>0.19135536398467431</v>
      </c>
      <c r="T612" s="151">
        <f t="shared" si="187"/>
        <v>9.5677681992337157E-2</v>
      </c>
      <c r="V612" s="393">
        <f t="shared" si="200"/>
        <v>0</v>
      </c>
      <c r="W612" s="393">
        <f t="shared" si="201"/>
        <v>0</v>
      </c>
      <c r="X612" s="53">
        <f t="shared" si="188"/>
        <v>0.19135536398467431</v>
      </c>
      <c r="Y612" s="53">
        <f t="shared" si="189"/>
        <v>0.22774454398467431</v>
      </c>
      <c r="Z612" s="53">
        <f t="shared" si="190"/>
        <v>9.5677681992337157E-2</v>
      </c>
      <c r="AA612" s="53">
        <f t="shared" si="191"/>
        <v>0.11387227199233715</v>
      </c>
      <c r="AB612" s="50">
        <f t="shared" si="192"/>
        <v>2169</v>
      </c>
      <c r="AC612" s="50">
        <f t="shared" si="193"/>
        <v>2006</v>
      </c>
      <c r="AD612" s="50">
        <f t="shared" si="194"/>
        <v>7</v>
      </c>
      <c r="AE612" s="56">
        <f t="shared" si="195"/>
        <v>200607</v>
      </c>
      <c r="AF612" s="56">
        <f t="shared" si="196"/>
        <v>29</v>
      </c>
      <c r="AG612" s="58">
        <f t="shared" si="202"/>
        <v>2</v>
      </c>
      <c r="AH612" s="56">
        <f t="shared" si="197"/>
        <v>17</v>
      </c>
      <c r="AI612" s="53">
        <f t="shared" si="198"/>
        <v>0.2095499539846743</v>
      </c>
      <c r="AJ612" s="56">
        <f t="shared" si="199"/>
        <v>12.382999999999999</v>
      </c>
    </row>
    <row r="613" spans="1:36" x14ac:dyDescent="0.25">
      <c r="A613" s="50">
        <v>612</v>
      </c>
      <c r="B613" s="51">
        <v>38916</v>
      </c>
      <c r="C613" s="52" t="s">
        <v>4</v>
      </c>
      <c r="D613" s="50" t="s">
        <v>1224</v>
      </c>
      <c r="E613" s="50">
        <v>7.5</v>
      </c>
      <c r="F613" s="50">
        <v>0</v>
      </c>
      <c r="G613" s="50">
        <v>32</v>
      </c>
      <c r="H613" s="50">
        <v>32</v>
      </c>
      <c r="I613" s="53">
        <f t="shared" si="183"/>
        <v>2.2592592592592591E-2</v>
      </c>
      <c r="J613" s="54">
        <f t="shared" si="184"/>
        <v>3.0123456790123455E-3</v>
      </c>
      <c r="K613" s="50" t="s">
        <v>324</v>
      </c>
      <c r="L613" s="50" t="s">
        <v>230</v>
      </c>
      <c r="M613" s="55">
        <f t="shared" si="185"/>
        <v>13.831967213114766</v>
      </c>
      <c r="N613" s="50">
        <v>0</v>
      </c>
      <c r="O613" s="50" t="s">
        <v>228</v>
      </c>
      <c r="R613" s="50" t="s">
        <v>231</v>
      </c>
      <c r="S613" s="151">
        <f t="shared" si="186"/>
        <v>0.33738271604938269</v>
      </c>
      <c r="T613" s="151">
        <f t="shared" si="187"/>
        <v>0.16869135802469135</v>
      </c>
      <c r="V613" s="393">
        <f t="shared" si="200"/>
        <v>0</v>
      </c>
      <c r="W613" s="393">
        <f t="shared" si="201"/>
        <v>0</v>
      </c>
      <c r="X613" s="53">
        <f t="shared" si="188"/>
        <v>7.8923456790123456E-2</v>
      </c>
      <c r="Y613" s="53">
        <f t="shared" si="189"/>
        <v>0.11531263679012345</v>
      </c>
      <c r="Z613" s="53">
        <f t="shared" si="190"/>
        <v>3.9461728395061728E-2</v>
      </c>
      <c r="AA613" s="53">
        <f t="shared" si="191"/>
        <v>5.7656318395061724E-2</v>
      </c>
      <c r="AB613" s="50">
        <f t="shared" si="192"/>
        <v>748</v>
      </c>
      <c r="AC613" s="50">
        <f t="shared" si="193"/>
        <v>2006</v>
      </c>
      <c r="AD613" s="50">
        <f t="shared" si="194"/>
        <v>7</v>
      </c>
      <c r="AE613" s="56">
        <f t="shared" si="195"/>
        <v>200607</v>
      </c>
      <c r="AF613" s="56">
        <f t="shared" si="196"/>
        <v>29</v>
      </c>
      <c r="AG613" s="58">
        <f t="shared" si="202"/>
        <v>0</v>
      </c>
      <c r="AH613" s="56">
        <f t="shared" si="197"/>
        <v>18</v>
      </c>
      <c r="AI613" s="53">
        <f t="shared" si="198"/>
        <v>9.7118046790123452E-2</v>
      </c>
      <c r="AJ613" s="56">
        <f t="shared" si="199"/>
        <v>7.5</v>
      </c>
    </row>
    <row r="614" spans="1:36" x14ac:dyDescent="0.25">
      <c r="A614" s="50">
        <v>613</v>
      </c>
      <c r="B614" s="51">
        <v>38917</v>
      </c>
      <c r="C614" s="52" t="s">
        <v>6</v>
      </c>
      <c r="D614" s="50" t="s">
        <v>1223</v>
      </c>
      <c r="E614" s="50">
        <v>9.0020000000000007</v>
      </c>
      <c r="F614" s="50">
        <v>1</v>
      </c>
      <c r="G614" s="50">
        <v>41</v>
      </c>
      <c r="H614" s="50">
        <v>41</v>
      </c>
      <c r="I614" s="53">
        <f t="shared" si="183"/>
        <v>7.0613425925925913E-2</v>
      </c>
      <c r="J614" s="54">
        <f t="shared" si="184"/>
        <v>7.8441930599784382E-3</v>
      </c>
      <c r="K614" s="50" t="s">
        <v>556</v>
      </c>
      <c r="L614" s="50" t="s">
        <v>232</v>
      </c>
      <c r="M614" s="55">
        <f t="shared" si="185"/>
        <v>5.3117849532863524</v>
      </c>
      <c r="N614" s="50">
        <v>0</v>
      </c>
      <c r="O614" s="50" t="s">
        <v>192</v>
      </c>
      <c r="R614" s="50" t="s">
        <v>233</v>
      </c>
      <c r="S614" s="151">
        <f t="shared" si="186"/>
        <v>0.20551785817143509</v>
      </c>
      <c r="T614" s="151">
        <f t="shared" si="187"/>
        <v>0.10275892908571754</v>
      </c>
      <c r="V614" s="393">
        <f t="shared" si="200"/>
        <v>0</v>
      </c>
      <c r="W614" s="393">
        <f t="shared" si="201"/>
        <v>0</v>
      </c>
      <c r="X614" s="53">
        <f t="shared" si="188"/>
        <v>0.20551785817143509</v>
      </c>
      <c r="Y614" s="53">
        <f t="shared" si="189"/>
        <v>0.24190703817143508</v>
      </c>
      <c r="Z614" s="53">
        <f t="shared" si="190"/>
        <v>0.10275892908571754</v>
      </c>
      <c r="AA614" s="53">
        <f t="shared" si="191"/>
        <v>0.12095351908571754</v>
      </c>
      <c r="AB614" s="50">
        <f t="shared" si="192"/>
        <v>2689</v>
      </c>
      <c r="AC614" s="50">
        <f t="shared" si="193"/>
        <v>2006</v>
      </c>
      <c r="AD614" s="50">
        <f t="shared" si="194"/>
        <v>7</v>
      </c>
      <c r="AE614" s="56">
        <f t="shared" si="195"/>
        <v>200607</v>
      </c>
      <c r="AF614" s="56">
        <f t="shared" si="196"/>
        <v>29</v>
      </c>
      <c r="AG614" s="58">
        <f t="shared" si="202"/>
        <v>0</v>
      </c>
      <c r="AH614" s="56">
        <f t="shared" si="197"/>
        <v>19</v>
      </c>
      <c r="AI614" s="53">
        <f t="shared" si="198"/>
        <v>0.2237124481714351</v>
      </c>
      <c r="AJ614" s="56">
        <f t="shared" si="199"/>
        <v>38.438539999999996</v>
      </c>
    </row>
    <row r="615" spans="1:36" x14ac:dyDescent="0.25">
      <c r="A615" s="50">
        <v>614</v>
      </c>
      <c r="B615" s="51">
        <v>38918</v>
      </c>
      <c r="C615" s="52" t="s">
        <v>1</v>
      </c>
      <c r="D615" s="50" t="s">
        <v>1224</v>
      </c>
      <c r="E615" s="50">
        <v>40</v>
      </c>
      <c r="F615" s="50">
        <v>2</v>
      </c>
      <c r="G615" s="50">
        <v>38</v>
      </c>
      <c r="H615" s="50">
        <v>38</v>
      </c>
      <c r="I615" s="53">
        <f t="shared" si="183"/>
        <v>0.11016203703703703</v>
      </c>
      <c r="J615" s="54">
        <f t="shared" si="184"/>
        <v>2.7540509259259259E-3</v>
      </c>
      <c r="K615" s="50" t="s">
        <v>33</v>
      </c>
      <c r="L615" s="50" t="s">
        <v>234</v>
      </c>
      <c r="M615" s="55">
        <f t="shared" si="185"/>
        <v>15.12922882958606</v>
      </c>
      <c r="N615" s="50">
        <v>0</v>
      </c>
      <c r="O615" s="50" t="s">
        <v>192</v>
      </c>
      <c r="R615" s="50" t="s">
        <v>235</v>
      </c>
      <c r="S615" s="151">
        <f t="shared" si="186"/>
        <v>0.30845370370370367</v>
      </c>
      <c r="T615" s="151">
        <f t="shared" si="187"/>
        <v>0.15422685185185184</v>
      </c>
      <c r="V615" s="393">
        <f t="shared" si="200"/>
        <v>0</v>
      </c>
      <c r="W615" s="393">
        <f t="shared" si="201"/>
        <v>0</v>
      </c>
      <c r="X615" s="53">
        <f t="shared" si="188"/>
        <v>7.215613425925925E-2</v>
      </c>
      <c r="Y615" s="53">
        <f t="shared" si="189"/>
        <v>0.10854531425925924</v>
      </c>
      <c r="Z615" s="53">
        <f t="shared" si="190"/>
        <v>3.6078067129629625E-2</v>
      </c>
      <c r="AA615" s="53">
        <f t="shared" si="191"/>
        <v>5.4272657129629621E-2</v>
      </c>
      <c r="AB615" s="50">
        <f t="shared" si="192"/>
        <v>575</v>
      </c>
      <c r="AC615" s="50">
        <f t="shared" si="193"/>
        <v>2006</v>
      </c>
      <c r="AD615" s="50">
        <f t="shared" si="194"/>
        <v>7</v>
      </c>
      <c r="AE615" s="56">
        <f t="shared" si="195"/>
        <v>200607</v>
      </c>
      <c r="AF615" s="56">
        <f t="shared" si="196"/>
        <v>29</v>
      </c>
      <c r="AG615" s="58">
        <f t="shared" si="202"/>
        <v>0</v>
      </c>
      <c r="AH615" s="56">
        <f t="shared" si="197"/>
        <v>20</v>
      </c>
      <c r="AI615" s="53">
        <f t="shared" si="198"/>
        <v>9.0350724259259246E-2</v>
      </c>
      <c r="AJ615" s="56">
        <f t="shared" si="199"/>
        <v>40</v>
      </c>
    </row>
    <row r="616" spans="1:36" x14ac:dyDescent="0.25">
      <c r="A616" s="50">
        <v>615</v>
      </c>
      <c r="B616" s="51">
        <v>38928</v>
      </c>
      <c r="C616" s="52" t="s">
        <v>0</v>
      </c>
      <c r="D616" s="50" t="s">
        <v>1225</v>
      </c>
      <c r="E616" s="50">
        <v>0.35</v>
      </c>
      <c r="F616" s="50">
        <v>0</v>
      </c>
      <c r="G616" s="50">
        <v>15</v>
      </c>
      <c r="H616" s="50">
        <v>15</v>
      </c>
      <c r="I616" s="53">
        <f t="shared" si="183"/>
        <v>1.0590277777777777E-2</v>
      </c>
      <c r="J616" s="54">
        <f t="shared" si="184"/>
        <v>3.0257936507936508E-2</v>
      </c>
      <c r="K616" s="50" t="s">
        <v>236</v>
      </c>
      <c r="L616" s="50" t="s">
        <v>237</v>
      </c>
      <c r="M616" s="55">
        <f t="shared" si="185"/>
        <v>1.3770491803278699</v>
      </c>
      <c r="N616" s="50">
        <v>0</v>
      </c>
      <c r="S616" s="151">
        <f t="shared" si="186"/>
        <v>7.2619047619047611E-2</v>
      </c>
      <c r="T616" s="151">
        <f t="shared" si="187"/>
        <v>3.6309523809523805E-2</v>
      </c>
      <c r="V616" s="393">
        <f t="shared" si="200"/>
        <v>0</v>
      </c>
      <c r="W616" s="393">
        <f t="shared" si="201"/>
        <v>0</v>
      </c>
      <c r="X616" s="53">
        <f t="shared" si="188"/>
        <v>0.79275793650793647</v>
      </c>
      <c r="Y616" s="53">
        <f t="shared" si="189"/>
        <v>0.82914711650793649</v>
      </c>
      <c r="Z616" s="53">
        <f t="shared" si="190"/>
        <v>0.39637896825396823</v>
      </c>
      <c r="AA616" s="53">
        <f t="shared" si="191"/>
        <v>0.41457355825396824</v>
      </c>
      <c r="AB616" s="50">
        <f t="shared" si="192"/>
        <v>4034</v>
      </c>
      <c r="AC616" s="50">
        <f t="shared" si="193"/>
        <v>2006</v>
      </c>
      <c r="AD616" s="50">
        <f t="shared" si="194"/>
        <v>7</v>
      </c>
      <c r="AE616" s="56">
        <f t="shared" si="195"/>
        <v>200607</v>
      </c>
      <c r="AF616" s="56">
        <f t="shared" si="196"/>
        <v>31</v>
      </c>
      <c r="AG616" s="58">
        <f t="shared" si="202"/>
        <v>9</v>
      </c>
      <c r="AH616" s="56">
        <f t="shared" si="197"/>
        <v>30</v>
      </c>
      <c r="AI616" s="53">
        <f t="shared" si="198"/>
        <v>0.81095252650793648</v>
      </c>
      <c r="AJ616" s="56">
        <f t="shared" si="199"/>
        <v>16.344999999999999</v>
      </c>
    </row>
    <row r="617" spans="1:36" x14ac:dyDescent="0.25">
      <c r="A617" s="50">
        <v>616</v>
      </c>
      <c r="B617" s="51">
        <v>38929</v>
      </c>
      <c r="C617" s="52" t="s">
        <v>3</v>
      </c>
      <c r="D617" s="50" t="s">
        <v>1223</v>
      </c>
      <c r="E617" s="50">
        <v>3.5</v>
      </c>
      <c r="F617" s="50">
        <v>0</v>
      </c>
      <c r="G617" s="50">
        <v>39</v>
      </c>
      <c r="H617" s="50">
        <v>39</v>
      </c>
      <c r="I617" s="53">
        <f t="shared" si="183"/>
        <v>2.7534722222222221E-2</v>
      </c>
      <c r="J617" s="54">
        <f t="shared" si="184"/>
        <v>7.8670634920634912E-3</v>
      </c>
      <c r="K617" s="50" t="s">
        <v>556</v>
      </c>
      <c r="L617" s="50" t="s">
        <v>130</v>
      </c>
      <c r="M617" s="55">
        <f t="shared" si="185"/>
        <v>5.2963430012610386</v>
      </c>
      <c r="N617" s="50">
        <v>0</v>
      </c>
      <c r="O617" s="50" t="s">
        <v>228</v>
      </c>
      <c r="R617" s="50" t="s">
        <v>238</v>
      </c>
      <c r="S617" s="151">
        <f t="shared" si="186"/>
        <v>0.20611706349206346</v>
      </c>
      <c r="T617" s="151">
        <f t="shared" si="187"/>
        <v>0.10305853174603173</v>
      </c>
      <c r="V617" s="393">
        <f t="shared" si="200"/>
        <v>0</v>
      </c>
      <c r="W617" s="393">
        <f t="shared" si="201"/>
        <v>0</v>
      </c>
      <c r="X617" s="53">
        <f t="shared" si="188"/>
        <v>0.20611706349206346</v>
      </c>
      <c r="Y617" s="53">
        <f t="shared" si="189"/>
        <v>0.24250624349206346</v>
      </c>
      <c r="Z617" s="53">
        <f t="shared" si="190"/>
        <v>0.10305853174603173</v>
      </c>
      <c r="AA617" s="53">
        <f t="shared" si="191"/>
        <v>0.12125312174603173</v>
      </c>
      <c r="AB617" s="50">
        <f t="shared" si="192"/>
        <v>2711</v>
      </c>
      <c r="AC617" s="50">
        <f t="shared" si="193"/>
        <v>2006</v>
      </c>
      <c r="AD617" s="50">
        <f t="shared" si="194"/>
        <v>7</v>
      </c>
      <c r="AE617" s="56">
        <f t="shared" si="195"/>
        <v>200607</v>
      </c>
      <c r="AF617" s="56">
        <f t="shared" si="196"/>
        <v>31</v>
      </c>
      <c r="AG617" s="58">
        <f t="shared" si="202"/>
        <v>0</v>
      </c>
      <c r="AH617" s="56">
        <f t="shared" si="197"/>
        <v>31</v>
      </c>
      <c r="AI617" s="53">
        <f t="shared" si="198"/>
        <v>0.22431165349206345</v>
      </c>
      <c r="AJ617" s="56">
        <f t="shared" si="199"/>
        <v>14.944999999999999</v>
      </c>
    </row>
    <row r="618" spans="1:36" x14ac:dyDescent="0.25">
      <c r="A618" s="50">
        <v>617</v>
      </c>
      <c r="B618" s="51">
        <v>38930</v>
      </c>
      <c r="C618" s="52" t="s">
        <v>4</v>
      </c>
      <c r="D618" s="50" t="s">
        <v>1223</v>
      </c>
      <c r="E618" s="50">
        <v>3.07</v>
      </c>
      <c r="F618" s="50">
        <v>0</v>
      </c>
      <c r="G618" s="50">
        <v>30</v>
      </c>
      <c r="H618" s="50">
        <v>30</v>
      </c>
      <c r="I618" s="53">
        <f t="shared" si="183"/>
        <v>2.1180555555555553E-2</v>
      </c>
      <c r="J618" s="54">
        <f t="shared" si="184"/>
        <v>6.8992037640246105E-3</v>
      </c>
      <c r="K618" s="50" t="s">
        <v>556</v>
      </c>
      <c r="L618" s="50" t="s">
        <v>17</v>
      </c>
      <c r="M618" s="55">
        <f t="shared" si="185"/>
        <v>6.0393442622950868</v>
      </c>
      <c r="N618" s="50">
        <v>0</v>
      </c>
      <c r="S618" s="151">
        <f t="shared" si="186"/>
        <v>0.1807591386174448</v>
      </c>
      <c r="T618" s="151">
        <f t="shared" si="187"/>
        <v>9.0379569308722402E-2</v>
      </c>
      <c r="V618" s="393">
        <f t="shared" si="200"/>
        <v>0</v>
      </c>
      <c r="W618" s="393">
        <f t="shared" si="201"/>
        <v>0</v>
      </c>
      <c r="X618" s="53">
        <f t="shared" si="188"/>
        <v>0.1807591386174448</v>
      </c>
      <c r="Y618" s="53">
        <f t="shared" si="189"/>
        <v>0.2171483186174448</v>
      </c>
      <c r="Z618" s="53">
        <f t="shared" si="190"/>
        <v>9.0379569308722402E-2</v>
      </c>
      <c r="AA618" s="53">
        <f t="shared" si="191"/>
        <v>0.1085741593087224</v>
      </c>
      <c r="AB618" s="50">
        <f t="shared" si="192"/>
        <v>1649</v>
      </c>
      <c r="AC618" s="50">
        <f t="shared" si="193"/>
        <v>2006</v>
      </c>
      <c r="AD618" s="50">
        <f t="shared" si="194"/>
        <v>8</v>
      </c>
      <c r="AE618" s="56">
        <f t="shared" si="195"/>
        <v>200608</v>
      </c>
      <c r="AF618" s="56">
        <f t="shared" si="196"/>
        <v>31</v>
      </c>
      <c r="AG618" s="58">
        <f t="shared" si="202"/>
        <v>0</v>
      </c>
      <c r="AH618" s="56">
        <f t="shared" si="197"/>
        <v>1</v>
      </c>
      <c r="AI618" s="53">
        <f t="shared" si="198"/>
        <v>0.19895372861744481</v>
      </c>
      <c r="AJ618" s="56">
        <f t="shared" si="199"/>
        <v>13.108899999999998</v>
      </c>
    </row>
    <row r="619" spans="1:36" x14ac:dyDescent="0.25">
      <c r="A619" s="50">
        <v>618</v>
      </c>
      <c r="B619" s="51">
        <v>38931</v>
      </c>
      <c r="C619" s="52" t="s">
        <v>6</v>
      </c>
      <c r="D619" s="50" t="s">
        <v>1225</v>
      </c>
      <c r="E619" s="50">
        <v>0.25</v>
      </c>
      <c r="F619" s="50">
        <v>0</v>
      </c>
      <c r="G619" s="50">
        <v>11</v>
      </c>
      <c r="H619" s="50">
        <v>11</v>
      </c>
      <c r="I619" s="53">
        <f t="shared" si="183"/>
        <v>7.7662037037037031E-3</v>
      </c>
      <c r="J619" s="54">
        <f t="shared" si="184"/>
        <v>3.1064814814814812E-2</v>
      </c>
      <c r="K619" s="50" t="s">
        <v>236</v>
      </c>
      <c r="L619" s="50" t="s">
        <v>75</v>
      </c>
      <c r="M619" s="55">
        <f t="shared" si="185"/>
        <v>1.3412816691505227</v>
      </c>
      <c r="N619" s="50">
        <v>0</v>
      </c>
      <c r="R619" s="50" t="s">
        <v>239</v>
      </c>
      <c r="S619" s="151">
        <f t="shared" si="186"/>
        <v>7.4555555555555542E-2</v>
      </c>
      <c r="T619" s="151">
        <f t="shared" si="187"/>
        <v>3.7277777777777771E-2</v>
      </c>
      <c r="V619" s="393">
        <f t="shared" si="200"/>
        <v>0</v>
      </c>
      <c r="W619" s="393">
        <f t="shared" si="201"/>
        <v>0</v>
      </c>
      <c r="X619" s="53">
        <f t="shared" si="188"/>
        <v>0.81389814814814809</v>
      </c>
      <c r="Y619" s="53">
        <f t="shared" si="189"/>
        <v>0.85028732814814811</v>
      </c>
      <c r="Z619" s="53">
        <f t="shared" si="190"/>
        <v>0.40694907407407405</v>
      </c>
      <c r="AA619" s="53">
        <f t="shared" si="191"/>
        <v>0.42514366407407406</v>
      </c>
      <c r="AB619" s="50">
        <f t="shared" si="192"/>
        <v>4040</v>
      </c>
      <c r="AC619" s="50">
        <f t="shared" si="193"/>
        <v>2006</v>
      </c>
      <c r="AD619" s="50">
        <f t="shared" si="194"/>
        <v>8</v>
      </c>
      <c r="AE619" s="56">
        <f t="shared" si="195"/>
        <v>200608</v>
      </c>
      <c r="AF619" s="56">
        <f t="shared" si="196"/>
        <v>31</v>
      </c>
      <c r="AG619" s="58">
        <f t="shared" ref="AG619:AG636" si="203">IF(ISBLANK(B619)," ",MAX(B619-B618-1,0))</f>
        <v>0</v>
      </c>
      <c r="AH619" s="56">
        <f t="shared" si="197"/>
        <v>2</v>
      </c>
      <c r="AI619" s="53">
        <f t="shared" si="198"/>
        <v>0.8320927381481481</v>
      </c>
      <c r="AJ619" s="56">
        <f t="shared" si="199"/>
        <v>11.675000000000001</v>
      </c>
    </row>
    <row r="620" spans="1:36" x14ac:dyDescent="0.25">
      <c r="A620" s="50">
        <v>619</v>
      </c>
      <c r="B620" s="51">
        <v>38932</v>
      </c>
      <c r="C620" s="52" t="s">
        <v>1</v>
      </c>
      <c r="D620" s="50" t="s">
        <v>1223</v>
      </c>
      <c r="E620" s="50">
        <v>2.5499999999999998</v>
      </c>
      <c r="F620" s="50">
        <v>0</v>
      </c>
      <c r="G620" s="50">
        <v>25</v>
      </c>
      <c r="H620" s="50">
        <v>25</v>
      </c>
      <c r="I620" s="53">
        <f t="shared" si="183"/>
        <v>1.7650462962962962E-2</v>
      </c>
      <c r="J620" s="54">
        <f t="shared" si="184"/>
        <v>6.9217501815541033E-3</v>
      </c>
      <c r="K620" s="50" t="s">
        <v>556</v>
      </c>
      <c r="L620" s="50" t="s">
        <v>17</v>
      </c>
      <c r="M620" s="55">
        <f t="shared" si="185"/>
        <v>6.0196721311475452</v>
      </c>
      <c r="N620" s="50">
        <v>0</v>
      </c>
      <c r="S620" s="151">
        <f t="shared" si="186"/>
        <v>0.1813498547567175</v>
      </c>
      <c r="T620" s="151">
        <f t="shared" si="187"/>
        <v>9.0674927378358749E-2</v>
      </c>
      <c r="V620" s="393">
        <f t="shared" si="200"/>
        <v>0</v>
      </c>
      <c r="W620" s="393">
        <f t="shared" si="201"/>
        <v>0</v>
      </c>
      <c r="X620" s="53">
        <f t="shared" si="188"/>
        <v>0.1813498547567175</v>
      </c>
      <c r="Y620" s="53">
        <f t="shared" si="189"/>
        <v>0.21773903475671749</v>
      </c>
      <c r="Z620" s="53">
        <f t="shared" si="190"/>
        <v>9.0674927378358749E-2</v>
      </c>
      <c r="AA620" s="53">
        <f t="shared" si="191"/>
        <v>0.10886951737835875</v>
      </c>
      <c r="AB620" s="50">
        <f t="shared" si="192"/>
        <v>1676</v>
      </c>
      <c r="AC620" s="50">
        <f t="shared" si="193"/>
        <v>2006</v>
      </c>
      <c r="AD620" s="50">
        <f t="shared" si="194"/>
        <v>8</v>
      </c>
      <c r="AE620" s="56">
        <f t="shared" si="195"/>
        <v>200608</v>
      </c>
      <c r="AF620" s="56">
        <f t="shared" si="196"/>
        <v>31</v>
      </c>
      <c r="AG620" s="58">
        <f t="shared" si="203"/>
        <v>0</v>
      </c>
      <c r="AH620" s="56">
        <f t="shared" si="197"/>
        <v>3</v>
      </c>
      <c r="AI620" s="53">
        <f t="shared" si="198"/>
        <v>0.19954444475671751</v>
      </c>
      <c r="AJ620" s="56">
        <f t="shared" si="199"/>
        <v>10.888499999999999</v>
      </c>
    </row>
    <row r="621" spans="1:36" x14ac:dyDescent="0.25">
      <c r="A621" s="50">
        <v>620</v>
      </c>
      <c r="B621" s="51">
        <v>38933</v>
      </c>
      <c r="C621" s="52" t="s">
        <v>2</v>
      </c>
      <c r="D621" s="50" t="s">
        <v>1225</v>
      </c>
      <c r="E621" s="50">
        <v>0.5</v>
      </c>
      <c r="F621" s="50">
        <v>0</v>
      </c>
      <c r="G621" s="50">
        <v>16</v>
      </c>
      <c r="H621" s="50">
        <v>16</v>
      </c>
      <c r="I621" s="53">
        <f t="shared" si="183"/>
        <v>1.1296296296296296E-2</v>
      </c>
      <c r="J621" s="54">
        <f t="shared" si="184"/>
        <v>2.2592592592592591E-2</v>
      </c>
      <c r="K621" s="50" t="s">
        <v>103</v>
      </c>
      <c r="L621" s="50" t="s">
        <v>105</v>
      </c>
      <c r="M621" s="55">
        <f t="shared" si="185"/>
        <v>1.8442622950819687</v>
      </c>
      <c r="N621" s="50">
        <v>0</v>
      </c>
      <c r="S621" s="151">
        <f t="shared" si="186"/>
        <v>5.422222222222222E-2</v>
      </c>
      <c r="T621" s="151">
        <f t="shared" si="187"/>
        <v>2.711111111111111E-2</v>
      </c>
      <c r="V621" s="393">
        <f t="shared" si="200"/>
        <v>0</v>
      </c>
      <c r="W621" s="393">
        <f t="shared" si="201"/>
        <v>0</v>
      </c>
      <c r="X621" s="53">
        <f t="shared" si="188"/>
        <v>0.59192592592592586</v>
      </c>
      <c r="Y621" s="53">
        <f t="shared" si="189"/>
        <v>0.62831510592592588</v>
      </c>
      <c r="Z621" s="53">
        <f t="shared" si="190"/>
        <v>0.29596296296296293</v>
      </c>
      <c r="AA621" s="53">
        <f t="shared" si="191"/>
        <v>0.31415755296296294</v>
      </c>
      <c r="AB621" s="50">
        <f t="shared" si="192"/>
        <v>3696</v>
      </c>
      <c r="AC621" s="50">
        <f t="shared" si="193"/>
        <v>2006</v>
      </c>
      <c r="AD621" s="50">
        <f t="shared" si="194"/>
        <v>8</v>
      </c>
      <c r="AE621" s="56">
        <f t="shared" si="195"/>
        <v>200608</v>
      </c>
      <c r="AF621" s="56">
        <f t="shared" si="196"/>
        <v>31</v>
      </c>
      <c r="AG621" s="58">
        <f t="shared" si="203"/>
        <v>0</v>
      </c>
      <c r="AH621" s="56">
        <f t="shared" si="197"/>
        <v>4</v>
      </c>
      <c r="AI621" s="53">
        <f t="shared" si="198"/>
        <v>0.61012051592592587</v>
      </c>
      <c r="AJ621" s="56">
        <f t="shared" si="199"/>
        <v>23.35</v>
      </c>
    </row>
    <row r="622" spans="1:36" x14ac:dyDescent="0.25">
      <c r="A622" s="50">
        <v>621</v>
      </c>
      <c r="B622" s="51">
        <v>38933</v>
      </c>
      <c r="C622" s="52" t="s">
        <v>2</v>
      </c>
      <c r="D622" s="50" t="s">
        <v>1224</v>
      </c>
      <c r="E622" s="50">
        <v>10</v>
      </c>
      <c r="F622" s="50">
        <v>0</v>
      </c>
      <c r="G622" s="50">
        <v>33</v>
      </c>
      <c r="H622" s="50">
        <v>33</v>
      </c>
      <c r="I622" s="53">
        <f t="shared" si="183"/>
        <v>2.3298611111111107E-2</v>
      </c>
      <c r="J622" s="54">
        <f t="shared" si="184"/>
        <v>2.3298611111111107E-3</v>
      </c>
      <c r="K622" s="50" t="s">
        <v>33</v>
      </c>
      <c r="L622" s="50" t="s">
        <v>105</v>
      </c>
      <c r="M622" s="55">
        <f t="shared" si="185"/>
        <v>17.88375558867364</v>
      </c>
      <c r="N622" s="50">
        <v>0</v>
      </c>
      <c r="R622" s="50" t="s">
        <v>240</v>
      </c>
      <c r="S622" s="151">
        <f t="shared" si="186"/>
        <v>0.26094444444444442</v>
      </c>
      <c r="T622" s="151">
        <f t="shared" si="187"/>
        <v>0.13047222222222221</v>
      </c>
      <c r="V622" s="393">
        <f t="shared" si="200"/>
        <v>0</v>
      </c>
      <c r="W622" s="393">
        <f t="shared" si="201"/>
        <v>0</v>
      </c>
      <c r="X622" s="53">
        <f t="shared" si="188"/>
        <v>6.1042361111111096E-2</v>
      </c>
      <c r="Y622" s="53">
        <f t="shared" si="189"/>
        <v>9.7431541111111103E-2</v>
      </c>
      <c r="Z622" s="53">
        <f t="shared" si="190"/>
        <v>3.0521180555555548E-2</v>
      </c>
      <c r="AA622" s="53">
        <f t="shared" si="191"/>
        <v>4.8715770555555551E-2</v>
      </c>
      <c r="AB622" s="50">
        <f t="shared" si="192"/>
        <v>315</v>
      </c>
      <c r="AC622" s="50">
        <f t="shared" si="193"/>
        <v>2006</v>
      </c>
      <c r="AD622" s="50">
        <f t="shared" si="194"/>
        <v>8</v>
      </c>
      <c r="AE622" s="56">
        <f t="shared" si="195"/>
        <v>200608</v>
      </c>
      <c r="AF622" s="56">
        <f t="shared" si="196"/>
        <v>31</v>
      </c>
      <c r="AG622" s="58">
        <f t="shared" si="203"/>
        <v>0</v>
      </c>
      <c r="AH622" s="56">
        <f t="shared" si="197"/>
        <v>4</v>
      </c>
      <c r="AI622" s="53">
        <f t="shared" si="198"/>
        <v>7.9236951111111092E-2</v>
      </c>
      <c r="AJ622" s="56">
        <f t="shared" si="199"/>
        <v>10</v>
      </c>
    </row>
    <row r="623" spans="1:36" x14ac:dyDescent="0.25">
      <c r="A623" s="50">
        <v>622</v>
      </c>
      <c r="B623" s="51">
        <v>38933</v>
      </c>
      <c r="C623" s="52" t="s">
        <v>2</v>
      </c>
      <c r="D623" s="50" t="s">
        <v>1223</v>
      </c>
      <c r="E623" s="50">
        <v>3.1</v>
      </c>
      <c r="F623" s="50">
        <v>0</v>
      </c>
      <c r="G623" s="50">
        <v>33</v>
      </c>
      <c r="H623" s="50">
        <v>33</v>
      </c>
      <c r="I623" s="53">
        <f t="shared" si="183"/>
        <v>2.3298611111111107E-2</v>
      </c>
      <c r="J623" s="54">
        <f t="shared" si="184"/>
        <v>7.5156810035842282E-3</v>
      </c>
      <c r="K623" s="50" t="s">
        <v>556</v>
      </c>
      <c r="L623" s="50" t="s">
        <v>105</v>
      </c>
      <c r="M623" s="55">
        <f t="shared" si="185"/>
        <v>5.5439642324888281</v>
      </c>
      <c r="N623" s="50">
        <v>0</v>
      </c>
      <c r="R623" s="50" t="s">
        <v>240</v>
      </c>
      <c r="S623" s="151">
        <f t="shared" si="186"/>
        <v>0.19691084229390676</v>
      </c>
      <c r="T623" s="151">
        <f t="shared" si="187"/>
        <v>9.8455421146953381E-2</v>
      </c>
      <c r="V623" s="393">
        <f t="shared" si="200"/>
        <v>0</v>
      </c>
      <c r="W623" s="393">
        <f t="shared" si="201"/>
        <v>0</v>
      </c>
      <c r="X623" s="53">
        <f t="shared" si="188"/>
        <v>0.19691084229390676</v>
      </c>
      <c r="Y623" s="53">
        <f t="shared" si="189"/>
        <v>0.23330002229390678</v>
      </c>
      <c r="Z623" s="53">
        <f t="shared" si="190"/>
        <v>9.8455421146953381E-2</v>
      </c>
      <c r="AA623" s="53">
        <f t="shared" si="191"/>
        <v>0.11665001114695339</v>
      </c>
      <c r="AB623" s="50">
        <f t="shared" si="192"/>
        <v>2393</v>
      </c>
      <c r="AC623" s="50">
        <f t="shared" si="193"/>
        <v>2006</v>
      </c>
      <c r="AD623" s="50">
        <f t="shared" si="194"/>
        <v>8</v>
      </c>
      <c r="AE623" s="56">
        <f t="shared" si="195"/>
        <v>200608</v>
      </c>
      <c r="AF623" s="56">
        <f t="shared" si="196"/>
        <v>31</v>
      </c>
      <c r="AG623" s="58">
        <f t="shared" si="203"/>
        <v>0</v>
      </c>
      <c r="AH623" s="56">
        <f t="shared" si="197"/>
        <v>4</v>
      </c>
      <c r="AI623" s="53">
        <f t="shared" si="198"/>
        <v>0.21510543229390677</v>
      </c>
      <c r="AJ623" s="56">
        <f t="shared" si="199"/>
        <v>13.236999999999998</v>
      </c>
    </row>
    <row r="624" spans="1:36" s="133" customFormat="1" x14ac:dyDescent="0.25">
      <c r="A624" s="50">
        <v>623</v>
      </c>
      <c r="B624" s="51">
        <v>38936</v>
      </c>
      <c r="C624" s="52" t="s">
        <v>3</v>
      </c>
      <c r="D624" s="50" t="s">
        <v>1223</v>
      </c>
      <c r="E624" s="50">
        <v>3.5</v>
      </c>
      <c r="F624" s="50">
        <v>0</v>
      </c>
      <c r="G624" s="50">
        <v>36</v>
      </c>
      <c r="H624" s="50">
        <v>36</v>
      </c>
      <c r="I624" s="53">
        <f t="shared" si="183"/>
        <v>2.5416666666666667E-2</v>
      </c>
      <c r="J624" s="54">
        <f t="shared" si="184"/>
        <v>7.261904761904762E-3</v>
      </c>
      <c r="K624" s="50" t="s">
        <v>554</v>
      </c>
      <c r="L624" s="50" t="s">
        <v>130</v>
      </c>
      <c r="M624" s="55">
        <f t="shared" si="185"/>
        <v>5.737704918032791</v>
      </c>
      <c r="N624" s="50">
        <v>0</v>
      </c>
      <c r="O624" s="50"/>
      <c r="P624" s="389"/>
      <c r="Q624" s="374"/>
      <c r="R624" s="50"/>
      <c r="S624" s="151">
        <f t="shared" si="186"/>
        <v>0.19026190476190477</v>
      </c>
      <c r="T624" s="151">
        <f t="shared" si="187"/>
        <v>9.5130952380952385E-2</v>
      </c>
      <c r="U624" s="50"/>
      <c r="V624" s="393">
        <f t="shared" si="200"/>
        <v>0</v>
      </c>
      <c r="W624" s="393">
        <f t="shared" si="201"/>
        <v>0</v>
      </c>
      <c r="X624" s="53">
        <f t="shared" si="188"/>
        <v>0.19026190476190477</v>
      </c>
      <c r="Y624" s="53">
        <f t="shared" si="189"/>
        <v>0.22665108476190474</v>
      </c>
      <c r="Z624" s="53">
        <f t="shared" si="190"/>
        <v>9.5130952380952385E-2</v>
      </c>
      <c r="AA624" s="53">
        <f t="shared" si="191"/>
        <v>0.11332554238095237</v>
      </c>
      <c r="AB624" s="50">
        <f t="shared" si="192"/>
        <v>2115</v>
      </c>
      <c r="AC624" s="50">
        <f t="shared" si="193"/>
        <v>2006</v>
      </c>
      <c r="AD624" s="50">
        <f t="shared" si="194"/>
        <v>8</v>
      </c>
      <c r="AE624" s="56">
        <f t="shared" si="195"/>
        <v>200608</v>
      </c>
      <c r="AF624" s="56">
        <f t="shared" si="196"/>
        <v>32</v>
      </c>
      <c r="AG624" s="58">
        <f t="shared" si="203"/>
        <v>2</v>
      </c>
      <c r="AH624" s="56">
        <f t="shared" si="197"/>
        <v>7</v>
      </c>
      <c r="AI624" s="53">
        <f t="shared" si="198"/>
        <v>0.20845649476190475</v>
      </c>
      <c r="AJ624" s="56">
        <f t="shared" si="199"/>
        <v>14.944999999999999</v>
      </c>
    </row>
    <row r="625" spans="1:36" s="133" customFormat="1" x14ac:dyDescent="0.25">
      <c r="A625" s="50">
        <v>624</v>
      </c>
      <c r="B625" s="51">
        <v>38937</v>
      </c>
      <c r="C625" s="52" t="s">
        <v>4</v>
      </c>
      <c r="D625" s="50" t="s">
        <v>1224</v>
      </c>
      <c r="E625" s="50">
        <v>9.6</v>
      </c>
      <c r="F625" s="50">
        <v>0</v>
      </c>
      <c r="G625" s="50">
        <v>39</v>
      </c>
      <c r="H625" s="50">
        <v>39</v>
      </c>
      <c r="I625" s="53">
        <f t="shared" si="183"/>
        <v>2.7534722222222221E-2</v>
      </c>
      <c r="J625" s="54">
        <f t="shared" si="184"/>
        <v>2.8682002314814816E-3</v>
      </c>
      <c r="K625" s="50" t="s">
        <v>33</v>
      </c>
      <c r="L625" s="50" t="s">
        <v>241</v>
      </c>
      <c r="M625" s="55">
        <f t="shared" si="185"/>
        <v>14.527112232030277</v>
      </c>
      <c r="N625" s="50">
        <v>0</v>
      </c>
      <c r="O625" s="50"/>
      <c r="P625" s="389"/>
      <c r="Q625" s="374"/>
      <c r="R625" s="50"/>
      <c r="S625" s="151">
        <f t="shared" si="186"/>
        <v>0.32123842592592594</v>
      </c>
      <c r="T625" s="151">
        <f t="shared" si="187"/>
        <v>0.16061921296296297</v>
      </c>
      <c r="U625" s="50"/>
      <c r="V625" s="393">
        <f t="shared" si="200"/>
        <v>0</v>
      </c>
      <c r="W625" s="393">
        <f t="shared" si="201"/>
        <v>0</v>
      </c>
      <c r="X625" s="53">
        <f t="shared" si="188"/>
        <v>7.514684606481481E-2</v>
      </c>
      <c r="Y625" s="53">
        <f t="shared" si="189"/>
        <v>0.1115360260648148</v>
      </c>
      <c r="Z625" s="53">
        <f t="shared" si="190"/>
        <v>3.7573423032407405E-2</v>
      </c>
      <c r="AA625" s="53">
        <f t="shared" si="191"/>
        <v>5.5768013032407401E-2</v>
      </c>
      <c r="AB625" s="50">
        <f t="shared" si="192"/>
        <v>673</v>
      </c>
      <c r="AC625" s="50">
        <f t="shared" si="193"/>
        <v>2006</v>
      </c>
      <c r="AD625" s="50">
        <f t="shared" si="194"/>
        <v>8</v>
      </c>
      <c r="AE625" s="56">
        <f t="shared" si="195"/>
        <v>200608</v>
      </c>
      <c r="AF625" s="56">
        <f t="shared" si="196"/>
        <v>32</v>
      </c>
      <c r="AG625" s="58">
        <f t="shared" si="203"/>
        <v>0</v>
      </c>
      <c r="AH625" s="56">
        <f t="shared" si="197"/>
        <v>8</v>
      </c>
      <c r="AI625" s="53">
        <f t="shared" si="198"/>
        <v>9.3341436064814806E-2</v>
      </c>
      <c r="AJ625" s="56">
        <f t="shared" si="199"/>
        <v>9.6</v>
      </c>
    </row>
    <row r="626" spans="1:36" s="133" customFormat="1" x14ac:dyDescent="0.25">
      <c r="A626" s="50">
        <v>625</v>
      </c>
      <c r="B626" s="51">
        <v>38937</v>
      </c>
      <c r="C626" s="52" t="s">
        <v>4</v>
      </c>
      <c r="D626" s="50" t="s">
        <v>1223</v>
      </c>
      <c r="E626" s="50">
        <v>3</v>
      </c>
      <c r="F626" s="50">
        <v>0</v>
      </c>
      <c r="G626" s="50">
        <v>33</v>
      </c>
      <c r="H626" s="50">
        <v>33</v>
      </c>
      <c r="I626" s="53">
        <f t="shared" si="183"/>
        <v>2.3298611111111107E-2</v>
      </c>
      <c r="J626" s="54">
        <f t="shared" si="184"/>
        <v>7.7662037037037022E-3</v>
      </c>
      <c r="K626" s="50" t="s">
        <v>554</v>
      </c>
      <c r="L626" s="50" t="s">
        <v>334</v>
      </c>
      <c r="M626" s="55">
        <f t="shared" si="185"/>
        <v>5.3651266766020917</v>
      </c>
      <c r="N626" s="50">
        <v>0</v>
      </c>
      <c r="O626" s="50" t="s">
        <v>189</v>
      </c>
      <c r="P626" s="389"/>
      <c r="Q626" s="374"/>
      <c r="R626" s="50" t="s">
        <v>242</v>
      </c>
      <c r="S626" s="151">
        <f t="shared" si="186"/>
        <v>0.203474537037037</v>
      </c>
      <c r="T626" s="151">
        <f t="shared" si="187"/>
        <v>0.1017372685185185</v>
      </c>
      <c r="U626" s="50"/>
      <c r="V626" s="393">
        <f t="shared" si="200"/>
        <v>0</v>
      </c>
      <c r="W626" s="393">
        <f t="shared" si="201"/>
        <v>0</v>
      </c>
      <c r="X626" s="53">
        <f t="shared" si="188"/>
        <v>0.203474537037037</v>
      </c>
      <c r="Y626" s="53">
        <f t="shared" si="189"/>
        <v>0.23986371703703699</v>
      </c>
      <c r="Z626" s="53">
        <f t="shared" si="190"/>
        <v>0.1017372685185185</v>
      </c>
      <c r="AA626" s="53">
        <f t="shared" si="191"/>
        <v>0.11993185851851849</v>
      </c>
      <c r="AB626" s="50">
        <f t="shared" si="192"/>
        <v>2628</v>
      </c>
      <c r="AC626" s="50">
        <f t="shared" si="193"/>
        <v>2006</v>
      </c>
      <c r="AD626" s="50">
        <f t="shared" si="194"/>
        <v>8</v>
      </c>
      <c r="AE626" s="56">
        <f t="shared" si="195"/>
        <v>200608</v>
      </c>
      <c r="AF626" s="56">
        <f t="shared" si="196"/>
        <v>32</v>
      </c>
      <c r="AG626" s="58">
        <f t="shared" si="203"/>
        <v>0</v>
      </c>
      <c r="AH626" s="56">
        <f t="shared" si="197"/>
        <v>8</v>
      </c>
      <c r="AI626" s="53">
        <f t="shared" si="198"/>
        <v>0.22166912703703701</v>
      </c>
      <c r="AJ626" s="56">
        <f t="shared" si="199"/>
        <v>12.809999999999999</v>
      </c>
    </row>
    <row r="627" spans="1:36" x14ac:dyDescent="0.25">
      <c r="A627" s="50">
        <v>626</v>
      </c>
      <c r="B627" s="51">
        <v>38939</v>
      </c>
      <c r="C627" s="52" t="s">
        <v>1</v>
      </c>
      <c r="D627" s="50" t="s">
        <v>1224</v>
      </c>
      <c r="E627" s="50">
        <v>8.75</v>
      </c>
      <c r="F627" s="50">
        <v>0</v>
      </c>
      <c r="G627" s="50">
        <v>37</v>
      </c>
      <c r="H627" s="50">
        <v>37</v>
      </c>
      <c r="I627" s="53">
        <f t="shared" si="183"/>
        <v>2.6122685185185183E-2</v>
      </c>
      <c r="J627" s="54">
        <f t="shared" si="184"/>
        <v>2.9854497354497352E-3</v>
      </c>
      <c r="K627" s="50" t="s">
        <v>324</v>
      </c>
      <c r="L627" s="50" t="s">
        <v>202</v>
      </c>
      <c r="M627" s="55">
        <f t="shared" si="185"/>
        <v>13.956579530350034</v>
      </c>
      <c r="N627" s="50">
        <v>0</v>
      </c>
      <c r="O627" s="50" t="s">
        <v>243</v>
      </c>
      <c r="S627" s="151">
        <f t="shared" si="186"/>
        <v>0.33437037037037032</v>
      </c>
      <c r="T627" s="151">
        <f t="shared" si="187"/>
        <v>0.16718518518518516</v>
      </c>
      <c r="V627" s="393">
        <f t="shared" si="200"/>
        <v>0</v>
      </c>
      <c r="W627" s="393">
        <f t="shared" si="201"/>
        <v>0</v>
      </c>
      <c r="X627" s="53">
        <f t="shared" si="188"/>
        <v>7.8218783068783063E-2</v>
      </c>
      <c r="Y627" s="53">
        <f t="shared" si="189"/>
        <v>0.11460796306878307</v>
      </c>
      <c r="Z627" s="53">
        <f t="shared" si="190"/>
        <v>3.9109391534391531E-2</v>
      </c>
      <c r="AA627" s="53">
        <f t="shared" si="191"/>
        <v>5.7303981534391535E-2</v>
      </c>
      <c r="AB627" s="50">
        <f t="shared" si="192"/>
        <v>740</v>
      </c>
      <c r="AC627" s="50">
        <f t="shared" si="193"/>
        <v>2006</v>
      </c>
      <c r="AD627" s="50">
        <f t="shared" si="194"/>
        <v>8</v>
      </c>
      <c r="AE627" s="56">
        <f t="shared" si="195"/>
        <v>200608</v>
      </c>
      <c r="AF627" s="56">
        <f t="shared" si="196"/>
        <v>32</v>
      </c>
      <c r="AG627" s="58">
        <f t="shared" si="203"/>
        <v>1</v>
      </c>
      <c r="AH627" s="56">
        <f t="shared" si="197"/>
        <v>10</v>
      </c>
      <c r="AI627" s="53">
        <f t="shared" si="198"/>
        <v>9.6413373068783059E-2</v>
      </c>
      <c r="AJ627" s="56">
        <f t="shared" si="199"/>
        <v>8.75</v>
      </c>
    </row>
    <row r="628" spans="1:36" x14ac:dyDescent="0.25">
      <c r="A628" s="50">
        <v>627</v>
      </c>
      <c r="B628" s="51">
        <v>38939</v>
      </c>
      <c r="C628" s="52" t="s">
        <v>1</v>
      </c>
      <c r="D628" s="50" t="s">
        <v>1223</v>
      </c>
      <c r="E628" s="50">
        <v>8</v>
      </c>
      <c r="F628" s="50">
        <v>1</v>
      </c>
      <c r="G628" s="50">
        <v>27</v>
      </c>
      <c r="H628" s="50">
        <v>27</v>
      </c>
      <c r="I628" s="53">
        <f t="shared" si="183"/>
        <v>6.0729166666666667E-2</v>
      </c>
      <c r="J628" s="54">
        <f t="shared" si="184"/>
        <v>7.5911458333333334E-3</v>
      </c>
      <c r="K628" s="50" t="s">
        <v>556</v>
      </c>
      <c r="L628" s="50" t="s">
        <v>232</v>
      </c>
      <c r="M628" s="55">
        <f t="shared" si="185"/>
        <v>5.488850771869644</v>
      </c>
      <c r="N628" s="50">
        <v>0</v>
      </c>
      <c r="O628" s="50" t="s">
        <v>189</v>
      </c>
      <c r="R628" s="50" t="s">
        <v>244</v>
      </c>
      <c r="S628" s="151">
        <f t="shared" si="186"/>
        <v>0.19888802083333332</v>
      </c>
      <c r="T628" s="151">
        <f t="shared" si="187"/>
        <v>9.9444010416666659E-2</v>
      </c>
      <c r="V628" s="393">
        <f t="shared" si="200"/>
        <v>0</v>
      </c>
      <c r="W628" s="393">
        <f t="shared" si="201"/>
        <v>0</v>
      </c>
      <c r="X628" s="53">
        <f t="shared" si="188"/>
        <v>0.19888802083333332</v>
      </c>
      <c r="Y628" s="53">
        <f t="shared" si="189"/>
        <v>0.23527720083333334</v>
      </c>
      <c r="Z628" s="53">
        <f t="shared" si="190"/>
        <v>9.9444010416666659E-2</v>
      </c>
      <c r="AA628" s="53">
        <f t="shared" si="191"/>
        <v>0.11763860041666667</v>
      </c>
      <c r="AB628" s="50">
        <f t="shared" si="192"/>
        <v>2468</v>
      </c>
      <c r="AC628" s="50">
        <f t="shared" si="193"/>
        <v>2006</v>
      </c>
      <c r="AD628" s="50">
        <f t="shared" si="194"/>
        <v>8</v>
      </c>
      <c r="AE628" s="56">
        <f t="shared" si="195"/>
        <v>200608</v>
      </c>
      <c r="AF628" s="56">
        <f t="shared" si="196"/>
        <v>32</v>
      </c>
      <c r="AG628" s="58">
        <f t="shared" si="203"/>
        <v>0</v>
      </c>
      <c r="AH628" s="56">
        <f t="shared" si="197"/>
        <v>10</v>
      </c>
      <c r="AI628" s="53">
        <f t="shared" si="198"/>
        <v>0.21708261083333333</v>
      </c>
      <c r="AJ628" s="56">
        <f t="shared" si="199"/>
        <v>34.159999999999997</v>
      </c>
    </row>
    <row r="629" spans="1:36" x14ac:dyDescent="0.25">
      <c r="A629" s="50">
        <v>628</v>
      </c>
      <c r="B629" s="51">
        <v>38940</v>
      </c>
      <c r="C629" s="52" t="s">
        <v>2</v>
      </c>
      <c r="D629" s="50" t="s">
        <v>1223</v>
      </c>
      <c r="E629" s="50">
        <v>2.9</v>
      </c>
      <c r="F629" s="50">
        <v>0</v>
      </c>
      <c r="G629" s="50">
        <v>28</v>
      </c>
      <c r="H629" s="50">
        <v>28</v>
      </c>
      <c r="I629" s="53">
        <f t="shared" si="183"/>
        <v>1.9768518518518515E-2</v>
      </c>
      <c r="J629" s="54">
        <f t="shared" si="184"/>
        <v>6.816730523627074E-3</v>
      </c>
      <c r="K629" s="50" t="s">
        <v>556</v>
      </c>
      <c r="L629" s="50" t="s">
        <v>102</v>
      </c>
      <c r="M629" s="55">
        <f t="shared" si="185"/>
        <v>6.1124121779859548</v>
      </c>
      <c r="N629" s="50">
        <v>0</v>
      </c>
      <c r="O629" s="50" t="s">
        <v>189</v>
      </c>
      <c r="S629" s="151">
        <f t="shared" si="186"/>
        <v>0.17859833971902933</v>
      </c>
      <c r="T629" s="151">
        <f t="shared" si="187"/>
        <v>8.9299169859514665E-2</v>
      </c>
      <c r="V629" s="393">
        <f t="shared" si="200"/>
        <v>0</v>
      </c>
      <c r="W629" s="393">
        <f t="shared" si="201"/>
        <v>0</v>
      </c>
      <c r="X629" s="53">
        <f t="shared" si="188"/>
        <v>0.17859833971902933</v>
      </c>
      <c r="Y629" s="53">
        <f t="shared" si="189"/>
        <v>0.21498751971902935</v>
      </c>
      <c r="Z629" s="53">
        <f t="shared" si="190"/>
        <v>8.9299169859514665E-2</v>
      </c>
      <c r="AA629" s="53">
        <f t="shared" si="191"/>
        <v>0.10749375985951468</v>
      </c>
      <c r="AB629" s="50">
        <f t="shared" si="192"/>
        <v>1536</v>
      </c>
      <c r="AC629" s="50">
        <f t="shared" si="193"/>
        <v>2006</v>
      </c>
      <c r="AD629" s="50">
        <f t="shared" si="194"/>
        <v>8</v>
      </c>
      <c r="AE629" s="56">
        <f t="shared" si="195"/>
        <v>200608</v>
      </c>
      <c r="AF629" s="56">
        <f t="shared" si="196"/>
        <v>32</v>
      </c>
      <c r="AG629" s="58">
        <f t="shared" si="203"/>
        <v>0</v>
      </c>
      <c r="AH629" s="56">
        <f t="shared" si="197"/>
        <v>11</v>
      </c>
      <c r="AI629" s="53">
        <f t="shared" si="198"/>
        <v>0.19679292971902934</v>
      </c>
      <c r="AJ629" s="56">
        <f t="shared" si="199"/>
        <v>12.382999999999999</v>
      </c>
    </row>
    <row r="630" spans="1:36" x14ac:dyDescent="0.25">
      <c r="A630" s="50">
        <v>629</v>
      </c>
      <c r="B630" s="51">
        <v>38943</v>
      </c>
      <c r="C630" s="52" t="s">
        <v>3</v>
      </c>
      <c r="D630" s="50" t="s">
        <v>1223</v>
      </c>
      <c r="E630" s="50">
        <v>2.7</v>
      </c>
      <c r="F630" s="50">
        <v>0</v>
      </c>
      <c r="G630" s="50">
        <v>25</v>
      </c>
      <c r="H630" s="50">
        <v>25</v>
      </c>
      <c r="I630" s="53">
        <f t="shared" si="183"/>
        <v>1.7650462962962962E-2</v>
      </c>
      <c r="J630" s="54">
        <f t="shared" si="184"/>
        <v>6.5372085048010968E-3</v>
      </c>
      <c r="K630" s="50" t="s">
        <v>556</v>
      </c>
      <c r="L630" s="50" t="s">
        <v>245</v>
      </c>
      <c r="M630" s="55">
        <f t="shared" si="185"/>
        <v>6.3737704918032838</v>
      </c>
      <c r="N630" s="50">
        <v>0</v>
      </c>
      <c r="S630" s="151">
        <f t="shared" si="186"/>
        <v>0.17127486282578874</v>
      </c>
      <c r="T630" s="151">
        <f t="shared" si="187"/>
        <v>8.5637431412894371E-2</v>
      </c>
      <c r="V630" s="393">
        <f t="shared" si="200"/>
        <v>0</v>
      </c>
      <c r="W630" s="393">
        <f t="shared" si="201"/>
        <v>0</v>
      </c>
      <c r="X630" s="53">
        <f t="shared" si="188"/>
        <v>0.17127486282578874</v>
      </c>
      <c r="Y630" s="53">
        <f t="shared" si="189"/>
        <v>0.20766404282578871</v>
      </c>
      <c r="Z630" s="53">
        <f t="shared" si="190"/>
        <v>8.5637431412894371E-2</v>
      </c>
      <c r="AA630" s="53">
        <f t="shared" si="191"/>
        <v>0.10383202141289435</v>
      </c>
      <c r="AB630" s="50">
        <f t="shared" si="192"/>
        <v>1241</v>
      </c>
      <c r="AC630" s="50">
        <f t="shared" si="193"/>
        <v>2006</v>
      </c>
      <c r="AD630" s="50">
        <f t="shared" si="194"/>
        <v>8</v>
      </c>
      <c r="AE630" s="56">
        <f t="shared" si="195"/>
        <v>200608</v>
      </c>
      <c r="AF630" s="56">
        <f t="shared" si="196"/>
        <v>33</v>
      </c>
      <c r="AG630" s="58">
        <f t="shared" si="203"/>
        <v>2</v>
      </c>
      <c r="AH630" s="56">
        <f t="shared" si="197"/>
        <v>14</v>
      </c>
      <c r="AI630" s="53">
        <f t="shared" si="198"/>
        <v>0.18946945282578873</v>
      </c>
      <c r="AJ630" s="56">
        <f t="shared" si="199"/>
        <v>11.529</v>
      </c>
    </row>
    <row r="631" spans="1:36" x14ac:dyDescent="0.25">
      <c r="A631" s="50">
        <v>630</v>
      </c>
      <c r="B631" s="51">
        <v>38946</v>
      </c>
      <c r="C631" s="52" t="s">
        <v>1</v>
      </c>
      <c r="D631" s="50" t="s">
        <v>1224</v>
      </c>
      <c r="E631" s="50">
        <v>10.5</v>
      </c>
      <c r="F631" s="50">
        <v>0</v>
      </c>
      <c r="G631" s="50">
        <v>38</v>
      </c>
      <c r="H631" s="50">
        <v>38</v>
      </c>
      <c r="I631" s="53">
        <f t="shared" si="183"/>
        <v>2.6828703703703702E-2</v>
      </c>
      <c r="J631" s="54">
        <f t="shared" si="184"/>
        <v>2.5551146384479714E-3</v>
      </c>
      <c r="K631" s="50" t="s">
        <v>33</v>
      </c>
      <c r="L631" s="50" t="s">
        <v>29</v>
      </c>
      <c r="M631" s="55">
        <f t="shared" si="185"/>
        <v>16.307161345987936</v>
      </c>
      <c r="N631" s="50">
        <v>0</v>
      </c>
      <c r="O631" s="50" t="s">
        <v>189</v>
      </c>
      <c r="R631" s="50" t="s">
        <v>246</v>
      </c>
      <c r="S631" s="151">
        <f t="shared" si="186"/>
        <v>0.28617283950617278</v>
      </c>
      <c r="T631" s="151">
        <f t="shared" si="187"/>
        <v>0.14308641975308639</v>
      </c>
      <c r="V631" s="393">
        <f t="shared" si="200"/>
        <v>0</v>
      </c>
      <c r="W631" s="393">
        <f t="shared" si="201"/>
        <v>0</v>
      </c>
      <c r="X631" s="53">
        <f t="shared" si="188"/>
        <v>6.6944003527336843E-2</v>
      </c>
      <c r="Y631" s="53">
        <f t="shared" si="189"/>
        <v>0.10333318352733685</v>
      </c>
      <c r="Z631" s="53">
        <f t="shared" si="190"/>
        <v>3.3472001763668421E-2</v>
      </c>
      <c r="AA631" s="53">
        <f t="shared" si="191"/>
        <v>5.1666591763668425E-2</v>
      </c>
      <c r="AB631" s="50">
        <f t="shared" si="192"/>
        <v>440</v>
      </c>
      <c r="AC631" s="50">
        <f t="shared" si="193"/>
        <v>2006</v>
      </c>
      <c r="AD631" s="50">
        <f t="shared" si="194"/>
        <v>8</v>
      </c>
      <c r="AE631" s="56">
        <f t="shared" si="195"/>
        <v>200608</v>
      </c>
      <c r="AF631" s="56">
        <f t="shared" si="196"/>
        <v>33</v>
      </c>
      <c r="AG631" s="58">
        <f t="shared" si="203"/>
        <v>2</v>
      </c>
      <c r="AH631" s="56">
        <f t="shared" si="197"/>
        <v>17</v>
      </c>
      <c r="AI631" s="53">
        <f t="shared" si="198"/>
        <v>8.5138593527336853E-2</v>
      </c>
      <c r="AJ631" s="56">
        <f t="shared" si="199"/>
        <v>10.5</v>
      </c>
    </row>
    <row r="632" spans="1:36" x14ac:dyDescent="0.25">
      <c r="A632" s="50">
        <v>631</v>
      </c>
      <c r="B632" s="51">
        <v>38946</v>
      </c>
      <c r="C632" s="52" t="s">
        <v>1</v>
      </c>
      <c r="D632" s="50" t="s">
        <v>1223</v>
      </c>
      <c r="E632" s="50">
        <v>2.7</v>
      </c>
      <c r="F632" s="50">
        <v>0</v>
      </c>
      <c r="G632" s="50">
        <v>25</v>
      </c>
      <c r="H632" s="50">
        <v>25</v>
      </c>
      <c r="I632" s="53">
        <f t="shared" si="183"/>
        <v>1.7650462962962962E-2</v>
      </c>
      <c r="J632" s="54">
        <f t="shared" si="184"/>
        <v>6.5372085048010968E-3</v>
      </c>
      <c r="K632" s="50" t="s">
        <v>556</v>
      </c>
      <c r="L632" s="50" t="s">
        <v>245</v>
      </c>
      <c r="M632" s="55">
        <f t="shared" si="185"/>
        <v>6.3737704918032838</v>
      </c>
      <c r="N632" s="50">
        <v>156</v>
      </c>
      <c r="O632" s="50" t="s">
        <v>189</v>
      </c>
      <c r="R632" s="50" t="s">
        <v>247</v>
      </c>
      <c r="S632" s="151">
        <f t="shared" si="186"/>
        <v>0.17127486282578874</v>
      </c>
      <c r="T632" s="151">
        <f t="shared" si="187"/>
        <v>8.5637431412894371E-2</v>
      </c>
      <c r="V632" s="393">
        <f t="shared" si="200"/>
        <v>0</v>
      </c>
      <c r="W632" s="393">
        <f t="shared" si="201"/>
        <v>0</v>
      </c>
      <c r="X632" s="53">
        <f t="shared" si="188"/>
        <v>0.17127486282578874</v>
      </c>
      <c r="Y632" s="53">
        <f t="shared" si="189"/>
        <v>0.20766404282578871</v>
      </c>
      <c r="Z632" s="53">
        <f t="shared" si="190"/>
        <v>8.5637431412894371E-2</v>
      </c>
      <c r="AA632" s="53">
        <f t="shared" si="191"/>
        <v>0.10383202141289435</v>
      </c>
      <c r="AB632" s="50">
        <f t="shared" si="192"/>
        <v>1241</v>
      </c>
      <c r="AC632" s="50">
        <f t="shared" si="193"/>
        <v>2006</v>
      </c>
      <c r="AD632" s="50">
        <f t="shared" si="194"/>
        <v>8</v>
      </c>
      <c r="AE632" s="56">
        <f t="shared" si="195"/>
        <v>200608</v>
      </c>
      <c r="AF632" s="56">
        <f t="shared" si="196"/>
        <v>33</v>
      </c>
      <c r="AG632" s="58">
        <f t="shared" si="203"/>
        <v>0</v>
      </c>
      <c r="AH632" s="56">
        <f t="shared" si="197"/>
        <v>17</v>
      </c>
      <c r="AI632" s="53">
        <f t="shared" si="198"/>
        <v>0.18946945282578873</v>
      </c>
      <c r="AJ632" s="56">
        <f t="shared" si="199"/>
        <v>11.529</v>
      </c>
    </row>
    <row r="633" spans="1:36" x14ac:dyDescent="0.25">
      <c r="A633" s="50">
        <v>632</v>
      </c>
      <c r="B633" s="51">
        <v>38948</v>
      </c>
      <c r="C633" s="52" t="s">
        <v>5</v>
      </c>
      <c r="D633" s="50" t="s">
        <v>1224</v>
      </c>
      <c r="E633" s="50">
        <v>6.85</v>
      </c>
      <c r="F633" s="50">
        <v>0</v>
      </c>
      <c r="G633" s="50">
        <v>28</v>
      </c>
      <c r="H633" s="50">
        <v>28</v>
      </c>
      <c r="I633" s="53">
        <f t="shared" si="183"/>
        <v>1.9768518518518515E-2</v>
      </c>
      <c r="J633" s="54">
        <f t="shared" si="184"/>
        <v>2.8859151121924842E-3</v>
      </c>
      <c r="K633" s="50" t="s">
        <v>33</v>
      </c>
      <c r="L633" s="50" t="s">
        <v>248</v>
      </c>
      <c r="M633" s="55">
        <f t="shared" si="185"/>
        <v>14.437939110070269</v>
      </c>
      <c r="N633" s="50">
        <v>125</v>
      </c>
      <c r="O633" s="50" t="s">
        <v>189</v>
      </c>
      <c r="S633" s="151">
        <f t="shared" si="186"/>
        <v>0.32322249256555824</v>
      </c>
      <c r="T633" s="151">
        <f t="shared" si="187"/>
        <v>0.16161124628277912</v>
      </c>
      <c r="V633" s="393">
        <f t="shared" si="200"/>
        <v>0</v>
      </c>
      <c r="W633" s="393">
        <f t="shared" si="201"/>
        <v>0</v>
      </c>
      <c r="X633" s="53">
        <f t="shared" si="188"/>
        <v>7.561097593944309E-2</v>
      </c>
      <c r="Y633" s="53">
        <f t="shared" si="189"/>
        <v>0.11200015593944308</v>
      </c>
      <c r="Z633" s="53">
        <f t="shared" si="190"/>
        <v>3.7805487969721545E-2</v>
      </c>
      <c r="AA633" s="53">
        <f t="shared" si="191"/>
        <v>5.6000077969721541E-2</v>
      </c>
      <c r="AB633" s="50">
        <f t="shared" si="192"/>
        <v>687</v>
      </c>
      <c r="AC633" s="50">
        <f t="shared" si="193"/>
        <v>2006</v>
      </c>
      <c r="AD633" s="50">
        <f t="shared" si="194"/>
        <v>8</v>
      </c>
      <c r="AE633" s="56">
        <f t="shared" si="195"/>
        <v>200608</v>
      </c>
      <c r="AF633" s="56">
        <f t="shared" si="196"/>
        <v>33</v>
      </c>
      <c r="AG633" s="58">
        <f t="shared" si="203"/>
        <v>1</v>
      </c>
      <c r="AH633" s="56">
        <f t="shared" si="197"/>
        <v>19</v>
      </c>
      <c r="AI633" s="53">
        <f t="shared" si="198"/>
        <v>9.3805565939443086E-2</v>
      </c>
      <c r="AJ633" s="56">
        <f t="shared" si="199"/>
        <v>6.85</v>
      </c>
    </row>
    <row r="634" spans="1:36" x14ac:dyDescent="0.25">
      <c r="A634" s="50">
        <v>633</v>
      </c>
      <c r="B634" s="127">
        <v>38949</v>
      </c>
      <c r="C634" s="128" t="s">
        <v>0</v>
      </c>
      <c r="D634" s="126" t="s">
        <v>1225</v>
      </c>
      <c r="E634" s="126">
        <v>1.2</v>
      </c>
      <c r="F634" s="126">
        <v>0</v>
      </c>
      <c r="G634" s="126">
        <v>45</v>
      </c>
      <c r="H634" s="126">
        <v>45</v>
      </c>
      <c r="I634" s="129">
        <f t="shared" si="183"/>
        <v>3.1770833333333331E-2</v>
      </c>
      <c r="J634" s="130">
        <f t="shared" si="184"/>
        <v>2.6475694444444444E-2</v>
      </c>
      <c r="K634" s="126" t="s">
        <v>249</v>
      </c>
      <c r="L634" s="126" t="s">
        <v>110</v>
      </c>
      <c r="M634" s="55">
        <f t="shared" si="185"/>
        <v>1.57377049180328</v>
      </c>
      <c r="N634" s="126">
        <v>154</v>
      </c>
      <c r="O634" s="126" t="s">
        <v>250</v>
      </c>
      <c r="P634" s="392"/>
      <c r="Q634" s="377"/>
      <c r="R634" s="126"/>
      <c r="S634" s="151">
        <f t="shared" si="186"/>
        <v>6.3541666666666663E-2</v>
      </c>
      <c r="T634" s="151">
        <f t="shared" si="187"/>
        <v>3.1770833333333331E-2</v>
      </c>
      <c r="U634" s="126"/>
      <c r="V634" s="393">
        <f t="shared" si="200"/>
        <v>0</v>
      </c>
      <c r="W634" s="393">
        <f t="shared" si="201"/>
        <v>0</v>
      </c>
      <c r="X634" s="129">
        <f t="shared" si="188"/>
        <v>0.69366319444444446</v>
      </c>
      <c r="Y634" s="129">
        <f t="shared" si="189"/>
        <v>0.73005237444444437</v>
      </c>
      <c r="Z634" s="129">
        <f t="shared" si="190"/>
        <v>0.34683159722222223</v>
      </c>
      <c r="AA634" s="129">
        <f t="shared" si="191"/>
        <v>0.36502618722222219</v>
      </c>
      <c r="AB634" s="126">
        <f t="shared" si="192"/>
        <v>3926</v>
      </c>
      <c r="AC634" s="126">
        <f t="shared" si="193"/>
        <v>2006</v>
      </c>
      <c r="AD634" s="126">
        <f t="shared" si="194"/>
        <v>8</v>
      </c>
      <c r="AE634" s="131">
        <f t="shared" si="195"/>
        <v>200608</v>
      </c>
      <c r="AF634" s="131">
        <f t="shared" si="196"/>
        <v>34</v>
      </c>
      <c r="AG634" s="132">
        <f t="shared" si="203"/>
        <v>0</v>
      </c>
      <c r="AH634" s="131">
        <f t="shared" si="197"/>
        <v>20</v>
      </c>
      <c r="AI634" s="129">
        <f t="shared" si="198"/>
        <v>0.71185778444444447</v>
      </c>
      <c r="AJ634" s="56">
        <f t="shared" si="199"/>
        <v>56.04</v>
      </c>
    </row>
    <row r="635" spans="1:36" x14ac:dyDescent="0.25">
      <c r="A635" s="50">
        <v>634</v>
      </c>
      <c r="B635" s="127">
        <v>38949</v>
      </c>
      <c r="C635" s="128" t="s">
        <v>0</v>
      </c>
      <c r="D635" s="126" t="s">
        <v>1224</v>
      </c>
      <c r="E635" s="126">
        <v>56</v>
      </c>
      <c r="F635" s="126">
        <v>3</v>
      </c>
      <c r="G635" s="126">
        <v>22</v>
      </c>
      <c r="H635" s="126">
        <v>22</v>
      </c>
      <c r="I635" s="129">
        <f t="shared" si="183"/>
        <v>0.14053240740740741</v>
      </c>
      <c r="J635" s="130">
        <f t="shared" si="184"/>
        <v>2.5095072751322753E-3</v>
      </c>
      <c r="K635" s="126" t="s">
        <v>33</v>
      </c>
      <c r="L635" s="126" t="s">
        <v>110</v>
      </c>
      <c r="M635" s="55">
        <f t="shared" si="185"/>
        <v>16.603524954702696</v>
      </c>
      <c r="N635" s="126">
        <v>154</v>
      </c>
      <c r="O635" s="126" t="s">
        <v>251</v>
      </c>
      <c r="P635" s="392"/>
      <c r="Q635" s="377"/>
      <c r="R635" s="126"/>
      <c r="S635" s="151">
        <f t="shared" si="186"/>
        <v>0.28106481481481482</v>
      </c>
      <c r="T635" s="151">
        <f t="shared" si="187"/>
        <v>0.14053240740740741</v>
      </c>
      <c r="U635" s="126"/>
      <c r="V635" s="393">
        <f t="shared" si="200"/>
        <v>0</v>
      </c>
      <c r="W635" s="393">
        <f t="shared" si="201"/>
        <v>0</v>
      </c>
      <c r="X635" s="129">
        <f t="shared" si="188"/>
        <v>6.5749090608465607E-2</v>
      </c>
      <c r="Y635" s="129">
        <f t="shared" si="189"/>
        <v>0.1021382706084656</v>
      </c>
      <c r="Z635" s="129">
        <f t="shared" si="190"/>
        <v>3.2874545304232804E-2</v>
      </c>
      <c r="AA635" s="129">
        <f t="shared" si="191"/>
        <v>5.10691353042328E-2</v>
      </c>
      <c r="AB635" s="126">
        <f t="shared" si="192"/>
        <v>412</v>
      </c>
      <c r="AC635" s="126">
        <f t="shared" si="193"/>
        <v>2006</v>
      </c>
      <c r="AD635" s="126">
        <f t="shared" si="194"/>
        <v>8</v>
      </c>
      <c r="AE635" s="131">
        <f t="shared" si="195"/>
        <v>200608</v>
      </c>
      <c r="AF635" s="131">
        <f t="shared" si="196"/>
        <v>34</v>
      </c>
      <c r="AG635" s="132">
        <f t="shared" si="203"/>
        <v>0</v>
      </c>
      <c r="AH635" s="131">
        <f t="shared" si="197"/>
        <v>20</v>
      </c>
      <c r="AI635" s="129">
        <f t="shared" si="198"/>
        <v>8.3943680608465604E-2</v>
      </c>
      <c r="AJ635" s="56">
        <f t="shared" si="199"/>
        <v>56</v>
      </c>
    </row>
    <row r="636" spans="1:36" x14ac:dyDescent="0.25">
      <c r="A636" s="50">
        <v>635</v>
      </c>
      <c r="B636" s="127">
        <v>38949</v>
      </c>
      <c r="C636" s="128" t="s">
        <v>0</v>
      </c>
      <c r="D636" s="126" t="s">
        <v>1223</v>
      </c>
      <c r="E636" s="126">
        <v>13.1</v>
      </c>
      <c r="F636" s="126">
        <v>2</v>
      </c>
      <c r="G636" s="126">
        <v>45</v>
      </c>
      <c r="H636" s="126">
        <v>45</v>
      </c>
      <c r="I636" s="129">
        <f t="shared" si="183"/>
        <v>0.11510416666666667</v>
      </c>
      <c r="J636" s="130">
        <f t="shared" si="184"/>
        <v>8.786577608142495E-3</v>
      </c>
      <c r="K636" s="126" t="s">
        <v>556</v>
      </c>
      <c r="L636" s="126" t="s">
        <v>110</v>
      </c>
      <c r="M636" s="55">
        <f t="shared" si="185"/>
        <v>4.7420814479638036</v>
      </c>
      <c r="N636" s="126">
        <v>160</v>
      </c>
      <c r="O636" s="126"/>
      <c r="P636" s="392"/>
      <c r="Q636" s="377"/>
      <c r="R636" s="126"/>
      <c r="S636" s="151">
        <f t="shared" si="186"/>
        <v>0.23020833333333335</v>
      </c>
      <c r="T636" s="151">
        <f t="shared" si="187"/>
        <v>0.11510416666666667</v>
      </c>
      <c r="U636" s="126"/>
      <c r="V636" s="393">
        <f t="shared" si="200"/>
        <v>0</v>
      </c>
      <c r="W636" s="393">
        <f t="shared" si="201"/>
        <v>0</v>
      </c>
      <c r="X636" s="129">
        <f t="shared" si="188"/>
        <v>0.23020833333333335</v>
      </c>
      <c r="Y636" s="129">
        <f t="shared" si="189"/>
        <v>0.26659751333333337</v>
      </c>
      <c r="Z636" s="129">
        <f t="shared" si="190"/>
        <v>0.11510416666666667</v>
      </c>
      <c r="AA636" s="129">
        <f t="shared" si="191"/>
        <v>0.13329875666666668</v>
      </c>
      <c r="AB636" s="126">
        <f t="shared" si="192"/>
        <v>3180</v>
      </c>
      <c r="AC636" s="126">
        <f t="shared" si="193"/>
        <v>2006</v>
      </c>
      <c r="AD636" s="126">
        <f t="shared" si="194"/>
        <v>8</v>
      </c>
      <c r="AE636" s="131">
        <f t="shared" si="195"/>
        <v>200608</v>
      </c>
      <c r="AF636" s="131">
        <f t="shared" si="196"/>
        <v>34</v>
      </c>
      <c r="AG636" s="132">
        <f t="shared" si="203"/>
        <v>0</v>
      </c>
      <c r="AH636" s="131">
        <f t="shared" si="197"/>
        <v>20</v>
      </c>
      <c r="AI636" s="129">
        <f t="shared" si="198"/>
        <v>0.24840292333333336</v>
      </c>
      <c r="AJ636" s="56">
        <f t="shared" si="199"/>
        <v>55.936999999999991</v>
      </c>
    </row>
    <row r="637" spans="1:36" x14ac:dyDescent="0.25">
      <c r="A637" s="50">
        <v>636</v>
      </c>
      <c r="B637" s="127">
        <v>38949</v>
      </c>
      <c r="C637" s="128" t="s">
        <v>0</v>
      </c>
      <c r="D637" s="50" t="s">
        <v>515</v>
      </c>
      <c r="E637" s="50">
        <v>0.01</v>
      </c>
      <c r="F637" s="50">
        <v>0</v>
      </c>
      <c r="G637" s="50">
        <v>4</v>
      </c>
      <c r="H637" s="50">
        <v>10</v>
      </c>
      <c r="I637" s="53">
        <f t="shared" si="183"/>
        <v>2.8935185185185188E-3</v>
      </c>
      <c r="J637" s="54">
        <f t="shared" si="184"/>
        <v>0.28935185185185186</v>
      </c>
      <c r="L637" s="126" t="s">
        <v>110</v>
      </c>
      <c r="M637" s="55">
        <f t="shared" si="185"/>
        <v>0.1440000000000001</v>
      </c>
      <c r="S637" s="151">
        <f t="shared" si="186"/>
        <v>0</v>
      </c>
      <c r="T637" s="151">
        <f t="shared" si="187"/>
        <v>0</v>
      </c>
      <c r="V637" s="393">
        <f t="shared" si="200"/>
        <v>0</v>
      </c>
      <c r="W637" s="393">
        <f t="shared" si="201"/>
        <v>0</v>
      </c>
      <c r="X637" s="53">
        <f t="shared" si="188"/>
        <v>7.5810185185185182</v>
      </c>
      <c r="Y637" s="53">
        <f t="shared" si="189"/>
        <v>7.6174076985185195</v>
      </c>
      <c r="Z637" s="53">
        <f t="shared" si="190"/>
        <v>3.7905092592592591</v>
      </c>
      <c r="AA637" s="53">
        <f t="shared" si="191"/>
        <v>3.8087038492592598</v>
      </c>
      <c r="AB637" s="50">
        <f t="shared" si="192"/>
        <v>4098</v>
      </c>
      <c r="AC637" s="50">
        <f t="shared" si="193"/>
        <v>2006</v>
      </c>
      <c r="AD637" s="50">
        <f t="shared" si="194"/>
        <v>8</v>
      </c>
      <c r="AE637" s="56">
        <f t="shared" si="195"/>
        <v>200608</v>
      </c>
      <c r="AF637" s="56">
        <f t="shared" si="196"/>
        <v>34</v>
      </c>
      <c r="AG637" s="58">
        <f>IF(ISBLANK(B637)," ",MAX(B637-B635-1,0))</f>
        <v>0</v>
      </c>
      <c r="AH637" s="56">
        <f t="shared" si="197"/>
        <v>20</v>
      </c>
      <c r="AI637" s="53">
        <f t="shared" si="198"/>
        <v>7.5992131085185193</v>
      </c>
      <c r="AJ637" s="56">
        <f t="shared" si="199"/>
        <v>0</v>
      </c>
    </row>
    <row r="638" spans="1:36" x14ac:dyDescent="0.25">
      <c r="A638" s="50">
        <v>637</v>
      </c>
      <c r="B638" s="127">
        <v>38949</v>
      </c>
      <c r="C638" s="128" t="s">
        <v>0</v>
      </c>
      <c r="D638" s="50" t="s">
        <v>516</v>
      </c>
      <c r="E638" s="50">
        <v>0.01</v>
      </c>
      <c r="F638" s="50">
        <v>0</v>
      </c>
      <c r="G638" s="50">
        <v>4</v>
      </c>
      <c r="H638" s="50">
        <v>8</v>
      </c>
      <c r="I638" s="53">
        <f t="shared" si="183"/>
        <v>2.8703703703703708E-3</v>
      </c>
      <c r="J638" s="54">
        <f t="shared" si="184"/>
        <v>0.28703703703703709</v>
      </c>
      <c r="L638" s="126" t="s">
        <v>110</v>
      </c>
      <c r="M638" s="55">
        <f t="shared" si="185"/>
        <v>0.14516129032258074</v>
      </c>
      <c r="S638" s="151">
        <f t="shared" si="186"/>
        <v>0</v>
      </c>
      <c r="T638" s="151">
        <f t="shared" si="187"/>
        <v>0</v>
      </c>
      <c r="V638" s="393">
        <f t="shared" si="200"/>
        <v>0</v>
      </c>
      <c r="W638" s="393">
        <f t="shared" si="201"/>
        <v>0</v>
      </c>
      <c r="X638" s="53">
        <f t="shared" si="188"/>
        <v>7.5203703703703715</v>
      </c>
      <c r="Y638" s="53">
        <f t="shared" si="189"/>
        <v>7.5567595503703719</v>
      </c>
      <c r="Z638" s="53">
        <f t="shared" si="190"/>
        <v>3.7601851851851857</v>
      </c>
      <c r="AA638" s="53">
        <f t="shared" si="191"/>
        <v>3.778379775185186</v>
      </c>
      <c r="AB638" s="50">
        <f t="shared" si="192"/>
        <v>4097</v>
      </c>
      <c r="AC638" s="50">
        <f t="shared" si="193"/>
        <v>2006</v>
      </c>
      <c r="AD638" s="50">
        <f t="shared" si="194"/>
        <v>8</v>
      </c>
      <c r="AE638" s="56">
        <f t="shared" si="195"/>
        <v>200608</v>
      </c>
      <c r="AF638" s="56">
        <f t="shared" si="196"/>
        <v>34</v>
      </c>
      <c r="AG638" s="58">
        <f>IF(ISBLANK(B638)," ",MAX(B638-B635-1,0))</f>
        <v>0</v>
      </c>
      <c r="AH638" s="56">
        <f t="shared" si="197"/>
        <v>20</v>
      </c>
      <c r="AI638" s="53">
        <f t="shared" si="198"/>
        <v>7.5385649603703717</v>
      </c>
      <c r="AJ638" s="56">
        <f t="shared" si="199"/>
        <v>0</v>
      </c>
    </row>
    <row r="639" spans="1:36" x14ac:dyDescent="0.25">
      <c r="A639" s="50">
        <v>638</v>
      </c>
      <c r="B639" s="51">
        <v>38954</v>
      </c>
      <c r="C639" s="52" t="s">
        <v>2</v>
      </c>
      <c r="D639" s="50" t="s">
        <v>1223</v>
      </c>
      <c r="E639" s="50">
        <v>2.75</v>
      </c>
      <c r="F639" s="50">
        <v>0</v>
      </c>
      <c r="G639" s="50">
        <v>27</v>
      </c>
      <c r="H639" s="50">
        <v>27</v>
      </c>
      <c r="I639" s="53">
        <f t="shared" si="183"/>
        <v>1.90625E-2</v>
      </c>
      <c r="J639" s="54">
        <f t="shared" si="184"/>
        <v>6.9318181818181814E-3</v>
      </c>
      <c r="K639" s="50" t="s">
        <v>554</v>
      </c>
      <c r="L639" s="50" t="s">
        <v>116</v>
      </c>
      <c r="M639" s="55">
        <f t="shared" si="185"/>
        <v>6.0109289617486388</v>
      </c>
      <c r="N639" s="50">
        <v>157</v>
      </c>
      <c r="O639" s="50" t="s">
        <v>251</v>
      </c>
      <c r="R639" s="50" t="s">
        <v>252</v>
      </c>
      <c r="S639" s="151">
        <f t="shared" si="186"/>
        <v>0.18161363636363634</v>
      </c>
      <c r="T639" s="151">
        <f t="shared" si="187"/>
        <v>9.0806818181818169E-2</v>
      </c>
      <c r="V639" s="393">
        <f t="shared" si="200"/>
        <v>0</v>
      </c>
      <c r="W639" s="393">
        <f t="shared" si="201"/>
        <v>0</v>
      </c>
      <c r="X639" s="53">
        <f t="shared" si="188"/>
        <v>0.18161363636363634</v>
      </c>
      <c r="Y639" s="53">
        <f t="shared" si="189"/>
        <v>0.21800281636363636</v>
      </c>
      <c r="Z639" s="53">
        <f t="shared" si="190"/>
        <v>9.0806818181818169E-2</v>
      </c>
      <c r="AA639" s="53">
        <f t="shared" si="191"/>
        <v>0.10900140818181818</v>
      </c>
      <c r="AB639" s="50">
        <f t="shared" si="192"/>
        <v>1685</v>
      </c>
      <c r="AC639" s="50">
        <f t="shared" si="193"/>
        <v>2006</v>
      </c>
      <c r="AD639" s="50">
        <f t="shared" si="194"/>
        <v>8</v>
      </c>
      <c r="AE639" s="56">
        <f t="shared" si="195"/>
        <v>200608</v>
      </c>
      <c r="AF639" s="56">
        <f t="shared" si="196"/>
        <v>34</v>
      </c>
      <c r="AG639" s="58">
        <f>IF(ISBLANK(B639)," ",MAX(B639-B636-1,0))</f>
        <v>4</v>
      </c>
      <c r="AH639" s="56">
        <f t="shared" si="197"/>
        <v>25</v>
      </c>
      <c r="AI639" s="53">
        <f t="shared" si="198"/>
        <v>0.19980822636363635</v>
      </c>
      <c r="AJ639" s="56">
        <f t="shared" si="199"/>
        <v>11.7425</v>
      </c>
    </row>
    <row r="640" spans="1:36" x14ac:dyDescent="0.25">
      <c r="A640" s="50">
        <v>639</v>
      </c>
      <c r="B640" s="51">
        <v>38958</v>
      </c>
      <c r="C640" s="52" t="s">
        <v>4</v>
      </c>
      <c r="D640" s="50" t="s">
        <v>1223</v>
      </c>
      <c r="E640" s="50">
        <v>1.75</v>
      </c>
      <c r="F640" s="50">
        <v>0</v>
      </c>
      <c r="G640" s="50">
        <v>20</v>
      </c>
      <c r="H640" s="50">
        <v>20</v>
      </c>
      <c r="I640" s="53">
        <f t="shared" si="183"/>
        <v>1.4120370370370368E-2</v>
      </c>
      <c r="J640" s="54">
        <f t="shared" si="184"/>
        <v>8.0687830687830673E-3</v>
      </c>
      <c r="K640" s="50" t="s">
        <v>555</v>
      </c>
      <c r="L640" s="50" t="s">
        <v>129</v>
      </c>
      <c r="M640" s="55">
        <f t="shared" si="185"/>
        <v>5.1639344262295133</v>
      </c>
      <c r="N640" s="50">
        <v>0</v>
      </c>
      <c r="O640" s="50" t="s">
        <v>253</v>
      </c>
      <c r="S640" s="151">
        <f t="shared" si="186"/>
        <v>0.21140211640211637</v>
      </c>
      <c r="T640" s="151">
        <f t="shared" si="187"/>
        <v>0.10570105820105818</v>
      </c>
      <c r="V640" s="393">
        <f t="shared" si="200"/>
        <v>0</v>
      </c>
      <c r="W640" s="393">
        <f t="shared" si="201"/>
        <v>0</v>
      </c>
      <c r="X640" s="53">
        <f t="shared" si="188"/>
        <v>0.21140211640211637</v>
      </c>
      <c r="Y640" s="53">
        <f t="shared" si="189"/>
        <v>0.24779129640211636</v>
      </c>
      <c r="Z640" s="53">
        <f t="shared" si="190"/>
        <v>0.10570105820105818</v>
      </c>
      <c r="AA640" s="53">
        <f t="shared" si="191"/>
        <v>0.12389564820105818</v>
      </c>
      <c r="AB640" s="50">
        <f t="shared" si="192"/>
        <v>2850</v>
      </c>
      <c r="AC640" s="50">
        <f t="shared" si="193"/>
        <v>2006</v>
      </c>
      <c r="AD640" s="50">
        <f t="shared" si="194"/>
        <v>8</v>
      </c>
      <c r="AE640" s="56">
        <f t="shared" si="195"/>
        <v>200608</v>
      </c>
      <c r="AF640" s="56">
        <f t="shared" si="196"/>
        <v>35</v>
      </c>
      <c r="AG640" s="58">
        <f t="shared" ref="AG640:AG671" si="204">IF(ISBLANK(B640)," ",MAX(B640-B639-1,0))</f>
        <v>3</v>
      </c>
      <c r="AH640" s="56">
        <f t="shared" si="197"/>
        <v>29</v>
      </c>
      <c r="AI640" s="53">
        <f t="shared" si="198"/>
        <v>0.22959670640211638</v>
      </c>
      <c r="AJ640" s="56">
        <f t="shared" si="199"/>
        <v>7.4724999999999993</v>
      </c>
    </row>
    <row r="641" spans="1:36" x14ac:dyDescent="0.25">
      <c r="A641" s="50">
        <v>640</v>
      </c>
      <c r="B641" s="51">
        <v>38959</v>
      </c>
      <c r="C641" s="52" t="s">
        <v>6</v>
      </c>
      <c r="D641" s="50" t="s">
        <v>1223</v>
      </c>
      <c r="E641" s="50">
        <v>3</v>
      </c>
      <c r="F641" s="50">
        <v>0</v>
      </c>
      <c r="G641" s="50">
        <v>30</v>
      </c>
      <c r="H641" s="50">
        <v>30</v>
      </c>
      <c r="I641" s="53">
        <f t="shared" si="183"/>
        <v>2.1180555555555553E-2</v>
      </c>
      <c r="J641" s="54">
        <f t="shared" si="184"/>
        <v>7.0601851851851841E-3</v>
      </c>
      <c r="K641" s="50" t="s">
        <v>555</v>
      </c>
      <c r="L641" s="50" t="s">
        <v>334</v>
      </c>
      <c r="M641" s="55">
        <f t="shared" si="185"/>
        <v>5.9016393442623007</v>
      </c>
      <c r="N641" s="50">
        <v>156</v>
      </c>
      <c r="R641" s="50" t="s">
        <v>254</v>
      </c>
      <c r="S641" s="151">
        <f t="shared" si="186"/>
        <v>0.18497685185185181</v>
      </c>
      <c r="T641" s="151">
        <f t="shared" si="187"/>
        <v>9.2488425925925905E-2</v>
      </c>
      <c r="V641" s="393">
        <f t="shared" si="200"/>
        <v>0</v>
      </c>
      <c r="W641" s="393">
        <f t="shared" si="201"/>
        <v>0</v>
      </c>
      <c r="X641" s="53">
        <f t="shared" si="188"/>
        <v>0.18497685185185181</v>
      </c>
      <c r="Y641" s="53">
        <f t="shared" si="189"/>
        <v>0.2213660318518518</v>
      </c>
      <c r="Z641" s="53">
        <f t="shared" si="190"/>
        <v>9.2488425925925905E-2</v>
      </c>
      <c r="AA641" s="53">
        <f t="shared" si="191"/>
        <v>0.1106830159259259</v>
      </c>
      <c r="AB641" s="50">
        <f t="shared" si="192"/>
        <v>1850</v>
      </c>
      <c r="AC641" s="50">
        <f t="shared" si="193"/>
        <v>2006</v>
      </c>
      <c r="AD641" s="50">
        <f t="shared" si="194"/>
        <v>8</v>
      </c>
      <c r="AE641" s="56">
        <f t="shared" si="195"/>
        <v>200608</v>
      </c>
      <c r="AF641" s="56">
        <f t="shared" si="196"/>
        <v>35</v>
      </c>
      <c r="AG641" s="58">
        <f t="shared" si="204"/>
        <v>0</v>
      </c>
      <c r="AH641" s="56">
        <f t="shared" si="197"/>
        <v>30</v>
      </c>
      <c r="AI641" s="53">
        <f t="shared" si="198"/>
        <v>0.20317144185185182</v>
      </c>
      <c r="AJ641" s="56">
        <f t="shared" si="199"/>
        <v>12.809999999999999</v>
      </c>
    </row>
    <row r="642" spans="1:36" x14ac:dyDescent="0.25">
      <c r="A642" s="50">
        <v>641</v>
      </c>
      <c r="B642" s="51">
        <v>38960</v>
      </c>
      <c r="C642" s="52" t="s">
        <v>1</v>
      </c>
      <c r="D642" s="50" t="s">
        <v>1223</v>
      </c>
      <c r="E642" s="50">
        <v>3</v>
      </c>
      <c r="F642" s="50">
        <v>0</v>
      </c>
      <c r="G642" s="50">
        <v>29</v>
      </c>
      <c r="H642" s="50">
        <v>29</v>
      </c>
      <c r="I642" s="53">
        <f t="shared" ref="I642:I705" si="205">IF(E642&gt;0,TIME(F642,G642,H642),"")</f>
        <v>2.0474537037037038E-2</v>
      </c>
      <c r="J642" s="54">
        <f t="shared" ref="J642:J705" si="206">IF(E642&gt;0,TIME(F642,G642,H642)/E642,"")</f>
        <v>6.8248456790123459E-3</v>
      </c>
      <c r="K642" s="50" t="s">
        <v>555</v>
      </c>
      <c r="L642" s="50" t="s">
        <v>334</v>
      </c>
      <c r="M642" s="55">
        <f t="shared" ref="M642:M705" si="207">IF(D642&gt;0,0.0416666666666667/J642,"")</f>
        <v>6.1051441492368612</v>
      </c>
      <c r="N642" s="50">
        <v>162</v>
      </c>
      <c r="O642" s="50" t="s">
        <v>255</v>
      </c>
      <c r="R642" s="50" t="s">
        <v>256</v>
      </c>
      <c r="S642" s="151">
        <f t="shared" ref="S642:S705" si="208">IF("1-Swim"=D642,J642*2.4,IF("2-Bike"=D642,J642*112,IF("3-Run"=D642,J642*26.2,0)))</f>
        <v>0.17881095679012346</v>
      </c>
      <c r="T642" s="151">
        <f t="shared" ref="T642:T705" si="209">S642/2</f>
        <v>8.940547839506173E-2</v>
      </c>
      <c r="V642" s="393">
        <f t="shared" si="200"/>
        <v>0</v>
      </c>
      <c r="W642" s="393">
        <f t="shared" si="201"/>
        <v>0</v>
      </c>
      <c r="X642" s="53">
        <f t="shared" ref="X642:X705" si="210">J642*26.2</f>
        <v>0.17881095679012346</v>
      </c>
      <c r="Y642" s="53">
        <f t="shared" ref="Y642:Y705" si="211">(J642+0.0013889)*26.2</f>
        <v>0.21520013679012345</v>
      </c>
      <c r="Z642" s="53">
        <f t="shared" ref="Z642:Z705" si="212">X642/2</f>
        <v>8.940547839506173E-2</v>
      </c>
      <c r="AA642" s="53">
        <f t="shared" ref="AA642:AA705" si="213">Y642/2</f>
        <v>0.10760006839506173</v>
      </c>
      <c r="AB642" s="50">
        <f t="shared" ref="AB642:AB705" si="214">RANK(J642,J:J,1)</f>
        <v>1551</v>
      </c>
      <c r="AC642" s="50">
        <f t="shared" ref="AC642:AC668" si="215">YEAR(B642)</f>
        <v>2006</v>
      </c>
      <c r="AD642" s="50">
        <f t="shared" ref="AD642:AD705" si="216">MONTH(B642)</f>
        <v>8</v>
      </c>
      <c r="AE642" s="56">
        <f t="shared" ref="AE642:AE705" si="217">AC642*100+AD642</f>
        <v>200608</v>
      </c>
      <c r="AF642" s="56">
        <f t="shared" ref="AF642:AF705" si="218">WEEKNUM(B642,1)</f>
        <v>35</v>
      </c>
      <c r="AG642" s="58">
        <f t="shared" si="204"/>
        <v>0</v>
      </c>
      <c r="AH642" s="56">
        <f t="shared" ref="AH642:AH705" si="219">DAY(B642)</f>
        <v>31</v>
      </c>
      <c r="AI642" s="53">
        <f t="shared" ref="AI642:AI705" si="220">Z642+AA642</f>
        <v>0.19700554679012344</v>
      </c>
      <c r="AJ642" s="56">
        <f t="shared" ref="AJ642:AJ705" si="221">IF("1-Swim"=D642,E642*46.7,IF("2-Bike"=D642,E642,IF("3-Run"=D642,E642*4.27,0)))</f>
        <v>12.809999999999999</v>
      </c>
    </row>
    <row r="643" spans="1:36" x14ac:dyDescent="0.25">
      <c r="A643" s="50">
        <v>642</v>
      </c>
      <c r="B643" s="51">
        <v>38961</v>
      </c>
      <c r="C643" s="52" t="s">
        <v>2</v>
      </c>
      <c r="D643" s="50" t="s">
        <v>1223</v>
      </c>
      <c r="E643" s="50">
        <v>3.5</v>
      </c>
      <c r="F643" s="50">
        <v>0</v>
      </c>
      <c r="G643" s="50">
        <v>37</v>
      </c>
      <c r="H643" s="50">
        <v>37</v>
      </c>
      <c r="I643" s="53">
        <f t="shared" si="205"/>
        <v>2.6122685185185183E-2</v>
      </c>
      <c r="J643" s="54">
        <f t="shared" si="206"/>
        <v>7.4636243386243381E-3</v>
      </c>
      <c r="K643" s="50" t="s">
        <v>555</v>
      </c>
      <c r="L643" s="50" t="s">
        <v>130</v>
      </c>
      <c r="M643" s="55">
        <f t="shared" si="207"/>
        <v>5.582631812140014</v>
      </c>
      <c r="N643" s="50">
        <v>149</v>
      </c>
      <c r="O643" s="50" t="s">
        <v>255</v>
      </c>
      <c r="R643" s="50" t="s">
        <v>257</v>
      </c>
      <c r="S643" s="151">
        <f t="shared" si="208"/>
        <v>0.19554695767195765</v>
      </c>
      <c r="T643" s="151">
        <f t="shared" si="209"/>
        <v>9.7773478835978825E-2</v>
      </c>
      <c r="V643" s="393">
        <f t="shared" ref="V643:V706" si="222">U643*0.000568182</f>
        <v>0</v>
      </c>
      <c r="W643" s="393">
        <f t="shared" ref="W643:W706" si="223">U643*0.0006213713910761</f>
        <v>0</v>
      </c>
      <c r="X643" s="53">
        <f t="shared" si="210"/>
        <v>0.19554695767195765</v>
      </c>
      <c r="Y643" s="53">
        <f t="shared" si="211"/>
        <v>0.23193613767195764</v>
      </c>
      <c r="Z643" s="53">
        <f t="shared" si="212"/>
        <v>9.7773478835978825E-2</v>
      </c>
      <c r="AA643" s="53">
        <f t="shared" si="213"/>
        <v>0.11596806883597882</v>
      </c>
      <c r="AB643" s="50">
        <f t="shared" si="214"/>
        <v>2329</v>
      </c>
      <c r="AC643" s="50">
        <f t="shared" si="215"/>
        <v>2006</v>
      </c>
      <c r="AD643" s="50">
        <f t="shared" si="216"/>
        <v>9</v>
      </c>
      <c r="AE643" s="56">
        <f t="shared" si="217"/>
        <v>200609</v>
      </c>
      <c r="AF643" s="56">
        <f t="shared" si="218"/>
        <v>35</v>
      </c>
      <c r="AG643" s="58">
        <f t="shared" si="204"/>
        <v>0</v>
      </c>
      <c r="AH643" s="56">
        <f t="shared" si="219"/>
        <v>1</v>
      </c>
      <c r="AI643" s="53">
        <f t="shared" si="220"/>
        <v>0.21374154767195763</v>
      </c>
      <c r="AJ643" s="56">
        <f t="shared" si="221"/>
        <v>14.944999999999999</v>
      </c>
    </row>
    <row r="644" spans="1:36" x14ac:dyDescent="0.25">
      <c r="A644" s="50">
        <v>643</v>
      </c>
      <c r="B644" s="51">
        <v>38964</v>
      </c>
      <c r="C644" s="52" t="s">
        <v>3</v>
      </c>
      <c r="D644" s="50" t="s">
        <v>1223</v>
      </c>
      <c r="E644" s="50">
        <v>3.1</v>
      </c>
      <c r="F644" s="50">
        <v>0</v>
      </c>
      <c r="G644" s="50">
        <v>27</v>
      </c>
      <c r="H644" s="50">
        <v>27</v>
      </c>
      <c r="I644" s="53">
        <f t="shared" si="205"/>
        <v>1.90625E-2</v>
      </c>
      <c r="J644" s="54">
        <f t="shared" si="206"/>
        <v>6.1491935483870969E-3</v>
      </c>
      <c r="K644" s="50" t="s">
        <v>556</v>
      </c>
      <c r="L644" s="50" t="s">
        <v>258</v>
      </c>
      <c r="M644" s="55">
        <f t="shared" si="207"/>
        <v>6.7759562841530103</v>
      </c>
      <c r="N644" s="50">
        <v>179</v>
      </c>
      <c r="O644" s="50" t="s">
        <v>255</v>
      </c>
      <c r="R644" s="50" t="s">
        <v>259</v>
      </c>
      <c r="S644" s="151">
        <f t="shared" si="208"/>
        <v>0.16110887096774193</v>
      </c>
      <c r="T644" s="151">
        <f t="shared" si="209"/>
        <v>8.0554435483870965E-2</v>
      </c>
      <c r="V644" s="393">
        <f t="shared" si="222"/>
        <v>0</v>
      </c>
      <c r="W644" s="393">
        <f t="shared" si="223"/>
        <v>0</v>
      </c>
      <c r="X644" s="53">
        <f t="shared" si="210"/>
        <v>0.16110887096774193</v>
      </c>
      <c r="Y644" s="53">
        <f t="shared" si="211"/>
        <v>0.19749805096774195</v>
      </c>
      <c r="Z644" s="53">
        <f t="shared" si="212"/>
        <v>8.0554435483870965E-2</v>
      </c>
      <c r="AA644" s="53">
        <f t="shared" si="213"/>
        <v>9.8749025483870975E-2</v>
      </c>
      <c r="AB644" s="50">
        <f t="shared" si="214"/>
        <v>1040</v>
      </c>
      <c r="AC644" s="50">
        <f t="shared" si="215"/>
        <v>2006</v>
      </c>
      <c r="AD644" s="50">
        <f t="shared" si="216"/>
        <v>9</v>
      </c>
      <c r="AE644" s="56">
        <f t="shared" si="217"/>
        <v>200609</v>
      </c>
      <c r="AF644" s="56">
        <f t="shared" si="218"/>
        <v>36</v>
      </c>
      <c r="AG644" s="58">
        <f t="shared" si="204"/>
        <v>2</v>
      </c>
      <c r="AH644" s="56">
        <f t="shared" si="219"/>
        <v>4</v>
      </c>
      <c r="AI644" s="53">
        <f t="shared" si="220"/>
        <v>0.17930346096774194</v>
      </c>
      <c r="AJ644" s="56">
        <f t="shared" si="221"/>
        <v>13.236999999999998</v>
      </c>
    </row>
    <row r="645" spans="1:36" x14ac:dyDescent="0.25">
      <c r="A645" s="50">
        <v>644</v>
      </c>
      <c r="B645" s="51">
        <v>38965</v>
      </c>
      <c r="C645" s="52" t="s">
        <v>4</v>
      </c>
      <c r="D645" s="50" t="s">
        <v>1223</v>
      </c>
      <c r="E645" s="50">
        <v>1.75</v>
      </c>
      <c r="F645" s="50">
        <v>0</v>
      </c>
      <c r="G645" s="50">
        <v>20</v>
      </c>
      <c r="H645" s="50">
        <v>20</v>
      </c>
      <c r="I645" s="53">
        <f t="shared" si="205"/>
        <v>1.4120370370370368E-2</v>
      </c>
      <c r="J645" s="54">
        <f t="shared" si="206"/>
        <v>8.0687830687830673E-3</v>
      </c>
      <c r="K645" s="50" t="s">
        <v>555</v>
      </c>
      <c r="L645" s="50" t="s">
        <v>129</v>
      </c>
      <c r="M645" s="55">
        <f t="shared" si="207"/>
        <v>5.1639344262295133</v>
      </c>
      <c r="N645" s="50">
        <v>0</v>
      </c>
      <c r="S645" s="151">
        <f t="shared" si="208"/>
        <v>0.21140211640211637</v>
      </c>
      <c r="T645" s="151">
        <f t="shared" si="209"/>
        <v>0.10570105820105818</v>
      </c>
      <c r="V645" s="393">
        <f t="shared" si="222"/>
        <v>0</v>
      </c>
      <c r="W645" s="393">
        <f t="shared" si="223"/>
        <v>0</v>
      </c>
      <c r="X645" s="53">
        <f t="shared" si="210"/>
        <v>0.21140211640211637</v>
      </c>
      <c r="Y645" s="53">
        <f t="shared" si="211"/>
        <v>0.24779129640211636</v>
      </c>
      <c r="Z645" s="53">
        <f t="shared" si="212"/>
        <v>0.10570105820105818</v>
      </c>
      <c r="AA645" s="53">
        <f t="shared" si="213"/>
        <v>0.12389564820105818</v>
      </c>
      <c r="AB645" s="50">
        <f t="shared" si="214"/>
        <v>2850</v>
      </c>
      <c r="AC645" s="50">
        <f t="shared" si="215"/>
        <v>2006</v>
      </c>
      <c r="AD645" s="50">
        <f t="shared" si="216"/>
        <v>9</v>
      </c>
      <c r="AE645" s="56">
        <f t="shared" si="217"/>
        <v>200609</v>
      </c>
      <c r="AF645" s="56">
        <f t="shared" si="218"/>
        <v>36</v>
      </c>
      <c r="AG645" s="58">
        <f t="shared" si="204"/>
        <v>0</v>
      </c>
      <c r="AH645" s="56">
        <f t="shared" si="219"/>
        <v>5</v>
      </c>
      <c r="AI645" s="53">
        <f t="shared" si="220"/>
        <v>0.22959670640211638</v>
      </c>
      <c r="AJ645" s="56">
        <f t="shared" si="221"/>
        <v>7.4724999999999993</v>
      </c>
    </row>
    <row r="646" spans="1:36" x14ac:dyDescent="0.25">
      <c r="A646" s="50">
        <v>645</v>
      </c>
      <c r="B646" s="51">
        <v>38970</v>
      </c>
      <c r="C646" s="52" t="s">
        <v>0</v>
      </c>
      <c r="D646" s="50" t="s">
        <v>1223</v>
      </c>
      <c r="E646" s="50">
        <v>3.1</v>
      </c>
      <c r="F646" s="50">
        <v>0</v>
      </c>
      <c r="G646" s="50">
        <v>27</v>
      </c>
      <c r="H646" s="50">
        <v>27</v>
      </c>
      <c r="I646" s="53">
        <f t="shared" si="205"/>
        <v>1.90625E-2</v>
      </c>
      <c r="J646" s="54">
        <f t="shared" si="206"/>
        <v>6.1491935483870969E-3</v>
      </c>
      <c r="K646" s="50" t="s">
        <v>556</v>
      </c>
      <c r="L646" s="50" t="s">
        <v>260</v>
      </c>
      <c r="M646" s="55">
        <f t="shared" si="207"/>
        <v>6.7759562841530103</v>
      </c>
      <c r="N646" s="50">
        <v>176</v>
      </c>
      <c r="O646" s="50" t="s">
        <v>255</v>
      </c>
      <c r="R646" s="50" t="s">
        <v>261</v>
      </c>
      <c r="S646" s="151">
        <f t="shared" si="208"/>
        <v>0.16110887096774193</v>
      </c>
      <c r="T646" s="151">
        <f t="shared" si="209"/>
        <v>8.0554435483870965E-2</v>
      </c>
      <c r="V646" s="393">
        <f t="shared" si="222"/>
        <v>0</v>
      </c>
      <c r="W646" s="393">
        <f t="shared" si="223"/>
        <v>0</v>
      </c>
      <c r="X646" s="53">
        <f t="shared" si="210"/>
        <v>0.16110887096774193</v>
      </c>
      <c r="Y646" s="53">
        <f t="shared" si="211"/>
        <v>0.19749805096774195</v>
      </c>
      <c r="Z646" s="53">
        <f t="shared" si="212"/>
        <v>8.0554435483870965E-2</v>
      </c>
      <c r="AA646" s="53">
        <f t="shared" si="213"/>
        <v>9.8749025483870975E-2</v>
      </c>
      <c r="AB646" s="50">
        <f t="shared" si="214"/>
        <v>1040</v>
      </c>
      <c r="AC646" s="50">
        <f t="shared" si="215"/>
        <v>2006</v>
      </c>
      <c r="AD646" s="50">
        <f t="shared" si="216"/>
        <v>9</v>
      </c>
      <c r="AE646" s="56">
        <f t="shared" si="217"/>
        <v>200609</v>
      </c>
      <c r="AF646" s="56">
        <f t="shared" si="218"/>
        <v>37</v>
      </c>
      <c r="AG646" s="58">
        <f t="shared" si="204"/>
        <v>4</v>
      </c>
      <c r="AH646" s="56">
        <f t="shared" si="219"/>
        <v>10</v>
      </c>
      <c r="AI646" s="53">
        <f t="shared" si="220"/>
        <v>0.17930346096774194</v>
      </c>
      <c r="AJ646" s="56">
        <f t="shared" si="221"/>
        <v>13.236999999999998</v>
      </c>
    </row>
    <row r="647" spans="1:36" x14ac:dyDescent="0.25">
      <c r="A647" s="50">
        <v>646</v>
      </c>
      <c r="B647" s="51">
        <v>38971</v>
      </c>
      <c r="C647" s="52" t="s">
        <v>3</v>
      </c>
      <c r="D647" s="50" t="s">
        <v>1223</v>
      </c>
      <c r="E647" s="50">
        <v>3</v>
      </c>
      <c r="F647" s="50">
        <v>0</v>
      </c>
      <c r="G647" s="50">
        <v>30</v>
      </c>
      <c r="H647" s="50">
        <v>30</v>
      </c>
      <c r="I647" s="53">
        <f t="shared" si="205"/>
        <v>2.1180555555555553E-2</v>
      </c>
      <c r="J647" s="54">
        <f t="shared" si="206"/>
        <v>7.0601851851851841E-3</v>
      </c>
      <c r="K647" s="50" t="s">
        <v>555</v>
      </c>
      <c r="L647" s="50" t="s">
        <v>334</v>
      </c>
      <c r="M647" s="55">
        <f t="shared" si="207"/>
        <v>5.9016393442623007</v>
      </c>
      <c r="N647" s="50">
        <v>0</v>
      </c>
      <c r="O647" s="50" t="s">
        <v>255</v>
      </c>
      <c r="R647" s="50" t="s">
        <v>262</v>
      </c>
      <c r="S647" s="151">
        <f t="shared" si="208"/>
        <v>0.18497685185185181</v>
      </c>
      <c r="T647" s="151">
        <f t="shared" si="209"/>
        <v>9.2488425925925905E-2</v>
      </c>
      <c r="V647" s="393">
        <f t="shared" si="222"/>
        <v>0</v>
      </c>
      <c r="W647" s="393">
        <f t="shared" si="223"/>
        <v>0</v>
      </c>
      <c r="X647" s="53">
        <f t="shared" si="210"/>
        <v>0.18497685185185181</v>
      </c>
      <c r="Y647" s="53">
        <f t="shared" si="211"/>
        <v>0.2213660318518518</v>
      </c>
      <c r="Z647" s="53">
        <f t="shared" si="212"/>
        <v>9.2488425925925905E-2</v>
      </c>
      <c r="AA647" s="53">
        <f t="shared" si="213"/>
        <v>0.1106830159259259</v>
      </c>
      <c r="AB647" s="50">
        <f t="shared" si="214"/>
        <v>1850</v>
      </c>
      <c r="AC647" s="50">
        <f t="shared" si="215"/>
        <v>2006</v>
      </c>
      <c r="AD647" s="50">
        <f t="shared" si="216"/>
        <v>9</v>
      </c>
      <c r="AE647" s="56">
        <f t="shared" si="217"/>
        <v>200609</v>
      </c>
      <c r="AF647" s="56">
        <f t="shared" si="218"/>
        <v>37</v>
      </c>
      <c r="AG647" s="58">
        <f t="shared" si="204"/>
        <v>0</v>
      </c>
      <c r="AH647" s="56">
        <f t="shared" si="219"/>
        <v>11</v>
      </c>
      <c r="AI647" s="53">
        <f t="shared" si="220"/>
        <v>0.20317144185185182</v>
      </c>
      <c r="AJ647" s="56">
        <f t="shared" si="221"/>
        <v>12.809999999999999</v>
      </c>
    </row>
    <row r="648" spans="1:36" x14ac:dyDescent="0.25">
      <c r="A648" s="50">
        <v>647</v>
      </c>
      <c r="B648" s="51">
        <v>38974</v>
      </c>
      <c r="C648" s="52" t="s">
        <v>1</v>
      </c>
      <c r="D648" s="50" t="s">
        <v>1223</v>
      </c>
      <c r="E648" s="50">
        <v>2.9</v>
      </c>
      <c r="F648" s="50">
        <v>0</v>
      </c>
      <c r="G648" s="50">
        <v>28</v>
      </c>
      <c r="H648" s="50">
        <v>28</v>
      </c>
      <c r="I648" s="53">
        <f t="shared" si="205"/>
        <v>1.9768518518518515E-2</v>
      </c>
      <c r="J648" s="54">
        <f t="shared" si="206"/>
        <v>6.816730523627074E-3</v>
      </c>
      <c r="K648" s="50" t="s">
        <v>555</v>
      </c>
      <c r="L648" s="50" t="s">
        <v>102</v>
      </c>
      <c r="M648" s="55">
        <f t="shared" si="207"/>
        <v>6.1124121779859548</v>
      </c>
      <c r="N648" s="50">
        <v>154</v>
      </c>
      <c r="O648" s="50" t="s">
        <v>251</v>
      </c>
      <c r="S648" s="151">
        <f t="shared" si="208"/>
        <v>0.17859833971902933</v>
      </c>
      <c r="T648" s="151">
        <f t="shared" si="209"/>
        <v>8.9299169859514665E-2</v>
      </c>
      <c r="V648" s="393">
        <f t="shared" si="222"/>
        <v>0</v>
      </c>
      <c r="W648" s="393">
        <f t="shared" si="223"/>
        <v>0</v>
      </c>
      <c r="X648" s="53">
        <f t="shared" si="210"/>
        <v>0.17859833971902933</v>
      </c>
      <c r="Y648" s="53">
        <f t="shared" si="211"/>
        <v>0.21498751971902935</v>
      </c>
      <c r="Z648" s="53">
        <f t="shared" si="212"/>
        <v>8.9299169859514665E-2</v>
      </c>
      <c r="AA648" s="53">
        <f t="shared" si="213"/>
        <v>0.10749375985951468</v>
      </c>
      <c r="AB648" s="50">
        <f t="shared" si="214"/>
        <v>1536</v>
      </c>
      <c r="AC648" s="50">
        <f t="shared" si="215"/>
        <v>2006</v>
      </c>
      <c r="AD648" s="50">
        <f t="shared" si="216"/>
        <v>9</v>
      </c>
      <c r="AE648" s="56">
        <f t="shared" si="217"/>
        <v>200609</v>
      </c>
      <c r="AF648" s="56">
        <f t="shared" si="218"/>
        <v>37</v>
      </c>
      <c r="AG648" s="58">
        <f t="shared" si="204"/>
        <v>2</v>
      </c>
      <c r="AH648" s="56">
        <f t="shared" si="219"/>
        <v>14</v>
      </c>
      <c r="AI648" s="53">
        <f t="shared" si="220"/>
        <v>0.19679292971902934</v>
      </c>
      <c r="AJ648" s="56">
        <f t="shared" si="221"/>
        <v>12.382999999999999</v>
      </c>
    </row>
    <row r="649" spans="1:36" x14ac:dyDescent="0.25">
      <c r="A649" s="50">
        <v>648</v>
      </c>
      <c r="B649" s="51">
        <v>38978</v>
      </c>
      <c r="C649" s="52" t="s">
        <v>3</v>
      </c>
      <c r="D649" s="50" t="s">
        <v>1223</v>
      </c>
      <c r="E649" s="50">
        <v>3.5</v>
      </c>
      <c r="F649" s="50">
        <v>0</v>
      </c>
      <c r="G649" s="50">
        <v>41</v>
      </c>
      <c r="H649" s="50">
        <v>41</v>
      </c>
      <c r="I649" s="53">
        <f t="shared" si="205"/>
        <v>2.8946759259259255E-2</v>
      </c>
      <c r="J649" s="54">
        <f t="shared" si="206"/>
        <v>8.2705026455026451E-3</v>
      </c>
      <c r="K649" s="50" t="s">
        <v>555</v>
      </c>
      <c r="L649" s="50" t="s">
        <v>130</v>
      </c>
      <c r="M649" s="55">
        <f t="shared" si="207"/>
        <v>5.0379848060775734</v>
      </c>
      <c r="N649" s="50">
        <v>147</v>
      </c>
      <c r="O649" s="50" t="s">
        <v>184</v>
      </c>
      <c r="R649" s="50" t="s">
        <v>263</v>
      </c>
      <c r="S649" s="151">
        <f t="shared" si="208"/>
        <v>0.2166871693121693</v>
      </c>
      <c r="T649" s="151">
        <f t="shared" si="209"/>
        <v>0.10834358465608465</v>
      </c>
      <c r="V649" s="393">
        <f t="shared" si="222"/>
        <v>0</v>
      </c>
      <c r="W649" s="393">
        <f t="shared" si="223"/>
        <v>0</v>
      </c>
      <c r="X649" s="53">
        <f t="shared" si="210"/>
        <v>0.2166871693121693</v>
      </c>
      <c r="Y649" s="53">
        <f t="shared" si="211"/>
        <v>0.25307634931216932</v>
      </c>
      <c r="Z649" s="53">
        <f t="shared" si="212"/>
        <v>0.10834358465608465</v>
      </c>
      <c r="AA649" s="53">
        <f t="shared" si="213"/>
        <v>0.12653817465608466</v>
      </c>
      <c r="AB649" s="50">
        <f t="shared" si="214"/>
        <v>2976</v>
      </c>
      <c r="AC649" s="50">
        <f t="shared" si="215"/>
        <v>2006</v>
      </c>
      <c r="AD649" s="50">
        <f t="shared" si="216"/>
        <v>9</v>
      </c>
      <c r="AE649" s="56">
        <f t="shared" si="217"/>
        <v>200609</v>
      </c>
      <c r="AF649" s="56">
        <f t="shared" si="218"/>
        <v>38</v>
      </c>
      <c r="AG649" s="58">
        <f t="shared" si="204"/>
        <v>3</v>
      </c>
      <c r="AH649" s="56">
        <f t="shared" si="219"/>
        <v>18</v>
      </c>
      <c r="AI649" s="53">
        <f t="shared" si="220"/>
        <v>0.23488175931216931</v>
      </c>
      <c r="AJ649" s="56">
        <f t="shared" si="221"/>
        <v>14.944999999999999</v>
      </c>
    </row>
    <row r="650" spans="1:36" x14ac:dyDescent="0.25">
      <c r="A650" s="50">
        <v>649</v>
      </c>
      <c r="B650" s="51">
        <v>38979</v>
      </c>
      <c r="C650" s="52" t="s">
        <v>4</v>
      </c>
      <c r="D650" s="50" t="s">
        <v>1223</v>
      </c>
      <c r="E650" s="50">
        <v>2.9</v>
      </c>
      <c r="F650" s="50">
        <v>0</v>
      </c>
      <c r="G650" s="50">
        <v>24</v>
      </c>
      <c r="H650" s="50">
        <v>24</v>
      </c>
      <c r="I650" s="53">
        <f t="shared" si="205"/>
        <v>1.6944444444444443E-2</v>
      </c>
      <c r="J650" s="54">
        <f t="shared" si="206"/>
        <v>5.8429118773946354E-3</v>
      </c>
      <c r="K650" s="50" t="s">
        <v>554</v>
      </c>
      <c r="L650" s="50" t="s">
        <v>102</v>
      </c>
      <c r="M650" s="55">
        <f t="shared" si="207"/>
        <v>7.1311475409836129</v>
      </c>
      <c r="N650" s="50">
        <v>0</v>
      </c>
      <c r="O650" s="50" t="s">
        <v>184</v>
      </c>
      <c r="S650" s="151">
        <f t="shared" si="208"/>
        <v>0.15308429118773945</v>
      </c>
      <c r="T650" s="151">
        <f t="shared" si="209"/>
        <v>7.6542145593869723E-2</v>
      </c>
      <c r="V650" s="393">
        <f t="shared" si="222"/>
        <v>0</v>
      </c>
      <c r="W650" s="393">
        <f t="shared" si="223"/>
        <v>0</v>
      </c>
      <c r="X650" s="53">
        <f t="shared" si="210"/>
        <v>0.15308429118773945</v>
      </c>
      <c r="Y650" s="53">
        <f t="shared" si="211"/>
        <v>0.18947347118773944</v>
      </c>
      <c r="Z650" s="53">
        <f t="shared" si="212"/>
        <v>7.6542145593869723E-2</v>
      </c>
      <c r="AA650" s="53">
        <f t="shared" si="213"/>
        <v>9.473673559386972E-2</v>
      </c>
      <c r="AB650" s="50">
        <f t="shared" si="214"/>
        <v>988</v>
      </c>
      <c r="AC650" s="50">
        <f t="shared" si="215"/>
        <v>2006</v>
      </c>
      <c r="AD650" s="50">
        <f t="shared" si="216"/>
        <v>9</v>
      </c>
      <c r="AE650" s="56">
        <f t="shared" si="217"/>
        <v>200609</v>
      </c>
      <c r="AF650" s="56">
        <f t="shared" si="218"/>
        <v>38</v>
      </c>
      <c r="AG650" s="58">
        <f t="shared" si="204"/>
        <v>0</v>
      </c>
      <c r="AH650" s="56">
        <f t="shared" si="219"/>
        <v>19</v>
      </c>
      <c r="AI650" s="53">
        <f t="shared" si="220"/>
        <v>0.17127888118773943</v>
      </c>
      <c r="AJ650" s="56">
        <f t="shared" si="221"/>
        <v>12.382999999999999</v>
      </c>
    </row>
    <row r="651" spans="1:36" x14ac:dyDescent="0.25">
      <c r="A651" s="50">
        <v>650</v>
      </c>
      <c r="B651" s="51">
        <v>38981</v>
      </c>
      <c r="C651" s="52" t="s">
        <v>1</v>
      </c>
      <c r="D651" s="50" t="s">
        <v>1223</v>
      </c>
      <c r="E651" s="50">
        <v>1.65</v>
      </c>
      <c r="F651" s="50">
        <v>0</v>
      </c>
      <c r="G651" s="50">
        <v>18</v>
      </c>
      <c r="H651" s="50">
        <v>18</v>
      </c>
      <c r="I651" s="53">
        <f t="shared" si="205"/>
        <v>1.2708333333333334E-2</v>
      </c>
      <c r="J651" s="54">
        <f t="shared" si="206"/>
        <v>7.702020202020203E-3</v>
      </c>
      <c r="K651" s="50" t="s">
        <v>555</v>
      </c>
      <c r="L651" s="50" t="s">
        <v>17</v>
      </c>
      <c r="M651" s="55">
        <f t="shared" si="207"/>
        <v>5.4098360655737743</v>
      </c>
      <c r="N651" s="50">
        <v>0</v>
      </c>
      <c r="R651" s="50" t="s">
        <v>264</v>
      </c>
      <c r="S651" s="151">
        <f t="shared" si="208"/>
        <v>0.2017929292929293</v>
      </c>
      <c r="T651" s="151">
        <f t="shared" si="209"/>
        <v>0.10089646464646465</v>
      </c>
      <c r="V651" s="393">
        <f t="shared" si="222"/>
        <v>0</v>
      </c>
      <c r="W651" s="393">
        <f t="shared" si="223"/>
        <v>0</v>
      </c>
      <c r="X651" s="53">
        <f t="shared" si="210"/>
        <v>0.2017929292929293</v>
      </c>
      <c r="Y651" s="53">
        <f t="shared" si="211"/>
        <v>0.23818210929292932</v>
      </c>
      <c r="Z651" s="53">
        <f t="shared" si="212"/>
        <v>0.10089646464646465</v>
      </c>
      <c r="AA651" s="53">
        <f t="shared" si="213"/>
        <v>0.11909105464646466</v>
      </c>
      <c r="AB651" s="50">
        <f t="shared" si="214"/>
        <v>2565</v>
      </c>
      <c r="AC651" s="50">
        <f t="shared" si="215"/>
        <v>2006</v>
      </c>
      <c r="AD651" s="50">
        <f t="shared" si="216"/>
        <v>9</v>
      </c>
      <c r="AE651" s="56">
        <f t="shared" si="217"/>
        <v>200609</v>
      </c>
      <c r="AF651" s="56">
        <f t="shared" si="218"/>
        <v>38</v>
      </c>
      <c r="AG651" s="58">
        <f t="shared" si="204"/>
        <v>1</v>
      </c>
      <c r="AH651" s="56">
        <f t="shared" si="219"/>
        <v>21</v>
      </c>
      <c r="AI651" s="53">
        <f t="shared" si="220"/>
        <v>0.21998751929292931</v>
      </c>
      <c r="AJ651" s="56">
        <f t="shared" si="221"/>
        <v>7.0454999999999988</v>
      </c>
    </row>
    <row r="652" spans="1:36" x14ac:dyDescent="0.25">
      <c r="A652" s="50">
        <v>651</v>
      </c>
      <c r="B652" s="51">
        <v>38982</v>
      </c>
      <c r="C652" s="52" t="s">
        <v>2</v>
      </c>
      <c r="D652" s="50" t="s">
        <v>1223</v>
      </c>
      <c r="E652" s="50">
        <v>2.9</v>
      </c>
      <c r="F652" s="50">
        <v>0</v>
      </c>
      <c r="G652" s="50">
        <v>26</v>
      </c>
      <c r="H652" s="50">
        <v>26</v>
      </c>
      <c r="I652" s="53">
        <f t="shared" si="205"/>
        <v>1.8356481481481481E-2</v>
      </c>
      <c r="J652" s="54">
        <f t="shared" si="206"/>
        <v>6.3298212005108555E-3</v>
      </c>
      <c r="K652" s="50" t="s">
        <v>555</v>
      </c>
      <c r="L652" s="50" t="s">
        <v>102</v>
      </c>
      <c r="M652" s="55">
        <f t="shared" si="207"/>
        <v>6.5825977301387191</v>
      </c>
      <c r="N652" s="50">
        <v>0</v>
      </c>
      <c r="O652" s="50" t="s">
        <v>198</v>
      </c>
      <c r="R652" s="50" t="s">
        <v>265</v>
      </c>
      <c r="S652" s="151">
        <f t="shared" si="208"/>
        <v>0.1658413154533844</v>
      </c>
      <c r="T652" s="151">
        <f t="shared" si="209"/>
        <v>8.2920657726692201E-2</v>
      </c>
      <c r="V652" s="393">
        <f t="shared" si="222"/>
        <v>0</v>
      </c>
      <c r="W652" s="393">
        <f t="shared" si="223"/>
        <v>0</v>
      </c>
      <c r="X652" s="53">
        <f t="shared" si="210"/>
        <v>0.1658413154533844</v>
      </c>
      <c r="Y652" s="53">
        <f t="shared" si="211"/>
        <v>0.20223049545338442</v>
      </c>
      <c r="Z652" s="53">
        <f t="shared" si="212"/>
        <v>8.2920657726692201E-2</v>
      </c>
      <c r="AA652" s="53">
        <f t="shared" si="213"/>
        <v>0.10111524772669221</v>
      </c>
      <c r="AB652" s="50">
        <f t="shared" si="214"/>
        <v>1101</v>
      </c>
      <c r="AC652" s="50">
        <f t="shared" si="215"/>
        <v>2006</v>
      </c>
      <c r="AD652" s="50">
        <f t="shared" si="216"/>
        <v>9</v>
      </c>
      <c r="AE652" s="56">
        <f t="shared" si="217"/>
        <v>200609</v>
      </c>
      <c r="AF652" s="56">
        <f t="shared" si="218"/>
        <v>38</v>
      </c>
      <c r="AG652" s="58">
        <f t="shared" si="204"/>
        <v>0</v>
      </c>
      <c r="AH652" s="56">
        <f t="shared" si="219"/>
        <v>22</v>
      </c>
      <c r="AI652" s="53">
        <f t="shared" si="220"/>
        <v>0.18403590545338441</v>
      </c>
      <c r="AJ652" s="56">
        <f t="shared" si="221"/>
        <v>12.382999999999999</v>
      </c>
    </row>
    <row r="653" spans="1:36" x14ac:dyDescent="0.25">
      <c r="A653" s="50">
        <v>652</v>
      </c>
      <c r="B653" s="51">
        <v>38985</v>
      </c>
      <c r="C653" s="52" t="s">
        <v>3</v>
      </c>
      <c r="D653" s="50" t="s">
        <v>1223</v>
      </c>
      <c r="E653" s="50">
        <v>2.9</v>
      </c>
      <c r="F653" s="50">
        <v>0</v>
      </c>
      <c r="G653" s="50">
        <v>27</v>
      </c>
      <c r="H653" s="50">
        <v>27</v>
      </c>
      <c r="I653" s="53">
        <f t="shared" si="205"/>
        <v>1.90625E-2</v>
      </c>
      <c r="J653" s="54">
        <f t="shared" si="206"/>
        <v>6.5732758620689656E-3</v>
      </c>
      <c r="K653" s="50" t="s">
        <v>555</v>
      </c>
      <c r="L653" s="50" t="s">
        <v>102</v>
      </c>
      <c r="M653" s="55">
        <f t="shared" si="207"/>
        <v>6.3387978142076546</v>
      </c>
      <c r="N653" s="50">
        <v>0</v>
      </c>
      <c r="O653" s="50" t="s">
        <v>198</v>
      </c>
      <c r="S653" s="151">
        <f t="shared" si="208"/>
        <v>0.17221982758620691</v>
      </c>
      <c r="T653" s="151">
        <f t="shared" si="209"/>
        <v>8.6109913793103454E-2</v>
      </c>
      <c r="V653" s="393">
        <f t="shared" si="222"/>
        <v>0</v>
      </c>
      <c r="W653" s="393">
        <f t="shared" si="223"/>
        <v>0</v>
      </c>
      <c r="X653" s="53">
        <f t="shared" si="210"/>
        <v>0.17221982758620691</v>
      </c>
      <c r="Y653" s="53">
        <f t="shared" si="211"/>
        <v>0.20860900758620687</v>
      </c>
      <c r="Z653" s="53">
        <f t="shared" si="212"/>
        <v>8.6109913793103454E-2</v>
      </c>
      <c r="AA653" s="53">
        <f t="shared" si="213"/>
        <v>0.10430450379310344</v>
      </c>
      <c r="AB653" s="50">
        <f t="shared" si="214"/>
        <v>1267</v>
      </c>
      <c r="AC653" s="50">
        <f t="shared" si="215"/>
        <v>2006</v>
      </c>
      <c r="AD653" s="50">
        <f t="shared" si="216"/>
        <v>9</v>
      </c>
      <c r="AE653" s="56">
        <f t="shared" si="217"/>
        <v>200609</v>
      </c>
      <c r="AF653" s="56">
        <f t="shared" si="218"/>
        <v>39</v>
      </c>
      <c r="AG653" s="58">
        <f t="shared" si="204"/>
        <v>2</v>
      </c>
      <c r="AH653" s="56">
        <f t="shared" si="219"/>
        <v>25</v>
      </c>
      <c r="AI653" s="53">
        <f t="shared" si="220"/>
        <v>0.19041441758620689</v>
      </c>
      <c r="AJ653" s="56">
        <f t="shared" si="221"/>
        <v>12.382999999999999</v>
      </c>
    </row>
    <row r="654" spans="1:36" x14ac:dyDescent="0.25">
      <c r="A654" s="50">
        <v>653</v>
      </c>
      <c r="B654" s="51">
        <v>38986</v>
      </c>
      <c r="C654" s="52" t="s">
        <v>4</v>
      </c>
      <c r="D654" s="50" t="s">
        <v>1223</v>
      </c>
      <c r="E654" s="50">
        <v>3</v>
      </c>
      <c r="F654" s="50">
        <v>0</v>
      </c>
      <c r="G654" s="50">
        <v>31</v>
      </c>
      <c r="H654" s="50">
        <v>31</v>
      </c>
      <c r="I654" s="53">
        <f t="shared" si="205"/>
        <v>2.1886574074074072E-2</v>
      </c>
      <c r="J654" s="54">
        <f t="shared" si="206"/>
        <v>7.2955246913580241E-3</v>
      </c>
      <c r="K654" s="50" t="s">
        <v>555</v>
      </c>
      <c r="L654" s="50" t="s">
        <v>334</v>
      </c>
      <c r="M654" s="55">
        <f t="shared" si="207"/>
        <v>5.7112638815441619</v>
      </c>
      <c r="N654" s="50">
        <v>150</v>
      </c>
      <c r="O654" s="50" t="s">
        <v>198</v>
      </c>
      <c r="R654" s="50" t="s">
        <v>266</v>
      </c>
      <c r="S654" s="151">
        <f t="shared" si="208"/>
        <v>0.19114274691358021</v>
      </c>
      <c r="T654" s="151">
        <f t="shared" si="209"/>
        <v>9.5571373456790107E-2</v>
      </c>
      <c r="V654" s="393">
        <f t="shared" si="222"/>
        <v>0</v>
      </c>
      <c r="W654" s="393">
        <f t="shared" si="223"/>
        <v>0</v>
      </c>
      <c r="X654" s="53">
        <f t="shared" si="210"/>
        <v>0.19114274691358021</v>
      </c>
      <c r="Y654" s="53">
        <f t="shared" si="211"/>
        <v>0.22753192691358023</v>
      </c>
      <c r="Z654" s="53">
        <f t="shared" si="212"/>
        <v>9.5571373456790107E-2</v>
      </c>
      <c r="AA654" s="53">
        <f t="shared" si="213"/>
        <v>0.11376596345679012</v>
      </c>
      <c r="AB654" s="50">
        <f t="shared" si="214"/>
        <v>2159</v>
      </c>
      <c r="AC654" s="50">
        <f t="shared" si="215"/>
        <v>2006</v>
      </c>
      <c r="AD654" s="50">
        <f t="shared" si="216"/>
        <v>9</v>
      </c>
      <c r="AE654" s="56">
        <f t="shared" si="217"/>
        <v>200609</v>
      </c>
      <c r="AF654" s="56">
        <f t="shared" si="218"/>
        <v>39</v>
      </c>
      <c r="AG654" s="58">
        <f t="shared" si="204"/>
        <v>0</v>
      </c>
      <c r="AH654" s="56">
        <f t="shared" si="219"/>
        <v>26</v>
      </c>
      <c r="AI654" s="53">
        <f t="shared" si="220"/>
        <v>0.20933733691358022</v>
      </c>
      <c r="AJ654" s="56">
        <f t="shared" si="221"/>
        <v>12.809999999999999</v>
      </c>
    </row>
    <row r="655" spans="1:36" x14ac:dyDescent="0.25">
      <c r="A655" s="50">
        <v>654</v>
      </c>
      <c r="B655" s="51">
        <v>38988</v>
      </c>
      <c r="C655" s="52" t="s">
        <v>1</v>
      </c>
      <c r="D655" s="50" t="s">
        <v>1223</v>
      </c>
      <c r="E655" s="50">
        <v>3.1</v>
      </c>
      <c r="F655" s="50">
        <v>0</v>
      </c>
      <c r="G655" s="50">
        <v>31</v>
      </c>
      <c r="H655" s="50">
        <v>31</v>
      </c>
      <c r="I655" s="53">
        <f t="shared" si="205"/>
        <v>2.1886574074074072E-2</v>
      </c>
      <c r="J655" s="54">
        <f t="shared" si="206"/>
        <v>7.0601851851851841E-3</v>
      </c>
      <c r="K655" s="50" t="s">
        <v>555</v>
      </c>
      <c r="L655" s="50" t="s">
        <v>126</v>
      </c>
      <c r="M655" s="55">
        <f t="shared" si="207"/>
        <v>5.9016393442623007</v>
      </c>
      <c r="N655" s="50">
        <v>150</v>
      </c>
      <c r="O655" s="50" t="s">
        <v>184</v>
      </c>
      <c r="R655" s="50" t="s">
        <v>267</v>
      </c>
      <c r="S655" s="151">
        <f t="shared" si="208"/>
        <v>0.18497685185185181</v>
      </c>
      <c r="T655" s="151">
        <f t="shared" si="209"/>
        <v>9.2488425925925905E-2</v>
      </c>
      <c r="V655" s="393">
        <f t="shared" si="222"/>
        <v>0</v>
      </c>
      <c r="W655" s="393">
        <f t="shared" si="223"/>
        <v>0</v>
      </c>
      <c r="X655" s="53">
        <f t="shared" si="210"/>
        <v>0.18497685185185181</v>
      </c>
      <c r="Y655" s="53">
        <f t="shared" si="211"/>
        <v>0.2213660318518518</v>
      </c>
      <c r="Z655" s="53">
        <f t="shared" si="212"/>
        <v>9.2488425925925905E-2</v>
      </c>
      <c r="AA655" s="53">
        <f t="shared" si="213"/>
        <v>0.1106830159259259</v>
      </c>
      <c r="AB655" s="50">
        <f t="shared" si="214"/>
        <v>1850</v>
      </c>
      <c r="AC655" s="50">
        <f t="shared" si="215"/>
        <v>2006</v>
      </c>
      <c r="AD655" s="50">
        <f t="shared" si="216"/>
        <v>9</v>
      </c>
      <c r="AE655" s="56">
        <f t="shared" si="217"/>
        <v>200609</v>
      </c>
      <c r="AF655" s="56">
        <f t="shared" si="218"/>
        <v>39</v>
      </c>
      <c r="AG655" s="58">
        <f t="shared" si="204"/>
        <v>1</v>
      </c>
      <c r="AH655" s="56">
        <f t="shared" si="219"/>
        <v>28</v>
      </c>
      <c r="AI655" s="53">
        <f t="shared" si="220"/>
        <v>0.20317144185185182</v>
      </c>
      <c r="AJ655" s="56">
        <f t="shared" si="221"/>
        <v>13.236999999999998</v>
      </c>
    </row>
    <row r="656" spans="1:36" x14ac:dyDescent="0.25">
      <c r="A656" s="50">
        <v>655</v>
      </c>
      <c r="B656" s="51">
        <v>38990</v>
      </c>
      <c r="C656" s="52" t="s">
        <v>5</v>
      </c>
      <c r="D656" s="50" t="s">
        <v>1223</v>
      </c>
      <c r="E656" s="50">
        <v>3.1</v>
      </c>
      <c r="F656" s="50">
        <v>0</v>
      </c>
      <c r="G656" s="50">
        <v>27</v>
      </c>
      <c r="H656" s="50">
        <v>27</v>
      </c>
      <c r="I656" s="53">
        <f t="shared" si="205"/>
        <v>1.90625E-2</v>
      </c>
      <c r="J656" s="54">
        <f t="shared" si="206"/>
        <v>6.1491935483870969E-3</v>
      </c>
      <c r="K656" s="50" t="s">
        <v>556</v>
      </c>
      <c r="L656" s="50" t="s">
        <v>268</v>
      </c>
      <c r="M656" s="55">
        <f t="shared" si="207"/>
        <v>6.7759562841530103</v>
      </c>
      <c r="N656" s="50">
        <v>0</v>
      </c>
      <c r="O656" s="50" t="s">
        <v>255</v>
      </c>
      <c r="S656" s="151">
        <f t="shared" si="208"/>
        <v>0.16110887096774193</v>
      </c>
      <c r="T656" s="151">
        <f t="shared" si="209"/>
        <v>8.0554435483870965E-2</v>
      </c>
      <c r="V656" s="393">
        <f t="shared" si="222"/>
        <v>0</v>
      </c>
      <c r="W656" s="393">
        <f t="shared" si="223"/>
        <v>0</v>
      </c>
      <c r="X656" s="53">
        <f t="shared" si="210"/>
        <v>0.16110887096774193</v>
      </c>
      <c r="Y656" s="53">
        <f t="shared" si="211"/>
        <v>0.19749805096774195</v>
      </c>
      <c r="Z656" s="53">
        <f t="shared" si="212"/>
        <v>8.0554435483870965E-2</v>
      </c>
      <c r="AA656" s="53">
        <f t="shared" si="213"/>
        <v>9.8749025483870975E-2</v>
      </c>
      <c r="AB656" s="50">
        <f t="shared" si="214"/>
        <v>1040</v>
      </c>
      <c r="AC656" s="50">
        <f t="shared" si="215"/>
        <v>2006</v>
      </c>
      <c r="AD656" s="50">
        <f t="shared" si="216"/>
        <v>9</v>
      </c>
      <c r="AE656" s="56">
        <f t="shared" si="217"/>
        <v>200609</v>
      </c>
      <c r="AF656" s="56">
        <f t="shared" si="218"/>
        <v>39</v>
      </c>
      <c r="AG656" s="58">
        <f t="shared" si="204"/>
        <v>1</v>
      </c>
      <c r="AH656" s="56">
        <f t="shared" si="219"/>
        <v>30</v>
      </c>
      <c r="AI656" s="53">
        <f t="shared" si="220"/>
        <v>0.17930346096774194</v>
      </c>
      <c r="AJ656" s="56">
        <f t="shared" si="221"/>
        <v>13.236999999999998</v>
      </c>
    </row>
    <row r="657" spans="1:36" x14ac:dyDescent="0.25">
      <c r="A657" s="50">
        <v>656</v>
      </c>
      <c r="B657" s="51">
        <v>39000</v>
      </c>
      <c r="C657" s="52" t="s">
        <v>4</v>
      </c>
      <c r="D657" s="50" t="s">
        <v>1223</v>
      </c>
      <c r="E657" s="50">
        <v>2.9</v>
      </c>
      <c r="F657" s="50">
        <v>0</v>
      </c>
      <c r="G657" s="50">
        <v>27</v>
      </c>
      <c r="H657" s="50">
        <v>27</v>
      </c>
      <c r="I657" s="53">
        <f t="shared" si="205"/>
        <v>1.90625E-2</v>
      </c>
      <c r="J657" s="54">
        <f t="shared" si="206"/>
        <v>6.5732758620689656E-3</v>
      </c>
      <c r="K657" s="50" t="s">
        <v>555</v>
      </c>
      <c r="L657" s="50" t="s">
        <v>102</v>
      </c>
      <c r="M657" s="55">
        <f t="shared" si="207"/>
        <v>6.3387978142076546</v>
      </c>
      <c r="N657" s="50">
        <v>0</v>
      </c>
      <c r="S657" s="151">
        <f t="shared" si="208"/>
        <v>0.17221982758620691</v>
      </c>
      <c r="T657" s="151">
        <f t="shared" si="209"/>
        <v>8.6109913793103454E-2</v>
      </c>
      <c r="V657" s="393">
        <f t="shared" si="222"/>
        <v>0</v>
      </c>
      <c r="W657" s="393">
        <f t="shared" si="223"/>
        <v>0</v>
      </c>
      <c r="X657" s="53">
        <f t="shared" si="210"/>
        <v>0.17221982758620691</v>
      </c>
      <c r="Y657" s="53">
        <f t="shared" si="211"/>
        <v>0.20860900758620687</v>
      </c>
      <c r="Z657" s="53">
        <f t="shared" si="212"/>
        <v>8.6109913793103454E-2</v>
      </c>
      <c r="AA657" s="53">
        <f t="shared" si="213"/>
        <v>0.10430450379310344</v>
      </c>
      <c r="AB657" s="50">
        <f t="shared" si="214"/>
        <v>1267</v>
      </c>
      <c r="AC657" s="50">
        <f t="shared" si="215"/>
        <v>2006</v>
      </c>
      <c r="AD657" s="50">
        <f t="shared" si="216"/>
        <v>10</v>
      </c>
      <c r="AE657" s="56">
        <f t="shared" si="217"/>
        <v>200610</v>
      </c>
      <c r="AF657" s="56">
        <f t="shared" si="218"/>
        <v>41</v>
      </c>
      <c r="AG657" s="58">
        <f t="shared" si="204"/>
        <v>9</v>
      </c>
      <c r="AH657" s="56">
        <f t="shared" si="219"/>
        <v>10</v>
      </c>
      <c r="AI657" s="53">
        <f t="shared" si="220"/>
        <v>0.19041441758620689</v>
      </c>
      <c r="AJ657" s="56">
        <f t="shared" si="221"/>
        <v>12.382999999999999</v>
      </c>
    </row>
    <row r="658" spans="1:36" x14ac:dyDescent="0.25">
      <c r="A658" s="50">
        <v>657</v>
      </c>
      <c r="B658" s="51">
        <v>39001</v>
      </c>
      <c r="C658" s="52" t="s">
        <v>6</v>
      </c>
      <c r="D658" s="50" t="s">
        <v>1223</v>
      </c>
      <c r="E658" s="50">
        <v>3.2</v>
      </c>
      <c r="F658" s="50">
        <v>0</v>
      </c>
      <c r="G658" s="50">
        <v>33</v>
      </c>
      <c r="H658" s="50">
        <v>33</v>
      </c>
      <c r="I658" s="53">
        <f t="shared" si="205"/>
        <v>2.3298611111111107E-2</v>
      </c>
      <c r="J658" s="54">
        <f t="shared" si="206"/>
        <v>7.2808159722222206E-3</v>
      </c>
      <c r="K658" s="50" t="s">
        <v>555</v>
      </c>
      <c r="L658" s="50" t="s">
        <v>269</v>
      </c>
      <c r="M658" s="55">
        <f t="shared" si="207"/>
        <v>5.7228017883755644</v>
      </c>
      <c r="N658" s="50">
        <v>0</v>
      </c>
      <c r="S658" s="151">
        <f t="shared" si="208"/>
        <v>0.19075737847222218</v>
      </c>
      <c r="T658" s="151">
        <f t="shared" si="209"/>
        <v>9.5378689236111092E-2</v>
      </c>
      <c r="V658" s="393">
        <f t="shared" si="222"/>
        <v>0</v>
      </c>
      <c r="W658" s="393">
        <f t="shared" si="223"/>
        <v>0</v>
      </c>
      <c r="X658" s="53">
        <f t="shared" si="210"/>
        <v>0.19075737847222218</v>
      </c>
      <c r="Y658" s="53">
        <f t="shared" si="211"/>
        <v>0.22714655847222218</v>
      </c>
      <c r="Z658" s="53">
        <f t="shared" si="212"/>
        <v>9.5378689236111092E-2</v>
      </c>
      <c r="AA658" s="53">
        <f t="shared" si="213"/>
        <v>0.11357327923611109</v>
      </c>
      <c r="AB658" s="50">
        <f t="shared" si="214"/>
        <v>2144</v>
      </c>
      <c r="AC658" s="50">
        <f t="shared" si="215"/>
        <v>2006</v>
      </c>
      <c r="AD658" s="50">
        <f t="shared" si="216"/>
        <v>10</v>
      </c>
      <c r="AE658" s="56">
        <f t="shared" si="217"/>
        <v>200610</v>
      </c>
      <c r="AF658" s="56">
        <f t="shared" si="218"/>
        <v>41</v>
      </c>
      <c r="AG658" s="58">
        <f t="shared" si="204"/>
        <v>0</v>
      </c>
      <c r="AH658" s="56">
        <f t="shared" si="219"/>
        <v>11</v>
      </c>
      <c r="AI658" s="53">
        <f t="shared" si="220"/>
        <v>0.20895196847222219</v>
      </c>
      <c r="AJ658" s="56">
        <f t="shared" si="221"/>
        <v>13.664</v>
      </c>
    </row>
    <row r="659" spans="1:36" x14ac:dyDescent="0.25">
      <c r="A659" s="50">
        <v>658</v>
      </c>
      <c r="B659" s="51">
        <v>39009</v>
      </c>
      <c r="C659" s="52" t="s">
        <v>1</v>
      </c>
      <c r="D659" s="50" t="s">
        <v>1223</v>
      </c>
      <c r="E659" s="50">
        <v>3</v>
      </c>
      <c r="F659" s="50">
        <v>0</v>
      </c>
      <c r="G659" s="50">
        <v>36</v>
      </c>
      <c r="H659" s="50">
        <v>36</v>
      </c>
      <c r="I659" s="53">
        <f t="shared" si="205"/>
        <v>2.5416666666666667E-2</v>
      </c>
      <c r="J659" s="54">
        <f t="shared" si="206"/>
        <v>8.472222222222223E-3</v>
      </c>
      <c r="K659" s="50" t="s">
        <v>557</v>
      </c>
      <c r="L659" s="50" t="s">
        <v>116</v>
      </c>
      <c r="M659" s="55">
        <f t="shared" si="207"/>
        <v>4.9180327868852496</v>
      </c>
      <c r="N659" s="50">
        <v>0</v>
      </c>
      <c r="R659" s="50" t="s">
        <v>270</v>
      </c>
      <c r="S659" s="151">
        <f t="shared" si="208"/>
        <v>0.22197222222222224</v>
      </c>
      <c r="T659" s="151">
        <f t="shared" si="209"/>
        <v>0.11098611111111112</v>
      </c>
      <c r="V659" s="393">
        <f t="shared" si="222"/>
        <v>0</v>
      </c>
      <c r="W659" s="393">
        <f t="shared" si="223"/>
        <v>0</v>
      </c>
      <c r="X659" s="53">
        <f t="shared" si="210"/>
        <v>0.22197222222222224</v>
      </c>
      <c r="Y659" s="53">
        <f t="shared" si="211"/>
        <v>0.25836140222222226</v>
      </c>
      <c r="Z659" s="53">
        <f t="shared" si="212"/>
        <v>0.11098611111111112</v>
      </c>
      <c r="AA659" s="53">
        <f t="shared" si="213"/>
        <v>0.12918070111111113</v>
      </c>
      <c r="AB659" s="50">
        <f t="shared" si="214"/>
        <v>3082</v>
      </c>
      <c r="AC659" s="143">
        <f t="shared" si="215"/>
        <v>2006</v>
      </c>
      <c r="AD659" s="50">
        <f t="shared" si="216"/>
        <v>10</v>
      </c>
      <c r="AE659" s="56">
        <f t="shared" si="217"/>
        <v>200610</v>
      </c>
      <c r="AF659" s="56">
        <f t="shared" si="218"/>
        <v>42</v>
      </c>
      <c r="AG659" s="58">
        <f t="shared" si="204"/>
        <v>7</v>
      </c>
      <c r="AH659" s="56">
        <f t="shared" si="219"/>
        <v>19</v>
      </c>
      <c r="AI659" s="53">
        <f t="shared" si="220"/>
        <v>0.24016681222222225</v>
      </c>
      <c r="AJ659" s="56">
        <f t="shared" si="221"/>
        <v>12.809999999999999</v>
      </c>
    </row>
    <row r="660" spans="1:36" x14ac:dyDescent="0.25">
      <c r="A660" s="50">
        <v>659</v>
      </c>
      <c r="B660" s="51">
        <v>39012</v>
      </c>
      <c r="C660" s="52" t="s">
        <v>0</v>
      </c>
      <c r="D660" s="50" t="s">
        <v>1223</v>
      </c>
      <c r="E660" s="50">
        <v>3.25</v>
      </c>
      <c r="F660" s="50">
        <v>0</v>
      </c>
      <c r="G660" s="50">
        <v>30</v>
      </c>
      <c r="H660" s="50">
        <v>30</v>
      </c>
      <c r="I660" s="53">
        <f t="shared" si="205"/>
        <v>2.1180555555555553E-2</v>
      </c>
      <c r="J660" s="54">
        <f t="shared" si="206"/>
        <v>6.5170940170940165E-3</v>
      </c>
      <c r="K660" s="50" t="s">
        <v>557</v>
      </c>
      <c r="L660" s="50" t="s">
        <v>271</v>
      </c>
      <c r="M660" s="55">
        <f t="shared" si="207"/>
        <v>6.3934426229508254</v>
      </c>
      <c r="N660" s="50">
        <v>171</v>
      </c>
      <c r="R660" s="50" t="s">
        <v>272</v>
      </c>
      <c r="S660" s="151">
        <f t="shared" si="208"/>
        <v>0.17074786324786323</v>
      </c>
      <c r="T660" s="151">
        <f t="shared" si="209"/>
        <v>8.5373931623931615E-2</v>
      </c>
      <c r="V660" s="393">
        <f t="shared" si="222"/>
        <v>0</v>
      </c>
      <c r="W660" s="393">
        <f t="shared" si="223"/>
        <v>0</v>
      </c>
      <c r="X660" s="53">
        <f t="shared" si="210"/>
        <v>0.17074786324786323</v>
      </c>
      <c r="Y660" s="53">
        <f t="shared" si="211"/>
        <v>0.20713704324786322</v>
      </c>
      <c r="Z660" s="53">
        <f t="shared" si="212"/>
        <v>8.5373931623931615E-2</v>
      </c>
      <c r="AA660" s="53">
        <f t="shared" si="213"/>
        <v>0.10356852162393161</v>
      </c>
      <c r="AB660" s="50">
        <f t="shared" si="214"/>
        <v>1229</v>
      </c>
      <c r="AC660" s="143">
        <f t="shared" si="215"/>
        <v>2006</v>
      </c>
      <c r="AD660" s="50">
        <f t="shared" si="216"/>
        <v>10</v>
      </c>
      <c r="AE660" s="56">
        <f t="shared" si="217"/>
        <v>200610</v>
      </c>
      <c r="AF660" s="56">
        <f t="shared" si="218"/>
        <v>43</v>
      </c>
      <c r="AG660" s="58">
        <f t="shared" si="204"/>
        <v>2</v>
      </c>
      <c r="AH660" s="56">
        <f t="shared" si="219"/>
        <v>22</v>
      </c>
      <c r="AI660" s="53">
        <f t="shared" si="220"/>
        <v>0.18894245324786324</v>
      </c>
      <c r="AJ660" s="56">
        <f t="shared" si="221"/>
        <v>13.877499999999998</v>
      </c>
    </row>
    <row r="661" spans="1:36" x14ac:dyDescent="0.25">
      <c r="A661" s="50">
        <v>660</v>
      </c>
      <c r="B661" s="51">
        <v>39013</v>
      </c>
      <c r="C661" s="52" t="s">
        <v>3</v>
      </c>
      <c r="D661" s="50" t="s">
        <v>1223</v>
      </c>
      <c r="E661" s="50">
        <v>3.5</v>
      </c>
      <c r="F661" s="50">
        <v>0</v>
      </c>
      <c r="G661" s="50">
        <v>37</v>
      </c>
      <c r="H661" s="50">
        <v>37</v>
      </c>
      <c r="I661" s="53">
        <f t="shared" si="205"/>
        <v>2.6122685185185183E-2</v>
      </c>
      <c r="J661" s="54">
        <f t="shared" si="206"/>
        <v>7.4636243386243381E-3</v>
      </c>
      <c r="K661" s="50" t="s">
        <v>557</v>
      </c>
      <c r="L661" s="50" t="s">
        <v>130</v>
      </c>
      <c r="M661" s="55">
        <f t="shared" si="207"/>
        <v>5.582631812140014</v>
      </c>
      <c r="N661" s="50">
        <v>0</v>
      </c>
      <c r="R661" s="50" t="s">
        <v>273</v>
      </c>
      <c r="S661" s="151">
        <f t="shared" si="208"/>
        <v>0.19554695767195765</v>
      </c>
      <c r="T661" s="151">
        <f t="shared" si="209"/>
        <v>9.7773478835978825E-2</v>
      </c>
      <c r="V661" s="393">
        <f t="shared" si="222"/>
        <v>0</v>
      </c>
      <c r="W661" s="393">
        <f t="shared" si="223"/>
        <v>0</v>
      </c>
      <c r="X661" s="53">
        <f t="shared" si="210"/>
        <v>0.19554695767195765</v>
      </c>
      <c r="Y661" s="53">
        <f t="shared" si="211"/>
        <v>0.23193613767195764</v>
      </c>
      <c r="Z661" s="53">
        <f t="shared" si="212"/>
        <v>9.7773478835978825E-2</v>
      </c>
      <c r="AA661" s="53">
        <f t="shared" si="213"/>
        <v>0.11596806883597882</v>
      </c>
      <c r="AB661" s="50">
        <f t="shared" si="214"/>
        <v>2329</v>
      </c>
      <c r="AC661" s="143">
        <f t="shared" si="215"/>
        <v>2006</v>
      </c>
      <c r="AD661" s="50">
        <f t="shared" si="216"/>
        <v>10</v>
      </c>
      <c r="AE661" s="56">
        <f t="shared" si="217"/>
        <v>200610</v>
      </c>
      <c r="AF661" s="56">
        <f t="shared" si="218"/>
        <v>43</v>
      </c>
      <c r="AG661" s="58">
        <f t="shared" si="204"/>
        <v>0</v>
      </c>
      <c r="AH661" s="56">
        <f t="shared" si="219"/>
        <v>23</v>
      </c>
      <c r="AI661" s="53">
        <f t="shared" si="220"/>
        <v>0.21374154767195763</v>
      </c>
      <c r="AJ661" s="56">
        <f t="shared" si="221"/>
        <v>14.944999999999999</v>
      </c>
    </row>
    <row r="662" spans="1:36" x14ac:dyDescent="0.25">
      <c r="A662" s="50">
        <v>661</v>
      </c>
      <c r="B662" s="51">
        <v>39014</v>
      </c>
      <c r="C662" s="52" t="s">
        <v>4</v>
      </c>
      <c r="D662" s="50" t="s">
        <v>1223</v>
      </c>
      <c r="E662" s="50">
        <v>3</v>
      </c>
      <c r="F662" s="50">
        <v>0</v>
      </c>
      <c r="G662" s="50">
        <v>30</v>
      </c>
      <c r="H662" s="50">
        <v>30</v>
      </c>
      <c r="I662" s="53">
        <f t="shared" si="205"/>
        <v>2.1180555555555553E-2</v>
      </c>
      <c r="J662" s="54">
        <f t="shared" si="206"/>
        <v>7.0601851851851841E-3</v>
      </c>
      <c r="K662" s="50" t="s">
        <v>557</v>
      </c>
      <c r="L662" s="50" t="s">
        <v>102</v>
      </c>
      <c r="M662" s="55">
        <f t="shared" si="207"/>
        <v>5.9016393442623007</v>
      </c>
      <c r="N662" s="50">
        <v>0</v>
      </c>
      <c r="R662" s="50" t="s">
        <v>274</v>
      </c>
      <c r="S662" s="151">
        <f t="shared" si="208"/>
        <v>0.18497685185185181</v>
      </c>
      <c r="T662" s="151">
        <f t="shared" si="209"/>
        <v>9.2488425925925905E-2</v>
      </c>
      <c r="V662" s="393">
        <f t="shared" si="222"/>
        <v>0</v>
      </c>
      <c r="W662" s="393">
        <f t="shared" si="223"/>
        <v>0</v>
      </c>
      <c r="X662" s="53">
        <f t="shared" si="210"/>
        <v>0.18497685185185181</v>
      </c>
      <c r="Y662" s="53">
        <f t="shared" si="211"/>
        <v>0.2213660318518518</v>
      </c>
      <c r="Z662" s="53">
        <f t="shared" si="212"/>
        <v>9.2488425925925905E-2</v>
      </c>
      <c r="AA662" s="53">
        <f t="shared" si="213"/>
        <v>0.1106830159259259</v>
      </c>
      <c r="AB662" s="50">
        <f t="shared" si="214"/>
        <v>1850</v>
      </c>
      <c r="AC662" s="143">
        <f t="shared" si="215"/>
        <v>2006</v>
      </c>
      <c r="AD662" s="50">
        <f t="shared" si="216"/>
        <v>10</v>
      </c>
      <c r="AE662" s="56">
        <f t="shared" si="217"/>
        <v>200610</v>
      </c>
      <c r="AF662" s="56">
        <f t="shared" si="218"/>
        <v>43</v>
      </c>
      <c r="AG662" s="58">
        <f t="shared" si="204"/>
        <v>0</v>
      </c>
      <c r="AH662" s="56">
        <f t="shared" si="219"/>
        <v>24</v>
      </c>
      <c r="AI662" s="53">
        <f t="shared" si="220"/>
        <v>0.20317144185185182</v>
      </c>
      <c r="AJ662" s="56">
        <f t="shared" si="221"/>
        <v>12.809999999999999</v>
      </c>
    </row>
    <row r="663" spans="1:36" x14ac:dyDescent="0.25">
      <c r="A663" s="50">
        <v>662</v>
      </c>
      <c r="B663" s="51">
        <v>39016</v>
      </c>
      <c r="C663" s="52" t="s">
        <v>1</v>
      </c>
      <c r="D663" s="50" t="s">
        <v>1223</v>
      </c>
      <c r="E663" s="50">
        <v>3</v>
      </c>
      <c r="F663" s="50">
        <v>0</v>
      </c>
      <c r="G663" s="50">
        <v>32</v>
      </c>
      <c r="H663" s="50">
        <v>32</v>
      </c>
      <c r="I663" s="53">
        <f t="shared" si="205"/>
        <v>2.2592592592592591E-2</v>
      </c>
      <c r="J663" s="54">
        <f t="shared" si="206"/>
        <v>7.530864197530864E-3</v>
      </c>
      <c r="K663" s="50" t="s">
        <v>557</v>
      </c>
      <c r="L663" s="50" t="s">
        <v>334</v>
      </c>
      <c r="M663" s="55">
        <f t="shared" si="207"/>
        <v>5.5327868852459057</v>
      </c>
      <c r="N663" s="50">
        <v>0</v>
      </c>
      <c r="S663" s="151">
        <f t="shared" si="208"/>
        <v>0.19730864197530862</v>
      </c>
      <c r="T663" s="151">
        <f t="shared" si="209"/>
        <v>9.8654320987654309E-2</v>
      </c>
      <c r="V663" s="393">
        <f t="shared" si="222"/>
        <v>0</v>
      </c>
      <c r="W663" s="393">
        <f t="shared" si="223"/>
        <v>0</v>
      </c>
      <c r="X663" s="53">
        <f t="shared" si="210"/>
        <v>0.19730864197530862</v>
      </c>
      <c r="Y663" s="53">
        <f t="shared" si="211"/>
        <v>0.23369782197530861</v>
      </c>
      <c r="Z663" s="53">
        <f t="shared" si="212"/>
        <v>9.8654320987654309E-2</v>
      </c>
      <c r="AA663" s="53">
        <f t="shared" si="213"/>
        <v>0.11684891098765431</v>
      </c>
      <c r="AB663" s="50">
        <f t="shared" si="214"/>
        <v>2406</v>
      </c>
      <c r="AC663" s="143">
        <f t="shared" si="215"/>
        <v>2006</v>
      </c>
      <c r="AD663" s="50">
        <f t="shared" si="216"/>
        <v>10</v>
      </c>
      <c r="AE663" s="56">
        <f t="shared" si="217"/>
        <v>200610</v>
      </c>
      <c r="AF663" s="56">
        <f t="shared" si="218"/>
        <v>43</v>
      </c>
      <c r="AG663" s="58">
        <f t="shared" si="204"/>
        <v>1</v>
      </c>
      <c r="AH663" s="56">
        <f t="shared" si="219"/>
        <v>26</v>
      </c>
      <c r="AI663" s="53">
        <f t="shared" si="220"/>
        <v>0.21550323197530863</v>
      </c>
      <c r="AJ663" s="56">
        <f t="shared" si="221"/>
        <v>12.809999999999999</v>
      </c>
    </row>
    <row r="664" spans="1:36" x14ac:dyDescent="0.25">
      <c r="A664" s="50">
        <v>663</v>
      </c>
      <c r="B664" s="51">
        <v>39017</v>
      </c>
      <c r="C664" s="52" t="s">
        <v>2</v>
      </c>
      <c r="D664" s="50" t="s">
        <v>1223</v>
      </c>
      <c r="E664" s="50">
        <v>3.5</v>
      </c>
      <c r="F664" s="50">
        <v>0</v>
      </c>
      <c r="G664" s="50">
        <v>34</v>
      </c>
      <c r="H664" s="50">
        <v>34</v>
      </c>
      <c r="I664" s="53">
        <f t="shared" si="205"/>
        <v>2.4004629629629629E-2</v>
      </c>
      <c r="J664" s="54">
        <f t="shared" si="206"/>
        <v>6.858465608465608E-3</v>
      </c>
      <c r="K664" s="50" t="s">
        <v>557</v>
      </c>
      <c r="L664" s="50" t="s">
        <v>130</v>
      </c>
      <c r="M664" s="55">
        <f t="shared" si="207"/>
        <v>6.0752169720347204</v>
      </c>
      <c r="N664" s="50">
        <v>0</v>
      </c>
      <c r="R664" s="50" t="s">
        <v>274</v>
      </c>
      <c r="S664" s="151">
        <f t="shared" si="208"/>
        <v>0.17969179894179893</v>
      </c>
      <c r="T664" s="151">
        <f t="shared" si="209"/>
        <v>8.9845899470899465E-2</v>
      </c>
      <c r="V664" s="393">
        <f t="shared" si="222"/>
        <v>0</v>
      </c>
      <c r="W664" s="393">
        <f t="shared" si="223"/>
        <v>0</v>
      </c>
      <c r="X664" s="53">
        <f t="shared" si="210"/>
        <v>0.17969179894179893</v>
      </c>
      <c r="Y664" s="53">
        <f t="shared" si="211"/>
        <v>0.2160809789417989</v>
      </c>
      <c r="Z664" s="53">
        <f t="shared" si="212"/>
        <v>8.9845899470899465E-2</v>
      </c>
      <c r="AA664" s="53">
        <f t="shared" si="213"/>
        <v>0.10804048947089945</v>
      </c>
      <c r="AB664" s="50">
        <f t="shared" si="214"/>
        <v>1604</v>
      </c>
      <c r="AC664" s="143">
        <f t="shared" si="215"/>
        <v>2006</v>
      </c>
      <c r="AD664" s="50">
        <f t="shared" si="216"/>
        <v>10</v>
      </c>
      <c r="AE664" s="56">
        <f t="shared" si="217"/>
        <v>200610</v>
      </c>
      <c r="AF664" s="56">
        <f t="shared" si="218"/>
        <v>43</v>
      </c>
      <c r="AG664" s="58">
        <f t="shared" si="204"/>
        <v>0</v>
      </c>
      <c r="AH664" s="56">
        <f t="shared" si="219"/>
        <v>27</v>
      </c>
      <c r="AI664" s="53">
        <f t="shared" si="220"/>
        <v>0.19788638894179891</v>
      </c>
      <c r="AJ664" s="56">
        <f t="shared" si="221"/>
        <v>14.944999999999999</v>
      </c>
    </row>
    <row r="665" spans="1:36" x14ac:dyDescent="0.25">
      <c r="A665" s="50">
        <v>664</v>
      </c>
      <c r="B665" s="51">
        <v>39020</v>
      </c>
      <c r="C665" s="52" t="s">
        <v>3</v>
      </c>
      <c r="D665" s="50" t="s">
        <v>1223</v>
      </c>
      <c r="E665" s="50">
        <v>4</v>
      </c>
      <c r="F665" s="50">
        <v>0</v>
      </c>
      <c r="G665" s="50">
        <v>44</v>
      </c>
      <c r="H665" s="50">
        <v>44</v>
      </c>
      <c r="I665" s="53">
        <f t="shared" si="205"/>
        <v>3.1064814814814812E-2</v>
      </c>
      <c r="J665" s="54">
        <f t="shared" si="206"/>
        <v>7.7662037037037031E-3</v>
      </c>
      <c r="K665" s="50" t="s">
        <v>557</v>
      </c>
      <c r="L665" s="50" t="s">
        <v>143</v>
      </c>
      <c r="M665" s="55">
        <f t="shared" si="207"/>
        <v>5.3651266766020909</v>
      </c>
      <c r="N665" s="50">
        <v>160</v>
      </c>
      <c r="O665" s="50" t="s">
        <v>255</v>
      </c>
      <c r="R665" s="50" t="s">
        <v>275</v>
      </c>
      <c r="S665" s="151">
        <f t="shared" si="208"/>
        <v>0.20347453703703702</v>
      </c>
      <c r="T665" s="151">
        <f t="shared" si="209"/>
        <v>0.10173726851851851</v>
      </c>
      <c r="V665" s="393">
        <f t="shared" si="222"/>
        <v>0</v>
      </c>
      <c r="W665" s="393">
        <f t="shared" si="223"/>
        <v>0</v>
      </c>
      <c r="X665" s="53">
        <f t="shared" si="210"/>
        <v>0.20347453703703702</v>
      </c>
      <c r="Y665" s="53">
        <f t="shared" si="211"/>
        <v>0.23986371703703699</v>
      </c>
      <c r="Z665" s="53">
        <f t="shared" si="212"/>
        <v>0.10173726851851851</v>
      </c>
      <c r="AA665" s="53">
        <f t="shared" si="213"/>
        <v>0.11993185851851849</v>
      </c>
      <c r="AB665" s="50">
        <f t="shared" si="214"/>
        <v>2630</v>
      </c>
      <c r="AC665" s="143">
        <f t="shared" si="215"/>
        <v>2006</v>
      </c>
      <c r="AD665" s="50">
        <f t="shared" si="216"/>
        <v>10</v>
      </c>
      <c r="AE665" s="56">
        <f t="shared" si="217"/>
        <v>200610</v>
      </c>
      <c r="AF665" s="56">
        <f t="shared" si="218"/>
        <v>44</v>
      </c>
      <c r="AG665" s="58">
        <f t="shared" si="204"/>
        <v>2</v>
      </c>
      <c r="AH665" s="56">
        <f t="shared" si="219"/>
        <v>30</v>
      </c>
      <c r="AI665" s="53">
        <f t="shared" si="220"/>
        <v>0.22166912703703701</v>
      </c>
      <c r="AJ665" s="56">
        <f t="shared" si="221"/>
        <v>17.079999999999998</v>
      </c>
    </row>
    <row r="666" spans="1:36" x14ac:dyDescent="0.25">
      <c r="A666" s="50">
        <v>665</v>
      </c>
      <c r="B666" s="51">
        <v>39022</v>
      </c>
      <c r="C666" s="52" t="s">
        <v>6</v>
      </c>
      <c r="D666" s="50" t="s">
        <v>1223</v>
      </c>
      <c r="E666" s="50">
        <v>4</v>
      </c>
      <c r="F666" s="50">
        <v>0</v>
      </c>
      <c r="G666" s="50">
        <v>43</v>
      </c>
      <c r="H666" s="50">
        <v>43</v>
      </c>
      <c r="I666" s="53">
        <f t="shared" si="205"/>
        <v>3.0358796296296297E-2</v>
      </c>
      <c r="J666" s="54">
        <f t="shared" si="206"/>
        <v>7.5896990740740742E-3</v>
      </c>
      <c r="K666" s="50" t="s">
        <v>557</v>
      </c>
      <c r="L666" s="50" t="s">
        <v>143</v>
      </c>
      <c r="M666" s="55">
        <f t="shared" si="207"/>
        <v>5.4898970644300462</v>
      </c>
      <c r="N666" s="50">
        <v>0</v>
      </c>
      <c r="R666" s="50" t="s">
        <v>276</v>
      </c>
      <c r="S666" s="151">
        <f t="shared" si="208"/>
        <v>0.19885011574074074</v>
      </c>
      <c r="T666" s="151">
        <f t="shared" si="209"/>
        <v>9.942505787037037E-2</v>
      </c>
      <c r="V666" s="393">
        <f t="shared" si="222"/>
        <v>0</v>
      </c>
      <c r="W666" s="393">
        <f t="shared" si="223"/>
        <v>0</v>
      </c>
      <c r="X666" s="53">
        <f t="shared" si="210"/>
        <v>0.19885011574074074</v>
      </c>
      <c r="Y666" s="53">
        <f t="shared" si="211"/>
        <v>0.23523929574074073</v>
      </c>
      <c r="Z666" s="53">
        <f t="shared" si="212"/>
        <v>9.942505787037037E-2</v>
      </c>
      <c r="AA666" s="53">
        <f t="shared" si="213"/>
        <v>0.11761964787037037</v>
      </c>
      <c r="AB666" s="50">
        <f t="shared" si="214"/>
        <v>2466</v>
      </c>
      <c r="AC666" s="143">
        <f t="shared" si="215"/>
        <v>2006</v>
      </c>
      <c r="AD666" s="50">
        <f t="shared" si="216"/>
        <v>11</v>
      </c>
      <c r="AE666" s="56">
        <f t="shared" si="217"/>
        <v>200611</v>
      </c>
      <c r="AF666" s="56">
        <f t="shared" si="218"/>
        <v>44</v>
      </c>
      <c r="AG666" s="58">
        <f t="shared" si="204"/>
        <v>1</v>
      </c>
      <c r="AH666" s="56">
        <f t="shared" si="219"/>
        <v>1</v>
      </c>
      <c r="AI666" s="53">
        <f t="shared" si="220"/>
        <v>0.21704470574074075</v>
      </c>
      <c r="AJ666" s="56">
        <f t="shared" si="221"/>
        <v>17.079999999999998</v>
      </c>
    </row>
    <row r="667" spans="1:36" x14ac:dyDescent="0.25">
      <c r="A667" s="50">
        <v>666</v>
      </c>
      <c r="B667" s="51">
        <v>39029</v>
      </c>
      <c r="C667" s="52" t="s">
        <v>6</v>
      </c>
      <c r="D667" s="50" t="s">
        <v>1223</v>
      </c>
      <c r="E667" s="50">
        <v>2.2999999999999998</v>
      </c>
      <c r="F667" s="50">
        <v>0</v>
      </c>
      <c r="G667" s="50">
        <v>25</v>
      </c>
      <c r="H667" s="50">
        <v>25</v>
      </c>
      <c r="I667" s="53">
        <f t="shared" si="205"/>
        <v>1.7650462962962962E-2</v>
      </c>
      <c r="J667" s="54">
        <f t="shared" si="206"/>
        <v>7.6741143317230276E-3</v>
      </c>
      <c r="K667" s="50" t="s">
        <v>557</v>
      </c>
      <c r="L667" s="50" t="s">
        <v>17</v>
      </c>
      <c r="M667" s="55">
        <f t="shared" si="207"/>
        <v>5.4295081967213159</v>
      </c>
      <c r="N667" s="50">
        <v>0</v>
      </c>
      <c r="S667" s="151">
        <f t="shared" si="208"/>
        <v>0.20106179549114331</v>
      </c>
      <c r="T667" s="151">
        <f t="shared" si="209"/>
        <v>0.10053089774557165</v>
      </c>
      <c r="V667" s="393">
        <f t="shared" si="222"/>
        <v>0</v>
      </c>
      <c r="W667" s="393">
        <f t="shared" si="223"/>
        <v>0</v>
      </c>
      <c r="X667" s="53">
        <f t="shared" si="210"/>
        <v>0.20106179549114331</v>
      </c>
      <c r="Y667" s="53">
        <f t="shared" si="211"/>
        <v>0.2374509754911433</v>
      </c>
      <c r="Z667" s="53">
        <f t="shared" si="212"/>
        <v>0.10053089774557165</v>
      </c>
      <c r="AA667" s="53">
        <f t="shared" si="213"/>
        <v>0.11872548774557165</v>
      </c>
      <c r="AB667" s="50">
        <f t="shared" si="214"/>
        <v>2543</v>
      </c>
      <c r="AC667" s="50">
        <f t="shared" si="215"/>
        <v>2006</v>
      </c>
      <c r="AD667" s="50">
        <f t="shared" si="216"/>
        <v>11</v>
      </c>
      <c r="AE667" s="56">
        <f t="shared" si="217"/>
        <v>200611</v>
      </c>
      <c r="AF667" s="56">
        <f t="shared" si="218"/>
        <v>45</v>
      </c>
      <c r="AG667" s="58">
        <f t="shared" si="204"/>
        <v>6</v>
      </c>
      <c r="AH667" s="56">
        <f t="shared" si="219"/>
        <v>8</v>
      </c>
      <c r="AI667" s="53">
        <f t="shared" si="220"/>
        <v>0.21925638549114329</v>
      </c>
      <c r="AJ667" s="56">
        <f t="shared" si="221"/>
        <v>9.820999999999998</v>
      </c>
    </row>
    <row r="668" spans="1:36" x14ac:dyDescent="0.25">
      <c r="A668" s="50">
        <v>667</v>
      </c>
      <c r="B668" s="51">
        <v>39030</v>
      </c>
      <c r="C668" s="52" t="s">
        <v>1</v>
      </c>
      <c r="D668" s="50" t="s">
        <v>1223</v>
      </c>
      <c r="E668" s="50">
        <v>2</v>
      </c>
      <c r="F668" s="50">
        <v>0</v>
      </c>
      <c r="G668" s="50">
        <v>17</v>
      </c>
      <c r="H668" s="50">
        <v>17</v>
      </c>
      <c r="I668" s="53">
        <f t="shared" si="205"/>
        <v>1.2002314814814815E-2</v>
      </c>
      <c r="J668" s="54">
        <f t="shared" si="206"/>
        <v>6.0011574074074073E-3</v>
      </c>
      <c r="K668" s="50" t="s">
        <v>557</v>
      </c>
      <c r="L668" s="50" t="s">
        <v>117</v>
      </c>
      <c r="M668" s="55">
        <f t="shared" si="207"/>
        <v>6.9431051108968234</v>
      </c>
      <c r="N668" s="50">
        <v>169</v>
      </c>
      <c r="O668" s="50" t="s">
        <v>255</v>
      </c>
      <c r="R668" s="50" t="s">
        <v>277</v>
      </c>
      <c r="S668" s="151">
        <f t="shared" si="208"/>
        <v>0.15723032407407406</v>
      </c>
      <c r="T668" s="151">
        <f t="shared" si="209"/>
        <v>7.8615162037037029E-2</v>
      </c>
      <c r="V668" s="393">
        <f t="shared" si="222"/>
        <v>0</v>
      </c>
      <c r="W668" s="393">
        <f t="shared" si="223"/>
        <v>0</v>
      </c>
      <c r="X668" s="53">
        <f t="shared" si="210"/>
        <v>0.15723032407407406</v>
      </c>
      <c r="Y668" s="53">
        <f t="shared" si="211"/>
        <v>0.19361950407407408</v>
      </c>
      <c r="Z668" s="53">
        <f t="shared" si="212"/>
        <v>7.8615162037037029E-2</v>
      </c>
      <c r="AA668" s="53">
        <f t="shared" si="213"/>
        <v>9.6809752037037039E-2</v>
      </c>
      <c r="AB668" s="50">
        <f t="shared" si="214"/>
        <v>1012</v>
      </c>
      <c r="AC668" s="50">
        <f t="shared" si="215"/>
        <v>2006</v>
      </c>
      <c r="AD668" s="50">
        <f t="shared" si="216"/>
        <v>11</v>
      </c>
      <c r="AE668" s="56">
        <f t="shared" si="217"/>
        <v>200611</v>
      </c>
      <c r="AF668" s="56">
        <f t="shared" si="218"/>
        <v>45</v>
      </c>
      <c r="AG668" s="58">
        <f t="shared" si="204"/>
        <v>0</v>
      </c>
      <c r="AH668" s="56">
        <f t="shared" si="219"/>
        <v>9</v>
      </c>
      <c r="AI668" s="53">
        <f t="shared" si="220"/>
        <v>0.17542491407407407</v>
      </c>
      <c r="AJ668" s="56">
        <f t="shared" si="221"/>
        <v>8.5399999999999991</v>
      </c>
    </row>
    <row r="669" spans="1:36" x14ac:dyDescent="0.25">
      <c r="A669" s="50">
        <v>668</v>
      </c>
      <c r="B669" s="51">
        <v>39031</v>
      </c>
      <c r="C669" s="52" t="s">
        <v>2</v>
      </c>
      <c r="D669" s="50" t="s">
        <v>1223</v>
      </c>
      <c r="E669" s="50">
        <v>3.5</v>
      </c>
      <c r="F669" s="50">
        <v>0</v>
      </c>
      <c r="G669" s="50">
        <v>34</v>
      </c>
      <c r="H669" s="50">
        <v>34</v>
      </c>
      <c r="I669" s="53">
        <f t="shared" si="205"/>
        <v>2.4004629629629629E-2</v>
      </c>
      <c r="J669" s="54">
        <f t="shared" si="206"/>
        <v>6.858465608465608E-3</v>
      </c>
      <c r="K669" s="50" t="s">
        <v>557</v>
      </c>
      <c r="L669" s="50" t="s">
        <v>130</v>
      </c>
      <c r="M669" s="55">
        <f t="shared" si="207"/>
        <v>6.0752169720347204</v>
      </c>
      <c r="N669" s="50">
        <v>162</v>
      </c>
      <c r="O669" s="50" t="s">
        <v>255</v>
      </c>
      <c r="R669" s="50" t="s">
        <v>290</v>
      </c>
      <c r="S669" s="151">
        <f t="shared" si="208"/>
        <v>0.17969179894179893</v>
      </c>
      <c r="T669" s="151">
        <f t="shared" si="209"/>
        <v>8.9845899470899465E-2</v>
      </c>
      <c r="V669" s="393">
        <f t="shared" si="222"/>
        <v>0</v>
      </c>
      <c r="W669" s="393">
        <f t="shared" si="223"/>
        <v>0</v>
      </c>
      <c r="X669" s="53">
        <f t="shared" si="210"/>
        <v>0.17969179894179893</v>
      </c>
      <c r="Y669" s="53">
        <f t="shared" si="211"/>
        <v>0.2160809789417989</v>
      </c>
      <c r="Z669" s="53">
        <f t="shared" si="212"/>
        <v>8.9845899470899465E-2</v>
      </c>
      <c r="AA669" s="53">
        <f t="shared" si="213"/>
        <v>0.10804048947089945</v>
      </c>
      <c r="AB669" s="50">
        <f t="shared" si="214"/>
        <v>1604</v>
      </c>
      <c r="AC669" s="50">
        <v>2006</v>
      </c>
      <c r="AD669" s="50">
        <f t="shared" si="216"/>
        <v>11</v>
      </c>
      <c r="AE669" s="56">
        <f t="shared" si="217"/>
        <v>200611</v>
      </c>
      <c r="AF669" s="56">
        <f t="shared" si="218"/>
        <v>45</v>
      </c>
      <c r="AG669" s="58">
        <f t="shared" si="204"/>
        <v>0</v>
      </c>
      <c r="AH669" s="56">
        <f t="shared" si="219"/>
        <v>10</v>
      </c>
      <c r="AI669" s="53">
        <f t="shared" si="220"/>
        <v>0.19788638894179891</v>
      </c>
      <c r="AJ669" s="56">
        <f t="shared" si="221"/>
        <v>14.944999999999999</v>
      </c>
    </row>
    <row r="670" spans="1:36" x14ac:dyDescent="0.25">
      <c r="A670" s="50">
        <v>669</v>
      </c>
      <c r="B670" s="51">
        <v>39034</v>
      </c>
      <c r="C670" s="52" t="s">
        <v>5</v>
      </c>
      <c r="D670" s="50" t="s">
        <v>1223</v>
      </c>
      <c r="E670" s="50">
        <v>3</v>
      </c>
      <c r="F670" s="50">
        <v>0</v>
      </c>
      <c r="G670" s="50">
        <v>28</v>
      </c>
      <c r="H670" s="50">
        <v>28</v>
      </c>
      <c r="I670" s="53">
        <f t="shared" si="205"/>
        <v>1.9768518518518515E-2</v>
      </c>
      <c r="J670" s="54">
        <f t="shared" si="206"/>
        <v>6.589506172839505E-3</v>
      </c>
      <c r="K670" s="50" t="s">
        <v>557</v>
      </c>
      <c r="L670" s="50" t="s">
        <v>334</v>
      </c>
      <c r="M670" s="55">
        <f t="shared" si="207"/>
        <v>6.323185011709608</v>
      </c>
      <c r="N670" s="50">
        <v>160</v>
      </c>
      <c r="O670" s="50" t="s">
        <v>291</v>
      </c>
      <c r="R670" s="50" t="s">
        <v>292</v>
      </c>
      <c r="S670" s="151">
        <f t="shared" si="208"/>
        <v>0.17264506172839503</v>
      </c>
      <c r="T670" s="151">
        <f t="shared" si="209"/>
        <v>8.6322530864197514E-2</v>
      </c>
      <c r="V670" s="393">
        <f t="shared" si="222"/>
        <v>0</v>
      </c>
      <c r="W670" s="393">
        <f t="shared" si="223"/>
        <v>0</v>
      </c>
      <c r="X670" s="53">
        <f t="shared" si="210"/>
        <v>0.17264506172839503</v>
      </c>
      <c r="Y670" s="53">
        <f t="shared" si="211"/>
        <v>0.20903424172839502</v>
      </c>
      <c r="Z670" s="53">
        <f t="shared" si="212"/>
        <v>8.6322530864197514E-2</v>
      </c>
      <c r="AA670" s="53">
        <f t="shared" si="213"/>
        <v>0.10451712086419751</v>
      </c>
      <c r="AB670" s="50">
        <f t="shared" si="214"/>
        <v>1280</v>
      </c>
      <c r="AC670" s="50">
        <v>2006</v>
      </c>
      <c r="AD670" s="50">
        <f t="shared" si="216"/>
        <v>11</v>
      </c>
      <c r="AE670" s="56">
        <f t="shared" si="217"/>
        <v>200611</v>
      </c>
      <c r="AF670" s="56">
        <f t="shared" si="218"/>
        <v>46</v>
      </c>
      <c r="AG670" s="58">
        <f t="shared" si="204"/>
        <v>2</v>
      </c>
      <c r="AH670" s="56">
        <f t="shared" si="219"/>
        <v>13</v>
      </c>
      <c r="AI670" s="53">
        <f t="shared" si="220"/>
        <v>0.19083965172839501</v>
      </c>
      <c r="AJ670" s="56">
        <f t="shared" si="221"/>
        <v>12.809999999999999</v>
      </c>
    </row>
    <row r="671" spans="1:36" x14ac:dyDescent="0.25">
      <c r="A671" s="50">
        <v>670</v>
      </c>
      <c r="B671" s="51">
        <v>39035</v>
      </c>
      <c r="C671" s="52" t="s">
        <v>0</v>
      </c>
      <c r="D671" s="50" t="s">
        <v>1223</v>
      </c>
      <c r="E671" s="50">
        <v>3.5</v>
      </c>
      <c r="F671" s="50">
        <v>0</v>
      </c>
      <c r="G671" s="50">
        <v>38</v>
      </c>
      <c r="H671" s="50">
        <v>38</v>
      </c>
      <c r="I671" s="53">
        <f t="shared" si="205"/>
        <v>2.6828703703703702E-2</v>
      </c>
      <c r="J671" s="54">
        <f t="shared" si="206"/>
        <v>7.6653439153439151E-3</v>
      </c>
      <c r="K671" s="50" t="s">
        <v>557</v>
      </c>
      <c r="L671" s="50" t="s">
        <v>130</v>
      </c>
      <c r="M671" s="55">
        <f t="shared" si="207"/>
        <v>5.4357204486626447</v>
      </c>
      <c r="N671" s="50">
        <v>0</v>
      </c>
      <c r="O671" s="50" t="s">
        <v>198</v>
      </c>
      <c r="R671" s="50" t="s">
        <v>275</v>
      </c>
      <c r="S671" s="151">
        <f t="shared" si="208"/>
        <v>0.20083201058201056</v>
      </c>
      <c r="T671" s="151">
        <f t="shared" si="209"/>
        <v>0.10041600529100528</v>
      </c>
      <c r="V671" s="393">
        <f t="shared" si="222"/>
        <v>0</v>
      </c>
      <c r="W671" s="393">
        <f t="shared" si="223"/>
        <v>0</v>
      </c>
      <c r="X671" s="53">
        <f t="shared" si="210"/>
        <v>0.20083201058201056</v>
      </c>
      <c r="Y671" s="53">
        <f t="shared" si="211"/>
        <v>0.23722119058201058</v>
      </c>
      <c r="Z671" s="53">
        <f t="shared" si="212"/>
        <v>0.10041600529100528</v>
      </c>
      <c r="AA671" s="53">
        <f t="shared" si="213"/>
        <v>0.11861059529100529</v>
      </c>
      <c r="AB671" s="50">
        <f t="shared" si="214"/>
        <v>2533</v>
      </c>
      <c r="AC671" s="50">
        <v>2006</v>
      </c>
      <c r="AD671" s="50">
        <f t="shared" si="216"/>
        <v>11</v>
      </c>
      <c r="AE671" s="56">
        <f t="shared" si="217"/>
        <v>200611</v>
      </c>
      <c r="AF671" s="56">
        <f t="shared" si="218"/>
        <v>46</v>
      </c>
      <c r="AG671" s="58">
        <f t="shared" si="204"/>
        <v>0</v>
      </c>
      <c r="AH671" s="56">
        <f t="shared" si="219"/>
        <v>14</v>
      </c>
      <c r="AI671" s="53">
        <f t="shared" si="220"/>
        <v>0.21902660058201057</v>
      </c>
      <c r="AJ671" s="56">
        <f t="shared" si="221"/>
        <v>14.944999999999999</v>
      </c>
    </row>
    <row r="672" spans="1:36" x14ac:dyDescent="0.25">
      <c r="A672" s="50">
        <v>671</v>
      </c>
      <c r="B672" s="51">
        <v>39037</v>
      </c>
      <c r="C672" s="52" t="s">
        <v>3</v>
      </c>
      <c r="D672" s="50" t="s">
        <v>1223</v>
      </c>
      <c r="E672" s="50">
        <v>3</v>
      </c>
      <c r="F672" s="50">
        <v>0</v>
      </c>
      <c r="G672" s="50">
        <v>31</v>
      </c>
      <c r="H672" s="50">
        <v>31</v>
      </c>
      <c r="I672" s="53">
        <f t="shared" si="205"/>
        <v>2.1886574074074072E-2</v>
      </c>
      <c r="J672" s="54">
        <f t="shared" si="206"/>
        <v>7.2955246913580241E-3</v>
      </c>
      <c r="K672" s="50" t="s">
        <v>557</v>
      </c>
      <c r="L672" s="50" t="s">
        <v>334</v>
      </c>
      <c r="M672" s="55">
        <f t="shared" si="207"/>
        <v>5.7112638815441619</v>
      </c>
      <c r="N672" s="50">
        <v>157</v>
      </c>
      <c r="O672" s="50" t="s">
        <v>184</v>
      </c>
      <c r="R672" s="50" t="s">
        <v>293</v>
      </c>
      <c r="S672" s="151">
        <f t="shared" si="208"/>
        <v>0.19114274691358021</v>
      </c>
      <c r="T672" s="151">
        <f t="shared" si="209"/>
        <v>9.5571373456790107E-2</v>
      </c>
      <c r="V672" s="393">
        <f t="shared" si="222"/>
        <v>0</v>
      </c>
      <c r="W672" s="393">
        <f t="shared" si="223"/>
        <v>0</v>
      </c>
      <c r="X672" s="53">
        <f t="shared" si="210"/>
        <v>0.19114274691358021</v>
      </c>
      <c r="Y672" s="53">
        <f t="shared" si="211"/>
        <v>0.22753192691358023</v>
      </c>
      <c r="Z672" s="53">
        <f t="shared" si="212"/>
        <v>9.5571373456790107E-2</v>
      </c>
      <c r="AA672" s="53">
        <f t="shared" si="213"/>
        <v>0.11376596345679012</v>
      </c>
      <c r="AB672" s="50">
        <f t="shared" si="214"/>
        <v>2159</v>
      </c>
      <c r="AC672" s="50">
        <v>2006</v>
      </c>
      <c r="AD672" s="50">
        <f t="shared" si="216"/>
        <v>11</v>
      </c>
      <c r="AE672" s="56">
        <f t="shared" si="217"/>
        <v>200611</v>
      </c>
      <c r="AF672" s="56">
        <f t="shared" si="218"/>
        <v>46</v>
      </c>
      <c r="AG672" s="58">
        <f t="shared" ref="AG672:AG703" si="224">IF(ISBLANK(B672)," ",MAX(B672-B671-1,0))</f>
        <v>1</v>
      </c>
      <c r="AH672" s="56">
        <f t="shared" si="219"/>
        <v>16</v>
      </c>
      <c r="AI672" s="53">
        <f t="shared" si="220"/>
        <v>0.20933733691358022</v>
      </c>
      <c r="AJ672" s="56">
        <f t="shared" si="221"/>
        <v>12.809999999999999</v>
      </c>
    </row>
    <row r="673" spans="1:36" x14ac:dyDescent="0.25">
      <c r="A673" s="50">
        <v>672</v>
      </c>
      <c r="B673" s="51">
        <v>39038</v>
      </c>
      <c r="C673" s="52" t="s">
        <v>4</v>
      </c>
      <c r="D673" s="50" t="s">
        <v>1223</v>
      </c>
      <c r="E673" s="50">
        <v>3.5</v>
      </c>
      <c r="F673" s="50">
        <v>0</v>
      </c>
      <c r="G673" s="50">
        <v>37</v>
      </c>
      <c r="H673" s="50">
        <v>37</v>
      </c>
      <c r="I673" s="53">
        <f t="shared" si="205"/>
        <v>2.6122685185185183E-2</v>
      </c>
      <c r="J673" s="54">
        <f t="shared" si="206"/>
        <v>7.4636243386243381E-3</v>
      </c>
      <c r="K673" s="50" t="s">
        <v>557</v>
      </c>
      <c r="L673" s="50" t="s">
        <v>130</v>
      </c>
      <c r="M673" s="55">
        <f t="shared" si="207"/>
        <v>5.582631812140014</v>
      </c>
      <c r="N673" s="50">
        <v>158</v>
      </c>
      <c r="O673" s="50" t="s">
        <v>184</v>
      </c>
      <c r="R673" s="50" t="s">
        <v>294</v>
      </c>
      <c r="S673" s="151">
        <f t="shared" si="208"/>
        <v>0.19554695767195765</v>
      </c>
      <c r="T673" s="151">
        <f t="shared" si="209"/>
        <v>9.7773478835978825E-2</v>
      </c>
      <c r="V673" s="393">
        <f t="shared" si="222"/>
        <v>0</v>
      </c>
      <c r="W673" s="393">
        <f t="shared" si="223"/>
        <v>0</v>
      </c>
      <c r="X673" s="53">
        <f t="shared" si="210"/>
        <v>0.19554695767195765</v>
      </c>
      <c r="Y673" s="53">
        <f t="shared" si="211"/>
        <v>0.23193613767195764</v>
      </c>
      <c r="Z673" s="53">
        <f t="shared" si="212"/>
        <v>9.7773478835978825E-2</v>
      </c>
      <c r="AA673" s="53">
        <f t="shared" si="213"/>
        <v>0.11596806883597882</v>
      </c>
      <c r="AB673" s="50">
        <f t="shared" si="214"/>
        <v>2329</v>
      </c>
      <c r="AC673" s="50">
        <v>2006</v>
      </c>
      <c r="AD673" s="50">
        <f t="shared" si="216"/>
        <v>11</v>
      </c>
      <c r="AE673" s="56">
        <f t="shared" si="217"/>
        <v>200611</v>
      </c>
      <c r="AF673" s="56">
        <f t="shared" si="218"/>
        <v>46</v>
      </c>
      <c r="AG673" s="58">
        <f t="shared" si="224"/>
        <v>0</v>
      </c>
      <c r="AH673" s="56">
        <f t="shared" si="219"/>
        <v>17</v>
      </c>
      <c r="AI673" s="53">
        <f t="shared" si="220"/>
        <v>0.21374154767195763</v>
      </c>
      <c r="AJ673" s="56">
        <f t="shared" si="221"/>
        <v>14.944999999999999</v>
      </c>
    </row>
    <row r="674" spans="1:36" x14ac:dyDescent="0.25">
      <c r="A674" s="50">
        <v>673</v>
      </c>
      <c r="B674" s="51">
        <v>39040</v>
      </c>
      <c r="C674" s="52" t="s">
        <v>6</v>
      </c>
      <c r="D674" s="50" t="s">
        <v>1223</v>
      </c>
      <c r="E674" s="50">
        <v>5</v>
      </c>
      <c r="F674" s="50">
        <v>0</v>
      </c>
      <c r="G674" s="50">
        <v>47</v>
      </c>
      <c r="H674" s="50">
        <v>47</v>
      </c>
      <c r="I674" s="53">
        <f t="shared" si="205"/>
        <v>3.318287037037037E-2</v>
      </c>
      <c r="J674" s="54">
        <f t="shared" si="206"/>
        <v>6.6365740740740743E-3</v>
      </c>
      <c r="K674" s="50" t="s">
        <v>557</v>
      </c>
      <c r="L674" s="50" t="s">
        <v>295</v>
      </c>
      <c r="M674" s="55">
        <f t="shared" si="207"/>
        <v>6.2783397279386168</v>
      </c>
      <c r="N674" s="50">
        <v>175</v>
      </c>
      <c r="O674" s="50" t="s">
        <v>198</v>
      </c>
      <c r="R674" s="50" t="s">
        <v>296</v>
      </c>
      <c r="S674" s="151">
        <f t="shared" si="208"/>
        <v>0.17387824074074074</v>
      </c>
      <c r="T674" s="151">
        <f t="shared" si="209"/>
        <v>8.6939120370370368E-2</v>
      </c>
      <c r="V674" s="393">
        <f t="shared" si="222"/>
        <v>0</v>
      </c>
      <c r="W674" s="393">
        <f t="shared" si="223"/>
        <v>0</v>
      </c>
      <c r="X674" s="53">
        <f t="shared" si="210"/>
        <v>0.17387824074074074</v>
      </c>
      <c r="Y674" s="53">
        <f t="shared" si="211"/>
        <v>0.21026742074074076</v>
      </c>
      <c r="Z674" s="53">
        <f t="shared" si="212"/>
        <v>8.6939120370370368E-2</v>
      </c>
      <c r="AA674" s="53">
        <f t="shared" si="213"/>
        <v>0.10513371037037038</v>
      </c>
      <c r="AB674" s="50">
        <f t="shared" si="214"/>
        <v>1340</v>
      </c>
      <c r="AC674" s="50">
        <v>2006</v>
      </c>
      <c r="AD674" s="50">
        <f t="shared" si="216"/>
        <v>11</v>
      </c>
      <c r="AE674" s="56">
        <f t="shared" si="217"/>
        <v>200611</v>
      </c>
      <c r="AF674" s="56">
        <f t="shared" si="218"/>
        <v>47</v>
      </c>
      <c r="AG674" s="58">
        <f t="shared" si="224"/>
        <v>1</v>
      </c>
      <c r="AH674" s="56">
        <f t="shared" si="219"/>
        <v>19</v>
      </c>
      <c r="AI674" s="53">
        <f t="shared" si="220"/>
        <v>0.19207283074074075</v>
      </c>
      <c r="AJ674" s="56">
        <f t="shared" si="221"/>
        <v>21.349999999999998</v>
      </c>
    </row>
    <row r="675" spans="1:36" x14ac:dyDescent="0.25">
      <c r="A675" s="50">
        <v>674</v>
      </c>
      <c r="B675" s="51">
        <v>39041</v>
      </c>
      <c r="C675" s="52" t="s">
        <v>1</v>
      </c>
      <c r="D675" s="50" t="s">
        <v>1223</v>
      </c>
      <c r="E675" s="50">
        <v>3</v>
      </c>
      <c r="F675" s="50">
        <v>0</v>
      </c>
      <c r="G675" s="50">
        <v>33</v>
      </c>
      <c r="H675" s="50">
        <v>33</v>
      </c>
      <c r="I675" s="53">
        <f t="shared" si="205"/>
        <v>2.3298611111111107E-2</v>
      </c>
      <c r="J675" s="54">
        <f t="shared" si="206"/>
        <v>7.7662037037037022E-3</v>
      </c>
      <c r="K675" s="50" t="s">
        <v>557</v>
      </c>
      <c r="L675" s="50" t="s">
        <v>334</v>
      </c>
      <c r="M675" s="55">
        <f t="shared" si="207"/>
        <v>5.3651266766020917</v>
      </c>
      <c r="N675" s="50">
        <v>0</v>
      </c>
      <c r="O675" s="50" t="s">
        <v>198</v>
      </c>
      <c r="R675" s="50" t="s">
        <v>297</v>
      </c>
      <c r="S675" s="151">
        <f t="shared" si="208"/>
        <v>0.203474537037037</v>
      </c>
      <c r="T675" s="151">
        <f t="shared" si="209"/>
        <v>0.1017372685185185</v>
      </c>
      <c r="V675" s="393">
        <f t="shared" si="222"/>
        <v>0</v>
      </c>
      <c r="W675" s="393">
        <f t="shared" si="223"/>
        <v>0</v>
      </c>
      <c r="X675" s="53">
        <f t="shared" si="210"/>
        <v>0.203474537037037</v>
      </c>
      <c r="Y675" s="53">
        <f t="shared" si="211"/>
        <v>0.23986371703703699</v>
      </c>
      <c r="Z675" s="53">
        <f t="shared" si="212"/>
        <v>0.1017372685185185</v>
      </c>
      <c r="AA675" s="53">
        <f t="shared" si="213"/>
        <v>0.11993185851851849</v>
      </c>
      <c r="AB675" s="50">
        <f t="shared" si="214"/>
        <v>2628</v>
      </c>
      <c r="AC675" s="50">
        <v>2006</v>
      </c>
      <c r="AD675" s="50">
        <f t="shared" si="216"/>
        <v>11</v>
      </c>
      <c r="AE675" s="56">
        <f t="shared" si="217"/>
        <v>200611</v>
      </c>
      <c r="AF675" s="56">
        <f t="shared" si="218"/>
        <v>47</v>
      </c>
      <c r="AG675" s="58">
        <f t="shared" si="224"/>
        <v>0</v>
      </c>
      <c r="AH675" s="56">
        <f t="shared" si="219"/>
        <v>20</v>
      </c>
      <c r="AI675" s="53">
        <f t="shared" si="220"/>
        <v>0.22166912703703701</v>
      </c>
      <c r="AJ675" s="56">
        <f t="shared" si="221"/>
        <v>12.809999999999999</v>
      </c>
    </row>
    <row r="676" spans="1:36" x14ac:dyDescent="0.25">
      <c r="A676" s="50">
        <v>675</v>
      </c>
      <c r="B676" s="51">
        <v>39048</v>
      </c>
      <c r="C676" s="52" t="s">
        <v>2</v>
      </c>
      <c r="D676" s="50" t="s">
        <v>1223</v>
      </c>
      <c r="E676" s="50">
        <v>3</v>
      </c>
      <c r="F676" s="50">
        <v>0</v>
      </c>
      <c r="G676" s="50">
        <v>30</v>
      </c>
      <c r="H676" s="50">
        <v>30</v>
      </c>
      <c r="I676" s="53">
        <f t="shared" si="205"/>
        <v>2.1180555555555553E-2</v>
      </c>
      <c r="J676" s="54">
        <f t="shared" si="206"/>
        <v>7.0601851851851841E-3</v>
      </c>
      <c r="K676" s="50" t="s">
        <v>557</v>
      </c>
      <c r="L676" s="50" t="s">
        <v>334</v>
      </c>
      <c r="M676" s="55">
        <f t="shared" si="207"/>
        <v>5.9016393442623007</v>
      </c>
      <c r="N676" s="50">
        <v>0</v>
      </c>
      <c r="O676" s="50" t="s">
        <v>198</v>
      </c>
      <c r="R676" s="50" t="s">
        <v>298</v>
      </c>
      <c r="S676" s="151">
        <f t="shared" si="208"/>
        <v>0.18497685185185181</v>
      </c>
      <c r="T676" s="151">
        <f t="shared" si="209"/>
        <v>9.2488425925925905E-2</v>
      </c>
      <c r="V676" s="393">
        <f t="shared" si="222"/>
        <v>0</v>
      </c>
      <c r="W676" s="393">
        <f t="shared" si="223"/>
        <v>0</v>
      </c>
      <c r="X676" s="53">
        <f t="shared" si="210"/>
        <v>0.18497685185185181</v>
      </c>
      <c r="Y676" s="53">
        <f t="shared" si="211"/>
        <v>0.2213660318518518</v>
      </c>
      <c r="Z676" s="53">
        <f t="shared" si="212"/>
        <v>9.2488425925925905E-2</v>
      </c>
      <c r="AA676" s="53">
        <f t="shared" si="213"/>
        <v>0.1106830159259259</v>
      </c>
      <c r="AB676" s="50">
        <f t="shared" si="214"/>
        <v>1850</v>
      </c>
      <c r="AC676" s="50">
        <v>2006</v>
      </c>
      <c r="AD676" s="50">
        <f t="shared" si="216"/>
        <v>11</v>
      </c>
      <c r="AE676" s="56">
        <f t="shared" si="217"/>
        <v>200611</v>
      </c>
      <c r="AF676" s="56">
        <f t="shared" si="218"/>
        <v>48</v>
      </c>
      <c r="AG676" s="58">
        <f t="shared" si="224"/>
        <v>6</v>
      </c>
      <c r="AH676" s="56">
        <f t="shared" si="219"/>
        <v>27</v>
      </c>
      <c r="AI676" s="53">
        <f t="shared" si="220"/>
        <v>0.20317144185185182</v>
      </c>
      <c r="AJ676" s="56">
        <f t="shared" si="221"/>
        <v>12.809999999999999</v>
      </c>
    </row>
    <row r="677" spans="1:36" x14ac:dyDescent="0.25">
      <c r="A677" s="50">
        <v>676</v>
      </c>
      <c r="B677" s="51">
        <v>39051</v>
      </c>
      <c r="C677" s="52" t="s">
        <v>1</v>
      </c>
      <c r="D677" s="50" t="s">
        <v>1223</v>
      </c>
      <c r="E677" s="50">
        <v>3</v>
      </c>
      <c r="F677" s="50">
        <v>0</v>
      </c>
      <c r="G677" s="50">
        <v>29</v>
      </c>
      <c r="H677" s="50">
        <v>44</v>
      </c>
      <c r="I677" s="53">
        <f t="shared" si="205"/>
        <v>2.0648148148148148E-2</v>
      </c>
      <c r="J677" s="54">
        <f t="shared" si="206"/>
        <v>6.8827160493827163E-3</v>
      </c>
      <c r="K677" s="50" t="s">
        <v>557</v>
      </c>
      <c r="L677" s="50" t="s">
        <v>334</v>
      </c>
      <c r="M677" s="55">
        <f t="shared" si="207"/>
        <v>6.0538116591928297</v>
      </c>
      <c r="N677" s="50">
        <v>157</v>
      </c>
      <c r="O677" s="50" t="s">
        <v>198</v>
      </c>
      <c r="R677" s="50" t="s">
        <v>318</v>
      </c>
      <c r="S677" s="151">
        <f t="shared" si="208"/>
        <v>0.18032716049382716</v>
      </c>
      <c r="T677" s="151">
        <f t="shared" si="209"/>
        <v>9.016358024691358E-2</v>
      </c>
      <c r="V677" s="393">
        <f t="shared" si="222"/>
        <v>0</v>
      </c>
      <c r="W677" s="393">
        <f t="shared" si="223"/>
        <v>0</v>
      </c>
      <c r="X677" s="53">
        <f t="shared" si="210"/>
        <v>0.18032716049382716</v>
      </c>
      <c r="Y677" s="53">
        <f t="shared" si="211"/>
        <v>0.21671634049382715</v>
      </c>
      <c r="Z677" s="53">
        <f t="shared" si="212"/>
        <v>9.016358024691358E-2</v>
      </c>
      <c r="AA677" s="53">
        <f t="shared" si="213"/>
        <v>0.10835817024691358</v>
      </c>
      <c r="AB677" s="50">
        <f t="shared" si="214"/>
        <v>1631</v>
      </c>
      <c r="AC677" s="50">
        <f t="shared" ref="AC677:AC740" si="225">YEAR(B677)</f>
        <v>2006</v>
      </c>
      <c r="AD677" s="50">
        <f t="shared" si="216"/>
        <v>11</v>
      </c>
      <c r="AE677" s="56">
        <f t="shared" si="217"/>
        <v>200611</v>
      </c>
      <c r="AF677" s="56">
        <f t="shared" si="218"/>
        <v>48</v>
      </c>
      <c r="AG677" s="58">
        <f t="shared" si="224"/>
        <v>2</v>
      </c>
      <c r="AH677" s="56">
        <f t="shared" si="219"/>
        <v>30</v>
      </c>
      <c r="AI677" s="53">
        <f t="shared" si="220"/>
        <v>0.19852175049382714</v>
      </c>
      <c r="AJ677" s="56">
        <f t="shared" si="221"/>
        <v>12.809999999999999</v>
      </c>
    </row>
    <row r="678" spans="1:36" x14ac:dyDescent="0.25">
      <c r="A678" s="50">
        <v>677</v>
      </c>
      <c r="B678" s="51">
        <v>39057</v>
      </c>
      <c r="C678" s="52" t="s">
        <v>6</v>
      </c>
      <c r="D678" s="50" t="s">
        <v>1223</v>
      </c>
      <c r="E678" s="50">
        <v>3</v>
      </c>
      <c r="F678" s="50">
        <v>0</v>
      </c>
      <c r="G678" s="50">
        <v>28</v>
      </c>
      <c r="H678" s="50">
        <v>49</v>
      </c>
      <c r="I678" s="53">
        <f t="shared" si="205"/>
        <v>2.0011574074074074E-2</v>
      </c>
      <c r="J678" s="54">
        <f t="shared" si="206"/>
        <v>6.6705246913580244E-3</v>
      </c>
      <c r="K678" s="50" t="s">
        <v>557</v>
      </c>
      <c r="L678" s="50" t="s">
        <v>334</v>
      </c>
      <c r="M678" s="55">
        <f t="shared" si="207"/>
        <v>6.2463851937536203</v>
      </c>
      <c r="N678" s="50">
        <v>162</v>
      </c>
      <c r="O678" s="50" t="s">
        <v>319</v>
      </c>
      <c r="R678" s="50" t="s">
        <v>320</v>
      </c>
      <c r="S678" s="151">
        <f t="shared" si="208"/>
        <v>0.17476774691358024</v>
      </c>
      <c r="T678" s="151">
        <f t="shared" si="209"/>
        <v>8.738387345679012E-2</v>
      </c>
      <c r="V678" s="393">
        <f t="shared" si="222"/>
        <v>0</v>
      </c>
      <c r="W678" s="393">
        <f t="shared" si="223"/>
        <v>0</v>
      </c>
      <c r="X678" s="53">
        <f t="shared" si="210"/>
        <v>0.17476774691358024</v>
      </c>
      <c r="Y678" s="53">
        <f t="shared" si="211"/>
        <v>0.21115692691358021</v>
      </c>
      <c r="Z678" s="53">
        <f t="shared" si="212"/>
        <v>8.738387345679012E-2</v>
      </c>
      <c r="AA678" s="53">
        <f t="shared" si="213"/>
        <v>0.1055784634567901</v>
      </c>
      <c r="AB678" s="50">
        <f t="shared" si="214"/>
        <v>1365</v>
      </c>
      <c r="AC678" s="50">
        <f t="shared" si="225"/>
        <v>2006</v>
      </c>
      <c r="AD678" s="50">
        <f t="shared" si="216"/>
        <v>12</v>
      </c>
      <c r="AE678" s="56">
        <f t="shared" si="217"/>
        <v>200612</v>
      </c>
      <c r="AF678" s="56">
        <f t="shared" si="218"/>
        <v>49</v>
      </c>
      <c r="AG678" s="58">
        <f t="shared" si="224"/>
        <v>5</v>
      </c>
      <c r="AH678" s="56">
        <f t="shared" si="219"/>
        <v>6</v>
      </c>
      <c r="AI678" s="53">
        <f t="shared" si="220"/>
        <v>0.19296233691358022</v>
      </c>
      <c r="AJ678" s="56">
        <f t="shared" si="221"/>
        <v>12.809999999999999</v>
      </c>
    </row>
    <row r="679" spans="1:36" x14ac:dyDescent="0.25">
      <c r="A679" s="50">
        <v>678</v>
      </c>
      <c r="B679" s="51">
        <v>39062</v>
      </c>
      <c r="C679" s="52" t="s">
        <v>3</v>
      </c>
      <c r="D679" s="50" t="s">
        <v>1223</v>
      </c>
      <c r="E679" s="50">
        <v>3</v>
      </c>
      <c r="F679" s="50">
        <v>0</v>
      </c>
      <c r="G679" s="50">
        <v>28</v>
      </c>
      <c r="H679" s="50">
        <v>36</v>
      </c>
      <c r="I679" s="53">
        <f t="shared" si="205"/>
        <v>1.9861111111111111E-2</v>
      </c>
      <c r="J679" s="54">
        <f t="shared" si="206"/>
        <v>6.6203703703703702E-3</v>
      </c>
      <c r="K679" s="50" t="s">
        <v>557</v>
      </c>
      <c r="L679" s="50" t="s">
        <v>334</v>
      </c>
      <c r="M679" s="55">
        <f t="shared" si="207"/>
        <v>6.2937062937062986</v>
      </c>
      <c r="N679" s="50">
        <v>160</v>
      </c>
      <c r="O679" s="50" t="s">
        <v>198</v>
      </c>
      <c r="R679" s="50" t="s">
        <v>322</v>
      </c>
      <c r="S679" s="151">
        <f t="shared" si="208"/>
        <v>0.17345370370370369</v>
      </c>
      <c r="T679" s="151">
        <f t="shared" si="209"/>
        <v>8.6726851851851847E-2</v>
      </c>
      <c r="V679" s="393">
        <f t="shared" si="222"/>
        <v>0</v>
      </c>
      <c r="W679" s="393">
        <f t="shared" si="223"/>
        <v>0</v>
      </c>
      <c r="X679" s="53">
        <f t="shared" si="210"/>
        <v>0.17345370370370369</v>
      </c>
      <c r="Y679" s="53">
        <f t="shared" si="211"/>
        <v>0.20984288370370369</v>
      </c>
      <c r="Z679" s="53">
        <f t="shared" si="212"/>
        <v>8.6726851851851847E-2</v>
      </c>
      <c r="AA679" s="53">
        <f t="shared" si="213"/>
        <v>0.10492144185185184</v>
      </c>
      <c r="AB679" s="50">
        <f t="shared" si="214"/>
        <v>1318</v>
      </c>
      <c r="AC679" s="50">
        <f t="shared" si="225"/>
        <v>2006</v>
      </c>
      <c r="AD679" s="50">
        <f t="shared" si="216"/>
        <v>12</v>
      </c>
      <c r="AE679" s="56">
        <f t="shared" si="217"/>
        <v>200612</v>
      </c>
      <c r="AF679" s="56">
        <f t="shared" si="218"/>
        <v>50</v>
      </c>
      <c r="AG679" s="58">
        <f t="shared" si="224"/>
        <v>4</v>
      </c>
      <c r="AH679" s="56">
        <f t="shared" si="219"/>
        <v>11</v>
      </c>
      <c r="AI679" s="53">
        <f t="shared" si="220"/>
        <v>0.19164829370370368</v>
      </c>
      <c r="AJ679" s="56">
        <f t="shared" si="221"/>
        <v>12.809999999999999</v>
      </c>
    </row>
    <row r="680" spans="1:36" x14ac:dyDescent="0.25">
      <c r="A680" s="50">
        <v>679</v>
      </c>
      <c r="B680" s="51">
        <v>39063</v>
      </c>
      <c r="C680" s="52" t="s">
        <v>4</v>
      </c>
      <c r="D680" s="50" t="s">
        <v>1223</v>
      </c>
      <c r="E680" s="50">
        <v>3</v>
      </c>
      <c r="F680" s="50">
        <v>0</v>
      </c>
      <c r="G680" s="50">
        <v>30</v>
      </c>
      <c r="H680" s="50">
        <v>59</v>
      </c>
      <c r="I680" s="53">
        <f t="shared" si="205"/>
        <v>2.1516203703703704E-2</v>
      </c>
      <c r="J680" s="54">
        <f t="shared" si="206"/>
        <v>7.1720679012345677E-3</v>
      </c>
      <c r="K680" s="50" t="s">
        <v>557</v>
      </c>
      <c r="L680" s="50" t="s">
        <v>334</v>
      </c>
      <c r="M680" s="55">
        <f t="shared" si="207"/>
        <v>5.8095750403442761</v>
      </c>
      <c r="N680" s="50">
        <v>154</v>
      </c>
      <c r="O680" s="50" t="s">
        <v>198</v>
      </c>
      <c r="R680" s="50" t="s">
        <v>321</v>
      </c>
      <c r="S680" s="151">
        <f t="shared" si="208"/>
        <v>0.18790817901234566</v>
      </c>
      <c r="T680" s="151">
        <f t="shared" si="209"/>
        <v>9.395408950617283E-2</v>
      </c>
      <c r="V680" s="393">
        <f t="shared" si="222"/>
        <v>0</v>
      </c>
      <c r="W680" s="393">
        <f t="shared" si="223"/>
        <v>0</v>
      </c>
      <c r="X680" s="53">
        <f t="shared" si="210"/>
        <v>0.18790817901234566</v>
      </c>
      <c r="Y680" s="53">
        <f t="shared" si="211"/>
        <v>0.22429735901234565</v>
      </c>
      <c r="Z680" s="53">
        <f t="shared" si="212"/>
        <v>9.395408950617283E-2</v>
      </c>
      <c r="AA680" s="53">
        <f t="shared" si="213"/>
        <v>0.11214867950617283</v>
      </c>
      <c r="AB680" s="50">
        <f t="shared" si="214"/>
        <v>1999</v>
      </c>
      <c r="AC680" s="50">
        <f t="shared" si="225"/>
        <v>2006</v>
      </c>
      <c r="AD680" s="50">
        <f t="shared" si="216"/>
        <v>12</v>
      </c>
      <c r="AE680" s="56">
        <f t="shared" si="217"/>
        <v>200612</v>
      </c>
      <c r="AF680" s="56">
        <f t="shared" si="218"/>
        <v>50</v>
      </c>
      <c r="AG680" s="58">
        <f t="shared" si="224"/>
        <v>0</v>
      </c>
      <c r="AH680" s="56">
        <f t="shared" si="219"/>
        <v>12</v>
      </c>
      <c r="AI680" s="53">
        <f t="shared" si="220"/>
        <v>0.20610276901234564</v>
      </c>
      <c r="AJ680" s="56">
        <f t="shared" si="221"/>
        <v>12.809999999999999</v>
      </c>
    </row>
    <row r="681" spans="1:36" x14ac:dyDescent="0.25">
      <c r="A681" s="50">
        <v>680</v>
      </c>
      <c r="B681" s="51">
        <v>39065</v>
      </c>
      <c r="C681" s="52" t="s">
        <v>1</v>
      </c>
      <c r="D681" s="50" t="s">
        <v>1223</v>
      </c>
      <c r="E681" s="50">
        <v>4</v>
      </c>
      <c r="F681" s="50">
        <v>0</v>
      </c>
      <c r="G681" s="50">
        <v>38</v>
      </c>
      <c r="H681" s="50">
        <v>54</v>
      </c>
      <c r="I681" s="53">
        <f t="shared" si="205"/>
        <v>2.7013888888888889E-2</v>
      </c>
      <c r="J681" s="54">
        <f t="shared" si="206"/>
        <v>6.7534722222222223E-3</v>
      </c>
      <c r="K681" s="50" t="s">
        <v>557</v>
      </c>
      <c r="L681" s="50" t="s">
        <v>143</v>
      </c>
      <c r="M681" s="55">
        <f t="shared" si="207"/>
        <v>6.1696658097686425</v>
      </c>
      <c r="N681" s="50">
        <v>162</v>
      </c>
      <c r="O681" s="50" t="s">
        <v>198</v>
      </c>
      <c r="R681" s="50" t="s">
        <v>325</v>
      </c>
      <c r="S681" s="151">
        <f t="shared" si="208"/>
        <v>0.17694097222222221</v>
      </c>
      <c r="T681" s="151">
        <f t="shared" si="209"/>
        <v>8.8470486111111107E-2</v>
      </c>
      <c r="V681" s="393">
        <f t="shared" si="222"/>
        <v>0</v>
      </c>
      <c r="W681" s="393">
        <f t="shared" si="223"/>
        <v>0</v>
      </c>
      <c r="X681" s="53">
        <f t="shared" si="210"/>
        <v>0.17694097222222221</v>
      </c>
      <c r="Y681" s="53">
        <f t="shared" si="211"/>
        <v>0.21333015222222221</v>
      </c>
      <c r="Z681" s="53">
        <f t="shared" si="212"/>
        <v>8.8470486111111107E-2</v>
      </c>
      <c r="AA681" s="53">
        <f t="shared" si="213"/>
        <v>0.1066650761111111</v>
      </c>
      <c r="AB681" s="50">
        <f t="shared" si="214"/>
        <v>1466</v>
      </c>
      <c r="AC681" s="50">
        <f t="shared" si="225"/>
        <v>2006</v>
      </c>
      <c r="AD681" s="50">
        <f t="shared" si="216"/>
        <v>12</v>
      </c>
      <c r="AE681" s="56">
        <f t="shared" si="217"/>
        <v>200612</v>
      </c>
      <c r="AF681" s="56">
        <f t="shared" si="218"/>
        <v>50</v>
      </c>
      <c r="AG681" s="58">
        <f t="shared" si="224"/>
        <v>1</v>
      </c>
      <c r="AH681" s="56">
        <f t="shared" si="219"/>
        <v>14</v>
      </c>
      <c r="AI681" s="53">
        <f t="shared" si="220"/>
        <v>0.19513556222222223</v>
      </c>
      <c r="AJ681" s="56">
        <f t="shared" si="221"/>
        <v>17.079999999999998</v>
      </c>
    </row>
    <row r="682" spans="1:36" x14ac:dyDescent="0.25">
      <c r="A682" s="50">
        <v>681</v>
      </c>
      <c r="B682" s="51">
        <v>39070</v>
      </c>
      <c r="C682" s="52" t="s">
        <v>4</v>
      </c>
      <c r="D682" s="50" t="s">
        <v>1223</v>
      </c>
      <c r="E682" s="50">
        <v>3</v>
      </c>
      <c r="F682" s="50">
        <v>0</v>
      </c>
      <c r="G682" s="50">
        <v>30</v>
      </c>
      <c r="H682" s="50">
        <v>7</v>
      </c>
      <c r="I682" s="53">
        <f t="shared" si="205"/>
        <v>2.0914351851851851E-2</v>
      </c>
      <c r="J682" s="54">
        <f t="shared" si="206"/>
        <v>6.9714506172839502E-3</v>
      </c>
      <c r="K682" s="50" t="s">
        <v>557</v>
      </c>
      <c r="L682" s="50" t="s">
        <v>125</v>
      </c>
      <c r="M682" s="55">
        <f t="shared" si="207"/>
        <v>5.9767570558937519</v>
      </c>
      <c r="N682" s="50">
        <v>0</v>
      </c>
      <c r="O682" s="50" t="s">
        <v>198</v>
      </c>
      <c r="R682" s="50" t="s">
        <v>326</v>
      </c>
      <c r="S682" s="151">
        <f t="shared" si="208"/>
        <v>0.1826520061728395</v>
      </c>
      <c r="T682" s="151">
        <f t="shared" si="209"/>
        <v>9.1326003086419749E-2</v>
      </c>
      <c r="V682" s="393">
        <f t="shared" si="222"/>
        <v>0</v>
      </c>
      <c r="W682" s="393">
        <f t="shared" si="223"/>
        <v>0</v>
      </c>
      <c r="X682" s="53">
        <f t="shared" si="210"/>
        <v>0.1826520061728395</v>
      </c>
      <c r="Y682" s="53">
        <f t="shared" si="211"/>
        <v>0.21904118617283949</v>
      </c>
      <c r="Z682" s="53">
        <f t="shared" si="212"/>
        <v>9.1326003086419749E-2</v>
      </c>
      <c r="AA682" s="53">
        <f t="shared" si="213"/>
        <v>0.10952059308641975</v>
      </c>
      <c r="AB682" s="50">
        <f t="shared" si="214"/>
        <v>1766</v>
      </c>
      <c r="AC682" s="50">
        <f t="shared" si="225"/>
        <v>2006</v>
      </c>
      <c r="AD682" s="50">
        <f t="shared" si="216"/>
        <v>12</v>
      </c>
      <c r="AE682" s="56">
        <f t="shared" si="217"/>
        <v>200612</v>
      </c>
      <c r="AF682" s="56">
        <f t="shared" si="218"/>
        <v>51</v>
      </c>
      <c r="AG682" s="58">
        <f t="shared" si="224"/>
        <v>4</v>
      </c>
      <c r="AH682" s="56">
        <f t="shared" si="219"/>
        <v>19</v>
      </c>
      <c r="AI682" s="53">
        <f t="shared" si="220"/>
        <v>0.20084659617283951</v>
      </c>
      <c r="AJ682" s="56">
        <f t="shared" si="221"/>
        <v>12.809999999999999</v>
      </c>
    </row>
    <row r="683" spans="1:36" x14ac:dyDescent="0.25">
      <c r="A683" s="50">
        <v>682</v>
      </c>
      <c r="B683" s="51">
        <v>39079</v>
      </c>
      <c r="C683" s="52" t="s">
        <v>1</v>
      </c>
      <c r="D683" s="50" t="s">
        <v>1223</v>
      </c>
      <c r="E683" s="50">
        <v>3.5</v>
      </c>
      <c r="F683" s="50">
        <v>0</v>
      </c>
      <c r="G683" s="50">
        <v>38</v>
      </c>
      <c r="H683" s="50">
        <v>29</v>
      </c>
      <c r="I683" s="53">
        <f t="shared" si="205"/>
        <v>2.6724537037037036E-2</v>
      </c>
      <c r="J683" s="54">
        <f t="shared" si="206"/>
        <v>7.6355820105820102E-3</v>
      </c>
      <c r="K683" s="50" t="s">
        <v>557</v>
      </c>
      <c r="L683" s="50" t="s">
        <v>130</v>
      </c>
      <c r="M683" s="55">
        <f t="shared" si="207"/>
        <v>5.4569077522737164</v>
      </c>
      <c r="N683" s="50">
        <v>0</v>
      </c>
      <c r="O683" s="50" t="s">
        <v>198</v>
      </c>
      <c r="R683" s="50" t="s">
        <v>327</v>
      </c>
      <c r="S683" s="151">
        <f t="shared" si="208"/>
        <v>0.20005224867724866</v>
      </c>
      <c r="T683" s="151">
        <f t="shared" si="209"/>
        <v>0.10002612433862433</v>
      </c>
      <c r="V683" s="393">
        <f t="shared" si="222"/>
        <v>0</v>
      </c>
      <c r="W683" s="393">
        <f t="shared" si="223"/>
        <v>0</v>
      </c>
      <c r="X683" s="53">
        <f t="shared" si="210"/>
        <v>0.20005224867724866</v>
      </c>
      <c r="Y683" s="53">
        <f t="shared" si="211"/>
        <v>0.23644142867724866</v>
      </c>
      <c r="Z683" s="53">
        <f t="shared" si="212"/>
        <v>0.10002612433862433</v>
      </c>
      <c r="AA683" s="53">
        <f t="shared" si="213"/>
        <v>0.11822071433862433</v>
      </c>
      <c r="AB683" s="50">
        <f t="shared" si="214"/>
        <v>2503</v>
      </c>
      <c r="AC683" s="50">
        <f t="shared" si="225"/>
        <v>2006</v>
      </c>
      <c r="AD683" s="50">
        <f t="shared" si="216"/>
        <v>12</v>
      </c>
      <c r="AE683" s="56">
        <f t="shared" si="217"/>
        <v>200612</v>
      </c>
      <c r="AF683" s="56">
        <f t="shared" si="218"/>
        <v>52</v>
      </c>
      <c r="AG683" s="58">
        <f t="shared" si="224"/>
        <v>8</v>
      </c>
      <c r="AH683" s="56">
        <f t="shared" si="219"/>
        <v>28</v>
      </c>
      <c r="AI683" s="53">
        <f t="shared" si="220"/>
        <v>0.21824683867724864</v>
      </c>
      <c r="AJ683" s="56">
        <f t="shared" si="221"/>
        <v>14.944999999999999</v>
      </c>
    </row>
    <row r="684" spans="1:36" x14ac:dyDescent="0.25">
      <c r="A684" s="50">
        <v>683</v>
      </c>
      <c r="B684" s="51">
        <v>39084</v>
      </c>
      <c r="C684" s="75">
        <f t="shared" ref="C684:C747" si="226">B684</f>
        <v>39084</v>
      </c>
      <c r="D684" s="50" t="s">
        <v>1223</v>
      </c>
      <c r="E684" s="50">
        <v>3</v>
      </c>
      <c r="F684" s="50">
        <v>0</v>
      </c>
      <c r="G684" s="50">
        <v>31</v>
      </c>
      <c r="H684" s="50">
        <v>9</v>
      </c>
      <c r="I684" s="53">
        <f t="shared" si="205"/>
        <v>2.1631944444444443E-2</v>
      </c>
      <c r="J684" s="54">
        <f t="shared" si="206"/>
        <v>7.2106481481481475E-3</v>
      </c>
      <c r="K684" s="50" t="s">
        <v>557</v>
      </c>
      <c r="L684" s="50" t="s">
        <v>334</v>
      </c>
      <c r="M684" s="55">
        <f t="shared" si="207"/>
        <v>5.7784911717496037</v>
      </c>
      <c r="N684" s="50">
        <v>0</v>
      </c>
      <c r="O684" s="50" t="s">
        <v>328</v>
      </c>
      <c r="R684" s="50" t="s">
        <v>327</v>
      </c>
      <c r="S684" s="151">
        <f t="shared" si="208"/>
        <v>0.18891898148148145</v>
      </c>
      <c r="T684" s="151">
        <f t="shared" si="209"/>
        <v>9.4459490740740726E-2</v>
      </c>
      <c r="V684" s="393">
        <f t="shared" si="222"/>
        <v>0</v>
      </c>
      <c r="W684" s="393">
        <f t="shared" si="223"/>
        <v>0</v>
      </c>
      <c r="X684" s="53">
        <f t="shared" si="210"/>
        <v>0.18891898148148145</v>
      </c>
      <c r="Y684" s="53">
        <f t="shared" si="211"/>
        <v>0.22530816148148144</v>
      </c>
      <c r="Z684" s="53">
        <f t="shared" si="212"/>
        <v>9.4459490740740726E-2</v>
      </c>
      <c r="AA684" s="53">
        <f t="shared" si="213"/>
        <v>0.11265408074074072</v>
      </c>
      <c r="AB684" s="50">
        <f t="shared" si="214"/>
        <v>2055</v>
      </c>
      <c r="AC684" s="50">
        <f t="shared" si="225"/>
        <v>2007</v>
      </c>
      <c r="AD684" s="50">
        <f t="shared" si="216"/>
        <v>1</v>
      </c>
      <c r="AE684" s="56">
        <f t="shared" si="217"/>
        <v>200701</v>
      </c>
      <c r="AF684" s="56">
        <f t="shared" si="218"/>
        <v>1</v>
      </c>
      <c r="AG684" s="58">
        <f t="shared" si="224"/>
        <v>4</v>
      </c>
      <c r="AH684" s="56">
        <f t="shared" si="219"/>
        <v>2</v>
      </c>
      <c r="AI684" s="53">
        <f t="shared" si="220"/>
        <v>0.20711357148148146</v>
      </c>
      <c r="AJ684" s="56">
        <f t="shared" si="221"/>
        <v>12.809999999999999</v>
      </c>
    </row>
    <row r="685" spans="1:36" x14ac:dyDescent="0.25">
      <c r="A685" s="50">
        <v>684</v>
      </c>
      <c r="B685" s="51">
        <v>39085</v>
      </c>
      <c r="C685" s="75">
        <f t="shared" si="226"/>
        <v>39085</v>
      </c>
      <c r="D685" s="50" t="s">
        <v>1223</v>
      </c>
      <c r="E685" s="50">
        <v>3.5</v>
      </c>
      <c r="F685" s="50">
        <v>0</v>
      </c>
      <c r="G685" s="50">
        <v>37</v>
      </c>
      <c r="H685" s="50">
        <v>19</v>
      </c>
      <c r="I685" s="53">
        <f t="shared" si="205"/>
        <v>2.5914351851851855E-2</v>
      </c>
      <c r="J685" s="54">
        <f t="shared" si="206"/>
        <v>7.4041005291005301E-3</v>
      </c>
      <c r="K685" s="50" t="s">
        <v>557</v>
      </c>
      <c r="L685" s="50" t="s">
        <v>130</v>
      </c>
      <c r="M685" s="55">
        <f t="shared" si="207"/>
        <v>5.6275122822688735</v>
      </c>
      <c r="N685" s="50">
        <v>0</v>
      </c>
      <c r="O685" s="50" t="s">
        <v>328</v>
      </c>
      <c r="R685" s="50" t="s">
        <v>327</v>
      </c>
      <c r="S685" s="151">
        <f t="shared" si="208"/>
        <v>0.19398743386243389</v>
      </c>
      <c r="T685" s="151">
        <f t="shared" si="209"/>
        <v>9.6993716931216944E-2</v>
      </c>
      <c r="V685" s="393">
        <f t="shared" si="222"/>
        <v>0</v>
      </c>
      <c r="W685" s="393">
        <f t="shared" si="223"/>
        <v>0</v>
      </c>
      <c r="X685" s="53">
        <f t="shared" si="210"/>
        <v>0.19398743386243389</v>
      </c>
      <c r="Y685" s="53">
        <f t="shared" si="211"/>
        <v>0.23037661386243385</v>
      </c>
      <c r="Z685" s="53">
        <f t="shared" si="212"/>
        <v>9.6993716931216944E-2</v>
      </c>
      <c r="AA685" s="53">
        <f t="shared" si="213"/>
        <v>0.11518830693121693</v>
      </c>
      <c r="AB685" s="50">
        <f t="shared" si="214"/>
        <v>2268</v>
      </c>
      <c r="AC685" s="50">
        <f t="shared" si="225"/>
        <v>2007</v>
      </c>
      <c r="AD685" s="50">
        <f t="shared" si="216"/>
        <v>1</v>
      </c>
      <c r="AE685" s="56">
        <f t="shared" si="217"/>
        <v>200701</v>
      </c>
      <c r="AF685" s="56">
        <f t="shared" si="218"/>
        <v>1</v>
      </c>
      <c r="AG685" s="58">
        <f t="shared" si="224"/>
        <v>0</v>
      </c>
      <c r="AH685" s="56">
        <f t="shared" si="219"/>
        <v>3</v>
      </c>
      <c r="AI685" s="53">
        <f t="shared" si="220"/>
        <v>0.21218202386243387</v>
      </c>
      <c r="AJ685" s="56">
        <f t="shared" si="221"/>
        <v>14.944999999999999</v>
      </c>
    </row>
    <row r="686" spans="1:36" x14ac:dyDescent="0.25">
      <c r="A686" s="50">
        <v>685</v>
      </c>
      <c r="B686" s="51">
        <v>39086</v>
      </c>
      <c r="C686" s="75">
        <f t="shared" si="226"/>
        <v>39086</v>
      </c>
      <c r="D686" s="50" t="s">
        <v>514</v>
      </c>
      <c r="E686" s="50">
        <v>1</v>
      </c>
      <c r="F686" s="50">
        <v>1</v>
      </c>
      <c r="G686" s="50">
        <v>30</v>
      </c>
      <c r="H686" s="50">
        <v>0</v>
      </c>
      <c r="I686" s="53">
        <f t="shared" si="205"/>
        <v>6.25E-2</v>
      </c>
      <c r="J686" s="54">
        <f t="shared" si="206"/>
        <v>6.25E-2</v>
      </c>
      <c r="K686" s="50" t="s">
        <v>557</v>
      </c>
      <c r="L686" s="50" t="s">
        <v>329</v>
      </c>
      <c r="M686" s="55">
        <f t="shared" si="207"/>
        <v>0.66666666666666718</v>
      </c>
      <c r="N686" s="50">
        <v>0</v>
      </c>
      <c r="S686" s="151">
        <f t="shared" si="208"/>
        <v>0</v>
      </c>
      <c r="T686" s="151">
        <f t="shared" si="209"/>
        <v>0</v>
      </c>
      <c r="V686" s="393">
        <f t="shared" si="222"/>
        <v>0</v>
      </c>
      <c r="W686" s="393">
        <f t="shared" si="223"/>
        <v>0</v>
      </c>
      <c r="X686" s="53">
        <f t="shared" si="210"/>
        <v>1.6375</v>
      </c>
      <c r="Y686" s="53">
        <f t="shared" si="211"/>
        <v>1.67388918</v>
      </c>
      <c r="Z686" s="53">
        <f t="shared" si="212"/>
        <v>0.81874999999999998</v>
      </c>
      <c r="AA686" s="53">
        <f t="shared" si="213"/>
        <v>0.83694458999999999</v>
      </c>
      <c r="AB686" s="50">
        <f t="shared" si="214"/>
        <v>4084</v>
      </c>
      <c r="AC686" s="50">
        <f t="shared" si="225"/>
        <v>2007</v>
      </c>
      <c r="AD686" s="50">
        <f t="shared" si="216"/>
        <v>1</v>
      </c>
      <c r="AE686" s="56">
        <f t="shared" si="217"/>
        <v>200701</v>
      </c>
      <c r="AF686" s="56">
        <f t="shared" si="218"/>
        <v>1</v>
      </c>
      <c r="AG686" s="58">
        <f t="shared" si="224"/>
        <v>0</v>
      </c>
      <c r="AH686" s="56">
        <f t="shared" si="219"/>
        <v>4</v>
      </c>
      <c r="AI686" s="53">
        <f t="shared" si="220"/>
        <v>1.65569459</v>
      </c>
      <c r="AJ686" s="56">
        <f t="shared" si="221"/>
        <v>0</v>
      </c>
    </row>
    <row r="687" spans="1:36" x14ac:dyDescent="0.25">
      <c r="A687" s="50">
        <v>686</v>
      </c>
      <c r="B687" s="51">
        <v>39087</v>
      </c>
      <c r="C687" s="75">
        <f t="shared" si="226"/>
        <v>39087</v>
      </c>
      <c r="D687" s="50" t="s">
        <v>1223</v>
      </c>
      <c r="E687" s="50">
        <v>3</v>
      </c>
      <c r="F687" s="50">
        <v>0</v>
      </c>
      <c r="G687" s="50">
        <v>33</v>
      </c>
      <c r="H687" s="50">
        <v>10</v>
      </c>
      <c r="I687" s="53">
        <f t="shared" si="205"/>
        <v>2.3032407407407404E-2</v>
      </c>
      <c r="J687" s="54">
        <f t="shared" si="206"/>
        <v>7.6774691358024684E-3</v>
      </c>
      <c r="K687" s="50" t="s">
        <v>557</v>
      </c>
      <c r="L687" s="50" t="s">
        <v>334</v>
      </c>
      <c r="M687" s="55">
        <f t="shared" si="207"/>
        <v>5.4271356783919646</v>
      </c>
      <c r="N687" s="50">
        <v>0</v>
      </c>
      <c r="O687" s="50" t="s">
        <v>251</v>
      </c>
      <c r="R687" s="50" t="s">
        <v>297</v>
      </c>
      <c r="S687" s="151">
        <f t="shared" si="208"/>
        <v>0.20114969135802466</v>
      </c>
      <c r="T687" s="151">
        <f t="shared" si="209"/>
        <v>0.10057484567901233</v>
      </c>
      <c r="V687" s="393">
        <f t="shared" si="222"/>
        <v>0</v>
      </c>
      <c r="W687" s="393">
        <f t="shared" si="223"/>
        <v>0</v>
      </c>
      <c r="X687" s="53">
        <f t="shared" si="210"/>
        <v>0.20114969135802466</v>
      </c>
      <c r="Y687" s="53">
        <f t="shared" si="211"/>
        <v>0.23753887135802465</v>
      </c>
      <c r="Z687" s="53">
        <f t="shared" si="212"/>
        <v>0.10057484567901233</v>
      </c>
      <c r="AA687" s="53">
        <f t="shared" si="213"/>
        <v>0.11876943567901233</v>
      </c>
      <c r="AB687" s="50">
        <f t="shared" si="214"/>
        <v>2544</v>
      </c>
      <c r="AC687" s="50">
        <f t="shared" si="225"/>
        <v>2007</v>
      </c>
      <c r="AD687" s="50">
        <f t="shared" si="216"/>
        <v>1</v>
      </c>
      <c r="AE687" s="56">
        <f t="shared" si="217"/>
        <v>200701</v>
      </c>
      <c r="AF687" s="56">
        <f t="shared" si="218"/>
        <v>1</v>
      </c>
      <c r="AG687" s="58">
        <f t="shared" si="224"/>
        <v>0</v>
      </c>
      <c r="AH687" s="56">
        <f t="shared" si="219"/>
        <v>5</v>
      </c>
      <c r="AI687" s="53">
        <f t="shared" si="220"/>
        <v>0.21934428135802464</v>
      </c>
      <c r="AJ687" s="56">
        <f t="shared" si="221"/>
        <v>12.809999999999999</v>
      </c>
    </row>
    <row r="688" spans="1:36" x14ac:dyDescent="0.25">
      <c r="A688" s="50">
        <v>687</v>
      </c>
      <c r="B688" s="51">
        <v>39090</v>
      </c>
      <c r="C688" s="75">
        <f t="shared" si="226"/>
        <v>39090</v>
      </c>
      <c r="D688" s="50" t="s">
        <v>1223</v>
      </c>
      <c r="E688" s="50">
        <v>2</v>
      </c>
      <c r="G688" s="50">
        <v>20</v>
      </c>
      <c r="H688" s="50">
        <v>0</v>
      </c>
      <c r="I688" s="53">
        <f t="shared" si="205"/>
        <v>1.3888888888888888E-2</v>
      </c>
      <c r="J688" s="54">
        <f t="shared" si="206"/>
        <v>6.9444444444444441E-3</v>
      </c>
      <c r="K688" s="50" t="s">
        <v>557</v>
      </c>
      <c r="L688" s="50" t="s">
        <v>17</v>
      </c>
      <c r="M688" s="55">
        <f t="shared" si="207"/>
        <v>6.0000000000000053</v>
      </c>
      <c r="N688" s="50">
        <v>0</v>
      </c>
      <c r="S688" s="151">
        <f t="shared" si="208"/>
        <v>0.18194444444444444</v>
      </c>
      <c r="T688" s="151">
        <f t="shared" si="209"/>
        <v>9.0972222222222218E-2</v>
      </c>
      <c r="V688" s="393">
        <f t="shared" si="222"/>
        <v>0</v>
      </c>
      <c r="W688" s="393">
        <f t="shared" si="223"/>
        <v>0</v>
      </c>
      <c r="X688" s="53">
        <f t="shared" si="210"/>
        <v>0.18194444444444444</v>
      </c>
      <c r="Y688" s="53">
        <f t="shared" si="211"/>
        <v>0.21833362444444443</v>
      </c>
      <c r="Z688" s="53">
        <f t="shared" si="212"/>
        <v>9.0972222222222218E-2</v>
      </c>
      <c r="AA688" s="53">
        <f t="shared" si="213"/>
        <v>0.10916681222222221</v>
      </c>
      <c r="AB688" s="50">
        <f t="shared" si="214"/>
        <v>1699</v>
      </c>
      <c r="AC688" s="50">
        <f t="shared" si="225"/>
        <v>2007</v>
      </c>
      <c r="AD688" s="50">
        <f t="shared" si="216"/>
        <v>1</v>
      </c>
      <c r="AE688" s="56">
        <f t="shared" si="217"/>
        <v>200701</v>
      </c>
      <c r="AF688" s="56">
        <f t="shared" si="218"/>
        <v>2</v>
      </c>
      <c r="AG688" s="58">
        <f t="shared" si="224"/>
        <v>2</v>
      </c>
      <c r="AH688" s="56">
        <f t="shared" si="219"/>
        <v>8</v>
      </c>
      <c r="AI688" s="53">
        <f t="shared" si="220"/>
        <v>0.20013903444444442</v>
      </c>
      <c r="AJ688" s="56">
        <f t="shared" si="221"/>
        <v>8.5399999999999991</v>
      </c>
    </row>
    <row r="689" spans="1:36" x14ac:dyDescent="0.25">
      <c r="A689" s="50">
        <v>688</v>
      </c>
      <c r="B689" s="51">
        <v>39091</v>
      </c>
      <c r="C689" s="75">
        <f t="shared" si="226"/>
        <v>39091</v>
      </c>
      <c r="D689" s="50" t="s">
        <v>1223</v>
      </c>
      <c r="E689" s="50">
        <v>3</v>
      </c>
      <c r="F689" s="50">
        <v>0</v>
      </c>
      <c r="G689" s="50">
        <v>30</v>
      </c>
      <c r="H689" s="50">
        <v>41</v>
      </c>
      <c r="I689" s="53">
        <f t="shared" si="205"/>
        <v>2.1307870370370369E-2</v>
      </c>
      <c r="J689" s="54">
        <f t="shared" si="206"/>
        <v>7.1026234567901228E-3</v>
      </c>
      <c r="K689" s="50" t="s">
        <v>557</v>
      </c>
      <c r="L689" s="50" t="s">
        <v>334</v>
      </c>
      <c r="M689" s="55">
        <f t="shared" si="207"/>
        <v>5.866376969038571</v>
      </c>
      <c r="N689" s="50">
        <v>0</v>
      </c>
      <c r="O689" s="50" t="s">
        <v>198</v>
      </c>
      <c r="S689" s="151">
        <f t="shared" si="208"/>
        <v>0.1860887345679012</v>
      </c>
      <c r="T689" s="151">
        <f t="shared" si="209"/>
        <v>9.3044367283950602E-2</v>
      </c>
      <c r="V689" s="393">
        <f t="shared" si="222"/>
        <v>0</v>
      </c>
      <c r="W689" s="393">
        <f t="shared" si="223"/>
        <v>0</v>
      </c>
      <c r="X689" s="53">
        <f t="shared" si="210"/>
        <v>0.1860887345679012</v>
      </c>
      <c r="Y689" s="53">
        <f t="shared" si="211"/>
        <v>0.2224779145679012</v>
      </c>
      <c r="Z689" s="53">
        <f t="shared" si="212"/>
        <v>9.3044367283950602E-2</v>
      </c>
      <c r="AA689" s="53">
        <f t="shared" si="213"/>
        <v>0.1112389572839506</v>
      </c>
      <c r="AB689" s="50">
        <f t="shared" si="214"/>
        <v>1918</v>
      </c>
      <c r="AC689" s="50">
        <f t="shared" si="225"/>
        <v>2007</v>
      </c>
      <c r="AD689" s="50">
        <f t="shared" si="216"/>
        <v>1</v>
      </c>
      <c r="AE689" s="56">
        <f t="shared" si="217"/>
        <v>200701</v>
      </c>
      <c r="AF689" s="56">
        <f t="shared" si="218"/>
        <v>2</v>
      </c>
      <c r="AG689" s="58">
        <f t="shared" si="224"/>
        <v>0</v>
      </c>
      <c r="AH689" s="56">
        <f t="shared" si="219"/>
        <v>9</v>
      </c>
      <c r="AI689" s="53">
        <f t="shared" si="220"/>
        <v>0.20428332456790121</v>
      </c>
      <c r="AJ689" s="56">
        <f t="shared" si="221"/>
        <v>12.809999999999999</v>
      </c>
    </row>
    <row r="690" spans="1:36" x14ac:dyDescent="0.25">
      <c r="A690" s="50">
        <v>689</v>
      </c>
      <c r="B690" s="51">
        <v>39092</v>
      </c>
      <c r="C690" s="75">
        <f t="shared" si="226"/>
        <v>39092</v>
      </c>
      <c r="D690" s="50" t="s">
        <v>1223</v>
      </c>
      <c r="E690" s="50">
        <v>3.5</v>
      </c>
      <c r="F690" s="50">
        <v>0</v>
      </c>
      <c r="G690" s="50">
        <v>36</v>
      </c>
      <c r="H690" s="50">
        <v>50</v>
      </c>
      <c r="I690" s="53">
        <f t="shared" si="205"/>
        <v>2.5578703703703704E-2</v>
      </c>
      <c r="J690" s="54">
        <f t="shared" si="206"/>
        <v>7.308201058201058E-3</v>
      </c>
      <c r="K690" s="50" t="s">
        <v>557</v>
      </c>
      <c r="L690" s="50" t="s">
        <v>130</v>
      </c>
      <c r="M690" s="55">
        <f t="shared" si="207"/>
        <v>5.701357466063353</v>
      </c>
      <c r="N690" s="50">
        <v>0</v>
      </c>
      <c r="O690" s="50" t="s">
        <v>330</v>
      </c>
      <c r="R690" s="50" t="s">
        <v>331</v>
      </c>
      <c r="S690" s="151">
        <f t="shared" si="208"/>
        <v>0.19147486772486771</v>
      </c>
      <c r="T690" s="151">
        <f t="shared" si="209"/>
        <v>9.5737433862433857E-2</v>
      </c>
      <c r="V690" s="393">
        <f t="shared" si="222"/>
        <v>0</v>
      </c>
      <c r="W690" s="393">
        <f t="shared" si="223"/>
        <v>0</v>
      </c>
      <c r="X690" s="53">
        <f t="shared" si="210"/>
        <v>0.19147486772486771</v>
      </c>
      <c r="Y690" s="53">
        <f t="shared" si="211"/>
        <v>0.22786404772486771</v>
      </c>
      <c r="Z690" s="53">
        <f t="shared" si="212"/>
        <v>9.5737433862433857E-2</v>
      </c>
      <c r="AA690" s="53">
        <f t="shared" si="213"/>
        <v>0.11393202386243385</v>
      </c>
      <c r="AB690" s="50">
        <f t="shared" si="214"/>
        <v>2174</v>
      </c>
      <c r="AC690" s="50">
        <f t="shared" si="225"/>
        <v>2007</v>
      </c>
      <c r="AD690" s="50">
        <f t="shared" si="216"/>
        <v>1</v>
      </c>
      <c r="AE690" s="56">
        <f t="shared" si="217"/>
        <v>200701</v>
      </c>
      <c r="AF690" s="56">
        <f t="shared" si="218"/>
        <v>2</v>
      </c>
      <c r="AG690" s="58">
        <f t="shared" si="224"/>
        <v>0</v>
      </c>
      <c r="AH690" s="56">
        <f t="shared" si="219"/>
        <v>10</v>
      </c>
      <c r="AI690" s="53">
        <f t="shared" si="220"/>
        <v>0.20966945772486772</v>
      </c>
      <c r="AJ690" s="56">
        <f t="shared" si="221"/>
        <v>14.944999999999999</v>
      </c>
    </row>
    <row r="691" spans="1:36" x14ac:dyDescent="0.25">
      <c r="A691" s="50">
        <v>690</v>
      </c>
      <c r="B691" s="51">
        <v>39094</v>
      </c>
      <c r="C691" s="75">
        <f t="shared" si="226"/>
        <v>39094</v>
      </c>
      <c r="D691" s="50" t="s">
        <v>1223</v>
      </c>
      <c r="E691" s="50">
        <v>3</v>
      </c>
      <c r="F691" s="50">
        <v>0</v>
      </c>
      <c r="G691" s="50">
        <v>30</v>
      </c>
      <c r="H691" s="50">
        <v>21</v>
      </c>
      <c r="I691" s="53">
        <f t="shared" si="205"/>
        <v>2.1076388888888891E-2</v>
      </c>
      <c r="J691" s="54">
        <f t="shared" si="206"/>
        <v>7.0254629629629634E-3</v>
      </c>
      <c r="K691" s="50" t="s">
        <v>557</v>
      </c>
      <c r="L691" s="50" t="s">
        <v>334</v>
      </c>
      <c r="M691" s="55">
        <f t="shared" si="207"/>
        <v>5.9308072487644194</v>
      </c>
      <c r="N691" s="50">
        <v>0</v>
      </c>
      <c r="O691" s="50" t="s">
        <v>328</v>
      </c>
      <c r="R691" s="50" t="s">
        <v>333</v>
      </c>
      <c r="S691" s="151">
        <f t="shared" si="208"/>
        <v>0.18406712962962962</v>
      </c>
      <c r="T691" s="151">
        <f t="shared" si="209"/>
        <v>9.2033564814814811E-2</v>
      </c>
      <c r="V691" s="393">
        <f t="shared" si="222"/>
        <v>0</v>
      </c>
      <c r="W691" s="393">
        <f t="shared" si="223"/>
        <v>0</v>
      </c>
      <c r="X691" s="53">
        <f t="shared" si="210"/>
        <v>0.18406712962962962</v>
      </c>
      <c r="Y691" s="53">
        <f t="shared" si="211"/>
        <v>0.22045630962962962</v>
      </c>
      <c r="Z691" s="53">
        <f t="shared" si="212"/>
        <v>9.2033564814814811E-2</v>
      </c>
      <c r="AA691" s="53">
        <f t="shared" si="213"/>
        <v>0.11022815481481481</v>
      </c>
      <c r="AB691" s="50">
        <f t="shared" si="214"/>
        <v>1816</v>
      </c>
      <c r="AC691" s="50">
        <f t="shared" si="225"/>
        <v>2007</v>
      </c>
      <c r="AD691" s="50">
        <f t="shared" si="216"/>
        <v>1</v>
      </c>
      <c r="AE691" s="56">
        <f t="shared" si="217"/>
        <v>200701</v>
      </c>
      <c r="AF691" s="56">
        <f t="shared" si="218"/>
        <v>2</v>
      </c>
      <c r="AG691" s="58">
        <f t="shared" si="224"/>
        <v>1</v>
      </c>
      <c r="AH691" s="56">
        <f t="shared" si="219"/>
        <v>12</v>
      </c>
      <c r="AI691" s="53">
        <f t="shared" si="220"/>
        <v>0.20226171962962963</v>
      </c>
      <c r="AJ691" s="56">
        <f t="shared" si="221"/>
        <v>12.809999999999999</v>
      </c>
    </row>
    <row r="692" spans="1:36" x14ac:dyDescent="0.25">
      <c r="A692" s="50">
        <v>691</v>
      </c>
      <c r="B692" s="51">
        <v>39099</v>
      </c>
      <c r="C692" s="75">
        <f t="shared" si="226"/>
        <v>39099</v>
      </c>
      <c r="D692" s="50" t="s">
        <v>1223</v>
      </c>
      <c r="E692" s="50">
        <v>3</v>
      </c>
      <c r="F692" s="50">
        <v>0</v>
      </c>
      <c r="G692" s="50">
        <v>30</v>
      </c>
      <c r="H692" s="50">
        <v>25</v>
      </c>
      <c r="I692" s="53">
        <f t="shared" si="205"/>
        <v>2.1122685185185185E-2</v>
      </c>
      <c r="J692" s="54">
        <f t="shared" si="206"/>
        <v>7.0408950617283951E-3</v>
      </c>
      <c r="K692" s="50" t="s">
        <v>557</v>
      </c>
      <c r="L692" s="50" t="s">
        <v>125</v>
      </c>
      <c r="M692" s="55">
        <f t="shared" si="207"/>
        <v>5.9178082191780872</v>
      </c>
      <c r="N692" s="50">
        <v>0</v>
      </c>
      <c r="O692" s="50" t="s">
        <v>336</v>
      </c>
      <c r="R692" s="50" t="s">
        <v>326</v>
      </c>
      <c r="S692" s="151">
        <f t="shared" si="208"/>
        <v>0.18447145061728396</v>
      </c>
      <c r="T692" s="151">
        <f t="shared" si="209"/>
        <v>9.2235725308641978E-2</v>
      </c>
      <c r="V692" s="393">
        <f t="shared" si="222"/>
        <v>0</v>
      </c>
      <c r="W692" s="393">
        <f t="shared" si="223"/>
        <v>0</v>
      </c>
      <c r="X692" s="53">
        <f t="shared" si="210"/>
        <v>0.18447145061728396</v>
      </c>
      <c r="Y692" s="53">
        <f t="shared" si="211"/>
        <v>0.22086063061728395</v>
      </c>
      <c r="Z692" s="53">
        <f t="shared" si="212"/>
        <v>9.2235725308641978E-2</v>
      </c>
      <c r="AA692" s="53">
        <f t="shared" si="213"/>
        <v>0.11043031530864197</v>
      </c>
      <c r="AB692" s="50">
        <f t="shared" si="214"/>
        <v>1834</v>
      </c>
      <c r="AC692" s="50">
        <f t="shared" si="225"/>
        <v>2007</v>
      </c>
      <c r="AD692" s="50">
        <f t="shared" si="216"/>
        <v>1</v>
      </c>
      <c r="AE692" s="56">
        <f t="shared" si="217"/>
        <v>200701</v>
      </c>
      <c r="AF692" s="56">
        <f t="shared" si="218"/>
        <v>3</v>
      </c>
      <c r="AG692" s="58">
        <f t="shared" si="224"/>
        <v>4</v>
      </c>
      <c r="AH692" s="56">
        <f t="shared" si="219"/>
        <v>17</v>
      </c>
      <c r="AI692" s="53">
        <f t="shared" si="220"/>
        <v>0.20266604061728394</v>
      </c>
      <c r="AJ692" s="56">
        <f t="shared" si="221"/>
        <v>12.809999999999999</v>
      </c>
    </row>
    <row r="693" spans="1:36" x14ac:dyDescent="0.25">
      <c r="A693" s="50">
        <v>692</v>
      </c>
      <c r="B693" s="51">
        <v>39100</v>
      </c>
      <c r="C693" s="75">
        <f t="shared" si="226"/>
        <v>39100</v>
      </c>
      <c r="D693" s="50" t="s">
        <v>1223</v>
      </c>
      <c r="E693" s="50">
        <v>1</v>
      </c>
      <c r="F693" s="50">
        <v>0</v>
      </c>
      <c r="G693" s="50">
        <v>10</v>
      </c>
      <c r="H693" s="50">
        <v>0</v>
      </c>
      <c r="I693" s="53">
        <f t="shared" si="205"/>
        <v>6.9444444444444441E-3</v>
      </c>
      <c r="J693" s="54">
        <f t="shared" si="206"/>
        <v>6.9444444444444441E-3</v>
      </c>
      <c r="K693" s="50" t="s">
        <v>557</v>
      </c>
      <c r="L693" s="50" t="s">
        <v>17</v>
      </c>
      <c r="M693" s="55">
        <f t="shared" si="207"/>
        <v>6.0000000000000053</v>
      </c>
      <c r="N693" s="50">
        <v>148</v>
      </c>
      <c r="S693" s="151">
        <f t="shared" si="208"/>
        <v>0.18194444444444444</v>
      </c>
      <c r="T693" s="151">
        <f t="shared" si="209"/>
        <v>9.0972222222222218E-2</v>
      </c>
      <c r="V693" s="393">
        <f t="shared" si="222"/>
        <v>0</v>
      </c>
      <c r="W693" s="393">
        <f t="shared" si="223"/>
        <v>0</v>
      </c>
      <c r="X693" s="53">
        <f t="shared" si="210"/>
        <v>0.18194444444444444</v>
      </c>
      <c r="Y693" s="53">
        <f t="shared" si="211"/>
        <v>0.21833362444444443</v>
      </c>
      <c r="Z693" s="53">
        <f t="shared" si="212"/>
        <v>9.0972222222222218E-2</v>
      </c>
      <c r="AA693" s="53">
        <f t="shared" si="213"/>
        <v>0.10916681222222221</v>
      </c>
      <c r="AB693" s="50">
        <f t="shared" si="214"/>
        <v>1699</v>
      </c>
      <c r="AC693" s="50">
        <f t="shared" si="225"/>
        <v>2007</v>
      </c>
      <c r="AD693" s="50">
        <f t="shared" si="216"/>
        <v>1</v>
      </c>
      <c r="AE693" s="56">
        <f t="shared" si="217"/>
        <v>200701</v>
      </c>
      <c r="AF693" s="56">
        <f t="shared" si="218"/>
        <v>3</v>
      </c>
      <c r="AG693" s="58">
        <f t="shared" si="224"/>
        <v>0</v>
      </c>
      <c r="AH693" s="56">
        <f t="shared" si="219"/>
        <v>18</v>
      </c>
      <c r="AI693" s="53">
        <f t="shared" si="220"/>
        <v>0.20013903444444442</v>
      </c>
      <c r="AJ693" s="56">
        <f t="shared" si="221"/>
        <v>4.2699999999999996</v>
      </c>
    </row>
    <row r="694" spans="1:36" x14ac:dyDescent="0.25">
      <c r="A694" s="50">
        <v>693</v>
      </c>
      <c r="B694" s="51">
        <v>39100</v>
      </c>
      <c r="C694" s="75">
        <f t="shared" si="226"/>
        <v>39100</v>
      </c>
      <c r="D694" s="50" t="s">
        <v>514</v>
      </c>
      <c r="E694" s="50">
        <v>1</v>
      </c>
      <c r="F694" s="50">
        <v>1</v>
      </c>
      <c r="G694" s="50">
        <v>20</v>
      </c>
      <c r="H694" s="50">
        <v>0</v>
      </c>
      <c r="I694" s="53">
        <f t="shared" si="205"/>
        <v>5.5555555555555552E-2</v>
      </c>
      <c r="J694" s="54">
        <f t="shared" si="206"/>
        <v>5.5555555555555552E-2</v>
      </c>
      <c r="K694" s="50" t="s">
        <v>557</v>
      </c>
      <c r="L694" s="50" t="s">
        <v>329</v>
      </c>
      <c r="M694" s="55">
        <f t="shared" si="207"/>
        <v>0.75000000000000067</v>
      </c>
      <c r="N694" s="50">
        <v>0</v>
      </c>
      <c r="R694" s="50" t="s">
        <v>337</v>
      </c>
      <c r="S694" s="151">
        <f t="shared" si="208"/>
        <v>0</v>
      </c>
      <c r="T694" s="151">
        <f t="shared" si="209"/>
        <v>0</v>
      </c>
      <c r="V694" s="393">
        <f t="shared" si="222"/>
        <v>0</v>
      </c>
      <c r="W694" s="393">
        <f t="shared" si="223"/>
        <v>0</v>
      </c>
      <c r="X694" s="53">
        <f t="shared" si="210"/>
        <v>1.4555555555555555</v>
      </c>
      <c r="Y694" s="53">
        <f t="shared" si="211"/>
        <v>1.4919447355555553</v>
      </c>
      <c r="Z694" s="53">
        <f t="shared" si="212"/>
        <v>0.72777777777777775</v>
      </c>
      <c r="AA694" s="53">
        <f t="shared" si="213"/>
        <v>0.74597236777777765</v>
      </c>
      <c r="AB694" s="50">
        <f t="shared" si="214"/>
        <v>4082</v>
      </c>
      <c r="AC694" s="50">
        <f t="shared" si="225"/>
        <v>2007</v>
      </c>
      <c r="AD694" s="50">
        <f t="shared" si="216"/>
        <v>1</v>
      </c>
      <c r="AE694" s="56">
        <f t="shared" si="217"/>
        <v>200701</v>
      </c>
      <c r="AF694" s="56">
        <f t="shared" si="218"/>
        <v>3</v>
      </c>
      <c r="AG694" s="58">
        <f t="shared" si="224"/>
        <v>0</v>
      </c>
      <c r="AH694" s="56">
        <f t="shared" si="219"/>
        <v>18</v>
      </c>
      <c r="AI694" s="53">
        <f t="shared" si="220"/>
        <v>1.4737501455555555</v>
      </c>
      <c r="AJ694" s="56">
        <f t="shared" si="221"/>
        <v>0</v>
      </c>
    </row>
    <row r="695" spans="1:36" x14ac:dyDescent="0.25">
      <c r="A695" s="50">
        <v>694</v>
      </c>
      <c r="B695" s="51">
        <v>39108</v>
      </c>
      <c r="C695" s="75">
        <f t="shared" si="226"/>
        <v>39108</v>
      </c>
      <c r="D695" s="50" t="s">
        <v>1223</v>
      </c>
      <c r="E695" s="50">
        <v>2.65</v>
      </c>
      <c r="F695" s="50">
        <v>0</v>
      </c>
      <c r="G695" s="50">
        <v>30</v>
      </c>
      <c r="H695" s="50">
        <v>0</v>
      </c>
      <c r="I695" s="53">
        <f t="shared" si="205"/>
        <v>2.0833333333333332E-2</v>
      </c>
      <c r="J695" s="54">
        <f t="shared" si="206"/>
        <v>7.8616352201257862E-3</v>
      </c>
      <c r="K695" s="50" t="s">
        <v>557</v>
      </c>
      <c r="L695" s="50" t="s">
        <v>129</v>
      </c>
      <c r="M695" s="55">
        <f t="shared" si="207"/>
        <v>5.3000000000000043</v>
      </c>
      <c r="N695" s="50">
        <v>129</v>
      </c>
      <c r="R695" s="50" t="s">
        <v>338</v>
      </c>
      <c r="S695" s="151">
        <f t="shared" si="208"/>
        <v>0.20597484276729558</v>
      </c>
      <c r="T695" s="151">
        <f t="shared" si="209"/>
        <v>0.10298742138364779</v>
      </c>
      <c r="V695" s="393">
        <f t="shared" si="222"/>
        <v>0</v>
      </c>
      <c r="W695" s="393">
        <f t="shared" si="223"/>
        <v>0</v>
      </c>
      <c r="X695" s="53">
        <f t="shared" si="210"/>
        <v>0.20597484276729558</v>
      </c>
      <c r="Y695" s="53">
        <f t="shared" si="211"/>
        <v>0.2423640227672956</v>
      </c>
      <c r="Z695" s="53">
        <f t="shared" si="212"/>
        <v>0.10298742138364779</v>
      </c>
      <c r="AA695" s="53">
        <f t="shared" si="213"/>
        <v>0.1211820113836478</v>
      </c>
      <c r="AB695" s="50">
        <f t="shared" si="214"/>
        <v>2705</v>
      </c>
      <c r="AC695" s="50">
        <f t="shared" si="225"/>
        <v>2007</v>
      </c>
      <c r="AD695" s="50">
        <f t="shared" si="216"/>
        <v>1</v>
      </c>
      <c r="AE695" s="56">
        <f t="shared" si="217"/>
        <v>200701</v>
      </c>
      <c r="AF695" s="56">
        <f t="shared" si="218"/>
        <v>4</v>
      </c>
      <c r="AG695" s="58">
        <f t="shared" si="224"/>
        <v>7</v>
      </c>
      <c r="AH695" s="56">
        <f t="shared" si="219"/>
        <v>26</v>
      </c>
      <c r="AI695" s="53">
        <f t="shared" si="220"/>
        <v>0.22416943276729559</v>
      </c>
      <c r="AJ695" s="56">
        <f t="shared" si="221"/>
        <v>11.315499999999998</v>
      </c>
    </row>
    <row r="696" spans="1:36" x14ac:dyDescent="0.25">
      <c r="A696" s="50">
        <v>695</v>
      </c>
      <c r="B696" s="51">
        <v>39111</v>
      </c>
      <c r="C696" s="75">
        <f t="shared" si="226"/>
        <v>39111</v>
      </c>
      <c r="D696" s="50" t="s">
        <v>1223</v>
      </c>
      <c r="E696" s="50">
        <v>2.7</v>
      </c>
      <c r="F696" s="50">
        <v>0</v>
      </c>
      <c r="G696" s="50">
        <v>30</v>
      </c>
      <c r="H696" s="50">
        <v>0</v>
      </c>
      <c r="I696" s="53">
        <f t="shared" si="205"/>
        <v>2.0833333333333332E-2</v>
      </c>
      <c r="J696" s="54">
        <f t="shared" si="206"/>
        <v>7.7160493827160481E-3</v>
      </c>
      <c r="K696" s="50" t="s">
        <v>557</v>
      </c>
      <c r="L696" s="50" t="s">
        <v>17</v>
      </c>
      <c r="M696" s="55">
        <f t="shared" si="207"/>
        <v>5.4000000000000048</v>
      </c>
      <c r="N696" s="50">
        <v>164</v>
      </c>
      <c r="R696" s="50" t="s">
        <v>339</v>
      </c>
      <c r="S696" s="151">
        <f t="shared" si="208"/>
        <v>0.20216049382716045</v>
      </c>
      <c r="T696" s="151">
        <f t="shared" si="209"/>
        <v>0.10108024691358022</v>
      </c>
      <c r="V696" s="393">
        <f t="shared" si="222"/>
        <v>0</v>
      </c>
      <c r="W696" s="393">
        <f t="shared" si="223"/>
        <v>0</v>
      </c>
      <c r="X696" s="53">
        <f t="shared" si="210"/>
        <v>0.20216049382716045</v>
      </c>
      <c r="Y696" s="53">
        <f t="shared" si="211"/>
        <v>0.23854967382716044</v>
      </c>
      <c r="Z696" s="53">
        <f t="shared" si="212"/>
        <v>0.10108024691358022</v>
      </c>
      <c r="AA696" s="53">
        <f t="shared" si="213"/>
        <v>0.11927483691358022</v>
      </c>
      <c r="AB696" s="50">
        <f t="shared" si="214"/>
        <v>2576</v>
      </c>
      <c r="AC696" s="50">
        <f t="shared" si="225"/>
        <v>2007</v>
      </c>
      <c r="AD696" s="50">
        <f t="shared" si="216"/>
        <v>1</v>
      </c>
      <c r="AE696" s="56">
        <f t="shared" si="217"/>
        <v>200701</v>
      </c>
      <c r="AF696" s="56">
        <f t="shared" si="218"/>
        <v>5</v>
      </c>
      <c r="AG696" s="58">
        <f t="shared" si="224"/>
        <v>2</v>
      </c>
      <c r="AH696" s="56">
        <f t="shared" si="219"/>
        <v>29</v>
      </c>
      <c r="AI696" s="53">
        <f t="shared" si="220"/>
        <v>0.22035508382716046</v>
      </c>
      <c r="AJ696" s="56">
        <f t="shared" si="221"/>
        <v>11.529</v>
      </c>
    </row>
    <row r="697" spans="1:36" x14ac:dyDescent="0.25">
      <c r="A697" s="50">
        <v>696</v>
      </c>
      <c r="B697" s="51">
        <v>39113</v>
      </c>
      <c r="C697" s="75">
        <f t="shared" si="226"/>
        <v>39113</v>
      </c>
      <c r="D697" s="50" t="s">
        <v>1223</v>
      </c>
      <c r="E697" s="50">
        <v>3.23</v>
      </c>
      <c r="F697" s="50">
        <v>0</v>
      </c>
      <c r="G697" s="50">
        <v>35</v>
      </c>
      <c r="H697" s="50">
        <v>0</v>
      </c>
      <c r="I697" s="53">
        <f t="shared" si="205"/>
        <v>2.4305555555555556E-2</v>
      </c>
      <c r="J697" s="54">
        <f t="shared" si="206"/>
        <v>7.5249398004815964E-3</v>
      </c>
      <c r="K697" s="50" t="s">
        <v>557</v>
      </c>
      <c r="L697" s="50" t="s">
        <v>17</v>
      </c>
      <c r="M697" s="55">
        <f t="shared" si="207"/>
        <v>5.5371428571428609</v>
      </c>
      <c r="N697" s="50">
        <v>171</v>
      </c>
      <c r="R697" s="50" t="s">
        <v>340</v>
      </c>
      <c r="S697" s="151">
        <f t="shared" si="208"/>
        <v>0.19715342277261783</v>
      </c>
      <c r="T697" s="151">
        <f t="shared" si="209"/>
        <v>9.8576711386308913E-2</v>
      </c>
      <c r="V697" s="393">
        <f t="shared" si="222"/>
        <v>0</v>
      </c>
      <c r="W697" s="393">
        <f t="shared" si="223"/>
        <v>0</v>
      </c>
      <c r="X697" s="53">
        <f t="shared" si="210"/>
        <v>0.19715342277261783</v>
      </c>
      <c r="Y697" s="53">
        <f t="shared" si="211"/>
        <v>0.23354260277261779</v>
      </c>
      <c r="Z697" s="53">
        <f t="shared" si="212"/>
        <v>9.8576711386308913E-2</v>
      </c>
      <c r="AA697" s="53">
        <f t="shared" si="213"/>
        <v>0.1167713013863089</v>
      </c>
      <c r="AB697" s="50">
        <f t="shared" si="214"/>
        <v>2402</v>
      </c>
      <c r="AC697" s="50">
        <f t="shared" si="225"/>
        <v>2007</v>
      </c>
      <c r="AD697" s="50">
        <f t="shared" si="216"/>
        <v>1</v>
      </c>
      <c r="AE697" s="56">
        <f t="shared" si="217"/>
        <v>200701</v>
      </c>
      <c r="AF697" s="56">
        <f t="shared" si="218"/>
        <v>5</v>
      </c>
      <c r="AG697" s="58">
        <f t="shared" si="224"/>
        <v>1</v>
      </c>
      <c r="AH697" s="56">
        <f t="shared" si="219"/>
        <v>31</v>
      </c>
      <c r="AI697" s="53">
        <f t="shared" si="220"/>
        <v>0.21534801277261781</v>
      </c>
      <c r="AJ697" s="56">
        <f t="shared" si="221"/>
        <v>13.792099999999998</v>
      </c>
    </row>
    <row r="698" spans="1:36" x14ac:dyDescent="0.25">
      <c r="A698" s="50">
        <v>697</v>
      </c>
      <c r="B698" s="51">
        <v>39114</v>
      </c>
      <c r="C698" s="75">
        <f t="shared" si="226"/>
        <v>39114</v>
      </c>
      <c r="D698" s="50" t="s">
        <v>1223</v>
      </c>
      <c r="E698" s="50">
        <v>3</v>
      </c>
      <c r="F698" s="50">
        <v>0</v>
      </c>
      <c r="G698" s="50">
        <v>32</v>
      </c>
      <c r="H698" s="50">
        <v>16</v>
      </c>
      <c r="I698" s="53">
        <f t="shared" si="205"/>
        <v>2.2407407407407407E-2</v>
      </c>
      <c r="J698" s="54">
        <f t="shared" si="206"/>
        <v>7.4691358024691354E-3</v>
      </c>
      <c r="K698" s="50" t="s">
        <v>557</v>
      </c>
      <c r="L698" s="50" t="s">
        <v>334</v>
      </c>
      <c r="M698" s="55">
        <f t="shared" si="207"/>
        <v>5.5785123966942196</v>
      </c>
      <c r="N698" s="50">
        <v>161</v>
      </c>
      <c r="O698" s="50" t="s">
        <v>330</v>
      </c>
      <c r="R698" s="50" t="s">
        <v>341</v>
      </c>
      <c r="S698" s="151">
        <f t="shared" si="208"/>
        <v>0.19569135802469134</v>
      </c>
      <c r="T698" s="151">
        <f t="shared" si="209"/>
        <v>9.7845679012345671E-2</v>
      </c>
      <c r="V698" s="393">
        <f t="shared" si="222"/>
        <v>0</v>
      </c>
      <c r="W698" s="393">
        <f t="shared" si="223"/>
        <v>0</v>
      </c>
      <c r="X698" s="53">
        <f t="shared" si="210"/>
        <v>0.19569135802469134</v>
      </c>
      <c r="Y698" s="53">
        <f t="shared" si="211"/>
        <v>0.23208053802469134</v>
      </c>
      <c r="Z698" s="53">
        <f t="shared" si="212"/>
        <v>9.7845679012345671E-2</v>
      </c>
      <c r="AA698" s="53">
        <f t="shared" si="213"/>
        <v>0.11604026901234567</v>
      </c>
      <c r="AB698" s="50">
        <f t="shared" si="214"/>
        <v>2342</v>
      </c>
      <c r="AC698" s="50">
        <f t="shared" si="225"/>
        <v>2007</v>
      </c>
      <c r="AD698" s="50">
        <f t="shared" si="216"/>
        <v>2</v>
      </c>
      <c r="AE698" s="56">
        <f t="shared" si="217"/>
        <v>200702</v>
      </c>
      <c r="AF698" s="56">
        <f t="shared" si="218"/>
        <v>5</v>
      </c>
      <c r="AG698" s="58">
        <f t="shared" si="224"/>
        <v>0</v>
      </c>
      <c r="AH698" s="56">
        <f t="shared" si="219"/>
        <v>1</v>
      </c>
      <c r="AI698" s="53">
        <f t="shared" si="220"/>
        <v>0.21388594802469135</v>
      </c>
      <c r="AJ698" s="56">
        <f t="shared" si="221"/>
        <v>12.809999999999999</v>
      </c>
    </row>
    <row r="699" spans="1:36" x14ac:dyDescent="0.25">
      <c r="A699" s="50">
        <v>698</v>
      </c>
      <c r="B699" s="51">
        <v>39120</v>
      </c>
      <c r="C699" s="75">
        <f t="shared" si="226"/>
        <v>39120</v>
      </c>
      <c r="D699" s="50" t="s">
        <v>1224</v>
      </c>
      <c r="E699" s="50">
        <v>3</v>
      </c>
      <c r="F699" s="50">
        <v>0</v>
      </c>
      <c r="G699" s="50">
        <v>25</v>
      </c>
      <c r="H699" s="50">
        <v>0</v>
      </c>
      <c r="I699" s="53">
        <f t="shared" si="205"/>
        <v>1.7361111111111112E-2</v>
      </c>
      <c r="J699" s="54">
        <f t="shared" si="206"/>
        <v>5.7870370370370376E-3</v>
      </c>
      <c r="K699" s="50" t="s">
        <v>452</v>
      </c>
      <c r="L699" s="50" t="s">
        <v>342</v>
      </c>
      <c r="M699" s="55">
        <f t="shared" si="207"/>
        <v>7.2000000000000046</v>
      </c>
      <c r="N699" s="50">
        <v>0</v>
      </c>
      <c r="O699" s="50" t="s">
        <v>189</v>
      </c>
      <c r="R699" s="50" t="s">
        <v>343</v>
      </c>
      <c r="S699" s="151">
        <f t="shared" si="208"/>
        <v>0.64814814814814825</v>
      </c>
      <c r="T699" s="151">
        <f t="shared" si="209"/>
        <v>0.32407407407407413</v>
      </c>
      <c r="V699" s="393">
        <f t="shared" si="222"/>
        <v>0</v>
      </c>
      <c r="W699" s="393">
        <f t="shared" si="223"/>
        <v>0</v>
      </c>
      <c r="X699" s="53">
        <f t="shared" si="210"/>
        <v>0.15162037037037038</v>
      </c>
      <c r="Y699" s="53">
        <f t="shared" si="211"/>
        <v>0.1880095503703704</v>
      </c>
      <c r="Z699" s="53">
        <f t="shared" si="212"/>
        <v>7.5810185185185189E-2</v>
      </c>
      <c r="AA699" s="53">
        <f t="shared" si="213"/>
        <v>9.4004775185185199E-2</v>
      </c>
      <c r="AB699" s="50">
        <f t="shared" si="214"/>
        <v>980</v>
      </c>
      <c r="AC699" s="50">
        <f t="shared" si="225"/>
        <v>2007</v>
      </c>
      <c r="AD699" s="50">
        <f t="shared" si="216"/>
        <v>2</v>
      </c>
      <c r="AE699" s="56">
        <f t="shared" si="217"/>
        <v>200702</v>
      </c>
      <c r="AF699" s="56">
        <f t="shared" si="218"/>
        <v>6</v>
      </c>
      <c r="AG699" s="58">
        <f t="shared" si="224"/>
        <v>5</v>
      </c>
      <c r="AH699" s="56">
        <f t="shared" si="219"/>
        <v>7</v>
      </c>
      <c r="AI699" s="53">
        <f t="shared" si="220"/>
        <v>0.16981496037037039</v>
      </c>
      <c r="AJ699" s="56">
        <f t="shared" si="221"/>
        <v>3</v>
      </c>
    </row>
    <row r="700" spans="1:36" x14ac:dyDescent="0.25">
      <c r="A700" s="50">
        <v>699</v>
      </c>
      <c r="B700" s="51">
        <v>39121</v>
      </c>
      <c r="C700" s="75">
        <f t="shared" si="226"/>
        <v>39121</v>
      </c>
      <c r="D700" s="50" t="s">
        <v>1224</v>
      </c>
      <c r="E700" s="50">
        <v>1</v>
      </c>
      <c r="F700" s="50">
        <v>0</v>
      </c>
      <c r="G700" s="50">
        <v>10</v>
      </c>
      <c r="H700" s="50">
        <v>0</v>
      </c>
      <c r="I700" s="53">
        <f t="shared" si="205"/>
        <v>6.9444444444444441E-3</v>
      </c>
      <c r="J700" s="54">
        <f t="shared" si="206"/>
        <v>6.9444444444444441E-3</v>
      </c>
      <c r="K700" s="50" t="s">
        <v>452</v>
      </c>
      <c r="L700" s="50" t="s">
        <v>342</v>
      </c>
      <c r="M700" s="55">
        <f t="shared" si="207"/>
        <v>6.0000000000000053</v>
      </c>
      <c r="N700" s="50">
        <v>0</v>
      </c>
      <c r="O700" s="50" t="s">
        <v>189</v>
      </c>
      <c r="R700" s="50" t="s">
        <v>343</v>
      </c>
      <c r="S700" s="151">
        <f t="shared" si="208"/>
        <v>0.77777777777777768</v>
      </c>
      <c r="T700" s="151">
        <f t="shared" si="209"/>
        <v>0.38888888888888884</v>
      </c>
      <c r="V700" s="393">
        <f t="shared" si="222"/>
        <v>0</v>
      </c>
      <c r="W700" s="393">
        <f t="shared" si="223"/>
        <v>0</v>
      </c>
      <c r="X700" s="53">
        <f t="shared" si="210"/>
        <v>0.18194444444444444</v>
      </c>
      <c r="Y700" s="53">
        <f t="shared" si="211"/>
        <v>0.21833362444444443</v>
      </c>
      <c r="Z700" s="53">
        <f t="shared" si="212"/>
        <v>9.0972222222222218E-2</v>
      </c>
      <c r="AA700" s="53">
        <f t="shared" si="213"/>
        <v>0.10916681222222221</v>
      </c>
      <c r="AB700" s="50">
        <f t="shared" si="214"/>
        <v>1699</v>
      </c>
      <c r="AC700" s="50">
        <f t="shared" si="225"/>
        <v>2007</v>
      </c>
      <c r="AD700" s="50">
        <f t="shared" si="216"/>
        <v>2</v>
      </c>
      <c r="AE700" s="56">
        <f t="shared" si="217"/>
        <v>200702</v>
      </c>
      <c r="AF700" s="56">
        <f t="shared" si="218"/>
        <v>6</v>
      </c>
      <c r="AG700" s="58">
        <f t="shared" si="224"/>
        <v>0</v>
      </c>
      <c r="AH700" s="56">
        <f t="shared" si="219"/>
        <v>8</v>
      </c>
      <c r="AI700" s="53">
        <f t="shared" si="220"/>
        <v>0.20013903444444442</v>
      </c>
      <c r="AJ700" s="56">
        <f t="shared" si="221"/>
        <v>1</v>
      </c>
    </row>
    <row r="701" spans="1:36" x14ac:dyDescent="0.25">
      <c r="A701" s="50">
        <v>700</v>
      </c>
      <c r="B701" s="51">
        <v>39122</v>
      </c>
      <c r="C701" s="75">
        <f t="shared" si="226"/>
        <v>39122</v>
      </c>
      <c r="D701" s="50" t="s">
        <v>1224</v>
      </c>
      <c r="E701" s="50">
        <v>2</v>
      </c>
      <c r="F701" s="50">
        <v>0</v>
      </c>
      <c r="G701" s="50">
        <v>15</v>
      </c>
      <c r="H701" s="50">
        <v>0</v>
      </c>
      <c r="I701" s="53">
        <f t="shared" si="205"/>
        <v>1.0416666666666666E-2</v>
      </c>
      <c r="J701" s="54">
        <f t="shared" si="206"/>
        <v>5.208333333333333E-3</v>
      </c>
      <c r="K701" s="50" t="s">
        <v>452</v>
      </c>
      <c r="L701" s="50" t="s">
        <v>342</v>
      </c>
      <c r="M701" s="55">
        <f t="shared" si="207"/>
        <v>8.0000000000000071</v>
      </c>
      <c r="N701" s="50">
        <v>0</v>
      </c>
      <c r="O701" s="50" t="s">
        <v>189</v>
      </c>
      <c r="R701" s="50" t="s">
        <v>343</v>
      </c>
      <c r="S701" s="151">
        <f t="shared" si="208"/>
        <v>0.58333333333333326</v>
      </c>
      <c r="T701" s="151">
        <f t="shared" si="209"/>
        <v>0.29166666666666663</v>
      </c>
      <c r="V701" s="393">
        <f t="shared" si="222"/>
        <v>0</v>
      </c>
      <c r="W701" s="393">
        <f t="shared" si="223"/>
        <v>0</v>
      </c>
      <c r="X701" s="53">
        <f t="shared" si="210"/>
        <v>0.13645833333333332</v>
      </c>
      <c r="Y701" s="53">
        <f t="shared" si="211"/>
        <v>0.17284751333333331</v>
      </c>
      <c r="Z701" s="53">
        <f t="shared" si="212"/>
        <v>6.822916666666666E-2</v>
      </c>
      <c r="AA701" s="53">
        <f t="shared" si="213"/>
        <v>8.6423756666666657E-2</v>
      </c>
      <c r="AB701" s="50">
        <f t="shared" si="214"/>
        <v>957</v>
      </c>
      <c r="AC701" s="50">
        <f t="shared" si="225"/>
        <v>2007</v>
      </c>
      <c r="AD701" s="50">
        <f t="shared" si="216"/>
        <v>2</v>
      </c>
      <c r="AE701" s="56">
        <f t="shared" si="217"/>
        <v>200702</v>
      </c>
      <c r="AF701" s="56">
        <f t="shared" si="218"/>
        <v>6</v>
      </c>
      <c r="AG701" s="58">
        <f t="shared" si="224"/>
        <v>0</v>
      </c>
      <c r="AH701" s="56">
        <f t="shared" si="219"/>
        <v>9</v>
      </c>
      <c r="AI701" s="53">
        <f t="shared" si="220"/>
        <v>0.1546529233333333</v>
      </c>
      <c r="AJ701" s="56">
        <f t="shared" si="221"/>
        <v>2</v>
      </c>
    </row>
    <row r="702" spans="1:36" x14ac:dyDescent="0.25">
      <c r="A702" s="50">
        <v>701</v>
      </c>
      <c r="B702" s="51">
        <v>39125</v>
      </c>
      <c r="C702" s="75">
        <f t="shared" si="226"/>
        <v>39125</v>
      </c>
      <c r="D702" s="50" t="s">
        <v>1223</v>
      </c>
      <c r="E702" s="50">
        <v>3</v>
      </c>
      <c r="F702" s="50">
        <v>0</v>
      </c>
      <c r="G702" s="50">
        <v>31</v>
      </c>
      <c r="H702" s="50">
        <v>7</v>
      </c>
      <c r="I702" s="53">
        <f t="shared" si="205"/>
        <v>2.1608796296296296E-2</v>
      </c>
      <c r="J702" s="54">
        <f t="shared" si="206"/>
        <v>7.202932098765432E-3</v>
      </c>
      <c r="K702" s="50" t="s">
        <v>557</v>
      </c>
      <c r="L702" s="50" t="s">
        <v>334</v>
      </c>
      <c r="M702" s="55">
        <f t="shared" si="207"/>
        <v>5.7846813069094853</v>
      </c>
      <c r="N702" s="50">
        <v>0</v>
      </c>
      <c r="O702" s="50" t="s">
        <v>330</v>
      </c>
      <c r="R702" s="50" t="s">
        <v>345</v>
      </c>
      <c r="S702" s="151">
        <f t="shared" si="208"/>
        <v>0.18871682098765433</v>
      </c>
      <c r="T702" s="151">
        <f t="shared" si="209"/>
        <v>9.4358410493827163E-2</v>
      </c>
      <c r="V702" s="393">
        <f t="shared" si="222"/>
        <v>0</v>
      </c>
      <c r="W702" s="393">
        <f t="shared" si="223"/>
        <v>0</v>
      </c>
      <c r="X702" s="53">
        <f t="shared" si="210"/>
        <v>0.18871682098765433</v>
      </c>
      <c r="Y702" s="53">
        <f t="shared" si="211"/>
        <v>0.22510600098765432</v>
      </c>
      <c r="Z702" s="53">
        <f t="shared" si="212"/>
        <v>9.4358410493827163E-2</v>
      </c>
      <c r="AA702" s="53">
        <f t="shared" si="213"/>
        <v>0.11255300049382716</v>
      </c>
      <c r="AB702" s="50">
        <f t="shared" si="214"/>
        <v>2046</v>
      </c>
      <c r="AC702" s="50">
        <f t="shared" si="225"/>
        <v>2007</v>
      </c>
      <c r="AD702" s="50">
        <f t="shared" si="216"/>
        <v>2</v>
      </c>
      <c r="AE702" s="56">
        <f t="shared" si="217"/>
        <v>200702</v>
      </c>
      <c r="AF702" s="56">
        <f t="shared" si="218"/>
        <v>7</v>
      </c>
      <c r="AG702" s="58">
        <f t="shared" si="224"/>
        <v>2</v>
      </c>
      <c r="AH702" s="56">
        <f t="shared" si="219"/>
        <v>12</v>
      </c>
      <c r="AI702" s="53">
        <f t="shared" si="220"/>
        <v>0.20691141098765431</v>
      </c>
      <c r="AJ702" s="56">
        <f t="shared" si="221"/>
        <v>12.809999999999999</v>
      </c>
    </row>
    <row r="703" spans="1:36" x14ac:dyDescent="0.25">
      <c r="A703" s="50">
        <v>702</v>
      </c>
      <c r="B703" s="51">
        <v>39126</v>
      </c>
      <c r="C703" s="75">
        <f t="shared" si="226"/>
        <v>39126</v>
      </c>
      <c r="D703" s="50" t="s">
        <v>1225</v>
      </c>
      <c r="E703" s="50">
        <v>0.56000000000000005</v>
      </c>
      <c r="F703" s="50">
        <v>0</v>
      </c>
      <c r="G703" s="50">
        <v>22</v>
      </c>
      <c r="H703" s="50">
        <v>2</v>
      </c>
      <c r="I703" s="53">
        <f t="shared" si="205"/>
        <v>1.5300925925925926E-2</v>
      </c>
      <c r="J703" s="54">
        <f t="shared" si="206"/>
        <v>2.7323082010582009E-2</v>
      </c>
      <c r="K703" s="50" t="s">
        <v>346</v>
      </c>
      <c r="L703" s="50" t="s">
        <v>347</v>
      </c>
      <c r="M703" s="55">
        <f t="shared" si="207"/>
        <v>1.5249621785173992</v>
      </c>
      <c r="N703" s="50">
        <v>0</v>
      </c>
      <c r="R703" s="50" t="s">
        <v>370</v>
      </c>
      <c r="S703" s="151">
        <f t="shared" si="208"/>
        <v>6.5575396825396814E-2</v>
      </c>
      <c r="T703" s="151">
        <f t="shared" si="209"/>
        <v>3.2787698412698407E-2</v>
      </c>
      <c r="V703" s="393">
        <f t="shared" si="222"/>
        <v>0</v>
      </c>
      <c r="W703" s="393">
        <f t="shared" si="223"/>
        <v>0</v>
      </c>
      <c r="X703" s="53">
        <f t="shared" si="210"/>
        <v>0.71586474867724859</v>
      </c>
      <c r="Y703" s="53">
        <f t="shared" si="211"/>
        <v>0.75225392867724861</v>
      </c>
      <c r="Z703" s="53">
        <f t="shared" si="212"/>
        <v>0.35793237433862429</v>
      </c>
      <c r="AA703" s="53">
        <f t="shared" si="213"/>
        <v>0.3761269643386243</v>
      </c>
      <c r="AB703" s="50">
        <f t="shared" si="214"/>
        <v>3956</v>
      </c>
      <c r="AC703" s="50">
        <f t="shared" si="225"/>
        <v>2007</v>
      </c>
      <c r="AD703" s="50">
        <f t="shared" si="216"/>
        <v>2</v>
      </c>
      <c r="AE703" s="56">
        <f t="shared" si="217"/>
        <v>200702</v>
      </c>
      <c r="AF703" s="56">
        <f t="shared" si="218"/>
        <v>7</v>
      </c>
      <c r="AG703" s="58">
        <f t="shared" si="224"/>
        <v>0</v>
      </c>
      <c r="AH703" s="56">
        <f t="shared" si="219"/>
        <v>13</v>
      </c>
      <c r="AI703" s="53">
        <f t="shared" si="220"/>
        <v>0.7340593386772486</v>
      </c>
      <c r="AJ703" s="56">
        <f t="shared" si="221"/>
        <v>26.152000000000005</v>
      </c>
    </row>
    <row r="704" spans="1:36" x14ac:dyDescent="0.25">
      <c r="A704" s="50">
        <v>703</v>
      </c>
      <c r="B704" s="51">
        <v>39129</v>
      </c>
      <c r="C704" s="75">
        <f t="shared" si="226"/>
        <v>39129</v>
      </c>
      <c r="D704" s="50" t="s">
        <v>1223</v>
      </c>
      <c r="E704" s="50">
        <v>1</v>
      </c>
      <c r="F704" s="50">
        <v>0</v>
      </c>
      <c r="G704" s="50">
        <v>12</v>
      </c>
      <c r="H704" s="50">
        <v>0</v>
      </c>
      <c r="I704" s="53">
        <f t="shared" si="205"/>
        <v>8.3333333333333332E-3</v>
      </c>
      <c r="J704" s="54">
        <f t="shared" si="206"/>
        <v>8.3333333333333332E-3</v>
      </c>
      <c r="K704" s="50" t="s">
        <v>557</v>
      </c>
      <c r="L704" s="50" t="s">
        <v>129</v>
      </c>
      <c r="M704" s="55">
        <f t="shared" si="207"/>
        <v>5.0000000000000036</v>
      </c>
      <c r="N704" s="50">
        <v>0</v>
      </c>
      <c r="S704" s="151">
        <f t="shared" si="208"/>
        <v>0.21833333333333332</v>
      </c>
      <c r="T704" s="151">
        <f t="shared" si="209"/>
        <v>0.10916666666666666</v>
      </c>
      <c r="V704" s="393">
        <f t="shared" si="222"/>
        <v>0</v>
      </c>
      <c r="W704" s="393">
        <f t="shared" si="223"/>
        <v>0</v>
      </c>
      <c r="X704" s="53">
        <f t="shared" si="210"/>
        <v>0.21833333333333332</v>
      </c>
      <c r="Y704" s="53">
        <f t="shared" si="211"/>
        <v>0.25472251333333334</v>
      </c>
      <c r="Z704" s="53">
        <f t="shared" si="212"/>
        <v>0.10916666666666666</v>
      </c>
      <c r="AA704" s="53">
        <f t="shared" si="213"/>
        <v>0.12736125666666667</v>
      </c>
      <c r="AB704" s="50">
        <f t="shared" si="214"/>
        <v>3010</v>
      </c>
      <c r="AC704" s="50">
        <f t="shared" si="225"/>
        <v>2007</v>
      </c>
      <c r="AD704" s="50">
        <f t="shared" si="216"/>
        <v>2</v>
      </c>
      <c r="AE704" s="56">
        <f t="shared" si="217"/>
        <v>200702</v>
      </c>
      <c r="AF704" s="56">
        <f t="shared" si="218"/>
        <v>7</v>
      </c>
      <c r="AG704" s="58">
        <f t="shared" ref="AG704:AG735" si="227">IF(ISBLANK(B704)," ",MAX(B704-B703-1,0))</f>
        <v>2</v>
      </c>
      <c r="AH704" s="56">
        <f t="shared" si="219"/>
        <v>16</v>
      </c>
      <c r="AI704" s="53">
        <f t="shared" si="220"/>
        <v>0.23652792333333333</v>
      </c>
      <c r="AJ704" s="56">
        <f t="shared" si="221"/>
        <v>4.2699999999999996</v>
      </c>
    </row>
    <row r="705" spans="1:36" x14ac:dyDescent="0.25">
      <c r="A705" s="50">
        <v>704</v>
      </c>
      <c r="B705" s="51">
        <v>39129</v>
      </c>
      <c r="C705" s="75">
        <f t="shared" si="226"/>
        <v>39129</v>
      </c>
      <c r="D705" s="50" t="s">
        <v>1223</v>
      </c>
      <c r="E705" s="50">
        <v>3</v>
      </c>
      <c r="F705" s="50">
        <v>0</v>
      </c>
      <c r="G705" s="50">
        <v>30</v>
      </c>
      <c r="H705" s="50">
        <v>45</v>
      </c>
      <c r="I705" s="53">
        <f t="shared" si="205"/>
        <v>2.1354166666666664E-2</v>
      </c>
      <c r="J705" s="54">
        <f t="shared" si="206"/>
        <v>7.1180555555555546E-3</v>
      </c>
      <c r="K705" s="50" t="s">
        <v>557</v>
      </c>
      <c r="L705" s="50" t="s">
        <v>17</v>
      </c>
      <c r="M705" s="55">
        <f t="shared" si="207"/>
        <v>5.8536585365853711</v>
      </c>
      <c r="N705" s="50">
        <v>171</v>
      </c>
      <c r="S705" s="151">
        <f t="shared" si="208"/>
        <v>0.18649305555555554</v>
      </c>
      <c r="T705" s="151">
        <f t="shared" si="209"/>
        <v>9.3246527777777768E-2</v>
      </c>
      <c r="V705" s="393">
        <f t="shared" si="222"/>
        <v>0</v>
      </c>
      <c r="W705" s="393">
        <f t="shared" si="223"/>
        <v>0</v>
      </c>
      <c r="X705" s="53">
        <f t="shared" si="210"/>
        <v>0.18649305555555554</v>
      </c>
      <c r="Y705" s="53">
        <f t="shared" si="211"/>
        <v>0.22288223555555553</v>
      </c>
      <c r="Z705" s="53">
        <f t="shared" si="212"/>
        <v>9.3246527777777768E-2</v>
      </c>
      <c r="AA705" s="53">
        <f t="shared" si="213"/>
        <v>0.11144111777777777</v>
      </c>
      <c r="AB705" s="50">
        <f t="shared" si="214"/>
        <v>1938</v>
      </c>
      <c r="AC705" s="50">
        <f t="shared" si="225"/>
        <v>2007</v>
      </c>
      <c r="AD705" s="50">
        <f t="shared" si="216"/>
        <v>2</v>
      </c>
      <c r="AE705" s="56">
        <f t="shared" si="217"/>
        <v>200702</v>
      </c>
      <c r="AF705" s="56">
        <f t="shared" si="218"/>
        <v>7</v>
      </c>
      <c r="AG705" s="58">
        <f t="shared" si="227"/>
        <v>0</v>
      </c>
      <c r="AH705" s="56">
        <f t="shared" si="219"/>
        <v>16</v>
      </c>
      <c r="AI705" s="53">
        <f t="shared" si="220"/>
        <v>0.20468764555555552</v>
      </c>
      <c r="AJ705" s="56">
        <f t="shared" si="221"/>
        <v>12.809999999999999</v>
      </c>
    </row>
    <row r="706" spans="1:36" x14ac:dyDescent="0.25">
      <c r="A706" s="50">
        <v>705</v>
      </c>
      <c r="B706" s="51">
        <v>39132</v>
      </c>
      <c r="C706" s="75">
        <f t="shared" si="226"/>
        <v>39132</v>
      </c>
      <c r="D706" s="50" t="s">
        <v>1223</v>
      </c>
      <c r="E706" s="50">
        <v>5</v>
      </c>
      <c r="F706" s="50">
        <v>0</v>
      </c>
      <c r="G706" s="50">
        <v>60</v>
      </c>
      <c r="H706" s="50">
        <v>0</v>
      </c>
      <c r="I706" s="53">
        <f t="shared" ref="I706:I769" si="228">IF(E706&gt;0,TIME(F706,G706,H706),"")</f>
        <v>4.1666666666666664E-2</v>
      </c>
      <c r="J706" s="54">
        <f t="shared" ref="J706:J769" si="229">IF(E706&gt;0,TIME(F706,G706,H706)/E706,"")</f>
        <v>8.3333333333333332E-3</v>
      </c>
      <c r="K706" s="50" t="s">
        <v>557</v>
      </c>
      <c r="L706" s="50" t="s">
        <v>17</v>
      </c>
      <c r="M706" s="55">
        <f t="shared" ref="M706:M769" si="230">IF(D706&gt;0,0.0416666666666667/J706,"")</f>
        <v>5.0000000000000036</v>
      </c>
      <c r="N706" s="50">
        <v>154</v>
      </c>
      <c r="R706" s="50" t="s">
        <v>348</v>
      </c>
      <c r="S706" s="151">
        <f t="shared" ref="S706:S769" si="231">IF("1-Swim"=D706,J706*2.4,IF("2-Bike"=D706,J706*112,IF("3-Run"=D706,J706*26.2,0)))</f>
        <v>0.21833333333333332</v>
      </c>
      <c r="T706" s="151">
        <f t="shared" ref="T706:T769" si="232">S706/2</f>
        <v>0.10916666666666666</v>
      </c>
      <c r="V706" s="393">
        <f t="shared" si="222"/>
        <v>0</v>
      </c>
      <c r="W706" s="393">
        <f t="shared" si="223"/>
        <v>0</v>
      </c>
      <c r="X706" s="53">
        <f t="shared" ref="X706:X769" si="233">J706*26.2</f>
        <v>0.21833333333333332</v>
      </c>
      <c r="Y706" s="53">
        <f t="shared" ref="Y706:Y769" si="234">(J706+0.0013889)*26.2</f>
        <v>0.25472251333333334</v>
      </c>
      <c r="Z706" s="53">
        <f t="shared" ref="Z706:Z769" si="235">X706/2</f>
        <v>0.10916666666666666</v>
      </c>
      <c r="AA706" s="53">
        <f t="shared" ref="AA706:AA769" si="236">Y706/2</f>
        <v>0.12736125666666667</v>
      </c>
      <c r="AB706" s="50">
        <f t="shared" ref="AB706:AB769" si="237">RANK(J706,J:J,1)</f>
        <v>3010</v>
      </c>
      <c r="AC706" s="50">
        <f t="shared" si="225"/>
        <v>2007</v>
      </c>
      <c r="AD706" s="50">
        <f t="shared" ref="AD706:AD769" si="238">MONTH(B706)</f>
        <v>2</v>
      </c>
      <c r="AE706" s="56">
        <f t="shared" ref="AE706:AE769" si="239">AC706*100+AD706</f>
        <v>200702</v>
      </c>
      <c r="AF706" s="56">
        <f t="shared" ref="AF706:AF769" si="240">WEEKNUM(B706,1)</f>
        <v>8</v>
      </c>
      <c r="AG706" s="58">
        <f t="shared" si="227"/>
        <v>2</v>
      </c>
      <c r="AH706" s="56">
        <f t="shared" ref="AH706:AH769" si="241">DAY(B706)</f>
        <v>19</v>
      </c>
      <c r="AI706" s="53">
        <f t="shared" ref="AI706:AI769" si="242">Z706+AA706</f>
        <v>0.23652792333333333</v>
      </c>
      <c r="AJ706" s="56">
        <f t="shared" ref="AJ706:AJ769" si="243">IF("1-Swim"=D706,E706*46.7,IF("2-Bike"=D706,E706,IF("3-Run"=D706,E706*4.27,0)))</f>
        <v>21.349999999999998</v>
      </c>
    </row>
    <row r="707" spans="1:36" x14ac:dyDescent="0.25">
      <c r="A707" s="50">
        <v>706</v>
      </c>
      <c r="B707" s="51">
        <v>39133</v>
      </c>
      <c r="C707" s="75">
        <f t="shared" si="226"/>
        <v>39133</v>
      </c>
      <c r="D707" s="50" t="s">
        <v>1225</v>
      </c>
      <c r="E707" s="50">
        <v>0.56000000000000005</v>
      </c>
      <c r="F707" s="50">
        <v>0</v>
      </c>
      <c r="G707" s="50">
        <v>22</v>
      </c>
      <c r="H707" s="50">
        <v>41</v>
      </c>
      <c r="I707" s="53">
        <f t="shared" si="228"/>
        <v>1.5752314814814813E-2</v>
      </c>
      <c r="J707" s="54">
        <f t="shared" si="229"/>
        <v>2.812913359788359E-2</v>
      </c>
      <c r="K707" s="50" t="s">
        <v>346</v>
      </c>
      <c r="L707" s="50" t="s">
        <v>347</v>
      </c>
      <c r="M707" s="55">
        <f t="shared" si="230"/>
        <v>1.4812637766348289</v>
      </c>
      <c r="N707" s="50">
        <v>0</v>
      </c>
      <c r="R707" s="50" t="s">
        <v>369</v>
      </c>
      <c r="S707" s="151">
        <f t="shared" si="231"/>
        <v>6.7509920634920617E-2</v>
      </c>
      <c r="T707" s="151">
        <f t="shared" si="232"/>
        <v>3.3754960317460309E-2</v>
      </c>
      <c r="V707" s="393">
        <f t="shared" ref="V707:V770" si="244">U707*0.000568182</f>
        <v>0</v>
      </c>
      <c r="W707" s="393">
        <f t="shared" ref="W707:W770" si="245">U707*0.0006213713910761</f>
        <v>0</v>
      </c>
      <c r="X707" s="53">
        <f t="shared" si="233"/>
        <v>0.73698330026455006</v>
      </c>
      <c r="Y707" s="53">
        <f t="shared" si="234"/>
        <v>0.77337248026454997</v>
      </c>
      <c r="Z707" s="53">
        <f t="shared" si="235"/>
        <v>0.36849165013227503</v>
      </c>
      <c r="AA707" s="53">
        <f t="shared" si="236"/>
        <v>0.38668624013227498</v>
      </c>
      <c r="AB707" s="50">
        <f t="shared" si="237"/>
        <v>4003</v>
      </c>
      <c r="AC707" s="50">
        <f t="shared" si="225"/>
        <v>2007</v>
      </c>
      <c r="AD707" s="50">
        <f t="shared" si="238"/>
        <v>2</v>
      </c>
      <c r="AE707" s="56">
        <f t="shared" si="239"/>
        <v>200702</v>
      </c>
      <c r="AF707" s="56">
        <f t="shared" si="240"/>
        <v>8</v>
      </c>
      <c r="AG707" s="58">
        <f t="shared" si="227"/>
        <v>0</v>
      </c>
      <c r="AH707" s="56">
        <f t="shared" si="241"/>
        <v>20</v>
      </c>
      <c r="AI707" s="53">
        <f t="shared" si="242"/>
        <v>0.75517789026455007</v>
      </c>
      <c r="AJ707" s="56">
        <f t="shared" si="243"/>
        <v>26.152000000000005</v>
      </c>
    </row>
    <row r="708" spans="1:36" x14ac:dyDescent="0.25">
      <c r="A708" s="50">
        <v>707</v>
      </c>
      <c r="B708" s="51">
        <v>39134</v>
      </c>
      <c r="C708" s="75">
        <f t="shared" si="226"/>
        <v>39134</v>
      </c>
      <c r="D708" s="50" t="s">
        <v>1223</v>
      </c>
      <c r="E708" s="50">
        <v>3.5</v>
      </c>
      <c r="F708" s="50">
        <v>0</v>
      </c>
      <c r="G708" s="50">
        <v>36</v>
      </c>
      <c r="H708" s="50">
        <v>28</v>
      </c>
      <c r="I708" s="53">
        <f t="shared" si="228"/>
        <v>2.5324074074074079E-2</v>
      </c>
      <c r="J708" s="54">
        <f t="shared" si="229"/>
        <v>7.2354497354497364E-3</v>
      </c>
      <c r="K708" s="50" t="s">
        <v>557</v>
      </c>
      <c r="L708" s="50" t="s">
        <v>130</v>
      </c>
      <c r="M708" s="55">
        <f t="shared" si="230"/>
        <v>5.758683729433276</v>
      </c>
      <c r="N708" s="50">
        <v>164</v>
      </c>
      <c r="O708" s="50" t="s">
        <v>198</v>
      </c>
      <c r="R708" s="50" t="s">
        <v>351</v>
      </c>
      <c r="S708" s="151">
        <f t="shared" si="231"/>
        <v>0.18956878306878308</v>
      </c>
      <c r="T708" s="151">
        <f t="shared" si="232"/>
        <v>9.4784391534391541E-2</v>
      </c>
      <c r="V708" s="393">
        <f t="shared" si="244"/>
        <v>0</v>
      </c>
      <c r="W708" s="393">
        <f t="shared" si="245"/>
        <v>0</v>
      </c>
      <c r="X708" s="53">
        <f t="shared" si="233"/>
        <v>0.18956878306878308</v>
      </c>
      <c r="Y708" s="53">
        <f t="shared" si="234"/>
        <v>0.22595796306878307</v>
      </c>
      <c r="Z708" s="53">
        <f t="shared" si="235"/>
        <v>9.4784391534391541E-2</v>
      </c>
      <c r="AA708" s="53">
        <f t="shared" si="236"/>
        <v>0.11297898153439154</v>
      </c>
      <c r="AB708" s="50">
        <f t="shared" si="237"/>
        <v>2088</v>
      </c>
      <c r="AC708" s="50">
        <f t="shared" si="225"/>
        <v>2007</v>
      </c>
      <c r="AD708" s="50">
        <f t="shared" si="238"/>
        <v>2</v>
      </c>
      <c r="AE708" s="56">
        <f t="shared" si="239"/>
        <v>200702</v>
      </c>
      <c r="AF708" s="56">
        <f t="shared" si="240"/>
        <v>8</v>
      </c>
      <c r="AG708" s="58">
        <f t="shared" si="227"/>
        <v>0</v>
      </c>
      <c r="AH708" s="56">
        <f t="shared" si="241"/>
        <v>21</v>
      </c>
      <c r="AI708" s="53">
        <f t="shared" si="242"/>
        <v>0.20776337306878306</v>
      </c>
      <c r="AJ708" s="56">
        <f t="shared" si="243"/>
        <v>14.944999999999999</v>
      </c>
    </row>
    <row r="709" spans="1:36" x14ac:dyDescent="0.25">
      <c r="A709" s="50">
        <v>708</v>
      </c>
      <c r="B709" s="51">
        <v>39135</v>
      </c>
      <c r="C709" s="75">
        <f t="shared" si="226"/>
        <v>39135</v>
      </c>
      <c r="D709" s="50" t="s">
        <v>1223</v>
      </c>
      <c r="E709" s="50">
        <v>3.5</v>
      </c>
      <c r="F709" s="50">
        <v>0</v>
      </c>
      <c r="G709" s="50">
        <v>41</v>
      </c>
      <c r="H709" s="50">
        <v>9</v>
      </c>
      <c r="I709" s="53">
        <f t="shared" si="228"/>
        <v>2.8576388888888887E-2</v>
      </c>
      <c r="J709" s="54">
        <f t="shared" si="229"/>
        <v>8.1646825396825395E-3</v>
      </c>
      <c r="K709" s="50" t="s">
        <v>557</v>
      </c>
      <c r="L709" s="50" t="s">
        <v>130</v>
      </c>
      <c r="M709" s="55">
        <f t="shared" si="230"/>
        <v>5.103280680437428</v>
      </c>
      <c r="N709" s="50">
        <v>156</v>
      </c>
      <c r="O709" s="50" t="s">
        <v>367</v>
      </c>
      <c r="R709" s="50" t="s">
        <v>368</v>
      </c>
      <c r="S709" s="151">
        <f t="shared" si="231"/>
        <v>0.21391468253968252</v>
      </c>
      <c r="T709" s="151">
        <f t="shared" si="232"/>
        <v>0.10695734126984126</v>
      </c>
      <c r="V709" s="393">
        <f t="shared" si="244"/>
        <v>0</v>
      </c>
      <c r="W709" s="393">
        <f t="shared" si="245"/>
        <v>0</v>
      </c>
      <c r="X709" s="53">
        <f t="shared" si="233"/>
        <v>0.21391468253968252</v>
      </c>
      <c r="Y709" s="53">
        <f t="shared" si="234"/>
        <v>0.25030386253968251</v>
      </c>
      <c r="Z709" s="53">
        <f t="shared" si="235"/>
        <v>0.10695734126984126</v>
      </c>
      <c r="AA709" s="53">
        <f t="shared" si="236"/>
        <v>0.12515193126984125</v>
      </c>
      <c r="AB709" s="50">
        <f t="shared" si="237"/>
        <v>2914</v>
      </c>
      <c r="AC709" s="50">
        <f t="shared" si="225"/>
        <v>2007</v>
      </c>
      <c r="AD709" s="50">
        <f t="shared" si="238"/>
        <v>2</v>
      </c>
      <c r="AE709" s="56">
        <f t="shared" si="239"/>
        <v>200702</v>
      </c>
      <c r="AF709" s="56">
        <f t="shared" si="240"/>
        <v>8</v>
      </c>
      <c r="AG709" s="58">
        <f t="shared" si="227"/>
        <v>0</v>
      </c>
      <c r="AH709" s="56">
        <f t="shared" si="241"/>
        <v>22</v>
      </c>
      <c r="AI709" s="53">
        <f t="shared" si="242"/>
        <v>0.2321092725396825</v>
      </c>
      <c r="AJ709" s="56">
        <f t="shared" si="243"/>
        <v>14.944999999999999</v>
      </c>
    </row>
    <row r="710" spans="1:36" x14ac:dyDescent="0.25">
      <c r="A710" s="50">
        <v>709</v>
      </c>
      <c r="B710" s="51">
        <v>39138</v>
      </c>
      <c r="C710" s="75">
        <f t="shared" si="226"/>
        <v>39138</v>
      </c>
      <c r="D710" s="50" t="s">
        <v>1223</v>
      </c>
      <c r="E710" s="50">
        <v>7.8</v>
      </c>
      <c r="F710" s="50">
        <v>1</v>
      </c>
      <c r="G710" s="50">
        <v>20</v>
      </c>
      <c r="H710" s="50">
        <v>13</v>
      </c>
      <c r="I710" s="53">
        <f t="shared" si="228"/>
        <v>5.5706018518518523E-2</v>
      </c>
      <c r="J710" s="54">
        <f t="shared" si="229"/>
        <v>7.1417972459639134E-3</v>
      </c>
      <c r="K710" s="50" t="s">
        <v>557</v>
      </c>
      <c r="L710" s="50" t="s">
        <v>136</v>
      </c>
      <c r="M710" s="55">
        <f t="shared" si="230"/>
        <v>5.8341990442551461</v>
      </c>
      <c r="N710" s="50">
        <v>174</v>
      </c>
      <c r="O710" s="50" t="s">
        <v>330</v>
      </c>
      <c r="R710" s="50" t="s">
        <v>371</v>
      </c>
      <c r="S710" s="151">
        <f t="shared" si="231"/>
        <v>0.18711508784425451</v>
      </c>
      <c r="T710" s="151">
        <f t="shared" si="232"/>
        <v>9.3557543922127256E-2</v>
      </c>
      <c r="V710" s="393">
        <f t="shared" si="244"/>
        <v>0</v>
      </c>
      <c r="W710" s="393">
        <f t="shared" si="245"/>
        <v>0</v>
      </c>
      <c r="X710" s="53">
        <f t="shared" si="233"/>
        <v>0.18711508784425451</v>
      </c>
      <c r="Y710" s="53">
        <f t="shared" si="234"/>
        <v>0.22350426784425451</v>
      </c>
      <c r="Z710" s="53">
        <f t="shared" si="235"/>
        <v>9.3557543922127256E-2</v>
      </c>
      <c r="AA710" s="53">
        <f t="shared" si="236"/>
        <v>0.11175213392212725</v>
      </c>
      <c r="AB710" s="50">
        <f t="shared" si="237"/>
        <v>1969</v>
      </c>
      <c r="AC710" s="50">
        <f t="shared" si="225"/>
        <v>2007</v>
      </c>
      <c r="AD710" s="50">
        <f t="shared" si="238"/>
        <v>2</v>
      </c>
      <c r="AE710" s="56">
        <f t="shared" si="239"/>
        <v>200702</v>
      </c>
      <c r="AF710" s="56">
        <f t="shared" si="240"/>
        <v>9</v>
      </c>
      <c r="AG710" s="58">
        <f t="shared" si="227"/>
        <v>2</v>
      </c>
      <c r="AH710" s="56">
        <f t="shared" si="241"/>
        <v>25</v>
      </c>
      <c r="AI710" s="53">
        <f t="shared" si="242"/>
        <v>0.20530967784425452</v>
      </c>
      <c r="AJ710" s="56">
        <f t="shared" si="243"/>
        <v>33.305999999999997</v>
      </c>
    </row>
    <row r="711" spans="1:36" x14ac:dyDescent="0.25">
      <c r="A711" s="50">
        <v>710</v>
      </c>
      <c r="B711" s="51">
        <v>39139</v>
      </c>
      <c r="C711" s="75">
        <f t="shared" si="226"/>
        <v>39139</v>
      </c>
      <c r="D711" s="50" t="s">
        <v>1223</v>
      </c>
      <c r="E711" s="50">
        <v>2.5</v>
      </c>
      <c r="F711" s="50">
        <v>0</v>
      </c>
      <c r="G711" s="50">
        <v>30</v>
      </c>
      <c r="H711" s="50">
        <v>0</v>
      </c>
      <c r="I711" s="53">
        <f t="shared" si="228"/>
        <v>2.0833333333333332E-2</v>
      </c>
      <c r="J711" s="54">
        <f t="shared" si="229"/>
        <v>8.3333333333333332E-3</v>
      </c>
      <c r="K711" s="50" t="s">
        <v>558</v>
      </c>
      <c r="L711" s="50" t="s">
        <v>129</v>
      </c>
      <c r="M711" s="55">
        <f t="shared" si="230"/>
        <v>5.0000000000000036</v>
      </c>
      <c r="N711" s="50">
        <v>0</v>
      </c>
      <c r="S711" s="151">
        <f t="shared" si="231"/>
        <v>0.21833333333333332</v>
      </c>
      <c r="T711" s="151">
        <f t="shared" si="232"/>
        <v>0.10916666666666666</v>
      </c>
      <c r="V711" s="393">
        <f t="shared" si="244"/>
        <v>0</v>
      </c>
      <c r="W711" s="393">
        <f t="shared" si="245"/>
        <v>0</v>
      </c>
      <c r="X711" s="53">
        <f t="shared" si="233"/>
        <v>0.21833333333333332</v>
      </c>
      <c r="Y711" s="53">
        <f t="shared" si="234"/>
        <v>0.25472251333333334</v>
      </c>
      <c r="Z711" s="53">
        <f t="shared" si="235"/>
        <v>0.10916666666666666</v>
      </c>
      <c r="AA711" s="53">
        <f t="shared" si="236"/>
        <v>0.12736125666666667</v>
      </c>
      <c r="AB711" s="50">
        <f t="shared" si="237"/>
        <v>3010</v>
      </c>
      <c r="AC711" s="50">
        <f t="shared" si="225"/>
        <v>2007</v>
      </c>
      <c r="AD711" s="50">
        <f t="shared" si="238"/>
        <v>2</v>
      </c>
      <c r="AE711" s="56">
        <f t="shared" si="239"/>
        <v>200702</v>
      </c>
      <c r="AF711" s="56">
        <f t="shared" si="240"/>
        <v>9</v>
      </c>
      <c r="AG711" s="58">
        <f t="shared" si="227"/>
        <v>0</v>
      </c>
      <c r="AH711" s="56">
        <f t="shared" si="241"/>
        <v>26</v>
      </c>
      <c r="AI711" s="53">
        <f t="shared" si="242"/>
        <v>0.23652792333333333</v>
      </c>
      <c r="AJ711" s="56">
        <f t="shared" si="243"/>
        <v>10.674999999999999</v>
      </c>
    </row>
    <row r="712" spans="1:36" x14ac:dyDescent="0.25">
      <c r="A712" s="50">
        <v>711</v>
      </c>
      <c r="B712" s="51">
        <v>39141</v>
      </c>
      <c r="C712" s="75">
        <f t="shared" si="226"/>
        <v>39141</v>
      </c>
      <c r="D712" s="50" t="s">
        <v>1223</v>
      </c>
      <c r="E712" s="50">
        <v>3.5</v>
      </c>
      <c r="F712" s="50">
        <v>0</v>
      </c>
      <c r="G712" s="50">
        <v>38</v>
      </c>
      <c r="H712" s="50">
        <v>38</v>
      </c>
      <c r="I712" s="53">
        <f t="shared" si="228"/>
        <v>2.6828703703703702E-2</v>
      </c>
      <c r="J712" s="54">
        <f t="shared" si="229"/>
        <v>7.6653439153439151E-3</v>
      </c>
      <c r="K712" s="50" t="s">
        <v>558</v>
      </c>
      <c r="L712" s="50" t="s">
        <v>130</v>
      </c>
      <c r="M712" s="55">
        <f t="shared" si="230"/>
        <v>5.4357204486626447</v>
      </c>
      <c r="N712" s="50">
        <v>0</v>
      </c>
      <c r="O712" s="50" t="s">
        <v>198</v>
      </c>
      <c r="R712" s="50" t="s">
        <v>373</v>
      </c>
      <c r="S712" s="151">
        <f t="shared" si="231"/>
        <v>0.20083201058201056</v>
      </c>
      <c r="T712" s="151">
        <f t="shared" si="232"/>
        <v>0.10041600529100528</v>
      </c>
      <c r="V712" s="393">
        <f t="shared" si="244"/>
        <v>0</v>
      </c>
      <c r="W712" s="393">
        <f t="shared" si="245"/>
        <v>0</v>
      </c>
      <c r="X712" s="53">
        <f t="shared" si="233"/>
        <v>0.20083201058201056</v>
      </c>
      <c r="Y712" s="53">
        <f t="shared" si="234"/>
        <v>0.23722119058201058</v>
      </c>
      <c r="Z712" s="53">
        <f t="shared" si="235"/>
        <v>0.10041600529100528</v>
      </c>
      <c r="AA712" s="53">
        <f t="shared" si="236"/>
        <v>0.11861059529100529</v>
      </c>
      <c r="AB712" s="50">
        <f t="shared" si="237"/>
        <v>2533</v>
      </c>
      <c r="AC712" s="50">
        <f t="shared" si="225"/>
        <v>2007</v>
      </c>
      <c r="AD712" s="50">
        <f t="shared" si="238"/>
        <v>2</v>
      </c>
      <c r="AE712" s="56">
        <f t="shared" si="239"/>
        <v>200702</v>
      </c>
      <c r="AF712" s="56">
        <f t="shared" si="240"/>
        <v>9</v>
      </c>
      <c r="AG712" s="58">
        <f t="shared" si="227"/>
        <v>1</v>
      </c>
      <c r="AH712" s="56">
        <f t="shared" si="241"/>
        <v>28</v>
      </c>
      <c r="AI712" s="53">
        <f t="shared" si="242"/>
        <v>0.21902660058201057</v>
      </c>
      <c r="AJ712" s="56">
        <f t="shared" si="243"/>
        <v>14.944999999999999</v>
      </c>
    </row>
    <row r="713" spans="1:36" x14ac:dyDescent="0.25">
      <c r="A713" s="50">
        <v>712</v>
      </c>
      <c r="B713" s="51">
        <v>39142</v>
      </c>
      <c r="C713" s="75">
        <f t="shared" si="226"/>
        <v>39142</v>
      </c>
      <c r="D713" s="50" t="s">
        <v>1225</v>
      </c>
      <c r="E713" s="50">
        <v>0.56000000000000005</v>
      </c>
      <c r="F713" s="50">
        <v>0</v>
      </c>
      <c r="G713" s="50">
        <v>21</v>
      </c>
      <c r="H713" s="50">
        <v>43</v>
      </c>
      <c r="I713" s="53">
        <f t="shared" si="228"/>
        <v>1.5081018518518516E-2</v>
      </c>
      <c r="J713" s="54">
        <f t="shared" si="229"/>
        <v>2.6930390211640204E-2</v>
      </c>
      <c r="K713" s="50" t="s">
        <v>346</v>
      </c>
      <c r="L713" s="50" t="s">
        <v>347</v>
      </c>
      <c r="M713" s="55">
        <f t="shared" si="230"/>
        <v>1.5471987720644682</v>
      </c>
      <c r="N713" s="50">
        <v>0</v>
      </c>
      <c r="R713" s="50" t="s">
        <v>374</v>
      </c>
      <c r="S713" s="151">
        <f t="shared" si="231"/>
        <v>6.4632936507936486E-2</v>
      </c>
      <c r="T713" s="151">
        <f t="shared" si="232"/>
        <v>3.2316468253968243E-2</v>
      </c>
      <c r="V713" s="393">
        <f t="shared" si="244"/>
        <v>0</v>
      </c>
      <c r="W713" s="393">
        <f t="shared" si="245"/>
        <v>0</v>
      </c>
      <c r="X713" s="53">
        <f t="shared" si="233"/>
        <v>0.70557622354497329</v>
      </c>
      <c r="Y713" s="53">
        <f t="shared" si="234"/>
        <v>0.74196540354497331</v>
      </c>
      <c r="Z713" s="53">
        <f t="shared" si="235"/>
        <v>0.35278811177248665</v>
      </c>
      <c r="AA713" s="53">
        <f t="shared" si="236"/>
        <v>0.37098270177248666</v>
      </c>
      <c r="AB713" s="50">
        <f t="shared" si="237"/>
        <v>3937</v>
      </c>
      <c r="AC713" s="50">
        <f t="shared" si="225"/>
        <v>2007</v>
      </c>
      <c r="AD713" s="50">
        <f t="shared" si="238"/>
        <v>3</v>
      </c>
      <c r="AE713" s="56">
        <f t="shared" si="239"/>
        <v>200703</v>
      </c>
      <c r="AF713" s="56">
        <f t="shared" si="240"/>
        <v>9</v>
      </c>
      <c r="AG713" s="58">
        <f t="shared" si="227"/>
        <v>0</v>
      </c>
      <c r="AH713" s="56">
        <f t="shared" si="241"/>
        <v>1</v>
      </c>
      <c r="AI713" s="53">
        <f t="shared" si="242"/>
        <v>0.7237708135449733</v>
      </c>
      <c r="AJ713" s="56">
        <f t="shared" si="243"/>
        <v>26.152000000000005</v>
      </c>
    </row>
    <row r="714" spans="1:36" x14ac:dyDescent="0.25">
      <c r="A714" s="50">
        <v>713</v>
      </c>
      <c r="B714" s="51">
        <v>39146</v>
      </c>
      <c r="C714" s="75">
        <f t="shared" si="226"/>
        <v>39146</v>
      </c>
      <c r="D714" s="50" t="s">
        <v>1223</v>
      </c>
      <c r="E714" s="50">
        <v>2</v>
      </c>
      <c r="F714" s="50">
        <v>0</v>
      </c>
      <c r="G714" s="50">
        <v>20</v>
      </c>
      <c r="H714" s="50">
        <v>35</v>
      </c>
      <c r="I714" s="53">
        <f t="shared" si="228"/>
        <v>1.4293981481481482E-2</v>
      </c>
      <c r="J714" s="54">
        <f t="shared" si="229"/>
        <v>7.1469907407407411E-3</v>
      </c>
      <c r="K714" s="50" t="s">
        <v>558</v>
      </c>
      <c r="L714" s="50" t="s">
        <v>17</v>
      </c>
      <c r="M714" s="55">
        <f t="shared" si="230"/>
        <v>5.8299595141700449</v>
      </c>
      <c r="N714" s="50">
        <v>0</v>
      </c>
      <c r="S714" s="151">
        <f t="shared" si="231"/>
        <v>0.18725115740740741</v>
      </c>
      <c r="T714" s="151">
        <f t="shared" si="232"/>
        <v>9.3625578703703707E-2</v>
      </c>
      <c r="V714" s="393">
        <f t="shared" si="244"/>
        <v>0</v>
      </c>
      <c r="W714" s="393">
        <f t="shared" si="245"/>
        <v>0</v>
      </c>
      <c r="X714" s="53">
        <f t="shared" si="233"/>
        <v>0.18725115740740741</v>
      </c>
      <c r="Y714" s="53">
        <f t="shared" si="234"/>
        <v>0.22364033740740738</v>
      </c>
      <c r="Z714" s="53">
        <f t="shared" si="235"/>
        <v>9.3625578703703707E-2</v>
      </c>
      <c r="AA714" s="53">
        <f t="shared" si="236"/>
        <v>0.11182016870370369</v>
      </c>
      <c r="AB714" s="50">
        <f t="shared" si="237"/>
        <v>1975</v>
      </c>
      <c r="AC714" s="50">
        <f t="shared" si="225"/>
        <v>2007</v>
      </c>
      <c r="AD714" s="50">
        <f t="shared" si="238"/>
        <v>3</v>
      </c>
      <c r="AE714" s="56">
        <f t="shared" si="239"/>
        <v>200703</v>
      </c>
      <c r="AF714" s="56">
        <f t="shared" si="240"/>
        <v>10</v>
      </c>
      <c r="AG714" s="58">
        <f t="shared" si="227"/>
        <v>3</v>
      </c>
      <c r="AH714" s="56">
        <f t="shared" si="241"/>
        <v>5</v>
      </c>
      <c r="AI714" s="53">
        <f t="shared" si="242"/>
        <v>0.2054457474074074</v>
      </c>
      <c r="AJ714" s="56">
        <f t="shared" si="243"/>
        <v>8.5399999999999991</v>
      </c>
    </row>
    <row r="715" spans="1:36" x14ac:dyDescent="0.25">
      <c r="A715" s="50">
        <v>714</v>
      </c>
      <c r="B715" s="51">
        <v>39147</v>
      </c>
      <c r="C715" s="75">
        <f t="shared" si="226"/>
        <v>39147</v>
      </c>
      <c r="D715" s="50" t="s">
        <v>1225</v>
      </c>
      <c r="E715" s="50">
        <v>0.56000000000000005</v>
      </c>
      <c r="F715" s="50">
        <v>0</v>
      </c>
      <c r="G715" s="50">
        <v>21</v>
      </c>
      <c r="H715" s="50">
        <v>45</v>
      </c>
      <c r="I715" s="53">
        <f t="shared" si="228"/>
        <v>1.5104166666666667E-2</v>
      </c>
      <c r="J715" s="54">
        <f t="shared" si="229"/>
        <v>2.6971726190476188E-2</v>
      </c>
      <c r="K715" s="50" t="s">
        <v>346</v>
      </c>
      <c r="L715" s="50" t="s">
        <v>347</v>
      </c>
      <c r="M715" s="55">
        <f t="shared" si="230"/>
        <v>1.5448275862068979</v>
      </c>
      <c r="N715" s="50">
        <v>0</v>
      </c>
      <c r="P715" s="378"/>
      <c r="Q715" s="378"/>
      <c r="R715" s="162" t="s">
        <v>375</v>
      </c>
      <c r="S715" s="151">
        <f t="shared" si="231"/>
        <v>6.4732142857142849E-2</v>
      </c>
      <c r="T715" s="151">
        <f t="shared" si="232"/>
        <v>3.2366071428571425E-2</v>
      </c>
      <c r="V715" s="393">
        <f t="shared" si="244"/>
        <v>0</v>
      </c>
      <c r="W715" s="393">
        <f t="shared" si="245"/>
        <v>0</v>
      </c>
      <c r="X715" s="53">
        <f t="shared" si="233"/>
        <v>0.70665922619047616</v>
      </c>
      <c r="Y715" s="53">
        <f t="shared" si="234"/>
        <v>0.74304840619047607</v>
      </c>
      <c r="Z715" s="53">
        <f t="shared" si="235"/>
        <v>0.35332961309523808</v>
      </c>
      <c r="AA715" s="53">
        <f t="shared" si="236"/>
        <v>0.37152420309523804</v>
      </c>
      <c r="AB715" s="50">
        <f t="shared" si="237"/>
        <v>3940</v>
      </c>
      <c r="AC715" s="50">
        <f t="shared" si="225"/>
        <v>2007</v>
      </c>
      <c r="AD715" s="50">
        <f t="shared" si="238"/>
        <v>3</v>
      </c>
      <c r="AE715" s="56">
        <f t="shared" si="239"/>
        <v>200703</v>
      </c>
      <c r="AF715" s="56">
        <f t="shared" si="240"/>
        <v>10</v>
      </c>
      <c r="AG715" s="58">
        <f t="shared" si="227"/>
        <v>0</v>
      </c>
      <c r="AH715" s="56">
        <f t="shared" si="241"/>
        <v>6</v>
      </c>
      <c r="AI715" s="53">
        <f t="shared" si="242"/>
        <v>0.72485381619047606</v>
      </c>
      <c r="AJ715" s="56">
        <f t="shared" si="243"/>
        <v>26.152000000000005</v>
      </c>
    </row>
    <row r="716" spans="1:36" x14ac:dyDescent="0.25">
      <c r="A716" s="50">
        <v>715</v>
      </c>
      <c r="B716" s="51">
        <v>39149</v>
      </c>
      <c r="C716" s="75">
        <f t="shared" si="226"/>
        <v>39149</v>
      </c>
      <c r="D716" s="50" t="s">
        <v>1223</v>
      </c>
      <c r="E716" s="50">
        <v>3</v>
      </c>
      <c r="F716" s="50">
        <v>0</v>
      </c>
      <c r="G716" s="50">
        <v>30</v>
      </c>
      <c r="H716" s="50">
        <v>52</v>
      </c>
      <c r="I716" s="53">
        <f t="shared" si="228"/>
        <v>2.1435185185185186E-2</v>
      </c>
      <c r="J716" s="54">
        <f t="shared" si="229"/>
        <v>7.1450617283950616E-3</v>
      </c>
      <c r="K716" s="50" t="s">
        <v>558</v>
      </c>
      <c r="L716" s="50" t="s">
        <v>17</v>
      </c>
      <c r="M716" s="55">
        <f t="shared" si="230"/>
        <v>5.8315334773218188</v>
      </c>
      <c r="N716" s="50">
        <v>0</v>
      </c>
      <c r="S716" s="151">
        <f t="shared" si="231"/>
        <v>0.1872006172839506</v>
      </c>
      <c r="T716" s="151">
        <f t="shared" si="232"/>
        <v>9.3600308641975299E-2</v>
      </c>
      <c r="V716" s="393">
        <f t="shared" si="244"/>
        <v>0</v>
      </c>
      <c r="W716" s="393">
        <f t="shared" si="245"/>
        <v>0</v>
      </c>
      <c r="X716" s="53">
        <f t="shared" si="233"/>
        <v>0.1872006172839506</v>
      </c>
      <c r="Y716" s="53">
        <f t="shared" si="234"/>
        <v>0.22358979728395059</v>
      </c>
      <c r="Z716" s="53">
        <f t="shared" si="235"/>
        <v>9.3600308641975299E-2</v>
      </c>
      <c r="AA716" s="53">
        <f t="shared" si="236"/>
        <v>0.1117948986419753</v>
      </c>
      <c r="AB716" s="50">
        <f t="shared" si="237"/>
        <v>1972</v>
      </c>
      <c r="AC716" s="50">
        <f t="shared" si="225"/>
        <v>2007</v>
      </c>
      <c r="AD716" s="50">
        <f t="shared" si="238"/>
        <v>3</v>
      </c>
      <c r="AE716" s="56">
        <f t="shared" si="239"/>
        <v>200703</v>
      </c>
      <c r="AF716" s="56">
        <f t="shared" si="240"/>
        <v>10</v>
      </c>
      <c r="AG716" s="58">
        <f t="shared" si="227"/>
        <v>1</v>
      </c>
      <c r="AH716" s="56">
        <f t="shared" si="241"/>
        <v>8</v>
      </c>
      <c r="AI716" s="53">
        <f t="shared" si="242"/>
        <v>0.20539520728395061</v>
      </c>
      <c r="AJ716" s="56">
        <f t="shared" si="243"/>
        <v>12.809999999999999</v>
      </c>
    </row>
    <row r="717" spans="1:36" x14ac:dyDescent="0.25">
      <c r="A717" s="50">
        <v>716</v>
      </c>
      <c r="B717" s="51">
        <v>39150</v>
      </c>
      <c r="C717" s="75">
        <f t="shared" si="226"/>
        <v>39150</v>
      </c>
      <c r="D717" s="50" t="s">
        <v>1223</v>
      </c>
      <c r="E717" s="50">
        <v>4.4000000000000004</v>
      </c>
      <c r="F717" s="50">
        <v>0</v>
      </c>
      <c r="G717" s="50">
        <v>50</v>
      </c>
      <c r="H717" s="50">
        <v>55</v>
      </c>
      <c r="I717" s="53">
        <f t="shared" si="228"/>
        <v>3.5358796296296298E-2</v>
      </c>
      <c r="J717" s="54">
        <f t="shared" si="229"/>
        <v>8.0360900673400668E-3</v>
      </c>
      <c r="K717" s="50" t="s">
        <v>558</v>
      </c>
      <c r="L717" s="50" t="s">
        <v>152</v>
      </c>
      <c r="M717" s="55">
        <f t="shared" si="230"/>
        <v>5.1849427168576145</v>
      </c>
      <c r="N717" s="50">
        <v>0</v>
      </c>
      <c r="O717" s="50" t="s">
        <v>330</v>
      </c>
      <c r="R717" s="50" t="s">
        <v>297</v>
      </c>
      <c r="S717" s="151">
        <f t="shared" si="231"/>
        <v>0.21054555976430975</v>
      </c>
      <c r="T717" s="151">
        <f t="shared" si="232"/>
        <v>0.10527277988215487</v>
      </c>
      <c r="V717" s="393">
        <f t="shared" si="244"/>
        <v>0</v>
      </c>
      <c r="W717" s="393">
        <f t="shared" si="245"/>
        <v>0</v>
      </c>
      <c r="X717" s="53">
        <f t="shared" si="233"/>
        <v>0.21054555976430975</v>
      </c>
      <c r="Y717" s="53">
        <f t="shared" si="234"/>
        <v>0.24693473976430974</v>
      </c>
      <c r="Z717" s="53">
        <f t="shared" si="235"/>
        <v>0.10527277988215487</v>
      </c>
      <c r="AA717" s="53">
        <f t="shared" si="236"/>
        <v>0.12346736988215487</v>
      </c>
      <c r="AB717" s="50">
        <f t="shared" si="237"/>
        <v>2834</v>
      </c>
      <c r="AC717" s="50">
        <f t="shared" si="225"/>
        <v>2007</v>
      </c>
      <c r="AD717" s="50">
        <f t="shared" si="238"/>
        <v>3</v>
      </c>
      <c r="AE717" s="56">
        <f t="shared" si="239"/>
        <v>200703</v>
      </c>
      <c r="AF717" s="56">
        <f t="shared" si="240"/>
        <v>10</v>
      </c>
      <c r="AG717" s="58">
        <f t="shared" si="227"/>
        <v>0</v>
      </c>
      <c r="AH717" s="56">
        <f t="shared" si="241"/>
        <v>9</v>
      </c>
      <c r="AI717" s="53">
        <f t="shared" si="242"/>
        <v>0.22874014976430973</v>
      </c>
      <c r="AJ717" s="56">
        <f t="shared" si="243"/>
        <v>18.788</v>
      </c>
    </row>
    <row r="718" spans="1:36" x14ac:dyDescent="0.25">
      <c r="A718" s="50">
        <v>717</v>
      </c>
      <c r="B718" s="51">
        <v>39153</v>
      </c>
      <c r="C718" s="75">
        <f t="shared" si="226"/>
        <v>39153</v>
      </c>
      <c r="D718" s="50" t="s">
        <v>1223</v>
      </c>
      <c r="E718" s="50">
        <v>4.4000000000000004</v>
      </c>
      <c r="F718" s="50">
        <v>0</v>
      </c>
      <c r="G718" s="50">
        <v>45</v>
      </c>
      <c r="H718" s="50">
        <v>9</v>
      </c>
      <c r="I718" s="53">
        <f t="shared" si="228"/>
        <v>3.1354166666666662E-2</v>
      </c>
      <c r="J718" s="54">
        <f t="shared" si="229"/>
        <v>7.1259469696969679E-3</v>
      </c>
      <c r="K718" s="50" t="s">
        <v>558</v>
      </c>
      <c r="L718" s="50" t="s">
        <v>152</v>
      </c>
      <c r="M718" s="55">
        <f t="shared" si="230"/>
        <v>5.8471760797342256</v>
      </c>
      <c r="N718" s="50">
        <v>0</v>
      </c>
      <c r="O718" s="50" t="s">
        <v>377</v>
      </c>
      <c r="S718" s="151">
        <f t="shared" si="231"/>
        <v>0.18669981060606056</v>
      </c>
      <c r="T718" s="151">
        <f t="shared" si="232"/>
        <v>9.3349905303030278E-2</v>
      </c>
      <c r="V718" s="393">
        <f t="shared" si="244"/>
        <v>0</v>
      </c>
      <c r="W718" s="393">
        <f t="shared" si="245"/>
        <v>0</v>
      </c>
      <c r="X718" s="53">
        <f t="shared" si="233"/>
        <v>0.18669981060606056</v>
      </c>
      <c r="Y718" s="53">
        <f t="shared" si="234"/>
        <v>0.22308899060606055</v>
      </c>
      <c r="Z718" s="53">
        <f t="shared" si="235"/>
        <v>9.3349905303030278E-2</v>
      </c>
      <c r="AA718" s="53">
        <f t="shared" si="236"/>
        <v>0.11154449530303027</v>
      </c>
      <c r="AB718" s="50">
        <f t="shared" si="237"/>
        <v>1950</v>
      </c>
      <c r="AC718" s="50">
        <f t="shared" si="225"/>
        <v>2007</v>
      </c>
      <c r="AD718" s="50">
        <f t="shared" si="238"/>
        <v>3</v>
      </c>
      <c r="AE718" s="56">
        <f t="shared" si="239"/>
        <v>200703</v>
      </c>
      <c r="AF718" s="56">
        <f t="shared" si="240"/>
        <v>11</v>
      </c>
      <c r="AG718" s="58">
        <f t="shared" si="227"/>
        <v>2</v>
      </c>
      <c r="AH718" s="56">
        <f t="shared" si="241"/>
        <v>12</v>
      </c>
      <c r="AI718" s="53">
        <f t="shared" si="242"/>
        <v>0.20489440060606057</v>
      </c>
      <c r="AJ718" s="56">
        <f t="shared" si="243"/>
        <v>18.788</v>
      </c>
    </row>
    <row r="719" spans="1:36" x14ac:dyDescent="0.25">
      <c r="A719" s="50">
        <v>718</v>
      </c>
      <c r="B719" s="51">
        <v>39154</v>
      </c>
      <c r="C719" s="75">
        <f t="shared" si="226"/>
        <v>39154</v>
      </c>
      <c r="D719" s="50" t="s">
        <v>1223</v>
      </c>
      <c r="E719" s="50">
        <v>3</v>
      </c>
      <c r="F719" s="50">
        <v>0</v>
      </c>
      <c r="G719" s="50">
        <v>28</v>
      </c>
      <c r="H719" s="50">
        <v>13</v>
      </c>
      <c r="I719" s="53">
        <f t="shared" si="228"/>
        <v>1.9594907407407405E-2</v>
      </c>
      <c r="J719" s="54">
        <f t="shared" si="229"/>
        <v>6.5316358024691346E-3</v>
      </c>
      <c r="K719" s="50" t="s">
        <v>558</v>
      </c>
      <c r="L719" s="50" t="s">
        <v>334</v>
      </c>
      <c r="M719" s="55">
        <f t="shared" si="230"/>
        <v>6.3792085056113468</v>
      </c>
      <c r="N719" s="50">
        <v>0</v>
      </c>
      <c r="O719" s="50" t="s">
        <v>255</v>
      </c>
      <c r="R719" s="50" t="s">
        <v>388</v>
      </c>
      <c r="S719" s="151">
        <f t="shared" si="231"/>
        <v>0.17112885802469133</v>
      </c>
      <c r="T719" s="151">
        <f t="shared" si="232"/>
        <v>8.5564429012345664E-2</v>
      </c>
      <c r="V719" s="393">
        <f t="shared" si="244"/>
        <v>0</v>
      </c>
      <c r="W719" s="393">
        <f t="shared" si="245"/>
        <v>0</v>
      </c>
      <c r="X719" s="53">
        <f t="shared" si="233"/>
        <v>0.17112885802469133</v>
      </c>
      <c r="Y719" s="53">
        <f t="shared" si="234"/>
        <v>0.20751803802469129</v>
      </c>
      <c r="Z719" s="53">
        <f t="shared" si="235"/>
        <v>8.5564429012345664E-2</v>
      </c>
      <c r="AA719" s="53">
        <f t="shared" si="236"/>
        <v>0.10375901901234565</v>
      </c>
      <c r="AB719" s="50">
        <f t="shared" si="237"/>
        <v>1237</v>
      </c>
      <c r="AC719" s="50">
        <f t="shared" si="225"/>
        <v>2007</v>
      </c>
      <c r="AD719" s="50">
        <f t="shared" si="238"/>
        <v>3</v>
      </c>
      <c r="AE719" s="56">
        <f t="shared" si="239"/>
        <v>200703</v>
      </c>
      <c r="AF719" s="56">
        <f t="shared" si="240"/>
        <v>11</v>
      </c>
      <c r="AG719" s="58">
        <f t="shared" si="227"/>
        <v>0</v>
      </c>
      <c r="AH719" s="56">
        <f t="shared" si="241"/>
        <v>13</v>
      </c>
      <c r="AI719" s="53">
        <f t="shared" si="242"/>
        <v>0.18932344802469131</v>
      </c>
      <c r="AJ719" s="56">
        <f t="shared" si="243"/>
        <v>12.809999999999999</v>
      </c>
    </row>
    <row r="720" spans="1:36" x14ac:dyDescent="0.25">
      <c r="A720" s="50">
        <v>719</v>
      </c>
      <c r="B720" s="51">
        <v>39155</v>
      </c>
      <c r="C720" s="75">
        <f t="shared" si="226"/>
        <v>39155</v>
      </c>
      <c r="D720" s="50" t="s">
        <v>1223</v>
      </c>
      <c r="E720" s="50">
        <v>4.4000000000000004</v>
      </c>
      <c r="F720" s="50">
        <v>0</v>
      </c>
      <c r="G720" s="50">
        <v>49</v>
      </c>
      <c r="H720" s="50">
        <v>35</v>
      </c>
      <c r="I720" s="53">
        <f t="shared" si="228"/>
        <v>3.4432870370370371E-2</v>
      </c>
      <c r="J720" s="54">
        <f t="shared" si="229"/>
        <v>7.8256523569023555E-3</v>
      </c>
      <c r="K720" s="50" t="s">
        <v>558</v>
      </c>
      <c r="L720" s="50" t="s">
        <v>152</v>
      </c>
      <c r="M720" s="55">
        <f t="shared" si="230"/>
        <v>5.3243697478991647</v>
      </c>
      <c r="N720" s="50">
        <v>0</v>
      </c>
      <c r="O720" s="50" t="s">
        <v>255</v>
      </c>
      <c r="R720" s="50" t="s">
        <v>389</v>
      </c>
      <c r="S720" s="151">
        <f t="shared" si="231"/>
        <v>0.20503209175084172</v>
      </c>
      <c r="T720" s="151">
        <f t="shared" si="232"/>
        <v>0.10251604587542086</v>
      </c>
      <c r="V720" s="393">
        <f t="shared" si="244"/>
        <v>0</v>
      </c>
      <c r="W720" s="393">
        <f t="shared" si="245"/>
        <v>0</v>
      </c>
      <c r="X720" s="53">
        <f t="shared" si="233"/>
        <v>0.20503209175084172</v>
      </c>
      <c r="Y720" s="53">
        <f t="shared" si="234"/>
        <v>0.24142127175084171</v>
      </c>
      <c r="Z720" s="53">
        <f t="shared" si="235"/>
        <v>0.10251604587542086</v>
      </c>
      <c r="AA720" s="53">
        <f t="shared" si="236"/>
        <v>0.12071063587542086</v>
      </c>
      <c r="AB720" s="50">
        <f t="shared" si="237"/>
        <v>2673</v>
      </c>
      <c r="AC720" s="50">
        <f t="shared" si="225"/>
        <v>2007</v>
      </c>
      <c r="AD720" s="50">
        <f t="shared" si="238"/>
        <v>3</v>
      </c>
      <c r="AE720" s="56">
        <f t="shared" si="239"/>
        <v>200703</v>
      </c>
      <c r="AF720" s="56">
        <f t="shared" si="240"/>
        <v>11</v>
      </c>
      <c r="AG720" s="58">
        <f t="shared" si="227"/>
        <v>0</v>
      </c>
      <c r="AH720" s="56">
        <f t="shared" si="241"/>
        <v>14</v>
      </c>
      <c r="AI720" s="53">
        <f t="shared" si="242"/>
        <v>0.2232266817508417</v>
      </c>
      <c r="AJ720" s="56">
        <f t="shared" si="243"/>
        <v>18.788</v>
      </c>
    </row>
    <row r="721" spans="1:36" x14ac:dyDescent="0.25">
      <c r="A721" s="50">
        <v>720</v>
      </c>
      <c r="B721" s="51">
        <v>39160</v>
      </c>
      <c r="C721" s="75">
        <f t="shared" si="226"/>
        <v>39160</v>
      </c>
      <c r="D721" s="50" t="s">
        <v>1225</v>
      </c>
      <c r="E721" s="50">
        <v>0.56000000000000005</v>
      </c>
      <c r="F721" s="50">
        <v>0</v>
      </c>
      <c r="G721" s="50">
        <v>21</v>
      </c>
      <c r="H721" s="50">
        <v>39</v>
      </c>
      <c r="I721" s="53">
        <f t="shared" si="228"/>
        <v>1.503472222222222E-2</v>
      </c>
      <c r="J721" s="54">
        <f t="shared" si="229"/>
        <v>2.6847718253968249E-2</v>
      </c>
      <c r="K721" s="50" t="s">
        <v>346</v>
      </c>
      <c r="L721" s="50" t="s">
        <v>347</v>
      </c>
      <c r="M721" s="55">
        <f t="shared" si="230"/>
        <v>1.5519630484988467</v>
      </c>
      <c r="N721" s="50">
        <v>0</v>
      </c>
      <c r="R721" s="50" t="s">
        <v>390</v>
      </c>
      <c r="S721" s="151">
        <f t="shared" si="231"/>
        <v>6.4434523809523789E-2</v>
      </c>
      <c r="T721" s="151">
        <f t="shared" si="232"/>
        <v>3.2217261904761894E-2</v>
      </c>
      <c r="V721" s="393">
        <f t="shared" si="244"/>
        <v>0</v>
      </c>
      <c r="W721" s="393">
        <f t="shared" si="245"/>
        <v>0</v>
      </c>
      <c r="X721" s="53">
        <f t="shared" si="233"/>
        <v>0.7034102182539681</v>
      </c>
      <c r="Y721" s="53">
        <f t="shared" si="234"/>
        <v>0.73979939825396801</v>
      </c>
      <c r="Z721" s="53">
        <f t="shared" si="235"/>
        <v>0.35170510912698405</v>
      </c>
      <c r="AA721" s="53">
        <f t="shared" si="236"/>
        <v>0.36989969912698401</v>
      </c>
      <c r="AB721" s="50">
        <f t="shared" si="237"/>
        <v>3934</v>
      </c>
      <c r="AC721" s="50">
        <f t="shared" si="225"/>
        <v>2007</v>
      </c>
      <c r="AD721" s="50">
        <f t="shared" si="238"/>
        <v>3</v>
      </c>
      <c r="AE721" s="56">
        <f t="shared" si="239"/>
        <v>200703</v>
      </c>
      <c r="AF721" s="56">
        <f t="shared" si="240"/>
        <v>12</v>
      </c>
      <c r="AG721" s="58">
        <f t="shared" si="227"/>
        <v>4</v>
      </c>
      <c r="AH721" s="56">
        <f t="shared" si="241"/>
        <v>19</v>
      </c>
      <c r="AI721" s="53">
        <f t="shared" si="242"/>
        <v>0.72160480825396811</v>
      </c>
      <c r="AJ721" s="56">
        <f t="shared" si="243"/>
        <v>26.152000000000005</v>
      </c>
    </row>
    <row r="722" spans="1:36" x14ac:dyDescent="0.25">
      <c r="A722" s="50">
        <v>721</v>
      </c>
      <c r="B722" s="51">
        <v>39161</v>
      </c>
      <c r="C722" s="75">
        <f t="shared" si="226"/>
        <v>39161</v>
      </c>
      <c r="D722" s="50" t="s">
        <v>1223</v>
      </c>
      <c r="E722" s="50">
        <v>3</v>
      </c>
      <c r="F722" s="50">
        <v>0</v>
      </c>
      <c r="G722" s="50">
        <v>30</v>
      </c>
      <c r="H722" s="50">
        <v>0</v>
      </c>
      <c r="I722" s="53">
        <f t="shared" si="228"/>
        <v>2.0833333333333332E-2</v>
      </c>
      <c r="J722" s="54">
        <f t="shared" si="229"/>
        <v>6.9444444444444441E-3</v>
      </c>
      <c r="K722" s="50" t="s">
        <v>558</v>
      </c>
      <c r="L722" s="50" t="s">
        <v>17</v>
      </c>
      <c r="M722" s="55">
        <f t="shared" si="230"/>
        <v>6.0000000000000053</v>
      </c>
      <c r="N722" s="50">
        <v>170</v>
      </c>
      <c r="S722" s="151">
        <f t="shared" si="231"/>
        <v>0.18194444444444444</v>
      </c>
      <c r="T722" s="151">
        <f t="shared" si="232"/>
        <v>9.0972222222222218E-2</v>
      </c>
      <c r="V722" s="393">
        <f t="shared" si="244"/>
        <v>0</v>
      </c>
      <c r="W722" s="393">
        <f t="shared" si="245"/>
        <v>0</v>
      </c>
      <c r="X722" s="53">
        <f t="shared" si="233"/>
        <v>0.18194444444444444</v>
      </c>
      <c r="Y722" s="53">
        <f t="shared" si="234"/>
        <v>0.21833362444444443</v>
      </c>
      <c r="Z722" s="53">
        <f t="shared" si="235"/>
        <v>9.0972222222222218E-2</v>
      </c>
      <c r="AA722" s="53">
        <f t="shared" si="236"/>
        <v>0.10916681222222221</v>
      </c>
      <c r="AB722" s="50">
        <f t="shared" si="237"/>
        <v>1699</v>
      </c>
      <c r="AC722" s="50">
        <f t="shared" si="225"/>
        <v>2007</v>
      </c>
      <c r="AD722" s="50">
        <f t="shared" si="238"/>
        <v>3</v>
      </c>
      <c r="AE722" s="56">
        <f t="shared" si="239"/>
        <v>200703</v>
      </c>
      <c r="AF722" s="56">
        <f t="shared" si="240"/>
        <v>12</v>
      </c>
      <c r="AG722" s="58">
        <f t="shared" si="227"/>
        <v>0</v>
      </c>
      <c r="AH722" s="56">
        <f t="shared" si="241"/>
        <v>20</v>
      </c>
      <c r="AI722" s="53">
        <f t="shared" si="242"/>
        <v>0.20013903444444442</v>
      </c>
      <c r="AJ722" s="56">
        <f t="shared" si="243"/>
        <v>12.809999999999999</v>
      </c>
    </row>
    <row r="723" spans="1:36" x14ac:dyDescent="0.25">
      <c r="A723" s="50">
        <v>722</v>
      </c>
      <c r="B723" s="51">
        <v>39162</v>
      </c>
      <c r="C723" s="75">
        <f t="shared" si="226"/>
        <v>39162</v>
      </c>
      <c r="D723" s="50" t="s">
        <v>1223</v>
      </c>
      <c r="E723" s="50">
        <v>3</v>
      </c>
      <c r="F723" s="50">
        <v>0</v>
      </c>
      <c r="G723" s="50">
        <v>29</v>
      </c>
      <c r="H723" s="50">
        <v>30</v>
      </c>
      <c r="I723" s="53">
        <f t="shared" si="228"/>
        <v>2.0486111111111111E-2</v>
      </c>
      <c r="J723" s="54">
        <f t="shared" si="229"/>
        <v>6.828703703703704E-3</v>
      </c>
      <c r="K723" s="50" t="s">
        <v>558</v>
      </c>
      <c r="L723" s="50" t="s">
        <v>17</v>
      </c>
      <c r="M723" s="55">
        <f t="shared" si="230"/>
        <v>6.1016949152542415</v>
      </c>
      <c r="N723" s="50">
        <v>0</v>
      </c>
      <c r="S723" s="151">
        <f t="shared" si="231"/>
        <v>0.17891203703703704</v>
      </c>
      <c r="T723" s="151">
        <f t="shared" si="232"/>
        <v>8.9456018518518518E-2</v>
      </c>
      <c r="V723" s="393">
        <f t="shared" si="244"/>
        <v>0</v>
      </c>
      <c r="W723" s="393">
        <f t="shared" si="245"/>
        <v>0</v>
      </c>
      <c r="X723" s="53">
        <f t="shared" si="233"/>
        <v>0.17891203703703704</v>
      </c>
      <c r="Y723" s="53">
        <f t="shared" si="234"/>
        <v>0.21530121703703703</v>
      </c>
      <c r="Z723" s="53">
        <f t="shared" si="235"/>
        <v>8.9456018518518518E-2</v>
      </c>
      <c r="AA723" s="53">
        <f t="shared" si="236"/>
        <v>0.10765060851851851</v>
      </c>
      <c r="AB723" s="50">
        <f t="shared" si="237"/>
        <v>1556</v>
      </c>
      <c r="AC723" s="50">
        <f t="shared" si="225"/>
        <v>2007</v>
      </c>
      <c r="AD723" s="50">
        <f t="shared" si="238"/>
        <v>3</v>
      </c>
      <c r="AE723" s="56">
        <f t="shared" si="239"/>
        <v>200703</v>
      </c>
      <c r="AF723" s="56">
        <f t="shared" si="240"/>
        <v>12</v>
      </c>
      <c r="AG723" s="58">
        <f t="shared" si="227"/>
        <v>0</v>
      </c>
      <c r="AH723" s="56">
        <f t="shared" si="241"/>
        <v>21</v>
      </c>
      <c r="AI723" s="53">
        <f t="shared" si="242"/>
        <v>0.19710662703703702</v>
      </c>
      <c r="AJ723" s="56">
        <f t="shared" si="243"/>
        <v>12.809999999999999</v>
      </c>
    </row>
    <row r="724" spans="1:36" x14ac:dyDescent="0.25">
      <c r="A724" s="50">
        <v>723</v>
      </c>
      <c r="B724" s="51">
        <v>39163</v>
      </c>
      <c r="C724" s="75">
        <f t="shared" si="226"/>
        <v>39163</v>
      </c>
      <c r="D724" s="50" t="s">
        <v>1223</v>
      </c>
      <c r="E724" s="50">
        <v>3</v>
      </c>
      <c r="F724" s="50">
        <v>0</v>
      </c>
      <c r="G724" s="50">
        <v>29</v>
      </c>
      <c r="H724" s="50">
        <v>52</v>
      </c>
      <c r="I724" s="53">
        <f t="shared" si="228"/>
        <v>2.074074074074074E-2</v>
      </c>
      <c r="J724" s="54">
        <f t="shared" si="229"/>
        <v>6.9135802469135798E-3</v>
      </c>
      <c r="K724" s="50" t="s">
        <v>558</v>
      </c>
      <c r="L724" s="50" t="s">
        <v>334</v>
      </c>
      <c r="M724" s="55">
        <f t="shared" si="230"/>
        <v>6.0267857142857197</v>
      </c>
      <c r="N724" s="50">
        <v>157</v>
      </c>
      <c r="O724" s="50" t="s">
        <v>198</v>
      </c>
      <c r="R724" s="50" t="s">
        <v>391</v>
      </c>
      <c r="S724" s="151">
        <f t="shared" si="231"/>
        <v>0.1811358024691358</v>
      </c>
      <c r="T724" s="151">
        <f t="shared" si="232"/>
        <v>9.0567901234567899E-2</v>
      </c>
      <c r="V724" s="393">
        <f t="shared" si="244"/>
        <v>0</v>
      </c>
      <c r="W724" s="393">
        <f t="shared" si="245"/>
        <v>0</v>
      </c>
      <c r="X724" s="53">
        <f t="shared" si="233"/>
        <v>0.1811358024691358</v>
      </c>
      <c r="Y724" s="53">
        <f t="shared" si="234"/>
        <v>0.21752498246913576</v>
      </c>
      <c r="Z724" s="53">
        <f t="shared" si="235"/>
        <v>9.0567901234567899E-2</v>
      </c>
      <c r="AA724" s="53">
        <f t="shared" si="236"/>
        <v>0.10876249123456788</v>
      </c>
      <c r="AB724" s="50">
        <f t="shared" si="237"/>
        <v>1661</v>
      </c>
      <c r="AC724" s="50">
        <f t="shared" si="225"/>
        <v>2007</v>
      </c>
      <c r="AD724" s="50">
        <f t="shared" si="238"/>
        <v>3</v>
      </c>
      <c r="AE724" s="56">
        <f t="shared" si="239"/>
        <v>200703</v>
      </c>
      <c r="AF724" s="56">
        <f t="shared" si="240"/>
        <v>12</v>
      </c>
      <c r="AG724" s="58">
        <f t="shared" si="227"/>
        <v>0</v>
      </c>
      <c r="AH724" s="56">
        <f t="shared" si="241"/>
        <v>22</v>
      </c>
      <c r="AI724" s="53">
        <f t="shared" si="242"/>
        <v>0.19933039246913578</v>
      </c>
      <c r="AJ724" s="56">
        <f t="shared" si="243"/>
        <v>12.809999999999999</v>
      </c>
    </row>
    <row r="725" spans="1:36" x14ac:dyDescent="0.25">
      <c r="A725" s="50">
        <v>724</v>
      </c>
      <c r="B725" s="51">
        <v>39165</v>
      </c>
      <c r="C725" s="75">
        <f t="shared" si="226"/>
        <v>39165</v>
      </c>
      <c r="D725" s="50" t="s">
        <v>1223</v>
      </c>
      <c r="E725" s="50">
        <v>5.0999999999999996</v>
      </c>
      <c r="F725" s="50">
        <v>0</v>
      </c>
      <c r="G725" s="50">
        <v>48</v>
      </c>
      <c r="H725" s="50">
        <v>4</v>
      </c>
      <c r="I725" s="53">
        <f t="shared" si="228"/>
        <v>3.3379629629629634E-2</v>
      </c>
      <c r="J725" s="54">
        <f t="shared" si="229"/>
        <v>6.5450254175744389E-3</v>
      </c>
      <c r="K725" s="50" t="s">
        <v>558</v>
      </c>
      <c r="L725" s="50" t="s">
        <v>395</v>
      </c>
      <c r="M725" s="55">
        <f t="shared" si="230"/>
        <v>6.3661581137309327</v>
      </c>
      <c r="N725" s="50">
        <v>174</v>
      </c>
      <c r="O725" s="50" t="s">
        <v>198</v>
      </c>
      <c r="R725" s="161" t="s">
        <v>396</v>
      </c>
      <c r="S725" s="151">
        <f t="shared" si="231"/>
        <v>0.1714796659404503</v>
      </c>
      <c r="T725" s="151">
        <f t="shared" si="232"/>
        <v>8.5739832970225152E-2</v>
      </c>
      <c r="V725" s="393">
        <f t="shared" si="244"/>
        <v>0</v>
      </c>
      <c r="W725" s="393">
        <f t="shared" si="245"/>
        <v>0</v>
      </c>
      <c r="X725" s="53">
        <f t="shared" si="233"/>
        <v>0.1714796659404503</v>
      </c>
      <c r="Y725" s="53">
        <f t="shared" si="234"/>
        <v>0.20786884594045027</v>
      </c>
      <c r="Z725" s="53">
        <f t="shared" si="235"/>
        <v>8.5739832970225152E-2</v>
      </c>
      <c r="AA725" s="53">
        <f t="shared" si="236"/>
        <v>0.10393442297022513</v>
      </c>
      <c r="AB725" s="50">
        <f t="shared" si="237"/>
        <v>1246</v>
      </c>
      <c r="AC725" s="50">
        <f t="shared" si="225"/>
        <v>2007</v>
      </c>
      <c r="AD725" s="50">
        <f t="shared" si="238"/>
        <v>3</v>
      </c>
      <c r="AE725" s="56">
        <f t="shared" si="239"/>
        <v>200703</v>
      </c>
      <c r="AF725" s="56">
        <f t="shared" si="240"/>
        <v>12</v>
      </c>
      <c r="AG725" s="58">
        <f t="shared" si="227"/>
        <v>1</v>
      </c>
      <c r="AH725" s="56">
        <f t="shared" si="241"/>
        <v>24</v>
      </c>
      <c r="AI725" s="53">
        <f t="shared" si="242"/>
        <v>0.18967425594045029</v>
      </c>
      <c r="AJ725" s="56">
        <f t="shared" si="243"/>
        <v>21.776999999999997</v>
      </c>
    </row>
    <row r="726" spans="1:36" x14ac:dyDescent="0.25">
      <c r="A726" s="50">
        <v>725</v>
      </c>
      <c r="B726" s="51">
        <v>39167</v>
      </c>
      <c r="C726" s="75">
        <f t="shared" si="226"/>
        <v>39167</v>
      </c>
      <c r="D726" s="50" t="s">
        <v>1223</v>
      </c>
      <c r="E726" s="50">
        <v>3.1</v>
      </c>
      <c r="F726" s="50">
        <v>0</v>
      </c>
      <c r="G726" s="50">
        <v>31</v>
      </c>
      <c r="H726" s="50">
        <v>45</v>
      </c>
      <c r="I726" s="53">
        <f t="shared" si="228"/>
        <v>2.2048611111111113E-2</v>
      </c>
      <c r="J726" s="54">
        <f t="shared" si="229"/>
        <v>7.1124551971326168E-3</v>
      </c>
      <c r="K726" s="50" t="s">
        <v>558</v>
      </c>
      <c r="L726" s="50" t="s">
        <v>397</v>
      </c>
      <c r="M726" s="55">
        <f t="shared" si="230"/>
        <v>5.8582677165354378</v>
      </c>
      <c r="N726" s="50">
        <v>0</v>
      </c>
      <c r="O726" s="50" t="s">
        <v>198</v>
      </c>
      <c r="S726" s="151">
        <f t="shared" si="231"/>
        <v>0.18634632616487457</v>
      </c>
      <c r="T726" s="151">
        <f t="shared" si="232"/>
        <v>9.3173163082437283E-2</v>
      </c>
      <c r="V726" s="393">
        <f t="shared" si="244"/>
        <v>0</v>
      </c>
      <c r="W726" s="393">
        <f t="shared" si="245"/>
        <v>0</v>
      </c>
      <c r="X726" s="53">
        <f t="shared" si="233"/>
        <v>0.18634632616487457</v>
      </c>
      <c r="Y726" s="53">
        <f t="shared" si="234"/>
        <v>0.22273550616487453</v>
      </c>
      <c r="Z726" s="53">
        <f t="shared" si="235"/>
        <v>9.3173163082437283E-2</v>
      </c>
      <c r="AA726" s="53">
        <f t="shared" si="236"/>
        <v>0.11136775308243727</v>
      </c>
      <c r="AB726" s="50">
        <f t="shared" si="237"/>
        <v>1931</v>
      </c>
      <c r="AC726" s="50">
        <f t="shared" si="225"/>
        <v>2007</v>
      </c>
      <c r="AD726" s="50">
        <f t="shared" si="238"/>
        <v>3</v>
      </c>
      <c r="AE726" s="56">
        <f t="shared" si="239"/>
        <v>200703</v>
      </c>
      <c r="AF726" s="56">
        <f t="shared" si="240"/>
        <v>13</v>
      </c>
      <c r="AG726" s="58">
        <f t="shared" si="227"/>
        <v>1</v>
      </c>
      <c r="AH726" s="56">
        <f t="shared" si="241"/>
        <v>26</v>
      </c>
      <c r="AI726" s="53">
        <f t="shared" si="242"/>
        <v>0.20454091616487455</v>
      </c>
      <c r="AJ726" s="56">
        <f t="shared" si="243"/>
        <v>13.236999999999998</v>
      </c>
    </row>
    <row r="727" spans="1:36" x14ac:dyDescent="0.25">
      <c r="A727" s="50">
        <v>726</v>
      </c>
      <c r="B727" s="51">
        <v>39169</v>
      </c>
      <c r="C727" s="75">
        <f t="shared" si="226"/>
        <v>39169</v>
      </c>
      <c r="D727" s="50" t="s">
        <v>1223</v>
      </c>
      <c r="E727" s="50">
        <v>3</v>
      </c>
      <c r="F727" s="50">
        <v>0</v>
      </c>
      <c r="G727" s="50">
        <v>27</v>
      </c>
      <c r="H727" s="50">
        <v>32</v>
      </c>
      <c r="I727" s="53">
        <f t="shared" si="228"/>
        <v>1.9120370370370371E-2</v>
      </c>
      <c r="J727" s="54">
        <f t="shared" si="229"/>
        <v>6.3734567901234567E-3</v>
      </c>
      <c r="K727" s="50" t="s">
        <v>558</v>
      </c>
      <c r="L727" s="50" t="s">
        <v>334</v>
      </c>
      <c r="M727" s="55">
        <f t="shared" si="230"/>
        <v>6.5375302663438308</v>
      </c>
      <c r="N727" s="50">
        <v>0</v>
      </c>
      <c r="O727" s="50" t="s">
        <v>255</v>
      </c>
      <c r="R727" s="50" t="s">
        <v>398</v>
      </c>
      <c r="S727" s="151">
        <f t="shared" si="231"/>
        <v>0.16698456790123456</v>
      </c>
      <c r="T727" s="151">
        <f t="shared" si="232"/>
        <v>8.349228395061728E-2</v>
      </c>
      <c r="V727" s="393">
        <f t="shared" si="244"/>
        <v>0</v>
      </c>
      <c r="W727" s="393">
        <f t="shared" si="245"/>
        <v>0</v>
      </c>
      <c r="X727" s="53">
        <f t="shared" si="233"/>
        <v>0.16698456790123456</v>
      </c>
      <c r="Y727" s="53">
        <f t="shared" si="234"/>
        <v>0.20337374790123455</v>
      </c>
      <c r="Z727" s="53">
        <f t="shared" si="235"/>
        <v>8.349228395061728E-2</v>
      </c>
      <c r="AA727" s="53">
        <f t="shared" si="236"/>
        <v>0.10168687395061728</v>
      </c>
      <c r="AB727" s="50">
        <f t="shared" si="237"/>
        <v>1122</v>
      </c>
      <c r="AC727" s="50">
        <f t="shared" si="225"/>
        <v>2007</v>
      </c>
      <c r="AD727" s="50">
        <f t="shared" si="238"/>
        <v>3</v>
      </c>
      <c r="AE727" s="56">
        <f t="shared" si="239"/>
        <v>200703</v>
      </c>
      <c r="AF727" s="56">
        <f t="shared" si="240"/>
        <v>13</v>
      </c>
      <c r="AG727" s="58">
        <f t="shared" si="227"/>
        <v>1</v>
      </c>
      <c r="AH727" s="56">
        <f t="shared" si="241"/>
        <v>28</v>
      </c>
      <c r="AI727" s="53">
        <f t="shared" si="242"/>
        <v>0.18517915790123457</v>
      </c>
      <c r="AJ727" s="56">
        <f t="shared" si="243"/>
        <v>12.809999999999999</v>
      </c>
    </row>
    <row r="728" spans="1:36" x14ac:dyDescent="0.25">
      <c r="A728" s="50">
        <v>727</v>
      </c>
      <c r="B728" s="51">
        <v>39170</v>
      </c>
      <c r="C728" s="75">
        <f t="shared" si="226"/>
        <v>39170</v>
      </c>
      <c r="D728" s="50" t="s">
        <v>1223</v>
      </c>
      <c r="E728" s="50">
        <v>3.5</v>
      </c>
      <c r="F728" s="50">
        <v>0</v>
      </c>
      <c r="G728" s="50">
        <v>36</v>
      </c>
      <c r="H728" s="50">
        <v>19</v>
      </c>
      <c r="I728" s="53">
        <f t="shared" si="228"/>
        <v>2.521990740740741E-2</v>
      </c>
      <c r="J728" s="54">
        <f t="shared" si="229"/>
        <v>7.2056878306878316E-3</v>
      </c>
      <c r="K728" s="50" t="s">
        <v>558</v>
      </c>
      <c r="L728" s="50" t="s">
        <v>130</v>
      </c>
      <c r="M728" s="55">
        <f t="shared" si="230"/>
        <v>5.7824690224873834</v>
      </c>
      <c r="N728" s="50">
        <v>0</v>
      </c>
      <c r="O728" s="50" t="s">
        <v>291</v>
      </c>
      <c r="R728" s="50" t="s">
        <v>399</v>
      </c>
      <c r="S728" s="151">
        <f t="shared" si="231"/>
        <v>0.18878902116402119</v>
      </c>
      <c r="T728" s="151">
        <f t="shared" si="232"/>
        <v>9.4394510582010593E-2</v>
      </c>
      <c r="V728" s="393">
        <f t="shared" si="244"/>
        <v>0</v>
      </c>
      <c r="W728" s="393">
        <f t="shared" si="245"/>
        <v>0</v>
      </c>
      <c r="X728" s="53">
        <f t="shared" si="233"/>
        <v>0.18878902116402119</v>
      </c>
      <c r="Y728" s="53">
        <f t="shared" si="234"/>
        <v>0.22517820116402118</v>
      </c>
      <c r="Z728" s="53">
        <f t="shared" si="235"/>
        <v>9.4394510582010593E-2</v>
      </c>
      <c r="AA728" s="53">
        <f t="shared" si="236"/>
        <v>0.11258910058201059</v>
      </c>
      <c r="AB728" s="50">
        <f t="shared" si="237"/>
        <v>2049</v>
      </c>
      <c r="AC728" s="50">
        <f t="shared" si="225"/>
        <v>2007</v>
      </c>
      <c r="AD728" s="50">
        <f t="shared" si="238"/>
        <v>3</v>
      </c>
      <c r="AE728" s="56">
        <f t="shared" si="239"/>
        <v>200703</v>
      </c>
      <c r="AF728" s="56">
        <f t="shared" si="240"/>
        <v>13</v>
      </c>
      <c r="AG728" s="58">
        <f t="shared" si="227"/>
        <v>0</v>
      </c>
      <c r="AH728" s="56">
        <f t="shared" si="241"/>
        <v>29</v>
      </c>
      <c r="AI728" s="53">
        <f t="shared" si="242"/>
        <v>0.2069836111640212</v>
      </c>
      <c r="AJ728" s="56">
        <f t="shared" si="243"/>
        <v>14.944999999999999</v>
      </c>
    </row>
    <row r="729" spans="1:36" x14ac:dyDescent="0.25">
      <c r="A729" s="50">
        <v>728</v>
      </c>
      <c r="B729" s="51">
        <v>39171</v>
      </c>
      <c r="C729" s="75">
        <f t="shared" si="226"/>
        <v>39171</v>
      </c>
      <c r="D729" s="50" t="s">
        <v>1223</v>
      </c>
      <c r="E729" s="50">
        <v>5</v>
      </c>
      <c r="F729" s="50">
        <v>0</v>
      </c>
      <c r="G729" s="50">
        <v>54</v>
      </c>
      <c r="H729" s="50">
        <v>59</v>
      </c>
      <c r="I729" s="53">
        <f t="shared" si="228"/>
        <v>3.8182870370370374E-2</v>
      </c>
      <c r="J729" s="54">
        <f t="shared" si="229"/>
        <v>7.6365740740740751E-3</v>
      </c>
      <c r="K729" s="50" t="s">
        <v>558</v>
      </c>
      <c r="L729" s="50" t="s">
        <v>202</v>
      </c>
      <c r="M729" s="55">
        <f t="shared" si="230"/>
        <v>5.4561988481358021</v>
      </c>
      <c r="N729" s="50">
        <v>147</v>
      </c>
      <c r="O729" s="50" t="s">
        <v>291</v>
      </c>
      <c r="R729" s="50" t="s">
        <v>412</v>
      </c>
      <c r="S729" s="151">
        <f t="shared" si="231"/>
        <v>0.20007824074074076</v>
      </c>
      <c r="T729" s="151">
        <f t="shared" si="232"/>
        <v>0.10003912037037038</v>
      </c>
      <c r="V729" s="393">
        <f t="shared" si="244"/>
        <v>0</v>
      </c>
      <c r="W729" s="393">
        <f t="shared" si="245"/>
        <v>0</v>
      </c>
      <c r="X729" s="53">
        <f t="shared" si="233"/>
        <v>0.20007824074074076</v>
      </c>
      <c r="Y729" s="53">
        <f t="shared" si="234"/>
        <v>0.23646742074074076</v>
      </c>
      <c r="Z729" s="53">
        <f t="shared" si="235"/>
        <v>0.10003912037037038</v>
      </c>
      <c r="AA729" s="53">
        <f t="shared" si="236"/>
        <v>0.11823371037037038</v>
      </c>
      <c r="AB729" s="50">
        <f t="shared" si="237"/>
        <v>2504</v>
      </c>
      <c r="AC729" s="50">
        <f t="shared" si="225"/>
        <v>2007</v>
      </c>
      <c r="AD729" s="50">
        <f t="shared" si="238"/>
        <v>3</v>
      </c>
      <c r="AE729" s="56">
        <f t="shared" si="239"/>
        <v>200703</v>
      </c>
      <c r="AF729" s="56">
        <f t="shared" si="240"/>
        <v>13</v>
      </c>
      <c r="AG729" s="58">
        <f t="shared" si="227"/>
        <v>0</v>
      </c>
      <c r="AH729" s="56">
        <f t="shared" si="241"/>
        <v>30</v>
      </c>
      <c r="AI729" s="53">
        <f t="shared" si="242"/>
        <v>0.21827283074074078</v>
      </c>
      <c r="AJ729" s="56">
        <f t="shared" si="243"/>
        <v>21.349999999999998</v>
      </c>
    </row>
    <row r="730" spans="1:36" x14ac:dyDescent="0.25">
      <c r="A730" s="50">
        <v>729</v>
      </c>
      <c r="B730" s="51">
        <v>39174</v>
      </c>
      <c r="C730" s="75">
        <f t="shared" si="226"/>
        <v>39174</v>
      </c>
      <c r="D730" s="50" t="s">
        <v>1223</v>
      </c>
      <c r="E730" s="50">
        <v>2.9</v>
      </c>
      <c r="F730" s="50">
        <v>0</v>
      </c>
      <c r="G730" s="50">
        <v>25</v>
      </c>
      <c r="H730" s="50">
        <v>5</v>
      </c>
      <c r="I730" s="53">
        <f t="shared" si="228"/>
        <v>1.741898148148148E-2</v>
      </c>
      <c r="J730" s="54">
        <f t="shared" si="229"/>
        <v>6.0065453384418894E-3</v>
      </c>
      <c r="K730" s="50" t="s">
        <v>558</v>
      </c>
      <c r="L730" s="50" t="s">
        <v>102</v>
      </c>
      <c r="M730" s="55">
        <f t="shared" si="230"/>
        <v>6.9368770764119665</v>
      </c>
      <c r="N730" s="50">
        <v>156</v>
      </c>
      <c r="O730" s="50" t="s">
        <v>198</v>
      </c>
      <c r="R730" s="50" t="s">
        <v>413</v>
      </c>
      <c r="S730" s="151">
        <f t="shared" si="231"/>
        <v>0.1573714878671775</v>
      </c>
      <c r="T730" s="151">
        <f t="shared" si="232"/>
        <v>7.868574393358875E-2</v>
      </c>
      <c r="V730" s="393">
        <f t="shared" si="244"/>
        <v>0</v>
      </c>
      <c r="W730" s="393">
        <f t="shared" si="245"/>
        <v>0</v>
      </c>
      <c r="X730" s="53">
        <f t="shared" si="233"/>
        <v>0.1573714878671775</v>
      </c>
      <c r="Y730" s="53">
        <f t="shared" si="234"/>
        <v>0.19376066786717749</v>
      </c>
      <c r="Z730" s="53">
        <f t="shared" si="235"/>
        <v>7.868574393358875E-2</v>
      </c>
      <c r="AA730" s="53">
        <f t="shared" si="236"/>
        <v>9.6880333933588747E-2</v>
      </c>
      <c r="AB730" s="50">
        <f t="shared" si="237"/>
        <v>1013</v>
      </c>
      <c r="AC730" s="50">
        <f t="shared" si="225"/>
        <v>2007</v>
      </c>
      <c r="AD730" s="50">
        <f t="shared" si="238"/>
        <v>4</v>
      </c>
      <c r="AE730" s="56">
        <f t="shared" si="239"/>
        <v>200704</v>
      </c>
      <c r="AF730" s="56">
        <f t="shared" si="240"/>
        <v>14</v>
      </c>
      <c r="AG730" s="58">
        <f t="shared" si="227"/>
        <v>2</v>
      </c>
      <c r="AH730" s="56">
        <f t="shared" si="241"/>
        <v>2</v>
      </c>
      <c r="AI730" s="53">
        <f t="shared" si="242"/>
        <v>0.17556607786717748</v>
      </c>
      <c r="AJ730" s="56">
        <f t="shared" si="243"/>
        <v>12.382999999999999</v>
      </c>
    </row>
    <row r="731" spans="1:36" x14ac:dyDescent="0.25">
      <c r="A731" s="50">
        <v>730</v>
      </c>
      <c r="B731" s="51">
        <v>39175</v>
      </c>
      <c r="C731" s="75">
        <f t="shared" si="226"/>
        <v>39175</v>
      </c>
      <c r="D731" s="50" t="s">
        <v>1225</v>
      </c>
      <c r="E731" s="50">
        <v>0.65</v>
      </c>
      <c r="F731" s="50">
        <v>0</v>
      </c>
      <c r="G731" s="50">
        <v>26</v>
      </c>
      <c r="H731" s="50">
        <v>39</v>
      </c>
      <c r="I731" s="53">
        <f t="shared" si="228"/>
        <v>1.8506944444444444E-2</v>
      </c>
      <c r="J731" s="54">
        <f t="shared" si="229"/>
        <v>2.8472222222222222E-2</v>
      </c>
      <c r="K731" s="50" t="s">
        <v>346</v>
      </c>
      <c r="L731" s="50" t="s">
        <v>414</v>
      </c>
      <c r="M731" s="55">
        <f t="shared" si="230"/>
        <v>1.4634146341463425</v>
      </c>
      <c r="N731" s="50">
        <v>0</v>
      </c>
      <c r="R731" s="50" t="s">
        <v>415</v>
      </c>
      <c r="S731" s="151">
        <f t="shared" si="231"/>
        <v>6.8333333333333329E-2</v>
      </c>
      <c r="T731" s="151">
        <f t="shared" si="232"/>
        <v>3.4166666666666665E-2</v>
      </c>
      <c r="V731" s="393">
        <f t="shared" si="244"/>
        <v>0</v>
      </c>
      <c r="W731" s="393">
        <f t="shared" si="245"/>
        <v>0</v>
      </c>
      <c r="X731" s="53">
        <f t="shared" si="233"/>
        <v>0.74597222222222215</v>
      </c>
      <c r="Y731" s="53">
        <f t="shared" si="234"/>
        <v>0.78236140222222217</v>
      </c>
      <c r="Z731" s="53">
        <f t="shared" si="235"/>
        <v>0.37298611111111107</v>
      </c>
      <c r="AA731" s="53">
        <f t="shared" si="236"/>
        <v>0.39118070111111108</v>
      </c>
      <c r="AB731" s="50">
        <f t="shared" si="237"/>
        <v>4011</v>
      </c>
      <c r="AC731" s="50">
        <f t="shared" si="225"/>
        <v>2007</v>
      </c>
      <c r="AD731" s="50">
        <f t="shared" si="238"/>
        <v>4</v>
      </c>
      <c r="AE731" s="56">
        <f t="shared" si="239"/>
        <v>200704</v>
      </c>
      <c r="AF731" s="56">
        <f t="shared" si="240"/>
        <v>14</v>
      </c>
      <c r="AG731" s="58">
        <f t="shared" si="227"/>
        <v>0</v>
      </c>
      <c r="AH731" s="56">
        <f t="shared" si="241"/>
        <v>3</v>
      </c>
      <c r="AI731" s="53">
        <f t="shared" si="242"/>
        <v>0.76416681222222216</v>
      </c>
      <c r="AJ731" s="56">
        <f t="shared" si="243"/>
        <v>30.355000000000004</v>
      </c>
    </row>
    <row r="732" spans="1:36" x14ac:dyDescent="0.25">
      <c r="A732" s="50">
        <v>731</v>
      </c>
      <c r="B732" s="51">
        <v>39176</v>
      </c>
      <c r="C732" s="75">
        <f t="shared" si="226"/>
        <v>39176</v>
      </c>
      <c r="D732" s="50" t="s">
        <v>514</v>
      </c>
      <c r="E732" s="50">
        <v>1</v>
      </c>
      <c r="F732" s="50">
        <v>1</v>
      </c>
      <c r="G732" s="50">
        <v>20</v>
      </c>
      <c r="H732" s="50">
        <v>0</v>
      </c>
      <c r="I732" s="53">
        <f t="shared" si="228"/>
        <v>5.5555555555555552E-2</v>
      </c>
      <c r="J732" s="54">
        <f t="shared" si="229"/>
        <v>5.5555555555555552E-2</v>
      </c>
      <c r="K732" s="50" t="s">
        <v>558</v>
      </c>
      <c r="L732" s="50" t="s">
        <v>329</v>
      </c>
      <c r="M732" s="55">
        <f t="shared" si="230"/>
        <v>0.75000000000000067</v>
      </c>
      <c r="N732" s="50">
        <v>0</v>
      </c>
      <c r="R732" s="50" t="s">
        <v>416</v>
      </c>
      <c r="S732" s="151">
        <f t="shared" si="231"/>
        <v>0</v>
      </c>
      <c r="T732" s="151">
        <f t="shared" si="232"/>
        <v>0</v>
      </c>
      <c r="V732" s="393">
        <f t="shared" si="244"/>
        <v>0</v>
      </c>
      <c r="W732" s="393">
        <f t="shared" si="245"/>
        <v>0</v>
      </c>
      <c r="X732" s="53">
        <f t="shared" si="233"/>
        <v>1.4555555555555555</v>
      </c>
      <c r="Y732" s="53">
        <f t="shared" si="234"/>
        <v>1.4919447355555553</v>
      </c>
      <c r="Z732" s="53">
        <f t="shared" si="235"/>
        <v>0.72777777777777775</v>
      </c>
      <c r="AA732" s="53">
        <f t="shared" si="236"/>
        <v>0.74597236777777765</v>
      </c>
      <c r="AB732" s="50">
        <f t="shared" si="237"/>
        <v>4082</v>
      </c>
      <c r="AC732" s="50">
        <f t="shared" si="225"/>
        <v>2007</v>
      </c>
      <c r="AD732" s="50">
        <f t="shared" si="238"/>
        <v>4</v>
      </c>
      <c r="AE732" s="56">
        <f t="shared" si="239"/>
        <v>200704</v>
      </c>
      <c r="AF732" s="56">
        <f t="shared" si="240"/>
        <v>14</v>
      </c>
      <c r="AG732" s="58">
        <f t="shared" si="227"/>
        <v>0</v>
      </c>
      <c r="AH732" s="56">
        <f t="shared" si="241"/>
        <v>4</v>
      </c>
      <c r="AI732" s="53">
        <f t="shared" si="242"/>
        <v>1.4737501455555555</v>
      </c>
      <c r="AJ732" s="56">
        <f t="shared" si="243"/>
        <v>0</v>
      </c>
    </row>
    <row r="733" spans="1:36" x14ac:dyDescent="0.25">
      <c r="A733" s="50">
        <v>732</v>
      </c>
      <c r="B733" s="51">
        <v>39177</v>
      </c>
      <c r="C733" s="75">
        <f t="shared" si="226"/>
        <v>39177</v>
      </c>
      <c r="D733" s="50" t="s">
        <v>1225</v>
      </c>
      <c r="E733" s="50">
        <v>0.5</v>
      </c>
      <c r="F733" s="50">
        <v>0</v>
      </c>
      <c r="G733" s="50">
        <v>19</v>
      </c>
      <c r="H733" s="50">
        <v>14</v>
      </c>
      <c r="I733" s="53">
        <f t="shared" si="228"/>
        <v>1.3356481481481483E-2</v>
      </c>
      <c r="J733" s="54">
        <f t="shared" si="229"/>
        <v>2.6712962962962966E-2</v>
      </c>
      <c r="K733" s="50" t="s">
        <v>346</v>
      </c>
      <c r="L733" s="50" t="s">
        <v>417</v>
      </c>
      <c r="M733" s="55">
        <f t="shared" si="230"/>
        <v>1.5597920277296371</v>
      </c>
      <c r="N733" s="50">
        <v>0</v>
      </c>
      <c r="R733" s="50" t="s">
        <v>418</v>
      </c>
      <c r="S733" s="151">
        <f t="shared" si="231"/>
        <v>6.4111111111111119E-2</v>
      </c>
      <c r="T733" s="151">
        <f t="shared" si="232"/>
        <v>3.2055555555555559E-2</v>
      </c>
      <c r="V733" s="393">
        <f t="shared" si="244"/>
        <v>0</v>
      </c>
      <c r="W733" s="393">
        <f t="shared" si="245"/>
        <v>0</v>
      </c>
      <c r="X733" s="53">
        <f t="shared" si="233"/>
        <v>0.69987962962962968</v>
      </c>
      <c r="Y733" s="53">
        <f t="shared" si="234"/>
        <v>0.73626880962962971</v>
      </c>
      <c r="Z733" s="53">
        <f t="shared" si="235"/>
        <v>0.34993981481481484</v>
      </c>
      <c r="AA733" s="53">
        <f t="shared" si="236"/>
        <v>0.36813440481481485</v>
      </c>
      <c r="AB733" s="50">
        <f t="shared" si="237"/>
        <v>3929</v>
      </c>
      <c r="AC733" s="50">
        <f t="shared" si="225"/>
        <v>2007</v>
      </c>
      <c r="AD733" s="50">
        <f t="shared" si="238"/>
        <v>4</v>
      </c>
      <c r="AE733" s="56">
        <f t="shared" si="239"/>
        <v>200704</v>
      </c>
      <c r="AF733" s="56">
        <f t="shared" si="240"/>
        <v>14</v>
      </c>
      <c r="AG733" s="58">
        <f t="shared" si="227"/>
        <v>0</v>
      </c>
      <c r="AH733" s="56">
        <f t="shared" si="241"/>
        <v>5</v>
      </c>
      <c r="AI733" s="53">
        <f t="shared" si="242"/>
        <v>0.7180742196296297</v>
      </c>
      <c r="AJ733" s="56">
        <f t="shared" si="243"/>
        <v>23.35</v>
      </c>
    </row>
    <row r="734" spans="1:36" x14ac:dyDescent="0.25">
      <c r="A734" s="50">
        <v>733</v>
      </c>
      <c r="B734" s="51">
        <v>39178</v>
      </c>
      <c r="C734" s="75">
        <f t="shared" si="226"/>
        <v>39178</v>
      </c>
      <c r="D734" s="50" t="s">
        <v>1223</v>
      </c>
      <c r="E734" s="50">
        <v>6.5</v>
      </c>
      <c r="F734" s="50">
        <v>1</v>
      </c>
      <c r="G734" s="50">
        <v>13</v>
      </c>
      <c r="H734" s="50">
        <v>51</v>
      </c>
      <c r="I734" s="53">
        <f t="shared" si="228"/>
        <v>5.1284722222222225E-2</v>
      </c>
      <c r="J734" s="54">
        <f t="shared" si="229"/>
        <v>7.8899572649572657E-3</v>
      </c>
      <c r="K734" s="50" t="s">
        <v>558</v>
      </c>
      <c r="L734" s="50" t="s">
        <v>164</v>
      </c>
      <c r="M734" s="55">
        <f t="shared" si="230"/>
        <v>5.280974949221398</v>
      </c>
      <c r="N734" s="50">
        <v>155</v>
      </c>
      <c r="O734" s="50" t="s">
        <v>291</v>
      </c>
      <c r="R734" s="50" t="s">
        <v>419</v>
      </c>
      <c r="S734" s="151">
        <f t="shared" si="231"/>
        <v>0.20671688034188035</v>
      </c>
      <c r="T734" s="151">
        <f t="shared" si="232"/>
        <v>0.10335844017094017</v>
      </c>
      <c r="V734" s="393">
        <f t="shared" si="244"/>
        <v>0</v>
      </c>
      <c r="W734" s="393">
        <f t="shared" si="245"/>
        <v>0</v>
      </c>
      <c r="X734" s="53">
        <f t="shared" si="233"/>
        <v>0.20671688034188035</v>
      </c>
      <c r="Y734" s="53">
        <f t="shared" si="234"/>
        <v>0.24310606034188037</v>
      </c>
      <c r="Z734" s="53">
        <f t="shared" si="235"/>
        <v>0.10335844017094017</v>
      </c>
      <c r="AA734" s="53">
        <f t="shared" si="236"/>
        <v>0.12155303017094019</v>
      </c>
      <c r="AB734" s="50">
        <f t="shared" si="237"/>
        <v>2731</v>
      </c>
      <c r="AC734" s="50">
        <f t="shared" si="225"/>
        <v>2007</v>
      </c>
      <c r="AD734" s="50">
        <f t="shared" si="238"/>
        <v>4</v>
      </c>
      <c r="AE734" s="56">
        <f t="shared" si="239"/>
        <v>200704</v>
      </c>
      <c r="AF734" s="56">
        <f t="shared" si="240"/>
        <v>14</v>
      </c>
      <c r="AG734" s="58">
        <f t="shared" si="227"/>
        <v>0</v>
      </c>
      <c r="AH734" s="56">
        <f t="shared" si="241"/>
        <v>6</v>
      </c>
      <c r="AI734" s="53">
        <f t="shared" si="242"/>
        <v>0.22491147034188036</v>
      </c>
      <c r="AJ734" s="56">
        <f t="shared" si="243"/>
        <v>27.754999999999995</v>
      </c>
    </row>
    <row r="735" spans="1:36" x14ac:dyDescent="0.25">
      <c r="A735" s="50">
        <v>734</v>
      </c>
      <c r="B735" s="51">
        <v>39181</v>
      </c>
      <c r="C735" s="75">
        <f t="shared" si="226"/>
        <v>39181</v>
      </c>
      <c r="D735" s="50" t="s">
        <v>1223</v>
      </c>
      <c r="E735" s="50">
        <v>4</v>
      </c>
      <c r="F735" s="50">
        <v>0</v>
      </c>
      <c r="G735" s="50">
        <v>42</v>
      </c>
      <c r="H735" s="50">
        <v>35</v>
      </c>
      <c r="I735" s="53">
        <f t="shared" si="228"/>
        <v>2.9571759259259259E-2</v>
      </c>
      <c r="J735" s="54">
        <f t="shared" si="229"/>
        <v>7.3929398148148149E-3</v>
      </c>
      <c r="K735" s="50" t="s">
        <v>558</v>
      </c>
      <c r="L735" s="50" t="s">
        <v>143</v>
      </c>
      <c r="M735" s="55">
        <f t="shared" si="230"/>
        <v>5.6360078277886538</v>
      </c>
      <c r="N735" s="50">
        <v>150</v>
      </c>
      <c r="O735" s="50" t="s">
        <v>198</v>
      </c>
      <c r="R735" s="50" t="s">
        <v>420</v>
      </c>
      <c r="S735" s="151">
        <f t="shared" si="231"/>
        <v>0.19369502314814815</v>
      </c>
      <c r="T735" s="151">
        <f t="shared" si="232"/>
        <v>9.6847511574074077E-2</v>
      </c>
      <c r="V735" s="393">
        <f t="shared" si="244"/>
        <v>0</v>
      </c>
      <c r="W735" s="393">
        <f t="shared" si="245"/>
        <v>0</v>
      </c>
      <c r="X735" s="53">
        <f t="shared" si="233"/>
        <v>0.19369502314814815</v>
      </c>
      <c r="Y735" s="53">
        <f t="shared" si="234"/>
        <v>0.23008420314814812</v>
      </c>
      <c r="Z735" s="53">
        <f t="shared" si="235"/>
        <v>9.6847511574074077E-2</v>
      </c>
      <c r="AA735" s="53">
        <f t="shared" si="236"/>
        <v>0.11504210157407406</v>
      </c>
      <c r="AB735" s="50">
        <f t="shared" si="237"/>
        <v>2254</v>
      </c>
      <c r="AC735" s="50">
        <f t="shared" si="225"/>
        <v>2007</v>
      </c>
      <c r="AD735" s="50">
        <f t="shared" si="238"/>
        <v>4</v>
      </c>
      <c r="AE735" s="56">
        <f t="shared" si="239"/>
        <v>200704</v>
      </c>
      <c r="AF735" s="56">
        <f t="shared" si="240"/>
        <v>15</v>
      </c>
      <c r="AG735" s="58">
        <f t="shared" si="227"/>
        <v>2</v>
      </c>
      <c r="AH735" s="56">
        <f t="shared" si="241"/>
        <v>9</v>
      </c>
      <c r="AI735" s="53">
        <f t="shared" si="242"/>
        <v>0.21188961314814814</v>
      </c>
      <c r="AJ735" s="56">
        <f t="shared" si="243"/>
        <v>17.079999999999998</v>
      </c>
    </row>
    <row r="736" spans="1:36" x14ac:dyDescent="0.25">
      <c r="A736" s="50">
        <v>735</v>
      </c>
      <c r="B736" s="51">
        <v>39182</v>
      </c>
      <c r="C736" s="75">
        <f t="shared" si="226"/>
        <v>39182</v>
      </c>
      <c r="D736" s="50" t="s">
        <v>1223</v>
      </c>
      <c r="E736" s="50">
        <v>4</v>
      </c>
      <c r="F736" s="50">
        <v>0</v>
      </c>
      <c r="G736" s="50">
        <v>44</v>
      </c>
      <c r="H736" s="50">
        <v>7</v>
      </c>
      <c r="I736" s="53">
        <f t="shared" si="228"/>
        <v>3.0636574074074076E-2</v>
      </c>
      <c r="J736" s="54">
        <f t="shared" si="229"/>
        <v>7.6591435185185191E-3</v>
      </c>
      <c r="K736" s="50" t="s">
        <v>557</v>
      </c>
      <c r="L736" s="50" t="s">
        <v>143</v>
      </c>
      <c r="M736" s="55">
        <f t="shared" si="230"/>
        <v>5.440120891575372</v>
      </c>
      <c r="N736" s="50">
        <v>148</v>
      </c>
      <c r="O736" s="50" t="s">
        <v>198</v>
      </c>
      <c r="R736" s="50" t="s">
        <v>421</v>
      </c>
      <c r="S736" s="151">
        <f t="shared" si="231"/>
        <v>0.2006695601851852</v>
      </c>
      <c r="T736" s="151">
        <f t="shared" si="232"/>
        <v>0.1003347800925926</v>
      </c>
      <c r="V736" s="393">
        <f t="shared" si="244"/>
        <v>0</v>
      </c>
      <c r="W736" s="393">
        <f t="shared" si="245"/>
        <v>0</v>
      </c>
      <c r="X736" s="53">
        <f t="shared" si="233"/>
        <v>0.2006695601851852</v>
      </c>
      <c r="Y736" s="53">
        <f t="shared" si="234"/>
        <v>0.23705874018518519</v>
      </c>
      <c r="Z736" s="53">
        <f t="shared" si="235"/>
        <v>0.1003347800925926</v>
      </c>
      <c r="AA736" s="53">
        <f t="shared" si="236"/>
        <v>0.1185293700925926</v>
      </c>
      <c r="AB736" s="50">
        <f t="shared" si="237"/>
        <v>2529</v>
      </c>
      <c r="AC736" s="50">
        <f t="shared" si="225"/>
        <v>2007</v>
      </c>
      <c r="AD736" s="50">
        <f t="shared" si="238"/>
        <v>4</v>
      </c>
      <c r="AE736" s="56">
        <f t="shared" si="239"/>
        <v>200704</v>
      </c>
      <c r="AF736" s="56">
        <f t="shared" si="240"/>
        <v>15</v>
      </c>
      <c r="AG736" s="58">
        <f t="shared" ref="AG736:AG767" si="246">IF(ISBLANK(B736)," ",MAX(B736-B735-1,0))</f>
        <v>0</v>
      </c>
      <c r="AH736" s="56">
        <f t="shared" si="241"/>
        <v>10</v>
      </c>
      <c r="AI736" s="53">
        <f t="shared" si="242"/>
        <v>0.21886415018518518</v>
      </c>
      <c r="AJ736" s="56">
        <f t="shared" si="243"/>
        <v>17.079999999999998</v>
      </c>
    </row>
    <row r="737" spans="1:36" x14ac:dyDescent="0.25">
      <c r="A737" s="50">
        <v>736</v>
      </c>
      <c r="B737" s="51">
        <v>39183</v>
      </c>
      <c r="C737" s="75">
        <f t="shared" si="226"/>
        <v>39183</v>
      </c>
      <c r="D737" s="50" t="s">
        <v>1223</v>
      </c>
      <c r="E737" s="50">
        <v>2.9</v>
      </c>
      <c r="F737" s="50">
        <v>0</v>
      </c>
      <c r="G737" s="50">
        <v>28</v>
      </c>
      <c r="H737" s="50">
        <v>4</v>
      </c>
      <c r="I737" s="53">
        <f t="shared" si="228"/>
        <v>1.9490740740740743E-2</v>
      </c>
      <c r="J737" s="54">
        <f t="shared" si="229"/>
        <v>6.7209450830140495E-3</v>
      </c>
      <c r="K737" s="50" t="s">
        <v>557</v>
      </c>
      <c r="L737" s="50" t="s">
        <v>102</v>
      </c>
      <c r="M737" s="55">
        <f t="shared" si="230"/>
        <v>6.1995249406175814</v>
      </c>
      <c r="N737" s="50">
        <v>150</v>
      </c>
      <c r="O737" s="50" t="s">
        <v>198</v>
      </c>
      <c r="R737" s="50" t="s">
        <v>422</v>
      </c>
      <c r="S737" s="151">
        <f t="shared" si="231"/>
        <v>0.17608876117496811</v>
      </c>
      <c r="T737" s="151">
        <f t="shared" si="232"/>
        <v>8.8044380587484053E-2</v>
      </c>
      <c r="V737" s="393">
        <f t="shared" si="244"/>
        <v>0</v>
      </c>
      <c r="W737" s="393">
        <f t="shared" si="245"/>
        <v>0</v>
      </c>
      <c r="X737" s="53">
        <f t="shared" si="233"/>
        <v>0.17608876117496811</v>
      </c>
      <c r="Y737" s="53">
        <f t="shared" si="234"/>
        <v>0.2124779411749681</v>
      </c>
      <c r="Z737" s="53">
        <f t="shared" si="235"/>
        <v>8.8044380587484053E-2</v>
      </c>
      <c r="AA737" s="53">
        <f t="shared" si="236"/>
        <v>0.10623897058748405</v>
      </c>
      <c r="AB737" s="50">
        <f t="shared" si="237"/>
        <v>1417</v>
      </c>
      <c r="AC737" s="50">
        <f t="shared" si="225"/>
        <v>2007</v>
      </c>
      <c r="AD737" s="50">
        <f t="shared" si="238"/>
        <v>4</v>
      </c>
      <c r="AE737" s="56">
        <f t="shared" si="239"/>
        <v>200704</v>
      </c>
      <c r="AF737" s="56">
        <f t="shared" si="240"/>
        <v>15</v>
      </c>
      <c r="AG737" s="58">
        <f t="shared" si="246"/>
        <v>0</v>
      </c>
      <c r="AH737" s="56">
        <f t="shared" si="241"/>
        <v>11</v>
      </c>
      <c r="AI737" s="53">
        <f t="shared" si="242"/>
        <v>0.19428335117496809</v>
      </c>
      <c r="AJ737" s="56">
        <f t="shared" si="243"/>
        <v>12.382999999999999</v>
      </c>
    </row>
    <row r="738" spans="1:36" x14ac:dyDescent="0.25">
      <c r="A738" s="50">
        <v>737</v>
      </c>
      <c r="B738" s="51">
        <v>39195</v>
      </c>
      <c r="C738" s="75">
        <f t="shared" si="226"/>
        <v>39195</v>
      </c>
      <c r="D738" s="50" t="s">
        <v>1223</v>
      </c>
      <c r="E738" s="50">
        <v>4</v>
      </c>
      <c r="F738" s="50">
        <v>0</v>
      </c>
      <c r="G738" s="50">
        <v>41</v>
      </c>
      <c r="H738" s="50">
        <v>54</v>
      </c>
      <c r="I738" s="53">
        <f t="shared" si="228"/>
        <v>2.9097222222222222E-2</v>
      </c>
      <c r="J738" s="54">
        <f t="shared" si="229"/>
        <v>7.2743055555555556E-3</v>
      </c>
      <c r="K738" s="50" t="s">
        <v>557</v>
      </c>
      <c r="L738" s="50" t="s">
        <v>143</v>
      </c>
      <c r="M738" s="55">
        <f t="shared" si="230"/>
        <v>5.7279236276849685</v>
      </c>
      <c r="N738" s="50">
        <v>158</v>
      </c>
      <c r="O738" s="50" t="s">
        <v>184</v>
      </c>
      <c r="R738" s="50" t="s">
        <v>423</v>
      </c>
      <c r="S738" s="151">
        <f t="shared" si="231"/>
        <v>0.19058680555555554</v>
      </c>
      <c r="T738" s="151">
        <f t="shared" si="232"/>
        <v>9.5293402777777772E-2</v>
      </c>
      <c r="V738" s="393">
        <f t="shared" si="244"/>
        <v>0</v>
      </c>
      <c r="W738" s="393">
        <f t="shared" si="245"/>
        <v>0</v>
      </c>
      <c r="X738" s="53">
        <f t="shared" si="233"/>
        <v>0.19058680555555554</v>
      </c>
      <c r="Y738" s="53">
        <f t="shared" si="234"/>
        <v>0.22697598555555554</v>
      </c>
      <c r="Z738" s="53">
        <f t="shared" si="235"/>
        <v>9.5293402777777772E-2</v>
      </c>
      <c r="AA738" s="53">
        <f t="shared" si="236"/>
        <v>0.11348799277777777</v>
      </c>
      <c r="AB738" s="50">
        <f t="shared" si="237"/>
        <v>2133</v>
      </c>
      <c r="AC738" s="50">
        <f t="shared" si="225"/>
        <v>2007</v>
      </c>
      <c r="AD738" s="50">
        <f t="shared" si="238"/>
        <v>4</v>
      </c>
      <c r="AE738" s="56">
        <f t="shared" si="239"/>
        <v>200704</v>
      </c>
      <c r="AF738" s="56">
        <f t="shared" si="240"/>
        <v>17</v>
      </c>
      <c r="AG738" s="58">
        <f t="shared" si="246"/>
        <v>11</v>
      </c>
      <c r="AH738" s="56">
        <f t="shared" si="241"/>
        <v>23</v>
      </c>
      <c r="AI738" s="53">
        <f t="shared" si="242"/>
        <v>0.20878139555555553</v>
      </c>
      <c r="AJ738" s="56">
        <f t="shared" si="243"/>
        <v>17.079999999999998</v>
      </c>
    </row>
    <row r="739" spans="1:36" x14ac:dyDescent="0.25">
      <c r="A739" s="50">
        <v>738</v>
      </c>
      <c r="B739" s="51">
        <v>39196</v>
      </c>
      <c r="C739" s="75">
        <f t="shared" si="226"/>
        <v>39196</v>
      </c>
      <c r="D739" s="50" t="s">
        <v>1223</v>
      </c>
      <c r="E739" s="50">
        <v>4</v>
      </c>
      <c r="F739" s="50">
        <v>0</v>
      </c>
      <c r="G739" s="50">
        <v>44</v>
      </c>
      <c r="H739" s="50">
        <v>5</v>
      </c>
      <c r="I739" s="53">
        <f t="shared" si="228"/>
        <v>3.0613425925925929E-2</v>
      </c>
      <c r="J739" s="54">
        <f t="shared" si="229"/>
        <v>7.6533564814814823E-3</v>
      </c>
      <c r="K739" s="50" t="s">
        <v>557</v>
      </c>
      <c r="L739" s="50" t="s">
        <v>143</v>
      </c>
      <c r="M739" s="55">
        <f t="shared" si="230"/>
        <v>5.444234404536866</v>
      </c>
      <c r="N739" s="50">
        <v>155</v>
      </c>
      <c r="O739" s="50" t="s">
        <v>184</v>
      </c>
      <c r="R739" s="50" t="s">
        <v>424</v>
      </c>
      <c r="S739" s="151">
        <f t="shared" si="231"/>
        <v>0.20051793981481483</v>
      </c>
      <c r="T739" s="151">
        <f t="shared" si="232"/>
        <v>0.10025896990740742</v>
      </c>
      <c r="V739" s="393">
        <f t="shared" si="244"/>
        <v>0</v>
      </c>
      <c r="W739" s="393">
        <f t="shared" si="245"/>
        <v>0</v>
      </c>
      <c r="X739" s="53">
        <f t="shared" si="233"/>
        <v>0.20051793981481483</v>
      </c>
      <c r="Y739" s="53">
        <f t="shared" si="234"/>
        <v>0.23690711981481483</v>
      </c>
      <c r="Z739" s="53">
        <f t="shared" si="235"/>
        <v>0.10025896990740742</v>
      </c>
      <c r="AA739" s="53">
        <f t="shared" si="236"/>
        <v>0.11845355990740741</v>
      </c>
      <c r="AB739" s="50">
        <f t="shared" si="237"/>
        <v>2523</v>
      </c>
      <c r="AC739" s="50">
        <f t="shared" si="225"/>
        <v>2007</v>
      </c>
      <c r="AD739" s="50">
        <f t="shared" si="238"/>
        <v>4</v>
      </c>
      <c r="AE739" s="56">
        <f t="shared" si="239"/>
        <v>200704</v>
      </c>
      <c r="AF739" s="56">
        <f t="shared" si="240"/>
        <v>17</v>
      </c>
      <c r="AG739" s="58">
        <f t="shared" si="246"/>
        <v>0</v>
      </c>
      <c r="AH739" s="56">
        <f t="shared" si="241"/>
        <v>24</v>
      </c>
      <c r="AI739" s="53">
        <f t="shared" si="242"/>
        <v>0.21871252981481482</v>
      </c>
      <c r="AJ739" s="56">
        <f t="shared" si="243"/>
        <v>17.079999999999998</v>
      </c>
    </row>
    <row r="740" spans="1:36" x14ac:dyDescent="0.25">
      <c r="A740" s="50">
        <v>739</v>
      </c>
      <c r="B740" s="51">
        <v>39197</v>
      </c>
      <c r="C740" s="75">
        <f t="shared" si="226"/>
        <v>39197</v>
      </c>
      <c r="D740" s="50" t="s">
        <v>1223</v>
      </c>
      <c r="E740" s="50">
        <v>3.5</v>
      </c>
      <c r="F740" s="50">
        <v>0</v>
      </c>
      <c r="G740" s="50">
        <v>35</v>
      </c>
      <c r="H740" s="50">
        <v>42</v>
      </c>
      <c r="I740" s="53">
        <f t="shared" si="228"/>
        <v>2.479166666666667E-2</v>
      </c>
      <c r="J740" s="54">
        <f t="shared" si="229"/>
        <v>7.0833333333333347E-3</v>
      </c>
      <c r="K740" s="50" t="s">
        <v>559</v>
      </c>
      <c r="L740" s="50" t="s">
        <v>130</v>
      </c>
      <c r="M740" s="55">
        <f t="shared" si="230"/>
        <v>5.8823529411764737</v>
      </c>
      <c r="N740" s="50">
        <v>160</v>
      </c>
      <c r="O740" s="50" t="s">
        <v>184</v>
      </c>
      <c r="R740" s="50" t="s">
        <v>425</v>
      </c>
      <c r="S740" s="151">
        <f t="shared" si="231"/>
        <v>0.18558333333333338</v>
      </c>
      <c r="T740" s="151">
        <f t="shared" si="232"/>
        <v>9.2791666666666689E-2</v>
      </c>
      <c r="V740" s="393">
        <f t="shared" si="244"/>
        <v>0</v>
      </c>
      <c r="W740" s="393">
        <f t="shared" si="245"/>
        <v>0</v>
      </c>
      <c r="X740" s="53">
        <f t="shared" si="233"/>
        <v>0.18558333333333338</v>
      </c>
      <c r="Y740" s="53">
        <f t="shared" si="234"/>
        <v>0.22197251333333334</v>
      </c>
      <c r="Z740" s="53">
        <f t="shared" si="235"/>
        <v>9.2791666666666689E-2</v>
      </c>
      <c r="AA740" s="53">
        <f t="shared" si="236"/>
        <v>0.11098625666666667</v>
      </c>
      <c r="AB740" s="50">
        <f t="shared" si="237"/>
        <v>1889</v>
      </c>
      <c r="AC740" s="50">
        <f t="shared" si="225"/>
        <v>2007</v>
      </c>
      <c r="AD740" s="50">
        <f t="shared" si="238"/>
        <v>4</v>
      </c>
      <c r="AE740" s="56">
        <f t="shared" si="239"/>
        <v>200704</v>
      </c>
      <c r="AF740" s="56">
        <f t="shared" si="240"/>
        <v>17</v>
      </c>
      <c r="AG740" s="58">
        <f t="shared" si="246"/>
        <v>0</v>
      </c>
      <c r="AH740" s="56">
        <f t="shared" si="241"/>
        <v>25</v>
      </c>
      <c r="AI740" s="53">
        <f t="shared" si="242"/>
        <v>0.20377792333333336</v>
      </c>
      <c r="AJ740" s="56">
        <f t="shared" si="243"/>
        <v>14.944999999999999</v>
      </c>
    </row>
    <row r="741" spans="1:36" x14ac:dyDescent="0.25">
      <c r="A741" s="50">
        <v>740</v>
      </c>
      <c r="B741" s="51">
        <v>39198</v>
      </c>
      <c r="C741" s="75">
        <f t="shared" si="226"/>
        <v>39198</v>
      </c>
      <c r="D741" s="50" t="s">
        <v>1223</v>
      </c>
      <c r="E741" s="50">
        <v>3.5</v>
      </c>
      <c r="F741" s="50">
        <v>0</v>
      </c>
      <c r="G741" s="50">
        <v>33</v>
      </c>
      <c r="H741" s="50">
        <v>18</v>
      </c>
      <c r="I741" s="53">
        <f t="shared" si="228"/>
        <v>2.3124999999999996E-2</v>
      </c>
      <c r="J741" s="54">
        <f t="shared" si="229"/>
        <v>6.6071428571428557E-3</v>
      </c>
      <c r="K741" s="50" t="s">
        <v>559</v>
      </c>
      <c r="L741" s="50" t="s">
        <v>130</v>
      </c>
      <c r="M741" s="55">
        <f t="shared" si="230"/>
        <v>6.3063063063063129</v>
      </c>
      <c r="N741" s="50">
        <v>166</v>
      </c>
      <c r="O741" s="50" t="s">
        <v>184</v>
      </c>
      <c r="R741" s="50" t="s">
        <v>429</v>
      </c>
      <c r="S741" s="151">
        <f t="shared" si="231"/>
        <v>0.17310714285714282</v>
      </c>
      <c r="T741" s="151">
        <f t="shared" si="232"/>
        <v>8.655357142857141E-2</v>
      </c>
      <c r="V741" s="393">
        <f t="shared" si="244"/>
        <v>0</v>
      </c>
      <c r="W741" s="393">
        <f t="shared" si="245"/>
        <v>0</v>
      </c>
      <c r="X741" s="53">
        <f t="shared" si="233"/>
        <v>0.17310714285714282</v>
      </c>
      <c r="Y741" s="53">
        <f t="shared" si="234"/>
        <v>0.20949632285714279</v>
      </c>
      <c r="Z741" s="53">
        <f t="shared" si="235"/>
        <v>8.655357142857141E-2</v>
      </c>
      <c r="AA741" s="53">
        <f t="shared" si="236"/>
        <v>0.10474816142857139</v>
      </c>
      <c r="AB741" s="50">
        <f t="shared" si="237"/>
        <v>1303</v>
      </c>
      <c r="AC741" s="50">
        <f t="shared" ref="AC741:AC804" si="247">YEAR(B741)</f>
        <v>2007</v>
      </c>
      <c r="AD741" s="50">
        <f t="shared" si="238"/>
        <v>4</v>
      </c>
      <c r="AE741" s="56">
        <f t="shared" si="239"/>
        <v>200704</v>
      </c>
      <c r="AF741" s="56">
        <f t="shared" si="240"/>
        <v>17</v>
      </c>
      <c r="AG741" s="58">
        <f t="shared" si="246"/>
        <v>0</v>
      </c>
      <c r="AH741" s="56">
        <f t="shared" si="241"/>
        <v>26</v>
      </c>
      <c r="AI741" s="53">
        <f t="shared" si="242"/>
        <v>0.1913017328571428</v>
      </c>
      <c r="AJ741" s="56">
        <f t="shared" si="243"/>
        <v>14.944999999999999</v>
      </c>
    </row>
    <row r="742" spans="1:36" x14ac:dyDescent="0.25">
      <c r="A742" s="50">
        <v>741</v>
      </c>
      <c r="B742" s="51">
        <v>39199</v>
      </c>
      <c r="C742" s="75">
        <f t="shared" si="226"/>
        <v>39199</v>
      </c>
      <c r="D742" s="50" t="s">
        <v>1223</v>
      </c>
      <c r="E742" s="50">
        <v>5</v>
      </c>
      <c r="F742" s="50">
        <v>0</v>
      </c>
      <c r="G742" s="50">
        <v>52</v>
      </c>
      <c r="H742" s="50">
        <v>36</v>
      </c>
      <c r="I742" s="53">
        <f t="shared" si="228"/>
        <v>3.6527777777777777E-2</v>
      </c>
      <c r="J742" s="54">
        <f t="shared" si="229"/>
        <v>7.3055555555555556E-3</v>
      </c>
      <c r="K742" s="50" t="s">
        <v>557</v>
      </c>
      <c r="L742" s="50" t="s">
        <v>171</v>
      </c>
      <c r="M742" s="55">
        <f t="shared" si="230"/>
        <v>5.703422053231944</v>
      </c>
      <c r="N742" s="50">
        <v>152</v>
      </c>
      <c r="O742" s="50" t="s">
        <v>621</v>
      </c>
      <c r="R742" s="50" t="s">
        <v>430</v>
      </c>
      <c r="S742" s="151">
        <f t="shared" si="231"/>
        <v>0.19140555555555555</v>
      </c>
      <c r="T742" s="151">
        <f t="shared" si="232"/>
        <v>9.5702777777777776E-2</v>
      </c>
      <c r="V742" s="393">
        <f t="shared" si="244"/>
        <v>0</v>
      </c>
      <c r="W742" s="393">
        <f t="shared" si="245"/>
        <v>0</v>
      </c>
      <c r="X742" s="53">
        <f t="shared" si="233"/>
        <v>0.19140555555555555</v>
      </c>
      <c r="Y742" s="53">
        <f t="shared" si="234"/>
        <v>0.22779473555555554</v>
      </c>
      <c r="Z742" s="53">
        <f t="shared" si="235"/>
        <v>9.5702777777777776E-2</v>
      </c>
      <c r="AA742" s="53">
        <f t="shared" si="236"/>
        <v>0.11389736777777777</v>
      </c>
      <c r="AB742" s="50">
        <f t="shared" si="237"/>
        <v>2171</v>
      </c>
      <c r="AC742" s="50">
        <f t="shared" si="247"/>
        <v>2007</v>
      </c>
      <c r="AD742" s="50">
        <f t="shared" si="238"/>
        <v>4</v>
      </c>
      <c r="AE742" s="56">
        <f t="shared" si="239"/>
        <v>200704</v>
      </c>
      <c r="AF742" s="56">
        <f t="shared" si="240"/>
        <v>17</v>
      </c>
      <c r="AG742" s="58">
        <f t="shared" si="246"/>
        <v>0</v>
      </c>
      <c r="AH742" s="56">
        <f t="shared" si="241"/>
        <v>27</v>
      </c>
      <c r="AI742" s="53">
        <f t="shared" si="242"/>
        <v>0.20960014555555556</v>
      </c>
      <c r="AJ742" s="56">
        <f t="shared" si="243"/>
        <v>21.349999999999998</v>
      </c>
    </row>
    <row r="743" spans="1:36" x14ac:dyDescent="0.25">
      <c r="A743" s="50">
        <v>742</v>
      </c>
      <c r="B743" s="51">
        <v>39202</v>
      </c>
      <c r="C743" s="75">
        <f t="shared" si="226"/>
        <v>39202</v>
      </c>
      <c r="D743" s="50" t="s">
        <v>1224</v>
      </c>
      <c r="E743" s="50">
        <v>3.06</v>
      </c>
      <c r="F743" s="50">
        <v>0</v>
      </c>
      <c r="G743" s="50">
        <v>12</v>
      </c>
      <c r="H743" s="50">
        <v>13</v>
      </c>
      <c r="I743" s="53">
        <f t="shared" si="228"/>
        <v>8.4837962962962966E-3</v>
      </c>
      <c r="J743" s="54">
        <f t="shared" si="229"/>
        <v>2.7724824497700317E-3</v>
      </c>
      <c r="K743" s="50" t="s">
        <v>33</v>
      </c>
      <c r="L743" s="50" t="s">
        <v>432</v>
      </c>
      <c r="M743" s="55">
        <f t="shared" si="230"/>
        <v>15.028649386084595</v>
      </c>
      <c r="N743" s="50">
        <v>0</v>
      </c>
      <c r="O743" s="50" t="s">
        <v>184</v>
      </c>
      <c r="R743" s="50" t="s">
        <v>433</v>
      </c>
      <c r="S743" s="151">
        <f t="shared" si="231"/>
        <v>0.31051803437424352</v>
      </c>
      <c r="T743" s="151">
        <f t="shared" si="232"/>
        <v>0.15525901718712176</v>
      </c>
      <c r="V743" s="393">
        <f t="shared" si="244"/>
        <v>0</v>
      </c>
      <c r="W743" s="393">
        <f t="shared" si="245"/>
        <v>0</v>
      </c>
      <c r="X743" s="53">
        <f t="shared" si="233"/>
        <v>7.2639040183974823E-2</v>
      </c>
      <c r="Y743" s="53">
        <f t="shared" si="234"/>
        <v>0.10902822018397483</v>
      </c>
      <c r="Z743" s="53">
        <f t="shared" si="235"/>
        <v>3.6319520091987412E-2</v>
      </c>
      <c r="AA743" s="53">
        <f t="shared" si="236"/>
        <v>5.4514110091987415E-2</v>
      </c>
      <c r="AB743" s="50">
        <f t="shared" si="237"/>
        <v>589</v>
      </c>
      <c r="AC743" s="50">
        <f t="shared" si="247"/>
        <v>2007</v>
      </c>
      <c r="AD743" s="50">
        <f t="shared" si="238"/>
        <v>4</v>
      </c>
      <c r="AE743" s="56">
        <f t="shared" si="239"/>
        <v>200704</v>
      </c>
      <c r="AF743" s="56">
        <f t="shared" si="240"/>
        <v>18</v>
      </c>
      <c r="AG743" s="58">
        <f t="shared" si="246"/>
        <v>2</v>
      </c>
      <c r="AH743" s="56">
        <f t="shared" si="241"/>
        <v>30</v>
      </c>
      <c r="AI743" s="53">
        <f t="shared" si="242"/>
        <v>9.0833630183974834E-2</v>
      </c>
      <c r="AJ743" s="56">
        <f t="shared" si="243"/>
        <v>3.06</v>
      </c>
    </row>
    <row r="744" spans="1:36" x14ac:dyDescent="0.25">
      <c r="A744" s="50">
        <v>743</v>
      </c>
      <c r="B744" s="51">
        <v>39202</v>
      </c>
      <c r="C744" s="75">
        <f t="shared" si="226"/>
        <v>39202</v>
      </c>
      <c r="D744" s="50" t="s">
        <v>1223</v>
      </c>
      <c r="E744" s="50">
        <v>3.5</v>
      </c>
      <c r="F744" s="50">
        <v>0</v>
      </c>
      <c r="G744" s="50">
        <v>37</v>
      </c>
      <c r="H744" s="50">
        <v>43</v>
      </c>
      <c r="I744" s="53">
        <f t="shared" si="228"/>
        <v>2.6192129629629631E-2</v>
      </c>
      <c r="J744" s="54">
        <f t="shared" si="229"/>
        <v>7.4834656084656085E-3</v>
      </c>
      <c r="K744" s="50" t="s">
        <v>559</v>
      </c>
      <c r="L744" s="50" t="s">
        <v>130</v>
      </c>
      <c r="M744" s="55">
        <f t="shared" si="230"/>
        <v>5.5678303137428236</v>
      </c>
      <c r="N744" s="50">
        <v>149</v>
      </c>
      <c r="O744" s="50" t="s">
        <v>208</v>
      </c>
      <c r="R744" s="50" t="s">
        <v>431</v>
      </c>
      <c r="S744" s="151">
        <f t="shared" si="231"/>
        <v>0.19606679894179893</v>
      </c>
      <c r="T744" s="151">
        <f t="shared" si="232"/>
        <v>9.8033399470899465E-2</v>
      </c>
      <c r="V744" s="393">
        <f t="shared" si="244"/>
        <v>0</v>
      </c>
      <c r="W744" s="393">
        <f t="shared" si="245"/>
        <v>0</v>
      </c>
      <c r="X744" s="53">
        <f t="shared" si="233"/>
        <v>0.19606679894179893</v>
      </c>
      <c r="Y744" s="53">
        <f t="shared" si="234"/>
        <v>0.23245597894179892</v>
      </c>
      <c r="Z744" s="53">
        <f t="shared" si="235"/>
        <v>9.8033399470899465E-2</v>
      </c>
      <c r="AA744" s="53">
        <f t="shared" si="236"/>
        <v>0.11622798947089946</v>
      </c>
      <c r="AB744" s="50">
        <f t="shared" si="237"/>
        <v>2359</v>
      </c>
      <c r="AC744" s="50">
        <f t="shared" si="247"/>
        <v>2007</v>
      </c>
      <c r="AD744" s="50">
        <f t="shared" si="238"/>
        <v>4</v>
      </c>
      <c r="AE744" s="56">
        <f t="shared" si="239"/>
        <v>200704</v>
      </c>
      <c r="AF744" s="56">
        <f t="shared" si="240"/>
        <v>18</v>
      </c>
      <c r="AG744" s="58">
        <f t="shared" si="246"/>
        <v>0</v>
      </c>
      <c r="AH744" s="56">
        <f t="shared" si="241"/>
        <v>30</v>
      </c>
      <c r="AI744" s="53">
        <f t="shared" si="242"/>
        <v>0.21426138894179891</v>
      </c>
      <c r="AJ744" s="56">
        <f t="shared" si="243"/>
        <v>14.944999999999999</v>
      </c>
    </row>
    <row r="745" spans="1:36" x14ac:dyDescent="0.25">
      <c r="A745" s="50">
        <v>744</v>
      </c>
      <c r="B745" s="51">
        <v>39203</v>
      </c>
      <c r="C745" s="75">
        <f t="shared" si="226"/>
        <v>39203</v>
      </c>
      <c r="D745" s="50" t="s">
        <v>1223</v>
      </c>
      <c r="E745" s="50">
        <v>4</v>
      </c>
      <c r="F745" s="50">
        <v>0</v>
      </c>
      <c r="G745" s="50">
        <v>42</v>
      </c>
      <c r="H745" s="50">
        <v>11</v>
      </c>
      <c r="I745" s="53">
        <f t="shared" si="228"/>
        <v>2.929398148148148E-2</v>
      </c>
      <c r="J745" s="54">
        <f t="shared" si="229"/>
        <v>7.32349537037037E-3</v>
      </c>
      <c r="K745" s="50" t="s">
        <v>559</v>
      </c>
      <c r="L745" s="50" t="s">
        <v>143</v>
      </c>
      <c r="M745" s="55">
        <f t="shared" si="230"/>
        <v>5.6894508099565435</v>
      </c>
      <c r="N745" s="50">
        <v>154</v>
      </c>
      <c r="O745" s="50" t="s">
        <v>184</v>
      </c>
      <c r="R745" s="50" t="s">
        <v>440</v>
      </c>
      <c r="S745" s="151">
        <f t="shared" si="231"/>
        <v>0.1918755787037037</v>
      </c>
      <c r="T745" s="151">
        <f t="shared" si="232"/>
        <v>9.5937789351851849E-2</v>
      </c>
      <c r="V745" s="393">
        <f t="shared" si="244"/>
        <v>0</v>
      </c>
      <c r="W745" s="393">
        <f t="shared" si="245"/>
        <v>0</v>
      </c>
      <c r="X745" s="53">
        <f t="shared" si="233"/>
        <v>0.1918755787037037</v>
      </c>
      <c r="Y745" s="53">
        <f t="shared" si="234"/>
        <v>0.22826475870370366</v>
      </c>
      <c r="Z745" s="53">
        <f t="shared" si="235"/>
        <v>9.5937789351851849E-2</v>
      </c>
      <c r="AA745" s="53">
        <f t="shared" si="236"/>
        <v>0.11413237935185183</v>
      </c>
      <c r="AB745" s="50">
        <f t="shared" si="237"/>
        <v>2195</v>
      </c>
      <c r="AC745" s="50">
        <f t="shared" si="247"/>
        <v>2007</v>
      </c>
      <c r="AD745" s="50">
        <f t="shared" si="238"/>
        <v>5</v>
      </c>
      <c r="AE745" s="56">
        <f t="shared" si="239"/>
        <v>200705</v>
      </c>
      <c r="AF745" s="56">
        <f t="shared" si="240"/>
        <v>18</v>
      </c>
      <c r="AG745" s="58">
        <f t="shared" si="246"/>
        <v>0</v>
      </c>
      <c r="AH745" s="56">
        <f t="shared" si="241"/>
        <v>1</v>
      </c>
      <c r="AI745" s="53">
        <f t="shared" si="242"/>
        <v>0.21007016870370368</v>
      </c>
      <c r="AJ745" s="56">
        <f t="shared" si="243"/>
        <v>17.079999999999998</v>
      </c>
    </row>
    <row r="746" spans="1:36" x14ac:dyDescent="0.25">
      <c r="A746" s="50">
        <v>745</v>
      </c>
      <c r="B746" s="51">
        <v>39205</v>
      </c>
      <c r="C746" s="75">
        <f t="shared" si="226"/>
        <v>39205</v>
      </c>
      <c r="D746" s="50" t="s">
        <v>1223</v>
      </c>
      <c r="E746" s="50">
        <v>4</v>
      </c>
      <c r="F746" s="50">
        <v>0</v>
      </c>
      <c r="G746" s="50">
        <v>40</v>
      </c>
      <c r="H746" s="50">
        <v>34</v>
      </c>
      <c r="I746" s="53">
        <f t="shared" si="228"/>
        <v>2.8171296296296302E-2</v>
      </c>
      <c r="J746" s="54">
        <f t="shared" si="229"/>
        <v>7.0428240740740755E-3</v>
      </c>
      <c r="K746" s="50" t="s">
        <v>559</v>
      </c>
      <c r="L746" s="50" t="s">
        <v>143</v>
      </c>
      <c r="M746" s="55">
        <f t="shared" si="230"/>
        <v>5.9161873459326246</v>
      </c>
      <c r="N746" s="50">
        <v>155</v>
      </c>
      <c r="O746" s="50" t="s">
        <v>184</v>
      </c>
      <c r="R746" s="50" t="s">
        <v>441</v>
      </c>
      <c r="S746" s="151">
        <f t="shared" si="231"/>
        <v>0.18452199074074077</v>
      </c>
      <c r="T746" s="151">
        <f t="shared" si="232"/>
        <v>9.2260995370370386E-2</v>
      </c>
      <c r="V746" s="393">
        <f t="shared" si="244"/>
        <v>0</v>
      </c>
      <c r="W746" s="393">
        <f t="shared" si="245"/>
        <v>0</v>
      </c>
      <c r="X746" s="53">
        <f t="shared" si="233"/>
        <v>0.18452199074074077</v>
      </c>
      <c r="Y746" s="53">
        <f t="shared" si="234"/>
        <v>0.22091117074074076</v>
      </c>
      <c r="Z746" s="53">
        <f t="shared" si="235"/>
        <v>9.2260995370370386E-2</v>
      </c>
      <c r="AA746" s="53">
        <f t="shared" si="236"/>
        <v>0.11045558537037038</v>
      </c>
      <c r="AB746" s="50">
        <f t="shared" si="237"/>
        <v>1836</v>
      </c>
      <c r="AC746" s="50">
        <f t="shared" si="247"/>
        <v>2007</v>
      </c>
      <c r="AD746" s="50">
        <f t="shared" si="238"/>
        <v>5</v>
      </c>
      <c r="AE746" s="56">
        <f t="shared" si="239"/>
        <v>200705</v>
      </c>
      <c r="AF746" s="56">
        <f t="shared" si="240"/>
        <v>18</v>
      </c>
      <c r="AG746" s="58">
        <f t="shared" si="246"/>
        <v>1</v>
      </c>
      <c r="AH746" s="56">
        <f t="shared" si="241"/>
        <v>3</v>
      </c>
      <c r="AI746" s="53">
        <f t="shared" si="242"/>
        <v>0.20271658074074078</v>
      </c>
      <c r="AJ746" s="56">
        <f t="shared" si="243"/>
        <v>17.079999999999998</v>
      </c>
    </row>
    <row r="747" spans="1:36" x14ac:dyDescent="0.25">
      <c r="A747" s="50">
        <v>746</v>
      </c>
      <c r="B747" s="51">
        <v>39206</v>
      </c>
      <c r="C747" s="75">
        <f t="shared" si="226"/>
        <v>39206</v>
      </c>
      <c r="D747" s="50" t="s">
        <v>1223</v>
      </c>
      <c r="E747" s="50">
        <v>5</v>
      </c>
      <c r="F747" s="50">
        <v>0</v>
      </c>
      <c r="G747" s="50">
        <v>53</v>
      </c>
      <c r="H747" s="50">
        <v>20</v>
      </c>
      <c r="I747" s="53">
        <f t="shared" si="228"/>
        <v>3.7037037037037042E-2</v>
      </c>
      <c r="J747" s="54">
        <f t="shared" si="229"/>
        <v>7.4074074074074086E-3</v>
      </c>
      <c r="K747" s="50" t="s">
        <v>559</v>
      </c>
      <c r="L747" s="50" t="s">
        <v>171</v>
      </c>
      <c r="M747" s="55">
        <f t="shared" si="230"/>
        <v>5.6250000000000036</v>
      </c>
      <c r="N747" s="50">
        <v>149</v>
      </c>
      <c r="O747" s="50" t="s">
        <v>184</v>
      </c>
      <c r="R747" s="50" t="s">
        <v>442</v>
      </c>
      <c r="S747" s="151">
        <f t="shared" si="231"/>
        <v>0.19407407407407409</v>
      </c>
      <c r="T747" s="151">
        <f t="shared" si="232"/>
        <v>9.7037037037037047E-2</v>
      </c>
      <c r="V747" s="393">
        <f t="shared" si="244"/>
        <v>0</v>
      </c>
      <c r="W747" s="393">
        <f t="shared" si="245"/>
        <v>0</v>
      </c>
      <c r="X747" s="53">
        <f t="shared" si="233"/>
        <v>0.19407407407407409</v>
      </c>
      <c r="Y747" s="53">
        <f t="shared" si="234"/>
        <v>0.23046325407407409</v>
      </c>
      <c r="Z747" s="53">
        <f t="shared" si="235"/>
        <v>9.7037037037037047E-2</v>
      </c>
      <c r="AA747" s="53">
        <f t="shared" si="236"/>
        <v>0.11523162703703704</v>
      </c>
      <c r="AB747" s="50">
        <f t="shared" si="237"/>
        <v>2275</v>
      </c>
      <c r="AC747" s="50">
        <f t="shared" si="247"/>
        <v>2007</v>
      </c>
      <c r="AD747" s="50">
        <f t="shared" si="238"/>
        <v>5</v>
      </c>
      <c r="AE747" s="56">
        <f t="shared" si="239"/>
        <v>200705</v>
      </c>
      <c r="AF747" s="56">
        <f t="shared" si="240"/>
        <v>18</v>
      </c>
      <c r="AG747" s="58">
        <f t="shared" si="246"/>
        <v>0</v>
      </c>
      <c r="AH747" s="56">
        <f t="shared" si="241"/>
        <v>4</v>
      </c>
      <c r="AI747" s="53">
        <f t="shared" si="242"/>
        <v>0.21226866407407408</v>
      </c>
      <c r="AJ747" s="56">
        <f t="shared" si="243"/>
        <v>21.349999999999998</v>
      </c>
    </row>
    <row r="748" spans="1:36" x14ac:dyDescent="0.25">
      <c r="A748" s="50">
        <v>747</v>
      </c>
      <c r="B748" s="51">
        <v>39209</v>
      </c>
      <c r="C748" s="75">
        <f t="shared" ref="C748:C811" si="248">B748</f>
        <v>39209</v>
      </c>
      <c r="D748" s="50" t="s">
        <v>1223</v>
      </c>
      <c r="E748" s="50">
        <v>4.4000000000000004</v>
      </c>
      <c r="F748" s="50">
        <v>0</v>
      </c>
      <c r="G748" s="50">
        <v>44</v>
      </c>
      <c r="H748" s="50">
        <v>45</v>
      </c>
      <c r="I748" s="53">
        <f t="shared" si="228"/>
        <v>3.107638888888889E-2</v>
      </c>
      <c r="J748" s="54">
        <f t="shared" si="229"/>
        <v>7.0628156565656561E-3</v>
      </c>
      <c r="K748" s="50" t="s">
        <v>559</v>
      </c>
      <c r="L748" s="50" t="s">
        <v>152</v>
      </c>
      <c r="M748" s="55">
        <f t="shared" si="230"/>
        <v>5.8994413407821282</v>
      </c>
      <c r="N748" s="50">
        <v>152</v>
      </c>
      <c r="O748" s="50" t="s">
        <v>208</v>
      </c>
      <c r="R748" s="50" t="s">
        <v>443</v>
      </c>
      <c r="S748" s="151">
        <f t="shared" si="231"/>
        <v>0.18504577020202018</v>
      </c>
      <c r="T748" s="151">
        <f t="shared" si="232"/>
        <v>9.2522885101010088E-2</v>
      </c>
      <c r="V748" s="393">
        <f t="shared" si="244"/>
        <v>0</v>
      </c>
      <c r="W748" s="393">
        <f t="shared" si="245"/>
        <v>0</v>
      </c>
      <c r="X748" s="53">
        <f t="shared" si="233"/>
        <v>0.18504577020202018</v>
      </c>
      <c r="Y748" s="53">
        <f t="shared" si="234"/>
        <v>0.2214349502020202</v>
      </c>
      <c r="Z748" s="53">
        <f t="shared" si="235"/>
        <v>9.2522885101010088E-2</v>
      </c>
      <c r="AA748" s="53">
        <f t="shared" si="236"/>
        <v>0.1107174751010101</v>
      </c>
      <c r="AB748" s="50">
        <f t="shared" si="237"/>
        <v>1864</v>
      </c>
      <c r="AC748" s="50">
        <f t="shared" si="247"/>
        <v>2007</v>
      </c>
      <c r="AD748" s="50">
        <f t="shared" si="238"/>
        <v>5</v>
      </c>
      <c r="AE748" s="56">
        <f t="shared" si="239"/>
        <v>200705</v>
      </c>
      <c r="AF748" s="56">
        <f t="shared" si="240"/>
        <v>19</v>
      </c>
      <c r="AG748" s="58">
        <f t="shared" si="246"/>
        <v>2</v>
      </c>
      <c r="AH748" s="56">
        <f t="shared" si="241"/>
        <v>7</v>
      </c>
      <c r="AI748" s="53">
        <f t="shared" si="242"/>
        <v>0.20324036020202019</v>
      </c>
      <c r="AJ748" s="56">
        <f t="shared" si="243"/>
        <v>18.788</v>
      </c>
    </row>
    <row r="749" spans="1:36" x14ac:dyDescent="0.25">
      <c r="A749" s="50">
        <v>748</v>
      </c>
      <c r="B749" s="51">
        <v>39210</v>
      </c>
      <c r="C749" s="75">
        <f t="shared" si="248"/>
        <v>39210</v>
      </c>
      <c r="D749" s="50" t="s">
        <v>1223</v>
      </c>
      <c r="E749" s="50">
        <v>4.4000000000000004</v>
      </c>
      <c r="F749" s="50">
        <v>0</v>
      </c>
      <c r="G749" s="50">
        <v>45</v>
      </c>
      <c r="H749" s="50">
        <v>30</v>
      </c>
      <c r="I749" s="53">
        <f t="shared" si="228"/>
        <v>3.1597222222222221E-2</v>
      </c>
      <c r="J749" s="54">
        <f t="shared" si="229"/>
        <v>7.1811868686868681E-3</v>
      </c>
      <c r="K749" s="50" t="s">
        <v>559</v>
      </c>
      <c r="L749" s="50" t="s">
        <v>152</v>
      </c>
      <c r="M749" s="55">
        <f t="shared" si="230"/>
        <v>5.8021978021978073</v>
      </c>
      <c r="N749" s="50">
        <v>156</v>
      </c>
      <c r="O749" s="50" t="s">
        <v>184</v>
      </c>
      <c r="R749" s="50" t="s">
        <v>444</v>
      </c>
      <c r="S749" s="151">
        <f t="shared" si="231"/>
        <v>0.18814709595959594</v>
      </c>
      <c r="T749" s="151">
        <f t="shared" si="232"/>
        <v>9.4073547979797972E-2</v>
      </c>
      <c r="V749" s="393">
        <f t="shared" si="244"/>
        <v>0</v>
      </c>
      <c r="W749" s="393">
        <f t="shared" si="245"/>
        <v>0</v>
      </c>
      <c r="X749" s="53">
        <f t="shared" si="233"/>
        <v>0.18814709595959594</v>
      </c>
      <c r="Y749" s="53">
        <f t="shared" si="234"/>
        <v>0.22453627595959594</v>
      </c>
      <c r="Z749" s="53">
        <f t="shared" si="235"/>
        <v>9.4073547979797972E-2</v>
      </c>
      <c r="AA749" s="53">
        <f t="shared" si="236"/>
        <v>0.11226813797979797</v>
      </c>
      <c r="AB749" s="50">
        <f t="shared" si="237"/>
        <v>2014</v>
      </c>
      <c r="AC749" s="50">
        <f t="shared" si="247"/>
        <v>2007</v>
      </c>
      <c r="AD749" s="50">
        <f t="shared" si="238"/>
        <v>5</v>
      </c>
      <c r="AE749" s="56">
        <f t="shared" si="239"/>
        <v>200705</v>
      </c>
      <c r="AF749" s="56">
        <f t="shared" si="240"/>
        <v>19</v>
      </c>
      <c r="AG749" s="58">
        <f t="shared" si="246"/>
        <v>0</v>
      </c>
      <c r="AH749" s="56">
        <f t="shared" si="241"/>
        <v>8</v>
      </c>
      <c r="AI749" s="53">
        <f t="shared" si="242"/>
        <v>0.20634168595959596</v>
      </c>
      <c r="AJ749" s="56">
        <f t="shared" si="243"/>
        <v>18.788</v>
      </c>
    </row>
    <row r="750" spans="1:36" x14ac:dyDescent="0.25">
      <c r="A750" s="50">
        <v>749</v>
      </c>
      <c r="B750" s="51">
        <v>39212</v>
      </c>
      <c r="C750" s="75">
        <f t="shared" si="248"/>
        <v>39212</v>
      </c>
      <c r="D750" s="50" t="s">
        <v>1223</v>
      </c>
      <c r="E750" s="50">
        <v>5</v>
      </c>
      <c r="F750" s="50">
        <v>0</v>
      </c>
      <c r="G750" s="50">
        <v>49</v>
      </c>
      <c r="H750" s="50">
        <v>2</v>
      </c>
      <c r="I750" s="53">
        <f t="shared" si="228"/>
        <v>3.4050925925925922E-2</v>
      </c>
      <c r="J750" s="54">
        <f t="shared" si="229"/>
        <v>6.8101851851851847E-3</v>
      </c>
      <c r="K750" s="50" t="s">
        <v>559</v>
      </c>
      <c r="L750" s="50" t="s">
        <v>171</v>
      </c>
      <c r="M750" s="55">
        <f t="shared" si="230"/>
        <v>6.1182868796736969</v>
      </c>
      <c r="N750" s="50">
        <v>172</v>
      </c>
      <c r="O750" s="50" t="s">
        <v>218</v>
      </c>
      <c r="R750" s="50" t="s">
        <v>445</v>
      </c>
      <c r="S750" s="151">
        <f t="shared" si="231"/>
        <v>0.17842685185185184</v>
      </c>
      <c r="T750" s="151">
        <f t="shared" si="232"/>
        <v>8.9213425925925918E-2</v>
      </c>
      <c r="V750" s="393">
        <f t="shared" si="244"/>
        <v>0</v>
      </c>
      <c r="W750" s="393">
        <f t="shared" si="245"/>
        <v>0</v>
      </c>
      <c r="X750" s="53">
        <f t="shared" si="233"/>
        <v>0.17842685185185184</v>
      </c>
      <c r="Y750" s="53">
        <f t="shared" si="234"/>
        <v>0.21481603185185183</v>
      </c>
      <c r="Z750" s="53">
        <f t="shared" si="235"/>
        <v>8.9213425925925918E-2</v>
      </c>
      <c r="AA750" s="53">
        <f t="shared" si="236"/>
        <v>0.10740801592592591</v>
      </c>
      <c r="AB750" s="50">
        <f t="shared" si="237"/>
        <v>1531</v>
      </c>
      <c r="AC750" s="50">
        <f t="shared" si="247"/>
        <v>2007</v>
      </c>
      <c r="AD750" s="50">
        <f t="shared" si="238"/>
        <v>5</v>
      </c>
      <c r="AE750" s="56">
        <f t="shared" si="239"/>
        <v>200705</v>
      </c>
      <c r="AF750" s="56">
        <f t="shared" si="240"/>
        <v>19</v>
      </c>
      <c r="AG750" s="58">
        <f t="shared" si="246"/>
        <v>1</v>
      </c>
      <c r="AH750" s="56">
        <f t="shared" si="241"/>
        <v>10</v>
      </c>
      <c r="AI750" s="53">
        <f t="shared" si="242"/>
        <v>0.19662144185185182</v>
      </c>
      <c r="AJ750" s="56">
        <f t="shared" si="243"/>
        <v>21.349999999999998</v>
      </c>
    </row>
    <row r="751" spans="1:36" x14ac:dyDescent="0.25">
      <c r="A751" s="50">
        <v>750</v>
      </c>
      <c r="B751" s="51">
        <v>39213</v>
      </c>
      <c r="C751" s="75">
        <f t="shared" si="248"/>
        <v>39213</v>
      </c>
      <c r="D751" s="50" t="s">
        <v>1223</v>
      </c>
      <c r="E751" s="50">
        <v>3.5</v>
      </c>
      <c r="F751" s="50">
        <v>0</v>
      </c>
      <c r="G751" s="50">
        <v>35</v>
      </c>
      <c r="H751" s="50">
        <v>32</v>
      </c>
      <c r="I751" s="53">
        <f t="shared" si="228"/>
        <v>2.4675925925925924E-2</v>
      </c>
      <c r="J751" s="54">
        <f t="shared" si="229"/>
        <v>7.0502645502645497E-3</v>
      </c>
      <c r="K751" s="50" t="s">
        <v>557</v>
      </c>
      <c r="L751" s="50" t="s">
        <v>130</v>
      </c>
      <c r="M751" s="55">
        <f t="shared" si="230"/>
        <v>5.9099437148217691</v>
      </c>
      <c r="N751" s="50">
        <v>150</v>
      </c>
      <c r="O751" s="50" t="s">
        <v>189</v>
      </c>
      <c r="R751" s="50" t="s">
        <v>446</v>
      </c>
      <c r="S751" s="151">
        <f t="shared" si="231"/>
        <v>0.1847169312169312</v>
      </c>
      <c r="T751" s="151">
        <f t="shared" si="232"/>
        <v>9.2358465608465598E-2</v>
      </c>
      <c r="V751" s="393">
        <f t="shared" si="244"/>
        <v>0</v>
      </c>
      <c r="W751" s="393">
        <f t="shared" si="245"/>
        <v>0</v>
      </c>
      <c r="X751" s="53">
        <f t="shared" si="233"/>
        <v>0.1847169312169312</v>
      </c>
      <c r="Y751" s="53">
        <f t="shared" si="234"/>
        <v>0.22110611121693119</v>
      </c>
      <c r="Z751" s="53">
        <f t="shared" si="235"/>
        <v>9.2358465608465598E-2</v>
      </c>
      <c r="AA751" s="53">
        <f t="shared" si="236"/>
        <v>0.11055305560846559</v>
      </c>
      <c r="AB751" s="50">
        <f t="shared" si="237"/>
        <v>1840</v>
      </c>
      <c r="AC751" s="50">
        <f t="shared" si="247"/>
        <v>2007</v>
      </c>
      <c r="AD751" s="50">
        <f t="shared" si="238"/>
        <v>5</v>
      </c>
      <c r="AE751" s="56">
        <f t="shared" si="239"/>
        <v>200705</v>
      </c>
      <c r="AF751" s="56">
        <f t="shared" si="240"/>
        <v>19</v>
      </c>
      <c r="AG751" s="58">
        <f t="shared" si="246"/>
        <v>0</v>
      </c>
      <c r="AH751" s="56">
        <f t="shared" si="241"/>
        <v>11</v>
      </c>
      <c r="AI751" s="53">
        <f t="shared" si="242"/>
        <v>0.20291152121693118</v>
      </c>
      <c r="AJ751" s="56">
        <f t="shared" si="243"/>
        <v>14.944999999999999</v>
      </c>
    </row>
    <row r="752" spans="1:36" x14ac:dyDescent="0.25">
      <c r="A752" s="50">
        <v>751</v>
      </c>
      <c r="B752" s="51">
        <v>39216</v>
      </c>
      <c r="C752" s="75">
        <f t="shared" si="248"/>
        <v>39216</v>
      </c>
      <c r="D752" s="50" t="s">
        <v>1223</v>
      </c>
      <c r="E752" s="50">
        <v>4</v>
      </c>
      <c r="F752" s="50">
        <v>0</v>
      </c>
      <c r="G752" s="50">
        <v>43</v>
      </c>
      <c r="H752" s="50">
        <v>40</v>
      </c>
      <c r="I752" s="53">
        <f t="shared" si="228"/>
        <v>3.0324074074074073E-2</v>
      </c>
      <c r="J752" s="54">
        <f t="shared" si="229"/>
        <v>7.5810185185185182E-3</v>
      </c>
      <c r="K752" s="50" t="s">
        <v>559</v>
      </c>
      <c r="L752" s="50" t="s">
        <v>143</v>
      </c>
      <c r="M752" s="55">
        <f t="shared" si="230"/>
        <v>5.4961832061068749</v>
      </c>
      <c r="N752" s="50">
        <v>0</v>
      </c>
      <c r="O752" s="50" t="s">
        <v>184</v>
      </c>
      <c r="R752" s="50" t="s">
        <v>447</v>
      </c>
      <c r="S752" s="151">
        <f t="shared" si="231"/>
        <v>0.19862268518518517</v>
      </c>
      <c r="T752" s="151">
        <f t="shared" si="232"/>
        <v>9.9311342592592583E-2</v>
      </c>
      <c r="V752" s="393">
        <f t="shared" si="244"/>
        <v>0</v>
      </c>
      <c r="W752" s="393">
        <f t="shared" si="245"/>
        <v>0</v>
      </c>
      <c r="X752" s="53">
        <f t="shared" si="233"/>
        <v>0.19862268518518517</v>
      </c>
      <c r="Y752" s="53">
        <f t="shared" si="234"/>
        <v>0.23501186518518519</v>
      </c>
      <c r="Z752" s="53">
        <f t="shared" si="235"/>
        <v>9.9311342592592583E-2</v>
      </c>
      <c r="AA752" s="53">
        <f t="shared" si="236"/>
        <v>0.11750593259259259</v>
      </c>
      <c r="AB752" s="50">
        <f t="shared" si="237"/>
        <v>2459</v>
      </c>
      <c r="AC752" s="50">
        <f t="shared" si="247"/>
        <v>2007</v>
      </c>
      <c r="AD752" s="50">
        <f t="shared" si="238"/>
        <v>5</v>
      </c>
      <c r="AE752" s="56">
        <f t="shared" si="239"/>
        <v>200705</v>
      </c>
      <c r="AF752" s="56">
        <f t="shared" si="240"/>
        <v>20</v>
      </c>
      <c r="AG752" s="58">
        <f t="shared" si="246"/>
        <v>2</v>
      </c>
      <c r="AH752" s="56">
        <f t="shared" si="241"/>
        <v>14</v>
      </c>
      <c r="AI752" s="53">
        <f t="shared" si="242"/>
        <v>0.21681727518518518</v>
      </c>
      <c r="AJ752" s="56">
        <f t="shared" si="243"/>
        <v>17.079999999999998</v>
      </c>
    </row>
    <row r="753" spans="1:36" x14ac:dyDescent="0.25">
      <c r="A753" s="50">
        <v>752</v>
      </c>
      <c r="B753" s="51">
        <v>39217</v>
      </c>
      <c r="C753" s="75">
        <f t="shared" si="248"/>
        <v>39217</v>
      </c>
      <c r="D753" s="50" t="s">
        <v>1224</v>
      </c>
      <c r="E753" s="50">
        <v>5</v>
      </c>
      <c r="F753" s="50">
        <v>0</v>
      </c>
      <c r="G753" s="50">
        <v>21</v>
      </c>
      <c r="H753" s="50">
        <v>31</v>
      </c>
      <c r="I753" s="53">
        <f t="shared" si="228"/>
        <v>1.494212962962963E-2</v>
      </c>
      <c r="J753" s="54">
        <f t="shared" si="229"/>
        <v>2.9884259259259261E-3</v>
      </c>
      <c r="K753" s="50" t="s">
        <v>33</v>
      </c>
      <c r="L753" s="50" t="s">
        <v>449</v>
      </c>
      <c r="M753" s="55">
        <f t="shared" si="230"/>
        <v>13.94268009295121</v>
      </c>
      <c r="N753" s="50">
        <v>0</v>
      </c>
      <c r="O753" s="50" t="s">
        <v>184</v>
      </c>
      <c r="S753" s="151">
        <f t="shared" si="231"/>
        <v>0.33470370370370373</v>
      </c>
      <c r="T753" s="151">
        <f t="shared" si="232"/>
        <v>0.16735185185185186</v>
      </c>
      <c r="V753" s="393">
        <f t="shared" si="244"/>
        <v>0</v>
      </c>
      <c r="W753" s="393">
        <f t="shared" si="245"/>
        <v>0</v>
      </c>
      <c r="X753" s="53">
        <f t="shared" si="233"/>
        <v>7.829675925925926E-2</v>
      </c>
      <c r="Y753" s="53">
        <f t="shared" si="234"/>
        <v>0.11468593925925925</v>
      </c>
      <c r="Z753" s="53">
        <f t="shared" si="235"/>
        <v>3.914837962962963E-2</v>
      </c>
      <c r="AA753" s="53">
        <f t="shared" si="236"/>
        <v>5.7342969629629627E-2</v>
      </c>
      <c r="AB753" s="50">
        <f t="shared" si="237"/>
        <v>741</v>
      </c>
      <c r="AC753" s="50">
        <f t="shared" si="247"/>
        <v>2007</v>
      </c>
      <c r="AD753" s="50">
        <f t="shared" si="238"/>
        <v>5</v>
      </c>
      <c r="AE753" s="56">
        <f t="shared" si="239"/>
        <v>200705</v>
      </c>
      <c r="AF753" s="56">
        <f t="shared" si="240"/>
        <v>20</v>
      </c>
      <c r="AG753" s="58">
        <f t="shared" si="246"/>
        <v>0</v>
      </c>
      <c r="AH753" s="56">
        <f t="shared" si="241"/>
        <v>15</v>
      </c>
      <c r="AI753" s="53">
        <f t="shared" si="242"/>
        <v>9.6491349259259257E-2</v>
      </c>
      <c r="AJ753" s="56">
        <f t="shared" si="243"/>
        <v>5</v>
      </c>
    </row>
    <row r="754" spans="1:36" x14ac:dyDescent="0.25">
      <c r="A754" s="50">
        <v>753</v>
      </c>
      <c r="B754" s="51">
        <v>39217</v>
      </c>
      <c r="C754" s="75">
        <f t="shared" si="248"/>
        <v>39217</v>
      </c>
      <c r="D754" s="50" t="s">
        <v>1223</v>
      </c>
      <c r="E754" s="50">
        <v>3.5</v>
      </c>
      <c r="F754" s="50">
        <v>0</v>
      </c>
      <c r="G754" s="50">
        <v>37</v>
      </c>
      <c r="H754" s="50">
        <v>2</v>
      </c>
      <c r="I754" s="53">
        <f t="shared" si="228"/>
        <v>2.5717592592592594E-2</v>
      </c>
      <c r="J754" s="54">
        <f t="shared" si="229"/>
        <v>7.347883597883598E-3</v>
      </c>
      <c r="K754" s="50" t="s">
        <v>559</v>
      </c>
      <c r="L754" s="50" t="s">
        <v>130</v>
      </c>
      <c r="M754" s="55">
        <f t="shared" si="230"/>
        <v>5.670567056705675</v>
      </c>
      <c r="N754" s="50">
        <v>0</v>
      </c>
      <c r="O754" s="50" t="s">
        <v>208</v>
      </c>
      <c r="R754" s="50" t="s">
        <v>448</v>
      </c>
      <c r="S754" s="151">
        <f t="shared" si="231"/>
        <v>0.19251455026455025</v>
      </c>
      <c r="T754" s="151">
        <f t="shared" si="232"/>
        <v>9.6257275132275125E-2</v>
      </c>
      <c r="V754" s="393">
        <f t="shared" si="244"/>
        <v>0</v>
      </c>
      <c r="W754" s="393">
        <f t="shared" si="245"/>
        <v>0</v>
      </c>
      <c r="X754" s="53">
        <f t="shared" si="233"/>
        <v>0.19251455026455025</v>
      </c>
      <c r="Y754" s="53">
        <f t="shared" si="234"/>
        <v>0.22890373026455027</v>
      </c>
      <c r="Z754" s="53">
        <f t="shared" si="235"/>
        <v>9.6257275132275125E-2</v>
      </c>
      <c r="AA754" s="53">
        <f t="shared" si="236"/>
        <v>0.11445186513227514</v>
      </c>
      <c r="AB754" s="50">
        <f t="shared" si="237"/>
        <v>2215</v>
      </c>
      <c r="AC754" s="50">
        <f t="shared" si="247"/>
        <v>2007</v>
      </c>
      <c r="AD754" s="50">
        <f t="shared" si="238"/>
        <v>5</v>
      </c>
      <c r="AE754" s="56">
        <f t="shared" si="239"/>
        <v>200705</v>
      </c>
      <c r="AF754" s="56">
        <f t="shared" si="240"/>
        <v>20</v>
      </c>
      <c r="AG754" s="58">
        <f t="shared" si="246"/>
        <v>0</v>
      </c>
      <c r="AH754" s="56">
        <f t="shared" si="241"/>
        <v>15</v>
      </c>
      <c r="AI754" s="53">
        <f t="shared" si="242"/>
        <v>0.21070914026455026</v>
      </c>
      <c r="AJ754" s="56">
        <f t="shared" si="243"/>
        <v>14.944999999999999</v>
      </c>
    </row>
    <row r="755" spans="1:36" x14ac:dyDescent="0.25">
      <c r="A755" s="50">
        <v>754</v>
      </c>
      <c r="B755" s="51">
        <v>39219</v>
      </c>
      <c r="C755" s="75">
        <f t="shared" si="248"/>
        <v>39219</v>
      </c>
      <c r="D755" s="50" t="s">
        <v>1223</v>
      </c>
      <c r="E755" s="50">
        <v>3.5</v>
      </c>
      <c r="F755" s="50">
        <v>0</v>
      </c>
      <c r="G755" s="50">
        <v>32</v>
      </c>
      <c r="H755" s="50">
        <v>26</v>
      </c>
      <c r="I755" s="53">
        <f t="shared" si="228"/>
        <v>2.2523148148148143E-2</v>
      </c>
      <c r="J755" s="54">
        <f t="shared" si="229"/>
        <v>6.4351851851851835E-3</v>
      </c>
      <c r="K755" s="50" t="s">
        <v>559</v>
      </c>
      <c r="L755" s="50" t="s">
        <v>130</v>
      </c>
      <c r="M755" s="55">
        <f t="shared" si="230"/>
        <v>6.4748201438848989</v>
      </c>
      <c r="N755" s="50">
        <v>0</v>
      </c>
      <c r="O755" s="50" t="s">
        <v>184</v>
      </c>
      <c r="R755" s="50" t="s">
        <v>450</v>
      </c>
      <c r="S755" s="151">
        <f t="shared" si="231"/>
        <v>0.16860185185185181</v>
      </c>
      <c r="T755" s="151">
        <f t="shared" si="232"/>
        <v>8.4300925925925904E-2</v>
      </c>
      <c r="V755" s="393">
        <f t="shared" si="244"/>
        <v>0</v>
      </c>
      <c r="W755" s="393">
        <f t="shared" si="245"/>
        <v>0</v>
      </c>
      <c r="X755" s="53">
        <f t="shared" si="233"/>
        <v>0.16860185185185181</v>
      </c>
      <c r="Y755" s="53">
        <f t="shared" si="234"/>
        <v>0.20499103185185177</v>
      </c>
      <c r="Z755" s="53">
        <f t="shared" si="235"/>
        <v>8.4300925925925904E-2</v>
      </c>
      <c r="AA755" s="53">
        <f t="shared" si="236"/>
        <v>0.10249551592592589</v>
      </c>
      <c r="AB755" s="50">
        <f t="shared" si="237"/>
        <v>1157</v>
      </c>
      <c r="AC755" s="50">
        <f t="shared" si="247"/>
        <v>2007</v>
      </c>
      <c r="AD755" s="50">
        <f t="shared" si="238"/>
        <v>5</v>
      </c>
      <c r="AE755" s="56">
        <f t="shared" si="239"/>
        <v>200705</v>
      </c>
      <c r="AF755" s="56">
        <f t="shared" si="240"/>
        <v>20</v>
      </c>
      <c r="AG755" s="58">
        <f t="shared" si="246"/>
        <v>1</v>
      </c>
      <c r="AH755" s="56">
        <f t="shared" si="241"/>
        <v>17</v>
      </c>
      <c r="AI755" s="53">
        <f t="shared" si="242"/>
        <v>0.18679644185185179</v>
      </c>
      <c r="AJ755" s="56">
        <f t="shared" si="243"/>
        <v>14.944999999999999</v>
      </c>
    </row>
    <row r="756" spans="1:36" x14ac:dyDescent="0.25">
      <c r="A756" s="50">
        <v>755</v>
      </c>
      <c r="B756" s="51">
        <v>39222</v>
      </c>
      <c r="C756" s="75">
        <f t="shared" si="248"/>
        <v>39222</v>
      </c>
      <c r="D756" s="50" t="s">
        <v>1224</v>
      </c>
      <c r="E756" s="50">
        <v>10.5</v>
      </c>
      <c r="F756" s="50">
        <v>0</v>
      </c>
      <c r="G756" s="50">
        <v>38</v>
      </c>
      <c r="H756" s="50">
        <v>46</v>
      </c>
      <c r="I756" s="53">
        <f t="shared" si="228"/>
        <v>2.6921296296296294E-2</v>
      </c>
      <c r="J756" s="54">
        <f t="shared" si="229"/>
        <v>2.5639329805996472E-3</v>
      </c>
      <c r="K756" s="50" t="s">
        <v>33</v>
      </c>
      <c r="L756" s="50" t="s">
        <v>29</v>
      </c>
      <c r="M756" s="55">
        <f t="shared" si="230"/>
        <v>16.251074806534838</v>
      </c>
      <c r="N756" s="50">
        <v>154</v>
      </c>
      <c r="O756" s="50" t="s">
        <v>184</v>
      </c>
      <c r="S756" s="151">
        <f t="shared" si="231"/>
        <v>0.28716049382716047</v>
      </c>
      <c r="T756" s="151">
        <f t="shared" si="232"/>
        <v>0.14358024691358023</v>
      </c>
      <c r="V756" s="393">
        <f t="shared" si="244"/>
        <v>0</v>
      </c>
      <c r="W756" s="393">
        <f t="shared" si="245"/>
        <v>0</v>
      </c>
      <c r="X756" s="53">
        <f t="shared" si="233"/>
        <v>6.7175044091710753E-2</v>
      </c>
      <c r="Y756" s="53">
        <f t="shared" si="234"/>
        <v>0.10356422409171076</v>
      </c>
      <c r="Z756" s="53">
        <f t="shared" si="235"/>
        <v>3.3587522045855377E-2</v>
      </c>
      <c r="AA756" s="53">
        <f t="shared" si="236"/>
        <v>5.178211204585538E-2</v>
      </c>
      <c r="AB756" s="50">
        <f t="shared" si="237"/>
        <v>443</v>
      </c>
      <c r="AC756" s="50">
        <f t="shared" si="247"/>
        <v>2007</v>
      </c>
      <c r="AD756" s="50">
        <f t="shared" si="238"/>
        <v>5</v>
      </c>
      <c r="AE756" s="56">
        <f t="shared" si="239"/>
        <v>200705</v>
      </c>
      <c r="AF756" s="56">
        <f t="shared" si="240"/>
        <v>21</v>
      </c>
      <c r="AG756" s="58">
        <f t="shared" si="246"/>
        <v>2</v>
      </c>
      <c r="AH756" s="56">
        <f t="shared" si="241"/>
        <v>20</v>
      </c>
      <c r="AI756" s="53">
        <f t="shared" si="242"/>
        <v>8.536963409171075E-2</v>
      </c>
      <c r="AJ756" s="56">
        <f t="shared" si="243"/>
        <v>10.5</v>
      </c>
    </row>
    <row r="757" spans="1:36" x14ac:dyDescent="0.25">
      <c r="A757" s="50">
        <v>756</v>
      </c>
      <c r="B757" s="51">
        <v>39222</v>
      </c>
      <c r="C757" s="75">
        <f t="shared" si="248"/>
        <v>39222</v>
      </c>
      <c r="D757" s="50" t="s">
        <v>1223</v>
      </c>
      <c r="E757" s="50">
        <v>2.5</v>
      </c>
      <c r="F757" s="50">
        <v>0</v>
      </c>
      <c r="G757" s="50">
        <v>26</v>
      </c>
      <c r="H757" s="50">
        <v>8</v>
      </c>
      <c r="I757" s="53">
        <f t="shared" si="228"/>
        <v>1.8148148148148146E-2</v>
      </c>
      <c r="J757" s="54">
        <f t="shared" si="229"/>
        <v>7.2592592592592587E-3</v>
      </c>
      <c r="K757" s="50" t="s">
        <v>559</v>
      </c>
      <c r="L757" s="50" t="s">
        <v>159</v>
      </c>
      <c r="M757" s="55">
        <f t="shared" si="230"/>
        <v>5.7397959183673519</v>
      </c>
      <c r="N757" s="50">
        <v>163</v>
      </c>
      <c r="O757" s="50" t="s">
        <v>184</v>
      </c>
      <c r="S757" s="151">
        <f t="shared" si="231"/>
        <v>0.19019259259259258</v>
      </c>
      <c r="T757" s="151">
        <f t="shared" si="232"/>
        <v>9.509629629629629E-2</v>
      </c>
      <c r="V757" s="393">
        <f t="shared" si="244"/>
        <v>0</v>
      </c>
      <c r="W757" s="393">
        <f t="shared" si="245"/>
        <v>0</v>
      </c>
      <c r="X757" s="53">
        <f t="shared" si="233"/>
        <v>0.19019259259259258</v>
      </c>
      <c r="Y757" s="53">
        <f t="shared" si="234"/>
        <v>0.22658177259259257</v>
      </c>
      <c r="Z757" s="53">
        <f t="shared" si="235"/>
        <v>9.509629629629629E-2</v>
      </c>
      <c r="AA757" s="53">
        <f t="shared" si="236"/>
        <v>0.11329088629629629</v>
      </c>
      <c r="AB757" s="50">
        <f t="shared" si="237"/>
        <v>2113</v>
      </c>
      <c r="AC757" s="50">
        <f t="shared" si="247"/>
        <v>2007</v>
      </c>
      <c r="AD757" s="50">
        <f t="shared" si="238"/>
        <v>5</v>
      </c>
      <c r="AE757" s="56">
        <f t="shared" si="239"/>
        <v>200705</v>
      </c>
      <c r="AF757" s="56">
        <f t="shared" si="240"/>
        <v>21</v>
      </c>
      <c r="AG757" s="58">
        <f t="shared" si="246"/>
        <v>0</v>
      </c>
      <c r="AH757" s="56">
        <f t="shared" si="241"/>
        <v>20</v>
      </c>
      <c r="AI757" s="53">
        <f t="shared" si="242"/>
        <v>0.20838718259259259</v>
      </c>
      <c r="AJ757" s="56">
        <f t="shared" si="243"/>
        <v>10.674999999999999</v>
      </c>
    </row>
    <row r="758" spans="1:36" x14ac:dyDescent="0.25">
      <c r="A758" s="50">
        <v>757</v>
      </c>
      <c r="B758" s="51">
        <v>39223</v>
      </c>
      <c r="C758" s="75">
        <f t="shared" si="248"/>
        <v>39223</v>
      </c>
      <c r="D758" s="50" t="s">
        <v>1223</v>
      </c>
      <c r="E758" s="50">
        <v>3.5</v>
      </c>
      <c r="F758" s="50">
        <v>0</v>
      </c>
      <c r="G758" s="50">
        <v>33</v>
      </c>
      <c r="H758" s="50">
        <v>53</v>
      </c>
      <c r="I758" s="53">
        <f t="shared" si="228"/>
        <v>2.3530092592592592E-2</v>
      </c>
      <c r="J758" s="54">
        <f t="shared" si="229"/>
        <v>6.7228835978835975E-3</v>
      </c>
      <c r="K758" s="50" t="s">
        <v>559</v>
      </c>
      <c r="L758" s="50" t="s">
        <v>130</v>
      </c>
      <c r="M758" s="55">
        <f t="shared" si="230"/>
        <v>6.1977373339891839</v>
      </c>
      <c r="N758" s="50">
        <v>157</v>
      </c>
      <c r="O758" s="50" t="s">
        <v>208</v>
      </c>
      <c r="R758" s="50" t="s">
        <v>451</v>
      </c>
      <c r="S758" s="151">
        <f t="shared" si="231"/>
        <v>0.17613955026455025</v>
      </c>
      <c r="T758" s="151">
        <f t="shared" si="232"/>
        <v>8.8069775132275124E-2</v>
      </c>
      <c r="V758" s="393">
        <f t="shared" si="244"/>
        <v>0</v>
      </c>
      <c r="W758" s="393">
        <f t="shared" si="245"/>
        <v>0</v>
      </c>
      <c r="X758" s="53">
        <f t="shared" si="233"/>
        <v>0.17613955026455025</v>
      </c>
      <c r="Y758" s="53">
        <f t="shared" si="234"/>
        <v>0.21252873026455024</v>
      </c>
      <c r="Z758" s="53">
        <f t="shared" si="235"/>
        <v>8.8069775132275124E-2</v>
      </c>
      <c r="AA758" s="53">
        <f t="shared" si="236"/>
        <v>0.10626436513227512</v>
      </c>
      <c r="AB758" s="50">
        <f t="shared" si="237"/>
        <v>1420</v>
      </c>
      <c r="AC758" s="50">
        <f t="shared" si="247"/>
        <v>2007</v>
      </c>
      <c r="AD758" s="50">
        <f t="shared" si="238"/>
        <v>5</v>
      </c>
      <c r="AE758" s="56">
        <f t="shared" si="239"/>
        <v>200705</v>
      </c>
      <c r="AF758" s="56">
        <f t="shared" si="240"/>
        <v>21</v>
      </c>
      <c r="AG758" s="58">
        <f t="shared" si="246"/>
        <v>0</v>
      </c>
      <c r="AH758" s="56">
        <f t="shared" si="241"/>
        <v>21</v>
      </c>
      <c r="AI758" s="53">
        <f t="shared" si="242"/>
        <v>0.19433414026455026</v>
      </c>
      <c r="AJ758" s="56">
        <f t="shared" si="243"/>
        <v>14.944999999999999</v>
      </c>
    </row>
    <row r="759" spans="1:36" s="66" customFormat="1" x14ac:dyDescent="0.25">
      <c r="A759" s="50">
        <v>758</v>
      </c>
      <c r="B759" s="51">
        <v>39224</v>
      </c>
      <c r="C759" s="75">
        <f t="shared" si="248"/>
        <v>39224</v>
      </c>
      <c r="D759" s="50" t="s">
        <v>1224</v>
      </c>
      <c r="E759" s="50">
        <v>5</v>
      </c>
      <c r="F759" s="50">
        <v>0</v>
      </c>
      <c r="G759" s="50">
        <v>20</v>
      </c>
      <c r="H759" s="50">
        <v>50</v>
      </c>
      <c r="I759" s="53">
        <f t="shared" si="228"/>
        <v>1.4467592592592593E-2</v>
      </c>
      <c r="J759" s="54">
        <f t="shared" si="229"/>
        <v>2.8935185185185184E-3</v>
      </c>
      <c r="K759" s="50" t="s">
        <v>33</v>
      </c>
      <c r="L759" s="50" t="s">
        <v>449</v>
      </c>
      <c r="M759" s="55">
        <f t="shared" si="230"/>
        <v>14.400000000000013</v>
      </c>
      <c r="N759" s="50">
        <v>0</v>
      </c>
      <c r="O759" s="50" t="s">
        <v>184</v>
      </c>
      <c r="P759" s="389"/>
      <c r="Q759" s="374"/>
      <c r="R759" s="50"/>
      <c r="S759" s="151">
        <f t="shared" si="231"/>
        <v>0.32407407407407407</v>
      </c>
      <c r="T759" s="151">
        <f t="shared" si="232"/>
        <v>0.16203703703703703</v>
      </c>
      <c r="U759" s="50"/>
      <c r="V759" s="393">
        <f t="shared" si="244"/>
        <v>0</v>
      </c>
      <c r="W759" s="393">
        <f t="shared" si="245"/>
        <v>0</v>
      </c>
      <c r="X759" s="53">
        <f t="shared" si="233"/>
        <v>7.5810185185185175E-2</v>
      </c>
      <c r="Y759" s="53">
        <f t="shared" si="234"/>
        <v>0.11219936518518518</v>
      </c>
      <c r="Z759" s="53">
        <f t="shared" si="235"/>
        <v>3.7905092592592587E-2</v>
      </c>
      <c r="AA759" s="53">
        <f t="shared" si="236"/>
        <v>5.6099682592592591E-2</v>
      </c>
      <c r="AB759" s="50">
        <f t="shared" si="237"/>
        <v>689</v>
      </c>
      <c r="AC759" s="50">
        <f t="shared" si="247"/>
        <v>2007</v>
      </c>
      <c r="AD759" s="50">
        <f t="shared" si="238"/>
        <v>5</v>
      </c>
      <c r="AE759" s="56">
        <f t="shared" si="239"/>
        <v>200705</v>
      </c>
      <c r="AF759" s="56">
        <f t="shared" si="240"/>
        <v>21</v>
      </c>
      <c r="AG759" s="58">
        <f t="shared" si="246"/>
        <v>0</v>
      </c>
      <c r="AH759" s="56">
        <f t="shared" si="241"/>
        <v>22</v>
      </c>
      <c r="AI759" s="53">
        <f t="shared" si="242"/>
        <v>9.4004775185185185E-2</v>
      </c>
      <c r="AJ759" s="56">
        <f t="shared" si="243"/>
        <v>5</v>
      </c>
    </row>
    <row r="760" spans="1:36" x14ac:dyDescent="0.25">
      <c r="A760" s="50">
        <v>759</v>
      </c>
      <c r="B760" s="51">
        <v>39226</v>
      </c>
      <c r="C760" s="75">
        <f t="shared" si="248"/>
        <v>39226</v>
      </c>
      <c r="D760" s="50" t="s">
        <v>1223</v>
      </c>
      <c r="E760" s="50">
        <v>4</v>
      </c>
      <c r="F760" s="50">
        <v>0</v>
      </c>
      <c r="G760" s="50">
        <v>42</v>
      </c>
      <c r="H760" s="50">
        <v>22</v>
      </c>
      <c r="I760" s="53">
        <f t="shared" si="228"/>
        <v>2.9421296296296296E-2</v>
      </c>
      <c r="J760" s="54">
        <f t="shared" si="229"/>
        <v>7.355324074074074E-3</v>
      </c>
      <c r="K760" s="50" t="s">
        <v>559</v>
      </c>
      <c r="L760" s="50" t="s">
        <v>143</v>
      </c>
      <c r="M760" s="55">
        <f t="shared" si="230"/>
        <v>5.6648308418568103</v>
      </c>
      <c r="N760" s="50">
        <v>164</v>
      </c>
      <c r="O760" s="50" t="s">
        <v>208</v>
      </c>
      <c r="R760" s="50" t="s">
        <v>453</v>
      </c>
      <c r="S760" s="151">
        <f t="shared" si="231"/>
        <v>0.19270949074074073</v>
      </c>
      <c r="T760" s="151">
        <f t="shared" si="232"/>
        <v>9.6354745370370365E-2</v>
      </c>
      <c r="V760" s="393">
        <f t="shared" si="244"/>
        <v>0</v>
      </c>
      <c r="W760" s="393">
        <f t="shared" si="245"/>
        <v>0</v>
      </c>
      <c r="X760" s="53">
        <f t="shared" si="233"/>
        <v>0.19270949074074073</v>
      </c>
      <c r="Y760" s="53">
        <f t="shared" si="234"/>
        <v>0.22909867074074072</v>
      </c>
      <c r="Z760" s="53">
        <f t="shared" si="235"/>
        <v>9.6354745370370365E-2</v>
      </c>
      <c r="AA760" s="53">
        <f t="shared" si="236"/>
        <v>0.11454933537037036</v>
      </c>
      <c r="AB760" s="50">
        <f t="shared" si="237"/>
        <v>2223</v>
      </c>
      <c r="AC760" s="50">
        <f t="shared" si="247"/>
        <v>2007</v>
      </c>
      <c r="AD760" s="50">
        <f t="shared" si="238"/>
        <v>5</v>
      </c>
      <c r="AE760" s="56">
        <f t="shared" si="239"/>
        <v>200705</v>
      </c>
      <c r="AF760" s="56">
        <f t="shared" si="240"/>
        <v>21</v>
      </c>
      <c r="AG760" s="58">
        <f t="shared" si="246"/>
        <v>1</v>
      </c>
      <c r="AH760" s="56">
        <f t="shared" si="241"/>
        <v>24</v>
      </c>
      <c r="AI760" s="53">
        <f t="shared" si="242"/>
        <v>0.21090408074074074</v>
      </c>
      <c r="AJ760" s="56">
        <f t="shared" si="243"/>
        <v>17.079999999999998</v>
      </c>
    </row>
    <row r="761" spans="1:36" x14ac:dyDescent="0.25">
      <c r="A761" s="50">
        <v>760</v>
      </c>
      <c r="B761" s="51">
        <v>39227</v>
      </c>
      <c r="C761" s="75">
        <f t="shared" si="248"/>
        <v>39227</v>
      </c>
      <c r="D761" s="50" t="s">
        <v>1223</v>
      </c>
      <c r="E761" s="50">
        <v>3.5</v>
      </c>
      <c r="F761" s="50">
        <v>0</v>
      </c>
      <c r="G761" s="50">
        <v>37</v>
      </c>
      <c r="H761" s="50">
        <v>59</v>
      </c>
      <c r="I761" s="53">
        <f t="shared" si="228"/>
        <v>2.6377314814814815E-2</v>
      </c>
      <c r="J761" s="54">
        <f t="shared" si="229"/>
        <v>7.5363756613756614E-3</v>
      </c>
      <c r="K761" s="50" t="s">
        <v>559</v>
      </c>
      <c r="L761" s="50" t="s">
        <v>130</v>
      </c>
      <c r="M761" s="55">
        <f t="shared" si="230"/>
        <v>5.5287406757349755</v>
      </c>
      <c r="N761" s="50">
        <v>162</v>
      </c>
      <c r="O761" s="50" t="s">
        <v>208</v>
      </c>
      <c r="R761" s="50" t="s">
        <v>454</v>
      </c>
      <c r="S761" s="151">
        <f t="shared" si="231"/>
        <v>0.19745304232804231</v>
      </c>
      <c r="T761" s="151">
        <f t="shared" si="232"/>
        <v>9.8726521164021155E-2</v>
      </c>
      <c r="V761" s="393">
        <f t="shared" si="244"/>
        <v>0</v>
      </c>
      <c r="W761" s="393">
        <f t="shared" si="245"/>
        <v>0</v>
      </c>
      <c r="X761" s="53">
        <f t="shared" si="233"/>
        <v>0.19745304232804231</v>
      </c>
      <c r="Y761" s="53">
        <f t="shared" si="234"/>
        <v>0.2338422223280423</v>
      </c>
      <c r="Z761" s="53">
        <f t="shared" si="235"/>
        <v>9.8726521164021155E-2</v>
      </c>
      <c r="AA761" s="53">
        <f t="shared" si="236"/>
        <v>0.11692111116402115</v>
      </c>
      <c r="AB761" s="50">
        <f t="shared" si="237"/>
        <v>2414</v>
      </c>
      <c r="AC761" s="50">
        <f t="shared" si="247"/>
        <v>2007</v>
      </c>
      <c r="AD761" s="50">
        <f t="shared" si="238"/>
        <v>5</v>
      </c>
      <c r="AE761" s="56">
        <f t="shared" si="239"/>
        <v>200705</v>
      </c>
      <c r="AF761" s="56">
        <f t="shared" si="240"/>
        <v>21</v>
      </c>
      <c r="AG761" s="58">
        <f t="shared" si="246"/>
        <v>0</v>
      </c>
      <c r="AH761" s="56">
        <f t="shared" si="241"/>
        <v>25</v>
      </c>
      <c r="AI761" s="53">
        <f t="shared" si="242"/>
        <v>0.21564763232804229</v>
      </c>
      <c r="AJ761" s="56">
        <f t="shared" si="243"/>
        <v>14.944999999999999</v>
      </c>
    </row>
    <row r="762" spans="1:36" x14ac:dyDescent="0.25">
      <c r="A762" s="50">
        <v>761</v>
      </c>
      <c r="B762" s="51">
        <v>39228</v>
      </c>
      <c r="C762" s="75">
        <f t="shared" si="248"/>
        <v>39228</v>
      </c>
      <c r="D762" s="50" t="s">
        <v>1224</v>
      </c>
      <c r="E762" s="50">
        <v>25</v>
      </c>
      <c r="F762" s="50">
        <v>1</v>
      </c>
      <c r="G762" s="50">
        <v>48</v>
      </c>
      <c r="H762" s="50">
        <v>35</v>
      </c>
      <c r="I762" s="53">
        <f t="shared" si="228"/>
        <v>7.5405092592592593E-2</v>
      </c>
      <c r="J762" s="54">
        <f t="shared" si="229"/>
        <v>3.0162037037037037E-3</v>
      </c>
      <c r="K762" s="50" t="s">
        <v>33</v>
      </c>
      <c r="L762" s="50" t="s">
        <v>41</v>
      </c>
      <c r="M762" s="55">
        <f t="shared" si="230"/>
        <v>13.814274750575606</v>
      </c>
      <c r="N762" s="50">
        <v>0</v>
      </c>
      <c r="O762" s="50" t="s">
        <v>184</v>
      </c>
      <c r="R762" s="50" t="s">
        <v>455</v>
      </c>
      <c r="S762" s="151">
        <f t="shared" si="231"/>
        <v>0.33781481481481479</v>
      </c>
      <c r="T762" s="151">
        <f t="shared" si="232"/>
        <v>0.1689074074074074</v>
      </c>
      <c r="V762" s="393">
        <f t="shared" si="244"/>
        <v>0</v>
      </c>
      <c r="W762" s="393">
        <f t="shared" si="245"/>
        <v>0</v>
      </c>
      <c r="X762" s="53">
        <f t="shared" si="233"/>
        <v>7.9024537037037032E-2</v>
      </c>
      <c r="Y762" s="53">
        <f t="shared" si="234"/>
        <v>0.11541371703703703</v>
      </c>
      <c r="Z762" s="53">
        <f t="shared" si="235"/>
        <v>3.9512268518518516E-2</v>
      </c>
      <c r="AA762" s="53">
        <f t="shared" si="236"/>
        <v>5.7706858518518513E-2</v>
      </c>
      <c r="AB762" s="50">
        <f t="shared" si="237"/>
        <v>750</v>
      </c>
      <c r="AC762" s="50">
        <f t="shared" si="247"/>
        <v>2007</v>
      </c>
      <c r="AD762" s="50">
        <f t="shared" si="238"/>
        <v>5</v>
      </c>
      <c r="AE762" s="56">
        <f t="shared" si="239"/>
        <v>200705</v>
      </c>
      <c r="AF762" s="56">
        <f t="shared" si="240"/>
        <v>21</v>
      </c>
      <c r="AG762" s="58">
        <f t="shared" si="246"/>
        <v>0</v>
      </c>
      <c r="AH762" s="56">
        <f t="shared" si="241"/>
        <v>26</v>
      </c>
      <c r="AI762" s="53">
        <f t="shared" si="242"/>
        <v>9.7219127037037029E-2</v>
      </c>
      <c r="AJ762" s="56">
        <f t="shared" si="243"/>
        <v>25</v>
      </c>
    </row>
    <row r="763" spans="1:36" x14ac:dyDescent="0.25">
      <c r="A763" s="50">
        <v>762</v>
      </c>
      <c r="B763" s="51">
        <v>39231</v>
      </c>
      <c r="C763" s="75">
        <f t="shared" si="248"/>
        <v>39231</v>
      </c>
      <c r="D763" s="50" t="s">
        <v>1223</v>
      </c>
      <c r="E763" s="50">
        <v>4.4000000000000004</v>
      </c>
      <c r="F763" s="50">
        <v>0</v>
      </c>
      <c r="G763" s="50">
        <v>46</v>
      </c>
      <c r="H763" s="50">
        <v>6</v>
      </c>
      <c r="I763" s="53">
        <f t="shared" si="228"/>
        <v>3.201388888888889E-2</v>
      </c>
      <c r="J763" s="54">
        <f t="shared" si="229"/>
        <v>7.2758838383838384E-3</v>
      </c>
      <c r="K763" s="50" t="s">
        <v>559</v>
      </c>
      <c r="L763" s="50" t="s">
        <v>152</v>
      </c>
      <c r="M763" s="55">
        <f t="shared" si="230"/>
        <v>5.7266811279826513</v>
      </c>
      <c r="N763" s="50">
        <v>0</v>
      </c>
      <c r="O763" s="50" t="s">
        <v>184</v>
      </c>
      <c r="R763" s="50" t="s">
        <v>456</v>
      </c>
      <c r="S763" s="151">
        <f t="shared" si="231"/>
        <v>0.19062815656565657</v>
      </c>
      <c r="T763" s="151">
        <f t="shared" si="232"/>
        <v>9.5314078282828285E-2</v>
      </c>
      <c r="V763" s="393">
        <f t="shared" si="244"/>
        <v>0</v>
      </c>
      <c r="W763" s="393">
        <f t="shared" si="245"/>
        <v>0</v>
      </c>
      <c r="X763" s="53">
        <f t="shared" si="233"/>
        <v>0.19062815656565657</v>
      </c>
      <c r="Y763" s="53">
        <f t="shared" si="234"/>
        <v>0.22701733656565656</v>
      </c>
      <c r="Z763" s="53">
        <f t="shared" si="235"/>
        <v>9.5314078282828285E-2</v>
      </c>
      <c r="AA763" s="53">
        <f t="shared" si="236"/>
        <v>0.11350866828282828</v>
      </c>
      <c r="AB763" s="50">
        <f t="shared" si="237"/>
        <v>2135</v>
      </c>
      <c r="AC763" s="50">
        <f t="shared" si="247"/>
        <v>2007</v>
      </c>
      <c r="AD763" s="50">
        <f t="shared" si="238"/>
        <v>5</v>
      </c>
      <c r="AE763" s="56">
        <f t="shared" si="239"/>
        <v>200705</v>
      </c>
      <c r="AF763" s="56">
        <f t="shared" si="240"/>
        <v>22</v>
      </c>
      <c r="AG763" s="58">
        <f t="shared" si="246"/>
        <v>2</v>
      </c>
      <c r="AH763" s="56">
        <f t="shared" si="241"/>
        <v>29</v>
      </c>
      <c r="AI763" s="53">
        <f t="shared" si="242"/>
        <v>0.20882274656565658</v>
      </c>
      <c r="AJ763" s="56">
        <f t="shared" si="243"/>
        <v>18.788</v>
      </c>
    </row>
    <row r="764" spans="1:36" s="74" customFormat="1" x14ac:dyDescent="0.25">
      <c r="A764" s="50">
        <v>763</v>
      </c>
      <c r="B764" s="51">
        <v>39233</v>
      </c>
      <c r="C764" s="75">
        <f t="shared" si="248"/>
        <v>39233</v>
      </c>
      <c r="D764" s="50" t="s">
        <v>1225</v>
      </c>
      <c r="E764" s="50">
        <v>0.6</v>
      </c>
      <c r="F764" s="50">
        <v>0</v>
      </c>
      <c r="G764" s="50">
        <v>24</v>
      </c>
      <c r="H764" s="50">
        <v>9</v>
      </c>
      <c r="I764" s="53">
        <f t="shared" si="228"/>
        <v>1.6770833333333332E-2</v>
      </c>
      <c r="J764" s="54">
        <f t="shared" si="229"/>
        <v>2.7951388888888887E-2</v>
      </c>
      <c r="K764" s="50" t="s">
        <v>346</v>
      </c>
      <c r="L764" s="50" t="s">
        <v>457</v>
      </c>
      <c r="M764" s="55">
        <f t="shared" si="230"/>
        <v>1.4906832298136659</v>
      </c>
      <c r="N764" s="50">
        <v>0</v>
      </c>
      <c r="O764" s="50"/>
      <c r="P764" s="389"/>
      <c r="Q764" s="374"/>
      <c r="R764" s="50" t="s">
        <v>458</v>
      </c>
      <c r="S764" s="151">
        <f t="shared" si="231"/>
        <v>6.7083333333333328E-2</v>
      </c>
      <c r="T764" s="151">
        <f t="shared" si="232"/>
        <v>3.3541666666666664E-2</v>
      </c>
      <c r="U764" s="50"/>
      <c r="V764" s="393">
        <f t="shared" si="244"/>
        <v>0</v>
      </c>
      <c r="W764" s="393">
        <f t="shared" si="245"/>
        <v>0</v>
      </c>
      <c r="X764" s="53">
        <f t="shared" si="233"/>
        <v>0.73232638888888879</v>
      </c>
      <c r="Y764" s="53">
        <f t="shared" si="234"/>
        <v>0.76871556888888881</v>
      </c>
      <c r="Z764" s="53">
        <f t="shared" si="235"/>
        <v>0.3661631944444444</v>
      </c>
      <c r="AA764" s="53">
        <f t="shared" si="236"/>
        <v>0.38435778444444441</v>
      </c>
      <c r="AB764" s="50">
        <f t="shared" si="237"/>
        <v>3998</v>
      </c>
      <c r="AC764" s="50">
        <f t="shared" si="247"/>
        <v>2007</v>
      </c>
      <c r="AD764" s="50">
        <f t="shared" si="238"/>
        <v>5</v>
      </c>
      <c r="AE764" s="56">
        <f t="shared" si="239"/>
        <v>200705</v>
      </c>
      <c r="AF764" s="56">
        <f t="shared" si="240"/>
        <v>22</v>
      </c>
      <c r="AG764" s="58">
        <f t="shared" si="246"/>
        <v>1</v>
      </c>
      <c r="AH764" s="56">
        <f t="shared" si="241"/>
        <v>31</v>
      </c>
      <c r="AI764" s="53">
        <f t="shared" si="242"/>
        <v>0.7505209788888888</v>
      </c>
      <c r="AJ764" s="56">
        <f t="shared" si="243"/>
        <v>28.02</v>
      </c>
    </row>
    <row r="765" spans="1:36" s="74" customFormat="1" x14ac:dyDescent="0.25">
      <c r="A765" s="50">
        <v>764</v>
      </c>
      <c r="B765" s="51">
        <v>39238</v>
      </c>
      <c r="C765" s="75">
        <f t="shared" si="248"/>
        <v>39238</v>
      </c>
      <c r="D765" s="50" t="s">
        <v>1223</v>
      </c>
      <c r="E765" s="50">
        <v>3.5</v>
      </c>
      <c r="F765" s="50">
        <v>0</v>
      </c>
      <c r="G765" s="50">
        <v>36</v>
      </c>
      <c r="H765" s="50">
        <v>37</v>
      </c>
      <c r="I765" s="53">
        <f t="shared" si="228"/>
        <v>2.5428240740740741E-2</v>
      </c>
      <c r="J765" s="54">
        <f t="shared" si="229"/>
        <v>7.2652116402116404E-3</v>
      </c>
      <c r="K765" s="50" t="s">
        <v>559</v>
      </c>
      <c r="L765" s="50" t="s">
        <v>130</v>
      </c>
      <c r="M765" s="55">
        <f t="shared" si="230"/>
        <v>5.7350933090578105</v>
      </c>
      <c r="N765" s="50">
        <v>163</v>
      </c>
      <c r="O765" s="50" t="s">
        <v>201</v>
      </c>
      <c r="P765" s="389"/>
      <c r="Q765" s="374"/>
      <c r="R765" s="50" t="s">
        <v>459</v>
      </c>
      <c r="S765" s="151">
        <f t="shared" si="231"/>
        <v>0.19034854497354498</v>
      </c>
      <c r="T765" s="151">
        <f t="shared" si="232"/>
        <v>9.5174272486772488E-2</v>
      </c>
      <c r="U765" s="50"/>
      <c r="V765" s="393">
        <f t="shared" si="244"/>
        <v>0</v>
      </c>
      <c r="W765" s="393">
        <f t="shared" si="245"/>
        <v>0</v>
      </c>
      <c r="X765" s="53">
        <f t="shared" si="233"/>
        <v>0.19034854497354498</v>
      </c>
      <c r="Y765" s="53">
        <f t="shared" si="234"/>
        <v>0.22673772497354494</v>
      </c>
      <c r="Z765" s="53">
        <f t="shared" si="235"/>
        <v>9.5174272486772488E-2</v>
      </c>
      <c r="AA765" s="53">
        <f t="shared" si="236"/>
        <v>0.11336886248677247</v>
      </c>
      <c r="AB765" s="50">
        <f t="shared" si="237"/>
        <v>2118</v>
      </c>
      <c r="AC765" s="50">
        <f t="shared" si="247"/>
        <v>2007</v>
      </c>
      <c r="AD765" s="50">
        <f t="shared" si="238"/>
        <v>6</v>
      </c>
      <c r="AE765" s="56">
        <f t="shared" si="239"/>
        <v>200706</v>
      </c>
      <c r="AF765" s="56">
        <f t="shared" si="240"/>
        <v>23</v>
      </c>
      <c r="AG765" s="58">
        <f t="shared" si="246"/>
        <v>4</v>
      </c>
      <c r="AH765" s="56">
        <f t="shared" si="241"/>
        <v>5</v>
      </c>
      <c r="AI765" s="53">
        <f t="shared" si="242"/>
        <v>0.20854313497354496</v>
      </c>
      <c r="AJ765" s="56">
        <f t="shared" si="243"/>
        <v>14.944999999999999</v>
      </c>
    </row>
    <row r="766" spans="1:36" s="74" customFormat="1" x14ac:dyDescent="0.25">
      <c r="A766" s="50">
        <v>765</v>
      </c>
      <c r="B766" s="51">
        <v>39239</v>
      </c>
      <c r="C766" s="75">
        <f t="shared" si="248"/>
        <v>39239</v>
      </c>
      <c r="D766" s="50" t="s">
        <v>1224</v>
      </c>
      <c r="E766" s="50">
        <v>8.9</v>
      </c>
      <c r="F766" s="50">
        <v>0</v>
      </c>
      <c r="G766" s="50">
        <v>36</v>
      </c>
      <c r="H766" s="50">
        <v>22</v>
      </c>
      <c r="I766" s="53">
        <f t="shared" si="228"/>
        <v>2.525462962962963E-2</v>
      </c>
      <c r="J766" s="54">
        <f t="shared" si="229"/>
        <v>2.837598834789846E-3</v>
      </c>
      <c r="K766" s="50" t="s">
        <v>324</v>
      </c>
      <c r="L766" s="50" t="s">
        <v>202</v>
      </c>
      <c r="M766" s="55">
        <f t="shared" si="230"/>
        <v>14.68377635197068</v>
      </c>
      <c r="N766" s="50">
        <v>141</v>
      </c>
      <c r="O766" s="50" t="s">
        <v>328</v>
      </c>
      <c r="P766" s="389"/>
      <c r="Q766" s="374"/>
      <c r="R766" s="50" t="s">
        <v>462</v>
      </c>
      <c r="S766" s="151">
        <f t="shared" si="231"/>
        <v>0.31781106949646276</v>
      </c>
      <c r="T766" s="151">
        <f t="shared" si="232"/>
        <v>0.15890553474823138</v>
      </c>
      <c r="U766" s="50"/>
      <c r="V766" s="393">
        <f t="shared" si="244"/>
        <v>0</v>
      </c>
      <c r="W766" s="393">
        <f t="shared" si="245"/>
        <v>0</v>
      </c>
      <c r="X766" s="53">
        <f t="shared" si="233"/>
        <v>7.4345089471493958E-2</v>
      </c>
      <c r="Y766" s="53">
        <f t="shared" si="234"/>
        <v>0.11073426947149397</v>
      </c>
      <c r="Z766" s="53">
        <f t="shared" si="235"/>
        <v>3.7172544735746979E-2</v>
      </c>
      <c r="AA766" s="53">
        <f t="shared" si="236"/>
        <v>5.5367134735746983E-2</v>
      </c>
      <c r="AB766" s="50">
        <f t="shared" si="237"/>
        <v>650</v>
      </c>
      <c r="AC766" s="50">
        <f t="shared" si="247"/>
        <v>2007</v>
      </c>
      <c r="AD766" s="50">
        <f t="shared" si="238"/>
        <v>6</v>
      </c>
      <c r="AE766" s="56">
        <f t="shared" si="239"/>
        <v>200706</v>
      </c>
      <c r="AF766" s="56">
        <f t="shared" si="240"/>
        <v>23</v>
      </c>
      <c r="AG766" s="58">
        <f t="shared" si="246"/>
        <v>0</v>
      </c>
      <c r="AH766" s="56">
        <f t="shared" si="241"/>
        <v>6</v>
      </c>
      <c r="AI766" s="53">
        <f t="shared" si="242"/>
        <v>9.2539679471493969E-2</v>
      </c>
      <c r="AJ766" s="56">
        <f t="shared" si="243"/>
        <v>8.9</v>
      </c>
    </row>
    <row r="767" spans="1:36" s="74" customFormat="1" x14ac:dyDescent="0.25">
      <c r="A767" s="50">
        <v>766</v>
      </c>
      <c r="B767" s="51">
        <v>39240</v>
      </c>
      <c r="C767" s="75">
        <f t="shared" si="248"/>
        <v>39240</v>
      </c>
      <c r="D767" s="50" t="s">
        <v>1223</v>
      </c>
      <c r="E767" s="50">
        <v>3</v>
      </c>
      <c r="F767" s="50">
        <v>0</v>
      </c>
      <c r="G767" s="50">
        <v>29</v>
      </c>
      <c r="H767" s="50">
        <v>6</v>
      </c>
      <c r="I767" s="53">
        <f t="shared" si="228"/>
        <v>2.0208333333333335E-2</v>
      </c>
      <c r="J767" s="54">
        <f t="shared" si="229"/>
        <v>6.736111111111112E-3</v>
      </c>
      <c r="K767" s="50" t="s">
        <v>559</v>
      </c>
      <c r="L767" s="50" t="s">
        <v>334</v>
      </c>
      <c r="M767" s="55">
        <f t="shared" si="230"/>
        <v>6.1855670103092821</v>
      </c>
      <c r="N767" s="50">
        <v>160</v>
      </c>
      <c r="O767" s="50" t="s">
        <v>184</v>
      </c>
      <c r="P767" s="389"/>
      <c r="Q767" s="374"/>
      <c r="R767" s="50" t="s">
        <v>464</v>
      </c>
      <c r="S767" s="151">
        <f t="shared" si="231"/>
        <v>0.17648611111111112</v>
      </c>
      <c r="T767" s="151">
        <f t="shared" si="232"/>
        <v>8.8243055555555561E-2</v>
      </c>
      <c r="U767" s="50"/>
      <c r="V767" s="393">
        <f t="shared" si="244"/>
        <v>0</v>
      </c>
      <c r="W767" s="393">
        <f t="shared" si="245"/>
        <v>0</v>
      </c>
      <c r="X767" s="53">
        <f t="shared" si="233"/>
        <v>0.17648611111111112</v>
      </c>
      <c r="Y767" s="53">
        <f t="shared" si="234"/>
        <v>0.21287529111111111</v>
      </c>
      <c r="Z767" s="53">
        <f t="shared" si="235"/>
        <v>8.8243055555555561E-2</v>
      </c>
      <c r="AA767" s="53">
        <f t="shared" si="236"/>
        <v>0.10643764555555556</v>
      </c>
      <c r="AB767" s="50">
        <f t="shared" si="237"/>
        <v>1444</v>
      </c>
      <c r="AC767" s="50">
        <f t="shared" si="247"/>
        <v>2007</v>
      </c>
      <c r="AD767" s="50">
        <f t="shared" si="238"/>
        <v>6</v>
      </c>
      <c r="AE767" s="56">
        <f t="shared" si="239"/>
        <v>200706</v>
      </c>
      <c r="AF767" s="56">
        <f t="shared" si="240"/>
        <v>23</v>
      </c>
      <c r="AG767" s="58">
        <f t="shared" si="246"/>
        <v>0</v>
      </c>
      <c r="AH767" s="56">
        <f t="shared" si="241"/>
        <v>7</v>
      </c>
      <c r="AI767" s="53">
        <f t="shared" si="242"/>
        <v>0.19468070111111113</v>
      </c>
      <c r="AJ767" s="56">
        <f t="shared" si="243"/>
        <v>12.809999999999999</v>
      </c>
    </row>
    <row r="768" spans="1:36" s="74" customFormat="1" x14ac:dyDescent="0.25">
      <c r="A768" s="50">
        <v>767</v>
      </c>
      <c r="B768" s="51">
        <v>39242</v>
      </c>
      <c r="C768" s="75">
        <f t="shared" si="248"/>
        <v>39242</v>
      </c>
      <c r="D768" s="50" t="s">
        <v>1225</v>
      </c>
      <c r="E768" s="50">
        <v>0.25</v>
      </c>
      <c r="F768" s="50">
        <v>0</v>
      </c>
      <c r="G768" s="50">
        <v>11</v>
      </c>
      <c r="H768" s="50">
        <v>11</v>
      </c>
      <c r="I768" s="53">
        <f t="shared" si="228"/>
        <v>7.7662037037037031E-3</v>
      </c>
      <c r="J768" s="54">
        <f t="shared" si="229"/>
        <v>3.1064814814814812E-2</v>
      </c>
      <c r="K768" s="50" t="s">
        <v>236</v>
      </c>
      <c r="L768" s="50" t="s">
        <v>466</v>
      </c>
      <c r="M768" s="55">
        <f t="shared" si="230"/>
        <v>1.3412816691505227</v>
      </c>
      <c r="N768" s="50">
        <v>0</v>
      </c>
      <c r="O768" s="50"/>
      <c r="P768" s="389"/>
      <c r="Q768" s="374"/>
      <c r="R768" s="50"/>
      <c r="S768" s="151">
        <f t="shared" si="231"/>
        <v>7.4555555555555542E-2</v>
      </c>
      <c r="T768" s="151">
        <f t="shared" si="232"/>
        <v>3.7277777777777771E-2</v>
      </c>
      <c r="U768" s="50"/>
      <c r="V768" s="393">
        <f t="shared" si="244"/>
        <v>0</v>
      </c>
      <c r="W768" s="393">
        <f t="shared" si="245"/>
        <v>0</v>
      </c>
      <c r="X768" s="53">
        <f t="shared" si="233"/>
        <v>0.81389814814814809</v>
      </c>
      <c r="Y768" s="53">
        <f t="shared" si="234"/>
        <v>0.85028732814814811</v>
      </c>
      <c r="Z768" s="53">
        <f t="shared" si="235"/>
        <v>0.40694907407407405</v>
      </c>
      <c r="AA768" s="53">
        <f t="shared" si="236"/>
        <v>0.42514366407407406</v>
      </c>
      <c r="AB768" s="50">
        <f t="shared" si="237"/>
        <v>4040</v>
      </c>
      <c r="AC768" s="50">
        <f t="shared" si="247"/>
        <v>2007</v>
      </c>
      <c r="AD768" s="50">
        <f t="shared" si="238"/>
        <v>6</v>
      </c>
      <c r="AE768" s="56">
        <f t="shared" si="239"/>
        <v>200706</v>
      </c>
      <c r="AF768" s="56">
        <f t="shared" si="240"/>
        <v>23</v>
      </c>
      <c r="AG768" s="58">
        <f t="shared" ref="AG768:AG775" si="249">IF(ISBLANK(B768)," ",MAX(B768-B767-1,0))</f>
        <v>1</v>
      </c>
      <c r="AH768" s="56">
        <f t="shared" si="241"/>
        <v>9</v>
      </c>
      <c r="AI768" s="53">
        <f t="shared" si="242"/>
        <v>0.8320927381481481</v>
      </c>
      <c r="AJ768" s="56">
        <f t="shared" si="243"/>
        <v>11.675000000000001</v>
      </c>
    </row>
    <row r="769" spans="1:36" x14ac:dyDescent="0.25">
      <c r="A769" s="50">
        <v>768</v>
      </c>
      <c r="B769" s="51">
        <v>39243</v>
      </c>
      <c r="C769" s="75">
        <f t="shared" si="248"/>
        <v>39243</v>
      </c>
      <c r="D769" s="50" t="s">
        <v>1224</v>
      </c>
      <c r="E769" s="50">
        <v>17</v>
      </c>
      <c r="F769" s="50">
        <v>1</v>
      </c>
      <c r="G769" s="50">
        <v>5</v>
      </c>
      <c r="H769" s="50">
        <v>23</v>
      </c>
      <c r="I769" s="53">
        <f t="shared" si="228"/>
        <v>4.5405092592592594E-2</v>
      </c>
      <c r="J769" s="54">
        <f t="shared" si="229"/>
        <v>2.6708877995642701E-3</v>
      </c>
      <c r="K769" s="50" t="s">
        <v>33</v>
      </c>
      <c r="L769" s="50" t="s">
        <v>465</v>
      </c>
      <c r="M769" s="55">
        <f t="shared" si="230"/>
        <v>15.600305888350764</v>
      </c>
      <c r="N769" s="50">
        <v>0</v>
      </c>
      <c r="O769" s="50" t="s">
        <v>198</v>
      </c>
      <c r="S769" s="151">
        <f t="shared" si="231"/>
        <v>0.29913943355119826</v>
      </c>
      <c r="T769" s="151">
        <f t="shared" si="232"/>
        <v>0.14956971677559913</v>
      </c>
      <c r="V769" s="393">
        <f t="shared" si="244"/>
        <v>0</v>
      </c>
      <c r="W769" s="393">
        <f t="shared" si="245"/>
        <v>0</v>
      </c>
      <c r="X769" s="53">
        <f t="shared" si="233"/>
        <v>6.997726034858387E-2</v>
      </c>
      <c r="Y769" s="53">
        <f t="shared" si="234"/>
        <v>0.10636644034858388</v>
      </c>
      <c r="Z769" s="53">
        <f t="shared" si="235"/>
        <v>3.4988630174291935E-2</v>
      </c>
      <c r="AA769" s="53">
        <f t="shared" si="236"/>
        <v>5.3183220174291938E-2</v>
      </c>
      <c r="AB769" s="50">
        <f t="shared" si="237"/>
        <v>515</v>
      </c>
      <c r="AC769" s="50">
        <f t="shared" si="247"/>
        <v>2007</v>
      </c>
      <c r="AD769" s="50">
        <f t="shared" si="238"/>
        <v>6</v>
      </c>
      <c r="AE769" s="56">
        <f t="shared" si="239"/>
        <v>200706</v>
      </c>
      <c r="AF769" s="56">
        <f t="shared" si="240"/>
        <v>24</v>
      </c>
      <c r="AG769" s="58">
        <f t="shared" si="249"/>
        <v>0</v>
      </c>
      <c r="AH769" s="56">
        <f t="shared" si="241"/>
        <v>10</v>
      </c>
      <c r="AI769" s="53">
        <f t="shared" si="242"/>
        <v>8.817185034858388E-2</v>
      </c>
      <c r="AJ769" s="56">
        <f t="shared" si="243"/>
        <v>17</v>
      </c>
    </row>
    <row r="770" spans="1:36" x14ac:dyDescent="0.25">
      <c r="A770" s="50">
        <v>769</v>
      </c>
      <c r="B770" s="59">
        <v>39243</v>
      </c>
      <c r="C770" s="76">
        <f t="shared" si="248"/>
        <v>39243</v>
      </c>
      <c r="D770" s="61" t="s">
        <v>1223</v>
      </c>
      <c r="E770" s="61">
        <v>7</v>
      </c>
      <c r="F770" s="61">
        <v>1</v>
      </c>
      <c r="G770" s="61">
        <v>14</v>
      </c>
      <c r="H770" s="61">
        <v>31</v>
      </c>
      <c r="I770" s="62">
        <f t="shared" ref="I770:I833" si="250">IF(E770&gt;0,TIME(F770,G770,H770),"")</f>
        <v>5.1747685185185188E-2</v>
      </c>
      <c r="J770" s="63">
        <f t="shared" ref="J770:J833" si="251">IF(E770&gt;0,TIME(F770,G770,H770)/E770,"")</f>
        <v>7.3925264550264557E-3</v>
      </c>
      <c r="K770" s="61" t="s">
        <v>559</v>
      </c>
      <c r="L770" s="61" t="s">
        <v>50</v>
      </c>
      <c r="M770" s="55">
        <f t="shared" ref="M770:M833" si="252">IF(D770&gt;0,0.0416666666666667/J770,"")</f>
        <v>5.6363229702527438</v>
      </c>
      <c r="N770" s="61">
        <v>177</v>
      </c>
      <c r="O770" s="61" t="s">
        <v>201</v>
      </c>
      <c r="P770" s="390"/>
      <c r="Q770" s="375"/>
      <c r="R770" s="61"/>
      <c r="S770" s="151">
        <f t="shared" ref="S770:S833" si="253">IF("1-Swim"=D770,J770*2.4,IF("2-Bike"=D770,J770*112,IF("3-Run"=D770,J770*26.2,0)))</f>
        <v>0.19368419312169313</v>
      </c>
      <c r="T770" s="151">
        <f t="shared" ref="T770:T833" si="254">S770/2</f>
        <v>9.6842096560846566E-2</v>
      </c>
      <c r="U770" s="61"/>
      <c r="V770" s="393">
        <f t="shared" si="244"/>
        <v>0</v>
      </c>
      <c r="W770" s="393">
        <f t="shared" si="245"/>
        <v>0</v>
      </c>
      <c r="X770" s="53">
        <f t="shared" ref="X770:X833" si="255">J770*26.2</f>
        <v>0.19368419312169313</v>
      </c>
      <c r="Y770" s="53">
        <f t="shared" ref="Y770:Y833" si="256">(J770+0.0013889)*26.2</f>
        <v>0.23007337312169313</v>
      </c>
      <c r="Z770" s="53">
        <f t="shared" ref="Z770:Z833" si="257">X770/2</f>
        <v>9.6842096560846566E-2</v>
      </c>
      <c r="AA770" s="53">
        <f t="shared" ref="AA770:AA833" si="258">Y770/2</f>
        <v>0.11503668656084656</v>
      </c>
      <c r="AB770" s="61">
        <f t="shared" ref="AB770:AB833" si="259">RANK(J770,J:J,1)</f>
        <v>2253</v>
      </c>
      <c r="AC770" s="61">
        <f t="shared" si="247"/>
        <v>2007</v>
      </c>
      <c r="AD770" s="61">
        <f t="shared" ref="AD770:AD833" si="260">MONTH(B770)</f>
        <v>6</v>
      </c>
      <c r="AE770" s="64">
        <f t="shared" ref="AE770:AE833" si="261">AC770*100+AD770</f>
        <v>200706</v>
      </c>
      <c r="AF770" s="64">
        <f t="shared" ref="AF770:AF833" si="262">WEEKNUM(B770,1)</f>
        <v>24</v>
      </c>
      <c r="AG770" s="65">
        <f t="shared" si="249"/>
        <v>0</v>
      </c>
      <c r="AH770" s="56">
        <f t="shared" ref="AH770:AH833" si="263">DAY(B770)</f>
        <v>10</v>
      </c>
      <c r="AI770" s="53">
        <f t="shared" ref="AI770:AI833" si="264">Z770+AA770</f>
        <v>0.21187878312169312</v>
      </c>
      <c r="AJ770" s="56">
        <f t="shared" ref="AJ770:AJ833" si="265">IF("1-Swim"=D770,E770*46.7,IF("2-Bike"=D770,E770,IF("3-Run"=D770,E770*4.27,0)))</f>
        <v>29.889999999999997</v>
      </c>
    </row>
    <row r="771" spans="1:36" x14ac:dyDescent="0.25">
      <c r="A771" s="50">
        <v>770</v>
      </c>
      <c r="B771" s="51">
        <v>39245</v>
      </c>
      <c r="C771" s="75">
        <f t="shared" si="248"/>
        <v>39245</v>
      </c>
      <c r="D771" s="50" t="s">
        <v>1223</v>
      </c>
      <c r="E771" s="50">
        <v>3.1</v>
      </c>
      <c r="F771" s="50">
        <v>0</v>
      </c>
      <c r="G771" s="50">
        <v>30</v>
      </c>
      <c r="H771" s="50">
        <v>6</v>
      </c>
      <c r="I771" s="53">
        <f t="shared" si="250"/>
        <v>2.0902777777777781E-2</v>
      </c>
      <c r="J771" s="54">
        <f t="shared" si="251"/>
        <v>6.7428315412186388E-3</v>
      </c>
      <c r="K771" s="50" t="s">
        <v>559</v>
      </c>
      <c r="L771" s="50" t="s">
        <v>469</v>
      </c>
      <c r="M771" s="55">
        <f t="shared" si="252"/>
        <v>6.1794019933554853</v>
      </c>
      <c r="N771" s="50">
        <v>153</v>
      </c>
      <c r="O771" s="50" t="s">
        <v>201</v>
      </c>
      <c r="R771" s="50" t="s">
        <v>470</v>
      </c>
      <c r="S771" s="151">
        <f t="shared" si="253"/>
        <v>0.17666218637992834</v>
      </c>
      <c r="T771" s="151">
        <f t="shared" si="254"/>
        <v>8.8331093189964169E-2</v>
      </c>
      <c r="V771" s="393">
        <f t="shared" ref="V771:V834" si="266">U771*0.000568182</f>
        <v>0</v>
      </c>
      <c r="W771" s="393">
        <f t="shared" ref="W771:W834" si="267">U771*0.0006213713910761</f>
        <v>0</v>
      </c>
      <c r="X771" s="53">
        <f t="shared" si="255"/>
        <v>0.17666218637992834</v>
      </c>
      <c r="Y771" s="53">
        <f t="shared" si="256"/>
        <v>0.21305136637992833</v>
      </c>
      <c r="Z771" s="53">
        <f t="shared" si="257"/>
        <v>8.8331093189964169E-2</v>
      </c>
      <c r="AA771" s="53">
        <f t="shared" si="258"/>
        <v>0.10652568318996417</v>
      </c>
      <c r="AB771" s="50">
        <f t="shared" si="259"/>
        <v>1450</v>
      </c>
      <c r="AC771" s="50">
        <f t="shared" si="247"/>
        <v>2007</v>
      </c>
      <c r="AD771" s="50">
        <f t="shared" si="260"/>
        <v>6</v>
      </c>
      <c r="AE771" s="56">
        <f t="shared" si="261"/>
        <v>200706</v>
      </c>
      <c r="AF771" s="56">
        <f t="shared" si="262"/>
        <v>24</v>
      </c>
      <c r="AG771" s="58">
        <f t="shared" si="249"/>
        <v>1</v>
      </c>
      <c r="AH771" s="56">
        <f t="shared" si="263"/>
        <v>12</v>
      </c>
      <c r="AI771" s="53">
        <f t="shared" si="264"/>
        <v>0.19485677637992832</v>
      </c>
      <c r="AJ771" s="56">
        <f t="shared" si="265"/>
        <v>13.236999999999998</v>
      </c>
    </row>
    <row r="772" spans="1:36" s="74" customFormat="1" x14ac:dyDescent="0.25">
      <c r="A772" s="50">
        <v>771</v>
      </c>
      <c r="B772" s="51">
        <v>39246</v>
      </c>
      <c r="C772" s="75">
        <f t="shared" si="248"/>
        <v>39246</v>
      </c>
      <c r="D772" s="50" t="s">
        <v>1224</v>
      </c>
      <c r="E772" s="50">
        <v>25</v>
      </c>
      <c r="F772" s="50">
        <v>1</v>
      </c>
      <c r="G772" s="50">
        <v>43</v>
      </c>
      <c r="H772" s="50">
        <v>47</v>
      </c>
      <c r="I772" s="53">
        <f t="shared" si="250"/>
        <v>7.2071759259259252E-2</v>
      </c>
      <c r="J772" s="54">
        <f t="shared" si="251"/>
        <v>2.8828703703703703E-3</v>
      </c>
      <c r="K772" s="50" t="s">
        <v>33</v>
      </c>
      <c r="L772" s="50" t="s">
        <v>41</v>
      </c>
      <c r="M772" s="55">
        <f t="shared" si="252"/>
        <v>14.453187730849537</v>
      </c>
      <c r="N772" s="50">
        <v>147</v>
      </c>
      <c r="O772" s="50" t="s">
        <v>328</v>
      </c>
      <c r="P772" s="389"/>
      <c r="Q772" s="374"/>
      <c r="R772" s="50" t="s">
        <v>472</v>
      </c>
      <c r="S772" s="151">
        <f t="shared" si="253"/>
        <v>0.32288148148148149</v>
      </c>
      <c r="T772" s="151">
        <f t="shared" si="254"/>
        <v>0.16144074074074075</v>
      </c>
      <c r="U772" s="50"/>
      <c r="V772" s="393">
        <f t="shared" si="266"/>
        <v>0</v>
      </c>
      <c r="W772" s="393">
        <f t="shared" si="267"/>
        <v>0</v>
      </c>
      <c r="X772" s="53">
        <f t="shared" si="255"/>
        <v>7.5531203703703698E-2</v>
      </c>
      <c r="Y772" s="53">
        <f t="shared" si="256"/>
        <v>0.11192038370370369</v>
      </c>
      <c r="Z772" s="53">
        <f t="shared" si="257"/>
        <v>3.7765601851851849E-2</v>
      </c>
      <c r="AA772" s="53">
        <f t="shared" si="258"/>
        <v>5.5960191851851845E-2</v>
      </c>
      <c r="AB772" s="50">
        <f t="shared" si="259"/>
        <v>682</v>
      </c>
      <c r="AC772" s="50">
        <f t="shared" si="247"/>
        <v>2007</v>
      </c>
      <c r="AD772" s="50">
        <f t="shared" si="260"/>
        <v>6</v>
      </c>
      <c r="AE772" s="56">
        <f t="shared" si="261"/>
        <v>200706</v>
      </c>
      <c r="AF772" s="56">
        <f t="shared" si="262"/>
        <v>24</v>
      </c>
      <c r="AG772" s="58">
        <f t="shared" si="249"/>
        <v>0</v>
      </c>
      <c r="AH772" s="56">
        <f t="shared" si="263"/>
        <v>13</v>
      </c>
      <c r="AI772" s="53">
        <f t="shared" si="264"/>
        <v>9.3725793703703694E-2</v>
      </c>
      <c r="AJ772" s="56">
        <f t="shared" si="265"/>
        <v>25</v>
      </c>
    </row>
    <row r="773" spans="1:36" s="74" customFormat="1" x14ac:dyDescent="0.25">
      <c r="A773" s="50">
        <v>772</v>
      </c>
      <c r="B773" s="51">
        <v>39247</v>
      </c>
      <c r="C773" s="75">
        <f t="shared" si="248"/>
        <v>39247</v>
      </c>
      <c r="D773" s="50" t="s">
        <v>1223</v>
      </c>
      <c r="E773" s="50">
        <v>2.7</v>
      </c>
      <c r="F773" s="50">
        <v>0</v>
      </c>
      <c r="G773" s="50">
        <v>23</v>
      </c>
      <c r="H773" s="50">
        <v>40</v>
      </c>
      <c r="I773" s="53">
        <f t="shared" si="250"/>
        <v>1.6435185185185188E-2</v>
      </c>
      <c r="J773" s="54">
        <f t="shared" si="251"/>
        <v>6.0871056241426618E-3</v>
      </c>
      <c r="K773" s="50" t="s">
        <v>559</v>
      </c>
      <c r="L773" s="50" t="s">
        <v>245</v>
      </c>
      <c r="M773" s="55">
        <f t="shared" si="252"/>
        <v>6.8450704225352155</v>
      </c>
      <c r="N773" s="50">
        <v>0</v>
      </c>
      <c r="O773" s="50" t="s">
        <v>198</v>
      </c>
      <c r="P773" s="389"/>
      <c r="Q773" s="374"/>
      <c r="R773" s="50"/>
      <c r="S773" s="151">
        <f t="shared" si="253"/>
        <v>0.15948216735253773</v>
      </c>
      <c r="T773" s="151">
        <f t="shared" si="254"/>
        <v>7.9741083676268865E-2</v>
      </c>
      <c r="U773" s="50"/>
      <c r="V773" s="393">
        <f t="shared" si="266"/>
        <v>0</v>
      </c>
      <c r="W773" s="393">
        <f t="shared" si="267"/>
        <v>0</v>
      </c>
      <c r="X773" s="53">
        <f t="shared" si="255"/>
        <v>0.15948216735253773</v>
      </c>
      <c r="Y773" s="53">
        <f t="shared" si="256"/>
        <v>0.19587134735253775</v>
      </c>
      <c r="Z773" s="53">
        <f t="shared" si="257"/>
        <v>7.9741083676268865E-2</v>
      </c>
      <c r="AA773" s="53">
        <f t="shared" si="258"/>
        <v>9.7935673676268875E-2</v>
      </c>
      <c r="AB773" s="50">
        <f t="shared" si="259"/>
        <v>1030</v>
      </c>
      <c r="AC773" s="50">
        <f t="shared" si="247"/>
        <v>2007</v>
      </c>
      <c r="AD773" s="50">
        <f t="shared" si="260"/>
        <v>6</v>
      </c>
      <c r="AE773" s="56">
        <f t="shared" si="261"/>
        <v>200706</v>
      </c>
      <c r="AF773" s="56">
        <f t="shared" si="262"/>
        <v>24</v>
      </c>
      <c r="AG773" s="58">
        <f t="shared" si="249"/>
        <v>0</v>
      </c>
      <c r="AH773" s="56">
        <f t="shared" si="263"/>
        <v>14</v>
      </c>
      <c r="AI773" s="53">
        <f t="shared" si="264"/>
        <v>0.17767675735253774</v>
      </c>
      <c r="AJ773" s="56">
        <f t="shared" si="265"/>
        <v>11.529</v>
      </c>
    </row>
    <row r="774" spans="1:36" s="74" customFormat="1" x14ac:dyDescent="0.25">
      <c r="A774" s="50">
        <v>773</v>
      </c>
      <c r="B774" s="67">
        <v>39249</v>
      </c>
      <c r="C774" s="77">
        <f t="shared" si="248"/>
        <v>39249</v>
      </c>
      <c r="D774" s="69" t="s">
        <v>1225</v>
      </c>
      <c r="E774" s="69">
        <v>1</v>
      </c>
      <c r="F774" s="69">
        <v>0</v>
      </c>
      <c r="G774" s="69">
        <v>38</v>
      </c>
      <c r="H774" s="69">
        <v>54</v>
      </c>
      <c r="I774" s="70">
        <f t="shared" si="250"/>
        <v>2.7013888888888889E-2</v>
      </c>
      <c r="J774" s="71">
        <f t="shared" si="251"/>
        <v>2.7013888888888889E-2</v>
      </c>
      <c r="K774" s="69" t="s">
        <v>236</v>
      </c>
      <c r="L774" s="69" t="s">
        <v>41</v>
      </c>
      <c r="M774" s="55">
        <f t="shared" si="252"/>
        <v>1.5424164524421606</v>
      </c>
      <c r="N774" s="69">
        <v>161</v>
      </c>
      <c r="O774" s="69" t="s">
        <v>255</v>
      </c>
      <c r="P774" s="391"/>
      <c r="Q774" s="376"/>
      <c r="R774" s="69" t="s">
        <v>473</v>
      </c>
      <c r="S774" s="151">
        <f t="shared" si="253"/>
        <v>6.4833333333333326E-2</v>
      </c>
      <c r="T774" s="151">
        <f t="shared" si="254"/>
        <v>3.2416666666666663E-2</v>
      </c>
      <c r="U774" s="69"/>
      <c r="V774" s="393">
        <f t="shared" si="266"/>
        <v>0</v>
      </c>
      <c r="W774" s="393">
        <f t="shared" si="267"/>
        <v>0</v>
      </c>
      <c r="X774" s="53">
        <f t="shared" si="255"/>
        <v>0.70776388888888886</v>
      </c>
      <c r="Y774" s="53">
        <f t="shared" si="256"/>
        <v>0.74415306888888888</v>
      </c>
      <c r="Z774" s="53">
        <f t="shared" si="257"/>
        <v>0.35388194444444443</v>
      </c>
      <c r="AA774" s="53">
        <f t="shared" si="258"/>
        <v>0.37207653444444444</v>
      </c>
      <c r="AB774" s="69">
        <f t="shared" si="259"/>
        <v>3943</v>
      </c>
      <c r="AC774" s="69">
        <f t="shared" si="247"/>
        <v>2007</v>
      </c>
      <c r="AD774" s="69">
        <f t="shared" si="260"/>
        <v>6</v>
      </c>
      <c r="AE774" s="72">
        <f t="shared" si="261"/>
        <v>200706</v>
      </c>
      <c r="AF774" s="72">
        <f t="shared" si="262"/>
        <v>24</v>
      </c>
      <c r="AG774" s="73">
        <f t="shared" si="249"/>
        <v>1</v>
      </c>
      <c r="AH774" s="56">
        <f t="shared" si="263"/>
        <v>16</v>
      </c>
      <c r="AI774" s="53">
        <f t="shared" si="264"/>
        <v>0.72595847888888887</v>
      </c>
      <c r="AJ774" s="56">
        <f t="shared" si="265"/>
        <v>46.7</v>
      </c>
    </row>
    <row r="775" spans="1:36" x14ac:dyDescent="0.25">
      <c r="A775" s="50">
        <v>774</v>
      </c>
      <c r="B775" s="67">
        <v>39249</v>
      </c>
      <c r="C775" s="77">
        <f t="shared" si="248"/>
        <v>39249</v>
      </c>
      <c r="D775" s="69" t="s">
        <v>1224</v>
      </c>
      <c r="E775" s="69">
        <v>25</v>
      </c>
      <c r="F775" s="69">
        <v>1</v>
      </c>
      <c r="G775" s="69">
        <v>35</v>
      </c>
      <c r="H775" s="69">
        <v>2</v>
      </c>
      <c r="I775" s="70">
        <f t="shared" si="250"/>
        <v>6.5995370370370371E-2</v>
      </c>
      <c r="J775" s="71">
        <f t="shared" si="251"/>
        <v>2.6398148148148149E-3</v>
      </c>
      <c r="K775" s="69" t="s">
        <v>33</v>
      </c>
      <c r="L775" s="69" t="s">
        <v>41</v>
      </c>
      <c r="M775" s="55">
        <f t="shared" si="252"/>
        <v>15.783935461241681</v>
      </c>
      <c r="N775" s="69">
        <v>160</v>
      </c>
      <c r="O775" s="69" t="s">
        <v>255</v>
      </c>
      <c r="P775" s="391"/>
      <c r="Q775" s="376"/>
      <c r="R775" s="69"/>
      <c r="S775" s="151">
        <f t="shared" si="253"/>
        <v>0.29565925925925929</v>
      </c>
      <c r="T775" s="151">
        <f t="shared" si="254"/>
        <v>0.14782962962962964</v>
      </c>
      <c r="U775" s="69"/>
      <c r="V775" s="393">
        <f t="shared" si="266"/>
        <v>0</v>
      </c>
      <c r="W775" s="393">
        <f t="shared" si="267"/>
        <v>0</v>
      </c>
      <c r="X775" s="53">
        <f t="shared" si="255"/>
        <v>6.9163148148148154E-2</v>
      </c>
      <c r="Y775" s="53">
        <f t="shared" si="256"/>
        <v>0.10555232814814815</v>
      </c>
      <c r="Z775" s="53">
        <f t="shared" si="257"/>
        <v>3.4581574074074077E-2</v>
      </c>
      <c r="AA775" s="53">
        <f t="shared" si="258"/>
        <v>5.2776164074074074E-2</v>
      </c>
      <c r="AB775" s="69">
        <f t="shared" si="259"/>
        <v>504</v>
      </c>
      <c r="AC775" s="69">
        <f t="shared" si="247"/>
        <v>2007</v>
      </c>
      <c r="AD775" s="69">
        <f t="shared" si="260"/>
        <v>6</v>
      </c>
      <c r="AE775" s="72">
        <f t="shared" si="261"/>
        <v>200706</v>
      </c>
      <c r="AF775" s="72">
        <f t="shared" si="262"/>
        <v>24</v>
      </c>
      <c r="AG775" s="73">
        <f t="shared" si="249"/>
        <v>0</v>
      </c>
      <c r="AH775" s="56">
        <f t="shared" si="263"/>
        <v>16</v>
      </c>
      <c r="AI775" s="53">
        <f t="shared" si="264"/>
        <v>8.7357738148148151E-2</v>
      </c>
      <c r="AJ775" s="56">
        <f t="shared" si="265"/>
        <v>25</v>
      </c>
    </row>
    <row r="776" spans="1:36" x14ac:dyDescent="0.25">
      <c r="A776" s="50">
        <v>775</v>
      </c>
      <c r="B776" s="67">
        <v>39249</v>
      </c>
      <c r="C776" s="77">
        <f t="shared" si="248"/>
        <v>39249</v>
      </c>
      <c r="D776" s="69" t="s">
        <v>1223</v>
      </c>
      <c r="E776" s="69">
        <v>6.2</v>
      </c>
      <c r="F776" s="69">
        <v>1</v>
      </c>
      <c r="G776" s="69">
        <v>8</v>
      </c>
      <c r="H776" s="69">
        <v>40</v>
      </c>
      <c r="I776" s="70">
        <f t="shared" si="250"/>
        <v>4.7685185185185185E-2</v>
      </c>
      <c r="J776" s="71">
        <f t="shared" si="251"/>
        <v>7.6911589008363196E-3</v>
      </c>
      <c r="K776" s="69" t="s">
        <v>559</v>
      </c>
      <c r="L776" s="69" t="s">
        <v>41</v>
      </c>
      <c r="M776" s="55">
        <f t="shared" si="252"/>
        <v>5.4174757281553445</v>
      </c>
      <c r="N776" s="69">
        <v>165</v>
      </c>
      <c r="O776" s="69" t="s">
        <v>255</v>
      </c>
      <c r="P776" s="391"/>
      <c r="Q776" s="376"/>
      <c r="R776" s="69" t="s">
        <v>210</v>
      </c>
      <c r="S776" s="151">
        <f t="shared" si="253"/>
        <v>0.20150836320191157</v>
      </c>
      <c r="T776" s="151">
        <f t="shared" si="254"/>
        <v>0.10075418160095578</v>
      </c>
      <c r="U776" s="69"/>
      <c r="V776" s="393">
        <f t="shared" si="266"/>
        <v>0</v>
      </c>
      <c r="W776" s="393">
        <f t="shared" si="267"/>
        <v>0</v>
      </c>
      <c r="X776" s="53">
        <f t="shared" si="255"/>
        <v>0.20150836320191157</v>
      </c>
      <c r="Y776" s="53">
        <f t="shared" si="256"/>
        <v>0.23789754320191156</v>
      </c>
      <c r="Z776" s="53">
        <f t="shared" si="257"/>
        <v>0.10075418160095578</v>
      </c>
      <c r="AA776" s="53">
        <f t="shared" si="258"/>
        <v>0.11894877160095578</v>
      </c>
      <c r="AB776" s="69">
        <f t="shared" si="259"/>
        <v>2561</v>
      </c>
      <c r="AC776" s="69">
        <f t="shared" si="247"/>
        <v>2007</v>
      </c>
      <c r="AD776" s="69">
        <f t="shared" si="260"/>
        <v>6</v>
      </c>
      <c r="AE776" s="72">
        <f t="shared" si="261"/>
        <v>200706</v>
      </c>
      <c r="AF776" s="72">
        <f t="shared" si="262"/>
        <v>24</v>
      </c>
      <c r="AG776" s="73">
        <f>IF(ISBLANK(B776)," ",MAX(B776-B773-1,0))</f>
        <v>1</v>
      </c>
      <c r="AH776" s="56">
        <f t="shared" si="263"/>
        <v>16</v>
      </c>
      <c r="AI776" s="53">
        <f t="shared" si="264"/>
        <v>0.21970295320191158</v>
      </c>
      <c r="AJ776" s="56">
        <f t="shared" si="265"/>
        <v>26.473999999999997</v>
      </c>
    </row>
    <row r="777" spans="1:36" x14ac:dyDescent="0.25">
      <c r="A777" s="50">
        <v>776</v>
      </c>
      <c r="B777" s="67">
        <v>39249</v>
      </c>
      <c r="C777" s="77">
        <f t="shared" si="248"/>
        <v>39249</v>
      </c>
      <c r="D777" s="69" t="s">
        <v>515</v>
      </c>
      <c r="E777" s="69">
        <v>1</v>
      </c>
      <c r="F777" s="69">
        <v>0</v>
      </c>
      <c r="G777" s="69">
        <v>1</v>
      </c>
      <c r="H777" s="69">
        <v>54</v>
      </c>
      <c r="I777" s="70">
        <f t="shared" si="250"/>
        <v>1.3194444444444443E-3</v>
      </c>
      <c r="J777" s="71">
        <f t="shared" si="251"/>
        <v>1.3194444444444443E-3</v>
      </c>
      <c r="K777" s="69" t="s">
        <v>559</v>
      </c>
      <c r="L777" s="69" t="s">
        <v>41</v>
      </c>
      <c r="M777" s="55">
        <f t="shared" si="252"/>
        <v>31.57894736842108</v>
      </c>
      <c r="N777" s="69">
        <v>165</v>
      </c>
      <c r="O777" s="69" t="s">
        <v>255</v>
      </c>
      <c r="P777" s="391"/>
      <c r="Q777" s="376"/>
      <c r="R777" s="69" t="s">
        <v>210</v>
      </c>
      <c r="S777" s="151">
        <f t="shared" si="253"/>
        <v>0</v>
      </c>
      <c r="T777" s="151">
        <f t="shared" si="254"/>
        <v>0</v>
      </c>
      <c r="U777" s="69"/>
      <c r="V777" s="393">
        <f t="shared" si="266"/>
        <v>0</v>
      </c>
      <c r="W777" s="393">
        <f t="shared" si="267"/>
        <v>0</v>
      </c>
      <c r="X777" s="53">
        <f t="shared" si="255"/>
        <v>3.4569444444444437E-2</v>
      </c>
      <c r="Y777" s="53">
        <f t="shared" si="256"/>
        <v>7.0958624444444438E-2</v>
      </c>
      <c r="Z777" s="53">
        <f t="shared" si="257"/>
        <v>1.7284722222222219E-2</v>
      </c>
      <c r="AA777" s="53">
        <f t="shared" si="258"/>
        <v>3.5479312222222219E-2</v>
      </c>
      <c r="AB777" s="69">
        <f t="shared" si="259"/>
        <v>12</v>
      </c>
      <c r="AC777" s="69">
        <f t="shared" si="247"/>
        <v>2007</v>
      </c>
      <c r="AD777" s="69">
        <f t="shared" si="260"/>
        <v>6</v>
      </c>
      <c r="AE777" s="72">
        <f t="shared" si="261"/>
        <v>200706</v>
      </c>
      <c r="AF777" s="72">
        <f t="shared" si="262"/>
        <v>24</v>
      </c>
      <c r="AG777" s="73">
        <f>IF(ISBLANK(B777)," ",MAX(B777-B774-1,0))</f>
        <v>0</v>
      </c>
      <c r="AH777" s="56">
        <f t="shared" si="263"/>
        <v>16</v>
      </c>
      <c r="AI777" s="53">
        <f t="shared" si="264"/>
        <v>5.2764034444444441E-2</v>
      </c>
      <c r="AJ777" s="56">
        <f t="shared" si="265"/>
        <v>0</v>
      </c>
    </row>
    <row r="778" spans="1:36" x14ac:dyDescent="0.25">
      <c r="A778" s="50">
        <v>777</v>
      </c>
      <c r="B778" s="67">
        <v>39249</v>
      </c>
      <c r="C778" s="77">
        <f t="shared" si="248"/>
        <v>39249</v>
      </c>
      <c r="D778" s="69" t="s">
        <v>516</v>
      </c>
      <c r="E778" s="69">
        <v>1</v>
      </c>
      <c r="F778" s="69">
        <v>0</v>
      </c>
      <c r="G778" s="69">
        <v>1</v>
      </c>
      <c r="H778" s="69">
        <v>16</v>
      </c>
      <c r="I778" s="70">
        <f t="shared" si="250"/>
        <v>8.7962962962962962E-4</v>
      </c>
      <c r="J778" s="71">
        <f t="shared" si="251"/>
        <v>8.7962962962962962E-4</v>
      </c>
      <c r="K778" s="69" t="s">
        <v>559</v>
      </c>
      <c r="L778" s="69" t="s">
        <v>41</v>
      </c>
      <c r="M778" s="55">
        <f t="shared" si="252"/>
        <v>47.368421052631618</v>
      </c>
      <c r="N778" s="69">
        <v>165</v>
      </c>
      <c r="O778" s="69" t="s">
        <v>255</v>
      </c>
      <c r="P778" s="391"/>
      <c r="Q778" s="376"/>
      <c r="R778" s="69" t="s">
        <v>210</v>
      </c>
      <c r="S778" s="151">
        <f t="shared" si="253"/>
        <v>0</v>
      </c>
      <c r="T778" s="151">
        <f t="shared" si="254"/>
        <v>0</v>
      </c>
      <c r="U778" s="69"/>
      <c r="V778" s="393">
        <f t="shared" si="266"/>
        <v>0</v>
      </c>
      <c r="W778" s="393">
        <f t="shared" si="267"/>
        <v>0</v>
      </c>
      <c r="X778" s="53">
        <f t="shared" si="255"/>
        <v>2.3046296296296294E-2</v>
      </c>
      <c r="Y778" s="53">
        <f t="shared" si="256"/>
        <v>5.9435476296296294E-2</v>
      </c>
      <c r="Z778" s="53">
        <f t="shared" si="257"/>
        <v>1.1523148148148147E-2</v>
      </c>
      <c r="AA778" s="53">
        <f t="shared" si="258"/>
        <v>2.9717738148148147E-2</v>
      </c>
      <c r="AB778" s="69">
        <f t="shared" si="259"/>
        <v>5</v>
      </c>
      <c r="AC778" s="69">
        <f t="shared" si="247"/>
        <v>2007</v>
      </c>
      <c r="AD778" s="69">
        <f t="shared" si="260"/>
        <v>6</v>
      </c>
      <c r="AE778" s="72">
        <f t="shared" si="261"/>
        <v>200706</v>
      </c>
      <c r="AF778" s="72">
        <f t="shared" si="262"/>
        <v>24</v>
      </c>
      <c r="AG778" s="73">
        <f>IF(ISBLANK(B778)," ",MAX(B778-B775-1,0))</f>
        <v>0</v>
      </c>
      <c r="AH778" s="56">
        <f t="shared" si="263"/>
        <v>16</v>
      </c>
      <c r="AI778" s="53">
        <f t="shared" si="264"/>
        <v>4.1240886296296297E-2</v>
      </c>
      <c r="AJ778" s="56">
        <f t="shared" si="265"/>
        <v>0</v>
      </c>
    </row>
    <row r="779" spans="1:36" x14ac:dyDescent="0.25">
      <c r="A779" s="50">
        <v>778</v>
      </c>
      <c r="B779" s="51">
        <v>39251</v>
      </c>
      <c r="C779" s="75">
        <f t="shared" si="248"/>
        <v>39251</v>
      </c>
      <c r="D779" s="50" t="s">
        <v>1223</v>
      </c>
      <c r="E779" s="50">
        <v>2.9</v>
      </c>
      <c r="F779" s="50">
        <v>0</v>
      </c>
      <c r="G779" s="50">
        <v>29</v>
      </c>
      <c r="H779" s="50">
        <v>20</v>
      </c>
      <c r="I779" s="53">
        <f t="shared" si="250"/>
        <v>2.0370370370370369E-2</v>
      </c>
      <c r="J779" s="54">
        <f t="shared" si="251"/>
        <v>7.0242656449553001E-3</v>
      </c>
      <c r="K779" s="50" t="s">
        <v>559</v>
      </c>
      <c r="L779" s="50" t="s">
        <v>102</v>
      </c>
      <c r="M779" s="55">
        <f t="shared" si="252"/>
        <v>5.9318181818181861</v>
      </c>
      <c r="N779" s="50">
        <v>0</v>
      </c>
      <c r="O779" s="50" t="s">
        <v>184</v>
      </c>
      <c r="S779" s="151">
        <f t="shared" si="253"/>
        <v>0.18403575989782886</v>
      </c>
      <c r="T779" s="151">
        <f t="shared" si="254"/>
        <v>9.201787994891443E-2</v>
      </c>
      <c r="V779" s="393">
        <f t="shared" si="266"/>
        <v>0</v>
      </c>
      <c r="W779" s="393">
        <f t="shared" si="267"/>
        <v>0</v>
      </c>
      <c r="X779" s="53">
        <f t="shared" si="255"/>
        <v>0.18403575989782886</v>
      </c>
      <c r="Y779" s="53">
        <f t="shared" si="256"/>
        <v>0.22042493989782885</v>
      </c>
      <c r="Z779" s="53">
        <f t="shared" si="257"/>
        <v>9.201787994891443E-2</v>
      </c>
      <c r="AA779" s="53">
        <f t="shared" si="258"/>
        <v>0.11021246994891443</v>
      </c>
      <c r="AB779" s="50">
        <f t="shared" si="259"/>
        <v>1815</v>
      </c>
      <c r="AC779" s="50">
        <f t="shared" si="247"/>
        <v>2007</v>
      </c>
      <c r="AD779" s="50">
        <f t="shared" si="260"/>
        <v>6</v>
      </c>
      <c r="AE779" s="56">
        <f t="shared" si="261"/>
        <v>200706</v>
      </c>
      <c r="AF779" s="56">
        <f t="shared" si="262"/>
        <v>25</v>
      </c>
      <c r="AG779" s="58">
        <f t="shared" ref="AG779:AG810" si="268">IF(ISBLANK(B779)," ",MAX(B779-B778-1,0))</f>
        <v>1</v>
      </c>
      <c r="AH779" s="56">
        <f t="shared" si="263"/>
        <v>18</v>
      </c>
      <c r="AI779" s="53">
        <f t="shared" si="264"/>
        <v>0.20223034989782884</v>
      </c>
      <c r="AJ779" s="56">
        <f t="shared" si="265"/>
        <v>12.382999999999999</v>
      </c>
    </row>
    <row r="780" spans="1:36" x14ac:dyDescent="0.25">
      <c r="A780" s="50">
        <v>779</v>
      </c>
      <c r="B780" s="51">
        <v>39252</v>
      </c>
      <c r="C780" s="75">
        <f t="shared" si="248"/>
        <v>39252</v>
      </c>
      <c r="D780" s="50" t="s">
        <v>1223</v>
      </c>
      <c r="E780" s="50">
        <v>3</v>
      </c>
      <c r="F780" s="50">
        <v>0</v>
      </c>
      <c r="G780" s="50">
        <v>32</v>
      </c>
      <c r="H780" s="50">
        <v>20</v>
      </c>
      <c r="I780" s="53">
        <f t="shared" si="250"/>
        <v>2.2453703703703708E-2</v>
      </c>
      <c r="J780" s="54">
        <f t="shared" si="251"/>
        <v>7.4845679012345697E-3</v>
      </c>
      <c r="K780" s="50" t="s">
        <v>559</v>
      </c>
      <c r="L780" s="50" t="s">
        <v>334</v>
      </c>
      <c r="M780" s="55">
        <f t="shared" si="252"/>
        <v>5.5670103092783538</v>
      </c>
      <c r="N780" s="50">
        <v>149</v>
      </c>
      <c r="O780" s="50" t="s">
        <v>189</v>
      </c>
      <c r="R780" s="50" t="s">
        <v>476</v>
      </c>
      <c r="S780" s="151">
        <f t="shared" si="253"/>
        <v>0.19609567901234573</v>
      </c>
      <c r="T780" s="151">
        <f t="shared" si="254"/>
        <v>9.8047839506172865E-2</v>
      </c>
      <c r="V780" s="393">
        <f t="shared" si="266"/>
        <v>0</v>
      </c>
      <c r="W780" s="393">
        <f t="shared" si="267"/>
        <v>0</v>
      </c>
      <c r="X780" s="53">
        <f t="shared" si="255"/>
        <v>0.19609567901234573</v>
      </c>
      <c r="Y780" s="53">
        <f t="shared" si="256"/>
        <v>0.2324848590123457</v>
      </c>
      <c r="Z780" s="53">
        <f t="shared" si="257"/>
        <v>9.8047839506172865E-2</v>
      </c>
      <c r="AA780" s="53">
        <f t="shared" si="258"/>
        <v>0.11624242950617285</v>
      </c>
      <c r="AB780" s="50">
        <f t="shared" si="259"/>
        <v>2360</v>
      </c>
      <c r="AC780" s="50">
        <f t="shared" si="247"/>
        <v>2007</v>
      </c>
      <c r="AD780" s="50">
        <f t="shared" si="260"/>
        <v>6</v>
      </c>
      <c r="AE780" s="56">
        <f t="shared" si="261"/>
        <v>200706</v>
      </c>
      <c r="AF780" s="56">
        <f t="shared" si="262"/>
        <v>25</v>
      </c>
      <c r="AG780" s="58">
        <f t="shared" si="268"/>
        <v>0</v>
      </c>
      <c r="AH780" s="56">
        <f t="shared" si="263"/>
        <v>19</v>
      </c>
      <c r="AI780" s="53">
        <f t="shared" si="264"/>
        <v>0.21429026901234571</v>
      </c>
      <c r="AJ780" s="56">
        <f t="shared" si="265"/>
        <v>12.809999999999999</v>
      </c>
    </row>
    <row r="781" spans="1:36" x14ac:dyDescent="0.25">
      <c r="A781" s="50">
        <v>780</v>
      </c>
      <c r="B781" s="51">
        <v>39254</v>
      </c>
      <c r="C781" s="75">
        <f t="shared" si="248"/>
        <v>39254</v>
      </c>
      <c r="D781" s="50" t="s">
        <v>1224</v>
      </c>
      <c r="E781" s="50">
        <v>7.5</v>
      </c>
      <c r="F781" s="50">
        <v>0</v>
      </c>
      <c r="G781" s="50">
        <v>33</v>
      </c>
      <c r="H781" s="50">
        <v>40</v>
      </c>
      <c r="I781" s="53">
        <f t="shared" si="250"/>
        <v>2.3379629629629629E-2</v>
      </c>
      <c r="J781" s="54">
        <f t="shared" si="251"/>
        <v>3.1172839506172839E-3</v>
      </c>
      <c r="K781" s="50" t="s">
        <v>324</v>
      </c>
      <c r="L781" s="50" t="s">
        <v>202</v>
      </c>
      <c r="M781" s="55">
        <f t="shared" si="252"/>
        <v>13.366336633663376</v>
      </c>
      <c r="N781" s="50">
        <v>0</v>
      </c>
      <c r="O781" s="50" t="s">
        <v>208</v>
      </c>
      <c r="S781" s="151">
        <f t="shared" si="253"/>
        <v>0.34913580246913578</v>
      </c>
      <c r="T781" s="151">
        <f t="shared" si="254"/>
        <v>0.17456790123456789</v>
      </c>
      <c r="V781" s="393">
        <f t="shared" si="266"/>
        <v>0</v>
      </c>
      <c r="W781" s="393">
        <f t="shared" si="267"/>
        <v>0</v>
      </c>
      <c r="X781" s="53">
        <f t="shared" si="255"/>
        <v>8.1672839506172837E-2</v>
      </c>
      <c r="Y781" s="53">
        <f t="shared" si="256"/>
        <v>0.11806201950617284</v>
      </c>
      <c r="Z781" s="53">
        <f t="shared" si="257"/>
        <v>4.0836419753086418E-2</v>
      </c>
      <c r="AA781" s="53">
        <f t="shared" si="258"/>
        <v>5.9031009753086422E-2</v>
      </c>
      <c r="AB781" s="50">
        <f t="shared" si="259"/>
        <v>799</v>
      </c>
      <c r="AC781" s="50">
        <f t="shared" si="247"/>
        <v>2007</v>
      </c>
      <c r="AD781" s="50">
        <f t="shared" si="260"/>
        <v>6</v>
      </c>
      <c r="AE781" s="56">
        <f t="shared" si="261"/>
        <v>200706</v>
      </c>
      <c r="AF781" s="56">
        <f t="shared" si="262"/>
        <v>25</v>
      </c>
      <c r="AG781" s="58">
        <f t="shared" si="268"/>
        <v>1</v>
      </c>
      <c r="AH781" s="56">
        <f t="shared" si="263"/>
        <v>21</v>
      </c>
      <c r="AI781" s="53">
        <f t="shared" si="264"/>
        <v>9.9867429506172833E-2</v>
      </c>
      <c r="AJ781" s="56">
        <f t="shared" si="265"/>
        <v>7.5</v>
      </c>
    </row>
    <row r="782" spans="1:36" x14ac:dyDescent="0.25">
      <c r="A782" s="50">
        <v>781</v>
      </c>
      <c r="B782" s="67">
        <v>39255</v>
      </c>
      <c r="C782" s="77">
        <f t="shared" si="248"/>
        <v>39255</v>
      </c>
      <c r="D782" s="69" t="s">
        <v>1225</v>
      </c>
      <c r="E782" s="69">
        <v>0.5</v>
      </c>
      <c r="F782" s="69">
        <v>0</v>
      </c>
      <c r="G782" s="69">
        <v>16</v>
      </c>
      <c r="H782" s="69">
        <v>26</v>
      </c>
      <c r="I782" s="70">
        <f t="shared" si="250"/>
        <v>1.1412037037037038E-2</v>
      </c>
      <c r="J782" s="71">
        <f t="shared" si="251"/>
        <v>2.2824074074074076E-2</v>
      </c>
      <c r="K782" s="69" t="s">
        <v>236</v>
      </c>
      <c r="L782" s="69" t="s">
        <v>214</v>
      </c>
      <c r="M782" s="55">
        <f t="shared" si="252"/>
        <v>1.8255578093306299</v>
      </c>
      <c r="N782" s="69">
        <v>159</v>
      </c>
      <c r="O782" s="69" t="s">
        <v>198</v>
      </c>
      <c r="P782" s="391"/>
      <c r="Q782" s="376"/>
      <c r="R782" s="69" t="s">
        <v>477</v>
      </c>
      <c r="S782" s="151">
        <f t="shared" si="253"/>
        <v>5.4777777777777779E-2</v>
      </c>
      <c r="T782" s="151">
        <f t="shared" si="254"/>
        <v>2.738888888888889E-2</v>
      </c>
      <c r="U782" s="69"/>
      <c r="V782" s="393">
        <f t="shared" si="266"/>
        <v>0</v>
      </c>
      <c r="W782" s="393">
        <f t="shared" si="267"/>
        <v>0</v>
      </c>
      <c r="X782" s="53">
        <f t="shared" si="255"/>
        <v>0.59799074074074077</v>
      </c>
      <c r="Y782" s="53">
        <f t="shared" si="256"/>
        <v>0.63437992074074079</v>
      </c>
      <c r="Z782" s="53">
        <f t="shared" si="257"/>
        <v>0.29899537037037038</v>
      </c>
      <c r="AA782" s="53">
        <f t="shared" si="258"/>
        <v>0.31718996037037039</v>
      </c>
      <c r="AB782" s="69">
        <f t="shared" si="259"/>
        <v>3704</v>
      </c>
      <c r="AC782" s="69">
        <f t="shared" si="247"/>
        <v>2007</v>
      </c>
      <c r="AD782" s="69">
        <f t="shared" si="260"/>
        <v>6</v>
      </c>
      <c r="AE782" s="72">
        <f t="shared" si="261"/>
        <v>200706</v>
      </c>
      <c r="AF782" s="72">
        <f t="shared" si="262"/>
        <v>25</v>
      </c>
      <c r="AG782" s="73">
        <f t="shared" si="268"/>
        <v>0</v>
      </c>
      <c r="AH782" s="56">
        <f t="shared" si="263"/>
        <v>22</v>
      </c>
      <c r="AI782" s="53">
        <f t="shared" si="264"/>
        <v>0.61618533074074078</v>
      </c>
      <c r="AJ782" s="56">
        <f t="shared" si="265"/>
        <v>23.35</v>
      </c>
    </row>
    <row r="783" spans="1:36" x14ac:dyDescent="0.25">
      <c r="A783" s="50">
        <v>782</v>
      </c>
      <c r="B783" s="67">
        <v>39255</v>
      </c>
      <c r="C783" s="77">
        <f t="shared" si="248"/>
        <v>39255</v>
      </c>
      <c r="D783" s="69" t="s">
        <v>1224</v>
      </c>
      <c r="E783" s="69">
        <v>9.1</v>
      </c>
      <c r="F783" s="69">
        <v>0</v>
      </c>
      <c r="G783" s="69">
        <v>32</v>
      </c>
      <c r="H783" s="69">
        <v>7</v>
      </c>
      <c r="I783" s="70">
        <f t="shared" si="250"/>
        <v>2.2303240740740738E-2</v>
      </c>
      <c r="J783" s="71">
        <f t="shared" si="251"/>
        <v>2.4509055759055756E-3</v>
      </c>
      <c r="K783" s="69" t="s">
        <v>33</v>
      </c>
      <c r="L783" s="69" t="s">
        <v>214</v>
      </c>
      <c r="M783" s="55">
        <f t="shared" si="252"/>
        <v>17.00051894135964</v>
      </c>
      <c r="N783" s="69">
        <v>166</v>
      </c>
      <c r="O783" s="69" t="s">
        <v>328</v>
      </c>
      <c r="P783" s="391"/>
      <c r="Q783" s="376"/>
      <c r="R783" s="69" t="s">
        <v>478</v>
      </c>
      <c r="S783" s="151">
        <f t="shared" si="253"/>
        <v>0.27450142450142445</v>
      </c>
      <c r="T783" s="151">
        <f t="shared" si="254"/>
        <v>0.13725071225071223</v>
      </c>
      <c r="U783" s="69"/>
      <c r="V783" s="393">
        <f t="shared" si="266"/>
        <v>0</v>
      </c>
      <c r="W783" s="393">
        <f t="shared" si="267"/>
        <v>0</v>
      </c>
      <c r="X783" s="53">
        <f t="shared" si="255"/>
        <v>6.4213726088726081E-2</v>
      </c>
      <c r="Y783" s="53">
        <f t="shared" si="256"/>
        <v>0.10060290608872609</v>
      </c>
      <c r="Z783" s="53">
        <f t="shared" si="257"/>
        <v>3.210686304436304E-2</v>
      </c>
      <c r="AA783" s="53">
        <f t="shared" si="258"/>
        <v>5.0301453044363044E-2</v>
      </c>
      <c r="AB783" s="69">
        <f t="shared" si="259"/>
        <v>374</v>
      </c>
      <c r="AC783" s="69">
        <f t="shared" si="247"/>
        <v>2007</v>
      </c>
      <c r="AD783" s="69">
        <f t="shared" si="260"/>
        <v>6</v>
      </c>
      <c r="AE783" s="72">
        <f t="shared" si="261"/>
        <v>200706</v>
      </c>
      <c r="AF783" s="72">
        <f t="shared" si="262"/>
        <v>25</v>
      </c>
      <c r="AG783" s="73">
        <f t="shared" si="268"/>
        <v>0</v>
      </c>
      <c r="AH783" s="56">
        <f t="shared" si="263"/>
        <v>22</v>
      </c>
      <c r="AI783" s="53">
        <f t="shared" si="264"/>
        <v>8.2408316088726091E-2</v>
      </c>
      <c r="AJ783" s="56">
        <f t="shared" si="265"/>
        <v>9.1</v>
      </c>
    </row>
    <row r="784" spans="1:36" x14ac:dyDescent="0.25">
      <c r="A784" s="50">
        <v>783</v>
      </c>
      <c r="B784" s="67">
        <v>39255</v>
      </c>
      <c r="C784" s="77">
        <f t="shared" si="248"/>
        <v>39255</v>
      </c>
      <c r="D784" s="69" t="s">
        <v>1223</v>
      </c>
      <c r="E784" s="69">
        <v>3.1</v>
      </c>
      <c r="F784" s="69">
        <v>0</v>
      </c>
      <c r="G784" s="69">
        <v>32</v>
      </c>
      <c r="H784" s="69">
        <v>18</v>
      </c>
      <c r="I784" s="70">
        <f t="shared" si="250"/>
        <v>2.2430555555555554E-2</v>
      </c>
      <c r="J784" s="71">
        <f t="shared" si="251"/>
        <v>7.2356630824372756E-3</v>
      </c>
      <c r="K784" s="69" t="s">
        <v>559</v>
      </c>
      <c r="L784" s="69" t="s">
        <v>214</v>
      </c>
      <c r="M784" s="55">
        <f t="shared" si="252"/>
        <v>5.7585139318885501</v>
      </c>
      <c r="N784" s="69">
        <v>171</v>
      </c>
      <c r="O784" s="69" t="s">
        <v>198</v>
      </c>
      <c r="P784" s="391"/>
      <c r="Q784" s="376"/>
      <c r="R784" s="69"/>
      <c r="S784" s="151">
        <f t="shared" si="253"/>
        <v>0.18957437275985661</v>
      </c>
      <c r="T784" s="151">
        <f t="shared" si="254"/>
        <v>9.4787186379928307E-2</v>
      </c>
      <c r="U784" s="69"/>
      <c r="V784" s="393">
        <f t="shared" si="266"/>
        <v>0</v>
      </c>
      <c r="W784" s="393">
        <f t="shared" si="267"/>
        <v>0</v>
      </c>
      <c r="X784" s="53">
        <f t="shared" si="255"/>
        <v>0.18957437275985661</v>
      </c>
      <c r="Y784" s="53">
        <f t="shared" si="256"/>
        <v>0.22596355275985661</v>
      </c>
      <c r="Z784" s="53">
        <f t="shared" si="257"/>
        <v>9.4787186379928307E-2</v>
      </c>
      <c r="AA784" s="53">
        <f t="shared" si="258"/>
        <v>0.1129817763799283</v>
      </c>
      <c r="AB784" s="69">
        <f t="shared" si="259"/>
        <v>2089</v>
      </c>
      <c r="AC784" s="69">
        <f t="shared" si="247"/>
        <v>2007</v>
      </c>
      <c r="AD784" s="69">
        <f t="shared" si="260"/>
        <v>6</v>
      </c>
      <c r="AE784" s="72">
        <f t="shared" si="261"/>
        <v>200706</v>
      </c>
      <c r="AF784" s="72">
        <f t="shared" si="262"/>
        <v>25</v>
      </c>
      <c r="AG784" s="73">
        <f t="shared" si="268"/>
        <v>0</v>
      </c>
      <c r="AH784" s="56">
        <f t="shared" si="263"/>
        <v>22</v>
      </c>
      <c r="AI784" s="53">
        <f t="shared" si="264"/>
        <v>0.20776896275985662</v>
      </c>
      <c r="AJ784" s="56">
        <f t="shared" si="265"/>
        <v>13.236999999999998</v>
      </c>
    </row>
    <row r="785" spans="1:36" x14ac:dyDescent="0.25">
      <c r="A785" s="50">
        <v>784</v>
      </c>
      <c r="B785" s="51">
        <v>39258</v>
      </c>
      <c r="C785" s="75">
        <f t="shared" si="248"/>
        <v>39258</v>
      </c>
      <c r="D785" s="50" t="s">
        <v>1223</v>
      </c>
      <c r="E785" s="50">
        <v>3</v>
      </c>
      <c r="F785" s="50">
        <v>0</v>
      </c>
      <c r="G785" s="50">
        <v>28</v>
      </c>
      <c r="H785" s="50">
        <v>27</v>
      </c>
      <c r="I785" s="53">
        <f t="shared" si="250"/>
        <v>1.9756944444444445E-2</v>
      </c>
      <c r="J785" s="54">
        <f t="shared" si="251"/>
        <v>6.5856481481481486E-3</v>
      </c>
      <c r="K785" s="50" t="s">
        <v>560</v>
      </c>
      <c r="L785" s="50" t="s">
        <v>334</v>
      </c>
      <c r="M785" s="55">
        <f t="shared" si="252"/>
        <v>6.3268892794376139</v>
      </c>
      <c r="N785" s="50">
        <v>0</v>
      </c>
      <c r="O785" s="50" t="s">
        <v>189</v>
      </c>
      <c r="S785" s="151">
        <f t="shared" si="253"/>
        <v>0.17254398148148148</v>
      </c>
      <c r="T785" s="151">
        <f t="shared" si="254"/>
        <v>8.6271990740740739E-2</v>
      </c>
      <c r="V785" s="393">
        <f t="shared" si="266"/>
        <v>0</v>
      </c>
      <c r="W785" s="393">
        <f t="shared" si="267"/>
        <v>0</v>
      </c>
      <c r="X785" s="53">
        <f t="shared" si="255"/>
        <v>0.17254398148148148</v>
      </c>
      <c r="Y785" s="53">
        <f t="shared" si="256"/>
        <v>0.20893316148148147</v>
      </c>
      <c r="Z785" s="53">
        <f t="shared" si="257"/>
        <v>8.6271990740740739E-2</v>
      </c>
      <c r="AA785" s="53">
        <f t="shared" si="258"/>
        <v>0.10446658074074074</v>
      </c>
      <c r="AB785" s="50">
        <f t="shared" si="259"/>
        <v>1278</v>
      </c>
      <c r="AC785" s="50">
        <f t="shared" si="247"/>
        <v>2007</v>
      </c>
      <c r="AD785" s="50">
        <f t="shared" si="260"/>
        <v>6</v>
      </c>
      <c r="AE785" s="56">
        <f t="shared" si="261"/>
        <v>200706</v>
      </c>
      <c r="AF785" s="56">
        <f t="shared" si="262"/>
        <v>26</v>
      </c>
      <c r="AG785" s="58">
        <f t="shared" si="268"/>
        <v>2</v>
      </c>
      <c r="AH785" s="56">
        <f t="shared" si="263"/>
        <v>25</v>
      </c>
      <c r="AI785" s="53">
        <f t="shared" si="264"/>
        <v>0.19073857148148149</v>
      </c>
      <c r="AJ785" s="56">
        <f t="shared" si="265"/>
        <v>12.809999999999999</v>
      </c>
    </row>
    <row r="786" spans="1:36" x14ac:dyDescent="0.25">
      <c r="A786" s="50">
        <v>785</v>
      </c>
      <c r="B786" s="51">
        <v>39259</v>
      </c>
      <c r="C786" s="75">
        <f t="shared" si="248"/>
        <v>39259</v>
      </c>
      <c r="D786" s="50" t="s">
        <v>1223</v>
      </c>
      <c r="E786" s="50">
        <v>3</v>
      </c>
      <c r="F786" s="50">
        <v>0</v>
      </c>
      <c r="G786" s="50">
        <v>30</v>
      </c>
      <c r="H786" s="50">
        <v>11</v>
      </c>
      <c r="I786" s="53">
        <f t="shared" si="250"/>
        <v>2.0960648148148148E-2</v>
      </c>
      <c r="J786" s="54">
        <f t="shared" si="251"/>
        <v>6.9868827160493828E-3</v>
      </c>
      <c r="K786" s="50" t="s">
        <v>560</v>
      </c>
      <c r="L786" s="50" t="s">
        <v>334</v>
      </c>
      <c r="M786" s="55">
        <f t="shared" si="252"/>
        <v>5.9635560463832187</v>
      </c>
      <c r="N786" s="50">
        <v>0</v>
      </c>
      <c r="O786" s="50" t="s">
        <v>189</v>
      </c>
      <c r="R786" s="50" t="s">
        <v>479</v>
      </c>
      <c r="S786" s="151">
        <f t="shared" si="253"/>
        <v>0.18305632716049383</v>
      </c>
      <c r="T786" s="151">
        <f t="shared" si="254"/>
        <v>9.1528163580246916E-2</v>
      </c>
      <c r="V786" s="393">
        <f t="shared" si="266"/>
        <v>0</v>
      </c>
      <c r="W786" s="393">
        <f t="shared" si="267"/>
        <v>0</v>
      </c>
      <c r="X786" s="53">
        <f t="shared" si="255"/>
        <v>0.18305632716049383</v>
      </c>
      <c r="Y786" s="53">
        <f t="shared" si="256"/>
        <v>0.21944550716049382</v>
      </c>
      <c r="Z786" s="53">
        <f t="shared" si="257"/>
        <v>9.1528163580246916E-2</v>
      </c>
      <c r="AA786" s="53">
        <f t="shared" si="258"/>
        <v>0.10972275358024691</v>
      </c>
      <c r="AB786" s="50">
        <f t="shared" si="259"/>
        <v>1783</v>
      </c>
      <c r="AC786" s="50">
        <f t="shared" si="247"/>
        <v>2007</v>
      </c>
      <c r="AD786" s="50">
        <f t="shared" si="260"/>
        <v>6</v>
      </c>
      <c r="AE786" s="56">
        <f t="shared" si="261"/>
        <v>200706</v>
      </c>
      <c r="AF786" s="56">
        <f t="shared" si="262"/>
        <v>26</v>
      </c>
      <c r="AG786" s="58">
        <f t="shared" si="268"/>
        <v>0</v>
      </c>
      <c r="AH786" s="56">
        <f t="shared" si="263"/>
        <v>26</v>
      </c>
      <c r="AI786" s="53">
        <f t="shared" si="264"/>
        <v>0.20125091716049381</v>
      </c>
      <c r="AJ786" s="56">
        <f t="shared" si="265"/>
        <v>12.809999999999999</v>
      </c>
    </row>
    <row r="787" spans="1:36" s="74" customFormat="1" x14ac:dyDescent="0.25">
      <c r="A787" s="50">
        <v>786</v>
      </c>
      <c r="B787" s="51">
        <v>39260</v>
      </c>
      <c r="C787" s="75">
        <f t="shared" si="248"/>
        <v>39260</v>
      </c>
      <c r="D787" s="50" t="s">
        <v>1224</v>
      </c>
      <c r="E787" s="50">
        <v>9.5</v>
      </c>
      <c r="F787" s="50">
        <v>0</v>
      </c>
      <c r="G787" s="50">
        <v>37</v>
      </c>
      <c r="H787" s="50">
        <v>39</v>
      </c>
      <c r="I787" s="53">
        <f t="shared" si="250"/>
        <v>2.614583333333333E-2</v>
      </c>
      <c r="J787" s="54">
        <f t="shared" si="251"/>
        <v>2.75219298245614E-3</v>
      </c>
      <c r="K787" s="50" t="s">
        <v>324</v>
      </c>
      <c r="L787" s="50" t="s">
        <v>202</v>
      </c>
      <c r="M787" s="55">
        <f t="shared" si="252"/>
        <v>15.13944223107571</v>
      </c>
      <c r="N787" s="50">
        <v>0</v>
      </c>
      <c r="O787" s="50" t="s">
        <v>189</v>
      </c>
      <c r="P787" s="389"/>
      <c r="Q787" s="374"/>
      <c r="R787" s="50" t="s">
        <v>480</v>
      </c>
      <c r="S787" s="151">
        <f t="shared" si="253"/>
        <v>0.30824561403508766</v>
      </c>
      <c r="T787" s="151">
        <f t="shared" si="254"/>
        <v>0.15412280701754383</v>
      </c>
      <c r="U787" s="50"/>
      <c r="V787" s="393">
        <f t="shared" si="266"/>
        <v>0</v>
      </c>
      <c r="W787" s="393">
        <f t="shared" si="267"/>
        <v>0</v>
      </c>
      <c r="X787" s="53">
        <f t="shared" si="255"/>
        <v>7.210745614035087E-2</v>
      </c>
      <c r="Y787" s="53">
        <f t="shared" si="256"/>
        <v>0.10849663614035086</v>
      </c>
      <c r="Z787" s="53">
        <f t="shared" si="257"/>
        <v>3.6053728070175435E-2</v>
      </c>
      <c r="AA787" s="53">
        <f t="shared" si="258"/>
        <v>5.4248318070175432E-2</v>
      </c>
      <c r="AB787" s="50">
        <f t="shared" si="259"/>
        <v>572</v>
      </c>
      <c r="AC787" s="50">
        <f t="shared" si="247"/>
        <v>2007</v>
      </c>
      <c r="AD787" s="50">
        <f t="shared" si="260"/>
        <v>6</v>
      </c>
      <c r="AE787" s="56">
        <f t="shared" si="261"/>
        <v>200706</v>
      </c>
      <c r="AF787" s="56">
        <f t="shared" si="262"/>
        <v>26</v>
      </c>
      <c r="AG787" s="58">
        <f t="shared" si="268"/>
        <v>0</v>
      </c>
      <c r="AH787" s="56">
        <f t="shared" si="263"/>
        <v>27</v>
      </c>
      <c r="AI787" s="53">
        <f t="shared" si="264"/>
        <v>9.0302046140350867E-2</v>
      </c>
      <c r="AJ787" s="56">
        <f t="shared" si="265"/>
        <v>9.5</v>
      </c>
    </row>
    <row r="788" spans="1:36" s="74" customFormat="1" x14ac:dyDescent="0.25">
      <c r="A788" s="50">
        <v>787</v>
      </c>
      <c r="B788" s="51">
        <v>39262</v>
      </c>
      <c r="C788" s="75">
        <f t="shared" si="248"/>
        <v>39262</v>
      </c>
      <c r="D788" s="50" t="s">
        <v>1223</v>
      </c>
      <c r="E788" s="50">
        <v>3.5</v>
      </c>
      <c r="F788" s="50">
        <v>0</v>
      </c>
      <c r="G788" s="50">
        <v>39</v>
      </c>
      <c r="H788" s="50">
        <v>33</v>
      </c>
      <c r="I788" s="53">
        <f t="shared" si="250"/>
        <v>2.7465277777777772E-2</v>
      </c>
      <c r="J788" s="54">
        <f t="shared" si="251"/>
        <v>7.8472222222222207E-3</v>
      </c>
      <c r="K788" s="50" t="s">
        <v>560</v>
      </c>
      <c r="L788" s="50" t="s">
        <v>130</v>
      </c>
      <c r="M788" s="55">
        <f t="shared" si="252"/>
        <v>5.3097345132743419</v>
      </c>
      <c r="N788" s="50">
        <v>0</v>
      </c>
      <c r="O788" s="50" t="s">
        <v>189</v>
      </c>
      <c r="P788" s="389"/>
      <c r="Q788" s="374"/>
      <c r="R788" s="50" t="s">
        <v>297</v>
      </c>
      <c r="S788" s="151">
        <f t="shared" si="253"/>
        <v>0.20559722222222218</v>
      </c>
      <c r="T788" s="151">
        <f t="shared" si="254"/>
        <v>0.10279861111111109</v>
      </c>
      <c r="U788" s="50"/>
      <c r="V788" s="393">
        <f t="shared" si="266"/>
        <v>0</v>
      </c>
      <c r="W788" s="393">
        <f t="shared" si="267"/>
        <v>0</v>
      </c>
      <c r="X788" s="53">
        <f t="shared" si="255"/>
        <v>0.20559722222222218</v>
      </c>
      <c r="Y788" s="53">
        <f t="shared" si="256"/>
        <v>0.24198640222222217</v>
      </c>
      <c r="Z788" s="53">
        <f t="shared" si="257"/>
        <v>0.10279861111111109</v>
      </c>
      <c r="AA788" s="53">
        <f t="shared" si="258"/>
        <v>0.12099320111111109</v>
      </c>
      <c r="AB788" s="50">
        <f t="shared" si="259"/>
        <v>2694</v>
      </c>
      <c r="AC788" s="50">
        <f t="shared" si="247"/>
        <v>2007</v>
      </c>
      <c r="AD788" s="50">
        <f t="shared" si="260"/>
        <v>6</v>
      </c>
      <c r="AE788" s="56">
        <f t="shared" si="261"/>
        <v>200706</v>
      </c>
      <c r="AF788" s="56">
        <f t="shared" si="262"/>
        <v>26</v>
      </c>
      <c r="AG788" s="58">
        <f t="shared" si="268"/>
        <v>1</v>
      </c>
      <c r="AH788" s="56">
        <f t="shared" si="263"/>
        <v>29</v>
      </c>
      <c r="AI788" s="53">
        <f t="shared" si="264"/>
        <v>0.22379181222222216</v>
      </c>
      <c r="AJ788" s="56">
        <f t="shared" si="265"/>
        <v>14.944999999999999</v>
      </c>
    </row>
    <row r="789" spans="1:36" s="74" customFormat="1" x14ac:dyDescent="0.25">
      <c r="A789" s="50">
        <v>788</v>
      </c>
      <c r="B789" s="51">
        <v>39264</v>
      </c>
      <c r="C789" s="75">
        <f t="shared" si="248"/>
        <v>39264</v>
      </c>
      <c r="D789" s="50" t="s">
        <v>1224</v>
      </c>
      <c r="E789" s="50">
        <v>10.5</v>
      </c>
      <c r="F789" s="50">
        <v>0</v>
      </c>
      <c r="G789" s="50">
        <v>36</v>
      </c>
      <c r="H789" s="50">
        <v>31</v>
      </c>
      <c r="I789" s="53">
        <f t="shared" si="250"/>
        <v>2.5358796296296296E-2</v>
      </c>
      <c r="J789" s="54">
        <f t="shared" si="251"/>
        <v>2.4151234567901234E-3</v>
      </c>
      <c r="K789" s="50" t="s">
        <v>33</v>
      </c>
      <c r="L789" s="50" t="s">
        <v>29</v>
      </c>
      <c r="M789" s="55">
        <f t="shared" si="252"/>
        <v>17.252396166134197</v>
      </c>
      <c r="N789" s="50">
        <v>155</v>
      </c>
      <c r="O789" s="50" t="s">
        <v>198</v>
      </c>
      <c r="P789" s="389"/>
      <c r="Q789" s="374"/>
      <c r="R789" s="50" t="s">
        <v>481</v>
      </c>
      <c r="S789" s="151">
        <f t="shared" si="253"/>
        <v>0.2704938271604938</v>
      </c>
      <c r="T789" s="151">
        <f t="shared" si="254"/>
        <v>0.1352469135802469</v>
      </c>
      <c r="U789" s="50"/>
      <c r="V789" s="393">
        <f t="shared" si="266"/>
        <v>0</v>
      </c>
      <c r="W789" s="393">
        <f t="shared" si="267"/>
        <v>0</v>
      </c>
      <c r="X789" s="53">
        <f t="shared" si="255"/>
        <v>6.3276234567901227E-2</v>
      </c>
      <c r="Y789" s="53">
        <f t="shared" si="256"/>
        <v>9.966541456790122E-2</v>
      </c>
      <c r="Z789" s="53">
        <f t="shared" si="257"/>
        <v>3.1638117283950613E-2</v>
      </c>
      <c r="AA789" s="53">
        <f t="shared" si="258"/>
        <v>4.983270728395061E-2</v>
      </c>
      <c r="AB789" s="50">
        <f t="shared" si="259"/>
        <v>350</v>
      </c>
      <c r="AC789" s="50">
        <f t="shared" si="247"/>
        <v>2007</v>
      </c>
      <c r="AD789" s="50">
        <f t="shared" si="260"/>
        <v>7</v>
      </c>
      <c r="AE789" s="56">
        <f t="shared" si="261"/>
        <v>200707</v>
      </c>
      <c r="AF789" s="56">
        <f t="shared" si="262"/>
        <v>27</v>
      </c>
      <c r="AG789" s="58">
        <f t="shared" si="268"/>
        <v>1</v>
      </c>
      <c r="AH789" s="56">
        <f t="shared" si="263"/>
        <v>1</v>
      </c>
      <c r="AI789" s="53">
        <f t="shared" si="264"/>
        <v>8.1470824567901223E-2</v>
      </c>
      <c r="AJ789" s="56">
        <f t="shared" si="265"/>
        <v>10.5</v>
      </c>
    </row>
    <row r="790" spans="1:36" s="74" customFormat="1" x14ac:dyDescent="0.25">
      <c r="A790" s="50">
        <v>789</v>
      </c>
      <c r="B790" s="51">
        <v>39264</v>
      </c>
      <c r="C790" s="75">
        <f t="shared" si="248"/>
        <v>39264</v>
      </c>
      <c r="D790" s="50" t="s">
        <v>1223</v>
      </c>
      <c r="E790" s="50">
        <v>3.1</v>
      </c>
      <c r="F790" s="50">
        <v>0</v>
      </c>
      <c r="G790" s="50">
        <v>27</v>
      </c>
      <c r="H790" s="50">
        <v>52</v>
      </c>
      <c r="I790" s="53">
        <f t="shared" si="250"/>
        <v>1.9351851851851853E-2</v>
      </c>
      <c r="J790" s="54">
        <f t="shared" si="251"/>
        <v>6.2425328554360816E-3</v>
      </c>
      <c r="K790" s="50" t="s">
        <v>559</v>
      </c>
      <c r="L790" s="50" t="s">
        <v>29</v>
      </c>
      <c r="M790" s="55">
        <f t="shared" si="252"/>
        <v>6.6746411483253638</v>
      </c>
      <c r="N790" s="50">
        <v>164</v>
      </c>
      <c r="O790" s="50" t="s">
        <v>198</v>
      </c>
      <c r="P790" s="389"/>
      <c r="Q790" s="374"/>
      <c r="R790" s="50" t="s">
        <v>481</v>
      </c>
      <c r="S790" s="151">
        <f t="shared" si="253"/>
        <v>0.16355436081242533</v>
      </c>
      <c r="T790" s="151">
        <f t="shared" si="254"/>
        <v>8.1777180406212666E-2</v>
      </c>
      <c r="U790" s="50"/>
      <c r="V790" s="393">
        <f t="shared" si="266"/>
        <v>0</v>
      </c>
      <c r="W790" s="393">
        <f t="shared" si="267"/>
        <v>0</v>
      </c>
      <c r="X790" s="53">
        <f t="shared" si="255"/>
        <v>0.16355436081242533</v>
      </c>
      <c r="Y790" s="53">
        <f t="shared" si="256"/>
        <v>0.19994354081242535</v>
      </c>
      <c r="Z790" s="53">
        <f t="shared" si="257"/>
        <v>8.1777180406212666E-2</v>
      </c>
      <c r="AA790" s="53">
        <f t="shared" si="258"/>
        <v>9.9971770406212676E-2</v>
      </c>
      <c r="AB790" s="50">
        <f t="shared" si="259"/>
        <v>1070</v>
      </c>
      <c r="AC790" s="50">
        <f t="shared" si="247"/>
        <v>2007</v>
      </c>
      <c r="AD790" s="50">
        <f t="shared" si="260"/>
        <v>7</v>
      </c>
      <c r="AE790" s="56">
        <f t="shared" si="261"/>
        <v>200707</v>
      </c>
      <c r="AF790" s="56">
        <f t="shared" si="262"/>
        <v>27</v>
      </c>
      <c r="AG790" s="58">
        <f t="shared" si="268"/>
        <v>0</v>
      </c>
      <c r="AH790" s="56">
        <f t="shared" si="263"/>
        <v>1</v>
      </c>
      <c r="AI790" s="53">
        <f t="shared" si="264"/>
        <v>0.18174895081242534</v>
      </c>
      <c r="AJ790" s="56">
        <f t="shared" si="265"/>
        <v>13.236999999999998</v>
      </c>
    </row>
    <row r="791" spans="1:36" s="74" customFormat="1" x14ac:dyDescent="0.25">
      <c r="A791" s="50">
        <v>790</v>
      </c>
      <c r="B791" s="51">
        <v>39265</v>
      </c>
      <c r="C791" s="75">
        <f t="shared" si="248"/>
        <v>39265</v>
      </c>
      <c r="D791" s="50" t="s">
        <v>1223</v>
      </c>
      <c r="E791" s="50">
        <v>3.75</v>
      </c>
      <c r="F791" s="50">
        <v>0</v>
      </c>
      <c r="G791" s="50">
        <v>41</v>
      </c>
      <c r="H791" s="50">
        <v>3</v>
      </c>
      <c r="I791" s="53">
        <f t="shared" si="250"/>
        <v>2.8506944444444442E-2</v>
      </c>
      <c r="J791" s="54">
        <f t="shared" si="251"/>
        <v>7.601851851851851E-3</v>
      </c>
      <c r="K791" s="50" t="s">
        <v>560</v>
      </c>
      <c r="L791" s="50" t="s">
        <v>482</v>
      </c>
      <c r="M791" s="55">
        <f t="shared" si="252"/>
        <v>5.4811205846528672</v>
      </c>
      <c r="N791" s="50">
        <v>148</v>
      </c>
      <c r="O791" s="50" t="s">
        <v>198</v>
      </c>
      <c r="P791" s="389"/>
      <c r="Q791" s="374"/>
      <c r="R791" s="50" t="s">
        <v>483</v>
      </c>
      <c r="S791" s="151">
        <f t="shared" si="253"/>
        <v>0.19916851851851849</v>
      </c>
      <c r="T791" s="151">
        <f t="shared" si="254"/>
        <v>9.9584259259259247E-2</v>
      </c>
      <c r="U791" s="50"/>
      <c r="V791" s="393">
        <f t="shared" si="266"/>
        <v>0</v>
      </c>
      <c r="W791" s="393">
        <f t="shared" si="267"/>
        <v>0</v>
      </c>
      <c r="X791" s="53">
        <f t="shared" si="255"/>
        <v>0.19916851851851849</v>
      </c>
      <c r="Y791" s="53">
        <f t="shared" si="256"/>
        <v>0.23555769851851849</v>
      </c>
      <c r="Z791" s="53">
        <f t="shared" si="257"/>
        <v>9.9584259259259247E-2</v>
      </c>
      <c r="AA791" s="53">
        <f t="shared" si="258"/>
        <v>0.11777884925925924</v>
      </c>
      <c r="AB791" s="50">
        <f t="shared" si="259"/>
        <v>2476</v>
      </c>
      <c r="AC791" s="50">
        <f t="shared" si="247"/>
        <v>2007</v>
      </c>
      <c r="AD791" s="50">
        <f t="shared" si="260"/>
        <v>7</v>
      </c>
      <c r="AE791" s="56">
        <f t="shared" si="261"/>
        <v>200707</v>
      </c>
      <c r="AF791" s="56">
        <f t="shared" si="262"/>
        <v>27</v>
      </c>
      <c r="AG791" s="58">
        <f t="shared" si="268"/>
        <v>0</v>
      </c>
      <c r="AH791" s="56">
        <f t="shared" si="263"/>
        <v>2</v>
      </c>
      <c r="AI791" s="53">
        <f t="shared" si="264"/>
        <v>0.21736310851851848</v>
      </c>
      <c r="AJ791" s="56">
        <f t="shared" si="265"/>
        <v>16.012499999999999</v>
      </c>
    </row>
    <row r="792" spans="1:36" x14ac:dyDescent="0.25">
      <c r="A792" s="50">
        <v>791</v>
      </c>
      <c r="B792" s="51">
        <v>39266</v>
      </c>
      <c r="C792" s="75">
        <f t="shared" si="248"/>
        <v>39266</v>
      </c>
      <c r="D792" s="50" t="s">
        <v>1223</v>
      </c>
      <c r="E792" s="50">
        <v>5</v>
      </c>
      <c r="F792" s="50">
        <v>0</v>
      </c>
      <c r="G792" s="50">
        <v>54</v>
      </c>
      <c r="H792" s="50">
        <v>30</v>
      </c>
      <c r="I792" s="53">
        <f t="shared" si="250"/>
        <v>3.784722222222222E-2</v>
      </c>
      <c r="J792" s="54">
        <f t="shared" si="251"/>
        <v>7.5694444444444437E-3</v>
      </c>
      <c r="K792" s="50" t="s">
        <v>560</v>
      </c>
      <c r="L792" s="50" t="s">
        <v>171</v>
      </c>
      <c r="M792" s="55">
        <f t="shared" si="252"/>
        <v>5.5045871559633079</v>
      </c>
      <c r="N792" s="50">
        <v>0</v>
      </c>
      <c r="O792" s="50" t="s">
        <v>198</v>
      </c>
      <c r="R792" s="50" t="s">
        <v>275</v>
      </c>
      <c r="S792" s="151">
        <f t="shared" si="253"/>
        <v>0.19831944444444441</v>
      </c>
      <c r="T792" s="151">
        <f t="shared" si="254"/>
        <v>9.9159722222222205E-2</v>
      </c>
      <c r="V792" s="393">
        <f t="shared" si="266"/>
        <v>0</v>
      </c>
      <c r="W792" s="393">
        <f t="shared" si="267"/>
        <v>0</v>
      </c>
      <c r="X792" s="53">
        <f t="shared" si="255"/>
        <v>0.19831944444444441</v>
      </c>
      <c r="Y792" s="53">
        <f t="shared" si="256"/>
        <v>0.2347086244444444</v>
      </c>
      <c r="Z792" s="53">
        <f t="shared" si="257"/>
        <v>9.9159722222222205E-2</v>
      </c>
      <c r="AA792" s="53">
        <f t="shared" si="258"/>
        <v>0.1173543122222222</v>
      </c>
      <c r="AB792" s="50">
        <f t="shared" si="259"/>
        <v>2443</v>
      </c>
      <c r="AC792" s="50">
        <f t="shared" si="247"/>
        <v>2007</v>
      </c>
      <c r="AD792" s="50">
        <f t="shared" si="260"/>
        <v>7</v>
      </c>
      <c r="AE792" s="56">
        <f t="shared" si="261"/>
        <v>200707</v>
      </c>
      <c r="AF792" s="56">
        <f t="shared" si="262"/>
        <v>27</v>
      </c>
      <c r="AG792" s="58">
        <f t="shared" si="268"/>
        <v>0</v>
      </c>
      <c r="AH792" s="56">
        <f t="shared" si="263"/>
        <v>3</v>
      </c>
      <c r="AI792" s="53">
        <f t="shared" si="264"/>
        <v>0.21651403444444439</v>
      </c>
      <c r="AJ792" s="56">
        <f t="shared" si="265"/>
        <v>21.349999999999998</v>
      </c>
    </row>
    <row r="793" spans="1:36" x14ac:dyDescent="0.25">
      <c r="A793" s="50">
        <v>792</v>
      </c>
      <c r="B793" s="51">
        <v>39267</v>
      </c>
      <c r="C793" s="75">
        <f t="shared" si="248"/>
        <v>39267</v>
      </c>
      <c r="D793" s="50" t="s">
        <v>1224</v>
      </c>
      <c r="E793" s="50">
        <v>10.5</v>
      </c>
      <c r="F793" s="50">
        <v>0</v>
      </c>
      <c r="G793" s="50">
        <v>37</v>
      </c>
      <c r="H793" s="50">
        <v>54</v>
      </c>
      <c r="I793" s="53">
        <f t="shared" si="250"/>
        <v>2.631944444444444E-2</v>
      </c>
      <c r="J793" s="54">
        <f t="shared" si="251"/>
        <v>2.5066137566137564E-3</v>
      </c>
      <c r="K793" s="50" t="s">
        <v>33</v>
      </c>
      <c r="L793" s="50" t="s">
        <v>29</v>
      </c>
      <c r="M793" s="55">
        <f t="shared" si="252"/>
        <v>16.622691292876002</v>
      </c>
      <c r="N793" s="50">
        <v>0</v>
      </c>
      <c r="O793" s="50" t="s">
        <v>198</v>
      </c>
      <c r="S793" s="151">
        <f t="shared" si="253"/>
        <v>0.28074074074074074</v>
      </c>
      <c r="T793" s="151">
        <f t="shared" si="254"/>
        <v>0.14037037037037037</v>
      </c>
      <c r="V793" s="393">
        <f t="shared" si="266"/>
        <v>0</v>
      </c>
      <c r="W793" s="393">
        <f t="shared" si="267"/>
        <v>0</v>
      </c>
      <c r="X793" s="53">
        <f t="shared" si="255"/>
        <v>6.5673280423280411E-2</v>
      </c>
      <c r="Y793" s="53">
        <f t="shared" si="256"/>
        <v>0.10206246042328042</v>
      </c>
      <c r="Z793" s="53">
        <f t="shared" si="257"/>
        <v>3.2836640211640206E-2</v>
      </c>
      <c r="AA793" s="53">
        <f t="shared" si="258"/>
        <v>5.1031230211640209E-2</v>
      </c>
      <c r="AB793" s="50">
        <f t="shared" si="259"/>
        <v>408</v>
      </c>
      <c r="AC793" s="50">
        <f t="shared" si="247"/>
        <v>2007</v>
      </c>
      <c r="AD793" s="50">
        <f t="shared" si="260"/>
        <v>7</v>
      </c>
      <c r="AE793" s="56">
        <f t="shared" si="261"/>
        <v>200707</v>
      </c>
      <c r="AF793" s="56">
        <f t="shared" si="262"/>
        <v>27</v>
      </c>
      <c r="AG793" s="58">
        <f t="shared" si="268"/>
        <v>0</v>
      </c>
      <c r="AH793" s="56">
        <f t="shared" si="263"/>
        <v>4</v>
      </c>
      <c r="AI793" s="53">
        <f t="shared" si="264"/>
        <v>8.3867870423280422E-2</v>
      </c>
      <c r="AJ793" s="56">
        <f t="shared" si="265"/>
        <v>10.5</v>
      </c>
    </row>
    <row r="794" spans="1:36" x14ac:dyDescent="0.25">
      <c r="A794" s="50">
        <v>793</v>
      </c>
      <c r="B794" s="51">
        <v>39267</v>
      </c>
      <c r="C794" s="75">
        <f t="shared" si="248"/>
        <v>39267</v>
      </c>
      <c r="D794" s="50" t="s">
        <v>1223</v>
      </c>
      <c r="E794" s="50">
        <v>3.1</v>
      </c>
      <c r="F794" s="50">
        <v>0</v>
      </c>
      <c r="G794" s="50">
        <v>28</v>
      </c>
      <c r="H794" s="50">
        <v>40</v>
      </c>
      <c r="I794" s="53">
        <f t="shared" si="250"/>
        <v>1.9907407407407408E-2</v>
      </c>
      <c r="J794" s="54">
        <f t="shared" si="251"/>
        <v>6.4217443249701316E-3</v>
      </c>
      <c r="K794" s="50" t="s">
        <v>559</v>
      </c>
      <c r="L794" s="50" t="s">
        <v>29</v>
      </c>
      <c r="M794" s="55">
        <f t="shared" si="252"/>
        <v>6.4883720930232611</v>
      </c>
      <c r="N794" s="50">
        <v>0</v>
      </c>
      <c r="O794" s="50" t="s">
        <v>198</v>
      </c>
      <c r="S794" s="151">
        <f t="shared" si="253"/>
        <v>0.16824970131421743</v>
      </c>
      <c r="T794" s="151">
        <f t="shared" si="254"/>
        <v>8.4124850657108716E-2</v>
      </c>
      <c r="V794" s="393">
        <f t="shared" si="266"/>
        <v>0</v>
      </c>
      <c r="W794" s="393">
        <f t="shared" si="267"/>
        <v>0</v>
      </c>
      <c r="X794" s="53">
        <f t="shared" si="255"/>
        <v>0.16824970131421743</v>
      </c>
      <c r="Y794" s="53">
        <f t="shared" si="256"/>
        <v>0.20463888131421745</v>
      </c>
      <c r="Z794" s="53">
        <f t="shared" si="257"/>
        <v>8.4124850657108716E-2</v>
      </c>
      <c r="AA794" s="53">
        <f t="shared" si="258"/>
        <v>0.10231944065710873</v>
      </c>
      <c r="AB794" s="50">
        <f t="shared" si="259"/>
        <v>1147</v>
      </c>
      <c r="AC794" s="50">
        <f t="shared" si="247"/>
        <v>2007</v>
      </c>
      <c r="AD794" s="50">
        <f t="shared" si="260"/>
        <v>7</v>
      </c>
      <c r="AE794" s="56">
        <f t="shared" si="261"/>
        <v>200707</v>
      </c>
      <c r="AF794" s="56">
        <f t="shared" si="262"/>
        <v>27</v>
      </c>
      <c r="AG794" s="58">
        <f t="shared" si="268"/>
        <v>0</v>
      </c>
      <c r="AH794" s="56">
        <f t="shared" si="263"/>
        <v>4</v>
      </c>
      <c r="AI794" s="53">
        <f t="shared" si="264"/>
        <v>0.18644429131421744</v>
      </c>
      <c r="AJ794" s="56">
        <f t="shared" si="265"/>
        <v>13.236999999999998</v>
      </c>
    </row>
    <row r="795" spans="1:36" x14ac:dyDescent="0.25">
      <c r="A795" s="50">
        <v>794</v>
      </c>
      <c r="B795" s="51">
        <v>39269</v>
      </c>
      <c r="C795" s="75">
        <f t="shared" si="248"/>
        <v>39269</v>
      </c>
      <c r="D795" s="50" t="s">
        <v>1223</v>
      </c>
      <c r="E795" s="50">
        <v>2</v>
      </c>
      <c r="F795" s="50">
        <v>0</v>
      </c>
      <c r="G795" s="50">
        <v>18</v>
      </c>
      <c r="H795" s="50">
        <v>40</v>
      </c>
      <c r="I795" s="53">
        <f t="shared" si="250"/>
        <v>1.2962962962962963E-2</v>
      </c>
      <c r="J795" s="54">
        <f t="shared" si="251"/>
        <v>6.4814814814814813E-3</v>
      </c>
      <c r="K795" s="50" t="s">
        <v>560</v>
      </c>
      <c r="L795" s="50" t="s">
        <v>17</v>
      </c>
      <c r="M795" s="55">
        <f t="shared" si="252"/>
        <v>6.4285714285714342</v>
      </c>
      <c r="N795" s="50">
        <v>158</v>
      </c>
      <c r="S795" s="151">
        <f t="shared" si="253"/>
        <v>0.16981481481481481</v>
      </c>
      <c r="T795" s="151">
        <f t="shared" si="254"/>
        <v>8.4907407407407404E-2</v>
      </c>
      <c r="V795" s="393">
        <f t="shared" si="266"/>
        <v>0</v>
      </c>
      <c r="W795" s="393">
        <f t="shared" si="267"/>
        <v>0</v>
      </c>
      <c r="X795" s="53">
        <f t="shared" si="255"/>
        <v>0.16981481481481481</v>
      </c>
      <c r="Y795" s="53">
        <f t="shared" si="256"/>
        <v>0.2062039948148148</v>
      </c>
      <c r="Z795" s="53">
        <f t="shared" si="257"/>
        <v>8.4907407407407404E-2</v>
      </c>
      <c r="AA795" s="53">
        <f t="shared" si="258"/>
        <v>0.1031019974074074</v>
      </c>
      <c r="AB795" s="50">
        <f t="shared" si="259"/>
        <v>1199</v>
      </c>
      <c r="AC795" s="50">
        <f t="shared" si="247"/>
        <v>2007</v>
      </c>
      <c r="AD795" s="50">
        <f t="shared" si="260"/>
        <v>7</v>
      </c>
      <c r="AE795" s="56">
        <f t="shared" si="261"/>
        <v>200707</v>
      </c>
      <c r="AF795" s="56">
        <f t="shared" si="262"/>
        <v>27</v>
      </c>
      <c r="AG795" s="58">
        <f t="shared" si="268"/>
        <v>1</v>
      </c>
      <c r="AH795" s="56">
        <f t="shared" si="263"/>
        <v>6</v>
      </c>
      <c r="AI795" s="53">
        <f t="shared" si="264"/>
        <v>0.18800940481481482</v>
      </c>
      <c r="AJ795" s="56">
        <f t="shared" si="265"/>
        <v>8.5399999999999991</v>
      </c>
    </row>
    <row r="796" spans="1:36" x14ac:dyDescent="0.25">
      <c r="A796" s="50">
        <v>795</v>
      </c>
      <c r="B796" s="51">
        <v>39272</v>
      </c>
      <c r="C796" s="75">
        <f t="shared" si="248"/>
        <v>39272</v>
      </c>
      <c r="D796" s="50" t="s">
        <v>1223</v>
      </c>
      <c r="E796" s="50">
        <v>3</v>
      </c>
      <c r="F796" s="50">
        <v>0</v>
      </c>
      <c r="G796" s="50">
        <v>31</v>
      </c>
      <c r="H796" s="50">
        <v>15</v>
      </c>
      <c r="I796" s="53">
        <f t="shared" si="250"/>
        <v>2.1701388888888892E-2</v>
      </c>
      <c r="J796" s="54">
        <f t="shared" si="251"/>
        <v>7.2337962962962972E-3</v>
      </c>
      <c r="K796" s="50" t="s">
        <v>560</v>
      </c>
      <c r="L796" s="50" t="s">
        <v>334</v>
      </c>
      <c r="M796" s="55">
        <f t="shared" si="252"/>
        <v>5.7600000000000033</v>
      </c>
      <c r="N796" s="50">
        <v>156</v>
      </c>
      <c r="O796" s="50" t="s">
        <v>228</v>
      </c>
      <c r="S796" s="151">
        <f t="shared" si="253"/>
        <v>0.18952546296296299</v>
      </c>
      <c r="T796" s="151">
        <f t="shared" si="254"/>
        <v>9.4762731481481496E-2</v>
      </c>
      <c r="V796" s="393">
        <f t="shared" si="266"/>
        <v>0</v>
      </c>
      <c r="W796" s="393">
        <f t="shared" si="267"/>
        <v>0</v>
      </c>
      <c r="X796" s="53">
        <f t="shared" si="255"/>
        <v>0.18952546296296299</v>
      </c>
      <c r="Y796" s="53">
        <f t="shared" si="256"/>
        <v>0.22591464296296299</v>
      </c>
      <c r="Z796" s="53">
        <f t="shared" si="257"/>
        <v>9.4762731481481496E-2</v>
      </c>
      <c r="AA796" s="53">
        <f t="shared" si="258"/>
        <v>0.11295732148148149</v>
      </c>
      <c r="AB796" s="50">
        <f t="shared" si="259"/>
        <v>2087</v>
      </c>
      <c r="AC796" s="50">
        <f t="shared" si="247"/>
        <v>2007</v>
      </c>
      <c r="AD796" s="50">
        <f t="shared" si="260"/>
        <v>7</v>
      </c>
      <c r="AE796" s="56">
        <f t="shared" si="261"/>
        <v>200707</v>
      </c>
      <c r="AF796" s="56">
        <f t="shared" si="262"/>
        <v>28</v>
      </c>
      <c r="AG796" s="58">
        <f t="shared" si="268"/>
        <v>2</v>
      </c>
      <c r="AH796" s="56">
        <f t="shared" si="263"/>
        <v>9</v>
      </c>
      <c r="AI796" s="53">
        <f t="shared" si="264"/>
        <v>0.20772005296296298</v>
      </c>
      <c r="AJ796" s="56">
        <f t="shared" si="265"/>
        <v>12.809999999999999</v>
      </c>
    </row>
    <row r="797" spans="1:36" x14ac:dyDescent="0.25">
      <c r="A797" s="50">
        <v>796</v>
      </c>
      <c r="B797" s="67">
        <v>39274</v>
      </c>
      <c r="C797" s="77">
        <f t="shared" si="248"/>
        <v>39274</v>
      </c>
      <c r="D797" s="69" t="s">
        <v>1225</v>
      </c>
      <c r="E797" s="69">
        <v>0.5</v>
      </c>
      <c r="F797" s="69">
        <v>0</v>
      </c>
      <c r="G797" s="69">
        <v>17</v>
      </c>
      <c r="H797" s="69">
        <v>56</v>
      </c>
      <c r="I797" s="70">
        <f t="shared" si="250"/>
        <v>1.2453703703703703E-2</v>
      </c>
      <c r="J797" s="71">
        <f t="shared" si="251"/>
        <v>2.4907407407407406E-2</v>
      </c>
      <c r="K797" s="69" t="s">
        <v>236</v>
      </c>
      <c r="L797" s="69" t="s">
        <v>29</v>
      </c>
      <c r="M797" s="55">
        <f t="shared" si="252"/>
        <v>1.6728624535315999</v>
      </c>
      <c r="N797" s="69">
        <v>165</v>
      </c>
      <c r="O797" s="69" t="s">
        <v>228</v>
      </c>
      <c r="P797" s="391"/>
      <c r="Q797" s="376"/>
      <c r="R797" s="69" t="s">
        <v>484</v>
      </c>
      <c r="S797" s="151">
        <f t="shared" si="253"/>
        <v>5.977777777777777E-2</v>
      </c>
      <c r="T797" s="151">
        <f t="shared" si="254"/>
        <v>2.9888888888888885E-2</v>
      </c>
      <c r="U797" s="69"/>
      <c r="V797" s="393">
        <f t="shared" si="266"/>
        <v>0</v>
      </c>
      <c r="W797" s="393">
        <f t="shared" si="267"/>
        <v>0</v>
      </c>
      <c r="X797" s="53">
        <f t="shared" si="255"/>
        <v>0.65257407407407397</v>
      </c>
      <c r="Y797" s="53">
        <f t="shared" si="256"/>
        <v>0.68896325407407399</v>
      </c>
      <c r="Z797" s="53">
        <f t="shared" si="257"/>
        <v>0.32628703703703699</v>
      </c>
      <c r="AA797" s="53">
        <f t="shared" si="258"/>
        <v>0.344481627037037</v>
      </c>
      <c r="AB797" s="69">
        <f t="shared" si="259"/>
        <v>3837</v>
      </c>
      <c r="AC797" s="69">
        <f t="shared" si="247"/>
        <v>2007</v>
      </c>
      <c r="AD797" s="69">
        <f t="shared" si="260"/>
        <v>7</v>
      </c>
      <c r="AE797" s="72">
        <f t="shared" si="261"/>
        <v>200707</v>
      </c>
      <c r="AF797" s="72">
        <f t="shared" si="262"/>
        <v>28</v>
      </c>
      <c r="AG797" s="73">
        <f t="shared" si="268"/>
        <v>1</v>
      </c>
      <c r="AH797" s="72">
        <f t="shared" si="263"/>
        <v>11</v>
      </c>
      <c r="AI797" s="53">
        <f t="shared" si="264"/>
        <v>0.67076866407407398</v>
      </c>
      <c r="AJ797" s="56">
        <f t="shared" si="265"/>
        <v>23.35</v>
      </c>
    </row>
    <row r="798" spans="1:36" x14ac:dyDescent="0.25">
      <c r="A798" s="50">
        <v>797</v>
      </c>
      <c r="B798" s="67">
        <v>39274</v>
      </c>
      <c r="C798" s="77">
        <f t="shared" si="248"/>
        <v>39274</v>
      </c>
      <c r="D798" s="69" t="s">
        <v>1224</v>
      </c>
      <c r="E798" s="69">
        <v>10.5</v>
      </c>
      <c r="F798" s="69">
        <v>0</v>
      </c>
      <c r="G798" s="69">
        <v>37</v>
      </c>
      <c r="H798" s="69">
        <v>11</v>
      </c>
      <c r="I798" s="70">
        <f t="shared" si="250"/>
        <v>2.5821759259259256E-2</v>
      </c>
      <c r="J798" s="71">
        <f t="shared" si="251"/>
        <v>2.4592151675485005E-3</v>
      </c>
      <c r="K798" s="69" t="s">
        <v>33</v>
      </c>
      <c r="L798" s="69" t="s">
        <v>29</v>
      </c>
      <c r="M798" s="55">
        <f t="shared" si="252"/>
        <v>16.943074854325431</v>
      </c>
      <c r="N798" s="69">
        <v>168</v>
      </c>
      <c r="O798" s="69" t="s">
        <v>486</v>
      </c>
      <c r="P798" s="391"/>
      <c r="Q798" s="376"/>
      <c r="R798" s="69"/>
      <c r="S798" s="151">
        <f t="shared" si="253"/>
        <v>0.27543209876543207</v>
      </c>
      <c r="T798" s="151">
        <f t="shared" si="254"/>
        <v>0.13771604938271603</v>
      </c>
      <c r="U798" s="69"/>
      <c r="V798" s="393">
        <f t="shared" si="266"/>
        <v>0</v>
      </c>
      <c r="W798" s="393">
        <f t="shared" si="267"/>
        <v>0</v>
      </c>
      <c r="X798" s="53">
        <f t="shared" si="255"/>
        <v>6.443143738977071E-2</v>
      </c>
      <c r="Y798" s="53">
        <f t="shared" si="256"/>
        <v>0.1008206173897707</v>
      </c>
      <c r="Z798" s="53">
        <f t="shared" si="257"/>
        <v>3.2215718694885355E-2</v>
      </c>
      <c r="AA798" s="53">
        <f t="shared" si="258"/>
        <v>5.0410308694885352E-2</v>
      </c>
      <c r="AB798" s="69">
        <f t="shared" si="259"/>
        <v>384</v>
      </c>
      <c r="AC798" s="69">
        <f t="shared" si="247"/>
        <v>2007</v>
      </c>
      <c r="AD798" s="69">
        <f t="shared" si="260"/>
        <v>7</v>
      </c>
      <c r="AE798" s="72">
        <f t="shared" si="261"/>
        <v>200707</v>
      </c>
      <c r="AF798" s="72">
        <f t="shared" si="262"/>
        <v>28</v>
      </c>
      <c r="AG798" s="73">
        <f t="shared" si="268"/>
        <v>0</v>
      </c>
      <c r="AH798" s="72">
        <f t="shared" si="263"/>
        <v>11</v>
      </c>
      <c r="AI798" s="53">
        <f t="shared" si="264"/>
        <v>8.2626027389770706E-2</v>
      </c>
      <c r="AJ798" s="56">
        <f t="shared" si="265"/>
        <v>10.5</v>
      </c>
    </row>
    <row r="799" spans="1:36" s="74" customFormat="1" x14ac:dyDescent="0.25">
      <c r="A799" s="50">
        <v>798</v>
      </c>
      <c r="B799" s="67">
        <v>39274</v>
      </c>
      <c r="C799" s="77">
        <f t="shared" si="248"/>
        <v>39274</v>
      </c>
      <c r="D799" s="69" t="s">
        <v>1223</v>
      </c>
      <c r="E799" s="69">
        <v>3.1</v>
      </c>
      <c r="F799" s="69">
        <v>0</v>
      </c>
      <c r="G799" s="69">
        <v>37</v>
      </c>
      <c r="H799" s="69">
        <v>10</v>
      </c>
      <c r="I799" s="70">
        <f t="shared" si="250"/>
        <v>2.5810185185185183E-2</v>
      </c>
      <c r="J799" s="71">
        <f t="shared" si="251"/>
        <v>8.3258661887694128E-3</v>
      </c>
      <c r="K799" s="69" t="s">
        <v>559</v>
      </c>
      <c r="L799" s="69" t="s">
        <v>29</v>
      </c>
      <c r="M799" s="55">
        <f t="shared" si="252"/>
        <v>5.0044843049327401</v>
      </c>
      <c r="N799" s="69">
        <v>164</v>
      </c>
      <c r="O799" s="69" t="s">
        <v>251</v>
      </c>
      <c r="P799" s="391"/>
      <c r="Q799" s="376"/>
      <c r="R799" s="69" t="s">
        <v>488</v>
      </c>
      <c r="S799" s="151">
        <f t="shared" si="253"/>
        <v>0.21813769414575862</v>
      </c>
      <c r="T799" s="151">
        <f t="shared" si="254"/>
        <v>0.10906884707287931</v>
      </c>
      <c r="U799" s="69"/>
      <c r="V799" s="393">
        <f t="shared" si="266"/>
        <v>0</v>
      </c>
      <c r="W799" s="393">
        <f t="shared" si="267"/>
        <v>0</v>
      </c>
      <c r="X799" s="53">
        <f t="shared" si="255"/>
        <v>0.21813769414575862</v>
      </c>
      <c r="Y799" s="53">
        <f t="shared" si="256"/>
        <v>0.25452687414575859</v>
      </c>
      <c r="Z799" s="53">
        <f t="shared" si="257"/>
        <v>0.10906884707287931</v>
      </c>
      <c r="AA799" s="53">
        <f t="shared" si="258"/>
        <v>0.12726343707287929</v>
      </c>
      <c r="AB799" s="69">
        <f t="shared" si="259"/>
        <v>3005</v>
      </c>
      <c r="AC799" s="69">
        <f t="shared" si="247"/>
        <v>2007</v>
      </c>
      <c r="AD799" s="69">
        <f t="shared" si="260"/>
        <v>7</v>
      </c>
      <c r="AE799" s="72">
        <f t="shared" si="261"/>
        <v>200707</v>
      </c>
      <c r="AF799" s="72">
        <f t="shared" si="262"/>
        <v>28</v>
      </c>
      <c r="AG799" s="73">
        <f t="shared" si="268"/>
        <v>0</v>
      </c>
      <c r="AH799" s="72">
        <f t="shared" si="263"/>
        <v>11</v>
      </c>
      <c r="AI799" s="53">
        <f t="shared" si="264"/>
        <v>0.2363322841457586</v>
      </c>
      <c r="AJ799" s="56">
        <f t="shared" si="265"/>
        <v>13.236999999999998</v>
      </c>
    </row>
    <row r="800" spans="1:36" s="74" customFormat="1" x14ac:dyDescent="0.25">
      <c r="A800" s="50">
        <v>799</v>
      </c>
      <c r="B800" s="67">
        <v>39274</v>
      </c>
      <c r="C800" s="77">
        <f t="shared" si="248"/>
        <v>39274</v>
      </c>
      <c r="D800" s="69" t="s">
        <v>515</v>
      </c>
      <c r="E800" s="69">
        <v>0.1</v>
      </c>
      <c r="F800" s="69">
        <v>0</v>
      </c>
      <c r="G800" s="69">
        <v>1</v>
      </c>
      <c r="H800" s="69">
        <v>32</v>
      </c>
      <c r="I800" s="70">
        <f t="shared" si="250"/>
        <v>1.0648148148148147E-3</v>
      </c>
      <c r="J800" s="71">
        <f t="shared" si="251"/>
        <v>1.0648148148148146E-2</v>
      </c>
      <c r="K800" s="69" t="s">
        <v>485</v>
      </c>
      <c r="L800" s="69" t="s">
        <v>29</v>
      </c>
      <c r="M800" s="55">
        <f t="shared" si="252"/>
        <v>3.9130434782608732</v>
      </c>
      <c r="N800" s="69">
        <v>0</v>
      </c>
      <c r="O800" s="69" t="s">
        <v>228</v>
      </c>
      <c r="P800" s="391"/>
      <c r="Q800" s="376"/>
      <c r="R800" s="69"/>
      <c r="S800" s="151">
        <f t="shared" si="253"/>
        <v>0</v>
      </c>
      <c r="T800" s="151">
        <f t="shared" si="254"/>
        <v>0</v>
      </c>
      <c r="U800" s="69"/>
      <c r="V800" s="393">
        <f t="shared" si="266"/>
        <v>0</v>
      </c>
      <c r="W800" s="393">
        <f t="shared" si="267"/>
        <v>0</v>
      </c>
      <c r="X800" s="53">
        <f t="shared" si="255"/>
        <v>0.27898148148148144</v>
      </c>
      <c r="Y800" s="53">
        <f t="shared" si="256"/>
        <v>0.31537066148148141</v>
      </c>
      <c r="Z800" s="53">
        <f t="shared" si="257"/>
        <v>0.13949074074074072</v>
      </c>
      <c r="AA800" s="53">
        <f t="shared" si="258"/>
        <v>0.1576853307407407</v>
      </c>
      <c r="AB800" s="69">
        <f t="shared" si="259"/>
        <v>3464</v>
      </c>
      <c r="AC800" s="69">
        <f t="shared" si="247"/>
        <v>2007</v>
      </c>
      <c r="AD800" s="69">
        <f t="shared" si="260"/>
        <v>7</v>
      </c>
      <c r="AE800" s="72">
        <f t="shared" si="261"/>
        <v>200707</v>
      </c>
      <c r="AF800" s="72">
        <f t="shared" si="262"/>
        <v>28</v>
      </c>
      <c r="AG800" s="73">
        <f t="shared" si="268"/>
        <v>0</v>
      </c>
      <c r="AH800" s="72">
        <f t="shared" si="263"/>
        <v>11</v>
      </c>
      <c r="AI800" s="53">
        <f t="shared" si="264"/>
        <v>0.2971760714814814</v>
      </c>
      <c r="AJ800" s="56">
        <f t="shared" si="265"/>
        <v>0</v>
      </c>
    </row>
    <row r="801" spans="1:36" s="74" customFormat="1" x14ac:dyDescent="0.25">
      <c r="A801" s="50">
        <v>800</v>
      </c>
      <c r="B801" s="67">
        <v>39274</v>
      </c>
      <c r="C801" s="77">
        <f t="shared" si="248"/>
        <v>39274</v>
      </c>
      <c r="D801" s="69" t="s">
        <v>516</v>
      </c>
      <c r="E801" s="69">
        <v>0.1</v>
      </c>
      <c r="F801" s="69">
        <v>0</v>
      </c>
      <c r="G801" s="69">
        <v>1</v>
      </c>
      <c r="H801" s="69">
        <v>6</v>
      </c>
      <c r="I801" s="70">
        <f t="shared" si="250"/>
        <v>7.6388888888888893E-4</v>
      </c>
      <c r="J801" s="71">
        <f t="shared" si="251"/>
        <v>7.6388888888888886E-3</v>
      </c>
      <c r="K801" s="69" t="s">
        <v>487</v>
      </c>
      <c r="L801" s="69" t="s">
        <v>29</v>
      </c>
      <c r="M801" s="55">
        <f t="shared" si="252"/>
        <v>5.4545454545454586</v>
      </c>
      <c r="N801" s="69">
        <v>0</v>
      </c>
      <c r="O801" s="69" t="s">
        <v>251</v>
      </c>
      <c r="P801" s="391"/>
      <c r="Q801" s="376"/>
      <c r="R801" s="69"/>
      <c r="S801" s="151">
        <f t="shared" si="253"/>
        <v>0</v>
      </c>
      <c r="T801" s="151">
        <f t="shared" si="254"/>
        <v>0</v>
      </c>
      <c r="U801" s="69"/>
      <c r="V801" s="393">
        <f t="shared" si="266"/>
        <v>0</v>
      </c>
      <c r="W801" s="393">
        <f t="shared" si="267"/>
        <v>0</v>
      </c>
      <c r="X801" s="53">
        <f t="shared" si="255"/>
        <v>0.20013888888888887</v>
      </c>
      <c r="Y801" s="53">
        <f t="shared" si="256"/>
        <v>0.23652806888888886</v>
      </c>
      <c r="Z801" s="53">
        <f t="shared" si="257"/>
        <v>0.10006944444444443</v>
      </c>
      <c r="AA801" s="53">
        <f t="shared" si="258"/>
        <v>0.11826403444444443</v>
      </c>
      <c r="AB801" s="69">
        <f t="shared" si="259"/>
        <v>2507</v>
      </c>
      <c r="AC801" s="69">
        <f t="shared" si="247"/>
        <v>2007</v>
      </c>
      <c r="AD801" s="69">
        <f t="shared" si="260"/>
        <v>7</v>
      </c>
      <c r="AE801" s="72">
        <f t="shared" si="261"/>
        <v>200707</v>
      </c>
      <c r="AF801" s="72">
        <f t="shared" si="262"/>
        <v>28</v>
      </c>
      <c r="AG801" s="73">
        <f t="shared" si="268"/>
        <v>0</v>
      </c>
      <c r="AH801" s="72">
        <f t="shared" si="263"/>
        <v>11</v>
      </c>
      <c r="AI801" s="53">
        <f t="shared" si="264"/>
        <v>0.21833347888888888</v>
      </c>
      <c r="AJ801" s="56">
        <f t="shared" si="265"/>
        <v>0</v>
      </c>
    </row>
    <row r="802" spans="1:36" x14ac:dyDescent="0.25">
      <c r="A802" s="50">
        <v>801</v>
      </c>
      <c r="B802" s="51">
        <v>39274</v>
      </c>
      <c r="C802" s="75">
        <f t="shared" si="248"/>
        <v>39274</v>
      </c>
      <c r="D802" s="50" t="s">
        <v>515</v>
      </c>
      <c r="E802" s="50">
        <v>1</v>
      </c>
      <c r="F802" s="50">
        <v>0</v>
      </c>
      <c r="G802" s="50">
        <v>2</v>
      </c>
      <c r="H802" s="50">
        <v>38</v>
      </c>
      <c r="I802" s="53">
        <f t="shared" si="250"/>
        <v>1.8287037037037037E-3</v>
      </c>
      <c r="J802" s="54">
        <f t="shared" si="251"/>
        <v>1.8287037037037037E-3</v>
      </c>
      <c r="K802" s="50" t="s">
        <v>561</v>
      </c>
      <c r="L802" s="50" t="s">
        <v>29</v>
      </c>
      <c r="M802" s="55">
        <f t="shared" si="252"/>
        <v>22.784810126582297</v>
      </c>
      <c r="N802" s="50">
        <v>0</v>
      </c>
      <c r="S802" s="151">
        <f t="shared" si="253"/>
        <v>0</v>
      </c>
      <c r="T802" s="151">
        <f t="shared" si="254"/>
        <v>0</v>
      </c>
      <c r="V802" s="393">
        <f t="shared" si="266"/>
        <v>0</v>
      </c>
      <c r="W802" s="393">
        <f t="shared" si="267"/>
        <v>0</v>
      </c>
      <c r="X802" s="53">
        <f t="shared" si="255"/>
        <v>4.7912037037037038E-2</v>
      </c>
      <c r="Y802" s="53">
        <f t="shared" si="256"/>
        <v>8.4301217037037038E-2</v>
      </c>
      <c r="Z802" s="53">
        <f t="shared" si="257"/>
        <v>2.3956018518518519E-2</v>
      </c>
      <c r="AA802" s="53">
        <f t="shared" si="258"/>
        <v>4.2150608518518519E-2</v>
      </c>
      <c r="AB802" s="50">
        <f t="shared" si="259"/>
        <v>82</v>
      </c>
      <c r="AC802" s="50">
        <f t="shared" si="247"/>
        <v>2007</v>
      </c>
      <c r="AD802" s="50">
        <f t="shared" si="260"/>
        <v>7</v>
      </c>
      <c r="AE802" s="56">
        <f t="shared" si="261"/>
        <v>200707</v>
      </c>
      <c r="AF802" s="56">
        <f t="shared" si="262"/>
        <v>28</v>
      </c>
      <c r="AG802" s="58">
        <f t="shared" si="268"/>
        <v>0</v>
      </c>
      <c r="AH802" s="56">
        <f t="shared" si="263"/>
        <v>11</v>
      </c>
      <c r="AI802" s="53">
        <f t="shared" si="264"/>
        <v>6.6106627037037041E-2</v>
      </c>
      <c r="AJ802" s="56">
        <f t="shared" si="265"/>
        <v>0</v>
      </c>
    </row>
    <row r="803" spans="1:36" x14ac:dyDescent="0.25">
      <c r="A803" s="50">
        <v>802</v>
      </c>
      <c r="B803" s="51">
        <v>39276</v>
      </c>
      <c r="C803" s="75">
        <f t="shared" si="248"/>
        <v>39276</v>
      </c>
      <c r="D803" s="50" t="s">
        <v>1223</v>
      </c>
      <c r="E803" s="50">
        <v>2.8</v>
      </c>
      <c r="F803" s="50">
        <v>0</v>
      </c>
      <c r="G803" s="50">
        <v>26</v>
      </c>
      <c r="H803" s="50">
        <v>44</v>
      </c>
      <c r="I803" s="53">
        <f t="shared" si="250"/>
        <v>1.8564814814814815E-2</v>
      </c>
      <c r="J803" s="54">
        <f t="shared" si="251"/>
        <v>6.6302910052910054E-3</v>
      </c>
      <c r="K803" s="50" t="s">
        <v>560</v>
      </c>
      <c r="L803" s="50" t="s">
        <v>489</v>
      </c>
      <c r="M803" s="55">
        <f t="shared" si="252"/>
        <v>6.2842892768079848</v>
      </c>
      <c r="N803" s="50">
        <v>0</v>
      </c>
      <c r="O803" s="50" t="s">
        <v>189</v>
      </c>
      <c r="S803" s="151">
        <f t="shared" si="253"/>
        <v>0.17371362433862433</v>
      </c>
      <c r="T803" s="151">
        <f t="shared" si="254"/>
        <v>8.6856812169312167E-2</v>
      </c>
      <c r="V803" s="393">
        <f t="shared" si="266"/>
        <v>0</v>
      </c>
      <c r="W803" s="393">
        <f t="shared" si="267"/>
        <v>0</v>
      </c>
      <c r="X803" s="53">
        <f t="shared" si="255"/>
        <v>0.17371362433862433</v>
      </c>
      <c r="Y803" s="53">
        <f t="shared" si="256"/>
        <v>0.21010280433862435</v>
      </c>
      <c r="Z803" s="53">
        <f t="shared" si="257"/>
        <v>8.6856812169312167E-2</v>
      </c>
      <c r="AA803" s="53">
        <f t="shared" si="258"/>
        <v>0.10505140216931218</v>
      </c>
      <c r="AB803" s="50">
        <f t="shared" si="259"/>
        <v>1331</v>
      </c>
      <c r="AC803" s="50">
        <f t="shared" si="247"/>
        <v>2007</v>
      </c>
      <c r="AD803" s="50">
        <f t="shared" si="260"/>
        <v>7</v>
      </c>
      <c r="AE803" s="56">
        <f t="shared" si="261"/>
        <v>200707</v>
      </c>
      <c r="AF803" s="56">
        <f t="shared" si="262"/>
        <v>28</v>
      </c>
      <c r="AG803" s="58">
        <f t="shared" si="268"/>
        <v>1</v>
      </c>
      <c r="AH803" s="56">
        <f t="shared" si="263"/>
        <v>13</v>
      </c>
      <c r="AI803" s="53">
        <f t="shared" si="264"/>
        <v>0.19190821433862434</v>
      </c>
      <c r="AJ803" s="56">
        <f t="shared" si="265"/>
        <v>11.955999999999998</v>
      </c>
    </row>
    <row r="804" spans="1:36" x14ac:dyDescent="0.25">
      <c r="A804" s="50">
        <v>803</v>
      </c>
      <c r="B804" s="51">
        <v>39276</v>
      </c>
      <c r="C804" s="75">
        <f t="shared" si="248"/>
        <v>39276</v>
      </c>
      <c r="D804" s="50" t="s">
        <v>513</v>
      </c>
      <c r="E804" s="50">
        <v>0.62</v>
      </c>
      <c r="F804" s="50">
        <v>0</v>
      </c>
      <c r="G804" s="50">
        <v>5</v>
      </c>
      <c r="H804" s="50">
        <v>0</v>
      </c>
      <c r="I804" s="53">
        <f t="shared" si="250"/>
        <v>3.472222222222222E-3</v>
      </c>
      <c r="J804" s="54">
        <f t="shared" si="251"/>
        <v>5.600358422939068E-3</v>
      </c>
      <c r="K804" s="50" t="s">
        <v>490</v>
      </c>
      <c r="L804" s="50" t="s">
        <v>491</v>
      </c>
      <c r="M804" s="55">
        <f t="shared" si="252"/>
        <v>7.4400000000000057</v>
      </c>
      <c r="N804" s="50">
        <v>0</v>
      </c>
      <c r="R804" s="50" t="s">
        <v>494</v>
      </c>
      <c r="S804" s="151">
        <f t="shared" si="253"/>
        <v>0</v>
      </c>
      <c r="T804" s="151">
        <f t="shared" si="254"/>
        <v>0</v>
      </c>
      <c r="V804" s="393">
        <f t="shared" si="266"/>
        <v>0</v>
      </c>
      <c r="W804" s="393">
        <f t="shared" si="267"/>
        <v>0</v>
      </c>
      <c r="X804" s="53">
        <f t="shared" si="255"/>
        <v>0.14672939068100357</v>
      </c>
      <c r="Y804" s="53">
        <f t="shared" si="256"/>
        <v>0.1831185706810036</v>
      </c>
      <c r="Z804" s="53">
        <f t="shared" si="257"/>
        <v>7.3364695340501787E-2</v>
      </c>
      <c r="AA804" s="53">
        <f t="shared" si="258"/>
        <v>9.1559285340501798E-2</v>
      </c>
      <c r="AB804" s="50">
        <f t="shared" si="259"/>
        <v>969</v>
      </c>
      <c r="AC804" s="50">
        <f t="shared" si="247"/>
        <v>2007</v>
      </c>
      <c r="AD804" s="50">
        <f t="shared" si="260"/>
        <v>7</v>
      </c>
      <c r="AE804" s="56">
        <f t="shared" si="261"/>
        <v>200707</v>
      </c>
      <c r="AF804" s="56">
        <f t="shared" si="262"/>
        <v>28</v>
      </c>
      <c r="AG804" s="58">
        <f t="shared" si="268"/>
        <v>0</v>
      </c>
      <c r="AH804" s="56">
        <f t="shared" si="263"/>
        <v>13</v>
      </c>
      <c r="AI804" s="53">
        <f t="shared" si="264"/>
        <v>0.16492398068100358</v>
      </c>
      <c r="AJ804" s="56">
        <f t="shared" si="265"/>
        <v>0</v>
      </c>
    </row>
    <row r="805" spans="1:36" x14ac:dyDescent="0.25">
      <c r="A805" s="50">
        <v>804</v>
      </c>
      <c r="B805" s="51">
        <v>39279</v>
      </c>
      <c r="C805" s="75">
        <f t="shared" si="248"/>
        <v>39279</v>
      </c>
      <c r="D805" s="50" t="s">
        <v>1223</v>
      </c>
      <c r="E805" s="50">
        <v>3</v>
      </c>
      <c r="F805" s="50">
        <v>0</v>
      </c>
      <c r="G805" s="50">
        <v>32</v>
      </c>
      <c r="H805" s="50">
        <v>5</v>
      </c>
      <c r="I805" s="53">
        <f t="shared" si="250"/>
        <v>2.2280092592592591E-2</v>
      </c>
      <c r="J805" s="54">
        <f t="shared" si="251"/>
        <v>7.4266975308641967E-3</v>
      </c>
      <c r="K805" s="50" t="s">
        <v>560</v>
      </c>
      <c r="L805" s="50" t="s">
        <v>334</v>
      </c>
      <c r="M805" s="55">
        <f t="shared" si="252"/>
        <v>5.6103896103896158</v>
      </c>
      <c r="N805" s="50">
        <v>155</v>
      </c>
      <c r="O805" s="50" t="s">
        <v>189</v>
      </c>
      <c r="R805" s="50" t="s">
        <v>492</v>
      </c>
      <c r="S805" s="151">
        <f t="shared" si="253"/>
        <v>0.19457947530864195</v>
      </c>
      <c r="T805" s="151">
        <f t="shared" si="254"/>
        <v>9.7289737654320974E-2</v>
      </c>
      <c r="V805" s="393">
        <f t="shared" si="266"/>
        <v>0</v>
      </c>
      <c r="W805" s="393">
        <f t="shared" si="267"/>
        <v>0</v>
      </c>
      <c r="X805" s="53">
        <f t="shared" si="255"/>
        <v>0.19457947530864195</v>
      </c>
      <c r="Y805" s="53">
        <f t="shared" si="256"/>
        <v>0.23096865530864194</v>
      </c>
      <c r="Z805" s="53">
        <f t="shared" si="257"/>
        <v>9.7289737654320974E-2</v>
      </c>
      <c r="AA805" s="53">
        <f t="shared" si="258"/>
        <v>0.11548432765432097</v>
      </c>
      <c r="AB805" s="50">
        <f t="shared" si="259"/>
        <v>2290</v>
      </c>
      <c r="AC805" s="50">
        <f t="shared" ref="AC805:AC868" si="269">YEAR(B805)</f>
        <v>2007</v>
      </c>
      <c r="AD805" s="50">
        <f t="shared" si="260"/>
        <v>7</v>
      </c>
      <c r="AE805" s="56">
        <f t="shared" si="261"/>
        <v>200707</v>
      </c>
      <c r="AF805" s="56">
        <f t="shared" si="262"/>
        <v>29</v>
      </c>
      <c r="AG805" s="58">
        <f t="shared" si="268"/>
        <v>2</v>
      </c>
      <c r="AH805" s="56">
        <f t="shared" si="263"/>
        <v>16</v>
      </c>
      <c r="AI805" s="53">
        <f t="shared" si="264"/>
        <v>0.21277406530864196</v>
      </c>
      <c r="AJ805" s="56">
        <f t="shared" si="265"/>
        <v>12.809999999999999</v>
      </c>
    </row>
    <row r="806" spans="1:36" x14ac:dyDescent="0.25">
      <c r="A806" s="50">
        <v>805</v>
      </c>
      <c r="B806" s="51">
        <v>39279</v>
      </c>
      <c r="C806" s="75">
        <f t="shared" si="248"/>
        <v>39279</v>
      </c>
      <c r="D806" s="50" t="s">
        <v>513</v>
      </c>
      <c r="E806" s="50">
        <v>0.64</v>
      </c>
      <c r="F806" s="50">
        <v>0</v>
      </c>
      <c r="G806" s="50">
        <v>5</v>
      </c>
      <c r="H806" s="50">
        <v>0</v>
      </c>
      <c r="I806" s="53">
        <f t="shared" si="250"/>
        <v>3.472222222222222E-3</v>
      </c>
      <c r="J806" s="54">
        <f t="shared" si="251"/>
        <v>5.425347222222222E-3</v>
      </c>
      <c r="K806" s="50" t="s">
        <v>490</v>
      </c>
      <c r="L806" s="50" t="s">
        <v>491</v>
      </c>
      <c r="M806" s="55">
        <f t="shared" si="252"/>
        <v>7.6800000000000059</v>
      </c>
      <c r="N806" s="50">
        <v>0</v>
      </c>
      <c r="R806" s="50" t="s">
        <v>493</v>
      </c>
      <c r="S806" s="151">
        <f t="shared" si="253"/>
        <v>0</v>
      </c>
      <c r="T806" s="151">
        <f t="shared" si="254"/>
        <v>0</v>
      </c>
      <c r="V806" s="393">
        <f t="shared" si="266"/>
        <v>0</v>
      </c>
      <c r="W806" s="393">
        <f t="shared" si="267"/>
        <v>0</v>
      </c>
      <c r="X806" s="53">
        <f t="shared" si="255"/>
        <v>0.14214409722222221</v>
      </c>
      <c r="Y806" s="53">
        <f t="shared" si="256"/>
        <v>0.17853327722222223</v>
      </c>
      <c r="Z806" s="53">
        <f t="shared" si="257"/>
        <v>7.1072048611111105E-2</v>
      </c>
      <c r="AA806" s="53">
        <f t="shared" si="258"/>
        <v>8.9266638611111115E-2</v>
      </c>
      <c r="AB806" s="50">
        <f t="shared" si="259"/>
        <v>961</v>
      </c>
      <c r="AC806" s="50">
        <f t="shared" si="269"/>
        <v>2007</v>
      </c>
      <c r="AD806" s="50">
        <f t="shared" si="260"/>
        <v>7</v>
      </c>
      <c r="AE806" s="56">
        <f t="shared" si="261"/>
        <v>200707</v>
      </c>
      <c r="AF806" s="56">
        <f t="shared" si="262"/>
        <v>29</v>
      </c>
      <c r="AG806" s="58">
        <f t="shared" si="268"/>
        <v>0</v>
      </c>
      <c r="AH806" s="56">
        <f t="shared" si="263"/>
        <v>16</v>
      </c>
      <c r="AI806" s="53">
        <f t="shared" si="264"/>
        <v>0.16033868722222222</v>
      </c>
      <c r="AJ806" s="56">
        <f t="shared" si="265"/>
        <v>0</v>
      </c>
    </row>
    <row r="807" spans="1:36" x14ac:dyDescent="0.25">
      <c r="A807" s="50">
        <v>806</v>
      </c>
      <c r="B807" s="51">
        <v>39280</v>
      </c>
      <c r="C807" s="75">
        <f t="shared" si="248"/>
        <v>39280</v>
      </c>
      <c r="D807" s="50" t="s">
        <v>1223</v>
      </c>
      <c r="E807" s="50">
        <v>3.5</v>
      </c>
      <c r="F807" s="50">
        <v>0</v>
      </c>
      <c r="G807" s="50">
        <v>38</v>
      </c>
      <c r="H807" s="50">
        <v>42</v>
      </c>
      <c r="I807" s="53">
        <f t="shared" si="250"/>
        <v>2.6875E-2</v>
      </c>
      <c r="J807" s="54">
        <f t="shared" si="251"/>
        <v>7.6785714285714287E-3</v>
      </c>
      <c r="K807" s="50" t="s">
        <v>560</v>
      </c>
      <c r="L807" s="50" t="s">
        <v>130</v>
      </c>
      <c r="M807" s="55">
        <f t="shared" si="252"/>
        <v>5.4263565891472911</v>
      </c>
      <c r="N807" s="50">
        <v>157</v>
      </c>
      <c r="O807" s="50" t="s">
        <v>228</v>
      </c>
      <c r="R807" s="50" t="s">
        <v>496</v>
      </c>
      <c r="S807" s="151">
        <f t="shared" si="253"/>
        <v>0.20117857142857143</v>
      </c>
      <c r="T807" s="151">
        <f t="shared" si="254"/>
        <v>0.10058928571428571</v>
      </c>
      <c r="V807" s="393">
        <f t="shared" si="266"/>
        <v>0</v>
      </c>
      <c r="W807" s="393">
        <f t="shared" si="267"/>
        <v>0</v>
      </c>
      <c r="X807" s="53">
        <f t="shared" si="255"/>
        <v>0.20117857142857143</v>
      </c>
      <c r="Y807" s="53">
        <f t="shared" si="256"/>
        <v>0.23756775142857142</v>
      </c>
      <c r="Z807" s="53">
        <f t="shared" si="257"/>
        <v>0.10058928571428571</v>
      </c>
      <c r="AA807" s="53">
        <f t="shared" si="258"/>
        <v>0.11878387571428571</v>
      </c>
      <c r="AB807" s="50">
        <f t="shared" si="259"/>
        <v>2546</v>
      </c>
      <c r="AC807" s="50">
        <f t="shared" si="269"/>
        <v>2007</v>
      </c>
      <c r="AD807" s="50">
        <f t="shared" si="260"/>
        <v>7</v>
      </c>
      <c r="AE807" s="56">
        <f t="shared" si="261"/>
        <v>200707</v>
      </c>
      <c r="AF807" s="56">
        <f t="shared" si="262"/>
        <v>29</v>
      </c>
      <c r="AG807" s="58">
        <f t="shared" si="268"/>
        <v>0</v>
      </c>
      <c r="AH807" s="56">
        <f t="shared" si="263"/>
        <v>17</v>
      </c>
      <c r="AI807" s="53">
        <f t="shared" si="264"/>
        <v>0.21937316142857144</v>
      </c>
      <c r="AJ807" s="56">
        <f t="shared" si="265"/>
        <v>14.944999999999999</v>
      </c>
    </row>
    <row r="808" spans="1:36" x14ac:dyDescent="0.25">
      <c r="A808" s="50">
        <v>807</v>
      </c>
      <c r="B808" s="51">
        <v>39293</v>
      </c>
      <c r="C808" s="75">
        <f t="shared" si="248"/>
        <v>39293</v>
      </c>
      <c r="D808" s="50" t="s">
        <v>1224</v>
      </c>
      <c r="E808" s="50">
        <v>5</v>
      </c>
      <c r="F808" s="50">
        <v>0</v>
      </c>
      <c r="G808" s="50">
        <v>45</v>
      </c>
      <c r="H808" s="50">
        <v>0</v>
      </c>
      <c r="I808" s="53">
        <f t="shared" si="250"/>
        <v>3.125E-2</v>
      </c>
      <c r="J808" s="54">
        <f t="shared" si="251"/>
        <v>6.2500000000000003E-3</v>
      </c>
      <c r="K808" s="50" t="s">
        <v>452</v>
      </c>
      <c r="L808" s="50" t="s">
        <v>497</v>
      </c>
      <c r="M808" s="55">
        <f t="shared" si="252"/>
        <v>6.6666666666666714</v>
      </c>
      <c r="N808" s="50">
        <v>0</v>
      </c>
      <c r="O808" s="50" t="s">
        <v>228</v>
      </c>
      <c r="R808" s="50" t="s">
        <v>498</v>
      </c>
      <c r="S808" s="151">
        <f t="shared" si="253"/>
        <v>0.70000000000000007</v>
      </c>
      <c r="T808" s="151">
        <f t="shared" si="254"/>
        <v>0.35000000000000003</v>
      </c>
      <c r="V808" s="393">
        <f t="shared" si="266"/>
        <v>0</v>
      </c>
      <c r="W808" s="393">
        <f t="shared" si="267"/>
        <v>0</v>
      </c>
      <c r="X808" s="53">
        <f t="shared" si="255"/>
        <v>0.16375000000000001</v>
      </c>
      <c r="Y808" s="53">
        <f t="shared" si="256"/>
        <v>0.20013918</v>
      </c>
      <c r="Z808" s="53">
        <f t="shared" si="257"/>
        <v>8.1875000000000003E-2</v>
      </c>
      <c r="AA808" s="53">
        <f t="shared" si="258"/>
        <v>0.10006959</v>
      </c>
      <c r="AB808" s="50">
        <f t="shared" si="259"/>
        <v>1071</v>
      </c>
      <c r="AC808" s="50">
        <f t="shared" si="269"/>
        <v>2007</v>
      </c>
      <c r="AD808" s="50">
        <f t="shared" si="260"/>
        <v>7</v>
      </c>
      <c r="AE808" s="56">
        <f t="shared" si="261"/>
        <v>200707</v>
      </c>
      <c r="AF808" s="56">
        <f t="shared" si="262"/>
        <v>31</v>
      </c>
      <c r="AG808" s="58">
        <f t="shared" si="268"/>
        <v>12</v>
      </c>
      <c r="AH808" s="56">
        <f t="shared" si="263"/>
        <v>30</v>
      </c>
      <c r="AI808" s="53">
        <f t="shared" si="264"/>
        <v>0.18194459000000002</v>
      </c>
      <c r="AJ808" s="56">
        <f t="shared" si="265"/>
        <v>5</v>
      </c>
    </row>
    <row r="809" spans="1:36" x14ac:dyDescent="0.25">
      <c r="A809" s="50">
        <v>808</v>
      </c>
      <c r="B809" s="51">
        <v>39294</v>
      </c>
      <c r="C809" s="75">
        <f t="shared" si="248"/>
        <v>39294</v>
      </c>
      <c r="D809" s="50" t="s">
        <v>1223</v>
      </c>
      <c r="E809" s="50">
        <v>2.75</v>
      </c>
      <c r="F809" s="50">
        <v>0</v>
      </c>
      <c r="G809" s="50">
        <v>31</v>
      </c>
      <c r="H809" s="50">
        <v>33</v>
      </c>
      <c r="I809" s="53">
        <f t="shared" si="250"/>
        <v>2.1909722222222223E-2</v>
      </c>
      <c r="J809" s="54">
        <f t="shared" si="251"/>
        <v>7.9671717171717182E-3</v>
      </c>
      <c r="K809" s="50" t="s">
        <v>559</v>
      </c>
      <c r="L809" s="50" t="s">
        <v>499</v>
      </c>
      <c r="M809" s="55">
        <f t="shared" si="252"/>
        <v>5.2297939778129985</v>
      </c>
      <c r="N809" s="50">
        <v>0</v>
      </c>
      <c r="O809" s="50" t="s">
        <v>500</v>
      </c>
      <c r="S809" s="151">
        <f t="shared" si="253"/>
        <v>0.208739898989899</v>
      </c>
      <c r="T809" s="151">
        <f t="shared" si="254"/>
        <v>0.1043699494949495</v>
      </c>
      <c r="V809" s="393">
        <f t="shared" si="266"/>
        <v>0</v>
      </c>
      <c r="W809" s="393">
        <f t="shared" si="267"/>
        <v>0</v>
      </c>
      <c r="X809" s="53">
        <f t="shared" si="255"/>
        <v>0.208739898989899</v>
      </c>
      <c r="Y809" s="53">
        <f t="shared" si="256"/>
        <v>0.24512907898989902</v>
      </c>
      <c r="Z809" s="53">
        <f t="shared" si="257"/>
        <v>0.1043699494949495</v>
      </c>
      <c r="AA809" s="53">
        <f t="shared" si="258"/>
        <v>0.12256453949494951</v>
      </c>
      <c r="AB809" s="50">
        <f t="shared" si="259"/>
        <v>2787</v>
      </c>
      <c r="AC809" s="50">
        <f t="shared" si="269"/>
        <v>2007</v>
      </c>
      <c r="AD809" s="50">
        <f t="shared" si="260"/>
        <v>7</v>
      </c>
      <c r="AE809" s="56">
        <f t="shared" si="261"/>
        <v>200707</v>
      </c>
      <c r="AF809" s="56">
        <f t="shared" si="262"/>
        <v>31</v>
      </c>
      <c r="AG809" s="58">
        <f t="shared" si="268"/>
        <v>0</v>
      </c>
      <c r="AH809" s="56">
        <f t="shared" si="263"/>
        <v>31</v>
      </c>
      <c r="AI809" s="53">
        <f t="shared" si="264"/>
        <v>0.22693448898989901</v>
      </c>
      <c r="AJ809" s="56">
        <f t="shared" si="265"/>
        <v>11.7425</v>
      </c>
    </row>
    <row r="810" spans="1:36" x14ac:dyDescent="0.25">
      <c r="A810" s="50">
        <v>809</v>
      </c>
      <c r="B810" s="67">
        <v>39305</v>
      </c>
      <c r="C810" s="77">
        <f t="shared" si="248"/>
        <v>39305</v>
      </c>
      <c r="D810" s="69" t="s">
        <v>1225</v>
      </c>
      <c r="E810" s="69">
        <v>0.5</v>
      </c>
      <c r="F810" s="69">
        <v>0</v>
      </c>
      <c r="G810" s="69">
        <v>17</v>
      </c>
      <c r="H810" s="69">
        <v>45</v>
      </c>
      <c r="I810" s="70">
        <f t="shared" si="250"/>
        <v>1.2326388888888888E-2</v>
      </c>
      <c r="J810" s="71">
        <f t="shared" si="251"/>
        <v>2.4652777777777777E-2</v>
      </c>
      <c r="K810" s="69" t="s">
        <v>236</v>
      </c>
      <c r="L810" s="69" t="s">
        <v>214</v>
      </c>
      <c r="M810" s="55">
        <f t="shared" si="252"/>
        <v>1.6901408450704238</v>
      </c>
      <c r="N810" s="69">
        <v>0</v>
      </c>
      <c r="O810" s="69" t="s">
        <v>198</v>
      </c>
      <c r="P810" s="391"/>
      <c r="Q810" s="376"/>
      <c r="R810" s="69" t="s">
        <v>508</v>
      </c>
      <c r="S810" s="151">
        <f t="shared" si="253"/>
        <v>5.9166666666666659E-2</v>
      </c>
      <c r="T810" s="151">
        <f t="shared" si="254"/>
        <v>2.958333333333333E-2</v>
      </c>
      <c r="U810" s="69"/>
      <c r="V810" s="393">
        <f t="shared" si="266"/>
        <v>0</v>
      </c>
      <c r="W810" s="393">
        <f t="shared" si="267"/>
        <v>0</v>
      </c>
      <c r="X810" s="53">
        <f t="shared" si="255"/>
        <v>0.64590277777777771</v>
      </c>
      <c r="Y810" s="53">
        <f t="shared" si="256"/>
        <v>0.68229195777777774</v>
      </c>
      <c r="Z810" s="53">
        <f t="shared" si="257"/>
        <v>0.32295138888888886</v>
      </c>
      <c r="AA810" s="53">
        <f t="shared" si="258"/>
        <v>0.34114597888888887</v>
      </c>
      <c r="AB810" s="69">
        <f t="shared" si="259"/>
        <v>3817</v>
      </c>
      <c r="AC810" s="69">
        <f t="shared" si="269"/>
        <v>2007</v>
      </c>
      <c r="AD810" s="69">
        <f t="shared" si="260"/>
        <v>8</v>
      </c>
      <c r="AE810" s="72">
        <f t="shared" si="261"/>
        <v>200708</v>
      </c>
      <c r="AF810" s="72">
        <f t="shared" si="262"/>
        <v>32</v>
      </c>
      <c r="AG810" s="73">
        <f t="shared" si="268"/>
        <v>10</v>
      </c>
      <c r="AH810" s="72">
        <f t="shared" si="263"/>
        <v>11</v>
      </c>
      <c r="AI810" s="53">
        <f t="shared" si="264"/>
        <v>0.66409736777777773</v>
      </c>
      <c r="AJ810" s="56">
        <f t="shared" si="265"/>
        <v>23.35</v>
      </c>
    </row>
    <row r="811" spans="1:36" x14ac:dyDescent="0.25">
      <c r="A811" s="50">
        <v>810</v>
      </c>
      <c r="B811" s="67">
        <v>39305</v>
      </c>
      <c r="C811" s="77">
        <f t="shared" si="248"/>
        <v>39305</v>
      </c>
      <c r="D811" s="69" t="s">
        <v>1224</v>
      </c>
      <c r="E811" s="69">
        <v>9.1</v>
      </c>
      <c r="F811" s="69">
        <v>0</v>
      </c>
      <c r="G811" s="69">
        <v>32</v>
      </c>
      <c r="H811" s="69">
        <v>29</v>
      </c>
      <c r="I811" s="70">
        <f t="shared" si="250"/>
        <v>2.255787037037037E-2</v>
      </c>
      <c r="J811" s="71">
        <f t="shared" si="251"/>
        <v>2.478886853886854E-3</v>
      </c>
      <c r="K811" s="69" t="s">
        <v>33</v>
      </c>
      <c r="L811" s="69" t="s">
        <v>214</v>
      </c>
      <c r="M811" s="55">
        <f t="shared" si="252"/>
        <v>16.808619805028233</v>
      </c>
      <c r="N811" s="69">
        <v>0</v>
      </c>
      <c r="O811" s="69" t="s">
        <v>198</v>
      </c>
      <c r="P811" s="391"/>
      <c r="Q811" s="376"/>
      <c r="R811" s="69"/>
      <c r="S811" s="151">
        <f t="shared" si="253"/>
        <v>0.27763532763532767</v>
      </c>
      <c r="T811" s="151">
        <f t="shared" si="254"/>
        <v>0.13881766381766383</v>
      </c>
      <c r="U811" s="69"/>
      <c r="V811" s="393">
        <f t="shared" si="266"/>
        <v>0</v>
      </c>
      <c r="W811" s="393">
        <f t="shared" si="267"/>
        <v>0</v>
      </c>
      <c r="X811" s="53">
        <f t="shared" si="255"/>
        <v>6.4946835571835573E-2</v>
      </c>
      <c r="Y811" s="53">
        <f t="shared" si="256"/>
        <v>0.10133601557183558</v>
      </c>
      <c r="Z811" s="53">
        <f t="shared" si="257"/>
        <v>3.2473417785917787E-2</v>
      </c>
      <c r="AA811" s="53">
        <f t="shared" si="258"/>
        <v>5.066800778591779E-2</v>
      </c>
      <c r="AB811" s="69">
        <f t="shared" si="259"/>
        <v>393</v>
      </c>
      <c r="AC811" s="69">
        <f t="shared" si="269"/>
        <v>2007</v>
      </c>
      <c r="AD811" s="69">
        <f t="shared" si="260"/>
        <v>8</v>
      </c>
      <c r="AE811" s="72">
        <f t="shared" si="261"/>
        <v>200708</v>
      </c>
      <c r="AF811" s="72">
        <f t="shared" si="262"/>
        <v>32</v>
      </c>
      <c r="AG811" s="73">
        <f t="shared" ref="AG811:AG842" si="270">IF(ISBLANK(B811)," ",MAX(B811-B810-1,0))</f>
        <v>0</v>
      </c>
      <c r="AH811" s="72">
        <f t="shared" si="263"/>
        <v>11</v>
      </c>
      <c r="AI811" s="53">
        <f t="shared" si="264"/>
        <v>8.314142557183557E-2</v>
      </c>
      <c r="AJ811" s="56">
        <f t="shared" si="265"/>
        <v>9.1</v>
      </c>
    </row>
    <row r="812" spans="1:36" x14ac:dyDescent="0.25">
      <c r="A812" s="50">
        <v>811</v>
      </c>
      <c r="B812" s="67">
        <v>39305</v>
      </c>
      <c r="C812" s="77">
        <f t="shared" ref="C812:C875" si="271">B812</f>
        <v>39305</v>
      </c>
      <c r="D812" s="69" t="s">
        <v>1223</v>
      </c>
      <c r="E812" s="69">
        <v>3.1</v>
      </c>
      <c r="F812" s="69">
        <v>0</v>
      </c>
      <c r="G812" s="69">
        <v>34</v>
      </c>
      <c r="H812" s="69">
        <v>30</v>
      </c>
      <c r="I812" s="70">
        <f t="shared" si="250"/>
        <v>2.3958333333333331E-2</v>
      </c>
      <c r="J812" s="71">
        <f t="shared" si="251"/>
        <v>7.7284946236559132E-3</v>
      </c>
      <c r="K812" s="69" t="s">
        <v>559</v>
      </c>
      <c r="L812" s="69" t="s">
        <v>214</v>
      </c>
      <c r="M812" s="55">
        <f t="shared" si="252"/>
        <v>5.3913043478260914</v>
      </c>
      <c r="N812" s="69">
        <v>0</v>
      </c>
      <c r="O812" s="69" t="s">
        <v>198</v>
      </c>
      <c r="P812" s="391"/>
      <c r="Q812" s="376"/>
      <c r="R812" s="69" t="s">
        <v>501</v>
      </c>
      <c r="S812" s="151">
        <f t="shared" si="253"/>
        <v>0.20248655913978492</v>
      </c>
      <c r="T812" s="151">
        <f t="shared" si="254"/>
        <v>0.10124327956989246</v>
      </c>
      <c r="U812" s="69"/>
      <c r="V812" s="393">
        <f t="shared" si="266"/>
        <v>0</v>
      </c>
      <c r="W812" s="393">
        <f t="shared" si="267"/>
        <v>0</v>
      </c>
      <c r="X812" s="53">
        <f t="shared" si="255"/>
        <v>0.20248655913978492</v>
      </c>
      <c r="Y812" s="53">
        <f t="shared" si="256"/>
        <v>0.23887573913978491</v>
      </c>
      <c r="Z812" s="53">
        <f t="shared" si="257"/>
        <v>0.10124327956989246</v>
      </c>
      <c r="AA812" s="53">
        <f t="shared" si="258"/>
        <v>0.11943786956989245</v>
      </c>
      <c r="AB812" s="69">
        <f t="shared" si="259"/>
        <v>2598</v>
      </c>
      <c r="AC812" s="69">
        <f t="shared" si="269"/>
        <v>2007</v>
      </c>
      <c r="AD812" s="69">
        <f t="shared" si="260"/>
        <v>8</v>
      </c>
      <c r="AE812" s="72">
        <f t="shared" si="261"/>
        <v>200708</v>
      </c>
      <c r="AF812" s="72">
        <f t="shared" si="262"/>
        <v>32</v>
      </c>
      <c r="AG812" s="73">
        <f t="shared" si="270"/>
        <v>0</v>
      </c>
      <c r="AH812" s="72">
        <f t="shared" si="263"/>
        <v>11</v>
      </c>
      <c r="AI812" s="53">
        <f t="shared" si="264"/>
        <v>0.22068114913978493</v>
      </c>
      <c r="AJ812" s="56">
        <f t="shared" si="265"/>
        <v>13.236999999999998</v>
      </c>
    </row>
    <row r="813" spans="1:36" x14ac:dyDescent="0.25">
      <c r="A813" s="50">
        <v>812</v>
      </c>
      <c r="B813" s="51">
        <v>39307</v>
      </c>
      <c r="C813" s="75">
        <f t="shared" si="271"/>
        <v>39307</v>
      </c>
      <c r="D813" s="50" t="s">
        <v>1223</v>
      </c>
      <c r="E813" s="50">
        <v>3.5</v>
      </c>
      <c r="F813" s="50">
        <v>0</v>
      </c>
      <c r="G813" s="50">
        <v>36</v>
      </c>
      <c r="H813" s="50">
        <v>35</v>
      </c>
      <c r="I813" s="53">
        <f t="shared" si="250"/>
        <v>2.5405092592592594E-2</v>
      </c>
      <c r="J813" s="54">
        <f t="shared" si="251"/>
        <v>7.2585978835978835E-3</v>
      </c>
      <c r="K813" s="50" t="s">
        <v>560</v>
      </c>
      <c r="L813" s="50" t="s">
        <v>130</v>
      </c>
      <c r="M813" s="55">
        <f t="shared" si="252"/>
        <v>5.7403189066059275</v>
      </c>
      <c r="N813" s="50">
        <v>161</v>
      </c>
      <c r="O813" s="50" t="s">
        <v>184</v>
      </c>
      <c r="R813" s="50" t="s">
        <v>502</v>
      </c>
      <c r="S813" s="151">
        <f t="shared" si="253"/>
        <v>0.19017526455026454</v>
      </c>
      <c r="T813" s="151">
        <f t="shared" si="254"/>
        <v>9.5087632275132269E-2</v>
      </c>
      <c r="V813" s="393">
        <f t="shared" si="266"/>
        <v>0</v>
      </c>
      <c r="W813" s="393">
        <f t="shared" si="267"/>
        <v>0</v>
      </c>
      <c r="X813" s="53">
        <f t="shared" si="255"/>
        <v>0.19017526455026454</v>
      </c>
      <c r="Y813" s="53">
        <f t="shared" si="256"/>
        <v>0.22656444455026453</v>
      </c>
      <c r="Z813" s="53">
        <f t="shared" si="257"/>
        <v>9.5087632275132269E-2</v>
      </c>
      <c r="AA813" s="53">
        <f t="shared" si="258"/>
        <v>0.11328222227513227</v>
      </c>
      <c r="AB813" s="50">
        <f t="shared" si="259"/>
        <v>2112</v>
      </c>
      <c r="AC813" s="50">
        <f t="shared" si="269"/>
        <v>2007</v>
      </c>
      <c r="AD813" s="50">
        <f t="shared" si="260"/>
        <v>8</v>
      </c>
      <c r="AE813" s="56">
        <f t="shared" si="261"/>
        <v>200708</v>
      </c>
      <c r="AF813" s="56">
        <f t="shared" si="262"/>
        <v>33</v>
      </c>
      <c r="AG813" s="58">
        <f t="shared" si="270"/>
        <v>1</v>
      </c>
      <c r="AH813" s="56">
        <f t="shared" si="263"/>
        <v>13</v>
      </c>
      <c r="AI813" s="53">
        <f t="shared" si="264"/>
        <v>0.20836985455026452</v>
      </c>
      <c r="AJ813" s="56">
        <f t="shared" si="265"/>
        <v>14.944999999999999</v>
      </c>
    </row>
    <row r="814" spans="1:36" x14ac:dyDescent="0.25">
      <c r="A814" s="50">
        <v>813</v>
      </c>
      <c r="B814" s="51">
        <v>39308</v>
      </c>
      <c r="C814" s="75">
        <f t="shared" si="271"/>
        <v>39308</v>
      </c>
      <c r="D814" s="50" t="s">
        <v>1223</v>
      </c>
      <c r="E814" s="50">
        <v>3.5</v>
      </c>
      <c r="F814" s="50">
        <v>0</v>
      </c>
      <c r="G814" s="50">
        <v>36</v>
      </c>
      <c r="H814" s="50">
        <v>41</v>
      </c>
      <c r="I814" s="53">
        <f t="shared" si="250"/>
        <v>2.5474537037037035E-2</v>
      </c>
      <c r="J814" s="54">
        <f t="shared" si="251"/>
        <v>7.2784391534391531E-3</v>
      </c>
      <c r="K814" s="50" t="s">
        <v>560</v>
      </c>
      <c r="L814" s="50" t="s">
        <v>130</v>
      </c>
      <c r="M814" s="55">
        <f t="shared" si="252"/>
        <v>5.7246706042707904</v>
      </c>
      <c r="N814" s="50">
        <v>158</v>
      </c>
      <c r="O814" s="50" t="s">
        <v>184</v>
      </c>
      <c r="R814" s="50" t="s">
        <v>503</v>
      </c>
      <c r="S814" s="151">
        <f t="shared" si="253"/>
        <v>0.19069510582010582</v>
      </c>
      <c r="T814" s="151">
        <f t="shared" si="254"/>
        <v>9.534755291005291E-2</v>
      </c>
      <c r="V814" s="393">
        <f t="shared" si="266"/>
        <v>0</v>
      </c>
      <c r="W814" s="393">
        <f t="shared" si="267"/>
        <v>0</v>
      </c>
      <c r="X814" s="53">
        <f t="shared" si="255"/>
        <v>0.19069510582010582</v>
      </c>
      <c r="Y814" s="53">
        <f t="shared" si="256"/>
        <v>0.22708428582010581</v>
      </c>
      <c r="Z814" s="53">
        <f t="shared" si="257"/>
        <v>9.534755291005291E-2</v>
      </c>
      <c r="AA814" s="53">
        <f t="shared" si="258"/>
        <v>0.11354214291005291</v>
      </c>
      <c r="AB814" s="50">
        <f t="shared" si="259"/>
        <v>2138</v>
      </c>
      <c r="AC814" s="50">
        <f t="shared" si="269"/>
        <v>2007</v>
      </c>
      <c r="AD814" s="50">
        <f t="shared" si="260"/>
        <v>8</v>
      </c>
      <c r="AE814" s="56">
        <f t="shared" si="261"/>
        <v>200708</v>
      </c>
      <c r="AF814" s="56">
        <f t="shared" si="262"/>
        <v>33</v>
      </c>
      <c r="AG814" s="58">
        <f t="shared" si="270"/>
        <v>0</v>
      </c>
      <c r="AH814" s="56">
        <f t="shared" si="263"/>
        <v>14</v>
      </c>
      <c r="AI814" s="53">
        <f t="shared" si="264"/>
        <v>0.2088896958201058</v>
      </c>
      <c r="AJ814" s="56">
        <f t="shared" si="265"/>
        <v>14.944999999999999</v>
      </c>
    </row>
    <row r="815" spans="1:36" x14ac:dyDescent="0.25">
      <c r="A815" s="50">
        <v>814</v>
      </c>
      <c r="B815" s="51">
        <v>39309</v>
      </c>
      <c r="C815" s="75">
        <f t="shared" si="271"/>
        <v>39309</v>
      </c>
      <c r="D815" s="50" t="s">
        <v>1223</v>
      </c>
      <c r="E815" s="50">
        <v>3.5</v>
      </c>
      <c r="F815" s="50">
        <v>0</v>
      </c>
      <c r="G815" s="50">
        <v>39</v>
      </c>
      <c r="H815" s="50">
        <v>57</v>
      </c>
      <c r="I815" s="53">
        <f t="shared" si="250"/>
        <v>2.7743055555555559E-2</v>
      </c>
      <c r="J815" s="54">
        <f t="shared" si="251"/>
        <v>7.9265873015873026E-3</v>
      </c>
      <c r="K815" s="50" t="s">
        <v>560</v>
      </c>
      <c r="L815" s="50" t="s">
        <v>130</v>
      </c>
      <c r="M815" s="55">
        <f t="shared" si="252"/>
        <v>5.256570713391743</v>
      </c>
      <c r="N815" s="50">
        <v>158</v>
      </c>
      <c r="O815" s="50" t="s">
        <v>184</v>
      </c>
      <c r="R815" s="50" t="s">
        <v>504</v>
      </c>
      <c r="S815" s="151">
        <f t="shared" si="253"/>
        <v>0.20767658730158733</v>
      </c>
      <c r="T815" s="151">
        <f t="shared" si="254"/>
        <v>0.10383829365079367</v>
      </c>
      <c r="V815" s="393">
        <f t="shared" si="266"/>
        <v>0</v>
      </c>
      <c r="W815" s="393">
        <f t="shared" si="267"/>
        <v>0</v>
      </c>
      <c r="X815" s="53">
        <f t="shared" si="255"/>
        <v>0.20767658730158733</v>
      </c>
      <c r="Y815" s="53">
        <f t="shared" si="256"/>
        <v>0.24406576730158733</v>
      </c>
      <c r="Z815" s="53">
        <f t="shared" si="257"/>
        <v>0.10383829365079367</v>
      </c>
      <c r="AA815" s="53">
        <f t="shared" si="258"/>
        <v>0.12203288365079366</v>
      </c>
      <c r="AB815" s="50">
        <f t="shared" si="259"/>
        <v>2758</v>
      </c>
      <c r="AC815" s="50">
        <f t="shared" si="269"/>
        <v>2007</v>
      </c>
      <c r="AD815" s="50">
        <f t="shared" si="260"/>
        <v>8</v>
      </c>
      <c r="AE815" s="56">
        <f t="shared" si="261"/>
        <v>200708</v>
      </c>
      <c r="AF815" s="56">
        <f t="shared" si="262"/>
        <v>33</v>
      </c>
      <c r="AG815" s="58">
        <f t="shared" si="270"/>
        <v>0</v>
      </c>
      <c r="AH815" s="56">
        <f t="shared" si="263"/>
        <v>15</v>
      </c>
      <c r="AI815" s="53">
        <f t="shared" si="264"/>
        <v>0.22587117730158734</v>
      </c>
      <c r="AJ815" s="56">
        <f t="shared" si="265"/>
        <v>14.944999999999999</v>
      </c>
    </row>
    <row r="816" spans="1:36" x14ac:dyDescent="0.25">
      <c r="A816" s="50">
        <v>815</v>
      </c>
      <c r="B816" s="51">
        <v>39310</v>
      </c>
      <c r="C816" s="75">
        <f t="shared" si="271"/>
        <v>39310</v>
      </c>
      <c r="D816" s="50" t="s">
        <v>1223</v>
      </c>
      <c r="E816" s="50">
        <v>1.5</v>
      </c>
      <c r="F816" s="50">
        <v>0</v>
      </c>
      <c r="G816" s="50">
        <v>17</v>
      </c>
      <c r="H816" s="50">
        <v>0</v>
      </c>
      <c r="I816" s="53">
        <f t="shared" si="250"/>
        <v>1.1805555555555555E-2</v>
      </c>
      <c r="J816" s="54">
        <f t="shared" si="251"/>
        <v>7.8703703703703696E-3</v>
      </c>
      <c r="K816" s="50" t="s">
        <v>560</v>
      </c>
      <c r="L816" s="50" t="s">
        <v>129</v>
      </c>
      <c r="M816" s="55">
        <f t="shared" si="252"/>
        <v>5.2941176470588278</v>
      </c>
      <c r="N816" s="50">
        <v>0</v>
      </c>
      <c r="S816" s="151">
        <f t="shared" si="253"/>
        <v>0.20620370370370367</v>
      </c>
      <c r="T816" s="151">
        <f t="shared" si="254"/>
        <v>0.10310185185185183</v>
      </c>
      <c r="V816" s="393">
        <f t="shared" si="266"/>
        <v>0</v>
      </c>
      <c r="W816" s="393">
        <f t="shared" si="267"/>
        <v>0</v>
      </c>
      <c r="X816" s="53">
        <f t="shared" si="255"/>
        <v>0.20620370370370367</v>
      </c>
      <c r="Y816" s="53">
        <f t="shared" si="256"/>
        <v>0.24259288370370369</v>
      </c>
      <c r="Z816" s="53">
        <f t="shared" si="257"/>
        <v>0.10310185185185183</v>
      </c>
      <c r="AA816" s="53">
        <f t="shared" si="258"/>
        <v>0.12129644185185184</v>
      </c>
      <c r="AB816" s="50">
        <f t="shared" si="259"/>
        <v>2712</v>
      </c>
      <c r="AC816" s="50">
        <f t="shared" si="269"/>
        <v>2007</v>
      </c>
      <c r="AD816" s="50">
        <f t="shared" si="260"/>
        <v>8</v>
      </c>
      <c r="AE816" s="56">
        <f t="shared" si="261"/>
        <v>200708</v>
      </c>
      <c r="AF816" s="56">
        <f t="shared" si="262"/>
        <v>33</v>
      </c>
      <c r="AG816" s="58">
        <f t="shared" si="270"/>
        <v>0</v>
      </c>
      <c r="AH816" s="56">
        <f t="shared" si="263"/>
        <v>16</v>
      </c>
      <c r="AI816" s="53">
        <f t="shared" si="264"/>
        <v>0.22439829370370368</v>
      </c>
      <c r="AJ816" s="56">
        <f t="shared" si="265"/>
        <v>6.4049999999999994</v>
      </c>
    </row>
    <row r="817" spans="1:36" x14ac:dyDescent="0.25">
      <c r="A817" s="50">
        <v>816</v>
      </c>
      <c r="B817" s="51">
        <v>39310</v>
      </c>
      <c r="C817" s="75">
        <f t="shared" si="271"/>
        <v>39310</v>
      </c>
      <c r="D817" s="50" t="s">
        <v>1223</v>
      </c>
      <c r="E817" s="50">
        <v>2</v>
      </c>
      <c r="F817" s="50">
        <v>0</v>
      </c>
      <c r="G817" s="50">
        <v>16</v>
      </c>
      <c r="H817" s="50">
        <v>29</v>
      </c>
      <c r="I817" s="53">
        <f t="shared" si="250"/>
        <v>1.1446759259259261E-2</v>
      </c>
      <c r="J817" s="54">
        <f t="shared" si="251"/>
        <v>5.7233796296296303E-3</v>
      </c>
      <c r="K817" s="50" t="s">
        <v>560</v>
      </c>
      <c r="L817" s="50" t="s">
        <v>117</v>
      </c>
      <c r="M817" s="55">
        <f t="shared" si="252"/>
        <v>7.2800808897876692</v>
      </c>
      <c r="N817" s="50">
        <v>162</v>
      </c>
      <c r="O817" s="50" t="s">
        <v>228</v>
      </c>
      <c r="R817" s="50" t="s">
        <v>505</v>
      </c>
      <c r="S817" s="151">
        <f t="shared" si="253"/>
        <v>0.14995254629629631</v>
      </c>
      <c r="T817" s="151">
        <f t="shared" si="254"/>
        <v>7.4976273148148156E-2</v>
      </c>
      <c r="V817" s="393">
        <f t="shared" si="266"/>
        <v>0</v>
      </c>
      <c r="W817" s="393">
        <f t="shared" si="267"/>
        <v>0</v>
      </c>
      <c r="X817" s="53">
        <f t="shared" si="255"/>
        <v>0.14995254629629631</v>
      </c>
      <c r="Y817" s="53">
        <f t="shared" si="256"/>
        <v>0.18634172629629631</v>
      </c>
      <c r="Z817" s="53">
        <f t="shared" si="257"/>
        <v>7.4976273148148156E-2</v>
      </c>
      <c r="AA817" s="53">
        <f t="shared" si="258"/>
        <v>9.3170863148148153E-2</v>
      </c>
      <c r="AB817" s="50">
        <f t="shared" si="259"/>
        <v>974</v>
      </c>
      <c r="AC817" s="50">
        <f t="shared" si="269"/>
        <v>2007</v>
      </c>
      <c r="AD817" s="50">
        <f t="shared" si="260"/>
        <v>8</v>
      </c>
      <c r="AE817" s="56">
        <f t="shared" si="261"/>
        <v>200708</v>
      </c>
      <c r="AF817" s="56">
        <f t="shared" si="262"/>
        <v>33</v>
      </c>
      <c r="AG817" s="58">
        <f t="shared" si="270"/>
        <v>0</v>
      </c>
      <c r="AH817" s="56">
        <f t="shared" si="263"/>
        <v>16</v>
      </c>
      <c r="AI817" s="53">
        <f t="shared" si="264"/>
        <v>0.1681471362962963</v>
      </c>
      <c r="AJ817" s="56">
        <f t="shared" si="265"/>
        <v>8.5399999999999991</v>
      </c>
    </row>
    <row r="818" spans="1:36" x14ac:dyDescent="0.25">
      <c r="A818" s="50">
        <v>817</v>
      </c>
      <c r="B818" s="51">
        <v>39311</v>
      </c>
      <c r="C818" s="75">
        <f t="shared" si="271"/>
        <v>39311</v>
      </c>
      <c r="D818" s="50" t="s">
        <v>1223</v>
      </c>
      <c r="E818" s="50">
        <v>4</v>
      </c>
      <c r="F818" s="50">
        <v>0</v>
      </c>
      <c r="G818" s="50">
        <v>44</v>
      </c>
      <c r="H818" s="50">
        <v>30</v>
      </c>
      <c r="I818" s="53">
        <f t="shared" si="250"/>
        <v>3.0902777777777779E-2</v>
      </c>
      <c r="J818" s="54">
        <f t="shared" si="251"/>
        <v>7.7256944444444448E-3</v>
      </c>
      <c r="K818" s="50" t="s">
        <v>560</v>
      </c>
      <c r="L818" s="50" t="s">
        <v>143</v>
      </c>
      <c r="M818" s="55">
        <f t="shared" si="252"/>
        <v>5.3932584269662964</v>
      </c>
      <c r="N818" s="50">
        <v>0</v>
      </c>
      <c r="O818" s="50" t="s">
        <v>201</v>
      </c>
      <c r="R818" s="50" t="s">
        <v>507</v>
      </c>
      <c r="S818" s="151">
        <f t="shared" si="253"/>
        <v>0.20241319444444444</v>
      </c>
      <c r="T818" s="151">
        <f t="shared" si="254"/>
        <v>0.10120659722222222</v>
      </c>
      <c r="V818" s="393">
        <f t="shared" si="266"/>
        <v>0</v>
      </c>
      <c r="W818" s="393">
        <f t="shared" si="267"/>
        <v>0</v>
      </c>
      <c r="X818" s="53">
        <f t="shared" si="255"/>
        <v>0.20241319444444444</v>
      </c>
      <c r="Y818" s="53">
        <f t="shared" si="256"/>
        <v>0.23880237444444447</v>
      </c>
      <c r="Z818" s="53">
        <f t="shared" si="257"/>
        <v>0.10120659722222222</v>
      </c>
      <c r="AA818" s="53">
        <f t="shared" si="258"/>
        <v>0.11940118722222223</v>
      </c>
      <c r="AB818" s="50">
        <f t="shared" si="259"/>
        <v>2596</v>
      </c>
      <c r="AC818" s="50">
        <f t="shared" si="269"/>
        <v>2007</v>
      </c>
      <c r="AD818" s="50">
        <f t="shared" si="260"/>
        <v>8</v>
      </c>
      <c r="AE818" s="56">
        <f t="shared" si="261"/>
        <v>200708</v>
      </c>
      <c r="AF818" s="56">
        <f t="shared" si="262"/>
        <v>33</v>
      </c>
      <c r="AG818" s="58">
        <f t="shared" si="270"/>
        <v>0</v>
      </c>
      <c r="AH818" s="56">
        <f t="shared" si="263"/>
        <v>17</v>
      </c>
      <c r="AI818" s="53">
        <f t="shared" si="264"/>
        <v>0.22060778444444445</v>
      </c>
      <c r="AJ818" s="56">
        <f t="shared" si="265"/>
        <v>17.079999999999998</v>
      </c>
    </row>
    <row r="819" spans="1:36" x14ac:dyDescent="0.25">
      <c r="A819" s="50">
        <v>818</v>
      </c>
      <c r="B819" s="51">
        <v>39314</v>
      </c>
      <c r="C819" s="75">
        <f t="shared" si="271"/>
        <v>39314</v>
      </c>
      <c r="D819" s="50" t="s">
        <v>1223</v>
      </c>
      <c r="E819" s="50">
        <v>3.5</v>
      </c>
      <c r="F819" s="50">
        <v>0</v>
      </c>
      <c r="G819" s="50">
        <v>38</v>
      </c>
      <c r="H819" s="50">
        <v>5</v>
      </c>
      <c r="I819" s="53">
        <f t="shared" si="250"/>
        <v>2.6446759259259264E-2</v>
      </c>
      <c r="J819" s="54">
        <f t="shared" si="251"/>
        <v>7.5562169312169327E-3</v>
      </c>
      <c r="K819" s="50" t="s">
        <v>560</v>
      </c>
      <c r="L819" s="50" t="s">
        <v>130</v>
      </c>
      <c r="M819" s="55">
        <f t="shared" si="252"/>
        <v>5.5142231947483618</v>
      </c>
      <c r="N819" s="50">
        <v>0</v>
      </c>
      <c r="O819" s="50" t="s">
        <v>255</v>
      </c>
      <c r="R819" s="50" t="s">
        <v>510</v>
      </c>
      <c r="S819" s="151">
        <f t="shared" si="253"/>
        <v>0.19797288359788362</v>
      </c>
      <c r="T819" s="151">
        <f t="shared" si="254"/>
        <v>9.898644179894181E-2</v>
      </c>
      <c r="V819" s="393">
        <f t="shared" si="266"/>
        <v>0</v>
      </c>
      <c r="W819" s="393">
        <f t="shared" si="267"/>
        <v>0</v>
      </c>
      <c r="X819" s="53">
        <f t="shared" si="255"/>
        <v>0.19797288359788362</v>
      </c>
      <c r="Y819" s="53">
        <f t="shared" si="256"/>
        <v>0.23436206359788364</v>
      </c>
      <c r="Z819" s="53">
        <f t="shared" si="257"/>
        <v>9.898644179894181E-2</v>
      </c>
      <c r="AA819" s="53">
        <f t="shared" si="258"/>
        <v>0.11718103179894182</v>
      </c>
      <c r="AB819" s="50">
        <f t="shared" si="259"/>
        <v>2432</v>
      </c>
      <c r="AC819" s="50">
        <f t="shared" si="269"/>
        <v>2007</v>
      </c>
      <c r="AD819" s="50">
        <f t="shared" si="260"/>
        <v>8</v>
      </c>
      <c r="AE819" s="56">
        <f t="shared" si="261"/>
        <v>200708</v>
      </c>
      <c r="AF819" s="56">
        <f t="shared" si="262"/>
        <v>34</v>
      </c>
      <c r="AG819" s="58">
        <f t="shared" si="270"/>
        <v>2</v>
      </c>
      <c r="AH819" s="56">
        <f t="shared" si="263"/>
        <v>20</v>
      </c>
      <c r="AI819" s="53">
        <f t="shared" si="264"/>
        <v>0.21616747359788363</v>
      </c>
      <c r="AJ819" s="56">
        <f t="shared" si="265"/>
        <v>14.944999999999999</v>
      </c>
    </row>
    <row r="820" spans="1:36" x14ac:dyDescent="0.25">
      <c r="A820" s="50">
        <v>819</v>
      </c>
      <c r="B820" s="51">
        <v>39315</v>
      </c>
      <c r="C820" s="75">
        <f t="shared" si="271"/>
        <v>39315</v>
      </c>
      <c r="D820" s="50" t="s">
        <v>1223</v>
      </c>
      <c r="E820" s="50">
        <v>2.5</v>
      </c>
      <c r="F820" s="50">
        <v>0</v>
      </c>
      <c r="G820" s="50">
        <v>20</v>
      </c>
      <c r="H820" s="50">
        <v>56</v>
      </c>
      <c r="I820" s="53">
        <f t="shared" si="250"/>
        <v>1.4537037037037038E-2</v>
      </c>
      <c r="J820" s="54">
        <f t="shared" si="251"/>
        <v>5.8148148148148152E-3</v>
      </c>
      <c r="K820" s="50" t="s">
        <v>560</v>
      </c>
      <c r="L820" s="50" t="s">
        <v>245</v>
      </c>
      <c r="M820" s="55">
        <f t="shared" si="252"/>
        <v>7.1656050955414061</v>
      </c>
      <c r="N820" s="50">
        <v>0</v>
      </c>
      <c r="O820" s="50" t="s">
        <v>251</v>
      </c>
      <c r="R820" s="50" t="s">
        <v>511</v>
      </c>
      <c r="S820" s="151">
        <f t="shared" si="253"/>
        <v>0.15234814814814815</v>
      </c>
      <c r="T820" s="151">
        <f t="shared" si="254"/>
        <v>7.6174074074074075E-2</v>
      </c>
      <c r="V820" s="393">
        <f t="shared" si="266"/>
        <v>0</v>
      </c>
      <c r="W820" s="393">
        <f t="shared" si="267"/>
        <v>0</v>
      </c>
      <c r="X820" s="53">
        <f t="shared" si="255"/>
        <v>0.15234814814814815</v>
      </c>
      <c r="Y820" s="53">
        <f t="shared" si="256"/>
        <v>0.18873732814814817</v>
      </c>
      <c r="Z820" s="53">
        <f t="shared" si="257"/>
        <v>7.6174074074074075E-2</v>
      </c>
      <c r="AA820" s="53">
        <f t="shared" si="258"/>
        <v>9.4368664074074085E-2</v>
      </c>
      <c r="AB820" s="50">
        <f t="shared" si="259"/>
        <v>982</v>
      </c>
      <c r="AC820" s="50">
        <f t="shared" si="269"/>
        <v>2007</v>
      </c>
      <c r="AD820" s="50">
        <f t="shared" si="260"/>
        <v>8</v>
      </c>
      <c r="AE820" s="56">
        <f t="shared" si="261"/>
        <v>200708</v>
      </c>
      <c r="AF820" s="56">
        <f t="shared" si="262"/>
        <v>34</v>
      </c>
      <c r="AG820" s="58">
        <f t="shared" si="270"/>
        <v>0</v>
      </c>
      <c r="AH820" s="56">
        <f t="shared" si="263"/>
        <v>21</v>
      </c>
      <c r="AI820" s="53">
        <f t="shared" si="264"/>
        <v>0.17054273814814816</v>
      </c>
      <c r="AJ820" s="56">
        <f t="shared" si="265"/>
        <v>10.674999999999999</v>
      </c>
    </row>
    <row r="821" spans="1:36" x14ac:dyDescent="0.25">
      <c r="A821" s="50">
        <v>820</v>
      </c>
      <c r="B821" s="51">
        <v>39316</v>
      </c>
      <c r="C821" s="75">
        <f t="shared" si="271"/>
        <v>39316</v>
      </c>
      <c r="D821" s="50" t="s">
        <v>1223</v>
      </c>
      <c r="E821" s="50">
        <v>5</v>
      </c>
      <c r="F821" s="50">
        <v>0</v>
      </c>
      <c r="G821" s="50">
        <v>48</v>
      </c>
      <c r="H821" s="50">
        <v>1</v>
      </c>
      <c r="I821" s="53">
        <f t="shared" si="250"/>
        <v>3.3344907407407406E-2</v>
      </c>
      <c r="J821" s="54">
        <f t="shared" si="251"/>
        <v>6.6689814814814815E-3</v>
      </c>
      <c r="K821" s="50" t="s">
        <v>559</v>
      </c>
      <c r="L821" s="50" t="s">
        <v>171</v>
      </c>
      <c r="M821" s="55">
        <f t="shared" si="252"/>
        <v>6.2478306143700149</v>
      </c>
      <c r="N821" s="50">
        <v>165</v>
      </c>
      <c r="O821" s="50" t="s">
        <v>198</v>
      </c>
      <c r="R821" s="50" t="s">
        <v>512</v>
      </c>
      <c r="S821" s="151">
        <f t="shared" si="253"/>
        <v>0.17472731481481482</v>
      </c>
      <c r="T821" s="151">
        <f t="shared" si="254"/>
        <v>8.7363657407407411E-2</v>
      </c>
      <c r="V821" s="393">
        <f t="shared" si="266"/>
        <v>0</v>
      </c>
      <c r="W821" s="393">
        <f t="shared" si="267"/>
        <v>0</v>
      </c>
      <c r="X821" s="53">
        <f t="shared" si="255"/>
        <v>0.17472731481481482</v>
      </c>
      <c r="Y821" s="53">
        <f t="shared" si="256"/>
        <v>0.21111649481481479</v>
      </c>
      <c r="Z821" s="53">
        <f t="shared" si="257"/>
        <v>8.7363657407407411E-2</v>
      </c>
      <c r="AA821" s="53">
        <f t="shared" si="258"/>
        <v>0.10555824740740739</v>
      </c>
      <c r="AB821" s="50">
        <f t="shared" si="259"/>
        <v>1364</v>
      </c>
      <c r="AC821" s="50">
        <f t="shared" si="269"/>
        <v>2007</v>
      </c>
      <c r="AD821" s="50">
        <f t="shared" si="260"/>
        <v>8</v>
      </c>
      <c r="AE821" s="56">
        <f t="shared" si="261"/>
        <v>200708</v>
      </c>
      <c r="AF821" s="56">
        <f t="shared" si="262"/>
        <v>34</v>
      </c>
      <c r="AG821" s="58">
        <f t="shared" si="270"/>
        <v>0</v>
      </c>
      <c r="AH821" s="56">
        <f t="shared" si="263"/>
        <v>22</v>
      </c>
      <c r="AI821" s="53">
        <f t="shared" si="264"/>
        <v>0.1929219048148148</v>
      </c>
      <c r="AJ821" s="56">
        <f t="shared" si="265"/>
        <v>21.349999999999998</v>
      </c>
    </row>
    <row r="822" spans="1:36" x14ac:dyDescent="0.25">
      <c r="A822" s="50">
        <v>821</v>
      </c>
      <c r="B822" s="51">
        <v>39317</v>
      </c>
      <c r="C822" s="75">
        <f t="shared" si="271"/>
        <v>39317</v>
      </c>
      <c r="D822" s="50" t="s">
        <v>1223</v>
      </c>
      <c r="E822" s="50">
        <v>2</v>
      </c>
      <c r="F822" s="50">
        <v>0</v>
      </c>
      <c r="G822" s="50">
        <v>15</v>
      </c>
      <c r="H822" s="50">
        <v>22</v>
      </c>
      <c r="I822" s="53">
        <f t="shared" si="250"/>
        <v>1.0671296296296297E-2</v>
      </c>
      <c r="J822" s="54">
        <f t="shared" si="251"/>
        <v>5.3356481481481484E-3</v>
      </c>
      <c r="K822" s="50" t="s">
        <v>559</v>
      </c>
      <c r="L822" s="50" t="s">
        <v>117</v>
      </c>
      <c r="M822" s="55">
        <f t="shared" si="252"/>
        <v>7.8091106290672512</v>
      </c>
      <c r="N822" s="50">
        <v>171</v>
      </c>
      <c r="O822" s="50" t="s">
        <v>184</v>
      </c>
      <c r="R822" s="50" t="s">
        <v>517</v>
      </c>
      <c r="S822" s="151">
        <f t="shared" si="253"/>
        <v>0.13979398148148148</v>
      </c>
      <c r="T822" s="151">
        <f t="shared" si="254"/>
        <v>6.9896990740740739E-2</v>
      </c>
      <c r="V822" s="393">
        <f t="shared" si="266"/>
        <v>0</v>
      </c>
      <c r="W822" s="393">
        <f t="shared" si="267"/>
        <v>0</v>
      </c>
      <c r="X822" s="53">
        <f t="shared" si="255"/>
        <v>0.13979398148148148</v>
      </c>
      <c r="Y822" s="53">
        <f t="shared" si="256"/>
        <v>0.1761831614814815</v>
      </c>
      <c r="Z822" s="53">
        <f t="shared" si="257"/>
        <v>6.9896990740740739E-2</v>
      </c>
      <c r="AA822" s="53">
        <f t="shared" si="258"/>
        <v>8.8091580740740749E-2</v>
      </c>
      <c r="AB822" s="50">
        <f t="shared" si="259"/>
        <v>958</v>
      </c>
      <c r="AC822" s="50">
        <f t="shared" si="269"/>
        <v>2007</v>
      </c>
      <c r="AD822" s="50">
        <f t="shared" si="260"/>
        <v>8</v>
      </c>
      <c r="AE822" s="56">
        <f t="shared" si="261"/>
        <v>200708</v>
      </c>
      <c r="AF822" s="56">
        <f t="shared" si="262"/>
        <v>34</v>
      </c>
      <c r="AG822" s="58">
        <f t="shared" si="270"/>
        <v>0</v>
      </c>
      <c r="AH822" s="56">
        <f t="shared" si="263"/>
        <v>23</v>
      </c>
      <c r="AI822" s="53">
        <f t="shared" si="264"/>
        <v>0.15798857148148149</v>
      </c>
      <c r="AJ822" s="56">
        <f t="shared" si="265"/>
        <v>8.5399999999999991</v>
      </c>
    </row>
    <row r="823" spans="1:36" x14ac:dyDescent="0.25">
      <c r="A823" s="50">
        <v>822</v>
      </c>
      <c r="B823" s="51">
        <v>39318</v>
      </c>
      <c r="C823" s="75">
        <f t="shared" si="271"/>
        <v>39318</v>
      </c>
      <c r="D823" s="50" t="s">
        <v>1223</v>
      </c>
      <c r="E823" s="50">
        <v>4</v>
      </c>
      <c r="F823" s="50">
        <v>0</v>
      </c>
      <c r="G823" s="50">
        <v>45</v>
      </c>
      <c r="H823" s="50">
        <v>46</v>
      </c>
      <c r="I823" s="53">
        <f t="shared" si="250"/>
        <v>3.1782407407407405E-2</v>
      </c>
      <c r="J823" s="54">
        <f t="shared" si="251"/>
        <v>7.9456018518518513E-3</v>
      </c>
      <c r="K823" s="50" t="s">
        <v>560</v>
      </c>
      <c r="L823" s="50" t="s">
        <v>143</v>
      </c>
      <c r="M823" s="55">
        <f t="shared" si="252"/>
        <v>5.2439912600145711</v>
      </c>
      <c r="N823" s="50">
        <v>150</v>
      </c>
      <c r="O823" s="50" t="s">
        <v>201</v>
      </c>
      <c r="R823" s="50" t="s">
        <v>518</v>
      </c>
      <c r="S823" s="151">
        <f t="shared" si="253"/>
        <v>0.20817476851851849</v>
      </c>
      <c r="T823" s="151">
        <f t="shared" si="254"/>
        <v>0.10408738425925924</v>
      </c>
      <c r="V823" s="393">
        <f t="shared" si="266"/>
        <v>0</v>
      </c>
      <c r="W823" s="393">
        <f t="shared" si="267"/>
        <v>0</v>
      </c>
      <c r="X823" s="53">
        <f t="shared" si="255"/>
        <v>0.20817476851851849</v>
      </c>
      <c r="Y823" s="53">
        <f t="shared" si="256"/>
        <v>0.24456394851851851</v>
      </c>
      <c r="Z823" s="53">
        <f t="shared" si="257"/>
        <v>0.10408738425925924</v>
      </c>
      <c r="AA823" s="53">
        <f t="shared" si="258"/>
        <v>0.12228197425925925</v>
      </c>
      <c r="AB823" s="50">
        <f t="shared" si="259"/>
        <v>2772</v>
      </c>
      <c r="AC823" s="50">
        <f t="shared" si="269"/>
        <v>2007</v>
      </c>
      <c r="AD823" s="50">
        <f t="shared" si="260"/>
        <v>8</v>
      </c>
      <c r="AE823" s="56">
        <f t="shared" si="261"/>
        <v>200708</v>
      </c>
      <c r="AF823" s="56">
        <f t="shared" si="262"/>
        <v>34</v>
      </c>
      <c r="AG823" s="58">
        <f t="shared" si="270"/>
        <v>0</v>
      </c>
      <c r="AH823" s="56">
        <f t="shared" si="263"/>
        <v>24</v>
      </c>
      <c r="AI823" s="53">
        <f t="shared" si="264"/>
        <v>0.2263693585185185</v>
      </c>
      <c r="AJ823" s="56">
        <f t="shared" si="265"/>
        <v>17.079999999999998</v>
      </c>
    </row>
    <row r="824" spans="1:36" x14ac:dyDescent="0.25">
      <c r="A824" s="50">
        <v>823</v>
      </c>
      <c r="B824" s="51">
        <v>39319</v>
      </c>
      <c r="C824" s="75">
        <f t="shared" si="271"/>
        <v>39319</v>
      </c>
      <c r="D824" s="50" t="s">
        <v>1223</v>
      </c>
      <c r="E824" s="50">
        <v>1.8</v>
      </c>
      <c r="F824" s="50">
        <v>0</v>
      </c>
      <c r="G824" s="50">
        <v>17</v>
      </c>
      <c r="H824" s="50">
        <v>25</v>
      </c>
      <c r="I824" s="53">
        <f t="shared" si="250"/>
        <v>1.2094907407407408E-2</v>
      </c>
      <c r="J824" s="54">
        <f t="shared" si="251"/>
        <v>6.719393004115227E-3</v>
      </c>
      <c r="K824" s="50" t="s">
        <v>559</v>
      </c>
      <c r="L824" s="50" t="s">
        <v>51</v>
      </c>
      <c r="M824" s="55">
        <f t="shared" si="252"/>
        <v>6.200956937799047</v>
      </c>
      <c r="N824" s="50">
        <v>0</v>
      </c>
      <c r="O824" s="50" t="s">
        <v>228</v>
      </c>
      <c r="S824" s="151">
        <f t="shared" si="253"/>
        <v>0.17604809670781893</v>
      </c>
      <c r="T824" s="151">
        <f t="shared" si="254"/>
        <v>8.8024048353909465E-2</v>
      </c>
      <c r="V824" s="393">
        <f t="shared" si="266"/>
        <v>0</v>
      </c>
      <c r="W824" s="393">
        <f t="shared" si="267"/>
        <v>0</v>
      </c>
      <c r="X824" s="53">
        <f t="shared" si="255"/>
        <v>0.17604809670781893</v>
      </c>
      <c r="Y824" s="53">
        <f t="shared" si="256"/>
        <v>0.21243727670781892</v>
      </c>
      <c r="Z824" s="53">
        <f t="shared" si="257"/>
        <v>8.8024048353909465E-2</v>
      </c>
      <c r="AA824" s="53">
        <f t="shared" si="258"/>
        <v>0.10621863835390946</v>
      </c>
      <c r="AB824" s="50">
        <f t="shared" si="259"/>
        <v>1412</v>
      </c>
      <c r="AC824" s="50">
        <f t="shared" si="269"/>
        <v>2007</v>
      </c>
      <c r="AD824" s="50">
        <f t="shared" si="260"/>
        <v>8</v>
      </c>
      <c r="AE824" s="56">
        <f t="shared" si="261"/>
        <v>200708</v>
      </c>
      <c r="AF824" s="56">
        <f t="shared" si="262"/>
        <v>34</v>
      </c>
      <c r="AG824" s="58">
        <f t="shared" si="270"/>
        <v>0</v>
      </c>
      <c r="AH824" s="56">
        <f t="shared" si="263"/>
        <v>25</v>
      </c>
      <c r="AI824" s="53">
        <f t="shared" si="264"/>
        <v>0.19424268670781891</v>
      </c>
      <c r="AJ824" s="56">
        <f t="shared" si="265"/>
        <v>7.6859999999999991</v>
      </c>
    </row>
    <row r="825" spans="1:36" x14ac:dyDescent="0.25">
      <c r="A825" s="50">
        <v>824</v>
      </c>
      <c r="B825" s="51">
        <v>39321</v>
      </c>
      <c r="C825" s="75">
        <f t="shared" si="271"/>
        <v>39321</v>
      </c>
      <c r="D825" s="50" t="s">
        <v>1223</v>
      </c>
      <c r="E825" s="50">
        <v>3</v>
      </c>
      <c r="F825" s="50">
        <v>0</v>
      </c>
      <c r="G825" s="50">
        <v>33</v>
      </c>
      <c r="H825" s="50">
        <v>17</v>
      </c>
      <c r="I825" s="53">
        <f t="shared" si="250"/>
        <v>2.3113425925925926E-2</v>
      </c>
      <c r="J825" s="54">
        <f t="shared" si="251"/>
        <v>7.7044753086419754E-3</v>
      </c>
      <c r="K825" s="50" t="s">
        <v>560</v>
      </c>
      <c r="L825" s="50" t="s">
        <v>334</v>
      </c>
      <c r="M825" s="55">
        <f t="shared" si="252"/>
        <v>5.4081121682523827</v>
      </c>
      <c r="N825" s="50">
        <v>143</v>
      </c>
      <c r="O825" s="50" t="s">
        <v>228</v>
      </c>
      <c r="R825" s="50" t="s">
        <v>519</v>
      </c>
      <c r="S825" s="151">
        <f t="shared" si="253"/>
        <v>0.20185725308641975</v>
      </c>
      <c r="T825" s="151">
        <f t="shared" si="254"/>
        <v>0.10092862654320987</v>
      </c>
      <c r="V825" s="393">
        <f t="shared" si="266"/>
        <v>0</v>
      </c>
      <c r="W825" s="393">
        <f t="shared" si="267"/>
        <v>0</v>
      </c>
      <c r="X825" s="53">
        <f t="shared" si="255"/>
        <v>0.20185725308641975</v>
      </c>
      <c r="Y825" s="53">
        <f t="shared" si="256"/>
        <v>0.23824643308641977</v>
      </c>
      <c r="Z825" s="53">
        <f t="shared" si="257"/>
        <v>0.10092862654320987</v>
      </c>
      <c r="AA825" s="53">
        <f t="shared" si="258"/>
        <v>0.11912321654320988</v>
      </c>
      <c r="AB825" s="50">
        <f t="shared" si="259"/>
        <v>2568</v>
      </c>
      <c r="AC825" s="50">
        <f t="shared" si="269"/>
        <v>2007</v>
      </c>
      <c r="AD825" s="50">
        <f t="shared" si="260"/>
        <v>8</v>
      </c>
      <c r="AE825" s="56">
        <f t="shared" si="261"/>
        <v>200708</v>
      </c>
      <c r="AF825" s="56">
        <f t="shared" si="262"/>
        <v>35</v>
      </c>
      <c r="AG825" s="58">
        <f t="shared" si="270"/>
        <v>1</v>
      </c>
      <c r="AH825" s="56">
        <f t="shared" si="263"/>
        <v>27</v>
      </c>
      <c r="AI825" s="53">
        <f t="shared" si="264"/>
        <v>0.22005184308641976</v>
      </c>
      <c r="AJ825" s="56">
        <f t="shared" si="265"/>
        <v>12.809999999999999</v>
      </c>
    </row>
    <row r="826" spans="1:36" x14ac:dyDescent="0.25">
      <c r="A826" s="50">
        <v>825</v>
      </c>
      <c r="B826" s="51">
        <v>39322</v>
      </c>
      <c r="C826" s="75">
        <f t="shared" si="271"/>
        <v>39322</v>
      </c>
      <c r="D826" s="50" t="s">
        <v>1223</v>
      </c>
      <c r="E826" s="50">
        <v>1.4</v>
      </c>
      <c r="F826" s="50">
        <v>0</v>
      </c>
      <c r="G826" s="50">
        <v>15</v>
      </c>
      <c r="H826" s="50">
        <v>0</v>
      </c>
      <c r="I826" s="53">
        <f t="shared" si="250"/>
        <v>1.0416666666666666E-2</v>
      </c>
      <c r="J826" s="54">
        <f t="shared" si="251"/>
        <v>7.4404761904761909E-3</v>
      </c>
      <c r="K826" s="50" t="s">
        <v>560</v>
      </c>
      <c r="L826" s="50" t="s">
        <v>129</v>
      </c>
      <c r="M826" s="55">
        <f t="shared" si="252"/>
        <v>5.6000000000000041</v>
      </c>
      <c r="N826" s="50">
        <v>0</v>
      </c>
      <c r="S826" s="151">
        <f t="shared" si="253"/>
        <v>0.19494047619047619</v>
      </c>
      <c r="T826" s="151">
        <f t="shared" si="254"/>
        <v>9.7470238095238096E-2</v>
      </c>
      <c r="V826" s="393">
        <f t="shared" si="266"/>
        <v>0</v>
      </c>
      <c r="W826" s="393">
        <f t="shared" si="267"/>
        <v>0</v>
      </c>
      <c r="X826" s="53">
        <f t="shared" si="255"/>
        <v>0.19494047619047619</v>
      </c>
      <c r="Y826" s="53">
        <f t="shared" si="256"/>
        <v>0.23132965619047618</v>
      </c>
      <c r="Z826" s="53">
        <f t="shared" si="257"/>
        <v>9.7470238095238096E-2</v>
      </c>
      <c r="AA826" s="53">
        <f t="shared" si="258"/>
        <v>0.11566482809523809</v>
      </c>
      <c r="AB826" s="50">
        <f t="shared" si="259"/>
        <v>2303</v>
      </c>
      <c r="AC826" s="50">
        <f t="shared" si="269"/>
        <v>2007</v>
      </c>
      <c r="AD826" s="50">
        <f t="shared" si="260"/>
        <v>8</v>
      </c>
      <c r="AE826" s="56">
        <f t="shared" si="261"/>
        <v>200708</v>
      </c>
      <c r="AF826" s="56">
        <f t="shared" si="262"/>
        <v>35</v>
      </c>
      <c r="AG826" s="58">
        <f t="shared" si="270"/>
        <v>0</v>
      </c>
      <c r="AH826" s="56">
        <f t="shared" si="263"/>
        <v>28</v>
      </c>
      <c r="AI826" s="53">
        <f t="shared" si="264"/>
        <v>0.21313506619047617</v>
      </c>
      <c r="AJ826" s="56">
        <f t="shared" si="265"/>
        <v>5.9779999999999989</v>
      </c>
    </row>
    <row r="827" spans="1:36" x14ac:dyDescent="0.25">
      <c r="A827" s="50">
        <v>826</v>
      </c>
      <c r="B827" s="51">
        <v>39322</v>
      </c>
      <c r="C827" s="75">
        <f t="shared" si="271"/>
        <v>39322</v>
      </c>
      <c r="D827" s="50" t="s">
        <v>1223</v>
      </c>
      <c r="E827" s="50">
        <v>2.5</v>
      </c>
      <c r="F827" s="50">
        <v>0</v>
      </c>
      <c r="G827" s="50">
        <v>22</v>
      </c>
      <c r="H827" s="50">
        <v>18</v>
      </c>
      <c r="I827" s="53">
        <f t="shared" si="250"/>
        <v>1.5486111111111112E-2</v>
      </c>
      <c r="J827" s="54">
        <f t="shared" si="251"/>
        <v>6.1944444444444451E-3</v>
      </c>
      <c r="K827" s="50" t="s">
        <v>560</v>
      </c>
      <c r="L827" s="50" t="s">
        <v>245</v>
      </c>
      <c r="M827" s="55">
        <f t="shared" si="252"/>
        <v>6.7264573991031433</v>
      </c>
      <c r="N827" s="50">
        <v>161</v>
      </c>
      <c r="O827" s="50" t="s">
        <v>228</v>
      </c>
      <c r="R827" s="50" t="s">
        <v>520</v>
      </c>
      <c r="S827" s="151">
        <f t="shared" si="253"/>
        <v>0.16229444444444446</v>
      </c>
      <c r="T827" s="151">
        <f t="shared" si="254"/>
        <v>8.1147222222222232E-2</v>
      </c>
      <c r="V827" s="393">
        <f t="shared" si="266"/>
        <v>0</v>
      </c>
      <c r="W827" s="393">
        <f t="shared" si="267"/>
        <v>0</v>
      </c>
      <c r="X827" s="53">
        <f t="shared" si="255"/>
        <v>0.16229444444444446</v>
      </c>
      <c r="Y827" s="53">
        <f t="shared" si="256"/>
        <v>0.19868362444444446</v>
      </c>
      <c r="Z827" s="53">
        <f t="shared" si="257"/>
        <v>8.1147222222222232E-2</v>
      </c>
      <c r="AA827" s="53">
        <f t="shared" si="258"/>
        <v>9.9341812222222228E-2</v>
      </c>
      <c r="AB827" s="50">
        <f t="shared" si="259"/>
        <v>1056</v>
      </c>
      <c r="AC827" s="50">
        <f t="shared" si="269"/>
        <v>2007</v>
      </c>
      <c r="AD827" s="50">
        <f t="shared" si="260"/>
        <v>8</v>
      </c>
      <c r="AE827" s="56">
        <f t="shared" si="261"/>
        <v>200708</v>
      </c>
      <c r="AF827" s="56">
        <f t="shared" si="262"/>
        <v>35</v>
      </c>
      <c r="AG827" s="58">
        <f t="shared" si="270"/>
        <v>0</v>
      </c>
      <c r="AH827" s="56">
        <f t="shared" si="263"/>
        <v>28</v>
      </c>
      <c r="AI827" s="53">
        <f t="shared" si="264"/>
        <v>0.18048903444444447</v>
      </c>
      <c r="AJ827" s="56">
        <f t="shared" si="265"/>
        <v>10.674999999999999</v>
      </c>
    </row>
    <row r="828" spans="1:36" x14ac:dyDescent="0.25">
      <c r="A828" s="50">
        <v>827</v>
      </c>
      <c r="B828" s="51">
        <v>39324</v>
      </c>
      <c r="C828" s="75">
        <f t="shared" si="271"/>
        <v>39324</v>
      </c>
      <c r="D828" s="50" t="s">
        <v>1223</v>
      </c>
      <c r="E828" s="50">
        <v>2</v>
      </c>
      <c r="F828" s="50">
        <v>0</v>
      </c>
      <c r="G828" s="50">
        <v>15</v>
      </c>
      <c r="H828" s="50">
        <v>47</v>
      </c>
      <c r="I828" s="53">
        <f t="shared" si="250"/>
        <v>1.0960648148148148E-2</v>
      </c>
      <c r="J828" s="54">
        <f t="shared" si="251"/>
        <v>5.4803240740740741E-3</v>
      </c>
      <c r="K828" s="50" t="s">
        <v>560</v>
      </c>
      <c r="L828" s="50" t="s">
        <v>117</v>
      </c>
      <c r="M828" s="55">
        <f t="shared" si="252"/>
        <v>7.6029567053854334</v>
      </c>
      <c r="N828" s="50">
        <v>167</v>
      </c>
      <c r="O828" s="50" t="s">
        <v>228</v>
      </c>
      <c r="R828" s="50" t="s">
        <v>521</v>
      </c>
      <c r="S828" s="151">
        <f t="shared" si="253"/>
        <v>0.14358449074074073</v>
      </c>
      <c r="T828" s="151">
        <f t="shared" si="254"/>
        <v>7.1792245370370364E-2</v>
      </c>
      <c r="V828" s="393">
        <f t="shared" si="266"/>
        <v>0</v>
      </c>
      <c r="W828" s="393">
        <f t="shared" si="267"/>
        <v>0</v>
      </c>
      <c r="X828" s="53">
        <f t="shared" si="255"/>
        <v>0.14358449074074073</v>
      </c>
      <c r="Y828" s="53">
        <f t="shared" si="256"/>
        <v>0.17997367074074075</v>
      </c>
      <c r="Z828" s="53">
        <f t="shared" si="257"/>
        <v>7.1792245370370364E-2</v>
      </c>
      <c r="AA828" s="53">
        <f t="shared" si="258"/>
        <v>8.9986835370370374E-2</v>
      </c>
      <c r="AB828" s="50">
        <f t="shared" si="259"/>
        <v>962</v>
      </c>
      <c r="AC828" s="50">
        <f t="shared" si="269"/>
        <v>2007</v>
      </c>
      <c r="AD828" s="50">
        <f t="shared" si="260"/>
        <v>8</v>
      </c>
      <c r="AE828" s="56">
        <f t="shared" si="261"/>
        <v>200708</v>
      </c>
      <c r="AF828" s="56">
        <f t="shared" si="262"/>
        <v>35</v>
      </c>
      <c r="AG828" s="58">
        <f t="shared" si="270"/>
        <v>1</v>
      </c>
      <c r="AH828" s="56">
        <f t="shared" si="263"/>
        <v>30</v>
      </c>
      <c r="AI828" s="53">
        <f t="shared" si="264"/>
        <v>0.16177908074074074</v>
      </c>
      <c r="AJ828" s="56">
        <f t="shared" si="265"/>
        <v>8.5399999999999991</v>
      </c>
    </row>
    <row r="829" spans="1:36" x14ac:dyDescent="0.25">
      <c r="A829" s="50">
        <v>828</v>
      </c>
      <c r="B829" s="51">
        <v>39325</v>
      </c>
      <c r="C829" s="75">
        <f t="shared" si="271"/>
        <v>39325</v>
      </c>
      <c r="D829" s="50" t="s">
        <v>1223</v>
      </c>
      <c r="E829" s="50">
        <v>4.5</v>
      </c>
      <c r="F829" s="50">
        <v>0</v>
      </c>
      <c r="G829" s="50">
        <v>45</v>
      </c>
      <c r="H829" s="50">
        <v>48</v>
      </c>
      <c r="I829" s="53">
        <f t="shared" si="250"/>
        <v>3.1805555555555552E-2</v>
      </c>
      <c r="J829" s="54">
        <f t="shared" si="251"/>
        <v>7.0679012345679004E-3</v>
      </c>
      <c r="K829" s="50" t="s">
        <v>560</v>
      </c>
      <c r="L829" s="50" t="s">
        <v>152</v>
      </c>
      <c r="M829" s="55">
        <f t="shared" si="252"/>
        <v>5.8951965065502234</v>
      </c>
      <c r="N829" s="50">
        <v>0</v>
      </c>
      <c r="O829" s="50" t="s">
        <v>228</v>
      </c>
      <c r="R829" s="50" t="s">
        <v>522</v>
      </c>
      <c r="S829" s="151">
        <f t="shared" si="253"/>
        <v>0.18517901234567899</v>
      </c>
      <c r="T829" s="151">
        <f t="shared" si="254"/>
        <v>9.2589506172839495E-2</v>
      </c>
      <c r="V829" s="393">
        <f t="shared" si="266"/>
        <v>0</v>
      </c>
      <c r="W829" s="393">
        <f t="shared" si="267"/>
        <v>0</v>
      </c>
      <c r="X829" s="53">
        <f t="shared" si="255"/>
        <v>0.18517901234567899</v>
      </c>
      <c r="Y829" s="53">
        <f t="shared" si="256"/>
        <v>0.22156819234567895</v>
      </c>
      <c r="Z829" s="53">
        <f t="shared" si="257"/>
        <v>9.2589506172839495E-2</v>
      </c>
      <c r="AA829" s="53">
        <f t="shared" si="258"/>
        <v>0.11078409617283948</v>
      </c>
      <c r="AB829" s="50">
        <f t="shared" si="259"/>
        <v>1870</v>
      </c>
      <c r="AC829" s="50">
        <f t="shared" si="269"/>
        <v>2007</v>
      </c>
      <c r="AD829" s="50">
        <f t="shared" si="260"/>
        <v>8</v>
      </c>
      <c r="AE829" s="56">
        <f t="shared" si="261"/>
        <v>200708</v>
      </c>
      <c r="AF829" s="56">
        <f t="shared" si="262"/>
        <v>35</v>
      </c>
      <c r="AG829" s="58">
        <f t="shared" si="270"/>
        <v>0</v>
      </c>
      <c r="AH829" s="56">
        <f t="shared" si="263"/>
        <v>31</v>
      </c>
      <c r="AI829" s="53">
        <f t="shared" si="264"/>
        <v>0.20337360234567897</v>
      </c>
      <c r="AJ829" s="56">
        <f t="shared" si="265"/>
        <v>19.214999999999996</v>
      </c>
    </row>
    <row r="830" spans="1:36" x14ac:dyDescent="0.25">
      <c r="A830" s="50">
        <v>829</v>
      </c>
      <c r="B830" s="51">
        <v>39327</v>
      </c>
      <c r="C830" s="75">
        <f t="shared" si="271"/>
        <v>39327</v>
      </c>
      <c r="D830" s="50" t="s">
        <v>1223</v>
      </c>
      <c r="E830" s="50">
        <v>4</v>
      </c>
      <c r="F830" s="50">
        <v>0</v>
      </c>
      <c r="G830" s="50">
        <v>39</v>
      </c>
      <c r="H830" s="50">
        <v>40</v>
      </c>
      <c r="I830" s="53">
        <f t="shared" si="250"/>
        <v>2.7546296296296294E-2</v>
      </c>
      <c r="J830" s="54">
        <f t="shared" si="251"/>
        <v>6.8865740740740736E-3</v>
      </c>
      <c r="K830" s="50" t="s">
        <v>560</v>
      </c>
      <c r="L830" s="50" t="s">
        <v>523</v>
      </c>
      <c r="M830" s="55">
        <f t="shared" si="252"/>
        <v>6.050420168067232</v>
      </c>
      <c r="N830" s="50">
        <v>0</v>
      </c>
      <c r="O830" s="50" t="s">
        <v>198</v>
      </c>
      <c r="R830" s="50" t="s">
        <v>524</v>
      </c>
      <c r="S830" s="151">
        <f t="shared" si="253"/>
        <v>0.18042824074074074</v>
      </c>
      <c r="T830" s="151">
        <f t="shared" si="254"/>
        <v>9.0214120370370368E-2</v>
      </c>
      <c r="V830" s="393">
        <f t="shared" si="266"/>
        <v>0</v>
      </c>
      <c r="W830" s="393">
        <f t="shared" si="267"/>
        <v>0</v>
      </c>
      <c r="X830" s="53">
        <f t="shared" si="255"/>
        <v>0.18042824074074074</v>
      </c>
      <c r="Y830" s="53">
        <f t="shared" si="256"/>
        <v>0.2168174207407407</v>
      </c>
      <c r="Z830" s="53">
        <f t="shared" si="257"/>
        <v>9.0214120370370368E-2</v>
      </c>
      <c r="AA830" s="53">
        <f t="shared" si="258"/>
        <v>0.10840871037037035</v>
      </c>
      <c r="AB830" s="50">
        <f t="shared" si="259"/>
        <v>1633</v>
      </c>
      <c r="AC830" s="50">
        <f t="shared" si="269"/>
        <v>2007</v>
      </c>
      <c r="AD830" s="50">
        <f t="shared" si="260"/>
        <v>9</v>
      </c>
      <c r="AE830" s="56">
        <f t="shared" si="261"/>
        <v>200709</v>
      </c>
      <c r="AF830" s="56">
        <f t="shared" si="262"/>
        <v>36</v>
      </c>
      <c r="AG830" s="58">
        <f t="shared" si="270"/>
        <v>1</v>
      </c>
      <c r="AH830" s="56">
        <f t="shared" si="263"/>
        <v>2</v>
      </c>
      <c r="AI830" s="53">
        <f t="shared" si="264"/>
        <v>0.19862283074074072</v>
      </c>
      <c r="AJ830" s="56">
        <f t="shared" si="265"/>
        <v>17.079999999999998</v>
      </c>
    </row>
    <row r="831" spans="1:36" x14ac:dyDescent="0.25">
      <c r="A831" s="50">
        <v>830</v>
      </c>
      <c r="B831" s="51">
        <v>39328</v>
      </c>
      <c r="C831" s="75">
        <f t="shared" si="271"/>
        <v>39328</v>
      </c>
      <c r="D831" s="50" t="s">
        <v>1223</v>
      </c>
      <c r="E831" s="50">
        <v>3.1</v>
      </c>
      <c r="F831" s="50">
        <v>0</v>
      </c>
      <c r="G831" s="50">
        <v>26</v>
      </c>
      <c r="H831" s="50">
        <v>20</v>
      </c>
      <c r="I831" s="53">
        <f t="shared" si="250"/>
        <v>1.8287037037037036E-2</v>
      </c>
      <c r="J831" s="54">
        <f t="shared" si="251"/>
        <v>5.8990442054958174E-3</v>
      </c>
      <c r="K831" s="50" t="s">
        <v>559</v>
      </c>
      <c r="L831" s="50" t="s">
        <v>258</v>
      </c>
      <c r="M831" s="55">
        <f t="shared" si="252"/>
        <v>7.0632911392405129</v>
      </c>
      <c r="N831" s="50">
        <v>175</v>
      </c>
      <c r="O831" s="50" t="s">
        <v>184</v>
      </c>
      <c r="R831" s="50" t="s">
        <v>525</v>
      </c>
      <c r="S831" s="151">
        <f t="shared" si="253"/>
        <v>0.1545549581839904</v>
      </c>
      <c r="T831" s="151">
        <f t="shared" si="254"/>
        <v>7.7277479091995199E-2</v>
      </c>
      <c r="V831" s="393">
        <f t="shared" si="266"/>
        <v>0</v>
      </c>
      <c r="W831" s="393">
        <f t="shared" si="267"/>
        <v>0</v>
      </c>
      <c r="X831" s="53">
        <f t="shared" si="255"/>
        <v>0.1545549581839904</v>
      </c>
      <c r="Y831" s="53">
        <f t="shared" si="256"/>
        <v>0.19094413818399042</v>
      </c>
      <c r="Z831" s="53">
        <f t="shared" si="257"/>
        <v>7.7277479091995199E-2</v>
      </c>
      <c r="AA831" s="53">
        <f t="shared" si="258"/>
        <v>9.547206909199521E-2</v>
      </c>
      <c r="AB831" s="50">
        <f t="shared" si="259"/>
        <v>996</v>
      </c>
      <c r="AC831" s="50">
        <f t="shared" si="269"/>
        <v>2007</v>
      </c>
      <c r="AD831" s="50">
        <f t="shared" si="260"/>
        <v>9</v>
      </c>
      <c r="AE831" s="56">
        <f t="shared" si="261"/>
        <v>200709</v>
      </c>
      <c r="AF831" s="56">
        <f t="shared" si="262"/>
        <v>36</v>
      </c>
      <c r="AG831" s="58">
        <f t="shared" si="270"/>
        <v>0</v>
      </c>
      <c r="AH831" s="56">
        <f t="shared" si="263"/>
        <v>3</v>
      </c>
      <c r="AI831" s="53">
        <f t="shared" si="264"/>
        <v>0.17274954818399041</v>
      </c>
      <c r="AJ831" s="56">
        <f t="shared" si="265"/>
        <v>13.236999999999998</v>
      </c>
    </row>
    <row r="832" spans="1:36" x14ac:dyDescent="0.25">
      <c r="A832" s="50">
        <v>831</v>
      </c>
      <c r="B832" s="51">
        <v>39330</v>
      </c>
      <c r="C832" s="75">
        <f t="shared" si="271"/>
        <v>39330</v>
      </c>
      <c r="D832" s="50" t="s">
        <v>1223</v>
      </c>
      <c r="E832" s="50">
        <v>5</v>
      </c>
      <c r="F832" s="50">
        <v>0</v>
      </c>
      <c r="G832" s="50">
        <v>48</v>
      </c>
      <c r="H832" s="50">
        <v>55</v>
      </c>
      <c r="I832" s="53">
        <f t="shared" si="250"/>
        <v>3.3969907407407407E-2</v>
      </c>
      <c r="J832" s="54">
        <f t="shared" si="251"/>
        <v>6.7939814814814816E-3</v>
      </c>
      <c r="K832" s="50" t="s">
        <v>560</v>
      </c>
      <c r="L832" s="50" t="s">
        <v>171</v>
      </c>
      <c r="M832" s="55">
        <f t="shared" si="252"/>
        <v>6.1328790459965976</v>
      </c>
      <c r="N832" s="50">
        <v>0</v>
      </c>
      <c r="O832" s="50" t="s">
        <v>526</v>
      </c>
      <c r="R832" s="50" t="s">
        <v>527</v>
      </c>
      <c r="S832" s="151">
        <f t="shared" si="253"/>
        <v>0.17800231481481482</v>
      </c>
      <c r="T832" s="151">
        <f t="shared" si="254"/>
        <v>8.9001157407407411E-2</v>
      </c>
      <c r="V832" s="393">
        <f t="shared" si="266"/>
        <v>0</v>
      </c>
      <c r="W832" s="393">
        <f t="shared" si="267"/>
        <v>0</v>
      </c>
      <c r="X832" s="53">
        <f t="shared" si="255"/>
        <v>0.17800231481481482</v>
      </c>
      <c r="Y832" s="53">
        <f t="shared" si="256"/>
        <v>0.21439149481481479</v>
      </c>
      <c r="Z832" s="53">
        <f t="shared" si="257"/>
        <v>8.9001157407407411E-2</v>
      </c>
      <c r="AA832" s="53">
        <f t="shared" si="258"/>
        <v>0.10719574740740739</v>
      </c>
      <c r="AB832" s="50">
        <f t="shared" si="259"/>
        <v>1510</v>
      </c>
      <c r="AC832" s="50">
        <f t="shared" si="269"/>
        <v>2007</v>
      </c>
      <c r="AD832" s="50">
        <f t="shared" si="260"/>
        <v>9</v>
      </c>
      <c r="AE832" s="56">
        <f t="shared" si="261"/>
        <v>200709</v>
      </c>
      <c r="AF832" s="56">
        <f t="shared" si="262"/>
        <v>36</v>
      </c>
      <c r="AG832" s="58">
        <f t="shared" si="270"/>
        <v>1</v>
      </c>
      <c r="AH832" s="56">
        <f t="shared" si="263"/>
        <v>5</v>
      </c>
      <c r="AI832" s="53">
        <f t="shared" si="264"/>
        <v>0.1961969048148148</v>
      </c>
      <c r="AJ832" s="56">
        <f t="shared" si="265"/>
        <v>21.349999999999998</v>
      </c>
    </row>
    <row r="833" spans="1:36" x14ac:dyDescent="0.25">
      <c r="A833" s="50">
        <v>832</v>
      </c>
      <c r="B833" s="51">
        <v>39332</v>
      </c>
      <c r="C833" s="75">
        <f t="shared" si="271"/>
        <v>39332</v>
      </c>
      <c r="D833" s="50" t="s">
        <v>1223</v>
      </c>
      <c r="E833" s="50">
        <v>4</v>
      </c>
      <c r="F833" s="50">
        <v>0</v>
      </c>
      <c r="G833" s="50">
        <v>42</v>
      </c>
      <c r="H833" s="50">
        <v>16</v>
      </c>
      <c r="I833" s="53">
        <f t="shared" si="250"/>
        <v>2.9351851851851851E-2</v>
      </c>
      <c r="J833" s="54">
        <f t="shared" si="251"/>
        <v>7.3379629629629628E-3</v>
      </c>
      <c r="K833" s="50" t="s">
        <v>560</v>
      </c>
      <c r="L833" s="50" t="s">
        <v>143</v>
      </c>
      <c r="M833" s="55">
        <f t="shared" si="252"/>
        <v>5.6782334384858091</v>
      </c>
      <c r="N833" s="50">
        <v>158</v>
      </c>
      <c r="O833" s="50" t="s">
        <v>228</v>
      </c>
      <c r="R833" s="50" t="s">
        <v>528</v>
      </c>
      <c r="S833" s="151">
        <f t="shared" si="253"/>
        <v>0.19225462962962961</v>
      </c>
      <c r="T833" s="151">
        <f t="shared" si="254"/>
        <v>9.6127314814814804E-2</v>
      </c>
      <c r="V833" s="393">
        <f t="shared" si="266"/>
        <v>0</v>
      </c>
      <c r="W833" s="393">
        <f t="shared" si="267"/>
        <v>0</v>
      </c>
      <c r="X833" s="53">
        <f t="shared" si="255"/>
        <v>0.19225462962962961</v>
      </c>
      <c r="Y833" s="53">
        <f t="shared" si="256"/>
        <v>0.22864380962962963</v>
      </c>
      <c r="Z833" s="53">
        <f t="shared" si="257"/>
        <v>9.6127314814814804E-2</v>
      </c>
      <c r="AA833" s="53">
        <f t="shared" si="258"/>
        <v>0.11432190481481481</v>
      </c>
      <c r="AB833" s="50">
        <f t="shared" si="259"/>
        <v>2207</v>
      </c>
      <c r="AC833" s="50">
        <f t="shared" si="269"/>
        <v>2007</v>
      </c>
      <c r="AD833" s="50">
        <f t="shared" si="260"/>
        <v>9</v>
      </c>
      <c r="AE833" s="56">
        <f t="shared" si="261"/>
        <v>200709</v>
      </c>
      <c r="AF833" s="56">
        <f t="shared" si="262"/>
        <v>36</v>
      </c>
      <c r="AG833" s="58">
        <f t="shared" si="270"/>
        <v>1</v>
      </c>
      <c r="AH833" s="56">
        <f t="shared" si="263"/>
        <v>7</v>
      </c>
      <c r="AI833" s="53">
        <f t="shared" si="264"/>
        <v>0.21044921962962962</v>
      </c>
      <c r="AJ833" s="56">
        <f t="shared" si="265"/>
        <v>17.079999999999998</v>
      </c>
    </row>
    <row r="834" spans="1:36" x14ac:dyDescent="0.25">
      <c r="A834" s="50">
        <v>833</v>
      </c>
      <c r="B834" s="51">
        <v>39333</v>
      </c>
      <c r="C834" s="75">
        <f t="shared" si="271"/>
        <v>39333</v>
      </c>
      <c r="D834" s="50" t="s">
        <v>1223</v>
      </c>
      <c r="E834" s="50">
        <v>3.06</v>
      </c>
      <c r="F834" s="50">
        <v>0</v>
      </c>
      <c r="G834" s="50">
        <v>32</v>
      </c>
      <c r="H834" s="50">
        <v>1</v>
      </c>
      <c r="I834" s="53">
        <f t="shared" ref="I834:I897" si="272">IF(E834&gt;0,TIME(F834,G834,H834),"")</f>
        <v>2.2233796296296297E-2</v>
      </c>
      <c r="J834" s="54">
        <f t="shared" ref="J834:J897" si="273">IF(E834&gt;0,TIME(F834,G834,H834)/E834,"")</f>
        <v>7.2659465020576131E-3</v>
      </c>
      <c r="K834" s="50" t="s">
        <v>560</v>
      </c>
      <c r="L834" s="50" t="s">
        <v>432</v>
      </c>
      <c r="M834" s="55">
        <f t="shared" ref="M834:M897" si="274">IF(D834&gt;0,0.0416666666666667/J834,"")</f>
        <v>5.7345132743362877</v>
      </c>
      <c r="N834" s="50">
        <v>159</v>
      </c>
      <c r="O834" s="50" t="s">
        <v>228</v>
      </c>
      <c r="R834" s="50" t="s">
        <v>529</v>
      </c>
      <c r="S834" s="151">
        <f t="shared" ref="S834:S897" si="275">IF("1-Swim"=D834,J834*2.4,IF("2-Bike"=D834,J834*112,IF("3-Run"=D834,J834*26.2,0)))</f>
        <v>0.19036779835390946</v>
      </c>
      <c r="T834" s="151">
        <f t="shared" ref="T834:T897" si="276">S834/2</f>
        <v>9.5183899176954731E-2</v>
      </c>
      <c r="V834" s="393">
        <f t="shared" si="266"/>
        <v>0</v>
      </c>
      <c r="W834" s="393">
        <f t="shared" si="267"/>
        <v>0</v>
      </c>
      <c r="X834" s="53">
        <f t="shared" ref="X834:X897" si="277">J834*26.2</f>
        <v>0.19036779835390946</v>
      </c>
      <c r="Y834" s="53">
        <f t="shared" ref="Y834:Y897" si="278">(J834+0.0013889)*26.2</f>
        <v>0.22675697835390946</v>
      </c>
      <c r="Z834" s="53">
        <f t="shared" ref="Z834:Z897" si="279">X834/2</f>
        <v>9.5183899176954731E-2</v>
      </c>
      <c r="AA834" s="53">
        <f t="shared" ref="AA834:AA897" si="280">Y834/2</f>
        <v>0.11337848917695473</v>
      </c>
      <c r="AB834" s="50">
        <f t="shared" ref="AB834:AB897" si="281">RANK(J834,J:J,1)</f>
        <v>2122</v>
      </c>
      <c r="AC834" s="50">
        <f t="shared" si="269"/>
        <v>2007</v>
      </c>
      <c r="AD834" s="50">
        <f t="shared" ref="AD834:AD897" si="282">MONTH(B834)</f>
        <v>9</v>
      </c>
      <c r="AE834" s="56">
        <f t="shared" ref="AE834:AE897" si="283">AC834*100+AD834</f>
        <v>200709</v>
      </c>
      <c r="AF834" s="56">
        <f t="shared" ref="AF834:AF897" si="284">WEEKNUM(B834,1)</f>
        <v>36</v>
      </c>
      <c r="AG834" s="58">
        <f t="shared" si="270"/>
        <v>0</v>
      </c>
      <c r="AH834" s="56">
        <f t="shared" ref="AH834:AH897" si="285">DAY(B834)</f>
        <v>8</v>
      </c>
      <c r="AI834" s="53">
        <f t="shared" ref="AI834:AI897" si="286">Z834+AA834</f>
        <v>0.20856238835390944</v>
      </c>
      <c r="AJ834" s="56">
        <f t="shared" ref="AJ834:AJ897" si="287">IF("1-Swim"=D834,E834*46.7,IF("2-Bike"=D834,E834,IF("3-Run"=D834,E834*4.27,0)))</f>
        <v>13.066199999999998</v>
      </c>
    </row>
    <row r="835" spans="1:36" x14ac:dyDescent="0.25">
      <c r="A835" s="50">
        <v>834</v>
      </c>
      <c r="B835" s="51">
        <v>39334</v>
      </c>
      <c r="C835" s="75">
        <f t="shared" si="271"/>
        <v>39334</v>
      </c>
      <c r="D835" s="50" t="s">
        <v>1223</v>
      </c>
      <c r="E835" s="50">
        <v>7.08</v>
      </c>
      <c r="F835" s="50">
        <v>1</v>
      </c>
      <c r="G835" s="50">
        <v>21</v>
      </c>
      <c r="H835" s="50">
        <v>2</v>
      </c>
      <c r="I835" s="53">
        <f t="shared" si="272"/>
        <v>5.6273148148148149E-2</v>
      </c>
      <c r="J835" s="54">
        <f t="shared" si="273"/>
        <v>7.9481847666875924E-3</v>
      </c>
      <c r="K835" s="50" t="s">
        <v>560</v>
      </c>
      <c r="L835" s="50" t="s">
        <v>531</v>
      </c>
      <c r="M835" s="55">
        <f t="shared" si="274"/>
        <v>5.2422871246400691</v>
      </c>
      <c r="N835" s="50">
        <v>161</v>
      </c>
      <c r="O835" s="50" t="s">
        <v>228</v>
      </c>
      <c r="R835" s="50" t="s">
        <v>532</v>
      </c>
      <c r="S835" s="151">
        <f t="shared" si="275"/>
        <v>0.20824244088721491</v>
      </c>
      <c r="T835" s="151">
        <f t="shared" si="276"/>
        <v>0.10412122044360746</v>
      </c>
      <c r="V835" s="393">
        <f t="shared" ref="V835:V898" si="288">U835*0.000568182</f>
        <v>0</v>
      </c>
      <c r="W835" s="393">
        <f t="shared" ref="W835:W898" si="289">U835*0.0006213713910761</f>
        <v>0</v>
      </c>
      <c r="X835" s="53">
        <f t="shared" si="277"/>
        <v>0.20824244088721491</v>
      </c>
      <c r="Y835" s="53">
        <f t="shared" si="278"/>
        <v>0.24463162088721491</v>
      </c>
      <c r="Z835" s="53">
        <f t="shared" si="279"/>
        <v>0.10412122044360746</v>
      </c>
      <c r="AA835" s="53">
        <f t="shared" si="280"/>
        <v>0.12231581044360745</v>
      </c>
      <c r="AB835" s="50">
        <f t="shared" si="281"/>
        <v>2775</v>
      </c>
      <c r="AC835" s="50">
        <f t="shared" si="269"/>
        <v>2007</v>
      </c>
      <c r="AD835" s="50">
        <f t="shared" si="282"/>
        <v>9</v>
      </c>
      <c r="AE835" s="56">
        <f t="shared" si="283"/>
        <v>200709</v>
      </c>
      <c r="AF835" s="56">
        <f t="shared" si="284"/>
        <v>37</v>
      </c>
      <c r="AG835" s="58">
        <f t="shared" si="270"/>
        <v>0</v>
      </c>
      <c r="AH835" s="56">
        <f t="shared" si="285"/>
        <v>9</v>
      </c>
      <c r="AI835" s="53">
        <f t="shared" si="286"/>
        <v>0.2264370308872149</v>
      </c>
      <c r="AJ835" s="56">
        <f t="shared" si="287"/>
        <v>30.231599999999997</v>
      </c>
    </row>
    <row r="836" spans="1:36" x14ac:dyDescent="0.25">
      <c r="A836" s="50">
        <v>835</v>
      </c>
      <c r="B836" s="51">
        <v>39336</v>
      </c>
      <c r="C836" s="75">
        <f t="shared" si="271"/>
        <v>39336</v>
      </c>
      <c r="D836" s="50" t="s">
        <v>1223</v>
      </c>
      <c r="E836" s="50">
        <v>4</v>
      </c>
      <c r="F836" s="50">
        <v>0</v>
      </c>
      <c r="G836" s="50">
        <v>39</v>
      </c>
      <c r="H836" s="50">
        <v>35</v>
      </c>
      <c r="I836" s="53">
        <f t="shared" si="272"/>
        <v>2.7488425925925927E-2</v>
      </c>
      <c r="J836" s="54">
        <f t="shared" si="273"/>
        <v>6.8721064814814816E-3</v>
      </c>
      <c r="K836" s="50" t="s">
        <v>560</v>
      </c>
      <c r="L836" s="50" t="s">
        <v>143</v>
      </c>
      <c r="M836" s="55">
        <f t="shared" si="274"/>
        <v>6.0631578947368467</v>
      </c>
      <c r="N836" s="50">
        <v>156</v>
      </c>
      <c r="O836" s="50" t="s">
        <v>251</v>
      </c>
      <c r="R836" s="50" t="s">
        <v>533</v>
      </c>
      <c r="S836" s="151">
        <f t="shared" si="275"/>
        <v>0.18004918981481483</v>
      </c>
      <c r="T836" s="151">
        <f t="shared" si="276"/>
        <v>9.0024594907407413E-2</v>
      </c>
      <c r="V836" s="393">
        <f t="shared" si="288"/>
        <v>0</v>
      </c>
      <c r="W836" s="393">
        <f t="shared" si="289"/>
        <v>0</v>
      </c>
      <c r="X836" s="53">
        <f t="shared" si="277"/>
        <v>0.18004918981481483</v>
      </c>
      <c r="Y836" s="53">
        <f t="shared" si="278"/>
        <v>0.21643836981481479</v>
      </c>
      <c r="Z836" s="53">
        <f t="shared" si="279"/>
        <v>9.0024594907407413E-2</v>
      </c>
      <c r="AA836" s="53">
        <f t="shared" si="280"/>
        <v>0.1082191849074074</v>
      </c>
      <c r="AB836" s="50">
        <f t="shared" si="281"/>
        <v>1621</v>
      </c>
      <c r="AC836" s="50">
        <f t="shared" si="269"/>
        <v>2007</v>
      </c>
      <c r="AD836" s="50">
        <f t="shared" si="282"/>
        <v>9</v>
      </c>
      <c r="AE836" s="56">
        <f t="shared" si="283"/>
        <v>200709</v>
      </c>
      <c r="AF836" s="56">
        <f t="shared" si="284"/>
        <v>37</v>
      </c>
      <c r="AG836" s="58">
        <f t="shared" si="270"/>
        <v>1</v>
      </c>
      <c r="AH836" s="56">
        <f t="shared" si="285"/>
        <v>11</v>
      </c>
      <c r="AI836" s="53">
        <f t="shared" si="286"/>
        <v>0.19824377981481481</v>
      </c>
      <c r="AJ836" s="56">
        <f t="shared" si="287"/>
        <v>17.079999999999998</v>
      </c>
    </row>
    <row r="837" spans="1:36" x14ac:dyDescent="0.25">
      <c r="A837" s="50">
        <v>836</v>
      </c>
      <c r="B837" s="51">
        <v>39337</v>
      </c>
      <c r="C837" s="75">
        <f t="shared" si="271"/>
        <v>39337</v>
      </c>
      <c r="D837" s="50" t="s">
        <v>1223</v>
      </c>
      <c r="E837" s="50">
        <v>5</v>
      </c>
      <c r="F837" s="50">
        <v>0</v>
      </c>
      <c r="G837" s="50">
        <v>48</v>
      </c>
      <c r="H837" s="50">
        <v>19</v>
      </c>
      <c r="I837" s="53">
        <f t="shared" si="272"/>
        <v>3.3553240740740745E-2</v>
      </c>
      <c r="J837" s="54">
        <f t="shared" si="273"/>
        <v>6.7106481481481487E-3</v>
      </c>
      <c r="K837" s="50" t="s">
        <v>560</v>
      </c>
      <c r="L837" s="50" t="s">
        <v>171</v>
      </c>
      <c r="M837" s="55">
        <f t="shared" si="274"/>
        <v>6.2090375991721327</v>
      </c>
      <c r="N837" s="50">
        <v>155</v>
      </c>
      <c r="O837" s="50" t="s">
        <v>208</v>
      </c>
      <c r="R837" s="50" t="s">
        <v>534</v>
      </c>
      <c r="S837" s="151">
        <f t="shared" si="275"/>
        <v>0.17581898148148148</v>
      </c>
      <c r="T837" s="151">
        <f t="shared" si="276"/>
        <v>8.7909490740740739E-2</v>
      </c>
      <c r="V837" s="393">
        <f t="shared" si="288"/>
        <v>0</v>
      </c>
      <c r="W837" s="393">
        <f t="shared" si="289"/>
        <v>0</v>
      </c>
      <c r="X837" s="53">
        <f t="shared" si="277"/>
        <v>0.17581898148148148</v>
      </c>
      <c r="Y837" s="53">
        <f t="shared" si="278"/>
        <v>0.21220816148148147</v>
      </c>
      <c r="Z837" s="53">
        <f t="shared" si="279"/>
        <v>8.7909490740740739E-2</v>
      </c>
      <c r="AA837" s="53">
        <f t="shared" si="280"/>
        <v>0.10610408074074074</v>
      </c>
      <c r="AB837" s="50">
        <f t="shared" si="281"/>
        <v>1400</v>
      </c>
      <c r="AC837" s="50">
        <f t="shared" si="269"/>
        <v>2007</v>
      </c>
      <c r="AD837" s="50">
        <f t="shared" si="282"/>
        <v>9</v>
      </c>
      <c r="AE837" s="56">
        <f t="shared" si="283"/>
        <v>200709</v>
      </c>
      <c r="AF837" s="56">
        <f t="shared" si="284"/>
        <v>37</v>
      </c>
      <c r="AG837" s="58">
        <f t="shared" si="270"/>
        <v>0</v>
      </c>
      <c r="AH837" s="56">
        <f t="shared" si="285"/>
        <v>12</v>
      </c>
      <c r="AI837" s="53">
        <f t="shared" si="286"/>
        <v>0.19401357148148146</v>
      </c>
      <c r="AJ837" s="56">
        <f t="shared" si="287"/>
        <v>21.349999999999998</v>
      </c>
    </row>
    <row r="838" spans="1:36" x14ac:dyDescent="0.25">
      <c r="A838" s="50">
        <v>837</v>
      </c>
      <c r="B838" s="51">
        <v>39338</v>
      </c>
      <c r="C838" s="75">
        <f t="shared" si="271"/>
        <v>39338</v>
      </c>
      <c r="D838" s="50" t="s">
        <v>1223</v>
      </c>
      <c r="E838" s="50">
        <v>4</v>
      </c>
      <c r="F838" s="50">
        <v>0</v>
      </c>
      <c r="G838" s="50">
        <v>38</v>
      </c>
      <c r="H838" s="50">
        <v>54</v>
      </c>
      <c r="I838" s="53">
        <f t="shared" si="272"/>
        <v>2.7013888888888889E-2</v>
      </c>
      <c r="J838" s="54">
        <f t="shared" si="273"/>
        <v>6.7534722222222223E-3</v>
      </c>
      <c r="K838" s="50" t="s">
        <v>560</v>
      </c>
      <c r="L838" s="50" t="s">
        <v>143</v>
      </c>
      <c r="M838" s="55">
        <f t="shared" si="274"/>
        <v>6.1696658097686425</v>
      </c>
      <c r="N838" s="50">
        <v>158</v>
      </c>
      <c r="O838" s="50" t="s">
        <v>184</v>
      </c>
      <c r="R838" s="50" t="s">
        <v>535</v>
      </c>
      <c r="S838" s="151">
        <f t="shared" si="275"/>
        <v>0.17694097222222221</v>
      </c>
      <c r="T838" s="151">
        <f t="shared" si="276"/>
        <v>8.8470486111111107E-2</v>
      </c>
      <c r="V838" s="393">
        <f t="shared" si="288"/>
        <v>0</v>
      </c>
      <c r="W838" s="393">
        <f t="shared" si="289"/>
        <v>0</v>
      </c>
      <c r="X838" s="53">
        <f t="shared" si="277"/>
        <v>0.17694097222222221</v>
      </c>
      <c r="Y838" s="53">
        <f t="shared" si="278"/>
        <v>0.21333015222222221</v>
      </c>
      <c r="Z838" s="53">
        <f t="shared" si="279"/>
        <v>8.8470486111111107E-2</v>
      </c>
      <c r="AA838" s="53">
        <f t="shared" si="280"/>
        <v>0.1066650761111111</v>
      </c>
      <c r="AB838" s="50">
        <f t="shared" si="281"/>
        <v>1466</v>
      </c>
      <c r="AC838" s="50">
        <f t="shared" si="269"/>
        <v>2007</v>
      </c>
      <c r="AD838" s="50">
        <f t="shared" si="282"/>
        <v>9</v>
      </c>
      <c r="AE838" s="56">
        <f t="shared" si="283"/>
        <v>200709</v>
      </c>
      <c r="AF838" s="56">
        <f t="shared" si="284"/>
        <v>37</v>
      </c>
      <c r="AG838" s="58">
        <f t="shared" si="270"/>
        <v>0</v>
      </c>
      <c r="AH838" s="56">
        <f t="shared" si="285"/>
        <v>13</v>
      </c>
      <c r="AI838" s="53">
        <f t="shared" si="286"/>
        <v>0.19513556222222223</v>
      </c>
      <c r="AJ838" s="56">
        <f t="shared" si="287"/>
        <v>17.079999999999998</v>
      </c>
    </row>
    <row r="839" spans="1:36" x14ac:dyDescent="0.25">
      <c r="A839" s="50">
        <v>838</v>
      </c>
      <c r="B839" s="51">
        <v>39339</v>
      </c>
      <c r="C839" s="75">
        <f t="shared" si="271"/>
        <v>39339</v>
      </c>
      <c r="D839" s="50" t="s">
        <v>1223</v>
      </c>
      <c r="E839" s="50">
        <v>4</v>
      </c>
      <c r="F839" s="50">
        <v>0</v>
      </c>
      <c r="G839" s="50">
        <v>40</v>
      </c>
      <c r="H839" s="50">
        <v>28</v>
      </c>
      <c r="I839" s="53">
        <f t="shared" si="272"/>
        <v>2.8101851851851854E-2</v>
      </c>
      <c r="J839" s="54">
        <f t="shared" si="273"/>
        <v>7.0254629629629634E-3</v>
      </c>
      <c r="K839" s="50" t="s">
        <v>560</v>
      </c>
      <c r="L839" s="50" t="s">
        <v>143</v>
      </c>
      <c r="M839" s="55">
        <f t="shared" si="274"/>
        <v>5.9308072487644194</v>
      </c>
      <c r="N839" s="50">
        <v>154</v>
      </c>
      <c r="O839" s="50" t="s">
        <v>184</v>
      </c>
      <c r="R839" s="50" t="s">
        <v>536</v>
      </c>
      <c r="S839" s="151">
        <f t="shared" si="275"/>
        <v>0.18406712962962962</v>
      </c>
      <c r="T839" s="151">
        <f t="shared" si="276"/>
        <v>9.2033564814814811E-2</v>
      </c>
      <c r="V839" s="393">
        <f t="shared" si="288"/>
        <v>0</v>
      </c>
      <c r="W839" s="393">
        <f t="shared" si="289"/>
        <v>0</v>
      </c>
      <c r="X839" s="53">
        <f t="shared" si="277"/>
        <v>0.18406712962962962</v>
      </c>
      <c r="Y839" s="53">
        <f t="shared" si="278"/>
        <v>0.22045630962962962</v>
      </c>
      <c r="Z839" s="53">
        <f t="shared" si="279"/>
        <v>9.2033564814814811E-2</v>
      </c>
      <c r="AA839" s="53">
        <f t="shared" si="280"/>
        <v>0.11022815481481481</v>
      </c>
      <c r="AB839" s="50">
        <f t="shared" si="281"/>
        <v>1816</v>
      </c>
      <c r="AC839" s="50">
        <f t="shared" si="269"/>
        <v>2007</v>
      </c>
      <c r="AD839" s="50">
        <f t="shared" si="282"/>
        <v>9</v>
      </c>
      <c r="AE839" s="56">
        <f t="shared" si="283"/>
        <v>200709</v>
      </c>
      <c r="AF839" s="56">
        <f t="shared" si="284"/>
        <v>37</v>
      </c>
      <c r="AG839" s="58">
        <f t="shared" si="270"/>
        <v>0</v>
      </c>
      <c r="AH839" s="56">
        <f t="shared" si="285"/>
        <v>14</v>
      </c>
      <c r="AI839" s="53">
        <f t="shared" si="286"/>
        <v>0.20226171962962963</v>
      </c>
      <c r="AJ839" s="56">
        <f t="shared" si="287"/>
        <v>17.079999999999998</v>
      </c>
    </row>
    <row r="840" spans="1:36" x14ac:dyDescent="0.25">
      <c r="A840" s="50">
        <v>839</v>
      </c>
      <c r="B840" s="51">
        <v>39341</v>
      </c>
      <c r="C840" s="75">
        <f t="shared" si="271"/>
        <v>39341</v>
      </c>
      <c r="D840" s="50" t="s">
        <v>1223</v>
      </c>
      <c r="E840" s="50">
        <v>8.5</v>
      </c>
      <c r="F840" s="50">
        <v>1</v>
      </c>
      <c r="G840" s="50">
        <v>26</v>
      </c>
      <c r="H840" s="50">
        <v>20</v>
      </c>
      <c r="I840" s="53">
        <f t="shared" si="272"/>
        <v>5.9953703703703703E-2</v>
      </c>
      <c r="J840" s="54">
        <f t="shared" si="273"/>
        <v>7.0533769063180832E-3</v>
      </c>
      <c r="K840" s="50" t="s">
        <v>559</v>
      </c>
      <c r="L840" s="50" t="s">
        <v>537</v>
      </c>
      <c r="M840" s="55">
        <f t="shared" si="274"/>
        <v>5.907335907335912</v>
      </c>
      <c r="N840" s="50">
        <v>156</v>
      </c>
      <c r="O840" s="50" t="s">
        <v>198</v>
      </c>
      <c r="R840" s="50" t="s">
        <v>538</v>
      </c>
      <c r="S840" s="151">
        <f t="shared" si="275"/>
        <v>0.18479847494553378</v>
      </c>
      <c r="T840" s="151">
        <f t="shared" si="276"/>
        <v>9.239923747276689E-2</v>
      </c>
      <c r="V840" s="393">
        <f t="shared" si="288"/>
        <v>0</v>
      </c>
      <c r="W840" s="393">
        <f t="shared" si="289"/>
        <v>0</v>
      </c>
      <c r="X840" s="53">
        <f t="shared" si="277"/>
        <v>0.18479847494553378</v>
      </c>
      <c r="Y840" s="53">
        <f t="shared" si="278"/>
        <v>0.22118765494553377</v>
      </c>
      <c r="Z840" s="53">
        <f t="shared" si="279"/>
        <v>9.239923747276689E-2</v>
      </c>
      <c r="AA840" s="53">
        <f t="shared" si="280"/>
        <v>0.11059382747276689</v>
      </c>
      <c r="AB840" s="50">
        <f t="shared" si="281"/>
        <v>1843</v>
      </c>
      <c r="AC840" s="50">
        <f t="shared" si="269"/>
        <v>2007</v>
      </c>
      <c r="AD840" s="50">
        <f t="shared" si="282"/>
        <v>9</v>
      </c>
      <c r="AE840" s="56">
        <f t="shared" si="283"/>
        <v>200709</v>
      </c>
      <c r="AF840" s="56">
        <f t="shared" si="284"/>
        <v>38</v>
      </c>
      <c r="AG840" s="58">
        <f t="shared" si="270"/>
        <v>1</v>
      </c>
      <c r="AH840" s="56">
        <f t="shared" si="285"/>
        <v>16</v>
      </c>
      <c r="AI840" s="53">
        <f t="shared" si="286"/>
        <v>0.20299306494553376</v>
      </c>
      <c r="AJ840" s="56">
        <f t="shared" si="287"/>
        <v>36.294999999999995</v>
      </c>
    </row>
    <row r="841" spans="1:36" x14ac:dyDescent="0.25">
      <c r="A841" s="50">
        <v>840</v>
      </c>
      <c r="B841" s="51">
        <v>39347</v>
      </c>
      <c r="C841" s="75">
        <f t="shared" si="271"/>
        <v>39347</v>
      </c>
      <c r="D841" s="50" t="s">
        <v>1223</v>
      </c>
      <c r="E841" s="50">
        <v>8.5</v>
      </c>
      <c r="F841" s="50">
        <v>1</v>
      </c>
      <c r="G841" s="50">
        <v>33</v>
      </c>
      <c r="H841" s="50">
        <v>24</v>
      </c>
      <c r="I841" s="53">
        <f t="shared" si="272"/>
        <v>6.4861111111111105E-2</v>
      </c>
      <c r="J841" s="54">
        <f t="shared" si="273"/>
        <v>7.6307189542483651E-3</v>
      </c>
      <c r="K841" s="50" t="s">
        <v>560</v>
      </c>
      <c r="L841" s="50" t="s">
        <v>537</v>
      </c>
      <c r="M841" s="55">
        <f t="shared" si="274"/>
        <v>5.4603854389721675</v>
      </c>
      <c r="N841" s="50">
        <v>168</v>
      </c>
      <c r="O841" s="50" t="s">
        <v>198</v>
      </c>
      <c r="R841" s="50" t="s">
        <v>539</v>
      </c>
      <c r="S841" s="151">
        <f t="shared" si="275"/>
        <v>0.19992483660130717</v>
      </c>
      <c r="T841" s="151">
        <f t="shared" si="276"/>
        <v>9.9962418300653583E-2</v>
      </c>
      <c r="V841" s="393">
        <f t="shared" si="288"/>
        <v>0</v>
      </c>
      <c r="W841" s="393">
        <f t="shared" si="289"/>
        <v>0</v>
      </c>
      <c r="X841" s="53">
        <f t="shared" si="277"/>
        <v>0.19992483660130717</v>
      </c>
      <c r="Y841" s="53">
        <f t="shared" si="278"/>
        <v>0.23631401660130713</v>
      </c>
      <c r="Z841" s="53">
        <f t="shared" si="279"/>
        <v>9.9962418300653583E-2</v>
      </c>
      <c r="AA841" s="53">
        <f t="shared" si="280"/>
        <v>0.11815700830065357</v>
      </c>
      <c r="AB841" s="50">
        <f t="shared" si="281"/>
        <v>2499</v>
      </c>
      <c r="AC841" s="50">
        <f t="shared" si="269"/>
        <v>2007</v>
      </c>
      <c r="AD841" s="50">
        <f t="shared" si="282"/>
        <v>9</v>
      </c>
      <c r="AE841" s="56">
        <f t="shared" si="283"/>
        <v>200709</v>
      </c>
      <c r="AF841" s="56">
        <f t="shared" si="284"/>
        <v>38</v>
      </c>
      <c r="AG841" s="58">
        <f t="shared" si="270"/>
        <v>5</v>
      </c>
      <c r="AH841" s="56">
        <f t="shared" si="285"/>
        <v>22</v>
      </c>
      <c r="AI841" s="53">
        <f t="shared" si="286"/>
        <v>0.21811942660130715</v>
      </c>
      <c r="AJ841" s="56">
        <f t="shared" si="287"/>
        <v>36.294999999999995</v>
      </c>
    </row>
    <row r="842" spans="1:36" x14ac:dyDescent="0.25">
      <c r="A842" s="50">
        <v>841</v>
      </c>
      <c r="B842" s="51">
        <v>39349</v>
      </c>
      <c r="C842" s="75">
        <f t="shared" si="271"/>
        <v>39349</v>
      </c>
      <c r="D842" s="50" t="s">
        <v>1223</v>
      </c>
      <c r="E842" s="50">
        <v>3</v>
      </c>
      <c r="F842" s="50">
        <v>0</v>
      </c>
      <c r="G842" s="50">
        <v>30</v>
      </c>
      <c r="H842" s="50">
        <v>22</v>
      </c>
      <c r="I842" s="53">
        <f t="shared" si="272"/>
        <v>2.1087962962962961E-2</v>
      </c>
      <c r="J842" s="54">
        <f t="shared" si="273"/>
        <v>7.0293209876543207E-3</v>
      </c>
      <c r="K842" s="50" t="s">
        <v>560</v>
      </c>
      <c r="L842" s="50" t="s">
        <v>102</v>
      </c>
      <c r="M842" s="55">
        <f t="shared" si="274"/>
        <v>5.9275521405049449</v>
      </c>
      <c r="N842" s="50">
        <v>147</v>
      </c>
      <c r="O842" s="50" t="s">
        <v>184</v>
      </c>
      <c r="R842" s="50" t="s">
        <v>541</v>
      </c>
      <c r="S842" s="151">
        <f t="shared" si="275"/>
        <v>0.1841682098765432</v>
      </c>
      <c r="T842" s="151">
        <f t="shared" si="276"/>
        <v>9.2084104938271599E-2</v>
      </c>
      <c r="V842" s="393">
        <f t="shared" si="288"/>
        <v>0</v>
      </c>
      <c r="W842" s="393">
        <f t="shared" si="289"/>
        <v>0</v>
      </c>
      <c r="X842" s="53">
        <f t="shared" si="277"/>
        <v>0.1841682098765432</v>
      </c>
      <c r="Y842" s="53">
        <f t="shared" si="278"/>
        <v>0.22055738987654319</v>
      </c>
      <c r="Z842" s="53">
        <f t="shared" si="279"/>
        <v>9.2084104938271599E-2</v>
      </c>
      <c r="AA842" s="53">
        <f t="shared" si="280"/>
        <v>0.1102786949382716</v>
      </c>
      <c r="AB842" s="50">
        <f t="shared" si="281"/>
        <v>1822</v>
      </c>
      <c r="AC842" s="50">
        <f t="shared" si="269"/>
        <v>2007</v>
      </c>
      <c r="AD842" s="50">
        <f t="shared" si="282"/>
        <v>9</v>
      </c>
      <c r="AE842" s="56">
        <f t="shared" si="283"/>
        <v>200709</v>
      </c>
      <c r="AF842" s="56">
        <f t="shared" si="284"/>
        <v>39</v>
      </c>
      <c r="AG842" s="58">
        <f t="shared" si="270"/>
        <v>1</v>
      </c>
      <c r="AH842" s="56">
        <f t="shared" si="285"/>
        <v>24</v>
      </c>
      <c r="AI842" s="53">
        <f t="shared" si="286"/>
        <v>0.20236279987654321</v>
      </c>
      <c r="AJ842" s="56">
        <f t="shared" si="287"/>
        <v>12.809999999999999</v>
      </c>
    </row>
    <row r="843" spans="1:36" x14ac:dyDescent="0.25">
      <c r="A843" s="50">
        <v>842</v>
      </c>
      <c r="B843" s="51">
        <v>39350</v>
      </c>
      <c r="C843" s="75">
        <f t="shared" si="271"/>
        <v>39350</v>
      </c>
      <c r="D843" s="50" t="s">
        <v>1223</v>
      </c>
      <c r="E843" s="50">
        <v>4</v>
      </c>
      <c r="F843" s="50">
        <v>0</v>
      </c>
      <c r="G843" s="50">
        <v>39</v>
      </c>
      <c r="H843" s="50">
        <v>55</v>
      </c>
      <c r="I843" s="53">
        <f t="shared" si="272"/>
        <v>2.7719907407407405E-2</v>
      </c>
      <c r="J843" s="54">
        <f t="shared" si="273"/>
        <v>6.9299768518518512E-3</v>
      </c>
      <c r="K843" s="50" t="s">
        <v>560</v>
      </c>
      <c r="L843" s="50" t="s">
        <v>143</v>
      </c>
      <c r="M843" s="55">
        <f t="shared" si="274"/>
        <v>6.0125260960334082</v>
      </c>
      <c r="N843" s="50">
        <v>157</v>
      </c>
      <c r="O843" s="50" t="s">
        <v>184</v>
      </c>
      <c r="R843" s="50" t="s">
        <v>542</v>
      </c>
      <c r="S843" s="151">
        <f t="shared" si="275"/>
        <v>0.1815653935185185</v>
      </c>
      <c r="T843" s="151">
        <f t="shared" si="276"/>
        <v>9.0782696759259249E-2</v>
      </c>
      <c r="V843" s="393">
        <f t="shared" si="288"/>
        <v>0</v>
      </c>
      <c r="W843" s="393">
        <f t="shared" si="289"/>
        <v>0</v>
      </c>
      <c r="X843" s="53">
        <f t="shared" si="277"/>
        <v>0.1815653935185185</v>
      </c>
      <c r="Y843" s="53">
        <f t="shared" si="278"/>
        <v>0.21795457351851849</v>
      </c>
      <c r="Z843" s="53">
        <f t="shared" si="279"/>
        <v>9.0782696759259249E-2</v>
      </c>
      <c r="AA843" s="53">
        <f t="shared" si="280"/>
        <v>0.10897728675925925</v>
      </c>
      <c r="AB843" s="50">
        <f t="shared" si="281"/>
        <v>1684</v>
      </c>
      <c r="AC843" s="50">
        <f t="shared" si="269"/>
        <v>2007</v>
      </c>
      <c r="AD843" s="50">
        <f t="shared" si="282"/>
        <v>9</v>
      </c>
      <c r="AE843" s="56">
        <f t="shared" si="283"/>
        <v>200709</v>
      </c>
      <c r="AF843" s="56">
        <f t="shared" si="284"/>
        <v>39</v>
      </c>
      <c r="AG843" s="58">
        <f t="shared" ref="AG843:AG853" si="290">IF(ISBLANK(B843)," ",MAX(B843-B842-1,0))</f>
        <v>0</v>
      </c>
      <c r="AH843" s="56">
        <f t="shared" si="285"/>
        <v>25</v>
      </c>
      <c r="AI843" s="53">
        <f t="shared" si="286"/>
        <v>0.19975998351851848</v>
      </c>
      <c r="AJ843" s="56">
        <f t="shared" si="287"/>
        <v>17.079999999999998</v>
      </c>
    </row>
    <row r="844" spans="1:36" x14ac:dyDescent="0.25">
      <c r="A844" s="50">
        <v>843</v>
      </c>
      <c r="B844" s="51">
        <v>39351</v>
      </c>
      <c r="C844" s="75">
        <f t="shared" si="271"/>
        <v>39351</v>
      </c>
      <c r="D844" s="50" t="s">
        <v>1223</v>
      </c>
      <c r="E844" s="50">
        <v>4</v>
      </c>
      <c r="F844" s="50">
        <v>0</v>
      </c>
      <c r="G844" s="50">
        <v>40</v>
      </c>
      <c r="H844" s="50">
        <v>49</v>
      </c>
      <c r="I844" s="53">
        <f t="shared" si="272"/>
        <v>2.8344907407407412E-2</v>
      </c>
      <c r="J844" s="54">
        <f t="shared" si="273"/>
        <v>7.0862268518518531E-3</v>
      </c>
      <c r="K844" s="50" t="s">
        <v>560</v>
      </c>
      <c r="L844" s="50" t="s">
        <v>143</v>
      </c>
      <c r="M844" s="55">
        <f t="shared" si="274"/>
        <v>5.8799510004083331</v>
      </c>
      <c r="N844" s="50">
        <v>156</v>
      </c>
      <c r="O844" s="50" t="s">
        <v>228</v>
      </c>
      <c r="R844" s="50" t="s">
        <v>543</v>
      </c>
      <c r="S844" s="151">
        <f t="shared" si="275"/>
        <v>0.18565914351851853</v>
      </c>
      <c r="T844" s="151">
        <f t="shared" si="276"/>
        <v>9.2829571759259266E-2</v>
      </c>
      <c r="V844" s="393">
        <f t="shared" si="288"/>
        <v>0</v>
      </c>
      <c r="W844" s="393">
        <f t="shared" si="289"/>
        <v>0</v>
      </c>
      <c r="X844" s="53">
        <f t="shared" si="277"/>
        <v>0.18565914351851853</v>
      </c>
      <c r="Y844" s="53">
        <f t="shared" si="278"/>
        <v>0.22204832351851853</v>
      </c>
      <c r="Z844" s="53">
        <f t="shared" si="279"/>
        <v>9.2829571759259266E-2</v>
      </c>
      <c r="AA844" s="53">
        <f t="shared" si="280"/>
        <v>0.11102416175925926</v>
      </c>
      <c r="AB844" s="50">
        <f t="shared" si="281"/>
        <v>1896</v>
      </c>
      <c r="AC844" s="50">
        <f t="shared" si="269"/>
        <v>2007</v>
      </c>
      <c r="AD844" s="50">
        <f t="shared" si="282"/>
        <v>9</v>
      </c>
      <c r="AE844" s="56">
        <f t="shared" si="283"/>
        <v>200709</v>
      </c>
      <c r="AF844" s="56">
        <f t="shared" si="284"/>
        <v>39</v>
      </c>
      <c r="AG844" s="58">
        <f t="shared" si="290"/>
        <v>0</v>
      </c>
      <c r="AH844" s="56">
        <f t="shared" si="285"/>
        <v>26</v>
      </c>
      <c r="AI844" s="53">
        <f t="shared" si="286"/>
        <v>0.20385373351851854</v>
      </c>
      <c r="AJ844" s="56">
        <f t="shared" si="287"/>
        <v>17.079999999999998</v>
      </c>
    </row>
    <row r="845" spans="1:36" x14ac:dyDescent="0.25">
      <c r="A845" s="50">
        <v>844</v>
      </c>
      <c r="B845" s="51">
        <v>39352</v>
      </c>
      <c r="C845" s="75">
        <f t="shared" si="271"/>
        <v>39352</v>
      </c>
      <c r="D845" s="50" t="s">
        <v>1223</v>
      </c>
      <c r="E845" s="50">
        <v>4</v>
      </c>
      <c r="F845" s="50">
        <v>0</v>
      </c>
      <c r="G845" s="50">
        <v>37</v>
      </c>
      <c r="H845" s="50">
        <v>48</v>
      </c>
      <c r="I845" s="53">
        <f t="shared" si="272"/>
        <v>2.6249999999999999E-2</v>
      </c>
      <c r="J845" s="54">
        <f t="shared" si="273"/>
        <v>6.5624999999999998E-3</v>
      </c>
      <c r="K845" s="50" t="s">
        <v>560</v>
      </c>
      <c r="L845" s="50" t="s">
        <v>143</v>
      </c>
      <c r="M845" s="55">
        <f t="shared" si="274"/>
        <v>6.3492063492063542</v>
      </c>
      <c r="N845" s="50">
        <v>166</v>
      </c>
      <c r="O845" s="50" t="s">
        <v>184</v>
      </c>
      <c r="R845" s="50" t="s">
        <v>544</v>
      </c>
      <c r="S845" s="151">
        <f t="shared" si="275"/>
        <v>0.17193749999999999</v>
      </c>
      <c r="T845" s="151">
        <f t="shared" si="276"/>
        <v>8.5968749999999997E-2</v>
      </c>
      <c r="V845" s="393">
        <f t="shared" si="288"/>
        <v>0</v>
      </c>
      <c r="W845" s="393">
        <f t="shared" si="289"/>
        <v>0</v>
      </c>
      <c r="X845" s="53">
        <f t="shared" si="277"/>
        <v>0.17193749999999999</v>
      </c>
      <c r="Y845" s="53">
        <f t="shared" si="278"/>
        <v>0.20832667999999996</v>
      </c>
      <c r="Z845" s="53">
        <f t="shared" si="279"/>
        <v>8.5968749999999997E-2</v>
      </c>
      <c r="AA845" s="53">
        <f t="shared" si="280"/>
        <v>0.10416333999999998</v>
      </c>
      <c r="AB845" s="50">
        <f t="shared" si="281"/>
        <v>1258</v>
      </c>
      <c r="AC845" s="50">
        <f t="shared" si="269"/>
        <v>2007</v>
      </c>
      <c r="AD845" s="50">
        <f t="shared" si="282"/>
        <v>9</v>
      </c>
      <c r="AE845" s="56">
        <f t="shared" si="283"/>
        <v>200709</v>
      </c>
      <c r="AF845" s="56">
        <f t="shared" si="284"/>
        <v>39</v>
      </c>
      <c r="AG845" s="58">
        <f t="shared" si="290"/>
        <v>0</v>
      </c>
      <c r="AH845" s="56">
        <f t="shared" si="285"/>
        <v>27</v>
      </c>
      <c r="AI845" s="53">
        <f t="shared" si="286"/>
        <v>0.19013208999999998</v>
      </c>
      <c r="AJ845" s="56">
        <f t="shared" si="287"/>
        <v>17.079999999999998</v>
      </c>
    </row>
    <row r="846" spans="1:36" x14ac:dyDescent="0.25">
      <c r="A846" s="50">
        <v>845</v>
      </c>
      <c r="B846" s="51">
        <v>39355</v>
      </c>
      <c r="C846" s="75">
        <f t="shared" si="271"/>
        <v>39355</v>
      </c>
      <c r="D846" s="50" t="s">
        <v>1223</v>
      </c>
      <c r="E846" s="50">
        <v>10.5</v>
      </c>
      <c r="F846" s="50">
        <v>1</v>
      </c>
      <c r="G846" s="50">
        <v>51</v>
      </c>
      <c r="H846" s="50">
        <v>32</v>
      </c>
      <c r="I846" s="53">
        <f t="shared" si="272"/>
        <v>7.7453703703703705E-2</v>
      </c>
      <c r="J846" s="54">
        <f t="shared" si="273"/>
        <v>7.3765432098765434E-3</v>
      </c>
      <c r="K846" s="50" t="s">
        <v>560</v>
      </c>
      <c r="L846" s="50" t="s">
        <v>1228</v>
      </c>
      <c r="M846" s="55">
        <f t="shared" si="274"/>
        <v>5.6485355648535611</v>
      </c>
      <c r="N846" s="50">
        <v>159</v>
      </c>
      <c r="O846" s="50" t="s">
        <v>198</v>
      </c>
      <c r="R846" s="50" t="s">
        <v>562</v>
      </c>
      <c r="S846" s="151">
        <f t="shared" si="275"/>
        <v>0.19326543209876543</v>
      </c>
      <c r="T846" s="151">
        <f t="shared" si="276"/>
        <v>9.6632716049382714E-2</v>
      </c>
      <c r="V846" s="393">
        <f t="shared" si="288"/>
        <v>0</v>
      </c>
      <c r="W846" s="393">
        <f t="shared" si="289"/>
        <v>0</v>
      </c>
      <c r="X846" s="53">
        <f t="shared" si="277"/>
        <v>0.19326543209876543</v>
      </c>
      <c r="Y846" s="53">
        <f t="shared" si="278"/>
        <v>0.22965461209876542</v>
      </c>
      <c r="Z846" s="53">
        <f t="shared" si="279"/>
        <v>9.6632716049382714E-2</v>
      </c>
      <c r="AA846" s="53">
        <f t="shared" si="280"/>
        <v>0.11482730604938271</v>
      </c>
      <c r="AB846" s="50">
        <f t="shared" si="281"/>
        <v>2247</v>
      </c>
      <c r="AC846" s="50">
        <f t="shared" si="269"/>
        <v>2007</v>
      </c>
      <c r="AD846" s="50">
        <f t="shared" si="282"/>
        <v>9</v>
      </c>
      <c r="AE846" s="56">
        <f t="shared" si="283"/>
        <v>200709</v>
      </c>
      <c r="AF846" s="56">
        <f t="shared" si="284"/>
        <v>40</v>
      </c>
      <c r="AG846" s="58">
        <f t="shared" si="290"/>
        <v>2</v>
      </c>
      <c r="AH846" s="56">
        <f t="shared" si="285"/>
        <v>30</v>
      </c>
      <c r="AI846" s="53">
        <f t="shared" si="286"/>
        <v>0.21146002209876541</v>
      </c>
      <c r="AJ846" s="56">
        <f t="shared" si="287"/>
        <v>44.834999999999994</v>
      </c>
    </row>
    <row r="847" spans="1:36" x14ac:dyDescent="0.25">
      <c r="A847" s="50">
        <v>846</v>
      </c>
      <c r="B847" s="51">
        <v>39357</v>
      </c>
      <c r="C847" s="75">
        <f t="shared" si="271"/>
        <v>39357</v>
      </c>
      <c r="D847" s="50" t="s">
        <v>1223</v>
      </c>
      <c r="E847" s="50">
        <v>5</v>
      </c>
      <c r="F847" s="50">
        <v>0</v>
      </c>
      <c r="G847" s="50">
        <v>51</v>
      </c>
      <c r="H847" s="50">
        <v>59</v>
      </c>
      <c r="I847" s="53">
        <f t="shared" si="272"/>
        <v>3.6099537037037034E-2</v>
      </c>
      <c r="J847" s="54">
        <f t="shared" si="273"/>
        <v>7.2199074074074067E-3</v>
      </c>
      <c r="K847" s="50" t="s">
        <v>560</v>
      </c>
      <c r="L847" s="50" t="s">
        <v>171</v>
      </c>
      <c r="M847" s="55">
        <f t="shared" si="274"/>
        <v>5.7710804745110664</v>
      </c>
      <c r="N847" s="50">
        <v>154</v>
      </c>
      <c r="O847" s="50" t="s">
        <v>184</v>
      </c>
      <c r="R847" s="50" t="s">
        <v>564</v>
      </c>
      <c r="S847" s="151">
        <f t="shared" si="275"/>
        <v>0.18916157407407405</v>
      </c>
      <c r="T847" s="151">
        <f t="shared" si="276"/>
        <v>9.4580787037037026E-2</v>
      </c>
      <c r="V847" s="393">
        <f t="shared" si="288"/>
        <v>0</v>
      </c>
      <c r="W847" s="393">
        <f t="shared" si="289"/>
        <v>0</v>
      </c>
      <c r="X847" s="53">
        <f t="shared" si="277"/>
        <v>0.18916157407407405</v>
      </c>
      <c r="Y847" s="53">
        <f t="shared" si="278"/>
        <v>0.22555075407407404</v>
      </c>
      <c r="Z847" s="53">
        <f t="shared" si="279"/>
        <v>9.4580787037037026E-2</v>
      </c>
      <c r="AA847" s="53">
        <f t="shared" si="280"/>
        <v>0.11277537703703702</v>
      </c>
      <c r="AB847" s="50">
        <f t="shared" si="281"/>
        <v>2067</v>
      </c>
      <c r="AC847" s="50">
        <f t="shared" si="269"/>
        <v>2007</v>
      </c>
      <c r="AD847" s="50">
        <f t="shared" si="282"/>
        <v>10</v>
      </c>
      <c r="AE847" s="56">
        <f t="shared" si="283"/>
        <v>200710</v>
      </c>
      <c r="AF847" s="56">
        <f t="shared" si="284"/>
        <v>40</v>
      </c>
      <c r="AG847" s="58">
        <f t="shared" si="290"/>
        <v>1</v>
      </c>
      <c r="AH847" s="56">
        <f t="shared" si="285"/>
        <v>2</v>
      </c>
      <c r="AI847" s="53">
        <f t="shared" si="286"/>
        <v>0.20735616407407403</v>
      </c>
      <c r="AJ847" s="56">
        <f t="shared" si="287"/>
        <v>21.349999999999998</v>
      </c>
    </row>
    <row r="848" spans="1:36" x14ac:dyDescent="0.25">
      <c r="A848" s="50">
        <v>847</v>
      </c>
      <c r="B848" s="51">
        <v>39358</v>
      </c>
      <c r="C848" s="75">
        <f t="shared" si="271"/>
        <v>39358</v>
      </c>
      <c r="D848" s="50" t="s">
        <v>1223</v>
      </c>
      <c r="E848" s="50">
        <v>6</v>
      </c>
      <c r="F848" s="50">
        <v>0</v>
      </c>
      <c r="G848" s="50">
        <v>59</v>
      </c>
      <c r="H848" s="50">
        <v>40</v>
      </c>
      <c r="I848" s="53">
        <f t="shared" si="272"/>
        <v>4.1435185185185179E-2</v>
      </c>
      <c r="J848" s="54">
        <f t="shared" si="273"/>
        <v>6.9058641975308635E-3</v>
      </c>
      <c r="K848" s="50" t="s">
        <v>560</v>
      </c>
      <c r="L848" s="50" t="s">
        <v>662</v>
      </c>
      <c r="M848" s="55">
        <f t="shared" si="274"/>
        <v>6.0335195530726313</v>
      </c>
      <c r="N848" s="50">
        <v>155</v>
      </c>
      <c r="O848" s="50" t="s">
        <v>184</v>
      </c>
      <c r="R848" s="50" t="s">
        <v>563</v>
      </c>
      <c r="S848" s="151">
        <f t="shared" si="275"/>
        <v>0.18093364197530862</v>
      </c>
      <c r="T848" s="151">
        <f t="shared" si="276"/>
        <v>9.0466820987654309E-2</v>
      </c>
      <c r="V848" s="393">
        <f t="shared" si="288"/>
        <v>0</v>
      </c>
      <c r="W848" s="393">
        <f t="shared" si="289"/>
        <v>0</v>
      </c>
      <c r="X848" s="53">
        <f t="shared" si="277"/>
        <v>0.18093364197530862</v>
      </c>
      <c r="Y848" s="53">
        <f t="shared" si="278"/>
        <v>0.21732282197530861</v>
      </c>
      <c r="Z848" s="53">
        <f t="shared" si="279"/>
        <v>9.0466820987654309E-2</v>
      </c>
      <c r="AA848" s="53">
        <f t="shared" si="280"/>
        <v>0.10866141098765431</v>
      </c>
      <c r="AB848" s="50">
        <f t="shared" si="281"/>
        <v>1656</v>
      </c>
      <c r="AC848" s="50">
        <f t="shared" si="269"/>
        <v>2007</v>
      </c>
      <c r="AD848" s="50">
        <f t="shared" si="282"/>
        <v>10</v>
      </c>
      <c r="AE848" s="56">
        <f t="shared" si="283"/>
        <v>200710</v>
      </c>
      <c r="AF848" s="56">
        <f t="shared" si="284"/>
        <v>40</v>
      </c>
      <c r="AG848" s="58">
        <f t="shared" si="290"/>
        <v>0</v>
      </c>
      <c r="AH848" s="56">
        <f t="shared" si="285"/>
        <v>3</v>
      </c>
      <c r="AI848" s="53">
        <f t="shared" si="286"/>
        <v>0.1991282319753086</v>
      </c>
      <c r="AJ848" s="56">
        <f t="shared" si="287"/>
        <v>25.619999999999997</v>
      </c>
    </row>
    <row r="849" spans="1:36" x14ac:dyDescent="0.25">
      <c r="A849" s="50">
        <v>848</v>
      </c>
      <c r="B849" s="51">
        <v>39359</v>
      </c>
      <c r="C849" s="75">
        <f t="shared" si="271"/>
        <v>39359</v>
      </c>
      <c r="D849" s="50" t="s">
        <v>1223</v>
      </c>
      <c r="E849" s="50">
        <v>4</v>
      </c>
      <c r="F849" s="50">
        <v>0</v>
      </c>
      <c r="G849" s="50">
        <v>42</v>
      </c>
      <c r="H849" s="50">
        <v>56</v>
      </c>
      <c r="I849" s="53">
        <f t="shared" si="272"/>
        <v>2.9814814814814811E-2</v>
      </c>
      <c r="J849" s="54">
        <f t="shared" si="273"/>
        <v>7.4537037037037028E-3</v>
      </c>
      <c r="K849" s="50" t="s">
        <v>560</v>
      </c>
      <c r="L849" s="50" t="s">
        <v>143</v>
      </c>
      <c r="M849" s="55">
        <f t="shared" si="274"/>
        <v>5.590062111801247</v>
      </c>
      <c r="N849" s="50">
        <v>0</v>
      </c>
      <c r="O849" s="50" t="s">
        <v>228</v>
      </c>
      <c r="R849" s="50" t="s">
        <v>565</v>
      </c>
      <c r="S849" s="151">
        <f t="shared" si="275"/>
        <v>0.19528703703703701</v>
      </c>
      <c r="T849" s="151">
        <f t="shared" si="276"/>
        <v>9.7643518518518505E-2</v>
      </c>
      <c r="V849" s="393">
        <f t="shared" si="288"/>
        <v>0</v>
      </c>
      <c r="W849" s="393">
        <f t="shared" si="289"/>
        <v>0</v>
      </c>
      <c r="X849" s="53">
        <f t="shared" si="277"/>
        <v>0.19528703703703701</v>
      </c>
      <c r="Y849" s="53">
        <f t="shared" si="278"/>
        <v>0.231676217037037</v>
      </c>
      <c r="Z849" s="53">
        <f t="shared" si="279"/>
        <v>9.7643518518518505E-2</v>
      </c>
      <c r="AA849" s="53">
        <f t="shared" si="280"/>
        <v>0.1158381085185185</v>
      </c>
      <c r="AB849" s="50">
        <f t="shared" si="281"/>
        <v>2323</v>
      </c>
      <c r="AC849" s="50">
        <f t="shared" si="269"/>
        <v>2007</v>
      </c>
      <c r="AD849" s="50">
        <f t="shared" si="282"/>
        <v>10</v>
      </c>
      <c r="AE849" s="56">
        <f t="shared" si="283"/>
        <v>200710</v>
      </c>
      <c r="AF849" s="56">
        <f t="shared" si="284"/>
        <v>40</v>
      </c>
      <c r="AG849" s="58">
        <f t="shared" si="290"/>
        <v>0</v>
      </c>
      <c r="AH849" s="56">
        <f t="shared" si="285"/>
        <v>4</v>
      </c>
      <c r="AI849" s="53">
        <f t="shared" si="286"/>
        <v>0.21348162703703699</v>
      </c>
      <c r="AJ849" s="56">
        <f t="shared" si="287"/>
        <v>17.079999999999998</v>
      </c>
    </row>
    <row r="850" spans="1:36" x14ac:dyDescent="0.25">
      <c r="A850" s="50">
        <v>849</v>
      </c>
      <c r="B850" s="51">
        <v>39360</v>
      </c>
      <c r="C850" s="75">
        <f t="shared" si="271"/>
        <v>39360</v>
      </c>
      <c r="D850" s="50" t="s">
        <v>1223</v>
      </c>
      <c r="E850" s="50">
        <v>3</v>
      </c>
      <c r="F850" s="50">
        <v>0</v>
      </c>
      <c r="G850" s="50">
        <v>31</v>
      </c>
      <c r="H850" s="50">
        <v>25</v>
      </c>
      <c r="I850" s="53">
        <f t="shared" si="272"/>
        <v>2.1817129629629631E-2</v>
      </c>
      <c r="J850" s="54">
        <f t="shared" si="273"/>
        <v>7.2723765432098769E-3</v>
      </c>
      <c r="K850" s="50" t="s">
        <v>560</v>
      </c>
      <c r="L850" s="50" t="s">
        <v>334</v>
      </c>
      <c r="M850" s="55">
        <f t="shared" si="274"/>
        <v>5.7294429708222854</v>
      </c>
      <c r="N850" s="50">
        <v>145</v>
      </c>
      <c r="O850" s="50" t="s">
        <v>228</v>
      </c>
      <c r="R850" s="50" t="s">
        <v>566</v>
      </c>
      <c r="S850" s="151">
        <f t="shared" si="275"/>
        <v>0.19053626543209878</v>
      </c>
      <c r="T850" s="151">
        <f t="shared" si="276"/>
        <v>9.5268132716049392E-2</v>
      </c>
      <c r="V850" s="393">
        <f t="shared" si="288"/>
        <v>0</v>
      </c>
      <c r="W850" s="393">
        <f t="shared" si="289"/>
        <v>0</v>
      </c>
      <c r="X850" s="53">
        <f t="shared" si="277"/>
        <v>0.19053626543209878</v>
      </c>
      <c r="Y850" s="53">
        <f t="shared" si="278"/>
        <v>0.22692544543209878</v>
      </c>
      <c r="Z850" s="53">
        <f t="shared" si="279"/>
        <v>9.5268132716049392E-2</v>
      </c>
      <c r="AA850" s="53">
        <f t="shared" si="280"/>
        <v>0.11346272271604939</v>
      </c>
      <c r="AB850" s="50">
        <f t="shared" si="281"/>
        <v>2128</v>
      </c>
      <c r="AC850" s="50">
        <f t="shared" si="269"/>
        <v>2007</v>
      </c>
      <c r="AD850" s="50">
        <f t="shared" si="282"/>
        <v>10</v>
      </c>
      <c r="AE850" s="56">
        <f t="shared" si="283"/>
        <v>200710</v>
      </c>
      <c r="AF850" s="56">
        <f t="shared" si="284"/>
        <v>40</v>
      </c>
      <c r="AG850" s="58">
        <f t="shared" si="290"/>
        <v>0</v>
      </c>
      <c r="AH850" s="56">
        <f t="shared" si="285"/>
        <v>5</v>
      </c>
      <c r="AI850" s="53">
        <f t="shared" si="286"/>
        <v>0.20873085543209879</v>
      </c>
      <c r="AJ850" s="56">
        <f t="shared" si="287"/>
        <v>12.809999999999999</v>
      </c>
    </row>
    <row r="851" spans="1:36" x14ac:dyDescent="0.25">
      <c r="A851" s="50">
        <v>850</v>
      </c>
      <c r="B851" s="51">
        <v>39362</v>
      </c>
      <c r="C851" s="75">
        <f t="shared" si="271"/>
        <v>39362</v>
      </c>
      <c r="D851" s="50" t="s">
        <v>1223</v>
      </c>
      <c r="E851" s="50">
        <v>10.5</v>
      </c>
      <c r="F851" s="50">
        <v>1</v>
      </c>
      <c r="G851" s="50">
        <v>54</v>
      </c>
      <c r="H851" s="50">
        <v>21</v>
      </c>
      <c r="I851" s="53">
        <f t="shared" si="272"/>
        <v>7.9409722222222215E-2</v>
      </c>
      <c r="J851" s="54">
        <f t="shared" si="273"/>
        <v>7.5628306878306869E-3</v>
      </c>
      <c r="K851" s="50" t="s">
        <v>560</v>
      </c>
      <c r="L851" s="50" t="s">
        <v>1228</v>
      </c>
      <c r="M851" s="55">
        <f t="shared" si="274"/>
        <v>5.5094009619589031</v>
      </c>
      <c r="N851" s="50">
        <v>0</v>
      </c>
      <c r="O851" s="50" t="s">
        <v>228</v>
      </c>
      <c r="P851" s="143"/>
      <c r="Q851" s="143"/>
      <c r="R851" s="143" t="s">
        <v>567</v>
      </c>
      <c r="S851" s="151">
        <f t="shared" si="275"/>
        <v>0.198146164021164</v>
      </c>
      <c r="T851" s="151">
        <f t="shared" si="276"/>
        <v>9.9073082010582E-2</v>
      </c>
      <c r="V851" s="393">
        <f t="shared" si="288"/>
        <v>0</v>
      </c>
      <c r="W851" s="393">
        <f t="shared" si="289"/>
        <v>0</v>
      </c>
      <c r="X851" s="53">
        <f t="shared" si="277"/>
        <v>0.198146164021164</v>
      </c>
      <c r="Y851" s="53">
        <f t="shared" si="278"/>
        <v>0.23453534402116397</v>
      </c>
      <c r="Z851" s="53">
        <f t="shared" si="279"/>
        <v>9.9073082010582E-2</v>
      </c>
      <c r="AA851" s="53">
        <f t="shared" si="280"/>
        <v>0.11726767201058198</v>
      </c>
      <c r="AB851" s="50">
        <f t="shared" si="281"/>
        <v>2441</v>
      </c>
      <c r="AC851" s="50">
        <f t="shared" si="269"/>
        <v>2007</v>
      </c>
      <c r="AD851" s="50">
        <f t="shared" si="282"/>
        <v>10</v>
      </c>
      <c r="AE851" s="56">
        <f t="shared" si="283"/>
        <v>200710</v>
      </c>
      <c r="AF851" s="56">
        <f t="shared" si="284"/>
        <v>41</v>
      </c>
      <c r="AG851" s="58">
        <f t="shared" si="290"/>
        <v>1</v>
      </c>
      <c r="AH851" s="56">
        <f t="shared" si="285"/>
        <v>7</v>
      </c>
      <c r="AI851" s="53">
        <f t="shared" si="286"/>
        <v>0.21634075402116398</v>
      </c>
      <c r="AJ851" s="56">
        <f t="shared" si="287"/>
        <v>44.834999999999994</v>
      </c>
    </row>
    <row r="852" spans="1:36" x14ac:dyDescent="0.25">
      <c r="A852" s="50">
        <v>851</v>
      </c>
      <c r="B852" s="51">
        <v>39366</v>
      </c>
      <c r="C852" s="75">
        <f t="shared" si="271"/>
        <v>39366</v>
      </c>
      <c r="D852" s="50" t="s">
        <v>1223</v>
      </c>
      <c r="E852" s="50">
        <v>3</v>
      </c>
      <c r="F852" s="50">
        <v>0</v>
      </c>
      <c r="G852" s="50">
        <v>29</v>
      </c>
      <c r="H852" s="50">
        <v>37</v>
      </c>
      <c r="I852" s="53">
        <f t="shared" si="272"/>
        <v>2.056712962962963E-2</v>
      </c>
      <c r="J852" s="54">
        <f t="shared" si="273"/>
        <v>6.8557098765432102E-3</v>
      </c>
      <c r="K852" s="50" t="s">
        <v>560</v>
      </c>
      <c r="L852" s="50" t="s">
        <v>334</v>
      </c>
      <c r="M852" s="55">
        <f t="shared" si="274"/>
        <v>6.0776589758019179</v>
      </c>
      <c r="N852" s="50">
        <v>0</v>
      </c>
      <c r="O852" s="50" t="s">
        <v>198</v>
      </c>
      <c r="R852" s="50" t="s">
        <v>568</v>
      </c>
      <c r="S852" s="151">
        <f t="shared" si="275"/>
        <v>0.1796195987654321</v>
      </c>
      <c r="T852" s="151">
        <f t="shared" si="276"/>
        <v>8.9809799382716049E-2</v>
      </c>
      <c r="V852" s="393">
        <f t="shared" si="288"/>
        <v>0</v>
      </c>
      <c r="W852" s="393">
        <f t="shared" si="289"/>
        <v>0</v>
      </c>
      <c r="X852" s="53">
        <f t="shared" si="277"/>
        <v>0.1796195987654321</v>
      </c>
      <c r="Y852" s="53">
        <f t="shared" si="278"/>
        <v>0.21600877876543209</v>
      </c>
      <c r="Z852" s="53">
        <f t="shared" si="279"/>
        <v>8.9809799382716049E-2</v>
      </c>
      <c r="AA852" s="53">
        <f t="shared" si="280"/>
        <v>0.10800438938271605</v>
      </c>
      <c r="AB852" s="50">
        <f t="shared" si="281"/>
        <v>1600</v>
      </c>
      <c r="AC852" s="50">
        <f t="shared" si="269"/>
        <v>2007</v>
      </c>
      <c r="AD852" s="50">
        <f t="shared" si="282"/>
        <v>10</v>
      </c>
      <c r="AE852" s="56">
        <f t="shared" si="283"/>
        <v>200710</v>
      </c>
      <c r="AF852" s="56">
        <f t="shared" si="284"/>
        <v>41</v>
      </c>
      <c r="AG852" s="58">
        <f t="shared" si="290"/>
        <v>3</v>
      </c>
      <c r="AH852" s="56">
        <f t="shared" si="285"/>
        <v>11</v>
      </c>
      <c r="AI852" s="53">
        <f t="shared" si="286"/>
        <v>0.19781418876543211</v>
      </c>
      <c r="AJ852" s="56">
        <f t="shared" si="287"/>
        <v>12.809999999999999</v>
      </c>
    </row>
    <row r="853" spans="1:36" x14ac:dyDescent="0.25">
      <c r="A853" s="50">
        <v>852</v>
      </c>
      <c r="B853" s="51">
        <v>39368</v>
      </c>
      <c r="C853" s="75">
        <f t="shared" si="271"/>
        <v>39368</v>
      </c>
      <c r="D853" s="50" t="s">
        <v>1223</v>
      </c>
      <c r="E853" s="50">
        <v>13.1</v>
      </c>
      <c r="F853" s="50">
        <v>2</v>
      </c>
      <c r="G853" s="50">
        <v>21</v>
      </c>
      <c r="H853" s="50">
        <v>32</v>
      </c>
      <c r="I853" s="53">
        <f t="shared" si="272"/>
        <v>9.8287037037037048E-2</v>
      </c>
      <c r="J853" s="54">
        <f t="shared" si="273"/>
        <v>7.5028272547356528E-3</v>
      </c>
      <c r="K853" s="50" t="s">
        <v>560</v>
      </c>
      <c r="L853" s="50" t="s">
        <v>569</v>
      </c>
      <c r="M853" s="55">
        <f t="shared" si="274"/>
        <v>5.5534620819594949</v>
      </c>
      <c r="N853" s="50">
        <v>178</v>
      </c>
      <c r="O853" s="50" t="s">
        <v>198</v>
      </c>
      <c r="R853" s="50" t="s">
        <v>570</v>
      </c>
      <c r="S853" s="151">
        <f t="shared" si="275"/>
        <v>0.1965740740740741</v>
      </c>
      <c r="T853" s="151">
        <f t="shared" si="276"/>
        <v>9.8287037037037048E-2</v>
      </c>
      <c r="V853" s="393">
        <f t="shared" si="288"/>
        <v>0</v>
      </c>
      <c r="W853" s="393">
        <f t="shared" si="289"/>
        <v>0</v>
      </c>
      <c r="X853" s="53">
        <f t="shared" si="277"/>
        <v>0.1965740740740741</v>
      </c>
      <c r="Y853" s="53">
        <f t="shared" si="278"/>
        <v>0.23296325407407412</v>
      </c>
      <c r="Z853" s="53">
        <f t="shared" si="279"/>
        <v>9.8287037037037048E-2</v>
      </c>
      <c r="AA853" s="53">
        <f t="shared" si="280"/>
        <v>0.11648162703703706</v>
      </c>
      <c r="AB853" s="50">
        <f t="shared" si="281"/>
        <v>2378</v>
      </c>
      <c r="AC853" s="50">
        <f t="shared" si="269"/>
        <v>2007</v>
      </c>
      <c r="AD853" s="50">
        <f t="shared" si="282"/>
        <v>10</v>
      </c>
      <c r="AE853" s="56">
        <f t="shared" si="283"/>
        <v>200710</v>
      </c>
      <c r="AF853" s="56">
        <f t="shared" si="284"/>
        <v>41</v>
      </c>
      <c r="AG853" s="58">
        <f t="shared" si="290"/>
        <v>1</v>
      </c>
      <c r="AH853" s="56">
        <f t="shared" si="285"/>
        <v>13</v>
      </c>
      <c r="AI853" s="53">
        <f t="shared" si="286"/>
        <v>0.21476866407407411</v>
      </c>
      <c r="AJ853" s="56">
        <f t="shared" si="287"/>
        <v>55.936999999999991</v>
      </c>
    </row>
    <row r="854" spans="1:36" x14ac:dyDescent="0.25">
      <c r="A854" s="50">
        <v>853</v>
      </c>
      <c r="B854" s="51">
        <v>39368</v>
      </c>
      <c r="C854" s="75">
        <f t="shared" si="271"/>
        <v>39368</v>
      </c>
      <c r="D854" s="50" t="s">
        <v>713</v>
      </c>
      <c r="E854" s="50">
        <v>1</v>
      </c>
      <c r="F854" s="50">
        <v>0</v>
      </c>
      <c r="G854" s="50">
        <v>10</v>
      </c>
      <c r="H854" s="50">
        <v>10</v>
      </c>
      <c r="I854" s="53">
        <f t="shared" si="272"/>
        <v>7.0601851851851841E-3</v>
      </c>
      <c r="J854" s="54">
        <f t="shared" si="273"/>
        <v>7.0601851851851841E-3</v>
      </c>
      <c r="K854" s="50" t="s">
        <v>581</v>
      </c>
      <c r="L854" s="50" t="s">
        <v>569</v>
      </c>
      <c r="M854" s="55">
        <f t="shared" si="274"/>
        <v>5.9016393442623007</v>
      </c>
      <c r="N854" s="50">
        <v>0</v>
      </c>
      <c r="O854" s="50" t="s">
        <v>198</v>
      </c>
      <c r="S854" s="151">
        <f t="shared" si="275"/>
        <v>0</v>
      </c>
      <c r="T854" s="151">
        <f t="shared" si="276"/>
        <v>0</v>
      </c>
      <c r="V854" s="393">
        <f t="shared" si="288"/>
        <v>0</v>
      </c>
      <c r="W854" s="393">
        <f t="shared" si="289"/>
        <v>0</v>
      </c>
      <c r="X854" s="53">
        <f t="shared" si="277"/>
        <v>0.18497685185185181</v>
      </c>
      <c r="Y854" s="53">
        <f t="shared" si="278"/>
        <v>0.2213660318518518</v>
      </c>
      <c r="Z854" s="53">
        <f t="shared" si="279"/>
        <v>9.2488425925925905E-2</v>
      </c>
      <c r="AA854" s="53">
        <f t="shared" si="280"/>
        <v>0.1106830159259259</v>
      </c>
      <c r="AB854" s="50">
        <f t="shared" si="281"/>
        <v>1850</v>
      </c>
      <c r="AC854" s="50">
        <f t="shared" si="269"/>
        <v>2007</v>
      </c>
      <c r="AD854" s="50">
        <f t="shared" si="282"/>
        <v>10</v>
      </c>
      <c r="AE854" s="56">
        <f t="shared" si="283"/>
        <v>200710</v>
      </c>
      <c r="AF854" s="56">
        <f t="shared" si="284"/>
        <v>41</v>
      </c>
      <c r="AG854" s="58" t="e">
        <f>IF(ISBLANK(B854)," ",MAX(B854-#REF!-1,0))</f>
        <v>#REF!</v>
      </c>
      <c r="AH854" s="56">
        <f t="shared" si="285"/>
        <v>13</v>
      </c>
      <c r="AI854" s="53">
        <f t="shared" si="286"/>
        <v>0.20317144185185182</v>
      </c>
      <c r="AJ854" s="56">
        <f t="shared" si="287"/>
        <v>0</v>
      </c>
    </row>
    <row r="855" spans="1:36" x14ac:dyDescent="0.25">
      <c r="A855" s="50">
        <v>854</v>
      </c>
      <c r="B855" s="51">
        <v>39368</v>
      </c>
      <c r="C855" s="75">
        <f t="shared" si="271"/>
        <v>39368</v>
      </c>
      <c r="D855" s="50" t="s">
        <v>714</v>
      </c>
      <c r="E855" s="50">
        <v>1</v>
      </c>
      <c r="F855" s="50">
        <v>0</v>
      </c>
      <c r="G855" s="50">
        <v>10</v>
      </c>
      <c r="H855" s="50">
        <v>11</v>
      </c>
      <c r="I855" s="53">
        <f t="shared" si="272"/>
        <v>7.0717592592592594E-3</v>
      </c>
      <c r="J855" s="54">
        <f t="shared" si="273"/>
        <v>7.0717592592592594E-3</v>
      </c>
      <c r="K855" s="50" t="s">
        <v>581</v>
      </c>
      <c r="L855" s="50" t="s">
        <v>569</v>
      </c>
      <c r="M855" s="55">
        <f t="shared" si="274"/>
        <v>5.891980360065471</v>
      </c>
      <c r="N855" s="50">
        <v>0</v>
      </c>
      <c r="O855" s="50" t="s">
        <v>198</v>
      </c>
      <c r="S855" s="151">
        <f t="shared" si="275"/>
        <v>0</v>
      </c>
      <c r="T855" s="151">
        <f t="shared" si="276"/>
        <v>0</v>
      </c>
      <c r="V855" s="393">
        <f t="shared" si="288"/>
        <v>0</v>
      </c>
      <c r="W855" s="393">
        <f t="shared" si="289"/>
        <v>0</v>
      </c>
      <c r="X855" s="53">
        <f t="shared" si="277"/>
        <v>0.18528009259259259</v>
      </c>
      <c r="Y855" s="53">
        <f t="shared" si="278"/>
        <v>0.22166927259259259</v>
      </c>
      <c r="Z855" s="53">
        <f t="shared" si="279"/>
        <v>9.2640046296296297E-2</v>
      </c>
      <c r="AA855" s="53">
        <f t="shared" si="280"/>
        <v>0.11083463629629629</v>
      </c>
      <c r="AB855" s="50">
        <f t="shared" si="281"/>
        <v>1876</v>
      </c>
      <c r="AC855" s="50">
        <f t="shared" si="269"/>
        <v>2007</v>
      </c>
      <c r="AD855" s="50">
        <f t="shared" si="282"/>
        <v>10</v>
      </c>
      <c r="AE855" s="56">
        <f t="shared" si="283"/>
        <v>200710</v>
      </c>
      <c r="AF855" s="56">
        <f t="shared" si="284"/>
        <v>41</v>
      </c>
      <c r="AG855" s="58" t="e">
        <f>IF(ISBLANK(B855)," ",MAX(B855-#REF!-1,0))</f>
        <v>#REF!</v>
      </c>
      <c r="AH855" s="56">
        <f t="shared" si="285"/>
        <v>13</v>
      </c>
      <c r="AI855" s="53">
        <f t="shared" si="286"/>
        <v>0.2034746825925926</v>
      </c>
      <c r="AJ855" s="56">
        <f t="shared" si="287"/>
        <v>0</v>
      </c>
    </row>
    <row r="856" spans="1:36" x14ac:dyDescent="0.25">
      <c r="A856" s="50">
        <v>855</v>
      </c>
      <c r="B856" s="51">
        <v>39368</v>
      </c>
      <c r="C856" s="75">
        <f t="shared" si="271"/>
        <v>39368</v>
      </c>
      <c r="D856" s="50" t="s">
        <v>715</v>
      </c>
      <c r="E856" s="50">
        <v>1</v>
      </c>
      <c r="F856" s="50">
        <v>0</v>
      </c>
      <c r="G856" s="50">
        <v>10</v>
      </c>
      <c r="H856" s="50">
        <v>10</v>
      </c>
      <c r="I856" s="53">
        <f t="shared" si="272"/>
        <v>7.0601851851851841E-3</v>
      </c>
      <c r="J856" s="54">
        <f t="shared" si="273"/>
        <v>7.0601851851851841E-3</v>
      </c>
      <c r="K856" s="50" t="s">
        <v>581</v>
      </c>
      <c r="L856" s="50" t="s">
        <v>569</v>
      </c>
      <c r="M856" s="55">
        <f t="shared" si="274"/>
        <v>5.9016393442623007</v>
      </c>
      <c r="N856" s="50">
        <v>0</v>
      </c>
      <c r="O856" s="50" t="s">
        <v>198</v>
      </c>
      <c r="S856" s="151">
        <f t="shared" si="275"/>
        <v>0</v>
      </c>
      <c r="T856" s="151">
        <f t="shared" si="276"/>
        <v>0</v>
      </c>
      <c r="V856" s="393">
        <f t="shared" si="288"/>
        <v>0</v>
      </c>
      <c r="W856" s="393">
        <f t="shared" si="289"/>
        <v>0</v>
      </c>
      <c r="X856" s="53">
        <f t="shared" si="277"/>
        <v>0.18497685185185181</v>
      </c>
      <c r="Y856" s="53">
        <f t="shared" si="278"/>
        <v>0.2213660318518518</v>
      </c>
      <c r="Z856" s="53">
        <f t="shared" si="279"/>
        <v>9.2488425925925905E-2</v>
      </c>
      <c r="AA856" s="53">
        <f t="shared" si="280"/>
        <v>0.1106830159259259</v>
      </c>
      <c r="AB856" s="50">
        <f t="shared" si="281"/>
        <v>1850</v>
      </c>
      <c r="AC856" s="50">
        <f t="shared" si="269"/>
        <v>2007</v>
      </c>
      <c r="AD856" s="50">
        <f t="shared" si="282"/>
        <v>10</v>
      </c>
      <c r="AE856" s="56">
        <f t="shared" si="283"/>
        <v>200710</v>
      </c>
      <c r="AF856" s="56">
        <f t="shared" si="284"/>
        <v>41</v>
      </c>
      <c r="AG856" s="58" t="e">
        <f>IF(ISBLANK(B856)," ",MAX(B856-#REF!-1,0))</f>
        <v>#REF!</v>
      </c>
      <c r="AH856" s="56">
        <f t="shared" si="285"/>
        <v>13</v>
      </c>
      <c r="AI856" s="53">
        <f t="shared" si="286"/>
        <v>0.20317144185185182</v>
      </c>
      <c r="AJ856" s="56">
        <f t="shared" si="287"/>
        <v>0</v>
      </c>
    </row>
    <row r="857" spans="1:36" x14ac:dyDescent="0.25">
      <c r="A857" s="50">
        <v>856</v>
      </c>
      <c r="B857" s="51">
        <v>39368</v>
      </c>
      <c r="C857" s="75">
        <f t="shared" si="271"/>
        <v>39368</v>
      </c>
      <c r="D857" s="50" t="s">
        <v>716</v>
      </c>
      <c r="E857" s="50">
        <v>1</v>
      </c>
      <c r="F857" s="50">
        <v>0</v>
      </c>
      <c r="G857" s="50">
        <v>10</v>
      </c>
      <c r="H857" s="50">
        <v>13</v>
      </c>
      <c r="I857" s="53">
        <f t="shared" si="272"/>
        <v>7.0949074074074074E-3</v>
      </c>
      <c r="J857" s="54">
        <f t="shared" si="273"/>
        <v>7.0949074074074074E-3</v>
      </c>
      <c r="K857" s="50" t="s">
        <v>581</v>
      </c>
      <c r="L857" s="50" t="s">
        <v>569</v>
      </c>
      <c r="M857" s="55">
        <f t="shared" si="274"/>
        <v>5.872756933115828</v>
      </c>
      <c r="N857" s="50">
        <v>0</v>
      </c>
      <c r="O857" s="50" t="s">
        <v>198</v>
      </c>
      <c r="S857" s="151">
        <f t="shared" si="275"/>
        <v>0</v>
      </c>
      <c r="T857" s="151">
        <f t="shared" si="276"/>
        <v>0</v>
      </c>
      <c r="V857" s="393">
        <f t="shared" si="288"/>
        <v>0</v>
      </c>
      <c r="W857" s="393">
        <f t="shared" si="289"/>
        <v>0</v>
      </c>
      <c r="X857" s="53">
        <f t="shared" si="277"/>
        <v>0.18588657407407408</v>
      </c>
      <c r="Y857" s="53">
        <f t="shared" si="278"/>
        <v>0.22227575407407407</v>
      </c>
      <c r="Z857" s="53">
        <f t="shared" si="279"/>
        <v>9.294328703703704E-2</v>
      </c>
      <c r="AA857" s="53">
        <f t="shared" si="280"/>
        <v>0.11113787703703704</v>
      </c>
      <c r="AB857" s="50">
        <f t="shared" si="281"/>
        <v>1904</v>
      </c>
      <c r="AC857" s="50">
        <f t="shared" si="269"/>
        <v>2007</v>
      </c>
      <c r="AD857" s="50">
        <f t="shared" si="282"/>
        <v>10</v>
      </c>
      <c r="AE857" s="56">
        <f t="shared" si="283"/>
        <v>200710</v>
      </c>
      <c r="AF857" s="56">
        <f t="shared" si="284"/>
        <v>41</v>
      </c>
      <c r="AG857" s="58" t="e">
        <f>IF(ISBLANK(B857)," ",MAX(B857-#REF!-1,0))</f>
        <v>#REF!</v>
      </c>
      <c r="AH857" s="56">
        <f t="shared" si="285"/>
        <v>13</v>
      </c>
      <c r="AI857" s="53">
        <f t="shared" si="286"/>
        <v>0.20408116407407406</v>
      </c>
      <c r="AJ857" s="56">
        <f t="shared" si="287"/>
        <v>0</v>
      </c>
    </row>
    <row r="858" spans="1:36" x14ac:dyDescent="0.25">
      <c r="A858" s="50">
        <v>857</v>
      </c>
      <c r="B858" s="51">
        <v>39368</v>
      </c>
      <c r="C858" s="75">
        <f t="shared" si="271"/>
        <v>39368</v>
      </c>
      <c r="D858" s="50" t="s">
        <v>717</v>
      </c>
      <c r="E858" s="50">
        <v>1</v>
      </c>
      <c r="F858" s="50">
        <v>0</v>
      </c>
      <c r="G858" s="50">
        <v>10</v>
      </c>
      <c r="H858" s="50">
        <v>29</v>
      </c>
      <c r="I858" s="53">
        <f t="shared" si="272"/>
        <v>7.2800925925925915E-3</v>
      </c>
      <c r="J858" s="54">
        <f t="shared" si="273"/>
        <v>7.2800925925925915E-3</v>
      </c>
      <c r="K858" s="50" t="s">
        <v>581</v>
      </c>
      <c r="L858" s="50" t="s">
        <v>569</v>
      </c>
      <c r="M858" s="55">
        <f t="shared" si="274"/>
        <v>5.7233704292527872</v>
      </c>
      <c r="N858" s="50">
        <v>0</v>
      </c>
      <c r="O858" s="50" t="s">
        <v>198</v>
      </c>
      <c r="S858" s="151">
        <f t="shared" si="275"/>
        <v>0</v>
      </c>
      <c r="T858" s="151">
        <f t="shared" si="276"/>
        <v>0</v>
      </c>
      <c r="V858" s="393">
        <f t="shared" si="288"/>
        <v>0</v>
      </c>
      <c r="W858" s="393">
        <f t="shared" si="289"/>
        <v>0</v>
      </c>
      <c r="X858" s="53">
        <f t="shared" si="277"/>
        <v>0.19073842592592588</v>
      </c>
      <c r="Y858" s="53">
        <f t="shared" si="278"/>
        <v>0.2271276059259259</v>
      </c>
      <c r="Z858" s="53">
        <f t="shared" si="279"/>
        <v>9.536921296296294E-2</v>
      </c>
      <c r="AA858" s="53">
        <f t="shared" si="280"/>
        <v>0.11356380296296295</v>
      </c>
      <c r="AB858" s="50">
        <f t="shared" si="281"/>
        <v>2139</v>
      </c>
      <c r="AC858" s="50">
        <f t="shared" si="269"/>
        <v>2007</v>
      </c>
      <c r="AD858" s="50">
        <f t="shared" si="282"/>
        <v>10</v>
      </c>
      <c r="AE858" s="56">
        <f t="shared" si="283"/>
        <v>200710</v>
      </c>
      <c r="AF858" s="56">
        <f t="shared" si="284"/>
        <v>41</v>
      </c>
      <c r="AG858" s="58" t="e">
        <f>IF(ISBLANK(B858)," ",MAX(B858-#REF!-1,0))</f>
        <v>#REF!</v>
      </c>
      <c r="AH858" s="56">
        <f t="shared" si="285"/>
        <v>13</v>
      </c>
      <c r="AI858" s="53">
        <f t="shared" si="286"/>
        <v>0.20893301592592589</v>
      </c>
      <c r="AJ858" s="56">
        <f t="shared" si="287"/>
        <v>0</v>
      </c>
    </row>
    <row r="859" spans="1:36" x14ac:dyDescent="0.25">
      <c r="A859" s="50">
        <v>858</v>
      </c>
      <c r="B859" s="51">
        <v>39368</v>
      </c>
      <c r="C859" s="75">
        <f t="shared" si="271"/>
        <v>39368</v>
      </c>
      <c r="D859" s="50" t="s">
        <v>718</v>
      </c>
      <c r="E859" s="50">
        <v>1</v>
      </c>
      <c r="F859" s="50">
        <v>0</v>
      </c>
      <c r="G859" s="50">
        <v>10</v>
      </c>
      <c r="H859" s="50">
        <v>24</v>
      </c>
      <c r="I859" s="53">
        <f t="shared" si="272"/>
        <v>7.2222222222222228E-3</v>
      </c>
      <c r="J859" s="54">
        <f t="shared" si="273"/>
        <v>7.2222222222222228E-3</v>
      </c>
      <c r="K859" s="50" t="s">
        <v>581</v>
      </c>
      <c r="L859" s="50" t="s">
        <v>569</v>
      </c>
      <c r="M859" s="55">
        <f t="shared" si="274"/>
        <v>5.7692307692307736</v>
      </c>
      <c r="N859" s="50">
        <v>0</v>
      </c>
      <c r="O859" s="50" t="s">
        <v>198</v>
      </c>
      <c r="S859" s="151">
        <f t="shared" si="275"/>
        <v>0</v>
      </c>
      <c r="T859" s="151">
        <f t="shared" si="276"/>
        <v>0</v>
      </c>
      <c r="V859" s="393">
        <f t="shared" si="288"/>
        <v>0</v>
      </c>
      <c r="W859" s="393">
        <f t="shared" si="289"/>
        <v>0</v>
      </c>
      <c r="X859" s="53">
        <f t="shared" si="277"/>
        <v>0.18922222222222224</v>
      </c>
      <c r="Y859" s="53">
        <f t="shared" si="278"/>
        <v>0.2256114022222222</v>
      </c>
      <c r="Z859" s="53">
        <f t="shared" si="279"/>
        <v>9.4611111111111118E-2</v>
      </c>
      <c r="AA859" s="53">
        <f t="shared" si="280"/>
        <v>0.1128057011111111</v>
      </c>
      <c r="AB859" s="50">
        <f t="shared" si="281"/>
        <v>2069</v>
      </c>
      <c r="AC859" s="50">
        <f t="shared" si="269"/>
        <v>2007</v>
      </c>
      <c r="AD859" s="50">
        <f t="shared" si="282"/>
        <v>10</v>
      </c>
      <c r="AE859" s="56">
        <f t="shared" si="283"/>
        <v>200710</v>
      </c>
      <c r="AF859" s="56">
        <f t="shared" si="284"/>
        <v>41</v>
      </c>
      <c r="AG859" s="58" t="e">
        <f>IF(ISBLANK(B859)," ",MAX(B859-#REF!-1,0))</f>
        <v>#REF!</v>
      </c>
      <c r="AH859" s="56">
        <f t="shared" si="285"/>
        <v>13</v>
      </c>
      <c r="AI859" s="53">
        <f t="shared" si="286"/>
        <v>0.20741681222222222</v>
      </c>
      <c r="AJ859" s="56">
        <f t="shared" si="287"/>
        <v>0</v>
      </c>
    </row>
    <row r="860" spans="1:36" x14ac:dyDescent="0.25">
      <c r="A860" s="50">
        <v>859</v>
      </c>
      <c r="B860" s="51">
        <v>39368</v>
      </c>
      <c r="C860" s="75">
        <f t="shared" si="271"/>
        <v>39368</v>
      </c>
      <c r="D860" s="50" t="s">
        <v>719</v>
      </c>
      <c r="E860" s="50">
        <v>1</v>
      </c>
      <c r="F860" s="50">
        <v>0</v>
      </c>
      <c r="G860" s="50">
        <v>10</v>
      </c>
      <c r="H860" s="50">
        <v>24</v>
      </c>
      <c r="I860" s="53">
        <f t="shared" si="272"/>
        <v>7.2222222222222228E-3</v>
      </c>
      <c r="J860" s="54">
        <f t="shared" si="273"/>
        <v>7.2222222222222228E-3</v>
      </c>
      <c r="K860" s="50" t="s">
        <v>581</v>
      </c>
      <c r="L860" s="50" t="s">
        <v>569</v>
      </c>
      <c r="M860" s="55">
        <f t="shared" si="274"/>
        <v>5.7692307692307736</v>
      </c>
      <c r="N860" s="50">
        <v>0</v>
      </c>
      <c r="O860" s="50" t="s">
        <v>198</v>
      </c>
      <c r="S860" s="151">
        <f t="shared" si="275"/>
        <v>0</v>
      </c>
      <c r="T860" s="151">
        <f t="shared" si="276"/>
        <v>0</v>
      </c>
      <c r="V860" s="393">
        <f t="shared" si="288"/>
        <v>0</v>
      </c>
      <c r="W860" s="393">
        <f t="shared" si="289"/>
        <v>0</v>
      </c>
      <c r="X860" s="53">
        <f t="shared" si="277"/>
        <v>0.18922222222222224</v>
      </c>
      <c r="Y860" s="53">
        <f t="shared" si="278"/>
        <v>0.2256114022222222</v>
      </c>
      <c r="Z860" s="53">
        <f t="shared" si="279"/>
        <v>9.4611111111111118E-2</v>
      </c>
      <c r="AA860" s="53">
        <f t="shared" si="280"/>
        <v>0.1128057011111111</v>
      </c>
      <c r="AB860" s="50">
        <f t="shared" si="281"/>
        <v>2069</v>
      </c>
      <c r="AC860" s="50">
        <f t="shared" si="269"/>
        <v>2007</v>
      </c>
      <c r="AD860" s="50">
        <f t="shared" si="282"/>
        <v>10</v>
      </c>
      <c r="AE860" s="56">
        <f t="shared" si="283"/>
        <v>200710</v>
      </c>
      <c r="AF860" s="56">
        <f t="shared" si="284"/>
        <v>41</v>
      </c>
      <c r="AG860" s="58" t="e">
        <f>IF(ISBLANK(B860)," ",MAX(B860-#REF!-1,0))</f>
        <v>#REF!</v>
      </c>
      <c r="AH860" s="56">
        <f t="shared" si="285"/>
        <v>13</v>
      </c>
      <c r="AI860" s="53">
        <f t="shared" si="286"/>
        <v>0.20741681222222222</v>
      </c>
      <c r="AJ860" s="56">
        <f t="shared" si="287"/>
        <v>0</v>
      </c>
    </row>
    <row r="861" spans="1:36" x14ac:dyDescent="0.25">
      <c r="A861" s="50">
        <v>860</v>
      </c>
      <c r="B861" s="51">
        <v>39368</v>
      </c>
      <c r="C861" s="75">
        <f t="shared" si="271"/>
        <v>39368</v>
      </c>
      <c r="D861" s="50" t="s">
        <v>720</v>
      </c>
      <c r="E861" s="50">
        <v>1</v>
      </c>
      <c r="F861" s="50">
        <v>0</v>
      </c>
      <c r="G861" s="50">
        <v>10</v>
      </c>
      <c r="H861" s="50">
        <v>29</v>
      </c>
      <c r="I861" s="53">
        <f t="shared" si="272"/>
        <v>7.2800925925925915E-3</v>
      </c>
      <c r="J861" s="54">
        <f t="shared" si="273"/>
        <v>7.2800925925925915E-3</v>
      </c>
      <c r="K861" s="50" t="s">
        <v>581</v>
      </c>
      <c r="L861" s="50" t="s">
        <v>569</v>
      </c>
      <c r="M861" s="55">
        <f t="shared" si="274"/>
        <v>5.7233704292527872</v>
      </c>
      <c r="N861" s="50">
        <v>0</v>
      </c>
      <c r="O861" s="50" t="s">
        <v>198</v>
      </c>
      <c r="S861" s="151">
        <f t="shared" si="275"/>
        <v>0</v>
      </c>
      <c r="T861" s="151">
        <f t="shared" si="276"/>
        <v>0</v>
      </c>
      <c r="V861" s="393">
        <f t="shared" si="288"/>
        <v>0</v>
      </c>
      <c r="W861" s="393">
        <f t="shared" si="289"/>
        <v>0</v>
      </c>
      <c r="X861" s="53">
        <f t="shared" si="277"/>
        <v>0.19073842592592588</v>
      </c>
      <c r="Y861" s="53">
        <f t="shared" si="278"/>
        <v>0.2271276059259259</v>
      </c>
      <c r="Z861" s="53">
        <f t="shared" si="279"/>
        <v>9.536921296296294E-2</v>
      </c>
      <c r="AA861" s="53">
        <f t="shared" si="280"/>
        <v>0.11356380296296295</v>
      </c>
      <c r="AB861" s="50">
        <f t="shared" si="281"/>
        <v>2139</v>
      </c>
      <c r="AC861" s="50">
        <f t="shared" si="269"/>
        <v>2007</v>
      </c>
      <c r="AD861" s="50">
        <f t="shared" si="282"/>
        <v>10</v>
      </c>
      <c r="AE861" s="56">
        <f t="shared" si="283"/>
        <v>200710</v>
      </c>
      <c r="AF861" s="56">
        <f t="shared" si="284"/>
        <v>41</v>
      </c>
      <c r="AG861" s="58" t="e">
        <f>IF(ISBLANK(B861)," ",MAX(B861-#REF!-1,0))</f>
        <v>#REF!</v>
      </c>
      <c r="AH861" s="56">
        <f t="shared" si="285"/>
        <v>13</v>
      </c>
      <c r="AI861" s="53">
        <f t="shared" si="286"/>
        <v>0.20893301592592589</v>
      </c>
      <c r="AJ861" s="56">
        <f t="shared" si="287"/>
        <v>0</v>
      </c>
    </row>
    <row r="862" spans="1:36" x14ac:dyDescent="0.25">
      <c r="A862" s="50">
        <v>861</v>
      </c>
      <c r="B862" s="51">
        <v>39368</v>
      </c>
      <c r="C862" s="75">
        <f t="shared" si="271"/>
        <v>39368</v>
      </c>
      <c r="D862" s="50" t="s">
        <v>721</v>
      </c>
      <c r="E862" s="50">
        <v>1</v>
      </c>
      <c r="F862" s="50">
        <v>0</v>
      </c>
      <c r="G862" s="50">
        <v>10</v>
      </c>
      <c r="H862" s="50">
        <v>53</v>
      </c>
      <c r="I862" s="53">
        <f t="shared" si="272"/>
        <v>7.5578703703703702E-3</v>
      </c>
      <c r="J862" s="54">
        <f t="shared" si="273"/>
        <v>7.5578703703703702E-3</v>
      </c>
      <c r="K862" s="50" t="s">
        <v>581</v>
      </c>
      <c r="L862" s="50" t="s">
        <v>569</v>
      </c>
      <c r="M862" s="55">
        <f t="shared" si="274"/>
        <v>5.5130168453292541</v>
      </c>
      <c r="N862" s="50">
        <v>0</v>
      </c>
      <c r="O862" s="50" t="s">
        <v>198</v>
      </c>
      <c r="S862" s="151">
        <f t="shared" si="275"/>
        <v>0</v>
      </c>
      <c r="T862" s="151">
        <f t="shared" si="276"/>
        <v>0</v>
      </c>
      <c r="V862" s="393">
        <f t="shared" si="288"/>
        <v>0</v>
      </c>
      <c r="W862" s="393">
        <f t="shared" si="289"/>
        <v>0</v>
      </c>
      <c r="X862" s="53">
        <f t="shared" si="277"/>
        <v>0.19801620370370368</v>
      </c>
      <c r="Y862" s="53">
        <f t="shared" si="278"/>
        <v>0.23440538370370367</v>
      </c>
      <c r="Z862" s="53">
        <f t="shared" si="279"/>
        <v>9.900810185185184E-2</v>
      </c>
      <c r="AA862" s="53">
        <f t="shared" si="280"/>
        <v>0.11720269185185184</v>
      </c>
      <c r="AB862" s="50">
        <f t="shared" si="281"/>
        <v>2433</v>
      </c>
      <c r="AC862" s="50">
        <f t="shared" si="269"/>
        <v>2007</v>
      </c>
      <c r="AD862" s="50">
        <f t="shared" si="282"/>
        <v>10</v>
      </c>
      <c r="AE862" s="56">
        <f t="shared" si="283"/>
        <v>200710</v>
      </c>
      <c r="AF862" s="56">
        <f t="shared" si="284"/>
        <v>41</v>
      </c>
      <c r="AG862" s="58" t="e">
        <f>IF(ISBLANK(B862)," ",MAX(B862-#REF!-1,0))</f>
        <v>#REF!</v>
      </c>
      <c r="AH862" s="56">
        <f t="shared" si="285"/>
        <v>13</v>
      </c>
      <c r="AI862" s="53">
        <f t="shared" si="286"/>
        <v>0.21621079370370366</v>
      </c>
      <c r="AJ862" s="56">
        <f t="shared" si="287"/>
        <v>0</v>
      </c>
    </row>
    <row r="863" spans="1:36" x14ac:dyDescent="0.25">
      <c r="A863" s="50">
        <v>862</v>
      </c>
      <c r="B863" s="51">
        <v>39368</v>
      </c>
      <c r="C863" s="75">
        <f t="shared" si="271"/>
        <v>39368</v>
      </c>
      <c r="D863" s="50" t="s">
        <v>707</v>
      </c>
      <c r="E863" s="50">
        <v>1</v>
      </c>
      <c r="F863" s="50">
        <v>0</v>
      </c>
      <c r="G863" s="50">
        <v>11</v>
      </c>
      <c r="H863" s="50">
        <v>7</v>
      </c>
      <c r="I863" s="53">
        <f t="shared" si="272"/>
        <v>7.719907407407408E-3</v>
      </c>
      <c r="J863" s="54">
        <f t="shared" si="273"/>
        <v>7.719907407407408E-3</v>
      </c>
      <c r="K863" s="50" t="s">
        <v>581</v>
      </c>
      <c r="L863" s="50" t="s">
        <v>569</v>
      </c>
      <c r="M863" s="55">
        <f t="shared" si="274"/>
        <v>5.3973013493253408</v>
      </c>
      <c r="N863" s="50">
        <v>0</v>
      </c>
      <c r="O863" s="50" t="s">
        <v>198</v>
      </c>
      <c r="S863" s="151">
        <f t="shared" si="275"/>
        <v>0</v>
      </c>
      <c r="T863" s="151">
        <f t="shared" si="276"/>
        <v>0</v>
      </c>
      <c r="V863" s="393">
        <f t="shared" si="288"/>
        <v>0</v>
      </c>
      <c r="W863" s="393">
        <f t="shared" si="289"/>
        <v>0</v>
      </c>
      <c r="X863" s="53">
        <f t="shared" si="277"/>
        <v>0.20226157407407408</v>
      </c>
      <c r="Y863" s="53">
        <f t="shared" si="278"/>
        <v>0.2386507540740741</v>
      </c>
      <c r="Z863" s="53">
        <f t="shared" si="279"/>
        <v>0.10113078703703704</v>
      </c>
      <c r="AA863" s="53">
        <f t="shared" si="280"/>
        <v>0.11932537703703705</v>
      </c>
      <c r="AB863" s="50">
        <f t="shared" si="281"/>
        <v>2591</v>
      </c>
      <c r="AC863" s="50">
        <f t="shared" si="269"/>
        <v>2007</v>
      </c>
      <c r="AD863" s="50">
        <f t="shared" si="282"/>
        <v>10</v>
      </c>
      <c r="AE863" s="56">
        <f t="shared" si="283"/>
        <v>200710</v>
      </c>
      <c r="AF863" s="56">
        <f t="shared" si="284"/>
        <v>41</v>
      </c>
      <c r="AG863" s="58" t="e">
        <f>IF(ISBLANK(B863)," ",MAX(B863-#REF!-1,0))</f>
        <v>#REF!</v>
      </c>
      <c r="AH863" s="56">
        <f t="shared" si="285"/>
        <v>13</v>
      </c>
      <c r="AI863" s="53">
        <f t="shared" si="286"/>
        <v>0.22045616407407409</v>
      </c>
      <c r="AJ863" s="56">
        <f t="shared" si="287"/>
        <v>0</v>
      </c>
    </row>
    <row r="864" spans="1:36" x14ac:dyDescent="0.25">
      <c r="A864" s="50">
        <v>863</v>
      </c>
      <c r="B864" s="51">
        <v>39368</v>
      </c>
      <c r="C864" s="75">
        <f t="shared" si="271"/>
        <v>39368</v>
      </c>
      <c r="D864" s="50" t="s">
        <v>708</v>
      </c>
      <c r="E864" s="50">
        <v>1</v>
      </c>
      <c r="F864" s="50">
        <v>0</v>
      </c>
      <c r="G864" s="50">
        <v>12</v>
      </c>
      <c r="H864" s="50">
        <v>5</v>
      </c>
      <c r="I864" s="53">
        <f t="shared" si="272"/>
        <v>8.3912037037037045E-3</v>
      </c>
      <c r="J864" s="54">
        <f t="shared" si="273"/>
        <v>8.3912037037037045E-3</v>
      </c>
      <c r="K864" s="50" t="s">
        <v>581</v>
      </c>
      <c r="L864" s="50" t="s">
        <v>569</v>
      </c>
      <c r="M864" s="55">
        <f t="shared" si="274"/>
        <v>4.9655172413793141</v>
      </c>
      <c r="N864" s="50">
        <v>0</v>
      </c>
      <c r="O864" s="50" t="s">
        <v>198</v>
      </c>
      <c r="S864" s="151">
        <f t="shared" si="275"/>
        <v>0</v>
      </c>
      <c r="T864" s="151">
        <f t="shared" si="276"/>
        <v>0</v>
      </c>
      <c r="V864" s="393">
        <f t="shared" si="288"/>
        <v>0</v>
      </c>
      <c r="W864" s="393">
        <f t="shared" si="289"/>
        <v>0</v>
      </c>
      <c r="X864" s="53">
        <f t="shared" si="277"/>
        <v>0.21984953703703705</v>
      </c>
      <c r="Y864" s="53">
        <f t="shared" si="278"/>
        <v>0.25623871703703704</v>
      </c>
      <c r="Z864" s="53">
        <f t="shared" si="279"/>
        <v>0.10992476851851853</v>
      </c>
      <c r="AA864" s="53">
        <f t="shared" si="280"/>
        <v>0.12811935851851852</v>
      </c>
      <c r="AB864" s="50">
        <f t="shared" si="281"/>
        <v>3048</v>
      </c>
      <c r="AC864" s="50">
        <f t="shared" si="269"/>
        <v>2007</v>
      </c>
      <c r="AD864" s="50">
        <f t="shared" si="282"/>
        <v>10</v>
      </c>
      <c r="AE864" s="56">
        <f t="shared" si="283"/>
        <v>200710</v>
      </c>
      <c r="AF864" s="56">
        <f t="shared" si="284"/>
        <v>41</v>
      </c>
      <c r="AG864" s="58" t="e">
        <f>IF(ISBLANK(B864)," ",MAX(B864-#REF!-1,0))</f>
        <v>#REF!</v>
      </c>
      <c r="AH864" s="56">
        <f t="shared" si="285"/>
        <v>13</v>
      </c>
      <c r="AI864" s="53">
        <f t="shared" si="286"/>
        <v>0.23804412703703703</v>
      </c>
      <c r="AJ864" s="56">
        <f t="shared" si="287"/>
        <v>0</v>
      </c>
    </row>
    <row r="865" spans="1:36" x14ac:dyDescent="0.25">
      <c r="A865" s="50">
        <v>864</v>
      </c>
      <c r="B865" s="51">
        <v>39368</v>
      </c>
      <c r="C865" s="75">
        <f t="shared" si="271"/>
        <v>39368</v>
      </c>
      <c r="D865" s="50" t="s">
        <v>709</v>
      </c>
      <c r="E865" s="50">
        <v>1</v>
      </c>
      <c r="F865" s="50">
        <v>0</v>
      </c>
      <c r="G865" s="50">
        <v>11</v>
      </c>
      <c r="H865" s="50">
        <v>57</v>
      </c>
      <c r="I865" s="53">
        <f t="shared" si="272"/>
        <v>8.2986111111111108E-3</v>
      </c>
      <c r="J865" s="54">
        <f t="shared" si="273"/>
        <v>8.2986111111111108E-3</v>
      </c>
      <c r="K865" s="50" t="s">
        <v>581</v>
      </c>
      <c r="L865" s="50" t="s">
        <v>569</v>
      </c>
      <c r="M865" s="55">
        <f t="shared" si="274"/>
        <v>5.0209205020920544</v>
      </c>
      <c r="N865" s="50">
        <v>0</v>
      </c>
      <c r="O865" s="50" t="s">
        <v>198</v>
      </c>
      <c r="S865" s="151">
        <f t="shared" si="275"/>
        <v>0</v>
      </c>
      <c r="T865" s="151">
        <f t="shared" si="276"/>
        <v>0</v>
      </c>
      <c r="V865" s="393">
        <f t="shared" si="288"/>
        <v>0</v>
      </c>
      <c r="W865" s="393">
        <f t="shared" si="289"/>
        <v>0</v>
      </c>
      <c r="X865" s="53">
        <f t="shared" si="277"/>
        <v>0.21742361111111111</v>
      </c>
      <c r="Y865" s="53">
        <f t="shared" si="278"/>
        <v>0.2538127911111111</v>
      </c>
      <c r="Z865" s="53">
        <f t="shared" si="279"/>
        <v>0.10871180555555555</v>
      </c>
      <c r="AA865" s="53">
        <f t="shared" si="280"/>
        <v>0.12690639555555555</v>
      </c>
      <c r="AB865" s="50">
        <f t="shared" si="281"/>
        <v>2989</v>
      </c>
      <c r="AC865" s="50">
        <f t="shared" si="269"/>
        <v>2007</v>
      </c>
      <c r="AD865" s="50">
        <f t="shared" si="282"/>
        <v>10</v>
      </c>
      <c r="AE865" s="56">
        <f t="shared" si="283"/>
        <v>200710</v>
      </c>
      <c r="AF865" s="56">
        <f t="shared" si="284"/>
        <v>41</v>
      </c>
      <c r="AG865" s="58" t="e">
        <f>IF(ISBLANK(B865)," ",MAX(B865-#REF!-1,0))</f>
        <v>#REF!</v>
      </c>
      <c r="AH865" s="56">
        <f t="shared" si="285"/>
        <v>13</v>
      </c>
      <c r="AI865" s="53">
        <f t="shared" si="286"/>
        <v>0.23561820111111109</v>
      </c>
      <c r="AJ865" s="56">
        <f t="shared" si="287"/>
        <v>0</v>
      </c>
    </row>
    <row r="866" spans="1:36" x14ac:dyDescent="0.25">
      <c r="A866" s="50">
        <v>865</v>
      </c>
      <c r="B866" s="51">
        <v>39368</v>
      </c>
      <c r="C866" s="75">
        <f t="shared" si="271"/>
        <v>39368</v>
      </c>
      <c r="D866" s="50" t="s">
        <v>710</v>
      </c>
      <c r="E866" s="50">
        <v>1</v>
      </c>
      <c r="F866" s="50">
        <v>0</v>
      </c>
      <c r="G866" s="50">
        <v>11</v>
      </c>
      <c r="H866" s="50">
        <v>54</v>
      </c>
      <c r="I866" s="53">
        <f t="shared" si="272"/>
        <v>8.2638888888888883E-3</v>
      </c>
      <c r="J866" s="54">
        <f t="shared" si="273"/>
        <v>8.2638888888888883E-3</v>
      </c>
      <c r="K866" s="50" t="s">
        <v>581</v>
      </c>
      <c r="L866" s="50" t="s">
        <v>569</v>
      </c>
      <c r="M866" s="55">
        <f t="shared" si="274"/>
        <v>5.0420168067226934</v>
      </c>
      <c r="N866" s="50">
        <v>0</v>
      </c>
      <c r="O866" s="50" t="s">
        <v>198</v>
      </c>
      <c r="S866" s="151">
        <f t="shared" si="275"/>
        <v>0</v>
      </c>
      <c r="T866" s="151">
        <f t="shared" si="276"/>
        <v>0</v>
      </c>
      <c r="V866" s="393">
        <f t="shared" si="288"/>
        <v>0</v>
      </c>
      <c r="W866" s="393">
        <f t="shared" si="289"/>
        <v>0</v>
      </c>
      <c r="X866" s="53">
        <f t="shared" si="277"/>
        <v>0.21651388888888887</v>
      </c>
      <c r="Y866" s="53">
        <f t="shared" si="278"/>
        <v>0.25290306888888886</v>
      </c>
      <c r="Z866" s="53">
        <f t="shared" si="279"/>
        <v>0.10825694444444443</v>
      </c>
      <c r="AA866" s="53">
        <f t="shared" si="280"/>
        <v>0.12645153444444443</v>
      </c>
      <c r="AB866" s="50">
        <f t="shared" si="281"/>
        <v>2966</v>
      </c>
      <c r="AC866" s="50">
        <f t="shared" si="269"/>
        <v>2007</v>
      </c>
      <c r="AD866" s="50">
        <f t="shared" si="282"/>
        <v>10</v>
      </c>
      <c r="AE866" s="56">
        <f t="shared" si="283"/>
        <v>200710</v>
      </c>
      <c r="AF866" s="56">
        <f t="shared" si="284"/>
        <v>41</v>
      </c>
      <c r="AG866" s="58" t="e">
        <f>IF(ISBLANK(B866)," ",MAX(B866-#REF!-1,0))</f>
        <v>#REF!</v>
      </c>
      <c r="AH866" s="56">
        <f t="shared" si="285"/>
        <v>13</v>
      </c>
      <c r="AI866" s="53">
        <f t="shared" si="286"/>
        <v>0.23470847888888885</v>
      </c>
      <c r="AJ866" s="56">
        <f t="shared" si="287"/>
        <v>0</v>
      </c>
    </row>
    <row r="867" spans="1:36" x14ac:dyDescent="0.25">
      <c r="A867" s="50">
        <v>866</v>
      </c>
      <c r="B867" s="51">
        <v>39370</v>
      </c>
      <c r="C867" s="75">
        <f t="shared" si="271"/>
        <v>39370</v>
      </c>
      <c r="D867" s="50" t="s">
        <v>1223</v>
      </c>
      <c r="E867" s="50">
        <v>3</v>
      </c>
      <c r="F867" s="50">
        <v>0</v>
      </c>
      <c r="G867" s="50">
        <v>30</v>
      </c>
      <c r="H867" s="50">
        <v>52</v>
      </c>
      <c r="I867" s="53">
        <f t="shared" si="272"/>
        <v>2.1435185185185186E-2</v>
      </c>
      <c r="J867" s="54">
        <f t="shared" si="273"/>
        <v>7.1450617283950616E-3</v>
      </c>
      <c r="K867" s="50" t="s">
        <v>560</v>
      </c>
      <c r="L867" s="50" t="s">
        <v>334</v>
      </c>
      <c r="M867" s="55">
        <f t="shared" si="274"/>
        <v>5.8315334773218188</v>
      </c>
      <c r="N867" s="50">
        <v>145</v>
      </c>
      <c r="O867" s="50" t="s">
        <v>198</v>
      </c>
      <c r="R867" s="50" t="s">
        <v>571</v>
      </c>
      <c r="S867" s="151">
        <f t="shared" si="275"/>
        <v>0.1872006172839506</v>
      </c>
      <c r="T867" s="151">
        <f t="shared" si="276"/>
        <v>9.3600308641975299E-2</v>
      </c>
      <c r="V867" s="393">
        <f t="shared" si="288"/>
        <v>0</v>
      </c>
      <c r="W867" s="393">
        <f t="shared" si="289"/>
        <v>0</v>
      </c>
      <c r="X867" s="53">
        <f t="shared" si="277"/>
        <v>0.1872006172839506</v>
      </c>
      <c r="Y867" s="53">
        <f t="shared" si="278"/>
        <v>0.22358979728395059</v>
      </c>
      <c r="Z867" s="53">
        <f t="shared" si="279"/>
        <v>9.3600308641975299E-2</v>
      </c>
      <c r="AA867" s="53">
        <f t="shared" si="280"/>
        <v>0.1117948986419753</v>
      </c>
      <c r="AB867" s="50">
        <f t="shared" si="281"/>
        <v>1972</v>
      </c>
      <c r="AC867" s="50">
        <f t="shared" si="269"/>
        <v>2007</v>
      </c>
      <c r="AD867" s="50">
        <f t="shared" si="282"/>
        <v>10</v>
      </c>
      <c r="AE867" s="56">
        <f t="shared" si="283"/>
        <v>200710</v>
      </c>
      <c r="AF867" s="56">
        <f t="shared" si="284"/>
        <v>42</v>
      </c>
      <c r="AG867" s="58">
        <f t="shared" ref="AG867:AG891" si="291">IF(ISBLANK(B867)," ",MAX(B867-B866-1,0))</f>
        <v>1</v>
      </c>
      <c r="AH867" s="56">
        <f t="shared" si="285"/>
        <v>15</v>
      </c>
      <c r="AI867" s="53">
        <f t="shared" si="286"/>
        <v>0.20539520728395061</v>
      </c>
      <c r="AJ867" s="56">
        <f t="shared" si="287"/>
        <v>12.809999999999999</v>
      </c>
    </row>
    <row r="868" spans="1:36" x14ac:dyDescent="0.25">
      <c r="A868" s="50">
        <v>867</v>
      </c>
      <c r="B868" s="51">
        <v>39371</v>
      </c>
      <c r="C868" s="75">
        <f t="shared" si="271"/>
        <v>39371</v>
      </c>
      <c r="D868" s="50" t="s">
        <v>1223</v>
      </c>
      <c r="E868" s="50">
        <v>5</v>
      </c>
      <c r="F868" s="50">
        <v>0</v>
      </c>
      <c r="G868" s="50">
        <v>49</v>
      </c>
      <c r="H868" s="50">
        <v>36</v>
      </c>
      <c r="I868" s="53">
        <f t="shared" si="272"/>
        <v>3.4444444444444444E-2</v>
      </c>
      <c r="J868" s="54">
        <f t="shared" si="273"/>
        <v>6.8888888888888888E-3</v>
      </c>
      <c r="K868" s="50" t="s">
        <v>559</v>
      </c>
      <c r="L868" s="50" t="s">
        <v>171</v>
      </c>
      <c r="M868" s="55">
        <f t="shared" si="274"/>
        <v>6.0483870967741984</v>
      </c>
      <c r="N868" s="50">
        <v>151</v>
      </c>
      <c r="O868" s="50" t="s">
        <v>198</v>
      </c>
      <c r="R868" s="50" t="s">
        <v>572</v>
      </c>
      <c r="S868" s="151">
        <f t="shared" si="275"/>
        <v>0.18048888888888889</v>
      </c>
      <c r="T868" s="151">
        <f t="shared" si="276"/>
        <v>9.0244444444444447E-2</v>
      </c>
      <c r="V868" s="393">
        <f t="shared" si="288"/>
        <v>0</v>
      </c>
      <c r="W868" s="393">
        <f t="shared" si="289"/>
        <v>0</v>
      </c>
      <c r="X868" s="53">
        <f t="shared" si="277"/>
        <v>0.18048888888888889</v>
      </c>
      <c r="Y868" s="53">
        <f t="shared" si="278"/>
        <v>0.21687806888888889</v>
      </c>
      <c r="Z868" s="53">
        <f t="shared" si="279"/>
        <v>9.0244444444444447E-2</v>
      </c>
      <c r="AA868" s="53">
        <f t="shared" si="280"/>
        <v>0.10843903444444444</v>
      </c>
      <c r="AB868" s="50">
        <f t="shared" si="281"/>
        <v>1641</v>
      </c>
      <c r="AC868" s="50">
        <f t="shared" si="269"/>
        <v>2007</v>
      </c>
      <c r="AD868" s="50">
        <f t="shared" si="282"/>
        <v>10</v>
      </c>
      <c r="AE868" s="56">
        <f t="shared" si="283"/>
        <v>200710</v>
      </c>
      <c r="AF868" s="56">
        <f t="shared" si="284"/>
        <v>42</v>
      </c>
      <c r="AG868" s="58">
        <f t="shared" si="291"/>
        <v>0</v>
      </c>
      <c r="AH868" s="56">
        <f t="shared" si="285"/>
        <v>16</v>
      </c>
      <c r="AI868" s="53">
        <f t="shared" si="286"/>
        <v>0.19868347888888888</v>
      </c>
      <c r="AJ868" s="56">
        <f t="shared" si="287"/>
        <v>21.349999999999998</v>
      </c>
    </row>
    <row r="869" spans="1:36" x14ac:dyDescent="0.25">
      <c r="A869" s="50">
        <v>868</v>
      </c>
      <c r="B869" s="51">
        <v>39373</v>
      </c>
      <c r="C869" s="75">
        <f t="shared" si="271"/>
        <v>39373</v>
      </c>
      <c r="D869" s="50" t="s">
        <v>1223</v>
      </c>
      <c r="E869" s="50">
        <v>6</v>
      </c>
      <c r="F869" s="50">
        <v>1</v>
      </c>
      <c r="G869" s="50">
        <v>1</v>
      </c>
      <c r="H869" s="50">
        <v>28</v>
      </c>
      <c r="I869" s="53">
        <f t="shared" si="272"/>
        <v>4.2685185185185187E-2</v>
      </c>
      <c r="J869" s="54">
        <f t="shared" si="273"/>
        <v>7.1141975308641981E-3</v>
      </c>
      <c r="K869" s="50" t="s">
        <v>559</v>
      </c>
      <c r="L869" s="50" t="s">
        <v>662</v>
      </c>
      <c r="M869" s="55">
        <f t="shared" si="274"/>
        <v>5.8568329718004382</v>
      </c>
      <c r="N869" s="50">
        <v>158</v>
      </c>
      <c r="O869" s="50" t="s">
        <v>184</v>
      </c>
      <c r="R869" s="50" t="s">
        <v>573</v>
      </c>
      <c r="S869" s="151">
        <f t="shared" si="275"/>
        <v>0.18639197530864199</v>
      </c>
      <c r="T869" s="151">
        <f t="shared" si="276"/>
        <v>9.3195987654320994E-2</v>
      </c>
      <c r="V869" s="393">
        <f t="shared" si="288"/>
        <v>0</v>
      </c>
      <c r="W869" s="393">
        <f t="shared" si="289"/>
        <v>0</v>
      </c>
      <c r="X869" s="53">
        <f t="shared" si="277"/>
        <v>0.18639197530864199</v>
      </c>
      <c r="Y869" s="53">
        <f t="shared" si="278"/>
        <v>0.22278115530864198</v>
      </c>
      <c r="Z869" s="53">
        <f t="shared" si="279"/>
        <v>9.3195987654320994E-2</v>
      </c>
      <c r="AA869" s="53">
        <f t="shared" si="280"/>
        <v>0.11139057765432099</v>
      </c>
      <c r="AB869" s="50">
        <f t="shared" si="281"/>
        <v>1934</v>
      </c>
      <c r="AC869" s="50">
        <f t="shared" ref="AC869:AC932" si="292">YEAR(B869)</f>
        <v>2007</v>
      </c>
      <c r="AD869" s="50">
        <f t="shared" si="282"/>
        <v>10</v>
      </c>
      <c r="AE869" s="56">
        <f t="shared" si="283"/>
        <v>200710</v>
      </c>
      <c r="AF869" s="56">
        <f t="shared" si="284"/>
        <v>42</v>
      </c>
      <c r="AG869" s="58">
        <f t="shared" si="291"/>
        <v>1</v>
      </c>
      <c r="AH869" s="56">
        <f t="shared" si="285"/>
        <v>18</v>
      </c>
      <c r="AI869" s="53">
        <f t="shared" si="286"/>
        <v>0.204586565308642</v>
      </c>
      <c r="AJ869" s="56">
        <f t="shared" si="287"/>
        <v>25.619999999999997</v>
      </c>
    </row>
    <row r="870" spans="1:36" x14ac:dyDescent="0.25">
      <c r="A870" s="50">
        <v>869</v>
      </c>
      <c r="B870" s="51">
        <v>39374</v>
      </c>
      <c r="C870" s="75">
        <f t="shared" si="271"/>
        <v>39374</v>
      </c>
      <c r="D870" s="50" t="s">
        <v>1223</v>
      </c>
      <c r="E870" s="50">
        <v>5</v>
      </c>
      <c r="F870" s="50">
        <v>0</v>
      </c>
      <c r="G870" s="50">
        <v>52</v>
      </c>
      <c r="H870" s="50">
        <v>7</v>
      </c>
      <c r="I870" s="53">
        <f t="shared" si="272"/>
        <v>3.619212962962963E-2</v>
      </c>
      <c r="J870" s="54">
        <f t="shared" si="273"/>
        <v>7.2384259259259259E-3</v>
      </c>
      <c r="K870" s="50" t="s">
        <v>559</v>
      </c>
      <c r="L870" s="50" t="s">
        <v>171</v>
      </c>
      <c r="M870" s="55">
        <f t="shared" si="274"/>
        <v>5.7563159577870211</v>
      </c>
      <c r="N870" s="50">
        <v>148</v>
      </c>
      <c r="O870" s="50" t="s">
        <v>574</v>
      </c>
      <c r="R870" s="50" t="s">
        <v>575</v>
      </c>
      <c r="S870" s="151">
        <f t="shared" si="275"/>
        <v>0.18964675925925925</v>
      </c>
      <c r="T870" s="151">
        <f t="shared" si="276"/>
        <v>9.4823379629629626E-2</v>
      </c>
      <c r="V870" s="393">
        <f t="shared" si="288"/>
        <v>0</v>
      </c>
      <c r="W870" s="393">
        <f t="shared" si="289"/>
        <v>0</v>
      </c>
      <c r="X870" s="53">
        <f t="shared" si="277"/>
        <v>0.18964675925925925</v>
      </c>
      <c r="Y870" s="53">
        <f t="shared" si="278"/>
        <v>0.22603593925925927</v>
      </c>
      <c r="Z870" s="53">
        <f t="shared" si="279"/>
        <v>9.4823379629629626E-2</v>
      </c>
      <c r="AA870" s="53">
        <f t="shared" si="280"/>
        <v>0.11301796962962964</v>
      </c>
      <c r="AB870" s="50">
        <f t="shared" si="281"/>
        <v>2091</v>
      </c>
      <c r="AC870" s="50">
        <f t="shared" si="292"/>
        <v>2007</v>
      </c>
      <c r="AD870" s="50">
        <f t="shared" si="282"/>
        <v>10</v>
      </c>
      <c r="AE870" s="56">
        <f t="shared" si="283"/>
        <v>200710</v>
      </c>
      <c r="AF870" s="56">
        <f t="shared" si="284"/>
        <v>42</v>
      </c>
      <c r="AG870" s="58">
        <f t="shared" si="291"/>
        <v>0</v>
      </c>
      <c r="AH870" s="56">
        <f t="shared" si="285"/>
        <v>19</v>
      </c>
      <c r="AI870" s="53">
        <f t="shared" si="286"/>
        <v>0.20784134925925926</v>
      </c>
      <c r="AJ870" s="56">
        <f t="shared" si="287"/>
        <v>21.349999999999998</v>
      </c>
    </row>
    <row r="871" spans="1:36" x14ac:dyDescent="0.25">
      <c r="A871" s="50">
        <v>870</v>
      </c>
      <c r="B871" s="51">
        <v>39376</v>
      </c>
      <c r="C871" s="75">
        <f t="shared" si="271"/>
        <v>39376</v>
      </c>
      <c r="D871" s="50" t="s">
        <v>1223</v>
      </c>
      <c r="E871" s="50">
        <v>7</v>
      </c>
      <c r="F871" s="50">
        <v>1</v>
      </c>
      <c r="G871" s="50">
        <v>15</v>
      </c>
      <c r="H871" s="50">
        <v>59</v>
      </c>
      <c r="I871" s="53">
        <f t="shared" si="272"/>
        <v>5.2766203703703697E-2</v>
      </c>
      <c r="J871" s="54">
        <f t="shared" si="273"/>
        <v>7.5380291005290997E-3</v>
      </c>
      <c r="K871" s="50" t="s">
        <v>560</v>
      </c>
      <c r="L871" s="50" t="s">
        <v>531</v>
      </c>
      <c r="M871" s="55">
        <f t="shared" si="274"/>
        <v>5.5275279666593597</v>
      </c>
      <c r="N871" s="50">
        <v>0</v>
      </c>
      <c r="O871" s="50" t="s">
        <v>184</v>
      </c>
      <c r="R871" s="50" t="s">
        <v>576</v>
      </c>
      <c r="S871" s="151">
        <f t="shared" si="275"/>
        <v>0.1974963624338624</v>
      </c>
      <c r="T871" s="151">
        <f t="shared" si="276"/>
        <v>9.87481812169312E-2</v>
      </c>
      <c r="V871" s="393">
        <f t="shared" si="288"/>
        <v>0</v>
      </c>
      <c r="W871" s="393">
        <f t="shared" si="289"/>
        <v>0</v>
      </c>
      <c r="X871" s="53">
        <f t="shared" si="277"/>
        <v>0.1974963624338624</v>
      </c>
      <c r="Y871" s="53">
        <f t="shared" si="278"/>
        <v>0.23388554243386239</v>
      </c>
      <c r="Z871" s="53">
        <f t="shared" si="279"/>
        <v>9.87481812169312E-2</v>
      </c>
      <c r="AA871" s="53">
        <f t="shared" si="280"/>
        <v>0.1169427712169312</v>
      </c>
      <c r="AB871" s="50">
        <f t="shared" si="281"/>
        <v>2416</v>
      </c>
      <c r="AC871" s="50">
        <f t="shared" si="292"/>
        <v>2007</v>
      </c>
      <c r="AD871" s="50">
        <f t="shared" si="282"/>
        <v>10</v>
      </c>
      <c r="AE871" s="56">
        <f t="shared" si="283"/>
        <v>200710</v>
      </c>
      <c r="AF871" s="56">
        <f t="shared" si="284"/>
        <v>43</v>
      </c>
      <c r="AG871" s="58">
        <f t="shared" si="291"/>
        <v>1</v>
      </c>
      <c r="AH871" s="56">
        <f t="shared" si="285"/>
        <v>21</v>
      </c>
      <c r="AI871" s="53">
        <f t="shared" si="286"/>
        <v>0.21569095243386238</v>
      </c>
      <c r="AJ871" s="56">
        <f t="shared" si="287"/>
        <v>29.889999999999997</v>
      </c>
    </row>
    <row r="872" spans="1:36" x14ac:dyDescent="0.25">
      <c r="A872" s="50">
        <v>871</v>
      </c>
      <c r="B872" s="51">
        <v>39379</v>
      </c>
      <c r="C872" s="75">
        <f t="shared" si="271"/>
        <v>39379</v>
      </c>
      <c r="D872" s="50" t="s">
        <v>1223</v>
      </c>
      <c r="E872" s="50">
        <v>4</v>
      </c>
      <c r="F872" s="50">
        <v>0</v>
      </c>
      <c r="G872" s="50">
        <v>41</v>
      </c>
      <c r="H872" s="50">
        <v>27</v>
      </c>
      <c r="I872" s="53">
        <f t="shared" si="272"/>
        <v>2.8784722222222225E-2</v>
      </c>
      <c r="J872" s="54">
        <f t="shared" si="273"/>
        <v>7.1961805555555564E-3</v>
      </c>
      <c r="K872" s="50" t="s">
        <v>560</v>
      </c>
      <c r="L872" s="50" t="s">
        <v>143</v>
      </c>
      <c r="M872" s="55">
        <f t="shared" si="274"/>
        <v>5.790108564535589</v>
      </c>
      <c r="N872" s="50">
        <v>150</v>
      </c>
      <c r="O872" s="50" t="s">
        <v>198</v>
      </c>
      <c r="R872" s="50" t="s">
        <v>577</v>
      </c>
      <c r="S872" s="151">
        <f t="shared" si="275"/>
        <v>0.18853993055555557</v>
      </c>
      <c r="T872" s="151">
        <f t="shared" si="276"/>
        <v>9.4269965277777784E-2</v>
      </c>
      <c r="V872" s="393">
        <f t="shared" si="288"/>
        <v>0</v>
      </c>
      <c r="W872" s="393">
        <f t="shared" si="289"/>
        <v>0</v>
      </c>
      <c r="X872" s="53">
        <f t="shared" si="277"/>
        <v>0.18853993055555557</v>
      </c>
      <c r="Y872" s="53">
        <f t="shared" si="278"/>
        <v>0.22492911055555559</v>
      </c>
      <c r="Z872" s="53">
        <f t="shared" si="279"/>
        <v>9.4269965277777784E-2</v>
      </c>
      <c r="AA872" s="53">
        <f t="shared" si="280"/>
        <v>0.11246455527777779</v>
      </c>
      <c r="AB872" s="50">
        <f t="shared" si="281"/>
        <v>2040</v>
      </c>
      <c r="AC872" s="50">
        <f t="shared" si="292"/>
        <v>2007</v>
      </c>
      <c r="AD872" s="50">
        <f t="shared" si="282"/>
        <v>10</v>
      </c>
      <c r="AE872" s="56">
        <f t="shared" si="283"/>
        <v>200710</v>
      </c>
      <c r="AF872" s="56">
        <f t="shared" si="284"/>
        <v>43</v>
      </c>
      <c r="AG872" s="58">
        <f t="shared" si="291"/>
        <v>2</v>
      </c>
      <c r="AH872" s="56">
        <f t="shared" si="285"/>
        <v>24</v>
      </c>
      <c r="AI872" s="53">
        <f t="shared" si="286"/>
        <v>0.20673452055555558</v>
      </c>
      <c r="AJ872" s="56">
        <f t="shared" si="287"/>
        <v>17.079999999999998</v>
      </c>
    </row>
    <row r="873" spans="1:36" x14ac:dyDescent="0.25">
      <c r="A873" s="50">
        <v>872</v>
      </c>
      <c r="B873" s="51">
        <v>39380</v>
      </c>
      <c r="C873" s="75">
        <f t="shared" si="271"/>
        <v>39380</v>
      </c>
      <c r="D873" s="50" t="s">
        <v>1223</v>
      </c>
      <c r="E873" s="50">
        <v>4</v>
      </c>
      <c r="F873" s="50">
        <v>0</v>
      </c>
      <c r="G873" s="50">
        <v>43</v>
      </c>
      <c r="H873" s="50">
        <v>5</v>
      </c>
      <c r="I873" s="53">
        <f t="shared" si="272"/>
        <v>2.991898148148148E-2</v>
      </c>
      <c r="J873" s="54">
        <f t="shared" si="273"/>
        <v>7.4797453703703701E-3</v>
      </c>
      <c r="K873" s="50" t="s">
        <v>560</v>
      </c>
      <c r="L873" s="50" t="s">
        <v>143</v>
      </c>
      <c r="M873" s="55">
        <f t="shared" si="274"/>
        <v>5.570599613152809</v>
      </c>
      <c r="N873" s="50">
        <v>147</v>
      </c>
      <c r="O873" s="50" t="s">
        <v>198</v>
      </c>
      <c r="R873" s="50" t="s">
        <v>578</v>
      </c>
      <c r="S873" s="151">
        <f t="shared" si="275"/>
        <v>0.1959693287037037</v>
      </c>
      <c r="T873" s="151">
        <f t="shared" si="276"/>
        <v>9.7984664351851852E-2</v>
      </c>
      <c r="V873" s="393">
        <f t="shared" si="288"/>
        <v>0</v>
      </c>
      <c r="W873" s="393">
        <f t="shared" si="289"/>
        <v>0</v>
      </c>
      <c r="X873" s="53">
        <f t="shared" si="277"/>
        <v>0.1959693287037037</v>
      </c>
      <c r="Y873" s="53">
        <f t="shared" si="278"/>
        <v>0.23235850870370367</v>
      </c>
      <c r="Z873" s="53">
        <f t="shared" si="279"/>
        <v>9.7984664351851852E-2</v>
      </c>
      <c r="AA873" s="53">
        <f t="shared" si="280"/>
        <v>0.11617925435185184</v>
      </c>
      <c r="AB873" s="50">
        <f t="shared" si="281"/>
        <v>2354</v>
      </c>
      <c r="AC873" s="50">
        <f t="shared" si="292"/>
        <v>2007</v>
      </c>
      <c r="AD873" s="50">
        <f t="shared" si="282"/>
        <v>10</v>
      </c>
      <c r="AE873" s="56">
        <f t="shared" si="283"/>
        <v>200710</v>
      </c>
      <c r="AF873" s="56">
        <f t="shared" si="284"/>
        <v>43</v>
      </c>
      <c r="AG873" s="58">
        <f t="shared" si="291"/>
        <v>0</v>
      </c>
      <c r="AH873" s="56">
        <f t="shared" si="285"/>
        <v>25</v>
      </c>
      <c r="AI873" s="53">
        <f t="shared" si="286"/>
        <v>0.21416391870370369</v>
      </c>
      <c r="AJ873" s="56">
        <f t="shared" si="287"/>
        <v>17.079999999999998</v>
      </c>
    </row>
    <row r="874" spans="1:36" x14ac:dyDescent="0.25">
      <c r="A874" s="50">
        <v>873</v>
      </c>
      <c r="B874" s="51">
        <v>39381</v>
      </c>
      <c r="C874" s="75">
        <f t="shared" si="271"/>
        <v>39381</v>
      </c>
      <c r="D874" s="50" t="s">
        <v>1223</v>
      </c>
      <c r="E874" s="50">
        <v>4</v>
      </c>
      <c r="F874" s="50">
        <v>0</v>
      </c>
      <c r="G874" s="50">
        <v>41</v>
      </c>
      <c r="H874" s="50">
        <v>53</v>
      </c>
      <c r="I874" s="53">
        <f t="shared" si="272"/>
        <v>2.9085648148148149E-2</v>
      </c>
      <c r="J874" s="54">
        <f t="shared" si="273"/>
        <v>7.2714120370370372E-3</v>
      </c>
      <c r="K874" s="50" t="s">
        <v>560</v>
      </c>
      <c r="L874" s="50" t="s">
        <v>579</v>
      </c>
      <c r="M874" s="55">
        <f t="shared" si="274"/>
        <v>5.7302029446876288</v>
      </c>
      <c r="N874" s="50">
        <v>161</v>
      </c>
      <c r="O874" s="50" t="s">
        <v>198</v>
      </c>
      <c r="R874" s="50" t="s">
        <v>580</v>
      </c>
      <c r="S874" s="151">
        <f t="shared" si="275"/>
        <v>0.19051099537037036</v>
      </c>
      <c r="T874" s="151">
        <f t="shared" si="276"/>
        <v>9.5255497685185181E-2</v>
      </c>
      <c r="V874" s="393">
        <f t="shared" si="288"/>
        <v>0</v>
      </c>
      <c r="W874" s="393">
        <f t="shared" si="289"/>
        <v>0</v>
      </c>
      <c r="X874" s="53">
        <f t="shared" si="277"/>
        <v>0.19051099537037036</v>
      </c>
      <c r="Y874" s="53">
        <f t="shared" si="278"/>
        <v>0.22690017537037035</v>
      </c>
      <c r="Z874" s="53">
        <f t="shared" si="279"/>
        <v>9.5255497685185181E-2</v>
      </c>
      <c r="AA874" s="53">
        <f t="shared" si="280"/>
        <v>0.11345008768518518</v>
      </c>
      <c r="AB874" s="50">
        <f t="shared" si="281"/>
        <v>2125</v>
      </c>
      <c r="AC874" s="50">
        <f t="shared" si="292"/>
        <v>2007</v>
      </c>
      <c r="AD874" s="50">
        <f t="shared" si="282"/>
        <v>10</v>
      </c>
      <c r="AE874" s="56">
        <f t="shared" si="283"/>
        <v>200710</v>
      </c>
      <c r="AF874" s="56">
        <f t="shared" si="284"/>
        <v>43</v>
      </c>
      <c r="AG874" s="58">
        <f t="shared" si="291"/>
        <v>0</v>
      </c>
      <c r="AH874" s="56">
        <f t="shared" si="285"/>
        <v>26</v>
      </c>
      <c r="AI874" s="53">
        <f t="shared" si="286"/>
        <v>0.20870558537037037</v>
      </c>
      <c r="AJ874" s="56">
        <f t="shared" si="287"/>
        <v>17.079999999999998</v>
      </c>
    </row>
    <row r="875" spans="1:36" x14ac:dyDescent="0.25">
      <c r="A875" s="50">
        <v>874</v>
      </c>
      <c r="B875" s="51">
        <v>39383</v>
      </c>
      <c r="C875" s="75">
        <f t="shared" si="271"/>
        <v>39383</v>
      </c>
      <c r="D875" s="50" t="s">
        <v>1223</v>
      </c>
      <c r="E875" s="50">
        <v>11</v>
      </c>
      <c r="F875" s="50">
        <v>1</v>
      </c>
      <c r="G875" s="50">
        <v>55</v>
      </c>
      <c r="H875" s="50">
        <v>17</v>
      </c>
      <c r="I875" s="53">
        <f t="shared" si="272"/>
        <v>8.0057870370370363E-2</v>
      </c>
      <c r="J875" s="54">
        <f t="shared" si="273"/>
        <v>7.2779882154882149E-3</v>
      </c>
      <c r="K875" s="50" t="s">
        <v>581</v>
      </c>
      <c r="L875" s="50" t="s">
        <v>582</v>
      </c>
      <c r="M875" s="55">
        <f t="shared" si="274"/>
        <v>5.725025299985548</v>
      </c>
      <c r="N875" s="50">
        <v>157</v>
      </c>
      <c r="O875" s="50" t="s">
        <v>198</v>
      </c>
      <c r="R875" s="50" t="s">
        <v>584</v>
      </c>
      <c r="S875" s="151">
        <f t="shared" si="275"/>
        <v>0.19068329124579123</v>
      </c>
      <c r="T875" s="151">
        <f t="shared" si="276"/>
        <v>9.5341645622895613E-2</v>
      </c>
      <c r="V875" s="393">
        <f t="shared" si="288"/>
        <v>0</v>
      </c>
      <c r="W875" s="393">
        <f t="shared" si="289"/>
        <v>0</v>
      </c>
      <c r="X875" s="53">
        <f t="shared" si="277"/>
        <v>0.19068329124579123</v>
      </c>
      <c r="Y875" s="53">
        <f t="shared" si="278"/>
        <v>0.22707247124579122</v>
      </c>
      <c r="Z875" s="53">
        <f t="shared" si="279"/>
        <v>9.5341645622895613E-2</v>
      </c>
      <c r="AA875" s="53">
        <f t="shared" si="280"/>
        <v>0.11353623562289561</v>
      </c>
      <c r="AB875" s="50">
        <f t="shared" si="281"/>
        <v>2137</v>
      </c>
      <c r="AC875" s="50">
        <f t="shared" si="292"/>
        <v>2007</v>
      </c>
      <c r="AD875" s="50">
        <f t="shared" si="282"/>
        <v>10</v>
      </c>
      <c r="AE875" s="56">
        <f t="shared" si="283"/>
        <v>200710</v>
      </c>
      <c r="AF875" s="56">
        <f t="shared" si="284"/>
        <v>44</v>
      </c>
      <c r="AG875" s="58">
        <f t="shared" si="291"/>
        <v>1</v>
      </c>
      <c r="AH875" s="56">
        <f t="shared" si="285"/>
        <v>28</v>
      </c>
      <c r="AI875" s="53">
        <f t="shared" si="286"/>
        <v>0.20887788124579121</v>
      </c>
      <c r="AJ875" s="56">
        <f t="shared" si="287"/>
        <v>46.97</v>
      </c>
    </row>
    <row r="876" spans="1:36" x14ac:dyDescent="0.25">
      <c r="A876" s="50">
        <v>875</v>
      </c>
      <c r="B876" s="51">
        <v>39385</v>
      </c>
      <c r="C876" s="75">
        <f t="shared" ref="C876:C939" si="293">B876</f>
        <v>39385</v>
      </c>
      <c r="D876" s="50" t="s">
        <v>1223</v>
      </c>
      <c r="E876" s="50">
        <v>6</v>
      </c>
      <c r="F876" s="50">
        <v>0</v>
      </c>
      <c r="G876" s="50">
        <v>57</v>
      </c>
      <c r="H876" s="50">
        <v>53</v>
      </c>
      <c r="I876" s="53">
        <f t="shared" si="272"/>
        <v>4.0196759259259258E-2</v>
      </c>
      <c r="J876" s="54">
        <f t="shared" si="273"/>
        <v>6.69945987654321E-3</v>
      </c>
      <c r="K876" s="50" t="s">
        <v>581</v>
      </c>
      <c r="L876" s="50" t="s">
        <v>662</v>
      </c>
      <c r="M876" s="55">
        <f t="shared" si="274"/>
        <v>6.2194068528649629</v>
      </c>
      <c r="N876" s="50">
        <v>154</v>
      </c>
      <c r="O876" s="50" t="s">
        <v>198</v>
      </c>
      <c r="R876" s="50" t="s">
        <v>585</v>
      </c>
      <c r="S876" s="151">
        <f t="shared" si="275"/>
        <v>0.17552584876543209</v>
      </c>
      <c r="T876" s="151">
        <f t="shared" si="276"/>
        <v>8.7762924382716045E-2</v>
      </c>
      <c r="V876" s="393">
        <f t="shared" si="288"/>
        <v>0</v>
      </c>
      <c r="W876" s="393">
        <f t="shared" si="289"/>
        <v>0</v>
      </c>
      <c r="X876" s="53">
        <f t="shared" si="277"/>
        <v>0.17552584876543209</v>
      </c>
      <c r="Y876" s="53">
        <f t="shared" si="278"/>
        <v>0.21191502876543208</v>
      </c>
      <c r="Z876" s="53">
        <f t="shared" si="279"/>
        <v>8.7762924382716045E-2</v>
      </c>
      <c r="AA876" s="53">
        <f t="shared" si="280"/>
        <v>0.10595751438271604</v>
      </c>
      <c r="AB876" s="50">
        <f t="shared" si="281"/>
        <v>1391</v>
      </c>
      <c r="AC876" s="50">
        <f t="shared" si="292"/>
        <v>2007</v>
      </c>
      <c r="AD876" s="50">
        <f t="shared" si="282"/>
        <v>10</v>
      </c>
      <c r="AE876" s="56">
        <f t="shared" si="283"/>
        <v>200710</v>
      </c>
      <c r="AF876" s="56">
        <f t="shared" si="284"/>
        <v>44</v>
      </c>
      <c r="AG876" s="58">
        <f t="shared" si="291"/>
        <v>1</v>
      </c>
      <c r="AH876" s="56">
        <f t="shared" si="285"/>
        <v>30</v>
      </c>
      <c r="AI876" s="53">
        <f t="shared" si="286"/>
        <v>0.1937204387654321</v>
      </c>
      <c r="AJ876" s="56">
        <f t="shared" si="287"/>
        <v>25.619999999999997</v>
      </c>
    </row>
    <row r="877" spans="1:36" x14ac:dyDescent="0.25">
      <c r="A877" s="50">
        <v>876</v>
      </c>
      <c r="B877" s="51">
        <v>39386</v>
      </c>
      <c r="C877" s="75">
        <f t="shared" si="293"/>
        <v>39386</v>
      </c>
      <c r="D877" s="50" t="s">
        <v>1223</v>
      </c>
      <c r="E877" s="50">
        <v>3.5</v>
      </c>
      <c r="F877" s="50">
        <v>0</v>
      </c>
      <c r="G877" s="50">
        <v>30</v>
      </c>
      <c r="H877" s="50">
        <v>28</v>
      </c>
      <c r="I877" s="53">
        <f t="shared" si="272"/>
        <v>2.1157407407407406E-2</v>
      </c>
      <c r="J877" s="54">
        <f t="shared" si="273"/>
        <v>6.044973544973545E-3</v>
      </c>
      <c r="K877" s="50" t="s">
        <v>581</v>
      </c>
      <c r="L877" s="50" t="s">
        <v>130</v>
      </c>
      <c r="M877" s="55">
        <f t="shared" si="274"/>
        <v>6.8927789934354537</v>
      </c>
      <c r="N877" s="50">
        <v>164</v>
      </c>
      <c r="O877" s="50" t="s">
        <v>198</v>
      </c>
      <c r="R877" s="50" t="s">
        <v>586</v>
      </c>
      <c r="S877" s="151">
        <f t="shared" si="275"/>
        <v>0.15837830687830687</v>
      </c>
      <c r="T877" s="151">
        <f t="shared" si="276"/>
        <v>7.9189153439153434E-2</v>
      </c>
      <c r="V877" s="393">
        <f t="shared" si="288"/>
        <v>0</v>
      </c>
      <c r="W877" s="393">
        <f t="shared" si="289"/>
        <v>0</v>
      </c>
      <c r="X877" s="53">
        <f t="shared" si="277"/>
        <v>0.15837830687830687</v>
      </c>
      <c r="Y877" s="53">
        <f t="shared" si="278"/>
        <v>0.19476748687830689</v>
      </c>
      <c r="Z877" s="53">
        <f t="shared" si="279"/>
        <v>7.9189153439153434E-2</v>
      </c>
      <c r="AA877" s="53">
        <f t="shared" si="280"/>
        <v>9.7383743439153445E-2</v>
      </c>
      <c r="AB877" s="50">
        <f t="shared" si="281"/>
        <v>1021</v>
      </c>
      <c r="AC877" s="50">
        <f t="shared" si="292"/>
        <v>2007</v>
      </c>
      <c r="AD877" s="50">
        <f t="shared" si="282"/>
        <v>10</v>
      </c>
      <c r="AE877" s="56">
        <f t="shared" si="283"/>
        <v>200710</v>
      </c>
      <c r="AF877" s="56">
        <f t="shared" si="284"/>
        <v>44</v>
      </c>
      <c r="AG877" s="58">
        <f t="shared" si="291"/>
        <v>0</v>
      </c>
      <c r="AH877" s="56">
        <f t="shared" si="285"/>
        <v>31</v>
      </c>
      <c r="AI877" s="53">
        <f t="shared" si="286"/>
        <v>0.17657289687830688</v>
      </c>
      <c r="AJ877" s="56">
        <f t="shared" si="287"/>
        <v>14.944999999999999</v>
      </c>
    </row>
    <row r="878" spans="1:36" x14ac:dyDescent="0.25">
      <c r="A878" s="50">
        <v>877</v>
      </c>
      <c r="B878" s="51">
        <v>39387</v>
      </c>
      <c r="C878" s="75">
        <f t="shared" si="293"/>
        <v>39387</v>
      </c>
      <c r="D878" s="50" t="s">
        <v>1223</v>
      </c>
      <c r="E878" s="50">
        <v>3</v>
      </c>
      <c r="F878" s="50">
        <v>0</v>
      </c>
      <c r="G878" s="50">
        <v>26</v>
      </c>
      <c r="H878" s="50">
        <v>58</v>
      </c>
      <c r="I878" s="53">
        <f t="shared" si="272"/>
        <v>1.8726851851851852E-2</v>
      </c>
      <c r="J878" s="54">
        <f t="shared" si="273"/>
        <v>6.2422839506172841E-3</v>
      </c>
      <c r="K878" s="50" t="s">
        <v>581</v>
      </c>
      <c r="L878" s="50" t="s">
        <v>334</v>
      </c>
      <c r="M878" s="55">
        <f t="shared" si="274"/>
        <v>6.6749072929542699</v>
      </c>
      <c r="N878" s="50">
        <v>155</v>
      </c>
      <c r="O878" s="50" t="s">
        <v>184</v>
      </c>
      <c r="R878" s="50" t="s">
        <v>587</v>
      </c>
      <c r="S878" s="151">
        <f t="shared" si="275"/>
        <v>0.16354783950617283</v>
      </c>
      <c r="T878" s="151">
        <f t="shared" si="276"/>
        <v>8.1773919753086413E-2</v>
      </c>
      <c r="V878" s="393">
        <f t="shared" si="288"/>
        <v>0</v>
      </c>
      <c r="W878" s="393">
        <f t="shared" si="289"/>
        <v>0</v>
      </c>
      <c r="X878" s="53">
        <f t="shared" si="277"/>
        <v>0.16354783950617283</v>
      </c>
      <c r="Y878" s="53">
        <f t="shared" si="278"/>
        <v>0.19993701950617285</v>
      </c>
      <c r="Z878" s="53">
        <f t="shared" si="279"/>
        <v>8.1773919753086413E-2</v>
      </c>
      <c r="AA878" s="53">
        <f t="shared" si="280"/>
        <v>9.9968509753086424E-2</v>
      </c>
      <c r="AB878" s="50">
        <f t="shared" si="281"/>
        <v>1069</v>
      </c>
      <c r="AC878" s="50">
        <f t="shared" si="292"/>
        <v>2007</v>
      </c>
      <c r="AD878" s="50">
        <f t="shared" si="282"/>
        <v>11</v>
      </c>
      <c r="AE878" s="56">
        <f t="shared" si="283"/>
        <v>200711</v>
      </c>
      <c r="AF878" s="56">
        <f t="shared" si="284"/>
        <v>44</v>
      </c>
      <c r="AG878" s="58">
        <f t="shared" si="291"/>
        <v>0</v>
      </c>
      <c r="AH878" s="56">
        <f t="shared" si="285"/>
        <v>1</v>
      </c>
      <c r="AI878" s="53">
        <f t="shared" si="286"/>
        <v>0.18174242950617284</v>
      </c>
      <c r="AJ878" s="56">
        <f t="shared" si="287"/>
        <v>12.809999999999999</v>
      </c>
    </row>
    <row r="879" spans="1:36" x14ac:dyDescent="0.25">
      <c r="A879" s="50">
        <v>878</v>
      </c>
      <c r="B879" s="51">
        <v>39388</v>
      </c>
      <c r="C879" s="75">
        <f t="shared" si="293"/>
        <v>39388</v>
      </c>
      <c r="D879" s="50" t="s">
        <v>1223</v>
      </c>
      <c r="E879" s="50">
        <v>5</v>
      </c>
      <c r="F879" s="50">
        <v>0</v>
      </c>
      <c r="G879" s="50">
        <v>50</v>
      </c>
      <c r="H879" s="50">
        <v>56</v>
      </c>
      <c r="I879" s="53">
        <f t="shared" si="272"/>
        <v>3.5370370370370365E-2</v>
      </c>
      <c r="J879" s="54">
        <f t="shared" si="273"/>
        <v>7.0740740740740729E-3</v>
      </c>
      <c r="K879" s="50" t="s">
        <v>581</v>
      </c>
      <c r="L879" s="50" t="s">
        <v>171</v>
      </c>
      <c r="M879" s="55">
        <f t="shared" si="274"/>
        <v>5.8900523560209477</v>
      </c>
      <c r="N879" s="50">
        <v>148</v>
      </c>
      <c r="O879" s="50" t="s">
        <v>198</v>
      </c>
      <c r="R879" s="50" t="s">
        <v>588</v>
      </c>
      <c r="S879" s="151">
        <f t="shared" si="275"/>
        <v>0.18534074074074069</v>
      </c>
      <c r="T879" s="151">
        <f t="shared" si="276"/>
        <v>9.2670370370370347E-2</v>
      </c>
      <c r="V879" s="393">
        <f t="shared" si="288"/>
        <v>0</v>
      </c>
      <c r="W879" s="393">
        <f t="shared" si="289"/>
        <v>0</v>
      </c>
      <c r="X879" s="53">
        <f t="shared" si="277"/>
        <v>0.18534074074074069</v>
      </c>
      <c r="Y879" s="53">
        <f t="shared" si="278"/>
        <v>0.22172992074074072</v>
      </c>
      <c r="Z879" s="53">
        <f t="shared" si="279"/>
        <v>9.2670370370370347E-2</v>
      </c>
      <c r="AA879" s="53">
        <f t="shared" si="280"/>
        <v>0.11086496037037036</v>
      </c>
      <c r="AB879" s="50">
        <f t="shared" si="281"/>
        <v>1880</v>
      </c>
      <c r="AC879" s="50">
        <f t="shared" si="292"/>
        <v>2007</v>
      </c>
      <c r="AD879" s="50">
        <f t="shared" si="282"/>
        <v>11</v>
      </c>
      <c r="AE879" s="56">
        <f t="shared" si="283"/>
        <v>200711</v>
      </c>
      <c r="AF879" s="56">
        <f t="shared" si="284"/>
        <v>44</v>
      </c>
      <c r="AG879" s="58">
        <f t="shared" si="291"/>
        <v>0</v>
      </c>
      <c r="AH879" s="56">
        <f t="shared" si="285"/>
        <v>2</v>
      </c>
      <c r="AI879" s="53">
        <f t="shared" si="286"/>
        <v>0.20353533074074071</v>
      </c>
      <c r="AJ879" s="56">
        <f t="shared" si="287"/>
        <v>21.349999999999998</v>
      </c>
    </row>
    <row r="880" spans="1:36" x14ac:dyDescent="0.25">
      <c r="A880" s="50">
        <v>879</v>
      </c>
      <c r="B880" s="51">
        <v>39390</v>
      </c>
      <c r="C880" s="75">
        <f t="shared" si="293"/>
        <v>39390</v>
      </c>
      <c r="D880" s="50" t="s">
        <v>1223</v>
      </c>
      <c r="E880" s="50">
        <v>11</v>
      </c>
      <c r="F880" s="50">
        <v>1</v>
      </c>
      <c r="G880" s="50">
        <v>51</v>
      </c>
      <c r="H880" s="50">
        <v>54</v>
      </c>
      <c r="I880" s="53">
        <f t="shared" si="272"/>
        <v>7.7708333333333338E-2</v>
      </c>
      <c r="J880" s="54">
        <f t="shared" si="273"/>
        <v>7.0643939393939398E-3</v>
      </c>
      <c r="K880" s="50" t="s">
        <v>581</v>
      </c>
      <c r="L880" s="50" t="s">
        <v>582</v>
      </c>
      <c r="M880" s="55">
        <f t="shared" si="274"/>
        <v>5.8981233243967868</v>
      </c>
      <c r="N880" s="50">
        <v>0</v>
      </c>
      <c r="O880" s="50" t="s">
        <v>198</v>
      </c>
      <c r="R880" s="50" t="s">
        <v>589</v>
      </c>
      <c r="S880" s="151">
        <f t="shared" si="275"/>
        <v>0.18508712121212123</v>
      </c>
      <c r="T880" s="151">
        <f t="shared" si="276"/>
        <v>9.2543560606060615E-2</v>
      </c>
      <c r="V880" s="393">
        <f t="shared" si="288"/>
        <v>0</v>
      </c>
      <c r="W880" s="393">
        <f t="shared" si="289"/>
        <v>0</v>
      </c>
      <c r="X880" s="53">
        <f t="shared" si="277"/>
        <v>0.18508712121212123</v>
      </c>
      <c r="Y880" s="53">
        <f t="shared" si="278"/>
        <v>0.22147630121212122</v>
      </c>
      <c r="Z880" s="53">
        <f t="shared" si="279"/>
        <v>9.2543560606060615E-2</v>
      </c>
      <c r="AA880" s="53">
        <f t="shared" si="280"/>
        <v>0.11073815060606061</v>
      </c>
      <c r="AB880" s="50">
        <f t="shared" si="281"/>
        <v>1868</v>
      </c>
      <c r="AC880" s="50">
        <f t="shared" si="292"/>
        <v>2007</v>
      </c>
      <c r="AD880" s="50">
        <f t="shared" si="282"/>
        <v>11</v>
      </c>
      <c r="AE880" s="56">
        <f t="shared" si="283"/>
        <v>200711</v>
      </c>
      <c r="AF880" s="56">
        <f t="shared" si="284"/>
        <v>45</v>
      </c>
      <c r="AG880" s="58">
        <f t="shared" si="291"/>
        <v>1</v>
      </c>
      <c r="AH880" s="56">
        <f t="shared" si="285"/>
        <v>4</v>
      </c>
      <c r="AI880" s="53">
        <f t="shared" si="286"/>
        <v>0.20328171121212124</v>
      </c>
      <c r="AJ880" s="56">
        <f t="shared" si="287"/>
        <v>46.97</v>
      </c>
    </row>
    <row r="881" spans="1:36" x14ac:dyDescent="0.25">
      <c r="A881" s="50">
        <v>880</v>
      </c>
      <c r="B881" s="51">
        <v>39392</v>
      </c>
      <c r="C881" s="75">
        <f t="shared" si="293"/>
        <v>39392</v>
      </c>
      <c r="D881" s="50" t="s">
        <v>1223</v>
      </c>
      <c r="E881" s="50">
        <v>4</v>
      </c>
      <c r="F881" s="50">
        <v>0</v>
      </c>
      <c r="G881" s="50">
        <v>43</v>
      </c>
      <c r="H881" s="50">
        <v>30</v>
      </c>
      <c r="I881" s="53">
        <f t="shared" si="272"/>
        <v>3.0208333333333334E-2</v>
      </c>
      <c r="J881" s="54">
        <f t="shared" si="273"/>
        <v>7.5520833333333334E-3</v>
      </c>
      <c r="K881" s="50" t="s">
        <v>581</v>
      </c>
      <c r="L881" s="50" t="s">
        <v>143</v>
      </c>
      <c r="M881" s="55">
        <f t="shared" si="274"/>
        <v>5.5172413793103487</v>
      </c>
      <c r="N881" s="50">
        <v>0</v>
      </c>
      <c r="O881" s="50" t="s">
        <v>198</v>
      </c>
      <c r="R881" s="50" t="s">
        <v>590</v>
      </c>
      <c r="S881" s="151">
        <f t="shared" si="275"/>
        <v>0.19786458333333332</v>
      </c>
      <c r="T881" s="151">
        <f t="shared" si="276"/>
        <v>9.8932291666666658E-2</v>
      </c>
      <c r="V881" s="393">
        <f t="shared" si="288"/>
        <v>0</v>
      </c>
      <c r="W881" s="393">
        <f t="shared" si="289"/>
        <v>0</v>
      </c>
      <c r="X881" s="53">
        <f t="shared" si="277"/>
        <v>0.19786458333333332</v>
      </c>
      <c r="Y881" s="53">
        <f t="shared" si="278"/>
        <v>0.23425376333333331</v>
      </c>
      <c r="Z881" s="53">
        <f t="shared" si="279"/>
        <v>9.8932291666666658E-2</v>
      </c>
      <c r="AA881" s="53">
        <f t="shared" si="280"/>
        <v>0.11712688166666665</v>
      </c>
      <c r="AB881" s="50">
        <f t="shared" si="281"/>
        <v>2428</v>
      </c>
      <c r="AC881" s="50">
        <f t="shared" si="292"/>
        <v>2007</v>
      </c>
      <c r="AD881" s="50">
        <f t="shared" si="282"/>
        <v>11</v>
      </c>
      <c r="AE881" s="56">
        <f t="shared" si="283"/>
        <v>200711</v>
      </c>
      <c r="AF881" s="56">
        <f t="shared" si="284"/>
        <v>45</v>
      </c>
      <c r="AG881" s="58">
        <f t="shared" si="291"/>
        <v>1</v>
      </c>
      <c r="AH881" s="56">
        <f t="shared" si="285"/>
        <v>6</v>
      </c>
      <c r="AI881" s="53">
        <f t="shared" si="286"/>
        <v>0.2160591733333333</v>
      </c>
      <c r="AJ881" s="56">
        <f t="shared" si="287"/>
        <v>17.079999999999998</v>
      </c>
    </row>
    <row r="882" spans="1:36" x14ac:dyDescent="0.25">
      <c r="A882" s="50">
        <v>881</v>
      </c>
      <c r="B882" s="51">
        <v>39394</v>
      </c>
      <c r="C882" s="75">
        <f t="shared" si="293"/>
        <v>39394</v>
      </c>
      <c r="D882" s="50" t="s">
        <v>1223</v>
      </c>
      <c r="E882" s="50">
        <v>6.5</v>
      </c>
      <c r="F882" s="50">
        <v>1</v>
      </c>
      <c r="G882" s="50">
        <v>7</v>
      </c>
      <c r="H882" s="50">
        <v>2</v>
      </c>
      <c r="I882" s="53">
        <f t="shared" si="272"/>
        <v>4.6550925925925919E-2</v>
      </c>
      <c r="J882" s="54">
        <f t="shared" si="273"/>
        <v>7.1616809116809106E-3</v>
      </c>
      <c r="K882" s="50" t="s">
        <v>581</v>
      </c>
      <c r="L882" s="50" t="s">
        <v>164</v>
      </c>
      <c r="M882" s="55">
        <f t="shared" si="274"/>
        <v>5.8180009945300899</v>
      </c>
      <c r="N882" s="50">
        <v>0</v>
      </c>
      <c r="O882" s="50" t="s">
        <v>198</v>
      </c>
      <c r="R882" s="50" t="s">
        <v>591</v>
      </c>
      <c r="S882" s="151">
        <f t="shared" si="275"/>
        <v>0.18763603988603986</v>
      </c>
      <c r="T882" s="151">
        <f t="shared" si="276"/>
        <v>9.3818019943019929E-2</v>
      </c>
      <c r="V882" s="393">
        <f t="shared" si="288"/>
        <v>0</v>
      </c>
      <c r="W882" s="393">
        <f t="shared" si="289"/>
        <v>0</v>
      </c>
      <c r="X882" s="53">
        <f t="shared" si="277"/>
        <v>0.18763603988603986</v>
      </c>
      <c r="Y882" s="53">
        <f t="shared" si="278"/>
        <v>0.22402521988603982</v>
      </c>
      <c r="Z882" s="53">
        <f t="shared" si="279"/>
        <v>9.3818019943019929E-2</v>
      </c>
      <c r="AA882" s="53">
        <f t="shared" si="280"/>
        <v>0.11201260994301991</v>
      </c>
      <c r="AB882" s="50">
        <f t="shared" si="281"/>
        <v>1994</v>
      </c>
      <c r="AC882" s="50">
        <f t="shared" si="292"/>
        <v>2007</v>
      </c>
      <c r="AD882" s="50">
        <f t="shared" si="282"/>
        <v>11</v>
      </c>
      <c r="AE882" s="56">
        <f t="shared" si="283"/>
        <v>200711</v>
      </c>
      <c r="AF882" s="56">
        <f t="shared" si="284"/>
        <v>45</v>
      </c>
      <c r="AG882" s="58">
        <f t="shared" si="291"/>
        <v>1</v>
      </c>
      <c r="AH882" s="56">
        <f t="shared" si="285"/>
        <v>8</v>
      </c>
      <c r="AI882" s="53">
        <f t="shared" si="286"/>
        <v>0.20583062988603984</v>
      </c>
      <c r="AJ882" s="56">
        <f t="shared" si="287"/>
        <v>27.754999999999995</v>
      </c>
    </row>
    <row r="883" spans="1:36" x14ac:dyDescent="0.25">
      <c r="A883" s="50">
        <v>882</v>
      </c>
      <c r="B883" s="51">
        <v>39397</v>
      </c>
      <c r="C883" s="75">
        <f t="shared" si="293"/>
        <v>39397</v>
      </c>
      <c r="D883" s="50" t="s">
        <v>1223</v>
      </c>
      <c r="E883" s="50">
        <v>12</v>
      </c>
      <c r="F883" s="50">
        <v>2</v>
      </c>
      <c r="G883" s="50">
        <v>3</v>
      </c>
      <c r="H883" s="50">
        <v>31</v>
      </c>
      <c r="I883" s="53">
        <f t="shared" si="272"/>
        <v>8.5775462962962956E-2</v>
      </c>
      <c r="J883" s="54">
        <f t="shared" si="273"/>
        <v>7.14795524691358E-3</v>
      </c>
      <c r="K883" s="50" t="s">
        <v>581</v>
      </c>
      <c r="L883" s="50" t="s">
        <v>592</v>
      </c>
      <c r="M883" s="55">
        <f t="shared" si="274"/>
        <v>5.829172851167189</v>
      </c>
      <c r="N883" s="50">
        <v>0</v>
      </c>
      <c r="O883" s="50" t="s">
        <v>198</v>
      </c>
      <c r="R883" s="50" t="s">
        <v>593</v>
      </c>
      <c r="S883" s="151">
        <f t="shared" si="275"/>
        <v>0.18727642746913578</v>
      </c>
      <c r="T883" s="151">
        <f t="shared" si="276"/>
        <v>9.3638213734567891E-2</v>
      </c>
      <c r="V883" s="393">
        <f t="shared" si="288"/>
        <v>0</v>
      </c>
      <c r="W883" s="393">
        <f t="shared" si="289"/>
        <v>0</v>
      </c>
      <c r="X883" s="53">
        <f t="shared" si="277"/>
        <v>0.18727642746913578</v>
      </c>
      <c r="Y883" s="53">
        <f t="shared" si="278"/>
        <v>0.22366560746913577</v>
      </c>
      <c r="Z883" s="53">
        <f t="shared" si="279"/>
        <v>9.3638213734567891E-2</v>
      </c>
      <c r="AA883" s="53">
        <f t="shared" si="280"/>
        <v>0.11183280373456789</v>
      </c>
      <c r="AB883" s="50">
        <f t="shared" si="281"/>
        <v>1976</v>
      </c>
      <c r="AC883" s="50">
        <f t="shared" si="292"/>
        <v>2007</v>
      </c>
      <c r="AD883" s="50">
        <f t="shared" si="282"/>
        <v>11</v>
      </c>
      <c r="AE883" s="56">
        <f t="shared" si="283"/>
        <v>200711</v>
      </c>
      <c r="AF883" s="56">
        <f t="shared" si="284"/>
        <v>46</v>
      </c>
      <c r="AG883" s="58">
        <f t="shared" si="291"/>
        <v>2</v>
      </c>
      <c r="AH883" s="56">
        <f t="shared" si="285"/>
        <v>11</v>
      </c>
      <c r="AI883" s="53">
        <f t="shared" si="286"/>
        <v>0.20547101746913576</v>
      </c>
      <c r="AJ883" s="56">
        <f t="shared" si="287"/>
        <v>51.239999999999995</v>
      </c>
    </row>
    <row r="884" spans="1:36" x14ac:dyDescent="0.25">
      <c r="A884" s="50">
        <v>883</v>
      </c>
      <c r="B884" s="51">
        <v>39399</v>
      </c>
      <c r="C884" s="75">
        <f t="shared" si="293"/>
        <v>39399</v>
      </c>
      <c r="D884" s="50" t="s">
        <v>1223</v>
      </c>
      <c r="E884" s="50">
        <v>4</v>
      </c>
      <c r="F884" s="50">
        <v>0</v>
      </c>
      <c r="G884" s="50">
        <v>41</v>
      </c>
      <c r="H884" s="50">
        <v>38</v>
      </c>
      <c r="I884" s="53">
        <f t="shared" si="272"/>
        <v>2.8912037037037038E-2</v>
      </c>
      <c r="J884" s="54">
        <f t="shared" si="273"/>
        <v>7.2280092592592595E-3</v>
      </c>
      <c r="K884" s="50" t="s">
        <v>581</v>
      </c>
      <c r="L884" s="50" t="s">
        <v>143</v>
      </c>
      <c r="M884" s="55">
        <f t="shared" si="274"/>
        <v>5.7646116893514856</v>
      </c>
      <c r="N884" s="50">
        <v>0</v>
      </c>
      <c r="O884" s="50" t="s">
        <v>184</v>
      </c>
      <c r="R884" s="50" t="s">
        <v>594</v>
      </c>
      <c r="S884" s="151">
        <f t="shared" si="275"/>
        <v>0.1893738425925926</v>
      </c>
      <c r="T884" s="151">
        <f t="shared" si="276"/>
        <v>9.46869212962963E-2</v>
      </c>
      <c r="V884" s="393">
        <f t="shared" si="288"/>
        <v>0</v>
      </c>
      <c r="W884" s="393">
        <f t="shared" si="289"/>
        <v>0</v>
      </c>
      <c r="X884" s="53">
        <f t="shared" si="277"/>
        <v>0.1893738425925926</v>
      </c>
      <c r="Y884" s="53">
        <f t="shared" si="278"/>
        <v>0.22576302259259257</v>
      </c>
      <c r="Z884" s="53">
        <f t="shared" si="279"/>
        <v>9.46869212962963E-2</v>
      </c>
      <c r="AA884" s="53">
        <f t="shared" si="280"/>
        <v>0.11288151129629628</v>
      </c>
      <c r="AB884" s="50">
        <f t="shared" si="281"/>
        <v>2081</v>
      </c>
      <c r="AC884" s="50">
        <f t="shared" si="292"/>
        <v>2007</v>
      </c>
      <c r="AD884" s="50">
        <f t="shared" si="282"/>
        <v>11</v>
      </c>
      <c r="AE884" s="56">
        <f t="shared" si="283"/>
        <v>200711</v>
      </c>
      <c r="AF884" s="56">
        <f t="shared" si="284"/>
        <v>46</v>
      </c>
      <c r="AG884" s="58">
        <f t="shared" si="291"/>
        <v>1</v>
      </c>
      <c r="AH884" s="56">
        <f t="shared" si="285"/>
        <v>13</v>
      </c>
      <c r="AI884" s="53">
        <f t="shared" si="286"/>
        <v>0.20756843259259258</v>
      </c>
      <c r="AJ884" s="56">
        <f t="shared" si="287"/>
        <v>17.079999999999998</v>
      </c>
    </row>
    <row r="885" spans="1:36" x14ac:dyDescent="0.25">
      <c r="A885" s="50">
        <v>884</v>
      </c>
      <c r="B885" s="51">
        <v>39401</v>
      </c>
      <c r="C885" s="75">
        <f t="shared" si="293"/>
        <v>39401</v>
      </c>
      <c r="D885" s="50" t="s">
        <v>1223</v>
      </c>
      <c r="E885" s="50">
        <v>5</v>
      </c>
      <c r="F885" s="50">
        <v>0</v>
      </c>
      <c r="G885" s="50">
        <v>47</v>
      </c>
      <c r="H885" s="50">
        <v>2</v>
      </c>
      <c r="I885" s="53">
        <f t="shared" si="272"/>
        <v>3.2662037037037038E-2</v>
      </c>
      <c r="J885" s="54">
        <f t="shared" si="273"/>
        <v>6.5324074074074078E-3</v>
      </c>
      <c r="K885" s="50" t="s">
        <v>560</v>
      </c>
      <c r="L885" s="50" t="s">
        <v>171</v>
      </c>
      <c r="M885" s="55">
        <f t="shared" si="274"/>
        <v>6.3784549964564183</v>
      </c>
      <c r="N885" s="50">
        <v>0</v>
      </c>
      <c r="O885" s="50" t="s">
        <v>367</v>
      </c>
      <c r="R885" s="50" t="s">
        <v>595</v>
      </c>
      <c r="S885" s="151">
        <f t="shared" si="275"/>
        <v>0.17114907407407409</v>
      </c>
      <c r="T885" s="151">
        <f t="shared" si="276"/>
        <v>8.5574537037037046E-2</v>
      </c>
      <c r="V885" s="393">
        <f t="shared" si="288"/>
        <v>0</v>
      </c>
      <c r="W885" s="393">
        <f t="shared" si="289"/>
        <v>0</v>
      </c>
      <c r="X885" s="53">
        <f t="shared" si="277"/>
        <v>0.17114907407407409</v>
      </c>
      <c r="Y885" s="53">
        <f t="shared" si="278"/>
        <v>0.20753825407407406</v>
      </c>
      <c r="Z885" s="53">
        <f t="shared" si="279"/>
        <v>8.5574537037037046E-2</v>
      </c>
      <c r="AA885" s="53">
        <f t="shared" si="280"/>
        <v>0.10376912703703703</v>
      </c>
      <c r="AB885" s="50">
        <f t="shared" si="281"/>
        <v>1239</v>
      </c>
      <c r="AC885" s="50">
        <f t="shared" si="292"/>
        <v>2007</v>
      </c>
      <c r="AD885" s="50">
        <f t="shared" si="282"/>
        <v>11</v>
      </c>
      <c r="AE885" s="56">
        <f t="shared" si="283"/>
        <v>200711</v>
      </c>
      <c r="AF885" s="56">
        <f t="shared" si="284"/>
        <v>46</v>
      </c>
      <c r="AG885" s="58">
        <f t="shared" si="291"/>
        <v>1</v>
      </c>
      <c r="AH885" s="56">
        <f t="shared" si="285"/>
        <v>15</v>
      </c>
      <c r="AI885" s="53">
        <f t="shared" si="286"/>
        <v>0.18934366407407408</v>
      </c>
      <c r="AJ885" s="56">
        <f t="shared" si="287"/>
        <v>21.349999999999998</v>
      </c>
    </row>
    <row r="886" spans="1:36" x14ac:dyDescent="0.25">
      <c r="A886" s="50">
        <v>885</v>
      </c>
      <c r="B886" s="51">
        <v>39404</v>
      </c>
      <c r="C886" s="75">
        <f t="shared" si="293"/>
        <v>39404</v>
      </c>
      <c r="D886" s="50" t="s">
        <v>1223</v>
      </c>
      <c r="E886" s="50">
        <v>5</v>
      </c>
      <c r="F886" s="50">
        <v>0</v>
      </c>
      <c r="G886" s="50">
        <v>43</v>
      </c>
      <c r="H886" s="50">
        <v>50</v>
      </c>
      <c r="I886" s="53">
        <f t="shared" si="272"/>
        <v>3.0439814814814819E-2</v>
      </c>
      <c r="J886" s="54">
        <f t="shared" si="273"/>
        <v>6.0879629629629634E-3</v>
      </c>
      <c r="K886" s="50" t="s">
        <v>581</v>
      </c>
      <c r="L886" s="50" t="s">
        <v>295</v>
      </c>
      <c r="M886" s="55">
        <f t="shared" si="274"/>
        <v>6.8441064638783322</v>
      </c>
      <c r="N886" s="50">
        <v>0</v>
      </c>
      <c r="O886" s="50" t="s">
        <v>330</v>
      </c>
      <c r="R886" s="50" t="s">
        <v>596</v>
      </c>
      <c r="S886" s="151">
        <f t="shared" si="275"/>
        <v>0.15950462962962964</v>
      </c>
      <c r="T886" s="151">
        <f t="shared" si="276"/>
        <v>7.9752314814814818E-2</v>
      </c>
      <c r="V886" s="393">
        <f t="shared" si="288"/>
        <v>0</v>
      </c>
      <c r="W886" s="393">
        <f t="shared" si="289"/>
        <v>0</v>
      </c>
      <c r="X886" s="53">
        <f t="shared" si="277"/>
        <v>0.15950462962962964</v>
      </c>
      <c r="Y886" s="53">
        <f t="shared" si="278"/>
        <v>0.19589380962962963</v>
      </c>
      <c r="Z886" s="53">
        <f t="shared" si="279"/>
        <v>7.9752314814814818E-2</v>
      </c>
      <c r="AA886" s="53">
        <f t="shared" si="280"/>
        <v>9.7946904814814814E-2</v>
      </c>
      <c r="AB886" s="50">
        <f t="shared" si="281"/>
        <v>1031</v>
      </c>
      <c r="AC886" s="50">
        <f t="shared" si="292"/>
        <v>2007</v>
      </c>
      <c r="AD886" s="50">
        <f t="shared" si="282"/>
        <v>11</v>
      </c>
      <c r="AE886" s="56">
        <f t="shared" si="283"/>
        <v>200711</v>
      </c>
      <c r="AF886" s="56">
        <f t="shared" si="284"/>
        <v>47</v>
      </c>
      <c r="AG886" s="58">
        <f t="shared" si="291"/>
        <v>2</v>
      </c>
      <c r="AH886" s="56">
        <f t="shared" si="285"/>
        <v>18</v>
      </c>
      <c r="AI886" s="53">
        <f t="shared" si="286"/>
        <v>0.17769921962962965</v>
      </c>
      <c r="AJ886" s="56">
        <f t="shared" si="287"/>
        <v>21.349999999999998</v>
      </c>
    </row>
    <row r="887" spans="1:36" x14ac:dyDescent="0.25">
      <c r="A887" s="50">
        <v>886</v>
      </c>
      <c r="B887" s="51">
        <v>39406</v>
      </c>
      <c r="C887" s="75">
        <f t="shared" si="293"/>
        <v>39406</v>
      </c>
      <c r="D887" s="50" t="s">
        <v>1223</v>
      </c>
      <c r="E887" s="50">
        <v>4.5</v>
      </c>
      <c r="F887" s="50">
        <v>0</v>
      </c>
      <c r="G887" s="50">
        <v>48</v>
      </c>
      <c r="H887" s="50">
        <v>35</v>
      </c>
      <c r="I887" s="53">
        <f t="shared" si="272"/>
        <v>3.3738425925925929E-2</v>
      </c>
      <c r="J887" s="54">
        <f t="shared" si="273"/>
        <v>7.4974279835390949E-3</v>
      </c>
      <c r="K887" s="50" t="s">
        <v>560</v>
      </c>
      <c r="L887" s="50" t="s">
        <v>152</v>
      </c>
      <c r="M887" s="55">
        <f t="shared" si="274"/>
        <v>5.5574614065180148</v>
      </c>
      <c r="N887" s="50">
        <v>0</v>
      </c>
      <c r="O887" s="50" t="s">
        <v>367</v>
      </c>
      <c r="S887" s="151">
        <f t="shared" si="275"/>
        <v>0.19643261316872429</v>
      </c>
      <c r="T887" s="151">
        <f t="shared" si="276"/>
        <v>9.8216306584362145E-2</v>
      </c>
      <c r="V887" s="393">
        <f t="shared" si="288"/>
        <v>0</v>
      </c>
      <c r="W887" s="393">
        <f t="shared" si="289"/>
        <v>0</v>
      </c>
      <c r="X887" s="53">
        <f t="shared" si="277"/>
        <v>0.19643261316872429</v>
      </c>
      <c r="Y887" s="53">
        <f t="shared" si="278"/>
        <v>0.23282179316872428</v>
      </c>
      <c r="Z887" s="53">
        <f t="shared" si="279"/>
        <v>9.8216306584362145E-2</v>
      </c>
      <c r="AA887" s="53">
        <f t="shared" si="280"/>
        <v>0.11641089658436214</v>
      </c>
      <c r="AB887" s="50">
        <f t="shared" si="281"/>
        <v>2372</v>
      </c>
      <c r="AC887" s="50">
        <f t="shared" si="292"/>
        <v>2007</v>
      </c>
      <c r="AD887" s="50">
        <f t="shared" si="282"/>
        <v>11</v>
      </c>
      <c r="AE887" s="56">
        <f t="shared" si="283"/>
        <v>200711</v>
      </c>
      <c r="AF887" s="56">
        <f t="shared" si="284"/>
        <v>47</v>
      </c>
      <c r="AG887" s="58">
        <f t="shared" si="291"/>
        <v>1</v>
      </c>
      <c r="AH887" s="56">
        <f t="shared" si="285"/>
        <v>20</v>
      </c>
      <c r="AI887" s="53">
        <f t="shared" si="286"/>
        <v>0.2146272031687243</v>
      </c>
      <c r="AJ887" s="56">
        <f t="shared" si="287"/>
        <v>19.214999999999996</v>
      </c>
    </row>
    <row r="888" spans="1:36" x14ac:dyDescent="0.25">
      <c r="A888" s="50">
        <v>887</v>
      </c>
      <c r="B888" s="51">
        <v>39409</v>
      </c>
      <c r="C888" s="75">
        <f t="shared" si="293"/>
        <v>39409</v>
      </c>
      <c r="D888" s="50" t="s">
        <v>1223</v>
      </c>
      <c r="E888" s="50">
        <v>4</v>
      </c>
      <c r="F888" s="50">
        <v>0</v>
      </c>
      <c r="G888" s="50">
        <v>39</v>
      </c>
      <c r="H888" s="50">
        <v>45</v>
      </c>
      <c r="I888" s="53">
        <f t="shared" si="272"/>
        <v>2.7604166666666666E-2</v>
      </c>
      <c r="J888" s="54">
        <f t="shared" si="273"/>
        <v>6.9010416666666664E-3</v>
      </c>
      <c r="K888" s="50" t="s">
        <v>581</v>
      </c>
      <c r="L888" s="50" t="s">
        <v>17</v>
      </c>
      <c r="M888" s="55">
        <f t="shared" si="274"/>
        <v>6.0377358490566087</v>
      </c>
      <c r="N888" s="50">
        <v>0</v>
      </c>
      <c r="O888" s="50" t="s">
        <v>253</v>
      </c>
      <c r="S888" s="151">
        <f t="shared" si="275"/>
        <v>0.18080729166666665</v>
      </c>
      <c r="T888" s="151">
        <f t="shared" si="276"/>
        <v>9.0403645833333324E-2</v>
      </c>
      <c r="V888" s="393">
        <f t="shared" si="288"/>
        <v>0</v>
      </c>
      <c r="W888" s="393">
        <f t="shared" si="289"/>
        <v>0</v>
      </c>
      <c r="X888" s="53">
        <f t="shared" si="277"/>
        <v>0.18080729166666665</v>
      </c>
      <c r="Y888" s="53">
        <f t="shared" si="278"/>
        <v>0.21719647166666667</v>
      </c>
      <c r="Z888" s="53">
        <f t="shared" si="279"/>
        <v>9.0403645833333324E-2</v>
      </c>
      <c r="AA888" s="53">
        <f t="shared" si="280"/>
        <v>0.10859823583333333</v>
      </c>
      <c r="AB888" s="50">
        <f t="shared" si="281"/>
        <v>1651</v>
      </c>
      <c r="AC888" s="50">
        <f t="shared" si="292"/>
        <v>2007</v>
      </c>
      <c r="AD888" s="50">
        <f t="shared" si="282"/>
        <v>11</v>
      </c>
      <c r="AE888" s="56">
        <f t="shared" si="283"/>
        <v>200711</v>
      </c>
      <c r="AF888" s="56">
        <f t="shared" si="284"/>
        <v>47</v>
      </c>
      <c r="AG888" s="58">
        <f t="shared" si="291"/>
        <v>2</v>
      </c>
      <c r="AH888" s="56">
        <f t="shared" si="285"/>
        <v>23</v>
      </c>
      <c r="AI888" s="53">
        <f t="shared" si="286"/>
        <v>0.19900188166666666</v>
      </c>
      <c r="AJ888" s="56">
        <f t="shared" si="287"/>
        <v>17.079999999999998</v>
      </c>
    </row>
    <row r="889" spans="1:36" x14ac:dyDescent="0.25">
      <c r="A889" s="50">
        <v>888</v>
      </c>
      <c r="B889" s="51">
        <v>39411</v>
      </c>
      <c r="C889" s="75">
        <f t="shared" si="293"/>
        <v>39411</v>
      </c>
      <c r="D889" s="50" t="s">
        <v>1223</v>
      </c>
      <c r="E889" s="50">
        <v>8.35</v>
      </c>
      <c r="F889" s="50">
        <v>1</v>
      </c>
      <c r="G889" s="50">
        <v>27</v>
      </c>
      <c r="H889" s="50">
        <v>48</v>
      </c>
      <c r="I889" s="53">
        <f t="shared" si="272"/>
        <v>6.0972222222222226E-2</v>
      </c>
      <c r="J889" s="54">
        <f t="shared" si="273"/>
        <v>7.3020625415835001E-3</v>
      </c>
      <c r="K889" s="50" t="s">
        <v>581</v>
      </c>
      <c r="L889" s="50" t="s">
        <v>159</v>
      </c>
      <c r="M889" s="55">
        <f t="shared" si="274"/>
        <v>5.7061503416856532</v>
      </c>
      <c r="N889" s="50">
        <v>0</v>
      </c>
      <c r="O889" s="50" t="s">
        <v>330</v>
      </c>
      <c r="R889" s="50" t="s">
        <v>597</v>
      </c>
      <c r="S889" s="151">
        <f t="shared" si="275"/>
        <v>0.1913140385894877</v>
      </c>
      <c r="T889" s="151">
        <f t="shared" si="276"/>
        <v>9.565701929474385E-2</v>
      </c>
      <c r="V889" s="393">
        <f t="shared" si="288"/>
        <v>0</v>
      </c>
      <c r="W889" s="393">
        <f t="shared" si="289"/>
        <v>0</v>
      </c>
      <c r="X889" s="53">
        <f t="shared" si="277"/>
        <v>0.1913140385894877</v>
      </c>
      <c r="Y889" s="53">
        <f t="shared" si="278"/>
        <v>0.22770321858948769</v>
      </c>
      <c r="Z889" s="53">
        <f t="shared" si="279"/>
        <v>9.565701929474385E-2</v>
      </c>
      <c r="AA889" s="53">
        <f t="shared" si="280"/>
        <v>0.11385160929474385</v>
      </c>
      <c r="AB889" s="50">
        <f t="shared" si="281"/>
        <v>2165</v>
      </c>
      <c r="AC889" s="50">
        <f t="shared" si="292"/>
        <v>2007</v>
      </c>
      <c r="AD889" s="50">
        <f t="shared" si="282"/>
        <v>11</v>
      </c>
      <c r="AE889" s="56">
        <f t="shared" si="283"/>
        <v>200711</v>
      </c>
      <c r="AF889" s="56">
        <f t="shared" si="284"/>
        <v>48</v>
      </c>
      <c r="AG889" s="58">
        <f t="shared" si="291"/>
        <v>1</v>
      </c>
      <c r="AH889" s="56">
        <f t="shared" si="285"/>
        <v>25</v>
      </c>
      <c r="AI889" s="53">
        <f t="shared" si="286"/>
        <v>0.20950862858948771</v>
      </c>
      <c r="AJ889" s="56">
        <f t="shared" si="287"/>
        <v>35.654499999999992</v>
      </c>
    </row>
    <row r="890" spans="1:36" x14ac:dyDescent="0.25">
      <c r="A890" s="50">
        <v>889</v>
      </c>
      <c r="B890" s="51">
        <v>39413</v>
      </c>
      <c r="C890" s="75">
        <f t="shared" si="293"/>
        <v>39413</v>
      </c>
      <c r="D890" s="50" t="s">
        <v>1223</v>
      </c>
      <c r="E890" s="50">
        <v>4</v>
      </c>
      <c r="F890" s="50">
        <v>0</v>
      </c>
      <c r="G890" s="50">
        <v>35</v>
      </c>
      <c r="H890" s="50">
        <v>26</v>
      </c>
      <c r="I890" s="53">
        <f t="shared" si="272"/>
        <v>2.4606481481481479E-2</v>
      </c>
      <c r="J890" s="54">
        <f t="shared" si="273"/>
        <v>6.1516203703703698E-3</v>
      </c>
      <c r="K890" s="50" t="s">
        <v>581</v>
      </c>
      <c r="L890" s="50" t="s">
        <v>143</v>
      </c>
      <c r="M890" s="55">
        <f t="shared" si="274"/>
        <v>6.7732831608654811</v>
      </c>
      <c r="N890" s="50">
        <v>0</v>
      </c>
      <c r="O890" s="50" t="s">
        <v>198</v>
      </c>
      <c r="R890" s="50" t="s">
        <v>598</v>
      </c>
      <c r="S890" s="151">
        <f t="shared" si="275"/>
        <v>0.16117245370370367</v>
      </c>
      <c r="T890" s="151">
        <f t="shared" si="276"/>
        <v>8.0586226851851836E-2</v>
      </c>
      <c r="V890" s="393">
        <f t="shared" si="288"/>
        <v>0</v>
      </c>
      <c r="W890" s="393">
        <f t="shared" si="289"/>
        <v>0</v>
      </c>
      <c r="X890" s="53">
        <f t="shared" si="277"/>
        <v>0.16117245370370367</v>
      </c>
      <c r="Y890" s="53">
        <f t="shared" si="278"/>
        <v>0.19756163370370369</v>
      </c>
      <c r="Z890" s="53">
        <f t="shared" si="279"/>
        <v>8.0586226851851836E-2</v>
      </c>
      <c r="AA890" s="53">
        <f t="shared" si="280"/>
        <v>9.8780816851851846E-2</v>
      </c>
      <c r="AB890" s="50">
        <f t="shared" si="281"/>
        <v>1043</v>
      </c>
      <c r="AC890" s="50">
        <f t="shared" si="292"/>
        <v>2007</v>
      </c>
      <c r="AD890" s="50">
        <f t="shared" si="282"/>
        <v>11</v>
      </c>
      <c r="AE890" s="56">
        <f t="shared" si="283"/>
        <v>200711</v>
      </c>
      <c r="AF890" s="56">
        <f t="shared" si="284"/>
        <v>48</v>
      </c>
      <c r="AG890" s="58">
        <f t="shared" si="291"/>
        <v>1</v>
      </c>
      <c r="AH890" s="56">
        <f t="shared" si="285"/>
        <v>27</v>
      </c>
      <c r="AI890" s="53">
        <f t="shared" si="286"/>
        <v>0.17936704370370368</v>
      </c>
      <c r="AJ890" s="56">
        <f t="shared" si="287"/>
        <v>17.079999999999998</v>
      </c>
    </row>
    <row r="891" spans="1:36" x14ac:dyDescent="0.25">
      <c r="A891" s="50">
        <v>890</v>
      </c>
      <c r="B891" s="51">
        <v>39416</v>
      </c>
      <c r="C891" s="75">
        <f t="shared" si="293"/>
        <v>39416</v>
      </c>
      <c r="D891" s="50" t="s">
        <v>1223</v>
      </c>
      <c r="E891" s="50">
        <v>2.6</v>
      </c>
      <c r="F891" s="50">
        <v>0</v>
      </c>
      <c r="G891" s="50">
        <v>25</v>
      </c>
      <c r="H891" s="50">
        <v>10</v>
      </c>
      <c r="I891" s="53">
        <f t="shared" si="272"/>
        <v>1.7476851851851851E-2</v>
      </c>
      <c r="J891" s="54">
        <f t="shared" si="273"/>
        <v>6.7218660968660967E-3</v>
      </c>
      <c r="K891" s="50" t="s">
        <v>581</v>
      </c>
      <c r="L891" s="50" t="s">
        <v>599</v>
      </c>
      <c r="M891" s="55">
        <f t="shared" si="274"/>
        <v>6.1986754966887467</v>
      </c>
      <c r="N891" s="50">
        <v>0</v>
      </c>
      <c r="O891" s="50" t="s">
        <v>198</v>
      </c>
      <c r="S891" s="151">
        <f t="shared" si="275"/>
        <v>0.17611289173789174</v>
      </c>
      <c r="T891" s="151">
        <f t="shared" si="276"/>
        <v>8.8056445868945871E-2</v>
      </c>
      <c r="V891" s="393">
        <f t="shared" si="288"/>
        <v>0</v>
      </c>
      <c r="W891" s="393">
        <f t="shared" si="289"/>
        <v>0</v>
      </c>
      <c r="X891" s="53">
        <f t="shared" si="277"/>
        <v>0.17611289173789174</v>
      </c>
      <c r="Y891" s="53">
        <f t="shared" si="278"/>
        <v>0.21250207173789173</v>
      </c>
      <c r="Z891" s="53">
        <f t="shared" si="279"/>
        <v>8.8056445868945871E-2</v>
      </c>
      <c r="AA891" s="53">
        <f t="shared" si="280"/>
        <v>0.10625103586894587</v>
      </c>
      <c r="AB891" s="50">
        <f t="shared" si="281"/>
        <v>1419</v>
      </c>
      <c r="AC891" s="50">
        <f t="shared" si="292"/>
        <v>2007</v>
      </c>
      <c r="AD891" s="50">
        <f t="shared" si="282"/>
        <v>11</v>
      </c>
      <c r="AE891" s="56">
        <f t="shared" si="283"/>
        <v>200711</v>
      </c>
      <c r="AF891" s="56">
        <f t="shared" si="284"/>
        <v>48</v>
      </c>
      <c r="AG891" s="58">
        <f t="shared" si="291"/>
        <v>2</v>
      </c>
      <c r="AH891" s="56">
        <f t="shared" si="285"/>
        <v>30</v>
      </c>
      <c r="AI891" s="53">
        <f t="shared" si="286"/>
        <v>0.19430748173789175</v>
      </c>
      <c r="AJ891" s="56">
        <f t="shared" si="287"/>
        <v>11.101999999999999</v>
      </c>
    </row>
    <row r="892" spans="1:36" x14ac:dyDescent="0.25">
      <c r="A892" s="50">
        <v>891</v>
      </c>
      <c r="B892" s="51">
        <v>39418</v>
      </c>
      <c r="C892" s="75">
        <f t="shared" si="293"/>
        <v>39418</v>
      </c>
      <c r="D892" s="50" t="s">
        <v>1223</v>
      </c>
      <c r="E892" s="50">
        <v>13.1</v>
      </c>
      <c r="F892" s="50">
        <v>2</v>
      </c>
      <c r="G892" s="50">
        <v>2</v>
      </c>
      <c r="H892" s="50">
        <v>49</v>
      </c>
      <c r="I892" s="53">
        <f t="shared" si="272"/>
        <v>8.5289351851851838E-2</v>
      </c>
      <c r="J892" s="54">
        <f t="shared" si="273"/>
        <v>6.5106375459428887E-3</v>
      </c>
      <c r="K892" s="50" t="s">
        <v>581</v>
      </c>
      <c r="L892" s="50" t="s">
        <v>600</v>
      </c>
      <c r="M892" s="55">
        <f t="shared" si="274"/>
        <v>6.3997828742027467</v>
      </c>
      <c r="N892" s="50">
        <v>0</v>
      </c>
      <c r="O892" s="50" t="s">
        <v>198</v>
      </c>
      <c r="R892" s="50" t="s">
        <v>601</v>
      </c>
      <c r="S892" s="151">
        <f t="shared" si="275"/>
        <v>0.17057870370370368</v>
      </c>
      <c r="T892" s="151">
        <f t="shared" si="276"/>
        <v>8.5289351851851838E-2</v>
      </c>
      <c r="V892" s="393">
        <f t="shared" si="288"/>
        <v>0</v>
      </c>
      <c r="W892" s="393">
        <f t="shared" si="289"/>
        <v>0</v>
      </c>
      <c r="X892" s="53">
        <f t="shared" si="277"/>
        <v>0.17057870370370368</v>
      </c>
      <c r="Y892" s="53">
        <f t="shared" si="278"/>
        <v>0.20696788370370367</v>
      </c>
      <c r="Z892" s="53">
        <f t="shared" si="279"/>
        <v>8.5289351851851838E-2</v>
      </c>
      <c r="AA892" s="53">
        <f t="shared" si="280"/>
        <v>0.10348394185185184</v>
      </c>
      <c r="AB892" s="50">
        <f t="shared" si="281"/>
        <v>1222</v>
      </c>
      <c r="AC892" s="50">
        <f t="shared" si="292"/>
        <v>2007</v>
      </c>
      <c r="AD892" s="50">
        <f t="shared" si="282"/>
        <v>12</v>
      </c>
      <c r="AE892" s="56">
        <f t="shared" si="283"/>
        <v>200712</v>
      </c>
      <c r="AF892" s="56">
        <f t="shared" si="284"/>
        <v>49</v>
      </c>
      <c r="AG892" s="58">
        <f>IF(ISBLANK(B892)," ",MAX(B892-B890-1,0))</f>
        <v>4</v>
      </c>
      <c r="AH892" s="56">
        <f t="shared" si="285"/>
        <v>2</v>
      </c>
      <c r="AI892" s="53">
        <f t="shared" si="286"/>
        <v>0.18877329370370366</v>
      </c>
      <c r="AJ892" s="56">
        <f t="shared" si="287"/>
        <v>55.936999999999991</v>
      </c>
    </row>
    <row r="893" spans="1:36" x14ac:dyDescent="0.25">
      <c r="A893" s="50">
        <v>892</v>
      </c>
      <c r="B893" s="51">
        <v>39418</v>
      </c>
      <c r="C893" s="75">
        <f t="shared" si="293"/>
        <v>39418</v>
      </c>
      <c r="D893" s="50" t="s">
        <v>713</v>
      </c>
      <c r="E893" s="50">
        <v>1</v>
      </c>
      <c r="F893" s="50">
        <v>0</v>
      </c>
      <c r="G893" s="50">
        <v>9</v>
      </c>
      <c r="H893" s="50">
        <v>5</v>
      </c>
      <c r="I893" s="53">
        <f t="shared" si="272"/>
        <v>6.3078703703703708E-3</v>
      </c>
      <c r="J893" s="54">
        <f t="shared" si="273"/>
        <v>6.3078703703703708E-3</v>
      </c>
      <c r="K893" s="50" t="s">
        <v>581</v>
      </c>
      <c r="L893" s="50" t="s">
        <v>600</v>
      </c>
      <c r="M893" s="55">
        <f t="shared" si="274"/>
        <v>6.6055045871559681</v>
      </c>
      <c r="N893" s="50">
        <v>0</v>
      </c>
      <c r="O893" s="50" t="s">
        <v>198</v>
      </c>
      <c r="S893" s="151">
        <f t="shared" si="275"/>
        <v>0</v>
      </c>
      <c r="T893" s="151">
        <f t="shared" si="276"/>
        <v>0</v>
      </c>
      <c r="V893" s="393">
        <f t="shared" si="288"/>
        <v>0</v>
      </c>
      <c r="W893" s="393">
        <f t="shared" si="289"/>
        <v>0</v>
      </c>
      <c r="X893" s="53">
        <f t="shared" si="277"/>
        <v>0.16526620370370371</v>
      </c>
      <c r="Y893" s="53">
        <f t="shared" si="278"/>
        <v>0.20165538370370373</v>
      </c>
      <c r="Z893" s="53">
        <f t="shared" si="279"/>
        <v>8.2633101851851853E-2</v>
      </c>
      <c r="AA893" s="53">
        <f t="shared" si="280"/>
        <v>0.10082769185185186</v>
      </c>
      <c r="AB893" s="50">
        <f t="shared" si="281"/>
        <v>1091</v>
      </c>
      <c r="AC893" s="50">
        <f t="shared" si="292"/>
        <v>2007</v>
      </c>
      <c r="AD893" s="50">
        <f t="shared" si="282"/>
        <v>12</v>
      </c>
      <c r="AE893" s="56">
        <f t="shared" si="283"/>
        <v>200712</v>
      </c>
      <c r="AF893" s="56">
        <f t="shared" si="284"/>
        <v>49</v>
      </c>
      <c r="AG893" s="58">
        <f t="shared" ref="AG893:AG924" si="294">IF(ISBLANK(B893)," ",MAX(B893-B892-1,0))</f>
        <v>0</v>
      </c>
      <c r="AH893" s="56">
        <f t="shared" si="285"/>
        <v>2</v>
      </c>
      <c r="AI893" s="53">
        <f t="shared" si="286"/>
        <v>0.18346079370370372</v>
      </c>
      <c r="AJ893" s="56">
        <f t="shared" si="287"/>
        <v>0</v>
      </c>
    </row>
    <row r="894" spans="1:36" x14ac:dyDescent="0.25">
      <c r="A894" s="50">
        <v>893</v>
      </c>
      <c r="B894" s="51">
        <v>39418</v>
      </c>
      <c r="C894" s="75">
        <f t="shared" si="293"/>
        <v>39418</v>
      </c>
      <c r="D894" s="50" t="s">
        <v>714</v>
      </c>
      <c r="E894" s="50">
        <v>1</v>
      </c>
      <c r="F894" s="50">
        <v>0</v>
      </c>
      <c r="G894" s="50">
        <v>8</v>
      </c>
      <c r="H894" s="50">
        <v>34</v>
      </c>
      <c r="I894" s="53">
        <f t="shared" si="272"/>
        <v>5.9490740740740745E-3</v>
      </c>
      <c r="J894" s="54">
        <f t="shared" si="273"/>
        <v>5.9490740740740745E-3</v>
      </c>
      <c r="K894" s="50" t="s">
        <v>581</v>
      </c>
      <c r="L894" s="50" t="s">
        <v>600</v>
      </c>
      <c r="M894" s="55">
        <f t="shared" si="274"/>
        <v>7.0038910505836629</v>
      </c>
      <c r="N894" s="50">
        <v>0</v>
      </c>
      <c r="O894" s="50" t="s">
        <v>198</v>
      </c>
      <c r="S894" s="151">
        <f t="shared" si="275"/>
        <v>0</v>
      </c>
      <c r="T894" s="151">
        <f t="shared" si="276"/>
        <v>0</v>
      </c>
      <c r="V894" s="393">
        <f t="shared" si="288"/>
        <v>0</v>
      </c>
      <c r="W894" s="393">
        <f t="shared" si="289"/>
        <v>0</v>
      </c>
      <c r="X894" s="53">
        <f t="shared" si="277"/>
        <v>0.15586574074074075</v>
      </c>
      <c r="Y894" s="53">
        <f t="shared" si="278"/>
        <v>0.19225492074074074</v>
      </c>
      <c r="Z894" s="53">
        <f t="shared" si="279"/>
        <v>7.7932870370370375E-2</v>
      </c>
      <c r="AA894" s="53">
        <f t="shared" si="280"/>
        <v>9.6127460370370371E-2</v>
      </c>
      <c r="AB894" s="50">
        <f t="shared" si="281"/>
        <v>1004</v>
      </c>
      <c r="AC894" s="50">
        <f t="shared" si="292"/>
        <v>2007</v>
      </c>
      <c r="AD894" s="50">
        <f t="shared" si="282"/>
        <v>12</v>
      </c>
      <c r="AE894" s="56">
        <f t="shared" si="283"/>
        <v>200712</v>
      </c>
      <c r="AF894" s="56">
        <f t="shared" si="284"/>
        <v>49</v>
      </c>
      <c r="AG894" s="58">
        <f t="shared" si="294"/>
        <v>0</v>
      </c>
      <c r="AH894" s="56">
        <f t="shared" si="285"/>
        <v>2</v>
      </c>
      <c r="AI894" s="53">
        <f t="shared" si="286"/>
        <v>0.17406033074074073</v>
      </c>
      <c r="AJ894" s="56">
        <f t="shared" si="287"/>
        <v>0</v>
      </c>
    </row>
    <row r="895" spans="1:36" x14ac:dyDescent="0.25">
      <c r="A895" s="50">
        <v>894</v>
      </c>
      <c r="B895" s="51">
        <v>39418</v>
      </c>
      <c r="C895" s="75">
        <f t="shared" si="293"/>
        <v>39418</v>
      </c>
      <c r="D895" s="50" t="s">
        <v>715</v>
      </c>
      <c r="E895" s="50">
        <v>1</v>
      </c>
      <c r="F895" s="50">
        <v>0</v>
      </c>
      <c r="G895" s="50">
        <v>8</v>
      </c>
      <c r="H895" s="50">
        <v>48</v>
      </c>
      <c r="I895" s="53">
        <f t="shared" si="272"/>
        <v>6.1111111111111114E-3</v>
      </c>
      <c r="J895" s="54">
        <f t="shared" si="273"/>
        <v>6.1111111111111114E-3</v>
      </c>
      <c r="K895" s="50" t="s">
        <v>581</v>
      </c>
      <c r="L895" s="50" t="s">
        <v>600</v>
      </c>
      <c r="M895" s="55">
        <f t="shared" si="274"/>
        <v>6.8181818181818228</v>
      </c>
      <c r="N895" s="50">
        <v>0</v>
      </c>
      <c r="O895" s="50" t="s">
        <v>198</v>
      </c>
      <c r="S895" s="151">
        <f t="shared" si="275"/>
        <v>0</v>
      </c>
      <c r="T895" s="151">
        <f t="shared" si="276"/>
        <v>0</v>
      </c>
      <c r="V895" s="393">
        <f t="shared" si="288"/>
        <v>0</v>
      </c>
      <c r="W895" s="393">
        <f t="shared" si="289"/>
        <v>0</v>
      </c>
      <c r="X895" s="53">
        <f t="shared" si="277"/>
        <v>0.16011111111111112</v>
      </c>
      <c r="Y895" s="53">
        <f t="shared" si="278"/>
        <v>0.19650029111111111</v>
      </c>
      <c r="Z895" s="53">
        <f t="shared" si="279"/>
        <v>8.005555555555556E-2</v>
      </c>
      <c r="AA895" s="53">
        <f t="shared" si="280"/>
        <v>9.8250145555555557E-2</v>
      </c>
      <c r="AB895" s="50">
        <f t="shared" si="281"/>
        <v>1034</v>
      </c>
      <c r="AC895" s="50">
        <f t="shared" si="292"/>
        <v>2007</v>
      </c>
      <c r="AD895" s="50">
        <f t="shared" si="282"/>
        <v>12</v>
      </c>
      <c r="AE895" s="56">
        <f t="shared" si="283"/>
        <v>200712</v>
      </c>
      <c r="AF895" s="56">
        <f t="shared" si="284"/>
        <v>49</v>
      </c>
      <c r="AG895" s="58">
        <f t="shared" si="294"/>
        <v>0</v>
      </c>
      <c r="AH895" s="56">
        <f t="shared" si="285"/>
        <v>2</v>
      </c>
      <c r="AI895" s="53">
        <f t="shared" si="286"/>
        <v>0.1783057011111111</v>
      </c>
      <c r="AJ895" s="56">
        <f t="shared" si="287"/>
        <v>0</v>
      </c>
    </row>
    <row r="896" spans="1:36" x14ac:dyDescent="0.25">
      <c r="A896" s="50">
        <v>895</v>
      </c>
      <c r="B896" s="51">
        <v>39418</v>
      </c>
      <c r="C896" s="75">
        <f t="shared" si="293"/>
        <v>39418</v>
      </c>
      <c r="D896" s="50" t="s">
        <v>716</v>
      </c>
      <c r="E896" s="50">
        <v>1</v>
      </c>
      <c r="F896" s="50">
        <v>0</v>
      </c>
      <c r="G896" s="50">
        <v>8</v>
      </c>
      <c r="H896" s="50">
        <v>23</v>
      </c>
      <c r="I896" s="53">
        <f t="shared" si="272"/>
        <v>5.8217592592592592E-3</v>
      </c>
      <c r="J896" s="54">
        <f t="shared" si="273"/>
        <v>5.8217592592592592E-3</v>
      </c>
      <c r="K896" s="50" t="s">
        <v>581</v>
      </c>
      <c r="L896" s="50" t="s">
        <v>600</v>
      </c>
      <c r="M896" s="55">
        <f t="shared" si="274"/>
        <v>7.1570576540755528</v>
      </c>
      <c r="N896" s="50">
        <v>0</v>
      </c>
      <c r="O896" s="50" t="s">
        <v>198</v>
      </c>
      <c r="S896" s="151">
        <f t="shared" si="275"/>
        <v>0</v>
      </c>
      <c r="T896" s="151">
        <f t="shared" si="276"/>
        <v>0</v>
      </c>
      <c r="V896" s="393">
        <f t="shared" si="288"/>
        <v>0</v>
      </c>
      <c r="W896" s="393">
        <f t="shared" si="289"/>
        <v>0</v>
      </c>
      <c r="X896" s="53">
        <f t="shared" si="277"/>
        <v>0.15253009259259259</v>
      </c>
      <c r="Y896" s="53">
        <f t="shared" si="278"/>
        <v>0.18891927259259259</v>
      </c>
      <c r="Z896" s="53">
        <f t="shared" si="279"/>
        <v>7.6265046296296296E-2</v>
      </c>
      <c r="AA896" s="53">
        <f t="shared" si="280"/>
        <v>9.4459636296296293E-2</v>
      </c>
      <c r="AB896" s="50">
        <f t="shared" si="281"/>
        <v>984</v>
      </c>
      <c r="AC896" s="50">
        <f t="shared" si="292"/>
        <v>2007</v>
      </c>
      <c r="AD896" s="50">
        <f t="shared" si="282"/>
        <v>12</v>
      </c>
      <c r="AE896" s="56">
        <f t="shared" si="283"/>
        <v>200712</v>
      </c>
      <c r="AF896" s="56">
        <f t="shared" si="284"/>
        <v>49</v>
      </c>
      <c r="AG896" s="58">
        <f t="shared" si="294"/>
        <v>0</v>
      </c>
      <c r="AH896" s="56">
        <f t="shared" si="285"/>
        <v>2</v>
      </c>
      <c r="AI896" s="53">
        <f t="shared" si="286"/>
        <v>0.1707246825925926</v>
      </c>
      <c r="AJ896" s="56">
        <f t="shared" si="287"/>
        <v>0</v>
      </c>
    </row>
    <row r="897" spans="1:36" x14ac:dyDescent="0.25">
      <c r="A897" s="50">
        <v>896</v>
      </c>
      <c r="B897" s="51">
        <v>39418</v>
      </c>
      <c r="C897" s="75">
        <f t="shared" si="293"/>
        <v>39418</v>
      </c>
      <c r="D897" s="50" t="s">
        <v>717</v>
      </c>
      <c r="E897" s="50">
        <v>1</v>
      </c>
      <c r="F897" s="50">
        <v>0</v>
      </c>
      <c r="G897" s="50">
        <v>9</v>
      </c>
      <c r="H897" s="50">
        <v>6</v>
      </c>
      <c r="I897" s="53">
        <f t="shared" si="272"/>
        <v>6.3194444444444444E-3</v>
      </c>
      <c r="J897" s="54">
        <f t="shared" si="273"/>
        <v>6.3194444444444444E-3</v>
      </c>
      <c r="K897" s="50" t="s">
        <v>581</v>
      </c>
      <c r="L897" s="50" t="s">
        <v>600</v>
      </c>
      <c r="M897" s="55">
        <f t="shared" si="274"/>
        <v>6.5934065934065984</v>
      </c>
      <c r="N897" s="50">
        <v>0</v>
      </c>
      <c r="O897" s="50" t="s">
        <v>198</v>
      </c>
      <c r="S897" s="151">
        <f t="shared" si="275"/>
        <v>0</v>
      </c>
      <c r="T897" s="151">
        <f t="shared" si="276"/>
        <v>0</v>
      </c>
      <c r="V897" s="393">
        <f t="shared" si="288"/>
        <v>0</v>
      </c>
      <c r="W897" s="393">
        <f t="shared" si="289"/>
        <v>0</v>
      </c>
      <c r="X897" s="53">
        <f t="shared" si="277"/>
        <v>0.16556944444444444</v>
      </c>
      <c r="Y897" s="53">
        <f t="shared" si="278"/>
        <v>0.20195862444444443</v>
      </c>
      <c r="Z897" s="53">
        <f t="shared" si="279"/>
        <v>8.2784722222222218E-2</v>
      </c>
      <c r="AA897" s="53">
        <f t="shared" si="280"/>
        <v>0.10097931222222221</v>
      </c>
      <c r="AB897" s="50">
        <f t="shared" si="281"/>
        <v>1097</v>
      </c>
      <c r="AC897" s="50">
        <f t="shared" si="292"/>
        <v>2007</v>
      </c>
      <c r="AD897" s="50">
        <f t="shared" si="282"/>
        <v>12</v>
      </c>
      <c r="AE897" s="56">
        <f t="shared" si="283"/>
        <v>200712</v>
      </c>
      <c r="AF897" s="56">
        <f t="shared" si="284"/>
        <v>49</v>
      </c>
      <c r="AG897" s="58">
        <f t="shared" si="294"/>
        <v>0</v>
      </c>
      <c r="AH897" s="56">
        <f t="shared" si="285"/>
        <v>2</v>
      </c>
      <c r="AI897" s="53">
        <f t="shared" si="286"/>
        <v>0.18376403444444445</v>
      </c>
      <c r="AJ897" s="56">
        <f t="shared" si="287"/>
        <v>0</v>
      </c>
    </row>
    <row r="898" spans="1:36" x14ac:dyDescent="0.25">
      <c r="A898" s="50">
        <v>897</v>
      </c>
      <c r="B898" s="51">
        <v>39418</v>
      </c>
      <c r="C898" s="75">
        <f t="shared" si="293"/>
        <v>39418</v>
      </c>
      <c r="D898" s="50" t="s">
        <v>718</v>
      </c>
      <c r="E898" s="50">
        <v>1</v>
      </c>
      <c r="F898" s="50">
        <v>0</v>
      </c>
      <c r="G898" s="50">
        <v>8</v>
      </c>
      <c r="H898" s="50">
        <v>34</v>
      </c>
      <c r="I898" s="53">
        <f t="shared" ref="I898:I961" si="295">IF(E898&gt;0,TIME(F898,G898,H898),"")</f>
        <v>5.9490740740740745E-3</v>
      </c>
      <c r="J898" s="54">
        <f t="shared" ref="J898:J961" si="296">IF(E898&gt;0,TIME(F898,G898,H898)/E898,"")</f>
        <v>5.9490740740740745E-3</v>
      </c>
      <c r="K898" s="50" t="s">
        <v>581</v>
      </c>
      <c r="L898" s="50" t="s">
        <v>600</v>
      </c>
      <c r="M898" s="55">
        <f t="shared" ref="M898:M961" si="297">IF(D898&gt;0,0.0416666666666667/J898,"")</f>
        <v>7.0038910505836629</v>
      </c>
      <c r="N898" s="50">
        <v>0</v>
      </c>
      <c r="O898" s="50" t="s">
        <v>198</v>
      </c>
      <c r="S898" s="151">
        <f t="shared" ref="S898:S961" si="298">IF("1-Swim"=D898,J898*2.4,IF("2-Bike"=D898,J898*112,IF("3-Run"=D898,J898*26.2,0)))</f>
        <v>0</v>
      </c>
      <c r="T898" s="151">
        <f t="shared" ref="T898:T961" si="299">S898/2</f>
        <v>0</v>
      </c>
      <c r="V898" s="393">
        <f t="shared" si="288"/>
        <v>0</v>
      </c>
      <c r="W898" s="393">
        <f t="shared" si="289"/>
        <v>0</v>
      </c>
      <c r="X898" s="53">
        <f t="shared" ref="X898:X961" si="300">J898*26.2</f>
        <v>0.15586574074074075</v>
      </c>
      <c r="Y898" s="53">
        <f t="shared" ref="Y898:Y961" si="301">(J898+0.0013889)*26.2</f>
        <v>0.19225492074074074</v>
      </c>
      <c r="Z898" s="53">
        <f t="shared" ref="Z898:Z961" si="302">X898/2</f>
        <v>7.7932870370370375E-2</v>
      </c>
      <c r="AA898" s="53">
        <f t="shared" ref="AA898:AA961" si="303">Y898/2</f>
        <v>9.6127460370370371E-2</v>
      </c>
      <c r="AB898" s="50">
        <f t="shared" ref="AB898:AB961" si="304">RANK(J898,J:J,1)</f>
        <v>1004</v>
      </c>
      <c r="AC898" s="50">
        <f t="shared" si="292"/>
        <v>2007</v>
      </c>
      <c r="AD898" s="50">
        <f t="shared" ref="AD898:AD961" si="305">MONTH(B898)</f>
        <v>12</v>
      </c>
      <c r="AE898" s="56">
        <f t="shared" ref="AE898:AE961" si="306">AC898*100+AD898</f>
        <v>200712</v>
      </c>
      <c r="AF898" s="56">
        <f t="shared" ref="AF898:AF961" si="307">WEEKNUM(B898,1)</f>
        <v>49</v>
      </c>
      <c r="AG898" s="58">
        <f t="shared" si="294"/>
        <v>0</v>
      </c>
      <c r="AH898" s="56">
        <f t="shared" ref="AH898:AH961" si="308">DAY(B898)</f>
        <v>2</v>
      </c>
      <c r="AI898" s="53">
        <f t="shared" ref="AI898:AI961" si="309">Z898+AA898</f>
        <v>0.17406033074074073</v>
      </c>
      <c r="AJ898" s="56">
        <f t="shared" ref="AJ898:AJ961" si="310">IF("1-Swim"=D898,E898*46.7,IF("2-Bike"=D898,E898,IF("3-Run"=D898,E898*4.27,0)))</f>
        <v>0</v>
      </c>
    </row>
    <row r="899" spans="1:36" x14ac:dyDescent="0.25">
      <c r="A899" s="50">
        <v>898</v>
      </c>
      <c r="B899" s="51">
        <v>39418</v>
      </c>
      <c r="C899" s="75">
        <f t="shared" si="293"/>
        <v>39418</v>
      </c>
      <c r="D899" s="50" t="s">
        <v>719</v>
      </c>
      <c r="E899" s="50">
        <v>1</v>
      </c>
      <c r="F899" s="50">
        <v>0</v>
      </c>
      <c r="G899" s="50">
        <v>9</v>
      </c>
      <c r="H899" s="50">
        <v>13</v>
      </c>
      <c r="I899" s="53">
        <f t="shared" si="295"/>
        <v>6.4004629629629628E-3</v>
      </c>
      <c r="J899" s="54">
        <f t="shared" si="296"/>
        <v>6.4004629629629628E-3</v>
      </c>
      <c r="K899" s="50" t="s">
        <v>581</v>
      </c>
      <c r="L899" s="50" t="s">
        <v>600</v>
      </c>
      <c r="M899" s="55">
        <f t="shared" si="297"/>
        <v>6.5099457504520846</v>
      </c>
      <c r="N899" s="50">
        <v>0</v>
      </c>
      <c r="O899" s="50" t="s">
        <v>198</v>
      </c>
      <c r="S899" s="151">
        <f t="shared" si="298"/>
        <v>0</v>
      </c>
      <c r="T899" s="151">
        <f t="shared" si="299"/>
        <v>0</v>
      </c>
      <c r="V899" s="393">
        <f t="shared" ref="V899:V962" si="311">U899*0.000568182</f>
        <v>0</v>
      </c>
      <c r="W899" s="393">
        <f t="shared" ref="W899:W962" si="312">U899*0.0006213713910761</f>
        <v>0</v>
      </c>
      <c r="X899" s="53">
        <f t="shared" si="300"/>
        <v>0.16769212962962962</v>
      </c>
      <c r="Y899" s="53">
        <f t="shared" si="301"/>
        <v>0.20408130962962961</v>
      </c>
      <c r="Z899" s="53">
        <f t="shared" si="302"/>
        <v>8.3846064814814811E-2</v>
      </c>
      <c r="AA899" s="53">
        <f t="shared" si="303"/>
        <v>0.10204065481481481</v>
      </c>
      <c r="AB899" s="50">
        <f t="shared" si="304"/>
        <v>1132</v>
      </c>
      <c r="AC899" s="50">
        <f t="shared" si="292"/>
        <v>2007</v>
      </c>
      <c r="AD899" s="50">
        <f t="shared" si="305"/>
        <v>12</v>
      </c>
      <c r="AE899" s="56">
        <f t="shared" si="306"/>
        <v>200712</v>
      </c>
      <c r="AF899" s="56">
        <f t="shared" si="307"/>
        <v>49</v>
      </c>
      <c r="AG899" s="58">
        <f t="shared" si="294"/>
        <v>0</v>
      </c>
      <c r="AH899" s="56">
        <f t="shared" si="308"/>
        <v>2</v>
      </c>
      <c r="AI899" s="53">
        <f t="shared" si="309"/>
        <v>0.1858867196296296</v>
      </c>
      <c r="AJ899" s="56">
        <f t="shared" si="310"/>
        <v>0</v>
      </c>
    </row>
    <row r="900" spans="1:36" x14ac:dyDescent="0.25">
      <c r="A900" s="50">
        <v>899</v>
      </c>
      <c r="B900" s="51">
        <v>39418</v>
      </c>
      <c r="C900" s="75">
        <f t="shared" si="293"/>
        <v>39418</v>
      </c>
      <c r="D900" s="50" t="s">
        <v>720</v>
      </c>
      <c r="E900" s="50">
        <v>1</v>
      </c>
      <c r="F900" s="50">
        <v>0</v>
      </c>
      <c r="G900" s="50">
        <v>9</v>
      </c>
      <c r="H900" s="50">
        <v>31</v>
      </c>
      <c r="I900" s="53">
        <f t="shared" si="295"/>
        <v>6.6087962962962966E-3</v>
      </c>
      <c r="J900" s="54">
        <f t="shared" si="296"/>
        <v>6.6087962962962966E-3</v>
      </c>
      <c r="K900" s="50" t="s">
        <v>581</v>
      </c>
      <c r="L900" s="50" t="s">
        <v>600</v>
      </c>
      <c r="M900" s="55">
        <f t="shared" si="297"/>
        <v>6.3047285464098115</v>
      </c>
      <c r="N900" s="50">
        <v>0</v>
      </c>
      <c r="O900" s="50" t="s">
        <v>198</v>
      </c>
      <c r="S900" s="151">
        <f t="shared" si="298"/>
        <v>0</v>
      </c>
      <c r="T900" s="151">
        <f t="shared" si="299"/>
        <v>0</v>
      </c>
      <c r="V900" s="393">
        <f t="shared" si="311"/>
        <v>0</v>
      </c>
      <c r="W900" s="393">
        <f t="shared" si="312"/>
        <v>0</v>
      </c>
      <c r="X900" s="53">
        <f t="shared" si="300"/>
        <v>0.17315046296296296</v>
      </c>
      <c r="Y900" s="53">
        <f t="shared" si="301"/>
        <v>0.20953964296296299</v>
      </c>
      <c r="Z900" s="53">
        <f t="shared" si="302"/>
        <v>8.6575231481481482E-2</v>
      </c>
      <c r="AA900" s="53">
        <f t="shared" si="303"/>
        <v>0.10476982148148149</v>
      </c>
      <c r="AB900" s="50">
        <f t="shared" si="304"/>
        <v>1304</v>
      </c>
      <c r="AC900" s="50">
        <f t="shared" si="292"/>
        <v>2007</v>
      </c>
      <c r="AD900" s="50">
        <f t="shared" si="305"/>
        <v>12</v>
      </c>
      <c r="AE900" s="56">
        <f t="shared" si="306"/>
        <v>200712</v>
      </c>
      <c r="AF900" s="56">
        <f t="shared" si="307"/>
        <v>49</v>
      </c>
      <c r="AG900" s="58">
        <f t="shared" si="294"/>
        <v>0</v>
      </c>
      <c r="AH900" s="56">
        <f t="shared" si="308"/>
        <v>2</v>
      </c>
      <c r="AI900" s="53">
        <f t="shared" si="309"/>
        <v>0.19134505296296297</v>
      </c>
      <c r="AJ900" s="56">
        <f t="shared" si="310"/>
        <v>0</v>
      </c>
    </row>
    <row r="901" spans="1:36" x14ac:dyDescent="0.25">
      <c r="A901" s="50">
        <v>900</v>
      </c>
      <c r="B901" s="51">
        <v>39418</v>
      </c>
      <c r="C901" s="75">
        <f t="shared" si="293"/>
        <v>39418</v>
      </c>
      <c r="D901" s="50" t="s">
        <v>721</v>
      </c>
      <c r="E901" s="50">
        <v>1</v>
      </c>
      <c r="F901" s="50">
        <v>0</v>
      </c>
      <c r="G901" s="50">
        <v>9</v>
      </c>
      <c r="H901" s="50">
        <v>16</v>
      </c>
      <c r="I901" s="53">
        <f t="shared" si="295"/>
        <v>6.4351851851851861E-3</v>
      </c>
      <c r="J901" s="54">
        <f t="shared" si="296"/>
        <v>6.4351851851851861E-3</v>
      </c>
      <c r="K901" s="50" t="s">
        <v>581</v>
      </c>
      <c r="L901" s="50" t="s">
        <v>600</v>
      </c>
      <c r="M901" s="55">
        <f t="shared" si="297"/>
        <v>6.4748201438848962</v>
      </c>
      <c r="N901" s="50">
        <v>0</v>
      </c>
      <c r="O901" s="50" t="s">
        <v>198</v>
      </c>
      <c r="S901" s="151">
        <f t="shared" si="298"/>
        <v>0</v>
      </c>
      <c r="T901" s="151">
        <f t="shared" si="299"/>
        <v>0</v>
      </c>
      <c r="V901" s="393">
        <f t="shared" si="311"/>
        <v>0</v>
      </c>
      <c r="W901" s="393">
        <f t="shared" si="312"/>
        <v>0</v>
      </c>
      <c r="X901" s="53">
        <f t="shared" si="300"/>
        <v>0.16860185185185186</v>
      </c>
      <c r="Y901" s="53">
        <f t="shared" si="301"/>
        <v>0.20499103185185188</v>
      </c>
      <c r="Z901" s="53">
        <f t="shared" si="302"/>
        <v>8.4300925925925932E-2</v>
      </c>
      <c r="AA901" s="53">
        <f t="shared" si="303"/>
        <v>0.10249551592592594</v>
      </c>
      <c r="AB901" s="50">
        <f t="shared" si="304"/>
        <v>1160</v>
      </c>
      <c r="AC901" s="50">
        <f t="shared" si="292"/>
        <v>2007</v>
      </c>
      <c r="AD901" s="50">
        <f t="shared" si="305"/>
        <v>12</v>
      </c>
      <c r="AE901" s="56">
        <f t="shared" si="306"/>
        <v>200712</v>
      </c>
      <c r="AF901" s="56">
        <f t="shared" si="307"/>
        <v>49</v>
      </c>
      <c r="AG901" s="58">
        <f t="shared" si="294"/>
        <v>0</v>
      </c>
      <c r="AH901" s="56">
        <f t="shared" si="308"/>
        <v>2</v>
      </c>
      <c r="AI901" s="53">
        <f t="shared" si="309"/>
        <v>0.18679644185185187</v>
      </c>
      <c r="AJ901" s="56">
        <f t="shared" si="310"/>
        <v>0</v>
      </c>
    </row>
    <row r="902" spans="1:36" x14ac:dyDescent="0.25">
      <c r="A902" s="50">
        <v>901</v>
      </c>
      <c r="B902" s="51">
        <v>39418</v>
      </c>
      <c r="C902" s="75">
        <f t="shared" si="293"/>
        <v>39418</v>
      </c>
      <c r="D902" s="50" t="s">
        <v>707</v>
      </c>
      <c r="E902" s="50">
        <v>1</v>
      </c>
      <c r="F902" s="50">
        <v>0</v>
      </c>
      <c r="G902" s="50">
        <v>9</v>
      </c>
      <c r="H902" s="50">
        <v>13</v>
      </c>
      <c r="I902" s="53">
        <f t="shared" si="295"/>
        <v>6.4004629629629628E-3</v>
      </c>
      <c r="J902" s="54">
        <f t="shared" si="296"/>
        <v>6.4004629629629628E-3</v>
      </c>
      <c r="K902" s="50" t="s">
        <v>581</v>
      </c>
      <c r="L902" s="50" t="s">
        <v>600</v>
      </c>
      <c r="M902" s="55">
        <f t="shared" si="297"/>
        <v>6.5099457504520846</v>
      </c>
      <c r="N902" s="50">
        <v>0</v>
      </c>
      <c r="O902" s="50" t="s">
        <v>198</v>
      </c>
      <c r="S902" s="151">
        <f t="shared" si="298"/>
        <v>0</v>
      </c>
      <c r="T902" s="151">
        <f t="shared" si="299"/>
        <v>0</v>
      </c>
      <c r="V902" s="393">
        <f t="shared" si="311"/>
        <v>0</v>
      </c>
      <c r="W902" s="393">
        <f t="shared" si="312"/>
        <v>0</v>
      </c>
      <c r="X902" s="53">
        <f t="shared" si="300"/>
        <v>0.16769212962962962</v>
      </c>
      <c r="Y902" s="53">
        <f t="shared" si="301"/>
        <v>0.20408130962962961</v>
      </c>
      <c r="Z902" s="53">
        <f t="shared" si="302"/>
        <v>8.3846064814814811E-2</v>
      </c>
      <c r="AA902" s="53">
        <f t="shared" si="303"/>
        <v>0.10204065481481481</v>
      </c>
      <c r="AB902" s="50">
        <f t="shared" si="304"/>
        <v>1132</v>
      </c>
      <c r="AC902" s="50">
        <f t="shared" si="292"/>
        <v>2007</v>
      </c>
      <c r="AD902" s="50">
        <f t="shared" si="305"/>
        <v>12</v>
      </c>
      <c r="AE902" s="56">
        <f t="shared" si="306"/>
        <v>200712</v>
      </c>
      <c r="AF902" s="56">
        <f t="shared" si="307"/>
        <v>49</v>
      </c>
      <c r="AG902" s="58">
        <f t="shared" si="294"/>
        <v>0</v>
      </c>
      <c r="AH902" s="56">
        <f t="shared" si="308"/>
        <v>2</v>
      </c>
      <c r="AI902" s="53">
        <f t="shared" si="309"/>
        <v>0.1858867196296296</v>
      </c>
      <c r="AJ902" s="56">
        <f t="shared" si="310"/>
        <v>0</v>
      </c>
    </row>
    <row r="903" spans="1:36" x14ac:dyDescent="0.25">
      <c r="A903" s="50">
        <v>902</v>
      </c>
      <c r="B903" s="51">
        <v>39418</v>
      </c>
      <c r="C903" s="75">
        <f t="shared" si="293"/>
        <v>39418</v>
      </c>
      <c r="D903" s="50" t="s">
        <v>708</v>
      </c>
      <c r="E903" s="50">
        <v>1</v>
      </c>
      <c r="F903" s="50">
        <v>0</v>
      </c>
      <c r="G903" s="50">
        <v>9</v>
      </c>
      <c r="H903" s="50">
        <v>9</v>
      </c>
      <c r="I903" s="53">
        <f t="shared" si="295"/>
        <v>6.3541666666666668E-3</v>
      </c>
      <c r="J903" s="54">
        <f t="shared" si="296"/>
        <v>6.3541666666666668E-3</v>
      </c>
      <c r="K903" s="50" t="s">
        <v>581</v>
      </c>
      <c r="L903" s="50" t="s">
        <v>600</v>
      </c>
      <c r="M903" s="55">
        <f t="shared" si="297"/>
        <v>6.5573770491803325</v>
      </c>
      <c r="N903" s="50">
        <v>0</v>
      </c>
      <c r="O903" s="50" t="s">
        <v>198</v>
      </c>
      <c r="S903" s="151">
        <f t="shared" si="298"/>
        <v>0</v>
      </c>
      <c r="T903" s="151">
        <f t="shared" si="299"/>
        <v>0</v>
      </c>
      <c r="V903" s="393">
        <f t="shared" si="311"/>
        <v>0</v>
      </c>
      <c r="W903" s="393">
        <f t="shared" si="312"/>
        <v>0</v>
      </c>
      <c r="X903" s="53">
        <f t="shared" si="300"/>
        <v>0.16647916666666668</v>
      </c>
      <c r="Y903" s="53">
        <f t="shared" si="301"/>
        <v>0.20286834666666667</v>
      </c>
      <c r="Z903" s="53">
        <f t="shared" si="302"/>
        <v>8.3239583333333339E-2</v>
      </c>
      <c r="AA903" s="53">
        <f t="shared" si="303"/>
        <v>0.10143417333333334</v>
      </c>
      <c r="AB903" s="50">
        <f t="shared" si="304"/>
        <v>1111</v>
      </c>
      <c r="AC903" s="50">
        <f t="shared" si="292"/>
        <v>2007</v>
      </c>
      <c r="AD903" s="50">
        <f t="shared" si="305"/>
        <v>12</v>
      </c>
      <c r="AE903" s="56">
        <f t="shared" si="306"/>
        <v>200712</v>
      </c>
      <c r="AF903" s="56">
        <f t="shared" si="307"/>
        <v>49</v>
      </c>
      <c r="AG903" s="58">
        <f t="shared" si="294"/>
        <v>0</v>
      </c>
      <c r="AH903" s="56">
        <f t="shared" si="308"/>
        <v>2</v>
      </c>
      <c r="AI903" s="53">
        <f t="shared" si="309"/>
        <v>0.18467375666666669</v>
      </c>
      <c r="AJ903" s="56">
        <f t="shared" si="310"/>
        <v>0</v>
      </c>
    </row>
    <row r="904" spans="1:36" x14ac:dyDescent="0.25">
      <c r="A904" s="50">
        <v>903</v>
      </c>
      <c r="B904" s="51">
        <v>39418</v>
      </c>
      <c r="C904" s="75">
        <f t="shared" si="293"/>
        <v>39418</v>
      </c>
      <c r="D904" s="50" t="s">
        <v>709</v>
      </c>
      <c r="E904" s="50">
        <v>1</v>
      </c>
      <c r="F904" s="50">
        <v>0</v>
      </c>
      <c r="G904" s="50">
        <v>9</v>
      </c>
      <c r="H904" s="50">
        <v>2</v>
      </c>
      <c r="I904" s="53">
        <f t="shared" si="295"/>
        <v>6.2731481481481484E-3</v>
      </c>
      <c r="J904" s="54">
        <f t="shared" si="296"/>
        <v>6.2731481481481484E-3</v>
      </c>
      <c r="K904" s="50" t="s">
        <v>581</v>
      </c>
      <c r="L904" s="50" t="s">
        <v>600</v>
      </c>
      <c r="M904" s="55">
        <f t="shared" si="297"/>
        <v>6.6420664206642117</v>
      </c>
      <c r="N904" s="50">
        <v>0</v>
      </c>
      <c r="O904" s="50" t="s">
        <v>198</v>
      </c>
      <c r="S904" s="151">
        <f t="shared" si="298"/>
        <v>0</v>
      </c>
      <c r="T904" s="151">
        <f t="shared" si="299"/>
        <v>0</v>
      </c>
      <c r="V904" s="393">
        <f t="shared" si="311"/>
        <v>0</v>
      </c>
      <c r="W904" s="393">
        <f t="shared" si="312"/>
        <v>0</v>
      </c>
      <c r="X904" s="53">
        <f t="shared" si="300"/>
        <v>0.16435648148148149</v>
      </c>
      <c r="Y904" s="53">
        <f t="shared" si="301"/>
        <v>0.20074566148148149</v>
      </c>
      <c r="Z904" s="53">
        <f t="shared" si="302"/>
        <v>8.2178240740740746E-2</v>
      </c>
      <c r="AA904" s="53">
        <f t="shared" si="303"/>
        <v>0.10037283074074074</v>
      </c>
      <c r="AB904" s="50">
        <f t="shared" si="304"/>
        <v>1078</v>
      </c>
      <c r="AC904" s="50">
        <f t="shared" si="292"/>
        <v>2007</v>
      </c>
      <c r="AD904" s="50">
        <f t="shared" si="305"/>
        <v>12</v>
      </c>
      <c r="AE904" s="56">
        <f t="shared" si="306"/>
        <v>200712</v>
      </c>
      <c r="AF904" s="56">
        <f t="shared" si="307"/>
        <v>49</v>
      </c>
      <c r="AG904" s="58">
        <f t="shared" si="294"/>
        <v>0</v>
      </c>
      <c r="AH904" s="56">
        <f t="shared" si="308"/>
        <v>2</v>
      </c>
      <c r="AI904" s="53">
        <f t="shared" si="309"/>
        <v>0.18255107148148148</v>
      </c>
      <c r="AJ904" s="56">
        <f t="shared" si="310"/>
        <v>0</v>
      </c>
    </row>
    <row r="905" spans="1:36" x14ac:dyDescent="0.25">
      <c r="A905" s="50">
        <v>904</v>
      </c>
      <c r="B905" s="51">
        <v>39418</v>
      </c>
      <c r="C905" s="75">
        <f t="shared" si="293"/>
        <v>39418</v>
      </c>
      <c r="D905" s="50" t="s">
        <v>710</v>
      </c>
      <c r="E905" s="50">
        <v>1</v>
      </c>
      <c r="F905" s="50">
        <v>0</v>
      </c>
      <c r="G905" s="50">
        <v>9</v>
      </c>
      <c r="H905" s="50">
        <v>2</v>
      </c>
      <c r="I905" s="53">
        <f t="shared" si="295"/>
        <v>6.2731481481481484E-3</v>
      </c>
      <c r="J905" s="54">
        <f t="shared" si="296"/>
        <v>6.2731481481481484E-3</v>
      </c>
      <c r="K905" s="50" t="s">
        <v>581</v>
      </c>
      <c r="L905" s="50" t="s">
        <v>600</v>
      </c>
      <c r="M905" s="55">
        <f t="shared" si="297"/>
        <v>6.6420664206642117</v>
      </c>
      <c r="N905" s="50">
        <v>0</v>
      </c>
      <c r="O905" s="50" t="s">
        <v>198</v>
      </c>
      <c r="S905" s="151">
        <f t="shared" si="298"/>
        <v>0</v>
      </c>
      <c r="T905" s="151">
        <f t="shared" si="299"/>
        <v>0</v>
      </c>
      <c r="V905" s="393">
        <f t="shared" si="311"/>
        <v>0</v>
      </c>
      <c r="W905" s="393">
        <f t="shared" si="312"/>
        <v>0</v>
      </c>
      <c r="X905" s="53">
        <f t="shared" si="300"/>
        <v>0.16435648148148149</v>
      </c>
      <c r="Y905" s="53">
        <f t="shared" si="301"/>
        <v>0.20074566148148149</v>
      </c>
      <c r="Z905" s="53">
        <f t="shared" si="302"/>
        <v>8.2178240740740746E-2</v>
      </c>
      <c r="AA905" s="53">
        <f t="shared" si="303"/>
        <v>0.10037283074074074</v>
      </c>
      <c r="AB905" s="50">
        <f t="shared" si="304"/>
        <v>1078</v>
      </c>
      <c r="AC905" s="50">
        <f t="shared" si="292"/>
        <v>2007</v>
      </c>
      <c r="AD905" s="50">
        <f t="shared" si="305"/>
        <v>12</v>
      </c>
      <c r="AE905" s="56">
        <f t="shared" si="306"/>
        <v>200712</v>
      </c>
      <c r="AF905" s="56">
        <f t="shared" si="307"/>
        <v>49</v>
      </c>
      <c r="AG905" s="58">
        <f t="shared" si="294"/>
        <v>0</v>
      </c>
      <c r="AH905" s="56">
        <f t="shared" si="308"/>
        <v>2</v>
      </c>
      <c r="AI905" s="53">
        <f t="shared" si="309"/>
        <v>0.18255107148148148</v>
      </c>
      <c r="AJ905" s="56">
        <f t="shared" si="310"/>
        <v>0</v>
      </c>
    </row>
    <row r="906" spans="1:36" x14ac:dyDescent="0.25">
      <c r="A906" s="50">
        <v>905</v>
      </c>
      <c r="B906" s="51">
        <v>39418</v>
      </c>
      <c r="C906" s="75">
        <f t="shared" si="293"/>
        <v>39418</v>
      </c>
      <c r="D906" s="50" t="s">
        <v>711</v>
      </c>
      <c r="E906" s="50">
        <v>0.55000000000000004</v>
      </c>
      <c r="F906" s="50">
        <v>0</v>
      </c>
      <c r="G906" s="50">
        <v>5</v>
      </c>
      <c r="H906" s="50">
        <v>12</v>
      </c>
      <c r="I906" s="53">
        <f t="shared" si="295"/>
        <v>3.6111111111111114E-3</v>
      </c>
      <c r="J906" s="54">
        <f t="shared" si="296"/>
        <v>6.5656565656565654E-3</v>
      </c>
      <c r="K906" s="50" t="s">
        <v>581</v>
      </c>
      <c r="L906" s="50" t="s">
        <v>600</v>
      </c>
      <c r="M906" s="55">
        <f t="shared" si="297"/>
        <v>6.3461538461538511</v>
      </c>
      <c r="N906" s="50">
        <v>0</v>
      </c>
      <c r="O906" s="50" t="s">
        <v>198</v>
      </c>
      <c r="S906" s="151">
        <f t="shared" si="298"/>
        <v>0</v>
      </c>
      <c r="T906" s="151">
        <f t="shared" si="299"/>
        <v>0</v>
      </c>
      <c r="V906" s="393">
        <f t="shared" si="311"/>
        <v>0</v>
      </c>
      <c r="W906" s="393">
        <f t="shared" si="312"/>
        <v>0</v>
      </c>
      <c r="X906" s="53">
        <f t="shared" si="300"/>
        <v>0.17202020202020202</v>
      </c>
      <c r="Y906" s="53">
        <f t="shared" si="301"/>
        <v>0.20840938202020198</v>
      </c>
      <c r="Z906" s="53">
        <f t="shared" si="302"/>
        <v>8.6010101010101009E-2</v>
      </c>
      <c r="AA906" s="53">
        <f t="shared" si="303"/>
        <v>0.10420469101010099</v>
      </c>
      <c r="AB906" s="50">
        <f t="shared" si="304"/>
        <v>1262</v>
      </c>
      <c r="AC906" s="50">
        <f t="shared" si="292"/>
        <v>2007</v>
      </c>
      <c r="AD906" s="50">
        <f t="shared" si="305"/>
        <v>12</v>
      </c>
      <c r="AE906" s="56">
        <f t="shared" si="306"/>
        <v>200712</v>
      </c>
      <c r="AF906" s="56">
        <f t="shared" si="307"/>
        <v>49</v>
      </c>
      <c r="AG906" s="58">
        <f t="shared" si="294"/>
        <v>0</v>
      </c>
      <c r="AH906" s="56">
        <f t="shared" si="308"/>
        <v>2</v>
      </c>
      <c r="AI906" s="53">
        <f t="shared" si="309"/>
        <v>0.190214792020202</v>
      </c>
      <c r="AJ906" s="56">
        <f t="shared" si="310"/>
        <v>0</v>
      </c>
    </row>
    <row r="907" spans="1:36" x14ac:dyDescent="0.25">
      <c r="A907" s="50">
        <v>906</v>
      </c>
      <c r="B907" s="51">
        <v>39422</v>
      </c>
      <c r="C907" s="75">
        <f t="shared" si="293"/>
        <v>39422</v>
      </c>
      <c r="D907" s="50" t="s">
        <v>1223</v>
      </c>
      <c r="E907" s="50">
        <v>3</v>
      </c>
      <c r="F907" s="50">
        <v>0</v>
      </c>
      <c r="G907" s="50">
        <v>30</v>
      </c>
      <c r="H907" s="50">
        <v>55</v>
      </c>
      <c r="I907" s="53">
        <f t="shared" si="295"/>
        <v>2.146990740740741E-2</v>
      </c>
      <c r="J907" s="54">
        <f t="shared" si="296"/>
        <v>7.1566358024691369E-3</v>
      </c>
      <c r="K907" s="50" t="s">
        <v>581</v>
      </c>
      <c r="L907" s="50" t="s">
        <v>334</v>
      </c>
      <c r="M907" s="55">
        <f t="shared" si="297"/>
        <v>5.8221024258760146</v>
      </c>
      <c r="N907" s="50">
        <v>0</v>
      </c>
      <c r="O907" s="50" t="s">
        <v>330</v>
      </c>
      <c r="S907" s="151">
        <f t="shared" si="298"/>
        <v>0.18750385802469138</v>
      </c>
      <c r="T907" s="151">
        <f t="shared" si="299"/>
        <v>9.3751929012345692E-2</v>
      </c>
      <c r="V907" s="393">
        <f t="shared" si="311"/>
        <v>0</v>
      </c>
      <c r="W907" s="393">
        <f t="shared" si="312"/>
        <v>0</v>
      </c>
      <c r="X907" s="53">
        <f t="shared" si="300"/>
        <v>0.18750385802469138</v>
      </c>
      <c r="Y907" s="53">
        <f t="shared" si="301"/>
        <v>0.22389303802469138</v>
      </c>
      <c r="Z907" s="53">
        <f t="shared" si="302"/>
        <v>9.3751929012345692E-2</v>
      </c>
      <c r="AA907" s="53">
        <f t="shared" si="303"/>
        <v>0.11194651901234569</v>
      </c>
      <c r="AB907" s="50">
        <f t="shared" si="304"/>
        <v>1988</v>
      </c>
      <c r="AC907" s="50">
        <f t="shared" si="292"/>
        <v>2007</v>
      </c>
      <c r="AD907" s="50">
        <f t="shared" si="305"/>
        <v>12</v>
      </c>
      <c r="AE907" s="56">
        <f t="shared" si="306"/>
        <v>200712</v>
      </c>
      <c r="AF907" s="56">
        <f t="shared" si="307"/>
        <v>49</v>
      </c>
      <c r="AG907" s="58">
        <f t="shared" si="294"/>
        <v>3</v>
      </c>
      <c r="AH907" s="56">
        <f t="shared" si="308"/>
        <v>6</v>
      </c>
      <c r="AI907" s="53">
        <f t="shared" si="309"/>
        <v>0.20569844802469139</v>
      </c>
      <c r="AJ907" s="56">
        <f t="shared" si="310"/>
        <v>12.809999999999999</v>
      </c>
    </row>
    <row r="908" spans="1:36" x14ac:dyDescent="0.25">
      <c r="A908" s="50">
        <v>907</v>
      </c>
      <c r="B908" s="51">
        <v>39423</v>
      </c>
      <c r="C908" s="75">
        <f t="shared" si="293"/>
        <v>39423</v>
      </c>
      <c r="D908" s="50" t="s">
        <v>1223</v>
      </c>
      <c r="E908" s="50">
        <v>3</v>
      </c>
      <c r="F908" s="50">
        <v>0</v>
      </c>
      <c r="G908" s="50">
        <v>28</v>
      </c>
      <c r="H908" s="50">
        <v>35</v>
      </c>
      <c r="I908" s="53">
        <f t="shared" si="295"/>
        <v>1.9849537037037037E-2</v>
      </c>
      <c r="J908" s="54">
        <f t="shared" si="296"/>
        <v>6.6165123456790121E-3</v>
      </c>
      <c r="K908" s="50" t="s">
        <v>581</v>
      </c>
      <c r="L908" s="50" t="s">
        <v>334</v>
      </c>
      <c r="M908" s="55">
        <f t="shared" si="297"/>
        <v>6.2973760932944662</v>
      </c>
      <c r="N908" s="50">
        <v>0</v>
      </c>
      <c r="O908" s="50" t="s">
        <v>330</v>
      </c>
      <c r="S908" s="151">
        <f t="shared" si="298"/>
        <v>0.17335262345679012</v>
      </c>
      <c r="T908" s="151">
        <f t="shared" si="299"/>
        <v>8.6676311728395058E-2</v>
      </c>
      <c r="V908" s="393">
        <f t="shared" si="311"/>
        <v>0</v>
      </c>
      <c r="W908" s="393">
        <f t="shared" si="312"/>
        <v>0</v>
      </c>
      <c r="X908" s="53">
        <f t="shared" si="300"/>
        <v>0.17335262345679012</v>
      </c>
      <c r="Y908" s="53">
        <f t="shared" si="301"/>
        <v>0.20974180345679008</v>
      </c>
      <c r="Z908" s="53">
        <f t="shared" si="302"/>
        <v>8.6676311728395058E-2</v>
      </c>
      <c r="AA908" s="53">
        <f t="shared" si="303"/>
        <v>0.10487090172839504</v>
      </c>
      <c r="AB908" s="50">
        <f t="shared" si="304"/>
        <v>1316</v>
      </c>
      <c r="AC908" s="50">
        <f t="shared" si="292"/>
        <v>2007</v>
      </c>
      <c r="AD908" s="50">
        <f t="shared" si="305"/>
        <v>12</v>
      </c>
      <c r="AE908" s="56">
        <f t="shared" si="306"/>
        <v>200712</v>
      </c>
      <c r="AF908" s="56">
        <f t="shared" si="307"/>
        <v>49</v>
      </c>
      <c r="AG908" s="58">
        <f t="shared" si="294"/>
        <v>0</v>
      </c>
      <c r="AH908" s="56">
        <f t="shared" si="308"/>
        <v>7</v>
      </c>
      <c r="AI908" s="53">
        <f t="shared" si="309"/>
        <v>0.1915472134567901</v>
      </c>
      <c r="AJ908" s="56">
        <f t="shared" si="310"/>
        <v>12.809999999999999</v>
      </c>
    </row>
    <row r="909" spans="1:36" x14ac:dyDescent="0.25">
      <c r="A909" s="50">
        <v>908</v>
      </c>
      <c r="B909" s="51">
        <v>39427</v>
      </c>
      <c r="C909" s="75">
        <f t="shared" si="293"/>
        <v>39427</v>
      </c>
      <c r="D909" s="50" t="s">
        <v>514</v>
      </c>
      <c r="E909" s="50">
        <v>1.0000000000000001E-5</v>
      </c>
      <c r="F909" s="50">
        <v>0</v>
      </c>
      <c r="G909" s="50">
        <v>30</v>
      </c>
      <c r="H909" s="50">
        <v>0</v>
      </c>
      <c r="I909" s="53">
        <f t="shared" si="295"/>
        <v>2.0833333333333332E-2</v>
      </c>
      <c r="J909" s="54">
        <f t="shared" si="296"/>
        <v>2083.333333333333</v>
      </c>
      <c r="K909" s="50" t="s">
        <v>581</v>
      </c>
      <c r="L909" s="50" t="s">
        <v>329</v>
      </c>
      <c r="M909" s="55">
        <f t="shared" si="297"/>
        <v>2.0000000000000019E-5</v>
      </c>
      <c r="N909" s="50">
        <v>0</v>
      </c>
      <c r="O909" s="50" t="s">
        <v>253</v>
      </c>
      <c r="R909" s="50" t="s">
        <v>337</v>
      </c>
      <c r="S909" s="151">
        <f t="shared" si="298"/>
        <v>0</v>
      </c>
      <c r="T909" s="151">
        <f t="shared" si="299"/>
        <v>0</v>
      </c>
      <c r="V909" s="393">
        <f t="shared" si="311"/>
        <v>0</v>
      </c>
      <c r="W909" s="393">
        <f t="shared" si="312"/>
        <v>0</v>
      </c>
      <c r="X909" s="53">
        <f t="shared" si="300"/>
        <v>54583.333333333321</v>
      </c>
      <c r="Y909" s="53">
        <f t="shared" si="301"/>
        <v>54583.369722513329</v>
      </c>
      <c r="Z909" s="53">
        <f t="shared" si="302"/>
        <v>27291.666666666661</v>
      </c>
      <c r="AA909" s="53">
        <f t="shared" si="303"/>
        <v>27291.684861256665</v>
      </c>
      <c r="AB909" s="50">
        <f t="shared" si="304"/>
        <v>4111</v>
      </c>
      <c r="AC909" s="50">
        <f t="shared" si="292"/>
        <v>2007</v>
      </c>
      <c r="AD909" s="50">
        <f t="shared" si="305"/>
        <v>12</v>
      </c>
      <c r="AE909" s="56">
        <f t="shared" si="306"/>
        <v>200712</v>
      </c>
      <c r="AF909" s="56">
        <f t="shared" si="307"/>
        <v>50</v>
      </c>
      <c r="AG909" s="58">
        <f t="shared" si="294"/>
        <v>3</v>
      </c>
      <c r="AH909" s="56">
        <f t="shared" si="308"/>
        <v>11</v>
      </c>
      <c r="AI909" s="53">
        <f t="shared" si="309"/>
        <v>54583.351527923325</v>
      </c>
      <c r="AJ909" s="56">
        <f t="shared" si="310"/>
        <v>0</v>
      </c>
    </row>
    <row r="910" spans="1:36" x14ac:dyDescent="0.25">
      <c r="A910" s="50">
        <v>909</v>
      </c>
      <c r="B910" s="51">
        <v>39433</v>
      </c>
      <c r="C910" s="75">
        <f t="shared" si="293"/>
        <v>39433</v>
      </c>
      <c r="D910" s="50" t="s">
        <v>1223</v>
      </c>
      <c r="E910" s="50">
        <v>2</v>
      </c>
      <c r="F910" s="50">
        <v>0</v>
      </c>
      <c r="G910" s="50">
        <v>18</v>
      </c>
      <c r="H910" s="50">
        <v>26</v>
      </c>
      <c r="I910" s="53">
        <f t="shared" si="295"/>
        <v>1.2800925925925926E-2</v>
      </c>
      <c r="J910" s="54">
        <f t="shared" si="296"/>
        <v>6.4004629629629628E-3</v>
      </c>
      <c r="K910" s="50" t="s">
        <v>581</v>
      </c>
      <c r="L910" s="50" t="s">
        <v>17</v>
      </c>
      <c r="M910" s="55">
        <f t="shared" si="297"/>
        <v>6.5099457504520846</v>
      </c>
      <c r="N910" s="50">
        <v>0</v>
      </c>
      <c r="O910" s="50" t="s">
        <v>253</v>
      </c>
      <c r="S910" s="151">
        <f t="shared" si="298"/>
        <v>0.16769212962962962</v>
      </c>
      <c r="T910" s="151">
        <f t="shared" si="299"/>
        <v>8.3846064814814811E-2</v>
      </c>
      <c r="V910" s="393">
        <f t="shared" si="311"/>
        <v>0</v>
      </c>
      <c r="W910" s="393">
        <f t="shared" si="312"/>
        <v>0</v>
      </c>
      <c r="X910" s="53">
        <f t="shared" si="300"/>
        <v>0.16769212962962962</v>
      </c>
      <c r="Y910" s="53">
        <f t="shared" si="301"/>
        <v>0.20408130962962961</v>
      </c>
      <c r="Z910" s="53">
        <f t="shared" si="302"/>
        <v>8.3846064814814811E-2</v>
      </c>
      <c r="AA910" s="53">
        <f t="shared" si="303"/>
        <v>0.10204065481481481</v>
      </c>
      <c r="AB910" s="50">
        <f t="shared" si="304"/>
        <v>1132</v>
      </c>
      <c r="AC910" s="50">
        <f t="shared" si="292"/>
        <v>2007</v>
      </c>
      <c r="AD910" s="50">
        <f t="shared" si="305"/>
        <v>12</v>
      </c>
      <c r="AE910" s="56">
        <f t="shared" si="306"/>
        <v>200712</v>
      </c>
      <c r="AF910" s="56">
        <f t="shared" si="307"/>
        <v>51</v>
      </c>
      <c r="AG910" s="58">
        <f t="shared" si="294"/>
        <v>5</v>
      </c>
      <c r="AH910" s="56">
        <f t="shared" si="308"/>
        <v>17</v>
      </c>
      <c r="AI910" s="53">
        <f t="shared" si="309"/>
        <v>0.1858867196296296</v>
      </c>
      <c r="AJ910" s="56">
        <f t="shared" si="310"/>
        <v>8.5399999999999991</v>
      </c>
    </row>
    <row r="911" spans="1:36" x14ac:dyDescent="0.25">
      <c r="A911" s="50">
        <v>910</v>
      </c>
      <c r="B911" s="51">
        <v>39442</v>
      </c>
      <c r="C911" s="75">
        <f t="shared" si="293"/>
        <v>39442</v>
      </c>
      <c r="D911" s="50" t="s">
        <v>1223</v>
      </c>
      <c r="E911" s="50">
        <v>3</v>
      </c>
      <c r="F911" s="50">
        <v>0</v>
      </c>
      <c r="G911" s="50">
        <v>30</v>
      </c>
      <c r="H911" s="50">
        <v>0</v>
      </c>
      <c r="I911" s="53">
        <f t="shared" si="295"/>
        <v>2.0833333333333332E-2</v>
      </c>
      <c r="J911" s="54">
        <f t="shared" si="296"/>
        <v>6.9444444444444441E-3</v>
      </c>
      <c r="K911" s="50" t="s">
        <v>581</v>
      </c>
      <c r="L911" s="50" t="s">
        <v>334</v>
      </c>
      <c r="M911" s="55">
        <f t="shared" si="297"/>
        <v>6.0000000000000053</v>
      </c>
      <c r="N911" s="50">
        <v>0</v>
      </c>
      <c r="O911" s="50" t="s">
        <v>330</v>
      </c>
      <c r="S911" s="151">
        <f t="shared" si="298"/>
        <v>0.18194444444444444</v>
      </c>
      <c r="T911" s="151">
        <f t="shared" si="299"/>
        <v>9.0972222222222218E-2</v>
      </c>
      <c r="V911" s="393">
        <f t="shared" si="311"/>
        <v>0</v>
      </c>
      <c r="W911" s="393">
        <f t="shared" si="312"/>
        <v>0</v>
      </c>
      <c r="X911" s="53">
        <f t="shared" si="300"/>
        <v>0.18194444444444444</v>
      </c>
      <c r="Y911" s="53">
        <f t="shared" si="301"/>
        <v>0.21833362444444443</v>
      </c>
      <c r="Z911" s="53">
        <f t="shared" si="302"/>
        <v>9.0972222222222218E-2</v>
      </c>
      <c r="AA911" s="53">
        <f t="shared" si="303"/>
        <v>0.10916681222222221</v>
      </c>
      <c r="AB911" s="50">
        <f t="shared" si="304"/>
        <v>1699</v>
      </c>
      <c r="AC911" s="50">
        <f t="shared" si="292"/>
        <v>2007</v>
      </c>
      <c r="AD911" s="50">
        <f t="shared" si="305"/>
        <v>12</v>
      </c>
      <c r="AE911" s="56">
        <f t="shared" si="306"/>
        <v>200712</v>
      </c>
      <c r="AF911" s="56">
        <f t="shared" si="307"/>
        <v>52</v>
      </c>
      <c r="AG911" s="58">
        <f t="shared" si="294"/>
        <v>8</v>
      </c>
      <c r="AH911" s="56">
        <f t="shared" si="308"/>
        <v>26</v>
      </c>
      <c r="AI911" s="53">
        <f t="shared" si="309"/>
        <v>0.20013903444444442</v>
      </c>
      <c r="AJ911" s="56">
        <f t="shared" si="310"/>
        <v>12.809999999999999</v>
      </c>
    </row>
    <row r="912" spans="1:36" x14ac:dyDescent="0.25">
      <c r="A912" s="50">
        <v>911</v>
      </c>
      <c r="B912" s="51">
        <v>39444</v>
      </c>
      <c r="C912" s="75">
        <f t="shared" si="293"/>
        <v>39444</v>
      </c>
      <c r="D912" s="50" t="s">
        <v>1223</v>
      </c>
      <c r="E912" s="50">
        <v>3</v>
      </c>
      <c r="F912" s="50">
        <v>0</v>
      </c>
      <c r="G912" s="50">
        <v>27</v>
      </c>
      <c r="H912" s="50">
        <v>23</v>
      </c>
      <c r="I912" s="53">
        <f t="shared" si="295"/>
        <v>1.9016203703703705E-2</v>
      </c>
      <c r="J912" s="54">
        <f t="shared" si="296"/>
        <v>6.3387345679012351E-3</v>
      </c>
      <c r="K912" s="50" t="s">
        <v>581</v>
      </c>
      <c r="L912" s="50" t="s">
        <v>334</v>
      </c>
      <c r="M912" s="55">
        <f t="shared" si="297"/>
        <v>6.5733414485696944</v>
      </c>
      <c r="N912" s="50">
        <v>0</v>
      </c>
      <c r="O912" s="50" t="s">
        <v>198</v>
      </c>
      <c r="S912" s="151">
        <f t="shared" si="298"/>
        <v>0.16607484567901235</v>
      </c>
      <c r="T912" s="151">
        <f t="shared" si="299"/>
        <v>8.3037422839506173E-2</v>
      </c>
      <c r="V912" s="393">
        <f t="shared" si="311"/>
        <v>0</v>
      </c>
      <c r="W912" s="393">
        <f t="shared" si="312"/>
        <v>0</v>
      </c>
      <c r="X912" s="53">
        <f t="shared" si="300"/>
        <v>0.16607484567901235</v>
      </c>
      <c r="Y912" s="53">
        <f t="shared" si="301"/>
        <v>0.20246402567901237</v>
      </c>
      <c r="Z912" s="53">
        <f t="shared" si="302"/>
        <v>8.3037422839506173E-2</v>
      </c>
      <c r="AA912" s="53">
        <f t="shared" si="303"/>
        <v>0.10123201283950618</v>
      </c>
      <c r="AB912" s="50">
        <f t="shared" si="304"/>
        <v>1107</v>
      </c>
      <c r="AC912" s="50">
        <f t="shared" si="292"/>
        <v>2007</v>
      </c>
      <c r="AD912" s="50">
        <f t="shared" si="305"/>
        <v>12</v>
      </c>
      <c r="AE912" s="56">
        <f t="shared" si="306"/>
        <v>200712</v>
      </c>
      <c r="AF912" s="56">
        <f t="shared" si="307"/>
        <v>52</v>
      </c>
      <c r="AG912" s="58">
        <f t="shared" si="294"/>
        <v>1</v>
      </c>
      <c r="AH912" s="56">
        <f t="shared" si="308"/>
        <v>28</v>
      </c>
      <c r="AI912" s="53">
        <f t="shared" si="309"/>
        <v>0.18426943567901236</v>
      </c>
      <c r="AJ912" s="56">
        <f t="shared" si="310"/>
        <v>12.809999999999999</v>
      </c>
    </row>
    <row r="913" spans="1:36" x14ac:dyDescent="0.25">
      <c r="A913" s="50">
        <v>912</v>
      </c>
      <c r="B913" s="51">
        <v>39447</v>
      </c>
      <c r="C913" s="75">
        <f t="shared" si="293"/>
        <v>39447</v>
      </c>
      <c r="D913" s="50" t="s">
        <v>1223</v>
      </c>
      <c r="E913" s="50">
        <v>2</v>
      </c>
      <c r="F913" s="50">
        <v>0</v>
      </c>
      <c r="G913" s="50">
        <v>17</v>
      </c>
      <c r="H913" s="50">
        <v>50</v>
      </c>
      <c r="I913" s="53">
        <f t="shared" si="295"/>
        <v>1.238425925925926E-2</v>
      </c>
      <c r="J913" s="54">
        <f t="shared" si="296"/>
        <v>6.1921296296296299E-3</v>
      </c>
      <c r="K913" s="50" t="s">
        <v>581</v>
      </c>
      <c r="L913" s="50" t="s">
        <v>17</v>
      </c>
      <c r="M913" s="55">
        <f t="shared" si="297"/>
        <v>6.7289719626168276</v>
      </c>
      <c r="N913" s="50">
        <v>0</v>
      </c>
      <c r="O913" s="50" t="s">
        <v>253</v>
      </c>
      <c r="S913" s="151">
        <f t="shared" si="298"/>
        <v>0.16223379629629631</v>
      </c>
      <c r="T913" s="151">
        <f t="shared" si="299"/>
        <v>8.1116898148148153E-2</v>
      </c>
      <c r="V913" s="393">
        <f t="shared" si="311"/>
        <v>0</v>
      </c>
      <c r="W913" s="393">
        <f t="shared" si="312"/>
        <v>0</v>
      </c>
      <c r="X913" s="53">
        <f t="shared" si="300"/>
        <v>0.16223379629629631</v>
      </c>
      <c r="Y913" s="53">
        <f t="shared" si="301"/>
        <v>0.1986229762962963</v>
      </c>
      <c r="Z913" s="53">
        <f t="shared" si="302"/>
        <v>8.1116898148148153E-2</v>
      </c>
      <c r="AA913" s="53">
        <f t="shared" si="303"/>
        <v>9.931148814814815E-2</v>
      </c>
      <c r="AB913" s="50">
        <f t="shared" si="304"/>
        <v>1053</v>
      </c>
      <c r="AC913" s="50">
        <f t="shared" si="292"/>
        <v>2007</v>
      </c>
      <c r="AD913" s="50">
        <f t="shared" si="305"/>
        <v>12</v>
      </c>
      <c r="AE913" s="56">
        <f t="shared" si="306"/>
        <v>200712</v>
      </c>
      <c r="AF913" s="56">
        <f t="shared" si="307"/>
        <v>53</v>
      </c>
      <c r="AG913" s="58">
        <f t="shared" si="294"/>
        <v>2</v>
      </c>
      <c r="AH913" s="56">
        <f t="shared" si="308"/>
        <v>31</v>
      </c>
      <c r="AI913" s="53">
        <f t="shared" si="309"/>
        <v>0.18042838629629632</v>
      </c>
      <c r="AJ913" s="56">
        <f t="shared" si="310"/>
        <v>8.5399999999999991</v>
      </c>
    </row>
    <row r="914" spans="1:36" x14ac:dyDescent="0.25">
      <c r="A914" s="50">
        <v>913</v>
      </c>
      <c r="B914" s="51">
        <v>39448</v>
      </c>
      <c r="C914" s="75">
        <f t="shared" si="293"/>
        <v>39448</v>
      </c>
      <c r="D914" s="50" t="s">
        <v>1223</v>
      </c>
      <c r="E914" s="50">
        <v>5</v>
      </c>
      <c r="F914" s="50">
        <v>0</v>
      </c>
      <c r="G914" s="50">
        <v>53</v>
      </c>
      <c r="H914" s="50">
        <v>8</v>
      </c>
      <c r="I914" s="53">
        <f t="shared" si="295"/>
        <v>3.6898148148148145E-2</v>
      </c>
      <c r="J914" s="54">
        <f t="shared" si="296"/>
        <v>7.3796296296296292E-3</v>
      </c>
      <c r="K914" s="50" t="s">
        <v>581</v>
      </c>
      <c r="L914" s="50" t="s">
        <v>124</v>
      </c>
      <c r="M914" s="55">
        <f t="shared" si="297"/>
        <v>5.6461731493099165</v>
      </c>
      <c r="N914" s="50">
        <v>0</v>
      </c>
      <c r="O914" s="50" t="s">
        <v>602</v>
      </c>
      <c r="R914" s="50" t="s">
        <v>603</v>
      </c>
      <c r="S914" s="151">
        <f t="shared" si="298"/>
        <v>0.19334629629629629</v>
      </c>
      <c r="T914" s="151">
        <f t="shared" si="299"/>
        <v>9.6673148148148147E-2</v>
      </c>
      <c r="V914" s="393">
        <f t="shared" si="311"/>
        <v>0</v>
      </c>
      <c r="W914" s="393">
        <f t="shared" si="312"/>
        <v>0</v>
      </c>
      <c r="X914" s="53">
        <f t="shared" si="300"/>
        <v>0.19334629629629629</v>
      </c>
      <c r="Y914" s="53">
        <f t="shared" si="301"/>
        <v>0.22973547629629626</v>
      </c>
      <c r="Z914" s="53">
        <f t="shared" si="302"/>
        <v>9.6673148148148147E-2</v>
      </c>
      <c r="AA914" s="53">
        <f t="shared" si="303"/>
        <v>0.11486773814814813</v>
      </c>
      <c r="AB914" s="50">
        <f t="shared" si="304"/>
        <v>2249</v>
      </c>
      <c r="AC914" s="50">
        <f t="shared" si="292"/>
        <v>2008</v>
      </c>
      <c r="AD914" s="50">
        <f t="shared" si="305"/>
        <v>1</v>
      </c>
      <c r="AE914" s="56">
        <f t="shared" si="306"/>
        <v>200801</v>
      </c>
      <c r="AF914" s="56">
        <f t="shared" si="307"/>
        <v>1</v>
      </c>
      <c r="AG914" s="58">
        <f t="shared" si="294"/>
        <v>0</v>
      </c>
      <c r="AH914" s="56">
        <f t="shared" si="308"/>
        <v>1</v>
      </c>
      <c r="AI914" s="53">
        <f t="shared" si="309"/>
        <v>0.21154088629629628</v>
      </c>
      <c r="AJ914" s="56">
        <f t="shared" si="310"/>
        <v>21.349999999999998</v>
      </c>
    </row>
    <row r="915" spans="1:36" x14ac:dyDescent="0.25">
      <c r="A915" s="50">
        <v>914</v>
      </c>
      <c r="B915" s="51">
        <v>39449</v>
      </c>
      <c r="C915" s="75">
        <f t="shared" si="293"/>
        <v>39449</v>
      </c>
      <c r="D915" s="50" t="s">
        <v>1223</v>
      </c>
      <c r="E915" s="50">
        <v>3</v>
      </c>
      <c r="F915" s="50">
        <v>0</v>
      </c>
      <c r="G915" s="50">
        <v>30</v>
      </c>
      <c r="H915" s="50">
        <v>39</v>
      </c>
      <c r="I915" s="53">
        <f t="shared" si="295"/>
        <v>2.1284722222222222E-2</v>
      </c>
      <c r="J915" s="54">
        <f t="shared" si="296"/>
        <v>7.0949074074074074E-3</v>
      </c>
      <c r="K915" s="50" t="s">
        <v>581</v>
      </c>
      <c r="L915" s="50" t="s">
        <v>334</v>
      </c>
      <c r="M915" s="55">
        <f t="shared" si="297"/>
        <v>5.872756933115828</v>
      </c>
      <c r="N915" s="50">
        <v>0</v>
      </c>
      <c r="O915" s="50" t="s">
        <v>319</v>
      </c>
      <c r="S915" s="151">
        <f t="shared" si="298"/>
        <v>0.18588657407407408</v>
      </c>
      <c r="T915" s="151">
        <f t="shared" si="299"/>
        <v>9.294328703703704E-2</v>
      </c>
      <c r="V915" s="393">
        <f t="shared" si="311"/>
        <v>0</v>
      </c>
      <c r="W915" s="393">
        <f t="shared" si="312"/>
        <v>0</v>
      </c>
      <c r="X915" s="53">
        <f t="shared" si="300"/>
        <v>0.18588657407407408</v>
      </c>
      <c r="Y915" s="53">
        <f t="shared" si="301"/>
        <v>0.22227575407407407</v>
      </c>
      <c r="Z915" s="53">
        <f t="shared" si="302"/>
        <v>9.294328703703704E-2</v>
      </c>
      <c r="AA915" s="53">
        <f t="shared" si="303"/>
        <v>0.11113787703703704</v>
      </c>
      <c r="AB915" s="50">
        <f t="shared" si="304"/>
        <v>1904</v>
      </c>
      <c r="AC915" s="50">
        <f t="shared" si="292"/>
        <v>2008</v>
      </c>
      <c r="AD915" s="50">
        <f t="shared" si="305"/>
        <v>1</v>
      </c>
      <c r="AE915" s="56">
        <f t="shared" si="306"/>
        <v>200801</v>
      </c>
      <c r="AF915" s="56">
        <f t="shared" si="307"/>
        <v>1</v>
      </c>
      <c r="AG915" s="58">
        <f t="shared" si="294"/>
        <v>0</v>
      </c>
      <c r="AH915" s="56">
        <f t="shared" si="308"/>
        <v>2</v>
      </c>
      <c r="AI915" s="53">
        <f t="shared" si="309"/>
        <v>0.20408116407407406</v>
      </c>
      <c r="AJ915" s="56">
        <f t="shared" si="310"/>
        <v>12.809999999999999</v>
      </c>
    </row>
    <row r="916" spans="1:36" x14ac:dyDescent="0.25">
      <c r="A916" s="50">
        <v>915</v>
      </c>
      <c r="B916" s="51">
        <v>39451</v>
      </c>
      <c r="C916" s="75">
        <f t="shared" si="293"/>
        <v>39451</v>
      </c>
      <c r="D916" s="50" t="s">
        <v>1223</v>
      </c>
      <c r="E916" s="50">
        <v>3.04</v>
      </c>
      <c r="F916" s="50">
        <v>0</v>
      </c>
      <c r="G916" s="50">
        <v>30</v>
      </c>
      <c r="H916" s="50">
        <v>26</v>
      </c>
      <c r="I916" s="53">
        <f t="shared" si="295"/>
        <v>2.1134259259259259E-2</v>
      </c>
      <c r="J916" s="54">
        <f t="shared" si="296"/>
        <v>6.9520589668615983E-3</v>
      </c>
      <c r="K916" s="50" t="s">
        <v>581</v>
      </c>
      <c r="L916" s="50" t="s">
        <v>334</v>
      </c>
      <c r="M916" s="55">
        <f t="shared" si="297"/>
        <v>5.9934282584885041</v>
      </c>
      <c r="N916" s="50">
        <v>0</v>
      </c>
      <c r="O916" s="50" t="s">
        <v>330</v>
      </c>
      <c r="S916" s="151">
        <f t="shared" si="298"/>
        <v>0.18214394493177388</v>
      </c>
      <c r="T916" s="151">
        <f t="shared" si="299"/>
        <v>9.1071972465886941E-2</v>
      </c>
      <c r="V916" s="393">
        <f t="shared" si="311"/>
        <v>0</v>
      </c>
      <c r="W916" s="393">
        <f t="shared" si="312"/>
        <v>0</v>
      </c>
      <c r="X916" s="53">
        <f t="shared" si="300"/>
        <v>0.18214394493177388</v>
      </c>
      <c r="Y916" s="53">
        <f t="shared" si="301"/>
        <v>0.21853312493177388</v>
      </c>
      <c r="Z916" s="53">
        <f t="shared" si="302"/>
        <v>9.1071972465886941E-2</v>
      </c>
      <c r="AA916" s="53">
        <f t="shared" si="303"/>
        <v>0.10926656246588694</v>
      </c>
      <c r="AB916" s="50">
        <f t="shared" si="304"/>
        <v>1740</v>
      </c>
      <c r="AC916" s="50">
        <f t="shared" si="292"/>
        <v>2008</v>
      </c>
      <c r="AD916" s="50">
        <f t="shared" si="305"/>
        <v>1</v>
      </c>
      <c r="AE916" s="56">
        <f t="shared" si="306"/>
        <v>200801</v>
      </c>
      <c r="AF916" s="56">
        <f t="shared" si="307"/>
        <v>1</v>
      </c>
      <c r="AG916" s="58">
        <f t="shared" si="294"/>
        <v>1</v>
      </c>
      <c r="AH916" s="56">
        <f t="shared" si="308"/>
        <v>4</v>
      </c>
      <c r="AI916" s="53">
        <f t="shared" si="309"/>
        <v>0.20033853493177389</v>
      </c>
      <c r="AJ916" s="56">
        <f t="shared" si="310"/>
        <v>12.980799999999999</v>
      </c>
    </row>
    <row r="917" spans="1:36" x14ac:dyDescent="0.25">
      <c r="A917" s="50">
        <v>916</v>
      </c>
      <c r="B917" s="51">
        <v>39454</v>
      </c>
      <c r="C917" s="75">
        <f t="shared" si="293"/>
        <v>39454</v>
      </c>
      <c r="D917" s="50" t="s">
        <v>1223</v>
      </c>
      <c r="E917" s="50">
        <v>3.04</v>
      </c>
      <c r="F917" s="50">
        <v>0</v>
      </c>
      <c r="G917" s="50">
        <v>31</v>
      </c>
      <c r="H917" s="50">
        <v>28</v>
      </c>
      <c r="I917" s="53">
        <f t="shared" si="295"/>
        <v>2.1851851851851848E-2</v>
      </c>
      <c r="J917" s="54">
        <f t="shared" si="296"/>
        <v>7.1881091617933711E-3</v>
      </c>
      <c r="K917" s="50" t="s">
        <v>581</v>
      </c>
      <c r="L917" s="50" t="s">
        <v>334</v>
      </c>
      <c r="M917" s="55">
        <f t="shared" si="297"/>
        <v>5.7966101694915313</v>
      </c>
      <c r="N917" s="50">
        <v>0</v>
      </c>
      <c r="O917" s="50" t="s">
        <v>198</v>
      </c>
      <c r="R917" s="50" t="s">
        <v>297</v>
      </c>
      <c r="S917" s="151">
        <f t="shared" si="298"/>
        <v>0.18832846003898632</v>
      </c>
      <c r="T917" s="151">
        <f t="shared" si="299"/>
        <v>9.4164230019493159E-2</v>
      </c>
      <c r="V917" s="393">
        <f t="shared" si="311"/>
        <v>0</v>
      </c>
      <c r="W917" s="393">
        <f t="shared" si="312"/>
        <v>0</v>
      </c>
      <c r="X917" s="53">
        <f t="shared" si="300"/>
        <v>0.18832846003898632</v>
      </c>
      <c r="Y917" s="53">
        <f t="shared" si="301"/>
        <v>0.22471764003898631</v>
      </c>
      <c r="Z917" s="53">
        <f t="shared" si="302"/>
        <v>9.4164230019493159E-2</v>
      </c>
      <c r="AA917" s="53">
        <f t="shared" si="303"/>
        <v>0.11235882001949316</v>
      </c>
      <c r="AB917" s="50">
        <f t="shared" si="304"/>
        <v>2026</v>
      </c>
      <c r="AC917" s="50">
        <f t="shared" si="292"/>
        <v>2008</v>
      </c>
      <c r="AD917" s="50">
        <f t="shared" si="305"/>
        <v>1</v>
      </c>
      <c r="AE917" s="56">
        <f t="shared" si="306"/>
        <v>200801</v>
      </c>
      <c r="AF917" s="56">
        <f t="shared" si="307"/>
        <v>2</v>
      </c>
      <c r="AG917" s="58">
        <f t="shared" si="294"/>
        <v>2</v>
      </c>
      <c r="AH917" s="56">
        <f t="shared" si="308"/>
        <v>7</v>
      </c>
      <c r="AI917" s="53">
        <f t="shared" si="309"/>
        <v>0.2065230500389863</v>
      </c>
      <c r="AJ917" s="56">
        <f t="shared" si="310"/>
        <v>12.980799999999999</v>
      </c>
    </row>
    <row r="918" spans="1:36" x14ac:dyDescent="0.25">
      <c r="A918" s="50">
        <v>917</v>
      </c>
      <c r="B918" s="51">
        <v>39455</v>
      </c>
      <c r="C918" s="75">
        <f t="shared" si="293"/>
        <v>39455</v>
      </c>
      <c r="D918" s="50" t="s">
        <v>1223</v>
      </c>
      <c r="E918" s="50">
        <v>4.8</v>
      </c>
      <c r="F918" s="50">
        <v>0</v>
      </c>
      <c r="G918" s="50">
        <v>47</v>
      </c>
      <c r="H918" s="50">
        <v>55</v>
      </c>
      <c r="I918" s="53">
        <f t="shared" si="295"/>
        <v>3.3275462962962958E-2</v>
      </c>
      <c r="J918" s="54">
        <f t="shared" si="296"/>
        <v>6.9323881172839502E-3</v>
      </c>
      <c r="K918" s="50" t="s">
        <v>581</v>
      </c>
      <c r="L918" s="50" t="s">
        <v>202</v>
      </c>
      <c r="M918" s="55">
        <f t="shared" si="297"/>
        <v>6.0104347826087006</v>
      </c>
      <c r="N918" s="50">
        <v>0</v>
      </c>
      <c r="O918" s="50" t="s">
        <v>255</v>
      </c>
      <c r="S918" s="151">
        <f t="shared" si="298"/>
        <v>0.1816285686728395</v>
      </c>
      <c r="T918" s="151">
        <f t="shared" si="299"/>
        <v>9.0814284336419748E-2</v>
      </c>
      <c r="V918" s="393">
        <f t="shared" si="311"/>
        <v>0</v>
      </c>
      <c r="W918" s="393">
        <f t="shared" si="312"/>
        <v>0</v>
      </c>
      <c r="X918" s="53">
        <f t="shared" si="300"/>
        <v>0.1816285686728395</v>
      </c>
      <c r="Y918" s="53">
        <f t="shared" si="301"/>
        <v>0.21801774867283946</v>
      </c>
      <c r="Z918" s="53">
        <f t="shared" si="302"/>
        <v>9.0814284336419748E-2</v>
      </c>
      <c r="AA918" s="53">
        <f t="shared" si="303"/>
        <v>0.10900887433641973</v>
      </c>
      <c r="AB918" s="50">
        <f t="shared" si="304"/>
        <v>1686</v>
      </c>
      <c r="AC918" s="50">
        <f t="shared" si="292"/>
        <v>2008</v>
      </c>
      <c r="AD918" s="50">
        <f t="shared" si="305"/>
        <v>1</v>
      </c>
      <c r="AE918" s="56">
        <f t="shared" si="306"/>
        <v>200801</v>
      </c>
      <c r="AF918" s="56">
        <f t="shared" si="307"/>
        <v>2</v>
      </c>
      <c r="AG918" s="58">
        <f t="shared" si="294"/>
        <v>0</v>
      </c>
      <c r="AH918" s="56">
        <f t="shared" si="308"/>
        <v>8</v>
      </c>
      <c r="AI918" s="53">
        <f t="shared" si="309"/>
        <v>0.19982315867283948</v>
      </c>
      <c r="AJ918" s="56">
        <f t="shared" si="310"/>
        <v>20.495999999999999</v>
      </c>
    </row>
    <row r="919" spans="1:36" x14ac:dyDescent="0.25">
      <c r="A919" s="50">
        <v>918</v>
      </c>
      <c r="B919" s="51">
        <v>39457</v>
      </c>
      <c r="C919" s="75">
        <f t="shared" si="293"/>
        <v>39457</v>
      </c>
      <c r="D919" s="50" t="s">
        <v>1223</v>
      </c>
      <c r="E919" s="50">
        <v>3</v>
      </c>
      <c r="F919" s="50">
        <v>0</v>
      </c>
      <c r="G919" s="50">
        <v>28</v>
      </c>
      <c r="H919" s="50">
        <v>39</v>
      </c>
      <c r="I919" s="53">
        <f t="shared" si="295"/>
        <v>1.9895833333333331E-2</v>
      </c>
      <c r="J919" s="54">
        <f t="shared" si="296"/>
        <v>6.6319444444444438E-3</v>
      </c>
      <c r="K919" s="50" t="s">
        <v>581</v>
      </c>
      <c r="L919" s="50" t="s">
        <v>334</v>
      </c>
      <c r="M919" s="55">
        <f t="shared" si="297"/>
        <v>6.282722513089011</v>
      </c>
      <c r="N919" s="50">
        <v>0</v>
      </c>
      <c r="O919" s="50" t="s">
        <v>198</v>
      </c>
      <c r="R919" s="50" t="s">
        <v>274</v>
      </c>
      <c r="S919" s="151">
        <f t="shared" si="298"/>
        <v>0.17375694444444442</v>
      </c>
      <c r="T919" s="151">
        <f t="shared" si="299"/>
        <v>8.6878472222222211E-2</v>
      </c>
      <c r="V919" s="393">
        <f t="shared" si="311"/>
        <v>0</v>
      </c>
      <c r="W919" s="393">
        <f t="shared" si="312"/>
        <v>0</v>
      </c>
      <c r="X919" s="53">
        <f t="shared" si="300"/>
        <v>0.17375694444444442</v>
      </c>
      <c r="Y919" s="53">
        <f t="shared" si="301"/>
        <v>0.21014612444444442</v>
      </c>
      <c r="Z919" s="53">
        <f t="shared" si="302"/>
        <v>8.6878472222222211E-2</v>
      </c>
      <c r="AA919" s="53">
        <f t="shared" si="303"/>
        <v>0.10507306222222221</v>
      </c>
      <c r="AB919" s="50">
        <f t="shared" si="304"/>
        <v>1333</v>
      </c>
      <c r="AC919" s="50">
        <f t="shared" si="292"/>
        <v>2008</v>
      </c>
      <c r="AD919" s="50">
        <f t="shared" si="305"/>
        <v>1</v>
      </c>
      <c r="AE919" s="56">
        <f t="shared" si="306"/>
        <v>200801</v>
      </c>
      <c r="AF919" s="56">
        <f t="shared" si="307"/>
        <v>2</v>
      </c>
      <c r="AG919" s="58">
        <f t="shared" si="294"/>
        <v>1</v>
      </c>
      <c r="AH919" s="56">
        <f t="shared" si="308"/>
        <v>10</v>
      </c>
      <c r="AI919" s="53">
        <f t="shared" si="309"/>
        <v>0.1919515344444444</v>
      </c>
      <c r="AJ919" s="56">
        <f t="shared" si="310"/>
        <v>12.809999999999999</v>
      </c>
    </row>
    <row r="920" spans="1:36" x14ac:dyDescent="0.25">
      <c r="A920" s="50">
        <v>919</v>
      </c>
      <c r="B920" s="51">
        <v>39458</v>
      </c>
      <c r="C920" s="75">
        <f t="shared" si="293"/>
        <v>39458</v>
      </c>
      <c r="D920" s="50" t="s">
        <v>1223</v>
      </c>
      <c r="E920" s="50">
        <v>2.25</v>
      </c>
      <c r="F920" s="50">
        <v>0</v>
      </c>
      <c r="G920" s="50">
        <v>19</v>
      </c>
      <c r="H920" s="50">
        <v>26</v>
      </c>
      <c r="I920" s="53">
        <f t="shared" si="295"/>
        <v>1.3495370370370371E-2</v>
      </c>
      <c r="J920" s="54">
        <f t="shared" si="296"/>
        <v>5.9979423868312762E-3</v>
      </c>
      <c r="K920" s="50" t="s">
        <v>581</v>
      </c>
      <c r="L920" s="50" t="s">
        <v>604</v>
      </c>
      <c r="M920" s="55">
        <f t="shared" si="297"/>
        <v>6.9468267581475178</v>
      </c>
      <c r="N920" s="50">
        <v>0</v>
      </c>
      <c r="O920" s="50" t="s">
        <v>198</v>
      </c>
      <c r="R920" s="50" t="s">
        <v>605</v>
      </c>
      <c r="S920" s="151">
        <f t="shared" si="298"/>
        <v>0.15714609053497944</v>
      </c>
      <c r="T920" s="151">
        <f t="shared" si="299"/>
        <v>7.8573045267489719E-2</v>
      </c>
      <c r="V920" s="393">
        <f t="shared" si="311"/>
        <v>0</v>
      </c>
      <c r="W920" s="393">
        <f t="shared" si="312"/>
        <v>0</v>
      </c>
      <c r="X920" s="53">
        <f t="shared" si="300"/>
        <v>0.15714609053497944</v>
      </c>
      <c r="Y920" s="53">
        <f t="shared" si="301"/>
        <v>0.19353527053497943</v>
      </c>
      <c r="Z920" s="53">
        <f t="shared" si="302"/>
        <v>7.8573045267489719E-2</v>
      </c>
      <c r="AA920" s="53">
        <f t="shared" si="303"/>
        <v>9.6767635267489716E-2</v>
      </c>
      <c r="AB920" s="50">
        <f t="shared" si="304"/>
        <v>1011</v>
      </c>
      <c r="AC920" s="50">
        <f t="shared" si="292"/>
        <v>2008</v>
      </c>
      <c r="AD920" s="50">
        <f t="shared" si="305"/>
        <v>1</v>
      </c>
      <c r="AE920" s="56">
        <f t="shared" si="306"/>
        <v>200801</v>
      </c>
      <c r="AF920" s="56">
        <f t="shared" si="307"/>
        <v>2</v>
      </c>
      <c r="AG920" s="58">
        <f t="shared" si="294"/>
        <v>0</v>
      </c>
      <c r="AH920" s="56">
        <f t="shared" si="308"/>
        <v>11</v>
      </c>
      <c r="AI920" s="53">
        <f t="shared" si="309"/>
        <v>0.17534068053497942</v>
      </c>
      <c r="AJ920" s="56">
        <f t="shared" si="310"/>
        <v>9.6074999999999982</v>
      </c>
    </row>
    <row r="921" spans="1:36" x14ac:dyDescent="0.25">
      <c r="A921" s="50">
        <v>920</v>
      </c>
      <c r="B921" s="51">
        <v>39461</v>
      </c>
      <c r="C921" s="75">
        <f t="shared" si="293"/>
        <v>39461</v>
      </c>
      <c r="D921" s="50" t="s">
        <v>1223</v>
      </c>
      <c r="E921" s="50">
        <v>1</v>
      </c>
      <c r="F921" s="50">
        <v>0</v>
      </c>
      <c r="G921" s="50">
        <v>12</v>
      </c>
      <c r="H921" s="50">
        <v>30</v>
      </c>
      <c r="I921" s="53">
        <f t="shared" si="295"/>
        <v>8.6805555555555559E-3</v>
      </c>
      <c r="J921" s="54">
        <f t="shared" si="296"/>
        <v>8.6805555555555559E-3</v>
      </c>
      <c r="K921" s="50" t="s">
        <v>581</v>
      </c>
      <c r="L921" s="50" t="s">
        <v>129</v>
      </c>
      <c r="M921" s="55">
        <f t="shared" si="297"/>
        <v>4.8000000000000034</v>
      </c>
      <c r="N921" s="50">
        <v>0</v>
      </c>
      <c r="O921" s="50" t="s">
        <v>253</v>
      </c>
      <c r="S921" s="151">
        <f t="shared" si="298"/>
        <v>0.22743055555555555</v>
      </c>
      <c r="T921" s="151">
        <f t="shared" si="299"/>
        <v>0.11371527777777778</v>
      </c>
      <c r="V921" s="393">
        <f t="shared" si="311"/>
        <v>0</v>
      </c>
      <c r="W921" s="393">
        <f t="shared" si="312"/>
        <v>0</v>
      </c>
      <c r="X921" s="53">
        <f t="shared" si="300"/>
        <v>0.22743055555555555</v>
      </c>
      <c r="Y921" s="53">
        <f t="shared" si="301"/>
        <v>0.26381973555555555</v>
      </c>
      <c r="Z921" s="53">
        <f t="shared" si="302"/>
        <v>0.11371527777777778</v>
      </c>
      <c r="AA921" s="53">
        <f t="shared" si="303"/>
        <v>0.13190986777777777</v>
      </c>
      <c r="AB921" s="50">
        <f t="shared" si="304"/>
        <v>3150</v>
      </c>
      <c r="AC921" s="50">
        <f t="shared" si="292"/>
        <v>2008</v>
      </c>
      <c r="AD921" s="50">
        <f t="shared" si="305"/>
        <v>1</v>
      </c>
      <c r="AE921" s="56">
        <f t="shared" si="306"/>
        <v>200801</v>
      </c>
      <c r="AF921" s="56">
        <f t="shared" si="307"/>
        <v>3</v>
      </c>
      <c r="AG921" s="58">
        <f t="shared" si="294"/>
        <v>2</v>
      </c>
      <c r="AH921" s="56">
        <f t="shared" si="308"/>
        <v>14</v>
      </c>
      <c r="AI921" s="53">
        <f t="shared" si="309"/>
        <v>0.24562514555555554</v>
      </c>
      <c r="AJ921" s="56">
        <f t="shared" si="310"/>
        <v>4.2699999999999996</v>
      </c>
    </row>
    <row r="922" spans="1:36" x14ac:dyDescent="0.25">
      <c r="A922" s="50">
        <v>921</v>
      </c>
      <c r="B922" s="51">
        <v>39462</v>
      </c>
      <c r="C922" s="75">
        <f t="shared" si="293"/>
        <v>39462</v>
      </c>
      <c r="D922" s="50" t="s">
        <v>1223</v>
      </c>
      <c r="E922" s="50">
        <v>2</v>
      </c>
      <c r="F922" s="50">
        <v>0</v>
      </c>
      <c r="G922" s="50">
        <v>19</v>
      </c>
      <c r="H922" s="50">
        <v>50</v>
      </c>
      <c r="I922" s="53">
        <f t="shared" si="295"/>
        <v>1.3773148148148147E-2</v>
      </c>
      <c r="J922" s="54">
        <f t="shared" si="296"/>
        <v>6.8865740740740736E-3</v>
      </c>
      <c r="K922" s="50" t="s">
        <v>581</v>
      </c>
      <c r="L922" s="50" t="s">
        <v>17</v>
      </c>
      <c r="M922" s="55">
        <f t="shared" si="297"/>
        <v>6.050420168067232</v>
      </c>
      <c r="N922" s="50">
        <v>0</v>
      </c>
      <c r="O922" s="50" t="s">
        <v>253</v>
      </c>
      <c r="R922" s="50" t="s">
        <v>606</v>
      </c>
      <c r="S922" s="151">
        <f t="shared" si="298"/>
        <v>0.18042824074074074</v>
      </c>
      <c r="T922" s="151">
        <f t="shared" si="299"/>
        <v>9.0214120370370368E-2</v>
      </c>
      <c r="V922" s="393">
        <f t="shared" si="311"/>
        <v>0</v>
      </c>
      <c r="W922" s="393">
        <f t="shared" si="312"/>
        <v>0</v>
      </c>
      <c r="X922" s="53">
        <f t="shared" si="300"/>
        <v>0.18042824074074074</v>
      </c>
      <c r="Y922" s="53">
        <f t="shared" si="301"/>
        <v>0.2168174207407407</v>
      </c>
      <c r="Z922" s="53">
        <f t="shared" si="302"/>
        <v>9.0214120370370368E-2</v>
      </c>
      <c r="AA922" s="53">
        <f t="shared" si="303"/>
        <v>0.10840871037037035</v>
      </c>
      <c r="AB922" s="50">
        <f t="shared" si="304"/>
        <v>1633</v>
      </c>
      <c r="AC922" s="50">
        <f t="shared" si="292"/>
        <v>2008</v>
      </c>
      <c r="AD922" s="50">
        <f t="shared" si="305"/>
        <v>1</v>
      </c>
      <c r="AE922" s="56">
        <f t="shared" si="306"/>
        <v>200801</v>
      </c>
      <c r="AF922" s="56">
        <f t="shared" si="307"/>
        <v>3</v>
      </c>
      <c r="AG922" s="58">
        <f t="shared" si="294"/>
        <v>0</v>
      </c>
      <c r="AH922" s="56">
        <f t="shared" si="308"/>
        <v>15</v>
      </c>
      <c r="AI922" s="53">
        <f t="shared" si="309"/>
        <v>0.19862283074074072</v>
      </c>
      <c r="AJ922" s="56">
        <f t="shared" si="310"/>
        <v>8.5399999999999991</v>
      </c>
    </row>
    <row r="923" spans="1:36" x14ac:dyDescent="0.25">
      <c r="A923" s="50">
        <v>922</v>
      </c>
      <c r="B923" s="51">
        <v>39464</v>
      </c>
      <c r="C923" s="75">
        <f t="shared" si="293"/>
        <v>39464</v>
      </c>
      <c r="D923" s="50" t="s">
        <v>1223</v>
      </c>
      <c r="E923" s="50">
        <v>2.5499999999999998</v>
      </c>
      <c r="F923" s="50">
        <v>0</v>
      </c>
      <c r="G923" s="50">
        <v>25</v>
      </c>
      <c r="H923" s="50">
        <v>0</v>
      </c>
      <c r="I923" s="53">
        <f t="shared" si="295"/>
        <v>1.7361111111111112E-2</v>
      </c>
      <c r="J923" s="54">
        <f t="shared" si="296"/>
        <v>6.8082788671023969E-3</v>
      </c>
      <c r="K923" s="50" t="s">
        <v>581</v>
      </c>
      <c r="L923" s="50" t="s">
        <v>17</v>
      </c>
      <c r="M923" s="55">
        <f t="shared" si="297"/>
        <v>6.1200000000000045</v>
      </c>
      <c r="N923" s="50">
        <v>0</v>
      </c>
      <c r="O923" s="50" t="s">
        <v>253</v>
      </c>
      <c r="R923" s="50" t="s">
        <v>606</v>
      </c>
      <c r="S923" s="151">
        <f t="shared" si="298"/>
        <v>0.17837690631808278</v>
      </c>
      <c r="T923" s="151">
        <f t="shared" si="299"/>
        <v>8.9188453159041392E-2</v>
      </c>
      <c r="V923" s="393">
        <f t="shared" si="311"/>
        <v>0</v>
      </c>
      <c r="W923" s="393">
        <f t="shared" si="312"/>
        <v>0</v>
      </c>
      <c r="X923" s="53">
        <f t="shared" si="300"/>
        <v>0.17837690631808278</v>
      </c>
      <c r="Y923" s="53">
        <f t="shared" si="301"/>
        <v>0.21476608631808278</v>
      </c>
      <c r="Z923" s="53">
        <f t="shared" si="302"/>
        <v>8.9188453159041392E-2</v>
      </c>
      <c r="AA923" s="53">
        <f t="shared" si="303"/>
        <v>0.10738304315904139</v>
      </c>
      <c r="AB923" s="50">
        <f t="shared" si="304"/>
        <v>1527</v>
      </c>
      <c r="AC923" s="50">
        <f t="shared" si="292"/>
        <v>2008</v>
      </c>
      <c r="AD923" s="50">
        <f t="shared" si="305"/>
        <v>1</v>
      </c>
      <c r="AE923" s="56">
        <f t="shared" si="306"/>
        <v>200801</v>
      </c>
      <c r="AF923" s="56">
        <f t="shared" si="307"/>
        <v>3</v>
      </c>
      <c r="AG923" s="58">
        <f t="shared" si="294"/>
        <v>1</v>
      </c>
      <c r="AH923" s="56">
        <f t="shared" si="308"/>
        <v>17</v>
      </c>
      <c r="AI923" s="53">
        <f t="shared" si="309"/>
        <v>0.19657149631808279</v>
      </c>
      <c r="AJ923" s="56">
        <f t="shared" si="310"/>
        <v>10.888499999999999</v>
      </c>
    </row>
    <row r="924" spans="1:36" x14ac:dyDescent="0.25">
      <c r="A924" s="50">
        <v>923</v>
      </c>
      <c r="B924" s="51">
        <v>39465</v>
      </c>
      <c r="C924" s="75">
        <f t="shared" si="293"/>
        <v>39465</v>
      </c>
      <c r="D924" s="50" t="s">
        <v>1223</v>
      </c>
      <c r="E924" s="50">
        <v>4</v>
      </c>
      <c r="F924" s="50">
        <v>0</v>
      </c>
      <c r="G924" s="50">
        <v>43</v>
      </c>
      <c r="H924" s="50">
        <v>14</v>
      </c>
      <c r="I924" s="53">
        <f t="shared" si="295"/>
        <v>3.0023148148148149E-2</v>
      </c>
      <c r="J924" s="54">
        <f t="shared" si="296"/>
        <v>7.5057870370370374E-3</v>
      </c>
      <c r="K924" s="50" t="s">
        <v>581</v>
      </c>
      <c r="L924" s="50" t="s">
        <v>143</v>
      </c>
      <c r="M924" s="55">
        <f t="shared" si="297"/>
        <v>5.551272166538169</v>
      </c>
      <c r="N924" s="50">
        <v>0</v>
      </c>
      <c r="O924" s="50" t="s">
        <v>291</v>
      </c>
      <c r="R924" s="50" t="s">
        <v>297</v>
      </c>
      <c r="S924" s="151">
        <f t="shared" si="298"/>
        <v>0.19665162037037037</v>
      </c>
      <c r="T924" s="151">
        <f t="shared" si="299"/>
        <v>9.8325810185185186E-2</v>
      </c>
      <c r="V924" s="393">
        <f t="shared" si="311"/>
        <v>0</v>
      </c>
      <c r="W924" s="393">
        <f t="shared" si="312"/>
        <v>0</v>
      </c>
      <c r="X924" s="53">
        <f t="shared" si="300"/>
        <v>0.19665162037037037</v>
      </c>
      <c r="Y924" s="53">
        <f t="shared" si="301"/>
        <v>0.23304080037037037</v>
      </c>
      <c r="Z924" s="53">
        <f t="shared" si="302"/>
        <v>9.8325810185185186E-2</v>
      </c>
      <c r="AA924" s="53">
        <f t="shared" si="303"/>
        <v>0.11652040018518518</v>
      </c>
      <c r="AB924" s="50">
        <f t="shared" si="304"/>
        <v>2380</v>
      </c>
      <c r="AC924" s="50">
        <f t="shared" si="292"/>
        <v>2008</v>
      </c>
      <c r="AD924" s="50">
        <f t="shared" si="305"/>
        <v>1</v>
      </c>
      <c r="AE924" s="56">
        <f t="shared" si="306"/>
        <v>200801</v>
      </c>
      <c r="AF924" s="56">
        <f t="shared" si="307"/>
        <v>3</v>
      </c>
      <c r="AG924" s="58">
        <f t="shared" si="294"/>
        <v>0</v>
      </c>
      <c r="AH924" s="56">
        <f t="shared" si="308"/>
        <v>18</v>
      </c>
      <c r="AI924" s="53">
        <f t="shared" si="309"/>
        <v>0.21484621037037038</v>
      </c>
      <c r="AJ924" s="56">
        <f t="shared" si="310"/>
        <v>17.079999999999998</v>
      </c>
    </row>
    <row r="925" spans="1:36" x14ac:dyDescent="0.25">
      <c r="A925" s="50">
        <v>924</v>
      </c>
      <c r="B925" s="51">
        <v>39466</v>
      </c>
      <c r="C925" s="75">
        <f t="shared" si="293"/>
        <v>39466</v>
      </c>
      <c r="D925" s="50" t="s">
        <v>1224</v>
      </c>
      <c r="E925" s="50">
        <v>1</v>
      </c>
      <c r="F925" s="50">
        <v>0</v>
      </c>
      <c r="G925" s="50">
        <v>5</v>
      </c>
      <c r="H925" s="50">
        <v>45</v>
      </c>
      <c r="I925" s="53">
        <f t="shared" si="295"/>
        <v>3.9930555555555561E-3</v>
      </c>
      <c r="J925" s="54">
        <f t="shared" si="296"/>
        <v>3.9930555555555561E-3</v>
      </c>
      <c r="K925" s="50" t="s">
        <v>26</v>
      </c>
      <c r="L925" s="50" t="s">
        <v>140</v>
      </c>
      <c r="M925" s="55">
        <f t="shared" si="297"/>
        <v>10.434782608695659</v>
      </c>
      <c r="N925" s="50">
        <v>0</v>
      </c>
      <c r="O925" s="50" t="s">
        <v>253</v>
      </c>
      <c r="R925" s="50" t="s">
        <v>611</v>
      </c>
      <c r="S925" s="151">
        <f t="shared" si="298"/>
        <v>0.4472222222222223</v>
      </c>
      <c r="T925" s="151">
        <f t="shared" si="299"/>
        <v>0.22361111111111115</v>
      </c>
      <c r="V925" s="393">
        <f t="shared" si="311"/>
        <v>0</v>
      </c>
      <c r="W925" s="393">
        <f t="shared" si="312"/>
        <v>0</v>
      </c>
      <c r="X925" s="53">
        <f t="shared" si="300"/>
        <v>0.10461805555555556</v>
      </c>
      <c r="Y925" s="53">
        <f t="shared" si="301"/>
        <v>0.14100723555555558</v>
      </c>
      <c r="Z925" s="53">
        <f t="shared" si="302"/>
        <v>5.2309027777777781E-2</v>
      </c>
      <c r="AA925" s="53">
        <f t="shared" si="303"/>
        <v>7.0503617777777791E-2</v>
      </c>
      <c r="AB925" s="50">
        <f t="shared" si="304"/>
        <v>925</v>
      </c>
      <c r="AC925" s="50">
        <f t="shared" si="292"/>
        <v>2008</v>
      </c>
      <c r="AD925" s="50">
        <f t="shared" si="305"/>
        <v>1</v>
      </c>
      <c r="AE925" s="56">
        <f t="shared" si="306"/>
        <v>200801</v>
      </c>
      <c r="AF925" s="56">
        <f t="shared" si="307"/>
        <v>3</v>
      </c>
      <c r="AG925" s="58">
        <f t="shared" ref="AG925:AG956" si="313">IF(ISBLANK(B925)," ",MAX(B925-B924-1,0))</f>
        <v>0</v>
      </c>
      <c r="AH925" s="56">
        <f t="shared" si="308"/>
        <v>19</v>
      </c>
      <c r="AI925" s="53">
        <f t="shared" si="309"/>
        <v>0.12281264555555557</v>
      </c>
      <c r="AJ925" s="56">
        <f t="shared" si="310"/>
        <v>1</v>
      </c>
    </row>
    <row r="926" spans="1:36" x14ac:dyDescent="0.25">
      <c r="A926" s="50">
        <v>925</v>
      </c>
      <c r="B926" s="51">
        <v>39466</v>
      </c>
      <c r="C926" s="75">
        <f t="shared" si="293"/>
        <v>39466</v>
      </c>
      <c r="D926" s="50" t="s">
        <v>1223</v>
      </c>
      <c r="E926" s="50">
        <v>1</v>
      </c>
      <c r="F926" s="50">
        <v>0</v>
      </c>
      <c r="G926" s="50">
        <v>8</v>
      </c>
      <c r="H926" s="50">
        <v>55</v>
      </c>
      <c r="I926" s="53">
        <f t="shared" si="295"/>
        <v>6.1921296296296299E-3</v>
      </c>
      <c r="J926" s="54">
        <f t="shared" si="296"/>
        <v>6.1921296296296299E-3</v>
      </c>
      <c r="K926" s="50" t="s">
        <v>560</v>
      </c>
      <c r="L926" s="50" t="s">
        <v>17</v>
      </c>
      <c r="M926" s="55">
        <f t="shared" si="297"/>
        <v>6.7289719626168276</v>
      </c>
      <c r="N926" s="50">
        <v>0</v>
      </c>
      <c r="O926" s="50" t="s">
        <v>253</v>
      </c>
      <c r="R926" s="50" t="s">
        <v>611</v>
      </c>
      <c r="S926" s="151">
        <f t="shared" si="298"/>
        <v>0.16223379629629631</v>
      </c>
      <c r="T926" s="151">
        <f t="shared" si="299"/>
        <v>8.1116898148148153E-2</v>
      </c>
      <c r="V926" s="393">
        <f t="shared" si="311"/>
        <v>0</v>
      </c>
      <c r="W926" s="393">
        <f t="shared" si="312"/>
        <v>0</v>
      </c>
      <c r="X926" s="53">
        <f t="shared" si="300"/>
        <v>0.16223379629629631</v>
      </c>
      <c r="Y926" s="53">
        <f t="shared" si="301"/>
        <v>0.1986229762962963</v>
      </c>
      <c r="Z926" s="53">
        <f t="shared" si="302"/>
        <v>8.1116898148148153E-2</v>
      </c>
      <c r="AA926" s="53">
        <f t="shared" si="303"/>
        <v>9.931148814814815E-2</v>
      </c>
      <c r="AB926" s="50">
        <f t="shared" si="304"/>
        <v>1053</v>
      </c>
      <c r="AC926" s="50">
        <f t="shared" si="292"/>
        <v>2008</v>
      </c>
      <c r="AD926" s="50">
        <f t="shared" si="305"/>
        <v>1</v>
      </c>
      <c r="AE926" s="56">
        <f t="shared" si="306"/>
        <v>200801</v>
      </c>
      <c r="AF926" s="56">
        <f t="shared" si="307"/>
        <v>3</v>
      </c>
      <c r="AG926" s="58">
        <f t="shared" si="313"/>
        <v>0</v>
      </c>
      <c r="AH926" s="56">
        <f t="shared" si="308"/>
        <v>19</v>
      </c>
      <c r="AI926" s="53">
        <f t="shared" si="309"/>
        <v>0.18042838629629632</v>
      </c>
      <c r="AJ926" s="56">
        <f t="shared" si="310"/>
        <v>4.2699999999999996</v>
      </c>
    </row>
    <row r="927" spans="1:36" x14ac:dyDescent="0.25">
      <c r="A927" s="50">
        <v>926</v>
      </c>
      <c r="B927" s="51">
        <v>39467</v>
      </c>
      <c r="C927" s="75">
        <f t="shared" si="293"/>
        <v>39467</v>
      </c>
      <c r="D927" s="50" t="s">
        <v>1224</v>
      </c>
      <c r="E927" s="50">
        <v>1</v>
      </c>
      <c r="F927" s="50">
        <v>0</v>
      </c>
      <c r="G927" s="50">
        <v>5</v>
      </c>
      <c r="H927" s="50">
        <v>0</v>
      </c>
      <c r="I927" s="53">
        <f t="shared" si="295"/>
        <v>3.472222222222222E-3</v>
      </c>
      <c r="J927" s="54">
        <f t="shared" si="296"/>
        <v>3.472222222222222E-3</v>
      </c>
      <c r="K927" s="50" t="s">
        <v>26</v>
      </c>
      <c r="L927" s="50" t="s">
        <v>140</v>
      </c>
      <c r="M927" s="55">
        <f t="shared" si="297"/>
        <v>12.000000000000011</v>
      </c>
      <c r="N927" s="50">
        <v>0</v>
      </c>
      <c r="O927" s="50" t="s">
        <v>253</v>
      </c>
      <c r="S927" s="151">
        <f t="shared" si="298"/>
        <v>0.38888888888888884</v>
      </c>
      <c r="T927" s="151">
        <f t="shared" si="299"/>
        <v>0.19444444444444442</v>
      </c>
      <c r="V927" s="393">
        <f t="shared" si="311"/>
        <v>0</v>
      </c>
      <c r="W927" s="393">
        <f t="shared" si="312"/>
        <v>0</v>
      </c>
      <c r="X927" s="53">
        <f t="shared" si="300"/>
        <v>9.0972222222222218E-2</v>
      </c>
      <c r="Y927" s="53">
        <f t="shared" si="301"/>
        <v>0.12736140222222223</v>
      </c>
      <c r="Z927" s="53">
        <f t="shared" si="302"/>
        <v>4.5486111111111109E-2</v>
      </c>
      <c r="AA927" s="53">
        <f t="shared" si="303"/>
        <v>6.3680701111111113E-2</v>
      </c>
      <c r="AB927" s="50">
        <f t="shared" si="304"/>
        <v>884</v>
      </c>
      <c r="AC927" s="50">
        <f t="shared" si="292"/>
        <v>2008</v>
      </c>
      <c r="AD927" s="50">
        <f t="shared" si="305"/>
        <v>1</v>
      </c>
      <c r="AE927" s="56">
        <f t="shared" si="306"/>
        <v>200801</v>
      </c>
      <c r="AF927" s="56">
        <f t="shared" si="307"/>
        <v>4</v>
      </c>
      <c r="AG927" s="58">
        <f t="shared" si="313"/>
        <v>0</v>
      </c>
      <c r="AH927" s="56">
        <f t="shared" si="308"/>
        <v>20</v>
      </c>
      <c r="AI927" s="53">
        <f t="shared" si="309"/>
        <v>0.10916681222222221</v>
      </c>
      <c r="AJ927" s="56">
        <f t="shared" si="310"/>
        <v>1</v>
      </c>
    </row>
    <row r="928" spans="1:36" x14ac:dyDescent="0.25">
      <c r="A928" s="50">
        <v>927</v>
      </c>
      <c r="B928" s="51">
        <v>39467</v>
      </c>
      <c r="C928" s="75">
        <f t="shared" si="293"/>
        <v>39467</v>
      </c>
      <c r="D928" s="50" t="s">
        <v>1223</v>
      </c>
      <c r="E928" s="50">
        <v>2</v>
      </c>
      <c r="F928" s="50">
        <v>0</v>
      </c>
      <c r="G928" s="50">
        <v>17</v>
      </c>
      <c r="H928" s="50">
        <v>30</v>
      </c>
      <c r="I928" s="53">
        <f t="shared" si="295"/>
        <v>1.2152777777777778E-2</v>
      </c>
      <c r="J928" s="54">
        <f t="shared" si="296"/>
        <v>6.076388888888889E-3</v>
      </c>
      <c r="K928" s="50" t="s">
        <v>560</v>
      </c>
      <c r="L928" s="50" t="s">
        <v>17</v>
      </c>
      <c r="M928" s="55">
        <f t="shared" si="297"/>
        <v>6.8571428571428621</v>
      </c>
      <c r="N928" s="50">
        <v>0</v>
      </c>
      <c r="O928" s="50" t="s">
        <v>253</v>
      </c>
      <c r="S928" s="151">
        <f t="shared" si="298"/>
        <v>0.15920138888888888</v>
      </c>
      <c r="T928" s="151">
        <f t="shared" si="299"/>
        <v>7.9600694444444439E-2</v>
      </c>
      <c r="V928" s="393">
        <f t="shared" si="311"/>
        <v>0</v>
      </c>
      <c r="W928" s="393">
        <f t="shared" si="312"/>
        <v>0</v>
      </c>
      <c r="X928" s="53">
        <f t="shared" si="300"/>
        <v>0.15920138888888888</v>
      </c>
      <c r="Y928" s="53">
        <f t="shared" si="301"/>
        <v>0.1955905688888889</v>
      </c>
      <c r="Z928" s="53">
        <f t="shared" si="302"/>
        <v>7.9600694444444439E-2</v>
      </c>
      <c r="AA928" s="53">
        <f t="shared" si="303"/>
        <v>9.779528444444445E-2</v>
      </c>
      <c r="AB928" s="50">
        <f t="shared" si="304"/>
        <v>1026</v>
      </c>
      <c r="AC928" s="50">
        <f t="shared" si="292"/>
        <v>2008</v>
      </c>
      <c r="AD928" s="50">
        <f t="shared" si="305"/>
        <v>1</v>
      </c>
      <c r="AE928" s="56">
        <f t="shared" si="306"/>
        <v>200801</v>
      </c>
      <c r="AF928" s="56">
        <f t="shared" si="307"/>
        <v>4</v>
      </c>
      <c r="AG928" s="58">
        <f t="shared" si="313"/>
        <v>0</v>
      </c>
      <c r="AH928" s="56">
        <f t="shared" si="308"/>
        <v>20</v>
      </c>
      <c r="AI928" s="53">
        <f t="shared" si="309"/>
        <v>0.17739597888888889</v>
      </c>
      <c r="AJ928" s="56">
        <f t="shared" si="310"/>
        <v>8.5399999999999991</v>
      </c>
    </row>
    <row r="929" spans="1:36" x14ac:dyDescent="0.25">
      <c r="A929" s="50">
        <v>928</v>
      </c>
      <c r="B929" s="51">
        <v>39469</v>
      </c>
      <c r="C929" s="75">
        <f t="shared" si="293"/>
        <v>39469</v>
      </c>
      <c r="D929" s="50" t="s">
        <v>1223</v>
      </c>
      <c r="E929" s="50">
        <v>3.5</v>
      </c>
      <c r="F929" s="50">
        <v>0</v>
      </c>
      <c r="G929" s="50">
        <v>35</v>
      </c>
      <c r="H929" s="50">
        <v>11</v>
      </c>
      <c r="I929" s="53">
        <f t="shared" si="295"/>
        <v>2.4432870370370369E-2</v>
      </c>
      <c r="J929" s="54">
        <f t="shared" si="296"/>
        <v>6.9808201058201057E-3</v>
      </c>
      <c r="K929" s="50" t="s">
        <v>581</v>
      </c>
      <c r="L929" s="50" t="s">
        <v>130</v>
      </c>
      <c r="M929" s="55">
        <f t="shared" si="297"/>
        <v>5.9687351965892992</v>
      </c>
      <c r="N929" s="50">
        <v>178</v>
      </c>
      <c r="O929" s="50" t="s">
        <v>330</v>
      </c>
      <c r="R929" s="50" t="s">
        <v>612</v>
      </c>
      <c r="S929" s="151">
        <f t="shared" si="298"/>
        <v>0.18289748677248677</v>
      </c>
      <c r="T929" s="151">
        <f t="shared" si="299"/>
        <v>9.1448743386243384E-2</v>
      </c>
      <c r="V929" s="393">
        <f t="shared" si="311"/>
        <v>0</v>
      </c>
      <c r="W929" s="393">
        <f t="shared" si="312"/>
        <v>0</v>
      </c>
      <c r="X929" s="53">
        <f t="shared" si="300"/>
        <v>0.18289748677248677</v>
      </c>
      <c r="Y929" s="53">
        <f t="shared" si="301"/>
        <v>0.21928666677248673</v>
      </c>
      <c r="Z929" s="53">
        <f t="shared" si="302"/>
        <v>9.1448743386243384E-2</v>
      </c>
      <c r="AA929" s="53">
        <f t="shared" si="303"/>
        <v>0.10964333338624337</v>
      </c>
      <c r="AB929" s="50">
        <f t="shared" si="304"/>
        <v>1778</v>
      </c>
      <c r="AC929" s="50">
        <f t="shared" si="292"/>
        <v>2008</v>
      </c>
      <c r="AD929" s="50">
        <f t="shared" si="305"/>
        <v>1</v>
      </c>
      <c r="AE929" s="56">
        <f t="shared" si="306"/>
        <v>200801</v>
      </c>
      <c r="AF929" s="56">
        <f t="shared" si="307"/>
        <v>4</v>
      </c>
      <c r="AG929" s="58">
        <f t="shared" si="313"/>
        <v>1</v>
      </c>
      <c r="AH929" s="56">
        <f t="shared" si="308"/>
        <v>22</v>
      </c>
      <c r="AI929" s="53">
        <f t="shared" si="309"/>
        <v>0.20109207677248675</v>
      </c>
      <c r="AJ929" s="56">
        <f t="shared" si="310"/>
        <v>14.944999999999999</v>
      </c>
    </row>
    <row r="930" spans="1:36" x14ac:dyDescent="0.25">
      <c r="A930" s="50">
        <v>929</v>
      </c>
      <c r="B930" s="51">
        <v>39470</v>
      </c>
      <c r="C930" s="75">
        <f t="shared" si="293"/>
        <v>39470</v>
      </c>
      <c r="D930" s="50" t="s">
        <v>1223</v>
      </c>
      <c r="E930" s="50">
        <v>3</v>
      </c>
      <c r="F930" s="50">
        <v>0</v>
      </c>
      <c r="G930" s="50">
        <v>28</v>
      </c>
      <c r="H930" s="50">
        <v>49</v>
      </c>
      <c r="I930" s="53">
        <f t="shared" si="295"/>
        <v>2.0011574074074074E-2</v>
      </c>
      <c r="J930" s="54">
        <f t="shared" si="296"/>
        <v>6.6705246913580244E-3</v>
      </c>
      <c r="K930" s="50" t="s">
        <v>581</v>
      </c>
      <c r="L930" s="50" t="s">
        <v>334</v>
      </c>
      <c r="M930" s="55">
        <f t="shared" si="297"/>
        <v>6.2463851937536203</v>
      </c>
      <c r="N930" s="50">
        <v>172</v>
      </c>
      <c r="O930" s="50" t="s">
        <v>330</v>
      </c>
      <c r="R930" s="50" t="s">
        <v>613</v>
      </c>
      <c r="S930" s="151">
        <f t="shared" si="298"/>
        <v>0.17476774691358024</v>
      </c>
      <c r="T930" s="151">
        <f t="shared" si="299"/>
        <v>8.738387345679012E-2</v>
      </c>
      <c r="V930" s="393">
        <f t="shared" si="311"/>
        <v>0</v>
      </c>
      <c r="W930" s="393">
        <f t="shared" si="312"/>
        <v>0</v>
      </c>
      <c r="X930" s="53">
        <f t="shared" si="300"/>
        <v>0.17476774691358024</v>
      </c>
      <c r="Y930" s="53">
        <f t="shared" si="301"/>
        <v>0.21115692691358021</v>
      </c>
      <c r="Z930" s="53">
        <f t="shared" si="302"/>
        <v>8.738387345679012E-2</v>
      </c>
      <c r="AA930" s="53">
        <f t="shared" si="303"/>
        <v>0.1055784634567901</v>
      </c>
      <c r="AB930" s="50">
        <f t="shared" si="304"/>
        <v>1365</v>
      </c>
      <c r="AC930" s="50">
        <f t="shared" si="292"/>
        <v>2008</v>
      </c>
      <c r="AD930" s="50">
        <f t="shared" si="305"/>
        <v>1</v>
      </c>
      <c r="AE930" s="56">
        <f t="shared" si="306"/>
        <v>200801</v>
      </c>
      <c r="AF930" s="56">
        <f t="shared" si="307"/>
        <v>4</v>
      </c>
      <c r="AG930" s="58">
        <f t="shared" si="313"/>
        <v>0</v>
      </c>
      <c r="AH930" s="56">
        <f t="shared" si="308"/>
        <v>23</v>
      </c>
      <c r="AI930" s="53">
        <f t="shared" si="309"/>
        <v>0.19296233691358022</v>
      </c>
      <c r="AJ930" s="56">
        <f t="shared" si="310"/>
        <v>12.809999999999999</v>
      </c>
    </row>
    <row r="931" spans="1:36" x14ac:dyDescent="0.25">
      <c r="A931" s="50">
        <v>930</v>
      </c>
      <c r="B931" s="51">
        <v>39471</v>
      </c>
      <c r="C931" s="75">
        <f t="shared" si="293"/>
        <v>39471</v>
      </c>
      <c r="D931" s="50" t="s">
        <v>1223</v>
      </c>
      <c r="E931" s="50">
        <v>1</v>
      </c>
      <c r="F931" s="50">
        <v>0</v>
      </c>
      <c r="G931" s="50">
        <v>10</v>
      </c>
      <c r="H931" s="50">
        <v>45</v>
      </c>
      <c r="I931" s="53">
        <f t="shared" si="295"/>
        <v>7.4652777777777781E-3</v>
      </c>
      <c r="J931" s="54">
        <f t="shared" si="296"/>
        <v>7.4652777777777781E-3</v>
      </c>
      <c r="K931" s="50" t="s">
        <v>581</v>
      </c>
      <c r="L931" s="50" t="s">
        <v>129</v>
      </c>
      <c r="M931" s="55">
        <f t="shared" si="297"/>
        <v>5.581395348837213</v>
      </c>
      <c r="N931" s="50">
        <v>0</v>
      </c>
      <c r="O931" s="50" t="s">
        <v>253</v>
      </c>
      <c r="S931" s="151">
        <f t="shared" si="298"/>
        <v>0.19559027777777779</v>
      </c>
      <c r="T931" s="151">
        <f t="shared" si="299"/>
        <v>9.7795138888888897E-2</v>
      </c>
      <c r="V931" s="393">
        <f t="shared" si="311"/>
        <v>0</v>
      </c>
      <c r="W931" s="393">
        <f t="shared" si="312"/>
        <v>0</v>
      </c>
      <c r="X931" s="53">
        <f t="shared" si="300"/>
        <v>0.19559027777777779</v>
      </c>
      <c r="Y931" s="53">
        <f t="shared" si="301"/>
        <v>0.23197945777777776</v>
      </c>
      <c r="Z931" s="53">
        <f t="shared" si="302"/>
        <v>9.7795138888888897E-2</v>
      </c>
      <c r="AA931" s="53">
        <f t="shared" si="303"/>
        <v>0.11598972888888888</v>
      </c>
      <c r="AB931" s="50">
        <f t="shared" si="304"/>
        <v>2332</v>
      </c>
      <c r="AC931" s="50">
        <f t="shared" si="292"/>
        <v>2008</v>
      </c>
      <c r="AD931" s="50">
        <f t="shared" si="305"/>
        <v>1</v>
      </c>
      <c r="AE931" s="56">
        <f t="shared" si="306"/>
        <v>200801</v>
      </c>
      <c r="AF931" s="56">
        <f t="shared" si="307"/>
        <v>4</v>
      </c>
      <c r="AG931" s="58">
        <f t="shared" si="313"/>
        <v>0</v>
      </c>
      <c r="AH931" s="56">
        <f t="shared" si="308"/>
        <v>24</v>
      </c>
      <c r="AI931" s="53">
        <f t="shared" si="309"/>
        <v>0.21378486777777778</v>
      </c>
      <c r="AJ931" s="56">
        <f t="shared" si="310"/>
        <v>4.2699999999999996</v>
      </c>
    </row>
    <row r="932" spans="1:36" x14ac:dyDescent="0.25">
      <c r="A932" s="50">
        <v>931</v>
      </c>
      <c r="B932" s="51">
        <v>39471</v>
      </c>
      <c r="C932" s="75">
        <f t="shared" si="293"/>
        <v>39471</v>
      </c>
      <c r="D932" s="50" t="s">
        <v>514</v>
      </c>
      <c r="E932" s="50">
        <v>1.0000000000000001E-5</v>
      </c>
      <c r="F932" s="50">
        <v>0</v>
      </c>
      <c r="G932" s="50">
        <v>30</v>
      </c>
      <c r="H932" s="50">
        <v>0</v>
      </c>
      <c r="I932" s="53">
        <f t="shared" si="295"/>
        <v>2.0833333333333332E-2</v>
      </c>
      <c r="J932" s="54">
        <f t="shared" si="296"/>
        <v>2083.333333333333</v>
      </c>
      <c r="K932" s="50" t="s">
        <v>581</v>
      </c>
      <c r="L932" s="50" t="s">
        <v>329</v>
      </c>
      <c r="M932" s="55">
        <f t="shared" si="297"/>
        <v>2.0000000000000019E-5</v>
      </c>
      <c r="N932" s="50">
        <v>0</v>
      </c>
      <c r="O932" s="50" t="s">
        <v>253</v>
      </c>
      <c r="R932" s="50" t="s">
        <v>614</v>
      </c>
      <c r="S932" s="151">
        <f t="shared" si="298"/>
        <v>0</v>
      </c>
      <c r="T932" s="151">
        <f t="shared" si="299"/>
        <v>0</v>
      </c>
      <c r="V932" s="393">
        <f t="shared" si="311"/>
        <v>0</v>
      </c>
      <c r="W932" s="393">
        <f t="shared" si="312"/>
        <v>0</v>
      </c>
      <c r="X932" s="53">
        <f t="shared" si="300"/>
        <v>54583.333333333321</v>
      </c>
      <c r="Y932" s="53">
        <f t="shared" si="301"/>
        <v>54583.369722513329</v>
      </c>
      <c r="Z932" s="53">
        <f t="shared" si="302"/>
        <v>27291.666666666661</v>
      </c>
      <c r="AA932" s="53">
        <f t="shared" si="303"/>
        <v>27291.684861256665</v>
      </c>
      <c r="AB932" s="50">
        <f t="shared" si="304"/>
        <v>4111</v>
      </c>
      <c r="AC932" s="50">
        <f t="shared" si="292"/>
        <v>2008</v>
      </c>
      <c r="AD932" s="50">
        <f t="shared" si="305"/>
        <v>1</v>
      </c>
      <c r="AE932" s="56">
        <f t="shared" si="306"/>
        <v>200801</v>
      </c>
      <c r="AF932" s="56">
        <f t="shared" si="307"/>
        <v>4</v>
      </c>
      <c r="AG932" s="58">
        <f t="shared" si="313"/>
        <v>0</v>
      </c>
      <c r="AH932" s="56">
        <f t="shared" si="308"/>
        <v>24</v>
      </c>
      <c r="AI932" s="53">
        <f t="shared" si="309"/>
        <v>54583.351527923325</v>
      </c>
      <c r="AJ932" s="56">
        <f t="shared" si="310"/>
        <v>0</v>
      </c>
    </row>
    <row r="933" spans="1:36" x14ac:dyDescent="0.25">
      <c r="A933" s="50">
        <v>932</v>
      </c>
      <c r="B933" s="51">
        <v>39474</v>
      </c>
      <c r="C933" s="75">
        <f t="shared" si="293"/>
        <v>39474</v>
      </c>
      <c r="D933" s="50" t="s">
        <v>1224</v>
      </c>
      <c r="E933" s="50">
        <v>1</v>
      </c>
      <c r="F933" s="50">
        <v>0</v>
      </c>
      <c r="G933" s="50">
        <v>5</v>
      </c>
      <c r="H933" s="50">
        <v>20</v>
      </c>
      <c r="I933" s="53">
        <f t="shared" si="295"/>
        <v>3.7037037037037034E-3</v>
      </c>
      <c r="J933" s="54">
        <f t="shared" si="296"/>
        <v>3.7037037037037034E-3</v>
      </c>
      <c r="K933" s="50" t="s">
        <v>26</v>
      </c>
      <c r="L933" s="50" t="s">
        <v>140</v>
      </c>
      <c r="M933" s="55">
        <f t="shared" si="297"/>
        <v>11.250000000000009</v>
      </c>
      <c r="N933" s="50">
        <v>0</v>
      </c>
      <c r="O933" s="50" t="s">
        <v>253</v>
      </c>
      <c r="R933" s="50" t="s">
        <v>611</v>
      </c>
      <c r="S933" s="151">
        <f t="shared" si="298"/>
        <v>0.4148148148148148</v>
      </c>
      <c r="T933" s="151">
        <f t="shared" si="299"/>
        <v>0.2074074074074074</v>
      </c>
      <c r="V933" s="393">
        <f t="shared" si="311"/>
        <v>0</v>
      </c>
      <c r="W933" s="393">
        <f t="shared" si="312"/>
        <v>0</v>
      </c>
      <c r="X933" s="53">
        <f t="shared" si="300"/>
        <v>9.7037037037037033E-2</v>
      </c>
      <c r="Y933" s="53">
        <f t="shared" si="301"/>
        <v>0.13342621703703703</v>
      </c>
      <c r="Z933" s="53">
        <f t="shared" si="302"/>
        <v>4.8518518518518516E-2</v>
      </c>
      <c r="AA933" s="53">
        <f t="shared" si="303"/>
        <v>6.6713108518518513E-2</v>
      </c>
      <c r="AB933" s="50">
        <f t="shared" si="304"/>
        <v>911</v>
      </c>
      <c r="AC933" s="50">
        <f t="shared" ref="AC933:AC996" si="314">YEAR(B933)</f>
        <v>2008</v>
      </c>
      <c r="AD933" s="50">
        <f t="shared" si="305"/>
        <v>1</v>
      </c>
      <c r="AE933" s="56">
        <f t="shared" si="306"/>
        <v>200801</v>
      </c>
      <c r="AF933" s="56">
        <f t="shared" si="307"/>
        <v>5</v>
      </c>
      <c r="AG933" s="58">
        <f t="shared" si="313"/>
        <v>2</v>
      </c>
      <c r="AH933" s="56">
        <f t="shared" si="308"/>
        <v>27</v>
      </c>
      <c r="AI933" s="53">
        <f t="shared" si="309"/>
        <v>0.11523162703703703</v>
      </c>
      <c r="AJ933" s="56">
        <f t="shared" si="310"/>
        <v>1</v>
      </c>
    </row>
    <row r="934" spans="1:36" x14ac:dyDescent="0.25">
      <c r="A934" s="50">
        <v>933</v>
      </c>
      <c r="B934" s="51">
        <v>39474</v>
      </c>
      <c r="C934" s="75">
        <f t="shared" si="293"/>
        <v>39474</v>
      </c>
      <c r="D934" s="50" t="s">
        <v>1223</v>
      </c>
      <c r="E934" s="50">
        <v>1.51</v>
      </c>
      <c r="F934" s="50">
        <v>0</v>
      </c>
      <c r="G934" s="50">
        <v>14</v>
      </c>
      <c r="H934" s="50">
        <v>3</v>
      </c>
      <c r="I934" s="53">
        <f t="shared" si="295"/>
        <v>9.7569444444444448E-3</v>
      </c>
      <c r="J934" s="54">
        <f t="shared" si="296"/>
        <v>6.4615526122148645E-3</v>
      </c>
      <c r="K934" s="50" t="s">
        <v>581</v>
      </c>
      <c r="L934" s="50" t="s">
        <v>17</v>
      </c>
      <c r="M934" s="55">
        <f t="shared" si="297"/>
        <v>6.4483985765124601</v>
      </c>
      <c r="N934" s="50">
        <v>0</v>
      </c>
      <c r="O934" s="50" t="s">
        <v>253</v>
      </c>
      <c r="R934" s="50" t="s">
        <v>606</v>
      </c>
      <c r="S934" s="151">
        <f t="shared" si="298"/>
        <v>0.16929267844002943</v>
      </c>
      <c r="T934" s="151">
        <f t="shared" si="299"/>
        <v>8.4646339220014716E-2</v>
      </c>
      <c r="V934" s="393">
        <f t="shared" si="311"/>
        <v>0</v>
      </c>
      <c r="W934" s="393">
        <f t="shared" si="312"/>
        <v>0</v>
      </c>
      <c r="X934" s="53">
        <f t="shared" si="300"/>
        <v>0.16929267844002943</v>
      </c>
      <c r="Y934" s="53">
        <f t="shared" si="301"/>
        <v>0.20568185844002945</v>
      </c>
      <c r="Z934" s="53">
        <f t="shared" si="302"/>
        <v>8.4646339220014716E-2</v>
      </c>
      <c r="AA934" s="53">
        <f t="shared" si="303"/>
        <v>0.10284092922001473</v>
      </c>
      <c r="AB934" s="50">
        <f t="shared" si="304"/>
        <v>1188</v>
      </c>
      <c r="AC934" s="50">
        <f t="shared" si="314"/>
        <v>2008</v>
      </c>
      <c r="AD934" s="50">
        <f t="shared" si="305"/>
        <v>1</v>
      </c>
      <c r="AE934" s="56">
        <f t="shared" si="306"/>
        <v>200801</v>
      </c>
      <c r="AF934" s="56">
        <f t="shared" si="307"/>
        <v>5</v>
      </c>
      <c r="AG934" s="58">
        <f t="shared" si="313"/>
        <v>0</v>
      </c>
      <c r="AH934" s="56">
        <f t="shared" si="308"/>
        <v>27</v>
      </c>
      <c r="AI934" s="53">
        <f t="shared" si="309"/>
        <v>0.18748726844002944</v>
      </c>
      <c r="AJ934" s="56">
        <f t="shared" si="310"/>
        <v>6.4476999999999993</v>
      </c>
    </row>
    <row r="935" spans="1:36" x14ac:dyDescent="0.25">
      <c r="A935" s="50">
        <v>934</v>
      </c>
      <c r="B935" s="51">
        <v>39475</v>
      </c>
      <c r="C935" s="75">
        <f t="shared" si="293"/>
        <v>39475</v>
      </c>
      <c r="D935" s="50" t="s">
        <v>1223</v>
      </c>
      <c r="E935" s="50">
        <v>3</v>
      </c>
      <c r="F935" s="50">
        <v>0</v>
      </c>
      <c r="G935" s="50">
        <v>29</v>
      </c>
      <c r="H935" s="50">
        <v>7</v>
      </c>
      <c r="I935" s="53">
        <f t="shared" si="295"/>
        <v>2.0219907407407409E-2</v>
      </c>
      <c r="J935" s="54">
        <f t="shared" si="296"/>
        <v>6.7399691358024693E-3</v>
      </c>
      <c r="K935" s="50" t="s">
        <v>581</v>
      </c>
      <c r="L935" s="50" t="s">
        <v>334</v>
      </c>
      <c r="M935" s="55">
        <f t="shared" si="297"/>
        <v>6.1820263308528958</v>
      </c>
      <c r="N935" s="50">
        <v>0</v>
      </c>
      <c r="O935" s="50" t="s">
        <v>319</v>
      </c>
      <c r="S935" s="151">
        <f t="shared" si="298"/>
        <v>0.1765871913580247</v>
      </c>
      <c r="T935" s="151">
        <f t="shared" si="299"/>
        <v>8.8293595679012349E-2</v>
      </c>
      <c r="V935" s="393">
        <f t="shared" si="311"/>
        <v>0</v>
      </c>
      <c r="W935" s="393">
        <f t="shared" si="312"/>
        <v>0</v>
      </c>
      <c r="X935" s="53">
        <f t="shared" si="300"/>
        <v>0.1765871913580247</v>
      </c>
      <c r="Y935" s="53">
        <f t="shared" si="301"/>
        <v>0.21297637135802466</v>
      </c>
      <c r="Z935" s="53">
        <f t="shared" si="302"/>
        <v>8.8293595679012349E-2</v>
      </c>
      <c r="AA935" s="53">
        <f t="shared" si="303"/>
        <v>0.10648818567901233</v>
      </c>
      <c r="AB935" s="50">
        <f t="shared" si="304"/>
        <v>1447</v>
      </c>
      <c r="AC935" s="50">
        <f t="shared" si="314"/>
        <v>2008</v>
      </c>
      <c r="AD935" s="50">
        <f t="shared" si="305"/>
        <v>1</v>
      </c>
      <c r="AE935" s="56">
        <f t="shared" si="306"/>
        <v>200801</v>
      </c>
      <c r="AF935" s="56">
        <f t="shared" si="307"/>
        <v>5</v>
      </c>
      <c r="AG935" s="58">
        <f t="shared" si="313"/>
        <v>0</v>
      </c>
      <c r="AH935" s="56">
        <f t="shared" si="308"/>
        <v>28</v>
      </c>
      <c r="AI935" s="53">
        <f t="shared" si="309"/>
        <v>0.19478178135802468</v>
      </c>
      <c r="AJ935" s="56">
        <f t="shared" si="310"/>
        <v>12.809999999999999</v>
      </c>
    </row>
    <row r="936" spans="1:36" x14ac:dyDescent="0.25">
      <c r="A936" s="50">
        <v>935</v>
      </c>
      <c r="B936" s="51">
        <v>39476</v>
      </c>
      <c r="C936" s="75">
        <f t="shared" si="293"/>
        <v>39476</v>
      </c>
      <c r="D936" s="50" t="s">
        <v>1223</v>
      </c>
      <c r="E936" s="50">
        <v>3</v>
      </c>
      <c r="F936" s="50">
        <v>0</v>
      </c>
      <c r="G936" s="50">
        <v>27</v>
      </c>
      <c r="H936" s="50">
        <v>53</v>
      </c>
      <c r="I936" s="53">
        <f t="shared" si="295"/>
        <v>1.9363425925925926E-2</v>
      </c>
      <c r="J936" s="54">
        <f t="shared" si="296"/>
        <v>6.4544753086419751E-3</v>
      </c>
      <c r="K936" s="50" t="s">
        <v>581</v>
      </c>
      <c r="L936" s="50" t="s">
        <v>334</v>
      </c>
      <c r="M936" s="55">
        <f t="shared" si="297"/>
        <v>6.4554692169754979</v>
      </c>
      <c r="N936" s="50">
        <v>0</v>
      </c>
      <c r="O936" s="50" t="s">
        <v>377</v>
      </c>
      <c r="S936" s="151">
        <f t="shared" si="298"/>
        <v>0.16910725308641975</v>
      </c>
      <c r="T936" s="151">
        <f t="shared" si="299"/>
        <v>8.4553626543209873E-2</v>
      </c>
      <c r="V936" s="393">
        <f t="shared" si="311"/>
        <v>0</v>
      </c>
      <c r="W936" s="393">
        <f t="shared" si="312"/>
        <v>0</v>
      </c>
      <c r="X936" s="53">
        <f t="shared" si="300"/>
        <v>0.16910725308641975</v>
      </c>
      <c r="Y936" s="53">
        <f t="shared" si="301"/>
        <v>0.20549643308641974</v>
      </c>
      <c r="Z936" s="53">
        <f t="shared" si="302"/>
        <v>8.4553626543209873E-2</v>
      </c>
      <c r="AA936" s="53">
        <f t="shared" si="303"/>
        <v>0.10274821654320987</v>
      </c>
      <c r="AB936" s="50">
        <f t="shared" si="304"/>
        <v>1180</v>
      </c>
      <c r="AC936" s="50">
        <f t="shared" si="314"/>
        <v>2008</v>
      </c>
      <c r="AD936" s="50">
        <f t="shared" si="305"/>
        <v>1</v>
      </c>
      <c r="AE936" s="56">
        <f t="shared" si="306"/>
        <v>200801</v>
      </c>
      <c r="AF936" s="56">
        <f t="shared" si="307"/>
        <v>5</v>
      </c>
      <c r="AG936" s="58">
        <f t="shared" si="313"/>
        <v>0</v>
      </c>
      <c r="AH936" s="56">
        <f t="shared" si="308"/>
        <v>29</v>
      </c>
      <c r="AI936" s="53">
        <f t="shared" si="309"/>
        <v>0.18730184308641973</v>
      </c>
      <c r="AJ936" s="56">
        <f t="shared" si="310"/>
        <v>12.809999999999999</v>
      </c>
    </row>
    <row r="937" spans="1:36" x14ac:dyDescent="0.25">
      <c r="A937" s="50">
        <v>936</v>
      </c>
      <c r="B937" s="51">
        <v>39476</v>
      </c>
      <c r="C937" s="75">
        <f t="shared" si="293"/>
        <v>39476</v>
      </c>
      <c r="D937" s="50" t="s">
        <v>514</v>
      </c>
      <c r="E937" s="50">
        <v>1.0000000000000001E-5</v>
      </c>
      <c r="F937" s="50">
        <v>0</v>
      </c>
      <c r="G937" s="50">
        <v>10</v>
      </c>
      <c r="H937" s="50">
        <v>0</v>
      </c>
      <c r="I937" s="53">
        <f t="shared" si="295"/>
        <v>6.9444444444444441E-3</v>
      </c>
      <c r="J937" s="54">
        <f t="shared" si="296"/>
        <v>694.44444444444434</v>
      </c>
      <c r="K937" s="50" t="s">
        <v>581</v>
      </c>
      <c r="L937" s="50" t="s">
        <v>329</v>
      </c>
      <c r="M937" s="55">
        <f t="shared" si="297"/>
        <v>6.0000000000000056E-5</v>
      </c>
      <c r="N937" s="50">
        <v>0</v>
      </c>
      <c r="O937" s="50" t="s">
        <v>253</v>
      </c>
      <c r="R937" s="50" t="s">
        <v>614</v>
      </c>
      <c r="S937" s="151">
        <f t="shared" si="298"/>
        <v>0</v>
      </c>
      <c r="T937" s="151">
        <f t="shared" si="299"/>
        <v>0</v>
      </c>
      <c r="V937" s="393">
        <f t="shared" si="311"/>
        <v>0</v>
      </c>
      <c r="W937" s="393">
        <f t="shared" si="312"/>
        <v>0</v>
      </c>
      <c r="X937" s="53">
        <f t="shared" si="300"/>
        <v>18194.444444444442</v>
      </c>
      <c r="Y937" s="53">
        <f t="shared" si="301"/>
        <v>18194.480833624442</v>
      </c>
      <c r="Z937" s="53">
        <f t="shared" si="302"/>
        <v>9097.2222222222208</v>
      </c>
      <c r="AA937" s="53">
        <f t="shared" si="303"/>
        <v>9097.2404168122212</v>
      </c>
      <c r="AB937" s="50">
        <f t="shared" si="304"/>
        <v>4110</v>
      </c>
      <c r="AC937" s="50">
        <f t="shared" si="314"/>
        <v>2008</v>
      </c>
      <c r="AD937" s="50">
        <f t="shared" si="305"/>
        <v>1</v>
      </c>
      <c r="AE937" s="56">
        <f t="shared" si="306"/>
        <v>200801</v>
      </c>
      <c r="AF937" s="56">
        <f t="shared" si="307"/>
        <v>5</v>
      </c>
      <c r="AG937" s="58">
        <f t="shared" si="313"/>
        <v>0</v>
      </c>
      <c r="AH937" s="56">
        <f t="shared" si="308"/>
        <v>29</v>
      </c>
      <c r="AI937" s="53">
        <f t="shared" si="309"/>
        <v>18194.462639034442</v>
      </c>
      <c r="AJ937" s="56">
        <f t="shared" si="310"/>
        <v>0</v>
      </c>
    </row>
    <row r="938" spans="1:36" x14ac:dyDescent="0.25">
      <c r="A938" s="50">
        <v>937</v>
      </c>
      <c r="B938" s="51">
        <v>39478</v>
      </c>
      <c r="C938" s="75">
        <f t="shared" si="293"/>
        <v>39478</v>
      </c>
      <c r="D938" s="50" t="s">
        <v>1223</v>
      </c>
      <c r="E938" s="50">
        <v>3</v>
      </c>
      <c r="F938" s="50">
        <v>0</v>
      </c>
      <c r="G938" s="50">
        <v>30</v>
      </c>
      <c r="H938" s="50">
        <v>32</v>
      </c>
      <c r="I938" s="53">
        <f t="shared" si="295"/>
        <v>2.1203703703703707E-2</v>
      </c>
      <c r="J938" s="54">
        <f t="shared" si="296"/>
        <v>7.0679012345679021E-3</v>
      </c>
      <c r="K938" s="50" t="s">
        <v>581</v>
      </c>
      <c r="L938" s="50" t="s">
        <v>334</v>
      </c>
      <c r="M938" s="55">
        <f t="shared" si="297"/>
        <v>5.8951965065502225</v>
      </c>
      <c r="N938" s="50">
        <v>0</v>
      </c>
      <c r="O938" s="50" t="s">
        <v>330</v>
      </c>
      <c r="S938" s="151">
        <f t="shared" si="298"/>
        <v>0.18517901234567902</v>
      </c>
      <c r="T938" s="151">
        <f t="shared" si="299"/>
        <v>9.2589506172839509E-2</v>
      </c>
      <c r="V938" s="393">
        <f t="shared" si="311"/>
        <v>0</v>
      </c>
      <c r="W938" s="393">
        <f t="shared" si="312"/>
        <v>0</v>
      </c>
      <c r="X938" s="53">
        <f t="shared" si="300"/>
        <v>0.18517901234567902</v>
      </c>
      <c r="Y938" s="53">
        <f t="shared" si="301"/>
        <v>0.22156819234567901</v>
      </c>
      <c r="Z938" s="53">
        <f t="shared" si="302"/>
        <v>9.2589506172839509E-2</v>
      </c>
      <c r="AA938" s="53">
        <f t="shared" si="303"/>
        <v>0.11078409617283951</v>
      </c>
      <c r="AB938" s="50">
        <f t="shared" si="304"/>
        <v>1871</v>
      </c>
      <c r="AC938" s="50">
        <f t="shared" si="314"/>
        <v>2008</v>
      </c>
      <c r="AD938" s="50">
        <f t="shared" si="305"/>
        <v>1</v>
      </c>
      <c r="AE938" s="56">
        <f t="shared" si="306"/>
        <v>200801</v>
      </c>
      <c r="AF938" s="56">
        <f t="shared" si="307"/>
        <v>5</v>
      </c>
      <c r="AG938" s="58">
        <f t="shared" si="313"/>
        <v>1</v>
      </c>
      <c r="AH938" s="56">
        <f t="shared" si="308"/>
        <v>31</v>
      </c>
      <c r="AI938" s="53">
        <f t="shared" si="309"/>
        <v>0.20337360234567903</v>
      </c>
      <c r="AJ938" s="56">
        <f t="shared" si="310"/>
        <v>12.809999999999999</v>
      </c>
    </row>
    <row r="939" spans="1:36" x14ac:dyDescent="0.25">
      <c r="A939" s="50">
        <v>938</v>
      </c>
      <c r="B939" s="51">
        <v>39479</v>
      </c>
      <c r="C939" s="75">
        <f t="shared" si="293"/>
        <v>39479</v>
      </c>
      <c r="D939" s="50" t="s">
        <v>1223</v>
      </c>
      <c r="E939" s="50">
        <v>3</v>
      </c>
      <c r="F939" s="50">
        <v>0</v>
      </c>
      <c r="G939" s="50">
        <v>35</v>
      </c>
      <c r="H939" s="50">
        <v>0</v>
      </c>
      <c r="I939" s="53">
        <f t="shared" si="295"/>
        <v>2.4305555555555556E-2</v>
      </c>
      <c r="J939" s="54">
        <f t="shared" si="296"/>
        <v>8.1018518518518514E-3</v>
      </c>
      <c r="K939" s="50" t="s">
        <v>581</v>
      </c>
      <c r="L939" s="50" t="s">
        <v>129</v>
      </c>
      <c r="M939" s="55">
        <f t="shared" si="297"/>
        <v>5.1428571428571468</v>
      </c>
      <c r="N939" s="50">
        <v>0</v>
      </c>
      <c r="O939" s="50" t="s">
        <v>253</v>
      </c>
      <c r="S939" s="151">
        <f t="shared" si="298"/>
        <v>0.2122685185185185</v>
      </c>
      <c r="T939" s="151">
        <f t="shared" si="299"/>
        <v>0.10613425925925925</v>
      </c>
      <c r="V939" s="393">
        <f t="shared" si="311"/>
        <v>0</v>
      </c>
      <c r="W939" s="393">
        <f t="shared" si="312"/>
        <v>0</v>
      </c>
      <c r="X939" s="53">
        <f t="shared" si="300"/>
        <v>0.2122685185185185</v>
      </c>
      <c r="Y939" s="53">
        <f t="shared" si="301"/>
        <v>0.24865769851851852</v>
      </c>
      <c r="Z939" s="53">
        <f t="shared" si="302"/>
        <v>0.10613425925925925</v>
      </c>
      <c r="AA939" s="53">
        <f t="shared" si="303"/>
        <v>0.12432884925925926</v>
      </c>
      <c r="AB939" s="50">
        <f t="shared" si="304"/>
        <v>2869</v>
      </c>
      <c r="AC939" s="50">
        <f t="shared" si="314"/>
        <v>2008</v>
      </c>
      <c r="AD939" s="50">
        <f t="shared" si="305"/>
        <v>2</v>
      </c>
      <c r="AE939" s="56">
        <f t="shared" si="306"/>
        <v>200802</v>
      </c>
      <c r="AF939" s="56">
        <f t="shared" si="307"/>
        <v>5</v>
      </c>
      <c r="AG939" s="58">
        <f t="shared" si="313"/>
        <v>0</v>
      </c>
      <c r="AH939" s="56">
        <f t="shared" si="308"/>
        <v>1</v>
      </c>
      <c r="AI939" s="53">
        <f t="shared" si="309"/>
        <v>0.23046310851851851</v>
      </c>
      <c r="AJ939" s="56">
        <f t="shared" si="310"/>
        <v>12.809999999999999</v>
      </c>
    </row>
    <row r="940" spans="1:36" x14ac:dyDescent="0.25">
      <c r="A940" s="50">
        <v>939</v>
      </c>
      <c r="B940" s="51">
        <v>39481</v>
      </c>
      <c r="C940" s="75">
        <f t="shared" ref="C940:C1003" si="315">B940</f>
        <v>39481</v>
      </c>
      <c r="D940" s="50" t="s">
        <v>1224</v>
      </c>
      <c r="E940" s="50">
        <v>4.75</v>
      </c>
      <c r="F940" s="50">
        <v>0</v>
      </c>
      <c r="G940" s="50">
        <v>20</v>
      </c>
      <c r="H940" s="50">
        <v>0</v>
      </c>
      <c r="I940" s="53">
        <f t="shared" si="295"/>
        <v>1.3888888888888888E-2</v>
      </c>
      <c r="J940" s="54">
        <f t="shared" si="296"/>
        <v>2.9239766081871343E-3</v>
      </c>
      <c r="K940" s="50" t="s">
        <v>26</v>
      </c>
      <c r="L940" s="50" t="s">
        <v>140</v>
      </c>
      <c r="M940" s="55">
        <f t="shared" si="297"/>
        <v>14.250000000000012</v>
      </c>
      <c r="N940" s="50">
        <v>0</v>
      </c>
      <c r="O940" s="50" t="s">
        <v>253</v>
      </c>
      <c r="S940" s="151">
        <f t="shared" si="298"/>
        <v>0.32748538011695905</v>
      </c>
      <c r="T940" s="151">
        <f t="shared" si="299"/>
        <v>0.16374269005847952</v>
      </c>
      <c r="V940" s="393">
        <f t="shared" si="311"/>
        <v>0</v>
      </c>
      <c r="W940" s="393">
        <f t="shared" si="312"/>
        <v>0</v>
      </c>
      <c r="X940" s="53">
        <f t="shared" si="300"/>
        <v>7.6608187134502917E-2</v>
      </c>
      <c r="Y940" s="53">
        <f t="shared" si="301"/>
        <v>0.11299736713450292</v>
      </c>
      <c r="Z940" s="53">
        <f t="shared" si="302"/>
        <v>3.8304093567251458E-2</v>
      </c>
      <c r="AA940" s="53">
        <f t="shared" si="303"/>
        <v>5.6498683567251462E-2</v>
      </c>
      <c r="AB940" s="50">
        <f t="shared" si="304"/>
        <v>705</v>
      </c>
      <c r="AC940" s="50">
        <f t="shared" si="314"/>
        <v>2008</v>
      </c>
      <c r="AD940" s="50">
        <f t="shared" si="305"/>
        <v>2</v>
      </c>
      <c r="AE940" s="56">
        <f t="shared" si="306"/>
        <v>200802</v>
      </c>
      <c r="AF940" s="56">
        <f t="shared" si="307"/>
        <v>6</v>
      </c>
      <c r="AG940" s="58">
        <f t="shared" si="313"/>
        <v>1</v>
      </c>
      <c r="AH940" s="56">
        <f t="shared" si="308"/>
        <v>3</v>
      </c>
      <c r="AI940" s="53">
        <f t="shared" si="309"/>
        <v>9.4802777134502914E-2</v>
      </c>
      <c r="AJ940" s="56">
        <f t="shared" si="310"/>
        <v>4.75</v>
      </c>
    </row>
    <row r="941" spans="1:36" x14ac:dyDescent="0.25">
      <c r="A941" s="50">
        <v>940</v>
      </c>
      <c r="B941" s="51">
        <v>39481</v>
      </c>
      <c r="C941" s="75">
        <f t="shared" si="315"/>
        <v>39481</v>
      </c>
      <c r="D941" s="50" t="s">
        <v>1223</v>
      </c>
      <c r="E941" s="50">
        <v>1</v>
      </c>
      <c r="F941" s="50">
        <v>0</v>
      </c>
      <c r="G941" s="50">
        <v>8</v>
      </c>
      <c r="H941" s="50">
        <v>40</v>
      </c>
      <c r="I941" s="53">
        <f t="shared" si="295"/>
        <v>6.0185185185185177E-3</v>
      </c>
      <c r="J941" s="54">
        <f t="shared" si="296"/>
        <v>6.0185185185185177E-3</v>
      </c>
      <c r="K941" s="50" t="s">
        <v>581</v>
      </c>
      <c r="L941" s="50" t="s">
        <v>17</v>
      </c>
      <c r="M941" s="55">
        <f t="shared" si="297"/>
        <v>6.9230769230769296</v>
      </c>
      <c r="N941" s="50">
        <v>0</v>
      </c>
      <c r="O941" s="50" t="s">
        <v>253</v>
      </c>
      <c r="S941" s="151">
        <f t="shared" si="298"/>
        <v>0.15768518518518515</v>
      </c>
      <c r="T941" s="151">
        <f t="shared" si="299"/>
        <v>7.8842592592592575E-2</v>
      </c>
      <c r="V941" s="393">
        <f t="shared" si="311"/>
        <v>0</v>
      </c>
      <c r="W941" s="393">
        <f t="shared" si="312"/>
        <v>0</v>
      </c>
      <c r="X941" s="53">
        <f t="shared" si="300"/>
        <v>0.15768518518518515</v>
      </c>
      <c r="Y941" s="53">
        <f t="shared" si="301"/>
        <v>0.19407436518518517</v>
      </c>
      <c r="Z941" s="53">
        <f t="shared" si="302"/>
        <v>7.8842592592592575E-2</v>
      </c>
      <c r="AA941" s="53">
        <f t="shared" si="303"/>
        <v>9.7037182592592586E-2</v>
      </c>
      <c r="AB941" s="50">
        <f t="shared" si="304"/>
        <v>1016</v>
      </c>
      <c r="AC941" s="50">
        <f t="shared" si="314"/>
        <v>2008</v>
      </c>
      <c r="AD941" s="50">
        <f t="shared" si="305"/>
        <v>2</v>
      </c>
      <c r="AE941" s="56">
        <f t="shared" si="306"/>
        <v>200802</v>
      </c>
      <c r="AF941" s="56">
        <f t="shared" si="307"/>
        <v>6</v>
      </c>
      <c r="AG941" s="58">
        <f t="shared" si="313"/>
        <v>0</v>
      </c>
      <c r="AH941" s="56">
        <f t="shared" si="308"/>
        <v>3</v>
      </c>
      <c r="AI941" s="53">
        <f t="shared" si="309"/>
        <v>0.17587977518518516</v>
      </c>
      <c r="AJ941" s="56">
        <f t="shared" si="310"/>
        <v>4.2699999999999996</v>
      </c>
    </row>
    <row r="942" spans="1:36" x14ac:dyDescent="0.25">
      <c r="A942" s="50">
        <v>941</v>
      </c>
      <c r="B942" s="51">
        <v>39481</v>
      </c>
      <c r="C942" s="75">
        <f t="shared" si="315"/>
        <v>39481</v>
      </c>
      <c r="D942" s="50" t="s">
        <v>624</v>
      </c>
      <c r="E942" s="50">
        <v>0.1</v>
      </c>
      <c r="F942" s="50">
        <v>100</v>
      </c>
      <c r="G942" s="50">
        <v>0</v>
      </c>
      <c r="H942" s="50">
        <v>0</v>
      </c>
      <c r="I942" s="53">
        <f t="shared" si="295"/>
        <v>0.16666666666666696</v>
      </c>
      <c r="J942" s="54">
        <f t="shared" si="296"/>
        <v>1.6666666666666696</v>
      </c>
      <c r="K942" s="50" t="s">
        <v>581</v>
      </c>
      <c r="L942" s="50" t="s">
        <v>625</v>
      </c>
      <c r="M942" s="55">
        <f t="shared" si="297"/>
        <v>2.4999999999999974E-2</v>
      </c>
      <c r="N942" s="50">
        <v>0</v>
      </c>
      <c r="O942" s="50" t="s">
        <v>253</v>
      </c>
      <c r="S942" s="151">
        <f t="shared" si="298"/>
        <v>0</v>
      </c>
      <c r="T942" s="151">
        <f t="shared" si="299"/>
        <v>0</v>
      </c>
      <c r="V942" s="393">
        <f t="shared" si="311"/>
        <v>0</v>
      </c>
      <c r="W942" s="393">
        <f t="shared" si="312"/>
        <v>0</v>
      </c>
      <c r="X942" s="53">
        <f t="shared" si="300"/>
        <v>43.666666666666742</v>
      </c>
      <c r="Y942" s="53">
        <f t="shared" si="301"/>
        <v>43.703055846666743</v>
      </c>
      <c r="Z942" s="53">
        <f t="shared" si="302"/>
        <v>21.833333333333371</v>
      </c>
      <c r="AA942" s="53">
        <f t="shared" si="303"/>
        <v>21.851527923333371</v>
      </c>
      <c r="AB942" s="50">
        <f t="shared" si="304"/>
        <v>4100</v>
      </c>
      <c r="AC942" s="50">
        <f t="shared" si="314"/>
        <v>2008</v>
      </c>
      <c r="AD942" s="50">
        <f t="shared" si="305"/>
        <v>2</v>
      </c>
      <c r="AE942" s="56">
        <f t="shared" si="306"/>
        <v>200802</v>
      </c>
      <c r="AF942" s="56">
        <f t="shared" si="307"/>
        <v>6</v>
      </c>
      <c r="AG942" s="58">
        <f t="shared" si="313"/>
        <v>0</v>
      </c>
      <c r="AH942" s="56">
        <f t="shared" si="308"/>
        <v>3</v>
      </c>
      <c r="AI942" s="53">
        <f t="shared" si="309"/>
        <v>43.684861256666743</v>
      </c>
      <c r="AJ942" s="56">
        <f t="shared" si="310"/>
        <v>0</v>
      </c>
    </row>
    <row r="943" spans="1:36" x14ac:dyDescent="0.25">
      <c r="A943" s="50">
        <v>942</v>
      </c>
      <c r="B943" s="51">
        <v>39482</v>
      </c>
      <c r="C943" s="75">
        <f t="shared" si="315"/>
        <v>39482</v>
      </c>
      <c r="D943" s="50" t="s">
        <v>1223</v>
      </c>
      <c r="E943" s="50">
        <v>3.11</v>
      </c>
      <c r="F943" s="50">
        <v>0</v>
      </c>
      <c r="G943" s="50">
        <v>32</v>
      </c>
      <c r="H943" s="50">
        <v>17</v>
      </c>
      <c r="I943" s="53">
        <f t="shared" si="295"/>
        <v>2.2418981481481481E-2</v>
      </c>
      <c r="J943" s="54">
        <f t="shared" si="296"/>
        <v>7.2086757175181615E-3</v>
      </c>
      <c r="K943" s="50" t="s">
        <v>581</v>
      </c>
      <c r="L943" s="50" t="s">
        <v>623</v>
      </c>
      <c r="M943" s="55">
        <f t="shared" si="297"/>
        <v>5.7800722767165764</v>
      </c>
      <c r="N943" s="50">
        <v>0</v>
      </c>
      <c r="O943" s="50" t="s">
        <v>330</v>
      </c>
      <c r="S943" s="151">
        <f t="shared" si="298"/>
        <v>0.18886730379897582</v>
      </c>
      <c r="T943" s="151">
        <f t="shared" si="299"/>
        <v>9.4433651899487908E-2</v>
      </c>
      <c r="V943" s="393">
        <f t="shared" si="311"/>
        <v>0</v>
      </c>
      <c r="W943" s="393">
        <f t="shared" si="312"/>
        <v>0</v>
      </c>
      <c r="X943" s="53">
        <f t="shared" si="300"/>
        <v>0.18886730379897582</v>
      </c>
      <c r="Y943" s="53">
        <f t="shared" si="301"/>
        <v>0.22525648379897581</v>
      </c>
      <c r="Z943" s="53">
        <f t="shared" si="302"/>
        <v>9.4433651899487908E-2</v>
      </c>
      <c r="AA943" s="53">
        <f t="shared" si="303"/>
        <v>0.1126282418994879</v>
      </c>
      <c r="AB943" s="50">
        <f t="shared" si="304"/>
        <v>2054</v>
      </c>
      <c r="AC943" s="50">
        <f t="shared" si="314"/>
        <v>2008</v>
      </c>
      <c r="AD943" s="50">
        <f t="shared" si="305"/>
        <v>2</v>
      </c>
      <c r="AE943" s="56">
        <f t="shared" si="306"/>
        <v>200802</v>
      </c>
      <c r="AF943" s="56">
        <f t="shared" si="307"/>
        <v>6</v>
      </c>
      <c r="AG943" s="58">
        <f t="shared" si="313"/>
        <v>0</v>
      </c>
      <c r="AH943" s="56">
        <f t="shared" si="308"/>
        <v>4</v>
      </c>
      <c r="AI943" s="53">
        <f t="shared" si="309"/>
        <v>0.20706189379897583</v>
      </c>
      <c r="AJ943" s="56">
        <f t="shared" si="310"/>
        <v>13.279699999999998</v>
      </c>
    </row>
    <row r="944" spans="1:36" x14ac:dyDescent="0.25">
      <c r="A944" s="50">
        <v>943</v>
      </c>
      <c r="B944" s="51">
        <v>39482</v>
      </c>
      <c r="C944" s="75">
        <f t="shared" si="315"/>
        <v>39482</v>
      </c>
      <c r="D944" s="50" t="s">
        <v>624</v>
      </c>
      <c r="E944" s="50">
        <v>0.1</v>
      </c>
      <c r="F944" s="50">
        <v>100</v>
      </c>
      <c r="G944" s="50">
        <v>0</v>
      </c>
      <c r="H944" s="50">
        <v>0</v>
      </c>
      <c r="I944" s="53">
        <f t="shared" si="295"/>
        <v>0.16666666666666696</v>
      </c>
      <c r="J944" s="54">
        <f t="shared" si="296"/>
        <v>1.6666666666666696</v>
      </c>
      <c r="K944" s="50" t="s">
        <v>581</v>
      </c>
      <c r="L944" s="50" t="s">
        <v>625</v>
      </c>
      <c r="M944" s="55">
        <f t="shared" si="297"/>
        <v>2.4999999999999974E-2</v>
      </c>
      <c r="N944" s="50">
        <v>0</v>
      </c>
      <c r="O944" s="50" t="s">
        <v>253</v>
      </c>
      <c r="S944" s="151">
        <f t="shared" si="298"/>
        <v>0</v>
      </c>
      <c r="T944" s="151">
        <f t="shared" si="299"/>
        <v>0</v>
      </c>
      <c r="V944" s="393">
        <f t="shared" si="311"/>
        <v>0</v>
      </c>
      <c r="W944" s="393">
        <f t="shared" si="312"/>
        <v>0</v>
      </c>
      <c r="X944" s="53">
        <f t="shared" si="300"/>
        <v>43.666666666666742</v>
      </c>
      <c r="Y944" s="53">
        <f t="shared" si="301"/>
        <v>43.703055846666743</v>
      </c>
      <c r="Z944" s="53">
        <f t="shared" si="302"/>
        <v>21.833333333333371</v>
      </c>
      <c r="AA944" s="53">
        <f t="shared" si="303"/>
        <v>21.851527923333371</v>
      </c>
      <c r="AB944" s="50">
        <f t="shared" si="304"/>
        <v>4100</v>
      </c>
      <c r="AC944" s="50">
        <f t="shared" si="314"/>
        <v>2008</v>
      </c>
      <c r="AD944" s="50">
        <f t="shared" si="305"/>
        <v>2</v>
      </c>
      <c r="AE944" s="56">
        <f t="shared" si="306"/>
        <v>200802</v>
      </c>
      <c r="AF944" s="56">
        <f t="shared" si="307"/>
        <v>6</v>
      </c>
      <c r="AG944" s="58">
        <f t="shared" si="313"/>
        <v>0</v>
      </c>
      <c r="AH944" s="56">
        <f t="shared" si="308"/>
        <v>4</v>
      </c>
      <c r="AI944" s="53">
        <f t="shared" si="309"/>
        <v>43.684861256666743</v>
      </c>
      <c r="AJ944" s="56">
        <f t="shared" si="310"/>
        <v>0</v>
      </c>
    </row>
    <row r="945" spans="1:36" x14ac:dyDescent="0.25">
      <c r="A945" s="50">
        <v>944</v>
      </c>
      <c r="B945" s="51">
        <v>39484</v>
      </c>
      <c r="C945" s="75">
        <f t="shared" si="315"/>
        <v>39484</v>
      </c>
      <c r="D945" s="50" t="s">
        <v>1223</v>
      </c>
      <c r="E945" s="50">
        <v>3</v>
      </c>
      <c r="F945" s="50">
        <v>0</v>
      </c>
      <c r="G945" s="50">
        <v>30</v>
      </c>
      <c r="H945" s="50">
        <v>55</v>
      </c>
      <c r="I945" s="53">
        <f t="shared" si="295"/>
        <v>2.146990740740741E-2</v>
      </c>
      <c r="J945" s="54">
        <f t="shared" si="296"/>
        <v>7.1566358024691369E-3</v>
      </c>
      <c r="K945" s="50" t="s">
        <v>581</v>
      </c>
      <c r="L945" s="50" t="s">
        <v>334</v>
      </c>
      <c r="M945" s="55">
        <f t="shared" si="297"/>
        <v>5.8221024258760146</v>
      </c>
      <c r="N945" s="50">
        <v>0</v>
      </c>
      <c r="O945" s="50" t="s">
        <v>198</v>
      </c>
      <c r="S945" s="151">
        <f t="shared" si="298"/>
        <v>0.18750385802469138</v>
      </c>
      <c r="T945" s="151">
        <f t="shared" si="299"/>
        <v>9.3751929012345692E-2</v>
      </c>
      <c r="V945" s="393">
        <f t="shared" si="311"/>
        <v>0</v>
      </c>
      <c r="W945" s="393">
        <f t="shared" si="312"/>
        <v>0</v>
      </c>
      <c r="X945" s="53">
        <f t="shared" si="300"/>
        <v>0.18750385802469138</v>
      </c>
      <c r="Y945" s="53">
        <f t="shared" si="301"/>
        <v>0.22389303802469138</v>
      </c>
      <c r="Z945" s="53">
        <f t="shared" si="302"/>
        <v>9.3751929012345692E-2</v>
      </c>
      <c r="AA945" s="53">
        <f t="shared" si="303"/>
        <v>0.11194651901234569</v>
      </c>
      <c r="AB945" s="50">
        <f t="shared" si="304"/>
        <v>1988</v>
      </c>
      <c r="AC945" s="50">
        <f t="shared" si="314"/>
        <v>2008</v>
      </c>
      <c r="AD945" s="50">
        <f t="shared" si="305"/>
        <v>2</v>
      </c>
      <c r="AE945" s="56">
        <f t="shared" si="306"/>
        <v>200802</v>
      </c>
      <c r="AF945" s="56">
        <f t="shared" si="307"/>
        <v>6</v>
      </c>
      <c r="AG945" s="58">
        <f t="shared" si="313"/>
        <v>1</v>
      </c>
      <c r="AH945" s="56">
        <f t="shared" si="308"/>
        <v>6</v>
      </c>
      <c r="AI945" s="53">
        <f t="shared" si="309"/>
        <v>0.20569844802469139</v>
      </c>
      <c r="AJ945" s="56">
        <f t="shared" si="310"/>
        <v>12.809999999999999</v>
      </c>
    </row>
    <row r="946" spans="1:36" x14ac:dyDescent="0.25">
      <c r="A946" s="50">
        <v>945</v>
      </c>
      <c r="B946" s="51">
        <v>39484</v>
      </c>
      <c r="C946" s="75">
        <f t="shared" si="315"/>
        <v>39484</v>
      </c>
      <c r="D946" s="50" t="s">
        <v>624</v>
      </c>
      <c r="E946" s="50">
        <v>0.1</v>
      </c>
      <c r="F946" s="50">
        <v>100</v>
      </c>
      <c r="G946" s="50">
        <v>0</v>
      </c>
      <c r="H946" s="50">
        <v>0</v>
      </c>
      <c r="I946" s="53">
        <f t="shared" si="295"/>
        <v>0.16666666666666696</v>
      </c>
      <c r="J946" s="54">
        <f t="shared" si="296"/>
        <v>1.6666666666666696</v>
      </c>
      <c r="K946" s="50" t="s">
        <v>581</v>
      </c>
      <c r="L946" s="50" t="s">
        <v>625</v>
      </c>
      <c r="M946" s="55">
        <f t="shared" si="297"/>
        <v>2.4999999999999974E-2</v>
      </c>
      <c r="N946" s="50">
        <v>0</v>
      </c>
      <c r="O946" s="50" t="s">
        <v>253</v>
      </c>
      <c r="S946" s="151">
        <f t="shared" si="298"/>
        <v>0</v>
      </c>
      <c r="T946" s="151">
        <f t="shared" si="299"/>
        <v>0</v>
      </c>
      <c r="V946" s="393">
        <f t="shared" si="311"/>
        <v>0</v>
      </c>
      <c r="W946" s="393">
        <f t="shared" si="312"/>
        <v>0</v>
      </c>
      <c r="X946" s="53">
        <f t="shared" si="300"/>
        <v>43.666666666666742</v>
      </c>
      <c r="Y946" s="53">
        <f t="shared" si="301"/>
        <v>43.703055846666743</v>
      </c>
      <c r="Z946" s="53">
        <f t="shared" si="302"/>
        <v>21.833333333333371</v>
      </c>
      <c r="AA946" s="53">
        <f t="shared" si="303"/>
        <v>21.851527923333371</v>
      </c>
      <c r="AB946" s="50">
        <f t="shared" si="304"/>
        <v>4100</v>
      </c>
      <c r="AC946" s="50">
        <f t="shared" si="314"/>
        <v>2008</v>
      </c>
      <c r="AD946" s="50">
        <f t="shared" si="305"/>
        <v>2</v>
      </c>
      <c r="AE946" s="56">
        <f t="shared" si="306"/>
        <v>200802</v>
      </c>
      <c r="AF946" s="56">
        <f t="shared" si="307"/>
        <v>6</v>
      </c>
      <c r="AG946" s="58">
        <f t="shared" si="313"/>
        <v>0</v>
      </c>
      <c r="AH946" s="56">
        <f t="shared" si="308"/>
        <v>6</v>
      </c>
      <c r="AI946" s="53">
        <f t="shared" si="309"/>
        <v>43.684861256666743</v>
      </c>
      <c r="AJ946" s="56">
        <f t="shared" si="310"/>
        <v>0</v>
      </c>
    </row>
    <row r="947" spans="1:36" x14ac:dyDescent="0.25">
      <c r="A947" s="50">
        <v>946</v>
      </c>
      <c r="B947" s="51">
        <v>39485</v>
      </c>
      <c r="C947" s="75">
        <f t="shared" si="315"/>
        <v>39485</v>
      </c>
      <c r="D947" s="50" t="s">
        <v>1223</v>
      </c>
      <c r="E947" s="50">
        <v>3</v>
      </c>
      <c r="F947" s="50">
        <v>0</v>
      </c>
      <c r="G947" s="50">
        <v>29</v>
      </c>
      <c r="H947" s="50">
        <v>35</v>
      </c>
      <c r="I947" s="53">
        <f t="shared" si="295"/>
        <v>2.0543981481481479E-2</v>
      </c>
      <c r="J947" s="54">
        <f t="shared" si="296"/>
        <v>6.847993827160493E-3</v>
      </c>
      <c r="K947" s="50" t="s">
        <v>628</v>
      </c>
      <c r="L947" s="50" t="s">
        <v>334</v>
      </c>
      <c r="M947" s="55">
        <f t="shared" si="297"/>
        <v>6.0845070422535263</v>
      </c>
      <c r="N947" s="50">
        <v>0</v>
      </c>
      <c r="O947" s="50" t="s">
        <v>198</v>
      </c>
      <c r="S947" s="151">
        <f t="shared" si="298"/>
        <v>0.17941743827160492</v>
      </c>
      <c r="T947" s="151">
        <f t="shared" si="299"/>
        <v>8.9708719135802459E-2</v>
      </c>
      <c r="V947" s="393">
        <f t="shared" si="311"/>
        <v>0</v>
      </c>
      <c r="W947" s="393">
        <f t="shared" si="312"/>
        <v>0</v>
      </c>
      <c r="X947" s="53">
        <f t="shared" si="300"/>
        <v>0.17941743827160492</v>
      </c>
      <c r="Y947" s="53">
        <f t="shared" si="301"/>
        <v>0.21580661827160491</v>
      </c>
      <c r="Z947" s="53">
        <f t="shared" si="302"/>
        <v>8.9708719135802459E-2</v>
      </c>
      <c r="AA947" s="53">
        <f t="shared" si="303"/>
        <v>0.10790330913580246</v>
      </c>
      <c r="AB947" s="50">
        <f t="shared" si="304"/>
        <v>1589</v>
      </c>
      <c r="AC947" s="50">
        <f t="shared" si="314"/>
        <v>2008</v>
      </c>
      <c r="AD947" s="50">
        <f t="shared" si="305"/>
        <v>2</v>
      </c>
      <c r="AE947" s="56">
        <f t="shared" si="306"/>
        <v>200802</v>
      </c>
      <c r="AF947" s="56">
        <f t="shared" si="307"/>
        <v>6</v>
      </c>
      <c r="AG947" s="58">
        <f t="shared" si="313"/>
        <v>0</v>
      </c>
      <c r="AH947" s="56">
        <f t="shared" si="308"/>
        <v>7</v>
      </c>
      <c r="AI947" s="53">
        <f t="shared" si="309"/>
        <v>0.1976120282716049</v>
      </c>
      <c r="AJ947" s="56">
        <f t="shared" si="310"/>
        <v>12.809999999999999</v>
      </c>
    </row>
    <row r="948" spans="1:36" x14ac:dyDescent="0.25">
      <c r="A948" s="50">
        <v>947</v>
      </c>
      <c r="B948" s="51">
        <v>39485</v>
      </c>
      <c r="C948" s="75">
        <f t="shared" si="315"/>
        <v>39485</v>
      </c>
      <c r="D948" s="50" t="s">
        <v>624</v>
      </c>
      <c r="E948" s="50">
        <v>0.1</v>
      </c>
      <c r="F948" s="50">
        <v>110</v>
      </c>
      <c r="G948" s="50">
        <v>0</v>
      </c>
      <c r="H948" s="50">
        <v>0</v>
      </c>
      <c r="I948" s="53">
        <f t="shared" si="295"/>
        <v>0.58333333333333304</v>
      </c>
      <c r="J948" s="54">
        <f t="shared" si="296"/>
        <v>5.8333333333333304</v>
      </c>
      <c r="K948" s="50" t="s">
        <v>628</v>
      </c>
      <c r="L948" s="50" t="s">
        <v>625</v>
      </c>
      <c r="M948" s="55">
        <f t="shared" si="297"/>
        <v>7.1428571428571522E-3</v>
      </c>
      <c r="N948" s="50">
        <v>0</v>
      </c>
      <c r="O948" s="50" t="s">
        <v>253</v>
      </c>
      <c r="S948" s="151">
        <f t="shared" si="298"/>
        <v>0</v>
      </c>
      <c r="T948" s="151">
        <f t="shared" si="299"/>
        <v>0</v>
      </c>
      <c r="V948" s="393">
        <f t="shared" si="311"/>
        <v>0</v>
      </c>
      <c r="W948" s="393">
        <f t="shared" si="312"/>
        <v>0</v>
      </c>
      <c r="X948" s="53">
        <f t="shared" si="300"/>
        <v>152.83333333333326</v>
      </c>
      <c r="Y948" s="53">
        <f t="shared" si="301"/>
        <v>152.86972251333327</v>
      </c>
      <c r="Z948" s="53">
        <f t="shared" si="302"/>
        <v>76.416666666666629</v>
      </c>
      <c r="AA948" s="53">
        <f t="shared" si="303"/>
        <v>76.434861256666636</v>
      </c>
      <c r="AB948" s="50">
        <f t="shared" si="304"/>
        <v>4106</v>
      </c>
      <c r="AC948" s="50">
        <f t="shared" si="314"/>
        <v>2008</v>
      </c>
      <c r="AD948" s="50">
        <f t="shared" si="305"/>
        <v>2</v>
      </c>
      <c r="AE948" s="56">
        <f t="shared" si="306"/>
        <v>200802</v>
      </c>
      <c r="AF948" s="56">
        <f t="shared" si="307"/>
        <v>6</v>
      </c>
      <c r="AG948" s="58">
        <f t="shared" si="313"/>
        <v>0</v>
      </c>
      <c r="AH948" s="56">
        <f t="shared" si="308"/>
        <v>7</v>
      </c>
      <c r="AI948" s="53">
        <f t="shared" si="309"/>
        <v>152.85152792333326</v>
      </c>
      <c r="AJ948" s="56">
        <f t="shared" si="310"/>
        <v>0</v>
      </c>
    </row>
    <row r="949" spans="1:36" x14ac:dyDescent="0.25">
      <c r="A949" s="50">
        <v>948</v>
      </c>
      <c r="B949" s="51">
        <v>39486</v>
      </c>
      <c r="C949" s="75">
        <f t="shared" si="315"/>
        <v>39486</v>
      </c>
      <c r="D949" s="50" t="s">
        <v>1223</v>
      </c>
      <c r="E949" s="50">
        <v>3.69</v>
      </c>
      <c r="F949" s="50">
        <v>0</v>
      </c>
      <c r="G949" s="50">
        <v>38</v>
      </c>
      <c r="H949" s="50">
        <v>10</v>
      </c>
      <c r="I949" s="53">
        <f t="shared" si="295"/>
        <v>2.6504629629629628E-2</v>
      </c>
      <c r="J949" s="54">
        <f t="shared" si="296"/>
        <v>7.1828264578942085E-3</v>
      </c>
      <c r="K949" s="50" t="s">
        <v>628</v>
      </c>
      <c r="L949" s="50" t="s">
        <v>629</v>
      </c>
      <c r="M949" s="55">
        <f t="shared" si="297"/>
        <v>5.8008733624454196</v>
      </c>
      <c r="N949" s="50">
        <v>0</v>
      </c>
      <c r="O949" s="50" t="s">
        <v>198</v>
      </c>
      <c r="S949" s="151">
        <f t="shared" si="298"/>
        <v>0.18819005319682824</v>
      </c>
      <c r="T949" s="151">
        <f t="shared" si="299"/>
        <v>9.4095026598414122E-2</v>
      </c>
      <c r="V949" s="393">
        <f t="shared" si="311"/>
        <v>0</v>
      </c>
      <c r="W949" s="393">
        <f t="shared" si="312"/>
        <v>0</v>
      </c>
      <c r="X949" s="53">
        <f t="shared" si="300"/>
        <v>0.18819005319682824</v>
      </c>
      <c r="Y949" s="53">
        <f t="shared" si="301"/>
        <v>0.22457923319682827</v>
      </c>
      <c r="Z949" s="53">
        <f t="shared" si="302"/>
        <v>9.4095026598414122E-2</v>
      </c>
      <c r="AA949" s="53">
        <f t="shared" si="303"/>
        <v>0.11228961659841413</v>
      </c>
      <c r="AB949" s="50">
        <f t="shared" si="304"/>
        <v>2017</v>
      </c>
      <c r="AC949" s="50">
        <f t="shared" si="314"/>
        <v>2008</v>
      </c>
      <c r="AD949" s="50">
        <f t="shared" si="305"/>
        <v>2</v>
      </c>
      <c r="AE949" s="56">
        <f t="shared" si="306"/>
        <v>200802</v>
      </c>
      <c r="AF949" s="56">
        <f t="shared" si="307"/>
        <v>6</v>
      </c>
      <c r="AG949" s="58">
        <f t="shared" si="313"/>
        <v>0</v>
      </c>
      <c r="AH949" s="56">
        <f t="shared" si="308"/>
        <v>8</v>
      </c>
      <c r="AI949" s="53">
        <f t="shared" si="309"/>
        <v>0.20638464319682825</v>
      </c>
      <c r="AJ949" s="56">
        <f t="shared" si="310"/>
        <v>15.756299999999998</v>
      </c>
    </row>
    <row r="950" spans="1:36" x14ac:dyDescent="0.25">
      <c r="A950" s="50">
        <v>949</v>
      </c>
      <c r="B950" s="51">
        <v>39486</v>
      </c>
      <c r="C950" s="75">
        <f t="shared" si="315"/>
        <v>39486</v>
      </c>
      <c r="D950" s="50" t="s">
        <v>624</v>
      </c>
      <c r="E950" s="50">
        <v>0.1</v>
      </c>
      <c r="F950" s="50">
        <v>70</v>
      </c>
      <c r="G950" s="50">
        <v>0</v>
      </c>
      <c r="H950" s="50">
        <v>0</v>
      </c>
      <c r="I950" s="53">
        <f t="shared" si="295"/>
        <v>0.91666666666666652</v>
      </c>
      <c r="J950" s="54">
        <f t="shared" si="296"/>
        <v>9.1666666666666643</v>
      </c>
      <c r="K950" s="50" t="s">
        <v>628</v>
      </c>
      <c r="L950" s="50" t="s">
        <v>625</v>
      </c>
      <c r="M950" s="55">
        <f t="shared" si="297"/>
        <v>4.5454545454545504E-3</v>
      </c>
      <c r="N950" s="50">
        <v>0</v>
      </c>
      <c r="O950" s="50" t="s">
        <v>253</v>
      </c>
      <c r="S950" s="151">
        <f t="shared" si="298"/>
        <v>0</v>
      </c>
      <c r="T950" s="151">
        <f t="shared" si="299"/>
        <v>0</v>
      </c>
      <c r="V950" s="393">
        <f t="shared" si="311"/>
        <v>0</v>
      </c>
      <c r="W950" s="393">
        <f t="shared" si="312"/>
        <v>0</v>
      </c>
      <c r="X950" s="53">
        <f t="shared" si="300"/>
        <v>240.1666666666666</v>
      </c>
      <c r="Y950" s="53">
        <f t="shared" si="301"/>
        <v>240.20305584666662</v>
      </c>
      <c r="Z950" s="53">
        <f t="shared" si="302"/>
        <v>120.0833333333333</v>
      </c>
      <c r="AA950" s="53">
        <f t="shared" si="303"/>
        <v>120.10152792333331</v>
      </c>
      <c r="AB950" s="50">
        <f t="shared" si="304"/>
        <v>4107</v>
      </c>
      <c r="AC950" s="50">
        <f t="shared" si="314"/>
        <v>2008</v>
      </c>
      <c r="AD950" s="50">
        <f t="shared" si="305"/>
        <v>2</v>
      </c>
      <c r="AE950" s="56">
        <f t="shared" si="306"/>
        <v>200802</v>
      </c>
      <c r="AF950" s="56">
        <f t="shared" si="307"/>
        <v>6</v>
      </c>
      <c r="AG950" s="58">
        <f t="shared" si="313"/>
        <v>0</v>
      </c>
      <c r="AH950" s="56">
        <f t="shared" si="308"/>
        <v>8</v>
      </c>
      <c r="AI950" s="53">
        <f t="shared" si="309"/>
        <v>240.18486125666661</v>
      </c>
      <c r="AJ950" s="56">
        <f t="shared" si="310"/>
        <v>0</v>
      </c>
    </row>
    <row r="951" spans="1:36" x14ac:dyDescent="0.25">
      <c r="A951" s="50">
        <v>950</v>
      </c>
      <c r="B951" s="51">
        <v>39487</v>
      </c>
      <c r="C951" s="75">
        <f t="shared" si="315"/>
        <v>39487</v>
      </c>
      <c r="D951" s="50" t="s">
        <v>1224</v>
      </c>
      <c r="E951" s="50">
        <v>1</v>
      </c>
      <c r="F951" s="50">
        <v>0</v>
      </c>
      <c r="G951" s="50">
        <v>5</v>
      </c>
      <c r="H951" s="50">
        <v>0</v>
      </c>
      <c r="I951" s="53">
        <f t="shared" si="295"/>
        <v>3.472222222222222E-3</v>
      </c>
      <c r="J951" s="54">
        <f t="shared" si="296"/>
        <v>3.472222222222222E-3</v>
      </c>
      <c r="K951" s="50" t="s">
        <v>581</v>
      </c>
      <c r="L951" s="50" t="s">
        <v>140</v>
      </c>
      <c r="M951" s="55">
        <f t="shared" si="297"/>
        <v>12.000000000000011</v>
      </c>
      <c r="N951" s="50">
        <v>0</v>
      </c>
      <c r="O951" s="50" t="s">
        <v>253</v>
      </c>
      <c r="S951" s="151">
        <f t="shared" si="298"/>
        <v>0.38888888888888884</v>
      </c>
      <c r="T951" s="151">
        <f t="shared" si="299"/>
        <v>0.19444444444444442</v>
      </c>
      <c r="V951" s="393">
        <f t="shared" si="311"/>
        <v>0</v>
      </c>
      <c r="W951" s="393">
        <f t="shared" si="312"/>
        <v>0</v>
      </c>
      <c r="X951" s="53">
        <f t="shared" si="300"/>
        <v>9.0972222222222218E-2</v>
      </c>
      <c r="Y951" s="53">
        <f t="shared" si="301"/>
        <v>0.12736140222222223</v>
      </c>
      <c r="Z951" s="53">
        <f t="shared" si="302"/>
        <v>4.5486111111111109E-2</v>
      </c>
      <c r="AA951" s="53">
        <f t="shared" si="303"/>
        <v>6.3680701111111113E-2</v>
      </c>
      <c r="AB951" s="50">
        <f t="shared" si="304"/>
        <v>884</v>
      </c>
      <c r="AC951" s="50">
        <f t="shared" si="314"/>
        <v>2008</v>
      </c>
      <c r="AD951" s="50">
        <f t="shared" si="305"/>
        <v>2</v>
      </c>
      <c r="AE951" s="56">
        <f t="shared" si="306"/>
        <v>200802</v>
      </c>
      <c r="AF951" s="56">
        <f t="shared" si="307"/>
        <v>6</v>
      </c>
      <c r="AG951" s="58">
        <f t="shared" si="313"/>
        <v>0</v>
      </c>
      <c r="AH951" s="56">
        <f t="shared" si="308"/>
        <v>9</v>
      </c>
      <c r="AI951" s="53">
        <f t="shared" si="309"/>
        <v>0.10916681222222221</v>
      </c>
      <c r="AJ951" s="56">
        <f t="shared" si="310"/>
        <v>1</v>
      </c>
    </row>
    <row r="952" spans="1:36" x14ac:dyDescent="0.25">
      <c r="A952" s="50">
        <v>951</v>
      </c>
      <c r="B952" s="51">
        <v>39489</v>
      </c>
      <c r="C952" s="75">
        <f t="shared" si="315"/>
        <v>39489</v>
      </c>
      <c r="D952" s="50" t="s">
        <v>1223</v>
      </c>
      <c r="E952" s="50">
        <v>3</v>
      </c>
      <c r="F952" s="50">
        <v>0</v>
      </c>
      <c r="G952" s="50">
        <v>29</v>
      </c>
      <c r="H952" s="50">
        <v>14</v>
      </c>
      <c r="I952" s="53">
        <f t="shared" si="295"/>
        <v>2.0300925925925927E-2</v>
      </c>
      <c r="J952" s="54">
        <f t="shared" si="296"/>
        <v>6.7669753086419754E-3</v>
      </c>
      <c r="K952" s="50" t="s">
        <v>628</v>
      </c>
      <c r="L952" s="50" t="s">
        <v>334</v>
      </c>
      <c r="M952" s="55">
        <f t="shared" si="297"/>
        <v>6.157354618015968</v>
      </c>
      <c r="N952" s="50">
        <v>0</v>
      </c>
      <c r="O952" s="50" t="s">
        <v>630</v>
      </c>
      <c r="S952" s="151">
        <f t="shared" si="298"/>
        <v>0.17729475308641976</v>
      </c>
      <c r="T952" s="151">
        <f t="shared" si="299"/>
        <v>8.864737654320988E-2</v>
      </c>
      <c r="V952" s="393">
        <f t="shared" si="311"/>
        <v>0</v>
      </c>
      <c r="W952" s="393">
        <f t="shared" si="312"/>
        <v>0</v>
      </c>
      <c r="X952" s="53">
        <f t="shared" si="300"/>
        <v>0.17729475308641976</v>
      </c>
      <c r="Y952" s="53">
        <f t="shared" si="301"/>
        <v>0.21368393308641973</v>
      </c>
      <c r="Z952" s="53">
        <f t="shared" si="302"/>
        <v>8.864737654320988E-2</v>
      </c>
      <c r="AA952" s="53">
        <f t="shared" si="303"/>
        <v>0.10684196654320986</v>
      </c>
      <c r="AB952" s="50">
        <f t="shared" si="304"/>
        <v>1486</v>
      </c>
      <c r="AC952" s="50">
        <f t="shared" si="314"/>
        <v>2008</v>
      </c>
      <c r="AD952" s="50">
        <f t="shared" si="305"/>
        <v>2</v>
      </c>
      <c r="AE952" s="56">
        <f t="shared" si="306"/>
        <v>200802</v>
      </c>
      <c r="AF952" s="56">
        <f t="shared" si="307"/>
        <v>7</v>
      </c>
      <c r="AG952" s="58">
        <f t="shared" si="313"/>
        <v>1</v>
      </c>
      <c r="AH952" s="56">
        <f t="shared" si="308"/>
        <v>11</v>
      </c>
      <c r="AI952" s="53">
        <f t="shared" si="309"/>
        <v>0.19548934308641974</v>
      </c>
      <c r="AJ952" s="56">
        <f t="shared" si="310"/>
        <v>12.809999999999999</v>
      </c>
    </row>
    <row r="953" spans="1:36" x14ac:dyDescent="0.25">
      <c r="A953" s="50">
        <v>952</v>
      </c>
      <c r="B953" s="51">
        <v>39490</v>
      </c>
      <c r="C953" s="75">
        <f t="shared" si="315"/>
        <v>39490</v>
      </c>
      <c r="D953" s="50" t="s">
        <v>1223</v>
      </c>
      <c r="E953" s="50">
        <v>3</v>
      </c>
      <c r="F953" s="50">
        <v>0</v>
      </c>
      <c r="G953" s="50">
        <v>29</v>
      </c>
      <c r="H953" s="50">
        <v>26</v>
      </c>
      <c r="I953" s="53">
        <f t="shared" si="295"/>
        <v>2.0439814814814817E-2</v>
      </c>
      <c r="J953" s="54">
        <f t="shared" si="296"/>
        <v>6.8132716049382723E-3</v>
      </c>
      <c r="K953" s="50" t="s">
        <v>628</v>
      </c>
      <c r="L953" s="50" t="s">
        <v>334</v>
      </c>
      <c r="M953" s="55">
        <f t="shared" si="297"/>
        <v>6.1155152887882265</v>
      </c>
      <c r="N953" s="50">
        <v>0</v>
      </c>
      <c r="O953" s="50" t="s">
        <v>630</v>
      </c>
      <c r="S953" s="151">
        <f t="shared" si="298"/>
        <v>0.17850771604938273</v>
      </c>
      <c r="T953" s="151">
        <f t="shared" si="299"/>
        <v>8.9253858024691365E-2</v>
      </c>
      <c r="V953" s="393">
        <f t="shared" si="311"/>
        <v>0</v>
      </c>
      <c r="W953" s="393">
        <f t="shared" si="312"/>
        <v>0</v>
      </c>
      <c r="X953" s="53">
        <f t="shared" si="300"/>
        <v>0.17850771604938273</v>
      </c>
      <c r="Y953" s="53">
        <f t="shared" si="301"/>
        <v>0.21489689604938272</v>
      </c>
      <c r="Z953" s="53">
        <f t="shared" si="302"/>
        <v>8.9253858024691365E-2</v>
      </c>
      <c r="AA953" s="53">
        <f t="shared" si="303"/>
        <v>0.10744844802469136</v>
      </c>
      <c r="AB953" s="50">
        <f t="shared" si="304"/>
        <v>1533</v>
      </c>
      <c r="AC953" s="50">
        <f t="shared" si="314"/>
        <v>2008</v>
      </c>
      <c r="AD953" s="50">
        <f t="shared" si="305"/>
        <v>2</v>
      </c>
      <c r="AE953" s="56">
        <f t="shared" si="306"/>
        <v>200802</v>
      </c>
      <c r="AF953" s="56">
        <f t="shared" si="307"/>
        <v>7</v>
      </c>
      <c r="AG953" s="58">
        <f t="shared" si="313"/>
        <v>0</v>
      </c>
      <c r="AH953" s="56">
        <f t="shared" si="308"/>
        <v>12</v>
      </c>
      <c r="AI953" s="53">
        <f t="shared" si="309"/>
        <v>0.19670230604938271</v>
      </c>
      <c r="AJ953" s="56">
        <f t="shared" si="310"/>
        <v>12.809999999999999</v>
      </c>
    </row>
    <row r="954" spans="1:36" x14ac:dyDescent="0.25">
      <c r="A954" s="50">
        <v>953</v>
      </c>
      <c r="B954" s="51">
        <v>39490</v>
      </c>
      <c r="C954" s="75">
        <f t="shared" si="315"/>
        <v>39490</v>
      </c>
      <c r="D954" s="50" t="s">
        <v>624</v>
      </c>
      <c r="E954" s="50">
        <v>0.1</v>
      </c>
      <c r="F954" s="50">
        <v>70</v>
      </c>
      <c r="G954" s="50">
        <v>0</v>
      </c>
      <c r="H954" s="50">
        <v>0</v>
      </c>
      <c r="I954" s="53">
        <f t="shared" si="295"/>
        <v>0.91666666666666652</v>
      </c>
      <c r="J954" s="54">
        <f t="shared" si="296"/>
        <v>9.1666666666666643</v>
      </c>
      <c r="K954" s="50" t="s">
        <v>628</v>
      </c>
      <c r="L954" s="50" t="s">
        <v>625</v>
      </c>
      <c r="M954" s="55">
        <f t="shared" si="297"/>
        <v>4.5454545454545504E-3</v>
      </c>
      <c r="N954" s="50">
        <v>0</v>
      </c>
      <c r="O954" s="50" t="s">
        <v>253</v>
      </c>
      <c r="S954" s="151">
        <f t="shared" si="298"/>
        <v>0</v>
      </c>
      <c r="T954" s="151">
        <f t="shared" si="299"/>
        <v>0</v>
      </c>
      <c r="V954" s="393">
        <f t="shared" si="311"/>
        <v>0</v>
      </c>
      <c r="W954" s="393">
        <f t="shared" si="312"/>
        <v>0</v>
      </c>
      <c r="X954" s="53">
        <f t="shared" si="300"/>
        <v>240.1666666666666</v>
      </c>
      <c r="Y954" s="53">
        <f t="shared" si="301"/>
        <v>240.20305584666662</v>
      </c>
      <c r="Z954" s="53">
        <f t="shared" si="302"/>
        <v>120.0833333333333</v>
      </c>
      <c r="AA954" s="53">
        <f t="shared" si="303"/>
        <v>120.10152792333331</v>
      </c>
      <c r="AB954" s="50">
        <f t="shared" si="304"/>
        <v>4107</v>
      </c>
      <c r="AC954" s="50">
        <f t="shared" si="314"/>
        <v>2008</v>
      </c>
      <c r="AD954" s="50">
        <f t="shared" si="305"/>
        <v>2</v>
      </c>
      <c r="AE954" s="56">
        <f t="shared" si="306"/>
        <v>200802</v>
      </c>
      <c r="AF954" s="56">
        <f t="shared" si="307"/>
        <v>7</v>
      </c>
      <c r="AG954" s="58">
        <f t="shared" si="313"/>
        <v>0</v>
      </c>
      <c r="AH954" s="56">
        <f t="shared" si="308"/>
        <v>12</v>
      </c>
      <c r="AI954" s="53">
        <f t="shared" si="309"/>
        <v>240.18486125666661</v>
      </c>
      <c r="AJ954" s="56">
        <f t="shared" si="310"/>
        <v>0</v>
      </c>
    </row>
    <row r="955" spans="1:36" x14ac:dyDescent="0.25">
      <c r="A955" s="50">
        <v>954</v>
      </c>
      <c r="B955" s="51">
        <v>39492</v>
      </c>
      <c r="C955" s="75">
        <f t="shared" si="315"/>
        <v>39492</v>
      </c>
      <c r="D955" s="50" t="s">
        <v>1223</v>
      </c>
      <c r="E955" s="50">
        <v>3</v>
      </c>
      <c r="F955" s="50">
        <v>0</v>
      </c>
      <c r="G955" s="50">
        <v>29</v>
      </c>
      <c r="H955" s="50">
        <v>40</v>
      </c>
      <c r="I955" s="53">
        <f t="shared" si="295"/>
        <v>2.0601851851851854E-2</v>
      </c>
      <c r="J955" s="54">
        <f t="shared" si="296"/>
        <v>6.8672839506172846E-3</v>
      </c>
      <c r="K955" s="50" t="s">
        <v>628</v>
      </c>
      <c r="L955" s="50" t="s">
        <v>334</v>
      </c>
      <c r="M955" s="55">
        <f t="shared" si="297"/>
        <v>6.0674157303370828</v>
      </c>
      <c r="N955" s="50">
        <v>0</v>
      </c>
      <c r="O955" s="50" t="s">
        <v>330</v>
      </c>
      <c r="S955" s="151">
        <f t="shared" si="298"/>
        <v>0.17992283950617285</v>
      </c>
      <c r="T955" s="151">
        <f t="shared" si="299"/>
        <v>8.9961419753086427E-2</v>
      </c>
      <c r="V955" s="393">
        <f t="shared" si="311"/>
        <v>0</v>
      </c>
      <c r="W955" s="393">
        <f t="shared" si="312"/>
        <v>0</v>
      </c>
      <c r="X955" s="53">
        <f t="shared" si="300"/>
        <v>0.17992283950617285</v>
      </c>
      <c r="Y955" s="53">
        <f t="shared" si="301"/>
        <v>0.21631201950617285</v>
      </c>
      <c r="Z955" s="53">
        <f t="shared" si="302"/>
        <v>8.9961419753086427E-2</v>
      </c>
      <c r="AA955" s="53">
        <f t="shared" si="303"/>
        <v>0.10815600975308642</v>
      </c>
      <c r="AB955" s="50">
        <f t="shared" si="304"/>
        <v>1616</v>
      </c>
      <c r="AC955" s="50">
        <f t="shared" si="314"/>
        <v>2008</v>
      </c>
      <c r="AD955" s="50">
        <f t="shared" si="305"/>
        <v>2</v>
      </c>
      <c r="AE955" s="56">
        <f t="shared" si="306"/>
        <v>200802</v>
      </c>
      <c r="AF955" s="56">
        <f t="shared" si="307"/>
        <v>7</v>
      </c>
      <c r="AG955" s="58">
        <f t="shared" si="313"/>
        <v>1</v>
      </c>
      <c r="AH955" s="56">
        <f t="shared" si="308"/>
        <v>14</v>
      </c>
      <c r="AI955" s="53">
        <f t="shared" si="309"/>
        <v>0.19811742950617284</v>
      </c>
      <c r="AJ955" s="56">
        <f t="shared" si="310"/>
        <v>12.809999999999999</v>
      </c>
    </row>
    <row r="956" spans="1:36" x14ac:dyDescent="0.25">
      <c r="A956" s="50">
        <v>955</v>
      </c>
      <c r="B956" s="51">
        <v>39492</v>
      </c>
      <c r="C956" s="75">
        <f t="shared" si="315"/>
        <v>39492</v>
      </c>
      <c r="D956" s="50" t="s">
        <v>624</v>
      </c>
      <c r="E956" s="50">
        <v>0.1</v>
      </c>
      <c r="F956" s="50">
        <v>70</v>
      </c>
      <c r="G956" s="50">
        <v>0</v>
      </c>
      <c r="H956" s="50">
        <v>0</v>
      </c>
      <c r="I956" s="53">
        <f t="shared" si="295"/>
        <v>0.91666666666666652</v>
      </c>
      <c r="J956" s="54">
        <f t="shared" si="296"/>
        <v>9.1666666666666643</v>
      </c>
      <c r="K956" s="50" t="s">
        <v>628</v>
      </c>
      <c r="L956" s="50" t="s">
        <v>625</v>
      </c>
      <c r="M956" s="55">
        <f t="shared" si="297"/>
        <v>4.5454545454545504E-3</v>
      </c>
      <c r="N956" s="50">
        <v>0</v>
      </c>
      <c r="O956" s="50" t="s">
        <v>253</v>
      </c>
      <c r="S956" s="151">
        <f t="shared" si="298"/>
        <v>0</v>
      </c>
      <c r="T956" s="151">
        <f t="shared" si="299"/>
        <v>0</v>
      </c>
      <c r="V956" s="393">
        <f t="shared" si="311"/>
        <v>0</v>
      </c>
      <c r="W956" s="393">
        <f t="shared" si="312"/>
        <v>0</v>
      </c>
      <c r="X956" s="53">
        <f t="shared" si="300"/>
        <v>240.1666666666666</v>
      </c>
      <c r="Y956" s="53">
        <f t="shared" si="301"/>
        <v>240.20305584666662</v>
      </c>
      <c r="Z956" s="53">
        <f t="shared" si="302"/>
        <v>120.0833333333333</v>
      </c>
      <c r="AA956" s="53">
        <f t="shared" si="303"/>
        <v>120.10152792333331</v>
      </c>
      <c r="AB956" s="50">
        <f t="shared" si="304"/>
        <v>4107</v>
      </c>
      <c r="AC956" s="50">
        <f t="shared" si="314"/>
        <v>2008</v>
      </c>
      <c r="AD956" s="50">
        <f t="shared" si="305"/>
        <v>2</v>
      </c>
      <c r="AE956" s="56">
        <f t="shared" si="306"/>
        <v>200802</v>
      </c>
      <c r="AF956" s="56">
        <f t="shared" si="307"/>
        <v>7</v>
      </c>
      <c r="AG956" s="58">
        <f t="shared" si="313"/>
        <v>0</v>
      </c>
      <c r="AH956" s="56">
        <f t="shared" si="308"/>
        <v>14</v>
      </c>
      <c r="AI956" s="53">
        <f t="shared" si="309"/>
        <v>240.18486125666661</v>
      </c>
      <c r="AJ956" s="56">
        <f t="shared" si="310"/>
        <v>0</v>
      </c>
    </row>
    <row r="957" spans="1:36" x14ac:dyDescent="0.25">
      <c r="A957" s="50">
        <v>956</v>
      </c>
      <c r="B957" s="51">
        <v>39493</v>
      </c>
      <c r="C957" s="75">
        <f t="shared" si="315"/>
        <v>39493</v>
      </c>
      <c r="D957" s="50" t="s">
        <v>1223</v>
      </c>
      <c r="E957" s="50">
        <v>3</v>
      </c>
      <c r="F957" s="50">
        <v>0</v>
      </c>
      <c r="G957" s="50">
        <v>28</v>
      </c>
      <c r="H957" s="50">
        <v>55</v>
      </c>
      <c r="I957" s="53">
        <f t="shared" si="295"/>
        <v>2.0081018518518519E-2</v>
      </c>
      <c r="J957" s="54">
        <f t="shared" si="296"/>
        <v>6.6936728395061732E-3</v>
      </c>
      <c r="K957" s="50" t="s">
        <v>628</v>
      </c>
      <c r="L957" s="50" t="s">
        <v>334</v>
      </c>
      <c r="M957" s="55">
        <f t="shared" si="297"/>
        <v>6.2247838616714741</v>
      </c>
      <c r="N957" s="50">
        <v>0</v>
      </c>
      <c r="O957" s="50" t="s">
        <v>330</v>
      </c>
      <c r="S957" s="151">
        <f t="shared" si="298"/>
        <v>0.17537422839506173</v>
      </c>
      <c r="T957" s="151">
        <f t="shared" si="299"/>
        <v>8.7687114197530863E-2</v>
      </c>
      <c r="V957" s="393">
        <f t="shared" si="311"/>
        <v>0</v>
      </c>
      <c r="W957" s="393">
        <f t="shared" si="312"/>
        <v>0</v>
      </c>
      <c r="X957" s="53">
        <f t="shared" si="300"/>
        <v>0.17537422839506173</v>
      </c>
      <c r="Y957" s="53">
        <f t="shared" si="301"/>
        <v>0.21176340839506172</v>
      </c>
      <c r="Z957" s="53">
        <f t="shared" si="302"/>
        <v>8.7687114197530863E-2</v>
      </c>
      <c r="AA957" s="53">
        <f t="shared" si="303"/>
        <v>0.10588170419753086</v>
      </c>
      <c r="AB957" s="50">
        <f t="shared" si="304"/>
        <v>1387</v>
      </c>
      <c r="AC957" s="50">
        <f t="shared" si="314"/>
        <v>2008</v>
      </c>
      <c r="AD957" s="50">
        <f t="shared" si="305"/>
        <v>2</v>
      </c>
      <c r="AE957" s="56">
        <f t="shared" si="306"/>
        <v>200802</v>
      </c>
      <c r="AF957" s="56">
        <f t="shared" si="307"/>
        <v>7</v>
      </c>
      <c r="AG957" s="58">
        <f t="shared" ref="AG957:AG988" si="316">IF(ISBLANK(B957)," ",MAX(B957-B956-1,0))</f>
        <v>0</v>
      </c>
      <c r="AH957" s="56">
        <f t="shared" si="308"/>
        <v>15</v>
      </c>
      <c r="AI957" s="53">
        <f t="shared" si="309"/>
        <v>0.19356881839506174</v>
      </c>
      <c r="AJ957" s="56">
        <f t="shared" si="310"/>
        <v>12.809999999999999</v>
      </c>
    </row>
    <row r="958" spans="1:36" x14ac:dyDescent="0.25">
      <c r="A958" s="50">
        <v>957</v>
      </c>
      <c r="B958" s="51">
        <v>39493</v>
      </c>
      <c r="C958" s="75">
        <f t="shared" si="315"/>
        <v>39493</v>
      </c>
      <c r="D958" s="50" t="s">
        <v>624</v>
      </c>
      <c r="E958" s="50">
        <v>0.1</v>
      </c>
      <c r="F958" s="50">
        <v>100</v>
      </c>
      <c r="G958" s="50">
        <v>0</v>
      </c>
      <c r="H958" s="50">
        <v>0</v>
      </c>
      <c r="I958" s="53">
        <f t="shared" si="295"/>
        <v>0.16666666666666696</v>
      </c>
      <c r="J958" s="54">
        <f t="shared" si="296"/>
        <v>1.6666666666666696</v>
      </c>
      <c r="K958" s="50" t="s">
        <v>628</v>
      </c>
      <c r="L958" s="50" t="s">
        <v>625</v>
      </c>
      <c r="M958" s="55">
        <f t="shared" si="297"/>
        <v>2.4999999999999974E-2</v>
      </c>
      <c r="N958" s="50">
        <v>0</v>
      </c>
      <c r="O958" s="50" t="s">
        <v>253</v>
      </c>
      <c r="S958" s="151">
        <f t="shared" si="298"/>
        <v>0</v>
      </c>
      <c r="T958" s="151">
        <f t="shared" si="299"/>
        <v>0</v>
      </c>
      <c r="V958" s="393">
        <f t="shared" si="311"/>
        <v>0</v>
      </c>
      <c r="W958" s="393">
        <f t="shared" si="312"/>
        <v>0</v>
      </c>
      <c r="X958" s="53">
        <f t="shared" si="300"/>
        <v>43.666666666666742</v>
      </c>
      <c r="Y958" s="53">
        <f t="shared" si="301"/>
        <v>43.703055846666743</v>
      </c>
      <c r="Z958" s="53">
        <f t="shared" si="302"/>
        <v>21.833333333333371</v>
      </c>
      <c r="AA958" s="53">
        <f t="shared" si="303"/>
        <v>21.851527923333371</v>
      </c>
      <c r="AB958" s="50">
        <f t="shared" si="304"/>
        <v>4100</v>
      </c>
      <c r="AC958" s="50">
        <f t="shared" si="314"/>
        <v>2008</v>
      </c>
      <c r="AD958" s="50">
        <f t="shared" si="305"/>
        <v>2</v>
      </c>
      <c r="AE958" s="56">
        <f t="shared" si="306"/>
        <v>200802</v>
      </c>
      <c r="AF958" s="56">
        <f t="shared" si="307"/>
        <v>7</v>
      </c>
      <c r="AG958" s="58">
        <f t="shared" si="316"/>
        <v>0</v>
      </c>
      <c r="AH958" s="56">
        <f t="shared" si="308"/>
        <v>15</v>
      </c>
      <c r="AI958" s="53">
        <f t="shared" si="309"/>
        <v>43.684861256666743</v>
      </c>
      <c r="AJ958" s="56">
        <f t="shared" si="310"/>
        <v>0</v>
      </c>
    </row>
    <row r="959" spans="1:36" x14ac:dyDescent="0.25">
      <c r="A959" s="50">
        <v>958</v>
      </c>
      <c r="B959" s="51">
        <v>39499</v>
      </c>
      <c r="C959" s="75">
        <f t="shared" si="315"/>
        <v>39499</v>
      </c>
      <c r="D959" s="50" t="s">
        <v>1224</v>
      </c>
      <c r="E959" s="50">
        <v>14</v>
      </c>
      <c r="F959" s="50">
        <v>0</v>
      </c>
      <c r="G959" s="50">
        <v>55</v>
      </c>
      <c r="H959" s="50">
        <v>0</v>
      </c>
      <c r="I959" s="53">
        <f t="shared" si="295"/>
        <v>3.8194444444444441E-2</v>
      </c>
      <c r="J959" s="54">
        <f t="shared" si="296"/>
        <v>2.728174603174603E-3</v>
      </c>
      <c r="K959" s="50" t="s">
        <v>323</v>
      </c>
      <c r="L959" s="50" t="s">
        <v>631</v>
      </c>
      <c r="M959" s="55">
        <f t="shared" si="297"/>
        <v>15.272727272727286</v>
      </c>
      <c r="N959" s="50">
        <v>0</v>
      </c>
      <c r="O959" s="50" t="s">
        <v>253</v>
      </c>
      <c r="S959" s="151">
        <f t="shared" si="298"/>
        <v>0.30555555555555552</v>
      </c>
      <c r="T959" s="151">
        <f t="shared" si="299"/>
        <v>0.15277777777777776</v>
      </c>
      <c r="V959" s="393">
        <f t="shared" si="311"/>
        <v>0</v>
      </c>
      <c r="W959" s="393">
        <f t="shared" si="312"/>
        <v>0</v>
      </c>
      <c r="X959" s="53">
        <f t="shared" si="300"/>
        <v>7.1478174603174599E-2</v>
      </c>
      <c r="Y959" s="53">
        <f t="shared" si="301"/>
        <v>0.10786735460317461</v>
      </c>
      <c r="Z959" s="53">
        <f t="shared" si="302"/>
        <v>3.57390873015873E-2</v>
      </c>
      <c r="AA959" s="53">
        <f t="shared" si="303"/>
        <v>5.3933677301587303E-2</v>
      </c>
      <c r="AB959" s="50">
        <f t="shared" si="304"/>
        <v>559</v>
      </c>
      <c r="AC959" s="50">
        <f t="shared" si="314"/>
        <v>2008</v>
      </c>
      <c r="AD959" s="50">
        <f t="shared" si="305"/>
        <v>2</v>
      </c>
      <c r="AE959" s="56">
        <f t="shared" si="306"/>
        <v>200802</v>
      </c>
      <c r="AF959" s="56">
        <f t="shared" si="307"/>
        <v>8</v>
      </c>
      <c r="AG959" s="58">
        <f t="shared" si="316"/>
        <v>5</v>
      </c>
      <c r="AH959" s="56">
        <f t="shared" si="308"/>
        <v>21</v>
      </c>
      <c r="AI959" s="53">
        <f t="shared" si="309"/>
        <v>8.967276460317461E-2</v>
      </c>
      <c r="AJ959" s="56">
        <f t="shared" si="310"/>
        <v>14</v>
      </c>
    </row>
    <row r="960" spans="1:36" x14ac:dyDescent="0.25">
      <c r="A960" s="50">
        <v>959</v>
      </c>
      <c r="B960" s="51">
        <v>39502</v>
      </c>
      <c r="C960" s="75">
        <f t="shared" si="315"/>
        <v>39502</v>
      </c>
      <c r="D960" s="50" t="s">
        <v>1223</v>
      </c>
      <c r="E960" s="50">
        <v>2</v>
      </c>
      <c r="F960" s="50">
        <v>0</v>
      </c>
      <c r="G960" s="50">
        <v>18</v>
      </c>
      <c r="H960" s="50">
        <v>15</v>
      </c>
      <c r="I960" s="53">
        <f t="shared" si="295"/>
        <v>1.2673611111111109E-2</v>
      </c>
      <c r="J960" s="54">
        <f t="shared" si="296"/>
        <v>6.3368055555555547E-3</v>
      </c>
      <c r="K960" s="50" t="s">
        <v>628</v>
      </c>
      <c r="L960" s="50" t="s">
        <v>17</v>
      </c>
      <c r="M960" s="55">
        <f t="shared" si="297"/>
        <v>6.5753424657534305</v>
      </c>
      <c r="N960" s="50">
        <v>0</v>
      </c>
      <c r="O960" s="50" t="s">
        <v>253</v>
      </c>
      <c r="S960" s="151">
        <f t="shared" si="298"/>
        <v>0.16602430555555553</v>
      </c>
      <c r="T960" s="151">
        <f t="shared" si="299"/>
        <v>8.3012152777777765E-2</v>
      </c>
      <c r="V960" s="393">
        <f t="shared" si="311"/>
        <v>0</v>
      </c>
      <c r="W960" s="393">
        <f t="shared" si="312"/>
        <v>0</v>
      </c>
      <c r="X960" s="53">
        <f t="shared" si="300"/>
        <v>0.16602430555555553</v>
      </c>
      <c r="Y960" s="53">
        <f t="shared" si="301"/>
        <v>0.20241348555555552</v>
      </c>
      <c r="Z960" s="53">
        <f t="shared" si="302"/>
        <v>8.3012152777777765E-2</v>
      </c>
      <c r="AA960" s="53">
        <f t="shared" si="303"/>
        <v>0.10120674277777776</v>
      </c>
      <c r="AB960" s="50">
        <f t="shared" si="304"/>
        <v>1105</v>
      </c>
      <c r="AC960" s="50">
        <f t="shared" si="314"/>
        <v>2008</v>
      </c>
      <c r="AD960" s="50">
        <f t="shared" si="305"/>
        <v>2</v>
      </c>
      <c r="AE960" s="56">
        <f t="shared" si="306"/>
        <v>200802</v>
      </c>
      <c r="AF960" s="56">
        <f t="shared" si="307"/>
        <v>9</v>
      </c>
      <c r="AG960" s="58">
        <f t="shared" si="316"/>
        <v>2</v>
      </c>
      <c r="AH960" s="56">
        <f t="shared" si="308"/>
        <v>24</v>
      </c>
      <c r="AI960" s="53">
        <f t="shared" si="309"/>
        <v>0.18421889555555554</v>
      </c>
      <c r="AJ960" s="56">
        <f t="shared" si="310"/>
        <v>8.5399999999999991</v>
      </c>
    </row>
    <row r="961" spans="1:36" x14ac:dyDescent="0.25">
      <c r="A961" s="50">
        <v>960</v>
      </c>
      <c r="B961" s="51">
        <v>39503</v>
      </c>
      <c r="C961" s="75">
        <f t="shared" si="315"/>
        <v>39503</v>
      </c>
      <c r="D961" s="50" t="s">
        <v>1223</v>
      </c>
      <c r="E961" s="50">
        <v>3.44</v>
      </c>
      <c r="F961" s="50">
        <v>0</v>
      </c>
      <c r="G961" s="50">
        <v>35</v>
      </c>
      <c r="H961" s="50">
        <v>10</v>
      </c>
      <c r="I961" s="53">
        <f t="shared" si="295"/>
        <v>2.4421296296296292E-2</v>
      </c>
      <c r="J961" s="54">
        <f t="shared" si="296"/>
        <v>7.0992140396210152E-3</v>
      </c>
      <c r="K961" s="50" t="s">
        <v>628</v>
      </c>
      <c r="L961" s="50" t="s">
        <v>623</v>
      </c>
      <c r="M961" s="55">
        <f t="shared" si="297"/>
        <v>5.8691943127962141</v>
      </c>
      <c r="N961" s="50">
        <v>0</v>
      </c>
      <c r="O961" s="50" t="s">
        <v>330</v>
      </c>
      <c r="S961" s="151">
        <f t="shared" si="298"/>
        <v>0.18599940783807059</v>
      </c>
      <c r="T961" s="151">
        <f t="shared" si="299"/>
        <v>9.2999703919035295E-2</v>
      </c>
      <c r="V961" s="393">
        <f t="shared" si="311"/>
        <v>0</v>
      </c>
      <c r="W961" s="393">
        <f t="shared" si="312"/>
        <v>0</v>
      </c>
      <c r="X961" s="53">
        <f t="shared" si="300"/>
        <v>0.18599940783807059</v>
      </c>
      <c r="Y961" s="53">
        <f t="shared" si="301"/>
        <v>0.22238858783807058</v>
      </c>
      <c r="Z961" s="53">
        <f t="shared" si="302"/>
        <v>9.2999703919035295E-2</v>
      </c>
      <c r="AA961" s="53">
        <f t="shared" si="303"/>
        <v>0.11119429391903529</v>
      </c>
      <c r="AB961" s="50">
        <f t="shared" si="304"/>
        <v>1913</v>
      </c>
      <c r="AC961" s="50">
        <f t="shared" si="314"/>
        <v>2008</v>
      </c>
      <c r="AD961" s="50">
        <f t="shared" si="305"/>
        <v>2</v>
      </c>
      <c r="AE961" s="56">
        <f t="shared" si="306"/>
        <v>200802</v>
      </c>
      <c r="AF961" s="56">
        <f t="shared" si="307"/>
        <v>9</v>
      </c>
      <c r="AG961" s="58">
        <f t="shared" si="316"/>
        <v>0</v>
      </c>
      <c r="AH961" s="56">
        <f t="shared" si="308"/>
        <v>25</v>
      </c>
      <c r="AI961" s="53">
        <f t="shared" si="309"/>
        <v>0.20419399783807057</v>
      </c>
      <c r="AJ961" s="56">
        <f t="shared" si="310"/>
        <v>14.688799999999999</v>
      </c>
    </row>
    <row r="962" spans="1:36" x14ac:dyDescent="0.25">
      <c r="A962" s="50">
        <v>961</v>
      </c>
      <c r="B962" s="51">
        <v>39504</v>
      </c>
      <c r="C962" s="75">
        <f t="shared" si="315"/>
        <v>39504</v>
      </c>
      <c r="D962" s="50" t="s">
        <v>1223</v>
      </c>
      <c r="E962" s="50">
        <v>3.38</v>
      </c>
      <c r="F962" s="50">
        <v>0</v>
      </c>
      <c r="G962" s="50">
        <v>34</v>
      </c>
      <c r="H962" s="50">
        <v>56</v>
      </c>
      <c r="I962" s="53">
        <f t="shared" ref="I962:I1025" si="317">IF(E962&gt;0,TIME(F962,G962,H962),"")</f>
        <v>2.4259259259259258E-2</v>
      </c>
      <c r="J962" s="54">
        <f t="shared" ref="J962:J1025" si="318">IF(E962&gt;0,TIME(F962,G962,H962)/E962,"")</f>
        <v>7.1772956388341004E-3</v>
      </c>
      <c r="K962" s="50" t="s">
        <v>628</v>
      </c>
      <c r="L962" s="50" t="s">
        <v>623</v>
      </c>
      <c r="M962" s="55">
        <f t="shared" ref="M962:M1025" si="319">IF(D962&gt;0,0.0416666666666667/J962,"")</f>
        <v>5.8053435114503857</v>
      </c>
      <c r="N962" s="50">
        <v>0</v>
      </c>
      <c r="O962" s="50" t="s">
        <v>330</v>
      </c>
      <c r="S962" s="151">
        <f t="shared" ref="S962:S1025" si="320">IF("1-Swim"=D962,J962*2.4,IF("2-Bike"=D962,J962*112,IF("3-Run"=D962,J962*26.2,0)))</f>
        <v>0.18804514573745343</v>
      </c>
      <c r="T962" s="151">
        <f t="shared" ref="T962:T1025" si="321">S962/2</f>
        <v>9.4022572868726714E-2</v>
      </c>
      <c r="V962" s="393">
        <f t="shared" si="311"/>
        <v>0</v>
      </c>
      <c r="W962" s="393">
        <f t="shared" si="312"/>
        <v>0</v>
      </c>
      <c r="X962" s="53">
        <f t="shared" ref="X962:X1025" si="322">J962*26.2</f>
        <v>0.18804514573745343</v>
      </c>
      <c r="Y962" s="53">
        <f t="shared" ref="Y962:Y1025" si="323">(J962+0.0013889)*26.2</f>
        <v>0.22443432573745342</v>
      </c>
      <c r="Z962" s="53">
        <f t="shared" ref="Z962:Z1025" si="324">X962/2</f>
        <v>9.4022572868726714E-2</v>
      </c>
      <c r="AA962" s="53">
        <f t="shared" ref="AA962:AA1025" si="325">Y962/2</f>
        <v>0.11221716286872671</v>
      </c>
      <c r="AB962" s="50">
        <f t="shared" ref="AB962:AB1025" si="326">RANK(J962,J:J,1)</f>
        <v>2009</v>
      </c>
      <c r="AC962" s="50">
        <f t="shared" si="314"/>
        <v>2008</v>
      </c>
      <c r="AD962" s="50">
        <f t="shared" ref="AD962:AD1025" si="327">MONTH(B962)</f>
        <v>2</v>
      </c>
      <c r="AE962" s="56">
        <f t="shared" ref="AE962:AE1025" si="328">AC962*100+AD962</f>
        <v>200802</v>
      </c>
      <c r="AF962" s="56">
        <f t="shared" ref="AF962:AF1009" si="329">WEEKNUM(B962,1)</f>
        <v>9</v>
      </c>
      <c r="AG962" s="58">
        <f t="shared" si="316"/>
        <v>0</v>
      </c>
      <c r="AH962" s="56">
        <f t="shared" ref="AH962:AH1025" si="330">DAY(B962)</f>
        <v>26</v>
      </c>
      <c r="AI962" s="53">
        <f t="shared" ref="AI962:AI1025" si="331">Z962+AA962</f>
        <v>0.20623973573745341</v>
      </c>
      <c r="AJ962" s="56">
        <f t="shared" ref="AJ962:AJ1025" si="332">IF("1-Swim"=D962,E962*46.7,IF("2-Bike"=D962,E962,IF("3-Run"=D962,E962*4.27,0)))</f>
        <v>14.432599999999999</v>
      </c>
    </row>
    <row r="963" spans="1:36" x14ac:dyDescent="0.25">
      <c r="A963" s="50">
        <v>962</v>
      </c>
      <c r="B963" s="51">
        <v>39504</v>
      </c>
      <c r="C963" s="75">
        <f t="shared" si="315"/>
        <v>39504</v>
      </c>
      <c r="D963" s="50" t="s">
        <v>624</v>
      </c>
      <c r="E963" s="50">
        <v>0.1</v>
      </c>
      <c r="F963" s="50">
        <v>100</v>
      </c>
      <c r="G963" s="50">
        <v>0</v>
      </c>
      <c r="H963" s="50">
        <v>0</v>
      </c>
      <c r="I963" s="53">
        <f t="shared" si="317"/>
        <v>0.16666666666666696</v>
      </c>
      <c r="J963" s="54">
        <f t="shared" si="318"/>
        <v>1.6666666666666696</v>
      </c>
      <c r="K963" s="50" t="s">
        <v>628</v>
      </c>
      <c r="L963" s="50" t="s">
        <v>625</v>
      </c>
      <c r="M963" s="55">
        <f t="shared" si="319"/>
        <v>2.4999999999999974E-2</v>
      </c>
      <c r="N963" s="50">
        <v>0</v>
      </c>
      <c r="O963" s="50" t="s">
        <v>253</v>
      </c>
      <c r="S963" s="151">
        <f t="shared" si="320"/>
        <v>0</v>
      </c>
      <c r="T963" s="151">
        <f t="shared" si="321"/>
        <v>0</v>
      </c>
      <c r="V963" s="393">
        <f t="shared" ref="V963:V1026" si="333">U963*0.000568182</f>
        <v>0</v>
      </c>
      <c r="W963" s="393">
        <f t="shared" ref="W963:W1026" si="334">U963*0.0006213713910761</f>
        <v>0</v>
      </c>
      <c r="X963" s="53">
        <f t="shared" si="322"/>
        <v>43.666666666666742</v>
      </c>
      <c r="Y963" s="53">
        <f t="shared" si="323"/>
        <v>43.703055846666743</v>
      </c>
      <c r="Z963" s="53">
        <f t="shared" si="324"/>
        <v>21.833333333333371</v>
      </c>
      <c r="AA963" s="53">
        <f t="shared" si="325"/>
        <v>21.851527923333371</v>
      </c>
      <c r="AB963" s="50">
        <f t="shared" si="326"/>
        <v>4100</v>
      </c>
      <c r="AC963" s="50">
        <f t="shared" si="314"/>
        <v>2008</v>
      </c>
      <c r="AD963" s="50">
        <f t="shared" si="327"/>
        <v>2</v>
      </c>
      <c r="AE963" s="56">
        <f t="shared" si="328"/>
        <v>200802</v>
      </c>
      <c r="AF963" s="56">
        <f t="shared" si="329"/>
        <v>9</v>
      </c>
      <c r="AG963" s="58">
        <f t="shared" si="316"/>
        <v>0</v>
      </c>
      <c r="AH963" s="56">
        <f t="shared" si="330"/>
        <v>26</v>
      </c>
      <c r="AI963" s="53">
        <f t="shared" si="331"/>
        <v>43.684861256666743</v>
      </c>
      <c r="AJ963" s="56">
        <f t="shared" si="332"/>
        <v>0</v>
      </c>
    </row>
    <row r="964" spans="1:36" x14ac:dyDescent="0.25">
      <c r="A964" s="50">
        <v>963</v>
      </c>
      <c r="B964" s="51">
        <v>39505</v>
      </c>
      <c r="C964" s="75">
        <f t="shared" si="315"/>
        <v>39505</v>
      </c>
      <c r="D964" s="50" t="s">
        <v>1223</v>
      </c>
      <c r="E964" s="50">
        <v>4.03</v>
      </c>
      <c r="F964" s="50">
        <v>0</v>
      </c>
      <c r="G964" s="50">
        <v>45</v>
      </c>
      <c r="H964" s="50">
        <v>2</v>
      </c>
      <c r="I964" s="53">
        <f t="shared" si="317"/>
        <v>3.1273148148148147E-2</v>
      </c>
      <c r="J964" s="54">
        <f t="shared" si="318"/>
        <v>7.7600863891186464E-3</v>
      </c>
      <c r="K964" s="50" t="s">
        <v>628</v>
      </c>
      <c r="L964" s="50" t="s">
        <v>143</v>
      </c>
      <c r="M964" s="55">
        <f t="shared" si="319"/>
        <v>5.3693560325684722</v>
      </c>
      <c r="N964" s="50">
        <v>0</v>
      </c>
      <c r="O964" s="50" t="s">
        <v>330</v>
      </c>
      <c r="R964" s="50" t="s">
        <v>632</v>
      </c>
      <c r="S964" s="151">
        <f t="shared" si="320"/>
        <v>0.20331426339490852</v>
      </c>
      <c r="T964" s="151">
        <f t="shared" si="321"/>
        <v>0.10165713169745426</v>
      </c>
      <c r="V964" s="393">
        <f t="shared" si="333"/>
        <v>0</v>
      </c>
      <c r="W964" s="393">
        <f t="shared" si="334"/>
        <v>0</v>
      </c>
      <c r="X964" s="53">
        <f t="shared" si="322"/>
        <v>0.20331426339490852</v>
      </c>
      <c r="Y964" s="53">
        <f t="shared" si="323"/>
        <v>0.23970344339490854</v>
      </c>
      <c r="Z964" s="53">
        <f t="shared" si="324"/>
        <v>0.10165713169745426</v>
      </c>
      <c r="AA964" s="53">
        <f t="shared" si="325"/>
        <v>0.11985172169745427</v>
      </c>
      <c r="AB964" s="50">
        <f t="shared" si="326"/>
        <v>2625</v>
      </c>
      <c r="AC964" s="50">
        <f t="shared" si="314"/>
        <v>2008</v>
      </c>
      <c r="AD964" s="50">
        <f t="shared" si="327"/>
        <v>2</v>
      </c>
      <c r="AE964" s="56">
        <f t="shared" si="328"/>
        <v>200802</v>
      </c>
      <c r="AF964" s="56">
        <f t="shared" si="329"/>
        <v>9</v>
      </c>
      <c r="AG964" s="58">
        <f t="shared" si="316"/>
        <v>0</v>
      </c>
      <c r="AH964" s="56">
        <f t="shared" si="330"/>
        <v>27</v>
      </c>
      <c r="AI964" s="53">
        <f t="shared" si="331"/>
        <v>0.22150885339490853</v>
      </c>
      <c r="AJ964" s="56">
        <f t="shared" si="332"/>
        <v>17.208099999999998</v>
      </c>
    </row>
    <row r="965" spans="1:36" x14ac:dyDescent="0.25">
      <c r="A965" s="50">
        <v>964</v>
      </c>
      <c r="B965" s="51">
        <v>39506</v>
      </c>
      <c r="C965" s="75">
        <f t="shared" si="315"/>
        <v>39506</v>
      </c>
      <c r="D965" s="50" t="s">
        <v>1223</v>
      </c>
      <c r="E965" s="50">
        <v>2.8</v>
      </c>
      <c r="F965" s="50">
        <v>0</v>
      </c>
      <c r="G965" s="50">
        <v>30</v>
      </c>
      <c r="H965" s="50">
        <v>0</v>
      </c>
      <c r="I965" s="53">
        <f t="shared" si="317"/>
        <v>2.0833333333333332E-2</v>
      </c>
      <c r="J965" s="54">
        <f t="shared" si="318"/>
        <v>7.4404761904761909E-3</v>
      </c>
      <c r="K965" s="50" t="s">
        <v>628</v>
      </c>
      <c r="L965" s="50" t="s">
        <v>129</v>
      </c>
      <c r="M965" s="55">
        <f t="shared" si="319"/>
        <v>5.6000000000000041</v>
      </c>
      <c r="N965" s="50">
        <v>0</v>
      </c>
      <c r="O965" s="50" t="s">
        <v>253</v>
      </c>
      <c r="S965" s="151">
        <f t="shared" si="320"/>
        <v>0.19494047619047619</v>
      </c>
      <c r="T965" s="151">
        <f t="shared" si="321"/>
        <v>9.7470238095238096E-2</v>
      </c>
      <c r="V965" s="393">
        <f t="shared" si="333"/>
        <v>0</v>
      </c>
      <c r="W965" s="393">
        <f t="shared" si="334"/>
        <v>0</v>
      </c>
      <c r="X965" s="53">
        <f t="shared" si="322"/>
        <v>0.19494047619047619</v>
      </c>
      <c r="Y965" s="53">
        <f t="shared" si="323"/>
        <v>0.23132965619047618</v>
      </c>
      <c r="Z965" s="53">
        <f t="shared" si="324"/>
        <v>9.7470238095238096E-2</v>
      </c>
      <c r="AA965" s="53">
        <f t="shared" si="325"/>
        <v>0.11566482809523809</v>
      </c>
      <c r="AB965" s="50">
        <f t="shared" si="326"/>
        <v>2303</v>
      </c>
      <c r="AC965" s="50">
        <f t="shared" si="314"/>
        <v>2008</v>
      </c>
      <c r="AD965" s="50">
        <f t="shared" si="327"/>
        <v>2</v>
      </c>
      <c r="AE965" s="56">
        <f t="shared" si="328"/>
        <v>200802</v>
      </c>
      <c r="AF965" s="56">
        <f t="shared" si="329"/>
        <v>9</v>
      </c>
      <c r="AG965" s="58">
        <f t="shared" si="316"/>
        <v>0</v>
      </c>
      <c r="AH965" s="56">
        <f t="shared" si="330"/>
        <v>28</v>
      </c>
      <c r="AI965" s="53">
        <f t="shared" si="331"/>
        <v>0.21313506619047617</v>
      </c>
      <c r="AJ965" s="56">
        <f t="shared" si="332"/>
        <v>11.955999999999998</v>
      </c>
    </row>
    <row r="966" spans="1:36" x14ac:dyDescent="0.25">
      <c r="A966" s="50">
        <v>965</v>
      </c>
      <c r="B966" s="51">
        <v>39506</v>
      </c>
      <c r="C966" s="75">
        <f t="shared" si="315"/>
        <v>39506</v>
      </c>
      <c r="D966" s="50" t="s">
        <v>624</v>
      </c>
      <c r="E966" s="50">
        <v>0.1</v>
      </c>
      <c r="F966" s="50">
        <v>100</v>
      </c>
      <c r="G966" s="50">
        <v>0</v>
      </c>
      <c r="H966" s="50">
        <v>0</v>
      </c>
      <c r="I966" s="53">
        <f t="shared" si="317"/>
        <v>0.16666666666666696</v>
      </c>
      <c r="J966" s="54">
        <f t="shared" si="318"/>
        <v>1.6666666666666696</v>
      </c>
      <c r="K966" s="50" t="s">
        <v>628</v>
      </c>
      <c r="L966" s="50" t="s">
        <v>625</v>
      </c>
      <c r="M966" s="55">
        <f t="shared" si="319"/>
        <v>2.4999999999999974E-2</v>
      </c>
      <c r="N966" s="50">
        <v>0</v>
      </c>
      <c r="O966" s="50" t="s">
        <v>253</v>
      </c>
      <c r="S966" s="151">
        <f t="shared" si="320"/>
        <v>0</v>
      </c>
      <c r="T966" s="151">
        <f t="shared" si="321"/>
        <v>0</v>
      </c>
      <c r="V966" s="393">
        <f t="shared" si="333"/>
        <v>0</v>
      </c>
      <c r="W966" s="393">
        <f t="shared" si="334"/>
        <v>0</v>
      </c>
      <c r="X966" s="53">
        <f t="shared" si="322"/>
        <v>43.666666666666742</v>
      </c>
      <c r="Y966" s="53">
        <f t="shared" si="323"/>
        <v>43.703055846666743</v>
      </c>
      <c r="Z966" s="53">
        <f t="shared" si="324"/>
        <v>21.833333333333371</v>
      </c>
      <c r="AA966" s="53">
        <f t="shared" si="325"/>
        <v>21.851527923333371</v>
      </c>
      <c r="AB966" s="50">
        <f t="shared" si="326"/>
        <v>4100</v>
      </c>
      <c r="AC966" s="50">
        <f t="shared" si="314"/>
        <v>2008</v>
      </c>
      <c r="AD966" s="50">
        <f t="shared" si="327"/>
        <v>2</v>
      </c>
      <c r="AE966" s="56">
        <f t="shared" si="328"/>
        <v>200802</v>
      </c>
      <c r="AF966" s="56">
        <f t="shared" si="329"/>
        <v>9</v>
      </c>
      <c r="AG966" s="58">
        <f t="shared" si="316"/>
        <v>0</v>
      </c>
      <c r="AH966" s="56">
        <f t="shared" si="330"/>
        <v>28</v>
      </c>
      <c r="AI966" s="53">
        <f t="shared" si="331"/>
        <v>43.684861256666743</v>
      </c>
      <c r="AJ966" s="56">
        <f t="shared" si="332"/>
        <v>0</v>
      </c>
    </row>
    <row r="967" spans="1:36" x14ac:dyDescent="0.25">
      <c r="A967" s="50">
        <v>966</v>
      </c>
      <c r="B967" s="51">
        <v>39507</v>
      </c>
      <c r="C967" s="75">
        <f t="shared" si="315"/>
        <v>39507</v>
      </c>
      <c r="D967" s="50" t="s">
        <v>1223</v>
      </c>
      <c r="E967" s="50">
        <v>3.16</v>
      </c>
      <c r="F967" s="50">
        <v>0</v>
      </c>
      <c r="G967" s="50">
        <v>31</v>
      </c>
      <c r="H967" s="50">
        <v>17</v>
      </c>
      <c r="I967" s="53">
        <f t="shared" si="317"/>
        <v>2.1724537037037039E-2</v>
      </c>
      <c r="J967" s="54">
        <f t="shared" si="318"/>
        <v>6.8748534927332398E-3</v>
      </c>
      <c r="K967" s="50" t="s">
        <v>628</v>
      </c>
      <c r="L967" s="50" t="s">
        <v>623</v>
      </c>
      <c r="M967" s="55">
        <f t="shared" si="319"/>
        <v>6.0607352157698502</v>
      </c>
      <c r="N967" s="50">
        <v>0</v>
      </c>
      <c r="O967" s="50" t="s">
        <v>630</v>
      </c>
      <c r="S967" s="151">
        <f t="shared" si="320"/>
        <v>0.18012116150961088</v>
      </c>
      <c r="T967" s="151">
        <f t="shared" si="321"/>
        <v>9.0060580754805442E-2</v>
      </c>
      <c r="V967" s="393">
        <f t="shared" si="333"/>
        <v>0</v>
      </c>
      <c r="W967" s="393">
        <f t="shared" si="334"/>
        <v>0</v>
      </c>
      <c r="X967" s="53">
        <f t="shared" si="322"/>
        <v>0.18012116150961088</v>
      </c>
      <c r="Y967" s="53">
        <f t="shared" si="323"/>
        <v>0.21651034150961088</v>
      </c>
      <c r="Z967" s="53">
        <f t="shared" si="324"/>
        <v>9.0060580754805442E-2</v>
      </c>
      <c r="AA967" s="53">
        <f t="shared" si="325"/>
        <v>0.10825517075480544</v>
      </c>
      <c r="AB967" s="50">
        <f t="shared" si="326"/>
        <v>1624</v>
      </c>
      <c r="AC967" s="50">
        <f t="shared" si="314"/>
        <v>2008</v>
      </c>
      <c r="AD967" s="50">
        <f t="shared" si="327"/>
        <v>2</v>
      </c>
      <c r="AE967" s="56">
        <f t="shared" si="328"/>
        <v>200802</v>
      </c>
      <c r="AF967" s="56">
        <f t="shared" si="329"/>
        <v>9</v>
      </c>
      <c r="AG967" s="58">
        <f t="shared" si="316"/>
        <v>0</v>
      </c>
      <c r="AH967" s="56">
        <f t="shared" si="330"/>
        <v>29</v>
      </c>
      <c r="AI967" s="53">
        <f t="shared" si="331"/>
        <v>0.19831575150961089</v>
      </c>
      <c r="AJ967" s="56">
        <f t="shared" si="332"/>
        <v>13.4932</v>
      </c>
    </row>
    <row r="968" spans="1:36" x14ac:dyDescent="0.25">
      <c r="A968" s="50">
        <v>967</v>
      </c>
      <c r="B968" s="51">
        <v>39509</v>
      </c>
      <c r="C968" s="75">
        <f t="shared" si="315"/>
        <v>39509</v>
      </c>
      <c r="D968" s="50" t="s">
        <v>1224</v>
      </c>
      <c r="E968" s="50">
        <v>3.75</v>
      </c>
      <c r="F968" s="50">
        <v>0</v>
      </c>
      <c r="G968" s="50">
        <v>15</v>
      </c>
      <c r="H968" s="50">
        <v>0</v>
      </c>
      <c r="I968" s="53">
        <f t="shared" si="317"/>
        <v>1.0416666666666666E-2</v>
      </c>
      <c r="J968" s="54">
        <f t="shared" si="318"/>
        <v>2.7777777777777775E-3</v>
      </c>
      <c r="K968" s="50" t="s">
        <v>26</v>
      </c>
      <c r="L968" s="50" t="s">
        <v>140</v>
      </c>
      <c r="M968" s="55">
        <f t="shared" si="319"/>
        <v>15.000000000000014</v>
      </c>
      <c r="N968" s="50">
        <v>0</v>
      </c>
      <c r="O968" s="50" t="s">
        <v>253</v>
      </c>
      <c r="S968" s="151">
        <f t="shared" si="320"/>
        <v>0.31111111111111106</v>
      </c>
      <c r="T968" s="151">
        <f t="shared" si="321"/>
        <v>0.15555555555555553</v>
      </c>
      <c r="V968" s="393">
        <f t="shared" si="333"/>
        <v>0</v>
      </c>
      <c r="W968" s="393">
        <f t="shared" si="334"/>
        <v>0</v>
      </c>
      <c r="X968" s="53">
        <f t="shared" si="322"/>
        <v>7.2777777777777761E-2</v>
      </c>
      <c r="Y968" s="53">
        <f t="shared" si="323"/>
        <v>0.10916695777777777</v>
      </c>
      <c r="Z968" s="53">
        <f t="shared" si="324"/>
        <v>3.638888888888888E-2</v>
      </c>
      <c r="AA968" s="53">
        <f t="shared" si="325"/>
        <v>5.4583478888888884E-2</v>
      </c>
      <c r="AB968" s="50">
        <f t="shared" si="326"/>
        <v>592</v>
      </c>
      <c r="AC968" s="50">
        <f t="shared" si="314"/>
        <v>2008</v>
      </c>
      <c r="AD968" s="50">
        <f t="shared" si="327"/>
        <v>3</v>
      </c>
      <c r="AE968" s="56">
        <f t="shared" si="328"/>
        <v>200803</v>
      </c>
      <c r="AF968" s="56">
        <f t="shared" si="329"/>
        <v>10</v>
      </c>
      <c r="AG968" s="58">
        <f t="shared" si="316"/>
        <v>1</v>
      </c>
      <c r="AH968" s="56">
        <f t="shared" si="330"/>
        <v>2</v>
      </c>
      <c r="AI968" s="53">
        <f t="shared" si="331"/>
        <v>9.0972367777777757E-2</v>
      </c>
      <c r="AJ968" s="56">
        <f t="shared" si="332"/>
        <v>3.75</v>
      </c>
    </row>
    <row r="969" spans="1:36" x14ac:dyDescent="0.25">
      <c r="A969" s="50">
        <v>968</v>
      </c>
      <c r="B969" s="51">
        <v>39510</v>
      </c>
      <c r="C969" s="75">
        <f t="shared" si="315"/>
        <v>39510</v>
      </c>
      <c r="D969" s="50" t="s">
        <v>1223</v>
      </c>
      <c r="E969" s="50">
        <v>3.3</v>
      </c>
      <c r="F969" s="50">
        <v>0</v>
      </c>
      <c r="G969" s="50">
        <v>33</v>
      </c>
      <c r="H969" s="50">
        <v>49</v>
      </c>
      <c r="I969" s="53">
        <f t="shared" si="317"/>
        <v>2.3483796296296298E-2</v>
      </c>
      <c r="J969" s="54">
        <f t="shared" si="318"/>
        <v>7.1163019079685755E-3</v>
      </c>
      <c r="K969" s="50" t="s">
        <v>628</v>
      </c>
      <c r="L969" s="50" t="s">
        <v>623</v>
      </c>
      <c r="M969" s="55">
        <f t="shared" si="319"/>
        <v>5.8551010349926109</v>
      </c>
      <c r="N969" s="50">
        <v>0</v>
      </c>
      <c r="O969" s="50" t="s">
        <v>198</v>
      </c>
      <c r="S969" s="151">
        <f t="shared" si="320"/>
        <v>0.18644710998877667</v>
      </c>
      <c r="T969" s="151">
        <f t="shared" si="321"/>
        <v>9.3223554994388336E-2</v>
      </c>
      <c r="V969" s="393">
        <f t="shared" si="333"/>
        <v>0</v>
      </c>
      <c r="W969" s="393">
        <f t="shared" si="334"/>
        <v>0</v>
      </c>
      <c r="X969" s="53">
        <f t="shared" si="322"/>
        <v>0.18644710998877667</v>
      </c>
      <c r="Y969" s="53">
        <f t="shared" si="323"/>
        <v>0.22283628998877669</v>
      </c>
      <c r="Z969" s="53">
        <f t="shared" si="324"/>
        <v>9.3223554994388336E-2</v>
      </c>
      <c r="AA969" s="53">
        <f t="shared" si="325"/>
        <v>0.11141814499438835</v>
      </c>
      <c r="AB969" s="50">
        <f t="shared" si="326"/>
        <v>1937</v>
      </c>
      <c r="AC969" s="50">
        <f t="shared" si="314"/>
        <v>2008</v>
      </c>
      <c r="AD969" s="50">
        <f t="shared" si="327"/>
        <v>3</v>
      </c>
      <c r="AE969" s="56">
        <f t="shared" si="328"/>
        <v>200803</v>
      </c>
      <c r="AF969" s="56">
        <f t="shared" si="329"/>
        <v>10</v>
      </c>
      <c r="AG969" s="58">
        <f t="shared" si="316"/>
        <v>0</v>
      </c>
      <c r="AH969" s="56">
        <f t="shared" si="330"/>
        <v>3</v>
      </c>
      <c r="AI969" s="53">
        <f t="shared" si="331"/>
        <v>0.20464169998877668</v>
      </c>
      <c r="AJ969" s="56">
        <f t="shared" si="332"/>
        <v>14.090999999999998</v>
      </c>
    </row>
    <row r="970" spans="1:36" x14ac:dyDescent="0.25">
      <c r="A970" s="50">
        <v>969</v>
      </c>
      <c r="B970" s="51">
        <v>39511</v>
      </c>
      <c r="C970" s="75">
        <f t="shared" si="315"/>
        <v>39511</v>
      </c>
      <c r="D970" s="50" t="s">
        <v>1223</v>
      </c>
      <c r="E970" s="50">
        <v>4</v>
      </c>
      <c r="F970" s="50">
        <v>0</v>
      </c>
      <c r="G970" s="50">
        <v>39</v>
      </c>
      <c r="H970" s="50">
        <v>12</v>
      </c>
      <c r="I970" s="53">
        <f t="shared" si="317"/>
        <v>2.7222222222222228E-2</v>
      </c>
      <c r="J970" s="54">
        <f t="shared" si="318"/>
        <v>6.8055555555555569E-3</v>
      </c>
      <c r="K970" s="50" t="s">
        <v>628</v>
      </c>
      <c r="L970" s="50" t="s">
        <v>143</v>
      </c>
      <c r="M970" s="55">
        <f t="shared" si="319"/>
        <v>6.12244897959184</v>
      </c>
      <c r="N970" s="50">
        <v>0</v>
      </c>
      <c r="O970" s="50" t="s">
        <v>255</v>
      </c>
      <c r="S970" s="151">
        <f t="shared" si="320"/>
        <v>0.17830555555555558</v>
      </c>
      <c r="T970" s="151">
        <f t="shared" si="321"/>
        <v>8.9152777777777789E-2</v>
      </c>
      <c r="V970" s="393">
        <f t="shared" si="333"/>
        <v>0</v>
      </c>
      <c r="W970" s="393">
        <f t="shared" si="334"/>
        <v>0</v>
      </c>
      <c r="X970" s="53">
        <f t="shared" si="322"/>
        <v>0.17830555555555558</v>
      </c>
      <c r="Y970" s="53">
        <f t="shared" si="323"/>
        <v>0.21469473555555557</v>
      </c>
      <c r="Z970" s="53">
        <f t="shared" si="324"/>
        <v>8.9152777777777789E-2</v>
      </c>
      <c r="AA970" s="53">
        <f t="shared" si="325"/>
        <v>0.10734736777777779</v>
      </c>
      <c r="AB970" s="50">
        <f t="shared" si="326"/>
        <v>1522</v>
      </c>
      <c r="AC970" s="50">
        <f t="shared" si="314"/>
        <v>2008</v>
      </c>
      <c r="AD970" s="50">
        <f t="shared" si="327"/>
        <v>3</v>
      </c>
      <c r="AE970" s="56">
        <f t="shared" si="328"/>
        <v>200803</v>
      </c>
      <c r="AF970" s="56">
        <f t="shared" si="329"/>
        <v>10</v>
      </c>
      <c r="AG970" s="58">
        <f t="shared" si="316"/>
        <v>0</v>
      </c>
      <c r="AH970" s="56">
        <f t="shared" si="330"/>
        <v>4</v>
      </c>
      <c r="AI970" s="53">
        <f t="shared" si="331"/>
        <v>0.19650014555555556</v>
      </c>
      <c r="AJ970" s="56">
        <f t="shared" si="332"/>
        <v>17.079999999999998</v>
      </c>
    </row>
    <row r="971" spans="1:36" x14ac:dyDescent="0.25">
      <c r="A971" s="50">
        <v>970</v>
      </c>
      <c r="B971" s="51">
        <v>39513</v>
      </c>
      <c r="C971" s="75">
        <f t="shared" si="315"/>
        <v>39513</v>
      </c>
      <c r="D971" s="50" t="s">
        <v>1223</v>
      </c>
      <c r="E971" s="50">
        <v>5</v>
      </c>
      <c r="F971" s="50">
        <v>0</v>
      </c>
      <c r="G971" s="50">
        <v>47</v>
      </c>
      <c r="H971" s="50">
        <v>13</v>
      </c>
      <c r="I971" s="53">
        <f t="shared" si="317"/>
        <v>3.2789351851851854E-2</v>
      </c>
      <c r="J971" s="54">
        <f t="shared" si="318"/>
        <v>6.557870370370371E-3</v>
      </c>
      <c r="K971" s="50" t="s">
        <v>628</v>
      </c>
      <c r="L971" s="50" t="s">
        <v>171</v>
      </c>
      <c r="M971" s="55">
        <f t="shared" si="319"/>
        <v>6.3536886692552104</v>
      </c>
      <c r="N971" s="50">
        <v>0</v>
      </c>
      <c r="O971" s="50" t="s">
        <v>198</v>
      </c>
      <c r="R971" s="50" t="s">
        <v>633</v>
      </c>
      <c r="S971" s="151">
        <f t="shared" si="320"/>
        <v>0.17181620370370371</v>
      </c>
      <c r="T971" s="151">
        <f t="shared" si="321"/>
        <v>8.5908101851851854E-2</v>
      </c>
      <c r="V971" s="393">
        <f t="shared" si="333"/>
        <v>0</v>
      </c>
      <c r="W971" s="393">
        <f t="shared" si="334"/>
        <v>0</v>
      </c>
      <c r="X971" s="53">
        <f t="shared" si="322"/>
        <v>0.17181620370370371</v>
      </c>
      <c r="Y971" s="53">
        <f t="shared" si="323"/>
        <v>0.2082053837037037</v>
      </c>
      <c r="Z971" s="53">
        <f t="shared" si="324"/>
        <v>8.5908101851851854E-2</v>
      </c>
      <c r="AA971" s="53">
        <f t="shared" si="325"/>
        <v>0.10410269185185185</v>
      </c>
      <c r="AB971" s="50">
        <f t="shared" si="326"/>
        <v>1256</v>
      </c>
      <c r="AC971" s="50">
        <f t="shared" si="314"/>
        <v>2008</v>
      </c>
      <c r="AD971" s="50">
        <f t="shared" si="327"/>
        <v>3</v>
      </c>
      <c r="AE971" s="56">
        <f t="shared" si="328"/>
        <v>200803</v>
      </c>
      <c r="AF971" s="56">
        <f t="shared" si="329"/>
        <v>10</v>
      </c>
      <c r="AG971" s="58">
        <f t="shared" si="316"/>
        <v>1</v>
      </c>
      <c r="AH971" s="56">
        <f t="shared" si="330"/>
        <v>6</v>
      </c>
      <c r="AI971" s="53">
        <f t="shared" si="331"/>
        <v>0.19001079370370372</v>
      </c>
      <c r="AJ971" s="56">
        <f t="shared" si="332"/>
        <v>21.349999999999998</v>
      </c>
    </row>
    <row r="972" spans="1:36" x14ac:dyDescent="0.25">
      <c r="A972" s="50">
        <v>971</v>
      </c>
      <c r="B972" s="51">
        <v>39514</v>
      </c>
      <c r="C972" s="75">
        <f t="shared" si="315"/>
        <v>39514</v>
      </c>
      <c r="D972" s="50" t="s">
        <v>1223</v>
      </c>
      <c r="E972" s="50">
        <v>4</v>
      </c>
      <c r="F972" s="50">
        <v>0</v>
      </c>
      <c r="G972" s="50">
        <v>38</v>
      </c>
      <c r="H972" s="50">
        <v>43</v>
      </c>
      <c r="I972" s="53">
        <f t="shared" si="317"/>
        <v>2.6886574074074077E-2</v>
      </c>
      <c r="J972" s="54">
        <f t="shared" si="318"/>
        <v>6.7216435185185192E-3</v>
      </c>
      <c r="K972" s="50" t="s">
        <v>628</v>
      </c>
      <c r="L972" s="50" t="s">
        <v>143</v>
      </c>
      <c r="M972" s="55">
        <f t="shared" si="319"/>
        <v>6.1988807576409855</v>
      </c>
      <c r="N972" s="50">
        <v>0</v>
      </c>
      <c r="O972" s="50" t="s">
        <v>330</v>
      </c>
      <c r="S972" s="151">
        <f t="shared" si="320"/>
        <v>0.17610706018518521</v>
      </c>
      <c r="T972" s="151">
        <f t="shared" si="321"/>
        <v>8.8053530092592605E-2</v>
      </c>
      <c r="V972" s="393">
        <f t="shared" si="333"/>
        <v>0</v>
      </c>
      <c r="W972" s="393">
        <f t="shared" si="334"/>
        <v>0</v>
      </c>
      <c r="X972" s="53">
        <f t="shared" si="322"/>
        <v>0.17610706018518521</v>
      </c>
      <c r="Y972" s="53">
        <f t="shared" si="323"/>
        <v>0.2124962401851852</v>
      </c>
      <c r="Z972" s="53">
        <f t="shared" si="324"/>
        <v>8.8053530092592605E-2</v>
      </c>
      <c r="AA972" s="53">
        <f t="shared" si="325"/>
        <v>0.1062481200925926</v>
      </c>
      <c r="AB972" s="50">
        <f t="shared" si="326"/>
        <v>1418</v>
      </c>
      <c r="AC972" s="50">
        <f t="shared" si="314"/>
        <v>2008</v>
      </c>
      <c r="AD972" s="50">
        <f t="shared" si="327"/>
        <v>3</v>
      </c>
      <c r="AE972" s="56">
        <f t="shared" si="328"/>
        <v>200803</v>
      </c>
      <c r="AF972" s="56">
        <f t="shared" si="329"/>
        <v>10</v>
      </c>
      <c r="AG972" s="58">
        <f t="shared" si="316"/>
        <v>0</v>
      </c>
      <c r="AH972" s="56">
        <f t="shared" si="330"/>
        <v>7</v>
      </c>
      <c r="AI972" s="53">
        <f t="shared" si="331"/>
        <v>0.19430165018518519</v>
      </c>
      <c r="AJ972" s="56">
        <f t="shared" si="332"/>
        <v>17.079999999999998</v>
      </c>
    </row>
    <row r="973" spans="1:36" x14ac:dyDescent="0.25">
      <c r="A973" s="50">
        <v>972</v>
      </c>
      <c r="B973" s="51">
        <v>39520</v>
      </c>
      <c r="C973" s="75">
        <f t="shared" si="315"/>
        <v>39520</v>
      </c>
      <c r="D973" s="50" t="s">
        <v>1223</v>
      </c>
      <c r="E973" s="50">
        <v>3.5</v>
      </c>
      <c r="F973" s="50">
        <v>0</v>
      </c>
      <c r="G973" s="50">
        <v>34</v>
      </c>
      <c r="H973" s="50">
        <v>0</v>
      </c>
      <c r="I973" s="53">
        <f t="shared" si="317"/>
        <v>2.361111111111111E-2</v>
      </c>
      <c r="J973" s="54">
        <f t="shared" si="318"/>
        <v>6.7460317460317455E-3</v>
      </c>
      <c r="K973" s="50" t="s">
        <v>628</v>
      </c>
      <c r="L973" s="50" t="s">
        <v>130</v>
      </c>
      <c r="M973" s="55">
        <f t="shared" si="319"/>
        <v>6.1764705882352997</v>
      </c>
      <c r="N973" s="50">
        <v>0</v>
      </c>
      <c r="O973" s="50" t="s">
        <v>319</v>
      </c>
      <c r="S973" s="151">
        <f t="shared" si="320"/>
        <v>0.17674603174603173</v>
      </c>
      <c r="T973" s="151">
        <f t="shared" si="321"/>
        <v>8.8373015873015867E-2</v>
      </c>
      <c r="V973" s="393">
        <f t="shared" si="333"/>
        <v>0</v>
      </c>
      <c r="W973" s="393">
        <f t="shared" si="334"/>
        <v>0</v>
      </c>
      <c r="X973" s="53">
        <f t="shared" si="322"/>
        <v>0.17674603174603173</v>
      </c>
      <c r="Y973" s="53">
        <f t="shared" si="323"/>
        <v>0.2131352117460317</v>
      </c>
      <c r="Z973" s="53">
        <f t="shared" si="324"/>
        <v>8.8373015873015867E-2</v>
      </c>
      <c r="AA973" s="53">
        <f t="shared" si="325"/>
        <v>0.10656760587301585</v>
      </c>
      <c r="AB973" s="50">
        <f t="shared" si="326"/>
        <v>1453</v>
      </c>
      <c r="AC973" s="50">
        <f t="shared" si="314"/>
        <v>2008</v>
      </c>
      <c r="AD973" s="50">
        <f t="shared" si="327"/>
        <v>3</v>
      </c>
      <c r="AE973" s="56">
        <f t="shared" si="328"/>
        <v>200803</v>
      </c>
      <c r="AF973" s="56">
        <f t="shared" si="329"/>
        <v>11</v>
      </c>
      <c r="AG973" s="58">
        <f t="shared" si="316"/>
        <v>5</v>
      </c>
      <c r="AH973" s="56">
        <f t="shared" si="330"/>
        <v>13</v>
      </c>
      <c r="AI973" s="53">
        <f t="shared" si="331"/>
        <v>0.19494062174603172</v>
      </c>
      <c r="AJ973" s="56">
        <f t="shared" si="332"/>
        <v>14.944999999999999</v>
      </c>
    </row>
    <row r="974" spans="1:36" x14ac:dyDescent="0.25">
      <c r="A974" s="50">
        <v>973</v>
      </c>
      <c r="B974" s="51">
        <v>39521</v>
      </c>
      <c r="C974" s="75">
        <f t="shared" si="315"/>
        <v>39521</v>
      </c>
      <c r="D974" s="50" t="s">
        <v>1223</v>
      </c>
      <c r="E974" s="50">
        <v>4</v>
      </c>
      <c r="F974" s="50">
        <v>0</v>
      </c>
      <c r="G974" s="50">
        <v>39</v>
      </c>
      <c r="H974" s="50">
        <v>40</v>
      </c>
      <c r="I974" s="53">
        <f t="shared" si="317"/>
        <v>2.7546296296296294E-2</v>
      </c>
      <c r="J974" s="54">
        <f t="shared" si="318"/>
        <v>6.8865740740740736E-3</v>
      </c>
      <c r="K974" s="50" t="s">
        <v>628</v>
      </c>
      <c r="L974" s="50" t="s">
        <v>143</v>
      </c>
      <c r="M974" s="55">
        <f t="shared" si="319"/>
        <v>6.050420168067232</v>
      </c>
      <c r="N974" s="50">
        <v>0</v>
      </c>
      <c r="O974" s="50" t="s">
        <v>319</v>
      </c>
      <c r="S974" s="151">
        <f t="shared" si="320"/>
        <v>0.18042824074074074</v>
      </c>
      <c r="T974" s="151">
        <f t="shared" si="321"/>
        <v>9.0214120370370368E-2</v>
      </c>
      <c r="V974" s="393">
        <f t="shared" si="333"/>
        <v>0</v>
      </c>
      <c r="W974" s="393">
        <f t="shared" si="334"/>
        <v>0</v>
      </c>
      <c r="X974" s="53">
        <f t="shared" si="322"/>
        <v>0.18042824074074074</v>
      </c>
      <c r="Y974" s="53">
        <f t="shared" si="323"/>
        <v>0.2168174207407407</v>
      </c>
      <c r="Z974" s="53">
        <f t="shared" si="324"/>
        <v>9.0214120370370368E-2</v>
      </c>
      <c r="AA974" s="53">
        <f t="shared" si="325"/>
        <v>0.10840871037037035</v>
      </c>
      <c r="AB974" s="50">
        <f t="shared" si="326"/>
        <v>1633</v>
      </c>
      <c r="AC974" s="50">
        <f t="shared" si="314"/>
        <v>2008</v>
      </c>
      <c r="AD974" s="50">
        <f t="shared" si="327"/>
        <v>3</v>
      </c>
      <c r="AE974" s="56">
        <f t="shared" si="328"/>
        <v>200803</v>
      </c>
      <c r="AF974" s="56">
        <f t="shared" si="329"/>
        <v>11</v>
      </c>
      <c r="AG974" s="58">
        <f t="shared" si="316"/>
        <v>0</v>
      </c>
      <c r="AH974" s="56">
        <f t="shared" si="330"/>
        <v>14</v>
      </c>
      <c r="AI974" s="53">
        <f t="shared" si="331"/>
        <v>0.19862283074074072</v>
      </c>
      <c r="AJ974" s="56">
        <f t="shared" si="332"/>
        <v>17.079999999999998</v>
      </c>
    </row>
    <row r="975" spans="1:36" x14ac:dyDescent="0.25">
      <c r="A975" s="50">
        <v>974</v>
      </c>
      <c r="B975" s="51">
        <v>39524</v>
      </c>
      <c r="C975" s="75">
        <f t="shared" si="315"/>
        <v>39524</v>
      </c>
      <c r="D975" s="50" t="s">
        <v>1223</v>
      </c>
      <c r="E975" s="50">
        <v>3.57</v>
      </c>
      <c r="F975" s="50">
        <v>0</v>
      </c>
      <c r="G975" s="50">
        <v>35</v>
      </c>
      <c r="H975" s="50">
        <v>40</v>
      </c>
      <c r="I975" s="53">
        <f t="shared" si="317"/>
        <v>2.476851851851852E-2</v>
      </c>
      <c r="J975" s="54">
        <f t="shared" si="318"/>
        <v>6.9379603693329192E-3</v>
      </c>
      <c r="K975" s="50" t="s">
        <v>628</v>
      </c>
      <c r="L975" s="50" t="s">
        <v>629</v>
      </c>
      <c r="M975" s="55">
        <f t="shared" si="319"/>
        <v>6.0056074766355181</v>
      </c>
      <c r="N975" s="50">
        <v>0</v>
      </c>
      <c r="O975" s="50" t="s">
        <v>319</v>
      </c>
      <c r="S975" s="151">
        <f t="shared" si="320"/>
        <v>0.18177456167652248</v>
      </c>
      <c r="T975" s="151">
        <f t="shared" si="321"/>
        <v>9.0887280838261239E-2</v>
      </c>
      <c r="V975" s="393">
        <f t="shared" si="333"/>
        <v>0</v>
      </c>
      <c r="W975" s="393">
        <f t="shared" si="334"/>
        <v>0</v>
      </c>
      <c r="X975" s="53">
        <f t="shared" si="322"/>
        <v>0.18177456167652248</v>
      </c>
      <c r="Y975" s="53">
        <f t="shared" si="323"/>
        <v>0.21816374167652247</v>
      </c>
      <c r="Z975" s="53">
        <f t="shared" si="324"/>
        <v>9.0887280838261239E-2</v>
      </c>
      <c r="AA975" s="53">
        <f t="shared" si="325"/>
        <v>0.10908187083826124</v>
      </c>
      <c r="AB975" s="50">
        <f t="shared" si="326"/>
        <v>1694</v>
      </c>
      <c r="AC975" s="50">
        <f t="shared" si="314"/>
        <v>2008</v>
      </c>
      <c r="AD975" s="50">
        <f t="shared" si="327"/>
        <v>3</v>
      </c>
      <c r="AE975" s="56">
        <f t="shared" si="328"/>
        <v>200803</v>
      </c>
      <c r="AF975" s="56">
        <f t="shared" si="329"/>
        <v>12</v>
      </c>
      <c r="AG975" s="58">
        <f t="shared" si="316"/>
        <v>2</v>
      </c>
      <c r="AH975" s="56">
        <f t="shared" si="330"/>
        <v>17</v>
      </c>
      <c r="AI975" s="53">
        <f t="shared" si="331"/>
        <v>0.19996915167652246</v>
      </c>
      <c r="AJ975" s="56">
        <f t="shared" si="332"/>
        <v>15.243899999999998</v>
      </c>
    </row>
    <row r="976" spans="1:36" x14ac:dyDescent="0.25">
      <c r="A976" s="50">
        <v>975</v>
      </c>
      <c r="B976" s="51">
        <v>39525</v>
      </c>
      <c r="C976" s="75">
        <f t="shared" si="315"/>
        <v>39525</v>
      </c>
      <c r="D976" s="50" t="s">
        <v>1223</v>
      </c>
      <c r="E976" s="50">
        <v>4.01</v>
      </c>
      <c r="F976" s="50">
        <v>0</v>
      </c>
      <c r="G976" s="50">
        <v>40</v>
      </c>
      <c r="H976" s="50">
        <v>39</v>
      </c>
      <c r="I976" s="53">
        <f t="shared" si="317"/>
        <v>2.8229166666666666E-2</v>
      </c>
      <c r="J976" s="54">
        <f t="shared" si="318"/>
        <v>7.0396924355777225E-3</v>
      </c>
      <c r="K976" s="50" t="s">
        <v>628</v>
      </c>
      <c r="L976" s="50" t="s">
        <v>143</v>
      </c>
      <c r="M976" s="55">
        <f t="shared" si="319"/>
        <v>5.9188191881918861</v>
      </c>
      <c r="N976" s="50">
        <v>0</v>
      </c>
      <c r="O976" s="50" t="s">
        <v>330</v>
      </c>
      <c r="S976" s="151">
        <f t="shared" si="320"/>
        <v>0.18443994181213633</v>
      </c>
      <c r="T976" s="151">
        <f t="shared" si="321"/>
        <v>9.2219970906068163E-2</v>
      </c>
      <c r="V976" s="393">
        <f t="shared" si="333"/>
        <v>0</v>
      </c>
      <c r="W976" s="393">
        <f t="shared" si="334"/>
        <v>0</v>
      </c>
      <c r="X976" s="53">
        <f t="shared" si="322"/>
        <v>0.18443994181213633</v>
      </c>
      <c r="Y976" s="53">
        <f t="shared" si="323"/>
        <v>0.22082912181213632</v>
      </c>
      <c r="Z976" s="53">
        <f t="shared" si="324"/>
        <v>9.2219970906068163E-2</v>
      </c>
      <c r="AA976" s="53">
        <f t="shared" si="325"/>
        <v>0.11041456090606816</v>
      </c>
      <c r="AB976" s="50">
        <f t="shared" si="326"/>
        <v>1833</v>
      </c>
      <c r="AC976" s="50">
        <f t="shared" si="314"/>
        <v>2008</v>
      </c>
      <c r="AD976" s="50">
        <f t="shared" si="327"/>
        <v>3</v>
      </c>
      <c r="AE976" s="56">
        <f t="shared" si="328"/>
        <v>200803</v>
      </c>
      <c r="AF976" s="56">
        <f t="shared" si="329"/>
        <v>12</v>
      </c>
      <c r="AG976" s="58">
        <f t="shared" si="316"/>
        <v>0</v>
      </c>
      <c r="AH976" s="56">
        <f t="shared" si="330"/>
        <v>18</v>
      </c>
      <c r="AI976" s="53">
        <f t="shared" si="331"/>
        <v>0.20263453181213631</v>
      </c>
      <c r="AJ976" s="56">
        <f t="shared" si="332"/>
        <v>17.122699999999998</v>
      </c>
    </row>
    <row r="977" spans="1:36" x14ac:dyDescent="0.25">
      <c r="A977" s="50">
        <v>976</v>
      </c>
      <c r="B977" s="51">
        <v>39527</v>
      </c>
      <c r="C977" s="75">
        <f t="shared" si="315"/>
        <v>39527</v>
      </c>
      <c r="D977" s="50" t="s">
        <v>1223</v>
      </c>
      <c r="E977" s="50">
        <v>3.5</v>
      </c>
      <c r="F977" s="50">
        <v>0</v>
      </c>
      <c r="G977" s="50">
        <v>34</v>
      </c>
      <c r="H977" s="50">
        <v>50</v>
      </c>
      <c r="I977" s="53">
        <f t="shared" si="317"/>
        <v>2.4189814814814817E-2</v>
      </c>
      <c r="J977" s="54">
        <f t="shared" si="318"/>
        <v>6.9113756613756617E-3</v>
      </c>
      <c r="K977" s="50" t="s">
        <v>581</v>
      </c>
      <c r="L977" s="50" t="s">
        <v>130</v>
      </c>
      <c r="M977" s="55">
        <f t="shared" si="319"/>
        <v>6.0287081339712962</v>
      </c>
      <c r="N977" s="50">
        <v>0</v>
      </c>
      <c r="O977" s="50" t="s">
        <v>319</v>
      </c>
      <c r="S977" s="151">
        <f t="shared" si="320"/>
        <v>0.18107804232804234</v>
      </c>
      <c r="T977" s="151">
        <f t="shared" si="321"/>
        <v>9.0539021164021169E-2</v>
      </c>
      <c r="V977" s="393">
        <f t="shared" si="333"/>
        <v>0</v>
      </c>
      <c r="W977" s="393">
        <f t="shared" si="334"/>
        <v>0</v>
      </c>
      <c r="X977" s="53">
        <f t="shared" si="322"/>
        <v>0.18107804232804234</v>
      </c>
      <c r="Y977" s="53">
        <f t="shared" si="323"/>
        <v>0.21746722232804233</v>
      </c>
      <c r="Z977" s="53">
        <f t="shared" si="324"/>
        <v>9.0539021164021169E-2</v>
      </c>
      <c r="AA977" s="53">
        <f t="shared" si="325"/>
        <v>0.10873361116402117</v>
      </c>
      <c r="AB977" s="50">
        <f t="shared" si="326"/>
        <v>1660</v>
      </c>
      <c r="AC977" s="50">
        <f t="shared" si="314"/>
        <v>2008</v>
      </c>
      <c r="AD977" s="50">
        <f t="shared" si="327"/>
        <v>3</v>
      </c>
      <c r="AE977" s="56">
        <f t="shared" si="328"/>
        <v>200803</v>
      </c>
      <c r="AF977" s="56">
        <f t="shared" si="329"/>
        <v>12</v>
      </c>
      <c r="AG977" s="58">
        <f t="shared" si="316"/>
        <v>1</v>
      </c>
      <c r="AH977" s="56">
        <f t="shared" si="330"/>
        <v>20</v>
      </c>
      <c r="AI977" s="53">
        <f t="shared" si="331"/>
        <v>0.19927263232804232</v>
      </c>
      <c r="AJ977" s="56">
        <f t="shared" si="332"/>
        <v>14.944999999999999</v>
      </c>
    </row>
    <row r="978" spans="1:36" x14ac:dyDescent="0.25">
      <c r="A978" s="50">
        <v>977</v>
      </c>
      <c r="B978" s="51">
        <v>39528</v>
      </c>
      <c r="C978" s="75">
        <f t="shared" si="315"/>
        <v>39528</v>
      </c>
      <c r="D978" s="50" t="s">
        <v>1223</v>
      </c>
      <c r="E978" s="50">
        <v>6.5</v>
      </c>
      <c r="F978" s="50">
        <v>1</v>
      </c>
      <c r="G978" s="50">
        <v>4</v>
      </c>
      <c r="H978" s="50">
        <v>55</v>
      </c>
      <c r="I978" s="53">
        <f t="shared" si="317"/>
        <v>4.5081018518518513E-2</v>
      </c>
      <c r="J978" s="54">
        <f t="shared" si="318"/>
        <v>6.9355413105413096E-3</v>
      </c>
      <c r="K978" s="50" t="s">
        <v>581</v>
      </c>
      <c r="L978" s="50" t="s">
        <v>164</v>
      </c>
      <c r="M978" s="55">
        <f t="shared" si="319"/>
        <v>6.0077021822849863</v>
      </c>
      <c r="N978" s="50">
        <v>162</v>
      </c>
      <c r="O978" s="50" t="s">
        <v>652</v>
      </c>
      <c r="S978" s="151">
        <f t="shared" si="320"/>
        <v>0.1817111823361823</v>
      </c>
      <c r="T978" s="151">
        <f t="shared" si="321"/>
        <v>9.0855591168091152E-2</v>
      </c>
      <c r="V978" s="393">
        <f t="shared" si="333"/>
        <v>0</v>
      </c>
      <c r="W978" s="393">
        <f t="shared" si="334"/>
        <v>0</v>
      </c>
      <c r="X978" s="53">
        <f t="shared" si="322"/>
        <v>0.1817111823361823</v>
      </c>
      <c r="Y978" s="53">
        <f t="shared" si="323"/>
        <v>0.21810036233618232</v>
      </c>
      <c r="Z978" s="53">
        <f t="shared" si="324"/>
        <v>9.0855591168091152E-2</v>
      </c>
      <c r="AA978" s="53">
        <f t="shared" si="325"/>
        <v>0.10905018116809116</v>
      </c>
      <c r="AB978" s="50">
        <f t="shared" si="326"/>
        <v>1692</v>
      </c>
      <c r="AC978" s="50">
        <f t="shared" si="314"/>
        <v>2008</v>
      </c>
      <c r="AD978" s="50">
        <f t="shared" si="327"/>
        <v>3</v>
      </c>
      <c r="AE978" s="56">
        <f t="shared" si="328"/>
        <v>200803</v>
      </c>
      <c r="AF978" s="56">
        <f t="shared" si="329"/>
        <v>12</v>
      </c>
      <c r="AG978" s="58">
        <f t="shared" si="316"/>
        <v>0</v>
      </c>
      <c r="AH978" s="56">
        <f t="shared" si="330"/>
        <v>21</v>
      </c>
      <c r="AI978" s="53">
        <f t="shared" si="331"/>
        <v>0.19990577233618231</v>
      </c>
      <c r="AJ978" s="56">
        <f t="shared" si="332"/>
        <v>27.754999999999995</v>
      </c>
    </row>
    <row r="979" spans="1:36" x14ac:dyDescent="0.25">
      <c r="A979" s="50">
        <v>978</v>
      </c>
      <c r="B979" s="51">
        <v>39531</v>
      </c>
      <c r="C979" s="75">
        <f t="shared" si="315"/>
        <v>39531</v>
      </c>
      <c r="D979" s="50" t="s">
        <v>1223</v>
      </c>
      <c r="E979" s="50">
        <v>3.52</v>
      </c>
      <c r="F979" s="50">
        <v>0</v>
      </c>
      <c r="G979" s="50">
        <v>36</v>
      </c>
      <c r="H979" s="50">
        <v>40</v>
      </c>
      <c r="I979" s="53">
        <f t="shared" si="317"/>
        <v>2.5462962962962962E-2</v>
      </c>
      <c r="J979" s="54">
        <f t="shared" si="318"/>
        <v>7.2337962962962955E-3</v>
      </c>
      <c r="K979" s="50" t="s">
        <v>581</v>
      </c>
      <c r="L979" s="50" t="s">
        <v>130</v>
      </c>
      <c r="M979" s="55">
        <f t="shared" si="319"/>
        <v>5.7600000000000051</v>
      </c>
      <c r="N979" s="50">
        <v>0</v>
      </c>
      <c r="O979" s="50" t="s">
        <v>198</v>
      </c>
      <c r="S979" s="151">
        <f t="shared" si="320"/>
        <v>0.18952546296296294</v>
      </c>
      <c r="T979" s="151">
        <f t="shared" si="321"/>
        <v>9.4762731481481469E-2</v>
      </c>
      <c r="V979" s="393">
        <f t="shared" si="333"/>
        <v>0</v>
      </c>
      <c r="W979" s="393">
        <f t="shared" si="334"/>
        <v>0</v>
      </c>
      <c r="X979" s="53">
        <f t="shared" si="322"/>
        <v>0.18952546296296294</v>
      </c>
      <c r="Y979" s="53">
        <f t="shared" si="323"/>
        <v>0.22591464296296293</v>
      </c>
      <c r="Z979" s="53">
        <f t="shared" si="324"/>
        <v>9.4762731481481469E-2</v>
      </c>
      <c r="AA979" s="53">
        <f t="shared" si="325"/>
        <v>0.11295732148148147</v>
      </c>
      <c r="AB979" s="50">
        <f t="shared" si="326"/>
        <v>2084</v>
      </c>
      <c r="AC979" s="50">
        <f t="shared" si="314"/>
        <v>2008</v>
      </c>
      <c r="AD979" s="50">
        <f t="shared" si="327"/>
        <v>3</v>
      </c>
      <c r="AE979" s="56">
        <f t="shared" si="328"/>
        <v>200803</v>
      </c>
      <c r="AF979" s="56">
        <f t="shared" si="329"/>
        <v>13</v>
      </c>
      <c r="AG979" s="58">
        <f t="shared" si="316"/>
        <v>2</v>
      </c>
      <c r="AH979" s="56">
        <f t="shared" si="330"/>
        <v>24</v>
      </c>
      <c r="AI979" s="53">
        <f t="shared" si="331"/>
        <v>0.20772005296296292</v>
      </c>
      <c r="AJ979" s="56">
        <f t="shared" si="332"/>
        <v>15.030399999999998</v>
      </c>
    </row>
    <row r="980" spans="1:36" x14ac:dyDescent="0.25">
      <c r="A980" s="50">
        <v>979</v>
      </c>
      <c r="B980" s="51">
        <v>39532</v>
      </c>
      <c r="C980" s="75">
        <f t="shared" si="315"/>
        <v>39532</v>
      </c>
      <c r="D980" s="50" t="s">
        <v>1223</v>
      </c>
      <c r="E980" s="50">
        <v>4</v>
      </c>
      <c r="F980" s="50">
        <v>0</v>
      </c>
      <c r="G980" s="50">
        <v>39</v>
      </c>
      <c r="H980" s="50">
        <v>17</v>
      </c>
      <c r="I980" s="53">
        <f t="shared" si="317"/>
        <v>2.7280092592592592E-2</v>
      </c>
      <c r="J980" s="54">
        <f t="shared" si="318"/>
        <v>6.820023148148148E-3</v>
      </c>
      <c r="K980" s="50" t="s">
        <v>581</v>
      </c>
      <c r="L980" s="50" t="s">
        <v>143</v>
      </c>
      <c r="M980" s="55">
        <f t="shared" si="319"/>
        <v>6.109461179465427</v>
      </c>
      <c r="N980" s="50">
        <v>0</v>
      </c>
      <c r="O980" s="50" t="s">
        <v>319</v>
      </c>
      <c r="S980" s="151">
        <f t="shared" si="320"/>
        <v>0.17868460648148146</v>
      </c>
      <c r="T980" s="151">
        <f t="shared" si="321"/>
        <v>8.9342303240740731E-2</v>
      </c>
      <c r="V980" s="393">
        <f t="shared" si="333"/>
        <v>0</v>
      </c>
      <c r="W980" s="393">
        <f t="shared" si="334"/>
        <v>0</v>
      </c>
      <c r="X980" s="53">
        <f t="shared" si="322"/>
        <v>0.17868460648148146</v>
      </c>
      <c r="Y980" s="53">
        <f t="shared" si="323"/>
        <v>0.21507378648148148</v>
      </c>
      <c r="Z980" s="53">
        <f t="shared" si="324"/>
        <v>8.9342303240740731E-2</v>
      </c>
      <c r="AA980" s="53">
        <f t="shared" si="325"/>
        <v>0.10753689324074074</v>
      </c>
      <c r="AB980" s="50">
        <f t="shared" si="326"/>
        <v>1544</v>
      </c>
      <c r="AC980" s="50">
        <f t="shared" si="314"/>
        <v>2008</v>
      </c>
      <c r="AD980" s="50">
        <f t="shared" si="327"/>
        <v>3</v>
      </c>
      <c r="AE980" s="56">
        <f t="shared" si="328"/>
        <v>200803</v>
      </c>
      <c r="AF980" s="56">
        <f t="shared" si="329"/>
        <v>13</v>
      </c>
      <c r="AG980" s="58">
        <f t="shared" si="316"/>
        <v>0</v>
      </c>
      <c r="AH980" s="56">
        <f t="shared" si="330"/>
        <v>25</v>
      </c>
      <c r="AI980" s="53">
        <f t="shared" si="331"/>
        <v>0.19687919648148147</v>
      </c>
      <c r="AJ980" s="56">
        <f t="shared" si="332"/>
        <v>17.079999999999998</v>
      </c>
    </row>
    <row r="981" spans="1:36" x14ac:dyDescent="0.25">
      <c r="A981" s="50">
        <v>980</v>
      </c>
      <c r="B981" s="51">
        <v>39533</v>
      </c>
      <c r="C981" s="75">
        <f t="shared" si="315"/>
        <v>39533</v>
      </c>
      <c r="D981" s="50" t="s">
        <v>1223</v>
      </c>
      <c r="E981" s="50">
        <v>5</v>
      </c>
      <c r="F981" s="50">
        <v>0</v>
      </c>
      <c r="G981" s="50">
        <v>51</v>
      </c>
      <c r="H981" s="50">
        <v>26</v>
      </c>
      <c r="I981" s="53">
        <f t="shared" si="317"/>
        <v>3.5717592592592592E-2</v>
      </c>
      <c r="J981" s="54">
        <f t="shared" si="318"/>
        <v>7.1435185185185187E-3</v>
      </c>
      <c r="K981" s="50" t="s">
        <v>581</v>
      </c>
      <c r="L981" s="50" t="s">
        <v>171</v>
      </c>
      <c r="M981" s="55">
        <f t="shared" si="319"/>
        <v>5.8327932598833483</v>
      </c>
      <c r="N981" s="50">
        <v>0</v>
      </c>
      <c r="O981" s="50" t="s">
        <v>198</v>
      </c>
      <c r="S981" s="151">
        <f t="shared" si="320"/>
        <v>0.18716018518518518</v>
      </c>
      <c r="T981" s="151">
        <f t="shared" si="321"/>
        <v>9.358009259259259E-2</v>
      </c>
      <c r="V981" s="393">
        <f t="shared" si="333"/>
        <v>0</v>
      </c>
      <c r="W981" s="393">
        <f t="shared" si="334"/>
        <v>0</v>
      </c>
      <c r="X981" s="53">
        <f t="shared" si="322"/>
        <v>0.18716018518518518</v>
      </c>
      <c r="Y981" s="53">
        <f t="shared" si="323"/>
        <v>0.22354936518518517</v>
      </c>
      <c r="Z981" s="53">
        <f t="shared" si="324"/>
        <v>9.358009259259259E-2</v>
      </c>
      <c r="AA981" s="53">
        <f t="shared" si="325"/>
        <v>0.11177468259259259</v>
      </c>
      <c r="AB981" s="50">
        <f t="shared" si="326"/>
        <v>1971</v>
      </c>
      <c r="AC981" s="50">
        <f t="shared" si="314"/>
        <v>2008</v>
      </c>
      <c r="AD981" s="50">
        <f t="shared" si="327"/>
        <v>3</v>
      </c>
      <c r="AE981" s="56">
        <f t="shared" si="328"/>
        <v>200803</v>
      </c>
      <c r="AF981" s="56">
        <f t="shared" si="329"/>
        <v>13</v>
      </c>
      <c r="AG981" s="58">
        <f t="shared" si="316"/>
        <v>0</v>
      </c>
      <c r="AH981" s="56">
        <f t="shared" si="330"/>
        <v>26</v>
      </c>
      <c r="AI981" s="53">
        <f t="shared" si="331"/>
        <v>0.20535477518518519</v>
      </c>
      <c r="AJ981" s="56">
        <f t="shared" si="332"/>
        <v>21.349999999999998</v>
      </c>
    </row>
    <row r="982" spans="1:36" x14ac:dyDescent="0.25">
      <c r="A982" s="50">
        <v>981</v>
      </c>
      <c r="B982" s="51">
        <v>39534</v>
      </c>
      <c r="C982" s="75">
        <f t="shared" si="315"/>
        <v>39534</v>
      </c>
      <c r="D982" s="50" t="s">
        <v>1223</v>
      </c>
      <c r="E982" s="50">
        <v>3.5</v>
      </c>
      <c r="F982" s="50">
        <v>0</v>
      </c>
      <c r="G982" s="50">
        <v>35</v>
      </c>
      <c r="H982" s="50">
        <v>1</v>
      </c>
      <c r="I982" s="53">
        <f t="shared" si="317"/>
        <v>2.431712962962963E-2</v>
      </c>
      <c r="J982" s="54">
        <f t="shared" si="318"/>
        <v>6.9477513227513225E-3</v>
      </c>
      <c r="K982" s="50" t="s">
        <v>581</v>
      </c>
      <c r="L982" s="50" t="s">
        <v>130</v>
      </c>
      <c r="M982" s="55">
        <f t="shared" si="319"/>
        <v>5.9971442170395095</v>
      </c>
      <c r="N982" s="50">
        <v>0</v>
      </c>
      <c r="O982" s="50" t="s">
        <v>198</v>
      </c>
      <c r="S982" s="151">
        <f t="shared" si="320"/>
        <v>0.18203108465608464</v>
      </c>
      <c r="T982" s="151">
        <f t="shared" si="321"/>
        <v>9.101554232804232E-2</v>
      </c>
      <c r="V982" s="393">
        <f t="shared" si="333"/>
        <v>0</v>
      </c>
      <c r="W982" s="393">
        <f t="shared" si="334"/>
        <v>0</v>
      </c>
      <c r="X982" s="53">
        <f t="shared" si="322"/>
        <v>0.18203108465608464</v>
      </c>
      <c r="Y982" s="53">
        <f t="shared" si="323"/>
        <v>0.21842026465608466</v>
      </c>
      <c r="Z982" s="53">
        <f t="shared" si="324"/>
        <v>9.101554232804232E-2</v>
      </c>
      <c r="AA982" s="53">
        <f t="shared" si="325"/>
        <v>0.10921013232804233</v>
      </c>
      <c r="AB982" s="50">
        <f t="shared" si="326"/>
        <v>1732</v>
      </c>
      <c r="AC982" s="50">
        <f t="shared" si="314"/>
        <v>2008</v>
      </c>
      <c r="AD982" s="50">
        <f t="shared" si="327"/>
        <v>3</v>
      </c>
      <c r="AE982" s="56">
        <f t="shared" si="328"/>
        <v>200803</v>
      </c>
      <c r="AF982" s="56">
        <f t="shared" si="329"/>
        <v>13</v>
      </c>
      <c r="AG982" s="58">
        <f t="shared" si="316"/>
        <v>0</v>
      </c>
      <c r="AH982" s="56">
        <f t="shared" si="330"/>
        <v>27</v>
      </c>
      <c r="AI982" s="53">
        <f t="shared" si="331"/>
        <v>0.20022567465608465</v>
      </c>
      <c r="AJ982" s="56">
        <f t="shared" si="332"/>
        <v>14.944999999999999</v>
      </c>
    </row>
    <row r="983" spans="1:36" x14ac:dyDescent="0.25">
      <c r="A983" s="50">
        <v>982</v>
      </c>
      <c r="B983" s="51">
        <v>39536</v>
      </c>
      <c r="C983" s="75">
        <f t="shared" si="315"/>
        <v>39536</v>
      </c>
      <c r="D983" s="50" t="s">
        <v>1223</v>
      </c>
      <c r="E983" s="50">
        <v>5.04</v>
      </c>
      <c r="F983" s="50">
        <v>0</v>
      </c>
      <c r="G983" s="50">
        <v>46</v>
      </c>
      <c r="H983" s="50">
        <v>47</v>
      </c>
      <c r="I983" s="53">
        <f t="shared" si="317"/>
        <v>3.2488425925925928E-2</v>
      </c>
      <c r="J983" s="54">
        <f t="shared" si="318"/>
        <v>6.4461162551440335E-3</v>
      </c>
      <c r="K983" s="50" t="s">
        <v>581</v>
      </c>
      <c r="L983" s="50" t="s">
        <v>395</v>
      </c>
      <c r="M983" s="55">
        <f t="shared" si="319"/>
        <v>6.463840399002498</v>
      </c>
      <c r="N983" s="50">
        <v>0</v>
      </c>
      <c r="O983" s="50" t="s">
        <v>319</v>
      </c>
      <c r="S983" s="151">
        <f t="shared" si="320"/>
        <v>0.16888824588477366</v>
      </c>
      <c r="T983" s="151">
        <f t="shared" si="321"/>
        <v>8.4444122942386832E-2</v>
      </c>
      <c r="V983" s="393">
        <f t="shared" si="333"/>
        <v>0</v>
      </c>
      <c r="W983" s="393">
        <f t="shared" si="334"/>
        <v>0</v>
      </c>
      <c r="X983" s="53">
        <f t="shared" si="322"/>
        <v>0.16888824588477366</v>
      </c>
      <c r="Y983" s="53">
        <f t="shared" si="323"/>
        <v>0.20527742588477366</v>
      </c>
      <c r="Z983" s="53">
        <f t="shared" si="324"/>
        <v>8.4444122942386832E-2</v>
      </c>
      <c r="AA983" s="53">
        <f t="shared" si="325"/>
        <v>0.10263871294238683</v>
      </c>
      <c r="AB983" s="50">
        <f t="shared" si="326"/>
        <v>1174</v>
      </c>
      <c r="AC983" s="50">
        <f t="shared" si="314"/>
        <v>2008</v>
      </c>
      <c r="AD983" s="50">
        <f t="shared" si="327"/>
        <v>3</v>
      </c>
      <c r="AE983" s="56">
        <f t="shared" si="328"/>
        <v>200803</v>
      </c>
      <c r="AF983" s="56">
        <f t="shared" si="329"/>
        <v>13</v>
      </c>
      <c r="AG983" s="58">
        <f t="shared" si="316"/>
        <v>1</v>
      </c>
      <c r="AH983" s="56">
        <f t="shared" si="330"/>
        <v>29</v>
      </c>
      <c r="AI983" s="53">
        <f t="shared" si="331"/>
        <v>0.18708283588477365</v>
      </c>
      <c r="AJ983" s="56">
        <f t="shared" si="332"/>
        <v>21.520799999999998</v>
      </c>
    </row>
    <row r="984" spans="1:36" x14ac:dyDescent="0.25">
      <c r="A984" s="50">
        <v>983</v>
      </c>
      <c r="B984" s="51">
        <v>39538</v>
      </c>
      <c r="C984" s="75">
        <f t="shared" si="315"/>
        <v>39538</v>
      </c>
      <c r="D984" s="50" t="s">
        <v>1223</v>
      </c>
      <c r="E984" s="50">
        <v>2</v>
      </c>
      <c r="F984" s="50">
        <v>0</v>
      </c>
      <c r="G984" s="50">
        <v>22</v>
      </c>
      <c r="H984" s="50">
        <v>0</v>
      </c>
      <c r="I984" s="53">
        <f t="shared" si="317"/>
        <v>1.5277777777777777E-2</v>
      </c>
      <c r="J984" s="54">
        <f t="shared" si="318"/>
        <v>7.6388888888888886E-3</v>
      </c>
      <c r="K984" s="50" t="s">
        <v>581</v>
      </c>
      <c r="L984" s="50" t="s">
        <v>129</v>
      </c>
      <c r="M984" s="55">
        <f t="shared" si="319"/>
        <v>5.4545454545454586</v>
      </c>
      <c r="N984" s="50">
        <v>0</v>
      </c>
      <c r="O984" s="50" t="s">
        <v>253</v>
      </c>
      <c r="S984" s="151">
        <f t="shared" si="320"/>
        <v>0.20013888888888887</v>
      </c>
      <c r="T984" s="151">
        <f t="shared" si="321"/>
        <v>0.10006944444444443</v>
      </c>
      <c r="V984" s="393">
        <f t="shared" si="333"/>
        <v>0</v>
      </c>
      <c r="W984" s="393">
        <f t="shared" si="334"/>
        <v>0</v>
      </c>
      <c r="X984" s="53">
        <f t="shared" si="322"/>
        <v>0.20013888888888887</v>
      </c>
      <c r="Y984" s="53">
        <f t="shared" si="323"/>
        <v>0.23652806888888886</v>
      </c>
      <c r="Z984" s="53">
        <f t="shared" si="324"/>
        <v>0.10006944444444443</v>
      </c>
      <c r="AA984" s="53">
        <f t="shared" si="325"/>
        <v>0.11826403444444443</v>
      </c>
      <c r="AB984" s="50">
        <f t="shared" si="326"/>
        <v>2507</v>
      </c>
      <c r="AC984" s="50">
        <f t="shared" si="314"/>
        <v>2008</v>
      </c>
      <c r="AD984" s="50">
        <f t="shared" si="327"/>
        <v>3</v>
      </c>
      <c r="AE984" s="56">
        <f t="shared" si="328"/>
        <v>200803</v>
      </c>
      <c r="AF984" s="56">
        <f t="shared" si="329"/>
        <v>14</v>
      </c>
      <c r="AG984" s="58">
        <f t="shared" si="316"/>
        <v>1</v>
      </c>
      <c r="AH984" s="56">
        <f t="shared" si="330"/>
        <v>31</v>
      </c>
      <c r="AI984" s="53">
        <f t="shared" si="331"/>
        <v>0.21833347888888888</v>
      </c>
      <c r="AJ984" s="56">
        <f t="shared" si="332"/>
        <v>8.5399999999999991</v>
      </c>
    </row>
    <row r="985" spans="1:36" x14ac:dyDescent="0.25">
      <c r="A985" s="50">
        <v>984</v>
      </c>
      <c r="B985" s="51">
        <v>39541</v>
      </c>
      <c r="C985" s="75">
        <f t="shared" si="315"/>
        <v>39541</v>
      </c>
      <c r="D985" s="50" t="s">
        <v>1223</v>
      </c>
      <c r="E985" s="50">
        <v>3</v>
      </c>
      <c r="F985" s="50">
        <v>0</v>
      </c>
      <c r="G985" s="50">
        <v>30</v>
      </c>
      <c r="H985" s="50">
        <v>6</v>
      </c>
      <c r="I985" s="53">
        <f t="shared" si="317"/>
        <v>2.0902777777777781E-2</v>
      </c>
      <c r="J985" s="54">
        <f t="shared" si="318"/>
        <v>6.9675925925925938E-3</v>
      </c>
      <c r="K985" s="50" t="s">
        <v>581</v>
      </c>
      <c r="L985" s="50" t="s">
        <v>334</v>
      </c>
      <c r="M985" s="55">
        <f t="shared" si="319"/>
        <v>5.9800664451827279</v>
      </c>
      <c r="N985" s="50">
        <v>0</v>
      </c>
      <c r="O985" s="50" t="s">
        <v>198</v>
      </c>
      <c r="S985" s="151">
        <f t="shared" si="320"/>
        <v>0.18255092592592595</v>
      </c>
      <c r="T985" s="151">
        <f t="shared" si="321"/>
        <v>9.1275462962962975E-2</v>
      </c>
      <c r="V985" s="393">
        <f t="shared" si="333"/>
        <v>0</v>
      </c>
      <c r="W985" s="393">
        <f t="shared" si="334"/>
        <v>0</v>
      </c>
      <c r="X985" s="53">
        <f t="shared" si="322"/>
        <v>0.18255092592592595</v>
      </c>
      <c r="Y985" s="53">
        <f t="shared" si="323"/>
        <v>0.21894010592592594</v>
      </c>
      <c r="Z985" s="53">
        <f t="shared" si="324"/>
        <v>9.1275462962962975E-2</v>
      </c>
      <c r="AA985" s="53">
        <f t="shared" si="325"/>
        <v>0.10947005296296297</v>
      </c>
      <c r="AB985" s="50">
        <f t="shared" si="326"/>
        <v>1762</v>
      </c>
      <c r="AC985" s="50">
        <f t="shared" si="314"/>
        <v>2008</v>
      </c>
      <c r="AD985" s="50">
        <f t="shared" si="327"/>
        <v>4</v>
      </c>
      <c r="AE985" s="56">
        <f t="shared" si="328"/>
        <v>200804</v>
      </c>
      <c r="AF985" s="56">
        <f t="shared" si="329"/>
        <v>14</v>
      </c>
      <c r="AG985" s="58">
        <f t="shared" si="316"/>
        <v>2</v>
      </c>
      <c r="AH985" s="56">
        <f t="shared" si="330"/>
        <v>3</v>
      </c>
      <c r="AI985" s="53">
        <f t="shared" si="331"/>
        <v>0.20074551592592593</v>
      </c>
      <c r="AJ985" s="56">
        <f t="shared" si="332"/>
        <v>12.809999999999999</v>
      </c>
    </row>
    <row r="986" spans="1:36" x14ac:dyDescent="0.25">
      <c r="A986" s="50">
        <v>985</v>
      </c>
      <c r="B986" s="51">
        <v>39542</v>
      </c>
      <c r="C986" s="75">
        <f t="shared" si="315"/>
        <v>39542</v>
      </c>
      <c r="D986" s="50" t="s">
        <v>1225</v>
      </c>
      <c r="E986" s="50">
        <v>0.65</v>
      </c>
      <c r="F986" s="50">
        <v>0</v>
      </c>
      <c r="G986" s="50">
        <v>26</v>
      </c>
      <c r="H986" s="50">
        <v>58</v>
      </c>
      <c r="I986" s="53">
        <f t="shared" si="317"/>
        <v>1.8726851851851852E-2</v>
      </c>
      <c r="J986" s="54">
        <f t="shared" si="318"/>
        <v>2.881054131054131E-2</v>
      </c>
      <c r="K986" s="50" t="s">
        <v>346</v>
      </c>
      <c r="L986" s="50" t="s">
        <v>414</v>
      </c>
      <c r="M986" s="55">
        <f t="shared" si="319"/>
        <v>1.4462299134734251</v>
      </c>
      <c r="N986" s="50">
        <v>0</v>
      </c>
      <c r="R986" s="50" t="s">
        <v>653</v>
      </c>
      <c r="S986" s="151">
        <f t="shared" si="320"/>
        <v>6.9145299145299141E-2</v>
      </c>
      <c r="T986" s="151">
        <f t="shared" si="321"/>
        <v>3.4572649572649571E-2</v>
      </c>
      <c r="V986" s="393">
        <f t="shared" si="333"/>
        <v>0</v>
      </c>
      <c r="W986" s="393">
        <f t="shared" si="334"/>
        <v>0</v>
      </c>
      <c r="X986" s="53">
        <f t="shared" si="322"/>
        <v>0.75483618233618233</v>
      </c>
      <c r="Y986" s="53">
        <f t="shared" si="323"/>
        <v>0.79122536233618224</v>
      </c>
      <c r="Z986" s="53">
        <f t="shared" si="324"/>
        <v>0.37741809116809116</v>
      </c>
      <c r="AA986" s="53">
        <f t="shared" si="325"/>
        <v>0.39561268116809112</v>
      </c>
      <c r="AB986" s="50">
        <f t="shared" si="326"/>
        <v>4018</v>
      </c>
      <c r="AC986" s="50">
        <f t="shared" si="314"/>
        <v>2008</v>
      </c>
      <c r="AD986" s="50">
        <f t="shared" si="327"/>
        <v>4</v>
      </c>
      <c r="AE986" s="56">
        <f t="shared" si="328"/>
        <v>200804</v>
      </c>
      <c r="AF986" s="56">
        <f t="shared" si="329"/>
        <v>14</v>
      </c>
      <c r="AG986" s="58">
        <f t="shared" si="316"/>
        <v>0</v>
      </c>
      <c r="AH986" s="56">
        <f t="shared" si="330"/>
        <v>4</v>
      </c>
      <c r="AI986" s="53">
        <f t="shared" si="331"/>
        <v>0.77303077233618223</v>
      </c>
      <c r="AJ986" s="56">
        <f t="shared" si="332"/>
        <v>30.355000000000004</v>
      </c>
    </row>
    <row r="987" spans="1:36" x14ac:dyDescent="0.25">
      <c r="A987" s="50">
        <v>986</v>
      </c>
      <c r="B987" s="51">
        <v>39545</v>
      </c>
      <c r="C987" s="75">
        <f t="shared" si="315"/>
        <v>39545</v>
      </c>
      <c r="D987" s="50" t="s">
        <v>1223</v>
      </c>
      <c r="E987" s="50">
        <v>3.5</v>
      </c>
      <c r="F987" s="50">
        <v>0</v>
      </c>
      <c r="G987" s="50">
        <v>34</v>
      </c>
      <c r="H987" s="50">
        <v>30</v>
      </c>
      <c r="I987" s="53">
        <f t="shared" si="317"/>
        <v>2.3958333333333331E-2</v>
      </c>
      <c r="J987" s="54">
        <f t="shared" si="318"/>
        <v>6.8452380952380943E-3</v>
      </c>
      <c r="K987" s="50" t="s">
        <v>581</v>
      </c>
      <c r="L987" s="50" t="s">
        <v>130</v>
      </c>
      <c r="M987" s="55">
        <f t="shared" si="319"/>
        <v>6.0869565217391362</v>
      </c>
      <c r="N987" s="50">
        <v>0</v>
      </c>
      <c r="O987" s="50" t="s">
        <v>330</v>
      </c>
      <c r="S987" s="151">
        <f t="shared" si="320"/>
        <v>0.17934523809523806</v>
      </c>
      <c r="T987" s="151">
        <f t="shared" si="321"/>
        <v>8.9672619047619029E-2</v>
      </c>
      <c r="V987" s="393">
        <f t="shared" si="333"/>
        <v>0</v>
      </c>
      <c r="W987" s="393">
        <f t="shared" si="334"/>
        <v>0</v>
      </c>
      <c r="X987" s="53">
        <f t="shared" si="322"/>
        <v>0.17934523809523806</v>
      </c>
      <c r="Y987" s="53">
        <f t="shared" si="323"/>
        <v>0.21573441809523805</v>
      </c>
      <c r="Z987" s="53">
        <f t="shared" si="324"/>
        <v>8.9672619047619029E-2</v>
      </c>
      <c r="AA987" s="53">
        <f t="shared" si="325"/>
        <v>0.10786720904761903</v>
      </c>
      <c r="AB987" s="50">
        <f t="shared" si="326"/>
        <v>1584</v>
      </c>
      <c r="AC987" s="50">
        <f t="shared" si="314"/>
        <v>2008</v>
      </c>
      <c r="AD987" s="50">
        <f t="shared" si="327"/>
        <v>4</v>
      </c>
      <c r="AE987" s="56">
        <f t="shared" si="328"/>
        <v>200804</v>
      </c>
      <c r="AF987" s="56">
        <f t="shared" si="329"/>
        <v>15</v>
      </c>
      <c r="AG987" s="58">
        <f t="shared" si="316"/>
        <v>2</v>
      </c>
      <c r="AH987" s="56">
        <f t="shared" si="330"/>
        <v>7</v>
      </c>
      <c r="AI987" s="53">
        <f t="shared" si="331"/>
        <v>0.19753982809523807</v>
      </c>
      <c r="AJ987" s="56">
        <f t="shared" si="332"/>
        <v>14.944999999999999</v>
      </c>
    </row>
    <row r="988" spans="1:36" x14ac:dyDescent="0.25">
      <c r="A988" s="50">
        <v>987</v>
      </c>
      <c r="B988" s="51">
        <v>39546</v>
      </c>
      <c r="C988" s="75">
        <f t="shared" si="315"/>
        <v>39546</v>
      </c>
      <c r="D988" s="50" t="s">
        <v>1223</v>
      </c>
      <c r="E988" s="50">
        <v>4</v>
      </c>
      <c r="F988" s="50">
        <v>0</v>
      </c>
      <c r="G988" s="50">
        <v>40</v>
      </c>
      <c r="H988" s="50">
        <v>19</v>
      </c>
      <c r="I988" s="53">
        <f t="shared" si="317"/>
        <v>2.7997685185185184E-2</v>
      </c>
      <c r="J988" s="54">
        <f t="shared" si="318"/>
        <v>6.9994212962962961E-3</v>
      </c>
      <c r="K988" s="50" t="s">
        <v>581</v>
      </c>
      <c r="L988" s="50" t="s">
        <v>143</v>
      </c>
      <c r="M988" s="55">
        <f t="shared" si="319"/>
        <v>5.952873088052919</v>
      </c>
      <c r="N988" s="50">
        <v>0</v>
      </c>
      <c r="O988" s="50" t="s">
        <v>330</v>
      </c>
      <c r="S988" s="151">
        <f t="shared" si="320"/>
        <v>0.18338483796296295</v>
      </c>
      <c r="T988" s="151">
        <f t="shared" si="321"/>
        <v>9.1692418981481477E-2</v>
      </c>
      <c r="V988" s="393">
        <f t="shared" si="333"/>
        <v>0</v>
      </c>
      <c r="W988" s="393">
        <f t="shared" si="334"/>
        <v>0</v>
      </c>
      <c r="X988" s="53">
        <f t="shared" si="322"/>
        <v>0.18338483796296295</v>
      </c>
      <c r="Y988" s="53">
        <f t="shared" si="323"/>
        <v>0.21977401796296295</v>
      </c>
      <c r="Z988" s="53">
        <f t="shared" si="324"/>
        <v>9.1692418981481477E-2</v>
      </c>
      <c r="AA988" s="53">
        <f t="shared" si="325"/>
        <v>0.10988700898148147</v>
      </c>
      <c r="AB988" s="50">
        <f t="shared" si="326"/>
        <v>1795</v>
      </c>
      <c r="AC988" s="50">
        <f t="shared" si="314"/>
        <v>2008</v>
      </c>
      <c r="AD988" s="50">
        <f t="shared" si="327"/>
        <v>4</v>
      </c>
      <c r="AE988" s="56">
        <f t="shared" si="328"/>
        <v>200804</v>
      </c>
      <c r="AF988" s="56">
        <f t="shared" si="329"/>
        <v>15</v>
      </c>
      <c r="AG988" s="58">
        <f t="shared" si="316"/>
        <v>0</v>
      </c>
      <c r="AH988" s="56">
        <f t="shared" si="330"/>
        <v>8</v>
      </c>
      <c r="AI988" s="53">
        <f t="shared" si="331"/>
        <v>0.20157942796296296</v>
      </c>
      <c r="AJ988" s="56">
        <f t="shared" si="332"/>
        <v>17.079999999999998</v>
      </c>
    </row>
    <row r="989" spans="1:36" x14ac:dyDescent="0.25">
      <c r="A989" s="50">
        <v>988</v>
      </c>
      <c r="B989" s="51">
        <v>39547</v>
      </c>
      <c r="C989" s="75">
        <f t="shared" si="315"/>
        <v>39547</v>
      </c>
      <c r="D989" s="50" t="s">
        <v>1223</v>
      </c>
      <c r="E989" s="50">
        <v>3.5</v>
      </c>
      <c r="F989" s="50">
        <v>0</v>
      </c>
      <c r="G989" s="50">
        <v>34</v>
      </c>
      <c r="H989" s="50">
        <v>17</v>
      </c>
      <c r="I989" s="53">
        <f t="shared" si="317"/>
        <v>2.3807870370370368E-2</v>
      </c>
      <c r="J989" s="54">
        <f t="shared" si="318"/>
        <v>6.8022486772486767E-3</v>
      </c>
      <c r="K989" s="50" t="s">
        <v>581</v>
      </c>
      <c r="L989" s="50" t="s">
        <v>130</v>
      </c>
      <c r="M989" s="55">
        <f t="shared" si="319"/>
        <v>6.1254253767622808</v>
      </c>
      <c r="N989" s="50">
        <v>0</v>
      </c>
      <c r="O989" s="50" t="s">
        <v>198</v>
      </c>
      <c r="S989" s="151">
        <f t="shared" si="320"/>
        <v>0.17821891534391532</v>
      </c>
      <c r="T989" s="151">
        <f t="shared" si="321"/>
        <v>8.9109457671957659E-2</v>
      </c>
      <c r="V989" s="393">
        <f t="shared" si="333"/>
        <v>0</v>
      </c>
      <c r="W989" s="393">
        <f t="shared" si="334"/>
        <v>0</v>
      </c>
      <c r="X989" s="53">
        <f t="shared" si="322"/>
        <v>0.17821891534391532</v>
      </c>
      <c r="Y989" s="53">
        <f t="shared" si="323"/>
        <v>0.21460809534391531</v>
      </c>
      <c r="Z989" s="53">
        <f t="shared" si="324"/>
        <v>8.9109457671957659E-2</v>
      </c>
      <c r="AA989" s="53">
        <f t="shared" si="325"/>
        <v>0.10730404767195766</v>
      </c>
      <c r="AB989" s="50">
        <f t="shared" si="326"/>
        <v>1518</v>
      </c>
      <c r="AC989" s="50">
        <f t="shared" si="314"/>
        <v>2008</v>
      </c>
      <c r="AD989" s="50">
        <f t="shared" si="327"/>
        <v>4</v>
      </c>
      <c r="AE989" s="56">
        <f t="shared" si="328"/>
        <v>200804</v>
      </c>
      <c r="AF989" s="56">
        <f t="shared" si="329"/>
        <v>15</v>
      </c>
      <c r="AG989" s="58">
        <f t="shared" ref="AG989:AG1020" si="335">IF(ISBLANK(B989)," ",MAX(B989-B988-1,0))</f>
        <v>0</v>
      </c>
      <c r="AH989" s="56">
        <f t="shared" si="330"/>
        <v>9</v>
      </c>
      <c r="AI989" s="53">
        <f t="shared" si="331"/>
        <v>0.19641350534391533</v>
      </c>
      <c r="AJ989" s="56">
        <f t="shared" si="332"/>
        <v>14.944999999999999</v>
      </c>
    </row>
    <row r="990" spans="1:36" x14ac:dyDescent="0.25">
      <c r="A990" s="50">
        <v>989</v>
      </c>
      <c r="B990" s="51">
        <v>39548</v>
      </c>
      <c r="C990" s="75">
        <f t="shared" si="315"/>
        <v>39548</v>
      </c>
      <c r="D990" s="50" t="s">
        <v>1223</v>
      </c>
      <c r="E990" s="50">
        <v>4</v>
      </c>
      <c r="F990" s="50">
        <v>0</v>
      </c>
      <c r="G990" s="50">
        <v>40</v>
      </c>
      <c r="H990" s="50">
        <v>20</v>
      </c>
      <c r="I990" s="53">
        <f t="shared" si="317"/>
        <v>2.8009259259259262E-2</v>
      </c>
      <c r="J990" s="54">
        <f t="shared" si="318"/>
        <v>7.0023148148148154E-3</v>
      </c>
      <c r="K990" s="50" t="s">
        <v>581</v>
      </c>
      <c r="L990" s="50" t="s">
        <v>143</v>
      </c>
      <c r="M990" s="55">
        <f t="shared" si="319"/>
        <v>5.9504132231405</v>
      </c>
      <c r="N990" s="50">
        <v>0</v>
      </c>
      <c r="O990" s="50" t="s">
        <v>255</v>
      </c>
      <c r="S990" s="151">
        <f t="shared" si="320"/>
        <v>0.18346064814814816</v>
      </c>
      <c r="T990" s="151">
        <f t="shared" si="321"/>
        <v>9.1730324074074082E-2</v>
      </c>
      <c r="V990" s="393">
        <f t="shared" si="333"/>
        <v>0</v>
      </c>
      <c r="W990" s="393">
        <f t="shared" si="334"/>
        <v>0</v>
      </c>
      <c r="X990" s="53">
        <f t="shared" si="322"/>
        <v>0.18346064814814816</v>
      </c>
      <c r="Y990" s="53">
        <f t="shared" si="323"/>
        <v>0.21984982814814816</v>
      </c>
      <c r="Z990" s="53">
        <f t="shared" si="324"/>
        <v>9.1730324074074082E-2</v>
      </c>
      <c r="AA990" s="53">
        <f t="shared" si="325"/>
        <v>0.10992491407407408</v>
      </c>
      <c r="AB990" s="50">
        <f t="shared" si="326"/>
        <v>1796</v>
      </c>
      <c r="AC990" s="50">
        <f t="shared" si="314"/>
        <v>2008</v>
      </c>
      <c r="AD990" s="50">
        <f t="shared" si="327"/>
        <v>4</v>
      </c>
      <c r="AE990" s="56">
        <f t="shared" si="328"/>
        <v>200804</v>
      </c>
      <c r="AF990" s="56">
        <f t="shared" si="329"/>
        <v>15</v>
      </c>
      <c r="AG990" s="58">
        <f t="shared" si="335"/>
        <v>0</v>
      </c>
      <c r="AH990" s="56">
        <f t="shared" si="330"/>
        <v>10</v>
      </c>
      <c r="AI990" s="53">
        <f t="shared" si="331"/>
        <v>0.20165523814814817</v>
      </c>
      <c r="AJ990" s="56">
        <f t="shared" si="332"/>
        <v>17.079999999999998</v>
      </c>
    </row>
    <row r="991" spans="1:36" x14ac:dyDescent="0.25">
      <c r="A991" s="50">
        <v>990</v>
      </c>
      <c r="B991" s="51">
        <v>39549</v>
      </c>
      <c r="C991" s="75">
        <f t="shared" si="315"/>
        <v>39549</v>
      </c>
      <c r="D991" s="50" t="s">
        <v>1225</v>
      </c>
      <c r="E991" s="50">
        <v>0.6</v>
      </c>
      <c r="F991" s="50">
        <v>0</v>
      </c>
      <c r="G991" s="50">
        <v>23</v>
      </c>
      <c r="H991" s="50">
        <v>19</v>
      </c>
      <c r="I991" s="53">
        <f t="shared" si="317"/>
        <v>1.6192129629629629E-2</v>
      </c>
      <c r="J991" s="54">
        <f t="shared" si="318"/>
        <v>2.6986882716049383E-2</v>
      </c>
      <c r="K991" s="50" t="s">
        <v>346</v>
      </c>
      <c r="L991" s="50" t="s">
        <v>457</v>
      </c>
      <c r="M991" s="55">
        <f t="shared" si="319"/>
        <v>1.5439599714081498</v>
      </c>
      <c r="N991" s="50">
        <v>0</v>
      </c>
      <c r="R991" s="50" t="s">
        <v>656</v>
      </c>
      <c r="S991" s="151">
        <f t="shared" si="320"/>
        <v>6.4768518518518517E-2</v>
      </c>
      <c r="T991" s="151">
        <f t="shared" si="321"/>
        <v>3.2384259259259258E-2</v>
      </c>
      <c r="V991" s="393">
        <f t="shared" si="333"/>
        <v>0</v>
      </c>
      <c r="W991" s="393">
        <f t="shared" si="334"/>
        <v>0</v>
      </c>
      <c r="X991" s="53">
        <f t="shared" si="322"/>
        <v>0.70705632716049382</v>
      </c>
      <c r="Y991" s="53">
        <f t="shared" si="323"/>
        <v>0.74344550716049373</v>
      </c>
      <c r="Z991" s="53">
        <f t="shared" si="324"/>
        <v>0.35352816358024691</v>
      </c>
      <c r="AA991" s="53">
        <f t="shared" si="325"/>
        <v>0.37172275358024687</v>
      </c>
      <c r="AB991" s="50">
        <f t="shared" si="326"/>
        <v>3941</v>
      </c>
      <c r="AC991" s="50">
        <f t="shared" si="314"/>
        <v>2008</v>
      </c>
      <c r="AD991" s="50">
        <f t="shared" si="327"/>
        <v>4</v>
      </c>
      <c r="AE991" s="56">
        <f t="shared" si="328"/>
        <v>200804</v>
      </c>
      <c r="AF991" s="56">
        <f t="shared" si="329"/>
        <v>15</v>
      </c>
      <c r="AG991" s="58">
        <f t="shared" si="335"/>
        <v>0</v>
      </c>
      <c r="AH991" s="56">
        <f t="shared" si="330"/>
        <v>11</v>
      </c>
      <c r="AI991" s="53">
        <f t="shared" si="331"/>
        <v>0.72525091716049372</v>
      </c>
      <c r="AJ991" s="56">
        <f t="shared" si="332"/>
        <v>28.02</v>
      </c>
    </row>
    <row r="992" spans="1:36" x14ac:dyDescent="0.25">
      <c r="A992" s="50">
        <v>991</v>
      </c>
      <c r="B992" s="51">
        <v>39551</v>
      </c>
      <c r="C992" s="75">
        <f t="shared" si="315"/>
        <v>39551</v>
      </c>
      <c r="D992" s="50" t="s">
        <v>1223</v>
      </c>
      <c r="E992" s="50">
        <v>7</v>
      </c>
      <c r="F992" s="50">
        <v>1</v>
      </c>
      <c r="G992" s="50">
        <v>12</v>
      </c>
      <c r="H992" s="50">
        <v>25</v>
      </c>
      <c r="I992" s="53">
        <f t="shared" si="317"/>
        <v>5.0289351851851849E-2</v>
      </c>
      <c r="J992" s="54">
        <f t="shared" si="318"/>
        <v>7.184193121693121E-3</v>
      </c>
      <c r="K992" s="50" t="s">
        <v>581</v>
      </c>
      <c r="L992" s="50" t="s">
        <v>658</v>
      </c>
      <c r="M992" s="55">
        <f t="shared" si="319"/>
        <v>5.7997698504027673</v>
      </c>
      <c r="N992" s="50">
        <v>0</v>
      </c>
      <c r="O992" s="50" t="s">
        <v>198</v>
      </c>
      <c r="R992" s="50" t="s">
        <v>659</v>
      </c>
      <c r="S992" s="151">
        <f t="shared" si="320"/>
        <v>0.18822585978835976</v>
      </c>
      <c r="T992" s="151">
        <f t="shared" si="321"/>
        <v>9.4112929894179881E-2</v>
      </c>
      <c r="V992" s="393">
        <f t="shared" si="333"/>
        <v>0</v>
      </c>
      <c r="W992" s="393">
        <f t="shared" si="334"/>
        <v>0</v>
      </c>
      <c r="X992" s="53">
        <f t="shared" si="322"/>
        <v>0.18822585978835976</v>
      </c>
      <c r="Y992" s="53">
        <f t="shared" si="323"/>
        <v>0.22461503978835978</v>
      </c>
      <c r="Z992" s="53">
        <f t="shared" si="324"/>
        <v>9.4112929894179881E-2</v>
      </c>
      <c r="AA992" s="53">
        <f t="shared" si="325"/>
        <v>0.11230751989417989</v>
      </c>
      <c r="AB992" s="50">
        <f t="shared" si="326"/>
        <v>2021</v>
      </c>
      <c r="AC992" s="50">
        <f t="shared" si="314"/>
        <v>2008</v>
      </c>
      <c r="AD992" s="50">
        <f t="shared" si="327"/>
        <v>4</v>
      </c>
      <c r="AE992" s="56">
        <f t="shared" si="328"/>
        <v>200804</v>
      </c>
      <c r="AF992" s="56">
        <f t="shared" si="329"/>
        <v>16</v>
      </c>
      <c r="AG992" s="58">
        <f t="shared" si="335"/>
        <v>1</v>
      </c>
      <c r="AH992" s="56">
        <f t="shared" si="330"/>
        <v>13</v>
      </c>
      <c r="AI992" s="53">
        <f t="shared" si="331"/>
        <v>0.20642044978835977</v>
      </c>
      <c r="AJ992" s="56">
        <f t="shared" si="332"/>
        <v>29.889999999999997</v>
      </c>
    </row>
    <row r="993" spans="1:36" x14ac:dyDescent="0.25">
      <c r="A993" s="50">
        <v>992</v>
      </c>
      <c r="B993" s="51">
        <v>39552</v>
      </c>
      <c r="C993" s="75">
        <f t="shared" si="315"/>
        <v>39552</v>
      </c>
      <c r="D993" s="50" t="s">
        <v>1223</v>
      </c>
      <c r="E993" s="50">
        <v>3.5</v>
      </c>
      <c r="F993" s="50">
        <v>0</v>
      </c>
      <c r="G993" s="50">
        <v>35</v>
      </c>
      <c r="H993" s="50">
        <v>1</v>
      </c>
      <c r="I993" s="53">
        <f t="shared" si="317"/>
        <v>2.431712962962963E-2</v>
      </c>
      <c r="J993" s="54">
        <f t="shared" si="318"/>
        <v>6.9477513227513225E-3</v>
      </c>
      <c r="K993" s="50" t="s">
        <v>581</v>
      </c>
      <c r="L993" s="50" t="s">
        <v>130</v>
      </c>
      <c r="M993" s="55">
        <f t="shared" si="319"/>
        <v>5.9971442170395095</v>
      </c>
      <c r="N993" s="50">
        <v>0</v>
      </c>
      <c r="O993" s="50" t="s">
        <v>255</v>
      </c>
      <c r="S993" s="151">
        <f t="shared" si="320"/>
        <v>0.18203108465608464</v>
      </c>
      <c r="T993" s="151">
        <f t="shared" si="321"/>
        <v>9.101554232804232E-2</v>
      </c>
      <c r="V993" s="393">
        <f t="shared" si="333"/>
        <v>0</v>
      </c>
      <c r="W993" s="393">
        <f t="shared" si="334"/>
        <v>0</v>
      </c>
      <c r="X993" s="53">
        <f t="shared" si="322"/>
        <v>0.18203108465608464</v>
      </c>
      <c r="Y993" s="53">
        <f t="shared" si="323"/>
        <v>0.21842026465608466</v>
      </c>
      <c r="Z993" s="53">
        <f t="shared" si="324"/>
        <v>9.101554232804232E-2</v>
      </c>
      <c r="AA993" s="53">
        <f t="shared" si="325"/>
        <v>0.10921013232804233</v>
      </c>
      <c r="AB993" s="50">
        <f t="shared" si="326"/>
        <v>1732</v>
      </c>
      <c r="AC993" s="50">
        <f t="shared" si="314"/>
        <v>2008</v>
      </c>
      <c r="AD993" s="50">
        <f t="shared" si="327"/>
        <v>4</v>
      </c>
      <c r="AE993" s="56">
        <f t="shared" si="328"/>
        <v>200804</v>
      </c>
      <c r="AF993" s="56">
        <f t="shared" si="329"/>
        <v>16</v>
      </c>
      <c r="AG993" s="58">
        <f t="shared" si="335"/>
        <v>0</v>
      </c>
      <c r="AH993" s="56">
        <f t="shared" si="330"/>
        <v>14</v>
      </c>
      <c r="AI993" s="53">
        <f t="shared" si="331"/>
        <v>0.20022567465608465</v>
      </c>
      <c r="AJ993" s="56">
        <f t="shared" si="332"/>
        <v>14.944999999999999</v>
      </c>
    </row>
    <row r="994" spans="1:36" x14ac:dyDescent="0.25">
      <c r="A994" s="50">
        <v>993</v>
      </c>
      <c r="B994" s="51">
        <v>39553</v>
      </c>
      <c r="C994" s="75">
        <f t="shared" si="315"/>
        <v>39553</v>
      </c>
      <c r="D994" s="50" t="s">
        <v>1223</v>
      </c>
      <c r="E994" s="50">
        <v>3</v>
      </c>
      <c r="F994" s="50">
        <v>0</v>
      </c>
      <c r="G994" s="50">
        <v>29</v>
      </c>
      <c r="H994" s="50">
        <v>35</v>
      </c>
      <c r="I994" s="53">
        <f t="shared" si="317"/>
        <v>2.0543981481481479E-2</v>
      </c>
      <c r="J994" s="54">
        <f t="shared" si="318"/>
        <v>6.847993827160493E-3</v>
      </c>
      <c r="K994" s="50" t="s">
        <v>581</v>
      </c>
      <c r="L994" s="50" t="s">
        <v>334</v>
      </c>
      <c r="M994" s="55">
        <f t="shared" si="319"/>
        <v>6.0845070422535263</v>
      </c>
      <c r="N994" s="50">
        <v>0</v>
      </c>
      <c r="O994" s="50" t="s">
        <v>255</v>
      </c>
      <c r="S994" s="151">
        <f t="shared" si="320"/>
        <v>0.17941743827160492</v>
      </c>
      <c r="T994" s="151">
        <f t="shared" si="321"/>
        <v>8.9708719135802459E-2</v>
      </c>
      <c r="V994" s="393">
        <f t="shared" si="333"/>
        <v>0</v>
      </c>
      <c r="W994" s="393">
        <f t="shared" si="334"/>
        <v>0</v>
      </c>
      <c r="X994" s="53">
        <f t="shared" si="322"/>
        <v>0.17941743827160492</v>
      </c>
      <c r="Y994" s="53">
        <f t="shared" si="323"/>
        <v>0.21580661827160491</v>
      </c>
      <c r="Z994" s="53">
        <f t="shared" si="324"/>
        <v>8.9708719135802459E-2</v>
      </c>
      <c r="AA994" s="53">
        <f t="shared" si="325"/>
        <v>0.10790330913580246</v>
      </c>
      <c r="AB994" s="50">
        <f t="shared" si="326"/>
        <v>1589</v>
      </c>
      <c r="AC994" s="50">
        <f t="shared" si="314"/>
        <v>2008</v>
      </c>
      <c r="AD994" s="50">
        <f t="shared" si="327"/>
        <v>4</v>
      </c>
      <c r="AE994" s="56">
        <f t="shared" si="328"/>
        <v>200804</v>
      </c>
      <c r="AF994" s="56">
        <f t="shared" si="329"/>
        <v>16</v>
      </c>
      <c r="AG994" s="58">
        <f t="shared" si="335"/>
        <v>0</v>
      </c>
      <c r="AH994" s="56">
        <f t="shared" si="330"/>
        <v>15</v>
      </c>
      <c r="AI994" s="53">
        <f t="shared" si="331"/>
        <v>0.1976120282716049</v>
      </c>
      <c r="AJ994" s="56">
        <f t="shared" si="332"/>
        <v>12.809999999999999</v>
      </c>
    </row>
    <row r="995" spans="1:36" x14ac:dyDescent="0.25">
      <c r="A995" s="50">
        <v>994</v>
      </c>
      <c r="B995" s="51">
        <v>39555</v>
      </c>
      <c r="C995" s="75">
        <f t="shared" si="315"/>
        <v>39555</v>
      </c>
      <c r="D995" s="50" t="s">
        <v>1223</v>
      </c>
      <c r="E995" s="50">
        <v>4</v>
      </c>
      <c r="F995" s="50">
        <v>0</v>
      </c>
      <c r="G995" s="50">
        <v>39</v>
      </c>
      <c r="H995" s="50">
        <v>3</v>
      </c>
      <c r="I995" s="53">
        <f t="shared" si="317"/>
        <v>2.7118055555555552E-2</v>
      </c>
      <c r="J995" s="54">
        <f t="shared" si="318"/>
        <v>6.7795138888888879E-3</v>
      </c>
      <c r="K995" s="50" t="s">
        <v>660</v>
      </c>
      <c r="L995" s="50" t="s">
        <v>143</v>
      </c>
      <c r="M995" s="55">
        <f t="shared" si="319"/>
        <v>6.1459667093469967</v>
      </c>
      <c r="N995" s="50">
        <v>0</v>
      </c>
      <c r="O995" s="50" t="s">
        <v>255</v>
      </c>
      <c r="S995" s="151">
        <f t="shared" si="320"/>
        <v>0.17762326388888885</v>
      </c>
      <c r="T995" s="151">
        <f t="shared" si="321"/>
        <v>8.8811631944444427E-2</v>
      </c>
      <c r="V995" s="393">
        <f t="shared" si="333"/>
        <v>0</v>
      </c>
      <c r="W995" s="393">
        <f t="shared" si="334"/>
        <v>0</v>
      </c>
      <c r="X995" s="53">
        <f t="shared" si="322"/>
        <v>0.17762326388888885</v>
      </c>
      <c r="Y995" s="53">
        <f t="shared" si="323"/>
        <v>0.21401244388888885</v>
      </c>
      <c r="Z995" s="53">
        <f t="shared" si="324"/>
        <v>8.8811631944444427E-2</v>
      </c>
      <c r="AA995" s="53">
        <f t="shared" si="325"/>
        <v>0.10700622194444442</v>
      </c>
      <c r="AB995" s="50">
        <f t="shared" si="326"/>
        <v>1495</v>
      </c>
      <c r="AC995" s="50">
        <f t="shared" si="314"/>
        <v>2008</v>
      </c>
      <c r="AD995" s="50">
        <f t="shared" si="327"/>
        <v>4</v>
      </c>
      <c r="AE995" s="56">
        <f t="shared" si="328"/>
        <v>200804</v>
      </c>
      <c r="AF995" s="56">
        <f t="shared" si="329"/>
        <v>16</v>
      </c>
      <c r="AG995" s="58">
        <f t="shared" si="335"/>
        <v>1</v>
      </c>
      <c r="AH995" s="56">
        <f t="shared" si="330"/>
        <v>17</v>
      </c>
      <c r="AI995" s="53">
        <f t="shared" si="331"/>
        <v>0.19581785388888884</v>
      </c>
      <c r="AJ995" s="56">
        <f t="shared" si="332"/>
        <v>17.079999999999998</v>
      </c>
    </row>
    <row r="996" spans="1:36" x14ac:dyDescent="0.25">
      <c r="A996" s="50">
        <v>995</v>
      </c>
      <c r="B996" s="51">
        <v>39556</v>
      </c>
      <c r="C996" s="75">
        <f t="shared" si="315"/>
        <v>39556</v>
      </c>
      <c r="D996" s="50" t="s">
        <v>1223</v>
      </c>
      <c r="E996" s="50">
        <v>6</v>
      </c>
      <c r="F996" s="50">
        <v>1</v>
      </c>
      <c r="G996" s="50">
        <v>1</v>
      </c>
      <c r="H996" s="50">
        <v>10</v>
      </c>
      <c r="I996" s="53">
        <f t="shared" si="317"/>
        <v>4.2476851851851849E-2</v>
      </c>
      <c r="J996" s="54">
        <f t="shared" si="318"/>
        <v>7.0794753086419748E-3</v>
      </c>
      <c r="K996" s="50" t="s">
        <v>660</v>
      </c>
      <c r="L996" s="50" t="s">
        <v>662</v>
      </c>
      <c r="M996" s="55">
        <f t="shared" si="319"/>
        <v>5.8855585831062722</v>
      </c>
      <c r="N996" s="50">
        <v>0</v>
      </c>
      <c r="O996" s="50" t="s">
        <v>255</v>
      </c>
      <c r="S996" s="151">
        <f t="shared" si="320"/>
        <v>0.18548225308641975</v>
      </c>
      <c r="T996" s="151">
        <f t="shared" si="321"/>
        <v>9.2741126543209873E-2</v>
      </c>
      <c r="V996" s="393">
        <f t="shared" si="333"/>
        <v>0</v>
      </c>
      <c r="W996" s="393">
        <f t="shared" si="334"/>
        <v>0</v>
      </c>
      <c r="X996" s="53">
        <f t="shared" si="322"/>
        <v>0.18548225308641975</v>
      </c>
      <c r="Y996" s="53">
        <f t="shared" si="323"/>
        <v>0.22187143308641974</v>
      </c>
      <c r="Z996" s="53">
        <f t="shared" si="324"/>
        <v>9.2741126543209873E-2</v>
      </c>
      <c r="AA996" s="53">
        <f t="shared" si="325"/>
        <v>0.11093571654320987</v>
      </c>
      <c r="AB996" s="50">
        <f t="shared" si="326"/>
        <v>1881</v>
      </c>
      <c r="AC996" s="50">
        <f t="shared" si="314"/>
        <v>2008</v>
      </c>
      <c r="AD996" s="50">
        <f t="shared" si="327"/>
        <v>4</v>
      </c>
      <c r="AE996" s="56">
        <f t="shared" si="328"/>
        <v>200804</v>
      </c>
      <c r="AF996" s="56">
        <f t="shared" si="329"/>
        <v>16</v>
      </c>
      <c r="AG996" s="58">
        <f t="shared" si="335"/>
        <v>0</v>
      </c>
      <c r="AH996" s="56">
        <f t="shared" si="330"/>
        <v>18</v>
      </c>
      <c r="AI996" s="53">
        <f t="shared" si="331"/>
        <v>0.20367684308641976</v>
      </c>
      <c r="AJ996" s="56">
        <f t="shared" si="332"/>
        <v>25.619999999999997</v>
      </c>
    </row>
    <row r="997" spans="1:36" x14ac:dyDescent="0.25">
      <c r="A997" s="50">
        <v>996</v>
      </c>
      <c r="B997" s="51">
        <v>39558</v>
      </c>
      <c r="C997" s="75">
        <f t="shared" si="315"/>
        <v>39558</v>
      </c>
      <c r="D997" s="50" t="s">
        <v>1223</v>
      </c>
      <c r="E997" s="50">
        <v>7.5</v>
      </c>
      <c r="F997" s="50">
        <v>1</v>
      </c>
      <c r="G997" s="50">
        <v>13</v>
      </c>
      <c r="H997" s="50">
        <v>18</v>
      </c>
      <c r="I997" s="53">
        <f t="shared" si="317"/>
        <v>5.0902777777777776E-2</v>
      </c>
      <c r="J997" s="54">
        <f t="shared" si="318"/>
        <v>6.7870370370370367E-3</v>
      </c>
      <c r="K997" s="50" t="s">
        <v>660</v>
      </c>
      <c r="L997" s="50" t="s">
        <v>35</v>
      </c>
      <c r="M997" s="55">
        <f t="shared" si="319"/>
        <v>6.1391541609822697</v>
      </c>
      <c r="N997" s="50">
        <v>0</v>
      </c>
      <c r="O997" s="50" t="s">
        <v>198</v>
      </c>
      <c r="R997" s="50" t="s">
        <v>663</v>
      </c>
      <c r="S997" s="151">
        <f t="shared" si="320"/>
        <v>0.17782037037037035</v>
      </c>
      <c r="T997" s="151">
        <f t="shared" si="321"/>
        <v>8.8910185185185175E-2</v>
      </c>
      <c r="V997" s="393">
        <f t="shared" si="333"/>
        <v>0</v>
      </c>
      <c r="W997" s="393">
        <f t="shared" si="334"/>
        <v>0</v>
      </c>
      <c r="X997" s="53">
        <f t="shared" si="322"/>
        <v>0.17782037037037035</v>
      </c>
      <c r="Y997" s="53">
        <f t="shared" si="323"/>
        <v>0.21420955037037034</v>
      </c>
      <c r="Z997" s="53">
        <f t="shared" si="324"/>
        <v>8.8910185185185175E-2</v>
      </c>
      <c r="AA997" s="53">
        <f t="shared" si="325"/>
        <v>0.10710477518518517</v>
      </c>
      <c r="AB997" s="50">
        <f t="shared" si="326"/>
        <v>1505</v>
      </c>
      <c r="AC997" s="50">
        <f t="shared" ref="AC997:AC1060" si="336">YEAR(B997)</f>
        <v>2008</v>
      </c>
      <c r="AD997" s="50">
        <f t="shared" si="327"/>
        <v>4</v>
      </c>
      <c r="AE997" s="56">
        <f t="shared" si="328"/>
        <v>200804</v>
      </c>
      <c r="AF997" s="56">
        <f t="shared" si="329"/>
        <v>17</v>
      </c>
      <c r="AG997" s="58">
        <f t="shared" si="335"/>
        <v>1</v>
      </c>
      <c r="AH997" s="56">
        <f t="shared" si="330"/>
        <v>20</v>
      </c>
      <c r="AI997" s="53">
        <f t="shared" si="331"/>
        <v>0.19601496037037036</v>
      </c>
      <c r="AJ997" s="56">
        <f t="shared" si="332"/>
        <v>32.024999999999999</v>
      </c>
    </row>
    <row r="998" spans="1:36" x14ac:dyDescent="0.25">
      <c r="A998" s="50">
        <v>997</v>
      </c>
      <c r="B998" s="51">
        <v>39559</v>
      </c>
      <c r="C998" s="75">
        <f t="shared" si="315"/>
        <v>39559</v>
      </c>
      <c r="D998" s="50" t="s">
        <v>1223</v>
      </c>
      <c r="E998" s="50">
        <v>3.5</v>
      </c>
      <c r="F998" s="50">
        <v>0</v>
      </c>
      <c r="G998" s="50">
        <v>36</v>
      </c>
      <c r="H998" s="50">
        <v>15</v>
      </c>
      <c r="I998" s="53">
        <f t="shared" si="317"/>
        <v>2.5173611111111108E-2</v>
      </c>
      <c r="J998" s="54">
        <f t="shared" si="318"/>
        <v>7.1924603174603171E-3</v>
      </c>
      <c r="K998" s="50" t="s">
        <v>660</v>
      </c>
      <c r="L998" s="50" t="s">
        <v>130</v>
      </c>
      <c r="M998" s="55">
        <f t="shared" si="319"/>
        <v>5.7931034482758665</v>
      </c>
      <c r="N998" s="50">
        <v>0</v>
      </c>
      <c r="O998" s="50" t="s">
        <v>255</v>
      </c>
      <c r="S998" s="151">
        <f t="shared" si="320"/>
        <v>0.18844246031746031</v>
      </c>
      <c r="T998" s="151">
        <f t="shared" si="321"/>
        <v>9.4221230158730157E-2</v>
      </c>
      <c r="V998" s="393">
        <f t="shared" si="333"/>
        <v>0</v>
      </c>
      <c r="W998" s="393">
        <f t="shared" si="334"/>
        <v>0</v>
      </c>
      <c r="X998" s="53">
        <f t="shared" si="322"/>
        <v>0.18844246031746031</v>
      </c>
      <c r="Y998" s="53">
        <f t="shared" si="323"/>
        <v>0.22483164031746028</v>
      </c>
      <c r="Z998" s="53">
        <f t="shared" si="324"/>
        <v>9.4221230158730157E-2</v>
      </c>
      <c r="AA998" s="53">
        <f t="shared" si="325"/>
        <v>0.11241582015873014</v>
      </c>
      <c r="AB998" s="50">
        <f t="shared" si="326"/>
        <v>2033</v>
      </c>
      <c r="AC998" s="50">
        <f t="shared" si="336"/>
        <v>2008</v>
      </c>
      <c r="AD998" s="50">
        <f t="shared" si="327"/>
        <v>4</v>
      </c>
      <c r="AE998" s="56">
        <f t="shared" si="328"/>
        <v>200804</v>
      </c>
      <c r="AF998" s="56">
        <f t="shared" si="329"/>
        <v>17</v>
      </c>
      <c r="AG998" s="58">
        <f t="shared" si="335"/>
        <v>0</v>
      </c>
      <c r="AH998" s="56">
        <f t="shared" si="330"/>
        <v>21</v>
      </c>
      <c r="AI998" s="53">
        <f t="shared" si="331"/>
        <v>0.2066370503174603</v>
      </c>
      <c r="AJ998" s="56">
        <f t="shared" si="332"/>
        <v>14.944999999999999</v>
      </c>
    </row>
    <row r="999" spans="1:36" x14ac:dyDescent="0.25">
      <c r="A999" s="50">
        <v>998</v>
      </c>
      <c r="B999" s="51">
        <v>39560</v>
      </c>
      <c r="C999" s="75">
        <f t="shared" si="315"/>
        <v>39560</v>
      </c>
      <c r="D999" s="50" t="s">
        <v>1223</v>
      </c>
      <c r="E999" s="50">
        <v>4.4000000000000004</v>
      </c>
      <c r="F999" s="50">
        <v>0</v>
      </c>
      <c r="G999" s="50">
        <v>41</v>
      </c>
      <c r="H999" s="50">
        <v>26</v>
      </c>
      <c r="I999" s="53">
        <f t="shared" si="317"/>
        <v>2.8773148148148145E-2</v>
      </c>
      <c r="J999" s="54">
        <f t="shared" si="318"/>
        <v>6.5393518518518509E-3</v>
      </c>
      <c r="K999" s="50" t="s">
        <v>660</v>
      </c>
      <c r="L999" s="50" t="s">
        <v>152</v>
      </c>
      <c r="M999" s="55">
        <f t="shared" si="319"/>
        <v>6.371681415929209</v>
      </c>
      <c r="N999" s="50">
        <v>0</v>
      </c>
      <c r="O999" s="50" t="s">
        <v>198</v>
      </c>
      <c r="R999" s="50" t="s">
        <v>274</v>
      </c>
      <c r="S999" s="151">
        <f t="shared" si="320"/>
        <v>0.17133101851851848</v>
      </c>
      <c r="T999" s="151">
        <f t="shared" si="321"/>
        <v>8.566550925925924E-2</v>
      </c>
      <c r="V999" s="393">
        <f t="shared" si="333"/>
        <v>0</v>
      </c>
      <c r="W999" s="393">
        <f t="shared" si="334"/>
        <v>0</v>
      </c>
      <c r="X999" s="53">
        <f t="shared" si="322"/>
        <v>0.17133101851851848</v>
      </c>
      <c r="Y999" s="53">
        <f t="shared" si="323"/>
        <v>0.20772019851851847</v>
      </c>
      <c r="Z999" s="53">
        <f t="shared" si="324"/>
        <v>8.566550925925924E-2</v>
      </c>
      <c r="AA999" s="53">
        <f t="shared" si="325"/>
        <v>0.10386009925925924</v>
      </c>
      <c r="AB999" s="50">
        <f t="shared" si="326"/>
        <v>1243</v>
      </c>
      <c r="AC999" s="50">
        <f t="shared" si="336"/>
        <v>2008</v>
      </c>
      <c r="AD999" s="50">
        <f t="shared" si="327"/>
        <v>4</v>
      </c>
      <c r="AE999" s="56">
        <f t="shared" si="328"/>
        <v>200804</v>
      </c>
      <c r="AF999" s="56">
        <f t="shared" si="329"/>
        <v>17</v>
      </c>
      <c r="AG999" s="58">
        <f t="shared" si="335"/>
        <v>0</v>
      </c>
      <c r="AH999" s="56">
        <f t="shared" si="330"/>
        <v>22</v>
      </c>
      <c r="AI999" s="53">
        <f t="shared" si="331"/>
        <v>0.18952560851851846</v>
      </c>
      <c r="AJ999" s="56">
        <f t="shared" si="332"/>
        <v>18.788</v>
      </c>
    </row>
    <row r="1000" spans="1:36" x14ac:dyDescent="0.25">
      <c r="A1000" s="50">
        <v>999</v>
      </c>
      <c r="B1000" s="51">
        <v>39561</v>
      </c>
      <c r="C1000" s="75">
        <f t="shared" si="315"/>
        <v>39561</v>
      </c>
      <c r="D1000" s="50" t="s">
        <v>1224</v>
      </c>
      <c r="E1000" s="50">
        <v>9.5</v>
      </c>
      <c r="F1000" s="50">
        <v>0</v>
      </c>
      <c r="G1000" s="50">
        <v>44</v>
      </c>
      <c r="H1000" s="50">
        <v>5</v>
      </c>
      <c r="I1000" s="53">
        <f t="shared" si="317"/>
        <v>3.0613425925925929E-2</v>
      </c>
      <c r="J1000" s="54">
        <f t="shared" si="318"/>
        <v>3.2224658869395716E-3</v>
      </c>
      <c r="K1000" s="50" t="s">
        <v>324</v>
      </c>
      <c r="L1000" s="50" t="s">
        <v>202</v>
      </c>
      <c r="M1000" s="55">
        <f t="shared" si="319"/>
        <v>12.930056710775055</v>
      </c>
      <c r="N1000" s="50">
        <v>0</v>
      </c>
      <c r="O1000" s="50" t="s">
        <v>255</v>
      </c>
      <c r="S1000" s="151">
        <f t="shared" si="320"/>
        <v>0.36091617933723202</v>
      </c>
      <c r="T1000" s="151">
        <f t="shared" si="321"/>
        <v>0.18045808966861601</v>
      </c>
      <c r="V1000" s="393">
        <f t="shared" si="333"/>
        <v>0</v>
      </c>
      <c r="W1000" s="393">
        <f t="shared" si="334"/>
        <v>0</v>
      </c>
      <c r="X1000" s="53">
        <f t="shared" si="322"/>
        <v>8.442860623781677E-2</v>
      </c>
      <c r="Y1000" s="53">
        <f t="shared" si="323"/>
        <v>0.12081778623781676</v>
      </c>
      <c r="Z1000" s="53">
        <f t="shared" si="324"/>
        <v>4.2214303118908385E-2</v>
      </c>
      <c r="AA1000" s="53">
        <f t="shared" si="325"/>
        <v>6.0408893118908381E-2</v>
      </c>
      <c r="AB1000" s="50">
        <f t="shared" si="326"/>
        <v>843</v>
      </c>
      <c r="AC1000" s="50">
        <f t="shared" si="336"/>
        <v>2008</v>
      </c>
      <c r="AD1000" s="50">
        <f t="shared" si="327"/>
        <v>4</v>
      </c>
      <c r="AE1000" s="56">
        <f t="shared" si="328"/>
        <v>200804</v>
      </c>
      <c r="AF1000" s="56">
        <f t="shared" si="329"/>
        <v>17</v>
      </c>
      <c r="AG1000" s="58">
        <f t="shared" si="335"/>
        <v>0</v>
      </c>
      <c r="AH1000" s="56">
        <f t="shared" si="330"/>
        <v>23</v>
      </c>
      <c r="AI1000" s="53">
        <f t="shared" si="331"/>
        <v>0.10262319623781677</v>
      </c>
      <c r="AJ1000" s="56">
        <f t="shared" si="332"/>
        <v>9.5</v>
      </c>
    </row>
    <row r="1001" spans="1:36" x14ac:dyDescent="0.25">
      <c r="A1001" s="50">
        <v>1000</v>
      </c>
      <c r="B1001" s="51">
        <v>39562</v>
      </c>
      <c r="C1001" s="75">
        <f t="shared" si="315"/>
        <v>39562</v>
      </c>
      <c r="D1001" s="50" t="s">
        <v>1223</v>
      </c>
      <c r="E1001" s="50">
        <v>3.1</v>
      </c>
      <c r="F1001" s="50">
        <v>0</v>
      </c>
      <c r="G1001" s="50">
        <v>29</v>
      </c>
      <c r="H1001" s="50">
        <v>3</v>
      </c>
      <c r="I1001" s="53">
        <f t="shared" si="317"/>
        <v>2.0173611111111111E-2</v>
      </c>
      <c r="J1001" s="54">
        <f t="shared" si="318"/>
        <v>6.5076164874551968E-3</v>
      </c>
      <c r="K1001" s="50" t="s">
        <v>660</v>
      </c>
      <c r="L1001" s="50" t="s">
        <v>623</v>
      </c>
      <c r="M1001" s="55">
        <f t="shared" si="319"/>
        <v>6.4027538726333963</v>
      </c>
      <c r="N1001" s="50">
        <v>0</v>
      </c>
      <c r="O1001" s="50" t="s">
        <v>255</v>
      </c>
      <c r="S1001" s="151">
        <f t="shared" si="320"/>
        <v>0.17049955197132616</v>
      </c>
      <c r="T1001" s="151">
        <f t="shared" si="321"/>
        <v>8.5249775985663079E-2</v>
      </c>
      <c r="V1001" s="393">
        <f t="shared" si="333"/>
        <v>0</v>
      </c>
      <c r="W1001" s="393">
        <f t="shared" si="334"/>
        <v>0</v>
      </c>
      <c r="X1001" s="53">
        <f t="shared" si="322"/>
        <v>0.17049955197132616</v>
      </c>
      <c r="Y1001" s="53">
        <f t="shared" si="323"/>
        <v>0.20688873197132615</v>
      </c>
      <c r="Z1001" s="53">
        <f t="shared" si="324"/>
        <v>8.5249775985663079E-2</v>
      </c>
      <c r="AA1001" s="53">
        <f t="shared" si="325"/>
        <v>0.10344436598566308</v>
      </c>
      <c r="AB1001" s="50">
        <f t="shared" si="326"/>
        <v>1216</v>
      </c>
      <c r="AC1001" s="50">
        <f t="shared" si="336"/>
        <v>2008</v>
      </c>
      <c r="AD1001" s="50">
        <f t="shared" si="327"/>
        <v>4</v>
      </c>
      <c r="AE1001" s="56">
        <f t="shared" si="328"/>
        <v>200804</v>
      </c>
      <c r="AF1001" s="56">
        <f t="shared" si="329"/>
        <v>17</v>
      </c>
      <c r="AG1001" s="58">
        <f t="shared" si="335"/>
        <v>0</v>
      </c>
      <c r="AH1001" s="56">
        <f t="shared" si="330"/>
        <v>24</v>
      </c>
      <c r="AI1001" s="53">
        <f t="shared" si="331"/>
        <v>0.18869414197132617</v>
      </c>
      <c r="AJ1001" s="56">
        <f t="shared" si="332"/>
        <v>13.236999999999998</v>
      </c>
    </row>
    <row r="1002" spans="1:36" x14ac:dyDescent="0.25">
      <c r="A1002" s="50">
        <v>1001</v>
      </c>
      <c r="B1002" s="51">
        <v>39563</v>
      </c>
      <c r="C1002" s="75">
        <f t="shared" si="315"/>
        <v>39563</v>
      </c>
      <c r="D1002" s="50" t="s">
        <v>1223</v>
      </c>
      <c r="E1002" s="50">
        <v>3.5</v>
      </c>
      <c r="F1002" s="50">
        <v>0</v>
      </c>
      <c r="G1002" s="50">
        <v>36</v>
      </c>
      <c r="H1002" s="50">
        <v>12</v>
      </c>
      <c r="I1002" s="53">
        <f t="shared" si="317"/>
        <v>2.5138888888888891E-2</v>
      </c>
      <c r="J1002" s="54">
        <f t="shared" si="318"/>
        <v>7.1825396825396836E-3</v>
      </c>
      <c r="K1002" s="50" t="s">
        <v>660</v>
      </c>
      <c r="L1002" s="50" t="s">
        <v>130</v>
      </c>
      <c r="M1002" s="55">
        <f t="shared" si="319"/>
        <v>5.8011049723756942</v>
      </c>
      <c r="N1002" s="50">
        <v>0</v>
      </c>
      <c r="O1002" s="50" t="s">
        <v>255</v>
      </c>
      <c r="S1002" s="151">
        <f t="shared" si="320"/>
        <v>0.1881825396825397</v>
      </c>
      <c r="T1002" s="151">
        <f t="shared" si="321"/>
        <v>9.4091269841269851E-2</v>
      </c>
      <c r="V1002" s="393">
        <f t="shared" si="333"/>
        <v>0</v>
      </c>
      <c r="W1002" s="393">
        <f t="shared" si="334"/>
        <v>0</v>
      </c>
      <c r="X1002" s="53">
        <f t="shared" si="322"/>
        <v>0.1881825396825397</v>
      </c>
      <c r="Y1002" s="53">
        <f t="shared" si="323"/>
        <v>0.22457171968253969</v>
      </c>
      <c r="Z1002" s="53">
        <f t="shared" si="324"/>
        <v>9.4091269841269851E-2</v>
      </c>
      <c r="AA1002" s="53">
        <f t="shared" si="325"/>
        <v>0.11228585984126985</v>
      </c>
      <c r="AB1002" s="50">
        <f t="shared" si="326"/>
        <v>2016</v>
      </c>
      <c r="AC1002" s="50">
        <f t="shared" si="336"/>
        <v>2008</v>
      </c>
      <c r="AD1002" s="50">
        <f t="shared" si="327"/>
        <v>4</v>
      </c>
      <c r="AE1002" s="56">
        <f t="shared" si="328"/>
        <v>200804</v>
      </c>
      <c r="AF1002" s="56">
        <f t="shared" si="329"/>
        <v>17</v>
      </c>
      <c r="AG1002" s="58">
        <f t="shared" si="335"/>
        <v>0</v>
      </c>
      <c r="AH1002" s="56">
        <f t="shared" si="330"/>
        <v>25</v>
      </c>
      <c r="AI1002" s="53">
        <f t="shared" si="331"/>
        <v>0.20637712968253968</v>
      </c>
      <c r="AJ1002" s="56">
        <f t="shared" si="332"/>
        <v>14.944999999999999</v>
      </c>
    </row>
    <row r="1003" spans="1:36" x14ac:dyDescent="0.25">
      <c r="A1003" s="50">
        <v>1002</v>
      </c>
      <c r="B1003" s="51">
        <v>39565</v>
      </c>
      <c r="C1003" s="75">
        <f t="shared" si="315"/>
        <v>39565</v>
      </c>
      <c r="D1003" s="50" t="s">
        <v>1223</v>
      </c>
      <c r="E1003" s="50">
        <v>8.4</v>
      </c>
      <c r="F1003" s="50">
        <v>1</v>
      </c>
      <c r="G1003" s="50">
        <v>22</v>
      </c>
      <c r="H1003" s="50">
        <v>40</v>
      </c>
      <c r="I1003" s="53">
        <f t="shared" si="317"/>
        <v>5.7407407407407407E-2</v>
      </c>
      <c r="J1003" s="54">
        <f t="shared" si="318"/>
        <v>6.8342151675485005E-3</v>
      </c>
      <c r="K1003" s="50" t="s">
        <v>660</v>
      </c>
      <c r="L1003" s="50" t="s">
        <v>664</v>
      </c>
      <c r="M1003" s="55">
        <f t="shared" si="319"/>
        <v>6.0967741935483923</v>
      </c>
      <c r="N1003" s="50">
        <v>0</v>
      </c>
      <c r="O1003" s="50" t="s">
        <v>198</v>
      </c>
      <c r="S1003" s="151">
        <f t="shared" si="320"/>
        <v>0.1790564373897707</v>
      </c>
      <c r="T1003" s="151">
        <f t="shared" si="321"/>
        <v>8.952821869488535E-2</v>
      </c>
      <c r="V1003" s="393">
        <f t="shared" si="333"/>
        <v>0</v>
      </c>
      <c r="W1003" s="393">
        <f t="shared" si="334"/>
        <v>0</v>
      </c>
      <c r="X1003" s="53">
        <f t="shared" si="322"/>
        <v>0.1790564373897707</v>
      </c>
      <c r="Y1003" s="53">
        <f t="shared" si="323"/>
        <v>0.21544561738977072</v>
      </c>
      <c r="Z1003" s="53">
        <f t="shared" si="324"/>
        <v>8.952821869488535E-2</v>
      </c>
      <c r="AA1003" s="53">
        <f t="shared" si="325"/>
        <v>0.10772280869488536</v>
      </c>
      <c r="AB1003" s="50">
        <f t="shared" si="326"/>
        <v>1568</v>
      </c>
      <c r="AC1003" s="50">
        <f t="shared" si="336"/>
        <v>2008</v>
      </c>
      <c r="AD1003" s="50">
        <f t="shared" si="327"/>
        <v>4</v>
      </c>
      <c r="AE1003" s="56">
        <f t="shared" si="328"/>
        <v>200804</v>
      </c>
      <c r="AF1003" s="56">
        <f t="shared" si="329"/>
        <v>18</v>
      </c>
      <c r="AG1003" s="58">
        <f t="shared" si="335"/>
        <v>1</v>
      </c>
      <c r="AH1003" s="56">
        <f t="shared" si="330"/>
        <v>27</v>
      </c>
      <c r="AI1003" s="53">
        <f t="shared" si="331"/>
        <v>0.19725102738977071</v>
      </c>
      <c r="AJ1003" s="56">
        <f t="shared" si="332"/>
        <v>35.867999999999995</v>
      </c>
    </row>
    <row r="1004" spans="1:36" x14ac:dyDescent="0.25">
      <c r="A1004" s="50">
        <v>1003</v>
      </c>
      <c r="B1004" s="51">
        <v>39568</v>
      </c>
      <c r="C1004" s="75">
        <f t="shared" ref="C1004:C1067" si="337">B1004</f>
        <v>39568</v>
      </c>
      <c r="D1004" s="50" t="s">
        <v>1223</v>
      </c>
      <c r="E1004" s="50">
        <v>4</v>
      </c>
      <c r="F1004" s="50">
        <v>0</v>
      </c>
      <c r="G1004" s="50">
        <v>39</v>
      </c>
      <c r="H1004" s="50">
        <v>15</v>
      </c>
      <c r="I1004" s="53">
        <f t="shared" si="317"/>
        <v>2.7256944444444445E-2</v>
      </c>
      <c r="J1004" s="54">
        <f t="shared" si="318"/>
        <v>6.8142361111111112E-3</v>
      </c>
      <c r="K1004" s="50" t="s">
        <v>660</v>
      </c>
      <c r="L1004" s="50" t="s">
        <v>143</v>
      </c>
      <c r="M1004" s="55">
        <f t="shared" si="319"/>
        <v>6.1146496815286673</v>
      </c>
      <c r="N1004" s="50">
        <v>0</v>
      </c>
      <c r="O1004" s="50" t="s">
        <v>198</v>
      </c>
      <c r="S1004" s="151">
        <f t="shared" si="320"/>
        <v>0.1785329861111111</v>
      </c>
      <c r="T1004" s="151">
        <f t="shared" si="321"/>
        <v>8.9266493055555549E-2</v>
      </c>
      <c r="V1004" s="393">
        <f t="shared" si="333"/>
        <v>0</v>
      </c>
      <c r="W1004" s="393">
        <f t="shared" si="334"/>
        <v>0</v>
      </c>
      <c r="X1004" s="53">
        <f t="shared" si="322"/>
        <v>0.1785329861111111</v>
      </c>
      <c r="Y1004" s="53">
        <f t="shared" si="323"/>
        <v>0.21492216611111112</v>
      </c>
      <c r="Z1004" s="53">
        <f t="shared" si="324"/>
        <v>8.9266493055555549E-2</v>
      </c>
      <c r="AA1004" s="53">
        <f t="shared" si="325"/>
        <v>0.10746108305555556</v>
      </c>
      <c r="AB1004" s="50">
        <f t="shared" si="326"/>
        <v>1535</v>
      </c>
      <c r="AC1004" s="50">
        <f t="shared" si="336"/>
        <v>2008</v>
      </c>
      <c r="AD1004" s="50">
        <f t="shared" si="327"/>
        <v>4</v>
      </c>
      <c r="AE1004" s="56">
        <f t="shared" si="328"/>
        <v>200804</v>
      </c>
      <c r="AF1004" s="56">
        <f t="shared" si="329"/>
        <v>18</v>
      </c>
      <c r="AG1004" s="58">
        <f t="shared" si="335"/>
        <v>2</v>
      </c>
      <c r="AH1004" s="56">
        <f t="shared" si="330"/>
        <v>30</v>
      </c>
      <c r="AI1004" s="53">
        <f t="shared" si="331"/>
        <v>0.19672757611111111</v>
      </c>
      <c r="AJ1004" s="56">
        <f t="shared" si="332"/>
        <v>17.079999999999998</v>
      </c>
    </row>
    <row r="1005" spans="1:36" x14ac:dyDescent="0.25">
      <c r="A1005" s="50">
        <v>1004</v>
      </c>
      <c r="B1005" s="51">
        <v>39569</v>
      </c>
      <c r="C1005" s="75">
        <f t="shared" si="337"/>
        <v>39569</v>
      </c>
      <c r="D1005" s="50" t="s">
        <v>1223</v>
      </c>
      <c r="E1005" s="50">
        <v>5</v>
      </c>
      <c r="F1005" s="50">
        <v>0</v>
      </c>
      <c r="G1005" s="50">
        <v>45</v>
      </c>
      <c r="H1005" s="50">
        <v>26</v>
      </c>
      <c r="I1005" s="53">
        <f t="shared" si="317"/>
        <v>3.155092592592592E-2</v>
      </c>
      <c r="J1005" s="54">
        <f t="shared" si="318"/>
        <v>6.3101851851851843E-3</v>
      </c>
      <c r="K1005" s="50" t="s">
        <v>660</v>
      </c>
      <c r="L1005" s="50" t="s">
        <v>171</v>
      </c>
      <c r="M1005" s="55">
        <f t="shared" si="319"/>
        <v>6.6030814380044083</v>
      </c>
      <c r="N1005" s="50">
        <v>0</v>
      </c>
      <c r="O1005" s="50" t="s">
        <v>198</v>
      </c>
      <c r="S1005" s="151">
        <f t="shared" si="320"/>
        <v>0.16532685185185184</v>
      </c>
      <c r="T1005" s="151">
        <f t="shared" si="321"/>
        <v>8.2663425925925918E-2</v>
      </c>
      <c r="V1005" s="393">
        <f t="shared" si="333"/>
        <v>0</v>
      </c>
      <c r="W1005" s="393">
        <f t="shared" si="334"/>
        <v>0</v>
      </c>
      <c r="X1005" s="53">
        <f t="shared" si="322"/>
        <v>0.16532685185185184</v>
      </c>
      <c r="Y1005" s="53">
        <f t="shared" si="323"/>
        <v>0.20171603185185183</v>
      </c>
      <c r="Z1005" s="53">
        <f t="shared" si="324"/>
        <v>8.2663425925925918E-2</v>
      </c>
      <c r="AA1005" s="53">
        <f t="shared" si="325"/>
        <v>0.10085801592592591</v>
      </c>
      <c r="AB1005" s="50">
        <f t="shared" si="326"/>
        <v>1093</v>
      </c>
      <c r="AC1005" s="50">
        <f t="shared" si="336"/>
        <v>2008</v>
      </c>
      <c r="AD1005" s="50">
        <f t="shared" si="327"/>
        <v>5</v>
      </c>
      <c r="AE1005" s="56">
        <f t="shared" si="328"/>
        <v>200805</v>
      </c>
      <c r="AF1005" s="56">
        <f t="shared" si="329"/>
        <v>18</v>
      </c>
      <c r="AG1005" s="58">
        <f t="shared" si="335"/>
        <v>0</v>
      </c>
      <c r="AH1005" s="56">
        <f t="shared" si="330"/>
        <v>1</v>
      </c>
      <c r="AI1005" s="53">
        <f t="shared" si="331"/>
        <v>0.18352144185185182</v>
      </c>
      <c r="AJ1005" s="56">
        <f t="shared" si="332"/>
        <v>21.349999999999998</v>
      </c>
    </row>
    <row r="1006" spans="1:36" x14ac:dyDescent="0.25">
      <c r="A1006" s="50">
        <v>1005</v>
      </c>
      <c r="B1006" s="78">
        <v>39570</v>
      </c>
      <c r="C1006" s="75">
        <f t="shared" si="337"/>
        <v>39570</v>
      </c>
      <c r="D1006" s="50" t="s">
        <v>1225</v>
      </c>
      <c r="E1006" s="50">
        <v>0.62</v>
      </c>
      <c r="F1006" s="50">
        <v>0</v>
      </c>
      <c r="G1006" s="50">
        <v>24</v>
      </c>
      <c r="H1006" s="50">
        <v>30</v>
      </c>
      <c r="I1006" s="53">
        <f t="shared" si="317"/>
        <v>1.7013888888888887E-2</v>
      </c>
      <c r="J1006" s="54">
        <f t="shared" si="318"/>
        <v>2.7441756272401432E-2</v>
      </c>
      <c r="K1006" s="50" t="s">
        <v>346</v>
      </c>
      <c r="L1006" s="50" t="s">
        <v>665</v>
      </c>
      <c r="M1006" s="55">
        <f t="shared" si="319"/>
        <v>1.5183673469387768</v>
      </c>
      <c r="N1006" s="50">
        <v>0</v>
      </c>
      <c r="R1006" s="50" t="s">
        <v>666</v>
      </c>
      <c r="S1006" s="151">
        <f t="shared" si="320"/>
        <v>6.5860215053763438E-2</v>
      </c>
      <c r="T1006" s="151">
        <f t="shared" si="321"/>
        <v>3.2930107526881719E-2</v>
      </c>
      <c r="V1006" s="393">
        <f t="shared" si="333"/>
        <v>0</v>
      </c>
      <c r="W1006" s="393">
        <f t="shared" si="334"/>
        <v>0</v>
      </c>
      <c r="X1006" s="53">
        <f t="shared" si="322"/>
        <v>0.71897401433691754</v>
      </c>
      <c r="Y1006" s="53">
        <f t="shared" si="323"/>
        <v>0.75536319433691745</v>
      </c>
      <c r="Z1006" s="53">
        <f t="shared" si="324"/>
        <v>0.35948700716845877</v>
      </c>
      <c r="AA1006" s="53">
        <f t="shared" si="325"/>
        <v>0.37768159716845873</v>
      </c>
      <c r="AB1006" s="50">
        <f t="shared" si="326"/>
        <v>3961</v>
      </c>
      <c r="AC1006" s="50">
        <f t="shared" si="336"/>
        <v>2008</v>
      </c>
      <c r="AD1006" s="50">
        <f t="shared" si="327"/>
        <v>5</v>
      </c>
      <c r="AE1006" s="56">
        <f t="shared" si="328"/>
        <v>200805</v>
      </c>
      <c r="AF1006" s="56">
        <f t="shared" si="329"/>
        <v>18</v>
      </c>
      <c r="AG1006" s="58">
        <f t="shared" si="335"/>
        <v>0</v>
      </c>
      <c r="AH1006" s="56">
        <f t="shared" si="330"/>
        <v>2</v>
      </c>
      <c r="AI1006" s="53">
        <f t="shared" si="331"/>
        <v>0.73716860433691744</v>
      </c>
      <c r="AJ1006" s="56">
        <f t="shared" si="332"/>
        <v>28.954000000000001</v>
      </c>
    </row>
    <row r="1007" spans="1:36" x14ac:dyDescent="0.25">
      <c r="A1007" s="50">
        <v>1006</v>
      </c>
      <c r="B1007" s="78">
        <v>39572</v>
      </c>
      <c r="C1007" s="75">
        <f t="shared" si="337"/>
        <v>39572</v>
      </c>
      <c r="D1007" s="50" t="s">
        <v>1223</v>
      </c>
      <c r="E1007" s="50">
        <v>9.3000000000000007</v>
      </c>
      <c r="F1007" s="50">
        <v>1</v>
      </c>
      <c r="G1007" s="50">
        <v>32</v>
      </c>
      <c r="H1007" s="50">
        <v>3</v>
      </c>
      <c r="I1007" s="53">
        <f t="shared" si="317"/>
        <v>6.3923611111111112E-2</v>
      </c>
      <c r="J1007" s="54">
        <f t="shared" si="318"/>
        <v>6.8735065710872154E-3</v>
      </c>
      <c r="K1007" s="50" t="s">
        <v>660</v>
      </c>
      <c r="L1007" s="50" t="s">
        <v>667</v>
      </c>
      <c r="M1007" s="55">
        <f t="shared" si="319"/>
        <v>6.0619228680065236</v>
      </c>
      <c r="N1007" s="50">
        <v>0</v>
      </c>
      <c r="O1007" s="50" t="s">
        <v>198</v>
      </c>
      <c r="S1007" s="151">
        <f t="shared" si="320"/>
        <v>0.18008587216248503</v>
      </c>
      <c r="T1007" s="151">
        <f t="shared" si="321"/>
        <v>9.0042936081242517E-2</v>
      </c>
      <c r="V1007" s="393">
        <f t="shared" si="333"/>
        <v>0</v>
      </c>
      <c r="W1007" s="393">
        <f t="shared" si="334"/>
        <v>0</v>
      </c>
      <c r="X1007" s="53">
        <f t="shared" si="322"/>
        <v>0.18008587216248503</v>
      </c>
      <c r="Y1007" s="53">
        <f t="shared" si="323"/>
        <v>0.21647505216248505</v>
      </c>
      <c r="Z1007" s="53">
        <f t="shared" si="324"/>
        <v>9.0042936081242517E-2</v>
      </c>
      <c r="AA1007" s="53">
        <f t="shared" si="325"/>
        <v>0.10823752608124253</v>
      </c>
      <c r="AB1007" s="50">
        <f t="shared" si="326"/>
        <v>1623</v>
      </c>
      <c r="AC1007" s="50">
        <f t="shared" si="336"/>
        <v>2008</v>
      </c>
      <c r="AD1007" s="50">
        <f t="shared" si="327"/>
        <v>5</v>
      </c>
      <c r="AE1007" s="56">
        <f t="shared" si="328"/>
        <v>200805</v>
      </c>
      <c r="AF1007" s="56">
        <f t="shared" si="329"/>
        <v>19</v>
      </c>
      <c r="AG1007" s="58">
        <f t="shared" si="335"/>
        <v>1</v>
      </c>
      <c r="AH1007" s="56">
        <f t="shared" si="330"/>
        <v>4</v>
      </c>
      <c r="AI1007" s="53">
        <f t="shared" si="331"/>
        <v>0.19828046216248504</v>
      </c>
      <c r="AJ1007" s="56">
        <f t="shared" si="332"/>
        <v>39.710999999999999</v>
      </c>
    </row>
    <row r="1008" spans="1:36" x14ac:dyDescent="0.25">
      <c r="A1008" s="50">
        <v>1007</v>
      </c>
      <c r="B1008" s="78">
        <v>39574</v>
      </c>
      <c r="C1008" s="75">
        <f t="shared" si="337"/>
        <v>39574</v>
      </c>
      <c r="D1008" s="50" t="s">
        <v>1223</v>
      </c>
      <c r="E1008" s="50">
        <v>5</v>
      </c>
      <c r="F1008" s="50">
        <v>0</v>
      </c>
      <c r="G1008" s="50">
        <v>50</v>
      </c>
      <c r="H1008" s="50">
        <v>30</v>
      </c>
      <c r="I1008" s="53">
        <f t="shared" si="317"/>
        <v>3.5069444444444445E-2</v>
      </c>
      <c r="J1008" s="54">
        <f t="shared" si="318"/>
        <v>7.013888888888889E-3</v>
      </c>
      <c r="K1008" s="50" t="s">
        <v>660</v>
      </c>
      <c r="L1008" s="50" t="s">
        <v>171</v>
      </c>
      <c r="M1008" s="55">
        <f t="shared" si="319"/>
        <v>5.940594059405945</v>
      </c>
      <c r="N1008" s="50">
        <v>0</v>
      </c>
      <c r="O1008" s="50" t="s">
        <v>198</v>
      </c>
      <c r="S1008" s="151">
        <f t="shared" si="320"/>
        <v>0.18376388888888889</v>
      </c>
      <c r="T1008" s="151">
        <f t="shared" si="321"/>
        <v>9.1881944444444447E-2</v>
      </c>
      <c r="V1008" s="393">
        <f t="shared" si="333"/>
        <v>0</v>
      </c>
      <c r="W1008" s="393">
        <f t="shared" si="334"/>
        <v>0</v>
      </c>
      <c r="X1008" s="53">
        <f t="shared" si="322"/>
        <v>0.18376388888888889</v>
      </c>
      <c r="Y1008" s="53">
        <f t="shared" si="323"/>
        <v>0.22015306888888889</v>
      </c>
      <c r="Z1008" s="53">
        <f t="shared" si="324"/>
        <v>9.1881944444444447E-2</v>
      </c>
      <c r="AA1008" s="53">
        <f t="shared" si="325"/>
        <v>0.11007653444444444</v>
      </c>
      <c r="AB1008" s="50">
        <f t="shared" si="326"/>
        <v>1805</v>
      </c>
      <c r="AC1008" s="50">
        <f t="shared" si="336"/>
        <v>2008</v>
      </c>
      <c r="AD1008" s="50">
        <f t="shared" si="327"/>
        <v>5</v>
      </c>
      <c r="AE1008" s="56">
        <f t="shared" si="328"/>
        <v>200805</v>
      </c>
      <c r="AF1008" s="56">
        <f t="shared" si="329"/>
        <v>19</v>
      </c>
      <c r="AG1008" s="58">
        <f t="shared" si="335"/>
        <v>1</v>
      </c>
      <c r="AH1008" s="56">
        <f t="shared" si="330"/>
        <v>6</v>
      </c>
      <c r="AI1008" s="53">
        <f t="shared" si="331"/>
        <v>0.2019584788888889</v>
      </c>
      <c r="AJ1008" s="56">
        <f t="shared" si="332"/>
        <v>21.349999999999998</v>
      </c>
    </row>
    <row r="1009" spans="1:36" x14ac:dyDescent="0.25">
      <c r="A1009" s="50">
        <v>1008</v>
      </c>
      <c r="B1009" s="78">
        <v>39575</v>
      </c>
      <c r="C1009" s="75">
        <f t="shared" si="337"/>
        <v>39575</v>
      </c>
      <c r="D1009" s="50" t="s">
        <v>1223</v>
      </c>
      <c r="E1009" s="50">
        <v>4.4000000000000004</v>
      </c>
      <c r="F1009" s="50">
        <v>0</v>
      </c>
      <c r="G1009" s="50">
        <v>40</v>
      </c>
      <c r="H1009" s="50">
        <v>3</v>
      </c>
      <c r="I1009" s="53">
        <f t="shared" si="317"/>
        <v>2.78125E-2</v>
      </c>
      <c r="J1009" s="54">
        <f t="shared" si="318"/>
        <v>6.3210227272727272E-3</v>
      </c>
      <c r="K1009" s="50" t="s">
        <v>660</v>
      </c>
      <c r="L1009" s="50" t="s">
        <v>152</v>
      </c>
      <c r="M1009" s="55">
        <f t="shared" si="319"/>
        <v>6.5917602996254736</v>
      </c>
      <c r="N1009" s="50">
        <v>163</v>
      </c>
      <c r="O1009" s="50" t="s">
        <v>255</v>
      </c>
      <c r="R1009" s="50" t="s">
        <v>668</v>
      </c>
      <c r="S1009" s="151">
        <f t="shared" si="320"/>
        <v>0.16561079545454546</v>
      </c>
      <c r="T1009" s="151">
        <f t="shared" si="321"/>
        <v>8.2805397727272731E-2</v>
      </c>
      <c r="V1009" s="393">
        <f t="shared" si="333"/>
        <v>0</v>
      </c>
      <c r="W1009" s="393">
        <f t="shared" si="334"/>
        <v>0</v>
      </c>
      <c r="X1009" s="53">
        <f t="shared" si="322"/>
        <v>0.16561079545454546</v>
      </c>
      <c r="Y1009" s="53">
        <f t="shared" si="323"/>
        <v>0.20199997545454546</v>
      </c>
      <c r="Z1009" s="53">
        <f t="shared" si="324"/>
        <v>8.2805397727272731E-2</v>
      </c>
      <c r="AA1009" s="53">
        <f t="shared" si="325"/>
        <v>0.10099998772727273</v>
      </c>
      <c r="AB1009" s="50">
        <f t="shared" si="326"/>
        <v>1099</v>
      </c>
      <c r="AC1009" s="50">
        <f t="shared" si="336"/>
        <v>2008</v>
      </c>
      <c r="AD1009" s="50">
        <f t="shared" si="327"/>
        <v>5</v>
      </c>
      <c r="AE1009" s="56">
        <f t="shared" si="328"/>
        <v>200805</v>
      </c>
      <c r="AF1009" s="56">
        <f t="shared" si="329"/>
        <v>19</v>
      </c>
      <c r="AG1009" s="58">
        <f t="shared" si="335"/>
        <v>0</v>
      </c>
      <c r="AH1009" s="56">
        <f t="shared" si="330"/>
        <v>7</v>
      </c>
      <c r="AI1009" s="53">
        <f t="shared" si="331"/>
        <v>0.18380538545454544</v>
      </c>
      <c r="AJ1009" s="56">
        <f t="shared" si="332"/>
        <v>18.788</v>
      </c>
    </row>
    <row r="1010" spans="1:36" x14ac:dyDescent="0.25">
      <c r="A1010" s="50">
        <v>1009</v>
      </c>
      <c r="B1010" s="78">
        <v>39576</v>
      </c>
      <c r="C1010" s="75">
        <f t="shared" si="337"/>
        <v>39576</v>
      </c>
      <c r="D1010" s="50" t="s">
        <v>1223</v>
      </c>
      <c r="E1010" s="50">
        <v>3</v>
      </c>
      <c r="F1010" s="50">
        <v>0</v>
      </c>
      <c r="G1010" s="50">
        <v>28</v>
      </c>
      <c r="H1010" s="50">
        <v>15</v>
      </c>
      <c r="I1010" s="53">
        <f t="shared" si="317"/>
        <v>1.9618055555555555E-2</v>
      </c>
      <c r="J1010" s="54">
        <f t="shared" si="318"/>
        <v>6.5393518518518517E-3</v>
      </c>
      <c r="K1010" s="50" t="s">
        <v>660</v>
      </c>
      <c r="L1010" s="50" t="s">
        <v>334</v>
      </c>
      <c r="M1010" s="55">
        <f t="shared" si="319"/>
        <v>6.371681415929209</v>
      </c>
      <c r="N1010" s="50">
        <v>0</v>
      </c>
      <c r="O1010" s="50" t="s">
        <v>669</v>
      </c>
      <c r="S1010" s="151">
        <f t="shared" si="320"/>
        <v>0.17133101851851851</v>
      </c>
      <c r="T1010" s="151">
        <f t="shared" si="321"/>
        <v>8.5665509259259254E-2</v>
      </c>
      <c r="V1010" s="393">
        <f t="shared" si="333"/>
        <v>0</v>
      </c>
      <c r="W1010" s="393">
        <f t="shared" si="334"/>
        <v>0</v>
      </c>
      <c r="X1010" s="53">
        <f t="shared" si="322"/>
        <v>0.17133101851851851</v>
      </c>
      <c r="Y1010" s="53">
        <f t="shared" si="323"/>
        <v>0.20772019851851853</v>
      </c>
      <c r="Z1010" s="53">
        <f t="shared" si="324"/>
        <v>8.5665509259259254E-2</v>
      </c>
      <c r="AA1010" s="53">
        <f t="shared" si="325"/>
        <v>0.10386009925925926</v>
      </c>
      <c r="AB1010" s="50">
        <f t="shared" si="326"/>
        <v>1244</v>
      </c>
      <c r="AC1010" s="50">
        <f t="shared" si="336"/>
        <v>2008</v>
      </c>
      <c r="AD1010" s="50">
        <f t="shared" si="327"/>
        <v>5</v>
      </c>
      <c r="AE1010" s="56">
        <f t="shared" si="328"/>
        <v>200805</v>
      </c>
      <c r="AF1010" s="56">
        <v>19</v>
      </c>
      <c r="AG1010" s="58">
        <f t="shared" si="335"/>
        <v>0</v>
      </c>
      <c r="AH1010" s="56">
        <f t="shared" si="330"/>
        <v>8</v>
      </c>
      <c r="AI1010" s="53">
        <f t="shared" si="331"/>
        <v>0.18952560851851852</v>
      </c>
      <c r="AJ1010" s="56">
        <f t="shared" si="332"/>
        <v>12.809999999999999</v>
      </c>
    </row>
    <row r="1011" spans="1:36" x14ac:dyDescent="0.25">
      <c r="A1011" s="50">
        <v>1010</v>
      </c>
      <c r="B1011" s="78">
        <v>39580</v>
      </c>
      <c r="C1011" s="75">
        <f t="shared" si="337"/>
        <v>39580</v>
      </c>
      <c r="D1011" s="50" t="s">
        <v>1223</v>
      </c>
      <c r="E1011" s="50">
        <v>3.5</v>
      </c>
      <c r="F1011" s="50">
        <v>0</v>
      </c>
      <c r="G1011" s="50">
        <v>33</v>
      </c>
      <c r="H1011" s="50">
        <v>29</v>
      </c>
      <c r="I1011" s="53">
        <f t="shared" si="317"/>
        <v>2.3252314814814812E-2</v>
      </c>
      <c r="J1011" s="54">
        <f t="shared" si="318"/>
        <v>6.6435185185185182E-3</v>
      </c>
      <c r="K1011" s="50" t="s">
        <v>660</v>
      </c>
      <c r="L1011" s="50" t="s">
        <v>130</v>
      </c>
      <c r="M1011" s="55">
        <f t="shared" si="319"/>
        <v>6.2717770034843259</v>
      </c>
      <c r="N1011" s="50">
        <v>0</v>
      </c>
      <c r="O1011" s="50" t="s">
        <v>652</v>
      </c>
      <c r="S1011" s="151">
        <f t="shared" si="320"/>
        <v>0.17406018518518518</v>
      </c>
      <c r="T1011" s="151">
        <f t="shared" si="321"/>
        <v>8.7030092592592589E-2</v>
      </c>
      <c r="V1011" s="393">
        <f t="shared" si="333"/>
        <v>0</v>
      </c>
      <c r="W1011" s="393">
        <f t="shared" si="334"/>
        <v>0</v>
      </c>
      <c r="X1011" s="53">
        <f t="shared" si="322"/>
        <v>0.17406018518518518</v>
      </c>
      <c r="Y1011" s="53">
        <f t="shared" si="323"/>
        <v>0.21044936518518514</v>
      </c>
      <c r="Z1011" s="53">
        <f t="shared" si="324"/>
        <v>8.7030092592592589E-2</v>
      </c>
      <c r="AA1011" s="53">
        <f t="shared" si="325"/>
        <v>0.10522468259259257</v>
      </c>
      <c r="AB1011" s="50">
        <f t="shared" si="326"/>
        <v>1344</v>
      </c>
      <c r="AC1011" s="50">
        <f t="shared" si="336"/>
        <v>2008</v>
      </c>
      <c r="AD1011" s="50">
        <f t="shared" si="327"/>
        <v>5</v>
      </c>
      <c r="AE1011" s="56">
        <f t="shared" si="328"/>
        <v>200805</v>
      </c>
      <c r="AF1011" s="56">
        <f t="shared" ref="AF1011:AF1074" si="338">WEEKNUM(B1011,1)</f>
        <v>20</v>
      </c>
      <c r="AG1011" s="58">
        <f t="shared" si="335"/>
        <v>3</v>
      </c>
      <c r="AH1011" s="56">
        <f t="shared" si="330"/>
        <v>12</v>
      </c>
      <c r="AI1011" s="53">
        <f t="shared" si="331"/>
        <v>0.19225477518518516</v>
      </c>
      <c r="AJ1011" s="56">
        <f t="shared" si="332"/>
        <v>14.944999999999999</v>
      </c>
    </row>
    <row r="1012" spans="1:36" x14ac:dyDescent="0.25">
      <c r="A1012" s="50">
        <v>1011</v>
      </c>
      <c r="B1012" s="78">
        <v>39581</v>
      </c>
      <c r="C1012" s="75">
        <f t="shared" si="337"/>
        <v>39581</v>
      </c>
      <c r="D1012" s="50" t="s">
        <v>1224</v>
      </c>
      <c r="E1012" s="50">
        <v>4.8</v>
      </c>
      <c r="F1012" s="50">
        <v>0</v>
      </c>
      <c r="G1012" s="50">
        <v>22</v>
      </c>
      <c r="H1012" s="50">
        <v>20</v>
      </c>
      <c r="I1012" s="53">
        <f t="shared" si="317"/>
        <v>1.5509259259259257E-2</v>
      </c>
      <c r="J1012" s="54">
        <f t="shared" si="318"/>
        <v>3.2310956790123453E-3</v>
      </c>
      <c r="K1012" s="50" t="s">
        <v>324</v>
      </c>
      <c r="L1012" s="50" t="s">
        <v>159</v>
      </c>
      <c r="M1012" s="55">
        <f t="shared" si="319"/>
        <v>12.895522388059714</v>
      </c>
      <c r="N1012" s="50">
        <v>0</v>
      </c>
      <c r="S1012" s="151">
        <f t="shared" si="320"/>
        <v>0.36188271604938266</v>
      </c>
      <c r="T1012" s="151">
        <f t="shared" si="321"/>
        <v>0.18094135802469133</v>
      </c>
      <c r="V1012" s="393">
        <f t="shared" si="333"/>
        <v>0</v>
      </c>
      <c r="W1012" s="393">
        <f t="shared" si="334"/>
        <v>0</v>
      </c>
      <c r="X1012" s="53">
        <f t="shared" si="322"/>
        <v>8.4654706790123449E-2</v>
      </c>
      <c r="Y1012" s="53">
        <f t="shared" si="323"/>
        <v>0.12104388679012344</v>
      </c>
      <c r="Z1012" s="53">
        <f t="shared" si="324"/>
        <v>4.2327353395061725E-2</v>
      </c>
      <c r="AA1012" s="53">
        <f t="shared" si="325"/>
        <v>6.0521943395061721E-2</v>
      </c>
      <c r="AB1012" s="50">
        <f t="shared" si="326"/>
        <v>846</v>
      </c>
      <c r="AC1012" s="50">
        <f t="shared" si="336"/>
        <v>2008</v>
      </c>
      <c r="AD1012" s="50">
        <f t="shared" si="327"/>
        <v>5</v>
      </c>
      <c r="AE1012" s="56">
        <f t="shared" si="328"/>
        <v>200805</v>
      </c>
      <c r="AF1012" s="56">
        <f t="shared" si="338"/>
        <v>20</v>
      </c>
      <c r="AG1012" s="58">
        <f t="shared" si="335"/>
        <v>0</v>
      </c>
      <c r="AH1012" s="56">
        <f t="shared" si="330"/>
        <v>13</v>
      </c>
      <c r="AI1012" s="53">
        <f t="shared" si="331"/>
        <v>0.10284929679012345</v>
      </c>
      <c r="AJ1012" s="56">
        <f t="shared" si="332"/>
        <v>4.8</v>
      </c>
    </row>
    <row r="1013" spans="1:36" x14ac:dyDescent="0.25">
      <c r="A1013" s="50">
        <v>1012</v>
      </c>
      <c r="B1013" s="78">
        <v>39581</v>
      </c>
      <c r="C1013" s="75">
        <f t="shared" si="337"/>
        <v>39581</v>
      </c>
      <c r="D1013" s="50" t="s">
        <v>1223</v>
      </c>
      <c r="E1013" s="50">
        <v>4</v>
      </c>
      <c r="F1013" s="50">
        <v>0</v>
      </c>
      <c r="G1013" s="50">
        <v>36</v>
      </c>
      <c r="H1013" s="50">
        <v>57</v>
      </c>
      <c r="I1013" s="53">
        <f t="shared" si="317"/>
        <v>2.5659722222222223E-2</v>
      </c>
      <c r="J1013" s="54">
        <f t="shared" si="318"/>
        <v>6.4149305555555557E-3</v>
      </c>
      <c r="K1013" s="50" t="s">
        <v>660</v>
      </c>
      <c r="L1013" s="50" t="s">
        <v>143</v>
      </c>
      <c r="M1013" s="55">
        <f t="shared" si="319"/>
        <v>6.4952638700947274</v>
      </c>
      <c r="N1013" s="50">
        <v>0</v>
      </c>
      <c r="O1013" s="50" t="s">
        <v>291</v>
      </c>
      <c r="S1013" s="151">
        <f t="shared" si="320"/>
        <v>0.16807118055555556</v>
      </c>
      <c r="T1013" s="151">
        <f t="shared" si="321"/>
        <v>8.403559027777778E-2</v>
      </c>
      <c r="V1013" s="393">
        <f t="shared" si="333"/>
        <v>0</v>
      </c>
      <c r="W1013" s="393">
        <f t="shared" si="334"/>
        <v>0</v>
      </c>
      <c r="X1013" s="53">
        <f t="shared" si="322"/>
        <v>0.16807118055555556</v>
      </c>
      <c r="Y1013" s="53">
        <f t="shared" si="323"/>
        <v>0.20446036055555555</v>
      </c>
      <c r="Z1013" s="53">
        <f t="shared" si="324"/>
        <v>8.403559027777778E-2</v>
      </c>
      <c r="AA1013" s="53">
        <f t="shared" si="325"/>
        <v>0.10223018027777778</v>
      </c>
      <c r="AB1013" s="50">
        <f t="shared" si="326"/>
        <v>1145</v>
      </c>
      <c r="AC1013" s="50">
        <f t="shared" si="336"/>
        <v>2008</v>
      </c>
      <c r="AD1013" s="50">
        <f t="shared" si="327"/>
        <v>5</v>
      </c>
      <c r="AE1013" s="56">
        <f t="shared" si="328"/>
        <v>200805</v>
      </c>
      <c r="AF1013" s="56">
        <f t="shared" si="338"/>
        <v>20</v>
      </c>
      <c r="AG1013" s="58">
        <f t="shared" si="335"/>
        <v>0</v>
      </c>
      <c r="AH1013" s="56">
        <f t="shared" si="330"/>
        <v>13</v>
      </c>
      <c r="AI1013" s="53">
        <f t="shared" si="331"/>
        <v>0.18626577055555554</v>
      </c>
      <c r="AJ1013" s="56">
        <f t="shared" si="332"/>
        <v>17.079999999999998</v>
      </c>
    </row>
    <row r="1014" spans="1:36" x14ac:dyDescent="0.25">
      <c r="A1014" s="50">
        <v>1013</v>
      </c>
      <c r="B1014" s="78">
        <v>39582</v>
      </c>
      <c r="C1014" s="75">
        <f t="shared" si="337"/>
        <v>39582</v>
      </c>
      <c r="D1014" s="50" t="s">
        <v>1224</v>
      </c>
      <c r="E1014" s="50">
        <v>10.199999999999999</v>
      </c>
      <c r="F1014" s="50">
        <v>0</v>
      </c>
      <c r="G1014" s="50">
        <v>38</v>
      </c>
      <c r="H1014" s="50">
        <v>12</v>
      </c>
      <c r="I1014" s="53">
        <f t="shared" si="317"/>
        <v>2.6527777777777779E-2</v>
      </c>
      <c r="J1014" s="54">
        <f t="shared" si="318"/>
        <v>2.6007625272331156E-3</v>
      </c>
      <c r="K1014" s="50" t="s">
        <v>33</v>
      </c>
      <c r="L1014" s="50" t="s">
        <v>202</v>
      </c>
      <c r="M1014" s="55">
        <f t="shared" si="319"/>
        <v>16.020942408376975</v>
      </c>
      <c r="N1014" s="50">
        <v>0</v>
      </c>
      <c r="O1014" s="50" t="s">
        <v>291</v>
      </c>
      <c r="S1014" s="151">
        <f t="shared" si="320"/>
        <v>0.29128540305010897</v>
      </c>
      <c r="T1014" s="151">
        <f t="shared" si="321"/>
        <v>0.14564270152505449</v>
      </c>
      <c r="V1014" s="393">
        <f t="shared" si="333"/>
        <v>0</v>
      </c>
      <c r="W1014" s="393">
        <f t="shared" si="334"/>
        <v>0</v>
      </c>
      <c r="X1014" s="53">
        <f t="shared" si="322"/>
        <v>6.8139978213507632E-2</v>
      </c>
      <c r="Y1014" s="53">
        <f t="shared" si="323"/>
        <v>0.10452915821350763</v>
      </c>
      <c r="Z1014" s="53">
        <f t="shared" si="324"/>
        <v>3.4069989106753816E-2</v>
      </c>
      <c r="AA1014" s="53">
        <f t="shared" si="325"/>
        <v>5.2264579106753813E-2</v>
      </c>
      <c r="AB1014" s="50">
        <f t="shared" si="326"/>
        <v>472</v>
      </c>
      <c r="AC1014" s="50">
        <f t="shared" si="336"/>
        <v>2008</v>
      </c>
      <c r="AD1014" s="50">
        <f t="shared" si="327"/>
        <v>5</v>
      </c>
      <c r="AE1014" s="56">
        <f t="shared" si="328"/>
        <v>200805</v>
      </c>
      <c r="AF1014" s="56">
        <f t="shared" si="338"/>
        <v>20</v>
      </c>
      <c r="AG1014" s="58">
        <f t="shared" si="335"/>
        <v>0</v>
      </c>
      <c r="AH1014" s="56">
        <f t="shared" si="330"/>
        <v>14</v>
      </c>
      <c r="AI1014" s="53">
        <f t="shared" si="331"/>
        <v>8.6334568213507629E-2</v>
      </c>
      <c r="AJ1014" s="56">
        <f t="shared" si="332"/>
        <v>10.199999999999999</v>
      </c>
    </row>
    <row r="1015" spans="1:36" x14ac:dyDescent="0.25">
      <c r="A1015" s="50">
        <v>1014</v>
      </c>
      <c r="B1015" s="78">
        <v>39583</v>
      </c>
      <c r="C1015" s="75">
        <f t="shared" si="337"/>
        <v>39583</v>
      </c>
      <c r="D1015" s="50" t="s">
        <v>1223</v>
      </c>
      <c r="E1015" s="50">
        <v>5</v>
      </c>
      <c r="F1015" s="50">
        <v>0</v>
      </c>
      <c r="G1015" s="50">
        <v>44</v>
      </c>
      <c r="H1015" s="50">
        <v>18</v>
      </c>
      <c r="I1015" s="53">
        <f t="shared" si="317"/>
        <v>3.0763888888888886E-2</v>
      </c>
      <c r="J1015" s="54">
        <f t="shared" si="318"/>
        <v>6.152777777777777E-3</v>
      </c>
      <c r="K1015" s="50" t="s">
        <v>660</v>
      </c>
      <c r="L1015" s="50" t="s">
        <v>171</v>
      </c>
      <c r="M1015" s="55">
        <f t="shared" si="319"/>
        <v>6.7720090293453783</v>
      </c>
      <c r="N1015" s="50">
        <v>0</v>
      </c>
      <c r="O1015" s="50" t="s">
        <v>255</v>
      </c>
      <c r="R1015" s="50" t="s">
        <v>670</v>
      </c>
      <c r="S1015" s="151">
        <f t="shared" si="320"/>
        <v>0.16120277777777775</v>
      </c>
      <c r="T1015" s="151">
        <f t="shared" si="321"/>
        <v>8.0601388888888875E-2</v>
      </c>
      <c r="V1015" s="393">
        <f t="shared" si="333"/>
        <v>0</v>
      </c>
      <c r="W1015" s="393">
        <f t="shared" si="334"/>
        <v>0</v>
      </c>
      <c r="X1015" s="53">
        <f t="shared" si="322"/>
        <v>0.16120277777777775</v>
      </c>
      <c r="Y1015" s="53">
        <f t="shared" si="323"/>
        <v>0.19759195777777774</v>
      </c>
      <c r="Z1015" s="53">
        <f t="shared" si="324"/>
        <v>8.0601388888888875E-2</v>
      </c>
      <c r="AA1015" s="53">
        <f t="shared" si="325"/>
        <v>9.8795978888888872E-2</v>
      </c>
      <c r="AB1015" s="50">
        <f t="shared" si="326"/>
        <v>1044</v>
      </c>
      <c r="AC1015" s="50">
        <f t="shared" si="336"/>
        <v>2008</v>
      </c>
      <c r="AD1015" s="50">
        <f t="shared" si="327"/>
        <v>5</v>
      </c>
      <c r="AE1015" s="56">
        <f t="shared" si="328"/>
        <v>200805</v>
      </c>
      <c r="AF1015" s="56">
        <f t="shared" si="338"/>
        <v>20</v>
      </c>
      <c r="AG1015" s="58">
        <f t="shared" si="335"/>
        <v>0</v>
      </c>
      <c r="AH1015" s="56">
        <f t="shared" si="330"/>
        <v>15</v>
      </c>
      <c r="AI1015" s="53">
        <f t="shared" si="331"/>
        <v>0.17939736777777776</v>
      </c>
      <c r="AJ1015" s="56">
        <f t="shared" si="332"/>
        <v>21.349999999999998</v>
      </c>
    </row>
    <row r="1016" spans="1:36" x14ac:dyDescent="0.25">
      <c r="A1016" s="50">
        <v>1015</v>
      </c>
      <c r="B1016" s="78">
        <v>39585</v>
      </c>
      <c r="C1016" s="75">
        <f t="shared" si="337"/>
        <v>39585</v>
      </c>
      <c r="D1016" s="50" t="s">
        <v>1223</v>
      </c>
      <c r="E1016" s="50">
        <v>10.5</v>
      </c>
      <c r="F1016" s="50">
        <v>1</v>
      </c>
      <c r="G1016" s="50">
        <v>49</v>
      </c>
      <c r="H1016" s="50">
        <v>7</v>
      </c>
      <c r="I1016" s="53">
        <f t="shared" si="317"/>
        <v>7.5775462962962961E-2</v>
      </c>
      <c r="J1016" s="54">
        <f t="shared" si="318"/>
        <v>7.2167107583774245E-3</v>
      </c>
      <c r="K1016" s="50" t="s">
        <v>660</v>
      </c>
      <c r="L1016" s="50" t="s">
        <v>1228</v>
      </c>
      <c r="M1016" s="55">
        <f t="shared" si="319"/>
        <v>5.7736367802046784</v>
      </c>
      <c r="N1016" s="50">
        <v>0</v>
      </c>
      <c r="O1016" s="50" t="s">
        <v>255</v>
      </c>
      <c r="S1016" s="151">
        <f t="shared" si="320"/>
        <v>0.18907782186948852</v>
      </c>
      <c r="T1016" s="151">
        <f t="shared" si="321"/>
        <v>9.4538910934744258E-2</v>
      </c>
      <c r="V1016" s="393">
        <f t="shared" si="333"/>
        <v>0</v>
      </c>
      <c r="W1016" s="393">
        <f t="shared" si="334"/>
        <v>0</v>
      </c>
      <c r="X1016" s="53">
        <f t="shared" si="322"/>
        <v>0.18907782186948852</v>
      </c>
      <c r="Y1016" s="53">
        <f t="shared" si="323"/>
        <v>0.22546700186948851</v>
      </c>
      <c r="Z1016" s="53">
        <f t="shared" si="324"/>
        <v>9.4538910934744258E-2</v>
      </c>
      <c r="AA1016" s="53">
        <f t="shared" si="325"/>
        <v>0.11273350093474425</v>
      </c>
      <c r="AB1016" s="50">
        <f t="shared" si="326"/>
        <v>2064</v>
      </c>
      <c r="AC1016" s="50">
        <f t="shared" si="336"/>
        <v>2008</v>
      </c>
      <c r="AD1016" s="50">
        <f t="shared" si="327"/>
        <v>5</v>
      </c>
      <c r="AE1016" s="56">
        <f t="shared" si="328"/>
        <v>200805</v>
      </c>
      <c r="AF1016" s="56">
        <f t="shared" si="338"/>
        <v>20</v>
      </c>
      <c r="AG1016" s="58">
        <f t="shared" si="335"/>
        <v>1</v>
      </c>
      <c r="AH1016" s="56">
        <f t="shared" si="330"/>
        <v>17</v>
      </c>
      <c r="AI1016" s="53">
        <f t="shared" si="331"/>
        <v>0.20727241186948853</v>
      </c>
      <c r="AJ1016" s="56">
        <f t="shared" si="332"/>
        <v>44.834999999999994</v>
      </c>
    </row>
    <row r="1017" spans="1:36" x14ac:dyDescent="0.25">
      <c r="A1017" s="50">
        <v>1016</v>
      </c>
      <c r="B1017" s="78">
        <v>39587</v>
      </c>
      <c r="C1017" s="75">
        <f t="shared" si="337"/>
        <v>39587</v>
      </c>
      <c r="D1017" s="50" t="s">
        <v>1224</v>
      </c>
      <c r="E1017" s="50">
        <v>8.1</v>
      </c>
      <c r="F1017" s="50">
        <v>0</v>
      </c>
      <c r="G1017" s="50">
        <v>30</v>
      </c>
      <c r="H1017" s="50">
        <v>11</v>
      </c>
      <c r="I1017" s="53">
        <f t="shared" si="317"/>
        <v>2.0960648148148148E-2</v>
      </c>
      <c r="J1017" s="54">
        <f t="shared" si="318"/>
        <v>2.5877343392775492E-3</v>
      </c>
      <c r="K1017" s="50" t="s">
        <v>33</v>
      </c>
      <c r="L1017" s="50" t="s">
        <v>202</v>
      </c>
      <c r="M1017" s="55">
        <f t="shared" si="319"/>
        <v>16.101601325234689</v>
      </c>
      <c r="N1017" s="50">
        <v>0</v>
      </c>
      <c r="O1017" s="50" t="s">
        <v>291</v>
      </c>
      <c r="S1017" s="151">
        <f t="shared" si="320"/>
        <v>0.28982624599908552</v>
      </c>
      <c r="T1017" s="151">
        <f t="shared" si="321"/>
        <v>0.14491312299954276</v>
      </c>
      <c r="V1017" s="393">
        <f t="shared" si="333"/>
        <v>0</v>
      </c>
      <c r="W1017" s="393">
        <f t="shared" si="334"/>
        <v>0</v>
      </c>
      <c r="X1017" s="53">
        <f t="shared" si="322"/>
        <v>6.779863968907178E-2</v>
      </c>
      <c r="Y1017" s="53">
        <f t="shared" si="323"/>
        <v>0.10418781968907179</v>
      </c>
      <c r="Z1017" s="53">
        <f t="shared" si="324"/>
        <v>3.389931984453589E-2</v>
      </c>
      <c r="AA1017" s="53">
        <f t="shared" si="325"/>
        <v>5.2093909844535893E-2</v>
      </c>
      <c r="AB1017" s="50">
        <f t="shared" si="326"/>
        <v>461</v>
      </c>
      <c r="AC1017" s="50">
        <f t="shared" si="336"/>
        <v>2008</v>
      </c>
      <c r="AD1017" s="50">
        <f t="shared" si="327"/>
        <v>5</v>
      </c>
      <c r="AE1017" s="56">
        <f t="shared" si="328"/>
        <v>200805</v>
      </c>
      <c r="AF1017" s="56">
        <f t="shared" si="338"/>
        <v>21</v>
      </c>
      <c r="AG1017" s="58">
        <f t="shared" si="335"/>
        <v>1</v>
      </c>
      <c r="AH1017" s="56">
        <f t="shared" si="330"/>
        <v>19</v>
      </c>
      <c r="AI1017" s="53">
        <f t="shared" si="331"/>
        <v>8.5993229689071776E-2</v>
      </c>
      <c r="AJ1017" s="56">
        <f t="shared" si="332"/>
        <v>8.1</v>
      </c>
    </row>
    <row r="1018" spans="1:36" x14ac:dyDescent="0.25">
      <c r="A1018" s="50">
        <v>1017</v>
      </c>
      <c r="B1018" s="78">
        <v>39588</v>
      </c>
      <c r="C1018" s="75">
        <f t="shared" si="337"/>
        <v>39588</v>
      </c>
      <c r="D1018" s="50" t="s">
        <v>1223</v>
      </c>
      <c r="E1018" s="50">
        <v>4</v>
      </c>
      <c r="F1018" s="50">
        <v>0</v>
      </c>
      <c r="G1018" s="50">
        <v>37</v>
      </c>
      <c r="H1018" s="50">
        <v>4</v>
      </c>
      <c r="I1018" s="53">
        <f t="shared" si="317"/>
        <v>2.5740740740740745E-2</v>
      </c>
      <c r="J1018" s="54">
        <f t="shared" si="318"/>
        <v>6.4351851851851861E-3</v>
      </c>
      <c r="K1018" s="50" t="s">
        <v>660</v>
      </c>
      <c r="L1018" s="50" t="s">
        <v>143</v>
      </c>
      <c r="M1018" s="55">
        <f t="shared" si="319"/>
        <v>6.4748201438848962</v>
      </c>
      <c r="N1018" s="50">
        <v>0</v>
      </c>
      <c r="O1018" s="50" t="s">
        <v>671</v>
      </c>
      <c r="R1018" s="50" t="s">
        <v>672</v>
      </c>
      <c r="S1018" s="151">
        <f t="shared" si="320"/>
        <v>0.16860185185185186</v>
      </c>
      <c r="T1018" s="151">
        <f t="shared" si="321"/>
        <v>8.4300925925925932E-2</v>
      </c>
      <c r="V1018" s="393">
        <f t="shared" si="333"/>
        <v>0</v>
      </c>
      <c r="W1018" s="393">
        <f t="shared" si="334"/>
        <v>0</v>
      </c>
      <c r="X1018" s="53">
        <f t="shared" si="322"/>
        <v>0.16860185185185186</v>
      </c>
      <c r="Y1018" s="53">
        <f t="shared" si="323"/>
        <v>0.20499103185185188</v>
      </c>
      <c r="Z1018" s="53">
        <f t="shared" si="324"/>
        <v>8.4300925925925932E-2</v>
      </c>
      <c r="AA1018" s="53">
        <f t="shared" si="325"/>
        <v>0.10249551592592594</v>
      </c>
      <c r="AB1018" s="50">
        <f t="shared" si="326"/>
        <v>1160</v>
      </c>
      <c r="AC1018" s="50">
        <f t="shared" si="336"/>
        <v>2008</v>
      </c>
      <c r="AD1018" s="50">
        <f t="shared" si="327"/>
        <v>5</v>
      </c>
      <c r="AE1018" s="56">
        <f t="shared" si="328"/>
        <v>200805</v>
      </c>
      <c r="AF1018" s="56">
        <f t="shared" si="338"/>
        <v>21</v>
      </c>
      <c r="AG1018" s="58">
        <f t="shared" si="335"/>
        <v>0</v>
      </c>
      <c r="AH1018" s="56">
        <f t="shared" si="330"/>
        <v>20</v>
      </c>
      <c r="AI1018" s="53">
        <f t="shared" si="331"/>
        <v>0.18679644185185187</v>
      </c>
      <c r="AJ1018" s="56">
        <f t="shared" si="332"/>
        <v>17.079999999999998</v>
      </c>
    </row>
    <row r="1019" spans="1:36" x14ac:dyDescent="0.25">
      <c r="A1019" s="50">
        <v>1018</v>
      </c>
      <c r="B1019" s="78">
        <v>39589</v>
      </c>
      <c r="C1019" s="75">
        <f t="shared" si="337"/>
        <v>39589</v>
      </c>
      <c r="D1019" s="50" t="s">
        <v>1223</v>
      </c>
      <c r="E1019" s="50">
        <v>4</v>
      </c>
      <c r="F1019" s="50">
        <v>0</v>
      </c>
      <c r="G1019" s="50">
        <v>37</v>
      </c>
      <c r="H1019" s="50">
        <v>30</v>
      </c>
      <c r="I1019" s="53">
        <f t="shared" si="317"/>
        <v>2.6041666666666668E-2</v>
      </c>
      <c r="J1019" s="54">
        <f t="shared" si="318"/>
        <v>6.510416666666667E-3</v>
      </c>
      <c r="K1019" s="50" t="s">
        <v>660</v>
      </c>
      <c r="L1019" s="50" t="s">
        <v>143</v>
      </c>
      <c r="M1019" s="55">
        <f t="shared" si="319"/>
        <v>6.4000000000000048</v>
      </c>
      <c r="N1019" s="50">
        <v>0</v>
      </c>
      <c r="O1019" s="50" t="s">
        <v>671</v>
      </c>
      <c r="S1019" s="151">
        <f t="shared" si="320"/>
        <v>0.17057291666666666</v>
      </c>
      <c r="T1019" s="151">
        <f t="shared" si="321"/>
        <v>8.5286458333333329E-2</v>
      </c>
      <c r="V1019" s="393">
        <f t="shared" si="333"/>
        <v>0</v>
      </c>
      <c r="W1019" s="393">
        <f t="shared" si="334"/>
        <v>0</v>
      </c>
      <c r="X1019" s="53">
        <f t="shared" si="322"/>
        <v>0.17057291666666666</v>
      </c>
      <c r="Y1019" s="53">
        <f t="shared" si="323"/>
        <v>0.20696209666666665</v>
      </c>
      <c r="Z1019" s="53">
        <f t="shared" si="324"/>
        <v>8.5286458333333329E-2</v>
      </c>
      <c r="AA1019" s="53">
        <f t="shared" si="325"/>
        <v>0.10348104833333333</v>
      </c>
      <c r="AB1019" s="50">
        <f t="shared" si="326"/>
        <v>1221</v>
      </c>
      <c r="AC1019" s="50">
        <f t="shared" si="336"/>
        <v>2008</v>
      </c>
      <c r="AD1019" s="50">
        <f t="shared" si="327"/>
        <v>5</v>
      </c>
      <c r="AE1019" s="56">
        <f t="shared" si="328"/>
        <v>200805</v>
      </c>
      <c r="AF1019" s="56">
        <f t="shared" si="338"/>
        <v>21</v>
      </c>
      <c r="AG1019" s="58">
        <f t="shared" si="335"/>
        <v>0</v>
      </c>
      <c r="AH1019" s="56">
        <f t="shared" si="330"/>
        <v>21</v>
      </c>
      <c r="AI1019" s="53">
        <f t="shared" si="331"/>
        <v>0.18876750666666664</v>
      </c>
      <c r="AJ1019" s="56">
        <f t="shared" si="332"/>
        <v>17.079999999999998</v>
      </c>
    </row>
    <row r="1020" spans="1:36" x14ac:dyDescent="0.25">
      <c r="A1020" s="50">
        <v>1019</v>
      </c>
      <c r="B1020" s="51">
        <v>39591</v>
      </c>
      <c r="C1020" s="75">
        <f t="shared" si="337"/>
        <v>39591</v>
      </c>
      <c r="D1020" s="50" t="s">
        <v>1223</v>
      </c>
      <c r="E1020" s="50">
        <v>5</v>
      </c>
      <c r="F1020" s="50">
        <v>0</v>
      </c>
      <c r="G1020" s="50">
        <v>50</v>
      </c>
      <c r="H1020" s="50">
        <v>50</v>
      </c>
      <c r="I1020" s="53">
        <f t="shared" si="317"/>
        <v>3.5300925925925923E-2</v>
      </c>
      <c r="J1020" s="54">
        <f t="shared" si="318"/>
        <v>7.060185185185185E-3</v>
      </c>
      <c r="K1020" s="50" t="s">
        <v>660</v>
      </c>
      <c r="L1020" s="50" t="s">
        <v>171</v>
      </c>
      <c r="M1020" s="55">
        <f t="shared" si="319"/>
        <v>5.9016393442622999</v>
      </c>
      <c r="N1020" s="50">
        <v>0</v>
      </c>
      <c r="O1020" s="50" t="s">
        <v>255</v>
      </c>
      <c r="S1020" s="151">
        <f t="shared" si="320"/>
        <v>0.18497685185185184</v>
      </c>
      <c r="T1020" s="151">
        <f t="shared" si="321"/>
        <v>9.2488425925925918E-2</v>
      </c>
      <c r="V1020" s="393">
        <f t="shared" si="333"/>
        <v>0</v>
      </c>
      <c r="W1020" s="393">
        <f t="shared" si="334"/>
        <v>0</v>
      </c>
      <c r="X1020" s="53">
        <f t="shared" si="322"/>
        <v>0.18497685185185184</v>
      </c>
      <c r="Y1020" s="53">
        <f t="shared" si="323"/>
        <v>0.22136603185185186</v>
      </c>
      <c r="Z1020" s="53">
        <f t="shared" si="324"/>
        <v>9.2488425925925918E-2</v>
      </c>
      <c r="AA1020" s="53">
        <f t="shared" si="325"/>
        <v>0.11068301592592593</v>
      </c>
      <c r="AB1020" s="50">
        <f t="shared" si="326"/>
        <v>1860</v>
      </c>
      <c r="AC1020" s="50">
        <f t="shared" si="336"/>
        <v>2008</v>
      </c>
      <c r="AD1020" s="50">
        <f t="shared" si="327"/>
        <v>5</v>
      </c>
      <c r="AE1020" s="56">
        <f t="shared" si="328"/>
        <v>200805</v>
      </c>
      <c r="AF1020" s="56">
        <f t="shared" si="338"/>
        <v>21</v>
      </c>
      <c r="AG1020" s="58">
        <f t="shared" si="335"/>
        <v>1</v>
      </c>
      <c r="AH1020" s="56">
        <f t="shared" si="330"/>
        <v>23</v>
      </c>
      <c r="AI1020" s="53">
        <f t="shared" si="331"/>
        <v>0.20317144185185185</v>
      </c>
      <c r="AJ1020" s="56">
        <f t="shared" si="332"/>
        <v>21.349999999999998</v>
      </c>
    </row>
    <row r="1021" spans="1:36" x14ac:dyDescent="0.25">
      <c r="A1021" s="50">
        <v>1020</v>
      </c>
      <c r="B1021" s="51">
        <v>39593</v>
      </c>
      <c r="C1021" s="75">
        <f t="shared" si="337"/>
        <v>39593</v>
      </c>
      <c r="D1021" s="50" t="s">
        <v>1224</v>
      </c>
      <c r="E1021" s="50">
        <v>17</v>
      </c>
      <c r="F1021" s="50">
        <v>1</v>
      </c>
      <c r="G1021" s="50">
        <v>1</v>
      </c>
      <c r="H1021" s="50">
        <v>38</v>
      </c>
      <c r="I1021" s="53">
        <f t="shared" si="317"/>
        <v>4.280092592592593E-2</v>
      </c>
      <c r="J1021" s="54">
        <f t="shared" si="318"/>
        <v>2.5177015250544663E-3</v>
      </c>
      <c r="K1021" s="50" t="s">
        <v>33</v>
      </c>
      <c r="L1021" s="50" t="s">
        <v>465</v>
      </c>
      <c r="M1021" s="55">
        <f t="shared" si="319"/>
        <v>16.549486208761504</v>
      </c>
      <c r="N1021" s="50">
        <v>0</v>
      </c>
      <c r="O1021" s="50" t="s">
        <v>255</v>
      </c>
      <c r="S1021" s="151">
        <f t="shared" si="320"/>
        <v>0.28198257080610023</v>
      </c>
      <c r="T1021" s="151">
        <f t="shared" si="321"/>
        <v>0.14099128540305012</v>
      </c>
      <c r="V1021" s="393">
        <f t="shared" si="333"/>
        <v>0</v>
      </c>
      <c r="W1021" s="393">
        <f t="shared" si="334"/>
        <v>0</v>
      </c>
      <c r="X1021" s="53">
        <f t="shared" si="322"/>
        <v>6.5963779956427021E-2</v>
      </c>
      <c r="Y1021" s="53">
        <f t="shared" si="323"/>
        <v>0.10235295995642701</v>
      </c>
      <c r="Z1021" s="53">
        <f t="shared" si="324"/>
        <v>3.2981889978213511E-2</v>
      </c>
      <c r="AA1021" s="53">
        <f t="shared" si="325"/>
        <v>5.1176479978213507E-2</v>
      </c>
      <c r="AB1021" s="50">
        <f t="shared" si="326"/>
        <v>416</v>
      </c>
      <c r="AC1021" s="50">
        <f t="shared" si="336"/>
        <v>2008</v>
      </c>
      <c r="AD1021" s="50">
        <f t="shared" si="327"/>
        <v>5</v>
      </c>
      <c r="AE1021" s="56">
        <f t="shared" si="328"/>
        <v>200805</v>
      </c>
      <c r="AF1021" s="56">
        <f t="shared" si="338"/>
        <v>22</v>
      </c>
      <c r="AG1021" s="58">
        <f t="shared" ref="AG1021:AG1035" si="339">IF(ISBLANK(B1021)," ",MAX(B1021-B1020-1,0))</f>
        <v>1</v>
      </c>
      <c r="AH1021" s="56">
        <f t="shared" si="330"/>
        <v>25</v>
      </c>
      <c r="AI1021" s="53">
        <f t="shared" si="331"/>
        <v>8.4158369956427018E-2</v>
      </c>
      <c r="AJ1021" s="56">
        <f t="shared" si="332"/>
        <v>17</v>
      </c>
    </row>
    <row r="1022" spans="1:36" x14ac:dyDescent="0.25">
      <c r="A1022" s="50">
        <v>1021</v>
      </c>
      <c r="B1022" s="51">
        <v>39593</v>
      </c>
      <c r="C1022" s="75">
        <f t="shared" si="337"/>
        <v>39593</v>
      </c>
      <c r="D1022" s="50" t="s">
        <v>1223</v>
      </c>
      <c r="E1022" s="50">
        <v>10.5</v>
      </c>
      <c r="F1022" s="50">
        <v>1</v>
      </c>
      <c r="G1022" s="50">
        <v>45</v>
      </c>
      <c r="H1022" s="50">
        <v>49</v>
      </c>
      <c r="I1022" s="53">
        <f t="shared" si="317"/>
        <v>7.3483796296296297E-2</v>
      </c>
      <c r="J1022" s="54">
        <f t="shared" si="318"/>
        <v>6.9984567901234572E-3</v>
      </c>
      <c r="K1022" s="50" t="s">
        <v>660</v>
      </c>
      <c r="L1022" s="50" t="s">
        <v>1228</v>
      </c>
      <c r="M1022" s="55">
        <f t="shared" si="319"/>
        <v>5.9536934950385927</v>
      </c>
      <c r="N1022" s="50">
        <v>0</v>
      </c>
      <c r="O1022" s="50" t="s">
        <v>255</v>
      </c>
      <c r="R1022" s="50" t="s">
        <v>673</v>
      </c>
      <c r="S1022" s="151">
        <f t="shared" si="320"/>
        <v>0.18335956790123459</v>
      </c>
      <c r="T1022" s="151">
        <f t="shared" si="321"/>
        <v>9.1679783950617294E-2</v>
      </c>
      <c r="V1022" s="393">
        <f t="shared" si="333"/>
        <v>0</v>
      </c>
      <c r="W1022" s="393">
        <f t="shared" si="334"/>
        <v>0</v>
      </c>
      <c r="X1022" s="53">
        <f t="shared" si="322"/>
        <v>0.18335956790123459</v>
      </c>
      <c r="Y1022" s="53">
        <f t="shared" si="323"/>
        <v>0.21974874790123455</v>
      </c>
      <c r="Z1022" s="53">
        <f t="shared" si="324"/>
        <v>9.1679783950617294E-2</v>
      </c>
      <c r="AA1022" s="53">
        <f t="shared" si="325"/>
        <v>0.10987437395061728</v>
      </c>
      <c r="AB1022" s="50">
        <f t="shared" si="326"/>
        <v>1794</v>
      </c>
      <c r="AC1022" s="50">
        <f t="shared" si="336"/>
        <v>2008</v>
      </c>
      <c r="AD1022" s="50">
        <f t="shared" si="327"/>
        <v>5</v>
      </c>
      <c r="AE1022" s="56">
        <f t="shared" si="328"/>
        <v>200805</v>
      </c>
      <c r="AF1022" s="56">
        <f t="shared" si="338"/>
        <v>22</v>
      </c>
      <c r="AG1022" s="58">
        <f t="shared" si="339"/>
        <v>0</v>
      </c>
      <c r="AH1022" s="56">
        <f t="shared" si="330"/>
        <v>25</v>
      </c>
      <c r="AI1022" s="53">
        <f t="shared" si="331"/>
        <v>0.20155415790123457</v>
      </c>
      <c r="AJ1022" s="56">
        <f t="shared" si="332"/>
        <v>44.834999999999994</v>
      </c>
    </row>
    <row r="1023" spans="1:36" x14ac:dyDescent="0.25">
      <c r="A1023" s="50">
        <v>1022</v>
      </c>
      <c r="B1023" s="51">
        <v>39595</v>
      </c>
      <c r="C1023" s="75">
        <f t="shared" si="337"/>
        <v>39595</v>
      </c>
      <c r="D1023" s="50" t="s">
        <v>1223</v>
      </c>
      <c r="E1023" s="50">
        <v>3.3</v>
      </c>
      <c r="F1023" s="50">
        <v>0</v>
      </c>
      <c r="G1023" s="50">
        <v>38</v>
      </c>
      <c r="H1023" s="50">
        <v>18</v>
      </c>
      <c r="I1023" s="53">
        <f t="shared" si="317"/>
        <v>2.659722222222222E-2</v>
      </c>
      <c r="J1023" s="54">
        <f t="shared" si="318"/>
        <v>8.0597643097643102E-3</v>
      </c>
      <c r="K1023" s="50" t="s">
        <v>660</v>
      </c>
      <c r="L1023" s="50" t="s">
        <v>202</v>
      </c>
      <c r="M1023" s="55">
        <f t="shared" si="319"/>
        <v>5.1697127937336855</v>
      </c>
      <c r="N1023" s="50">
        <v>0</v>
      </c>
      <c r="O1023" s="50" t="s">
        <v>228</v>
      </c>
      <c r="S1023" s="151">
        <f t="shared" si="320"/>
        <v>0.21116582491582492</v>
      </c>
      <c r="T1023" s="151">
        <f t="shared" si="321"/>
        <v>0.10558291245791246</v>
      </c>
      <c r="V1023" s="393">
        <f t="shared" si="333"/>
        <v>0</v>
      </c>
      <c r="W1023" s="393">
        <f t="shared" si="334"/>
        <v>0</v>
      </c>
      <c r="X1023" s="53">
        <f t="shared" si="322"/>
        <v>0.21116582491582492</v>
      </c>
      <c r="Y1023" s="53">
        <f t="shared" si="323"/>
        <v>0.24755500491582494</v>
      </c>
      <c r="Z1023" s="53">
        <f t="shared" si="324"/>
        <v>0.10558291245791246</v>
      </c>
      <c r="AA1023" s="53">
        <f t="shared" si="325"/>
        <v>0.12377750245791247</v>
      </c>
      <c r="AB1023" s="50">
        <f t="shared" si="326"/>
        <v>2844</v>
      </c>
      <c r="AC1023" s="50">
        <f t="shared" si="336"/>
        <v>2008</v>
      </c>
      <c r="AD1023" s="50">
        <f t="shared" si="327"/>
        <v>5</v>
      </c>
      <c r="AE1023" s="56">
        <f t="shared" si="328"/>
        <v>200805</v>
      </c>
      <c r="AF1023" s="56">
        <f t="shared" si="338"/>
        <v>22</v>
      </c>
      <c r="AG1023" s="58">
        <f t="shared" si="339"/>
        <v>1</v>
      </c>
      <c r="AH1023" s="56">
        <f t="shared" si="330"/>
        <v>27</v>
      </c>
      <c r="AI1023" s="53">
        <f t="shared" si="331"/>
        <v>0.22936041491582493</v>
      </c>
      <c r="AJ1023" s="56">
        <f t="shared" si="332"/>
        <v>14.090999999999998</v>
      </c>
    </row>
    <row r="1024" spans="1:36" x14ac:dyDescent="0.25">
      <c r="A1024" s="50">
        <v>1023</v>
      </c>
      <c r="B1024" s="51">
        <v>39596</v>
      </c>
      <c r="C1024" s="75">
        <f t="shared" si="337"/>
        <v>39596</v>
      </c>
      <c r="D1024" s="50" t="s">
        <v>1223</v>
      </c>
      <c r="E1024" s="50">
        <v>5</v>
      </c>
      <c r="F1024" s="50">
        <v>0</v>
      </c>
      <c r="G1024" s="50">
        <v>46</v>
      </c>
      <c r="H1024" s="50">
        <v>25</v>
      </c>
      <c r="I1024" s="53">
        <f t="shared" si="317"/>
        <v>3.2233796296296295E-2</v>
      </c>
      <c r="J1024" s="54">
        <f t="shared" si="318"/>
        <v>6.4467592592592588E-3</v>
      </c>
      <c r="K1024" s="50" t="s">
        <v>660</v>
      </c>
      <c r="L1024" s="50" t="s">
        <v>171</v>
      </c>
      <c r="M1024" s="55">
        <f t="shared" si="319"/>
        <v>6.4631956912028778</v>
      </c>
      <c r="N1024" s="50">
        <v>0</v>
      </c>
      <c r="O1024" s="50" t="s">
        <v>526</v>
      </c>
      <c r="S1024" s="151">
        <f t="shared" si="320"/>
        <v>0.16890509259259257</v>
      </c>
      <c r="T1024" s="151">
        <f t="shared" si="321"/>
        <v>8.4452546296296283E-2</v>
      </c>
      <c r="V1024" s="393">
        <f t="shared" si="333"/>
        <v>0</v>
      </c>
      <c r="W1024" s="393">
        <f t="shared" si="334"/>
        <v>0</v>
      </c>
      <c r="X1024" s="53">
        <f t="shared" si="322"/>
        <v>0.16890509259259257</v>
      </c>
      <c r="Y1024" s="53">
        <f t="shared" si="323"/>
        <v>0.20529427259259256</v>
      </c>
      <c r="Z1024" s="53">
        <f t="shared" si="324"/>
        <v>8.4452546296296283E-2</v>
      </c>
      <c r="AA1024" s="53">
        <f t="shared" si="325"/>
        <v>0.10264713629629628</v>
      </c>
      <c r="AB1024" s="50">
        <f t="shared" si="326"/>
        <v>1175</v>
      </c>
      <c r="AC1024" s="50">
        <f t="shared" si="336"/>
        <v>2008</v>
      </c>
      <c r="AD1024" s="50">
        <f t="shared" si="327"/>
        <v>5</v>
      </c>
      <c r="AE1024" s="56">
        <f t="shared" si="328"/>
        <v>200805</v>
      </c>
      <c r="AF1024" s="56">
        <f t="shared" si="338"/>
        <v>22</v>
      </c>
      <c r="AG1024" s="58">
        <f t="shared" si="339"/>
        <v>0</v>
      </c>
      <c r="AH1024" s="56">
        <f t="shared" si="330"/>
        <v>28</v>
      </c>
      <c r="AI1024" s="53">
        <f t="shared" si="331"/>
        <v>0.18709968259259258</v>
      </c>
      <c r="AJ1024" s="56">
        <f t="shared" si="332"/>
        <v>21.349999999999998</v>
      </c>
    </row>
    <row r="1025" spans="1:36" x14ac:dyDescent="0.25">
      <c r="A1025" s="50">
        <v>1024</v>
      </c>
      <c r="B1025" s="51">
        <v>39598</v>
      </c>
      <c r="C1025" s="75">
        <f t="shared" si="337"/>
        <v>39598</v>
      </c>
      <c r="D1025" s="50" t="s">
        <v>1223</v>
      </c>
      <c r="E1025" s="50">
        <v>4.4000000000000004</v>
      </c>
      <c r="F1025" s="50">
        <v>0</v>
      </c>
      <c r="G1025" s="50">
        <v>45</v>
      </c>
      <c r="H1025" s="50">
        <v>6</v>
      </c>
      <c r="I1025" s="53">
        <f t="shared" si="317"/>
        <v>3.1319444444444448E-2</v>
      </c>
      <c r="J1025" s="54">
        <f t="shared" si="318"/>
        <v>7.1180555555555563E-3</v>
      </c>
      <c r="K1025" s="50" t="s">
        <v>660</v>
      </c>
      <c r="L1025" s="50" t="s">
        <v>152</v>
      </c>
      <c r="M1025" s="55">
        <f t="shared" si="319"/>
        <v>5.8536585365853702</v>
      </c>
      <c r="N1025" s="50">
        <v>0</v>
      </c>
      <c r="O1025" s="50" t="s">
        <v>255</v>
      </c>
      <c r="S1025" s="151">
        <f t="shared" si="320"/>
        <v>0.18649305555555556</v>
      </c>
      <c r="T1025" s="151">
        <f t="shared" si="321"/>
        <v>9.3246527777777782E-2</v>
      </c>
      <c r="V1025" s="393">
        <f t="shared" si="333"/>
        <v>0</v>
      </c>
      <c r="W1025" s="393">
        <f t="shared" si="334"/>
        <v>0</v>
      </c>
      <c r="X1025" s="53">
        <f t="shared" si="322"/>
        <v>0.18649305555555556</v>
      </c>
      <c r="Y1025" s="53">
        <f t="shared" si="323"/>
        <v>0.22288223555555559</v>
      </c>
      <c r="Z1025" s="53">
        <f t="shared" si="324"/>
        <v>9.3246527777777782E-2</v>
      </c>
      <c r="AA1025" s="53">
        <f t="shared" si="325"/>
        <v>0.11144111777777779</v>
      </c>
      <c r="AB1025" s="50">
        <f t="shared" si="326"/>
        <v>1944</v>
      </c>
      <c r="AC1025" s="50">
        <f t="shared" si="336"/>
        <v>2008</v>
      </c>
      <c r="AD1025" s="50">
        <f t="shared" si="327"/>
        <v>5</v>
      </c>
      <c r="AE1025" s="56">
        <f t="shared" si="328"/>
        <v>200805</v>
      </c>
      <c r="AF1025" s="56">
        <f t="shared" si="338"/>
        <v>22</v>
      </c>
      <c r="AG1025" s="58">
        <f t="shared" si="339"/>
        <v>1</v>
      </c>
      <c r="AH1025" s="56">
        <f t="shared" si="330"/>
        <v>30</v>
      </c>
      <c r="AI1025" s="53">
        <f t="shared" si="331"/>
        <v>0.20468764555555558</v>
      </c>
      <c r="AJ1025" s="56">
        <f t="shared" si="332"/>
        <v>18.788</v>
      </c>
    </row>
    <row r="1026" spans="1:36" x14ac:dyDescent="0.25">
      <c r="A1026" s="50">
        <v>1025</v>
      </c>
      <c r="B1026" s="51">
        <v>39600</v>
      </c>
      <c r="C1026" s="75">
        <f t="shared" si="337"/>
        <v>39600</v>
      </c>
      <c r="D1026" s="50" t="s">
        <v>1223</v>
      </c>
      <c r="E1026" s="50">
        <v>8</v>
      </c>
      <c r="F1026" s="50">
        <v>1</v>
      </c>
      <c r="G1026" s="50">
        <v>28</v>
      </c>
      <c r="H1026" s="50">
        <v>0</v>
      </c>
      <c r="I1026" s="53">
        <f t="shared" ref="I1026:I1089" si="340">IF(E1026&gt;0,TIME(F1026,G1026,H1026),"")</f>
        <v>6.1111111111111116E-2</v>
      </c>
      <c r="J1026" s="54">
        <f t="shared" ref="J1026:J1089" si="341">IF(E1026&gt;0,TIME(F1026,G1026,H1026)/E1026,"")</f>
        <v>7.6388888888888895E-3</v>
      </c>
      <c r="K1026" s="50" t="s">
        <v>660</v>
      </c>
      <c r="L1026" s="50" t="s">
        <v>674</v>
      </c>
      <c r="M1026" s="55">
        <f t="shared" ref="M1026:M1089" si="342">IF(D1026&gt;0,0.0416666666666667/J1026,"")</f>
        <v>5.4545454545454586</v>
      </c>
      <c r="N1026" s="50">
        <v>0</v>
      </c>
      <c r="O1026" s="50" t="s">
        <v>228</v>
      </c>
      <c r="S1026" s="151">
        <f t="shared" ref="S1026:S1089" si="343">IF("1-Swim"=D1026,J1026*2.4,IF("2-Bike"=D1026,J1026*112,IF("3-Run"=D1026,J1026*26.2,0)))</f>
        <v>0.20013888888888889</v>
      </c>
      <c r="T1026" s="151">
        <f t="shared" ref="T1026:T1089" si="344">S1026/2</f>
        <v>0.10006944444444445</v>
      </c>
      <c r="V1026" s="393">
        <f t="shared" si="333"/>
        <v>0</v>
      </c>
      <c r="W1026" s="393">
        <f t="shared" si="334"/>
        <v>0</v>
      </c>
      <c r="X1026" s="53">
        <f t="shared" ref="X1026:X1089" si="345">J1026*26.2</f>
        <v>0.20013888888888889</v>
      </c>
      <c r="Y1026" s="53">
        <f t="shared" ref="Y1026:Y1089" si="346">(J1026+0.0013889)*26.2</f>
        <v>0.23652806888888891</v>
      </c>
      <c r="Z1026" s="53">
        <f t="shared" ref="Z1026:Z1089" si="347">X1026/2</f>
        <v>0.10006944444444445</v>
      </c>
      <c r="AA1026" s="53">
        <f t="shared" ref="AA1026:AA1089" si="348">Y1026/2</f>
        <v>0.11826403444444446</v>
      </c>
      <c r="AB1026" s="50">
        <f t="shared" ref="AB1026:AB1089" si="349">RANK(J1026,J:J,1)</f>
        <v>2512</v>
      </c>
      <c r="AC1026" s="50">
        <f t="shared" si="336"/>
        <v>2008</v>
      </c>
      <c r="AD1026" s="50">
        <f t="shared" ref="AD1026:AD1089" si="350">MONTH(B1026)</f>
        <v>6</v>
      </c>
      <c r="AE1026" s="56">
        <f t="shared" ref="AE1026:AE1089" si="351">AC1026*100+AD1026</f>
        <v>200806</v>
      </c>
      <c r="AF1026" s="56">
        <f t="shared" si="338"/>
        <v>23</v>
      </c>
      <c r="AG1026" s="58">
        <f t="shared" si="339"/>
        <v>1</v>
      </c>
      <c r="AH1026" s="56">
        <f t="shared" ref="AH1026:AH1089" si="352">DAY(B1026)</f>
        <v>1</v>
      </c>
      <c r="AI1026" s="53">
        <f t="shared" ref="AI1026:AI1089" si="353">Z1026+AA1026</f>
        <v>0.2183334788888889</v>
      </c>
      <c r="AJ1026" s="56">
        <f t="shared" ref="AJ1026:AJ1089" si="354">IF("1-Swim"=D1026,E1026*46.7,IF("2-Bike"=D1026,E1026,IF("3-Run"=D1026,E1026*4.27,0)))</f>
        <v>34.159999999999997</v>
      </c>
    </row>
    <row r="1027" spans="1:36" x14ac:dyDescent="0.25">
      <c r="A1027" s="50">
        <v>1026</v>
      </c>
      <c r="B1027" s="51">
        <v>39602</v>
      </c>
      <c r="C1027" s="75">
        <f t="shared" si="337"/>
        <v>39602</v>
      </c>
      <c r="D1027" s="50" t="s">
        <v>1223</v>
      </c>
      <c r="E1027" s="50">
        <v>3.5</v>
      </c>
      <c r="F1027" s="50">
        <v>0</v>
      </c>
      <c r="G1027" s="50">
        <v>33</v>
      </c>
      <c r="H1027" s="50">
        <v>54</v>
      </c>
      <c r="I1027" s="53">
        <f t="shared" si="340"/>
        <v>2.3541666666666666E-2</v>
      </c>
      <c r="J1027" s="54">
        <f t="shared" si="341"/>
        <v>6.7261904761904759E-3</v>
      </c>
      <c r="K1027" s="50" t="s">
        <v>660</v>
      </c>
      <c r="L1027" s="50" t="s">
        <v>130</v>
      </c>
      <c r="M1027" s="55">
        <f t="shared" si="342"/>
        <v>6.1946902654867309</v>
      </c>
      <c r="N1027" s="50">
        <v>0</v>
      </c>
      <c r="O1027" s="50" t="s">
        <v>184</v>
      </c>
      <c r="R1027" s="50" t="s">
        <v>62</v>
      </c>
      <c r="S1027" s="151">
        <f t="shared" si="343"/>
        <v>0.17622619047619045</v>
      </c>
      <c r="T1027" s="151">
        <f t="shared" si="344"/>
        <v>8.8113095238095226E-2</v>
      </c>
      <c r="V1027" s="393">
        <f t="shared" ref="V1027:V1090" si="355">U1027*0.000568182</f>
        <v>0</v>
      </c>
      <c r="W1027" s="393">
        <f t="shared" ref="W1027:W1090" si="356">U1027*0.0006213713910761</f>
        <v>0</v>
      </c>
      <c r="X1027" s="53">
        <f t="shared" si="345"/>
        <v>0.17622619047619045</v>
      </c>
      <c r="Y1027" s="53">
        <f t="shared" si="346"/>
        <v>0.21261537047619047</v>
      </c>
      <c r="Z1027" s="53">
        <f t="shared" si="347"/>
        <v>8.8113095238095226E-2</v>
      </c>
      <c r="AA1027" s="53">
        <f t="shared" si="348"/>
        <v>0.10630768523809524</v>
      </c>
      <c r="AB1027" s="50">
        <f t="shared" si="349"/>
        <v>1426</v>
      </c>
      <c r="AC1027" s="50">
        <f t="shared" si="336"/>
        <v>2008</v>
      </c>
      <c r="AD1027" s="50">
        <f t="shared" si="350"/>
        <v>6</v>
      </c>
      <c r="AE1027" s="56">
        <f t="shared" si="351"/>
        <v>200806</v>
      </c>
      <c r="AF1027" s="56">
        <f t="shared" si="338"/>
        <v>23</v>
      </c>
      <c r="AG1027" s="58">
        <f t="shared" si="339"/>
        <v>1</v>
      </c>
      <c r="AH1027" s="56">
        <f t="shared" si="352"/>
        <v>3</v>
      </c>
      <c r="AI1027" s="53">
        <f t="shared" si="353"/>
        <v>0.19442078047619046</v>
      </c>
      <c r="AJ1027" s="56">
        <f t="shared" si="354"/>
        <v>14.944999999999999</v>
      </c>
    </row>
    <row r="1028" spans="1:36" x14ac:dyDescent="0.25">
      <c r="A1028" s="50">
        <v>1027</v>
      </c>
      <c r="B1028" s="51">
        <v>39604</v>
      </c>
      <c r="C1028" s="75">
        <f t="shared" si="337"/>
        <v>39604</v>
      </c>
      <c r="D1028" s="50" t="s">
        <v>1223</v>
      </c>
      <c r="E1028" s="50">
        <v>4</v>
      </c>
      <c r="F1028" s="50">
        <v>0</v>
      </c>
      <c r="G1028" s="50">
        <v>39</v>
      </c>
      <c r="H1028" s="50">
        <v>9</v>
      </c>
      <c r="I1028" s="53">
        <f t="shared" si="340"/>
        <v>2.71875E-2</v>
      </c>
      <c r="J1028" s="54">
        <f t="shared" si="341"/>
        <v>6.796875E-3</v>
      </c>
      <c r="K1028" s="50" t="s">
        <v>660</v>
      </c>
      <c r="L1028" s="50" t="s">
        <v>143</v>
      </c>
      <c r="M1028" s="55">
        <f t="shared" si="342"/>
        <v>6.1302681992337211</v>
      </c>
      <c r="N1028" s="50">
        <v>0</v>
      </c>
      <c r="O1028" s="50" t="s">
        <v>198</v>
      </c>
      <c r="S1028" s="151">
        <f t="shared" si="343"/>
        <v>0.178078125</v>
      </c>
      <c r="T1028" s="151">
        <f t="shared" si="344"/>
        <v>8.9039062500000002E-2</v>
      </c>
      <c r="V1028" s="393">
        <f t="shared" si="355"/>
        <v>0</v>
      </c>
      <c r="W1028" s="393">
        <f t="shared" si="356"/>
        <v>0</v>
      </c>
      <c r="X1028" s="53">
        <f t="shared" si="345"/>
        <v>0.178078125</v>
      </c>
      <c r="Y1028" s="53">
        <f t="shared" si="346"/>
        <v>0.21446730499999997</v>
      </c>
      <c r="Z1028" s="53">
        <f t="shared" si="347"/>
        <v>8.9039062500000002E-2</v>
      </c>
      <c r="AA1028" s="53">
        <f t="shared" si="348"/>
        <v>0.10723365249999998</v>
      </c>
      <c r="AB1028" s="50">
        <f t="shared" si="349"/>
        <v>1515</v>
      </c>
      <c r="AC1028" s="50">
        <f t="shared" si="336"/>
        <v>2008</v>
      </c>
      <c r="AD1028" s="50">
        <f t="shared" si="350"/>
        <v>6</v>
      </c>
      <c r="AE1028" s="56">
        <f t="shared" si="351"/>
        <v>200806</v>
      </c>
      <c r="AF1028" s="56">
        <f t="shared" si="338"/>
        <v>23</v>
      </c>
      <c r="AG1028" s="58">
        <f t="shared" si="339"/>
        <v>1</v>
      </c>
      <c r="AH1028" s="56">
        <f t="shared" si="352"/>
        <v>5</v>
      </c>
      <c r="AI1028" s="53">
        <f t="shared" si="353"/>
        <v>0.19627271499999999</v>
      </c>
      <c r="AJ1028" s="56">
        <f t="shared" si="354"/>
        <v>17.079999999999998</v>
      </c>
    </row>
    <row r="1029" spans="1:36" x14ac:dyDescent="0.25">
      <c r="A1029" s="50">
        <v>1028</v>
      </c>
      <c r="B1029" s="51">
        <v>39606</v>
      </c>
      <c r="C1029" s="75">
        <f t="shared" si="337"/>
        <v>39606</v>
      </c>
      <c r="D1029" s="50" t="s">
        <v>1225</v>
      </c>
      <c r="E1029" s="50">
        <v>0.22</v>
      </c>
      <c r="F1029" s="50">
        <v>0</v>
      </c>
      <c r="G1029" s="50">
        <v>8</v>
      </c>
      <c r="H1029" s="50">
        <v>30</v>
      </c>
      <c r="I1029" s="53">
        <f t="shared" si="340"/>
        <v>5.9027777777777776E-3</v>
      </c>
      <c r="J1029" s="54">
        <f t="shared" si="341"/>
        <v>2.683080808080808E-2</v>
      </c>
      <c r="K1029" s="50" t="s">
        <v>236</v>
      </c>
      <c r="L1029" s="50" t="s">
        <v>677</v>
      </c>
      <c r="M1029" s="55">
        <f t="shared" si="342"/>
        <v>1.5529411764705894</v>
      </c>
      <c r="N1029" s="50">
        <v>0</v>
      </c>
      <c r="O1029" s="50" t="s">
        <v>678</v>
      </c>
      <c r="S1029" s="151">
        <f t="shared" si="343"/>
        <v>6.4393939393939392E-2</v>
      </c>
      <c r="T1029" s="151">
        <f t="shared" si="344"/>
        <v>3.2196969696969696E-2</v>
      </c>
      <c r="V1029" s="393">
        <f t="shared" si="355"/>
        <v>0</v>
      </c>
      <c r="W1029" s="393">
        <f t="shared" si="356"/>
        <v>0</v>
      </c>
      <c r="X1029" s="53">
        <f t="shared" si="345"/>
        <v>0.70296717171717171</v>
      </c>
      <c r="Y1029" s="53">
        <f t="shared" si="346"/>
        <v>0.73935635171717162</v>
      </c>
      <c r="Z1029" s="53">
        <f t="shared" si="347"/>
        <v>0.35148358585858586</v>
      </c>
      <c r="AA1029" s="53">
        <f t="shared" si="348"/>
        <v>0.36967817585858581</v>
      </c>
      <c r="AB1029" s="50">
        <f t="shared" si="349"/>
        <v>3933</v>
      </c>
      <c r="AC1029" s="50">
        <f t="shared" si="336"/>
        <v>2008</v>
      </c>
      <c r="AD1029" s="50">
        <f t="shared" si="350"/>
        <v>6</v>
      </c>
      <c r="AE1029" s="56">
        <f t="shared" si="351"/>
        <v>200806</v>
      </c>
      <c r="AF1029" s="56">
        <f t="shared" si="338"/>
        <v>23</v>
      </c>
      <c r="AG1029" s="58">
        <f t="shared" si="339"/>
        <v>1</v>
      </c>
      <c r="AH1029" s="56">
        <f t="shared" si="352"/>
        <v>7</v>
      </c>
      <c r="AI1029" s="53">
        <f t="shared" si="353"/>
        <v>0.72116176171717172</v>
      </c>
      <c r="AJ1029" s="56">
        <f t="shared" si="354"/>
        <v>10.274000000000001</v>
      </c>
    </row>
    <row r="1030" spans="1:36" x14ac:dyDescent="0.25">
      <c r="A1030" s="50">
        <v>1029</v>
      </c>
      <c r="B1030" s="51">
        <v>39607</v>
      </c>
      <c r="C1030" s="75">
        <f t="shared" si="337"/>
        <v>39607</v>
      </c>
      <c r="D1030" s="50" t="s">
        <v>1223</v>
      </c>
      <c r="E1030" s="50">
        <v>7.13</v>
      </c>
      <c r="F1030" s="50">
        <v>1</v>
      </c>
      <c r="G1030" s="50">
        <v>19</v>
      </c>
      <c r="H1030" s="50">
        <v>22</v>
      </c>
      <c r="I1030" s="53">
        <f t="shared" si="340"/>
        <v>5.5115740740740743E-2</v>
      </c>
      <c r="J1030" s="54">
        <f t="shared" si="341"/>
        <v>7.7301179159524188E-3</v>
      </c>
      <c r="K1030" s="50" t="s">
        <v>660</v>
      </c>
      <c r="L1030" s="50" t="s">
        <v>50</v>
      </c>
      <c r="M1030" s="55">
        <f t="shared" si="342"/>
        <v>5.3901721965560725</v>
      </c>
      <c r="N1030" s="50">
        <v>0</v>
      </c>
      <c r="O1030" s="50" t="s">
        <v>500</v>
      </c>
      <c r="R1030" s="50" t="s">
        <v>679</v>
      </c>
      <c r="S1030" s="151">
        <f t="shared" si="343"/>
        <v>0.20252908939795336</v>
      </c>
      <c r="T1030" s="151">
        <f t="shared" si="344"/>
        <v>0.10126454469897668</v>
      </c>
      <c r="V1030" s="393">
        <f t="shared" si="355"/>
        <v>0</v>
      </c>
      <c r="W1030" s="393">
        <f t="shared" si="356"/>
        <v>0</v>
      </c>
      <c r="X1030" s="53">
        <f t="shared" si="345"/>
        <v>0.20252908939795336</v>
      </c>
      <c r="Y1030" s="53">
        <f t="shared" si="346"/>
        <v>0.23891826939795335</v>
      </c>
      <c r="Z1030" s="53">
        <f t="shared" si="347"/>
        <v>0.10126454469897668</v>
      </c>
      <c r="AA1030" s="53">
        <f t="shared" si="348"/>
        <v>0.11945913469897668</v>
      </c>
      <c r="AB1030" s="50">
        <f t="shared" si="349"/>
        <v>2602</v>
      </c>
      <c r="AC1030" s="50">
        <f t="shared" si="336"/>
        <v>2008</v>
      </c>
      <c r="AD1030" s="50">
        <f t="shared" si="350"/>
        <v>6</v>
      </c>
      <c r="AE1030" s="56">
        <f t="shared" si="351"/>
        <v>200806</v>
      </c>
      <c r="AF1030" s="56">
        <f t="shared" si="338"/>
        <v>24</v>
      </c>
      <c r="AG1030" s="58">
        <f t="shared" si="339"/>
        <v>0</v>
      </c>
      <c r="AH1030" s="56">
        <f t="shared" si="352"/>
        <v>8</v>
      </c>
      <c r="AI1030" s="53">
        <f t="shared" si="353"/>
        <v>0.22072367939795334</v>
      </c>
      <c r="AJ1030" s="56">
        <f t="shared" si="354"/>
        <v>30.445099999999996</v>
      </c>
    </row>
    <row r="1031" spans="1:36" x14ac:dyDescent="0.25">
      <c r="A1031" s="50">
        <v>1030</v>
      </c>
      <c r="B1031" s="51">
        <v>39609</v>
      </c>
      <c r="C1031" s="75">
        <f t="shared" si="337"/>
        <v>39609</v>
      </c>
      <c r="D1031" s="50" t="s">
        <v>514</v>
      </c>
      <c r="E1031" s="50">
        <v>1.0000000000000001E-5</v>
      </c>
      <c r="F1031" s="50">
        <v>0</v>
      </c>
      <c r="G1031" s="50">
        <v>30</v>
      </c>
      <c r="H1031" s="50">
        <v>0</v>
      </c>
      <c r="I1031" s="53">
        <f t="shared" si="340"/>
        <v>2.0833333333333332E-2</v>
      </c>
      <c r="J1031" s="54">
        <f t="shared" si="341"/>
        <v>2083.333333333333</v>
      </c>
      <c r="K1031" s="50" t="s">
        <v>581</v>
      </c>
      <c r="L1031" s="50" t="s">
        <v>680</v>
      </c>
      <c r="M1031" s="55">
        <f t="shared" si="342"/>
        <v>2.0000000000000019E-5</v>
      </c>
      <c r="N1031" s="50">
        <v>0</v>
      </c>
      <c r="O1031" s="50" t="s">
        <v>253</v>
      </c>
      <c r="R1031" s="79"/>
      <c r="S1031" s="151">
        <f t="shared" si="343"/>
        <v>0</v>
      </c>
      <c r="T1031" s="151">
        <f t="shared" si="344"/>
        <v>0</v>
      </c>
      <c r="V1031" s="393">
        <f t="shared" si="355"/>
        <v>0</v>
      </c>
      <c r="W1031" s="393">
        <f t="shared" si="356"/>
        <v>0</v>
      </c>
      <c r="X1031" s="53">
        <f t="shared" si="345"/>
        <v>54583.333333333321</v>
      </c>
      <c r="Y1031" s="53">
        <f t="shared" si="346"/>
        <v>54583.369722513329</v>
      </c>
      <c r="Z1031" s="53">
        <f t="shared" si="347"/>
        <v>27291.666666666661</v>
      </c>
      <c r="AA1031" s="53">
        <f t="shared" si="348"/>
        <v>27291.684861256665</v>
      </c>
      <c r="AB1031" s="50">
        <f t="shared" si="349"/>
        <v>4111</v>
      </c>
      <c r="AC1031" s="50">
        <f t="shared" si="336"/>
        <v>2008</v>
      </c>
      <c r="AD1031" s="50">
        <f t="shared" si="350"/>
        <v>6</v>
      </c>
      <c r="AE1031" s="56">
        <f t="shared" si="351"/>
        <v>200806</v>
      </c>
      <c r="AF1031" s="56">
        <f t="shared" si="338"/>
        <v>24</v>
      </c>
      <c r="AG1031" s="58">
        <f t="shared" si="339"/>
        <v>1</v>
      </c>
      <c r="AH1031" s="56">
        <f t="shared" si="352"/>
        <v>10</v>
      </c>
      <c r="AI1031" s="53">
        <f t="shared" si="353"/>
        <v>54583.351527923325</v>
      </c>
      <c r="AJ1031" s="56">
        <f t="shared" si="354"/>
        <v>0</v>
      </c>
    </row>
    <row r="1032" spans="1:36" x14ac:dyDescent="0.25">
      <c r="A1032" s="50">
        <v>1031</v>
      </c>
      <c r="B1032" s="51">
        <v>39610</v>
      </c>
      <c r="C1032" s="75">
        <f t="shared" si="337"/>
        <v>39610</v>
      </c>
      <c r="D1032" s="50" t="s">
        <v>1223</v>
      </c>
      <c r="E1032" s="50">
        <v>4</v>
      </c>
      <c r="F1032" s="50">
        <v>0</v>
      </c>
      <c r="G1032" s="50">
        <v>43</v>
      </c>
      <c r="H1032" s="50">
        <v>28</v>
      </c>
      <c r="I1032" s="53">
        <f t="shared" si="340"/>
        <v>3.0185185185185186E-2</v>
      </c>
      <c r="J1032" s="54">
        <f t="shared" si="341"/>
        <v>7.5462962962962966E-3</v>
      </c>
      <c r="K1032" s="50" t="s">
        <v>660</v>
      </c>
      <c r="L1032" s="50" t="s">
        <v>143</v>
      </c>
      <c r="M1032" s="55">
        <f t="shared" si="342"/>
        <v>5.5214723926380405</v>
      </c>
      <c r="N1032" s="50">
        <v>154</v>
      </c>
      <c r="O1032" s="50" t="s">
        <v>228</v>
      </c>
      <c r="R1032" s="50" t="s">
        <v>681</v>
      </c>
      <c r="S1032" s="151">
        <f t="shared" si="343"/>
        <v>0.19771296296296298</v>
      </c>
      <c r="T1032" s="151">
        <f t="shared" si="344"/>
        <v>9.885648148148149E-2</v>
      </c>
      <c r="V1032" s="393">
        <f t="shared" si="355"/>
        <v>0</v>
      </c>
      <c r="W1032" s="393">
        <f t="shared" si="356"/>
        <v>0</v>
      </c>
      <c r="X1032" s="53">
        <f t="shared" si="345"/>
        <v>0.19771296296296298</v>
      </c>
      <c r="Y1032" s="53">
        <f t="shared" si="346"/>
        <v>0.23410214296296294</v>
      </c>
      <c r="Z1032" s="53">
        <f t="shared" si="347"/>
        <v>9.885648148148149E-2</v>
      </c>
      <c r="AA1032" s="53">
        <f t="shared" si="348"/>
        <v>0.11705107148148147</v>
      </c>
      <c r="AB1032" s="50">
        <f t="shared" si="349"/>
        <v>2420</v>
      </c>
      <c r="AC1032" s="50">
        <f t="shared" si="336"/>
        <v>2008</v>
      </c>
      <c r="AD1032" s="50">
        <f t="shared" si="350"/>
        <v>6</v>
      </c>
      <c r="AE1032" s="56">
        <f t="shared" si="351"/>
        <v>200806</v>
      </c>
      <c r="AF1032" s="56">
        <f t="shared" si="338"/>
        <v>24</v>
      </c>
      <c r="AG1032" s="58">
        <f t="shared" si="339"/>
        <v>0</v>
      </c>
      <c r="AH1032" s="56">
        <f t="shared" si="352"/>
        <v>11</v>
      </c>
      <c r="AI1032" s="53">
        <f t="shared" si="353"/>
        <v>0.21590755296296296</v>
      </c>
      <c r="AJ1032" s="56">
        <f t="shared" si="354"/>
        <v>17.079999999999998</v>
      </c>
    </row>
    <row r="1033" spans="1:36" x14ac:dyDescent="0.25">
      <c r="A1033" s="50">
        <v>1032</v>
      </c>
      <c r="B1033" s="51">
        <v>39611</v>
      </c>
      <c r="C1033" s="75">
        <f t="shared" si="337"/>
        <v>39611</v>
      </c>
      <c r="D1033" s="50" t="s">
        <v>1224</v>
      </c>
      <c r="E1033" s="50">
        <v>12.27</v>
      </c>
      <c r="F1033" s="50">
        <v>0</v>
      </c>
      <c r="G1033" s="50">
        <v>45</v>
      </c>
      <c r="H1033" s="50">
        <v>18</v>
      </c>
      <c r="I1033" s="53">
        <f t="shared" si="340"/>
        <v>3.1458333333333331E-2</v>
      </c>
      <c r="J1033" s="54">
        <f t="shared" si="341"/>
        <v>2.5638413474599292E-3</v>
      </c>
      <c r="K1033" s="50" t="s">
        <v>33</v>
      </c>
      <c r="L1033" s="50" t="s">
        <v>682</v>
      </c>
      <c r="M1033" s="55">
        <f t="shared" si="342"/>
        <v>16.251655629139087</v>
      </c>
      <c r="N1033" s="50">
        <v>0</v>
      </c>
      <c r="O1033" s="50" t="s">
        <v>255</v>
      </c>
      <c r="S1033" s="151">
        <f t="shared" si="343"/>
        <v>0.28715023091551206</v>
      </c>
      <c r="T1033" s="151">
        <f t="shared" si="344"/>
        <v>0.14357511545775603</v>
      </c>
      <c r="V1033" s="393">
        <f t="shared" si="355"/>
        <v>0</v>
      </c>
      <c r="W1033" s="393">
        <f t="shared" si="356"/>
        <v>0</v>
      </c>
      <c r="X1033" s="53">
        <f t="shared" si="345"/>
        <v>6.7172643303450144E-2</v>
      </c>
      <c r="Y1033" s="53">
        <f t="shared" si="346"/>
        <v>0.10356182330345014</v>
      </c>
      <c r="Z1033" s="53">
        <f t="shared" si="347"/>
        <v>3.3586321651725072E-2</v>
      </c>
      <c r="AA1033" s="53">
        <f t="shared" si="348"/>
        <v>5.1780911651725069E-2</v>
      </c>
      <c r="AB1033" s="50">
        <f t="shared" si="349"/>
        <v>442</v>
      </c>
      <c r="AC1033" s="50">
        <f t="shared" si="336"/>
        <v>2008</v>
      </c>
      <c r="AD1033" s="50">
        <f t="shared" si="350"/>
        <v>6</v>
      </c>
      <c r="AE1033" s="56">
        <f t="shared" si="351"/>
        <v>200806</v>
      </c>
      <c r="AF1033" s="56">
        <f t="shared" si="338"/>
        <v>24</v>
      </c>
      <c r="AG1033" s="58">
        <f t="shared" si="339"/>
        <v>0</v>
      </c>
      <c r="AH1033" s="56">
        <f t="shared" si="352"/>
        <v>12</v>
      </c>
      <c r="AI1033" s="53">
        <f t="shared" si="353"/>
        <v>8.5367233303450141E-2</v>
      </c>
      <c r="AJ1033" s="56">
        <f t="shared" si="354"/>
        <v>12.27</v>
      </c>
    </row>
    <row r="1034" spans="1:36" x14ac:dyDescent="0.25">
      <c r="A1034" s="50">
        <v>1033</v>
      </c>
      <c r="B1034" s="51">
        <v>39613</v>
      </c>
      <c r="C1034" s="75">
        <f t="shared" si="337"/>
        <v>39613</v>
      </c>
      <c r="D1034" s="50" t="s">
        <v>1225</v>
      </c>
      <c r="E1034" s="50">
        <v>1</v>
      </c>
      <c r="F1034" s="50">
        <v>0</v>
      </c>
      <c r="G1034" s="50">
        <v>39</v>
      </c>
      <c r="H1034" s="50">
        <v>24</v>
      </c>
      <c r="I1034" s="53">
        <f t="shared" si="340"/>
        <v>2.736111111111111E-2</v>
      </c>
      <c r="J1034" s="54">
        <f t="shared" si="341"/>
        <v>2.736111111111111E-2</v>
      </c>
      <c r="K1034" s="50" t="s">
        <v>236</v>
      </c>
      <c r="L1034" s="50" t="s">
        <v>41</v>
      </c>
      <c r="M1034" s="55">
        <f t="shared" si="342"/>
        <v>1.5228426395939099</v>
      </c>
      <c r="N1034" s="50">
        <v>0</v>
      </c>
      <c r="O1034" s="50" t="s">
        <v>255</v>
      </c>
      <c r="S1034" s="151">
        <f t="shared" si="343"/>
        <v>6.5666666666666665E-2</v>
      </c>
      <c r="T1034" s="151">
        <f t="shared" si="344"/>
        <v>3.2833333333333332E-2</v>
      </c>
      <c r="V1034" s="393">
        <f t="shared" si="355"/>
        <v>0</v>
      </c>
      <c r="W1034" s="393">
        <f t="shared" si="356"/>
        <v>0</v>
      </c>
      <c r="X1034" s="53">
        <f t="shared" si="345"/>
        <v>0.71686111111111106</v>
      </c>
      <c r="Y1034" s="53">
        <f t="shared" si="346"/>
        <v>0.75325029111111108</v>
      </c>
      <c r="Z1034" s="53">
        <f t="shared" si="347"/>
        <v>0.35843055555555553</v>
      </c>
      <c r="AA1034" s="53">
        <f t="shared" si="348"/>
        <v>0.37662514555555554</v>
      </c>
      <c r="AB1034" s="50">
        <f t="shared" si="349"/>
        <v>3958</v>
      </c>
      <c r="AC1034" s="50">
        <f t="shared" si="336"/>
        <v>2008</v>
      </c>
      <c r="AD1034" s="50">
        <f t="shared" si="350"/>
        <v>6</v>
      </c>
      <c r="AE1034" s="56">
        <f t="shared" si="351"/>
        <v>200806</v>
      </c>
      <c r="AF1034" s="56">
        <f t="shared" si="338"/>
        <v>24</v>
      </c>
      <c r="AG1034" s="58">
        <f t="shared" si="339"/>
        <v>1</v>
      </c>
      <c r="AH1034" s="56">
        <f t="shared" si="352"/>
        <v>14</v>
      </c>
      <c r="AI1034" s="53">
        <f t="shared" si="353"/>
        <v>0.73505570111111107</v>
      </c>
      <c r="AJ1034" s="56">
        <f t="shared" si="354"/>
        <v>46.7</v>
      </c>
    </row>
    <row r="1035" spans="1:36" x14ac:dyDescent="0.25">
      <c r="A1035" s="50">
        <v>1034</v>
      </c>
      <c r="B1035" s="51">
        <v>39613</v>
      </c>
      <c r="C1035" s="75">
        <f t="shared" si="337"/>
        <v>39613</v>
      </c>
      <c r="D1035" s="50" t="s">
        <v>1224</v>
      </c>
      <c r="E1035" s="50">
        <v>25</v>
      </c>
      <c r="F1035" s="50">
        <v>1</v>
      </c>
      <c r="G1035" s="50">
        <v>34</v>
      </c>
      <c r="H1035" s="50">
        <v>36</v>
      </c>
      <c r="I1035" s="53">
        <f t="shared" si="340"/>
        <v>6.5694444444444444E-2</v>
      </c>
      <c r="J1035" s="54">
        <f t="shared" si="341"/>
        <v>2.6277777777777779E-3</v>
      </c>
      <c r="K1035" s="50" t="s">
        <v>33</v>
      </c>
      <c r="L1035" s="50" t="s">
        <v>41</v>
      </c>
      <c r="M1035" s="55">
        <f t="shared" si="342"/>
        <v>15.856236786469356</v>
      </c>
      <c r="N1035" s="50">
        <v>0</v>
      </c>
      <c r="O1035" s="50" t="s">
        <v>255</v>
      </c>
      <c r="S1035" s="151">
        <f t="shared" si="343"/>
        <v>0.29431111111111113</v>
      </c>
      <c r="T1035" s="151">
        <f t="shared" si="344"/>
        <v>0.14715555555555557</v>
      </c>
      <c r="V1035" s="393">
        <f t="shared" si="355"/>
        <v>0</v>
      </c>
      <c r="W1035" s="393">
        <f t="shared" si="356"/>
        <v>0</v>
      </c>
      <c r="X1035" s="53">
        <f t="shared" si="345"/>
        <v>6.8847777777777786E-2</v>
      </c>
      <c r="Y1035" s="53">
        <f t="shared" si="346"/>
        <v>0.10523695777777778</v>
      </c>
      <c r="Z1035" s="53">
        <f t="shared" si="347"/>
        <v>3.4423888888888893E-2</v>
      </c>
      <c r="AA1035" s="53">
        <f t="shared" si="348"/>
        <v>5.2618478888888889E-2</v>
      </c>
      <c r="AB1035" s="50">
        <f t="shared" si="349"/>
        <v>501</v>
      </c>
      <c r="AC1035" s="50">
        <f t="shared" si="336"/>
        <v>2008</v>
      </c>
      <c r="AD1035" s="50">
        <f t="shared" si="350"/>
        <v>6</v>
      </c>
      <c r="AE1035" s="56">
        <f t="shared" si="351"/>
        <v>200806</v>
      </c>
      <c r="AF1035" s="56">
        <f t="shared" si="338"/>
        <v>24</v>
      </c>
      <c r="AG1035" s="58">
        <f t="shared" si="339"/>
        <v>0</v>
      </c>
      <c r="AH1035" s="56">
        <f t="shared" si="352"/>
        <v>14</v>
      </c>
      <c r="AI1035" s="53">
        <f t="shared" si="353"/>
        <v>8.7042367777777782E-2</v>
      </c>
      <c r="AJ1035" s="56">
        <f t="shared" si="354"/>
        <v>25</v>
      </c>
    </row>
    <row r="1036" spans="1:36" x14ac:dyDescent="0.25">
      <c r="A1036" s="50">
        <v>1035</v>
      </c>
      <c r="B1036" s="51">
        <v>39613</v>
      </c>
      <c r="C1036" s="75">
        <f t="shared" si="337"/>
        <v>39613</v>
      </c>
      <c r="D1036" s="50" t="s">
        <v>1223</v>
      </c>
      <c r="E1036" s="50">
        <v>6.2</v>
      </c>
      <c r="F1036" s="50">
        <v>1</v>
      </c>
      <c r="G1036" s="50">
        <v>9</v>
      </c>
      <c r="H1036" s="50">
        <v>40</v>
      </c>
      <c r="I1036" s="53">
        <f t="shared" si="340"/>
        <v>4.8379629629629627E-2</v>
      </c>
      <c r="J1036" s="54">
        <f t="shared" si="341"/>
        <v>7.8031660692951012E-3</v>
      </c>
      <c r="K1036" s="50" t="s">
        <v>660</v>
      </c>
      <c r="L1036" s="50" t="s">
        <v>41</v>
      </c>
      <c r="M1036" s="55">
        <f t="shared" si="342"/>
        <v>5.3397129186602914</v>
      </c>
      <c r="N1036" s="50">
        <v>0</v>
      </c>
      <c r="O1036" s="50" t="s">
        <v>255</v>
      </c>
      <c r="S1036" s="151">
        <f t="shared" si="343"/>
        <v>0.20444295101553164</v>
      </c>
      <c r="T1036" s="151">
        <f t="shared" si="344"/>
        <v>0.10222147550776582</v>
      </c>
      <c r="V1036" s="393">
        <f t="shared" si="355"/>
        <v>0</v>
      </c>
      <c r="W1036" s="393">
        <f t="shared" si="356"/>
        <v>0</v>
      </c>
      <c r="X1036" s="53">
        <f t="shared" si="345"/>
        <v>0.20444295101553164</v>
      </c>
      <c r="Y1036" s="53">
        <f t="shared" si="346"/>
        <v>0.24083213101553164</v>
      </c>
      <c r="Z1036" s="53">
        <f t="shared" si="347"/>
        <v>0.10222147550776582</v>
      </c>
      <c r="AA1036" s="53">
        <f t="shared" si="348"/>
        <v>0.12041606550776582</v>
      </c>
      <c r="AB1036" s="50">
        <f t="shared" si="349"/>
        <v>2652</v>
      </c>
      <c r="AC1036" s="50">
        <f t="shared" si="336"/>
        <v>2008</v>
      </c>
      <c r="AD1036" s="50">
        <f t="shared" si="350"/>
        <v>6</v>
      </c>
      <c r="AE1036" s="56">
        <f t="shared" si="351"/>
        <v>200806</v>
      </c>
      <c r="AF1036" s="56">
        <f t="shared" si="338"/>
        <v>24</v>
      </c>
      <c r="AG1036" s="58">
        <f>IF(ISBLANK(B1036)," ",MAX(B1036-B1033-1,0))</f>
        <v>1</v>
      </c>
      <c r="AH1036" s="56">
        <f t="shared" si="352"/>
        <v>14</v>
      </c>
      <c r="AI1036" s="53">
        <f t="shared" si="353"/>
        <v>0.22263754101553163</v>
      </c>
      <c r="AJ1036" s="56">
        <f t="shared" si="354"/>
        <v>26.473999999999997</v>
      </c>
    </row>
    <row r="1037" spans="1:36" x14ac:dyDescent="0.25">
      <c r="A1037" s="50">
        <v>1036</v>
      </c>
      <c r="B1037" s="51">
        <v>39613</v>
      </c>
      <c r="C1037" s="75">
        <f t="shared" si="337"/>
        <v>39613</v>
      </c>
      <c r="D1037" s="50" t="s">
        <v>515</v>
      </c>
      <c r="E1037" s="50">
        <v>1</v>
      </c>
      <c r="F1037" s="50">
        <v>0</v>
      </c>
      <c r="G1037" s="50">
        <v>1</v>
      </c>
      <c r="H1037" s="50">
        <v>52</v>
      </c>
      <c r="I1037" s="53">
        <f t="shared" si="340"/>
        <v>1.2962962962962963E-3</v>
      </c>
      <c r="J1037" s="54">
        <f t="shared" si="341"/>
        <v>1.2962962962962963E-3</v>
      </c>
      <c r="K1037" s="50" t="s">
        <v>660</v>
      </c>
      <c r="L1037" s="50" t="s">
        <v>41</v>
      </c>
      <c r="M1037" s="55">
        <f t="shared" si="342"/>
        <v>32.142857142857167</v>
      </c>
      <c r="N1037" s="50">
        <v>0</v>
      </c>
      <c r="O1037" s="50" t="s">
        <v>255</v>
      </c>
      <c r="S1037" s="151">
        <f t="shared" si="343"/>
        <v>0</v>
      </c>
      <c r="T1037" s="151">
        <f t="shared" si="344"/>
        <v>0</v>
      </c>
      <c r="V1037" s="393">
        <f t="shared" si="355"/>
        <v>0</v>
      </c>
      <c r="W1037" s="393">
        <f t="shared" si="356"/>
        <v>0</v>
      </c>
      <c r="X1037" s="53">
        <f t="shared" si="345"/>
        <v>3.3962962962962959E-2</v>
      </c>
      <c r="Y1037" s="53">
        <f t="shared" si="346"/>
        <v>7.0352142962962966E-2</v>
      </c>
      <c r="Z1037" s="53">
        <f t="shared" si="347"/>
        <v>1.6981481481481479E-2</v>
      </c>
      <c r="AA1037" s="53">
        <f t="shared" si="348"/>
        <v>3.5176071481481483E-2</v>
      </c>
      <c r="AB1037" s="50">
        <f t="shared" si="349"/>
        <v>10</v>
      </c>
      <c r="AC1037" s="50">
        <f t="shared" si="336"/>
        <v>2008</v>
      </c>
      <c r="AD1037" s="50">
        <f t="shared" si="350"/>
        <v>6</v>
      </c>
      <c r="AE1037" s="56">
        <f t="shared" si="351"/>
        <v>200806</v>
      </c>
      <c r="AF1037" s="56">
        <f t="shared" si="338"/>
        <v>24</v>
      </c>
      <c r="AG1037" s="58">
        <f>IF(ISBLANK(B1037)," ",MAX(B1037-B1034-1,0))</f>
        <v>0</v>
      </c>
      <c r="AH1037" s="56">
        <f t="shared" si="352"/>
        <v>14</v>
      </c>
      <c r="AI1037" s="53">
        <f t="shared" si="353"/>
        <v>5.2157552962962962E-2</v>
      </c>
      <c r="AJ1037" s="56">
        <f t="shared" si="354"/>
        <v>0</v>
      </c>
    </row>
    <row r="1038" spans="1:36" x14ac:dyDescent="0.25">
      <c r="A1038" s="50">
        <v>1037</v>
      </c>
      <c r="B1038" s="51">
        <v>39613</v>
      </c>
      <c r="C1038" s="75">
        <f t="shared" si="337"/>
        <v>39613</v>
      </c>
      <c r="D1038" s="50" t="s">
        <v>516</v>
      </c>
      <c r="E1038" s="50">
        <v>1</v>
      </c>
      <c r="F1038" s="50">
        <v>0</v>
      </c>
      <c r="G1038" s="50">
        <v>3</v>
      </c>
      <c r="H1038" s="50">
        <v>0</v>
      </c>
      <c r="I1038" s="53">
        <f t="shared" si="340"/>
        <v>2.0833333333333333E-3</v>
      </c>
      <c r="J1038" s="54">
        <f t="shared" si="341"/>
        <v>2.0833333333333333E-3</v>
      </c>
      <c r="K1038" s="50" t="s">
        <v>660</v>
      </c>
      <c r="L1038" s="50" t="s">
        <v>41</v>
      </c>
      <c r="M1038" s="55">
        <f t="shared" si="342"/>
        <v>20.000000000000014</v>
      </c>
      <c r="N1038" s="50">
        <v>0</v>
      </c>
      <c r="O1038" s="50" t="s">
        <v>255</v>
      </c>
      <c r="S1038" s="151">
        <f t="shared" si="343"/>
        <v>0</v>
      </c>
      <c r="T1038" s="151">
        <f t="shared" si="344"/>
        <v>0</v>
      </c>
      <c r="V1038" s="393">
        <f t="shared" si="355"/>
        <v>0</v>
      </c>
      <c r="W1038" s="393">
        <f t="shared" si="356"/>
        <v>0</v>
      </c>
      <c r="X1038" s="53">
        <f t="shared" si="345"/>
        <v>5.4583333333333331E-2</v>
      </c>
      <c r="Y1038" s="53">
        <f t="shared" si="346"/>
        <v>9.0972513333333324E-2</v>
      </c>
      <c r="Z1038" s="53">
        <f t="shared" si="347"/>
        <v>2.7291666666666665E-2</v>
      </c>
      <c r="AA1038" s="53">
        <f t="shared" si="348"/>
        <v>4.5486256666666662E-2</v>
      </c>
      <c r="AB1038" s="50">
        <f t="shared" si="349"/>
        <v>218</v>
      </c>
      <c r="AC1038" s="50">
        <f t="shared" si="336"/>
        <v>2008</v>
      </c>
      <c r="AD1038" s="50">
        <f t="shared" si="350"/>
        <v>6</v>
      </c>
      <c r="AE1038" s="56">
        <f t="shared" si="351"/>
        <v>200806</v>
      </c>
      <c r="AF1038" s="56">
        <f t="shared" si="338"/>
        <v>24</v>
      </c>
      <c r="AG1038" s="58">
        <f>IF(ISBLANK(B1038)," ",MAX(B1038-B1035-1,0))</f>
        <v>0</v>
      </c>
      <c r="AH1038" s="56">
        <f t="shared" si="352"/>
        <v>14</v>
      </c>
      <c r="AI1038" s="53">
        <f t="shared" si="353"/>
        <v>7.2777923333333328E-2</v>
      </c>
      <c r="AJ1038" s="56">
        <f t="shared" si="354"/>
        <v>0</v>
      </c>
    </row>
    <row r="1039" spans="1:36" x14ac:dyDescent="0.25">
      <c r="A1039" s="50">
        <v>1038</v>
      </c>
      <c r="B1039" s="51">
        <v>39615</v>
      </c>
      <c r="C1039" s="75">
        <f t="shared" si="337"/>
        <v>39615</v>
      </c>
      <c r="D1039" s="50" t="s">
        <v>1223</v>
      </c>
      <c r="E1039" s="50">
        <v>5</v>
      </c>
      <c r="F1039" s="50">
        <v>0</v>
      </c>
      <c r="G1039" s="50">
        <v>48</v>
      </c>
      <c r="H1039" s="50">
        <v>29</v>
      </c>
      <c r="I1039" s="53">
        <f t="shared" si="340"/>
        <v>3.366898148148148E-2</v>
      </c>
      <c r="J1039" s="54">
        <f t="shared" si="341"/>
        <v>6.7337962962962959E-3</v>
      </c>
      <c r="K1039" s="50" t="s">
        <v>660</v>
      </c>
      <c r="L1039" s="50" t="s">
        <v>171</v>
      </c>
      <c r="M1039" s="55">
        <f t="shared" si="342"/>
        <v>6.1876933654176742</v>
      </c>
      <c r="N1039" s="50">
        <v>154</v>
      </c>
      <c r="O1039" s="50" t="s">
        <v>255</v>
      </c>
      <c r="S1039" s="151">
        <f t="shared" si="343"/>
        <v>0.17642546296296294</v>
      </c>
      <c r="T1039" s="151">
        <f t="shared" si="344"/>
        <v>8.8212731481481468E-2</v>
      </c>
      <c r="V1039" s="393">
        <f t="shared" si="355"/>
        <v>0</v>
      </c>
      <c r="W1039" s="393">
        <f t="shared" si="356"/>
        <v>0</v>
      </c>
      <c r="X1039" s="53">
        <f t="shared" si="345"/>
        <v>0.17642546296296294</v>
      </c>
      <c r="Y1039" s="53">
        <f t="shared" si="346"/>
        <v>0.21281464296296293</v>
      </c>
      <c r="Z1039" s="53">
        <f t="shared" si="347"/>
        <v>8.8212731481481468E-2</v>
      </c>
      <c r="AA1039" s="53">
        <f t="shared" si="348"/>
        <v>0.10640732148148146</v>
      </c>
      <c r="AB1039" s="50">
        <f t="shared" si="349"/>
        <v>1437</v>
      </c>
      <c r="AC1039" s="50">
        <f t="shared" si="336"/>
        <v>2008</v>
      </c>
      <c r="AD1039" s="50">
        <f t="shared" si="350"/>
        <v>6</v>
      </c>
      <c r="AE1039" s="56">
        <f t="shared" si="351"/>
        <v>200806</v>
      </c>
      <c r="AF1039" s="56">
        <f t="shared" si="338"/>
        <v>25</v>
      </c>
      <c r="AG1039" s="58">
        <f t="shared" ref="AG1039:AG1102" si="357">IF(ISBLANK(B1039)," ",MAX(B1039-B1038-1,0))</f>
        <v>1</v>
      </c>
      <c r="AH1039" s="56">
        <f t="shared" si="352"/>
        <v>16</v>
      </c>
      <c r="AI1039" s="53">
        <f t="shared" si="353"/>
        <v>0.19462005296296292</v>
      </c>
      <c r="AJ1039" s="56">
        <f t="shared" si="354"/>
        <v>21.349999999999998</v>
      </c>
    </row>
    <row r="1040" spans="1:36" x14ac:dyDescent="0.25">
      <c r="A1040" s="50">
        <v>1039</v>
      </c>
      <c r="B1040" s="51">
        <v>39616</v>
      </c>
      <c r="C1040" s="75">
        <f t="shared" si="337"/>
        <v>39616</v>
      </c>
      <c r="D1040" s="50" t="s">
        <v>1223</v>
      </c>
      <c r="E1040" s="50">
        <v>4</v>
      </c>
      <c r="F1040" s="50">
        <v>0</v>
      </c>
      <c r="G1040" s="50">
        <v>41</v>
      </c>
      <c r="H1040" s="50">
        <v>36</v>
      </c>
      <c r="I1040" s="53">
        <f t="shared" si="340"/>
        <v>2.8888888888888891E-2</v>
      </c>
      <c r="J1040" s="54">
        <f t="shared" si="341"/>
        <v>7.2222222222222228E-3</v>
      </c>
      <c r="K1040" s="50" t="s">
        <v>660</v>
      </c>
      <c r="L1040" s="50" t="s">
        <v>143</v>
      </c>
      <c r="M1040" s="55">
        <f t="shared" si="342"/>
        <v>5.7692307692307736</v>
      </c>
      <c r="N1040" s="50">
        <v>0</v>
      </c>
      <c r="O1040" s="50" t="s">
        <v>255</v>
      </c>
      <c r="S1040" s="151">
        <f t="shared" si="343"/>
        <v>0.18922222222222224</v>
      </c>
      <c r="T1040" s="151">
        <f t="shared" si="344"/>
        <v>9.4611111111111118E-2</v>
      </c>
      <c r="V1040" s="393">
        <f t="shared" si="355"/>
        <v>0</v>
      </c>
      <c r="W1040" s="393">
        <f t="shared" si="356"/>
        <v>0</v>
      </c>
      <c r="X1040" s="53">
        <f t="shared" si="345"/>
        <v>0.18922222222222224</v>
      </c>
      <c r="Y1040" s="53">
        <f t="shared" si="346"/>
        <v>0.2256114022222222</v>
      </c>
      <c r="Z1040" s="53">
        <f t="shared" si="347"/>
        <v>9.4611111111111118E-2</v>
      </c>
      <c r="AA1040" s="53">
        <f t="shared" si="348"/>
        <v>0.1128057011111111</v>
      </c>
      <c r="AB1040" s="50">
        <f t="shared" si="349"/>
        <v>2069</v>
      </c>
      <c r="AC1040" s="50">
        <f t="shared" si="336"/>
        <v>2008</v>
      </c>
      <c r="AD1040" s="50">
        <f t="shared" si="350"/>
        <v>6</v>
      </c>
      <c r="AE1040" s="56">
        <f t="shared" si="351"/>
        <v>200806</v>
      </c>
      <c r="AF1040" s="56">
        <f t="shared" si="338"/>
        <v>25</v>
      </c>
      <c r="AG1040" s="58">
        <f t="shared" si="357"/>
        <v>0</v>
      </c>
      <c r="AH1040" s="56">
        <f t="shared" si="352"/>
        <v>17</v>
      </c>
      <c r="AI1040" s="53">
        <f t="shared" si="353"/>
        <v>0.20741681222222222</v>
      </c>
      <c r="AJ1040" s="56">
        <f t="shared" si="354"/>
        <v>17.079999999999998</v>
      </c>
    </row>
    <row r="1041" spans="1:36" x14ac:dyDescent="0.25">
      <c r="A1041" s="50">
        <v>1040</v>
      </c>
      <c r="B1041" s="51">
        <v>39617</v>
      </c>
      <c r="C1041" s="75">
        <f t="shared" si="337"/>
        <v>39617</v>
      </c>
      <c r="D1041" s="50" t="s">
        <v>1224</v>
      </c>
      <c r="E1041" s="50">
        <v>9.5</v>
      </c>
      <c r="F1041" s="50">
        <v>0</v>
      </c>
      <c r="G1041" s="50">
        <v>39</v>
      </c>
      <c r="H1041" s="50">
        <v>42</v>
      </c>
      <c r="I1041" s="53">
        <f t="shared" si="340"/>
        <v>2.7569444444444448E-2</v>
      </c>
      <c r="J1041" s="54">
        <f t="shared" si="341"/>
        <v>2.9020467836257313E-3</v>
      </c>
      <c r="K1041" s="50" t="s">
        <v>324</v>
      </c>
      <c r="L1041" s="50" t="s">
        <v>202</v>
      </c>
      <c r="M1041" s="55">
        <f t="shared" si="342"/>
        <v>14.357682619647365</v>
      </c>
      <c r="N1041" s="50">
        <v>0</v>
      </c>
      <c r="O1041" s="50" t="s">
        <v>291</v>
      </c>
      <c r="S1041" s="151">
        <f t="shared" si="343"/>
        <v>0.32502923976608189</v>
      </c>
      <c r="T1041" s="151">
        <f t="shared" si="344"/>
        <v>0.16251461988304094</v>
      </c>
      <c r="V1041" s="393">
        <f t="shared" si="355"/>
        <v>0</v>
      </c>
      <c r="W1041" s="393">
        <f t="shared" si="356"/>
        <v>0</v>
      </c>
      <c r="X1041" s="53">
        <f t="shared" si="345"/>
        <v>7.6033625730994162E-2</v>
      </c>
      <c r="Y1041" s="53">
        <f t="shared" si="346"/>
        <v>0.11242280573099417</v>
      </c>
      <c r="Z1041" s="53">
        <f t="shared" si="347"/>
        <v>3.8016812865497081E-2</v>
      </c>
      <c r="AA1041" s="53">
        <f t="shared" si="348"/>
        <v>5.6211402865497084E-2</v>
      </c>
      <c r="AB1041" s="50">
        <f t="shared" si="349"/>
        <v>697</v>
      </c>
      <c r="AC1041" s="50">
        <f t="shared" si="336"/>
        <v>2008</v>
      </c>
      <c r="AD1041" s="50">
        <f t="shared" si="350"/>
        <v>6</v>
      </c>
      <c r="AE1041" s="56">
        <f t="shared" si="351"/>
        <v>200806</v>
      </c>
      <c r="AF1041" s="56">
        <f t="shared" si="338"/>
        <v>25</v>
      </c>
      <c r="AG1041" s="58">
        <f t="shared" si="357"/>
        <v>0</v>
      </c>
      <c r="AH1041" s="56">
        <f t="shared" si="352"/>
        <v>18</v>
      </c>
      <c r="AI1041" s="53">
        <f t="shared" si="353"/>
        <v>9.4228215730994158E-2</v>
      </c>
      <c r="AJ1041" s="56">
        <f t="shared" si="354"/>
        <v>9.5</v>
      </c>
    </row>
    <row r="1042" spans="1:36" x14ac:dyDescent="0.25">
      <c r="A1042" s="50">
        <v>1041</v>
      </c>
      <c r="B1042" s="51">
        <v>39619</v>
      </c>
      <c r="C1042" s="75">
        <f t="shared" si="337"/>
        <v>39619</v>
      </c>
      <c r="D1042" s="50" t="s">
        <v>1225</v>
      </c>
      <c r="E1042" s="50">
        <v>0.5</v>
      </c>
      <c r="F1042" s="50">
        <v>0</v>
      </c>
      <c r="G1042" s="50">
        <v>16</v>
      </c>
      <c r="H1042" s="50">
        <v>49</v>
      </c>
      <c r="I1042" s="53">
        <f t="shared" si="340"/>
        <v>1.1678240740740741E-2</v>
      </c>
      <c r="J1042" s="54">
        <f t="shared" si="341"/>
        <v>2.3356481481481482E-2</v>
      </c>
      <c r="K1042" s="50" t="s">
        <v>683</v>
      </c>
      <c r="L1042" s="50" t="s">
        <v>214</v>
      </c>
      <c r="M1042" s="55">
        <f t="shared" si="342"/>
        <v>1.7839444995044613</v>
      </c>
      <c r="N1042" s="50">
        <v>0</v>
      </c>
      <c r="O1042" s="50" t="s">
        <v>255</v>
      </c>
      <c r="S1042" s="151">
        <f t="shared" si="343"/>
        <v>5.6055555555555553E-2</v>
      </c>
      <c r="T1042" s="151">
        <f t="shared" si="344"/>
        <v>2.8027777777777776E-2</v>
      </c>
      <c r="V1042" s="393">
        <f t="shared" si="355"/>
        <v>0</v>
      </c>
      <c r="W1042" s="393">
        <f t="shared" si="356"/>
        <v>0</v>
      </c>
      <c r="X1042" s="53">
        <f t="shared" si="345"/>
        <v>0.61193981481481485</v>
      </c>
      <c r="Y1042" s="53">
        <f t="shared" si="346"/>
        <v>0.64832899481481476</v>
      </c>
      <c r="Z1042" s="53">
        <f t="shared" si="347"/>
        <v>0.30596990740740743</v>
      </c>
      <c r="AA1042" s="53">
        <f t="shared" si="348"/>
        <v>0.32416449740740738</v>
      </c>
      <c r="AB1042" s="50">
        <f t="shared" si="349"/>
        <v>3744</v>
      </c>
      <c r="AC1042" s="50">
        <f t="shared" si="336"/>
        <v>2008</v>
      </c>
      <c r="AD1042" s="50">
        <f t="shared" si="350"/>
        <v>6</v>
      </c>
      <c r="AE1042" s="56">
        <f t="shared" si="351"/>
        <v>200806</v>
      </c>
      <c r="AF1042" s="56">
        <f t="shared" si="338"/>
        <v>25</v>
      </c>
      <c r="AG1042" s="58">
        <f t="shared" si="357"/>
        <v>1</v>
      </c>
      <c r="AH1042" s="56">
        <f t="shared" si="352"/>
        <v>20</v>
      </c>
      <c r="AI1042" s="53">
        <f t="shared" si="353"/>
        <v>0.63013440481481475</v>
      </c>
      <c r="AJ1042" s="56">
        <f t="shared" si="354"/>
        <v>23.35</v>
      </c>
    </row>
    <row r="1043" spans="1:36" x14ac:dyDescent="0.25">
      <c r="A1043" s="50">
        <v>1042</v>
      </c>
      <c r="B1043" s="51">
        <v>39619</v>
      </c>
      <c r="C1043" s="75">
        <f t="shared" si="337"/>
        <v>39619</v>
      </c>
      <c r="D1043" s="50" t="s">
        <v>1224</v>
      </c>
      <c r="E1043" s="50">
        <v>10</v>
      </c>
      <c r="F1043" s="50">
        <v>0</v>
      </c>
      <c r="G1043" s="50">
        <v>43</v>
      </c>
      <c r="H1043" s="50">
        <v>47</v>
      </c>
      <c r="I1043" s="53">
        <f t="shared" si="340"/>
        <v>3.0405092592592591E-2</v>
      </c>
      <c r="J1043" s="54">
        <f t="shared" si="341"/>
        <v>3.0405092592592593E-3</v>
      </c>
      <c r="K1043" s="50" t="s">
        <v>33</v>
      </c>
      <c r="L1043" s="50" t="s">
        <v>214</v>
      </c>
      <c r="M1043" s="55">
        <f t="shared" si="342"/>
        <v>13.703844689760194</v>
      </c>
      <c r="N1043" s="50">
        <v>0</v>
      </c>
      <c r="O1043" s="50" t="s">
        <v>255</v>
      </c>
      <c r="R1043" s="50" t="s">
        <v>684</v>
      </c>
      <c r="S1043" s="151">
        <f t="shared" si="343"/>
        <v>0.34053703703703703</v>
      </c>
      <c r="T1043" s="151">
        <f t="shared" si="344"/>
        <v>0.17026851851851851</v>
      </c>
      <c r="V1043" s="393">
        <f t="shared" si="355"/>
        <v>0</v>
      </c>
      <c r="W1043" s="393">
        <f t="shared" si="356"/>
        <v>0</v>
      </c>
      <c r="X1043" s="53">
        <f t="shared" si="345"/>
        <v>7.9661342592592596E-2</v>
      </c>
      <c r="Y1043" s="53">
        <f t="shared" si="346"/>
        <v>0.11605052259259259</v>
      </c>
      <c r="Z1043" s="53">
        <f t="shared" si="347"/>
        <v>3.9830671296296298E-2</v>
      </c>
      <c r="AA1043" s="53">
        <f t="shared" si="348"/>
        <v>5.8025261296296295E-2</v>
      </c>
      <c r="AB1043" s="50">
        <f t="shared" si="349"/>
        <v>758</v>
      </c>
      <c r="AC1043" s="50">
        <f t="shared" si="336"/>
        <v>2008</v>
      </c>
      <c r="AD1043" s="50">
        <f t="shared" si="350"/>
        <v>6</v>
      </c>
      <c r="AE1043" s="56">
        <f t="shared" si="351"/>
        <v>200806</v>
      </c>
      <c r="AF1043" s="56">
        <f t="shared" si="338"/>
        <v>25</v>
      </c>
      <c r="AG1043" s="58">
        <f t="shared" si="357"/>
        <v>0</v>
      </c>
      <c r="AH1043" s="56">
        <f t="shared" si="352"/>
        <v>20</v>
      </c>
      <c r="AI1043" s="53">
        <f t="shared" si="353"/>
        <v>9.7855932592592593E-2</v>
      </c>
      <c r="AJ1043" s="56">
        <f t="shared" si="354"/>
        <v>10</v>
      </c>
    </row>
    <row r="1044" spans="1:36" x14ac:dyDescent="0.25">
      <c r="A1044" s="50">
        <v>1043</v>
      </c>
      <c r="B1044" s="51">
        <v>39619</v>
      </c>
      <c r="C1044" s="75">
        <f t="shared" si="337"/>
        <v>39619</v>
      </c>
      <c r="D1044" s="50" t="s">
        <v>1223</v>
      </c>
      <c r="E1044" s="50">
        <v>3.1</v>
      </c>
      <c r="F1044" s="50">
        <v>0</v>
      </c>
      <c r="G1044" s="50">
        <v>30</v>
      </c>
      <c r="H1044" s="50">
        <v>19</v>
      </c>
      <c r="I1044" s="53">
        <f t="shared" si="340"/>
        <v>2.1053240740740744E-2</v>
      </c>
      <c r="J1044" s="54">
        <f t="shared" si="341"/>
        <v>6.7913679808841105E-3</v>
      </c>
      <c r="K1044" s="50" t="s">
        <v>660</v>
      </c>
      <c r="L1044" s="50" t="s">
        <v>214</v>
      </c>
      <c r="M1044" s="55">
        <f t="shared" si="342"/>
        <v>6.1352391423859309</v>
      </c>
      <c r="N1044" s="50">
        <v>0</v>
      </c>
      <c r="O1044" s="50" t="s">
        <v>255</v>
      </c>
      <c r="S1044" s="151">
        <f t="shared" si="343"/>
        <v>0.17793384109916369</v>
      </c>
      <c r="T1044" s="151">
        <f t="shared" si="344"/>
        <v>8.8966920549581843E-2</v>
      </c>
      <c r="V1044" s="393">
        <f t="shared" si="355"/>
        <v>0</v>
      </c>
      <c r="W1044" s="393">
        <f t="shared" si="356"/>
        <v>0</v>
      </c>
      <c r="X1044" s="53">
        <f t="shared" si="345"/>
        <v>0.17793384109916369</v>
      </c>
      <c r="Y1044" s="53">
        <f t="shared" si="346"/>
        <v>0.21432302109916368</v>
      </c>
      <c r="Z1044" s="53">
        <f t="shared" si="347"/>
        <v>8.8966920549581843E-2</v>
      </c>
      <c r="AA1044" s="53">
        <f t="shared" si="348"/>
        <v>0.10716151054958184</v>
      </c>
      <c r="AB1044" s="50">
        <f t="shared" si="349"/>
        <v>1509</v>
      </c>
      <c r="AC1044" s="50">
        <f t="shared" si="336"/>
        <v>2008</v>
      </c>
      <c r="AD1044" s="50">
        <f t="shared" si="350"/>
        <v>6</v>
      </c>
      <c r="AE1044" s="56">
        <f t="shared" si="351"/>
        <v>200806</v>
      </c>
      <c r="AF1044" s="56">
        <f t="shared" si="338"/>
        <v>25</v>
      </c>
      <c r="AG1044" s="58">
        <f t="shared" si="357"/>
        <v>0</v>
      </c>
      <c r="AH1044" s="56">
        <f t="shared" si="352"/>
        <v>20</v>
      </c>
      <c r="AI1044" s="53">
        <f t="shared" si="353"/>
        <v>0.19612843109916367</v>
      </c>
      <c r="AJ1044" s="56">
        <f t="shared" si="354"/>
        <v>13.236999999999998</v>
      </c>
    </row>
    <row r="1045" spans="1:36" x14ac:dyDescent="0.25">
      <c r="A1045" s="50">
        <v>1044</v>
      </c>
      <c r="B1045" s="51">
        <v>39621</v>
      </c>
      <c r="C1045" s="75">
        <f t="shared" si="337"/>
        <v>39621</v>
      </c>
      <c r="D1045" s="50" t="s">
        <v>1223</v>
      </c>
      <c r="E1045" s="50">
        <v>11</v>
      </c>
      <c r="F1045" s="50">
        <v>1</v>
      </c>
      <c r="G1045" s="50">
        <v>57</v>
      </c>
      <c r="H1045" s="50">
        <v>12</v>
      </c>
      <c r="I1045" s="53">
        <f t="shared" si="340"/>
        <v>8.1388888888888886E-2</v>
      </c>
      <c r="J1045" s="54">
        <f t="shared" si="341"/>
        <v>7.3989898989898989E-3</v>
      </c>
      <c r="K1045" s="50" t="s">
        <v>660</v>
      </c>
      <c r="L1045" s="50" t="s">
        <v>582</v>
      </c>
      <c r="M1045" s="55">
        <f t="shared" si="342"/>
        <v>5.6313993174061476</v>
      </c>
      <c r="N1045" s="50">
        <v>0</v>
      </c>
      <c r="O1045" s="50" t="s">
        <v>228</v>
      </c>
      <c r="S1045" s="151">
        <f t="shared" si="343"/>
        <v>0.19385353535353533</v>
      </c>
      <c r="T1045" s="151">
        <f t="shared" si="344"/>
        <v>9.6926767676767667E-2</v>
      </c>
      <c r="V1045" s="393">
        <f t="shared" si="355"/>
        <v>0</v>
      </c>
      <c r="W1045" s="393">
        <f t="shared" si="356"/>
        <v>0</v>
      </c>
      <c r="X1045" s="53">
        <f t="shared" si="345"/>
        <v>0.19385353535353533</v>
      </c>
      <c r="Y1045" s="53">
        <f t="shared" si="346"/>
        <v>0.23024271535353533</v>
      </c>
      <c r="Z1045" s="53">
        <f t="shared" si="347"/>
        <v>9.6926767676767667E-2</v>
      </c>
      <c r="AA1045" s="53">
        <f t="shared" si="348"/>
        <v>0.11512135767676766</v>
      </c>
      <c r="AB1045" s="50">
        <f t="shared" si="349"/>
        <v>2263</v>
      </c>
      <c r="AC1045" s="50">
        <f t="shared" si="336"/>
        <v>2008</v>
      </c>
      <c r="AD1045" s="50">
        <f t="shared" si="350"/>
        <v>6</v>
      </c>
      <c r="AE1045" s="56">
        <f t="shared" si="351"/>
        <v>200806</v>
      </c>
      <c r="AF1045" s="56">
        <f t="shared" si="338"/>
        <v>26</v>
      </c>
      <c r="AG1045" s="58">
        <f t="shared" si="357"/>
        <v>1</v>
      </c>
      <c r="AH1045" s="56">
        <f t="shared" si="352"/>
        <v>22</v>
      </c>
      <c r="AI1045" s="53">
        <f t="shared" si="353"/>
        <v>0.21204812535353534</v>
      </c>
      <c r="AJ1045" s="56">
        <f t="shared" si="354"/>
        <v>46.97</v>
      </c>
    </row>
    <row r="1046" spans="1:36" x14ac:dyDescent="0.25">
      <c r="A1046" s="50">
        <v>1045</v>
      </c>
      <c r="B1046" s="51">
        <v>39623</v>
      </c>
      <c r="C1046" s="75">
        <f t="shared" si="337"/>
        <v>39623</v>
      </c>
      <c r="D1046" s="50" t="s">
        <v>1223</v>
      </c>
      <c r="E1046" s="50">
        <v>4.5</v>
      </c>
      <c r="F1046" s="50">
        <v>0</v>
      </c>
      <c r="G1046" s="50">
        <v>45</v>
      </c>
      <c r="H1046" s="50">
        <v>11</v>
      </c>
      <c r="I1046" s="53">
        <f t="shared" si="340"/>
        <v>3.1377314814814809E-2</v>
      </c>
      <c r="J1046" s="54">
        <f t="shared" si="341"/>
        <v>6.9727366255144018E-3</v>
      </c>
      <c r="K1046" s="50" t="s">
        <v>660</v>
      </c>
      <c r="L1046" s="50" t="s">
        <v>152</v>
      </c>
      <c r="M1046" s="55">
        <f t="shared" si="342"/>
        <v>5.9756547399483644</v>
      </c>
      <c r="N1046" s="50">
        <v>0</v>
      </c>
      <c r="O1046" s="50" t="s">
        <v>228</v>
      </c>
      <c r="S1046" s="151">
        <f t="shared" si="343"/>
        <v>0.18268569958847733</v>
      </c>
      <c r="T1046" s="151">
        <f t="shared" si="344"/>
        <v>9.1342849794238665E-2</v>
      </c>
      <c r="V1046" s="393">
        <f t="shared" si="355"/>
        <v>0</v>
      </c>
      <c r="W1046" s="393">
        <f t="shared" si="356"/>
        <v>0</v>
      </c>
      <c r="X1046" s="53">
        <f t="shared" si="345"/>
        <v>0.18268569958847733</v>
      </c>
      <c r="Y1046" s="53">
        <f t="shared" si="346"/>
        <v>0.21907487958847729</v>
      </c>
      <c r="Z1046" s="53">
        <f t="shared" si="347"/>
        <v>9.1342849794238665E-2</v>
      </c>
      <c r="AA1046" s="53">
        <f t="shared" si="348"/>
        <v>0.10953743979423865</v>
      </c>
      <c r="AB1046" s="50">
        <f t="shared" si="349"/>
        <v>1769</v>
      </c>
      <c r="AC1046" s="50">
        <f t="shared" si="336"/>
        <v>2008</v>
      </c>
      <c r="AD1046" s="50">
        <f t="shared" si="350"/>
        <v>6</v>
      </c>
      <c r="AE1046" s="56">
        <f t="shared" si="351"/>
        <v>200806</v>
      </c>
      <c r="AF1046" s="56">
        <f t="shared" si="338"/>
        <v>26</v>
      </c>
      <c r="AG1046" s="58">
        <f t="shared" si="357"/>
        <v>1</v>
      </c>
      <c r="AH1046" s="56">
        <f t="shared" si="352"/>
        <v>24</v>
      </c>
      <c r="AI1046" s="53">
        <f t="shared" si="353"/>
        <v>0.20088028958847731</v>
      </c>
      <c r="AJ1046" s="56">
        <f t="shared" si="354"/>
        <v>19.214999999999996</v>
      </c>
    </row>
    <row r="1047" spans="1:36" x14ac:dyDescent="0.25">
      <c r="A1047" s="50">
        <v>1046</v>
      </c>
      <c r="B1047" s="51">
        <v>39624</v>
      </c>
      <c r="C1047" s="75">
        <f t="shared" si="337"/>
        <v>39624</v>
      </c>
      <c r="D1047" s="50" t="s">
        <v>1223</v>
      </c>
      <c r="E1047" s="50">
        <v>3.5</v>
      </c>
      <c r="F1047" s="50">
        <v>0</v>
      </c>
      <c r="G1047" s="50">
        <v>32</v>
      </c>
      <c r="H1047" s="50">
        <v>43</v>
      </c>
      <c r="I1047" s="53">
        <f t="shared" si="340"/>
        <v>2.2719907407407411E-2</v>
      </c>
      <c r="J1047" s="54">
        <f t="shared" si="341"/>
        <v>6.4914021164021174E-3</v>
      </c>
      <c r="K1047" s="50" t="s">
        <v>660</v>
      </c>
      <c r="L1047" s="50" t="s">
        <v>130</v>
      </c>
      <c r="M1047" s="55">
        <f t="shared" si="342"/>
        <v>6.4187468160978138</v>
      </c>
      <c r="N1047" s="50">
        <v>0</v>
      </c>
      <c r="O1047" s="50" t="s">
        <v>228</v>
      </c>
      <c r="S1047" s="151">
        <f t="shared" si="343"/>
        <v>0.17007473544973548</v>
      </c>
      <c r="T1047" s="151">
        <f t="shared" si="344"/>
        <v>8.5037367724867738E-2</v>
      </c>
      <c r="V1047" s="393">
        <f t="shared" si="355"/>
        <v>0</v>
      </c>
      <c r="W1047" s="393">
        <f t="shared" si="356"/>
        <v>0</v>
      </c>
      <c r="X1047" s="53">
        <f t="shared" si="345"/>
        <v>0.17007473544973548</v>
      </c>
      <c r="Y1047" s="53">
        <f t="shared" si="346"/>
        <v>0.20646391544973547</v>
      </c>
      <c r="Z1047" s="53">
        <f t="shared" si="347"/>
        <v>8.5037367724867738E-2</v>
      </c>
      <c r="AA1047" s="53">
        <f t="shared" si="348"/>
        <v>0.10323195772486773</v>
      </c>
      <c r="AB1047" s="50">
        <f t="shared" si="349"/>
        <v>1208</v>
      </c>
      <c r="AC1047" s="50">
        <f t="shared" si="336"/>
        <v>2008</v>
      </c>
      <c r="AD1047" s="50">
        <f t="shared" si="350"/>
        <v>6</v>
      </c>
      <c r="AE1047" s="56">
        <f t="shared" si="351"/>
        <v>200806</v>
      </c>
      <c r="AF1047" s="56">
        <f t="shared" si="338"/>
        <v>26</v>
      </c>
      <c r="AG1047" s="58">
        <f t="shared" si="357"/>
        <v>0</v>
      </c>
      <c r="AH1047" s="56">
        <f t="shared" si="352"/>
        <v>25</v>
      </c>
      <c r="AI1047" s="53">
        <f t="shared" si="353"/>
        <v>0.18826932544973546</v>
      </c>
      <c r="AJ1047" s="56">
        <f t="shared" si="354"/>
        <v>14.944999999999999</v>
      </c>
    </row>
    <row r="1048" spans="1:36" x14ac:dyDescent="0.25">
      <c r="A1048" s="50">
        <v>1047</v>
      </c>
      <c r="B1048" s="51">
        <v>39626</v>
      </c>
      <c r="C1048" s="75">
        <f t="shared" si="337"/>
        <v>39626</v>
      </c>
      <c r="D1048" s="50" t="s">
        <v>1223</v>
      </c>
      <c r="E1048" s="50">
        <v>4.5</v>
      </c>
      <c r="F1048" s="50">
        <v>0</v>
      </c>
      <c r="G1048" s="50">
        <v>46</v>
      </c>
      <c r="H1048" s="50">
        <v>2</v>
      </c>
      <c r="I1048" s="53">
        <f t="shared" si="340"/>
        <v>3.1967592592592589E-2</v>
      </c>
      <c r="J1048" s="54">
        <f t="shared" si="341"/>
        <v>7.1039094650205753E-3</v>
      </c>
      <c r="K1048" s="50" t="s">
        <v>660</v>
      </c>
      <c r="L1048" s="50" t="s">
        <v>152</v>
      </c>
      <c r="M1048" s="55">
        <f t="shared" si="342"/>
        <v>5.8653149891383105</v>
      </c>
      <c r="N1048" s="50">
        <v>0</v>
      </c>
      <c r="O1048" s="50" t="s">
        <v>228</v>
      </c>
      <c r="S1048" s="151">
        <f t="shared" si="343"/>
        <v>0.18612242798353906</v>
      </c>
      <c r="T1048" s="151">
        <f t="shared" si="344"/>
        <v>9.3061213991769531E-2</v>
      </c>
      <c r="V1048" s="393">
        <f t="shared" si="355"/>
        <v>0</v>
      </c>
      <c r="W1048" s="393">
        <f t="shared" si="356"/>
        <v>0</v>
      </c>
      <c r="X1048" s="53">
        <f t="shared" si="345"/>
        <v>0.18612242798353906</v>
      </c>
      <c r="Y1048" s="53">
        <f t="shared" si="346"/>
        <v>0.22251160798353906</v>
      </c>
      <c r="Z1048" s="53">
        <f t="shared" si="347"/>
        <v>9.3061213991769531E-2</v>
      </c>
      <c r="AA1048" s="53">
        <f t="shared" si="348"/>
        <v>0.11125580399176953</v>
      </c>
      <c r="AB1048" s="50">
        <f t="shared" si="349"/>
        <v>1919</v>
      </c>
      <c r="AC1048" s="50">
        <f t="shared" si="336"/>
        <v>2008</v>
      </c>
      <c r="AD1048" s="50">
        <f t="shared" si="350"/>
        <v>6</v>
      </c>
      <c r="AE1048" s="56">
        <f t="shared" si="351"/>
        <v>200806</v>
      </c>
      <c r="AF1048" s="56">
        <f t="shared" si="338"/>
        <v>26</v>
      </c>
      <c r="AG1048" s="58">
        <f t="shared" si="357"/>
        <v>1</v>
      </c>
      <c r="AH1048" s="56">
        <f t="shared" si="352"/>
        <v>27</v>
      </c>
      <c r="AI1048" s="53">
        <f t="shared" si="353"/>
        <v>0.20431701798353907</v>
      </c>
      <c r="AJ1048" s="56">
        <f t="shared" si="354"/>
        <v>19.214999999999996</v>
      </c>
    </row>
    <row r="1049" spans="1:36" x14ac:dyDescent="0.25">
      <c r="A1049" s="50">
        <v>1048</v>
      </c>
      <c r="B1049" s="51">
        <v>39628</v>
      </c>
      <c r="C1049" s="75">
        <f t="shared" si="337"/>
        <v>39628</v>
      </c>
      <c r="D1049" s="50" t="s">
        <v>1223</v>
      </c>
      <c r="E1049" s="50">
        <v>12.5</v>
      </c>
      <c r="F1049" s="50">
        <v>2</v>
      </c>
      <c r="G1049" s="50">
        <v>28</v>
      </c>
      <c r="H1049" s="50">
        <v>49</v>
      </c>
      <c r="I1049" s="53">
        <f t="shared" si="340"/>
        <v>0.10334490740740741</v>
      </c>
      <c r="J1049" s="54">
        <f t="shared" si="341"/>
        <v>8.2675925925925937E-3</v>
      </c>
      <c r="K1049" s="50" t="s">
        <v>660</v>
      </c>
      <c r="L1049" s="50" t="s">
        <v>592</v>
      </c>
      <c r="M1049" s="55">
        <f t="shared" si="342"/>
        <v>5.0397580916116063</v>
      </c>
      <c r="N1049" s="50">
        <v>0</v>
      </c>
      <c r="O1049" s="50" t="s">
        <v>228</v>
      </c>
      <c r="S1049" s="151">
        <f t="shared" si="343"/>
        <v>0.21661092592592596</v>
      </c>
      <c r="T1049" s="151">
        <f t="shared" si="344"/>
        <v>0.10830546296296298</v>
      </c>
      <c r="V1049" s="393">
        <f t="shared" si="355"/>
        <v>0</v>
      </c>
      <c r="W1049" s="393">
        <f t="shared" si="356"/>
        <v>0</v>
      </c>
      <c r="X1049" s="53">
        <f t="shared" si="345"/>
        <v>0.21661092592592596</v>
      </c>
      <c r="Y1049" s="53">
        <f t="shared" si="346"/>
        <v>0.25300010592592598</v>
      </c>
      <c r="Z1049" s="53">
        <f t="shared" si="347"/>
        <v>0.10830546296296298</v>
      </c>
      <c r="AA1049" s="53">
        <f t="shared" si="348"/>
        <v>0.12650005296296299</v>
      </c>
      <c r="AB1049" s="50">
        <f t="shared" si="349"/>
        <v>2975</v>
      </c>
      <c r="AC1049" s="50">
        <f t="shared" si="336"/>
        <v>2008</v>
      </c>
      <c r="AD1049" s="50">
        <f t="shared" si="350"/>
        <v>6</v>
      </c>
      <c r="AE1049" s="56">
        <f t="shared" si="351"/>
        <v>200806</v>
      </c>
      <c r="AF1049" s="56">
        <f t="shared" si="338"/>
        <v>27</v>
      </c>
      <c r="AG1049" s="58">
        <f t="shared" si="357"/>
        <v>1</v>
      </c>
      <c r="AH1049" s="56">
        <f t="shared" si="352"/>
        <v>29</v>
      </c>
      <c r="AI1049" s="53">
        <f t="shared" si="353"/>
        <v>0.23480551592592597</v>
      </c>
      <c r="AJ1049" s="56">
        <f t="shared" si="354"/>
        <v>53.374999999999993</v>
      </c>
    </row>
    <row r="1050" spans="1:36" x14ac:dyDescent="0.25">
      <c r="A1050" s="50">
        <v>1049</v>
      </c>
      <c r="B1050" s="51">
        <v>39636</v>
      </c>
      <c r="C1050" s="75">
        <f t="shared" si="337"/>
        <v>39636</v>
      </c>
      <c r="D1050" s="50" t="s">
        <v>1223</v>
      </c>
      <c r="E1050" s="50">
        <v>3.5</v>
      </c>
      <c r="F1050" s="50">
        <v>0</v>
      </c>
      <c r="G1050" s="50">
        <v>36</v>
      </c>
      <c r="H1050" s="50">
        <v>1</v>
      </c>
      <c r="I1050" s="53">
        <f t="shared" si="340"/>
        <v>2.5011574074074075E-2</v>
      </c>
      <c r="J1050" s="54">
        <f t="shared" si="341"/>
        <v>7.146164021164021E-3</v>
      </c>
      <c r="K1050" s="50" t="s">
        <v>688</v>
      </c>
      <c r="L1050" s="50" t="s">
        <v>130</v>
      </c>
      <c r="M1050" s="55">
        <f t="shared" si="342"/>
        <v>5.8306339657565989</v>
      </c>
      <c r="N1050" s="50">
        <v>0</v>
      </c>
      <c r="O1050" s="50" t="s">
        <v>228</v>
      </c>
      <c r="S1050" s="151">
        <f t="shared" si="343"/>
        <v>0.18722949735449734</v>
      </c>
      <c r="T1050" s="151">
        <f t="shared" si="344"/>
        <v>9.3614748677248671E-2</v>
      </c>
      <c r="V1050" s="393">
        <f t="shared" si="355"/>
        <v>0</v>
      </c>
      <c r="W1050" s="393">
        <f t="shared" si="356"/>
        <v>0</v>
      </c>
      <c r="X1050" s="53">
        <f t="shared" si="345"/>
        <v>0.18722949735449734</v>
      </c>
      <c r="Y1050" s="53">
        <f t="shared" si="346"/>
        <v>0.22361867735449734</v>
      </c>
      <c r="Z1050" s="53">
        <f t="shared" si="347"/>
        <v>9.3614748677248671E-2</v>
      </c>
      <c r="AA1050" s="53">
        <f t="shared" si="348"/>
        <v>0.11180933867724867</v>
      </c>
      <c r="AB1050" s="50">
        <f t="shared" si="349"/>
        <v>1974</v>
      </c>
      <c r="AC1050" s="50">
        <f t="shared" si="336"/>
        <v>2008</v>
      </c>
      <c r="AD1050" s="50">
        <f t="shared" si="350"/>
        <v>7</v>
      </c>
      <c r="AE1050" s="56">
        <f t="shared" si="351"/>
        <v>200807</v>
      </c>
      <c r="AF1050" s="56">
        <f t="shared" si="338"/>
        <v>28</v>
      </c>
      <c r="AG1050" s="58">
        <f t="shared" si="357"/>
        <v>7</v>
      </c>
      <c r="AH1050" s="56">
        <f t="shared" si="352"/>
        <v>7</v>
      </c>
      <c r="AI1050" s="53">
        <f t="shared" si="353"/>
        <v>0.20542408735449735</v>
      </c>
      <c r="AJ1050" s="56">
        <f t="shared" si="354"/>
        <v>14.944999999999999</v>
      </c>
    </row>
    <row r="1051" spans="1:36" x14ac:dyDescent="0.25">
      <c r="A1051" s="50">
        <v>1050</v>
      </c>
      <c r="B1051" s="51">
        <v>39637</v>
      </c>
      <c r="C1051" s="75">
        <f t="shared" si="337"/>
        <v>39637</v>
      </c>
      <c r="D1051" s="50" t="s">
        <v>1223</v>
      </c>
      <c r="E1051" s="50">
        <v>3</v>
      </c>
      <c r="F1051" s="50">
        <v>0</v>
      </c>
      <c r="G1051" s="50">
        <v>29</v>
      </c>
      <c r="H1051" s="50">
        <v>17</v>
      </c>
      <c r="I1051" s="53">
        <f t="shared" si="340"/>
        <v>2.0335648148148148E-2</v>
      </c>
      <c r="J1051" s="54">
        <f t="shared" si="341"/>
        <v>6.778549382716049E-3</v>
      </c>
      <c r="K1051" s="50" t="s">
        <v>688</v>
      </c>
      <c r="L1051" s="50" t="s">
        <v>334</v>
      </c>
      <c r="M1051" s="55">
        <f t="shared" si="342"/>
        <v>6.1468412066021676</v>
      </c>
      <c r="N1051" s="50">
        <v>0</v>
      </c>
      <c r="O1051" s="50" t="s">
        <v>228</v>
      </c>
      <c r="S1051" s="151">
        <f t="shared" si="343"/>
        <v>0.17759799382716049</v>
      </c>
      <c r="T1051" s="151">
        <f t="shared" si="344"/>
        <v>8.8798996913580244E-2</v>
      </c>
      <c r="V1051" s="393">
        <f t="shared" si="355"/>
        <v>0</v>
      </c>
      <c r="W1051" s="393">
        <f t="shared" si="356"/>
        <v>0</v>
      </c>
      <c r="X1051" s="53">
        <f t="shared" si="345"/>
        <v>0.17759799382716049</v>
      </c>
      <c r="Y1051" s="53">
        <f t="shared" si="346"/>
        <v>0.21398717382716045</v>
      </c>
      <c r="Z1051" s="53">
        <f t="shared" si="347"/>
        <v>8.8798996913580244E-2</v>
      </c>
      <c r="AA1051" s="53">
        <f t="shared" si="348"/>
        <v>0.10699358691358023</v>
      </c>
      <c r="AB1051" s="50">
        <f t="shared" si="349"/>
        <v>1494</v>
      </c>
      <c r="AC1051" s="50">
        <f t="shared" si="336"/>
        <v>2008</v>
      </c>
      <c r="AD1051" s="50">
        <f t="shared" si="350"/>
        <v>7</v>
      </c>
      <c r="AE1051" s="56">
        <f t="shared" si="351"/>
        <v>200807</v>
      </c>
      <c r="AF1051" s="56">
        <f t="shared" si="338"/>
        <v>28</v>
      </c>
      <c r="AG1051" s="58">
        <f t="shared" si="357"/>
        <v>0</v>
      </c>
      <c r="AH1051" s="56">
        <f t="shared" si="352"/>
        <v>8</v>
      </c>
      <c r="AI1051" s="53">
        <f t="shared" si="353"/>
        <v>0.19579258382716047</v>
      </c>
      <c r="AJ1051" s="56">
        <f t="shared" si="354"/>
        <v>12.809999999999999</v>
      </c>
    </row>
    <row r="1052" spans="1:36" x14ac:dyDescent="0.25">
      <c r="A1052" s="50">
        <v>1051</v>
      </c>
      <c r="B1052" s="51">
        <v>39638</v>
      </c>
      <c r="C1052" s="75">
        <f t="shared" si="337"/>
        <v>39638</v>
      </c>
      <c r="D1052" s="50" t="s">
        <v>1225</v>
      </c>
      <c r="E1052" s="50">
        <v>0.5</v>
      </c>
      <c r="F1052" s="50">
        <v>0</v>
      </c>
      <c r="G1052" s="50">
        <v>18</v>
      </c>
      <c r="H1052" s="50">
        <v>15</v>
      </c>
      <c r="I1052" s="53">
        <f t="shared" si="340"/>
        <v>1.2673611111111109E-2</v>
      </c>
      <c r="J1052" s="54">
        <f t="shared" si="341"/>
        <v>2.5347222222222219E-2</v>
      </c>
      <c r="K1052" s="50" t="s">
        <v>236</v>
      </c>
      <c r="L1052" s="50" t="s">
        <v>29</v>
      </c>
      <c r="M1052" s="55">
        <f t="shared" si="342"/>
        <v>1.6438356164383576</v>
      </c>
      <c r="N1052" s="50">
        <v>0</v>
      </c>
      <c r="O1052" s="50" t="s">
        <v>228</v>
      </c>
      <c r="S1052" s="151">
        <f t="shared" si="343"/>
        <v>6.0833333333333323E-2</v>
      </c>
      <c r="T1052" s="151">
        <f t="shared" si="344"/>
        <v>3.0416666666666661E-2</v>
      </c>
      <c r="V1052" s="393">
        <f t="shared" si="355"/>
        <v>0</v>
      </c>
      <c r="W1052" s="393">
        <f t="shared" si="356"/>
        <v>0</v>
      </c>
      <c r="X1052" s="53">
        <f t="shared" si="345"/>
        <v>0.66409722222222212</v>
      </c>
      <c r="Y1052" s="53">
        <f t="shared" si="346"/>
        <v>0.70048640222222203</v>
      </c>
      <c r="Z1052" s="53">
        <f t="shared" si="347"/>
        <v>0.33204861111111106</v>
      </c>
      <c r="AA1052" s="53">
        <f t="shared" si="348"/>
        <v>0.35024320111111101</v>
      </c>
      <c r="AB1052" s="50">
        <f t="shared" si="349"/>
        <v>3869</v>
      </c>
      <c r="AC1052" s="50">
        <f t="shared" si="336"/>
        <v>2008</v>
      </c>
      <c r="AD1052" s="50">
        <f t="shared" si="350"/>
        <v>7</v>
      </c>
      <c r="AE1052" s="56">
        <f t="shared" si="351"/>
        <v>200807</v>
      </c>
      <c r="AF1052" s="56">
        <f t="shared" si="338"/>
        <v>28</v>
      </c>
      <c r="AG1052" s="58">
        <f t="shared" si="357"/>
        <v>0</v>
      </c>
      <c r="AH1052" s="56">
        <f t="shared" si="352"/>
        <v>9</v>
      </c>
      <c r="AI1052" s="53">
        <f t="shared" si="353"/>
        <v>0.68229181222222213</v>
      </c>
      <c r="AJ1052" s="56">
        <f t="shared" si="354"/>
        <v>23.35</v>
      </c>
    </row>
    <row r="1053" spans="1:36" x14ac:dyDescent="0.25">
      <c r="A1053" s="50">
        <v>1052</v>
      </c>
      <c r="B1053" s="51">
        <v>39638</v>
      </c>
      <c r="C1053" s="75">
        <f t="shared" si="337"/>
        <v>39638</v>
      </c>
      <c r="D1053" s="50" t="s">
        <v>1224</v>
      </c>
      <c r="E1053" s="50">
        <v>10.5</v>
      </c>
      <c r="F1053" s="50">
        <v>0</v>
      </c>
      <c r="G1053" s="50">
        <v>37</v>
      </c>
      <c r="H1053" s="50">
        <v>4</v>
      </c>
      <c r="I1053" s="53">
        <f t="shared" si="340"/>
        <v>2.5740740740740745E-2</v>
      </c>
      <c r="J1053" s="54">
        <f t="shared" si="341"/>
        <v>2.4514991181657851E-3</v>
      </c>
      <c r="K1053" s="50" t="s">
        <v>689</v>
      </c>
      <c r="L1053" s="50" t="s">
        <v>29</v>
      </c>
      <c r="M1053" s="55">
        <f t="shared" si="342"/>
        <v>16.996402877697854</v>
      </c>
      <c r="N1053" s="50">
        <v>0</v>
      </c>
      <c r="O1053" s="50" t="s">
        <v>228</v>
      </c>
      <c r="S1053" s="151">
        <f t="shared" si="343"/>
        <v>0.27456790123456792</v>
      </c>
      <c r="T1053" s="151">
        <f t="shared" si="344"/>
        <v>0.13728395061728396</v>
      </c>
      <c r="V1053" s="393">
        <f t="shared" si="355"/>
        <v>0</v>
      </c>
      <c r="W1053" s="393">
        <f t="shared" si="356"/>
        <v>0</v>
      </c>
      <c r="X1053" s="53">
        <f t="shared" si="345"/>
        <v>6.4229276895943571E-2</v>
      </c>
      <c r="Y1053" s="53">
        <f t="shared" si="346"/>
        <v>0.10061845689594356</v>
      </c>
      <c r="Z1053" s="53">
        <f t="shared" si="347"/>
        <v>3.2114638447971786E-2</v>
      </c>
      <c r="AA1053" s="53">
        <f t="shared" si="348"/>
        <v>5.0309228447971782E-2</v>
      </c>
      <c r="AB1053" s="50">
        <f t="shared" si="349"/>
        <v>377</v>
      </c>
      <c r="AC1053" s="50">
        <f t="shared" si="336"/>
        <v>2008</v>
      </c>
      <c r="AD1053" s="50">
        <f t="shared" si="350"/>
        <v>7</v>
      </c>
      <c r="AE1053" s="56">
        <f t="shared" si="351"/>
        <v>200807</v>
      </c>
      <c r="AF1053" s="56">
        <f t="shared" si="338"/>
        <v>28</v>
      </c>
      <c r="AG1053" s="58">
        <f t="shared" si="357"/>
        <v>0</v>
      </c>
      <c r="AH1053" s="56">
        <f t="shared" si="352"/>
        <v>9</v>
      </c>
      <c r="AI1053" s="53">
        <f t="shared" si="353"/>
        <v>8.2423866895943568E-2</v>
      </c>
      <c r="AJ1053" s="56">
        <f t="shared" si="354"/>
        <v>10.5</v>
      </c>
    </row>
    <row r="1054" spans="1:36" x14ac:dyDescent="0.25">
      <c r="A1054" s="50">
        <v>1053</v>
      </c>
      <c r="B1054" s="51">
        <v>39638</v>
      </c>
      <c r="C1054" s="75">
        <f t="shared" si="337"/>
        <v>39638</v>
      </c>
      <c r="D1054" s="50" t="s">
        <v>1223</v>
      </c>
      <c r="E1054" s="50">
        <v>3.1</v>
      </c>
      <c r="F1054" s="50">
        <v>0</v>
      </c>
      <c r="G1054" s="50">
        <v>32</v>
      </c>
      <c r="H1054" s="50">
        <v>39</v>
      </c>
      <c r="I1054" s="53">
        <f t="shared" si="340"/>
        <v>2.2673611111111113E-2</v>
      </c>
      <c r="J1054" s="54">
        <f t="shared" si="341"/>
        <v>7.3140681003584238E-3</v>
      </c>
      <c r="K1054" s="50" t="s">
        <v>660</v>
      </c>
      <c r="L1054" s="50" t="s">
        <v>29</v>
      </c>
      <c r="M1054" s="55">
        <f t="shared" si="342"/>
        <v>5.6967840735068949</v>
      </c>
      <c r="N1054" s="50">
        <v>0</v>
      </c>
      <c r="O1054" s="50" t="s">
        <v>228</v>
      </c>
      <c r="S1054" s="151">
        <f t="shared" si="343"/>
        <v>0.19162858422939069</v>
      </c>
      <c r="T1054" s="151">
        <f t="shared" si="344"/>
        <v>9.5814292114695346E-2</v>
      </c>
      <c r="V1054" s="393">
        <f t="shared" si="355"/>
        <v>0</v>
      </c>
      <c r="W1054" s="393">
        <f t="shared" si="356"/>
        <v>0</v>
      </c>
      <c r="X1054" s="53">
        <f t="shared" si="345"/>
        <v>0.19162858422939069</v>
      </c>
      <c r="Y1054" s="53">
        <f t="shared" si="346"/>
        <v>0.22801776422939068</v>
      </c>
      <c r="Z1054" s="53">
        <f t="shared" si="347"/>
        <v>9.5814292114695346E-2</v>
      </c>
      <c r="AA1054" s="53">
        <f t="shared" si="348"/>
        <v>0.11400888211469534</v>
      </c>
      <c r="AB1054" s="50">
        <f t="shared" si="349"/>
        <v>2184</v>
      </c>
      <c r="AC1054" s="50">
        <f t="shared" si="336"/>
        <v>2008</v>
      </c>
      <c r="AD1054" s="50">
        <f t="shared" si="350"/>
        <v>7</v>
      </c>
      <c r="AE1054" s="56">
        <f t="shared" si="351"/>
        <v>200807</v>
      </c>
      <c r="AF1054" s="56">
        <f t="shared" si="338"/>
        <v>28</v>
      </c>
      <c r="AG1054" s="58">
        <f t="shared" si="357"/>
        <v>0</v>
      </c>
      <c r="AH1054" s="56">
        <f t="shared" si="352"/>
        <v>9</v>
      </c>
      <c r="AI1054" s="53">
        <f t="shared" si="353"/>
        <v>0.20982317422939067</v>
      </c>
      <c r="AJ1054" s="56">
        <f t="shared" si="354"/>
        <v>13.236999999999998</v>
      </c>
    </row>
    <row r="1055" spans="1:36" x14ac:dyDescent="0.25">
      <c r="A1055" s="50">
        <v>1054</v>
      </c>
      <c r="B1055" s="51">
        <v>39638</v>
      </c>
      <c r="C1055" s="75">
        <f t="shared" si="337"/>
        <v>39638</v>
      </c>
      <c r="D1055" s="50" t="s">
        <v>515</v>
      </c>
      <c r="E1055" s="50">
        <v>1</v>
      </c>
      <c r="F1055" s="50">
        <v>0</v>
      </c>
      <c r="G1055" s="50">
        <v>2</v>
      </c>
      <c r="H1055" s="50">
        <v>57</v>
      </c>
      <c r="I1055" s="53">
        <f t="shared" si="340"/>
        <v>2.0486111111111113E-3</v>
      </c>
      <c r="J1055" s="54">
        <f t="shared" si="341"/>
        <v>2.0486111111111113E-3</v>
      </c>
      <c r="K1055" s="50" t="s">
        <v>561</v>
      </c>
      <c r="L1055" s="50" t="s">
        <v>29</v>
      </c>
      <c r="M1055" s="55">
        <f t="shared" si="342"/>
        <v>20.338983050847471</v>
      </c>
      <c r="N1055" s="50">
        <v>0</v>
      </c>
      <c r="S1055" s="151">
        <f t="shared" si="343"/>
        <v>0</v>
      </c>
      <c r="T1055" s="151">
        <f t="shared" si="344"/>
        <v>0</v>
      </c>
      <c r="V1055" s="393">
        <f t="shared" si="355"/>
        <v>0</v>
      </c>
      <c r="W1055" s="393">
        <f t="shared" si="356"/>
        <v>0</v>
      </c>
      <c r="X1055" s="53">
        <f t="shared" si="345"/>
        <v>5.3673611111111116E-2</v>
      </c>
      <c r="Y1055" s="53">
        <f t="shared" si="346"/>
        <v>9.0062791111111123E-2</v>
      </c>
      <c r="Z1055" s="53">
        <f t="shared" si="347"/>
        <v>2.6836805555555558E-2</v>
      </c>
      <c r="AA1055" s="53">
        <f t="shared" si="348"/>
        <v>4.5031395555555562E-2</v>
      </c>
      <c r="AB1055" s="50">
        <f t="shared" si="349"/>
        <v>208</v>
      </c>
      <c r="AC1055" s="50">
        <f t="shared" si="336"/>
        <v>2008</v>
      </c>
      <c r="AD1055" s="50">
        <f t="shared" si="350"/>
        <v>7</v>
      </c>
      <c r="AE1055" s="56">
        <f t="shared" si="351"/>
        <v>200807</v>
      </c>
      <c r="AF1055" s="56">
        <f t="shared" si="338"/>
        <v>28</v>
      </c>
      <c r="AG1055" s="58">
        <f t="shared" si="357"/>
        <v>0</v>
      </c>
      <c r="AH1055" s="56">
        <f t="shared" si="352"/>
        <v>9</v>
      </c>
      <c r="AI1055" s="53">
        <f t="shared" si="353"/>
        <v>7.1868201111111113E-2</v>
      </c>
      <c r="AJ1055" s="56">
        <f t="shared" si="354"/>
        <v>0</v>
      </c>
    </row>
    <row r="1056" spans="1:36" x14ac:dyDescent="0.25">
      <c r="A1056" s="50">
        <v>1055</v>
      </c>
      <c r="B1056" s="51">
        <v>39640</v>
      </c>
      <c r="C1056" s="75">
        <f t="shared" si="337"/>
        <v>39640</v>
      </c>
      <c r="D1056" s="50" t="s">
        <v>1223</v>
      </c>
      <c r="E1056" s="50">
        <v>5</v>
      </c>
      <c r="F1056" s="50">
        <v>0</v>
      </c>
      <c r="G1056" s="50">
        <v>51</v>
      </c>
      <c r="H1056" s="50">
        <v>46</v>
      </c>
      <c r="I1056" s="53">
        <f t="shared" si="340"/>
        <v>3.5949074074074071E-2</v>
      </c>
      <c r="J1056" s="54">
        <f t="shared" si="341"/>
        <v>7.1898148148148138E-3</v>
      </c>
      <c r="K1056" s="50" t="s">
        <v>688</v>
      </c>
      <c r="L1056" s="50" t="s">
        <v>171</v>
      </c>
      <c r="M1056" s="55">
        <f t="shared" si="342"/>
        <v>5.7952350289761805</v>
      </c>
      <c r="N1056" s="50">
        <v>0</v>
      </c>
      <c r="O1056" s="50" t="s">
        <v>228</v>
      </c>
      <c r="S1056" s="151">
        <f t="shared" si="343"/>
        <v>0.18837314814814812</v>
      </c>
      <c r="T1056" s="151">
        <f t="shared" si="344"/>
        <v>9.4186574074074061E-2</v>
      </c>
      <c r="V1056" s="393">
        <f t="shared" si="355"/>
        <v>0</v>
      </c>
      <c r="W1056" s="393">
        <f t="shared" si="356"/>
        <v>0</v>
      </c>
      <c r="X1056" s="53">
        <f t="shared" si="345"/>
        <v>0.18837314814814812</v>
      </c>
      <c r="Y1056" s="53">
        <f t="shared" si="346"/>
        <v>0.22476232814814812</v>
      </c>
      <c r="Z1056" s="53">
        <f t="shared" si="347"/>
        <v>9.4186574074074061E-2</v>
      </c>
      <c r="AA1056" s="53">
        <f t="shared" si="348"/>
        <v>0.11238116407407406</v>
      </c>
      <c r="AB1056" s="50">
        <f t="shared" si="349"/>
        <v>2029</v>
      </c>
      <c r="AC1056" s="50">
        <f t="shared" si="336"/>
        <v>2008</v>
      </c>
      <c r="AD1056" s="50">
        <f t="shared" si="350"/>
        <v>7</v>
      </c>
      <c r="AE1056" s="56">
        <f t="shared" si="351"/>
        <v>200807</v>
      </c>
      <c r="AF1056" s="56">
        <f t="shared" si="338"/>
        <v>28</v>
      </c>
      <c r="AG1056" s="58">
        <f t="shared" si="357"/>
        <v>1</v>
      </c>
      <c r="AH1056" s="56">
        <f t="shared" si="352"/>
        <v>11</v>
      </c>
      <c r="AI1056" s="53">
        <f t="shared" si="353"/>
        <v>0.20656773814814811</v>
      </c>
      <c r="AJ1056" s="56">
        <f t="shared" si="354"/>
        <v>21.349999999999998</v>
      </c>
    </row>
    <row r="1057" spans="1:36" x14ac:dyDescent="0.25">
      <c r="A1057" s="50">
        <v>1056</v>
      </c>
      <c r="B1057" s="51">
        <v>39644</v>
      </c>
      <c r="C1057" s="75">
        <f t="shared" si="337"/>
        <v>39644</v>
      </c>
      <c r="D1057" s="50" t="s">
        <v>1223</v>
      </c>
      <c r="E1057" s="50">
        <v>6.2</v>
      </c>
      <c r="F1057" s="50">
        <v>1</v>
      </c>
      <c r="G1057" s="50">
        <v>2</v>
      </c>
      <c r="H1057" s="50">
        <v>25</v>
      </c>
      <c r="I1057" s="53">
        <f t="shared" si="340"/>
        <v>4.3344907407407408E-2</v>
      </c>
      <c r="J1057" s="54">
        <f t="shared" si="341"/>
        <v>6.9911140979689364E-3</v>
      </c>
      <c r="K1057" s="50" t="s">
        <v>688</v>
      </c>
      <c r="L1057" s="50" t="s">
        <v>690</v>
      </c>
      <c r="M1057" s="55">
        <f t="shared" si="342"/>
        <v>5.959946595460619</v>
      </c>
      <c r="N1057" s="50">
        <v>0</v>
      </c>
      <c r="O1057" s="50" t="s">
        <v>255</v>
      </c>
      <c r="S1057" s="151">
        <f t="shared" si="343"/>
        <v>0.18316718936678614</v>
      </c>
      <c r="T1057" s="151">
        <f t="shared" si="344"/>
        <v>9.1583594683393069E-2</v>
      </c>
      <c r="V1057" s="393">
        <f t="shared" si="355"/>
        <v>0</v>
      </c>
      <c r="W1057" s="393">
        <f t="shared" si="356"/>
        <v>0</v>
      </c>
      <c r="X1057" s="53">
        <f t="shared" si="345"/>
        <v>0.18316718936678614</v>
      </c>
      <c r="Y1057" s="53">
        <f t="shared" si="346"/>
        <v>0.21955636936678613</v>
      </c>
      <c r="Z1057" s="53">
        <f t="shared" si="347"/>
        <v>9.1583594683393069E-2</v>
      </c>
      <c r="AA1057" s="53">
        <f t="shared" si="348"/>
        <v>0.10977818468339307</v>
      </c>
      <c r="AB1057" s="50">
        <f t="shared" si="349"/>
        <v>1791</v>
      </c>
      <c r="AC1057" s="50">
        <f t="shared" si="336"/>
        <v>2008</v>
      </c>
      <c r="AD1057" s="50">
        <f t="shared" si="350"/>
        <v>7</v>
      </c>
      <c r="AE1057" s="56">
        <f t="shared" si="351"/>
        <v>200807</v>
      </c>
      <c r="AF1057" s="56">
        <f t="shared" si="338"/>
        <v>29</v>
      </c>
      <c r="AG1057" s="58">
        <f t="shared" si="357"/>
        <v>3</v>
      </c>
      <c r="AH1057" s="56">
        <f t="shared" si="352"/>
        <v>15</v>
      </c>
      <c r="AI1057" s="53">
        <f t="shared" si="353"/>
        <v>0.20136177936678612</v>
      </c>
      <c r="AJ1057" s="56">
        <f t="shared" si="354"/>
        <v>26.473999999999997</v>
      </c>
    </row>
    <row r="1058" spans="1:36" x14ac:dyDescent="0.25">
      <c r="A1058" s="50">
        <v>1057</v>
      </c>
      <c r="B1058" s="51">
        <v>39645</v>
      </c>
      <c r="C1058" s="75">
        <f t="shared" si="337"/>
        <v>39645</v>
      </c>
      <c r="D1058" s="50" t="s">
        <v>1223</v>
      </c>
      <c r="E1058" s="50">
        <v>7.1</v>
      </c>
      <c r="F1058" s="50">
        <v>1</v>
      </c>
      <c r="G1058" s="50">
        <v>11</v>
      </c>
      <c r="H1058" s="50">
        <v>40</v>
      </c>
      <c r="I1058" s="53">
        <f t="shared" si="340"/>
        <v>4.9768518518518517E-2</v>
      </c>
      <c r="J1058" s="54">
        <f t="shared" si="341"/>
        <v>7.0096504955659885E-3</v>
      </c>
      <c r="K1058" s="50" t="s">
        <v>688</v>
      </c>
      <c r="L1058" s="50" t="s">
        <v>691</v>
      </c>
      <c r="M1058" s="55">
        <f t="shared" si="342"/>
        <v>5.944186046511633</v>
      </c>
      <c r="N1058" s="50">
        <v>0</v>
      </c>
      <c r="O1058" s="50" t="s">
        <v>255</v>
      </c>
      <c r="S1058" s="151">
        <f t="shared" si="343"/>
        <v>0.18365284298382889</v>
      </c>
      <c r="T1058" s="151">
        <f t="shared" si="344"/>
        <v>9.1826421491914445E-2</v>
      </c>
      <c r="V1058" s="393">
        <f t="shared" si="355"/>
        <v>0</v>
      </c>
      <c r="W1058" s="393">
        <f t="shared" si="356"/>
        <v>0</v>
      </c>
      <c r="X1058" s="53">
        <f t="shared" si="345"/>
        <v>0.18365284298382889</v>
      </c>
      <c r="Y1058" s="53">
        <f t="shared" si="346"/>
        <v>0.22004202298382891</v>
      </c>
      <c r="Z1058" s="53">
        <f t="shared" si="347"/>
        <v>9.1826421491914445E-2</v>
      </c>
      <c r="AA1058" s="53">
        <f t="shared" si="348"/>
        <v>0.11002101149191446</v>
      </c>
      <c r="AB1058" s="50">
        <f t="shared" si="349"/>
        <v>1803</v>
      </c>
      <c r="AC1058" s="50">
        <f t="shared" si="336"/>
        <v>2008</v>
      </c>
      <c r="AD1058" s="50">
        <f t="shared" si="350"/>
        <v>7</v>
      </c>
      <c r="AE1058" s="56">
        <f t="shared" si="351"/>
        <v>200807</v>
      </c>
      <c r="AF1058" s="56">
        <f t="shared" si="338"/>
        <v>29</v>
      </c>
      <c r="AG1058" s="58">
        <f t="shared" si="357"/>
        <v>0</v>
      </c>
      <c r="AH1058" s="56">
        <f t="shared" si="352"/>
        <v>16</v>
      </c>
      <c r="AI1058" s="53">
        <f t="shared" si="353"/>
        <v>0.2018474329838289</v>
      </c>
      <c r="AJ1058" s="56">
        <f t="shared" si="354"/>
        <v>30.316999999999997</v>
      </c>
    </row>
    <row r="1059" spans="1:36" x14ac:dyDescent="0.25">
      <c r="A1059" s="50">
        <v>1058</v>
      </c>
      <c r="B1059" s="51">
        <v>39646</v>
      </c>
      <c r="C1059" s="75">
        <f t="shared" si="337"/>
        <v>39646</v>
      </c>
      <c r="D1059" s="50" t="s">
        <v>1223</v>
      </c>
      <c r="E1059" s="50">
        <v>5.15</v>
      </c>
      <c r="F1059" s="50">
        <v>0</v>
      </c>
      <c r="G1059" s="50">
        <v>54</v>
      </c>
      <c r="H1059" s="50">
        <v>54</v>
      </c>
      <c r="I1059" s="53">
        <f t="shared" si="340"/>
        <v>3.8124999999999999E-2</v>
      </c>
      <c r="J1059" s="54">
        <f t="shared" si="341"/>
        <v>7.402912621359223E-3</v>
      </c>
      <c r="K1059" s="50" t="s">
        <v>688</v>
      </c>
      <c r="L1059" s="50" t="s">
        <v>692</v>
      </c>
      <c r="M1059" s="55">
        <f t="shared" si="342"/>
        <v>5.628415300546453</v>
      </c>
      <c r="N1059" s="50">
        <v>0</v>
      </c>
      <c r="O1059" s="50" t="s">
        <v>255</v>
      </c>
      <c r="R1059" s="50" t="s">
        <v>632</v>
      </c>
      <c r="S1059" s="151">
        <f t="shared" si="343"/>
        <v>0.19395631067961164</v>
      </c>
      <c r="T1059" s="151">
        <f t="shared" si="344"/>
        <v>9.6978155339805819E-2</v>
      </c>
      <c r="V1059" s="393">
        <f t="shared" si="355"/>
        <v>0</v>
      </c>
      <c r="W1059" s="393">
        <f t="shared" si="356"/>
        <v>0</v>
      </c>
      <c r="X1059" s="53">
        <f t="shared" si="345"/>
        <v>0.19395631067961164</v>
      </c>
      <c r="Y1059" s="53">
        <f t="shared" si="346"/>
        <v>0.23034549067961163</v>
      </c>
      <c r="Z1059" s="53">
        <f t="shared" si="347"/>
        <v>9.6978155339805819E-2</v>
      </c>
      <c r="AA1059" s="53">
        <f t="shared" si="348"/>
        <v>0.11517274533980582</v>
      </c>
      <c r="AB1059" s="50">
        <f t="shared" si="349"/>
        <v>2267</v>
      </c>
      <c r="AC1059" s="50">
        <f t="shared" si="336"/>
        <v>2008</v>
      </c>
      <c r="AD1059" s="50">
        <f t="shared" si="350"/>
        <v>7</v>
      </c>
      <c r="AE1059" s="56">
        <f t="shared" si="351"/>
        <v>200807</v>
      </c>
      <c r="AF1059" s="56">
        <f t="shared" si="338"/>
        <v>29</v>
      </c>
      <c r="AG1059" s="58">
        <f t="shared" si="357"/>
        <v>0</v>
      </c>
      <c r="AH1059" s="56">
        <f t="shared" si="352"/>
        <v>17</v>
      </c>
      <c r="AI1059" s="53">
        <f t="shared" si="353"/>
        <v>0.21215090067961162</v>
      </c>
      <c r="AJ1059" s="56">
        <f t="shared" si="354"/>
        <v>21.990500000000001</v>
      </c>
    </row>
    <row r="1060" spans="1:36" x14ac:dyDescent="0.25">
      <c r="A1060" s="50">
        <v>1059</v>
      </c>
      <c r="B1060" s="51">
        <v>39647</v>
      </c>
      <c r="C1060" s="75">
        <f t="shared" si="337"/>
        <v>39647</v>
      </c>
      <c r="D1060" s="50" t="s">
        <v>1223</v>
      </c>
      <c r="E1060" s="50">
        <v>3.1</v>
      </c>
      <c r="F1060" s="50">
        <v>0</v>
      </c>
      <c r="G1060" s="50">
        <v>31</v>
      </c>
      <c r="H1060" s="50">
        <v>48</v>
      </c>
      <c r="I1060" s="53">
        <f t="shared" si="340"/>
        <v>2.2083333333333333E-2</v>
      </c>
      <c r="J1060" s="54">
        <f t="shared" si="341"/>
        <v>7.123655913978494E-3</v>
      </c>
      <c r="K1060" s="50" t="s">
        <v>688</v>
      </c>
      <c r="L1060" s="50" t="s">
        <v>693</v>
      </c>
      <c r="M1060" s="55">
        <f t="shared" si="342"/>
        <v>5.8490566037735903</v>
      </c>
      <c r="N1060" s="50">
        <v>0</v>
      </c>
      <c r="O1060" s="50" t="s">
        <v>198</v>
      </c>
      <c r="S1060" s="151">
        <f t="shared" si="343"/>
        <v>0.18663978494623654</v>
      </c>
      <c r="T1060" s="151">
        <f t="shared" si="344"/>
        <v>9.3319892473118268E-2</v>
      </c>
      <c r="V1060" s="393">
        <f t="shared" si="355"/>
        <v>0</v>
      </c>
      <c r="W1060" s="393">
        <f t="shared" si="356"/>
        <v>0</v>
      </c>
      <c r="X1060" s="53">
        <f t="shared" si="345"/>
        <v>0.18663978494623654</v>
      </c>
      <c r="Y1060" s="53">
        <f t="shared" si="346"/>
        <v>0.22302896494623653</v>
      </c>
      <c r="Z1060" s="53">
        <f t="shared" si="347"/>
        <v>9.3319892473118268E-2</v>
      </c>
      <c r="AA1060" s="53">
        <f t="shared" si="348"/>
        <v>0.11151448247311826</v>
      </c>
      <c r="AB1060" s="50">
        <f t="shared" si="349"/>
        <v>1947</v>
      </c>
      <c r="AC1060" s="50">
        <f t="shared" si="336"/>
        <v>2008</v>
      </c>
      <c r="AD1060" s="50">
        <f t="shared" si="350"/>
        <v>7</v>
      </c>
      <c r="AE1060" s="56">
        <f t="shared" si="351"/>
        <v>200807</v>
      </c>
      <c r="AF1060" s="56">
        <f t="shared" si="338"/>
        <v>29</v>
      </c>
      <c r="AG1060" s="58">
        <f t="shared" si="357"/>
        <v>0</v>
      </c>
      <c r="AH1060" s="56">
        <f t="shared" si="352"/>
        <v>18</v>
      </c>
      <c r="AI1060" s="53">
        <f t="shared" si="353"/>
        <v>0.20483437494623652</v>
      </c>
      <c r="AJ1060" s="56">
        <f t="shared" si="354"/>
        <v>13.236999999999998</v>
      </c>
    </row>
    <row r="1061" spans="1:36" x14ac:dyDescent="0.25">
      <c r="A1061" s="50">
        <v>1060</v>
      </c>
      <c r="B1061" s="51">
        <v>39650</v>
      </c>
      <c r="C1061" s="75">
        <f t="shared" si="337"/>
        <v>39650</v>
      </c>
      <c r="D1061" s="50" t="s">
        <v>1223</v>
      </c>
      <c r="E1061" s="50">
        <v>3</v>
      </c>
      <c r="F1061" s="50">
        <v>0</v>
      </c>
      <c r="G1061" s="50">
        <v>28</v>
      </c>
      <c r="H1061" s="50">
        <v>13</v>
      </c>
      <c r="I1061" s="53">
        <f t="shared" si="340"/>
        <v>1.9594907407407405E-2</v>
      </c>
      <c r="J1061" s="54">
        <f t="shared" si="341"/>
        <v>6.5316358024691346E-3</v>
      </c>
      <c r="K1061" s="50" t="s">
        <v>688</v>
      </c>
      <c r="L1061" s="50" t="s">
        <v>334</v>
      </c>
      <c r="M1061" s="55">
        <f t="shared" si="342"/>
        <v>6.3792085056113468</v>
      </c>
      <c r="N1061" s="50">
        <v>0</v>
      </c>
      <c r="O1061" s="50" t="s">
        <v>228</v>
      </c>
      <c r="S1061" s="151">
        <f t="shared" si="343"/>
        <v>0.17112885802469133</v>
      </c>
      <c r="T1061" s="151">
        <f t="shared" si="344"/>
        <v>8.5564429012345664E-2</v>
      </c>
      <c r="V1061" s="393">
        <f t="shared" si="355"/>
        <v>0</v>
      </c>
      <c r="W1061" s="393">
        <f t="shared" si="356"/>
        <v>0</v>
      </c>
      <c r="X1061" s="53">
        <f t="shared" si="345"/>
        <v>0.17112885802469133</v>
      </c>
      <c r="Y1061" s="53">
        <f t="shared" si="346"/>
        <v>0.20751803802469129</v>
      </c>
      <c r="Z1061" s="53">
        <f t="shared" si="347"/>
        <v>8.5564429012345664E-2</v>
      </c>
      <c r="AA1061" s="53">
        <f t="shared" si="348"/>
        <v>0.10375901901234565</v>
      </c>
      <c r="AB1061" s="50">
        <f t="shared" si="349"/>
        <v>1237</v>
      </c>
      <c r="AC1061" s="50">
        <f t="shared" ref="AC1061:AC1124" si="358">YEAR(B1061)</f>
        <v>2008</v>
      </c>
      <c r="AD1061" s="50">
        <f t="shared" si="350"/>
        <v>7</v>
      </c>
      <c r="AE1061" s="56">
        <f t="shared" si="351"/>
        <v>200807</v>
      </c>
      <c r="AF1061" s="56">
        <f t="shared" si="338"/>
        <v>30</v>
      </c>
      <c r="AG1061" s="58">
        <f t="shared" si="357"/>
        <v>2</v>
      </c>
      <c r="AH1061" s="56">
        <f t="shared" si="352"/>
        <v>21</v>
      </c>
      <c r="AI1061" s="53">
        <f t="shared" si="353"/>
        <v>0.18932344802469131</v>
      </c>
      <c r="AJ1061" s="56">
        <f t="shared" si="354"/>
        <v>12.809999999999999</v>
      </c>
    </row>
    <row r="1062" spans="1:36" x14ac:dyDescent="0.25">
      <c r="A1062" s="50">
        <v>1061</v>
      </c>
      <c r="B1062" s="51">
        <v>39651</v>
      </c>
      <c r="C1062" s="75">
        <f t="shared" si="337"/>
        <v>39651</v>
      </c>
      <c r="D1062" s="50" t="s">
        <v>1223</v>
      </c>
      <c r="E1062" s="50">
        <v>3.5</v>
      </c>
      <c r="F1062" s="50">
        <v>0</v>
      </c>
      <c r="G1062" s="50">
        <v>37</v>
      </c>
      <c r="H1062" s="50">
        <v>54</v>
      </c>
      <c r="I1062" s="53">
        <f t="shared" si="340"/>
        <v>2.631944444444444E-2</v>
      </c>
      <c r="J1062" s="54">
        <f t="shared" si="341"/>
        <v>7.5198412698412685E-3</v>
      </c>
      <c r="K1062" s="50" t="s">
        <v>688</v>
      </c>
      <c r="L1062" s="50" t="s">
        <v>130</v>
      </c>
      <c r="M1062" s="55">
        <f t="shared" si="342"/>
        <v>5.5408970976253356</v>
      </c>
      <c r="N1062" s="50">
        <v>0</v>
      </c>
      <c r="O1062" s="50" t="s">
        <v>228</v>
      </c>
      <c r="R1062" s="50" t="s">
        <v>632</v>
      </c>
      <c r="S1062" s="151">
        <f t="shared" si="343"/>
        <v>0.19701984126984123</v>
      </c>
      <c r="T1062" s="151">
        <f t="shared" si="344"/>
        <v>9.8509920634920617E-2</v>
      </c>
      <c r="V1062" s="393">
        <f t="shared" si="355"/>
        <v>0</v>
      </c>
      <c r="W1062" s="393">
        <f t="shared" si="356"/>
        <v>0</v>
      </c>
      <c r="X1062" s="53">
        <f t="shared" si="345"/>
        <v>0.19701984126984123</v>
      </c>
      <c r="Y1062" s="53">
        <f t="shared" si="346"/>
        <v>0.23340902126984123</v>
      </c>
      <c r="Z1062" s="53">
        <f t="shared" si="347"/>
        <v>9.8509920634920617E-2</v>
      </c>
      <c r="AA1062" s="53">
        <f t="shared" si="348"/>
        <v>0.11670451063492061</v>
      </c>
      <c r="AB1062" s="50">
        <f t="shared" si="349"/>
        <v>2396</v>
      </c>
      <c r="AC1062" s="50">
        <f t="shared" si="358"/>
        <v>2008</v>
      </c>
      <c r="AD1062" s="50">
        <f t="shared" si="350"/>
        <v>7</v>
      </c>
      <c r="AE1062" s="56">
        <f t="shared" si="351"/>
        <v>200807</v>
      </c>
      <c r="AF1062" s="56">
        <f t="shared" si="338"/>
        <v>30</v>
      </c>
      <c r="AG1062" s="58">
        <f t="shared" si="357"/>
        <v>0</v>
      </c>
      <c r="AH1062" s="56">
        <f t="shared" si="352"/>
        <v>22</v>
      </c>
      <c r="AI1062" s="53">
        <f t="shared" si="353"/>
        <v>0.21521443126984124</v>
      </c>
      <c r="AJ1062" s="56">
        <f t="shared" si="354"/>
        <v>14.944999999999999</v>
      </c>
    </row>
    <row r="1063" spans="1:36" x14ac:dyDescent="0.25">
      <c r="A1063" s="50">
        <v>1062</v>
      </c>
      <c r="B1063" s="51">
        <v>39653</v>
      </c>
      <c r="C1063" s="75">
        <f t="shared" si="337"/>
        <v>39653</v>
      </c>
      <c r="D1063" s="50" t="s">
        <v>1223</v>
      </c>
      <c r="E1063" s="50">
        <v>3</v>
      </c>
      <c r="F1063" s="50">
        <v>0</v>
      </c>
      <c r="G1063" s="50">
        <v>31</v>
      </c>
      <c r="H1063" s="50">
        <v>13</v>
      </c>
      <c r="I1063" s="53">
        <f t="shared" si="340"/>
        <v>2.1678240740740738E-2</v>
      </c>
      <c r="J1063" s="54">
        <f t="shared" si="341"/>
        <v>7.2260802469135792E-3</v>
      </c>
      <c r="K1063" s="50" t="s">
        <v>688</v>
      </c>
      <c r="L1063" s="50" t="s">
        <v>334</v>
      </c>
      <c r="M1063" s="55">
        <f t="shared" si="342"/>
        <v>5.7661505605979766</v>
      </c>
      <c r="N1063" s="50">
        <v>0</v>
      </c>
      <c r="O1063" s="50" t="s">
        <v>228</v>
      </c>
      <c r="S1063" s="151">
        <f t="shared" si="343"/>
        <v>0.18932330246913576</v>
      </c>
      <c r="T1063" s="151">
        <f t="shared" si="344"/>
        <v>9.4661651234567878E-2</v>
      </c>
      <c r="V1063" s="393">
        <f t="shared" si="355"/>
        <v>0</v>
      </c>
      <c r="W1063" s="393">
        <f t="shared" si="356"/>
        <v>0</v>
      </c>
      <c r="X1063" s="53">
        <f t="shared" si="345"/>
        <v>0.18932330246913576</v>
      </c>
      <c r="Y1063" s="53">
        <f t="shared" si="346"/>
        <v>0.22571248246913578</v>
      </c>
      <c r="Z1063" s="53">
        <f t="shared" si="347"/>
        <v>9.4661651234567878E-2</v>
      </c>
      <c r="AA1063" s="53">
        <f t="shared" si="348"/>
        <v>0.11285624123456789</v>
      </c>
      <c r="AB1063" s="50">
        <f t="shared" si="349"/>
        <v>2079</v>
      </c>
      <c r="AC1063" s="50">
        <f t="shared" si="358"/>
        <v>2008</v>
      </c>
      <c r="AD1063" s="50">
        <f t="shared" si="350"/>
        <v>7</v>
      </c>
      <c r="AE1063" s="56">
        <f t="shared" si="351"/>
        <v>200807</v>
      </c>
      <c r="AF1063" s="56">
        <f t="shared" si="338"/>
        <v>30</v>
      </c>
      <c r="AG1063" s="58">
        <f t="shared" si="357"/>
        <v>1</v>
      </c>
      <c r="AH1063" s="56">
        <f t="shared" si="352"/>
        <v>24</v>
      </c>
      <c r="AI1063" s="53">
        <f t="shared" si="353"/>
        <v>0.20751789246913577</v>
      </c>
      <c r="AJ1063" s="56">
        <f t="shared" si="354"/>
        <v>12.809999999999999</v>
      </c>
    </row>
    <row r="1064" spans="1:36" x14ac:dyDescent="0.25">
      <c r="A1064" s="50">
        <v>1063</v>
      </c>
      <c r="B1064" s="51">
        <v>39657</v>
      </c>
      <c r="C1064" s="75">
        <f t="shared" si="337"/>
        <v>39657</v>
      </c>
      <c r="D1064" s="50" t="s">
        <v>1224</v>
      </c>
      <c r="E1064" s="50">
        <v>5</v>
      </c>
      <c r="F1064" s="50">
        <v>0</v>
      </c>
      <c r="G1064" s="50">
        <v>40</v>
      </c>
      <c r="H1064" s="50">
        <v>0</v>
      </c>
      <c r="I1064" s="53">
        <f t="shared" si="340"/>
        <v>2.7777777777777776E-2</v>
      </c>
      <c r="J1064" s="54">
        <f t="shared" si="341"/>
        <v>5.5555555555555549E-3</v>
      </c>
      <c r="K1064" s="50" t="s">
        <v>452</v>
      </c>
      <c r="L1064" s="50" t="s">
        <v>186</v>
      </c>
      <c r="M1064" s="55">
        <f t="shared" si="342"/>
        <v>7.5000000000000071</v>
      </c>
      <c r="N1064" s="50">
        <v>0</v>
      </c>
      <c r="O1064" s="50" t="s">
        <v>228</v>
      </c>
      <c r="R1064" s="50" t="s">
        <v>696</v>
      </c>
      <c r="S1064" s="151">
        <f t="shared" si="343"/>
        <v>0.62222222222222212</v>
      </c>
      <c r="T1064" s="151">
        <f t="shared" si="344"/>
        <v>0.31111111111111106</v>
      </c>
      <c r="V1064" s="393">
        <f t="shared" si="355"/>
        <v>0</v>
      </c>
      <c r="W1064" s="393">
        <f t="shared" si="356"/>
        <v>0</v>
      </c>
      <c r="X1064" s="53">
        <f t="shared" si="345"/>
        <v>0.14555555555555552</v>
      </c>
      <c r="Y1064" s="53">
        <f t="shared" si="346"/>
        <v>0.18194473555555554</v>
      </c>
      <c r="Z1064" s="53">
        <f t="shared" si="347"/>
        <v>7.2777777777777761E-2</v>
      </c>
      <c r="AA1064" s="53">
        <f t="shared" si="348"/>
        <v>9.0972367777777771E-2</v>
      </c>
      <c r="AB1064" s="50">
        <f t="shared" si="349"/>
        <v>963</v>
      </c>
      <c r="AC1064" s="50">
        <f t="shared" si="358"/>
        <v>2008</v>
      </c>
      <c r="AD1064" s="50">
        <f t="shared" si="350"/>
        <v>7</v>
      </c>
      <c r="AE1064" s="56">
        <f t="shared" si="351"/>
        <v>200807</v>
      </c>
      <c r="AF1064" s="56">
        <f t="shared" si="338"/>
        <v>31</v>
      </c>
      <c r="AG1064" s="58">
        <f t="shared" si="357"/>
        <v>3</v>
      </c>
      <c r="AH1064" s="56">
        <f t="shared" si="352"/>
        <v>28</v>
      </c>
      <c r="AI1064" s="53">
        <f t="shared" si="353"/>
        <v>0.16375014555555553</v>
      </c>
      <c r="AJ1064" s="56">
        <f t="shared" si="354"/>
        <v>5</v>
      </c>
    </row>
    <row r="1065" spans="1:36" x14ac:dyDescent="0.25">
      <c r="A1065" s="50">
        <v>1064</v>
      </c>
      <c r="B1065" s="51">
        <v>39657</v>
      </c>
      <c r="C1065" s="75">
        <f t="shared" si="337"/>
        <v>39657</v>
      </c>
      <c r="D1065" s="50" t="s">
        <v>1223</v>
      </c>
      <c r="E1065" s="50">
        <v>10.31</v>
      </c>
      <c r="F1065" s="50">
        <v>2</v>
      </c>
      <c r="G1065" s="50">
        <v>4</v>
      </c>
      <c r="H1065" s="50">
        <v>6</v>
      </c>
      <c r="I1065" s="53">
        <f t="shared" si="340"/>
        <v>8.6180555555555552E-2</v>
      </c>
      <c r="J1065" s="54">
        <f t="shared" si="341"/>
        <v>8.3589287638754176E-3</v>
      </c>
      <c r="K1065" s="50" t="s">
        <v>694</v>
      </c>
      <c r="L1065" s="50" t="s">
        <v>186</v>
      </c>
      <c r="M1065" s="55">
        <f t="shared" si="342"/>
        <v>4.9846897663174898</v>
      </c>
      <c r="N1065" s="50">
        <v>0</v>
      </c>
      <c r="O1065" s="50" t="s">
        <v>228</v>
      </c>
      <c r="R1065" s="50" t="s">
        <v>632</v>
      </c>
      <c r="S1065" s="151">
        <f t="shared" si="343"/>
        <v>0.21900393361353593</v>
      </c>
      <c r="T1065" s="151">
        <f t="shared" si="344"/>
        <v>0.10950196680676796</v>
      </c>
      <c r="V1065" s="393">
        <f t="shared" si="355"/>
        <v>0</v>
      </c>
      <c r="W1065" s="393">
        <f t="shared" si="356"/>
        <v>0</v>
      </c>
      <c r="X1065" s="53">
        <f t="shared" si="345"/>
        <v>0.21900393361353593</v>
      </c>
      <c r="Y1065" s="53">
        <f t="shared" si="346"/>
        <v>0.25539311361353595</v>
      </c>
      <c r="Z1065" s="53">
        <f t="shared" si="347"/>
        <v>0.10950196680676796</v>
      </c>
      <c r="AA1065" s="53">
        <f t="shared" si="348"/>
        <v>0.12769655680676797</v>
      </c>
      <c r="AB1065" s="50">
        <f t="shared" si="349"/>
        <v>3036</v>
      </c>
      <c r="AC1065" s="50">
        <f t="shared" si="358"/>
        <v>2008</v>
      </c>
      <c r="AD1065" s="50">
        <f t="shared" si="350"/>
        <v>7</v>
      </c>
      <c r="AE1065" s="56">
        <f t="shared" si="351"/>
        <v>200807</v>
      </c>
      <c r="AF1065" s="56">
        <f t="shared" si="338"/>
        <v>31</v>
      </c>
      <c r="AG1065" s="58">
        <f t="shared" si="357"/>
        <v>0</v>
      </c>
      <c r="AH1065" s="56">
        <f t="shared" si="352"/>
        <v>28</v>
      </c>
      <c r="AI1065" s="53">
        <f t="shared" si="353"/>
        <v>0.23719852361353594</v>
      </c>
      <c r="AJ1065" s="56">
        <f t="shared" si="354"/>
        <v>44.023699999999998</v>
      </c>
    </row>
    <row r="1066" spans="1:36" x14ac:dyDescent="0.25">
      <c r="A1066" s="50">
        <v>1065</v>
      </c>
      <c r="B1066" s="51">
        <v>39659</v>
      </c>
      <c r="C1066" s="75">
        <f t="shared" si="337"/>
        <v>39659</v>
      </c>
      <c r="D1066" s="50" t="s">
        <v>1224</v>
      </c>
      <c r="E1066" s="50">
        <v>7.26</v>
      </c>
      <c r="F1066" s="50">
        <v>0</v>
      </c>
      <c r="G1066" s="50">
        <v>45</v>
      </c>
      <c r="H1066" s="50">
        <v>0</v>
      </c>
      <c r="I1066" s="53">
        <f t="shared" si="340"/>
        <v>3.125E-2</v>
      </c>
      <c r="J1066" s="54">
        <f t="shared" si="341"/>
        <v>4.3044077134986227E-3</v>
      </c>
      <c r="K1066" s="50" t="s">
        <v>452</v>
      </c>
      <c r="L1066" s="50" t="s">
        <v>186</v>
      </c>
      <c r="M1066" s="55">
        <f t="shared" si="342"/>
        <v>9.6800000000000068</v>
      </c>
      <c r="N1066" s="50">
        <v>0</v>
      </c>
      <c r="O1066" s="50" t="s">
        <v>228</v>
      </c>
      <c r="R1066" s="50" t="s">
        <v>695</v>
      </c>
      <c r="S1066" s="151">
        <f t="shared" si="343"/>
        <v>0.48209366391184572</v>
      </c>
      <c r="T1066" s="151">
        <f t="shared" si="344"/>
        <v>0.24104683195592286</v>
      </c>
      <c r="V1066" s="393">
        <f t="shared" si="355"/>
        <v>0</v>
      </c>
      <c r="W1066" s="393">
        <f t="shared" si="356"/>
        <v>0</v>
      </c>
      <c r="X1066" s="53">
        <f t="shared" si="345"/>
        <v>0.11277548209366391</v>
      </c>
      <c r="Y1066" s="53">
        <f t="shared" si="346"/>
        <v>0.14916466209366391</v>
      </c>
      <c r="Z1066" s="53">
        <f t="shared" si="347"/>
        <v>5.6387741046831953E-2</v>
      </c>
      <c r="AA1066" s="53">
        <f t="shared" si="348"/>
        <v>7.4582331046831957E-2</v>
      </c>
      <c r="AB1066" s="50">
        <f t="shared" si="349"/>
        <v>935</v>
      </c>
      <c r="AC1066" s="50">
        <f t="shared" si="358"/>
        <v>2008</v>
      </c>
      <c r="AD1066" s="50">
        <f t="shared" si="350"/>
        <v>7</v>
      </c>
      <c r="AE1066" s="56">
        <f t="shared" si="351"/>
        <v>200807</v>
      </c>
      <c r="AF1066" s="56">
        <f t="shared" si="338"/>
        <v>31</v>
      </c>
      <c r="AG1066" s="58">
        <f t="shared" si="357"/>
        <v>1</v>
      </c>
      <c r="AH1066" s="56">
        <f t="shared" si="352"/>
        <v>30</v>
      </c>
      <c r="AI1066" s="53">
        <f t="shared" si="353"/>
        <v>0.1309700720936639</v>
      </c>
      <c r="AJ1066" s="56">
        <f t="shared" si="354"/>
        <v>7.26</v>
      </c>
    </row>
    <row r="1067" spans="1:36" x14ac:dyDescent="0.25">
      <c r="A1067" s="50">
        <v>1066</v>
      </c>
      <c r="B1067" s="51">
        <v>39659</v>
      </c>
      <c r="C1067" s="75">
        <f t="shared" si="337"/>
        <v>39659</v>
      </c>
      <c r="D1067" s="50" t="s">
        <v>1223</v>
      </c>
      <c r="E1067" s="50">
        <v>7.26</v>
      </c>
      <c r="F1067" s="50">
        <v>1</v>
      </c>
      <c r="G1067" s="50">
        <v>18</v>
      </c>
      <c r="H1067" s="50">
        <v>45</v>
      </c>
      <c r="I1067" s="53">
        <f t="shared" si="340"/>
        <v>5.46875E-2</v>
      </c>
      <c r="J1067" s="54">
        <f t="shared" si="341"/>
        <v>7.5327134986225902E-3</v>
      </c>
      <c r="K1067" s="50" t="s">
        <v>694</v>
      </c>
      <c r="L1067" s="50" t="s">
        <v>186</v>
      </c>
      <c r="M1067" s="55">
        <f t="shared" si="342"/>
        <v>5.5314285714285756</v>
      </c>
      <c r="N1067" s="50">
        <v>0</v>
      </c>
      <c r="O1067" s="50" t="s">
        <v>228</v>
      </c>
      <c r="R1067" s="50" t="s">
        <v>695</v>
      </c>
      <c r="S1067" s="151">
        <f t="shared" si="343"/>
        <v>0.19735709366391185</v>
      </c>
      <c r="T1067" s="151">
        <f t="shared" si="344"/>
        <v>9.8678546831955927E-2</v>
      </c>
      <c r="V1067" s="393">
        <f t="shared" si="355"/>
        <v>0</v>
      </c>
      <c r="W1067" s="393">
        <f t="shared" si="356"/>
        <v>0</v>
      </c>
      <c r="X1067" s="53">
        <f t="shared" si="345"/>
        <v>0.19735709366391185</v>
      </c>
      <c r="Y1067" s="53">
        <f t="shared" si="346"/>
        <v>0.23374627366391185</v>
      </c>
      <c r="Z1067" s="53">
        <f t="shared" si="347"/>
        <v>9.8678546831955927E-2</v>
      </c>
      <c r="AA1067" s="53">
        <f t="shared" si="348"/>
        <v>0.11687313683195592</v>
      </c>
      <c r="AB1067" s="50">
        <f t="shared" si="349"/>
        <v>2409</v>
      </c>
      <c r="AC1067" s="50">
        <f t="shared" si="358"/>
        <v>2008</v>
      </c>
      <c r="AD1067" s="50">
        <f t="shared" si="350"/>
        <v>7</v>
      </c>
      <c r="AE1067" s="56">
        <f t="shared" si="351"/>
        <v>200807</v>
      </c>
      <c r="AF1067" s="56">
        <f t="shared" si="338"/>
        <v>31</v>
      </c>
      <c r="AG1067" s="58">
        <f t="shared" si="357"/>
        <v>0</v>
      </c>
      <c r="AH1067" s="56">
        <f t="shared" si="352"/>
        <v>30</v>
      </c>
      <c r="AI1067" s="53">
        <f t="shared" si="353"/>
        <v>0.21555168366391186</v>
      </c>
      <c r="AJ1067" s="56">
        <f t="shared" si="354"/>
        <v>31.000199999999996</v>
      </c>
    </row>
    <row r="1068" spans="1:36" x14ac:dyDescent="0.25">
      <c r="A1068" s="50">
        <v>1067</v>
      </c>
      <c r="B1068" s="51">
        <v>39661</v>
      </c>
      <c r="C1068" s="75">
        <f t="shared" ref="C1068:C1131" si="359">B1068</f>
        <v>39661</v>
      </c>
      <c r="D1068" s="50" t="s">
        <v>1223</v>
      </c>
      <c r="E1068" s="50">
        <v>4.25</v>
      </c>
      <c r="F1068" s="50">
        <v>0</v>
      </c>
      <c r="G1068" s="50">
        <v>44</v>
      </c>
      <c r="H1068" s="50">
        <v>35</v>
      </c>
      <c r="I1068" s="53">
        <f t="shared" si="340"/>
        <v>3.096064814814815E-2</v>
      </c>
      <c r="J1068" s="54">
        <f t="shared" si="341"/>
        <v>7.284858387799565E-3</v>
      </c>
      <c r="K1068" s="50" t="s">
        <v>694</v>
      </c>
      <c r="L1068" s="50" t="s">
        <v>186</v>
      </c>
      <c r="M1068" s="55">
        <f t="shared" si="342"/>
        <v>5.7196261682243028</v>
      </c>
      <c r="N1068" s="50">
        <v>0</v>
      </c>
      <c r="O1068" s="50" t="s">
        <v>228</v>
      </c>
      <c r="S1068" s="151">
        <f t="shared" si="343"/>
        <v>0.19086328976034861</v>
      </c>
      <c r="T1068" s="151">
        <f t="shared" si="344"/>
        <v>9.5431644880174304E-2</v>
      </c>
      <c r="V1068" s="393">
        <f t="shared" si="355"/>
        <v>0</v>
      </c>
      <c r="W1068" s="393">
        <f t="shared" si="356"/>
        <v>0</v>
      </c>
      <c r="X1068" s="53">
        <f t="shared" si="345"/>
        <v>0.19086328976034861</v>
      </c>
      <c r="Y1068" s="53">
        <f t="shared" si="346"/>
        <v>0.2272524697603486</v>
      </c>
      <c r="Z1068" s="53">
        <f t="shared" si="347"/>
        <v>9.5431644880174304E-2</v>
      </c>
      <c r="AA1068" s="53">
        <f t="shared" si="348"/>
        <v>0.1136262348801743</v>
      </c>
      <c r="AB1068" s="50">
        <f t="shared" si="349"/>
        <v>2148</v>
      </c>
      <c r="AC1068" s="50">
        <f t="shared" si="358"/>
        <v>2008</v>
      </c>
      <c r="AD1068" s="50">
        <f t="shared" si="350"/>
        <v>8</v>
      </c>
      <c r="AE1068" s="56">
        <f t="shared" si="351"/>
        <v>200808</v>
      </c>
      <c r="AF1068" s="56">
        <f t="shared" si="338"/>
        <v>31</v>
      </c>
      <c r="AG1068" s="58">
        <f t="shared" si="357"/>
        <v>1</v>
      </c>
      <c r="AH1068" s="56">
        <f t="shared" si="352"/>
        <v>1</v>
      </c>
      <c r="AI1068" s="53">
        <f t="shared" si="353"/>
        <v>0.20905787976034862</v>
      </c>
      <c r="AJ1068" s="56">
        <f t="shared" si="354"/>
        <v>18.147499999999997</v>
      </c>
    </row>
    <row r="1069" spans="1:36" x14ac:dyDescent="0.25">
      <c r="A1069" s="50">
        <v>1068</v>
      </c>
      <c r="B1069" s="51">
        <v>39663</v>
      </c>
      <c r="C1069" s="75">
        <f t="shared" si="359"/>
        <v>39663</v>
      </c>
      <c r="D1069" s="50" t="s">
        <v>1223</v>
      </c>
      <c r="E1069" s="50">
        <v>4.95</v>
      </c>
      <c r="F1069" s="50">
        <v>0</v>
      </c>
      <c r="G1069" s="50">
        <v>48</v>
      </c>
      <c r="H1069" s="50">
        <v>48</v>
      </c>
      <c r="I1069" s="53">
        <f t="shared" si="340"/>
        <v>3.3888888888888885E-2</v>
      </c>
      <c r="J1069" s="54">
        <f t="shared" si="341"/>
        <v>6.8462401795735123E-3</v>
      </c>
      <c r="K1069" s="50" t="s">
        <v>694</v>
      </c>
      <c r="L1069" s="50" t="s">
        <v>698</v>
      </c>
      <c r="M1069" s="55">
        <f t="shared" si="342"/>
        <v>6.0860655737704974</v>
      </c>
      <c r="N1069" s="50">
        <v>0</v>
      </c>
      <c r="O1069" s="50" t="s">
        <v>255</v>
      </c>
      <c r="S1069" s="151">
        <f t="shared" si="343"/>
        <v>0.17937149270482602</v>
      </c>
      <c r="T1069" s="151">
        <f t="shared" si="344"/>
        <v>8.9685746352413012E-2</v>
      </c>
      <c r="V1069" s="393">
        <f t="shared" si="355"/>
        <v>0</v>
      </c>
      <c r="W1069" s="393">
        <f t="shared" si="356"/>
        <v>0</v>
      </c>
      <c r="X1069" s="53">
        <f t="shared" si="345"/>
        <v>0.17937149270482602</v>
      </c>
      <c r="Y1069" s="53">
        <f t="shared" si="346"/>
        <v>0.21576067270482602</v>
      </c>
      <c r="Z1069" s="53">
        <f t="shared" si="347"/>
        <v>8.9685746352413012E-2</v>
      </c>
      <c r="AA1069" s="53">
        <f t="shared" si="348"/>
        <v>0.10788033635241301</v>
      </c>
      <c r="AB1069" s="50">
        <f t="shared" si="349"/>
        <v>1585</v>
      </c>
      <c r="AC1069" s="50">
        <f t="shared" si="358"/>
        <v>2008</v>
      </c>
      <c r="AD1069" s="50">
        <f t="shared" si="350"/>
        <v>8</v>
      </c>
      <c r="AE1069" s="56">
        <f t="shared" si="351"/>
        <v>200808</v>
      </c>
      <c r="AF1069" s="56">
        <f t="shared" si="338"/>
        <v>32</v>
      </c>
      <c r="AG1069" s="58">
        <f t="shared" si="357"/>
        <v>1</v>
      </c>
      <c r="AH1069" s="56">
        <f t="shared" si="352"/>
        <v>3</v>
      </c>
      <c r="AI1069" s="53">
        <f t="shared" si="353"/>
        <v>0.19756608270482601</v>
      </c>
      <c r="AJ1069" s="56">
        <f t="shared" si="354"/>
        <v>21.136499999999998</v>
      </c>
    </row>
    <row r="1070" spans="1:36" x14ac:dyDescent="0.25">
      <c r="A1070" s="50">
        <v>1069</v>
      </c>
      <c r="B1070" s="51">
        <v>39666</v>
      </c>
      <c r="C1070" s="75">
        <f t="shared" si="359"/>
        <v>39666</v>
      </c>
      <c r="D1070" s="50" t="s">
        <v>1223</v>
      </c>
      <c r="E1070" s="50">
        <v>4</v>
      </c>
      <c r="F1070" s="50">
        <v>0</v>
      </c>
      <c r="G1070" s="50">
        <v>41</v>
      </c>
      <c r="H1070" s="50">
        <v>16</v>
      </c>
      <c r="I1070" s="53">
        <f t="shared" si="340"/>
        <v>2.8657407407407406E-2</v>
      </c>
      <c r="J1070" s="54">
        <f t="shared" si="341"/>
        <v>7.1643518518518514E-3</v>
      </c>
      <c r="K1070" s="50" t="s">
        <v>688</v>
      </c>
      <c r="L1070" s="50" t="s">
        <v>143</v>
      </c>
      <c r="M1070" s="55">
        <f t="shared" si="342"/>
        <v>5.8158319870759341</v>
      </c>
      <c r="N1070" s="50">
        <v>0</v>
      </c>
      <c r="O1070" s="50" t="s">
        <v>228</v>
      </c>
      <c r="S1070" s="151">
        <f t="shared" si="343"/>
        <v>0.18770601851851851</v>
      </c>
      <c r="T1070" s="151">
        <f t="shared" si="344"/>
        <v>9.3853009259259254E-2</v>
      </c>
      <c r="V1070" s="393">
        <f t="shared" si="355"/>
        <v>0</v>
      </c>
      <c r="W1070" s="393">
        <f t="shared" si="356"/>
        <v>0</v>
      </c>
      <c r="X1070" s="53">
        <f t="shared" si="345"/>
        <v>0.18770601851851851</v>
      </c>
      <c r="Y1070" s="53">
        <f t="shared" si="346"/>
        <v>0.22409519851851847</v>
      </c>
      <c r="Z1070" s="53">
        <f t="shared" si="347"/>
        <v>9.3853009259259254E-2</v>
      </c>
      <c r="AA1070" s="53">
        <f t="shared" si="348"/>
        <v>0.11204759925925924</v>
      </c>
      <c r="AB1070" s="50">
        <f t="shared" si="349"/>
        <v>1996</v>
      </c>
      <c r="AC1070" s="50">
        <f t="shared" si="358"/>
        <v>2008</v>
      </c>
      <c r="AD1070" s="50">
        <f t="shared" si="350"/>
        <v>8</v>
      </c>
      <c r="AE1070" s="56">
        <f t="shared" si="351"/>
        <v>200808</v>
      </c>
      <c r="AF1070" s="56">
        <f t="shared" si="338"/>
        <v>32</v>
      </c>
      <c r="AG1070" s="58">
        <f t="shared" si="357"/>
        <v>2</v>
      </c>
      <c r="AH1070" s="56">
        <f t="shared" si="352"/>
        <v>6</v>
      </c>
      <c r="AI1070" s="53">
        <f t="shared" si="353"/>
        <v>0.20590060851851849</v>
      </c>
      <c r="AJ1070" s="56">
        <f t="shared" si="354"/>
        <v>17.079999999999998</v>
      </c>
    </row>
    <row r="1071" spans="1:36" x14ac:dyDescent="0.25">
      <c r="A1071" s="50">
        <v>1070</v>
      </c>
      <c r="B1071" s="51">
        <v>39668</v>
      </c>
      <c r="C1071" s="75">
        <f t="shared" si="359"/>
        <v>39668</v>
      </c>
      <c r="D1071" s="50" t="s">
        <v>1223</v>
      </c>
      <c r="E1071" s="50">
        <v>6</v>
      </c>
      <c r="F1071" s="50">
        <v>0</v>
      </c>
      <c r="G1071" s="50">
        <v>59</v>
      </c>
      <c r="H1071" s="50">
        <v>0</v>
      </c>
      <c r="I1071" s="53">
        <f t="shared" si="340"/>
        <v>4.0972222222222222E-2</v>
      </c>
      <c r="J1071" s="54">
        <f t="shared" si="341"/>
        <v>6.828703703703704E-3</v>
      </c>
      <c r="K1071" s="50" t="s">
        <v>688</v>
      </c>
      <c r="L1071" s="50" t="s">
        <v>662</v>
      </c>
      <c r="M1071" s="55">
        <f t="shared" si="342"/>
        <v>6.1016949152542415</v>
      </c>
      <c r="N1071" s="50">
        <v>0</v>
      </c>
      <c r="O1071" s="50" t="s">
        <v>699</v>
      </c>
      <c r="R1071" s="50" t="s">
        <v>700</v>
      </c>
      <c r="S1071" s="151">
        <f t="shared" si="343"/>
        <v>0.17891203703703704</v>
      </c>
      <c r="T1071" s="151">
        <f t="shared" si="344"/>
        <v>8.9456018518518518E-2</v>
      </c>
      <c r="V1071" s="393">
        <f t="shared" si="355"/>
        <v>0</v>
      </c>
      <c r="W1071" s="393">
        <f t="shared" si="356"/>
        <v>0</v>
      </c>
      <c r="X1071" s="53">
        <f t="shared" si="345"/>
        <v>0.17891203703703704</v>
      </c>
      <c r="Y1071" s="53">
        <f t="shared" si="346"/>
        <v>0.21530121703703703</v>
      </c>
      <c r="Z1071" s="53">
        <f t="shared" si="347"/>
        <v>8.9456018518518518E-2</v>
      </c>
      <c r="AA1071" s="53">
        <f t="shared" si="348"/>
        <v>0.10765060851851851</v>
      </c>
      <c r="AB1071" s="50">
        <f t="shared" si="349"/>
        <v>1556</v>
      </c>
      <c r="AC1071" s="50">
        <f t="shared" si="358"/>
        <v>2008</v>
      </c>
      <c r="AD1071" s="50">
        <f t="shared" si="350"/>
        <v>8</v>
      </c>
      <c r="AE1071" s="56">
        <f t="shared" si="351"/>
        <v>200808</v>
      </c>
      <c r="AF1071" s="56">
        <f t="shared" si="338"/>
        <v>32</v>
      </c>
      <c r="AG1071" s="58">
        <f t="shared" si="357"/>
        <v>1</v>
      </c>
      <c r="AH1071" s="56">
        <f t="shared" si="352"/>
        <v>8</v>
      </c>
      <c r="AI1071" s="53">
        <f t="shared" si="353"/>
        <v>0.19710662703703702</v>
      </c>
      <c r="AJ1071" s="56">
        <f t="shared" si="354"/>
        <v>25.619999999999997</v>
      </c>
    </row>
    <row r="1072" spans="1:36" x14ac:dyDescent="0.25">
      <c r="A1072" s="50">
        <v>1071</v>
      </c>
      <c r="B1072" s="51">
        <v>39670</v>
      </c>
      <c r="C1072" s="75">
        <f t="shared" si="359"/>
        <v>39670</v>
      </c>
      <c r="D1072" s="50" t="s">
        <v>1223</v>
      </c>
      <c r="E1072" s="50">
        <v>15</v>
      </c>
      <c r="F1072" s="50">
        <v>2</v>
      </c>
      <c r="G1072" s="50">
        <v>56</v>
      </c>
      <c r="H1072" s="50">
        <v>13</v>
      </c>
      <c r="I1072" s="53">
        <f t="shared" si="340"/>
        <v>0.12237268518518518</v>
      </c>
      <c r="J1072" s="54">
        <f t="shared" si="341"/>
        <v>8.1581790123456781E-3</v>
      </c>
      <c r="K1072" s="50" t="s">
        <v>694</v>
      </c>
      <c r="L1072" s="50" t="s">
        <v>701</v>
      </c>
      <c r="M1072" s="55">
        <f t="shared" si="342"/>
        <v>5.1073489075948215</v>
      </c>
      <c r="N1072" s="50">
        <v>0</v>
      </c>
      <c r="O1072" s="50" t="s">
        <v>201</v>
      </c>
      <c r="R1072" s="50" t="s">
        <v>702</v>
      </c>
      <c r="S1072" s="151">
        <f t="shared" si="343"/>
        <v>0.21374429012345675</v>
      </c>
      <c r="T1072" s="151">
        <f t="shared" si="344"/>
        <v>0.10687214506172837</v>
      </c>
      <c r="V1072" s="393">
        <f t="shared" si="355"/>
        <v>0</v>
      </c>
      <c r="W1072" s="393">
        <f t="shared" si="356"/>
        <v>0</v>
      </c>
      <c r="X1072" s="53">
        <f t="shared" si="345"/>
        <v>0.21374429012345675</v>
      </c>
      <c r="Y1072" s="53">
        <f t="shared" si="346"/>
        <v>0.25013347012345677</v>
      </c>
      <c r="Z1072" s="53">
        <f t="shared" si="347"/>
        <v>0.10687214506172837</v>
      </c>
      <c r="AA1072" s="53">
        <f t="shared" si="348"/>
        <v>0.12506673506172838</v>
      </c>
      <c r="AB1072" s="50">
        <f t="shared" si="349"/>
        <v>2907</v>
      </c>
      <c r="AC1072" s="50">
        <f t="shared" si="358"/>
        <v>2008</v>
      </c>
      <c r="AD1072" s="50">
        <f t="shared" si="350"/>
        <v>8</v>
      </c>
      <c r="AE1072" s="56">
        <f t="shared" si="351"/>
        <v>200808</v>
      </c>
      <c r="AF1072" s="56">
        <f t="shared" si="338"/>
        <v>33</v>
      </c>
      <c r="AG1072" s="58">
        <f t="shared" si="357"/>
        <v>1</v>
      </c>
      <c r="AH1072" s="56">
        <f t="shared" si="352"/>
        <v>10</v>
      </c>
      <c r="AI1072" s="53">
        <f t="shared" si="353"/>
        <v>0.23193888012345676</v>
      </c>
      <c r="AJ1072" s="56">
        <f t="shared" si="354"/>
        <v>64.05</v>
      </c>
    </row>
    <row r="1073" spans="1:36" x14ac:dyDescent="0.25">
      <c r="A1073" s="50">
        <v>1072</v>
      </c>
      <c r="B1073" s="51">
        <v>39670</v>
      </c>
      <c r="C1073" s="75">
        <f t="shared" si="359"/>
        <v>39670</v>
      </c>
      <c r="D1073" s="50" t="s">
        <v>703</v>
      </c>
      <c r="E1073" s="50">
        <v>7.6</v>
      </c>
      <c r="F1073" s="50">
        <v>1</v>
      </c>
      <c r="G1073" s="50">
        <v>23</v>
      </c>
      <c r="H1073" s="50">
        <v>0</v>
      </c>
      <c r="I1073" s="53">
        <f t="shared" si="340"/>
        <v>5.7638888888888885E-2</v>
      </c>
      <c r="J1073" s="54">
        <f t="shared" si="341"/>
        <v>7.5840643274853797E-3</v>
      </c>
      <c r="K1073" s="50" t="s">
        <v>694</v>
      </c>
      <c r="L1073" s="50" t="s">
        <v>705</v>
      </c>
      <c r="M1073" s="55">
        <f t="shared" si="342"/>
        <v>5.4939759036144622</v>
      </c>
      <c r="N1073" s="50">
        <v>0</v>
      </c>
      <c r="O1073" s="50" t="s">
        <v>201</v>
      </c>
      <c r="S1073" s="151">
        <f t="shared" si="343"/>
        <v>0</v>
      </c>
      <c r="T1073" s="151">
        <f t="shared" si="344"/>
        <v>0</v>
      </c>
      <c r="V1073" s="393">
        <f t="shared" si="355"/>
        <v>0</v>
      </c>
      <c r="W1073" s="393">
        <f t="shared" si="356"/>
        <v>0</v>
      </c>
      <c r="X1073" s="53">
        <f t="shared" si="345"/>
        <v>0.19870248538011695</v>
      </c>
      <c r="Y1073" s="53">
        <f t="shared" si="346"/>
        <v>0.23509166538011692</v>
      </c>
      <c r="Z1073" s="53">
        <f t="shared" si="347"/>
        <v>9.9351242690058475E-2</v>
      </c>
      <c r="AA1073" s="53">
        <f t="shared" si="348"/>
        <v>0.11754583269005846</v>
      </c>
      <c r="AB1073" s="50">
        <f t="shared" si="349"/>
        <v>2462</v>
      </c>
      <c r="AC1073" s="50">
        <f t="shared" si="358"/>
        <v>2008</v>
      </c>
      <c r="AD1073" s="50">
        <f t="shared" si="350"/>
        <v>8</v>
      </c>
      <c r="AE1073" s="56">
        <f t="shared" si="351"/>
        <v>200808</v>
      </c>
      <c r="AF1073" s="56">
        <f t="shared" si="338"/>
        <v>33</v>
      </c>
      <c r="AG1073" s="58">
        <f t="shared" si="357"/>
        <v>0</v>
      </c>
      <c r="AH1073" s="56">
        <f t="shared" si="352"/>
        <v>10</v>
      </c>
      <c r="AI1073" s="53">
        <f t="shared" si="353"/>
        <v>0.21689707538011693</v>
      </c>
      <c r="AJ1073" s="56">
        <f t="shared" si="354"/>
        <v>0</v>
      </c>
    </row>
    <row r="1074" spans="1:36" x14ac:dyDescent="0.25">
      <c r="A1074" s="50">
        <v>1073</v>
      </c>
      <c r="B1074" s="51">
        <v>39670</v>
      </c>
      <c r="C1074" s="75">
        <f t="shared" si="359"/>
        <v>39670</v>
      </c>
      <c r="D1074" s="50" t="s">
        <v>704</v>
      </c>
      <c r="E1074" s="50">
        <v>7.6</v>
      </c>
      <c r="F1074" s="50">
        <v>1</v>
      </c>
      <c r="G1074" s="50">
        <v>33</v>
      </c>
      <c r="H1074" s="50">
        <v>0</v>
      </c>
      <c r="I1074" s="53">
        <f t="shared" si="340"/>
        <v>6.458333333333334E-2</v>
      </c>
      <c r="J1074" s="54">
        <f t="shared" si="341"/>
        <v>8.49780701754386E-3</v>
      </c>
      <c r="K1074" s="50" t="s">
        <v>694</v>
      </c>
      <c r="L1074" s="50" t="s">
        <v>706</v>
      </c>
      <c r="M1074" s="55">
        <f t="shared" si="342"/>
        <v>4.9032258064516165</v>
      </c>
      <c r="N1074" s="50">
        <v>0</v>
      </c>
      <c r="O1074" s="50" t="s">
        <v>201</v>
      </c>
      <c r="S1074" s="151">
        <f t="shared" si="343"/>
        <v>0</v>
      </c>
      <c r="T1074" s="151">
        <f t="shared" si="344"/>
        <v>0</v>
      </c>
      <c r="V1074" s="393">
        <f t="shared" si="355"/>
        <v>0</v>
      </c>
      <c r="W1074" s="393">
        <f t="shared" si="356"/>
        <v>0</v>
      </c>
      <c r="X1074" s="53">
        <f t="shared" si="345"/>
        <v>0.22264254385964913</v>
      </c>
      <c r="Y1074" s="53">
        <f t="shared" si="346"/>
        <v>0.25903172385964912</v>
      </c>
      <c r="Z1074" s="53">
        <f t="shared" si="347"/>
        <v>0.11132127192982456</v>
      </c>
      <c r="AA1074" s="53">
        <f t="shared" si="348"/>
        <v>0.12951586192982456</v>
      </c>
      <c r="AB1074" s="50">
        <f t="shared" si="349"/>
        <v>3091</v>
      </c>
      <c r="AC1074" s="50">
        <f t="shared" si="358"/>
        <v>2008</v>
      </c>
      <c r="AD1074" s="50">
        <f t="shared" si="350"/>
        <v>8</v>
      </c>
      <c r="AE1074" s="56">
        <f t="shared" si="351"/>
        <v>200808</v>
      </c>
      <c r="AF1074" s="56">
        <f t="shared" si="338"/>
        <v>33</v>
      </c>
      <c r="AG1074" s="58">
        <f t="shared" si="357"/>
        <v>0</v>
      </c>
      <c r="AH1074" s="56">
        <f t="shared" si="352"/>
        <v>10</v>
      </c>
      <c r="AI1074" s="53">
        <f t="shared" si="353"/>
        <v>0.24083713385964911</v>
      </c>
      <c r="AJ1074" s="56">
        <f t="shared" si="354"/>
        <v>0</v>
      </c>
    </row>
    <row r="1075" spans="1:36" x14ac:dyDescent="0.25">
      <c r="A1075" s="50">
        <v>1074</v>
      </c>
      <c r="B1075" s="51">
        <v>39670</v>
      </c>
      <c r="C1075" s="75">
        <f t="shared" si="359"/>
        <v>39670</v>
      </c>
      <c r="D1075" s="50" t="s">
        <v>713</v>
      </c>
      <c r="E1075" s="50">
        <v>1</v>
      </c>
      <c r="F1075" s="50">
        <v>0</v>
      </c>
      <c r="G1075" s="50">
        <v>10</v>
      </c>
      <c r="H1075" s="50">
        <v>30</v>
      </c>
      <c r="I1075" s="53">
        <f t="shared" si="340"/>
        <v>7.2916666666666659E-3</v>
      </c>
      <c r="J1075" s="54">
        <f t="shared" si="341"/>
        <v>7.2916666666666659E-3</v>
      </c>
      <c r="K1075" s="50" t="s">
        <v>694</v>
      </c>
      <c r="L1075" s="50" t="s">
        <v>722</v>
      </c>
      <c r="M1075" s="55">
        <f t="shared" si="342"/>
        <v>5.7142857142857197</v>
      </c>
      <c r="N1075" s="50">
        <v>0</v>
      </c>
      <c r="O1075" s="50" t="s">
        <v>201</v>
      </c>
      <c r="S1075" s="151">
        <f t="shared" si="343"/>
        <v>0</v>
      </c>
      <c r="T1075" s="151">
        <f t="shared" si="344"/>
        <v>0</v>
      </c>
      <c r="V1075" s="393">
        <f t="shared" si="355"/>
        <v>0</v>
      </c>
      <c r="W1075" s="393">
        <f t="shared" si="356"/>
        <v>0</v>
      </c>
      <c r="X1075" s="53">
        <f t="shared" si="345"/>
        <v>0.19104166666666664</v>
      </c>
      <c r="Y1075" s="53">
        <f t="shared" si="346"/>
        <v>0.22743084666666663</v>
      </c>
      <c r="Z1075" s="53">
        <f t="shared" si="347"/>
        <v>9.5520833333333319E-2</v>
      </c>
      <c r="AA1075" s="53">
        <f t="shared" si="348"/>
        <v>0.11371542333333332</v>
      </c>
      <c r="AB1075" s="50">
        <f t="shared" si="349"/>
        <v>2149</v>
      </c>
      <c r="AC1075" s="50">
        <f t="shared" si="358"/>
        <v>2008</v>
      </c>
      <c r="AD1075" s="50">
        <f t="shared" si="350"/>
        <v>8</v>
      </c>
      <c r="AE1075" s="56">
        <f t="shared" si="351"/>
        <v>200808</v>
      </c>
      <c r="AF1075" s="56">
        <f t="shared" ref="AF1075:AF1138" si="360">WEEKNUM(B1075,1)</f>
        <v>33</v>
      </c>
      <c r="AG1075" s="58">
        <f t="shared" si="357"/>
        <v>0</v>
      </c>
      <c r="AH1075" s="56">
        <f t="shared" si="352"/>
        <v>10</v>
      </c>
      <c r="AI1075" s="53">
        <f t="shared" si="353"/>
        <v>0.20923625666666662</v>
      </c>
      <c r="AJ1075" s="56">
        <f t="shared" si="354"/>
        <v>0</v>
      </c>
    </row>
    <row r="1076" spans="1:36" x14ac:dyDescent="0.25">
      <c r="A1076" s="50">
        <v>1075</v>
      </c>
      <c r="B1076" s="51">
        <v>39670</v>
      </c>
      <c r="C1076" s="75">
        <f t="shared" si="359"/>
        <v>39670</v>
      </c>
      <c r="D1076" s="50" t="s">
        <v>714</v>
      </c>
      <c r="E1076" s="50">
        <v>1</v>
      </c>
      <c r="F1076" s="50">
        <v>0</v>
      </c>
      <c r="G1076" s="50">
        <v>10</v>
      </c>
      <c r="H1076" s="50">
        <v>15</v>
      </c>
      <c r="I1076" s="53">
        <f t="shared" si="340"/>
        <v>7.1180555555555554E-3</v>
      </c>
      <c r="J1076" s="54">
        <f t="shared" si="341"/>
        <v>7.1180555555555554E-3</v>
      </c>
      <c r="K1076" s="50" t="s">
        <v>694</v>
      </c>
      <c r="L1076" s="50" t="s">
        <v>723</v>
      </c>
      <c r="M1076" s="55">
        <f t="shared" si="342"/>
        <v>5.8536585365853702</v>
      </c>
      <c r="N1076" s="50">
        <v>0</v>
      </c>
      <c r="O1076" s="50" t="s">
        <v>201</v>
      </c>
      <c r="S1076" s="151">
        <f t="shared" si="343"/>
        <v>0</v>
      </c>
      <c r="T1076" s="151">
        <f t="shared" si="344"/>
        <v>0</v>
      </c>
      <c r="V1076" s="393">
        <f t="shared" si="355"/>
        <v>0</v>
      </c>
      <c r="W1076" s="393">
        <f t="shared" si="356"/>
        <v>0</v>
      </c>
      <c r="X1076" s="53">
        <f t="shared" si="345"/>
        <v>0.18649305555555554</v>
      </c>
      <c r="Y1076" s="53">
        <f t="shared" si="346"/>
        <v>0.22288223555555553</v>
      </c>
      <c r="Z1076" s="53">
        <f t="shared" si="347"/>
        <v>9.3246527777777768E-2</v>
      </c>
      <c r="AA1076" s="53">
        <f t="shared" si="348"/>
        <v>0.11144111777777777</v>
      </c>
      <c r="AB1076" s="50">
        <f t="shared" si="349"/>
        <v>1941</v>
      </c>
      <c r="AC1076" s="50">
        <f t="shared" si="358"/>
        <v>2008</v>
      </c>
      <c r="AD1076" s="50">
        <f t="shared" si="350"/>
        <v>8</v>
      </c>
      <c r="AE1076" s="56">
        <f t="shared" si="351"/>
        <v>200808</v>
      </c>
      <c r="AF1076" s="56">
        <f t="shared" si="360"/>
        <v>33</v>
      </c>
      <c r="AG1076" s="58">
        <f t="shared" si="357"/>
        <v>0</v>
      </c>
      <c r="AH1076" s="56">
        <f t="shared" si="352"/>
        <v>10</v>
      </c>
      <c r="AI1076" s="53">
        <f t="shared" si="353"/>
        <v>0.20468764555555552</v>
      </c>
      <c r="AJ1076" s="56">
        <f t="shared" si="354"/>
        <v>0</v>
      </c>
    </row>
    <row r="1077" spans="1:36" x14ac:dyDescent="0.25">
      <c r="A1077" s="50">
        <v>1076</v>
      </c>
      <c r="B1077" s="51">
        <v>39670</v>
      </c>
      <c r="C1077" s="75">
        <f t="shared" si="359"/>
        <v>39670</v>
      </c>
      <c r="D1077" s="50" t="s">
        <v>715</v>
      </c>
      <c r="E1077" s="50">
        <v>1</v>
      </c>
      <c r="F1077" s="50">
        <v>0</v>
      </c>
      <c r="G1077" s="50">
        <v>10</v>
      </c>
      <c r="H1077" s="50">
        <v>11</v>
      </c>
      <c r="I1077" s="53">
        <f t="shared" si="340"/>
        <v>7.0717592592592594E-3</v>
      </c>
      <c r="J1077" s="54">
        <f t="shared" si="341"/>
        <v>7.0717592592592594E-3</v>
      </c>
      <c r="K1077" s="50" t="s">
        <v>694</v>
      </c>
      <c r="L1077" s="50" t="s">
        <v>724</v>
      </c>
      <c r="M1077" s="55">
        <f t="shared" si="342"/>
        <v>5.891980360065471</v>
      </c>
      <c r="N1077" s="50">
        <v>0</v>
      </c>
      <c r="O1077" s="50" t="s">
        <v>201</v>
      </c>
      <c r="S1077" s="151">
        <f t="shared" si="343"/>
        <v>0</v>
      </c>
      <c r="T1077" s="151">
        <f t="shared" si="344"/>
        <v>0</v>
      </c>
      <c r="V1077" s="393">
        <f t="shared" si="355"/>
        <v>0</v>
      </c>
      <c r="W1077" s="393">
        <f t="shared" si="356"/>
        <v>0</v>
      </c>
      <c r="X1077" s="53">
        <f t="shared" si="345"/>
        <v>0.18528009259259259</v>
      </c>
      <c r="Y1077" s="53">
        <f t="shared" si="346"/>
        <v>0.22166927259259259</v>
      </c>
      <c r="Z1077" s="53">
        <f t="shared" si="347"/>
        <v>9.2640046296296297E-2</v>
      </c>
      <c r="AA1077" s="53">
        <f t="shared" si="348"/>
        <v>0.11083463629629629</v>
      </c>
      <c r="AB1077" s="50">
        <f t="shared" si="349"/>
        <v>1876</v>
      </c>
      <c r="AC1077" s="50">
        <f t="shared" si="358"/>
        <v>2008</v>
      </c>
      <c r="AD1077" s="50">
        <f t="shared" si="350"/>
        <v>8</v>
      </c>
      <c r="AE1077" s="56">
        <f t="shared" si="351"/>
        <v>200808</v>
      </c>
      <c r="AF1077" s="56">
        <f t="shared" si="360"/>
        <v>33</v>
      </c>
      <c r="AG1077" s="58">
        <f t="shared" si="357"/>
        <v>0</v>
      </c>
      <c r="AH1077" s="56">
        <f t="shared" si="352"/>
        <v>10</v>
      </c>
      <c r="AI1077" s="53">
        <f t="shared" si="353"/>
        <v>0.2034746825925926</v>
      </c>
      <c r="AJ1077" s="56">
        <f t="shared" si="354"/>
        <v>0</v>
      </c>
    </row>
    <row r="1078" spans="1:36" x14ac:dyDescent="0.25">
      <c r="A1078" s="50">
        <v>1077</v>
      </c>
      <c r="B1078" s="51">
        <v>39670</v>
      </c>
      <c r="C1078" s="75">
        <f t="shared" si="359"/>
        <v>39670</v>
      </c>
      <c r="D1078" s="50" t="s">
        <v>716</v>
      </c>
      <c r="E1078" s="50">
        <v>1</v>
      </c>
      <c r="F1078" s="50">
        <v>0</v>
      </c>
      <c r="G1078" s="50">
        <v>11</v>
      </c>
      <c r="H1078" s="50">
        <v>17</v>
      </c>
      <c r="I1078" s="53">
        <f t="shared" si="340"/>
        <v>7.8356481481481489E-3</v>
      </c>
      <c r="J1078" s="54">
        <f t="shared" si="341"/>
        <v>7.8356481481481489E-3</v>
      </c>
      <c r="K1078" s="50" t="s">
        <v>694</v>
      </c>
      <c r="L1078" s="50" t="s">
        <v>725</v>
      </c>
      <c r="M1078" s="55">
        <f t="shared" si="342"/>
        <v>5.3175775480059118</v>
      </c>
      <c r="N1078" s="50">
        <v>0</v>
      </c>
      <c r="O1078" s="50" t="s">
        <v>201</v>
      </c>
      <c r="S1078" s="151">
        <f t="shared" si="343"/>
        <v>0</v>
      </c>
      <c r="T1078" s="151">
        <f t="shared" si="344"/>
        <v>0</v>
      </c>
      <c r="V1078" s="393">
        <f t="shared" si="355"/>
        <v>0</v>
      </c>
      <c r="W1078" s="393">
        <f t="shared" si="356"/>
        <v>0</v>
      </c>
      <c r="X1078" s="53">
        <f t="shared" si="345"/>
        <v>0.20529398148148151</v>
      </c>
      <c r="Y1078" s="53">
        <f t="shared" si="346"/>
        <v>0.2416831614814815</v>
      </c>
      <c r="Z1078" s="53">
        <f t="shared" si="347"/>
        <v>0.10264699074074075</v>
      </c>
      <c r="AA1078" s="53">
        <f t="shared" si="348"/>
        <v>0.12084158074074075</v>
      </c>
      <c r="AB1078" s="50">
        <f t="shared" si="349"/>
        <v>2683</v>
      </c>
      <c r="AC1078" s="50">
        <f t="shared" si="358"/>
        <v>2008</v>
      </c>
      <c r="AD1078" s="50">
        <f t="shared" si="350"/>
        <v>8</v>
      </c>
      <c r="AE1078" s="56">
        <f t="shared" si="351"/>
        <v>200808</v>
      </c>
      <c r="AF1078" s="56">
        <f t="shared" si="360"/>
        <v>33</v>
      </c>
      <c r="AG1078" s="58">
        <f t="shared" si="357"/>
        <v>0</v>
      </c>
      <c r="AH1078" s="56">
        <f t="shared" si="352"/>
        <v>10</v>
      </c>
      <c r="AI1078" s="53">
        <f t="shared" si="353"/>
        <v>0.22348857148148149</v>
      </c>
      <c r="AJ1078" s="56">
        <f t="shared" si="354"/>
        <v>0</v>
      </c>
    </row>
    <row r="1079" spans="1:36" x14ac:dyDescent="0.25">
      <c r="A1079" s="50">
        <v>1078</v>
      </c>
      <c r="B1079" s="51">
        <v>39670</v>
      </c>
      <c r="C1079" s="75">
        <f t="shared" si="359"/>
        <v>39670</v>
      </c>
      <c r="D1079" s="50" t="s">
        <v>717</v>
      </c>
      <c r="E1079" s="50">
        <v>1</v>
      </c>
      <c r="F1079" s="50">
        <v>0</v>
      </c>
      <c r="G1079" s="50">
        <v>10</v>
      </c>
      <c r="H1079" s="50">
        <v>26</v>
      </c>
      <c r="I1079" s="53">
        <f t="shared" si="340"/>
        <v>7.2453703703703708E-3</v>
      </c>
      <c r="J1079" s="54">
        <f t="shared" si="341"/>
        <v>7.2453703703703708E-3</v>
      </c>
      <c r="K1079" s="50" t="s">
        <v>694</v>
      </c>
      <c r="L1079" s="50" t="s">
        <v>726</v>
      </c>
      <c r="M1079" s="55">
        <f t="shared" si="342"/>
        <v>5.750798722044733</v>
      </c>
      <c r="N1079" s="50">
        <v>0</v>
      </c>
      <c r="O1079" s="50" t="s">
        <v>201</v>
      </c>
      <c r="S1079" s="151">
        <f t="shared" si="343"/>
        <v>0</v>
      </c>
      <c r="T1079" s="151">
        <f t="shared" si="344"/>
        <v>0</v>
      </c>
      <c r="V1079" s="393">
        <f t="shared" si="355"/>
        <v>0</v>
      </c>
      <c r="W1079" s="393">
        <f t="shared" si="356"/>
        <v>0</v>
      </c>
      <c r="X1079" s="53">
        <f t="shared" si="345"/>
        <v>0.18982870370370372</v>
      </c>
      <c r="Y1079" s="53">
        <f t="shared" si="346"/>
        <v>0.22621788370370371</v>
      </c>
      <c r="Z1079" s="53">
        <f t="shared" si="347"/>
        <v>9.4914351851851861E-2</v>
      </c>
      <c r="AA1079" s="53">
        <f t="shared" si="348"/>
        <v>0.11310894185185186</v>
      </c>
      <c r="AB1079" s="50">
        <f t="shared" si="349"/>
        <v>2097</v>
      </c>
      <c r="AC1079" s="50">
        <f t="shared" si="358"/>
        <v>2008</v>
      </c>
      <c r="AD1079" s="50">
        <f t="shared" si="350"/>
        <v>8</v>
      </c>
      <c r="AE1079" s="56">
        <f t="shared" si="351"/>
        <v>200808</v>
      </c>
      <c r="AF1079" s="56">
        <f t="shared" si="360"/>
        <v>33</v>
      </c>
      <c r="AG1079" s="58">
        <f t="shared" si="357"/>
        <v>0</v>
      </c>
      <c r="AH1079" s="56">
        <f t="shared" si="352"/>
        <v>10</v>
      </c>
      <c r="AI1079" s="53">
        <f t="shared" si="353"/>
        <v>0.2080232937037037</v>
      </c>
      <c r="AJ1079" s="56">
        <f t="shared" si="354"/>
        <v>0</v>
      </c>
    </row>
    <row r="1080" spans="1:36" x14ac:dyDescent="0.25">
      <c r="A1080" s="50">
        <v>1079</v>
      </c>
      <c r="B1080" s="51">
        <v>39670</v>
      </c>
      <c r="C1080" s="75">
        <f t="shared" si="359"/>
        <v>39670</v>
      </c>
      <c r="D1080" s="50" t="s">
        <v>718</v>
      </c>
      <c r="E1080" s="50">
        <v>1</v>
      </c>
      <c r="F1080" s="50">
        <v>0</v>
      </c>
      <c r="G1080" s="50">
        <v>12</v>
      </c>
      <c r="H1080" s="50">
        <v>24</v>
      </c>
      <c r="I1080" s="53">
        <f t="shared" si="340"/>
        <v>8.611111111111111E-3</v>
      </c>
      <c r="J1080" s="54">
        <f t="shared" si="341"/>
        <v>8.611111111111111E-3</v>
      </c>
      <c r="K1080" s="50" t="s">
        <v>694</v>
      </c>
      <c r="L1080" s="50" t="s">
        <v>727</v>
      </c>
      <c r="M1080" s="55">
        <f t="shared" si="342"/>
        <v>4.8387096774193585</v>
      </c>
      <c r="N1080" s="50">
        <v>0</v>
      </c>
      <c r="O1080" s="50" t="s">
        <v>201</v>
      </c>
      <c r="S1080" s="151">
        <f t="shared" si="343"/>
        <v>0</v>
      </c>
      <c r="T1080" s="151">
        <f t="shared" si="344"/>
        <v>0</v>
      </c>
      <c r="V1080" s="393">
        <f t="shared" si="355"/>
        <v>0</v>
      </c>
      <c r="W1080" s="393">
        <f t="shared" si="356"/>
        <v>0</v>
      </c>
      <c r="X1080" s="53">
        <f t="shared" si="345"/>
        <v>0.2256111111111111</v>
      </c>
      <c r="Y1080" s="53">
        <f t="shared" si="346"/>
        <v>0.26200029111111112</v>
      </c>
      <c r="Z1080" s="53">
        <f t="shared" si="347"/>
        <v>0.11280555555555555</v>
      </c>
      <c r="AA1080" s="53">
        <f t="shared" si="348"/>
        <v>0.13100014555555556</v>
      </c>
      <c r="AB1080" s="50">
        <f t="shared" si="349"/>
        <v>3123</v>
      </c>
      <c r="AC1080" s="50">
        <f t="shared" si="358"/>
        <v>2008</v>
      </c>
      <c r="AD1080" s="50">
        <f t="shared" si="350"/>
        <v>8</v>
      </c>
      <c r="AE1080" s="56">
        <f t="shared" si="351"/>
        <v>200808</v>
      </c>
      <c r="AF1080" s="56">
        <f t="shared" si="360"/>
        <v>33</v>
      </c>
      <c r="AG1080" s="58">
        <f t="shared" si="357"/>
        <v>0</v>
      </c>
      <c r="AH1080" s="56">
        <f t="shared" si="352"/>
        <v>10</v>
      </c>
      <c r="AI1080" s="53">
        <f t="shared" si="353"/>
        <v>0.24380570111111111</v>
      </c>
      <c r="AJ1080" s="56">
        <f t="shared" si="354"/>
        <v>0</v>
      </c>
    </row>
    <row r="1081" spans="1:36" x14ac:dyDescent="0.25">
      <c r="A1081" s="50">
        <v>1080</v>
      </c>
      <c r="B1081" s="51">
        <v>39670</v>
      </c>
      <c r="C1081" s="75">
        <f t="shared" si="359"/>
        <v>39670</v>
      </c>
      <c r="D1081" s="50" t="s">
        <v>719</v>
      </c>
      <c r="E1081" s="50">
        <v>1</v>
      </c>
      <c r="F1081" s="50">
        <v>0</v>
      </c>
      <c r="G1081" s="50">
        <v>11</v>
      </c>
      <c r="H1081" s="50">
        <v>56</v>
      </c>
      <c r="I1081" s="53">
        <f t="shared" si="340"/>
        <v>8.2870370370370372E-3</v>
      </c>
      <c r="J1081" s="54">
        <f t="shared" si="341"/>
        <v>8.2870370370370372E-3</v>
      </c>
      <c r="K1081" s="50" t="s">
        <v>694</v>
      </c>
      <c r="L1081" s="50" t="s">
        <v>728</v>
      </c>
      <c r="M1081" s="55">
        <f t="shared" si="342"/>
        <v>5.0279329608938585</v>
      </c>
      <c r="N1081" s="50">
        <v>0</v>
      </c>
      <c r="O1081" s="50" t="s">
        <v>201</v>
      </c>
      <c r="S1081" s="151">
        <f t="shared" si="343"/>
        <v>0</v>
      </c>
      <c r="T1081" s="151">
        <f t="shared" si="344"/>
        <v>0</v>
      </c>
      <c r="V1081" s="393">
        <f t="shared" si="355"/>
        <v>0</v>
      </c>
      <c r="W1081" s="393">
        <f t="shared" si="356"/>
        <v>0</v>
      </c>
      <c r="X1081" s="53">
        <f t="shared" si="345"/>
        <v>0.21712037037037038</v>
      </c>
      <c r="Y1081" s="53">
        <f t="shared" si="346"/>
        <v>0.25350955037037037</v>
      </c>
      <c r="Z1081" s="53">
        <f t="shared" si="347"/>
        <v>0.10856018518518519</v>
      </c>
      <c r="AA1081" s="53">
        <f t="shared" si="348"/>
        <v>0.12675477518518519</v>
      </c>
      <c r="AB1081" s="50">
        <f t="shared" si="349"/>
        <v>2982</v>
      </c>
      <c r="AC1081" s="50">
        <f t="shared" si="358"/>
        <v>2008</v>
      </c>
      <c r="AD1081" s="50">
        <f t="shared" si="350"/>
        <v>8</v>
      </c>
      <c r="AE1081" s="56">
        <f t="shared" si="351"/>
        <v>200808</v>
      </c>
      <c r="AF1081" s="56">
        <f t="shared" si="360"/>
        <v>33</v>
      </c>
      <c r="AG1081" s="58">
        <f t="shared" si="357"/>
        <v>0</v>
      </c>
      <c r="AH1081" s="56">
        <f t="shared" si="352"/>
        <v>10</v>
      </c>
      <c r="AI1081" s="53">
        <f t="shared" si="353"/>
        <v>0.23531496037037036</v>
      </c>
      <c r="AJ1081" s="56">
        <f t="shared" si="354"/>
        <v>0</v>
      </c>
    </row>
    <row r="1082" spans="1:36" x14ac:dyDescent="0.25">
      <c r="A1082" s="50">
        <v>1081</v>
      </c>
      <c r="B1082" s="51">
        <v>39670</v>
      </c>
      <c r="C1082" s="75">
        <f t="shared" si="359"/>
        <v>39670</v>
      </c>
      <c r="D1082" s="50" t="s">
        <v>720</v>
      </c>
      <c r="E1082" s="50">
        <v>1</v>
      </c>
      <c r="F1082" s="50">
        <v>0</v>
      </c>
      <c r="G1082" s="50">
        <v>11</v>
      </c>
      <c r="H1082" s="50">
        <v>53</v>
      </c>
      <c r="I1082" s="53">
        <f t="shared" si="340"/>
        <v>8.2523148148148148E-3</v>
      </c>
      <c r="J1082" s="54">
        <f t="shared" si="341"/>
        <v>8.2523148148148148E-3</v>
      </c>
      <c r="K1082" s="50" t="s">
        <v>694</v>
      </c>
      <c r="L1082" s="50" t="s">
        <v>729</v>
      </c>
      <c r="M1082" s="55">
        <f t="shared" si="342"/>
        <v>5.0490883590462872</v>
      </c>
      <c r="N1082" s="50">
        <v>0</v>
      </c>
      <c r="O1082" s="50" t="s">
        <v>201</v>
      </c>
      <c r="S1082" s="151">
        <f t="shared" si="343"/>
        <v>0</v>
      </c>
      <c r="T1082" s="151">
        <f t="shared" si="344"/>
        <v>0</v>
      </c>
      <c r="V1082" s="393">
        <f t="shared" si="355"/>
        <v>0</v>
      </c>
      <c r="W1082" s="393">
        <f t="shared" si="356"/>
        <v>0</v>
      </c>
      <c r="X1082" s="53">
        <f t="shared" si="345"/>
        <v>0.21621064814814814</v>
      </c>
      <c r="Y1082" s="53">
        <f t="shared" si="346"/>
        <v>0.25259982814814813</v>
      </c>
      <c r="Z1082" s="53">
        <f t="shared" si="347"/>
        <v>0.10810532407407407</v>
      </c>
      <c r="AA1082" s="53">
        <f t="shared" si="348"/>
        <v>0.12629991407407407</v>
      </c>
      <c r="AB1082" s="50">
        <f t="shared" si="349"/>
        <v>2958</v>
      </c>
      <c r="AC1082" s="50">
        <f t="shared" si="358"/>
        <v>2008</v>
      </c>
      <c r="AD1082" s="50">
        <f t="shared" si="350"/>
        <v>8</v>
      </c>
      <c r="AE1082" s="56">
        <f t="shared" si="351"/>
        <v>200808</v>
      </c>
      <c r="AF1082" s="56">
        <f t="shared" si="360"/>
        <v>33</v>
      </c>
      <c r="AG1082" s="58">
        <f t="shared" si="357"/>
        <v>0</v>
      </c>
      <c r="AH1082" s="56">
        <f t="shared" si="352"/>
        <v>10</v>
      </c>
      <c r="AI1082" s="53">
        <f t="shared" si="353"/>
        <v>0.23440523814814812</v>
      </c>
      <c r="AJ1082" s="56">
        <f t="shared" si="354"/>
        <v>0</v>
      </c>
    </row>
    <row r="1083" spans="1:36" x14ac:dyDescent="0.25">
      <c r="A1083" s="50">
        <v>1082</v>
      </c>
      <c r="B1083" s="51">
        <v>39670</v>
      </c>
      <c r="C1083" s="75">
        <f t="shared" si="359"/>
        <v>39670</v>
      </c>
      <c r="D1083" s="50" t="s">
        <v>721</v>
      </c>
      <c r="E1083" s="50">
        <v>1</v>
      </c>
      <c r="F1083" s="50">
        <v>0</v>
      </c>
      <c r="G1083" s="50">
        <v>10</v>
      </c>
      <c r="H1083" s="50">
        <v>56</v>
      </c>
      <c r="I1083" s="53">
        <f t="shared" si="340"/>
        <v>7.5925925925925926E-3</v>
      </c>
      <c r="J1083" s="54">
        <f t="shared" si="341"/>
        <v>7.5925925925925926E-3</v>
      </c>
      <c r="K1083" s="50" t="s">
        <v>694</v>
      </c>
      <c r="L1083" s="50" t="s">
        <v>730</v>
      </c>
      <c r="M1083" s="55">
        <f t="shared" si="342"/>
        <v>5.4878048780487845</v>
      </c>
      <c r="N1083" s="50">
        <v>0</v>
      </c>
      <c r="O1083" s="50" t="s">
        <v>201</v>
      </c>
      <c r="S1083" s="151">
        <f t="shared" si="343"/>
        <v>0</v>
      </c>
      <c r="T1083" s="151">
        <f t="shared" si="344"/>
        <v>0</v>
      </c>
      <c r="V1083" s="393">
        <f t="shared" si="355"/>
        <v>0</v>
      </c>
      <c r="W1083" s="393">
        <f t="shared" si="356"/>
        <v>0</v>
      </c>
      <c r="X1083" s="53">
        <f t="shared" si="345"/>
        <v>0.19892592592592592</v>
      </c>
      <c r="Y1083" s="53">
        <f t="shared" si="346"/>
        <v>0.23531510592592592</v>
      </c>
      <c r="Z1083" s="53">
        <f t="shared" si="347"/>
        <v>9.9462962962962961E-2</v>
      </c>
      <c r="AA1083" s="53">
        <f t="shared" si="348"/>
        <v>0.11765755296296296</v>
      </c>
      <c r="AB1083" s="50">
        <f t="shared" si="349"/>
        <v>2469</v>
      </c>
      <c r="AC1083" s="50">
        <f t="shared" si="358"/>
        <v>2008</v>
      </c>
      <c r="AD1083" s="50">
        <f t="shared" si="350"/>
        <v>8</v>
      </c>
      <c r="AE1083" s="56">
        <f t="shared" si="351"/>
        <v>200808</v>
      </c>
      <c r="AF1083" s="56">
        <f t="shared" si="360"/>
        <v>33</v>
      </c>
      <c r="AG1083" s="58">
        <f t="shared" si="357"/>
        <v>0</v>
      </c>
      <c r="AH1083" s="56">
        <f t="shared" si="352"/>
        <v>10</v>
      </c>
      <c r="AI1083" s="53">
        <f t="shared" si="353"/>
        <v>0.21712051592592591</v>
      </c>
      <c r="AJ1083" s="56">
        <f t="shared" si="354"/>
        <v>0</v>
      </c>
    </row>
    <row r="1084" spans="1:36" x14ac:dyDescent="0.25">
      <c r="A1084" s="50">
        <v>1083</v>
      </c>
      <c r="B1084" s="51">
        <v>39670</v>
      </c>
      <c r="C1084" s="75">
        <f t="shared" si="359"/>
        <v>39670</v>
      </c>
      <c r="D1084" s="50" t="s">
        <v>707</v>
      </c>
      <c r="E1084" s="50">
        <v>1</v>
      </c>
      <c r="F1084" s="50">
        <v>0</v>
      </c>
      <c r="G1084" s="50">
        <v>11</v>
      </c>
      <c r="H1084" s="50">
        <v>3</v>
      </c>
      <c r="I1084" s="53">
        <f t="shared" si="340"/>
        <v>7.6736111111111111E-3</v>
      </c>
      <c r="J1084" s="54">
        <f t="shared" si="341"/>
        <v>7.6736111111111111E-3</v>
      </c>
      <c r="K1084" s="50" t="s">
        <v>694</v>
      </c>
      <c r="L1084" s="50" t="s">
        <v>731</v>
      </c>
      <c r="M1084" s="55">
        <f t="shared" si="342"/>
        <v>5.429864253393669</v>
      </c>
      <c r="N1084" s="50">
        <v>0</v>
      </c>
      <c r="O1084" s="50" t="s">
        <v>201</v>
      </c>
      <c r="S1084" s="151">
        <f t="shared" si="343"/>
        <v>0</v>
      </c>
      <c r="T1084" s="151">
        <f t="shared" si="344"/>
        <v>0</v>
      </c>
      <c r="V1084" s="393">
        <f t="shared" si="355"/>
        <v>0</v>
      </c>
      <c r="W1084" s="393">
        <f t="shared" si="356"/>
        <v>0</v>
      </c>
      <c r="X1084" s="53">
        <f t="shared" si="345"/>
        <v>0.20104861111111111</v>
      </c>
      <c r="Y1084" s="53">
        <f t="shared" si="346"/>
        <v>0.23743779111111107</v>
      </c>
      <c r="Z1084" s="53">
        <f t="shared" si="347"/>
        <v>0.10052430555555555</v>
      </c>
      <c r="AA1084" s="53">
        <f t="shared" si="348"/>
        <v>0.11871889555555554</v>
      </c>
      <c r="AB1084" s="50">
        <f t="shared" si="349"/>
        <v>2538</v>
      </c>
      <c r="AC1084" s="50">
        <f t="shared" si="358"/>
        <v>2008</v>
      </c>
      <c r="AD1084" s="50">
        <f t="shared" si="350"/>
        <v>8</v>
      </c>
      <c r="AE1084" s="56">
        <f t="shared" si="351"/>
        <v>200808</v>
      </c>
      <c r="AF1084" s="56">
        <f t="shared" si="360"/>
        <v>33</v>
      </c>
      <c r="AG1084" s="58">
        <f t="shared" si="357"/>
        <v>0</v>
      </c>
      <c r="AH1084" s="56">
        <f t="shared" si="352"/>
        <v>10</v>
      </c>
      <c r="AI1084" s="53">
        <f t="shared" si="353"/>
        <v>0.21924320111111109</v>
      </c>
      <c r="AJ1084" s="56">
        <f t="shared" si="354"/>
        <v>0</v>
      </c>
    </row>
    <row r="1085" spans="1:36" x14ac:dyDescent="0.25">
      <c r="A1085" s="50">
        <v>1084</v>
      </c>
      <c r="B1085" s="51">
        <v>39670</v>
      </c>
      <c r="C1085" s="75">
        <f t="shared" si="359"/>
        <v>39670</v>
      </c>
      <c r="D1085" s="50" t="s">
        <v>708</v>
      </c>
      <c r="E1085" s="50">
        <v>1</v>
      </c>
      <c r="F1085" s="50">
        <v>0</v>
      </c>
      <c r="G1085" s="50">
        <v>11</v>
      </c>
      <c r="H1085" s="50">
        <v>33</v>
      </c>
      <c r="I1085" s="53">
        <f t="shared" si="340"/>
        <v>8.0208333333333329E-3</v>
      </c>
      <c r="J1085" s="54">
        <f t="shared" si="341"/>
        <v>8.0208333333333329E-3</v>
      </c>
      <c r="K1085" s="50" t="s">
        <v>694</v>
      </c>
      <c r="L1085" s="50" t="s">
        <v>732</v>
      </c>
      <c r="M1085" s="55">
        <f t="shared" si="342"/>
        <v>5.1948051948051992</v>
      </c>
      <c r="N1085" s="50">
        <v>0</v>
      </c>
      <c r="O1085" s="50" t="s">
        <v>201</v>
      </c>
      <c r="S1085" s="151">
        <f t="shared" si="343"/>
        <v>0</v>
      </c>
      <c r="T1085" s="151">
        <f t="shared" si="344"/>
        <v>0</v>
      </c>
      <c r="V1085" s="393">
        <f t="shared" si="355"/>
        <v>0</v>
      </c>
      <c r="W1085" s="393">
        <f t="shared" si="356"/>
        <v>0</v>
      </c>
      <c r="X1085" s="53">
        <f t="shared" si="345"/>
        <v>0.21014583333333331</v>
      </c>
      <c r="Y1085" s="53">
        <f t="shared" si="346"/>
        <v>0.24653501333333333</v>
      </c>
      <c r="Z1085" s="53">
        <f t="shared" si="347"/>
        <v>0.10507291666666665</v>
      </c>
      <c r="AA1085" s="53">
        <f t="shared" si="348"/>
        <v>0.12326750666666667</v>
      </c>
      <c r="AB1085" s="50">
        <f t="shared" si="349"/>
        <v>2826</v>
      </c>
      <c r="AC1085" s="50">
        <f t="shared" si="358"/>
        <v>2008</v>
      </c>
      <c r="AD1085" s="50">
        <f t="shared" si="350"/>
        <v>8</v>
      </c>
      <c r="AE1085" s="56">
        <f t="shared" si="351"/>
        <v>200808</v>
      </c>
      <c r="AF1085" s="56">
        <f t="shared" si="360"/>
        <v>33</v>
      </c>
      <c r="AG1085" s="58">
        <f t="shared" si="357"/>
        <v>0</v>
      </c>
      <c r="AH1085" s="56">
        <f t="shared" si="352"/>
        <v>10</v>
      </c>
      <c r="AI1085" s="53">
        <f t="shared" si="353"/>
        <v>0.22834042333333332</v>
      </c>
      <c r="AJ1085" s="56">
        <f t="shared" si="354"/>
        <v>0</v>
      </c>
    </row>
    <row r="1086" spans="1:36" x14ac:dyDescent="0.25">
      <c r="A1086" s="50">
        <v>1085</v>
      </c>
      <c r="B1086" s="51">
        <v>39670</v>
      </c>
      <c r="C1086" s="75">
        <f t="shared" si="359"/>
        <v>39670</v>
      </c>
      <c r="D1086" s="50" t="s">
        <v>709</v>
      </c>
      <c r="E1086" s="50">
        <v>1</v>
      </c>
      <c r="F1086" s="50">
        <v>0</v>
      </c>
      <c r="G1086" s="50">
        <v>13</v>
      </c>
      <c r="H1086" s="50">
        <v>31</v>
      </c>
      <c r="I1086" s="53">
        <f t="shared" si="340"/>
        <v>9.386574074074075E-3</v>
      </c>
      <c r="J1086" s="54">
        <f t="shared" si="341"/>
        <v>9.386574074074075E-3</v>
      </c>
      <c r="K1086" s="50" t="s">
        <v>694</v>
      </c>
      <c r="L1086" s="50" t="s">
        <v>733</v>
      </c>
      <c r="M1086" s="55">
        <f t="shared" si="342"/>
        <v>4.4389642416769455</v>
      </c>
      <c r="N1086" s="50">
        <v>0</v>
      </c>
      <c r="O1086" s="50" t="s">
        <v>201</v>
      </c>
      <c r="S1086" s="151">
        <f t="shared" si="343"/>
        <v>0</v>
      </c>
      <c r="T1086" s="151">
        <f t="shared" si="344"/>
        <v>0</v>
      </c>
      <c r="V1086" s="393">
        <f t="shared" si="355"/>
        <v>0</v>
      </c>
      <c r="W1086" s="393">
        <f t="shared" si="356"/>
        <v>0</v>
      </c>
      <c r="X1086" s="53">
        <f t="shared" si="345"/>
        <v>0.24592824074074077</v>
      </c>
      <c r="Y1086" s="53">
        <f t="shared" si="346"/>
        <v>0.28231742074074079</v>
      </c>
      <c r="Z1086" s="53">
        <f t="shared" si="347"/>
        <v>0.12296412037037038</v>
      </c>
      <c r="AA1086" s="53">
        <f t="shared" si="348"/>
        <v>0.14115871037037039</v>
      </c>
      <c r="AB1086" s="50">
        <f t="shared" si="349"/>
        <v>3296</v>
      </c>
      <c r="AC1086" s="50">
        <f t="shared" si="358"/>
        <v>2008</v>
      </c>
      <c r="AD1086" s="50">
        <f t="shared" si="350"/>
        <v>8</v>
      </c>
      <c r="AE1086" s="56">
        <f t="shared" si="351"/>
        <v>200808</v>
      </c>
      <c r="AF1086" s="56">
        <f t="shared" si="360"/>
        <v>33</v>
      </c>
      <c r="AG1086" s="58">
        <f t="shared" si="357"/>
        <v>0</v>
      </c>
      <c r="AH1086" s="56">
        <f t="shared" si="352"/>
        <v>10</v>
      </c>
      <c r="AI1086" s="53">
        <f t="shared" si="353"/>
        <v>0.26412283074074078</v>
      </c>
      <c r="AJ1086" s="56">
        <f t="shared" si="354"/>
        <v>0</v>
      </c>
    </row>
    <row r="1087" spans="1:36" x14ac:dyDescent="0.25">
      <c r="A1087" s="50">
        <v>1086</v>
      </c>
      <c r="B1087" s="51">
        <v>39670</v>
      </c>
      <c r="C1087" s="75">
        <f t="shared" si="359"/>
        <v>39670</v>
      </c>
      <c r="D1087" s="50" t="s">
        <v>710</v>
      </c>
      <c r="E1087" s="50">
        <v>1</v>
      </c>
      <c r="F1087" s="50">
        <v>0</v>
      </c>
      <c r="G1087" s="50">
        <v>12</v>
      </c>
      <c r="H1087" s="50">
        <v>11</v>
      </c>
      <c r="I1087" s="53">
        <f t="shared" si="340"/>
        <v>8.4606481481481494E-3</v>
      </c>
      <c r="J1087" s="54">
        <f t="shared" si="341"/>
        <v>8.4606481481481494E-3</v>
      </c>
      <c r="K1087" s="50" t="s">
        <v>694</v>
      </c>
      <c r="L1087" s="50" t="s">
        <v>734</v>
      </c>
      <c r="M1087" s="55">
        <f t="shared" si="342"/>
        <v>4.9247606019151879</v>
      </c>
      <c r="N1087" s="50">
        <v>0</v>
      </c>
      <c r="O1087" s="50" t="s">
        <v>201</v>
      </c>
      <c r="S1087" s="151">
        <f t="shared" si="343"/>
        <v>0</v>
      </c>
      <c r="T1087" s="151">
        <f t="shared" si="344"/>
        <v>0</v>
      </c>
      <c r="V1087" s="393">
        <f t="shared" si="355"/>
        <v>0</v>
      </c>
      <c r="W1087" s="393">
        <f t="shared" si="356"/>
        <v>0</v>
      </c>
      <c r="X1087" s="53">
        <f t="shared" si="345"/>
        <v>0.22166898148148151</v>
      </c>
      <c r="Y1087" s="53">
        <f t="shared" si="346"/>
        <v>0.25805816148148153</v>
      </c>
      <c r="Z1087" s="53">
        <f t="shared" si="347"/>
        <v>0.11083449074074075</v>
      </c>
      <c r="AA1087" s="53">
        <f t="shared" si="348"/>
        <v>0.12902908074074076</v>
      </c>
      <c r="AB1087" s="50">
        <f t="shared" si="349"/>
        <v>3077</v>
      </c>
      <c r="AC1087" s="50">
        <f t="shared" si="358"/>
        <v>2008</v>
      </c>
      <c r="AD1087" s="50">
        <f t="shared" si="350"/>
        <v>8</v>
      </c>
      <c r="AE1087" s="56">
        <f t="shared" si="351"/>
        <v>200808</v>
      </c>
      <c r="AF1087" s="56">
        <f t="shared" si="360"/>
        <v>33</v>
      </c>
      <c r="AG1087" s="58">
        <f t="shared" si="357"/>
        <v>0</v>
      </c>
      <c r="AH1087" s="56">
        <f t="shared" si="352"/>
        <v>10</v>
      </c>
      <c r="AI1087" s="53">
        <f t="shared" si="353"/>
        <v>0.23986357148148152</v>
      </c>
      <c r="AJ1087" s="56">
        <f t="shared" si="354"/>
        <v>0</v>
      </c>
    </row>
    <row r="1088" spans="1:36" x14ac:dyDescent="0.25">
      <c r="A1088" s="50">
        <v>1087</v>
      </c>
      <c r="B1088" s="51">
        <v>39670</v>
      </c>
      <c r="C1088" s="75">
        <f t="shared" si="359"/>
        <v>39670</v>
      </c>
      <c r="D1088" s="50" t="s">
        <v>711</v>
      </c>
      <c r="E1088" s="50">
        <v>1</v>
      </c>
      <c r="F1088" s="50">
        <v>0</v>
      </c>
      <c r="G1088" s="50">
        <v>17</v>
      </c>
      <c r="H1088" s="50">
        <v>2</v>
      </c>
      <c r="I1088" s="53">
        <f t="shared" si="340"/>
        <v>1.1828703703703704E-2</v>
      </c>
      <c r="J1088" s="54">
        <f t="shared" si="341"/>
        <v>1.1828703703703704E-2</v>
      </c>
      <c r="K1088" s="50" t="s">
        <v>694</v>
      </c>
      <c r="L1088" s="50" t="s">
        <v>735</v>
      </c>
      <c r="M1088" s="55">
        <f t="shared" si="342"/>
        <v>3.5225048923679085</v>
      </c>
      <c r="N1088" s="50">
        <v>0</v>
      </c>
      <c r="O1088" s="50" t="s">
        <v>201</v>
      </c>
      <c r="S1088" s="151">
        <f t="shared" si="343"/>
        <v>0</v>
      </c>
      <c r="T1088" s="151">
        <f t="shared" si="344"/>
        <v>0</v>
      </c>
      <c r="V1088" s="393">
        <f t="shared" si="355"/>
        <v>0</v>
      </c>
      <c r="W1088" s="393">
        <f t="shared" si="356"/>
        <v>0</v>
      </c>
      <c r="X1088" s="53">
        <f t="shared" si="345"/>
        <v>0.30991203703703701</v>
      </c>
      <c r="Y1088" s="53">
        <f t="shared" si="346"/>
        <v>0.34630121703703703</v>
      </c>
      <c r="Z1088" s="53">
        <f t="shared" si="347"/>
        <v>0.15495601851851851</v>
      </c>
      <c r="AA1088" s="53">
        <f t="shared" si="348"/>
        <v>0.17315060851851852</v>
      </c>
      <c r="AB1088" s="50">
        <f t="shared" si="349"/>
        <v>3558</v>
      </c>
      <c r="AC1088" s="50">
        <f t="shared" si="358"/>
        <v>2008</v>
      </c>
      <c r="AD1088" s="50">
        <f t="shared" si="350"/>
        <v>8</v>
      </c>
      <c r="AE1088" s="56">
        <f t="shared" si="351"/>
        <v>200808</v>
      </c>
      <c r="AF1088" s="56">
        <f t="shared" si="360"/>
        <v>33</v>
      </c>
      <c r="AG1088" s="58">
        <f t="shared" si="357"/>
        <v>0</v>
      </c>
      <c r="AH1088" s="56">
        <f t="shared" si="352"/>
        <v>10</v>
      </c>
      <c r="AI1088" s="53">
        <f t="shared" si="353"/>
        <v>0.32810662703703702</v>
      </c>
      <c r="AJ1088" s="56">
        <f t="shared" si="354"/>
        <v>0</v>
      </c>
    </row>
    <row r="1089" spans="1:36" x14ac:dyDescent="0.25">
      <c r="A1089" s="50">
        <v>1088</v>
      </c>
      <c r="B1089" s="51">
        <v>39670</v>
      </c>
      <c r="C1089" s="75">
        <f t="shared" si="359"/>
        <v>39670</v>
      </c>
      <c r="D1089" s="50" t="s">
        <v>712</v>
      </c>
      <c r="E1089" s="50">
        <v>1</v>
      </c>
      <c r="F1089" s="50">
        <v>0</v>
      </c>
      <c r="G1089" s="50">
        <v>11</v>
      </c>
      <c r="H1089" s="50">
        <v>51</v>
      </c>
      <c r="I1089" s="53">
        <f t="shared" si="340"/>
        <v>8.2291666666666659E-3</v>
      </c>
      <c r="J1089" s="54">
        <f t="shared" si="341"/>
        <v>8.2291666666666659E-3</v>
      </c>
      <c r="K1089" s="50" t="s">
        <v>694</v>
      </c>
      <c r="L1089" s="50" t="s">
        <v>736</v>
      </c>
      <c r="M1089" s="55">
        <f t="shared" si="342"/>
        <v>5.0632911392405111</v>
      </c>
      <c r="N1089" s="50">
        <v>0</v>
      </c>
      <c r="O1089" s="50" t="s">
        <v>201</v>
      </c>
      <c r="S1089" s="151">
        <f t="shared" si="343"/>
        <v>0</v>
      </c>
      <c r="T1089" s="151">
        <f t="shared" si="344"/>
        <v>0</v>
      </c>
      <c r="V1089" s="393">
        <f t="shared" si="355"/>
        <v>0</v>
      </c>
      <c r="W1089" s="393">
        <f t="shared" si="356"/>
        <v>0</v>
      </c>
      <c r="X1089" s="53">
        <f t="shared" si="345"/>
        <v>0.21560416666666665</v>
      </c>
      <c r="Y1089" s="53">
        <f t="shared" si="346"/>
        <v>0.25199334666666662</v>
      </c>
      <c r="Z1089" s="53">
        <f t="shared" si="347"/>
        <v>0.10780208333333333</v>
      </c>
      <c r="AA1089" s="53">
        <f t="shared" si="348"/>
        <v>0.12599667333333331</v>
      </c>
      <c r="AB1089" s="50">
        <f t="shared" si="349"/>
        <v>2946</v>
      </c>
      <c r="AC1089" s="50">
        <f t="shared" si="358"/>
        <v>2008</v>
      </c>
      <c r="AD1089" s="50">
        <f t="shared" si="350"/>
        <v>8</v>
      </c>
      <c r="AE1089" s="56">
        <f t="shared" si="351"/>
        <v>200808</v>
      </c>
      <c r="AF1089" s="56">
        <f t="shared" si="360"/>
        <v>33</v>
      </c>
      <c r="AG1089" s="58">
        <f t="shared" si="357"/>
        <v>0</v>
      </c>
      <c r="AH1089" s="56">
        <f t="shared" si="352"/>
        <v>10</v>
      </c>
      <c r="AI1089" s="53">
        <f t="shared" si="353"/>
        <v>0.23379875666666664</v>
      </c>
      <c r="AJ1089" s="56">
        <f t="shared" si="354"/>
        <v>0</v>
      </c>
    </row>
    <row r="1090" spans="1:36" x14ac:dyDescent="0.25">
      <c r="A1090" s="50">
        <v>1089</v>
      </c>
      <c r="B1090" s="51">
        <v>39673</v>
      </c>
      <c r="C1090" s="75">
        <f t="shared" si="359"/>
        <v>39673</v>
      </c>
      <c r="D1090" s="50" t="s">
        <v>1223</v>
      </c>
      <c r="E1090" s="50">
        <v>4</v>
      </c>
      <c r="F1090" s="50">
        <v>0</v>
      </c>
      <c r="G1090" s="50">
        <v>38</v>
      </c>
      <c r="H1090" s="50">
        <v>23</v>
      </c>
      <c r="I1090" s="53">
        <f t="shared" ref="I1090:I1153" si="361">IF(E1090&gt;0,TIME(F1090,G1090,H1090),"")</f>
        <v>2.6655092592592591E-2</v>
      </c>
      <c r="J1090" s="54">
        <f t="shared" ref="J1090:J1153" si="362">IF(E1090&gt;0,TIME(F1090,G1090,H1090)/E1090,"")</f>
        <v>6.6637731481481478E-3</v>
      </c>
      <c r="K1090" s="50" t="s">
        <v>694</v>
      </c>
      <c r="L1090" s="50" t="s">
        <v>143</v>
      </c>
      <c r="M1090" s="55">
        <f t="shared" ref="M1090:M1153" si="363">IF(D1090&gt;0,0.0416666666666667/J1090,"")</f>
        <v>6.2527138514980516</v>
      </c>
      <c r="N1090" s="50">
        <v>0</v>
      </c>
      <c r="O1090" s="50" t="s">
        <v>201</v>
      </c>
      <c r="R1090" s="50" t="s">
        <v>737</v>
      </c>
      <c r="S1090" s="151">
        <f t="shared" ref="S1090:S1153" si="364">IF("1-Swim"=D1090,J1090*2.4,IF("2-Bike"=D1090,J1090*112,IF("3-Run"=D1090,J1090*26.2,0)))</f>
        <v>0.17459085648148148</v>
      </c>
      <c r="T1090" s="151">
        <f t="shared" ref="T1090:T1153" si="365">S1090/2</f>
        <v>8.7295428240740741E-2</v>
      </c>
      <c r="V1090" s="393">
        <f t="shared" si="355"/>
        <v>0</v>
      </c>
      <c r="W1090" s="393">
        <f t="shared" si="356"/>
        <v>0</v>
      </c>
      <c r="X1090" s="53">
        <f t="shared" ref="X1090:X1153" si="366">J1090*26.2</f>
        <v>0.17459085648148148</v>
      </c>
      <c r="Y1090" s="53">
        <f t="shared" ref="Y1090:Y1153" si="367">(J1090+0.0013889)*26.2</f>
        <v>0.21098003648148148</v>
      </c>
      <c r="Z1090" s="53">
        <f t="shared" ref="Z1090:Z1153" si="368">X1090/2</f>
        <v>8.7295428240740741E-2</v>
      </c>
      <c r="AA1090" s="53">
        <f t="shared" ref="AA1090:AA1153" si="369">Y1090/2</f>
        <v>0.10549001824074074</v>
      </c>
      <c r="AB1090" s="50">
        <f t="shared" ref="AB1090:AB1153" si="370">RANK(J1090,J:J,1)</f>
        <v>1359</v>
      </c>
      <c r="AC1090" s="50">
        <f t="shared" si="358"/>
        <v>2008</v>
      </c>
      <c r="AD1090" s="50">
        <f t="shared" ref="AD1090:AD1153" si="371">MONTH(B1090)</f>
        <v>8</v>
      </c>
      <c r="AE1090" s="56">
        <f t="shared" ref="AE1090:AE1153" si="372">AC1090*100+AD1090</f>
        <v>200808</v>
      </c>
      <c r="AF1090" s="56">
        <f t="shared" si="360"/>
        <v>33</v>
      </c>
      <c r="AG1090" s="58">
        <f t="shared" si="357"/>
        <v>2</v>
      </c>
      <c r="AH1090" s="56">
        <f t="shared" ref="AH1090:AH1153" si="373">DAY(B1090)</f>
        <v>13</v>
      </c>
      <c r="AI1090" s="53">
        <f t="shared" ref="AI1090:AI1153" si="374">Z1090+AA1090</f>
        <v>0.19278544648148149</v>
      </c>
      <c r="AJ1090" s="56">
        <f t="shared" ref="AJ1090:AJ1153" si="375">IF("1-Swim"=D1090,E1090*46.7,IF("2-Bike"=D1090,E1090,IF("3-Run"=D1090,E1090*4.27,0)))</f>
        <v>17.079999999999998</v>
      </c>
    </row>
    <row r="1091" spans="1:36" x14ac:dyDescent="0.25">
      <c r="A1091" s="50">
        <v>1090</v>
      </c>
      <c r="B1091" s="51">
        <v>39675</v>
      </c>
      <c r="C1091" s="75">
        <f t="shared" si="359"/>
        <v>39675</v>
      </c>
      <c r="D1091" s="50" t="s">
        <v>1223</v>
      </c>
      <c r="E1091" s="50">
        <v>4</v>
      </c>
      <c r="F1091" s="50">
        <v>0</v>
      </c>
      <c r="G1091" s="50">
        <v>43</v>
      </c>
      <c r="H1091" s="50">
        <v>7</v>
      </c>
      <c r="I1091" s="53">
        <f t="shared" si="361"/>
        <v>2.9942129629629628E-2</v>
      </c>
      <c r="J1091" s="54">
        <f t="shared" si="362"/>
        <v>7.4855324074074069E-3</v>
      </c>
      <c r="K1091" s="50" t="s">
        <v>694</v>
      </c>
      <c r="L1091" s="50" t="s">
        <v>143</v>
      </c>
      <c r="M1091" s="55">
        <f t="shared" si="363"/>
        <v>5.566293003478938</v>
      </c>
      <c r="N1091" s="50">
        <v>0</v>
      </c>
      <c r="O1091" s="50" t="s">
        <v>201</v>
      </c>
      <c r="R1091" s="50" t="s">
        <v>275</v>
      </c>
      <c r="S1091" s="151">
        <f t="shared" si="364"/>
        <v>0.19612094907407407</v>
      </c>
      <c r="T1091" s="151">
        <f t="shared" si="365"/>
        <v>9.8060474537037035E-2</v>
      </c>
      <c r="V1091" s="393">
        <f t="shared" ref="V1091:V1154" si="376">U1091*0.000568182</f>
        <v>0</v>
      </c>
      <c r="W1091" s="393">
        <f t="shared" ref="W1091:W1154" si="377">U1091*0.0006213713910761</f>
        <v>0</v>
      </c>
      <c r="X1091" s="53">
        <f t="shared" si="366"/>
        <v>0.19612094907407407</v>
      </c>
      <c r="Y1091" s="53">
        <f t="shared" si="367"/>
        <v>0.23251012907407403</v>
      </c>
      <c r="Z1091" s="53">
        <f t="shared" si="368"/>
        <v>9.8060474537037035E-2</v>
      </c>
      <c r="AA1091" s="53">
        <f t="shared" si="369"/>
        <v>0.11625506453703702</v>
      </c>
      <c r="AB1091" s="50">
        <f t="shared" si="370"/>
        <v>2361</v>
      </c>
      <c r="AC1091" s="50">
        <f t="shared" si="358"/>
        <v>2008</v>
      </c>
      <c r="AD1091" s="50">
        <f t="shared" si="371"/>
        <v>8</v>
      </c>
      <c r="AE1091" s="56">
        <f t="shared" si="372"/>
        <v>200808</v>
      </c>
      <c r="AF1091" s="56">
        <f t="shared" si="360"/>
        <v>33</v>
      </c>
      <c r="AG1091" s="58">
        <f t="shared" si="357"/>
        <v>1</v>
      </c>
      <c r="AH1091" s="56">
        <f t="shared" si="373"/>
        <v>15</v>
      </c>
      <c r="AI1091" s="53">
        <f t="shared" si="374"/>
        <v>0.21431553907407405</v>
      </c>
      <c r="AJ1091" s="56">
        <f t="shared" si="375"/>
        <v>17.079999999999998</v>
      </c>
    </row>
    <row r="1092" spans="1:36" x14ac:dyDescent="0.25">
      <c r="A1092" s="50">
        <v>1091</v>
      </c>
      <c r="B1092" s="51">
        <v>39676</v>
      </c>
      <c r="C1092" s="75">
        <f t="shared" si="359"/>
        <v>39676</v>
      </c>
      <c r="D1092" s="50" t="s">
        <v>1223</v>
      </c>
      <c r="E1092" s="50">
        <v>13.5</v>
      </c>
      <c r="F1092" s="50">
        <v>2</v>
      </c>
      <c r="G1092" s="50">
        <v>34</v>
      </c>
      <c r="H1092" s="50">
        <v>19</v>
      </c>
      <c r="I1092" s="53">
        <f t="shared" si="361"/>
        <v>0.10716435185185186</v>
      </c>
      <c r="J1092" s="54">
        <f t="shared" si="362"/>
        <v>7.9381001371742112E-3</v>
      </c>
      <c r="K1092" s="50" t="s">
        <v>688</v>
      </c>
      <c r="L1092" s="50" t="s">
        <v>738</v>
      </c>
      <c r="M1092" s="55">
        <f t="shared" si="363"/>
        <v>5.2489469705151786</v>
      </c>
      <c r="N1092" s="50">
        <v>0</v>
      </c>
      <c r="O1092" s="50" t="s">
        <v>184</v>
      </c>
      <c r="S1092" s="151">
        <f t="shared" si="364"/>
        <v>0.20797822359396434</v>
      </c>
      <c r="T1092" s="151">
        <f t="shared" si="365"/>
        <v>0.10398911179698217</v>
      </c>
      <c r="V1092" s="393">
        <f t="shared" si="376"/>
        <v>0</v>
      </c>
      <c r="W1092" s="393">
        <f t="shared" si="377"/>
        <v>0</v>
      </c>
      <c r="X1092" s="53">
        <f t="shared" si="366"/>
        <v>0.20797822359396434</v>
      </c>
      <c r="Y1092" s="53">
        <f t="shared" si="367"/>
        <v>0.24436740359396433</v>
      </c>
      <c r="Z1092" s="53">
        <f t="shared" si="368"/>
        <v>0.10398911179698217</v>
      </c>
      <c r="AA1092" s="53">
        <f t="shared" si="369"/>
        <v>0.12218370179698217</v>
      </c>
      <c r="AB1092" s="50">
        <f t="shared" si="370"/>
        <v>2761</v>
      </c>
      <c r="AC1092" s="50">
        <f t="shared" si="358"/>
        <v>2008</v>
      </c>
      <c r="AD1092" s="50">
        <f t="shared" si="371"/>
        <v>8</v>
      </c>
      <c r="AE1092" s="56">
        <f t="shared" si="372"/>
        <v>200808</v>
      </c>
      <c r="AF1092" s="56">
        <f t="shared" si="360"/>
        <v>33</v>
      </c>
      <c r="AG1092" s="58">
        <f t="shared" si="357"/>
        <v>0</v>
      </c>
      <c r="AH1092" s="56">
        <f t="shared" si="373"/>
        <v>16</v>
      </c>
      <c r="AI1092" s="53">
        <f t="shared" si="374"/>
        <v>0.22617281359396435</v>
      </c>
      <c r="AJ1092" s="56">
        <f t="shared" si="375"/>
        <v>57.644999999999996</v>
      </c>
    </row>
    <row r="1093" spans="1:36" x14ac:dyDescent="0.25">
      <c r="A1093" s="50">
        <v>1092</v>
      </c>
      <c r="B1093" s="51">
        <v>39676</v>
      </c>
      <c r="C1093" s="75">
        <f t="shared" si="359"/>
        <v>39676</v>
      </c>
      <c r="D1093" s="50" t="s">
        <v>713</v>
      </c>
      <c r="E1093" s="50">
        <v>1</v>
      </c>
      <c r="F1093" s="50">
        <v>0</v>
      </c>
      <c r="G1093" s="50">
        <v>11</v>
      </c>
      <c r="H1093" s="50">
        <v>19</v>
      </c>
      <c r="I1093" s="53">
        <f t="shared" si="361"/>
        <v>7.858796296296296E-3</v>
      </c>
      <c r="J1093" s="54">
        <f t="shared" si="362"/>
        <v>7.858796296296296E-3</v>
      </c>
      <c r="K1093" s="50" t="s">
        <v>688</v>
      </c>
      <c r="L1093" s="50" t="s">
        <v>722</v>
      </c>
      <c r="M1093" s="55">
        <f t="shared" si="363"/>
        <v>5.3019145802651</v>
      </c>
      <c r="N1093" s="50">
        <v>0</v>
      </c>
      <c r="O1093" s="50" t="s">
        <v>184</v>
      </c>
      <c r="S1093" s="151">
        <f t="shared" si="364"/>
        <v>0</v>
      </c>
      <c r="T1093" s="151">
        <f t="shared" si="365"/>
        <v>0</v>
      </c>
      <c r="V1093" s="393">
        <f t="shared" si="376"/>
        <v>0</v>
      </c>
      <c r="W1093" s="393">
        <f t="shared" si="377"/>
        <v>0</v>
      </c>
      <c r="X1093" s="53">
        <f t="shared" si="366"/>
        <v>0.20590046296296294</v>
      </c>
      <c r="Y1093" s="53">
        <f t="shared" si="367"/>
        <v>0.24228964296296296</v>
      </c>
      <c r="Z1093" s="53">
        <f t="shared" si="368"/>
        <v>0.10295023148148147</v>
      </c>
      <c r="AA1093" s="53">
        <f t="shared" si="369"/>
        <v>0.12114482148148148</v>
      </c>
      <c r="AB1093" s="50">
        <f t="shared" si="370"/>
        <v>2701</v>
      </c>
      <c r="AC1093" s="50">
        <f t="shared" si="358"/>
        <v>2008</v>
      </c>
      <c r="AD1093" s="50">
        <f t="shared" si="371"/>
        <v>8</v>
      </c>
      <c r="AE1093" s="56">
        <f t="shared" si="372"/>
        <v>200808</v>
      </c>
      <c r="AF1093" s="56">
        <f t="shared" si="360"/>
        <v>33</v>
      </c>
      <c r="AG1093" s="58">
        <f t="shared" si="357"/>
        <v>0</v>
      </c>
      <c r="AH1093" s="56">
        <f t="shared" si="373"/>
        <v>16</v>
      </c>
      <c r="AI1093" s="53">
        <f t="shared" si="374"/>
        <v>0.22409505296296295</v>
      </c>
      <c r="AJ1093" s="56">
        <f t="shared" si="375"/>
        <v>0</v>
      </c>
    </row>
    <row r="1094" spans="1:36" x14ac:dyDescent="0.25">
      <c r="A1094" s="50">
        <v>1093</v>
      </c>
      <c r="B1094" s="51">
        <v>39676</v>
      </c>
      <c r="C1094" s="75">
        <f t="shared" si="359"/>
        <v>39676</v>
      </c>
      <c r="D1094" s="50" t="s">
        <v>714</v>
      </c>
      <c r="E1094" s="50">
        <v>1</v>
      </c>
      <c r="F1094" s="50">
        <v>0</v>
      </c>
      <c r="G1094" s="50">
        <v>10</v>
      </c>
      <c r="H1094" s="50">
        <v>29</v>
      </c>
      <c r="I1094" s="53">
        <f t="shared" si="361"/>
        <v>7.2800925925925915E-3</v>
      </c>
      <c r="J1094" s="54">
        <f t="shared" si="362"/>
        <v>7.2800925925925915E-3</v>
      </c>
      <c r="K1094" s="50" t="s">
        <v>688</v>
      </c>
      <c r="L1094" s="50" t="s">
        <v>723</v>
      </c>
      <c r="M1094" s="55">
        <f t="shared" si="363"/>
        <v>5.7233704292527872</v>
      </c>
      <c r="N1094" s="50">
        <v>0</v>
      </c>
      <c r="O1094" s="50" t="s">
        <v>184</v>
      </c>
      <c r="S1094" s="151">
        <f t="shared" si="364"/>
        <v>0</v>
      </c>
      <c r="T1094" s="151">
        <f t="shared" si="365"/>
        <v>0</v>
      </c>
      <c r="V1094" s="393">
        <f t="shared" si="376"/>
        <v>0</v>
      </c>
      <c r="W1094" s="393">
        <f t="shared" si="377"/>
        <v>0</v>
      </c>
      <c r="X1094" s="53">
        <f t="shared" si="366"/>
        <v>0.19073842592592588</v>
      </c>
      <c r="Y1094" s="53">
        <f t="shared" si="367"/>
        <v>0.2271276059259259</v>
      </c>
      <c r="Z1094" s="53">
        <f t="shared" si="368"/>
        <v>9.536921296296294E-2</v>
      </c>
      <c r="AA1094" s="53">
        <f t="shared" si="369"/>
        <v>0.11356380296296295</v>
      </c>
      <c r="AB1094" s="50">
        <f t="shared" si="370"/>
        <v>2139</v>
      </c>
      <c r="AC1094" s="50">
        <f t="shared" si="358"/>
        <v>2008</v>
      </c>
      <c r="AD1094" s="50">
        <f t="shared" si="371"/>
        <v>8</v>
      </c>
      <c r="AE1094" s="56">
        <f t="shared" si="372"/>
        <v>200808</v>
      </c>
      <c r="AF1094" s="56">
        <f t="shared" si="360"/>
        <v>33</v>
      </c>
      <c r="AG1094" s="58">
        <f t="shared" si="357"/>
        <v>0</v>
      </c>
      <c r="AH1094" s="56">
        <f t="shared" si="373"/>
        <v>16</v>
      </c>
      <c r="AI1094" s="53">
        <f t="shared" si="374"/>
        <v>0.20893301592592589</v>
      </c>
      <c r="AJ1094" s="56">
        <f t="shared" si="375"/>
        <v>0</v>
      </c>
    </row>
    <row r="1095" spans="1:36" x14ac:dyDescent="0.25">
      <c r="A1095" s="50">
        <v>1094</v>
      </c>
      <c r="B1095" s="51">
        <v>39676</v>
      </c>
      <c r="C1095" s="75">
        <f t="shared" si="359"/>
        <v>39676</v>
      </c>
      <c r="D1095" s="50" t="s">
        <v>715</v>
      </c>
      <c r="E1095" s="50">
        <v>1</v>
      </c>
      <c r="F1095" s="50">
        <v>0</v>
      </c>
      <c r="G1095" s="50">
        <v>11</v>
      </c>
      <c r="H1095" s="50">
        <v>3</v>
      </c>
      <c r="I1095" s="53">
        <f t="shared" si="361"/>
        <v>7.6736111111111111E-3</v>
      </c>
      <c r="J1095" s="54">
        <f t="shared" si="362"/>
        <v>7.6736111111111111E-3</v>
      </c>
      <c r="K1095" s="50" t="s">
        <v>688</v>
      </c>
      <c r="L1095" s="50" t="s">
        <v>724</v>
      </c>
      <c r="M1095" s="55">
        <f t="shared" si="363"/>
        <v>5.429864253393669</v>
      </c>
      <c r="N1095" s="50">
        <v>0</v>
      </c>
      <c r="O1095" s="50" t="s">
        <v>184</v>
      </c>
      <c r="S1095" s="151">
        <f t="shared" si="364"/>
        <v>0</v>
      </c>
      <c r="T1095" s="151">
        <f t="shared" si="365"/>
        <v>0</v>
      </c>
      <c r="V1095" s="393">
        <f t="shared" si="376"/>
        <v>0</v>
      </c>
      <c r="W1095" s="393">
        <f t="shared" si="377"/>
        <v>0</v>
      </c>
      <c r="X1095" s="53">
        <f t="shared" si="366"/>
        <v>0.20104861111111111</v>
      </c>
      <c r="Y1095" s="53">
        <f t="shared" si="367"/>
        <v>0.23743779111111107</v>
      </c>
      <c r="Z1095" s="53">
        <f t="shared" si="368"/>
        <v>0.10052430555555555</v>
      </c>
      <c r="AA1095" s="53">
        <f t="shared" si="369"/>
        <v>0.11871889555555554</v>
      </c>
      <c r="AB1095" s="50">
        <f t="shared" si="370"/>
        <v>2538</v>
      </c>
      <c r="AC1095" s="50">
        <f t="shared" si="358"/>
        <v>2008</v>
      </c>
      <c r="AD1095" s="50">
        <f t="shared" si="371"/>
        <v>8</v>
      </c>
      <c r="AE1095" s="56">
        <f t="shared" si="372"/>
        <v>200808</v>
      </c>
      <c r="AF1095" s="56">
        <f t="shared" si="360"/>
        <v>33</v>
      </c>
      <c r="AG1095" s="58">
        <f t="shared" si="357"/>
        <v>0</v>
      </c>
      <c r="AH1095" s="56">
        <f t="shared" si="373"/>
        <v>16</v>
      </c>
      <c r="AI1095" s="53">
        <f t="shared" si="374"/>
        <v>0.21924320111111109</v>
      </c>
      <c r="AJ1095" s="56">
        <f t="shared" si="375"/>
        <v>0</v>
      </c>
    </row>
    <row r="1096" spans="1:36" x14ac:dyDescent="0.25">
      <c r="A1096" s="50">
        <v>1095</v>
      </c>
      <c r="B1096" s="51">
        <v>39676</v>
      </c>
      <c r="C1096" s="75">
        <f t="shared" si="359"/>
        <v>39676</v>
      </c>
      <c r="D1096" s="50" t="s">
        <v>716</v>
      </c>
      <c r="E1096" s="50">
        <v>1</v>
      </c>
      <c r="F1096" s="50">
        <v>0</v>
      </c>
      <c r="G1096" s="50">
        <v>10</v>
      </c>
      <c r="H1096" s="50">
        <v>43</v>
      </c>
      <c r="I1096" s="53">
        <f t="shared" si="361"/>
        <v>7.4421296296296293E-3</v>
      </c>
      <c r="J1096" s="54">
        <f t="shared" si="362"/>
        <v>7.4421296296296293E-3</v>
      </c>
      <c r="K1096" s="50" t="s">
        <v>688</v>
      </c>
      <c r="L1096" s="50" t="s">
        <v>725</v>
      </c>
      <c r="M1096" s="55">
        <f t="shared" si="363"/>
        <v>5.5987558320373294</v>
      </c>
      <c r="N1096" s="50">
        <v>0</v>
      </c>
      <c r="O1096" s="50" t="s">
        <v>184</v>
      </c>
      <c r="S1096" s="151">
        <f t="shared" si="364"/>
        <v>0</v>
      </c>
      <c r="T1096" s="151">
        <f t="shared" si="365"/>
        <v>0</v>
      </c>
      <c r="V1096" s="393">
        <f t="shared" si="376"/>
        <v>0</v>
      </c>
      <c r="W1096" s="393">
        <f t="shared" si="377"/>
        <v>0</v>
      </c>
      <c r="X1096" s="53">
        <f t="shared" si="366"/>
        <v>0.19498379629629628</v>
      </c>
      <c r="Y1096" s="53">
        <f t="shared" si="367"/>
        <v>0.23137297629629627</v>
      </c>
      <c r="Z1096" s="53">
        <f t="shared" si="368"/>
        <v>9.749189814814814E-2</v>
      </c>
      <c r="AA1096" s="53">
        <f t="shared" si="369"/>
        <v>0.11568648814814814</v>
      </c>
      <c r="AB1096" s="50">
        <f t="shared" si="370"/>
        <v>2310</v>
      </c>
      <c r="AC1096" s="50">
        <f t="shared" si="358"/>
        <v>2008</v>
      </c>
      <c r="AD1096" s="50">
        <f t="shared" si="371"/>
        <v>8</v>
      </c>
      <c r="AE1096" s="56">
        <f t="shared" si="372"/>
        <v>200808</v>
      </c>
      <c r="AF1096" s="56">
        <f t="shared" si="360"/>
        <v>33</v>
      </c>
      <c r="AG1096" s="58">
        <f t="shared" si="357"/>
        <v>0</v>
      </c>
      <c r="AH1096" s="56">
        <f t="shared" si="373"/>
        <v>16</v>
      </c>
      <c r="AI1096" s="53">
        <f t="shared" si="374"/>
        <v>0.21317838629629626</v>
      </c>
      <c r="AJ1096" s="56">
        <f t="shared" si="375"/>
        <v>0</v>
      </c>
    </row>
    <row r="1097" spans="1:36" x14ac:dyDescent="0.25">
      <c r="A1097" s="50">
        <v>1096</v>
      </c>
      <c r="B1097" s="51">
        <v>39676</v>
      </c>
      <c r="C1097" s="75">
        <f t="shared" si="359"/>
        <v>39676</v>
      </c>
      <c r="D1097" s="50" t="s">
        <v>717</v>
      </c>
      <c r="E1097" s="50">
        <v>1</v>
      </c>
      <c r="F1097" s="50">
        <v>0</v>
      </c>
      <c r="G1097" s="50">
        <v>11</v>
      </c>
      <c r="H1097" s="50">
        <v>7</v>
      </c>
      <c r="I1097" s="53">
        <f t="shared" si="361"/>
        <v>7.719907407407408E-3</v>
      </c>
      <c r="J1097" s="54">
        <f t="shared" si="362"/>
        <v>7.719907407407408E-3</v>
      </c>
      <c r="K1097" s="50" t="s">
        <v>688</v>
      </c>
      <c r="L1097" s="50" t="s">
        <v>726</v>
      </c>
      <c r="M1097" s="55">
        <f t="shared" si="363"/>
        <v>5.3973013493253408</v>
      </c>
      <c r="N1097" s="50">
        <v>0</v>
      </c>
      <c r="O1097" s="50" t="s">
        <v>184</v>
      </c>
      <c r="S1097" s="151">
        <f t="shared" si="364"/>
        <v>0</v>
      </c>
      <c r="T1097" s="151">
        <f t="shared" si="365"/>
        <v>0</v>
      </c>
      <c r="V1097" s="393">
        <f t="shared" si="376"/>
        <v>0</v>
      </c>
      <c r="W1097" s="393">
        <f t="shared" si="377"/>
        <v>0</v>
      </c>
      <c r="X1097" s="53">
        <f t="shared" si="366"/>
        <v>0.20226157407407408</v>
      </c>
      <c r="Y1097" s="53">
        <f t="shared" si="367"/>
        <v>0.2386507540740741</v>
      </c>
      <c r="Z1097" s="53">
        <f t="shared" si="368"/>
        <v>0.10113078703703704</v>
      </c>
      <c r="AA1097" s="53">
        <f t="shared" si="369"/>
        <v>0.11932537703703705</v>
      </c>
      <c r="AB1097" s="50">
        <f t="shared" si="370"/>
        <v>2591</v>
      </c>
      <c r="AC1097" s="50">
        <f t="shared" si="358"/>
        <v>2008</v>
      </c>
      <c r="AD1097" s="50">
        <f t="shared" si="371"/>
        <v>8</v>
      </c>
      <c r="AE1097" s="56">
        <f t="shared" si="372"/>
        <v>200808</v>
      </c>
      <c r="AF1097" s="56">
        <f t="shared" si="360"/>
        <v>33</v>
      </c>
      <c r="AG1097" s="58">
        <f t="shared" si="357"/>
        <v>0</v>
      </c>
      <c r="AH1097" s="56">
        <f t="shared" si="373"/>
        <v>16</v>
      </c>
      <c r="AI1097" s="53">
        <f t="shared" si="374"/>
        <v>0.22045616407407409</v>
      </c>
      <c r="AJ1097" s="56">
        <f t="shared" si="375"/>
        <v>0</v>
      </c>
    </row>
    <row r="1098" spans="1:36" x14ac:dyDescent="0.25">
      <c r="A1098" s="50">
        <v>1097</v>
      </c>
      <c r="B1098" s="51">
        <v>39676</v>
      </c>
      <c r="C1098" s="75">
        <f t="shared" si="359"/>
        <v>39676</v>
      </c>
      <c r="D1098" s="50" t="s">
        <v>718</v>
      </c>
      <c r="E1098" s="50">
        <v>1</v>
      </c>
      <c r="F1098" s="50">
        <v>0</v>
      </c>
      <c r="G1098" s="50">
        <v>11</v>
      </c>
      <c r="H1098" s="50">
        <v>20</v>
      </c>
      <c r="I1098" s="53">
        <f t="shared" si="361"/>
        <v>7.8703703703703713E-3</v>
      </c>
      <c r="J1098" s="54">
        <f t="shared" si="362"/>
        <v>7.8703703703703713E-3</v>
      </c>
      <c r="K1098" s="50" t="s">
        <v>688</v>
      </c>
      <c r="L1098" s="50" t="s">
        <v>727</v>
      </c>
      <c r="M1098" s="55">
        <f t="shared" si="363"/>
        <v>5.2941176470588269</v>
      </c>
      <c r="N1098" s="50">
        <v>0</v>
      </c>
      <c r="O1098" s="50" t="s">
        <v>184</v>
      </c>
      <c r="S1098" s="151">
        <f t="shared" si="364"/>
        <v>0</v>
      </c>
      <c r="T1098" s="151">
        <f t="shared" si="365"/>
        <v>0</v>
      </c>
      <c r="V1098" s="393">
        <f t="shared" si="376"/>
        <v>0</v>
      </c>
      <c r="W1098" s="393">
        <f t="shared" si="377"/>
        <v>0</v>
      </c>
      <c r="X1098" s="53">
        <f t="shared" si="366"/>
        <v>0.20620370370370372</v>
      </c>
      <c r="Y1098" s="53">
        <f t="shared" si="367"/>
        <v>0.24259288370370372</v>
      </c>
      <c r="Z1098" s="53">
        <f t="shared" si="368"/>
        <v>0.10310185185185186</v>
      </c>
      <c r="AA1098" s="53">
        <f t="shared" si="369"/>
        <v>0.12129644185185186</v>
      </c>
      <c r="AB1098" s="50">
        <f t="shared" si="370"/>
        <v>2718</v>
      </c>
      <c r="AC1098" s="50">
        <f t="shared" si="358"/>
        <v>2008</v>
      </c>
      <c r="AD1098" s="50">
        <f t="shared" si="371"/>
        <v>8</v>
      </c>
      <c r="AE1098" s="56">
        <f t="shared" si="372"/>
        <v>200808</v>
      </c>
      <c r="AF1098" s="56">
        <f t="shared" si="360"/>
        <v>33</v>
      </c>
      <c r="AG1098" s="58">
        <f t="shared" si="357"/>
        <v>0</v>
      </c>
      <c r="AH1098" s="56">
        <f t="shared" si="373"/>
        <v>16</v>
      </c>
      <c r="AI1098" s="53">
        <f t="shared" si="374"/>
        <v>0.22439829370370373</v>
      </c>
      <c r="AJ1098" s="56">
        <f t="shared" si="375"/>
        <v>0</v>
      </c>
    </row>
    <row r="1099" spans="1:36" x14ac:dyDescent="0.25">
      <c r="A1099" s="50">
        <v>1098</v>
      </c>
      <c r="B1099" s="51">
        <v>39676</v>
      </c>
      <c r="C1099" s="75">
        <f t="shared" si="359"/>
        <v>39676</v>
      </c>
      <c r="D1099" s="50" t="s">
        <v>719</v>
      </c>
      <c r="E1099" s="50">
        <v>1</v>
      </c>
      <c r="F1099" s="50">
        <v>0</v>
      </c>
      <c r="G1099" s="50">
        <v>10</v>
      </c>
      <c r="H1099" s="50">
        <v>49</v>
      </c>
      <c r="I1099" s="53">
        <f t="shared" si="361"/>
        <v>7.5115740740740742E-3</v>
      </c>
      <c r="J1099" s="54">
        <f t="shared" si="362"/>
        <v>7.5115740740740742E-3</v>
      </c>
      <c r="K1099" s="50" t="s">
        <v>688</v>
      </c>
      <c r="L1099" s="50" t="s">
        <v>728</v>
      </c>
      <c r="M1099" s="55">
        <f t="shared" si="363"/>
        <v>5.5469953775038565</v>
      </c>
      <c r="N1099" s="50">
        <v>0</v>
      </c>
      <c r="O1099" s="50" t="s">
        <v>184</v>
      </c>
      <c r="S1099" s="151">
        <f t="shared" si="364"/>
        <v>0</v>
      </c>
      <c r="T1099" s="151">
        <f t="shared" si="365"/>
        <v>0</v>
      </c>
      <c r="V1099" s="393">
        <f t="shared" si="376"/>
        <v>0</v>
      </c>
      <c r="W1099" s="393">
        <f t="shared" si="377"/>
        <v>0</v>
      </c>
      <c r="X1099" s="53">
        <f t="shared" si="366"/>
        <v>0.19680324074074074</v>
      </c>
      <c r="Y1099" s="53">
        <f t="shared" si="367"/>
        <v>0.23319242074074073</v>
      </c>
      <c r="Z1099" s="53">
        <f t="shared" si="368"/>
        <v>9.8401620370370368E-2</v>
      </c>
      <c r="AA1099" s="53">
        <f t="shared" si="369"/>
        <v>0.11659621037037037</v>
      </c>
      <c r="AB1099" s="50">
        <f t="shared" si="370"/>
        <v>2387</v>
      </c>
      <c r="AC1099" s="50">
        <f t="shared" si="358"/>
        <v>2008</v>
      </c>
      <c r="AD1099" s="50">
        <f t="shared" si="371"/>
        <v>8</v>
      </c>
      <c r="AE1099" s="56">
        <f t="shared" si="372"/>
        <v>200808</v>
      </c>
      <c r="AF1099" s="56">
        <f t="shared" si="360"/>
        <v>33</v>
      </c>
      <c r="AG1099" s="58">
        <f t="shared" si="357"/>
        <v>0</v>
      </c>
      <c r="AH1099" s="56">
        <f t="shared" si="373"/>
        <v>16</v>
      </c>
      <c r="AI1099" s="53">
        <f t="shared" si="374"/>
        <v>0.21499783074074075</v>
      </c>
      <c r="AJ1099" s="56">
        <f t="shared" si="375"/>
        <v>0</v>
      </c>
    </row>
    <row r="1100" spans="1:36" x14ac:dyDescent="0.25">
      <c r="A1100" s="50">
        <v>1099</v>
      </c>
      <c r="B1100" s="51">
        <v>39676</v>
      </c>
      <c r="C1100" s="75">
        <f t="shared" si="359"/>
        <v>39676</v>
      </c>
      <c r="D1100" s="50" t="s">
        <v>720</v>
      </c>
      <c r="E1100" s="50">
        <v>1</v>
      </c>
      <c r="F1100" s="50">
        <v>0</v>
      </c>
      <c r="G1100" s="50">
        <v>11</v>
      </c>
      <c r="H1100" s="50">
        <v>23</v>
      </c>
      <c r="I1100" s="53">
        <f t="shared" si="361"/>
        <v>7.905092592592592E-3</v>
      </c>
      <c r="J1100" s="54">
        <f t="shared" si="362"/>
        <v>7.905092592592592E-3</v>
      </c>
      <c r="K1100" s="50" t="s">
        <v>688</v>
      </c>
      <c r="L1100" s="50" t="s">
        <v>729</v>
      </c>
      <c r="M1100" s="55">
        <f t="shared" si="363"/>
        <v>5.2708638360175737</v>
      </c>
      <c r="N1100" s="50">
        <v>0</v>
      </c>
      <c r="O1100" s="50" t="s">
        <v>184</v>
      </c>
      <c r="S1100" s="151">
        <f t="shared" si="364"/>
        <v>0</v>
      </c>
      <c r="T1100" s="151">
        <f t="shared" si="365"/>
        <v>0</v>
      </c>
      <c r="V1100" s="393">
        <f t="shared" si="376"/>
        <v>0</v>
      </c>
      <c r="W1100" s="393">
        <f t="shared" si="377"/>
        <v>0</v>
      </c>
      <c r="X1100" s="53">
        <f t="shared" si="366"/>
        <v>0.20711342592592591</v>
      </c>
      <c r="Y1100" s="53">
        <f t="shared" si="367"/>
        <v>0.2435026059259259</v>
      </c>
      <c r="Z1100" s="53">
        <f t="shared" si="368"/>
        <v>0.10355671296296295</v>
      </c>
      <c r="AA1100" s="53">
        <f t="shared" si="369"/>
        <v>0.12175130296296295</v>
      </c>
      <c r="AB1100" s="50">
        <f t="shared" si="370"/>
        <v>2744</v>
      </c>
      <c r="AC1100" s="50">
        <f t="shared" si="358"/>
        <v>2008</v>
      </c>
      <c r="AD1100" s="50">
        <f t="shared" si="371"/>
        <v>8</v>
      </c>
      <c r="AE1100" s="56">
        <f t="shared" si="372"/>
        <v>200808</v>
      </c>
      <c r="AF1100" s="56">
        <f t="shared" si="360"/>
        <v>33</v>
      </c>
      <c r="AG1100" s="58">
        <f t="shared" si="357"/>
        <v>0</v>
      </c>
      <c r="AH1100" s="56">
        <f t="shared" si="373"/>
        <v>16</v>
      </c>
      <c r="AI1100" s="53">
        <f t="shared" si="374"/>
        <v>0.22530801592592592</v>
      </c>
      <c r="AJ1100" s="56">
        <f t="shared" si="375"/>
        <v>0</v>
      </c>
    </row>
    <row r="1101" spans="1:36" x14ac:dyDescent="0.25">
      <c r="A1101" s="50">
        <v>1100</v>
      </c>
      <c r="B1101" s="51">
        <v>39676</v>
      </c>
      <c r="C1101" s="75">
        <f t="shared" si="359"/>
        <v>39676</v>
      </c>
      <c r="D1101" s="50" t="s">
        <v>721</v>
      </c>
      <c r="E1101" s="50">
        <v>1</v>
      </c>
      <c r="F1101" s="50">
        <v>0</v>
      </c>
      <c r="G1101" s="50">
        <v>12</v>
      </c>
      <c r="H1101" s="50">
        <v>22</v>
      </c>
      <c r="I1101" s="53">
        <f t="shared" si="361"/>
        <v>8.5879629629629622E-3</v>
      </c>
      <c r="J1101" s="54">
        <f t="shared" si="362"/>
        <v>8.5879629629629622E-3</v>
      </c>
      <c r="K1101" s="50" t="s">
        <v>688</v>
      </c>
      <c r="L1101" s="50" t="s">
        <v>730</v>
      </c>
      <c r="M1101" s="55">
        <f t="shared" si="363"/>
        <v>4.851752021563347</v>
      </c>
      <c r="N1101" s="50">
        <v>0</v>
      </c>
      <c r="O1101" s="50" t="s">
        <v>184</v>
      </c>
      <c r="S1101" s="151">
        <f t="shared" si="364"/>
        <v>0</v>
      </c>
      <c r="T1101" s="151">
        <f t="shared" si="365"/>
        <v>0</v>
      </c>
      <c r="V1101" s="393">
        <f t="shared" si="376"/>
        <v>0</v>
      </c>
      <c r="W1101" s="393">
        <f t="shared" si="377"/>
        <v>0</v>
      </c>
      <c r="X1101" s="53">
        <f t="shared" si="366"/>
        <v>0.22500462962962961</v>
      </c>
      <c r="Y1101" s="53">
        <f t="shared" si="367"/>
        <v>0.2613938096296296</v>
      </c>
      <c r="Z1101" s="53">
        <f t="shared" si="368"/>
        <v>0.1125023148148148</v>
      </c>
      <c r="AA1101" s="53">
        <f t="shared" si="369"/>
        <v>0.1306969048148148</v>
      </c>
      <c r="AB1101" s="50">
        <f t="shared" si="370"/>
        <v>3116</v>
      </c>
      <c r="AC1101" s="50">
        <f t="shared" si="358"/>
        <v>2008</v>
      </c>
      <c r="AD1101" s="50">
        <f t="shared" si="371"/>
        <v>8</v>
      </c>
      <c r="AE1101" s="56">
        <f t="shared" si="372"/>
        <v>200808</v>
      </c>
      <c r="AF1101" s="56">
        <f t="shared" si="360"/>
        <v>33</v>
      </c>
      <c r="AG1101" s="58">
        <f t="shared" si="357"/>
        <v>0</v>
      </c>
      <c r="AH1101" s="56">
        <f t="shared" si="373"/>
        <v>16</v>
      </c>
      <c r="AI1101" s="53">
        <f t="shared" si="374"/>
        <v>0.24319921962962959</v>
      </c>
      <c r="AJ1101" s="56">
        <f t="shared" si="375"/>
        <v>0</v>
      </c>
    </row>
    <row r="1102" spans="1:36" x14ac:dyDescent="0.25">
      <c r="A1102" s="50">
        <v>1101</v>
      </c>
      <c r="B1102" s="51">
        <v>39676</v>
      </c>
      <c r="C1102" s="75">
        <f t="shared" si="359"/>
        <v>39676</v>
      </c>
      <c r="D1102" s="50" t="s">
        <v>707</v>
      </c>
      <c r="E1102" s="50">
        <v>1</v>
      </c>
      <c r="F1102" s="50">
        <v>0</v>
      </c>
      <c r="G1102" s="50">
        <v>12</v>
      </c>
      <c r="H1102" s="50">
        <v>41</v>
      </c>
      <c r="I1102" s="53">
        <f t="shared" si="361"/>
        <v>8.8078703703703704E-3</v>
      </c>
      <c r="J1102" s="54">
        <f t="shared" si="362"/>
        <v>8.8078703703703704E-3</v>
      </c>
      <c r="K1102" s="50" t="s">
        <v>688</v>
      </c>
      <c r="L1102" s="50" t="s">
        <v>731</v>
      </c>
      <c r="M1102" s="55">
        <f t="shared" si="363"/>
        <v>4.7306176084099905</v>
      </c>
      <c r="N1102" s="50">
        <v>0</v>
      </c>
      <c r="O1102" s="50" t="s">
        <v>184</v>
      </c>
      <c r="S1102" s="151">
        <f t="shared" si="364"/>
        <v>0</v>
      </c>
      <c r="T1102" s="151">
        <f t="shared" si="365"/>
        <v>0</v>
      </c>
      <c r="V1102" s="393">
        <f t="shared" si="376"/>
        <v>0</v>
      </c>
      <c r="W1102" s="393">
        <f t="shared" si="377"/>
        <v>0</v>
      </c>
      <c r="X1102" s="53">
        <f t="shared" si="366"/>
        <v>0.23076620370370371</v>
      </c>
      <c r="Y1102" s="53">
        <f t="shared" si="367"/>
        <v>0.26715538370370373</v>
      </c>
      <c r="Z1102" s="53">
        <f t="shared" si="368"/>
        <v>0.11538310185185185</v>
      </c>
      <c r="AA1102" s="53">
        <f t="shared" si="369"/>
        <v>0.13357769185185187</v>
      </c>
      <c r="AB1102" s="50">
        <f t="shared" si="370"/>
        <v>3184</v>
      </c>
      <c r="AC1102" s="50">
        <f t="shared" si="358"/>
        <v>2008</v>
      </c>
      <c r="AD1102" s="50">
        <f t="shared" si="371"/>
        <v>8</v>
      </c>
      <c r="AE1102" s="56">
        <f t="shared" si="372"/>
        <v>200808</v>
      </c>
      <c r="AF1102" s="56">
        <f t="shared" si="360"/>
        <v>33</v>
      </c>
      <c r="AG1102" s="58">
        <f t="shared" si="357"/>
        <v>0</v>
      </c>
      <c r="AH1102" s="56">
        <f t="shared" si="373"/>
        <v>16</v>
      </c>
      <c r="AI1102" s="53">
        <f t="shared" si="374"/>
        <v>0.24896079370370372</v>
      </c>
      <c r="AJ1102" s="56">
        <f t="shared" si="375"/>
        <v>0</v>
      </c>
    </row>
    <row r="1103" spans="1:36" x14ac:dyDescent="0.25">
      <c r="A1103" s="50">
        <v>1102</v>
      </c>
      <c r="B1103" s="51">
        <v>39676</v>
      </c>
      <c r="C1103" s="75">
        <f t="shared" si="359"/>
        <v>39676</v>
      </c>
      <c r="D1103" s="50" t="s">
        <v>708</v>
      </c>
      <c r="E1103" s="50">
        <v>1</v>
      </c>
      <c r="F1103" s="50">
        <v>0</v>
      </c>
      <c r="G1103" s="50">
        <v>12</v>
      </c>
      <c r="H1103" s="50">
        <v>35</v>
      </c>
      <c r="I1103" s="53">
        <f t="shared" si="361"/>
        <v>8.7384259259259255E-3</v>
      </c>
      <c r="J1103" s="54">
        <f t="shared" si="362"/>
        <v>8.7384259259259255E-3</v>
      </c>
      <c r="K1103" s="50" t="s">
        <v>688</v>
      </c>
      <c r="L1103" s="50" t="s">
        <v>732</v>
      </c>
      <c r="M1103" s="55">
        <f t="shared" si="363"/>
        <v>4.7682119205298052</v>
      </c>
      <c r="N1103" s="50">
        <v>0</v>
      </c>
      <c r="O1103" s="50" t="s">
        <v>184</v>
      </c>
      <c r="S1103" s="151">
        <f t="shared" si="364"/>
        <v>0</v>
      </c>
      <c r="T1103" s="151">
        <f t="shared" si="365"/>
        <v>0</v>
      </c>
      <c r="V1103" s="393">
        <f t="shared" si="376"/>
        <v>0</v>
      </c>
      <c r="W1103" s="393">
        <f t="shared" si="377"/>
        <v>0</v>
      </c>
      <c r="X1103" s="53">
        <f t="shared" si="366"/>
        <v>0.22894675925925925</v>
      </c>
      <c r="Y1103" s="53">
        <f t="shared" si="367"/>
        <v>0.26533593925925925</v>
      </c>
      <c r="Z1103" s="53">
        <f t="shared" si="368"/>
        <v>0.11447337962962963</v>
      </c>
      <c r="AA1103" s="53">
        <f t="shared" si="369"/>
        <v>0.13266796962962962</v>
      </c>
      <c r="AB1103" s="50">
        <f t="shared" si="370"/>
        <v>3165</v>
      </c>
      <c r="AC1103" s="50">
        <f t="shared" si="358"/>
        <v>2008</v>
      </c>
      <c r="AD1103" s="50">
        <f t="shared" si="371"/>
        <v>8</v>
      </c>
      <c r="AE1103" s="56">
        <f t="shared" si="372"/>
        <v>200808</v>
      </c>
      <c r="AF1103" s="56">
        <f t="shared" si="360"/>
        <v>33</v>
      </c>
      <c r="AG1103" s="58">
        <f t="shared" ref="AG1103:AG1166" si="378">IF(ISBLANK(B1103)," ",MAX(B1103-B1102-1,0))</f>
        <v>0</v>
      </c>
      <c r="AH1103" s="56">
        <f t="shared" si="373"/>
        <v>16</v>
      </c>
      <c r="AI1103" s="53">
        <f t="shared" si="374"/>
        <v>0.24714134925925924</v>
      </c>
      <c r="AJ1103" s="56">
        <f t="shared" si="375"/>
        <v>0</v>
      </c>
    </row>
    <row r="1104" spans="1:36" x14ac:dyDescent="0.25">
      <c r="A1104" s="50">
        <v>1103</v>
      </c>
      <c r="B1104" s="51">
        <v>39676</v>
      </c>
      <c r="C1104" s="75">
        <f t="shared" si="359"/>
        <v>39676</v>
      </c>
      <c r="D1104" s="50" t="s">
        <v>709</v>
      </c>
      <c r="E1104" s="50">
        <v>1</v>
      </c>
      <c r="F1104" s="50">
        <v>0</v>
      </c>
      <c r="G1104" s="50">
        <v>12</v>
      </c>
      <c r="H1104" s="50">
        <v>2</v>
      </c>
      <c r="I1104" s="53">
        <f t="shared" si="361"/>
        <v>8.3564814814814804E-3</v>
      </c>
      <c r="J1104" s="54">
        <f t="shared" si="362"/>
        <v>8.3564814814814804E-3</v>
      </c>
      <c r="K1104" s="50" t="s">
        <v>688</v>
      </c>
      <c r="L1104" s="50" t="s">
        <v>733</v>
      </c>
      <c r="M1104" s="55">
        <f t="shared" si="363"/>
        <v>4.9861495844875394</v>
      </c>
      <c r="N1104" s="50">
        <v>0</v>
      </c>
      <c r="O1104" s="50" t="s">
        <v>184</v>
      </c>
      <c r="S1104" s="151">
        <f t="shared" si="364"/>
        <v>0</v>
      </c>
      <c r="T1104" s="151">
        <f t="shared" si="365"/>
        <v>0</v>
      </c>
      <c r="V1104" s="393">
        <f t="shared" si="376"/>
        <v>0</v>
      </c>
      <c r="W1104" s="393">
        <f t="shared" si="377"/>
        <v>0</v>
      </c>
      <c r="X1104" s="53">
        <f t="shared" si="366"/>
        <v>0.21893981481481478</v>
      </c>
      <c r="Y1104" s="53">
        <f t="shared" si="367"/>
        <v>0.2553289948148148</v>
      </c>
      <c r="Z1104" s="53">
        <f t="shared" si="368"/>
        <v>0.10946990740740739</v>
      </c>
      <c r="AA1104" s="53">
        <f t="shared" si="369"/>
        <v>0.1276644974074074</v>
      </c>
      <c r="AB1104" s="50">
        <f t="shared" si="370"/>
        <v>3034</v>
      </c>
      <c r="AC1104" s="50">
        <f t="shared" si="358"/>
        <v>2008</v>
      </c>
      <c r="AD1104" s="50">
        <f t="shared" si="371"/>
        <v>8</v>
      </c>
      <c r="AE1104" s="56">
        <f t="shared" si="372"/>
        <v>200808</v>
      </c>
      <c r="AF1104" s="56">
        <f t="shared" si="360"/>
        <v>33</v>
      </c>
      <c r="AG1104" s="58">
        <f t="shared" si="378"/>
        <v>0</v>
      </c>
      <c r="AH1104" s="56">
        <f t="shared" si="373"/>
        <v>16</v>
      </c>
      <c r="AI1104" s="53">
        <f t="shared" si="374"/>
        <v>0.23713440481481479</v>
      </c>
      <c r="AJ1104" s="56">
        <f t="shared" si="375"/>
        <v>0</v>
      </c>
    </row>
    <row r="1105" spans="1:36" x14ac:dyDescent="0.25">
      <c r="A1105" s="50">
        <v>1104</v>
      </c>
      <c r="B1105" s="51">
        <v>39676</v>
      </c>
      <c r="C1105" s="75">
        <f t="shared" si="359"/>
        <v>39676</v>
      </c>
      <c r="D1105" s="50" t="s">
        <v>710</v>
      </c>
      <c r="E1105" s="50">
        <v>1</v>
      </c>
      <c r="F1105" s="50">
        <v>0</v>
      </c>
      <c r="G1105" s="50">
        <v>12</v>
      </c>
      <c r="H1105" s="50">
        <v>8</v>
      </c>
      <c r="I1105" s="53">
        <f t="shared" si="361"/>
        <v>8.4259259259259253E-3</v>
      </c>
      <c r="J1105" s="54">
        <f t="shared" si="362"/>
        <v>8.4259259259259253E-3</v>
      </c>
      <c r="K1105" s="50" t="s">
        <v>688</v>
      </c>
      <c r="L1105" s="50" t="s">
        <v>734</v>
      </c>
      <c r="M1105" s="55">
        <f t="shared" si="363"/>
        <v>4.9450549450549497</v>
      </c>
      <c r="N1105" s="50">
        <v>0</v>
      </c>
      <c r="O1105" s="50" t="s">
        <v>184</v>
      </c>
      <c r="S1105" s="151">
        <f t="shared" si="364"/>
        <v>0</v>
      </c>
      <c r="T1105" s="151">
        <f t="shared" si="365"/>
        <v>0</v>
      </c>
      <c r="V1105" s="393">
        <f t="shared" si="376"/>
        <v>0</v>
      </c>
      <c r="W1105" s="393">
        <f t="shared" si="377"/>
        <v>0</v>
      </c>
      <c r="X1105" s="53">
        <f t="shared" si="366"/>
        <v>0.22075925925925924</v>
      </c>
      <c r="Y1105" s="53">
        <f t="shared" si="367"/>
        <v>0.25714843925925923</v>
      </c>
      <c r="Z1105" s="53">
        <f t="shared" si="368"/>
        <v>0.11037962962962962</v>
      </c>
      <c r="AA1105" s="53">
        <f t="shared" si="369"/>
        <v>0.12857421962962962</v>
      </c>
      <c r="AB1105" s="50">
        <f t="shared" si="370"/>
        <v>3065</v>
      </c>
      <c r="AC1105" s="50">
        <f t="shared" si="358"/>
        <v>2008</v>
      </c>
      <c r="AD1105" s="50">
        <f t="shared" si="371"/>
        <v>8</v>
      </c>
      <c r="AE1105" s="56">
        <f t="shared" si="372"/>
        <v>200808</v>
      </c>
      <c r="AF1105" s="56">
        <f t="shared" si="360"/>
        <v>33</v>
      </c>
      <c r="AG1105" s="58">
        <f t="shared" si="378"/>
        <v>0</v>
      </c>
      <c r="AH1105" s="56">
        <f t="shared" si="373"/>
        <v>16</v>
      </c>
      <c r="AI1105" s="53">
        <f t="shared" si="374"/>
        <v>0.23895384925925922</v>
      </c>
      <c r="AJ1105" s="56">
        <f t="shared" si="375"/>
        <v>0</v>
      </c>
    </row>
    <row r="1106" spans="1:36" x14ac:dyDescent="0.25">
      <c r="A1106" s="50">
        <v>1105</v>
      </c>
      <c r="B1106" s="51">
        <v>39676</v>
      </c>
      <c r="C1106" s="75">
        <f t="shared" si="359"/>
        <v>39676</v>
      </c>
      <c r="D1106" s="50" t="s">
        <v>711</v>
      </c>
      <c r="E1106" s="50">
        <v>0.4</v>
      </c>
      <c r="F1106" s="50">
        <v>0</v>
      </c>
      <c r="G1106" s="50">
        <v>4</v>
      </c>
      <c r="H1106" s="50">
        <v>12</v>
      </c>
      <c r="I1106" s="53">
        <f t="shared" si="361"/>
        <v>2.9166666666666668E-3</v>
      </c>
      <c r="J1106" s="54">
        <f t="shared" si="362"/>
        <v>7.2916666666666668E-3</v>
      </c>
      <c r="K1106" s="50" t="s">
        <v>688</v>
      </c>
      <c r="L1106" s="50" t="s">
        <v>735</v>
      </c>
      <c r="M1106" s="55">
        <f t="shared" si="363"/>
        <v>5.7142857142857189</v>
      </c>
      <c r="N1106" s="50">
        <v>0</v>
      </c>
      <c r="O1106" s="50" t="s">
        <v>184</v>
      </c>
      <c r="S1106" s="151">
        <f t="shared" si="364"/>
        <v>0</v>
      </c>
      <c r="T1106" s="151">
        <f t="shared" si="365"/>
        <v>0</v>
      </c>
      <c r="V1106" s="393">
        <f t="shared" si="376"/>
        <v>0</v>
      </c>
      <c r="W1106" s="393">
        <f t="shared" si="377"/>
        <v>0</v>
      </c>
      <c r="X1106" s="53">
        <f t="shared" si="366"/>
        <v>0.19104166666666667</v>
      </c>
      <c r="Y1106" s="53">
        <f t="shared" si="367"/>
        <v>0.22743084666666666</v>
      </c>
      <c r="Z1106" s="53">
        <f t="shared" si="368"/>
        <v>9.5520833333333333E-2</v>
      </c>
      <c r="AA1106" s="53">
        <f t="shared" si="369"/>
        <v>0.11371542333333333</v>
      </c>
      <c r="AB1106" s="50">
        <f t="shared" si="370"/>
        <v>2153</v>
      </c>
      <c r="AC1106" s="50">
        <f t="shared" si="358"/>
        <v>2008</v>
      </c>
      <c r="AD1106" s="50">
        <f t="shared" si="371"/>
        <v>8</v>
      </c>
      <c r="AE1106" s="56">
        <f t="shared" si="372"/>
        <v>200808</v>
      </c>
      <c r="AF1106" s="56">
        <f t="shared" si="360"/>
        <v>33</v>
      </c>
      <c r="AG1106" s="58">
        <f t="shared" si="378"/>
        <v>0</v>
      </c>
      <c r="AH1106" s="56">
        <f t="shared" si="373"/>
        <v>16</v>
      </c>
      <c r="AI1106" s="53">
        <f t="shared" si="374"/>
        <v>0.20923625666666668</v>
      </c>
      <c r="AJ1106" s="56">
        <f t="shared" si="375"/>
        <v>0</v>
      </c>
    </row>
    <row r="1107" spans="1:36" x14ac:dyDescent="0.25">
      <c r="A1107" s="50">
        <v>1106</v>
      </c>
      <c r="B1107" s="51">
        <v>39678</v>
      </c>
      <c r="C1107" s="75">
        <f t="shared" si="359"/>
        <v>39678</v>
      </c>
      <c r="D1107" s="50" t="s">
        <v>1223</v>
      </c>
      <c r="E1107" s="50">
        <v>4.0999999999999996</v>
      </c>
      <c r="F1107" s="50">
        <v>0</v>
      </c>
      <c r="G1107" s="50">
        <v>43</v>
      </c>
      <c r="H1107" s="50">
        <v>18</v>
      </c>
      <c r="I1107" s="53">
        <f t="shared" si="361"/>
        <v>3.006944444444444E-2</v>
      </c>
      <c r="J1107" s="54">
        <f t="shared" si="362"/>
        <v>7.3340108401084006E-3</v>
      </c>
      <c r="K1107" s="50" t="s">
        <v>688</v>
      </c>
      <c r="L1107" s="50" t="s">
        <v>739</v>
      </c>
      <c r="M1107" s="55">
        <f t="shared" si="363"/>
        <v>5.6812933025404204</v>
      </c>
      <c r="N1107" s="50">
        <v>0</v>
      </c>
      <c r="O1107" s="50" t="s">
        <v>228</v>
      </c>
      <c r="R1107" s="50" t="s">
        <v>740</v>
      </c>
      <c r="S1107" s="151">
        <f t="shared" si="364"/>
        <v>0.19215108401084008</v>
      </c>
      <c r="T1107" s="151">
        <f t="shared" si="365"/>
        <v>9.6075542005420039E-2</v>
      </c>
      <c r="V1107" s="393">
        <f t="shared" si="376"/>
        <v>0</v>
      </c>
      <c r="W1107" s="393">
        <f t="shared" si="377"/>
        <v>0</v>
      </c>
      <c r="X1107" s="53">
        <f t="shared" si="366"/>
        <v>0.19215108401084008</v>
      </c>
      <c r="Y1107" s="53">
        <f t="shared" si="367"/>
        <v>0.22854026401084007</v>
      </c>
      <c r="Z1107" s="53">
        <f t="shared" si="368"/>
        <v>9.6075542005420039E-2</v>
      </c>
      <c r="AA1107" s="53">
        <f t="shared" si="369"/>
        <v>0.11427013200542004</v>
      </c>
      <c r="AB1107" s="50">
        <f t="shared" si="370"/>
        <v>2204</v>
      </c>
      <c r="AC1107" s="50">
        <f t="shared" si="358"/>
        <v>2008</v>
      </c>
      <c r="AD1107" s="50">
        <f t="shared" si="371"/>
        <v>8</v>
      </c>
      <c r="AE1107" s="56">
        <f t="shared" si="372"/>
        <v>200808</v>
      </c>
      <c r="AF1107" s="56">
        <f t="shared" si="360"/>
        <v>34</v>
      </c>
      <c r="AG1107" s="58">
        <f t="shared" si="378"/>
        <v>1</v>
      </c>
      <c r="AH1107" s="56">
        <f t="shared" si="373"/>
        <v>18</v>
      </c>
      <c r="AI1107" s="53">
        <f t="shared" si="374"/>
        <v>0.21034567401084009</v>
      </c>
      <c r="AJ1107" s="56">
        <f t="shared" si="375"/>
        <v>17.506999999999998</v>
      </c>
    </row>
    <row r="1108" spans="1:36" x14ac:dyDescent="0.25">
      <c r="A1108" s="50">
        <v>1107</v>
      </c>
      <c r="B1108" s="51">
        <v>39680</v>
      </c>
      <c r="C1108" s="75">
        <f t="shared" si="359"/>
        <v>39680</v>
      </c>
      <c r="D1108" s="50" t="s">
        <v>1223</v>
      </c>
      <c r="E1108" s="50">
        <v>3.5</v>
      </c>
      <c r="F1108" s="50">
        <v>0</v>
      </c>
      <c r="G1108" s="50">
        <v>33</v>
      </c>
      <c r="H1108" s="50">
        <v>53</v>
      </c>
      <c r="I1108" s="53">
        <f t="shared" si="361"/>
        <v>2.3530092592592592E-2</v>
      </c>
      <c r="J1108" s="54">
        <f t="shared" si="362"/>
        <v>6.7228835978835975E-3</v>
      </c>
      <c r="K1108" s="50" t="s">
        <v>688</v>
      </c>
      <c r="L1108" s="50" t="s">
        <v>130</v>
      </c>
      <c r="M1108" s="55">
        <f t="shared" si="363"/>
        <v>6.1977373339891839</v>
      </c>
      <c r="N1108" s="50">
        <v>0</v>
      </c>
      <c r="O1108" s="50" t="s">
        <v>255</v>
      </c>
      <c r="R1108" s="50" t="s">
        <v>62</v>
      </c>
      <c r="S1108" s="151">
        <f t="shared" si="364"/>
        <v>0.17613955026455025</v>
      </c>
      <c r="T1108" s="151">
        <f t="shared" si="365"/>
        <v>8.8069775132275124E-2</v>
      </c>
      <c r="V1108" s="393">
        <f t="shared" si="376"/>
        <v>0</v>
      </c>
      <c r="W1108" s="393">
        <f t="shared" si="377"/>
        <v>0</v>
      </c>
      <c r="X1108" s="53">
        <f t="shared" si="366"/>
        <v>0.17613955026455025</v>
      </c>
      <c r="Y1108" s="53">
        <f t="shared" si="367"/>
        <v>0.21252873026455024</v>
      </c>
      <c r="Z1108" s="53">
        <f t="shared" si="368"/>
        <v>8.8069775132275124E-2</v>
      </c>
      <c r="AA1108" s="53">
        <f t="shared" si="369"/>
        <v>0.10626436513227512</v>
      </c>
      <c r="AB1108" s="50">
        <f t="shared" si="370"/>
        <v>1420</v>
      </c>
      <c r="AC1108" s="50">
        <f t="shared" si="358"/>
        <v>2008</v>
      </c>
      <c r="AD1108" s="50">
        <f t="shared" si="371"/>
        <v>8</v>
      </c>
      <c r="AE1108" s="56">
        <f t="shared" si="372"/>
        <v>200808</v>
      </c>
      <c r="AF1108" s="56">
        <f t="shared" si="360"/>
        <v>34</v>
      </c>
      <c r="AG1108" s="58">
        <f t="shared" si="378"/>
        <v>1</v>
      </c>
      <c r="AH1108" s="56">
        <f t="shared" si="373"/>
        <v>20</v>
      </c>
      <c r="AI1108" s="53">
        <f t="shared" si="374"/>
        <v>0.19433414026455026</v>
      </c>
      <c r="AJ1108" s="56">
        <f t="shared" si="375"/>
        <v>14.944999999999999</v>
      </c>
    </row>
    <row r="1109" spans="1:36" x14ac:dyDescent="0.25">
      <c r="A1109" s="50">
        <v>1108</v>
      </c>
      <c r="B1109" s="51">
        <v>39681</v>
      </c>
      <c r="C1109" s="75">
        <f t="shared" si="359"/>
        <v>39681</v>
      </c>
      <c r="D1109" s="50" t="s">
        <v>1223</v>
      </c>
      <c r="E1109" s="50">
        <v>5</v>
      </c>
      <c r="F1109" s="50">
        <v>0</v>
      </c>
      <c r="G1109" s="50">
        <v>51</v>
      </c>
      <c r="H1109" s="50">
        <v>0</v>
      </c>
      <c r="I1109" s="53">
        <f t="shared" si="361"/>
        <v>3.5416666666666666E-2</v>
      </c>
      <c r="J1109" s="54">
        <f t="shared" si="362"/>
        <v>7.083333333333333E-3</v>
      </c>
      <c r="K1109" s="50" t="s">
        <v>688</v>
      </c>
      <c r="L1109" s="50" t="s">
        <v>662</v>
      </c>
      <c r="M1109" s="55">
        <f t="shared" si="363"/>
        <v>5.8823529411764754</v>
      </c>
      <c r="N1109" s="50">
        <v>0</v>
      </c>
      <c r="O1109" s="50" t="s">
        <v>255</v>
      </c>
      <c r="S1109" s="151">
        <f t="shared" si="364"/>
        <v>0.18558333333333332</v>
      </c>
      <c r="T1109" s="151">
        <f t="shared" si="365"/>
        <v>9.2791666666666661E-2</v>
      </c>
      <c r="V1109" s="393">
        <f t="shared" si="376"/>
        <v>0</v>
      </c>
      <c r="W1109" s="393">
        <f t="shared" si="377"/>
        <v>0</v>
      </c>
      <c r="X1109" s="53">
        <f t="shared" si="366"/>
        <v>0.18558333333333332</v>
      </c>
      <c r="Y1109" s="53">
        <f t="shared" si="367"/>
        <v>0.22197251333333329</v>
      </c>
      <c r="Z1109" s="53">
        <f t="shared" si="368"/>
        <v>9.2791666666666661E-2</v>
      </c>
      <c r="AA1109" s="53">
        <f t="shared" si="369"/>
        <v>0.11098625666666664</v>
      </c>
      <c r="AB1109" s="50">
        <f t="shared" si="370"/>
        <v>1884</v>
      </c>
      <c r="AC1109" s="50">
        <f t="shared" si="358"/>
        <v>2008</v>
      </c>
      <c r="AD1109" s="50">
        <f t="shared" si="371"/>
        <v>8</v>
      </c>
      <c r="AE1109" s="56">
        <f t="shared" si="372"/>
        <v>200808</v>
      </c>
      <c r="AF1109" s="56">
        <f t="shared" si="360"/>
        <v>34</v>
      </c>
      <c r="AG1109" s="58">
        <f t="shared" si="378"/>
        <v>0</v>
      </c>
      <c r="AH1109" s="56">
        <f t="shared" si="373"/>
        <v>21</v>
      </c>
      <c r="AI1109" s="53">
        <f t="shared" si="374"/>
        <v>0.20377792333333331</v>
      </c>
      <c r="AJ1109" s="56">
        <f t="shared" si="375"/>
        <v>21.349999999999998</v>
      </c>
    </row>
    <row r="1110" spans="1:36" x14ac:dyDescent="0.25">
      <c r="A1110" s="50">
        <v>1109</v>
      </c>
      <c r="B1110" s="51">
        <v>39684</v>
      </c>
      <c r="C1110" s="75">
        <f t="shared" si="359"/>
        <v>39684</v>
      </c>
      <c r="D1110" s="50" t="s">
        <v>1223</v>
      </c>
      <c r="E1110" s="50">
        <v>17</v>
      </c>
      <c r="F1110" s="50">
        <v>3</v>
      </c>
      <c r="G1110" s="50">
        <v>28</v>
      </c>
      <c r="H1110" s="50">
        <v>38</v>
      </c>
      <c r="I1110" s="53">
        <f t="shared" si="361"/>
        <v>0.14488425925925927</v>
      </c>
      <c r="J1110" s="54">
        <f t="shared" si="362"/>
        <v>8.5226034858387808E-3</v>
      </c>
      <c r="K1110" s="50" t="s">
        <v>688</v>
      </c>
      <c r="L1110" s="50" t="s">
        <v>741</v>
      </c>
      <c r="M1110" s="55">
        <f t="shared" si="363"/>
        <v>4.888959897747247</v>
      </c>
      <c r="N1110" s="50">
        <v>0</v>
      </c>
      <c r="O1110" s="50" t="s">
        <v>228</v>
      </c>
      <c r="S1110" s="151">
        <f t="shared" si="364"/>
        <v>0.22329221132897606</v>
      </c>
      <c r="T1110" s="151">
        <f t="shared" si="365"/>
        <v>0.11164610566448803</v>
      </c>
      <c r="V1110" s="393">
        <f t="shared" si="376"/>
        <v>0</v>
      </c>
      <c r="W1110" s="393">
        <f t="shared" si="377"/>
        <v>0</v>
      </c>
      <c r="X1110" s="53">
        <f t="shared" si="366"/>
        <v>0.22329221132897606</v>
      </c>
      <c r="Y1110" s="53">
        <f t="shared" si="367"/>
        <v>0.25968139132897605</v>
      </c>
      <c r="Z1110" s="53">
        <f t="shared" si="368"/>
        <v>0.11164610566448803</v>
      </c>
      <c r="AA1110" s="53">
        <f t="shared" si="369"/>
        <v>0.12984069566448803</v>
      </c>
      <c r="AB1110" s="50">
        <f t="shared" si="370"/>
        <v>3099</v>
      </c>
      <c r="AC1110" s="50">
        <f t="shared" si="358"/>
        <v>2008</v>
      </c>
      <c r="AD1110" s="50">
        <f t="shared" si="371"/>
        <v>8</v>
      </c>
      <c r="AE1110" s="56">
        <f t="shared" si="372"/>
        <v>200808</v>
      </c>
      <c r="AF1110" s="56">
        <f t="shared" si="360"/>
        <v>35</v>
      </c>
      <c r="AG1110" s="58">
        <f t="shared" si="378"/>
        <v>2</v>
      </c>
      <c r="AH1110" s="56">
        <f t="shared" si="373"/>
        <v>24</v>
      </c>
      <c r="AI1110" s="53">
        <f t="shared" si="374"/>
        <v>0.24148680132897604</v>
      </c>
      <c r="AJ1110" s="56">
        <f t="shared" si="375"/>
        <v>72.589999999999989</v>
      </c>
    </row>
    <row r="1111" spans="1:36" x14ac:dyDescent="0.25">
      <c r="A1111" s="50">
        <v>1110</v>
      </c>
      <c r="B1111" s="51">
        <v>39684</v>
      </c>
      <c r="C1111" s="75">
        <f t="shared" si="359"/>
        <v>39684</v>
      </c>
      <c r="D1111" s="50" t="s">
        <v>713</v>
      </c>
      <c r="E1111" s="50">
        <v>1</v>
      </c>
      <c r="F1111" s="50">
        <v>0</v>
      </c>
      <c r="G1111" s="50">
        <v>9</v>
      </c>
      <c r="H1111" s="50">
        <v>26</v>
      </c>
      <c r="I1111" s="53">
        <f t="shared" si="361"/>
        <v>6.5509259259259262E-3</v>
      </c>
      <c r="J1111" s="54">
        <f t="shared" si="362"/>
        <v>6.5509259259259262E-3</v>
      </c>
      <c r="K1111" s="50" t="s">
        <v>688</v>
      </c>
      <c r="L1111" s="50" t="s">
        <v>722</v>
      </c>
      <c r="M1111" s="55">
        <f t="shared" si="363"/>
        <v>6.3604240282685556</v>
      </c>
      <c r="N1111" s="50">
        <v>0</v>
      </c>
      <c r="S1111" s="151">
        <f t="shared" si="364"/>
        <v>0</v>
      </c>
      <c r="T1111" s="151">
        <f t="shared" si="365"/>
        <v>0</v>
      </c>
      <c r="V1111" s="393">
        <f t="shared" si="376"/>
        <v>0</v>
      </c>
      <c r="W1111" s="393">
        <f t="shared" si="377"/>
        <v>0</v>
      </c>
      <c r="X1111" s="53">
        <f t="shared" si="366"/>
        <v>0.17163425925925926</v>
      </c>
      <c r="Y1111" s="53">
        <f t="shared" si="367"/>
        <v>0.20802343925925923</v>
      </c>
      <c r="Z1111" s="53">
        <f t="shared" si="368"/>
        <v>8.5817129629629632E-2</v>
      </c>
      <c r="AA1111" s="53">
        <f t="shared" si="369"/>
        <v>0.10401171962962961</v>
      </c>
      <c r="AB1111" s="50">
        <f t="shared" si="370"/>
        <v>1250</v>
      </c>
      <c r="AC1111" s="50">
        <f t="shared" si="358"/>
        <v>2008</v>
      </c>
      <c r="AD1111" s="50">
        <f t="shared" si="371"/>
        <v>8</v>
      </c>
      <c r="AE1111" s="56">
        <f t="shared" si="372"/>
        <v>200808</v>
      </c>
      <c r="AF1111" s="56">
        <f t="shared" si="360"/>
        <v>35</v>
      </c>
      <c r="AG1111" s="58">
        <f t="shared" si="378"/>
        <v>0</v>
      </c>
      <c r="AH1111" s="56">
        <f t="shared" si="373"/>
        <v>24</v>
      </c>
      <c r="AI1111" s="53">
        <f t="shared" si="374"/>
        <v>0.18982884925925925</v>
      </c>
      <c r="AJ1111" s="56">
        <f t="shared" si="375"/>
        <v>0</v>
      </c>
    </row>
    <row r="1112" spans="1:36" x14ac:dyDescent="0.25">
      <c r="A1112" s="50">
        <v>1111</v>
      </c>
      <c r="B1112" s="51">
        <v>39684</v>
      </c>
      <c r="C1112" s="75">
        <f t="shared" si="359"/>
        <v>39684</v>
      </c>
      <c r="D1112" s="50" t="s">
        <v>714</v>
      </c>
      <c r="E1112" s="50">
        <v>1</v>
      </c>
      <c r="F1112" s="50">
        <v>0</v>
      </c>
      <c r="G1112" s="50">
        <v>10</v>
      </c>
      <c r="H1112" s="50">
        <v>34</v>
      </c>
      <c r="I1112" s="53">
        <f t="shared" si="361"/>
        <v>7.3379629629629628E-3</v>
      </c>
      <c r="J1112" s="54">
        <f t="shared" si="362"/>
        <v>7.3379629629629628E-3</v>
      </c>
      <c r="K1112" s="50" t="s">
        <v>688</v>
      </c>
      <c r="L1112" s="50" t="s">
        <v>723</v>
      </c>
      <c r="M1112" s="55">
        <f t="shared" si="363"/>
        <v>5.6782334384858091</v>
      </c>
      <c r="N1112" s="50">
        <v>0</v>
      </c>
      <c r="S1112" s="151">
        <f t="shared" si="364"/>
        <v>0</v>
      </c>
      <c r="T1112" s="151">
        <f t="shared" si="365"/>
        <v>0</v>
      </c>
      <c r="V1112" s="393">
        <f t="shared" si="376"/>
        <v>0</v>
      </c>
      <c r="W1112" s="393">
        <f t="shared" si="377"/>
        <v>0</v>
      </c>
      <c r="X1112" s="53">
        <f t="shared" si="366"/>
        <v>0.19225462962962961</v>
      </c>
      <c r="Y1112" s="53">
        <f t="shared" si="367"/>
        <v>0.22864380962962963</v>
      </c>
      <c r="Z1112" s="53">
        <f t="shared" si="368"/>
        <v>9.6127314814814804E-2</v>
      </c>
      <c r="AA1112" s="53">
        <f t="shared" si="369"/>
        <v>0.11432190481481481</v>
      </c>
      <c r="AB1112" s="50">
        <f t="shared" si="370"/>
        <v>2207</v>
      </c>
      <c r="AC1112" s="50">
        <f t="shared" si="358"/>
        <v>2008</v>
      </c>
      <c r="AD1112" s="50">
        <f t="shared" si="371"/>
        <v>8</v>
      </c>
      <c r="AE1112" s="56">
        <f t="shared" si="372"/>
        <v>200808</v>
      </c>
      <c r="AF1112" s="56">
        <f t="shared" si="360"/>
        <v>35</v>
      </c>
      <c r="AG1112" s="58">
        <f t="shared" si="378"/>
        <v>0</v>
      </c>
      <c r="AH1112" s="56">
        <f t="shared" si="373"/>
        <v>24</v>
      </c>
      <c r="AI1112" s="53">
        <f t="shared" si="374"/>
        <v>0.21044921962962962</v>
      </c>
      <c r="AJ1112" s="56">
        <f t="shared" si="375"/>
        <v>0</v>
      </c>
    </row>
    <row r="1113" spans="1:36" x14ac:dyDescent="0.25">
      <c r="A1113" s="50">
        <v>1112</v>
      </c>
      <c r="B1113" s="51">
        <v>39684</v>
      </c>
      <c r="C1113" s="75">
        <f t="shared" si="359"/>
        <v>39684</v>
      </c>
      <c r="D1113" s="50" t="s">
        <v>715</v>
      </c>
      <c r="E1113" s="50">
        <v>1</v>
      </c>
      <c r="F1113" s="50">
        <v>0</v>
      </c>
      <c r="G1113" s="50">
        <v>11</v>
      </c>
      <c r="H1113" s="50">
        <v>4</v>
      </c>
      <c r="I1113" s="53">
        <f t="shared" si="361"/>
        <v>7.6851851851851847E-3</v>
      </c>
      <c r="J1113" s="54">
        <f t="shared" si="362"/>
        <v>7.6851851851851847E-3</v>
      </c>
      <c r="K1113" s="50" t="s">
        <v>688</v>
      </c>
      <c r="L1113" s="50" t="s">
        <v>724</v>
      </c>
      <c r="M1113" s="55">
        <f t="shared" si="363"/>
        <v>5.4216867469879562</v>
      </c>
      <c r="N1113" s="50">
        <v>0</v>
      </c>
      <c r="S1113" s="151">
        <f t="shared" si="364"/>
        <v>0</v>
      </c>
      <c r="T1113" s="151">
        <f t="shared" si="365"/>
        <v>0</v>
      </c>
      <c r="V1113" s="393">
        <f t="shared" si="376"/>
        <v>0</v>
      </c>
      <c r="W1113" s="393">
        <f t="shared" si="377"/>
        <v>0</v>
      </c>
      <c r="X1113" s="53">
        <f t="shared" si="366"/>
        <v>0.20135185185185184</v>
      </c>
      <c r="Y1113" s="53">
        <f t="shared" si="367"/>
        <v>0.2377410318518518</v>
      </c>
      <c r="Z1113" s="53">
        <f t="shared" si="368"/>
        <v>0.10067592592592592</v>
      </c>
      <c r="AA1113" s="53">
        <f t="shared" si="369"/>
        <v>0.1188705159259259</v>
      </c>
      <c r="AB1113" s="50">
        <f t="shared" si="370"/>
        <v>2549</v>
      </c>
      <c r="AC1113" s="50">
        <f t="shared" si="358"/>
        <v>2008</v>
      </c>
      <c r="AD1113" s="50">
        <f t="shared" si="371"/>
        <v>8</v>
      </c>
      <c r="AE1113" s="56">
        <f t="shared" si="372"/>
        <v>200808</v>
      </c>
      <c r="AF1113" s="56">
        <f t="shared" si="360"/>
        <v>35</v>
      </c>
      <c r="AG1113" s="58">
        <f t="shared" si="378"/>
        <v>0</v>
      </c>
      <c r="AH1113" s="56">
        <f t="shared" si="373"/>
        <v>24</v>
      </c>
      <c r="AI1113" s="53">
        <f t="shared" si="374"/>
        <v>0.21954644185185182</v>
      </c>
      <c r="AJ1113" s="56">
        <f t="shared" si="375"/>
        <v>0</v>
      </c>
    </row>
    <row r="1114" spans="1:36" x14ac:dyDescent="0.25">
      <c r="A1114" s="50">
        <v>1113</v>
      </c>
      <c r="B1114" s="51">
        <v>39684</v>
      </c>
      <c r="C1114" s="75">
        <f t="shared" si="359"/>
        <v>39684</v>
      </c>
      <c r="D1114" s="50" t="s">
        <v>716</v>
      </c>
      <c r="E1114" s="50">
        <v>1</v>
      </c>
      <c r="F1114" s="50">
        <v>0</v>
      </c>
      <c r="G1114" s="50">
        <v>11</v>
      </c>
      <c r="H1114" s="50">
        <v>1</v>
      </c>
      <c r="I1114" s="53">
        <f t="shared" si="361"/>
        <v>7.6504629629629631E-3</v>
      </c>
      <c r="J1114" s="54">
        <f t="shared" si="362"/>
        <v>7.6504629629629631E-3</v>
      </c>
      <c r="K1114" s="50" t="s">
        <v>688</v>
      </c>
      <c r="L1114" s="50" t="s">
        <v>725</v>
      </c>
      <c r="M1114" s="55">
        <f t="shared" si="363"/>
        <v>5.4462934947049968</v>
      </c>
      <c r="N1114" s="50">
        <v>0</v>
      </c>
      <c r="S1114" s="151">
        <f t="shared" si="364"/>
        <v>0</v>
      </c>
      <c r="T1114" s="151">
        <f t="shared" si="365"/>
        <v>0</v>
      </c>
      <c r="V1114" s="393">
        <f t="shared" si="376"/>
        <v>0</v>
      </c>
      <c r="W1114" s="393">
        <f t="shared" si="377"/>
        <v>0</v>
      </c>
      <c r="X1114" s="53">
        <f t="shared" si="366"/>
        <v>0.20044212962962962</v>
      </c>
      <c r="Y1114" s="53">
        <f t="shared" si="367"/>
        <v>0.23683130962962964</v>
      </c>
      <c r="Z1114" s="53">
        <f t="shared" si="368"/>
        <v>0.10022106481481481</v>
      </c>
      <c r="AA1114" s="53">
        <f t="shared" si="369"/>
        <v>0.11841565481481482</v>
      </c>
      <c r="AB1114" s="50">
        <f t="shared" si="370"/>
        <v>2517</v>
      </c>
      <c r="AC1114" s="50">
        <f t="shared" si="358"/>
        <v>2008</v>
      </c>
      <c r="AD1114" s="50">
        <f t="shared" si="371"/>
        <v>8</v>
      </c>
      <c r="AE1114" s="56">
        <f t="shared" si="372"/>
        <v>200808</v>
      </c>
      <c r="AF1114" s="56">
        <f t="shared" si="360"/>
        <v>35</v>
      </c>
      <c r="AG1114" s="58">
        <f t="shared" si="378"/>
        <v>0</v>
      </c>
      <c r="AH1114" s="56">
        <f t="shared" si="373"/>
        <v>24</v>
      </c>
      <c r="AI1114" s="53">
        <f t="shared" si="374"/>
        <v>0.21863671962962963</v>
      </c>
      <c r="AJ1114" s="56">
        <f t="shared" si="375"/>
        <v>0</v>
      </c>
    </row>
    <row r="1115" spans="1:36" x14ac:dyDescent="0.25">
      <c r="A1115" s="50">
        <v>1114</v>
      </c>
      <c r="B1115" s="51">
        <v>39684</v>
      </c>
      <c r="C1115" s="75">
        <f t="shared" si="359"/>
        <v>39684</v>
      </c>
      <c r="D1115" s="50" t="s">
        <v>717</v>
      </c>
      <c r="E1115" s="50">
        <v>1</v>
      </c>
      <c r="F1115" s="50">
        <v>0</v>
      </c>
      <c r="G1115" s="50">
        <v>11</v>
      </c>
      <c r="H1115" s="50">
        <v>19</v>
      </c>
      <c r="I1115" s="53">
        <f t="shared" si="361"/>
        <v>7.858796296296296E-3</v>
      </c>
      <c r="J1115" s="54">
        <f t="shared" si="362"/>
        <v>7.858796296296296E-3</v>
      </c>
      <c r="K1115" s="50" t="s">
        <v>688</v>
      </c>
      <c r="L1115" s="50" t="s">
        <v>726</v>
      </c>
      <c r="M1115" s="55">
        <f t="shared" si="363"/>
        <v>5.3019145802651</v>
      </c>
      <c r="N1115" s="50">
        <v>0</v>
      </c>
      <c r="S1115" s="151">
        <f t="shared" si="364"/>
        <v>0</v>
      </c>
      <c r="T1115" s="151">
        <f t="shared" si="365"/>
        <v>0</v>
      </c>
      <c r="V1115" s="393">
        <f t="shared" si="376"/>
        <v>0</v>
      </c>
      <c r="W1115" s="393">
        <f t="shared" si="377"/>
        <v>0</v>
      </c>
      <c r="X1115" s="53">
        <f t="shared" si="366"/>
        <v>0.20590046296296294</v>
      </c>
      <c r="Y1115" s="53">
        <f t="shared" si="367"/>
        <v>0.24228964296296296</v>
      </c>
      <c r="Z1115" s="53">
        <f t="shared" si="368"/>
        <v>0.10295023148148147</v>
      </c>
      <c r="AA1115" s="53">
        <f t="shared" si="369"/>
        <v>0.12114482148148148</v>
      </c>
      <c r="AB1115" s="50">
        <f t="shared" si="370"/>
        <v>2701</v>
      </c>
      <c r="AC1115" s="50">
        <f t="shared" si="358"/>
        <v>2008</v>
      </c>
      <c r="AD1115" s="50">
        <f t="shared" si="371"/>
        <v>8</v>
      </c>
      <c r="AE1115" s="56">
        <f t="shared" si="372"/>
        <v>200808</v>
      </c>
      <c r="AF1115" s="56">
        <f t="shared" si="360"/>
        <v>35</v>
      </c>
      <c r="AG1115" s="58">
        <f t="shared" si="378"/>
        <v>0</v>
      </c>
      <c r="AH1115" s="56">
        <f t="shared" si="373"/>
        <v>24</v>
      </c>
      <c r="AI1115" s="53">
        <f t="shared" si="374"/>
        <v>0.22409505296296295</v>
      </c>
      <c r="AJ1115" s="56">
        <f t="shared" si="375"/>
        <v>0</v>
      </c>
    </row>
    <row r="1116" spans="1:36" x14ac:dyDescent="0.25">
      <c r="A1116" s="50">
        <v>1115</v>
      </c>
      <c r="B1116" s="51">
        <v>39684</v>
      </c>
      <c r="C1116" s="75">
        <f t="shared" si="359"/>
        <v>39684</v>
      </c>
      <c r="D1116" s="50" t="s">
        <v>718</v>
      </c>
      <c r="E1116" s="50">
        <v>1</v>
      </c>
      <c r="F1116" s="50">
        <v>0</v>
      </c>
      <c r="G1116" s="50">
        <v>10</v>
      </c>
      <c r="H1116" s="50">
        <v>54</v>
      </c>
      <c r="I1116" s="53">
        <f t="shared" si="361"/>
        <v>7.5694444444444446E-3</v>
      </c>
      <c r="J1116" s="54">
        <f t="shared" si="362"/>
        <v>7.5694444444444446E-3</v>
      </c>
      <c r="K1116" s="50" t="s">
        <v>688</v>
      </c>
      <c r="L1116" s="50" t="s">
        <v>727</v>
      </c>
      <c r="M1116" s="55">
        <f t="shared" si="363"/>
        <v>5.5045871559633071</v>
      </c>
      <c r="N1116" s="50">
        <v>0</v>
      </c>
      <c r="S1116" s="151">
        <f t="shared" si="364"/>
        <v>0</v>
      </c>
      <c r="T1116" s="151">
        <f t="shared" si="365"/>
        <v>0</v>
      </c>
      <c r="V1116" s="393">
        <f t="shared" si="376"/>
        <v>0</v>
      </c>
      <c r="W1116" s="393">
        <f t="shared" si="377"/>
        <v>0</v>
      </c>
      <c r="X1116" s="53">
        <f t="shared" si="366"/>
        <v>0.19831944444444444</v>
      </c>
      <c r="Y1116" s="53">
        <f t="shared" si="367"/>
        <v>0.23470862444444446</v>
      </c>
      <c r="Z1116" s="53">
        <f t="shared" si="368"/>
        <v>9.9159722222222219E-2</v>
      </c>
      <c r="AA1116" s="53">
        <f t="shared" si="369"/>
        <v>0.11735431222222223</v>
      </c>
      <c r="AB1116" s="50">
        <f t="shared" si="370"/>
        <v>2444</v>
      </c>
      <c r="AC1116" s="50">
        <f t="shared" si="358"/>
        <v>2008</v>
      </c>
      <c r="AD1116" s="50">
        <f t="shared" si="371"/>
        <v>8</v>
      </c>
      <c r="AE1116" s="56">
        <f t="shared" si="372"/>
        <v>200808</v>
      </c>
      <c r="AF1116" s="56">
        <f t="shared" si="360"/>
        <v>35</v>
      </c>
      <c r="AG1116" s="58">
        <f t="shared" si="378"/>
        <v>0</v>
      </c>
      <c r="AH1116" s="56">
        <f t="shared" si="373"/>
        <v>24</v>
      </c>
      <c r="AI1116" s="53">
        <f t="shared" si="374"/>
        <v>0.21651403444444445</v>
      </c>
      <c r="AJ1116" s="56">
        <f t="shared" si="375"/>
        <v>0</v>
      </c>
    </row>
    <row r="1117" spans="1:36" x14ac:dyDescent="0.25">
      <c r="A1117" s="50">
        <v>1116</v>
      </c>
      <c r="B1117" s="51">
        <v>39684</v>
      </c>
      <c r="C1117" s="75">
        <f t="shared" si="359"/>
        <v>39684</v>
      </c>
      <c r="D1117" s="50" t="s">
        <v>719</v>
      </c>
      <c r="E1117" s="50">
        <v>1</v>
      </c>
      <c r="F1117" s="50">
        <v>0</v>
      </c>
      <c r="G1117" s="50">
        <v>11</v>
      </c>
      <c r="H1117" s="50">
        <v>23</v>
      </c>
      <c r="I1117" s="53">
        <f t="shared" si="361"/>
        <v>7.905092592592592E-3</v>
      </c>
      <c r="J1117" s="54">
        <f t="shared" si="362"/>
        <v>7.905092592592592E-3</v>
      </c>
      <c r="K1117" s="50" t="s">
        <v>688</v>
      </c>
      <c r="L1117" s="50" t="s">
        <v>728</v>
      </c>
      <c r="M1117" s="55">
        <f t="shared" si="363"/>
        <v>5.2708638360175737</v>
      </c>
      <c r="N1117" s="50">
        <v>0</v>
      </c>
      <c r="S1117" s="151">
        <f t="shared" si="364"/>
        <v>0</v>
      </c>
      <c r="T1117" s="151">
        <f t="shared" si="365"/>
        <v>0</v>
      </c>
      <c r="V1117" s="393">
        <f t="shared" si="376"/>
        <v>0</v>
      </c>
      <c r="W1117" s="393">
        <f t="shared" si="377"/>
        <v>0</v>
      </c>
      <c r="X1117" s="53">
        <f t="shared" si="366"/>
        <v>0.20711342592592591</v>
      </c>
      <c r="Y1117" s="53">
        <f t="shared" si="367"/>
        <v>0.2435026059259259</v>
      </c>
      <c r="Z1117" s="53">
        <f t="shared" si="368"/>
        <v>0.10355671296296295</v>
      </c>
      <c r="AA1117" s="53">
        <f t="shared" si="369"/>
        <v>0.12175130296296295</v>
      </c>
      <c r="AB1117" s="50">
        <f t="shared" si="370"/>
        <v>2744</v>
      </c>
      <c r="AC1117" s="50">
        <f t="shared" si="358"/>
        <v>2008</v>
      </c>
      <c r="AD1117" s="50">
        <f t="shared" si="371"/>
        <v>8</v>
      </c>
      <c r="AE1117" s="56">
        <f t="shared" si="372"/>
        <v>200808</v>
      </c>
      <c r="AF1117" s="56">
        <f t="shared" si="360"/>
        <v>35</v>
      </c>
      <c r="AG1117" s="58">
        <f t="shared" si="378"/>
        <v>0</v>
      </c>
      <c r="AH1117" s="56">
        <f t="shared" si="373"/>
        <v>24</v>
      </c>
      <c r="AI1117" s="53">
        <f t="shared" si="374"/>
        <v>0.22530801592592592</v>
      </c>
      <c r="AJ1117" s="56">
        <f t="shared" si="375"/>
        <v>0</v>
      </c>
    </row>
    <row r="1118" spans="1:36" x14ac:dyDescent="0.25">
      <c r="A1118" s="50">
        <v>1117</v>
      </c>
      <c r="B1118" s="51">
        <v>39684</v>
      </c>
      <c r="C1118" s="75">
        <f t="shared" si="359"/>
        <v>39684</v>
      </c>
      <c r="D1118" s="50" t="s">
        <v>720</v>
      </c>
      <c r="E1118" s="50">
        <v>1</v>
      </c>
      <c r="F1118" s="50">
        <v>0</v>
      </c>
      <c r="G1118" s="50">
        <v>14</v>
      </c>
      <c r="H1118" s="50">
        <v>14</v>
      </c>
      <c r="I1118" s="53">
        <f t="shared" si="361"/>
        <v>9.8842592592592576E-3</v>
      </c>
      <c r="J1118" s="54">
        <f t="shared" si="362"/>
        <v>9.8842592592592576E-3</v>
      </c>
      <c r="K1118" s="50" t="s">
        <v>688</v>
      </c>
      <c r="L1118" s="50" t="s">
        <v>729</v>
      </c>
      <c r="M1118" s="55">
        <f t="shared" si="363"/>
        <v>4.2154566744730717</v>
      </c>
      <c r="N1118" s="50">
        <v>0</v>
      </c>
      <c r="S1118" s="151">
        <f t="shared" si="364"/>
        <v>0</v>
      </c>
      <c r="T1118" s="151">
        <f t="shared" si="365"/>
        <v>0</v>
      </c>
      <c r="V1118" s="393">
        <f t="shared" si="376"/>
        <v>0</v>
      </c>
      <c r="W1118" s="393">
        <f t="shared" si="377"/>
        <v>0</v>
      </c>
      <c r="X1118" s="53">
        <f t="shared" si="366"/>
        <v>0.25896759259259255</v>
      </c>
      <c r="Y1118" s="53">
        <f t="shared" si="367"/>
        <v>0.29535677259259252</v>
      </c>
      <c r="Z1118" s="53">
        <f t="shared" si="368"/>
        <v>0.12948379629629628</v>
      </c>
      <c r="AA1118" s="53">
        <f t="shared" si="369"/>
        <v>0.14767838629629626</v>
      </c>
      <c r="AB1118" s="50">
        <f t="shared" si="370"/>
        <v>3366</v>
      </c>
      <c r="AC1118" s="50">
        <f t="shared" si="358"/>
        <v>2008</v>
      </c>
      <c r="AD1118" s="50">
        <f t="shared" si="371"/>
        <v>8</v>
      </c>
      <c r="AE1118" s="56">
        <f t="shared" si="372"/>
        <v>200808</v>
      </c>
      <c r="AF1118" s="56">
        <f t="shared" si="360"/>
        <v>35</v>
      </c>
      <c r="AG1118" s="58">
        <f t="shared" si="378"/>
        <v>0</v>
      </c>
      <c r="AH1118" s="56">
        <f t="shared" si="373"/>
        <v>24</v>
      </c>
      <c r="AI1118" s="53">
        <f t="shared" si="374"/>
        <v>0.27716218259259251</v>
      </c>
      <c r="AJ1118" s="56">
        <f t="shared" si="375"/>
        <v>0</v>
      </c>
    </row>
    <row r="1119" spans="1:36" x14ac:dyDescent="0.25">
      <c r="A1119" s="50">
        <v>1118</v>
      </c>
      <c r="B1119" s="51">
        <v>39684</v>
      </c>
      <c r="C1119" s="75">
        <f t="shared" si="359"/>
        <v>39684</v>
      </c>
      <c r="D1119" s="50" t="s">
        <v>721</v>
      </c>
      <c r="E1119" s="50">
        <v>1</v>
      </c>
      <c r="F1119" s="50">
        <v>0</v>
      </c>
      <c r="G1119" s="50">
        <v>10</v>
      </c>
      <c r="H1119" s="50">
        <v>54</v>
      </c>
      <c r="I1119" s="53">
        <f t="shared" si="361"/>
        <v>7.5694444444444446E-3</v>
      </c>
      <c r="J1119" s="54">
        <f t="shared" si="362"/>
        <v>7.5694444444444446E-3</v>
      </c>
      <c r="K1119" s="50" t="s">
        <v>688</v>
      </c>
      <c r="L1119" s="50" t="s">
        <v>730</v>
      </c>
      <c r="M1119" s="55">
        <f t="shared" si="363"/>
        <v>5.5045871559633071</v>
      </c>
      <c r="N1119" s="50">
        <v>0</v>
      </c>
      <c r="S1119" s="151">
        <f t="shared" si="364"/>
        <v>0</v>
      </c>
      <c r="T1119" s="151">
        <f t="shared" si="365"/>
        <v>0</v>
      </c>
      <c r="V1119" s="393">
        <f t="shared" si="376"/>
        <v>0</v>
      </c>
      <c r="W1119" s="393">
        <f t="shared" si="377"/>
        <v>0</v>
      </c>
      <c r="X1119" s="53">
        <f t="shared" si="366"/>
        <v>0.19831944444444444</v>
      </c>
      <c r="Y1119" s="53">
        <f t="shared" si="367"/>
        <v>0.23470862444444446</v>
      </c>
      <c r="Z1119" s="53">
        <f t="shared" si="368"/>
        <v>9.9159722222222219E-2</v>
      </c>
      <c r="AA1119" s="53">
        <f t="shared" si="369"/>
        <v>0.11735431222222223</v>
      </c>
      <c r="AB1119" s="50">
        <f t="shared" si="370"/>
        <v>2444</v>
      </c>
      <c r="AC1119" s="50">
        <f t="shared" si="358"/>
        <v>2008</v>
      </c>
      <c r="AD1119" s="50">
        <f t="shared" si="371"/>
        <v>8</v>
      </c>
      <c r="AE1119" s="56">
        <f t="shared" si="372"/>
        <v>200808</v>
      </c>
      <c r="AF1119" s="56">
        <f t="shared" si="360"/>
        <v>35</v>
      </c>
      <c r="AG1119" s="58">
        <f t="shared" si="378"/>
        <v>0</v>
      </c>
      <c r="AH1119" s="56">
        <f t="shared" si="373"/>
        <v>24</v>
      </c>
      <c r="AI1119" s="53">
        <f t="shared" si="374"/>
        <v>0.21651403444444445</v>
      </c>
      <c r="AJ1119" s="56">
        <f t="shared" si="375"/>
        <v>0</v>
      </c>
    </row>
    <row r="1120" spans="1:36" x14ac:dyDescent="0.25">
      <c r="A1120" s="50">
        <v>1119</v>
      </c>
      <c r="B1120" s="51">
        <v>39684</v>
      </c>
      <c r="C1120" s="75">
        <f t="shared" si="359"/>
        <v>39684</v>
      </c>
      <c r="D1120" s="50" t="s">
        <v>707</v>
      </c>
      <c r="E1120" s="50">
        <v>1</v>
      </c>
      <c r="F1120" s="50">
        <v>0</v>
      </c>
      <c r="G1120" s="50">
        <v>11</v>
      </c>
      <c r="H1120" s="50">
        <v>28</v>
      </c>
      <c r="I1120" s="53">
        <f t="shared" si="361"/>
        <v>7.9629629629629634E-3</v>
      </c>
      <c r="J1120" s="54">
        <f t="shared" si="362"/>
        <v>7.9629629629629634E-3</v>
      </c>
      <c r="K1120" s="50" t="s">
        <v>688</v>
      </c>
      <c r="L1120" s="50" t="s">
        <v>731</v>
      </c>
      <c r="M1120" s="55">
        <f t="shared" si="363"/>
        <v>5.2325581395348877</v>
      </c>
      <c r="N1120" s="50">
        <v>0</v>
      </c>
      <c r="S1120" s="151">
        <f t="shared" si="364"/>
        <v>0</v>
      </c>
      <c r="T1120" s="151">
        <f t="shared" si="365"/>
        <v>0</v>
      </c>
      <c r="V1120" s="393">
        <f t="shared" si="376"/>
        <v>0</v>
      </c>
      <c r="W1120" s="393">
        <f t="shared" si="377"/>
        <v>0</v>
      </c>
      <c r="X1120" s="53">
        <f t="shared" si="366"/>
        <v>0.20862962962962964</v>
      </c>
      <c r="Y1120" s="53">
        <f t="shared" si="367"/>
        <v>0.24501880962962963</v>
      </c>
      <c r="Z1120" s="53">
        <f t="shared" si="368"/>
        <v>0.10431481481481482</v>
      </c>
      <c r="AA1120" s="53">
        <f t="shared" si="369"/>
        <v>0.12250940481481482</v>
      </c>
      <c r="AB1120" s="50">
        <f t="shared" si="370"/>
        <v>2782</v>
      </c>
      <c r="AC1120" s="50">
        <f t="shared" si="358"/>
        <v>2008</v>
      </c>
      <c r="AD1120" s="50">
        <f t="shared" si="371"/>
        <v>8</v>
      </c>
      <c r="AE1120" s="56">
        <f t="shared" si="372"/>
        <v>200808</v>
      </c>
      <c r="AF1120" s="56">
        <f t="shared" si="360"/>
        <v>35</v>
      </c>
      <c r="AG1120" s="58">
        <f t="shared" si="378"/>
        <v>0</v>
      </c>
      <c r="AH1120" s="56">
        <f t="shared" si="373"/>
        <v>24</v>
      </c>
      <c r="AI1120" s="53">
        <f t="shared" si="374"/>
        <v>0.22682421962962962</v>
      </c>
      <c r="AJ1120" s="56">
        <f t="shared" si="375"/>
        <v>0</v>
      </c>
    </row>
    <row r="1121" spans="1:36" x14ac:dyDescent="0.25">
      <c r="A1121" s="50">
        <v>1120</v>
      </c>
      <c r="B1121" s="51">
        <v>39684</v>
      </c>
      <c r="C1121" s="75">
        <f t="shared" si="359"/>
        <v>39684</v>
      </c>
      <c r="D1121" s="50" t="s">
        <v>708</v>
      </c>
      <c r="E1121" s="50">
        <v>1</v>
      </c>
      <c r="F1121" s="50">
        <v>0</v>
      </c>
      <c r="G1121" s="50">
        <v>12</v>
      </c>
      <c r="H1121" s="50">
        <v>23</v>
      </c>
      <c r="I1121" s="53">
        <f t="shared" si="361"/>
        <v>8.5995370370370357E-3</v>
      </c>
      <c r="J1121" s="54">
        <f t="shared" si="362"/>
        <v>8.5995370370370357E-3</v>
      </c>
      <c r="K1121" s="50" t="s">
        <v>688</v>
      </c>
      <c r="L1121" s="50" t="s">
        <v>732</v>
      </c>
      <c r="M1121" s="55">
        <f t="shared" si="363"/>
        <v>4.8452220726783359</v>
      </c>
      <c r="N1121" s="50">
        <v>0</v>
      </c>
      <c r="S1121" s="151">
        <f t="shared" si="364"/>
        <v>0</v>
      </c>
      <c r="T1121" s="151">
        <f t="shared" si="365"/>
        <v>0</v>
      </c>
      <c r="V1121" s="393">
        <f t="shared" si="376"/>
        <v>0</v>
      </c>
      <c r="W1121" s="393">
        <f t="shared" si="377"/>
        <v>0</v>
      </c>
      <c r="X1121" s="53">
        <f t="shared" si="366"/>
        <v>0.22530787037037034</v>
      </c>
      <c r="Y1121" s="53">
        <f t="shared" si="367"/>
        <v>0.26169705037037033</v>
      </c>
      <c r="Z1121" s="53">
        <f t="shared" si="368"/>
        <v>0.11265393518518517</v>
      </c>
      <c r="AA1121" s="53">
        <f t="shared" si="369"/>
        <v>0.13084852518518517</v>
      </c>
      <c r="AB1121" s="50">
        <f t="shared" si="370"/>
        <v>3119</v>
      </c>
      <c r="AC1121" s="50">
        <f t="shared" si="358"/>
        <v>2008</v>
      </c>
      <c r="AD1121" s="50">
        <f t="shared" si="371"/>
        <v>8</v>
      </c>
      <c r="AE1121" s="56">
        <f t="shared" si="372"/>
        <v>200808</v>
      </c>
      <c r="AF1121" s="56">
        <f t="shared" si="360"/>
        <v>35</v>
      </c>
      <c r="AG1121" s="58">
        <f t="shared" si="378"/>
        <v>0</v>
      </c>
      <c r="AH1121" s="56">
        <f t="shared" si="373"/>
        <v>24</v>
      </c>
      <c r="AI1121" s="53">
        <f t="shared" si="374"/>
        <v>0.24350246037037032</v>
      </c>
      <c r="AJ1121" s="56">
        <f t="shared" si="375"/>
        <v>0</v>
      </c>
    </row>
    <row r="1122" spans="1:36" x14ac:dyDescent="0.25">
      <c r="A1122" s="50">
        <v>1121</v>
      </c>
      <c r="B1122" s="51">
        <v>39684</v>
      </c>
      <c r="C1122" s="75">
        <f t="shared" si="359"/>
        <v>39684</v>
      </c>
      <c r="D1122" s="50" t="s">
        <v>709</v>
      </c>
      <c r="E1122" s="50">
        <v>1</v>
      </c>
      <c r="F1122" s="50">
        <v>0</v>
      </c>
      <c r="G1122" s="50">
        <v>13</v>
      </c>
      <c r="H1122" s="50">
        <v>50</v>
      </c>
      <c r="I1122" s="53">
        <f t="shared" si="361"/>
        <v>9.6064814814814815E-3</v>
      </c>
      <c r="J1122" s="54">
        <f t="shared" si="362"/>
        <v>9.6064814814814815E-3</v>
      </c>
      <c r="K1122" s="50" t="s">
        <v>688</v>
      </c>
      <c r="L1122" s="50" t="s">
        <v>733</v>
      </c>
      <c r="M1122" s="55">
        <f t="shared" si="363"/>
        <v>4.3373493975903648</v>
      </c>
      <c r="N1122" s="50">
        <v>0</v>
      </c>
      <c r="S1122" s="151">
        <f t="shared" si="364"/>
        <v>0</v>
      </c>
      <c r="T1122" s="151">
        <f t="shared" si="365"/>
        <v>0</v>
      </c>
      <c r="V1122" s="393">
        <f t="shared" si="376"/>
        <v>0</v>
      </c>
      <c r="W1122" s="393">
        <f t="shared" si="377"/>
        <v>0</v>
      </c>
      <c r="X1122" s="53">
        <f t="shared" si="366"/>
        <v>0.25168981481481478</v>
      </c>
      <c r="Y1122" s="53">
        <f t="shared" si="367"/>
        <v>0.2880789948148148</v>
      </c>
      <c r="Z1122" s="53">
        <f t="shared" si="368"/>
        <v>0.12584490740740739</v>
      </c>
      <c r="AA1122" s="53">
        <f t="shared" si="369"/>
        <v>0.1440394974074074</v>
      </c>
      <c r="AB1122" s="50">
        <f t="shared" si="370"/>
        <v>3321</v>
      </c>
      <c r="AC1122" s="50">
        <f t="shared" si="358"/>
        <v>2008</v>
      </c>
      <c r="AD1122" s="50">
        <f t="shared" si="371"/>
        <v>8</v>
      </c>
      <c r="AE1122" s="56">
        <f t="shared" si="372"/>
        <v>200808</v>
      </c>
      <c r="AF1122" s="56">
        <f t="shared" si="360"/>
        <v>35</v>
      </c>
      <c r="AG1122" s="58">
        <f t="shared" si="378"/>
        <v>0</v>
      </c>
      <c r="AH1122" s="56">
        <f t="shared" si="373"/>
        <v>24</v>
      </c>
      <c r="AI1122" s="53">
        <f t="shared" si="374"/>
        <v>0.26988440481481479</v>
      </c>
      <c r="AJ1122" s="56">
        <f t="shared" si="375"/>
        <v>0</v>
      </c>
    </row>
    <row r="1123" spans="1:36" x14ac:dyDescent="0.25">
      <c r="A1123" s="50">
        <v>1122</v>
      </c>
      <c r="B1123" s="51">
        <v>39684</v>
      </c>
      <c r="C1123" s="75">
        <f t="shared" si="359"/>
        <v>39684</v>
      </c>
      <c r="D1123" s="50" t="s">
        <v>710</v>
      </c>
      <c r="E1123" s="50">
        <v>1</v>
      </c>
      <c r="F1123" s="50">
        <v>0</v>
      </c>
      <c r="G1123" s="50">
        <v>17</v>
      </c>
      <c r="H1123" s="50">
        <v>27</v>
      </c>
      <c r="I1123" s="53">
        <f t="shared" si="361"/>
        <v>1.2118055555555556E-2</v>
      </c>
      <c r="J1123" s="54">
        <f t="shared" si="362"/>
        <v>1.2118055555555556E-2</v>
      </c>
      <c r="K1123" s="50" t="s">
        <v>688</v>
      </c>
      <c r="L1123" s="50" t="s">
        <v>734</v>
      </c>
      <c r="M1123" s="55">
        <f t="shared" si="363"/>
        <v>3.4383954154727823</v>
      </c>
      <c r="N1123" s="50">
        <v>0</v>
      </c>
      <c r="S1123" s="151">
        <f t="shared" si="364"/>
        <v>0</v>
      </c>
      <c r="T1123" s="151">
        <f t="shared" si="365"/>
        <v>0</v>
      </c>
      <c r="V1123" s="393">
        <f t="shared" si="376"/>
        <v>0</v>
      </c>
      <c r="W1123" s="393">
        <f t="shared" si="377"/>
        <v>0</v>
      </c>
      <c r="X1123" s="53">
        <f t="shared" si="366"/>
        <v>0.31749305555555557</v>
      </c>
      <c r="Y1123" s="53">
        <f t="shared" si="367"/>
        <v>0.35388223555555554</v>
      </c>
      <c r="Z1123" s="53">
        <f t="shared" si="368"/>
        <v>0.15874652777777779</v>
      </c>
      <c r="AA1123" s="53">
        <f t="shared" si="369"/>
        <v>0.17694111777777777</v>
      </c>
      <c r="AB1123" s="50">
        <f t="shared" si="370"/>
        <v>3577</v>
      </c>
      <c r="AC1123" s="50">
        <f t="shared" si="358"/>
        <v>2008</v>
      </c>
      <c r="AD1123" s="50">
        <f t="shared" si="371"/>
        <v>8</v>
      </c>
      <c r="AE1123" s="56">
        <f t="shared" si="372"/>
        <v>200808</v>
      </c>
      <c r="AF1123" s="56">
        <f t="shared" si="360"/>
        <v>35</v>
      </c>
      <c r="AG1123" s="58">
        <f t="shared" si="378"/>
        <v>0</v>
      </c>
      <c r="AH1123" s="56">
        <f t="shared" si="373"/>
        <v>24</v>
      </c>
      <c r="AI1123" s="53">
        <f t="shared" si="374"/>
        <v>0.33568764555555552</v>
      </c>
      <c r="AJ1123" s="56">
        <f t="shared" si="375"/>
        <v>0</v>
      </c>
    </row>
    <row r="1124" spans="1:36" x14ac:dyDescent="0.25">
      <c r="A1124" s="50">
        <v>1123</v>
      </c>
      <c r="B1124" s="51">
        <v>39684</v>
      </c>
      <c r="C1124" s="75">
        <f t="shared" si="359"/>
        <v>39684</v>
      </c>
      <c r="D1124" s="50" t="s">
        <v>711</v>
      </c>
      <c r="E1124" s="50">
        <v>1</v>
      </c>
      <c r="F1124" s="50">
        <v>0</v>
      </c>
      <c r="G1124" s="50">
        <v>12</v>
      </c>
      <c r="H1124" s="50">
        <v>27</v>
      </c>
      <c r="I1124" s="53">
        <f t="shared" si="361"/>
        <v>8.6458333333333335E-3</v>
      </c>
      <c r="J1124" s="54">
        <f t="shared" si="362"/>
        <v>8.6458333333333335E-3</v>
      </c>
      <c r="K1124" s="50" t="s">
        <v>688</v>
      </c>
      <c r="L1124" s="50" t="s">
        <v>735</v>
      </c>
      <c r="M1124" s="55">
        <f t="shared" si="363"/>
        <v>4.8192771084337389</v>
      </c>
      <c r="N1124" s="50">
        <v>0</v>
      </c>
      <c r="S1124" s="151">
        <f t="shared" si="364"/>
        <v>0</v>
      </c>
      <c r="T1124" s="151">
        <f t="shared" si="365"/>
        <v>0</v>
      </c>
      <c r="V1124" s="393">
        <f t="shared" si="376"/>
        <v>0</v>
      </c>
      <c r="W1124" s="393">
        <f t="shared" si="377"/>
        <v>0</v>
      </c>
      <c r="X1124" s="53">
        <f t="shared" si="366"/>
        <v>0.22652083333333334</v>
      </c>
      <c r="Y1124" s="53">
        <f t="shared" si="367"/>
        <v>0.26291001333333336</v>
      </c>
      <c r="Z1124" s="53">
        <f t="shared" si="368"/>
        <v>0.11326041666666667</v>
      </c>
      <c r="AA1124" s="53">
        <f t="shared" si="369"/>
        <v>0.13145500666666668</v>
      </c>
      <c r="AB1124" s="50">
        <f t="shared" si="370"/>
        <v>3135</v>
      </c>
      <c r="AC1124" s="50">
        <f t="shared" si="358"/>
        <v>2008</v>
      </c>
      <c r="AD1124" s="50">
        <f t="shared" si="371"/>
        <v>8</v>
      </c>
      <c r="AE1124" s="56">
        <f t="shared" si="372"/>
        <v>200808</v>
      </c>
      <c r="AF1124" s="56">
        <f t="shared" si="360"/>
        <v>35</v>
      </c>
      <c r="AG1124" s="58">
        <f t="shared" si="378"/>
        <v>0</v>
      </c>
      <c r="AH1124" s="56">
        <f t="shared" si="373"/>
        <v>24</v>
      </c>
      <c r="AI1124" s="53">
        <f t="shared" si="374"/>
        <v>0.24471542333333335</v>
      </c>
      <c r="AJ1124" s="56">
        <f t="shared" si="375"/>
        <v>0</v>
      </c>
    </row>
    <row r="1125" spans="1:36" x14ac:dyDescent="0.25">
      <c r="A1125" s="50">
        <v>1124</v>
      </c>
      <c r="B1125" s="51">
        <v>39684</v>
      </c>
      <c r="C1125" s="75">
        <f t="shared" si="359"/>
        <v>39684</v>
      </c>
      <c r="D1125" s="50" t="s">
        <v>712</v>
      </c>
      <c r="E1125" s="50">
        <v>1</v>
      </c>
      <c r="F1125" s="50">
        <v>0</v>
      </c>
      <c r="G1125" s="50">
        <v>12</v>
      </c>
      <c r="H1125" s="50">
        <v>59</v>
      </c>
      <c r="I1125" s="53">
        <f t="shared" si="361"/>
        <v>9.0162037037037034E-3</v>
      </c>
      <c r="J1125" s="54">
        <f t="shared" si="362"/>
        <v>9.0162037037037034E-3</v>
      </c>
      <c r="K1125" s="50" t="s">
        <v>688</v>
      </c>
      <c r="L1125" s="50" t="s">
        <v>736</v>
      </c>
      <c r="M1125" s="55">
        <f t="shared" si="363"/>
        <v>4.6213093709884507</v>
      </c>
      <c r="N1125" s="50">
        <v>0</v>
      </c>
      <c r="S1125" s="151">
        <f t="shared" si="364"/>
        <v>0</v>
      </c>
      <c r="T1125" s="151">
        <f t="shared" si="365"/>
        <v>0</v>
      </c>
      <c r="V1125" s="393">
        <f t="shared" si="376"/>
        <v>0</v>
      </c>
      <c r="W1125" s="393">
        <f t="shared" si="377"/>
        <v>0</v>
      </c>
      <c r="X1125" s="53">
        <f t="shared" si="366"/>
        <v>0.23622453703703702</v>
      </c>
      <c r="Y1125" s="53">
        <f t="shared" si="367"/>
        <v>0.27261371703703702</v>
      </c>
      <c r="Z1125" s="53">
        <f t="shared" si="368"/>
        <v>0.11811226851851851</v>
      </c>
      <c r="AA1125" s="53">
        <f t="shared" si="369"/>
        <v>0.13630685851851851</v>
      </c>
      <c r="AB1125" s="50">
        <f t="shared" si="370"/>
        <v>3232</v>
      </c>
      <c r="AC1125" s="50">
        <f t="shared" ref="AC1125:AC1188" si="379">YEAR(B1125)</f>
        <v>2008</v>
      </c>
      <c r="AD1125" s="50">
        <f t="shared" si="371"/>
        <v>8</v>
      </c>
      <c r="AE1125" s="56">
        <f t="shared" si="372"/>
        <v>200808</v>
      </c>
      <c r="AF1125" s="56">
        <f t="shared" si="360"/>
        <v>35</v>
      </c>
      <c r="AG1125" s="58">
        <f t="shared" si="378"/>
        <v>0</v>
      </c>
      <c r="AH1125" s="56">
        <f t="shared" si="373"/>
        <v>24</v>
      </c>
      <c r="AI1125" s="53">
        <f t="shared" si="374"/>
        <v>0.25441912703703701</v>
      </c>
      <c r="AJ1125" s="56">
        <f t="shared" si="375"/>
        <v>0</v>
      </c>
    </row>
    <row r="1126" spans="1:36" x14ac:dyDescent="0.25">
      <c r="A1126" s="50">
        <v>1125</v>
      </c>
      <c r="B1126" s="51">
        <v>39684</v>
      </c>
      <c r="C1126" s="75">
        <f t="shared" si="359"/>
        <v>39684</v>
      </c>
      <c r="D1126" s="50" t="s">
        <v>742</v>
      </c>
      <c r="E1126" s="50">
        <v>1</v>
      </c>
      <c r="F1126" s="50">
        <v>0</v>
      </c>
      <c r="G1126" s="50">
        <v>11</v>
      </c>
      <c r="H1126" s="50">
        <v>36</v>
      </c>
      <c r="I1126" s="53">
        <f t="shared" si="361"/>
        <v>8.0555555555555554E-3</v>
      </c>
      <c r="J1126" s="54">
        <f t="shared" si="362"/>
        <v>8.0555555555555554E-3</v>
      </c>
      <c r="K1126" s="50" t="s">
        <v>688</v>
      </c>
      <c r="L1126" s="50" t="s">
        <v>744</v>
      </c>
      <c r="M1126" s="55">
        <f t="shared" si="363"/>
        <v>5.1724137931034528</v>
      </c>
      <c r="N1126" s="50">
        <v>0</v>
      </c>
      <c r="S1126" s="151">
        <f t="shared" si="364"/>
        <v>0</v>
      </c>
      <c r="T1126" s="151">
        <f t="shared" si="365"/>
        <v>0</v>
      </c>
      <c r="V1126" s="393">
        <f t="shared" si="376"/>
        <v>0</v>
      </c>
      <c r="W1126" s="393">
        <f t="shared" si="377"/>
        <v>0</v>
      </c>
      <c r="X1126" s="53">
        <f t="shared" si="366"/>
        <v>0.21105555555555555</v>
      </c>
      <c r="Y1126" s="53">
        <f t="shared" si="367"/>
        <v>0.24744473555555555</v>
      </c>
      <c r="Z1126" s="53">
        <f t="shared" si="368"/>
        <v>0.10552777777777778</v>
      </c>
      <c r="AA1126" s="53">
        <f t="shared" si="369"/>
        <v>0.12372236777777777</v>
      </c>
      <c r="AB1126" s="50">
        <f t="shared" si="370"/>
        <v>2841</v>
      </c>
      <c r="AC1126" s="50">
        <f t="shared" si="379"/>
        <v>2008</v>
      </c>
      <c r="AD1126" s="50">
        <f t="shared" si="371"/>
        <v>8</v>
      </c>
      <c r="AE1126" s="56">
        <f t="shared" si="372"/>
        <v>200808</v>
      </c>
      <c r="AF1126" s="56">
        <f t="shared" si="360"/>
        <v>35</v>
      </c>
      <c r="AG1126" s="58">
        <f t="shared" si="378"/>
        <v>0</v>
      </c>
      <c r="AH1126" s="56">
        <f t="shared" si="373"/>
        <v>24</v>
      </c>
      <c r="AI1126" s="53">
        <f t="shared" si="374"/>
        <v>0.22925014555555556</v>
      </c>
      <c r="AJ1126" s="56">
        <f t="shared" si="375"/>
        <v>0</v>
      </c>
    </row>
    <row r="1127" spans="1:36" x14ac:dyDescent="0.25">
      <c r="A1127" s="50">
        <v>1126</v>
      </c>
      <c r="B1127" s="51">
        <v>39684</v>
      </c>
      <c r="C1127" s="75">
        <f t="shared" si="359"/>
        <v>39684</v>
      </c>
      <c r="D1127" s="50" t="s">
        <v>743</v>
      </c>
      <c r="E1127" s="50">
        <v>1</v>
      </c>
      <c r="F1127" s="50">
        <v>0</v>
      </c>
      <c r="G1127" s="50">
        <v>15</v>
      </c>
      <c r="H1127" s="50">
        <v>26</v>
      </c>
      <c r="I1127" s="53">
        <f t="shared" si="361"/>
        <v>1.0717592592592593E-2</v>
      </c>
      <c r="J1127" s="54">
        <f t="shared" si="362"/>
        <v>1.0717592592592593E-2</v>
      </c>
      <c r="K1127" s="50" t="s">
        <v>688</v>
      </c>
      <c r="L1127" s="50" t="s">
        <v>745</v>
      </c>
      <c r="M1127" s="55">
        <f t="shared" si="363"/>
        <v>3.8876889848812124</v>
      </c>
      <c r="N1127" s="50">
        <v>0</v>
      </c>
      <c r="S1127" s="151">
        <f t="shared" si="364"/>
        <v>0</v>
      </c>
      <c r="T1127" s="151">
        <f t="shared" si="365"/>
        <v>0</v>
      </c>
      <c r="V1127" s="393">
        <f t="shared" si="376"/>
        <v>0</v>
      </c>
      <c r="W1127" s="393">
        <f t="shared" si="377"/>
        <v>0</v>
      </c>
      <c r="X1127" s="53">
        <f t="shared" si="366"/>
        <v>0.28080092592592593</v>
      </c>
      <c r="Y1127" s="53">
        <f t="shared" si="367"/>
        <v>0.31719010592592595</v>
      </c>
      <c r="Z1127" s="53">
        <f t="shared" si="368"/>
        <v>0.14040046296296296</v>
      </c>
      <c r="AA1127" s="53">
        <f t="shared" si="369"/>
        <v>0.15859505296296297</v>
      </c>
      <c r="AB1127" s="50">
        <f t="shared" si="370"/>
        <v>3472</v>
      </c>
      <c r="AC1127" s="50">
        <f t="shared" si="379"/>
        <v>2008</v>
      </c>
      <c r="AD1127" s="50">
        <f t="shared" si="371"/>
        <v>8</v>
      </c>
      <c r="AE1127" s="56">
        <f t="shared" si="372"/>
        <v>200808</v>
      </c>
      <c r="AF1127" s="56">
        <f t="shared" si="360"/>
        <v>35</v>
      </c>
      <c r="AG1127" s="58">
        <f t="shared" si="378"/>
        <v>0</v>
      </c>
      <c r="AH1127" s="56">
        <f t="shared" si="373"/>
        <v>24</v>
      </c>
      <c r="AI1127" s="53">
        <f t="shared" si="374"/>
        <v>0.29899551592592594</v>
      </c>
      <c r="AJ1127" s="56">
        <f t="shared" si="375"/>
        <v>0</v>
      </c>
    </row>
    <row r="1128" spans="1:36" x14ac:dyDescent="0.25">
      <c r="A1128" s="50">
        <v>1127</v>
      </c>
      <c r="B1128" s="51">
        <v>39686</v>
      </c>
      <c r="C1128" s="75">
        <f t="shared" si="359"/>
        <v>39686</v>
      </c>
      <c r="D1128" s="50" t="s">
        <v>1223</v>
      </c>
      <c r="E1128" s="50">
        <v>2</v>
      </c>
      <c r="F1128" s="50">
        <v>0</v>
      </c>
      <c r="G1128" s="50">
        <v>15</v>
      </c>
      <c r="H1128" s="50">
        <v>35</v>
      </c>
      <c r="I1128" s="53">
        <f t="shared" si="361"/>
        <v>1.082175925925926E-2</v>
      </c>
      <c r="J1128" s="54">
        <f t="shared" si="362"/>
        <v>5.4108796296296301E-3</v>
      </c>
      <c r="K1128" s="50" t="s">
        <v>688</v>
      </c>
      <c r="L1128" s="50" t="s">
        <v>117</v>
      </c>
      <c r="M1128" s="55">
        <f t="shared" si="363"/>
        <v>7.7005347593582938</v>
      </c>
      <c r="N1128" s="50">
        <v>0</v>
      </c>
      <c r="O1128" s="50" t="s">
        <v>184</v>
      </c>
      <c r="R1128" s="50" t="s">
        <v>746</v>
      </c>
      <c r="S1128" s="151">
        <f t="shared" si="364"/>
        <v>0.1417650462962963</v>
      </c>
      <c r="T1128" s="151">
        <f t="shared" si="365"/>
        <v>7.0882523148148149E-2</v>
      </c>
      <c r="V1128" s="393">
        <f t="shared" si="376"/>
        <v>0</v>
      </c>
      <c r="W1128" s="393">
        <f t="shared" si="377"/>
        <v>0</v>
      </c>
      <c r="X1128" s="53">
        <f t="shared" si="366"/>
        <v>0.1417650462962963</v>
      </c>
      <c r="Y1128" s="53">
        <f t="shared" si="367"/>
        <v>0.17815422629629632</v>
      </c>
      <c r="Z1128" s="53">
        <f t="shared" si="368"/>
        <v>7.0882523148148149E-2</v>
      </c>
      <c r="AA1128" s="53">
        <f t="shared" si="369"/>
        <v>8.907711314814816E-2</v>
      </c>
      <c r="AB1128" s="50">
        <f t="shared" si="370"/>
        <v>960</v>
      </c>
      <c r="AC1128" s="50">
        <f t="shared" si="379"/>
        <v>2008</v>
      </c>
      <c r="AD1128" s="50">
        <f t="shared" si="371"/>
        <v>8</v>
      </c>
      <c r="AE1128" s="56">
        <f t="shared" si="372"/>
        <v>200808</v>
      </c>
      <c r="AF1128" s="56">
        <f t="shared" si="360"/>
        <v>35</v>
      </c>
      <c r="AG1128" s="58">
        <f t="shared" si="378"/>
        <v>1</v>
      </c>
      <c r="AH1128" s="56">
        <f t="shared" si="373"/>
        <v>26</v>
      </c>
      <c r="AI1128" s="53">
        <f t="shared" si="374"/>
        <v>0.15995963629629631</v>
      </c>
      <c r="AJ1128" s="56">
        <f t="shared" si="375"/>
        <v>8.5399999999999991</v>
      </c>
    </row>
    <row r="1129" spans="1:36" x14ac:dyDescent="0.25">
      <c r="A1129" s="50">
        <v>1128</v>
      </c>
      <c r="B1129" s="51">
        <v>39688</v>
      </c>
      <c r="C1129" s="75">
        <f t="shared" si="359"/>
        <v>39688</v>
      </c>
      <c r="D1129" s="50" t="s">
        <v>1223</v>
      </c>
      <c r="E1129" s="50">
        <v>5</v>
      </c>
      <c r="F1129" s="50">
        <v>0</v>
      </c>
      <c r="G1129" s="50">
        <v>47</v>
      </c>
      <c r="H1129" s="50">
        <v>37</v>
      </c>
      <c r="I1129" s="53">
        <f t="shared" si="361"/>
        <v>3.3067129629629634E-2</v>
      </c>
      <c r="J1129" s="54">
        <f t="shared" si="362"/>
        <v>6.6134259259259271E-3</v>
      </c>
      <c r="K1129" s="50" t="s">
        <v>688</v>
      </c>
      <c r="L1129" s="50" t="s">
        <v>171</v>
      </c>
      <c r="M1129" s="55">
        <f t="shared" si="363"/>
        <v>6.3003150157507912</v>
      </c>
      <c r="N1129" s="50">
        <v>0</v>
      </c>
      <c r="O1129" s="50" t="s">
        <v>255</v>
      </c>
      <c r="S1129" s="151">
        <f t="shared" si="364"/>
        <v>0.17327175925925928</v>
      </c>
      <c r="T1129" s="151">
        <f t="shared" si="365"/>
        <v>8.6635879629629639E-2</v>
      </c>
      <c r="V1129" s="393">
        <f t="shared" si="376"/>
        <v>0</v>
      </c>
      <c r="W1129" s="393">
        <f t="shared" si="377"/>
        <v>0</v>
      </c>
      <c r="X1129" s="53">
        <f t="shared" si="366"/>
        <v>0.17327175925925928</v>
      </c>
      <c r="Y1129" s="53">
        <f t="shared" si="367"/>
        <v>0.2096609392592593</v>
      </c>
      <c r="Z1129" s="53">
        <f t="shared" si="368"/>
        <v>8.6635879629629639E-2</v>
      </c>
      <c r="AA1129" s="53">
        <f t="shared" si="369"/>
        <v>0.10483046962962965</v>
      </c>
      <c r="AB1129" s="50">
        <f t="shared" si="370"/>
        <v>1310</v>
      </c>
      <c r="AC1129" s="50">
        <f t="shared" si="379"/>
        <v>2008</v>
      </c>
      <c r="AD1129" s="50">
        <f t="shared" si="371"/>
        <v>8</v>
      </c>
      <c r="AE1129" s="56">
        <f t="shared" si="372"/>
        <v>200808</v>
      </c>
      <c r="AF1129" s="56">
        <f t="shared" si="360"/>
        <v>35</v>
      </c>
      <c r="AG1129" s="58">
        <f t="shared" si="378"/>
        <v>1</v>
      </c>
      <c r="AH1129" s="56">
        <f t="shared" si="373"/>
        <v>28</v>
      </c>
      <c r="AI1129" s="53">
        <f t="shared" si="374"/>
        <v>0.19146634925925929</v>
      </c>
      <c r="AJ1129" s="56">
        <f t="shared" si="375"/>
        <v>21.349999999999998</v>
      </c>
    </row>
    <row r="1130" spans="1:36" x14ac:dyDescent="0.25">
      <c r="A1130" s="50">
        <v>1129</v>
      </c>
      <c r="B1130" s="51">
        <v>39689</v>
      </c>
      <c r="C1130" s="75">
        <f t="shared" si="359"/>
        <v>39689</v>
      </c>
      <c r="D1130" s="50" t="s">
        <v>1223</v>
      </c>
      <c r="E1130" s="50">
        <v>3.5</v>
      </c>
      <c r="F1130" s="50">
        <v>0</v>
      </c>
      <c r="G1130" s="50">
        <v>35</v>
      </c>
      <c r="H1130" s="50">
        <v>33</v>
      </c>
      <c r="I1130" s="53">
        <f t="shared" si="361"/>
        <v>2.4687499999999998E-2</v>
      </c>
      <c r="J1130" s="54">
        <f t="shared" si="362"/>
        <v>7.0535714285714281E-3</v>
      </c>
      <c r="K1130" s="50" t="s">
        <v>694</v>
      </c>
      <c r="L1130" s="50" t="s">
        <v>130</v>
      </c>
      <c r="M1130" s="55">
        <f t="shared" si="363"/>
        <v>5.9071729957805958</v>
      </c>
      <c r="N1130" s="50">
        <v>0</v>
      </c>
      <c r="O1130" s="50" t="s">
        <v>184</v>
      </c>
      <c r="S1130" s="151">
        <f t="shared" si="364"/>
        <v>0.1848035714285714</v>
      </c>
      <c r="T1130" s="151">
        <f t="shared" si="365"/>
        <v>9.24017857142857E-2</v>
      </c>
      <c r="V1130" s="393">
        <f t="shared" si="376"/>
        <v>0</v>
      </c>
      <c r="W1130" s="393">
        <f t="shared" si="377"/>
        <v>0</v>
      </c>
      <c r="X1130" s="53">
        <f t="shared" si="366"/>
        <v>0.1848035714285714</v>
      </c>
      <c r="Y1130" s="53">
        <f t="shared" si="367"/>
        <v>0.22119275142857142</v>
      </c>
      <c r="Z1130" s="53">
        <f t="shared" si="368"/>
        <v>9.24017857142857E-2</v>
      </c>
      <c r="AA1130" s="53">
        <f t="shared" si="369"/>
        <v>0.11059637571428571</v>
      </c>
      <c r="AB1130" s="50">
        <f t="shared" si="370"/>
        <v>1844</v>
      </c>
      <c r="AC1130" s="50">
        <f t="shared" si="379"/>
        <v>2008</v>
      </c>
      <c r="AD1130" s="50">
        <f t="shared" si="371"/>
        <v>8</v>
      </c>
      <c r="AE1130" s="56">
        <f t="shared" si="372"/>
        <v>200808</v>
      </c>
      <c r="AF1130" s="56">
        <f t="shared" si="360"/>
        <v>35</v>
      </c>
      <c r="AG1130" s="58">
        <f t="shared" si="378"/>
        <v>0</v>
      </c>
      <c r="AH1130" s="56">
        <f t="shared" si="373"/>
        <v>29</v>
      </c>
      <c r="AI1130" s="53">
        <f t="shared" si="374"/>
        <v>0.20299816142857141</v>
      </c>
      <c r="AJ1130" s="56">
        <f t="shared" si="375"/>
        <v>14.944999999999999</v>
      </c>
    </row>
    <row r="1131" spans="1:36" x14ac:dyDescent="0.25">
      <c r="A1131" s="50">
        <v>1130</v>
      </c>
      <c r="B1131" s="51">
        <v>39692</v>
      </c>
      <c r="C1131" s="75">
        <f t="shared" si="359"/>
        <v>39692</v>
      </c>
      <c r="D1131" s="50" t="s">
        <v>1223</v>
      </c>
      <c r="E1131" s="50">
        <v>12.4</v>
      </c>
      <c r="F1131" s="50">
        <v>2</v>
      </c>
      <c r="G1131" s="50">
        <v>10</v>
      </c>
      <c r="H1131" s="50">
        <v>0</v>
      </c>
      <c r="I1131" s="53">
        <f t="shared" si="361"/>
        <v>9.0277777777777776E-2</v>
      </c>
      <c r="J1131" s="54">
        <f t="shared" si="362"/>
        <v>7.2804659498207878E-3</v>
      </c>
      <c r="K1131" s="50" t="s">
        <v>694</v>
      </c>
      <c r="L1131" s="50" t="s">
        <v>655</v>
      </c>
      <c r="M1131" s="55">
        <f t="shared" si="363"/>
        <v>5.7230769230769285</v>
      </c>
      <c r="N1131" s="50">
        <v>0</v>
      </c>
      <c r="O1131" s="50" t="s">
        <v>184</v>
      </c>
      <c r="S1131" s="151">
        <f t="shared" si="364"/>
        <v>0.19074820788530464</v>
      </c>
      <c r="T1131" s="151">
        <f t="shared" si="365"/>
        <v>9.5374103942652319E-2</v>
      </c>
      <c r="V1131" s="393">
        <f t="shared" si="376"/>
        <v>0</v>
      </c>
      <c r="W1131" s="393">
        <f t="shared" si="377"/>
        <v>0</v>
      </c>
      <c r="X1131" s="53">
        <f t="shared" si="366"/>
        <v>0.19074820788530464</v>
      </c>
      <c r="Y1131" s="53">
        <f t="shared" si="367"/>
        <v>0.22713738788530463</v>
      </c>
      <c r="Z1131" s="53">
        <f t="shared" si="368"/>
        <v>9.5374103942652319E-2</v>
      </c>
      <c r="AA1131" s="53">
        <f t="shared" si="369"/>
        <v>0.11356869394265232</v>
      </c>
      <c r="AB1131" s="50">
        <f t="shared" si="370"/>
        <v>2142</v>
      </c>
      <c r="AC1131" s="50">
        <f t="shared" si="379"/>
        <v>2008</v>
      </c>
      <c r="AD1131" s="50">
        <f t="shared" si="371"/>
        <v>9</v>
      </c>
      <c r="AE1131" s="56">
        <f t="shared" si="372"/>
        <v>200809</v>
      </c>
      <c r="AF1131" s="56">
        <f t="shared" si="360"/>
        <v>36</v>
      </c>
      <c r="AG1131" s="58">
        <f t="shared" si="378"/>
        <v>2</v>
      </c>
      <c r="AH1131" s="56">
        <f t="shared" si="373"/>
        <v>1</v>
      </c>
      <c r="AI1131" s="53">
        <f t="shared" si="374"/>
        <v>0.20894279788530462</v>
      </c>
      <c r="AJ1131" s="56">
        <f t="shared" si="375"/>
        <v>52.947999999999993</v>
      </c>
    </row>
    <row r="1132" spans="1:36" x14ac:dyDescent="0.25">
      <c r="A1132" s="50">
        <v>1131</v>
      </c>
      <c r="B1132" s="51">
        <v>39692</v>
      </c>
      <c r="C1132" s="75">
        <f t="shared" ref="C1132:C1195" si="380">B1132</f>
        <v>39692</v>
      </c>
      <c r="D1132" s="50" t="s">
        <v>713</v>
      </c>
      <c r="E1132" s="50">
        <v>1</v>
      </c>
      <c r="F1132" s="50">
        <v>0</v>
      </c>
      <c r="G1132" s="50">
        <v>9</v>
      </c>
      <c r="H1132" s="50">
        <v>41</v>
      </c>
      <c r="I1132" s="53">
        <f t="shared" si="361"/>
        <v>6.7245370370370367E-3</v>
      </c>
      <c r="J1132" s="54">
        <f t="shared" si="362"/>
        <v>6.7245370370370367E-3</v>
      </c>
      <c r="K1132" s="50" t="s">
        <v>694</v>
      </c>
      <c r="L1132" s="50" t="s">
        <v>722</v>
      </c>
      <c r="M1132" s="55">
        <f t="shared" si="363"/>
        <v>6.196213425129093</v>
      </c>
      <c r="N1132" s="50">
        <v>0</v>
      </c>
      <c r="O1132" s="50" t="s">
        <v>184</v>
      </c>
      <c r="S1132" s="151">
        <f t="shared" si="364"/>
        <v>0</v>
      </c>
      <c r="T1132" s="151">
        <f t="shared" si="365"/>
        <v>0</v>
      </c>
      <c r="V1132" s="393">
        <f t="shared" si="376"/>
        <v>0</v>
      </c>
      <c r="W1132" s="393">
        <f t="shared" si="377"/>
        <v>0</v>
      </c>
      <c r="X1132" s="53">
        <f t="shared" si="366"/>
        <v>0.17618287037037036</v>
      </c>
      <c r="Y1132" s="53">
        <f t="shared" si="367"/>
        <v>0.21257205037037033</v>
      </c>
      <c r="Z1132" s="53">
        <f t="shared" si="368"/>
        <v>8.8091435185185182E-2</v>
      </c>
      <c r="AA1132" s="53">
        <f t="shared" si="369"/>
        <v>0.10628602518518517</v>
      </c>
      <c r="AB1132" s="50">
        <f t="shared" si="370"/>
        <v>1422</v>
      </c>
      <c r="AC1132" s="50">
        <f t="shared" si="379"/>
        <v>2008</v>
      </c>
      <c r="AD1132" s="50">
        <f t="shared" si="371"/>
        <v>9</v>
      </c>
      <c r="AE1132" s="56">
        <f t="shared" si="372"/>
        <v>200809</v>
      </c>
      <c r="AF1132" s="56">
        <f t="shared" si="360"/>
        <v>36</v>
      </c>
      <c r="AG1132" s="58">
        <f t="shared" si="378"/>
        <v>0</v>
      </c>
      <c r="AH1132" s="56">
        <f t="shared" si="373"/>
        <v>1</v>
      </c>
      <c r="AI1132" s="53">
        <f t="shared" si="374"/>
        <v>0.19437746037037035</v>
      </c>
      <c r="AJ1132" s="56">
        <f t="shared" si="375"/>
        <v>0</v>
      </c>
    </row>
    <row r="1133" spans="1:36" x14ac:dyDescent="0.25">
      <c r="A1133" s="50">
        <v>1132</v>
      </c>
      <c r="B1133" s="51">
        <v>39692</v>
      </c>
      <c r="C1133" s="75">
        <f t="shared" si="380"/>
        <v>39692</v>
      </c>
      <c r="D1133" s="50" t="s">
        <v>714</v>
      </c>
      <c r="E1133" s="50">
        <v>1</v>
      </c>
      <c r="F1133" s="50">
        <v>0</v>
      </c>
      <c r="G1133" s="50">
        <v>9</v>
      </c>
      <c r="H1133" s="50">
        <v>41</v>
      </c>
      <c r="I1133" s="53">
        <f t="shared" si="361"/>
        <v>6.7245370370370367E-3</v>
      </c>
      <c r="J1133" s="54">
        <f t="shared" si="362"/>
        <v>6.7245370370370367E-3</v>
      </c>
      <c r="K1133" s="50" t="s">
        <v>694</v>
      </c>
      <c r="L1133" s="50" t="s">
        <v>723</v>
      </c>
      <c r="M1133" s="55">
        <f t="shared" si="363"/>
        <v>6.196213425129093</v>
      </c>
      <c r="N1133" s="50">
        <v>0</v>
      </c>
      <c r="O1133" s="50" t="s">
        <v>184</v>
      </c>
      <c r="S1133" s="151">
        <f t="shared" si="364"/>
        <v>0</v>
      </c>
      <c r="T1133" s="151">
        <f t="shared" si="365"/>
        <v>0</v>
      </c>
      <c r="V1133" s="393">
        <f t="shared" si="376"/>
        <v>0</v>
      </c>
      <c r="W1133" s="393">
        <f t="shared" si="377"/>
        <v>0</v>
      </c>
      <c r="X1133" s="53">
        <f t="shared" si="366"/>
        <v>0.17618287037037036</v>
      </c>
      <c r="Y1133" s="53">
        <f t="shared" si="367"/>
        <v>0.21257205037037033</v>
      </c>
      <c r="Z1133" s="53">
        <f t="shared" si="368"/>
        <v>8.8091435185185182E-2</v>
      </c>
      <c r="AA1133" s="53">
        <f t="shared" si="369"/>
        <v>0.10628602518518517</v>
      </c>
      <c r="AB1133" s="50">
        <f t="shared" si="370"/>
        <v>1422</v>
      </c>
      <c r="AC1133" s="50">
        <f t="shared" si="379"/>
        <v>2008</v>
      </c>
      <c r="AD1133" s="50">
        <f t="shared" si="371"/>
        <v>9</v>
      </c>
      <c r="AE1133" s="56">
        <f t="shared" si="372"/>
        <v>200809</v>
      </c>
      <c r="AF1133" s="56">
        <f t="shared" si="360"/>
        <v>36</v>
      </c>
      <c r="AG1133" s="58">
        <f t="shared" si="378"/>
        <v>0</v>
      </c>
      <c r="AH1133" s="56">
        <f t="shared" si="373"/>
        <v>1</v>
      </c>
      <c r="AI1133" s="53">
        <f t="shared" si="374"/>
        <v>0.19437746037037035</v>
      </c>
      <c r="AJ1133" s="56">
        <f t="shared" si="375"/>
        <v>0</v>
      </c>
    </row>
    <row r="1134" spans="1:36" x14ac:dyDescent="0.25">
      <c r="A1134" s="50">
        <v>1133</v>
      </c>
      <c r="B1134" s="51">
        <v>39692</v>
      </c>
      <c r="C1134" s="75">
        <f t="shared" si="380"/>
        <v>39692</v>
      </c>
      <c r="D1134" s="50" t="s">
        <v>715</v>
      </c>
      <c r="E1134" s="50">
        <v>1</v>
      </c>
      <c r="F1134" s="50">
        <v>0</v>
      </c>
      <c r="G1134" s="50">
        <v>9</v>
      </c>
      <c r="H1134" s="50">
        <v>46</v>
      </c>
      <c r="I1134" s="53">
        <f t="shared" si="361"/>
        <v>6.782407407407408E-3</v>
      </c>
      <c r="J1134" s="54">
        <f t="shared" si="362"/>
        <v>6.782407407407408E-3</v>
      </c>
      <c r="K1134" s="50" t="s">
        <v>694</v>
      </c>
      <c r="L1134" s="50" t="s">
        <v>724</v>
      </c>
      <c r="M1134" s="55">
        <f t="shared" si="363"/>
        <v>6.1433447098976153</v>
      </c>
      <c r="N1134" s="50">
        <v>0</v>
      </c>
      <c r="O1134" s="50" t="s">
        <v>184</v>
      </c>
      <c r="S1134" s="151">
        <f t="shared" si="364"/>
        <v>0</v>
      </c>
      <c r="T1134" s="151">
        <f t="shared" si="365"/>
        <v>0</v>
      </c>
      <c r="V1134" s="393">
        <f t="shared" si="376"/>
        <v>0</v>
      </c>
      <c r="W1134" s="393">
        <f t="shared" si="377"/>
        <v>0</v>
      </c>
      <c r="X1134" s="53">
        <f t="shared" si="366"/>
        <v>0.17769907407407409</v>
      </c>
      <c r="Y1134" s="53">
        <f t="shared" si="367"/>
        <v>0.21408825407407406</v>
      </c>
      <c r="Z1134" s="53">
        <f t="shared" si="368"/>
        <v>8.8849537037037046E-2</v>
      </c>
      <c r="AA1134" s="53">
        <f t="shared" si="369"/>
        <v>0.10704412703703703</v>
      </c>
      <c r="AB1134" s="50">
        <f t="shared" si="370"/>
        <v>1500</v>
      </c>
      <c r="AC1134" s="50">
        <f t="shared" si="379"/>
        <v>2008</v>
      </c>
      <c r="AD1134" s="50">
        <f t="shared" si="371"/>
        <v>9</v>
      </c>
      <c r="AE1134" s="56">
        <f t="shared" si="372"/>
        <v>200809</v>
      </c>
      <c r="AF1134" s="56">
        <f t="shared" si="360"/>
        <v>36</v>
      </c>
      <c r="AG1134" s="58">
        <f t="shared" si="378"/>
        <v>0</v>
      </c>
      <c r="AH1134" s="56">
        <f t="shared" si="373"/>
        <v>1</v>
      </c>
      <c r="AI1134" s="53">
        <f t="shared" si="374"/>
        <v>0.19589366407407408</v>
      </c>
      <c r="AJ1134" s="56">
        <f t="shared" si="375"/>
        <v>0</v>
      </c>
    </row>
    <row r="1135" spans="1:36" x14ac:dyDescent="0.25">
      <c r="A1135" s="50">
        <v>1134</v>
      </c>
      <c r="B1135" s="51">
        <v>39692</v>
      </c>
      <c r="C1135" s="75">
        <f t="shared" si="380"/>
        <v>39692</v>
      </c>
      <c r="D1135" s="50" t="s">
        <v>716</v>
      </c>
      <c r="E1135" s="50">
        <v>1</v>
      </c>
      <c r="F1135" s="50">
        <v>0</v>
      </c>
      <c r="G1135" s="50">
        <v>9</v>
      </c>
      <c r="H1135" s="50">
        <v>40</v>
      </c>
      <c r="I1135" s="53">
        <f t="shared" si="361"/>
        <v>6.7129629629629622E-3</v>
      </c>
      <c r="J1135" s="54">
        <f t="shared" si="362"/>
        <v>6.7129629629629622E-3</v>
      </c>
      <c r="K1135" s="50" t="s">
        <v>694</v>
      </c>
      <c r="L1135" s="50" t="s">
        <v>725</v>
      </c>
      <c r="M1135" s="55">
        <f t="shared" si="363"/>
        <v>6.2068965517241432</v>
      </c>
      <c r="N1135" s="50">
        <v>0</v>
      </c>
      <c r="O1135" s="50" t="s">
        <v>184</v>
      </c>
      <c r="S1135" s="151">
        <f t="shared" si="364"/>
        <v>0</v>
      </c>
      <c r="T1135" s="151">
        <f t="shared" si="365"/>
        <v>0</v>
      </c>
      <c r="V1135" s="393">
        <f t="shared" si="376"/>
        <v>0</v>
      </c>
      <c r="W1135" s="393">
        <f t="shared" si="377"/>
        <v>0</v>
      </c>
      <c r="X1135" s="53">
        <f t="shared" si="366"/>
        <v>0.17587962962962961</v>
      </c>
      <c r="Y1135" s="53">
        <f t="shared" si="367"/>
        <v>0.2122688096296296</v>
      </c>
      <c r="Z1135" s="53">
        <f t="shared" si="368"/>
        <v>8.7939814814814804E-2</v>
      </c>
      <c r="AA1135" s="53">
        <f t="shared" si="369"/>
        <v>0.1061344048148148</v>
      </c>
      <c r="AB1135" s="50">
        <f t="shared" si="370"/>
        <v>1403</v>
      </c>
      <c r="AC1135" s="50">
        <f t="shared" si="379"/>
        <v>2008</v>
      </c>
      <c r="AD1135" s="50">
        <f t="shared" si="371"/>
        <v>9</v>
      </c>
      <c r="AE1135" s="56">
        <f t="shared" si="372"/>
        <v>200809</v>
      </c>
      <c r="AF1135" s="56">
        <f t="shared" si="360"/>
        <v>36</v>
      </c>
      <c r="AG1135" s="58">
        <f t="shared" si="378"/>
        <v>0</v>
      </c>
      <c r="AH1135" s="56">
        <f t="shared" si="373"/>
        <v>1</v>
      </c>
      <c r="AI1135" s="53">
        <f t="shared" si="374"/>
        <v>0.19407421962962962</v>
      </c>
      <c r="AJ1135" s="56">
        <f t="shared" si="375"/>
        <v>0</v>
      </c>
    </row>
    <row r="1136" spans="1:36" x14ac:dyDescent="0.25">
      <c r="A1136" s="50">
        <v>1135</v>
      </c>
      <c r="B1136" s="51">
        <v>39692</v>
      </c>
      <c r="C1136" s="75">
        <f t="shared" si="380"/>
        <v>39692</v>
      </c>
      <c r="D1136" s="50" t="s">
        <v>717</v>
      </c>
      <c r="E1136" s="50">
        <v>1</v>
      </c>
      <c r="F1136" s="50">
        <v>0</v>
      </c>
      <c r="G1136" s="50">
        <v>9</v>
      </c>
      <c r="H1136" s="50">
        <v>59</v>
      </c>
      <c r="I1136" s="53">
        <f t="shared" si="361"/>
        <v>6.9328703703703696E-3</v>
      </c>
      <c r="J1136" s="54">
        <f t="shared" si="362"/>
        <v>6.9328703703703696E-3</v>
      </c>
      <c r="K1136" s="50" t="s">
        <v>694</v>
      </c>
      <c r="L1136" s="50" t="s">
        <v>726</v>
      </c>
      <c r="M1136" s="55">
        <f t="shared" si="363"/>
        <v>6.0100166944908233</v>
      </c>
      <c r="N1136" s="50">
        <v>0</v>
      </c>
      <c r="O1136" s="50" t="s">
        <v>184</v>
      </c>
      <c r="S1136" s="151">
        <f t="shared" si="364"/>
        <v>0</v>
      </c>
      <c r="T1136" s="151">
        <f t="shared" si="365"/>
        <v>0</v>
      </c>
      <c r="V1136" s="393">
        <f t="shared" si="376"/>
        <v>0</v>
      </c>
      <c r="W1136" s="393">
        <f t="shared" si="377"/>
        <v>0</v>
      </c>
      <c r="X1136" s="53">
        <f t="shared" si="366"/>
        <v>0.18164120370370368</v>
      </c>
      <c r="Y1136" s="53">
        <f t="shared" si="367"/>
        <v>0.21803038370370367</v>
      </c>
      <c r="Z1136" s="53">
        <f t="shared" si="368"/>
        <v>9.082060185185184E-2</v>
      </c>
      <c r="AA1136" s="53">
        <f t="shared" si="369"/>
        <v>0.10901519185185184</v>
      </c>
      <c r="AB1136" s="50">
        <f t="shared" si="370"/>
        <v>1687</v>
      </c>
      <c r="AC1136" s="50">
        <f t="shared" si="379"/>
        <v>2008</v>
      </c>
      <c r="AD1136" s="50">
        <f t="shared" si="371"/>
        <v>9</v>
      </c>
      <c r="AE1136" s="56">
        <f t="shared" si="372"/>
        <v>200809</v>
      </c>
      <c r="AF1136" s="56">
        <f t="shared" si="360"/>
        <v>36</v>
      </c>
      <c r="AG1136" s="58">
        <f t="shared" si="378"/>
        <v>0</v>
      </c>
      <c r="AH1136" s="56">
        <f t="shared" si="373"/>
        <v>1</v>
      </c>
      <c r="AI1136" s="53">
        <f t="shared" si="374"/>
        <v>0.19983579370370369</v>
      </c>
      <c r="AJ1136" s="56">
        <f t="shared" si="375"/>
        <v>0</v>
      </c>
    </row>
    <row r="1137" spans="1:36" x14ac:dyDescent="0.25">
      <c r="A1137" s="50">
        <v>1136</v>
      </c>
      <c r="B1137" s="51">
        <v>39692</v>
      </c>
      <c r="C1137" s="75">
        <f t="shared" si="380"/>
        <v>39692</v>
      </c>
      <c r="D1137" s="50" t="s">
        <v>718</v>
      </c>
      <c r="E1137" s="50">
        <v>1</v>
      </c>
      <c r="F1137" s="50">
        <v>0</v>
      </c>
      <c r="G1137" s="50">
        <v>10</v>
      </c>
      <c r="H1137" s="50">
        <v>15</v>
      </c>
      <c r="I1137" s="53">
        <f t="shared" si="361"/>
        <v>7.1180555555555554E-3</v>
      </c>
      <c r="J1137" s="54">
        <f t="shared" si="362"/>
        <v>7.1180555555555554E-3</v>
      </c>
      <c r="K1137" s="50" t="s">
        <v>694</v>
      </c>
      <c r="L1137" s="50" t="s">
        <v>727</v>
      </c>
      <c r="M1137" s="55">
        <f t="shared" si="363"/>
        <v>5.8536585365853702</v>
      </c>
      <c r="N1137" s="50">
        <v>0</v>
      </c>
      <c r="O1137" s="50" t="s">
        <v>184</v>
      </c>
      <c r="S1137" s="151">
        <f t="shared" si="364"/>
        <v>0</v>
      </c>
      <c r="T1137" s="151">
        <f t="shared" si="365"/>
        <v>0</v>
      </c>
      <c r="V1137" s="393">
        <f t="shared" si="376"/>
        <v>0</v>
      </c>
      <c r="W1137" s="393">
        <f t="shared" si="377"/>
        <v>0</v>
      </c>
      <c r="X1137" s="53">
        <f t="shared" si="366"/>
        <v>0.18649305555555554</v>
      </c>
      <c r="Y1137" s="53">
        <f t="shared" si="367"/>
        <v>0.22288223555555553</v>
      </c>
      <c r="Z1137" s="53">
        <f t="shared" si="368"/>
        <v>9.3246527777777768E-2</v>
      </c>
      <c r="AA1137" s="53">
        <f t="shared" si="369"/>
        <v>0.11144111777777777</v>
      </c>
      <c r="AB1137" s="50">
        <f t="shared" si="370"/>
        <v>1941</v>
      </c>
      <c r="AC1137" s="50">
        <f t="shared" si="379"/>
        <v>2008</v>
      </c>
      <c r="AD1137" s="50">
        <f t="shared" si="371"/>
        <v>9</v>
      </c>
      <c r="AE1137" s="56">
        <f t="shared" si="372"/>
        <v>200809</v>
      </c>
      <c r="AF1137" s="56">
        <f t="shared" si="360"/>
        <v>36</v>
      </c>
      <c r="AG1137" s="58">
        <f t="shared" si="378"/>
        <v>0</v>
      </c>
      <c r="AH1137" s="56">
        <f t="shared" si="373"/>
        <v>1</v>
      </c>
      <c r="AI1137" s="53">
        <f t="shared" si="374"/>
        <v>0.20468764555555552</v>
      </c>
      <c r="AJ1137" s="56">
        <f t="shared" si="375"/>
        <v>0</v>
      </c>
    </row>
    <row r="1138" spans="1:36" x14ac:dyDescent="0.25">
      <c r="A1138" s="50">
        <v>1137</v>
      </c>
      <c r="B1138" s="51">
        <v>39692</v>
      </c>
      <c r="C1138" s="75">
        <f t="shared" si="380"/>
        <v>39692</v>
      </c>
      <c r="D1138" s="50" t="s">
        <v>719</v>
      </c>
      <c r="E1138" s="50">
        <v>1</v>
      </c>
      <c r="F1138" s="50">
        <v>0</v>
      </c>
      <c r="G1138" s="50">
        <v>10</v>
      </c>
      <c r="H1138" s="50">
        <v>13</v>
      </c>
      <c r="I1138" s="53">
        <f t="shared" si="361"/>
        <v>7.0949074074074074E-3</v>
      </c>
      <c r="J1138" s="54">
        <f t="shared" si="362"/>
        <v>7.0949074074074074E-3</v>
      </c>
      <c r="K1138" s="50" t="s">
        <v>694</v>
      </c>
      <c r="L1138" s="50" t="s">
        <v>728</v>
      </c>
      <c r="M1138" s="55">
        <f t="shared" si="363"/>
        <v>5.872756933115828</v>
      </c>
      <c r="N1138" s="50">
        <v>0</v>
      </c>
      <c r="O1138" s="50" t="s">
        <v>184</v>
      </c>
      <c r="S1138" s="151">
        <f t="shared" si="364"/>
        <v>0</v>
      </c>
      <c r="T1138" s="151">
        <f t="shared" si="365"/>
        <v>0</v>
      </c>
      <c r="V1138" s="393">
        <f t="shared" si="376"/>
        <v>0</v>
      </c>
      <c r="W1138" s="393">
        <f t="shared" si="377"/>
        <v>0</v>
      </c>
      <c r="X1138" s="53">
        <f t="shared" si="366"/>
        <v>0.18588657407407408</v>
      </c>
      <c r="Y1138" s="53">
        <f t="shared" si="367"/>
        <v>0.22227575407407407</v>
      </c>
      <c r="Z1138" s="53">
        <f t="shared" si="368"/>
        <v>9.294328703703704E-2</v>
      </c>
      <c r="AA1138" s="53">
        <f t="shared" si="369"/>
        <v>0.11113787703703704</v>
      </c>
      <c r="AB1138" s="50">
        <f t="shared" si="370"/>
        <v>1904</v>
      </c>
      <c r="AC1138" s="50">
        <f t="shared" si="379"/>
        <v>2008</v>
      </c>
      <c r="AD1138" s="50">
        <f t="shared" si="371"/>
        <v>9</v>
      </c>
      <c r="AE1138" s="56">
        <f t="shared" si="372"/>
        <v>200809</v>
      </c>
      <c r="AF1138" s="56">
        <f t="shared" si="360"/>
        <v>36</v>
      </c>
      <c r="AG1138" s="58">
        <f t="shared" si="378"/>
        <v>0</v>
      </c>
      <c r="AH1138" s="56">
        <f t="shared" si="373"/>
        <v>1</v>
      </c>
      <c r="AI1138" s="53">
        <f t="shared" si="374"/>
        <v>0.20408116407407406</v>
      </c>
      <c r="AJ1138" s="56">
        <f t="shared" si="375"/>
        <v>0</v>
      </c>
    </row>
    <row r="1139" spans="1:36" x14ac:dyDescent="0.25">
      <c r="A1139" s="50">
        <v>1138</v>
      </c>
      <c r="B1139" s="51">
        <v>39692</v>
      </c>
      <c r="C1139" s="75">
        <f t="shared" si="380"/>
        <v>39692</v>
      </c>
      <c r="D1139" s="50" t="s">
        <v>720</v>
      </c>
      <c r="E1139" s="50">
        <v>1</v>
      </c>
      <c r="F1139" s="50">
        <v>0</v>
      </c>
      <c r="G1139" s="50">
        <v>10</v>
      </c>
      <c r="H1139" s="50">
        <v>35</v>
      </c>
      <c r="I1139" s="53">
        <f t="shared" si="361"/>
        <v>7.3495370370370372E-3</v>
      </c>
      <c r="J1139" s="54">
        <f t="shared" si="362"/>
        <v>7.3495370370370372E-3</v>
      </c>
      <c r="K1139" s="50" t="s">
        <v>694</v>
      </c>
      <c r="L1139" s="50" t="s">
        <v>729</v>
      </c>
      <c r="M1139" s="55">
        <f t="shared" si="363"/>
        <v>5.6692913385826813</v>
      </c>
      <c r="N1139" s="50">
        <v>0</v>
      </c>
      <c r="O1139" s="50" t="s">
        <v>184</v>
      </c>
      <c r="S1139" s="151">
        <f t="shared" si="364"/>
        <v>0</v>
      </c>
      <c r="T1139" s="151">
        <f t="shared" si="365"/>
        <v>0</v>
      </c>
      <c r="V1139" s="393">
        <f t="shared" si="376"/>
        <v>0</v>
      </c>
      <c r="W1139" s="393">
        <f t="shared" si="377"/>
        <v>0</v>
      </c>
      <c r="X1139" s="53">
        <f t="shared" si="366"/>
        <v>0.19255787037037037</v>
      </c>
      <c r="Y1139" s="53">
        <f t="shared" si="367"/>
        <v>0.22894705037037036</v>
      </c>
      <c r="Z1139" s="53">
        <f t="shared" si="368"/>
        <v>9.6278935185185183E-2</v>
      </c>
      <c r="AA1139" s="53">
        <f t="shared" si="369"/>
        <v>0.11447352518518518</v>
      </c>
      <c r="AB1139" s="50">
        <f t="shared" si="370"/>
        <v>2217</v>
      </c>
      <c r="AC1139" s="50">
        <f t="shared" si="379"/>
        <v>2008</v>
      </c>
      <c r="AD1139" s="50">
        <f t="shared" si="371"/>
        <v>9</v>
      </c>
      <c r="AE1139" s="56">
        <f t="shared" si="372"/>
        <v>200809</v>
      </c>
      <c r="AF1139" s="56">
        <f t="shared" ref="AF1139:AF1202" si="381">WEEKNUM(B1139,1)</f>
        <v>36</v>
      </c>
      <c r="AG1139" s="58">
        <f t="shared" si="378"/>
        <v>0</v>
      </c>
      <c r="AH1139" s="56">
        <f t="shared" si="373"/>
        <v>1</v>
      </c>
      <c r="AI1139" s="53">
        <f t="shared" si="374"/>
        <v>0.21075246037037038</v>
      </c>
      <c r="AJ1139" s="56">
        <f t="shared" si="375"/>
        <v>0</v>
      </c>
    </row>
    <row r="1140" spans="1:36" x14ac:dyDescent="0.25">
      <c r="A1140" s="50">
        <v>1139</v>
      </c>
      <c r="B1140" s="51">
        <v>39692</v>
      </c>
      <c r="C1140" s="75">
        <f t="shared" si="380"/>
        <v>39692</v>
      </c>
      <c r="D1140" s="50" t="s">
        <v>721</v>
      </c>
      <c r="E1140" s="50">
        <v>1</v>
      </c>
      <c r="F1140" s="50">
        <v>0</v>
      </c>
      <c r="G1140" s="50">
        <v>10</v>
      </c>
      <c r="H1140" s="50">
        <v>58</v>
      </c>
      <c r="I1140" s="53">
        <f t="shared" si="361"/>
        <v>7.6157407407407415E-3</v>
      </c>
      <c r="J1140" s="54">
        <f t="shared" si="362"/>
        <v>7.6157407407407415E-3</v>
      </c>
      <c r="K1140" s="50" t="s">
        <v>694</v>
      </c>
      <c r="L1140" s="50" t="s">
        <v>730</v>
      </c>
      <c r="M1140" s="55">
        <f t="shared" si="363"/>
        <v>5.4711246200607944</v>
      </c>
      <c r="N1140" s="50">
        <v>0</v>
      </c>
      <c r="O1140" s="50" t="s">
        <v>184</v>
      </c>
      <c r="S1140" s="151">
        <f t="shared" si="364"/>
        <v>0</v>
      </c>
      <c r="T1140" s="151">
        <f t="shared" si="365"/>
        <v>0</v>
      </c>
      <c r="V1140" s="393">
        <f t="shared" si="376"/>
        <v>0</v>
      </c>
      <c r="W1140" s="393">
        <f t="shared" si="377"/>
        <v>0</v>
      </c>
      <c r="X1140" s="53">
        <f t="shared" si="366"/>
        <v>0.19953240740740741</v>
      </c>
      <c r="Y1140" s="53">
        <f t="shared" si="367"/>
        <v>0.2359215874074074</v>
      </c>
      <c r="Z1140" s="53">
        <f t="shared" si="368"/>
        <v>9.9766203703703704E-2</v>
      </c>
      <c r="AA1140" s="53">
        <f t="shared" si="369"/>
        <v>0.1179607937037037</v>
      </c>
      <c r="AB1140" s="50">
        <f t="shared" si="370"/>
        <v>2486</v>
      </c>
      <c r="AC1140" s="50">
        <f t="shared" si="379"/>
        <v>2008</v>
      </c>
      <c r="AD1140" s="50">
        <f t="shared" si="371"/>
        <v>9</v>
      </c>
      <c r="AE1140" s="56">
        <f t="shared" si="372"/>
        <v>200809</v>
      </c>
      <c r="AF1140" s="56">
        <f t="shared" si="381"/>
        <v>36</v>
      </c>
      <c r="AG1140" s="58">
        <f t="shared" si="378"/>
        <v>0</v>
      </c>
      <c r="AH1140" s="56">
        <f t="shared" si="373"/>
        <v>1</v>
      </c>
      <c r="AI1140" s="53">
        <f t="shared" si="374"/>
        <v>0.21772699740740742</v>
      </c>
      <c r="AJ1140" s="56">
        <f t="shared" si="375"/>
        <v>0</v>
      </c>
    </row>
    <row r="1141" spans="1:36" x14ac:dyDescent="0.25">
      <c r="A1141" s="50">
        <v>1140</v>
      </c>
      <c r="B1141" s="51">
        <v>39692</v>
      </c>
      <c r="C1141" s="75">
        <f t="shared" si="380"/>
        <v>39692</v>
      </c>
      <c r="D1141" s="50" t="s">
        <v>707</v>
      </c>
      <c r="E1141" s="50">
        <v>1</v>
      </c>
      <c r="F1141" s="50">
        <v>0</v>
      </c>
      <c r="G1141" s="50">
        <v>11</v>
      </c>
      <c r="H1141" s="50">
        <v>29</v>
      </c>
      <c r="I1141" s="53">
        <f t="shared" si="361"/>
        <v>7.9745370370370369E-3</v>
      </c>
      <c r="J1141" s="54">
        <f t="shared" si="362"/>
        <v>7.9745370370370369E-3</v>
      </c>
      <c r="K1141" s="50" t="s">
        <v>694</v>
      </c>
      <c r="L1141" s="50" t="s">
        <v>731</v>
      </c>
      <c r="M1141" s="55">
        <f t="shared" si="363"/>
        <v>5.224963715529757</v>
      </c>
      <c r="N1141" s="50">
        <v>0</v>
      </c>
      <c r="O1141" s="50" t="s">
        <v>184</v>
      </c>
      <c r="S1141" s="151">
        <f t="shared" si="364"/>
        <v>0</v>
      </c>
      <c r="T1141" s="151">
        <f t="shared" si="365"/>
        <v>0</v>
      </c>
      <c r="V1141" s="393">
        <f t="shared" si="376"/>
        <v>0</v>
      </c>
      <c r="W1141" s="393">
        <f t="shared" si="377"/>
        <v>0</v>
      </c>
      <c r="X1141" s="53">
        <f t="shared" si="366"/>
        <v>0.20893287037037037</v>
      </c>
      <c r="Y1141" s="53">
        <f t="shared" si="367"/>
        <v>0.24532205037037036</v>
      </c>
      <c r="Z1141" s="53">
        <f t="shared" si="368"/>
        <v>0.10446643518518518</v>
      </c>
      <c r="AA1141" s="53">
        <f t="shared" si="369"/>
        <v>0.12266102518518518</v>
      </c>
      <c r="AB1141" s="50">
        <f t="shared" si="370"/>
        <v>2794</v>
      </c>
      <c r="AC1141" s="50">
        <f t="shared" si="379"/>
        <v>2008</v>
      </c>
      <c r="AD1141" s="50">
        <f t="shared" si="371"/>
        <v>9</v>
      </c>
      <c r="AE1141" s="56">
        <f t="shared" si="372"/>
        <v>200809</v>
      </c>
      <c r="AF1141" s="56">
        <f t="shared" si="381"/>
        <v>36</v>
      </c>
      <c r="AG1141" s="58">
        <f t="shared" si="378"/>
        <v>0</v>
      </c>
      <c r="AH1141" s="56">
        <f t="shared" si="373"/>
        <v>1</v>
      </c>
      <c r="AI1141" s="53">
        <f t="shared" si="374"/>
        <v>0.22712746037037035</v>
      </c>
      <c r="AJ1141" s="56">
        <f t="shared" si="375"/>
        <v>0</v>
      </c>
    </row>
    <row r="1142" spans="1:36" x14ac:dyDescent="0.25">
      <c r="A1142" s="50">
        <v>1141</v>
      </c>
      <c r="B1142" s="51">
        <v>39692</v>
      </c>
      <c r="C1142" s="75">
        <f t="shared" si="380"/>
        <v>39692</v>
      </c>
      <c r="D1142" s="50" t="s">
        <v>708</v>
      </c>
      <c r="E1142" s="50">
        <v>1</v>
      </c>
      <c r="F1142" s="50">
        <v>0</v>
      </c>
      <c r="G1142" s="50">
        <v>11</v>
      </c>
      <c r="H1142" s="50">
        <v>16</v>
      </c>
      <c r="I1142" s="53">
        <f t="shared" si="361"/>
        <v>7.8240740740740753E-3</v>
      </c>
      <c r="J1142" s="54">
        <f t="shared" si="362"/>
        <v>7.8240740740740753E-3</v>
      </c>
      <c r="K1142" s="50" t="s">
        <v>694</v>
      </c>
      <c r="L1142" s="50" t="s">
        <v>732</v>
      </c>
      <c r="M1142" s="55">
        <f t="shared" si="363"/>
        <v>5.3254437869822517</v>
      </c>
      <c r="N1142" s="50">
        <v>0</v>
      </c>
      <c r="O1142" s="50" t="s">
        <v>184</v>
      </c>
      <c r="S1142" s="151">
        <f t="shared" si="364"/>
        <v>0</v>
      </c>
      <c r="T1142" s="151">
        <f t="shared" si="365"/>
        <v>0</v>
      </c>
      <c r="V1142" s="393">
        <f t="shared" si="376"/>
        <v>0</v>
      </c>
      <c r="W1142" s="393">
        <f t="shared" si="377"/>
        <v>0</v>
      </c>
      <c r="X1142" s="53">
        <f t="shared" si="366"/>
        <v>0.20499074074074078</v>
      </c>
      <c r="Y1142" s="53">
        <f t="shared" si="367"/>
        <v>0.24137992074074077</v>
      </c>
      <c r="Z1142" s="53">
        <f t="shared" si="368"/>
        <v>0.10249537037037039</v>
      </c>
      <c r="AA1142" s="53">
        <f t="shared" si="369"/>
        <v>0.12068996037037039</v>
      </c>
      <c r="AB1142" s="50">
        <f t="shared" si="370"/>
        <v>2671</v>
      </c>
      <c r="AC1142" s="50">
        <f t="shared" si="379"/>
        <v>2008</v>
      </c>
      <c r="AD1142" s="50">
        <f t="shared" si="371"/>
        <v>9</v>
      </c>
      <c r="AE1142" s="56">
        <f t="shared" si="372"/>
        <v>200809</v>
      </c>
      <c r="AF1142" s="56">
        <f t="shared" si="381"/>
        <v>36</v>
      </c>
      <c r="AG1142" s="58">
        <f t="shared" si="378"/>
        <v>0</v>
      </c>
      <c r="AH1142" s="56">
        <f t="shared" si="373"/>
        <v>1</v>
      </c>
      <c r="AI1142" s="53">
        <f t="shared" si="374"/>
        <v>0.22318533074074076</v>
      </c>
      <c r="AJ1142" s="56">
        <f t="shared" si="375"/>
        <v>0</v>
      </c>
    </row>
    <row r="1143" spans="1:36" x14ac:dyDescent="0.25">
      <c r="A1143" s="50">
        <v>1142</v>
      </c>
      <c r="B1143" s="51">
        <v>39692</v>
      </c>
      <c r="C1143" s="75">
        <f t="shared" si="380"/>
        <v>39692</v>
      </c>
      <c r="D1143" s="50" t="s">
        <v>709</v>
      </c>
      <c r="E1143" s="50">
        <v>1</v>
      </c>
      <c r="F1143" s="50">
        <v>0</v>
      </c>
      <c r="G1143" s="50">
        <v>11</v>
      </c>
      <c r="H1143" s="50">
        <v>28</v>
      </c>
      <c r="I1143" s="53">
        <f t="shared" si="361"/>
        <v>7.9629629629629634E-3</v>
      </c>
      <c r="J1143" s="54">
        <f t="shared" si="362"/>
        <v>7.9629629629629634E-3</v>
      </c>
      <c r="K1143" s="50" t="s">
        <v>694</v>
      </c>
      <c r="L1143" s="50" t="s">
        <v>733</v>
      </c>
      <c r="M1143" s="55">
        <f t="shared" si="363"/>
        <v>5.2325581395348877</v>
      </c>
      <c r="N1143" s="50">
        <v>0</v>
      </c>
      <c r="O1143" s="50" t="s">
        <v>184</v>
      </c>
      <c r="S1143" s="151">
        <f t="shared" si="364"/>
        <v>0</v>
      </c>
      <c r="T1143" s="151">
        <f t="shared" si="365"/>
        <v>0</v>
      </c>
      <c r="V1143" s="393">
        <f t="shared" si="376"/>
        <v>0</v>
      </c>
      <c r="W1143" s="393">
        <f t="shared" si="377"/>
        <v>0</v>
      </c>
      <c r="X1143" s="53">
        <f t="shared" si="366"/>
        <v>0.20862962962962964</v>
      </c>
      <c r="Y1143" s="53">
        <f t="shared" si="367"/>
        <v>0.24501880962962963</v>
      </c>
      <c r="Z1143" s="53">
        <f t="shared" si="368"/>
        <v>0.10431481481481482</v>
      </c>
      <c r="AA1143" s="53">
        <f t="shared" si="369"/>
        <v>0.12250940481481482</v>
      </c>
      <c r="AB1143" s="50">
        <f t="shared" si="370"/>
        <v>2782</v>
      </c>
      <c r="AC1143" s="50">
        <f t="shared" si="379"/>
        <v>2008</v>
      </c>
      <c r="AD1143" s="50">
        <f t="shared" si="371"/>
        <v>9</v>
      </c>
      <c r="AE1143" s="56">
        <f t="shared" si="372"/>
        <v>200809</v>
      </c>
      <c r="AF1143" s="56">
        <f t="shared" si="381"/>
        <v>36</v>
      </c>
      <c r="AG1143" s="58">
        <f t="shared" si="378"/>
        <v>0</v>
      </c>
      <c r="AH1143" s="56">
        <f t="shared" si="373"/>
        <v>1</v>
      </c>
      <c r="AI1143" s="53">
        <f t="shared" si="374"/>
        <v>0.22682421962962962</v>
      </c>
      <c r="AJ1143" s="56">
        <f t="shared" si="375"/>
        <v>0</v>
      </c>
    </row>
    <row r="1144" spans="1:36" x14ac:dyDescent="0.25">
      <c r="A1144" s="50">
        <v>1143</v>
      </c>
      <c r="B1144" s="51">
        <v>39692</v>
      </c>
      <c r="C1144" s="75">
        <f t="shared" si="380"/>
        <v>39692</v>
      </c>
      <c r="D1144" s="50" t="s">
        <v>710</v>
      </c>
      <c r="E1144" s="50">
        <v>0.4</v>
      </c>
      <c r="F1144" s="50">
        <v>0</v>
      </c>
      <c r="G1144" s="50">
        <v>4</v>
      </c>
      <c r="H1144" s="50">
        <v>53</v>
      </c>
      <c r="I1144" s="53">
        <f t="shared" si="361"/>
        <v>3.3912037037037036E-3</v>
      </c>
      <c r="J1144" s="54">
        <f t="shared" si="362"/>
        <v>8.4780092592592581E-3</v>
      </c>
      <c r="K1144" s="50" t="s">
        <v>694</v>
      </c>
      <c r="L1144" s="50" t="s">
        <v>734</v>
      </c>
      <c r="M1144" s="55">
        <f t="shared" si="363"/>
        <v>4.9146757679180935</v>
      </c>
      <c r="N1144" s="50">
        <v>0</v>
      </c>
      <c r="O1144" s="50" t="s">
        <v>184</v>
      </c>
      <c r="S1144" s="151">
        <f t="shared" si="364"/>
        <v>0</v>
      </c>
      <c r="T1144" s="151">
        <f t="shared" si="365"/>
        <v>0</v>
      </c>
      <c r="V1144" s="393">
        <f t="shared" si="376"/>
        <v>0</v>
      </c>
      <c r="W1144" s="393">
        <f t="shared" si="377"/>
        <v>0</v>
      </c>
      <c r="X1144" s="53">
        <f t="shared" si="366"/>
        <v>0.22212384259259255</v>
      </c>
      <c r="Y1144" s="53">
        <f t="shared" si="367"/>
        <v>0.25851302259259257</v>
      </c>
      <c r="Z1144" s="53">
        <f t="shared" si="368"/>
        <v>0.11106192129629627</v>
      </c>
      <c r="AA1144" s="53">
        <f t="shared" si="369"/>
        <v>0.12925651129629628</v>
      </c>
      <c r="AB1144" s="50">
        <f t="shared" si="370"/>
        <v>3084</v>
      </c>
      <c r="AC1144" s="50">
        <f t="shared" si="379"/>
        <v>2008</v>
      </c>
      <c r="AD1144" s="50">
        <f t="shared" si="371"/>
        <v>9</v>
      </c>
      <c r="AE1144" s="56">
        <f t="shared" si="372"/>
        <v>200809</v>
      </c>
      <c r="AF1144" s="56">
        <f t="shared" si="381"/>
        <v>36</v>
      </c>
      <c r="AG1144" s="58">
        <f t="shared" si="378"/>
        <v>0</v>
      </c>
      <c r="AH1144" s="56">
        <f t="shared" si="373"/>
        <v>1</v>
      </c>
      <c r="AI1144" s="53">
        <f t="shared" si="374"/>
        <v>0.24031843259259256</v>
      </c>
      <c r="AJ1144" s="56">
        <f t="shared" si="375"/>
        <v>0</v>
      </c>
    </row>
    <row r="1145" spans="1:36" x14ac:dyDescent="0.25">
      <c r="A1145" s="50">
        <v>1144</v>
      </c>
      <c r="B1145" s="51">
        <v>39694</v>
      </c>
      <c r="C1145" s="75">
        <f t="shared" si="380"/>
        <v>39694</v>
      </c>
      <c r="D1145" s="50" t="s">
        <v>1223</v>
      </c>
      <c r="E1145" s="50">
        <v>4.5</v>
      </c>
      <c r="F1145" s="50">
        <v>0</v>
      </c>
      <c r="G1145" s="50">
        <v>46</v>
      </c>
      <c r="H1145" s="50">
        <v>13</v>
      </c>
      <c r="I1145" s="53">
        <f t="shared" si="361"/>
        <v>3.2094907407407412E-2</v>
      </c>
      <c r="J1145" s="54">
        <f t="shared" si="362"/>
        <v>7.1322016460905364E-3</v>
      </c>
      <c r="K1145" s="50" t="s">
        <v>694</v>
      </c>
      <c r="L1145" s="50" t="s">
        <v>152</v>
      </c>
      <c r="M1145" s="55">
        <f t="shared" si="363"/>
        <v>5.8420483231157627</v>
      </c>
      <c r="N1145" s="50">
        <v>0</v>
      </c>
      <c r="O1145" s="50" t="s">
        <v>748</v>
      </c>
      <c r="S1145" s="151">
        <f t="shared" si="364"/>
        <v>0.18686368312757204</v>
      </c>
      <c r="T1145" s="151">
        <f t="shared" si="365"/>
        <v>9.3431841563786019E-2</v>
      </c>
      <c r="V1145" s="393">
        <f t="shared" si="376"/>
        <v>0</v>
      </c>
      <c r="W1145" s="393">
        <f t="shared" si="377"/>
        <v>0</v>
      </c>
      <c r="X1145" s="53">
        <f t="shared" si="366"/>
        <v>0.18686368312757204</v>
      </c>
      <c r="Y1145" s="53">
        <f t="shared" si="367"/>
        <v>0.22325286312757206</v>
      </c>
      <c r="Z1145" s="53">
        <f t="shared" si="368"/>
        <v>9.3431841563786019E-2</v>
      </c>
      <c r="AA1145" s="53">
        <f t="shared" si="369"/>
        <v>0.11162643156378603</v>
      </c>
      <c r="AB1145" s="50">
        <f t="shared" si="370"/>
        <v>1958</v>
      </c>
      <c r="AC1145" s="50">
        <f t="shared" si="379"/>
        <v>2008</v>
      </c>
      <c r="AD1145" s="50">
        <f t="shared" si="371"/>
        <v>9</v>
      </c>
      <c r="AE1145" s="56">
        <f t="shared" si="372"/>
        <v>200809</v>
      </c>
      <c r="AF1145" s="56">
        <f t="shared" si="381"/>
        <v>36</v>
      </c>
      <c r="AG1145" s="58">
        <f t="shared" si="378"/>
        <v>1</v>
      </c>
      <c r="AH1145" s="56">
        <f t="shared" si="373"/>
        <v>3</v>
      </c>
      <c r="AI1145" s="53">
        <f t="shared" si="374"/>
        <v>0.20505827312757205</v>
      </c>
      <c r="AJ1145" s="56">
        <f t="shared" si="375"/>
        <v>19.214999999999996</v>
      </c>
    </row>
    <row r="1146" spans="1:36" x14ac:dyDescent="0.25">
      <c r="A1146" s="50">
        <v>1145</v>
      </c>
      <c r="B1146" s="51">
        <v>39696</v>
      </c>
      <c r="C1146" s="75">
        <f t="shared" si="380"/>
        <v>39696</v>
      </c>
      <c r="D1146" s="50" t="s">
        <v>1223</v>
      </c>
      <c r="E1146" s="50">
        <v>4</v>
      </c>
      <c r="F1146" s="50">
        <v>0</v>
      </c>
      <c r="G1146" s="50">
        <v>38</v>
      </c>
      <c r="H1146" s="50">
        <v>13</v>
      </c>
      <c r="I1146" s="53">
        <f t="shared" si="361"/>
        <v>2.6539351851851852E-2</v>
      </c>
      <c r="J1146" s="54">
        <f t="shared" si="362"/>
        <v>6.634837962962963E-3</v>
      </c>
      <c r="K1146" s="50" t="s">
        <v>694</v>
      </c>
      <c r="L1146" s="50" t="s">
        <v>143</v>
      </c>
      <c r="M1146" s="55">
        <f t="shared" si="363"/>
        <v>6.2799825556040174</v>
      </c>
      <c r="N1146" s="50">
        <v>0</v>
      </c>
      <c r="O1146" s="50" t="s">
        <v>189</v>
      </c>
      <c r="S1146" s="151">
        <f t="shared" si="364"/>
        <v>0.17383275462962963</v>
      </c>
      <c r="T1146" s="151">
        <f t="shared" si="365"/>
        <v>8.6916377314814816E-2</v>
      </c>
      <c r="V1146" s="393">
        <f t="shared" si="376"/>
        <v>0</v>
      </c>
      <c r="W1146" s="393">
        <f t="shared" si="377"/>
        <v>0</v>
      </c>
      <c r="X1146" s="53">
        <f t="shared" si="366"/>
        <v>0.17383275462962963</v>
      </c>
      <c r="Y1146" s="53">
        <f t="shared" si="367"/>
        <v>0.2102219346296296</v>
      </c>
      <c r="Z1146" s="53">
        <f t="shared" si="368"/>
        <v>8.6916377314814816E-2</v>
      </c>
      <c r="AA1146" s="53">
        <f t="shared" si="369"/>
        <v>0.1051109673148148</v>
      </c>
      <c r="AB1146" s="50">
        <f t="shared" si="370"/>
        <v>1338</v>
      </c>
      <c r="AC1146" s="50">
        <f t="shared" si="379"/>
        <v>2008</v>
      </c>
      <c r="AD1146" s="50">
        <f t="shared" si="371"/>
        <v>9</v>
      </c>
      <c r="AE1146" s="56">
        <f t="shared" si="372"/>
        <v>200809</v>
      </c>
      <c r="AF1146" s="56">
        <f t="shared" si="381"/>
        <v>36</v>
      </c>
      <c r="AG1146" s="58">
        <f t="shared" si="378"/>
        <v>1</v>
      </c>
      <c r="AH1146" s="56">
        <f t="shared" si="373"/>
        <v>5</v>
      </c>
      <c r="AI1146" s="53">
        <f t="shared" si="374"/>
        <v>0.19202734462962961</v>
      </c>
      <c r="AJ1146" s="56">
        <f t="shared" si="375"/>
        <v>17.079999999999998</v>
      </c>
    </row>
    <row r="1147" spans="1:36" x14ac:dyDescent="0.25">
      <c r="A1147" s="50">
        <v>1146</v>
      </c>
      <c r="B1147" s="51">
        <v>39697</v>
      </c>
      <c r="C1147" s="75">
        <f t="shared" si="380"/>
        <v>39697</v>
      </c>
      <c r="D1147" s="80" t="s">
        <v>1223</v>
      </c>
      <c r="E1147" s="50">
        <v>8</v>
      </c>
      <c r="F1147" s="50">
        <v>1</v>
      </c>
      <c r="G1147" s="50">
        <v>38</v>
      </c>
      <c r="H1147" s="50">
        <v>0</v>
      </c>
      <c r="I1147" s="53">
        <f t="shared" si="361"/>
        <v>6.805555555555555E-2</v>
      </c>
      <c r="J1147" s="54">
        <f t="shared" si="362"/>
        <v>8.5069444444444437E-3</v>
      </c>
      <c r="K1147" s="50" t="s">
        <v>694</v>
      </c>
      <c r="L1147" s="50" t="s">
        <v>537</v>
      </c>
      <c r="M1147" s="55">
        <f t="shared" si="363"/>
        <v>4.8979591836734739</v>
      </c>
      <c r="N1147" s="50">
        <v>0</v>
      </c>
      <c r="O1147" s="50" t="s">
        <v>749</v>
      </c>
      <c r="R1147" s="50" t="s">
        <v>750</v>
      </c>
      <c r="S1147" s="151">
        <f t="shared" si="364"/>
        <v>0.22288194444444442</v>
      </c>
      <c r="T1147" s="151">
        <f t="shared" si="365"/>
        <v>0.11144097222222221</v>
      </c>
      <c r="V1147" s="393">
        <f t="shared" si="376"/>
        <v>0</v>
      </c>
      <c r="W1147" s="393">
        <f t="shared" si="377"/>
        <v>0</v>
      </c>
      <c r="X1147" s="53">
        <f t="shared" si="366"/>
        <v>0.22288194444444442</v>
      </c>
      <c r="Y1147" s="53">
        <f t="shared" si="367"/>
        <v>0.25927112444444445</v>
      </c>
      <c r="Z1147" s="53">
        <f t="shared" si="368"/>
        <v>0.11144097222222221</v>
      </c>
      <c r="AA1147" s="53">
        <f t="shared" si="369"/>
        <v>0.12963556222222222</v>
      </c>
      <c r="AB1147" s="50">
        <f t="shared" si="370"/>
        <v>3094</v>
      </c>
      <c r="AC1147" s="50">
        <f t="shared" si="379"/>
        <v>2008</v>
      </c>
      <c r="AD1147" s="50">
        <f t="shared" si="371"/>
        <v>9</v>
      </c>
      <c r="AE1147" s="56">
        <f t="shared" si="372"/>
        <v>200809</v>
      </c>
      <c r="AF1147" s="56">
        <f t="shared" si="381"/>
        <v>36</v>
      </c>
      <c r="AG1147" s="58">
        <f t="shared" si="378"/>
        <v>0</v>
      </c>
      <c r="AH1147" s="56">
        <f t="shared" si="373"/>
        <v>6</v>
      </c>
      <c r="AI1147" s="53">
        <f t="shared" si="374"/>
        <v>0.24107653444444443</v>
      </c>
      <c r="AJ1147" s="56">
        <f t="shared" si="375"/>
        <v>34.159999999999997</v>
      </c>
    </row>
    <row r="1148" spans="1:36" x14ac:dyDescent="0.25">
      <c r="A1148" s="50">
        <v>1147</v>
      </c>
      <c r="B1148" s="51">
        <v>39699</v>
      </c>
      <c r="C1148" s="75">
        <f t="shared" si="380"/>
        <v>39699</v>
      </c>
      <c r="D1148" s="50" t="s">
        <v>1223</v>
      </c>
      <c r="E1148" s="50">
        <v>5</v>
      </c>
      <c r="F1148" s="50">
        <v>0</v>
      </c>
      <c r="G1148" s="50">
        <v>48</v>
      </c>
      <c r="H1148" s="50">
        <v>19</v>
      </c>
      <c r="I1148" s="53">
        <f t="shared" si="361"/>
        <v>3.3553240740740745E-2</v>
      </c>
      <c r="J1148" s="54">
        <f t="shared" si="362"/>
        <v>6.7106481481481487E-3</v>
      </c>
      <c r="K1148" s="50" t="s">
        <v>688</v>
      </c>
      <c r="L1148" s="50" t="s">
        <v>171</v>
      </c>
      <c r="M1148" s="55">
        <f t="shared" si="363"/>
        <v>6.2090375991721327</v>
      </c>
      <c r="N1148" s="50">
        <v>0</v>
      </c>
      <c r="O1148" s="50" t="s">
        <v>189</v>
      </c>
      <c r="S1148" s="151">
        <f t="shared" si="364"/>
        <v>0.17581898148148148</v>
      </c>
      <c r="T1148" s="151">
        <f t="shared" si="365"/>
        <v>8.7909490740740739E-2</v>
      </c>
      <c r="V1148" s="393">
        <f t="shared" si="376"/>
        <v>0</v>
      </c>
      <c r="W1148" s="393">
        <f t="shared" si="377"/>
        <v>0</v>
      </c>
      <c r="X1148" s="53">
        <f t="shared" si="366"/>
        <v>0.17581898148148148</v>
      </c>
      <c r="Y1148" s="53">
        <f t="shared" si="367"/>
        <v>0.21220816148148147</v>
      </c>
      <c r="Z1148" s="53">
        <f t="shared" si="368"/>
        <v>8.7909490740740739E-2</v>
      </c>
      <c r="AA1148" s="53">
        <f t="shared" si="369"/>
        <v>0.10610408074074074</v>
      </c>
      <c r="AB1148" s="50">
        <f t="shared" si="370"/>
        <v>1400</v>
      </c>
      <c r="AC1148" s="50">
        <f t="shared" si="379"/>
        <v>2008</v>
      </c>
      <c r="AD1148" s="50">
        <f t="shared" si="371"/>
        <v>9</v>
      </c>
      <c r="AE1148" s="56">
        <f t="shared" si="372"/>
        <v>200809</v>
      </c>
      <c r="AF1148" s="56">
        <f t="shared" si="381"/>
        <v>37</v>
      </c>
      <c r="AG1148" s="58">
        <f t="shared" si="378"/>
        <v>1</v>
      </c>
      <c r="AH1148" s="56">
        <f t="shared" si="373"/>
        <v>8</v>
      </c>
      <c r="AI1148" s="53">
        <f t="shared" si="374"/>
        <v>0.19401357148148146</v>
      </c>
      <c r="AJ1148" s="56">
        <f t="shared" si="375"/>
        <v>21.349999999999998</v>
      </c>
    </row>
    <row r="1149" spans="1:36" x14ac:dyDescent="0.25">
      <c r="A1149" s="50">
        <v>1148</v>
      </c>
      <c r="B1149" s="51">
        <v>39701</v>
      </c>
      <c r="C1149" s="75">
        <f t="shared" si="380"/>
        <v>39701</v>
      </c>
      <c r="D1149" s="50" t="s">
        <v>1223</v>
      </c>
      <c r="E1149" s="50">
        <v>4</v>
      </c>
      <c r="F1149" s="50">
        <v>0</v>
      </c>
      <c r="G1149" s="50">
        <v>39</v>
      </c>
      <c r="H1149" s="50">
        <v>13</v>
      </c>
      <c r="I1149" s="53">
        <f t="shared" si="361"/>
        <v>2.7233796296296298E-2</v>
      </c>
      <c r="J1149" s="54">
        <f t="shared" si="362"/>
        <v>6.8084490740740744E-3</v>
      </c>
      <c r="K1149" s="50" t="s">
        <v>688</v>
      </c>
      <c r="L1149" s="50" t="s">
        <v>143</v>
      </c>
      <c r="M1149" s="55">
        <f t="shared" si="363"/>
        <v>6.1198470038249084</v>
      </c>
      <c r="N1149" s="50">
        <v>0</v>
      </c>
      <c r="O1149" s="50" t="s">
        <v>255</v>
      </c>
      <c r="S1149" s="151">
        <f t="shared" si="364"/>
        <v>0.17838136574074073</v>
      </c>
      <c r="T1149" s="151">
        <f t="shared" si="365"/>
        <v>8.9190682870370366E-2</v>
      </c>
      <c r="V1149" s="393">
        <f t="shared" si="376"/>
        <v>0</v>
      </c>
      <c r="W1149" s="393">
        <f t="shared" si="377"/>
        <v>0</v>
      </c>
      <c r="X1149" s="53">
        <f t="shared" si="366"/>
        <v>0.17838136574074073</v>
      </c>
      <c r="Y1149" s="53">
        <f t="shared" si="367"/>
        <v>0.21477054574074075</v>
      </c>
      <c r="Z1149" s="53">
        <f t="shared" si="368"/>
        <v>8.9190682870370366E-2</v>
      </c>
      <c r="AA1149" s="53">
        <f t="shared" si="369"/>
        <v>0.10738527287037038</v>
      </c>
      <c r="AB1149" s="50">
        <f t="shared" si="370"/>
        <v>1528</v>
      </c>
      <c r="AC1149" s="50">
        <f t="shared" si="379"/>
        <v>2008</v>
      </c>
      <c r="AD1149" s="50">
        <f t="shared" si="371"/>
        <v>9</v>
      </c>
      <c r="AE1149" s="56">
        <f t="shared" si="372"/>
        <v>200809</v>
      </c>
      <c r="AF1149" s="56">
        <f t="shared" si="381"/>
        <v>37</v>
      </c>
      <c r="AG1149" s="58">
        <f t="shared" si="378"/>
        <v>1</v>
      </c>
      <c r="AH1149" s="56">
        <f t="shared" si="373"/>
        <v>10</v>
      </c>
      <c r="AI1149" s="53">
        <f t="shared" si="374"/>
        <v>0.19657595574074074</v>
      </c>
      <c r="AJ1149" s="56">
        <f t="shared" si="375"/>
        <v>17.079999999999998</v>
      </c>
    </row>
    <row r="1150" spans="1:36" x14ac:dyDescent="0.25">
      <c r="A1150" s="50">
        <v>1149</v>
      </c>
      <c r="B1150" s="51">
        <v>39702</v>
      </c>
      <c r="C1150" s="75">
        <f t="shared" si="380"/>
        <v>39702</v>
      </c>
      <c r="D1150" s="50" t="s">
        <v>1223</v>
      </c>
      <c r="E1150" s="50">
        <v>6</v>
      </c>
      <c r="F1150" s="50">
        <v>1</v>
      </c>
      <c r="G1150" s="50">
        <v>0</v>
      </c>
      <c r="H1150" s="50">
        <v>38</v>
      </c>
      <c r="I1150" s="53">
        <f t="shared" si="361"/>
        <v>4.2106481481481488E-2</v>
      </c>
      <c r="J1150" s="54">
        <f t="shared" si="362"/>
        <v>7.017746913580248E-3</v>
      </c>
      <c r="K1150" s="50" t="s">
        <v>688</v>
      </c>
      <c r="L1150" s="50" t="s">
        <v>662</v>
      </c>
      <c r="M1150" s="55">
        <f t="shared" si="363"/>
        <v>5.9373282023089651</v>
      </c>
      <c r="N1150" s="50">
        <v>0</v>
      </c>
      <c r="O1150" s="50" t="s">
        <v>255</v>
      </c>
      <c r="S1150" s="151">
        <f t="shared" si="364"/>
        <v>0.1838649691358025</v>
      </c>
      <c r="T1150" s="151">
        <f t="shared" si="365"/>
        <v>9.1932484567901249E-2</v>
      </c>
      <c r="V1150" s="393">
        <f t="shared" si="376"/>
        <v>0</v>
      </c>
      <c r="W1150" s="393">
        <f t="shared" si="377"/>
        <v>0</v>
      </c>
      <c r="X1150" s="53">
        <f t="shared" si="366"/>
        <v>0.1838649691358025</v>
      </c>
      <c r="Y1150" s="53">
        <f t="shared" si="367"/>
        <v>0.22025414913580249</v>
      </c>
      <c r="Z1150" s="53">
        <f t="shared" si="368"/>
        <v>9.1932484567901249E-2</v>
      </c>
      <c r="AA1150" s="53">
        <f t="shared" si="369"/>
        <v>0.11012707456790125</v>
      </c>
      <c r="AB1150" s="50">
        <f t="shared" si="370"/>
        <v>1811</v>
      </c>
      <c r="AC1150" s="50">
        <f t="shared" si="379"/>
        <v>2008</v>
      </c>
      <c r="AD1150" s="50">
        <f t="shared" si="371"/>
        <v>9</v>
      </c>
      <c r="AE1150" s="56">
        <f t="shared" si="372"/>
        <v>200809</v>
      </c>
      <c r="AF1150" s="56">
        <f t="shared" si="381"/>
        <v>37</v>
      </c>
      <c r="AG1150" s="58">
        <f t="shared" si="378"/>
        <v>0</v>
      </c>
      <c r="AH1150" s="56">
        <f t="shared" si="373"/>
        <v>11</v>
      </c>
      <c r="AI1150" s="53">
        <f t="shared" si="374"/>
        <v>0.20205955913580248</v>
      </c>
      <c r="AJ1150" s="56">
        <f t="shared" si="375"/>
        <v>25.619999999999997</v>
      </c>
    </row>
    <row r="1151" spans="1:36" x14ac:dyDescent="0.25">
      <c r="A1151" s="50">
        <v>1150</v>
      </c>
      <c r="B1151" s="51">
        <v>39703</v>
      </c>
      <c r="C1151" s="75">
        <f t="shared" si="380"/>
        <v>39703</v>
      </c>
      <c r="D1151" s="50" t="s">
        <v>1223</v>
      </c>
      <c r="E1151" s="50">
        <v>6</v>
      </c>
      <c r="F1151" s="50">
        <v>0</v>
      </c>
      <c r="G1151" s="50">
        <v>56</v>
      </c>
      <c r="H1151" s="50">
        <v>2</v>
      </c>
      <c r="I1151" s="53">
        <f t="shared" si="361"/>
        <v>3.8912037037037037E-2</v>
      </c>
      <c r="J1151" s="54">
        <f t="shared" si="362"/>
        <v>6.4853395061728394E-3</v>
      </c>
      <c r="K1151" s="50" t="s">
        <v>688</v>
      </c>
      <c r="L1151" s="50" t="s">
        <v>662</v>
      </c>
      <c r="M1151" s="55">
        <f t="shared" si="363"/>
        <v>6.4247471743010163</v>
      </c>
      <c r="N1151" s="50">
        <v>0</v>
      </c>
      <c r="O1151" s="50" t="s">
        <v>198</v>
      </c>
      <c r="S1151" s="151">
        <f t="shared" si="364"/>
        <v>0.16991589506172838</v>
      </c>
      <c r="T1151" s="151">
        <f t="shared" si="365"/>
        <v>8.4957947530864192E-2</v>
      </c>
      <c r="V1151" s="393">
        <f t="shared" si="376"/>
        <v>0</v>
      </c>
      <c r="W1151" s="393">
        <f t="shared" si="377"/>
        <v>0</v>
      </c>
      <c r="X1151" s="53">
        <f t="shared" si="366"/>
        <v>0.16991589506172838</v>
      </c>
      <c r="Y1151" s="53">
        <f t="shared" si="367"/>
        <v>0.2063050750617284</v>
      </c>
      <c r="Z1151" s="53">
        <f t="shared" si="368"/>
        <v>8.4957947530864192E-2</v>
      </c>
      <c r="AA1151" s="53">
        <f t="shared" si="369"/>
        <v>0.1031525375308642</v>
      </c>
      <c r="AB1151" s="50">
        <f t="shared" si="370"/>
        <v>1205</v>
      </c>
      <c r="AC1151" s="50">
        <f t="shared" si="379"/>
        <v>2008</v>
      </c>
      <c r="AD1151" s="50">
        <f t="shared" si="371"/>
        <v>9</v>
      </c>
      <c r="AE1151" s="56">
        <f t="shared" si="372"/>
        <v>200809</v>
      </c>
      <c r="AF1151" s="56">
        <f t="shared" si="381"/>
        <v>37</v>
      </c>
      <c r="AG1151" s="58">
        <f t="shared" si="378"/>
        <v>0</v>
      </c>
      <c r="AH1151" s="56">
        <f t="shared" si="373"/>
        <v>12</v>
      </c>
      <c r="AI1151" s="53">
        <f t="shared" si="374"/>
        <v>0.18811048506172839</v>
      </c>
      <c r="AJ1151" s="56">
        <f t="shared" si="375"/>
        <v>25.619999999999997</v>
      </c>
    </row>
    <row r="1152" spans="1:36" x14ac:dyDescent="0.25">
      <c r="A1152" s="50">
        <v>1151</v>
      </c>
      <c r="B1152" s="51">
        <v>39705</v>
      </c>
      <c r="C1152" s="75">
        <f t="shared" si="380"/>
        <v>39705</v>
      </c>
      <c r="D1152" s="50" t="s">
        <v>1223</v>
      </c>
      <c r="E1152" s="50">
        <v>18</v>
      </c>
      <c r="F1152" s="50">
        <v>3</v>
      </c>
      <c r="G1152" s="50">
        <v>25</v>
      </c>
      <c r="H1152" s="50">
        <v>54</v>
      </c>
      <c r="I1152" s="53">
        <f t="shared" si="361"/>
        <v>0.14298611111111112</v>
      </c>
      <c r="J1152" s="54">
        <f t="shared" si="362"/>
        <v>7.9436728395061735E-3</v>
      </c>
      <c r="K1152" s="50" t="s">
        <v>688</v>
      </c>
      <c r="L1152" s="50" t="s">
        <v>751</v>
      </c>
      <c r="M1152" s="55">
        <f t="shared" si="363"/>
        <v>5.2452646915978667</v>
      </c>
      <c r="N1152" s="50">
        <v>0</v>
      </c>
      <c r="O1152" s="50" t="s">
        <v>189</v>
      </c>
      <c r="S1152" s="151">
        <f t="shared" si="364"/>
        <v>0.20812422839506173</v>
      </c>
      <c r="T1152" s="151">
        <f t="shared" si="365"/>
        <v>0.10406211419753086</v>
      </c>
      <c r="V1152" s="393">
        <f t="shared" si="376"/>
        <v>0</v>
      </c>
      <c r="W1152" s="393">
        <f t="shared" si="377"/>
        <v>0</v>
      </c>
      <c r="X1152" s="53">
        <f t="shared" si="366"/>
        <v>0.20812422839506173</v>
      </c>
      <c r="Y1152" s="53">
        <f t="shared" si="367"/>
        <v>0.24451340839506175</v>
      </c>
      <c r="Z1152" s="53">
        <f t="shared" si="368"/>
        <v>0.10406211419753086</v>
      </c>
      <c r="AA1152" s="53">
        <f t="shared" si="369"/>
        <v>0.12225670419753087</v>
      </c>
      <c r="AB1152" s="50">
        <f t="shared" si="370"/>
        <v>2769</v>
      </c>
      <c r="AC1152" s="50">
        <f t="shared" si="379"/>
        <v>2008</v>
      </c>
      <c r="AD1152" s="50">
        <f t="shared" si="371"/>
        <v>9</v>
      </c>
      <c r="AE1152" s="56">
        <f t="shared" si="372"/>
        <v>200809</v>
      </c>
      <c r="AF1152" s="56">
        <f t="shared" si="381"/>
        <v>38</v>
      </c>
      <c r="AG1152" s="58">
        <f t="shared" si="378"/>
        <v>1</v>
      </c>
      <c r="AH1152" s="56">
        <f t="shared" si="373"/>
        <v>14</v>
      </c>
      <c r="AI1152" s="53">
        <f t="shared" si="374"/>
        <v>0.22631881839506174</v>
      </c>
      <c r="AJ1152" s="56">
        <f t="shared" si="375"/>
        <v>76.859999999999985</v>
      </c>
    </row>
    <row r="1153" spans="1:36" x14ac:dyDescent="0.25">
      <c r="A1153" s="50">
        <v>1152</v>
      </c>
      <c r="B1153" s="51">
        <v>39705</v>
      </c>
      <c r="C1153" s="75">
        <f t="shared" si="380"/>
        <v>39705</v>
      </c>
      <c r="D1153" s="50" t="s">
        <v>713</v>
      </c>
      <c r="E1153" s="50">
        <v>1</v>
      </c>
      <c r="F1153" s="50">
        <v>0</v>
      </c>
      <c r="G1153" s="50">
        <v>10</v>
      </c>
      <c r="H1153" s="50">
        <v>23</v>
      </c>
      <c r="I1153" s="53">
        <f t="shared" si="361"/>
        <v>7.2106481481481475E-3</v>
      </c>
      <c r="J1153" s="54">
        <f t="shared" si="362"/>
        <v>7.2106481481481475E-3</v>
      </c>
      <c r="K1153" s="50" t="s">
        <v>688</v>
      </c>
      <c r="L1153" s="50" t="s">
        <v>751</v>
      </c>
      <c r="M1153" s="55">
        <f t="shared" si="363"/>
        <v>5.7784911717496037</v>
      </c>
      <c r="N1153" s="50">
        <v>0</v>
      </c>
      <c r="O1153" s="50" t="s">
        <v>189</v>
      </c>
      <c r="S1153" s="151">
        <f t="shared" si="364"/>
        <v>0</v>
      </c>
      <c r="T1153" s="151">
        <f t="shared" si="365"/>
        <v>0</v>
      </c>
      <c r="V1153" s="393">
        <f t="shared" si="376"/>
        <v>0</v>
      </c>
      <c r="W1153" s="393">
        <f t="shared" si="377"/>
        <v>0</v>
      </c>
      <c r="X1153" s="53">
        <f t="shared" si="366"/>
        <v>0.18891898148148145</v>
      </c>
      <c r="Y1153" s="53">
        <f t="shared" si="367"/>
        <v>0.22530816148148144</v>
      </c>
      <c r="Z1153" s="53">
        <f t="shared" si="368"/>
        <v>9.4459490740740726E-2</v>
      </c>
      <c r="AA1153" s="53">
        <f t="shared" si="369"/>
        <v>0.11265408074074072</v>
      </c>
      <c r="AB1153" s="50">
        <f t="shared" si="370"/>
        <v>2055</v>
      </c>
      <c r="AC1153" s="50">
        <f t="shared" si="379"/>
        <v>2008</v>
      </c>
      <c r="AD1153" s="50">
        <f t="shared" si="371"/>
        <v>9</v>
      </c>
      <c r="AE1153" s="56">
        <f t="shared" si="372"/>
        <v>200809</v>
      </c>
      <c r="AF1153" s="56">
        <f t="shared" si="381"/>
        <v>38</v>
      </c>
      <c r="AG1153" s="58">
        <f t="shared" si="378"/>
        <v>0</v>
      </c>
      <c r="AH1153" s="56">
        <f t="shared" si="373"/>
        <v>14</v>
      </c>
      <c r="AI1153" s="53">
        <f t="shared" si="374"/>
        <v>0.20711357148148146</v>
      </c>
      <c r="AJ1153" s="56">
        <f t="shared" si="375"/>
        <v>0</v>
      </c>
    </row>
    <row r="1154" spans="1:36" x14ac:dyDescent="0.25">
      <c r="A1154" s="50">
        <v>1153</v>
      </c>
      <c r="B1154" s="51">
        <v>39705</v>
      </c>
      <c r="C1154" s="75">
        <f t="shared" si="380"/>
        <v>39705</v>
      </c>
      <c r="D1154" s="50" t="s">
        <v>714</v>
      </c>
      <c r="E1154" s="50">
        <v>1</v>
      </c>
      <c r="F1154" s="50">
        <v>0</v>
      </c>
      <c r="G1154" s="50">
        <v>10</v>
      </c>
      <c r="H1154" s="50">
        <v>8</v>
      </c>
      <c r="I1154" s="53">
        <f t="shared" ref="I1154:I1217" si="382">IF(E1154&gt;0,TIME(F1154,G1154,H1154),"")</f>
        <v>7.037037037037037E-3</v>
      </c>
      <c r="J1154" s="54">
        <f t="shared" ref="J1154:J1217" si="383">IF(E1154&gt;0,TIME(F1154,G1154,H1154)/E1154,"")</f>
        <v>7.037037037037037E-3</v>
      </c>
      <c r="K1154" s="50" t="s">
        <v>688</v>
      </c>
      <c r="L1154" s="50" t="s">
        <v>751</v>
      </c>
      <c r="M1154" s="55">
        <f t="shared" ref="M1154:M1217" si="384">IF(D1154&gt;0,0.0416666666666667/J1154,"")</f>
        <v>5.9210526315789522</v>
      </c>
      <c r="N1154" s="50">
        <v>0</v>
      </c>
      <c r="O1154" s="50" t="s">
        <v>189</v>
      </c>
      <c r="S1154" s="151">
        <f t="shared" ref="S1154:S1217" si="385">IF("1-Swim"=D1154,J1154*2.4,IF("2-Bike"=D1154,J1154*112,IF("3-Run"=D1154,J1154*26.2,0)))</f>
        <v>0</v>
      </c>
      <c r="T1154" s="151">
        <f t="shared" ref="T1154:T1217" si="386">S1154/2</f>
        <v>0</v>
      </c>
      <c r="V1154" s="393">
        <f t="shared" si="376"/>
        <v>0</v>
      </c>
      <c r="W1154" s="393">
        <f t="shared" si="377"/>
        <v>0</v>
      </c>
      <c r="X1154" s="53">
        <f t="shared" ref="X1154:X1217" si="387">J1154*26.2</f>
        <v>0.18437037037037035</v>
      </c>
      <c r="Y1154" s="53">
        <f t="shared" ref="Y1154:Y1217" si="388">(J1154+0.0013889)*26.2</f>
        <v>0.22075955037037034</v>
      </c>
      <c r="Z1154" s="53">
        <f t="shared" ref="Z1154:Z1217" si="389">X1154/2</f>
        <v>9.2185185185185176E-2</v>
      </c>
      <c r="AA1154" s="53">
        <f t="shared" ref="AA1154:AA1217" si="390">Y1154/2</f>
        <v>0.11037977518518517</v>
      </c>
      <c r="AB1154" s="50">
        <f t="shared" ref="AB1154:AB1217" si="391">RANK(J1154,J:J,1)</f>
        <v>1828</v>
      </c>
      <c r="AC1154" s="50">
        <f t="shared" si="379"/>
        <v>2008</v>
      </c>
      <c r="AD1154" s="50">
        <f t="shared" ref="AD1154:AD1217" si="392">MONTH(B1154)</f>
        <v>9</v>
      </c>
      <c r="AE1154" s="56">
        <f t="shared" ref="AE1154:AE1217" si="393">AC1154*100+AD1154</f>
        <v>200809</v>
      </c>
      <c r="AF1154" s="56">
        <f t="shared" si="381"/>
        <v>38</v>
      </c>
      <c r="AG1154" s="58">
        <f t="shared" si="378"/>
        <v>0</v>
      </c>
      <c r="AH1154" s="56">
        <f t="shared" ref="AH1154:AH1217" si="394">DAY(B1154)</f>
        <v>14</v>
      </c>
      <c r="AI1154" s="53">
        <f t="shared" ref="AI1154:AI1217" si="395">Z1154+AA1154</f>
        <v>0.20256496037037036</v>
      </c>
      <c r="AJ1154" s="56">
        <f t="shared" ref="AJ1154:AJ1217" si="396">IF("1-Swim"=D1154,E1154*46.7,IF("2-Bike"=D1154,E1154,IF("3-Run"=D1154,E1154*4.27,0)))</f>
        <v>0</v>
      </c>
    </row>
    <row r="1155" spans="1:36" x14ac:dyDescent="0.25">
      <c r="A1155" s="50">
        <v>1154</v>
      </c>
      <c r="B1155" s="51">
        <v>39705</v>
      </c>
      <c r="C1155" s="75">
        <f t="shared" si="380"/>
        <v>39705</v>
      </c>
      <c r="D1155" s="50" t="s">
        <v>715</v>
      </c>
      <c r="E1155" s="50">
        <v>1</v>
      </c>
      <c r="F1155" s="50">
        <v>0</v>
      </c>
      <c r="G1155" s="50">
        <v>10</v>
      </c>
      <c r="H1155" s="50">
        <v>13</v>
      </c>
      <c r="I1155" s="53">
        <f t="shared" si="382"/>
        <v>7.0949074074074074E-3</v>
      </c>
      <c r="J1155" s="54">
        <f t="shared" si="383"/>
        <v>7.0949074074074074E-3</v>
      </c>
      <c r="K1155" s="50" t="s">
        <v>688</v>
      </c>
      <c r="L1155" s="50" t="s">
        <v>751</v>
      </c>
      <c r="M1155" s="55">
        <f t="shared" si="384"/>
        <v>5.872756933115828</v>
      </c>
      <c r="N1155" s="50">
        <v>0</v>
      </c>
      <c r="O1155" s="50" t="s">
        <v>189</v>
      </c>
      <c r="S1155" s="151">
        <f t="shared" si="385"/>
        <v>0</v>
      </c>
      <c r="T1155" s="151">
        <f t="shared" si="386"/>
        <v>0</v>
      </c>
      <c r="V1155" s="393">
        <f t="shared" ref="V1155:V1218" si="397">U1155*0.000568182</f>
        <v>0</v>
      </c>
      <c r="W1155" s="393">
        <f t="shared" ref="W1155:W1218" si="398">U1155*0.0006213713910761</f>
        <v>0</v>
      </c>
      <c r="X1155" s="53">
        <f t="shared" si="387"/>
        <v>0.18588657407407408</v>
      </c>
      <c r="Y1155" s="53">
        <f t="shared" si="388"/>
        <v>0.22227575407407407</v>
      </c>
      <c r="Z1155" s="53">
        <f t="shared" si="389"/>
        <v>9.294328703703704E-2</v>
      </c>
      <c r="AA1155" s="53">
        <f t="shared" si="390"/>
        <v>0.11113787703703704</v>
      </c>
      <c r="AB1155" s="50">
        <f t="shared" si="391"/>
        <v>1904</v>
      </c>
      <c r="AC1155" s="50">
        <f t="shared" si="379"/>
        <v>2008</v>
      </c>
      <c r="AD1155" s="50">
        <f t="shared" si="392"/>
        <v>9</v>
      </c>
      <c r="AE1155" s="56">
        <f t="shared" si="393"/>
        <v>200809</v>
      </c>
      <c r="AF1155" s="56">
        <f t="shared" si="381"/>
        <v>38</v>
      </c>
      <c r="AG1155" s="58">
        <f t="shared" si="378"/>
        <v>0</v>
      </c>
      <c r="AH1155" s="56">
        <f t="shared" si="394"/>
        <v>14</v>
      </c>
      <c r="AI1155" s="53">
        <f t="shared" si="395"/>
        <v>0.20408116407407406</v>
      </c>
      <c r="AJ1155" s="56">
        <f t="shared" si="396"/>
        <v>0</v>
      </c>
    </row>
    <row r="1156" spans="1:36" x14ac:dyDescent="0.25">
      <c r="A1156" s="50">
        <v>1155</v>
      </c>
      <c r="B1156" s="51">
        <v>39705</v>
      </c>
      <c r="C1156" s="75">
        <f t="shared" si="380"/>
        <v>39705</v>
      </c>
      <c r="D1156" s="50" t="s">
        <v>716</v>
      </c>
      <c r="E1156" s="50">
        <v>1</v>
      </c>
      <c r="F1156" s="50">
        <v>0</v>
      </c>
      <c r="G1156" s="50">
        <v>10</v>
      </c>
      <c r="H1156" s="50">
        <v>51</v>
      </c>
      <c r="I1156" s="53">
        <f t="shared" si="382"/>
        <v>7.5347222222222213E-3</v>
      </c>
      <c r="J1156" s="54">
        <f t="shared" si="383"/>
        <v>7.5347222222222213E-3</v>
      </c>
      <c r="K1156" s="50" t="s">
        <v>688</v>
      </c>
      <c r="L1156" s="50" t="s">
        <v>751</v>
      </c>
      <c r="M1156" s="55">
        <f t="shared" si="384"/>
        <v>5.5299539170506966</v>
      </c>
      <c r="N1156" s="50">
        <v>0</v>
      </c>
      <c r="O1156" s="50" t="s">
        <v>189</v>
      </c>
      <c r="S1156" s="151">
        <f t="shared" si="385"/>
        <v>0</v>
      </c>
      <c r="T1156" s="151">
        <f t="shared" si="386"/>
        <v>0</v>
      </c>
      <c r="V1156" s="393">
        <f t="shared" si="397"/>
        <v>0</v>
      </c>
      <c r="W1156" s="393">
        <f t="shared" si="398"/>
        <v>0</v>
      </c>
      <c r="X1156" s="53">
        <f t="shared" si="387"/>
        <v>0.19740972222222219</v>
      </c>
      <c r="Y1156" s="53">
        <f t="shared" si="388"/>
        <v>0.23379890222222219</v>
      </c>
      <c r="Z1156" s="53">
        <f t="shared" si="389"/>
        <v>9.8704861111111097E-2</v>
      </c>
      <c r="AA1156" s="53">
        <f t="shared" si="390"/>
        <v>0.11689945111111109</v>
      </c>
      <c r="AB1156" s="50">
        <f t="shared" si="391"/>
        <v>2411</v>
      </c>
      <c r="AC1156" s="50">
        <f t="shared" si="379"/>
        <v>2008</v>
      </c>
      <c r="AD1156" s="50">
        <f t="shared" si="392"/>
        <v>9</v>
      </c>
      <c r="AE1156" s="56">
        <f t="shared" si="393"/>
        <v>200809</v>
      </c>
      <c r="AF1156" s="56">
        <f t="shared" si="381"/>
        <v>38</v>
      </c>
      <c r="AG1156" s="58">
        <f t="shared" si="378"/>
        <v>0</v>
      </c>
      <c r="AH1156" s="56">
        <f t="shared" si="394"/>
        <v>14</v>
      </c>
      <c r="AI1156" s="53">
        <f t="shared" si="395"/>
        <v>0.21560431222222221</v>
      </c>
      <c r="AJ1156" s="56">
        <f t="shared" si="396"/>
        <v>0</v>
      </c>
    </row>
    <row r="1157" spans="1:36" x14ac:dyDescent="0.25">
      <c r="A1157" s="50">
        <v>1156</v>
      </c>
      <c r="B1157" s="51">
        <v>39705</v>
      </c>
      <c r="C1157" s="75">
        <f t="shared" si="380"/>
        <v>39705</v>
      </c>
      <c r="D1157" s="50" t="s">
        <v>717</v>
      </c>
      <c r="E1157" s="50">
        <v>1</v>
      </c>
      <c r="F1157" s="50">
        <v>0</v>
      </c>
      <c r="G1157" s="50">
        <v>10</v>
      </c>
      <c r="H1157" s="50">
        <v>39</v>
      </c>
      <c r="I1157" s="53">
        <f t="shared" si="382"/>
        <v>7.3958333333333341E-3</v>
      </c>
      <c r="J1157" s="54">
        <f t="shared" si="383"/>
        <v>7.3958333333333341E-3</v>
      </c>
      <c r="K1157" s="50" t="s">
        <v>688</v>
      </c>
      <c r="L1157" s="50" t="s">
        <v>751</v>
      </c>
      <c r="M1157" s="55">
        <f t="shared" si="384"/>
        <v>5.6338028169014125</v>
      </c>
      <c r="N1157" s="50">
        <v>0</v>
      </c>
      <c r="O1157" s="50" t="s">
        <v>189</v>
      </c>
      <c r="S1157" s="151">
        <f t="shared" si="385"/>
        <v>0</v>
      </c>
      <c r="T1157" s="151">
        <f t="shared" si="386"/>
        <v>0</v>
      </c>
      <c r="V1157" s="393">
        <f t="shared" si="397"/>
        <v>0</v>
      </c>
      <c r="W1157" s="393">
        <f t="shared" si="398"/>
        <v>0</v>
      </c>
      <c r="X1157" s="53">
        <f t="shared" si="387"/>
        <v>0.19377083333333334</v>
      </c>
      <c r="Y1157" s="53">
        <f t="shared" si="388"/>
        <v>0.23016001333333336</v>
      </c>
      <c r="Z1157" s="53">
        <f t="shared" si="389"/>
        <v>9.6885416666666668E-2</v>
      </c>
      <c r="AA1157" s="53">
        <f t="shared" si="390"/>
        <v>0.11508000666666668</v>
      </c>
      <c r="AB1157" s="50">
        <f t="shared" si="391"/>
        <v>2257</v>
      </c>
      <c r="AC1157" s="50">
        <f t="shared" si="379"/>
        <v>2008</v>
      </c>
      <c r="AD1157" s="50">
        <f t="shared" si="392"/>
        <v>9</v>
      </c>
      <c r="AE1157" s="56">
        <f t="shared" si="393"/>
        <v>200809</v>
      </c>
      <c r="AF1157" s="56">
        <f t="shared" si="381"/>
        <v>38</v>
      </c>
      <c r="AG1157" s="58">
        <f t="shared" si="378"/>
        <v>0</v>
      </c>
      <c r="AH1157" s="56">
        <f t="shared" si="394"/>
        <v>14</v>
      </c>
      <c r="AI1157" s="53">
        <f t="shared" si="395"/>
        <v>0.21196542333333335</v>
      </c>
      <c r="AJ1157" s="56">
        <f t="shared" si="396"/>
        <v>0</v>
      </c>
    </row>
    <row r="1158" spans="1:36" x14ac:dyDescent="0.25">
      <c r="A1158" s="50">
        <v>1157</v>
      </c>
      <c r="B1158" s="51">
        <v>39705</v>
      </c>
      <c r="C1158" s="75">
        <f t="shared" si="380"/>
        <v>39705</v>
      </c>
      <c r="D1158" s="50" t="s">
        <v>718</v>
      </c>
      <c r="E1158" s="50">
        <v>1</v>
      </c>
      <c r="F1158" s="50">
        <v>0</v>
      </c>
      <c r="G1158" s="50">
        <v>11</v>
      </c>
      <c r="H1158" s="50">
        <v>51</v>
      </c>
      <c r="I1158" s="53">
        <f t="shared" si="382"/>
        <v>8.2291666666666659E-3</v>
      </c>
      <c r="J1158" s="54">
        <f t="shared" si="383"/>
        <v>8.2291666666666659E-3</v>
      </c>
      <c r="K1158" s="50" t="s">
        <v>688</v>
      </c>
      <c r="L1158" s="50" t="s">
        <v>751</v>
      </c>
      <c r="M1158" s="55">
        <f t="shared" si="384"/>
        <v>5.0632911392405111</v>
      </c>
      <c r="N1158" s="50">
        <v>0</v>
      </c>
      <c r="O1158" s="50" t="s">
        <v>189</v>
      </c>
      <c r="S1158" s="151">
        <f t="shared" si="385"/>
        <v>0</v>
      </c>
      <c r="T1158" s="151">
        <f t="shared" si="386"/>
        <v>0</v>
      </c>
      <c r="V1158" s="393">
        <f t="shared" si="397"/>
        <v>0</v>
      </c>
      <c r="W1158" s="393">
        <f t="shared" si="398"/>
        <v>0</v>
      </c>
      <c r="X1158" s="53">
        <f t="shared" si="387"/>
        <v>0.21560416666666665</v>
      </c>
      <c r="Y1158" s="53">
        <f t="shared" si="388"/>
        <v>0.25199334666666662</v>
      </c>
      <c r="Z1158" s="53">
        <f t="shared" si="389"/>
        <v>0.10780208333333333</v>
      </c>
      <c r="AA1158" s="53">
        <f t="shared" si="390"/>
        <v>0.12599667333333331</v>
      </c>
      <c r="AB1158" s="50">
        <f t="shared" si="391"/>
        <v>2946</v>
      </c>
      <c r="AC1158" s="50">
        <f t="shared" si="379"/>
        <v>2008</v>
      </c>
      <c r="AD1158" s="50">
        <f t="shared" si="392"/>
        <v>9</v>
      </c>
      <c r="AE1158" s="56">
        <f t="shared" si="393"/>
        <v>200809</v>
      </c>
      <c r="AF1158" s="56">
        <f t="shared" si="381"/>
        <v>38</v>
      </c>
      <c r="AG1158" s="58">
        <f t="shared" si="378"/>
        <v>0</v>
      </c>
      <c r="AH1158" s="56">
        <f t="shared" si="394"/>
        <v>14</v>
      </c>
      <c r="AI1158" s="53">
        <f t="shared" si="395"/>
        <v>0.23379875666666664</v>
      </c>
      <c r="AJ1158" s="56">
        <f t="shared" si="396"/>
        <v>0</v>
      </c>
    </row>
    <row r="1159" spans="1:36" x14ac:dyDescent="0.25">
      <c r="A1159" s="50">
        <v>1158</v>
      </c>
      <c r="B1159" s="51">
        <v>39705</v>
      </c>
      <c r="C1159" s="75">
        <f t="shared" si="380"/>
        <v>39705</v>
      </c>
      <c r="D1159" s="50" t="s">
        <v>719</v>
      </c>
      <c r="E1159" s="50">
        <v>1</v>
      </c>
      <c r="F1159" s="50">
        <v>0</v>
      </c>
      <c r="G1159" s="50">
        <v>12</v>
      </c>
      <c r="H1159" s="50">
        <v>7</v>
      </c>
      <c r="I1159" s="53">
        <f t="shared" si="382"/>
        <v>8.4143518518518517E-3</v>
      </c>
      <c r="J1159" s="54">
        <f t="shared" si="383"/>
        <v>8.4143518518518517E-3</v>
      </c>
      <c r="K1159" s="50" t="s">
        <v>688</v>
      </c>
      <c r="L1159" s="50" t="s">
        <v>751</v>
      </c>
      <c r="M1159" s="55">
        <f t="shared" si="384"/>
        <v>4.9518569463548872</v>
      </c>
      <c r="N1159" s="50">
        <v>0</v>
      </c>
      <c r="O1159" s="50" t="s">
        <v>189</v>
      </c>
      <c r="S1159" s="151">
        <f t="shared" si="385"/>
        <v>0</v>
      </c>
      <c r="T1159" s="151">
        <f t="shared" si="386"/>
        <v>0</v>
      </c>
      <c r="V1159" s="393">
        <f t="shared" si="397"/>
        <v>0</v>
      </c>
      <c r="W1159" s="393">
        <f t="shared" si="398"/>
        <v>0</v>
      </c>
      <c r="X1159" s="53">
        <f t="shared" si="387"/>
        <v>0.22045601851851851</v>
      </c>
      <c r="Y1159" s="53">
        <f t="shared" si="388"/>
        <v>0.2568451985185185</v>
      </c>
      <c r="Z1159" s="53">
        <f t="shared" si="389"/>
        <v>0.11022800925925925</v>
      </c>
      <c r="AA1159" s="53">
        <f t="shared" si="390"/>
        <v>0.12842259925925925</v>
      </c>
      <c r="AB1159" s="50">
        <f t="shared" si="391"/>
        <v>3057</v>
      </c>
      <c r="AC1159" s="50">
        <f t="shared" si="379"/>
        <v>2008</v>
      </c>
      <c r="AD1159" s="50">
        <f t="shared" si="392"/>
        <v>9</v>
      </c>
      <c r="AE1159" s="56">
        <f t="shared" si="393"/>
        <v>200809</v>
      </c>
      <c r="AF1159" s="56">
        <f t="shared" si="381"/>
        <v>38</v>
      </c>
      <c r="AG1159" s="58">
        <f t="shared" si="378"/>
        <v>0</v>
      </c>
      <c r="AH1159" s="56">
        <f t="shared" si="394"/>
        <v>14</v>
      </c>
      <c r="AI1159" s="53">
        <f t="shared" si="395"/>
        <v>0.23865060851851849</v>
      </c>
      <c r="AJ1159" s="56">
        <f t="shared" si="396"/>
        <v>0</v>
      </c>
    </row>
    <row r="1160" spans="1:36" x14ac:dyDescent="0.25">
      <c r="A1160" s="50">
        <v>1159</v>
      </c>
      <c r="B1160" s="51">
        <v>39705</v>
      </c>
      <c r="C1160" s="75">
        <f t="shared" si="380"/>
        <v>39705</v>
      </c>
      <c r="D1160" s="50" t="s">
        <v>720</v>
      </c>
      <c r="E1160" s="50">
        <v>1</v>
      </c>
      <c r="F1160" s="50">
        <v>0</v>
      </c>
      <c r="G1160" s="50">
        <v>11</v>
      </c>
      <c r="H1160" s="50">
        <v>45</v>
      </c>
      <c r="I1160" s="53">
        <f t="shared" si="382"/>
        <v>8.1597222222222227E-3</v>
      </c>
      <c r="J1160" s="54">
        <f t="shared" si="383"/>
        <v>8.1597222222222227E-3</v>
      </c>
      <c r="K1160" s="50" t="s">
        <v>688</v>
      </c>
      <c r="L1160" s="50" t="s">
        <v>751</v>
      </c>
      <c r="M1160" s="55">
        <f t="shared" si="384"/>
        <v>5.1063829787234081</v>
      </c>
      <c r="N1160" s="50">
        <v>0</v>
      </c>
      <c r="O1160" s="50" t="s">
        <v>189</v>
      </c>
      <c r="S1160" s="151">
        <f t="shared" si="385"/>
        <v>0</v>
      </c>
      <c r="T1160" s="151">
        <f t="shared" si="386"/>
        <v>0</v>
      </c>
      <c r="V1160" s="393">
        <f t="shared" si="397"/>
        <v>0</v>
      </c>
      <c r="W1160" s="393">
        <f t="shared" si="398"/>
        <v>0</v>
      </c>
      <c r="X1160" s="53">
        <f t="shared" si="387"/>
        <v>0.21378472222222222</v>
      </c>
      <c r="Y1160" s="53">
        <f t="shared" si="388"/>
        <v>0.25017390222222224</v>
      </c>
      <c r="Z1160" s="53">
        <f t="shared" si="389"/>
        <v>0.10689236111111111</v>
      </c>
      <c r="AA1160" s="53">
        <f t="shared" si="390"/>
        <v>0.12508695111111112</v>
      </c>
      <c r="AB1160" s="50">
        <f t="shared" si="391"/>
        <v>2908</v>
      </c>
      <c r="AC1160" s="50">
        <f t="shared" si="379"/>
        <v>2008</v>
      </c>
      <c r="AD1160" s="50">
        <f t="shared" si="392"/>
        <v>9</v>
      </c>
      <c r="AE1160" s="56">
        <f t="shared" si="393"/>
        <v>200809</v>
      </c>
      <c r="AF1160" s="56">
        <f t="shared" si="381"/>
        <v>38</v>
      </c>
      <c r="AG1160" s="58">
        <f t="shared" si="378"/>
        <v>0</v>
      </c>
      <c r="AH1160" s="56">
        <f t="shared" si="394"/>
        <v>14</v>
      </c>
      <c r="AI1160" s="53">
        <f t="shared" si="395"/>
        <v>0.23197931222222223</v>
      </c>
      <c r="AJ1160" s="56">
        <f t="shared" si="396"/>
        <v>0</v>
      </c>
    </row>
    <row r="1161" spans="1:36" x14ac:dyDescent="0.25">
      <c r="A1161" s="50">
        <v>1160</v>
      </c>
      <c r="B1161" s="51">
        <v>39705</v>
      </c>
      <c r="C1161" s="75">
        <f t="shared" si="380"/>
        <v>39705</v>
      </c>
      <c r="D1161" s="50" t="s">
        <v>721</v>
      </c>
      <c r="E1161" s="50">
        <v>1</v>
      </c>
      <c r="F1161" s="50">
        <v>0</v>
      </c>
      <c r="G1161" s="50">
        <v>11</v>
      </c>
      <c r="H1161" s="50">
        <v>4</v>
      </c>
      <c r="I1161" s="53">
        <f t="shared" si="382"/>
        <v>7.6851851851851847E-3</v>
      </c>
      <c r="J1161" s="54">
        <f t="shared" si="383"/>
        <v>7.6851851851851847E-3</v>
      </c>
      <c r="K1161" s="50" t="s">
        <v>688</v>
      </c>
      <c r="L1161" s="50" t="s">
        <v>751</v>
      </c>
      <c r="M1161" s="55">
        <f t="shared" si="384"/>
        <v>5.4216867469879562</v>
      </c>
      <c r="N1161" s="50">
        <v>0</v>
      </c>
      <c r="O1161" s="50" t="s">
        <v>189</v>
      </c>
      <c r="S1161" s="151">
        <f t="shared" si="385"/>
        <v>0</v>
      </c>
      <c r="T1161" s="151">
        <f t="shared" si="386"/>
        <v>0</v>
      </c>
      <c r="V1161" s="393">
        <f t="shared" si="397"/>
        <v>0</v>
      </c>
      <c r="W1161" s="393">
        <f t="shared" si="398"/>
        <v>0</v>
      </c>
      <c r="X1161" s="53">
        <f t="shared" si="387"/>
        <v>0.20135185185185184</v>
      </c>
      <c r="Y1161" s="53">
        <f t="shared" si="388"/>
        <v>0.2377410318518518</v>
      </c>
      <c r="Z1161" s="53">
        <f t="shared" si="389"/>
        <v>0.10067592592592592</v>
      </c>
      <c r="AA1161" s="53">
        <f t="shared" si="390"/>
        <v>0.1188705159259259</v>
      </c>
      <c r="AB1161" s="50">
        <f t="shared" si="391"/>
        <v>2549</v>
      </c>
      <c r="AC1161" s="50">
        <f t="shared" si="379"/>
        <v>2008</v>
      </c>
      <c r="AD1161" s="50">
        <f t="shared" si="392"/>
        <v>9</v>
      </c>
      <c r="AE1161" s="56">
        <f t="shared" si="393"/>
        <v>200809</v>
      </c>
      <c r="AF1161" s="56">
        <f t="shared" si="381"/>
        <v>38</v>
      </c>
      <c r="AG1161" s="58">
        <f t="shared" si="378"/>
        <v>0</v>
      </c>
      <c r="AH1161" s="56">
        <f t="shared" si="394"/>
        <v>14</v>
      </c>
      <c r="AI1161" s="53">
        <f t="shared" si="395"/>
        <v>0.21954644185185182</v>
      </c>
      <c r="AJ1161" s="56">
        <f t="shared" si="396"/>
        <v>0</v>
      </c>
    </row>
    <row r="1162" spans="1:36" x14ac:dyDescent="0.25">
      <c r="A1162" s="50">
        <v>1161</v>
      </c>
      <c r="B1162" s="51">
        <v>39705</v>
      </c>
      <c r="C1162" s="75">
        <f t="shared" si="380"/>
        <v>39705</v>
      </c>
      <c r="D1162" s="50" t="s">
        <v>707</v>
      </c>
      <c r="E1162" s="50">
        <v>1</v>
      </c>
      <c r="F1162" s="50">
        <v>0</v>
      </c>
      <c r="G1162" s="50">
        <v>10</v>
      </c>
      <c r="H1162" s="50">
        <v>45</v>
      </c>
      <c r="I1162" s="53">
        <f t="shared" si="382"/>
        <v>7.4652777777777781E-3</v>
      </c>
      <c r="J1162" s="54">
        <f t="shared" si="383"/>
        <v>7.4652777777777781E-3</v>
      </c>
      <c r="K1162" s="50" t="s">
        <v>688</v>
      </c>
      <c r="L1162" s="50" t="s">
        <v>751</v>
      </c>
      <c r="M1162" s="55">
        <f t="shared" si="384"/>
        <v>5.581395348837213</v>
      </c>
      <c r="N1162" s="50">
        <v>0</v>
      </c>
      <c r="O1162" s="50" t="s">
        <v>189</v>
      </c>
      <c r="S1162" s="151">
        <f t="shared" si="385"/>
        <v>0</v>
      </c>
      <c r="T1162" s="151">
        <f t="shared" si="386"/>
        <v>0</v>
      </c>
      <c r="V1162" s="393">
        <f t="shared" si="397"/>
        <v>0</v>
      </c>
      <c r="W1162" s="393">
        <f t="shared" si="398"/>
        <v>0</v>
      </c>
      <c r="X1162" s="53">
        <f t="shared" si="387"/>
        <v>0.19559027777777779</v>
      </c>
      <c r="Y1162" s="53">
        <f t="shared" si="388"/>
        <v>0.23197945777777776</v>
      </c>
      <c r="Z1162" s="53">
        <f t="shared" si="389"/>
        <v>9.7795138888888897E-2</v>
      </c>
      <c r="AA1162" s="53">
        <f t="shared" si="390"/>
        <v>0.11598972888888888</v>
      </c>
      <c r="AB1162" s="50">
        <f t="shared" si="391"/>
        <v>2332</v>
      </c>
      <c r="AC1162" s="50">
        <f t="shared" si="379"/>
        <v>2008</v>
      </c>
      <c r="AD1162" s="50">
        <f t="shared" si="392"/>
        <v>9</v>
      </c>
      <c r="AE1162" s="56">
        <f t="shared" si="393"/>
        <v>200809</v>
      </c>
      <c r="AF1162" s="56">
        <f t="shared" si="381"/>
        <v>38</v>
      </c>
      <c r="AG1162" s="58">
        <f t="shared" si="378"/>
        <v>0</v>
      </c>
      <c r="AH1162" s="56">
        <f t="shared" si="394"/>
        <v>14</v>
      </c>
      <c r="AI1162" s="53">
        <f t="shared" si="395"/>
        <v>0.21378486777777778</v>
      </c>
      <c r="AJ1162" s="56">
        <f t="shared" si="396"/>
        <v>0</v>
      </c>
    </row>
    <row r="1163" spans="1:36" x14ac:dyDescent="0.25">
      <c r="A1163" s="50">
        <v>1162</v>
      </c>
      <c r="B1163" s="51">
        <v>39705</v>
      </c>
      <c r="C1163" s="75">
        <f t="shared" si="380"/>
        <v>39705</v>
      </c>
      <c r="D1163" s="50" t="s">
        <v>708</v>
      </c>
      <c r="E1163" s="50">
        <v>1</v>
      </c>
      <c r="F1163" s="50">
        <v>0</v>
      </c>
      <c r="G1163" s="50">
        <v>11</v>
      </c>
      <c r="H1163" s="50">
        <v>54</v>
      </c>
      <c r="I1163" s="53">
        <f t="shared" si="382"/>
        <v>8.2638888888888883E-3</v>
      </c>
      <c r="J1163" s="54">
        <f t="shared" si="383"/>
        <v>8.2638888888888883E-3</v>
      </c>
      <c r="K1163" s="50" t="s">
        <v>688</v>
      </c>
      <c r="L1163" s="50" t="s">
        <v>751</v>
      </c>
      <c r="M1163" s="55">
        <f t="shared" si="384"/>
        <v>5.0420168067226934</v>
      </c>
      <c r="N1163" s="50">
        <v>0</v>
      </c>
      <c r="O1163" s="50" t="s">
        <v>189</v>
      </c>
      <c r="S1163" s="151">
        <f t="shared" si="385"/>
        <v>0</v>
      </c>
      <c r="T1163" s="151">
        <f t="shared" si="386"/>
        <v>0</v>
      </c>
      <c r="V1163" s="393">
        <f t="shared" si="397"/>
        <v>0</v>
      </c>
      <c r="W1163" s="393">
        <f t="shared" si="398"/>
        <v>0</v>
      </c>
      <c r="X1163" s="53">
        <f t="shared" si="387"/>
        <v>0.21651388888888887</v>
      </c>
      <c r="Y1163" s="53">
        <f t="shared" si="388"/>
        <v>0.25290306888888886</v>
      </c>
      <c r="Z1163" s="53">
        <f t="shared" si="389"/>
        <v>0.10825694444444443</v>
      </c>
      <c r="AA1163" s="53">
        <f t="shared" si="390"/>
        <v>0.12645153444444443</v>
      </c>
      <c r="AB1163" s="50">
        <f t="shared" si="391"/>
        <v>2966</v>
      </c>
      <c r="AC1163" s="50">
        <f t="shared" si="379"/>
        <v>2008</v>
      </c>
      <c r="AD1163" s="50">
        <f t="shared" si="392"/>
        <v>9</v>
      </c>
      <c r="AE1163" s="56">
        <f t="shared" si="393"/>
        <v>200809</v>
      </c>
      <c r="AF1163" s="56">
        <f t="shared" si="381"/>
        <v>38</v>
      </c>
      <c r="AG1163" s="58">
        <f t="shared" si="378"/>
        <v>0</v>
      </c>
      <c r="AH1163" s="56">
        <f t="shared" si="394"/>
        <v>14</v>
      </c>
      <c r="AI1163" s="53">
        <f t="shared" si="395"/>
        <v>0.23470847888888885</v>
      </c>
      <c r="AJ1163" s="56">
        <f t="shared" si="396"/>
        <v>0</v>
      </c>
    </row>
    <row r="1164" spans="1:36" x14ac:dyDescent="0.25">
      <c r="A1164" s="50">
        <v>1163</v>
      </c>
      <c r="B1164" s="51">
        <v>39705</v>
      </c>
      <c r="C1164" s="75">
        <f t="shared" si="380"/>
        <v>39705</v>
      </c>
      <c r="D1164" s="50" t="s">
        <v>709</v>
      </c>
      <c r="E1164" s="50">
        <v>1</v>
      </c>
      <c r="F1164" s="50">
        <v>0</v>
      </c>
      <c r="G1164" s="50">
        <v>11</v>
      </c>
      <c r="H1164" s="50">
        <v>3</v>
      </c>
      <c r="I1164" s="53">
        <f t="shared" si="382"/>
        <v>7.6736111111111111E-3</v>
      </c>
      <c r="J1164" s="54">
        <f t="shared" si="383"/>
        <v>7.6736111111111111E-3</v>
      </c>
      <c r="K1164" s="50" t="s">
        <v>688</v>
      </c>
      <c r="L1164" s="50" t="s">
        <v>751</v>
      </c>
      <c r="M1164" s="55">
        <f t="shared" si="384"/>
        <v>5.429864253393669</v>
      </c>
      <c r="N1164" s="50">
        <v>0</v>
      </c>
      <c r="O1164" s="50" t="s">
        <v>189</v>
      </c>
      <c r="S1164" s="151">
        <f t="shared" si="385"/>
        <v>0</v>
      </c>
      <c r="T1164" s="151">
        <f t="shared" si="386"/>
        <v>0</v>
      </c>
      <c r="V1164" s="393">
        <f t="shared" si="397"/>
        <v>0</v>
      </c>
      <c r="W1164" s="393">
        <f t="shared" si="398"/>
        <v>0</v>
      </c>
      <c r="X1164" s="53">
        <f t="shared" si="387"/>
        <v>0.20104861111111111</v>
      </c>
      <c r="Y1164" s="53">
        <f t="shared" si="388"/>
        <v>0.23743779111111107</v>
      </c>
      <c r="Z1164" s="53">
        <f t="shared" si="389"/>
        <v>0.10052430555555555</v>
      </c>
      <c r="AA1164" s="53">
        <f t="shared" si="390"/>
        <v>0.11871889555555554</v>
      </c>
      <c r="AB1164" s="50">
        <f t="shared" si="391"/>
        <v>2538</v>
      </c>
      <c r="AC1164" s="50">
        <f t="shared" si="379"/>
        <v>2008</v>
      </c>
      <c r="AD1164" s="50">
        <f t="shared" si="392"/>
        <v>9</v>
      </c>
      <c r="AE1164" s="56">
        <f t="shared" si="393"/>
        <v>200809</v>
      </c>
      <c r="AF1164" s="56">
        <f t="shared" si="381"/>
        <v>38</v>
      </c>
      <c r="AG1164" s="58">
        <f t="shared" si="378"/>
        <v>0</v>
      </c>
      <c r="AH1164" s="56">
        <f t="shared" si="394"/>
        <v>14</v>
      </c>
      <c r="AI1164" s="53">
        <f t="shared" si="395"/>
        <v>0.21924320111111109</v>
      </c>
      <c r="AJ1164" s="56">
        <f t="shared" si="396"/>
        <v>0</v>
      </c>
    </row>
    <row r="1165" spans="1:36" x14ac:dyDescent="0.25">
      <c r="A1165" s="50">
        <v>1164</v>
      </c>
      <c r="B1165" s="51">
        <v>39705</v>
      </c>
      <c r="C1165" s="75">
        <f t="shared" si="380"/>
        <v>39705</v>
      </c>
      <c r="D1165" s="50" t="s">
        <v>710</v>
      </c>
      <c r="E1165" s="50">
        <v>1</v>
      </c>
      <c r="F1165" s="50">
        <v>0</v>
      </c>
      <c r="G1165" s="50">
        <v>10</v>
      </c>
      <c r="H1165" s="50">
        <v>47</v>
      </c>
      <c r="I1165" s="53">
        <f t="shared" si="382"/>
        <v>7.4884259259259262E-3</v>
      </c>
      <c r="J1165" s="54">
        <f t="shared" si="383"/>
        <v>7.4884259259259262E-3</v>
      </c>
      <c r="K1165" s="50" t="s">
        <v>688</v>
      </c>
      <c r="L1165" s="50" t="s">
        <v>751</v>
      </c>
      <c r="M1165" s="55">
        <f t="shared" si="384"/>
        <v>5.5641421947449814</v>
      </c>
      <c r="N1165" s="50">
        <v>0</v>
      </c>
      <c r="O1165" s="50" t="s">
        <v>189</v>
      </c>
      <c r="S1165" s="151">
        <f t="shared" si="385"/>
        <v>0</v>
      </c>
      <c r="T1165" s="151">
        <f t="shared" si="386"/>
        <v>0</v>
      </c>
      <c r="V1165" s="393">
        <f t="shared" si="397"/>
        <v>0</v>
      </c>
      <c r="W1165" s="393">
        <f t="shared" si="398"/>
        <v>0</v>
      </c>
      <c r="X1165" s="53">
        <f t="shared" si="387"/>
        <v>0.19619675925925925</v>
      </c>
      <c r="Y1165" s="53">
        <f t="shared" si="388"/>
        <v>0.23258593925925927</v>
      </c>
      <c r="Z1165" s="53">
        <f t="shared" si="389"/>
        <v>9.8098379629629626E-2</v>
      </c>
      <c r="AA1165" s="53">
        <f t="shared" si="390"/>
        <v>0.11629296962962964</v>
      </c>
      <c r="AB1165" s="50">
        <f t="shared" si="391"/>
        <v>2364</v>
      </c>
      <c r="AC1165" s="50">
        <f t="shared" si="379"/>
        <v>2008</v>
      </c>
      <c r="AD1165" s="50">
        <f t="shared" si="392"/>
        <v>9</v>
      </c>
      <c r="AE1165" s="56">
        <f t="shared" si="393"/>
        <v>200809</v>
      </c>
      <c r="AF1165" s="56">
        <f t="shared" si="381"/>
        <v>38</v>
      </c>
      <c r="AG1165" s="58">
        <f t="shared" si="378"/>
        <v>0</v>
      </c>
      <c r="AH1165" s="56">
        <f t="shared" si="394"/>
        <v>14</v>
      </c>
      <c r="AI1165" s="53">
        <f t="shared" si="395"/>
        <v>0.21439134925925926</v>
      </c>
      <c r="AJ1165" s="56">
        <f t="shared" si="396"/>
        <v>0</v>
      </c>
    </row>
    <row r="1166" spans="1:36" x14ac:dyDescent="0.25">
      <c r="A1166" s="50">
        <v>1165</v>
      </c>
      <c r="B1166" s="51">
        <v>39705</v>
      </c>
      <c r="C1166" s="75">
        <f t="shared" si="380"/>
        <v>39705</v>
      </c>
      <c r="D1166" s="50" t="s">
        <v>711</v>
      </c>
      <c r="E1166" s="50">
        <v>1</v>
      </c>
      <c r="F1166" s="50">
        <v>0</v>
      </c>
      <c r="G1166" s="50">
        <v>12</v>
      </c>
      <c r="H1166" s="50">
        <v>20</v>
      </c>
      <c r="I1166" s="53">
        <f t="shared" si="382"/>
        <v>8.564814814814815E-3</v>
      </c>
      <c r="J1166" s="54">
        <f t="shared" si="383"/>
        <v>8.564814814814815E-3</v>
      </c>
      <c r="K1166" s="50" t="s">
        <v>688</v>
      </c>
      <c r="L1166" s="50" t="s">
        <v>751</v>
      </c>
      <c r="M1166" s="55">
        <f t="shared" si="384"/>
        <v>4.8648648648648685</v>
      </c>
      <c r="N1166" s="50">
        <v>0</v>
      </c>
      <c r="O1166" s="50" t="s">
        <v>189</v>
      </c>
      <c r="S1166" s="151">
        <f t="shared" si="385"/>
        <v>0</v>
      </c>
      <c r="T1166" s="151">
        <f t="shared" si="386"/>
        <v>0</v>
      </c>
      <c r="V1166" s="393">
        <f t="shared" si="397"/>
        <v>0</v>
      </c>
      <c r="W1166" s="393">
        <f t="shared" si="398"/>
        <v>0</v>
      </c>
      <c r="X1166" s="53">
        <f t="shared" si="387"/>
        <v>0.22439814814814815</v>
      </c>
      <c r="Y1166" s="53">
        <f t="shared" si="388"/>
        <v>0.26078732814814815</v>
      </c>
      <c r="Z1166" s="53">
        <f t="shared" si="389"/>
        <v>0.11219907407407408</v>
      </c>
      <c r="AA1166" s="53">
        <f t="shared" si="390"/>
        <v>0.13039366407407407</v>
      </c>
      <c r="AB1166" s="50">
        <f t="shared" si="391"/>
        <v>3109</v>
      </c>
      <c r="AC1166" s="50">
        <f t="shared" si="379"/>
        <v>2008</v>
      </c>
      <c r="AD1166" s="50">
        <f t="shared" si="392"/>
        <v>9</v>
      </c>
      <c r="AE1166" s="56">
        <f t="shared" si="393"/>
        <v>200809</v>
      </c>
      <c r="AF1166" s="56">
        <f t="shared" si="381"/>
        <v>38</v>
      </c>
      <c r="AG1166" s="58">
        <f t="shared" si="378"/>
        <v>0</v>
      </c>
      <c r="AH1166" s="56">
        <f t="shared" si="394"/>
        <v>14</v>
      </c>
      <c r="AI1166" s="53">
        <f t="shared" si="395"/>
        <v>0.24259273814814813</v>
      </c>
      <c r="AJ1166" s="56">
        <f t="shared" si="396"/>
        <v>0</v>
      </c>
    </row>
    <row r="1167" spans="1:36" x14ac:dyDescent="0.25">
      <c r="A1167" s="50">
        <v>1166</v>
      </c>
      <c r="B1167" s="51">
        <v>39705</v>
      </c>
      <c r="C1167" s="75">
        <f t="shared" si="380"/>
        <v>39705</v>
      </c>
      <c r="D1167" s="50" t="s">
        <v>712</v>
      </c>
      <c r="E1167" s="50">
        <v>1</v>
      </c>
      <c r="F1167" s="50">
        <v>0</v>
      </c>
      <c r="G1167" s="50">
        <v>11</v>
      </c>
      <c r="H1167" s="50">
        <v>18</v>
      </c>
      <c r="I1167" s="53">
        <f t="shared" si="382"/>
        <v>7.8472222222222224E-3</v>
      </c>
      <c r="J1167" s="54">
        <f t="shared" si="383"/>
        <v>7.8472222222222224E-3</v>
      </c>
      <c r="K1167" s="50" t="s">
        <v>688</v>
      </c>
      <c r="L1167" s="50" t="s">
        <v>751</v>
      </c>
      <c r="M1167" s="55">
        <f t="shared" si="384"/>
        <v>5.3097345132743401</v>
      </c>
      <c r="N1167" s="50">
        <v>0</v>
      </c>
      <c r="O1167" s="50" t="s">
        <v>189</v>
      </c>
      <c r="S1167" s="151">
        <f t="shared" si="385"/>
        <v>0</v>
      </c>
      <c r="T1167" s="151">
        <f t="shared" si="386"/>
        <v>0</v>
      </c>
      <c r="V1167" s="393">
        <f t="shared" si="397"/>
        <v>0</v>
      </c>
      <c r="W1167" s="393">
        <f t="shared" si="398"/>
        <v>0</v>
      </c>
      <c r="X1167" s="53">
        <f t="shared" si="387"/>
        <v>0.20559722222222221</v>
      </c>
      <c r="Y1167" s="53">
        <f t="shared" si="388"/>
        <v>0.24198640222222223</v>
      </c>
      <c r="Z1167" s="53">
        <f t="shared" si="389"/>
        <v>0.1027986111111111</v>
      </c>
      <c r="AA1167" s="53">
        <f t="shared" si="390"/>
        <v>0.12099320111111111</v>
      </c>
      <c r="AB1167" s="50">
        <f t="shared" si="391"/>
        <v>2695</v>
      </c>
      <c r="AC1167" s="50">
        <f t="shared" si="379"/>
        <v>2008</v>
      </c>
      <c r="AD1167" s="50">
        <f t="shared" si="392"/>
        <v>9</v>
      </c>
      <c r="AE1167" s="56">
        <f t="shared" si="393"/>
        <v>200809</v>
      </c>
      <c r="AF1167" s="56">
        <f t="shared" si="381"/>
        <v>38</v>
      </c>
      <c r="AG1167" s="58">
        <f t="shared" ref="AG1167:AG1230" si="399">IF(ISBLANK(B1167)," ",MAX(B1167-B1166-1,0))</f>
        <v>0</v>
      </c>
      <c r="AH1167" s="56">
        <f t="shared" si="394"/>
        <v>14</v>
      </c>
      <c r="AI1167" s="53">
        <f t="shared" si="395"/>
        <v>0.22379181222222222</v>
      </c>
      <c r="AJ1167" s="56">
        <f t="shared" si="396"/>
        <v>0</v>
      </c>
    </row>
    <row r="1168" spans="1:36" x14ac:dyDescent="0.25">
      <c r="A1168" s="50">
        <v>1167</v>
      </c>
      <c r="B1168" s="51">
        <v>39705</v>
      </c>
      <c r="C1168" s="75">
        <f t="shared" si="380"/>
        <v>39705</v>
      </c>
      <c r="D1168" s="50" t="s">
        <v>742</v>
      </c>
      <c r="E1168" s="50">
        <v>1</v>
      </c>
      <c r="F1168" s="50">
        <v>0</v>
      </c>
      <c r="G1168" s="50">
        <v>15</v>
      </c>
      <c r="H1168" s="50">
        <v>47</v>
      </c>
      <c r="I1168" s="53">
        <f t="shared" si="382"/>
        <v>1.0960648148148148E-2</v>
      </c>
      <c r="J1168" s="54">
        <f t="shared" si="383"/>
        <v>1.0960648148148148E-2</v>
      </c>
      <c r="K1168" s="50" t="s">
        <v>688</v>
      </c>
      <c r="L1168" s="50" t="s">
        <v>751</v>
      </c>
      <c r="M1168" s="55">
        <f t="shared" si="384"/>
        <v>3.8014783526927167</v>
      </c>
      <c r="N1168" s="50">
        <v>0</v>
      </c>
      <c r="O1168" s="50" t="s">
        <v>189</v>
      </c>
      <c r="S1168" s="151">
        <f t="shared" si="385"/>
        <v>0</v>
      </c>
      <c r="T1168" s="151">
        <f t="shared" si="386"/>
        <v>0</v>
      </c>
      <c r="V1168" s="393">
        <f t="shared" si="397"/>
        <v>0</v>
      </c>
      <c r="W1168" s="393">
        <f t="shared" si="398"/>
        <v>0</v>
      </c>
      <c r="X1168" s="53">
        <f t="shared" si="387"/>
        <v>0.28716898148148146</v>
      </c>
      <c r="Y1168" s="53">
        <f t="shared" si="388"/>
        <v>0.32355816148148148</v>
      </c>
      <c r="Z1168" s="53">
        <f t="shared" si="389"/>
        <v>0.14358449074074073</v>
      </c>
      <c r="AA1168" s="53">
        <f t="shared" si="390"/>
        <v>0.16177908074074074</v>
      </c>
      <c r="AB1168" s="50">
        <f t="shared" si="391"/>
        <v>3501</v>
      </c>
      <c r="AC1168" s="50">
        <f t="shared" si="379"/>
        <v>2008</v>
      </c>
      <c r="AD1168" s="50">
        <f t="shared" si="392"/>
        <v>9</v>
      </c>
      <c r="AE1168" s="56">
        <f t="shared" si="393"/>
        <v>200809</v>
      </c>
      <c r="AF1168" s="56">
        <f t="shared" si="381"/>
        <v>38</v>
      </c>
      <c r="AG1168" s="58">
        <f t="shared" si="399"/>
        <v>0</v>
      </c>
      <c r="AH1168" s="56">
        <f t="shared" si="394"/>
        <v>14</v>
      </c>
      <c r="AI1168" s="53">
        <f t="shared" si="395"/>
        <v>0.30536357148148147</v>
      </c>
      <c r="AJ1168" s="56">
        <f t="shared" si="396"/>
        <v>0</v>
      </c>
    </row>
    <row r="1169" spans="1:36" x14ac:dyDescent="0.25">
      <c r="A1169" s="50">
        <v>1168</v>
      </c>
      <c r="B1169" s="51">
        <v>39705</v>
      </c>
      <c r="C1169" s="75">
        <f t="shared" si="380"/>
        <v>39705</v>
      </c>
      <c r="D1169" s="50" t="s">
        <v>743</v>
      </c>
      <c r="E1169" s="50">
        <v>1</v>
      </c>
      <c r="F1169" s="50">
        <v>0</v>
      </c>
      <c r="G1169" s="50">
        <v>13</v>
      </c>
      <c r="H1169" s="50">
        <v>57</v>
      </c>
      <c r="I1169" s="53">
        <f t="shared" si="382"/>
        <v>9.6874999999999999E-3</v>
      </c>
      <c r="J1169" s="54">
        <f t="shared" si="383"/>
        <v>9.6874999999999999E-3</v>
      </c>
      <c r="K1169" s="50" t="s">
        <v>688</v>
      </c>
      <c r="L1169" s="50" t="s">
        <v>751</v>
      </c>
      <c r="M1169" s="55">
        <f t="shared" si="384"/>
        <v>4.3010752688172076</v>
      </c>
      <c r="N1169" s="50">
        <v>0</v>
      </c>
      <c r="O1169" s="50" t="s">
        <v>189</v>
      </c>
      <c r="S1169" s="151">
        <f t="shared" si="385"/>
        <v>0</v>
      </c>
      <c r="T1169" s="151">
        <f t="shared" si="386"/>
        <v>0</v>
      </c>
      <c r="V1169" s="393">
        <f t="shared" si="397"/>
        <v>0</v>
      </c>
      <c r="W1169" s="393">
        <f t="shared" si="398"/>
        <v>0</v>
      </c>
      <c r="X1169" s="53">
        <f t="shared" si="387"/>
        <v>0.2538125</v>
      </c>
      <c r="Y1169" s="53">
        <f t="shared" si="388"/>
        <v>0.29020168000000002</v>
      </c>
      <c r="Z1169" s="53">
        <f t="shared" si="389"/>
        <v>0.12690625</v>
      </c>
      <c r="AA1169" s="53">
        <f t="shared" si="390"/>
        <v>0.14510084000000001</v>
      </c>
      <c r="AB1169" s="50">
        <f t="shared" si="391"/>
        <v>3336</v>
      </c>
      <c r="AC1169" s="50">
        <f t="shared" si="379"/>
        <v>2008</v>
      </c>
      <c r="AD1169" s="50">
        <f t="shared" si="392"/>
        <v>9</v>
      </c>
      <c r="AE1169" s="56">
        <f t="shared" si="393"/>
        <v>200809</v>
      </c>
      <c r="AF1169" s="56">
        <f t="shared" si="381"/>
        <v>38</v>
      </c>
      <c r="AG1169" s="58">
        <f t="shared" si="399"/>
        <v>0</v>
      </c>
      <c r="AH1169" s="56">
        <f t="shared" si="394"/>
        <v>14</v>
      </c>
      <c r="AI1169" s="53">
        <f t="shared" si="395"/>
        <v>0.27200709000000001</v>
      </c>
      <c r="AJ1169" s="56">
        <f t="shared" si="396"/>
        <v>0</v>
      </c>
    </row>
    <row r="1170" spans="1:36" x14ac:dyDescent="0.25">
      <c r="A1170" s="50">
        <v>1169</v>
      </c>
      <c r="B1170" s="51">
        <v>39705</v>
      </c>
      <c r="C1170" s="75">
        <f t="shared" si="380"/>
        <v>39705</v>
      </c>
      <c r="D1170" s="50" t="s">
        <v>752</v>
      </c>
      <c r="E1170" s="50">
        <v>1</v>
      </c>
      <c r="F1170" s="50">
        <v>0</v>
      </c>
      <c r="G1170" s="50">
        <v>9</v>
      </c>
      <c r="H1170" s="50">
        <v>51</v>
      </c>
      <c r="I1170" s="53">
        <f t="shared" si="382"/>
        <v>6.8402777777777776E-3</v>
      </c>
      <c r="J1170" s="54">
        <f t="shared" si="383"/>
        <v>6.8402777777777776E-3</v>
      </c>
      <c r="K1170" s="50" t="s">
        <v>688</v>
      </c>
      <c r="L1170" s="50" t="s">
        <v>751</v>
      </c>
      <c r="M1170" s="55">
        <f t="shared" si="384"/>
        <v>6.0913705583756395</v>
      </c>
      <c r="N1170" s="50">
        <v>0</v>
      </c>
      <c r="O1170" s="50" t="s">
        <v>189</v>
      </c>
      <c r="S1170" s="151">
        <f t="shared" si="385"/>
        <v>0</v>
      </c>
      <c r="T1170" s="151">
        <f t="shared" si="386"/>
        <v>0</v>
      </c>
      <c r="V1170" s="393">
        <f t="shared" si="397"/>
        <v>0</v>
      </c>
      <c r="W1170" s="393">
        <f t="shared" si="398"/>
        <v>0</v>
      </c>
      <c r="X1170" s="53">
        <f t="shared" si="387"/>
        <v>0.17921527777777777</v>
      </c>
      <c r="Y1170" s="53">
        <f t="shared" si="388"/>
        <v>0.21560445777777776</v>
      </c>
      <c r="Z1170" s="53">
        <f t="shared" si="389"/>
        <v>8.9607638888888883E-2</v>
      </c>
      <c r="AA1170" s="53">
        <f t="shared" si="390"/>
        <v>0.10780222888888888</v>
      </c>
      <c r="AB1170" s="50">
        <f t="shared" si="391"/>
        <v>1574</v>
      </c>
      <c r="AC1170" s="50">
        <f t="shared" si="379"/>
        <v>2008</v>
      </c>
      <c r="AD1170" s="50">
        <f t="shared" si="392"/>
        <v>9</v>
      </c>
      <c r="AE1170" s="56">
        <f t="shared" si="393"/>
        <v>200809</v>
      </c>
      <c r="AF1170" s="56">
        <f t="shared" si="381"/>
        <v>38</v>
      </c>
      <c r="AG1170" s="58">
        <f t="shared" si="399"/>
        <v>0</v>
      </c>
      <c r="AH1170" s="56">
        <f t="shared" si="394"/>
        <v>14</v>
      </c>
      <c r="AI1170" s="53">
        <f t="shared" si="395"/>
        <v>0.19740986777777775</v>
      </c>
      <c r="AJ1170" s="56">
        <f t="shared" si="396"/>
        <v>0</v>
      </c>
    </row>
    <row r="1171" spans="1:36" x14ac:dyDescent="0.25">
      <c r="A1171" s="50">
        <v>1170</v>
      </c>
      <c r="B1171" s="51">
        <v>39708</v>
      </c>
      <c r="C1171" s="75">
        <f t="shared" si="380"/>
        <v>39708</v>
      </c>
      <c r="D1171" s="50" t="s">
        <v>1223</v>
      </c>
      <c r="E1171" s="50">
        <v>5</v>
      </c>
      <c r="F1171" s="50">
        <v>0</v>
      </c>
      <c r="G1171" s="50">
        <v>49</v>
      </c>
      <c r="H1171" s="50">
        <v>18</v>
      </c>
      <c r="I1171" s="53">
        <f t="shared" si="382"/>
        <v>3.4236111111111113E-2</v>
      </c>
      <c r="J1171" s="54">
        <f t="shared" si="383"/>
        <v>6.8472222222222224E-3</v>
      </c>
      <c r="K1171" s="50" t="s">
        <v>694</v>
      </c>
      <c r="L1171" s="50" t="s">
        <v>171</v>
      </c>
      <c r="M1171" s="55">
        <f t="shared" si="384"/>
        <v>6.0851926977687674</v>
      </c>
      <c r="N1171" s="50">
        <v>0</v>
      </c>
      <c r="O1171" s="50" t="s">
        <v>184</v>
      </c>
      <c r="S1171" s="151">
        <f t="shared" si="385"/>
        <v>0.17939722222222224</v>
      </c>
      <c r="T1171" s="151">
        <f t="shared" si="386"/>
        <v>8.9698611111111118E-2</v>
      </c>
      <c r="V1171" s="393">
        <f t="shared" si="397"/>
        <v>0</v>
      </c>
      <c r="W1171" s="393">
        <f t="shared" si="398"/>
        <v>0</v>
      </c>
      <c r="X1171" s="53">
        <f t="shared" si="387"/>
        <v>0.17939722222222224</v>
      </c>
      <c r="Y1171" s="53">
        <f t="shared" si="388"/>
        <v>0.2157864022222222</v>
      </c>
      <c r="Z1171" s="53">
        <f t="shared" si="389"/>
        <v>8.9698611111111118E-2</v>
      </c>
      <c r="AA1171" s="53">
        <f t="shared" si="390"/>
        <v>0.1078932011111111</v>
      </c>
      <c r="AB1171" s="50">
        <f t="shared" si="391"/>
        <v>1586</v>
      </c>
      <c r="AC1171" s="50">
        <f t="shared" si="379"/>
        <v>2008</v>
      </c>
      <c r="AD1171" s="50">
        <f t="shared" si="392"/>
        <v>9</v>
      </c>
      <c r="AE1171" s="56">
        <f t="shared" si="393"/>
        <v>200809</v>
      </c>
      <c r="AF1171" s="56">
        <f t="shared" si="381"/>
        <v>38</v>
      </c>
      <c r="AG1171" s="58">
        <f t="shared" si="399"/>
        <v>2</v>
      </c>
      <c r="AH1171" s="56">
        <f t="shared" si="394"/>
        <v>17</v>
      </c>
      <c r="AI1171" s="53">
        <f t="shared" si="395"/>
        <v>0.19759181222222222</v>
      </c>
      <c r="AJ1171" s="56">
        <f t="shared" si="396"/>
        <v>21.349999999999998</v>
      </c>
    </row>
    <row r="1172" spans="1:36" x14ac:dyDescent="0.25">
      <c r="A1172" s="50">
        <v>1171</v>
      </c>
      <c r="B1172" s="51">
        <v>39710</v>
      </c>
      <c r="C1172" s="75">
        <f t="shared" si="380"/>
        <v>39710</v>
      </c>
      <c r="D1172" s="50" t="s">
        <v>1223</v>
      </c>
      <c r="E1172" s="50">
        <v>5</v>
      </c>
      <c r="F1172" s="50">
        <v>0</v>
      </c>
      <c r="G1172" s="50">
        <v>46</v>
      </c>
      <c r="H1172" s="50">
        <v>21</v>
      </c>
      <c r="I1172" s="53">
        <f t="shared" si="382"/>
        <v>3.2187500000000001E-2</v>
      </c>
      <c r="J1172" s="54">
        <f t="shared" si="383"/>
        <v>6.4375000000000005E-3</v>
      </c>
      <c r="K1172" s="50" t="s">
        <v>694</v>
      </c>
      <c r="L1172" s="50" t="s">
        <v>171</v>
      </c>
      <c r="M1172" s="55">
        <f t="shared" si="384"/>
        <v>6.4724919093851181</v>
      </c>
      <c r="N1172" s="50">
        <v>0</v>
      </c>
      <c r="O1172" s="50" t="s">
        <v>255</v>
      </c>
      <c r="S1172" s="151">
        <f t="shared" si="385"/>
        <v>0.16866250000000002</v>
      </c>
      <c r="T1172" s="151">
        <f t="shared" si="386"/>
        <v>8.433125000000001E-2</v>
      </c>
      <c r="V1172" s="393">
        <f t="shared" si="397"/>
        <v>0</v>
      </c>
      <c r="W1172" s="393">
        <f t="shared" si="398"/>
        <v>0</v>
      </c>
      <c r="X1172" s="53">
        <f t="shared" si="387"/>
        <v>0.16866250000000002</v>
      </c>
      <c r="Y1172" s="53">
        <f t="shared" si="388"/>
        <v>0.20505168000000001</v>
      </c>
      <c r="Z1172" s="53">
        <f t="shared" si="389"/>
        <v>8.433125000000001E-2</v>
      </c>
      <c r="AA1172" s="53">
        <f t="shared" si="390"/>
        <v>0.10252584000000001</v>
      </c>
      <c r="AB1172" s="50">
        <f t="shared" si="391"/>
        <v>1165</v>
      </c>
      <c r="AC1172" s="50">
        <f t="shared" si="379"/>
        <v>2008</v>
      </c>
      <c r="AD1172" s="50">
        <f t="shared" si="392"/>
        <v>9</v>
      </c>
      <c r="AE1172" s="56">
        <f t="shared" si="393"/>
        <v>200809</v>
      </c>
      <c r="AF1172" s="56">
        <f t="shared" si="381"/>
        <v>38</v>
      </c>
      <c r="AG1172" s="58">
        <f t="shared" si="399"/>
        <v>1</v>
      </c>
      <c r="AH1172" s="56">
        <f t="shared" si="394"/>
        <v>19</v>
      </c>
      <c r="AI1172" s="53">
        <f t="shared" si="395"/>
        <v>0.18685709</v>
      </c>
      <c r="AJ1172" s="56">
        <f t="shared" si="396"/>
        <v>21.349999999999998</v>
      </c>
    </row>
    <row r="1173" spans="1:36" x14ac:dyDescent="0.25">
      <c r="A1173" s="50">
        <v>1172</v>
      </c>
      <c r="B1173" s="51">
        <v>39711</v>
      </c>
      <c r="C1173" s="75">
        <f t="shared" si="380"/>
        <v>39711</v>
      </c>
      <c r="D1173" s="50" t="s">
        <v>1223</v>
      </c>
      <c r="E1173" s="50">
        <v>20</v>
      </c>
      <c r="F1173" s="50">
        <v>3</v>
      </c>
      <c r="G1173" s="50">
        <v>53</v>
      </c>
      <c r="H1173" s="50">
        <v>3</v>
      </c>
      <c r="I1173" s="53">
        <f t="shared" si="382"/>
        <v>0.16184027777777779</v>
      </c>
      <c r="J1173" s="54">
        <f t="shared" si="383"/>
        <v>8.0920138888888899E-3</v>
      </c>
      <c r="K1173" s="50" t="s">
        <v>694</v>
      </c>
      <c r="L1173" s="50" t="s">
        <v>753</v>
      </c>
      <c r="M1173" s="55">
        <f t="shared" si="384"/>
        <v>5.1491096331259421</v>
      </c>
      <c r="N1173" s="50">
        <v>0</v>
      </c>
      <c r="O1173" s="50" t="s">
        <v>255</v>
      </c>
      <c r="R1173" s="50" t="s">
        <v>754</v>
      </c>
      <c r="S1173" s="151">
        <f t="shared" si="385"/>
        <v>0.2120107638888889</v>
      </c>
      <c r="T1173" s="151">
        <f t="shared" si="386"/>
        <v>0.10600538194444445</v>
      </c>
      <c r="V1173" s="393">
        <f t="shared" si="397"/>
        <v>0</v>
      </c>
      <c r="W1173" s="393">
        <f t="shared" si="398"/>
        <v>0</v>
      </c>
      <c r="X1173" s="53">
        <f t="shared" si="387"/>
        <v>0.2120107638888889</v>
      </c>
      <c r="Y1173" s="53">
        <f t="shared" si="388"/>
        <v>0.24839994388888892</v>
      </c>
      <c r="Z1173" s="53">
        <f t="shared" si="389"/>
        <v>0.10600538194444445</v>
      </c>
      <c r="AA1173" s="53">
        <f t="shared" si="390"/>
        <v>0.12419997194444446</v>
      </c>
      <c r="AB1173" s="50">
        <f t="shared" si="391"/>
        <v>2864</v>
      </c>
      <c r="AC1173" s="50">
        <f t="shared" si="379"/>
        <v>2008</v>
      </c>
      <c r="AD1173" s="50">
        <f t="shared" si="392"/>
        <v>9</v>
      </c>
      <c r="AE1173" s="56">
        <f t="shared" si="393"/>
        <v>200809</v>
      </c>
      <c r="AF1173" s="56">
        <f t="shared" si="381"/>
        <v>38</v>
      </c>
      <c r="AG1173" s="58">
        <f t="shared" si="399"/>
        <v>0</v>
      </c>
      <c r="AH1173" s="56">
        <f t="shared" si="394"/>
        <v>20</v>
      </c>
      <c r="AI1173" s="53">
        <f t="shared" si="395"/>
        <v>0.23020535388888891</v>
      </c>
      <c r="AJ1173" s="56">
        <f t="shared" si="396"/>
        <v>85.399999999999991</v>
      </c>
    </row>
    <row r="1174" spans="1:36" x14ac:dyDescent="0.25">
      <c r="A1174" s="50">
        <v>1173</v>
      </c>
      <c r="B1174" s="51">
        <v>39714</v>
      </c>
      <c r="C1174" s="75">
        <f t="shared" si="380"/>
        <v>39714</v>
      </c>
      <c r="D1174" s="50" t="s">
        <v>1223</v>
      </c>
      <c r="E1174" s="50">
        <v>3.5</v>
      </c>
      <c r="F1174" s="50">
        <v>0</v>
      </c>
      <c r="G1174" s="50">
        <v>35</v>
      </c>
      <c r="H1174" s="50">
        <v>1</v>
      </c>
      <c r="I1174" s="53">
        <f t="shared" si="382"/>
        <v>2.431712962962963E-2</v>
      </c>
      <c r="J1174" s="54">
        <f t="shared" si="383"/>
        <v>6.9477513227513225E-3</v>
      </c>
      <c r="K1174" s="50" t="s">
        <v>694</v>
      </c>
      <c r="L1174" s="50" t="s">
        <v>130</v>
      </c>
      <c r="M1174" s="55">
        <f t="shared" si="384"/>
        <v>5.9971442170395095</v>
      </c>
      <c r="N1174" s="50">
        <v>0</v>
      </c>
      <c r="O1174" s="50" t="s">
        <v>255</v>
      </c>
      <c r="S1174" s="151">
        <f t="shared" si="385"/>
        <v>0.18203108465608464</v>
      </c>
      <c r="T1174" s="151">
        <f t="shared" si="386"/>
        <v>9.101554232804232E-2</v>
      </c>
      <c r="V1174" s="393">
        <f t="shared" si="397"/>
        <v>0</v>
      </c>
      <c r="W1174" s="393">
        <f t="shared" si="398"/>
        <v>0</v>
      </c>
      <c r="X1174" s="53">
        <f t="shared" si="387"/>
        <v>0.18203108465608464</v>
      </c>
      <c r="Y1174" s="53">
        <f t="shared" si="388"/>
        <v>0.21842026465608466</v>
      </c>
      <c r="Z1174" s="53">
        <f t="shared" si="389"/>
        <v>9.101554232804232E-2</v>
      </c>
      <c r="AA1174" s="53">
        <f t="shared" si="390"/>
        <v>0.10921013232804233</v>
      </c>
      <c r="AB1174" s="50">
        <f t="shared" si="391"/>
        <v>1732</v>
      </c>
      <c r="AC1174" s="50">
        <f t="shared" si="379"/>
        <v>2008</v>
      </c>
      <c r="AD1174" s="50">
        <f t="shared" si="392"/>
        <v>9</v>
      </c>
      <c r="AE1174" s="56">
        <f t="shared" si="393"/>
        <v>200809</v>
      </c>
      <c r="AF1174" s="56">
        <f t="shared" si="381"/>
        <v>39</v>
      </c>
      <c r="AG1174" s="58">
        <f t="shared" si="399"/>
        <v>2</v>
      </c>
      <c r="AH1174" s="56">
        <f t="shared" si="394"/>
        <v>23</v>
      </c>
      <c r="AI1174" s="53">
        <f t="shared" si="395"/>
        <v>0.20022567465608465</v>
      </c>
      <c r="AJ1174" s="56">
        <f t="shared" si="396"/>
        <v>14.944999999999999</v>
      </c>
    </row>
    <row r="1175" spans="1:36" x14ac:dyDescent="0.25">
      <c r="A1175" s="50">
        <v>1174</v>
      </c>
      <c r="B1175" s="51">
        <v>39719</v>
      </c>
      <c r="C1175" s="75">
        <f t="shared" si="380"/>
        <v>39719</v>
      </c>
      <c r="D1175" s="50" t="s">
        <v>1223</v>
      </c>
      <c r="E1175" s="50">
        <v>11</v>
      </c>
      <c r="F1175" s="50">
        <v>2</v>
      </c>
      <c r="G1175" s="50">
        <v>5</v>
      </c>
      <c r="H1175" s="50">
        <v>0</v>
      </c>
      <c r="I1175" s="53">
        <f t="shared" si="382"/>
        <v>8.6805555555555566E-2</v>
      </c>
      <c r="J1175" s="54">
        <f t="shared" si="383"/>
        <v>7.8914141414141419E-3</v>
      </c>
      <c r="K1175" s="50" t="s">
        <v>688</v>
      </c>
      <c r="L1175" s="50" t="s">
        <v>41</v>
      </c>
      <c r="M1175" s="55">
        <f t="shared" si="384"/>
        <v>5.2800000000000038</v>
      </c>
      <c r="N1175" s="50">
        <v>0</v>
      </c>
      <c r="O1175" s="50" t="s">
        <v>201</v>
      </c>
      <c r="S1175" s="151">
        <f t="shared" si="385"/>
        <v>0.20675505050505052</v>
      </c>
      <c r="T1175" s="151">
        <f t="shared" si="386"/>
        <v>0.10337752525252526</v>
      </c>
      <c r="V1175" s="393">
        <f t="shared" si="397"/>
        <v>0</v>
      </c>
      <c r="W1175" s="393">
        <f t="shared" si="398"/>
        <v>0</v>
      </c>
      <c r="X1175" s="53">
        <f t="shared" si="387"/>
        <v>0.20675505050505052</v>
      </c>
      <c r="Y1175" s="53">
        <f t="shared" si="388"/>
        <v>0.24314423050505052</v>
      </c>
      <c r="Z1175" s="53">
        <f t="shared" si="389"/>
        <v>0.10337752525252526</v>
      </c>
      <c r="AA1175" s="53">
        <f t="shared" si="390"/>
        <v>0.12157211525252526</v>
      </c>
      <c r="AB1175" s="50">
        <f t="shared" si="391"/>
        <v>2733</v>
      </c>
      <c r="AC1175" s="50">
        <f t="shared" si="379"/>
        <v>2008</v>
      </c>
      <c r="AD1175" s="50">
        <f t="shared" si="392"/>
        <v>9</v>
      </c>
      <c r="AE1175" s="56">
        <f t="shared" si="393"/>
        <v>200809</v>
      </c>
      <c r="AF1175" s="56">
        <f t="shared" si="381"/>
        <v>40</v>
      </c>
      <c r="AG1175" s="58">
        <f t="shared" si="399"/>
        <v>4</v>
      </c>
      <c r="AH1175" s="56">
        <f t="shared" si="394"/>
        <v>28</v>
      </c>
      <c r="AI1175" s="53">
        <f t="shared" si="395"/>
        <v>0.22494964050505051</v>
      </c>
      <c r="AJ1175" s="56">
        <f t="shared" si="396"/>
        <v>46.97</v>
      </c>
    </row>
    <row r="1176" spans="1:36" x14ac:dyDescent="0.25">
      <c r="A1176" s="50">
        <v>1175</v>
      </c>
      <c r="B1176" s="51">
        <v>39721</v>
      </c>
      <c r="C1176" s="75">
        <f t="shared" si="380"/>
        <v>39721</v>
      </c>
      <c r="D1176" s="50" t="s">
        <v>1223</v>
      </c>
      <c r="E1176" s="50">
        <v>4.5</v>
      </c>
      <c r="F1176" s="50">
        <v>0</v>
      </c>
      <c r="G1176" s="50">
        <v>45</v>
      </c>
      <c r="H1176" s="50">
        <v>10</v>
      </c>
      <c r="I1176" s="53">
        <f t="shared" si="382"/>
        <v>3.1365740740740743E-2</v>
      </c>
      <c r="J1176" s="54">
        <f t="shared" si="383"/>
        <v>6.9701646090534987E-3</v>
      </c>
      <c r="K1176" s="50" t="s">
        <v>688</v>
      </c>
      <c r="L1176" s="50" t="s">
        <v>152</v>
      </c>
      <c r="M1176" s="55">
        <f t="shared" si="384"/>
        <v>5.9778597785977903</v>
      </c>
      <c r="N1176" s="50">
        <v>0</v>
      </c>
      <c r="O1176" s="50" t="s">
        <v>184</v>
      </c>
      <c r="S1176" s="151">
        <f t="shared" si="385"/>
        <v>0.18261831275720167</v>
      </c>
      <c r="T1176" s="151">
        <f t="shared" si="386"/>
        <v>9.1309156378600834E-2</v>
      </c>
      <c r="V1176" s="393">
        <f t="shared" si="397"/>
        <v>0</v>
      </c>
      <c r="W1176" s="393">
        <f t="shared" si="398"/>
        <v>0</v>
      </c>
      <c r="X1176" s="53">
        <f t="shared" si="387"/>
        <v>0.18261831275720167</v>
      </c>
      <c r="Y1176" s="53">
        <f t="shared" si="388"/>
        <v>0.21900749275720163</v>
      </c>
      <c r="Z1176" s="53">
        <f t="shared" si="389"/>
        <v>9.1309156378600834E-2</v>
      </c>
      <c r="AA1176" s="53">
        <f t="shared" si="390"/>
        <v>0.10950374637860082</v>
      </c>
      <c r="AB1176" s="50">
        <f t="shared" si="391"/>
        <v>1763</v>
      </c>
      <c r="AC1176" s="50">
        <f t="shared" si="379"/>
        <v>2008</v>
      </c>
      <c r="AD1176" s="50">
        <f t="shared" si="392"/>
        <v>9</v>
      </c>
      <c r="AE1176" s="56">
        <f t="shared" si="393"/>
        <v>200809</v>
      </c>
      <c r="AF1176" s="56">
        <f t="shared" si="381"/>
        <v>40</v>
      </c>
      <c r="AG1176" s="58">
        <f t="shared" si="399"/>
        <v>1</v>
      </c>
      <c r="AH1176" s="56">
        <f t="shared" si="394"/>
        <v>30</v>
      </c>
      <c r="AI1176" s="53">
        <f t="shared" si="395"/>
        <v>0.20081290275720165</v>
      </c>
      <c r="AJ1176" s="56">
        <f t="shared" si="396"/>
        <v>19.214999999999996</v>
      </c>
    </row>
    <row r="1177" spans="1:36" x14ac:dyDescent="0.25">
      <c r="A1177" s="50">
        <v>1176</v>
      </c>
      <c r="B1177" s="51">
        <v>39724</v>
      </c>
      <c r="C1177" s="75">
        <f t="shared" si="380"/>
        <v>39724</v>
      </c>
      <c r="D1177" s="50" t="s">
        <v>1223</v>
      </c>
      <c r="E1177" s="50">
        <v>5</v>
      </c>
      <c r="F1177" s="50">
        <v>0</v>
      </c>
      <c r="G1177" s="50">
        <v>51</v>
      </c>
      <c r="H1177" s="50">
        <v>1</v>
      </c>
      <c r="I1177" s="53">
        <f t="shared" si="382"/>
        <v>3.5428240740740739E-2</v>
      </c>
      <c r="J1177" s="54">
        <f t="shared" si="383"/>
        <v>7.0856481481481482E-3</v>
      </c>
      <c r="K1177" s="50" t="s">
        <v>688</v>
      </c>
      <c r="L1177" s="50" t="s">
        <v>171</v>
      </c>
      <c r="M1177" s="55">
        <f t="shared" si="384"/>
        <v>5.8804312316236569</v>
      </c>
      <c r="N1177" s="50">
        <v>0</v>
      </c>
      <c r="O1177" s="50" t="s">
        <v>198</v>
      </c>
      <c r="S1177" s="151">
        <f t="shared" si="385"/>
        <v>0.18564398148148148</v>
      </c>
      <c r="T1177" s="151">
        <f t="shared" si="386"/>
        <v>9.282199074074074E-2</v>
      </c>
      <c r="V1177" s="393">
        <f t="shared" si="397"/>
        <v>0</v>
      </c>
      <c r="W1177" s="393">
        <f t="shared" si="398"/>
        <v>0</v>
      </c>
      <c r="X1177" s="53">
        <f t="shared" si="387"/>
        <v>0.18564398148148148</v>
      </c>
      <c r="Y1177" s="53">
        <f t="shared" si="388"/>
        <v>0.22203316148148147</v>
      </c>
      <c r="Z1177" s="53">
        <f t="shared" si="389"/>
        <v>9.282199074074074E-2</v>
      </c>
      <c r="AA1177" s="53">
        <f t="shared" si="390"/>
        <v>0.11101658074074074</v>
      </c>
      <c r="AB1177" s="50">
        <f t="shared" si="391"/>
        <v>1893</v>
      </c>
      <c r="AC1177" s="50">
        <f t="shared" si="379"/>
        <v>2008</v>
      </c>
      <c r="AD1177" s="50">
        <f t="shared" si="392"/>
        <v>10</v>
      </c>
      <c r="AE1177" s="56">
        <f t="shared" si="393"/>
        <v>200810</v>
      </c>
      <c r="AF1177" s="56">
        <f t="shared" si="381"/>
        <v>40</v>
      </c>
      <c r="AG1177" s="58">
        <f t="shared" si="399"/>
        <v>2</v>
      </c>
      <c r="AH1177" s="56">
        <f t="shared" si="394"/>
        <v>3</v>
      </c>
      <c r="AI1177" s="53">
        <f t="shared" si="395"/>
        <v>0.20383857148148149</v>
      </c>
      <c r="AJ1177" s="56">
        <f t="shared" si="396"/>
        <v>21.349999999999998</v>
      </c>
    </row>
    <row r="1178" spans="1:36" x14ac:dyDescent="0.25">
      <c r="A1178" s="50">
        <v>1177</v>
      </c>
      <c r="B1178" s="51">
        <v>39726</v>
      </c>
      <c r="C1178" s="75">
        <f t="shared" si="380"/>
        <v>39726</v>
      </c>
      <c r="D1178" s="50" t="s">
        <v>1223</v>
      </c>
      <c r="E1178" s="50">
        <v>18</v>
      </c>
      <c r="F1178" s="50">
        <v>3</v>
      </c>
      <c r="G1178" s="50">
        <v>20</v>
      </c>
      <c r="H1178" s="50">
        <v>44</v>
      </c>
      <c r="I1178" s="53">
        <f t="shared" si="382"/>
        <v>0.13939814814814813</v>
      </c>
      <c r="J1178" s="54">
        <f t="shared" si="383"/>
        <v>7.7443415637860075E-3</v>
      </c>
      <c r="K1178" s="50" t="s">
        <v>688</v>
      </c>
      <c r="L1178" s="50" t="s">
        <v>751</v>
      </c>
      <c r="M1178" s="55">
        <f t="shared" si="384"/>
        <v>5.3802723347725054</v>
      </c>
      <c r="N1178" s="50">
        <v>0</v>
      </c>
      <c r="O1178" s="50" t="s">
        <v>251</v>
      </c>
      <c r="S1178" s="151">
        <f t="shared" si="385"/>
        <v>0.2029017489711934</v>
      </c>
      <c r="T1178" s="151">
        <f t="shared" si="386"/>
        <v>0.1014508744855967</v>
      </c>
      <c r="V1178" s="393">
        <f t="shared" si="397"/>
        <v>0</v>
      </c>
      <c r="W1178" s="393">
        <f t="shared" si="398"/>
        <v>0</v>
      </c>
      <c r="X1178" s="53">
        <f t="shared" si="387"/>
        <v>0.2029017489711934</v>
      </c>
      <c r="Y1178" s="53">
        <f t="shared" si="388"/>
        <v>0.23929092897119339</v>
      </c>
      <c r="Z1178" s="53">
        <f t="shared" si="389"/>
        <v>0.1014508744855967</v>
      </c>
      <c r="AA1178" s="53">
        <f t="shared" si="390"/>
        <v>0.11964546448559669</v>
      </c>
      <c r="AB1178" s="50">
        <f t="shared" si="391"/>
        <v>2612</v>
      </c>
      <c r="AC1178" s="50">
        <f t="shared" si="379"/>
        <v>2008</v>
      </c>
      <c r="AD1178" s="50">
        <f t="shared" si="392"/>
        <v>10</v>
      </c>
      <c r="AE1178" s="56">
        <f t="shared" si="393"/>
        <v>200810</v>
      </c>
      <c r="AF1178" s="56">
        <f t="shared" si="381"/>
        <v>41</v>
      </c>
      <c r="AG1178" s="58">
        <f t="shared" si="399"/>
        <v>1</v>
      </c>
      <c r="AH1178" s="56">
        <f t="shared" si="394"/>
        <v>5</v>
      </c>
      <c r="AI1178" s="53">
        <f t="shared" si="395"/>
        <v>0.22109633897119341</v>
      </c>
      <c r="AJ1178" s="56">
        <f t="shared" si="396"/>
        <v>76.859999999999985</v>
      </c>
    </row>
    <row r="1179" spans="1:36" x14ac:dyDescent="0.25">
      <c r="A1179" s="50">
        <v>1178</v>
      </c>
      <c r="B1179" s="51">
        <v>39729</v>
      </c>
      <c r="C1179" s="75">
        <f t="shared" si="380"/>
        <v>39729</v>
      </c>
      <c r="D1179" s="50" t="s">
        <v>1223</v>
      </c>
      <c r="E1179" s="50">
        <v>6</v>
      </c>
      <c r="F1179" s="50">
        <v>0</v>
      </c>
      <c r="G1179" s="50">
        <v>55</v>
      </c>
      <c r="H1179" s="50">
        <v>25</v>
      </c>
      <c r="I1179" s="53">
        <f t="shared" si="382"/>
        <v>3.8483796296296294E-2</v>
      </c>
      <c r="J1179" s="54">
        <f t="shared" si="383"/>
        <v>6.4139660493827159E-3</v>
      </c>
      <c r="K1179" s="50" t="s">
        <v>694</v>
      </c>
      <c r="L1179" s="50" t="s">
        <v>662</v>
      </c>
      <c r="M1179" s="55">
        <f t="shared" si="384"/>
        <v>6.4962406015037644</v>
      </c>
      <c r="N1179" s="50">
        <v>0</v>
      </c>
      <c r="O1179" s="50" t="s">
        <v>526</v>
      </c>
      <c r="S1179" s="151">
        <f t="shared" si="385"/>
        <v>0.16804591049382714</v>
      </c>
      <c r="T1179" s="151">
        <f t="shared" si="386"/>
        <v>8.4022955246913569E-2</v>
      </c>
      <c r="V1179" s="393">
        <f t="shared" si="397"/>
        <v>0</v>
      </c>
      <c r="W1179" s="393">
        <f t="shared" si="398"/>
        <v>0</v>
      </c>
      <c r="X1179" s="53">
        <f t="shared" si="387"/>
        <v>0.16804591049382714</v>
      </c>
      <c r="Y1179" s="53">
        <f t="shared" si="388"/>
        <v>0.20443509049382716</v>
      </c>
      <c r="Z1179" s="53">
        <f t="shared" si="389"/>
        <v>8.4022955246913569E-2</v>
      </c>
      <c r="AA1179" s="53">
        <f t="shared" si="390"/>
        <v>0.10221754524691358</v>
      </c>
      <c r="AB1179" s="50">
        <f t="shared" si="391"/>
        <v>1144</v>
      </c>
      <c r="AC1179" s="50">
        <f t="shared" si="379"/>
        <v>2008</v>
      </c>
      <c r="AD1179" s="50">
        <f t="shared" si="392"/>
        <v>10</v>
      </c>
      <c r="AE1179" s="56">
        <f t="shared" si="393"/>
        <v>200810</v>
      </c>
      <c r="AF1179" s="56">
        <f t="shared" si="381"/>
        <v>41</v>
      </c>
      <c r="AG1179" s="58">
        <f t="shared" si="399"/>
        <v>2</v>
      </c>
      <c r="AH1179" s="56">
        <f t="shared" si="394"/>
        <v>8</v>
      </c>
      <c r="AI1179" s="53">
        <f t="shared" si="395"/>
        <v>0.18624050049382715</v>
      </c>
      <c r="AJ1179" s="56">
        <f t="shared" si="396"/>
        <v>25.619999999999997</v>
      </c>
    </row>
    <row r="1180" spans="1:36" x14ac:dyDescent="0.25">
      <c r="A1180" s="50">
        <v>1179</v>
      </c>
      <c r="B1180" s="51">
        <v>39731</v>
      </c>
      <c r="C1180" s="75">
        <f t="shared" si="380"/>
        <v>39731</v>
      </c>
      <c r="D1180" s="50" t="s">
        <v>1223</v>
      </c>
      <c r="E1180" s="50">
        <v>4.58</v>
      </c>
      <c r="F1180" s="50">
        <v>0</v>
      </c>
      <c r="G1180" s="50">
        <v>45</v>
      </c>
      <c r="H1180" s="50">
        <v>17</v>
      </c>
      <c r="I1180" s="53">
        <f t="shared" si="382"/>
        <v>3.1446759259259258E-2</v>
      </c>
      <c r="J1180" s="54">
        <f t="shared" si="383"/>
        <v>6.8661046417596633E-3</v>
      </c>
      <c r="K1180" s="50" t="s">
        <v>694</v>
      </c>
      <c r="L1180" s="50" t="s">
        <v>152</v>
      </c>
      <c r="M1180" s="55">
        <f t="shared" si="384"/>
        <v>6.0684578579315476</v>
      </c>
      <c r="N1180" s="50">
        <v>0</v>
      </c>
      <c r="O1180" s="50" t="s">
        <v>255</v>
      </c>
      <c r="S1180" s="151">
        <f t="shared" si="385"/>
        <v>0.17989194161410318</v>
      </c>
      <c r="T1180" s="151">
        <f t="shared" si="386"/>
        <v>8.9945970807051592E-2</v>
      </c>
      <c r="V1180" s="393">
        <f t="shared" si="397"/>
        <v>0</v>
      </c>
      <c r="W1180" s="393">
        <f t="shared" si="398"/>
        <v>0</v>
      </c>
      <c r="X1180" s="53">
        <f t="shared" si="387"/>
        <v>0.17989194161410318</v>
      </c>
      <c r="Y1180" s="53">
        <f t="shared" si="388"/>
        <v>0.21628112161410315</v>
      </c>
      <c r="Z1180" s="53">
        <f t="shared" si="389"/>
        <v>8.9945970807051592E-2</v>
      </c>
      <c r="AA1180" s="53">
        <f t="shared" si="390"/>
        <v>0.10814056080705158</v>
      </c>
      <c r="AB1180" s="50">
        <f t="shared" si="391"/>
        <v>1615</v>
      </c>
      <c r="AC1180" s="50">
        <f t="shared" si="379"/>
        <v>2008</v>
      </c>
      <c r="AD1180" s="50">
        <f t="shared" si="392"/>
        <v>10</v>
      </c>
      <c r="AE1180" s="56">
        <f t="shared" si="393"/>
        <v>200810</v>
      </c>
      <c r="AF1180" s="56">
        <f t="shared" si="381"/>
        <v>41</v>
      </c>
      <c r="AG1180" s="58">
        <f t="shared" si="399"/>
        <v>1</v>
      </c>
      <c r="AH1180" s="56">
        <f t="shared" si="394"/>
        <v>10</v>
      </c>
      <c r="AI1180" s="53">
        <f t="shared" si="395"/>
        <v>0.19808653161410317</v>
      </c>
      <c r="AJ1180" s="56">
        <f t="shared" si="396"/>
        <v>19.5566</v>
      </c>
    </row>
    <row r="1181" spans="1:36" x14ac:dyDescent="0.25">
      <c r="A1181" s="50">
        <v>1180</v>
      </c>
      <c r="B1181" s="51">
        <v>39733</v>
      </c>
      <c r="C1181" s="75">
        <f t="shared" si="380"/>
        <v>39733</v>
      </c>
      <c r="D1181" s="50" t="s">
        <v>1223</v>
      </c>
      <c r="E1181" s="50">
        <v>11.5</v>
      </c>
      <c r="F1181" s="50">
        <v>1</v>
      </c>
      <c r="G1181" s="50">
        <v>57</v>
      </c>
      <c r="H1181" s="50">
        <v>57</v>
      </c>
      <c r="I1181" s="53">
        <f t="shared" si="382"/>
        <v>8.1909722222222217E-2</v>
      </c>
      <c r="J1181" s="54">
        <f t="shared" si="383"/>
        <v>7.1225845410628017E-3</v>
      </c>
      <c r="K1181" s="50" t="s">
        <v>694</v>
      </c>
      <c r="L1181" s="50" t="s">
        <v>755</v>
      </c>
      <c r="M1181" s="55">
        <f t="shared" si="384"/>
        <v>5.8499364137346381</v>
      </c>
      <c r="N1181" s="50">
        <v>0</v>
      </c>
      <c r="O1181" s="50" t="s">
        <v>255</v>
      </c>
      <c r="S1181" s="151">
        <f t="shared" si="385"/>
        <v>0.18661171497584539</v>
      </c>
      <c r="T1181" s="151">
        <f t="shared" si="386"/>
        <v>9.3305857487922694E-2</v>
      </c>
      <c r="V1181" s="393">
        <f t="shared" si="397"/>
        <v>0</v>
      </c>
      <c r="W1181" s="393">
        <f t="shared" si="398"/>
        <v>0</v>
      </c>
      <c r="X1181" s="53">
        <f t="shared" si="387"/>
        <v>0.18661171497584539</v>
      </c>
      <c r="Y1181" s="53">
        <f t="shared" si="388"/>
        <v>0.22300089497584541</v>
      </c>
      <c r="Z1181" s="53">
        <f t="shared" si="389"/>
        <v>9.3305857487922694E-2</v>
      </c>
      <c r="AA1181" s="53">
        <f t="shared" si="390"/>
        <v>0.1115004474879227</v>
      </c>
      <c r="AB1181" s="50">
        <f t="shared" si="391"/>
        <v>1945</v>
      </c>
      <c r="AC1181" s="50">
        <f t="shared" si="379"/>
        <v>2008</v>
      </c>
      <c r="AD1181" s="50">
        <f t="shared" si="392"/>
        <v>10</v>
      </c>
      <c r="AE1181" s="56">
        <f t="shared" si="393"/>
        <v>200810</v>
      </c>
      <c r="AF1181" s="56">
        <f t="shared" si="381"/>
        <v>42</v>
      </c>
      <c r="AG1181" s="58">
        <f t="shared" si="399"/>
        <v>1</v>
      </c>
      <c r="AH1181" s="56">
        <f t="shared" si="394"/>
        <v>12</v>
      </c>
      <c r="AI1181" s="53">
        <f t="shared" si="395"/>
        <v>0.2048063049758454</v>
      </c>
      <c r="AJ1181" s="56">
        <f t="shared" si="396"/>
        <v>49.104999999999997</v>
      </c>
    </row>
    <row r="1182" spans="1:36" x14ac:dyDescent="0.25">
      <c r="A1182" s="50">
        <v>1181</v>
      </c>
      <c r="B1182" s="51">
        <v>39733</v>
      </c>
      <c r="C1182" s="75">
        <f t="shared" si="380"/>
        <v>39733</v>
      </c>
      <c r="D1182" s="50" t="s">
        <v>713</v>
      </c>
      <c r="E1182" s="50">
        <v>1</v>
      </c>
      <c r="F1182" s="50">
        <v>0</v>
      </c>
      <c r="G1182" s="50">
        <v>9</v>
      </c>
      <c r="H1182" s="50">
        <v>59</v>
      </c>
      <c r="I1182" s="53">
        <f t="shared" si="382"/>
        <v>6.9328703703703696E-3</v>
      </c>
      <c r="J1182" s="54">
        <f t="shared" si="383"/>
        <v>6.9328703703703696E-3</v>
      </c>
      <c r="K1182" s="50" t="s">
        <v>694</v>
      </c>
      <c r="L1182" s="50" t="s">
        <v>755</v>
      </c>
      <c r="M1182" s="55">
        <f t="shared" si="384"/>
        <v>6.0100166944908233</v>
      </c>
      <c r="N1182" s="50">
        <v>0</v>
      </c>
      <c r="O1182" s="50" t="s">
        <v>255</v>
      </c>
      <c r="S1182" s="151">
        <f t="shared" si="385"/>
        <v>0</v>
      </c>
      <c r="T1182" s="151">
        <f t="shared" si="386"/>
        <v>0</v>
      </c>
      <c r="V1182" s="393">
        <f t="shared" si="397"/>
        <v>0</v>
      </c>
      <c r="W1182" s="393">
        <f t="shared" si="398"/>
        <v>0</v>
      </c>
      <c r="X1182" s="53">
        <f t="shared" si="387"/>
        <v>0.18164120370370368</v>
      </c>
      <c r="Y1182" s="53">
        <f t="shared" si="388"/>
        <v>0.21803038370370367</v>
      </c>
      <c r="Z1182" s="53">
        <f t="shared" si="389"/>
        <v>9.082060185185184E-2</v>
      </c>
      <c r="AA1182" s="53">
        <f t="shared" si="390"/>
        <v>0.10901519185185184</v>
      </c>
      <c r="AB1182" s="50">
        <f t="shared" si="391"/>
        <v>1687</v>
      </c>
      <c r="AC1182" s="50">
        <f t="shared" si="379"/>
        <v>2008</v>
      </c>
      <c r="AD1182" s="50">
        <f t="shared" si="392"/>
        <v>10</v>
      </c>
      <c r="AE1182" s="56">
        <f t="shared" si="393"/>
        <v>200810</v>
      </c>
      <c r="AF1182" s="56">
        <f t="shared" si="381"/>
        <v>42</v>
      </c>
      <c r="AG1182" s="58">
        <f t="shared" si="399"/>
        <v>0</v>
      </c>
      <c r="AH1182" s="56">
        <f t="shared" si="394"/>
        <v>12</v>
      </c>
      <c r="AI1182" s="53">
        <f t="shared" si="395"/>
        <v>0.19983579370370369</v>
      </c>
      <c r="AJ1182" s="56">
        <f t="shared" si="396"/>
        <v>0</v>
      </c>
    </row>
    <row r="1183" spans="1:36" x14ac:dyDescent="0.25">
      <c r="A1183" s="50">
        <v>1182</v>
      </c>
      <c r="B1183" s="51">
        <v>39733</v>
      </c>
      <c r="C1183" s="75">
        <f t="shared" si="380"/>
        <v>39733</v>
      </c>
      <c r="D1183" s="50" t="s">
        <v>714</v>
      </c>
      <c r="E1183" s="50">
        <v>1</v>
      </c>
      <c r="F1183" s="50">
        <v>0</v>
      </c>
      <c r="G1183" s="50">
        <v>9</v>
      </c>
      <c r="H1183" s="50">
        <v>53</v>
      </c>
      <c r="I1183" s="53">
        <f t="shared" si="382"/>
        <v>6.8634259259259256E-3</v>
      </c>
      <c r="J1183" s="54">
        <f t="shared" si="383"/>
        <v>6.8634259259259256E-3</v>
      </c>
      <c r="K1183" s="50" t="s">
        <v>694</v>
      </c>
      <c r="L1183" s="50" t="s">
        <v>755</v>
      </c>
      <c r="M1183" s="55">
        <f t="shared" si="384"/>
        <v>6.070826306914002</v>
      </c>
      <c r="N1183" s="50">
        <v>0</v>
      </c>
      <c r="O1183" s="50" t="s">
        <v>255</v>
      </c>
      <c r="S1183" s="151">
        <f t="shared" si="385"/>
        <v>0</v>
      </c>
      <c r="T1183" s="151">
        <f t="shared" si="386"/>
        <v>0</v>
      </c>
      <c r="V1183" s="393">
        <f t="shared" si="397"/>
        <v>0</v>
      </c>
      <c r="W1183" s="393">
        <f t="shared" si="398"/>
        <v>0</v>
      </c>
      <c r="X1183" s="53">
        <f t="shared" si="387"/>
        <v>0.17982175925925925</v>
      </c>
      <c r="Y1183" s="53">
        <f t="shared" si="388"/>
        <v>0.21621093925925924</v>
      </c>
      <c r="Z1183" s="53">
        <f t="shared" si="389"/>
        <v>8.9910879629629625E-2</v>
      </c>
      <c r="AA1183" s="53">
        <f t="shared" si="390"/>
        <v>0.10810546962962962</v>
      </c>
      <c r="AB1183" s="50">
        <f t="shared" si="391"/>
        <v>1609</v>
      </c>
      <c r="AC1183" s="50">
        <f t="shared" si="379"/>
        <v>2008</v>
      </c>
      <c r="AD1183" s="50">
        <f t="shared" si="392"/>
        <v>10</v>
      </c>
      <c r="AE1183" s="56">
        <f t="shared" si="393"/>
        <v>200810</v>
      </c>
      <c r="AF1183" s="56">
        <f t="shared" si="381"/>
        <v>42</v>
      </c>
      <c r="AG1183" s="58">
        <f t="shared" si="399"/>
        <v>0</v>
      </c>
      <c r="AH1183" s="56">
        <f t="shared" si="394"/>
        <v>12</v>
      </c>
      <c r="AI1183" s="53">
        <f t="shared" si="395"/>
        <v>0.19801634925925926</v>
      </c>
      <c r="AJ1183" s="56">
        <f t="shared" si="396"/>
        <v>0</v>
      </c>
    </row>
    <row r="1184" spans="1:36" x14ac:dyDescent="0.25">
      <c r="A1184" s="50">
        <v>1183</v>
      </c>
      <c r="B1184" s="51">
        <v>39733</v>
      </c>
      <c r="C1184" s="75">
        <f t="shared" si="380"/>
        <v>39733</v>
      </c>
      <c r="D1184" s="50" t="s">
        <v>715</v>
      </c>
      <c r="E1184" s="50">
        <v>1</v>
      </c>
      <c r="F1184" s="50">
        <v>0</v>
      </c>
      <c r="G1184" s="50">
        <v>9</v>
      </c>
      <c r="H1184" s="50">
        <v>51</v>
      </c>
      <c r="I1184" s="53">
        <f t="shared" si="382"/>
        <v>6.8402777777777776E-3</v>
      </c>
      <c r="J1184" s="54">
        <f t="shared" si="383"/>
        <v>6.8402777777777776E-3</v>
      </c>
      <c r="K1184" s="50" t="s">
        <v>694</v>
      </c>
      <c r="L1184" s="50" t="s">
        <v>755</v>
      </c>
      <c r="M1184" s="55">
        <f t="shared" si="384"/>
        <v>6.0913705583756395</v>
      </c>
      <c r="N1184" s="50">
        <v>0</v>
      </c>
      <c r="O1184" s="50" t="s">
        <v>255</v>
      </c>
      <c r="S1184" s="151">
        <f t="shared" si="385"/>
        <v>0</v>
      </c>
      <c r="T1184" s="151">
        <f t="shared" si="386"/>
        <v>0</v>
      </c>
      <c r="V1184" s="393">
        <f t="shared" si="397"/>
        <v>0</v>
      </c>
      <c r="W1184" s="393">
        <f t="shared" si="398"/>
        <v>0</v>
      </c>
      <c r="X1184" s="53">
        <f t="shared" si="387"/>
        <v>0.17921527777777777</v>
      </c>
      <c r="Y1184" s="53">
        <f t="shared" si="388"/>
        <v>0.21560445777777776</v>
      </c>
      <c r="Z1184" s="53">
        <f t="shared" si="389"/>
        <v>8.9607638888888883E-2</v>
      </c>
      <c r="AA1184" s="53">
        <f t="shared" si="390"/>
        <v>0.10780222888888888</v>
      </c>
      <c r="AB1184" s="50">
        <f t="shared" si="391"/>
        <v>1574</v>
      </c>
      <c r="AC1184" s="50">
        <f t="shared" si="379"/>
        <v>2008</v>
      </c>
      <c r="AD1184" s="50">
        <f t="shared" si="392"/>
        <v>10</v>
      </c>
      <c r="AE1184" s="56">
        <f t="shared" si="393"/>
        <v>200810</v>
      </c>
      <c r="AF1184" s="56">
        <f t="shared" si="381"/>
        <v>42</v>
      </c>
      <c r="AG1184" s="58">
        <f t="shared" si="399"/>
        <v>0</v>
      </c>
      <c r="AH1184" s="56">
        <f t="shared" si="394"/>
        <v>12</v>
      </c>
      <c r="AI1184" s="53">
        <f t="shared" si="395"/>
        <v>0.19740986777777775</v>
      </c>
      <c r="AJ1184" s="56">
        <f t="shared" si="396"/>
        <v>0</v>
      </c>
    </row>
    <row r="1185" spans="1:36" x14ac:dyDescent="0.25">
      <c r="A1185" s="50">
        <v>1184</v>
      </c>
      <c r="B1185" s="51">
        <v>39733</v>
      </c>
      <c r="C1185" s="75">
        <f t="shared" si="380"/>
        <v>39733</v>
      </c>
      <c r="D1185" s="50" t="s">
        <v>716</v>
      </c>
      <c r="E1185" s="50">
        <v>1</v>
      </c>
      <c r="F1185" s="50">
        <v>0</v>
      </c>
      <c r="G1185" s="50">
        <v>9</v>
      </c>
      <c r="H1185" s="50">
        <v>34</v>
      </c>
      <c r="I1185" s="53">
        <f t="shared" si="382"/>
        <v>6.6435185185185182E-3</v>
      </c>
      <c r="J1185" s="54">
        <f t="shared" si="383"/>
        <v>6.6435185185185182E-3</v>
      </c>
      <c r="K1185" s="50" t="s">
        <v>694</v>
      </c>
      <c r="L1185" s="50" t="s">
        <v>755</v>
      </c>
      <c r="M1185" s="55">
        <f t="shared" si="384"/>
        <v>6.2717770034843259</v>
      </c>
      <c r="N1185" s="50">
        <v>0</v>
      </c>
      <c r="O1185" s="50" t="s">
        <v>255</v>
      </c>
      <c r="S1185" s="151">
        <f t="shared" si="385"/>
        <v>0</v>
      </c>
      <c r="T1185" s="151">
        <f t="shared" si="386"/>
        <v>0</v>
      </c>
      <c r="V1185" s="393">
        <f t="shared" si="397"/>
        <v>0</v>
      </c>
      <c r="W1185" s="393">
        <f t="shared" si="398"/>
        <v>0</v>
      </c>
      <c r="X1185" s="53">
        <f t="shared" si="387"/>
        <v>0.17406018518518518</v>
      </c>
      <c r="Y1185" s="53">
        <f t="shared" si="388"/>
        <v>0.21044936518518514</v>
      </c>
      <c r="Z1185" s="53">
        <f t="shared" si="389"/>
        <v>8.7030092592592589E-2</v>
      </c>
      <c r="AA1185" s="53">
        <f t="shared" si="390"/>
        <v>0.10522468259259257</v>
      </c>
      <c r="AB1185" s="50">
        <f t="shared" si="391"/>
        <v>1344</v>
      </c>
      <c r="AC1185" s="50">
        <f t="shared" si="379"/>
        <v>2008</v>
      </c>
      <c r="AD1185" s="50">
        <f t="shared" si="392"/>
        <v>10</v>
      </c>
      <c r="AE1185" s="56">
        <f t="shared" si="393"/>
        <v>200810</v>
      </c>
      <c r="AF1185" s="56">
        <f t="shared" si="381"/>
        <v>42</v>
      </c>
      <c r="AG1185" s="58">
        <f t="shared" si="399"/>
        <v>0</v>
      </c>
      <c r="AH1185" s="56">
        <f t="shared" si="394"/>
        <v>12</v>
      </c>
      <c r="AI1185" s="53">
        <f t="shared" si="395"/>
        <v>0.19225477518518516</v>
      </c>
      <c r="AJ1185" s="56">
        <f t="shared" si="396"/>
        <v>0</v>
      </c>
    </row>
    <row r="1186" spans="1:36" x14ac:dyDescent="0.25">
      <c r="A1186" s="50">
        <v>1185</v>
      </c>
      <c r="B1186" s="51">
        <v>39733</v>
      </c>
      <c r="C1186" s="75">
        <f t="shared" si="380"/>
        <v>39733</v>
      </c>
      <c r="D1186" s="50" t="s">
        <v>717</v>
      </c>
      <c r="E1186" s="50">
        <v>1</v>
      </c>
      <c r="F1186" s="50">
        <v>0</v>
      </c>
      <c r="G1186" s="50">
        <v>10</v>
      </c>
      <c r="H1186" s="50">
        <v>16</v>
      </c>
      <c r="I1186" s="53">
        <f t="shared" si="382"/>
        <v>7.1296296296296307E-3</v>
      </c>
      <c r="J1186" s="54">
        <f t="shared" si="383"/>
        <v>7.1296296296296307E-3</v>
      </c>
      <c r="K1186" s="50" t="s">
        <v>694</v>
      </c>
      <c r="L1186" s="50" t="s">
        <v>755</v>
      </c>
      <c r="M1186" s="55">
        <f t="shared" si="384"/>
        <v>5.8441558441558481</v>
      </c>
      <c r="N1186" s="50">
        <v>0</v>
      </c>
      <c r="O1186" s="50" t="s">
        <v>255</v>
      </c>
      <c r="S1186" s="151">
        <f t="shared" si="385"/>
        <v>0</v>
      </c>
      <c r="T1186" s="151">
        <f t="shared" si="386"/>
        <v>0</v>
      </c>
      <c r="V1186" s="393">
        <f t="shared" si="397"/>
        <v>0</v>
      </c>
      <c r="W1186" s="393">
        <f t="shared" si="398"/>
        <v>0</v>
      </c>
      <c r="X1186" s="53">
        <f t="shared" si="387"/>
        <v>0.18679629629629632</v>
      </c>
      <c r="Y1186" s="53">
        <f t="shared" si="388"/>
        <v>0.22318547629629631</v>
      </c>
      <c r="Z1186" s="53">
        <f t="shared" si="389"/>
        <v>9.3398148148148161E-2</v>
      </c>
      <c r="AA1186" s="53">
        <f t="shared" si="390"/>
        <v>0.11159273814814816</v>
      </c>
      <c r="AB1186" s="50">
        <f t="shared" si="391"/>
        <v>1952</v>
      </c>
      <c r="AC1186" s="50">
        <f t="shared" si="379"/>
        <v>2008</v>
      </c>
      <c r="AD1186" s="50">
        <f t="shared" si="392"/>
        <v>10</v>
      </c>
      <c r="AE1186" s="56">
        <f t="shared" si="393"/>
        <v>200810</v>
      </c>
      <c r="AF1186" s="56">
        <f t="shared" si="381"/>
        <v>42</v>
      </c>
      <c r="AG1186" s="58">
        <f t="shared" si="399"/>
        <v>0</v>
      </c>
      <c r="AH1186" s="56">
        <f t="shared" si="394"/>
        <v>12</v>
      </c>
      <c r="AI1186" s="53">
        <f t="shared" si="395"/>
        <v>0.2049908862962963</v>
      </c>
      <c r="AJ1186" s="56">
        <f t="shared" si="396"/>
        <v>0</v>
      </c>
    </row>
    <row r="1187" spans="1:36" x14ac:dyDescent="0.25">
      <c r="A1187" s="50">
        <v>1186</v>
      </c>
      <c r="B1187" s="51">
        <v>39733</v>
      </c>
      <c r="C1187" s="75">
        <f t="shared" si="380"/>
        <v>39733</v>
      </c>
      <c r="D1187" s="50" t="s">
        <v>718</v>
      </c>
      <c r="E1187" s="50">
        <v>1</v>
      </c>
      <c r="F1187" s="50">
        <v>0</v>
      </c>
      <c r="G1187" s="50">
        <v>10</v>
      </c>
      <c r="H1187" s="50">
        <v>3</v>
      </c>
      <c r="I1187" s="53">
        <f t="shared" si="382"/>
        <v>6.9791666666666674E-3</v>
      </c>
      <c r="J1187" s="54">
        <f t="shared" si="383"/>
        <v>6.9791666666666674E-3</v>
      </c>
      <c r="K1187" s="50" t="s">
        <v>694</v>
      </c>
      <c r="L1187" s="50" t="s">
        <v>755</v>
      </c>
      <c r="M1187" s="55">
        <f t="shared" si="384"/>
        <v>5.9701492537313472</v>
      </c>
      <c r="N1187" s="50">
        <v>0</v>
      </c>
      <c r="O1187" s="50" t="s">
        <v>255</v>
      </c>
      <c r="S1187" s="151">
        <f t="shared" si="385"/>
        <v>0</v>
      </c>
      <c r="T1187" s="151">
        <f t="shared" si="386"/>
        <v>0</v>
      </c>
      <c r="V1187" s="393">
        <f t="shared" si="397"/>
        <v>0</v>
      </c>
      <c r="W1187" s="393">
        <f t="shared" si="398"/>
        <v>0</v>
      </c>
      <c r="X1187" s="53">
        <f t="shared" si="387"/>
        <v>0.18285416666666668</v>
      </c>
      <c r="Y1187" s="53">
        <f t="shared" si="388"/>
        <v>0.21924334666666667</v>
      </c>
      <c r="Z1187" s="53">
        <f t="shared" si="389"/>
        <v>9.1427083333333339E-2</v>
      </c>
      <c r="AA1187" s="53">
        <f t="shared" si="390"/>
        <v>0.10962167333333334</v>
      </c>
      <c r="AB1187" s="50">
        <f t="shared" si="391"/>
        <v>1775</v>
      </c>
      <c r="AC1187" s="50">
        <f t="shared" si="379"/>
        <v>2008</v>
      </c>
      <c r="AD1187" s="50">
        <f t="shared" si="392"/>
        <v>10</v>
      </c>
      <c r="AE1187" s="56">
        <f t="shared" si="393"/>
        <v>200810</v>
      </c>
      <c r="AF1187" s="56">
        <f t="shared" si="381"/>
        <v>42</v>
      </c>
      <c r="AG1187" s="58">
        <f t="shared" si="399"/>
        <v>0</v>
      </c>
      <c r="AH1187" s="56">
        <f t="shared" si="394"/>
        <v>12</v>
      </c>
      <c r="AI1187" s="53">
        <f t="shared" si="395"/>
        <v>0.20104875666666666</v>
      </c>
      <c r="AJ1187" s="56">
        <f t="shared" si="396"/>
        <v>0</v>
      </c>
    </row>
    <row r="1188" spans="1:36" x14ac:dyDescent="0.25">
      <c r="A1188" s="50">
        <v>1187</v>
      </c>
      <c r="B1188" s="51">
        <v>39733</v>
      </c>
      <c r="C1188" s="75">
        <f t="shared" si="380"/>
        <v>39733</v>
      </c>
      <c r="D1188" s="50" t="s">
        <v>719</v>
      </c>
      <c r="E1188" s="50">
        <v>1</v>
      </c>
      <c r="F1188" s="50">
        <v>0</v>
      </c>
      <c r="G1188" s="50">
        <v>10</v>
      </c>
      <c r="H1188" s="50">
        <v>51</v>
      </c>
      <c r="I1188" s="53">
        <f t="shared" si="382"/>
        <v>7.5347222222222213E-3</v>
      </c>
      <c r="J1188" s="54">
        <f t="shared" si="383"/>
        <v>7.5347222222222213E-3</v>
      </c>
      <c r="K1188" s="50" t="s">
        <v>694</v>
      </c>
      <c r="L1188" s="50" t="s">
        <v>755</v>
      </c>
      <c r="M1188" s="55">
        <f t="shared" si="384"/>
        <v>5.5299539170506966</v>
      </c>
      <c r="N1188" s="50">
        <v>0</v>
      </c>
      <c r="O1188" s="50" t="s">
        <v>255</v>
      </c>
      <c r="S1188" s="151">
        <f t="shared" si="385"/>
        <v>0</v>
      </c>
      <c r="T1188" s="151">
        <f t="shared" si="386"/>
        <v>0</v>
      </c>
      <c r="V1188" s="393">
        <f t="shared" si="397"/>
        <v>0</v>
      </c>
      <c r="W1188" s="393">
        <f t="shared" si="398"/>
        <v>0</v>
      </c>
      <c r="X1188" s="53">
        <f t="shared" si="387"/>
        <v>0.19740972222222219</v>
      </c>
      <c r="Y1188" s="53">
        <f t="shared" si="388"/>
        <v>0.23379890222222219</v>
      </c>
      <c r="Z1188" s="53">
        <f t="shared" si="389"/>
        <v>9.8704861111111097E-2</v>
      </c>
      <c r="AA1188" s="53">
        <f t="shared" si="390"/>
        <v>0.11689945111111109</v>
      </c>
      <c r="AB1188" s="50">
        <f t="shared" si="391"/>
        <v>2411</v>
      </c>
      <c r="AC1188" s="50">
        <f t="shared" si="379"/>
        <v>2008</v>
      </c>
      <c r="AD1188" s="50">
        <f t="shared" si="392"/>
        <v>10</v>
      </c>
      <c r="AE1188" s="56">
        <f t="shared" si="393"/>
        <v>200810</v>
      </c>
      <c r="AF1188" s="56">
        <f t="shared" si="381"/>
        <v>42</v>
      </c>
      <c r="AG1188" s="58">
        <f t="shared" si="399"/>
        <v>0</v>
      </c>
      <c r="AH1188" s="56">
        <f t="shared" si="394"/>
        <v>12</v>
      </c>
      <c r="AI1188" s="53">
        <f t="shared" si="395"/>
        <v>0.21560431222222221</v>
      </c>
      <c r="AJ1188" s="56">
        <f t="shared" si="396"/>
        <v>0</v>
      </c>
    </row>
    <row r="1189" spans="1:36" x14ac:dyDescent="0.25">
      <c r="A1189" s="50">
        <v>1188</v>
      </c>
      <c r="B1189" s="51">
        <v>39733</v>
      </c>
      <c r="C1189" s="75">
        <f t="shared" si="380"/>
        <v>39733</v>
      </c>
      <c r="D1189" s="50" t="s">
        <v>720</v>
      </c>
      <c r="E1189" s="50">
        <v>1</v>
      </c>
      <c r="F1189" s="50">
        <v>0</v>
      </c>
      <c r="G1189" s="50">
        <v>10</v>
      </c>
      <c r="H1189" s="50">
        <v>32</v>
      </c>
      <c r="I1189" s="53">
        <f t="shared" si="382"/>
        <v>7.3148148148148148E-3</v>
      </c>
      <c r="J1189" s="54">
        <f t="shared" si="383"/>
        <v>7.3148148148148148E-3</v>
      </c>
      <c r="K1189" s="50" t="s">
        <v>694</v>
      </c>
      <c r="L1189" s="50" t="s">
        <v>755</v>
      </c>
      <c r="M1189" s="55">
        <f t="shared" si="384"/>
        <v>5.6962025316455742</v>
      </c>
      <c r="N1189" s="50">
        <v>0</v>
      </c>
      <c r="O1189" s="50" t="s">
        <v>255</v>
      </c>
      <c r="S1189" s="151">
        <f t="shared" si="385"/>
        <v>0</v>
      </c>
      <c r="T1189" s="151">
        <f t="shared" si="386"/>
        <v>0</v>
      </c>
      <c r="V1189" s="393">
        <f t="shared" si="397"/>
        <v>0</v>
      </c>
      <c r="W1189" s="393">
        <f t="shared" si="398"/>
        <v>0</v>
      </c>
      <c r="X1189" s="53">
        <f t="shared" si="387"/>
        <v>0.19164814814814815</v>
      </c>
      <c r="Y1189" s="53">
        <f t="shared" si="388"/>
        <v>0.22803732814814812</v>
      </c>
      <c r="Z1189" s="53">
        <f t="shared" si="389"/>
        <v>9.5824074074074075E-2</v>
      </c>
      <c r="AA1189" s="53">
        <f t="shared" si="390"/>
        <v>0.11401866407407406</v>
      </c>
      <c r="AB1189" s="50">
        <f t="shared" si="391"/>
        <v>2187</v>
      </c>
      <c r="AC1189" s="50">
        <f t="shared" ref="AC1189:AC1252" si="400">YEAR(B1189)</f>
        <v>2008</v>
      </c>
      <c r="AD1189" s="50">
        <f t="shared" si="392"/>
        <v>10</v>
      </c>
      <c r="AE1189" s="56">
        <f t="shared" si="393"/>
        <v>200810</v>
      </c>
      <c r="AF1189" s="56">
        <f t="shared" si="381"/>
        <v>42</v>
      </c>
      <c r="AG1189" s="58">
        <f t="shared" si="399"/>
        <v>0</v>
      </c>
      <c r="AH1189" s="56">
        <f t="shared" si="394"/>
        <v>12</v>
      </c>
      <c r="AI1189" s="53">
        <f t="shared" si="395"/>
        <v>0.20984273814814813</v>
      </c>
      <c r="AJ1189" s="56">
        <f t="shared" si="396"/>
        <v>0</v>
      </c>
    </row>
    <row r="1190" spans="1:36" x14ac:dyDescent="0.25">
      <c r="A1190" s="50">
        <v>1189</v>
      </c>
      <c r="B1190" s="51">
        <v>39733</v>
      </c>
      <c r="C1190" s="75">
        <f t="shared" si="380"/>
        <v>39733</v>
      </c>
      <c r="D1190" s="50" t="s">
        <v>721</v>
      </c>
      <c r="E1190" s="50">
        <v>1</v>
      </c>
      <c r="F1190" s="50">
        <v>0</v>
      </c>
      <c r="G1190" s="50">
        <v>10</v>
      </c>
      <c r="H1190" s="50">
        <v>4</v>
      </c>
      <c r="I1190" s="53">
        <f t="shared" si="382"/>
        <v>6.9907407407407409E-3</v>
      </c>
      <c r="J1190" s="54">
        <f t="shared" si="383"/>
        <v>6.9907407407407409E-3</v>
      </c>
      <c r="K1190" s="50" t="s">
        <v>694</v>
      </c>
      <c r="L1190" s="50" t="s">
        <v>755</v>
      </c>
      <c r="M1190" s="55">
        <f t="shared" si="384"/>
        <v>5.9602649006622563</v>
      </c>
      <c r="N1190" s="50">
        <v>0</v>
      </c>
      <c r="O1190" s="50" t="s">
        <v>255</v>
      </c>
      <c r="S1190" s="151">
        <f t="shared" si="385"/>
        <v>0</v>
      </c>
      <c r="T1190" s="151">
        <f t="shared" si="386"/>
        <v>0</v>
      </c>
      <c r="V1190" s="393">
        <f t="shared" si="397"/>
        <v>0</v>
      </c>
      <c r="W1190" s="393">
        <f t="shared" si="398"/>
        <v>0</v>
      </c>
      <c r="X1190" s="53">
        <f t="shared" si="387"/>
        <v>0.18315740740740741</v>
      </c>
      <c r="Y1190" s="53">
        <f t="shared" si="388"/>
        <v>0.2195465874074074</v>
      </c>
      <c r="Z1190" s="53">
        <f t="shared" si="389"/>
        <v>9.1578703703703704E-2</v>
      </c>
      <c r="AA1190" s="53">
        <f t="shared" si="390"/>
        <v>0.1097732937037037</v>
      </c>
      <c r="AB1190" s="50">
        <f t="shared" si="391"/>
        <v>1788</v>
      </c>
      <c r="AC1190" s="50">
        <f t="shared" si="400"/>
        <v>2008</v>
      </c>
      <c r="AD1190" s="50">
        <f t="shared" si="392"/>
        <v>10</v>
      </c>
      <c r="AE1190" s="56">
        <f t="shared" si="393"/>
        <v>200810</v>
      </c>
      <c r="AF1190" s="56">
        <f t="shared" si="381"/>
        <v>42</v>
      </c>
      <c r="AG1190" s="58">
        <f t="shared" si="399"/>
        <v>0</v>
      </c>
      <c r="AH1190" s="56">
        <f t="shared" si="394"/>
        <v>12</v>
      </c>
      <c r="AI1190" s="53">
        <f t="shared" si="395"/>
        <v>0.20135199740740739</v>
      </c>
      <c r="AJ1190" s="56">
        <f t="shared" si="396"/>
        <v>0</v>
      </c>
    </row>
    <row r="1191" spans="1:36" x14ac:dyDescent="0.25">
      <c r="A1191" s="50">
        <v>1190</v>
      </c>
      <c r="B1191" s="51">
        <v>39733</v>
      </c>
      <c r="C1191" s="75">
        <f t="shared" si="380"/>
        <v>39733</v>
      </c>
      <c r="D1191" s="50" t="s">
        <v>707</v>
      </c>
      <c r="E1191" s="50">
        <v>1</v>
      </c>
      <c r="F1191" s="50">
        <v>0</v>
      </c>
      <c r="G1191" s="50">
        <v>12</v>
      </c>
      <c r="H1191" s="50">
        <v>0</v>
      </c>
      <c r="I1191" s="53">
        <f t="shared" si="382"/>
        <v>8.3333333333333332E-3</v>
      </c>
      <c r="J1191" s="54">
        <f t="shared" si="383"/>
        <v>8.3333333333333332E-3</v>
      </c>
      <c r="K1191" s="50" t="s">
        <v>694</v>
      </c>
      <c r="L1191" s="50" t="s">
        <v>755</v>
      </c>
      <c r="M1191" s="55">
        <f t="shared" si="384"/>
        <v>5.0000000000000036</v>
      </c>
      <c r="N1191" s="50">
        <v>0</v>
      </c>
      <c r="O1191" s="50" t="s">
        <v>255</v>
      </c>
      <c r="S1191" s="151">
        <f t="shared" si="385"/>
        <v>0</v>
      </c>
      <c r="T1191" s="151">
        <f t="shared" si="386"/>
        <v>0</v>
      </c>
      <c r="V1191" s="393">
        <f t="shared" si="397"/>
        <v>0</v>
      </c>
      <c r="W1191" s="393">
        <f t="shared" si="398"/>
        <v>0</v>
      </c>
      <c r="X1191" s="53">
        <f t="shared" si="387"/>
        <v>0.21833333333333332</v>
      </c>
      <c r="Y1191" s="53">
        <f t="shared" si="388"/>
        <v>0.25472251333333334</v>
      </c>
      <c r="Z1191" s="53">
        <f t="shared" si="389"/>
        <v>0.10916666666666666</v>
      </c>
      <c r="AA1191" s="53">
        <f t="shared" si="390"/>
        <v>0.12736125666666667</v>
      </c>
      <c r="AB1191" s="50">
        <f t="shared" si="391"/>
        <v>3010</v>
      </c>
      <c r="AC1191" s="50">
        <f t="shared" si="400"/>
        <v>2008</v>
      </c>
      <c r="AD1191" s="50">
        <f t="shared" si="392"/>
        <v>10</v>
      </c>
      <c r="AE1191" s="56">
        <f t="shared" si="393"/>
        <v>200810</v>
      </c>
      <c r="AF1191" s="56">
        <f t="shared" si="381"/>
        <v>42</v>
      </c>
      <c r="AG1191" s="58">
        <f t="shared" si="399"/>
        <v>0</v>
      </c>
      <c r="AH1191" s="56">
        <f t="shared" si="394"/>
        <v>12</v>
      </c>
      <c r="AI1191" s="53">
        <f t="shared" si="395"/>
        <v>0.23652792333333333</v>
      </c>
      <c r="AJ1191" s="56">
        <f t="shared" si="396"/>
        <v>0</v>
      </c>
    </row>
    <row r="1192" spans="1:36" x14ac:dyDescent="0.25">
      <c r="A1192" s="50">
        <v>1191</v>
      </c>
      <c r="B1192" s="51">
        <v>39733</v>
      </c>
      <c r="C1192" s="75">
        <f t="shared" si="380"/>
        <v>39733</v>
      </c>
      <c r="D1192" s="50" t="s">
        <v>708</v>
      </c>
      <c r="E1192" s="50">
        <v>1</v>
      </c>
      <c r="F1192" s="50">
        <v>0</v>
      </c>
      <c r="G1192" s="50">
        <v>10</v>
      </c>
      <c r="H1192" s="50">
        <v>57</v>
      </c>
      <c r="I1192" s="53">
        <f t="shared" si="382"/>
        <v>7.6041666666666662E-3</v>
      </c>
      <c r="J1192" s="54">
        <f t="shared" si="383"/>
        <v>7.6041666666666662E-3</v>
      </c>
      <c r="K1192" s="50" t="s">
        <v>694</v>
      </c>
      <c r="L1192" s="50" t="s">
        <v>755</v>
      </c>
      <c r="M1192" s="55">
        <f t="shared" si="384"/>
        <v>5.4794520547945256</v>
      </c>
      <c r="N1192" s="50">
        <v>0</v>
      </c>
      <c r="O1192" s="50" t="s">
        <v>255</v>
      </c>
      <c r="S1192" s="151">
        <f t="shared" si="385"/>
        <v>0</v>
      </c>
      <c r="T1192" s="151">
        <f t="shared" si="386"/>
        <v>0</v>
      </c>
      <c r="V1192" s="393">
        <f t="shared" si="397"/>
        <v>0</v>
      </c>
      <c r="W1192" s="393">
        <f t="shared" si="398"/>
        <v>0</v>
      </c>
      <c r="X1192" s="53">
        <f t="shared" si="387"/>
        <v>0.19922916666666665</v>
      </c>
      <c r="Y1192" s="53">
        <f t="shared" si="388"/>
        <v>0.23561834666666662</v>
      </c>
      <c r="Z1192" s="53">
        <f t="shared" si="389"/>
        <v>9.9614583333333326E-2</v>
      </c>
      <c r="AA1192" s="53">
        <f t="shared" si="390"/>
        <v>0.11780917333333331</v>
      </c>
      <c r="AB1192" s="50">
        <f t="shared" si="391"/>
        <v>2477</v>
      </c>
      <c r="AC1192" s="50">
        <f t="shared" si="400"/>
        <v>2008</v>
      </c>
      <c r="AD1192" s="50">
        <f t="shared" si="392"/>
        <v>10</v>
      </c>
      <c r="AE1192" s="56">
        <f t="shared" si="393"/>
        <v>200810</v>
      </c>
      <c r="AF1192" s="56">
        <f t="shared" si="381"/>
        <v>42</v>
      </c>
      <c r="AG1192" s="58">
        <f t="shared" si="399"/>
        <v>0</v>
      </c>
      <c r="AH1192" s="56">
        <f t="shared" si="394"/>
        <v>12</v>
      </c>
      <c r="AI1192" s="53">
        <f t="shared" si="395"/>
        <v>0.21742375666666663</v>
      </c>
      <c r="AJ1192" s="56">
        <f t="shared" si="396"/>
        <v>0</v>
      </c>
    </row>
    <row r="1193" spans="1:36" x14ac:dyDescent="0.25">
      <c r="A1193" s="50">
        <v>1192</v>
      </c>
      <c r="B1193" s="51">
        <v>39733</v>
      </c>
      <c r="C1193" s="75">
        <f t="shared" si="380"/>
        <v>39733</v>
      </c>
      <c r="D1193" s="50" t="s">
        <v>709</v>
      </c>
      <c r="E1193" s="50">
        <v>0.5</v>
      </c>
      <c r="F1193" s="50">
        <v>0</v>
      </c>
      <c r="G1193" s="50">
        <v>4</v>
      </c>
      <c r="H1193" s="50">
        <v>9</v>
      </c>
      <c r="I1193" s="53">
        <f t="shared" si="382"/>
        <v>2.8819444444444444E-3</v>
      </c>
      <c r="J1193" s="54">
        <f t="shared" si="383"/>
        <v>5.7638888888888887E-3</v>
      </c>
      <c r="K1193" s="50" t="s">
        <v>694</v>
      </c>
      <c r="L1193" s="50" t="s">
        <v>755</v>
      </c>
      <c r="M1193" s="55">
        <f t="shared" si="384"/>
        <v>7.2289156626506079</v>
      </c>
      <c r="N1193" s="50">
        <v>0</v>
      </c>
      <c r="O1193" s="50" t="s">
        <v>255</v>
      </c>
      <c r="S1193" s="151">
        <f t="shared" si="385"/>
        <v>0</v>
      </c>
      <c r="T1193" s="151">
        <f t="shared" si="386"/>
        <v>0</v>
      </c>
      <c r="V1193" s="393">
        <f t="shared" si="397"/>
        <v>0</v>
      </c>
      <c r="W1193" s="393">
        <f t="shared" si="398"/>
        <v>0</v>
      </c>
      <c r="X1193" s="53">
        <f t="shared" si="387"/>
        <v>0.15101388888888889</v>
      </c>
      <c r="Y1193" s="53">
        <f t="shared" si="388"/>
        <v>0.18740306888888889</v>
      </c>
      <c r="Z1193" s="53">
        <f t="shared" si="389"/>
        <v>7.5506944444444446E-2</v>
      </c>
      <c r="AA1193" s="53">
        <f t="shared" si="390"/>
        <v>9.3701534444444443E-2</v>
      </c>
      <c r="AB1193" s="50">
        <f t="shared" si="391"/>
        <v>978</v>
      </c>
      <c r="AC1193" s="50">
        <f t="shared" si="400"/>
        <v>2008</v>
      </c>
      <c r="AD1193" s="50">
        <f t="shared" si="392"/>
        <v>10</v>
      </c>
      <c r="AE1193" s="56">
        <f t="shared" si="393"/>
        <v>200810</v>
      </c>
      <c r="AF1193" s="56">
        <f t="shared" si="381"/>
        <v>42</v>
      </c>
      <c r="AG1193" s="58">
        <f t="shared" si="399"/>
        <v>0</v>
      </c>
      <c r="AH1193" s="56">
        <f t="shared" si="394"/>
        <v>12</v>
      </c>
      <c r="AI1193" s="53">
        <f t="shared" si="395"/>
        <v>0.1692084788888889</v>
      </c>
      <c r="AJ1193" s="56">
        <f t="shared" si="396"/>
        <v>0</v>
      </c>
    </row>
    <row r="1194" spans="1:36" x14ac:dyDescent="0.25">
      <c r="A1194" s="50">
        <v>1193</v>
      </c>
      <c r="B1194" s="51">
        <v>39736</v>
      </c>
      <c r="C1194" s="75">
        <f t="shared" si="380"/>
        <v>39736</v>
      </c>
      <c r="D1194" s="50" t="s">
        <v>1223</v>
      </c>
      <c r="E1194" s="50">
        <v>4</v>
      </c>
      <c r="F1194" s="50">
        <v>0</v>
      </c>
      <c r="G1194" s="50">
        <v>36</v>
      </c>
      <c r="H1194" s="50">
        <v>30</v>
      </c>
      <c r="I1194" s="53">
        <f t="shared" si="382"/>
        <v>2.5347222222222219E-2</v>
      </c>
      <c r="J1194" s="54">
        <f t="shared" si="383"/>
        <v>6.3368055555555547E-3</v>
      </c>
      <c r="K1194" s="50" t="s">
        <v>694</v>
      </c>
      <c r="L1194" s="50" t="s">
        <v>143</v>
      </c>
      <c r="M1194" s="55">
        <f t="shared" si="384"/>
        <v>6.5753424657534305</v>
      </c>
      <c r="N1194" s="50">
        <v>0</v>
      </c>
      <c r="O1194" s="50" t="s">
        <v>255</v>
      </c>
      <c r="S1194" s="151">
        <f t="shared" si="385"/>
        <v>0.16602430555555553</v>
      </c>
      <c r="T1194" s="151">
        <f t="shared" si="386"/>
        <v>8.3012152777777765E-2</v>
      </c>
      <c r="V1194" s="393">
        <f t="shared" si="397"/>
        <v>0</v>
      </c>
      <c r="W1194" s="393">
        <f t="shared" si="398"/>
        <v>0</v>
      </c>
      <c r="X1194" s="53">
        <f t="shared" si="387"/>
        <v>0.16602430555555553</v>
      </c>
      <c r="Y1194" s="53">
        <f t="shared" si="388"/>
        <v>0.20241348555555552</v>
      </c>
      <c r="Z1194" s="53">
        <f t="shared" si="389"/>
        <v>8.3012152777777765E-2</v>
      </c>
      <c r="AA1194" s="53">
        <f t="shared" si="390"/>
        <v>0.10120674277777776</v>
      </c>
      <c r="AB1194" s="50">
        <f t="shared" si="391"/>
        <v>1105</v>
      </c>
      <c r="AC1194" s="50">
        <f t="shared" si="400"/>
        <v>2008</v>
      </c>
      <c r="AD1194" s="50">
        <f t="shared" si="392"/>
        <v>10</v>
      </c>
      <c r="AE1194" s="56">
        <f t="shared" si="393"/>
        <v>200810</v>
      </c>
      <c r="AF1194" s="56">
        <f t="shared" si="381"/>
        <v>42</v>
      </c>
      <c r="AG1194" s="58">
        <f t="shared" si="399"/>
        <v>2</v>
      </c>
      <c r="AH1194" s="56">
        <f t="shared" si="394"/>
        <v>15</v>
      </c>
      <c r="AI1194" s="53">
        <f t="shared" si="395"/>
        <v>0.18421889555555554</v>
      </c>
      <c r="AJ1194" s="56">
        <f t="shared" si="396"/>
        <v>17.079999999999998</v>
      </c>
    </row>
    <row r="1195" spans="1:36" x14ac:dyDescent="0.25">
      <c r="A1195" s="50">
        <v>1194</v>
      </c>
      <c r="B1195" s="51">
        <v>39738</v>
      </c>
      <c r="C1195" s="75">
        <f t="shared" si="380"/>
        <v>39738</v>
      </c>
      <c r="D1195" s="50" t="s">
        <v>1223</v>
      </c>
      <c r="E1195" s="50">
        <v>3</v>
      </c>
      <c r="F1195" s="50">
        <v>0</v>
      </c>
      <c r="G1195" s="50">
        <v>26</v>
      </c>
      <c r="H1195" s="50">
        <v>32</v>
      </c>
      <c r="I1195" s="53">
        <f t="shared" si="382"/>
        <v>1.8425925925925925E-2</v>
      </c>
      <c r="J1195" s="54">
        <f t="shared" si="383"/>
        <v>6.1419753086419749E-3</v>
      </c>
      <c r="K1195" s="50" t="s">
        <v>694</v>
      </c>
      <c r="L1195" s="50" t="s">
        <v>334</v>
      </c>
      <c r="M1195" s="55">
        <f t="shared" si="384"/>
        <v>6.7839195979899554</v>
      </c>
      <c r="N1195" s="50">
        <v>0</v>
      </c>
      <c r="O1195" s="50" t="s">
        <v>255</v>
      </c>
      <c r="S1195" s="151">
        <f t="shared" si="385"/>
        <v>0.16091975308641973</v>
      </c>
      <c r="T1195" s="151">
        <f t="shared" si="386"/>
        <v>8.0459876543209866E-2</v>
      </c>
      <c r="V1195" s="393">
        <f t="shared" si="397"/>
        <v>0</v>
      </c>
      <c r="W1195" s="393">
        <f t="shared" si="398"/>
        <v>0</v>
      </c>
      <c r="X1195" s="53">
        <f t="shared" si="387"/>
        <v>0.16091975308641973</v>
      </c>
      <c r="Y1195" s="53">
        <f t="shared" si="388"/>
        <v>0.19730893308641975</v>
      </c>
      <c r="Z1195" s="53">
        <f t="shared" si="389"/>
        <v>8.0459876543209866E-2</v>
      </c>
      <c r="AA1195" s="53">
        <f t="shared" si="390"/>
        <v>9.8654466543209876E-2</v>
      </c>
      <c r="AB1195" s="50">
        <f t="shared" si="391"/>
        <v>1039</v>
      </c>
      <c r="AC1195" s="50">
        <f t="shared" si="400"/>
        <v>2008</v>
      </c>
      <c r="AD1195" s="50">
        <f t="shared" si="392"/>
        <v>10</v>
      </c>
      <c r="AE1195" s="56">
        <f t="shared" si="393"/>
        <v>200810</v>
      </c>
      <c r="AF1195" s="56">
        <f t="shared" si="381"/>
        <v>42</v>
      </c>
      <c r="AG1195" s="58">
        <f t="shared" si="399"/>
        <v>1</v>
      </c>
      <c r="AH1195" s="56">
        <f t="shared" si="394"/>
        <v>17</v>
      </c>
      <c r="AI1195" s="53">
        <f t="shared" si="395"/>
        <v>0.17911434308641974</v>
      </c>
      <c r="AJ1195" s="56">
        <f t="shared" si="396"/>
        <v>12.809999999999999</v>
      </c>
    </row>
    <row r="1196" spans="1:36" x14ac:dyDescent="0.25">
      <c r="A1196" s="50">
        <v>1195</v>
      </c>
      <c r="B1196" s="51">
        <v>39740</v>
      </c>
      <c r="C1196" s="75">
        <f t="shared" ref="C1196:C1259" si="401">B1196</f>
        <v>39740</v>
      </c>
      <c r="D1196" s="50" t="s">
        <v>1223</v>
      </c>
      <c r="E1196" s="50">
        <v>7.5</v>
      </c>
      <c r="F1196" s="50">
        <v>1</v>
      </c>
      <c r="G1196" s="50">
        <v>16</v>
      </c>
      <c r="H1196" s="50">
        <v>50</v>
      </c>
      <c r="I1196" s="53">
        <f t="shared" si="382"/>
        <v>5.3356481481481477E-2</v>
      </c>
      <c r="J1196" s="54">
        <f t="shared" si="383"/>
        <v>7.1141975308641973E-3</v>
      </c>
      <c r="K1196" s="50" t="s">
        <v>694</v>
      </c>
      <c r="L1196" s="50" t="s">
        <v>35</v>
      </c>
      <c r="M1196" s="55">
        <f t="shared" si="384"/>
        <v>5.8568329718004382</v>
      </c>
      <c r="N1196" s="50">
        <v>0</v>
      </c>
      <c r="O1196" s="50" t="s">
        <v>198</v>
      </c>
      <c r="S1196" s="151">
        <f t="shared" si="385"/>
        <v>0.18639197530864196</v>
      </c>
      <c r="T1196" s="151">
        <f t="shared" si="386"/>
        <v>9.319598765432098E-2</v>
      </c>
      <c r="V1196" s="393">
        <f t="shared" si="397"/>
        <v>0</v>
      </c>
      <c r="W1196" s="393">
        <f t="shared" si="398"/>
        <v>0</v>
      </c>
      <c r="X1196" s="53">
        <f t="shared" si="387"/>
        <v>0.18639197530864196</v>
      </c>
      <c r="Y1196" s="53">
        <f t="shared" si="388"/>
        <v>0.22278115530864198</v>
      </c>
      <c r="Z1196" s="53">
        <f t="shared" si="389"/>
        <v>9.319598765432098E-2</v>
      </c>
      <c r="AA1196" s="53">
        <f t="shared" si="390"/>
        <v>0.11139057765432099</v>
      </c>
      <c r="AB1196" s="50">
        <f t="shared" si="391"/>
        <v>1933</v>
      </c>
      <c r="AC1196" s="50">
        <f t="shared" si="400"/>
        <v>2008</v>
      </c>
      <c r="AD1196" s="50">
        <f t="shared" si="392"/>
        <v>10</v>
      </c>
      <c r="AE1196" s="56">
        <f t="shared" si="393"/>
        <v>200810</v>
      </c>
      <c r="AF1196" s="56">
        <f t="shared" si="381"/>
        <v>43</v>
      </c>
      <c r="AG1196" s="58">
        <f t="shared" si="399"/>
        <v>1</v>
      </c>
      <c r="AH1196" s="56">
        <f t="shared" si="394"/>
        <v>19</v>
      </c>
      <c r="AI1196" s="53">
        <f t="shared" si="395"/>
        <v>0.20458656530864197</v>
      </c>
      <c r="AJ1196" s="56">
        <f t="shared" si="396"/>
        <v>32.024999999999999</v>
      </c>
    </row>
    <row r="1197" spans="1:36" x14ac:dyDescent="0.25">
      <c r="A1197" s="50">
        <v>1196</v>
      </c>
      <c r="B1197" s="51">
        <v>39743</v>
      </c>
      <c r="C1197" s="75">
        <f t="shared" si="401"/>
        <v>39743</v>
      </c>
      <c r="D1197" s="50" t="s">
        <v>1223</v>
      </c>
      <c r="E1197" s="50">
        <v>3.08</v>
      </c>
      <c r="F1197" s="50">
        <v>0</v>
      </c>
      <c r="G1197" s="50">
        <v>30</v>
      </c>
      <c r="H1197" s="50">
        <v>15</v>
      </c>
      <c r="I1197" s="53">
        <f t="shared" si="382"/>
        <v>2.1006944444444443E-2</v>
      </c>
      <c r="J1197" s="54">
        <f t="shared" si="383"/>
        <v>6.8204365079365071E-3</v>
      </c>
      <c r="K1197" s="50" t="s">
        <v>694</v>
      </c>
      <c r="L1197" s="50" t="s">
        <v>334</v>
      </c>
      <c r="M1197" s="55">
        <f t="shared" si="384"/>
        <v>6.1090909090909147</v>
      </c>
      <c r="N1197" s="50">
        <v>0</v>
      </c>
      <c r="O1197" s="50" t="s">
        <v>255</v>
      </c>
      <c r="S1197" s="151">
        <f t="shared" si="385"/>
        <v>0.17869543650793648</v>
      </c>
      <c r="T1197" s="151">
        <f t="shared" si="386"/>
        <v>8.9347718253968242E-2</v>
      </c>
      <c r="V1197" s="393">
        <f t="shared" si="397"/>
        <v>0</v>
      </c>
      <c r="W1197" s="393">
        <f t="shared" si="398"/>
        <v>0</v>
      </c>
      <c r="X1197" s="53">
        <f t="shared" si="387"/>
        <v>0.17869543650793648</v>
      </c>
      <c r="Y1197" s="53">
        <f t="shared" si="388"/>
        <v>0.21508461650793648</v>
      </c>
      <c r="Z1197" s="53">
        <f t="shared" si="389"/>
        <v>8.9347718253968242E-2</v>
      </c>
      <c r="AA1197" s="53">
        <f t="shared" si="390"/>
        <v>0.10754230825396824</v>
      </c>
      <c r="AB1197" s="50">
        <f t="shared" si="391"/>
        <v>1545</v>
      </c>
      <c r="AC1197" s="50">
        <f t="shared" si="400"/>
        <v>2008</v>
      </c>
      <c r="AD1197" s="50">
        <f t="shared" si="392"/>
        <v>10</v>
      </c>
      <c r="AE1197" s="56">
        <f t="shared" si="393"/>
        <v>200810</v>
      </c>
      <c r="AF1197" s="56">
        <f t="shared" si="381"/>
        <v>43</v>
      </c>
      <c r="AG1197" s="58">
        <f t="shared" si="399"/>
        <v>2</v>
      </c>
      <c r="AH1197" s="56">
        <f t="shared" si="394"/>
        <v>22</v>
      </c>
      <c r="AI1197" s="53">
        <f t="shared" si="395"/>
        <v>0.19689002650793647</v>
      </c>
      <c r="AJ1197" s="56">
        <f t="shared" si="396"/>
        <v>13.151599999999998</v>
      </c>
    </row>
    <row r="1198" spans="1:36" x14ac:dyDescent="0.25">
      <c r="A1198" s="50">
        <v>1197</v>
      </c>
      <c r="B1198" s="51">
        <v>39747</v>
      </c>
      <c r="C1198" s="75">
        <f t="shared" si="401"/>
        <v>39747</v>
      </c>
      <c r="D1198" s="50" t="s">
        <v>1223</v>
      </c>
      <c r="E1198" s="50">
        <v>26.2</v>
      </c>
      <c r="F1198" s="50">
        <v>5</v>
      </c>
      <c r="G1198" s="50">
        <v>24</v>
      </c>
      <c r="H1198" s="50">
        <v>50</v>
      </c>
      <c r="I1198" s="53">
        <f t="shared" si="382"/>
        <v>0.2255787037037037</v>
      </c>
      <c r="J1198" s="54">
        <f t="shared" si="383"/>
        <v>8.6098741871642633E-3</v>
      </c>
      <c r="K1198" s="50" t="s">
        <v>694</v>
      </c>
      <c r="L1198" s="50" t="s">
        <v>756</v>
      </c>
      <c r="M1198" s="55">
        <f t="shared" si="384"/>
        <v>4.8394048229861504</v>
      </c>
      <c r="N1198" s="50">
        <v>0</v>
      </c>
      <c r="O1198" s="50" t="s">
        <v>255</v>
      </c>
      <c r="S1198" s="151">
        <f t="shared" si="385"/>
        <v>0.2255787037037037</v>
      </c>
      <c r="T1198" s="151">
        <f t="shared" si="386"/>
        <v>0.11278935185185185</v>
      </c>
      <c r="V1198" s="393">
        <f t="shared" si="397"/>
        <v>0</v>
      </c>
      <c r="W1198" s="393">
        <f t="shared" si="398"/>
        <v>0</v>
      </c>
      <c r="X1198" s="53">
        <f t="shared" si="387"/>
        <v>0.2255787037037037</v>
      </c>
      <c r="Y1198" s="53">
        <f t="shared" si="388"/>
        <v>0.26196788370370372</v>
      </c>
      <c r="Z1198" s="53">
        <f t="shared" si="389"/>
        <v>0.11278935185185185</v>
      </c>
      <c r="AA1198" s="53">
        <f t="shared" si="390"/>
        <v>0.13098394185185186</v>
      </c>
      <c r="AB1198" s="50">
        <f t="shared" si="391"/>
        <v>3122</v>
      </c>
      <c r="AC1198" s="50">
        <f t="shared" si="400"/>
        <v>2008</v>
      </c>
      <c r="AD1198" s="50">
        <f t="shared" si="392"/>
        <v>10</v>
      </c>
      <c r="AE1198" s="56">
        <f t="shared" si="393"/>
        <v>200810</v>
      </c>
      <c r="AF1198" s="56">
        <f t="shared" si="381"/>
        <v>44</v>
      </c>
      <c r="AG1198" s="58">
        <f t="shared" si="399"/>
        <v>3</v>
      </c>
      <c r="AH1198" s="56">
        <f t="shared" si="394"/>
        <v>26</v>
      </c>
      <c r="AI1198" s="53">
        <f t="shared" si="395"/>
        <v>0.24377329370370371</v>
      </c>
      <c r="AJ1198" s="56">
        <f t="shared" si="396"/>
        <v>111.87399999999998</v>
      </c>
    </row>
    <row r="1199" spans="1:36" x14ac:dyDescent="0.25">
      <c r="A1199" s="50">
        <v>1198</v>
      </c>
      <c r="B1199" s="51">
        <v>39747</v>
      </c>
      <c r="C1199" s="75">
        <f t="shared" si="401"/>
        <v>39747</v>
      </c>
      <c r="D1199" s="50" t="s">
        <v>713</v>
      </c>
      <c r="E1199" s="50">
        <v>1</v>
      </c>
      <c r="F1199" s="50">
        <v>0</v>
      </c>
      <c r="G1199" s="50">
        <v>11</v>
      </c>
      <c r="H1199" s="50">
        <v>24</v>
      </c>
      <c r="I1199" s="53">
        <f t="shared" si="382"/>
        <v>7.9166666666666673E-3</v>
      </c>
      <c r="J1199" s="54">
        <f t="shared" si="383"/>
        <v>7.9166666666666673E-3</v>
      </c>
      <c r="K1199" s="50" t="s">
        <v>694</v>
      </c>
      <c r="L1199" s="50" t="s">
        <v>756</v>
      </c>
      <c r="M1199" s="55">
        <f t="shared" si="384"/>
        <v>5.263157894736846</v>
      </c>
      <c r="N1199" s="50">
        <v>0</v>
      </c>
      <c r="O1199" s="50" t="s">
        <v>255</v>
      </c>
      <c r="S1199" s="151">
        <f t="shared" si="385"/>
        <v>0</v>
      </c>
      <c r="T1199" s="151">
        <f t="shared" si="386"/>
        <v>0</v>
      </c>
      <c r="V1199" s="393">
        <f t="shared" si="397"/>
        <v>0</v>
      </c>
      <c r="W1199" s="393">
        <f t="shared" si="398"/>
        <v>0</v>
      </c>
      <c r="X1199" s="53">
        <f t="shared" si="387"/>
        <v>0.20741666666666667</v>
      </c>
      <c r="Y1199" s="53">
        <f t="shared" si="388"/>
        <v>0.24380584666666669</v>
      </c>
      <c r="Z1199" s="53">
        <f t="shared" si="389"/>
        <v>0.10370833333333333</v>
      </c>
      <c r="AA1199" s="53">
        <f t="shared" si="390"/>
        <v>0.12190292333333334</v>
      </c>
      <c r="AB1199" s="50">
        <f t="shared" si="391"/>
        <v>2751</v>
      </c>
      <c r="AC1199" s="50">
        <f t="shared" si="400"/>
        <v>2008</v>
      </c>
      <c r="AD1199" s="50">
        <f t="shared" si="392"/>
        <v>10</v>
      </c>
      <c r="AE1199" s="56">
        <f t="shared" si="393"/>
        <v>200810</v>
      </c>
      <c r="AF1199" s="56">
        <f t="shared" si="381"/>
        <v>44</v>
      </c>
      <c r="AG1199" s="58">
        <f t="shared" si="399"/>
        <v>0</v>
      </c>
      <c r="AH1199" s="56">
        <f t="shared" si="394"/>
        <v>26</v>
      </c>
      <c r="AI1199" s="53">
        <f t="shared" si="395"/>
        <v>0.22561125666666668</v>
      </c>
      <c r="AJ1199" s="56">
        <f t="shared" si="396"/>
        <v>0</v>
      </c>
    </row>
    <row r="1200" spans="1:36" x14ac:dyDescent="0.25">
      <c r="A1200" s="50">
        <v>1199</v>
      </c>
      <c r="B1200" s="51">
        <v>39747</v>
      </c>
      <c r="C1200" s="75">
        <f t="shared" si="401"/>
        <v>39747</v>
      </c>
      <c r="D1200" s="50" t="s">
        <v>714</v>
      </c>
      <c r="E1200" s="50">
        <v>1</v>
      </c>
      <c r="F1200" s="50">
        <v>0</v>
      </c>
      <c r="G1200" s="50">
        <v>11</v>
      </c>
      <c r="H1200" s="50">
        <v>9</v>
      </c>
      <c r="I1200" s="53">
        <f t="shared" si="382"/>
        <v>7.743055555555556E-3</v>
      </c>
      <c r="J1200" s="54">
        <f t="shared" si="383"/>
        <v>7.743055555555556E-3</v>
      </c>
      <c r="K1200" s="50" t="s">
        <v>694</v>
      </c>
      <c r="L1200" s="50" t="s">
        <v>756</v>
      </c>
      <c r="M1200" s="55">
        <f t="shared" si="384"/>
        <v>5.3811659192825152</v>
      </c>
      <c r="N1200" s="50">
        <v>0</v>
      </c>
      <c r="O1200" s="50" t="s">
        <v>255</v>
      </c>
      <c r="S1200" s="151">
        <f t="shared" si="385"/>
        <v>0</v>
      </c>
      <c r="T1200" s="151">
        <f t="shared" si="386"/>
        <v>0</v>
      </c>
      <c r="V1200" s="393">
        <f t="shared" si="397"/>
        <v>0</v>
      </c>
      <c r="W1200" s="393">
        <f t="shared" si="398"/>
        <v>0</v>
      </c>
      <c r="X1200" s="53">
        <f t="shared" si="387"/>
        <v>0.20286805555555557</v>
      </c>
      <c r="Y1200" s="53">
        <f t="shared" si="388"/>
        <v>0.23925723555555553</v>
      </c>
      <c r="Z1200" s="53">
        <f t="shared" si="389"/>
        <v>0.10143402777777778</v>
      </c>
      <c r="AA1200" s="53">
        <f t="shared" si="390"/>
        <v>0.11962861777777777</v>
      </c>
      <c r="AB1200" s="50">
        <f t="shared" si="391"/>
        <v>2610</v>
      </c>
      <c r="AC1200" s="50">
        <f t="shared" si="400"/>
        <v>2008</v>
      </c>
      <c r="AD1200" s="50">
        <f t="shared" si="392"/>
        <v>10</v>
      </c>
      <c r="AE1200" s="56">
        <f t="shared" si="393"/>
        <v>200810</v>
      </c>
      <c r="AF1200" s="56">
        <f t="shared" si="381"/>
        <v>44</v>
      </c>
      <c r="AG1200" s="58">
        <f t="shared" si="399"/>
        <v>0</v>
      </c>
      <c r="AH1200" s="56">
        <f t="shared" si="394"/>
        <v>26</v>
      </c>
      <c r="AI1200" s="53">
        <f t="shared" si="395"/>
        <v>0.22106264555555555</v>
      </c>
      <c r="AJ1200" s="56">
        <f t="shared" si="396"/>
        <v>0</v>
      </c>
    </row>
    <row r="1201" spans="1:36" x14ac:dyDescent="0.25">
      <c r="A1201" s="50">
        <v>1200</v>
      </c>
      <c r="B1201" s="51">
        <v>39747</v>
      </c>
      <c r="C1201" s="75">
        <f t="shared" si="401"/>
        <v>39747</v>
      </c>
      <c r="D1201" s="50" t="s">
        <v>715</v>
      </c>
      <c r="E1201" s="50">
        <v>1</v>
      </c>
      <c r="F1201" s="50">
        <v>0</v>
      </c>
      <c r="G1201" s="50">
        <v>10</v>
      </c>
      <c r="H1201" s="50">
        <v>18</v>
      </c>
      <c r="I1201" s="53">
        <f t="shared" si="382"/>
        <v>7.1527777777777787E-3</v>
      </c>
      <c r="J1201" s="54">
        <f t="shared" si="383"/>
        <v>7.1527777777777787E-3</v>
      </c>
      <c r="K1201" s="50" t="s">
        <v>694</v>
      </c>
      <c r="L1201" s="50" t="s">
        <v>756</v>
      </c>
      <c r="M1201" s="55">
        <f t="shared" si="384"/>
        <v>5.8252427184466056</v>
      </c>
      <c r="N1201" s="50">
        <v>0</v>
      </c>
      <c r="O1201" s="50" t="s">
        <v>255</v>
      </c>
      <c r="S1201" s="151">
        <f t="shared" si="385"/>
        <v>0</v>
      </c>
      <c r="T1201" s="151">
        <f t="shared" si="386"/>
        <v>0</v>
      </c>
      <c r="V1201" s="393">
        <f t="shared" si="397"/>
        <v>0</v>
      </c>
      <c r="W1201" s="393">
        <f t="shared" si="398"/>
        <v>0</v>
      </c>
      <c r="X1201" s="53">
        <f t="shared" si="387"/>
        <v>0.18740277777777781</v>
      </c>
      <c r="Y1201" s="53">
        <f t="shared" si="388"/>
        <v>0.2237919577777778</v>
      </c>
      <c r="Z1201" s="53">
        <f t="shared" si="389"/>
        <v>9.3701388888888903E-2</v>
      </c>
      <c r="AA1201" s="53">
        <f t="shared" si="390"/>
        <v>0.1118959788888889</v>
      </c>
      <c r="AB1201" s="50">
        <f t="shared" si="391"/>
        <v>1982</v>
      </c>
      <c r="AC1201" s="50">
        <f t="shared" si="400"/>
        <v>2008</v>
      </c>
      <c r="AD1201" s="50">
        <f t="shared" si="392"/>
        <v>10</v>
      </c>
      <c r="AE1201" s="56">
        <f t="shared" si="393"/>
        <v>200810</v>
      </c>
      <c r="AF1201" s="56">
        <f t="shared" si="381"/>
        <v>44</v>
      </c>
      <c r="AG1201" s="58">
        <f t="shared" si="399"/>
        <v>0</v>
      </c>
      <c r="AH1201" s="56">
        <f t="shared" si="394"/>
        <v>26</v>
      </c>
      <c r="AI1201" s="53">
        <f t="shared" si="395"/>
        <v>0.20559736777777782</v>
      </c>
      <c r="AJ1201" s="56">
        <f t="shared" si="396"/>
        <v>0</v>
      </c>
    </row>
    <row r="1202" spans="1:36" x14ac:dyDescent="0.25">
      <c r="A1202" s="50">
        <v>1201</v>
      </c>
      <c r="B1202" s="51">
        <v>39747</v>
      </c>
      <c r="C1202" s="75">
        <f t="shared" si="401"/>
        <v>39747</v>
      </c>
      <c r="D1202" s="50" t="s">
        <v>716</v>
      </c>
      <c r="E1202" s="50">
        <v>1</v>
      </c>
      <c r="F1202" s="50">
        <v>0</v>
      </c>
      <c r="G1202" s="50">
        <v>10</v>
      </c>
      <c r="H1202" s="50">
        <v>8</v>
      </c>
      <c r="I1202" s="53">
        <f t="shared" si="382"/>
        <v>7.037037037037037E-3</v>
      </c>
      <c r="J1202" s="54">
        <f t="shared" si="383"/>
        <v>7.037037037037037E-3</v>
      </c>
      <c r="K1202" s="50" t="s">
        <v>694</v>
      </c>
      <c r="L1202" s="50" t="s">
        <v>756</v>
      </c>
      <c r="M1202" s="55">
        <f t="shared" si="384"/>
        <v>5.9210526315789522</v>
      </c>
      <c r="N1202" s="50">
        <v>0</v>
      </c>
      <c r="O1202" s="50" t="s">
        <v>255</v>
      </c>
      <c r="S1202" s="151">
        <f t="shared" si="385"/>
        <v>0</v>
      </c>
      <c r="T1202" s="151">
        <f t="shared" si="386"/>
        <v>0</v>
      </c>
      <c r="V1202" s="393">
        <f t="shared" si="397"/>
        <v>0</v>
      </c>
      <c r="W1202" s="393">
        <f t="shared" si="398"/>
        <v>0</v>
      </c>
      <c r="X1202" s="53">
        <f t="shared" si="387"/>
        <v>0.18437037037037035</v>
      </c>
      <c r="Y1202" s="53">
        <f t="shared" si="388"/>
        <v>0.22075955037037034</v>
      </c>
      <c r="Z1202" s="53">
        <f t="shared" si="389"/>
        <v>9.2185185185185176E-2</v>
      </c>
      <c r="AA1202" s="53">
        <f t="shared" si="390"/>
        <v>0.11037977518518517</v>
      </c>
      <c r="AB1202" s="50">
        <f t="shared" si="391"/>
        <v>1828</v>
      </c>
      <c r="AC1202" s="50">
        <f t="shared" si="400"/>
        <v>2008</v>
      </c>
      <c r="AD1202" s="50">
        <f t="shared" si="392"/>
        <v>10</v>
      </c>
      <c r="AE1202" s="56">
        <f t="shared" si="393"/>
        <v>200810</v>
      </c>
      <c r="AF1202" s="56">
        <f t="shared" si="381"/>
        <v>44</v>
      </c>
      <c r="AG1202" s="58">
        <f t="shared" si="399"/>
        <v>0</v>
      </c>
      <c r="AH1202" s="56">
        <f t="shared" si="394"/>
        <v>26</v>
      </c>
      <c r="AI1202" s="53">
        <f t="shared" si="395"/>
        <v>0.20256496037037036</v>
      </c>
      <c r="AJ1202" s="56">
        <f t="shared" si="396"/>
        <v>0</v>
      </c>
    </row>
    <row r="1203" spans="1:36" x14ac:dyDescent="0.25">
      <c r="A1203" s="50">
        <v>1202</v>
      </c>
      <c r="B1203" s="51">
        <v>39747</v>
      </c>
      <c r="C1203" s="75">
        <f t="shared" si="401"/>
        <v>39747</v>
      </c>
      <c r="D1203" s="50" t="s">
        <v>717</v>
      </c>
      <c r="E1203" s="50">
        <v>1</v>
      </c>
      <c r="F1203" s="50">
        <v>0</v>
      </c>
      <c r="G1203" s="50">
        <v>10</v>
      </c>
      <c r="H1203" s="50">
        <v>24</v>
      </c>
      <c r="I1203" s="53">
        <f t="shared" si="382"/>
        <v>7.2222222222222228E-3</v>
      </c>
      <c r="J1203" s="54">
        <f t="shared" si="383"/>
        <v>7.2222222222222228E-3</v>
      </c>
      <c r="K1203" s="50" t="s">
        <v>694</v>
      </c>
      <c r="L1203" s="50" t="s">
        <v>756</v>
      </c>
      <c r="M1203" s="55">
        <f t="shared" si="384"/>
        <v>5.7692307692307736</v>
      </c>
      <c r="N1203" s="50">
        <v>0</v>
      </c>
      <c r="O1203" s="50" t="s">
        <v>255</v>
      </c>
      <c r="S1203" s="151">
        <f t="shared" si="385"/>
        <v>0</v>
      </c>
      <c r="T1203" s="151">
        <f t="shared" si="386"/>
        <v>0</v>
      </c>
      <c r="V1203" s="393">
        <f t="shared" si="397"/>
        <v>0</v>
      </c>
      <c r="W1203" s="393">
        <f t="shared" si="398"/>
        <v>0</v>
      </c>
      <c r="X1203" s="53">
        <f t="shared" si="387"/>
        <v>0.18922222222222224</v>
      </c>
      <c r="Y1203" s="53">
        <f t="shared" si="388"/>
        <v>0.2256114022222222</v>
      </c>
      <c r="Z1203" s="53">
        <f t="shared" si="389"/>
        <v>9.4611111111111118E-2</v>
      </c>
      <c r="AA1203" s="53">
        <f t="shared" si="390"/>
        <v>0.1128057011111111</v>
      </c>
      <c r="AB1203" s="50">
        <f t="shared" si="391"/>
        <v>2069</v>
      </c>
      <c r="AC1203" s="50">
        <f t="shared" si="400"/>
        <v>2008</v>
      </c>
      <c r="AD1203" s="50">
        <f t="shared" si="392"/>
        <v>10</v>
      </c>
      <c r="AE1203" s="56">
        <f t="shared" si="393"/>
        <v>200810</v>
      </c>
      <c r="AF1203" s="56">
        <f t="shared" ref="AF1203:AF1266" si="402">WEEKNUM(B1203,1)</f>
        <v>44</v>
      </c>
      <c r="AG1203" s="58">
        <f t="shared" si="399"/>
        <v>0</v>
      </c>
      <c r="AH1203" s="56">
        <f t="shared" si="394"/>
        <v>26</v>
      </c>
      <c r="AI1203" s="53">
        <f t="shared" si="395"/>
        <v>0.20741681222222222</v>
      </c>
      <c r="AJ1203" s="56">
        <f t="shared" si="396"/>
        <v>0</v>
      </c>
    </row>
    <row r="1204" spans="1:36" x14ac:dyDescent="0.25">
      <c r="A1204" s="50">
        <v>1203</v>
      </c>
      <c r="B1204" s="51">
        <v>39747</v>
      </c>
      <c r="C1204" s="75">
        <f t="shared" si="401"/>
        <v>39747</v>
      </c>
      <c r="D1204" s="50" t="s">
        <v>718</v>
      </c>
      <c r="E1204" s="50">
        <v>1</v>
      </c>
      <c r="F1204" s="50">
        <v>0</v>
      </c>
      <c r="G1204" s="50">
        <v>9</v>
      </c>
      <c r="H1204" s="50">
        <v>53</v>
      </c>
      <c r="I1204" s="53">
        <f t="shared" si="382"/>
        <v>6.8634259259259256E-3</v>
      </c>
      <c r="J1204" s="54">
        <f t="shared" si="383"/>
        <v>6.8634259259259256E-3</v>
      </c>
      <c r="K1204" s="50" t="s">
        <v>694</v>
      </c>
      <c r="L1204" s="50" t="s">
        <v>756</v>
      </c>
      <c r="M1204" s="55">
        <f t="shared" si="384"/>
        <v>6.070826306914002</v>
      </c>
      <c r="N1204" s="50">
        <v>0</v>
      </c>
      <c r="O1204" s="50" t="s">
        <v>255</v>
      </c>
      <c r="S1204" s="151">
        <f t="shared" si="385"/>
        <v>0</v>
      </c>
      <c r="T1204" s="151">
        <f t="shared" si="386"/>
        <v>0</v>
      </c>
      <c r="V1204" s="393">
        <f t="shared" si="397"/>
        <v>0</v>
      </c>
      <c r="W1204" s="393">
        <f t="shared" si="398"/>
        <v>0</v>
      </c>
      <c r="X1204" s="53">
        <f t="shared" si="387"/>
        <v>0.17982175925925925</v>
      </c>
      <c r="Y1204" s="53">
        <f t="shared" si="388"/>
        <v>0.21621093925925924</v>
      </c>
      <c r="Z1204" s="53">
        <f t="shared" si="389"/>
        <v>8.9910879629629625E-2</v>
      </c>
      <c r="AA1204" s="53">
        <f t="shared" si="390"/>
        <v>0.10810546962962962</v>
      </c>
      <c r="AB1204" s="50">
        <f t="shared" si="391"/>
        <v>1609</v>
      </c>
      <c r="AC1204" s="50">
        <f t="shared" si="400"/>
        <v>2008</v>
      </c>
      <c r="AD1204" s="50">
        <f t="shared" si="392"/>
        <v>10</v>
      </c>
      <c r="AE1204" s="56">
        <f t="shared" si="393"/>
        <v>200810</v>
      </c>
      <c r="AF1204" s="56">
        <f t="shared" si="402"/>
        <v>44</v>
      </c>
      <c r="AG1204" s="58">
        <f t="shared" si="399"/>
        <v>0</v>
      </c>
      <c r="AH1204" s="56">
        <f t="shared" si="394"/>
        <v>26</v>
      </c>
      <c r="AI1204" s="53">
        <f t="shared" si="395"/>
        <v>0.19801634925925926</v>
      </c>
      <c r="AJ1204" s="56">
        <f t="shared" si="396"/>
        <v>0</v>
      </c>
    </row>
    <row r="1205" spans="1:36" x14ac:dyDescent="0.25">
      <c r="A1205" s="50">
        <v>1204</v>
      </c>
      <c r="B1205" s="51">
        <v>39747</v>
      </c>
      <c r="C1205" s="75">
        <f t="shared" si="401"/>
        <v>39747</v>
      </c>
      <c r="D1205" s="50" t="s">
        <v>719</v>
      </c>
      <c r="E1205" s="50">
        <v>1</v>
      </c>
      <c r="F1205" s="50">
        <v>0</v>
      </c>
      <c r="G1205" s="50">
        <v>10</v>
      </c>
      <c r="H1205" s="50">
        <v>16</v>
      </c>
      <c r="I1205" s="53">
        <f t="shared" si="382"/>
        <v>7.1296296296296307E-3</v>
      </c>
      <c r="J1205" s="54">
        <f t="shared" si="383"/>
        <v>7.1296296296296307E-3</v>
      </c>
      <c r="K1205" s="50" t="s">
        <v>694</v>
      </c>
      <c r="L1205" s="50" t="s">
        <v>756</v>
      </c>
      <c r="M1205" s="55">
        <f t="shared" si="384"/>
        <v>5.8441558441558481</v>
      </c>
      <c r="N1205" s="50">
        <v>0</v>
      </c>
      <c r="O1205" s="50" t="s">
        <v>255</v>
      </c>
      <c r="S1205" s="151">
        <f t="shared" si="385"/>
        <v>0</v>
      </c>
      <c r="T1205" s="151">
        <f t="shared" si="386"/>
        <v>0</v>
      </c>
      <c r="V1205" s="393">
        <f t="shared" si="397"/>
        <v>0</v>
      </c>
      <c r="W1205" s="393">
        <f t="shared" si="398"/>
        <v>0</v>
      </c>
      <c r="X1205" s="53">
        <f t="shared" si="387"/>
        <v>0.18679629629629632</v>
      </c>
      <c r="Y1205" s="53">
        <f t="shared" si="388"/>
        <v>0.22318547629629631</v>
      </c>
      <c r="Z1205" s="53">
        <f t="shared" si="389"/>
        <v>9.3398148148148161E-2</v>
      </c>
      <c r="AA1205" s="53">
        <f t="shared" si="390"/>
        <v>0.11159273814814816</v>
      </c>
      <c r="AB1205" s="50">
        <f t="shared" si="391"/>
        <v>1952</v>
      </c>
      <c r="AC1205" s="50">
        <f t="shared" si="400"/>
        <v>2008</v>
      </c>
      <c r="AD1205" s="50">
        <f t="shared" si="392"/>
        <v>10</v>
      </c>
      <c r="AE1205" s="56">
        <f t="shared" si="393"/>
        <v>200810</v>
      </c>
      <c r="AF1205" s="56">
        <f t="shared" si="402"/>
        <v>44</v>
      </c>
      <c r="AG1205" s="58">
        <f t="shared" si="399"/>
        <v>0</v>
      </c>
      <c r="AH1205" s="56">
        <f t="shared" si="394"/>
        <v>26</v>
      </c>
      <c r="AI1205" s="53">
        <f t="shared" si="395"/>
        <v>0.2049908862962963</v>
      </c>
      <c r="AJ1205" s="56">
        <f t="shared" si="396"/>
        <v>0</v>
      </c>
    </row>
    <row r="1206" spans="1:36" x14ac:dyDescent="0.25">
      <c r="A1206" s="50">
        <v>1205</v>
      </c>
      <c r="B1206" s="51">
        <v>39747</v>
      </c>
      <c r="C1206" s="75">
        <f t="shared" si="401"/>
        <v>39747</v>
      </c>
      <c r="D1206" s="50" t="s">
        <v>720</v>
      </c>
      <c r="E1206" s="50">
        <v>1</v>
      </c>
      <c r="F1206" s="50">
        <v>0</v>
      </c>
      <c r="G1206" s="50">
        <v>10</v>
      </c>
      <c r="H1206" s="50">
        <v>20</v>
      </c>
      <c r="I1206" s="53">
        <f t="shared" si="382"/>
        <v>7.1759259259259259E-3</v>
      </c>
      <c r="J1206" s="54">
        <f t="shared" si="383"/>
        <v>7.1759259259259259E-3</v>
      </c>
      <c r="K1206" s="50" t="s">
        <v>694</v>
      </c>
      <c r="L1206" s="50" t="s">
        <v>756</v>
      </c>
      <c r="M1206" s="55">
        <f t="shared" si="384"/>
        <v>5.8064516129032304</v>
      </c>
      <c r="N1206" s="50">
        <v>0</v>
      </c>
      <c r="O1206" s="50" t="s">
        <v>255</v>
      </c>
      <c r="S1206" s="151">
        <f t="shared" si="385"/>
        <v>0</v>
      </c>
      <c r="T1206" s="151">
        <f t="shared" si="386"/>
        <v>0</v>
      </c>
      <c r="V1206" s="393">
        <f t="shared" si="397"/>
        <v>0</v>
      </c>
      <c r="W1206" s="393">
        <f t="shared" si="398"/>
        <v>0</v>
      </c>
      <c r="X1206" s="53">
        <f t="shared" si="387"/>
        <v>0.18800925925925926</v>
      </c>
      <c r="Y1206" s="53">
        <f t="shared" si="388"/>
        <v>0.22439843925925926</v>
      </c>
      <c r="Z1206" s="53">
        <f t="shared" si="389"/>
        <v>9.4004629629629632E-2</v>
      </c>
      <c r="AA1206" s="53">
        <f t="shared" si="390"/>
        <v>0.11219921962962963</v>
      </c>
      <c r="AB1206" s="50">
        <f t="shared" si="391"/>
        <v>2003</v>
      </c>
      <c r="AC1206" s="50">
        <f t="shared" si="400"/>
        <v>2008</v>
      </c>
      <c r="AD1206" s="50">
        <f t="shared" si="392"/>
        <v>10</v>
      </c>
      <c r="AE1206" s="56">
        <f t="shared" si="393"/>
        <v>200810</v>
      </c>
      <c r="AF1206" s="56">
        <f t="shared" si="402"/>
        <v>44</v>
      </c>
      <c r="AG1206" s="58">
        <f t="shared" si="399"/>
        <v>0</v>
      </c>
      <c r="AH1206" s="56">
        <f t="shared" si="394"/>
        <v>26</v>
      </c>
      <c r="AI1206" s="53">
        <f t="shared" si="395"/>
        <v>0.20620384925925928</v>
      </c>
      <c r="AJ1206" s="56">
        <f t="shared" si="396"/>
        <v>0</v>
      </c>
    </row>
    <row r="1207" spans="1:36" x14ac:dyDescent="0.25">
      <c r="A1207" s="50">
        <v>1206</v>
      </c>
      <c r="B1207" s="51">
        <v>39747</v>
      </c>
      <c r="C1207" s="75">
        <f t="shared" si="401"/>
        <v>39747</v>
      </c>
      <c r="D1207" s="50" t="s">
        <v>721</v>
      </c>
      <c r="E1207" s="50">
        <v>1</v>
      </c>
      <c r="F1207" s="50">
        <v>0</v>
      </c>
      <c r="G1207" s="50">
        <v>10</v>
      </c>
      <c r="H1207" s="50">
        <v>28</v>
      </c>
      <c r="I1207" s="53">
        <f t="shared" si="382"/>
        <v>7.2685185185185188E-3</v>
      </c>
      <c r="J1207" s="54">
        <f t="shared" si="383"/>
        <v>7.2685185185185188E-3</v>
      </c>
      <c r="K1207" s="50" t="s">
        <v>694</v>
      </c>
      <c r="L1207" s="50" t="s">
        <v>756</v>
      </c>
      <c r="M1207" s="55">
        <f t="shared" si="384"/>
        <v>5.7324840764331251</v>
      </c>
      <c r="N1207" s="50">
        <v>0</v>
      </c>
      <c r="O1207" s="50" t="s">
        <v>255</v>
      </c>
      <c r="S1207" s="151">
        <f t="shared" si="385"/>
        <v>0</v>
      </c>
      <c r="T1207" s="151">
        <f t="shared" si="386"/>
        <v>0</v>
      </c>
      <c r="V1207" s="393">
        <f t="shared" si="397"/>
        <v>0</v>
      </c>
      <c r="W1207" s="393">
        <f t="shared" si="398"/>
        <v>0</v>
      </c>
      <c r="X1207" s="53">
        <f t="shared" si="387"/>
        <v>0.19043518518518518</v>
      </c>
      <c r="Y1207" s="53">
        <f t="shared" si="388"/>
        <v>0.22682436518518517</v>
      </c>
      <c r="Z1207" s="53">
        <f t="shared" si="389"/>
        <v>9.521759259259259E-2</v>
      </c>
      <c r="AA1207" s="53">
        <f t="shared" si="390"/>
        <v>0.11341218259259259</v>
      </c>
      <c r="AB1207" s="50">
        <f t="shared" si="391"/>
        <v>2123</v>
      </c>
      <c r="AC1207" s="50">
        <f t="shared" si="400"/>
        <v>2008</v>
      </c>
      <c r="AD1207" s="50">
        <f t="shared" si="392"/>
        <v>10</v>
      </c>
      <c r="AE1207" s="56">
        <f t="shared" si="393"/>
        <v>200810</v>
      </c>
      <c r="AF1207" s="56">
        <f t="shared" si="402"/>
        <v>44</v>
      </c>
      <c r="AG1207" s="58">
        <f t="shared" si="399"/>
        <v>0</v>
      </c>
      <c r="AH1207" s="56">
        <f t="shared" si="394"/>
        <v>26</v>
      </c>
      <c r="AI1207" s="53">
        <f t="shared" si="395"/>
        <v>0.20862977518518516</v>
      </c>
      <c r="AJ1207" s="56">
        <f t="shared" si="396"/>
        <v>0</v>
      </c>
    </row>
    <row r="1208" spans="1:36" x14ac:dyDescent="0.25">
      <c r="A1208" s="50">
        <v>1207</v>
      </c>
      <c r="B1208" s="51">
        <v>39747</v>
      </c>
      <c r="C1208" s="75">
        <f t="shared" si="401"/>
        <v>39747</v>
      </c>
      <c r="D1208" s="50" t="s">
        <v>707</v>
      </c>
      <c r="E1208" s="50">
        <v>1</v>
      </c>
      <c r="F1208" s="50">
        <v>0</v>
      </c>
      <c r="G1208" s="50">
        <v>10</v>
      </c>
      <c r="H1208" s="50">
        <v>22</v>
      </c>
      <c r="I1208" s="53">
        <f t="shared" si="382"/>
        <v>7.1990740740740739E-3</v>
      </c>
      <c r="J1208" s="54">
        <f t="shared" si="383"/>
        <v>7.1990740740740739E-3</v>
      </c>
      <c r="K1208" s="50" t="s">
        <v>694</v>
      </c>
      <c r="L1208" s="50" t="s">
        <v>756</v>
      </c>
      <c r="M1208" s="55">
        <f t="shared" si="384"/>
        <v>5.7877813504823195</v>
      </c>
      <c r="N1208" s="50">
        <v>0</v>
      </c>
      <c r="O1208" s="50" t="s">
        <v>255</v>
      </c>
      <c r="S1208" s="151">
        <f t="shared" si="385"/>
        <v>0</v>
      </c>
      <c r="T1208" s="151">
        <f t="shared" si="386"/>
        <v>0</v>
      </c>
      <c r="V1208" s="393">
        <f t="shared" si="397"/>
        <v>0</v>
      </c>
      <c r="W1208" s="393">
        <f t="shared" si="398"/>
        <v>0</v>
      </c>
      <c r="X1208" s="53">
        <f t="shared" si="387"/>
        <v>0.18861574074074072</v>
      </c>
      <c r="Y1208" s="53">
        <f t="shared" si="388"/>
        <v>0.22500492074074072</v>
      </c>
      <c r="Z1208" s="53">
        <f t="shared" si="389"/>
        <v>9.4307870370370361E-2</v>
      </c>
      <c r="AA1208" s="53">
        <f t="shared" si="390"/>
        <v>0.11250246037037036</v>
      </c>
      <c r="AB1208" s="50">
        <f t="shared" si="391"/>
        <v>2042</v>
      </c>
      <c r="AC1208" s="50">
        <f t="shared" si="400"/>
        <v>2008</v>
      </c>
      <c r="AD1208" s="50">
        <f t="shared" si="392"/>
        <v>10</v>
      </c>
      <c r="AE1208" s="56">
        <f t="shared" si="393"/>
        <v>200810</v>
      </c>
      <c r="AF1208" s="56">
        <f t="shared" si="402"/>
        <v>44</v>
      </c>
      <c r="AG1208" s="58">
        <f t="shared" si="399"/>
        <v>0</v>
      </c>
      <c r="AH1208" s="56">
        <f t="shared" si="394"/>
        <v>26</v>
      </c>
      <c r="AI1208" s="53">
        <f t="shared" si="395"/>
        <v>0.20681033074074073</v>
      </c>
      <c r="AJ1208" s="56">
        <f t="shared" si="396"/>
        <v>0</v>
      </c>
    </row>
    <row r="1209" spans="1:36" x14ac:dyDescent="0.25">
      <c r="A1209" s="50">
        <v>1208</v>
      </c>
      <c r="B1209" s="51">
        <v>39747</v>
      </c>
      <c r="C1209" s="75">
        <f t="shared" si="401"/>
        <v>39747</v>
      </c>
      <c r="D1209" s="50" t="s">
        <v>708</v>
      </c>
      <c r="E1209" s="50">
        <v>1</v>
      </c>
      <c r="F1209" s="50">
        <v>0</v>
      </c>
      <c r="G1209" s="50">
        <v>10</v>
      </c>
      <c r="H1209" s="50">
        <v>31</v>
      </c>
      <c r="I1209" s="53">
        <f t="shared" si="382"/>
        <v>7.3032407407407412E-3</v>
      </c>
      <c r="J1209" s="54">
        <f t="shared" si="383"/>
        <v>7.3032407407407412E-3</v>
      </c>
      <c r="K1209" s="50" t="s">
        <v>694</v>
      </c>
      <c r="L1209" s="50" t="s">
        <v>756</v>
      </c>
      <c r="M1209" s="55">
        <f t="shared" si="384"/>
        <v>5.7052297939778169</v>
      </c>
      <c r="N1209" s="50">
        <v>0</v>
      </c>
      <c r="O1209" s="50" t="s">
        <v>255</v>
      </c>
      <c r="S1209" s="151">
        <f t="shared" si="385"/>
        <v>0</v>
      </c>
      <c r="T1209" s="151">
        <f t="shared" si="386"/>
        <v>0</v>
      </c>
      <c r="V1209" s="393">
        <f t="shared" si="397"/>
        <v>0</v>
      </c>
      <c r="W1209" s="393">
        <f t="shared" si="398"/>
        <v>0</v>
      </c>
      <c r="X1209" s="53">
        <f t="shared" si="387"/>
        <v>0.19134490740740742</v>
      </c>
      <c r="Y1209" s="53">
        <f t="shared" si="388"/>
        <v>0.22773408740740739</v>
      </c>
      <c r="Z1209" s="53">
        <f t="shared" si="389"/>
        <v>9.5672453703703711E-2</v>
      </c>
      <c r="AA1209" s="53">
        <f t="shared" si="390"/>
        <v>0.11386704370370369</v>
      </c>
      <c r="AB1209" s="50">
        <f t="shared" si="391"/>
        <v>2166</v>
      </c>
      <c r="AC1209" s="50">
        <f t="shared" si="400"/>
        <v>2008</v>
      </c>
      <c r="AD1209" s="50">
        <f t="shared" si="392"/>
        <v>10</v>
      </c>
      <c r="AE1209" s="56">
        <f t="shared" si="393"/>
        <v>200810</v>
      </c>
      <c r="AF1209" s="56">
        <f t="shared" si="402"/>
        <v>44</v>
      </c>
      <c r="AG1209" s="58">
        <f t="shared" si="399"/>
        <v>0</v>
      </c>
      <c r="AH1209" s="56">
        <f t="shared" si="394"/>
        <v>26</v>
      </c>
      <c r="AI1209" s="53">
        <f t="shared" si="395"/>
        <v>0.2095394974074074</v>
      </c>
      <c r="AJ1209" s="56">
        <f t="shared" si="396"/>
        <v>0</v>
      </c>
    </row>
    <row r="1210" spans="1:36" x14ac:dyDescent="0.25">
      <c r="A1210" s="50">
        <v>1209</v>
      </c>
      <c r="B1210" s="51">
        <v>39747</v>
      </c>
      <c r="C1210" s="75">
        <f t="shared" si="401"/>
        <v>39747</v>
      </c>
      <c r="D1210" s="50" t="s">
        <v>709</v>
      </c>
      <c r="E1210" s="50">
        <v>1</v>
      </c>
      <c r="F1210" s="50">
        <v>0</v>
      </c>
      <c r="G1210" s="50">
        <v>10</v>
      </c>
      <c r="H1210" s="50">
        <v>47</v>
      </c>
      <c r="I1210" s="53">
        <f t="shared" si="382"/>
        <v>7.4884259259259262E-3</v>
      </c>
      <c r="J1210" s="54">
        <f t="shared" si="383"/>
        <v>7.4884259259259262E-3</v>
      </c>
      <c r="K1210" s="50" t="s">
        <v>694</v>
      </c>
      <c r="L1210" s="50" t="s">
        <v>756</v>
      </c>
      <c r="M1210" s="55">
        <f t="shared" si="384"/>
        <v>5.5641421947449814</v>
      </c>
      <c r="N1210" s="50">
        <v>0</v>
      </c>
      <c r="O1210" s="50" t="s">
        <v>255</v>
      </c>
      <c r="S1210" s="151">
        <f t="shared" si="385"/>
        <v>0</v>
      </c>
      <c r="T1210" s="151">
        <f t="shared" si="386"/>
        <v>0</v>
      </c>
      <c r="V1210" s="393">
        <f t="shared" si="397"/>
        <v>0</v>
      </c>
      <c r="W1210" s="393">
        <f t="shared" si="398"/>
        <v>0</v>
      </c>
      <c r="X1210" s="53">
        <f t="shared" si="387"/>
        <v>0.19619675925925925</v>
      </c>
      <c r="Y1210" s="53">
        <f t="shared" si="388"/>
        <v>0.23258593925925927</v>
      </c>
      <c r="Z1210" s="53">
        <f t="shared" si="389"/>
        <v>9.8098379629629626E-2</v>
      </c>
      <c r="AA1210" s="53">
        <f t="shared" si="390"/>
        <v>0.11629296962962964</v>
      </c>
      <c r="AB1210" s="50">
        <f t="shared" si="391"/>
        <v>2364</v>
      </c>
      <c r="AC1210" s="50">
        <f t="shared" si="400"/>
        <v>2008</v>
      </c>
      <c r="AD1210" s="50">
        <f t="shared" si="392"/>
        <v>10</v>
      </c>
      <c r="AE1210" s="56">
        <f t="shared" si="393"/>
        <v>200810</v>
      </c>
      <c r="AF1210" s="56">
        <f t="shared" si="402"/>
        <v>44</v>
      </c>
      <c r="AG1210" s="58">
        <f t="shared" si="399"/>
        <v>0</v>
      </c>
      <c r="AH1210" s="56">
        <f t="shared" si="394"/>
        <v>26</v>
      </c>
      <c r="AI1210" s="53">
        <f t="shared" si="395"/>
        <v>0.21439134925925926</v>
      </c>
      <c r="AJ1210" s="56">
        <f t="shared" si="396"/>
        <v>0</v>
      </c>
    </row>
    <row r="1211" spans="1:36" x14ac:dyDescent="0.25">
      <c r="A1211" s="50">
        <v>1210</v>
      </c>
      <c r="B1211" s="51">
        <v>39747</v>
      </c>
      <c r="C1211" s="75">
        <f t="shared" si="401"/>
        <v>39747</v>
      </c>
      <c r="D1211" s="50" t="s">
        <v>710</v>
      </c>
      <c r="E1211" s="50">
        <v>1</v>
      </c>
      <c r="F1211" s="50">
        <v>0</v>
      </c>
      <c r="G1211" s="50">
        <v>11</v>
      </c>
      <c r="H1211" s="50">
        <v>23</v>
      </c>
      <c r="I1211" s="53">
        <f t="shared" si="382"/>
        <v>7.905092592592592E-3</v>
      </c>
      <c r="J1211" s="54">
        <f t="shared" si="383"/>
        <v>7.905092592592592E-3</v>
      </c>
      <c r="K1211" s="50" t="s">
        <v>694</v>
      </c>
      <c r="L1211" s="50" t="s">
        <v>756</v>
      </c>
      <c r="M1211" s="55">
        <f t="shared" si="384"/>
        <v>5.2708638360175737</v>
      </c>
      <c r="N1211" s="50">
        <v>0</v>
      </c>
      <c r="O1211" s="50" t="s">
        <v>255</v>
      </c>
      <c r="S1211" s="151">
        <f t="shared" si="385"/>
        <v>0</v>
      </c>
      <c r="T1211" s="151">
        <f t="shared" si="386"/>
        <v>0</v>
      </c>
      <c r="V1211" s="393">
        <f t="shared" si="397"/>
        <v>0</v>
      </c>
      <c r="W1211" s="393">
        <f t="shared" si="398"/>
        <v>0</v>
      </c>
      <c r="X1211" s="53">
        <f t="shared" si="387"/>
        <v>0.20711342592592591</v>
      </c>
      <c r="Y1211" s="53">
        <f t="shared" si="388"/>
        <v>0.2435026059259259</v>
      </c>
      <c r="Z1211" s="53">
        <f t="shared" si="389"/>
        <v>0.10355671296296295</v>
      </c>
      <c r="AA1211" s="53">
        <f t="shared" si="390"/>
        <v>0.12175130296296295</v>
      </c>
      <c r="AB1211" s="50">
        <f t="shared" si="391"/>
        <v>2744</v>
      </c>
      <c r="AC1211" s="50">
        <f t="shared" si="400"/>
        <v>2008</v>
      </c>
      <c r="AD1211" s="50">
        <f t="shared" si="392"/>
        <v>10</v>
      </c>
      <c r="AE1211" s="56">
        <f t="shared" si="393"/>
        <v>200810</v>
      </c>
      <c r="AF1211" s="56">
        <f t="shared" si="402"/>
        <v>44</v>
      </c>
      <c r="AG1211" s="58">
        <f t="shared" si="399"/>
        <v>0</v>
      </c>
      <c r="AH1211" s="56">
        <f t="shared" si="394"/>
        <v>26</v>
      </c>
      <c r="AI1211" s="53">
        <f t="shared" si="395"/>
        <v>0.22530801592592592</v>
      </c>
      <c r="AJ1211" s="56">
        <f t="shared" si="396"/>
        <v>0</v>
      </c>
    </row>
    <row r="1212" spans="1:36" x14ac:dyDescent="0.25">
      <c r="A1212" s="50">
        <v>1211</v>
      </c>
      <c r="B1212" s="51">
        <v>39747</v>
      </c>
      <c r="C1212" s="75">
        <f t="shared" si="401"/>
        <v>39747</v>
      </c>
      <c r="D1212" s="50" t="s">
        <v>711</v>
      </c>
      <c r="E1212" s="50">
        <v>1</v>
      </c>
      <c r="F1212" s="50">
        <v>0</v>
      </c>
      <c r="G1212" s="50">
        <v>12</v>
      </c>
      <c r="H1212" s="50">
        <v>15</v>
      </c>
      <c r="I1212" s="53">
        <f t="shared" si="382"/>
        <v>8.5069444444444437E-3</v>
      </c>
      <c r="J1212" s="54">
        <f t="shared" si="383"/>
        <v>8.5069444444444437E-3</v>
      </c>
      <c r="K1212" s="50" t="s">
        <v>694</v>
      </c>
      <c r="L1212" s="50" t="s">
        <v>756</v>
      </c>
      <c r="M1212" s="55">
        <f t="shared" si="384"/>
        <v>4.8979591836734739</v>
      </c>
      <c r="N1212" s="50">
        <v>0</v>
      </c>
      <c r="O1212" s="50" t="s">
        <v>255</v>
      </c>
      <c r="S1212" s="151">
        <f t="shared" si="385"/>
        <v>0</v>
      </c>
      <c r="T1212" s="151">
        <f t="shared" si="386"/>
        <v>0</v>
      </c>
      <c r="V1212" s="393">
        <f t="shared" si="397"/>
        <v>0</v>
      </c>
      <c r="W1212" s="393">
        <f t="shared" si="398"/>
        <v>0</v>
      </c>
      <c r="X1212" s="53">
        <f t="shared" si="387"/>
        <v>0.22288194444444442</v>
      </c>
      <c r="Y1212" s="53">
        <f t="shared" si="388"/>
        <v>0.25927112444444445</v>
      </c>
      <c r="Z1212" s="53">
        <f t="shared" si="389"/>
        <v>0.11144097222222221</v>
      </c>
      <c r="AA1212" s="53">
        <f t="shared" si="390"/>
        <v>0.12963556222222222</v>
      </c>
      <c r="AB1212" s="50">
        <f t="shared" si="391"/>
        <v>3094</v>
      </c>
      <c r="AC1212" s="50">
        <f t="shared" si="400"/>
        <v>2008</v>
      </c>
      <c r="AD1212" s="50">
        <f t="shared" si="392"/>
        <v>10</v>
      </c>
      <c r="AE1212" s="56">
        <f t="shared" si="393"/>
        <v>200810</v>
      </c>
      <c r="AF1212" s="56">
        <f t="shared" si="402"/>
        <v>44</v>
      </c>
      <c r="AG1212" s="58">
        <f t="shared" si="399"/>
        <v>0</v>
      </c>
      <c r="AH1212" s="56">
        <f t="shared" si="394"/>
        <v>26</v>
      </c>
      <c r="AI1212" s="53">
        <f t="shared" si="395"/>
        <v>0.24107653444444443</v>
      </c>
      <c r="AJ1212" s="56">
        <f t="shared" si="396"/>
        <v>0</v>
      </c>
    </row>
    <row r="1213" spans="1:36" x14ac:dyDescent="0.25">
      <c r="A1213" s="50">
        <v>1212</v>
      </c>
      <c r="B1213" s="51">
        <v>39747</v>
      </c>
      <c r="C1213" s="75">
        <f t="shared" si="401"/>
        <v>39747</v>
      </c>
      <c r="D1213" s="50" t="s">
        <v>712</v>
      </c>
      <c r="E1213" s="50">
        <v>1</v>
      </c>
      <c r="F1213" s="50">
        <v>0</v>
      </c>
      <c r="G1213" s="50">
        <v>12</v>
      </c>
      <c r="H1213" s="50">
        <v>57</v>
      </c>
      <c r="I1213" s="53">
        <f t="shared" si="382"/>
        <v>8.9930555555555545E-3</v>
      </c>
      <c r="J1213" s="54">
        <f t="shared" si="383"/>
        <v>8.9930555555555545E-3</v>
      </c>
      <c r="K1213" s="50" t="s">
        <v>694</v>
      </c>
      <c r="L1213" s="50" t="s">
        <v>756</v>
      </c>
      <c r="M1213" s="55">
        <f t="shared" si="384"/>
        <v>4.6332046332046373</v>
      </c>
      <c r="N1213" s="50">
        <v>0</v>
      </c>
      <c r="O1213" s="50" t="s">
        <v>255</v>
      </c>
      <c r="S1213" s="151">
        <f t="shared" si="385"/>
        <v>0</v>
      </c>
      <c r="T1213" s="151">
        <f t="shared" si="386"/>
        <v>0</v>
      </c>
      <c r="V1213" s="393">
        <f t="shared" si="397"/>
        <v>0</v>
      </c>
      <c r="W1213" s="393">
        <f t="shared" si="398"/>
        <v>0</v>
      </c>
      <c r="X1213" s="53">
        <f t="shared" si="387"/>
        <v>0.23561805555555551</v>
      </c>
      <c r="Y1213" s="53">
        <f t="shared" si="388"/>
        <v>0.2720072355555555</v>
      </c>
      <c r="Z1213" s="53">
        <f t="shared" si="389"/>
        <v>0.11780902777777776</v>
      </c>
      <c r="AA1213" s="53">
        <f t="shared" si="390"/>
        <v>0.13600361777777775</v>
      </c>
      <c r="AB1213" s="50">
        <f t="shared" si="391"/>
        <v>3229</v>
      </c>
      <c r="AC1213" s="50">
        <f t="shared" si="400"/>
        <v>2008</v>
      </c>
      <c r="AD1213" s="50">
        <f t="shared" si="392"/>
        <v>10</v>
      </c>
      <c r="AE1213" s="56">
        <f t="shared" si="393"/>
        <v>200810</v>
      </c>
      <c r="AF1213" s="56">
        <f t="shared" si="402"/>
        <v>44</v>
      </c>
      <c r="AG1213" s="58">
        <f t="shared" si="399"/>
        <v>0</v>
      </c>
      <c r="AH1213" s="56">
        <f t="shared" si="394"/>
        <v>26</v>
      </c>
      <c r="AI1213" s="53">
        <f t="shared" si="395"/>
        <v>0.25381264555555549</v>
      </c>
      <c r="AJ1213" s="56">
        <f t="shared" si="396"/>
        <v>0</v>
      </c>
    </row>
    <row r="1214" spans="1:36" x14ac:dyDescent="0.25">
      <c r="A1214" s="50">
        <v>1213</v>
      </c>
      <c r="B1214" s="51">
        <v>39747</v>
      </c>
      <c r="C1214" s="75">
        <f t="shared" si="401"/>
        <v>39747</v>
      </c>
      <c r="D1214" s="50" t="s">
        <v>742</v>
      </c>
      <c r="E1214" s="50">
        <v>1</v>
      </c>
      <c r="F1214" s="50">
        <v>0</v>
      </c>
      <c r="G1214" s="50">
        <v>13</v>
      </c>
      <c r="H1214" s="50">
        <v>58</v>
      </c>
      <c r="I1214" s="53">
        <f t="shared" si="382"/>
        <v>9.6990740740740735E-3</v>
      </c>
      <c r="J1214" s="54">
        <f t="shared" si="383"/>
        <v>9.6990740740740735E-3</v>
      </c>
      <c r="K1214" s="50" t="s">
        <v>694</v>
      </c>
      <c r="L1214" s="50" t="s">
        <v>756</v>
      </c>
      <c r="M1214" s="55">
        <f t="shared" si="384"/>
        <v>4.2959427207637271</v>
      </c>
      <c r="N1214" s="50">
        <v>0</v>
      </c>
      <c r="O1214" s="50" t="s">
        <v>255</v>
      </c>
      <c r="S1214" s="151">
        <f t="shared" si="385"/>
        <v>0</v>
      </c>
      <c r="T1214" s="151">
        <f t="shared" si="386"/>
        <v>0</v>
      </c>
      <c r="V1214" s="393">
        <f t="shared" si="397"/>
        <v>0</v>
      </c>
      <c r="W1214" s="393">
        <f t="shared" si="398"/>
        <v>0</v>
      </c>
      <c r="X1214" s="53">
        <f t="shared" si="387"/>
        <v>0.25411574074074073</v>
      </c>
      <c r="Y1214" s="53">
        <f t="shared" si="388"/>
        <v>0.29050492074074075</v>
      </c>
      <c r="Z1214" s="53">
        <f t="shared" si="389"/>
        <v>0.12705787037037036</v>
      </c>
      <c r="AA1214" s="53">
        <f t="shared" si="390"/>
        <v>0.14525246037037037</v>
      </c>
      <c r="AB1214" s="50">
        <f t="shared" si="391"/>
        <v>3339</v>
      </c>
      <c r="AC1214" s="50">
        <f t="shared" si="400"/>
        <v>2008</v>
      </c>
      <c r="AD1214" s="50">
        <f t="shared" si="392"/>
        <v>10</v>
      </c>
      <c r="AE1214" s="56">
        <f t="shared" si="393"/>
        <v>200810</v>
      </c>
      <c r="AF1214" s="56">
        <f t="shared" si="402"/>
        <v>44</v>
      </c>
      <c r="AG1214" s="58">
        <f t="shared" si="399"/>
        <v>0</v>
      </c>
      <c r="AH1214" s="56">
        <f t="shared" si="394"/>
        <v>26</v>
      </c>
      <c r="AI1214" s="53">
        <f t="shared" si="395"/>
        <v>0.27231033074074074</v>
      </c>
      <c r="AJ1214" s="56">
        <f t="shared" si="396"/>
        <v>0</v>
      </c>
    </row>
    <row r="1215" spans="1:36" x14ac:dyDescent="0.25">
      <c r="A1215" s="50">
        <v>1214</v>
      </c>
      <c r="B1215" s="51">
        <v>39747</v>
      </c>
      <c r="C1215" s="75">
        <f t="shared" si="401"/>
        <v>39747</v>
      </c>
      <c r="D1215" s="50" t="s">
        <v>743</v>
      </c>
      <c r="E1215" s="50">
        <v>1</v>
      </c>
      <c r="F1215" s="50">
        <v>0</v>
      </c>
      <c r="G1215" s="50">
        <v>13</v>
      </c>
      <c r="H1215" s="50">
        <v>1</v>
      </c>
      <c r="I1215" s="53">
        <f t="shared" si="382"/>
        <v>9.0393518518518522E-3</v>
      </c>
      <c r="J1215" s="54">
        <f t="shared" si="383"/>
        <v>9.0393518518518522E-3</v>
      </c>
      <c r="K1215" s="50" t="s">
        <v>694</v>
      </c>
      <c r="L1215" s="50" t="s">
        <v>756</v>
      </c>
      <c r="M1215" s="55">
        <f t="shared" si="384"/>
        <v>4.6094750320102467</v>
      </c>
      <c r="N1215" s="50">
        <v>0</v>
      </c>
      <c r="O1215" s="50" t="s">
        <v>255</v>
      </c>
      <c r="S1215" s="151">
        <f t="shared" si="385"/>
        <v>0</v>
      </c>
      <c r="T1215" s="151">
        <f t="shared" si="386"/>
        <v>0</v>
      </c>
      <c r="V1215" s="393">
        <f t="shared" si="397"/>
        <v>0</v>
      </c>
      <c r="W1215" s="393">
        <f t="shared" si="398"/>
        <v>0</v>
      </c>
      <c r="X1215" s="53">
        <f t="shared" si="387"/>
        <v>0.23683101851851851</v>
      </c>
      <c r="Y1215" s="53">
        <f t="shared" si="388"/>
        <v>0.27322019851851853</v>
      </c>
      <c r="Z1215" s="53">
        <f t="shared" si="389"/>
        <v>0.11841550925925926</v>
      </c>
      <c r="AA1215" s="53">
        <f t="shared" si="390"/>
        <v>0.13661009925925927</v>
      </c>
      <c r="AB1215" s="50">
        <f t="shared" si="391"/>
        <v>3239</v>
      </c>
      <c r="AC1215" s="50">
        <f t="shared" si="400"/>
        <v>2008</v>
      </c>
      <c r="AD1215" s="50">
        <f t="shared" si="392"/>
        <v>10</v>
      </c>
      <c r="AE1215" s="56">
        <f t="shared" si="393"/>
        <v>200810</v>
      </c>
      <c r="AF1215" s="56">
        <f t="shared" si="402"/>
        <v>44</v>
      </c>
      <c r="AG1215" s="58">
        <f t="shared" si="399"/>
        <v>0</v>
      </c>
      <c r="AH1215" s="56">
        <f t="shared" si="394"/>
        <v>26</v>
      </c>
      <c r="AI1215" s="53">
        <f t="shared" si="395"/>
        <v>0.25502560851851852</v>
      </c>
      <c r="AJ1215" s="56">
        <f t="shared" si="396"/>
        <v>0</v>
      </c>
    </row>
    <row r="1216" spans="1:36" x14ac:dyDescent="0.25">
      <c r="A1216" s="50">
        <v>1215</v>
      </c>
      <c r="B1216" s="51">
        <v>39747</v>
      </c>
      <c r="C1216" s="75">
        <f t="shared" si="401"/>
        <v>39747</v>
      </c>
      <c r="D1216" s="50" t="s">
        <v>752</v>
      </c>
      <c r="E1216" s="50">
        <v>1</v>
      </c>
      <c r="F1216" s="50">
        <v>0</v>
      </c>
      <c r="G1216" s="50">
        <v>14</v>
      </c>
      <c r="H1216" s="50">
        <v>53</v>
      </c>
      <c r="I1216" s="53">
        <f t="shared" si="382"/>
        <v>1.0335648148148148E-2</v>
      </c>
      <c r="J1216" s="54">
        <f t="shared" si="383"/>
        <v>1.0335648148148148E-2</v>
      </c>
      <c r="K1216" s="50" t="s">
        <v>694</v>
      </c>
      <c r="L1216" s="50" t="s">
        <v>756</v>
      </c>
      <c r="M1216" s="55">
        <f t="shared" si="384"/>
        <v>4.0313549832026911</v>
      </c>
      <c r="N1216" s="50">
        <v>0</v>
      </c>
      <c r="O1216" s="50" t="s">
        <v>255</v>
      </c>
      <c r="S1216" s="151">
        <f t="shared" si="385"/>
        <v>0</v>
      </c>
      <c r="T1216" s="151">
        <f t="shared" si="386"/>
        <v>0</v>
      </c>
      <c r="V1216" s="393">
        <f t="shared" si="397"/>
        <v>0</v>
      </c>
      <c r="W1216" s="393">
        <f t="shared" si="398"/>
        <v>0</v>
      </c>
      <c r="X1216" s="53">
        <f t="shared" si="387"/>
        <v>0.27079398148148148</v>
      </c>
      <c r="Y1216" s="53">
        <f t="shared" si="388"/>
        <v>0.30718316148148145</v>
      </c>
      <c r="Z1216" s="53">
        <f t="shared" si="389"/>
        <v>0.13539699074074074</v>
      </c>
      <c r="AA1216" s="53">
        <f t="shared" si="390"/>
        <v>0.15359158074074072</v>
      </c>
      <c r="AB1216" s="50">
        <f t="shared" si="391"/>
        <v>3423</v>
      </c>
      <c r="AC1216" s="50">
        <f t="shared" si="400"/>
        <v>2008</v>
      </c>
      <c r="AD1216" s="50">
        <f t="shared" si="392"/>
        <v>10</v>
      </c>
      <c r="AE1216" s="56">
        <f t="shared" si="393"/>
        <v>200810</v>
      </c>
      <c r="AF1216" s="56">
        <f t="shared" si="402"/>
        <v>44</v>
      </c>
      <c r="AG1216" s="58">
        <f t="shared" si="399"/>
        <v>0</v>
      </c>
      <c r="AH1216" s="56">
        <f t="shared" si="394"/>
        <v>26</v>
      </c>
      <c r="AI1216" s="53">
        <f t="shared" si="395"/>
        <v>0.28898857148148149</v>
      </c>
      <c r="AJ1216" s="56">
        <f t="shared" si="396"/>
        <v>0</v>
      </c>
    </row>
    <row r="1217" spans="1:36" x14ac:dyDescent="0.25">
      <c r="A1217" s="50">
        <v>1216</v>
      </c>
      <c r="B1217" s="51">
        <v>39747</v>
      </c>
      <c r="C1217" s="75">
        <f t="shared" si="401"/>
        <v>39747</v>
      </c>
      <c r="D1217" s="50" t="s">
        <v>757</v>
      </c>
      <c r="E1217" s="50">
        <v>1</v>
      </c>
      <c r="F1217" s="50">
        <v>0</v>
      </c>
      <c r="G1217" s="50">
        <v>13</v>
      </c>
      <c r="H1217" s="50">
        <v>23</v>
      </c>
      <c r="I1217" s="53">
        <f t="shared" si="382"/>
        <v>9.2939814814814812E-3</v>
      </c>
      <c r="J1217" s="54">
        <f t="shared" si="383"/>
        <v>9.2939814814814812E-3</v>
      </c>
      <c r="K1217" s="50" t="s">
        <v>694</v>
      </c>
      <c r="L1217" s="50" t="s">
        <v>756</v>
      </c>
      <c r="M1217" s="55">
        <f t="shared" si="384"/>
        <v>4.4831880448318842</v>
      </c>
      <c r="N1217" s="50">
        <v>0</v>
      </c>
      <c r="O1217" s="50" t="s">
        <v>255</v>
      </c>
      <c r="S1217" s="151">
        <f t="shared" si="385"/>
        <v>0</v>
      </c>
      <c r="T1217" s="151">
        <f t="shared" si="386"/>
        <v>0</v>
      </c>
      <c r="V1217" s="393">
        <f t="shared" si="397"/>
        <v>0</v>
      </c>
      <c r="W1217" s="393">
        <f t="shared" si="398"/>
        <v>0</v>
      </c>
      <c r="X1217" s="53">
        <f t="shared" si="387"/>
        <v>0.2435023148148148</v>
      </c>
      <c r="Y1217" s="53">
        <f t="shared" si="388"/>
        <v>0.27989149481481479</v>
      </c>
      <c r="Z1217" s="53">
        <f t="shared" si="389"/>
        <v>0.1217511574074074</v>
      </c>
      <c r="AA1217" s="53">
        <f t="shared" si="390"/>
        <v>0.13994574740740739</v>
      </c>
      <c r="AB1217" s="50">
        <f t="shared" si="391"/>
        <v>3279</v>
      </c>
      <c r="AC1217" s="50">
        <f t="shared" si="400"/>
        <v>2008</v>
      </c>
      <c r="AD1217" s="50">
        <f t="shared" si="392"/>
        <v>10</v>
      </c>
      <c r="AE1217" s="56">
        <f t="shared" si="393"/>
        <v>200810</v>
      </c>
      <c r="AF1217" s="56">
        <f t="shared" si="402"/>
        <v>44</v>
      </c>
      <c r="AG1217" s="58">
        <f t="shared" si="399"/>
        <v>0</v>
      </c>
      <c r="AH1217" s="56">
        <f t="shared" si="394"/>
        <v>26</v>
      </c>
      <c r="AI1217" s="53">
        <f t="shared" si="395"/>
        <v>0.26169690481481478</v>
      </c>
      <c r="AJ1217" s="56">
        <f t="shared" si="396"/>
        <v>0</v>
      </c>
    </row>
    <row r="1218" spans="1:36" x14ac:dyDescent="0.25">
      <c r="A1218" s="50">
        <v>1217</v>
      </c>
      <c r="B1218" s="51">
        <v>39747</v>
      </c>
      <c r="C1218" s="75">
        <f t="shared" si="401"/>
        <v>39747</v>
      </c>
      <c r="D1218" s="50" t="s">
        <v>758</v>
      </c>
      <c r="E1218" s="50">
        <v>1</v>
      </c>
      <c r="F1218" s="50">
        <v>0</v>
      </c>
      <c r="G1218" s="50">
        <v>14</v>
      </c>
      <c r="H1218" s="50">
        <v>10</v>
      </c>
      <c r="I1218" s="53">
        <f t="shared" ref="I1218:I1281" si="403">IF(E1218&gt;0,TIME(F1218,G1218,H1218),"")</f>
        <v>9.8379629629629633E-3</v>
      </c>
      <c r="J1218" s="54">
        <f t="shared" ref="J1218:J1281" si="404">IF(E1218&gt;0,TIME(F1218,G1218,H1218)/E1218,"")</f>
        <v>9.8379629629629633E-3</v>
      </c>
      <c r="K1218" s="50" t="s">
        <v>694</v>
      </c>
      <c r="L1218" s="50" t="s">
        <v>756</v>
      </c>
      <c r="M1218" s="55">
        <f t="shared" ref="M1218:M1281" si="405">IF(D1218&gt;0,0.0416666666666667/J1218,"")</f>
        <v>4.2352941176470615</v>
      </c>
      <c r="N1218" s="50">
        <v>0</v>
      </c>
      <c r="O1218" s="50" t="s">
        <v>255</v>
      </c>
      <c r="S1218" s="151">
        <f t="shared" ref="S1218:S1281" si="406">IF("1-Swim"=D1218,J1218*2.4,IF("2-Bike"=D1218,J1218*112,IF("3-Run"=D1218,J1218*26.2,0)))</f>
        <v>0</v>
      </c>
      <c r="T1218" s="151">
        <f t="shared" ref="T1218:T1281" si="407">S1218/2</f>
        <v>0</v>
      </c>
      <c r="V1218" s="393">
        <f t="shared" si="397"/>
        <v>0</v>
      </c>
      <c r="W1218" s="393">
        <f t="shared" si="398"/>
        <v>0</v>
      </c>
      <c r="X1218" s="53">
        <f t="shared" ref="X1218:X1281" si="408">J1218*26.2</f>
        <v>0.25775462962962964</v>
      </c>
      <c r="Y1218" s="53">
        <f t="shared" ref="Y1218:Y1281" si="409">(J1218+0.0013889)*26.2</f>
        <v>0.29414380962962966</v>
      </c>
      <c r="Z1218" s="53">
        <f t="shared" ref="Z1218:Z1281" si="410">X1218/2</f>
        <v>0.12887731481481482</v>
      </c>
      <c r="AA1218" s="53">
        <f t="shared" ref="AA1218:AA1281" si="411">Y1218/2</f>
        <v>0.14707190481481483</v>
      </c>
      <c r="AB1218" s="50">
        <f t="shared" ref="AB1218:AB1281" si="412">RANK(J1218,J:J,1)</f>
        <v>3361</v>
      </c>
      <c r="AC1218" s="50">
        <f t="shared" si="400"/>
        <v>2008</v>
      </c>
      <c r="AD1218" s="50">
        <f t="shared" ref="AD1218:AD1281" si="413">MONTH(B1218)</f>
        <v>10</v>
      </c>
      <c r="AE1218" s="56">
        <f t="shared" ref="AE1218:AE1281" si="414">AC1218*100+AD1218</f>
        <v>200810</v>
      </c>
      <c r="AF1218" s="56">
        <f t="shared" si="402"/>
        <v>44</v>
      </c>
      <c r="AG1218" s="58">
        <f t="shared" si="399"/>
        <v>0</v>
      </c>
      <c r="AH1218" s="56">
        <f t="shared" ref="AH1218:AH1281" si="415">DAY(B1218)</f>
        <v>26</v>
      </c>
      <c r="AI1218" s="53">
        <f t="shared" ref="AI1218:AI1281" si="416">Z1218+AA1218</f>
        <v>0.27594921962962965</v>
      </c>
      <c r="AJ1218" s="56">
        <f t="shared" ref="AJ1218:AJ1281" si="417">IF("1-Swim"=D1218,E1218*46.7,IF("2-Bike"=D1218,E1218,IF("3-Run"=D1218,E1218*4.27,0)))</f>
        <v>0</v>
      </c>
    </row>
    <row r="1219" spans="1:36" x14ac:dyDescent="0.25">
      <c r="A1219" s="50">
        <v>1218</v>
      </c>
      <c r="B1219" s="51">
        <v>39747</v>
      </c>
      <c r="C1219" s="75">
        <f t="shared" si="401"/>
        <v>39747</v>
      </c>
      <c r="D1219" s="50" t="s">
        <v>759</v>
      </c>
      <c r="E1219" s="50">
        <v>1</v>
      </c>
      <c r="F1219" s="50">
        <v>0</v>
      </c>
      <c r="G1219" s="50">
        <v>14</v>
      </c>
      <c r="H1219" s="50">
        <v>21</v>
      </c>
      <c r="I1219" s="53">
        <f t="shared" si="403"/>
        <v>9.9652777777777778E-3</v>
      </c>
      <c r="J1219" s="54">
        <f t="shared" si="404"/>
        <v>9.9652777777777778E-3</v>
      </c>
      <c r="K1219" s="50" t="s">
        <v>694</v>
      </c>
      <c r="L1219" s="50" t="s">
        <v>756</v>
      </c>
      <c r="M1219" s="55">
        <f t="shared" si="405"/>
        <v>4.18118466898955</v>
      </c>
      <c r="N1219" s="50">
        <v>0</v>
      </c>
      <c r="O1219" s="50" t="s">
        <v>255</v>
      </c>
      <c r="S1219" s="151">
        <f t="shared" si="406"/>
        <v>0</v>
      </c>
      <c r="T1219" s="151">
        <f t="shared" si="407"/>
        <v>0</v>
      </c>
      <c r="V1219" s="393">
        <f t="shared" ref="V1219:V1282" si="418">U1219*0.000568182</f>
        <v>0</v>
      </c>
      <c r="W1219" s="393">
        <f t="shared" ref="W1219:W1282" si="419">U1219*0.0006213713910761</f>
        <v>0</v>
      </c>
      <c r="X1219" s="53">
        <f t="shared" si="408"/>
        <v>0.26109027777777777</v>
      </c>
      <c r="Y1219" s="53">
        <f t="shared" si="409"/>
        <v>0.29747945777777779</v>
      </c>
      <c r="Z1219" s="53">
        <f t="shared" si="410"/>
        <v>0.13054513888888888</v>
      </c>
      <c r="AA1219" s="53">
        <f t="shared" si="411"/>
        <v>0.14873972888888889</v>
      </c>
      <c r="AB1219" s="50">
        <f t="shared" si="412"/>
        <v>3381</v>
      </c>
      <c r="AC1219" s="50">
        <f t="shared" si="400"/>
        <v>2008</v>
      </c>
      <c r="AD1219" s="50">
        <f t="shared" si="413"/>
        <v>10</v>
      </c>
      <c r="AE1219" s="56">
        <f t="shared" si="414"/>
        <v>200810</v>
      </c>
      <c r="AF1219" s="56">
        <f t="shared" si="402"/>
        <v>44</v>
      </c>
      <c r="AG1219" s="58">
        <f t="shared" si="399"/>
        <v>0</v>
      </c>
      <c r="AH1219" s="56">
        <f t="shared" si="415"/>
        <v>26</v>
      </c>
      <c r="AI1219" s="53">
        <f t="shared" si="416"/>
        <v>0.27928486777777778</v>
      </c>
      <c r="AJ1219" s="56">
        <f t="shared" si="417"/>
        <v>0</v>
      </c>
    </row>
    <row r="1220" spans="1:36" x14ac:dyDescent="0.25">
      <c r="A1220" s="50">
        <v>1219</v>
      </c>
      <c r="B1220" s="51">
        <v>39747</v>
      </c>
      <c r="C1220" s="75">
        <f t="shared" si="401"/>
        <v>39747</v>
      </c>
      <c r="D1220" s="50" t="s">
        <v>760</v>
      </c>
      <c r="E1220" s="50">
        <v>1</v>
      </c>
      <c r="F1220" s="50">
        <v>0</v>
      </c>
      <c r="G1220" s="50">
        <v>15</v>
      </c>
      <c r="H1220" s="50">
        <v>19</v>
      </c>
      <c r="I1220" s="53">
        <f t="shared" si="403"/>
        <v>1.0636574074074074E-2</v>
      </c>
      <c r="J1220" s="54">
        <f t="shared" si="404"/>
        <v>1.0636574074074074E-2</v>
      </c>
      <c r="K1220" s="50" t="s">
        <v>694</v>
      </c>
      <c r="L1220" s="50" t="s">
        <v>756</v>
      </c>
      <c r="M1220" s="55">
        <f t="shared" si="405"/>
        <v>3.9173014145810692</v>
      </c>
      <c r="N1220" s="50">
        <v>0</v>
      </c>
      <c r="O1220" s="50" t="s">
        <v>255</v>
      </c>
      <c r="S1220" s="151">
        <f t="shared" si="406"/>
        <v>0</v>
      </c>
      <c r="T1220" s="151">
        <f t="shared" si="407"/>
        <v>0</v>
      </c>
      <c r="V1220" s="393">
        <f t="shared" si="418"/>
        <v>0</v>
      </c>
      <c r="W1220" s="393">
        <f t="shared" si="419"/>
        <v>0</v>
      </c>
      <c r="X1220" s="53">
        <f t="shared" si="408"/>
        <v>0.27867824074074071</v>
      </c>
      <c r="Y1220" s="53">
        <f t="shared" si="409"/>
        <v>0.31506742074074073</v>
      </c>
      <c r="Z1220" s="53">
        <f t="shared" si="410"/>
        <v>0.13933912037037036</v>
      </c>
      <c r="AA1220" s="53">
        <f t="shared" si="411"/>
        <v>0.15753371037037037</v>
      </c>
      <c r="AB1220" s="50">
        <f t="shared" si="412"/>
        <v>3462</v>
      </c>
      <c r="AC1220" s="50">
        <f t="shared" si="400"/>
        <v>2008</v>
      </c>
      <c r="AD1220" s="50">
        <f t="shared" si="413"/>
        <v>10</v>
      </c>
      <c r="AE1220" s="56">
        <f t="shared" si="414"/>
        <v>200810</v>
      </c>
      <c r="AF1220" s="56">
        <f t="shared" si="402"/>
        <v>44</v>
      </c>
      <c r="AG1220" s="58">
        <f t="shared" si="399"/>
        <v>0</v>
      </c>
      <c r="AH1220" s="56">
        <f t="shared" si="415"/>
        <v>26</v>
      </c>
      <c r="AI1220" s="53">
        <f t="shared" si="416"/>
        <v>0.29687283074074072</v>
      </c>
      <c r="AJ1220" s="56">
        <f t="shared" si="417"/>
        <v>0</v>
      </c>
    </row>
    <row r="1221" spans="1:36" x14ac:dyDescent="0.25">
      <c r="A1221" s="50">
        <v>1220</v>
      </c>
      <c r="B1221" s="51">
        <v>39747</v>
      </c>
      <c r="C1221" s="75">
        <f t="shared" si="401"/>
        <v>39747</v>
      </c>
      <c r="D1221" s="50" t="s">
        <v>761</v>
      </c>
      <c r="E1221" s="50">
        <v>1</v>
      </c>
      <c r="F1221" s="50">
        <v>0</v>
      </c>
      <c r="G1221" s="50">
        <v>17</v>
      </c>
      <c r="H1221" s="50">
        <v>54</v>
      </c>
      <c r="I1221" s="53">
        <f t="shared" si="403"/>
        <v>1.2430555555555554E-2</v>
      </c>
      <c r="J1221" s="54">
        <f t="shared" si="404"/>
        <v>1.2430555555555554E-2</v>
      </c>
      <c r="K1221" s="50" t="s">
        <v>694</v>
      </c>
      <c r="L1221" s="50" t="s">
        <v>756</v>
      </c>
      <c r="M1221" s="55">
        <f t="shared" si="405"/>
        <v>3.351955307262573</v>
      </c>
      <c r="N1221" s="50">
        <v>0</v>
      </c>
      <c r="O1221" s="50" t="s">
        <v>255</v>
      </c>
      <c r="S1221" s="151">
        <f t="shared" si="406"/>
        <v>0</v>
      </c>
      <c r="T1221" s="151">
        <f t="shared" si="407"/>
        <v>0</v>
      </c>
      <c r="V1221" s="393">
        <f t="shared" si="418"/>
        <v>0</v>
      </c>
      <c r="W1221" s="393">
        <f t="shared" si="419"/>
        <v>0</v>
      </c>
      <c r="X1221" s="53">
        <f t="shared" si="408"/>
        <v>0.32568055555555553</v>
      </c>
      <c r="Y1221" s="53">
        <f t="shared" si="409"/>
        <v>0.36206973555555549</v>
      </c>
      <c r="Z1221" s="53">
        <f t="shared" si="410"/>
        <v>0.16284027777777776</v>
      </c>
      <c r="AA1221" s="53">
        <f t="shared" si="411"/>
        <v>0.18103486777777775</v>
      </c>
      <c r="AB1221" s="50">
        <f t="shared" si="412"/>
        <v>3586</v>
      </c>
      <c r="AC1221" s="50">
        <f t="shared" si="400"/>
        <v>2008</v>
      </c>
      <c r="AD1221" s="50">
        <f t="shared" si="413"/>
        <v>10</v>
      </c>
      <c r="AE1221" s="56">
        <f t="shared" si="414"/>
        <v>200810</v>
      </c>
      <c r="AF1221" s="56">
        <f t="shared" si="402"/>
        <v>44</v>
      </c>
      <c r="AG1221" s="58">
        <f t="shared" si="399"/>
        <v>0</v>
      </c>
      <c r="AH1221" s="56">
        <f t="shared" si="415"/>
        <v>26</v>
      </c>
      <c r="AI1221" s="53">
        <f t="shared" si="416"/>
        <v>0.34387514555555554</v>
      </c>
      <c r="AJ1221" s="56">
        <f t="shared" si="417"/>
        <v>0</v>
      </c>
    </row>
    <row r="1222" spans="1:36" x14ac:dyDescent="0.25">
      <c r="A1222" s="50">
        <v>1221</v>
      </c>
      <c r="B1222" s="51">
        <v>39747</v>
      </c>
      <c r="C1222" s="75">
        <f t="shared" si="401"/>
        <v>39747</v>
      </c>
      <c r="D1222" s="50" t="s">
        <v>762</v>
      </c>
      <c r="E1222" s="50">
        <v>1</v>
      </c>
      <c r="F1222" s="50">
        <v>0</v>
      </c>
      <c r="G1222" s="50">
        <v>14</v>
      </c>
      <c r="H1222" s="50">
        <v>48</v>
      </c>
      <c r="I1222" s="53">
        <f t="shared" si="403"/>
        <v>1.0277777777777778E-2</v>
      </c>
      <c r="J1222" s="54">
        <f t="shared" si="404"/>
        <v>1.0277777777777778E-2</v>
      </c>
      <c r="K1222" s="50" t="s">
        <v>694</v>
      </c>
      <c r="L1222" s="50" t="s">
        <v>756</v>
      </c>
      <c r="M1222" s="55">
        <f t="shared" si="405"/>
        <v>4.0540540540540571</v>
      </c>
      <c r="N1222" s="50">
        <v>0</v>
      </c>
      <c r="O1222" s="50" t="s">
        <v>255</v>
      </c>
      <c r="S1222" s="151">
        <f t="shared" si="406"/>
        <v>0</v>
      </c>
      <c r="T1222" s="151">
        <f t="shared" si="407"/>
        <v>0</v>
      </c>
      <c r="V1222" s="393">
        <f t="shared" si="418"/>
        <v>0</v>
      </c>
      <c r="W1222" s="393">
        <f t="shared" si="419"/>
        <v>0</v>
      </c>
      <c r="X1222" s="53">
        <f t="shared" si="408"/>
        <v>0.26927777777777778</v>
      </c>
      <c r="Y1222" s="53">
        <f t="shared" si="409"/>
        <v>0.3056669577777778</v>
      </c>
      <c r="Z1222" s="53">
        <f t="shared" si="410"/>
        <v>0.13463888888888889</v>
      </c>
      <c r="AA1222" s="53">
        <f t="shared" si="411"/>
        <v>0.1528334788888889</v>
      </c>
      <c r="AB1222" s="50">
        <f t="shared" si="412"/>
        <v>3418</v>
      </c>
      <c r="AC1222" s="50">
        <f t="shared" si="400"/>
        <v>2008</v>
      </c>
      <c r="AD1222" s="50">
        <f t="shared" si="413"/>
        <v>10</v>
      </c>
      <c r="AE1222" s="56">
        <f t="shared" si="414"/>
        <v>200810</v>
      </c>
      <c r="AF1222" s="56">
        <f t="shared" si="402"/>
        <v>44</v>
      </c>
      <c r="AG1222" s="58">
        <f t="shared" si="399"/>
        <v>0</v>
      </c>
      <c r="AH1222" s="56">
        <f t="shared" si="415"/>
        <v>26</v>
      </c>
      <c r="AI1222" s="53">
        <f t="shared" si="416"/>
        <v>0.28747236777777779</v>
      </c>
      <c r="AJ1222" s="56">
        <f t="shared" si="417"/>
        <v>0</v>
      </c>
    </row>
    <row r="1223" spans="1:36" x14ac:dyDescent="0.25">
      <c r="A1223" s="50">
        <v>1222</v>
      </c>
      <c r="B1223" s="51">
        <v>39747</v>
      </c>
      <c r="C1223" s="75">
        <f t="shared" si="401"/>
        <v>39747</v>
      </c>
      <c r="D1223" s="50" t="s">
        <v>763</v>
      </c>
      <c r="E1223" s="50">
        <v>1</v>
      </c>
      <c r="F1223" s="50">
        <v>0</v>
      </c>
      <c r="G1223" s="50">
        <v>13</v>
      </c>
      <c r="H1223" s="50">
        <v>26</v>
      </c>
      <c r="I1223" s="53">
        <f t="shared" si="403"/>
        <v>9.3287037037037036E-3</v>
      </c>
      <c r="J1223" s="54">
        <f t="shared" si="404"/>
        <v>9.3287037037037036E-3</v>
      </c>
      <c r="K1223" s="50" t="s">
        <v>694</v>
      </c>
      <c r="L1223" s="50" t="s">
        <v>756</v>
      </c>
      <c r="M1223" s="55">
        <f t="shared" si="405"/>
        <v>4.4665012406947922</v>
      </c>
      <c r="N1223" s="50">
        <v>0</v>
      </c>
      <c r="O1223" s="50" t="s">
        <v>255</v>
      </c>
      <c r="S1223" s="151">
        <f t="shared" si="406"/>
        <v>0</v>
      </c>
      <c r="T1223" s="151">
        <f t="shared" si="407"/>
        <v>0</v>
      </c>
      <c r="V1223" s="393">
        <f t="shared" si="418"/>
        <v>0</v>
      </c>
      <c r="W1223" s="393">
        <f t="shared" si="419"/>
        <v>0</v>
      </c>
      <c r="X1223" s="53">
        <f t="shared" si="408"/>
        <v>0.24441203703703704</v>
      </c>
      <c r="Y1223" s="53">
        <f t="shared" si="409"/>
        <v>0.28080121703703703</v>
      </c>
      <c r="Z1223" s="53">
        <f t="shared" si="410"/>
        <v>0.12220601851851852</v>
      </c>
      <c r="AA1223" s="53">
        <f t="shared" si="411"/>
        <v>0.14040060851851852</v>
      </c>
      <c r="AB1223" s="50">
        <f t="shared" si="412"/>
        <v>3285</v>
      </c>
      <c r="AC1223" s="50">
        <f t="shared" si="400"/>
        <v>2008</v>
      </c>
      <c r="AD1223" s="50">
        <f t="shared" si="413"/>
        <v>10</v>
      </c>
      <c r="AE1223" s="56">
        <f t="shared" si="414"/>
        <v>200810</v>
      </c>
      <c r="AF1223" s="56">
        <f t="shared" si="402"/>
        <v>44</v>
      </c>
      <c r="AG1223" s="58">
        <f t="shared" si="399"/>
        <v>0</v>
      </c>
      <c r="AH1223" s="56">
        <f t="shared" si="415"/>
        <v>26</v>
      </c>
      <c r="AI1223" s="53">
        <f t="shared" si="416"/>
        <v>0.26260662703703702</v>
      </c>
      <c r="AJ1223" s="56">
        <f t="shared" si="417"/>
        <v>0</v>
      </c>
    </row>
    <row r="1224" spans="1:36" x14ac:dyDescent="0.25">
      <c r="A1224" s="50">
        <v>1223</v>
      </c>
      <c r="B1224" s="51">
        <v>39747</v>
      </c>
      <c r="C1224" s="75">
        <f t="shared" si="401"/>
        <v>39747</v>
      </c>
      <c r="D1224" s="50" t="s">
        <v>764</v>
      </c>
      <c r="E1224" s="50">
        <v>1</v>
      </c>
      <c r="F1224" s="50">
        <v>0</v>
      </c>
      <c r="G1224" s="50">
        <v>13</v>
      </c>
      <c r="H1224" s="50">
        <v>41</v>
      </c>
      <c r="I1224" s="53">
        <f t="shared" si="403"/>
        <v>9.5023148148148159E-3</v>
      </c>
      <c r="J1224" s="54">
        <f t="shared" si="404"/>
        <v>9.5023148148148159E-3</v>
      </c>
      <c r="K1224" s="50" t="s">
        <v>694</v>
      </c>
      <c r="L1224" s="50" t="s">
        <v>756</v>
      </c>
      <c r="M1224" s="55">
        <f t="shared" si="405"/>
        <v>4.3848964677222932</v>
      </c>
      <c r="N1224" s="50">
        <v>0</v>
      </c>
      <c r="O1224" s="50" t="s">
        <v>255</v>
      </c>
      <c r="S1224" s="151">
        <f t="shared" si="406"/>
        <v>0</v>
      </c>
      <c r="T1224" s="151">
        <f t="shared" si="407"/>
        <v>0</v>
      </c>
      <c r="V1224" s="393">
        <f t="shared" si="418"/>
        <v>0</v>
      </c>
      <c r="W1224" s="393">
        <f t="shared" si="419"/>
        <v>0</v>
      </c>
      <c r="X1224" s="53">
        <f t="shared" si="408"/>
        <v>0.24896064814814817</v>
      </c>
      <c r="Y1224" s="53">
        <f t="shared" si="409"/>
        <v>0.28534982814814819</v>
      </c>
      <c r="Z1224" s="53">
        <f t="shared" si="410"/>
        <v>0.12448032407407408</v>
      </c>
      <c r="AA1224" s="53">
        <f t="shared" si="411"/>
        <v>0.14267491407407409</v>
      </c>
      <c r="AB1224" s="50">
        <f t="shared" si="412"/>
        <v>3307</v>
      </c>
      <c r="AC1224" s="50">
        <f t="shared" si="400"/>
        <v>2008</v>
      </c>
      <c r="AD1224" s="50">
        <f t="shared" si="413"/>
        <v>10</v>
      </c>
      <c r="AE1224" s="56">
        <f t="shared" si="414"/>
        <v>200810</v>
      </c>
      <c r="AF1224" s="56">
        <f t="shared" si="402"/>
        <v>44</v>
      </c>
      <c r="AG1224" s="58">
        <f t="shared" si="399"/>
        <v>0</v>
      </c>
      <c r="AH1224" s="56">
        <f t="shared" si="415"/>
        <v>26</v>
      </c>
      <c r="AI1224" s="53">
        <f t="shared" si="416"/>
        <v>0.26715523814814818</v>
      </c>
      <c r="AJ1224" s="56">
        <f t="shared" si="417"/>
        <v>0</v>
      </c>
    </row>
    <row r="1225" spans="1:36" x14ac:dyDescent="0.25">
      <c r="A1225" s="50">
        <v>1224</v>
      </c>
      <c r="B1225" s="51">
        <v>39747</v>
      </c>
      <c r="C1225" s="75">
        <f t="shared" si="401"/>
        <v>39747</v>
      </c>
      <c r="D1225" s="50" t="s">
        <v>765</v>
      </c>
      <c r="E1225" s="50">
        <v>0.2</v>
      </c>
      <c r="F1225" s="50">
        <v>0</v>
      </c>
      <c r="G1225" s="50">
        <v>3</v>
      </c>
      <c r="H1225" s="50">
        <v>7</v>
      </c>
      <c r="I1225" s="53">
        <f t="shared" si="403"/>
        <v>2.1643518518518518E-3</v>
      </c>
      <c r="J1225" s="54">
        <f t="shared" si="404"/>
        <v>1.0821759259259258E-2</v>
      </c>
      <c r="K1225" s="50" t="s">
        <v>694</v>
      </c>
      <c r="L1225" s="50" t="s">
        <v>756</v>
      </c>
      <c r="M1225" s="55">
        <f t="shared" si="405"/>
        <v>3.8502673796791478</v>
      </c>
      <c r="N1225" s="50">
        <v>0</v>
      </c>
      <c r="O1225" s="50" t="s">
        <v>255</v>
      </c>
      <c r="S1225" s="151">
        <f t="shared" si="406"/>
        <v>0</v>
      </c>
      <c r="T1225" s="151">
        <f t="shared" si="407"/>
        <v>0</v>
      </c>
      <c r="V1225" s="393">
        <f t="shared" si="418"/>
        <v>0</v>
      </c>
      <c r="W1225" s="393">
        <f t="shared" si="419"/>
        <v>0</v>
      </c>
      <c r="X1225" s="53">
        <f t="shared" si="408"/>
        <v>0.28353009259259254</v>
      </c>
      <c r="Y1225" s="53">
        <f t="shared" si="409"/>
        <v>0.31991927259259256</v>
      </c>
      <c r="Z1225" s="53">
        <f t="shared" si="410"/>
        <v>0.14176504629629627</v>
      </c>
      <c r="AA1225" s="53">
        <f t="shared" si="411"/>
        <v>0.15995963629629628</v>
      </c>
      <c r="AB1225" s="50">
        <f t="shared" si="412"/>
        <v>3484</v>
      </c>
      <c r="AC1225" s="50">
        <f t="shared" si="400"/>
        <v>2008</v>
      </c>
      <c r="AD1225" s="50">
        <f t="shared" si="413"/>
        <v>10</v>
      </c>
      <c r="AE1225" s="56">
        <f t="shared" si="414"/>
        <v>200810</v>
      </c>
      <c r="AF1225" s="56">
        <f t="shared" si="402"/>
        <v>44</v>
      </c>
      <c r="AG1225" s="58">
        <f t="shared" si="399"/>
        <v>0</v>
      </c>
      <c r="AH1225" s="56">
        <f t="shared" si="415"/>
        <v>26</v>
      </c>
      <c r="AI1225" s="53">
        <f t="shared" si="416"/>
        <v>0.30172468259259255</v>
      </c>
      <c r="AJ1225" s="56">
        <f t="shared" si="417"/>
        <v>0</v>
      </c>
    </row>
    <row r="1226" spans="1:36" x14ac:dyDescent="0.25">
      <c r="A1226" s="50">
        <v>1225</v>
      </c>
      <c r="B1226" s="51">
        <v>39753</v>
      </c>
      <c r="C1226" s="75">
        <f t="shared" si="401"/>
        <v>39753</v>
      </c>
      <c r="D1226" s="50" t="s">
        <v>1223</v>
      </c>
      <c r="E1226" s="50">
        <v>3.1</v>
      </c>
      <c r="F1226" s="50">
        <v>0</v>
      </c>
      <c r="G1226" s="50">
        <v>28</v>
      </c>
      <c r="H1226" s="50">
        <v>15</v>
      </c>
      <c r="I1226" s="53">
        <f t="shared" si="403"/>
        <v>1.9618055555555555E-2</v>
      </c>
      <c r="J1226" s="54">
        <f t="shared" si="404"/>
        <v>6.3284050179211468E-3</v>
      </c>
      <c r="K1226" s="50" t="s">
        <v>694</v>
      </c>
      <c r="L1226" s="50" t="s">
        <v>766</v>
      </c>
      <c r="M1226" s="55">
        <f t="shared" si="405"/>
        <v>6.5840707964601819</v>
      </c>
      <c r="N1226" s="50">
        <v>0</v>
      </c>
      <c r="O1226" s="50" t="s">
        <v>255</v>
      </c>
      <c r="R1226" s="50" t="s">
        <v>767</v>
      </c>
      <c r="S1226" s="151">
        <f t="shared" si="406"/>
        <v>0.16580421146953403</v>
      </c>
      <c r="T1226" s="151">
        <f t="shared" si="407"/>
        <v>8.2902105734767015E-2</v>
      </c>
      <c r="V1226" s="393">
        <f t="shared" si="418"/>
        <v>0</v>
      </c>
      <c r="W1226" s="393">
        <f t="shared" si="419"/>
        <v>0</v>
      </c>
      <c r="X1226" s="53">
        <f t="shared" si="408"/>
        <v>0.16580421146953403</v>
      </c>
      <c r="Y1226" s="53">
        <f t="shared" si="409"/>
        <v>0.20219339146953405</v>
      </c>
      <c r="Z1226" s="53">
        <f t="shared" si="410"/>
        <v>8.2902105734767015E-2</v>
      </c>
      <c r="AA1226" s="53">
        <f t="shared" si="411"/>
        <v>0.10109669573476703</v>
      </c>
      <c r="AB1226" s="50">
        <f t="shared" si="412"/>
        <v>1100</v>
      </c>
      <c r="AC1226" s="50">
        <f t="shared" si="400"/>
        <v>2008</v>
      </c>
      <c r="AD1226" s="50">
        <f t="shared" si="413"/>
        <v>11</v>
      </c>
      <c r="AE1226" s="56">
        <f t="shared" si="414"/>
        <v>200811</v>
      </c>
      <c r="AF1226" s="56">
        <f t="shared" si="402"/>
        <v>44</v>
      </c>
      <c r="AG1226" s="58">
        <f t="shared" si="399"/>
        <v>5</v>
      </c>
      <c r="AH1226" s="56">
        <f t="shared" si="415"/>
        <v>1</v>
      </c>
      <c r="AI1226" s="53">
        <f t="shared" si="416"/>
        <v>0.18399880146953404</v>
      </c>
      <c r="AJ1226" s="56">
        <f t="shared" si="417"/>
        <v>13.236999999999998</v>
      </c>
    </row>
    <row r="1227" spans="1:36" x14ac:dyDescent="0.25">
      <c r="A1227" s="50">
        <v>1226</v>
      </c>
      <c r="B1227" s="51">
        <v>39757</v>
      </c>
      <c r="C1227" s="75">
        <f t="shared" si="401"/>
        <v>39757</v>
      </c>
      <c r="D1227" s="50" t="s">
        <v>1223</v>
      </c>
      <c r="E1227" s="50">
        <v>3</v>
      </c>
      <c r="F1227" s="50">
        <v>0</v>
      </c>
      <c r="G1227" s="50">
        <v>31</v>
      </c>
      <c r="H1227" s="50">
        <v>2</v>
      </c>
      <c r="I1227" s="53">
        <f t="shared" si="403"/>
        <v>2.1550925925925928E-2</v>
      </c>
      <c r="J1227" s="54">
        <f t="shared" si="404"/>
        <v>7.183641975308643E-3</v>
      </c>
      <c r="K1227" s="50" t="s">
        <v>688</v>
      </c>
      <c r="L1227" s="50" t="s">
        <v>334</v>
      </c>
      <c r="M1227" s="55">
        <f t="shared" si="405"/>
        <v>5.8002148227712178</v>
      </c>
      <c r="N1227" s="50">
        <v>0</v>
      </c>
      <c r="O1227" s="50" t="s">
        <v>198</v>
      </c>
      <c r="S1227" s="151">
        <f t="shared" si="406"/>
        <v>0.18821141975308645</v>
      </c>
      <c r="T1227" s="151">
        <f t="shared" si="407"/>
        <v>9.4105709876543223E-2</v>
      </c>
      <c r="V1227" s="393">
        <f t="shared" si="418"/>
        <v>0</v>
      </c>
      <c r="W1227" s="393">
        <f t="shared" si="419"/>
        <v>0</v>
      </c>
      <c r="X1227" s="53">
        <f t="shared" si="408"/>
        <v>0.18821141975308645</v>
      </c>
      <c r="Y1227" s="53">
        <f t="shared" si="409"/>
        <v>0.22460059975308641</v>
      </c>
      <c r="Z1227" s="53">
        <f t="shared" si="410"/>
        <v>9.4105709876543223E-2</v>
      </c>
      <c r="AA1227" s="53">
        <f t="shared" si="411"/>
        <v>0.11230029987654321</v>
      </c>
      <c r="AB1227" s="50">
        <f t="shared" si="412"/>
        <v>2020</v>
      </c>
      <c r="AC1227" s="50">
        <f t="shared" si="400"/>
        <v>2008</v>
      </c>
      <c r="AD1227" s="50">
        <f t="shared" si="413"/>
        <v>11</v>
      </c>
      <c r="AE1227" s="56">
        <f t="shared" si="414"/>
        <v>200811</v>
      </c>
      <c r="AF1227" s="56">
        <f t="shared" si="402"/>
        <v>45</v>
      </c>
      <c r="AG1227" s="58">
        <f t="shared" si="399"/>
        <v>3</v>
      </c>
      <c r="AH1227" s="56">
        <f t="shared" si="415"/>
        <v>5</v>
      </c>
      <c r="AI1227" s="53">
        <f t="shared" si="416"/>
        <v>0.20640600975308643</v>
      </c>
      <c r="AJ1227" s="56">
        <f t="shared" si="417"/>
        <v>12.809999999999999</v>
      </c>
    </row>
    <row r="1228" spans="1:36" x14ac:dyDescent="0.25">
      <c r="A1228" s="50">
        <v>1227</v>
      </c>
      <c r="B1228" s="51">
        <v>39764</v>
      </c>
      <c r="C1228" s="75">
        <f t="shared" si="401"/>
        <v>39764</v>
      </c>
      <c r="D1228" s="50" t="s">
        <v>1223</v>
      </c>
      <c r="E1228" s="50">
        <v>1.6</v>
      </c>
      <c r="F1228" s="50">
        <v>0</v>
      </c>
      <c r="G1228" s="50">
        <v>16</v>
      </c>
      <c r="H1228" s="50">
        <v>23</v>
      </c>
      <c r="I1228" s="53">
        <f t="shared" si="403"/>
        <v>1.1377314814814814E-2</v>
      </c>
      <c r="J1228" s="54">
        <f t="shared" si="404"/>
        <v>7.1108217592592586E-3</v>
      </c>
      <c r="K1228" s="50" t="s">
        <v>688</v>
      </c>
      <c r="L1228" s="50" t="s">
        <v>17</v>
      </c>
      <c r="M1228" s="55">
        <f t="shared" si="405"/>
        <v>5.8596134282807784</v>
      </c>
      <c r="N1228" s="50">
        <v>0</v>
      </c>
      <c r="O1228" s="50" t="s">
        <v>253</v>
      </c>
      <c r="S1228" s="151">
        <f t="shared" si="406"/>
        <v>0.18630353009259257</v>
      </c>
      <c r="T1228" s="151">
        <f t="shared" si="407"/>
        <v>9.3151765046296284E-2</v>
      </c>
      <c r="V1228" s="393">
        <f t="shared" si="418"/>
        <v>0</v>
      </c>
      <c r="W1228" s="393">
        <f t="shared" si="419"/>
        <v>0</v>
      </c>
      <c r="X1228" s="53">
        <f t="shared" si="408"/>
        <v>0.18630353009259257</v>
      </c>
      <c r="Y1228" s="53">
        <f t="shared" si="409"/>
        <v>0.22269271009259256</v>
      </c>
      <c r="Z1228" s="53">
        <f t="shared" si="410"/>
        <v>9.3151765046296284E-2</v>
      </c>
      <c r="AA1228" s="53">
        <f t="shared" si="411"/>
        <v>0.11134635504629628</v>
      </c>
      <c r="AB1228" s="50">
        <f t="shared" si="412"/>
        <v>1924</v>
      </c>
      <c r="AC1228" s="50">
        <f t="shared" si="400"/>
        <v>2008</v>
      </c>
      <c r="AD1228" s="50">
        <f t="shared" si="413"/>
        <v>11</v>
      </c>
      <c r="AE1228" s="56">
        <f t="shared" si="414"/>
        <v>200811</v>
      </c>
      <c r="AF1228" s="56">
        <f t="shared" si="402"/>
        <v>46</v>
      </c>
      <c r="AG1228" s="58">
        <f t="shared" si="399"/>
        <v>6</v>
      </c>
      <c r="AH1228" s="56">
        <f t="shared" si="415"/>
        <v>12</v>
      </c>
      <c r="AI1228" s="53">
        <f t="shared" si="416"/>
        <v>0.20449812009259255</v>
      </c>
      <c r="AJ1228" s="56">
        <f t="shared" si="417"/>
        <v>6.8319999999999999</v>
      </c>
    </row>
    <row r="1229" spans="1:36" x14ac:dyDescent="0.25">
      <c r="A1229" s="50">
        <v>1228</v>
      </c>
      <c r="B1229" s="51">
        <v>39773</v>
      </c>
      <c r="C1229" s="75">
        <f t="shared" si="401"/>
        <v>39773</v>
      </c>
      <c r="D1229" s="50" t="s">
        <v>1223</v>
      </c>
      <c r="E1229" s="50">
        <v>1</v>
      </c>
      <c r="F1229" s="50">
        <v>0</v>
      </c>
      <c r="G1229" s="50">
        <v>9</v>
      </c>
      <c r="H1229" s="50">
        <v>14</v>
      </c>
      <c r="I1229" s="53">
        <f t="shared" si="403"/>
        <v>6.4120370370370364E-3</v>
      </c>
      <c r="J1229" s="54">
        <f t="shared" si="404"/>
        <v>6.4120370370370364E-3</v>
      </c>
      <c r="K1229" s="50" t="s">
        <v>688</v>
      </c>
      <c r="L1229" s="50" t="s">
        <v>17</v>
      </c>
      <c r="M1229" s="55">
        <f t="shared" si="405"/>
        <v>6.4981949458483808</v>
      </c>
      <c r="N1229" s="50">
        <v>0</v>
      </c>
      <c r="O1229" s="50" t="s">
        <v>253</v>
      </c>
      <c r="S1229" s="151">
        <f t="shared" si="406"/>
        <v>0.16799537037037035</v>
      </c>
      <c r="T1229" s="151">
        <f t="shared" si="407"/>
        <v>8.3997685185185175E-2</v>
      </c>
      <c r="V1229" s="393">
        <f t="shared" si="418"/>
        <v>0</v>
      </c>
      <c r="W1229" s="393">
        <f t="shared" si="419"/>
        <v>0</v>
      </c>
      <c r="X1229" s="53">
        <f t="shared" si="408"/>
        <v>0.16799537037037035</v>
      </c>
      <c r="Y1229" s="53">
        <f t="shared" si="409"/>
        <v>0.20438455037037034</v>
      </c>
      <c r="Z1229" s="53">
        <f t="shared" si="410"/>
        <v>8.3997685185185175E-2</v>
      </c>
      <c r="AA1229" s="53">
        <f t="shared" si="411"/>
        <v>0.10219227518518517</v>
      </c>
      <c r="AB1229" s="50">
        <f t="shared" si="412"/>
        <v>1139</v>
      </c>
      <c r="AC1229" s="50">
        <f t="shared" si="400"/>
        <v>2008</v>
      </c>
      <c r="AD1229" s="50">
        <f t="shared" si="413"/>
        <v>11</v>
      </c>
      <c r="AE1229" s="56">
        <f t="shared" si="414"/>
        <v>200811</v>
      </c>
      <c r="AF1229" s="56">
        <f t="shared" si="402"/>
        <v>47</v>
      </c>
      <c r="AG1229" s="58">
        <f t="shared" si="399"/>
        <v>8</v>
      </c>
      <c r="AH1229" s="56">
        <f t="shared" si="415"/>
        <v>21</v>
      </c>
      <c r="AI1229" s="53">
        <f t="shared" si="416"/>
        <v>0.18618996037037033</v>
      </c>
      <c r="AJ1229" s="56">
        <f t="shared" si="417"/>
        <v>4.2699999999999996</v>
      </c>
    </row>
    <row r="1230" spans="1:36" x14ac:dyDescent="0.25">
      <c r="A1230" s="50">
        <v>1229</v>
      </c>
      <c r="B1230" s="51">
        <v>39775</v>
      </c>
      <c r="C1230" s="75">
        <f t="shared" si="401"/>
        <v>39775</v>
      </c>
      <c r="D1230" s="50" t="s">
        <v>1223</v>
      </c>
      <c r="E1230" s="50">
        <v>5</v>
      </c>
      <c r="F1230" s="50">
        <v>0</v>
      </c>
      <c r="G1230" s="50">
        <v>47</v>
      </c>
      <c r="H1230" s="50">
        <v>8</v>
      </c>
      <c r="I1230" s="53">
        <f t="shared" si="403"/>
        <v>3.2731481481481479E-2</v>
      </c>
      <c r="J1230" s="54">
        <f t="shared" si="404"/>
        <v>6.5462962962962957E-3</v>
      </c>
      <c r="K1230" s="50" t="s">
        <v>688</v>
      </c>
      <c r="L1230" s="50" t="s">
        <v>295</v>
      </c>
      <c r="M1230" s="55">
        <f t="shared" si="405"/>
        <v>6.3649222065063702</v>
      </c>
      <c r="N1230" s="50">
        <v>0</v>
      </c>
      <c r="O1230" s="50" t="s">
        <v>768</v>
      </c>
      <c r="S1230" s="151">
        <f t="shared" si="406"/>
        <v>0.17151296296296295</v>
      </c>
      <c r="T1230" s="151">
        <f t="shared" si="407"/>
        <v>8.5756481481481475E-2</v>
      </c>
      <c r="V1230" s="393">
        <f t="shared" si="418"/>
        <v>0</v>
      </c>
      <c r="W1230" s="393">
        <f t="shared" si="419"/>
        <v>0</v>
      </c>
      <c r="X1230" s="53">
        <f t="shared" si="408"/>
        <v>0.17151296296296295</v>
      </c>
      <c r="Y1230" s="53">
        <f t="shared" si="409"/>
        <v>0.20790214296296292</v>
      </c>
      <c r="Z1230" s="53">
        <f t="shared" si="410"/>
        <v>8.5756481481481475E-2</v>
      </c>
      <c r="AA1230" s="53">
        <f t="shared" si="411"/>
        <v>0.10395107148148146</v>
      </c>
      <c r="AB1230" s="50">
        <f t="shared" si="412"/>
        <v>1248</v>
      </c>
      <c r="AC1230" s="50">
        <f t="shared" si="400"/>
        <v>2008</v>
      </c>
      <c r="AD1230" s="50">
        <f t="shared" si="413"/>
        <v>11</v>
      </c>
      <c r="AE1230" s="56">
        <f t="shared" si="414"/>
        <v>200811</v>
      </c>
      <c r="AF1230" s="56">
        <f t="shared" si="402"/>
        <v>48</v>
      </c>
      <c r="AG1230" s="58">
        <f t="shared" si="399"/>
        <v>1</v>
      </c>
      <c r="AH1230" s="56">
        <f t="shared" si="415"/>
        <v>23</v>
      </c>
      <c r="AI1230" s="53">
        <f t="shared" si="416"/>
        <v>0.18970755296296293</v>
      </c>
      <c r="AJ1230" s="56">
        <f t="shared" si="417"/>
        <v>21.349999999999998</v>
      </c>
    </row>
    <row r="1231" spans="1:36" x14ac:dyDescent="0.25">
      <c r="A1231" s="50">
        <v>1230</v>
      </c>
      <c r="B1231" s="51">
        <v>39778</v>
      </c>
      <c r="C1231" s="75">
        <f t="shared" si="401"/>
        <v>39778</v>
      </c>
      <c r="D1231" s="50" t="s">
        <v>1223</v>
      </c>
      <c r="E1231" s="50">
        <v>1.9</v>
      </c>
      <c r="F1231" s="50">
        <v>0</v>
      </c>
      <c r="G1231" s="50">
        <v>16</v>
      </c>
      <c r="H1231" s="50">
        <v>11</v>
      </c>
      <c r="I1231" s="53">
        <f t="shared" si="403"/>
        <v>1.1238425925925928E-2</v>
      </c>
      <c r="J1231" s="54">
        <f t="shared" si="404"/>
        <v>5.9149610136452254E-3</v>
      </c>
      <c r="K1231" s="50" t="s">
        <v>688</v>
      </c>
      <c r="L1231" s="50" t="s">
        <v>17</v>
      </c>
      <c r="M1231" s="55">
        <f t="shared" si="405"/>
        <v>7.0442842430484074</v>
      </c>
      <c r="N1231" s="50">
        <v>0</v>
      </c>
      <c r="O1231" s="50" t="s">
        <v>253</v>
      </c>
      <c r="S1231" s="151">
        <f t="shared" si="406"/>
        <v>0.15497197855750491</v>
      </c>
      <c r="T1231" s="151">
        <f t="shared" si="407"/>
        <v>7.7485989278752457E-2</v>
      </c>
      <c r="V1231" s="393">
        <f t="shared" si="418"/>
        <v>0</v>
      </c>
      <c r="W1231" s="393">
        <f t="shared" si="419"/>
        <v>0</v>
      </c>
      <c r="X1231" s="53">
        <f t="shared" si="408"/>
        <v>0.15497197855750491</v>
      </c>
      <c r="Y1231" s="53">
        <f t="shared" si="409"/>
        <v>0.19136115855750491</v>
      </c>
      <c r="Z1231" s="53">
        <f t="shared" si="410"/>
        <v>7.7485989278752457E-2</v>
      </c>
      <c r="AA1231" s="53">
        <f t="shared" si="411"/>
        <v>9.5680579278752453E-2</v>
      </c>
      <c r="AB1231" s="50">
        <f t="shared" si="412"/>
        <v>998</v>
      </c>
      <c r="AC1231" s="50">
        <f t="shared" si="400"/>
        <v>2008</v>
      </c>
      <c r="AD1231" s="50">
        <f t="shared" si="413"/>
        <v>11</v>
      </c>
      <c r="AE1231" s="56">
        <f t="shared" si="414"/>
        <v>200811</v>
      </c>
      <c r="AF1231" s="56">
        <f t="shared" si="402"/>
        <v>48</v>
      </c>
      <c r="AG1231" s="58">
        <f t="shared" ref="AG1231:AG1294" si="420">IF(ISBLANK(B1231)," ",MAX(B1231-B1230-1,0))</f>
        <v>2</v>
      </c>
      <c r="AH1231" s="56">
        <f t="shared" si="415"/>
        <v>26</v>
      </c>
      <c r="AI1231" s="53">
        <f t="shared" si="416"/>
        <v>0.1731665685575049</v>
      </c>
      <c r="AJ1231" s="56">
        <f t="shared" si="417"/>
        <v>8.1129999999999995</v>
      </c>
    </row>
    <row r="1232" spans="1:36" x14ac:dyDescent="0.25">
      <c r="A1232" s="50">
        <v>1231</v>
      </c>
      <c r="B1232" s="51">
        <v>39784</v>
      </c>
      <c r="C1232" s="75">
        <f t="shared" si="401"/>
        <v>39784</v>
      </c>
      <c r="D1232" s="50" t="s">
        <v>1223</v>
      </c>
      <c r="E1232" s="50">
        <v>3</v>
      </c>
      <c r="F1232" s="50">
        <v>0</v>
      </c>
      <c r="G1232" s="50">
        <v>29</v>
      </c>
      <c r="H1232" s="50">
        <v>37</v>
      </c>
      <c r="I1232" s="53">
        <f t="shared" si="403"/>
        <v>2.056712962962963E-2</v>
      </c>
      <c r="J1232" s="54">
        <f t="shared" si="404"/>
        <v>6.8557098765432102E-3</v>
      </c>
      <c r="K1232" s="50" t="s">
        <v>688</v>
      </c>
      <c r="L1232" s="50" t="s">
        <v>334</v>
      </c>
      <c r="M1232" s="55">
        <f t="shared" si="405"/>
        <v>6.0776589758019179</v>
      </c>
      <c r="N1232" s="50">
        <v>0</v>
      </c>
      <c r="O1232" s="50" t="s">
        <v>198</v>
      </c>
      <c r="S1232" s="151">
        <f t="shared" si="406"/>
        <v>0.1796195987654321</v>
      </c>
      <c r="T1232" s="151">
        <f t="shared" si="407"/>
        <v>8.9809799382716049E-2</v>
      </c>
      <c r="V1232" s="393">
        <f t="shared" si="418"/>
        <v>0</v>
      </c>
      <c r="W1232" s="393">
        <f t="shared" si="419"/>
        <v>0</v>
      </c>
      <c r="X1232" s="53">
        <f t="shared" si="408"/>
        <v>0.1796195987654321</v>
      </c>
      <c r="Y1232" s="53">
        <f t="shared" si="409"/>
        <v>0.21600877876543209</v>
      </c>
      <c r="Z1232" s="53">
        <f t="shared" si="410"/>
        <v>8.9809799382716049E-2</v>
      </c>
      <c r="AA1232" s="53">
        <f t="shared" si="411"/>
        <v>0.10800438938271605</v>
      </c>
      <c r="AB1232" s="50">
        <f t="shared" si="412"/>
        <v>1600</v>
      </c>
      <c r="AC1232" s="50">
        <f t="shared" si="400"/>
        <v>2008</v>
      </c>
      <c r="AD1232" s="50">
        <f t="shared" si="413"/>
        <v>12</v>
      </c>
      <c r="AE1232" s="56">
        <f t="shared" si="414"/>
        <v>200812</v>
      </c>
      <c r="AF1232" s="56">
        <f t="shared" si="402"/>
        <v>49</v>
      </c>
      <c r="AG1232" s="58">
        <f t="shared" si="420"/>
        <v>5</v>
      </c>
      <c r="AH1232" s="56">
        <f t="shared" si="415"/>
        <v>2</v>
      </c>
      <c r="AI1232" s="53">
        <f t="shared" si="416"/>
        <v>0.19781418876543211</v>
      </c>
      <c r="AJ1232" s="56">
        <f t="shared" si="417"/>
        <v>12.809999999999999</v>
      </c>
    </row>
    <row r="1233" spans="1:36" x14ac:dyDescent="0.25">
      <c r="A1233" s="50">
        <v>1232</v>
      </c>
      <c r="B1233" s="51">
        <v>39785</v>
      </c>
      <c r="C1233" s="75">
        <f t="shared" si="401"/>
        <v>39785</v>
      </c>
      <c r="D1233" s="50" t="s">
        <v>1223</v>
      </c>
      <c r="E1233" s="50">
        <v>3</v>
      </c>
      <c r="F1233" s="50">
        <v>0</v>
      </c>
      <c r="G1233" s="50">
        <v>38</v>
      </c>
      <c r="H1233" s="50">
        <v>38</v>
      </c>
      <c r="I1233" s="53">
        <f t="shared" si="403"/>
        <v>2.6828703703703702E-2</v>
      </c>
      <c r="J1233" s="54">
        <f t="shared" si="404"/>
        <v>8.9429012345679012E-3</v>
      </c>
      <c r="K1233" s="50" t="s">
        <v>688</v>
      </c>
      <c r="L1233" s="50" t="s">
        <v>334</v>
      </c>
      <c r="M1233" s="55">
        <f t="shared" si="405"/>
        <v>4.6591889559965525</v>
      </c>
      <c r="N1233" s="50">
        <v>0</v>
      </c>
      <c r="O1233" s="50" t="s">
        <v>198</v>
      </c>
      <c r="S1233" s="151">
        <f t="shared" si="406"/>
        <v>0.23430401234567899</v>
      </c>
      <c r="T1233" s="151">
        <f t="shared" si="407"/>
        <v>0.1171520061728395</v>
      </c>
      <c r="V1233" s="393">
        <f t="shared" si="418"/>
        <v>0</v>
      </c>
      <c r="W1233" s="393">
        <f t="shared" si="419"/>
        <v>0</v>
      </c>
      <c r="X1233" s="53">
        <f t="shared" si="408"/>
        <v>0.23430401234567899</v>
      </c>
      <c r="Y1233" s="53">
        <f t="shared" si="409"/>
        <v>0.27069319234567901</v>
      </c>
      <c r="Z1233" s="53">
        <f t="shared" si="410"/>
        <v>0.1171520061728395</v>
      </c>
      <c r="AA1233" s="53">
        <f t="shared" si="411"/>
        <v>0.13534659617283951</v>
      </c>
      <c r="AB1233" s="50">
        <f t="shared" si="412"/>
        <v>3214</v>
      </c>
      <c r="AC1233" s="50">
        <f t="shared" si="400"/>
        <v>2008</v>
      </c>
      <c r="AD1233" s="50">
        <f t="shared" si="413"/>
        <v>12</v>
      </c>
      <c r="AE1233" s="56">
        <f t="shared" si="414"/>
        <v>200812</v>
      </c>
      <c r="AF1233" s="56">
        <f t="shared" si="402"/>
        <v>49</v>
      </c>
      <c r="AG1233" s="58">
        <f t="shared" si="420"/>
        <v>0</v>
      </c>
      <c r="AH1233" s="56">
        <f t="shared" si="415"/>
        <v>3</v>
      </c>
      <c r="AI1233" s="53">
        <f t="shared" si="416"/>
        <v>0.252498602345679</v>
      </c>
      <c r="AJ1233" s="56">
        <f t="shared" si="417"/>
        <v>12.809999999999999</v>
      </c>
    </row>
    <row r="1234" spans="1:36" x14ac:dyDescent="0.25">
      <c r="A1234" s="50">
        <v>1233</v>
      </c>
      <c r="B1234" s="51">
        <v>39787</v>
      </c>
      <c r="C1234" s="75">
        <f t="shared" si="401"/>
        <v>39787</v>
      </c>
      <c r="D1234" s="50" t="s">
        <v>1223</v>
      </c>
      <c r="E1234" s="50">
        <v>1</v>
      </c>
      <c r="F1234" s="50">
        <v>0</v>
      </c>
      <c r="G1234" s="50">
        <v>9</v>
      </c>
      <c r="H1234" s="50">
        <v>15</v>
      </c>
      <c r="I1234" s="53">
        <f t="shared" si="403"/>
        <v>6.4236111111111117E-3</v>
      </c>
      <c r="J1234" s="54">
        <f t="shared" si="404"/>
        <v>6.4236111111111117E-3</v>
      </c>
      <c r="K1234" s="50" t="s">
        <v>769</v>
      </c>
      <c r="L1234" s="50" t="s">
        <v>17</v>
      </c>
      <c r="M1234" s="55">
        <f t="shared" si="405"/>
        <v>6.4864864864864913</v>
      </c>
      <c r="N1234" s="50">
        <v>0</v>
      </c>
      <c r="O1234" s="50" t="s">
        <v>253</v>
      </c>
      <c r="S1234" s="151">
        <f t="shared" si="406"/>
        <v>0.16829861111111113</v>
      </c>
      <c r="T1234" s="151">
        <f t="shared" si="407"/>
        <v>8.4149305555555567E-2</v>
      </c>
      <c r="V1234" s="393">
        <f t="shared" si="418"/>
        <v>0</v>
      </c>
      <c r="W1234" s="393">
        <f t="shared" si="419"/>
        <v>0</v>
      </c>
      <c r="X1234" s="53">
        <f t="shared" si="408"/>
        <v>0.16829861111111113</v>
      </c>
      <c r="Y1234" s="53">
        <f t="shared" si="409"/>
        <v>0.2046877911111111</v>
      </c>
      <c r="Z1234" s="53">
        <f t="shared" si="410"/>
        <v>8.4149305555555567E-2</v>
      </c>
      <c r="AA1234" s="53">
        <f t="shared" si="411"/>
        <v>0.10234389555555555</v>
      </c>
      <c r="AB1234" s="50">
        <f t="shared" si="412"/>
        <v>1149</v>
      </c>
      <c r="AC1234" s="50">
        <f t="shared" si="400"/>
        <v>2008</v>
      </c>
      <c r="AD1234" s="50">
        <f t="shared" si="413"/>
        <v>12</v>
      </c>
      <c r="AE1234" s="56">
        <f t="shared" si="414"/>
        <v>200812</v>
      </c>
      <c r="AF1234" s="56">
        <f t="shared" si="402"/>
        <v>49</v>
      </c>
      <c r="AG1234" s="58">
        <f t="shared" si="420"/>
        <v>1</v>
      </c>
      <c r="AH1234" s="56">
        <f t="shared" si="415"/>
        <v>5</v>
      </c>
      <c r="AI1234" s="53">
        <f t="shared" si="416"/>
        <v>0.18649320111111112</v>
      </c>
      <c r="AJ1234" s="56">
        <f t="shared" si="417"/>
        <v>4.2699999999999996</v>
      </c>
    </row>
    <row r="1235" spans="1:36" x14ac:dyDescent="0.25">
      <c r="A1235" s="50">
        <v>1234</v>
      </c>
      <c r="B1235" s="51">
        <v>39791</v>
      </c>
      <c r="C1235" s="75">
        <f t="shared" si="401"/>
        <v>39791</v>
      </c>
      <c r="D1235" s="50" t="s">
        <v>1223</v>
      </c>
      <c r="E1235" s="50">
        <v>2</v>
      </c>
      <c r="F1235" s="50">
        <v>0</v>
      </c>
      <c r="G1235" s="50">
        <v>17</v>
      </c>
      <c r="H1235" s="50">
        <v>56</v>
      </c>
      <c r="I1235" s="53">
        <f t="shared" si="403"/>
        <v>1.2453703703703703E-2</v>
      </c>
      <c r="J1235" s="54">
        <f t="shared" si="404"/>
        <v>6.2268518518518515E-3</v>
      </c>
      <c r="K1235" s="50" t="s">
        <v>769</v>
      </c>
      <c r="L1235" s="50" t="s">
        <v>117</v>
      </c>
      <c r="M1235" s="55">
        <f t="shared" si="405"/>
        <v>6.6914498141263996</v>
      </c>
      <c r="N1235" s="50">
        <v>0</v>
      </c>
      <c r="O1235" s="50" t="s">
        <v>255</v>
      </c>
      <c r="S1235" s="151">
        <f t="shared" si="406"/>
        <v>0.16314351851851849</v>
      </c>
      <c r="T1235" s="151">
        <f t="shared" si="407"/>
        <v>8.1571759259259247E-2</v>
      </c>
      <c r="V1235" s="393">
        <f t="shared" si="418"/>
        <v>0</v>
      </c>
      <c r="W1235" s="393">
        <f t="shared" si="419"/>
        <v>0</v>
      </c>
      <c r="X1235" s="53">
        <f t="shared" si="408"/>
        <v>0.16314351851851849</v>
      </c>
      <c r="Y1235" s="53">
        <f t="shared" si="409"/>
        <v>0.19953269851851851</v>
      </c>
      <c r="Z1235" s="53">
        <f t="shared" si="410"/>
        <v>8.1571759259259247E-2</v>
      </c>
      <c r="AA1235" s="53">
        <f t="shared" si="411"/>
        <v>9.9766349259259257E-2</v>
      </c>
      <c r="AB1235" s="50">
        <f t="shared" si="412"/>
        <v>1064</v>
      </c>
      <c r="AC1235" s="50">
        <f t="shared" si="400"/>
        <v>2008</v>
      </c>
      <c r="AD1235" s="50">
        <f t="shared" si="413"/>
        <v>12</v>
      </c>
      <c r="AE1235" s="56">
        <f t="shared" si="414"/>
        <v>200812</v>
      </c>
      <c r="AF1235" s="56">
        <f t="shared" si="402"/>
        <v>50</v>
      </c>
      <c r="AG1235" s="58">
        <f t="shared" si="420"/>
        <v>3</v>
      </c>
      <c r="AH1235" s="56">
        <f t="shared" si="415"/>
        <v>9</v>
      </c>
      <c r="AI1235" s="53">
        <f t="shared" si="416"/>
        <v>0.1813381085185185</v>
      </c>
      <c r="AJ1235" s="56">
        <f t="shared" si="417"/>
        <v>8.5399999999999991</v>
      </c>
    </row>
    <row r="1236" spans="1:36" x14ac:dyDescent="0.25">
      <c r="A1236" s="50">
        <v>1235</v>
      </c>
      <c r="B1236" s="51">
        <v>39818</v>
      </c>
      <c r="C1236" s="75">
        <f t="shared" si="401"/>
        <v>39818</v>
      </c>
      <c r="D1236" s="50" t="s">
        <v>1223</v>
      </c>
      <c r="E1236" s="50">
        <v>3</v>
      </c>
      <c r="F1236" s="50">
        <v>0</v>
      </c>
      <c r="G1236" s="50">
        <v>31</v>
      </c>
      <c r="H1236" s="50">
        <v>5</v>
      </c>
      <c r="I1236" s="53">
        <f t="shared" si="403"/>
        <v>2.1585648148148145E-2</v>
      </c>
      <c r="J1236" s="54">
        <f t="shared" si="404"/>
        <v>7.1952160493827149E-3</v>
      </c>
      <c r="K1236" s="50" t="s">
        <v>1229</v>
      </c>
      <c r="L1236" s="50" t="s">
        <v>1323</v>
      </c>
      <c r="M1236" s="55">
        <f t="shared" si="405"/>
        <v>5.7908847184986652</v>
      </c>
      <c r="N1236" s="50">
        <v>0</v>
      </c>
      <c r="S1236" s="151">
        <f t="shared" si="406"/>
        <v>0.18851466049382712</v>
      </c>
      <c r="T1236" s="151">
        <f t="shared" si="407"/>
        <v>9.4257330246913559E-2</v>
      </c>
      <c r="V1236" s="393">
        <f t="shared" si="418"/>
        <v>0</v>
      </c>
      <c r="W1236" s="393">
        <f t="shared" si="419"/>
        <v>0</v>
      </c>
      <c r="X1236" s="53">
        <f t="shared" si="408"/>
        <v>0.18851466049382712</v>
      </c>
      <c r="Y1236" s="53">
        <f t="shared" si="409"/>
        <v>0.22490384049382711</v>
      </c>
      <c r="Z1236" s="53">
        <f t="shared" si="410"/>
        <v>9.4257330246913559E-2</v>
      </c>
      <c r="AA1236" s="53">
        <f t="shared" si="411"/>
        <v>0.11245192024691356</v>
      </c>
      <c r="AB1236" s="50">
        <f t="shared" si="412"/>
        <v>2037</v>
      </c>
      <c r="AC1236" s="50">
        <f t="shared" si="400"/>
        <v>2009</v>
      </c>
      <c r="AD1236" s="50">
        <f t="shared" si="413"/>
        <v>1</v>
      </c>
      <c r="AE1236" s="56">
        <f t="shared" si="414"/>
        <v>200901</v>
      </c>
      <c r="AF1236" s="56">
        <f t="shared" si="402"/>
        <v>2</v>
      </c>
      <c r="AG1236" s="58">
        <f t="shared" si="420"/>
        <v>26</v>
      </c>
      <c r="AH1236" s="56">
        <f t="shared" si="415"/>
        <v>5</v>
      </c>
      <c r="AI1236" s="53">
        <f t="shared" si="416"/>
        <v>0.2067092504938271</v>
      </c>
      <c r="AJ1236" s="56">
        <f t="shared" si="417"/>
        <v>12.809999999999999</v>
      </c>
    </row>
    <row r="1237" spans="1:36" x14ac:dyDescent="0.25">
      <c r="A1237" s="50">
        <v>1236</v>
      </c>
      <c r="B1237" s="51">
        <v>39822.279166666667</v>
      </c>
      <c r="C1237" s="75">
        <f t="shared" si="401"/>
        <v>39822.279166666667</v>
      </c>
      <c r="D1237" s="50" t="s">
        <v>1223</v>
      </c>
      <c r="E1237" s="50">
        <v>2.94529854</v>
      </c>
      <c r="F1237" s="50">
        <v>0</v>
      </c>
      <c r="G1237" s="50">
        <v>45</v>
      </c>
      <c r="H1237" s="50">
        <v>12</v>
      </c>
      <c r="I1237" s="53">
        <f t="shared" si="403"/>
        <v>3.138888888888889E-2</v>
      </c>
      <c r="J1237" s="54">
        <f t="shared" si="404"/>
        <v>1.0657285997530455E-2</v>
      </c>
      <c r="K1237" s="50" t="s">
        <v>1229</v>
      </c>
      <c r="L1237" s="50" t="s">
        <v>1322</v>
      </c>
      <c r="M1237" s="55">
        <f t="shared" si="405"/>
        <v>3.9096883274336309</v>
      </c>
      <c r="N1237" s="50">
        <v>0</v>
      </c>
      <c r="S1237" s="151">
        <f t="shared" si="406"/>
        <v>0.27922089313529791</v>
      </c>
      <c r="T1237" s="151">
        <f t="shared" si="407"/>
        <v>0.13961044656764895</v>
      </c>
      <c r="V1237" s="393">
        <f t="shared" si="418"/>
        <v>0</v>
      </c>
      <c r="W1237" s="393">
        <f t="shared" si="419"/>
        <v>0</v>
      </c>
      <c r="X1237" s="53">
        <f t="shared" si="408"/>
        <v>0.27922089313529791</v>
      </c>
      <c r="Y1237" s="53">
        <f t="shared" si="409"/>
        <v>0.31561007313529793</v>
      </c>
      <c r="Z1237" s="53">
        <f t="shared" si="410"/>
        <v>0.13961044656764895</v>
      </c>
      <c r="AA1237" s="53">
        <f t="shared" si="411"/>
        <v>0.15780503656764897</v>
      </c>
      <c r="AB1237" s="50">
        <f t="shared" si="412"/>
        <v>3466</v>
      </c>
      <c r="AC1237" s="50">
        <f t="shared" si="400"/>
        <v>2009</v>
      </c>
      <c r="AD1237" s="50">
        <f t="shared" si="413"/>
        <v>1</v>
      </c>
      <c r="AE1237" s="56">
        <f t="shared" si="414"/>
        <v>200901</v>
      </c>
      <c r="AF1237" s="56">
        <f t="shared" si="402"/>
        <v>2</v>
      </c>
      <c r="AG1237" s="58">
        <f t="shared" si="420"/>
        <v>3.2791666666671517</v>
      </c>
      <c r="AH1237" s="56">
        <f t="shared" si="415"/>
        <v>9</v>
      </c>
      <c r="AI1237" s="53">
        <f t="shared" si="416"/>
        <v>0.29741548313529792</v>
      </c>
      <c r="AJ1237" s="56">
        <f t="shared" si="417"/>
        <v>12.576424765799999</v>
      </c>
    </row>
    <row r="1238" spans="1:36" x14ac:dyDescent="0.25">
      <c r="A1238" s="50">
        <v>1237</v>
      </c>
      <c r="B1238" s="51">
        <v>39825.503472222219</v>
      </c>
      <c r="C1238" s="75">
        <f t="shared" si="401"/>
        <v>39825.503472222219</v>
      </c>
      <c r="D1238" s="50" t="s">
        <v>1223</v>
      </c>
      <c r="E1238" s="50">
        <v>2.9266574099999998</v>
      </c>
      <c r="F1238" s="50">
        <v>0</v>
      </c>
      <c r="G1238" s="50">
        <v>20</v>
      </c>
      <c r="H1238" s="50">
        <v>23</v>
      </c>
      <c r="I1238" s="53">
        <f t="shared" si="403"/>
        <v>1.4155092592592592E-2</v>
      </c>
      <c r="J1238" s="54">
        <f t="shared" si="404"/>
        <v>4.8366072995857049E-3</v>
      </c>
      <c r="K1238" s="50" t="s">
        <v>1229</v>
      </c>
      <c r="L1238" s="50" t="s">
        <v>1322</v>
      </c>
      <c r="M1238" s="55">
        <f t="shared" si="405"/>
        <v>8.6148541913327943</v>
      </c>
      <c r="N1238" s="50">
        <v>0</v>
      </c>
      <c r="S1238" s="151">
        <f t="shared" si="406"/>
        <v>0.12671911124914548</v>
      </c>
      <c r="T1238" s="151">
        <f t="shared" si="407"/>
        <v>6.3359555624572739E-2</v>
      </c>
      <c r="V1238" s="393">
        <f t="shared" si="418"/>
        <v>0</v>
      </c>
      <c r="W1238" s="393">
        <f t="shared" si="419"/>
        <v>0</v>
      </c>
      <c r="X1238" s="53">
        <f t="shared" si="408"/>
        <v>0.12671911124914548</v>
      </c>
      <c r="Y1238" s="53">
        <f t="shared" si="409"/>
        <v>0.16310829124914547</v>
      </c>
      <c r="Z1238" s="53">
        <f t="shared" si="410"/>
        <v>6.3359555624572739E-2</v>
      </c>
      <c r="AA1238" s="53">
        <f t="shared" si="411"/>
        <v>8.1554145624572735E-2</v>
      </c>
      <c r="AB1238" s="50">
        <f t="shared" si="412"/>
        <v>947</v>
      </c>
      <c r="AC1238" s="50">
        <f t="shared" si="400"/>
        <v>2009</v>
      </c>
      <c r="AD1238" s="50">
        <f t="shared" si="413"/>
        <v>1</v>
      </c>
      <c r="AE1238" s="56">
        <f t="shared" si="414"/>
        <v>200901</v>
      </c>
      <c r="AF1238" s="56">
        <f t="shared" si="402"/>
        <v>3</v>
      </c>
      <c r="AG1238" s="58">
        <f t="shared" si="420"/>
        <v>2.2243055555518367</v>
      </c>
      <c r="AH1238" s="56">
        <f t="shared" si="415"/>
        <v>12</v>
      </c>
      <c r="AI1238" s="53">
        <f t="shared" si="416"/>
        <v>0.14491370124914549</v>
      </c>
      <c r="AJ1238" s="56">
        <f t="shared" si="417"/>
        <v>12.496827140699997</v>
      </c>
    </row>
    <row r="1239" spans="1:36" x14ac:dyDescent="0.25">
      <c r="A1239" s="50">
        <v>1238</v>
      </c>
      <c r="B1239" s="51">
        <v>39827.484027777777</v>
      </c>
      <c r="C1239" s="75">
        <f t="shared" si="401"/>
        <v>39827.484027777777</v>
      </c>
      <c r="D1239" s="50" t="s">
        <v>1223</v>
      </c>
      <c r="E1239" s="50">
        <v>0.02</v>
      </c>
      <c r="F1239" s="50">
        <v>0</v>
      </c>
      <c r="G1239" s="50">
        <v>0</v>
      </c>
      <c r="H1239" s="50">
        <v>11</v>
      </c>
      <c r="I1239" s="53">
        <f t="shared" si="403"/>
        <v>1.273148148148148E-4</v>
      </c>
      <c r="J1239" s="54">
        <f t="shared" si="404"/>
        <v>6.3657407407407404E-3</v>
      </c>
      <c r="K1239" s="50" t="s">
        <v>1229</v>
      </c>
      <c r="L1239" s="50" t="s">
        <v>1322</v>
      </c>
      <c r="M1239" s="55">
        <f t="shared" si="405"/>
        <v>6.5454545454545512</v>
      </c>
      <c r="N1239" s="50">
        <v>0</v>
      </c>
      <c r="S1239" s="151">
        <f t="shared" si="406"/>
        <v>0.16678240740740741</v>
      </c>
      <c r="T1239" s="151">
        <f t="shared" si="407"/>
        <v>8.3391203703703703E-2</v>
      </c>
      <c r="V1239" s="393">
        <f t="shared" si="418"/>
        <v>0</v>
      </c>
      <c r="W1239" s="393">
        <f t="shared" si="419"/>
        <v>0</v>
      </c>
      <c r="X1239" s="53">
        <f t="shared" si="408"/>
        <v>0.16678240740740741</v>
      </c>
      <c r="Y1239" s="53">
        <f t="shared" si="409"/>
        <v>0.2031715874074074</v>
      </c>
      <c r="Z1239" s="53">
        <f t="shared" si="410"/>
        <v>8.3391203703703703E-2</v>
      </c>
      <c r="AA1239" s="53">
        <f t="shared" si="411"/>
        <v>0.1015857937037037</v>
      </c>
      <c r="AB1239" s="50">
        <f t="shared" si="412"/>
        <v>1119</v>
      </c>
      <c r="AC1239" s="50">
        <f t="shared" si="400"/>
        <v>2009</v>
      </c>
      <c r="AD1239" s="50">
        <f t="shared" si="413"/>
        <v>1</v>
      </c>
      <c r="AE1239" s="56">
        <f t="shared" si="414"/>
        <v>200901</v>
      </c>
      <c r="AF1239" s="56">
        <f t="shared" si="402"/>
        <v>3</v>
      </c>
      <c r="AG1239" s="58">
        <f t="shared" si="420"/>
        <v>0.9805555555576575</v>
      </c>
      <c r="AH1239" s="56">
        <f t="shared" si="415"/>
        <v>14</v>
      </c>
      <c r="AI1239" s="53">
        <f t="shared" si="416"/>
        <v>0.18497699740740742</v>
      </c>
      <c r="AJ1239" s="56">
        <f t="shared" si="417"/>
        <v>8.539999999999999E-2</v>
      </c>
    </row>
    <row r="1240" spans="1:36" x14ac:dyDescent="0.25">
      <c r="A1240" s="50">
        <v>1239</v>
      </c>
      <c r="B1240" s="51">
        <v>39827.484722222223</v>
      </c>
      <c r="C1240" s="75">
        <f t="shared" si="401"/>
        <v>39827.484722222223</v>
      </c>
      <c r="D1240" s="50" t="s">
        <v>1223</v>
      </c>
      <c r="E1240" s="50">
        <v>3.1441372599999999</v>
      </c>
      <c r="F1240" s="50">
        <v>0</v>
      </c>
      <c r="G1240" s="50">
        <v>36</v>
      </c>
      <c r="H1240" s="50">
        <v>46</v>
      </c>
      <c r="I1240" s="53">
        <f t="shared" si="403"/>
        <v>2.5532407407407406E-2</v>
      </c>
      <c r="J1240" s="54">
        <f t="shared" si="404"/>
        <v>8.1206401934906004E-3</v>
      </c>
      <c r="K1240" s="50" t="s">
        <v>1229</v>
      </c>
      <c r="L1240" s="50" t="s">
        <v>1322</v>
      </c>
      <c r="M1240" s="55">
        <f t="shared" si="405"/>
        <v>5.1309583572076196</v>
      </c>
      <c r="N1240" s="50">
        <v>0</v>
      </c>
      <c r="S1240" s="151">
        <f t="shared" si="406"/>
        <v>0.21276077306945373</v>
      </c>
      <c r="T1240" s="151">
        <f t="shared" si="407"/>
        <v>0.10638038653472687</v>
      </c>
      <c r="V1240" s="393">
        <f t="shared" si="418"/>
        <v>0</v>
      </c>
      <c r="W1240" s="393">
        <f t="shared" si="419"/>
        <v>0</v>
      </c>
      <c r="X1240" s="53">
        <f t="shared" si="408"/>
        <v>0.21276077306945373</v>
      </c>
      <c r="Y1240" s="53">
        <f t="shared" si="409"/>
        <v>0.24914995306945373</v>
      </c>
      <c r="Z1240" s="53">
        <f t="shared" si="410"/>
        <v>0.10638038653472687</v>
      </c>
      <c r="AA1240" s="53">
        <f t="shared" si="411"/>
        <v>0.12457497653472686</v>
      </c>
      <c r="AB1240" s="50">
        <f t="shared" si="412"/>
        <v>2882</v>
      </c>
      <c r="AC1240" s="50">
        <f t="shared" si="400"/>
        <v>2009</v>
      </c>
      <c r="AD1240" s="50">
        <f t="shared" si="413"/>
        <v>1</v>
      </c>
      <c r="AE1240" s="56">
        <f t="shared" si="414"/>
        <v>200901</v>
      </c>
      <c r="AF1240" s="56">
        <f t="shared" si="402"/>
        <v>3</v>
      </c>
      <c r="AG1240" s="58">
        <f t="shared" si="420"/>
        <v>0</v>
      </c>
      <c r="AH1240" s="56">
        <f t="shared" si="415"/>
        <v>14</v>
      </c>
      <c r="AI1240" s="53">
        <f t="shared" si="416"/>
        <v>0.23095536306945375</v>
      </c>
      <c r="AJ1240" s="56">
        <f t="shared" si="417"/>
        <v>13.425466100199998</v>
      </c>
    </row>
    <row r="1241" spans="1:36" x14ac:dyDescent="0.25">
      <c r="A1241" s="50">
        <v>1240</v>
      </c>
      <c r="B1241" s="51">
        <v>39829.511111111111</v>
      </c>
      <c r="C1241" s="75">
        <f t="shared" si="401"/>
        <v>39829.511111111111</v>
      </c>
      <c r="D1241" s="50" t="s">
        <v>1223</v>
      </c>
      <c r="E1241" s="50">
        <v>3.2373429100000002</v>
      </c>
      <c r="F1241" s="50">
        <v>0</v>
      </c>
      <c r="G1241" s="50">
        <v>20</v>
      </c>
      <c r="H1241" s="50">
        <v>1</v>
      </c>
      <c r="I1241" s="53">
        <f t="shared" si="403"/>
        <v>1.3900462962962962E-2</v>
      </c>
      <c r="J1241" s="54">
        <f t="shared" si="404"/>
        <v>4.2937876367761616E-3</v>
      </c>
      <c r="K1241" s="50" t="s">
        <v>1229</v>
      </c>
      <c r="L1241" s="50" t="s">
        <v>1322</v>
      </c>
      <c r="M1241" s="55">
        <f t="shared" si="405"/>
        <v>9.7039421115736975</v>
      </c>
      <c r="N1241" s="50">
        <v>0</v>
      </c>
      <c r="S1241" s="151">
        <f t="shared" si="406"/>
        <v>0.11249723608353543</v>
      </c>
      <c r="T1241" s="151">
        <f t="shared" si="407"/>
        <v>5.6248618041767715E-2</v>
      </c>
      <c r="V1241" s="393">
        <f t="shared" si="418"/>
        <v>0</v>
      </c>
      <c r="W1241" s="393">
        <f t="shared" si="419"/>
        <v>0</v>
      </c>
      <c r="X1241" s="53">
        <f t="shared" si="408"/>
        <v>0.11249723608353543</v>
      </c>
      <c r="Y1241" s="53">
        <f t="shared" si="409"/>
        <v>0.14888641608353542</v>
      </c>
      <c r="Z1241" s="53">
        <f t="shared" si="410"/>
        <v>5.6248618041767715E-2</v>
      </c>
      <c r="AA1241" s="53">
        <f t="shared" si="411"/>
        <v>7.4443208041767711E-2</v>
      </c>
      <c r="AB1241" s="50">
        <f t="shared" si="412"/>
        <v>934</v>
      </c>
      <c r="AC1241" s="50">
        <f t="shared" si="400"/>
        <v>2009</v>
      </c>
      <c r="AD1241" s="50">
        <f t="shared" si="413"/>
        <v>1</v>
      </c>
      <c r="AE1241" s="56">
        <f t="shared" si="414"/>
        <v>200901</v>
      </c>
      <c r="AF1241" s="56">
        <f t="shared" si="402"/>
        <v>3</v>
      </c>
      <c r="AG1241" s="58">
        <f t="shared" si="420"/>
        <v>1.0263888888875954</v>
      </c>
      <c r="AH1241" s="56">
        <f t="shared" si="415"/>
        <v>16</v>
      </c>
      <c r="AI1241" s="53">
        <f t="shared" si="416"/>
        <v>0.13069182608353541</v>
      </c>
      <c r="AJ1241" s="56">
        <f t="shared" si="417"/>
        <v>13.823454225699999</v>
      </c>
    </row>
    <row r="1242" spans="1:36" x14ac:dyDescent="0.25">
      <c r="A1242" s="50">
        <v>1241</v>
      </c>
      <c r="B1242" s="51">
        <v>39831.427777777775</v>
      </c>
      <c r="C1242" s="75">
        <f t="shared" si="401"/>
        <v>39831.427777777775</v>
      </c>
      <c r="D1242" s="50" t="s">
        <v>1223</v>
      </c>
      <c r="E1242" s="50">
        <v>5.0082502599999996</v>
      </c>
      <c r="F1242" s="50">
        <v>0</v>
      </c>
      <c r="G1242" s="50">
        <v>56</v>
      </c>
      <c r="H1242" s="50">
        <v>55</v>
      </c>
      <c r="I1242" s="53">
        <f t="shared" si="403"/>
        <v>3.9525462962962964E-2</v>
      </c>
      <c r="J1242" s="54">
        <f t="shared" si="404"/>
        <v>7.8920702662656009E-3</v>
      </c>
      <c r="K1242" s="50" t="s">
        <v>1229</v>
      </c>
      <c r="L1242" s="50" t="s">
        <v>1322</v>
      </c>
      <c r="M1242" s="55">
        <f t="shared" si="405"/>
        <v>5.2795610354319216</v>
      </c>
      <c r="N1242" s="50">
        <v>0</v>
      </c>
      <c r="S1242" s="151">
        <f t="shared" si="406"/>
        <v>0.20677224097615873</v>
      </c>
      <c r="T1242" s="151">
        <f t="shared" si="407"/>
        <v>0.10338612048807937</v>
      </c>
      <c r="V1242" s="393">
        <f t="shared" si="418"/>
        <v>0</v>
      </c>
      <c r="W1242" s="393">
        <f t="shared" si="419"/>
        <v>0</v>
      </c>
      <c r="X1242" s="53">
        <f t="shared" si="408"/>
        <v>0.20677224097615873</v>
      </c>
      <c r="Y1242" s="53">
        <f t="shared" si="409"/>
        <v>0.24316142097615875</v>
      </c>
      <c r="Z1242" s="53">
        <f t="shared" si="410"/>
        <v>0.10338612048807937</v>
      </c>
      <c r="AA1242" s="53">
        <f t="shared" si="411"/>
        <v>0.12158071048807938</v>
      </c>
      <c r="AB1242" s="50">
        <f t="shared" si="412"/>
        <v>2734</v>
      </c>
      <c r="AC1242" s="50">
        <f t="shared" si="400"/>
        <v>2009</v>
      </c>
      <c r="AD1242" s="50">
        <f t="shared" si="413"/>
        <v>1</v>
      </c>
      <c r="AE1242" s="56">
        <f t="shared" si="414"/>
        <v>200901</v>
      </c>
      <c r="AF1242" s="56">
        <f t="shared" si="402"/>
        <v>4</v>
      </c>
      <c r="AG1242" s="58">
        <f t="shared" si="420"/>
        <v>0.91666666666424135</v>
      </c>
      <c r="AH1242" s="56">
        <f t="shared" si="415"/>
        <v>18</v>
      </c>
      <c r="AI1242" s="53">
        <f t="shared" si="416"/>
        <v>0.22496683097615874</v>
      </c>
      <c r="AJ1242" s="56">
        <f t="shared" si="417"/>
        <v>21.385228610199995</v>
      </c>
    </row>
    <row r="1243" spans="1:36" x14ac:dyDescent="0.25">
      <c r="A1243" s="50">
        <v>1242</v>
      </c>
      <c r="B1243" s="51">
        <v>39834</v>
      </c>
      <c r="C1243" s="75">
        <f t="shared" si="401"/>
        <v>39834</v>
      </c>
      <c r="D1243" s="50" t="s">
        <v>1225</v>
      </c>
      <c r="E1243" s="50">
        <v>0.6</v>
      </c>
      <c r="F1243" s="50">
        <v>0</v>
      </c>
      <c r="G1243" s="50">
        <v>22</v>
      </c>
      <c r="H1243" s="50">
        <v>3</v>
      </c>
      <c r="I1243" s="53">
        <f t="shared" si="403"/>
        <v>1.53125E-2</v>
      </c>
      <c r="J1243" s="54">
        <f t="shared" si="404"/>
        <v>2.5520833333333333E-2</v>
      </c>
      <c r="K1243" s="50" t="s">
        <v>1229</v>
      </c>
      <c r="L1243" s="50" t="s">
        <v>1323</v>
      </c>
      <c r="M1243" s="55">
        <f t="shared" si="405"/>
        <v>1.6326530612244912</v>
      </c>
      <c r="N1243" s="50">
        <v>0</v>
      </c>
      <c r="S1243" s="151">
        <f t="shared" si="406"/>
        <v>6.1249999999999999E-2</v>
      </c>
      <c r="T1243" s="151">
        <f t="shared" si="407"/>
        <v>3.0624999999999999E-2</v>
      </c>
      <c r="V1243" s="393">
        <f t="shared" si="418"/>
        <v>0</v>
      </c>
      <c r="W1243" s="393">
        <f t="shared" si="419"/>
        <v>0</v>
      </c>
      <c r="X1243" s="53">
        <f t="shared" si="408"/>
        <v>0.66864583333333327</v>
      </c>
      <c r="Y1243" s="53">
        <f t="shared" si="409"/>
        <v>0.70503501333333329</v>
      </c>
      <c r="Z1243" s="53">
        <f t="shared" si="410"/>
        <v>0.33432291666666664</v>
      </c>
      <c r="AA1243" s="53">
        <f t="shared" si="411"/>
        <v>0.35251750666666665</v>
      </c>
      <c r="AB1243" s="50">
        <f t="shared" si="412"/>
        <v>3884</v>
      </c>
      <c r="AC1243" s="50">
        <f t="shared" si="400"/>
        <v>2009</v>
      </c>
      <c r="AD1243" s="50">
        <f t="shared" si="413"/>
        <v>1</v>
      </c>
      <c r="AE1243" s="56">
        <f t="shared" si="414"/>
        <v>200901</v>
      </c>
      <c r="AF1243" s="56">
        <f t="shared" si="402"/>
        <v>4</v>
      </c>
      <c r="AG1243" s="58">
        <f t="shared" si="420"/>
        <v>1.5722222222248092</v>
      </c>
      <c r="AH1243" s="56">
        <f t="shared" si="415"/>
        <v>21</v>
      </c>
      <c r="AI1243" s="53">
        <f t="shared" si="416"/>
        <v>0.68684042333333328</v>
      </c>
      <c r="AJ1243" s="56">
        <f t="shared" si="417"/>
        <v>28.02</v>
      </c>
    </row>
    <row r="1244" spans="1:36" x14ac:dyDescent="0.25">
      <c r="A1244" s="50">
        <v>1243</v>
      </c>
      <c r="B1244" s="51">
        <v>39835</v>
      </c>
      <c r="C1244" s="75">
        <f t="shared" si="401"/>
        <v>39835</v>
      </c>
      <c r="D1244" s="50" t="s">
        <v>1223</v>
      </c>
      <c r="E1244" s="50">
        <v>3.2</v>
      </c>
      <c r="F1244" s="50">
        <v>0</v>
      </c>
      <c r="G1244" s="50">
        <v>30</v>
      </c>
      <c r="H1244" s="50">
        <v>5</v>
      </c>
      <c r="I1244" s="53">
        <f t="shared" si="403"/>
        <v>2.0891203703703703E-2</v>
      </c>
      <c r="J1244" s="54">
        <f t="shared" si="404"/>
        <v>6.5285011574074073E-3</v>
      </c>
      <c r="K1244" s="50" t="s">
        <v>1229</v>
      </c>
      <c r="L1244" s="50" t="s">
        <v>1323</v>
      </c>
      <c r="M1244" s="55">
        <f t="shared" si="405"/>
        <v>6.3822714681440491</v>
      </c>
      <c r="N1244" s="50">
        <v>0</v>
      </c>
      <c r="S1244" s="151">
        <f t="shared" si="406"/>
        <v>0.17104673032407408</v>
      </c>
      <c r="T1244" s="151">
        <f t="shared" si="407"/>
        <v>8.5523365162037041E-2</v>
      </c>
      <c r="V1244" s="393">
        <f t="shared" si="418"/>
        <v>0</v>
      </c>
      <c r="W1244" s="393">
        <f t="shared" si="419"/>
        <v>0</v>
      </c>
      <c r="X1244" s="53">
        <f t="shared" si="408"/>
        <v>0.17104673032407408</v>
      </c>
      <c r="Y1244" s="53">
        <f t="shared" si="409"/>
        <v>0.20743591032407407</v>
      </c>
      <c r="Z1244" s="53">
        <f t="shared" si="410"/>
        <v>8.5523365162037041E-2</v>
      </c>
      <c r="AA1244" s="53">
        <f t="shared" si="411"/>
        <v>0.10371795516203704</v>
      </c>
      <c r="AB1244" s="50">
        <f t="shared" si="412"/>
        <v>1234</v>
      </c>
      <c r="AC1244" s="50">
        <f t="shared" si="400"/>
        <v>2009</v>
      </c>
      <c r="AD1244" s="50">
        <f t="shared" si="413"/>
        <v>1</v>
      </c>
      <c r="AE1244" s="56">
        <f t="shared" si="414"/>
        <v>200901</v>
      </c>
      <c r="AF1244" s="56">
        <f t="shared" si="402"/>
        <v>4</v>
      </c>
      <c r="AG1244" s="58">
        <f t="shared" si="420"/>
        <v>0</v>
      </c>
      <c r="AH1244" s="56">
        <f t="shared" si="415"/>
        <v>22</v>
      </c>
      <c r="AI1244" s="53">
        <f t="shared" si="416"/>
        <v>0.18924132032407409</v>
      </c>
      <c r="AJ1244" s="56">
        <f t="shared" si="417"/>
        <v>13.664</v>
      </c>
    </row>
    <row r="1245" spans="1:36" x14ac:dyDescent="0.25">
      <c r="A1245" s="50">
        <v>1244</v>
      </c>
      <c r="B1245" s="51">
        <v>39836.47152777778</v>
      </c>
      <c r="C1245" s="75">
        <f t="shared" si="401"/>
        <v>39836.47152777778</v>
      </c>
      <c r="D1245" s="50" t="s">
        <v>1223</v>
      </c>
      <c r="E1245" s="50">
        <v>2.9142299899999999</v>
      </c>
      <c r="F1245" s="50">
        <v>0</v>
      </c>
      <c r="G1245" s="50">
        <v>33</v>
      </c>
      <c r="H1245" s="50">
        <v>55</v>
      </c>
      <c r="I1245" s="53">
        <f t="shared" si="403"/>
        <v>2.3553240740740739E-2</v>
      </c>
      <c r="J1245" s="54">
        <f t="shared" si="404"/>
        <v>8.0821489112260277E-3</v>
      </c>
      <c r="K1245" s="50" t="s">
        <v>1229</v>
      </c>
      <c r="L1245" s="50" t="s">
        <v>1322</v>
      </c>
      <c r="M1245" s="55">
        <f t="shared" si="405"/>
        <v>5.1553945769041816</v>
      </c>
      <c r="N1245" s="50">
        <v>0</v>
      </c>
      <c r="S1245" s="151">
        <f t="shared" si="406"/>
        <v>0.21175230147412191</v>
      </c>
      <c r="T1245" s="151">
        <f t="shared" si="407"/>
        <v>0.10587615073706096</v>
      </c>
      <c r="V1245" s="393">
        <f t="shared" si="418"/>
        <v>0</v>
      </c>
      <c r="W1245" s="393">
        <f t="shared" si="419"/>
        <v>0</v>
      </c>
      <c r="X1245" s="53">
        <f t="shared" si="408"/>
        <v>0.21175230147412191</v>
      </c>
      <c r="Y1245" s="53">
        <f t="shared" si="409"/>
        <v>0.24814148147412193</v>
      </c>
      <c r="Z1245" s="53">
        <f t="shared" si="410"/>
        <v>0.10587615073706096</v>
      </c>
      <c r="AA1245" s="53">
        <f t="shared" si="411"/>
        <v>0.12407074073706097</v>
      </c>
      <c r="AB1245" s="50">
        <f t="shared" si="412"/>
        <v>2858</v>
      </c>
      <c r="AC1245" s="50">
        <f t="shared" si="400"/>
        <v>2009</v>
      </c>
      <c r="AD1245" s="50">
        <f t="shared" si="413"/>
        <v>1</v>
      </c>
      <c r="AE1245" s="56">
        <f t="shared" si="414"/>
        <v>200901</v>
      </c>
      <c r="AF1245" s="56">
        <f t="shared" si="402"/>
        <v>4</v>
      </c>
      <c r="AG1245" s="58">
        <f t="shared" si="420"/>
        <v>0.47152777777955635</v>
      </c>
      <c r="AH1245" s="56">
        <f t="shared" si="415"/>
        <v>23</v>
      </c>
      <c r="AI1245" s="53">
        <f t="shared" si="416"/>
        <v>0.22994689147412192</v>
      </c>
      <c r="AJ1245" s="56">
        <f t="shared" si="417"/>
        <v>12.443762057299999</v>
      </c>
    </row>
    <row r="1246" spans="1:36" x14ac:dyDescent="0.25">
      <c r="A1246" s="50">
        <v>1245</v>
      </c>
      <c r="B1246" s="51">
        <v>39838.40625</v>
      </c>
      <c r="C1246" s="75">
        <f t="shared" si="401"/>
        <v>39838.40625</v>
      </c>
      <c r="D1246" s="50" t="s">
        <v>1223</v>
      </c>
      <c r="E1246" s="50">
        <v>5.0082502599999996</v>
      </c>
      <c r="F1246" s="50">
        <v>0</v>
      </c>
      <c r="G1246" s="50">
        <v>56</v>
      </c>
      <c r="H1246" s="50">
        <v>17</v>
      </c>
      <c r="I1246" s="53">
        <f t="shared" si="403"/>
        <v>3.9085648148148147E-2</v>
      </c>
      <c r="J1246" s="54">
        <f t="shared" si="404"/>
        <v>7.8042522076658665E-3</v>
      </c>
      <c r="K1246" s="50" t="s">
        <v>1229</v>
      </c>
      <c r="L1246" s="50" t="s">
        <v>1322</v>
      </c>
      <c r="M1246" s="55">
        <f t="shared" si="405"/>
        <v>5.338969776724908</v>
      </c>
      <c r="N1246" s="50">
        <v>0</v>
      </c>
      <c r="S1246" s="151">
        <f t="shared" si="406"/>
        <v>0.20447140784084569</v>
      </c>
      <c r="T1246" s="151">
        <f t="shared" si="407"/>
        <v>0.10223570392042285</v>
      </c>
      <c r="V1246" s="393">
        <f t="shared" si="418"/>
        <v>0</v>
      </c>
      <c r="W1246" s="393">
        <f t="shared" si="419"/>
        <v>0</v>
      </c>
      <c r="X1246" s="53">
        <f t="shared" si="408"/>
        <v>0.20447140784084569</v>
      </c>
      <c r="Y1246" s="53">
        <f t="shared" si="409"/>
        <v>0.24086058784084571</v>
      </c>
      <c r="Z1246" s="53">
        <f t="shared" si="410"/>
        <v>0.10223570392042285</v>
      </c>
      <c r="AA1246" s="53">
        <f t="shared" si="411"/>
        <v>0.12043029392042286</v>
      </c>
      <c r="AB1246" s="50">
        <f t="shared" si="412"/>
        <v>2654</v>
      </c>
      <c r="AC1246" s="50">
        <f t="shared" si="400"/>
        <v>2009</v>
      </c>
      <c r="AD1246" s="50">
        <f t="shared" si="413"/>
        <v>1</v>
      </c>
      <c r="AE1246" s="56">
        <f t="shared" si="414"/>
        <v>200901</v>
      </c>
      <c r="AF1246" s="56">
        <f t="shared" si="402"/>
        <v>5</v>
      </c>
      <c r="AG1246" s="58">
        <f t="shared" si="420"/>
        <v>0.93472222222044365</v>
      </c>
      <c r="AH1246" s="56">
        <f t="shared" si="415"/>
        <v>25</v>
      </c>
      <c r="AI1246" s="53">
        <f t="shared" si="416"/>
        <v>0.2226659978408457</v>
      </c>
      <c r="AJ1246" s="56">
        <f t="shared" si="417"/>
        <v>21.385228610199995</v>
      </c>
    </row>
    <row r="1247" spans="1:36" x14ac:dyDescent="0.25">
      <c r="A1247" s="50">
        <v>1246</v>
      </c>
      <c r="B1247" s="51">
        <v>39840</v>
      </c>
      <c r="C1247" s="75">
        <f t="shared" si="401"/>
        <v>39840</v>
      </c>
      <c r="D1247" s="50" t="s">
        <v>1225</v>
      </c>
      <c r="E1247" s="50">
        <v>0.5</v>
      </c>
      <c r="F1247" s="50">
        <v>0</v>
      </c>
      <c r="G1247" s="50">
        <v>19</v>
      </c>
      <c r="H1247" s="50">
        <v>3</v>
      </c>
      <c r="I1247" s="53">
        <f t="shared" si="403"/>
        <v>1.3229166666666667E-2</v>
      </c>
      <c r="J1247" s="54">
        <f t="shared" si="404"/>
        <v>2.6458333333333334E-2</v>
      </c>
      <c r="K1247" s="50" t="s">
        <v>1229</v>
      </c>
      <c r="L1247" s="50" t="s">
        <v>1323</v>
      </c>
      <c r="M1247" s="55">
        <f t="shared" si="405"/>
        <v>1.5748031496063004</v>
      </c>
      <c r="N1247" s="50">
        <v>0</v>
      </c>
      <c r="S1247" s="151">
        <f t="shared" si="406"/>
        <v>6.3500000000000001E-2</v>
      </c>
      <c r="T1247" s="151">
        <f t="shared" si="407"/>
        <v>3.175E-2</v>
      </c>
      <c r="V1247" s="393">
        <f t="shared" si="418"/>
        <v>0</v>
      </c>
      <c r="W1247" s="393">
        <f t="shared" si="419"/>
        <v>0</v>
      </c>
      <c r="X1247" s="53">
        <f t="shared" si="408"/>
        <v>0.69320833333333332</v>
      </c>
      <c r="Y1247" s="53">
        <f t="shared" si="409"/>
        <v>0.72959751333333334</v>
      </c>
      <c r="Z1247" s="53">
        <f t="shared" si="410"/>
        <v>0.34660416666666666</v>
      </c>
      <c r="AA1247" s="53">
        <f t="shared" si="411"/>
        <v>0.36479875666666667</v>
      </c>
      <c r="AB1247" s="50">
        <f t="shared" si="412"/>
        <v>3923</v>
      </c>
      <c r="AC1247" s="50">
        <f t="shared" si="400"/>
        <v>2009</v>
      </c>
      <c r="AD1247" s="50">
        <f t="shared" si="413"/>
        <v>1</v>
      </c>
      <c r="AE1247" s="56">
        <f t="shared" si="414"/>
        <v>200901</v>
      </c>
      <c r="AF1247" s="56">
        <f t="shared" si="402"/>
        <v>5</v>
      </c>
      <c r="AG1247" s="58">
        <f t="shared" si="420"/>
        <v>0.59375</v>
      </c>
      <c r="AH1247" s="56">
        <f t="shared" si="415"/>
        <v>27</v>
      </c>
      <c r="AI1247" s="53">
        <f t="shared" si="416"/>
        <v>0.71140292333333333</v>
      </c>
      <c r="AJ1247" s="56">
        <f t="shared" si="417"/>
        <v>23.35</v>
      </c>
    </row>
    <row r="1248" spans="1:36" x14ac:dyDescent="0.25">
      <c r="A1248" s="50">
        <v>1247</v>
      </c>
      <c r="B1248" s="51">
        <v>39841.50277777778</v>
      </c>
      <c r="C1248" s="75">
        <f t="shared" si="401"/>
        <v>39841.50277777778</v>
      </c>
      <c r="D1248" s="50" t="s">
        <v>1223</v>
      </c>
      <c r="E1248" s="50">
        <v>2.75888724</v>
      </c>
      <c r="F1248" s="50">
        <v>0</v>
      </c>
      <c r="G1248" s="50">
        <v>33</v>
      </c>
      <c r="H1248" s="50">
        <v>8</v>
      </c>
      <c r="I1248" s="53">
        <f t="shared" si="403"/>
        <v>2.3009259259259257E-2</v>
      </c>
      <c r="J1248" s="54">
        <f t="shared" si="404"/>
        <v>8.3400506282595502E-3</v>
      </c>
      <c r="K1248" s="50" t="s">
        <v>1229</v>
      </c>
      <c r="L1248" s="50" t="s">
        <v>1322</v>
      </c>
      <c r="M1248" s="55">
        <f t="shared" si="405"/>
        <v>4.9959728692152963</v>
      </c>
      <c r="N1248" s="50">
        <v>0</v>
      </c>
      <c r="S1248" s="151">
        <f t="shared" si="406"/>
        <v>0.21850932646040022</v>
      </c>
      <c r="T1248" s="151">
        <f t="shared" si="407"/>
        <v>0.10925466323020011</v>
      </c>
      <c r="V1248" s="393">
        <f t="shared" si="418"/>
        <v>0</v>
      </c>
      <c r="W1248" s="393">
        <f t="shared" si="419"/>
        <v>0</v>
      </c>
      <c r="X1248" s="53">
        <f t="shared" si="408"/>
        <v>0.21850932646040022</v>
      </c>
      <c r="Y1248" s="53">
        <f t="shared" si="409"/>
        <v>0.25489850646040019</v>
      </c>
      <c r="Z1248" s="53">
        <f t="shared" si="410"/>
        <v>0.10925466323020011</v>
      </c>
      <c r="AA1248" s="53">
        <f t="shared" si="411"/>
        <v>0.12744925323020009</v>
      </c>
      <c r="AB1248" s="50">
        <f t="shared" si="412"/>
        <v>3025</v>
      </c>
      <c r="AC1248" s="50">
        <f t="shared" si="400"/>
        <v>2009</v>
      </c>
      <c r="AD1248" s="50">
        <f t="shared" si="413"/>
        <v>1</v>
      </c>
      <c r="AE1248" s="56">
        <f t="shared" si="414"/>
        <v>200901</v>
      </c>
      <c r="AF1248" s="56">
        <f t="shared" si="402"/>
        <v>5</v>
      </c>
      <c r="AG1248" s="58">
        <f t="shared" si="420"/>
        <v>0.50277777777955635</v>
      </c>
      <c r="AH1248" s="56">
        <f t="shared" si="415"/>
        <v>28</v>
      </c>
      <c r="AI1248" s="53">
        <f t="shared" si="416"/>
        <v>0.2367039164604002</v>
      </c>
      <c r="AJ1248" s="56">
        <f t="shared" si="417"/>
        <v>11.780448514799998</v>
      </c>
    </row>
    <row r="1249" spans="1:36" x14ac:dyDescent="0.25">
      <c r="A1249" s="50">
        <v>1248</v>
      </c>
      <c r="B1249" s="51">
        <v>39842</v>
      </c>
      <c r="C1249" s="75">
        <f t="shared" si="401"/>
        <v>39842</v>
      </c>
      <c r="D1249" s="50" t="s">
        <v>1225</v>
      </c>
      <c r="E1249" s="50">
        <v>0.5</v>
      </c>
      <c r="F1249" s="50">
        <v>0</v>
      </c>
      <c r="G1249" s="50">
        <v>19</v>
      </c>
      <c r="H1249" s="50">
        <v>3</v>
      </c>
      <c r="I1249" s="53">
        <f t="shared" si="403"/>
        <v>1.3229166666666667E-2</v>
      </c>
      <c r="J1249" s="54">
        <f t="shared" si="404"/>
        <v>2.6458333333333334E-2</v>
      </c>
      <c r="K1249" s="50" t="s">
        <v>1229</v>
      </c>
      <c r="L1249" s="50" t="s">
        <v>1323</v>
      </c>
      <c r="M1249" s="55">
        <f t="shared" si="405"/>
        <v>1.5748031496063004</v>
      </c>
      <c r="N1249" s="50">
        <v>0</v>
      </c>
      <c r="S1249" s="151">
        <f t="shared" si="406"/>
        <v>6.3500000000000001E-2</v>
      </c>
      <c r="T1249" s="151">
        <f t="shared" si="407"/>
        <v>3.175E-2</v>
      </c>
      <c r="V1249" s="393">
        <f t="shared" si="418"/>
        <v>0</v>
      </c>
      <c r="W1249" s="393">
        <f t="shared" si="419"/>
        <v>0</v>
      </c>
      <c r="X1249" s="53">
        <f t="shared" si="408"/>
        <v>0.69320833333333332</v>
      </c>
      <c r="Y1249" s="53">
        <f t="shared" si="409"/>
        <v>0.72959751333333334</v>
      </c>
      <c r="Z1249" s="53">
        <f t="shared" si="410"/>
        <v>0.34660416666666666</v>
      </c>
      <c r="AA1249" s="53">
        <f t="shared" si="411"/>
        <v>0.36479875666666667</v>
      </c>
      <c r="AB1249" s="50">
        <f t="shared" si="412"/>
        <v>3923</v>
      </c>
      <c r="AC1249" s="50">
        <f t="shared" si="400"/>
        <v>2009</v>
      </c>
      <c r="AD1249" s="50">
        <f t="shared" si="413"/>
        <v>1</v>
      </c>
      <c r="AE1249" s="56">
        <f t="shared" si="414"/>
        <v>200901</v>
      </c>
      <c r="AF1249" s="56">
        <f t="shared" si="402"/>
        <v>5</v>
      </c>
      <c r="AG1249" s="58">
        <f t="shared" si="420"/>
        <v>0</v>
      </c>
      <c r="AH1249" s="56">
        <f t="shared" si="415"/>
        <v>29</v>
      </c>
      <c r="AI1249" s="53">
        <f t="shared" si="416"/>
        <v>0.71140292333333333</v>
      </c>
      <c r="AJ1249" s="56">
        <f t="shared" si="417"/>
        <v>23.35</v>
      </c>
    </row>
    <row r="1250" spans="1:36" x14ac:dyDescent="0.25">
      <c r="A1250" s="50">
        <v>1249</v>
      </c>
      <c r="B1250" s="51">
        <v>39845.377083333333</v>
      </c>
      <c r="C1250" s="75">
        <f t="shared" si="401"/>
        <v>39845.377083333333</v>
      </c>
      <c r="D1250" s="50" t="s">
        <v>1223</v>
      </c>
      <c r="E1250" s="50">
        <v>6.2199237099999998</v>
      </c>
      <c r="F1250" s="50">
        <v>1</v>
      </c>
      <c r="G1250" s="50">
        <v>14</v>
      </c>
      <c r="H1250" s="50">
        <v>37</v>
      </c>
      <c r="I1250" s="53">
        <f t="shared" si="403"/>
        <v>5.1817129629629623E-2</v>
      </c>
      <c r="J1250" s="54">
        <f t="shared" si="404"/>
        <v>8.3308304161868289E-3</v>
      </c>
      <c r="K1250" s="50" t="s">
        <v>1229</v>
      </c>
      <c r="L1250" s="50" t="s">
        <v>1322</v>
      </c>
      <c r="M1250" s="55">
        <f t="shared" si="405"/>
        <v>5.0015022014742057</v>
      </c>
      <c r="N1250" s="50">
        <v>0</v>
      </c>
      <c r="S1250" s="151">
        <f t="shared" si="406"/>
        <v>0.21826775690409492</v>
      </c>
      <c r="T1250" s="151">
        <f t="shared" si="407"/>
        <v>0.10913387845204746</v>
      </c>
      <c r="V1250" s="393">
        <f t="shared" si="418"/>
        <v>0</v>
      </c>
      <c r="W1250" s="393">
        <f t="shared" si="419"/>
        <v>0</v>
      </c>
      <c r="X1250" s="53">
        <f t="shared" si="408"/>
        <v>0.21826775690409492</v>
      </c>
      <c r="Y1250" s="53">
        <f t="shared" si="409"/>
        <v>0.25465693690409491</v>
      </c>
      <c r="Z1250" s="53">
        <f t="shared" si="410"/>
        <v>0.10913387845204746</v>
      </c>
      <c r="AA1250" s="53">
        <f t="shared" si="411"/>
        <v>0.12732846845204746</v>
      </c>
      <c r="AB1250" s="50">
        <f t="shared" si="412"/>
        <v>3009</v>
      </c>
      <c r="AC1250" s="50">
        <f t="shared" si="400"/>
        <v>2009</v>
      </c>
      <c r="AD1250" s="50">
        <f t="shared" si="413"/>
        <v>2</v>
      </c>
      <c r="AE1250" s="56">
        <f t="shared" si="414"/>
        <v>200902</v>
      </c>
      <c r="AF1250" s="56">
        <f t="shared" si="402"/>
        <v>6</v>
      </c>
      <c r="AG1250" s="58">
        <f t="shared" si="420"/>
        <v>2.3770833333328483</v>
      </c>
      <c r="AH1250" s="56">
        <f t="shared" si="415"/>
        <v>1</v>
      </c>
      <c r="AI1250" s="53">
        <f t="shared" si="416"/>
        <v>0.2364623469040949</v>
      </c>
      <c r="AJ1250" s="56">
        <f t="shared" si="417"/>
        <v>26.559074241699996</v>
      </c>
    </row>
    <row r="1251" spans="1:36" x14ac:dyDescent="0.25">
      <c r="A1251" s="50">
        <v>1250</v>
      </c>
      <c r="B1251" s="51">
        <v>39846.504166666666</v>
      </c>
      <c r="C1251" s="75">
        <f t="shared" si="401"/>
        <v>39846.504166666666</v>
      </c>
      <c r="D1251" s="50" t="s">
        <v>1223</v>
      </c>
      <c r="E1251" s="50">
        <v>3.0136493500000001</v>
      </c>
      <c r="F1251" s="50">
        <v>0</v>
      </c>
      <c r="G1251" s="50">
        <v>29</v>
      </c>
      <c r="H1251" s="50">
        <v>1</v>
      </c>
      <c r="I1251" s="53">
        <f t="shared" si="403"/>
        <v>2.0150462962962964E-2</v>
      </c>
      <c r="J1251" s="54">
        <f t="shared" si="404"/>
        <v>6.6863993194705828E-3</v>
      </c>
      <c r="K1251" s="50" t="s">
        <v>1229</v>
      </c>
      <c r="L1251" s="50" t="s">
        <v>1322</v>
      </c>
      <c r="M1251" s="55">
        <f t="shared" si="405"/>
        <v>6.2315552326249328</v>
      </c>
      <c r="N1251" s="50">
        <v>0</v>
      </c>
      <c r="S1251" s="151">
        <f t="shared" si="406"/>
        <v>0.17518366217012926</v>
      </c>
      <c r="T1251" s="151">
        <f t="shared" si="407"/>
        <v>8.7591831085064631E-2</v>
      </c>
      <c r="V1251" s="393">
        <f t="shared" si="418"/>
        <v>0</v>
      </c>
      <c r="W1251" s="393">
        <f t="shared" si="419"/>
        <v>0</v>
      </c>
      <c r="X1251" s="53">
        <f t="shared" si="408"/>
        <v>0.17518366217012926</v>
      </c>
      <c r="Y1251" s="53">
        <f t="shared" si="409"/>
        <v>0.21157284217012925</v>
      </c>
      <c r="Z1251" s="53">
        <f t="shared" si="410"/>
        <v>8.7591831085064631E-2</v>
      </c>
      <c r="AA1251" s="53">
        <f t="shared" si="411"/>
        <v>0.10578642108506463</v>
      </c>
      <c r="AB1251" s="50">
        <f t="shared" si="412"/>
        <v>1380</v>
      </c>
      <c r="AC1251" s="50">
        <f t="shared" si="400"/>
        <v>2009</v>
      </c>
      <c r="AD1251" s="50">
        <f t="shared" si="413"/>
        <v>2</v>
      </c>
      <c r="AE1251" s="56">
        <f t="shared" si="414"/>
        <v>200902</v>
      </c>
      <c r="AF1251" s="56">
        <f t="shared" si="402"/>
        <v>6</v>
      </c>
      <c r="AG1251" s="58">
        <f t="shared" si="420"/>
        <v>0.12708333333284827</v>
      </c>
      <c r="AH1251" s="56">
        <f t="shared" si="415"/>
        <v>2</v>
      </c>
      <c r="AI1251" s="53">
        <f t="shared" si="416"/>
        <v>0.19337825217012927</v>
      </c>
      <c r="AJ1251" s="56">
        <f t="shared" si="417"/>
        <v>12.868282724499998</v>
      </c>
    </row>
    <row r="1252" spans="1:36" x14ac:dyDescent="0.25">
      <c r="A1252" s="50">
        <v>1251</v>
      </c>
      <c r="B1252" s="51">
        <v>39854.504166666666</v>
      </c>
      <c r="C1252" s="75">
        <f t="shared" si="401"/>
        <v>39854.504166666666</v>
      </c>
      <c r="D1252" s="50" t="s">
        <v>1223</v>
      </c>
      <c r="E1252" s="50">
        <v>3.56045583</v>
      </c>
      <c r="F1252" s="50">
        <v>0</v>
      </c>
      <c r="G1252" s="50">
        <v>41</v>
      </c>
      <c r="H1252" s="50">
        <v>12</v>
      </c>
      <c r="I1252" s="53">
        <f t="shared" si="403"/>
        <v>2.8611111111111115E-2</v>
      </c>
      <c r="J1252" s="54">
        <f t="shared" si="404"/>
        <v>8.0358000428026981E-3</v>
      </c>
      <c r="K1252" s="50" t="s">
        <v>1229</v>
      </c>
      <c r="L1252" s="50" t="s">
        <v>1322</v>
      </c>
      <c r="M1252" s="55">
        <f t="shared" si="405"/>
        <v>5.1851298495145661</v>
      </c>
      <c r="N1252" s="50">
        <v>0</v>
      </c>
      <c r="S1252" s="151">
        <f t="shared" si="406"/>
        <v>0.21053796112143069</v>
      </c>
      <c r="T1252" s="151">
        <f t="shared" si="407"/>
        <v>0.10526898056071535</v>
      </c>
      <c r="V1252" s="393">
        <f t="shared" si="418"/>
        <v>0</v>
      </c>
      <c r="W1252" s="393">
        <f t="shared" si="419"/>
        <v>0</v>
      </c>
      <c r="X1252" s="53">
        <f t="shared" si="408"/>
        <v>0.21053796112143069</v>
      </c>
      <c r="Y1252" s="53">
        <f t="shared" si="409"/>
        <v>0.24692714112143069</v>
      </c>
      <c r="Z1252" s="53">
        <f t="shared" si="410"/>
        <v>0.10526898056071535</v>
      </c>
      <c r="AA1252" s="53">
        <f t="shared" si="411"/>
        <v>0.12346357056071534</v>
      </c>
      <c r="AB1252" s="50">
        <f t="shared" si="412"/>
        <v>2833</v>
      </c>
      <c r="AC1252" s="50">
        <f t="shared" si="400"/>
        <v>2009</v>
      </c>
      <c r="AD1252" s="50">
        <f t="shared" si="413"/>
        <v>2</v>
      </c>
      <c r="AE1252" s="56">
        <f t="shared" si="414"/>
        <v>200902</v>
      </c>
      <c r="AF1252" s="56">
        <f t="shared" si="402"/>
        <v>7</v>
      </c>
      <c r="AG1252" s="58">
        <f t="shared" si="420"/>
        <v>7</v>
      </c>
      <c r="AH1252" s="56">
        <f t="shared" si="415"/>
        <v>10</v>
      </c>
      <c r="AI1252" s="53">
        <f t="shared" si="416"/>
        <v>0.2287325511214307</v>
      </c>
      <c r="AJ1252" s="56">
        <f t="shared" si="417"/>
        <v>15.203146394099999</v>
      </c>
    </row>
    <row r="1253" spans="1:36" x14ac:dyDescent="0.25">
      <c r="A1253" s="50">
        <v>1252</v>
      </c>
      <c r="B1253" s="51">
        <v>39855.511111111111</v>
      </c>
      <c r="C1253" s="75">
        <f t="shared" si="401"/>
        <v>39855.511111111111</v>
      </c>
      <c r="D1253" s="50" t="s">
        <v>1223</v>
      </c>
      <c r="E1253" s="50">
        <v>2.8583066000000001</v>
      </c>
      <c r="F1253" s="50">
        <v>0</v>
      </c>
      <c r="G1253" s="50">
        <v>34</v>
      </c>
      <c r="H1253" s="50">
        <v>18</v>
      </c>
      <c r="I1253" s="53">
        <f t="shared" si="403"/>
        <v>2.3819444444444445E-2</v>
      </c>
      <c r="J1253" s="54">
        <f t="shared" si="404"/>
        <v>8.3334112738096197E-3</v>
      </c>
      <c r="K1253" s="50" t="s">
        <v>1229</v>
      </c>
      <c r="L1253" s="50" t="s">
        <v>1322</v>
      </c>
      <c r="M1253" s="55">
        <f t="shared" si="405"/>
        <v>4.9999532361516072</v>
      </c>
      <c r="N1253" s="50">
        <v>0</v>
      </c>
      <c r="S1253" s="151">
        <f t="shared" si="406"/>
        <v>0.21833537537381204</v>
      </c>
      <c r="T1253" s="151">
        <f t="shared" si="407"/>
        <v>0.10916768768690602</v>
      </c>
      <c r="V1253" s="393">
        <f t="shared" si="418"/>
        <v>0</v>
      </c>
      <c r="W1253" s="393">
        <f t="shared" si="419"/>
        <v>0</v>
      </c>
      <c r="X1253" s="53">
        <f t="shared" si="408"/>
        <v>0.21833537537381204</v>
      </c>
      <c r="Y1253" s="53">
        <f t="shared" si="409"/>
        <v>0.25472455537381206</v>
      </c>
      <c r="Z1253" s="53">
        <f t="shared" si="410"/>
        <v>0.10916768768690602</v>
      </c>
      <c r="AA1253" s="53">
        <f t="shared" si="411"/>
        <v>0.12736227768690603</v>
      </c>
      <c r="AB1253" s="50">
        <f t="shared" si="412"/>
        <v>3023</v>
      </c>
      <c r="AC1253" s="50">
        <f t="shared" ref="AC1253:AC1316" si="421">YEAR(B1253)</f>
        <v>2009</v>
      </c>
      <c r="AD1253" s="50">
        <f t="shared" si="413"/>
        <v>2</v>
      </c>
      <c r="AE1253" s="56">
        <f t="shared" si="414"/>
        <v>200902</v>
      </c>
      <c r="AF1253" s="56">
        <f t="shared" si="402"/>
        <v>7</v>
      </c>
      <c r="AG1253" s="58">
        <f t="shared" si="420"/>
        <v>6.9444444452528842E-3</v>
      </c>
      <c r="AH1253" s="56">
        <f t="shared" si="415"/>
        <v>11</v>
      </c>
      <c r="AI1253" s="53">
        <f t="shared" si="416"/>
        <v>0.23652996537381205</v>
      </c>
      <c r="AJ1253" s="56">
        <f t="shared" si="417"/>
        <v>12.204969181999999</v>
      </c>
    </row>
    <row r="1254" spans="1:36" x14ac:dyDescent="0.25">
      <c r="A1254" s="50">
        <v>1253</v>
      </c>
      <c r="B1254" s="51">
        <v>39857.517361111109</v>
      </c>
      <c r="C1254" s="75">
        <f t="shared" si="401"/>
        <v>39857.517361111109</v>
      </c>
      <c r="D1254" s="50" t="s">
        <v>1223</v>
      </c>
      <c r="E1254" s="50">
        <v>3.9270647200000002</v>
      </c>
      <c r="F1254" s="50">
        <v>0</v>
      </c>
      <c r="G1254" s="50">
        <v>40</v>
      </c>
      <c r="H1254" s="50">
        <v>36</v>
      </c>
      <c r="I1254" s="53">
        <f t="shared" si="403"/>
        <v>2.8194444444444442E-2</v>
      </c>
      <c r="J1254" s="54">
        <f t="shared" si="404"/>
        <v>7.179521208513325E-3</v>
      </c>
      <c r="K1254" s="50" t="s">
        <v>1229</v>
      </c>
      <c r="L1254" s="50" t="s">
        <v>1322</v>
      </c>
      <c r="M1254" s="55">
        <f t="shared" si="405"/>
        <v>5.8035439211822712</v>
      </c>
      <c r="N1254" s="50">
        <v>0</v>
      </c>
      <c r="S1254" s="151">
        <f t="shared" si="406"/>
        <v>0.18810345566304912</v>
      </c>
      <c r="T1254" s="151">
        <f t="shared" si="407"/>
        <v>9.4051727831524559E-2</v>
      </c>
      <c r="V1254" s="393">
        <f t="shared" si="418"/>
        <v>0</v>
      </c>
      <c r="W1254" s="393">
        <f t="shared" si="419"/>
        <v>0</v>
      </c>
      <c r="X1254" s="53">
        <f t="shared" si="408"/>
        <v>0.18810345566304912</v>
      </c>
      <c r="Y1254" s="53">
        <f t="shared" si="409"/>
        <v>0.22449263566304908</v>
      </c>
      <c r="Z1254" s="53">
        <f t="shared" si="410"/>
        <v>9.4051727831524559E-2</v>
      </c>
      <c r="AA1254" s="53">
        <f t="shared" si="411"/>
        <v>0.11224631783152454</v>
      </c>
      <c r="AB1254" s="50">
        <f t="shared" si="412"/>
        <v>2012</v>
      </c>
      <c r="AC1254" s="50">
        <f t="shared" si="421"/>
        <v>2009</v>
      </c>
      <c r="AD1254" s="50">
        <f t="shared" si="413"/>
        <v>2</v>
      </c>
      <c r="AE1254" s="56">
        <f t="shared" si="414"/>
        <v>200902</v>
      </c>
      <c r="AF1254" s="56">
        <f t="shared" si="402"/>
        <v>7</v>
      </c>
      <c r="AG1254" s="58">
        <f t="shared" si="420"/>
        <v>1.0062499999985448</v>
      </c>
      <c r="AH1254" s="56">
        <f t="shared" si="415"/>
        <v>13</v>
      </c>
      <c r="AI1254" s="53">
        <f t="shared" si="416"/>
        <v>0.2062980456630491</v>
      </c>
      <c r="AJ1254" s="56">
        <f t="shared" si="417"/>
        <v>16.768566354400001</v>
      </c>
    </row>
    <row r="1255" spans="1:36" x14ac:dyDescent="0.25">
      <c r="A1255" s="50">
        <v>1254</v>
      </c>
      <c r="B1255" s="51">
        <v>39859.375694444447</v>
      </c>
      <c r="C1255" s="75">
        <f t="shared" si="401"/>
        <v>39859.375694444447</v>
      </c>
      <c r="D1255" s="50" t="s">
        <v>1223</v>
      </c>
      <c r="E1255" s="50">
        <v>7.4626657099999996</v>
      </c>
      <c r="F1255" s="50">
        <v>1</v>
      </c>
      <c r="G1255" s="50">
        <v>14</v>
      </c>
      <c r="H1255" s="50">
        <v>50</v>
      </c>
      <c r="I1255" s="53">
        <f t="shared" si="403"/>
        <v>5.1967592592592593E-2</v>
      </c>
      <c r="J1255" s="54">
        <f t="shared" si="404"/>
        <v>6.9636768699093445E-3</v>
      </c>
      <c r="K1255" s="50" t="s">
        <v>1229</v>
      </c>
      <c r="L1255" s="50" t="s">
        <v>1322</v>
      </c>
      <c r="M1255" s="55">
        <f t="shared" si="405"/>
        <v>5.9834290770601379</v>
      </c>
      <c r="N1255" s="50">
        <v>0</v>
      </c>
      <c r="S1255" s="151">
        <f t="shared" si="406"/>
        <v>0.18244833399162483</v>
      </c>
      <c r="T1255" s="151">
        <f t="shared" si="407"/>
        <v>9.1224166995812414E-2</v>
      </c>
      <c r="V1255" s="393">
        <f t="shared" si="418"/>
        <v>0</v>
      </c>
      <c r="W1255" s="393">
        <f t="shared" si="419"/>
        <v>0</v>
      </c>
      <c r="X1255" s="53">
        <f t="shared" si="408"/>
        <v>0.18244833399162483</v>
      </c>
      <c r="Y1255" s="53">
        <f t="shared" si="409"/>
        <v>0.21883751399162482</v>
      </c>
      <c r="Z1255" s="53">
        <f t="shared" si="410"/>
        <v>9.1224166995812414E-2</v>
      </c>
      <c r="AA1255" s="53">
        <f t="shared" si="411"/>
        <v>0.10941875699581241</v>
      </c>
      <c r="AB1255" s="50">
        <f t="shared" si="412"/>
        <v>1756</v>
      </c>
      <c r="AC1255" s="50">
        <f t="shared" si="421"/>
        <v>2009</v>
      </c>
      <c r="AD1255" s="50">
        <f t="shared" si="413"/>
        <v>2</v>
      </c>
      <c r="AE1255" s="56">
        <f t="shared" si="414"/>
        <v>200902</v>
      </c>
      <c r="AF1255" s="56">
        <f t="shared" si="402"/>
        <v>8</v>
      </c>
      <c r="AG1255" s="58">
        <f t="shared" si="420"/>
        <v>0.85833333333721384</v>
      </c>
      <c r="AH1255" s="56">
        <f t="shared" si="415"/>
        <v>15</v>
      </c>
      <c r="AI1255" s="53">
        <f t="shared" si="416"/>
        <v>0.20064292399162481</v>
      </c>
      <c r="AJ1255" s="56">
        <f t="shared" si="417"/>
        <v>31.865582581699996</v>
      </c>
    </row>
    <row r="1256" spans="1:36" x14ac:dyDescent="0.25">
      <c r="A1256" s="50">
        <v>1255</v>
      </c>
      <c r="B1256" s="51">
        <v>39860</v>
      </c>
      <c r="C1256" s="75">
        <f t="shared" si="401"/>
        <v>39860</v>
      </c>
      <c r="D1256" s="50" t="s">
        <v>1223</v>
      </c>
      <c r="E1256" s="50">
        <v>7.5</v>
      </c>
      <c r="F1256" s="50">
        <v>1</v>
      </c>
      <c r="G1256" s="50">
        <v>21</v>
      </c>
      <c r="H1256" s="50">
        <v>13</v>
      </c>
      <c r="I1256" s="53">
        <f t="shared" si="403"/>
        <v>5.6400462962962965E-2</v>
      </c>
      <c r="J1256" s="54">
        <f t="shared" si="404"/>
        <v>7.5200617283950619E-3</v>
      </c>
      <c r="K1256" s="50" t="s">
        <v>1229</v>
      </c>
      <c r="L1256" s="50" t="s">
        <v>1323</v>
      </c>
      <c r="M1256" s="55">
        <f t="shared" si="405"/>
        <v>5.5407346603734906</v>
      </c>
      <c r="N1256" s="50">
        <v>0</v>
      </c>
      <c r="S1256" s="151">
        <f t="shared" si="406"/>
        <v>0.19702561728395063</v>
      </c>
      <c r="T1256" s="151">
        <f t="shared" si="407"/>
        <v>9.8512808641975314E-2</v>
      </c>
      <c r="V1256" s="393">
        <f t="shared" si="418"/>
        <v>0</v>
      </c>
      <c r="W1256" s="393">
        <f t="shared" si="419"/>
        <v>0</v>
      </c>
      <c r="X1256" s="53">
        <f t="shared" si="408"/>
        <v>0.19702561728395063</v>
      </c>
      <c r="Y1256" s="53">
        <f t="shared" si="409"/>
        <v>0.23341479728395059</v>
      </c>
      <c r="Z1256" s="53">
        <f t="shared" si="410"/>
        <v>9.8512808641975314E-2</v>
      </c>
      <c r="AA1256" s="53">
        <f t="shared" si="411"/>
        <v>0.1167073986419753</v>
      </c>
      <c r="AB1256" s="50">
        <f t="shared" si="412"/>
        <v>2397</v>
      </c>
      <c r="AC1256" s="50">
        <f t="shared" si="421"/>
        <v>2009</v>
      </c>
      <c r="AD1256" s="50">
        <f t="shared" si="413"/>
        <v>2</v>
      </c>
      <c r="AE1256" s="56">
        <f t="shared" si="414"/>
        <v>200902</v>
      </c>
      <c r="AF1256" s="56">
        <f t="shared" si="402"/>
        <v>8</v>
      </c>
      <c r="AG1256" s="58">
        <f t="shared" si="420"/>
        <v>0</v>
      </c>
      <c r="AH1256" s="56">
        <f t="shared" si="415"/>
        <v>16</v>
      </c>
      <c r="AI1256" s="53">
        <f t="shared" si="416"/>
        <v>0.21522020728395061</v>
      </c>
      <c r="AJ1256" s="56">
        <f t="shared" si="417"/>
        <v>32.024999999999999</v>
      </c>
    </row>
    <row r="1257" spans="1:36" x14ac:dyDescent="0.25">
      <c r="A1257" s="50">
        <v>1256</v>
      </c>
      <c r="B1257" s="51">
        <v>39862</v>
      </c>
      <c r="C1257" s="75">
        <f t="shared" si="401"/>
        <v>39862</v>
      </c>
      <c r="D1257" s="50" t="s">
        <v>1225</v>
      </c>
      <c r="E1257" s="50">
        <v>0.5</v>
      </c>
      <c r="F1257" s="50">
        <v>0</v>
      </c>
      <c r="G1257" s="50">
        <v>20</v>
      </c>
      <c r="H1257" s="50">
        <v>3</v>
      </c>
      <c r="I1257" s="53">
        <f t="shared" si="403"/>
        <v>1.3923611111111111E-2</v>
      </c>
      <c r="J1257" s="54">
        <f t="shared" si="404"/>
        <v>2.7847222222222221E-2</v>
      </c>
      <c r="K1257" s="50" t="s">
        <v>1229</v>
      </c>
      <c r="L1257" s="50" t="s">
        <v>1323</v>
      </c>
      <c r="M1257" s="55">
        <f t="shared" si="405"/>
        <v>1.4962593516209488</v>
      </c>
      <c r="N1257" s="50">
        <v>0</v>
      </c>
      <c r="S1257" s="151">
        <f t="shared" si="406"/>
        <v>6.6833333333333328E-2</v>
      </c>
      <c r="T1257" s="151">
        <f t="shared" si="407"/>
        <v>3.3416666666666664E-2</v>
      </c>
      <c r="V1257" s="393">
        <f t="shared" si="418"/>
        <v>0</v>
      </c>
      <c r="W1257" s="393">
        <f t="shared" si="419"/>
        <v>0</v>
      </c>
      <c r="X1257" s="53">
        <f t="shared" si="408"/>
        <v>0.72959722222222212</v>
      </c>
      <c r="Y1257" s="53">
        <f t="shared" si="409"/>
        <v>0.76598640222222214</v>
      </c>
      <c r="Z1257" s="53">
        <f t="shared" si="410"/>
        <v>0.36479861111111106</v>
      </c>
      <c r="AA1257" s="53">
        <f t="shared" si="411"/>
        <v>0.38299320111111107</v>
      </c>
      <c r="AB1257" s="50">
        <f t="shared" si="412"/>
        <v>3994</v>
      </c>
      <c r="AC1257" s="50">
        <f t="shared" si="421"/>
        <v>2009</v>
      </c>
      <c r="AD1257" s="50">
        <f t="shared" si="413"/>
        <v>2</v>
      </c>
      <c r="AE1257" s="56">
        <f t="shared" si="414"/>
        <v>200902</v>
      </c>
      <c r="AF1257" s="56">
        <f t="shared" si="402"/>
        <v>8</v>
      </c>
      <c r="AG1257" s="58">
        <f t="shared" si="420"/>
        <v>1</v>
      </c>
      <c r="AH1257" s="56">
        <f t="shared" si="415"/>
        <v>18</v>
      </c>
      <c r="AI1257" s="53">
        <f t="shared" si="416"/>
        <v>0.74779181222222213</v>
      </c>
      <c r="AJ1257" s="56">
        <f t="shared" si="417"/>
        <v>23.35</v>
      </c>
    </row>
    <row r="1258" spans="1:36" x14ac:dyDescent="0.25">
      <c r="A1258" s="50">
        <v>1257</v>
      </c>
      <c r="B1258" s="51">
        <v>39863</v>
      </c>
      <c r="C1258" s="75">
        <f t="shared" si="401"/>
        <v>39863</v>
      </c>
      <c r="D1258" s="50" t="s">
        <v>1223</v>
      </c>
      <c r="E1258" s="50">
        <v>3</v>
      </c>
      <c r="F1258" s="50">
        <v>0</v>
      </c>
      <c r="G1258" s="50">
        <v>31</v>
      </c>
      <c r="H1258" s="50">
        <v>5</v>
      </c>
      <c r="I1258" s="53">
        <f t="shared" si="403"/>
        <v>2.1585648148148145E-2</v>
      </c>
      <c r="J1258" s="54">
        <f t="shared" si="404"/>
        <v>7.1952160493827149E-3</v>
      </c>
      <c r="K1258" s="50" t="s">
        <v>1229</v>
      </c>
      <c r="L1258" s="50" t="s">
        <v>1323</v>
      </c>
      <c r="M1258" s="55">
        <f t="shared" si="405"/>
        <v>5.7908847184986652</v>
      </c>
      <c r="N1258" s="50">
        <v>0</v>
      </c>
      <c r="S1258" s="151">
        <f t="shared" si="406"/>
        <v>0.18851466049382712</v>
      </c>
      <c r="T1258" s="151">
        <f t="shared" si="407"/>
        <v>9.4257330246913559E-2</v>
      </c>
      <c r="V1258" s="393">
        <f t="shared" si="418"/>
        <v>0</v>
      </c>
      <c r="W1258" s="393">
        <f t="shared" si="419"/>
        <v>0</v>
      </c>
      <c r="X1258" s="53">
        <f t="shared" si="408"/>
        <v>0.18851466049382712</v>
      </c>
      <c r="Y1258" s="53">
        <f t="shared" si="409"/>
        <v>0.22490384049382711</v>
      </c>
      <c r="Z1258" s="53">
        <f t="shared" si="410"/>
        <v>9.4257330246913559E-2</v>
      </c>
      <c r="AA1258" s="53">
        <f t="shared" si="411"/>
        <v>0.11245192024691356</v>
      </c>
      <c r="AB1258" s="50">
        <f t="shared" si="412"/>
        <v>2037</v>
      </c>
      <c r="AC1258" s="50">
        <f t="shared" si="421"/>
        <v>2009</v>
      </c>
      <c r="AD1258" s="50">
        <f t="shared" si="413"/>
        <v>2</v>
      </c>
      <c r="AE1258" s="56">
        <f t="shared" si="414"/>
        <v>200902</v>
      </c>
      <c r="AF1258" s="56">
        <f t="shared" si="402"/>
        <v>8</v>
      </c>
      <c r="AG1258" s="58">
        <f t="shared" si="420"/>
        <v>0</v>
      </c>
      <c r="AH1258" s="56">
        <f t="shared" si="415"/>
        <v>19</v>
      </c>
      <c r="AI1258" s="53">
        <f t="shared" si="416"/>
        <v>0.2067092504938271</v>
      </c>
      <c r="AJ1258" s="56">
        <f t="shared" si="417"/>
        <v>12.809999999999999</v>
      </c>
    </row>
    <row r="1259" spans="1:36" x14ac:dyDescent="0.25">
      <c r="A1259" s="50">
        <v>1258</v>
      </c>
      <c r="B1259" s="51">
        <v>39866.436805555553</v>
      </c>
      <c r="C1259" s="75">
        <f t="shared" si="401"/>
        <v>39866.436805555553</v>
      </c>
      <c r="D1259" s="50" t="s">
        <v>1223</v>
      </c>
      <c r="E1259" s="50">
        <v>1</v>
      </c>
      <c r="F1259" s="50">
        <v>0</v>
      </c>
      <c r="G1259" s="50">
        <v>10</v>
      </c>
      <c r="H1259" s="50">
        <v>6</v>
      </c>
      <c r="I1259" s="53">
        <f t="shared" si="403"/>
        <v>7.013888888888889E-3</v>
      </c>
      <c r="J1259" s="54">
        <f t="shared" si="404"/>
        <v>7.013888888888889E-3</v>
      </c>
      <c r="K1259" s="50" t="s">
        <v>1229</v>
      </c>
      <c r="L1259" s="50" t="s">
        <v>1322</v>
      </c>
      <c r="M1259" s="55">
        <f t="shared" si="405"/>
        <v>5.940594059405945</v>
      </c>
      <c r="N1259" s="50">
        <v>0</v>
      </c>
      <c r="S1259" s="151">
        <f t="shared" si="406"/>
        <v>0.18376388888888889</v>
      </c>
      <c r="T1259" s="151">
        <f t="shared" si="407"/>
        <v>9.1881944444444447E-2</v>
      </c>
      <c r="V1259" s="393">
        <f t="shared" si="418"/>
        <v>0</v>
      </c>
      <c r="W1259" s="393">
        <f t="shared" si="419"/>
        <v>0</v>
      </c>
      <c r="X1259" s="53">
        <f t="shared" si="408"/>
        <v>0.18376388888888889</v>
      </c>
      <c r="Y1259" s="53">
        <f t="shared" si="409"/>
        <v>0.22015306888888889</v>
      </c>
      <c r="Z1259" s="53">
        <f t="shared" si="410"/>
        <v>9.1881944444444447E-2</v>
      </c>
      <c r="AA1259" s="53">
        <f t="shared" si="411"/>
        <v>0.11007653444444444</v>
      </c>
      <c r="AB1259" s="50">
        <f t="shared" si="412"/>
        <v>1805</v>
      </c>
      <c r="AC1259" s="50">
        <f t="shared" si="421"/>
        <v>2009</v>
      </c>
      <c r="AD1259" s="50">
        <f t="shared" si="413"/>
        <v>2</v>
      </c>
      <c r="AE1259" s="56">
        <f t="shared" si="414"/>
        <v>200902</v>
      </c>
      <c r="AF1259" s="56">
        <f t="shared" si="402"/>
        <v>9</v>
      </c>
      <c r="AG1259" s="58">
        <f t="shared" si="420"/>
        <v>2.4368055555532919</v>
      </c>
      <c r="AH1259" s="56">
        <f t="shared" si="415"/>
        <v>22</v>
      </c>
      <c r="AI1259" s="53">
        <f t="shared" si="416"/>
        <v>0.2019584788888889</v>
      </c>
      <c r="AJ1259" s="56">
        <f t="shared" si="417"/>
        <v>4.2699999999999996</v>
      </c>
    </row>
    <row r="1260" spans="1:36" x14ac:dyDescent="0.25">
      <c r="A1260" s="50">
        <v>1259</v>
      </c>
      <c r="B1260" s="51">
        <v>39866.461111111108</v>
      </c>
      <c r="C1260" s="75">
        <f t="shared" ref="C1260:C1323" si="422">B1260</f>
        <v>39866.461111111108</v>
      </c>
      <c r="D1260" s="50" t="s">
        <v>1223</v>
      </c>
      <c r="E1260" s="50">
        <v>7.6490770100000001</v>
      </c>
      <c r="F1260" s="50">
        <v>1</v>
      </c>
      <c r="G1260" s="50">
        <v>26</v>
      </c>
      <c r="H1260" s="50">
        <v>16</v>
      </c>
      <c r="I1260" s="53">
        <f t="shared" si="403"/>
        <v>5.9907407407407409E-2</v>
      </c>
      <c r="J1260" s="54">
        <f t="shared" si="404"/>
        <v>7.8319785941607881E-3</v>
      </c>
      <c r="K1260" s="50" t="s">
        <v>1229</v>
      </c>
      <c r="L1260" s="50" t="s">
        <v>1322</v>
      </c>
      <c r="M1260" s="55">
        <f t="shared" si="405"/>
        <v>5.3200690177743475</v>
      </c>
      <c r="N1260" s="50">
        <v>0</v>
      </c>
      <c r="S1260" s="151">
        <f t="shared" si="406"/>
        <v>0.20519783916701265</v>
      </c>
      <c r="T1260" s="151">
        <f t="shared" si="407"/>
        <v>0.10259891958350632</v>
      </c>
      <c r="V1260" s="393">
        <f t="shared" si="418"/>
        <v>0</v>
      </c>
      <c r="W1260" s="393">
        <f t="shared" si="419"/>
        <v>0</v>
      </c>
      <c r="X1260" s="53">
        <f t="shared" si="408"/>
        <v>0.20519783916701265</v>
      </c>
      <c r="Y1260" s="53">
        <f t="shared" si="409"/>
        <v>0.24158701916701264</v>
      </c>
      <c r="Z1260" s="53">
        <f t="shared" si="410"/>
        <v>0.10259891958350632</v>
      </c>
      <c r="AA1260" s="53">
        <f t="shared" si="411"/>
        <v>0.12079350958350632</v>
      </c>
      <c r="AB1260" s="50">
        <f t="shared" si="412"/>
        <v>2679</v>
      </c>
      <c r="AC1260" s="50">
        <f t="shared" si="421"/>
        <v>2009</v>
      </c>
      <c r="AD1260" s="50">
        <f t="shared" si="413"/>
        <v>2</v>
      </c>
      <c r="AE1260" s="56">
        <f t="shared" si="414"/>
        <v>200902</v>
      </c>
      <c r="AF1260" s="56">
        <f t="shared" si="402"/>
        <v>9</v>
      </c>
      <c r="AG1260" s="58">
        <f t="shared" si="420"/>
        <v>0</v>
      </c>
      <c r="AH1260" s="56">
        <f t="shared" si="415"/>
        <v>22</v>
      </c>
      <c r="AI1260" s="53">
        <f t="shared" si="416"/>
        <v>0.22339242916701263</v>
      </c>
      <c r="AJ1260" s="56">
        <f t="shared" si="417"/>
        <v>32.661558832699995</v>
      </c>
    </row>
    <row r="1261" spans="1:36" x14ac:dyDescent="0.25">
      <c r="A1261" s="50">
        <v>1260</v>
      </c>
      <c r="B1261" s="51">
        <v>39869</v>
      </c>
      <c r="C1261" s="75">
        <f t="shared" si="422"/>
        <v>39869</v>
      </c>
      <c r="D1261" s="50" t="s">
        <v>1223</v>
      </c>
      <c r="E1261" s="50">
        <v>3</v>
      </c>
      <c r="F1261" s="50">
        <v>0</v>
      </c>
      <c r="G1261" s="50">
        <v>29</v>
      </c>
      <c r="H1261" s="50">
        <v>4</v>
      </c>
      <c r="I1261" s="53">
        <f t="shared" si="403"/>
        <v>2.0185185185185184E-2</v>
      </c>
      <c r="J1261" s="54">
        <f t="shared" si="404"/>
        <v>6.7283950617283948E-3</v>
      </c>
      <c r="K1261" s="50" t="s">
        <v>1229</v>
      </c>
      <c r="L1261" s="50" t="s">
        <v>1323</v>
      </c>
      <c r="M1261" s="55">
        <f t="shared" si="405"/>
        <v>6.1926605504587204</v>
      </c>
      <c r="N1261" s="50">
        <v>0</v>
      </c>
      <c r="S1261" s="151">
        <f t="shared" si="406"/>
        <v>0.17628395061728394</v>
      </c>
      <c r="T1261" s="151">
        <f t="shared" si="407"/>
        <v>8.814197530864197E-2</v>
      </c>
      <c r="V1261" s="393">
        <f t="shared" si="418"/>
        <v>0</v>
      </c>
      <c r="W1261" s="393">
        <f t="shared" si="419"/>
        <v>0</v>
      </c>
      <c r="X1261" s="53">
        <f t="shared" si="408"/>
        <v>0.17628395061728394</v>
      </c>
      <c r="Y1261" s="53">
        <f t="shared" si="409"/>
        <v>0.21267313061728393</v>
      </c>
      <c r="Z1261" s="53">
        <f t="shared" si="410"/>
        <v>8.814197530864197E-2</v>
      </c>
      <c r="AA1261" s="53">
        <f t="shared" si="411"/>
        <v>0.10633656530864197</v>
      </c>
      <c r="AB1261" s="50">
        <f t="shared" si="412"/>
        <v>1430</v>
      </c>
      <c r="AC1261" s="50">
        <f t="shared" si="421"/>
        <v>2009</v>
      </c>
      <c r="AD1261" s="50">
        <f t="shared" si="413"/>
        <v>2</v>
      </c>
      <c r="AE1261" s="56">
        <f t="shared" si="414"/>
        <v>200902</v>
      </c>
      <c r="AF1261" s="56">
        <f t="shared" si="402"/>
        <v>9</v>
      </c>
      <c r="AG1261" s="58">
        <f t="shared" si="420"/>
        <v>1.538888888891961</v>
      </c>
      <c r="AH1261" s="56">
        <f t="shared" si="415"/>
        <v>25</v>
      </c>
      <c r="AI1261" s="53">
        <f t="shared" si="416"/>
        <v>0.19447854061728392</v>
      </c>
      <c r="AJ1261" s="56">
        <f t="shared" si="417"/>
        <v>12.809999999999999</v>
      </c>
    </row>
    <row r="1262" spans="1:36" x14ac:dyDescent="0.25">
      <c r="A1262" s="50">
        <v>1261</v>
      </c>
      <c r="B1262" s="51">
        <v>39871.53125</v>
      </c>
      <c r="C1262" s="75">
        <f t="shared" si="422"/>
        <v>39871.53125</v>
      </c>
      <c r="D1262" s="50" t="s">
        <v>1223</v>
      </c>
      <c r="E1262" s="50">
        <v>2.7837420800000001</v>
      </c>
      <c r="F1262" s="50">
        <v>0</v>
      </c>
      <c r="G1262" s="50">
        <v>31</v>
      </c>
      <c r="H1262" s="50">
        <v>17</v>
      </c>
      <c r="I1262" s="53">
        <f t="shared" si="403"/>
        <v>2.1724537037037039E-2</v>
      </c>
      <c r="J1262" s="54">
        <f t="shared" si="404"/>
        <v>7.8040768191559749E-3</v>
      </c>
      <c r="K1262" s="50" t="s">
        <v>1229</v>
      </c>
      <c r="L1262" s="50" t="s">
        <v>1322</v>
      </c>
      <c r="M1262" s="55">
        <f t="shared" si="405"/>
        <v>5.3390897645178521</v>
      </c>
      <c r="N1262" s="50">
        <v>0</v>
      </c>
      <c r="S1262" s="151">
        <f t="shared" si="406"/>
        <v>0.20446681266188654</v>
      </c>
      <c r="T1262" s="151">
        <f t="shared" si="407"/>
        <v>0.10223340633094327</v>
      </c>
      <c r="V1262" s="393">
        <f t="shared" si="418"/>
        <v>0</v>
      </c>
      <c r="W1262" s="393">
        <f t="shared" si="419"/>
        <v>0</v>
      </c>
      <c r="X1262" s="53">
        <f t="shared" si="408"/>
        <v>0.20446681266188654</v>
      </c>
      <c r="Y1262" s="53">
        <f t="shared" si="409"/>
        <v>0.24085599266188651</v>
      </c>
      <c r="Z1262" s="53">
        <f t="shared" si="410"/>
        <v>0.10223340633094327</v>
      </c>
      <c r="AA1262" s="53">
        <f t="shared" si="411"/>
        <v>0.12042799633094325</v>
      </c>
      <c r="AB1262" s="50">
        <f t="shared" si="412"/>
        <v>2653</v>
      </c>
      <c r="AC1262" s="50">
        <f t="shared" si="421"/>
        <v>2009</v>
      </c>
      <c r="AD1262" s="50">
        <f t="shared" si="413"/>
        <v>2</v>
      </c>
      <c r="AE1262" s="56">
        <f t="shared" si="414"/>
        <v>200902</v>
      </c>
      <c r="AF1262" s="56">
        <f t="shared" si="402"/>
        <v>9</v>
      </c>
      <c r="AG1262" s="58">
        <f t="shared" si="420"/>
        <v>1.53125</v>
      </c>
      <c r="AH1262" s="56">
        <f t="shared" si="415"/>
        <v>27</v>
      </c>
      <c r="AI1262" s="53">
        <f t="shared" si="416"/>
        <v>0.22266140266188653</v>
      </c>
      <c r="AJ1262" s="56">
        <f t="shared" si="417"/>
        <v>11.8865786816</v>
      </c>
    </row>
    <row r="1263" spans="1:36" x14ac:dyDescent="0.25">
      <c r="A1263" s="50">
        <v>1262</v>
      </c>
      <c r="B1263" s="51">
        <v>39877.504166666666</v>
      </c>
      <c r="C1263" s="75">
        <f t="shared" si="422"/>
        <v>39877.504166666666</v>
      </c>
      <c r="D1263" s="50" t="s">
        <v>1223</v>
      </c>
      <c r="E1263" s="50">
        <v>2.75267353</v>
      </c>
      <c r="F1263" s="50">
        <v>0</v>
      </c>
      <c r="G1263" s="50">
        <v>29</v>
      </c>
      <c r="H1263" s="50">
        <v>1</v>
      </c>
      <c r="I1263" s="53">
        <f t="shared" si="403"/>
        <v>2.0150462962962964E-2</v>
      </c>
      <c r="J1263" s="54">
        <f t="shared" si="404"/>
        <v>7.3203243113842721E-3</v>
      </c>
      <c r="K1263" s="50" t="s">
        <v>1229</v>
      </c>
      <c r="L1263" s="50" t="s">
        <v>1322</v>
      </c>
      <c r="M1263" s="55">
        <f t="shared" si="405"/>
        <v>5.6919153980471036</v>
      </c>
      <c r="N1263" s="50">
        <v>0</v>
      </c>
      <c r="S1263" s="151">
        <f t="shared" si="406"/>
        <v>0.19179249695826792</v>
      </c>
      <c r="T1263" s="151">
        <f t="shared" si="407"/>
        <v>9.5896248479133958E-2</v>
      </c>
      <c r="V1263" s="393">
        <f t="shared" si="418"/>
        <v>0</v>
      </c>
      <c r="W1263" s="393">
        <f t="shared" si="419"/>
        <v>0</v>
      </c>
      <c r="X1263" s="53">
        <f t="shared" si="408"/>
        <v>0.19179249695826792</v>
      </c>
      <c r="Y1263" s="53">
        <f t="shared" si="409"/>
        <v>0.22818167695826794</v>
      </c>
      <c r="Z1263" s="53">
        <f t="shared" si="410"/>
        <v>9.5896248479133958E-2</v>
      </c>
      <c r="AA1263" s="53">
        <f t="shared" si="411"/>
        <v>0.11409083847913397</v>
      </c>
      <c r="AB1263" s="50">
        <f t="shared" si="412"/>
        <v>2192</v>
      </c>
      <c r="AC1263" s="50">
        <f t="shared" si="421"/>
        <v>2009</v>
      </c>
      <c r="AD1263" s="50">
        <f t="shared" si="413"/>
        <v>3</v>
      </c>
      <c r="AE1263" s="56">
        <f t="shared" si="414"/>
        <v>200903</v>
      </c>
      <c r="AF1263" s="56">
        <f t="shared" si="402"/>
        <v>10</v>
      </c>
      <c r="AG1263" s="58">
        <f t="shared" si="420"/>
        <v>4.9729166666656965</v>
      </c>
      <c r="AH1263" s="56">
        <f t="shared" si="415"/>
        <v>5</v>
      </c>
      <c r="AI1263" s="53">
        <f t="shared" si="416"/>
        <v>0.20998708695826793</v>
      </c>
      <c r="AJ1263" s="56">
        <f t="shared" si="417"/>
        <v>11.7539159731</v>
      </c>
    </row>
    <row r="1264" spans="1:36" x14ac:dyDescent="0.25">
      <c r="A1264" s="50">
        <v>1263</v>
      </c>
      <c r="B1264" s="51">
        <v>39878.502083333333</v>
      </c>
      <c r="C1264" s="75">
        <f t="shared" si="422"/>
        <v>39878.502083333333</v>
      </c>
      <c r="D1264" s="50" t="s">
        <v>1223</v>
      </c>
      <c r="E1264" s="50">
        <v>3.4983187299999998</v>
      </c>
      <c r="F1264" s="50">
        <v>0</v>
      </c>
      <c r="G1264" s="50">
        <v>37</v>
      </c>
      <c r="H1264" s="50">
        <v>26</v>
      </c>
      <c r="I1264" s="53">
        <f t="shared" si="403"/>
        <v>2.5995370370370367E-2</v>
      </c>
      <c r="J1264" s="54">
        <f t="shared" si="404"/>
        <v>7.430818166293947E-3</v>
      </c>
      <c r="K1264" s="50" t="s">
        <v>1229</v>
      </c>
      <c r="L1264" s="50" t="s">
        <v>1322</v>
      </c>
      <c r="M1264" s="55">
        <f t="shared" si="405"/>
        <v>5.6072784630454189</v>
      </c>
      <c r="N1264" s="50">
        <v>0</v>
      </c>
      <c r="S1264" s="151">
        <f t="shared" si="406"/>
        <v>0.19468743595690141</v>
      </c>
      <c r="T1264" s="151">
        <f t="shared" si="407"/>
        <v>9.7343717978450706E-2</v>
      </c>
      <c r="V1264" s="393">
        <f t="shared" si="418"/>
        <v>0</v>
      </c>
      <c r="W1264" s="393">
        <f t="shared" si="419"/>
        <v>0</v>
      </c>
      <c r="X1264" s="53">
        <f t="shared" si="408"/>
        <v>0.19468743595690141</v>
      </c>
      <c r="Y1264" s="53">
        <f t="shared" si="409"/>
        <v>0.23107661595690138</v>
      </c>
      <c r="Z1264" s="53">
        <f t="shared" si="410"/>
        <v>9.7343717978450706E-2</v>
      </c>
      <c r="AA1264" s="53">
        <f t="shared" si="411"/>
        <v>0.11553830797845069</v>
      </c>
      <c r="AB1264" s="50">
        <f t="shared" si="412"/>
        <v>2295</v>
      </c>
      <c r="AC1264" s="50">
        <f t="shared" si="421"/>
        <v>2009</v>
      </c>
      <c r="AD1264" s="50">
        <f t="shared" si="413"/>
        <v>3</v>
      </c>
      <c r="AE1264" s="56">
        <f t="shared" si="414"/>
        <v>200903</v>
      </c>
      <c r="AF1264" s="56">
        <f t="shared" si="402"/>
        <v>10</v>
      </c>
      <c r="AG1264" s="58">
        <f t="shared" si="420"/>
        <v>0</v>
      </c>
      <c r="AH1264" s="56">
        <f t="shared" si="415"/>
        <v>6</v>
      </c>
      <c r="AI1264" s="53">
        <f t="shared" si="416"/>
        <v>0.21288202595690139</v>
      </c>
      <c r="AJ1264" s="56">
        <f t="shared" si="417"/>
        <v>14.937820977099998</v>
      </c>
    </row>
    <row r="1265" spans="1:36" x14ac:dyDescent="0.25">
      <c r="A1265" s="50">
        <v>1264</v>
      </c>
      <c r="B1265" s="51">
        <v>39880.336111111108</v>
      </c>
      <c r="C1265" s="75">
        <f t="shared" si="422"/>
        <v>39880.336111111108</v>
      </c>
      <c r="D1265" s="50" t="s">
        <v>1223</v>
      </c>
      <c r="E1265" s="50">
        <v>7.12091166</v>
      </c>
      <c r="F1265" s="50">
        <v>1</v>
      </c>
      <c r="G1265" s="50">
        <v>22</v>
      </c>
      <c r="H1265" s="50">
        <v>42</v>
      </c>
      <c r="I1265" s="53">
        <f t="shared" si="403"/>
        <v>5.7430555555555561E-2</v>
      </c>
      <c r="J1265" s="54">
        <f t="shared" si="404"/>
        <v>8.0650565963565901E-3</v>
      </c>
      <c r="K1265" s="50" t="s">
        <v>1229</v>
      </c>
      <c r="L1265" s="50" t="s">
        <v>1322</v>
      </c>
      <c r="M1265" s="55">
        <f t="shared" si="405"/>
        <v>5.166320430471588</v>
      </c>
      <c r="N1265" s="50">
        <v>0</v>
      </c>
      <c r="S1265" s="151">
        <f t="shared" si="406"/>
        <v>0.21130448282454264</v>
      </c>
      <c r="T1265" s="151">
        <f t="shared" si="407"/>
        <v>0.10565224141227132</v>
      </c>
      <c r="V1265" s="393">
        <f t="shared" si="418"/>
        <v>0</v>
      </c>
      <c r="W1265" s="393">
        <f t="shared" si="419"/>
        <v>0</v>
      </c>
      <c r="X1265" s="53">
        <f t="shared" si="408"/>
        <v>0.21130448282454264</v>
      </c>
      <c r="Y1265" s="53">
        <f t="shared" si="409"/>
        <v>0.24769366282454267</v>
      </c>
      <c r="Z1265" s="53">
        <f t="shared" si="410"/>
        <v>0.10565224141227132</v>
      </c>
      <c r="AA1265" s="53">
        <f t="shared" si="411"/>
        <v>0.12384683141227133</v>
      </c>
      <c r="AB1265" s="50">
        <f t="shared" si="412"/>
        <v>2848</v>
      </c>
      <c r="AC1265" s="50">
        <f t="shared" si="421"/>
        <v>2009</v>
      </c>
      <c r="AD1265" s="50">
        <f t="shared" si="413"/>
        <v>3</v>
      </c>
      <c r="AE1265" s="56">
        <f t="shared" si="414"/>
        <v>200903</v>
      </c>
      <c r="AF1265" s="56">
        <f t="shared" si="402"/>
        <v>11</v>
      </c>
      <c r="AG1265" s="58">
        <f t="shared" si="420"/>
        <v>0.83402777777519077</v>
      </c>
      <c r="AH1265" s="56">
        <f t="shared" si="415"/>
        <v>8</v>
      </c>
      <c r="AI1265" s="53">
        <f t="shared" si="416"/>
        <v>0.22949907282454265</v>
      </c>
      <c r="AJ1265" s="56">
        <f t="shared" si="417"/>
        <v>30.406292788199998</v>
      </c>
    </row>
    <row r="1266" spans="1:36" x14ac:dyDescent="0.25">
      <c r="A1266" s="50">
        <v>1265</v>
      </c>
      <c r="B1266" s="51">
        <v>39881</v>
      </c>
      <c r="C1266" s="75">
        <f t="shared" si="422"/>
        <v>39881</v>
      </c>
      <c r="D1266" s="50" t="s">
        <v>1223</v>
      </c>
      <c r="E1266" s="50">
        <v>7.5</v>
      </c>
      <c r="F1266" s="50">
        <v>1</v>
      </c>
      <c r="G1266" s="50">
        <v>78</v>
      </c>
      <c r="H1266" s="50">
        <v>13</v>
      </c>
      <c r="I1266" s="53">
        <f t="shared" si="403"/>
        <v>9.5983796296296289E-2</v>
      </c>
      <c r="J1266" s="54">
        <f t="shared" si="404"/>
        <v>1.2797839506172838E-2</v>
      </c>
      <c r="K1266" s="50" t="s">
        <v>1229</v>
      </c>
      <c r="L1266" s="50" t="s">
        <v>1323</v>
      </c>
      <c r="M1266" s="55">
        <f t="shared" si="405"/>
        <v>3.2557578680815173</v>
      </c>
      <c r="N1266" s="50">
        <v>0</v>
      </c>
      <c r="S1266" s="151">
        <f t="shared" si="406"/>
        <v>0.33530339506172835</v>
      </c>
      <c r="T1266" s="151">
        <f t="shared" si="407"/>
        <v>0.16765169753086417</v>
      </c>
      <c r="V1266" s="393">
        <f t="shared" si="418"/>
        <v>0</v>
      </c>
      <c r="W1266" s="393">
        <f t="shared" si="419"/>
        <v>0</v>
      </c>
      <c r="X1266" s="53">
        <f t="shared" si="408"/>
        <v>0.33530339506172835</v>
      </c>
      <c r="Y1266" s="53">
        <f t="shared" si="409"/>
        <v>0.37169257506172837</v>
      </c>
      <c r="Z1266" s="53">
        <f t="shared" si="410"/>
        <v>0.16765169753086417</v>
      </c>
      <c r="AA1266" s="53">
        <f t="shared" si="411"/>
        <v>0.18584628753086418</v>
      </c>
      <c r="AB1266" s="50">
        <f t="shared" si="412"/>
        <v>3591</v>
      </c>
      <c r="AC1266" s="50">
        <f t="shared" si="421"/>
        <v>2009</v>
      </c>
      <c r="AD1266" s="50">
        <f t="shared" si="413"/>
        <v>3</v>
      </c>
      <c r="AE1266" s="56">
        <f t="shared" si="414"/>
        <v>200903</v>
      </c>
      <c r="AF1266" s="56">
        <f t="shared" si="402"/>
        <v>11</v>
      </c>
      <c r="AG1266" s="58">
        <f t="shared" si="420"/>
        <v>0</v>
      </c>
      <c r="AH1266" s="56">
        <f t="shared" si="415"/>
        <v>9</v>
      </c>
      <c r="AI1266" s="53">
        <f t="shared" si="416"/>
        <v>0.35349798506172836</v>
      </c>
      <c r="AJ1266" s="56">
        <f t="shared" si="417"/>
        <v>32.024999999999999</v>
      </c>
    </row>
    <row r="1267" spans="1:36" x14ac:dyDescent="0.25">
      <c r="A1267" s="50">
        <v>1266</v>
      </c>
      <c r="B1267" s="51">
        <v>39882.686805555553</v>
      </c>
      <c r="C1267" s="75">
        <f t="shared" si="422"/>
        <v>39882.686805555553</v>
      </c>
      <c r="D1267" s="50" t="s">
        <v>1223</v>
      </c>
      <c r="E1267" s="50">
        <v>2.7091775600000001</v>
      </c>
      <c r="F1267" s="50">
        <v>0</v>
      </c>
      <c r="G1267" s="50">
        <v>38</v>
      </c>
      <c r="H1267" s="50">
        <v>8</v>
      </c>
      <c r="I1267" s="53">
        <f t="shared" si="403"/>
        <v>2.6481481481481481E-2</v>
      </c>
      <c r="J1267" s="54">
        <f t="shared" si="404"/>
        <v>9.7747308528133084E-3</v>
      </c>
      <c r="K1267" s="50" t="s">
        <v>1229</v>
      </c>
      <c r="L1267" s="50" t="s">
        <v>1322</v>
      </c>
      <c r="M1267" s="55">
        <f t="shared" si="405"/>
        <v>4.2626919650349686</v>
      </c>
      <c r="N1267" s="50">
        <v>0</v>
      </c>
      <c r="S1267" s="151">
        <f t="shared" si="406"/>
        <v>0.25609794834370869</v>
      </c>
      <c r="T1267" s="151">
        <f t="shared" si="407"/>
        <v>0.12804897417185435</v>
      </c>
      <c r="V1267" s="393">
        <f t="shared" si="418"/>
        <v>0</v>
      </c>
      <c r="W1267" s="393">
        <f t="shared" si="419"/>
        <v>0</v>
      </c>
      <c r="X1267" s="53">
        <f t="shared" si="408"/>
        <v>0.25609794834370869</v>
      </c>
      <c r="Y1267" s="53">
        <f t="shared" si="409"/>
        <v>0.29248712834370866</v>
      </c>
      <c r="Z1267" s="53">
        <f t="shared" si="410"/>
        <v>0.12804897417185435</v>
      </c>
      <c r="AA1267" s="53">
        <f t="shared" si="411"/>
        <v>0.14624356417185433</v>
      </c>
      <c r="AB1267" s="50">
        <f t="shared" si="412"/>
        <v>3352</v>
      </c>
      <c r="AC1267" s="50">
        <f t="shared" si="421"/>
        <v>2009</v>
      </c>
      <c r="AD1267" s="50">
        <f t="shared" si="413"/>
        <v>3</v>
      </c>
      <c r="AE1267" s="56">
        <f t="shared" si="414"/>
        <v>200903</v>
      </c>
      <c r="AF1267" s="56">
        <f t="shared" ref="AF1267:AF1330" si="423">WEEKNUM(B1267,1)</f>
        <v>11</v>
      </c>
      <c r="AG1267" s="58">
        <f t="shared" si="420"/>
        <v>0.68680555555329192</v>
      </c>
      <c r="AH1267" s="56">
        <f t="shared" si="415"/>
        <v>10</v>
      </c>
      <c r="AI1267" s="53">
        <f t="shared" si="416"/>
        <v>0.2742925383437087</v>
      </c>
      <c r="AJ1267" s="56">
        <f t="shared" si="417"/>
        <v>11.5681881812</v>
      </c>
    </row>
    <row r="1268" spans="1:36" x14ac:dyDescent="0.25">
      <c r="A1268" s="50">
        <v>1267</v>
      </c>
      <c r="B1268" s="51">
        <v>39885.665277777778</v>
      </c>
      <c r="C1268" s="75">
        <f t="shared" si="422"/>
        <v>39885.665277777778</v>
      </c>
      <c r="D1268" s="50" t="s">
        <v>1223</v>
      </c>
      <c r="E1268" s="50">
        <v>3.3554034000000001</v>
      </c>
      <c r="F1268" s="50">
        <v>0</v>
      </c>
      <c r="G1268" s="50">
        <v>36</v>
      </c>
      <c r="H1268" s="50">
        <v>58</v>
      </c>
      <c r="I1268" s="53">
        <f t="shared" si="403"/>
        <v>2.56712962962963E-2</v>
      </c>
      <c r="J1268" s="54">
        <f t="shared" si="404"/>
        <v>7.6507332311507754E-3</v>
      </c>
      <c r="K1268" s="50" t="s">
        <v>1229</v>
      </c>
      <c r="L1268" s="50" t="s">
        <v>1322</v>
      </c>
      <c r="M1268" s="55">
        <f t="shared" si="405"/>
        <v>5.4461011000901749</v>
      </c>
      <c r="N1268" s="50">
        <v>0</v>
      </c>
      <c r="S1268" s="151">
        <f t="shared" si="406"/>
        <v>0.20044921065615032</v>
      </c>
      <c r="T1268" s="151">
        <f t="shared" si="407"/>
        <v>0.10022460532807516</v>
      </c>
      <c r="V1268" s="393">
        <f t="shared" si="418"/>
        <v>0</v>
      </c>
      <c r="W1268" s="393">
        <f t="shared" si="419"/>
        <v>0</v>
      </c>
      <c r="X1268" s="53">
        <f t="shared" si="408"/>
        <v>0.20044921065615032</v>
      </c>
      <c r="Y1268" s="53">
        <f t="shared" si="409"/>
        <v>0.23683839065615031</v>
      </c>
      <c r="Z1268" s="53">
        <f t="shared" si="410"/>
        <v>0.10022460532807516</v>
      </c>
      <c r="AA1268" s="53">
        <f t="shared" si="411"/>
        <v>0.11841919532807516</v>
      </c>
      <c r="AB1268" s="50">
        <f t="shared" si="412"/>
        <v>2520</v>
      </c>
      <c r="AC1268" s="50">
        <f t="shared" si="421"/>
        <v>2009</v>
      </c>
      <c r="AD1268" s="50">
        <f t="shared" si="413"/>
        <v>3</v>
      </c>
      <c r="AE1268" s="56">
        <f t="shared" si="414"/>
        <v>200903</v>
      </c>
      <c r="AF1268" s="56">
        <f t="shared" si="423"/>
        <v>11</v>
      </c>
      <c r="AG1268" s="58">
        <f t="shared" si="420"/>
        <v>1.9784722222248092</v>
      </c>
      <c r="AH1268" s="56">
        <f t="shared" si="415"/>
        <v>13</v>
      </c>
      <c r="AI1268" s="53">
        <f t="shared" si="416"/>
        <v>0.2186438006561503</v>
      </c>
      <c r="AJ1268" s="56">
        <f t="shared" si="417"/>
        <v>14.327572517999998</v>
      </c>
    </row>
    <row r="1269" spans="1:36" x14ac:dyDescent="0.25">
      <c r="A1269" s="50">
        <v>1268</v>
      </c>
      <c r="B1269" s="51">
        <v>39887.373611111114</v>
      </c>
      <c r="C1269" s="75">
        <f t="shared" si="422"/>
        <v>39887.373611111114</v>
      </c>
      <c r="D1269" s="50" t="s">
        <v>1223</v>
      </c>
      <c r="E1269" s="50">
        <v>8.4817141500000002</v>
      </c>
      <c r="F1269" s="50">
        <v>1</v>
      </c>
      <c r="G1269" s="50">
        <v>36</v>
      </c>
      <c r="H1269" s="50">
        <v>14</v>
      </c>
      <c r="I1269" s="53">
        <f t="shared" si="403"/>
        <v>6.682870370370371E-2</v>
      </c>
      <c r="J1269" s="54">
        <f t="shared" si="404"/>
        <v>7.8791506671683463E-3</v>
      </c>
      <c r="K1269" s="50" t="s">
        <v>1229</v>
      </c>
      <c r="L1269" s="50" t="s">
        <v>1322</v>
      </c>
      <c r="M1269" s="55">
        <f t="shared" si="405"/>
        <v>5.288218036023558</v>
      </c>
      <c r="N1269" s="50">
        <v>0</v>
      </c>
      <c r="S1269" s="151">
        <f t="shared" si="406"/>
        <v>0.20643374747981066</v>
      </c>
      <c r="T1269" s="151">
        <f t="shared" si="407"/>
        <v>0.10321687373990533</v>
      </c>
      <c r="V1269" s="393">
        <f t="shared" si="418"/>
        <v>0</v>
      </c>
      <c r="W1269" s="393">
        <f t="shared" si="419"/>
        <v>0</v>
      </c>
      <c r="X1269" s="53">
        <f t="shared" si="408"/>
        <v>0.20643374747981066</v>
      </c>
      <c r="Y1269" s="53">
        <f t="shared" si="409"/>
        <v>0.24282292747981069</v>
      </c>
      <c r="Z1269" s="53">
        <f t="shared" si="410"/>
        <v>0.10321687373990533</v>
      </c>
      <c r="AA1269" s="53">
        <f t="shared" si="411"/>
        <v>0.12141146373990534</v>
      </c>
      <c r="AB1269" s="50">
        <f t="shared" si="412"/>
        <v>2724</v>
      </c>
      <c r="AC1269" s="50">
        <f t="shared" si="421"/>
        <v>2009</v>
      </c>
      <c r="AD1269" s="50">
        <f t="shared" si="413"/>
        <v>3</v>
      </c>
      <c r="AE1269" s="56">
        <f t="shared" si="414"/>
        <v>200903</v>
      </c>
      <c r="AF1269" s="56">
        <f t="shared" si="423"/>
        <v>12</v>
      </c>
      <c r="AG1269" s="58">
        <f t="shared" si="420"/>
        <v>0.70833333333575865</v>
      </c>
      <c r="AH1269" s="56">
        <f t="shared" si="415"/>
        <v>15</v>
      </c>
      <c r="AI1269" s="53">
        <f t="shared" si="416"/>
        <v>0.22462833747981067</v>
      </c>
      <c r="AJ1269" s="56">
        <f t="shared" si="417"/>
        <v>36.216919420499998</v>
      </c>
    </row>
    <row r="1270" spans="1:36" x14ac:dyDescent="0.25">
      <c r="A1270" s="50">
        <v>1269</v>
      </c>
      <c r="B1270" s="51">
        <v>39889.553472222222</v>
      </c>
      <c r="C1270" s="75">
        <f t="shared" si="422"/>
        <v>39889.553472222222</v>
      </c>
      <c r="D1270" s="50" t="s">
        <v>1223</v>
      </c>
      <c r="E1270" s="50">
        <v>2.1872259199999999</v>
      </c>
      <c r="F1270" s="50">
        <v>0</v>
      </c>
      <c r="G1270" s="50">
        <v>28</v>
      </c>
      <c r="H1270" s="50">
        <v>0</v>
      </c>
      <c r="I1270" s="53">
        <f t="shared" si="403"/>
        <v>1.9444444444444445E-2</v>
      </c>
      <c r="J1270" s="54">
        <f t="shared" si="404"/>
        <v>8.8900027503534922E-3</v>
      </c>
      <c r="K1270" s="50" t="s">
        <v>1229</v>
      </c>
      <c r="L1270" s="50" t="s">
        <v>1322</v>
      </c>
      <c r="M1270" s="55">
        <f t="shared" si="405"/>
        <v>4.6869126857142884</v>
      </c>
      <c r="N1270" s="50">
        <v>0</v>
      </c>
      <c r="S1270" s="151">
        <f t="shared" si="406"/>
        <v>0.23291807205926149</v>
      </c>
      <c r="T1270" s="151">
        <f t="shared" si="407"/>
        <v>0.11645903602963074</v>
      </c>
      <c r="V1270" s="393">
        <f t="shared" si="418"/>
        <v>0</v>
      </c>
      <c r="W1270" s="393">
        <f t="shared" si="419"/>
        <v>0</v>
      </c>
      <c r="X1270" s="53">
        <f t="shared" si="408"/>
        <v>0.23291807205926149</v>
      </c>
      <c r="Y1270" s="53">
        <f t="shared" si="409"/>
        <v>0.26930725205926148</v>
      </c>
      <c r="Z1270" s="53">
        <f t="shared" si="410"/>
        <v>0.11645903602963074</v>
      </c>
      <c r="AA1270" s="53">
        <f t="shared" si="411"/>
        <v>0.13465362602963074</v>
      </c>
      <c r="AB1270" s="50">
        <f t="shared" si="412"/>
        <v>3203</v>
      </c>
      <c r="AC1270" s="50">
        <f t="shared" si="421"/>
        <v>2009</v>
      </c>
      <c r="AD1270" s="50">
        <f t="shared" si="413"/>
        <v>3</v>
      </c>
      <c r="AE1270" s="56">
        <f t="shared" si="414"/>
        <v>200903</v>
      </c>
      <c r="AF1270" s="56">
        <f t="shared" si="423"/>
        <v>12</v>
      </c>
      <c r="AG1270" s="58">
        <f t="shared" si="420"/>
        <v>1.179861111108039</v>
      </c>
      <c r="AH1270" s="56">
        <f t="shared" si="415"/>
        <v>17</v>
      </c>
      <c r="AI1270" s="53">
        <f t="shared" si="416"/>
        <v>0.25111266205926147</v>
      </c>
      <c r="AJ1270" s="56">
        <f t="shared" si="417"/>
        <v>9.3394546783999992</v>
      </c>
    </row>
    <row r="1271" spans="1:36" x14ac:dyDescent="0.25">
      <c r="A1271" s="50">
        <v>1270</v>
      </c>
      <c r="B1271" s="51">
        <v>39890.509027777778</v>
      </c>
      <c r="C1271" s="75">
        <f t="shared" si="422"/>
        <v>39890.509027777778</v>
      </c>
      <c r="D1271" s="50" t="s">
        <v>1223</v>
      </c>
      <c r="E1271" s="50">
        <v>2.8023832099999999</v>
      </c>
      <c r="F1271" s="50">
        <v>0</v>
      </c>
      <c r="G1271" s="50">
        <v>28</v>
      </c>
      <c r="H1271" s="50">
        <v>16</v>
      </c>
      <c r="I1271" s="53">
        <f t="shared" si="403"/>
        <v>1.9629629629629629E-2</v>
      </c>
      <c r="J1271" s="54">
        <f t="shared" si="404"/>
        <v>7.0046200532401957E-3</v>
      </c>
      <c r="K1271" s="50" t="s">
        <v>1229</v>
      </c>
      <c r="L1271" s="50" t="s">
        <v>1322</v>
      </c>
      <c r="M1271" s="55">
        <f t="shared" si="405"/>
        <v>5.9484549268867966</v>
      </c>
      <c r="N1271" s="50">
        <v>0</v>
      </c>
      <c r="S1271" s="151">
        <f t="shared" si="406"/>
        <v>0.18352104539489311</v>
      </c>
      <c r="T1271" s="151">
        <f t="shared" si="407"/>
        <v>9.1760522697446556E-2</v>
      </c>
      <c r="V1271" s="393">
        <f t="shared" si="418"/>
        <v>0</v>
      </c>
      <c r="W1271" s="393">
        <f t="shared" si="419"/>
        <v>0</v>
      </c>
      <c r="X1271" s="53">
        <f t="shared" si="408"/>
        <v>0.18352104539489311</v>
      </c>
      <c r="Y1271" s="53">
        <f t="shared" si="409"/>
        <v>0.21991022539489311</v>
      </c>
      <c r="Z1271" s="53">
        <f t="shared" si="410"/>
        <v>9.1760522697446556E-2</v>
      </c>
      <c r="AA1271" s="53">
        <f t="shared" si="411"/>
        <v>0.10995511269744655</v>
      </c>
      <c r="AB1271" s="50">
        <f t="shared" si="412"/>
        <v>1798</v>
      </c>
      <c r="AC1271" s="50">
        <f t="shared" si="421"/>
        <v>2009</v>
      </c>
      <c r="AD1271" s="50">
        <f t="shared" si="413"/>
        <v>3</v>
      </c>
      <c r="AE1271" s="56">
        <f t="shared" si="414"/>
        <v>200903</v>
      </c>
      <c r="AF1271" s="56">
        <f t="shared" si="423"/>
        <v>12</v>
      </c>
      <c r="AG1271" s="58">
        <f t="shared" si="420"/>
        <v>0</v>
      </c>
      <c r="AH1271" s="56">
        <f t="shared" si="415"/>
        <v>18</v>
      </c>
      <c r="AI1271" s="53">
        <f t="shared" si="416"/>
        <v>0.20171563539489312</v>
      </c>
      <c r="AJ1271" s="56">
        <f t="shared" si="417"/>
        <v>11.966176306699998</v>
      </c>
    </row>
    <row r="1272" spans="1:36" x14ac:dyDescent="0.25">
      <c r="A1272" s="50">
        <v>1271</v>
      </c>
      <c r="B1272" s="51">
        <v>39892.507638888892</v>
      </c>
      <c r="C1272" s="75">
        <f t="shared" si="422"/>
        <v>39892.507638888892</v>
      </c>
      <c r="D1272" s="50" t="s">
        <v>1223</v>
      </c>
      <c r="E1272" s="50">
        <v>4.3744518399999999</v>
      </c>
      <c r="F1272" s="50">
        <v>0</v>
      </c>
      <c r="G1272" s="50">
        <v>57</v>
      </c>
      <c r="H1272" s="50">
        <v>48</v>
      </c>
      <c r="I1272" s="53">
        <f t="shared" si="403"/>
        <v>4.0138888888888884E-2</v>
      </c>
      <c r="J1272" s="54">
        <f t="shared" si="404"/>
        <v>9.1757528387577097E-3</v>
      </c>
      <c r="K1272" s="50" t="s">
        <v>1229</v>
      </c>
      <c r="L1272" s="50" t="s">
        <v>1322</v>
      </c>
      <c r="M1272" s="55">
        <f t="shared" si="405"/>
        <v>4.5409534671280314</v>
      </c>
      <c r="N1272" s="50">
        <v>0</v>
      </c>
      <c r="S1272" s="151">
        <f t="shared" si="406"/>
        <v>0.24040472437545199</v>
      </c>
      <c r="T1272" s="151">
        <f t="shared" si="407"/>
        <v>0.12020236218772599</v>
      </c>
      <c r="V1272" s="393">
        <f t="shared" si="418"/>
        <v>0</v>
      </c>
      <c r="W1272" s="393">
        <f t="shared" si="419"/>
        <v>0</v>
      </c>
      <c r="X1272" s="53">
        <f t="shared" si="408"/>
        <v>0.24040472437545199</v>
      </c>
      <c r="Y1272" s="53">
        <f t="shared" si="409"/>
        <v>0.27679390437545198</v>
      </c>
      <c r="Z1272" s="53">
        <f t="shared" si="410"/>
        <v>0.12020236218772599</v>
      </c>
      <c r="AA1272" s="53">
        <f t="shared" si="411"/>
        <v>0.13839695218772599</v>
      </c>
      <c r="AB1272" s="50">
        <f t="shared" si="412"/>
        <v>3258</v>
      </c>
      <c r="AC1272" s="50">
        <f t="shared" si="421"/>
        <v>2009</v>
      </c>
      <c r="AD1272" s="50">
        <f t="shared" si="413"/>
        <v>3</v>
      </c>
      <c r="AE1272" s="56">
        <f t="shared" si="414"/>
        <v>200903</v>
      </c>
      <c r="AF1272" s="56">
        <f t="shared" si="423"/>
        <v>12</v>
      </c>
      <c r="AG1272" s="58">
        <f t="shared" si="420"/>
        <v>0.99861111111385981</v>
      </c>
      <c r="AH1272" s="56">
        <f t="shared" si="415"/>
        <v>20</v>
      </c>
      <c r="AI1272" s="53">
        <f t="shared" si="416"/>
        <v>0.25859931437545197</v>
      </c>
      <c r="AJ1272" s="56">
        <f t="shared" si="417"/>
        <v>18.678909356799998</v>
      </c>
    </row>
    <row r="1273" spans="1:36" x14ac:dyDescent="0.25">
      <c r="A1273" s="50">
        <v>1272</v>
      </c>
      <c r="B1273" s="51">
        <v>39894.381249999999</v>
      </c>
      <c r="C1273" s="75">
        <f t="shared" si="422"/>
        <v>39894.381249999999</v>
      </c>
      <c r="D1273" s="50" t="s">
        <v>1223</v>
      </c>
      <c r="E1273" s="50">
        <v>10.32097231</v>
      </c>
      <c r="F1273" s="50">
        <v>1</v>
      </c>
      <c r="G1273" s="50">
        <v>38</v>
      </c>
      <c r="H1273" s="50">
        <v>0</v>
      </c>
      <c r="I1273" s="53">
        <f t="shared" si="403"/>
        <v>6.805555555555555E-2</v>
      </c>
      <c r="J1273" s="54">
        <f t="shared" si="404"/>
        <v>6.5939093247655029E-3</v>
      </c>
      <c r="K1273" s="50" t="s">
        <v>1229</v>
      </c>
      <c r="L1273" s="50" t="s">
        <v>1322</v>
      </c>
      <c r="M1273" s="55">
        <f t="shared" si="405"/>
        <v>6.3189626387755151</v>
      </c>
      <c r="N1273" s="50">
        <v>0</v>
      </c>
      <c r="S1273" s="151">
        <f t="shared" si="406"/>
        <v>0.17276042430885616</v>
      </c>
      <c r="T1273" s="151">
        <f t="shared" si="407"/>
        <v>8.6380212154428079E-2</v>
      </c>
      <c r="V1273" s="393">
        <f t="shared" si="418"/>
        <v>0</v>
      </c>
      <c r="W1273" s="393">
        <f t="shared" si="419"/>
        <v>0</v>
      </c>
      <c r="X1273" s="53">
        <f t="shared" si="408"/>
        <v>0.17276042430885616</v>
      </c>
      <c r="Y1273" s="53">
        <f t="shared" si="409"/>
        <v>0.20914960430885618</v>
      </c>
      <c r="Z1273" s="53">
        <f t="shared" si="410"/>
        <v>8.6380212154428079E-2</v>
      </c>
      <c r="AA1273" s="53">
        <f t="shared" si="411"/>
        <v>0.10457480215442809</v>
      </c>
      <c r="AB1273" s="50">
        <f t="shared" si="412"/>
        <v>1288</v>
      </c>
      <c r="AC1273" s="50">
        <f t="shared" si="421"/>
        <v>2009</v>
      </c>
      <c r="AD1273" s="50">
        <f t="shared" si="413"/>
        <v>3</v>
      </c>
      <c r="AE1273" s="56">
        <f t="shared" si="414"/>
        <v>200903</v>
      </c>
      <c r="AF1273" s="56">
        <f t="shared" si="423"/>
        <v>13</v>
      </c>
      <c r="AG1273" s="58">
        <f t="shared" si="420"/>
        <v>0.87361111110658385</v>
      </c>
      <c r="AH1273" s="56">
        <f t="shared" si="415"/>
        <v>22</v>
      </c>
      <c r="AI1273" s="53">
        <f t="shared" si="416"/>
        <v>0.19095501430885617</v>
      </c>
      <c r="AJ1273" s="56">
        <f t="shared" si="417"/>
        <v>44.070551763699996</v>
      </c>
    </row>
    <row r="1274" spans="1:36" x14ac:dyDescent="0.25">
      <c r="A1274" s="50">
        <v>1273</v>
      </c>
      <c r="B1274" s="51">
        <v>39902.495833333334</v>
      </c>
      <c r="C1274" s="75">
        <f t="shared" si="422"/>
        <v>39902.495833333334</v>
      </c>
      <c r="D1274" s="50" t="s">
        <v>1223</v>
      </c>
      <c r="E1274" s="50">
        <v>4.7224196000000003</v>
      </c>
      <c r="F1274" s="50">
        <v>0</v>
      </c>
      <c r="G1274" s="50">
        <v>48</v>
      </c>
      <c r="H1274" s="50">
        <v>22</v>
      </c>
      <c r="I1274" s="53">
        <f t="shared" si="403"/>
        <v>3.3587962962962965E-2</v>
      </c>
      <c r="J1274" s="54">
        <f t="shared" si="404"/>
        <v>7.1124478144557425E-3</v>
      </c>
      <c r="K1274" s="50" t="s">
        <v>1229</v>
      </c>
      <c r="L1274" s="50" t="s">
        <v>1322</v>
      </c>
      <c r="M1274" s="55">
        <f t="shared" si="405"/>
        <v>5.8582737973811216</v>
      </c>
      <c r="N1274" s="50">
        <v>0</v>
      </c>
      <c r="S1274" s="151">
        <f t="shared" si="406"/>
        <v>0.18634613273874046</v>
      </c>
      <c r="T1274" s="151">
        <f t="shared" si="407"/>
        <v>9.3173066369370228E-2</v>
      </c>
      <c r="V1274" s="393">
        <f t="shared" si="418"/>
        <v>0</v>
      </c>
      <c r="W1274" s="393">
        <f t="shared" si="419"/>
        <v>0</v>
      </c>
      <c r="X1274" s="53">
        <f t="shared" si="408"/>
        <v>0.18634613273874046</v>
      </c>
      <c r="Y1274" s="53">
        <f t="shared" si="409"/>
        <v>0.22273531273874042</v>
      </c>
      <c r="Z1274" s="53">
        <f t="shared" si="410"/>
        <v>9.3173066369370228E-2</v>
      </c>
      <c r="AA1274" s="53">
        <f t="shared" si="411"/>
        <v>0.11136765636937021</v>
      </c>
      <c r="AB1274" s="50">
        <f t="shared" si="412"/>
        <v>1930</v>
      </c>
      <c r="AC1274" s="50">
        <f t="shared" si="421"/>
        <v>2009</v>
      </c>
      <c r="AD1274" s="50">
        <f t="shared" si="413"/>
        <v>3</v>
      </c>
      <c r="AE1274" s="56">
        <f t="shared" si="414"/>
        <v>200903</v>
      </c>
      <c r="AF1274" s="56">
        <f t="shared" si="423"/>
        <v>14</v>
      </c>
      <c r="AG1274" s="58">
        <f t="shared" si="420"/>
        <v>7.1145833333357587</v>
      </c>
      <c r="AH1274" s="56">
        <f t="shared" si="415"/>
        <v>30</v>
      </c>
      <c r="AI1274" s="53">
        <f t="shared" si="416"/>
        <v>0.20454072273874044</v>
      </c>
      <c r="AJ1274" s="56">
        <f t="shared" si="417"/>
        <v>20.164731692</v>
      </c>
    </row>
    <row r="1275" spans="1:36" x14ac:dyDescent="0.25">
      <c r="A1275" s="50">
        <v>1274</v>
      </c>
      <c r="B1275" s="51">
        <v>39904.498611111114</v>
      </c>
      <c r="C1275" s="75">
        <f t="shared" si="422"/>
        <v>39904.498611111114</v>
      </c>
      <c r="D1275" s="50" t="s">
        <v>1223</v>
      </c>
      <c r="E1275" s="50">
        <v>2.6594678799999998</v>
      </c>
      <c r="F1275" s="50">
        <v>0</v>
      </c>
      <c r="G1275" s="50">
        <v>43</v>
      </c>
      <c r="H1275" s="50">
        <v>45</v>
      </c>
      <c r="I1275" s="53">
        <f t="shared" si="403"/>
        <v>3.0381944444444444E-2</v>
      </c>
      <c r="J1275" s="54">
        <f t="shared" si="404"/>
        <v>1.1424068954893505E-2</v>
      </c>
      <c r="K1275" s="50" t="s">
        <v>1229</v>
      </c>
      <c r="L1275" s="50" t="s">
        <v>1322</v>
      </c>
      <c r="M1275" s="55">
        <f t="shared" si="405"/>
        <v>3.6472702354285742</v>
      </c>
      <c r="N1275" s="50">
        <v>0</v>
      </c>
      <c r="S1275" s="151">
        <f t="shared" si="406"/>
        <v>0.29931060661820985</v>
      </c>
      <c r="T1275" s="151">
        <f t="shared" si="407"/>
        <v>0.14965530330910493</v>
      </c>
      <c r="V1275" s="393">
        <f t="shared" si="418"/>
        <v>0</v>
      </c>
      <c r="W1275" s="393">
        <f t="shared" si="419"/>
        <v>0</v>
      </c>
      <c r="X1275" s="53">
        <f t="shared" si="408"/>
        <v>0.29931060661820985</v>
      </c>
      <c r="Y1275" s="53">
        <f t="shared" si="409"/>
        <v>0.33569978661820982</v>
      </c>
      <c r="Z1275" s="53">
        <f t="shared" si="410"/>
        <v>0.14965530330910493</v>
      </c>
      <c r="AA1275" s="53">
        <f t="shared" si="411"/>
        <v>0.16784989330910491</v>
      </c>
      <c r="AB1275" s="50">
        <f t="shared" si="412"/>
        <v>3533</v>
      </c>
      <c r="AC1275" s="50">
        <f t="shared" si="421"/>
        <v>2009</v>
      </c>
      <c r="AD1275" s="50">
        <f t="shared" si="413"/>
        <v>4</v>
      </c>
      <c r="AE1275" s="56">
        <f t="shared" si="414"/>
        <v>200904</v>
      </c>
      <c r="AF1275" s="56">
        <f t="shared" si="423"/>
        <v>14</v>
      </c>
      <c r="AG1275" s="58">
        <f t="shared" si="420"/>
        <v>1.0027777777795563</v>
      </c>
      <c r="AH1275" s="56">
        <f t="shared" si="415"/>
        <v>1</v>
      </c>
      <c r="AI1275" s="53">
        <f t="shared" si="416"/>
        <v>0.31750519661820986</v>
      </c>
      <c r="AJ1275" s="56">
        <f t="shared" si="417"/>
        <v>11.355927847599999</v>
      </c>
    </row>
    <row r="1276" spans="1:36" x14ac:dyDescent="0.25">
      <c r="A1276" s="50">
        <v>1275</v>
      </c>
      <c r="B1276" s="51">
        <v>39908</v>
      </c>
      <c r="C1276" s="75">
        <f t="shared" si="422"/>
        <v>39908</v>
      </c>
      <c r="D1276" s="50" t="s">
        <v>1223</v>
      </c>
      <c r="E1276" s="50">
        <v>13.1</v>
      </c>
      <c r="F1276" s="50">
        <v>2</v>
      </c>
      <c r="G1276" s="50">
        <v>35</v>
      </c>
      <c r="H1276" s="50">
        <v>39</v>
      </c>
      <c r="I1276" s="53">
        <f t="shared" si="403"/>
        <v>0.10809027777777779</v>
      </c>
      <c r="J1276" s="54">
        <f t="shared" si="404"/>
        <v>8.2511662425784563E-3</v>
      </c>
      <c r="K1276" s="50" t="s">
        <v>1229</v>
      </c>
      <c r="L1276" s="50" t="s">
        <v>1333</v>
      </c>
      <c r="M1276" s="55">
        <f t="shared" si="405"/>
        <v>5.0497911982010963</v>
      </c>
      <c r="N1276" s="50">
        <v>0</v>
      </c>
      <c r="S1276" s="151">
        <f t="shared" si="406"/>
        <v>0.21618055555555554</v>
      </c>
      <c r="T1276" s="151">
        <f t="shared" si="407"/>
        <v>0.10809027777777777</v>
      </c>
      <c r="V1276" s="393">
        <f t="shared" si="418"/>
        <v>0</v>
      </c>
      <c r="W1276" s="393">
        <f t="shared" si="419"/>
        <v>0</v>
      </c>
      <c r="X1276" s="53">
        <f t="shared" si="408"/>
        <v>0.21618055555555554</v>
      </c>
      <c r="Y1276" s="53">
        <f t="shared" si="409"/>
        <v>0.25256973555555556</v>
      </c>
      <c r="Z1276" s="53">
        <f t="shared" si="410"/>
        <v>0.10809027777777777</v>
      </c>
      <c r="AA1276" s="53">
        <f t="shared" si="411"/>
        <v>0.12628486777777778</v>
      </c>
      <c r="AB1276" s="50">
        <f t="shared" si="412"/>
        <v>2955</v>
      </c>
      <c r="AC1276" s="50">
        <f t="shared" si="421"/>
        <v>2009</v>
      </c>
      <c r="AD1276" s="50">
        <f t="shared" si="413"/>
        <v>4</v>
      </c>
      <c r="AE1276" s="56">
        <f t="shared" si="414"/>
        <v>200904</v>
      </c>
      <c r="AF1276" s="56">
        <f t="shared" si="423"/>
        <v>15</v>
      </c>
      <c r="AG1276" s="58">
        <f t="shared" si="420"/>
        <v>2.5013888888861402</v>
      </c>
      <c r="AH1276" s="56">
        <f t="shared" si="415"/>
        <v>5</v>
      </c>
      <c r="AI1276" s="53">
        <f t="shared" si="416"/>
        <v>0.23437514555555555</v>
      </c>
      <c r="AJ1276" s="56">
        <f t="shared" si="417"/>
        <v>55.936999999999991</v>
      </c>
    </row>
    <row r="1277" spans="1:36" x14ac:dyDescent="0.25">
      <c r="A1277" s="50">
        <v>1276</v>
      </c>
      <c r="B1277" s="51">
        <v>39924</v>
      </c>
      <c r="C1277" s="75">
        <f t="shared" si="422"/>
        <v>39924</v>
      </c>
      <c r="D1277" s="50" t="s">
        <v>1223</v>
      </c>
      <c r="E1277" s="50">
        <v>2.7</v>
      </c>
      <c r="F1277" s="50">
        <v>0</v>
      </c>
      <c r="G1277" s="50">
        <v>31</v>
      </c>
      <c r="H1277" s="50">
        <v>5</v>
      </c>
      <c r="I1277" s="53">
        <f t="shared" si="403"/>
        <v>2.1585648148148145E-2</v>
      </c>
      <c r="J1277" s="54">
        <f t="shared" si="404"/>
        <v>7.9946844993141267E-3</v>
      </c>
      <c r="K1277" s="50" t="s">
        <v>1229</v>
      </c>
      <c r="L1277" s="50" t="s">
        <v>1323</v>
      </c>
      <c r="M1277" s="55">
        <f t="shared" si="405"/>
        <v>5.2117962466487988</v>
      </c>
      <c r="N1277" s="50">
        <v>0</v>
      </c>
      <c r="S1277" s="151">
        <f t="shared" si="406"/>
        <v>0.20946073388203013</v>
      </c>
      <c r="T1277" s="151">
        <f t="shared" si="407"/>
        <v>0.10473036694101506</v>
      </c>
      <c r="V1277" s="393">
        <f t="shared" si="418"/>
        <v>0</v>
      </c>
      <c r="W1277" s="393">
        <f t="shared" si="419"/>
        <v>0</v>
      </c>
      <c r="X1277" s="53">
        <f t="shared" si="408"/>
        <v>0.20946073388203013</v>
      </c>
      <c r="Y1277" s="53">
        <f t="shared" si="409"/>
        <v>0.24584991388203012</v>
      </c>
      <c r="Z1277" s="53">
        <f t="shared" si="410"/>
        <v>0.10473036694101506</v>
      </c>
      <c r="AA1277" s="53">
        <f t="shared" si="411"/>
        <v>0.12292495694101506</v>
      </c>
      <c r="AB1277" s="50">
        <f t="shared" si="412"/>
        <v>2811</v>
      </c>
      <c r="AC1277" s="50">
        <f t="shared" si="421"/>
        <v>2009</v>
      </c>
      <c r="AD1277" s="50">
        <f t="shared" si="413"/>
        <v>4</v>
      </c>
      <c r="AE1277" s="56">
        <f t="shared" si="414"/>
        <v>200904</v>
      </c>
      <c r="AF1277" s="56">
        <f t="shared" si="423"/>
        <v>17</v>
      </c>
      <c r="AG1277" s="58">
        <f t="shared" si="420"/>
        <v>15</v>
      </c>
      <c r="AH1277" s="56">
        <f t="shared" si="415"/>
        <v>21</v>
      </c>
      <c r="AI1277" s="53">
        <f t="shared" si="416"/>
        <v>0.22765532388203014</v>
      </c>
      <c r="AJ1277" s="56">
        <f t="shared" si="417"/>
        <v>11.529</v>
      </c>
    </row>
    <row r="1278" spans="1:36" x14ac:dyDescent="0.25">
      <c r="A1278" s="50">
        <v>1277</v>
      </c>
      <c r="B1278" s="51">
        <v>39925</v>
      </c>
      <c r="C1278" s="75">
        <f t="shared" si="422"/>
        <v>39925</v>
      </c>
      <c r="D1278" s="50" t="s">
        <v>1223</v>
      </c>
      <c r="E1278" s="50">
        <v>1</v>
      </c>
      <c r="F1278" s="50">
        <v>0</v>
      </c>
      <c r="G1278" s="50">
        <v>9</v>
      </c>
      <c r="H1278" s="50">
        <v>1</v>
      </c>
      <c r="I1278" s="53">
        <f t="shared" si="403"/>
        <v>6.2615740740740748E-3</v>
      </c>
      <c r="J1278" s="54">
        <f t="shared" si="404"/>
        <v>6.2615740740740748E-3</v>
      </c>
      <c r="K1278" s="50" t="s">
        <v>1229</v>
      </c>
      <c r="L1278" s="50" t="s">
        <v>1323</v>
      </c>
      <c r="M1278" s="55">
        <f t="shared" si="405"/>
        <v>6.6543438077634054</v>
      </c>
      <c r="N1278" s="50">
        <v>0</v>
      </c>
      <c r="S1278" s="151">
        <f t="shared" si="406"/>
        <v>0.16405324074074076</v>
      </c>
      <c r="T1278" s="151">
        <f t="shared" si="407"/>
        <v>8.2026620370370382E-2</v>
      </c>
      <c r="V1278" s="393">
        <f t="shared" si="418"/>
        <v>0</v>
      </c>
      <c r="W1278" s="393">
        <f t="shared" si="419"/>
        <v>0</v>
      </c>
      <c r="X1278" s="53">
        <f t="shared" si="408"/>
        <v>0.16405324074074076</v>
      </c>
      <c r="Y1278" s="53">
        <f t="shared" si="409"/>
        <v>0.20044242074074076</v>
      </c>
      <c r="Z1278" s="53">
        <f t="shared" si="410"/>
        <v>8.2026620370370382E-2</v>
      </c>
      <c r="AA1278" s="53">
        <f t="shared" si="411"/>
        <v>0.10022121037037038</v>
      </c>
      <c r="AB1278" s="50">
        <f t="shared" si="412"/>
        <v>1074</v>
      </c>
      <c r="AC1278" s="50">
        <f t="shared" si="421"/>
        <v>2009</v>
      </c>
      <c r="AD1278" s="50">
        <f t="shared" si="413"/>
        <v>4</v>
      </c>
      <c r="AE1278" s="56">
        <f t="shared" si="414"/>
        <v>200904</v>
      </c>
      <c r="AF1278" s="56">
        <f t="shared" si="423"/>
        <v>17</v>
      </c>
      <c r="AG1278" s="58">
        <f t="shared" si="420"/>
        <v>0</v>
      </c>
      <c r="AH1278" s="56">
        <f t="shared" si="415"/>
        <v>22</v>
      </c>
      <c r="AI1278" s="53">
        <f t="shared" si="416"/>
        <v>0.18224783074074075</v>
      </c>
      <c r="AJ1278" s="56">
        <f t="shared" si="417"/>
        <v>4.2699999999999996</v>
      </c>
    </row>
    <row r="1279" spans="1:36" x14ac:dyDescent="0.25">
      <c r="A1279" s="50">
        <v>1278</v>
      </c>
      <c r="B1279" s="51">
        <v>39926</v>
      </c>
      <c r="C1279" s="75">
        <f t="shared" si="422"/>
        <v>39926</v>
      </c>
      <c r="D1279" s="50" t="s">
        <v>1223</v>
      </c>
      <c r="E1279" s="50">
        <v>3</v>
      </c>
      <c r="F1279" s="50">
        <v>0</v>
      </c>
      <c r="G1279" s="50">
        <v>29</v>
      </c>
      <c r="H1279" s="50">
        <v>4</v>
      </c>
      <c r="I1279" s="53">
        <f t="shared" si="403"/>
        <v>2.0185185185185184E-2</v>
      </c>
      <c r="J1279" s="54">
        <f t="shared" si="404"/>
        <v>6.7283950617283948E-3</v>
      </c>
      <c r="K1279" s="50" t="s">
        <v>1229</v>
      </c>
      <c r="L1279" s="50" t="s">
        <v>1323</v>
      </c>
      <c r="M1279" s="55">
        <f t="shared" si="405"/>
        <v>6.1926605504587204</v>
      </c>
      <c r="N1279" s="50">
        <v>0</v>
      </c>
      <c r="S1279" s="151">
        <f t="shared" si="406"/>
        <v>0.17628395061728394</v>
      </c>
      <c r="T1279" s="151">
        <f t="shared" si="407"/>
        <v>8.814197530864197E-2</v>
      </c>
      <c r="V1279" s="393">
        <f t="shared" si="418"/>
        <v>0</v>
      </c>
      <c r="W1279" s="393">
        <f t="shared" si="419"/>
        <v>0</v>
      </c>
      <c r="X1279" s="53">
        <f t="shared" si="408"/>
        <v>0.17628395061728394</v>
      </c>
      <c r="Y1279" s="53">
        <f t="shared" si="409"/>
        <v>0.21267313061728393</v>
      </c>
      <c r="Z1279" s="53">
        <f t="shared" si="410"/>
        <v>8.814197530864197E-2</v>
      </c>
      <c r="AA1279" s="53">
        <f t="shared" si="411"/>
        <v>0.10633656530864197</v>
      </c>
      <c r="AB1279" s="50">
        <f t="shared" si="412"/>
        <v>1430</v>
      </c>
      <c r="AC1279" s="50">
        <f t="shared" si="421"/>
        <v>2009</v>
      </c>
      <c r="AD1279" s="50">
        <f t="shared" si="413"/>
        <v>4</v>
      </c>
      <c r="AE1279" s="56">
        <f t="shared" si="414"/>
        <v>200904</v>
      </c>
      <c r="AF1279" s="56">
        <f t="shared" si="423"/>
        <v>17</v>
      </c>
      <c r="AG1279" s="58">
        <f t="shared" si="420"/>
        <v>0</v>
      </c>
      <c r="AH1279" s="56">
        <f t="shared" si="415"/>
        <v>23</v>
      </c>
      <c r="AI1279" s="53">
        <f t="shared" si="416"/>
        <v>0.19447854061728392</v>
      </c>
      <c r="AJ1279" s="56">
        <f t="shared" si="417"/>
        <v>12.809999999999999</v>
      </c>
    </row>
    <row r="1280" spans="1:36" x14ac:dyDescent="0.25">
      <c r="A1280" s="50">
        <v>1279</v>
      </c>
      <c r="B1280" s="51">
        <v>39926.540972222225</v>
      </c>
      <c r="C1280" s="75">
        <f t="shared" si="422"/>
        <v>39926.540972222225</v>
      </c>
      <c r="D1280" s="50" t="s">
        <v>1223</v>
      </c>
      <c r="E1280" s="50">
        <v>2.7029638500000002</v>
      </c>
      <c r="F1280" s="50">
        <v>0</v>
      </c>
      <c r="G1280" s="50">
        <v>34</v>
      </c>
      <c r="H1280" s="50">
        <v>12</v>
      </c>
      <c r="I1280" s="53">
        <f t="shared" si="403"/>
        <v>2.3750000000000004E-2</v>
      </c>
      <c r="J1280" s="54">
        <f t="shared" si="404"/>
        <v>8.7866509942410072E-3</v>
      </c>
      <c r="K1280" s="50" t="s">
        <v>1229</v>
      </c>
      <c r="L1280" s="50" t="s">
        <v>1322</v>
      </c>
      <c r="M1280" s="55">
        <f t="shared" si="405"/>
        <v>4.7420418421052668</v>
      </c>
      <c r="N1280" s="50">
        <v>0</v>
      </c>
      <c r="S1280" s="151">
        <f t="shared" si="406"/>
        <v>0.23021025604911438</v>
      </c>
      <c r="T1280" s="151">
        <f t="shared" si="407"/>
        <v>0.11510512802455719</v>
      </c>
      <c r="V1280" s="393">
        <f t="shared" si="418"/>
        <v>0</v>
      </c>
      <c r="W1280" s="393">
        <f t="shared" si="419"/>
        <v>0</v>
      </c>
      <c r="X1280" s="53">
        <f t="shared" si="408"/>
        <v>0.23021025604911438</v>
      </c>
      <c r="Y1280" s="53">
        <f t="shared" si="409"/>
        <v>0.2665994360491144</v>
      </c>
      <c r="Z1280" s="53">
        <f t="shared" si="410"/>
        <v>0.11510512802455719</v>
      </c>
      <c r="AA1280" s="53">
        <f t="shared" si="411"/>
        <v>0.1332997180245572</v>
      </c>
      <c r="AB1280" s="50">
        <f t="shared" si="412"/>
        <v>3181</v>
      </c>
      <c r="AC1280" s="50">
        <f t="shared" si="421"/>
        <v>2009</v>
      </c>
      <c r="AD1280" s="50">
        <f t="shared" si="413"/>
        <v>4</v>
      </c>
      <c r="AE1280" s="56">
        <f t="shared" si="414"/>
        <v>200904</v>
      </c>
      <c r="AF1280" s="56">
        <f t="shared" si="423"/>
        <v>17</v>
      </c>
      <c r="AG1280" s="58">
        <f t="shared" si="420"/>
        <v>0</v>
      </c>
      <c r="AH1280" s="56">
        <f t="shared" si="415"/>
        <v>23</v>
      </c>
      <c r="AI1280" s="53">
        <f t="shared" si="416"/>
        <v>0.24840484604911439</v>
      </c>
      <c r="AJ1280" s="56">
        <f t="shared" si="417"/>
        <v>11.5416556395</v>
      </c>
    </row>
    <row r="1281" spans="1:36" x14ac:dyDescent="0.25">
      <c r="A1281" s="50">
        <v>1280</v>
      </c>
      <c r="B1281" s="51">
        <v>39930</v>
      </c>
      <c r="C1281" s="75">
        <f t="shared" si="422"/>
        <v>39930</v>
      </c>
      <c r="D1281" s="50" t="s">
        <v>1223</v>
      </c>
      <c r="E1281" s="50">
        <v>3.5</v>
      </c>
      <c r="F1281" s="50">
        <v>0</v>
      </c>
      <c r="G1281" s="50">
        <v>34</v>
      </c>
      <c r="H1281" s="50">
        <v>5</v>
      </c>
      <c r="I1281" s="53">
        <f t="shared" si="403"/>
        <v>2.3668981481481485E-2</v>
      </c>
      <c r="J1281" s="54">
        <f t="shared" si="404"/>
        <v>6.7625661375661384E-3</v>
      </c>
      <c r="K1281" s="50" t="s">
        <v>1229</v>
      </c>
      <c r="L1281" s="50" t="s">
        <v>1323</v>
      </c>
      <c r="M1281" s="55">
        <f t="shared" si="405"/>
        <v>6.1613691931540382</v>
      </c>
      <c r="N1281" s="50">
        <v>0</v>
      </c>
      <c r="S1281" s="151">
        <f t="shared" si="406"/>
        <v>0.17717923280423281</v>
      </c>
      <c r="T1281" s="151">
        <f t="shared" si="407"/>
        <v>8.8589616402116406E-2</v>
      </c>
      <c r="V1281" s="393">
        <f t="shared" si="418"/>
        <v>0</v>
      </c>
      <c r="W1281" s="393">
        <f t="shared" si="419"/>
        <v>0</v>
      </c>
      <c r="X1281" s="53">
        <f t="shared" si="408"/>
        <v>0.17717923280423281</v>
      </c>
      <c r="Y1281" s="53">
        <f t="shared" si="409"/>
        <v>0.21356841280423283</v>
      </c>
      <c r="Z1281" s="53">
        <f t="shared" si="410"/>
        <v>8.8589616402116406E-2</v>
      </c>
      <c r="AA1281" s="53">
        <f t="shared" si="411"/>
        <v>0.10678420640211642</v>
      </c>
      <c r="AB1281" s="50">
        <f t="shared" si="412"/>
        <v>1481</v>
      </c>
      <c r="AC1281" s="50">
        <f t="shared" si="421"/>
        <v>2009</v>
      </c>
      <c r="AD1281" s="50">
        <f t="shared" si="413"/>
        <v>4</v>
      </c>
      <c r="AE1281" s="56">
        <f t="shared" si="414"/>
        <v>200904</v>
      </c>
      <c r="AF1281" s="56">
        <f t="shared" si="423"/>
        <v>18</v>
      </c>
      <c r="AG1281" s="58">
        <f t="shared" si="420"/>
        <v>2.4590277777751908</v>
      </c>
      <c r="AH1281" s="56">
        <f t="shared" si="415"/>
        <v>27</v>
      </c>
      <c r="AI1281" s="53">
        <f t="shared" si="416"/>
        <v>0.19537382280423282</v>
      </c>
      <c r="AJ1281" s="56">
        <f t="shared" si="417"/>
        <v>14.944999999999999</v>
      </c>
    </row>
    <row r="1282" spans="1:36" x14ac:dyDescent="0.25">
      <c r="A1282" s="50">
        <v>1281</v>
      </c>
      <c r="B1282" s="51">
        <v>39932</v>
      </c>
      <c r="C1282" s="75">
        <f t="shared" si="422"/>
        <v>39932</v>
      </c>
      <c r="D1282" s="50" t="s">
        <v>1223</v>
      </c>
      <c r="E1282" s="50">
        <v>4.5</v>
      </c>
      <c r="F1282" s="50">
        <v>0</v>
      </c>
      <c r="G1282" s="50">
        <v>44</v>
      </c>
      <c r="H1282" s="50">
        <v>7</v>
      </c>
      <c r="I1282" s="53">
        <f t="shared" ref="I1282:I1345" si="424">IF(E1282&gt;0,TIME(F1282,G1282,H1282),"")</f>
        <v>3.0636574074074076E-2</v>
      </c>
      <c r="J1282" s="54">
        <f t="shared" ref="J1282:J1345" si="425">IF(E1282&gt;0,TIME(F1282,G1282,H1282)/E1282,"")</f>
        <v>6.8081275720164617E-3</v>
      </c>
      <c r="K1282" s="50" t="s">
        <v>1229</v>
      </c>
      <c r="L1282" s="50" t="s">
        <v>1323</v>
      </c>
      <c r="M1282" s="55">
        <f t="shared" ref="M1282:M1345" si="426">IF(D1282&gt;0,0.0416666666666667/J1282,"")</f>
        <v>6.1201360030222931</v>
      </c>
      <c r="N1282" s="50">
        <v>0</v>
      </c>
      <c r="S1282" s="151">
        <f t="shared" ref="S1282:S1345" si="427">IF("1-Swim"=D1282,J1282*2.4,IF("2-Bike"=D1282,J1282*112,IF("3-Run"=D1282,J1282*26.2,0)))</f>
        <v>0.1783729423868313</v>
      </c>
      <c r="T1282" s="151">
        <f t="shared" ref="T1282:T1345" si="428">S1282/2</f>
        <v>8.9186471193415648E-2</v>
      </c>
      <c r="V1282" s="393">
        <f t="shared" si="418"/>
        <v>0</v>
      </c>
      <c r="W1282" s="393">
        <f t="shared" si="419"/>
        <v>0</v>
      </c>
      <c r="X1282" s="53">
        <f t="shared" ref="X1282:X1345" si="429">J1282*26.2</f>
        <v>0.1783729423868313</v>
      </c>
      <c r="Y1282" s="53">
        <f t="shared" ref="Y1282:Y1345" si="430">(J1282+0.0013889)*26.2</f>
        <v>0.21476212238683126</v>
      </c>
      <c r="Z1282" s="53">
        <f t="shared" ref="Z1282:Z1345" si="431">X1282/2</f>
        <v>8.9186471193415648E-2</v>
      </c>
      <c r="AA1282" s="53">
        <f t="shared" ref="AA1282:AA1345" si="432">Y1282/2</f>
        <v>0.10738106119341563</v>
      </c>
      <c r="AB1282" s="50">
        <f t="shared" ref="AB1282:AB1345" si="433">RANK(J1282,J:J,1)</f>
        <v>1525</v>
      </c>
      <c r="AC1282" s="50">
        <f t="shared" si="421"/>
        <v>2009</v>
      </c>
      <c r="AD1282" s="50">
        <f t="shared" ref="AD1282:AD1345" si="434">MONTH(B1282)</f>
        <v>4</v>
      </c>
      <c r="AE1282" s="56">
        <f t="shared" ref="AE1282:AE1345" si="435">AC1282*100+AD1282</f>
        <v>200904</v>
      </c>
      <c r="AF1282" s="56">
        <f t="shared" si="423"/>
        <v>18</v>
      </c>
      <c r="AG1282" s="58">
        <f t="shared" si="420"/>
        <v>1</v>
      </c>
      <c r="AH1282" s="56">
        <f t="shared" ref="AH1282:AH1345" si="436">DAY(B1282)</f>
        <v>29</v>
      </c>
      <c r="AI1282" s="53">
        <f t="shared" ref="AI1282:AI1345" si="437">Z1282+AA1282</f>
        <v>0.19656753238683128</v>
      </c>
      <c r="AJ1282" s="56">
        <f t="shared" ref="AJ1282:AJ1345" si="438">IF("1-Swim"=D1282,E1282*46.7,IF("2-Bike"=D1282,E1282,IF("3-Run"=D1282,E1282*4.27,0)))</f>
        <v>19.214999999999996</v>
      </c>
    </row>
    <row r="1283" spans="1:36" x14ac:dyDescent="0.25">
      <c r="A1283" s="50">
        <v>1282</v>
      </c>
      <c r="B1283" s="51">
        <v>39933</v>
      </c>
      <c r="C1283" s="75">
        <f t="shared" si="422"/>
        <v>39933</v>
      </c>
      <c r="D1283" s="50" t="s">
        <v>1223</v>
      </c>
      <c r="E1283" s="50">
        <v>3</v>
      </c>
      <c r="F1283" s="50">
        <v>0</v>
      </c>
      <c r="G1283" s="50">
        <v>28</v>
      </c>
      <c r="H1283" s="50">
        <v>4</v>
      </c>
      <c r="I1283" s="53">
        <f t="shared" si="424"/>
        <v>1.9490740740740743E-2</v>
      </c>
      <c r="J1283" s="54">
        <f t="shared" si="425"/>
        <v>6.4969135802469139E-3</v>
      </c>
      <c r="K1283" s="50" t="s">
        <v>1229</v>
      </c>
      <c r="L1283" s="50" t="s">
        <v>1323</v>
      </c>
      <c r="M1283" s="55">
        <f t="shared" si="426"/>
        <v>6.413301662707843</v>
      </c>
      <c r="N1283" s="50">
        <v>0</v>
      </c>
      <c r="S1283" s="151">
        <f t="shared" si="427"/>
        <v>0.17021913580246914</v>
      </c>
      <c r="T1283" s="151">
        <f t="shared" si="428"/>
        <v>8.510956790123457E-2</v>
      </c>
      <c r="V1283" s="393">
        <f t="shared" ref="V1283:V1346" si="439">U1283*0.000568182</f>
        <v>0</v>
      </c>
      <c r="W1283" s="393">
        <f t="shared" ref="W1283:W1346" si="440">U1283*0.0006213713910761</f>
        <v>0</v>
      </c>
      <c r="X1283" s="53">
        <f t="shared" si="429"/>
        <v>0.17021913580246914</v>
      </c>
      <c r="Y1283" s="53">
        <f t="shared" si="430"/>
        <v>0.20660831580246913</v>
      </c>
      <c r="Z1283" s="53">
        <f t="shared" si="431"/>
        <v>8.510956790123457E-2</v>
      </c>
      <c r="AA1283" s="53">
        <f t="shared" si="432"/>
        <v>0.10330415790123457</v>
      </c>
      <c r="AB1283" s="50">
        <f t="shared" si="433"/>
        <v>1210</v>
      </c>
      <c r="AC1283" s="50">
        <f t="shared" si="421"/>
        <v>2009</v>
      </c>
      <c r="AD1283" s="50">
        <f t="shared" si="434"/>
        <v>4</v>
      </c>
      <c r="AE1283" s="56">
        <f t="shared" si="435"/>
        <v>200904</v>
      </c>
      <c r="AF1283" s="56">
        <f t="shared" si="423"/>
        <v>18</v>
      </c>
      <c r="AG1283" s="58">
        <f t="shared" si="420"/>
        <v>0</v>
      </c>
      <c r="AH1283" s="56">
        <f t="shared" si="436"/>
        <v>30</v>
      </c>
      <c r="AI1283" s="53">
        <f t="shared" si="437"/>
        <v>0.18841372580246912</v>
      </c>
      <c r="AJ1283" s="56">
        <f t="shared" si="438"/>
        <v>12.809999999999999</v>
      </c>
    </row>
    <row r="1284" spans="1:36" x14ac:dyDescent="0.25">
      <c r="A1284" s="50">
        <v>1283</v>
      </c>
      <c r="B1284" s="51">
        <v>39934</v>
      </c>
      <c r="C1284" s="75">
        <f t="shared" si="422"/>
        <v>39934</v>
      </c>
      <c r="D1284" s="50" t="s">
        <v>1225</v>
      </c>
      <c r="E1284" s="50">
        <v>0.5</v>
      </c>
      <c r="F1284" s="50">
        <v>0</v>
      </c>
      <c r="G1284" s="50">
        <v>20</v>
      </c>
      <c r="H1284" s="50">
        <v>3</v>
      </c>
      <c r="I1284" s="53">
        <f t="shared" si="424"/>
        <v>1.3923611111111111E-2</v>
      </c>
      <c r="J1284" s="54">
        <f t="shared" si="425"/>
        <v>2.7847222222222221E-2</v>
      </c>
      <c r="K1284" s="50" t="s">
        <v>1229</v>
      </c>
      <c r="L1284" s="50" t="s">
        <v>1323</v>
      </c>
      <c r="M1284" s="55">
        <f t="shared" si="426"/>
        <v>1.4962593516209488</v>
      </c>
      <c r="N1284" s="50">
        <v>0</v>
      </c>
      <c r="S1284" s="151">
        <f t="shared" si="427"/>
        <v>6.6833333333333328E-2</v>
      </c>
      <c r="T1284" s="151">
        <f t="shared" si="428"/>
        <v>3.3416666666666664E-2</v>
      </c>
      <c r="V1284" s="393">
        <f t="shared" si="439"/>
        <v>0</v>
      </c>
      <c r="W1284" s="393">
        <f t="shared" si="440"/>
        <v>0</v>
      </c>
      <c r="X1284" s="53">
        <f t="shared" si="429"/>
        <v>0.72959722222222212</v>
      </c>
      <c r="Y1284" s="53">
        <f t="shared" si="430"/>
        <v>0.76598640222222214</v>
      </c>
      <c r="Z1284" s="53">
        <f t="shared" si="431"/>
        <v>0.36479861111111106</v>
      </c>
      <c r="AA1284" s="53">
        <f t="shared" si="432"/>
        <v>0.38299320111111107</v>
      </c>
      <c r="AB1284" s="50">
        <f t="shared" si="433"/>
        <v>3994</v>
      </c>
      <c r="AC1284" s="50">
        <f t="shared" si="421"/>
        <v>2009</v>
      </c>
      <c r="AD1284" s="50">
        <f t="shared" si="434"/>
        <v>5</v>
      </c>
      <c r="AE1284" s="56">
        <f t="shared" si="435"/>
        <v>200905</v>
      </c>
      <c r="AF1284" s="56">
        <f t="shared" si="423"/>
        <v>18</v>
      </c>
      <c r="AG1284" s="58">
        <f t="shared" si="420"/>
        <v>0</v>
      </c>
      <c r="AH1284" s="56">
        <f t="shared" si="436"/>
        <v>1</v>
      </c>
      <c r="AI1284" s="53">
        <f t="shared" si="437"/>
        <v>0.74779181222222213</v>
      </c>
      <c r="AJ1284" s="56">
        <f t="shared" si="438"/>
        <v>23.35</v>
      </c>
    </row>
    <row r="1285" spans="1:36" x14ac:dyDescent="0.25">
      <c r="A1285" s="50">
        <v>1284</v>
      </c>
      <c r="B1285" s="51">
        <v>39935</v>
      </c>
      <c r="C1285" s="75">
        <f t="shared" si="422"/>
        <v>39935</v>
      </c>
      <c r="D1285" s="50" t="s">
        <v>1223</v>
      </c>
      <c r="E1285" s="50">
        <v>5.8</v>
      </c>
      <c r="F1285" s="50">
        <v>0</v>
      </c>
      <c r="G1285" s="50">
        <v>57</v>
      </c>
      <c r="H1285" s="50">
        <v>9</v>
      </c>
      <c r="I1285" s="53">
        <f t="shared" si="424"/>
        <v>3.9687500000000001E-2</v>
      </c>
      <c r="J1285" s="54">
        <f t="shared" si="425"/>
        <v>6.8426724137931041E-3</v>
      </c>
      <c r="K1285" s="50" t="s">
        <v>1229</v>
      </c>
      <c r="L1285" s="50" t="s">
        <v>1323</v>
      </c>
      <c r="M1285" s="55">
        <f t="shared" si="426"/>
        <v>6.0892388451443615</v>
      </c>
      <c r="N1285" s="50">
        <v>0</v>
      </c>
      <c r="S1285" s="151">
        <f t="shared" si="427"/>
        <v>0.17927801724137932</v>
      </c>
      <c r="T1285" s="151">
        <f t="shared" si="428"/>
        <v>8.9639008620689659E-2</v>
      </c>
      <c r="V1285" s="393">
        <f t="shared" si="439"/>
        <v>0</v>
      </c>
      <c r="W1285" s="393">
        <f t="shared" si="440"/>
        <v>0</v>
      </c>
      <c r="X1285" s="53">
        <f t="shared" si="429"/>
        <v>0.17927801724137932</v>
      </c>
      <c r="Y1285" s="53">
        <f t="shared" si="430"/>
        <v>0.21566719724137931</v>
      </c>
      <c r="Z1285" s="53">
        <f t="shared" si="431"/>
        <v>8.9639008620689659E-2</v>
      </c>
      <c r="AA1285" s="53">
        <f t="shared" si="432"/>
        <v>0.10783359862068966</v>
      </c>
      <c r="AB1285" s="50">
        <f t="shared" si="433"/>
        <v>1580</v>
      </c>
      <c r="AC1285" s="50">
        <f t="shared" si="421"/>
        <v>2009</v>
      </c>
      <c r="AD1285" s="50">
        <f t="shared" si="434"/>
        <v>5</v>
      </c>
      <c r="AE1285" s="56">
        <f t="shared" si="435"/>
        <v>200905</v>
      </c>
      <c r="AF1285" s="56">
        <f t="shared" si="423"/>
        <v>18</v>
      </c>
      <c r="AG1285" s="58">
        <f t="shared" si="420"/>
        <v>0</v>
      </c>
      <c r="AH1285" s="56">
        <f t="shared" si="436"/>
        <v>2</v>
      </c>
      <c r="AI1285" s="53">
        <f t="shared" si="437"/>
        <v>0.19747260724137933</v>
      </c>
      <c r="AJ1285" s="56">
        <f t="shared" si="438"/>
        <v>24.765999999999998</v>
      </c>
    </row>
    <row r="1286" spans="1:36" x14ac:dyDescent="0.25">
      <c r="A1286" s="50">
        <v>1285</v>
      </c>
      <c r="B1286" s="51">
        <v>39939</v>
      </c>
      <c r="C1286" s="75">
        <f t="shared" si="422"/>
        <v>39939</v>
      </c>
      <c r="D1286" s="50" t="s">
        <v>1223</v>
      </c>
      <c r="E1286" s="50">
        <v>3.5</v>
      </c>
      <c r="F1286" s="50">
        <v>0</v>
      </c>
      <c r="G1286" s="50">
        <v>35</v>
      </c>
      <c r="H1286" s="50">
        <v>5</v>
      </c>
      <c r="I1286" s="53">
        <f t="shared" si="424"/>
        <v>2.4363425925925927E-2</v>
      </c>
      <c r="J1286" s="54">
        <f t="shared" si="425"/>
        <v>6.9609788359788361E-3</v>
      </c>
      <c r="K1286" s="50" t="s">
        <v>1229</v>
      </c>
      <c r="L1286" s="50" t="s">
        <v>1323</v>
      </c>
      <c r="M1286" s="55">
        <f t="shared" si="426"/>
        <v>5.9857482185273208</v>
      </c>
      <c r="N1286" s="50">
        <v>0</v>
      </c>
      <c r="S1286" s="151">
        <f t="shared" si="427"/>
        <v>0.18237764550264551</v>
      </c>
      <c r="T1286" s="151">
        <f t="shared" si="428"/>
        <v>9.1188822751322757E-2</v>
      </c>
      <c r="V1286" s="393">
        <f t="shared" si="439"/>
        <v>0</v>
      </c>
      <c r="W1286" s="393">
        <f t="shared" si="440"/>
        <v>0</v>
      </c>
      <c r="X1286" s="53">
        <f t="shared" si="429"/>
        <v>0.18237764550264551</v>
      </c>
      <c r="Y1286" s="53">
        <f t="shared" si="430"/>
        <v>0.21876682550264551</v>
      </c>
      <c r="Z1286" s="53">
        <f t="shared" si="431"/>
        <v>9.1188822751322757E-2</v>
      </c>
      <c r="AA1286" s="53">
        <f t="shared" si="432"/>
        <v>0.10938341275132275</v>
      </c>
      <c r="AB1286" s="50">
        <f t="shared" si="433"/>
        <v>1751</v>
      </c>
      <c r="AC1286" s="50">
        <f t="shared" si="421"/>
        <v>2009</v>
      </c>
      <c r="AD1286" s="50">
        <f t="shared" si="434"/>
        <v>5</v>
      </c>
      <c r="AE1286" s="56">
        <f t="shared" si="435"/>
        <v>200905</v>
      </c>
      <c r="AF1286" s="56">
        <f t="shared" si="423"/>
        <v>19</v>
      </c>
      <c r="AG1286" s="58">
        <f t="shared" si="420"/>
        <v>3</v>
      </c>
      <c r="AH1286" s="56">
        <f t="shared" si="436"/>
        <v>6</v>
      </c>
      <c r="AI1286" s="53">
        <f t="shared" si="437"/>
        <v>0.20057223550264552</v>
      </c>
      <c r="AJ1286" s="56">
        <f t="shared" si="438"/>
        <v>14.944999999999999</v>
      </c>
    </row>
    <row r="1287" spans="1:36" x14ac:dyDescent="0.25">
      <c r="A1287" s="50">
        <v>1286</v>
      </c>
      <c r="B1287" s="51">
        <v>39941</v>
      </c>
      <c r="C1287" s="75">
        <f t="shared" si="422"/>
        <v>39941</v>
      </c>
      <c r="D1287" s="50" t="s">
        <v>1223</v>
      </c>
      <c r="E1287" s="50">
        <v>3.5</v>
      </c>
      <c r="F1287" s="50">
        <v>0</v>
      </c>
      <c r="G1287" s="50">
        <v>35</v>
      </c>
      <c r="H1287" s="50">
        <v>5</v>
      </c>
      <c r="I1287" s="53">
        <f t="shared" si="424"/>
        <v>2.4363425925925927E-2</v>
      </c>
      <c r="J1287" s="54">
        <f t="shared" si="425"/>
        <v>6.9609788359788361E-3</v>
      </c>
      <c r="K1287" s="50" t="s">
        <v>1229</v>
      </c>
      <c r="L1287" s="50" t="s">
        <v>1323</v>
      </c>
      <c r="M1287" s="55">
        <f t="shared" si="426"/>
        <v>5.9857482185273208</v>
      </c>
      <c r="N1287" s="50">
        <v>0</v>
      </c>
      <c r="S1287" s="151">
        <f t="shared" si="427"/>
        <v>0.18237764550264551</v>
      </c>
      <c r="T1287" s="151">
        <f t="shared" si="428"/>
        <v>9.1188822751322757E-2</v>
      </c>
      <c r="V1287" s="393">
        <f t="shared" si="439"/>
        <v>0</v>
      </c>
      <c r="W1287" s="393">
        <f t="shared" si="440"/>
        <v>0</v>
      </c>
      <c r="X1287" s="53">
        <f t="shared" si="429"/>
        <v>0.18237764550264551</v>
      </c>
      <c r="Y1287" s="53">
        <f t="shared" si="430"/>
        <v>0.21876682550264551</v>
      </c>
      <c r="Z1287" s="53">
        <f t="shared" si="431"/>
        <v>9.1188822751322757E-2</v>
      </c>
      <c r="AA1287" s="53">
        <f t="shared" si="432"/>
        <v>0.10938341275132275</v>
      </c>
      <c r="AB1287" s="50">
        <f t="shared" si="433"/>
        <v>1751</v>
      </c>
      <c r="AC1287" s="50">
        <f t="shared" si="421"/>
        <v>2009</v>
      </c>
      <c r="AD1287" s="50">
        <f t="shared" si="434"/>
        <v>5</v>
      </c>
      <c r="AE1287" s="56">
        <f t="shared" si="435"/>
        <v>200905</v>
      </c>
      <c r="AF1287" s="56">
        <f t="shared" si="423"/>
        <v>19</v>
      </c>
      <c r="AG1287" s="58">
        <f t="shared" si="420"/>
        <v>1</v>
      </c>
      <c r="AH1287" s="56">
        <f t="shared" si="436"/>
        <v>8</v>
      </c>
      <c r="AI1287" s="53">
        <f t="shared" si="437"/>
        <v>0.20057223550264552</v>
      </c>
      <c r="AJ1287" s="56">
        <f t="shared" si="438"/>
        <v>14.944999999999999</v>
      </c>
    </row>
    <row r="1288" spans="1:36" x14ac:dyDescent="0.25">
      <c r="A1288" s="50">
        <v>1287</v>
      </c>
      <c r="B1288" s="51">
        <v>39941</v>
      </c>
      <c r="C1288" s="75">
        <f t="shared" si="422"/>
        <v>39941</v>
      </c>
      <c r="D1288" s="50" t="s">
        <v>1225</v>
      </c>
      <c r="E1288" s="50">
        <v>0.7</v>
      </c>
      <c r="F1288" s="50">
        <v>0</v>
      </c>
      <c r="G1288" s="50">
        <v>36</v>
      </c>
      <c r="H1288" s="50">
        <v>6</v>
      </c>
      <c r="I1288" s="53">
        <f t="shared" si="424"/>
        <v>2.5069444444444446E-2</v>
      </c>
      <c r="J1288" s="54">
        <f t="shared" si="425"/>
        <v>3.5813492063492068E-2</v>
      </c>
      <c r="K1288" s="50" t="s">
        <v>1229</v>
      </c>
      <c r="L1288" s="50" t="s">
        <v>1323</v>
      </c>
      <c r="M1288" s="55">
        <f t="shared" si="426"/>
        <v>1.1634349030470921</v>
      </c>
      <c r="N1288" s="50">
        <v>0</v>
      </c>
      <c r="S1288" s="151">
        <f t="shared" si="427"/>
        <v>8.5952380952380961E-2</v>
      </c>
      <c r="T1288" s="151">
        <f t="shared" si="428"/>
        <v>4.297619047619048E-2</v>
      </c>
      <c r="V1288" s="393">
        <f t="shared" si="439"/>
        <v>0</v>
      </c>
      <c r="W1288" s="393">
        <f t="shared" si="440"/>
        <v>0</v>
      </c>
      <c r="X1288" s="53">
        <f t="shared" si="429"/>
        <v>0.93831349206349213</v>
      </c>
      <c r="Y1288" s="53">
        <f t="shared" si="430"/>
        <v>0.97470267206349215</v>
      </c>
      <c r="Z1288" s="53">
        <f t="shared" si="431"/>
        <v>0.46915674603174606</v>
      </c>
      <c r="AA1288" s="53">
        <f t="shared" si="432"/>
        <v>0.48735133603174607</v>
      </c>
      <c r="AB1288" s="50">
        <f t="shared" si="433"/>
        <v>4068</v>
      </c>
      <c r="AC1288" s="50">
        <f t="shared" si="421"/>
        <v>2009</v>
      </c>
      <c r="AD1288" s="50">
        <f t="shared" si="434"/>
        <v>5</v>
      </c>
      <c r="AE1288" s="56">
        <f t="shared" si="435"/>
        <v>200905</v>
      </c>
      <c r="AF1288" s="56">
        <f t="shared" si="423"/>
        <v>19</v>
      </c>
      <c r="AG1288" s="58">
        <f t="shared" si="420"/>
        <v>0</v>
      </c>
      <c r="AH1288" s="56">
        <f t="shared" si="436"/>
        <v>8</v>
      </c>
      <c r="AI1288" s="53">
        <f t="shared" si="437"/>
        <v>0.95650808206349214</v>
      </c>
      <c r="AJ1288" s="56">
        <f t="shared" si="438"/>
        <v>32.69</v>
      </c>
    </row>
    <row r="1289" spans="1:36" x14ac:dyDescent="0.25">
      <c r="A1289" s="50">
        <v>1288</v>
      </c>
      <c r="B1289" s="51">
        <v>39944</v>
      </c>
      <c r="C1289" s="75">
        <f t="shared" si="422"/>
        <v>39944</v>
      </c>
      <c r="D1289" s="50" t="s">
        <v>1223</v>
      </c>
      <c r="E1289" s="50">
        <v>4</v>
      </c>
      <c r="F1289" s="50">
        <v>0</v>
      </c>
      <c r="G1289" s="50">
        <v>39</v>
      </c>
      <c r="H1289" s="50">
        <v>6</v>
      </c>
      <c r="I1289" s="53">
        <f t="shared" si="424"/>
        <v>2.7152777777777779E-2</v>
      </c>
      <c r="J1289" s="54">
        <f t="shared" si="425"/>
        <v>6.7881944444444448E-3</v>
      </c>
      <c r="K1289" s="50" t="s">
        <v>1229</v>
      </c>
      <c r="L1289" s="50" t="s">
        <v>1323</v>
      </c>
      <c r="M1289" s="55">
        <f t="shared" si="426"/>
        <v>6.1381074168797998</v>
      </c>
      <c r="N1289" s="50">
        <v>0</v>
      </c>
      <c r="S1289" s="151">
        <f t="shared" si="427"/>
        <v>0.17785069444444446</v>
      </c>
      <c r="T1289" s="151">
        <f t="shared" si="428"/>
        <v>8.8925347222222229E-2</v>
      </c>
      <c r="V1289" s="393">
        <f t="shared" si="439"/>
        <v>0</v>
      </c>
      <c r="W1289" s="393">
        <f t="shared" si="440"/>
        <v>0</v>
      </c>
      <c r="X1289" s="53">
        <f t="shared" si="429"/>
        <v>0.17785069444444446</v>
      </c>
      <c r="Y1289" s="53">
        <f t="shared" si="430"/>
        <v>0.21423987444444442</v>
      </c>
      <c r="Z1289" s="53">
        <f t="shared" si="431"/>
        <v>8.8925347222222229E-2</v>
      </c>
      <c r="AA1289" s="53">
        <f t="shared" si="432"/>
        <v>0.10711993722222221</v>
      </c>
      <c r="AB1289" s="50">
        <f t="shared" si="433"/>
        <v>1506</v>
      </c>
      <c r="AC1289" s="50">
        <f t="shared" si="421"/>
        <v>2009</v>
      </c>
      <c r="AD1289" s="50">
        <f t="shared" si="434"/>
        <v>5</v>
      </c>
      <c r="AE1289" s="56">
        <f t="shared" si="435"/>
        <v>200905</v>
      </c>
      <c r="AF1289" s="56">
        <f t="shared" si="423"/>
        <v>20</v>
      </c>
      <c r="AG1289" s="58">
        <f t="shared" si="420"/>
        <v>2</v>
      </c>
      <c r="AH1289" s="56">
        <f t="shared" si="436"/>
        <v>11</v>
      </c>
      <c r="AI1289" s="53">
        <f t="shared" si="437"/>
        <v>0.19604528444444444</v>
      </c>
      <c r="AJ1289" s="56">
        <f t="shared" si="438"/>
        <v>17.079999999999998</v>
      </c>
    </row>
    <row r="1290" spans="1:36" x14ac:dyDescent="0.25">
      <c r="A1290" s="50">
        <v>1289</v>
      </c>
      <c r="B1290" s="51">
        <v>39945</v>
      </c>
      <c r="C1290" s="75">
        <f t="shared" si="422"/>
        <v>39945</v>
      </c>
      <c r="D1290" s="50" t="s">
        <v>1223</v>
      </c>
      <c r="E1290" s="50">
        <v>5</v>
      </c>
      <c r="F1290" s="50">
        <v>0</v>
      </c>
      <c r="G1290" s="50">
        <v>50</v>
      </c>
      <c r="H1290" s="50">
        <v>8</v>
      </c>
      <c r="I1290" s="53">
        <f t="shared" si="424"/>
        <v>3.4814814814814812E-2</v>
      </c>
      <c r="J1290" s="54">
        <f t="shared" si="425"/>
        <v>6.9629629629629625E-3</v>
      </c>
      <c r="K1290" s="50" t="s">
        <v>1229</v>
      </c>
      <c r="L1290" s="50" t="s">
        <v>1323</v>
      </c>
      <c r="M1290" s="55">
        <f t="shared" si="426"/>
        <v>5.984042553191494</v>
      </c>
      <c r="N1290" s="50">
        <v>0</v>
      </c>
      <c r="S1290" s="151">
        <f t="shared" si="427"/>
        <v>0.18242962962962961</v>
      </c>
      <c r="T1290" s="151">
        <f t="shared" si="428"/>
        <v>9.1214814814814804E-2</v>
      </c>
      <c r="V1290" s="393">
        <f t="shared" si="439"/>
        <v>0</v>
      </c>
      <c r="W1290" s="393">
        <f t="shared" si="440"/>
        <v>0</v>
      </c>
      <c r="X1290" s="53">
        <f t="shared" si="429"/>
        <v>0.18242962962962961</v>
      </c>
      <c r="Y1290" s="53">
        <f t="shared" si="430"/>
        <v>0.21881880962962963</v>
      </c>
      <c r="Z1290" s="53">
        <f t="shared" si="431"/>
        <v>9.1214814814814804E-2</v>
      </c>
      <c r="AA1290" s="53">
        <f t="shared" si="432"/>
        <v>0.10940940481481481</v>
      </c>
      <c r="AB1290" s="50">
        <f t="shared" si="433"/>
        <v>1754</v>
      </c>
      <c r="AC1290" s="50">
        <f t="shared" si="421"/>
        <v>2009</v>
      </c>
      <c r="AD1290" s="50">
        <f t="shared" si="434"/>
        <v>5</v>
      </c>
      <c r="AE1290" s="56">
        <f t="shared" si="435"/>
        <v>200905</v>
      </c>
      <c r="AF1290" s="56">
        <f t="shared" si="423"/>
        <v>20</v>
      </c>
      <c r="AG1290" s="58">
        <f t="shared" si="420"/>
        <v>0</v>
      </c>
      <c r="AH1290" s="56">
        <f t="shared" si="436"/>
        <v>12</v>
      </c>
      <c r="AI1290" s="53">
        <f t="shared" si="437"/>
        <v>0.20062421962962962</v>
      </c>
      <c r="AJ1290" s="56">
        <f t="shared" si="438"/>
        <v>21.349999999999998</v>
      </c>
    </row>
    <row r="1291" spans="1:36" x14ac:dyDescent="0.25">
      <c r="A1291" s="50">
        <v>1290</v>
      </c>
      <c r="B1291" s="51">
        <v>39946</v>
      </c>
      <c r="C1291" s="75">
        <f t="shared" si="422"/>
        <v>39946</v>
      </c>
      <c r="D1291" s="50" t="s">
        <v>1224</v>
      </c>
      <c r="E1291" s="50">
        <v>9.6999999999999993</v>
      </c>
      <c r="F1291" s="50">
        <v>0</v>
      </c>
      <c r="G1291" s="50">
        <v>38</v>
      </c>
      <c r="H1291" s="50">
        <v>6</v>
      </c>
      <c r="I1291" s="53">
        <f t="shared" si="424"/>
        <v>2.6458333333333334E-2</v>
      </c>
      <c r="J1291" s="54">
        <f t="shared" si="425"/>
        <v>2.7276632302405501E-3</v>
      </c>
      <c r="K1291" s="50" t="s">
        <v>1229</v>
      </c>
      <c r="L1291" s="50" t="s">
        <v>1323</v>
      </c>
      <c r="M1291" s="55">
        <f t="shared" si="426"/>
        <v>15.275590551181113</v>
      </c>
      <c r="N1291" s="50">
        <v>0</v>
      </c>
      <c r="S1291" s="151">
        <f t="shared" si="427"/>
        <v>0.30549828178694161</v>
      </c>
      <c r="T1291" s="151">
        <f t="shared" si="428"/>
        <v>0.1527491408934708</v>
      </c>
      <c r="V1291" s="393">
        <f t="shared" si="439"/>
        <v>0</v>
      </c>
      <c r="W1291" s="393">
        <f t="shared" si="440"/>
        <v>0</v>
      </c>
      <c r="X1291" s="53">
        <f t="shared" si="429"/>
        <v>7.1464776632302413E-2</v>
      </c>
      <c r="Y1291" s="53">
        <f t="shared" si="430"/>
        <v>0.10785395663230241</v>
      </c>
      <c r="Z1291" s="53">
        <f t="shared" si="431"/>
        <v>3.5732388316151206E-2</v>
      </c>
      <c r="AA1291" s="53">
        <f t="shared" si="432"/>
        <v>5.3926978316151203E-2</v>
      </c>
      <c r="AB1291" s="50">
        <f t="shared" si="433"/>
        <v>558</v>
      </c>
      <c r="AC1291" s="50">
        <f t="shared" si="421"/>
        <v>2009</v>
      </c>
      <c r="AD1291" s="50">
        <f t="shared" si="434"/>
        <v>5</v>
      </c>
      <c r="AE1291" s="56">
        <f t="shared" si="435"/>
        <v>200905</v>
      </c>
      <c r="AF1291" s="56">
        <f t="shared" si="423"/>
        <v>20</v>
      </c>
      <c r="AG1291" s="58">
        <f t="shared" si="420"/>
        <v>0</v>
      </c>
      <c r="AH1291" s="56">
        <f t="shared" si="436"/>
        <v>13</v>
      </c>
      <c r="AI1291" s="53">
        <f t="shared" si="437"/>
        <v>8.9659366632302409E-2</v>
      </c>
      <c r="AJ1291" s="56">
        <f t="shared" si="438"/>
        <v>9.6999999999999993</v>
      </c>
    </row>
    <row r="1292" spans="1:36" x14ac:dyDescent="0.25">
      <c r="A1292" s="50">
        <v>1291</v>
      </c>
      <c r="B1292" s="51">
        <v>39950</v>
      </c>
      <c r="C1292" s="75">
        <f t="shared" si="422"/>
        <v>39950</v>
      </c>
      <c r="D1292" s="50" t="s">
        <v>1223</v>
      </c>
      <c r="E1292" s="50">
        <v>9.1999999999999993</v>
      </c>
      <c r="F1292" s="50">
        <v>1</v>
      </c>
      <c r="G1292" s="50">
        <v>98</v>
      </c>
      <c r="H1292" s="50">
        <v>16</v>
      </c>
      <c r="I1292" s="53">
        <f t="shared" si="424"/>
        <v>0.10990740740740741</v>
      </c>
      <c r="J1292" s="54">
        <f t="shared" si="425"/>
        <v>1.1946457326892111E-2</v>
      </c>
      <c r="K1292" s="50" t="s">
        <v>1229</v>
      </c>
      <c r="L1292" s="50" t="s">
        <v>1323</v>
      </c>
      <c r="M1292" s="55">
        <f t="shared" si="426"/>
        <v>3.4877843302443154</v>
      </c>
      <c r="N1292" s="50">
        <v>0</v>
      </c>
      <c r="S1292" s="151">
        <f t="shared" si="427"/>
        <v>0.31299718196457332</v>
      </c>
      <c r="T1292" s="151">
        <f t="shared" si="428"/>
        <v>0.15649859098228666</v>
      </c>
      <c r="V1292" s="393">
        <f t="shared" si="439"/>
        <v>0</v>
      </c>
      <c r="W1292" s="393">
        <f t="shared" si="440"/>
        <v>0</v>
      </c>
      <c r="X1292" s="53">
        <f t="shared" si="429"/>
        <v>0.31299718196457332</v>
      </c>
      <c r="Y1292" s="53">
        <f t="shared" si="430"/>
        <v>0.34938636196457329</v>
      </c>
      <c r="Z1292" s="53">
        <f t="shared" si="431"/>
        <v>0.15649859098228666</v>
      </c>
      <c r="AA1292" s="53">
        <f t="shared" si="432"/>
        <v>0.17469318098228664</v>
      </c>
      <c r="AB1292" s="50">
        <f t="shared" si="433"/>
        <v>3567</v>
      </c>
      <c r="AC1292" s="50">
        <f t="shared" si="421"/>
        <v>2009</v>
      </c>
      <c r="AD1292" s="50">
        <f t="shared" si="434"/>
        <v>5</v>
      </c>
      <c r="AE1292" s="56">
        <f t="shared" si="435"/>
        <v>200905</v>
      </c>
      <c r="AF1292" s="56">
        <f t="shared" si="423"/>
        <v>21</v>
      </c>
      <c r="AG1292" s="58">
        <f t="shared" si="420"/>
        <v>3</v>
      </c>
      <c r="AH1292" s="56">
        <f t="shared" si="436"/>
        <v>17</v>
      </c>
      <c r="AI1292" s="53">
        <f t="shared" si="437"/>
        <v>0.33119177196457328</v>
      </c>
      <c r="AJ1292" s="56">
        <f t="shared" si="438"/>
        <v>39.283999999999992</v>
      </c>
    </row>
    <row r="1293" spans="1:36" x14ac:dyDescent="0.25">
      <c r="A1293" s="50">
        <v>1292</v>
      </c>
      <c r="B1293" s="51">
        <v>39952</v>
      </c>
      <c r="C1293" s="75">
        <f t="shared" si="422"/>
        <v>39952</v>
      </c>
      <c r="D1293" s="50" t="s">
        <v>1223</v>
      </c>
      <c r="E1293" s="50">
        <v>3</v>
      </c>
      <c r="F1293" s="50">
        <v>0</v>
      </c>
      <c r="G1293" s="50">
        <v>29</v>
      </c>
      <c r="H1293" s="50">
        <v>4</v>
      </c>
      <c r="I1293" s="53">
        <f t="shared" si="424"/>
        <v>2.0185185185185184E-2</v>
      </c>
      <c r="J1293" s="54">
        <f t="shared" si="425"/>
        <v>6.7283950617283948E-3</v>
      </c>
      <c r="K1293" s="50" t="s">
        <v>1229</v>
      </c>
      <c r="L1293" s="50" t="s">
        <v>1323</v>
      </c>
      <c r="M1293" s="55">
        <f t="shared" si="426"/>
        <v>6.1926605504587204</v>
      </c>
      <c r="N1293" s="50">
        <v>0</v>
      </c>
      <c r="S1293" s="151">
        <f t="shared" si="427"/>
        <v>0.17628395061728394</v>
      </c>
      <c r="T1293" s="151">
        <f t="shared" si="428"/>
        <v>8.814197530864197E-2</v>
      </c>
      <c r="V1293" s="393">
        <f t="shared" si="439"/>
        <v>0</v>
      </c>
      <c r="W1293" s="393">
        <f t="shared" si="440"/>
        <v>0</v>
      </c>
      <c r="X1293" s="53">
        <f t="shared" si="429"/>
        <v>0.17628395061728394</v>
      </c>
      <c r="Y1293" s="53">
        <f t="shared" si="430"/>
        <v>0.21267313061728393</v>
      </c>
      <c r="Z1293" s="53">
        <f t="shared" si="431"/>
        <v>8.814197530864197E-2</v>
      </c>
      <c r="AA1293" s="53">
        <f t="shared" si="432"/>
        <v>0.10633656530864197</v>
      </c>
      <c r="AB1293" s="50">
        <f t="shared" si="433"/>
        <v>1430</v>
      </c>
      <c r="AC1293" s="50">
        <f t="shared" si="421"/>
        <v>2009</v>
      </c>
      <c r="AD1293" s="50">
        <f t="shared" si="434"/>
        <v>5</v>
      </c>
      <c r="AE1293" s="56">
        <f t="shared" si="435"/>
        <v>200905</v>
      </c>
      <c r="AF1293" s="56">
        <f t="shared" si="423"/>
        <v>21</v>
      </c>
      <c r="AG1293" s="58">
        <f t="shared" si="420"/>
        <v>1</v>
      </c>
      <c r="AH1293" s="56">
        <f t="shared" si="436"/>
        <v>19</v>
      </c>
      <c r="AI1293" s="53">
        <f t="shared" si="437"/>
        <v>0.19447854061728392</v>
      </c>
      <c r="AJ1293" s="56">
        <f t="shared" si="438"/>
        <v>12.809999999999999</v>
      </c>
    </row>
    <row r="1294" spans="1:36" x14ac:dyDescent="0.25">
      <c r="A1294" s="50">
        <v>1293</v>
      </c>
      <c r="B1294" s="51">
        <v>39953</v>
      </c>
      <c r="C1294" s="75">
        <f t="shared" si="422"/>
        <v>39953</v>
      </c>
      <c r="D1294" s="50" t="s">
        <v>1225</v>
      </c>
      <c r="E1294" s="50">
        <v>0.7</v>
      </c>
      <c r="F1294" s="50">
        <v>0</v>
      </c>
      <c r="G1294" s="50">
        <v>29</v>
      </c>
      <c r="H1294" s="50">
        <v>4</v>
      </c>
      <c r="I1294" s="53">
        <f t="shared" si="424"/>
        <v>2.0185185185185184E-2</v>
      </c>
      <c r="J1294" s="54">
        <f t="shared" si="425"/>
        <v>2.8835978835978836E-2</v>
      </c>
      <c r="K1294" s="50" t="s">
        <v>1229</v>
      </c>
      <c r="L1294" s="50" t="s">
        <v>1323</v>
      </c>
      <c r="M1294" s="55">
        <f t="shared" si="426"/>
        <v>1.444954128440368</v>
      </c>
      <c r="N1294" s="50">
        <v>0</v>
      </c>
      <c r="S1294" s="151">
        <f t="shared" si="427"/>
        <v>6.9206349206349202E-2</v>
      </c>
      <c r="T1294" s="151">
        <f t="shared" si="428"/>
        <v>3.4603174603174601E-2</v>
      </c>
      <c r="V1294" s="393">
        <f t="shared" si="439"/>
        <v>0</v>
      </c>
      <c r="W1294" s="393">
        <f t="shared" si="440"/>
        <v>0</v>
      </c>
      <c r="X1294" s="53">
        <f t="shared" si="429"/>
        <v>0.75550264550264545</v>
      </c>
      <c r="Y1294" s="53">
        <f t="shared" si="430"/>
        <v>0.79189182550264547</v>
      </c>
      <c r="Z1294" s="53">
        <f t="shared" si="431"/>
        <v>0.37775132275132273</v>
      </c>
      <c r="AA1294" s="53">
        <f t="shared" si="432"/>
        <v>0.39594591275132274</v>
      </c>
      <c r="AB1294" s="50">
        <f t="shared" si="433"/>
        <v>4019</v>
      </c>
      <c r="AC1294" s="50">
        <f t="shared" si="421"/>
        <v>2009</v>
      </c>
      <c r="AD1294" s="50">
        <f t="shared" si="434"/>
        <v>5</v>
      </c>
      <c r="AE1294" s="56">
        <f t="shared" si="435"/>
        <v>200905</v>
      </c>
      <c r="AF1294" s="56">
        <f t="shared" si="423"/>
        <v>21</v>
      </c>
      <c r="AG1294" s="58">
        <f t="shared" si="420"/>
        <v>0</v>
      </c>
      <c r="AH1294" s="56">
        <f t="shared" si="436"/>
        <v>20</v>
      </c>
      <c r="AI1294" s="53">
        <f t="shared" si="437"/>
        <v>0.77369723550264546</v>
      </c>
      <c r="AJ1294" s="56">
        <f t="shared" si="438"/>
        <v>32.69</v>
      </c>
    </row>
    <row r="1295" spans="1:36" x14ac:dyDescent="0.25">
      <c r="A1295" s="50">
        <v>1294</v>
      </c>
      <c r="B1295" s="51">
        <v>39954</v>
      </c>
      <c r="C1295" s="75">
        <f t="shared" si="422"/>
        <v>39954</v>
      </c>
      <c r="D1295" s="50" t="s">
        <v>1223</v>
      </c>
      <c r="E1295" s="50">
        <v>3</v>
      </c>
      <c r="F1295" s="50">
        <v>0</v>
      </c>
      <c r="G1295" s="50">
        <v>28</v>
      </c>
      <c r="H1295" s="50">
        <v>4</v>
      </c>
      <c r="I1295" s="53">
        <f t="shared" si="424"/>
        <v>1.9490740740740743E-2</v>
      </c>
      <c r="J1295" s="54">
        <f t="shared" si="425"/>
        <v>6.4969135802469139E-3</v>
      </c>
      <c r="K1295" s="50" t="s">
        <v>1229</v>
      </c>
      <c r="L1295" s="50" t="s">
        <v>1323</v>
      </c>
      <c r="M1295" s="55">
        <f t="shared" si="426"/>
        <v>6.413301662707843</v>
      </c>
      <c r="N1295" s="50">
        <v>0</v>
      </c>
      <c r="S1295" s="151">
        <f t="shared" si="427"/>
        <v>0.17021913580246914</v>
      </c>
      <c r="T1295" s="151">
        <f t="shared" si="428"/>
        <v>8.510956790123457E-2</v>
      </c>
      <c r="V1295" s="393">
        <f t="shared" si="439"/>
        <v>0</v>
      </c>
      <c r="W1295" s="393">
        <f t="shared" si="440"/>
        <v>0</v>
      </c>
      <c r="X1295" s="53">
        <f t="shared" si="429"/>
        <v>0.17021913580246914</v>
      </c>
      <c r="Y1295" s="53">
        <f t="shared" si="430"/>
        <v>0.20660831580246913</v>
      </c>
      <c r="Z1295" s="53">
        <f t="shared" si="431"/>
        <v>8.510956790123457E-2</v>
      </c>
      <c r="AA1295" s="53">
        <f t="shared" si="432"/>
        <v>0.10330415790123457</v>
      </c>
      <c r="AB1295" s="50">
        <f t="shared" si="433"/>
        <v>1210</v>
      </c>
      <c r="AC1295" s="50">
        <f t="shared" si="421"/>
        <v>2009</v>
      </c>
      <c r="AD1295" s="50">
        <f t="shared" si="434"/>
        <v>5</v>
      </c>
      <c r="AE1295" s="56">
        <f t="shared" si="435"/>
        <v>200905</v>
      </c>
      <c r="AF1295" s="56">
        <f t="shared" si="423"/>
        <v>21</v>
      </c>
      <c r="AG1295" s="58">
        <f t="shared" ref="AG1295:AG1354" si="441">IF(ISBLANK(B1295)," ",MAX(B1295-B1294-1,0))</f>
        <v>0</v>
      </c>
      <c r="AH1295" s="56">
        <f t="shared" si="436"/>
        <v>21</v>
      </c>
      <c r="AI1295" s="53">
        <f t="shared" si="437"/>
        <v>0.18841372580246912</v>
      </c>
      <c r="AJ1295" s="56">
        <f t="shared" si="438"/>
        <v>12.809999999999999</v>
      </c>
    </row>
    <row r="1296" spans="1:36" x14ac:dyDescent="0.25">
      <c r="A1296" s="50">
        <v>1295</v>
      </c>
      <c r="B1296" s="51">
        <v>39957</v>
      </c>
      <c r="C1296" s="75">
        <f t="shared" si="422"/>
        <v>39957</v>
      </c>
      <c r="D1296" s="50" t="s">
        <v>1223</v>
      </c>
      <c r="E1296" s="50">
        <v>10.5</v>
      </c>
      <c r="F1296" s="50">
        <v>2</v>
      </c>
      <c r="G1296" s="50">
        <v>129</v>
      </c>
      <c r="H1296" s="50">
        <v>21</v>
      </c>
      <c r="I1296" s="53">
        <f t="shared" si="424"/>
        <v>0.17315972222222223</v>
      </c>
      <c r="J1296" s="54">
        <f t="shared" si="425"/>
        <v>1.6491402116402116E-2</v>
      </c>
      <c r="K1296" s="50" t="s">
        <v>1229</v>
      </c>
      <c r="L1296" s="50" t="s">
        <v>1323</v>
      </c>
      <c r="M1296" s="55">
        <f t="shared" si="426"/>
        <v>2.5265690796069804</v>
      </c>
      <c r="N1296" s="50">
        <v>0</v>
      </c>
      <c r="S1296" s="151">
        <f t="shared" si="427"/>
        <v>0.4320747354497354</v>
      </c>
      <c r="T1296" s="151">
        <f t="shared" si="428"/>
        <v>0.2160373677248677</v>
      </c>
      <c r="V1296" s="393">
        <f t="shared" si="439"/>
        <v>0</v>
      </c>
      <c r="W1296" s="393">
        <f t="shared" si="440"/>
        <v>0</v>
      </c>
      <c r="X1296" s="53">
        <f t="shared" si="429"/>
        <v>0.4320747354497354</v>
      </c>
      <c r="Y1296" s="53">
        <f t="shared" si="430"/>
        <v>0.46846391544973537</v>
      </c>
      <c r="Z1296" s="53">
        <f t="shared" si="431"/>
        <v>0.2160373677248677</v>
      </c>
      <c r="AA1296" s="53">
        <f t="shared" si="432"/>
        <v>0.23423195772486768</v>
      </c>
      <c r="AB1296" s="50">
        <f t="shared" si="433"/>
        <v>3608</v>
      </c>
      <c r="AC1296" s="50">
        <f t="shared" si="421"/>
        <v>2009</v>
      </c>
      <c r="AD1296" s="50">
        <f t="shared" si="434"/>
        <v>5</v>
      </c>
      <c r="AE1296" s="56">
        <f t="shared" si="435"/>
        <v>200905</v>
      </c>
      <c r="AF1296" s="56">
        <f t="shared" si="423"/>
        <v>22</v>
      </c>
      <c r="AG1296" s="58">
        <f t="shared" si="441"/>
        <v>2</v>
      </c>
      <c r="AH1296" s="56">
        <f t="shared" si="436"/>
        <v>24</v>
      </c>
      <c r="AI1296" s="53">
        <f t="shared" si="437"/>
        <v>0.45026932544973541</v>
      </c>
      <c r="AJ1296" s="56">
        <f t="shared" si="438"/>
        <v>44.834999999999994</v>
      </c>
    </row>
    <row r="1297" spans="1:36" x14ac:dyDescent="0.25">
      <c r="A1297" s="50">
        <v>1296</v>
      </c>
      <c r="B1297" s="51">
        <v>39958</v>
      </c>
      <c r="C1297" s="75">
        <f t="shared" si="422"/>
        <v>39958</v>
      </c>
      <c r="D1297" s="50" t="s">
        <v>1225</v>
      </c>
      <c r="E1297" s="50">
        <v>0.6</v>
      </c>
      <c r="F1297" s="50">
        <v>0</v>
      </c>
      <c r="G1297" s="50">
        <v>20</v>
      </c>
      <c r="H1297" s="50">
        <v>3</v>
      </c>
      <c r="I1297" s="53">
        <f t="shared" si="424"/>
        <v>1.3923611111111111E-2</v>
      </c>
      <c r="J1297" s="54">
        <f t="shared" si="425"/>
        <v>2.3206018518518518E-2</v>
      </c>
      <c r="K1297" s="50" t="s">
        <v>1229</v>
      </c>
      <c r="L1297" s="50" t="s">
        <v>1323</v>
      </c>
      <c r="M1297" s="55">
        <f t="shared" si="426"/>
        <v>1.7955112219451386</v>
      </c>
      <c r="N1297" s="50">
        <v>0</v>
      </c>
      <c r="S1297" s="151">
        <f t="shared" si="427"/>
        <v>5.5694444444444442E-2</v>
      </c>
      <c r="T1297" s="151">
        <f t="shared" si="428"/>
        <v>2.7847222222222221E-2</v>
      </c>
      <c r="V1297" s="393">
        <f t="shared" si="439"/>
        <v>0</v>
      </c>
      <c r="W1297" s="393">
        <f t="shared" si="440"/>
        <v>0</v>
      </c>
      <c r="X1297" s="53">
        <f t="shared" si="429"/>
        <v>0.60799768518518515</v>
      </c>
      <c r="Y1297" s="53">
        <f t="shared" si="430"/>
        <v>0.64438686518518506</v>
      </c>
      <c r="Z1297" s="53">
        <f t="shared" si="431"/>
        <v>0.30399884259259258</v>
      </c>
      <c r="AA1297" s="53">
        <f t="shared" si="432"/>
        <v>0.32219343259259253</v>
      </c>
      <c r="AB1297" s="50">
        <f t="shared" si="433"/>
        <v>3729</v>
      </c>
      <c r="AC1297" s="50">
        <f t="shared" si="421"/>
        <v>2009</v>
      </c>
      <c r="AD1297" s="50">
        <f t="shared" si="434"/>
        <v>5</v>
      </c>
      <c r="AE1297" s="56">
        <f t="shared" si="435"/>
        <v>200905</v>
      </c>
      <c r="AF1297" s="56">
        <f t="shared" si="423"/>
        <v>22</v>
      </c>
      <c r="AG1297" s="58">
        <f t="shared" si="441"/>
        <v>0</v>
      </c>
      <c r="AH1297" s="56">
        <f t="shared" si="436"/>
        <v>25</v>
      </c>
      <c r="AI1297" s="53">
        <f t="shared" si="437"/>
        <v>0.62619227518518517</v>
      </c>
      <c r="AJ1297" s="56">
        <f t="shared" si="438"/>
        <v>28.02</v>
      </c>
    </row>
    <row r="1298" spans="1:36" x14ac:dyDescent="0.25">
      <c r="A1298" s="50">
        <v>1297</v>
      </c>
      <c r="B1298" s="51">
        <v>39961</v>
      </c>
      <c r="C1298" s="75">
        <f t="shared" si="422"/>
        <v>39961</v>
      </c>
      <c r="D1298" s="50" t="s">
        <v>1223</v>
      </c>
      <c r="E1298" s="50">
        <v>3</v>
      </c>
      <c r="F1298" s="50">
        <v>0</v>
      </c>
      <c r="G1298" s="50">
        <v>29</v>
      </c>
      <c r="H1298" s="50">
        <v>4</v>
      </c>
      <c r="I1298" s="53">
        <f t="shared" si="424"/>
        <v>2.0185185185185184E-2</v>
      </c>
      <c r="J1298" s="54">
        <f t="shared" si="425"/>
        <v>6.7283950617283948E-3</v>
      </c>
      <c r="K1298" s="50" t="s">
        <v>1229</v>
      </c>
      <c r="L1298" s="50" t="s">
        <v>1323</v>
      </c>
      <c r="M1298" s="55">
        <f t="shared" si="426"/>
        <v>6.1926605504587204</v>
      </c>
      <c r="N1298" s="50">
        <v>0</v>
      </c>
      <c r="S1298" s="151">
        <f t="shared" si="427"/>
        <v>0.17628395061728394</v>
      </c>
      <c r="T1298" s="151">
        <f t="shared" si="428"/>
        <v>8.814197530864197E-2</v>
      </c>
      <c r="V1298" s="393">
        <f t="shared" si="439"/>
        <v>0</v>
      </c>
      <c r="W1298" s="393">
        <f t="shared" si="440"/>
        <v>0</v>
      </c>
      <c r="X1298" s="53">
        <f t="shared" si="429"/>
        <v>0.17628395061728394</v>
      </c>
      <c r="Y1298" s="53">
        <f t="shared" si="430"/>
        <v>0.21267313061728393</v>
      </c>
      <c r="Z1298" s="53">
        <f t="shared" si="431"/>
        <v>8.814197530864197E-2</v>
      </c>
      <c r="AA1298" s="53">
        <f t="shared" si="432"/>
        <v>0.10633656530864197</v>
      </c>
      <c r="AB1298" s="50">
        <f t="shared" si="433"/>
        <v>1430</v>
      </c>
      <c r="AC1298" s="50">
        <f t="shared" si="421"/>
        <v>2009</v>
      </c>
      <c r="AD1298" s="50">
        <f t="shared" si="434"/>
        <v>5</v>
      </c>
      <c r="AE1298" s="56">
        <f t="shared" si="435"/>
        <v>200905</v>
      </c>
      <c r="AF1298" s="56">
        <f t="shared" si="423"/>
        <v>22</v>
      </c>
      <c r="AG1298" s="58">
        <f t="shared" si="441"/>
        <v>2</v>
      </c>
      <c r="AH1298" s="56">
        <f t="shared" si="436"/>
        <v>28</v>
      </c>
      <c r="AI1298" s="53">
        <f t="shared" si="437"/>
        <v>0.19447854061728392</v>
      </c>
      <c r="AJ1298" s="56">
        <f t="shared" si="438"/>
        <v>12.809999999999999</v>
      </c>
    </row>
    <row r="1299" spans="1:36" x14ac:dyDescent="0.25">
      <c r="A1299" s="50">
        <v>1298</v>
      </c>
      <c r="B1299" s="51">
        <v>39964</v>
      </c>
      <c r="C1299" s="75">
        <f t="shared" si="422"/>
        <v>39964</v>
      </c>
      <c r="D1299" s="50" t="s">
        <v>1223</v>
      </c>
      <c r="E1299" s="50">
        <v>5</v>
      </c>
      <c r="F1299" s="50">
        <v>0</v>
      </c>
      <c r="G1299" s="50">
        <v>54</v>
      </c>
      <c r="H1299" s="50">
        <v>9</v>
      </c>
      <c r="I1299" s="53">
        <f t="shared" si="424"/>
        <v>3.7604166666666668E-2</v>
      </c>
      <c r="J1299" s="54">
        <f t="shared" si="425"/>
        <v>7.5208333333333334E-3</v>
      </c>
      <c r="K1299" s="50" t="s">
        <v>1229</v>
      </c>
      <c r="L1299" s="50" t="s">
        <v>1323</v>
      </c>
      <c r="M1299" s="55">
        <f t="shared" si="426"/>
        <v>5.5401662049861535</v>
      </c>
      <c r="N1299" s="50">
        <v>0</v>
      </c>
      <c r="S1299" s="151">
        <f t="shared" si="427"/>
        <v>0.19704583333333334</v>
      </c>
      <c r="T1299" s="151">
        <f t="shared" si="428"/>
        <v>9.8522916666666668E-2</v>
      </c>
      <c r="V1299" s="393">
        <f t="shared" si="439"/>
        <v>0</v>
      </c>
      <c r="W1299" s="393">
        <f t="shared" si="440"/>
        <v>0</v>
      </c>
      <c r="X1299" s="53">
        <f t="shared" si="429"/>
        <v>0.19704583333333334</v>
      </c>
      <c r="Y1299" s="53">
        <f t="shared" si="430"/>
        <v>0.2334350133333333</v>
      </c>
      <c r="Z1299" s="53">
        <f t="shared" si="431"/>
        <v>9.8522916666666668E-2</v>
      </c>
      <c r="AA1299" s="53">
        <f t="shared" si="432"/>
        <v>0.11671750666666665</v>
      </c>
      <c r="AB1299" s="50">
        <f t="shared" si="433"/>
        <v>2398</v>
      </c>
      <c r="AC1299" s="50">
        <f t="shared" si="421"/>
        <v>2009</v>
      </c>
      <c r="AD1299" s="50">
        <f t="shared" si="434"/>
        <v>5</v>
      </c>
      <c r="AE1299" s="56">
        <f t="shared" si="435"/>
        <v>200905</v>
      </c>
      <c r="AF1299" s="56">
        <f t="shared" si="423"/>
        <v>23</v>
      </c>
      <c r="AG1299" s="58">
        <f t="shared" si="441"/>
        <v>2</v>
      </c>
      <c r="AH1299" s="56">
        <f t="shared" si="436"/>
        <v>31</v>
      </c>
      <c r="AI1299" s="53">
        <f t="shared" si="437"/>
        <v>0.21524042333333332</v>
      </c>
      <c r="AJ1299" s="56">
        <f t="shared" si="438"/>
        <v>21.349999999999998</v>
      </c>
    </row>
    <row r="1300" spans="1:36" s="133" customFormat="1" x14ac:dyDescent="0.25">
      <c r="A1300" s="50">
        <v>1299</v>
      </c>
      <c r="B1300" s="51">
        <v>39968</v>
      </c>
      <c r="C1300" s="75">
        <f t="shared" si="422"/>
        <v>39968</v>
      </c>
      <c r="D1300" s="50" t="s">
        <v>1223</v>
      </c>
      <c r="E1300" s="50">
        <v>1.1000000000000001</v>
      </c>
      <c r="F1300" s="50">
        <v>0</v>
      </c>
      <c r="G1300" s="50">
        <v>9</v>
      </c>
      <c r="H1300" s="50">
        <v>1</v>
      </c>
      <c r="I1300" s="53">
        <f t="shared" si="424"/>
        <v>6.2615740740740748E-3</v>
      </c>
      <c r="J1300" s="54">
        <f t="shared" si="425"/>
        <v>5.6923400673400673E-3</v>
      </c>
      <c r="K1300" s="50" t="s">
        <v>1229</v>
      </c>
      <c r="L1300" s="50" t="s">
        <v>1323</v>
      </c>
      <c r="M1300" s="55">
        <f t="shared" si="426"/>
        <v>7.3197781885397468</v>
      </c>
      <c r="N1300" s="50">
        <v>0</v>
      </c>
      <c r="O1300" s="50"/>
      <c r="P1300" s="389"/>
      <c r="Q1300" s="374"/>
      <c r="R1300" s="50"/>
      <c r="S1300" s="151">
        <f t="shared" si="427"/>
        <v>0.14913930976430975</v>
      </c>
      <c r="T1300" s="151">
        <f t="shared" si="428"/>
        <v>7.4569654882154876E-2</v>
      </c>
      <c r="U1300" s="50"/>
      <c r="V1300" s="393">
        <f t="shared" si="439"/>
        <v>0</v>
      </c>
      <c r="W1300" s="393">
        <f t="shared" si="440"/>
        <v>0</v>
      </c>
      <c r="X1300" s="53">
        <f t="shared" si="429"/>
        <v>0.14913930976430975</v>
      </c>
      <c r="Y1300" s="53">
        <f t="shared" si="430"/>
        <v>0.18552848976430977</v>
      </c>
      <c r="Z1300" s="53">
        <f t="shared" si="431"/>
        <v>7.4569654882154876E-2</v>
      </c>
      <c r="AA1300" s="53">
        <f t="shared" si="432"/>
        <v>9.2764244882154887E-2</v>
      </c>
      <c r="AB1300" s="50">
        <f t="shared" si="433"/>
        <v>972</v>
      </c>
      <c r="AC1300" s="50">
        <f t="shared" si="421"/>
        <v>2009</v>
      </c>
      <c r="AD1300" s="50">
        <f t="shared" si="434"/>
        <v>6</v>
      </c>
      <c r="AE1300" s="56">
        <f t="shared" si="435"/>
        <v>200906</v>
      </c>
      <c r="AF1300" s="56">
        <f t="shared" si="423"/>
        <v>23</v>
      </c>
      <c r="AG1300" s="58">
        <f t="shared" si="441"/>
        <v>3</v>
      </c>
      <c r="AH1300" s="56">
        <f t="shared" si="436"/>
        <v>4</v>
      </c>
      <c r="AI1300" s="53">
        <f t="shared" si="437"/>
        <v>0.16733389976430976</v>
      </c>
      <c r="AJ1300" s="56">
        <f t="shared" si="438"/>
        <v>4.6970000000000001</v>
      </c>
    </row>
    <row r="1301" spans="1:36" x14ac:dyDescent="0.25">
      <c r="A1301" s="50">
        <v>1300</v>
      </c>
      <c r="B1301" s="51">
        <v>39971</v>
      </c>
      <c r="C1301" s="75">
        <f t="shared" si="422"/>
        <v>39971</v>
      </c>
      <c r="D1301" s="50" t="s">
        <v>1225</v>
      </c>
      <c r="E1301" s="50">
        <v>1.2</v>
      </c>
      <c r="F1301" s="50">
        <v>0</v>
      </c>
      <c r="G1301" s="50">
        <v>41</v>
      </c>
      <c r="H1301" s="50">
        <v>6</v>
      </c>
      <c r="I1301" s="53">
        <f t="shared" si="424"/>
        <v>2.854166666666667E-2</v>
      </c>
      <c r="J1301" s="54">
        <f t="shared" si="425"/>
        <v>2.3784722222222224E-2</v>
      </c>
      <c r="K1301" s="50" t="s">
        <v>1229</v>
      </c>
      <c r="L1301" s="50" t="s">
        <v>971</v>
      </c>
      <c r="M1301" s="55">
        <f t="shared" si="426"/>
        <v>1.7518248175182494</v>
      </c>
      <c r="N1301" s="50">
        <v>0</v>
      </c>
      <c r="S1301" s="151">
        <f t="shared" si="427"/>
        <v>5.7083333333333333E-2</v>
      </c>
      <c r="T1301" s="151">
        <f t="shared" si="428"/>
        <v>2.8541666666666667E-2</v>
      </c>
      <c r="V1301" s="393">
        <f t="shared" si="439"/>
        <v>0</v>
      </c>
      <c r="W1301" s="393">
        <f t="shared" si="440"/>
        <v>0</v>
      </c>
      <c r="X1301" s="53">
        <f t="shared" si="429"/>
        <v>0.62315972222222227</v>
      </c>
      <c r="Y1301" s="53">
        <f t="shared" si="430"/>
        <v>0.65954890222222218</v>
      </c>
      <c r="Z1301" s="53">
        <f t="shared" si="431"/>
        <v>0.31157986111111113</v>
      </c>
      <c r="AA1301" s="53">
        <f t="shared" si="432"/>
        <v>0.32977445111111109</v>
      </c>
      <c r="AB1301" s="50">
        <f t="shared" si="433"/>
        <v>3763</v>
      </c>
      <c r="AC1301" s="50">
        <f t="shared" si="421"/>
        <v>2009</v>
      </c>
      <c r="AD1301" s="50">
        <f t="shared" si="434"/>
        <v>6</v>
      </c>
      <c r="AE1301" s="56">
        <f t="shared" si="435"/>
        <v>200906</v>
      </c>
      <c r="AF1301" s="56">
        <f t="shared" si="423"/>
        <v>24</v>
      </c>
      <c r="AG1301" s="58">
        <f t="shared" si="441"/>
        <v>2</v>
      </c>
      <c r="AH1301" s="56">
        <f t="shared" si="436"/>
        <v>7</v>
      </c>
      <c r="AI1301" s="53">
        <f t="shared" si="437"/>
        <v>0.64135431222222228</v>
      </c>
      <c r="AJ1301" s="56">
        <f t="shared" si="438"/>
        <v>56.04</v>
      </c>
    </row>
    <row r="1302" spans="1:36" x14ac:dyDescent="0.25">
      <c r="A1302" s="50">
        <v>1301</v>
      </c>
      <c r="B1302" s="51">
        <v>39971</v>
      </c>
      <c r="C1302" s="75">
        <f t="shared" si="422"/>
        <v>39971</v>
      </c>
      <c r="D1302" s="50" t="s">
        <v>1223</v>
      </c>
      <c r="E1302" s="50">
        <v>13.1</v>
      </c>
      <c r="F1302" s="50">
        <v>3</v>
      </c>
      <c r="G1302" s="50">
        <v>0</v>
      </c>
      <c r="H1302" s="50">
        <v>30</v>
      </c>
      <c r="I1302" s="53">
        <f t="shared" si="424"/>
        <v>0.12534722222222222</v>
      </c>
      <c r="J1302" s="54">
        <f t="shared" si="425"/>
        <v>9.5684902459711625E-3</v>
      </c>
      <c r="K1302" s="50" t="s">
        <v>1229</v>
      </c>
      <c r="L1302" s="50" t="s">
        <v>971</v>
      </c>
      <c r="M1302" s="55">
        <f t="shared" si="426"/>
        <v>4.3545706371191164</v>
      </c>
      <c r="N1302" s="50">
        <v>0</v>
      </c>
      <c r="S1302" s="151">
        <f t="shared" si="427"/>
        <v>0.25069444444444444</v>
      </c>
      <c r="T1302" s="151">
        <f t="shared" si="428"/>
        <v>0.12534722222222222</v>
      </c>
      <c r="V1302" s="393">
        <f t="shared" si="439"/>
        <v>0</v>
      </c>
      <c r="W1302" s="393">
        <f t="shared" si="440"/>
        <v>0</v>
      </c>
      <c r="X1302" s="53">
        <f t="shared" si="429"/>
        <v>0.25069444444444444</v>
      </c>
      <c r="Y1302" s="53">
        <f t="shared" si="430"/>
        <v>0.28708362444444446</v>
      </c>
      <c r="Z1302" s="53">
        <f t="shared" si="431"/>
        <v>0.12534722222222222</v>
      </c>
      <c r="AA1302" s="53">
        <f t="shared" si="432"/>
        <v>0.14354181222222223</v>
      </c>
      <c r="AB1302" s="50">
        <f t="shared" si="433"/>
        <v>3318</v>
      </c>
      <c r="AC1302" s="50">
        <f t="shared" si="421"/>
        <v>2009</v>
      </c>
      <c r="AD1302" s="50">
        <f t="shared" si="434"/>
        <v>6</v>
      </c>
      <c r="AE1302" s="56">
        <f t="shared" si="435"/>
        <v>200906</v>
      </c>
      <c r="AF1302" s="56">
        <f t="shared" si="423"/>
        <v>24</v>
      </c>
      <c r="AG1302" s="58">
        <f t="shared" si="441"/>
        <v>0</v>
      </c>
      <c r="AH1302" s="56">
        <f t="shared" si="436"/>
        <v>7</v>
      </c>
      <c r="AI1302" s="53">
        <f t="shared" si="437"/>
        <v>0.26888903444444445</v>
      </c>
      <c r="AJ1302" s="56">
        <f t="shared" si="438"/>
        <v>55.936999999999991</v>
      </c>
    </row>
    <row r="1303" spans="1:36" x14ac:dyDescent="0.25">
      <c r="A1303" s="50">
        <v>1302</v>
      </c>
      <c r="B1303" s="51">
        <v>39979</v>
      </c>
      <c r="C1303" s="75">
        <f t="shared" si="422"/>
        <v>39979</v>
      </c>
      <c r="D1303" s="50" t="s">
        <v>1224</v>
      </c>
      <c r="E1303" s="50">
        <v>10.5</v>
      </c>
      <c r="F1303" s="50">
        <v>0</v>
      </c>
      <c r="G1303" s="50">
        <v>38</v>
      </c>
      <c r="H1303" s="50">
        <v>6</v>
      </c>
      <c r="I1303" s="53">
        <f t="shared" si="424"/>
        <v>2.6458333333333334E-2</v>
      </c>
      <c r="J1303" s="54">
        <f t="shared" si="425"/>
        <v>2.5198412698412701E-3</v>
      </c>
      <c r="K1303" s="50" t="s">
        <v>1229</v>
      </c>
      <c r="L1303" s="50" t="s">
        <v>1323</v>
      </c>
      <c r="M1303" s="55">
        <f t="shared" si="426"/>
        <v>16.535433070866151</v>
      </c>
      <c r="N1303" s="50">
        <v>0</v>
      </c>
      <c r="S1303" s="151">
        <f t="shared" si="427"/>
        <v>0.28222222222222226</v>
      </c>
      <c r="T1303" s="151">
        <f t="shared" si="428"/>
        <v>0.14111111111111113</v>
      </c>
      <c r="V1303" s="393">
        <f t="shared" si="439"/>
        <v>0</v>
      </c>
      <c r="W1303" s="393">
        <f t="shared" si="440"/>
        <v>0</v>
      </c>
      <c r="X1303" s="53">
        <f t="shared" si="429"/>
        <v>6.601984126984127E-2</v>
      </c>
      <c r="Y1303" s="53">
        <f t="shared" si="430"/>
        <v>0.10240902126984128</v>
      </c>
      <c r="Z1303" s="53">
        <f t="shared" si="431"/>
        <v>3.3009920634920635E-2</v>
      </c>
      <c r="AA1303" s="53">
        <f t="shared" si="432"/>
        <v>5.1204510634920639E-2</v>
      </c>
      <c r="AB1303" s="50">
        <f t="shared" si="433"/>
        <v>417</v>
      </c>
      <c r="AC1303" s="50">
        <f t="shared" si="421"/>
        <v>2009</v>
      </c>
      <c r="AD1303" s="50">
        <f t="shared" si="434"/>
        <v>6</v>
      </c>
      <c r="AE1303" s="56">
        <f t="shared" si="435"/>
        <v>200906</v>
      </c>
      <c r="AF1303" s="56">
        <f t="shared" si="423"/>
        <v>25</v>
      </c>
      <c r="AG1303" s="58">
        <f t="shared" si="441"/>
        <v>7</v>
      </c>
      <c r="AH1303" s="56">
        <f t="shared" si="436"/>
        <v>15</v>
      </c>
      <c r="AI1303" s="53">
        <f t="shared" si="437"/>
        <v>8.4214431269841267E-2</v>
      </c>
      <c r="AJ1303" s="56">
        <f t="shared" si="438"/>
        <v>10.5</v>
      </c>
    </row>
    <row r="1304" spans="1:36" x14ac:dyDescent="0.25">
      <c r="A1304" s="50">
        <v>1303</v>
      </c>
      <c r="B1304" s="51">
        <v>39980</v>
      </c>
      <c r="C1304" s="75">
        <f t="shared" si="422"/>
        <v>39980</v>
      </c>
      <c r="D1304" s="50" t="s">
        <v>1224</v>
      </c>
      <c r="E1304" s="50">
        <v>8</v>
      </c>
      <c r="F1304" s="50">
        <v>0</v>
      </c>
      <c r="G1304" s="50">
        <v>32</v>
      </c>
      <c r="H1304" s="50">
        <v>5</v>
      </c>
      <c r="I1304" s="53">
        <f t="shared" si="424"/>
        <v>2.2280092592592591E-2</v>
      </c>
      <c r="J1304" s="54">
        <f t="shared" si="425"/>
        <v>2.7850115740740739E-3</v>
      </c>
      <c r="K1304" s="50" t="s">
        <v>1229</v>
      </c>
      <c r="L1304" s="50" t="s">
        <v>1323</v>
      </c>
      <c r="M1304" s="55">
        <f t="shared" si="426"/>
        <v>14.961038961038973</v>
      </c>
      <c r="N1304" s="50">
        <v>0</v>
      </c>
      <c r="S1304" s="151">
        <f t="shared" si="427"/>
        <v>0.31192129629629628</v>
      </c>
      <c r="T1304" s="151">
        <f t="shared" si="428"/>
        <v>0.15596064814814814</v>
      </c>
      <c r="V1304" s="393">
        <f t="shared" si="439"/>
        <v>0</v>
      </c>
      <c r="W1304" s="393">
        <f t="shared" si="440"/>
        <v>0</v>
      </c>
      <c r="X1304" s="53">
        <f t="shared" si="429"/>
        <v>7.296730324074073E-2</v>
      </c>
      <c r="Y1304" s="53">
        <f t="shared" si="430"/>
        <v>0.10935648324074072</v>
      </c>
      <c r="Z1304" s="53">
        <f t="shared" si="431"/>
        <v>3.6483651620370365E-2</v>
      </c>
      <c r="AA1304" s="53">
        <f t="shared" si="432"/>
        <v>5.4678241620370362E-2</v>
      </c>
      <c r="AB1304" s="50">
        <f t="shared" si="433"/>
        <v>617</v>
      </c>
      <c r="AC1304" s="50">
        <f t="shared" si="421"/>
        <v>2009</v>
      </c>
      <c r="AD1304" s="50">
        <f t="shared" si="434"/>
        <v>6</v>
      </c>
      <c r="AE1304" s="56">
        <f t="shared" si="435"/>
        <v>200906</v>
      </c>
      <c r="AF1304" s="56">
        <f t="shared" si="423"/>
        <v>25</v>
      </c>
      <c r="AG1304" s="58">
        <f t="shared" si="441"/>
        <v>0</v>
      </c>
      <c r="AH1304" s="56">
        <f t="shared" si="436"/>
        <v>16</v>
      </c>
      <c r="AI1304" s="53">
        <f t="shared" si="437"/>
        <v>9.1161893240740727E-2</v>
      </c>
      <c r="AJ1304" s="56">
        <f t="shared" si="438"/>
        <v>8</v>
      </c>
    </row>
    <row r="1305" spans="1:36" x14ac:dyDescent="0.25">
      <c r="A1305" s="50">
        <v>1304</v>
      </c>
      <c r="B1305" s="51">
        <v>40007.667361111111</v>
      </c>
      <c r="C1305" s="75">
        <f t="shared" si="422"/>
        <v>40007.667361111111</v>
      </c>
      <c r="D1305" s="50" t="s">
        <v>1223</v>
      </c>
      <c r="E1305" s="50">
        <v>3.0074356400000002</v>
      </c>
      <c r="F1305" s="50">
        <v>0</v>
      </c>
      <c r="G1305" s="50">
        <v>29</v>
      </c>
      <c r="H1305" s="50">
        <v>32</v>
      </c>
      <c r="I1305" s="53">
        <f t="shared" si="424"/>
        <v>2.0509259259259258E-2</v>
      </c>
      <c r="J1305" s="54">
        <f t="shared" si="425"/>
        <v>6.8195172613101226E-3</v>
      </c>
      <c r="K1305" s="50" t="s">
        <v>1229</v>
      </c>
      <c r="L1305" s="50" t="s">
        <v>1322</v>
      </c>
      <c r="M1305" s="55">
        <f t="shared" si="426"/>
        <v>6.1099143927765294</v>
      </c>
      <c r="N1305" s="50">
        <v>0</v>
      </c>
      <c r="S1305" s="151">
        <f t="shared" si="427"/>
        <v>0.17867135224632522</v>
      </c>
      <c r="T1305" s="151">
        <f t="shared" si="428"/>
        <v>8.9335676123162608E-2</v>
      </c>
      <c r="V1305" s="393">
        <f t="shared" si="439"/>
        <v>0</v>
      </c>
      <c r="W1305" s="393">
        <f t="shared" si="440"/>
        <v>0</v>
      </c>
      <c r="X1305" s="53">
        <f t="shared" si="429"/>
        <v>0.17867135224632522</v>
      </c>
      <c r="Y1305" s="53">
        <f t="shared" si="430"/>
        <v>0.21506053224632518</v>
      </c>
      <c r="Z1305" s="53">
        <f t="shared" si="431"/>
        <v>8.9335676123162608E-2</v>
      </c>
      <c r="AA1305" s="53">
        <f t="shared" si="432"/>
        <v>0.10753026612316259</v>
      </c>
      <c r="AB1305" s="50">
        <f t="shared" si="433"/>
        <v>1542</v>
      </c>
      <c r="AC1305" s="50">
        <f t="shared" si="421"/>
        <v>2009</v>
      </c>
      <c r="AD1305" s="50">
        <f t="shared" si="434"/>
        <v>7</v>
      </c>
      <c r="AE1305" s="56">
        <f t="shared" si="435"/>
        <v>200907</v>
      </c>
      <c r="AF1305" s="56">
        <f t="shared" si="423"/>
        <v>29</v>
      </c>
      <c r="AG1305" s="58">
        <f t="shared" si="441"/>
        <v>26.667361111110949</v>
      </c>
      <c r="AH1305" s="56">
        <f t="shared" si="436"/>
        <v>13</v>
      </c>
      <c r="AI1305" s="53">
        <f t="shared" si="437"/>
        <v>0.1968659422463252</v>
      </c>
      <c r="AJ1305" s="56">
        <f t="shared" si="438"/>
        <v>12.8417501828</v>
      </c>
    </row>
    <row r="1306" spans="1:36" x14ac:dyDescent="0.25">
      <c r="A1306" s="50">
        <v>1305</v>
      </c>
      <c r="B1306" s="51">
        <v>40008.537499999999</v>
      </c>
      <c r="C1306" s="75">
        <f t="shared" si="422"/>
        <v>40008.537499999999</v>
      </c>
      <c r="D1306" s="50" t="s">
        <v>1223</v>
      </c>
      <c r="E1306" s="50">
        <v>2.4233468999999999</v>
      </c>
      <c r="F1306" s="50">
        <v>0</v>
      </c>
      <c r="G1306" s="50">
        <v>24</v>
      </c>
      <c r="H1306" s="50">
        <v>10</v>
      </c>
      <c r="I1306" s="53">
        <f t="shared" si="424"/>
        <v>1.6782407407407409E-2</v>
      </c>
      <c r="J1306" s="54">
        <f t="shared" si="425"/>
        <v>6.9253012878211576E-3</v>
      </c>
      <c r="K1306" s="50" t="s">
        <v>1229</v>
      </c>
      <c r="L1306" s="50" t="s">
        <v>1322</v>
      </c>
      <c r="M1306" s="55">
        <f t="shared" si="426"/>
        <v>6.0165854068965556</v>
      </c>
      <c r="N1306" s="50">
        <v>0</v>
      </c>
      <c r="S1306" s="151">
        <f t="shared" si="427"/>
        <v>0.18144289374091432</v>
      </c>
      <c r="T1306" s="151">
        <f t="shared" si="428"/>
        <v>9.0721446870457162E-2</v>
      </c>
      <c r="V1306" s="393">
        <f t="shared" si="439"/>
        <v>0</v>
      </c>
      <c r="W1306" s="393">
        <f t="shared" si="440"/>
        <v>0</v>
      </c>
      <c r="X1306" s="53">
        <f t="shared" si="429"/>
        <v>0.18144289374091432</v>
      </c>
      <c r="Y1306" s="53">
        <f t="shared" si="430"/>
        <v>0.21783207374091432</v>
      </c>
      <c r="Z1306" s="53">
        <f t="shared" si="431"/>
        <v>9.0721446870457162E-2</v>
      </c>
      <c r="AA1306" s="53">
        <f t="shared" si="432"/>
        <v>0.10891603687045716</v>
      </c>
      <c r="AB1306" s="50">
        <f t="shared" si="433"/>
        <v>1679</v>
      </c>
      <c r="AC1306" s="50">
        <f t="shared" si="421"/>
        <v>2009</v>
      </c>
      <c r="AD1306" s="50">
        <f t="shared" si="434"/>
        <v>7</v>
      </c>
      <c r="AE1306" s="56">
        <f t="shared" si="435"/>
        <v>200907</v>
      </c>
      <c r="AF1306" s="56">
        <f t="shared" si="423"/>
        <v>29</v>
      </c>
      <c r="AG1306" s="58">
        <f t="shared" si="441"/>
        <v>0</v>
      </c>
      <c r="AH1306" s="56">
        <f t="shared" si="436"/>
        <v>14</v>
      </c>
      <c r="AI1306" s="53">
        <f t="shared" si="437"/>
        <v>0.19963748374091433</v>
      </c>
      <c r="AJ1306" s="56">
        <f t="shared" si="438"/>
        <v>10.347691262999998</v>
      </c>
    </row>
    <row r="1307" spans="1:36" x14ac:dyDescent="0.25">
      <c r="A1307" s="50">
        <v>1306</v>
      </c>
      <c r="B1307" s="51">
        <v>40011.495138888888</v>
      </c>
      <c r="C1307" s="75">
        <f t="shared" si="422"/>
        <v>40011.495138888888</v>
      </c>
      <c r="D1307" s="50" t="s">
        <v>1223</v>
      </c>
      <c r="E1307" s="50">
        <v>1.01283473</v>
      </c>
      <c r="F1307" s="50">
        <v>0</v>
      </c>
      <c r="G1307" s="50">
        <v>9</v>
      </c>
      <c r="H1307" s="50">
        <v>50</v>
      </c>
      <c r="I1307" s="53">
        <f t="shared" si="424"/>
        <v>6.828703703703704E-3</v>
      </c>
      <c r="J1307" s="54">
        <f t="shared" si="425"/>
        <v>6.7421697750270704E-3</v>
      </c>
      <c r="K1307" s="50" t="s">
        <v>1229</v>
      </c>
      <c r="L1307" s="50" t="s">
        <v>1322</v>
      </c>
      <c r="M1307" s="55">
        <f t="shared" si="426"/>
        <v>6.1800085220339032</v>
      </c>
      <c r="N1307" s="50">
        <v>0</v>
      </c>
      <c r="S1307" s="151">
        <f t="shared" si="427"/>
        <v>0.17664484810570924</v>
      </c>
      <c r="T1307" s="151">
        <f t="shared" si="428"/>
        <v>8.832242405285462E-2</v>
      </c>
      <c r="V1307" s="393">
        <f t="shared" si="439"/>
        <v>0</v>
      </c>
      <c r="W1307" s="393">
        <f t="shared" si="440"/>
        <v>0</v>
      </c>
      <c r="X1307" s="53">
        <f t="shared" si="429"/>
        <v>0.17664484810570924</v>
      </c>
      <c r="Y1307" s="53">
        <f t="shared" si="430"/>
        <v>0.21303402810570923</v>
      </c>
      <c r="Z1307" s="53">
        <f t="shared" si="431"/>
        <v>8.832242405285462E-2</v>
      </c>
      <c r="AA1307" s="53">
        <f t="shared" si="432"/>
        <v>0.10651701405285462</v>
      </c>
      <c r="AB1307" s="50">
        <f t="shared" si="433"/>
        <v>1448</v>
      </c>
      <c r="AC1307" s="50">
        <f t="shared" si="421"/>
        <v>2009</v>
      </c>
      <c r="AD1307" s="50">
        <f t="shared" si="434"/>
        <v>7</v>
      </c>
      <c r="AE1307" s="56">
        <f t="shared" si="435"/>
        <v>200907</v>
      </c>
      <c r="AF1307" s="56">
        <f t="shared" si="423"/>
        <v>29</v>
      </c>
      <c r="AG1307" s="58">
        <f t="shared" si="441"/>
        <v>1.9576388888890506</v>
      </c>
      <c r="AH1307" s="56">
        <f t="shared" si="436"/>
        <v>17</v>
      </c>
      <c r="AI1307" s="53">
        <f t="shared" si="437"/>
        <v>0.19483943810570925</v>
      </c>
      <c r="AJ1307" s="56">
        <f t="shared" si="438"/>
        <v>4.3248042971</v>
      </c>
    </row>
    <row r="1308" spans="1:36" x14ac:dyDescent="0.25">
      <c r="A1308" s="50">
        <v>1307</v>
      </c>
      <c r="B1308" s="51">
        <v>40011.508333333331</v>
      </c>
      <c r="C1308" s="75">
        <f t="shared" si="422"/>
        <v>40011.508333333331</v>
      </c>
      <c r="D1308" s="50" t="s">
        <v>1223</v>
      </c>
      <c r="E1308" s="50">
        <v>0.85127827</v>
      </c>
      <c r="F1308" s="50">
        <v>0</v>
      </c>
      <c r="G1308" s="50">
        <v>8</v>
      </c>
      <c r="H1308" s="50">
        <v>26</v>
      </c>
      <c r="I1308" s="53">
        <f t="shared" si="424"/>
        <v>5.8564814814814825E-3</v>
      </c>
      <c r="J1308" s="54">
        <f t="shared" si="425"/>
        <v>6.8796322987094245E-3</v>
      </c>
      <c r="K1308" s="50" t="s">
        <v>1229</v>
      </c>
      <c r="L1308" s="50" t="s">
        <v>1322</v>
      </c>
      <c r="M1308" s="55">
        <f t="shared" si="426"/>
        <v>6.0565252411067236</v>
      </c>
      <c r="N1308" s="50">
        <v>0</v>
      </c>
      <c r="S1308" s="151">
        <f t="shared" si="427"/>
        <v>0.18024636622618692</v>
      </c>
      <c r="T1308" s="151">
        <f t="shared" si="428"/>
        <v>9.0123183113093461E-2</v>
      </c>
      <c r="V1308" s="393">
        <f t="shared" si="439"/>
        <v>0</v>
      </c>
      <c r="W1308" s="393">
        <f t="shared" si="440"/>
        <v>0</v>
      </c>
      <c r="X1308" s="53">
        <f t="shared" si="429"/>
        <v>0.18024636622618692</v>
      </c>
      <c r="Y1308" s="53">
        <f t="shared" si="430"/>
        <v>0.21663554622618689</v>
      </c>
      <c r="Z1308" s="53">
        <f t="shared" si="431"/>
        <v>9.0123183113093461E-2</v>
      </c>
      <c r="AA1308" s="53">
        <f t="shared" si="432"/>
        <v>0.10831777311309344</v>
      </c>
      <c r="AB1308" s="50">
        <f t="shared" si="433"/>
        <v>1628</v>
      </c>
      <c r="AC1308" s="50">
        <f t="shared" si="421"/>
        <v>2009</v>
      </c>
      <c r="AD1308" s="50">
        <f t="shared" si="434"/>
        <v>7</v>
      </c>
      <c r="AE1308" s="56">
        <f t="shared" si="435"/>
        <v>200907</v>
      </c>
      <c r="AF1308" s="56">
        <f t="shared" si="423"/>
        <v>29</v>
      </c>
      <c r="AG1308" s="58">
        <f t="shared" si="441"/>
        <v>0</v>
      </c>
      <c r="AH1308" s="56">
        <f t="shared" si="436"/>
        <v>17</v>
      </c>
      <c r="AI1308" s="53">
        <f t="shared" si="437"/>
        <v>0.1984409562261869</v>
      </c>
      <c r="AJ1308" s="56">
        <f t="shared" si="438"/>
        <v>3.6349582128999995</v>
      </c>
    </row>
    <row r="1309" spans="1:36" x14ac:dyDescent="0.25">
      <c r="A1309" s="50">
        <v>1308</v>
      </c>
      <c r="B1309" s="51">
        <v>40016.598611111112</v>
      </c>
      <c r="C1309" s="75">
        <f t="shared" si="422"/>
        <v>40016.598611111112</v>
      </c>
      <c r="D1309" s="50" t="s">
        <v>1223</v>
      </c>
      <c r="E1309" s="50">
        <v>2.0567380100000001</v>
      </c>
      <c r="F1309" s="50">
        <v>0</v>
      </c>
      <c r="G1309" s="50">
        <v>26</v>
      </c>
      <c r="H1309" s="50">
        <v>1</v>
      </c>
      <c r="I1309" s="53">
        <f t="shared" si="424"/>
        <v>1.8067129629629631E-2</v>
      </c>
      <c r="J1309" s="54">
        <f t="shared" si="425"/>
        <v>8.7843612272375075E-3</v>
      </c>
      <c r="K1309" s="50" t="s">
        <v>1229</v>
      </c>
      <c r="L1309" s="50" t="s">
        <v>1322</v>
      </c>
      <c r="M1309" s="55">
        <f t="shared" si="426"/>
        <v>4.7432779218449754</v>
      </c>
      <c r="N1309" s="50">
        <v>0</v>
      </c>
      <c r="S1309" s="151">
        <f t="shared" si="427"/>
        <v>0.23015026415362269</v>
      </c>
      <c r="T1309" s="151">
        <f t="shared" si="428"/>
        <v>0.11507513207681135</v>
      </c>
      <c r="V1309" s="393">
        <f t="shared" si="439"/>
        <v>0</v>
      </c>
      <c r="W1309" s="393">
        <f t="shared" si="440"/>
        <v>0</v>
      </c>
      <c r="X1309" s="53">
        <f t="shared" si="429"/>
        <v>0.23015026415362269</v>
      </c>
      <c r="Y1309" s="53">
        <f t="shared" si="430"/>
        <v>0.26653944415362268</v>
      </c>
      <c r="Z1309" s="53">
        <f t="shared" si="431"/>
        <v>0.11507513207681135</v>
      </c>
      <c r="AA1309" s="53">
        <f t="shared" si="432"/>
        <v>0.13326972207681134</v>
      </c>
      <c r="AB1309" s="50">
        <f t="shared" si="433"/>
        <v>3179</v>
      </c>
      <c r="AC1309" s="50">
        <f t="shared" si="421"/>
        <v>2009</v>
      </c>
      <c r="AD1309" s="50">
        <f t="shared" si="434"/>
        <v>7</v>
      </c>
      <c r="AE1309" s="56">
        <f t="shared" si="435"/>
        <v>200907</v>
      </c>
      <c r="AF1309" s="56">
        <f t="shared" si="423"/>
        <v>30</v>
      </c>
      <c r="AG1309" s="58">
        <f t="shared" si="441"/>
        <v>4.0902777777810115</v>
      </c>
      <c r="AH1309" s="56">
        <f t="shared" si="436"/>
        <v>22</v>
      </c>
      <c r="AI1309" s="53">
        <f t="shared" si="437"/>
        <v>0.24834485415362267</v>
      </c>
      <c r="AJ1309" s="56">
        <f t="shared" si="438"/>
        <v>8.7822713026999999</v>
      </c>
    </row>
    <row r="1310" spans="1:36" x14ac:dyDescent="0.25">
      <c r="A1310" s="50">
        <v>1309</v>
      </c>
      <c r="B1310" s="51">
        <v>40024.529861111114</v>
      </c>
      <c r="C1310" s="75">
        <f t="shared" si="422"/>
        <v>40024.529861111114</v>
      </c>
      <c r="D1310" s="50" t="s">
        <v>1223</v>
      </c>
      <c r="E1310" s="50">
        <v>3.0695727399999999</v>
      </c>
      <c r="F1310" s="50">
        <v>0</v>
      </c>
      <c r="G1310" s="50">
        <v>33</v>
      </c>
      <c r="H1310" s="50">
        <v>1</v>
      </c>
      <c r="I1310" s="53">
        <f t="shared" si="424"/>
        <v>2.2928240740740739E-2</v>
      </c>
      <c r="J1310" s="54">
        <f t="shared" si="425"/>
        <v>7.4695218790419475E-3</v>
      </c>
      <c r="K1310" s="50" t="s">
        <v>1229</v>
      </c>
      <c r="L1310" s="50" t="s">
        <v>1322</v>
      </c>
      <c r="M1310" s="55">
        <f t="shared" si="426"/>
        <v>5.5782240605754714</v>
      </c>
      <c r="N1310" s="50">
        <v>0</v>
      </c>
      <c r="S1310" s="151">
        <f t="shared" si="427"/>
        <v>0.19570147323089901</v>
      </c>
      <c r="T1310" s="151">
        <f t="shared" si="428"/>
        <v>9.7850736615449505E-2</v>
      </c>
      <c r="V1310" s="393">
        <f t="shared" si="439"/>
        <v>0</v>
      </c>
      <c r="W1310" s="393">
        <f t="shared" si="440"/>
        <v>0</v>
      </c>
      <c r="X1310" s="53">
        <f t="shared" si="429"/>
        <v>0.19570147323089901</v>
      </c>
      <c r="Y1310" s="53">
        <f t="shared" si="430"/>
        <v>0.232090653230899</v>
      </c>
      <c r="Z1310" s="53">
        <f t="shared" si="431"/>
        <v>9.7850736615449505E-2</v>
      </c>
      <c r="AA1310" s="53">
        <f t="shared" si="432"/>
        <v>0.1160453266154495</v>
      </c>
      <c r="AB1310" s="50">
        <f t="shared" si="433"/>
        <v>2345</v>
      </c>
      <c r="AC1310" s="50">
        <f t="shared" si="421"/>
        <v>2009</v>
      </c>
      <c r="AD1310" s="50">
        <f t="shared" si="434"/>
        <v>7</v>
      </c>
      <c r="AE1310" s="56">
        <f t="shared" si="435"/>
        <v>200907</v>
      </c>
      <c r="AF1310" s="56">
        <f t="shared" si="423"/>
        <v>31</v>
      </c>
      <c r="AG1310" s="58">
        <f t="shared" si="441"/>
        <v>6.9312500000014552</v>
      </c>
      <c r="AH1310" s="56">
        <f t="shared" si="436"/>
        <v>30</v>
      </c>
      <c r="AI1310" s="53">
        <f t="shared" si="437"/>
        <v>0.21389606323089899</v>
      </c>
      <c r="AJ1310" s="56">
        <f t="shared" si="438"/>
        <v>13.107075599799998</v>
      </c>
    </row>
    <row r="1311" spans="1:36" x14ac:dyDescent="0.25">
      <c r="A1311" s="50">
        <v>1310</v>
      </c>
      <c r="B1311" s="51">
        <v>40027.936805555553</v>
      </c>
      <c r="C1311" s="75">
        <f t="shared" si="422"/>
        <v>40027.936805555553</v>
      </c>
      <c r="D1311" s="50" t="s">
        <v>1223</v>
      </c>
      <c r="E1311" s="50">
        <v>1.8827541299999999</v>
      </c>
      <c r="F1311" s="50">
        <v>0</v>
      </c>
      <c r="G1311" s="50">
        <v>18</v>
      </c>
      <c r="H1311" s="50">
        <v>38</v>
      </c>
      <c r="I1311" s="53">
        <f t="shared" si="424"/>
        <v>1.2939814814814814E-2</v>
      </c>
      <c r="J1311" s="54">
        <f t="shared" si="425"/>
        <v>6.8728118072511222E-3</v>
      </c>
      <c r="K1311" s="50" t="s">
        <v>1229</v>
      </c>
      <c r="L1311" s="50" t="s">
        <v>1322</v>
      </c>
      <c r="M1311" s="55">
        <f t="shared" si="426"/>
        <v>6.0625356601073399</v>
      </c>
      <c r="N1311" s="50">
        <v>0</v>
      </c>
      <c r="S1311" s="151">
        <f t="shared" si="427"/>
        <v>0.18006766934997939</v>
      </c>
      <c r="T1311" s="151">
        <f t="shared" si="428"/>
        <v>9.0033834674989696E-2</v>
      </c>
      <c r="V1311" s="393">
        <f t="shared" si="439"/>
        <v>0</v>
      </c>
      <c r="W1311" s="393">
        <f t="shared" si="440"/>
        <v>0</v>
      </c>
      <c r="X1311" s="53">
        <f t="shared" si="429"/>
        <v>0.18006766934997939</v>
      </c>
      <c r="Y1311" s="53">
        <f t="shared" si="430"/>
        <v>0.21645684934997939</v>
      </c>
      <c r="Z1311" s="53">
        <f t="shared" si="431"/>
        <v>9.0033834674989696E-2</v>
      </c>
      <c r="AA1311" s="53">
        <f t="shared" si="432"/>
        <v>0.10822842467498969</v>
      </c>
      <c r="AB1311" s="50">
        <f t="shared" si="433"/>
        <v>1622</v>
      </c>
      <c r="AC1311" s="50">
        <f t="shared" si="421"/>
        <v>2009</v>
      </c>
      <c r="AD1311" s="50">
        <f t="shared" si="434"/>
        <v>8</v>
      </c>
      <c r="AE1311" s="56">
        <f t="shared" si="435"/>
        <v>200908</v>
      </c>
      <c r="AF1311" s="56">
        <f t="shared" si="423"/>
        <v>32</v>
      </c>
      <c r="AG1311" s="58">
        <f t="shared" si="441"/>
        <v>2.4069444444394321</v>
      </c>
      <c r="AH1311" s="56">
        <f t="shared" si="436"/>
        <v>2</v>
      </c>
      <c r="AI1311" s="53">
        <f t="shared" si="437"/>
        <v>0.19826225934997938</v>
      </c>
      <c r="AJ1311" s="56">
        <f t="shared" si="438"/>
        <v>8.039360135099999</v>
      </c>
    </row>
    <row r="1312" spans="1:36" x14ac:dyDescent="0.25">
      <c r="A1312" s="50">
        <v>1311</v>
      </c>
      <c r="B1312" s="51">
        <v>40028.711111111108</v>
      </c>
      <c r="C1312" s="75">
        <f t="shared" si="422"/>
        <v>40028.711111111108</v>
      </c>
      <c r="D1312" s="50" t="s">
        <v>1223</v>
      </c>
      <c r="E1312" s="50">
        <v>1.83304445</v>
      </c>
      <c r="F1312" s="50">
        <v>0</v>
      </c>
      <c r="G1312" s="50">
        <v>20</v>
      </c>
      <c r="H1312" s="50">
        <v>20</v>
      </c>
      <c r="I1312" s="53">
        <f t="shared" si="424"/>
        <v>1.4120370370370368E-2</v>
      </c>
      <c r="J1312" s="54">
        <f t="shared" si="425"/>
        <v>7.703234021613806E-3</v>
      </c>
      <c r="K1312" s="50" t="s">
        <v>1229</v>
      </c>
      <c r="L1312" s="50" t="s">
        <v>1322</v>
      </c>
      <c r="M1312" s="55">
        <f t="shared" si="426"/>
        <v>5.4089836229508252</v>
      </c>
      <c r="N1312" s="50">
        <v>0</v>
      </c>
      <c r="S1312" s="151">
        <f t="shared" si="427"/>
        <v>0.20182473136628171</v>
      </c>
      <c r="T1312" s="151">
        <f t="shared" si="428"/>
        <v>0.10091236568314085</v>
      </c>
      <c r="V1312" s="393">
        <f t="shared" si="439"/>
        <v>0</v>
      </c>
      <c r="W1312" s="393">
        <f t="shared" si="440"/>
        <v>0</v>
      </c>
      <c r="X1312" s="53">
        <f t="shared" si="429"/>
        <v>0.20182473136628171</v>
      </c>
      <c r="Y1312" s="53">
        <f t="shared" si="430"/>
        <v>0.23821391136628173</v>
      </c>
      <c r="Z1312" s="53">
        <f t="shared" si="431"/>
        <v>0.10091236568314085</v>
      </c>
      <c r="AA1312" s="53">
        <f t="shared" si="432"/>
        <v>0.11910695568314086</v>
      </c>
      <c r="AB1312" s="50">
        <f t="shared" si="433"/>
        <v>2567</v>
      </c>
      <c r="AC1312" s="50">
        <f t="shared" si="421"/>
        <v>2009</v>
      </c>
      <c r="AD1312" s="50">
        <f t="shared" si="434"/>
        <v>8</v>
      </c>
      <c r="AE1312" s="56">
        <f t="shared" si="435"/>
        <v>200908</v>
      </c>
      <c r="AF1312" s="56">
        <f t="shared" si="423"/>
        <v>32</v>
      </c>
      <c r="AG1312" s="58">
        <f t="shared" si="441"/>
        <v>0</v>
      </c>
      <c r="AH1312" s="56">
        <f t="shared" si="436"/>
        <v>3</v>
      </c>
      <c r="AI1312" s="53">
        <f t="shared" si="437"/>
        <v>0.22001932136628172</v>
      </c>
      <c r="AJ1312" s="56">
        <f t="shared" si="438"/>
        <v>7.8270998014999993</v>
      </c>
    </row>
    <row r="1313" spans="1:36" x14ac:dyDescent="0.25">
      <c r="A1313" s="50">
        <v>1312</v>
      </c>
      <c r="B1313" s="51">
        <v>40031.522222222222</v>
      </c>
      <c r="C1313" s="75">
        <f t="shared" si="422"/>
        <v>40031.522222222222</v>
      </c>
      <c r="D1313" s="50" t="s">
        <v>1223</v>
      </c>
      <c r="E1313" s="50">
        <v>4.3</v>
      </c>
      <c r="F1313" s="50">
        <v>0</v>
      </c>
      <c r="G1313" s="50">
        <v>48</v>
      </c>
      <c r="H1313" s="50">
        <v>50</v>
      </c>
      <c r="I1313" s="53">
        <f t="shared" si="424"/>
        <v>3.3912037037037039E-2</v>
      </c>
      <c r="J1313" s="54">
        <f t="shared" si="425"/>
        <v>7.8865202411714051E-3</v>
      </c>
      <c r="K1313" s="50" t="s">
        <v>1229</v>
      </c>
      <c r="L1313" s="50" t="s">
        <v>1322</v>
      </c>
      <c r="M1313" s="55">
        <f t="shared" si="426"/>
        <v>5.2832764505119485</v>
      </c>
      <c r="N1313" s="50">
        <v>0</v>
      </c>
      <c r="S1313" s="151">
        <f t="shared" si="427"/>
        <v>0.20662683031869081</v>
      </c>
      <c r="T1313" s="151">
        <f t="shared" si="428"/>
        <v>0.1033134151593454</v>
      </c>
      <c r="V1313" s="393">
        <f t="shared" si="439"/>
        <v>0</v>
      </c>
      <c r="W1313" s="393">
        <f t="shared" si="440"/>
        <v>0</v>
      </c>
      <c r="X1313" s="53">
        <f t="shared" si="429"/>
        <v>0.20662683031869081</v>
      </c>
      <c r="Y1313" s="53">
        <f t="shared" si="430"/>
        <v>0.2430160103186908</v>
      </c>
      <c r="Z1313" s="53">
        <f t="shared" si="431"/>
        <v>0.1033134151593454</v>
      </c>
      <c r="AA1313" s="53">
        <f t="shared" si="432"/>
        <v>0.1215080051593454</v>
      </c>
      <c r="AB1313" s="50">
        <f t="shared" si="433"/>
        <v>2728</v>
      </c>
      <c r="AC1313" s="50">
        <f t="shared" si="421"/>
        <v>2009</v>
      </c>
      <c r="AD1313" s="50">
        <f t="shared" si="434"/>
        <v>8</v>
      </c>
      <c r="AE1313" s="56">
        <f t="shared" si="435"/>
        <v>200908</v>
      </c>
      <c r="AF1313" s="56">
        <f t="shared" si="423"/>
        <v>32</v>
      </c>
      <c r="AG1313" s="58">
        <f t="shared" si="441"/>
        <v>1.8111111111138598</v>
      </c>
      <c r="AH1313" s="56">
        <f t="shared" si="436"/>
        <v>6</v>
      </c>
      <c r="AI1313" s="53">
        <f t="shared" si="437"/>
        <v>0.22482142031869079</v>
      </c>
      <c r="AJ1313" s="56">
        <f t="shared" si="438"/>
        <v>18.360999999999997</v>
      </c>
    </row>
    <row r="1314" spans="1:36" x14ac:dyDescent="0.25">
      <c r="A1314" s="50">
        <v>1313</v>
      </c>
      <c r="B1314" s="51">
        <v>40032.488888888889</v>
      </c>
      <c r="C1314" s="75">
        <f t="shared" si="422"/>
        <v>40032.488888888889</v>
      </c>
      <c r="D1314" s="50" t="s">
        <v>1223</v>
      </c>
      <c r="E1314" s="50">
        <v>3.17520581</v>
      </c>
      <c r="F1314" s="50">
        <v>0</v>
      </c>
      <c r="G1314" s="50">
        <v>34</v>
      </c>
      <c r="H1314" s="50">
        <v>54</v>
      </c>
      <c r="I1314" s="53">
        <f t="shared" si="424"/>
        <v>2.4236111111111111E-2</v>
      </c>
      <c r="J1314" s="54">
        <f t="shared" si="425"/>
        <v>7.6329260405047922E-3</v>
      </c>
      <c r="K1314" s="50" t="s">
        <v>1229</v>
      </c>
      <c r="L1314" s="50" t="s">
        <v>1322</v>
      </c>
      <c r="M1314" s="55">
        <f t="shared" si="426"/>
        <v>5.4588065501432705</v>
      </c>
      <c r="N1314" s="50">
        <v>0</v>
      </c>
      <c r="S1314" s="151">
        <f t="shared" si="427"/>
        <v>0.19998266226122555</v>
      </c>
      <c r="T1314" s="151">
        <f t="shared" si="428"/>
        <v>9.9991331130612773E-2</v>
      </c>
      <c r="V1314" s="393">
        <f t="shared" si="439"/>
        <v>0</v>
      </c>
      <c r="W1314" s="393">
        <f t="shared" si="440"/>
        <v>0</v>
      </c>
      <c r="X1314" s="53">
        <f t="shared" si="429"/>
        <v>0.19998266226122555</v>
      </c>
      <c r="Y1314" s="53">
        <f t="shared" si="430"/>
        <v>0.23637184226122557</v>
      </c>
      <c r="Z1314" s="53">
        <f t="shared" si="431"/>
        <v>9.9991331130612773E-2</v>
      </c>
      <c r="AA1314" s="53">
        <f t="shared" si="432"/>
        <v>0.11818592113061278</v>
      </c>
      <c r="AB1314" s="50">
        <f t="shared" si="433"/>
        <v>2501</v>
      </c>
      <c r="AC1314" s="50">
        <f t="shared" si="421"/>
        <v>2009</v>
      </c>
      <c r="AD1314" s="50">
        <f t="shared" si="434"/>
        <v>8</v>
      </c>
      <c r="AE1314" s="56">
        <f t="shared" si="435"/>
        <v>200908</v>
      </c>
      <c r="AF1314" s="56">
        <f t="shared" si="423"/>
        <v>32</v>
      </c>
      <c r="AG1314" s="58">
        <f t="shared" si="441"/>
        <v>0</v>
      </c>
      <c r="AH1314" s="56">
        <f t="shared" si="436"/>
        <v>7</v>
      </c>
      <c r="AI1314" s="53">
        <f t="shared" si="437"/>
        <v>0.21817725226122556</v>
      </c>
      <c r="AJ1314" s="56">
        <f t="shared" si="438"/>
        <v>13.558128808699999</v>
      </c>
    </row>
    <row r="1315" spans="1:36" x14ac:dyDescent="0.25">
      <c r="A1315" s="50">
        <v>1314</v>
      </c>
      <c r="B1315" s="51">
        <v>40035.164583333331</v>
      </c>
      <c r="C1315" s="75">
        <f t="shared" si="422"/>
        <v>40035.164583333331</v>
      </c>
      <c r="D1315" s="50" t="s">
        <v>1223</v>
      </c>
      <c r="E1315" s="50">
        <v>2.0194557500000001</v>
      </c>
      <c r="F1315" s="50">
        <v>0</v>
      </c>
      <c r="G1315" s="50">
        <v>20</v>
      </c>
      <c r="H1315" s="50">
        <v>38</v>
      </c>
      <c r="I1315" s="53">
        <f t="shared" si="424"/>
        <v>1.4328703703703703E-2</v>
      </c>
      <c r="J1315" s="54">
        <f t="shared" si="425"/>
        <v>7.0953293746117991E-3</v>
      </c>
      <c r="K1315" s="50" t="s">
        <v>1229</v>
      </c>
      <c r="L1315" s="50" t="s">
        <v>1322</v>
      </c>
      <c r="M1315" s="55">
        <f t="shared" si="426"/>
        <v>5.8724076736672108</v>
      </c>
      <c r="N1315" s="50">
        <v>0</v>
      </c>
      <c r="S1315" s="151">
        <f t="shared" si="427"/>
        <v>0.18589762961482914</v>
      </c>
      <c r="T1315" s="151">
        <f t="shared" si="428"/>
        <v>9.294881480741457E-2</v>
      </c>
      <c r="V1315" s="393">
        <f t="shared" si="439"/>
        <v>0</v>
      </c>
      <c r="W1315" s="393">
        <f t="shared" si="440"/>
        <v>0</v>
      </c>
      <c r="X1315" s="53">
        <f t="shared" si="429"/>
        <v>0.18589762961482914</v>
      </c>
      <c r="Y1315" s="53">
        <f t="shared" si="430"/>
        <v>0.22228680961482913</v>
      </c>
      <c r="Z1315" s="53">
        <f t="shared" si="431"/>
        <v>9.294881480741457E-2</v>
      </c>
      <c r="AA1315" s="53">
        <f t="shared" si="432"/>
        <v>0.11114340480741457</v>
      </c>
      <c r="AB1315" s="50">
        <f t="shared" si="433"/>
        <v>1910</v>
      </c>
      <c r="AC1315" s="50">
        <f t="shared" si="421"/>
        <v>2009</v>
      </c>
      <c r="AD1315" s="50">
        <f t="shared" si="434"/>
        <v>8</v>
      </c>
      <c r="AE1315" s="56">
        <f t="shared" si="435"/>
        <v>200908</v>
      </c>
      <c r="AF1315" s="56">
        <f t="shared" si="423"/>
        <v>33</v>
      </c>
      <c r="AG1315" s="58">
        <f t="shared" si="441"/>
        <v>1.6756944444423425</v>
      </c>
      <c r="AH1315" s="56">
        <f t="shared" si="436"/>
        <v>10</v>
      </c>
      <c r="AI1315" s="53">
        <f t="shared" si="437"/>
        <v>0.20409221961482915</v>
      </c>
      <c r="AJ1315" s="56">
        <f t="shared" si="438"/>
        <v>8.6230760525000001</v>
      </c>
    </row>
    <row r="1316" spans="1:36" x14ac:dyDescent="0.25">
      <c r="A1316" s="50">
        <v>1315</v>
      </c>
      <c r="B1316" s="51">
        <v>40035.518750000003</v>
      </c>
      <c r="C1316" s="75">
        <f t="shared" si="422"/>
        <v>40035.518750000003</v>
      </c>
      <c r="D1316" s="50" t="s">
        <v>1223</v>
      </c>
      <c r="E1316" s="50">
        <v>2.0940202700000001</v>
      </c>
      <c r="F1316" s="50">
        <v>0</v>
      </c>
      <c r="G1316" s="50">
        <v>22</v>
      </c>
      <c r="H1316" s="50">
        <v>3</v>
      </c>
      <c r="I1316" s="53">
        <f t="shared" si="424"/>
        <v>1.53125E-2</v>
      </c>
      <c r="J1316" s="54">
        <f t="shared" si="425"/>
        <v>7.3124889091928415E-3</v>
      </c>
      <c r="K1316" s="50" t="s">
        <v>1229</v>
      </c>
      <c r="L1316" s="50" t="s">
        <v>1322</v>
      </c>
      <c r="M1316" s="55">
        <f t="shared" si="426"/>
        <v>5.6980143401360595</v>
      </c>
      <c r="N1316" s="50">
        <v>0</v>
      </c>
      <c r="S1316" s="151">
        <f t="shared" si="427"/>
        <v>0.19158720942085244</v>
      </c>
      <c r="T1316" s="151">
        <f t="shared" si="428"/>
        <v>9.5793604710426222E-2</v>
      </c>
      <c r="V1316" s="393">
        <f t="shared" si="439"/>
        <v>0</v>
      </c>
      <c r="W1316" s="393">
        <f t="shared" si="440"/>
        <v>0</v>
      </c>
      <c r="X1316" s="53">
        <f t="shared" si="429"/>
        <v>0.19158720942085244</v>
      </c>
      <c r="Y1316" s="53">
        <f t="shared" si="430"/>
        <v>0.22797638942085244</v>
      </c>
      <c r="Z1316" s="53">
        <f t="shared" si="431"/>
        <v>9.5793604710426222E-2</v>
      </c>
      <c r="AA1316" s="53">
        <f t="shared" si="432"/>
        <v>0.11398819471042622</v>
      </c>
      <c r="AB1316" s="50">
        <f t="shared" si="433"/>
        <v>2181</v>
      </c>
      <c r="AC1316" s="50">
        <f t="shared" si="421"/>
        <v>2009</v>
      </c>
      <c r="AD1316" s="50">
        <f t="shared" si="434"/>
        <v>8</v>
      </c>
      <c r="AE1316" s="56">
        <f t="shared" si="435"/>
        <v>200908</v>
      </c>
      <c r="AF1316" s="56">
        <f t="shared" si="423"/>
        <v>33</v>
      </c>
      <c r="AG1316" s="58">
        <f t="shared" si="441"/>
        <v>0</v>
      </c>
      <c r="AH1316" s="56">
        <f t="shared" si="436"/>
        <v>10</v>
      </c>
      <c r="AI1316" s="53">
        <f t="shared" si="437"/>
        <v>0.20978179942085246</v>
      </c>
      <c r="AJ1316" s="56">
        <f t="shared" si="438"/>
        <v>8.9414665528999997</v>
      </c>
    </row>
    <row r="1317" spans="1:36" x14ac:dyDescent="0.25">
      <c r="A1317" s="50">
        <v>1316</v>
      </c>
      <c r="B1317" s="51">
        <v>40037.494444444441</v>
      </c>
      <c r="C1317" s="75">
        <f t="shared" si="422"/>
        <v>40037.494444444441</v>
      </c>
      <c r="D1317" s="50" t="s">
        <v>1223</v>
      </c>
      <c r="E1317" s="50">
        <v>3.2062743600000001</v>
      </c>
      <c r="F1317" s="50">
        <v>0</v>
      </c>
      <c r="G1317" s="50">
        <v>32</v>
      </c>
      <c r="H1317" s="50">
        <v>43</v>
      </c>
      <c r="I1317" s="53">
        <f t="shared" si="424"/>
        <v>2.2719907407407411E-2</v>
      </c>
      <c r="J1317" s="54">
        <f t="shared" si="425"/>
        <v>7.0860771276627151E-3</v>
      </c>
      <c r="K1317" s="50" t="s">
        <v>1229</v>
      </c>
      <c r="L1317" s="50" t="s">
        <v>1322</v>
      </c>
      <c r="M1317" s="55">
        <f t="shared" si="426"/>
        <v>5.8800752399388729</v>
      </c>
      <c r="N1317" s="50">
        <v>0</v>
      </c>
      <c r="S1317" s="151">
        <f t="shared" si="427"/>
        <v>0.18565522074476312</v>
      </c>
      <c r="T1317" s="151">
        <f t="shared" si="428"/>
        <v>9.2827610372381561E-2</v>
      </c>
      <c r="V1317" s="393">
        <f t="shared" si="439"/>
        <v>0</v>
      </c>
      <c r="W1317" s="393">
        <f t="shared" si="440"/>
        <v>0</v>
      </c>
      <c r="X1317" s="53">
        <f t="shared" si="429"/>
        <v>0.18565522074476312</v>
      </c>
      <c r="Y1317" s="53">
        <f t="shared" si="430"/>
        <v>0.22204440074476314</v>
      </c>
      <c r="Z1317" s="53">
        <f t="shared" si="431"/>
        <v>9.2827610372381561E-2</v>
      </c>
      <c r="AA1317" s="53">
        <f t="shared" si="432"/>
        <v>0.11102220037238157</v>
      </c>
      <c r="AB1317" s="50">
        <f t="shared" si="433"/>
        <v>1894</v>
      </c>
      <c r="AC1317" s="50">
        <f t="shared" ref="AC1317:AC1380" si="442">YEAR(B1317)</f>
        <v>2009</v>
      </c>
      <c r="AD1317" s="50">
        <f t="shared" si="434"/>
        <v>8</v>
      </c>
      <c r="AE1317" s="56">
        <f t="shared" si="435"/>
        <v>200908</v>
      </c>
      <c r="AF1317" s="56">
        <f t="shared" si="423"/>
        <v>33</v>
      </c>
      <c r="AG1317" s="58">
        <f t="shared" si="441"/>
        <v>0.97569444443797693</v>
      </c>
      <c r="AH1317" s="56">
        <f t="shared" si="436"/>
        <v>12</v>
      </c>
      <c r="AI1317" s="53">
        <f t="shared" si="437"/>
        <v>0.20384981074476313</v>
      </c>
      <c r="AJ1317" s="56">
        <f t="shared" si="438"/>
        <v>13.690791517199999</v>
      </c>
    </row>
    <row r="1318" spans="1:36" x14ac:dyDescent="0.25">
      <c r="A1318" s="50">
        <v>1317</v>
      </c>
      <c r="B1318" s="51">
        <v>40039.498611111114</v>
      </c>
      <c r="C1318" s="75">
        <f t="shared" si="422"/>
        <v>40039.498611111114</v>
      </c>
      <c r="D1318" s="50" t="s">
        <v>1223</v>
      </c>
      <c r="E1318" s="50">
        <v>3.25598404</v>
      </c>
      <c r="F1318" s="50">
        <v>0</v>
      </c>
      <c r="G1318" s="50">
        <v>32</v>
      </c>
      <c r="H1318" s="50">
        <v>27</v>
      </c>
      <c r="I1318" s="53">
        <f t="shared" si="424"/>
        <v>2.2534722222222223E-2</v>
      </c>
      <c r="J1318" s="54">
        <f t="shared" si="425"/>
        <v>6.9210174083722551E-3</v>
      </c>
      <c r="K1318" s="50" t="s">
        <v>1229</v>
      </c>
      <c r="L1318" s="50" t="s">
        <v>1322</v>
      </c>
      <c r="M1318" s="55">
        <f t="shared" si="426"/>
        <v>6.0203094730354429</v>
      </c>
      <c r="N1318" s="50">
        <v>0</v>
      </c>
      <c r="S1318" s="151">
        <f t="shared" si="427"/>
        <v>0.18133065609935309</v>
      </c>
      <c r="T1318" s="151">
        <f t="shared" si="428"/>
        <v>9.0665328049676544E-2</v>
      </c>
      <c r="V1318" s="393">
        <f t="shared" si="439"/>
        <v>0</v>
      </c>
      <c r="W1318" s="393">
        <f t="shared" si="440"/>
        <v>0</v>
      </c>
      <c r="X1318" s="53">
        <f t="shared" si="429"/>
        <v>0.18133065609935309</v>
      </c>
      <c r="Y1318" s="53">
        <f t="shared" si="430"/>
        <v>0.21771983609935305</v>
      </c>
      <c r="Z1318" s="53">
        <f t="shared" si="431"/>
        <v>9.0665328049676544E-2</v>
      </c>
      <c r="AA1318" s="53">
        <f t="shared" si="432"/>
        <v>0.10885991804967653</v>
      </c>
      <c r="AB1318" s="50">
        <f t="shared" si="433"/>
        <v>1672</v>
      </c>
      <c r="AC1318" s="50">
        <f t="shared" si="442"/>
        <v>2009</v>
      </c>
      <c r="AD1318" s="50">
        <f t="shared" si="434"/>
        <v>8</v>
      </c>
      <c r="AE1318" s="56">
        <f t="shared" si="435"/>
        <v>200908</v>
      </c>
      <c r="AF1318" s="56">
        <f t="shared" si="423"/>
        <v>33</v>
      </c>
      <c r="AG1318" s="58">
        <f t="shared" si="441"/>
        <v>1.0041666666729725</v>
      </c>
      <c r="AH1318" s="56">
        <f t="shared" si="436"/>
        <v>14</v>
      </c>
      <c r="AI1318" s="53">
        <f t="shared" si="437"/>
        <v>0.19952524609935307</v>
      </c>
      <c r="AJ1318" s="56">
        <f t="shared" si="438"/>
        <v>13.903051850799999</v>
      </c>
    </row>
    <row r="1319" spans="1:36" x14ac:dyDescent="0.25">
      <c r="A1319" s="50">
        <v>1318</v>
      </c>
      <c r="B1319" s="51">
        <v>40041.984027777777</v>
      </c>
      <c r="C1319" s="75">
        <f t="shared" si="422"/>
        <v>40041.984027777777</v>
      </c>
      <c r="D1319" s="50" t="s">
        <v>1223</v>
      </c>
      <c r="E1319" s="50">
        <v>1.01283473</v>
      </c>
      <c r="F1319" s="50">
        <v>0</v>
      </c>
      <c r="G1319" s="50">
        <v>9</v>
      </c>
      <c r="H1319" s="50">
        <v>4</v>
      </c>
      <c r="I1319" s="53">
        <f t="shared" si="424"/>
        <v>6.2962962962962964E-3</v>
      </c>
      <c r="J1319" s="54">
        <f t="shared" si="425"/>
        <v>6.2165090807029264E-3</v>
      </c>
      <c r="K1319" s="50" t="s">
        <v>1229</v>
      </c>
      <c r="L1319" s="50" t="s">
        <v>1322</v>
      </c>
      <c r="M1319" s="55">
        <f t="shared" si="426"/>
        <v>6.702582772058828</v>
      </c>
      <c r="N1319" s="50">
        <v>0</v>
      </c>
      <c r="S1319" s="151">
        <f t="shared" si="427"/>
        <v>0.16287253791441667</v>
      </c>
      <c r="T1319" s="151">
        <f t="shared" si="428"/>
        <v>8.1436268957208333E-2</v>
      </c>
      <c r="V1319" s="393">
        <f t="shared" si="439"/>
        <v>0</v>
      </c>
      <c r="W1319" s="393">
        <f t="shared" si="440"/>
        <v>0</v>
      </c>
      <c r="X1319" s="53">
        <f t="shared" si="429"/>
        <v>0.16287253791441667</v>
      </c>
      <c r="Y1319" s="53">
        <f t="shared" si="430"/>
        <v>0.19926171791441666</v>
      </c>
      <c r="Z1319" s="53">
        <f t="shared" si="431"/>
        <v>8.1436268957208333E-2</v>
      </c>
      <c r="AA1319" s="53">
        <f t="shared" si="432"/>
        <v>9.9630858957208329E-2</v>
      </c>
      <c r="AB1319" s="50">
        <f t="shared" si="433"/>
        <v>1063</v>
      </c>
      <c r="AC1319" s="50">
        <f t="shared" si="442"/>
        <v>2009</v>
      </c>
      <c r="AD1319" s="50">
        <f t="shared" si="434"/>
        <v>8</v>
      </c>
      <c r="AE1319" s="56">
        <f t="shared" si="435"/>
        <v>200908</v>
      </c>
      <c r="AF1319" s="56">
        <f t="shared" si="423"/>
        <v>34</v>
      </c>
      <c r="AG1319" s="58">
        <f t="shared" si="441"/>
        <v>1.4854166666627862</v>
      </c>
      <c r="AH1319" s="56">
        <f t="shared" si="436"/>
        <v>16</v>
      </c>
      <c r="AI1319" s="53">
        <f t="shared" si="437"/>
        <v>0.18106712791441665</v>
      </c>
      <c r="AJ1319" s="56">
        <f t="shared" si="438"/>
        <v>4.3248042971</v>
      </c>
    </row>
    <row r="1320" spans="1:36" x14ac:dyDescent="0.25">
      <c r="A1320" s="50">
        <v>1319</v>
      </c>
      <c r="B1320" s="51">
        <v>40048.995138888888</v>
      </c>
      <c r="C1320" s="75">
        <f t="shared" si="422"/>
        <v>40048.995138888888</v>
      </c>
      <c r="D1320" s="50" t="s">
        <v>1223</v>
      </c>
      <c r="E1320" s="50">
        <v>1.3856573299999999</v>
      </c>
      <c r="F1320" s="50">
        <v>0</v>
      </c>
      <c r="G1320" s="50">
        <v>11</v>
      </c>
      <c r="H1320" s="50">
        <v>11</v>
      </c>
      <c r="I1320" s="53">
        <f t="shared" si="424"/>
        <v>7.7662037037037031E-3</v>
      </c>
      <c r="J1320" s="54">
        <f t="shared" si="425"/>
        <v>5.604707264604665E-3</v>
      </c>
      <c r="K1320" s="50" t="s">
        <v>1229</v>
      </c>
      <c r="L1320" s="50" t="s">
        <v>1322</v>
      </c>
      <c r="M1320" s="55">
        <f t="shared" si="426"/>
        <v>7.4342271058122265</v>
      </c>
      <c r="N1320" s="50">
        <v>0</v>
      </c>
      <c r="S1320" s="151">
        <f t="shared" si="427"/>
        <v>0.14684333033264221</v>
      </c>
      <c r="T1320" s="151">
        <f t="shared" si="428"/>
        <v>7.3421665166321107E-2</v>
      </c>
      <c r="V1320" s="393">
        <f t="shared" si="439"/>
        <v>0</v>
      </c>
      <c r="W1320" s="393">
        <f t="shared" si="440"/>
        <v>0</v>
      </c>
      <c r="X1320" s="53">
        <f t="shared" si="429"/>
        <v>0.14684333033264221</v>
      </c>
      <c r="Y1320" s="53">
        <f t="shared" si="430"/>
        <v>0.18323251033264223</v>
      </c>
      <c r="Z1320" s="53">
        <f t="shared" si="431"/>
        <v>7.3421665166321107E-2</v>
      </c>
      <c r="AA1320" s="53">
        <f t="shared" si="432"/>
        <v>9.1616255166321117E-2</v>
      </c>
      <c r="AB1320" s="50">
        <f t="shared" si="433"/>
        <v>970</v>
      </c>
      <c r="AC1320" s="50">
        <f t="shared" si="442"/>
        <v>2009</v>
      </c>
      <c r="AD1320" s="50">
        <f t="shared" si="434"/>
        <v>8</v>
      </c>
      <c r="AE1320" s="56">
        <f t="shared" si="435"/>
        <v>200908</v>
      </c>
      <c r="AF1320" s="56">
        <f t="shared" si="423"/>
        <v>35</v>
      </c>
      <c r="AG1320" s="58">
        <f t="shared" si="441"/>
        <v>6.0111111111109494</v>
      </c>
      <c r="AH1320" s="56">
        <f t="shared" si="436"/>
        <v>23</v>
      </c>
      <c r="AI1320" s="53">
        <f t="shared" si="437"/>
        <v>0.16503792033264222</v>
      </c>
      <c r="AJ1320" s="56">
        <f t="shared" si="438"/>
        <v>5.916756799099999</v>
      </c>
    </row>
    <row r="1321" spans="1:36" x14ac:dyDescent="0.25">
      <c r="A1321" s="50">
        <v>1320</v>
      </c>
      <c r="B1321" s="51">
        <v>40050.077777777777</v>
      </c>
      <c r="C1321" s="75">
        <f t="shared" si="422"/>
        <v>40050.077777777777</v>
      </c>
      <c r="D1321" s="50" t="s">
        <v>1223</v>
      </c>
      <c r="E1321" s="50">
        <v>2.1747985000000001</v>
      </c>
      <c r="F1321" s="50">
        <v>0</v>
      </c>
      <c r="G1321" s="50">
        <v>20</v>
      </c>
      <c r="H1321" s="50">
        <v>4</v>
      </c>
      <c r="I1321" s="53">
        <f t="shared" si="424"/>
        <v>1.3935185185185184E-2</v>
      </c>
      <c r="J1321" s="54">
        <f t="shared" si="425"/>
        <v>6.4075753156833531E-3</v>
      </c>
      <c r="K1321" s="50" t="s">
        <v>1229</v>
      </c>
      <c r="L1321" s="50" t="s">
        <v>1322</v>
      </c>
      <c r="M1321" s="55">
        <f t="shared" si="426"/>
        <v>6.5027197674418664</v>
      </c>
      <c r="N1321" s="50">
        <v>0</v>
      </c>
      <c r="S1321" s="151">
        <f t="shared" si="427"/>
        <v>0.16787847327090386</v>
      </c>
      <c r="T1321" s="151">
        <f t="shared" si="428"/>
        <v>8.3939236635451928E-2</v>
      </c>
      <c r="V1321" s="393">
        <f t="shared" si="439"/>
        <v>0</v>
      </c>
      <c r="W1321" s="393">
        <f t="shared" si="440"/>
        <v>0</v>
      </c>
      <c r="X1321" s="53">
        <f t="shared" si="429"/>
        <v>0.16787847327090386</v>
      </c>
      <c r="Y1321" s="53">
        <f t="shared" si="430"/>
        <v>0.20426765327090385</v>
      </c>
      <c r="Z1321" s="53">
        <f t="shared" si="431"/>
        <v>8.3939236635451928E-2</v>
      </c>
      <c r="AA1321" s="53">
        <f t="shared" si="432"/>
        <v>0.10213382663545192</v>
      </c>
      <c r="AB1321" s="50">
        <f t="shared" si="433"/>
        <v>1137</v>
      </c>
      <c r="AC1321" s="50">
        <f t="shared" si="442"/>
        <v>2009</v>
      </c>
      <c r="AD1321" s="50">
        <f t="shared" si="434"/>
        <v>8</v>
      </c>
      <c r="AE1321" s="56">
        <f t="shared" si="435"/>
        <v>200908</v>
      </c>
      <c r="AF1321" s="56">
        <f t="shared" si="423"/>
        <v>35</v>
      </c>
      <c r="AG1321" s="58">
        <f t="shared" si="441"/>
        <v>8.2638888889050577E-2</v>
      </c>
      <c r="AH1321" s="56">
        <f t="shared" si="436"/>
        <v>25</v>
      </c>
      <c r="AI1321" s="53">
        <f t="shared" si="437"/>
        <v>0.18607306327090384</v>
      </c>
      <c r="AJ1321" s="56">
        <f t="shared" si="438"/>
        <v>9.2863895949999993</v>
      </c>
    </row>
    <row r="1322" spans="1:36" x14ac:dyDescent="0.25">
      <c r="A1322" s="50">
        <v>1321</v>
      </c>
      <c r="B1322" s="51">
        <v>40050.513888888891</v>
      </c>
      <c r="C1322" s="75">
        <f t="shared" si="422"/>
        <v>40050.513888888891</v>
      </c>
      <c r="D1322" s="50" t="s">
        <v>1223</v>
      </c>
      <c r="E1322" s="50">
        <v>2.9204436999999999</v>
      </c>
      <c r="F1322" s="50">
        <v>0</v>
      </c>
      <c r="G1322" s="50">
        <v>28</v>
      </c>
      <c r="H1322" s="50">
        <v>41</v>
      </c>
      <c r="I1322" s="53">
        <f t="shared" si="424"/>
        <v>1.9918981481481482E-2</v>
      </c>
      <c r="J1322" s="54">
        <f t="shared" si="425"/>
        <v>6.8205326065629967E-3</v>
      </c>
      <c r="K1322" s="50" t="s">
        <v>1229</v>
      </c>
      <c r="L1322" s="50" t="s">
        <v>1322</v>
      </c>
      <c r="M1322" s="55">
        <f t="shared" si="426"/>
        <v>6.1090048343986103</v>
      </c>
      <c r="N1322" s="50">
        <v>0</v>
      </c>
      <c r="S1322" s="151">
        <f t="shared" si="427"/>
        <v>0.17869795429195051</v>
      </c>
      <c r="T1322" s="151">
        <f t="shared" si="428"/>
        <v>8.9348977145975256E-2</v>
      </c>
      <c r="V1322" s="393">
        <f t="shared" si="439"/>
        <v>0</v>
      </c>
      <c r="W1322" s="393">
        <f t="shared" si="440"/>
        <v>0</v>
      </c>
      <c r="X1322" s="53">
        <f t="shared" si="429"/>
        <v>0.17869795429195051</v>
      </c>
      <c r="Y1322" s="53">
        <f t="shared" si="430"/>
        <v>0.2150871342919505</v>
      </c>
      <c r="Z1322" s="53">
        <f t="shared" si="431"/>
        <v>8.9348977145975256E-2</v>
      </c>
      <c r="AA1322" s="53">
        <f t="shared" si="432"/>
        <v>0.10754356714597525</v>
      </c>
      <c r="AB1322" s="50">
        <f t="shared" si="433"/>
        <v>1547</v>
      </c>
      <c r="AC1322" s="50">
        <f t="shared" si="442"/>
        <v>2009</v>
      </c>
      <c r="AD1322" s="50">
        <f t="shared" si="434"/>
        <v>8</v>
      </c>
      <c r="AE1322" s="56">
        <f t="shared" si="435"/>
        <v>200908</v>
      </c>
      <c r="AF1322" s="56">
        <f t="shared" si="423"/>
        <v>35</v>
      </c>
      <c r="AG1322" s="58">
        <f t="shared" si="441"/>
        <v>0</v>
      </c>
      <c r="AH1322" s="56">
        <f t="shared" si="436"/>
        <v>25</v>
      </c>
      <c r="AI1322" s="53">
        <f t="shared" si="437"/>
        <v>0.19689254429195052</v>
      </c>
      <c r="AJ1322" s="56">
        <f t="shared" si="438"/>
        <v>12.470294598999999</v>
      </c>
    </row>
    <row r="1323" spans="1:36" x14ac:dyDescent="0.25">
      <c r="A1323" s="50">
        <v>1322</v>
      </c>
      <c r="B1323" s="51">
        <v>40133.513194444444</v>
      </c>
      <c r="C1323" s="75">
        <f t="shared" si="422"/>
        <v>40133.513194444444</v>
      </c>
      <c r="D1323" s="50" t="s">
        <v>1223</v>
      </c>
      <c r="E1323" s="50">
        <v>1.79</v>
      </c>
      <c r="F1323" s="50">
        <v>0</v>
      </c>
      <c r="G1323" s="50">
        <v>18</v>
      </c>
      <c r="H1323" s="50">
        <v>54</v>
      </c>
      <c r="I1323" s="53">
        <f t="shared" si="424"/>
        <v>1.3125E-2</v>
      </c>
      <c r="J1323" s="54">
        <f t="shared" si="425"/>
        <v>7.3324022346368707E-3</v>
      </c>
      <c r="K1323" s="50" t="s">
        <v>1229</v>
      </c>
      <c r="L1323" s="50" t="s">
        <v>1226</v>
      </c>
      <c r="M1323" s="55">
        <f t="shared" si="426"/>
        <v>5.6825396825396872</v>
      </c>
      <c r="N1323" s="50">
        <v>0</v>
      </c>
      <c r="S1323" s="151">
        <f t="shared" si="427"/>
        <v>0.19210893854748601</v>
      </c>
      <c r="T1323" s="151">
        <f t="shared" si="428"/>
        <v>9.6054469273743004E-2</v>
      </c>
      <c r="V1323" s="393">
        <f t="shared" si="439"/>
        <v>0</v>
      </c>
      <c r="W1323" s="393">
        <f t="shared" si="440"/>
        <v>0</v>
      </c>
      <c r="X1323" s="53">
        <f t="shared" si="429"/>
        <v>0.19210893854748601</v>
      </c>
      <c r="Y1323" s="53">
        <f t="shared" si="430"/>
        <v>0.228498118547486</v>
      </c>
      <c r="Z1323" s="53">
        <f t="shared" si="431"/>
        <v>9.6054469273743004E-2</v>
      </c>
      <c r="AA1323" s="53">
        <f t="shared" si="432"/>
        <v>0.114249059273743</v>
      </c>
      <c r="AB1323" s="50">
        <f t="shared" si="433"/>
        <v>2201</v>
      </c>
      <c r="AC1323" s="50">
        <f t="shared" si="442"/>
        <v>2009</v>
      </c>
      <c r="AD1323" s="50">
        <f t="shared" si="434"/>
        <v>11</v>
      </c>
      <c r="AE1323" s="56">
        <f t="shared" si="435"/>
        <v>200911</v>
      </c>
      <c r="AF1323" s="56">
        <f t="shared" si="423"/>
        <v>47</v>
      </c>
      <c r="AG1323" s="58">
        <f t="shared" si="441"/>
        <v>81.999305555553292</v>
      </c>
      <c r="AH1323" s="56">
        <f t="shared" si="436"/>
        <v>16</v>
      </c>
      <c r="AI1323" s="53">
        <f t="shared" si="437"/>
        <v>0.21030352854748602</v>
      </c>
      <c r="AJ1323" s="56">
        <f t="shared" si="438"/>
        <v>7.6432999999999991</v>
      </c>
    </row>
    <row r="1324" spans="1:36" x14ac:dyDescent="0.25">
      <c r="A1324" s="50">
        <v>1323</v>
      </c>
      <c r="B1324" s="51">
        <v>40137.500694444447</v>
      </c>
      <c r="C1324" s="75">
        <f t="shared" ref="C1324:C1387" si="443">B1324</f>
        <v>40137.500694444447</v>
      </c>
      <c r="D1324" s="50" t="s">
        <v>1223</v>
      </c>
      <c r="E1324" s="50">
        <v>1.77</v>
      </c>
      <c r="F1324" s="50">
        <v>0</v>
      </c>
      <c r="G1324" s="50">
        <v>19</v>
      </c>
      <c r="H1324" s="50">
        <v>7</v>
      </c>
      <c r="I1324" s="53">
        <f t="shared" si="424"/>
        <v>1.3275462962962963E-2</v>
      </c>
      <c r="J1324" s="54">
        <f t="shared" si="425"/>
        <v>7.5002615609960242E-3</v>
      </c>
      <c r="K1324" s="50" t="s">
        <v>1229</v>
      </c>
      <c r="L1324" s="50" t="s">
        <v>1226</v>
      </c>
      <c r="M1324" s="55">
        <f t="shared" si="426"/>
        <v>5.5553618134263338</v>
      </c>
      <c r="N1324" s="50">
        <v>0</v>
      </c>
      <c r="S1324" s="151">
        <f t="shared" si="427"/>
        <v>0.19650685289809583</v>
      </c>
      <c r="T1324" s="151">
        <f t="shared" si="428"/>
        <v>9.8253426449047915E-2</v>
      </c>
      <c r="V1324" s="393">
        <f t="shared" si="439"/>
        <v>0</v>
      </c>
      <c r="W1324" s="393">
        <f t="shared" si="440"/>
        <v>0</v>
      </c>
      <c r="X1324" s="53">
        <f t="shared" si="429"/>
        <v>0.19650685289809583</v>
      </c>
      <c r="Y1324" s="53">
        <f t="shared" si="430"/>
        <v>0.23289603289809582</v>
      </c>
      <c r="Z1324" s="53">
        <f t="shared" si="431"/>
        <v>9.8253426449047915E-2</v>
      </c>
      <c r="AA1324" s="53">
        <f t="shared" si="432"/>
        <v>0.11644801644904791</v>
      </c>
      <c r="AB1324" s="50">
        <f t="shared" si="433"/>
        <v>2376</v>
      </c>
      <c r="AC1324" s="50">
        <f t="shared" si="442"/>
        <v>2009</v>
      </c>
      <c r="AD1324" s="50">
        <f t="shared" si="434"/>
        <v>11</v>
      </c>
      <c r="AE1324" s="56">
        <f t="shared" si="435"/>
        <v>200911</v>
      </c>
      <c r="AF1324" s="56">
        <f t="shared" si="423"/>
        <v>47</v>
      </c>
      <c r="AG1324" s="58">
        <f t="shared" si="441"/>
        <v>2.9875000000029104</v>
      </c>
      <c r="AH1324" s="56">
        <f t="shared" si="436"/>
        <v>20</v>
      </c>
      <c r="AI1324" s="53">
        <f t="shared" si="437"/>
        <v>0.21470144289809584</v>
      </c>
      <c r="AJ1324" s="56">
        <f t="shared" si="438"/>
        <v>7.5578999999999992</v>
      </c>
    </row>
    <row r="1325" spans="1:36" x14ac:dyDescent="0.25">
      <c r="A1325" s="50">
        <v>1324</v>
      </c>
      <c r="B1325" s="51">
        <v>40149.523611111108</v>
      </c>
      <c r="C1325" s="75">
        <f t="shared" si="443"/>
        <v>40149.523611111108</v>
      </c>
      <c r="D1325" s="50" t="s">
        <v>1223</v>
      </c>
      <c r="E1325" s="50">
        <v>1.82</v>
      </c>
      <c r="F1325" s="50">
        <v>0</v>
      </c>
      <c r="G1325" s="50">
        <v>19</v>
      </c>
      <c r="H1325" s="50">
        <v>32</v>
      </c>
      <c r="I1325" s="53">
        <f t="shared" si="424"/>
        <v>1.3564814814814816E-2</v>
      </c>
      <c r="J1325" s="54">
        <f t="shared" si="425"/>
        <v>7.4531949531949533E-3</v>
      </c>
      <c r="K1325" s="50" t="s">
        <v>1229</v>
      </c>
      <c r="L1325" s="50" t="s">
        <v>1226</v>
      </c>
      <c r="M1325" s="55">
        <f t="shared" si="426"/>
        <v>5.5904436860068305</v>
      </c>
      <c r="N1325" s="50">
        <v>0</v>
      </c>
      <c r="S1325" s="151">
        <f t="shared" si="427"/>
        <v>0.19527370777370778</v>
      </c>
      <c r="T1325" s="151">
        <f t="shared" si="428"/>
        <v>9.7636853886853892E-2</v>
      </c>
      <c r="V1325" s="393">
        <f t="shared" si="439"/>
        <v>0</v>
      </c>
      <c r="W1325" s="393">
        <f t="shared" si="440"/>
        <v>0</v>
      </c>
      <c r="X1325" s="53">
        <f t="shared" si="429"/>
        <v>0.19527370777370778</v>
      </c>
      <c r="Y1325" s="53">
        <f t="shared" si="430"/>
        <v>0.23166288777370778</v>
      </c>
      <c r="Z1325" s="53">
        <f t="shared" si="431"/>
        <v>9.7636853886853892E-2</v>
      </c>
      <c r="AA1325" s="53">
        <f t="shared" si="432"/>
        <v>0.11583144388685389</v>
      </c>
      <c r="AB1325" s="50">
        <f t="shared" si="433"/>
        <v>2322</v>
      </c>
      <c r="AC1325" s="50">
        <f t="shared" si="442"/>
        <v>2009</v>
      </c>
      <c r="AD1325" s="50">
        <f t="shared" si="434"/>
        <v>12</v>
      </c>
      <c r="AE1325" s="56">
        <f t="shared" si="435"/>
        <v>200912</v>
      </c>
      <c r="AF1325" s="56">
        <f t="shared" si="423"/>
        <v>49</v>
      </c>
      <c r="AG1325" s="58">
        <f t="shared" si="441"/>
        <v>11.022916666661331</v>
      </c>
      <c r="AH1325" s="56">
        <f t="shared" si="436"/>
        <v>2</v>
      </c>
      <c r="AI1325" s="53">
        <f t="shared" si="437"/>
        <v>0.21346829777370779</v>
      </c>
      <c r="AJ1325" s="56">
        <f t="shared" si="438"/>
        <v>7.7713999999999999</v>
      </c>
    </row>
    <row r="1326" spans="1:36" x14ac:dyDescent="0.25">
      <c r="A1326" s="50">
        <v>1325</v>
      </c>
      <c r="B1326" s="51">
        <v>40183</v>
      </c>
      <c r="C1326" s="75">
        <f t="shared" si="443"/>
        <v>40183</v>
      </c>
      <c r="D1326" s="50" t="s">
        <v>1223</v>
      </c>
      <c r="E1326" s="50">
        <v>1</v>
      </c>
      <c r="F1326" s="50">
        <v>0</v>
      </c>
      <c r="G1326" s="50">
        <v>9</v>
      </c>
      <c r="H1326" s="50">
        <v>14</v>
      </c>
      <c r="I1326" s="53">
        <f t="shared" si="424"/>
        <v>6.4120370370370364E-3</v>
      </c>
      <c r="J1326" s="54">
        <f t="shared" si="425"/>
        <v>6.4120370370370364E-3</v>
      </c>
      <c r="K1326" s="50" t="s">
        <v>1229</v>
      </c>
      <c r="L1326" s="50" t="s">
        <v>1321</v>
      </c>
      <c r="M1326" s="55">
        <f t="shared" si="426"/>
        <v>6.4981949458483808</v>
      </c>
      <c r="N1326" s="50">
        <v>0</v>
      </c>
      <c r="S1326" s="151">
        <f t="shared" si="427"/>
        <v>0.16799537037037035</v>
      </c>
      <c r="T1326" s="151">
        <f t="shared" si="428"/>
        <v>8.3997685185185175E-2</v>
      </c>
      <c r="V1326" s="393">
        <f t="shared" si="439"/>
        <v>0</v>
      </c>
      <c r="W1326" s="393">
        <f t="shared" si="440"/>
        <v>0</v>
      </c>
      <c r="X1326" s="53">
        <f t="shared" si="429"/>
        <v>0.16799537037037035</v>
      </c>
      <c r="Y1326" s="53">
        <f t="shared" si="430"/>
        <v>0.20438455037037034</v>
      </c>
      <c r="Z1326" s="53">
        <f t="shared" si="431"/>
        <v>8.3997685185185175E-2</v>
      </c>
      <c r="AA1326" s="53">
        <f t="shared" si="432"/>
        <v>0.10219227518518517</v>
      </c>
      <c r="AB1326" s="50">
        <f t="shared" si="433"/>
        <v>1139</v>
      </c>
      <c r="AC1326" s="50">
        <f t="shared" si="442"/>
        <v>2010</v>
      </c>
      <c r="AD1326" s="50">
        <f t="shared" si="434"/>
        <v>1</v>
      </c>
      <c r="AE1326" s="56">
        <f t="shared" si="435"/>
        <v>201001</v>
      </c>
      <c r="AF1326" s="56">
        <f t="shared" si="423"/>
        <v>2</v>
      </c>
      <c r="AG1326" s="58">
        <f t="shared" si="441"/>
        <v>32.476388888891961</v>
      </c>
      <c r="AH1326" s="56">
        <f t="shared" si="436"/>
        <v>5</v>
      </c>
      <c r="AI1326" s="53">
        <f t="shared" si="437"/>
        <v>0.18618996037037033</v>
      </c>
      <c r="AJ1326" s="56">
        <f t="shared" si="438"/>
        <v>4.2699999999999996</v>
      </c>
    </row>
    <row r="1327" spans="1:36" x14ac:dyDescent="0.25">
      <c r="A1327" s="50">
        <v>1326</v>
      </c>
      <c r="B1327" s="51">
        <v>40189</v>
      </c>
      <c r="C1327" s="75">
        <f t="shared" si="443"/>
        <v>40189</v>
      </c>
      <c r="D1327" s="50" t="s">
        <v>1223</v>
      </c>
      <c r="E1327" s="50">
        <v>2</v>
      </c>
      <c r="F1327" s="50">
        <v>0</v>
      </c>
      <c r="G1327" s="50">
        <v>18</v>
      </c>
      <c r="H1327" s="50">
        <v>4</v>
      </c>
      <c r="I1327" s="53">
        <f t="shared" si="424"/>
        <v>1.2546296296296297E-2</v>
      </c>
      <c r="J1327" s="54">
        <f t="shared" si="425"/>
        <v>6.2731481481481484E-3</v>
      </c>
      <c r="K1327" s="50" t="s">
        <v>1229</v>
      </c>
      <c r="L1327" s="50" t="s">
        <v>1321</v>
      </c>
      <c r="M1327" s="55">
        <f t="shared" si="426"/>
        <v>6.6420664206642117</v>
      </c>
      <c r="N1327" s="50">
        <v>0</v>
      </c>
      <c r="S1327" s="151">
        <f t="shared" si="427"/>
        <v>0.16435648148148149</v>
      </c>
      <c r="T1327" s="151">
        <f t="shared" si="428"/>
        <v>8.2178240740740746E-2</v>
      </c>
      <c r="V1327" s="393">
        <f t="shared" si="439"/>
        <v>0</v>
      </c>
      <c r="W1327" s="393">
        <f t="shared" si="440"/>
        <v>0</v>
      </c>
      <c r="X1327" s="53">
        <f t="shared" si="429"/>
        <v>0.16435648148148149</v>
      </c>
      <c r="Y1327" s="53">
        <f t="shared" si="430"/>
        <v>0.20074566148148149</v>
      </c>
      <c r="Z1327" s="53">
        <f t="shared" si="431"/>
        <v>8.2178240740740746E-2</v>
      </c>
      <c r="AA1327" s="53">
        <f t="shared" si="432"/>
        <v>0.10037283074074074</v>
      </c>
      <c r="AB1327" s="50">
        <f t="shared" si="433"/>
        <v>1078</v>
      </c>
      <c r="AC1327" s="50">
        <f t="shared" si="442"/>
        <v>2010</v>
      </c>
      <c r="AD1327" s="50">
        <f t="shared" si="434"/>
        <v>1</v>
      </c>
      <c r="AE1327" s="56">
        <f t="shared" si="435"/>
        <v>201001</v>
      </c>
      <c r="AF1327" s="56">
        <f t="shared" si="423"/>
        <v>3</v>
      </c>
      <c r="AG1327" s="58">
        <f t="shared" si="441"/>
        <v>5</v>
      </c>
      <c r="AH1327" s="56">
        <f t="shared" si="436"/>
        <v>11</v>
      </c>
      <c r="AI1327" s="53">
        <f t="shared" si="437"/>
        <v>0.18255107148148148</v>
      </c>
      <c r="AJ1327" s="56">
        <f t="shared" si="438"/>
        <v>8.5399999999999991</v>
      </c>
    </row>
    <row r="1328" spans="1:36" x14ac:dyDescent="0.25">
      <c r="A1328" s="50">
        <v>1327</v>
      </c>
      <c r="B1328" s="51">
        <v>40242.504861111112</v>
      </c>
      <c r="C1328" s="75">
        <f t="shared" si="443"/>
        <v>40242.504861111112</v>
      </c>
      <c r="D1328" s="50" t="s">
        <v>1223</v>
      </c>
      <c r="E1328" s="50">
        <v>2.76</v>
      </c>
      <c r="F1328" s="50">
        <v>0</v>
      </c>
      <c r="G1328" s="50">
        <v>29</v>
      </c>
      <c r="H1328" s="50">
        <v>23</v>
      </c>
      <c r="I1328" s="53">
        <f t="shared" si="424"/>
        <v>2.0405092592592593E-2</v>
      </c>
      <c r="J1328" s="54">
        <f t="shared" si="425"/>
        <v>7.3931494900697807E-3</v>
      </c>
      <c r="K1328" s="50" t="s">
        <v>1229</v>
      </c>
      <c r="L1328" s="50" t="s">
        <v>1226</v>
      </c>
      <c r="M1328" s="55">
        <f t="shared" si="426"/>
        <v>5.6358479863868443</v>
      </c>
      <c r="N1328" s="50">
        <v>0</v>
      </c>
      <c r="S1328" s="151">
        <f t="shared" si="427"/>
        <v>0.19370051663982824</v>
      </c>
      <c r="T1328" s="151">
        <f t="shared" si="428"/>
        <v>9.6850258319914118E-2</v>
      </c>
      <c r="V1328" s="393">
        <f t="shared" si="439"/>
        <v>0</v>
      </c>
      <c r="W1328" s="393">
        <f t="shared" si="440"/>
        <v>0</v>
      </c>
      <c r="X1328" s="53">
        <f t="shared" si="429"/>
        <v>0.19370051663982824</v>
      </c>
      <c r="Y1328" s="53">
        <f t="shared" si="430"/>
        <v>0.23008969663982823</v>
      </c>
      <c r="Z1328" s="53">
        <f t="shared" si="431"/>
        <v>9.6850258319914118E-2</v>
      </c>
      <c r="AA1328" s="53">
        <f t="shared" si="432"/>
        <v>0.11504484831991411</v>
      </c>
      <c r="AB1328" s="50">
        <f t="shared" si="433"/>
        <v>2255</v>
      </c>
      <c r="AC1328" s="50">
        <f t="shared" si="442"/>
        <v>2010</v>
      </c>
      <c r="AD1328" s="50">
        <f t="shared" si="434"/>
        <v>3</v>
      </c>
      <c r="AE1328" s="56">
        <f t="shared" si="435"/>
        <v>201003</v>
      </c>
      <c r="AF1328" s="56">
        <f t="shared" si="423"/>
        <v>10</v>
      </c>
      <c r="AG1328" s="58">
        <f t="shared" si="441"/>
        <v>52.504861111112405</v>
      </c>
      <c r="AH1328" s="56">
        <f t="shared" si="436"/>
        <v>5</v>
      </c>
      <c r="AI1328" s="53">
        <f t="shared" si="437"/>
        <v>0.21189510663982825</v>
      </c>
      <c r="AJ1328" s="56">
        <f t="shared" si="438"/>
        <v>11.785199999999998</v>
      </c>
    </row>
    <row r="1329" spans="1:36" x14ac:dyDescent="0.25">
      <c r="A1329" s="50">
        <v>1328</v>
      </c>
      <c r="B1329" s="51">
        <v>40245.51666666667</v>
      </c>
      <c r="C1329" s="75">
        <f t="shared" si="443"/>
        <v>40245.51666666667</v>
      </c>
      <c r="D1329" s="50" t="s">
        <v>1223</v>
      </c>
      <c r="E1329" s="50">
        <v>1.8</v>
      </c>
      <c r="F1329" s="50">
        <v>0</v>
      </c>
      <c r="G1329" s="50">
        <v>21</v>
      </c>
      <c r="H1329" s="50">
        <v>5</v>
      </c>
      <c r="I1329" s="53">
        <f t="shared" si="424"/>
        <v>1.4641203703703703E-2</v>
      </c>
      <c r="J1329" s="54">
        <f t="shared" si="425"/>
        <v>8.134002057613169E-3</v>
      </c>
      <c r="K1329" s="50" t="s">
        <v>1229</v>
      </c>
      <c r="L1329" s="50" t="s">
        <v>1226</v>
      </c>
      <c r="M1329" s="55">
        <f t="shared" si="426"/>
        <v>5.1225296442687789</v>
      </c>
      <c r="N1329" s="50">
        <v>0</v>
      </c>
      <c r="S1329" s="151">
        <f t="shared" si="427"/>
        <v>0.21311085390946502</v>
      </c>
      <c r="T1329" s="151">
        <f t="shared" si="428"/>
        <v>0.10655542695473251</v>
      </c>
      <c r="V1329" s="393">
        <f t="shared" si="439"/>
        <v>0</v>
      </c>
      <c r="W1329" s="393">
        <f t="shared" si="440"/>
        <v>0</v>
      </c>
      <c r="X1329" s="53">
        <f t="shared" si="429"/>
        <v>0.21311085390946502</v>
      </c>
      <c r="Y1329" s="53">
        <f t="shared" si="430"/>
        <v>0.24950003390946501</v>
      </c>
      <c r="Z1329" s="53">
        <f t="shared" si="431"/>
        <v>0.10655542695473251</v>
      </c>
      <c r="AA1329" s="53">
        <f t="shared" si="432"/>
        <v>0.12475001695473251</v>
      </c>
      <c r="AB1329" s="50">
        <f t="shared" si="433"/>
        <v>2891</v>
      </c>
      <c r="AC1329" s="50">
        <f t="shared" si="442"/>
        <v>2010</v>
      </c>
      <c r="AD1329" s="50">
        <f t="shared" si="434"/>
        <v>3</v>
      </c>
      <c r="AE1329" s="56">
        <f t="shared" si="435"/>
        <v>201003</v>
      </c>
      <c r="AF1329" s="56">
        <f t="shared" si="423"/>
        <v>11</v>
      </c>
      <c r="AG1329" s="58">
        <f t="shared" si="441"/>
        <v>2.0118055555576575</v>
      </c>
      <c r="AH1329" s="56">
        <f t="shared" si="436"/>
        <v>8</v>
      </c>
      <c r="AI1329" s="53">
        <f t="shared" si="437"/>
        <v>0.231305443909465</v>
      </c>
      <c r="AJ1329" s="56">
        <f t="shared" si="438"/>
        <v>7.6859999999999991</v>
      </c>
    </row>
    <row r="1330" spans="1:36" x14ac:dyDescent="0.25">
      <c r="A1330" s="50">
        <v>1329</v>
      </c>
      <c r="B1330" s="51">
        <v>40246.525694444441</v>
      </c>
      <c r="C1330" s="75">
        <f t="shared" si="443"/>
        <v>40246.525694444441</v>
      </c>
      <c r="D1330" s="50" t="s">
        <v>1223</v>
      </c>
      <c r="E1330" s="50">
        <v>3.52</v>
      </c>
      <c r="F1330" s="50">
        <v>0</v>
      </c>
      <c r="G1330" s="50">
        <v>28</v>
      </c>
      <c r="H1330" s="50">
        <v>56</v>
      </c>
      <c r="I1330" s="53">
        <f t="shared" si="424"/>
        <v>2.0092592592592592E-2</v>
      </c>
      <c r="J1330" s="54">
        <f t="shared" si="425"/>
        <v>5.7081228956228957E-3</v>
      </c>
      <c r="K1330" s="50" t="s">
        <v>1229</v>
      </c>
      <c r="L1330" s="50" t="s">
        <v>1226</v>
      </c>
      <c r="M1330" s="55">
        <f t="shared" si="426"/>
        <v>7.2995391705069181</v>
      </c>
      <c r="N1330" s="50">
        <v>0</v>
      </c>
      <c r="S1330" s="151">
        <f t="shared" si="427"/>
        <v>0.14955281986531987</v>
      </c>
      <c r="T1330" s="151">
        <f t="shared" si="428"/>
        <v>7.4776409932659937E-2</v>
      </c>
      <c r="V1330" s="393">
        <f t="shared" si="439"/>
        <v>0</v>
      </c>
      <c r="W1330" s="393">
        <f t="shared" si="440"/>
        <v>0</v>
      </c>
      <c r="X1330" s="53">
        <f t="shared" si="429"/>
        <v>0.14955281986531987</v>
      </c>
      <c r="Y1330" s="53">
        <f t="shared" si="430"/>
        <v>0.18594199986531987</v>
      </c>
      <c r="Z1330" s="53">
        <f t="shared" si="431"/>
        <v>7.4776409932659937E-2</v>
      </c>
      <c r="AA1330" s="53">
        <f t="shared" si="432"/>
        <v>9.2970999932659934E-2</v>
      </c>
      <c r="AB1330" s="50">
        <f t="shared" si="433"/>
        <v>973</v>
      </c>
      <c r="AC1330" s="50">
        <f t="shared" si="442"/>
        <v>2010</v>
      </c>
      <c r="AD1330" s="50">
        <f t="shared" si="434"/>
        <v>3</v>
      </c>
      <c r="AE1330" s="56">
        <f t="shared" si="435"/>
        <v>201003</v>
      </c>
      <c r="AF1330" s="56">
        <f t="shared" si="423"/>
        <v>11</v>
      </c>
      <c r="AG1330" s="58">
        <f t="shared" si="441"/>
        <v>9.0277777708251961E-3</v>
      </c>
      <c r="AH1330" s="56">
        <f t="shared" si="436"/>
        <v>9</v>
      </c>
      <c r="AI1330" s="53">
        <f t="shared" si="437"/>
        <v>0.16774740986531989</v>
      </c>
      <c r="AJ1330" s="56">
        <f t="shared" si="438"/>
        <v>15.030399999999998</v>
      </c>
    </row>
    <row r="1331" spans="1:36" x14ac:dyDescent="0.25">
      <c r="A1331" s="50">
        <v>1330</v>
      </c>
      <c r="B1331" s="51">
        <v>40248.496527777781</v>
      </c>
      <c r="C1331" s="75">
        <f t="shared" si="443"/>
        <v>40248.496527777781</v>
      </c>
      <c r="D1331" s="50" t="s">
        <v>1223</v>
      </c>
      <c r="E1331" s="50">
        <v>3.73</v>
      </c>
      <c r="F1331" s="50">
        <v>0</v>
      </c>
      <c r="G1331" s="50">
        <v>32</v>
      </c>
      <c r="H1331" s="50">
        <v>18</v>
      </c>
      <c r="I1331" s="53">
        <f t="shared" si="424"/>
        <v>2.2430555555555554E-2</v>
      </c>
      <c r="J1331" s="54">
        <f t="shared" si="425"/>
        <v>6.0135537682454573E-3</v>
      </c>
      <c r="K1331" s="50" t="s">
        <v>1229</v>
      </c>
      <c r="L1331" s="50" t="s">
        <v>1226</v>
      </c>
      <c r="M1331" s="55">
        <f t="shared" si="426"/>
        <v>6.9287925696594481</v>
      </c>
      <c r="N1331" s="50">
        <v>0</v>
      </c>
      <c r="S1331" s="151">
        <f t="shared" si="427"/>
        <v>0.15755510872803097</v>
      </c>
      <c r="T1331" s="151">
        <f t="shared" si="428"/>
        <v>7.8777554364015484E-2</v>
      </c>
      <c r="V1331" s="393">
        <f t="shared" si="439"/>
        <v>0</v>
      </c>
      <c r="W1331" s="393">
        <f t="shared" si="440"/>
        <v>0</v>
      </c>
      <c r="X1331" s="53">
        <f t="shared" si="429"/>
        <v>0.15755510872803097</v>
      </c>
      <c r="Y1331" s="53">
        <f t="shared" si="430"/>
        <v>0.19394428872803099</v>
      </c>
      <c r="Z1331" s="53">
        <f t="shared" si="431"/>
        <v>7.8777554364015484E-2</v>
      </c>
      <c r="AA1331" s="53">
        <f t="shared" si="432"/>
        <v>9.6972144364015495E-2</v>
      </c>
      <c r="AB1331" s="50">
        <f t="shared" si="433"/>
        <v>1015</v>
      </c>
      <c r="AC1331" s="50">
        <f t="shared" si="442"/>
        <v>2010</v>
      </c>
      <c r="AD1331" s="50">
        <f t="shared" si="434"/>
        <v>3</v>
      </c>
      <c r="AE1331" s="56">
        <f t="shared" si="435"/>
        <v>201003</v>
      </c>
      <c r="AF1331" s="56">
        <f t="shared" ref="AF1331:AF1394" si="444">WEEKNUM(B1331,1)</f>
        <v>11</v>
      </c>
      <c r="AG1331" s="58">
        <f t="shared" si="441"/>
        <v>0.97083333334012423</v>
      </c>
      <c r="AH1331" s="56">
        <f t="shared" si="436"/>
        <v>11</v>
      </c>
      <c r="AI1331" s="53">
        <f t="shared" si="437"/>
        <v>0.17574969872803098</v>
      </c>
      <c r="AJ1331" s="56">
        <f t="shared" si="438"/>
        <v>15.927099999999998</v>
      </c>
    </row>
    <row r="1332" spans="1:36" x14ac:dyDescent="0.25">
      <c r="A1332" s="50">
        <v>1331</v>
      </c>
      <c r="B1332" s="51">
        <v>40253.495833333334</v>
      </c>
      <c r="C1332" s="75">
        <f t="shared" si="443"/>
        <v>40253.495833333334</v>
      </c>
      <c r="D1332" s="50" t="s">
        <v>1223</v>
      </c>
      <c r="E1332" s="50">
        <v>2.77</v>
      </c>
      <c r="F1332" s="50">
        <v>0</v>
      </c>
      <c r="G1332" s="50">
        <v>32</v>
      </c>
      <c r="H1332" s="50">
        <v>43</v>
      </c>
      <c r="I1332" s="53">
        <f t="shared" si="424"/>
        <v>2.2719907407407411E-2</v>
      </c>
      <c r="J1332" s="54">
        <f t="shared" si="425"/>
        <v>8.202132638053217E-3</v>
      </c>
      <c r="K1332" s="50" t="s">
        <v>1229</v>
      </c>
      <c r="L1332" s="50" t="s">
        <v>1226</v>
      </c>
      <c r="M1332" s="55">
        <f t="shared" si="426"/>
        <v>5.0799796230259835</v>
      </c>
      <c r="N1332" s="50">
        <v>0</v>
      </c>
      <c r="S1332" s="151">
        <f t="shared" si="427"/>
        <v>0.21489587511699429</v>
      </c>
      <c r="T1332" s="151">
        <f t="shared" si="428"/>
        <v>0.10744793755849714</v>
      </c>
      <c r="V1332" s="393">
        <f t="shared" si="439"/>
        <v>0</v>
      </c>
      <c r="W1332" s="393">
        <f t="shared" si="440"/>
        <v>0</v>
      </c>
      <c r="X1332" s="53">
        <f t="shared" si="429"/>
        <v>0.21489587511699429</v>
      </c>
      <c r="Y1332" s="53">
        <f t="shared" si="430"/>
        <v>0.25128505511699428</v>
      </c>
      <c r="Z1332" s="53">
        <f t="shared" si="431"/>
        <v>0.10744793755849714</v>
      </c>
      <c r="AA1332" s="53">
        <f t="shared" si="432"/>
        <v>0.12564252755849714</v>
      </c>
      <c r="AB1332" s="50">
        <f t="shared" si="433"/>
        <v>2929</v>
      </c>
      <c r="AC1332" s="50">
        <f t="shared" si="442"/>
        <v>2010</v>
      </c>
      <c r="AD1332" s="50">
        <f t="shared" si="434"/>
        <v>3</v>
      </c>
      <c r="AE1332" s="56">
        <f t="shared" si="435"/>
        <v>201003</v>
      </c>
      <c r="AF1332" s="56">
        <f t="shared" si="444"/>
        <v>12</v>
      </c>
      <c r="AG1332" s="58">
        <f t="shared" si="441"/>
        <v>3.9993055555532919</v>
      </c>
      <c r="AH1332" s="56">
        <f t="shared" si="436"/>
        <v>16</v>
      </c>
      <c r="AI1332" s="53">
        <f t="shared" si="437"/>
        <v>0.23309046511699427</v>
      </c>
      <c r="AJ1332" s="56">
        <f t="shared" si="438"/>
        <v>11.8279</v>
      </c>
    </row>
    <row r="1333" spans="1:36" x14ac:dyDescent="0.25">
      <c r="A1333" s="50">
        <v>1332</v>
      </c>
      <c r="B1333" s="51">
        <v>40255.509722222225</v>
      </c>
      <c r="C1333" s="75">
        <f t="shared" si="443"/>
        <v>40255.509722222225</v>
      </c>
      <c r="D1333" s="50" t="s">
        <v>1223</v>
      </c>
      <c r="E1333" s="50">
        <v>2.83</v>
      </c>
      <c r="F1333" s="50">
        <v>0</v>
      </c>
      <c r="G1333" s="50">
        <v>33</v>
      </c>
      <c r="H1333" s="50">
        <v>28</v>
      </c>
      <c r="I1333" s="53">
        <f t="shared" si="424"/>
        <v>2.3240740740740742E-2</v>
      </c>
      <c r="J1333" s="54">
        <f t="shared" si="425"/>
        <v>8.2122758801204034E-3</v>
      </c>
      <c r="K1333" s="50" t="s">
        <v>1229</v>
      </c>
      <c r="L1333" s="50" t="s">
        <v>1226</v>
      </c>
      <c r="M1333" s="55">
        <f t="shared" si="426"/>
        <v>5.0737051792828725</v>
      </c>
      <c r="N1333" s="50">
        <v>0</v>
      </c>
      <c r="S1333" s="151">
        <f t="shared" si="427"/>
        <v>0.21516162805915456</v>
      </c>
      <c r="T1333" s="151">
        <f t="shared" si="428"/>
        <v>0.10758081402957728</v>
      </c>
      <c r="V1333" s="393">
        <f t="shared" si="439"/>
        <v>0</v>
      </c>
      <c r="W1333" s="393">
        <f t="shared" si="440"/>
        <v>0</v>
      </c>
      <c r="X1333" s="53">
        <f t="shared" si="429"/>
        <v>0.21516162805915456</v>
      </c>
      <c r="Y1333" s="53">
        <f t="shared" si="430"/>
        <v>0.25155080805915458</v>
      </c>
      <c r="Z1333" s="53">
        <f t="shared" si="431"/>
        <v>0.10758081402957728</v>
      </c>
      <c r="AA1333" s="53">
        <f t="shared" si="432"/>
        <v>0.12577540402957729</v>
      </c>
      <c r="AB1333" s="50">
        <f t="shared" si="433"/>
        <v>2937</v>
      </c>
      <c r="AC1333" s="50">
        <f t="shared" si="442"/>
        <v>2010</v>
      </c>
      <c r="AD1333" s="50">
        <f t="shared" si="434"/>
        <v>3</v>
      </c>
      <c r="AE1333" s="56">
        <f t="shared" si="435"/>
        <v>201003</v>
      </c>
      <c r="AF1333" s="56">
        <f t="shared" si="444"/>
        <v>12</v>
      </c>
      <c r="AG1333" s="58">
        <f t="shared" si="441"/>
        <v>1.0138888888905058</v>
      </c>
      <c r="AH1333" s="56">
        <f t="shared" si="436"/>
        <v>18</v>
      </c>
      <c r="AI1333" s="53">
        <f t="shared" si="437"/>
        <v>0.23335621805915457</v>
      </c>
      <c r="AJ1333" s="56">
        <f t="shared" si="438"/>
        <v>12.084099999999999</v>
      </c>
    </row>
    <row r="1334" spans="1:36" x14ac:dyDescent="0.25">
      <c r="A1334" s="50">
        <v>1333</v>
      </c>
      <c r="B1334" s="51">
        <v>40273.492361111108</v>
      </c>
      <c r="C1334" s="75">
        <f t="shared" si="443"/>
        <v>40273.492361111108</v>
      </c>
      <c r="D1334" s="50" t="s">
        <v>1223</v>
      </c>
      <c r="E1334" s="50">
        <v>2.83</v>
      </c>
      <c r="F1334" s="50">
        <v>0</v>
      </c>
      <c r="G1334" s="50">
        <v>33</v>
      </c>
      <c r="H1334" s="50">
        <v>12</v>
      </c>
      <c r="I1334" s="53">
        <f t="shared" si="424"/>
        <v>2.3055555555555555E-2</v>
      </c>
      <c r="J1334" s="54">
        <f t="shared" si="425"/>
        <v>8.1468394189242246E-3</v>
      </c>
      <c r="K1334" s="50" t="s">
        <v>1229</v>
      </c>
      <c r="L1334" s="50" t="s">
        <v>1227</v>
      </c>
      <c r="M1334" s="55">
        <f t="shared" si="426"/>
        <v>5.1144578313253053</v>
      </c>
      <c r="N1334" s="50">
        <v>0</v>
      </c>
      <c r="S1334" s="151">
        <f t="shared" si="427"/>
        <v>0.21344719277581467</v>
      </c>
      <c r="T1334" s="151">
        <f t="shared" si="428"/>
        <v>0.10672359638790734</v>
      </c>
      <c r="V1334" s="393">
        <f t="shared" si="439"/>
        <v>0</v>
      </c>
      <c r="W1334" s="393">
        <f t="shared" si="440"/>
        <v>0</v>
      </c>
      <c r="X1334" s="53">
        <f t="shared" si="429"/>
        <v>0.21344719277581467</v>
      </c>
      <c r="Y1334" s="53">
        <f t="shared" si="430"/>
        <v>0.24983637277581469</v>
      </c>
      <c r="Z1334" s="53">
        <f t="shared" si="431"/>
        <v>0.10672359638790734</v>
      </c>
      <c r="AA1334" s="53">
        <f t="shared" si="432"/>
        <v>0.12491818638790735</v>
      </c>
      <c r="AB1334" s="50">
        <f t="shared" si="433"/>
        <v>2902</v>
      </c>
      <c r="AC1334" s="50">
        <f t="shared" si="442"/>
        <v>2010</v>
      </c>
      <c r="AD1334" s="50">
        <f t="shared" si="434"/>
        <v>4</v>
      </c>
      <c r="AE1334" s="56">
        <f t="shared" si="435"/>
        <v>201004</v>
      </c>
      <c r="AF1334" s="56">
        <f t="shared" si="444"/>
        <v>15</v>
      </c>
      <c r="AG1334" s="58">
        <f t="shared" si="441"/>
        <v>16.98263888888323</v>
      </c>
      <c r="AH1334" s="56">
        <f t="shared" si="436"/>
        <v>5</v>
      </c>
      <c r="AI1334" s="53">
        <f t="shared" si="437"/>
        <v>0.23164178277581468</v>
      </c>
      <c r="AJ1334" s="56">
        <f t="shared" si="438"/>
        <v>12.084099999999999</v>
      </c>
    </row>
    <row r="1335" spans="1:36" x14ac:dyDescent="0.25">
      <c r="A1335" s="50">
        <v>1334</v>
      </c>
      <c r="B1335" s="51">
        <v>40275.495833333334</v>
      </c>
      <c r="C1335" s="75">
        <f t="shared" si="443"/>
        <v>40275.495833333334</v>
      </c>
      <c r="D1335" s="50" t="s">
        <v>1223</v>
      </c>
      <c r="E1335" s="50">
        <v>3.62</v>
      </c>
      <c r="F1335" s="50">
        <v>0</v>
      </c>
      <c r="G1335" s="50">
        <v>33</v>
      </c>
      <c r="H1335" s="50">
        <v>26</v>
      </c>
      <c r="I1335" s="53">
        <f t="shared" si="424"/>
        <v>2.3217592592592592E-2</v>
      </c>
      <c r="J1335" s="54">
        <f t="shared" si="425"/>
        <v>6.4136996112134229E-3</v>
      </c>
      <c r="K1335" s="50" t="s">
        <v>1229</v>
      </c>
      <c r="L1335" s="50" t="s">
        <v>1226</v>
      </c>
      <c r="M1335" s="55">
        <f t="shared" si="426"/>
        <v>6.4965104685942228</v>
      </c>
      <c r="N1335" s="50">
        <v>0</v>
      </c>
      <c r="S1335" s="151">
        <f t="shared" si="427"/>
        <v>0.16803892981379168</v>
      </c>
      <c r="T1335" s="151">
        <f t="shared" si="428"/>
        <v>8.4019464906895838E-2</v>
      </c>
      <c r="V1335" s="393">
        <f t="shared" si="439"/>
        <v>0</v>
      </c>
      <c r="W1335" s="393">
        <f t="shared" si="440"/>
        <v>0</v>
      </c>
      <c r="X1335" s="53">
        <f t="shared" si="429"/>
        <v>0.16803892981379168</v>
      </c>
      <c r="Y1335" s="53">
        <f t="shared" si="430"/>
        <v>0.20442810981379167</v>
      </c>
      <c r="Z1335" s="53">
        <f t="shared" si="431"/>
        <v>8.4019464906895838E-2</v>
      </c>
      <c r="AA1335" s="53">
        <f t="shared" si="432"/>
        <v>0.10221405490689583</v>
      </c>
      <c r="AB1335" s="50">
        <f t="shared" si="433"/>
        <v>1143</v>
      </c>
      <c r="AC1335" s="50">
        <f t="shared" si="442"/>
        <v>2010</v>
      </c>
      <c r="AD1335" s="50">
        <f t="shared" si="434"/>
        <v>4</v>
      </c>
      <c r="AE1335" s="56">
        <f t="shared" si="435"/>
        <v>201004</v>
      </c>
      <c r="AF1335" s="56">
        <f t="shared" si="444"/>
        <v>15</v>
      </c>
      <c r="AG1335" s="58">
        <f t="shared" si="441"/>
        <v>1.0034722222262644</v>
      </c>
      <c r="AH1335" s="56">
        <f t="shared" si="436"/>
        <v>7</v>
      </c>
      <c r="AI1335" s="53">
        <f t="shared" si="437"/>
        <v>0.18623351981379166</v>
      </c>
      <c r="AJ1335" s="56">
        <f t="shared" si="438"/>
        <v>15.457399999999998</v>
      </c>
    </row>
    <row r="1336" spans="1:36" x14ac:dyDescent="0.25">
      <c r="A1336" s="50">
        <v>1335</v>
      </c>
      <c r="B1336" s="51">
        <v>40280.498611111114</v>
      </c>
      <c r="C1336" s="75">
        <f t="shared" si="443"/>
        <v>40280.498611111114</v>
      </c>
      <c r="D1336" s="50" t="s">
        <v>1223</v>
      </c>
      <c r="E1336" s="50">
        <v>2.77</v>
      </c>
      <c r="F1336" s="50">
        <v>0</v>
      </c>
      <c r="G1336" s="50">
        <v>32</v>
      </c>
      <c r="H1336" s="50">
        <v>17</v>
      </c>
      <c r="I1336" s="53">
        <f t="shared" si="424"/>
        <v>2.2418981481481481E-2</v>
      </c>
      <c r="J1336" s="54">
        <f t="shared" si="425"/>
        <v>8.0934951196684046E-3</v>
      </c>
      <c r="K1336" s="50" t="s">
        <v>1229</v>
      </c>
      <c r="L1336" s="50" t="s">
        <v>1226</v>
      </c>
      <c r="M1336" s="55">
        <f t="shared" si="426"/>
        <v>5.1481672689726423</v>
      </c>
      <c r="N1336" s="50">
        <v>0</v>
      </c>
      <c r="S1336" s="151">
        <f t="shared" si="427"/>
        <v>0.2120495721353122</v>
      </c>
      <c r="T1336" s="151">
        <f t="shared" si="428"/>
        <v>0.1060247860676561</v>
      </c>
      <c r="V1336" s="393">
        <f t="shared" si="439"/>
        <v>0</v>
      </c>
      <c r="W1336" s="393">
        <f t="shared" si="440"/>
        <v>0</v>
      </c>
      <c r="X1336" s="53">
        <f t="shared" si="429"/>
        <v>0.2120495721353122</v>
      </c>
      <c r="Y1336" s="53">
        <f t="shared" si="430"/>
        <v>0.24843875213531219</v>
      </c>
      <c r="Z1336" s="53">
        <f t="shared" si="431"/>
        <v>0.1060247860676561</v>
      </c>
      <c r="AA1336" s="53">
        <f t="shared" si="432"/>
        <v>0.1242193760676561</v>
      </c>
      <c r="AB1336" s="50">
        <f t="shared" si="433"/>
        <v>2866</v>
      </c>
      <c r="AC1336" s="50">
        <f t="shared" si="442"/>
        <v>2010</v>
      </c>
      <c r="AD1336" s="50">
        <f t="shared" si="434"/>
        <v>4</v>
      </c>
      <c r="AE1336" s="56">
        <f t="shared" si="435"/>
        <v>201004</v>
      </c>
      <c r="AF1336" s="56">
        <f t="shared" si="444"/>
        <v>16</v>
      </c>
      <c r="AG1336" s="58">
        <f t="shared" si="441"/>
        <v>4.0027777777795563</v>
      </c>
      <c r="AH1336" s="56">
        <f t="shared" si="436"/>
        <v>12</v>
      </c>
      <c r="AI1336" s="53">
        <f t="shared" si="437"/>
        <v>0.23024416213531218</v>
      </c>
      <c r="AJ1336" s="56">
        <f t="shared" si="438"/>
        <v>11.8279</v>
      </c>
    </row>
    <row r="1337" spans="1:36" x14ac:dyDescent="0.25">
      <c r="A1337" s="50">
        <v>1336</v>
      </c>
      <c r="B1337" s="51">
        <v>40282.472916666666</v>
      </c>
      <c r="C1337" s="75">
        <f t="shared" si="443"/>
        <v>40282.472916666666</v>
      </c>
      <c r="D1337" s="50" t="s">
        <v>1224</v>
      </c>
      <c r="E1337" s="50">
        <v>22.44</v>
      </c>
      <c r="F1337" s="50">
        <v>1</v>
      </c>
      <c r="G1337" s="50">
        <v>30</v>
      </c>
      <c r="H1337" s="50">
        <v>18</v>
      </c>
      <c r="I1337" s="53">
        <f t="shared" si="424"/>
        <v>6.2708333333333324E-2</v>
      </c>
      <c r="J1337" s="54">
        <f t="shared" si="425"/>
        <v>2.7944890077243015E-3</v>
      </c>
      <c r="K1337" s="50" t="s">
        <v>1229</v>
      </c>
      <c r="L1337" s="50" t="s">
        <v>1226</v>
      </c>
      <c r="M1337" s="55">
        <f t="shared" si="426"/>
        <v>14.910299003322272</v>
      </c>
      <c r="N1337" s="50">
        <v>0</v>
      </c>
      <c r="S1337" s="151">
        <f t="shared" si="427"/>
        <v>0.31298276886512177</v>
      </c>
      <c r="T1337" s="151">
        <f t="shared" si="428"/>
        <v>0.15649138443256089</v>
      </c>
      <c r="V1337" s="393">
        <f t="shared" si="439"/>
        <v>0</v>
      </c>
      <c r="W1337" s="393">
        <f t="shared" si="440"/>
        <v>0</v>
      </c>
      <c r="X1337" s="53">
        <f t="shared" si="429"/>
        <v>7.3215612002376695E-2</v>
      </c>
      <c r="Y1337" s="53">
        <f t="shared" si="430"/>
        <v>0.10960479200237669</v>
      </c>
      <c r="Z1337" s="53">
        <f t="shared" si="431"/>
        <v>3.6607806001188348E-2</v>
      </c>
      <c r="AA1337" s="53">
        <f t="shared" si="432"/>
        <v>5.4802396001188344E-2</v>
      </c>
      <c r="AB1337" s="50">
        <f t="shared" si="433"/>
        <v>627</v>
      </c>
      <c r="AC1337" s="50">
        <f t="shared" si="442"/>
        <v>2010</v>
      </c>
      <c r="AD1337" s="50">
        <f t="shared" si="434"/>
        <v>4</v>
      </c>
      <c r="AE1337" s="56">
        <f t="shared" si="435"/>
        <v>201004</v>
      </c>
      <c r="AF1337" s="56">
        <f t="shared" si="444"/>
        <v>16</v>
      </c>
      <c r="AG1337" s="58">
        <f t="shared" si="441"/>
        <v>0.97430555555183673</v>
      </c>
      <c r="AH1337" s="56">
        <f t="shared" si="436"/>
        <v>14</v>
      </c>
      <c r="AI1337" s="53">
        <f t="shared" si="437"/>
        <v>9.1410202002376692E-2</v>
      </c>
      <c r="AJ1337" s="56">
        <f t="shared" si="438"/>
        <v>22.44</v>
      </c>
    </row>
    <row r="1338" spans="1:36" x14ac:dyDescent="0.25">
      <c r="A1338" s="50">
        <v>1337</v>
      </c>
      <c r="B1338" s="51">
        <v>40297.524305555555</v>
      </c>
      <c r="C1338" s="75">
        <f t="shared" si="443"/>
        <v>40297.524305555555</v>
      </c>
      <c r="D1338" s="50" t="s">
        <v>1223</v>
      </c>
      <c r="E1338" s="50">
        <v>2.7</v>
      </c>
      <c r="F1338" s="50">
        <v>0</v>
      </c>
      <c r="G1338" s="50">
        <v>30</v>
      </c>
      <c r="H1338" s="50">
        <v>27</v>
      </c>
      <c r="I1338" s="53">
        <f t="shared" si="424"/>
        <v>2.1145833333333332E-2</v>
      </c>
      <c r="J1338" s="54">
        <f t="shared" si="425"/>
        <v>7.8317901234567899E-3</v>
      </c>
      <c r="K1338" s="50" t="s">
        <v>1229</v>
      </c>
      <c r="L1338" s="50" t="s">
        <v>1227</v>
      </c>
      <c r="M1338" s="55">
        <f t="shared" si="426"/>
        <v>5.3201970443349795</v>
      </c>
      <c r="N1338" s="50">
        <v>0</v>
      </c>
      <c r="S1338" s="151">
        <f t="shared" si="427"/>
        <v>0.20519290123456788</v>
      </c>
      <c r="T1338" s="151">
        <f t="shared" si="428"/>
        <v>0.10259645061728394</v>
      </c>
      <c r="V1338" s="393">
        <f t="shared" si="439"/>
        <v>0</v>
      </c>
      <c r="W1338" s="393">
        <f t="shared" si="440"/>
        <v>0</v>
      </c>
      <c r="X1338" s="53">
        <f t="shared" si="429"/>
        <v>0.20519290123456788</v>
      </c>
      <c r="Y1338" s="53">
        <f t="shared" si="430"/>
        <v>0.2415820812345679</v>
      </c>
      <c r="Z1338" s="53">
        <f t="shared" si="431"/>
        <v>0.10259645061728394</v>
      </c>
      <c r="AA1338" s="53">
        <f t="shared" si="432"/>
        <v>0.12079104061728395</v>
      </c>
      <c r="AB1338" s="50">
        <f t="shared" si="433"/>
        <v>2678</v>
      </c>
      <c r="AC1338" s="50">
        <f t="shared" si="442"/>
        <v>2010</v>
      </c>
      <c r="AD1338" s="50">
        <f t="shared" si="434"/>
        <v>4</v>
      </c>
      <c r="AE1338" s="56">
        <f t="shared" si="435"/>
        <v>201004</v>
      </c>
      <c r="AF1338" s="56">
        <f t="shared" si="444"/>
        <v>18</v>
      </c>
      <c r="AG1338" s="58">
        <f t="shared" si="441"/>
        <v>14.051388888889051</v>
      </c>
      <c r="AH1338" s="56">
        <f t="shared" si="436"/>
        <v>29</v>
      </c>
      <c r="AI1338" s="53">
        <f t="shared" si="437"/>
        <v>0.22338749123456789</v>
      </c>
      <c r="AJ1338" s="56">
        <f t="shared" si="438"/>
        <v>11.529</v>
      </c>
    </row>
    <row r="1339" spans="1:36" x14ac:dyDescent="0.25">
      <c r="A1339" s="50">
        <v>1338</v>
      </c>
      <c r="B1339" s="51">
        <v>40302.496527777781</v>
      </c>
      <c r="C1339" s="75">
        <f t="shared" si="443"/>
        <v>40302.496527777781</v>
      </c>
      <c r="D1339" s="50" t="s">
        <v>1223</v>
      </c>
      <c r="E1339" s="50">
        <v>2.82</v>
      </c>
      <c r="F1339" s="50">
        <v>0</v>
      </c>
      <c r="G1339" s="50">
        <v>34</v>
      </c>
      <c r="H1339" s="50">
        <v>4</v>
      </c>
      <c r="I1339" s="53">
        <f t="shared" si="424"/>
        <v>2.3657407407407408E-2</v>
      </c>
      <c r="J1339" s="54">
        <f t="shared" si="425"/>
        <v>8.3891515629104293E-3</v>
      </c>
      <c r="K1339" s="50" t="s">
        <v>1229</v>
      </c>
      <c r="L1339" s="50" t="s">
        <v>1227</v>
      </c>
      <c r="M1339" s="55">
        <f t="shared" si="426"/>
        <v>4.9667318982387512</v>
      </c>
      <c r="N1339" s="50">
        <v>0</v>
      </c>
      <c r="S1339" s="151">
        <f t="shared" si="427"/>
        <v>0.21979577094825323</v>
      </c>
      <c r="T1339" s="151">
        <f t="shared" si="428"/>
        <v>0.10989788547412661</v>
      </c>
      <c r="V1339" s="393">
        <f t="shared" si="439"/>
        <v>0</v>
      </c>
      <c r="W1339" s="393">
        <f t="shared" si="440"/>
        <v>0</v>
      </c>
      <c r="X1339" s="53">
        <f t="shared" si="429"/>
        <v>0.21979577094825323</v>
      </c>
      <c r="Y1339" s="53">
        <f t="shared" si="430"/>
        <v>0.25618495094825322</v>
      </c>
      <c r="Z1339" s="53">
        <f t="shared" si="431"/>
        <v>0.10989788547412661</v>
      </c>
      <c r="AA1339" s="53">
        <f t="shared" si="432"/>
        <v>0.12809247547412661</v>
      </c>
      <c r="AB1339" s="50">
        <f t="shared" si="433"/>
        <v>3046</v>
      </c>
      <c r="AC1339" s="50">
        <f t="shared" si="442"/>
        <v>2010</v>
      </c>
      <c r="AD1339" s="50">
        <f t="shared" si="434"/>
        <v>5</v>
      </c>
      <c r="AE1339" s="56">
        <f t="shared" si="435"/>
        <v>201005</v>
      </c>
      <c r="AF1339" s="56">
        <f t="shared" si="444"/>
        <v>19</v>
      </c>
      <c r="AG1339" s="58">
        <f t="shared" si="441"/>
        <v>3.9722222222262644</v>
      </c>
      <c r="AH1339" s="56">
        <f t="shared" si="436"/>
        <v>4</v>
      </c>
      <c r="AI1339" s="53">
        <f t="shared" si="437"/>
        <v>0.23799036094825321</v>
      </c>
      <c r="AJ1339" s="56">
        <f t="shared" si="438"/>
        <v>12.041399999999998</v>
      </c>
    </row>
    <row r="1340" spans="1:36" x14ac:dyDescent="0.25">
      <c r="A1340" s="50">
        <v>1339</v>
      </c>
      <c r="B1340" s="51">
        <v>40304.525000000001</v>
      </c>
      <c r="C1340" s="75">
        <f t="shared" si="443"/>
        <v>40304.525000000001</v>
      </c>
      <c r="D1340" s="50" t="s">
        <v>1223</v>
      </c>
      <c r="E1340" s="50">
        <v>2.8</v>
      </c>
      <c r="F1340" s="50">
        <v>0</v>
      </c>
      <c r="G1340" s="50">
        <v>32</v>
      </c>
      <c r="H1340" s="50">
        <v>58</v>
      </c>
      <c r="I1340" s="53">
        <f t="shared" si="424"/>
        <v>2.2893518518518521E-2</v>
      </c>
      <c r="J1340" s="54">
        <f t="shared" si="425"/>
        <v>8.1762566137566148E-3</v>
      </c>
      <c r="K1340" s="50" t="s">
        <v>1229</v>
      </c>
      <c r="L1340" s="50" t="s">
        <v>1226</v>
      </c>
      <c r="M1340" s="55">
        <f t="shared" si="426"/>
        <v>5.0960566228513686</v>
      </c>
      <c r="N1340" s="50">
        <v>0</v>
      </c>
      <c r="S1340" s="151">
        <f t="shared" si="427"/>
        <v>0.2142179232804233</v>
      </c>
      <c r="T1340" s="151">
        <f t="shared" si="428"/>
        <v>0.10710896164021165</v>
      </c>
      <c r="V1340" s="393">
        <f t="shared" si="439"/>
        <v>0</v>
      </c>
      <c r="W1340" s="393">
        <f t="shared" si="440"/>
        <v>0</v>
      </c>
      <c r="X1340" s="53">
        <f t="shared" si="429"/>
        <v>0.2142179232804233</v>
      </c>
      <c r="Y1340" s="53">
        <f t="shared" si="430"/>
        <v>0.25060710328042329</v>
      </c>
      <c r="Z1340" s="53">
        <f t="shared" si="431"/>
        <v>0.10710896164021165</v>
      </c>
      <c r="AA1340" s="53">
        <f t="shared" si="432"/>
        <v>0.12530355164021165</v>
      </c>
      <c r="AB1340" s="50">
        <f t="shared" si="433"/>
        <v>2922</v>
      </c>
      <c r="AC1340" s="50">
        <f t="shared" si="442"/>
        <v>2010</v>
      </c>
      <c r="AD1340" s="50">
        <f t="shared" si="434"/>
        <v>5</v>
      </c>
      <c r="AE1340" s="56">
        <f t="shared" si="435"/>
        <v>201005</v>
      </c>
      <c r="AF1340" s="56">
        <f t="shared" si="444"/>
        <v>19</v>
      </c>
      <c r="AG1340" s="58">
        <f t="shared" si="441"/>
        <v>1.0284722222204437</v>
      </c>
      <c r="AH1340" s="56">
        <f t="shared" si="436"/>
        <v>6</v>
      </c>
      <c r="AI1340" s="53">
        <f t="shared" si="437"/>
        <v>0.23241251328042328</v>
      </c>
      <c r="AJ1340" s="56">
        <f t="shared" si="438"/>
        <v>11.955999999999998</v>
      </c>
    </row>
    <row r="1341" spans="1:36" x14ac:dyDescent="0.25">
      <c r="A1341" s="50">
        <v>1340</v>
      </c>
      <c r="B1341" s="51">
        <v>40308.505555555559</v>
      </c>
      <c r="C1341" s="75">
        <f t="shared" si="443"/>
        <v>40308.505555555559</v>
      </c>
      <c r="D1341" s="50" t="s">
        <v>1224</v>
      </c>
      <c r="E1341" s="50">
        <v>9.1199999999999992</v>
      </c>
      <c r="F1341" s="50">
        <v>0</v>
      </c>
      <c r="G1341" s="50">
        <v>25</v>
      </c>
      <c r="H1341" s="50">
        <v>33</v>
      </c>
      <c r="I1341" s="53">
        <f t="shared" si="424"/>
        <v>1.7743055555555557E-2</v>
      </c>
      <c r="J1341" s="54">
        <f t="shared" si="425"/>
        <v>1.9455104775828464E-3</v>
      </c>
      <c r="K1341" s="50" t="s">
        <v>1229</v>
      </c>
      <c r="L1341" s="50" t="s">
        <v>1226</v>
      </c>
      <c r="M1341" s="55">
        <f t="shared" si="426"/>
        <v>21.416829745596882</v>
      </c>
      <c r="N1341" s="50">
        <v>0</v>
      </c>
      <c r="S1341" s="151">
        <f t="shared" si="427"/>
        <v>0.21789717348927881</v>
      </c>
      <c r="T1341" s="151">
        <f t="shared" si="428"/>
        <v>0.10894858674463941</v>
      </c>
      <c r="V1341" s="393">
        <f t="shared" si="439"/>
        <v>0</v>
      </c>
      <c r="W1341" s="393">
        <f t="shared" si="440"/>
        <v>0</v>
      </c>
      <c r="X1341" s="53">
        <f t="shared" si="429"/>
        <v>5.0972374512670574E-2</v>
      </c>
      <c r="Y1341" s="53">
        <f t="shared" si="430"/>
        <v>8.7361554512670581E-2</v>
      </c>
      <c r="Z1341" s="53">
        <f t="shared" si="431"/>
        <v>2.5486187256335287E-2</v>
      </c>
      <c r="AA1341" s="53">
        <f t="shared" si="432"/>
        <v>4.368077725633529E-2</v>
      </c>
      <c r="AB1341" s="50">
        <f t="shared" si="433"/>
        <v>150</v>
      </c>
      <c r="AC1341" s="50">
        <f t="shared" si="442"/>
        <v>2010</v>
      </c>
      <c r="AD1341" s="50">
        <f t="shared" si="434"/>
        <v>5</v>
      </c>
      <c r="AE1341" s="56">
        <f t="shared" si="435"/>
        <v>201005</v>
      </c>
      <c r="AF1341" s="56">
        <f t="shared" si="444"/>
        <v>20</v>
      </c>
      <c r="AG1341" s="58">
        <f t="shared" si="441"/>
        <v>2.9805555555576575</v>
      </c>
      <c r="AH1341" s="56">
        <f t="shared" si="436"/>
        <v>10</v>
      </c>
      <c r="AI1341" s="53">
        <f t="shared" si="437"/>
        <v>6.916696451267057E-2</v>
      </c>
      <c r="AJ1341" s="56">
        <f t="shared" si="438"/>
        <v>9.1199999999999992</v>
      </c>
    </row>
    <row r="1342" spans="1:36" x14ac:dyDescent="0.25">
      <c r="A1342" s="50">
        <v>1341</v>
      </c>
      <c r="B1342" s="51">
        <v>40309.502083333333</v>
      </c>
      <c r="C1342" s="75">
        <f t="shared" si="443"/>
        <v>40309.502083333333</v>
      </c>
      <c r="D1342" s="50" t="s">
        <v>1223</v>
      </c>
      <c r="E1342" s="50">
        <v>2.85</v>
      </c>
      <c r="F1342" s="50">
        <v>0</v>
      </c>
      <c r="G1342" s="50">
        <v>33</v>
      </c>
      <c r="H1342" s="50">
        <v>30</v>
      </c>
      <c r="I1342" s="53">
        <f t="shared" si="424"/>
        <v>2.326388888888889E-2</v>
      </c>
      <c r="J1342" s="54">
        <f t="shared" si="425"/>
        <v>8.1627680311890834E-3</v>
      </c>
      <c r="K1342" s="50" t="s">
        <v>1229</v>
      </c>
      <c r="L1342" s="50" t="s">
        <v>1227</v>
      </c>
      <c r="M1342" s="55">
        <f t="shared" si="426"/>
        <v>5.104477611940303</v>
      </c>
      <c r="N1342" s="50">
        <v>0</v>
      </c>
      <c r="S1342" s="151">
        <f t="shared" si="427"/>
        <v>0.21386452241715398</v>
      </c>
      <c r="T1342" s="151">
        <f t="shared" si="428"/>
        <v>0.10693226120857699</v>
      </c>
      <c r="V1342" s="393">
        <f t="shared" si="439"/>
        <v>0</v>
      </c>
      <c r="W1342" s="393">
        <f t="shared" si="440"/>
        <v>0</v>
      </c>
      <c r="X1342" s="53">
        <f t="shared" si="429"/>
        <v>0.21386452241715398</v>
      </c>
      <c r="Y1342" s="53">
        <f t="shared" si="430"/>
        <v>0.250253702417154</v>
      </c>
      <c r="Z1342" s="53">
        <f t="shared" si="431"/>
        <v>0.10693226120857699</v>
      </c>
      <c r="AA1342" s="53">
        <f t="shared" si="432"/>
        <v>0.125126851208577</v>
      </c>
      <c r="AB1342" s="50">
        <f t="shared" si="433"/>
        <v>2913</v>
      </c>
      <c r="AC1342" s="50">
        <f t="shared" si="442"/>
        <v>2010</v>
      </c>
      <c r="AD1342" s="50">
        <f t="shared" si="434"/>
        <v>5</v>
      </c>
      <c r="AE1342" s="56">
        <f t="shared" si="435"/>
        <v>201005</v>
      </c>
      <c r="AF1342" s="56">
        <f t="shared" si="444"/>
        <v>20</v>
      </c>
      <c r="AG1342" s="58">
        <f t="shared" si="441"/>
        <v>0</v>
      </c>
      <c r="AH1342" s="56">
        <f t="shared" si="436"/>
        <v>11</v>
      </c>
      <c r="AI1342" s="53">
        <f t="shared" si="437"/>
        <v>0.23205911241715399</v>
      </c>
      <c r="AJ1342" s="56">
        <f t="shared" si="438"/>
        <v>12.169499999999999</v>
      </c>
    </row>
    <row r="1343" spans="1:36" x14ac:dyDescent="0.25">
      <c r="A1343" s="50">
        <v>1342</v>
      </c>
      <c r="B1343" s="51">
        <v>40315.503472222219</v>
      </c>
      <c r="C1343" s="75">
        <f t="shared" si="443"/>
        <v>40315.503472222219</v>
      </c>
      <c r="D1343" s="50" t="s">
        <v>1223</v>
      </c>
      <c r="E1343" s="50">
        <v>2.75</v>
      </c>
      <c r="F1343" s="50">
        <v>0</v>
      </c>
      <c r="G1343" s="50">
        <v>34</v>
      </c>
      <c r="H1343" s="50">
        <v>52</v>
      </c>
      <c r="I1343" s="53">
        <f t="shared" si="424"/>
        <v>2.4212962962962964E-2</v>
      </c>
      <c r="J1343" s="54">
        <f t="shared" si="425"/>
        <v>8.8047138047138047E-3</v>
      </c>
      <c r="K1343" s="50" t="s">
        <v>1229</v>
      </c>
      <c r="L1343" s="50" t="s">
        <v>1226</v>
      </c>
      <c r="M1343" s="55">
        <f t="shared" si="426"/>
        <v>4.7323135755258159</v>
      </c>
      <c r="N1343" s="50">
        <v>0</v>
      </c>
      <c r="S1343" s="151">
        <f t="shared" si="427"/>
        <v>0.23068350168350168</v>
      </c>
      <c r="T1343" s="151">
        <f t="shared" si="428"/>
        <v>0.11534175084175084</v>
      </c>
      <c r="V1343" s="393">
        <f t="shared" si="439"/>
        <v>0</v>
      </c>
      <c r="W1343" s="393">
        <f t="shared" si="440"/>
        <v>0</v>
      </c>
      <c r="X1343" s="53">
        <f t="shared" si="429"/>
        <v>0.23068350168350168</v>
      </c>
      <c r="Y1343" s="53">
        <f t="shared" si="430"/>
        <v>0.26707268168350168</v>
      </c>
      <c r="Z1343" s="53">
        <f t="shared" si="431"/>
        <v>0.11534175084175084</v>
      </c>
      <c r="AA1343" s="53">
        <f t="shared" si="432"/>
        <v>0.13353634084175084</v>
      </c>
      <c r="AB1343" s="50">
        <f t="shared" si="433"/>
        <v>3183</v>
      </c>
      <c r="AC1343" s="50">
        <f t="shared" si="442"/>
        <v>2010</v>
      </c>
      <c r="AD1343" s="50">
        <f t="shared" si="434"/>
        <v>5</v>
      </c>
      <c r="AE1343" s="56">
        <f t="shared" si="435"/>
        <v>201005</v>
      </c>
      <c r="AF1343" s="56">
        <f t="shared" si="444"/>
        <v>21</v>
      </c>
      <c r="AG1343" s="58">
        <f t="shared" si="441"/>
        <v>5.0013888888861402</v>
      </c>
      <c r="AH1343" s="56">
        <f t="shared" si="436"/>
        <v>17</v>
      </c>
      <c r="AI1343" s="53">
        <f t="shared" si="437"/>
        <v>0.24887809168350167</v>
      </c>
      <c r="AJ1343" s="56">
        <f t="shared" si="438"/>
        <v>11.7425</v>
      </c>
    </row>
    <row r="1344" spans="1:36" x14ac:dyDescent="0.25">
      <c r="A1344" s="50">
        <v>1343</v>
      </c>
      <c r="B1344" s="51">
        <v>40317.520138888889</v>
      </c>
      <c r="C1344" s="75">
        <f t="shared" si="443"/>
        <v>40317.520138888889</v>
      </c>
      <c r="D1344" s="50" t="s">
        <v>1223</v>
      </c>
      <c r="E1344" s="50">
        <v>4.66</v>
      </c>
      <c r="F1344" s="50">
        <v>0</v>
      </c>
      <c r="G1344" s="50">
        <v>48</v>
      </c>
      <c r="H1344" s="50">
        <v>28</v>
      </c>
      <c r="I1344" s="53">
        <f t="shared" si="424"/>
        <v>3.3657407407407407E-2</v>
      </c>
      <c r="J1344" s="54">
        <f t="shared" si="425"/>
        <v>7.2226196153234775E-3</v>
      </c>
      <c r="K1344" s="50" t="s">
        <v>1229</v>
      </c>
      <c r="L1344" s="50" t="s">
        <v>1226</v>
      </c>
      <c r="M1344" s="55">
        <f t="shared" si="426"/>
        <v>5.7689133425034438</v>
      </c>
      <c r="N1344" s="50">
        <v>0</v>
      </c>
      <c r="S1344" s="151">
        <f t="shared" si="427"/>
        <v>0.1892326339214751</v>
      </c>
      <c r="T1344" s="151">
        <f t="shared" si="428"/>
        <v>9.4616316960737551E-2</v>
      </c>
      <c r="V1344" s="393">
        <f t="shared" si="439"/>
        <v>0</v>
      </c>
      <c r="W1344" s="393">
        <f t="shared" si="440"/>
        <v>0</v>
      </c>
      <c r="X1344" s="53">
        <f t="shared" si="429"/>
        <v>0.1892326339214751</v>
      </c>
      <c r="Y1344" s="53">
        <f t="shared" si="430"/>
        <v>0.22562181392147512</v>
      </c>
      <c r="Z1344" s="53">
        <f t="shared" si="431"/>
        <v>9.4616316960737551E-2</v>
      </c>
      <c r="AA1344" s="53">
        <f t="shared" si="432"/>
        <v>0.11281090696073756</v>
      </c>
      <c r="AB1344" s="50">
        <f t="shared" si="433"/>
        <v>2077</v>
      </c>
      <c r="AC1344" s="50">
        <f t="shared" si="442"/>
        <v>2010</v>
      </c>
      <c r="AD1344" s="50">
        <f t="shared" si="434"/>
        <v>5</v>
      </c>
      <c r="AE1344" s="56">
        <f t="shared" si="435"/>
        <v>201005</v>
      </c>
      <c r="AF1344" s="56">
        <f t="shared" si="444"/>
        <v>21</v>
      </c>
      <c r="AG1344" s="58">
        <f t="shared" si="441"/>
        <v>1.0166666666700621</v>
      </c>
      <c r="AH1344" s="56">
        <f t="shared" si="436"/>
        <v>19</v>
      </c>
      <c r="AI1344" s="53">
        <f t="shared" si="437"/>
        <v>0.20742722392147511</v>
      </c>
      <c r="AJ1344" s="56">
        <f t="shared" si="438"/>
        <v>19.898199999999999</v>
      </c>
    </row>
    <row r="1345" spans="1:36" x14ac:dyDescent="0.25">
      <c r="A1345" s="50">
        <v>1344</v>
      </c>
      <c r="B1345" s="51">
        <v>40324.506249999999</v>
      </c>
      <c r="C1345" s="75">
        <f t="shared" si="443"/>
        <v>40324.506249999999</v>
      </c>
      <c r="D1345" s="50" t="s">
        <v>1223</v>
      </c>
      <c r="E1345" s="50">
        <v>2.98</v>
      </c>
      <c r="F1345" s="50">
        <v>0</v>
      </c>
      <c r="G1345" s="50">
        <v>32</v>
      </c>
      <c r="H1345" s="50">
        <v>58</v>
      </c>
      <c r="I1345" s="53">
        <f t="shared" si="424"/>
        <v>2.2893518518518521E-2</v>
      </c>
      <c r="J1345" s="54">
        <f t="shared" si="425"/>
        <v>7.6823887646035307E-3</v>
      </c>
      <c r="K1345" s="50" t="s">
        <v>1229</v>
      </c>
      <c r="L1345" s="50" t="s">
        <v>1226</v>
      </c>
      <c r="M1345" s="55">
        <f t="shared" si="426"/>
        <v>5.4236602628918131</v>
      </c>
      <c r="N1345" s="50">
        <v>0</v>
      </c>
      <c r="S1345" s="151">
        <f t="shared" si="427"/>
        <v>0.2012785856326125</v>
      </c>
      <c r="T1345" s="151">
        <f t="shared" si="428"/>
        <v>0.10063929281630625</v>
      </c>
      <c r="V1345" s="393">
        <f t="shared" si="439"/>
        <v>0</v>
      </c>
      <c r="W1345" s="393">
        <f t="shared" si="440"/>
        <v>0</v>
      </c>
      <c r="X1345" s="53">
        <f t="shared" si="429"/>
        <v>0.2012785856326125</v>
      </c>
      <c r="Y1345" s="53">
        <f t="shared" si="430"/>
        <v>0.23766776563261249</v>
      </c>
      <c r="Z1345" s="53">
        <f t="shared" si="431"/>
        <v>0.10063929281630625</v>
      </c>
      <c r="AA1345" s="53">
        <f t="shared" si="432"/>
        <v>0.11883388281630625</v>
      </c>
      <c r="AB1345" s="50">
        <f t="shared" si="433"/>
        <v>2547</v>
      </c>
      <c r="AC1345" s="50">
        <f t="shared" si="442"/>
        <v>2010</v>
      </c>
      <c r="AD1345" s="50">
        <f t="shared" si="434"/>
        <v>5</v>
      </c>
      <c r="AE1345" s="56">
        <f t="shared" si="435"/>
        <v>201005</v>
      </c>
      <c r="AF1345" s="56">
        <f t="shared" si="444"/>
        <v>22</v>
      </c>
      <c r="AG1345" s="58">
        <f t="shared" si="441"/>
        <v>5.9861111111094942</v>
      </c>
      <c r="AH1345" s="56">
        <f t="shared" si="436"/>
        <v>26</v>
      </c>
      <c r="AI1345" s="53">
        <f t="shared" si="437"/>
        <v>0.21947317563261248</v>
      </c>
      <c r="AJ1345" s="56">
        <f t="shared" si="438"/>
        <v>12.724599999999999</v>
      </c>
    </row>
    <row r="1346" spans="1:36" x14ac:dyDescent="0.25">
      <c r="A1346" s="50">
        <v>1345</v>
      </c>
      <c r="B1346" s="51">
        <v>40329.541666666664</v>
      </c>
      <c r="C1346" s="75">
        <f t="shared" si="443"/>
        <v>40329.541666666664</v>
      </c>
      <c r="D1346" s="50" t="s">
        <v>1224</v>
      </c>
      <c r="E1346" s="50">
        <v>5.51</v>
      </c>
      <c r="F1346" s="50">
        <v>0</v>
      </c>
      <c r="G1346" s="50">
        <v>19</v>
      </c>
      <c r="H1346" s="50">
        <v>3</v>
      </c>
      <c r="I1346" s="53">
        <f t="shared" ref="I1346:I1409" si="445">IF(E1346&gt;0,TIME(F1346,G1346,H1346),"")</f>
        <v>1.3229166666666667E-2</v>
      </c>
      <c r="J1346" s="54">
        <f t="shared" ref="J1346:J1409" si="446">IF(E1346&gt;0,TIME(F1346,G1346,H1346)/E1346,"")</f>
        <v>2.400937689050212E-3</v>
      </c>
      <c r="K1346" s="50" t="s">
        <v>1229</v>
      </c>
      <c r="L1346" s="50" t="s">
        <v>1226</v>
      </c>
      <c r="M1346" s="55">
        <f t="shared" ref="M1346:M1409" si="447">IF(D1346&gt;0,0.0416666666666667/J1346,"")</f>
        <v>17.354330708661429</v>
      </c>
      <c r="N1346" s="50">
        <v>0</v>
      </c>
      <c r="S1346" s="151">
        <f t="shared" ref="S1346:S1409" si="448">IF("1-Swim"=D1346,J1346*2.4,IF("2-Bike"=D1346,J1346*112,IF("3-Run"=D1346,J1346*26.2,0)))</f>
        <v>0.26890502117362375</v>
      </c>
      <c r="T1346" s="151">
        <f t="shared" ref="T1346:T1409" si="449">S1346/2</f>
        <v>0.13445251058681187</v>
      </c>
      <c r="V1346" s="393">
        <f t="shared" si="439"/>
        <v>0</v>
      </c>
      <c r="W1346" s="393">
        <f t="shared" si="440"/>
        <v>0</v>
      </c>
      <c r="X1346" s="53">
        <f t="shared" ref="X1346:X1409" si="450">J1346*26.2</f>
        <v>6.2904567453115554E-2</v>
      </c>
      <c r="Y1346" s="53">
        <f t="shared" ref="Y1346:Y1409" si="451">(J1346+0.0013889)*26.2</f>
        <v>9.9293747453115547E-2</v>
      </c>
      <c r="Z1346" s="53">
        <f t="shared" ref="Z1346:Z1409" si="452">X1346/2</f>
        <v>3.1452283726557777E-2</v>
      </c>
      <c r="AA1346" s="53">
        <f t="shared" ref="AA1346:AA1409" si="453">Y1346/2</f>
        <v>4.9646873726557773E-2</v>
      </c>
      <c r="AB1346" s="50">
        <f t="shared" ref="AB1346:AB1409" si="454">RANK(J1346,J:J,1)</f>
        <v>341</v>
      </c>
      <c r="AC1346" s="50">
        <f t="shared" si="442"/>
        <v>2010</v>
      </c>
      <c r="AD1346" s="50">
        <f t="shared" ref="AD1346:AD1409" si="455">MONTH(B1346)</f>
        <v>5</v>
      </c>
      <c r="AE1346" s="56">
        <f t="shared" ref="AE1346:AE1409" si="456">AC1346*100+AD1346</f>
        <v>201005</v>
      </c>
      <c r="AF1346" s="56">
        <f t="shared" si="444"/>
        <v>23</v>
      </c>
      <c r="AG1346" s="58">
        <f t="shared" si="441"/>
        <v>4.0354166666656965</v>
      </c>
      <c r="AH1346" s="56">
        <f t="shared" ref="AH1346:AH1409" si="457">DAY(B1346)</f>
        <v>31</v>
      </c>
      <c r="AI1346" s="53">
        <f t="shared" ref="AI1346:AI1409" si="458">Z1346+AA1346</f>
        <v>8.109915745311555E-2</v>
      </c>
      <c r="AJ1346" s="56">
        <f t="shared" ref="AJ1346:AJ1409" si="459">IF("1-Swim"=D1346,E1346*46.7,IF("2-Bike"=D1346,E1346,IF("3-Run"=D1346,E1346*4.27,0)))</f>
        <v>5.51</v>
      </c>
    </row>
    <row r="1347" spans="1:36" x14ac:dyDescent="0.25">
      <c r="A1347" s="50">
        <v>1346</v>
      </c>
      <c r="B1347" s="51">
        <v>40331.479861111111</v>
      </c>
      <c r="C1347" s="75">
        <f t="shared" si="443"/>
        <v>40331.479861111111</v>
      </c>
      <c r="D1347" s="50" t="s">
        <v>1223</v>
      </c>
      <c r="E1347" s="50">
        <v>2.87</v>
      </c>
      <c r="F1347" s="50">
        <v>0</v>
      </c>
      <c r="G1347" s="50">
        <v>29</v>
      </c>
      <c r="H1347" s="50">
        <v>4</v>
      </c>
      <c r="I1347" s="53">
        <f t="shared" si="445"/>
        <v>2.0185185185185184E-2</v>
      </c>
      <c r="J1347" s="54">
        <f t="shared" si="446"/>
        <v>7.0331655697509349E-3</v>
      </c>
      <c r="K1347" s="50" t="s">
        <v>1229</v>
      </c>
      <c r="L1347" s="50" t="s">
        <v>1226</v>
      </c>
      <c r="M1347" s="55">
        <f t="shared" si="447"/>
        <v>5.92431192660551</v>
      </c>
      <c r="N1347" s="50">
        <v>0</v>
      </c>
      <c r="S1347" s="151">
        <f t="shared" si="448"/>
        <v>0.18426893792747448</v>
      </c>
      <c r="T1347" s="151">
        <f t="shared" si="449"/>
        <v>9.213446896373724E-2</v>
      </c>
      <c r="V1347" s="393">
        <f t="shared" ref="V1347:V1410" si="460">U1347*0.000568182</f>
        <v>0</v>
      </c>
      <c r="W1347" s="393">
        <f t="shared" ref="W1347:W1410" si="461">U1347*0.0006213713910761</f>
        <v>0</v>
      </c>
      <c r="X1347" s="53">
        <f t="shared" si="450"/>
        <v>0.18426893792747448</v>
      </c>
      <c r="Y1347" s="53">
        <f t="shared" si="451"/>
        <v>0.2206581179274745</v>
      </c>
      <c r="Z1347" s="53">
        <f t="shared" si="452"/>
        <v>9.213446896373724E-2</v>
      </c>
      <c r="AA1347" s="53">
        <f t="shared" si="453"/>
        <v>0.11032905896373725</v>
      </c>
      <c r="AB1347" s="50">
        <f t="shared" si="454"/>
        <v>1824</v>
      </c>
      <c r="AC1347" s="50">
        <f t="shared" si="442"/>
        <v>2010</v>
      </c>
      <c r="AD1347" s="50">
        <f t="shared" si="455"/>
        <v>6</v>
      </c>
      <c r="AE1347" s="56">
        <f t="shared" si="456"/>
        <v>201006</v>
      </c>
      <c r="AF1347" s="56">
        <f t="shared" si="444"/>
        <v>23</v>
      </c>
      <c r="AG1347" s="58">
        <f t="shared" si="441"/>
        <v>0.93819444444670808</v>
      </c>
      <c r="AH1347" s="56">
        <f t="shared" si="457"/>
        <v>2</v>
      </c>
      <c r="AI1347" s="53">
        <f t="shared" si="458"/>
        <v>0.20246352792747449</v>
      </c>
      <c r="AJ1347" s="56">
        <f t="shared" si="459"/>
        <v>12.254899999999999</v>
      </c>
    </row>
    <row r="1348" spans="1:36" x14ac:dyDescent="0.25">
      <c r="A1348" s="50">
        <v>1347</v>
      </c>
      <c r="B1348" s="51">
        <v>40335</v>
      </c>
      <c r="C1348" s="75">
        <f t="shared" si="443"/>
        <v>40335</v>
      </c>
      <c r="D1348" s="50" t="s">
        <v>1224</v>
      </c>
      <c r="E1348" s="50">
        <v>56</v>
      </c>
      <c r="F1348" s="50">
        <v>3</v>
      </c>
      <c r="G1348" s="50">
        <v>34</v>
      </c>
      <c r="H1348" s="50">
        <v>4</v>
      </c>
      <c r="I1348" s="53">
        <f t="shared" si="445"/>
        <v>0.1486574074074074</v>
      </c>
      <c r="J1348" s="54">
        <f t="shared" si="446"/>
        <v>2.654596560846561E-3</v>
      </c>
      <c r="K1348" s="50" t="s">
        <v>689</v>
      </c>
      <c r="L1348" s="50" t="s">
        <v>971</v>
      </c>
      <c r="M1348" s="55">
        <f t="shared" si="447"/>
        <v>15.696044845842428</v>
      </c>
      <c r="N1348" s="50">
        <v>0</v>
      </c>
      <c r="S1348" s="151">
        <f t="shared" si="448"/>
        <v>0.29731481481481481</v>
      </c>
      <c r="T1348" s="151">
        <f t="shared" si="449"/>
        <v>0.1486574074074074</v>
      </c>
      <c r="V1348" s="393">
        <f t="shared" si="460"/>
        <v>0</v>
      </c>
      <c r="W1348" s="393">
        <f t="shared" si="461"/>
        <v>0</v>
      </c>
      <c r="X1348" s="53">
        <f t="shared" si="450"/>
        <v>6.9550429894179894E-2</v>
      </c>
      <c r="Y1348" s="53">
        <f t="shared" si="451"/>
        <v>0.10593960989417989</v>
      </c>
      <c r="Z1348" s="53">
        <f t="shared" si="452"/>
        <v>3.4775214947089947E-2</v>
      </c>
      <c r="AA1348" s="53">
        <f t="shared" si="453"/>
        <v>5.2969804947089943E-2</v>
      </c>
      <c r="AB1348" s="50">
        <f t="shared" si="454"/>
        <v>511</v>
      </c>
      <c r="AC1348" s="50">
        <f t="shared" si="442"/>
        <v>2010</v>
      </c>
      <c r="AD1348" s="50">
        <f t="shared" si="455"/>
        <v>6</v>
      </c>
      <c r="AE1348" s="56">
        <f t="shared" si="456"/>
        <v>201006</v>
      </c>
      <c r="AF1348" s="56">
        <f t="shared" si="444"/>
        <v>24</v>
      </c>
      <c r="AG1348" s="58">
        <f t="shared" si="441"/>
        <v>2.5201388888890506</v>
      </c>
      <c r="AH1348" s="56">
        <f t="shared" si="457"/>
        <v>6</v>
      </c>
      <c r="AI1348" s="53">
        <f t="shared" si="458"/>
        <v>8.774501989417989E-2</v>
      </c>
      <c r="AJ1348" s="56">
        <f t="shared" si="459"/>
        <v>56</v>
      </c>
    </row>
    <row r="1349" spans="1:36" x14ac:dyDescent="0.25">
      <c r="A1349" s="50">
        <v>1348</v>
      </c>
      <c r="B1349" s="51">
        <v>40335.3125</v>
      </c>
      <c r="C1349" s="75">
        <f t="shared" si="443"/>
        <v>40335.3125</v>
      </c>
      <c r="D1349" s="50" t="s">
        <v>1224</v>
      </c>
      <c r="E1349" s="50">
        <v>56</v>
      </c>
      <c r="F1349" s="50">
        <v>3</v>
      </c>
      <c r="G1349" s="50">
        <v>34</v>
      </c>
      <c r="H1349" s="50">
        <v>4</v>
      </c>
      <c r="I1349" s="53">
        <f t="shared" si="445"/>
        <v>0.1486574074074074</v>
      </c>
      <c r="J1349" s="54">
        <f t="shared" si="446"/>
        <v>2.654596560846561E-3</v>
      </c>
      <c r="K1349" s="50" t="s">
        <v>1229</v>
      </c>
      <c r="L1349" s="50" t="s">
        <v>1226</v>
      </c>
      <c r="M1349" s="55">
        <f t="shared" si="447"/>
        <v>15.696044845842428</v>
      </c>
      <c r="N1349" s="50">
        <v>0</v>
      </c>
      <c r="S1349" s="151">
        <f t="shared" si="448"/>
        <v>0.29731481481481481</v>
      </c>
      <c r="T1349" s="151">
        <f t="shared" si="449"/>
        <v>0.1486574074074074</v>
      </c>
      <c r="V1349" s="393">
        <f t="shared" si="460"/>
        <v>0</v>
      </c>
      <c r="W1349" s="393">
        <f t="shared" si="461"/>
        <v>0</v>
      </c>
      <c r="X1349" s="53">
        <f t="shared" si="450"/>
        <v>6.9550429894179894E-2</v>
      </c>
      <c r="Y1349" s="53">
        <f t="shared" si="451"/>
        <v>0.10593960989417989</v>
      </c>
      <c r="Z1349" s="53">
        <f t="shared" si="452"/>
        <v>3.4775214947089947E-2</v>
      </c>
      <c r="AA1349" s="53">
        <f t="shared" si="453"/>
        <v>5.2969804947089943E-2</v>
      </c>
      <c r="AB1349" s="50">
        <f t="shared" si="454"/>
        <v>511</v>
      </c>
      <c r="AC1349" s="50">
        <f t="shared" si="442"/>
        <v>2010</v>
      </c>
      <c r="AD1349" s="50">
        <f t="shared" si="455"/>
        <v>6</v>
      </c>
      <c r="AE1349" s="56">
        <f t="shared" si="456"/>
        <v>201006</v>
      </c>
      <c r="AF1349" s="56">
        <f t="shared" si="444"/>
        <v>24</v>
      </c>
      <c r="AG1349" s="58">
        <f t="shared" si="441"/>
        <v>0</v>
      </c>
      <c r="AH1349" s="56">
        <f t="shared" si="457"/>
        <v>6</v>
      </c>
      <c r="AI1349" s="53">
        <f t="shared" si="458"/>
        <v>8.774501989417989E-2</v>
      </c>
      <c r="AJ1349" s="56">
        <f t="shared" si="459"/>
        <v>56</v>
      </c>
    </row>
    <row r="1350" spans="1:36" x14ac:dyDescent="0.25">
      <c r="A1350" s="50">
        <v>1349</v>
      </c>
      <c r="B1350" s="51">
        <v>40337.50277777778</v>
      </c>
      <c r="C1350" s="75">
        <f t="shared" si="443"/>
        <v>40337.50277777778</v>
      </c>
      <c r="D1350" s="50" t="s">
        <v>1223</v>
      </c>
      <c r="E1350" s="50">
        <v>2.76</v>
      </c>
      <c r="F1350" s="50">
        <v>0</v>
      </c>
      <c r="G1350" s="50">
        <v>33</v>
      </c>
      <c r="H1350" s="50">
        <v>53</v>
      </c>
      <c r="I1350" s="53">
        <f t="shared" si="445"/>
        <v>2.3530092592592592E-2</v>
      </c>
      <c r="J1350" s="54">
        <f t="shared" si="446"/>
        <v>8.5253958668813738E-3</v>
      </c>
      <c r="K1350" s="50" t="s">
        <v>1229</v>
      </c>
      <c r="L1350" s="50" t="s">
        <v>1226</v>
      </c>
      <c r="M1350" s="55">
        <f t="shared" si="447"/>
        <v>4.8873585833743274</v>
      </c>
      <c r="N1350" s="50">
        <v>0</v>
      </c>
      <c r="S1350" s="151">
        <f t="shared" si="448"/>
        <v>0.22336537171229198</v>
      </c>
      <c r="T1350" s="151">
        <f t="shared" si="449"/>
        <v>0.11168268585614599</v>
      </c>
      <c r="V1350" s="393">
        <f t="shared" si="460"/>
        <v>0</v>
      </c>
      <c r="W1350" s="393">
        <f t="shared" si="461"/>
        <v>0</v>
      </c>
      <c r="X1350" s="53">
        <f t="shared" si="450"/>
        <v>0.22336537171229198</v>
      </c>
      <c r="Y1350" s="53">
        <f t="shared" si="451"/>
        <v>0.259754551712292</v>
      </c>
      <c r="Z1350" s="53">
        <f t="shared" si="452"/>
        <v>0.11168268585614599</v>
      </c>
      <c r="AA1350" s="53">
        <f t="shared" si="453"/>
        <v>0.129877275856146</v>
      </c>
      <c r="AB1350" s="50">
        <f t="shared" si="454"/>
        <v>3100</v>
      </c>
      <c r="AC1350" s="50">
        <f t="shared" si="442"/>
        <v>2010</v>
      </c>
      <c r="AD1350" s="50">
        <f t="shared" si="455"/>
        <v>6</v>
      </c>
      <c r="AE1350" s="56">
        <f t="shared" si="456"/>
        <v>201006</v>
      </c>
      <c r="AF1350" s="56">
        <f t="shared" si="444"/>
        <v>24</v>
      </c>
      <c r="AG1350" s="58">
        <f t="shared" si="441"/>
        <v>1.1902777777795563</v>
      </c>
      <c r="AH1350" s="56">
        <f t="shared" si="457"/>
        <v>8</v>
      </c>
      <c r="AI1350" s="53">
        <f t="shared" si="458"/>
        <v>0.24155996171229199</v>
      </c>
      <c r="AJ1350" s="56">
        <f t="shared" si="459"/>
        <v>11.785199999999998</v>
      </c>
    </row>
    <row r="1351" spans="1:36" x14ac:dyDescent="0.25">
      <c r="A1351" s="50">
        <v>1350</v>
      </c>
      <c r="B1351" s="51">
        <v>40340.523611111108</v>
      </c>
      <c r="C1351" s="75">
        <f t="shared" si="443"/>
        <v>40340.523611111108</v>
      </c>
      <c r="D1351" s="50" t="s">
        <v>1223</v>
      </c>
      <c r="E1351" s="50">
        <v>3.01</v>
      </c>
      <c r="F1351" s="50">
        <v>0</v>
      </c>
      <c r="G1351" s="50">
        <v>31</v>
      </c>
      <c r="H1351" s="50">
        <v>3</v>
      </c>
      <c r="I1351" s="53">
        <f t="shared" si="445"/>
        <v>2.1562499999999998E-2</v>
      </c>
      <c r="J1351" s="54">
        <f t="shared" si="446"/>
        <v>7.1636212624584718E-3</v>
      </c>
      <c r="K1351" s="50" t="s">
        <v>1229</v>
      </c>
      <c r="L1351" s="50" t="s">
        <v>795</v>
      </c>
      <c r="M1351" s="55">
        <f t="shared" si="447"/>
        <v>5.8164251207729514</v>
      </c>
      <c r="N1351" s="50">
        <v>0</v>
      </c>
      <c r="S1351" s="151">
        <f t="shared" si="448"/>
        <v>0.18768687707641196</v>
      </c>
      <c r="T1351" s="151">
        <f t="shared" si="449"/>
        <v>9.3843438538205981E-2</v>
      </c>
      <c r="V1351" s="393">
        <f t="shared" si="460"/>
        <v>0</v>
      </c>
      <c r="W1351" s="393">
        <f t="shared" si="461"/>
        <v>0</v>
      </c>
      <c r="X1351" s="53">
        <f t="shared" si="450"/>
        <v>0.18768687707641196</v>
      </c>
      <c r="Y1351" s="53">
        <f t="shared" si="451"/>
        <v>0.22407605707641196</v>
      </c>
      <c r="Z1351" s="53">
        <f t="shared" si="452"/>
        <v>9.3843438538205981E-2</v>
      </c>
      <c r="AA1351" s="53">
        <f t="shared" si="453"/>
        <v>0.11203802853820598</v>
      </c>
      <c r="AB1351" s="50">
        <f t="shared" si="454"/>
        <v>1995</v>
      </c>
      <c r="AC1351" s="50">
        <f t="shared" si="442"/>
        <v>2010</v>
      </c>
      <c r="AD1351" s="50">
        <f t="shared" si="455"/>
        <v>6</v>
      </c>
      <c r="AE1351" s="56">
        <f t="shared" si="456"/>
        <v>201006</v>
      </c>
      <c r="AF1351" s="56">
        <f t="shared" si="444"/>
        <v>24</v>
      </c>
      <c r="AG1351" s="58">
        <f t="shared" si="441"/>
        <v>2.0208333333284827</v>
      </c>
      <c r="AH1351" s="56">
        <f t="shared" si="457"/>
        <v>11</v>
      </c>
      <c r="AI1351" s="53">
        <f t="shared" si="458"/>
        <v>0.20588146707641197</v>
      </c>
      <c r="AJ1351" s="56">
        <f t="shared" si="459"/>
        <v>12.852699999999999</v>
      </c>
    </row>
    <row r="1352" spans="1:36" x14ac:dyDescent="0.25">
      <c r="A1352" s="50">
        <v>1351</v>
      </c>
      <c r="B1352" s="51">
        <v>40344.5</v>
      </c>
      <c r="C1352" s="75">
        <f t="shared" si="443"/>
        <v>40344.5</v>
      </c>
      <c r="D1352" s="50" t="s">
        <v>1223</v>
      </c>
      <c r="E1352" s="50">
        <v>3.45</v>
      </c>
      <c r="F1352" s="50">
        <v>0</v>
      </c>
      <c r="G1352" s="50">
        <v>32</v>
      </c>
      <c r="H1352" s="50">
        <v>20</v>
      </c>
      <c r="I1352" s="53">
        <f t="shared" si="445"/>
        <v>2.2453703703703708E-2</v>
      </c>
      <c r="J1352" s="54">
        <f t="shared" si="446"/>
        <v>6.5083199141170167E-3</v>
      </c>
      <c r="K1352" s="50" t="s">
        <v>1229</v>
      </c>
      <c r="L1352" s="50" t="s">
        <v>1226</v>
      </c>
      <c r="M1352" s="55">
        <f t="shared" si="447"/>
        <v>6.402061855670107</v>
      </c>
      <c r="N1352" s="50">
        <v>0</v>
      </c>
      <c r="S1352" s="151">
        <f t="shared" si="448"/>
        <v>0.17051798174986582</v>
      </c>
      <c r="T1352" s="151">
        <f t="shared" si="449"/>
        <v>8.5258990874932911E-2</v>
      </c>
      <c r="V1352" s="393">
        <f t="shared" si="460"/>
        <v>0</v>
      </c>
      <c r="W1352" s="393">
        <f t="shared" si="461"/>
        <v>0</v>
      </c>
      <c r="X1352" s="53">
        <f t="shared" si="450"/>
        <v>0.17051798174986582</v>
      </c>
      <c r="Y1352" s="53">
        <f t="shared" si="451"/>
        <v>0.20690716174986584</v>
      </c>
      <c r="Z1352" s="53">
        <f t="shared" si="452"/>
        <v>8.5258990874932911E-2</v>
      </c>
      <c r="AA1352" s="53">
        <f t="shared" si="453"/>
        <v>0.10345358087493292</v>
      </c>
      <c r="AB1352" s="50">
        <f t="shared" si="454"/>
        <v>1217</v>
      </c>
      <c r="AC1352" s="50">
        <f t="shared" si="442"/>
        <v>2010</v>
      </c>
      <c r="AD1352" s="50">
        <f t="shared" si="455"/>
        <v>6</v>
      </c>
      <c r="AE1352" s="56">
        <f t="shared" si="456"/>
        <v>201006</v>
      </c>
      <c r="AF1352" s="56">
        <f t="shared" si="444"/>
        <v>25</v>
      </c>
      <c r="AG1352" s="58">
        <f t="shared" si="441"/>
        <v>2.976388888891961</v>
      </c>
      <c r="AH1352" s="56">
        <f t="shared" si="457"/>
        <v>15</v>
      </c>
      <c r="AI1352" s="53">
        <f t="shared" si="458"/>
        <v>0.18871257174986583</v>
      </c>
      <c r="AJ1352" s="56">
        <f t="shared" si="459"/>
        <v>14.731499999999999</v>
      </c>
    </row>
    <row r="1353" spans="1:36" x14ac:dyDescent="0.25">
      <c r="A1353" s="50">
        <v>1352</v>
      </c>
      <c r="B1353" s="51">
        <v>40346.513194444444</v>
      </c>
      <c r="C1353" s="75">
        <f t="shared" si="443"/>
        <v>40346.513194444444</v>
      </c>
      <c r="D1353" s="50" t="s">
        <v>1223</v>
      </c>
      <c r="E1353" s="50">
        <v>2.16</v>
      </c>
      <c r="F1353" s="50">
        <v>0</v>
      </c>
      <c r="G1353" s="50">
        <v>26</v>
      </c>
      <c r="H1353" s="50">
        <v>48</v>
      </c>
      <c r="I1353" s="53">
        <f t="shared" si="445"/>
        <v>1.861111111111111E-2</v>
      </c>
      <c r="J1353" s="54">
        <f t="shared" si="446"/>
        <v>8.6162551440329208E-3</v>
      </c>
      <c r="K1353" s="50" t="s">
        <v>1229</v>
      </c>
      <c r="L1353" s="50" t="s">
        <v>1226</v>
      </c>
      <c r="M1353" s="55">
        <f t="shared" si="447"/>
        <v>4.8358208955223922</v>
      </c>
      <c r="N1353" s="50">
        <v>0</v>
      </c>
      <c r="S1353" s="151">
        <f t="shared" si="448"/>
        <v>0.22574588477366253</v>
      </c>
      <c r="T1353" s="151">
        <f t="shared" si="449"/>
        <v>0.11287294238683127</v>
      </c>
      <c r="V1353" s="393">
        <f t="shared" si="460"/>
        <v>0</v>
      </c>
      <c r="W1353" s="393">
        <f t="shared" si="461"/>
        <v>0</v>
      </c>
      <c r="X1353" s="53">
        <f t="shared" si="450"/>
        <v>0.22574588477366253</v>
      </c>
      <c r="Y1353" s="53">
        <f t="shared" si="451"/>
        <v>0.2621350647736625</v>
      </c>
      <c r="Z1353" s="53">
        <f t="shared" si="452"/>
        <v>0.11287294238683127</v>
      </c>
      <c r="AA1353" s="53">
        <f t="shared" si="453"/>
        <v>0.13106753238683125</v>
      </c>
      <c r="AB1353" s="50">
        <f t="shared" si="454"/>
        <v>3128</v>
      </c>
      <c r="AC1353" s="50">
        <f t="shared" si="442"/>
        <v>2010</v>
      </c>
      <c r="AD1353" s="50">
        <f t="shared" si="455"/>
        <v>6</v>
      </c>
      <c r="AE1353" s="56">
        <f t="shared" si="456"/>
        <v>201006</v>
      </c>
      <c r="AF1353" s="56">
        <f t="shared" si="444"/>
        <v>25</v>
      </c>
      <c r="AG1353" s="58">
        <f t="shared" si="441"/>
        <v>1.0131944444437977</v>
      </c>
      <c r="AH1353" s="56">
        <f t="shared" si="457"/>
        <v>17</v>
      </c>
      <c r="AI1353" s="53">
        <f t="shared" si="458"/>
        <v>0.24394047477366251</v>
      </c>
      <c r="AJ1353" s="56">
        <f t="shared" si="459"/>
        <v>9.2232000000000003</v>
      </c>
    </row>
    <row r="1354" spans="1:36" x14ac:dyDescent="0.25">
      <c r="A1354" s="50">
        <v>1353</v>
      </c>
      <c r="B1354" s="51">
        <v>40348.319444444445</v>
      </c>
      <c r="C1354" s="75">
        <f t="shared" si="443"/>
        <v>40348.319444444445</v>
      </c>
      <c r="D1354" s="50" t="s">
        <v>1224</v>
      </c>
      <c r="E1354" s="50">
        <v>25</v>
      </c>
      <c r="F1354" s="50">
        <v>1</v>
      </c>
      <c r="G1354" s="50">
        <v>30</v>
      </c>
      <c r="H1354" s="50">
        <v>22</v>
      </c>
      <c r="I1354" s="53">
        <f t="shared" si="445"/>
        <v>6.2754629629629632E-2</v>
      </c>
      <c r="J1354" s="54">
        <f t="shared" si="446"/>
        <v>2.5101851851851852E-3</v>
      </c>
      <c r="K1354" s="50" t="s">
        <v>1229</v>
      </c>
      <c r="L1354" s="50" t="s">
        <v>41</v>
      </c>
      <c r="M1354" s="55">
        <f t="shared" si="447"/>
        <v>16.599040944301009</v>
      </c>
      <c r="N1354" s="50">
        <v>0</v>
      </c>
      <c r="S1354" s="151">
        <f t="shared" si="448"/>
        <v>0.28114074074074075</v>
      </c>
      <c r="T1354" s="151">
        <f t="shared" si="449"/>
        <v>0.14057037037037037</v>
      </c>
      <c r="V1354" s="393">
        <f t="shared" si="460"/>
        <v>0</v>
      </c>
      <c r="W1354" s="393">
        <f t="shared" si="461"/>
        <v>0</v>
      </c>
      <c r="X1354" s="53">
        <f t="shared" si="450"/>
        <v>6.5766851851851854E-2</v>
      </c>
      <c r="Y1354" s="53">
        <f t="shared" si="451"/>
        <v>0.10215603185185185</v>
      </c>
      <c r="Z1354" s="53">
        <f t="shared" si="452"/>
        <v>3.2883425925925927E-2</v>
      </c>
      <c r="AA1354" s="53">
        <f t="shared" si="453"/>
        <v>5.1078015925925924E-2</v>
      </c>
      <c r="AB1354" s="50">
        <f t="shared" si="454"/>
        <v>413</v>
      </c>
      <c r="AC1354" s="50">
        <f t="shared" si="442"/>
        <v>2010</v>
      </c>
      <c r="AD1354" s="50">
        <f t="shared" si="455"/>
        <v>6</v>
      </c>
      <c r="AE1354" s="56">
        <f t="shared" si="456"/>
        <v>201006</v>
      </c>
      <c r="AF1354" s="56">
        <f t="shared" si="444"/>
        <v>25</v>
      </c>
      <c r="AG1354" s="58">
        <f t="shared" si="441"/>
        <v>0.80625000000145519</v>
      </c>
      <c r="AH1354" s="56">
        <f t="shared" si="457"/>
        <v>19</v>
      </c>
      <c r="AI1354" s="53">
        <f t="shared" si="458"/>
        <v>8.3961441851851851E-2</v>
      </c>
      <c r="AJ1354" s="56">
        <f t="shared" si="459"/>
        <v>25</v>
      </c>
    </row>
    <row r="1355" spans="1:36" x14ac:dyDescent="0.25">
      <c r="A1355" s="50">
        <v>1354</v>
      </c>
      <c r="B1355" s="51">
        <v>40348.55972222222</v>
      </c>
      <c r="C1355" s="75">
        <f t="shared" si="443"/>
        <v>40348.55972222222</v>
      </c>
      <c r="D1355" s="50" t="s">
        <v>1225</v>
      </c>
      <c r="E1355" s="50">
        <v>1</v>
      </c>
      <c r="F1355" s="50">
        <v>0</v>
      </c>
      <c r="G1355" s="50">
        <v>36</v>
      </c>
      <c r="H1355" s="50">
        <v>38</v>
      </c>
      <c r="I1355" s="53">
        <f t="shared" si="445"/>
        <v>2.5439814814814814E-2</v>
      </c>
      <c r="J1355" s="54">
        <f t="shared" si="446"/>
        <v>2.5439814814814814E-2</v>
      </c>
      <c r="K1355" s="50" t="s">
        <v>1229</v>
      </c>
      <c r="L1355" s="50" t="s">
        <v>41</v>
      </c>
      <c r="M1355" s="55">
        <f t="shared" si="447"/>
        <v>1.6378525932666073</v>
      </c>
      <c r="N1355" s="50">
        <v>0</v>
      </c>
      <c r="S1355" s="151">
        <f t="shared" si="448"/>
        <v>6.105555555555555E-2</v>
      </c>
      <c r="T1355" s="151">
        <f t="shared" si="449"/>
        <v>3.0527777777777775E-2</v>
      </c>
      <c r="V1355" s="393">
        <f t="shared" si="460"/>
        <v>0</v>
      </c>
      <c r="W1355" s="393">
        <f t="shared" si="461"/>
        <v>0</v>
      </c>
      <c r="X1355" s="53">
        <f t="shared" si="450"/>
        <v>0.66652314814814817</v>
      </c>
      <c r="Y1355" s="53">
        <f t="shared" si="451"/>
        <v>0.70291232814814808</v>
      </c>
      <c r="Z1355" s="53">
        <f t="shared" si="452"/>
        <v>0.33326157407407409</v>
      </c>
      <c r="AA1355" s="53">
        <f t="shared" si="453"/>
        <v>0.35145616407407404</v>
      </c>
      <c r="AB1355" s="50">
        <f t="shared" si="454"/>
        <v>3875</v>
      </c>
      <c r="AC1355" s="50">
        <f t="shared" si="442"/>
        <v>2010</v>
      </c>
      <c r="AD1355" s="50">
        <f t="shared" si="455"/>
        <v>6</v>
      </c>
      <c r="AE1355" s="56">
        <f t="shared" si="456"/>
        <v>201006</v>
      </c>
      <c r="AF1355" s="56">
        <f t="shared" si="444"/>
        <v>25</v>
      </c>
      <c r="AG1355" s="58">
        <f>IF(ISBLANK(B1355)," ",MAX(B1355-B1353-1,0))</f>
        <v>1.046527777776646</v>
      </c>
      <c r="AH1355" s="56">
        <f t="shared" si="457"/>
        <v>19</v>
      </c>
      <c r="AI1355" s="53">
        <f t="shared" si="458"/>
        <v>0.68471773814814818</v>
      </c>
      <c r="AJ1355" s="56">
        <f t="shared" si="459"/>
        <v>46.7</v>
      </c>
    </row>
    <row r="1356" spans="1:36" x14ac:dyDescent="0.25">
      <c r="A1356" s="50">
        <v>1355</v>
      </c>
      <c r="B1356" s="51">
        <v>40348.55972222222</v>
      </c>
      <c r="C1356" s="75">
        <f t="shared" si="443"/>
        <v>40348.55972222222</v>
      </c>
      <c r="D1356" s="50" t="s">
        <v>1223</v>
      </c>
      <c r="E1356" s="50">
        <v>6.2</v>
      </c>
      <c r="F1356" s="50">
        <v>1</v>
      </c>
      <c r="G1356" s="50">
        <v>12</v>
      </c>
      <c r="H1356" s="50">
        <v>33</v>
      </c>
      <c r="I1356" s="53">
        <f t="shared" si="445"/>
        <v>5.0381944444444444E-2</v>
      </c>
      <c r="J1356" s="54">
        <f t="shared" si="446"/>
        <v>8.1261200716845877E-3</v>
      </c>
      <c r="K1356" s="50" t="s">
        <v>1229</v>
      </c>
      <c r="L1356" s="50" t="s">
        <v>41</v>
      </c>
      <c r="M1356" s="55">
        <f t="shared" si="447"/>
        <v>5.1274982770503144</v>
      </c>
      <c r="N1356" s="50">
        <v>0</v>
      </c>
      <c r="S1356" s="151">
        <f t="shared" si="448"/>
        <v>0.2129043458781362</v>
      </c>
      <c r="T1356" s="151">
        <f t="shared" si="449"/>
        <v>0.1064521729390681</v>
      </c>
      <c r="V1356" s="393">
        <f t="shared" si="460"/>
        <v>0</v>
      </c>
      <c r="W1356" s="393">
        <f t="shared" si="461"/>
        <v>0</v>
      </c>
      <c r="X1356" s="53">
        <f t="shared" si="450"/>
        <v>0.2129043458781362</v>
      </c>
      <c r="Y1356" s="53">
        <f t="shared" si="451"/>
        <v>0.24929352587813619</v>
      </c>
      <c r="Z1356" s="53">
        <f t="shared" si="452"/>
        <v>0.1064521729390681</v>
      </c>
      <c r="AA1356" s="53">
        <f t="shared" si="453"/>
        <v>0.1246467629390681</v>
      </c>
      <c r="AB1356" s="50">
        <f t="shared" si="454"/>
        <v>2887</v>
      </c>
      <c r="AC1356" s="50">
        <f t="shared" si="442"/>
        <v>2010</v>
      </c>
      <c r="AD1356" s="50">
        <f t="shared" si="455"/>
        <v>6</v>
      </c>
      <c r="AE1356" s="56">
        <f t="shared" si="456"/>
        <v>201006</v>
      </c>
      <c r="AF1356" s="56">
        <f t="shared" si="444"/>
        <v>25</v>
      </c>
      <c r="AG1356" s="58">
        <f>IF(ISBLANK(B1356)," ",MAX(B1356-B1353-1,0))</f>
        <v>1.046527777776646</v>
      </c>
      <c r="AH1356" s="56">
        <f t="shared" si="457"/>
        <v>19</v>
      </c>
      <c r="AI1356" s="53">
        <f t="shared" si="458"/>
        <v>0.23109893587813618</v>
      </c>
      <c r="AJ1356" s="56">
        <f t="shared" si="459"/>
        <v>26.473999999999997</v>
      </c>
    </row>
    <row r="1357" spans="1:36" x14ac:dyDescent="0.25">
      <c r="A1357" s="50">
        <v>1356</v>
      </c>
      <c r="B1357" s="51">
        <v>40348.55972222222</v>
      </c>
      <c r="C1357" s="75">
        <f t="shared" si="443"/>
        <v>40348.55972222222</v>
      </c>
      <c r="D1357" s="50" t="s">
        <v>515</v>
      </c>
      <c r="E1357" s="50">
        <v>1</v>
      </c>
      <c r="F1357" s="50">
        <v>0</v>
      </c>
      <c r="G1357" s="50">
        <v>1</v>
      </c>
      <c r="H1357" s="50">
        <v>57</v>
      </c>
      <c r="I1357" s="53">
        <f t="shared" si="445"/>
        <v>1.3541666666666667E-3</v>
      </c>
      <c r="J1357" s="54">
        <f t="shared" si="446"/>
        <v>1.3541666666666667E-3</v>
      </c>
      <c r="K1357" s="50" t="s">
        <v>1229</v>
      </c>
      <c r="L1357" s="50" t="s">
        <v>41</v>
      </c>
      <c r="M1357" s="55">
        <f t="shared" si="447"/>
        <v>30.769230769230791</v>
      </c>
      <c r="N1357" s="50">
        <v>0</v>
      </c>
      <c r="S1357" s="151">
        <f t="shared" si="448"/>
        <v>0</v>
      </c>
      <c r="T1357" s="151">
        <f t="shared" si="449"/>
        <v>0</v>
      </c>
      <c r="V1357" s="393">
        <f t="shared" si="460"/>
        <v>0</v>
      </c>
      <c r="W1357" s="393">
        <f t="shared" si="461"/>
        <v>0</v>
      </c>
      <c r="X1357" s="53">
        <f t="shared" si="450"/>
        <v>3.5479166666666666E-2</v>
      </c>
      <c r="Y1357" s="53">
        <f t="shared" si="451"/>
        <v>7.1868346666666666E-2</v>
      </c>
      <c r="Z1357" s="53">
        <f t="shared" si="452"/>
        <v>1.7739583333333333E-2</v>
      </c>
      <c r="AA1357" s="53">
        <f t="shared" si="453"/>
        <v>3.5934173333333333E-2</v>
      </c>
      <c r="AB1357" s="50">
        <f t="shared" si="454"/>
        <v>15</v>
      </c>
      <c r="AC1357" s="50">
        <f t="shared" si="442"/>
        <v>2010</v>
      </c>
      <c r="AD1357" s="50">
        <f t="shared" si="455"/>
        <v>6</v>
      </c>
      <c r="AE1357" s="56">
        <f t="shared" si="456"/>
        <v>201006</v>
      </c>
      <c r="AF1357" s="56">
        <f t="shared" si="444"/>
        <v>25</v>
      </c>
      <c r="AG1357" s="58">
        <f>IF(ISBLANK(B1357)," ",MAX(B1357-B1353-1,0))</f>
        <v>1.046527777776646</v>
      </c>
      <c r="AH1357" s="56">
        <f t="shared" si="457"/>
        <v>19</v>
      </c>
      <c r="AI1357" s="53">
        <f t="shared" si="458"/>
        <v>5.3673756666666669E-2</v>
      </c>
      <c r="AJ1357" s="56">
        <f t="shared" si="459"/>
        <v>0</v>
      </c>
    </row>
    <row r="1358" spans="1:36" x14ac:dyDescent="0.25">
      <c r="A1358" s="50">
        <v>1357</v>
      </c>
      <c r="B1358" s="51">
        <v>40348.55972222222</v>
      </c>
      <c r="C1358" s="75">
        <f t="shared" si="443"/>
        <v>40348.55972222222</v>
      </c>
      <c r="D1358" s="50" t="s">
        <v>516</v>
      </c>
      <c r="E1358" s="50">
        <v>1</v>
      </c>
      <c r="F1358" s="50">
        <v>0</v>
      </c>
      <c r="G1358" s="50">
        <v>1</v>
      </c>
      <c r="H1358" s="50">
        <v>32</v>
      </c>
      <c r="I1358" s="53">
        <f t="shared" si="445"/>
        <v>1.0648148148148147E-3</v>
      </c>
      <c r="J1358" s="54">
        <f t="shared" si="446"/>
        <v>1.0648148148148147E-3</v>
      </c>
      <c r="K1358" s="50" t="s">
        <v>1229</v>
      </c>
      <c r="L1358" s="50" t="s">
        <v>41</v>
      </c>
      <c r="M1358" s="55">
        <f t="shared" si="447"/>
        <v>39.130434782608731</v>
      </c>
      <c r="N1358" s="50">
        <v>0</v>
      </c>
      <c r="S1358" s="151">
        <f t="shared" si="448"/>
        <v>0</v>
      </c>
      <c r="T1358" s="151">
        <f t="shared" si="449"/>
        <v>0</v>
      </c>
      <c r="V1358" s="393">
        <f t="shared" si="460"/>
        <v>0</v>
      </c>
      <c r="W1358" s="393">
        <f t="shared" si="461"/>
        <v>0</v>
      </c>
      <c r="X1358" s="53">
        <f t="shared" si="450"/>
        <v>2.7898148148148144E-2</v>
      </c>
      <c r="Y1358" s="53">
        <f t="shared" si="451"/>
        <v>6.4287328148148137E-2</v>
      </c>
      <c r="Z1358" s="53">
        <f t="shared" si="452"/>
        <v>1.3949074074074072E-2</v>
      </c>
      <c r="AA1358" s="53">
        <f t="shared" si="453"/>
        <v>3.2143664074074069E-2</v>
      </c>
      <c r="AB1358" s="50">
        <f t="shared" si="454"/>
        <v>8</v>
      </c>
      <c r="AC1358" s="50">
        <f t="shared" si="442"/>
        <v>2010</v>
      </c>
      <c r="AD1358" s="50">
        <f t="shared" si="455"/>
        <v>6</v>
      </c>
      <c r="AE1358" s="56">
        <f t="shared" si="456"/>
        <v>201006</v>
      </c>
      <c r="AF1358" s="56">
        <f t="shared" si="444"/>
        <v>25</v>
      </c>
      <c r="AG1358" s="58">
        <f>IF(ISBLANK(B1358)," ",MAX(B1358-B1354-1,0))</f>
        <v>0</v>
      </c>
      <c r="AH1358" s="56">
        <f t="shared" si="457"/>
        <v>19</v>
      </c>
      <c r="AI1358" s="53">
        <f t="shared" si="458"/>
        <v>4.6092738148148141E-2</v>
      </c>
      <c r="AJ1358" s="56">
        <f t="shared" si="459"/>
        <v>0</v>
      </c>
    </row>
    <row r="1359" spans="1:36" x14ac:dyDescent="0.25">
      <c r="A1359" s="50">
        <v>1358</v>
      </c>
      <c r="B1359" s="51">
        <v>40351.500694444447</v>
      </c>
      <c r="C1359" s="75">
        <f t="shared" si="443"/>
        <v>40351.500694444447</v>
      </c>
      <c r="D1359" s="50" t="s">
        <v>1223</v>
      </c>
      <c r="E1359" s="50">
        <v>1.75</v>
      </c>
      <c r="F1359" s="50">
        <v>0</v>
      </c>
      <c r="G1359" s="50">
        <v>16</v>
      </c>
      <c r="H1359" s="50">
        <v>48</v>
      </c>
      <c r="I1359" s="53">
        <f t="shared" si="445"/>
        <v>1.1666666666666667E-2</v>
      </c>
      <c r="J1359" s="54">
        <f t="shared" si="446"/>
        <v>6.6666666666666671E-3</v>
      </c>
      <c r="K1359" s="50" t="s">
        <v>1229</v>
      </c>
      <c r="L1359" s="50" t="s">
        <v>1226</v>
      </c>
      <c r="M1359" s="55">
        <f t="shared" si="447"/>
        <v>6.2500000000000044</v>
      </c>
      <c r="N1359" s="50">
        <v>0</v>
      </c>
      <c r="S1359" s="151">
        <f t="shared" si="448"/>
        <v>0.17466666666666666</v>
      </c>
      <c r="T1359" s="151">
        <f t="shared" si="449"/>
        <v>8.7333333333333332E-2</v>
      </c>
      <c r="V1359" s="393">
        <f t="shared" si="460"/>
        <v>0</v>
      </c>
      <c r="W1359" s="393">
        <f t="shared" si="461"/>
        <v>0</v>
      </c>
      <c r="X1359" s="53">
        <f t="shared" si="450"/>
        <v>0.17466666666666666</v>
      </c>
      <c r="Y1359" s="53">
        <f t="shared" si="451"/>
        <v>0.21105584666666666</v>
      </c>
      <c r="Z1359" s="53">
        <f t="shared" si="452"/>
        <v>8.7333333333333332E-2</v>
      </c>
      <c r="AA1359" s="53">
        <f t="shared" si="453"/>
        <v>0.10552792333333333</v>
      </c>
      <c r="AB1359" s="50">
        <f t="shared" si="454"/>
        <v>1361</v>
      </c>
      <c r="AC1359" s="50">
        <f t="shared" si="442"/>
        <v>2010</v>
      </c>
      <c r="AD1359" s="50">
        <f t="shared" si="455"/>
        <v>6</v>
      </c>
      <c r="AE1359" s="56">
        <f t="shared" si="456"/>
        <v>201006</v>
      </c>
      <c r="AF1359" s="56">
        <f t="shared" si="444"/>
        <v>26</v>
      </c>
      <c r="AG1359" s="58">
        <f t="shared" ref="AG1359:AG1405" si="462">IF(ISBLANK(B1359)," ",MAX(B1359-B1358-1,0))</f>
        <v>1.9409722222262644</v>
      </c>
      <c r="AH1359" s="56">
        <f t="shared" si="457"/>
        <v>22</v>
      </c>
      <c r="AI1359" s="53">
        <f t="shared" si="458"/>
        <v>0.19286125666666665</v>
      </c>
      <c r="AJ1359" s="56">
        <f t="shared" si="459"/>
        <v>7.4724999999999993</v>
      </c>
    </row>
    <row r="1360" spans="1:36" x14ac:dyDescent="0.25">
      <c r="A1360" s="50">
        <v>1359</v>
      </c>
      <c r="B1360" s="51">
        <v>40356.553472222222</v>
      </c>
      <c r="C1360" s="75">
        <f t="shared" si="443"/>
        <v>40356.553472222222</v>
      </c>
      <c r="D1360" s="50" t="s">
        <v>1223</v>
      </c>
      <c r="E1360" s="50">
        <v>1.66</v>
      </c>
      <c r="F1360" s="50">
        <v>0</v>
      </c>
      <c r="G1360" s="50">
        <v>26</v>
      </c>
      <c r="H1360" s="50">
        <v>26</v>
      </c>
      <c r="I1360" s="53">
        <f t="shared" si="445"/>
        <v>1.8356481481481481E-2</v>
      </c>
      <c r="J1360" s="54">
        <f t="shared" si="446"/>
        <v>1.1058121374386434E-2</v>
      </c>
      <c r="K1360" s="50" t="s">
        <v>1229</v>
      </c>
      <c r="L1360" s="50" t="s">
        <v>796</v>
      </c>
      <c r="M1360" s="55">
        <f t="shared" si="447"/>
        <v>3.7679697351828532</v>
      </c>
      <c r="N1360" s="50">
        <v>0</v>
      </c>
      <c r="S1360" s="151">
        <f t="shared" si="448"/>
        <v>0.28972278000892454</v>
      </c>
      <c r="T1360" s="151">
        <f t="shared" si="449"/>
        <v>0.14486139000446227</v>
      </c>
      <c r="V1360" s="393">
        <f t="shared" si="460"/>
        <v>0</v>
      </c>
      <c r="W1360" s="393">
        <f t="shared" si="461"/>
        <v>0</v>
      </c>
      <c r="X1360" s="53">
        <f t="shared" si="450"/>
        <v>0.28972278000892454</v>
      </c>
      <c r="Y1360" s="53">
        <f t="shared" si="451"/>
        <v>0.32611196000892456</v>
      </c>
      <c r="Z1360" s="53">
        <f t="shared" si="452"/>
        <v>0.14486139000446227</v>
      </c>
      <c r="AA1360" s="53">
        <f t="shared" si="453"/>
        <v>0.16305598000446228</v>
      </c>
      <c r="AB1360" s="50">
        <f t="shared" si="454"/>
        <v>3511</v>
      </c>
      <c r="AC1360" s="50">
        <f t="shared" si="442"/>
        <v>2010</v>
      </c>
      <c r="AD1360" s="50">
        <f t="shared" si="455"/>
        <v>6</v>
      </c>
      <c r="AE1360" s="56">
        <f t="shared" si="456"/>
        <v>201006</v>
      </c>
      <c r="AF1360" s="56">
        <f t="shared" si="444"/>
        <v>27</v>
      </c>
      <c r="AG1360" s="58">
        <f t="shared" si="462"/>
        <v>4.0527777777751908</v>
      </c>
      <c r="AH1360" s="56">
        <f t="shared" si="457"/>
        <v>27</v>
      </c>
      <c r="AI1360" s="53">
        <f t="shared" si="458"/>
        <v>0.30791737000892455</v>
      </c>
      <c r="AJ1360" s="56">
        <f t="shared" si="459"/>
        <v>7.0881999999999987</v>
      </c>
    </row>
    <row r="1361" spans="1:36" x14ac:dyDescent="0.25">
      <c r="A1361" s="50">
        <v>1360</v>
      </c>
      <c r="B1361" s="51">
        <v>40358.504861111112</v>
      </c>
      <c r="C1361" s="75">
        <f t="shared" si="443"/>
        <v>40358.504861111112</v>
      </c>
      <c r="D1361" s="50" t="s">
        <v>1224</v>
      </c>
      <c r="E1361" s="50">
        <v>9.8800000000000008</v>
      </c>
      <c r="F1361" s="50">
        <v>0</v>
      </c>
      <c r="G1361" s="50">
        <v>37</v>
      </c>
      <c r="H1361" s="50">
        <v>4</v>
      </c>
      <c r="I1361" s="53">
        <f t="shared" si="445"/>
        <v>2.5740740740740745E-2</v>
      </c>
      <c r="J1361" s="54">
        <f t="shared" si="446"/>
        <v>2.6053381316539213E-3</v>
      </c>
      <c r="K1361" s="50" t="s">
        <v>1229</v>
      </c>
      <c r="L1361" s="50" t="s">
        <v>1228</v>
      </c>
      <c r="M1361" s="55">
        <f t="shared" si="447"/>
        <v>15.992805755395695</v>
      </c>
      <c r="N1361" s="50">
        <v>0</v>
      </c>
      <c r="S1361" s="151">
        <f t="shared" si="448"/>
        <v>0.29179787074523916</v>
      </c>
      <c r="T1361" s="151">
        <f t="shared" si="449"/>
        <v>0.14589893537261958</v>
      </c>
      <c r="V1361" s="393">
        <f t="shared" si="460"/>
        <v>0</v>
      </c>
      <c r="W1361" s="393">
        <f t="shared" si="461"/>
        <v>0</v>
      </c>
      <c r="X1361" s="53">
        <f t="shared" si="450"/>
        <v>6.8259859049332738E-2</v>
      </c>
      <c r="Y1361" s="53">
        <f t="shared" si="451"/>
        <v>0.10464903904933273</v>
      </c>
      <c r="Z1361" s="53">
        <f t="shared" si="452"/>
        <v>3.4129929524666369E-2</v>
      </c>
      <c r="AA1361" s="53">
        <f t="shared" si="453"/>
        <v>5.2324519524666366E-2</v>
      </c>
      <c r="AB1361" s="50">
        <f t="shared" si="454"/>
        <v>490</v>
      </c>
      <c r="AC1361" s="50">
        <f t="shared" si="442"/>
        <v>2010</v>
      </c>
      <c r="AD1361" s="50">
        <f t="shared" si="455"/>
        <v>6</v>
      </c>
      <c r="AE1361" s="56">
        <f t="shared" si="456"/>
        <v>201006</v>
      </c>
      <c r="AF1361" s="56">
        <f t="shared" si="444"/>
        <v>27</v>
      </c>
      <c r="AG1361" s="58">
        <f t="shared" si="462"/>
        <v>0.95138888889050577</v>
      </c>
      <c r="AH1361" s="56">
        <f t="shared" si="457"/>
        <v>29</v>
      </c>
      <c r="AI1361" s="53">
        <f t="shared" si="458"/>
        <v>8.6454449049332735E-2</v>
      </c>
      <c r="AJ1361" s="56">
        <f t="shared" si="459"/>
        <v>9.8800000000000008</v>
      </c>
    </row>
    <row r="1362" spans="1:36" x14ac:dyDescent="0.25">
      <c r="A1362" s="50">
        <v>1361</v>
      </c>
      <c r="B1362" s="51">
        <v>40360.50277777778</v>
      </c>
      <c r="C1362" s="75">
        <f t="shared" si="443"/>
        <v>40360.50277777778</v>
      </c>
      <c r="D1362" s="50" t="s">
        <v>1223</v>
      </c>
      <c r="E1362" s="50">
        <v>3</v>
      </c>
      <c r="F1362" s="50">
        <v>0</v>
      </c>
      <c r="G1362" s="50">
        <v>33</v>
      </c>
      <c r="H1362" s="50">
        <v>7</v>
      </c>
      <c r="I1362" s="53">
        <f t="shared" si="445"/>
        <v>2.2997685185185187E-2</v>
      </c>
      <c r="J1362" s="54">
        <f t="shared" si="446"/>
        <v>7.6658950617283957E-3</v>
      </c>
      <c r="K1362" s="50" t="s">
        <v>1229</v>
      </c>
      <c r="L1362" s="50" t="s">
        <v>1227</v>
      </c>
      <c r="M1362" s="55">
        <f t="shared" si="447"/>
        <v>5.4353296426774067</v>
      </c>
      <c r="N1362" s="50">
        <v>0</v>
      </c>
      <c r="S1362" s="151">
        <f t="shared" si="448"/>
        <v>0.20084645061728396</v>
      </c>
      <c r="T1362" s="151">
        <f t="shared" si="449"/>
        <v>0.10042322530864198</v>
      </c>
      <c r="V1362" s="393">
        <f t="shared" si="460"/>
        <v>0</v>
      </c>
      <c r="W1362" s="393">
        <f t="shared" si="461"/>
        <v>0</v>
      </c>
      <c r="X1362" s="53">
        <f t="shared" si="450"/>
        <v>0.20084645061728396</v>
      </c>
      <c r="Y1362" s="53">
        <f t="shared" si="451"/>
        <v>0.23723563061728398</v>
      </c>
      <c r="Z1362" s="53">
        <f t="shared" si="452"/>
        <v>0.10042322530864198</v>
      </c>
      <c r="AA1362" s="53">
        <f t="shared" si="453"/>
        <v>0.11861781530864199</v>
      </c>
      <c r="AB1362" s="50">
        <f t="shared" si="454"/>
        <v>2535</v>
      </c>
      <c r="AC1362" s="50">
        <f t="shared" si="442"/>
        <v>2010</v>
      </c>
      <c r="AD1362" s="50">
        <f t="shared" si="455"/>
        <v>7</v>
      </c>
      <c r="AE1362" s="56">
        <f t="shared" si="456"/>
        <v>201007</v>
      </c>
      <c r="AF1362" s="56">
        <f t="shared" si="444"/>
        <v>27</v>
      </c>
      <c r="AG1362" s="58">
        <f t="shared" si="462"/>
        <v>0.99791666666715173</v>
      </c>
      <c r="AH1362" s="56">
        <f t="shared" si="457"/>
        <v>1</v>
      </c>
      <c r="AI1362" s="53">
        <f t="shared" si="458"/>
        <v>0.21904104061728397</v>
      </c>
      <c r="AJ1362" s="56">
        <f t="shared" si="459"/>
        <v>12.809999999999999</v>
      </c>
    </row>
    <row r="1363" spans="1:36" x14ac:dyDescent="0.25">
      <c r="A1363" s="50">
        <v>1362</v>
      </c>
      <c r="B1363" s="51">
        <v>40366</v>
      </c>
      <c r="C1363" s="75">
        <f t="shared" si="443"/>
        <v>40366</v>
      </c>
      <c r="D1363" s="50" t="s">
        <v>515</v>
      </c>
      <c r="E1363" s="50">
        <v>1</v>
      </c>
      <c r="F1363" s="50">
        <v>0</v>
      </c>
      <c r="G1363" s="50">
        <v>3</v>
      </c>
      <c r="H1363" s="50">
        <v>14</v>
      </c>
      <c r="I1363" s="53">
        <f t="shared" si="445"/>
        <v>2.2453703703703702E-3</v>
      </c>
      <c r="J1363" s="54">
        <f t="shared" si="446"/>
        <v>2.2453703703703702E-3</v>
      </c>
      <c r="K1363" s="50" t="s">
        <v>561</v>
      </c>
      <c r="L1363" s="50" t="s">
        <v>29</v>
      </c>
      <c r="M1363" s="55">
        <f t="shared" si="447"/>
        <v>18.556701030927851</v>
      </c>
      <c r="N1363" s="50">
        <v>0</v>
      </c>
      <c r="S1363" s="151">
        <f t="shared" si="448"/>
        <v>0</v>
      </c>
      <c r="T1363" s="151">
        <f t="shared" si="449"/>
        <v>0</v>
      </c>
      <c r="V1363" s="393">
        <f t="shared" si="460"/>
        <v>0</v>
      </c>
      <c r="W1363" s="393">
        <f t="shared" si="461"/>
        <v>0</v>
      </c>
      <c r="X1363" s="53">
        <f t="shared" si="450"/>
        <v>5.8828703703703696E-2</v>
      </c>
      <c r="Y1363" s="53">
        <f t="shared" si="451"/>
        <v>9.5217883703703696E-2</v>
      </c>
      <c r="Z1363" s="53">
        <f t="shared" si="452"/>
        <v>2.9414351851851848E-2</v>
      </c>
      <c r="AA1363" s="53">
        <f t="shared" si="453"/>
        <v>4.7608941851851848E-2</v>
      </c>
      <c r="AB1363" s="50">
        <f t="shared" si="454"/>
        <v>278</v>
      </c>
      <c r="AC1363" s="50">
        <f t="shared" si="442"/>
        <v>2010</v>
      </c>
      <c r="AD1363" s="50">
        <f t="shared" si="455"/>
        <v>7</v>
      </c>
      <c r="AE1363" s="56">
        <f t="shared" si="456"/>
        <v>201007</v>
      </c>
      <c r="AF1363" s="56">
        <f t="shared" si="444"/>
        <v>28</v>
      </c>
      <c r="AG1363" s="58">
        <f t="shared" si="462"/>
        <v>4.4972222222204437</v>
      </c>
      <c r="AH1363" s="56">
        <f t="shared" si="457"/>
        <v>7</v>
      </c>
      <c r="AI1363" s="53">
        <f t="shared" si="458"/>
        <v>7.7023293703703699E-2</v>
      </c>
      <c r="AJ1363" s="56">
        <f t="shared" si="459"/>
        <v>0</v>
      </c>
    </row>
    <row r="1364" spans="1:36" x14ac:dyDescent="0.25">
      <c r="A1364" s="50">
        <v>1363</v>
      </c>
      <c r="B1364" s="51">
        <v>40366</v>
      </c>
      <c r="C1364" s="75">
        <f t="shared" si="443"/>
        <v>40366</v>
      </c>
      <c r="D1364" s="50" t="s">
        <v>1225</v>
      </c>
      <c r="E1364" s="50">
        <v>0.5</v>
      </c>
      <c r="F1364" s="50">
        <v>0</v>
      </c>
      <c r="G1364" s="50">
        <v>20</v>
      </c>
      <c r="H1364" s="50">
        <v>39</v>
      </c>
      <c r="I1364" s="53">
        <f t="shared" si="445"/>
        <v>1.4340277777777776E-2</v>
      </c>
      <c r="J1364" s="54">
        <f t="shared" si="446"/>
        <v>2.8680555555555553E-2</v>
      </c>
      <c r="K1364" s="50" t="s">
        <v>561</v>
      </c>
      <c r="L1364" s="50" t="s">
        <v>29</v>
      </c>
      <c r="M1364" s="55">
        <f t="shared" si="447"/>
        <v>1.4527845036319624</v>
      </c>
      <c r="N1364" s="50">
        <v>0</v>
      </c>
      <c r="S1364" s="151">
        <f t="shared" si="448"/>
        <v>6.883333333333333E-2</v>
      </c>
      <c r="T1364" s="151">
        <f t="shared" si="449"/>
        <v>3.4416666666666665E-2</v>
      </c>
      <c r="V1364" s="393">
        <f t="shared" si="460"/>
        <v>0</v>
      </c>
      <c r="W1364" s="393">
        <f t="shared" si="461"/>
        <v>0</v>
      </c>
      <c r="X1364" s="53">
        <f t="shared" si="450"/>
        <v>0.75143055555555549</v>
      </c>
      <c r="Y1364" s="53">
        <f t="shared" si="451"/>
        <v>0.7878197355555554</v>
      </c>
      <c r="Z1364" s="53">
        <f t="shared" si="452"/>
        <v>0.37571527777777775</v>
      </c>
      <c r="AA1364" s="53">
        <f t="shared" si="453"/>
        <v>0.3939098677777777</v>
      </c>
      <c r="AB1364" s="50">
        <f t="shared" si="454"/>
        <v>4016</v>
      </c>
      <c r="AC1364" s="50">
        <f t="shared" si="442"/>
        <v>2010</v>
      </c>
      <c r="AD1364" s="50">
        <f t="shared" si="455"/>
        <v>7</v>
      </c>
      <c r="AE1364" s="56">
        <f t="shared" si="456"/>
        <v>201007</v>
      </c>
      <c r="AF1364" s="56">
        <f t="shared" si="444"/>
        <v>28</v>
      </c>
      <c r="AG1364" s="58">
        <f t="shared" si="462"/>
        <v>0</v>
      </c>
      <c r="AH1364" s="56">
        <f t="shared" si="457"/>
        <v>7</v>
      </c>
      <c r="AI1364" s="53">
        <f t="shared" si="458"/>
        <v>0.76962514555555539</v>
      </c>
      <c r="AJ1364" s="56">
        <f t="shared" si="459"/>
        <v>23.35</v>
      </c>
    </row>
    <row r="1365" spans="1:36" x14ac:dyDescent="0.25">
      <c r="A1365" s="50">
        <v>1364</v>
      </c>
      <c r="B1365" s="51">
        <v>40366</v>
      </c>
      <c r="C1365" s="75">
        <f t="shared" si="443"/>
        <v>40366</v>
      </c>
      <c r="D1365" s="50" t="s">
        <v>1224</v>
      </c>
      <c r="E1365" s="50">
        <v>10.5</v>
      </c>
      <c r="F1365" s="50">
        <v>0</v>
      </c>
      <c r="G1365" s="50">
        <v>37</v>
      </c>
      <c r="H1365" s="50">
        <v>54</v>
      </c>
      <c r="I1365" s="53">
        <f t="shared" si="445"/>
        <v>2.631944444444444E-2</v>
      </c>
      <c r="J1365" s="54">
        <f t="shared" si="446"/>
        <v>2.5066137566137564E-3</v>
      </c>
      <c r="K1365" s="50" t="s">
        <v>561</v>
      </c>
      <c r="L1365" s="50" t="s">
        <v>29</v>
      </c>
      <c r="M1365" s="55">
        <f t="shared" si="447"/>
        <v>16.622691292876002</v>
      </c>
      <c r="N1365" s="50">
        <v>0</v>
      </c>
      <c r="S1365" s="151">
        <f t="shared" si="448"/>
        <v>0.28074074074074074</v>
      </c>
      <c r="T1365" s="151">
        <f t="shared" si="449"/>
        <v>0.14037037037037037</v>
      </c>
      <c r="V1365" s="393">
        <f t="shared" si="460"/>
        <v>0</v>
      </c>
      <c r="W1365" s="393">
        <f t="shared" si="461"/>
        <v>0</v>
      </c>
      <c r="X1365" s="53">
        <f t="shared" si="450"/>
        <v>6.5673280423280411E-2</v>
      </c>
      <c r="Y1365" s="53">
        <f t="shared" si="451"/>
        <v>0.10206246042328042</v>
      </c>
      <c r="Z1365" s="53">
        <f t="shared" si="452"/>
        <v>3.2836640211640206E-2</v>
      </c>
      <c r="AA1365" s="53">
        <f t="shared" si="453"/>
        <v>5.1031230211640209E-2</v>
      </c>
      <c r="AB1365" s="50">
        <f t="shared" si="454"/>
        <v>408</v>
      </c>
      <c r="AC1365" s="50">
        <f t="shared" si="442"/>
        <v>2010</v>
      </c>
      <c r="AD1365" s="50">
        <f t="shared" si="455"/>
        <v>7</v>
      </c>
      <c r="AE1365" s="56">
        <f t="shared" si="456"/>
        <v>201007</v>
      </c>
      <c r="AF1365" s="56">
        <f t="shared" si="444"/>
        <v>28</v>
      </c>
      <c r="AG1365" s="58">
        <f t="shared" si="462"/>
        <v>0</v>
      </c>
      <c r="AH1365" s="56">
        <f t="shared" si="457"/>
        <v>7</v>
      </c>
      <c r="AI1365" s="53">
        <f t="shared" si="458"/>
        <v>8.3867870423280422E-2</v>
      </c>
      <c r="AJ1365" s="56">
        <f t="shared" si="459"/>
        <v>10.5</v>
      </c>
    </row>
    <row r="1366" spans="1:36" x14ac:dyDescent="0.25">
      <c r="A1366" s="50">
        <v>1365</v>
      </c>
      <c r="B1366" s="51">
        <v>40366</v>
      </c>
      <c r="C1366" s="75">
        <f t="shared" si="443"/>
        <v>40366</v>
      </c>
      <c r="D1366" s="50" t="s">
        <v>1223</v>
      </c>
      <c r="E1366" s="50">
        <v>3.1</v>
      </c>
      <c r="F1366" s="50">
        <v>0</v>
      </c>
      <c r="G1366" s="50">
        <v>39</v>
      </c>
      <c r="H1366" s="50">
        <v>40</v>
      </c>
      <c r="I1366" s="53">
        <f t="shared" si="445"/>
        <v>2.7546296296296294E-2</v>
      </c>
      <c r="J1366" s="54">
        <f t="shared" si="446"/>
        <v>8.8859020310633197E-3</v>
      </c>
      <c r="K1366" s="50" t="s">
        <v>561</v>
      </c>
      <c r="L1366" s="50" t="s">
        <v>29</v>
      </c>
      <c r="M1366" s="55">
        <f t="shared" si="447"/>
        <v>4.6890756302521055</v>
      </c>
      <c r="N1366" s="50">
        <v>0</v>
      </c>
      <c r="S1366" s="151">
        <f t="shared" si="448"/>
        <v>0.23281063321385898</v>
      </c>
      <c r="T1366" s="151">
        <f t="shared" si="449"/>
        <v>0.11640531660692949</v>
      </c>
      <c r="V1366" s="393">
        <f t="shared" si="460"/>
        <v>0</v>
      </c>
      <c r="W1366" s="393">
        <f t="shared" si="461"/>
        <v>0</v>
      </c>
      <c r="X1366" s="53">
        <f t="shared" si="450"/>
        <v>0.23281063321385898</v>
      </c>
      <c r="Y1366" s="53">
        <f t="shared" si="451"/>
        <v>0.269199813213859</v>
      </c>
      <c r="Z1366" s="53">
        <f t="shared" si="452"/>
        <v>0.11640531660692949</v>
      </c>
      <c r="AA1366" s="53">
        <f t="shared" si="453"/>
        <v>0.1345999066069295</v>
      </c>
      <c r="AB1366" s="50">
        <f t="shared" si="454"/>
        <v>3200</v>
      </c>
      <c r="AC1366" s="50">
        <f t="shared" si="442"/>
        <v>2010</v>
      </c>
      <c r="AD1366" s="50">
        <f t="shared" si="455"/>
        <v>7</v>
      </c>
      <c r="AE1366" s="56">
        <f t="shared" si="456"/>
        <v>201007</v>
      </c>
      <c r="AF1366" s="56">
        <f t="shared" si="444"/>
        <v>28</v>
      </c>
      <c r="AG1366" s="58">
        <f t="shared" si="462"/>
        <v>0</v>
      </c>
      <c r="AH1366" s="56">
        <f t="shared" si="457"/>
        <v>7</v>
      </c>
      <c r="AI1366" s="53">
        <f t="shared" si="458"/>
        <v>0.25100522321385899</v>
      </c>
      <c r="AJ1366" s="56">
        <f t="shared" si="459"/>
        <v>13.236999999999998</v>
      </c>
    </row>
    <row r="1367" spans="1:36" x14ac:dyDescent="0.25">
      <c r="A1367" s="50">
        <v>1366</v>
      </c>
      <c r="B1367" s="51">
        <v>40371.365972222222</v>
      </c>
      <c r="C1367" s="75">
        <f t="shared" si="443"/>
        <v>40371.365972222222</v>
      </c>
      <c r="D1367" s="50" t="s">
        <v>1223</v>
      </c>
      <c r="E1367" s="50">
        <v>3.09</v>
      </c>
      <c r="F1367" s="50">
        <v>0</v>
      </c>
      <c r="G1367" s="50">
        <v>42</v>
      </c>
      <c r="H1367" s="50">
        <v>54</v>
      </c>
      <c r="I1367" s="53">
        <f t="shared" si="445"/>
        <v>2.9791666666666664E-2</v>
      </c>
      <c r="J1367" s="54">
        <f t="shared" si="446"/>
        <v>9.6413160733549077E-3</v>
      </c>
      <c r="K1367" s="50" t="s">
        <v>1229</v>
      </c>
      <c r="L1367" s="50" t="s">
        <v>1226</v>
      </c>
      <c r="M1367" s="55">
        <f t="shared" si="447"/>
        <v>4.3216783216783252</v>
      </c>
      <c r="N1367" s="50">
        <v>0</v>
      </c>
      <c r="S1367" s="151">
        <f t="shared" si="448"/>
        <v>0.25260248112189859</v>
      </c>
      <c r="T1367" s="151">
        <f t="shared" si="449"/>
        <v>0.1263012405609493</v>
      </c>
      <c r="V1367" s="393">
        <f t="shared" si="460"/>
        <v>0</v>
      </c>
      <c r="W1367" s="393">
        <f t="shared" si="461"/>
        <v>0</v>
      </c>
      <c r="X1367" s="53">
        <f t="shared" si="450"/>
        <v>0.25260248112189859</v>
      </c>
      <c r="Y1367" s="53">
        <f t="shared" si="451"/>
        <v>0.28899166112189856</v>
      </c>
      <c r="Z1367" s="53">
        <f t="shared" si="452"/>
        <v>0.1263012405609493</v>
      </c>
      <c r="AA1367" s="53">
        <f t="shared" si="453"/>
        <v>0.14449583056094928</v>
      </c>
      <c r="AB1367" s="50">
        <f t="shared" si="454"/>
        <v>3328</v>
      </c>
      <c r="AC1367" s="50">
        <f t="shared" si="442"/>
        <v>2010</v>
      </c>
      <c r="AD1367" s="50">
        <f t="shared" si="455"/>
        <v>7</v>
      </c>
      <c r="AE1367" s="56">
        <f t="shared" si="456"/>
        <v>201007</v>
      </c>
      <c r="AF1367" s="56">
        <f t="shared" si="444"/>
        <v>29</v>
      </c>
      <c r="AG1367" s="58">
        <f t="shared" si="462"/>
        <v>4.3659722222218988</v>
      </c>
      <c r="AH1367" s="56">
        <f t="shared" si="457"/>
        <v>12</v>
      </c>
      <c r="AI1367" s="53">
        <f t="shared" si="458"/>
        <v>0.27079707112189855</v>
      </c>
      <c r="AJ1367" s="56">
        <f t="shared" si="459"/>
        <v>13.194299999999998</v>
      </c>
    </row>
    <row r="1368" spans="1:36" x14ac:dyDescent="0.25">
      <c r="A1368" s="50">
        <v>1367</v>
      </c>
      <c r="B1368" s="51">
        <v>40375.34652777778</v>
      </c>
      <c r="C1368" s="75">
        <f t="shared" si="443"/>
        <v>40375.34652777778</v>
      </c>
      <c r="D1368" s="50" t="s">
        <v>1223</v>
      </c>
      <c r="E1368" s="50">
        <v>2.09</v>
      </c>
      <c r="F1368" s="50">
        <v>0</v>
      </c>
      <c r="G1368" s="50">
        <v>25</v>
      </c>
      <c r="H1368" s="50">
        <v>19</v>
      </c>
      <c r="I1368" s="53">
        <f t="shared" si="445"/>
        <v>1.758101851851852E-2</v>
      </c>
      <c r="J1368" s="54">
        <f t="shared" si="446"/>
        <v>8.411970583023216E-3</v>
      </c>
      <c r="K1368" s="50" t="s">
        <v>1229</v>
      </c>
      <c r="L1368" s="50" t="s">
        <v>1226</v>
      </c>
      <c r="M1368" s="55">
        <f t="shared" si="447"/>
        <v>4.9532587228439793</v>
      </c>
      <c r="N1368" s="50">
        <v>0</v>
      </c>
      <c r="S1368" s="151">
        <f t="shared" si="448"/>
        <v>0.22039362927520825</v>
      </c>
      <c r="T1368" s="151">
        <f t="shared" si="449"/>
        <v>0.11019681463760413</v>
      </c>
      <c r="V1368" s="393">
        <f t="shared" si="460"/>
        <v>0</v>
      </c>
      <c r="W1368" s="393">
        <f t="shared" si="461"/>
        <v>0</v>
      </c>
      <c r="X1368" s="53">
        <f t="shared" si="450"/>
        <v>0.22039362927520825</v>
      </c>
      <c r="Y1368" s="53">
        <f t="shared" si="451"/>
        <v>0.25678280927520825</v>
      </c>
      <c r="Z1368" s="53">
        <f t="shared" si="452"/>
        <v>0.11019681463760413</v>
      </c>
      <c r="AA1368" s="53">
        <f t="shared" si="453"/>
        <v>0.12839140463760412</v>
      </c>
      <c r="AB1368" s="50">
        <f t="shared" si="454"/>
        <v>3055</v>
      </c>
      <c r="AC1368" s="50">
        <f t="shared" si="442"/>
        <v>2010</v>
      </c>
      <c r="AD1368" s="50">
        <f t="shared" si="455"/>
        <v>7</v>
      </c>
      <c r="AE1368" s="56">
        <f t="shared" si="456"/>
        <v>201007</v>
      </c>
      <c r="AF1368" s="56">
        <f t="shared" si="444"/>
        <v>29</v>
      </c>
      <c r="AG1368" s="58">
        <f t="shared" si="462"/>
        <v>2.9805555555576575</v>
      </c>
      <c r="AH1368" s="56">
        <f t="shared" si="457"/>
        <v>16</v>
      </c>
      <c r="AI1368" s="53">
        <f t="shared" si="458"/>
        <v>0.23858821927520824</v>
      </c>
      <c r="AJ1368" s="56">
        <f t="shared" si="459"/>
        <v>8.9242999999999988</v>
      </c>
    </row>
    <row r="1369" spans="1:36" x14ac:dyDescent="0.25">
      <c r="A1369" s="50">
        <v>1368</v>
      </c>
      <c r="B1369" s="51">
        <v>40384.359027777777</v>
      </c>
      <c r="C1369" s="75">
        <f t="shared" si="443"/>
        <v>40384.359027777777</v>
      </c>
      <c r="D1369" s="50" t="s">
        <v>1223</v>
      </c>
      <c r="E1369" s="50">
        <v>3.01</v>
      </c>
      <c r="F1369" s="50">
        <v>0</v>
      </c>
      <c r="G1369" s="50">
        <v>38</v>
      </c>
      <c r="H1369" s="50">
        <v>23</v>
      </c>
      <c r="I1369" s="53">
        <f t="shared" si="445"/>
        <v>2.6655092592592591E-2</v>
      </c>
      <c r="J1369" s="54">
        <f t="shared" si="446"/>
        <v>8.8555124892334188E-3</v>
      </c>
      <c r="K1369" s="50" t="s">
        <v>1229</v>
      </c>
      <c r="L1369" s="50" t="s">
        <v>795</v>
      </c>
      <c r="M1369" s="55">
        <f t="shared" si="447"/>
        <v>4.705167173252284</v>
      </c>
      <c r="N1369" s="50">
        <v>0</v>
      </c>
      <c r="S1369" s="151">
        <f t="shared" si="448"/>
        <v>0.23201442721791557</v>
      </c>
      <c r="T1369" s="151">
        <f t="shared" si="449"/>
        <v>0.11600721360895778</v>
      </c>
      <c r="V1369" s="393">
        <f t="shared" si="460"/>
        <v>0</v>
      </c>
      <c r="W1369" s="393">
        <f t="shared" si="461"/>
        <v>0</v>
      </c>
      <c r="X1369" s="53">
        <f t="shared" si="450"/>
        <v>0.23201442721791557</v>
      </c>
      <c r="Y1369" s="53">
        <f t="shared" si="451"/>
        <v>0.26840360721791556</v>
      </c>
      <c r="Z1369" s="53">
        <f t="shared" si="452"/>
        <v>0.11600721360895778</v>
      </c>
      <c r="AA1369" s="53">
        <f t="shared" si="453"/>
        <v>0.13420180360895778</v>
      </c>
      <c r="AB1369" s="50">
        <f t="shared" si="454"/>
        <v>3194</v>
      </c>
      <c r="AC1369" s="50">
        <f t="shared" si="442"/>
        <v>2010</v>
      </c>
      <c r="AD1369" s="50">
        <f t="shared" si="455"/>
        <v>7</v>
      </c>
      <c r="AE1369" s="56">
        <f t="shared" si="456"/>
        <v>201007</v>
      </c>
      <c r="AF1369" s="56">
        <f t="shared" si="444"/>
        <v>31</v>
      </c>
      <c r="AG1369" s="58">
        <f t="shared" si="462"/>
        <v>8.0124999999970896</v>
      </c>
      <c r="AH1369" s="56">
        <f t="shared" si="457"/>
        <v>25</v>
      </c>
      <c r="AI1369" s="53">
        <f t="shared" si="458"/>
        <v>0.25020901721791555</v>
      </c>
      <c r="AJ1369" s="56">
        <f t="shared" si="459"/>
        <v>12.852699999999999</v>
      </c>
    </row>
    <row r="1370" spans="1:36" x14ac:dyDescent="0.25">
      <c r="A1370" s="50">
        <v>1369</v>
      </c>
      <c r="B1370" s="51">
        <v>40386.734722222223</v>
      </c>
      <c r="C1370" s="75">
        <f t="shared" si="443"/>
        <v>40386.734722222223</v>
      </c>
      <c r="D1370" s="50" t="s">
        <v>1223</v>
      </c>
      <c r="E1370" s="50">
        <v>1.91</v>
      </c>
      <c r="F1370" s="50">
        <v>0</v>
      </c>
      <c r="G1370" s="50">
        <v>19</v>
      </c>
      <c r="H1370" s="50">
        <v>37</v>
      </c>
      <c r="I1370" s="53">
        <f t="shared" si="445"/>
        <v>1.3622685185185184E-2</v>
      </c>
      <c r="J1370" s="54">
        <f t="shared" si="446"/>
        <v>7.1322959084739188E-3</v>
      </c>
      <c r="K1370" s="50" t="s">
        <v>1229</v>
      </c>
      <c r="L1370" s="50" t="s">
        <v>1226</v>
      </c>
      <c r="M1370" s="55">
        <f t="shared" si="447"/>
        <v>5.8419711129991549</v>
      </c>
      <c r="N1370" s="50">
        <v>0</v>
      </c>
      <c r="S1370" s="151">
        <f t="shared" si="448"/>
        <v>0.18686615280201666</v>
      </c>
      <c r="T1370" s="151">
        <f t="shared" si="449"/>
        <v>9.3433076401008328E-2</v>
      </c>
      <c r="V1370" s="393">
        <f t="shared" si="460"/>
        <v>0</v>
      </c>
      <c r="W1370" s="393">
        <f t="shared" si="461"/>
        <v>0</v>
      </c>
      <c r="X1370" s="53">
        <f t="shared" si="450"/>
        <v>0.18686615280201666</v>
      </c>
      <c r="Y1370" s="53">
        <f t="shared" si="451"/>
        <v>0.22325533280201665</v>
      </c>
      <c r="Z1370" s="53">
        <f t="shared" si="452"/>
        <v>9.3433076401008328E-2</v>
      </c>
      <c r="AA1370" s="53">
        <f t="shared" si="453"/>
        <v>0.11162766640100832</v>
      </c>
      <c r="AB1370" s="50">
        <f t="shared" si="454"/>
        <v>1959</v>
      </c>
      <c r="AC1370" s="50">
        <f t="shared" si="442"/>
        <v>2010</v>
      </c>
      <c r="AD1370" s="50">
        <f t="shared" si="455"/>
        <v>7</v>
      </c>
      <c r="AE1370" s="56">
        <f t="shared" si="456"/>
        <v>201007</v>
      </c>
      <c r="AF1370" s="56">
        <f t="shared" si="444"/>
        <v>31</v>
      </c>
      <c r="AG1370" s="58">
        <f t="shared" si="462"/>
        <v>1.3756944444467081</v>
      </c>
      <c r="AH1370" s="56">
        <f t="shared" si="457"/>
        <v>27</v>
      </c>
      <c r="AI1370" s="53">
        <f t="shared" si="458"/>
        <v>0.20506074280201664</v>
      </c>
      <c r="AJ1370" s="56">
        <f t="shared" si="459"/>
        <v>8.1556999999999995</v>
      </c>
    </row>
    <row r="1371" spans="1:36" x14ac:dyDescent="0.25">
      <c r="A1371" s="50">
        <v>1370</v>
      </c>
      <c r="B1371" s="51">
        <v>40389.738888888889</v>
      </c>
      <c r="C1371" s="75">
        <f t="shared" si="443"/>
        <v>40389.738888888889</v>
      </c>
      <c r="D1371" s="50" t="s">
        <v>1223</v>
      </c>
      <c r="E1371" s="50">
        <v>2.2799999999999998</v>
      </c>
      <c r="F1371" s="50">
        <v>0</v>
      </c>
      <c r="G1371" s="50">
        <v>23</v>
      </c>
      <c r="H1371" s="50">
        <v>26</v>
      </c>
      <c r="I1371" s="53">
        <f t="shared" si="445"/>
        <v>1.6273148148148148E-2</v>
      </c>
      <c r="J1371" s="54">
        <f t="shared" si="446"/>
        <v>7.1373456790123462E-3</v>
      </c>
      <c r="K1371" s="50" t="s">
        <v>1229</v>
      </c>
      <c r="L1371" s="50" t="s">
        <v>1226</v>
      </c>
      <c r="M1371" s="55">
        <f t="shared" si="447"/>
        <v>5.8378378378378422</v>
      </c>
      <c r="N1371" s="50">
        <v>0</v>
      </c>
      <c r="S1371" s="151">
        <f t="shared" si="448"/>
        <v>0.18699845679012347</v>
      </c>
      <c r="T1371" s="151">
        <f t="shared" si="449"/>
        <v>9.3499228395061737E-2</v>
      </c>
      <c r="V1371" s="393">
        <f t="shared" si="460"/>
        <v>0</v>
      </c>
      <c r="W1371" s="393">
        <f t="shared" si="461"/>
        <v>0</v>
      </c>
      <c r="X1371" s="53">
        <f t="shared" si="450"/>
        <v>0.18699845679012347</v>
      </c>
      <c r="Y1371" s="53">
        <f t="shared" si="451"/>
        <v>0.22338763679012347</v>
      </c>
      <c r="Z1371" s="53">
        <f t="shared" si="452"/>
        <v>9.3499228395061737E-2</v>
      </c>
      <c r="AA1371" s="53">
        <f t="shared" si="453"/>
        <v>0.11169381839506173</v>
      </c>
      <c r="AB1371" s="50">
        <f t="shared" si="454"/>
        <v>1965</v>
      </c>
      <c r="AC1371" s="50">
        <f t="shared" si="442"/>
        <v>2010</v>
      </c>
      <c r="AD1371" s="50">
        <f t="shared" si="455"/>
        <v>7</v>
      </c>
      <c r="AE1371" s="56">
        <f t="shared" si="456"/>
        <v>201007</v>
      </c>
      <c r="AF1371" s="56">
        <f t="shared" si="444"/>
        <v>31</v>
      </c>
      <c r="AG1371" s="58">
        <f t="shared" si="462"/>
        <v>2.0041666666656965</v>
      </c>
      <c r="AH1371" s="56">
        <f t="shared" si="457"/>
        <v>30</v>
      </c>
      <c r="AI1371" s="53">
        <f t="shared" si="458"/>
        <v>0.20519304679012346</v>
      </c>
      <c r="AJ1371" s="56">
        <f t="shared" si="459"/>
        <v>9.735599999999998</v>
      </c>
    </row>
    <row r="1372" spans="1:36" x14ac:dyDescent="0.25">
      <c r="A1372" s="50">
        <v>1371</v>
      </c>
      <c r="B1372" s="51">
        <v>40393.736805555556</v>
      </c>
      <c r="C1372" s="75">
        <f t="shared" si="443"/>
        <v>40393.736805555556</v>
      </c>
      <c r="D1372" s="50" t="s">
        <v>1223</v>
      </c>
      <c r="E1372" s="50">
        <v>2.5299999999999998</v>
      </c>
      <c r="F1372" s="50">
        <v>0</v>
      </c>
      <c r="G1372" s="50">
        <v>29</v>
      </c>
      <c r="H1372" s="50">
        <v>45</v>
      </c>
      <c r="I1372" s="53">
        <f t="shared" si="445"/>
        <v>2.0659722222222222E-2</v>
      </c>
      <c r="J1372" s="54">
        <f t="shared" si="446"/>
        <v>8.1658981115502859E-3</v>
      </c>
      <c r="K1372" s="50" t="s">
        <v>1229</v>
      </c>
      <c r="L1372" s="50" t="s">
        <v>1226</v>
      </c>
      <c r="M1372" s="55">
        <f t="shared" si="447"/>
        <v>5.1025210084033654</v>
      </c>
      <c r="N1372" s="50">
        <v>0</v>
      </c>
      <c r="S1372" s="151">
        <f t="shared" si="448"/>
        <v>0.21394653052261747</v>
      </c>
      <c r="T1372" s="151">
        <f t="shared" si="449"/>
        <v>0.10697326526130874</v>
      </c>
      <c r="V1372" s="393">
        <f t="shared" si="460"/>
        <v>0</v>
      </c>
      <c r="W1372" s="393">
        <f t="shared" si="461"/>
        <v>0</v>
      </c>
      <c r="X1372" s="53">
        <f t="shared" si="450"/>
        <v>0.21394653052261747</v>
      </c>
      <c r="Y1372" s="53">
        <f t="shared" si="451"/>
        <v>0.25033571052261749</v>
      </c>
      <c r="Z1372" s="53">
        <f t="shared" si="452"/>
        <v>0.10697326526130874</v>
      </c>
      <c r="AA1372" s="53">
        <f t="shared" si="453"/>
        <v>0.12516785526130875</v>
      </c>
      <c r="AB1372" s="50">
        <f t="shared" si="454"/>
        <v>2916</v>
      </c>
      <c r="AC1372" s="50">
        <f t="shared" si="442"/>
        <v>2010</v>
      </c>
      <c r="AD1372" s="50">
        <f t="shared" si="455"/>
        <v>8</v>
      </c>
      <c r="AE1372" s="56">
        <f t="shared" si="456"/>
        <v>201008</v>
      </c>
      <c r="AF1372" s="56">
        <f t="shared" si="444"/>
        <v>32</v>
      </c>
      <c r="AG1372" s="58">
        <f t="shared" si="462"/>
        <v>2.9979166666671517</v>
      </c>
      <c r="AH1372" s="56">
        <f t="shared" si="457"/>
        <v>3</v>
      </c>
      <c r="AI1372" s="53">
        <f t="shared" si="458"/>
        <v>0.23214112052261748</v>
      </c>
      <c r="AJ1372" s="56">
        <f t="shared" si="459"/>
        <v>10.803099999999999</v>
      </c>
    </row>
    <row r="1373" spans="1:36" x14ac:dyDescent="0.25">
      <c r="A1373" s="50">
        <v>1372</v>
      </c>
      <c r="B1373" s="51">
        <v>40397.393750000003</v>
      </c>
      <c r="C1373" s="75">
        <f t="shared" si="443"/>
        <v>40397.393750000003</v>
      </c>
      <c r="D1373" s="50" t="s">
        <v>1223</v>
      </c>
      <c r="E1373" s="50">
        <v>3.01</v>
      </c>
      <c r="F1373" s="50">
        <v>0</v>
      </c>
      <c r="G1373" s="50">
        <v>33</v>
      </c>
      <c r="H1373" s="50">
        <v>21</v>
      </c>
      <c r="I1373" s="53">
        <f t="shared" si="445"/>
        <v>2.3159722222222224E-2</v>
      </c>
      <c r="J1373" s="54">
        <f t="shared" si="446"/>
        <v>7.6942598744924335E-3</v>
      </c>
      <c r="K1373" s="50" t="s">
        <v>1229</v>
      </c>
      <c r="L1373" s="50" t="s">
        <v>795</v>
      </c>
      <c r="M1373" s="55">
        <f t="shared" si="447"/>
        <v>5.4152923538230917</v>
      </c>
      <c r="N1373" s="50">
        <v>0</v>
      </c>
      <c r="S1373" s="151">
        <f t="shared" si="448"/>
        <v>0.20158960871170176</v>
      </c>
      <c r="T1373" s="151">
        <f t="shared" si="449"/>
        <v>0.10079480435585088</v>
      </c>
      <c r="V1373" s="393">
        <f t="shared" si="460"/>
        <v>0</v>
      </c>
      <c r="W1373" s="393">
        <f t="shared" si="461"/>
        <v>0</v>
      </c>
      <c r="X1373" s="53">
        <f t="shared" si="450"/>
        <v>0.20158960871170176</v>
      </c>
      <c r="Y1373" s="53">
        <f t="shared" si="451"/>
        <v>0.23797878871170175</v>
      </c>
      <c r="Z1373" s="53">
        <f t="shared" si="452"/>
        <v>0.10079480435585088</v>
      </c>
      <c r="AA1373" s="53">
        <f t="shared" si="453"/>
        <v>0.11898939435585087</v>
      </c>
      <c r="AB1373" s="50">
        <f t="shared" si="454"/>
        <v>2562</v>
      </c>
      <c r="AC1373" s="50">
        <f t="shared" si="442"/>
        <v>2010</v>
      </c>
      <c r="AD1373" s="50">
        <f t="shared" si="455"/>
        <v>8</v>
      </c>
      <c r="AE1373" s="56">
        <f t="shared" si="456"/>
        <v>201008</v>
      </c>
      <c r="AF1373" s="56">
        <f t="shared" si="444"/>
        <v>32</v>
      </c>
      <c r="AG1373" s="58">
        <f t="shared" si="462"/>
        <v>2.6569444444467081</v>
      </c>
      <c r="AH1373" s="56">
        <f t="shared" si="457"/>
        <v>7</v>
      </c>
      <c r="AI1373" s="53">
        <f t="shared" si="458"/>
        <v>0.21978419871170174</v>
      </c>
      <c r="AJ1373" s="56">
        <f t="shared" si="459"/>
        <v>12.852699999999999</v>
      </c>
    </row>
    <row r="1374" spans="1:36" x14ac:dyDescent="0.25">
      <c r="A1374" s="50">
        <v>1373</v>
      </c>
      <c r="B1374" s="51">
        <v>40400.740277777775</v>
      </c>
      <c r="C1374" s="75">
        <f t="shared" si="443"/>
        <v>40400.740277777775</v>
      </c>
      <c r="D1374" s="50" t="s">
        <v>1223</v>
      </c>
      <c r="E1374" s="50">
        <v>2.57</v>
      </c>
      <c r="F1374" s="50">
        <v>0</v>
      </c>
      <c r="G1374" s="50">
        <v>30</v>
      </c>
      <c r="H1374" s="50">
        <v>29</v>
      </c>
      <c r="I1374" s="53">
        <f t="shared" si="445"/>
        <v>2.1168981481481483E-2</v>
      </c>
      <c r="J1374" s="54">
        <f t="shared" si="446"/>
        <v>8.2369577748955189E-3</v>
      </c>
      <c r="K1374" s="50" t="s">
        <v>1229</v>
      </c>
      <c r="L1374" s="50" t="s">
        <v>1226</v>
      </c>
      <c r="M1374" s="55">
        <f t="shared" si="447"/>
        <v>5.0585019136140001</v>
      </c>
      <c r="N1374" s="50">
        <v>0</v>
      </c>
      <c r="S1374" s="151">
        <f t="shared" si="448"/>
        <v>0.21580829370226259</v>
      </c>
      <c r="T1374" s="151">
        <f t="shared" si="449"/>
        <v>0.1079041468511313</v>
      </c>
      <c r="V1374" s="393">
        <f t="shared" si="460"/>
        <v>0</v>
      </c>
      <c r="W1374" s="393">
        <f t="shared" si="461"/>
        <v>0</v>
      </c>
      <c r="X1374" s="53">
        <f t="shared" si="450"/>
        <v>0.21580829370226259</v>
      </c>
      <c r="Y1374" s="53">
        <f t="shared" si="451"/>
        <v>0.25219747370226259</v>
      </c>
      <c r="Z1374" s="53">
        <f t="shared" si="452"/>
        <v>0.1079041468511313</v>
      </c>
      <c r="AA1374" s="53">
        <f t="shared" si="453"/>
        <v>0.12609873685113129</v>
      </c>
      <c r="AB1374" s="50">
        <f t="shared" si="454"/>
        <v>2951</v>
      </c>
      <c r="AC1374" s="50">
        <f t="shared" si="442"/>
        <v>2010</v>
      </c>
      <c r="AD1374" s="50">
        <f t="shared" si="455"/>
        <v>8</v>
      </c>
      <c r="AE1374" s="56">
        <f t="shared" si="456"/>
        <v>201008</v>
      </c>
      <c r="AF1374" s="56">
        <f t="shared" si="444"/>
        <v>33</v>
      </c>
      <c r="AG1374" s="58">
        <f t="shared" si="462"/>
        <v>2.3465277777722804</v>
      </c>
      <c r="AH1374" s="56">
        <f t="shared" si="457"/>
        <v>10</v>
      </c>
      <c r="AI1374" s="53">
        <f t="shared" si="458"/>
        <v>0.23400288370226258</v>
      </c>
      <c r="AJ1374" s="56">
        <f t="shared" si="459"/>
        <v>10.973899999999999</v>
      </c>
    </row>
    <row r="1375" spans="1:36" x14ac:dyDescent="0.25">
      <c r="A1375" s="50">
        <v>1374</v>
      </c>
      <c r="B1375" s="51">
        <v>40405.375694444447</v>
      </c>
      <c r="C1375" s="75">
        <f t="shared" si="443"/>
        <v>40405.375694444447</v>
      </c>
      <c r="D1375" s="50" t="s">
        <v>1223</v>
      </c>
      <c r="E1375" s="50">
        <v>4</v>
      </c>
      <c r="F1375" s="50">
        <v>0</v>
      </c>
      <c r="G1375" s="50">
        <v>46</v>
      </c>
      <c r="H1375" s="50">
        <v>45</v>
      </c>
      <c r="I1375" s="53">
        <f t="shared" si="445"/>
        <v>3.246527777777778E-2</v>
      </c>
      <c r="J1375" s="54">
        <f t="shared" si="446"/>
        <v>8.1163194444444451E-3</v>
      </c>
      <c r="K1375" s="50" t="s">
        <v>1229</v>
      </c>
      <c r="L1375" s="50" t="s">
        <v>1226</v>
      </c>
      <c r="M1375" s="55">
        <f t="shared" si="447"/>
        <v>5.1336898395721962</v>
      </c>
      <c r="N1375" s="50">
        <v>0</v>
      </c>
      <c r="S1375" s="151">
        <f t="shared" si="448"/>
        <v>0.21264756944444446</v>
      </c>
      <c r="T1375" s="151">
        <f t="shared" si="449"/>
        <v>0.10632378472222223</v>
      </c>
      <c r="V1375" s="393">
        <f t="shared" si="460"/>
        <v>0</v>
      </c>
      <c r="W1375" s="393">
        <f t="shared" si="461"/>
        <v>0</v>
      </c>
      <c r="X1375" s="53">
        <f t="shared" si="450"/>
        <v>0.21264756944444446</v>
      </c>
      <c r="Y1375" s="53">
        <f t="shared" si="451"/>
        <v>0.24903674944444446</v>
      </c>
      <c r="Z1375" s="53">
        <f t="shared" si="452"/>
        <v>0.10632378472222223</v>
      </c>
      <c r="AA1375" s="53">
        <f t="shared" si="453"/>
        <v>0.12451837472222223</v>
      </c>
      <c r="AB1375" s="50">
        <f t="shared" si="454"/>
        <v>2877</v>
      </c>
      <c r="AC1375" s="50">
        <f t="shared" si="442"/>
        <v>2010</v>
      </c>
      <c r="AD1375" s="50">
        <f t="shared" si="455"/>
        <v>8</v>
      </c>
      <c r="AE1375" s="56">
        <f t="shared" si="456"/>
        <v>201008</v>
      </c>
      <c r="AF1375" s="56">
        <f t="shared" si="444"/>
        <v>34</v>
      </c>
      <c r="AG1375" s="58">
        <f t="shared" si="462"/>
        <v>3.6354166666715173</v>
      </c>
      <c r="AH1375" s="56">
        <f t="shared" si="457"/>
        <v>15</v>
      </c>
      <c r="AI1375" s="53">
        <f t="shared" si="458"/>
        <v>0.23084215944444447</v>
      </c>
      <c r="AJ1375" s="56">
        <f t="shared" si="459"/>
        <v>17.079999999999998</v>
      </c>
    </row>
    <row r="1376" spans="1:36" x14ac:dyDescent="0.25">
      <c r="A1376" s="50">
        <v>1375</v>
      </c>
      <c r="B1376" s="51">
        <v>40408.739583333336</v>
      </c>
      <c r="C1376" s="75">
        <f t="shared" si="443"/>
        <v>40408.739583333336</v>
      </c>
      <c r="D1376" s="50" t="s">
        <v>1223</v>
      </c>
      <c r="E1376" s="50">
        <v>2.56</v>
      </c>
      <c r="F1376" s="50">
        <v>0</v>
      </c>
      <c r="G1376" s="50">
        <v>28</v>
      </c>
      <c r="H1376" s="50">
        <v>38</v>
      </c>
      <c r="I1376" s="53">
        <f t="shared" si="445"/>
        <v>1.9884259259259258E-2</v>
      </c>
      <c r="J1376" s="54">
        <f t="shared" si="446"/>
        <v>7.7672887731481477E-3</v>
      </c>
      <c r="K1376" s="50" t="s">
        <v>1229</v>
      </c>
      <c r="L1376" s="50" t="s">
        <v>1226</v>
      </c>
      <c r="M1376" s="55">
        <f t="shared" si="447"/>
        <v>5.3643771827706681</v>
      </c>
      <c r="N1376" s="50">
        <v>0</v>
      </c>
      <c r="S1376" s="151">
        <f t="shared" si="448"/>
        <v>0.20350296585648148</v>
      </c>
      <c r="T1376" s="151">
        <f t="shared" si="449"/>
        <v>0.10175148292824074</v>
      </c>
      <c r="V1376" s="393">
        <f t="shared" si="460"/>
        <v>0</v>
      </c>
      <c r="W1376" s="393">
        <f t="shared" si="461"/>
        <v>0</v>
      </c>
      <c r="X1376" s="53">
        <f t="shared" si="450"/>
        <v>0.20350296585648148</v>
      </c>
      <c r="Y1376" s="53">
        <f t="shared" si="451"/>
        <v>0.23989214585648144</v>
      </c>
      <c r="Z1376" s="53">
        <f t="shared" si="452"/>
        <v>0.10175148292824074</v>
      </c>
      <c r="AA1376" s="53">
        <f t="shared" si="453"/>
        <v>0.11994607292824072</v>
      </c>
      <c r="AB1376" s="50">
        <f t="shared" si="454"/>
        <v>2631</v>
      </c>
      <c r="AC1376" s="50">
        <f t="shared" si="442"/>
        <v>2010</v>
      </c>
      <c r="AD1376" s="50">
        <f t="shared" si="455"/>
        <v>8</v>
      </c>
      <c r="AE1376" s="56">
        <f t="shared" si="456"/>
        <v>201008</v>
      </c>
      <c r="AF1376" s="56">
        <f t="shared" si="444"/>
        <v>34</v>
      </c>
      <c r="AG1376" s="58">
        <f t="shared" si="462"/>
        <v>2.3638888888890506</v>
      </c>
      <c r="AH1376" s="56">
        <f t="shared" si="457"/>
        <v>18</v>
      </c>
      <c r="AI1376" s="53">
        <f t="shared" si="458"/>
        <v>0.22169755585648146</v>
      </c>
      <c r="AJ1376" s="56">
        <f t="shared" si="459"/>
        <v>10.931199999999999</v>
      </c>
    </row>
    <row r="1377" spans="1:36" x14ac:dyDescent="0.25">
      <c r="A1377" s="50">
        <v>1376</v>
      </c>
      <c r="B1377" s="51">
        <v>40417.743055555555</v>
      </c>
      <c r="C1377" s="75">
        <f t="shared" si="443"/>
        <v>40417.743055555555</v>
      </c>
      <c r="D1377" s="50" t="s">
        <v>1223</v>
      </c>
      <c r="E1377" s="50">
        <v>3.01</v>
      </c>
      <c r="F1377" s="50">
        <v>0</v>
      </c>
      <c r="G1377" s="50">
        <v>32</v>
      </c>
      <c r="H1377" s="50">
        <v>45</v>
      </c>
      <c r="I1377" s="53">
        <f t="shared" si="445"/>
        <v>2.2743055555555555E-2</v>
      </c>
      <c r="J1377" s="54">
        <f t="shared" si="446"/>
        <v>7.5558324104835735E-3</v>
      </c>
      <c r="K1377" s="50" t="s">
        <v>1229</v>
      </c>
      <c r="L1377" s="50" t="s">
        <v>795</v>
      </c>
      <c r="M1377" s="55">
        <f t="shared" si="447"/>
        <v>5.5145038167938969</v>
      </c>
      <c r="N1377" s="50">
        <v>0</v>
      </c>
      <c r="S1377" s="151">
        <f t="shared" si="448"/>
        <v>0.19796280915466963</v>
      </c>
      <c r="T1377" s="151">
        <f t="shared" si="449"/>
        <v>9.8981404577334814E-2</v>
      </c>
      <c r="V1377" s="393">
        <f t="shared" si="460"/>
        <v>0</v>
      </c>
      <c r="W1377" s="393">
        <f t="shared" si="461"/>
        <v>0</v>
      </c>
      <c r="X1377" s="53">
        <f t="shared" si="450"/>
        <v>0.19796280915466963</v>
      </c>
      <c r="Y1377" s="53">
        <f t="shared" si="451"/>
        <v>0.23435198915466959</v>
      </c>
      <c r="Z1377" s="53">
        <f t="shared" si="452"/>
        <v>9.8981404577334814E-2</v>
      </c>
      <c r="AA1377" s="53">
        <f t="shared" si="453"/>
        <v>0.1171759945773348</v>
      </c>
      <c r="AB1377" s="50">
        <f t="shared" si="454"/>
        <v>2431</v>
      </c>
      <c r="AC1377" s="50">
        <f t="shared" si="442"/>
        <v>2010</v>
      </c>
      <c r="AD1377" s="50">
        <f t="shared" si="455"/>
        <v>8</v>
      </c>
      <c r="AE1377" s="56">
        <f t="shared" si="456"/>
        <v>201008</v>
      </c>
      <c r="AF1377" s="56">
        <f t="shared" si="444"/>
        <v>35</v>
      </c>
      <c r="AG1377" s="58">
        <f t="shared" si="462"/>
        <v>8.0034722222189885</v>
      </c>
      <c r="AH1377" s="56">
        <f t="shared" si="457"/>
        <v>27</v>
      </c>
      <c r="AI1377" s="53">
        <f t="shared" si="458"/>
        <v>0.21615739915466961</v>
      </c>
      <c r="AJ1377" s="56">
        <f t="shared" si="459"/>
        <v>12.852699999999999</v>
      </c>
    </row>
    <row r="1378" spans="1:36" x14ac:dyDescent="0.25">
      <c r="A1378" s="50">
        <v>1377</v>
      </c>
      <c r="B1378" s="51">
        <v>40426.421527777777</v>
      </c>
      <c r="C1378" s="75">
        <f t="shared" si="443"/>
        <v>40426.421527777777</v>
      </c>
      <c r="D1378" s="50" t="s">
        <v>1223</v>
      </c>
      <c r="E1378" s="50">
        <v>3.01</v>
      </c>
      <c r="F1378" s="50">
        <v>0</v>
      </c>
      <c r="G1378" s="50">
        <v>34</v>
      </c>
      <c r="H1378" s="50">
        <v>47</v>
      </c>
      <c r="I1378" s="53">
        <f t="shared" si="445"/>
        <v>2.4155092592592589E-2</v>
      </c>
      <c r="J1378" s="54">
        <f t="shared" si="446"/>
        <v>8.0249477051802624E-3</v>
      </c>
      <c r="K1378" s="50" t="s">
        <v>1229</v>
      </c>
      <c r="L1378" s="50" t="s">
        <v>795</v>
      </c>
      <c r="M1378" s="55">
        <f t="shared" si="447"/>
        <v>5.1921418303785387</v>
      </c>
      <c r="N1378" s="50">
        <v>0</v>
      </c>
      <c r="S1378" s="151">
        <f t="shared" si="448"/>
        <v>0.21025362987572288</v>
      </c>
      <c r="T1378" s="151">
        <f t="shared" si="449"/>
        <v>0.10512681493786144</v>
      </c>
      <c r="V1378" s="393">
        <f t="shared" si="460"/>
        <v>0</v>
      </c>
      <c r="W1378" s="393">
        <f t="shared" si="461"/>
        <v>0</v>
      </c>
      <c r="X1378" s="53">
        <f t="shared" si="450"/>
        <v>0.21025362987572288</v>
      </c>
      <c r="Y1378" s="53">
        <f t="shared" si="451"/>
        <v>0.24664280987572287</v>
      </c>
      <c r="Z1378" s="53">
        <f t="shared" si="452"/>
        <v>0.10512681493786144</v>
      </c>
      <c r="AA1378" s="53">
        <f t="shared" si="453"/>
        <v>0.12332140493786144</v>
      </c>
      <c r="AB1378" s="50">
        <f t="shared" si="454"/>
        <v>2829</v>
      </c>
      <c r="AC1378" s="50">
        <f t="shared" si="442"/>
        <v>2010</v>
      </c>
      <c r="AD1378" s="50">
        <f t="shared" si="455"/>
        <v>9</v>
      </c>
      <c r="AE1378" s="56">
        <f t="shared" si="456"/>
        <v>201009</v>
      </c>
      <c r="AF1378" s="56">
        <f t="shared" si="444"/>
        <v>37</v>
      </c>
      <c r="AG1378" s="58">
        <f t="shared" si="462"/>
        <v>7.6784722222218988</v>
      </c>
      <c r="AH1378" s="56">
        <f t="shared" si="457"/>
        <v>5</v>
      </c>
      <c r="AI1378" s="53">
        <f t="shared" si="458"/>
        <v>0.22844821987572289</v>
      </c>
      <c r="AJ1378" s="56">
        <f t="shared" si="459"/>
        <v>12.852699999999999</v>
      </c>
    </row>
    <row r="1379" spans="1:36" x14ac:dyDescent="0.25">
      <c r="A1379" s="50">
        <v>1378</v>
      </c>
      <c r="B1379" s="51">
        <v>40440.390972222223</v>
      </c>
      <c r="C1379" s="75">
        <f t="shared" si="443"/>
        <v>40440.390972222223</v>
      </c>
      <c r="D1379" s="50" t="s">
        <v>1223</v>
      </c>
      <c r="E1379" s="50">
        <v>3.01</v>
      </c>
      <c r="F1379" s="50">
        <v>0</v>
      </c>
      <c r="G1379" s="50">
        <v>36</v>
      </c>
      <c r="H1379" s="50">
        <v>29</v>
      </c>
      <c r="I1379" s="53">
        <f t="shared" si="445"/>
        <v>2.5335648148148149E-2</v>
      </c>
      <c r="J1379" s="54">
        <f t="shared" si="446"/>
        <v>8.417158853205365E-3</v>
      </c>
      <c r="K1379" s="50" t="s">
        <v>1229</v>
      </c>
      <c r="L1379" s="50" t="s">
        <v>795</v>
      </c>
      <c r="M1379" s="55">
        <f t="shared" si="447"/>
        <v>4.9502055733211554</v>
      </c>
      <c r="N1379" s="50">
        <v>0</v>
      </c>
      <c r="S1379" s="151">
        <f t="shared" si="448"/>
        <v>0.22052956195398055</v>
      </c>
      <c r="T1379" s="151">
        <f t="shared" si="449"/>
        <v>0.11026478097699027</v>
      </c>
      <c r="V1379" s="393">
        <f t="shared" si="460"/>
        <v>0</v>
      </c>
      <c r="W1379" s="393">
        <f t="shared" si="461"/>
        <v>0</v>
      </c>
      <c r="X1379" s="53">
        <f t="shared" si="450"/>
        <v>0.22052956195398055</v>
      </c>
      <c r="Y1379" s="53">
        <f t="shared" si="451"/>
        <v>0.25691874195398057</v>
      </c>
      <c r="Z1379" s="53">
        <f t="shared" si="452"/>
        <v>0.11026478097699027</v>
      </c>
      <c r="AA1379" s="53">
        <f t="shared" si="453"/>
        <v>0.12845937097699028</v>
      </c>
      <c r="AB1379" s="50">
        <f t="shared" si="454"/>
        <v>3060</v>
      </c>
      <c r="AC1379" s="50">
        <f t="shared" si="442"/>
        <v>2010</v>
      </c>
      <c r="AD1379" s="50">
        <f t="shared" si="455"/>
        <v>9</v>
      </c>
      <c r="AE1379" s="56">
        <f t="shared" si="456"/>
        <v>201009</v>
      </c>
      <c r="AF1379" s="56">
        <f t="shared" si="444"/>
        <v>39</v>
      </c>
      <c r="AG1379" s="58">
        <f t="shared" si="462"/>
        <v>12.969444444446708</v>
      </c>
      <c r="AH1379" s="56">
        <f t="shared" si="457"/>
        <v>19</v>
      </c>
      <c r="AI1379" s="53">
        <f t="shared" si="458"/>
        <v>0.23872415195398056</v>
      </c>
      <c r="AJ1379" s="56">
        <f t="shared" si="459"/>
        <v>12.852699999999999</v>
      </c>
    </row>
    <row r="1380" spans="1:36" x14ac:dyDescent="0.25">
      <c r="A1380" s="50">
        <v>1379</v>
      </c>
      <c r="B1380" s="51">
        <v>40443.738194444442</v>
      </c>
      <c r="C1380" s="75">
        <f t="shared" si="443"/>
        <v>40443.738194444442</v>
      </c>
      <c r="D1380" s="50" t="s">
        <v>1223</v>
      </c>
      <c r="E1380" s="50">
        <v>1.67</v>
      </c>
      <c r="F1380" s="50">
        <v>0</v>
      </c>
      <c r="G1380" s="50">
        <v>18</v>
      </c>
      <c r="H1380" s="50">
        <v>32</v>
      </c>
      <c r="I1380" s="53">
        <f t="shared" si="445"/>
        <v>1.2870370370370372E-2</v>
      </c>
      <c r="J1380" s="54">
        <f t="shared" si="446"/>
        <v>7.7068086050121991E-3</v>
      </c>
      <c r="K1380" s="50" t="s">
        <v>1229</v>
      </c>
      <c r="L1380" s="50" t="s">
        <v>796</v>
      </c>
      <c r="M1380" s="55">
        <f t="shared" si="447"/>
        <v>5.4064748201438881</v>
      </c>
      <c r="N1380" s="50">
        <v>0</v>
      </c>
      <c r="S1380" s="151">
        <f t="shared" si="448"/>
        <v>0.2019183854513196</v>
      </c>
      <c r="T1380" s="151">
        <f t="shared" si="449"/>
        <v>0.1009591927256598</v>
      </c>
      <c r="V1380" s="393">
        <f t="shared" si="460"/>
        <v>0</v>
      </c>
      <c r="W1380" s="393">
        <f t="shared" si="461"/>
        <v>0</v>
      </c>
      <c r="X1380" s="53">
        <f t="shared" si="450"/>
        <v>0.2019183854513196</v>
      </c>
      <c r="Y1380" s="53">
        <f t="shared" si="451"/>
        <v>0.23830756545131962</v>
      </c>
      <c r="Z1380" s="53">
        <f t="shared" si="452"/>
        <v>0.1009591927256598</v>
      </c>
      <c r="AA1380" s="53">
        <f t="shared" si="453"/>
        <v>0.11915378272565981</v>
      </c>
      <c r="AB1380" s="50">
        <f t="shared" si="454"/>
        <v>2571</v>
      </c>
      <c r="AC1380" s="50">
        <f t="shared" si="442"/>
        <v>2010</v>
      </c>
      <c r="AD1380" s="50">
        <f t="shared" si="455"/>
        <v>9</v>
      </c>
      <c r="AE1380" s="56">
        <f t="shared" si="456"/>
        <v>201009</v>
      </c>
      <c r="AF1380" s="56">
        <f t="shared" si="444"/>
        <v>39</v>
      </c>
      <c r="AG1380" s="58">
        <f t="shared" si="462"/>
        <v>2.3472222222189885</v>
      </c>
      <c r="AH1380" s="56">
        <f t="shared" si="457"/>
        <v>22</v>
      </c>
      <c r="AI1380" s="53">
        <f t="shared" si="458"/>
        <v>0.22011297545131961</v>
      </c>
      <c r="AJ1380" s="56">
        <f t="shared" si="459"/>
        <v>7.1308999999999987</v>
      </c>
    </row>
    <row r="1381" spans="1:36" x14ac:dyDescent="0.25">
      <c r="A1381" s="50">
        <v>1380</v>
      </c>
      <c r="B1381" s="51">
        <v>40465</v>
      </c>
      <c r="C1381" s="75">
        <f t="shared" si="443"/>
        <v>40465</v>
      </c>
      <c r="D1381" s="50" t="s">
        <v>1223</v>
      </c>
      <c r="E1381" s="50">
        <v>1</v>
      </c>
      <c r="F1381" s="50">
        <v>0</v>
      </c>
      <c r="G1381" s="50">
        <v>9</v>
      </c>
      <c r="H1381" s="50">
        <v>47</v>
      </c>
      <c r="I1381" s="53">
        <f t="shared" si="445"/>
        <v>6.7939814814814816E-3</v>
      </c>
      <c r="J1381" s="54">
        <f t="shared" si="446"/>
        <v>6.7939814814814816E-3</v>
      </c>
      <c r="K1381" s="50" t="s">
        <v>1229</v>
      </c>
      <c r="L1381" s="50" t="s">
        <v>1321</v>
      </c>
      <c r="M1381" s="55">
        <f t="shared" si="447"/>
        <v>6.1328790459965976</v>
      </c>
      <c r="N1381" s="50">
        <v>0</v>
      </c>
      <c r="S1381" s="151">
        <f t="shared" si="448"/>
        <v>0.17800231481481482</v>
      </c>
      <c r="T1381" s="151">
        <f t="shared" si="449"/>
        <v>8.9001157407407411E-2</v>
      </c>
      <c r="V1381" s="393">
        <f t="shared" si="460"/>
        <v>0</v>
      </c>
      <c r="W1381" s="393">
        <f t="shared" si="461"/>
        <v>0</v>
      </c>
      <c r="X1381" s="53">
        <f t="shared" si="450"/>
        <v>0.17800231481481482</v>
      </c>
      <c r="Y1381" s="53">
        <f t="shared" si="451"/>
        <v>0.21439149481481479</v>
      </c>
      <c r="Z1381" s="53">
        <f t="shared" si="452"/>
        <v>8.9001157407407411E-2</v>
      </c>
      <c r="AA1381" s="53">
        <f t="shared" si="453"/>
        <v>0.10719574740740739</v>
      </c>
      <c r="AB1381" s="50">
        <f t="shared" si="454"/>
        <v>1510</v>
      </c>
      <c r="AC1381" s="50">
        <f t="shared" ref="AC1381:AC1444" si="463">YEAR(B1381)</f>
        <v>2010</v>
      </c>
      <c r="AD1381" s="50">
        <f t="shared" si="455"/>
        <v>10</v>
      </c>
      <c r="AE1381" s="56">
        <f t="shared" si="456"/>
        <v>201010</v>
      </c>
      <c r="AF1381" s="56">
        <f t="shared" si="444"/>
        <v>42</v>
      </c>
      <c r="AG1381" s="58">
        <f t="shared" si="462"/>
        <v>20.261805555557657</v>
      </c>
      <c r="AH1381" s="56">
        <f t="shared" si="457"/>
        <v>14</v>
      </c>
      <c r="AI1381" s="53">
        <f t="shared" si="458"/>
        <v>0.1961969048148148</v>
      </c>
      <c r="AJ1381" s="56">
        <f t="shared" si="459"/>
        <v>4.2699999999999996</v>
      </c>
    </row>
    <row r="1382" spans="1:36" x14ac:dyDescent="0.25">
      <c r="A1382" s="50">
        <v>1381</v>
      </c>
      <c r="B1382" s="51">
        <v>40467.415972222225</v>
      </c>
      <c r="C1382" s="75">
        <f t="shared" si="443"/>
        <v>40467.415972222225</v>
      </c>
      <c r="D1382" s="50" t="s">
        <v>1223</v>
      </c>
      <c r="E1382" s="50">
        <v>3.47</v>
      </c>
      <c r="F1382" s="50">
        <v>0</v>
      </c>
      <c r="G1382" s="50">
        <v>37</v>
      </c>
      <c r="H1382" s="50">
        <v>45</v>
      </c>
      <c r="I1382" s="53">
        <f t="shared" si="445"/>
        <v>2.6215277777777778E-2</v>
      </c>
      <c r="J1382" s="54">
        <f t="shared" si="446"/>
        <v>7.5548350944604544E-3</v>
      </c>
      <c r="K1382" s="50" t="s">
        <v>1229</v>
      </c>
      <c r="L1382" s="50" t="s">
        <v>1226</v>
      </c>
      <c r="M1382" s="55">
        <f t="shared" si="447"/>
        <v>5.5152317880794746</v>
      </c>
      <c r="N1382" s="50">
        <v>0</v>
      </c>
      <c r="S1382" s="151">
        <f t="shared" si="448"/>
        <v>0.1979366794748639</v>
      </c>
      <c r="T1382" s="151">
        <f t="shared" si="449"/>
        <v>9.8968339737431951E-2</v>
      </c>
      <c r="V1382" s="393">
        <f t="shared" si="460"/>
        <v>0</v>
      </c>
      <c r="W1382" s="393">
        <f t="shared" si="461"/>
        <v>0</v>
      </c>
      <c r="X1382" s="53">
        <f t="shared" si="450"/>
        <v>0.1979366794748639</v>
      </c>
      <c r="Y1382" s="53">
        <f t="shared" si="451"/>
        <v>0.2343258594748639</v>
      </c>
      <c r="Z1382" s="53">
        <f t="shared" si="452"/>
        <v>9.8968339737431951E-2</v>
      </c>
      <c r="AA1382" s="53">
        <f t="shared" si="453"/>
        <v>0.11716292973743195</v>
      </c>
      <c r="AB1382" s="50">
        <f t="shared" si="454"/>
        <v>2430</v>
      </c>
      <c r="AC1382" s="50">
        <f t="shared" si="463"/>
        <v>2010</v>
      </c>
      <c r="AD1382" s="50">
        <f t="shared" si="455"/>
        <v>10</v>
      </c>
      <c r="AE1382" s="56">
        <f t="shared" si="456"/>
        <v>201010</v>
      </c>
      <c r="AF1382" s="56">
        <f t="shared" si="444"/>
        <v>42</v>
      </c>
      <c r="AG1382" s="58">
        <f t="shared" si="462"/>
        <v>1.4159722222248092</v>
      </c>
      <c r="AH1382" s="56">
        <f t="shared" si="457"/>
        <v>16</v>
      </c>
      <c r="AI1382" s="53">
        <f t="shared" si="458"/>
        <v>0.21613126947486389</v>
      </c>
      <c r="AJ1382" s="56">
        <f t="shared" si="459"/>
        <v>14.816899999999999</v>
      </c>
    </row>
    <row r="1383" spans="1:36" x14ac:dyDescent="0.25">
      <c r="A1383" s="50">
        <v>1382</v>
      </c>
      <c r="B1383" s="51">
        <v>40469</v>
      </c>
      <c r="C1383" s="75">
        <f t="shared" si="443"/>
        <v>40469</v>
      </c>
      <c r="D1383" s="50" t="s">
        <v>1223</v>
      </c>
      <c r="E1383" s="50">
        <v>2</v>
      </c>
      <c r="F1383" s="50">
        <v>0</v>
      </c>
      <c r="G1383" s="50">
        <v>20</v>
      </c>
      <c r="H1383" s="50">
        <v>48</v>
      </c>
      <c r="I1383" s="53">
        <f t="shared" si="445"/>
        <v>1.4444444444444446E-2</v>
      </c>
      <c r="J1383" s="54">
        <f t="shared" si="446"/>
        <v>7.2222222222222228E-3</v>
      </c>
      <c r="K1383" s="50" t="s">
        <v>1229</v>
      </c>
      <c r="L1383" s="50" t="s">
        <v>1321</v>
      </c>
      <c r="M1383" s="55">
        <f t="shared" si="447"/>
        <v>5.7692307692307736</v>
      </c>
      <c r="N1383" s="50">
        <v>0</v>
      </c>
      <c r="S1383" s="151">
        <f t="shared" si="448"/>
        <v>0.18922222222222224</v>
      </c>
      <c r="T1383" s="151">
        <f t="shared" si="449"/>
        <v>9.4611111111111118E-2</v>
      </c>
      <c r="V1383" s="393">
        <f t="shared" si="460"/>
        <v>0</v>
      </c>
      <c r="W1383" s="393">
        <f t="shared" si="461"/>
        <v>0</v>
      </c>
      <c r="X1383" s="53">
        <f t="shared" si="450"/>
        <v>0.18922222222222224</v>
      </c>
      <c r="Y1383" s="53">
        <f t="shared" si="451"/>
        <v>0.2256114022222222</v>
      </c>
      <c r="Z1383" s="53">
        <f t="shared" si="452"/>
        <v>9.4611111111111118E-2</v>
      </c>
      <c r="AA1383" s="53">
        <f t="shared" si="453"/>
        <v>0.1128057011111111</v>
      </c>
      <c r="AB1383" s="50">
        <f t="shared" si="454"/>
        <v>2069</v>
      </c>
      <c r="AC1383" s="50">
        <f t="shared" si="463"/>
        <v>2010</v>
      </c>
      <c r="AD1383" s="50">
        <f t="shared" si="455"/>
        <v>10</v>
      </c>
      <c r="AE1383" s="56">
        <f t="shared" si="456"/>
        <v>201010</v>
      </c>
      <c r="AF1383" s="56">
        <f t="shared" si="444"/>
        <v>43</v>
      </c>
      <c r="AG1383" s="58">
        <f t="shared" si="462"/>
        <v>0.58402777777519077</v>
      </c>
      <c r="AH1383" s="56">
        <f t="shared" si="457"/>
        <v>18</v>
      </c>
      <c r="AI1383" s="53">
        <f t="shared" si="458"/>
        <v>0.20741681222222222</v>
      </c>
      <c r="AJ1383" s="56">
        <f t="shared" si="459"/>
        <v>8.5399999999999991</v>
      </c>
    </row>
    <row r="1384" spans="1:36" x14ac:dyDescent="0.25">
      <c r="A1384" s="50">
        <v>1383</v>
      </c>
      <c r="B1384" s="51">
        <v>40473</v>
      </c>
      <c r="C1384" s="75">
        <f t="shared" si="443"/>
        <v>40473</v>
      </c>
      <c r="D1384" s="50" t="s">
        <v>1223</v>
      </c>
      <c r="E1384" s="50">
        <v>1</v>
      </c>
      <c r="F1384" s="50">
        <v>0</v>
      </c>
      <c r="G1384" s="50">
        <v>10</v>
      </c>
      <c r="H1384" s="50">
        <v>20</v>
      </c>
      <c r="I1384" s="53">
        <f t="shared" si="445"/>
        <v>7.1759259259259259E-3</v>
      </c>
      <c r="J1384" s="54">
        <f t="shared" si="446"/>
        <v>7.1759259259259259E-3</v>
      </c>
      <c r="K1384" s="50" t="s">
        <v>1229</v>
      </c>
      <c r="L1384" s="50" t="s">
        <v>1321</v>
      </c>
      <c r="M1384" s="55">
        <f t="shared" si="447"/>
        <v>5.8064516129032304</v>
      </c>
      <c r="N1384" s="50">
        <v>0</v>
      </c>
      <c r="S1384" s="151">
        <f t="shared" si="448"/>
        <v>0.18800925925925926</v>
      </c>
      <c r="T1384" s="151">
        <f t="shared" si="449"/>
        <v>9.4004629629629632E-2</v>
      </c>
      <c r="V1384" s="393">
        <f t="shared" si="460"/>
        <v>0</v>
      </c>
      <c r="W1384" s="393">
        <f t="shared" si="461"/>
        <v>0</v>
      </c>
      <c r="X1384" s="53">
        <f t="shared" si="450"/>
        <v>0.18800925925925926</v>
      </c>
      <c r="Y1384" s="53">
        <f t="shared" si="451"/>
        <v>0.22439843925925926</v>
      </c>
      <c r="Z1384" s="53">
        <f t="shared" si="452"/>
        <v>9.4004629629629632E-2</v>
      </c>
      <c r="AA1384" s="53">
        <f t="shared" si="453"/>
        <v>0.11219921962962963</v>
      </c>
      <c r="AB1384" s="50">
        <f t="shared" si="454"/>
        <v>2003</v>
      </c>
      <c r="AC1384" s="50">
        <f t="shared" si="463"/>
        <v>2010</v>
      </c>
      <c r="AD1384" s="50">
        <f t="shared" si="455"/>
        <v>10</v>
      </c>
      <c r="AE1384" s="56">
        <f t="shared" si="456"/>
        <v>201010</v>
      </c>
      <c r="AF1384" s="56">
        <f t="shared" si="444"/>
        <v>43</v>
      </c>
      <c r="AG1384" s="58">
        <f t="shared" si="462"/>
        <v>3</v>
      </c>
      <c r="AH1384" s="56">
        <f t="shared" si="457"/>
        <v>22</v>
      </c>
      <c r="AI1384" s="53">
        <f t="shared" si="458"/>
        <v>0.20620384925925928</v>
      </c>
      <c r="AJ1384" s="56">
        <f t="shared" si="459"/>
        <v>4.2699999999999996</v>
      </c>
    </row>
    <row r="1385" spans="1:36" x14ac:dyDescent="0.25">
      <c r="A1385" s="50">
        <v>1384</v>
      </c>
      <c r="B1385" s="51">
        <v>40475.390277777777</v>
      </c>
      <c r="C1385" s="75">
        <f t="shared" si="443"/>
        <v>40475.390277777777</v>
      </c>
      <c r="D1385" s="50" t="s">
        <v>1223</v>
      </c>
      <c r="E1385" s="50">
        <v>3.01</v>
      </c>
      <c r="F1385" s="50">
        <v>0</v>
      </c>
      <c r="G1385" s="50">
        <v>33</v>
      </c>
      <c r="H1385" s="50">
        <v>20</v>
      </c>
      <c r="I1385" s="53">
        <f t="shared" si="445"/>
        <v>2.314814814814815E-2</v>
      </c>
      <c r="J1385" s="54">
        <f t="shared" si="446"/>
        <v>7.6904146671588547E-3</v>
      </c>
      <c r="K1385" s="50" t="s">
        <v>1229</v>
      </c>
      <c r="L1385" s="50" t="s">
        <v>795</v>
      </c>
      <c r="M1385" s="55">
        <f t="shared" si="447"/>
        <v>5.4180000000000028</v>
      </c>
      <c r="N1385" s="50">
        <v>0</v>
      </c>
      <c r="S1385" s="151">
        <f t="shared" si="448"/>
        <v>0.20148886427956197</v>
      </c>
      <c r="T1385" s="151">
        <f t="shared" si="449"/>
        <v>0.10074443213978099</v>
      </c>
      <c r="V1385" s="393">
        <f t="shared" si="460"/>
        <v>0</v>
      </c>
      <c r="W1385" s="393">
        <f t="shared" si="461"/>
        <v>0</v>
      </c>
      <c r="X1385" s="53">
        <f t="shared" si="450"/>
        <v>0.20148886427956197</v>
      </c>
      <c r="Y1385" s="53">
        <f t="shared" si="451"/>
        <v>0.23787804427956197</v>
      </c>
      <c r="Z1385" s="53">
        <f t="shared" si="452"/>
        <v>0.10074443213978099</v>
      </c>
      <c r="AA1385" s="53">
        <f t="shared" si="453"/>
        <v>0.11893902213978098</v>
      </c>
      <c r="AB1385" s="50">
        <f t="shared" si="454"/>
        <v>2560</v>
      </c>
      <c r="AC1385" s="50">
        <f t="shared" si="463"/>
        <v>2010</v>
      </c>
      <c r="AD1385" s="50">
        <f t="shared" si="455"/>
        <v>10</v>
      </c>
      <c r="AE1385" s="56">
        <f t="shared" si="456"/>
        <v>201010</v>
      </c>
      <c r="AF1385" s="56">
        <f t="shared" si="444"/>
        <v>44</v>
      </c>
      <c r="AG1385" s="58">
        <f t="shared" si="462"/>
        <v>1.390277777776646</v>
      </c>
      <c r="AH1385" s="56">
        <f t="shared" si="457"/>
        <v>24</v>
      </c>
      <c r="AI1385" s="53">
        <f t="shared" si="458"/>
        <v>0.21968345427956198</v>
      </c>
      <c r="AJ1385" s="56">
        <f t="shared" si="459"/>
        <v>12.852699999999999</v>
      </c>
    </row>
    <row r="1386" spans="1:36" x14ac:dyDescent="0.25">
      <c r="A1386" s="50">
        <v>1385</v>
      </c>
      <c r="B1386" s="51">
        <v>40480</v>
      </c>
      <c r="C1386" s="75">
        <f t="shared" si="443"/>
        <v>40480</v>
      </c>
      <c r="D1386" s="50" t="s">
        <v>1223</v>
      </c>
      <c r="E1386" s="50">
        <v>2.5</v>
      </c>
      <c r="F1386" s="50">
        <v>0</v>
      </c>
      <c r="G1386" s="50">
        <v>24</v>
      </c>
      <c r="H1386" s="50">
        <v>56</v>
      </c>
      <c r="I1386" s="53">
        <f t="shared" si="445"/>
        <v>1.7314814814814814E-2</v>
      </c>
      <c r="J1386" s="54">
        <f t="shared" si="446"/>
        <v>6.9259259259259257E-3</v>
      </c>
      <c r="K1386" s="50" t="s">
        <v>1229</v>
      </c>
      <c r="L1386" s="50" t="s">
        <v>1321</v>
      </c>
      <c r="M1386" s="55">
        <f t="shared" si="447"/>
        <v>6.0160427807486681</v>
      </c>
      <c r="N1386" s="50">
        <v>0</v>
      </c>
      <c r="S1386" s="151">
        <f t="shared" si="448"/>
        <v>0.18145925925925924</v>
      </c>
      <c r="T1386" s="151">
        <f t="shared" si="449"/>
        <v>9.0729629629629618E-2</v>
      </c>
      <c r="V1386" s="393">
        <f t="shared" si="460"/>
        <v>0</v>
      </c>
      <c r="W1386" s="393">
        <f t="shared" si="461"/>
        <v>0</v>
      </c>
      <c r="X1386" s="53">
        <f t="shared" si="450"/>
        <v>0.18145925925925924</v>
      </c>
      <c r="Y1386" s="53">
        <f t="shared" si="451"/>
        <v>0.21784843925925926</v>
      </c>
      <c r="Z1386" s="53">
        <f t="shared" si="452"/>
        <v>9.0729629629629618E-2</v>
      </c>
      <c r="AA1386" s="53">
        <f t="shared" si="453"/>
        <v>0.10892421962962963</v>
      </c>
      <c r="AB1386" s="50">
        <f t="shared" si="454"/>
        <v>1680</v>
      </c>
      <c r="AC1386" s="50">
        <f t="shared" si="463"/>
        <v>2010</v>
      </c>
      <c r="AD1386" s="50">
        <f t="shared" si="455"/>
        <v>10</v>
      </c>
      <c r="AE1386" s="56">
        <f t="shared" si="456"/>
        <v>201010</v>
      </c>
      <c r="AF1386" s="56">
        <f t="shared" si="444"/>
        <v>44</v>
      </c>
      <c r="AG1386" s="58">
        <f t="shared" si="462"/>
        <v>3.609722222223354</v>
      </c>
      <c r="AH1386" s="56">
        <f t="shared" si="457"/>
        <v>29</v>
      </c>
      <c r="AI1386" s="53">
        <f t="shared" si="458"/>
        <v>0.19965384925925925</v>
      </c>
      <c r="AJ1386" s="56">
        <f t="shared" si="459"/>
        <v>10.674999999999999</v>
      </c>
    </row>
    <row r="1387" spans="1:36" x14ac:dyDescent="0.25">
      <c r="A1387" s="50">
        <v>1386</v>
      </c>
      <c r="B1387" s="51">
        <v>40482.381944444445</v>
      </c>
      <c r="C1387" s="75">
        <f t="shared" si="443"/>
        <v>40482.381944444445</v>
      </c>
      <c r="D1387" s="50" t="s">
        <v>1223</v>
      </c>
      <c r="E1387" s="50">
        <v>3.01</v>
      </c>
      <c r="F1387" s="50">
        <v>0</v>
      </c>
      <c r="G1387" s="50">
        <v>35</v>
      </c>
      <c r="H1387" s="50">
        <v>56</v>
      </c>
      <c r="I1387" s="53">
        <f t="shared" si="445"/>
        <v>2.49537037037037E-2</v>
      </c>
      <c r="J1387" s="54">
        <f t="shared" si="446"/>
        <v>8.2902670111972433E-3</v>
      </c>
      <c r="K1387" s="50" t="s">
        <v>1229</v>
      </c>
      <c r="L1387" s="50" t="s">
        <v>795</v>
      </c>
      <c r="M1387" s="55">
        <f t="shared" si="447"/>
        <v>5.0259740259740298</v>
      </c>
      <c r="N1387" s="50">
        <v>0</v>
      </c>
      <c r="S1387" s="151">
        <f t="shared" si="448"/>
        <v>0.21720499569336776</v>
      </c>
      <c r="T1387" s="151">
        <f t="shared" si="449"/>
        <v>0.10860249784668388</v>
      </c>
      <c r="V1387" s="393">
        <f t="shared" si="460"/>
        <v>0</v>
      </c>
      <c r="W1387" s="393">
        <f t="shared" si="461"/>
        <v>0</v>
      </c>
      <c r="X1387" s="53">
        <f t="shared" si="450"/>
        <v>0.21720499569336776</v>
      </c>
      <c r="Y1387" s="53">
        <f t="shared" si="451"/>
        <v>0.25359417569336778</v>
      </c>
      <c r="Z1387" s="53">
        <f t="shared" si="452"/>
        <v>0.10860249784668388</v>
      </c>
      <c r="AA1387" s="53">
        <f t="shared" si="453"/>
        <v>0.12679708784668389</v>
      </c>
      <c r="AB1387" s="50">
        <f t="shared" si="454"/>
        <v>2986</v>
      </c>
      <c r="AC1387" s="50">
        <f t="shared" si="463"/>
        <v>2010</v>
      </c>
      <c r="AD1387" s="50">
        <f t="shared" si="455"/>
        <v>10</v>
      </c>
      <c r="AE1387" s="56">
        <f t="shared" si="456"/>
        <v>201010</v>
      </c>
      <c r="AF1387" s="56">
        <f t="shared" si="444"/>
        <v>45</v>
      </c>
      <c r="AG1387" s="58">
        <f t="shared" si="462"/>
        <v>1.3819444444452529</v>
      </c>
      <c r="AH1387" s="56">
        <f t="shared" si="457"/>
        <v>31</v>
      </c>
      <c r="AI1387" s="53">
        <f t="shared" si="458"/>
        <v>0.23539958569336777</v>
      </c>
      <c r="AJ1387" s="56">
        <f t="shared" si="459"/>
        <v>12.852699999999999</v>
      </c>
    </row>
    <row r="1388" spans="1:36" x14ac:dyDescent="0.25">
      <c r="A1388" s="50">
        <v>1387</v>
      </c>
      <c r="B1388" s="51">
        <v>40484</v>
      </c>
      <c r="C1388" s="75">
        <f t="shared" ref="C1388:C1451" si="464">B1388</f>
        <v>40484</v>
      </c>
      <c r="D1388" s="50" t="s">
        <v>1223</v>
      </c>
      <c r="E1388" s="50">
        <v>1</v>
      </c>
      <c r="F1388" s="50">
        <v>0</v>
      </c>
      <c r="G1388" s="50">
        <v>9</v>
      </c>
      <c r="H1388" s="50">
        <v>18</v>
      </c>
      <c r="I1388" s="53">
        <f t="shared" si="445"/>
        <v>6.4583333333333333E-3</v>
      </c>
      <c r="J1388" s="54">
        <f t="shared" si="446"/>
        <v>6.4583333333333333E-3</v>
      </c>
      <c r="K1388" s="50" t="s">
        <v>1229</v>
      </c>
      <c r="L1388" s="50" t="s">
        <v>1321</v>
      </c>
      <c r="M1388" s="55">
        <f t="shared" si="447"/>
        <v>6.4516129032258114</v>
      </c>
      <c r="N1388" s="50">
        <v>0</v>
      </c>
      <c r="S1388" s="151">
        <f t="shared" si="448"/>
        <v>0.16920833333333332</v>
      </c>
      <c r="T1388" s="151">
        <f t="shared" si="449"/>
        <v>8.4604166666666661E-2</v>
      </c>
      <c r="V1388" s="393">
        <f t="shared" si="460"/>
        <v>0</v>
      </c>
      <c r="W1388" s="393">
        <f t="shared" si="461"/>
        <v>0</v>
      </c>
      <c r="X1388" s="53">
        <f t="shared" si="450"/>
        <v>0.16920833333333332</v>
      </c>
      <c r="Y1388" s="53">
        <f t="shared" si="451"/>
        <v>0.20559751333333334</v>
      </c>
      <c r="Z1388" s="53">
        <f t="shared" si="452"/>
        <v>8.4604166666666661E-2</v>
      </c>
      <c r="AA1388" s="53">
        <f t="shared" si="453"/>
        <v>0.10279875666666667</v>
      </c>
      <c r="AB1388" s="50">
        <f t="shared" si="454"/>
        <v>1182</v>
      </c>
      <c r="AC1388" s="50">
        <f t="shared" si="463"/>
        <v>2010</v>
      </c>
      <c r="AD1388" s="50">
        <f t="shared" si="455"/>
        <v>11</v>
      </c>
      <c r="AE1388" s="56">
        <f t="shared" si="456"/>
        <v>201011</v>
      </c>
      <c r="AF1388" s="56">
        <f t="shared" si="444"/>
        <v>45</v>
      </c>
      <c r="AG1388" s="58">
        <f t="shared" si="462"/>
        <v>0.61805555555474712</v>
      </c>
      <c r="AH1388" s="56">
        <f t="shared" si="457"/>
        <v>2</v>
      </c>
      <c r="AI1388" s="53">
        <f t="shared" si="458"/>
        <v>0.18740292333333333</v>
      </c>
      <c r="AJ1388" s="56">
        <f t="shared" si="459"/>
        <v>4.2699999999999996</v>
      </c>
    </row>
    <row r="1389" spans="1:36" x14ac:dyDescent="0.25">
      <c r="A1389" s="50">
        <v>1388</v>
      </c>
      <c r="B1389" s="51">
        <v>40488.416666666664</v>
      </c>
      <c r="C1389" s="75">
        <f t="shared" si="464"/>
        <v>40488.416666666664</v>
      </c>
      <c r="D1389" s="50" t="s">
        <v>1223</v>
      </c>
      <c r="E1389" s="50">
        <v>3.08</v>
      </c>
      <c r="F1389" s="50">
        <v>0</v>
      </c>
      <c r="G1389" s="50">
        <v>30</v>
      </c>
      <c r="H1389" s="50">
        <v>55</v>
      </c>
      <c r="I1389" s="53">
        <f t="shared" si="445"/>
        <v>2.146990740740741E-2</v>
      </c>
      <c r="J1389" s="54">
        <f t="shared" si="446"/>
        <v>6.9707491582491586E-3</v>
      </c>
      <c r="K1389" s="50" t="s">
        <v>1229</v>
      </c>
      <c r="L1389" s="50" t="s">
        <v>1226</v>
      </c>
      <c r="M1389" s="55">
        <f t="shared" si="447"/>
        <v>5.9773584905660417</v>
      </c>
      <c r="N1389" s="50">
        <v>0</v>
      </c>
      <c r="S1389" s="151">
        <f t="shared" si="448"/>
        <v>0.18263362794612795</v>
      </c>
      <c r="T1389" s="151">
        <f t="shared" si="449"/>
        <v>9.1316813973063973E-2</v>
      </c>
      <c r="V1389" s="393">
        <f t="shared" si="460"/>
        <v>0</v>
      </c>
      <c r="W1389" s="393">
        <f t="shared" si="461"/>
        <v>0</v>
      </c>
      <c r="X1389" s="53">
        <f t="shared" si="450"/>
        <v>0.18263362794612795</v>
      </c>
      <c r="Y1389" s="53">
        <f t="shared" si="451"/>
        <v>0.21902280794612797</v>
      </c>
      <c r="Z1389" s="53">
        <f t="shared" si="452"/>
        <v>9.1316813973063973E-2</v>
      </c>
      <c r="AA1389" s="53">
        <f t="shared" si="453"/>
        <v>0.10951140397306398</v>
      </c>
      <c r="AB1389" s="50">
        <f t="shared" si="454"/>
        <v>1764</v>
      </c>
      <c r="AC1389" s="50">
        <f t="shared" si="463"/>
        <v>2010</v>
      </c>
      <c r="AD1389" s="50">
        <f t="shared" si="455"/>
        <v>11</v>
      </c>
      <c r="AE1389" s="56">
        <f t="shared" si="456"/>
        <v>201011</v>
      </c>
      <c r="AF1389" s="56">
        <f t="shared" si="444"/>
        <v>45</v>
      </c>
      <c r="AG1389" s="58">
        <f t="shared" si="462"/>
        <v>3.4166666666642413</v>
      </c>
      <c r="AH1389" s="56">
        <f t="shared" si="457"/>
        <v>6</v>
      </c>
      <c r="AI1389" s="53">
        <f t="shared" si="458"/>
        <v>0.20082821794612796</v>
      </c>
      <c r="AJ1389" s="56">
        <f t="shared" si="459"/>
        <v>13.151599999999998</v>
      </c>
    </row>
    <row r="1390" spans="1:36" x14ac:dyDescent="0.25">
      <c r="A1390" s="50">
        <v>1389</v>
      </c>
      <c r="B1390" s="51">
        <v>40501</v>
      </c>
      <c r="C1390" s="75">
        <f t="shared" si="464"/>
        <v>40501</v>
      </c>
      <c r="D1390" s="50" t="s">
        <v>1223</v>
      </c>
      <c r="E1390" s="50">
        <v>1</v>
      </c>
      <c r="F1390" s="50">
        <v>0</v>
      </c>
      <c r="G1390" s="50">
        <v>9</v>
      </c>
      <c r="H1390" s="50">
        <v>15</v>
      </c>
      <c r="I1390" s="53">
        <f t="shared" si="445"/>
        <v>6.4236111111111117E-3</v>
      </c>
      <c r="J1390" s="54">
        <f t="shared" si="446"/>
        <v>6.4236111111111117E-3</v>
      </c>
      <c r="K1390" s="50" t="s">
        <v>1229</v>
      </c>
      <c r="L1390" s="50" t="s">
        <v>1321</v>
      </c>
      <c r="M1390" s="55">
        <f t="shared" si="447"/>
        <v>6.4864864864864913</v>
      </c>
      <c r="N1390" s="50">
        <v>0</v>
      </c>
      <c r="S1390" s="151">
        <f t="shared" si="448"/>
        <v>0.16829861111111113</v>
      </c>
      <c r="T1390" s="151">
        <f t="shared" si="449"/>
        <v>8.4149305555555567E-2</v>
      </c>
      <c r="V1390" s="393">
        <f t="shared" si="460"/>
        <v>0</v>
      </c>
      <c r="W1390" s="393">
        <f t="shared" si="461"/>
        <v>0</v>
      </c>
      <c r="X1390" s="53">
        <f t="shared" si="450"/>
        <v>0.16829861111111113</v>
      </c>
      <c r="Y1390" s="53">
        <f t="shared" si="451"/>
        <v>0.2046877911111111</v>
      </c>
      <c r="Z1390" s="53">
        <f t="shared" si="452"/>
        <v>8.4149305555555567E-2</v>
      </c>
      <c r="AA1390" s="53">
        <f t="shared" si="453"/>
        <v>0.10234389555555555</v>
      </c>
      <c r="AB1390" s="50">
        <f t="shared" si="454"/>
        <v>1149</v>
      </c>
      <c r="AC1390" s="50">
        <f t="shared" si="463"/>
        <v>2010</v>
      </c>
      <c r="AD1390" s="50">
        <f t="shared" si="455"/>
        <v>11</v>
      </c>
      <c r="AE1390" s="56">
        <f t="shared" si="456"/>
        <v>201011</v>
      </c>
      <c r="AF1390" s="56">
        <f t="shared" si="444"/>
        <v>47</v>
      </c>
      <c r="AG1390" s="58">
        <f t="shared" si="462"/>
        <v>11.583333333335759</v>
      </c>
      <c r="AH1390" s="56">
        <f t="shared" si="457"/>
        <v>19</v>
      </c>
      <c r="AI1390" s="53">
        <f t="shared" si="458"/>
        <v>0.18649320111111112</v>
      </c>
      <c r="AJ1390" s="56">
        <f t="shared" si="459"/>
        <v>4.2699999999999996</v>
      </c>
    </row>
    <row r="1391" spans="1:36" x14ac:dyDescent="0.25">
      <c r="A1391" s="50">
        <v>1390</v>
      </c>
      <c r="B1391" s="51">
        <v>40505</v>
      </c>
      <c r="C1391" s="75">
        <f t="shared" si="464"/>
        <v>40505</v>
      </c>
      <c r="D1391" s="50" t="s">
        <v>1223</v>
      </c>
      <c r="E1391" s="50">
        <v>1.5</v>
      </c>
      <c r="F1391" s="50">
        <v>0</v>
      </c>
      <c r="G1391" s="50">
        <v>18</v>
      </c>
      <c r="H1391" s="50">
        <v>27</v>
      </c>
      <c r="I1391" s="53">
        <f t="shared" si="445"/>
        <v>1.2812499999999999E-2</v>
      </c>
      <c r="J1391" s="54">
        <f t="shared" si="446"/>
        <v>8.5416666666666662E-3</v>
      </c>
      <c r="K1391" s="50" t="s">
        <v>1229</v>
      </c>
      <c r="L1391" s="50" t="s">
        <v>1321</v>
      </c>
      <c r="M1391" s="55">
        <f t="shared" si="447"/>
        <v>4.8780487804878092</v>
      </c>
      <c r="N1391" s="50">
        <v>0</v>
      </c>
      <c r="S1391" s="151">
        <f t="shared" si="448"/>
        <v>0.22379166666666664</v>
      </c>
      <c r="T1391" s="151">
        <f t="shared" si="449"/>
        <v>0.11189583333333332</v>
      </c>
      <c r="V1391" s="393">
        <f t="shared" si="460"/>
        <v>0</v>
      </c>
      <c r="W1391" s="393">
        <f t="shared" si="461"/>
        <v>0</v>
      </c>
      <c r="X1391" s="53">
        <f t="shared" si="450"/>
        <v>0.22379166666666664</v>
      </c>
      <c r="Y1391" s="53">
        <f t="shared" si="451"/>
        <v>0.26018084666666663</v>
      </c>
      <c r="Z1391" s="53">
        <f t="shared" si="452"/>
        <v>0.11189583333333332</v>
      </c>
      <c r="AA1391" s="53">
        <f t="shared" si="453"/>
        <v>0.13009042333333332</v>
      </c>
      <c r="AB1391" s="50">
        <f t="shared" si="454"/>
        <v>3104</v>
      </c>
      <c r="AC1391" s="50">
        <f t="shared" si="463"/>
        <v>2010</v>
      </c>
      <c r="AD1391" s="50">
        <f t="shared" si="455"/>
        <v>11</v>
      </c>
      <c r="AE1391" s="56">
        <f t="shared" si="456"/>
        <v>201011</v>
      </c>
      <c r="AF1391" s="56">
        <f t="shared" si="444"/>
        <v>48</v>
      </c>
      <c r="AG1391" s="58">
        <f t="shared" si="462"/>
        <v>3</v>
      </c>
      <c r="AH1391" s="56">
        <f t="shared" si="457"/>
        <v>23</v>
      </c>
      <c r="AI1391" s="53">
        <f t="shared" si="458"/>
        <v>0.24198625666666662</v>
      </c>
      <c r="AJ1391" s="56">
        <f t="shared" si="459"/>
        <v>6.4049999999999994</v>
      </c>
    </row>
    <row r="1392" spans="1:36" x14ac:dyDescent="0.25">
      <c r="A1392" s="50">
        <v>1391</v>
      </c>
      <c r="B1392" s="51">
        <v>40509</v>
      </c>
      <c r="C1392" s="75">
        <f t="shared" si="464"/>
        <v>40509</v>
      </c>
      <c r="D1392" s="50" t="s">
        <v>1223</v>
      </c>
      <c r="E1392" s="50">
        <v>1.5</v>
      </c>
      <c r="F1392" s="50">
        <v>0</v>
      </c>
      <c r="G1392" s="50">
        <v>14</v>
      </c>
      <c r="H1392" s="50">
        <v>29</v>
      </c>
      <c r="I1392" s="53">
        <f t="shared" si="445"/>
        <v>1.005787037037037E-2</v>
      </c>
      <c r="J1392" s="54">
        <f t="shared" si="446"/>
        <v>6.7052469135802468E-3</v>
      </c>
      <c r="K1392" s="50" t="s">
        <v>1229</v>
      </c>
      <c r="L1392" s="50" t="s">
        <v>1321</v>
      </c>
      <c r="M1392" s="55">
        <f t="shared" si="447"/>
        <v>6.214039125431535</v>
      </c>
      <c r="N1392" s="50">
        <v>0</v>
      </c>
      <c r="S1392" s="151">
        <f t="shared" si="448"/>
        <v>0.17567746913580246</v>
      </c>
      <c r="T1392" s="151">
        <f t="shared" si="449"/>
        <v>8.7838734567901228E-2</v>
      </c>
      <c r="V1392" s="393">
        <f t="shared" si="460"/>
        <v>0</v>
      </c>
      <c r="W1392" s="393">
        <f t="shared" si="461"/>
        <v>0</v>
      </c>
      <c r="X1392" s="53">
        <f t="shared" si="450"/>
        <v>0.17567746913580246</v>
      </c>
      <c r="Y1392" s="53">
        <f t="shared" si="451"/>
        <v>0.21206664913580245</v>
      </c>
      <c r="Z1392" s="53">
        <f t="shared" si="452"/>
        <v>8.7838734567901228E-2</v>
      </c>
      <c r="AA1392" s="53">
        <f t="shared" si="453"/>
        <v>0.10603332456790122</v>
      </c>
      <c r="AB1392" s="50">
        <f t="shared" si="454"/>
        <v>1396</v>
      </c>
      <c r="AC1392" s="50">
        <f t="shared" si="463"/>
        <v>2010</v>
      </c>
      <c r="AD1392" s="50">
        <f t="shared" si="455"/>
        <v>11</v>
      </c>
      <c r="AE1392" s="56">
        <f t="shared" si="456"/>
        <v>201011</v>
      </c>
      <c r="AF1392" s="56">
        <f t="shared" si="444"/>
        <v>48</v>
      </c>
      <c r="AG1392" s="58">
        <f t="shared" si="462"/>
        <v>3</v>
      </c>
      <c r="AH1392" s="56">
        <f t="shared" si="457"/>
        <v>27</v>
      </c>
      <c r="AI1392" s="53">
        <f t="shared" si="458"/>
        <v>0.19387205913580247</v>
      </c>
      <c r="AJ1392" s="56">
        <f t="shared" si="459"/>
        <v>6.4049999999999994</v>
      </c>
    </row>
    <row r="1393" spans="1:36" x14ac:dyDescent="0.25">
      <c r="A1393" s="50">
        <v>1392</v>
      </c>
      <c r="B1393" s="51">
        <v>40511</v>
      </c>
      <c r="C1393" s="75">
        <f t="shared" si="464"/>
        <v>40511</v>
      </c>
      <c r="D1393" s="50" t="s">
        <v>1223</v>
      </c>
      <c r="E1393" s="50">
        <v>2</v>
      </c>
      <c r="F1393" s="50">
        <v>0</v>
      </c>
      <c r="G1393" s="50">
        <v>21</v>
      </c>
      <c r="H1393" s="50">
        <v>18</v>
      </c>
      <c r="I1393" s="53">
        <f t="shared" si="445"/>
        <v>1.4791666666666668E-2</v>
      </c>
      <c r="J1393" s="54">
        <f t="shared" si="446"/>
        <v>7.3958333333333341E-3</v>
      </c>
      <c r="K1393" s="50" t="s">
        <v>1229</v>
      </c>
      <c r="L1393" s="50" t="s">
        <v>1321</v>
      </c>
      <c r="M1393" s="55">
        <f t="shared" si="447"/>
        <v>5.6338028169014125</v>
      </c>
      <c r="N1393" s="50">
        <v>0</v>
      </c>
      <c r="S1393" s="151">
        <f t="shared" si="448"/>
        <v>0.19377083333333334</v>
      </c>
      <c r="T1393" s="151">
        <f t="shared" si="449"/>
        <v>9.6885416666666668E-2</v>
      </c>
      <c r="V1393" s="393">
        <f t="shared" si="460"/>
        <v>0</v>
      </c>
      <c r="W1393" s="393">
        <f t="shared" si="461"/>
        <v>0</v>
      </c>
      <c r="X1393" s="53">
        <f t="shared" si="450"/>
        <v>0.19377083333333334</v>
      </c>
      <c r="Y1393" s="53">
        <f t="shared" si="451"/>
        <v>0.23016001333333336</v>
      </c>
      <c r="Z1393" s="53">
        <f t="shared" si="452"/>
        <v>9.6885416666666668E-2</v>
      </c>
      <c r="AA1393" s="53">
        <f t="shared" si="453"/>
        <v>0.11508000666666668</v>
      </c>
      <c r="AB1393" s="50">
        <f t="shared" si="454"/>
        <v>2257</v>
      </c>
      <c r="AC1393" s="50">
        <f t="shared" si="463"/>
        <v>2010</v>
      </c>
      <c r="AD1393" s="50">
        <f t="shared" si="455"/>
        <v>11</v>
      </c>
      <c r="AE1393" s="56">
        <f t="shared" si="456"/>
        <v>201011</v>
      </c>
      <c r="AF1393" s="56">
        <f t="shared" si="444"/>
        <v>49</v>
      </c>
      <c r="AG1393" s="58">
        <f t="shared" si="462"/>
        <v>1</v>
      </c>
      <c r="AH1393" s="56">
        <f t="shared" si="457"/>
        <v>29</v>
      </c>
      <c r="AI1393" s="53">
        <f t="shared" si="458"/>
        <v>0.21196542333333335</v>
      </c>
      <c r="AJ1393" s="56">
        <f t="shared" si="459"/>
        <v>8.5399999999999991</v>
      </c>
    </row>
    <row r="1394" spans="1:36" x14ac:dyDescent="0.25">
      <c r="A1394" s="50">
        <v>1393</v>
      </c>
      <c r="B1394" s="51">
        <v>40515</v>
      </c>
      <c r="C1394" s="75">
        <f t="shared" si="464"/>
        <v>40515</v>
      </c>
      <c r="D1394" s="50" t="s">
        <v>1223</v>
      </c>
      <c r="E1394" s="50">
        <v>2</v>
      </c>
      <c r="F1394" s="50">
        <v>0</v>
      </c>
      <c r="G1394" s="50">
        <v>19</v>
      </c>
      <c r="H1394" s="50">
        <v>26</v>
      </c>
      <c r="I1394" s="53">
        <f t="shared" si="445"/>
        <v>1.3495370370370371E-2</v>
      </c>
      <c r="J1394" s="54">
        <f t="shared" si="446"/>
        <v>6.7476851851851856E-3</v>
      </c>
      <c r="K1394" s="50" t="s">
        <v>1229</v>
      </c>
      <c r="L1394" s="50" t="s">
        <v>1321</v>
      </c>
      <c r="M1394" s="55">
        <f t="shared" si="447"/>
        <v>6.1749571183533494</v>
      </c>
      <c r="N1394" s="50">
        <v>0</v>
      </c>
      <c r="S1394" s="151">
        <f t="shared" si="448"/>
        <v>0.17678935185185185</v>
      </c>
      <c r="T1394" s="151">
        <f t="shared" si="449"/>
        <v>8.8394675925925925E-2</v>
      </c>
      <c r="V1394" s="393">
        <f t="shared" si="460"/>
        <v>0</v>
      </c>
      <c r="W1394" s="393">
        <f t="shared" si="461"/>
        <v>0</v>
      </c>
      <c r="X1394" s="53">
        <f t="shared" si="450"/>
        <v>0.17678935185185185</v>
      </c>
      <c r="Y1394" s="53">
        <f t="shared" si="451"/>
        <v>0.21317853185185184</v>
      </c>
      <c r="Z1394" s="53">
        <f t="shared" si="452"/>
        <v>8.8394675925925925E-2</v>
      </c>
      <c r="AA1394" s="53">
        <f t="shared" si="453"/>
        <v>0.10658926592592592</v>
      </c>
      <c r="AB1394" s="50">
        <f t="shared" si="454"/>
        <v>1454</v>
      </c>
      <c r="AC1394" s="50">
        <f t="shared" si="463"/>
        <v>2010</v>
      </c>
      <c r="AD1394" s="50">
        <f t="shared" si="455"/>
        <v>12</v>
      </c>
      <c r="AE1394" s="56">
        <f t="shared" si="456"/>
        <v>201012</v>
      </c>
      <c r="AF1394" s="56">
        <f t="shared" si="444"/>
        <v>49</v>
      </c>
      <c r="AG1394" s="58">
        <f t="shared" si="462"/>
        <v>3</v>
      </c>
      <c r="AH1394" s="56">
        <f t="shared" si="457"/>
        <v>3</v>
      </c>
      <c r="AI1394" s="53">
        <f t="shared" si="458"/>
        <v>0.19498394185185186</v>
      </c>
      <c r="AJ1394" s="56">
        <f t="shared" si="459"/>
        <v>8.5399999999999991</v>
      </c>
    </row>
    <row r="1395" spans="1:36" x14ac:dyDescent="0.25">
      <c r="A1395" s="50">
        <v>1394</v>
      </c>
      <c r="B1395" s="51">
        <v>40519</v>
      </c>
      <c r="C1395" s="75">
        <f t="shared" si="464"/>
        <v>40519</v>
      </c>
      <c r="D1395" s="50" t="s">
        <v>1223</v>
      </c>
      <c r="E1395" s="50">
        <v>2.5</v>
      </c>
      <c r="F1395" s="50">
        <v>0</v>
      </c>
      <c r="G1395" s="50">
        <v>29</v>
      </c>
      <c r="H1395" s="50">
        <v>56</v>
      </c>
      <c r="I1395" s="53">
        <f t="shared" si="445"/>
        <v>2.0787037037037038E-2</v>
      </c>
      <c r="J1395" s="54">
        <f t="shared" si="446"/>
        <v>8.3148148148148148E-3</v>
      </c>
      <c r="K1395" s="50" t="s">
        <v>1229</v>
      </c>
      <c r="L1395" s="50" t="s">
        <v>1321</v>
      </c>
      <c r="M1395" s="55">
        <f t="shared" si="447"/>
        <v>5.0111358574610287</v>
      </c>
      <c r="N1395" s="50">
        <v>0</v>
      </c>
      <c r="S1395" s="151">
        <f t="shared" si="448"/>
        <v>0.21784814814814815</v>
      </c>
      <c r="T1395" s="151">
        <f t="shared" si="449"/>
        <v>0.10892407407407408</v>
      </c>
      <c r="V1395" s="393">
        <f t="shared" si="460"/>
        <v>0</v>
      </c>
      <c r="W1395" s="393">
        <f t="shared" si="461"/>
        <v>0</v>
      </c>
      <c r="X1395" s="53">
        <f t="shared" si="450"/>
        <v>0.21784814814814815</v>
      </c>
      <c r="Y1395" s="53">
        <f t="shared" si="451"/>
        <v>0.25423732814814815</v>
      </c>
      <c r="Z1395" s="53">
        <f t="shared" si="452"/>
        <v>0.10892407407407408</v>
      </c>
      <c r="AA1395" s="53">
        <f t="shared" si="453"/>
        <v>0.12711866407407407</v>
      </c>
      <c r="AB1395" s="50">
        <f t="shared" si="454"/>
        <v>2997</v>
      </c>
      <c r="AC1395" s="50">
        <f t="shared" si="463"/>
        <v>2010</v>
      </c>
      <c r="AD1395" s="50">
        <f t="shared" si="455"/>
        <v>12</v>
      </c>
      <c r="AE1395" s="56">
        <f t="shared" si="456"/>
        <v>201012</v>
      </c>
      <c r="AF1395" s="56">
        <f t="shared" ref="AF1395:AF1458" si="465">WEEKNUM(B1395,1)</f>
        <v>50</v>
      </c>
      <c r="AG1395" s="58">
        <f t="shared" si="462"/>
        <v>3</v>
      </c>
      <c r="AH1395" s="56">
        <f t="shared" si="457"/>
        <v>7</v>
      </c>
      <c r="AI1395" s="53">
        <f t="shared" si="458"/>
        <v>0.23604273814814813</v>
      </c>
      <c r="AJ1395" s="56">
        <f t="shared" si="459"/>
        <v>10.674999999999999</v>
      </c>
    </row>
    <row r="1396" spans="1:36" x14ac:dyDescent="0.25">
      <c r="A1396" s="50">
        <v>1395</v>
      </c>
      <c r="B1396" s="51">
        <v>40521</v>
      </c>
      <c r="C1396" s="75">
        <f t="shared" si="464"/>
        <v>40521</v>
      </c>
      <c r="D1396" s="50" t="s">
        <v>1223</v>
      </c>
      <c r="E1396" s="50">
        <v>1</v>
      </c>
      <c r="F1396" s="50">
        <v>0</v>
      </c>
      <c r="G1396" s="50">
        <v>9</v>
      </c>
      <c r="H1396" s="50">
        <v>11</v>
      </c>
      <c r="I1396" s="53">
        <f t="shared" si="445"/>
        <v>6.3773148148148148E-3</v>
      </c>
      <c r="J1396" s="54">
        <f t="shared" si="446"/>
        <v>6.3773148148148148E-3</v>
      </c>
      <c r="K1396" s="50" t="s">
        <v>1229</v>
      </c>
      <c r="L1396" s="50" t="s">
        <v>1321</v>
      </c>
      <c r="M1396" s="55">
        <f t="shared" si="447"/>
        <v>6.5335753176043605</v>
      </c>
      <c r="N1396" s="50">
        <v>0</v>
      </c>
      <c r="S1396" s="151">
        <f t="shared" si="448"/>
        <v>0.16708564814814814</v>
      </c>
      <c r="T1396" s="151">
        <f t="shared" si="449"/>
        <v>8.3542824074074068E-2</v>
      </c>
      <c r="V1396" s="393">
        <f t="shared" si="460"/>
        <v>0</v>
      </c>
      <c r="W1396" s="393">
        <f t="shared" si="461"/>
        <v>0</v>
      </c>
      <c r="X1396" s="53">
        <f t="shared" si="450"/>
        <v>0.16708564814814814</v>
      </c>
      <c r="Y1396" s="53">
        <f t="shared" si="451"/>
        <v>0.20347482814814816</v>
      </c>
      <c r="Z1396" s="53">
        <f t="shared" si="452"/>
        <v>8.3542824074074068E-2</v>
      </c>
      <c r="AA1396" s="53">
        <f t="shared" si="453"/>
        <v>0.10173741407407408</v>
      </c>
      <c r="AB1396" s="50">
        <f t="shared" si="454"/>
        <v>1124</v>
      </c>
      <c r="AC1396" s="50">
        <f t="shared" si="463"/>
        <v>2010</v>
      </c>
      <c r="AD1396" s="50">
        <f t="shared" si="455"/>
        <v>12</v>
      </c>
      <c r="AE1396" s="56">
        <f t="shared" si="456"/>
        <v>201012</v>
      </c>
      <c r="AF1396" s="56">
        <f t="shared" si="465"/>
        <v>50</v>
      </c>
      <c r="AG1396" s="58">
        <f t="shared" si="462"/>
        <v>1</v>
      </c>
      <c r="AH1396" s="56">
        <f t="shared" si="457"/>
        <v>9</v>
      </c>
      <c r="AI1396" s="53">
        <f t="shared" si="458"/>
        <v>0.18528023814814815</v>
      </c>
      <c r="AJ1396" s="56">
        <f t="shared" si="459"/>
        <v>4.2699999999999996</v>
      </c>
    </row>
    <row r="1397" spans="1:36" x14ac:dyDescent="0.25">
      <c r="A1397" s="50">
        <v>1396</v>
      </c>
      <c r="B1397" s="51">
        <v>40563</v>
      </c>
      <c r="C1397" s="75">
        <f t="shared" si="464"/>
        <v>40563</v>
      </c>
      <c r="D1397" s="50" t="s">
        <v>1223</v>
      </c>
      <c r="E1397" s="50">
        <v>2</v>
      </c>
      <c r="F1397" s="50">
        <v>0</v>
      </c>
      <c r="G1397" s="50">
        <v>20</v>
      </c>
      <c r="H1397" s="50">
        <v>47</v>
      </c>
      <c r="I1397" s="53">
        <f t="shared" si="445"/>
        <v>1.4432870370370372E-2</v>
      </c>
      <c r="J1397" s="54">
        <f t="shared" si="446"/>
        <v>7.216435185185186E-3</v>
      </c>
      <c r="L1397" s="50" t="s">
        <v>807</v>
      </c>
      <c r="M1397" s="55">
        <f t="shared" si="447"/>
        <v>5.7738572574178066</v>
      </c>
      <c r="N1397" s="50">
        <v>0</v>
      </c>
      <c r="S1397" s="151">
        <f t="shared" si="448"/>
        <v>0.18907060185185187</v>
      </c>
      <c r="T1397" s="151">
        <f t="shared" si="449"/>
        <v>9.4535300925925936E-2</v>
      </c>
      <c r="V1397" s="393">
        <f t="shared" si="460"/>
        <v>0</v>
      </c>
      <c r="W1397" s="393">
        <f t="shared" si="461"/>
        <v>0</v>
      </c>
      <c r="X1397" s="53">
        <f t="shared" si="450"/>
        <v>0.18907060185185187</v>
      </c>
      <c r="Y1397" s="53">
        <f t="shared" si="451"/>
        <v>0.22545978185185184</v>
      </c>
      <c r="Z1397" s="53">
        <f t="shared" si="452"/>
        <v>9.4535300925925936E-2</v>
      </c>
      <c r="AA1397" s="53">
        <f t="shared" si="453"/>
        <v>0.11272989092592592</v>
      </c>
      <c r="AB1397" s="50">
        <f t="shared" si="454"/>
        <v>2063</v>
      </c>
      <c r="AC1397" s="50">
        <f t="shared" si="463"/>
        <v>2011</v>
      </c>
      <c r="AD1397" s="50">
        <f t="shared" si="455"/>
        <v>1</v>
      </c>
      <c r="AE1397" s="56">
        <f t="shared" si="456"/>
        <v>201101</v>
      </c>
      <c r="AF1397" s="56">
        <f t="shared" si="465"/>
        <v>4</v>
      </c>
      <c r="AG1397" s="58">
        <f t="shared" si="462"/>
        <v>41</v>
      </c>
      <c r="AH1397" s="56">
        <f t="shared" si="457"/>
        <v>20</v>
      </c>
      <c r="AI1397" s="53">
        <f t="shared" si="458"/>
        <v>0.20726519185185185</v>
      </c>
      <c r="AJ1397" s="56">
        <f t="shared" si="459"/>
        <v>8.5399999999999991</v>
      </c>
    </row>
    <row r="1398" spans="1:36" x14ac:dyDescent="0.25">
      <c r="A1398" s="50">
        <v>1397</v>
      </c>
      <c r="B1398" s="51">
        <v>40565</v>
      </c>
      <c r="C1398" s="75">
        <f t="shared" si="464"/>
        <v>40565</v>
      </c>
      <c r="D1398" s="50" t="s">
        <v>1223</v>
      </c>
      <c r="E1398" s="50">
        <v>2</v>
      </c>
      <c r="F1398" s="50">
        <v>0</v>
      </c>
      <c r="G1398" s="50">
        <v>21</v>
      </c>
      <c r="H1398" s="50">
        <v>55</v>
      </c>
      <c r="I1398" s="53">
        <f t="shared" si="445"/>
        <v>1.5219907407407409E-2</v>
      </c>
      <c r="J1398" s="54">
        <f t="shared" si="446"/>
        <v>7.6099537037037047E-3</v>
      </c>
      <c r="L1398" s="50" t="s">
        <v>798</v>
      </c>
      <c r="M1398" s="55">
        <f t="shared" si="447"/>
        <v>5.4752851711026649</v>
      </c>
      <c r="N1398" s="50">
        <v>0</v>
      </c>
      <c r="R1398" s="50" t="s">
        <v>799</v>
      </c>
      <c r="S1398" s="151">
        <f t="shared" si="448"/>
        <v>0.19938078703703707</v>
      </c>
      <c r="T1398" s="151">
        <f t="shared" si="449"/>
        <v>9.9690393518518536E-2</v>
      </c>
      <c r="V1398" s="393">
        <f t="shared" si="460"/>
        <v>0</v>
      </c>
      <c r="W1398" s="393">
        <f t="shared" si="461"/>
        <v>0</v>
      </c>
      <c r="X1398" s="53">
        <f t="shared" si="450"/>
        <v>0.19938078703703707</v>
      </c>
      <c r="Y1398" s="53">
        <f t="shared" si="451"/>
        <v>0.23576996703703704</v>
      </c>
      <c r="Z1398" s="53">
        <f t="shared" si="452"/>
        <v>9.9690393518518536E-2</v>
      </c>
      <c r="AA1398" s="53">
        <f t="shared" si="453"/>
        <v>0.11788498351851852</v>
      </c>
      <c r="AB1398" s="50">
        <f t="shared" si="454"/>
        <v>2483</v>
      </c>
      <c r="AC1398" s="50">
        <f t="shared" si="463"/>
        <v>2011</v>
      </c>
      <c r="AD1398" s="50">
        <f t="shared" si="455"/>
        <v>1</v>
      </c>
      <c r="AE1398" s="56">
        <f t="shared" si="456"/>
        <v>201101</v>
      </c>
      <c r="AF1398" s="56">
        <f t="shared" si="465"/>
        <v>4</v>
      </c>
      <c r="AG1398" s="58">
        <f t="shared" si="462"/>
        <v>1</v>
      </c>
      <c r="AH1398" s="56">
        <f t="shared" si="457"/>
        <v>22</v>
      </c>
      <c r="AI1398" s="53">
        <f t="shared" si="458"/>
        <v>0.21757537703703705</v>
      </c>
      <c r="AJ1398" s="56">
        <f t="shared" si="459"/>
        <v>8.5399999999999991</v>
      </c>
    </row>
    <row r="1399" spans="1:36" x14ac:dyDescent="0.25">
      <c r="A1399" s="50">
        <v>1398</v>
      </c>
      <c r="B1399" s="51">
        <v>40578</v>
      </c>
      <c r="C1399" s="75">
        <f t="shared" si="464"/>
        <v>40578</v>
      </c>
      <c r="D1399" s="50" t="s">
        <v>1224</v>
      </c>
      <c r="E1399" s="50">
        <v>10</v>
      </c>
      <c r="F1399" s="50">
        <v>0</v>
      </c>
      <c r="G1399" s="50">
        <v>45</v>
      </c>
      <c r="H1399" s="50">
        <v>0</v>
      </c>
      <c r="I1399" s="53">
        <f t="shared" si="445"/>
        <v>3.125E-2</v>
      </c>
      <c r="J1399" s="54">
        <f t="shared" si="446"/>
        <v>3.1250000000000002E-3</v>
      </c>
      <c r="L1399" s="50" t="s">
        <v>798</v>
      </c>
      <c r="M1399" s="55">
        <f t="shared" si="447"/>
        <v>13.333333333333343</v>
      </c>
      <c r="N1399" s="50">
        <v>0</v>
      </c>
      <c r="S1399" s="151">
        <f t="shared" si="448"/>
        <v>0.35000000000000003</v>
      </c>
      <c r="T1399" s="151">
        <f t="shared" si="449"/>
        <v>0.17500000000000002</v>
      </c>
      <c r="V1399" s="393">
        <f t="shared" si="460"/>
        <v>0</v>
      </c>
      <c r="W1399" s="393">
        <f t="shared" si="461"/>
        <v>0</v>
      </c>
      <c r="X1399" s="53">
        <f t="shared" si="450"/>
        <v>8.1875000000000003E-2</v>
      </c>
      <c r="Y1399" s="53">
        <f t="shared" si="451"/>
        <v>0.11826418000000001</v>
      </c>
      <c r="Z1399" s="53">
        <f t="shared" si="452"/>
        <v>4.0937500000000002E-2</v>
      </c>
      <c r="AA1399" s="53">
        <f t="shared" si="453"/>
        <v>5.9132090000000005E-2</v>
      </c>
      <c r="AB1399" s="50">
        <f t="shared" si="454"/>
        <v>804</v>
      </c>
      <c r="AC1399" s="50">
        <f t="shared" si="463"/>
        <v>2011</v>
      </c>
      <c r="AD1399" s="50">
        <f t="shared" si="455"/>
        <v>2</v>
      </c>
      <c r="AE1399" s="56">
        <f t="shared" si="456"/>
        <v>201102</v>
      </c>
      <c r="AF1399" s="56">
        <f t="shared" si="465"/>
        <v>6</v>
      </c>
      <c r="AG1399" s="58">
        <f t="shared" si="462"/>
        <v>12</v>
      </c>
      <c r="AH1399" s="56">
        <f t="shared" si="457"/>
        <v>4</v>
      </c>
      <c r="AI1399" s="53">
        <f t="shared" si="458"/>
        <v>0.10006959000000001</v>
      </c>
      <c r="AJ1399" s="56">
        <f t="shared" si="459"/>
        <v>10</v>
      </c>
    </row>
    <row r="1400" spans="1:36" x14ac:dyDescent="0.25">
      <c r="A1400" s="50">
        <v>1399</v>
      </c>
      <c r="B1400" s="51">
        <v>40580</v>
      </c>
      <c r="C1400" s="75">
        <f t="shared" si="464"/>
        <v>40580</v>
      </c>
      <c r="D1400" s="50" t="s">
        <v>1223</v>
      </c>
      <c r="E1400" s="50">
        <v>2</v>
      </c>
      <c r="F1400" s="50">
        <v>0</v>
      </c>
      <c r="G1400" s="50">
        <v>19</v>
      </c>
      <c r="H1400" s="50">
        <v>13</v>
      </c>
      <c r="I1400" s="53">
        <f t="shared" si="445"/>
        <v>1.3344907407407408E-2</v>
      </c>
      <c r="J1400" s="54">
        <f t="shared" si="446"/>
        <v>6.6724537037037039E-3</v>
      </c>
      <c r="L1400" s="50" t="s">
        <v>798</v>
      </c>
      <c r="M1400" s="55">
        <f t="shared" si="447"/>
        <v>6.244579358196015</v>
      </c>
      <c r="N1400" s="50">
        <v>0</v>
      </c>
      <c r="S1400" s="151">
        <f t="shared" si="448"/>
        <v>0.17481828703703703</v>
      </c>
      <c r="T1400" s="151">
        <f t="shared" si="449"/>
        <v>8.7409143518518514E-2</v>
      </c>
      <c r="V1400" s="393">
        <f t="shared" si="460"/>
        <v>0</v>
      </c>
      <c r="W1400" s="393">
        <f t="shared" si="461"/>
        <v>0</v>
      </c>
      <c r="X1400" s="53">
        <f t="shared" si="450"/>
        <v>0.17481828703703703</v>
      </c>
      <c r="Y1400" s="53">
        <f t="shared" si="451"/>
        <v>0.21120746703703702</v>
      </c>
      <c r="Z1400" s="53">
        <f t="shared" si="452"/>
        <v>8.7409143518518514E-2</v>
      </c>
      <c r="AA1400" s="53">
        <f t="shared" si="453"/>
        <v>0.10560373351851851</v>
      </c>
      <c r="AB1400" s="50">
        <f t="shared" si="454"/>
        <v>1369</v>
      </c>
      <c r="AC1400" s="50">
        <f t="shared" si="463"/>
        <v>2011</v>
      </c>
      <c r="AD1400" s="50">
        <f t="shared" si="455"/>
        <v>2</v>
      </c>
      <c r="AE1400" s="56">
        <f t="shared" si="456"/>
        <v>201102</v>
      </c>
      <c r="AF1400" s="56">
        <f t="shared" si="465"/>
        <v>7</v>
      </c>
      <c r="AG1400" s="58">
        <f t="shared" si="462"/>
        <v>1</v>
      </c>
      <c r="AH1400" s="56">
        <f t="shared" si="457"/>
        <v>6</v>
      </c>
      <c r="AI1400" s="53">
        <f t="shared" si="458"/>
        <v>0.19301287703703701</v>
      </c>
      <c r="AJ1400" s="56">
        <f t="shared" si="459"/>
        <v>8.5399999999999991</v>
      </c>
    </row>
    <row r="1401" spans="1:36" x14ac:dyDescent="0.25">
      <c r="A1401" s="50">
        <v>1400</v>
      </c>
      <c r="B1401" s="51">
        <v>40582</v>
      </c>
      <c r="C1401" s="75">
        <f t="shared" si="464"/>
        <v>40582</v>
      </c>
      <c r="D1401" s="50" t="s">
        <v>1224</v>
      </c>
      <c r="E1401" s="50">
        <v>10</v>
      </c>
      <c r="F1401" s="50">
        <v>0</v>
      </c>
      <c r="G1401" s="50">
        <v>50</v>
      </c>
      <c r="H1401" s="50">
        <v>0</v>
      </c>
      <c r="I1401" s="53">
        <f t="shared" si="445"/>
        <v>3.4722222222222224E-2</v>
      </c>
      <c r="J1401" s="54">
        <f t="shared" si="446"/>
        <v>3.4722222222222225E-3</v>
      </c>
      <c r="L1401" s="50" t="s">
        <v>798</v>
      </c>
      <c r="M1401" s="55">
        <f t="shared" si="447"/>
        <v>12.000000000000009</v>
      </c>
      <c r="N1401" s="50">
        <v>0</v>
      </c>
      <c r="S1401" s="151">
        <f t="shared" si="448"/>
        <v>0.3888888888888889</v>
      </c>
      <c r="T1401" s="151">
        <f t="shared" si="449"/>
        <v>0.19444444444444445</v>
      </c>
      <c r="V1401" s="393">
        <f t="shared" si="460"/>
        <v>0</v>
      </c>
      <c r="W1401" s="393">
        <f t="shared" si="461"/>
        <v>0</v>
      </c>
      <c r="X1401" s="53">
        <f t="shared" si="450"/>
        <v>9.0972222222222232E-2</v>
      </c>
      <c r="Y1401" s="53">
        <f t="shared" si="451"/>
        <v>0.12736140222222223</v>
      </c>
      <c r="Z1401" s="53">
        <f t="shared" si="452"/>
        <v>4.5486111111111116E-2</v>
      </c>
      <c r="AA1401" s="53">
        <f t="shared" si="453"/>
        <v>6.3680701111111113E-2</v>
      </c>
      <c r="AB1401" s="50">
        <f t="shared" si="454"/>
        <v>889</v>
      </c>
      <c r="AC1401" s="50">
        <f t="shared" si="463"/>
        <v>2011</v>
      </c>
      <c r="AD1401" s="50">
        <f t="shared" si="455"/>
        <v>2</v>
      </c>
      <c r="AE1401" s="56">
        <f t="shared" si="456"/>
        <v>201102</v>
      </c>
      <c r="AF1401" s="56">
        <f t="shared" si="465"/>
        <v>7</v>
      </c>
      <c r="AG1401" s="58">
        <f t="shared" si="462"/>
        <v>1</v>
      </c>
      <c r="AH1401" s="56">
        <f t="shared" si="457"/>
        <v>8</v>
      </c>
      <c r="AI1401" s="53">
        <f t="shared" si="458"/>
        <v>0.10916681222222223</v>
      </c>
      <c r="AJ1401" s="56">
        <f t="shared" si="459"/>
        <v>10</v>
      </c>
    </row>
    <row r="1402" spans="1:36" x14ac:dyDescent="0.25">
      <c r="A1402" s="50">
        <v>1401</v>
      </c>
      <c r="B1402" s="51">
        <v>40586</v>
      </c>
      <c r="C1402" s="75">
        <f t="shared" si="464"/>
        <v>40586</v>
      </c>
      <c r="D1402" s="50" t="s">
        <v>1223</v>
      </c>
      <c r="E1402" s="50">
        <v>2.0099999999999998</v>
      </c>
      <c r="F1402" s="50">
        <v>0</v>
      </c>
      <c r="G1402" s="50">
        <v>19</v>
      </c>
      <c r="H1402" s="50">
        <v>13</v>
      </c>
      <c r="I1402" s="53">
        <f t="shared" si="445"/>
        <v>1.3344907407407408E-2</v>
      </c>
      <c r="J1402" s="54">
        <f t="shared" si="446"/>
        <v>6.6392574166206017E-3</v>
      </c>
      <c r="L1402" s="50" t="s">
        <v>807</v>
      </c>
      <c r="M1402" s="55">
        <f t="shared" si="447"/>
        <v>6.2758022549869947</v>
      </c>
      <c r="N1402" s="50">
        <v>0</v>
      </c>
      <c r="S1402" s="151">
        <f t="shared" si="448"/>
        <v>0.17394854431545975</v>
      </c>
      <c r="T1402" s="151">
        <f t="shared" si="449"/>
        <v>8.6974272157729876E-2</v>
      </c>
      <c r="V1402" s="393">
        <f t="shared" si="460"/>
        <v>0</v>
      </c>
      <c r="W1402" s="393">
        <f t="shared" si="461"/>
        <v>0</v>
      </c>
      <c r="X1402" s="53">
        <f t="shared" si="450"/>
        <v>0.17394854431545975</v>
      </c>
      <c r="Y1402" s="53">
        <f t="shared" si="451"/>
        <v>0.21033772431545977</v>
      </c>
      <c r="Z1402" s="53">
        <f t="shared" si="452"/>
        <v>8.6974272157729876E-2</v>
      </c>
      <c r="AA1402" s="53">
        <f t="shared" si="453"/>
        <v>0.10516886215772989</v>
      </c>
      <c r="AB1402" s="50">
        <f t="shared" si="454"/>
        <v>1343</v>
      </c>
      <c r="AC1402" s="50">
        <f t="shared" si="463"/>
        <v>2011</v>
      </c>
      <c r="AD1402" s="50">
        <f t="shared" si="455"/>
        <v>2</v>
      </c>
      <c r="AE1402" s="56">
        <f t="shared" si="456"/>
        <v>201102</v>
      </c>
      <c r="AF1402" s="56">
        <f t="shared" si="465"/>
        <v>7</v>
      </c>
      <c r="AG1402" s="58">
        <f t="shared" si="462"/>
        <v>3</v>
      </c>
      <c r="AH1402" s="56">
        <f t="shared" si="457"/>
        <v>12</v>
      </c>
      <c r="AI1402" s="53">
        <f t="shared" si="458"/>
        <v>0.19214313431545976</v>
      </c>
      <c r="AJ1402" s="56">
        <f t="shared" si="459"/>
        <v>8.5826999999999991</v>
      </c>
    </row>
    <row r="1403" spans="1:36" x14ac:dyDescent="0.25">
      <c r="A1403" s="50">
        <v>1402</v>
      </c>
      <c r="B1403" s="51">
        <v>40591</v>
      </c>
      <c r="C1403" s="75">
        <f t="shared" si="464"/>
        <v>40591</v>
      </c>
      <c r="D1403" s="50" t="s">
        <v>1223</v>
      </c>
      <c r="E1403" s="50">
        <v>2</v>
      </c>
      <c r="F1403" s="50">
        <v>0</v>
      </c>
      <c r="G1403" s="50">
        <v>19</v>
      </c>
      <c r="H1403" s="50">
        <v>5</v>
      </c>
      <c r="I1403" s="53">
        <f t="shared" si="445"/>
        <v>1.3252314814814814E-2</v>
      </c>
      <c r="J1403" s="54">
        <f t="shared" si="446"/>
        <v>6.626157407407407E-3</v>
      </c>
      <c r="L1403" s="50" t="s">
        <v>807</v>
      </c>
      <c r="M1403" s="55">
        <f t="shared" si="447"/>
        <v>6.2882096069869045</v>
      </c>
      <c r="N1403" s="50">
        <v>0</v>
      </c>
      <c r="S1403" s="151">
        <f t="shared" si="448"/>
        <v>0.17360532407407406</v>
      </c>
      <c r="T1403" s="151">
        <f t="shared" si="449"/>
        <v>8.6802662037037029E-2</v>
      </c>
      <c r="V1403" s="393">
        <f t="shared" si="460"/>
        <v>0</v>
      </c>
      <c r="W1403" s="393">
        <f t="shared" si="461"/>
        <v>0</v>
      </c>
      <c r="X1403" s="53">
        <f t="shared" si="450"/>
        <v>0.17360532407407406</v>
      </c>
      <c r="Y1403" s="53">
        <f t="shared" si="451"/>
        <v>0.20999450407407405</v>
      </c>
      <c r="Z1403" s="53">
        <f t="shared" si="452"/>
        <v>8.6802662037037029E-2</v>
      </c>
      <c r="AA1403" s="53">
        <f t="shared" si="453"/>
        <v>0.10499725203703703</v>
      </c>
      <c r="AB1403" s="50">
        <f t="shared" si="454"/>
        <v>1324</v>
      </c>
      <c r="AC1403" s="50">
        <f t="shared" si="463"/>
        <v>2011</v>
      </c>
      <c r="AD1403" s="50">
        <f t="shared" si="455"/>
        <v>2</v>
      </c>
      <c r="AE1403" s="56">
        <f t="shared" si="456"/>
        <v>201102</v>
      </c>
      <c r="AF1403" s="56">
        <f t="shared" si="465"/>
        <v>8</v>
      </c>
      <c r="AG1403" s="58">
        <f t="shared" si="462"/>
        <v>4</v>
      </c>
      <c r="AH1403" s="56">
        <f t="shared" si="457"/>
        <v>17</v>
      </c>
      <c r="AI1403" s="53">
        <f t="shared" si="458"/>
        <v>0.19179991407407404</v>
      </c>
      <c r="AJ1403" s="56">
        <f t="shared" si="459"/>
        <v>8.5399999999999991</v>
      </c>
    </row>
    <row r="1404" spans="1:36" x14ac:dyDescent="0.25">
      <c r="A1404" s="50">
        <v>1403</v>
      </c>
      <c r="B1404" s="51">
        <v>40593</v>
      </c>
      <c r="C1404" s="75">
        <f t="shared" si="464"/>
        <v>40593</v>
      </c>
      <c r="D1404" s="50" t="s">
        <v>1223</v>
      </c>
      <c r="E1404" s="50">
        <v>3</v>
      </c>
      <c r="F1404" s="50">
        <v>0</v>
      </c>
      <c r="G1404" s="50">
        <v>29</v>
      </c>
      <c r="H1404" s="50">
        <v>54</v>
      </c>
      <c r="I1404" s="53">
        <f t="shared" si="445"/>
        <v>2.0763888888888887E-2</v>
      </c>
      <c r="J1404" s="54">
        <f t="shared" si="446"/>
        <v>6.9212962962962961E-3</v>
      </c>
      <c r="L1404" s="50" t="s">
        <v>807</v>
      </c>
      <c r="M1404" s="55">
        <f t="shared" si="447"/>
        <v>6.0200668896321119</v>
      </c>
      <c r="N1404" s="50">
        <v>0</v>
      </c>
      <c r="S1404" s="151">
        <f t="shared" si="448"/>
        <v>0.18133796296296295</v>
      </c>
      <c r="T1404" s="151">
        <f t="shared" si="449"/>
        <v>9.0668981481481475E-2</v>
      </c>
      <c r="V1404" s="393">
        <f t="shared" si="460"/>
        <v>0</v>
      </c>
      <c r="W1404" s="393">
        <f t="shared" si="461"/>
        <v>0</v>
      </c>
      <c r="X1404" s="53">
        <f t="shared" si="450"/>
        <v>0.18133796296296295</v>
      </c>
      <c r="Y1404" s="53">
        <f t="shared" si="451"/>
        <v>0.21772714296296294</v>
      </c>
      <c r="Z1404" s="53">
        <f t="shared" si="452"/>
        <v>9.0668981481481475E-2</v>
      </c>
      <c r="AA1404" s="53">
        <f t="shared" si="453"/>
        <v>0.10886357148148147</v>
      </c>
      <c r="AB1404" s="50">
        <f t="shared" si="454"/>
        <v>1673</v>
      </c>
      <c r="AC1404" s="50">
        <f t="shared" si="463"/>
        <v>2011</v>
      </c>
      <c r="AD1404" s="50">
        <f t="shared" si="455"/>
        <v>2</v>
      </c>
      <c r="AE1404" s="56">
        <f t="shared" si="456"/>
        <v>201102</v>
      </c>
      <c r="AF1404" s="56">
        <f t="shared" si="465"/>
        <v>8</v>
      </c>
      <c r="AG1404" s="58">
        <f t="shared" si="462"/>
        <v>1</v>
      </c>
      <c r="AH1404" s="56">
        <f t="shared" si="457"/>
        <v>19</v>
      </c>
      <c r="AI1404" s="53">
        <f t="shared" si="458"/>
        <v>0.19953255296296296</v>
      </c>
      <c r="AJ1404" s="56">
        <f t="shared" si="459"/>
        <v>12.809999999999999</v>
      </c>
    </row>
    <row r="1405" spans="1:36" x14ac:dyDescent="0.25">
      <c r="A1405" s="50">
        <v>1404</v>
      </c>
      <c r="B1405" s="51">
        <v>40600</v>
      </c>
      <c r="C1405" s="75">
        <f t="shared" si="464"/>
        <v>40600</v>
      </c>
      <c r="D1405" s="50" t="s">
        <v>1223</v>
      </c>
      <c r="E1405" s="50">
        <v>1</v>
      </c>
      <c r="F1405" s="50">
        <v>0</v>
      </c>
      <c r="G1405" s="50">
        <v>10</v>
      </c>
      <c r="H1405" s="50">
        <v>7</v>
      </c>
      <c r="I1405" s="53">
        <f t="shared" si="445"/>
        <v>7.0254629629629634E-3</v>
      </c>
      <c r="J1405" s="54">
        <f t="shared" si="446"/>
        <v>7.0254629629629634E-3</v>
      </c>
      <c r="L1405" s="50" t="s">
        <v>807</v>
      </c>
      <c r="M1405" s="55">
        <f t="shared" si="447"/>
        <v>5.9308072487644194</v>
      </c>
      <c r="N1405" s="50">
        <v>0</v>
      </c>
      <c r="S1405" s="151">
        <f t="shared" si="448"/>
        <v>0.18406712962962962</v>
      </c>
      <c r="T1405" s="151">
        <f t="shared" si="449"/>
        <v>9.2033564814814811E-2</v>
      </c>
      <c r="V1405" s="393">
        <f t="shared" si="460"/>
        <v>0</v>
      </c>
      <c r="W1405" s="393">
        <f t="shared" si="461"/>
        <v>0</v>
      </c>
      <c r="X1405" s="53">
        <f t="shared" si="450"/>
        <v>0.18406712962962962</v>
      </c>
      <c r="Y1405" s="53">
        <f t="shared" si="451"/>
        <v>0.22045630962962962</v>
      </c>
      <c r="Z1405" s="53">
        <f t="shared" si="452"/>
        <v>9.2033564814814811E-2</v>
      </c>
      <c r="AA1405" s="53">
        <f t="shared" si="453"/>
        <v>0.11022815481481481</v>
      </c>
      <c r="AB1405" s="50">
        <f t="shared" si="454"/>
        <v>1816</v>
      </c>
      <c r="AC1405" s="50">
        <f t="shared" si="463"/>
        <v>2011</v>
      </c>
      <c r="AD1405" s="50">
        <f t="shared" si="455"/>
        <v>2</v>
      </c>
      <c r="AE1405" s="56">
        <f t="shared" si="456"/>
        <v>201102</v>
      </c>
      <c r="AF1405" s="56">
        <f t="shared" si="465"/>
        <v>9</v>
      </c>
      <c r="AG1405" s="58">
        <f t="shared" si="462"/>
        <v>6</v>
      </c>
      <c r="AH1405" s="56">
        <f t="shared" si="457"/>
        <v>26</v>
      </c>
      <c r="AI1405" s="53">
        <f t="shared" si="458"/>
        <v>0.20226171962962963</v>
      </c>
      <c r="AJ1405" s="56">
        <f t="shared" si="459"/>
        <v>4.2699999999999996</v>
      </c>
    </row>
    <row r="1406" spans="1:36" x14ac:dyDescent="0.25">
      <c r="A1406" s="50">
        <v>1405</v>
      </c>
      <c r="B1406" s="51">
        <v>40602</v>
      </c>
      <c r="C1406" s="75">
        <f t="shared" si="464"/>
        <v>40602</v>
      </c>
      <c r="D1406" s="50" t="s">
        <v>1223</v>
      </c>
      <c r="E1406" s="50">
        <v>1</v>
      </c>
      <c r="F1406" s="50">
        <v>0</v>
      </c>
      <c r="G1406" s="50">
        <v>10</v>
      </c>
      <c r="H1406" s="50">
        <v>4</v>
      </c>
      <c r="I1406" s="53">
        <f t="shared" si="445"/>
        <v>6.9907407407407409E-3</v>
      </c>
      <c r="J1406" s="54">
        <f t="shared" si="446"/>
        <v>6.9907407407407409E-3</v>
      </c>
      <c r="L1406" s="50" t="s">
        <v>807</v>
      </c>
      <c r="M1406" s="55">
        <f t="shared" si="447"/>
        <v>5.9602649006622563</v>
      </c>
      <c r="N1406" s="50">
        <v>0</v>
      </c>
      <c r="S1406" s="151">
        <f t="shared" si="448"/>
        <v>0.18315740740740741</v>
      </c>
      <c r="T1406" s="151">
        <f t="shared" si="449"/>
        <v>9.1578703703703704E-2</v>
      </c>
      <c r="V1406" s="393">
        <f t="shared" si="460"/>
        <v>0</v>
      </c>
      <c r="W1406" s="393">
        <f t="shared" si="461"/>
        <v>0</v>
      </c>
      <c r="X1406" s="53">
        <f t="shared" si="450"/>
        <v>0.18315740740740741</v>
      </c>
      <c r="Y1406" s="53">
        <f t="shared" si="451"/>
        <v>0.2195465874074074</v>
      </c>
      <c r="Z1406" s="53">
        <f t="shared" si="452"/>
        <v>9.1578703703703704E-2</v>
      </c>
      <c r="AA1406" s="53">
        <f t="shared" si="453"/>
        <v>0.1097732937037037</v>
      </c>
      <c r="AB1406" s="50">
        <f t="shared" si="454"/>
        <v>1788</v>
      </c>
      <c r="AC1406" s="50">
        <f t="shared" si="463"/>
        <v>2011</v>
      </c>
      <c r="AD1406" s="50">
        <f t="shared" si="455"/>
        <v>2</v>
      </c>
      <c r="AE1406" s="56">
        <f t="shared" si="456"/>
        <v>201102</v>
      </c>
      <c r="AF1406" s="56">
        <f t="shared" si="465"/>
        <v>10</v>
      </c>
      <c r="AG1406" s="58">
        <f>IF(ISBLANK(B1406)," ",MAX(B1406-B1369-1,0))</f>
        <v>216.64097222222335</v>
      </c>
      <c r="AH1406" s="56">
        <f t="shared" si="457"/>
        <v>28</v>
      </c>
      <c r="AI1406" s="53">
        <f t="shared" si="458"/>
        <v>0.20135199740740739</v>
      </c>
      <c r="AJ1406" s="56">
        <f t="shared" si="459"/>
        <v>4.2699999999999996</v>
      </c>
    </row>
    <row r="1407" spans="1:36" x14ac:dyDescent="0.25">
      <c r="A1407" s="50">
        <v>1406</v>
      </c>
      <c r="B1407" s="51">
        <v>40603</v>
      </c>
      <c r="C1407" s="75">
        <f t="shared" si="464"/>
        <v>40603</v>
      </c>
      <c r="D1407" s="50" t="s">
        <v>1224</v>
      </c>
      <c r="E1407" s="50">
        <v>10</v>
      </c>
      <c r="F1407" s="50">
        <v>0</v>
      </c>
      <c r="G1407" s="50">
        <v>45</v>
      </c>
      <c r="H1407" s="50">
        <v>0</v>
      </c>
      <c r="I1407" s="53">
        <f t="shared" si="445"/>
        <v>3.125E-2</v>
      </c>
      <c r="J1407" s="54">
        <f t="shared" si="446"/>
        <v>3.1250000000000002E-3</v>
      </c>
      <c r="L1407" s="50" t="s">
        <v>798</v>
      </c>
      <c r="M1407" s="55">
        <f t="shared" si="447"/>
        <v>13.333333333333343</v>
      </c>
      <c r="N1407" s="50">
        <v>0</v>
      </c>
      <c r="S1407" s="151">
        <f t="shared" si="448"/>
        <v>0.35000000000000003</v>
      </c>
      <c r="T1407" s="151">
        <f t="shared" si="449"/>
        <v>0.17500000000000002</v>
      </c>
      <c r="V1407" s="393">
        <f t="shared" si="460"/>
        <v>0</v>
      </c>
      <c r="W1407" s="393">
        <f t="shared" si="461"/>
        <v>0</v>
      </c>
      <c r="X1407" s="53">
        <f t="shared" si="450"/>
        <v>8.1875000000000003E-2</v>
      </c>
      <c r="Y1407" s="53">
        <f t="shared" si="451"/>
        <v>0.11826418000000001</v>
      </c>
      <c r="Z1407" s="53">
        <f t="shared" si="452"/>
        <v>4.0937500000000002E-2</v>
      </c>
      <c r="AA1407" s="53">
        <f t="shared" si="453"/>
        <v>5.9132090000000005E-2</v>
      </c>
      <c r="AB1407" s="50">
        <f t="shared" si="454"/>
        <v>804</v>
      </c>
      <c r="AC1407" s="50">
        <f t="shared" si="463"/>
        <v>2011</v>
      </c>
      <c r="AD1407" s="50">
        <f t="shared" si="455"/>
        <v>3</v>
      </c>
      <c r="AE1407" s="56">
        <f t="shared" si="456"/>
        <v>201103</v>
      </c>
      <c r="AF1407" s="56">
        <f t="shared" si="465"/>
        <v>10</v>
      </c>
      <c r="AG1407" s="58">
        <f t="shared" ref="AG1407:AG1446" si="466">IF(ISBLANK(B1407)," ",MAX(B1407-B1406-1,0))</f>
        <v>0</v>
      </c>
      <c r="AH1407" s="56">
        <f t="shared" si="457"/>
        <v>1</v>
      </c>
      <c r="AI1407" s="53">
        <f t="shared" si="458"/>
        <v>0.10006959000000001</v>
      </c>
      <c r="AJ1407" s="56">
        <f t="shared" si="459"/>
        <v>10</v>
      </c>
    </row>
    <row r="1408" spans="1:36" x14ac:dyDescent="0.25">
      <c r="A1408" s="50">
        <v>1407</v>
      </c>
      <c r="B1408" s="51">
        <v>40606</v>
      </c>
      <c r="C1408" s="75">
        <f t="shared" si="464"/>
        <v>40606</v>
      </c>
      <c r="D1408" s="50" t="s">
        <v>1224</v>
      </c>
      <c r="E1408" s="50">
        <v>10</v>
      </c>
      <c r="F1408" s="50">
        <v>0</v>
      </c>
      <c r="G1408" s="50">
        <v>45</v>
      </c>
      <c r="H1408" s="50">
        <v>0</v>
      </c>
      <c r="I1408" s="53">
        <f t="shared" si="445"/>
        <v>3.125E-2</v>
      </c>
      <c r="J1408" s="54">
        <f t="shared" si="446"/>
        <v>3.1250000000000002E-3</v>
      </c>
      <c r="L1408" s="50" t="s">
        <v>798</v>
      </c>
      <c r="M1408" s="55">
        <f t="shared" si="447"/>
        <v>13.333333333333343</v>
      </c>
      <c r="N1408" s="50">
        <v>0</v>
      </c>
      <c r="S1408" s="151">
        <f t="shared" si="448"/>
        <v>0.35000000000000003</v>
      </c>
      <c r="T1408" s="151">
        <f t="shared" si="449"/>
        <v>0.17500000000000002</v>
      </c>
      <c r="V1408" s="393">
        <f t="shared" si="460"/>
        <v>0</v>
      </c>
      <c r="W1408" s="393">
        <f t="shared" si="461"/>
        <v>0</v>
      </c>
      <c r="X1408" s="53">
        <f t="shared" si="450"/>
        <v>8.1875000000000003E-2</v>
      </c>
      <c r="Y1408" s="53">
        <f t="shared" si="451"/>
        <v>0.11826418000000001</v>
      </c>
      <c r="Z1408" s="53">
        <f t="shared" si="452"/>
        <v>4.0937500000000002E-2</v>
      </c>
      <c r="AA1408" s="53">
        <f t="shared" si="453"/>
        <v>5.9132090000000005E-2</v>
      </c>
      <c r="AB1408" s="50">
        <f t="shared" si="454"/>
        <v>804</v>
      </c>
      <c r="AC1408" s="50">
        <f t="shared" si="463"/>
        <v>2011</v>
      </c>
      <c r="AD1408" s="50">
        <f t="shared" si="455"/>
        <v>3</v>
      </c>
      <c r="AE1408" s="56">
        <f t="shared" si="456"/>
        <v>201103</v>
      </c>
      <c r="AF1408" s="56">
        <f t="shared" si="465"/>
        <v>10</v>
      </c>
      <c r="AG1408" s="58">
        <f t="shared" si="466"/>
        <v>2</v>
      </c>
      <c r="AH1408" s="56">
        <f t="shared" si="457"/>
        <v>4</v>
      </c>
      <c r="AI1408" s="53">
        <f t="shared" si="458"/>
        <v>0.10006959000000001</v>
      </c>
      <c r="AJ1408" s="56">
        <f t="shared" si="459"/>
        <v>10</v>
      </c>
    </row>
    <row r="1409" spans="1:36" x14ac:dyDescent="0.25">
      <c r="A1409" s="50">
        <v>1408</v>
      </c>
      <c r="B1409" s="51">
        <v>40608</v>
      </c>
      <c r="C1409" s="75">
        <f t="shared" si="464"/>
        <v>40608</v>
      </c>
      <c r="D1409" s="50" t="s">
        <v>1223</v>
      </c>
      <c r="E1409" s="50">
        <v>2</v>
      </c>
      <c r="F1409" s="50">
        <v>0</v>
      </c>
      <c r="G1409" s="50">
        <v>19</v>
      </c>
      <c r="H1409" s="50">
        <v>4</v>
      </c>
      <c r="I1409" s="53">
        <f t="shared" si="445"/>
        <v>1.324074074074074E-2</v>
      </c>
      <c r="J1409" s="54">
        <f t="shared" si="446"/>
        <v>6.6203703703703702E-3</v>
      </c>
      <c r="L1409" s="50" t="s">
        <v>807</v>
      </c>
      <c r="M1409" s="55">
        <f t="shared" si="447"/>
        <v>6.2937062937062986</v>
      </c>
      <c r="N1409" s="50">
        <v>0</v>
      </c>
      <c r="S1409" s="151">
        <f t="shared" si="448"/>
        <v>0.17345370370370369</v>
      </c>
      <c r="T1409" s="151">
        <f t="shared" si="449"/>
        <v>8.6726851851851847E-2</v>
      </c>
      <c r="V1409" s="393">
        <f t="shared" si="460"/>
        <v>0</v>
      </c>
      <c r="W1409" s="393">
        <f t="shared" si="461"/>
        <v>0</v>
      </c>
      <c r="X1409" s="53">
        <f t="shared" si="450"/>
        <v>0.17345370370370369</v>
      </c>
      <c r="Y1409" s="53">
        <f t="shared" si="451"/>
        <v>0.20984288370370369</v>
      </c>
      <c r="Z1409" s="53">
        <f t="shared" si="452"/>
        <v>8.6726851851851847E-2</v>
      </c>
      <c r="AA1409" s="53">
        <f t="shared" si="453"/>
        <v>0.10492144185185184</v>
      </c>
      <c r="AB1409" s="50">
        <f t="shared" si="454"/>
        <v>1318</v>
      </c>
      <c r="AC1409" s="50">
        <f t="shared" si="463"/>
        <v>2011</v>
      </c>
      <c r="AD1409" s="50">
        <f t="shared" si="455"/>
        <v>3</v>
      </c>
      <c r="AE1409" s="56">
        <f t="shared" si="456"/>
        <v>201103</v>
      </c>
      <c r="AF1409" s="56">
        <f t="shared" si="465"/>
        <v>11</v>
      </c>
      <c r="AG1409" s="58">
        <f t="shared" si="466"/>
        <v>1</v>
      </c>
      <c r="AH1409" s="56">
        <f t="shared" si="457"/>
        <v>6</v>
      </c>
      <c r="AI1409" s="53">
        <f t="shared" si="458"/>
        <v>0.19164829370370368</v>
      </c>
      <c r="AJ1409" s="56">
        <f t="shared" si="459"/>
        <v>8.5399999999999991</v>
      </c>
    </row>
    <row r="1410" spans="1:36" x14ac:dyDescent="0.25">
      <c r="A1410" s="50">
        <v>1409</v>
      </c>
      <c r="B1410" s="51">
        <v>40609</v>
      </c>
      <c r="C1410" s="75">
        <f t="shared" si="464"/>
        <v>40609</v>
      </c>
      <c r="D1410" s="50" t="s">
        <v>1223</v>
      </c>
      <c r="E1410" s="50">
        <v>1.69</v>
      </c>
      <c r="F1410" s="50">
        <v>0</v>
      </c>
      <c r="G1410" s="50">
        <v>18</v>
      </c>
      <c r="H1410" s="50">
        <v>6</v>
      </c>
      <c r="I1410" s="53">
        <f t="shared" ref="I1410:I1473" si="467">IF(E1410&gt;0,TIME(F1410,G1410,H1410),"")</f>
        <v>1.2569444444444446E-2</v>
      </c>
      <c r="J1410" s="54">
        <f t="shared" ref="J1410:J1473" si="468">IF(E1410&gt;0,TIME(F1410,G1410,H1410)/E1410,"")</f>
        <v>7.4375410913872465E-3</v>
      </c>
      <c r="L1410" s="50" t="s">
        <v>798</v>
      </c>
      <c r="M1410" s="55">
        <f t="shared" ref="M1410:M1473" si="469">IF(D1410&gt;0,0.0416666666666667/J1410,"")</f>
        <v>5.6022099447513849</v>
      </c>
      <c r="N1410" s="50">
        <v>0</v>
      </c>
      <c r="S1410" s="151">
        <f t="shared" ref="S1410:S1473" si="470">IF("1-Swim"=D1410,J1410*2.4,IF("2-Bike"=D1410,J1410*112,IF("3-Run"=D1410,J1410*26.2,0)))</f>
        <v>0.19486357659434586</v>
      </c>
      <c r="T1410" s="151">
        <f t="shared" ref="T1410:T1473" si="471">S1410/2</f>
        <v>9.743178829717293E-2</v>
      </c>
      <c r="V1410" s="393">
        <f t="shared" si="460"/>
        <v>0</v>
      </c>
      <c r="W1410" s="393">
        <f t="shared" si="461"/>
        <v>0</v>
      </c>
      <c r="X1410" s="53">
        <f t="shared" ref="X1410:X1473" si="472">J1410*26.2</f>
        <v>0.19486357659434586</v>
      </c>
      <c r="Y1410" s="53">
        <f t="shared" ref="Y1410:Y1473" si="473">(J1410+0.0013889)*26.2</f>
        <v>0.23125275659434583</v>
      </c>
      <c r="Z1410" s="53">
        <f t="shared" ref="Z1410:Z1473" si="474">X1410/2</f>
        <v>9.743178829717293E-2</v>
      </c>
      <c r="AA1410" s="53">
        <f t="shared" ref="AA1410:AA1473" si="475">Y1410/2</f>
        <v>0.11562637829717291</v>
      </c>
      <c r="AB1410" s="50">
        <f t="shared" ref="AB1410:AB1473" si="476">RANK(J1410,J:J,1)</f>
        <v>2302</v>
      </c>
      <c r="AC1410" s="50">
        <f t="shared" si="463"/>
        <v>2011</v>
      </c>
      <c r="AD1410" s="50">
        <f t="shared" ref="AD1410:AD1473" si="477">MONTH(B1410)</f>
        <v>3</v>
      </c>
      <c r="AE1410" s="56">
        <f t="shared" ref="AE1410:AE1473" si="478">AC1410*100+AD1410</f>
        <v>201103</v>
      </c>
      <c r="AF1410" s="56">
        <f t="shared" si="465"/>
        <v>11</v>
      </c>
      <c r="AG1410" s="58">
        <f t="shared" si="466"/>
        <v>0</v>
      </c>
      <c r="AH1410" s="56">
        <f t="shared" ref="AH1410:AH1473" si="479">DAY(B1410)</f>
        <v>7</v>
      </c>
      <c r="AI1410" s="53">
        <f t="shared" ref="AI1410:AI1473" si="480">Z1410+AA1410</f>
        <v>0.21305816659434584</v>
      </c>
      <c r="AJ1410" s="56">
        <f t="shared" ref="AJ1410:AJ1473" si="481">IF("1-Swim"=D1410,E1410*46.7,IF("2-Bike"=D1410,E1410,IF("3-Run"=D1410,E1410*4.27,0)))</f>
        <v>7.2162999999999995</v>
      </c>
    </row>
    <row r="1411" spans="1:36" x14ac:dyDescent="0.25">
      <c r="A1411" s="50">
        <v>1410</v>
      </c>
      <c r="B1411" s="51">
        <v>40610</v>
      </c>
      <c r="C1411" s="75">
        <f t="shared" si="464"/>
        <v>40610</v>
      </c>
      <c r="D1411" s="50" t="s">
        <v>1224</v>
      </c>
      <c r="E1411" s="50">
        <v>10</v>
      </c>
      <c r="F1411" s="50">
        <v>0</v>
      </c>
      <c r="G1411" s="50">
        <v>45</v>
      </c>
      <c r="H1411" s="50">
        <v>0</v>
      </c>
      <c r="I1411" s="53">
        <f t="shared" si="467"/>
        <v>3.125E-2</v>
      </c>
      <c r="J1411" s="54">
        <f t="shared" si="468"/>
        <v>3.1250000000000002E-3</v>
      </c>
      <c r="L1411" s="50" t="s">
        <v>798</v>
      </c>
      <c r="M1411" s="55">
        <f t="shared" si="469"/>
        <v>13.333333333333343</v>
      </c>
      <c r="N1411" s="50">
        <v>0</v>
      </c>
      <c r="S1411" s="151">
        <f t="shared" si="470"/>
        <v>0.35000000000000003</v>
      </c>
      <c r="T1411" s="151">
        <f t="shared" si="471"/>
        <v>0.17500000000000002</v>
      </c>
      <c r="V1411" s="393">
        <f t="shared" ref="V1411:V1474" si="482">U1411*0.000568182</f>
        <v>0</v>
      </c>
      <c r="W1411" s="393">
        <f t="shared" ref="W1411:W1474" si="483">U1411*0.0006213713910761</f>
        <v>0</v>
      </c>
      <c r="X1411" s="53">
        <f t="shared" si="472"/>
        <v>8.1875000000000003E-2</v>
      </c>
      <c r="Y1411" s="53">
        <f t="shared" si="473"/>
        <v>0.11826418000000001</v>
      </c>
      <c r="Z1411" s="53">
        <f t="shared" si="474"/>
        <v>4.0937500000000002E-2</v>
      </c>
      <c r="AA1411" s="53">
        <f t="shared" si="475"/>
        <v>5.9132090000000005E-2</v>
      </c>
      <c r="AB1411" s="50">
        <f t="shared" si="476"/>
        <v>804</v>
      </c>
      <c r="AC1411" s="50">
        <f t="shared" si="463"/>
        <v>2011</v>
      </c>
      <c r="AD1411" s="50">
        <f t="shared" si="477"/>
        <v>3</v>
      </c>
      <c r="AE1411" s="56">
        <f t="shared" si="478"/>
        <v>201103</v>
      </c>
      <c r="AF1411" s="56">
        <f t="shared" si="465"/>
        <v>11</v>
      </c>
      <c r="AG1411" s="58">
        <f t="shared" si="466"/>
        <v>0</v>
      </c>
      <c r="AH1411" s="56">
        <f t="shared" si="479"/>
        <v>8</v>
      </c>
      <c r="AI1411" s="53">
        <f t="shared" si="480"/>
        <v>0.10006959000000001</v>
      </c>
      <c r="AJ1411" s="56">
        <f t="shared" si="481"/>
        <v>10</v>
      </c>
    </row>
    <row r="1412" spans="1:36" x14ac:dyDescent="0.25">
      <c r="A1412" s="50">
        <v>1411</v>
      </c>
      <c r="B1412" s="51">
        <v>40614</v>
      </c>
      <c r="C1412" s="75">
        <f t="shared" si="464"/>
        <v>40614</v>
      </c>
      <c r="D1412" s="50" t="s">
        <v>1223</v>
      </c>
      <c r="E1412" s="50">
        <v>3.01</v>
      </c>
      <c r="F1412" s="50">
        <v>0</v>
      </c>
      <c r="G1412" s="50">
        <v>34</v>
      </c>
      <c r="H1412" s="50">
        <v>0</v>
      </c>
      <c r="I1412" s="53">
        <f t="shared" si="467"/>
        <v>2.361111111111111E-2</v>
      </c>
      <c r="J1412" s="54">
        <f t="shared" si="468"/>
        <v>7.84422296050203E-3</v>
      </c>
      <c r="L1412" s="50" t="s">
        <v>795</v>
      </c>
      <c r="M1412" s="55">
        <f t="shared" si="469"/>
        <v>5.3117647058823572</v>
      </c>
      <c r="N1412" s="50">
        <v>0</v>
      </c>
      <c r="S1412" s="151">
        <f t="shared" si="470"/>
        <v>0.20551864156515318</v>
      </c>
      <c r="T1412" s="151">
        <f t="shared" si="471"/>
        <v>0.10275932078257659</v>
      </c>
      <c r="V1412" s="393">
        <f t="shared" si="482"/>
        <v>0</v>
      </c>
      <c r="W1412" s="393">
        <f t="shared" si="483"/>
        <v>0</v>
      </c>
      <c r="X1412" s="53">
        <f t="shared" si="472"/>
        <v>0.20551864156515318</v>
      </c>
      <c r="Y1412" s="53">
        <f t="shared" si="473"/>
        <v>0.2419078215651532</v>
      </c>
      <c r="Z1412" s="53">
        <f t="shared" si="474"/>
        <v>0.10275932078257659</v>
      </c>
      <c r="AA1412" s="53">
        <f t="shared" si="475"/>
        <v>0.1209539107825766</v>
      </c>
      <c r="AB1412" s="50">
        <f t="shared" si="476"/>
        <v>2690</v>
      </c>
      <c r="AC1412" s="50">
        <f t="shared" si="463"/>
        <v>2011</v>
      </c>
      <c r="AD1412" s="50">
        <f t="shared" si="477"/>
        <v>3</v>
      </c>
      <c r="AE1412" s="56">
        <f t="shared" si="478"/>
        <v>201103</v>
      </c>
      <c r="AF1412" s="56">
        <f t="shared" si="465"/>
        <v>11</v>
      </c>
      <c r="AG1412" s="58">
        <f t="shared" si="466"/>
        <v>3</v>
      </c>
      <c r="AH1412" s="56">
        <f t="shared" si="479"/>
        <v>12</v>
      </c>
      <c r="AI1412" s="53">
        <f t="shared" si="480"/>
        <v>0.22371323156515319</v>
      </c>
      <c r="AJ1412" s="56">
        <f t="shared" si="481"/>
        <v>12.852699999999999</v>
      </c>
    </row>
    <row r="1413" spans="1:36" x14ac:dyDescent="0.25">
      <c r="A1413" s="50">
        <v>1412</v>
      </c>
      <c r="B1413" s="51">
        <v>40616</v>
      </c>
      <c r="C1413" s="75">
        <f t="shared" si="464"/>
        <v>40616</v>
      </c>
      <c r="D1413" s="50" t="s">
        <v>1223</v>
      </c>
      <c r="E1413" s="50">
        <v>1.69</v>
      </c>
      <c r="F1413" s="50">
        <v>0</v>
      </c>
      <c r="G1413" s="50">
        <v>18</v>
      </c>
      <c r="H1413" s="50">
        <v>25</v>
      </c>
      <c r="I1413" s="53">
        <f t="shared" si="467"/>
        <v>1.2789351851851852E-2</v>
      </c>
      <c r="J1413" s="54">
        <f t="shared" si="468"/>
        <v>7.5676638176638182E-3</v>
      </c>
      <c r="L1413" s="50" t="s">
        <v>796</v>
      </c>
      <c r="M1413" s="55">
        <f t="shared" si="469"/>
        <v>5.50588235294118</v>
      </c>
      <c r="N1413" s="50">
        <v>0</v>
      </c>
      <c r="S1413" s="151">
        <f t="shared" si="470"/>
        <v>0.19827279202279202</v>
      </c>
      <c r="T1413" s="151">
        <f t="shared" si="471"/>
        <v>9.9136396011396011E-2</v>
      </c>
      <c r="V1413" s="393">
        <f t="shared" si="482"/>
        <v>0</v>
      </c>
      <c r="W1413" s="393">
        <f t="shared" si="483"/>
        <v>0</v>
      </c>
      <c r="X1413" s="53">
        <f t="shared" si="472"/>
        <v>0.19827279202279202</v>
      </c>
      <c r="Y1413" s="53">
        <f t="shared" si="473"/>
        <v>0.23466197202279201</v>
      </c>
      <c r="Z1413" s="53">
        <f t="shared" si="474"/>
        <v>9.9136396011396011E-2</v>
      </c>
      <c r="AA1413" s="53">
        <f t="shared" si="475"/>
        <v>0.11733098601139601</v>
      </c>
      <c r="AB1413" s="50">
        <f t="shared" si="476"/>
        <v>2442</v>
      </c>
      <c r="AC1413" s="50">
        <f t="shared" si="463"/>
        <v>2011</v>
      </c>
      <c r="AD1413" s="50">
        <f t="shared" si="477"/>
        <v>3</v>
      </c>
      <c r="AE1413" s="56">
        <f t="shared" si="478"/>
        <v>201103</v>
      </c>
      <c r="AF1413" s="56">
        <f t="shared" si="465"/>
        <v>12</v>
      </c>
      <c r="AG1413" s="58">
        <f t="shared" si="466"/>
        <v>1</v>
      </c>
      <c r="AH1413" s="56">
        <f t="shared" si="479"/>
        <v>14</v>
      </c>
      <c r="AI1413" s="53">
        <f t="shared" si="480"/>
        <v>0.21646738202279203</v>
      </c>
      <c r="AJ1413" s="56">
        <f t="shared" si="481"/>
        <v>7.2162999999999995</v>
      </c>
    </row>
    <row r="1414" spans="1:36" x14ac:dyDescent="0.25">
      <c r="A1414" s="50">
        <v>1413</v>
      </c>
      <c r="B1414" s="51">
        <v>40621</v>
      </c>
      <c r="C1414" s="75">
        <f t="shared" si="464"/>
        <v>40621</v>
      </c>
      <c r="D1414" s="50" t="s">
        <v>1223</v>
      </c>
      <c r="E1414" s="50">
        <v>3.01</v>
      </c>
      <c r="F1414" s="50">
        <v>0</v>
      </c>
      <c r="G1414" s="50">
        <v>32</v>
      </c>
      <c r="H1414" s="50">
        <v>58</v>
      </c>
      <c r="I1414" s="53">
        <f t="shared" si="467"/>
        <v>2.2893518518518521E-2</v>
      </c>
      <c r="J1414" s="54">
        <f t="shared" si="468"/>
        <v>7.6058201058201071E-3</v>
      </c>
      <c r="L1414" s="50" t="s">
        <v>795</v>
      </c>
      <c r="M1414" s="55">
        <f t="shared" si="469"/>
        <v>5.4782608695652204</v>
      </c>
      <c r="N1414" s="50">
        <v>0</v>
      </c>
      <c r="S1414" s="151">
        <f t="shared" si="470"/>
        <v>0.1992724867724868</v>
      </c>
      <c r="T1414" s="151">
        <f t="shared" si="471"/>
        <v>9.9636243386243398E-2</v>
      </c>
      <c r="V1414" s="393">
        <f t="shared" si="482"/>
        <v>0</v>
      </c>
      <c r="W1414" s="393">
        <f t="shared" si="483"/>
        <v>0</v>
      </c>
      <c r="X1414" s="53">
        <f t="shared" si="472"/>
        <v>0.1992724867724868</v>
      </c>
      <c r="Y1414" s="53">
        <f t="shared" si="473"/>
        <v>0.23566166677248682</v>
      </c>
      <c r="Z1414" s="53">
        <f t="shared" si="474"/>
        <v>9.9636243386243398E-2</v>
      </c>
      <c r="AA1414" s="53">
        <f t="shared" si="475"/>
        <v>0.11783083338624341</v>
      </c>
      <c r="AB1414" s="50">
        <f t="shared" si="476"/>
        <v>2480</v>
      </c>
      <c r="AC1414" s="50">
        <f t="shared" si="463"/>
        <v>2011</v>
      </c>
      <c r="AD1414" s="50">
        <f t="shared" si="477"/>
        <v>3</v>
      </c>
      <c r="AE1414" s="56">
        <f t="shared" si="478"/>
        <v>201103</v>
      </c>
      <c r="AF1414" s="56">
        <f t="shared" si="465"/>
        <v>12</v>
      </c>
      <c r="AG1414" s="58">
        <f t="shared" si="466"/>
        <v>4</v>
      </c>
      <c r="AH1414" s="56">
        <f t="shared" si="479"/>
        <v>19</v>
      </c>
      <c r="AI1414" s="53">
        <f t="shared" si="480"/>
        <v>0.21746707677248681</v>
      </c>
      <c r="AJ1414" s="56">
        <f t="shared" si="481"/>
        <v>12.852699999999999</v>
      </c>
    </row>
    <row r="1415" spans="1:36" x14ac:dyDescent="0.25">
      <c r="A1415" s="50">
        <v>1414</v>
      </c>
      <c r="B1415" s="51">
        <v>40622</v>
      </c>
      <c r="C1415" s="75">
        <f t="shared" si="464"/>
        <v>40622</v>
      </c>
      <c r="D1415" s="50" t="s">
        <v>1223</v>
      </c>
      <c r="E1415" s="50">
        <v>1.67</v>
      </c>
      <c r="F1415" s="50">
        <v>0</v>
      </c>
      <c r="G1415" s="50">
        <v>18</v>
      </c>
      <c r="H1415" s="50">
        <v>58</v>
      </c>
      <c r="I1415" s="53">
        <f t="shared" si="467"/>
        <v>1.3171296296296294E-2</v>
      </c>
      <c r="J1415" s="54">
        <f t="shared" si="468"/>
        <v>7.8870037702373028E-3</v>
      </c>
      <c r="L1415" s="50" t="s">
        <v>796</v>
      </c>
      <c r="M1415" s="55">
        <f t="shared" si="469"/>
        <v>5.2829525483304085</v>
      </c>
      <c r="N1415" s="50">
        <v>0</v>
      </c>
      <c r="S1415" s="151">
        <f t="shared" si="470"/>
        <v>0.20663949878021734</v>
      </c>
      <c r="T1415" s="151">
        <f t="shared" si="471"/>
        <v>0.10331974939010867</v>
      </c>
      <c r="V1415" s="393">
        <f t="shared" si="482"/>
        <v>0</v>
      </c>
      <c r="W1415" s="393">
        <f t="shared" si="483"/>
        <v>0</v>
      </c>
      <c r="X1415" s="53">
        <f t="shared" si="472"/>
        <v>0.20663949878021734</v>
      </c>
      <c r="Y1415" s="53">
        <f t="shared" si="473"/>
        <v>0.24302867878021733</v>
      </c>
      <c r="Z1415" s="53">
        <f t="shared" si="474"/>
        <v>0.10331974939010867</v>
      </c>
      <c r="AA1415" s="53">
        <f t="shared" si="475"/>
        <v>0.12151433939010867</v>
      </c>
      <c r="AB1415" s="50">
        <f t="shared" si="476"/>
        <v>2729</v>
      </c>
      <c r="AC1415" s="50">
        <f t="shared" si="463"/>
        <v>2011</v>
      </c>
      <c r="AD1415" s="50">
        <f t="shared" si="477"/>
        <v>3</v>
      </c>
      <c r="AE1415" s="56">
        <f t="shared" si="478"/>
        <v>201103</v>
      </c>
      <c r="AF1415" s="56">
        <f t="shared" si="465"/>
        <v>13</v>
      </c>
      <c r="AG1415" s="58">
        <f t="shared" si="466"/>
        <v>0</v>
      </c>
      <c r="AH1415" s="56">
        <f t="shared" si="479"/>
        <v>20</v>
      </c>
      <c r="AI1415" s="53">
        <f t="shared" si="480"/>
        <v>0.22483408878021732</v>
      </c>
      <c r="AJ1415" s="56">
        <f t="shared" si="481"/>
        <v>7.1308999999999987</v>
      </c>
    </row>
    <row r="1416" spans="1:36" x14ac:dyDescent="0.25">
      <c r="A1416" s="50">
        <v>1415</v>
      </c>
      <c r="B1416" s="51">
        <v>40629</v>
      </c>
      <c r="C1416" s="75">
        <f t="shared" si="464"/>
        <v>40629</v>
      </c>
      <c r="D1416" s="50" t="s">
        <v>1223</v>
      </c>
      <c r="E1416" s="50">
        <v>3.01</v>
      </c>
      <c r="F1416" s="50">
        <v>0</v>
      </c>
      <c r="G1416" s="50">
        <v>34</v>
      </c>
      <c r="H1416" s="50">
        <v>1</v>
      </c>
      <c r="I1416" s="53">
        <f t="shared" si="467"/>
        <v>2.3622685185185188E-2</v>
      </c>
      <c r="J1416" s="54">
        <f t="shared" si="468"/>
        <v>7.8480681678356114E-3</v>
      </c>
      <c r="L1416" s="50" t="s">
        <v>795</v>
      </c>
      <c r="M1416" s="55">
        <f t="shared" si="469"/>
        <v>5.3091621754042162</v>
      </c>
      <c r="N1416" s="50">
        <v>0</v>
      </c>
      <c r="S1416" s="151">
        <f t="shared" si="470"/>
        <v>0.20561938599729301</v>
      </c>
      <c r="T1416" s="151">
        <f t="shared" si="471"/>
        <v>0.10280969299864651</v>
      </c>
      <c r="V1416" s="393">
        <f t="shared" si="482"/>
        <v>0</v>
      </c>
      <c r="W1416" s="393">
        <f t="shared" si="483"/>
        <v>0</v>
      </c>
      <c r="X1416" s="53">
        <f t="shared" si="472"/>
        <v>0.20561938599729301</v>
      </c>
      <c r="Y1416" s="53">
        <f t="shared" si="473"/>
        <v>0.24200856599729301</v>
      </c>
      <c r="Z1416" s="53">
        <f t="shared" si="474"/>
        <v>0.10280969299864651</v>
      </c>
      <c r="AA1416" s="53">
        <f t="shared" si="475"/>
        <v>0.1210042829986465</v>
      </c>
      <c r="AB1416" s="50">
        <f t="shared" si="476"/>
        <v>2696</v>
      </c>
      <c r="AC1416" s="50">
        <f t="shared" si="463"/>
        <v>2011</v>
      </c>
      <c r="AD1416" s="50">
        <f t="shared" si="477"/>
        <v>3</v>
      </c>
      <c r="AE1416" s="56">
        <f t="shared" si="478"/>
        <v>201103</v>
      </c>
      <c r="AF1416" s="56">
        <f t="shared" si="465"/>
        <v>14</v>
      </c>
      <c r="AG1416" s="58">
        <f t="shared" si="466"/>
        <v>6</v>
      </c>
      <c r="AH1416" s="56">
        <f t="shared" si="479"/>
        <v>27</v>
      </c>
      <c r="AI1416" s="53">
        <f t="shared" si="480"/>
        <v>0.22381397599729302</v>
      </c>
      <c r="AJ1416" s="56">
        <f t="shared" si="481"/>
        <v>12.852699999999999</v>
      </c>
    </row>
    <row r="1417" spans="1:36" x14ac:dyDescent="0.25">
      <c r="A1417" s="50">
        <v>1416</v>
      </c>
      <c r="B1417" s="51">
        <v>40630</v>
      </c>
      <c r="C1417" s="75">
        <f t="shared" si="464"/>
        <v>40630</v>
      </c>
      <c r="D1417" s="50" t="s">
        <v>1223</v>
      </c>
      <c r="E1417" s="50">
        <v>1.64</v>
      </c>
      <c r="F1417" s="50">
        <v>0</v>
      </c>
      <c r="G1417" s="50">
        <v>17</v>
      </c>
      <c r="H1417" s="50">
        <v>20</v>
      </c>
      <c r="I1417" s="53">
        <f t="shared" si="467"/>
        <v>1.2037037037037035E-2</v>
      </c>
      <c r="J1417" s="54">
        <f t="shared" si="468"/>
        <v>7.3396567299006321E-3</v>
      </c>
      <c r="L1417" s="50" t="s">
        <v>796</v>
      </c>
      <c r="M1417" s="55">
        <f t="shared" si="469"/>
        <v>5.6769230769230816</v>
      </c>
      <c r="N1417" s="50">
        <v>0</v>
      </c>
      <c r="S1417" s="151">
        <f t="shared" si="470"/>
        <v>0.19229900632339655</v>
      </c>
      <c r="T1417" s="151">
        <f t="shared" si="471"/>
        <v>9.6149503161698277E-2</v>
      </c>
      <c r="V1417" s="393">
        <f t="shared" si="482"/>
        <v>0</v>
      </c>
      <c r="W1417" s="393">
        <f t="shared" si="483"/>
        <v>0</v>
      </c>
      <c r="X1417" s="53">
        <f t="shared" si="472"/>
        <v>0.19229900632339655</v>
      </c>
      <c r="Y1417" s="53">
        <f t="shared" si="473"/>
        <v>0.22868818632339655</v>
      </c>
      <c r="Z1417" s="53">
        <f t="shared" si="474"/>
        <v>9.6149503161698277E-2</v>
      </c>
      <c r="AA1417" s="53">
        <f t="shared" si="475"/>
        <v>0.11434409316169827</v>
      </c>
      <c r="AB1417" s="50">
        <f t="shared" si="476"/>
        <v>2212</v>
      </c>
      <c r="AC1417" s="50">
        <f t="shared" si="463"/>
        <v>2011</v>
      </c>
      <c r="AD1417" s="50">
        <f t="shared" si="477"/>
        <v>3</v>
      </c>
      <c r="AE1417" s="56">
        <f t="shared" si="478"/>
        <v>201103</v>
      </c>
      <c r="AF1417" s="56">
        <f t="shared" si="465"/>
        <v>14</v>
      </c>
      <c r="AG1417" s="58">
        <f t="shared" si="466"/>
        <v>0</v>
      </c>
      <c r="AH1417" s="56">
        <f t="shared" si="479"/>
        <v>28</v>
      </c>
      <c r="AI1417" s="53">
        <f t="shared" si="480"/>
        <v>0.21049359632339654</v>
      </c>
      <c r="AJ1417" s="56">
        <f t="shared" si="481"/>
        <v>7.0027999999999988</v>
      </c>
    </row>
    <row r="1418" spans="1:36" x14ac:dyDescent="0.25">
      <c r="A1418" s="50">
        <v>1417</v>
      </c>
      <c r="B1418" s="51">
        <v>40632</v>
      </c>
      <c r="C1418" s="75">
        <f t="shared" si="464"/>
        <v>40632</v>
      </c>
      <c r="D1418" s="50" t="s">
        <v>1223</v>
      </c>
      <c r="E1418" s="50">
        <v>2</v>
      </c>
      <c r="F1418" s="50">
        <v>0</v>
      </c>
      <c r="G1418" s="50">
        <v>18</v>
      </c>
      <c r="H1418" s="50">
        <v>41</v>
      </c>
      <c r="I1418" s="53">
        <f t="shared" si="467"/>
        <v>1.2974537037037036E-2</v>
      </c>
      <c r="J1418" s="54">
        <f t="shared" si="468"/>
        <v>6.4872685185185181E-3</v>
      </c>
      <c r="L1418" s="50" t="s">
        <v>807</v>
      </c>
      <c r="M1418" s="55">
        <f t="shared" si="469"/>
        <v>6.4228367528992028</v>
      </c>
      <c r="N1418" s="50">
        <v>0</v>
      </c>
      <c r="S1418" s="151">
        <f t="shared" si="470"/>
        <v>0.16996643518518517</v>
      </c>
      <c r="T1418" s="151">
        <f t="shared" si="471"/>
        <v>8.4983217592592586E-2</v>
      </c>
      <c r="V1418" s="393">
        <f t="shared" si="482"/>
        <v>0</v>
      </c>
      <c r="W1418" s="393">
        <f t="shared" si="483"/>
        <v>0</v>
      </c>
      <c r="X1418" s="53">
        <f t="shared" si="472"/>
        <v>0.16996643518518517</v>
      </c>
      <c r="Y1418" s="53">
        <f t="shared" si="473"/>
        <v>0.20635561518518514</v>
      </c>
      <c r="Z1418" s="53">
        <f t="shared" si="474"/>
        <v>8.4983217592592586E-2</v>
      </c>
      <c r="AA1418" s="53">
        <f t="shared" si="475"/>
        <v>0.10317780759259257</v>
      </c>
      <c r="AB1418" s="50">
        <f t="shared" si="476"/>
        <v>1206</v>
      </c>
      <c r="AC1418" s="50">
        <f t="shared" si="463"/>
        <v>2011</v>
      </c>
      <c r="AD1418" s="50">
        <f t="shared" si="477"/>
        <v>3</v>
      </c>
      <c r="AE1418" s="56">
        <f t="shared" si="478"/>
        <v>201103</v>
      </c>
      <c r="AF1418" s="56">
        <f t="shared" si="465"/>
        <v>14</v>
      </c>
      <c r="AG1418" s="58">
        <f t="shared" si="466"/>
        <v>1</v>
      </c>
      <c r="AH1418" s="56">
        <f t="shared" si="479"/>
        <v>30</v>
      </c>
      <c r="AI1418" s="53">
        <f t="shared" si="480"/>
        <v>0.18816102518518515</v>
      </c>
      <c r="AJ1418" s="56">
        <f t="shared" si="481"/>
        <v>8.5399999999999991</v>
      </c>
    </row>
    <row r="1419" spans="1:36" x14ac:dyDescent="0.25">
      <c r="A1419" s="50">
        <v>1418</v>
      </c>
      <c r="B1419" s="51">
        <v>40633</v>
      </c>
      <c r="C1419" s="75">
        <f t="shared" si="464"/>
        <v>40633</v>
      </c>
      <c r="D1419" s="50" t="s">
        <v>1223</v>
      </c>
      <c r="E1419" s="50">
        <v>2</v>
      </c>
      <c r="F1419" s="50">
        <v>0</v>
      </c>
      <c r="G1419" s="50">
        <v>18</v>
      </c>
      <c r="H1419" s="50">
        <v>55</v>
      </c>
      <c r="I1419" s="53">
        <f t="shared" si="467"/>
        <v>1.3136574074074077E-2</v>
      </c>
      <c r="J1419" s="54">
        <f t="shared" si="468"/>
        <v>6.5682870370370383E-3</v>
      </c>
      <c r="L1419" s="50" t="s">
        <v>807</v>
      </c>
      <c r="M1419" s="55">
        <f t="shared" si="469"/>
        <v>6.3436123348017661</v>
      </c>
      <c r="N1419" s="50">
        <v>0</v>
      </c>
      <c r="S1419" s="151">
        <f t="shared" si="470"/>
        <v>0.17208912037037039</v>
      </c>
      <c r="T1419" s="151">
        <f t="shared" si="471"/>
        <v>8.6044560185185193E-2</v>
      </c>
      <c r="V1419" s="393">
        <f t="shared" si="482"/>
        <v>0</v>
      </c>
      <c r="W1419" s="393">
        <f t="shared" si="483"/>
        <v>0</v>
      </c>
      <c r="X1419" s="53">
        <f t="shared" si="472"/>
        <v>0.17208912037037039</v>
      </c>
      <c r="Y1419" s="53">
        <f t="shared" si="473"/>
        <v>0.20847830037037038</v>
      </c>
      <c r="Z1419" s="53">
        <f t="shared" si="474"/>
        <v>8.6044560185185193E-2</v>
      </c>
      <c r="AA1419" s="53">
        <f t="shared" si="475"/>
        <v>0.10423915018518519</v>
      </c>
      <c r="AB1419" s="50">
        <f t="shared" si="476"/>
        <v>1265</v>
      </c>
      <c r="AC1419" s="50">
        <f t="shared" si="463"/>
        <v>2011</v>
      </c>
      <c r="AD1419" s="50">
        <f t="shared" si="477"/>
        <v>3</v>
      </c>
      <c r="AE1419" s="56">
        <f t="shared" si="478"/>
        <v>201103</v>
      </c>
      <c r="AF1419" s="56">
        <f t="shared" si="465"/>
        <v>14</v>
      </c>
      <c r="AG1419" s="58">
        <f t="shared" si="466"/>
        <v>0</v>
      </c>
      <c r="AH1419" s="56">
        <f t="shared" si="479"/>
        <v>31</v>
      </c>
      <c r="AI1419" s="53">
        <f t="shared" si="480"/>
        <v>0.1902837103703704</v>
      </c>
      <c r="AJ1419" s="56">
        <f t="shared" si="481"/>
        <v>8.5399999999999991</v>
      </c>
    </row>
    <row r="1420" spans="1:36" x14ac:dyDescent="0.25">
      <c r="A1420" s="50">
        <v>1419</v>
      </c>
      <c r="B1420" s="51">
        <v>40636</v>
      </c>
      <c r="C1420" s="75">
        <f t="shared" si="464"/>
        <v>40636</v>
      </c>
      <c r="D1420" s="50" t="s">
        <v>1223</v>
      </c>
      <c r="E1420" s="50">
        <v>3.01</v>
      </c>
      <c r="F1420" s="50">
        <v>0</v>
      </c>
      <c r="G1420" s="50">
        <v>32</v>
      </c>
      <c r="H1420" s="50">
        <v>29</v>
      </c>
      <c r="I1420" s="53">
        <f t="shared" si="467"/>
        <v>2.255787037037037E-2</v>
      </c>
      <c r="J1420" s="54">
        <f t="shared" si="468"/>
        <v>7.4943090931463034E-3</v>
      </c>
      <c r="L1420" s="50" t="s">
        <v>795</v>
      </c>
      <c r="M1420" s="55">
        <f t="shared" si="469"/>
        <v>5.5597742432016455</v>
      </c>
      <c r="N1420" s="50">
        <v>0</v>
      </c>
      <c r="S1420" s="151">
        <f t="shared" si="470"/>
        <v>0.19635089824043314</v>
      </c>
      <c r="T1420" s="151">
        <f t="shared" si="471"/>
        <v>9.8175449120216571E-2</v>
      </c>
      <c r="V1420" s="393">
        <f t="shared" si="482"/>
        <v>0</v>
      </c>
      <c r="W1420" s="393">
        <f t="shared" si="483"/>
        <v>0</v>
      </c>
      <c r="X1420" s="53">
        <f t="shared" si="472"/>
        <v>0.19635089824043314</v>
      </c>
      <c r="Y1420" s="53">
        <f t="shared" si="473"/>
        <v>0.23274007824043313</v>
      </c>
      <c r="Z1420" s="53">
        <f t="shared" si="474"/>
        <v>9.8175449120216571E-2</v>
      </c>
      <c r="AA1420" s="53">
        <f t="shared" si="475"/>
        <v>0.11637003912021657</v>
      </c>
      <c r="AB1420" s="50">
        <f t="shared" si="476"/>
        <v>2370</v>
      </c>
      <c r="AC1420" s="50">
        <f t="shared" si="463"/>
        <v>2011</v>
      </c>
      <c r="AD1420" s="50">
        <f t="shared" si="477"/>
        <v>4</v>
      </c>
      <c r="AE1420" s="56">
        <f t="shared" si="478"/>
        <v>201104</v>
      </c>
      <c r="AF1420" s="56">
        <f t="shared" si="465"/>
        <v>15</v>
      </c>
      <c r="AG1420" s="58">
        <f t="shared" si="466"/>
        <v>2</v>
      </c>
      <c r="AH1420" s="56">
        <f t="shared" si="479"/>
        <v>3</v>
      </c>
      <c r="AI1420" s="53">
        <f t="shared" si="480"/>
        <v>0.21454548824043312</v>
      </c>
      <c r="AJ1420" s="56">
        <f t="shared" si="481"/>
        <v>12.852699999999999</v>
      </c>
    </row>
    <row r="1421" spans="1:36" x14ac:dyDescent="0.25">
      <c r="A1421" s="50">
        <v>1420</v>
      </c>
      <c r="B1421" s="51">
        <v>40637</v>
      </c>
      <c r="C1421" s="75">
        <f t="shared" si="464"/>
        <v>40637</v>
      </c>
      <c r="D1421" s="50" t="s">
        <v>1223</v>
      </c>
      <c r="E1421" s="50">
        <v>1.65</v>
      </c>
      <c r="F1421" s="50">
        <v>0</v>
      </c>
      <c r="G1421" s="50">
        <v>16</v>
      </c>
      <c r="H1421" s="50">
        <v>51</v>
      </c>
      <c r="I1421" s="53">
        <f t="shared" si="467"/>
        <v>1.1701388888888891E-2</v>
      </c>
      <c r="J1421" s="54">
        <f t="shared" si="468"/>
        <v>7.0917508417508435E-3</v>
      </c>
      <c r="L1421" s="50" t="s">
        <v>796</v>
      </c>
      <c r="M1421" s="55">
        <f t="shared" si="469"/>
        <v>5.8753709198813091</v>
      </c>
      <c r="N1421" s="50">
        <v>0</v>
      </c>
      <c r="S1421" s="151">
        <f t="shared" si="470"/>
        <v>0.18580387205387208</v>
      </c>
      <c r="T1421" s="151">
        <f t="shared" si="471"/>
        <v>9.2901936026936041E-2</v>
      </c>
      <c r="V1421" s="393">
        <f t="shared" si="482"/>
        <v>0</v>
      </c>
      <c r="W1421" s="393">
        <f t="shared" si="483"/>
        <v>0</v>
      </c>
      <c r="X1421" s="53">
        <f t="shared" si="472"/>
        <v>0.18580387205387208</v>
      </c>
      <c r="Y1421" s="53">
        <f t="shared" si="473"/>
        <v>0.2221930520538721</v>
      </c>
      <c r="Z1421" s="53">
        <f t="shared" si="474"/>
        <v>9.2901936026936041E-2</v>
      </c>
      <c r="AA1421" s="53">
        <f t="shared" si="475"/>
        <v>0.11109652602693605</v>
      </c>
      <c r="AB1421" s="50">
        <f t="shared" si="476"/>
        <v>1901</v>
      </c>
      <c r="AC1421" s="50">
        <f t="shared" si="463"/>
        <v>2011</v>
      </c>
      <c r="AD1421" s="50">
        <f t="shared" si="477"/>
        <v>4</v>
      </c>
      <c r="AE1421" s="56">
        <f t="shared" si="478"/>
        <v>201104</v>
      </c>
      <c r="AF1421" s="56">
        <f t="shared" si="465"/>
        <v>15</v>
      </c>
      <c r="AG1421" s="58">
        <f t="shared" si="466"/>
        <v>0</v>
      </c>
      <c r="AH1421" s="56">
        <f t="shared" si="479"/>
        <v>4</v>
      </c>
      <c r="AI1421" s="53">
        <f t="shared" si="480"/>
        <v>0.20399846205387209</v>
      </c>
      <c r="AJ1421" s="56">
        <f t="shared" si="481"/>
        <v>7.0454999999999988</v>
      </c>
    </row>
    <row r="1422" spans="1:36" x14ac:dyDescent="0.25">
      <c r="A1422" s="50">
        <v>1421</v>
      </c>
      <c r="B1422" s="51">
        <v>40639</v>
      </c>
      <c r="C1422" s="75">
        <f t="shared" si="464"/>
        <v>40639</v>
      </c>
      <c r="D1422" s="50" t="s">
        <v>1223</v>
      </c>
      <c r="E1422" s="50">
        <v>1.06</v>
      </c>
      <c r="F1422" s="50">
        <v>0</v>
      </c>
      <c r="G1422" s="50">
        <v>10</v>
      </c>
      <c r="H1422" s="50">
        <v>4</v>
      </c>
      <c r="I1422" s="53">
        <f t="shared" si="467"/>
        <v>6.9907407407407409E-3</v>
      </c>
      <c r="J1422" s="54">
        <f t="shared" si="468"/>
        <v>6.5950384346610763E-3</v>
      </c>
      <c r="L1422" s="50" t="s">
        <v>807</v>
      </c>
      <c r="M1422" s="55">
        <f t="shared" si="469"/>
        <v>6.3178807947019919</v>
      </c>
      <c r="N1422" s="50">
        <v>0</v>
      </c>
      <c r="S1422" s="151">
        <f t="shared" si="470"/>
        <v>0.17279000698812019</v>
      </c>
      <c r="T1422" s="151">
        <f t="shared" si="471"/>
        <v>8.6395003494060096E-2</v>
      </c>
      <c r="V1422" s="393">
        <f t="shared" si="482"/>
        <v>0</v>
      </c>
      <c r="W1422" s="393">
        <f t="shared" si="483"/>
        <v>0</v>
      </c>
      <c r="X1422" s="53">
        <f t="shared" si="472"/>
        <v>0.17279000698812019</v>
      </c>
      <c r="Y1422" s="53">
        <f t="shared" si="473"/>
        <v>0.20917918698812019</v>
      </c>
      <c r="Z1422" s="53">
        <f t="shared" si="474"/>
        <v>8.6395003494060096E-2</v>
      </c>
      <c r="AA1422" s="53">
        <f t="shared" si="475"/>
        <v>0.10458959349406009</v>
      </c>
      <c r="AB1422" s="50">
        <f t="shared" si="476"/>
        <v>1289</v>
      </c>
      <c r="AC1422" s="50">
        <f t="shared" si="463"/>
        <v>2011</v>
      </c>
      <c r="AD1422" s="50">
        <f t="shared" si="477"/>
        <v>4</v>
      </c>
      <c r="AE1422" s="56">
        <f t="shared" si="478"/>
        <v>201104</v>
      </c>
      <c r="AF1422" s="56">
        <f t="shared" si="465"/>
        <v>15</v>
      </c>
      <c r="AG1422" s="58">
        <f t="shared" si="466"/>
        <v>1</v>
      </c>
      <c r="AH1422" s="56">
        <f t="shared" si="479"/>
        <v>6</v>
      </c>
      <c r="AI1422" s="53">
        <f t="shared" si="480"/>
        <v>0.1909845969881202</v>
      </c>
      <c r="AJ1422" s="56">
        <f t="shared" si="481"/>
        <v>4.5261999999999993</v>
      </c>
    </row>
    <row r="1423" spans="1:36" x14ac:dyDescent="0.25">
      <c r="A1423" s="50">
        <v>1422</v>
      </c>
      <c r="B1423" s="51">
        <v>40642</v>
      </c>
      <c r="C1423" s="75">
        <f t="shared" si="464"/>
        <v>40642</v>
      </c>
      <c r="D1423" s="50" t="s">
        <v>1223</v>
      </c>
      <c r="E1423" s="50">
        <v>3.74</v>
      </c>
      <c r="F1423" s="50">
        <v>0</v>
      </c>
      <c r="G1423" s="50">
        <v>40</v>
      </c>
      <c r="H1423" s="50">
        <v>27</v>
      </c>
      <c r="I1423" s="53">
        <f t="shared" si="467"/>
        <v>2.809027777777778E-2</v>
      </c>
      <c r="J1423" s="54">
        <f t="shared" si="468"/>
        <v>7.5107694592988711E-3</v>
      </c>
      <c r="L1423" s="50" t="s">
        <v>798</v>
      </c>
      <c r="M1423" s="55">
        <f t="shared" si="469"/>
        <v>5.5475896168108818</v>
      </c>
      <c r="N1423" s="50">
        <v>0</v>
      </c>
      <c r="S1423" s="151">
        <f t="shared" si="470"/>
        <v>0.19678215983363043</v>
      </c>
      <c r="T1423" s="151">
        <f t="shared" si="471"/>
        <v>9.8391079916815213E-2</v>
      </c>
      <c r="V1423" s="393">
        <f t="shared" si="482"/>
        <v>0</v>
      </c>
      <c r="W1423" s="393">
        <f t="shared" si="483"/>
        <v>0</v>
      </c>
      <c r="X1423" s="53">
        <f t="shared" si="472"/>
        <v>0.19678215983363043</v>
      </c>
      <c r="Y1423" s="53">
        <f t="shared" si="473"/>
        <v>0.23317133983363039</v>
      </c>
      <c r="Z1423" s="53">
        <f t="shared" si="474"/>
        <v>9.8391079916815213E-2</v>
      </c>
      <c r="AA1423" s="53">
        <f t="shared" si="475"/>
        <v>0.1165856699168152</v>
      </c>
      <c r="AB1423" s="50">
        <f t="shared" si="476"/>
        <v>2386</v>
      </c>
      <c r="AC1423" s="50">
        <f t="shared" si="463"/>
        <v>2011</v>
      </c>
      <c r="AD1423" s="50">
        <f t="shared" si="477"/>
        <v>4</v>
      </c>
      <c r="AE1423" s="56">
        <f t="shared" si="478"/>
        <v>201104</v>
      </c>
      <c r="AF1423" s="56">
        <f t="shared" si="465"/>
        <v>15</v>
      </c>
      <c r="AG1423" s="58">
        <f t="shared" si="466"/>
        <v>2</v>
      </c>
      <c r="AH1423" s="56">
        <f t="shared" si="479"/>
        <v>9</v>
      </c>
      <c r="AI1423" s="53">
        <f t="shared" si="480"/>
        <v>0.21497674983363041</v>
      </c>
      <c r="AJ1423" s="56">
        <f t="shared" si="481"/>
        <v>15.969799999999999</v>
      </c>
    </row>
    <row r="1424" spans="1:36" x14ac:dyDescent="0.25">
      <c r="A1424" s="50">
        <v>1423</v>
      </c>
      <c r="B1424" s="51">
        <v>40643</v>
      </c>
      <c r="C1424" s="75">
        <f t="shared" si="464"/>
        <v>40643</v>
      </c>
      <c r="D1424" s="50" t="s">
        <v>1224</v>
      </c>
      <c r="E1424" s="50">
        <v>7.32</v>
      </c>
      <c r="F1424" s="50">
        <v>0</v>
      </c>
      <c r="G1424" s="50">
        <v>40</v>
      </c>
      <c r="H1424" s="50">
        <v>2</v>
      </c>
      <c r="I1424" s="53">
        <f t="shared" si="467"/>
        <v>2.7800925925925923E-2</v>
      </c>
      <c r="J1424" s="54">
        <f t="shared" si="468"/>
        <v>3.7979407002631041E-3</v>
      </c>
      <c r="L1424" s="50" t="s">
        <v>798</v>
      </c>
      <c r="M1424" s="55">
        <f t="shared" si="469"/>
        <v>10.970857618651134</v>
      </c>
      <c r="N1424" s="50">
        <v>0</v>
      </c>
      <c r="S1424" s="151">
        <f t="shared" si="470"/>
        <v>0.42536935842946766</v>
      </c>
      <c r="T1424" s="151">
        <f t="shared" si="471"/>
        <v>0.21268467921473383</v>
      </c>
      <c r="V1424" s="393">
        <f t="shared" si="482"/>
        <v>0</v>
      </c>
      <c r="W1424" s="393">
        <f t="shared" si="483"/>
        <v>0</v>
      </c>
      <c r="X1424" s="53">
        <f t="shared" si="472"/>
        <v>9.950604634689332E-2</v>
      </c>
      <c r="Y1424" s="53">
        <f t="shared" si="473"/>
        <v>0.13589522634689333</v>
      </c>
      <c r="Z1424" s="53">
        <f t="shared" si="474"/>
        <v>4.975302317344666E-2</v>
      </c>
      <c r="AA1424" s="53">
        <f t="shared" si="475"/>
        <v>6.7947613173446664E-2</v>
      </c>
      <c r="AB1424" s="50">
        <f t="shared" si="476"/>
        <v>919</v>
      </c>
      <c r="AC1424" s="50">
        <f t="shared" si="463"/>
        <v>2011</v>
      </c>
      <c r="AD1424" s="50">
        <f t="shared" si="477"/>
        <v>4</v>
      </c>
      <c r="AE1424" s="56">
        <f t="shared" si="478"/>
        <v>201104</v>
      </c>
      <c r="AF1424" s="56">
        <f t="shared" si="465"/>
        <v>16</v>
      </c>
      <c r="AG1424" s="58">
        <f t="shared" si="466"/>
        <v>0</v>
      </c>
      <c r="AH1424" s="56">
        <f t="shared" si="479"/>
        <v>10</v>
      </c>
      <c r="AI1424" s="53">
        <f t="shared" si="480"/>
        <v>0.11770063634689332</v>
      </c>
      <c r="AJ1424" s="56">
        <f t="shared" si="481"/>
        <v>7.32</v>
      </c>
    </row>
    <row r="1425" spans="1:36" x14ac:dyDescent="0.25">
      <c r="A1425" s="50">
        <v>1424</v>
      </c>
      <c r="B1425" s="51">
        <v>40645</v>
      </c>
      <c r="C1425" s="75">
        <f t="shared" si="464"/>
        <v>40645</v>
      </c>
      <c r="D1425" s="50" t="s">
        <v>1223</v>
      </c>
      <c r="E1425" s="50">
        <v>1</v>
      </c>
      <c r="F1425" s="50">
        <v>0</v>
      </c>
      <c r="G1425" s="50">
        <v>10</v>
      </c>
      <c r="H1425" s="50">
        <v>37</v>
      </c>
      <c r="I1425" s="53">
        <f t="shared" si="467"/>
        <v>7.3726851851851861E-3</v>
      </c>
      <c r="J1425" s="54">
        <f t="shared" si="468"/>
        <v>7.3726851851851861E-3</v>
      </c>
      <c r="L1425" s="50" t="s">
        <v>807</v>
      </c>
      <c r="M1425" s="55">
        <f t="shared" si="469"/>
        <v>5.6514913657770833</v>
      </c>
      <c r="N1425" s="50">
        <v>0</v>
      </c>
      <c r="S1425" s="151">
        <f t="shared" si="470"/>
        <v>0.19316435185185188</v>
      </c>
      <c r="T1425" s="151">
        <f t="shared" si="471"/>
        <v>9.6582175925925939E-2</v>
      </c>
      <c r="V1425" s="393">
        <f t="shared" si="482"/>
        <v>0</v>
      </c>
      <c r="W1425" s="393">
        <f t="shared" si="483"/>
        <v>0</v>
      </c>
      <c r="X1425" s="53">
        <f t="shared" si="472"/>
        <v>0.19316435185185188</v>
      </c>
      <c r="Y1425" s="53">
        <f t="shared" si="473"/>
        <v>0.22955353185185184</v>
      </c>
      <c r="Z1425" s="53">
        <f t="shared" si="474"/>
        <v>9.6582175925925939E-2</v>
      </c>
      <c r="AA1425" s="53">
        <f t="shared" si="475"/>
        <v>0.11477676592592592</v>
      </c>
      <c r="AB1425" s="50">
        <f t="shared" si="476"/>
        <v>2244</v>
      </c>
      <c r="AC1425" s="50">
        <f t="shared" si="463"/>
        <v>2011</v>
      </c>
      <c r="AD1425" s="50">
        <f t="shared" si="477"/>
        <v>4</v>
      </c>
      <c r="AE1425" s="56">
        <f t="shared" si="478"/>
        <v>201104</v>
      </c>
      <c r="AF1425" s="56">
        <f t="shared" si="465"/>
        <v>16</v>
      </c>
      <c r="AG1425" s="58">
        <f t="shared" si="466"/>
        <v>1</v>
      </c>
      <c r="AH1425" s="56">
        <f t="shared" si="479"/>
        <v>12</v>
      </c>
      <c r="AI1425" s="53">
        <f t="shared" si="480"/>
        <v>0.21135894185185186</v>
      </c>
      <c r="AJ1425" s="56">
        <f t="shared" si="481"/>
        <v>4.2699999999999996</v>
      </c>
    </row>
    <row r="1426" spans="1:36" x14ac:dyDescent="0.25">
      <c r="A1426" s="50">
        <v>1425</v>
      </c>
      <c r="B1426" s="51">
        <v>40658</v>
      </c>
      <c r="C1426" s="75">
        <f t="shared" si="464"/>
        <v>40658</v>
      </c>
      <c r="D1426" s="50" t="s">
        <v>1223</v>
      </c>
      <c r="E1426" s="50">
        <v>1.6</v>
      </c>
      <c r="F1426" s="50">
        <v>0</v>
      </c>
      <c r="G1426" s="50">
        <v>16</v>
      </c>
      <c r="H1426" s="50">
        <v>37</v>
      </c>
      <c r="I1426" s="53">
        <f t="shared" si="467"/>
        <v>1.1539351851851851E-2</v>
      </c>
      <c r="J1426" s="54">
        <f t="shared" si="468"/>
        <v>7.2120949074074066E-3</v>
      </c>
      <c r="L1426" s="50" t="s">
        <v>796</v>
      </c>
      <c r="M1426" s="55">
        <f t="shared" si="469"/>
        <v>5.7773319959879688</v>
      </c>
      <c r="N1426" s="50">
        <v>0</v>
      </c>
      <c r="S1426" s="151">
        <f t="shared" si="470"/>
        <v>0.18895688657407406</v>
      </c>
      <c r="T1426" s="151">
        <f t="shared" si="471"/>
        <v>9.4478443287037028E-2</v>
      </c>
      <c r="V1426" s="393">
        <f t="shared" si="482"/>
        <v>0</v>
      </c>
      <c r="W1426" s="393">
        <f t="shared" si="483"/>
        <v>0</v>
      </c>
      <c r="X1426" s="53">
        <f t="shared" si="472"/>
        <v>0.18895688657407406</v>
      </c>
      <c r="Y1426" s="53">
        <f t="shared" si="473"/>
        <v>0.22534606657407405</v>
      </c>
      <c r="Z1426" s="53">
        <f t="shared" si="474"/>
        <v>9.4478443287037028E-2</v>
      </c>
      <c r="AA1426" s="53">
        <f t="shared" si="475"/>
        <v>0.11267303328703702</v>
      </c>
      <c r="AB1426" s="50">
        <f t="shared" si="476"/>
        <v>2060</v>
      </c>
      <c r="AC1426" s="50">
        <f t="shared" si="463"/>
        <v>2011</v>
      </c>
      <c r="AD1426" s="50">
        <f t="shared" si="477"/>
        <v>4</v>
      </c>
      <c r="AE1426" s="56">
        <f t="shared" si="478"/>
        <v>201104</v>
      </c>
      <c r="AF1426" s="56">
        <f t="shared" si="465"/>
        <v>18</v>
      </c>
      <c r="AG1426" s="58">
        <f t="shared" si="466"/>
        <v>12</v>
      </c>
      <c r="AH1426" s="56">
        <f t="shared" si="479"/>
        <v>25</v>
      </c>
      <c r="AI1426" s="53">
        <f t="shared" si="480"/>
        <v>0.20715147657407407</v>
      </c>
      <c r="AJ1426" s="56">
        <f t="shared" si="481"/>
        <v>6.8319999999999999</v>
      </c>
    </row>
    <row r="1427" spans="1:36" x14ac:dyDescent="0.25">
      <c r="A1427" s="50">
        <v>1426</v>
      </c>
      <c r="B1427" s="51">
        <v>40659</v>
      </c>
      <c r="C1427" s="75">
        <f t="shared" si="464"/>
        <v>40659</v>
      </c>
      <c r="D1427" s="50" t="s">
        <v>1223</v>
      </c>
      <c r="E1427" s="50">
        <v>2.46</v>
      </c>
      <c r="F1427" s="50">
        <v>0</v>
      </c>
      <c r="G1427" s="50">
        <v>28</v>
      </c>
      <c r="H1427" s="50">
        <v>19</v>
      </c>
      <c r="I1427" s="53">
        <f t="shared" si="467"/>
        <v>1.9664351851851853E-2</v>
      </c>
      <c r="J1427" s="54">
        <f t="shared" si="468"/>
        <v>7.9936389641674203E-3</v>
      </c>
      <c r="L1427" s="50" t="s">
        <v>798</v>
      </c>
      <c r="M1427" s="55">
        <f t="shared" si="469"/>
        <v>5.2124779281930582</v>
      </c>
      <c r="N1427" s="50">
        <v>0</v>
      </c>
      <c r="S1427" s="151">
        <f t="shared" si="470"/>
        <v>0.2094333408611864</v>
      </c>
      <c r="T1427" s="151">
        <f t="shared" si="471"/>
        <v>0.1047166704305932</v>
      </c>
      <c r="V1427" s="393">
        <f t="shared" si="482"/>
        <v>0</v>
      </c>
      <c r="W1427" s="393">
        <f t="shared" si="483"/>
        <v>0</v>
      </c>
      <c r="X1427" s="53">
        <f t="shared" si="472"/>
        <v>0.2094333408611864</v>
      </c>
      <c r="Y1427" s="53">
        <f t="shared" si="473"/>
        <v>0.24582252086118642</v>
      </c>
      <c r="Z1427" s="53">
        <f t="shared" si="474"/>
        <v>0.1047166704305932</v>
      </c>
      <c r="AA1427" s="53">
        <f t="shared" si="475"/>
        <v>0.12291126043059321</v>
      </c>
      <c r="AB1427" s="50">
        <f t="shared" si="476"/>
        <v>2809</v>
      </c>
      <c r="AC1427" s="50">
        <f t="shared" si="463"/>
        <v>2011</v>
      </c>
      <c r="AD1427" s="50">
        <f t="shared" si="477"/>
        <v>4</v>
      </c>
      <c r="AE1427" s="56">
        <f t="shared" si="478"/>
        <v>201104</v>
      </c>
      <c r="AF1427" s="56">
        <f t="shared" si="465"/>
        <v>18</v>
      </c>
      <c r="AG1427" s="58">
        <f t="shared" si="466"/>
        <v>0</v>
      </c>
      <c r="AH1427" s="56">
        <f t="shared" si="479"/>
        <v>26</v>
      </c>
      <c r="AI1427" s="53">
        <f t="shared" si="480"/>
        <v>0.22762793086118641</v>
      </c>
      <c r="AJ1427" s="56">
        <f t="shared" si="481"/>
        <v>10.504199999999999</v>
      </c>
    </row>
    <row r="1428" spans="1:36" x14ac:dyDescent="0.25">
      <c r="A1428" s="50">
        <v>1427</v>
      </c>
      <c r="B1428" s="51">
        <v>40664</v>
      </c>
      <c r="C1428" s="75">
        <f t="shared" si="464"/>
        <v>40664</v>
      </c>
      <c r="D1428" s="50" t="s">
        <v>1224</v>
      </c>
      <c r="E1428" s="50">
        <v>29.99</v>
      </c>
      <c r="F1428" s="50">
        <v>2</v>
      </c>
      <c r="G1428" s="50">
        <v>14</v>
      </c>
      <c r="H1428" s="50">
        <v>22</v>
      </c>
      <c r="I1428" s="53">
        <f t="shared" si="467"/>
        <v>9.331018518518519E-2</v>
      </c>
      <c r="J1428" s="54">
        <f t="shared" si="468"/>
        <v>3.1113766317167452E-3</v>
      </c>
      <c r="L1428" s="50" t="s">
        <v>798</v>
      </c>
      <c r="M1428" s="55">
        <f t="shared" si="469"/>
        <v>13.391714214835039</v>
      </c>
      <c r="N1428" s="50">
        <v>0</v>
      </c>
      <c r="S1428" s="151">
        <f t="shared" si="470"/>
        <v>0.34847418275227549</v>
      </c>
      <c r="T1428" s="151">
        <f t="shared" si="471"/>
        <v>0.17423709137613774</v>
      </c>
      <c r="V1428" s="393">
        <f t="shared" si="482"/>
        <v>0</v>
      </c>
      <c r="W1428" s="393">
        <f t="shared" si="483"/>
        <v>0</v>
      </c>
      <c r="X1428" s="53">
        <f t="shared" si="472"/>
        <v>8.1518067750978723E-2</v>
      </c>
      <c r="Y1428" s="53">
        <f t="shared" si="473"/>
        <v>0.11790724775097872</v>
      </c>
      <c r="Z1428" s="53">
        <f t="shared" si="474"/>
        <v>4.0759033875489362E-2</v>
      </c>
      <c r="AA1428" s="53">
        <f t="shared" si="475"/>
        <v>5.8953623875489358E-2</v>
      </c>
      <c r="AB1428" s="50">
        <f t="shared" si="476"/>
        <v>796</v>
      </c>
      <c r="AC1428" s="50">
        <f t="shared" si="463"/>
        <v>2011</v>
      </c>
      <c r="AD1428" s="50">
        <f t="shared" si="477"/>
        <v>5</v>
      </c>
      <c r="AE1428" s="56">
        <f t="shared" si="478"/>
        <v>201105</v>
      </c>
      <c r="AF1428" s="56">
        <f t="shared" si="465"/>
        <v>19</v>
      </c>
      <c r="AG1428" s="58">
        <f t="shared" si="466"/>
        <v>4</v>
      </c>
      <c r="AH1428" s="56">
        <f t="shared" si="479"/>
        <v>1</v>
      </c>
      <c r="AI1428" s="53">
        <f t="shared" si="480"/>
        <v>9.971265775097872E-2</v>
      </c>
      <c r="AJ1428" s="56">
        <f t="shared" si="481"/>
        <v>29.99</v>
      </c>
    </row>
    <row r="1429" spans="1:36" x14ac:dyDescent="0.25">
      <c r="A1429" s="50">
        <v>1428</v>
      </c>
      <c r="B1429" s="51">
        <v>40665</v>
      </c>
      <c r="C1429" s="75">
        <f t="shared" si="464"/>
        <v>40665</v>
      </c>
      <c r="D1429" s="50" t="s">
        <v>1223</v>
      </c>
      <c r="E1429" s="50">
        <v>1.64</v>
      </c>
      <c r="F1429" s="50">
        <v>0</v>
      </c>
      <c r="G1429" s="50">
        <v>17</v>
      </c>
      <c r="H1429" s="50">
        <v>30</v>
      </c>
      <c r="I1429" s="53">
        <f t="shared" si="467"/>
        <v>1.2152777777777778E-2</v>
      </c>
      <c r="J1429" s="54">
        <f t="shared" si="468"/>
        <v>7.4102303523035234E-3</v>
      </c>
      <c r="L1429" s="50" t="s">
        <v>796</v>
      </c>
      <c r="M1429" s="55">
        <f t="shared" si="469"/>
        <v>5.6228571428571472</v>
      </c>
      <c r="N1429" s="50">
        <v>0</v>
      </c>
      <c r="S1429" s="151">
        <f t="shared" si="470"/>
        <v>0.19414803523035232</v>
      </c>
      <c r="T1429" s="151">
        <f t="shared" si="471"/>
        <v>9.7074017615176159E-2</v>
      </c>
      <c r="V1429" s="393">
        <f t="shared" si="482"/>
        <v>0</v>
      </c>
      <c r="W1429" s="393">
        <f t="shared" si="483"/>
        <v>0</v>
      </c>
      <c r="X1429" s="53">
        <f t="shared" si="472"/>
        <v>0.19414803523035232</v>
      </c>
      <c r="Y1429" s="53">
        <f t="shared" si="473"/>
        <v>0.23053721523035231</v>
      </c>
      <c r="Z1429" s="53">
        <f t="shared" si="474"/>
        <v>9.7074017615176159E-2</v>
      </c>
      <c r="AA1429" s="53">
        <f t="shared" si="475"/>
        <v>0.11526860761517616</v>
      </c>
      <c r="AB1429" s="50">
        <f t="shared" si="476"/>
        <v>2277</v>
      </c>
      <c r="AC1429" s="50">
        <f t="shared" si="463"/>
        <v>2011</v>
      </c>
      <c r="AD1429" s="50">
        <f t="shared" si="477"/>
        <v>5</v>
      </c>
      <c r="AE1429" s="56">
        <f t="shared" si="478"/>
        <v>201105</v>
      </c>
      <c r="AF1429" s="56">
        <f t="shared" si="465"/>
        <v>19</v>
      </c>
      <c r="AG1429" s="58">
        <f t="shared" si="466"/>
        <v>0</v>
      </c>
      <c r="AH1429" s="56">
        <f t="shared" si="479"/>
        <v>2</v>
      </c>
      <c r="AI1429" s="53">
        <f t="shared" si="480"/>
        <v>0.2123426252303523</v>
      </c>
      <c r="AJ1429" s="56">
        <f t="shared" si="481"/>
        <v>7.0027999999999988</v>
      </c>
    </row>
    <row r="1430" spans="1:36" x14ac:dyDescent="0.25">
      <c r="A1430" s="50">
        <v>1429</v>
      </c>
      <c r="B1430" s="51">
        <v>40666</v>
      </c>
      <c r="C1430" s="75">
        <f t="shared" si="464"/>
        <v>40666</v>
      </c>
      <c r="D1430" s="50" t="s">
        <v>1223</v>
      </c>
      <c r="E1430" s="50">
        <v>1.9</v>
      </c>
      <c r="F1430" s="50">
        <v>0</v>
      </c>
      <c r="G1430" s="50">
        <v>18</v>
      </c>
      <c r="H1430" s="50">
        <v>30</v>
      </c>
      <c r="I1430" s="53">
        <f t="shared" si="467"/>
        <v>1.2847222222222223E-2</v>
      </c>
      <c r="J1430" s="54">
        <f t="shared" si="468"/>
        <v>6.7616959064327499E-3</v>
      </c>
      <c r="L1430" s="50" t="s">
        <v>807</v>
      </c>
      <c r="M1430" s="55">
        <f t="shared" si="469"/>
        <v>6.1621621621621658</v>
      </c>
      <c r="N1430" s="50">
        <v>0</v>
      </c>
      <c r="S1430" s="151">
        <f t="shared" si="470"/>
        <v>0.17715643274853804</v>
      </c>
      <c r="T1430" s="151">
        <f t="shared" si="471"/>
        <v>8.857821637426902E-2</v>
      </c>
      <c r="V1430" s="393">
        <f t="shared" si="482"/>
        <v>0</v>
      </c>
      <c r="W1430" s="393">
        <f t="shared" si="483"/>
        <v>0</v>
      </c>
      <c r="X1430" s="53">
        <f t="shared" si="472"/>
        <v>0.17715643274853804</v>
      </c>
      <c r="Y1430" s="53">
        <f t="shared" si="473"/>
        <v>0.21354561274853806</v>
      </c>
      <c r="Z1430" s="53">
        <f t="shared" si="474"/>
        <v>8.857821637426902E-2</v>
      </c>
      <c r="AA1430" s="53">
        <f t="shared" si="475"/>
        <v>0.10677280637426903</v>
      </c>
      <c r="AB1430" s="50">
        <f t="shared" si="476"/>
        <v>1480</v>
      </c>
      <c r="AC1430" s="50">
        <f t="shared" si="463"/>
        <v>2011</v>
      </c>
      <c r="AD1430" s="50">
        <f t="shared" si="477"/>
        <v>5</v>
      </c>
      <c r="AE1430" s="56">
        <f t="shared" si="478"/>
        <v>201105</v>
      </c>
      <c r="AF1430" s="56">
        <f t="shared" si="465"/>
        <v>19</v>
      </c>
      <c r="AG1430" s="58">
        <f t="shared" si="466"/>
        <v>0</v>
      </c>
      <c r="AH1430" s="56">
        <f t="shared" si="479"/>
        <v>3</v>
      </c>
      <c r="AI1430" s="53">
        <f t="shared" si="480"/>
        <v>0.19535102274853805</v>
      </c>
      <c r="AJ1430" s="56">
        <f t="shared" si="481"/>
        <v>8.1129999999999995</v>
      </c>
    </row>
    <row r="1431" spans="1:36" x14ac:dyDescent="0.25">
      <c r="A1431" s="50">
        <v>1430</v>
      </c>
      <c r="B1431" s="51">
        <v>40667</v>
      </c>
      <c r="C1431" s="75">
        <f t="shared" si="464"/>
        <v>40667</v>
      </c>
      <c r="D1431" s="50" t="s">
        <v>1223</v>
      </c>
      <c r="E1431" s="50">
        <v>3.1</v>
      </c>
      <c r="F1431" s="50">
        <v>0</v>
      </c>
      <c r="G1431" s="50">
        <v>30</v>
      </c>
      <c r="H1431" s="50">
        <v>48</v>
      </c>
      <c r="I1431" s="53">
        <f t="shared" si="467"/>
        <v>2.1388888888888888E-2</v>
      </c>
      <c r="J1431" s="54">
        <f t="shared" si="468"/>
        <v>6.8996415770609318E-3</v>
      </c>
      <c r="L1431" s="50" t="s">
        <v>798</v>
      </c>
      <c r="M1431" s="55">
        <f t="shared" si="469"/>
        <v>6.0389610389610437</v>
      </c>
      <c r="N1431" s="50">
        <v>0</v>
      </c>
      <c r="S1431" s="151">
        <f t="shared" si="470"/>
        <v>0.18077060931899641</v>
      </c>
      <c r="T1431" s="151">
        <f t="shared" si="471"/>
        <v>9.0385304659498206E-2</v>
      </c>
      <c r="V1431" s="393">
        <f t="shared" si="482"/>
        <v>0</v>
      </c>
      <c r="W1431" s="393">
        <f t="shared" si="483"/>
        <v>0</v>
      </c>
      <c r="X1431" s="53">
        <f t="shared" si="472"/>
        <v>0.18077060931899641</v>
      </c>
      <c r="Y1431" s="53">
        <f t="shared" si="473"/>
        <v>0.2171597893189964</v>
      </c>
      <c r="Z1431" s="53">
        <f t="shared" si="474"/>
        <v>9.0385304659498206E-2</v>
      </c>
      <c r="AA1431" s="53">
        <f t="shared" si="475"/>
        <v>0.1085798946594982</v>
      </c>
      <c r="AB1431" s="50">
        <f t="shared" si="476"/>
        <v>1650</v>
      </c>
      <c r="AC1431" s="50">
        <f t="shared" si="463"/>
        <v>2011</v>
      </c>
      <c r="AD1431" s="50">
        <f t="shared" si="477"/>
        <v>5</v>
      </c>
      <c r="AE1431" s="56">
        <f t="shared" si="478"/>
        <v>201105</v>
      </c>
      <c r="AF1431" s="56">
        <f t="shared" si="465"/>
        <v>19</v>
      </c>
      <c r="AG1431" s="58">
        <f t="shared" si="466"/>
        <v>0</v>
      </c>
      <c r="AH1431" s="56">
        <f t="shared" si="479"/>
        <v>4</v>
      </c>
      <c r="AI1431" s="53">
        <f t="shared" si="480"/>
        <v>0.19896519931899642</v>
      </c>
      <c r="AJ1431" s="56">
        <f t="shared" si="481"/>
        <v>13.236999999999998</v>
      </c>
    </row>
    <row r="1432" spans="1:36" x14ac:dyDescent="0.25">
      <c r="A1432" s="50">
        <v>1431</v>
      </c>
      <c r="B1432" s="51">
        <v>40669</v>
      </c>
      <c r="C1432" s="75">
        <f t="shared" si="464"/>
        <v>40669</v>
      </c>
      <c r="D1432" s="50" t="s">
        <v>1224</v>
      </c>
      <c r="E1432" s="50">
        <v>16.22</v>
      </c>
      <c r="F1432" s="50">
        <v>1</v>
      </c>
      <c r="G1432" s="50">
        <v>11</v>
      </c>
      <c r="H1432" s="50">
        <v>5</v>
      </c>
      <c r="I1432" s="53">
        <f t="shared" si="467"/>
        <v>4.9363425925925929E-2</v>
      </c>
      <c r="J1432" s="54">
        <f t="shared" si="468"/>
        <v>3.0433678129424126E-3</v>
      </c>
      <c r="L1432" s="50" t="s">
        <v>798</v>
      </c>
      <c r="M1432" s="55">
        <f t="shared" si="469"/>
        <v>13.69097303634233</v>
      </c>
      <c r="N1432" s="50">
        <v>0</v>
      </c>
      <c r="S1432" s="151">
        <f t="shared" si="470"/>
        <v>0.3408571950495502</v>
      </c>
      <c r="T1432" s="151">
        <f t="shared" si="471"/>
        <v>0.1704285975247751</v>
      </c>
      <c r="V1432" s="393">
        <f t="shared" si="482"/>
        <v>0</v>
      </c>
      <c r="W1432" s="393">
        <f t="shared" si="483"/>
        <v>0</v>
      </c>
      <c r="X1432" s="53">
        <f t="shared" si="472"/>
        <v>7.9736236699091204E-2</v>
      </c>
      <c r="Y1432" s="53">
        <f t="shared" si="473"/>
        <v>0.1161254166990912</v>
      </c>
      <c r="Z1432" s="53">
        <f t="shared" si="474"/>
        <v>3.9868118349545602E-2</v>
      </c>
      <c r="AA1432" s="53">
        <f t="shared" si="475"/>
        <v>5.8062708349545598E-2</v>
      </c>
      <c r="AB1432" s="50">
        <f t="shared" si="476"/>
        <v>761</v>
      </c>
      <c r="AC1432" s="50">
        <f t="shared" si="463"/>
        <v>2011</v>
      </c>
      <c r="AD1432" s="50">
        <f t="shared" si="477"/>
        <v>5</v>
      </c>
      <c r="AE1432" s="56">
        <f t="shared" si="478"/>
        <v>201105</v>
      </c>
      <c r="AF1432" s="56">
        <f t="shared" si="465"/>
        <v>19</v>
      </c>
      <c r="AG1432" s="58">
        <f t="shared" si="466"/>
        <v>1</v>
      </c>
      <c r="AH1432" s="56">
        <f t="shared" si="479"/>
        <v>6</v>
      </c>
      <c r="AI1432" s="53">
        <f t="shared" si="480"/>
        <v>9.79308266990912E-2</v>
      </c>
      <c r="AJ1432" s="56">
        <f t="shared" si="481"/>
        <v>16.22</v>
      </c>
    </row>
    <row r="1433" spans="1:36" x14ac:dyDescent="0.25">
      <c r="A1433" s="50">
        <v>1432</v>
      </c>
      <c r="B1433" s="51">
        <v>40669</v>
      </c>
      <c r="C1433" s="75">
        <f t="shared" si="464"/>
        <v>40669</v>
      </c>
      <c r="D1433" s="50" t="s">
        <v>1224</v>
      </c>
      <c r="E1433" s="50">
        <v>0.76</v>
      </c>
      <c r="F1433" s="50">
        <v>0</v>
      </c>
      <c r="G1433" s="50">
        <v>3</v>
      </c>
      <c r="H1433" s="50">
        <v>36</v>
      </c>
      <c r="I1433" s="53">
        <f t="shared" si="467"/>
        <v>2.5000000000000001E-3</v>
      </c>
      <c r="J1433" s="54">
        <f t="shared" si="468"/>
        <v>3.2894736842105261E-3</v>
      </c>
      <c r="L1433" s="50" t="s">
        <v>798</v>
      </c>
      <c r="M1433" s="55">
        <f t="shared" si="469"/>
        <v>12.666666666666677</v>
      </c>
      <c r="N1433" s="50">
        <v>0</v>
      </c>
      <c r="S1433" s="151">
        <f t="shared" si="470"/>
        <v>0.36842105263157893</v>
      </c>
      <c r="T1433" s="151">
        <f t="shared" si="471"/>
        <v>0.18421052631578946</v>
      </c>
      <c r="V1433" s="393">
        <f t="shared" si="482"/>
        <v>0</v>
      </c>
      <c r="W1433" s="393">
        <f t="shared" si="483"/>
        <v>0</v>
      </c>
      <c r="X1433" s="53">
        <f t="shared" si="472"/>
        <v>8.618421052631578E-2</v>
      </c>
      <c r="Y1433" s="53">
        <f t="shared" si="473"/>
        <v>0.12257339052631579</v>
      </c>
      <c r="Z1433" s="53">
        <f t="shared" si="474"/>
        <v>4.309210526315789E-2</v>
      </c>
      <c r="AA1433" s="53">
        <f t="shared" si="475"/>
        <v>6.1286695263157893E-2</v>
      </c>
      <c r="AB1433" s="50">
        <f t="shared" si="476"/>
        <v>862</v>
      </c>
      <c r="AC1433" s="50">
        <f t="shared" si="463"/>
        <v>2011</v>
      </c>
      <c r="AD1433" s="50">
        <f t="shared" si="477"/>
        <v>5</v>
      </c>
      <c r="AE1433" s="56">
        <f t="shared" si="478"/>
        <v>201105</v>
      </c>
      <c r="AF1433" s="56">
        <f t="shared" si="465"/>
        <v>19</v>
      </c>
      <c r="AG1433" s="58">
        <f t="shared" si="466"/>
        <v>0</v>
      </c>
      <c r="AH1433" s="56">
        <f t="shared" si="479"/>
        <v>6</v>
      </c>
      <c r="AI1433" s="53">
        <f t="shared" si="480"/>
        <v>0.10437880052631579</v>
      </c>
      <c r="AJ1433" s="56">
        <f t="shared" si="481"/>
        <v>0.76</v>
      </c>
    </row>
    <row r="1434" spans="1:36" x14ac:dyDescent="0.25">
      <c r="A1434" s="50">
        <v>1433</v>
      </c>
      <c r="B1434" s="51">
        <v>40674</v>
      </c>
      <c r="C1434" s="75">
        <f t="shared" si="464"/>
        <v>40674</v>
      </c>
      <c r="D1434" s="50" t="s">
        <v>1224</v>
      </c>
      <c r="E1434" s="50">
        <v>6.31</v>
      </c>
      <c r="F1434" s="50">
        <v>0</v>
      </c>
      <c r="G1434" s="50">
        <v>28</v>
      </c>
      <c r="H1434" s="50">
        <v>12</v>
      </c>
      <c r="I1434" s="53">
        <f t="shared" si="467"/>
        <v>1.9583333333333331E-2</v>
      </c>
      <c r="J1434" s="54">
        <f t="shared" si="468"/>
        <v>3.1035393555203378E-3</v>
      </c>
      <c r="L1434" s="50" t="s">
        <v>798</v>
      </c>
      <c r="M1434" s="55">
        <f t="shared" si="469"/>
        <v>13.425531914893629</v>
      </c>
      <c r="N1434" s="50">
        <v>0</v>
      </c>
      <c r="S1434" s="151">
        <f t="shared" si="470"/>
        <v>0.34759640781827783</v>
      </c>
      <c r="T1434" s="151">
        <f t="shared" si="471"/>
        <v>0.17379820390913892</v>
      </c>
      <c r="V1434" s="393">
        <f t="shared" si="482"/>
        <v>0</v>
      </c>
      <c r="W1434" s="393">
        <f t="shared" si="483"/>
        <v>0</v>
      </c>
      <c r="X1434" s="53">
        <f t="shared" si="472"/>
        <v>8.1312731114632844E-2</v>
      </c>
      <c r="Y1434" s="53">
        <f t="shared" si="473"/>
        <v>0.11770191111463285</v>
      </c>
      <c r="Z1434" s="53">
        <f t="shared" si="474"/>
        <v>4.0656365557316422E-2</v>
      </c>
      <c r="AA1434" s="53">
        <f t="shared" si="475"/>
        <v>5.8850955557316426E-2</v>
      </c>
      <c r="AB1434" s="50">
        <f t="shared" si="476"/>
        <v>795</v>
      </c>
      <c r="AC1434" s="50">
        <f t="shared" si="463"/>
        <v>2011</v>
      </c>
      <c r="AD1434" s="50">
        <f t="shared" si="477"/>
        <v>5</v>
      </c>
      <c r="AE1434" s="56">
        <f t="shared" si="478"/>
        <v>201105</v>
      </c>
      <c r="AF1434" s="56">
        <f t="shared" si="465"/>
        <v>20</v>
      </c>
      <c r="AG1434" s="58">
        <f t="shared" si="466"/>
        <v>4</v>
      </c>
      <c r="AH1434" s="56">
        <f t="shared" si="479"/>
        <v>11</v>
      </c>
      <c r="AI1434" s="53">
        <f t="shared" si="480"/>
        <v>9.9507321114632841E-2</v>
      </c>
      <c r="AJ1434" s="56">
        <f t="shared" si="481"/>
        <v>6.31</v>
      </c>
    </row>
    <row r="1435" spans="1:36" x14ac:dyDescent="0.25">
      <c r="A1435" s="50">
        <v>1434</v>
      </c>
      <c r="B1435" s="51">
        <v>40680</v>
      </c>
      <c r="C1435" s="75">
        <f t="shared" si="464"/>
        <v>40680</v>
      </c>
      <c r="D1435" s="50" t="s">
        <v>1223</v>
      </c>
      <c r="E1435" s="50">
        <v>1.65</v>
      </c>
      <c r="F1435" s="50">
        <v>0</v>
      </c>
      <c r="G1435" s="50">
        <v>17</v>
      </c>
      <c r="H1435" s="50">
        <v>29</v>
      </c>
      <c r="I1435" s="53">
        <f t="shared" si="467"/>
        <v>1.2141203703703704E-2</v>
      </c>
      <c r="J1435" s="54">
        <f t="shared" si="468"/>
        <v>7.3583052749719427E-3</v>
      </c>
      <c r="L1435" s="50" t="s">
        <v>796</v>
      </c>
      <c r="M1435" s="55">
        <f t="shared" si="469"/>
        <v>5.6625357483317478</v>
      </c>
      <c r="N1435" s="50">
        <v>0</v>
      </c>
      <c r="S1435" s="151">
        <f t="shared" si="470"/>
        <v>0.19278759820426489</v>
      </c>
      <c r="T1435" s="151">
        <f t="shared" si="471"/>
        <v>9.6393799102132444E-2</v>
      </c>
      <c r="V1435" s="393">
        <f t="shared" si="482"/>
        <v>0</v>
      </c>
      <c r="W1435" s="393">
        <f t="shared" si="483"/>
        <v>0</v>
      </c>
      <c r="X1435" s="53">
        <f t="shared" si="472"/>
        <v>0.19278759820426489</v>
      </c>
      <c r="Y1435" s="53">
        <f t="shared" si="473"/>
        <v>0.22917677820426488</v>
      </c>
      <c r="Z1435" s="53">
        <f t="shared" si="474"/>
        <v>9.6393799102132444E-2</v>
      </c>
      <c r="AA1435" s="53">
        <f t="shared" si="475"/>
        <v>0.11458838910213244</v>
      </c>
      <c r="AB1435" s="50">
        <f t="shared" si="476"/>
        <v>2226</v>
      </c>
      <c r="AC1435" s="50">
        <f t="shared" si="463"/>
        <v>2011</v>
      </c>
      <c r="AD1435" s="50">
        <f t="shared" si="477"/>
        <v>5</v>
      </c>
      <c r="AE1435" s="56">
        <f t="shared" si="478"/>
        <v>201105</v>
      </c>
      <c r="AF1435" s="56">
        <f t="shared" si="465"/>
        <v>21</v>
      </c>
      <c r="AG1435" s="58">
        <f t="shared" si="466"/>
        <v>5</v>
      </c>
      <c r="AH1435" s="56">
        <f t="shared" si="479"/>
        <v>17</v>
      </c>
      <c r="AI1435" s="53">
        <f t="shared" si="480"/>
        <v>0.2109821882042649</v>
      </c>
      <c r="AJ1435" s="56">
        <f t="shared" si="481"/>
        <v>7.0454999999999988</v>
      </c>
    </row>
    <row r="1436" spans="1:36" x14ac:dyDescent="0.25">
      <c r="A1436" s="50">
        <v>1435</v>
      </c>
      <c r="B1436" s="51">
        <v>40685</v>
      </c>
      <c r="C1436" s="75">
        <f t="shared" si="464"/>
        <v>40685</v>
      </c>
      <c r="D1436" s="50" t="s">
        <v>1224</v>
      </c>
      <c r="E1436" s="50">
        <v>54.66</v>
      </c>
      <c r="F1436" s="50">
        <v>4</v>
      </c>
      <c r="G1436" s="50">
        <v>1</v>
      </c>
      <c r="H1436" s="50">
        <v>0</v>
      </c>
      <c r="I1436" s="53">
        <f t="shared" si="467"/>
        <v>0.1673611111111111</v>
      </c>
      <c r="J1436" s="54">
        <f t="shared" si="468"/>
        <v>3.0618571370492338E-3</v>
      </c>
      <c r="L1436" s="50" t="s">
        <v>798</v>
      </c>
      <c r="M1436" s="55">
        <f t="shared" si="469"/>
        <v>13.608298755186732</v>
      </c>
      <c r="N1436" s="50">
        <v>0</v>
      </c>
      <c r="R1436" s="50" t="s">
        <v>800</v>
      </c>
      <c r="S1436" s="151">
        <f t="shared" si="470"/>
        <v>0.34292799934951418</v>
      </c>
      <c r="T1436" s="151">
        <f t="shared" si="471"/>
        <v>0.17146399967475709</v>
      </c>
      <c r="V1436" s="393">
        <f t="shared" si="482"/>
        <v>0</v>
      </c>
      <c r="W1436" s="393">
        <f t="shared" si="483"/>
        <v>0</v>
      </c>
      <c r="X1436" s="53">
        <f t="shared" si="472"/>
        <v>8.022065699068992E-2</v>
      </c>
      <c r="Y1436" s="53">
        <f t="shared" si="473"/>
        <v>0.11660983699068991</v>
      </c>
      <c r="Z1436" s="53">
        <f t="shared" si="474"/>
        <v>4.011032849534496E-2</v>
      </c>
      <c r="AA1436" s="53">
        <f t="shared" si="475"/>
        <v>5.8304918495344957E-2</v>
      </c>
      <c r="AB1436" s="50">
        <f t="shared" si="476"/>
        <v>776</v>
      </c>
      <c r="AC1436" s="50">
        <f t="shared" si="463"/>
        <v>2011</v>
      </c>
      <c r="AD1436" s="50">
        <f t="shared" si="477"/>
        <v>5</v>
      </c>
      <c r="AE1436" s="56">
        <f t="shared" si="478"/>
        <v>201105</v>
      </c>
      <c r="AF1436" s="56">
        <f t="shared" si="465"/>
        <v>22</v>
      </c>
      <c r="AG1436" s="58">
        <f t="shared" si="466"/>
        <v>4</v>
      </c>
      <c r="AH1436" s="56">
        <f t="shared" si="479"/>
        <v>22</v>
      </c>
      <c r="AI1436" s="53">
        <f t="shared" si="480"/>
        <v>9.8415246990689917E-2</v>
      </c>
      <c r="AJ1436" s="56">
        <f t="shared" si="481"/>
        <v>54.66</v>
      </c>
    </row>
    <row r="1437" spans="1:36" x14ac:dyDescent="0.25">
      <c r="A1437" s="50">
        <v>1436</v>
      </c>
      <c r="B1437" s="51">
        <v>40689</v>
      </c>
      <c r="C1437" s="75">
        <f t="shared" si="464"/>
        <v>40689</v>
      </c>
      <c r="D1437" s="50" t="s">
        <v>1224</v>
      </c>
      <c r="E1437" s="50">
        <v>52.47</v>
      </c>
      <c r="F1437" s="50">
        <v>3</v>
      </c>
      <c r="G1437" s="50">
        <v>49</v>
      </c>
      <c r="H1437" s="50">
        <v>56</v>
      </c>
      <c r="I1437" s="53">
        <f t="shared" si="467"/>
        <v>0.15967592592592592</v>
      </c>
      <c r="J1437" s="54">
        <f t="shared" si="468"/>
        <v>3.0431851710677705E-3</v>
      </c>
      <c r="L1437" s="50" t="s">
        <v>798</v>
      </c>
      <c r="M1437" s="55">
        <f t="shared" si="469"/>
        <v>13.691794723108158</v>
      </c>
      <c r="N1437" s="50">
        <v>0</v>
      </c>
      <c r="S1437" s="151">
        <f t="shared" si="470"/>
        <v>0.34083673915959029</v>
      </c>
      <c r="T1437" s="151">
        <f t="shared" si="471"/>
        <v>0.17041836957979514</v>
      </c>
      <c r="V1437" s="393">
        <f t="shared" si="482"/>
        <v>0</v>
      </c>
      <c r="W1437" s="393">
        <f t="shared" si="483"/>
        <v>0</v>
      </c>
      <c r="X1437" s="53">
        <f t="shared" si="472"/>
        <v>7.9731451481975579E-2</v>
      </c>
      <c r="Y1437" s="53">
        <f t="shared" si="473"/>
        <v>0.11612063148197559</v>
      </c>
      <c r="Z1437" s="53">
        <f t="shared" si="474"/>
        <v>3.986572574098779E-2</v>
      </c>
      <c r="AA1437" s="53">
        <f t="shared" si="475"/>
        <v>5.8060315740987793E-2</v>
      </c>
      <c r="AB1437" s="50">
        <f t="shared" si="476"/>
        <v>760</v>
      </c>
      <c r="AC1437" s="50">
        <f t="shared" si="463"/>
        <v>2011</v>
      </c>
      <c r="AD1437" s="50">
        <f t="shared" si="477"/>
        <v>5</v>
      </c>
      <c r="AE1437" s="56">
        <f t="shared" si="478"/>
        <v>201105</v>
      </c>
      <c r="AF1437" s="56">
        <f t="shared" si="465"/>
        <v>22</v>
      </c>
      <c r="AG1437" s="58">
        <f t="shared" si="466"/>
        <v>3</v>
      </c>
      <c r="AH1437" s="56">
        <f t="shared" si="479"/>
        <v>26</v>
      </c>
      <c r="AI1437" s="53">
        <f t="shared" si="480"/>
        <v>9.792604148197559E-2</v>
      </c>
      <c r="AJ1437" s="56">
        <f t="shared" si="481"/>
        <v>52.47</v>
      </c>
    </row>
    <row r="1438" spans="1:36" x14ac:dyDescent="0.25">
      <c r="A1438" s="50">
        <v>1437</v>
      </c>
      <c r="B1438" s="51">
        <v>40697</v>
      </c>
      <c r="C1438" s="75">
        <f t="shared" si="464"/>
        <v>40697</v>
      </c>
      <c r="D1438" s="50" t="s">
        <v>1224</v>
      </c>
      <c r="E1438" s="50">
        <v>10.08</v>
      </c>
      <c r="F1438" s="50">
        <v>0</v>
      </c>
      <c r="G1438" s="50">
        <v>42</v>
      </c>
      <c r="H1438" s="50">
        <v>5</v>
      </c>
      <c r="I1438" s="53">
        <f t="shared" si="467"/>
        <v>2.9224537037037038E-2</v>
      </c>
      <c r="J1438" s="54">
        <f t="shared" si="468"/>
        <v>2.8992596266901823E-3</v>
      </c>
      <c r="L1438" s="50" t="s">
        <v>798</v>
      </c>
      <c r="M1438" s="55">
        <f t="shared" si="469"/>
        <v>14.371485148514862</v>
      </c>
      <c r="N1438" s="50">
        <v>0</v>
      </c>
      <c r="S1438" s="151">
        <f t="shared" si="470"/>
        <v>0.3247170781893004</v>
      </c>
      <c r="T1438" s="151">
        <f t="shared" si="471"/>
        <v>0.1623585390946502</v>
      </c>
      <c r="V1438" s="393">
        <f t="shared" si="482"/>
        <v>0</v>
      </c>
      <c r="W1438" s="393">
        <f t="shared" si="483"/>
        <v>0</v>
      </c>
      <c r="X1438" s="53">
        <f t="shared" si="472"/>
        <v>7.5960602219282775E-2</v>
      </c>
      <c r="Y1438" s="53">
        <f t="shared" si="473"/>
        <v>0.11234978221928277</v>
      </c>
      <c r="Z1438" s="53">
        <f t="shared" si="474"/>
        <v>3.7980301109641387E-2</v>
      </c>
      <c r="AA1438" s="53">
        <f t="shared" si="475"/>
        <v>5.6174891109641384E-2</v>
      </c>
      <c r="AB1438" s="50">
        <f t="shared" si="476"/>
        <v>694</v>
      </c>
      <c r="AC1438" s="50">
        <f t="shared" si="463"/>
        <v>2011</v>
      </c>
      <c r="AD1438" s="50">
        <f t="shared" si="477"/>
        <v>6</v>
      </c>
      <c r="AE1438" s="56">
        <f t="shared" si="478"/>
        <v>201106</v>
      </c>
      <c r="AF1438" s="56">
        <f t="shared" si="465"/>
        <v>23</v>
      </c>
      <c r="AG1438" s="58">
        <f t="shared" si="466"/>
        <v>7</v>
      </c>
      <c r="AH1438" s="56">
        <f t="shared" si="479"/>
        <v>3</v>
      </c>
      <c r="AI1438" s="53">
        <f t="shared" si="480"/>
        <v>9.4155192219282771E-2</v>
      </c>
      <c r="AJ1438" s="56">
        <f t="shared" si="481"/>
        <v>10.08</v>
      </c>
    </row>
    <row r="1439" spans="1:36" x14ac:dyDescent="0.25">
      <c r="A1439" s="50">
        <v>1438</v>
      </c>
      <c r="B1439" s="51">
        <v>40699</v>
      </c>
      <c r="C1439" s="75">
        <f t="shared" si="464"/>
        <v>40699</v>
      </c>
      <c r="D1439" s="50" t="s">
        <v>1225</v>
      </c>
      <c r="E1439" s="50">
        <v>1.2</v>
      </c>
      <c r="F1439" s="50">
        <v>0</v>
      </c>
      <c r="G1439" s="50">
        <v>45</v>
      </c>
      <c r="H1439" s="50">
        <v>38</v>
      </c>
      <c r="I1439" s="53">
        <f t="shared" si="467"/>
        <v>3.1689814814814816E-2</v>
      </c>
      <c r="J1439" s="54">
        <f t="shared" si="468"/>
        <v>2.640817901234568E-2</v>
      </c>
      <c r="L1439" s="50" t="s">
        <v>971</v>
      </c>
      <c r="M1439" s="55">
        <f t="shared" si="469"/>
        <v>1.5777940102264438</v>
      </c>
      <c r="N1439" s="50">
        <v>0</v>
      </c>
      <c r="S1439" s="151">
        <f t="shared" si="470"/>
        <v>6.3379629629629633E-2</v>
      </c>
      <c r="T1439" s="151">
        <f t="shared" si="471"/>
        <v>3.1689814814814816E-2</v>
      </c>
      <c r="V1439" s="393">
        <f t="shared" si="482"/>
        <v>0</v>
      </c>
      <c r="W1439" s="393">
        <f t="shared" si="483"/>
        <v>0</v>
      </c>
      <c r="X1439" s="53">
        <f t="shared" si="472"/>
        <v>0.69189429012345682</v>
      </c>
      <c r="Y1439" s="53">
        <f t="shared" si="473"/>
        <v>0.72828347012345673</v>
      </c>
      <c r="Z1439" s="53">
        <f t="shared" si="474"/>
        <v>0.34594714506172841</v>
      </c>
      <c r="AA1439" s="53">
        <f t="shared" si="475"/>
        <v>0.36414173506172837</v>
      </c>
      <c r="AB1439" s="50">
        <f t="shared" si="476"/>
        <v>3920</v>
      </c>
      <c r="AC1439" s="50">
        <f t="shared" si="463"/>
        <v>2011</v>
      </c>
      <c r="AD1439" s="50">
        <f t="shared" si="477"/>
        <v>6</v>
      </c>
      <c r="AE1439" s="56">
        <f t="shared" si="478"/>
        <v>201106</v>
      </c>
      <c r="AF1439" s="56">
        <f t="shared" si="465"/>
        <v>24</v>
      </c>
      <c r="AG1439" s="58">
        <f t="shared" si="466"/>
        <v>1</v>
      </c>
      <c r="AH1439" s="56">
        <f t="shared" si="479"/>
        <v>5</v>
      </c>
      <c r="AI1439" s="53">
        <f t="shared" si="480"/>
        <v>0.71008888012345683</v>
      </c>
      <c r="AJ1439" s="56">
        <f t="shared" si="481"/>
        <v>56.04</v>
      </c>
    </row>
    <row r="1440" spans="1:36" x14ac:dyDescent="0.25">
      <c r="A1440" s="50">
        <v>1439</v>
      </c>
      <c r="B1440" s="51">
        <v>40699</v>
      </c>
      <c r="C1440" s="75">
        <f t="shared" si="464"/>
        <v>40699</v>
      </c>
      <c r="D1440" s="50" t="s">
        <v>1224</v>
      </c>
      <c r="E1440" s="50">
        <v>56</v>
      </c>
      <c r="F1440" s="50">
        <v>3</v>
      </c>
      <c r="G1440" s="50">
        <v>37</v>
      </c>
      <c r="H1440" s="50">
        <v>0</v>
      </c>
      <c r="I1440" s="53">
        <f t="shared" si="467"/>
        <v>0.15069444444444444</v>
      </c>
      <c r="J1440" s="54">
        <f t="shared" si="468"/>
        <v>2.6909722222222222E-3</v>
      </c>
      <c r="L1440" s="50" t="s">
        <v>971</v>
      </c>
      <c r="M1440" s="55">
        <f t="shared" si="469"/>
        <v>15.483870967741948</v>
      </c>
      <c r="N1440" s="50">
        <v>0</v>
      </c>
      <c r="S1440" s="151">
        <f t="shared" si="470"/>
        <v>0.30138888888888887</v>
      </c>
      <c r="T1440" s="151">
        <f t="shared" si="471"/>
        <v>0.15069444444444444</v>
      </c>
      <c r="V1440" s="393">
        <f t="shared" si="482"/>
        <v>0</v>
      </c>
      <c r="W1440" s="393">
        <f t="shared" si="483"/>
        <v>0</v>
      </c>
      <c r="X1440" s="53">
        <f t="shared" si="472"/>
        <v>7.0503472222222224E-2</v>
      </c>
      <c r="Y1440" s="53">
        <f t="shared" si="473"/>
        <v>0.10689265222222222</v>
      </c>
      <c r="Z1440" s="53">
        <f t="shared" si="474"/>
        <v>3.5251736111111112E-2</v>
      </c>
      <c r="AA1440" s="53">
        <f t="shared" si="475"/>
        <v>5.3446326111111109E-2</v>
      </c>
      <c r="AB1440" s="50">
        <f t="shared" si="476"/>
        <v>533</v>
      </c>
      <c r="AC1440" s="50">
        <f t="shared" si="463"/>
        <v>2011</v>
      </c>
      <c r="AD1440" s="50">
        <f t="shared" si="477"/>
        <v>6</v>
      </c>
      <c r="AE1440" s="56">
        <f t="shared" si="478"/>
        <v>201106</v>
      </c>
      <c r="AF1440" s="56">
        <f t="shared" si="465"/>
        <v>24</v>
      </c>
      <c r="AG1440" s="58">
        <f t="shared" si="466"/>
        <v>0</v>
      </c>
      <c r="AH1440" s="56">
        <f t="shared" si="479"/>
        <v>5</v>
      </c>
      <c r="AI1440" s="53">
        <f t="shared" si="480"/>
        <v>8.8698062222222221E-2</v>
      </c>
      <c r="AJ1440" s="56">
        <f t="shared" si="481"/>
        <v>56</v>
      </c>
    </row>
    <row r="1441" spans="1:36" x14ac:dyDescent="0.25">
      <c r="A1441" s="50">
        <v>1440</v>
      </c>
      <c r="B1441" s="51">
        <v>40703</v>
      </c>
      <c r="C1441" s="75">
        <f t="shared" si="464"/>
        <v>40703</v>
      </c>
      <c r="D1441" s="50" t="s">
        <v>1223</v>
      </c>
      <c r="E1441" s="50">
        <v>1</v>
      </c>
      <c r="F1441" s="50">
        <v>0</v>
      </c>
      <c r="G1441" s="50">
        <v>9</v>
      </c>
      <c r="H1441" s="50">
        <v>9</v>
      </c>
      <c r="I1441" s="53">
        <f t="shared" si="467"/>
        <v>6.3541666666666668E-3</v>
      </c>
      <c r="J1441" s="54">
        <f t="shared" si="468"/>
        <v>6.3541666666666668E-3</v>
      </c>
      <c r="L1441" s="50" t="s">
        <v>807</v>
      </c>
      <c r="M1441" s="55">
        <f t="shared" si="469"/>
        <v>6.5573770491803325</v>
      </c>
      <c r="N1441" s="50">
        <v>0</v>
      </c>
      <c r="S1441" s="151">
        <f t="shared" si="470"/>
        <v>0.16647916666666668</v>
      </c>
      <c r="T1441" s="151">
        <f t="shared" si="471"/>
        <v>8.3239583333333339E-2</v>
      </c>
      <c r="V1441" s="393">
        <f t="shared" si="482"/>
        <v>0</v>
      </c>
      <c r="W1441" s="393">
        <f t="shared" si="483"/>
        <v>0</v>
      </c>
      <c r="X1441" s="53">
        <f t="shared" si="472"/>
        <v>0.16647916666666668</v>
      </c>
      <c r="Y1441" s="53">
        <f t="shared" si="473"/>
        <v>0.20286834666666667</v>
      </c>
      <c r="Z1441" s="53">
        <f t="shared" si="474"/>
        <v>8.3239583333333339E-2</v>
      </c>
      <c r="AA1441" s="53">
        <f t="shared" si="475"/>
        <v>0.10143417333333334</v>
      </c>
      <c r="AB1441" s="50">
        <f t="shared" si="476"/>
        <v>1111</v>
      </c>
      <c r="AC1441" s="50">
        <f t="shared" si="463"/>
        <v>2011</v>
      </c>
      <c r="AD1441" s="50">
        <f t="shared" si="477"/>
        <v>6</v>
      </c>
      <c r="AE1441" s="56">
        <f t="shared" si="478"/>
        <v>201106</v>
      </c>
      <c r="AF1441" s="56">
        <f t="shared" si="465"/>
        <v>24</v>
      </c>
      <c r="AG1441" s="58">
        <f t="shared" si="466"/>
        <v>3</v>
      </c>
      <c r="AH1441" s="56">
        <f t="shared" si="479"/>
        <v>9</v>
      </c>
      <c r="AI1441" s="53">
        <f t="shared" si="480"/>
        <v>0.18467375666666669</v>
      </c>
      <c r="AJ1441" s="56">
        <f t="shared" si="481"/>
        <v>4.2699999999999996</v>
      </c>
    </row>
    <row r="1442" spans="1:36" x14ac:dyDescent="0.25">
      <c r="A1442" s="50">
        <v>1441</v>
      </c>
      <c r="B1442" s="51">
        <v>40704</v>
      </c>
      <c r="C1442" s="75">
        <f t="shared" si="464"/>
        <v>40704</v>
      </c>
      <c r="D1442" s="50" t="s">
        <v>1223</v>
      </c>
      <c r="E1442" s="50">
        <v>1.5</v>
      </c>
      <c r="F1442" s="50">
        <v>0</v>
      </c>
      <c r="G1442" s="50">
        <v>14</v>
      </c>
      <c r="H1442" s="50">
        <v>25</v>
      </c>
      <c r="I1442" s="53">
        <f t="shared" si="467"/>
        <v>1.0011574074074074E-2</v>
      </c>
      <c r="J1442" s="54">
        <f t="shared" si="468"/>
        <v>6.6743827160493825E-3</v>
      </c>
      <c r="L1442" s="50" t="s">
        <v>807</v>
      </c>
      <c r="M1442" s="55">
        <f t="shared" si="469"/>
        <v>6.2427745664739938</v>
      </c>
      <c r="N1442" s="50">
        <v>0</v>
      </c>
      <c r="S1442" s="151">
        <f t="shared" si="470"/>
        <v>0.17486882716049382</v>
      </c>
      <c r="T1442" s="151">
        <f t="shared" si="471"/>
        <v>8.7434413580246909E-2</v>
      </c>
      <c r="V1442" s="393">
        <f t="shared" si="482"/>
        <v>0</v>
      </c>
      <c r="W1442" s="393">
        <f t="shared" si="483"/>
        <v>0</v>
      </c>
      <c r="X1442" s="53">
        <f t="shared" si="472"/>
        <v>0.17486882716049382</v>
      </c>
      <c r="Y1442" s="53">
        <f t="shared" si="473"/>
        <v>0.21125800716049381</v>
      </c>
      <c r="Z1442" s="53">
        <f t="shared" si="474"/>
        <v>8.7434413580246909E-2</v>
      </c>
      <c r="AA1442" s="53">
        <f t="shared" si="475"/>
        <v>0.10562900358024691</v>
      </c>
      <c r="AB1442" s="50">
        <f t="shared" si="476"/>
        <v>1372</v>
      </c>
      <c r="AC1442" s="50">
        <f t="shared" si="463"/>
        <v>2011</v>
      </c>
      <c r="AD1442" s="50">
        <f t="shared" si="477"/>
        <v>6</v>
      </c>
      <c r="AE1442" s="56">
        <f t="shared" si="478"/>
        <v>201106</v>
      </c>
      <c r="AF1442" s="56">
        <f t="shared" si="465"/>
        <v>24</v>
      </c>
      <c r="AG1442" s="58">
        <f t="shared" si="466"/>
        <v>0</v>
      </c>
      <c r="AH1442" s="56">
        <f t="shared" si="479"/>
        <v>10</v>
      </c>
      <c r="AI1442" s="53">
        <f t="shared" si="480"/>
        <v>0.1930634171604938</v>
      </c>
      <c r="AJ1442" s="56">
        <f t="shared" si="481"/>
        <v>6.4049999999999994</v>
      </c>
    </row>
    <row r="1443" spans="1:36" x14ac:dyDescent="0.25">
      <c r="A1443" s="50">
        <v>1442</v>
      </c>
      <c r="B1443" s="51">
        <v>40706</v>
      </c>
      <c r="C1443" s="75">
        <f t="shared" si="464"/>
        <v>40706</v>
      </c>
      <c r="D1443" s="50" t="s">
        <v>1224</v>
      </c>
      <c r="E1443" s="50">
        <v>22.79</v>
      </c>
      <c r="F1443" s="50">
        <v>1</v>
      </c>
      <c r="G1443" s="50">
        <v>46</v>
      </c>
      <c r="H1443" s="50">
        <v>46</v>
      </c>
      <c r="I1443" s="53">
        <f t="shared" si="467"/>
        <v>7.4143518518518511E-2</v>
      </c>
      <c r="J1443" s="54">
        <f t="shared" si="468"/>
        <v>3.2533356085352573E-3</v>
      </c>
      <c r="L1443" s="50" t="s">
        <v>1140</v>
      </c>
      <c r="M1443" s="55">
        <f t="shared" si="469"/>
        <v>12.807368092413373</v>
      </c>
      <c r="N1443" s="50">
        <v>0</v>
      </c>
      <c r="S1443" s="151">
        <f t="shared" si="470"/>
        <v>0.36437358815594884</v>
      </c>
      <c r="T1443" s="151">
        <f t="shared" si="471"/>
        <v>0.18218679407797442</v>
      </c>
      <c r="V1443" s="393">
        <f t="shared" si="482"/>
        <v>0</v>
      </c>
      <c r="W1443" s="393">
        <f t="shared" si="483"/>
        <v>0</v>
      </c>
      <c r="X1443" s="53">
        <f t="shared" si="472"/>
        <v>8.5237392943623744E-2</v>
      </c>
      <c r="Y1443" s="53">
        <f t="shared" si="473"/>
        <v>0.12162657294362375</v>
      </c>
      <c r="Z1443" s="53">
        <f t="shared" si="474"/>
        <v>4.2618696471811872E-2</v>
      </c>
      <c r="AA1443" s="53">
        <f t="shared" si="475"/>
        <v>6.0813286471811875E-2</v>
      </c>
      <c r="AB1443" s="50">
        <f t="shared" si="476"/>
        <v>853</v>
      </c>
      <c r="AC1443" s="50">
        <f t="shared" si="463"/>
        <v>2011</v>
      </c>
      <c r="AD1443" s="50">
        <f t="shared" si="477"/>
        <v>6</v>
      </c>
      <c r="AE1443" s="56">
        <f t="shared" si="478"/>
        <v>201106</v>
      </c>
      <c r="AF1443" s="56">
        <f t="shared" si="465"/>
        <v>25</v>
      </c>
      <c r="AG1443" s="58">
        <f t="shared" si="466"/>
        <v>1</v>
      </c>
      <c r="AH1443" s="56">
        <f t="shared" si="479"/>
        <v>12</v>
      </c>
      <c r="AI1443" s="53">
        <f t="shared" si="480"/>
        <v>0.10343198294362374</v>
      </c>
      <c r="AJ1443" s="56">
        <f t="shared" si="481"/>
        <v>22.79</v>
      </c>
    </row>
    <row r="1444" spans="1:36" x14ac:dyDescent="0.25">
      <c r="A1444" s="50">
        <v>1443</v>
      </c>
      <c r="B1444" s="51">
        <v>40709</v>
      </c>
      <c r="C1444" s="75">
        <f t="shared" si="464"/>
        <v>40709</v>
      </c>
      <c r="D1444" s="50" t="s">
        <v>1223</v>
      </c>
      <c r="E1444" s="50">
        <v>1</v>
      </c>
      <c r="F1444" s="50">
        <v>0</v>
      </c>
      <c r="G1444" s="50">
        <v>9</v>
      </c>
      <c r="H1444" s="50">
        <v>50</v>
      </c>
      <c r="I1444" s="53">
        <f t="shared" si="467"/>
        <v>6.828703703703704E-3</v>
      </c>
      <c r="J1444" s="54">
        <f t="shared" si="468"/>
        <v>6.828703703703704E-3</v>
      </c>
      <c r="L1444" s="50" t="s">
        <v>807</v>
      </c>
      <c r="M1444" s="55">
        <f t="shared" si="469"/>
        <v>6.1016949152542415</v>
      </c>
      <c r="N1444" s="50">
        <v>0</v>
      </c>
      <c r="S1444" s="151">
        <f t="shared" si="470"/>
        <v>0.17891203703703704</v>
      </c>
      <c r="T1444" s="151">
        <f t="shared" si="471"/>
        <v>8.9456018518518518E-2</v>
      </c>
      <c r="V1444" s="393">
        <f t="shared" si="482"/>
        <v>0</v>
      </c>
      <c r="W1444" s="393">
        <f t="shared" si="483"/>
        <v>0</v>
      </c>
      <c r="X1444" s="53">
        <f t="shared" si="472"/>
        <v>0.17891203703703704</v>
      </c>
      <c r="Y1444" s="53">
        <f t="shared" si="473"/>
        <v>0.21530121703703703</v>
      </c>
      <c r="Z1444" s="53">
        <f t="shared" si="474"/>
        <v>8.9456018518518518E-2</v>
      </c>
      <c r="AA1444" s="53">
        <f t="shared" si="475"/>
        <v>0.10765060851851851</v>
      </c>
      <c r="AB1444" s="50">
        <f t="shared" si="476"/>
        <v>1556</v>
      </c>
      <c r="AC1444" s="50">
        <f t="shared" si="463"/>
        <v>2011</v>
      </c>
      <c r="AD1444" s="50">
        <f t="shared" si="477"/>
        <v>6</v>
      </c>
      <c r="AE1444" s="56">
        <f t="shared" si="478"/>
        <v>201106</v>
      </c>
      <c r="AF1444" s="56">
        <f t="shared" si="465"/>
        <v>25</v>
      </c>
      <c r="AG1444" s="58">
        <f t="shared" si="466"/>
        <v>2</v>
      </c>
      <c r="AH1444" s="56">
        <f t="shared" si="479"/>
        <v>15</v>
      </c>
      <c r="AI1444" s="53">
        <f t="shared" si="480"/>
        <v>0.19710662703703702</v>
      </c>
      <c r="AJ1444" s="56">
        <f t="shared" si="481"/>
        <v>4.2699999999999996</v>
      </c>
    </row>
    <row r="1445" spans="1:36" x14ac:dyDescent="0.25">
      <c r="A1445" s="50">
        <v>1444</v>
      </c>
      <c r="B1445" s="51">
        <v>40712</v>
      </c>
      <c r="C1445" s="75">
        <f t="shared" si="464"/>
        <v>40712</v>
      </c>
      <c r="D1445" s="50" t="s">
        <v>1225</v>
      </c>
      <c r="E1445" s="50">
        <v>0.5</v>
      </c>
      <c r="F1445" s="50">
        <v>0</v>
      </c>
      <c r="G1445" s="50">
        <v>16</v>
      </c>
      <c r="H1445" s="50">
        <v>34</v>
      </c>
      <c r="I1445" s="53">
        <f t="shared" si="467"/>
        <v>1.1504629629629629E-2</v>
      </c>
      <c r="J1445" s="54">
        <f t="shared" si="468"/>
        <v>2.3009259259259257E-2</v>
      </c>
      <c r="L1445" s="50" t="s">
        <v>41</v>
      </c>
      <c r="M1445" s="55">
        <f t="shared" si="469"/>
        <v>1.8108651911468829</v>
      </c>
      <c r="N1445" s="50">
        <v>0</v>
      </c>
      <c r="R1445" s="50" t="s">
        <v>801</v>
      </c>
      <c r="S1445" s="151">
        <f t="shared" si="470"/>
        <v>5.5222222222222214E-2</v>
      </c>
      <c r="T1445" s="151">
        <f t="shared" si="471"/>
        <v>2.7611111111111107E-2</v>
      </c>
      <c r="V1445" s="393">
        <f t="shared" si="482"/>
        <v>0</v>
      </c>
      <c r="W1445" s="393">
        <f t="shared" si="483"/>
        <v>0</v>
      </c>
      <c r="X1445" s="53">
        <f t="shared" si="472"/>
        <v>0.60284259259259254</v>
      </c>
      <c r="Y1445" s="53">
        <f t="shared" si="473"/>
        <v>0.63923177259259245</v>
      </c>
      <c r="Z1445" s="53">
        <f t="shared" si="474"/>
        <v>0.30142129629629627</v>
      </c>
      <c r="AA1445" s="53">
        <f t="shared" si="475"/>
        <v>0.31961588629629623</v>
      </c>
      <c r="AB1445" s="50">
        <f t="shared" si="476"/>
        <v>3716</v>
      </c>
      <c r="AC1445" s="50">
        <f t="shared" ref="AC1445:AC1508" si="484">YEAR(B1445)</f>
        <v>2011</v>
      </c>
      <c r="AD1445" s="50">
        <f t="shared" si="477"/>
        <v>6</v>
      </c>
      <c r="AE1445" s="56">
        <f t="shared" si="478"/>
        <v>201106</v>
      </c>
      <c r="AF1445" s="56">
        <f t="shared" si="465"/>
        <v>25</v>
      </c>
      <c r="AG1445" s="58">
        <f t="shared" si="466"/>
        <v>2</v>
      </c>
      <c r="AH1445" s="56">
        <f t="shared" si="479"/>
        <v>18</v>
      </c>
      <c r="AI1445" s="53">
        <f t="shared" si="480"/>
        <v>0.62103718259259244</v>
      </c>
      <c r="AJ1445" s="56">
        <f t="shared" si="481"/>
        <v>23.35</v>
      </c>
    </row>
    <row r="1446" spans="1:36" x14ac:dyDescent="0.25">
      <c r="A1446" s="50">
        <v>1445</v>
      </c>
      <c r="B1446" s="51">
        <v>40712</v>
      </c>
      <c r="C1446" s="75">
        <f t="shared" si="464"/>
        <v>40712</v>
      </c>
      <c r="D1446" s="50" t="s">
        <v>1223</v>
      </c>
      <c r="E1446" s="50">
        <v>6.2</v>
      </c>
      <c r="F1446" s="50">
        <v>1</v>
      </c>
      <c r="G1446" s="50">
        <v>13</v>
      </c>
      <c r="H1446" s="50">
        <v>40</v>
      </c>
      <c r="I1446" s="53">
        <f t="shared" si="467"/>
        <v>5.1157407407407408E-2</v>
      </c>
      <c r="J1446" s="54">
        <f t="shared" si="468"/>
        <v>8.2511947431302274E-3</v>
      </c>
      <c r="L1446" s="50" t="s">
        <v>41</v>
      </c>
      <c r="M1446" s="55">
        <f t="shared" si="469"/>
        <v>5.049773755656112</v>
      </c>
      <c r="N1446" s="50">
        <v>0</v>
      </c>
      <c r="S1446" s="151">
        <f t="shared" si="470"/>
        <v>0.21618130227001195</v>
      </c>
      <c r="T1446" s="151">
        <f t="shared" si="471"/>
        <v>0.10809065113500597</v>
      </c>
      <c r="V1446" s="393">
        <f t="shared" si="482"/>
        <v>0</v>
      </c>
      <c r="W1446" s="393">
        <f t="shared" si="483"/>
        <v>0</v>
      </c>
      <c r="X1446" s="53">
        <f t="shared" si="472"/>
        <v>0.21618130227001195</v>
      </c>
      <c r="Y1446" s="53">
        <f t="shared" si="473"/>
        <v>0.25257048227001194</v>
      </c>
      <c r="Z1446" s="53">
        <f t="shared" si="474"/>
        <v>0.10809065113500597</v>
      </c>
      <c r="AA1446" s="53">
        <f t="shared" si="475"/>
        <v>0.12628524113500597</v>
      </c>
      <c r="AB1446" s="50">
        <f t="shared" si="476"/>
        <v>2956</v>
      </c>
      <c r="AC1446" s="50">
        <f t="shared" si="484"/>
        <v>2011</v>
      </c>
      <c r="AD1446" s="50">
        <f t="shared" si="477"/>
        <v>6</v>
      </c>
      <c r="AE1446" s="56">
        <f t="shared" si="478"/>
        <v>201106</v>
      </c>
      <c r="AF1446" s="56">
        <f t="shared" si="465"/>
        <v>25</v>
      </c>
      <c r="AG1446" s="58">
        <f t="shared" si="466"/>
        <v>0</v>
      </c>
      <c r="AH1446" s="56">
        <f t="shared" si="479"/>
        <v>18</v>
      </c>
      <c r="AI1446" s="53">
        <f t="shared" si="480"/>
        <v>0.23437589227001193</v>
      </c>
      <c r="AJ1446" s="56">
        <f t="shared" si="481"/>
        <v>26.473999999999997</v>
      </c>
    </row>
    <row r="1447" spans="1:36" x14ac:dyDescent="0.25">
      <c r="A1447" s="50">
        <v>1446</v>
      </c>
      <c r="B1447" s="51">
        <v>40712</v>
      </c>
      <c r="C1447" s="75">
        <f t="shared" si="464"/>
        <v>40712</v>
      </c>
      <c r="D1447" s="50" t="s">
        <v>1224</v>
      </c>
      <c r="E1447" s="50">
        <v>23</v>
      </c>
      <c r="F1447" s="50">
        <v>1</v>
      </c>
      <c r="G1447" s="50">
        <v>25</v>
      </c>
      <c r="H1447" s="50">
        <v>46</v>
      </c>
      <c r="I1447" s="53">
        <f t="shared" si="467"/>
        <v>5.9560185185185188E-2</v>
      </c>
      <c r="J1447" s="54">
        <f t="shared" si="468"/>
        <v>2.589573268921095E-3</v>
      </c>
      <c r="L1447" s="50" t="s">
        <v>41</v>
      </c>
      <c r="M1447" s="55">
        <f t="shared" si="469"/>
        <v>16.090167120093287</v>
      </c>
      <c r="N1447" s="50">
        <v>0</v>
      </c>
      <c r="S1447" s="151">
        <f t="shared" si="470"/>
        <v>0.29003220611916264</v>
      </c>
      <c r="T1447" s="151">
        <f t="shared" si="471"/>
        <v>0.14501610305958132</v>
      </c>
      <c r="V1447" s="393">
        <f t="shared" si="482"/>
        <v>0</v>
      </c>
      <c r="W1447" s="393">
        <f t="shared" si="483"/>
        <v>0</v>
      </c>
      <c r="X1447" s="53">
        <f t="shared" si="472"/>
        <v>6.7846819645732692E-2</v>
      </c>
      <c r="Y1447" s="53">
        <f t="shared" si="473"/>
        <v>0.10423599964573269</v>
      </c>
      <c r="Z1447" s="53">
        <f t="shared" si="474"/>
        <v>3.3923409822866346E-2</v>
      </c>
      <c r="AA1447" s="53">
        <f t="shared" si="475"/>
        <v>5.2117999822866343E-2</v>
      </c>
      <c r="AB1447" s="50">
        <f t="shared" si="476"/>
        <v>466</v>
      </c>
      <c r="AC1447" s="50">
        <f t="shared" si="484"/>
        <v>2011</v>
      </c>
      <c r="AD1447" s="50">
        <f t="shared" si="477"/>
        <v>6</v>
      </c>
      <c r="AE1447" s="56">
        <f t="shared" si="478"/>
        <v>201106</v>
      </c>
      <c r="AF1447" s="56">
        <f t="shared" si="465"/>
        <v>25</v>
      </c>
      <c r="AG1447" s="58">
        <f>IF(ISBLANK(B1447)," ",MAX(B1447-B1445-1,0))</f>
        <v>0</v>
      </c>
      <c r="AH1447" s="56">
        <f t="shared" si="479"/>
        <v>18</v>
      </c>
      <c r="AI1447" s="53">
        <f t="shared" si="480"/>
        <v>8.6041409645732689E-2</v>
      </c>
      <c r="AJ1447" s="56">
        <f t="shared" si="481"/>
        <v>23</v>
      </c>
    </row>
    <row r="1448" spans="1:36" x14ac:dyDescent="0.25">
      <c r="A1448" s="50">
        <v>1447</v>
      </c>
      <c r="B1448" s="51">
        <v>40712</v>
      </c>
      <c r="C1448" s="75">
        <f t="shared" si="464"/>
        <v>40712</v>
      </c>
      <c r="D1448" s="50" t="s">
        <v>515</v>
      </c>
      <c r="E1448" s="50">
        <v>1</v>
      </c>
      <c r="F1448" s="50">
        <v>0</v>
      </c>
      <c r="G1448" s="50">
        <v>1</v>
      </c>
      <c r="H1448" s="50">
        <v>54</v>
      </c>
      <c r="I1448" s="53">
        <f t="shared" si="467"/>
        <v>1.3194444444444443E-3</v>
      </c>
      <c r="J1448" s="54">
        <f t="shared" si="468"/>
        <v>1.3194444444444443E-3</v>
      </c>
      <c r="L1448" s="50" t="s">
        <v>41</v>
      </c>
      <c r="M1448" s="55">
        <f t="shared" si="469"/>
        <v>31.57894736842108</v>
      </c>
      <c r="N1448" s="50">
        <v>0</v>
      </c>
      <c r="S1448" s="151">
        <f t="shared" si="470"/>
        <v>0</v>
      </c>
      <c r="T1448" s="151">
        <f t="shared" si="471"/>
        <v>0</v>
      </c>
      <c r="V1448" s="393">
        <f t="shared" si="482"/>
        <v>0</v>
      </c>
      <c r="W1448" s="393">
        <f t="shared" si="483"/>
        <v>0</v>
      </c>
      <c r="X1448" s="53">
        <f t="shared" si="472"/>
        <v>3.4569444444444437E-2</v>
      </c>
      <c r="Y1448" s="53">
        <f t="shared" si="473"/>
        <v>7.0958624444444438E-2</v>
      </c>
      <c r="Z1448" s="53">
        <f t="shared" si="474"/>
        <v>1.7284722222222219E-2</v>
      </c>
      <c r="AA1448" s="53">
        <f t="shared" si="475"/>
        <v>3.5479312222222219E-2</v>
      </c>
      <c r="AB1448" s="50">
        <f t="shared" si="476"/>
        <v>12</v>
      </c>
      <c r="AC1448" s="50">
        <f t="shared" si="484"/>
        <v>2011</v>
      </c>
      <c r="AD1448" s="50">
        <f t="shared" si="477"/>
        <v>6</v>
      </c>
      <c r="AE1448" s="56">
        <f t="shared" si="478"/>
        <v>201106</v>
      </c>
      <c r="AF1448" s="56">
        <f t="shared" si="465"/>
        <v>25</v>
      </c>
      <c r="AG1448" s="58">
        <f>IF(ISBLANK(B1448)," ",MAX(B1448-B1445-1,0))</f>
        <v>0</v>
      </c>
      <c r="AH1448" s="56">
        <f t="shared" si="479"/>
        <v>18</v>
      </c>
      <c r="AI1448" s="53">
        <f t="shared" si="480"/>
        <v>5.2764034444444441E-2</v>
      </c>
      <c r="AJ1448" s="56">
        <f t="shared" si="481"/>
        <v>0</v>
      </c>
    </row>
    <row r="1449" spans="1:36" x14ac:dyDescent="0.25">
      <c r="A1449" s="50">
        <v>1448</v>
      </c>
      <c r="B1449" s="51">
        <v>40712</v>
      </c>
      <c r="C1449" s="75">
        <f t="shared" si="464"/>
        <v>40712</v>
      </c>
      <c r="D1449" s="50" t="s">
        <v>516</v>
      </c>
      <c r="E1449" s="50">
        <v>1</v>
      </c>
      <c r="F1449" s="50">
        <v>0</v>
      </c>
      <c r="G1449" s="50">
        <v>2</v>
      </c>
      <c r="H1449" s="50">
        <v>6</v>
      </c>
      <c r="I1449" s="53">
        <f t="shared" si="467"/>
        <v>1.4583333333333334E-3</v>
      </c>
      <c r="J1449" s="54">
        <f t="shared" si="468"/>
        <v>1.4583333333333334E-3</v>
      </c>
      <c r="L1449" s="50" t="s">
        <v>41</v>
      </c>
      <c r="M1449" s="55">
        <f t="shared" si="469"/>
        <v>28.571428571428591</v>
      </c>
      <c r="N1449" s="50">
        <v>0</v>
      </c>
      <c r="S1449" s="151">
        <f t="shared" si="470"/>
        <v>0</v>
      </c>
      <c r="T1449" s="151">
        <f t="shared" si="471"/>
        <v>0</v>
      </c>
      <c r="V1449" s="393">
        <f t="shared" si="482"/>
        <v>0</v>
      </c>
      <c r="W1449" s="393">
        <f t="shared" si="483"/>
        <v>0</v>
      </c>
      <c r="X1449" s="53">
        <f t="shared" si="472"/>
        <v>3.8208333333333337E-2</v>
      </c>
      <c r="Y1449" s="53">
        <f t="shared" si="473"/>
        <v>7.4597513333333337E-2</v>
      </c>
      <c r="Z1449" s="53">
        <f t="shared" si="474"/>
        <v>1.9104166666666669E-2</v>
      </c>
      <c r="AA1449" s="53">
        <f t="shared" si="475"/>
        <v>3.7298756666666669E-2</v>
      </c>
      <c r="AB1449" s="50">
        <f t="shared" si="476"/>
        <v>18</v>
      </c>
      <c r="AC1449" s="50">
        <f t="shared" si="484"/>
        <v>2011</v>
      </c>
      <c r="AD1449" s="50">
        <f t="shared" si="477"/>
        <v>6</v>
      </c>
      <c r="AE1449" s="56">
        <f t="shared" si="478"/>
        <v>201106</v>
      </c>
      <c r="AF1449" s="56">
        <f t="shared" si="465"/>
        <v>25</v>
      </c>
      <c r="AG1449" s="58">
        <f>IF(ISBLANK(B1449)," ",MAX(B1449-B1446-1,0))</f>
        <v>0</v>
      </c>
      <c r="AH1449" s="56">
        <f t="shared" si="479"/>
        <v>18</v>
      </c>
      <c r="AI1449" s="53">
        <f t="shared" si="480"/>
        <v>5.6402923333333341E-2</v>
      </c>
      <c r="AJ1449" s="56">
        <f t="shared" si="481"/>
        <v>0</v>
      </c>
    </row>
    <row r="1450" spans="1:36" x14ac:dyDescent="0.25">
      <c r="A1450" s="50">
        <v>1449</v>
      </c>
      <c r="B1450" s="51">
        <v>40715</v>
      </c>
      <c r="C1450" s="75">
        <f t="shared" si="464"/>
        <v>40715</v>
      </c>
      <c r="D1450" s="50" t="s">
        <v>1223</v>
      </c>
      <c r="E1450" s="50">
        <v>1.01</v>
      </c>
      <c r="F1450" s="50">
        <v>0</v>
      </c>
      <c r="G1450" s="50">
        <v>9</v>
      </c>
      <c r="H1450" s="50">
        <v>18</v>
      </c>
      <c r="I1450" s="53">
        <f t="shared" si="467"/>
        <v>6.4583333333333333E-3</v>
      </c>
      <c r="J1450" s="54">
        <f t="shared" si="468"/>
        <v>6.3943894389438946E-3</v>
      </c>
      <c r="L1450" s="50" t="s">
        <v>807</v>
      </c>
      <c r="M1450" s="55">
        <f t="shared" si="469"/>
        <v>6.5161290322580694</v>
      </c>
      <c r="N1450" s="50">
        <v>0</v>
      </c>
      <c r="S1450" s="151">
        <f t="shared" si="470"/>
        <v>0.16753300330033002</v>
      </c>
      <c r="T1450" s="151">
        <f t="shared" si="471"/>
        <v>8.3766501650165012E-2</v>
      </c>
      <c r="V1450" s="393">
        <f t="shared" si="482"/>
        <v>0</v>
      </c>
      <c r="W1450" s="393">
        <f t="shared" si="483"/>
        <v>0</v>
      </c>
      <c r="X1450" s="53">
        <f t="shared" si="472"/>
        <v>0.16753300330033002</v>
      </c>
      <c r="Y1450" s="53">
        <f t="shared" si="473"/>
        <v>0.20392218330033005</v>
      </c>
      <c r="Z1450" s="53">
        <f t="shared" si="474"/>
        <v>8.3766501650165012E-2</v>
      </c>
      <c r="AA1450" s="53">
        <f t="shared" si="475"/>
        <v>0.10196109165016502</v>
      </c>
      <c r="AB1450" s="50">
        <f t="shared" si="476"/>
        <v>1131</v>
      </c>
      <c r="AC1450" s="50">
        <f t="shared" si="484"/>
        <v>2011</v>
      </c>
      <c r="AD1450" s="50">
        <f t="shared" si="477"/>
        <v>6</v>
      </c>
      <c r="AE1450" s="56">
        <f t="shared" si="478"/>
        <v>201106</v>
      </c>
      <c r="AF1450" s="56">
        <f t="shared" si="465"/>
        <v>26</v>
      </c>
      <c r="AG1450" s="58">
        <f>IF(ISBLANK(B1450)," ",MAX(B1450-B1449-1,0))</f>
        <v>2</v>
      </c>
      <c r="AH1450" s="56">
        <f t="shared" si="479"/>
        <v>21</v>
      </c>
      <c r="AI1450" s="53">
        <f t="shared" si="480"/>
        <v>0.18572759330033003</v>
      </c>
      <c r="AJ1450" s="56">
        <f t="shared" si="481"/>
        <v>4.3126999999999995</v>
      </c>
    </row>
    <row r="1451" spans="1:36" x14ac:dyDescent="0.25">
      <c r="A1451" s="50">
        <v>1450</v>
      </c>
      <c r="B1451" s="51">
        <v>40718</v>
      </c>
      <c r="C1451" s="75">
        <f t="shared" si="464"/>
        <v>40718</v>
      </c>
      <c r="D1451" s="50" t="s">
        <v>1223</v>
      </c>
      <c r="E1451" s="50">
        <v>2.74</v>
      </c>
      <c r="F1451" s="50">
        <v>0</v>
      </c>
      <c r="G1451" s="50">
        <v>32</v>
      </c>
      <c r="H1451" s="50">
        <v>23</v>
      </c>
      <c r="I1451" s="53">
        <f t="shared" si="467"/>
        <v>2.2488425925925926E-2</v>
      </c>
      <c r="J1451" s="54">
        <f t="shared" si="468"/>
        <v>8.2074547174912135E-3</v>
      </c>
      <c r="L1451" s="50" t="s">
        <v>807</v>
      </c>
      <c r="M1451" s="55">
        <f t="shared" si="469"/>
        <v>5.0766855378281051</v>
      </c>
      <c r="N1451" s="50">
        <v>0</v>
      </c>
      <c r="S1451" s="151">
        <f t="shared" si="470"/>
        <v>0.2150353135982698</v>
      </c>
      <c r="T1451" s="151">
        <f t="shared" si="471"/>
        <v>0.1075176567991349</v>
      </c>
      <c r="V1451" s="393">
        <f t="shared" si="482"/>
        <v>0</v>
      </c>
      <c r="W1451" s="393">
        <f t="shared" si="483"/>
        <v>0</v>
      </c>
      <c r="X1451" s="53">
        <f t="shared" si="472"/>
        <v>0.2150353135982698</v>
      </c>
      <c r="Y1451" s="53">
        <f t="shared" si="473"/>
        <v>0.25142449359826979</v>
      </c>
      <c r="Z1451" s="53">
        <f t="shared" si="474"/>
        <v>0.1075176567991349</v>
      </c>
      <c r="AA1451" s="53">
        <f t="shared" si="475"/>
        <v>0.1257122467991349</v>
      </c>
      <c r="AB1451" s="50">
        <f t="shared" si="476"/>
        <v>2934</v>
      </c>
      <c r="AC1451" s="50">
        <f t="shared" si="484"/>
        <v>2011</v>
      </c>
      <c r="AD1451" s="50">
        <f t="shared" si="477"/>
        <v>6</v>
      </c>
      <c r="AE1451" s="56">
        <f t="shared" si="478"/>
        <v>201106</v>
      </c>
      <c r="AF1451" s="56">
        <f t="shared" si="465"/>
        <v>26</v>
      </c>
      <c r="AG1451" s="58">
        <f>IF(ISBLANK(B1451)," ",MAX(B1451-B1450-1,0))</f>
        <v>2</v>
      </c>
      <c r="AH1451" s="56">
        <f t="shared" si="479"/>
        <v>24</v>
      </c>
      <c r="AI1451" s="53">
        <f t="shared" si="480"/>
        <v>0.23322990359826978</v>
      </c>
      <c r="AJ1451" s="56">
        <f t="shared" si="481"/>
        <v>11.6998</v>
      </c>
    </row>
    <row r="1452" spans="1:36" x14ac:dyDescent="0.25">
      <c r="A1452" s="50">
        <v>1451</v>
      </c>
      <c r="B1452" s="51">
        <v>40720</v>
      </c>
      <c r="C1452" s="75">
        <f t="shared" ref="C1452:C1515" si="485">B1452</f>
        <v>40720</v>
      </c>
      <c r="D1452" s="50" t="s">
        <v>1224</v>
      </c>
      <c r="E1452" s="50">
        <v>20.5</v>
      </c>
      <c r="F1452" s="50">
        <v>1</v>
      </c>
      <c r="G1452" s="50">
        <v>30</v>
      </c>
      <c r="H1452" s="50">
        <v>2</v>
      </c>
      <c r="I1452" s="53">
        <f t="shared" si="467"/>
        <v>6.2523148148148147E-2</v>
      </c>
      <c r="J1452" s="54">
        <f t="shared" si="468"/>
        <v>3.0499096657633242E-3</v>
      </c>
      <c r="L1452" s="50" t="s">
        <v>798</v>
      </c>
      <c r="M1452" s="55">
        <f t="shared" si="469"/>
        <v>13.661606812291755</v>
      </c>
      <c r="N1452" s="50">
        <v>0</v>
      </c>
      <c r="S1452" s="151">
        <f t="shared" si="470"/>
        <v>0.34158988256549233</v>
      </c>
      <c r="T1452" s="151">
        <f t="shared" si="471"/>
        <v>0.17079494128274617</v>
      </c>
      <c r="V1452" s="393">
        <f t="shared" si="482"/>
        <v>0</v>
      </c>
      <c r="W1452" s="393">
        <f t="shared" si="483"/>
        <v>0</v>
      </c>
      <c r="X1452" s="53">
        <f t="shared" si="472"/>
        <v>7.9907633242999099E-2</v>
      </c>
      <c r="Y1452" s="53">
        <f t="shared" si="473"/>
        <v>0.11629681324299908</v>
      </c>
      <c r="Z1452" s="53">
        <f t="shared" si="474"/>
        <v>3.9953816621499549E-2</v>
      </c>
      <c r="AA1452" s="53">
        <f t="shared" si="475"/>
        <v>5.8148406621499539E-2</v>
      </c>
      <c r="AB1452" s="50">
        <f t="shared" si="476"/>
        <v>767</v>
      </c>
      <c r="AC1452" s="50">
        <f t="shared" si="484"/>
        <v>2011</v>
      </c>
      <c r="AD1452" s="50">
        <f t="shared" si="477"/>
        <v>6</v>
      </c>
      <c r="AE1452" s="56">
        <f t="shared" si="478"/>
        <v>201106</v>
      </c>
      <c r="AF1452" s="56">
        <f t="shared" si="465"/>
        <v>27</v>
      </c>
      <c r="AG1452" s="58">
        <f>IF(ISBLANK(B1452)," ",MAX(B1452-B1413-1,0))</f>
        <v>103</v>
      </c>
      <c r="AH1452" s="56">
        <f t="shared" si="479"/>
        <v>26</v>
      </c>
      <c r="AI1452" s="53">
        <f t="shared" si="480"/>
        <v>9.8102223242999081E-2</v>
      </c>
      <c r="AJ1452" s="56">
        <f t="shared" si="481"/>
        <v>20.5</v>
      </c>
    </row>
    <row r="1453" spans="1:36" s="133" customFormat="1" x14ac:dyDescent="0.25">
      <c r="A1453" s="50">
        <v>1452</v>
      </c>
      <c r="B1453" s="51">
        <v>40722</v>
      </c>
      <c r="C1453" s="75">
        <f t="shared" si="485"/>
        <v>40722</v>
      </c>
      <c r="D1453" s="50" t="s">
        <v>1223</v>
      </c>
      <c r="E1453" s="50">
        <v>1</v>
      </c>
      <c r="F1453" s="50">
        <v>0</v>
      </c>
      <c r="G1453" s="50">
        <v>8</v>
      </c>
      <c r="H1453" s="50">
        <v>50</v>
      </c>
      <c r="I1453" s="53">
        <f t="shared" si="467"/>
        <v>6.1342592592592594E-3</v>
      </c>
      <c r="J1453" s="54">
        <f t="shared" si="468"/>
        <v>6.1342592592592594E-3</v>
      </c>
      <c r="K1453" s="50"/>
      <c r="L1453" s="50" t="s">
        <v>807</v>
      </c>
      <c r="M1453" s="55">
        <f t="shared" si="469"/>
        <v>6.792452830188684</v>
      </c>
      <c r="N1453" s="50">
        <v>0</v>
      </c>
      <c r="O1453" s="50"/>
      <c r="P1453" s="389"/>
      <c r="Q1453" s="374"/>
      <c r="R1453" s="50"/>
      <c r="S1453" s="151">
        <f t="shared" si="470"/>
        <v>0.16071759259259261</v>
      </c>
      <c r="T1453" s="151">
        <f t="shared" si="471"/>
        <v>8.0358796296296303E-2</v>
      </c>
      <c r="U1453" s="50"/>
      <c r="V1453" s="393">
        <f t="shared" si="482"/>
        <v>0</v>
      </c>
      <c r="W1453" s="393">
        <f t="shared" si="483"/>
        <v>0</v>
      </c>
      <c r="X1453" s="53">
        <f t="shared" si="472"/>
        <v>0.16071759259259261</v>
      </c>
      <c r="Y1453" s="53">
        <f t="shared" si="473"/>
        <v>0.1971067725925926</v>
      </c>
      <c r="Z1453" s="53">
        <f t="shared" si="474"/>
        <v>8.0358796296296303E-2</v>
      </c>
      <c r="AA1453" s="53">
        <f t="shared" si="475"/>
        <v>9.85533862962963E-2</v>
      </c>
      <c r="AB1453" s="50">
        <f t="shared" si="476"/>
        <v>1035</v>
      </c>
      <c r="AC1453" s="50">
        <f t="shared" si="484"/>
        <v>2011</v>
      </c>
      <c r="AD1453" s="50">
        <f t="shared" si="477"/>
        <v>6</v>
      </c>
      <c r="AE1453" s="56">
        <f t="shared" si="478"/>
        <v>201106</v>
      </c>
      <c r="AF1453" s="56">
        <f t="shared" si="465"/>
        <v>27</v>
      </c>
      <c r="AG1453" s="58">
        <f t="shared" ref="AG1453:AG1492" si="486">IF(ISBLANK(B1453)," ",MAX(B1453-B1452-1,0))</f>
        <v>1</v>
      </c>
      <c r="AH1453" s="56">
        <f t="shared" si="479"/>
        <v>28</v>
      </c>
      <c r="AI1453" s="53">
        <f t="shared" si="480"/>
        <v>0.17891218259259262</v>
      </c>
      <c r="AJ1453" s="56">
        <f t="shared" si="481"/>
        <v>4.2699999999999996</v>
      </c>
    </row>
    <row r="1454" spans="1:36" x14ac:dyDescent="0.25">
      <c r="A1454" s="50">
        <v>1453</v>
      </c>
      <c r="B1454" s="51">
        <v>40724</v>
      </c>
      <c r="C1454" s="75">
        <f t="shared" si="485"/>
        <v>40724</v>
      </c>
      <c r="D1454" s="50" t="s">
        <v>1223</v>
      </c>
      <c r="E1454" s="50">
        <v>1.06</v>
      </c>
      <c r="F1454" s="50">
        <v>0</v>
      </c>
      <c r="G1454" s="50">
        <v>9</v>
      </c>
      <c r="H1454" s="50">
        <v>13</v>
      </c>
      <c r="I1454" s="53">
        <f t="shared" si="467"/>
        <v>6.4004629629629628E-3</v>
      </c>
      <c r="J1454" s="54">
        <f t="shared" si="468"/>
        <v>6.0381726065688321E-3</v>
      </c>
      <c r="L1454" s="50" t="s">
        <v>807</v>
      </c>
      <c r="M1454" s="55">
        <f t="shared" si="469"/>
        <v>6.9005424954792103</v>
      </c>
      <c r="N1454" s="50">
        <v>0</v>
      </c>
      <c r="S1454" s="151">
        <f t="shared" si="470"/>
        <v>0.1582001222921034</v>
      </c>
      <c r="T1454" s="151">
        <f t="shared" si="471"/>
        <v>7.9100061146051698E-2</v>
      </c>
      <c r="V1454" s="393">
        <f t="shared" si="482"/>
        <v>0</v>
      </c>
      <c r="W1454" s="393">
        <f t="shared" si="483"/>
        <v>0</v>
      </c>
      <c r="X1454" s="53">
        <f t="shared" si="472"/>
        <v>0.1582001222921034</v>
      </c>
      <c r="Y1454" s="53">
        <f t="shared" si="473"/>
        <v>0.19458930229210339</v>
      </c>
      <c r="Z1454" s="53">
        <f t="shared" si="474"/>
        <v>7.9100061146051698E-2</v>
      </c>
      <c r="AA1454" s="53">
        <f t="shared" si="475"/>
        <v>9.7294651146051694E-2</v>
      </c>
      <c r="AB1454" s="50">
        <f t="shared" si="476"/>
        <v>1019</v>
      </c>
      <c r="AC1454" s="50">
        <f t="shared" si="484"/>
        <v>2011</v>
      </c>
      <c r="AD1454" s="50">
        <f t="shared" si="477"/>
        <v>6</v>
      </c>
      <c r="AE1454" s="56">
        <f t="shared" si="478"/>
        <v>201106</v>
      </c>
      <c r="AF1454" s="56">
        <f t="shared" si="465"/>
        <v>27</v>
      </c>
      <c r="AG1454" s="58">
        <f t="shared" si="486"/>
        <v>1</v>
      </c>
      <c r="AH1454" s="56">
        <f t="shared" si="479"/>
        <v>30</v>
      </c>
      <c r="AI1454" s="53">
        <f t="shared" si="480"/>
        <v>0.17639471229210341</v>
      </c>
      <c r="AJ1454" s="56">
        <f t="shared" si="481"/>
        <v>4.5261999999999993</v>
      </c>
    </row>
    <row r="1455" spans="1:36" x14ac:dyDescent="0.25">
      <c r="A1455" s="50">
        <v>1454</v>
      </c>
      <c r="B1455" s="51">
        <v>40725</v>
      </c>
      <c r="C1455" s="75">
        <f t="shared" si="485"/>
        <v>40725</v>
      </c>
      <c r="D1455" s="50" t="s">
        <v>1223</v>
      </c>
      <c r="E1455" s="50">
        <v>2.76</v>
      </c>
      <c r="F1455" s="50">
        <v>0</v>
      </c>
      <c r="G1455" s="50">
        <v>26</v>
      </c>
      <c r="H1455" s="50">
        <v>2</v>
      </c>
      <c r="I1455" s="53">
        <f t="shared" si="467"/>
        <v>1.8078703703703704E-2</v>
      </c>
      <c r="J1455" s="54">
        <f t="shared" si="468"/>
        <v>6.550254965110038E-3</v>
      </c>
      <c r="L1455" s="50" t="s">
        <v>807</v>
      </c>
      <c r="M1455" s="55">
        <f t="shared" si="469"/>
        <v>6.36107554417414</v>
      </c>
      <c r="N1455" s="50">
        <v>0</v>
      </c>
      <c r="S1455" s="151">
        <f t="shared" si="470"/>
        <v>0.17161668008588299</v>
      </c>
      <c r="T1455" s="151">
        <f t="shared" si="471"/>
        <v>8.5808340042941494E-2</v>
      </c>
      <c r="V1455" s="393">
        <f t="shared" si="482"/>
        <v>0</v>
      </c>
      <c r="W1455" s="393">
        <f t="shared" si="483"/>
        <v>0</v>
      </c>
      <c r="X1455" s="53">
        <f t="shared" si="472"/>
        <v>0.17161668008588299</v>
      </c>
      <c r="Y1455" s="53">
        <f t="shared" si="473"/>
        <v>0.20800586008588298</v>
      </c>
      <c r="Z1455" s="53">
        <f t="shared" si="474"/>
        <v>8.5808340042941494E-2</v>
      </c>
      <c r="AA1455" s="53">
        <f t="shared" si="475"/>
        <v>0.10400293004294149</v>
      </c>
      <c r="AB1455" s="50">
        <f t="shared" si="476"/>
        <v>1249</v>
      </c>
      <c r="AC1455" s="50">
        <f t="shared" si="484"/>
        <v>2011</v>
      </c>
      <c r="AD1455" s="50">
        <f t="shared" si="477"/>
        <v>7</v>
      </c>
      <c r="AE1455" s="56">
        <f t="shared" si="478"/>
        <v>201107</v>
      </c>
      <c r="AF1455" s="56">
        <f t="shared" si="465"/>
        <v>27</v>
      </c>
      <c r="AG1455" s="58">
        <f t="shared" si="486"/>
        <v>0</v>
      </c>
      <c r="AH1455" s="56">
        <f t="shared" si="479"/>
        <v>1</v>
      </c>
      <c r="AI1455" s="53">
        <f t="shared" si="480"/>
        <v>0.189811270085883</v>
      </c>
      <c r="AJ1455" s="56">
        <f t="shared" si="481"/>
        <v>11.785199999999998</v>
      </c>
    </row>
    <row r="1456" spans="1:36" x14ac:dyDescent="0.25">
      <c r="A1456" s="50">
        <v>1455</v>
      </c>
      <c r="B1456" s="51">
        <v>40727</v>
      </c>
      <c r="C1456" s="75">
        <f t="shared" si="485"/>
        <v>40727</v>
      </c>
      <c r="D1456" s="50" t="s">
        <v>1224</v>
      </c>
      <c r="E1456" s="50">
        <v>13.04</v>
      </c>
      <c r="F1456" s="50">
        <v>0</v>
      </c>
      <c r="G1456" s="50">
        <v>54</v>
      </c>
      <c r="H1456" s="50">
        <v>36</v>
      </c>
      <c r="I1456" s="53">
        <f t="shared" si="467"/>
        <v>3.7916666666666668E-2</v>
      </c>
      <c r="J1456" s="54">
        <f t="shared" si="468"/>
        <v>2.9077198364008184E-3</v>
      </c>
      <c r="L1456" s="50" t="s">
        <v>798</v>
      </c>
      <c r="M1456" s="55">
        <f t="shared" si="469"/>
        <v>14.329670329670339</v>
      </c>
      <c r="N1456" s="50">
        <v>0</v>
      </c>
      <c r="S1456" s="151">
        <f t="shared" si="470"/>
        <v>0.32566462167689164</v>
      </c>
      <c r="T1456" s="151">
        <f t="shared" si="471"/>
        <v>0.16283231083844582</v>
      </c>
      <c r="V1456" s="393">
        <f t="shared" si="482"/>
        <v>0</v>
      </c>
      <c r="W1456" s="393">
        <f t="shared" si="483"/>
        <v>0</v>
      </c>
      <c r="X1456" s="53">
        <f t="shared" si="472"/>
        <v>7.6182259713701433E-2</v>
      </c>
      <c r="Y1456" s="53">
        <f t="shared" si="473"/>
        <v>0.11257143971370143</v>
      </c>
      <c r="Z1456" s="53">
        <f t="shared" si="474"/>
        <v>3.8091129856850717E-2</v>
      </c>
      <c r="AA1456" s="53">
        <f t="shared" si="475"/>
        <v>5.6285719856850713E-2</v>
      </c>
      <c r="AB1456" s="50">
        <f t="shared" si="476"/>
        <v>699</v>
      </c>
      <c r="AC1456" s="50">
        <f t="shared" si="484"/>
        <v>2011</v>
      </c>
      <c r="AD1456" s="50">
        <f t="shared" si="477"/>
        <v>7</v>
      </c>
      <c r="AE1456" s="56">
        <f t="shared" si="478"/>
        <v>201107</v>
      </c>
      <c r="AF1456" s="56">
        <f t="shared" si="465"/>
        <v>28</v>
      </c>
      <c r="AG1456" s="58">
        <f t="shared" si="486"/>
        <v>1</v>
      </c>
      <c r="AH1456" s="56">
        <f t="shared" si="479"/>
        <v>3</v>
      </c>
      <c r="AI1456" s="53">
        <f t="shared" si="480"/>
        <v>9.437684971370143E-2</v>
      </c>
      <c r="AJ1456" s="56">
        <f t="shared" si="481"/>
        <v>13.04</v>
      </c>
    </row>
    <row r="1457" spans="1:36" x14ac:dyDescent="0.25">
      <c r="A1457" s="50">
        <v>1456</v>
      </c>
      <c r="B1457" s="51">
        <v>40728</v>
      </c>
      <c r="C1457" s="75">
        <f t="shared" si="485"/>
        <v>40728</v>
      </c>
      <c r="D1457" s="50" t="s">
        <v>1224</v>
      </c>
      <c r="E1457" s="50">
        <v>1.08</v>
      </c>
      <c r="F1457" s="50">
        <v>0</v>
      </c>
      <c r="G1457" s="50">
        <v>10</v>
      </c>
      <c r="H1457" s="50">
        <v>30</v>
      </c>
      <c r="I1457" s="53">
        <f t="shared" si="467"/>
        <v>7.2916666666666659E-3</v>
      </c>
      <c r="J1457" s="54">
        <f t="shared" si="468"/>
        <v>6.751543209876542E-3</v>
      </c>
      <c r="L1457" s="50" t="s">
        <v>798</v>
      </c>
      <c r="M1457" s="55">
        <f t="shared" si="469"/>
        <v>6.171428571428577</v>
      </c>
      <c r="N1457" s="50">
        <v>0</v>
      </c>
      <c r="S1457" s="151">
        <f t="shared" si="470"/>
        <v>0.75617283950617264</v>
      </c>
      <c r="T1457" s="151">
        <f t="shared" si="471"/>
        <v>0.37808641975308632</v>
      </c>
      <c r="V1457" s="393">
        <f t="shared" si="482"/>
        <v>0</v>
      </c>
      <c r="W1457" s="393">
        <f t="shared" si="483"/>
        <v>0</v>
      </c>
      <c r="X1457" s="53">
        <f t="shared" si="472"/>
        <v>0.1768904320987654</v>
      </c>
      <c r="Y1457" s="53">
        <f t="shared" si="473"/>
        <v>0.21327961209876539</v>
      </c>
      <c r="Z1457" s="53">
        <f t="shared" si="474"/>
        <v>8.8445216049382699E-2</v>
      </c>
      <c r="AA1457" s="53">
        <f t="shared" si="475"/>
        <v>0.1066398060493827</v>
      </c>
      <c r="AB1457" s="50">
        <f t="shared" si="476"/>
        <v>1458</v>
      </c>
      <c r="AC1457" s="50">
        <f t="shared" si="484"/>
        <v>2011</v>
      </c>
      <c r="AD1457" s="50">
        <f t="shared" si="477"/>
        <v>7</v>
      </c>
      <c r="AE1457" s="56">
        <f t="shared" si="478"/>
        <v>201107</v>
      </c>
      <c r="AF1457" s="56">
        <f t="shared" si="465"/>
        <v>28</v>
      </c>
      <c r="AG1457" s="58">
        <f t="shared" si="486"/>
        <v>0</v>
      </c>
      <c r="AH1457" s="56">
        <f t="shared" si="479"/>
        <v>4</v>
      </c>
      <c r="AI1457" s="53">
        <f t="shared" si="480"/>
        <v>0.19508502209876538</v>
      </c>
      <c r="AJ1457" s="56">
        <f t="shared" si="481"/>
        <v>1.08</v>
      </c>
    </row>
    <row r="1458" spans="1:36" x14ac:dyDescent="0.25">
      <c r="A1458" s="50">
        <v>1457</v>
      </c>
      <c r="B1458" s="51">
        <v>40728</v>
      </c>
      <c r="C1458" s="75">
        <f t="shared" si="485"/>
        <v>40728</v>
      </c>
      <c r="D1458" s="50" t="s">
        <v>1224</v>
      </c>
      <c r="E1458" s="50">
        <v>0.75</v>
      </c>
      <c r="F1458" s="50">
        <v>0</v>
      </c>
      <c r="G1458" s="50">
        <v>25</v>
      </c>
      <c r="H1458" s="50">
        <v>7</v>
      </c>
      <c r="I1458" s="53">
        <f t="shared" si="467"/>
        <v>1.744212962962963E-2</v>
      </c>
      <c r="J1458" s="54">
        <f t="shared" si="468"/>
        <v>2.3256172839506175E-2</v>
      </c>
      <c r="L1458" s="50" t="s">
        <v>798</v>
      </c>
      <c r="M1458" s="55">
        <f t="shared" si="469"/>
        <v>1.7916390179163915</v>
      </c>
      <c r="N1458" s="50">
        <v>0</v>
      </c>
      <c r="S1458" s="151">
        <f t="shared" si="470"/>
        <v>2.6046913580246915</v>
      </c>
      <c r="T1458" s="151">
        <f t="shared" si="471"/>
        <v>1.3023456790123458</v>
      </c>
      <c r="V1458" s="393">
        <f t="shared" si="482"/>
        <v>0</v>
      </c>
      <c r="W1458" s="393">
        <f t="shared" si="483"/>
        <v>0</v>
      </c>
      <c r="X1458" s="53">
        <f t="shared" si="472"/>
        <v>0.60931172839506176</v>
      </c>
      <c r="Y1458" s="53">
        <f t="shared" si="473"/>
        <v>0.64570090839506178</v>
      </c>
      <c r="Z1458" s="53">
        <f t="shared" si="474"/>
        <v>0.30465586419753088</v>
      </c>
      <c r="AA1458" s="53">
        <f t="shared" si="475"/>
        <v>0.32285045419753089</v>
      </c>
      <c r="AB1458" s="50">
        <f t="shared" si="476"/>
        <v>3734</v>
      </c>
      <c r="AC1458" s="50">
        <f t="shared" si="484"/>
        <v>2011</v>
      </c>
      <c r="AD1458" s="50">
        <f t="shared" si="477"/>
        <v>7</v>
      </c>
      <c r="AE1458" s="56">
        <f t="shared" si="478"/>
        <v>201107</v>
      </c>
      <c r="AF1458" s="56">
        <f t="shared" si="465"/>
        <v>28</v>
      </c>
      <c r="AG1458" s="58">
        <f t="shared" si="486"/>
        <v>0</v>
      </c>
      <c r="AH1458" s="56">
        <f t="shared" si="479"/>
        <v>4</v>
      </c>
      <c r="AI1458" s="53">
        <f t="shared" si="480"/>
        <v>0.62750631839506177</v>
      </c>
      <c r="AJ1458" s="56">
        <f t="shared" si="481"/>
        <v>0.75</v>
      </c>
    </row>
    <row r="1459" spans="1:36" x14ac:dyDescent="0.25">
      <c r="A1459" s="50">
        <v>1458</v>
      </c>
      <c r="B1459" s="51">
        <v>40729</v>
      </c>
      <c r="C1459" s="75">
        <f t="shared" si="485"/>
        <v>40729</v>
      </c>
      <c r="D1459" s="50" t="s">
        <v>1223</v>
      </c>
      <c r="E1459" s="50">
        <v>1.01</v>
      </c>
      <c r="F1459" s="50">
        <v>0</v>
      </c>
      <c r="G1459" s="50">
        <v>8</v>
      </c>
      <c r="H1459" s="50">
        <v>59</v>
      </c>
      <c r="I1459" s="53">
        <f t="shared" si="467"/>
        <v>6.238425925925925E-3</v>
      </c>
      <c r="J1459" s="54">
        <f t="shared" si="468"/>
        <v>6.176659332599926E-3</v>
      </c>
      <c r="L1459" s="50" t="s">
        <v>807</v>
      </c>
      <c r="M1459" s="55">
        <f t="shared" si="469"/>
        <v>6.7458256029684662</v>
      </c>
      <c r="N1459" s="50">
        <v>0</v>
      </c>
      <c r="S1459" s="151">
        <f t="shared" si="470"/>
        <v>0.16182847451411805</v>
      </c>
      <c r="T1459" s="151">
        <f t="shared" si="471"/>
        <v>8.0914237257059027E-2</v>
      </c>
      <c r="V1459" s="393">
        <f t="shared" si="482"/>
        <v>0</v>
      </c>
      <c r="W1459" s="393">
        <f t="shared" si="483"/>
        <v>0</v>
      </c>
      <c r="X1459" s="53">
        <f t="shared" si="472"/>
        <v>0.16182847451411805</v>
      </c>
      <c r="Y1459" s="53">
        <f t="shared" si="473"/>
        <v>0.19821765451411807</v>
      </c>
      <c r="Z1459" s="53">
        <f t="shared" si="474"/>
        <v>8.0914237257059027E-2</v>
      </c>
      <c r="AA1459" s="53">
        <f t="shared" si="475"/>
        <v>9.9108827257059037E-2</v>
      </c>
      <c r="AB1459" s="50">
        <f t="shared" si="476"/>
        <v>1051</v>
      </c>
      <c r="AC1459" s="50">
        <f t="shared" si="484"/>
        <v>2011</v>
      </c>
      <c r="AD1459" s="50">
        <f t="shared" si="477"/>
        <v>7</v>
      </c>
      <c r="AE1459" s="56">
        <f t="shared" si="478"/>
        <v>201107</v>
      </c>
      <c r="AF1459" s="56">
        <f t="shared" ref="AF1459:AF1522" si="487">WEEKNUM(B1459,1)</f>
        <v>28</v>
      </c>
      <c r="AG1459" s="58">
        <f t="shared" si="486"/>
        <v>0</v>
      </c>
      <c r="AH1459" s="56">
        <f t="shared" si="479"/>
        <v>5</v>
      </c>
      <c r="AI1459" s="53">
        <f t="shared" si="480"/>
        <v>0.18002306451411806</v>
      </c>
      <c r="AJ1459" s="56">
        <f t="shared" si="481"/>
        <v>4.3126999999999995</v>
      </c>
    </row>
    <row r="1460" spans="1:36" x14ac:dyDescent="0.25">
      <c r="A1460" s="50">
        <v>1459</v>
      </c>
      <c r="B1460" s="51">
        <v>40730</v>
      </c>
      <c r="C1460" s="75">
        <f t="shared" si="485"/>
        <v>40730</v>
      </c>
      <c r="D1460" s="50" t="s">
        <v>1224</v>
      </c>
      <c r="E1460" s="50">
        <v>9.08</v>
      </c>
      <c r="F1460" s="50">
        <v>0</v>
      </c>
      <c r="G1460" s="50">
        <v>48</v>
      </c>
      <c r="H1460" s="50">
        <v>14</v>
      </c>
      <c r="I1460" s="53">
        <f t="shared" si="467"/>
        <v>3.349537037037037E-2</v>
      </c>
      <c r="J1460" s="54">
        <f t="shared" si="468"/>
        <v>3.6889174416707454E-3</v>
      </c>
      <c r="L1460" s="50" t="s">
        <v>798</v>
      </c>
      <c r="M1460" s="55">
        <f t="shared" si="469"/>
        <v>11.295093296475477</v>
      </c>
      <c r="N1460" s="50">
        <v>0</v>
      </c>
      <c r="S1460" s="151">
        <f t="shared" si="470"/>
        <v>0.4131587534671235</v>
      </c>
      <c r="T1460" s="151">
        <f t="shared" si="471"/>
        <v>0.20657937673356175</v>
      </c>
      <c r="V1460" s="393">
        <f t="shared" si="482"/>
        <v>0</v>
      </c>
      <c r="W1460" s="393">
        <f t="shared" si="483"/>
        <v>0</v>
      </c>
      <c r="X1460" s="53">
        <f t="shared" si="472"/>
        <v>9.6649636971773534E-2</v>
      </c>
      <c r="Y1460" s="53">
        <f t="shared" si="473"/>
        <v>0.13303881697177353</v>
      </c>
      <c r="Z1460" s="53">
        <f t="shared" si="474"/>
        <v>4.8324818485886767E-2</v>
      </c>
      <c r="AA1460" s="53">
        <f t="shared" si="475"/>
        <v>6.6519408485886763E-2</v>
      </c>
      <c r="AB1460" s="50">
        <f t="shared" si="476"/>
        <v>910</v>
      </c>
      <c r="AC1460" s="50">
        <f t="shared" si="484"/>
        <v>2011</v>
      </c>
      <c r="AD1460" s="50">
        <f t="shared" si="477"/>
        <v>7</v>
      </c>
      <c r="AE1460" s="56">
        <f t="shared" si="478"/>
        <v>201107</v>
      </c>
      <c r="AF1460" s="56">
        <f t="shared" si="487"/>
        <v>28</v>
      </c>
      <c r="AG1460" s="58">
        <f t="shared" si="486"/>
        <v>0</v>
      </c>
      <c r="AH1460" s="56">
        <f t="shared" si="479"/>
        <v>6</v>
      </c>
      <c r="AI1460" s="53">
        <f t="shared" si="480"/>
        <v>0.11484422697177353</v>
      </c>
      <c r="AJ1460" s="56">
        <f t="shared" si="481"/>
        <v>9.08</v>
      </c>
    </row>
    <row r="1461" spans="1:36" x14ac:dyDescent="0.25">
      <c r="A1461" s="50">
        <v>1460</v>
      </c>
      <c r="B1461" s="51">
        <v>40734</v>
      </c>
      <c r="C1461" s="75">
        <f t="shared" si="485"/>
        <v>40734</v>
      </c>
      <c r="D1461" s="50" t="s">
        <v>1224</v>
      </c>
      <c r="E1461" s="50">
        <v>9.81</v>
      </c>
      <c r="F1461" s="50">
        <v>0</v>
      </c>
      <c r="G1461" s="50">
        <v>50</v>
      </c>
      <c r="H1461" s="50">
        <v>7</v>
      </c>
      <c r="I1461" s="53">
        <f t="shared" si="467"/>
        <v>3.4803240740740739E-2</v>
      </c>
      <c r="J1461" s="54">
        <f t="shared" si="468"/>
        <v>3.5477309623588925E-3</v>
      </c>
      <c r="L1461" s="50" t="s">
        <v>798</v>
      </c>
      <c r="M1461" s="55">
        <f t="shared" si="469"/>
        <v>11.744595942800144</v>
      </c>
      <c r="N1461" s="50">
        <v>0</v>
      </c>
      <c r="S1461" s="151">
        <f t="shared" si="470"/>
        <v>0.39734586778419595</v>
      </c>
      <c r="T1461" s="151">
        <f t="shared" si="471"/>
        <v>0.19867293389209797</v>
      </c>
      <c r="V1461" s="393">
        <f t="shared" si="482"/>
        <v>0</v>
      </c>
      <c r="W1461" s="393">
        <f t="shared" si="483"/>
        <v>0</v>
      </c>
      <c r="X1461" s="53">
        <f t="shared" si="472"/>
        <v>9.2950551213802982E-2</v>
      </c>
      <c r="Y1461" s="53">
        <f t="shared" si="473"/>
        <v>0.12933973121380296</v>
      </c>
      <c r="Z1461" s="53">
        <f t="shared" si="474"/>
        <v>4.6475275606901491E-2</v>
      </c>
      <c r="AA1461" s="53">
        <f t="shared" si="475"/>
        <v>6.466986560690148E-2</v>
      </c>
      <c r="AB1461" s="50">
        <f t="shared" si="476"/>
        <v>897</v>
      </c>
      <c r="AC1461" s="50">
        <f t="shared" si="484"/>
        <v>2011</v>
      </c>
      <c r="AD1461" s="50">
        <f t="shared" si="477"/>
        <v>7</v>
      </c>
      <c r="AE1461" s="56">
        <f t="shared" si="478"/>
        <v>201107</v>
      </c>
      <c r="AF1461" s="56">
        <f t="shared" si="487"/>
        <v>29</v>
      </c>
      <c r="AG1461" s="58">
        <f t="shared" si="486"/>
        <v>3</v>
      </c>
      <c r="AH1461" s="56">
        <f t="shared" si="479"/>
        <v>10</v>
      </c>
      <c r="AI1461" s="53">
        <f t="shared" si="480"/>
        <v>0.11114514121380298</v>
      </c>
      <c r="AJ1461" s="56">
        <f t="shared" si="481"/>
        <v>9.81</v>
      </c>
    </row>
    <row r="1462" spans="1:36" x14ac:dyDescent="0.25">
      <c r="A1462" s="50">
        <v>1461</v>
      </c>
      <c r="B1462" s="51">
        <v>40734</v>
      </c>
      <c r="C1462" s="75">
        <f t="shared" si="485"/>
        <v>40734</v>
      </c>
      <c r="D1462" s="50" t="s">
        <v>1224</v>
      </c>
      <c r="E1462" s="50">
        <v>10.199999999999999</v>
      </c>
      <c r="F1462" s="50">
        <v>0</v>
      </c>
      <c r="G1462" s="50">
        <v>36</v>
      </c>
      <c r="H1462" s="50">
        <v>50</v>
      </c>
      <c r="I1462" s="53">
        <f t="shared" si="467"/>
        <v>2.5578703703703704E-2</v>
      </c>
      <c r="J1462" s="54">
        <f t="shared" si="468"/>
        <v>2.5077160493827163E-3</v>
      </c>
      <c r="L1462" s="50" t="s">
        <v>798</v>
      </c>
      <c r="M1462" s="55">
        <f t="shared" si="469"/>
        <v>16.615384615384627</v>
      </c>
      <c r="N1462" s="50">
        <v>0</v>
      </c>
      <c r="S1462" s="151">
        <f t="shared" si="470"/>
        <v>0.28086419753086422</v>
      </c>
      <c r="T1462" s="151">
        <f t="shared" si="471"/>
        <v>0.14043209876543211</v>
      </c>
      <c r="V1462" s="393">
        <f t="shared" si="482"/>
        <v>0</v>
      </c>
      <c r="W1462" s="393">
        <f t="shared" si="483"/>
        <v>0</v>
      </c>
      <c r="X1462" s="53">
        <f t="shared" si="472"/>
        <v>6.5702160493827169E-2</v>
      </c>
      <c r="Y1462" s="53">
        <f t="shared" si="473"/>
        <v>0.10209134049382716</v>
      </c>
      <c r="Z1462" s="53">
        <f t="shared" si="474"/>
        <v>3.2851080246913585E-2</v>
      </c>
      <c r="AA1462" s="53">
        <f t="shared" si="475"/>
        <v>5.1045670246913581E-2</v>
      </c>
      <c r="AB1462" s="50">
        <f t="shared" si="476"/>
        <v>411</v>
      </c>
      <c r="AC1462" s="50">
        <f t="shared" si="484"/>
        <v>2011</v>
      </c>
      <c r="AD1462" s="50">
        <f t="shared" si="477"/>
        <v>7</v>
      </c>
      <c r="AE1462" s="56">
        <f t="shared" si="478"/>
        <v>201107</v>
      </c>
      <c r="AF1462" s="56">
        <f t="shared" si="487"/>
        <v>29</v>
      </c>
      <c r="AG1462" s="58">
        <f t="shared" si="486"/>
        <v>0</v>
      </c>
      <c r="AH1462" s="56">
        <f t="shared" si="479"/>
        <v>10</v>
      </c>
      <c r="AI1462" s="53">
        <f t="shared" si="480"/>
        <v>8.3896750493827166E-2</v>
      </c>
      <c r="AJ1462" s="56">
        <f t="shared" si="481"/>
        <v>10.199999999999999</v>
      </c>
    </row>
    <row r="1463" spans="1:36" x14ac:dyDescent="0.25">
      <c r="A1463" s="50">
        <v>1462</v>
      </c>
      <c r="B1463" s="51">
        <v>40737</v>
      </c>
      <c r="C1463" s="75">
        <f t="shared" si="485"/>
        <v>40737</v>
      </c>
      <c r="D1463" s="50" t="s">
        <v>515</v>
      </c>
      <c r="E1463" s="50">
        <v>1</v>
      </c>
      <c r="F1463" s="50">
        <v>0</v>
      </c>
      <c r="G1463" s="50">
        <v>2</v>
      </c>
      <c r="H1463" s="50">
        <v>32</v>
      </c>
      <c r="I1463" s="53">
        <f t="shared" si="467"/>
        <v>1.7592592592592592E-3</v>
      </c>
      <c r="J1463" s="54">
        <f t="shared" si="468"/>
        <v>1.7592592592592592E-3</v>
      </c>
      <c r="K1463" s="50" t="s">
        <v>561</v>
      </c>
      <c r="L1463" s="50" t="s">
        <v>29</v>
      </c>
      <c r="M1463" s="55">
        <f t="shared" si="469"/>
        <v>23.684210526315809</v>
      </c>
      <c r="N1463" s="50">
        <v>0</v>
      </c>
      <c r="S1463" s="151">
        <f t="shared" si="470"/>
        <v>0</v>
      </c>
      <c r="T1463" s="151">
        <f t="shared" si="471"/>
        <v>0</v>
      </c>
      <c r="V1463" s="393">
        <f t="shared" si="482"/>
        <v>0</v>
      </c>
      <c r="W1463" s="393">
        <f t="shared" si="483"/>
        <v>0</v>
      </c>
      <c r="X1463" s="53">
        <f t="shared" si="472"/>
        <v>4.6092592592592588E-2</v>
      </c>
      <c r="Y1463" s="53">
        <f t="shared" si="473"/>
        <v>8.2481772592592595E-2</v>
      </c>
      <c r="Z1463" s="53">
        <f t="shared" si="474"/>
        <v>2.3046296296296294E-2</v>
      </c>
      <c r="AA1463" s="53">
        <f t="shared" si="475"/>
        <v>4.1240886296296297E-2</v>
      </c>
      <c r="AB1463" s="50">
        <f t="shared" si="476"/>
        <v>56</v>
      </c>
      <c r="AC1463" s="50">
        <f t="shared" si="484"/>
        <v>2011</v>
      </c>
      <c r="AD1463" s="50">
        <f t="shared" si="477"/>
        <v>7</v>
      </c>
      <c r="AE1463" s="56">
        <f t="shared" si="478"/>
        <v>201107</v>
      </c>
      <c r="AF1463" s="56">
        <f t="shared" si="487"/>
        <v>29</v>
      </c>
      <c r="AG1463" s="58">
        <f t="shared" si="486"/>
        <v>2</v>
      </c>
      <c r="AH1463" s="56">
        <f t="shared" si="479"/>
        <v>13</v>
      </c>
      <c r="AI1463" s="53">
        <f t="shared" si="480"/>
        <v>6.4287182592592584E-2</v>
      </c>
      <c r="AJ1463" s="56">
        <f t="shared" si="481"/>
        <v>0</v>
      </c>
    </row>
    <row r="1464" spans="1:36" x14ac:dyDescent="0.25">
      <c r="A1464" s="50">
        <v>1463</v>
      </c>
      <c r="B1464" s="51">
        <v>40737</v>
      </c>
      <c r="C1464" s="75">
        <f t="shared" si="485"/>
        <v>40737</v>
      </c>
      <c r="D1464" s="50" t="s">
        <v>1225</v>
      </c>
      <c r="E1464" s="50">
        <v>0.5</v>
      </c>
      <c r="F1464" s="50">
        <v>0</v>
      </c>
      <c r="G1464" s="50">
        <v>17</v>
      </c>
      <c r="H1464" s="50">
        <v>59</v>
      </c>
      <c r="I1464" s="53">
        <f t="shared" si="467"/>
        <v>1.2488425925925925E-2</v>
      </c>
      <c r="J1464" s="54">
        <f t="shared" si="468"/>
        <v>2.4976851851851851E-2</v>
      </c>
      <c r="L1464" s="50" t="s">
        <v>29</v>
      </c>
      <c r="M1464" s="55">
        <f t="shared" si="469"/>
        <v>1.6682113067655251</v>
      </c>
      <c r="N1464" s="50">
        <v>0</v>
      </c>
      <c r="S1464" s="151">
        <f t="shared" si="470"/>
        <v>5.9944444444444439E-2</v>
      </c>
      <c r="T1464" s="151">
        <f t="shared" si="471"/>
        <v>2.997222222222222E-2</v>
      </c>
      <c r="V1464" s="393">
        <f t="shared" si="482"/>
        <v>0</v>
      </c>
      <c r="W1464" s="393">
        <f t="shared" si="483"/>
        <v>0</v>
      </c>
      <c r="X1464" s="53">
        <f t="shared" si="472"/>
        <v>0.65439351851851846</v>
      </c>
      <c r="Y1464" s="53">
        <f t="shared" si="473"/>
        <v>0.69078269851851848</v>
      </c>
      <c r="Z1464" s="53">
        <f t="shared" si="474"/>
        <v>0.32719675925925923</v>
      </c>
      <c r="AA1464" s="53">
        <f t="shared" si="475"/>
        <v>0.34539134925925924</v>
      </c>
      <c r="AB1464" s="50">
        <f t="shared" si="476"/>
        <v>3840</v>
      </c>
      <c r="AC1464" s="50">
        <f t="shared" si="484"/>
        <v>2011</v>
      </c>
      <c r="AD1464" s="50">
        <f t="shared" si="477"/>
        <v>7</v>
      </c>
      <c r="AE1464" s="56">
        <f t="shared" si="478"/>
        <v>201107</v>
      </c>
      <c r="AF1464" s="56">
        <f t="shared" si="487"/>
        <v>29</v>
      </c>
      <c r="AG1464" s="58">
        <f t="shared" si="486"/>
        <v>0</v>
      </c>
      <c r="AH1464" s="56">
        <f t="shared" si="479"/>
        <v>13</v>
      </c>
      <c r="AI1464" s="53">
        <f t="shared" si="480"/>
        <v>0.67258810851851847</v>
      </c>
      <c r="AJ1464" s="56">
        <f t="shared" si="481"/>
        <v>23.35</v>
      </c>
    </row>
    <row r="1465" spans="1:36" x14ac:dyDescent="0.25">
      <c r="A1465" s="50">
        <v>1464</v>
      </c>
      <c r="B1465" s="51">
        <v>40737</v>
      </c>
      <c r="C1465" s="75">
        <f t="shared" si="485"/>
        <v>40737</v>
      </c>
      <c r="D1465" s="50" t="s">
        <v>1224</v>
      </c>
      <c r="E1465" s="50">
        <v>10.5</v>
      </c>
      <c r="F1465" s="50">
        <v>0</v>
      </c>
      <c r="G1465" s="50">
        <v>35</v>
      </c>
      <c r="H1465" s="50">
        <v>7</v>
      </c>
      <c r="I1465" s="53">
        <f t="shared" si="467"/>
        <v>2.4386574074074074E-2</v>
      </c>
      <c r="J1465" s="54">
        <f t="shared" si="468"/>
        <v>2.322530864197531E-3</v>
      </c>
      <c r="L1465" s="50" t="s">
        <v>29</v>
      </c>
      <c r="M1465" s="55">
        <f t="shared" si="469"/>
        <v>17.940199335548186</v>
      </c>
      <c r="N1465" s="50">
        <v>0</v>
      </c>
      <c r="S1465" s="151">
        <f t="shared" si="470"/>
        <v>0.2601234567901235</v>
      </c>
      <c r="T1465" s="151">
        <f t="shared" si="471"/>
        <v>0.13006172839506175</v>
      </c>
      <c r="V1465" s="393">
        <f t="shared" si="482"/>
        <v>0</v>
      </c>
      <c r="W1465" s="393">
        <f t="shared" si="483"/>
        <v>0</v>
      </c>
      <c r="X1465" s="53">
        <f t="shared" si="472"/>
        <v>6.0850308641975312E-2</v>
      </c>
      <c r="Y1465" s="53">
        <f t="shared" si="473"/>
        <v>9.7239488641975319E-2</v>
      </c>
      <c r="Z1465" s="53">
        <f t="shared" si="474"/>
        <v>3.0425154320987656E-2</v>
      </c>
      <c r="AA1465" s="53">
        <f t="shared" si="475"/>
        <v>4.861974432098766E-2</v>
      </c>
      <c r="AB1465" s="50">
        <f t="shared" si="476"/>
        <v>312</v>
      </c>
      <c r="AC1465" s="50">
        <f t="shared" si="484"/>
        <v>2011</v>
      </c>
      <c r="AD1465" s="50">
        <f t="shared" si="477"/>
        <v>7</v>
      </c>
      <c r="AE1465" s="56">
        <f t="shared" si="478"/>
        <v>201107</v>
      </c>
      <c r="AF1465" s="56">
        <f t="shared" si="487"/>
        <v>29</v>
      </c>
      <c r="AG1465" s="58">
        <f t="shared" si="486"/>
        <v>0</v>
      </c>
      <c r="AH1465" s="56">
        <f t="shared" si="479"/>
        <v>13</v>
      </c>
      <c r="AI1465" s="53">
        <f t="shared" si="480"/>
        <v>7.9044898641975309E-2</v>
      </c>
      <c r="AJ1465" s="56">
        <f t="shared" si="481"/>
        <v>10.5</v>
      </c>
    </row>
    <row r="1466" spans="1:36" x14ac:dyDescent="0.25">
      <c r="A1466" s="50">
        <v>1465</v>
      </c>
      <c r="B1466" s="51">
        <v>40737</v>
      </c>
      <c r="C1466" s="75">
        <f t="shared" si="485"/>
        <v>40737</v>
      </c>
      <c r="D1466" s="50" t="s">
        <v>1223</v>
      </c>
      <c r="E1466" s="50">
        <v>3.1</v>
      </c>
      <c r="F1466" s="50">
        <v>0</v>
      </c>
      <c r="G1466" s="50">
        <v>30</v>
      </c>
      <c r="H1466" s="50">
        <v>57</v>
      </c>
      <c r="I1466" s="53">
        <f t="shared" si="467"/>
        <v>2.1493055555555557E-2</v>
      </c>
      <c r="J1466" s="54">
        <f t="shared" si="468"/>
        <v>6.9332437275985669E-3</v>
      </c>
      <c r="L1466" s="50" t="s">
        <v>29</v>
      </c>
      <c r="M1466" s="55">
        <f t="shared" si="469"/>
        <v>6.0096930533117972</v>
      </c>
      <c r="N1466" s="50">
        <v>0</v>
      </c>
      <c r="S1466" s="151">
        <f t="shared" si="470"/>
        <v>0.18165098566308244</v>
      </c>
      <c r="T1466" s="151">
        <f t="shared" si="471"/>
        <v>9.0825492831541219E-2</v>
      </c>
      <c r="V1466" s="393">
        <f t="shared" si="482"/>
        <v>0</v>
      </c>
      <c r="W1466" s="393">
        <f t="shared" si="483"/>
        <v>0</v>
      </c>
      <c r="X1466" s="53">
        <f t="shared" si="472"/>
        <v>0.18165098566308244</v>
      </c>
      <c r="Y1466" s="53">
        <f t="shared" si="473"/>
        <v>0.21804016566308246</v>
      </c>
      <c r="Z1466" s="53">
        <f t="shared" si="474"/>
        <v>9.0825492831541219E-2</v>
      </c>
      <c r="AA1466" s="53">
        <f t="shared" si="475"/>
        <v>0.10902008283154123</v>
      </c>
      <c r="AB1466" s="50">
        <f t="shared" si="476"/>
        <v>1691</v>
      </c>
      <c r="AC1466" s="50">
        <f t="shared" si="484"/>
        <v>2011</v>
      </c>
      <c r="AD1466" s="50">
        <f t="shared" si="477"/>
        <v>7</v>
      </c>
      <c r="AE1466" s="56">
        <f t="shared" si="478"/>
        <v>201107</v>
      </c>
      <c r="AF1466" s="56">
        <f t="shared" si="487"/>
        <v>29</v>
      </c>
      <c r="AG1466" s="58">
        <f t="shared" si="486"/>
        <v>0</v>
      </c>
      <c r="AH1466" s="56">
        <f t="shared" si="479"/>
        <v>13</v>
      </c>
      <c r="AI1466" s="53">
        <f t="shared" si="480"/>
        <v>0.19984557566308245</v>
      </c>
      <c r="AJ1466" s="56">
        <f t="shared" si="481"/>
        <v>13.236999999999998</v>
      </c>
    </row>
    <row r="1467" spans="1:36" x14ac:dyDescent="0.25">
      <c r="A1467" s="50">
        <v>1466</v>
      </c>
      <c r="B1467" s="51">
        <v>40740</v>
      </c>
      <c r="C1467" s="75">
        <f t="shared" si="485"/>
        <v>40740</v>
      </c>
      <c r="D1467" s="50" t="s">
        <v>1224</v>
      </c>
      <c r="E1467" s="50">
        <v>16.16</v>
      </c>
      <c r="F1467" s="50">
        <v>1</v>
      </c>
      <c r="G1467" s="50">
        <v>14</v>
      </c>
      <c r="H1467" s="50">
        <v>37</v>
      </c>
      <c r="I1467" s="53">
        <f t="shared" si="467"/>
        <v>5.1817129629629623E-2</v>
      </c>
      <c r="J1467" s="54">
        <f t="shared" si="468"/>
        <v>3.2065055463879719E-3</v>
      </c>
      <c r="L1467" s="50" t="s">
        <v>798</v>
      </c>
      <c r="M1467" s="55">
        <f t="shared" si="469"/>
        <v>12.994415903506823</v>
      </c>
      <c r="N1467" s="50">
        <v>0</v>
      </c>
      <c r="S1467" s="151">
        <f t="shared" si="470"/>
        <v>0.35912862119545286</v>
      </c>
      <c r="T1467" s="151">
        <f t="shared" si="471"/>
        <v>0.17956431059772643</v>
      </c>
      <c r="V1467" s="393">
        <f t="shared" si="482"/>
        <v>0</v>
      </c>
      <c r="W1467" s="393">
        <f t="shared" si="483"/>
        <v>0</v>
      </c>
      <c r="X1467" s="53">
        <f t="shared" si="472"/>
        <v>8.4010445315364862E-2</v>
      </c>
      <c r="Y1467" s="53">
        <f t="shared" si="473"/>
        <v>0.12039962531536486</v>
      </c>
      <c r="Z1467" s="53">
        <f t="shared" si="474"/>
        <v>4.2005222657682431E-2</v>
      </c>
      <c r="AA1467" s="53">
        <f t="shared" si="475"/>
        <v>6.0199812657682428E-2</v>
      </c>
      <c r="AB1467" s="50">
        <f t="shared" si="476"/>
        <v>836</v>
      </c>
      <c r="AC1467" s="50">
        <f t="shared" si="484"/>
        <v>2011</v>
      </c>
      <c r="AD1467" s="50">
        <f t="shared" si="477"/>
        <v>7</v>
      </c>
      <c r="AE1467" s="56">
        <f t="shared" si="478"/>
        <v>201107</v>
      </c>
      <c r="AF1467" s="56">
        <f t="shared" si="487"/>
        <v>29</v>
      </c>
      <c r="AG1467" s="58">
        <f t="shared" si="486"/>
        <v>2</v>
      </c>
      <c r="AH1467" s="56">
        <f t="shared" si="479"/>
        <v>16</v>
      </c>
      <c r="AI1467" s="53">
        <f t="shared" si="480"/>
        <v>0.10220503531536486</v>
      </c>
      <c r="AJ1467" s="56">
        <f t="shared" si="481"/>
        <v>16.16</v>
      </c>
    </row>
    <row r="1468" spans="1:36" x14ac:dyDescent="0.25">
      <c r="A1468" s="50">
        <v>1467</v>
      </c>
      <c r="B1468" s="51">
        <v>40743</v>
      </c>
      <c r="C1468" s="75">
        <f t="shared" si="485"/>
        <v>40743</v>
      </c>
      <c r="D1468" s="50" t="s">
        <v>1223</v>
      </c>
      <c r="E1468" s="50">
        <v>2.14</v>
      </c>
      <c r="F1468" s="50">
        <v>0</v>
      </c>
      <c r="G1468" s="50">
        <v>20</v>
      </c>
      <c r="H1468" s="50">
        <v>29</v>
      </c>
      <c r="I1468" s="53">
        <f t="shared" si="467"/>
        <v>1.4224537037037037E-2</v>
      </c>
      <c r="J1468" s="54">
        <f t="shared" si="468"/>
        <v>6.6469799238490822E-3</v>
      </c>
      <c r="L1468" s="50" t="s">
        <v>807</v>
      </c>
      <c r="M1468" s="55">
        <f t="shared" si="469"/>
        <v>6.2685109845402822</v>
      </c>
      <c r="N1468" s="50">
        <v>0</v>
      </c>
      <c r="S1468" s="151">
        <f t="shared" si="470"/>
        <v>0.17415087400484594</v>
      </c>
      <c r="T1468" s="151">
        <f t="shared" si="471"/>
        <v>8.707543700242297E-2</v>
      </c>
      <c r="V1468" s="393">
        <f t="shared" si="482"/>
        <v>0</v>
      </c>
      <c r="W1468" s="393">
        <f t="shared" si="483"/>
        <v>0</v>
      </c>
      <c r="X1468" s="53">
        <f t="shared" si="472"/>
        <v>0.17415087400484594</v>
      </c>
      <c r="Y1468" s="53">
        <f t="shared" si="473"/>
        <v>0.21054005400484593</v>
      </c>
      <c r="Z1468" s="53">
        <f t="shared" si="474"/>
        <v>8.707543700242297E-2</v>
      </c>
      <c r="AA1468" s="53">
        <f t="shared" si="475"/>
        <v>0.10527002700242297</v>
      </c>
      <c r="AB1468" s="50">
        <f t="shared" si="476"/>
        <v>1349</v>
      </c>
      <c r="AC1468" s="50">
        <f t="shared" si="484"/>
        <v>2011</v>
      </c>
      <c r="AD1468" s="50">
        <f t="shared" si="477"/>
        <v>7</v>
      </c>
      <c r="AE1468" s="56">
        <f t="shared" si="478"/>
        <v>201107</v>
      </c>
      <c r="AF1468" s="56">
        <f t="shared" si="487"/>
        <v>30</v>
      </c>
      <c r="AG1468" s="58">
        <f t="shared" si="486"/>
        <v>2</v>
      </c>
      <c r="AH1468" s="56">
        <f t="shared" si="479"/>
        <v>19</v>
      </c>
      <c r="AI1468" s="53">
        <f t="shared" si="480"/>
        <v>0.19234546400484592</v>
      </c>
      <c r="AJ1468" s="56">
        <f t="shared" si="481"/>
        <v>9.1378000000000004</v>
      </c>
    </row>
    <row r="1469" spans="1:36" x14ac:dyDescent="0.25">
      <c r="A1469" s="50">
        <v>1468</v>
      </c>
      <c r="B1469" s="51">
        <v>40744</v>
      </c>
      <c r="C1469" s="75">
        <f t="shared" si="485"/>
        <v>40744</v>
      </c>
      <c r="D1469" s="50" t="s">
        <v>1223</v>
      </c>
      <c r="E1469" s="50">
        <v>1.1100000000000001</v>
      </c>
      <c r="F1469" s="50">
        <v>0</v>
      </c>
      <c r="G1469" s="50">
        <v>10</v>
      </c>
      <c r="H1469" s="50">
        <v>46</v>
      </c>
      <c r="I1469" s="53">
        <f t="shared" si="467"/>
        <v>7.4768518518518526E-3</v>
      </c>
      <c r="J1469" s="54">
        <f t="shared" si="468"/>
        <v>6.7359025692359025E-3</v>
      </c>
      <c r="L1469" s="50" t="s">
        <v>807</v>
      </c>
      <c r="M1469" s="55">
        <f t="shared" si="469"/>
        <v>6.1857585139318934</v>
      </c>
      <c r="N1469" s="50">
        <v>0</v>
      </c>
      <c r="S1469" s="151">
        <f t="shared" si="470"/>
        <v>0.17648064731398064</v>
      </c>
      <c r="T1469" s="151">
        <f t="shared" si="471"/>
        <v>8.8240323656990319E-2</v>
      </c>
      <c r="V1469" s="393">
        <f t="shared" si="482"/>
        <v>0</v>
      </c>
      <c r="W1469" s="393">
        <f t="shared" si="483"/>
        <v>0</v>
      </c>
      <c r="X1469" s="53">
        <f t="shared" si="472"/>
        <v>0.17648064731398064</v>
      </c>
      <c r="Y1469" s="53">
        <f t="shared" si="473"/>
        <v>0.21286982731398063</v>
      </c>
      <c r="Z1469" s="53">
        <f t="shared" si="474"/>
        <v>8.8240323656990319E-2</v>
      </c>
      <c r="AA1469" s="53">
        <f t="shared" si="475"/>
        <v>0.10643491365699032</v>
      </c>
      <c r="AB1469" s="50">
        <f t="shared" si="476"/>
        <v>1439</v>
      </c>
      <c r="AC1469" s="50">
        <f t="shared" si="484"/>
        <v>2011</v>
      </c>
      <c r="AD1469" s="50">
        <f t="shared" si="477"/>
        <v>7</v>
      </c>
      <c r="AE1469" s="56">
        <f t="shared" si="478"/>
        <v>201107</v>
      </c>
      <c r="AF1469" s="56">
        <f t="shared" si="487"/>
        <v>30</v>
      </c>
      <c r="AG1469" s="58">
        <f t="shared" si="486"/>
        <v>0</v>
      </c>
      <c r="AH1469" s="56">
        <f t="shared" si="479"/>
        <v>20</v>
      </c>
      <c r="AI1469" s="53">
        <f t="shared" si="480"/>
        <v>0.19467523731398062</v>
      </c>
      <c r="AJ1469" s="56">
        <f t="shared" si="481"/>
        <v>4.7397</v>
      </c>
    </row>
    <row r="1470" spans="1:36" x14ac:dyDescent="0.25">
      <c r="A1470" s="50">
        <v>1469</v>
      </c>
      <c r="B1470" s="51">
        <v>40748</v>
      </c>
      <c r="C1470" s="75">
        <f t="shared" si="485"/>
        <v>40748</v>
      </c>
      <c r="D1470" s="50" t="s">
        <v>1224</v>
      </c>
      <c r="E1470" s="50">
        <v>4.6900000000000004</v>
      </c>
      <c r="F1470" s="50">
        <v>0</v>
      </c>
      <c r="G1470" s="50">
        <v>18</v>
      </c>
      <c r="H1470" s="50">
        <v>42</v>
      </c>
      <c r="I1470" s="53">
        <f t="shared" si="467"/>
        <v>1.298611111111111E-2</v>
      </c>
      <c r="J1470" s="54">
        <f t="shared" si="468"/>
        <v>2.7688936271025818E-3</v>
      </c>
      <c r="L1470" s="50" t="s">
        <v>798</v>
      </c>
      <c r="M1470" s="55">
        <f t="shared" si="469"/>
        <v>15.048128342246004</v>
      </c>
      <c r="N1470" s="50">
        <v>0</v>
      </c>
      <c r="P1470" s="143"/>
      <c r="Q1470" s="143"/>
      <c r="R1470" s="143" t="s">
        <v>802</v>
      </c>
      <c r="S1470" s="151">
        <f t="shared" si="470"/>
        <v>0.31011608623548914</v>
      </c>
      <c r="T1470" s="151">
        <f t="shared" si="471"/>
        <v>0.15505804311774457</v>
      </c>
      <c r="V1470" s="393">
        <f t="shared" si="482"/>
        <v>0</v>
      </c>
      <c r="W1470" s="393">
        <f t="shared" si="483"/>
        <v>0</v>
      </c>
      <c r="X1470" s="53">
        <f t="shared" si="472"/>
        <v>7.2545013030087646E-2</v>
      </c>
      <c r="Y1470" s="53">
        <f t="shared" si="473"/>
        <v>0.10893419303008764</v>
      </c>
      <c r="Z1470" s="53">
        <f t="shared" si="474"/>
        <v>3.6272506515043823E-2</v>
      </c>
      <c r="AA1470" s="53">
        <f t="shared" si="475"/>
        <v>5.446709651504382E-2</v>
      </c>
      <c r="AB1470" s="50">
        <f t="shared" si="476"/>
        <v>585</v>
      </c>
      <c r="AC1470" s="50">
        <f t="shared" si="484"/>
        <v>2011</v>
      </c>
      <c r="AD1470" s="50">
        <f t="shared" si="477"/>
        <v>7</v>
      </c>
      <c r="AE1470" s="56">
        <f t="shared" si="478"/>
        <v>201107</v>
      </c>
      <c r="AF1470" s="56">
        <f t="shared" si="487"/>
        <v>31</v>
      </c>
      <c r="AG1470" s="58">
        <f t="shared" si="486"/>
        <v>3</v>
      </c>
      <c r="AH1470" s="56">
        <f t="shared" si="479"/>
        <v>24</v>
      </c>
      <c r="AI1470" s="53">
        <f t="shared" si="480"/>
        <v>9.0739603030087643E-2</v>
      </c>
      <c r="AJ1470" s="56">
        <f t="shared" si="481"/>
        <v>4.6900000000000004</v>
      </c>
    </row>
    <row r="1471" spans="1:36" x14ac:dyDescent="0.25">
      <c r="A1471" s="50">
        <v>1470</v>
      </c>
      <c r="B1471" s="51">
        <v>40749</v>
      </c>
      <c r="C1471" s="75">
        <f t="shared" si="485"/>
        <v>40749</v>
      </c>
      <c r="D1471" s="50" t="s">
        <v>1223</v>
      </c>
      <c r="E1471" s="50">
        <v>1</v>
      </c>
      <c r="F1471" s="50">
        <v>0</v>
      </c>
      <c r="G1471" s="50">
        <v>9</v>
      </c>
      <c r="H1471" s="50">
        <v>37</v>
      </c>
      <c r="I1471" s="53">
        <f t="shared" si="467"/>
        <v>6.6782407407407415E-3</v>
      </c>
      <c r="J1471" s="54">
        <f t="shared" si="468"/>
        <v>6.6782407407407415E-3</v>
      </c>
      <c r="L1471" s="50" t="s">
        <v>807</v>
      </c>
      <c r="M1471" s="55">
        <f t="shared" si="469"/>
        <v>6.2391681109185484</v>
      </c>
      <c r="N1471" s="50">
        <v>0</v>
      </c>
      <c r="S1471" s="151">
        <f t="shared" si="470"/>
        <v>0.17496990740740742</v>
      </c>
      <c r="T1471" s="151">
        <f t="shared" si="471"/>
        <v>8.7484953703703711E-2</v>
      </c>
      <c r="V1471" s="393">
        <f t="shared" si="482"/>
        <v>0</v>
      </c>
      <c r="W1471" s="393">
        <f t="shared" si="483"/>
        <v>0</v>
      </c>
      <c r="X1471" s="53">
        <f t="shared" si="472"/>
        <v>0.17496990740740742</v>
      </c>
      <c r="Y1471" s="53">
        <f t="shared" si="473"/>
        <v>0.21135908740740741</v>
      </c>
      <c r="Z1471" s="53">
        <f t="shared" si="474"/>
        <v>8.7484953703703711E-2</v>
      </c>
      <c r="AA1471" s="53">
        <f t="shared" si="475"/>
        <v>0.10567954370370371</v>
      </c>
      <c r="AB1471" s="50">
        <f t="shared" si="476"/>
        <v>1374</v>
      </c>
      <c r="AC1471" s="50">
        <f t="shared" si="484"/>
        <v>2011</v>
      </c>
      <c r="AD1471" s="50">
        <f t="shared" si="477"/>
        <v>7</v>
      </c>
      <c r="AE1471" s="56">
        <f t="shared" si="478"/>
        <v>201107</v>
      </c>
      <c r="AF1471" s="56">
        <f t="shared" si="487"/>
        <v>31</v>
      </c>
      <c r="AG1471" s="58">
        <f t="shared" si="486"/>
        <v>0</v>
      </c>
      <c r="AH1471" s="56">
        <f t="shared" si="479"/>
        <v>25</v>
      </c>
      <c r="AI1471" s="53">
        <f t="shared" si="480"/>
        <v>0.19316449740740743</v>
      </c>
      <c r="AJ1471" s="56">
        <f t="shared" si="481"/>
        <v>4.2699999999999996</v>
      </c>
    </row>
    <row r="1472" spans="1:36" x14ac:dyDescent="0.25">
      <c r="A1472" s="50">
        <v>1471</v>
      </c>
      <c r="B1472" s="51">
        <v>40750</v>
      </c>
      <c r="C1472" s="75">
        <f t="shared" si="485"/>
        <v>40750</v>
      </c>
      <c r="D1472" s="50" t="s">
        <v>1223</v>
      </c>
      <c r="E1472" s="50">
        <v>3.15</v>
      </c>
      <c r="F1472" s="50">
        <v>0</v>
      </c>
      <c r="G1472" s="50">
        <v>29</v>
      </c>
      <c r="H1472" s="50">
        <v>53</v>
      </c>
      <c r="I1472" s="53">
        <f t="shared" si="467"/>
        <v>2.0752314814814814E-2</v>
      </c>
      <c r="J1472" s="54">
        <f t="shared" si="468"/>
        <v>6.5880364491475597E-3</v>
      </c>
      <c r="L1472" s="50" t="s">
        <v>807</v>
      </c>
      <c r="M1472" s="55">
        <f t="shared" si="469"/>
        <v>6.3245956497490292</v>
      </c>
      <c r="N1472" s="50">
        <v>0</v>
      </c>
      <c r="S1472" s="151">
        <f t="shared" si="470"/>
        <v>0.17260655496766605</v>
      </c>
      <c r="T1472" s="151">
        <f t="shared" si="471"/>
        <v>8.6303277483833027E-2</v>
      </c>
      <c r="V1472" s="393">
        <f t="shared" si="482"/>
        <v>0</v>
      </c>
      <c r="W1472" s="393">
        <f t="shared" si="483"/>
        <v>0</v>
      </c>
      <c r="X1472" s="53">
        <f t="shared" si="472"/>
        <v>0.17260655496766605</v>
      </c>
      <c r="Y1472" s="53">
        <f t="shared" si="473"/>
        <v>0.20899573496766607</v>
      </c>
      <c r="Z1472" s="53">
        <f t="shared" si="474"/>
        <v>8.6303277483833027E-2</v>
      </c>
      <c r="AA1472" s="53">
        <f t="shared" si="475"/>
        <v>0.10449786748383304</v>
      </c>
      <c r="AB1472" s="50">
        <f t="shared" si="476"/>
        <v>1279</v>
      </c>
      <c r="AC1472" s="50">
        <f t="shared" si="484"/>
        <v>2011</v>
      </c>
      <c r="AD1472" s="50">
        <f t="shared" si="477"/>
        <v>7</v>
      </c>
      <c r="AE1472" s="56">
        <f t="shared" si="478"/>
        <v>201107</v>
      </c>
      <c r="AF1472" s="56">
        <f t="shared" si="487"/>
        <v>31</v>
      </c>
      <c r="AG1472" s="58">
        <f t="shared" si="486"/>
        <v>0</v>
      </c>
      <c r="AH1472" s="56">
        <f t="shared" si="479"/>
        <v>26</v>
      </c>
      <c r="AI1472" s="53">
        <f t="shared" si="480"/>
        <v>0.19080114496766606</v>
      </c>
      <c r="AJ1472" s="56">
        <f t="shared" si="481"/>
        <v>13.450499999999998</v>
      </c>
    </row>
    <row r="1473" spans="1:36" x14ac:dyDescent="0.25">
      <c r="A1473" s="50">
        <v>1472</v>
      </c>
      <c r="B1473" s="51">
        <v>40751</v>
      </c>
      <c r="C1473" s="75">
        <f t="shared" si="485"/>
        <v>40751</v>
      </c>
      <c r="D1473" s="50" t="s">
        <v>1223</v>
      </c>
      <c r="E1473" s="50">
        <v>3.1</v>
      </c>
      <c r="F1473" s="50">
        <v>0</v>
      </c>
      <c r="G1473" s="50">
        <v>30</v>
      </c>
      <c r="H1473" s="50">
        <v>37</v>
      </c>
      <c r="I1473" s="53">
        <f t="shared" si="467"/>
        <v>2.1261574074074075E-2</v>
      </c>
      <c r="J1473" s="54">
        <f t="shared" si="468"/>
        <v>6.8585722819593789E-3</v>
      </c>
      <c r="L1473" s="50" t="s">
        <v>807</v>
      </c>
      <c r="M1473" s="55">
        <f t="shared" si="469"/>
        <v>6.0751224823081156</v>
      </c>
      <c r="N1473" s="50">
        <v>0</v>
      </c>
      <c r="S1473" s="151">
        <f t="shared" si="470"/>
        <v>0.17969459378733571</v>
      </c>
      <c r="T1473" s="151">
        <f t="shared" si="471"/>
        <v>8.9847296893667855E-2</v>
      </c>
      <c r="V1473" s="393">
        <f t="shared" si="482"/>
        <v>0</v>
      </c>
      <c r="W1473" s="393">
        <f t="shared" si="483"/>
        <v>0</v>
      </c>
      <c r="X1473" s="53">
        <f t="shared" si="472"/>
        <v>0.17969459378733571</v>
      </c>
      <c r="Y1473" s="53">
        <f t="shared" si="473"/>
        <v>0.2160837737873357</v>
      </c>
      <c r="Z1473" s="53">
        <f t="shared" si="474"/>
        <v>8.9847296893667855E-2</v>
      </c>
      <c r="AA1473" s="53">
        <f t="shared" si="475"/>
        <v>0.10804188689366785</v>
      </c>
      <c r="AB1473" s="50">
        <f t="shared" si="476"/>
        <v>1606</v>
      </c>
      <c r="AC1473" s="50">
        <f t="shared" si="484"/>
        <v>2011</v>
      </c>
      <c r="AD1473" s="50">
        <f t="shared" si="477"/>
        <v>7</v>
      </c>
      <c r="AE1473" s="56">
        <f t="shared" si="478"/>
        <v>201107</v>
      </c>
      <c r="AF1473" s="56">
        <f t="shared" si="487"/>
        <v>31</v>
      </c>
      <c r="AG1473" s="58">
        <f t="shared" si="486"/>
        <v>0</v>
      </c>
      <c r="AH1473" s="56">
        <f t="shared" si="479"/>
        <v>27</v>
      </c>
      <c r="AI1473" s="53">
        <f t="shared" si="480"/>
        <v>0.19788918378733572</v>
      </c>
      <c r="AJ1473" s="56">
        <f t="shared" si="481"/>
        <v>13.236999999999998</v>
      </c>
    </row>
    <row r="1474" spans="1:36" x14ac:dyDescent="0.25">
      <c r="A1474" s="50">
        <v>1473</v>
      </c>
      <c r="B1474" s="51">
        <v>40752</v>
      </c>
      <c r="C1474" s="75">
        <f t="shared" si="485"/>
        <v>40752</v>
      </c>
      <c r="D1474" s="50" t="s">
        <v>1223</v>
      </c>
      <c r="E1474" s="50">
        <v>0.55000000000000004</v>
      </c>
      <c r="F1474" s="50">
        <v>0</v>
      </c>
      <c r="G1474" s="50">
        <v>5</v>
      </c>
      <c r="H1474" s="50">
        <v>55</v>
      </c>
      <c r="I1474" s="53">
        <f t="shared" ref="I1474:I1537" si="488">IF(E1474&gt;0,TIME(F1474,G1474,H1474),"")</f>
        <v>4.108796296296297E-3</v>
      </c>
      <c r="J1474" s="54">
        <f t="shared" ref="J1474:J1537" si="489">IF(E1474&gt;0,TIME(F1474,G1474,H1474)/E1474,"")</f>
        <v>7.4705387205387212E-3</v>
      </c>
      <c r="L1474" s="50" t="s">
        <v>807</v>
      </c>
      <c r="M1474" s="55">
        <f t="shared" ref="M1474:M1537" si="490">IF(D1474&gt;0,0.0416666666666667/J1474,"")</f>
        <v>5.5774647887323985</v>
      </c>
      <c r="N1474" s="50">
        <v>0</v>
      </c>
      <c r="S1474" s="151">
        <f t="shared" ref="S1474:S1537" si="491">IF("1-Swim"=D1474,J1474*2.4,IF("2-Bike"=D1474,J1474*112,IF("3-Run"=D1474,J1474*26.2,0)))</f>
        <v>0.1957281144781145</v>
      </c>
      <c r="T1474" s="151">
        <f t="shared" ref="T1474:T1537" si="492">S1474/2</f>
        <v>9.7864057239057251E-2</v>
      </c>
      <c r="V1474" s="393">
        <f t="shared" si="482"/>
        <v>0</v>
      </c>
      <c r="W1474" s="393">
        <f t="shared" si="483"/>
        <v>0</v>
      </c>
      <c r="X1474" s="53">
        <f t="shared" ref="X1474:X1537" si="493">J1474*26.2</f>
        <v>0.1957281144781145</v>
      </c>
      <c r="Y1474" s="53">
        <f t="shared" ref="Y1474:Y1537" si="494">(J1474+0.0013889)*26.2</f>
        <v>0.23211729447811449</v>
      </c>
      <c r="Z1474" s="53">
        <f t="shared" ref="Z1474:Z1537" si="495">X1474/2</f>
        <v>9.7864057239057251E-2</v>
      </c>
      <c r="AA1474" s="53">
        <f t="shared" ref="AA1474:AA1537" si="496">Y1474/2</f>
        <v>0.11605864723905725</v>
      </c>
      <c r="AB1474" s="50">
        <f t="shared" ref="AB1474:AB1537" si="497">RANK(J1474,J:J,1)</f>
        <v>2346</v>
      </c>
      <c r="AC1474" s="50">
        <f t="shared" si="484"/>
        <v>2011</v>
      </c>
      <c r="AD1474" s="50">
        <f t="shared" ref="AD1474:AD1537" si="498">MONTH(B1474)</f>
        <v>7</v>
      </c>
      <c r="AE1474" s="56">
        <f t="shared" ref="AE1474:AE1537" si="499">AC1474*100+AD1474</f>
        <v>201107</v>
      </c>
      <c r="AF1474" s="56">
        <f t="shared" si="487"/>
        <v>31</v>
      </c>
      <c r="AG1474" s="58">
        <f t="shared" si="486"/>
        <v>0</v>
      </c>
      <c r="AH1474" s="56">
        <f t="shared" ref="AH1474:AH1537" si="500">DAY(B1474)</f>
        <v>28</v>
      </c>
      <c r="AI1474" s="53">
        <f t="shared" ref="AI1474:AI1537" si="501">Z1474+AA1474</f>
        <v>0.21392270447811451</v>
      </c>
      <c r="AJ1474" s="56">
        <f t="shared" ref="AJ1474:AJ1537" si="502">IF("1-Swim"=D1474,E1474*46.7,IF("2-Bike"=D1474,E1474,IF("3-Run"=D1474,E1474*4.27,0)))</f>
        <v>2.3485</v>
      </c>
    </row>
    <row r="1475" spans="1:36" x14ac:dyDescent="0.25">
      <c r="A1475" s="50">
        <v>1474</v>
      </c>
      <c r="B1475" s="51">
        <v>40755</v>
      </c>
      <c r="C1475" s="75">
        <f t="shared" si="485"/>
        <v>40755</v>
      </c>
      <c r="D1475" s="50" t="s">
        <v>1224</v>
      </c>
      <c r="E1475" s="50">
        <v>3.2</v>
      </c>
      <c r="F1475" s="50">
        <v>0</v>
      </c>
      <c r="G1475" s="50">
        <v>38</v>
      </c>
      <c r="H1475" s="50">
        <v>27</v>
      </c>
      <c r="I1475" s="53">
        <f t="shared" si="488"/>
        <v>2.6701388888888889E-2</v>
      </c>
      <c r="J1475" s="54">
        <f t="shared" si="489"/>
        <v>8.3441840277777776E-3</v>
      </c>
      <c r="L1475" s="50" t="s">
        <v>798</v>
      </c>
      <c r="M1475" s="55">
        <f t="shared" si="490"/>
        <v>4.9934980494148284</v>
      </c>
      <c r="N1475" s="50">
        <v>0</v>
      </c>
      <c r="S1475" s="151">
        <f t="shared" si="491"/>
        <v>0.93454861111111109</v>
      </c>
      <c r="T1475" s="151">
        <f t="shared" si="492"/>
        <v>0.46727430555555555</v>
      </c>
      <c r="V1475" s="393">
        <f t="shared" ref="V1475:V1538" si="503">U1475*0.000568182</f>
        <v>0</v>
      </c>
      <c r="W1475" s="393">
        <f t="shared" ref="W1475:W1538" si="504">U1475*0.0006213713910761</f>
        <v>0</v>
      </c>
      <c r="X1475" s="53">
        <f t="shared" si="493"/>
        <v>0.21861762152777778</v>
      </c>
      <c r="Y1475" s="53">
        <f t="shared" si="494"/>
        <v>0.25500680152777777</v>
      </c>
      <c r="Z1475" s="53">
        <f t="shared" si="495"/>
        <v>0.10930881076388889</v>
      </c>
      <c r="AA1475" s="53">
        <f t="shared" si="496"/>
        <v>0.12750340076388889</v>
      </c>
      <c r="AB1475" s="50">
        <f t="shared" si="497"/>
        <v>3027</v>
      </c>
      <c r="AC1475" s="50">
        <f t="shared" si="484"/>
        <v>2011</v>
      </c>
      <c r="AD1475" s="50">
        <f t="shared" si="498"/>
        <v>7</v>
      </c>
      <c r="AE1475" s="56">
        <f t="shared" si="499"/>
        <v>201107</v>
      </c>
      <c r="AF1475" s="56">
        <f t="shared" si="487"/>
        <v>32</v>
      </c>
      <c r="AG1475" s="58">
        <f t="shared" si="486"/>
        <v>2</v>
      </c>
      <c r="AH1475" s="56">
        <f t="shared" si="500"/>
        <v>31</v>
      </c>
      <c r="AI1475" s="53">
        <f t="shared" si="501"/>
        <v>0.23681221152777776</v>
      </c>
      <c r="AJ1475" s="56">
        <f t="shared" si="502"/>
        <v>3.2</v>
      </c>
    </row>
    <row r="1476" spans="1:36" x14ac:dyDescent="0.25">
      <c r="A1476" s="50">
        <v>1475</v>
      </c>
      <c r="B1476" s="51">
        <v>40756</v>
      </c>
      <c r="C1476" s="75">
        <f t="shared" si="485"/>
        <v>40756</v>
      </c>
      <c r="D1476" s="50" t="s">
        <v>1225</v>
      </c>
      <c r="E1476" s="50">
        <v>0.6</v>
      </c>
      <c r="F1476" s="50">
        <v>0</v>
      </c>
      <c r="G1476" s="50">
        <v>21</v>
      </c>
      <c r="H1476" s="50">
        <v>25</v>
      </c>
      <c r="I1476" s="53">
        <f t="shared" si="488"/>
        <v>1.4872685185185185E-2</v>
      </c>
      <c r="J1476" s="54">
        <f t="shared" si="489"/>
        <v>2.4787808641975308E-2</v>
      </c>
      <c r="L1476" s="50" t="s">
        <v>798</v>
      </c>
      <c r="M1476" s="55">
        <f t="shared" si="490"/>
        <v>1.6809338521400792</v>
      </c>
      <c r="N1476" s="50">
        <v>0</v>
      </c>
      <c r="S1476" s="151">
        <f t="shared" si="491"/>
        <v>5.9490740740740733E-2</v>
      </c>
      <c r="T1476" s="151">
        <f t="shared" si="492"/>
        <v>2.9745370370370366E-2</v>
      </c>
      <c r="V1476" s="393">
        <f t="shared" si="503"/>
        <v>0</v>
      </c>
      <c r="W1476" s="393">
        <f t="shared" si="504"/>
        <v>0</v>
      </c>
      <c r="X1476" s="53">
        <f t="shared" si="493"/>
        <v>0.649440586419753</v>
      </c>
      <c r="Y1476" s="53">
        <f t="shared" si="494"/>
        <v>0.68582976641975302</v>
      </c>
      <c r="Z1476" s="53">
        <f t="shared" si="495"/>
        <v>0.3247202932098765</v>
      </c>
      <c r="AA1476" s="53">
        <f t="shared" si="496"/>
        <v>0.34291488320987651</v>
      </c>
      <c r="AB1476" s="50">
        <f t="shared" si="497"/>
        <v>3828</v>
      </c>
      <c r="AC1476" s="50">
        <f t="shared" si="484"/>
        <v>2011</v>
      </c>
      <c r="AD1476" s="50">
        <f t="shared" si="498"/>
        <v>8</v>
      </c>
      <c r="AE1476" s="56">
        <f t="shared" si="499"/>
        <v>201108</v>
      </c>
      <c r="AF1476" s="56">
        <f t="shared" si="487"/>
        <v>32</v>
      </c>
      <c r="AG1476" s="58">
        <f t="shared" si="486"/>
        <v>0</v>
      </c>
      <c r="AH1476" s="56">
        <f t="shared" si="500"/>
        <v>1</v>
      </c>
      <c r="AI1476" s="53">
        <f t="shared" si="501"/>
        <v>0.66763517641975301</v>
      </c>
      <c r="AJ1476" s="56">
        <f t="shared" si="502"/>
        <v>28.02</v>
      </c>
    </row>
    <row r="1477" spans="1:36" s="133" customFormat="1" x14ac:dyDescent="0.25">
      <c r="A1477" s="50">
        <v>1476</v>
      </c>
      <c r="B1477" s="51">
        <v>40759</v>
      </c>
      <c r="C1477" s="75">
        <f t="shared" si="485"/>
        <v>40759</v>
      </c>
      <c r="D1477" s="50" t="s">
        <v>1223</v>
      </c>
      <c r="E1477" s="50">
        <v>4.5199999999999996</v>
      </c>
      <c r="F1477" s="50">
        <v>0</v>
      </c>
      <c r="G1477" s="50">
        <v>59</v>
      </c>
      <c r="H1477" s="50">
        <v>56</v>
      </c>
      <c r="I1477" s="53">
        <f t="shared" si="488"/>
        <v>4.162037037037037E-2</v>
      </c>
      <c r="J1477" s="54">
        <f t="shared" si="489"/>
        <v>9.2080465421173398E-3</v>
      </c>
      <c r="K1477" s="50"/>
      <c r="L1477" s="50" t="s">
        <v>798</v>
      </c>
      <c r="M1477" s="55">
        <f t="shared" si="490"/>
        <v>4.5250278086763096</v>
      </c>
      <c r="N1477" s="50">
        <v>0</v>
      </c>
      <c r="O1477" s="50"/>
      <c r="P1477" s="389"/>
      <c r="Q1477" s="374"/>
      <c r="R1477" s="50"/>
      <c r="S1477" s="151">
        <f t="shared" si="491"/>
        <v>0.24125081940347429</v>
      </c>
      <c r="T1477" s="151">
        <f t="shared" si="492"/>
        <v>0.12062540970173714</v>
      </c>
      <c r="U1477" s="50"/>
      <c r="V1477" s="393">
        <f t="shared" si="503"/>
        <v>0</v>
      </c>
      <c r="W1477" s="393">
        <f t="shared" si="504"/>
        <v>0</v>
      </c>
      <c r="X1477" s="53">
        <f t="shared" si="493"/>
        <v>0.24125081940347429</v>
      </c>
      <c r="Y1477" s="53">
        <f t="shared" si="494"/>
        <v>0.27763999940347428</v>
      </c>
      <c r="Z1477" s="53">
        <f t="shared" si="495"/>
        <v>0.12062540970173714</v>
      </c>
      <c r="AA1477" s="53">
        <f t="shared" si="496"/>
        <v>0.13881999970173714</v>
      </c>
      <c r="AB1477" s="50">
        <f t="shared" si="497"/>
        <v>3264</v>
      </c>
      <c r="AC1477" s="50">
        <f t="shared" si="484"/>
        <v>2011</v>
      </c>
      <c r="AD1477" s="50">
        <f t="shared" si="498"/>
        <v>8</v>
      </c>
      <c r="AE1477" s="56">
        <f t="shared" si="499"/>
        <v>201108</v>
      </c>
      <c r="AF1477" s="56">
        <f t="shared" si="487"/>
        <v>32</v>
      </c>
      <c r="AG1477" s="58">
        <f t="shared" si="486"/>
        <v>2</v>
      </c>
      <c r="AH1477" s="56">
        <f t="shared" si="500"/>
        <v>4</v>
      </c>
      <c r="AI1477" s="53">
        <f t="shared" si="501"/>
        <v>0.25944540940347427</v>
      </c>
      <c r="AJ1477" s="56">
        <f t="shared" si="502"/>
        <v>19.300399999999996</v>
      </c>
    </row>
    <row r="1478" spans="1:36" x14ac:dyDescent="0.25">
      <c r="A1478" s="50">
        <v>1477</v>
      </c>
      <c r="B1478" s="51">
        <v>40762</v>
      </c>
      <c r="C1478" s="75">
        <f t="shared" si="485"/>
        <v>40762</v>
      </c>
      <c r="D1478" s="50" t="s">
        <v>1224</v>
      </c>
      <c r="E1478" s="50">
        <v>22.86</v>
      </c>
      <c r="F1478" s="50">
        <v>1</v>
      </c>
      <c r="G1478" s="50">
        <v>39</v>
      </c>
      <c r="H1478" s="50">
        <v>13</v>
      </c>
      <c r="I1478" s="53">
        <f t="shared" si="488"/>
        <v>6.8900462962962969E-2</v>
      </c>
      <c r="J1478" s="54">
        <f t="shared" si="489"/>
        <v>3.0140185023168403E-3</v>
      </c>
      <c r="L1478" s="50" t="s">
        <v>798</v>
      </c>
      <c r="M1478" s="55">
        <f t="shared" si="490"/>
        <v>13.824290273811533</v>
      </c>
      <c r="N1478" s="50">
        <v>0</v>
      </c>
      <c r="S1478" s="151">
        <f t="shared" si="491"/>
        <v>0.3375700722594861</v>
      </c>
      <c r="T1478" s="151">
        <f t="shared" si="492"/>
        <v>0.16878503612974305</v>
      </c>
      <c r="V1478" s="393">
        <f t="shared" si="503"/>
        <v>0</v>
      </c>
      <c r="W1478" s="393">
        <f t="shared" si="504"/>
        <v>0</v>
      </c>
      <c r="X1478" s="53">
        <f t="shared" si="493"/>
        <v>7.8967284760701209E-2</v>
      </c>
      <c r="Y1478" s="53">
        <f t="shared" si="494"/>
        <v>0.11535646476070122</v>
      </c>
      <c r="Z1478" s="53">
        <f t="shared" si="495"/>
        <v>3.9483642380350605E-2</v>
      </c>
      <c r="AA1478" s="53">
        <f t="shared" si="496"/>
        <v>5.7678232380350608E-2</v>
      </c>
      <c r="AB1478" s="50">
        <f t="shared" si="497"/>
        <v>749</v>
      </c>
      <c r="AC1478" s="50">
        <f t="shared" si="484"/>
        <v>2011</v>
      </c>
      <c r="AD1478" s="50">
        <f t="shared" si="498"/>
        <v>8</v>
      </c>
      <c r="AE1478" s="56">
        <f t="shared" si="499"/>
        <v>201108</v>
      </c>
      <c r="AF1478" s="56">
        <f t="shared" si="487"/>
        <v>33</v>
      </c>
      <c r="AG1478" s="58">
        <f t="shared" si="486"/>
        <v>2</v>
      </c>
      <c r="AH1478" s="56">
        <f t="shared" si="500"/>
        <v>7</v>
      </c>
      <c r="AI1478" s="53">
        <f t="shared" si="501"/>
        <v>9.7161874760701206E-2</v>
      </c>
      <c r="AJ1478" s="56">
        <f t="shared" si="502"/>
        <v>22.86</v>
      </c>
    </row>
    <row r="1479" spans="1:36" x14ac:dyDescent="0.25">
      <c r="A1479" s="50">
        <v>1478</v>
      </c>
      <c r="B1479" s="51">
        <v>40764</v>
      </c>
      <c r="C1479" s="75">
        <f t="shared" si="485"/>
        <v>40764</v>
      </c>
      <c r="D1479" s="50" t="s">
        <v>1223</v>
      </c>
      <c r="E1479" s="50">
        <v>1.03</v>
      </c>
      <c r="F1479" s="50">
        <v>0</v>
      </c>
      <c r="G1479" s="50">
        <v>9</v>
      </c>
      <c r="H1479" s="50">
        <v>26</v>
      </c>
      <c r="I1479" s="53">
        <f t="shared" si="488"/>
        <v>6.5509259259259262E-3</v>
      </c>
      <c r="J1479" s="54">
        <f t="shared" si="489"/>
        <v>6.360122258180511E-3</v>
      </c>
      <c r="L1479" s="50" t="s">
        <v>807</v>
      </c>
      <c r="M1479" s="55">
        <f t="shared" si="490"/>
        <v>6.5512367491166126</v>
      </c>
      <c r="N1479" s="50">
        <v>0</v>
      </c>
      <c r="P1479" s="143"/>
      <c r="Q1479" s="143"/>
      <c r="R1479" s="143"/>
      <c r="S1479" s="151">
        <f t="shared" si="491"/>
        <v>0.16663520316432939</v>
      </c>
      <c r="T1479" s="151">
        <f t="shared" si="492"/>
        <v>8.3317601582164696E-2</v>
      </c>
      <c r="V1479" s="393">
        <f t="shared" si="503"/>
        <v>0</v>
      </c>
      <c r="W1479" s="393">
        <f t="shared" si="504"/>
        <v>0</v>
      </c>
      <c r="X1479" s="53">
        <f t="shared" si="493"/>
        <v>0.16663520316432939</v>
      </c>
      <c r="Y1479" s="53">
        <f t="shared" si="494"/>
        <v>0.20302438316432939</v>
      </c>
      <c r="Z1479" s="53">
        <f t="shared" si="495"/>
        <v>8.3317601582164696E-2</v>
      </c>
      <c r="AA1479" s="53">
        <f t="shared" si="496"/>
        <v>0.10151219158216469</v>
      </c>
      <c r="AB1479" s="50">
        <f t="shared" si="497"/>
        <v>1114</v>
      </c>
      <c r="AC1479" s="50">
        <f t="shared" si="484"/>
        <v>2011</v>
      </c>
      <c r="AD1479" s="50">
        <f t="shared" si="498"/>
        <v>8</v>
      </c>
      <c r="AE1479" s="56">
        <f t="shared" si="499"/>
        <v>201108</v>
      </c>
      <c r="AF1479" s="56">
        <f t="shared" si="487"/>
        <v>33</v>
      </c>
      <c r="AG1479" s="58">
        <f t="shared" si="486"/>
        <v>1</v>
      </c>
      <c r="AH1479" s="56">
        <f t="shared" si="500"/>
        <v>9</v>
      </c>
      <c r="AI1479" s="53">
        <f t="shared" si="501"/>
        <v>0.1848297931643294</v>
      </c>
      <c r="AJ1479" s="56">
        <f t="shared" si="502"/>
        <v>4.3980999999999995</v>
      </c>
    </row>
    <row r="1480" spans="1:36" x14ac:dyDescent="0.25">
      <c r="A1480" s="50">
        <v>1479</v>
      </c>
      <c r="B1480" s="51">
        <v>40765</v>
      </c>
      <c r="C1480" s="75">
        <f t="shared" si="485"/>
        <v>40765</v>
      </c>
      <c r="D1480" s="50" t="s">
        <v>1223</v>
      </c>
      <c r="E1480" s="50">
        <v>3.17</v>
      </c>
      <c r="F1480" s="50">
        <v>0</v>
      </c>
      <c r="G1480" s="50">
        <v>29</v>
      </c>
      <c r="H1480" s="50">
        <v>31</v>
      </c>
      <c r="I1480" s="53">
        <f t="shared" si="488"/>
        <v>2.0497685185185185E-2</v>
      </c>
      <c r="J1480" s="54">
        <f t="shared" si="489"/>
        <v>6.4661467461152007E-3</v>
      </c>
      <c r="L1480" s="50" t="s">
        <v>807</v>
      </c>
      <c r="M1480" s="55">
        <f t="shared" si="490"/>
        <v>6.443817052512709</v>
      </c>
      <c r="N1480" s="50">
        <v>0</v>
      </c>
      <c r="P1480" s="143"/>
      <c r="Q1480" s="143"/>
      <c r="R1480" s="143"/>
      <c r="S1480" s="151">
        <f t="shared" si="491"/>
        <v>0.16941304474821825</v>
      </c>
      <c r="T1480" s="151">
        <f t="shared" si="492"/>
        <v>8.4706522374109125E-2</v>
      </c>
      <c r="V1480" s="393">
        <f t="shared" si="503"/>
        <v>0</v>
      </c>
      <c r="W1480" s="393">
        <f t="shared" si="504"/>
        <v>0</v>
      </c>
      <c r="X1480" s="53">
        <f t="shared" si="493"/>
        <v>0.16941304474821825</v>
      </c>
      <c r="Y1480" s="53">
        <f t="shared" si="494"/>
        <v>0.20580222474821824</v>
      </c>
      <c r="Z1480" s="53">
        <f t="shared" si="495"/>
        <v>8.4706522374109125E-2</v>
      </c>
      <c r="AA1480" s="53">
        <f t="shared" si="496"/>
        <v>0.10290111237410912</v>
      </c>
      <c r="AB1480" s="50">
        <f t="shared" si="497"/>
        <v>1191</v>
      </c>
      <c r="AC1480" s="50">
        <f t="shared" si="484"/>
        <v>2011</v>
      </c>
      <c r="AD1480" s="50">
        <f t="shared" si="498"/>
        <v>8</v>
      </c>
      <c r="AE1480" s="56">
        <f t="shared" si="499"/>
        <v>201108</v>
      </c>
      <c r="AF1480" s="56">
        <f t="shared" si="487"/>
        <v>33</v>
      </c>
      <c r="AG1480" s="58">
        <f t="shared" si="486"/>
        <v>0</v>
      </c>
      <c r="AH1480" s="56">
        <f t="shared" si="500"/>
        <v>10</v>
      </c>
      <c r="AI1480" s="53">
        <f t="shared" si="501"/>
        <v>0.18760763474821823</v>
      </c>
      <c r="AJ1480" s="56">
        <f t="shared" si="502"/>
        <v>13.535899999999998</v>
      </c>
    </row>
    <row r="1481" spans="1:36" x14ac:dyDescent="0.25">
      <c r="A1481" s="50">
        <v>1480</v>
      </c>
      <c r="B1481" s="51">
        <v>40769</v>
      </c>
      <c r="C1481" s="75">
        <f t="shared" si="485"/>
        <v>40769</v>
      </c>
      <c r="D1481" s="50" t="s">
        <v>1223</v>
      </c>
      <c r="E1481" s="50">
        <v>7.21</v>
      </c>
      <c r="F1481" s="50">
        <v>1</v>
      </c>
      <c r="G1481" s="50">
        <v>8</v>
      </c>
      <c r="H1481" s="50">
        <v>21</v>
      </c>
      <c r="I1481" s="53">
        <f t="shared" si="488"/>
        <v>4.746527777777778E-2</v>
      </c>
      <c r="J1481" s="54">
        <f t="shared" si="489"/>
        <v>6.5832562798582217E-3</v>
      </c>
      <c r="L1481" s="50" t="s">
        <v>807</v>
      </c>
      <c r="M1481" s="55">
        <f t="shared" si="490"/>
        <v>6.32918800292612</v>
      </c>
      <c r="N1481" s="50">
        <v>0</v>
      </c>
      <c r="S1481" s="151">
        <f t="shared" si="491"/>
        <v>0.17248131453228541</v>
      </c>
      <c r="T1481" s="151">
        <f t="shared" si="492"/>
        <v>8.6240657266142703E-2</v>
      </c>
      <c r="V1481" s="393">
        <f t="shared" si="503"/>
        <v>0</v>
      </c>
      <c r="W1481" s="393">
        <f t="shared" si="504"/>
        <v>0</v>
      </c>
      <c r="X1481" s="53">
        <f t="shared" si="493"/>
        <v>0.17248131453228541</v>
      </c>
      <c r="Y1481" s="53">
        <f t="shared" si="494"/>
        <v>0.20887049453228537</v>
      </c>
      <c r="Z1481" s="53">
        <f t="shared" si="495"/>
        <v>8.6240657266142703E-2</v>
      </c>
      <c r="AA1481" s="53">
        <f t="shared" si="496"/>
        <v>0.10443524726614269</v>
      </c>
      <c r="AB1481" s="50">
        <f t="shared" si="497"/>
        <v>1275</v>
      </c>
      <c r="AC1481" s="50">
        <f t="shared" si="484"/>
        <v>2011</v>
      </c>
      <c r="AD1481" s="50">
        <f t="shared" si="498"/>
        <v>8</v>
      </c>
      <c r="AE1481" s="56">
        <f t="shared" si="499"/>
        <v>201108</v>
      </c>
      <c r="AF1481" s="56">
        <f t="shared" si="487"/>
        <v>34</v>
      </c>
      <c r="AG1481" s="58">
        <f t="shared" si="486"/>
        <v>3</v>
      </c>
      <c r="AH1481" s="56">
        <f t="shared" si="500"/>
        <v>14</v>
      </c>
      <c r="AI1481" s="53">
        <f t="shared" si="501"/>
        <v>0.19067590453228539</v>
      </c>
      <c r="AJ1481" s="56">
        <f t="shared" si="502"/>
        <v>30.786699999999996</v>
      </c>
    </row>
    <row r="1482" spans="1:36" x14ac:dyDescent="0.25">
      <c r="A1482" s="50">
        <v>1481</v>
      </c>
      <c r="B1482" s="51">
        <v>40778</v>
      </c>
      <c r="C1482" s="75">
        <f t="shared" si="485"/>
        <v>40778</v>
      </c>
      <c r="D1482" s="50" t="s">
        <v>1224</v>
      </c>
      <c r="E1482" s="50">
        <v>54.75</v>
      </c>
      <c r="F1482" s="50">
        <v>3</v>
      </c>
      <c r="G1482" s="50">
        <v>40</v>
      </c>
      <c r="H1482" s="50">
        <v>27</v>
      </c>
      <c r="I1482" s="53">
        <f t="shared" si="488"/>
        <v>0.15309027777777778</v>
      </c>
      <c r="J1482" s="54">
        <f t="shared" si="489"/>
        <v>2.7961694571283615E-3</v>
      </c>
      <c r="L1482" s="50" t="s">
        <v>798</v>
      </c>
      <c r="M1482" s="55">
        <f t="shared" si="490"/>
        <v>14.901338171921081</v>
      </c>
      <c r="N1482" s="50">
        <v>0</v>
      </c>
      <c r="R1482" s="50" t="s">
        <v>803</v>
      </c>
      <c r="S1482" s="151">
        <f t="shared" si="491"/>
        <v>0.3131709791983765</v>
      </c>
      <c r="T1482" s="151">
        <f t="shared" si="492"/>
        <v>0.15658548959918825</v>
      </c>
      <c r="V1482" s="393">
        <f t="shared" si="503"/>
        <v>0</v>
      </c>
      <c r="W1482" s="393">
        <f t="shared" si="504"/>
        <v>0</v>
      </c>
      <c r="X1482" s="53">
        <f t="shared" si="493"/>
        <v>7.3259639776763072E-2</v>
      </c>
      <c r="Y1482" s="53">
        <f t="shared" si="494"/>
        <v>0.10964881977676308</v>
      </c>
      <c r="Z1482" s="53">
        <f t="shared" si="495"/>
        <v>3.6629819888381536E-2</v>
      </c>
      <c r="AA1482" s="53">
        <f t="shared" si="496"/>
        <v>5.482440988838154E-2</v>
      </c>
      <c r="AB1482" s="50">
        <f t="shared" si="497"/>
        <v>629</v>
      </c>
      <c r="AC1482" s="50">
        <f t="shared" si="484"/>
        <v>2011</v>
      </c>
      <c r="AD1482" s="50">
        <f t="shared" si="498"/>
        <v>8</v>
      </c>
      <c r="AE1482" s="56">
        <f t="shared" si="499"/>
        <v>201108</v>
      </c>
      <c r="AF1482" s="56">
        <f t="shared" si="487"/>
        <v>35</v>
      </c>
      <c r="AG1482" s="58">
        <f t="shared" si="486"/>
        <v>8</v>
      </c>
      <c r="AH1482" s="56">
        <f t="shared" si="500"/>
        <v>23</v>
      </c>
      <c r="AI1482" s="53">
        <f t="shared" si="501"/>
        <v>9.1454229776763069E-2</v>
      </c>
      <c r="AJ1482" s="56">
        <f t="shared" si="502"/>
        <v>54.75</v>
      </c>
    </row>
    <row r="1483" spans="1:36" x14ac:dyDescent="0.25">
      <c r="A1483" s="50">
        <v>1482</v>
      </c>
      <c r="B1483" s="51">
        <v>40780</v>
      </c>
      <c r="C1483" s="75">
        <f t="shared" si="485"/>
        <v>40780</v>
      </c>
      <c r="D1483" s="50" t="s">
        <v>1223</v>
      </c>
      <c r="E1483" s="50">
        <v>2</v>
      </c>
      <c r="F1483" s="50">
        <v>0</v>
      </c>
      <c r="G1483" s="50">
        <v>19</v>
      </c>
      <c r="H1483" s="50">
        <v>53</v>
      </c>
      <c r="I1483" s="53">
        <f t="shared" si="488"/>
        <v>1.3807870370370371E-2</v>
      </c>
      <c r="J1483" s="54">
        <f t="shared" si="489"/>
        <v>6.9039351851851857E-3</v>
      </c>
      <c r="L1483" s="50" t="s">
        <v>807</v>
      </c>
      <c r="M1483" s="55">
        <f t="shared" si="490"/>
        <v>6.0352053646269948</v>
      </c>
      <c r="N1483" s="50">
        <v>0</v>
      </c>
      <c r="S1483" s="151">
        <f t="shared" si="491"/>
        <v>0.18088310185185186</v>
      </c>
      <c r="T1483" s="151">
        <f t="shared" si="492"/>
        <v>9.0441550925925929E-2</v>
      </c>
      <c r="V1483" s="393">
        <f t="shared" si="503"/>
        <v>0</v>
      </c>
      <c r="W1483" s="393">
        <f t="shared" si="504"/>
        <v>0</v>
      </c>
      <c r="X1483" s="53">
        <f t="shared" si="493"/>
        <v>0.18088310185185186</v>
      </c>
      <c r="Y1483" s="53">
        <f t="shared" si="494"/>
        <v>0.21727228185185185</v>
      </c>
      <c r="Z1483" s="53">
        <f t="shared" si="495"/>
        <v>9.0441550925925929E-2</v>
      </c>
      <c r="AA1483" s="53">
        <f t="shared" si="496"/>
        <v>0.10863614092592593</v>
      </c>
      <c r="AB1483" s="50">
        <f t="shared" si="497"/>
        <v>1655</v>
      </c>
      <c r="AC1483" s="50">
        <f t="shared" si="484"/>
        <v>2011</v>
      </c>
      <c r="AD1483" s="50">
        <f t="shared" si="498"/>
        <v>8</v>
      </c>
      <c r="AE1483" s="56">
        <f t="shared" si="499"/>
        <v>201108</v>
      </c>
      <c r="AF1483" s="56">
        <f t="shared" si="487"/>
        <v>35</v>
      </c>
      <c r="AG1483" s="58">
        <f t="shared" si="486"/>
        <v>1</v>
      </c>
      <c r="AH1483" s="56">
        <f t="shared" si="500"/>
        <v>25</v>
      </c>
      <c r="AI1483" s="53">
        <f t="shared" si="501"/>
        <v>0.19907769185185187</v>
      </c>
      <c r="AJ1483" s="56">
        <f t="shared" si="502"/>
        <v>8.5399999999999991</v>
      </c>
    </row>
    <row r="1484" spans="1:36" x14ac:dyDescent="0.25">
      <c r="A1484" s="50">
        <v>1483</v>
      </c>
      <c r="B1484" s="51">
        <v>40781</v>
      </c>
      <c r="C1484" s="75">
        <f t="shared" si="485"/>
        <v>40781</v>
      </c>
      <c r="D1484" s="50" t="s">
        <v>1224</v>
      </c>
      <c r="E1484" s="50">
        <v>4.47</v>
      </c>
      <c r="F1484" s="50">
        <v>0</v>
      </c>
      <c r="G1484" s="50">
        <v>20</v>
      </c>
      <c r="H1484" s="50">
        <v>24</v>
      </c>
      <c r="I1484" s="53">
        <f t="shared" si="488"/>
        <v>1.4166666666666666E-2</v>
      </c>
      <c r="J1484" s="54">
        <f t="shared" si="489"/>
        <v>3.169276659209545E-3</v>
      </c>
      <c r="L1484" s="50" t="s">
        <v>798</v>
      </c>
      <c r="M1484" s="55">
        <f t="shared" si="490"/>
        <v>13.147058823529422</v>
      </c>
      <c r="N1484" s="50">
        <v>0</v>
      </c>
      <c r="S1484" s="151">
        <f t="shared" si="491"/>
        <v>0.35495898583146901</v>
      </c>
      <c r="T1484" s="151">
        <f t="shared" si="492"/>
        <v>0.1774794929157345</v>
      </c>
      <c r="V1484" s="393">
        <f t="shared" si="503"/>
        <v>0</v>
      </c>
      <c r="W1484" s="393">
        <f t="shared" si="504"/>
        <v>0</v>
      </c>
      <c r="X1484" s="53">
        <f t="shared" si="493"/>
        <v>8.3035048471290077E-2</v>
      </c>
      <c r="Y1484" s="53">
        <f t="shared" si="494"/>
        <v>0.11942422847129008</v>
      </c>
      <c r="Z1484" s="53">
        <f t="shared" si="495"/>
        <v>4.1517524235645038E-2</v>
      </c>
      <c r="AA1484" s="53">
        <f t="shared" si="496"/>
        <v>5.9712114235645042E-2</v>
      </c>
      <c r="AB1484" s="50">
        <f t="shared" si="497"/>
        <v>828</v>
      </c>
      <c r="AC1484" s="50">
        <f t="shared" si="484"/>
        <v>2011</v>
      </c>
      <c r="AD1484" s="50">
        <f t="shared" si="498"/>
        <v>8</v>
      </c>
      <c r="AE1484" s="56">
        <f t="shared" si="499"/>
        <v>201108</v>
      </c>
      <c r="AF1484" s="56">
        <f t="shared" si="487"/>
        <v>35</v>
      </c>
      <c r="AG1484" s="58">
        <f t="shared" si="486"/>
        <v>0</v>
      </c>
      <c r="AH1484" s="56">
        <f t="shared" si="500"/>
        <v>26</v>
      </c>
      <c r="AI1484" s="53">
        <f t="shared" si="501"/>
        <v>0.10122963847129007</v>
      </c>
      <c r="AJ1484" s="56">
        <f t="shared" si="502"/>
        <v>4.47</v>
      </c>
    </row>
    <row r="1485" spans="1:36" x14ac:dyDescent="0.25">
      <c r="A1485" s="50">
        <v>1484</v>
      </c>
      <c r="B1485" s="51">
        <v>40781</v>
      </c>
      <c r="C1485" s="75">
        <f t="shared" si="485"/>
        <v>40781</v>
      </c>
      <c r="D1485" s="50" t="s">
        <v>1223</v>
      </c>
      <c r="E1485" s="50">
        <v>3.11</v>
      </c>
      <c r="F1485" s="50">
        <v>0</v>
      </c>
      <c r="G1485" s="50">
        <v>29</v>
      </c>
      <c r="H1485" s="50">
        <v>42</v>
      </c>
      <c r="I1485" s="53">
        <f t="shared" si="488"/>
        <v>2.0625000000000001E-2</v>
      </c>
      <c r="J1485" s="54">
        <f t="shared" si="489"/>
        <v>6.6318327974276533E-3</v>
      </c>
      <c r="L1485" s="50" t="s">
        <v>807</v>
      </c>
      <c r="M1485" s="55">
        <f t="shared" si="490"/>
        <v>6.2828282828282873</v>
      </c>
      <c r="N1485" s="50">
        <v>0</v>
      </c>
      <c r="S1485" s="151">
        <f t="shared" si="491"/>
        <v>0.17375401929260451</v>
      </c>
      <c r="T1485" s="151">
        <f t="shared" si="492"/>
        <v>8.6877009646302253E-2</v>
      </c>
      <c r="V1485" s="393">
        <f t="shared" si="503"/>
        <v>0</v>
      </c>
      <c r="W1485" s="393">
        <f t="shared" si="504"/>
        <v>0</v>
      </c>
      <c r="X1485" s="53">
        <f t="shared" si="493"/>
        <v>0.17375401929260451</v>
      </c>
      <c r="Y1485" s="53">
        <f t="shared" si="494"/>
        <v>0.2101431992926045</v>
      </c>
      <c r="Z1485" s="53">
        <f t="shared" si="495"/>
        <v>8.6877009646302253E-2</v>
      </c>
      <c r="AA1485" s="53">
        <f t="shared" si="496"/>
        <v>0.10507159964630225</v>
      </c>
      <c r="AB1485" s="50">
        <f t="shared" si="497"/>
        <v>1332</v>
      </c>
      <c r="AC1485" s="50">
        <f t="shared" si="484"/>
        <v>2011</v>
      </c>
      <c r="AD1485" s="50">
        <f t="shared" si="498"/>
        <v>8</v>
      </c>
      <c r="AE1485" s="56">
        <f t="shared" si="499"/>
        <v>201108</v>
      </c>
      <c r="AF1485" s="56">
        <f t="shared" si="487"/>
        <v>35</v>
      </c>
      <c r="AG1485" s="58">
        <f t="shared" si="486"/>
        <v>0</v>
      </c>
      <c r="AH1485" s="56">
        <f t="shared" si="500"/>
        <v>26</v>
      </c>
      <c r="AI1485" s="53">
        <f t="shared" si="501"/>
        <v>0.19194860929260449</v>
      </c>
      <c r="AJ1485" s="56">
        <f t="shared" si="502"/>
        <v>13.279699999999998</v>
      </c>
    </row>
    <row r="1486" spans="1:36" x14ac:dyDescent="0.25">
      <c r="A1486" s="50">
        <v>1485</v>
      </c>
      <c r="B1486" s="51">
        <v>40782</v>
      </c>
      <c r="C1486" s="75">
        <f t="shared" si="485"/>
        <v>40782</v>
      </c>
      <c r="D1486" s="50" t="s">
        <v>1224</v>
      </c>
      <c r="E1486" s="50">
        <v>16.52</v>
      </c>
      <c r="F1486" s="50">
        <v>1</v>
      </c>
      <c r="G1486" s="50">
        <v>15</v>
      </c>
      <c r="H1486" s="50">
        <v>15</v>
      </c>
      <c r="I1486" s="53">
        <f t="shared" si="488"/>
        <v>5.2256944444444446E-2</v>
      </c>
      <c r="J1486" s="54">
        <f t="shared" si="489"/>
        <v>3.16325329566855E-3</v>
      </c>
      <c r="L1486" s="50" t="s">
        <v>798</v>
      </c>
      <c r="M1486" s="55">
        <f t="shared" si="490"/>
        <v>13.172093023255824</v>
      </c>
      <c r="N1486" s="50">
        <v>0</v>
      </c>
      <c r="S1486" s="151">
        <f t="shared" si="491"/>
        <v>0.3542843691148776</v>
      </c>
      <c r="T1486" s="151">
        <f t="shared" si="492"/>
        <v>0.1771421845574388</v>
      </c>
      <c r="V1486" s="393">
        <f t="shared" si="503"/>
        <v>0</v>
      </c>
      <c r="W1486" s="393">
        <f t="shared" si="504"/>
        <v>0</v>
      </c>
      <c r="X1486" s="53">
        <f t="shared" si="493"/>
        <v>8.2877236346516003E-2</v>
      </c>
      <c r="Y1486" s="53">
        <f t="shared" si="494"/>
        <v>0.11926641634651601</v>
      </c>
      <c r="Z1486" s="53">
        <f t="shared" si="495"/>
        <v>4.1438618173258002E-2</v>
      </c>
      <c r="AA1486" s="53">
        <f t="shared" si="496"/>
        <v>5.9633208173258005E-2</v>
      </c>
      <c r="AB1486" s="50">
        <f t="shared" si="497"/>
        <v>826</v>
      </c>
      <c r="AC1486" s="50">
        <f t="shared" si="484"/>
        <v>2011</v>
      </c>
      <c r="AD1486" s="50">
        <f t="shared" si="498"/>
        <v>8</v>
      </c>
      <c r="AE1486" s="56">
        <f t="shared" si="499"/>
        <v>201108</v>
      </c>
      <c r="AF1486" s="56">
        <f t="shared" si="487"/>
        <v>35</v>
      </c>
      <c r="AG1486" s="58">
        <f t="shared" si="486"/>
        <v>0</v>
      </c>
      <c r="AH1486" s="56">
        <f t="shared" si="500"/>
        <v>27</v>
      </c>
      <c r="AI1486" s="53">
        <f t="shared" si="501"/>
        <v>0.10107182634651601</v>
      </c>
      <c r="AJ1486" s="56">
        <f t="shared" si="502"/>
        <v>16.52</v>
      </c>
    </row>
    <row r="1487" spans="1:36" x14ac:dyDescent="0.25">
      <c r="A1487" s="50">
        <v>1486</v>
      </c>
      <c r="B1487" s="51">
        <v>40788</v>
      </c>
      <c r="C1487" s="75">
        <f t="shared" si="485"/>
        <v>40788</v>
      </c>
      <c r="D1487" s="50" t="s">
        <v>1224</v>
      </c>
      <c r="E1487" s="50">
        <v>5.29</v>
      </c>
      <c r="F1487" s="50">
        <v>0</v>
      </c>
      <c r="G1487" s="50">
        <v>25</v>
      </c>
      <c r="H1487" s="50">
        <v>56</v>
      </c>
      <c r="I1487" s="53">
        <f t="shared" si="488"/>
        <v>1.800925925925926E-2</v>
      </c>
      <c r="J1487" s="54">
        <f t="shared" si="489"/>
        <v>3.404396835398726E-3</v>
      </c>
      <c r="L1487" s="50" t="s">
        <v>798</v>
      </c>
      <c r="M1487" s="55">
        <f t="shared" si="490"/>
        <v>12.239074550128544</v>
      </c>
      <c r="N1487" s="50">
        <v>0</v>
      </c>
      <c r="P1487" s="143"/>
      <c r="Q1487" s="143"/>
      <c r="R1487" s="143"/>
      <c r="S1487" s="151">
        <f t="shared" si="491"/>
        <v>0.3812924455646573</v>
      </c>
      <c r="T1487" s="151">
        <f t="shared" si="492"/>
        <v>0.19064622278232865</v>
      </c>
      <c r="V1487" s="393">
        <f t="shared" si="503"/>
        <v>0</v>
      </c>
      <c r="W1487" s="393">
        <f t="shared" si="504"/>
        <v>0</v>
      </c>
      <c r="X1487" s="53">
        <f t="shared" si="493"/>
        <v>8.9195197087446623E-2</v>
      </c>
      <c r="Y1487" s="53">
        <f t="shared" si="494"/>
        <v>0.1255843770874466</v>
      </c>
      <c r="Z1487" s="53">
        <f t="shared" si="495"/>
        <v>4.4597598543723312E-2</v>
      </c>
      <c r="AA1487" s="53">
        <f t="shared" si="496"/>
        <v>6.2792188543723301E-2</v>
      </c>
      <c r="AB1487" s="50">
        <f t="shared" si="497"/>
        <v>877</v>
      </c>
      <c r="AC1487" s="50">
        <f t="shared" si="484"/>
        <v>2011</v>
      </c>
      <c r="AD1487" s="50">
        <f t="shared" si="498"/>
        <v>9</v>
      </c>
      <c r="AE1487" s="56">
        <f t="shared" si="499"/>
        <v>201109</v>
      </c>
      <c r="AF1487" s="56">
        <f t="shared" si="487"/>
        <v>36</v>
      </c>
      <c r="AG1487" s="58">
        <f t="shared" si="486"/>
        <v>5</v>
      </c>
      <c r="AH1487" s="56">
        <f t="shared" si="500"/>
        <v>2</v>
      </c>
      <c r="AI1487" s="53">
        <f t="shared" si="501"/>
        <v>0.10738978708744662</v>
      </c>
      <c r="AJ1487" s="56">
        <f t="shared" si="502"/>
        <v>5.29</v>
      </c>
    </row>
    <row r="1488" spans="1:36" x14ac:dyDescent="0.25">
      <c r="A1488" s="50">
        <v>1487</v>
      </c>
      <c r="B1488" s="51">
        <v>40790</v>
      </c>
      <c r="C1488" s="75">
        <f t="shared" si="485"/>
        <v>40790</v>
      </c>
      <c r="D1488" s="50" t="s">
        <v>1224</v>
      </c>
      <c r="E1488" s="50">
        <v>10.33</v>
      </c>
      <c r="F1488" s="50">
        <v>0</v>
      </c>
      <c r="G1488" s="50">
        <v>40</v>
      </c>
      <c r="H1488" s="50">
        <v>29</v>
      </c>
      <c r="I1488" s="53">
        <f t="shared" si="488"/>
        <v>2.8113425925925927E-2</v>
      </c>
      <c r="J1488" s="54">
        <f t="shared" si="489"/>
        <v>2.7215320354236133E-3</v>
      </c>
      <c r="L1488" s="50" t="s">
        <v>798</v>
      </c>
      <c r="M1488" s="55">
        <f t="shared" si="490"/>
        <v>15.310004116920556</v>
      </c>
      <c r="N1488" s="50">
        <v>0</v>
      </c>
      <c r="S1488" s="151">
        <f t="shared" si="491"/>
        <v>0.30481158796744467</v>
      </c>
      <c r="T1488" s="151">
        <f t="shared" si="492"/>
        <v>0.15240579398372234</v>
      </c>
      <c r="V1488" s="393">
        <f t="shared" si="503"/>
        <v>0</v>
      </c>
      <c r="W1488" s="393">
        <f t="shared" si="504"/>
        <v>0</v>
      </c>
      <c r="X1488" s="53">
        <f t="shared" si="493"/>
        <v>7.1304139328098662E-2</v>
      </c>
      <c r="Y1488" s="53">
        <f t="shared" si="494"/>
        <v>0.10769331932809867</v>
      </c>
      <c r="Z1488" s="53">
        <f t="shared" si="495"/>
        <v>3.5652069664049331E-2</v>
      </c>
      <c r="AA1488" s="53">
        <f t="shared" si="496"/>
        <v>5.3846659664049334E-2</v>
      </c>
      <c r="AB1488" s="50">
        <f t="shared" si="497"/>
        <v>555</v>
      </c>
      <c r="AC1488" s="50">
        <f t="shared" si="484"/>
        <v>2011</v>
      </c>
      <c r="AD1488" s="50">
        <f t="shared" si="498"/>
        <v>9</v>
      </c>
      <c r="AE1488" s="56">
        <f t="shared" si="499"/>
        <v>201109</v>
      </c>
      <c r="AF1488" s="56">
        <f t="shared" si="487"/>
        <v>37</v>
      </c>
      <c r="AG1488" s="58">
        <f t="shared" si="486"/>
        <v>1</v>
      </c>
      <c r="AH1488" s="56">
        <f t="shared" si="500"/>
        <v>4</v>
      </c>
      <c r="AI1488" s="53">
        <f t="shared" si="501"/>
        <v>8.9498729328098658E-2</v>
      </c>
      <c r="AJ1488" s="56">
        <f t="shared" si="502"/>
        <v>10.33</v>
      </c>
    </row>
    <row r="1489" spans="1:36" x14ac:dyDescent="0.25">
      <c r="A1489" s="50">
        <v>1488</v>
      </c>
      <c r="B1489" s="51">
        <v>40797</v>
      </c>
      <c r="C1489" s="75">
        <f t="shared" si="485"/>
        <v>40797</v>
      </c>
      <c r="D1489" s="50" t="s">
        <v>1225</v>
      </c>
      <c r="E1489" s="50">
        <v>1.2</v>
      </c>
      <c r="F1489" s="50">
        <v>0</v>
      </c>
      <c r="G1489" s="50">
        <v>47</v>
      </c>
      <c r="H1489" s="50">
        <v>16</v>
      </c>
      <c r="I1489" s="53">
        <f t="shared" si="488"/>
        <v>3.2824074074074075E-2</v>
      </c>
      <c r="J1489" s="54">
        <f t="shared" si="489"/>
        <v>2.7353395061728396E-2</v>
      </c>
      <c r="L1489" s="50" t="s">
        <v>797</v>
      </c>
      <c r="M1489" s="55">
        <f t="shared" si="490"/>
        <v>1.523272214386461</v>
      </c>
      <c r="N1489" s="50">
        <v>0</v>
      </c>
      <c r="R1489" s="50" t="s">
        <v>797</v>
      </c>
      <c r="S1489" s="151">
        <f t="shared" si="491"/>
        <v>6.564814814814815E-2</v>
      </c>
      <c r="T1489" s="151">
        <f t="shared" si="492"/>
        <v>3.2824074074074075E-2</v>
      </c>
      <c r="V1489" s="393">
        <f t="shared" si="503"/>
        <v>0</v>
      </c>
      <c r="W1489" s="393">
        <f t="shared" si="504"/>
        <v>0</v>
      </c>
      <c r="X1489" s="53">
        <f t="shared" si="493"/>
        <v>0.71665895061728391</v>
      </c>
      <c r="Y1489" s="53">
        <f t="shared" si="494"/>
        <v>0.75304813061728393</v>
      </c>
      <c r="Z1489" s="53">
        <f t="shared" si="495"/>
        <v>0.35832947530864195</v>
      </c>
      <c r="AA1489" s="53">
        <f t="shared" si="496"/>
        <v>0.37652406530864196</v>
      </c>
      <c r="AB1489" s="50">
        <f t="shared" si="497"/>
        <v>3957</v>
      </c>
      <c r="AC1489" s="50">
        <f t="shared" si="484"/>
        <v>2011</v>
      </c>
      <c r="AD1489" s="50">
        <f t="shared" si="498"/>
        <v>9</v>
      </c>
      <c r="AE1489" s="56">
        <f t="shared" si="499"/>
        <v>201109</v>
      </c>
      <c r="AF1489" s="56">
        <f t="shared" si="487"/>
        <v>38</v>
      </c>
      <c r="AG1489" s="58">
        <f t="shared" si="486"/>
        <v>6</v>
      </c>
      <c r="AH1489" s="56">
        <f t="shared" si="500"/>
        <v>11</v>
      </c>
      <c r="AI1489" s="53">
        <f t="shared" si="501"/>
        <v>0.73485354061728392</v>
      </c>
      <c r="AJ1489" s="56">
        <f t="shared" si="502"/>
        <v>56.04</v>
      </c>
    </row>
    <row r="1490" spans="1:36" x14ac:dyDescent="0.25">
      <c r="A1490" s="50">
        <v>1489</v>
      </c>
      <c r="B1490" s="51">
        <v>40797</v>
      </c>
      <c r="C1490" s="75">
        <f t="shared" si="485"/>
        <v>40797</v>
      </c>
      <c r="D1490" s="50" t="s">
        <v>1224</v>
      </c>
      <c r="E1490" s="50">
        <v>54.75</v>
      </c>
      <c r="F1490" s="50">
        <v>3</v>
      </c>
      <c r="G1490" s="50">
        <v>11</v>
      </c>
      <c r="H1490" s="50">
        <v>39</v>
      </c>
      <c r="I1490" s="53">
        <f t="shared" si="488"/>
        <v>0.13309027777777779</v>
      </c>
      <c r="J1490" s="54">
        <f t="shared" si="489"/>
        <v>2.4308726534753933E-3</v>
      </c>
      <c r="L1490" s="50" t="s">
        <v>797</v>
      </c>
      <c r="M1490" s="55">
        <f t="shared" si="490"/>
        <v>17.140620923558583</v>
      </c>
      <c r="N1490" s="50">
        <v>0</v>
      </c>
      <c r="R1490" s="50" t="s">
        <v>797</v>
      </c>
      <c r="S1490" s="151">
        <f t="shared" si="491"/>
        <v>0.27225773718924406</v>
      </c>
      <c r="T1490" s="151">
        <f t="shared" si="492"/>
        <v>0.13612886859462203</v>
      </c>
      <c r="V1490" s="393">
        <f t="shared" si="503"/>
        <v>0</v>
      </c>
      <c r="W1490" s="393">
        <f t="shared" si="504"/>
        <v>0</v>
      </c>
      <c r="X1490" s="53">
        <f t="shared" si="493"/>
        <v>6.3688863521055308E-2</v>
      </c>
      <c r="Y1490" s="53">
        <f t="shared" si="494"/>
        <v>0.1000780435210553</v>
      </c>
      <c r="Z1490" s="53">
        <f t="shared" si="495"/>
        <v>3.1844431760527654E-2</v>
      </c>
      <c r="AA1490" s="53">
        <f t="shared" si="496"/>
        <v>5.0039021760527651E-2</v>
      </c>
      <c r="AB1490" s="50">
        <f t="shared" si="497"/>
        <v>364</v>
      </c>
      <c r="AC1490" s="50">
        <f t="shared" si="484"/>
        <v>2011</v>
      </c>
      <c r="AD1490" s="50">
        <f t="shared" si="498"/>
        <v>9</v>
      </c>
      <c r="AE1490" s="56">
        <f t="shared" si="499"/>
        <v>201109</v>
      </c>
      <c r="AF1490" s="56">
        <f t="shared" si="487"/>
        <v>38</v>
      </c>
      <c r="AG1490" s="58">
        <f t="shared" si="486"/>
        <v>0</v>
      </c>
      <c r="AH1490" s="56">
        <f t="shared" si="500"/>
        <v>11</v>
      </c>
      <c r="AI1490" s="53">
        <f t="shared" si="501"/>
        <v>8.1883453521055305E-2</v>
      </c>
      <c r="AJ1490" s="56">
        <f t="shared" si="502"/>
        <v>54.75</v>
      </c>
    </row>
    <row r="1491" spans="1:36" x14ac:dyDescent="0.25">
      <c r="A1491" s="50">
        <v>1490</v>
      </c>
      <c r="B1491" s="127">
        <v>40797</v>
      </c>
      <c r="C1491" s="145">
        <f t="shared" si="485"/>
        <v>40797</v>
      </c>
      <c r="D1491" s="126" t="s">
        <v>1223</v>
      </c>
      <c r="E1491" s="126">
        <v>13.1</v>
      </c>
      <c r="F1491" s="126">
        <v>2</v>
      </c>
      <c r="G1491" s="126">
        <v>57</v>
      </c>
      <c r="H1491" s="126">
        <v>34</v>
      </c>
      <c r="I1491" s="129">
        <f t="shared" si="488"/>
        <v>0.12331018518518518</v>
      </c>
      <c r="J1491" s="130">
        <f t="shared" si="489"/>
        <v>9.4129912355103186E-3</v>
      </c>
      <c r="K1491" s="126"/>
      <c r="L1491" s="126" t="s">
        <v>797</v>
      </c>
      <c r="M1491" s="55">
        <f t="shared" si="490"/>
        <v>4.4265064764407773</v>
      </c>
      <c r="N1491" s="126">
        <v>0</v>
      </c>
      <c r="O1491" s="126"/>
      <c r="P1491" s="392"/>
      <c r="Q1491" s="377"/>
      <c r="R1491" s="126" t="s">
        <v>797</v>
      </c>
      <c r="S1491" s="151">
        <f t="shared" si="491"/>
        <v>0.24662037037037035</v>
      </c>
      <c r="T1491" s="151">
        <f t="shared" si="492"/>
        <v>0.12331018518518518</v>
      </c>
      <c r="U1491" s="126"/>
      <c r="V1491" s="393">
        <f t="shared" si="503"/>
        <v>0</v>
      </c>
      <c r="W1491" s="393">
        <f t="shared" si="504"/>
        <v>0</v>
      </c>
      <c r="X1491" s="129">
        <f t="shared" si="493"/>
        <v>0.24662037037037035</v>
      </c>
      <c r="Y1491" s="129">
        <f t="shared" si="494"/>
        <v>0.28300955037037034</v>
      </c>
      <c r="Z1491" s="129">
        <f t="shared" si="495"/>
        <v>0.12331018518518518</v>
      </c>
      <c r="AA1491" s="129">
        <f t="shared" si="496"/>
        <v>0.14150477518518517</v>
      </c>
      <c r="AB1491" s="126">
        <f t="shared" si="497"/>
        <v>3298</v>
      </c>
      <c r="AC1491" s="126">
        <f t="shared" si="484"/>
        <v>2011</v>
      </c>
      <c r="AD1491" s="126">
        <f t="shared" si="498"/>
        <v>9</v>
      </c>
      <c r="AE1491" s="131">
        <f t="shared" si="499"/>
        <v>201109</v>
      </c>
      <c r="AF1491" s="131">
        <f t="shared" si="487"/>
        <v>38</v>
      </c>
      <c r="AG1491" s="132">
        <f t="shared" si="486"/>
        <v>0</v>
      </c>
      <c r="AH1491" s="131">
        <f t="shared" si="500"/>
        <v>11</v>
      </c>
      <c r="AI1491" s="129">
        <f t="shared" si="501"/>
        <v>0.26481496037037033</v>
      </c>
      <c r="AJ1491" s="56">
        <f t="shared" si="502"/>
        <v>55.936999999999991</v>
      </c>
    </row>
    <row r="1492" spans="1:36" x14ac:dyDescent="0.25">
      <c r="A1492" s="50">
        <v>1491</v>
      </c>
      <c r="B1492" s="127">
        <v>40797</v>
      </c>
      <c r="C1492" s="145">
        <f t="shared" si="485"/>
        <v>40797</v>
      </c>
      <c r="D1492" s="126" t="s">
        <v>515</v>
      </c>
      <c r="E1492" s="126">
        <v>0.01</v>
      </c>
      <c r="F1492" s="126">
        <v>0</v>
      </c>
      <c r="G1492" s="126">
        <v>2</v>
      </c>
      <c r="H1492" s="126">
        <v>36</v>
      </c>
      <c r="I1492" s="129">
        <f t="shared" si="488"/>
        <v>1.8055555555555557E-3</v>
      </c>
      <c r="J1492" s="130">
        <f t="shared" si="489"/>
        <v>0.18055555555555555</v>
      </c>
      <c r="K1492" s="126"/>
      <c r="L1492" s="126" t="s">
        <v>797</v>
      </c>
      <c r="M1492" s="55">
        <f t="shared" si="490"/>
        <v>0.23076923076923095</v>
      </c>
      <c r="N1492" s="126">
        <v>0</v>
      </c>
      <c r="O1492" s="126"/>
      <c r="P1492" s="392"/>
      <c r="Q1492" s="377"/>
      <c r="R1492" s="126" t="s">
        <v>797</v>
      </c>
      <c r="S1492" s="151">
        <f t="shared" si="491"/>
        <v>0</v>
      </c>
      <c r="T1492" s="151">
        <f t="shared" si="492"/>
        <v>0</v>
      </c>
      <c r="U1492" s="126"/>
      <c r="V1492" s="393">
        <f t="shared" si="503"/>
        <v>0</v>
      </c>
      <c r="W1492" s="393">
        <f t="shared" si="504"/>
        <v>0</v>
      </c>
      <c r="X1492" s="129">
        <f t="shared" si="493"/>
        <v>4.7305555555555552</v>
      </c>
      <c r="Y1492" s="129">
        <f t="shared" si="494"/>
        <v>4.7669447355555556</v>
      </c>
      <c r="Z1492" s="129">
        <f t="shared" si="495"/>
        <v>2.3652777777777776</v>
      </c>
      <c r="AA1492" s="129">
        <f t="shared" si="496"/>
        <v>2.3834723677777778</v>
      </c>
      <c r="AB1492" s="126">
        <f t="shared" si="497"/>
        <v>4088</v>
      </c>
      <c r="AC1492" s="126">
        <f t="shared" si="484"/>
        <v>2011</v>
      </c>
      <c r="AD1492" s="126">
        <f t="shared" si="498"/>
        <v>9</v>
      </c>
      <c r="AE1492" s="131">
        <f t="shared" si="499"/>
        <v>201109</v>
      </c>
      <c r="AF1492" s="131">
        <f t="shared" si="487"/>
        <v>38</v>
      </c>
      <c r="AG1492" s="132">
        <f t="shared" si="486"/>
        <v>0</v>
      </c>
      <c r="AH1492" s="131">
        <f t="shared" si="500"/>
        <v>11</v>
      </c>
      <c r="AI1492" s="129">
        <f t="shared" si="501"/>
        <v>4.7487501455555554</v>
      </c>
      <c r="AJ1492" s="56">
        <f t="shared" si="502"/>
        <v>0</v>
      </c>
    </row>
    <row r="1493" spans="1:36" x14ac:dyDescent="0.25">
      <c r="A1493" s="50">
        <v>1492</v>
      </c>
      <c r="B1493" s="127">
        <v>40797</v>
      </c>
      <c r="C1493" s="145">
        <f t="shared" si="485"/>
        <v>40797</v>
      </c>
      <c r="D1493" s="126" t="s">
        <v>516</v>
      </c>
      <c r="E1493" s="126">
        <v>0.01</v>
      </c>
      <c r="F1493" s="126">
        <v>0</v>
      </c>
      <c r="G1493" s="126">
        <v>3</v>
      </c>
      <c r="H1493" s="126">
        <v>2</v>
      </c>
      <c r="I1493" s="129">
        <f t="shared" si="488"/>
        <v>2.1064814814814813E-3</v>
      </c>
      <c r="J1493" s="130">
        <f t="shared" si="489"/>
        <v>0.21064814814814814</v>
      </c>
      <c r="K1493" s="126"/>
      <c r="L1493" s="126" t="s">
        <v>797</v>
      </c>
      <c r="M1493" s="55">
        <f t="shared" si="490"/>
        <v>0.19780219780219796</v>
      </c>
      <c r="N1493" s="126">
        <v>0</v>
      </c>
      <c r="O1493" s="126"/>
      <c r="P1493" s="392"/>
      <c r="Q1493" s="377"/>
      <c r="R1493" s="126" t="s">
        <v>797</v>
      </c>
      <c r="S1493" s="151">
        <f t="shared" si="491"/>
        <v>0</v>
      </c>
      <c r="T1493" s="151">
        <f t="shared" si="492"/>
        <v>0</v>
      </c>
      <c r="U1493" s="126"/>
      <c r="V1493" s="393">
        <f t="shared" si="503"/>
        <v>0</v>
      </c>
      <c r="W1493" s="393">
        <f t="shared" si="504"/>
        <v>0</v>
      </c>
      <c r="X1493" s="129">
        <f t="shared" si="493"/>
        <v>5.5189814814814815</v>
      </c>
      <c r="Y1493" s="129">
        <f t="shared" si="494"/>
        <v>5.5553706614814811</v>
      </c>
      <c r="Z1493" s="129">
        <f t="shared" si="495"/>
        <v>2.7594907407407407</v>
      </c>
      <c r="AA1493" s="129">
        <f t="shared" si="496"/>
        <v>2.7776853307407405</v>
      </c>
      <c r="AB1493" s="126">
        <f t="shared" si="497"/>
        <v>4094</v>
      </c>
      <c r="AC1493" s="126">
        <f t="shared" si="484"/>
        <v>2011</v>
      </c>
      <c r="AD1493" s="126">
        <f t="shared" si="498"/>
        <v>9</v>
      </c>
      <c r="AE1493" s="131">
        <f t="shared" si="499"/>
        <v>201109</v>
      </c>
      <c r="AF1493" s="131">
        <f t="shared" si="487"/>
        <v>38</v>
      </c>
      <c r="AG1493" s="132">
        <f>IF(ISBLANK(B1493)," ",MAX(B1493-B1491-1,0))</f>
        <v>0</v>
      </c>
      <c r="AH1493" s="131">
        <f t="shared" si="500"/>
        <v>11</v>
      </c>
      <c r="AI1493" s="129">
        <f t="shared" si="501"/>
        <v>5.5371760714814808</v>
      </c>
      <c r="AJ1493" s="56">
        <f t="shared" si="502"/>
        <v>0</v>
      </c>
    </row>
    <row r="1494" spans="1:36" x14ac:dyDescent="0.25">
      <c r="A1494" s="50">
        <v>1493</v>
      </c>
      <c r="B1494" s="51">
        <v>40814</v>
      </c>
      <c r="C1494" s="75">
        <f t="shared" si="485"/>
        <v>40814</v>
      </c>
      <c r="D1494" s="50" t="s">
        <v>1223</v>
      </c>
      <c r="E1494" s="50">
        <v>2</v>
      </c>
      <c r="F1494" s="50">
        <v>0</v>
      </c>
      <c r="G1494" s="50">
        <v>21</v>
      </c>
      <c r="H1494" s="50">
        <v>4</v>
      </c>
      <c r="I1494" s="53">
        <f t="shared" si="488"/>
        <v>1.462962962962963E-2</v>
      </c>
      <c r="J1494" s="54">
        <f t="shared" si="489"/>
        <v>7.3148148148148148E-3</v>
      </c>
      <c r="L1494" s="50" t="s">
        <v>798</v>
      </c>
      <c r="M1494" s="55">
        <f t="shared" si="490"/>
        <v>5.6962025316455742</v>
      </c>
      <c r="N1494" s="50">
        <v>0</v>
      </c>
      <c r="S1494" s="151">
        <f t="shared" si="491"/>
        <v>0.19164814814814815</v>
      </c>
      <c r="T1494" s="151">
        <f t="shared" si="492"/>
        <v>9.5824074074074075E-2</v>
      </c>
      <c r="V1494" s="393">
        <f t="shared" si="503"/>
        <v>0</v>
      </c>
      <c r="W1494" s="393">
        <f t="shared" si="504"/>
        <v>0</v>
      </c>
      <c r="X1494" s="53">
        <f t="shared" si="493"/>
        <v>0.19164814814814815</v>
      </c>
      <c r="Y1494" s="53">
        <f t="shared" si="494"/>
        <v>0.22803732814814812</v>
      </c>
      <c r="Z1494" s="53">
        <f t="shared" si="495"/>
        <v>9.5824074074074075E-2</v>
      </c>
      <c r="AA1494" s="53">
        <f t="shared" si="496"/>
        <v>0.11401866407407406</v>
      </c>
      <c r="AB1494" s="50">
        <f t="shared" si="497"/>
        <v>2187</v>
      </c>
      <c r="AC1494" s="50">
        <f t="shared" si="484"/>
        <v>2011</v>
      </c>
      <c r="AD1494" s="50">
        <f t="shared" si="498"/>
        <v>9</v>
      </c>
      <c r="AE1494" s="56">
        <f t="shared" si="499"/>
        <v>201109</v>
      </c>
      <c r="AF1494" s="56">
        <f t="shared" si="487"/>
        <v>40</v>
      </c>
      <c r="AG1494" s="58">
        <f>IF(ISBLANK(B1494)," ",MAX(B1494-B1491-1,0))</f>
        <v>16</v>
      </c>
      <c r="AH1494" s="56">
        <f t="shared" si="500"/>
        <v>28</v>
      </c>
      <c r="AI1494" s="53">
        <f t="shared" si="501"/>
        <v>0.20984273814814813</v>
      </c>
      <c r="AJ1494" s="56">
        <f t="shared" si="502"/>
        <v>8.5399999999999991</v>
      </c>
    </row>
    <row r="1495" spans="1:36" x14ac:dyDescent="0.25">
      <c r="A1495" s="50">
        <v>1494</v>
      </c>
      <c r="B1495" s="51">
        <v>40814</v>
      </c>
      <c r="C1495" s="75">
        <f t="shared" si="485"/>
        <v>40814</v>
      </c>
      <c r="D1495" s="50" t="s">
        <v>1223</v>
      </c>
      <c r="E1495" s="50">
        <v>2.21</v>
      </c>
      <c r="F1495" s="50">
        <v>0</v>
      </c>
      <c r="G1495" s="50">
        <v>21</v>
      </c>
      <c r="H1495" s="50">
        <v>6</v>
      </c>
      <c r="I1495" s="53">
        <f t="shared" si="488"/>
        <v>1.4652777777777778E-2</v>
      </c>
      <c r="J1495" s="54">
        <f t="shared" si="489"/>
        <v>6.6302161890397192E-3</v>
      </c>
      <c r="L1495" s="50" t="s">
        <v>807</v>
      </c>
      <c r="M1495" s="55">
        <f t="shared" si="490"/>
        <v>6.284360189573464</v>
      </c>
      <c r="N1495" s="50">
        <v>0</v>
      </c>
      <c r="S1495" s="151">
        <f t="shared" si="491"/>
        <v>0.17371166415284064</v>
      </c>
      <c r="T1495" s="151">
        <f t="shared" si="492"/>
        <v>8.6855832076420322E-2</v>
      </c>
      <c r="V1495" s="393">
        <f t="shared" si="503"/>
        <v>0</v>
      </c>
      <c r="W1495" s="393">
        <f t="shared" si="504"/>
        <v>0</v>
      </c>
      <c r="X1495" s="53">
        <f t="shared" si="493"/>
        <v>0.17371166415284064</v>
      </c>
      <c r="Y1495" s="53">
        <f t="shared" si="494"/>
        <v>0.21010084415284064</v>
      </c>
      <c r="Z1495" s="53">
        <f t="shared" si="495"/>
        <v>8.6855832076420322E-2</v>
      </c>
      <c r="AA1495" s="53">
        <f t="shared" si="496"/>
        <v>0.10505042207642032</v>
      </c>
      <c r="AB1495" s="50">
        <f t="shared" si="497"/>
        <v>1330</v>
      </c>
      <c r="AC1495" s="50">
        <f t="shared" si="484"/>
        <v>2011</v>
      </c>
      <c r="AD1495" s="50">
        <f t="shared" si="498"/>
        <v>9</v>
      </c>
      <c r="AE1495" s="56">
        <f t="shared" si="499"/>
        <v>201109</v>
      </c>
      <c r="AF1495" s="56">
        <f t="shared" si="487"/>
        <v>40</v>
      </c>
      <c r="AG1495" s="58">
        <f t="shared" ref="AG1495:AG1526" si="505">IF(ISBLANK(B1495)," ",MAX(B1495-B1494-1,0))</f>
        <v>0</v>
      </c>
      <c r="AH1495" s="56">
        <f t="shared" si="500"/>
        <v>28</v>
      </c>
      <c r="AI1495" s="53">
        <f t="shared" si="501"/>
        <v>0.19190625415284063</v>
      </c>
      <c r="AJ1495" s="56">
        <f t="shared" si="502"/>
        <v>9.4366999999999983</v>
      </c>
    </row>
    <row r="1496" spans="1:36" x14ac:dyDescent="0.25">
      <c r="A1496" s="50">
        <v>1495</v>
      </c>
      <c r="B1496" s="51">
        <v>40815</v>
      </c>
      <c r="C1496" s="75">
        <f t="shared" si="485"/>
        <v>40815</v>
      </c>
      <c r="D1496" s="50" t="s">
        <v>1223</v>
      </c>
      <c r="E1496" s="50">
        <v>2</v>
      </c>
      <c r="F1496" s="50">
        <v>0</v>
      </c>
      <c r="G1496" s="50">
        <v>21</v>
      </c>
      <c r="H1496" s="50">
        <v>3</v>
      </c>
      <c r="I1496" s="53">
        <f t="shared" si="488"/>
        <v>1.4618055555555556E-2</v>
      </c>
      <c r="J1496" s="54">
        <f t="shared" si="489"/>
        <v>7.309027777777778E-3</v>
      </c>
      <c r="L1496" s="50" t="s">
        <v>798</v>
      </c>
      <c r="M1496" s="55">
        <f t="shared" si="490"/>
        <v>5.7007125890736381</v>
      </c>
      <c r="N1496" s="50">
        <v>0</v>
      </c>
      <c r="S1496" s="151">
        <f t="shared" si="491"/>
        <v>0.19149652777777779</v>
      </c>
      <c r="T1496" s="151">
        <f t="shared" si="492"/>
        <v>9.5748263888888893E-2</v>
      </c>
      <c r="V1496" s="393">
        <f t="shared" si="503"/>
        <v>0</v>
      </c>
      <c r="W1496" s="393">
        <f t="shared" si="504"/>
        <v>0</v>
      </c>
      <c r="X1496" s="53">
        <f t="shared" si="493"/>
        <v>0.19149652777777779</v>
      </c>
      <c r="Y1496" s="53">
        <f t="shared" si="494"/>
        <v>0.22788570777777775</v>
      </c>
      <c r="Z1496" s="53">
        <f t="shared" si="495"/>
        <v>9.5748263888888893E-2</v>
      </c>
      <c r="AA1496" s="53">
        <f t="shared" si="496"/>
        <v>0.11394285388888888</v>
      </c>
      <c r="AB1496" s="50">
        <f t="shared" si="497"/>
        <v>2175</v>
      </c>
      <c r="AC1496" s="50">
        <f t="shared" si="484"/>
        <v>2011</v>
      </c>
      <c r="AD1496" s="50">
        <f t="shared" si="498"/>
        <v>9</v>
      </c>
      <c r="AE1496" s="56">
        <f t="shared" si="499"/>
        <v>201109</v>
      </c>
      <c r="AF1496" s="56">
        <f t="shared" si="487"/>
        <v>40</v>
      </c>
      <c r="AG1496" s="58">
        <f t="shared" si="505"/>
        <v>0</v>
      </c>
      <c r="AH1496" s="56">
        <f t="shared" si="500"/>
        <v>29</v>
      </c>
      <c r="AI1496" s="53">
        <f t="shared" si="501"/>
        <v>0.20969111777777777</v>
      </c>
      <c r="AJ1496" s="56">
        <f t="shared" si="502"/>
        <v>8.5399999999999991</v>
      </c>
    </row>
    <row r="1497" spans="1:36" x14ac:dyDescent="0.25">
      <c r="A1497" s="50">
        <v>1496</v>
      </c>
      <c r="B1497" s="51">
        <v>40815</v>
      </c>
      <c r="C1497" s="75">
        <f t="shared" si="485"/>
        <v>40815</v>
      </c>
      <c r="D1497" s="50" t="s">
        <v>1223</v>
      </c>
      <c r="E1497" s="50">
        <v>2.27</v>
      </c>
      <c r="F1497" s="50">
        <v>0</v>
      </c>
      <c r="G1497" s="50">
        <v>20</v>
      </c>
      <c r="H1497" s="50">
        <v>59</v>
      </c>
      <c r="I1497" s="53">
        <f t="shared" si="488"/>
        <v>1.4571759259259258E-2</v>
      </c>
      <c r="J1497" s="54">
        <f t="shared" si="489"/>
        <v>6.4192772067221404E-3</v>
      </c>
      <c r="L1497" s="50" t="s">
        <v>807</v>
      </c>
      <c r="M1497" s="55">
        <f t="shared" si="490"/>
        <v>6.4908657664813401</v>
      </c>
      <c r="N1497" s="50">
        <v>0</v>
      </c>
      <c r="S1497" s="151">
        <f t="shared" si="491"/>
        <v>0.16818506281612008</v>
      </c>
      <c r="T1497" s="151">
        <f t="shared" si="492"/>
        <v>8.4092531408060042E-2</v>
      </c>
      <c r="V1497" s="393">
        <f t="shared" si="503"/>
        <v>0</v>
      </c>
      <c r="W1497" s="393">
        <f t="shared" si="504"/>
        <v>0</v>
      </c>
      <c r="X1497" s="53">
        <f t="shared" si="493"/>
        <v>0.16818506281612008</v>
      </c>
      <c r="Y1497" s="53">
        <f t="shared" si="494"/>
        <v>0.20457424281612008</v>
      </c>
      <c r="Z1497" s="53">
        <f t="shared" si="495"/>
        <v>8.4092531408060042E-2</v>
      </c>
      <c r="AA1497" s="53">
        <f t="shared" si="496"/>
        <v>0.10228712140806004</v>
      </c>
      <c r="AB1497" s="50">
        <f t="shared" si="497"/>
        <v>1146</v>
      </c>
      <c r="AC1497" s="50">
        <f t="shared" si="484"/>
        <v>2011</v>
      </c>
      <c r="AD1497" s="50">
        <f t="shared" si="498"/>
        <v>9</v>
      </c>
      <c r="AE1497" s="56">
        <f t="shared" si="499"/>
        <v>201109</v>
      </c>
      <c r="AF1497" s="56">
        <f t="shared" si="487"/>
        <v>40</v>
      </c>
      <c r="AG1497" s="58">
        <f t="shared" si="505"/>
        <v>0</v>
      </c>
      <c r="AH1497" s="56">
        <f t="shared" si="500"/>
        <v>29</v>
      </c>
      <c r="AI1497" s="53">
        <f t="shared" si="501"/>
        <v>0.18637965281612007</v>
      </c>
      <c r="AJ1497" s="56">
        <f t="shared" si="502"/>
        <v>9.6928999999999998</v>
      </c>
    </row>
    <row r="1498" spans="1:36" x14ac:dyDescent="0.25">
      <c r="A1498" s="50">
        <v>1497</v>
      </c>
      <c r="B1498" s="51">
        <v>40820</v>
      </c>
      <c r="C1498" s="75">
        <f t="shared" si="485"/>
        <v>40820</v>
      </c>
      <c r="D1498" s="50" t="s">
        <v>1223</v>
      </c>
      <c r="E1498" s="50">
        <v>3.3</v>
      </c>
      <c r="F1498" s="50">
        <v>0</v>
      </c>
      <c r="G1498" s="50">
        <v>35</v>
      </c>
      <c r="H1498" s="50">
        <v>16</v>
      </c>
      <c r="I1498" s="53">
        <f t="shared" si="488"/>
        <v>2.449074074074074E-2</v>
      </c>
      <c r="J1498" s="54">
        <f t="shared" si="489"/>
        <v>7.4214365881032553E-3</v>
      </c>
      <c r="L1498" s="50" t="s">
        <v>798</v>
      </c>
      <c r="M1498" s="55">
        <f t="shared" si="490"/>
        <v>5.6143667296786433</v>
      </c>
      <c r="N1498" s="50">
        <v>0</v>
      </c>
      <c r="S1498" s="151">
        <f t="shared" si="491"/>
        <v>0.19444163860830529</v>
      </c>
      <c r="T1498" s="151">
        <f t="shared" si="492"/>
        <v>9.7220819304152647E-2</v>
      </c>
      <c r="V1498" s="393">
        <f t="shared" si="503"/>
        <v>0</v>
      </c>
      <c r="W1498" s="393">
        <f t="shared" si="504"/>
        <v>0</v>
      </c>
      <c r="X1498" s="53">
        <f t="shared" si="493"/>
        <v>0.19444163860830529</v>
      </c>
      <c r="Y1498" s="53">
        <f t="shared" si="494"/>
        <v>0.23083081860830529</v>
      </c>
      <c r="Z1498" s="53">
        <f t="shared" si="495"/>
        <v>9.7220819304152647E-2</v>
      </c>
      <c r="AA1498" s="53">
        <f t="shared" si="496"/>
        <v>0.11541540930415264</v>
      </c>
      <c r="AB1498" s="50">
        <f t="shared" si="497"/>
        <v>2285</v>
      </c>
      <c r="AC1498" s="50">
        <f t="shared" si="484"/>
        <v>2011</v>
      </c>
      <c r="AD1498" s="50">
        <f t="shared" si="498"/>
        <v>10</v>
      </c>
      <c r="AE1498" s="56">
        <f t="shared" si="499"/>
        <v>201110</v>
      </c>
      <c r="AF1498" s="56">
        <f t="shared" si="487"/>
        <v>41</v>
      </c>
      <c r="AG1498" s="58">
        <f t="shared" si="505"/>
        <v>4</v>
      </c>
      <c r="AH1498" s="56">
        <f t="shared" si="500"/>
        <v>4</v>
      </c>
      <c r="AI1498" s="53">
        <f t="shared" si="501"/>
        <v>0.21263622860830528</v>
      </c>
      <c r="AJ1498" s="56">
        <f t="shared" si="502"/>
        <v>14.090999999999998</v>
      </c>
    </row>
    <row r="1499" spans="1:36" x14ac:dyDescent="0.25">
      <c r="A1499" s="50">
        <v>1498</v>
      </c>
      <c r="B1499" s="51">
        <v>40821</v>
      </c>
      <c r="C1499" s="75">
        <f t="shared" si="485"/>
        <v>40821</v>
      </c>
      <c r="D1499" s="50" t="s">
        <v>1223</v>
      </c>
      <c r="E1499" s="50">
        <v>4</v>
      </c>
      <c r="F1499" s="50">
        <v>0</v>
      </c>
      <c r="G1499" s="50">
        <v>43</v>
      </c>
      <c r="H1499" s="50">
        <v>36</v>
      </c>
      <c r="I1499" s="53">
        <f t="shared" si="488"/>
        <v>3.0277777777777778E-2</v>
      </c>
      <c r="J1499" s="54">
        <f t="shared" si="489"/>
        <v>7.5694444444444446E-3</v>
      </c>
      <c r="L1499" s="50" t="s">
        <v>798</v>
      </c>
      <c r="M1499" s="55">
        <f t="shared" si="490"/>
        <v>5.5045871559633071</v>
      </c>
      <c r="N1499" s="50">
        <v>0</v>
      </c>
      <c r="R1499" s="50" t="s">
        <v>804</v>
      </c>
      <c r="S1499" s="151">
        <f t="shared" si="491"/>
        <v>0.19831944444444444</v>
      </c>
      <c r="T1499" s="151">
        <f t="shared" si="492"/>
        <v>9.9159722222222219E-2</v>
      </c>
      <c r="V1499" s="393">
        <f t="shared" si="503"/>
        <v>0</v>
      </c>
      <c r="W1499" s="393">
        <f t="shared" si="504"/>
        <v>0</v>
      </c>
      <c r="X1499" s="53">
        <f t="shared" si="493"/>
        <v>0.19831944444444444</v>
      </c>
      <c r="Y1499" s="53">
        <f t="shared" si="494"/>
        <v>0.23470862444444446</v>
      </c>
      <c r="Z1499" s="53">
        <f t="shared" si="495"/>
        <v>9.9159722222222219E-2</v>
      </c>
      <c r="AA1499" s="53">
        <f t="shared" si="496"/>
        <v>0.11735431222222223</v>
      </c>
      <c r="AB1499" s="50">
        <f t="shared" si="497"/>
        <v>2444</v>
      </c>
      <c r="AC1499" s="50">
        <f t="shared" si="484"/>
        <v>2011</v>
      </c>
      <c r="AD1499" s="50">
        <f t="shared" si="498"/>
        <v>10</v>
      </c>
      <c r="AE1499" s="56">
        <f t="shared" si="499"/>
        <v>201110</v>
      </c>
      <c r="AF1499" s="56">
        <f t="shared" si="487"/>
        <v>41</v>
      </c>
      <c r="AG1499" s="58">
        <f t="shared" si="505"/>
        <v>0</v>
      </c>
      <c r="AH1499" s="56">
        <f t="shared" si="500"/>
        <v>5</v>
      </c>
      <c r="AI1499" s="53">
        <f t="shared" si="501"/>
        <v>0.21651403444444445</v>
      </c>
      <c r="AJ1499" s="56">
        <f t="shared" si="502"/>
        <v>17.079999999999998</v>
      </c>
    </row>
    <row r="1500" spans="1:36" x14ac:dyDescent="0.25">
      <c r="A1500" s="50">
        <v>1499</v>
      </c>
      <c r="B1500" s="51">
        <v>40825</v>
      </c>
      <c r="C1500" s="75">
        <f t="shared" si="485"/>
        <v>40825</v>
      </c>
      <c r="D1500" s="50" t="s">
        <v>1223</v>
      </c>
      <c r="E1500" s="50">
        <v>5.01</v>
      </c>
      <c r="F1500" s="50">
        <v>0</v>
      </c>
      <c r="G1500" s="50">
        <v>53</v>
      </c>
      <c r="H1500" s="50">
        <v>36</v>
      </c>
      <c r="I1500" s="53">
        <f t="shared" si="488"/>
        <v>3.7222222222222219E-2</v>
      </c>
      <c r="J1500" s="54">
        <f t="shared" si="489"/>
        <v>7.4295852738966509E-3</v>
      </c>
      <c r="L1500" s="50" t="s">
        <v>798</v>
      </c>
      <c r="M1500" s="55">
        <f t="shared" si="490"/>
        <v>5.6082089552238852</v>
      </c>
      <c r="N1500" s="50">
        <v>0</v>
      </c>
      <c r="P1500" s="143"/>
      <c r="Q1500" s="143"/>
      <c r="R1500" s="143"/>
      <c r="S1500" s="151">
        <f t="shared" si="491"/>
        <v>0.19465513417609226</v>
      </c>
      <c r="T1500" s="151">
        <f t="shared" si="492"/>
        <v>9.732756708804613E-2</v>
      </c>
      <c r="V1500" s="393">
        <f t="shared" si="503"/>
        <v>0</v>
      </c>
      <c r="W1500" s="393">
        <f t="shared" si="504"/>
        <v>0</v>
      </c>
      <c r="X1500" s="53">
        <f t="shared" si="493"/>
        <v>0.19465513417609226</v>
      </c>
      <c r="Y1500" s="53">
        <f t="shared" si="494"/>
        <v>0.23104431417609225</v>
      </c>
      <c r="Z1500" s="53">
        <f t="shared" si="495"/>
        <v>9.732756708804613E-2</v>
      </c>
      <c r="AA1500" s="53">
        <f t="shared" si="496"/>
        <v>0.11552215708804613</v>
      </c>
      <c r="AB1500" s="50">
        <f t="shared" si="497"/>
        <v>2293</v>
      </c>
      <c r="AC1500" s="50">
        <f t="shared" si="484"/>
        <v>2011</v>
      </c>
      <c r="AD1500" s="50">
        <f t="shared" si="498"/>
        <v>10</v>
      </c>
      <c r="AE1500" s="56">
        <f t="shared" si="499"/>
        <v>201110</v>
      </c>
      <c r="AF1500" s="56">
        <f t="shared" si="487"/>
        <v>42</v>
      </c>
      <c r="AG1500" s="58">
        <f t="shared" si="505"/>
        <v>3</v>
      </c>
      <c r="AH1500" s="56">
        <f t="shared" si="500"/>
        <v>9</v>
      </c>
      <c r="AI1500" s="53">
        <f t="shared" si="501"/>
        <v>0.21284972417609227</v>
      </c>
      <c r="AJ1500" s="56">
        <f t="shared" si="502"/>
        <v>21.392699999999998</v>
      </c>
    </row>
    <row r="1501" spans="1:36" x14ac:dyDescent="0.25">
      <c r="A1501" s="50">
        <v>1500</v>
      </c>
      <c r="B1501" s="51">
        <v>40828</v>
      </c>
      <c r="C1501" s="75">
        <f t="shared" si="485"/>
        <v>40828</v>
      </c>
      <c r="D1501" s="50" t="s">
        <v>1223</v>
      </c>
      <c r="E1501" s="50">
        <v>2.14</v>
      </c>
      <c r="F1501" s="50">
        <v>0</v>
      </c>
      <c r="G1501" s="50">
        <v>20</v>
      </c>
      <c r="H1501" s="50">
        <v>14</v>
      </c>
      <c r="I1501" s="53">
        <f t="shared" si="488"/>
        <v>1.4050925925925927E-2</v>
      </c>
      <c r="J1501" s="54">
        <f t="shared" si="489"/>
        <v>6.5658532364139838E-3</v>
      </c>
      <c r="L1501" s="50" t="s">
        <v>807</v>
      </c>
      <c r="M1501" s="55">
        <f t="shared" si="490"/>
        <v>6.3459637561779294</v>
      </c>
      <c r="N1501" s="50">
        <v>0</v>
      </c>
      <c r="S1501" s="151">
        <f t="shared" si="491"/>
        <v>0.17202535479404638</v>
      </c>
      <c r="T1501" s="151">
        <f t="shared" si="492"/>
        <v>8.6012677397023188E-2</v>
      </c>
      <c r="V1501" s="393">
        <f t="shared" si="503"/>
        <v>0</v>
      </c>
      <c r="W1501" s="393">
        <f t="shared" si="504"/>
        <v>0</v>
      </c>
      <c r="X1501" s="53">
        <f t="shared" si="493"/>
        <v>0.17202535479404638</v>
      </c>
      <c r="Y1501" s="53">
        <f t="shared" si="494"/>
        <v>0.20841453479404637</v>
      </c>
      <c r="Z1501" s="53">
        <f t="shared" si="495"/>
        <v>8.6012677397023188E-2</v>
      </c>
      <c r="AA1501" s="53">
        <f t="shared" si="496"/>
        <v>0.10420726739702318</v>
      </c>
      <c r="AB1501" s="50">
        <f t="shared" si="497"/>
        <v>1263</v>
      </c>
      <c r="AC1501" s="50">
        <f t="shared" si="484"/>
        <v>2011</v>
      </c>
      <c r="AD1501" s="50">
        <f t="shared" si="498"/>
        <v>10</v>
      </c>
      <c r="AE1501" s="56">
        <f t="shared" si="499"/>
        <v>201110</v>
      </c>
      <c r="AF1501" s="56">
        <f t="shared" si="487"/>
        <v>42</v>
      </c>
      <c r="AG1501" s="58">
        <f t="shared" si="505"/>
        <v>2</v>
      </c>
      <c r="AH1501" s="56">
        <f t="shared" si="500"/>
        <v>12</v>
      </c>
      <c r="AI1501" s="53">
        <f t="shared" si="501"/>
        <v>0.19021994479404636</v>
      </c>
      <c r="AJ1501" s="56">
        <f t="shared" si="502"/>
        <v>9.1378000000000004</v>
      </c>
    </row>
    <row r="1502" spans="1:36" x14ac:dyDescent="0.25">
      <c r="A1502" s="50">
        <v>1501</v>
      </c>
      <c r="B1502" s="51">
        <v>40830</v>
      </c>
      <c r="C1502" s="75">
        <f t="shared" si="485"/>
        <v>40830</v>
      </c>
      <c r="D1502" s="50" t="s">
        <v>1223</v>
      </c>
      <c r="E1502" s="50">
        <v>4</v>
      </c>
      <c r="F1502" s="50">
        <v>0</v>
      </c>
      <c r="G1502" s="50">
        <v>43</v>
      </c>
      <c r="H1502" s="50">
        <v>1</v>
      </c>
      <c r="I1502" s="53">
        <f t="shared" si="488"/>
        <v>2.9872685185185183E-2</v>
      </c>
      <c r="J1502" s="54">
        <f t="shared" si="489"/>
        <v>7.4681712962962957E-3</v>
      </c>
      <c r="L1502" s="50" t="s">
        <v>798</v>
      </c>
      <c r="M1502" s="55">
        <f t="shared" si="490"/>
        <v>5.5792328554823758</v>
      </c>
      <c r="N1502" s="50">
        <v>0</v>
      </c>
      <c r="S1502" s="151">
        <f t="shared" si="491"/>
        <v>0.19566608796296295</v>
      </c>
      <c r="T1502" s="151">
        <f t="shared" si="492"/>
        <v>9.7833043981481474E-2</v>
      </c>
      <c r="V1502" s="393">
        <f t="shared" si="503"/>
        <v>0</v>
      </c>
      <c r="W1502" s="393">
        <f t="shared" si="504"/>
        <v>0</v>
      </c>
      <c r="X1502" s="53">
        <f t="shared" si="493"/>
        <v>0.19566608796296295</v>
      </c>
      <c r="Y1502" s="53">
        <f t="shared" si="494"/>
        <v>0.23205526796296294</v>
      </c>
      <c r="Z1502" s="53">
        <f t="shared" si="495"/>
        <v>9.7833043981481474E-2</v>
      </c>
      <c r="AA1502" s="53">
        <f t="shared" si="496"/>
        <v>0.11602763398148147</v>
      </c>
      <c r="AB1502" s="50">
        <f t="shared" si="497"/>
        <v>2341</v>
      </c>
      <c r="AC1502" s="50">
        <f t="shared" si="484"/>
        <v>2011</v>
      </c>
      <c r="AD1502" s="50">
        <f t="shared" si="498"/>
        <v>10</v>
      </c>
      <c r="AE1502" s="56">
        <f t="shared" si="499"/>
        <v>201110</v>
      </c>
      <c r="AF1502" s="56">
        <f t="shared" si="487"/>
        <v>42</v>
      </c>
      <c r="AG1502" s="58">
        <f t="shared" si="505"/>
        <v>1</v>
      </c>
      <c r="AH1502" s="56">
        <f t="shared" si="500"/>
        <v>14</v>
      </c>
      <c r="AI1502" s="53">
        <f t="shared" si="501"/>
        <v>0.21386067796296293</v>
      </c>
      <c r="AJ1502" s="56">
        <f t="shared" si="502"/>
        <v>17.079999999999998</v>
      </c>
    </row>
    <row r="1503" spans="1:36" x14ac:dyDescent="0.25">
      <c r="A1503" s="50">
        <v>1502</v>
      </c>
      <c r="B1503" s="51">
        <v>40832</v>
      </c>
      <c r="C1503" s="75">
        <f t="shared" si="485"/>
        <v>40832</v>
      </c>
      <c r="D1503" s="50" t="s">
        <v>1223</v>
      </c>
      <c r="E1503" s="50">
        <v>5.01</v>
      </c>
      <c r="F1503" s="50">
        <v>0</v>
      </c>
      <c r="G1503" s="50">
        <v>58</v>
      </c>
      <c r="H1503" s="50">
        <v>2</v>
      </c>
      <c r="I1503" s="53">
        <f t="shared" si="488"/>
        <v>4.0300925925925928E-2</v>
      </c>
      <c r="J1503" s="54">
        <f t="shared" si="489"/>
        <v>8.0440969912027802E-3</v>
      </c>
      <c r="L1503" s="50" t="s">
        <v>798</v>
      </c>
      <c r="M1503" s="55">
        <f t="shared" si="490"/>
        <v>5.179781734635271</v>
      </c>
      <c r="N1503" s="50">
        <v>0</v>
      </c>
      <c r="S1503" s="151">
        <f t="shared" si="491"/>
        <v>0.21075534116951283</v>
      </c>
      <c r="T1503" s="151">
        <f t="shared" si="492"/>
        <v>0.10537767058475642</v>
      </c>
      <c r="V1503" s="393">
        <f t="shared" si="503"/>
        <v>0</v>
      </c>
      <c r="W1503" s="393">
        <f t="shared" si="504"/>
        <v>0</v>
      </c>
      <c r="X1503" s="53">
        <f t="shared" si="493"/>
        <v>0.21075534116951283</v>
      </c>
      <c r="Y1503" s="53">
        <f t="shared" si="494"/>
        <v>0.24714452116951283</v>
      </c>
      <c r="Z1503" s="53">
        <f t="shared" si="495"/>
        <v>0.10537767058475642</v>
      </c>
      <c r="AA1503" s="53">
        <f t="shared" si="496"/>
        <v>0.12357226058475641</v>
      </c>
      <c r="AB1503" s="50">
        <f t="shared" si="497"/>
        <v>2837</v>
      </c>
      <c r="AC1503" s="50">
        <f t="shared" si="484"/>
        <v>2011</v>
      </c>
      <c r="AD1503" s="50">
        <f t="shared" si="498"/>
        <v>10</v>
      </c>
      <c r="AE1503" s="56">
        <f t="shared" si="499"/>
        <v>201110</v>
      </c>
      <c r="AF1503" s="56">
        <f t="shared" si="487"/>
        <v>43</v>
      </c>
      <c r="AG1503" s="58">
        <f t="shared" si="505"/>
        <v>1</v>
      </c>
      <c r="AH1503" s="56">
        <f t="shared" si="500"/>
        <v>16</v>
      </c>
      <c r="AI1503" s="53">
        <f t="shared" si="501"/>
        <v>0.22894993116951284</v>
      </c>
      <c r="AJ1503" s="56">
        <f t="shared" si="502"/>
        <v>21.392699999999998</v>
      </c>
    </row>
    <row r="1504" spans="1:36" x14ac:dyDescent="0.25">
      <c r="A1504" s="50">
        <v>1503</v>
      </c>
      <c r="B1504" s="51">
        <v>40834</v>
      </c>
      <c r="C1504" s="75">
        <f t="shared" si="485"/>
        <v>40834</v>
      </c>
      <c r="D1504" s="50" t="s">
        <v>1223</v>
      </c>
      <c r="E1504" s="50">
        <v>3</v>
      </c>
      <c r="F1504" s="50">
        <v>0</v>
      </c>
      <c r="G1504" s="50">
        <v>31</v>
      </c>
      <c r="H1504" s="50">
        <v>4</v>
      </c>
      <c r="I1504" s="53">
        <f t="shared" si="488"/>
        <v>2.1574074074074075E-2</v>
      </c>
      <c r="J1504" s="54">
        <f t="shared" si="489"/>
        <v>7.1913580246913585E-3</v>
      </c>
      <c r="L1504" s="50" t="s">
        <v>798</v>
      </c>
      <c r="M1504" s="55">
        <f t="shared" si="490"/>
        <v>5.7939914163090167</v>
      </c>
      <c r="N1504" s="50">
        <v>0</v>
      </c>
      <c r="S1504" s="151">
        <f t="shared" si="491"/>
        <v>0.1884135802469136</v>
      </c>
      <c r="T1504" s="151">
        <f t="shared" si="492"/>
        <v>9.4206790123456799E-2</v>
      </c>
      <c r="V1504" s="393">
        <f t="shared" si="503"/>
        <v>0</v>
      </c>
      <c r="W1504" s="393">
        <f t="shared" si="504"/>
        <v>0</v>
      </c>
      <c r="X1504" s="53">
        <f t="shared" si="493"/>
        <v>0.1884135802469136</v>
      </c>
      <c r="Y1504" s="53">
        <f t="shared" si="494"/>
        <v>0.22480276024691359</v>
      </c>
      <c r="Z1504" s="53">
        <f t="shared" si="495"/>
        <v>9.4206790123456799E-2</v>
      </c>
      <c r="AA1504" s="53">
        <f t="shared" si="496"/>
        <v>0.1124013801234568</v>
      </c>
      <c r="AB1504" s="50">
        <f t="shared" si="497"/>
        <v>2032</v>
      </c>
      <c r="AC1504" s="50">
        <f t="shared" si="484"/>
        <v>2011</v>
      </c>
      <c r="AD1504" s="50">
        <f t="shared" si="498"/>
        <v>10</v>
      </c>
      <c r="AE1504" s="56">
        <f t="shared" si="499"/>
        <v>201110</v>
      </c>
      <c r="AF1504" s="56">
        <f t="shared" si="487"/>
        <v>43</v>
      </c>
      <c r="AG1504" s="58">
        <f t="shared" si="505"/>
        <v>1</v>
      </c>
      <c r="AH1504" s="56">
        <f t="shared" si="500"/>
        <v>18</v>
      </c>
      <c r="AI1504" s="53">
        <f t="shared" si="501"/>
        <v>0.20660817024691358</v>
      </c>
      <c r="AJ1504" s="56">
        <f t="shared" si="502"/>
        <v>12.809999999999999</v>
      </c>
    </row>
    <row r="1505" spans="1:36" x14ac:dyDescent="0.25">
      <c r="A1505" s="50">
        <v>1504</v>
      </c>
      <c r="B1505" s="51">
        <v>40861</v>
      </c>
      <c r="C1505" s="75">
        <f t="shared" si="485"/>
        <v>40861</v>
      </c>
      <c r="D1505" s="50" t="s">
        <v>1223</v>
      </c>
      <c r="E1505" s="50">
        <v>1.02</v>
      </c>
      <c r="F1505" s="50">
        <v>0</v>
      </c>
      <c r="G1505" s="50">
        <v>9</v>
      </c>
      <c r="H1505" s="50">
        <v>44</v>
      </c>
      <c r="I1505" s="53">
        <f t="shared" si="488"/>
        <v>6.7592592592592591E-3</v>
      </c>
      <c r="J1505" s="54">
        <f t="shared" si="489"/>
        <v>6.6267247639796656E-3</v>
      </c>
      <c r="L1505" s="50" t="s">
        <v>807</v>
      </c>
      <c r="M1505" s="55">
        <f t="shared" si="490"/>
        <v>6.2876712328767175</v>
      </c>
      <c r="N1505" s="50">
        <v>0</v>
      </c>
      <c r="S1505" s="151">
        <f t="shared" si="491"/>
        <v>0.17362018881626723</v>
      </c>
      <c r="T1505" s="151">
        <f t="shared" si="492"/>
        <v>8.6810094408133615E-2</v>
      </c>
      <c r="V1505" s="393">
        <f t="shared" si="503"/>
        <v>0</v>
      </c>
      <c r="W1505" s="393">
        <f t="shared" si="504"/>
        <v>0</v>
      </c>
      <c r="X1505" s="53">
        <f t="shared" si="493"/>
        <v>0.17362018881626723</v>
      </c>
      <c r="Y1505" s="53">
        <f t="shared" si="494"/>
        <v>0.21000936881626722</v>
      </c>
      <c r="Z1505" s="53">
        <f t="shared" si="495"/>
        <v>8.6810094408133615E-2</v>
      </c>
      <c r="AA1505" s="53">
        <f t="shared" si="496"/>
        <v>0.10500468440813361</v>
      </c>
      <c r="AB1505" s="50">
        <f t="shared" si="497"/>
        <v>1328</v>
      </c>
      <c r="AC1505" s="50">
        <f t="shared" si="484"/>
        <v>2011</v>
      </c>
      <c r="AD1505" s="50">
        <f t="shared" si="498"/>
        <v>11</v>
      </c>
      <c r="AE1505" s="56">
        <f t="shared" si="499"/>
        <v>201111</v>
      </c>
      <c r="AF1505" s="56">
        <f t="shared" si="487"/>
        <v>47</v>
      </c>
      <c r="AG1505" s="58">
        <f t="shared" si="505"/>
        <v>26</v>
      </c>
      <c r="AH1505" s="56">
        <f t="shared" si="500"/>
        <v>14</v>
      </c>
      <c r="AI1505" s="53">
        <f t="shared" si="501"/>
        <v>0.19181477881626724</v>
      </c>
      <c r="AJ1505" s="56">
        <f t="shared" si="502"/>
        <v>4.3553999999999995</v>
      </c>
    </row>
    <row r="1506" spans="1:36" x14ac:dyDescent="0.25">
      <c r="A1506" s="50">
        <v>1505</v>
      </c>
      <c r="B1506" s="51">
        <v>40863</v>
      </c>
      <c r="C1506" s="75">
        <f t="shared" si="485"/>
        <v>40863</v>
      </c>
      <c r="D1506" s="50" t="s">
        <v>1223</v>
      </c>
      <c r="E1506" s="50">
        <v>2</v>
      </c>
      <c r="F1506" s="50">
        <v>0</v>
      </c>
      <c r="G1506" s="50">
        <v>24</v>
      </c>
      <c r="H1506" s="50">
        <v>59</v>
      </c>
      <c r="I1506" s="53">
        <f t="shared" si="488"/>
        <v>1.7349537037037038E-2</v>
      </c>
      <c r="J1506" s="54">
        <f t="shared" si="489"/>
        <v>8.6747685185185192E-3</v>
      </c>
      <c r="L1506" s="50" t="s">
        <v>1040</v>
      </c>
      <c r="M1506" s="55">
        <f t="shared" si="490"/>
        <v>4.8032021347565079</v>
      </c>
      <c r="N1506" s="50">
        <v>0</v>
      </c>
      <c r="R1506" s="50" t="s">
        <v>805</v>
      </c>
      <c r="S1506" s="151">
        <f t="shared" si="491"/>
        <v>0.22727893518518519</v>
      </c>
      <c r="T1506" s="151">
        <f t="shared" si="492"/>
        <v>0.11363946759259259</v>
      </c>
      <c r="V1506" s="393">
        <f t="shared" si="503"/>
        <v>0</v>
      </c>
      <c r="W1506" s="393">
        <f t="shared" si="504"/>
        <v>0</v>
      </c>
      <c r="X1506" s="53">
        <f t="shared" si="493"/>
        <v>0.22727893518518519</v>
      </c>
      <c r="Y1506" s="53">
        <f t="shared" si="494"/>
        <v>0.26366811518518518</v>
      </c>
      <c r="Z1506" s="53">
        <f t="shared" si="495"/>
        <v>0.11363946759259259</v>
      </c>
      <c r="AA1506" s="53">
        <f t="shared" si="496"/>
        <v>0.13183405759259259</v>
      </c>
      <c r="AB1506" s="50">
        <f t="shared" si="497"/>
        <v>3145</v>
      </c>
      <c r="AC1506" s="50">
        <f t="shared" si="484"/>
        <v>2011</v>
      </c>
      <c r="AD1506" s="50">
        <f t="shared" si="498"/>
        <v>11</v>
      </c>
      <c r="AE1506" s="56">
        <f t="shared" si="499"/>
        <v>201111</v>
      </c>
      <c r="AF1506" s="56">
        <f t="shared" si="487"/>
        <v>47</v>
      </c>
      <c r="AG1506" s="58">
        <f t="shared" si="505"/>
        <v>1</v>
      </c>
      <c r="AH1506" s="56">
        <f t="shared" si="500"/>
        <v>16</v>
      </c>
      <c r="AI1506" s="53">
        <f t="shared" si="501"/>
        <v>0.24547352518518517</v>
      </c>
      <c r="AJ1506" s="56">
        <f t="shared" si="502"/>
        <v>8.5399999999999991</v>
      </c>
    </row>
    <row r="1507" spans="1:36" x14ac:dyDescent="0.25">
      <c r="A1507" s="50">
        <v>1506</v>
      </c>
      <c r="B1507" s="51">
        <v>40870</v>
      </c>
      <c r="C1507" s="75">
        <f t="shared" si="485"/>
        <v>40870</v>
      </c>
      <c r="D1507" s="50" t="s">
        <v>1223</v>
      </c>
      <c r="E1507" s="50">
        <v>3.42</v>
      </c>
      <c r="F1507" s="50">
        <v>0</v>
      </c>
      <c r="G1507" s="50">
        <v>40</v>
      </c>
      <c r="H1507" s="50">
        <v>1</v>
      </c>
      <c r="I1507" s="53">
        <f t="shared" si="488"/>
        <v>2.7789351851851853E-2</v>
      </c>
      <c r="J1507" s="54">
        <f t="shared" si="489"/>
        <v>8.1255414771496653E-3</v>
      </c>
      <c r="L1507" s="50" t="s">
        <v>807</v>
      </c>
      <c r="M1507" s="55">
        <f t="shared" si="490"/>
        <v>5.1278633902540642</v>
      </c>
      <c r="N1507" s="50">
        <v>0</v>
      </c>
      <c r="S1507" s="151">
        <f t="shared" si="491"/>
        <v>0.21288918670132123</v>
      </c>
      <c r="T1507" s="151">
        <f t="shared" si="492"/>
        <v>0.10644459335066062</v>
      </c>
      <c r="V1507" s="393">
        <f t="shared" si="503"/>
        <v>0</v>
      </c>
      <c r="W1507" s="393">
        <f t="shared" si="504"/>
        <v>0</v>
      </c>
      <c r="X1507" s="53">
        <f t="shared" si="493"/>
        <v>0.21288918670132123</v>
      </c>
      <c r="Y1507" s="53">
        <f t="shared" si="494"/>
        <v>0.24927836670132122</v>
      </c>
      <c r="Z1507" s="53">
        <f t="shared" si="495"/>
        <v>0.10644459335066062</v>
      </c>
      <c r="AA1507" s="53">
        <f t="shared" si="496"/>
        <v>0.12463918335066061</v>
      </c>
      <c r="AB1507" s="50">
        <f t="shared" si="497"/>
        <v>2886</v>
      </c>
      <c r="AC1507" s="50">
        <f t="shared" si="484"/>
        <v>2011</v>
      </c>
      <c r="AD1507" s="50">
        <f t="shared" si="498"/>
        <v>11</v>
      </c>
      <c r="AE1507" s="56">
        <f t="shared" si="499"/>
        <v>201111</v>
      </c>
      <c r="AF1507" s="56">
        <f t="shared" si="487"/>
        <v>48</v>
      </c>
      <c r="AG1507" s="58">
        <f t="shared" si="505"/>
        <v>6</v>
      </c>
      <c r="AH1507" s="56">
        <f t="shared" si="500"/>
        <v>23</v>
      </c>
      <c r="AI1507" s="53">
        <f t="shared" si="501"/>
        <v>0.23108377670132124</v>
      </c>
      <c r="AJ1507" s="56">
        <f t="shared" si="502"/>
        <v>14.603399999999999</v>
      </c>
    </row>
    <row r="1508" spans="1:36" x14ac:dyDescent="0.25">
      <c r="A1508" s="50">
        <v>1507</v>
      </c>
      <c r="B1508" s="51">
        <v>40874</v>
      </c>
      <c r="C1508" s="75">
        <f t="shared" si="485"/>
        <v>40874</v>
      </c>
      <c r="D1508" s="50" t="s">
        <v>1223</v>
      </c>
      <c r="E1508" s="50">
        <v>2.15</v>
      </c>
      <c r="F1508" s="50">
        <v>0</v>
      </c>
      <c r="G1508" s="50">
        <v>22</v>
      </c>
      <c r="H1508" s="50">
        <v>1</v>
      </c>
      <c r="I1508" s="53">
        <f t="shared" si="488"/>
        <v>1.5289351851851851E-2</v>
      </c>
      <c r="J1508" s="54">
        <f t="shared" si="489"/>
        <v>7.1113264427217918E-3</v>
      </c>
      <c r="L1508" s="50" t="s">
        <v>807</v>
      </c>
      <c r="M1508" s="55">
        <f t="shared" si="490"/>
        <v>5.8591975775927372</v>
      </c>
      <c r="N1508" s="50">
        <v>0</v>
      </c>
      <c r="P1508" s="143"/>
      <c r="Q1508" s="143"/>
      <c r="R1508" s="143"/>
      <c r="S1508" s="151">
        <f t="shared" si="491"/>
        <v>0.18631675279931095</v>
      </c>
      <c r="T1508" s="151">
        <f t="shared" si="492"/>
        <v>9.3158376399655476E-2</v>
      </c>
      <c r="V1508" s="393">
        <f t="shared" si="503"/>
        <v>0</v>
      </c>
      <c r="W1508" s="393">
        <f t="shared" si="504"/>
        <v>0</v>
      </c>
      <c r="X1508" s="53">
        <f t="shared" si="493"/>
        <v>0.18631675279931095</v>
      </c>
      <c r="Y1508" s="53">
        <f t="shared" si="494"/>
        <v>0.22270593279931092</v>
      </c>
      <c r="Z1508" s="53">
        <f t="shared" si="495"/>
        <v>9.3158376399655476E-2</v>
      </c>
      <c r="AA1508" s="53">
        <f t="shared" si="496"/>
        <v>0.11135296639965546</v>
      </c>
      <c r="AB1508" s="50">
        <f t="shared" si="497"/>
        <v>1926</v>
      </c>
      <c r="AC1508" s="50">
        <f t="shared" si="484"/>
        <v>2011</v>
      </c>
      <c r="AD1508" s="50">
        <f t="shared" si="498"/>
        <v>11</v>
      </c>
      <c r="AE1508" s="56">
        <f t="shared" si="499"/>
        <v>201111</v>
      </c>
      <c r="AF1508" s="56">
        <f t="shared" si="487"/>
        <v>49</v>
      </c>
      <c r="AG1508" s="58">
        <f t="shared" si="505"/>
        <v>3</v>
      </c>
      <c r="AH1508" s="56">
        <f t="shared" si="500"/>
        <v>27</v>
      </c>
      <c r="AI1508" s="53">
        <f t="shared" si="501"/>
        <v>0.20451134279931094</v>
      </c>
      <c r="AJ1508" s="56">
        <f t="shared" si="502"/>
        <v>9.1804999999999986</v>
      </c>
    </row>
    <row r="1509" spans="1:36" x14ac:dyDescent="0.25">
      <c r="A1509" s="50">
        <v>1508</v>
      </c>
      <c r="B1509" s="51">
        <v>40875</v>
      </c>
      <c r="C1509" s="75">
        <f t="shared" si="485"/>
        <v>40875</v>
      </c>
      <c r="D1509" s="50" t="s">
        <v>1223</v>
      </c>
      <c r="E1509" s="50">
        <v>1</v>
      </c>
      <c r="F1509" s="50">
        <v>0</v>
      </c>
      <c r="G1509" s="50">
        <v>9</v>
      </c>
      <c r="H1509" s="50">
        <v>32</v>
      </c>
      <c r="I1509" s="53">
        <f t="shared" si="488"/>
        <v>6.6203703703703702E-3</v>
      </c>
      <c r="J1509" s="54">
        <f t="shared" si="489"/>
        <v>6.6203703703703702E-3</v>
      </c>
      <c r="L1509" s="50" t="s">
        <v>807</v>
      </c>
      <c r="M1509" s="55">
        <f t="shared" si="490"/>
        <v>6.2937062937062986</v>
      </c>
      <c r="N1509" s="50">
        <v>0</v>
      </c>
      <c r="S1509" s="151">
        <f t="shared" si="491"/>
        <v>0.17345370370370369</v>
      </c>
      <c r="T1509" s="151">
        <f t="shared" si="492"/>
        <v>8.6726851851851847E-2</v>
      </c>
      <c r="V1509" s="393">
        <f t="shared" si="503"/>
        <v>0</v>
      </c>
      <c r="W1509" s="393">
        <f t="shared" si="504"/>
        <v>0</v>
      </c>
      <c r="X1509" s="53">
        <f t="shared" si="493"/>
        <v>0.17345370370370369</v>
      </c>
      <c r="Y1509" s="53">
        <f t="shared" si="494"/>
        <v>0.20984288370370369</v>
      </c>
      <c r="Z1509" s="53">
        <f t="shared" si="495"/>
        <v>8.6726851851851847E-2</v>
      </c>
      <c r="AA1509" s="53">
        <f t="shared" si="496"/>
        <v>0.10492144185185184</v>
      </c>
      <c r="AB1509" s="50">
        <f t="shared" si="497"/>
        <v>1318</v>
      </c>
      <c r="AC1509" s="50">
        <f t="shared" ref="AC1509:AC1572" si="506">YEAR(B1509)</f>
        <v>2011</v>
      </c>
      <c r="AD1509" s="50">
        <f t="shared" si="498"/>
        <v>11</v>
      </c>
      <c r="AE1509" s="56">
        <f t="shared" si="499"/>
        <v>201111</v>
      </c>
      <c r="AF1509" s="56">
        <f t="shared" si="487"/>
        <v>49</v>
      </c>
      <c r="AG1509" s="58">
        <f t="shared" si="505"/>
        <v>0</v>
      </c>
      <c r="AH1509" s="56">
        <f t="shared" si="500"/>
        <v>28</v>
      </c>
      <c r="AI1509" s="53">
        <f t="shared" si="501"/>
        <v>0.19164829370370368</v>
      </c>
      <c r="AJ1509" s="56">
        <f t="shared" si="502"/>
        <v>4.2699999999999996</v>
      </c>
    </row>
    <row r="1510" spans="1:36" x14ac:dyDescent="0.25">
      <c r="A1510" s="50">
        <v>1509</v>
      </c>
      <c r="B1510" s="51">
        <v>40877</v>
      </c>
      <c r="C1510" s="75">
        <f t="shared" si="485"/>
        <v>40877</v>
      </c>
      <c r="D1510" s="50" t="s">
        <v>1223</v>
      </c>
      <c r="E1510" s="50">
        <v>4</v>
      </c>
      <c r="F1510" s="50">
        <v>0</v>
      </c>
      <c r="G1510" s="50">
        <v>41</v>
      </c>
      <c r="H1510" s="50">
        <v>55</v>
      </c>
      <c r="I1510" s="53">
        <f t="shared" si="488"/>
        <v>2.9108796296296296E-2</v>
      </c>
      <c r="J1510" s="54">
        <f t="shared" si="489"/>
        <v>7.277199074074074E-3</v>
      </c>
      <c r="L1510" s="50" t="s">
        <v>807</v>
      </c>
      <c r="M1510" s="55">
        <f t="shared" si="490"/>
        <v>5.7256461232604421</v>
      </c>
      <c r="N1510" s="50">
        <v>0</v>
      </c>
      <c r="S1510" s="151">
        <f t="shared" si="491"/>
        <v>0.19066261574074073</v>
      </c>
      <c r="T1510" s="151">
        <f t="shared" si="492"/>
        <v>9.5331307870370363E-2</v>
      </c>
      <c r="V1510" s="393">
        <f t="shared" si="503"/>
        <v>0</v>
      </c>
      <c r="W1510" s="393">
        <f t="shared" si="504"/>
        <v>0</v>
      </c>
      <c r="X1510" s="53">
        <f t="shared" si="493"/>
        <v>0.19066261574074073</v>
      </c>
      <c r="Y1510" s="53">
        <f t="shared" si="494"/>
        <v>0.22705179574074072</v>
      </c>
      <c r="Z1510" s="53">
        <f t="shared" si="495"/>
        <v>9.5331307870370363E-2</v>
      </c>
      <c r="AA1510" s="53">
        <f t="shared" si="496"/>
        <v>0.11352589787037036</v>
      </c>
      <c r="AB1510" s="50">
        <f t="shared" si="497"/>
        <v>2136</v>
      </c>
      <c r="AC1510" s="50">
        <f t="shared" si="506"/>
        <v>2011</v>
      </c>
      <c r="AD1510" s="50">
        <f t="shared" si="498"/>
        <v>11</v>
      </c>
      <c r="AE1510" s="56">
        <f t="shared" si="499"/>
        <v>201111</v>
      </c>
      <c r="AF1510" s="56">
        <f t="shared" si="487"/>
        <v>49</v>
      </c>
      <c r="AG1510" s="58">
        <f t="shared" si="505"/>
        <v>1</v>
      </c>
      <c r="AH1510" s="56">
        <f t="shared" si="500"/>
        <v>30</v>
      </c>
      <c r="AI1510" s="53">
        <f t="shared" si="501"/>
        <v>0.20885720574074074</v>
      </c>
      <c r="AJ1510" s="56">
        <f t="shared" si="502"/>
        <v>17.079999999999998</v>
      </c>
    </row>
    <row r="1511" spans="1:36" x14ac:dyDescent="0.25">
      <c r="A1511" s="50">
        <v>1510</v>
      </c>
      <c r="B1511" s="51">
        <v>40879</v>
      </c>
      <c r="C1511" s="75">
        <f t="shared" si="485"/>
        <v>40879</v>
      </c>
      <c r="D1511" s="50" t="s">
        <v>1223</v>
      </c>
      <c r="E1511" s="50">
        <v>1</v>
      </c>
      <c r="F1511" s="50">
        <v>0</v>
      </c>
      <c r="G1511" s="50">
        <v>9</v>
      </c>
      <c r="H1511" s="50">
        <v>14</v>
      </c>
      <c r="I1511" s="53">
        <f t="shared" si="488"/>
        <v>6.4120370370370364E-3</v>
      </c>
      <c r="J1511" s="54">
        <f t="shared" si="489"/>
        <v>6.4120370370370364E-3</v>
      </c>
      <c r="L1511" s="50" t="s">
        <v>807</v>
      </c>
      <c r="M1511" s="55">
        <f t="shared" si="490"/>
        <v>6.4981949458483808</v>
      </c>
      <c r="N1511" s="50">
        <v>0</v>
      </c>
      <c r="S1511" s="151">
        <f t="shared" si="491"/>
        <v>0.16799537037037035</v>
      </c>
      <c r="T1511" s="151">
        <f t="shared" si="492"/>
        <v>8.3997685185185175E-2</v>
      </c>
      <c r="V1511" s="393">
        <f t="shared" si="503"/>
        <v>0</v>
      </c>
      <c r="W1511" s="393">
        <f t="shared" si="504"/>
        <v>0</v>
      </c>
      <c r="X1511" s="53">
        <f t="shared" si="493"/>
        <v>0.16799537037037035</v>
      </c>
      <c r="Y1511" s="53">
        <f t="shared" si="494"/>
        <v>0.20438455037037034</v>
      </c>
      <c r="Z1511" s="53">
        <f t="shared" si="495"/>
        <v>8.3997685185185175E-2</v>
      </c>
      <c r="AA1511" s="53">
        <f t="shared" si="496"/>
        <v>0.10219227518518517</v>
      </c>
      <c r="AB1511" s="50">
        <f t="shared" si="497"/>
        <v>1139</v>
      </c>
      <c r="AC1511" s="50">
        <f t="shared" si="506"/>
        <v>2011</v>
      </c>
      <c r="AD1511" s="50">
        <f t="shared" si="498"/>
        <v>12</v>
      </c>
      <c r="AE1511" s="56">
        <f t="shared" si="499"/>
        <v>201112</v>
      </c>
      <c r="AF1511" s="56">
        <f t="shared" si="487"/>
        <v>49</v>
      </c>
      <c r="AG1511" s="58">
        <f t="shared" si="505"/>
        <v>1</v>
      </c>
      <c r="AH1511" s="56">
        <f t="shared" si="500"/>
        <v>2</v>
      </c>
      <c r="AI1511" s="53">
        <f t="shared" si="501"/>
        <v>0.18618996037037033</v>
      </c>
      <c r="AJ1511" s="56">
        <f t="shared" si="502"/>
        <v>4.2699999999999996</v>
      </c>
    </row>
    <row r="1512" spans="1:36" x14ac:dyDescent="0.25">
      <c r="A1512" s="50">
        <v>1511</v>
      </c>
      <c r="B1512" s="51">
        <v>40883</v>
      </c>
      <c r="C1512" s="75">
        <f t="shared" si="485"/>
        <v>40883</v>
      </c>
      <c r="D1512" s="50" t="s">
        <v>1223</v>
      </c>
      <c r="E1512" s="50">
        <v>1</v>
      </c>
      <c r="F1512" s="50">
        <v>0</v>
      </c>
      <c r="G1512" s="50">
        <v>9</v>
      </c>
      <c r="H1512" s="50">
        <v>39</v>
      </c>
      <c r="I1512" s="53">
        <f t="shared" si="488"/>
        <v>6.7013888888888887E-3</v>
      </c>
      <c r="J1512" s="54">
        <f t="shared" si="489"/>
        <v>6.7013888888888887E-3</v>
      </c>
      <c r="L1512" s="50" t="s">
        <v>807</v>
      </c>
      <c r="M1512" s="55">
        <f t="shared" si="490"/>
        <v>6.217616580310886</v>
      </c>
      <c r="N1512" s="50">
        <v>0</v>
      </c>
      <c r="S1512" s="151">
        <f t="shared" si="491"/>
        <v>0.17557638888888888</v>
      </c>
      <c r="T1512" s="151">
        <f t="shared" si="492"/>
        <v>8.778819444444444E-2</v>
      </c>
      <c r="V1512" s="393">
        <f t="shared" si="503"/>
        <v>0</v>
      </c>
      <c r="W1512" s="393">
        <f t="shared" si="504"/>
        <v>0</v>
      </c>
      <c r="X1512" s="53">
        <f t="shared" si="493"/>
        <v>0.17557638888888888</v>
      </c>
      <c r="Y1512" s="53">
        <f t="shared" si="494"/>
        <v>0.21196556888888887</v>
      </c>
      <c r="Z1512" s="53">
        <f t="shared" si="495"/>
        <v>8.778819444444444E-2</v>
      </c>
      <c r="AA1512" s="53">
        <f t="shared" si="496"/>
        <v>0.10598278444444444</v>
      </c>
      <c r="AB1512" s="50">
        <f t="shared" si="497"/>
        <v>1392</v>
      </c>
      <c r="AC1512" s="50">
        <f t="shared" si="506"/>
        <v>2011</v>
      </c>
      <c r="AD1512" s="50">
        <f t="shared" si="498"/>
        <v>12</v>
      </c>
      <c r="AE1512" s="56">
        <f t="shared" si="499"/>
        <v>201112</v>
      </c>
      <c r="AF1512" s="56">
        <f t="shared" si="487"/>
        <v>50</v>
      </c>
      <c r="AG1512" s="58">
        <f t="shared" si="505"/>
        <v>3</v>
      </c>
      <c r="AH1512" s="56">
        <f t="shared" si="500"/>
        <v>6</v>
      </c>
      <c r="AI1512" s="53">
        <f t="shared" si="501"/>
        <v>0.19377097888888889</v>
      </c>
      <c r="AJ1512" s="56">
        <f t="shared" si="502"/>
        <v>4.2699999999999996</v>
      </c>
    </row>
    <row r="1513" spans="1:36" x14ac:dyDescent="0.25">
      <c r="A1513" s="50">
        <v>1512</v>
      </c>
      <c r="B1513" s="51">
        <v>40884</v>
      </c>
      <c r="C1513" s="75">
        <f t="shared" si="485"/>
        <v>40884</v>
      </c>
      <c r="D1513" s="50" t="s">
        <v>1223</v>
      </c>
      <c r="E1513" s="50">
        <v>3</v>
      </c>
      <c r="F1513" s="50">
        <v>0</v>
      </c>
      <c r="G1513" s="50">
        <v>30</v>
      </c>
      <c r="H1513" s="50">
        <v>11</v>
      </c>
      <c r="I1513" s="53">
        <f t="shared" si="488"/>
        <v>2.0960648148148148E-2</v>
      </c>
      <c r="J1513" s="54">
        <f t="shared" si="489"/>
        <v>6.9868827160493828E-3</v>
      </c>
      <c r="L1513" s="50" t="s">
        <v>807</v>
      </c>
      <c r="M1513" s="55">
        <f t="shared" si="490"/>
        <v>5.9635560463832187</v>
      </c>
      <c r="N1513" s="50">
        <v>0</v>
      </c>
      <c r="S1513" s="151">
        <f t="shared" si="491"/>
        <v>0.18305632716049383</v>
      </c>
      <c r="T1513" s="151">
        <f t="shared" si="492"/>
        <v>9.1528163580246916E-2</v>
      </c>
      <c r="V1513" s="393">
        <f t="shared" si="503"/>
        <v>0</v>
      </c>
      <c r="W1513" s="393">
        <f t="shared" si="504"/>
        <v>0</v>
      </c>
      <c r="X1513" s="53">
        <f t="shared" si="493"/>
        <v>0.18305632716049383</v>
      </c>
      <c r="Y1513" s="53">
        <f t="shared" si="494"/>
        <v>0.21944550716049382</v>
      </c>
      <c r="Z1513" s="53">
        <f t="shared" si="495"/>
        <v>9.1528163580246916E-2</v>
      </c>
      <c r="AA1513" s="53">
        <f t="shared" si="496"/>
        <v>0.10972275358024691</v>
      </c>
      <c r="AB1513" s="50">
        <f t="shared" si="497"/>
        <v>1783</v>
      </c>
      <c r="AC1513" s="50">
        <f t="shared" si="506"/>
        <v>2011</v>
      </c>
      <c r="AD1513" s="50">
        <f t="shared" si="498"/>
        <v>12</v>
      </c>
      <c r="AE1513" s="56">
        <f t="shared" si="499"/>
        <v>201112</v>
      </c>
      <c r="AF1513" s="56">
        <f t="shared" si="487"/>
        <v>50</v>
      </c>
      <c r="AG1513" s="58">
        <f t="shared" si="505"/>
        <v>0</v>
      </c>
      <c r="AH1513" s="56">
        <f t="shared" si="500"/>
        <v>7</v>
      </c>
      <c r="AI1513" s="53">
        <f t="shared" si="501"/>
        <v>0.20125091716049381</v>
      </c>
      <c r="AJ1513" s="56">
        <f t="shared" si="502"/>
        <v>12.809999999999999</v>
      </c>
    </row>
    <row r="1514" spans="1:36" x14ac:dyDescent="0.25">
      <c r="A1514" s="50">
        <v>1513</v>
      </c>
      <c r="B1514" s="51">
        <v>40890</v>
      </c>
      <c r="C1514" s="75">
        <f t="shared" si="485"/>
        <v>40890</v>
      </c>
      <c r="D1514" s="50" t="s">
        <v>1223</v>
      </c>
      <c r="E1514" s="50">
        <v>1</v>
      </c>
      <c r="F1514" s="50">
        <v>0</v>
      </c>
      <c r="G1514" s="50">
        <v>8</v>
      </c>
      <c r="H1514" s="50">
        <v>57</v>
      </c>
      <c r="I1514" s="53">
        <f t="shared" si="488"/>
        <v>6.215277777777777E-3</v>
      </c>
      <c r="J1514" s="54">
        <f t="shared" si="489"/>
        <v>6.215277777777777E-3</v>
      </c>
      <c r="L1514" s="50" t="s">
        <v>807</v>
      </c>
      <c r="M1514" s="55">
        <f t="shared" si="490"/>
        <v>6.7039106145251459</v>
      </c>
      <c r="N1514" s="50">
        <v>0</v>
      </c>
      <c r="S1514" s="151">
        <f t="shared" si="491"/>
        <v>0.16284027777777776</v>
      </c>
      <c r="T1514" s="151">
        <f t="shared" si="492"/>
        <v>8.1420138888888882E-2</v>
      </c>
      <c r="V1514" s="393">
        <f t="shared" si="503"/>
        <v>0</v>
      </c>
      <c r="W1514" s="393">
        <f t="shared" si="504"/>
        <v>0</v>
      </c>
      <c r="X1514" s="53">
        <f t="shared" si="493"/>
        <v>0.16284027777777776</v>
      </c>
      <c r="Y1514" s="53">
        <f t="shared" si="494"/>
        <v>0.19922945777777776</v>
      </c>
      <c r="Z1514" s="53">
        <f t="shared" si="495"/>
        <v>8.1420138888888882E-2</v>
      </c>
      <c r="AA1514" s="53">
        <f t="shared" si="496"/>
        <v>9.9614728888888879E-2</v>
      </c>
      <c r="AB1514" s="50">
        <f t="shared" si="497"/>
        <v>1060</v>
      </c>
      <c r="AC1514" s="50">
        <f t="shared" si="506"/>
        <v>2011</v>
      </c>
      <c r="AD1514" s="50">
        <f t="shared" si="498"/>
        <v>12</v>
      </c>
      <c r="AE1514" s="56">
        <f t="shared" si="499"/>
        <v>201112</v>
      </c>
      <c r="AF1514" s="56">
        <f t="shared" si="487"/>
        <v>51</v>
      </c>
      <c r="AG1514" s="58">
        <f t="shared" si="505"/>
        <v>5</v>
      </c>
      <c r="AH1514" s="56">
        <f t="shared" si="500"/>
        <v>13</v>
      </c>
      <c r="AI1514" s="53">
        <f t="shared" si="501"/>
        <v>0.18103486777777777</v>
      </c>
      <c r="AJ1514" s="56">
        <f t="shared" si="502"/>
        <v>4.2699999999999996</v>
      </c>
    </row>
    <row r="1515" spans="1:36" x14ac:dyDescent="0.25">
      <c r="A1515" s="50">
        <v>1514</v>
      </c>
      <c r="B1515" s="51">
        <v>40891</v>
      </c>
      <c r="C1515" s="75">
        <f t="shared" si="485"/>
        <v>40891</v>
      </c>
      <c r="D1515" s="50" t="s">
        <v>1223</v>
      </c>
      <c r="E1515" s="50">
        <v>3.12</v>
      </c>
      <c r="F1515" s="50">
        <v>0</v>
      </c>
      <c r="G1515" s="50">
        <v>30</v>
      </c>
      <c r="H1515" s="50">
        <v>1</v>
      </c>
      <c r="I1515" s="53">
        <f t="shared" si="488"/>
        <v>2.0844907407407406E-2</v>
      </c>
      <c r="J1515" s="54">
        <f t="shared" si="489"/>
        <v>6.6810600664767321E-3</v>
      </c>
      <c r="L1515" s="50" t="s">
        <v>807</v>
      </c>
      <c r="M1515" s="55">
        <f t="shared" si="490"/>
        <v>6.2365352581899005</v>
      </c>
      <c r="N1515" s="50">
        <v>0</v>
      </c>
      <c r="P1515" s="143"/>
      <c r="Q1515" s="143"/>
      <c r="R1515" s="143"/>
      <c r="S1515" s="151">
        <f t="shared" si="491"/>
        <v>0.17504377374169036</v>
      </c>
      <c r="T1515" s="151">
        <f t="shared" si="492"/>
        <v>8.7521886870845181E-2</v>
      </c>
      <c r="V1515" s="393">
        <f t="shared" si="503"/>
        <v>0</v>
      </c>
      <c r="W1515" s="393">
        <f t="shared" si="504"/>
        <v>0</v>
      </c>
      <c r="X1515" s="53">
        <f t="shared" si="493"/>
        <v>0.17504377374169036</v>
      </c>
      <c r="Y1515" s="53">
        <f t="shared" si="494"/>
        <v>0.21143295374169035</v>
      </c>
      <c r="Z1515" s="53">
        <f t="shared" si="495"/>
        <v>8.7521886870845181E-2</v>
      </c>
      <c r="AA1515" s="53">
        <f t="shared" si="496"/>
        <v>0.10571647687084518</v>
      </c>
      <c r="AB1515" s="50">
        <f t="shared" si="497"/>
        <v>1377</v>
      </c>
      <c r="AC1515" s="50">
        <f t="shared" si="506"/>
        <v>2011</v>
      </c>
      <c r="AD1515" s="50">
        <f t="shared" si="498"/>
        <v>12</v>
      </c>
      <c r="AE1515" s="56">
        <f t="shared" si="499"/>
        <v>201112</v>
      </c>
      <c r="AF1515" s="56">
        <f t="shared" si="487"/>
        <v>51</v>
      </c>
      <c r="AG1515" s="58">
        <f t="shared" si="505"/>
        <v>0</v>
      </c>
      <c r="AH1515" s="56">
        <f t="shared" si="500"/>
        <v>14</v>
      </c>
      <c r="AI1515" s="53">
        <f t="shared" si="501"/>
        <v>0.19323836374169034</v>
      </c>
      <c r="AJ1515" s="56">
        <f t="shared" si="502"/>
        <v>13.322399999999998</v>
      </c>
    </row>
    <row r="1516" spans="1:36" x14ac:dyDescent="0.25">
      <c r="A1516" s="50">
        <v>1515</v>
      </c>
      <c r="B1516" s="51">
        <v>40899</v>
      </c>
      <c r="C1516" s="75">
        <f t="shared" ref="C1516:C1579" si="507">B1516</f>
        <v>40899</v>
      </c>
      <c r="D1516" s="50" t="s">
        <v>1223</v>
      </c>
      <c r="E1516" s="50">
        <v>2.5299999999999998</v>
      </c>
      <c r="F1516" s="50">
        <v>0</v>
      </c>
      <c r="G1516" s="50">
        <v>26</v>
      </c>
      <c r="H1516" s="50">
        <v>39</v>
      </c>
      <c r="I1516" s="53">
        <f t="shared" si="488"/>
        <v>1.8506944444444444E-2</v>
      </c>
      <c r="J1516" s="54">
        <f t="shared" si="489"/>
        <v>7.314997804128239E-3</v>
      </c>
      <c r="L1516" s="50" t="s">
        <v>807</v>
      </c>
      <c r="M1516" s="55">
        <f t="shared" si="490"/>
        <v>5.6960600375234565</v>
      </c>
      <c r="N1516" s="50">
        <v>0</v>
      </c>
      <c r="S1516" s="151">
        <f t="shared" si="491"/>
        <v>0.19165294246815986</v>
      </c>
      <c r="T1516" s="151">
        <f t="shared" si="492"/>
        <v>9.5826471234079932E-2</v>
      </c>
      <c r="V1516" s="393">
        <f t="shared" si="503"/>
        <v>0</v>
      </c>
      <c r="W1516" s="393">
        <f t="shared" si="504"/>
        <v>0</v>
      </c>
      <c r="X1516" s="53">
        <f t="shared" si="493"/>
        <v>0.19165294246815986</v>
      </c>
      <c r="Y1516" s="53">
        <f t="shared" si="494"/>
        <v>0.22804212246815983</v>
      </c>
      <c r="Z1516" s="53">
        <f t="shared" si="495"/>
        <v>9.5826471234079932E-2</v>
      </c>
      <c r="AA1516" s="53">
        <f t="shared" si="496"/>
        <v>0.11402106123407992</v>
      </c>
      <c r="AB1516" s="50">
        <f t="shared" si="497"/>
        <v>2190</v>
      </c>
      <c r="AC1516" s="50">
        <f t="shared" si="506"/>
        <v>2011</v>
      </c>
      <c r="AD1516" s="50">
        <f t="shared" si="498"/>
        <v>12</v>
      </c>
      <c r="AE1516" s="56">
        <f t="shared" si="499"/>
        <v>201112</v>
      </c>
      <c r="AF1516" s="56">
        <f t="shared" si="487"/>
        <v>52</v>
      </c>
      <c r="AG1516" s="58">
        <f t="shared" si="505"/>
        <v>7</v>
      </c>
      <c r="AH1516" s="56">
        <f t="shared" si="500"/>
        <v>22</v>
      </c>
      <c r="AI1516" s="53">
        <f t="shared" si="501"/>
        <v>0.20984753246815985</v>
      </c>
      <c r="AJ1516" s="56">
        <f t="shared" si="502"/>
        <v>10.803099999999999</v>
      </c>
    </row>
    <row r="1517" spans="1:36" x14ac:dyDescent="0.25">
      <c r="A1517" s="50">
        <v>1516</v>
      </c>
      <c r="B1517" s="51">
        <v>40903</v>
      </c>
      <c r="C1517" s="75">
        <f t="shared" si="507"/>
        <v>40903</v>
      </c>
      <c r="D1517" s="50" t="s">
        <v>1223</v>
      </c>
      <c r="E1517" s="50">
        <v>3.01</v>
      </c>
      <c r="F1517" s="50">
        <v>0</v>
      </c>
      <c r="G1517" s="50">
        <v>35</v>
      </c>
      <c r="H1517" s="50">
        <v>4</v>
      </c>
      <c r="I1517" s="53">
        <f t="shared" si="488"/>
        <v>2.4351851851851857E-2</v>
      </c>
      <c r="J1517" s="54">
        <f t="shared" si="489"/>
        <v>8.0903162298511157E-3</v>
      </c>
      <c r="L1517" s="50" t="s">
        <v>795</v>
      </c>
      <c r="M1517" s="55">
        <f t="shared" si="490"/>
        <v>5.1501901140684438</v>
      </c>
      <c r="N1517" s="50">
        <v>0</v>
      </c>
      <c r="R1517" s="50" t="s">
        <v>806</v>
      </c>
      <c r="S1517" s="151">
        <f t="shared" si="491"/>
        <v>0.21196628522209923</v>
      </c>
      <c r="T1517" s="151">
        <f t="shared" si="492"/>
        <v>0.10598314261104962</v>
      </c>
      <c r="V1517" s="393">
        <f t="shared" si="503"/>
        <v>0</v>
      </c>
      <c r="W1517" s="393">
        <f t="shared" si="504"/>
        <v>0</v>
      </c>
      <c r="X1517" s="53">
        <f t="shared" si="493"/>
        <v>0.21196628522209923</v>
      </c>
      <c r="Y1517" s="53">
        <f t="shared" si="494"/>
        <v>0.24835546522209923</v>
      </c>
      <c r="Z1517" s="53">
        <f t="shared" si="495"/>
        <v>0.10598314261104962</v>
      </c>
      <c r="AA1517" s="53">
        <f t="shared" si="496"/>
        <v>0.12417773261104961</v>
      </c>
      <c r="AB1517" s="50">
        <f t="shared" si="497"/>
        <v>2863</v>
      </c>
      <c r="AC1517" s="50">
        <f t="shared" si="506"/>
        <v>2011</v>
      </c>
      <c r="AD1517" s="50">
        <f t="shared" si="498"/>
        <v>12</v>
      </c>
      <c r="AE1517" s="56">
        <f t="shared" si="499"/>
        <v>201112</v>
      </c>
      <c r="AF1517" s="56">
        <f t="shared" si="487"/>
        <v>53</v>
      </c>
      <c r="AG1517" s="58">
        <f t="shared" si="505"/>
        <v>3</v>
      </c>
      <c r="AH1517" s="56">
        <f t="shared" si="500"/>
        <v>26</v>
      </c>
      <c r="AI1517" s="53">
        <f t="shared" si="501"/>
        <v>0.23016087522209921</v>
      </c>
      <c r="AJ1517" s="56">
        <f t="shared" si="502"/>
        <v>12.852699999999999</v>
      </c>
    </row>
    <row r="1518" spans="1:36" x14ac:dyDescent="0.25">
      <c r="A1518" s="50">
        <v>1517</v>
      </c>
      <c r="B1518" s="51">
        <v>40904</v>
      </c>
      <c r="C1518" s="75">
        <f t="shared" si="507"/>
        <v>40904</v>
      </c>
      <c r="D1518" s="50" t="s">
        <v>1223</v>
      </c>
      <c r="E1518" s="50">
        <v>1</v>
      </c>
      <c r="F1518" s="50">
        <v>0</v>
      </c>
      <c r="G1518" s="50">
        <v>11</v>
      </c>
      <c r="H1518" s="50">
        <v>45</v>
      </c>
      <c r="I1518" s="53">
        <f t="shared" si="488"/>
        <v>8.1597222222222227E-3</v>
      </c>
      <c r="J1518" s="54">
        <f t="shared" si="489"/>
        <v>8.1597222222222227E-3</v>
      </c>
      <c r="L1518" s="50" t="s">
        <v>807</v>
      </c>
      <c r="M1518" s="55">
        <f t="shared" si="490"/>
        <v>5.1063829787234081</v>
      </c>
      <c r="N1518" s="50">
        <v>0</v>
      </c>
      <c r="S1518" s="151">
        <f t="shared" si="491"/>
        <v>0.21378472222222222</v>
      </c>
      <c r="T1518" s="151">
        <f t="shared" si="492"/>
        <v>0.10689236111111111</v>
      </c>
      <c r="V1518" s="393">
        <f t="shared" si="503"/>
        <v>0</v>
      </c>
      <c r="W1518" s="393">
        <f t="shared" si="504"/>
        <v>0</v>
      </c>
      <c r="X1518" s="53">
        <f t="shared" si="493"/>
        <v>0.21378472222222222</v>
      </c>
      <c r="Y1518" s="53">
        <f t="shared" si="494"/>
        <v>0.25017390222222224</v>
      </c>
      <c r="Z1518" s="53">
        <f t="shared" si="495"/>
        <v>0.10689236111111111</v>
      </c>
      <c r="AA1518" s="53">
        <f t="shared" si="496"/>
        <v>0.12508695111111112</v>
      </c>
      <c r="AB1518" s="50">
        <f t="shared" si="497"/>
        <v>2908</v>
      </c>
      <c r="AC1518" s="50">
        <f t="shared" si="506"/>
        <v>2011</v>
      </c>
      <c r="AD1518" s="50">
        <f t="shared" si="498"/>
        <v>12</v>
      </c>
      <c r="AE1518" s="56">
        <f t="shared" si="499"/>
        <v>201112</v>
      </c>
      <c r="AF1518" s="56">
        <f t="shared" si="487"/>
        <v>53</v>
      </c>
      <c r="AG1518" s="58">
        <f t="shared" si="505"/>
        <v>0</v>
      </c>
      <c r="AH1518" s="56">
        <f t="shared" si="500"/>
        <v>27</v>
      </c>
      <c r="AI1518" s="53">
        <f t="shared" si="501"/>
        <v>0.23197931222222223</v>
      </c>
      <c r="AJ1518" s="56">
        <f t="shared" si="502"/>
        <v>4.2699999999999996</v>
      </c>
    </row>
    <row r="1519" spans="1:36" x14ac:dyDescent="0.25">
      <c r="A1519" s="50">
        <v>1518</v>
      </c>
      <c r="B1519" s="51">
        <v>40909</v>
      </c>
      <c r="C1519" s="75">
        <f t="shared" si="507"/>
        <v>40909</v>
      </c>
      <c r="D1519" s="50" t="s">
        <v>1223</v>
      </c>
      <c r="E1519" s="50">
        <v>5</v>
      </c>
      <c r="F1519" s="50">
        <v>0</v>
      </c>
      <c r="G1519" s="50">
        <v>55</v>
      </c>
      <c r="H1519" s="50">
        <v>53</v>
      </c>
      <c r="I1519" s="53">
        <f t="shared" si="488"/>
        <v>3.8807870370370375E-2</v>
      </c>
      <c r="J1519" s="54">
        <f t="shared" si="489"/>
        <v>7.7615740740740752E-3</v>
      </c>
      <c r="K1519" s="50" t="s">
        <v>771</v>
      </c>
      <c r="L1519" s="50" t="s">
        <v>124</v>
      </c>
      <c r="M1519" s="55">
        <f t="shared" si="490"/>
        <v>5.3683268714583985</v>
      </c>
      <c r="N1519" s="50">
        <v>0</v>
      </c>
      <c r="O1519" s="50" t="s">
        <v>198</v>
      </c>
      <c r="S1519" s="151">
        <f t="shared" si="491"/>
        <v>0.20335324074074076</v>
      </c>
      <c r="T1519" s="151">
        <f t="shared" si="492"/>
        <v>0.10167662037037038</v>
      </c>
      <c r="V1519" s="393">
        <f t="shared" si="503"/>
        <v>0</v>
      </c>
      <c r="W1519" s="393">
        <f t="shared" si="504"/>
        <v>0</v>
      </c>
      <c r="X1519" s="53">
        <f t="shared" si="493"/>
        <v>0.20335324074074076</v>
      </c>
      <c r="Y1519" s="53">
        <f t="shared" si="494"/>
        <v>0.23974242074074076</v>
      </c>
      <c r="Z1519" s="53">
        <f t="shared" si="495"/>
        <v>0.10167662037037038</v>
      </c>
      <c r="AA1519" s="53">
        <f t="shared" si="496"/>
        <v>0.11987121037037038</v>
      </c>
      <c r="AB1519" s="50">
        <f t="shared" si="497"/>
        <v>2626</v>
      </c>
      <c r="AC1519" s="50">
        <f t="shared" si="506"/>
        <v>2012</v>
      </c>
      <c r="AD1519" s="50">
        <f t="shared" si="498"/>
        <v>1</v>
      </c>
      <c r="AE1519" s="56">
        <f t="shared" si="499"/>
        <v>201201</v>
      </c>
      <c r="AF1519" s="56">
        <f t="shared" si="487"/>
        <v>1</v>
      </c>
      <c r="AG1519" s="58">
        <f t="shared" si="505"/>
        <v>4</v>
      </c>
      <c r="AH1519" s="56">
        <f t="shared" si="500"/>
        <v>1</v>
      </c>
      <c r="AI1519" s="53">
        <f t="shared" si="501"/>
        <v>0.22154783074074075</v>
      </c>
      <c r="AJ1519" s="56">
        <f t="shared" si="502"/>
        <v>21.349999999999998</v>
      </c>
    </row>
    <row r="1520" spans="1:36" s="133" customFormat="1" x14ac:dyDescent="0.25">
      <c r="A1520" s="50">
        <v>1519</v>
      </c>
      <c r="B1520" s="51">
        <v>40910</v>
      </c>
      <c r="C1520" s="75">
        <f t="shared" si="507"/>
        <v>40910</v>
      </c>
      <c r="D1520" s="50" t="s">
        <v>1223</v>
      </c>
      <c r="E1520" s="50">
        <v>1.1000000000000001</v>
      </c>
      <c r="F1520" s="50">
        <v>0</v>
      </c>
      <c r="G1520" s="50">
        <v>9</v>
      </c>
      <c r="H1520" s="50">
        <v>19</v>
      </c>
      <c r="I1520" s="53">
        <f t="shared" si="488"/>
        <v>6.4699074074074069E-3</v>
      </c>
      <c r="J1520" s="54">
        <f t="shared" si="489"/>
        <v>5.8817340067340062E-3</v>
      </c>
      <c r="K1520" s="50" t="s">
        <v>772</v>
      </c>
      <c r="L1520" s="50" t="s">
        <v>778</v>
      </c>
      <c r="M1520" s="55">
        <f t="shared" si="490"/>
        <v>7.0840787119856952</v>
      </c>
      <c r="N1520" s="50">
        <v>0</v>
      </c>
      <c r="O1520" s="50" t="s">
        <v>253</v>
      </c>
      <c r="P1520" s="389"/>
      <c r="Q1520" s="374"/>
      <c r="R1520" s="50"/>
      <c r="S1520" s="151">
        <f t="shared" si="491"/>
        <v>0.15410143097643095</v>
      </c>
      <c r="T1520" s="151">
        <f t="shared" si="492"/>
        <v>7.7050715488215474E-2</v>
      </c>
      <c r="U1520" s="50"/>
      <c r="V1520" s="393">
        <f t="shared" si="503"/>
        <v>0</v>
      </c>
      <c r="W1520" s="393">
        <f t="shared" si="504"/>
        <v>0</v>
      </c>
      <c r="X1520" s="53">
        <f t="shared" si="493"/>
        <v>0.15410143097643095</v>
      </c>
      <c r="Y1520" s="53">
        <f t="shared" si="494"/>
        <v>0.19049061097643097</v>
      </c>
      <c r="Z1520" s="53">
        <f t="shared" si="495"/>
        <v>7.7050715488215474E-2</v>
      </c>
      <c r="AA1520" s="53">
        <f t="shared" si="496"/>
        <v>9.5245305488215484E-2</v>
      </c>
      <c r="AB1520" s="50">
        <f t="shared" si="497"/>
        <v>994</v>
      </c>
      <c r="AC1520" s="50">
        <f t="shared" si="506"/>
        <v>2012</v>
      </c>
      <c r="AD1520" s="50">
        <f t="shared" si="498"/>
        <v>1</v>
      </c>
      <c r="AE1520" s="56">
        <f t="shared" si="499"/>
        <v>201201</v>
      </c>
      <c r="AF1520" s="56">
        <f t="shared" si="487"/>
        <v>1</v>
      </c>
      <c r="AG1520" s="58">
        <f t="shared" si="505"/>
        <v>0</v>
      </c>
      <c r="AH1520" s="56">
        <f t="shared" si="500"/>
        <v>2</v>
      </c>
      <c r="AI1520" s="53">
        <f t="shared" si="501"/>
        <v>0.17229602097643096</v>
      </c>
      <c r="AJ1520" s="56">
        <f t="shared" si="502"/>
        <v>4.6970000000000001</v>
      </c>
    </row>
    <row r="1521" spans="1:36" x14ac:dyDescent="0.25">
      <c r="A1521" s="50">
        <v>1520</v>
      </c>
      <c r="B1521" s="51">
        <v>40911</v>
      </c>
      <c r="C1521" s="75">
        <f t="shared" si="507"/>
        <v>40911</v>
      </c>
      <c r="D1521" s="50" t="s">
        <v>1223</v>
      </c>
      <c r="E1521" s="50">
        <v>1.25</v>
      </c>
      <c r="F1521" s="50">
        <v>0</v>
      </c>
      <c r="G1521" s="50">
        <v>11</v>
      </c>
      <c r="H1521" s="50">
        <v>58</v>
      </c>
      <c r="I1521" s="53">
        <f t="shared" si="488"/>
        <v>8.3101851851851861E-3</v>
      </c>
      <c r="J1521" s="54">
        <f t="shared" si="489"/>
        <v>6.6481481481481487E-3</v>
      </c>
      <c r="K1521" s="50" t="s">
        <v>774</v>
      </c>
      <c r="L1521" s="50" t="s">
        <v>778</v>
      </c>
      <c r="M1521" s="55">
        <f t="shared" si="490"/>
        <v>6.2674094707520931</v>
      </c>
      <c r="N1521" s="50">
        <v>0</v>
      </c>
      <c r="O1521" s="50" t="s">
        <v>253</v>
      </c>
      <c r="S1521" s="151">
        <f t="shared" si="491"/>
        <v>0.17418148148148149</v>
      </c>
      <c r="T1521" s="151">
        <f t="shared" si="492"/>
        <v>8.7090740740740746E-2</v>
      </c>
      <c r="V1521" s="393">
        <f t="shared" si="503"/>
        <v>0</v>
      </c>
      <c r="W1521" s="393">
        <f t="shared" si="504"/>
        <v>0</v>
      </c>
      <c r="X1521" s="53">
        <f t="shared" si="493"/>
        <v>0.17418148148148149</v>
      </c>
      <c r="Y1521" s="53">
        <f t="shared" si="494"/>
        <v>0.21057066148148149</v>
      </c>
      <c r="Z1521" s="53">
        <f t="shared" si="495"/>
        <v>8.7090740740740746E-2</v>
      </c>
      <c r="AA1521" s="53">
        <f t="shared" si="496"/>
        <v>0.10528533074074074</v>
      </c>
      <c r="AB1521" s="50">
        <f t="shared" si="497"/>
        <v>1350</v>
      </c>
      <c r="AC1521" s="50">
        <f t="shared" si="506"/>
        <v>2012</v>
      </c>
      <c r="AD1521" s="50">
        <f t="shared" si="498"/>
        <v>1</v>
      </c>
      <c r="AE1521" s="56">
        <f t="shared" si="499"/>
        <v>201201</v>
      </c>
      <c r="AF1521" s="56">
        <f t="shared" si="487"/>
        <v>1</v>
      </c>
      <c r="AG1521" s="58">
        <f t="shared" si="505"/>
        <v>0</v>
      </c>
      <c r="AH1521" s="56">
        <f t="shared" si="500"/>
        <v>3</v>
      </c>
      <c r="AI1521" s="53">
        <f t="shared" si="501"/>
        <v>0.1923760714814815</v>
      </c>
      <c r="AJ1521" s="56">
        <f t="shared" si="502"/>
        <v>5.3374999999999995</v>
      </c>
    </row>
    <row r="1522" spans="1:36" x14ac:dyDescent="0.25">
      <c r="A1522" s="50">
        <v>1521</v>
      </c>
      <c r="B1522" s="51">
        <v>40912</v>
      </c>
      <c r="C1522" s="75">
        <f t="shared" si="507"/>
        <v>40912</v>
      </c>
      <c r="D1522" s="50" t="s">
        <v>1223</v>
      </c>
      <c r="E1522" s="50">
        <v>2</v>
      </c>
      <c r="F1522" s="50">
        <v>0</v>
      </c>
      <c r="G1522" s="50">
        <v>19</v>
      </c>
      <c r="H1522" s="50">
        <v>58</v>
      </c>
      <c r="I1522" s="53">
        <f t="shared" si="488"/>
        <v>1.3865740740740739E-2</v>
      </c>
      <c r="J1522" s="54">
        <f t="shared" si="489"/>
        <v>6.9328703703703696E-3</v>
      </c>
      <c r="K1522" s="50" t="s">
        <v>774</v>
      </c>
      <c r="L1522" s="50" t="s">
        <v>778</v>
      </c>
      <c r="M1522" s="55">
        <f t="shared" si="490"/>
        <v>6.0100166944908233</v>
      </c>
      <c r="N1522" s="50">
        <v>0</v>
      </c>
      <c r="O1522" s="50" t="s">
        <v>253</v>
      </c>
      <c r="S1522" s="151">
        <f t="shared" si="491"/>
        <v>0.18164120370370368</v>
      </c>
      <c r="T1522" s="151">
        <f t="shared" si="492"/>
        <v>9.082060185185184E-2</v>
      </c>
      <c r="V1522" s="393">
        <f t="shared" si="503"/>
        <v>0</v>
      </c>
      <c r="W1522" s="393">
        <f t="shared" si="504"/>
        <v>0</v>
      </c>
      <c r="X1522" s="53">
        <f t="shared" si="493"/>
        <v>0.18164120370370368</v>
      </c>
      <c r="Y1522" s="53">
        <f t="shared" si="494"/>
        <v>0.21803038370370367</v>
      </c>
      <c r="Z1522" s="53">
        <f t="shared" si="495"/>
        <v>9.082060185185184E-2</v>
      </c>
      <c r="AA1522" s="53">
        <f t="shared" si="496"/>
        <v>0.10901519185185184</v>
      </c>
      <c r="AB1522" s="50">
        <f t="shared" si="497"/>
        <v>1687</v>
      </c>
      <c r="AC1522" s="50">
        <f t="shared" si="506"/>
        <v>2012</v>
      </c>
      <c r="AD1522" s="50">
        <f t="shared" si="498"/>
        <v>1</v>
      </c>
      <c r="AE1522" s="56">
        <f t="shared" si="499"/>
        <v>201201</v>
      </c>
      <c r="AF1522" s="56">
        <f t="shared" si="487"/>
        <v>1</v>
      </c>
      <c r="AG1522" s="58">
        <f t="shared" si="505"/>
        <v>0</v>
      </c>
      <c r="AH1522" s="56">
        <f t="shared" si="500"/>
        <v>4</v>
      </c>
      <c r="AI1522" s="53">
        <f t="shared" si="501"/>
        <v>0.19983579370370369</v>
      </c>
      <c r="AJ1522" s="56">
        <f t="shared" si="502"/>
        <v>8.5399999999999991</v>
      </c>
    </row>
    <row r="1523" spans="1:36" x14ac:dyDescent="0.25">
      <c r="A1523" s="50">
        <v>1522</v>
      </c>
      <c r="B1523" s="51">
        <v>40913</v>
      </c>
      <c r="C1523" s="75">
        <f t="shared" si="507"/>
        <v>40913</v>
      </c>
      <c r="D1523" s="50" t="s">
        <v>1223</v>
      </c>
      <c r="E1523" s="50">
        <v>1.5</v>
      </c>
      <c r="F1523" s="50">
        <v>0</v>
      </c>
      <c r="G1523" s="50">
        <v>13</v>
      </c>
      <c r="H1523" s="50">
        <v>46</v>
      </c>
      <c r="I1523" s="53">
        <f t="shared" si="488"/>
        <v>9.5601851851851855E-3</v>
      </c>
      <c r="J1523" s="54">
        <f t="shared" si="489"/>
        <v>6.3734567901234567E-3</v>
      </c>
      <c r="K1523" s="50" t="s">
        <v>774</v>
      </c>
      <c r="L1523" s="50" t="s">
        <v>778</v>
      </c>
      <c r="M1523" s="55">
        <f t="shared" si="490"/>
        <v>6.5375302663438308</v>
      </c>
      <c r="N1523" s="50">
        <v>0</v>
      </c>
      <c r="O1523" s="50" t="s">
        <v>253</v>
      </c>
      <c r="S1523" s="151">
        <f t="shared" si="491"/>
        <v>0.16698456790123456</v>
      </c>
      <c r="T1523" s="151">
        <f t="shared" si="492"/>
        <v>8.349228395061728E-2</v>
      </c>
      <c r="V1523" s="393">
        <f t="shared" si="503"/>
        <v>0</v>
      </c>
      <c r="W1523" s="393">
        <f t="shared" si="504"/>
        <v>0</v>
      </c>
      <c r="X1523" s="53">
        <f t="shared" si="493"/>
        <v>0.16698456790123456</v>
      </c>
      <c r="Y1523" s="53">
        <f t="shared" si="494"/>
        <v>0.20337374790123455</v>
      </c>
      <c r="Z1523" s="53">
        <f t="shared" si="495"/>
        <v>8.349228395061728E-2</v>
      </c>
      <c r="AA1523" s="53">
        <f t="shared" si="496"/>
        <v>0.10168687395061728</v>
      </c>
      <c r="AB1523" s="50">
        <f t="shared" si="497"/>
        <v>1122</v>
      </c>
      <c r="AC1523" s="50">
        <f t="shared" si="506"/>
        <v>2012</v>
      </c>
      <c r="AD1523" s="50">
        <f t="shared" si="498"/>
        <v>1</v>
      </c>
      <c r="AE1523" s="56">
        <f t="shared" si="499"/>
        <v>201201</v>
      </c>
      <c r="AF1523" s="56">
        <f t="shared" ref="AF1523:AF1586" si="508">WEEKNUM(B1523,1)</f>
        <v>1</v>
      </c>
      <c r="AG1523" s="58">
        <f t="shared" si="505"/>
        <v>0</v>
      </c>
      <c r="AH1523" s="56">
        <f t="shared" si="500"/>
        <v>5</v>
      </c>
      <c r="AI1523" s="53">
        <f t="shared" si="501"/>
        <v>0.18517915790123457</v>
      </c>
      <c r="AJ1523" s="56">
        <f t="shared" si="502"/>
        <v>6.4049999999999994</v>
      </c>
    </row>
    <row r="1524" spans="1:36" x14ac:dyDescent="0.25">
      <c r="A1524" s="50">
        <v>1523</v>
      </c>
      <c r="B1524" s="51">
        <v>40914</v>
      </c>
      <c r="C1524" s="75">
        <f t="shared" si="507"/>
        <v>40914</v>
      </c>
      <c r="D1524" s="50" t="s">
        <v>1223</v>
      </c>
      <c r="E1524" s="50">
        <v>2</v>
      </c>
      <c r="F1524" s="50">
        <v>0</v>
      </c>
      <c r="G1524" s="50">
        <v>19</v>
      </c>
      <c r="H1524" s="50">
        <v>5</v>
      </c>
      <c r="I1524" s="53">
        <f t="shared" si="488"/>
        <v>1.3252314814814814E-2</v>
      </c>
      <c r="J1524" s="54">
        <f t="shared" si="489"/>
        <v>6.626157407407407E-3</v>
      </c>
      <c r="K1524" s="50" t="s">
        <v>774</v>
      </c>
      <c r="L1524" s="50" t="s">
        <v>778</v>
      </c>
      <c r="M1524" s="55">
        <f t="shared" si="490"/>
        <v>6.2882096069869045</v>
      </c>
      <c r="N1524" s="50">
        <v>0</v>
      </c>
      <c r="O1524" s="50" t="s">
        <v>253</v>
      </c>
      <c r="S1524" s="151">
        <f t="shared" si="491"/>
        <v>0.17360532407407406</v>
      </c>
      <c r="T1524" s="151">
        <f t="shared" si="492"/>
        <v>8.6802662037037029E-2</v>
      </c>
      <c r="V1524" s="393">
        <f t="shared" si="503"/>
        <v>0</v>
      </c>
      <c r="W1524" s="393">
        <f t="shared" si="504"/>
        <v>0</v>
      </c>
      <c r="X1524" s="53">
        <f t="shared" si="493"/>
        <v>0.17360532407407406</v>
      </c>
      <c r="Y1524" s="53">
        <f t="shared" si="494"/>
        <v>0.20999450407407405</v>
      </c>
      <c r="Z1524" s="53">
        <f t="shared" si="495"/>
        <v>8.6802662037037029E-2</v>
      </c>
      <c r="AA1524" s="53">
        <f t="shared" si="496"/>
        <v>0.10499725203703703</v>
      </c>
      <c r="AB1524" s="50">
        <f t="shared" si="497"/>
        <v>1324</v>
      </c>
      <c r="AC1524" s="50">
        <f t="shared" si="506"/>
        <v>2012</v>
      </c>
      <c r="AD1524" s="50">
        <f t="shared" si="498"/>
        <v>1</v>
      </c>
      <c r="AE1524" s="56">
        <f t="shared" si="499"/>
        <v>201201</v>
      </c>
      <c r="AF1524" s="56">
        <f t="shared" si="508"/>
        <v>1</v>
      </c>
      <c r="AG1524" s="58">
        <f t="shared" si="505"/>
        <v>0</v>
      </c>
      <c r="AH1524" s="56">
        <f t="shared" si="500"/>
        <v>6</v>
      </c>
      <c r="AI1524" s="53">
        <f t="shared" si="501"/>
        <v>0.19179991407407404</v>
      </c>
      <c r="AJ1524" s="56">
        <f t="shared" si="502"/>
        <v>8.5399999999999991</v>
      </c>
    </row>
    <row r="1525" spans="1:36" x14ac:dyDescent="0.25">
      <c r="A1525" s="50">
        <v>1524</v>
      </c>
      <c r="B1525" s="51">
        <v>40915</v>
      </c>
      <c r="C1525" s="75">
        <f t="shared" si="507"/>
        <v>40915</v>
      </c>
      <c r="D1525" s="50" t="s">
        <v>1223</v>
      </c>
      <c r="E1525" s="50">
        <v>1</v>
      </c>
      <c r="F1525" s="50">
        <v>0</v>
      </c>
      <c r="G1525" s="50">
        <v>9</v>
      </c>
      <c r="H1525" s="50">
        <v>11</v>
      </c>
      <c r="I1525" s="53">
        <f t="shared" si="488"/>
        <v>6.3773148148148148E-3</v>
      </c>
      <c r="J1525" s="54">
        <f t="shared" si="489"/>
        <v>6.3773148148148148E-3</v>
      </c>
      <c r="K1525" s="50" t="s">
        <v>772</v>
      </c>
      <c r="L1525" s="50" t="s">
        <v>777</v>
      </c>
      <c r="M1525" s="55">
        <f t="shared" si="490"/>
        <v>6.5335753176043605</v>
      </c>
      <c r="N1525" s="50">
        <v>0</v>
      </c>
      <c r="O1525" s="50" t="s">
        <v>253</v>
      </c>
      <c r="S1525" s="151">
        <f t="shared" si="491"/>
        <v>0.16708564814814814</v>
      </c>
      <c r="T1525" s="151">
        <f t="shared" si="492"/>
        <v>8.3542824074074068E-2</v>
      </c>
      <c r="V1525" s="393">
        <f t="shared" si="503"/>
        <v>0</v>
      </c>
      <c r="W1525" s="393">
        <f t="shared" si="504"/>
        <v>0</v>
      </c>
      <c r="X1525" s="53">
        <f t="shared" si="493"/>
        <v>0.16708564814814814</v>
      </c>
      <c r="Y1525" s="53">
        <f t="shared" si="494"/>
        <v>0.20347482814814816</v>
      </c>
      <c r="Z1525" s="53">
        <f t="shared" si="495"/>
        <v>8.3542824074074068E-2</v>
      </c>
      <c r="AA1525" s="53">
        <f t="shared" si="496"/>
        <v>0.10173741407407408</v>
      </c>
      <c r="AB1525" s="50">
        <f t="shared" si="497"/>
        <v>1124</v>
      </c>
      <c r="AC1525" s="50">
        <f t="shared" si="506"/>
        <v>2012</v>
      </c>
      <c r="AD1525" s="50">
        <f t="shared" si="498"/>
        <v>1</v>
      </c>
      <c r="AE1525" s="56">
        <f t="shared" si="499"/>
        <v>201201</v>
      </c>
      <c r="AF1525" s="56">
        <f t="shared" si="508"/>
        <v>1</v>
      </c>
      <c r="AG1525" s="58">
        <f t="shared" si="505"/>
        <v>0</v>
      </c>
      <c r="AH1525" s="56">
        <f t="shared" si="500"/>
        <v>7</v>
      </c>
      <c r="AI1525" s="53">
        <f t="shared" si="501"/>
        <v>0.18528023814814815</v>
      </c>
      <c r="AJ1525" s="56">
        <f t="shared" si="502"/>
        <v>4.2699999999999996</v>
      </c>
    </row>
    <row r="1526" spans="1:36" x14ac:dyDescent="0.25">
      <c r="A1526" s="50">
        <v>1525</v>
      </c>
      <c r="B1526" s="51">
        <v>40916</v>
      </c>
      <c r="C1526" s="75">
        <f t="shared" si="507"/>
        <v>40916</v>
      </c>
      <c r="D1526" s="50" t="s">
        <v>1223</v>
      </c>
      <c r="E1526" s="50">
        <v>1.29</v>
      </c>
      <c r="F1526" s="50">
        <v>0</v>
      </c>
      <c r="G1526" s="50">
        <v>11</v>
      </c>
      <c r="H1526" s="50">
        <v>0</v>
      </c>
      <c r="I1526" s="53">
        <f t="shared" si="488"/>
        <v>7.6388888888888886E-3</v>
      </c>
      <c r="J1526" s="54">
        <f t="shared" si="489"/>
        <v>5.921619293712317E-3</v>
      </c>
      <c r="K1526" s="50" t="s">
        <v>772</v>
      </c>
      <c r="L1526" s="50" t="s">
        <v>777</v>
      </c>
      <c r="M1526" s="55">
        <f t="shared" si="490"/>
        <v>7.0363636363636415</v>
      </c>
      <c r="N1526" s="50">
        <v>0</v>
      </c>
      <c r="O1526" s="50" t="s">
        <v>253</v>
      </c>
      <c r="S1526" s="151">
        <f t="shared" si="491"/>
        <v>0.1551464254952627</v>
      </c>
      <c r="T1526" s="151">
        <f t="shared" si="492"/>
        <v>7.7573212747631348E-2</v>
      </c>
      <c r="V1526" s="393">
        <f t="shared" si="503"/>
        <v>0</v>
      </c>
      <c r="W1526" s="393">
        <f t="shared" si="504"/>
        <v>0</v>
      </c>
      <c r="X1526" s="53">
        <f t="shared" si="493"/>
        <v>0.1551464254952627</v>
      </c>
      <c r="Y1526" s="53">
        <f t="shared" si="494"/>
        <v>0.19153560549526272</v>
      </c>
      <c r="Z1526" s="53">
        <f t="shared" si="495"/>
        <v>7.7573212747631348E-2</v>
      </c>
      <c r="AA1526" s="53">
        <f t="shared" si="496"/>
        <v>9.5767802747631359E-2</v>
      </c>
      <c r="AB1526" s="50">
        <f t="shared" si="497"/>
        <v>1001</v>
      </c>
      <c r="AC1526" s="50">
        <f t="shared" si="506"/>
        <v>2012</v>
      </c>
      <c r="AD1526" s="50">
        <f t="shared" si="498"/>
        <v>1</v>
      </c>
      <c r="AE1526" s="56">
        <f t="shared" si="499"/>
        <v>201201</v>
      </c>
      <c r="AF1526" s="56">
        <f t="shared" si="508"/>
        <v>2</v>
      </c>
      <c r="AG1526" s="58">
        <f t="shared" si="505"/>
        <v>0</v>
      </c>
      <c r="AH1526" s="56">
        <f t="shared" si="500"/>
        <v>8</v>
      </c>
      <c r="AI1526" s="53">
        <f t="shared" si="501"/>
        <v>0.17334101549526271</v>
      </c>
      <c r="AJ1526" s="56">
        <f t="shared" si="502"/>
        <v>5.5082999999999993</v>
      </c>
    </row>
    <row r="1527" spans="1:36" x14ac:dyDescent="0.25">
      <c r="A1527" s="50">
        <v>1526</v>
      </c>
      <c r="B1527" s="51">
        <v>40917</v>
      </c>
      <c r="C1527" s="75">
        <f t="shared" si="507"/>
        <v>40917</v>
      </c>
      <c r="D1527" s="50" t="s">
        <v>1223</v>
      </c>
      <c r="E1527" s="50">
        <v>1.5</v>
      </c>
      <c r="F1527" s="50">
        <v>0</v>
      </c>
      <c r="G1527" s="50">
        <v>14</v>
      </c>
      <c r="H1527" s="50">
        <v>6</v>
      </c>
      <c r="I1527" s="53">
        <f t="shared" si="488"/>
        <v>9.7916666666666655E-3</v>
      </c>
      <c r="J1527" s="54">
        <f t="shared" si="489"/>
        <v>6.5277777777777773E-3</v>
      </c>
      <c r="K1527" s="50" t="s">
        <v>774</v>
      </c>
      <c r="L1527" s="50" t="s">
        <v>778</v>
      </c>
      <c r="M1527" s="55">
        <f t="shared" si="490"/>
        <v>6.3829787234042605</v>
      </c>
      <c r="N1527" s="50">
        <v>0</v>
      </c>
      <c r="O1527" s="50" t="s">
        <v>253</v>
      </c>
      <c r="S1527" s="151">
        <f t="shared" si="491"/>
        <v>0.17102777777777775</v>
      </c>
      <c r="T1527" s="151">
        <f t="shared" si="492"/>
        <v>8.5513888888888875E-2</v>
      </c>
      <c r="V1527" s="393">
        <f t="shared" si="503"/>
        <v>0</v>
      </c>
      <c r="W1527" s="393">
        <f t="shared" si="504"/>
        <v>0</v>
      </c>
      <c r="X1527" s="53">
        <f t="shared" si="493"/>
        <v>0.17102777777777775</v>
      </c>
      <c r="Y1527" s="53">
        <f t="shared" si="494"/>
        <v>0.20741695777777774</v>
      </c>
      <c r="Z1527" s="53">
        <f t="shared" si="495"/>
        <v>8.5513888888888875E-2</v>
      </c>
      <c r="AA1527" s="53">
        <f t="shared" si="496"/>
        <v>0.10370847888888887</v>
      </c>
      <c r="AB1527" s="50">
        <f t="shared" si="497"/>
        <v>1232</v>
      </c>
      <c r="AC1527" s="50">
        <f t="shared" si="506"/>
        <v>2012</v>
      </c>
      <c r="AD1527" s="50">
        <f t="shared" si="498"/>
        <v>1</v>
      </c>
      <c r="AE1527" s="56">
        <f t="shared" si="499"/>
        <v>201201</v>
      </c>
      <c r="AF1527" s="56">
        <f t="shared" si="508"/>
        <v>2</v>
      </c>
      <c r="AG1527" s="58">
        <f t="shared" ref="AG1527:AG1558" si="509">IF(ISBLANK(B1527)," ",MAX(B1527-B1526-1,0))</f>
        <v>0</v>
      </c>
      <c r="AH1527" s="56">
        <f t="shared" si="500"/>
        <v>9</v>
      </c>
      <c r="AI1527" s="53">
        <f t="shared" si="501"/>
        <v>0.18922236777777773</v>
      </c>
      <c r="AJ1527" s="56">
        <f t="shared" si="502"/>
        <v>6.4049999999999994</v>
      </c>
    </row>
    <row r="1528" spans="1:36" x14ac:dyDescent="0.25">
      <c r="A1528" s="50">
        <v>1527</v>
      </c>
      <c r="B1528" s="51">
        <v>40918</v>
      </c>
      <c r="C1528" s="75">
        <f t="shared" si="507"/>
        <v>40918</v>
      </c>
      <c r="D1528" s="50" t="s">
        <v>1223</v>
      </c>
      <c r="E1528" s="50">
        <v>1</v>
      </c>
      <c r="F1528" s="50">
        <v>0</v>
      </c>
      <c r="G1528" s="50">
        <v>9</v>
      </c>
      <c r="H1528" s="50">
        <v>26</v>
      </c>
      <c r="I1528" s="53">
        <f t="shared" si="488"/>
        <v>6.5509259259259262E-3</v>
      </c>
      <c r="J1528" s="54">
        <f t="shared" si="489"/>
        <v>6.5509259259259262E-3</v>
      </c>
      <c r="K1528" s="50" t="s">
        <v>774</v>
      </c>
      <c r="L1528" s="50" t="s">
        <v>778</v>
      </c>
      <c r="M1528" s="55">
        <f t="shared" si="490"/>
        <v>6.3604240282685556</v>
      </c>
      <c r="N1528" s="50">
        <v>0</v>
      </c>
      <c r="O1528" s="50" t="s">
        <v>253</v>
      </c>
      <c r="R1528" s="50" t="s">
        <v>62</v>
      </c>
      <c r="S1528" s="151">
        <f t="shared" si="491"/>
        <v>0.17163425925925926</v>
      </c>
      <c r="T1528" s="151">
        <f t="shared" si="492"/>
        <v>8.5817129629629632E-2</v>
      </c>
      <c r="V1528" s="393">
        <f t="shared" si="503"/>
        <v>0</v>
      </c>
      <c r="W1528" s="393">
        <f t="shared" si="504"/>
        <v>0</v>
      </c>
      <c r="X1528" s="53">
        <f t="shared" si="493"/>
        <v>0.17163425925925926</v>
      </c>
      <c r="Y1528" s="53">
        <f t="shared" si="494"/>
        <v>0.20802343925925923</v>
      </c>
      <c r="Z1528" s="53">
        <f t="shared" si="495"/>
        <v>8.5817129629629632E-2</v>
      </c>
      <c r="AA1528" s="53">
        <f t="shared" si="496"/>
        <v>0.10401171962962961</v>
      </c>
      <c r="AB1528" s="50">
        <f t="shared" si="497"/>
        <v>1250</v>
      </c>
      <c r="AC1528" s="50">
        <f t="shared" si="506"/>
        <v>2012</v>
      </c>
      <c r="AD1528" s="50">
        <f t="shared" si="498"/>
        <v>1</v>
      </c>
      <c r="AE1528" s="56">
        <f t="shared" si="499"/>
        <v>201201</v>
      </c>
      <c r="AF1528" s="56">
        <f t="shared" si="508"/>
        <v>2</v>
      </c>
      <c r="AG1528" s="58">
        <f t="shared" si="509"/>
        <v>0</v>
      </c>
      <c r="AH1528" s="56">
        <f t="shared" si="500"/>
        <v>10</v>
      </c>
      <c r="AI1528" s="53">
        <f t="shared" si="501"/>
        <v>0.18982884925925925</v>
      </c>
      <c r="AJ1528" s="56">
        <f t="shared" si="502"/>
        <v>4.2699999999999996</v>
      </c>
    </row>
    <row r="1529" spans="1:36" x14ac:dyDescent="0.25">
      <c r="A1529" s="50">
        <v>1528</v>
      </c>
      <c r="B1529" s="51">
        <v>40919</v>
      </c>
      <c r="C1529" s="75">
        <f t="shared" si="507"/>
        <v>40919</v>
      </c>
      <c r="D1529" s="50" t="s">
        <v>1223</v>
      </c>
      <c r="E1529" s="50">
        <v>2.2599999999999998</v>
      </c>
      <c r="F1529" s="50">
        <v>0</v>
      </c>
      <c r="G1529" s="50">
        <v>23</v>
      </c>
      <c r="H1529" s="50">
        <v>50</v>
      </c>
      <c r="I1529" s="53">
        <f t="shared" si="488"/>
        <v>1.6550925925925924E-2</v>
      </c>
      <c r="J1529" s="54">
        <f t="shared" si="489"/>
        <v>7.3234185512946574E-3</v>
      </c>
      <c r="K1529" s="50" t="s">
        <v>774</v>
      </c>
      <c r="L1529" s="50" t="s">
        <v>778</v>
      </c>
      <c r="M1529" s="55">
        <f t="shared" si="490"/>
        <v>5.6895104895104938</v>
      </c>
      <c r="N1529" s="50">
        <v>0</v>
      </c>
      <c r="O1529" s="50" t="s">
        <v>253</v>
      </c>
      <c r="P1529" s="143"/>
      <c r="Q1529" s="143"/>
      <c r="R1529" s="143"/>
      <c r="S1529" s="151">
        <f t="shared" si="491"/>
        <v>0.19187356604392003</v>
      </c>
      <c r="T1529" s="151">
        <f t="shared" si="492"/>
        <v>9.5936783021960015E-2</v>
      </c>
      <c r="V1529" s="393">
        <f t="shared" si="503"/>
        <v>0</v>
      </c>
      <c r="W1529" s="393">
        <f t="shared" si="504"/>
        <v>0</v>
      </c>
      <c r="X1529" s="53">
        <f t="shared" si="493"/>
        <v>0.19187356604392003</v>
      </c>
      <c r="Y1529" s="53">
        <f t="shared" si="494"/>
        <v>0.22826274604392002</v>
      </c>
      <c r="Z1529" s="53">
        <f t="shared" si="495"/>
        <v>9.5936783021960015E-2</v>
      </c>
      <c r="AA1529" s="53">
        <f t="shared" si="496"/>
        <v>0.11413137302196001</v>
      </c>
      <c r="AB1529" s="50">
        <f t="shared" si="497"/>
        <v>2194</v>
      </c>
      <c r="AC1529" s="50">
        <f t="shared" si="506"/>
        <v>2012</v>
      </c>
      <c r="AD1529" s="50">
        <f t="shared" si="498"/>
        <v>1</v>
      </c>
      <c r="AE1529" s="56">
        <f t="shared" si="499"/>
        <v>201201</v>
      </c>
      <c r="AF1529" s="56">
        <f t="shared" si="508"/>
        <v>2</v>
      </c>
      <c r="AG1529" s="58">
        <f t="shared" si="509"/>
        <v>0</v>
      </c>
      <c r="AH1529" s="56">
        <f t="shared" si="500"/>
        <v>11</v>
      </c>
      <c r="AI1529" s="53">
        <f t="shared" si="501"/>
        <v>0.21006815604392004</v>
      </c>
      <c r="AJ1529" s="56">
        <f t="shared" si="502"/>
        <v>9.6501999999999981</v>
      </c>
    </row>
    <row r="1530" spans="1:36" x14ac:dyDescent="0.25">
      <c r="A1530" s="50">
        <v>1529</v>
      </c>
      <c r="B1530" s="51">
        <v>40920</v>
      </c>
      <c r="C1530" s="75">
        <f t="shared" si="507"/>
        <v>40920</v>
      </c>
      <c r="D1530" s="50" t="s">
        <v>1223</v>
      </c>
      <c r="E1530" s="50">
        <v>1.53</v>
      </c>
      <c r="F1530" s="50">
        <v>0</v>
      </c>
      <c r="G1530" s="50">
        <v>14</v>
      </c>
      <c r="H1530" s="50">
        <v>42</v>
      </c>
      <c r="I1530" s="53">
        <f t="shared" si="488"/>
        <v>1.0208333333333333E-2</v>
      </c>
      <c r="J1530" s="54">
        <f t="shared" si="489"/>
        <v>6.672113289760348E-3</v>
      </c>
      <c r="K1530" s="50" t="s">
        <v>774</v>
      </c>
      <c r="L1530" s="50" t="s">
        <v>778</v>
      </c>
      <c r="M1530" s="55">
        <f t="shared" si="490"/>
        <v>6.2448979591836791</v>
      </c>
      <c r="N1530" s="50">
        <v>0</v>
      </c>
      <c r="O1530" s="50" t="s">
        <v>253</v>
      </c>
      <c r="S1530" s="151">
        <f t="shared" si="491"/>
        <v>0.1748093681917211</v>
      </c>
      <c r="T1530" s="151">
        <f t="shared" si="492"/>
        <v>8.7404684095860552E-2</v>
      </c>
      <c r="V1530" s="393">
        <f t="shared" si="503"/>
        <v>0</v>
      </c>
      <c r="W1530" s="393">
        <f t="shared" si="504"/>
        <v>0</v>
      </c>
      <c r="X1530" s="53">
        <f t="shared" si="493"/>
        <v>0.1748093681917211</v>
      </c>
      <c r="Y1530" s="53">
        <f t="shared" si="494"/>
        <v>0.21119854819172112</v>
      </c>
      <c r="Z1530" s="53">
        <f t="shared" si="495"/>
        <v>8.7404684095860552E-2</v>
      </c>
      <c r="AA1530" s="53">
        <f t="shared" si="496"/>
        <v>0.10559927409586056</v>
      </c>
      <c r="AB1530" s="50">
        <f t="shared" si="497"/>
        <v>1368</v>
      </c>
      <c r="AC1530" s="50">
        <f t="shared" si="506"/>
        <v>2012</v>
      </c>
      <c r="AD1530" s="50">
        <f t="shared" si="498"/>
        <v>1</v>
      </c>
      <c r="AE1530" s="56">
        <f t="shared" si="499"/>
        <v>201201</v>
      </c>
      <c r="AF1530" s="56">
        <f t="shared" si="508"/>
        <v>2</v>
      </c>
      <c r="AG1530" s="58">
        <f t="shared" si="509"/>
        <v>0</v>
      </c>
      <c r="AH1530" s="56">
        <f t="shared" si="500"/>
        <v>12</v>
      </c>
      <c r="AI1530" s="53">
        <f t="shared" si="501"/>
        <v>0.19300395819172111</v>
      </c>
      <c r="AJ1530" s="56">
        <f t="shared" si="502"/>
        <v>6.5330999999999992</v>
      </c>
    </row>
    <row r="1531" spans="1:36" x14ac:dyDescent="0.25">
      <c r="A1531" s="50">
        <v>1530</v>
      </c>
      <c r="B1531" s="51">
        <v>40921</v>
      </c>
      <c r="C1531" s="75">
        <f t="shared" si="507"/>
        <v>40921</v>
      </c>
      <c r="D1531" s="50" t="s">
        <v>1223</v>
      </c>
      <c r="E1531" s="50">
        <v>1</v>
      </c>
      <c r="F1531" s="50">
        <v>0</v>
      </c>
      <c r="G1531" s="50">
        <v>9</v>
      </c>
      <c r="H1531" s="50">
        <v>48</v>
      </c>
      <c r="I1531" s="53">
        <f t="shared" si="488"/>
        <v>6.8055555555555569E-3</v>
      </c>
      <c r="J1531" s="54">
        <f t="shared" si="489"/>
        <v>6.8055555555555569E-3</v>
      </c>
      <c r="K1531" s="50" t="s">
        <v>774</v>
      </c>
      <c r="L1531" s="50" t="s">
        <v>778</v>
      </c>
      <c r="M1531" s="55">
        <f t="shared" si="490"/>
        <v>6.12244897959184</v>
      </c>
      <c r="N1531" s="50">
        <v>0</v>
      </c>
      <c r="O1531" s="50" t="s">
        <v>253</v>
      </c>
      <c r="R1531" s="50" t="s">
        <v>779</v>
      </c>
      <c r="S1531" s="151">
        <f t="shared" si="491"/>
        <v>0.17830555555555558</v>
      </c>
      <c r="T1531" s="151">
        <f t="shared" si="492"/>
        <v>8.9152777777777789E-2</v>
      </c>
      <c r="V1531" s="393">
        <f t="shared" si="503"/>
        <v>0</v>
      </c>
      <c r="W1531" s="393">
        <f t="shared" si="504"/>
        <v>0</v>
      </c>
      <c r="X1531" s="53">
        <f t="shared" si="493"/>
        <v>0.17830555555555558</v>
      </c>
      <c r="Y1531" s="53">
        <f t="shared" si="494"/>
        <v>0.21469473555555557</v>
      </c>
      <c r="Z1531" s="53">
        <f t="shared" si="495"/>
        <v>8.9152777777777789E-2</v>
      </c>
      <c r="AA1531" s="53">
        <f t="shared" si="496"/>
        <v>0.10734736777777779</v>
      </c>
      <c r="AB1531" s="50">
        <f t="shared" si="497"/>
        <v>1522</v>
      </c>
      <c r="AC1531" s="50">
        <f t="shared" si="506"/>
        <v>2012</v>
      </c>
      <c r="AD1531" s="50">
        <f t="shared" si="498"/>
        <v>1</v>
      </c>
      <c r="AE1531" s="56">
        <f t="shared" si="499"/>
        <v>201201</v>
      </c>
      <c r="AF1531" s="56">
        <f t="shared" si="508"/>
        <v>2</v>
      </c>
      <c r="AG1531" s="58">
        <f t="shared" si="509"/>
        <v>0</v>
      </c>
      <c r="AH1531" s="56">
        <f t="shared" si="500"/>
        <v>13</v>
      </c>
      <c r="AI1531" s="53">
        <f t="shared" si="501"/>
        <v>0.19650014555555556</v>
      </c>
      <c r="AJ1531" s="56">
        <f t="shared" si="502"/>
        <v>4.2699999999999996</v>
      </c>
    </row>
    <row r="1532" spans="1:36" x14ac:dyDescent="0.25">
      <c r="A1532" s="50">
        <v>1531</v>
      </c>
      <c r="B1532" s="51">
        <v>40922</v>
      </c>
      <c r="C1532" s="75">
        <f t="shared" si="507"/>
        <v>40922</v>
      </c>
      <c r="D1532" s="50" t="s">
        <v>1223</v>
      </c>
      <c r="E1532" s="50">
        <v>1.17</v>
      </c>
      <c r="F1532" s="50">
        <v>0</v>
      </c>
      <c r="G1532" s="50">
        <v>12</v>
      </c>
      <c r="H1532" s="50">
        <v>42</v>
      </c>
      <c r="I1532" s="53">
        <f t="shared" si="488"/>
        <v>8.819444444444444E-3</v>
      </c>
      <c r="J1532" s="54">
        <f t="shared" si="489"/>
        <v>7.5379867046533712E-3</v>
      </c>
      <c r="K1532" s="50" t="s">
        <v>772</v>
      </c>
      <c r="L1532" s="50" t="s">
        <v>777</v>
      </c>
      <c r="M1532" s="55">
        <f t="shared" si="490"/>
        <v>5.5275590551181146</v>
      </c>
      <c r="N1532" s="50">
        <v>0</v>
      </c>
      <c r="O1532" s="50" t="s">
        <v>253</v>
      </c>
      <c r="S1532" s="151">
        <f t="shared" si="491"/>
        <v>0.19749525166191831</v>
      </c>
      <c r="T1532" s="151">
        <f t="shared" si="492"/>
        <v>9.8747625830959154E-2</v>
      </c>
      <c r="V1532" s="393">
        <f t="shared" si="503"/>
        <v>0</v>
      </c>
      <c r="W1532" s="393">
        <f t="shared" si="504"/>
        <v>0</v>
      </c>
      <c r="X1532" s="53">
        <f t="shared" si="493"/>
        <v>0.19749525166191831</v>
      </c>
      <c r="Y1532" s="53">
        <f t="shared" si="494"/>
        <v>0.2338844316619183</v>
      </c>
      <c r="Z1532" s="53">
        <f t="shared" si="495"/>
        <v>9.8747625830959154E-2</v>
      </c>
      <c r="AA1532" s="53">
        <f t="shared" si="496"/>
        <v>0.11694221583095915</v>
      </c>
      <c r="AB1532" s="50">
        <f t="shared" si="497"/>
        <v>2415</v>
      </c>
      <c r="AC1532" s="50">
        <f t="shared" si="506"/>
        <v>2012</v>
      </c>
      <c r="AD1532" s="50">
        <f t="shared" si="498"/>
        <v>1</v>
      </c>
      <c r="AE1532" s="56">
        <f t="shared" si="499"/>
        <v>201201</v>
      </c>
      <c r="AF1532" s="56">
        <f t="shared" si="508"/>
        <v>2</v>
      </c>
      <c r="AG1532" s="58">
        <f t="shared" si="509"/>
        <v>0</v>
      </c>
      <c r="AH1532" s="56">
        <f t="shared" si="500"/>
        <v>14</v>
      </c>
      <c r="AI1532" s="53">
        <f t="shared" si="501"/>
        <v>0.21568984166191829</v>
      </c>
      <c r="AJ1532" s="56">
        <f t="shared" si="502"/>
        <v>4.9958999999999989</v>
      </c>
    </row>
    <row r="1533" spans="1:36" x14ac:dyDescent="0.25">
      <c r="A1533" s="50">
        <v>1532</v>
      </c>
      <c r="B1533" s="51">
        <v>40923</v>
      </c>
      <c r="C1533" s="75">
        <f t="shared" si="507"/>
        <v>40923</v>
      </c>
      <c r="D1533" s="50" t="s">
        <v>1223</v>
      </c>
      <c r="E1533" s="50">
        <v>1</v>
      </c>
      <c r="F1533" s="50">
        <v>0</v>
      </c>
      <c r="G1533" s="50">
        <v>9</v>
      </c>
      <c r="H1533" s="50">
        <v>39</v>
      </c>
      <c r="I1533" s="53">
        <f t="shared" si="488"/>
        <v>6.7013888888888887E-3</v>
      </c>
      <c r="J1533" s="54">
        <f t="shared" si="489"/>
        <v>6.7013888888888887E-3</v>
      </c>
      <c r="K1533" s="50" t="s">
        <v>772</v>
      </c>
      <c r="L1533" s="50" t="s">
        <v>777</v>
      </c>
      <c r="M1533" s="55">
        <f t="shared" si="490"/>
        <v>6.217616580310886</v>
      </c>
      <c r="N1533" s="50">
        <v>0</v>
      </c>
      <c r="O1533" s="50" t="s">
        <v>253</v>
      </c>
      <c r="P1533" s="143"/>
      <c r="Q1533" s="143"/>
      <c r="R1533" s="143"/>
      <c r="S1533" s="151">
        <f t="shared" si="491"/>
        <v>0.17557638888888888</v>
      </c>
      <c r="T1533" s="151">
        <f t="shared" si="492"/>
        <v>8.778819444444444E-2</v>
      </c>
      <c r="V1533" s="393">
        <f t="shared" si="503"/>
        <v>0</v>
      </c>
      <c r="W1533" s="393">
        <f t="shared" si="504"/>
        <v>0</v>
      </c>
      <c r="X1533" s="53">
        <f t="shared" si="493"/>
        <v>0.17557638888888888</v>
      </c>
      <c r="Y1533" s="53">
        <f t="shared" si="494"/>
        <v>0.21196556888888887</v>
      </c>
      <c r="Z1533" s="53">
        <f t="shared" si="495"/>
        <v>8.778819444444444E-2</v>
      </c>
      <c r="AA1533" s="53">
        <f t="shared" si="496"/>
        <v>0.10598278444444444</v>
      </c>
      <c r="AB1533" s="50">
        <f t="shared" si="497"/>
        <v>1392</v>
      </c>
      <c r="AC1533" s="50">
        <f t="shared" si="506"/>
        <v>2012</v>
      </c>
      <c r="AD1533" s="50">
        <f t="shared" si="498"/>
        <v>1</v>
      </c>
      <c r="AE1533" s="56">
        <f t="shared" si="499"/>
        <v>201201</v>
      </c>
      <c r="AF1533" s="56">
        <f t="shared" si="508"/>
        <v>3</v>
      </c>
      <c r="AG1533" s="58">
        <f t="shared" si="509"/>
        <v>0</v>
      </c>
      <c r="AH1533" s="56">
        <f t="shared" si="500"/>
        <v>15</v>
      </c>
      <c r="AI1533" s="53">
        <f t="shared" si="501"/>
        <v>0.19377097888888889</v>
      </c>
      <c r="AJ1533" s="56">
        <f t="shared" si="502"/>
        <v>4.2699999999999996</v>
      </c>
    </row>
    <row r="1534" spans="1:36" x14ac:dyDescent="0.25">
      <c r="A1534" s="50">
        <v>1533</v>
      </c>
      <c r="B1534" s="51">
        <v>40924</v>
      </c>
      <c r="C1534" s="75">
        <f t="shared" si="507"/>
        <v>40924</v>
      </c>
      <c r="D1534" s="50" t="s">
        <v>1223</v>
      </c>
      <c r="E1534" s="50">
        <v>1.6</v>
      </c>
      <c r="F1534" s="50">
        <v>0</v>
      </c>
      <c r="G1534" s="50">
        <v>16</v>
      </c>
      <c r="H1534" s="50">
        <v>1</v>
      </c>
      <c r="I1534" s="53">
        <f t="shared" si="488"/>
        <v>1.1122685185185185E-2</v>
      </c>
      <c r="J1534" s="54">
        <f t="shared" si="489"/>
        <v>6.95167824074074E-3</v>
      </c>
      <c r="K1534" s="50" t="s">
        <v>772</v>
      </c>
      <c r="L1534" s="143" t="s">
        <v>777</v>
      </c>
      <c r="M1534" s="55">
        <f t="shared" si="490"/>
        <v>5.9937565036420448</v>
      </c>
      <c r="N1534" s="50">
        <v>0</v>
      </c>
      <c r="O1534" s="50" t="s">
        <v>253</v>
      </c>
      <c r="P1534" s="143"/>
      <c r="Q1534" s="143"/>
      <c r="R1534" s="143"/>
      <c r="S1534" s="151">
        <f t="shared" si="491"/>
        <v>0.18213396990740738</v>
      </c>
      <c r="T1534" s="151">
        <f t="shared" si="492"/>
        <v>9.1066984953703689E-2</v>
      </c>
      <c r="V1534" s="393">
        <f t="shared" si="503"/>
        <v>0</v>
      </c>
      <c r="W1534" s="393">
        <f t="shared" si="504"/>
        <v>0</v>
      </c>
      <c r="X1534" s="53">
        <f t="shared" si="493"/>
        <v>0.18213396990740738</v>
      </c>
      <c r="Y1534" s="53">
        <f t="shared" si="494"/>
        <v>0.21852314990740737</v>
      </c>
      <c r="Z1534" s="53">
        <f t="shared" si="495"/>
        <v>9.1066984953703689E-2</v>
      </c>
      <c r="AA1534" s="53">
        <f t="shared" si="496"/>
        <v>0.10926157495370369</v>
      </c>
      <c r="AB1534" s="50">
        <f t="shared" si="497"/>
        <v>1738</v>
      </c>
      <c r="AC1534" s="50">
        <f t="shared" si="506"/>
        <v>2012</v>
      </c>
      <c r="AD1534" s="50">
        <f t="shared" si="498"/>
        <v>1</v>
      </c>
      <c r="AE1534" s="56">
        <f t="shared" si="499"/>
        <v>201201</v>
      </c>
      <c r="AF1534" s="56">
        <f t="shared" si="508"/>
        <v>3</v>
      </c>
      <c r="AG1534" s="58">
        <f t="shared" si="509"/>
        <v>0</v>
      </c>
      <c r="AH1534" s="56">
        <f t="shared" si="500"/>
        <v>16</v>
      </c>
      <c r="AI1534" s="53">
        <f t="shared" si="501"/>
        <v>0.20032855990740739</v>
      </c>
      <c r="AJ1534" s="56">
        <f t="shared" si="502"/>
        <v>6.8319999999999999</v>
      </c>
    </row>
    <row r="1535" spans="1:36" x14ac:dyDescent="0.25">
      <c r="A1535" s="50">
        <v>1534</v>
      </c>
      <c r="B1535" s="51">
        <v>40925</v>
      </c>
      <c r="C1535" s="75">
        <f t="shared" si="507"/>
        <v>40925</v>
      </c>
      <c r="D1535" s="50" t="s">
        <v>1223</v>
      </c>
      <c r="E1535" s="50">
        <v>1</v>
      </c>
      <c r="F1535" s="50">
        <v>0</v>
      </c>
      <c r="G1535" s="50">
        <v>9</v>
      </c>
      <c r="H1535" s="50">
        <v>57</v>
      </c>
      <c r="I1535" s="53">
        <f t="shared" si="488"/>
        <v>6.9097222222222225E-3</v>
      </c>
      <c r="J1535" s="54">
        <f t="shared" si="489"/>
        <v>6.9097222222222225E-3</v>
      </c>
      <c r="K1535" s="50" t="s">
        <v>772</v>
      </c>
      <c r="L1535" s="50" t="s">
        <v>777</v>
      </c>
      <c r="M1535" s="55">
        <f t="shared" si="490"/>
        <v>6.030150753768849</v>
      </c>
      <c r="N1535" s="50">
        <v>0</v>
      </c>
      <c r="O1535" s="50" t="s">
        <v>253</v>
      </c>
      <c r="S1535" s="151">
        <f t="shared" si="491"/>
        <v>0.18103472222222222</v>
      </c>
      <c r="T1535" s="151">
        <f t="shared" si="492"/>
        <v>9.0517361111111111E-2</v>
      </c>
      <c r="V1535" s="393">
        <f t="shared" si="503"/>
        <v>0</v>
      </c>
      <c r="W1535" s="393">
        <f t="shared" si="504"/>
        <v>0</v>
      </c>
      <c r="X1535" s="53">
        <f t="shared" si="493"/>
        <v>0.18103472222222222</v>
      </c>
      <c r="Y1535" s="53">
        <f t="shared" si="494"/>
        <v>0.21742390222222222</v>
      </c>
      <c r="Z1535" s="53">
        <f t="shared" si="495"/>
        <v>9.0517361111111111E-2</v>
      </c>
      <c r="AA1535" s="53">
        <f t="shared" si="496"/>
        <v>0.10871195111111111</v>
      </c>
      <c r="AB1535" s="50">
        <f t="shared" si="497"/>
        <v>1657</v>
      </c>
      <c r="AC1535" s="50">
        <f t="shared" si="506"/>
        <v>2012</v>
      </c>
      <c r="AD1535" s="50">
        <f t="shared" si="498"/>
        <v>1</v>
      </c>
      <c r="AE1535" s="56">
        <f t="shared" si="499"/>
        <v>201201</v>
      </c>
      <c r="AF1535" s="56">
        <f t="shared" si="508"/>
        <v>3</v>
      </c>
      <c r="AG1535" s="58">
        <f t="shared" si="509"/>
        <v>0</v>
      </c>
      <c r="AH1535" s="56">
        <f t="shared" si="500"/>
        <v>17</v>
      </c>
      <c r="AI1535" s="53">
        <f t="shared" si="501"/>
        <v>0.19922931222222223</v>
      </c>
      <c r="AJ1535" s="56">
        <f t="shared" si="502"/>
        <v>4.2699999999999996</v>
      </c>
    </row>
    <row r="1536" spans="1:36" x14ac:dyDescent="0.25">
      <c r="A1536" s="50">
        <v>1535</v>
      </c>
      <c r="B1536" s="51">
        <v>40928</v>
      </c>
      <c r="C1536" s="75">
        <f t="shared" si="507"/>
        <v>40928</v>
      </c>
      <c r="D1536" s="50" t="s">
        <v>1223</v>
      </c>
      <c r="E1536" s="50">
        <v>2</v>
      </c>
      <c r="F1536" s="50">
        <v>0</v>
      </c>
      <c r="G1536" s="50">
        <v>19</v>
      </c>
      <c r="H1536" s="50">
        <v>1</v>
      </c>
      <c r="I1536" s="53">
        <f t="shared" si="488"/>
        <v>1.3206018518518518E-2</v>
      </c>
      <c r="J1536" s="54">
        <f t="shared" si="489"/>
        <v>6.603009259259259E-3</v>
      </c>
      <c r="K1536" s="50" t="s">
        <v>774</v>
      </c>
      <c r="L1536" s="50" t="s">
        <v>778</v>
      </c>
      <c r="M1536" s="55">
        <f t="shared" si="490"/>
        <v>6.3102541630149043</v>
      </c>
      <c r="N1536" s="50">
        <v>0</v>
      </c>
      <c r="O1536" s="50" t="s">
        <v>253</v>
      </c>
      <c r="S1536" s="151">
        <f t="shared" si="491"/>
        <v>0.17299884259259257</v>
      </c>
      <c r="T1536" s="151">
        <f t="shared" si="492"/>
        <v>8.6499421296296286E-2</v>
      </c>
      <c r="V1536" s="393">
        <f t="shared" si="503"/>
        <v>0</v>
      </c>
      <c r="W1536" s="393">
        <f t="shared" si="504"/>
        <v>0</v>
      </c>
      <c r="X1536" s="53">
        <f t="shared" si="493"/>
        <v>0.17299884259259257</v>
      </c>
      <c r="Y1536" s="53">
        <f t="shared" si="494"/>
        <v>0.20938802259259257</v>
      </c>
      <c r="Z1536" s="53">
        <f t="shared" si="495"/>
        <v>8.6499421296296286E-2</v>
      </c>
      <c r="AA1536" s="53">
        <f t="shared" si="496"/>
        <v>0.10469401129629628</v>
      </c>
      <c r="AB1536" s="50">
        <f t="shared" si="497"/>
        <v>1301</v>
      </c>
      <c r="AC1536" s="50">
        <f t="shared" si="506"/>
        <v>2012</v>
      </c>
      <c r="AD1536" s="50">
        <f t="shared" si="498"/>
        <v>1</v>
      </c>
      <c r="AE1536" s="56">
        <f t="shared" si="499"/>
        <v>201201</v>
      </c>
      <c r="AF1536" s="56">
        <f t="shared" si="508"/>
        <v>3</v>
      </c>
      <c r="AG1536" s="58">
        <f t="shared" si="509"/>
        <v>2</v>
      </c>
      <c r="AH1536" s="56">
        <f t="shared" si="500"/>
        <v>20</v>
      </c>
      <c r="AI1536" s="53">
        <f t="shared" si="501"/>
        <v>0.19119343259259258</v>
      </c>
      <c r="AJ1536" s="56">
        <f t="shared" si="502"/>
        <v>8.5399999999999991</v>
      </c>
    </row>
    <row r="1537" spans="1:36" x14ac:dyDescent="0.25">
      <c r="A1537" s="50">
        <v>1536</v>
      </c>
      <c r="B1537" s="51">
        <v>40930</v>
      </c>
      <c r="C1537" s="75">
        <f t="shared" si="507"/>
        <v>40930</v>
      </c>
      <c r="D1537" s="50" t="s">
        <v>1223</v>
      </c>
      <c r="E1537" s="50">
        <v>3.11</v>
      </c>
      <c r="F1537" s="50">
        <v>0</v>
      </c>
      <c r="G1537" s="50">
        <v>33</v>
      </c>
      <c r="H1537" s="50">
        <v>27</v>
      </c>
      <c r="I1537" s="53">
        <f t="shared" si="488"/>
        <v>2.3229166666666665E-2</v>
      </c>
      <c r="J1537" s="54">
        <f t="shared" si="489"/>
        <v>7.4691854233654873E-3</v>
      </c>
      <c r="K1537" s="50" t="s">
        <v>772</v>
      </c>
      <c r="L1537" s="50" t="s">
        <v>777</v>
      </c>
      <c r="M1537" s="55">
        <f t="shared" si="490"/>
        <v>5.5784753363228745</v>
      </c>
      <c r="N1537" s="50">
        <v>0</v>
      </c>
      <c r="O1537" s="50" t="s">
        <v>253</v>
      </c>
      <c r="S1537" s="151">
        <f t="shared" si="491"/>
        <v>0.19569265809217576</v>
      </c>
      <c r="T1537" s="151">
        <f t="shared" si="492"/>
        <v>9.7846329046087879E-2</v>
      </c>
      <c r="V1537" s="393">
        <f t="shared" si="503"/>
        <v>0</v>
      </c>
      <c r="W1537" s="393">
        <f t="shared" si="504"/>
        <v>0</v>
      </c>
      <c r="X1537" s="53">
        <f t="shared" si="493"/>
        <v>0.19569265809217576</v>
      </c>
      <c r="Y1537" s="53">
        <f t="shared" si="494"/>
        <v>0.23208183809217575</v>
      </c>
      <c r="Z1537" s="53">
        <f t="shared" si="495"/>
        <v>9.7846329046087879E-2</v>
      </c>
      <c r="AA1537" s="53">
        <f t="shared" si="496"/>
        <v>0.11604091904608788</v>
      </c>
      <c r="AB1537" s="50">
        <f t="shared" si="497"/>
        <v>2344</v>
      </c>
      <c r="AC1537" s="50">
        <f t="shared" si="506"/>
        <v>2012</v>
      </c>
      <c r="AD1537" s="50">
        <f t="shared" si="498"/>
        <v>1</v>
      </c>
      <c r="AE1537" s="56">
        <f t="shared" si="499"/>
        <v>201201</v>
      </c>
      <c r="AF1537" s="56">
        <f t="shared" si="508"/>
        <v>4</v>
      </c>
      <c r="AG1537" s="58">
        <f t="shared" si="509"/>
        <v>1</v>
      </c>
      <c r="AH1537" s="56">
        <f t="shared" si="500"/>
        <v>22</v>
      </c>
      <c r="AI1537" s="53">
        <f t="shared" si="501"/>
        <v>0.21388724809217574</v>
      </c>
      <c r="AJ1537" s="56">
        <f t="shared" si="502"/>
        <v>13.279699999999998</v>
      </c>
    </row>
    <row r="1538" spans="1:36" x14ac:dyDescent="0.25">
      <c r="A1538" s="50">
        <v>1537</v>
      </c>
      <c r="B1538" s="51">
        <v>40931</v>
      </c>
      <c r="C1538" s="75">
        <f t="shared" si="507"/>
        <v>40931</v>
      </c>
      <c r="D1538" s="50" t="s">
        <v>1223</v>
      </c>
      <c r="E1538" s="50">
        <v>1.5</v>
      </c>
      <c r="F1538" s="50">
        <v>0</v>
      </c>
      <c r="G1538" s="50">
        <v>14</v>
      </c>
      <c r="H1538" s="50">
        <v>14</v>
      </c>
      <c r="I1538" s="53">
        <f t="shared" ref="I1538:I1601" si="510">IF(E1538&gt;0,TIME(F1538,G1538,H1538),"")</f>
        <v>9.8842592592592576E-3</v>
      </c>
      <c r="J1538" s="54">
        <f t="shared" ref="J1538:J1601" si="511">IF(E1538&gt;0,TIME(F1538,G1538,H1538)/E1538,"")</f>
        <v>6.589506172839505E-3</v>
      </c>
      <c r="K1538" s="50" t="s">
        <v>774</v>
      </c>
      <c r="L1538" s="50" t="s">
        <v>778</v>
      </c>
      <c r="M1538" s="55">
        <f t="shared" ref="M1538:M1601" si="512">IF(D1538&gt;0,0.0416666666666667/J1538,"")</f>
        <v>6.323185011709608</v>
      </c>
      <c r="N1538" s="50">
        <v>0</v>
      </c>
      <c r="O1538" s="50" t="s">
        <v>253</v>
      </c>
      <c r="S1538" s="151">
        <f t="shared" ref="S1538:S1601" si="513">IF("1-Swim"=D1538,J1538*2.4,IF("2-Bike"=D1538,J1538*112,IF("3-Run"=D1538,J1538*26.2,0)))</f>
        <v>0.17264506172839503</v>
      </c>
      <c r="T1538" s="151">
        <f t="shared" ref="T1538:T1601" si="514">S1538/2</f>
        <v>8.6322530864197514E-2</v>
      </c>
      <c r="V1538" s="393">
        <f t="shared" si="503"/>
        <v>0</v>
      </c>
      <c r="W1538" s="393">
        <f t="shared" si="504"/>
        <v>0</v>
      </c>
      <c r="X1538" s="53">
        <f t="shared" ref="X1538:X1601" si="515">J1538*26.2</f>
        <v>0.17264506172839503</v>
      </c>
      <c r="Y1538" s="53">
        <f t="shared" ref="Y1538:Y1601" si="516">(J1538+0.0013889)*26.2</f>
        <v>0.20903424172839502</v>
      </c>
      <c r="Z1538" s="53">
        <f t="shared" ref="Z1538:Z1601" si="517">X1538/2</f>
        <v>8.6322530864197514E-2</v>
      </c>
      <c r="AA1538" s="53">
        <f t="shared" ref="AA1538:AA1601" si="518">Y1538/2</f>
        <v>0.10451712086419751</v>
      </c>
      <c r="AB1538" s="50">
        <f t="shared" ref="AB1538:AB1601" si="519">RANK(J1538,J:J,1)</f>
        <v>1280</v>
      </c>
      <c r="AC1538" s="50">
        <f t="shared" si="506"/>
        <v>2012</v>
      </c>
      <c r="AD1538" s="50">
        <f t="shared" ref="AD1538:AD1601" si="520">MONTH(B1538)</f>
        <v>1</v>
      </c>
      <c r="AE1538" s="56">
        <f t="shared" ref="AE1538:AE1601" si="521">AC1538*100+AD1538</f>
        <v>201201</v>
      </c>
      <c r="AF1538" s="56">
        <f t="shared" si="508"/>
        <v>4</v>
      </c>
      <c r="AG1538" s="58">
        <f t="shared" si="509"/>
        <v>0</v>
      </c>
      <c r="AH1538" s="56">
        <f t="shared" ref="AH1538:AH1601" si="522">DAY(B1538)</f>
        <v>23</v>
      </c>
      <c r="AI1538" s="53">
        <f t="shared" ref="AI1538:AI1601" si="523">Z1538+AA1538</f>
        <v>0.19083965172839501</v>
      </c>
      <c r="AJ1538" s="56">
        <f t="shared" ref="AJ1538:AJ1601" si="524">IF("1-Swim"=D1538,E1538*46.7,IF("2-Bike"=D1538,E1538,IF("3-Run"=D1538,E1538*4.27,0)))</f>
        <v>6.4049999999999994</v>
      </c>
    </row>
    <row r="1539" spans="1:36" x14ac:dyDescent="0.25">
      <c r="A1539" s="50">
        <v>1538</v>
      </c>
      <c r="B1539" s="51">
        <v>40932</v>
      </c>
      <c r="C1539" s="75">
        <f t="shared" si="507"/>
        <v>40932</v>
      </c>
      <c r="D1539" s="50" t="s">
        <v>1223</v>
      </c>
      <c r="E1539" s="50">
        <v>1</v>
      </c>
      <c r="F1539" s="50">
        <v>0</v>
      </c>
      <c r="G1539" s="50">
        <v>10</v>
      </c>
      <c r="H1539" s="50">
        <v>58</v>
      </c>
      <c r="I1539" s="53">
        <f t="shared" si="510"/>
        <v>7.6157407407407415E-3</v>
      </c>
      <c r="J1539" s="54">
        <f t="shared" si="511"/>
        <v>7.6157407407407415E-3</v>
      </c>
      <c r="K1539" s="50" t="s">
        <v>774</v>
      </c>
      <c r="L1539" s="50" t="s">
        <v>778</v>
      </c>
      <c r="M1539" s="55">
        <f t="shared" si="512"/>
        <v>5.4711246200607944</v>
      </c>
      <c r="N1539" s="50">
        <v>0</v>
      </c>
      <c r="O1539" s="50" t="s">
        <v>253</v>
      </c>
      <c r="R1539" s="50" t="s">
        <v>780</v>
      </c>
      <c r="S1539" s="151">
        <f t="shared" si="513"/>
        <v>0.19953240740740741</v>
      </c>
      <c r="T1539" s="151">
        <f t="shared" si="514"/>
        <v>9.9766203703703704E-2</v>
      </c>
      <c r="V1539" s="393">
        <f t="shared" ref="V1539:V1602" si="525">U1539*0.000568182</f>
        <v>0</v>
      </c>
      <c r="W1539" s="393">
        <f t="shared" ref="W1539:W1602" si="526">U1539*0.0006213713910761</f>
        <v>0</v>
      </c>
      <c r="X1539" s="53">
        <f t="shared" si="515"/>
        <v>0.19953240740740741</v>
      </c>
      <c r="Y1539" s="53">
        <f t="shared" si="516"/>
        <v>0.2359215874074074</v>
      </c>
      <c r="Z1539" s="53">
        <f t="shared" si="517"/>
        <v>9.9766203703703704E-2</v>
      </c>
      <c r="AA1539" s="53">
        <f t="shared" si="518"/>
        <v>0.1179607937037037</v>
      </c>
      <c r="AB1539" s="50">
        <f t="shared" si="519"/>
        <v>2486</v>
      </c>
      <c r="AC1539" s="50">
        <f t="shared" si="506"/>
        <v>2012</v>
      </c>
      <c r="AD1539" s="50">
        <f t="shared" si="520"/>
        <v>1</v>
      </c>
      <c r="AE1539" s="56">
        <f t="shared" si="521"/>
        <v>201201</v>
      </c>
      <c r="AF1539" s="56">
        <f t="shared" si="508"/>
        <v>4</v>
      </c>
      <c r="AG1539" s="58">
        <f t="shared" si="509"/>
        <v>0</v>
      </c>
      <c r="AH1539" s="56">
        <f t="shared" si="522"/>
        <v>24</v>
      </c>
      <c r="AI1539" s="53">
        <f t="shared" si="523"/>
        <v>0.21772699740740742</v>
      </c>
      <c r="AJ1539" s="56">
        <f t="shared" si="524"/>
        <v>4.2699999999999996</v>
      </c>
    </row>
    <row r="1540" spans="1:36" x14ac:dyDescent="0.25">
      <c r="A1540" s="50">
        <v>1539</v>
      </c>
      <c r="B1540" s="51">
        <v>40933</v>
      </c>
      <c r="C1540" s="75">
        <f t="shared" si="507"/>
        <v>40933</v>
      </c>
      <c r="D1540" s="50" t="s">
        <v>1223</v>
      </c>
      <c r="E1540" s="50">
        <v>3</v>
      </c>
      <c r="F1540" s="50">
        <v>0</v>
      </c>
      <c r="G1540" s="50">
        <v>28</v>
      </c>
      <c r="H1540" s="50">
        <v>54</v>
      </c>
      <c r="I1540" s="53">
        <f t="shared" si="510"/>
        <v>2.0069444444444442E-2</v>
      </c>
      <c r="J1540" s="54">
        <f t="shared" si="511"/>
        <v>6.6898148148148142E-3</v>
      </c>
      <c r="K1540" s="50" t="s">
        <v>774</v>
      </c>
      <c r="L1540" s="50" t="s">
        <v>778</v>
      </c>
      <c r="M1540" s="55">
        <f t="shared" si="512"/>
        <v>6.228373702422151</v>
      </c>
      <c r="N1540" s="50">
        <v>0</v>
      </c>
      <c r="O1540" s="50" t="s">
        <v>253</v>
      </c>
      <c r="S1540" s="151">
        <f t="shared" si="513"/>
        <v>0.17527314814814812</v>
      </c>
      <c r="T1540" s="151">
        <f t="shared" si="514"/>
        <v>8.7636574074074061E-2</v>
      </c>
      <c r="V1540" s="393">
        <f t="shared" si="525"/>
        <v>0</v>
      </c>
      <c r="W1540" s="393">
        <f t="shared" si="526"/>
        <v>0</v>
      </c>
      <c r="X1540" s="53">
        <f t="shared" si="515"/>
        <v>0.17527314814814812</v>
      </c>
      <c r="Y1540" s="53">
        <f t="shared" si="516"/>
        <v>0.21166232814814812</v>
      </c>
      <c r="Z1540" s="53">
        <f t="shared" si="517"/>
        <v>8.7636574074074061E-2</v>
      </c>
      <c r="AA1540" s="53">
        <f t="shared" si="518"/>
        <v>0.10583116407407406</v>
      </c>
      <c r="AB1540" s="50">
        <f t="shared" si="519"/>
        <v>1382</v>
      </c>
      <c r="AC1540" s="50">
        <f t="shared" si="506"/>
        <v>2012</v>
      </c>
      <c r="AD1540" s="50">
        <f t="shared" si="520"/>
        <v>1</v>
      </c>
      <c r="AE1540" s="56">
        <f t="shared" si="521"/>
        <v>201201</v>
      </c>
      <c r="AF1540" s="56">
        <f t="shared" si="508"/>
        <v>4</v>
      </c>
      <c r="AG1540" s="58">
        <f t="shared" si="509"/>
        <v>0</v>
      </c>
      <c r="AH1540" s="56">
        <f t="shared" si="522"/>
        <v>25</v>
      </c>
      <c r="AI1540" s="53">
        <f t="shared" si="523"/>
        <v>0.19346773814814811</v>
      </c>
      <c r="AJ1540" s="56">
        <f t="shared" si="524"/>
        <v>12.809999999999999</v>
      </c>
    </row>
    <row r="1541" spans="1:36" x14ac:dyDescent="0.25">
      <c r="A1541" s="50">
        <v>1540</v>
      </c>
      <c r="B1541" s="51">
        <v>40934</v>
      </c>
      <c r="C1541" s="75">
        <f t="shared" si="507"/>
        <v>40934</v>
      </c>
      <c r="D1541" s="50" t="s">
        <v>1223</v>
      </c>
      <c r="E1541" s="50">
        <v>1</v>
      </c>
      <c r="F1541" s="50">
        <v>0</v>
      </c>
      <c r="G1541" s="50">
        <v>9</v>
      </c>
      <c r="H1541" s="50">
        <v>39</v>
      </c>
      <c r="I1541" s="53">
        <f t="shared" si="510"/>
        <v>6.7013888888888887E-3</v>
      </c>
      <c r="J1541" s="54">
        <f t="shared" si="511"/>
        <v>6.7013888888888887E-3</v>
      </c>
      <c r="K1541" s="50" t="s">
        <v>774</v>
      </c>
      <c r="L1541" s="50" t="s">
        <v>778</v>
      </c>
      <c r="M1541" s="55">
        <f t="shared" si="512"/>
        <v>6.217616580310886</v>
      </c>
      <c r="N1541" s="50">
        <v>0</v>
      </c>
      <c r="O1541" s="50" t="s">
        <v>253</v>
      </c>
      <c r="S1541" s="151">
        <f t="shared" si="513"/>
        <v>0.17557638888888888</v>
      </c>
      <c r="T1541" s="151">
        <f t="shared" si="514"/>
        <v>8.778819444444444E-2</v>
      </c>
      <c r="V1541" s="393">
        <f t="shared" si="525"/>
        <v>0</v>
      </c>
      <c r="W1541" s="393">
        <f t="shared" si="526"/>
        <v>0</v>
      </c>
      <c r="X1541" s="53">
        <f t="shared" si="515"/>
        <v>0.17557638888888888</v>
      </c>
      <c r="Y1541" s="53">
        <f t="shared" si="516"/>
        <v>0.21196556888888887</v>
      </c>
      <c r="Z1541" s="53">
        <f t="shared" si="517"/>
        <v>8.778819444444444E-2</v>
      </c>
      <c r="AA1541" s="53">
        <f t="shared" si="518"/>
        <v>0.10598278444444444</v>
      </c>
      <c r="AB1541" s="50">
        <f t="shared" si="519"/>
        <v>1392</v>
      </c>
      <c r="AC1541" s="50">
        <f t="shared" si="506"/>
        <v>2012</v>
      </c>
      <c r="AD1541" s="50">
        <f t="shared" si="520"/>
        <v>1</v>
      </c>
      <c r="AE1541" s="56">
        <f t="shared" si="521"/>
        <v>201201</v>
      </c>
      <c r="AF1541" s="56">
        <f t="shared" si="508"/>
        <v>4</v>
      </c>
      <c r="AG1541" s="58">
        <f t="shared" si="509"/>
        <v>0</v>
      </c>
      <c r="AH1541" s="56">
        <f t="shared" si="522"/>
        <v>26</v>
      </c>
      <c r="AI1541" s="53">
        <f t="shared" si="523"/>
        <v>0.19377097888888889</v>
      </c>
      <c r="AJ1541" s="56">
        <f t="shared" si="524"/>
        <v>4.2699999999999996</v>
      </c>
    </row>
    <row r="1542" spans="1:36" x14ac:dyDescent="0.25">
      <c r="A1542" s="50">
        <v>1541</v>
      </c>
      <c r="B1542" s="51">
        <v>40935</v>
      </c>
      <c r="C1542" s="75">
        <f t="shared" si="507"/>
        <v>40935</v>
      </c>
      <c r="D1542" s="50" t="s">
        <v>1225</v>
      </c>
      <c r="E1542" s="50">
        <v>0.5</v>
      </c>
      <c r="F1542" s="50">
        <v>0</v>
      </c>
      <c r="G1542" s="50">
        <v>32</v>
      </c>
      <c r="H1542" s="50">
        <v>0</v>
      </c>
      <c r="I1542" s="53">
        <f t="shared" si="510"/>
        <v>2.2222222222222223E-2</v>
      </c>
      <c r="J1542" s="54">
        <f t="shared" si="511"/>
        <v>4.4444444444444446E-2</v>
      </c>
      <c r="K1542" s="50" t="s">
        <v>781</v>
      </c>
      <c r="L1542" s="50" t="s">
        <v>782</v>
      </c>
      <c r="M1542" s="55">
        <f t="shared" si="512"/>
        <v>0.93750000000000067</v>
      </c>
      <c r="N1542" s="50">
        <v>0</v>
      </c>
      <c r="O1542" s="50" t="s">
        <v>253</v>
      </c>
      <c r="R1542" s="50" t="s">
        <v>783</v>
      </c>
      <c r="S1542" s="151">
        <f t="shared" si="513"/>
        <v>0.10666666666666667</v>
      </c>
      <c r="T1542" s="151">
        <f t="shared" si="514"/>
        <v>5.3333333333333337E-2</v>
      </c>
      <c r="V1542" s="393">
        <f t="shared" si="525"/>
        <v>0</v>
      </c>
      <c r="W1542" s="393">
        <f t="shared" si="526"/>
        <v>0</v>
      </c>
      <c r="X1542" s="53">
        <f t="shared" si="515"/>
        <v>1.1644444444444444</v>
      </c>
      <c r="Y1542" s="53">
        <f t="shared" si="516"/>
        <v>1.2008336244444444</v>
      </c>
      <c r="Z1542" s="53">
        <f t="shared" si="517"/>
        <v>0.5822222222222222</v>
      </c>
      <c r="AA1542" s="53">
        <f t="shared" si="518"/>
        <v>0.60041681222222221</v>
      </c>
      <c r="AB1542" s="50">
        <f t="shared" si="519"/>
        <v>4078</v>
      </c>
      <c r="AC1542" s="50">
        <f t="shared" si="506"/>
        <v>2012</v>
      </c>
      <c r="AD1542" s="50">
        <f t="shared" si="520"/>
        <v>1</v>
      </c>
      <c r="AE1542" s="56">
        <f t="shared" si="521"/>
        <v>201201</v>
      </c>
      <c r="AF1542" s="56">
        <f t="shared" si="508"/>
        <v>4</v>
      </c>
      <c r="AG1542" s="58">
        <f t="shared" si="509"/>
        <v>0</v>
      </c>
      <c r="AH1542" s="56">
        <f t="shared" si="522"/>
        <v>27</v>
      </c>
      <c r="AI1542" s="53">
        <f t="shared" si="523"/>
        <v>1.1826390344444444</v>
      </c>
      <c r="AJ1542" s="56">
        <f t="shared" si="524"/>
        <v>23.35</v>
      </c>
    </row>
    <row r="1543" spans="1:36" x14ac:dyDescent="0.25">
      <c r="A1543" s="50">
        <v>1542</v>
      </c>
      <c r="B1543" s="51">
        <v>40937</v>
      </c>
      <c r="C1543" s="75">
        <f t="shared" si="507"/>
        <v>40937</v>
      </c>
      <c r="D1543" s="50" t="s">
        <v>1223</v>
      </c>
      <c r="E1543" s="50">
        <v>3.9</v>
      </c>
      <c r="F1543" s="50">
        <v>0</v>
      </c>
      <c r="G1543" s="50">
        <v>44</v>
      </c>
      <c r="H1543" s="50">
        <v>39</v>
      </c>
      <c r="I1543" s="53">
        <f t="shared" si="510"/>
        <v>3.1006944444444445E-2</v>
      </c>
      <c r="J1543" s="54">
        <f t="shared" si="511"/>
        <v>7.9504985754985762E-3</v>
      </c>
      <c r="K1543" s="50" t="s">
        <v>771</v>
      </c>
      <c r="L1543" s="50" t="s">
        <v>784</v>
      </c>
      <c r="M1543" s="55">
        <f t="shared" si="512"/>
        <v>5.2407614781634972</v>
      </c>
      <c r="N1543" s="50">
        <v>0</v>
      </c>
      <c r="O1543" s="50" t="s">
        <v>198</v>
      </c>
      <c r="R1543" s="50" t="s">
        <v>780</v>
      </c>
      <c r="S1543" s="151">
        <f t="shared" si="513"/>
        <v>0.2083030626780627</v>
      </c>
      <c r="T1543" s="151">
        <f t="shared" si="514"/>
        <v>0.10415153133903135</v>
      </c>
      <c r="V1543" s="393">
        <f t="shared" si="525"/>
        <v>0</v>
      </c>
      <c r="W1543" s="393">
        <f t="shared" si="526"/>
        <v>0</v>
      </c>
      <c r="X1543" s="53">
        <f t="shared" si="515"/>
        <v>0.2083030626780627</v>
      </c>
      <c r="Y1543" s="53">
        <f t="shared" si="516"/>
        <v>0.24469224267806269</v>
      </c>
      <c r="Z1543" s="53">
        <f t="shared" si="517"/>
        <v>0.10415153133903135</v>
      </c>
      <c r="AA1543" s="53">
        <f t="shared" si="518"/>
        <v>0.12234612133903135</v>
      </c>
      <c r="AB1543" s="50">
        <f t="shared" si="519"/>
        <v>2778</v>
      </c>
      <c r="AC1543" s="50">
        <f t="shared" si="506"/>
        <v>2012</v>
      </c>
      <c r="AD1543" s="50">
        <f t="shared" si="520"/>
        <v>1</v>
      </c>
      <c r="AE1543" s="56">
        <f t="shared" si="521"/>
        <v>201201</v>
      </c>
      <c r="AF1543" s="56">
        <f t="shared" si="508"/>
        <v>5</v>
      </c>
      <c r="AG1543" s="58">
        <f t="shared" si="509"/>
        <v>1</v>
      </c>
      <c r="AH1543" s="56">
        <f t="shared" si="522"/>
        <v>29</v>
      </c>
      <c r="AI1543" s="53">
        <f t="shared" si="523"/>
        <v>0.22649765267806271</v>
      </c>
      <c r="AJ1543" s="56">
        <f t="shared" si="524"/>
        <v>16.652999999999999</v>
      </c>
    </row>
    <row r="1544" spans="1:36" x14ac:dyDescent="0.25">
      <c r="A1544" s="50">
        <v>1543</v>
      </c>
      <c r="B1544" s="51">
        <v>40938</v>
      </c>
      <c r="C1544" s="75">
        <f t="shared" si="507"/>
        <v>40938</v>
      </c>
      <c r="D1544" s="50" t="s">
        <v>1224</v>
      </c>
      <c r="E1544" s="50">
        <v>4</v>
      </c>
      <c r="F1544" s="50">
        <v>0</v>
      </c>
      <c r="G1544" s="50">
        <v>15</v>
      </c>
      <c r="H1544" s="50">
        <v>0</v>
      </c>
      <c r="I1544" s="53">
        <f t="shared" si="510"/>
        <v>1.0416666666666666E-2</v>
      </c>
      <c r="J1544" s="54">
        <f t="shared" si="511"/>
        <v>2.6041666666666665E-3</v>
      </c>
      <c r="K1544" s="50" t="s">
        <v>785</v>
      </c>
      <c r="L1544" s="50" t="s">
        <v>786</v>
      </c>
      <c r="M1544" s="55">
        <f t="shared" si="512"/>
        <v>16.000000000000014</v>
      </c>
      <c r="N1544" s="50">
        <v>0</v>
      </c>
      <c r="O1544" s="50" t="s">
        <v>253</v>
      </c>
      <c r="P1544" s="143"/>
      <c r="Q1544" s="143"/>
      <c r="R1544" s="143" t="s">
        <v>787</v>
      </c>
      <c r="S1544" s="151">
        <f t="shared" si="513"/>
        <v>0.29166666666666663</v>
      </c>
      <c r="T1544" s="151">
        <f t="shared" si="514"/>
        <v>0.14583333333333331</v>
      </c>
      <c r="V1544" s="393">
        <f t="shared" si="525"/>
        <v>0</v>
      </c>
      <c r="W1544" s="393">
        <f t="shared" si="526"/>
        <v>0</v>
      </c>
      <c r="X1544" s="53">
        <f t="shared" si="515"/>
        <v>6.822916666666666E-2</v>
      </c>
      <c r="Y1544" s="53">
        <f t="shared" si="516"/>
        <v>0.10461834666666665</v>
      </c>
      <c r="Z1544" s="53">
        <f t="shared" si="517"/>
        <v>3.411458333333333E-2</v>
      </c>
      <c r="AA1544" s="53">
        <f t="shared" si="518"/>
        <v>5.2309173333333327E-2</v>
      </c>
      <c r="AB1544" s="50">
        <f t="shared" si="519"/>
        <v>474</v>
      </c>
      <c r="AC1544" s="50">
        <f t="shared" si="506"/>
        <v>2012</v>
      </c>
      <c r="AD1544" s="50">
        <f t="shared" si="520"/>
        <v>1</v>
      </c>
      <c r="AE1544" s="56">
        <f t="shared" si="521"/>
        <v>201201</v>
      </c>
      <c r="AF1544" s="56">
        <f t="shared" si="508"/>
        <v>5</v>
      </c>
      <c r="AG1544" s="58">
        <f t="shared" si="509"/>
        <v>0</v>
      </c>
      <c r="AH1544" s="56">
        <f t="shared" si="522"/>
        <v>30</v>
      </c>
      <c r="AI1544" s="53">
        <f t="shared" si="523"/>
        <v>8.6423756666666657E-2</v>
      </c>
      <c r="AJ1544" s="56">
        <f t="shared" si="524"/>
        <v>4</v>
      </c>
    </row>
    <row r="1545" spans="1:36" x14ac:dyDescent="0.25">
      <c r="A1545" s="50">
        <v>1544</v>
      </c>
      <c r="B1545" s="51">
        <v>40940</v>
      </c>
      <c r="C1545" s="75">
        <f t="shared" si="507"/>
        <v>40940</v>
      </c>
      <c r="D1545" s="50" t="s">
        <v>1223</v>
      </c>
      <c r="E1545" s="50">
        <v>3.1</v>
      </c>
      <c r="F1545" s="50">
        <v>0</v>
      </c>
      <c r="G1545" s="50">
        <v>29</v>
      </c>
      <c r="H1545" s="50">
        <v>43</v>
      </c>
      <c r="I1545" s="53">
        <f t="shared" si="510"/>
        <v>2.0636574074074075E-2</v>
      </c>
      <c r="J1545" s="54">
        <f t="shared" si="511"/>
        <v>6.6569593787335719E-3</v>
      </c>
      <c r="K1545" s="50" t="s">
        <v>771</v>
      </c>
      <c r="L1545" s="50" t="s">
        <v>777</v>
      </c>
      <c r="M1545" s="55">
        <f t="shared" si="512"/>
        <v>6.2591138530566512</v>
      </c>
      <c r="N1545" s="50">
        <v>0</v>
      </c>
      <c r="O1545" s="50" t="s">
        <v>253</v>
      </c>
      <c r="P1545" s="143"/>
      <c r="Q1545" s="143"/>
      <c r="R1545" s="143" t="s">
        <v>788</v>
      </c>
      <c r="S1545" s="151">
        <f t="shared" si="513"/>
        <v>0.17441233572281958</v>
      </c>
      <c r="T1545" s="151">
        <f t="shared" si="514"/>
        <v>8.7206167861409792E-2</v>
      </c>
      <c r="V1545" s="393">
        <f t="shared" si="525"/>
        <v>0</v>
      </c>
      <c r="W1545" s="393">
        <f t="shared" si="526"/>
        <v>0</v>
      </c>
      <c r="X1545" s="53">
        <f t="shared" si="515"/>
        <v>0.17441233572281958</v>
      </c>
      <c r="Y1545" s="53">
        <f t="shared" si="516"/>
        <v>0.21080151572281955</v>
      </c>
      <c r="Z1545" s="53">
        <f t="shared" si="517"/>
        <v>8.7206167861409792E-2</v>
      </c>
      <c r="AA1545" s="53">
        <f t="shared" si="518"/>
        <v>0.10540075786140977</v>
      </c>
      <c r="AB1545" s="50">
        <f t="shared" si="519"/>
        <v>1354</v>
      </c>
      <c r="AC1545" s="50">
        <f t="shared" si="506"/>
        <v>2012</v>
      </c>
      <c r="AD1545" s="50">
        <f t="shared" si="520"/>
        <v>2</v>
      </c>
      <c r="AE1545" s="56">
        <f t="shared" si="521"/>
        <v>201202</v>
      </c>
      <c r="AF1545" s="56">
        <f t="shared" si="508"/>
        <v>5</v>
      </c>
      <c r="AG1545" s="58">
        <f t="shared" si="509"/>
        <v>1</v>
      </c>
      <c r="AH1545" s="56">
        <f t="shared" si="522"/>
        <v>1</v>
      </c>
      <c r="AI1545" s="53">
        <f t="shared" si="523"/>
        <v>0.19260692572281957</v>
      </c>
      <c r="AJ1545" s="56">
        <f t="shared" si="524"/>
        <v>13.236999999999998</v>
      </c>
    </row>
    <row r="1546" spans="1:36" x14ac:dyDescent="0.25">
      <c r="A1546" s="50">
        <v>1545</v>
      </c>
      <c r="B1546" s="51">
        <v>40941</v>
      </c>
      <c r="C1546" s="75">
        <f t="shared" si="507"/>
        <v>40941</v>
      </c>
      <c r="D1546" s="50" t="s">
        <v>1224</v>
      </c>
      <c r="E1546" s="50">
        <v>8</v>
      </c>
      <c r="F1546" s="50">
        <v>0</v>
      </c>
      <c r="G1546" s="50">
        <v>30</v>
      </c>
      <c r="H1546" s="50">
        <v>0</v>
      </c>
      <c r="I1546" s="53">
        <f t="shared" si="510"/>
        <v>2.0833333333333332E-2</v>
      </c>
      <c r="J1546" s="54">
        <f t="shared" si="511"/>
        <v>2.6041666666666665E-3</v>
      </c>
      <c r="K1546" s="50" t="s">
        <v>323</v>
      </c>
      <c r="L1546" s="50" t="s">
        <v>810</v>
      </c>
      <c r="M1546" s="55">
        <f t="shared" si="512"/>
        <v>16.000000000000014</v>
      </c>
      <c r="N1546" s="50">
        <v>0</v>
      </c>
      <c r="O1546" s="50" t="s">
        <v>253</v>
      </c>
      <c r="R1546" s="50" t="s">
        <v>811</v>
      </c>
      <c r="S1546" s="151">
        <f t="shared" si="513"/>
        <v>0.29166666666666663</v>
      </c>
      <c r="T1546" s="151">
        <f t="shared" si="514"/>
        <v>0.14583333333333331</v>
      </c>
      <c r="V1546" s="393">
        <f t="shared" si="525"/>
        <v>0</v>
      </c>
      <c r="W1546" s="393">
        <f t="shared" si="526"/>
        <v>0</v>
      </c>
      <c r="X1546" s="53">
        <f t="shared" si="515"/>
        <v>6.822916666666666E-2</v>
      </c>
      <c r="Y1546" s="53">
        <f t="shared" si="516"/>
        <v>0.10461834666666665</v>
      </c>
      <c r="Z1546" s="53">
        <f t="shared" si="517"/>
        <v>3.411458333333333E-2</v>
      </c>
      <c r="AA1546" s="53">
        <f t="shared" si="518"/>
        <v>5.2309173333333327E-2</v>
      </c>
      <c r="AB1546" s="50">
        <f t="shared" si="519"/>
        <v>474</v>
      </c>
      <c r="AC1546" s="50">
        <f t="shared" si="506"/>
        <v>2012</v>
      </c>
      <c r="AD1546" s="50">
        <f t="shared" si="520"/>
        <v>2</v>
      </c>
      <c r="AE1546" s="56">
        <f t="shared" si="521"/>
        <v>201202</v>
      </c>
      <c r="AF1546" s="56">
        <f t="shared" si="508"/>
        <v>5</v>
      </c>
      <c r="AG1546" s="58">
        <f t="shared" si="509"/>
        <v>0</v>
      </c>
      <c r="AH1546" s="56">
        <f t="shared" si="522"/>
        <v>2</v>
      </c>
      <c r="AI1546" s="53">
        <f t="shared" si="523"/>
        <v>8.6423756666666657E-2</v>
      </c>
      <c r="AJ1546" s="56">
        <f t="shared" si="524"/>
        <v>8</v>
      </c>
    </row>
    <row r="1547" spans="1:36" x14ac:dyDescent="0.25">
      <c r="A1547" s="50">
        <v>1546</v>
      </c>
      <c r="B1547" s="51">
        <v>40941</v>
      </c>
      <c r="C1547" s="75">
        <f t="shared" si="507"/>
        <v>40941</v>
      </c>
      <c r="D1547" s="50" t="s">
        <v>1223</v>
      </c>
      <c r="E1547" s="50">
        <v>1.62</v>
      </c>
      <c r="F1547" s="50">
        <v>0</v>
      </c>
      <c r="G1547" s="50">
        <v>15</v>
      </c>
      <c r="H1547" s="50">
        <v>0</v>
      </c>
      <c r="I1547" s="53">
        <f t="shared" si="510"/>
        <v>1.0416666666666666E-2</v>
      </c>
      <c r="J1547" s="54">
        <f t="shared" si="511"/>
        <v>6.4300411522633738E-3</v>
      </c>
      <c r="K1547" s="50" t="s">
        <v>774</v>
      </c>
      <c r="L1547" s="50" t="s">
        <v>778</v>
      </c>
      <c r="M1547" s="55">
        <f t="shared" si="512"/>
        <v>6.4800000000000058</v>
      </c>
      <c r="N1547" s="50">
        <v>0</v>
      </c>
      <c r="O1547" s="50" t="s">
        <v>253</v>
      </c>
      <c r="R1547" s="50" t="s">
        <v>789</v>
      </c>
      <c r="S1547" s="151">
        <f t="shared" si="513"/>
        <v>0.1684670781893004</v>
      </c>
      <c r="T1547" s="151">
        <f t="shared" si="514"/>
        <v>8.4233539094650201E-2</v>
      </c>
      <c r="V1547" s="393">
        <f t="shared" si="525"/>
        <v>0</v>
      </c>
      <c r="W1547" s="393">
        <f t="shared" si="526"/>
        <v>0</v>
      </c>
      <c r="X1547" s="53">
        <f t="shared" si="515"/>
        <v>0.1684670781893004</v>
      </c>
      <c r="Y1547" s="53">
        <f t="shared" si="516"/>
        <v>0.20485625818930037</v>
      </c>
      <c r="Z1547" s="53">
        <f t="shared" si="517"/>
        <v>8.4233539094650201E-2</v>
      </c>
      <c r="AA1547" s="53">
        <f t="shared" si="518"/>
        <v>0.10242812909465018</v>
      </c>
      <c r="AB1547" s="50">
        <f t="shared" si="519"/>
        <v>1154</v>
      </c>
      <c r="AC1547" s="50">
        <f t="shared" si="506"/>
        <v>2012</v>
      </c>
      <c r="AD1547" s="50">
        <f t="shared" si="520"/>
        <v>2</v>
      </c>
      <c r="AE1547" s="56">
        <f t="shared" si="521"/>
        <v>201202</v>
      </c>
      <c r="AF1547" s="56">
        <f t="shared" si="508"/>
        <v>5</v>
      </c>
      <c r="AG1547" s="58">
        <f t="shared" si="509"/>
        <v>0</v>
      </c>
      <c r="AH1547" s="56">
        <f t="shared" si="522"/>
        <v>2</v>
      </c>
      <c r="AI1547" s="53">
        <f t="shared" si="523"/>
        <v>0.18666166818930038</v>
      </c>
      <c r="AJ1547" s="56">
        <f t="shared" si="524"/>
        <v>6.9173999999999998</v>
      </c>
    </row>
    <row r="1548" spans="1:36" x14ac:dyDescent="0.25">
      <c r="A1548" s="50">
        <v>1547</v>
      </c>
      <c r="B1548" s="51">
        <v>40942</v>
      </c>
      <c r="C1548" s="75">
        <f t="shared" si="507"/>
        <v>40942</v>
      </c>
      <c r="D1548" s="50" t="s">
        <v>1223</v>
      </c>
      <c r="E1548" s="50">
        <v>1</v>
      </c>
      <c r="F1548" s="50">
        <v>0</v>
      </c>
      <c r="G1548" s="50">
        <v>9</v>
      </c>
      <c r="H1548" s="50">
        <v>20</v>
      </c>
      <c r="I1548" s="53">
        <f t="shared" si="510"/>
        <v>6.4814814814814813E-3</v>
      </c>
      <c r="J1548" s="54">
        <f t="shared" si="511"/>
        <v>6.4814814814814813E-3</v>
      </c>
      <c r="K1548" s="50" t="s">
        <v>774</v>
      </c>
      <c r="L1548" s="50" t="s">
        <v>778</v>
      </c>
      <c r="M1548" s="55">
        <f t="shared" si="512"/>
        <v>6.4285714285714342</v>
      </c>
      <c r="N1548" s="50">
        <v>0</v>
      </c>
      <c r="O1548" s="50" t="s">
        <v>253</v>
      </c>
      <c r="R1548" s="50" t="s">
        <v>790</v>
      </c>
      <c r="S1548" s="151">
        <f t="shared" si="513"/>
        <v>0.16981481481481481</v>
      </c>
      <c r="T1548" s="151">
        <f t="shared" si="514"/>
        <v>8.4907407407407404E-2</v>
      </c>
      <c r="V1548" s="393">
        <f t="shared" si="525"/>
        <v>0</v>
      </c>
      <c r="W1548" s="393">
        <f t="shared" si="526"/>
        <v>0</v>
      </c>
      <c r="X1548" s="53">
        <f t="shared" si="515"/>
        <v>0.16981481481481481</v>
      </c>
      <c r="Y1548" s="53">
        <f t="shared" si="516"/>
        <v>0.2062039948148148</v>
      </c>
      <c r="Z1548" s="53">
        <f t="shared" si="517"/>
        <v>8.4907407407407404E-2</v>
      </c>
      <c r="AA1548" s="53">
        <f t="shared" si="518"/>
        <v>0.1031019974074074</v>
      </c>
      <c r="AB1548" s="50">
        <f t="shared" si="519"/>
        <v>1199</v>
      </c>
      <c r="AC1548" s="50">
        <f t="shared" si="506"/>
        <v>2012</v>
      </c>
      <c r="AD1548" s="50">
        <f t="shared" si="520"/>
        <v>2</v>
      </c>
      <c r="AE1548" s="56">
        <f t="shared" si="521"/>
        <v>201202</v>
      </c>
      <c r="AF1548" s="56">
        <f t="shared" si="508"/>
        <v>5</v>
      </c>
      <c r="AG1548" s="58">
        <f t="shared" si="509"/>
        <v>0</v>
      </c>
      <c r="AH1548" s="56">
        <f t="shared" si="522"/>
        <v>3</v>
      </c>
      <c r="AI1548" s="53">
        <f t="shared" si="523"/>
        <v>0.18800940481481482</v>
      </c>
      <c r="AJ1548" s="56">
        <f t="shared" si="524"/>
        <v>4.2699999999999996</v>
      </c>
    </row>
    <row r="1549" spans="1:36" x14ac:dyDescent="0.25">
      <c r="A1549" s="50">
        <v>1548</v>
      </c>
      <c r="B1549" s="51">
        <v>40943</v>
      </c>
      <c r="C1549" s="75">
        <f t="shared" si="507"/>
        <v>40943</v>
      </c>
      <c r="D1549" s="50" t="s">
        <v>1223</v>
      </c>
      <c r="E1549" s="50">
        <v>4.0999999999999996</v>
      </c>
      <c r="F1549" s="50">
        <v>0</v>
      </c>
      <c r="G1549" s="50">
        <v>47</v>
      </c>
      <c r="H1549" s="50">
        <v>12</v>
      </c>
      <c r="I1549" s="53">
        <f t="shared" si="510"/>
        <v>3.2777777777777781E-2</v>
      </c>
      <c r="J1549" s="54">
        <f t="shared" si="511"/>
        <v>7.9945799457994595E-3</v>
      </c>
      <c r="K1549" s="50" t="s">
        <v>771</v>
      </c>
      <c r="L1549" s="50" t="s">
        <v>791</v>
      </c>
      <c r="M1549" s="55">
        <f t="shared" si="512"/>
        <v>5.2118644067796644</v>
      </c>
      <c r="N1549" s="50">
        <v>0</v>
      </c>
      <c r="O1549" s="50" t="s">
        <v>330</v>
      </c>
      <c r="S1549" s="151">
        <f t="shared" si="513"/>
        <v>0.20945799457994582</v>
      </c>
      <c r="T1549" s="151">
        <f t="shared" si="514"/>
        <v>0.10472899728997291</v>
      </c>
      <c r="V1549" s="393">
        <f t="shared" si="525"/>
        <v>0</v>
      </c>
      <c r="W1549" s="393">
        <f t="shared" si="526"/>
        <v>0</v>
      </c>
      <c r="X1549" s="53">
        <f t="shared" si="515"/>
        <v>0.20945799457994582</v>
      </c>
      <c r="Y1549" s="53">
        <f t="shared" si="516"/>
        <v>0.24584717457994584</v>
      </c>
      <c r="Z1549" s="53">
        <f t="shared" si="517"/>
        <v>0.10472899728997291</v>
      </c>
      <c r="AA1549" s="53">
        <f t="shared" si="518"/>
        <v>0.12292358728997292</v>
      </c>
      <c r="AB1549" s="50">
        <f t="shared" si="519"/>
        <v>2810</v>
      </c>
      <c r="AC1549" s="50">
        <f t="shared" si="506"/>
        <v>2012</v>
      </c>
      <c r="AD1549" s="50">
        <f t="shared" si="520"/>
        <v>2</v>
      </c>
      <c r="AE1549" s="56">
        <f t="shared" si="521"/>
        <v>201202</v>
      </c>
      <c r="AF1549" s="56">
        <f t="shared" si="508"/>
        <v>5</v>
      </c>
      <c r="AG1549" s="58">
        <f t="shared" si="509"/>
        <v>0</v>
      </c>
      <c r="AH1549" s="56">
        <f t="shared" si="522"/>
        <v>4</v>
      </c>
      <c r="AI1549" s="53">
        <f t="shared" si="523"/>
        <v>0.22765258457994583</v>
      </c>
      <c r="AJ1549" s="56">
        <f t="shared" si="524"/>
        <v>17.506999999999998</v>
      </c>
    </row>
    <row r="1550" spans="1:36" x14ac:dyDescent="0.25">
      <c r="A1550" s="50">
        <v>1549</v>
      </c>
      <c r="B1550" s="51">
        <v>40944</v>
      </c>
      <c r="C1550" s="75">
        <f t="shared" si="507"/>
        <v>40944</v>
      </c>
      <c r="D1550" s="50" t="s">
        <v>1225</v>
      </c>
      <c r="E1550" s="50">
        <v>0.71</v>
      </c>
      <c r="F1550" s="50">
        <v>0</v>
      </c>
      <c r="G1550" s="50">
        <v>28</v>
      </c>
      <c r="H1550" s="50">
        <v>30</v>
      </c>
      <c r="I1550" s="53">
        <f t="shared" si="510"/>
        <v>1.9791666666666666E-2</v>
      </c>
      <c r="J1550" s="54">
        <f t="shared" si="511"/>
        <v>2.7875586854460094E-2</v>
      </c>
      <c r="K1550" s="50" t="s">
        <v>781</v>
      </c>
      <c r="L1550" s="50" t="s">
        <v>792</v>
      </c>
      <c r="M1550" s="55">
        <f t="shared" si="512"/>
        <v>1.4947368421052643</v>
      </c>
      <c r="N1550" s="50">
        <v>0</v>
      </c>
      <c r="O1550" s="50" t="s">
        <v>253</v>
      </c>
      <c r="R1550" s="50" t="s">
        <v>793</v>
      </c>
      <c r="S1550" s="151">
        <f t="shared" si="513"/>
        <v>6.6901408450704219E-2</v>
      </c>
      <c r="T1550" s="151">
        <f t="shared" si="514"/>
        <v>3.345070422535211E-2</v>
      </c>
      <c r="V1550" s="393">
        <f t="shared" si="525"/>
        <v>0</v>
      </c>
      <c r="W1550" s="393">
        <f t="shared" si="526"/>
        <v>0</v>
      </c>
      <c r="X1550" s="53">
        <f t="shared" si="515"/>
        <v>0.73034037558685438</v>
      </c>
      <c r="Y1550" s="53">
        <f t="shared" si="516"/>
        <v>0.76672955558685441</v>
      </c>
      <c r="Z1550" s="53">
        <f t="shared" si="517"/>
        <v>0.36517018779342719</v>
      </c>
      <c r="AA1550" s="53">
        <f t="shared" si="518"/>
        <v>0.3833647777934272</v>
      </c>
      <c r="AB1550" s="50">
        <f t="shared" si="519"/>
        <v>3996</v>
      </c>
      <c r="AC1550" s="50">
        <f t="shared" si="506"/>
        <v>2012</v>
      </c>
      <c r="AD1550" s="50">
        <f t="shared" si="520"/>
        <v>2</v>
      </c>
      <c r="AE1550" s="56">
        <f t="shared" si="521"/>
        <v>201202</v>
      </c>
      <c r="AF1550" s="56">
        <f t="shared" si="508"/>
        <v>6</v>
      </c>
      <c r="AG1550" s="58">
        <f t="shared" si="509"/>
        <v>0</v>
      </c>
      <c r="AH1550" s="56">
        <f t="shared" si="522"/>
        <v>5</v>
      </c>
      <c r="AI1550" s="53">
        <f t="shared" si="523"/>
        <v>0.74853496558685439</v>
      </c>
      <c r="AJ1550" s="56">
        <f t="shared" si="524"/>
        <v>33.157000000000004</v>
      </c>
    </row>
    <row r="1551" spans="1:36" x14ac:dyDescent="0.25">
      <c r="A1551" s="50">
        <v>1550</v>
      </c>
      <c r="B1551" s="51">
        <v>40945</v>
      </c>
      <c r="C1551" s="75">
        <f t="shared" si="507"/>
        <v>40945</v>
      </c>
      <c r="D1551" s="50" t="s">
        <v>1224</v>
      </c>
      <c r="E1551" s="50">
        <v>4</v>
      </c>
      <c r="F1551" s="50">
        <v>0</v>
      </c>
      <c r="G1551" s="50">
        <v>15</v>
      </c>
      <c r="H1551" s="50">
        <v>0</v>
      </c>
      <c r="I1551" s="53">
        <f t="shared" si="510"/>
        <v>1.0416666666666666E-2</v>
      </c>
      <c r="J1551" s="54">
        <f t="shared" si="511"/>
        <v>2.6041666666666665E-3</v>
      </c>
      <c r="K1551" s="50" t="s">
        <v>785</v>
      </c>
      <c r="L1551" s="50" t="s">
        <v>786</v>
      </c>
      <c r="M1551" s="55">
        <f t="shared" si="512"/>
        <v>16.000000000000014</v>
      </c>
      <c r="N1551" s="50">
        <v>0</v>
      </c>
      <c r="O1551" s="50" t="s">
        <v>253</v>
      </c>
      <c r="R1551" s="50" t="s">
        <v>787</v>
      </c>
      <c r="S1551" s="151">
        <f t="shared" si="513"/>
        <v>0.29166666666666663</v>
      </c>
      <c r="T1551" s="151">
        <f t="shared" si="514"/>
        <v>0.14583333333333331</v>
      </c>
      <c r="V1551" s="393">
        <f t="shared" si="525"/>
        <v>0</v>
      </c>
      <c r="W1551" s="393">
        <f t="shared" si="526"/>
        <v>0</v>
      </c>
      <c r="X1551" s="53">
        <f t="shared" si="515"/>
        <v>6.822916666666666E-2</v>
      </c>
      <c r="Y1551" s="53">
        <f t="shared" si="516"/>
        <v>0.10461834666666665</v>
      </c>
      <c r="Z1551" s="53">
        <f t="shared" si="517"/>
        <v>3.411458333333333E-2</v>
      </c>
      <c r="AA1551" s="53">
        <f t="shared" si="518"/>
        <v>5.2309173333333327E-2</v>
      </c>
      <c r="AB1551" s="50">
        <f t="shared" si="519"/>
        <v>474</v>
      </c>
      <c r="AC1551" s="50">
        <f t="shared" si="506"/>
        <v>2012</v>
      </c>
      <c r="AD1551" s="50">
        <f t="shared" si="520"/>
        <v>2</v>
      </c>
      <c r="AE1551" s="56">
        <f t="shared" si="521"/>
        <v>201202</v>
      </c>
      <c r="AF1551" s="56">
        <f t="shared" si="508"/>
        <v>6</v>
      </c>
      <c r="AG1551" s="58">
        <f t="shared" si="509"/>
        <v>0</v>
      </c>
      <c r="AH1551" s="56">
        <f t="shared" si="522"/>
        <v>6</v>
      </c>
      <c r="AI1551" s="53">
        <f t="shared" si="523"/>
        <v>8.6423756666666657E-2</v>
      </c>
      <c r="AJ1551" s="56">
        <f t="shared" si="524"/>
        <v>4</v>
      </c>
    </row>
    <row r="1552" spans="1:36" x14ac:dyDescent="0.25">
      <c r="A1552" s="50">
        <v>1551</v>
      </c>
      <c r="B1552" s="51">
        <v>40946</v>
      </c>
      <c r="C1552" s="75">
        <f t="shared" si="507"/>
        <v>40946</v>
      </c>
      <c r="D1552" s="50" t="s">
        <v>1223</v>
      </c>
      <c r="E1552" s="50">
        <v>1.7</v>
      </c>
      <c r="F1552" s="50">
        <v>0</v>
      </c>
      <c r="G1552" s="50">
        <v>16</v>
      </c>
      <c r="H1552" s="50">
        <v>0</v>
      </c>
      <c r="I1552" s="53">
        <f t="shared" si="510"/>
        <v>1.1111111111111112E-2</v>
      </c>
      <c r="J1552" s="54">
        <f t="shared" si="511"/>
        <v>6.5359477124183009E-3</v>
      </c>
      <c r="K1552" s="50" t="s">
        <v>785</v>
      </c>
      <c r="L1552" s="50" t="s">
        <v>778</v>
      </c>
      <c r="M1552" s="55">
        <f t="shared" si="512"/>
        <v>6.3750000000000044</v>
      </c>
      <c r="N1552" s="50">
        <v>0</v>
      </c>
      <c r="O1552" s="50" t="s">
        <v>253</v>
      </c>
      <c r="S1552" s="151">
        <f t="shared" si="513"/>
        <v>0.17124183006535948</v>
      </c>
      <c r="T1552" s="151">
        <f t="shared" si="514"/>
        <v>8.562091503267974E-2</v>
      </c>
      <c r="V1552" s="393">
        <f t="shared" si="525"/>
        <v>0</v>
      </c>
      <c r="W1552" s="393">
        <f t="shared" si="526"/>
        <v>0</v>
      </c>
      <c r="X1552" s="53">
        <f t="shared" si="515"/>
        <v>0.17124183006535948</v>
      </c>
      <c r="Y1552" s="53">
        <f t="shared" si="516"/>
        <v>0.20763101006535947</v>
      </c>
      <c r="Z1552" s="53">
        <f t="shared" si="517"/>
        <v>8.562091503267974E-2</v>
      </c>
      <c r="AA1552" s="53">
        <f t="shared" si="518"/>
        <v>0.10381550503267974</v>
      </c>
      <c r="AB1552" s="50">
        <f t="shared" si="519"/>
        <v>1240</v>
      </c>
      <c r="AC1552" s="50">
        <f t="shared" si="506"/>
        <v>2012</v>
      </c>
      <c r="AD1552" s="50">
        <f t="shared" si="520"/>
        <v>2</v>
      </c>
      <c r="AE1552" s="56">
        <f t="shared" si="521"/>
        <v>201202</v>
      </c>
      <c r="AF1552" s="56">
        <f t="shared" si="508"/>
        <v>6</v>
      </c>
      <c r="AG1552" s="58">
        <f t="shared" si="509"/>
        <v>0</v>
      </c>
      <c r="AH1552" s="56">
        <f t="shared" si="522"/>
        <v>7</v>
      </c>
      <c r="AI1552" s="53">
        <f t="shared" si="523"/>
        <v>0.18943642006535949</v>
      </c>
      <c r="AJ1552" s="56">
        <f t="shared" si="524"/>
        <v>7.2589999999999995</v>
      </c>
    </row>
    <row r="1553" spans="1:36" x14ac:dyDescent="0.25">
      <c r="A1553" s="50">
        <v>1552</v>
      </c>
      <c r="B1553" s="51">
        <v>40947</v>
      </c>
      <c r="C1553" s="75">
        <f t="shared" si="507"/>
        <v>40947</v>
      </c>
      <c r="D1553" s="50" t="s">
        <v>1224</v>
      </c>
      <c r="E1553" s="50">
        <v>8</v>
      </c>
      <c r="F1553" s="50">
        <v>0</v>
      </c>
      <c r="G1553" s="50">
        <v>30</v>
      </c>
      <c r="H1553" s="50">
        <v>0</v>
      </c>
      <c r="I1553" s="53">
        <f t="shared" si="510"/>
        <v>2.0833333333333332E-2</v>
      </c>
      <c r="J1553" s="54">
        <f t="shared" si="511"/>
        <v>2.6041666666666665E-3</v>
      </c>
      <c r="K1553" s="50" t="s">
        <v>323</v>
      </c>
      <c r="L1553" s="50" t="s">
        <v>810</v>
      </c>
      <c r="M1553" s="55">
        <f t="shared" si="512"/>
        <v>16.000000000000014</v>
      </c>
      <c r="N1553" s="50">
        <v>0</v>
      </c>
      <c r="O1553" s="50" t="s">
        <v>253</v>
      </c>
      <c r="S1553" s="151">
        <f t="shared" si="513"/>
        <v>0.29166666666666663</v>
      </c>
      <c r="T1553" s="151">
        <f t="shared" si="514"/>
        <v>0.14583333333333331</v>
      </c>
      <c r="V1553" s="393">
        <f t="shared" si="525"/>
        <v>0</v>
      </c>
      <c r="W1553" s="393">
        <f t="shared" si="526"/>
        <v>0</v>
      </c>
      <c r="X1553" s="53">
        <f t="shared" si="515"/>
        <v>6.822916666666666E-2</v>
      </c>
      <c r="Y1553" s="53">
        <f t="shared" si="516"/>
        <v>0.10461834666666665</v>
      </c>
      <c r="Z1553" s="53">
        <f t="shared" si="517"/>
        <v>3.411458333333333E-2</v>
      </c>
      <c r="AA1553" s="53">
        <f t="shared" si="518"/>
        <v>5.2309173333333327E-2</v>
      </c>
      <c r="AB1553" s="50">
        <f t="shared" si="519"/>
        <v>474</v>
      </c>
      <c r="AC1553" s="50">
        <f t="shared" si="506"/>
        <v>2012</v>
      </c>
      <c r="AD1553" s="50">
        <f t="shared" si="520"/>
        <v>2</v>
      </c>
      <c r="AE1553" s="56">
        <f t="shared" si="521"/>
        <v>201202</v>
      </c>
      <c r="AF1553" s="56">
        <f t="shared" si="508"/>
        <v>6</v>
      </c>
      <c r="AG1553" s="58">
        <f t="shared" si="509"/>
        <v>0</v>
      </c>
      <c r="AH1553" s="56">
        <f t="shared" si="522"/>
        <v>8</v>
      </c>
      <c r="AI1553" s="53">
        <f t="shared" si="523"/>
        <v>8.6423756666666657E-2</v>
      </c>
      <c r="AJ1553" s="56">
        <f t="shared" si="524"/>
        <v>8</v>
      </c>
    </row>
    <row r="1554" spans="1:36" x14ac:dyDescent="0.25">
      <c r="A1554" s="50">
        <v>1553</v>
      </c>
      <c r="B1554" s="51">
        <v>40947</v>
      </c>
      <c r="C1554" s="75">
        <f t="shared" si="507"/>
        <v>40947</v>
      </c>
      <c r="D1554" s="50" t="s">
        <v>1223</v>
      </c>
      <c r="E1554" s="50">
        <v>2.08</v>
      </c>
      <c r="F1554" s="50">
        <v>0</v>
      </c>
      <c r="G1554" s="50">
        <v>20</v>
      </c>
      <c r="H1554" s="50">
        <v>30</v>
      </c>
      <c r="I1554" s="53">
        <f t="shared" si="510"/>
        <v>1.4236111111111111E-2</v>
      </c>
      <c r="J1554" s="54">
        <f t="shared" si="511"/>
        <v>6.844284188034188E-3</v>
      </c>
      <c r="K1554" s="50" t="s">
        <v>785</v>
      </c>
      <c r="L1554" s="50" t="s">
        <v>778</v>
      </c>
      <c r="M1554" s="55">
        <f t="shared" si="512"/>
        <v>6.087804878048785</v>
      </c>
      <c r="N1554" s="50">
        <v>0</v>
      </c>
      <c r="O1554" s="50" t="s">
        <v>253</v>
      </c>
      <c r="R1554" s="50" t="s">
        <v>794</v>
      </c>
      <c r="S1554" s="151">
        <f t="shared" si="513"/>
        <v>0.17932024572649571</v>
      </c>
      <c r="T1554" s="151">
        <f t="shared" si="514"/>
        <v>8.9660122863247857E-2</v>
      </c>
      <c r="V1554" s="393">
        <f t="shared" si="525"/>
        <v>0</v>
      </c>
      <c r="W1554" s="393">
        <f t="shared" si="526"/>
        <v>0</v>
      </c>
      <c r="X1554" s="53">
        <f t="shared" si="515"/>
        <v>0.17932024572649571</v>
      </c>
      <c r="Y1554" s="53">
        <f t="shared" si="516"/>
        <v>0.21570942572649573</v>
      </c>
      <c r="Z1554" s="53">
        <f t="shared" si="517"/>
        <v>8.9660122863247857E-2</v>
      </c>
      <c r="AA1554" s="53">
        <f t="shared" si="518"/>
        <v>0.10785471286324787</v>
      </c>
      <c r="AB1554" s="50">
        <f t="shared" si="519"/>
        <v>1582</v>
      </c>
      <c r="AC1554" s="50">
        <f t="shared" si="506"/>
        <v>2012</v>
      </c>
      <c r="AD1554" s="50">
        <f t="shared" si="520"/>
        <v>2</v>
      </c>
      <c r="AE1554" s="56">
        <f t="shared" si="521"/>
        <v>201202</v>
      </c>
      <c r="AF1554" s="56">
        <f t="shared" si="508"/>
        <v>6</v>
      </c>
      <c r="AG1554" s="58">
        <f t="shared" si="509"/>
        <v>0</v>
      </c>
      <c r="AH1554" s="56">
        <f t="shared" si="522"/>
        <v>8</v>
      </c>
      <c r="AI1554" s="53">
        <f t="shared" si="523"/>
        <v>0.19751483572649572</v>
      </c>
      <c r="AJ1554" s="56">
        <f t="shared" si="524"/>
        <v>8.8815999999999988</v>
      </c>
    </row>
    <row r="1555" spans="1:36" x14ac:dyDescent="0.25">
      <c r="A1555" s="50">
        <v>1554</v>
      </c>
      <c r="B1555" s="51">
        <v>40949</v>
      </c>
      <c r="C1555" s="75">
        <f t="shared" si="507"/>
        <v>40949</v>
      </c>
      <c r="D1555" s="50" t="s">
        <v>1225</v>
      </c>
      <c r="E1555" s="50">
        <v>0.5</v>
      </c>
      <c r="F1555" s="50">
        <v>0</v>
      </c>
      <c r="G1555" s="50">
        <v>20</v>
      </c>
      <c r="H1555" s="50">
        <v>0</v>
      </c>
      <c r="I1555" s="53">
        <f t="shared" si="510"/>
        <v>1.3888888888888888E-2</v>
      </c>
      <c r="J1555" s="54">
        <f t="shared" si="511"/>
        <v>2.7777777777777776E-2</v>
      </c>
      <c r="K1555" s="50" t="s">
        <v>781</v>
      </c>
      <c r="L1555" s="50" t="s">
        <v>782</v>
      </c>
      <c r="M1555" s="55">
        <f t="shared" si="512"/>
        <v>1.5000000000000013</v>
      </c>
      <c r="N1555" s="50">
        <v>0</v>
      </c>
      <c r="O1555" s="50" t="s">
        <v>253</v>
      </c>
      <c r="S1555" s="151">
        <f t="shared" si="513"/>
        <v>6.6666666666666666E-2</v>
      </c>
      <c r="T1555" s="151">
        <f t="shared" si="514"/>
        <v>3.3333333333333333E-2</v>
      </c>
      <c r="V1555" s="393">
        <f t="shared" si="525"/>
        <v>0</v>
      </c>
      <c r="W1555" s="393">
        <f t="shared" si="526"/>
        <v>0</v>
      </c>
      <c r="X1555" s="53">
        <f t="shared" si="515"/>
        <v>0.72777777777777775</v>
      </c>
      <c r="Y1555" s="53">
        <f t="shared" si="516"/>
        <v>0.76416695777777766</v>
      </c>
      <c r="Z1555" s="53">
        <f t="shared" si="517"/>
        <v>0.36388888888888887</v>
      </c>
      <c r="AA1555" s="53">
        <f t="shared" si="518"/>
        <v>0.38208347888888883</v>
      </c>
      <c r="AB1555" s="50">
        <f t="shared" si="519"/>
        <v>3969</v>
      </c>
      <c r="AC1555" s="50">
        <f t="shared" si="506"/>
        <v>2012</v>
      </c>
      <c r="AD1555" s="50">
        <f t="shared" si="520"/>
        <v>2</v>
      </c>
      <c r="AE1555" s="56">
        <f t="shared" si="521"/>
        <v>201202</v>
      </c>
      <c r="AF1555" s="56">
        <f t="shared" si="508"/>
        <v>6</v>
      </c>
      <c r="AG1555" s="58">
        <f t="shared" si="509"/>
        <v>1</v>
      </c>
      <c r="AH1555" s="56">
        <f t="shared" si="522"/>
        <v>10</v>
      </c>
      <c r="AI1555" s="53">
        <f t="shared" si="523"/>
        <v>0.74597236777777765</v>
      </c>
      <c r="AJ1555" s="56">
        <f t="shared" si="524"/>
        <v>23.35</v>
      </c>
    </row>
    <row r="1556" spans="1:36" x14ac:dyDescent="0.25">
      <c r="A1556" s="50">
        <v>1555</v>
      </c>
      <c r="B1556" s="51">
        <v>40951</v>
      </c>
      <c r="C1556" s="75">
        <f t="shared" si="507"/>
        <v>40951</v>
      </c>
      <c r="D1556" s="50" t="s">
        <v>1223</v>
      </c>
      <c r="E1556" s="50">
        <v>7.5</v>
      </c>
      <c r="F1556" s="50">
        <v>1</v>
      </c>
      <c r="G1556" s="50">
        <v>35</v>
      </c>
      <c r="H1556" s="50">
        <v>58</v>
      </c>
      <c r="I1556" s="53">
        <f t="shared" si="510"/>
        <v>6.6643518518518519E-2</v>
      </c>
      <c r="J1556" s="54">
        <f t="shared" si="511"/>
        <v>8.8858024691358031E-3</v>
      </c>
      <c r="K1556" s="50" t="s">
        <v>771</v>
      </c>
      <c r="L1556" s="50" t="s">
        <v>35</v>
      </c>
      <c r="M1556" s="55">
        <f t="shared" si="512"/>
        <v>4.6891281695033031</v>
      </c>
      <c r="N1556" s="50">
        <v>0</v>
      </c>
      <c r="O1556" s="50" t="s">
        <v>319</v>
      </c>
      <c r="R1556" s="50" t="s">
        <v>812</v>
      </c>
      <c r="S1556" s="151">
        <f t="shared" si="513"/>
        <v>0.23280802469135803</v>
      </c>
      <c r="T1556" s="151">
        <f t="shared" si="514"/>
        <v>0.11640401234567901</v>
      </c>
      <c r="V1556" s="393">
        <f t="shared" si="525"/>
        <v>0</v>
      </c>
      <c r="W1556" s="393">
        <f t="shared" si="526"/>
        <v>0</v>
      </c>
      <c r="X1556" s="53">
        <f t="shared" si="515"/>
        <v>0.23280802469135803</v>
      </c>
      <c r="Y1556" s="53">
        <f t="shared" si="516"/>
        <v>0.26919720469135805</v>
      </c>
      <c r="Z1556" s="53">
        <f t="shared" si="517"/>
        <v>0.11640401234567901</v>
      </c>
      <c r="AA1556" s="53">
        <f t="shared" si="518"/>
        <v>0.13459860234567902</v>
      </c>
      <c r="AB1556" s="50">
        <f t="shared" si="519"/>
        <v>3199</v>
      </c>
      <c r="AC1556" s="50">
        <f t="shared" si="506"/>
        <v>2012</v>
      </c>
      <c r="AD1556" s="50">
        <f t="shared" si="520"/>
        <v>2</v>
      </c>
      <c r="AE1556" s="56">
        <f t="shared" si="521"/>
        <v>201202</v>
      </c>
      <c r="AF1556" s="56">
        <f t="shared" si="508"/>
        <v>7</v>
      </c>
      <c r="AG1556" s="58">
        <f t="shared" si="509"/>
        <v>1</v>
      </c>
      <c r="AH1556" s="56">
        <f t="shared" si="522"/>
        <v>12</v>
      </c>
      <c r="AI1556" s="53">
        <f t="shared" si="523"/>
        <v>0.25100261469135804</v>
      </c>
      <c r="AJ1556" s="56">
        <f t="shared" si="524"/>
        <v>32.024999999999999</v>
      </c>
    </row>
    <row r="1557" spans="1:36" x14ac:dyDescent="0.25">
      <c r="A1557" s="50">
        <v>1556</v>
      </c>
      <c r="B1557" s="51">
        <v>40952</v>
      </c>
      <c r="C1557" s="75">
        <f t="shared" si="507"/>
        <v>40952</v>
      </c>
      <c r="D1557" s="50" t="s">
        <v>1224</v>
      </c>
      <c r="E1557" s="50">
        <v>5.25</v>
      </c>
      <c r="F1557" s="50">
        <v>0</v>
      </c>
      <c r="G1557" s="50">
        <v>20</v>
      </c>
      <c r="H1557" s="50">
        <v>0</v>
      </c>
      <c r="I1557" s="53">
        <f t="shared" si="510"/>
        <v>1.3888888888888888E-2</v>
      </c>
      <c r="J1557" s="54">
        <f t="shared" si="511"/>
        <v>2.6455026455026454E-3</v>
      </c>
      <c r="K1557" s="50" t="s">
        <v>785</v>
      </c>
      <c r="L1557" s="50" t="s">
        <v>778</v>
      </c>
      <c r="M1557" s="55">
        <f t="shared" si="512"/>
        <v>15.750000000000012</v>
      </c>
      <c r="N1557" s="50">
        <v>0</v>
      </c>
      <c r="O1557" s="50" t="s">
        <v>253</v>
      </c>
      <c r="S1557" s="151">
        <f t="shared" si="513"/>
        <v>0.29629629629629628</v>
      </c>
      <c r="T1557" s="151">
        <f t="shared" si="514"/>
        <v>0.14814814814814814</v>
      </c>
      <c r="V1557" s="393">
        <f t="shared" si="525"/>
        <v>0</v>
      </c>
      <c r="W1557" s="393">
        <f t="shared" si="526"/>
        <v>0</v>
      </c>
      <c r="X1557" s="53">
        <f t="shared" si="515"/>
        <v>6.9312169312169311E-2</v>
      </c>
      <c r="Y1557" s="53">
        <f t="shared" si="516"/>
        <v>0.1057013493121693</v>
      </c>
      <c r="Z1557" s="53">
        <f t="shared" si="517"/>
        <v>3.4656084656084656E-2</v>
      </c>
      <c r="AA1557" s="53">
        <f t="shared" si="518"/>
        <v>5.2850674656084652E-2</v>
      </c>
      <c r="AB1557" s="50">
        <f t="shared" si="519"/>
        <v>509</v>
      </c>
      <c r="AC1557" s="50">
        <f t="shared" si="506"/>
        <v>2012</v>
      </c>
      <c r="AD1557" s="50">
        <f t="shared" si="520"/>
        <v>2</v>
      </c>
      <c r="AE1557" s="56">
        <f t="shared" si="521"/>
        <v>201202</v>
      </c>
      <c r="AF1557" s="56">
        <f t="shared" si="508"/>
        <v>7</v>
      </c>
      <c r="AG1557" s="58">
        <f t="shared" si="509"/>
        <v>0</v>
      </c>
      <c r="AH1557" s="56">
        <f t="shared" si="522"/>
        <v>13</v>
      </c>
      <c r="AI1557" s="53">
        <f t="shared" si="523"/>
        <v>8.7506759312169308E-2</v>
      </c>
      <c r="AJ1557" s="56">
        <f t="shared" si="524"/>
        <v>5.25</v>
      </c>
    </row>
    <row r="1558" spans="1:36" x14ac:dyDescent="0.25">
      <c r="A1558" s="50">
        <v>1557</v>
      </c>
      <c r="B1558" s="51">
        <v>40953</v>
      </c>
      <c r="C1558" s="75">
        <f t="shared" si="507"/>
        <v>40953</v>
      </c>
      <c r="D1558" s="50" t="s">
        <v>1223</v>
      </c>
      <c r="E1558" s="50">
        <v>1</v>
      </c>
      <c r="F1558" s="50">
        <v>0</v>
      </c>
      <c r="G1558" s="50">
        <v>9</v>
      </c>
      <c r="H1558" s="50">
        <v>20</v>
      </c>
      <c r="I1558" s="53">
        <f t="shared" si="510"/>
        <v>6.4814814814814813E-3</v>
      </c>
      <c r="J1558" s="54">
        <f t="shared" si="511"/>
        <v>6.4814814814814813E-3</v>
      </c>
      <c r="K1558" s="50" t="s">
        <v>785</v>
      </c>
      <c r="L1558" s="50" t="s">
        <v>778</v>
      </c>
      <c r="M1558" s="55">
        <f t="shared" si="512"/>
        <v>6.4285714285714342</v>
      </c>
      <c r="N1558" s="50">
        <v>0</v>
      </c>
      <c r="O1558" s="50" t="s">
        <v>253</v>
      </c>
      <c r="R1558" s="50" t="s">
        <v>813</v>
      </c>
      <c r="S1558" s="151">
        <f t="shared" si="513"/>
        <v>0.16981481481481481</v>
      </c>
      <c r="T1558" s="151">
        <f t="shared" si="514"/>
        <v>8.4907407407407404E-2</v>
      </c>
      <c r="V1558" s="393">
        <f t="shared" si="525"/>
        <v>0</v>
      </c>
      <c r="W1558" s="393">
        <f t="shared" si="526"/>
        <v>0</v>
      </c>
      <c r="X1558" s="53">
        <f t="shared" si="515"/>
        <v>0.16981481481481481</v>
      </c>
      <c r="Y1558" s="53">
        <f t="shared" si="516"/>
        <v>0.2062039948148148</v>
      </c>
      <c r="Z1558" s="53">
        <f t="shared" si="517"/>
        <v>8.4907407407407404E-2</v>
      </c>
      <c r="AA1558" s="53">
        <f t="shared" si="518"/>
        <v>0.1031019974074074</v>
      </c>
      <c r="AB1558" s="50">
        <f t="shared" si="519"/>
        <v>1199</v>
      </c>
      <c r="AC1558" s="50">
        <f t="shared" si="506"/>
        <v>2012</v>
      </c>
      <c r="AD1558" s="50">
        <f t="shared" si="520"/>
        <v>2</v>
      </c>
      <c r="AE1558" s="56">
        <f t="shared" si="521"/>
        <v>201202</v>
      </c>
      <c r="AF1558" s="56">
        <f t="shared" si="508"/>
        <v>7</v>
      </c>
      <c r="AG1558" s="58">
        <f t="shared" si="509"/>
        <v>0</v>
      </c>
      <c r="AH1558" s="56">
        <f t="shared" si="522"/>
        <v>14</v>
      </c>
      <c r="AI1558" s="53">
        <f t="shared" si="523"/>
        <v>0.18800940481481482</v>
      </c>
      <c r="AJ1558" s="56">
        <f t="shared" si="524"/>
        <v>4.2699999999999996</v>
      </c>
    </row>
    <row r="1559" spans="1:36" x14ac:dyDescent="0.25">
      <c r="A1559" s="50">
        <v>1558</v>
      </c>
      <c r="B1559" s="51">
        <v>40954</v>
      </c>
      <c r="C1559" s="75">
        <f t="shared" si="507"/>
        <v>40954</v>
      </c>
      <c r="D1559" s="50" t="s">
        <v>1223</v>
      </c>
      <c r="E1559" s="50">
        <v>3.12</v>
      </c>
      <c r="F1559" s="50">
        <v>0</v>
      </c>
      <c r="G1559" s="50">
        <v>31</v>
      </c>
      <c r="H1559" s="50">
        <v>4</v>
      </c>
      <c r="I1559" s="53">
        <f t="shared" si="510"/>
        <v>2.1574074074074075E-2</v>
      </c>
      <c r="J1559" s="54">
        <f t="shared" si="511"/>
        <v>6.9147673314339979E-3</v>
      </c>
      <c r="K1559" s="50" t="s">
        <v>774</v>
      </c>
      <c r="L1559" s="50" t="s">
        <v>814</v>
      </c>
      <c r="M1559" s="55">
        <f t="shared" si="512"/>
        <v>6.0257510729613779</v>
      </c>
      <c r="N1559" s="50">
        <v>0</v>
      </c>
      <c r="O1559" s="50" t="s">
        <v>198</v>
      </c>
      <c r="S1559" s="151">
        <f t="shared" si="513"/>
        <v>0.18116690408357075</v>
      </c>
      <c r="T1559" s="151">
        <f t="shared" si="514"/>
        <v>9.0583452041785376E-2</v>
      </c>
      <c r="V1559" s="393">
        <f t="shared" si="525"/>
        <v>0</v>
      </c>
      <c r="W1559" s="393">
        <f t="shared" si="526"/>
        <v>0</v>
      </c>
      <c r="X1559" s="53">
        <f t="shared" si="515"/>
        <v>0.18116690408357075</v>
      </c>
      <c r="Y1559" s="53">
        <f t="shared" si="516"/>
        <v>0.21755608408357072</v>
      </c>
      <c r="Z1559" s="53">
        <f t="shared" si="517"/>
        <v>9.0583452041785376E-2</v>
      </c>
      <c r="AA1559" s="53">
        <f t="shared" si="518"/>
        <v>0.10877804204178536</v>
      </c>
      <c r="AB1559" s="50">
        <f t="shared" si="519"/>
        <v>1664</v>
      </c>
      <c r="AC1559" s="50">
        <f t="shared" si="506"/>
        <v>2012</v>
      </c>
      <c r="AD1559" s="50">
        <f t="shared" si="520"/>
        <v>2</v>
      </c>
      <c r="AE1559" s="56">
        <f t="shared" si="521"/>
        <v>201202</v>
      </c>
      <c r="AF1559" s="56">
        <f t="shared" si="508"/>
        <v>7</v>
      </c>
      <c r="AG1559" s="58">
        <f t="shared" ref="AG1559:AG1591" si="527">IF(ISBLANK(B1559)," ",MAX(B1559-B1558-1,0))</f>
        <v>0</v>
      </c>
      <c r="AH1559" s="56">
        <f t="shared" si="522"/>
        <v>15</v>
      </c>
      <c r="AI1559" s="53">
        <f t="shared" si="523"/>
        <v>0.19936149408357073</v>
      </c>
      <c r="AJ1559" s="56">
        <f t="shared" si="524"/>
        <v>13.322399999999998</v>
      </c>
    </row>
    <row r="1560" spans="1:36" x14ac:dyDescent="0.25">
      <c r="A1560" s="50">
        <v>1559</v>
      </c>
      <c r="B1560" s="51">
        <v>40955</v>
      </c>
      <c r="C1560" s="75">
        <f t="shared" si="507"/>
        <v>40955</v>
      </c>
      <c r="D1560" s="50" t="s">
        <v>1225</v>
      </c>
      <c r="E1560" s="50">
        <v>0.71</v>
      </c>
      <c r="F1560" s="50">
        <v>0</v>
      </c>
      <c r="G1560" s="50">
        <v>27</v>
      </c>
      <c r="H1560" s="50">
        <v>47</v>
      </c>
      <c r="I1560" s="53">
        <f t="shared" si="510"/>
        <v>1.9293981481481485E-2</v>
      </c>
      <c r="J1560" s="54">
        <f t="shared" si="511"/>
        <v>2.7174621804903501E-2</v>
      </c>
      <c r="K1560" s="50" t="s">
        <v>781</v>
      </c>
      <c r="L1560" s="50" t="s">
        <v>792</v>
      </c>
      <c r="M1560" s="55">
        <f t="shared" si="512"/>
        <v>1.5332933413317344</v>
      </c>
      <c r="N1560" s="50">
        <v>0</v>
      </c>
      <c r="O1560" s="50" t="s">
        <v>253</v>
      </c>
      <c r="R1560" s="50" t="s">
        <v>793</v>
      </c>
      <c r="S1560" s="151">
        <f t="shared" si="513"/>
        <v>6.5219092331768397E-2</v>
      </c>
      <c r="T1560" s="151">
        <f t="shared" si="514"/>
        <v>3.2609546165884198E-2</v>
      </c>
      <c r="V1560" s="393">
        <f t="shared" si="525"/>
        <v>0</v>
      </c>
      <c r="W1560" s="393">
        <f t="shared" si="526"/>
        <v>0</v>
      </c>
      <c r="X1560" s="53">
        <f t="shared" si="515"/>
        <v>0.7119750912884717</v>
      </c>
      <c r="Y1560" s="53">
        <f t="shared" si="516"/>
        <v>0.74836427128847172</v>
      </c>
      <c r="Z1560" s="53">
        <f t="shared" si="517"/>
        <v>0.35598754564423585</v>
      </c>
      <c r="AA1560" s="53">
        <f t="shared" si="518"/>
        <v>0.37418213564423586</v>
      </c>
      <c r="AB1560" s="50">
        <f t="shared" si="519"/>
        <v>3950</v>
      </c>
      <c r="AC1560" s="50">
        <f t="shared" si="506"/>
        <v>2012</v>
      </c>
      <c r="AD1560" s="50">
        <f t="shared" si="520"/>
        <v>2</v>
      </c>
      <c r="AE1560" s="56">
        <f t="shared" si="521"/>
        <v>201202</v>
      </c>
      <c r="AF1560" s="56">
        <f t="shared" si="508"/>
        <v>7</v>
      </c>
      <c r="AG1560" s="58">
        <f t="shared" si="527"/>
        <v>0</v>
      </c>
      <c r="AH1560" s="56">
        <f t="shared" si="522"/>
        <v>16</v>
      </c>
      <c r="AI1560" s="53">
        <f t="shared" si="523"/>
        <v>0.73016968128847171</v>
      </c>
      <c r="AJ1560" s="56">
        <f t="shared" si="524"/>
        <v>33.157000000000004</v>
      </c>
    </row>
    <row r="1561" spans="1:36" x14ac:dyDescent="0.25">
      <c r="A1561" s="50">
        <v>1560</v>
      </c>
      <c r="B1561" s="51">
        <v>40956</v>
      </c>
      <c r="C1561" s="75">
        <f t="shared" si="507"/>
        <v>40956</v>
      </c>
      <c r="D1561" s="50" t="s">
        <v>1223</v>
      </c>
      <c r="E1561" s="50">
        <v>3.15</v>
      </c>
      <c r="F1561" s="50">
        <v>0</v>
      </c>
      <c r="G1561" s="50">
        <v>29</v>
      </c>
      <c r="H1561" s="50">
        <v>59</v>
      </c>
      <c r="I1561" s="53">
        <f t="shared" si="510"/>
        <v>2.0821759259259259E-2</v>
      </c>
      <c r="J1561" s="54">
        <f t="shared" si="511"/>
        <v>6.6100823045267491E-3</v>
      </c>
      <c r="K1561" s="50" t="s">
        <v>774</v>
      </c>
      <c r="L1561" s="50" t="s">
        <v>814</v>
      </c>
      <c r="M1561" s="55">
        <f t="shared" si="512"/>
        <v>6.303501945525297</v>
      </c>
      <c r="N1561" s="50">
        <v>0</v>
      </c>
      <c r="O1561" s="50" t="s">
        <v>198</v>
      </c>
      <c r="S1561" s="151">
        <f t="shared" si="513"/>
        <v>0.17318415637860082</v>
      </c>
      <c r="T1561" s="151">
        <f t="shared" si="514"/>
        <v>8.6592078189300412E-2</v>
      </c>
      <c r="V1561" s="393">
        <f t="shared" si="525"/>
        <v>0</v>
      </c>
      <c r="W1561" s="393">
        <f t="shared" si="526"/>
        <v>0</v>
      </c>
      <c r="X1561" s="53">
        <f t="shared" si="515"/>
        <v>0.17318415637860082</v>
      </c>
      <c r="Y1561" s="53">
        <f t="shared" si="516"/>
        <v>0.20957333637860082</v>
      </c>
      <c r="Z1561" s="53">
        <f t="shared" si="517"/>
        <v>8.6592078189300412E-2</v>
      </c>
      <c r="AA1561" s="53">
        <f t="shared" si="518"/>
        <v>0.10478666818930041</v>
      </c>
      <c r="AB1561" s="50">
        <f t="shared" si="519"/>
        <v>1307</v>
      </c>
      <c r="AC1561" s="50">
        <f t="shared" si="506"/>
        <v>2012</v>
      </c>
      <c r="AD1561" s="50">
        <f t="shared" si="520"/>
        <v>2</v>
      </c>
      <c r="AE1561" s="56">
        <f t="shared" si="521"/>
        <v>201202</v>
      </c>
      <c r="AF1561" s="56">
        <f t="shared" si="508"/>
        <v>7</v>
      </c>
      <c r="AG1561" s="58">
        <f t="shared" si="527"/>
        <v>0</v>
      </c>
      <c r="AH1561" s="56">
        <f t="shared" si="522"/>
        <v>17</v>
      </c>
      <c r="AI1561" s="53">
        <f t="shared" si="523"/>
        <v>0.19137874637860081</v>
      </c>
      <c r="AJ1561" s="56">
        <f t="shared" si="524"/>
        <v>13.450499999999998</v>
      </c>
    </row>
    <row r="1562" spans="1:36" x14ac:dyDescent="0.25">
      <c r="A1562" s="50">
        <v>1561</v>
      </c>
      <c r="B1562" s="51">
        <v>40958</v>
      </c>
      <c r="C1562" s="75">
        <f t="shared" si="507"/>
        <v>40958</v>
      </c>
      <c r="D1562" s="50" t="s">
        <v>1223</v>
      </c>
      <c r="E1562" s="50">
        <v>7.5</v>
      </c>
      <c r="F1562" s="50">
        <v>1</v>
      </c>
      <c r="G1562" s="50">
        <v>18</v>
      </c>
      <c r="H1562" s="50">
        <v>39</v>
      </c>
      <c r="I1562" s="53">
        <f t="shared" si="510"/>
        <v>5.4618055555555552E-2</v>
      </c>
      <c r="J1562" s="54">
        <f t="shared" si="511"/>
        <v>7.2824074074074067E-3</v>
      </c>
      <c r="K1562" s="50" t="s">
        <v>771</v>
      </c>
      <c r="L1562" s="50" t="s">
        <v>35</v>
      </c>
      <c r="M1562" s="55">
        <f t="shared" si="512"/>
        <v>5.7215511760966358</v>
      </c>
      <c r="N1562" s="50">
        <v>0</v>
      </c>
      <c r="O1562" s="50" t="s">
        <v>198</v>
      </c>
      <c r="S1562" s="151">
        <f t="shared" si="513"/>
        <v>0.19079907407407404</v>
      </c>
      <c r="T1562" s="151">
        <f t="shared" si="514"/>
        <v>9.5399537037037019E-2</v>
      </c>
      <c r="V1562" s="393">
        <f t="shared" si="525"/>
        <v>0</v>
      </c>
      <c r="W1562" s="393">
        <f t="shared" si="526"/>
        <v>0</v>
      </c>
      <c r="X1562" s="53">
        <f t="shared" si="515"/>
        <v>0.19079907407407404</v>
      </c>
      <c r="Y1562" s="53">
        <f t="shared" si="516"/>
        <v>0.22718825407407403</v>
      </c>
      <c r="Z1562" s="53">
        <f t="shared" si="517"/>
        <v>9.5399537037037019E-2</v>
      </c>
      <c r="AA1562" s="53">
        <f t="shared" si="518"/>
        <v>0.11359412703703702</v>
      </c>
      <c r="AB1562" s="50">
        <f t="shared" si="519"/>
        <v>2145</v>
      </c>
      <c r="AC1562" s="50">
        <f t="shared" si="506"/>
        <v>2012</v>
      </c>
      <c r="AD1562" s="50">
        <f t="shared" si="520"/>
        <v>2</v>
      </c>
      <c r="AE1562" s="56">
        <f t="shared" si="521"/>
        <v>201202</v>
      </c>
      <c r="AF1562" s="56">
        <f t="shared" si="508"/>
        <v>8</v>
      </c>
      <c r="AG1562" s="58">
        <f t="shared" si="527"/>
        <v>1</v>
      </c>
      <c r="AH1562" s="56">
        <f t="shared" si="522"/>
        <v>19</v>
      </c>
      <c r="AI1562" s="53">
        <f t="shared" si="523"/>
        <v>0.20899366407407405</v>
      </c>
      <c r="AJ1562" s="56">
        <f t="shared" si="524"/>
        <v>32.024999999999999</v>
      </c>
    </row>
    <row r="1563" spans="1:36" x14ac:dyDescent="0.25">
      <c r="A1563" s="50">
        <v>1562</v>
      </c>
      <c r="B1563" s="51">
        <v>40960</v>
      </c>
      <c r="C1563" s="75">
        <f t="shared" si="507"/>
        <v>40960</v>
      </c>
      <c r="D1563" s="50" t="s">
        <v>1224</v>
      </c>
      <c r="E1563" s="50">
        <v>8</v>
      </c>
      <c r="F1563" s="50">
        <v>0</v>
      </c>
      <c r="G1563" s="50">
        <v>30</v>
      </c>
      <c r="H1563" s="50">
        <v>0</v>
      </c>
      <c r="I1563" s="53">
        <f t="shared" si="510"/>
        <v>2.0833333333333332E-2</v>
      </c>
      <c r="J1563" s="54">
        <f t="shared" si="511"/>
        <v>2.6041666666666665E-3</v>
      </c>
      <c r="K1563" s="50" t="s">
        <v>323</v>
      </c>
      <c r="L1563" s="50" t="s">
        <v>810</v>
      </c>
      <c r="M1563" s="55">
        <f t="shared" si="512"/>
        <v>16.000000000000014</v>
      </c>
      <c r="N1563" s="50">
        <v>0</v>
      </c>
      <c r="O1563" s="50" t="s">
        <v>253</v>
      </c>
      <c r="R1563" s="50" t="s">
        <v>811</v>
      </c>
      <c r="S1563" s="151">
        <f t="shared" si="513"/>
        <v>0.29166666666666663</v>
      </c>
      <c r="T1563" s="151">
        <f t="shared" si="514"/>
        <v>0.14583333333333331</v>
      </c>
      <c r="V1563" s="393">
        <f t="shared" si="525"/>
        <v>0</v>
      </c>
      <c r="W1563" s="393">
        <f t="shared" si="526"/>
        <v>0</v>
      </c>
      <c r="X1563" s="53">
        <f t="shared" si="515"/>
        <v>6.822916666666666E-2</v>
      </c>
      <c r="Y1563" s="53">
        <f t="shared" si="516"/>
        <v>0.10461834666666665</v>
      </c>
      <c r="Z1563" s="53">
        <f t="shared" si="517"/>
        <v>3.411458333333333E-2</v>
      </c>
      <c r="AA1563" s="53">
        <f t="shared" si="518"/>
        <v>5.2309173333333327E-2</v>
      </c>
      <c r="AB1563" s="50">
        <f t="shared" si="519"/>
        <v>474</v>
      </c>
      <c r="AC1563" s="50">
        <f t="shared" si="506"/>
        <v>2012</v>
      </c>
      <c r="AD1563" s="50">
        <f t="shared" si="520"/>
        <v>2</v>
      </c>
      <c r="AE1563" s="56">
        <f t="shared" si="521"/>
        <v>201202</v>
      </c>
      <c r="AF1563" s="56">
        <f t="shared" si="508"/>
        <v>8</v>
      </c>
      <c r="AG1563" s="58">
        <f t="shared" si="527"/>
        <v>1</v>
      </c>
      <c r="AH1563" s="56">
        <f t="shared" si="522"/>
        <v>21</v>
      </c>
      <c r="AI1563" s="53">
        <f t="shared" si="523"/>
        <v>8.6423756666666657E-2</v>
      </c>
      <c r="AJ1563" s="56">
        <f t="shared" si="524"/>
        <v>8</v>
      </c>
    </row>
    <row r="1564" spans="1:36" x14ac:dyDescent="0.25">
      <c r="A1564" s="50">
        <v>1563</v>
      </c>
      <c r="B1564" s="51">
        <v>40961</v>
      </c>
      <c r="C1564" s="75">
        <f t="shared" si="507"/>
        <v>40961</v>
      </c>
      <c r="D1564" s="50" t="s">
        <v>1223</v>
      </c>
      <c r="E1564" s="50">
        <v>4</v>
      </c>
      <c r="F1564" s="50">
        <v>0</v>
      </c>
      <c r="G1564" s="50">
        <v>39</v>
      </c>
      <c r="H1564" s="50">
        <v>13</v>
      </c>
      <c r="I1564" s="53">
        <f t="shared" si="510"/>
        <v>2.7233796296296298E-2</v>
      </c>
      <c r="J1564" s="54">
        <f t="shared" si="511"/>
        <v>6.8084490740740744E-3</v>
      </c>
      <c r="K1564" s="50" t="s">
        <v>774</v>
      </c>
      <c r="L1564" s="50" t="s">
        <v>816</v>
      </c>
      <c r="M1564" s="55">
        <f t="shared" si="512"/>
        <v>6.1198470038249084</v>
      </c>
      <c r="N1564" s="50">
        <v>159</v>
      </c>
      <c r="O1564" s="50" t="s">
        <v>198</v>
      </c>
      <c r="S1564" s="151">
        <f t="shared" si="513"/>
        <v>0.17838136574074073</v>
      </c>
      <c r="T1564" s="151">
        <f t="shared" si="514"/>
        <v>8.9190682870370366E-2</v>
      </c>
      <c r="V1564" s="393">
        <f t="shared" si="525"/>
        <v>0</v>
      </c>
      <c r="W1564" s="393">
        <f t="shared" si="526"/>
        <v>0</v>
      </c>
      <c r="X1564" s="53">
        <f t="shared" si="515"/>
        <v>0.17838136574074073</v>
      </c>
      <c r="Y1564" s="53">
        <f t="shared" si="516"/>
        <v>0.21477054574074075</v>
      </c>
      <c r="Z1564" s="53">
        <f t="shared" si="517"/>
        <v>8.9190682870370366E-2</v>
      </c>
      <c r="AA1564" s="53">
        <f t="shared" si="518"/>
        <v>0.10738527287037038</v>
      </c>
      <c r="AB1564" s="50">
        <f t="shared" si="519"/>
        <v>1528</v>
      </c>
      <c r="AC1564" s="50">
        <f t="shared" si="506"/>
        <v>2012</v>
      </c>
      <c r="AD1564" s="50">
        <f t="shared" si="520"/>
        <v>2</v>
      </c>
      <c r="AE1564" s="56">
        <f t="shared" si="521"/>
        <v>201202</v>
      </c>
      <c r="AF1564" s="56">
        <f t="shared" si="508"/>
        <v>8</v>
      </c>
      <c r="AG1564" s="58">
        <f t="shared" si="527"/>
        <v>0</v>
      </c>
      <c r="AH1564" s="56">
        <f t="shared" si="522"/>
        <v>22</v>
      </c>
      <c r="AI1564" s="53">
        <f t="shared" si="523"/>
        <v>0.19657595574074074</v>
      </c>
      <c r="AJ1564" s="56">
        <f t="shared" si="524"/>
        <v>17.079999999999998</v>
      </c>
    </row>
    <row r="1565" spans="1:36" x14ac:dyDescent="0.25">
      <c r="A1565" s="50">
        <v>1564</v>
      </c>
      <c r="B1565" s="51">
        <v>40962</v>
      </c>
      <c r="C1565" s="75">
        <f t="shared" si="507"/>
        <v>40962</v>
      </c>
      <c r="D1565" s="50" t="s">
        <v>1224</v>
      </c>
      <c r="E1565" s="50">
        <v>6</v>
      </c>
      <c r="F1565" s="50">
        <v>0</v>
      </c>
      <c r="G1565" s="50">
        <v>20</v>
      </c>
      <c r="H1565" s="50">
        <v>0</v>
      </c>
      <c r="I1565" s="53">
        <f t="shared" si="510"/>
        <v>1.3888888888888888E-2</v>
      </c>
      <c r="J1565" s="54">
        <f t="shared" si="511"/>
        <v>2.3148148148148147E-3</v>
      </c>
      <c r="K1565" s="50" t="s">
        <v>785</v>
      </c>
      <c r="L1565" s="50" t="s">
        <v>786</v>
      </c>
      <c r="M1565" s="55">
        <f t="shared" si="512"/>
        <v>18.000000000000014</v>
      </c>
      <c r="N1565" s="50">
        <v>125</v>
      </c>
      <c r="O1565" s="50" t="s">
        <v>253</v>
      </c>
      <c r="S1565" s="151">
        <f t="shared" si="513"/>
        <v>0.25925925925925924</v>
      </c>
      <c r="T1565" s="151">
        <f t="shared" si="514"/>
        <v>0.12962962962962962</v>
      </c>
      <c r="V1565" s="393">
        <f t="shared" si="525"/>
        <v>0</v>
      </c>
      <c r="W1565" s="393">
        <f t="shared" si="526"/>
        <v>0</v>
      </c>
      <c r="X1565" s="53">
        <f t="shared" si="515"/>
        <v>6.0648148148148145E-2</v>
      </c>
      <c r="Y1565" s="53">
        <f t="shared" si="516"/>
        <v>9.7037328148148153E-2</v>
      </c>
      <c r="Z1565" s="53">
        <f t="shared" si="517"/>
        <v>3.0324074074074073E-2</v>
      </c>
      <c r="AA1565" s="53">
        <f t="shared" si="518"/>
        <v>4.8518664074074076E-2</v>
      </c>
      <c r="AB1565" s="50">
        <f t="shared" si="519"/>
        <v>298</v>
      </c>
      <c r="AC1565" s="50">
        <f t="shared" si="506"/>
        <v>2012</v>
      </c>
      <c r="AD1565" s="50">
        <f t="shared" si="520"/>
        <v>2</v>
      </c>
      <c r="AE1565" s="56">
        <f t="shared" si="521"/>
        <v>201202</v>
      </c>
      <c r="AF1565" s="56">
        <f t="shared" si="508"/>
        <v>8</v>
      </c>
      <c r="AG1565" s="58">
        <f t="shared" si="527"/>
        <v>0</v>
      </c>
      <c r="AH1565" s="56">
        <f t="shared" si="522"/>
        <v>23</v>
      </c>
      <c r="AI1565" s="53">
        <f t="shared" si="523"/>
        <v>7.8842738148148156E-2</v>
      </c>
      <c r="AJ1565" s="56">
        <f t="shared" si="524"/>
        <v>6</v>
      </c>
    </row>
    <row r="1566" spans="1:36" x14ac:dyDescent="0.25">
      <c r="A1566" s="50">
        <v>1565</v>
      </c>
      <c r="B1566" s="51">
        <v>40963</v>
      </c>
      <c r="C1566" s="75">
        <f t="shared" si="507"/>
        <v>40963</v>
      </c>
      <c r="D1566" s="50" t="s">
        <v>1225</v>
      </c>
      <c r="E1566" s="50">
        <v>0.71</v>
      </c>
      <c r="F1566" s="50">
        <v>0</v>
      </c>
      <c r="G1566" s="50">
        <v>27</v>
      </c>
      <c r="H1566" s="50">
        <v>29</v>
      </c>
      <c r="I1566" s="53">
        <f t="shared" si="510"/>
        <v>1.9085648148148147E-2</v>
      </c>
      <c r="J1566" s="54">
        <f t="shared" si="511"/>
        <v>2.6881194574856545E-2</v>
      </c>
      <c r="K1566" s="50" t="s">
        <v>781</v>
      </c>
      <c r="L1566" s="50" t="s">
        <v>782</v>
      </c>
      <c r="M1566" s="55">
        <f t="shared" si="512"/>
        <v>1.5500303214069147</v>
      </c>
      <c r="N1566" s="50">
        <v>0</v>
      </c>
      <c r="O1566" s="50" t="s">
        <v>253</v>
      </c>
      <c r="R1566" s="50" t="s">
        <v>793</v>
      </c>
      <c r="S1566" s="151">
        <f t="shared" si="513"/>
        <v>6.4514866979655708E-2</v>
      </c>
      <c r="T1566" s="151">
        <f t="shared" si="514"/>
        <v>3.2257433489827854E-2</v>
      </c>
      <c r="V1566" s="393">
        <f t="shared" si="525"/>
        <v>0</v>
      </c>
      <c r="W1566" s="393">
        <f t="shared" si="526"/>
        <v>0</v>
      </c>
      <c r="X1566" s="53">
        <f t="shared" si="515"/>
        <v>0.70428729786124145</v>
      </c>
      <c r="Y1566" s="53">
        <f t="shared" si="516"/>
        <v>0.74067647786124147</v>
      </c>
      <c r="Z1566" s="53">
        <f t="shared" si="517"/>
        <v>0.35214364893062072</v>
      </c>
      <c r="AA1566" s="53">
        <f t="shared" si="518"/>
        <v>0.37033823893062073</v>
      </c>
      <c r="AB1566" s="50">
        <f t="shared" si="519"/>
        <v>3936</v>
      </c>
      <c r="AC1566" s="50">
        <f t="shared" si="506"/>
        <v>2012</v>
      </c>
      <c r="AD1566" s="50">
        <f t="shared" si="520"/>
        <v>2</v>
      </c>
      <c r="AE1566" s="56">
        <f t="shared" si="521"/>
        <v>201202</v>
      </c>
      <c r="AF1566" s="56">
        <f t="shared" si="508"/>
        <v>8</v>
      </c>
      <c r="AG1566" s="58">
        <f t="shared" si="527"/>
        <v>0</v>
      </c>
      <c r="AH1566" s="56">
        <f t="shared" si="522"/>
        <v>24</v>
      </c>
      <c r="AI1566" s="53">
        <f t="shared" si="523"/>
        <v>0.72248188786124146</v>
      </c>
      <c r="AJ1566" s="56">
        <f t="shared" si="524"/>
        <v>33.157000000000004</v>
      </c>
    </row>
    <row r="1567" spans="1:36" x14ac:dyDescent="0.25">
      <c r="A1567" s="50">
        <v>1566</v>
      </c>
      <c r="B1567" s="51">
        <v>40963</v>
      </c>
      <c r="C1567" s="75">
        <f t="shared" si="507"/>
        <v>40963</v>
      </c>
      <c r="D1567" s="50" t="s">
        <v>1224</v>
      </c>
      <c r="E1567" s="50">
        <v>10</v>
      </c>
      <c r="F1567" s="50">
        <v>0</v>
      </c>
      <c r="G1567" s="50">
        <v>45</v>
      </c>
      <c r="H1567" s="50">
        <v>0</v>
      </c>
      <c r="I1567" s="53">
        <f t="shared" si="510"/>
        <v>3.125E-2</v>
      </c>
      <c r="J1567" s="54">
        <f t="shared" si="511"/>
        <v>3.1250000000000002E-3</v>
      </c>
      <c r="K1567" s="50" t="s">
        <v>323</v>
      </c>
      <c r="L1567" s="50" t="s">
        <v>893</v>
      </c>
      <c r="M1567" s="55">
        <f t="shared" si="512"/>
        <v>13.333333333333343</v>
      </c>
      <c r="N1567" s="50">
        <v>147</v>
      </c>
      <c r="O1567" s="50" t="s">
        <v>253</v>
      </c>
      <c r="S1567" s="151">
        <f t="shared" si="513"/>
        <v>0.35000000000000003</v>
      </c>
      <c r="T1567" s="151">
        <f t="shared" si="514"/>
        <v>0.17500000000000002</v>
      </c>
      <c r="V1567" s="393">
        <f t="shared" si="525"/>
        <v>0</v>
      </c>
      <c r="W1567" s="393">
        <f t="shared" si="526"/>
        <v>0</v>
      </c>
      <c r="X1567" s="53">
        <f t="shared" si="515"/>
        <v>8.1875000000000003E-2</v>
      </c>
      <c r="Y1567" s="53">
        <f t="shared" si="516"/>
        <v>0.11826418000000001</v>
      </c>
      <c r="Z1567" s="53">
        <f t="shared" si="517"/>
        <v>4.0937500000000002E-2</v>
      </c>
      <c r="AA1567" s="53">
        <f t="shared" si="518"/>
        <v>5.9132090000000005E-2</v>
      </c>
      <c r="AB1567" s="50">
        <f t="shared" si="519"/>
        <v>804</v>
      </c>
      <c r="AC1567" s="50">
        <f t="shared" si="506"/>
        <v>2012</v>
      </c>
      <c r="AD1567" s="50">
        <f t="shared" si="520"/>
        <v>2</v>
      </c>
      <c r="AE1567" s="56">
        <f t="shared" si="521"/>
        <v>201202</v>
      </c>
      <c r="AF1567" s="56">
        <f t="shared" si="508"/>
        <v>8</v>
      </c>
      <c r="AG1567" s="58">
        <f t="shared" si="527"/>
        <v>0</v>
      </c>
      <c r="AH1567" s="56">
        <f t="shared" si="522"/>
        <v>24</v>
      </c>
      <c r="AI1567" s="53">
        <f t="shared" si="523"/>
        <v>0.10006959000000001</v>
      </c>
      <c r="AJ1567" s="56">
        <f t="shared" si="524"/>
        <v>10</v>
      </c>
    </row>
    <row r="1568" spans="1:36" x14ac:dyDescent="0.25">
      <c r="A1568" s="50">
        <v>1567</v>
      </c>
      <c r="B1568" s="51">
        <v>40963</v>
      </c>
      <c r="C1568" s="75">
        <f t="shared" si="507"/>
        <v>40963</v>
      </c>
      <c r="D1568" s="50" t="s">
        <v>1223</v>
      </c>
      <c r="E1568" s="50">
        <v>1</v>
      </c>
      <c r="F1568" s="50">
        <v>0</v>
      </c>
      <c r="G1568" s="50">
        <v>9</v>
      </c>
      <c r="H1568" s="50">
        <v>4</v>
      </c>
      <c r="I1568" s="53">
        <f t="shared" si="510"/>
        <v>6.2962962962962964E-3</v>
      </c>
      <c r="J1568" s="54">
        <f t="shared" si="511"/>
        <v>6.2962962962962964E-3</v>
      </c>
      <c r="K1568" s="50" t="s">
        <v>774</v>
      </c>
      <c r="L1568" s="50" t="s">
        <v>778</v>
      </c>
      <c r="M1568" s="55">
        <f t="shared" si="512"/>
        <v>6.6176470588235343</v>
      </c>
      <c r="N1568" s="50">
        <v>150</v>
      </c>
      <c r="O1568" s="50" t="s">
        <v>253</v>
      </c>
      <c r="S1568" s="151">
        <f t="shared" si="513"/>
        <v>0.16496296296296295</v>
      </c>
      <c r="T1568" s="151">
        <f t="shared" si="514"/>
        <v>8.2481481481481475E-2</v>
      </c>
      <c r="V1568" s="393">
        <f t="shared" si="525"/>
        <v>0</v>
      </c>
      <c r="W1568" s="393">
        <f t="shared" si="526"/>
        <v>0</v>
      </c>
      <c r="X1568" s="53">
        <f t="shared" si="515"/>
        <v>0.16496296296296295</v>
      </c>
      <c r="Y1568" s="53">
        <f t="shared" si="516"/>
        <v>0.20135214296296297</v>
      </c>
      <c r="Z1568" s="53">
        <f t="shared" si="517"/>
        <v>8.2481481481481475E-2</v>
      </c>
      <c r="AA1568" s="53">
        <f t="shared" si="518"/>
        <v>0.10067607148148149</v>
      </c>
      <c r="AB1568" s="50">
        <f t="shared" si="519"/>
        <v>1087</v>
      </c>
      <c r="AC1568" s="50">
        <f t="shared" si="506"/>
        <v>2012</v>
      </c>
      <c r="AD1568" s="50">
        <f t="shared" si="520"/>
        <v>2</v>
      </c>
      <c r="AE1568" s="56">
        <f t="shared" si="521"/>
        <v>201202</v>
      </c>
      <c r="AF1568" s="56">
        <f t="shared" si="508"/>
        <v>8</v>
      </c>
      <c r="AG1568" s="58">
        <f t="shared" si="527"/>
        <v>0</v>
      </c>
      <c r="AH1568" s="56">
        <f t="shared" si="522"/>
        <v>24</v>
      </c>
      <c r="AI1568" s="53">
        <f t="shared" si="523"/>
        <v>0.18315755296296296</v>
      </c>
      <c r="AJ1568" s="56">
        <f t="shared" si="524"/>
        <v>4.2699999999999996</v>
      </c>
    </row>
    <row r="1569" spans="1:36" x14ac:dyDescent="0.25">
      <c r="A1569" s="50">
        <v>1568</v>
      </c>
      <c r="B1569" s="51">
        <v>40965</v>
      </c>
      <c r="C1569" s="75">
        <f t="shared" si="507"/>
        <v>40965</v>
      </c>
      <c r="D1569" s="50" t="s">
        <v>1223</v>
      </c>
      <c r="E1569" s="50">
        <v>9.1999999999999993</v>
      </c>
      <c r="F1569" s="50">
        <v>1</v>
      </c>
      <c r="G1569" s="50">
        <v>43</v>
      </c>
      <c r="H1569" s="50">
        <v>22</v>
      </c>
      <c r="I1569" s="53">
        <f t="shared" si="510"/>
        <v>7.1782407407407406E-2</v>
      </c>
      <c r="J1569" s="54">
        <f t="shared" si="511"/>
        <v>7.8024355877616752E-3</v>
      </c>
      <c r="K1569" s="50" t="s">
        <v>771</v>
      </c>
      <c r="L1569" s="50" t="s">
        <v>919</v>
      </c>
      <c r="M1569" s="55">
        <f t="shared" si="512"/>
        <v>5.3402128345694972</v>
      </c>
      <c r="N1569" s="50">
        <v>159</v>
      </c>
      <c r="O1569" s="50" t="s">
        <v>319</v>
      </c>
      <c r="S1569" s="151">
        <f t="shared" si="513"/>
        <v>0.20442381239935589</v>
      </c>
      <c r="T1569" s="151">
        <f t="shared" si="514"/>
        <v>0.10221190619967795</v>
      </c>
      <c r="V1569" s="393">
        <f t="shared" si="525"/>
        <v>0</v>
      </c>
      <c r="W1569" s="393">
        <f t="shared" si="526"/>
        <v>0</v>
      </c>
      <c r="X1569" s="53">
        <f t="shared" si="515"/>
        <v>0.20442381239935589</v>
      </c>
      <c r="Y1569" s="53">
        <f t="shared" si="516"/>
        <v>0.24081299239935586</v>
      </c>
      <c r="Z1569" s="53">
        <f t="shared" si="517"/>
        <v>0.10221190619967795</v>
      </c>
      <c r="AA1569" s="53">
        <f t="shared" si="518"/>
        <v>0.12040649619967793</v>
      </c>
      <c r="AB1569" s="50">
        <f t="shared" si="519"/>
        <v>2651</v>
      </c>
      <c r="AC1569" s="50">
        <f t="shared" si="506"/>
        <v>2012</v>
      </c>
      <c r="AD1569" s="50">
        <f t="shared" si="520"/>
        <v>2</v>
      </c>
      <c r="AE1569" s="56">
        <f t="shared" si="521"/>
        <v>201202</v>
      </c>
      <c r="AF1569" s="56">
        <f t="shared" si="508"/>
        <v>9</v>
      </c>
      <c r="AG1569" s="58">
        <f t="shared" si="527"/>
        <v>1</v>
      </c>
      <c r="AH1569" s="56">
        <f t="shared" si="522"/>
        <v>26</v>
      </c>
      <c r="AI1569" s="53">
        <f t="shared" si="523"/>
        <v>0.22261840239935587</v>
      </c>
      <c r="AJ1569" s="56">
        <f t="shared" si="524"/>
        <v>39.283999999999992</v>
      </c>
    </row>
    <row r="1570" spans="1:36" x14ac:dyDescent="0.25">
      <c r="A1570" s="50">
        <v>1569</v>
      </c>
      <c r="B1570" s="51">
        <v>40968</v>
      </c>
      <c r="C1570" s="75">
        <f t="shared" si="507"/>
        <v>40968</v>
      </c>
      <c r="D1570" s="50" t="s">
        <v>1223</v>
      </c>
      <c r="E1570" s="50">
        <v>3</v>
      </c>
      <c r="F1570" s="50">
        <v>0</v>
      </c>
      <c r="G1570" s="50">
        <v>28</v>
      </c>
      <c r="H1570" s="50">
        <v>31</v>
      </c>
      <c r="I1570" s="53">
        <f t="shared" si="510"/>
        <v>1.9803240740740739E-2</v>
      </c>
      <c r="J1570" s="54">
        <f t="shared" si="511"/>
        <v>6.6010802469135795E-3</v>
      </c>
      <c r="K1570" s="50" t="s">
        <v>771</v>
      </c>
      <c r="L1570" s="50" t="s">
        <v>920</v>
      </c>
      <c r="M1570" s="55">
        <f t="shared" si="512"/>
        <v>6.3120981881940441</v>
      </c>
      <c r="N1570" s="50">
        <v>150</v>
      </c>
      <c r="O1570" s="50" t="s">
        <v>253</v>
      </c>
      <c r="S1570" s="151">
        <f t="shared" si="513"/>
        <v>0.17294830246913578</v>
      </c>
      <c r="T1570" s="151">
        <f t="shared" si="514"/>
        <v>8.6474151234567892E-2</v>
      </c>
      <c r="V1570" s="393">
        <f t="shared" si="525"/>
        <v>0</v>
      </c>
      <c r="W1570" s="393">
        <f t="shared" si="526"/>
        <v>0</v>
      </c>
      <c r="X1570" s="53">
        <f t="shared" si="515"/>
        <v>0.17294830246913578</v>
      </c>
      <c r="Y1570" s="53">
        <f t="shared" si="516"/>
        <v>0.20933748246913575</v>
      </c>
      <c r="Z1570" s="53">
        <f t="shared" si="517"/>
        <v>8.6474151234567892E-2</v>
      </c>
      <c r="AA1570" s="53">
        <f t="shared" si="518"/>
        <v>0.10466874123456787</v>
      </c>
      <c r="AB1570" s="50">
        <f t="shared" si="519"/>
        <v>1299</v>
      </c>
      <c r="AC1570" s="50">
        <f t="shared" si="506"/>
        <v>2012</v>
      </c>
      <c r="AD1570" s="50">
        <f t="shared" si="520"/>
        <v>2</v>
      </c>
      <c r="AE1570" s="56">
        <f t="shared" si="521"/>
        <v>201202</v>
      </c>
      <c r="AF1570" s="56">
        <f t="shared" si="508"/>
        <v>9</v>
      </c>
      <c r="AG1570" s="58">
        <f t="shared" si="527"/>
        <v>2</v>
      </c>
      <c r="AH1570" s="56">
        <f t="shared" si="522"/>
        <v>29</v>
      </c>
      <c r="AI1570" s="53">
        <f t="shared" si="523"/>
        <v>0.19114289246913577</v>
      </c>
      <c r="AJ1570" s="56">
        <f t="shared" si="524"/>
        <v>12.809999999999999</v>
      </c>
    </row>
    <row r="1571" spans="1:36" x14ac:dyDescent="0.25">
      <c r="A1571" s="50">
        <v>1570</v>
      </c>
      <c r="B1571" s="51">
        <v>40969</v>
      </c>
      <c r="C1571" s="75">
        <f t="shared" si="507"/>
        <v>40969</v>
      </c>
      <c r="D1571" s="50" t="s">
        <v>1224</v>
      </c>
      <c r="E1571" s="50">
        <v>6</v>
      </c>
      <c r="F1571" s="50">
        <v>0</v>
      </c>
      <c r="G1571" s="50">
        <v>20</v>
      </c>
      <c r="H1571" s="50">
        <v>0</v>
      </c>
      <c r="I1571" s="53">
        <f t="shared" si="510"/>
        <v>1.3888888888888888E-2</v>
      </c>
      <c r="J1571" s="54">
        <f t="shared" si="511"/>
        <v>2.3148148148148147E-3</v>
      </c>
      <c r="K1571" s="50" t="s">
        <v>785</v>
      </c>
      <c r="L1571" s="50" t="s">
        <v>786</v>
      </c>
      <c r="M1571" s="55">
        <f t="shared" si="512"/>
        <v>18.000000000000014</v>
      </c>
      <c r="N1571" s="50">
        <v>120</v>
      </c>
      <c r="O1571" s="50" t="s">
        <v>253</v>
      </c>
      <c r="S1571" s="151">
        <f t="shared" si="513"/>
        <v>0.25925925925925924</v>
      </c>
      <c r="T1571" s="151">
        <f t="shared" si="514"/>
        <v>0.12962962962962962</v>
      </c>
      <c r="V1571" s="393">
        <f t="shared" si="525"/>
        <v>0</v>
      </c>
      <c r="W1571" s="393">
        <f t="shared" si="526"/>
        <v>0</v>
      </c>
      <c r="X1571" s="53">
        <f t="shared" si="515"/>
        <v>6.0648148148148145E-2</v>
      </c>
      <c r="Y1571" s="53">
        <f t="shared" si="516"/>
        <v>9.7037328148148153E-2</v>
      </c>
      <c r="Z1571" s="53">
        <f t="shared" si="517"/>
        <v>3.0324074074074073E-2</v>
      </c>
      <c r="AA1571" s="53">
        <f t="shared" si="518"/>
        <v>4.8518664074074076E-2</v>
      </c>
      <c r="AB1571" s="50">
        <f t="shared" si="519"/>
        <v>298</v>
      </c>
      <c r="AC1571" s="50">
        <f t="shared" si="506"/>
        <v>2012</v>
      </c>
      <c r="AD1571" s="50">
        <f t="shared" si="520"/>
        <v>3</v>
      </c>
      <c r="AE1571" s="56">
        <f t="shared" si="521"/>
        <v>201203</v>
      </c>
      <c r="AF1571" s="56">
        <f t="shared" si="508"/>
        <v>9</v>
      </c>
      <c r="AG1571" s="58">
        <f t="shared" si="527"/>
        <v>0</v>
      </c>
      <c r="AH1571" s="56">
        <f t="shared" si="522"/>
        <v>1</v>
      </c>
      <c r="AI1571" s="53">
        <f t="shared" si="523"/>
        <v>7.8842738148148156E-2</v>
      </c>
      <c r="AJ1571" s="56">
        <f t="shared" si="524"/>
        <v>6</v>
      </c>
    </row>
    <row r="1572" spans="1:36" x14ac:dyDescent="0.25">
      <c r="A1572" s="50">
        <v>1571</v>
      </c>
      <c r="B1572" s="51">
        <v>40970</v>
      </c>
      <c r="C1572" s="75">
        <f t="shared" si="507"/>
        <v>40970</v>
      </c>
      <c r="D1572" s="50" t="s">
        <v>1225</v>
      </c>
      <c r="E1572" s="50">
        <v>0.76</v>
      </c>
      <c r="F1572" s="50">
        <v>0</v>
      </c>
      <c r="G1572" s="50">
        <v>29</v>
      </c>
      <c r="H1572" s="50">
        <v>39</v>
      </c>
      <c r="I1572" s="53">
        <f t="shared" si="510"/>
        <v>2.0590277777777777E-2</v>
      </c>
      <c r="J1572" s="54">
        <f t="shared" si="511"/>
        <v>2.7092470760233918E-2</v>
      </c>
      <c r="K1572" s="50" t="s">
        <v>781</v>
      </c>
      <c r="L1572" s="50" t="s">
        <v>782</v>
      </c>
      <c r="M1572" s="55">
        <f t="shared" si="512"/>
        <v>1.5379426644182137</v>
      </c>
      <c r="N1572" s="50">
        <v>0</v>
      </c>
      <c r="O1572" s="50" t="s">
        <v>253</v>
      </c>
      <c r="R1572" s="50" t="s">
        <v>923</v>
      </c>
      <c r="S1572" s="151">
        <f t="shared" si="513"/>
        <v>6.5021929824561397E-2</v>
      </c>
      <c r="T1572" s="151">
        <f t="shared" si="514"/>
        <v>3.2510964912280699E-2</v>
      </c>
      <c r="V1572" s="393">
        <f t="shared" si="525"/>
        <v>0</v>
      </c>
      <c r="W1572" s="393">
        <f t="shared" si="526"/>
        <v>0</v>
      </c>
      <c r="X1572" s="53">
        <f t="shared" si="515"/>
        <v>0.70982273391812867</v>
      </c>
      <c r="Y1572" s="53">
        <f t="shared" si="516"/>
        <v>0.74621191391812858</v>
      </c>
      <c r="Z1572" s="53">
        <f t="shared" si="517"/>
        <v>0.35491136695906433</v>
      </c>
      <c r="AA1572" s="53">
        <f t="shared" si="518"/>
        <v>0.37310595695906429</v>
      </c>
      <c r="AB1572" s="50">
        <f t="shared" si="519"/>
        <v>3948</v>
      </c>
      <c r="AC1572" s="50">
        <f t="shared" si="506"/>
        <v>2012</v>
      </c>
      <c r="AD1572" s="50">
        <f t="shared" si="520"/>
        <v>3</v>
      </c>
      <c r="AE1572" s="56">
        <f t="shared" si="521"/>
        <v>201203</v>
      </c>
      <c r="AF1572" s="56">
        <f t="shared" si="508"/>
        <v>9</v>
      </c>
      <c r="AG1572" s="58">
        <f t="shared" si="527"/>
        <v>0</v>
      </c>
      <c r="AH1572" s="56">
        <f t="shared" si="522"/>
        <v>2</v>
      </c>
      <c r="AI1572" s="53">
        <f t="shared" si="523"/>
        <v>0.72801732391812868</v>
      </c>
      <c r="AJ1572" s="56">
        <f t="shared" si="524"/>
        <v>35.492000000000004</v>
      </c>
    </row>
    <row r="1573" spans="1:36" x14ac:dyDescent="0.25">
      <c r="A1573" s="50">
        <v>1572</v>
      </c>
      <c r="B1573" s="51">
        <v>40970</v>
      </c>
      <c r="C1573" s="75">
        <f t="shared" si="507"/>
        <v>40970</v>
      </c>
      <c r="D1573" s="50" t="s">
        <v>1224</v>
      </c>
      <c r="E1573" s="50">
        <v>6</v>
      </c>
      <c r="F1573" s="50">
        <v>0</v>
      </c>
      <c r="G1573" s="50">
        <v>20</v>
      </c>
      <c r="H1573" s="50">
        <v>0</v>
      </c>
      <c r="I1573" s="53">
        <f t="shared" si="510"/>
        <v>1.3888888888888888E-2</v>
      </c>
      <c r="J1573" s="54">
        <f t="shared" si="511"/>
        <v>2.3148148148148147E-3</v>
      </c>
      <c r="K1573" s="50" t="s">
        <v>921</v>
      </c>
      <c r="L1573" s="50" t="s">
        <v>922</v>
      </c>
      <c r="M1573" s="55">
        <f t="shared" si="512"/>
        <v>18.000000000000014</v>
      </c>
      <c r="N1573" s="50">
        <v>129</v>
      </c>
      <c r="O1573" s="50" t="s">
        <v>253</v>
      </c>
      <c r="S1573" s="151">
        <f t="shared" si="513"/>
        <v>0.25925925925925924</v>
      </c>
      <c r="T1573" s="151">
        <f t="shared" si="514"/>
        <v>0.12962962962962962</v>
      </c>
      <c r="V1573" s="393">
        <f t="shared" si="525"/>
        <v>0</v>
      </c>
      <c r="W1573" s="393">
        <f t="shared" si="526"/>
        <v>0</v>
      </c>
      <c r="X1573" s="53">
        <f t="shared" si="515"/>
        <v>6.0648148148148145E-2</v>
      </c>
      <c r="Y1573" s="53">
        <f t="shared" si="516"/>
        <v>9.7037328148148153E-2</v>
      </c>
      <c r="Z1573" s="53">
        <f t="shared" si="517"/>
        <v>3.0324074074074073E-2</v>
      </c>
      <c r="AA1573" s="53">
        <f t="shared" si="518"/>
        <v>4.8518664074074076E-2</v>
      </c>
      <c r="AB1573" s="50">
        <f t="shared" si="519"/>
        <v>298</v>
      </c>
      <c r="AC1573" s="50">
        <f t="shared" ref="AC1573:AC1636" si="528">YEAR(B1573)</f>
        <v>2012</v>
      </c>
      <c r="AD1573" s="50">
        <f t="shared" si="520"/>
        <v>3</v>
      </c>
      <c r="AE1573" s="56">
        <f t="shared" si="521"/>
        <v>201203</v>
      </c>
      <c r="AF1573" s="56">
        <f t="shared" si="508"/>
        <v>9</v>
      </c>
      <c r="AG1573" s="58">
        <f t="shared" si="527"/>
        <v>0</v>
      </c>
      <c r="AH1573" s="56">
        <f t="shared" si="522"/>
        <v>2</v>
      </c>
      <c r="AI1573" s="53">
        <f t="shared" si="523"/>
        <v>7.8842738148148156E-2</v>
      </c>
      <c r="AJ1573" s="56">
        <f t="shared" si="524"/>
        <v>6</v>
      </c>
    </row>
    <row r="1574" spans="1:36" x14ac:dyDescent="0.25">
      <c r="A1574" s="50">
        <v>1573</v>
      </c>
      <c r="B1574" s="51">
        <v>40970</v>
      </c>
      <c r="C1574" s="75">
        <f t="shared" si="507"/>
        <v>40970</v>
      </c>
      <c r="D1574" s="50" t="s">
        <v>1223</v>
      </c>
      <c r="E1574" s="50">
        <v>1</v>
      </c>
      <c r="F1574" s="50">
        <v>0</v>
      </c>
      <c r="G1574" s="50">
        <v>9</v>
      </c>
      <c r="H1574" s="50">
        <v>49</v>
      </c>
      <c r="I1574" s="53">
        <f t="shared" si="510"/>
        <v>6.8171296296296287E-3</v>
      </c>
      <c r="J1574" s="54">
        <f t="shared" si="511"/>
        <v>6.8171296296296287E-3</v>
      </c>
      <c r="K1574" s="50" t="s">
        <v>771</v>
      </c>
      <c r="L1574" s="50" t="s">
        <v>920</v>
      </c>
      <c r="M1574" s="55">
        <f t="shared" si="512"/>
        <v>6.1120543293718219</v>
      </c>
      <c r="N1574" s="50">
        <v>152</v>
      </c>
      <c r="O1574" s="50" t="s">
        <v>253</v>
      </c>
      <c r="S1574" s="151">
        <f t="shared" si="513"/>
        <v>0.17860879629629628</v>
      </c>
      <c r="T1574" s="151">
        <f t="shared" si="514"/>
        <v>8.930439814814814E-2</v>
      </c>
      <c r="V1574" s="393">
        <f t="shared" si="525"/>
        <v>0</v>
      </c>
      <c r="W1574" s="393">
        <f t="shared" si="526"/>
        <v>0</v>
      </c>
      <c r="X1574" s="53">
        <f t="shared" si="515"/>
        <v>0.17860879629629628</v>
      </c>
      <c r="Y1574" s="53">
        <f t="shared" si="516"/>
        <v>0.21499797629629624</v>
      </c>
      <c r="Z1574" s="53">
        <f t="shared" si="517"/>
        <v>8.930439814814814E-2</v>
      </c>
      <c r="AA1574" s="53">
        <f t="shared" si="518"/>
        <v>0.10749898814814812</v>
      </c>
      <c r="AB1574" s="50">
        <f t="shared" si="519"/>
        <v>1538</v>
      </c>
      <c r="AC1574" s="50">
        <f t="shared" si="528"/>
        <v>2012</v>
      </c>
      <c r="AD1574" s="50">
        <f t="shared" si="520"/>
        <v>3</v>
      </c>
      <c r="AE1574" s="56">
        <f t="shared" si="521"/>
        <v>201203</v>
      </c>
      <c r="AF1574" s="56">
        <f t="shared" si="508"/>
        <v>9</v>
      </c>
      <c r="AG1574" s="58">
        <f t="shared" si="527"/>
        <v>0</v>
      </c>
      <c r="AH1574" s="56">
        <f t="shared" si="522"/>
        <v>2</v>
      </c>
      <c r="AI1574" s="53">
        <f t="shared" si="523"/>
        <v>0.19680338629629626</v>
      </c>
      <c r="AJ1574" s="56">
        <f t="shared" si="524"/>
        <v>4.2699999999999996</v>
      </c>
    </row>
    <row r="1575" spans="1:36" x14ac:dyDescent="0.25">
      <c r="A1575" s="50">
        <v>1574</v>
      </c>
      <c r="B1575" s="51">
        <v>40972</v>
      </c>
      <c r="C1575" s="75">
        <f t="shared" si="507"/>
        <v>40972</v>
      </c>
      <c r="D1575" s="50" t="s">
        <v>1223</v>
      </c>
      <c r="E1575" s="50">
        <v>9.1999999999999993</v>
      </c>
      <c r="F1575" s="50">
        <v>1</v>
      </c>
      <c r="G1575" s="50">
        <v>43</v>
      </c>
      <c r="H1575" s="50">
        <v>56</v>
      </c>
      <c r="I1575" s="53">
        <f t="shared" si="510"/>
        <v>7.2175925925925921E-2</v>
      </c>
      <c r="J1575" s="54">
        <f t="shared" si="511"/>
        <v>7.845209339774558E-3</v>
      </c>
      <c r="K1575" s="50" t="s">
        <v>771</v>
      </c>
      <c r="L1575" s="50" t="s">
        <v>919</v>
      </c>
      <c r="M1575" s="55">
        <f t="shared" si="512"/>
        <v>5.3110968569595931</v>
      </c>
      <c r="N1575" s="50">
        <v>154</v>
      </c>
      <c r="O1575" s="50" t="s">
        <v>330</v>
      </c>
      <c r="S1575" s="151">
        <f t="shared" si="513"/>
        <v>0.20554448470209341</v>
      </c>
      <c r="T1575" s="151">
        <f t="shared" si="514"/>
        <v>0.10277224235104671</v>
      </c>
      <c r="V1575" s="393">
        <f t="shared" si="525"/>
        <v>0</v>
      </c>
      <c r="W1575" s="393">
        <f t="shared" si="526"/>
        <v>0</v>
      </c>
      <c r="X1575" s="53">
        <f t="shared" si="515"/>
        <v>0.20554448470209341</v>
      </c>
      <c r="Y1575" s="53">
        <f t="shared" si="516"/>
        <v>0.24193366470209343</v>
      </c>
      <c r="Z1575" s="53">
        <f t="shared" si="517"/>
        <v>0.10277224235104671</v>
      </c>
      <c r="AA1575" s="53">
        <f t="shared" si="518"/>
        <v>0.12096683235104672</v>
      </c>
      <c r="AB1575" s="50">
        <f t="shared" si="519"/>
        <v>2693</v>
      </c>
      <c r="AC1575" s="50">
        <f t="shared" si="528"/>
        <v>2012</v>
      </c>
      <c r="AD1575" s="50">
        <f t="shared" si="520"/>
        <v>3</v>
      </c>
      <c r="AE1575" s="56">
        <f t="shared" si="521"/>
        <v>201203</v>
      </c>
      <c r="AF1575" s="56">
        <f t="shared" si="508"/>
        <v>10</v>
      </c>
      <c r="AG1575" s="58">
        <f t="shared" si="527"/>
        <v>1</v>
      </c>
      <c r="AH1575" s="56">
        <f t="shared" si="522"/>
        <v>4</v>
      </c>
      <c r="AI1575" s="53">
        <f t="shared" si="523"/>
        <v>0.22373907470209342</v>
      </c>
      <c r="AJ1575" s="56">
        <f t="shared" si="524"/>
        <v>39.283999999999992</v>
      </c>
    </row>
    <row r="1576" spans="1:36" x14ac:dyDescent="0.25">
      <c r="A1576" s="50">
        <v>1575</v>
      </c>
      <c r="B1576" s="51">
        <v>40973</v>
      </c>
      <c r="C1576" s="75">
        <f t="shared" si="507"/>
        <v>40973</v>
      </c>
      <c r="D1576" s="50" t="s">
        <v>1224</v>
      </c>
      <c r="E1576" s="50">
        <v>6</v>
      </c>
      <c r="F1576" s="50">
        <v>0</v>
      </c>
      <c r="G1576" s="50">
        <v>20</v>
      </c>
      <c r="H1576" s="50">
        <v>0</v>
      </c>
      <c r="I1576" s="53">
        <f t="shared" si="510"/>
        <v>1.3888888888888888E-2</v>
      </c>
      <c r="J1576" s="54">
        <f t="shared" si="511"/>
        <v>2.3148148148148147E-3</v>
      </c>
      <c r="K1576" s="50" t="s">
        <v>785</v>
      </c>
      <c r="L1576" s="50" t="s">
        <v>786</v>
      </c>
      <c r="M1576" s="55">
        <f t="shared" si="512"/>
        <v>18.000000000000014</v>
      </c>
      <c r="N1576" s="50">
        <v>116</v>
      </c>
      <c r="O1576" s="50" t="s">
        <v>253</v>
      </c>
      <c r="S1576" s="151">
        <f t="shared" si="513"/>
        <v>0.25925925925925924</v>
      </c>
      <c r="T1576" s="151">
        <f t="shared" si="514"/>
        <v>0.12962962962962962</v>
      </c>
      <c r="V1576" s="393">
        <f t="shared" si="525"/>
        <v>0</v>
      </c>
      <c r="W1576" s="393">
        <f t="shared" si="526"/>
        <v>0</v>
      </c>
      <c r="X1576" s="53">
        <f t="shared" si="515"/>
        <v>6.0648148148148145E-2</v>
      </c>
      <c r="Y1576" s="53">
        <f t="shared" si="516"/>
        <v>9.7037328148148153E-2</v>
      </c>
      <c r="Z1576" s="53">
        <f t="shared" si="517"/>
        <v>3.0324074074074073E-2</v>
      </c>
      <c r="AA1576" s="53">
        <f t="shared" si="518"/>
        <v>4.8518664074074076E-2</v>
      </c>
      <c r="AB1576" s="50">
        <f t="shared" si="519"/>
        <v>298</v>
      </c>
      <c r="AC1576" s="50">
        <f t="shared" si="528"/>
        <v>2012</v>
      </c>
      <c r="AD1576" s="50">
        <f t="shared" si="520"/>
        <v>3</v>
      </c>
      <c r="AE1576" s="56">
        <f t="shared" si="521"/>
        <v>201203</v>
      </c>
      <c r="AF1576" s="56">
        <f t="shared" si="508"/>
        <v>10</v>
      </c>
      <c r="AG1576" s="58">
        <f t="shared" si="527"/>
        <v>0</v>
      </c>
      <c r="AH1576" s="56">
        <f t="shared" si="522"/>
        <v>5</v>
      </c>
      <c r="AI1576" s="53">
        <f t="shared" si="523"/>
        <v>7.8842738148148156E-2</v>
      </c>
      <c r="AJ1576" s="56">
        <f t="shared" si="524"/>
        <v>6</v>
      </c>
    </row>
    <row r="1577" spans="1:36" x14ac:dyDescent="0.25">
      <c r="A1577" s="50">
        <v>1576</v>
      </c>
      <c r="B1577" s="51">
        <v>40974</v>
      </c>
      <c r="C1577" s="75">
        <f t="shared" si="507"/>
        <v>40974</v>
      </c>
      <c r="D1577" s="50" t="s">
        <v>1223</v>
      </c>
      <c r="E1577" s="50">
        <v>3.55</v>
      </c>
      <c r="F1577" s="50">
        <v>0</v>
      </c>
      <c r="G1577" s="50">
        <v>35</v>
      </c>
      <c r="H1577" s="50">
        <v>1</v>
      </c>
      <c r="I1577" s="53">
        <f t="shared" si="510"/>
        <v>2.431712962962963E-2</v>
      </c>
      <c r="J1577" s="54">
        <f t="shared" si="511"/>
        <v>6.8498956703182063E-3</v>
      </c>
      <c r="K1577" s="50" t="s">
        <v>785</v>
      </c>
      <c r="L1577" s="50" t="s">
        <v>778</v>
      </c>
      <c r="M1577" s="55">
        <f t="shared" si="512"/>
        <v>6.0828177058543593</v>
      </c>
      <c r="N1577" s="50">
        <v>145</v>
      </c>
      <c r="S1577" s="151">
        <f t="shared" si="513"/>
        <v>0.179467266562337</v>
      </c>
      <c r="T1577" s="151">
        <f t="shared" si="514"/>
        <v>8.9733633281168498E-2</v>
      </c>
      <c r="V1577" s="393">
        <f t="shared" si="525"/>
        <v>0</v>
      </c>
      <c r="W1577" s="393">
        <f t="shared" si="526"/>
        <v>0</v>
      </c>
      <c r="X1577" s="53">
        <f t="shared" si="515"/>
        <v>0.179467266562337</v>
      </c>
      <c r="Y1577" s="53">
        <f t="shared" si="516"/>
        <v>0.21585644656233699</v>
      </c>
      <c r="Z1577" s="53">
        <f t="shared" si="517"/>
        <v>8.9733633281168498E-2</v>
      </c>
      <c r="AA1577" s="53">
        <f t="shared" si="518"/>
        <v>0.10792822328116849</v>
      </c>
      <c r="AB1577" s="50">
        <f t="shared" si="519"/>
        <v>1592</v>
      </c>
      <c r="AC1577" s="50">
        <f t="shared" si="528"/>
        <v>2012</v>
      </c>
      <c r="AD1577" s="50">
        <f t="shared" si="520"/>
        <v>3</v>
      </c>
      <c r="AE1577" s="56">
        <f t="shared" si="521"/>
        <v>201203</v>
      </c>
      <c r="AF1577" s="56">
        <f t="shared" si="508"/>
        <v>10</v>
      </c>
      <c r="AG1577" s="58">
        <f t="shared" si="527"/>
        <v>0</v>
      </c>
      <c r="AH1577" s="56">
        <f t="shared" si="522"/>
        <v>6</v>
      </c>
      <c r="AI1577" s="53">
        <f t="shared" si="523"/>
        <v>0.19766185656233698</v>
      </c>
      <c r="AJ1577" s="56">
        <f t="shared" si="524"/>
        <v>15.158499999999998</v>
      </c>
    </row>
    <row r="1578" spans="1:36" x14ac:dyDescent="0.25">
      <c r="A1578" s="50">
        <v>1577</v>
      </c>
      <c r="B1578" s="51">
        <v>40977</v>
      </c>
      <c r="C1578" s="75">
        <f t="shared" si="507"/>
        <v>40977</v>
      </c>
      <c r="D1578" s="50" t="s">
        <v>1225</v>
      </c>
      <c r="E1578" s="50">
        <v>0.85</v>
      </c>
      <c r="F1578" s="50">
        <v>0</v>
      </c>
      <c r="G1578" s="50">
        <v>35</v>
      </c>
      <c r="H1578" s="50">
        <v>0</v>
      </c>
      <c r="I1578" s="53">
        <f t="shared" si="510"/>
        <v>2.4305555555555556E-2</v>
      </c>
      <c r="J1578" s="54">
        <f t="shared" si="511"/>
        <v>2.8594771241830068E-2</v>
      </c>
      <c r="K1578" s="50" t="s">
        <v>781</v>
      </c>
      <c r="L1578" s="50" t="s">
        <v>782</v>
      </c>
      <c r="M1578" s="55">
        <f t="shared" si="512"/>
        <v>1.4571428571428582</v>
      </c>
      <c r="N1578" s="50">
        <v>0</v>
      </c>
      <c r="R1578" s="50" t="s">
        <v>928</v>
      </c>
      <c r="S1578" s="151">
        <f t="shared" si="513"/>
        <v>6.8627450980392163E-2</v>
      </c>
      <c r="T1578" s="151">
        <f t="shared" si="514"/>
        <v>3.4313725490196081E-2</v>
      </c>
      <c r="V1578" s="393">
        <f t="shared" si="525"/>
        <v>0</v>
      </c>
      <c r="W1578" s="393">
        <f t="shared" si="526"/>
        <v>0</v>
      </c>
      <c r="X1578" s="53">
        <f t="shared" si="515"/>
        <v>0.74918300653594772</v>
      </c>
      <c r="Y1578" s="53">
        <f t="shared" si="516"/>
        <v>0.78557218653594774</v>
      </c>
      <c r="Z1578" s="53">
        <f t="shared" si="517"/>
        <v>0.37459150326797386</v>
      </c>
      <c r="AA1578" s="53">
        <f t="shared" si="518"/>
        <v>0.39278609326797387</v>
      </c>
      <c r="AB1578" s="50">
        <f t="shared" si="519"/>
        <v>4013</v>
      </c>
      <c r="AC1578" s="50">
        <f t="shared" si="528"/>
        <v>2012</v>
      </c>
      <c r="AD1578" s="50">
        <f t="shared" si="520"/>
        <v>3</v>
      </c>
      <c r="AE1578" s="56">
        <f t="shared" si="521"/>
        <v>201203</v>
      </c>
      <c r="AF1578" s="56">
        <f t="shared" si="508"/>
        <v>10</v>
      </c>
      <c r="AG1578" s="58">
        <f t="shared" si="527"/>
        <v>2</v>
      </c>
      <c r="AH1578" s="56">
        <f t="shared" si="522"/>
        <v>9</v>
      </c>
      <c r="AI1578" s="53">
        <f t="shared" si="523"/>
        <v>0.76737759653594773</v>
      </c>
      <c r="AJ1578" s="56">
        <f t="shared" si="524"/>
        <v>39.695</v>
      </c>
    </row>
    <row r="1579" spans="1:36" x14ac:dyDescent="0.25">
      <c r="A1579" s="50">
        <v>1578</v>
      </c>
      <c r="B1579" s="51">
        <v>40977</v>
      </c>
      <c r="C1579" s="75">
        <f t="shared" si="507"/>
        <v>40977</v>
      </c>
      <c r="D1579" s="50" t="s">
        <v>1224</v>
      </c>
      <c r="E1579" s="50">
        <v>8.6</v>
      </c>
      <c r="F1579" s="50">
        <v>0</v>
      </c>
      <c r="G1579" s="50">
        <v>49</v>
      </c>
      <c r="H1579" s="50">
        <v>51</v>
      </c>
      <c r="I1579" s="53">
        <f t="shared" si="510"/>
        <v>3.4618055555555555E-2</v>
      </c>
      <c r="J1579" s="54">
        <f t="shared" si="511"/>
        <v>4.0253552971576227E-3</v>
      </c>
      <c r="K1579" s="50" t="s">
        <v>324</v>
      </c>
      <c r="L1579" s="50" t="s">
        <v>924</v>
      </c>
      <c r="M1579" s="55">
        <f t="shared" si="512"/>
        <v>10.351053159478443</v>
      </c>
      <c r="N1579" s="50">
        <v>127</v>
      </c>
      <c r="O1579" s="50" t="s">
        <v>330</v>
      </c>
      <c r="S1579" s="151">
        <f t="shared" si="513"/>
        <v>0.45083979328165374</v>
      </c>
      <c r="T1579" s="151">
        <f t="shared" si="514"/>
        <v>0.22541989664082687</v>
      </c>
      <c r="V1579" s="393">
        <f t="shared" si="525"/>
        <v>0</v>
      </c>
      <c r="W1579" s="393">
        <f t="shared" si="526"/>
        <v>0</v>
      </c>
      <c r="X1579" s="53">
        <f t="shared" si="515"/>
        <v>0.10546430878552972</v>
      </c>
      <c r="Y1579" s="53">
        <f t="shared" si="516"/>
        <v>0.14185348878552972</v>
      </c>
      <c r="Z1579" s="53">
        <f t="shared" si="517"/>
        <v>5.2732154392764859E-2</v>
      </c>
      <c r="AA1579" s="53">
        <f t="shared" si="518"/>
        <v>7.0926744392764862E-2</v>
      </c>
      <c r="AB1579" s="50">
        <f t="shared" si="519"/>
        <v>926</v>
      </c>
      <c r="AC1579" s="50">
        <f t="shared" si="528"/>
        <v>2012</v>
      </c>
      <c r="AD1579" s="50">
        <f t="shared" si="520"/>
        <v>3</v>
      </c>
      <c r="AE1579" s="56">
        <f t="shared" si="521"/>
        <v>201203</v>
      </c>
      <c r="AF1579" s="56">
        <f t="shared" si="508"/>
        <v>10</v>
      </c>
      <c r="AG1579" s="58">
        <f t="shared" si="527"/>
        <v>0</v>
      </c>
      <c r="AH1579" s="56">
        <f t="shared" si="522"/>
        <v>9</v>
      </c>
      <c r="AI1579" s="53">
        <f t="shared" si="523"/>
        <v>0.12365889878552971</v>
      </c>
      <c r="AJ1579" s="56">
        <f t="shared" si="524"/>
        <v>8.6</v>
      </c>
    </row>
    <row r="1580" spans="1:36" x14ac:dyDescent="0.25">
      <c r="A1580" s="50">
        <v>1579</v>
      </c>
      <c r="B1580" s="51">
        <v>40979</v>
      </c>
      <c r="C1580" s="75">
        <f t="shared" ref="C1580:C1643" si="529">B1580</f>
        <v>40979</v>
      </c>
      <c r="D1580" s="50" t="s">
        <v>1223</v>
      </c>
      <c r="E1580" s="50">
        <v>10.1</v>
      </c>
      <c r="F1580" s="50">
        <v>1</v>
      </c>
      <c r="G1580" s="50">
        <v>54</v>
      </c>
      <c r="H1580" s="50">
        <v>34</v>
      </c>
      <c r="I1580" s="53">
        <f t="shared" si="510"/>
        <v>7.9560185185185192E-2</v>
      </c>
      <c r="J1580" s="54">
        <f t="shared" si="511"/>
        <v>7.8772460579391284E-3</v>
      </c>
      <c r="K1580" s="50" t="s">
        <v>771</v>
      </c>
      <c r="L1580" s="50" t="s">
        <v>925</v>
      </c>
      <c r="M1580" s="55">
        <f t="shared" si="512"/>
        <v>5.2894966540587758</v>
      </c>
      <c r="N1580" s="50">
        <v>162</v>
      </c>
      <c r="O1580" s="50" t="s">
        <v>198</v>
      </c>
      <c r="R1580" s="50" t="s">
        <v>926</v>
      </c>
      <c r="S1580" s="151">
        <f t="shared" si="513"/>
        <v>0.20638384671800517</v>
      </c>
      <c r="T1580" s="151">
        <f t="shared" si="514"/>
        <v>0.10319192335900258</v>
      </c>
      <c r="V1580" s="393">
        <f t="shared" si="525"/>
        <v>0</v>
      </c>
      <c r="W1580" s="393">
        <f t="shared" si="526"/>
        <v>0</v>
      </c>
      <c r="X1580" s="53">
        <f t="shared" si="515"/>
        <v>0.20638384671800517</v>
      </c>
      <c r="Y1580" s="53">
        <f t="shared" si="516"/>
        <v>0.24277302671800516</v>
      </c>
      <c r="Z1580" s="53">
        <f t="shared" si="517"/>
        <v>0.10319192335900258</v>
      </c>
      <c r="AA1580" s="53">
        <f t="shared" si="518"/>
        <v>0.12138651335900258</v>
      </c>
      <c r="AB1580" s="50">
        <f t="shared" si="519"/>
        <v>2723</v>
      </c>
      <c r="AC1580" s="50">
        <f t="shared" si="528"/>
        <v>2012</v>
      </c>
      <c r="AD1580" s="50">
        <f t="shared" si="520"/>
        <v>3</v>
      </c>
      <c r="AE1580" s="56">
        <f t="shared" si="521"/>
        <v>201203</v>
      </c>
      <c r="AF1580" s="56">
        <f t="shared" si="508"/>
        <v>11</v>
      </c>
      <c r="AG1580" s="58">
        <f t="shared" si="527"/>
        <v>1</v>
      </c>
      <c r="AH1580" s="56">
        <f t="shared" si="522"/>
        <v>11</v>
      </c>
      <c r="AI1580" s="53">
        <f t="shared" si="523"/>
        <v>0.22457843671800515</v>
      </c>
      <c r="AJ1580" s="56">
        <f t="shared" si="524"/>
        <v>43.126999999999995</v>
      </c>
    </row>
    <row r="1581" spans="1:36" x14ac:dyDescent="0.25">
      <c r="A1581" s="50">
        <v>1580</v>
      </c>
      <c r="B1581" s="51">
        <v>40982</v>
      </c>
      <c r="C1581" s="75">
        <f t="shared" si="529"/>
        <v>40982</v>
      </c>
      <c r="D1581" s="50" t="s">
        <v>1223</v>
      </c>
      <c r="E1581" s="50">
        <v>3.1</v>
      </c>
      <c r="F1581" s="50">
        <v>0</v>
      </c>
      <c r="G1581" s="50">
        <v>28</v>
      </c>
      <c r="H1581" s="50">
        <v>32</v>
      </c>
      <c r="I1581" s="53">
        <f t="shared" si="510"/>
        <v>1.9814814814814816E-2</v>
      </c>
      <c r="J1581" s="54">
        <f t="shared" si="511"/>
        <v>6.3918757467144567E-3</v>
      </c>
      <c r="K1581" s="50" t="s">
        <v>774</v>
      </c>
      <c r="L1581" s="50" t="s">
        <v>927</v>
      </c>
      <c r="M1581" s="55">
        <f t="shared" si="512"/>
        <v>6.5186915887850514</v>
      </c>
      <c r="N1581" s="50">
        <v>162</v>
      </c>
      <c r="O1581" s="50" t="s">
        <v>526</v>
      </c>
      <c r="S1581" s="151">
        <f t="shared" si="513"/>
        <v>0.16746714456391876</v>
      </c>
      <c r="T1581" s="151">
        <f t="shared" si="514"/>
        <v>8.3733572281959379E-2</v>
      </c>
      <c r="V1581" s="393">
        <f t="shared" si="525"/>
        <v>0</v>
      </c>
      <c r="W1581" s="393">
        <f t="shared" si="526"/>
        <v>0</v>
      </c>
      <c r="X1581" s="53">
        <f t="shared" si="515"/>
        <v>0.16746714456391876</v>
      </c>
      <c r="Y1581" s="53">
        <f t="shared" si="516"/>
        <v>0.20385632456391878</v>
      </c>
      <c r="Z1581" s="53">
        <f t="shared" si="517"/>
        <v>8.3733572281959379E-2</v>
      </c>
      <c r="AA1581" s="53">
        <f t="shared" si="518"/>
        <v>0.10192816228195939</v>
      </c>
      <c r="AB1581" s="50">
        <f t="shared" si="519"/>
        <v>1130</v>
      </c>
      <c r="AC1581" s="50">
        <f t="shared" si="528"/>
        <v>2012</v>
      </c>
      <c r="AD1581" s="50">
        <f t="shared" si="520"/>
        <v>3</v>
      </c>
      <c r="AE1581" s="56">
        <f t="shared" si="521"/>
        <v>201203</v>
      </c>
      <c r="AF1581" s="56">
        <f t="shared" si="508"/>
        <v>11</v>
      </c>
      <c r="AG1581" s="58">
        <f t="shared" si="527"/>
        <v>2</v>
      </c>
      <c r="AH1581" s="56">
        <f t="shared" si="522"/>
        <v>14</v>
      </c>
      <c r="AI1581" s="53">
        <f t="shared" si="523"/>
        <v>0.18566173456391877</v>
      </c>
      <c r="AJ1581" s="56">
        <f t="shared" si="524"/>
        <v>13.236999999999998</v>
      </c>
    </row>
    <row r="1582" spans="1:36" x14ac:dyDescent="0.25">
      <c r="A1582" s="50">
        <v>1581</v>
      </c>
      <c r="B1582" s="51">
        <v>40983</v>
      </c>
      <c r="C1582" s="75">
        <f t="shared" si="529"/>
        <v>40983</v>
      </c>
      <c r="D1582" s="50" t="s">
        <v>1225</v>
      </c>
      <c r="E1582" s="50">
        <v>0.85</v>
      </c>
      <c r="F1582" s="50">
        <v>0</v>
      </c>
      <c r="G1582" s="50">
        <v>35</v>
      </c>
      <c r="H1582" s="50">
        <v>0</v>
      </c>
      <c r="I1582" s="53">
        <f t="shared" si="510"/>
        <v>2.4305555555555556E-2</v>
      </c>
      <c r="J1582" s="54">
        <f t="shared" si="511"/>
        <v>2.8594771241830068E-2</v>
      </c>
      <c r="K1582" s="50" t="s">
        <v>781</v>
      </c>
      <c r="L1582" s="50" t="s">
        <v>782</v>
      </c>
      <c r="M1582" s="55">
        <f t="shared" si="512"/>
        <v>1.4571428571428582</v>
      </c>
      <c r="N1582" s="50">
        <v>0</v>
      </c>
      <c r="O1582" s="50" t="s">
        <v>253</v>
      </c>
      <c r="R1582" s="50" t="s">
        <v>928</v>
      </c>
      <c r="S1582" s="151">
        <f t="shared" si="513"/>
        <v>6.8627450980392163E-2</v>
      </c>
      <c r="T1582" s="151">
        <f t="shared" si="514"/>
        <v>3.4313725490196081E-2</v>
      </c>
      <c r="V1582" s="393">
        <f t="shared" si="525"/>
        <v>0</v>
      </c>
      <c r="W1582" s="393">
        <f t="shared" si="526"/>
        <v>0</v>
      </c>
      <c r="X1582" s="53">
        <f t="shared" si="515"/>
        <v>0.74918300653594772</v>
      </c>
      <c r="Y1582" s="53">
        <f t="shared" si="516"/>
        <v>0.78557218653594774</v>
      </c>
      <c r="Z1582" s="53">
        <f t="shared" si="517"/>
        <v>0.37459150326797386</v>
      </c>
      <c r="AA1582" s="53">
        <f t="shared" si="518"/>
        <v>0.39278609326797387</v>
      </c>
      <c r="AB1582" s="50">
        <f t="shared" si="519"/>
        <v>4013</v>
      </c>
      <c r="AC1582" s="50">
        <f t="shared" si="528"/>
        <v>2012</v>
      </c>
      <c r="AD1582" s="50">
        <f t="shared" si="520"/>
        <v>3</v>
      </c>
      <c r="AE1582" s="56">
        <f t="shared" si="521"/>
        <v>201203</v>
      </c>
      <c r="AF1582" s="56">
        <f t="shared" si="508"/>
        <v>11</v>
      </c>
      <c r="AG1582" s="58">
        <f t="shared" si="527"/>
        <v>0</v>
      </c>
      <c r="AH1582" s="56">
        <f t="shared" si="522"/>
        <v>15</v>
      </c>
      <c r="AI1582" s="53">
        <f t="shared" si="523"/>
        <v>0.76737759653594773</v>
      </c>
      <c r="AJ1582" s="56">
        <f t="shared" si="524"/>
        <v>39.695</v>
      </c>
    </row>
    <row r="1583" spans="1:36" x14ac:dyDescent="0.25">
      <c r="A1583" s="50">
        <v>1582</v>
      </c>
      <c r="B1583" s="51">
        <v>40985</v>
      </c>
      <c r="C1583" s="75">
        <f t="shared" si="529"/>
        <v>40985</v>
      </c>
      <c r="D1583" s="50" t="s">
        <v>1223</v>
      </c>
      <c r="E1583" s="50">
        <v>3.56</v>
      </c>
      <c r="F1583" s="50">
        <v>0</v>
      </c>
      <c r="G1583" s="50">
        <v>37</v>
      </c>
      <c r="H1583" s="50">
        <v>41</v>
      </c>
      <c r="I1583" s="53">
        <f t="shared" si="510"/>
        <v>2.6168981481481477E-2</v>
      </c>
      <c r="J1583" s="54">
        <f t="shared" si="511"/>
        <v>7.3508374947981675E-3</v>
      </c>
      <c r="K1583" s="50" t="s">
        <v>936</v>
      </c>
      <c r="L1583" s="50" t="s">
        <v>929</v>
      </c>
      <c r="M1583" s="55">
        <f t="shared" si="512"/>
        <v>5.6682883679787759</v>
      </c>
      <c r="N1583" s="50">
        <v>161</v>
      </c>
      <c r="O1583" s="50" t="s">
        <v>255</v>
      </c>
      <c r="S1583" s="151">
        <f t="shared" si="513"/>
        <v>0.19259194236371199</v>
      </c>
      <c r="T1583" s="151">
        <f t="shared" si="514"/>
        <v>9.6295971181855997E-2</v>
      </c>
      <c r="V1583" s="393">
        <f t="shared" si="525"/>
        <v>0</v>
      </c>
      <c r="W1583" s="393">
        <f t="shared" si="526"/>
        <v>0</v>
      </c>
      <c r="X1583" s="53">
        <f t="shared" si="515"/>
        <v>0.19259194236371199</v>
      </c>
      <c r="Y1583" s="53">
        <f t="shared" si="516"/>
        <v>0.22898112236371196</v>
      </c>
      <c r="Z1583" s="53">
        <f t="shared" si="517"/>
        <v>9.6295971181855997E-2</v>
      </c>
      <c r="AA1583" s="53">
        <f t="shared" si="518"/>
        <v>0.11449056118185598</v>
      </c>
      <c r="AB1583" s="50">
        <f t="shared" si="519"/>
        <v>2220</v>
      </c>
      <c r="AC1583" s="50">
        <f t="shared" si="528"/>
        <v>2012</v>
      </c>
      <c r="AD1583" s="50">
        <f t="shared" si="520"/>
        <v>3</v>
      </c>
      <c r="AE1583" s="56">
        <f t="shared" si="521"/>
        <v>201203</v>
      </c>
      <c r="AF1583" s="56">
        <f t="shared" si="508"/>
        <v>11</v>
      </c>
      <c r="AG1583" s="58">
        <f t="shared" si="527"/>
        <v>1</v>
      </c>
      <c r="AH1583" s="56">
        <f t="shared" si="522"/>
        <v>17</v>
      </c>
      <c r="AI1583" s="53">
        <f t="shared" si="523"/>
        <v>0.21078653236371198</v>
      </c>
      <c r="AJ1583" s="56">
        <f t="shared" si="524"/>
        <v>15.201199999999998</v>
      </c>
    </row>
    <row r="1584" spans="1:36" x14ac:dyDescent="0.25">
      <c r="A1584" s="50">
        <v>1583</v>
      </c>
      <c r="B1584" s="51">
        <v>40986</v>
      </c>
      <c r="C1584" s="75">
        <f t="shared" si="529"/>
        <v>40986</v>
      </c>
      <c r="D1584" s="50" t="s">
        <v>1224</v>
      </c>
      <c r="E1584" s="50">
        <v>10.5</v>
      </c>
      <c r="F1584" s="50">
        <v>0</v>
      </c>
      <c r="G1584" s="50">
        <v>42</v>
      </c>
      <c r="H1584" s="50">
        <v>9</v>
      </c>
      <c r="I1584" s="53">
        <f t="shared" si="510"/>
        <v>2.9270833333333333E-2</v>
      </c>
      <c r="J1584" s="54">
        <f t="shared" si="511"/>
        <v>2.7876984126984127E-3</v>
      </c>
      <c r="K1584" s="50" t="s">
        <v>930</v>
      </c>
      <c r="L1584" s="50" t="s">
        <v>29</v>
      </c>
      <c r="M1584" s="55">
        <f t="shared" si="512"/>
        <v>14.946619217081862</v>
      </c>
      <c r="N1584" s="50">
        <v>141</v>
      </c>
      <c r="O1584" s="50" t="s">
        <v>377</v>
      </c>
      <c r="S1584" s="151">
        <f t="shared" si="513"/>
        <v>0.31222222222222223</v>
      </c>
      <c r="T1584" s="151">
        <f t="shared" si="514"/>
        <v>0.15611111111111112</v>
      </c>
      <c r="V1584" s="393">
        <f t="shared" si="525"/>
        <v>0</v>
      </c>
      <c r="W1584" s="393">
        <f t="shared" si="526"/>
        <v>0</v>
      </c>
      <c r="X1584" s="53">
        <f t="shared" si="515"/>
        <v>7.3037698412698415E-2</v>
      </c>
      <c r="Y1584" s="53">
        <f t="shared" si="516"/>
        <v>0.10942687841269841</v>
      </c>
      <c r="Z1584" s="53">
        <f t="shared" si="517"/>
        <v>3.6518849206349208E-2</v>
      </c>
      <c r="AA1584" s="53">
        <f t="shared" si="518"/>
        <v>5.4713439206349204E-2</v>
      </c>
      <c r="AB1584" s="50">
        <f t="shared" si="519"/>
        <v>620</v>
      </c>
      <c r="AC1584" s="50">
        <f t="shared" si="528"/>
        <v>2012</v>
      </c>
      <c r="AD1584" s="50">
        <f t="shared" si="520"/>
        <v>3</v>
      </c>
      <c r="AE1584" s="56">
        <f t="shared" si="521"/>
        <v>201203</v>
      </c>
      <c r="AF1584" s="56">
        <f t="shared" si="508"/>
        <v>12</v>
      </c>
      <c r="AG1584" s="58">
        <f t="shared" si="527"/>
        <v>0</v>
      </c>
      <c r="AH1584" s="56">
        <f t="shared" si="522"/>
        <v>18</v>
      </c>
      <c r="AI1584" s="53">
        <f t="shared" si="523"/>
        <v>9.1232288412698412E-2</v>
      </c>
      <c r="AJ1584" s="56">
        <f t="shared" si="524"/>
        <v>10.5</v>
      </c>
    </row>
    <row r="1585" spans="1:36" x14ac:dyDescent="0.25">
      <c r="A1585" s="50">
        <v>1584</v>
      </c>
      <c r="B1585" s="51">
        <v>40988</v>
      </c>
      <c r="C1585" s="75">
        <f t="shared" si="529"/>
        <v>40988</v>
      </c>
      <c r="D1585" s="50" t="s">
        <v>1223</v>
      </c>
      <c r="E1585" s="50">
        <v>3.1</v>
      </c>
      <c r="F1585" s="50">
        <v>0</v>
      </c>
      <c r="G1585" s="50">
        <v>28</v>
      </c>
      <c r="H1585" s="50">
        <v>21</v>
      </c>
      <c r="I1585" s="53">
        <f t="shared" si="510"/>
        <v>1.96875E-2</v>
      </c>
      <c r="J1585" s="54">
        <f t="shared" si="511"/>
        <v>6.350806451612903E-3</v>
      </c>
      <c r="K1585" s="50" t="s">
        <v>774</v>
      </c>
      <c r="L1585" s="50" t="s">
        <v>927</v>
      </c>
      <c r="M1585" s="55">
        <f t="shared" si="512"/>
        <v>6.5608465608465663</v>
      </c>
      <c r="N1585" s="50">
        <v>159</v>
      </c>
      <c r="O1585" s="50" t="s">
        <v>526</v>
      </c>
      <c r="S1585" s="151">
        <f t="shared" si="513"/>
        <v>0.16639112903225806</v>
      </c>
      <c r="T1585" s="151">
        <f t="shared" si="514"/>
        <v>8.3195564516129028E-2</v>
      </c>
      <c r="V1585" s="393">
        <f t="shared" si="525"/>
        <v>0</v>
      </c>
      <c r="W1585" s="393">
        <f t="shared" si="526"/>
        <v>0</v>
      </c>
      <c r="X1585" s="53">
        <f t="shared" si="515"/>
        <v>0.16639112903225806</v>
      </c>
      <c r="Y1585" s="53">
        <f t="shared" si="516"/>
        <v>0.20278030903225805</v>
      </c>
      <c r="Z1585" s="53">
        <f t="shared" si="517"/>
        <v>8.3195564516129028E-2</v>
      </c>
      <c r="AA1585" s="53">
        <f t="shared" si="518"/>
        <v>0.10139015451612902</v>
      </c>
      <c r="AB1585" s="50">
        <f t="shared" si="519"/>
        <v>1110</v>
      </c>
      <c r="AC1585" s="50">
        <f t="shared" si="528"/>
        <v>2012</v>
      </c>
      <c r="AD1585" s="50">
        <f t="shared" si="520"/>
        <v>3</v>
      </c>
      <c r="AE1585" s="56">
        <f t="shared" si="521"/>
        <v>201203</v>
      </c>
      <c r="AF1585" s="56">
        <f t="shared" si="508"/>
        <v>12</v>
      </c>
      <c r="AG1585" s="58">
        <f t="shared" si="527"/>
        <v>1</v>
      </c>
      <c r="AH1585" s="56">
        <f t="shared" si="522"/>
        <v>20</v>
      </c>
      <c r="AI1585" s="53">
        <f t="shared" si="523"/>
        <v>0.18458571903225807</v>
      </c>
      <c r="AJ1585" s="56">
        <f t="shared" si="524"/>
        <v>13.236999999999998</v>
      </c>
    </row>
    <row r="1586" spans="1:36" x14ac:dyDescent="0.25">
      <c r="A1586" s="50">
        <v>1585</v>
      </c>
      <c r="B1586" s="51">
        <v>40989</v>
      </c>
      <c r="C1586" s="75">
        <f t="shared" si="529"/>
        <v>40989</v>
      </c>
      <c r="D1586" s="50" t="s">
        <v>1224</v>
      </c>
      <c r="E1586" s="50">
        <v>8</v>
      </c>
      <c r="F1586" s="50">
        <v>0</v>
      </c>
      <c r="G1586" s="50">
        <v>30</v>
      </c>
      <c r="H1586" s="50">
        <v>0</v>
      </c>
      <c r="I1586" s="53">
        <f t="shared" si="510"/>
        <v>2.0833333333333332E-2</v>
      </c>
      <c r="J1586" s="54">
        <f t="shared" si="511"/>
        <v>2.6041666666666665E-3</v>
      </c>
      <c r="K1586" s="50" t="s">
        <v>323</v>
      </c>
      <c r="L1586" s="50" t="s">
        <v>810</v>
      </c>
      <c r="M1586" s="55">
        <f t="shared" si="512"/>
        <v>16.000000000000014</v>
      </c>
      <c r="N1586" s="50">
        <v>0</v>
      </c>
      <c r="S1586" s="151">
        <f t="shared" si="513"/>
        <v>0.29166666666666663</v>
      </c>
      <c r="T1586" s="151">
        <f t="shared" si="514"/>
        <v>0.14583333333333331</v>
      </c>
      <c r="V1586" s="393">
        <f t="shared" si="525"/>
        <v>0</v>
      </c>
      <c r="W1586" s="393">
        <f t="shared" si="526"/>
        <v>0</v>
      </c>
      <c r="X1586" s="53">
        <f t="shared" si="515"/>
        <v>6.822916666666666E-2</v>
      </c>
      <c r="Y1586" s="53">
        <f t="shared" si="516"/>
        <v>0.10461834666666665</v>
      </c>
      <c r="Z1586" s="53">
        <f t="shared" si="517"/>
        <v>3.411458333333333E-2</v>
      </c>
      <c r="AA1586" s="53">
        <f t="shared" si="518"/>
        <v>5.2309173333333327E-2</v>
      </c>
      <c r="AB1586" s="50">
        <f t="shared" si="519"/>
        <v>474</v>
      </c>
      <c r="AC1586" s="50">
        <f t="shared" si="528"/>
        <v>2012</v>
      </c>
      <c r="AD1586" s="50">
        <f t="shared" si="520"/>
        <v>3</v>
      </c>
      <c r="AE1586" s="56">
        <f t="shared" si="521"/>
        <v>201203</v>
      </c>
      <c r="AF1586" s="56">
        <f t="shared" si="508"/>
        <v>12</v>
      </c>
      <c r="AG1586" s="58">
        <f t="shared" si="527"/>
        <v>0</v>
      </c>
      <c r="AH1586" s="56">
        <f t="shared" si="522"/>
        <v>21</v>
      </c>
      <c r="AI1586" s="53">
        <f t="shared" si="523"/>
        <v>8.6423756666666657E-2</v>
      </c>
      <c r="AJ1586" s="56">
        <f t="shared" si="524"/>
        <v>8</v>
      </c>
    </row>
    <row r="1587" spans="1:36" x14ac:dyDescent="0.25">
      <c r="A1587" s="50">
        <v>1586</v>
      </c>
      <c r="B1587" s="51">
        <v>40990</v>
      </c>
      <c r="C1587" s="75">
        <f t="shared" si="529"/>
        <v>40990</v>
      </c>
      <c r="D1587" s="50" t="s">
        <v>1223</v>
      </c>
      <c r="E1587" s="50">
        <v>3.1</v>
      </c>
      <c r="F1587" s="50">
        <v>0</v>
      </c>
      <c r="G1587" s="50">
        <v>28</v>
      </c>
      <c r="H1587" s="50">
        <v>43</v>
      </c>
      <c r="I1587" s="53">
        <f t="shared" si="510"/>
        <v>1.9942129629629629E-2</v>
      </c>
      <c r="J1587" s="54">
        <f t="shared" si="511"/>
        <v>6.4329450418160088E-3</v>
      </c>
      <c r="K1587" s="50" t="s">
        <v>774</v>
      </c>
      <c r="L1587" s="50" t="s">
        <v>927</v>
      </c>
      <c r="M1587" s="55">
        <f t="shared" si="512"/>
        <v>6.4770748694138192</v>
      </c>
      <c r="N1587" s="50">
        <v>0</v>
      </c>
      <c r="O1587" s="50" t="s">
        <v>526</v>
      </c>
      <c r="S1587" s="151">
        <f t="shared" si="513"/>
        <v>0.16854316009557943</v>
      </c>
      <c r="T1587" s="151">
        <f t="shared" si="514"/>
        <v>8.4271580047789715E-2</v>
      </c>
      <c r="V1587" s="393">
        <f t="shared" si="525"/>
        <v>0</v>
      </c>
      <c r="W1587" s="393">
        <f t="shared" si="526"/>
        <v>0</v>
      </c>
      <c r="X1587" s="53">
        <f t="shared" si="515"/>
        <v>0.16854316009557943</v>
      </c>
      <c r="Y1587" s="53">
        <f t="shared" si="516"/>
        <v>0.2049323400955794</v>
      </c>
      <c r="Z1587" s="53">
        <f t="shared" si="517"/>
        <v>8.4271580047789715E-2</v>
      </c>
      <c r="AA1587" s="53">
        <f t="shared" si="518"/>
        <v>0.1024661700477897</v>
      </c>
      <c r="AB1587" s="50">
        <f t="shared" si="519"/>
        <v>1155</v>
      </c>
      <c r="AC1587" s="50">
        <f t="shared" si="528"/>
        <v>2012</v>
      </c>
      <c r="AD1587" s="50">
        <f t="shared" si="520"/>
        <v>3</v>
      </c>
      <c r="AE1587" s="56">
        <f t="shared" si="521"/>
        <v>201203</v>
      </c>
      <c r="AF1587" s="56">
        <f t="shared" ref="AF1587:AF1650" si="530">WEEKNUM(B1587,1)</f>
        <v>12</v>
      </c>
      <c r="AG1587" s="58">
        <f t="shared" si="527"/>
        <v>0</v>
      </c>
      <c r="AH1587" s="56">
        <f t="shared" si="522"/>
        <v>22</v>
      </c>
      <c r="AI1587" s="53">
        <f t="shared" si="523"/>
        <v>0.18673775009557941</v>
      </c>
      <c r="AJ1587" s="56">
        <f t="shared" si="524"/>
        <v>13.236999999999998</v>
      </c>
    </row>
    <row r="1588" spans="1:36" x14ac:dyDescent="0.25">
      <c r="A1588" s="50">
        <v>1587</v>
      </c>
      <c r="B1588" s="51">
        <v>40991</v>
      </c>
      <c r="C1588" s="75">
        <f t="shared" si="529"/>
        <v>40991</v>
      </c>
      <c r="D1588" s="50" t="s">
        <v>1225</v>
      </c>
      <c r="E1588" s="50">
        <v>0.93</v>
      </c>
      <c r="F1588" s="50">
        <v>0</v>
      </c>
      <c r="G1588" s="50">
        <v>33</v>
      </c>
      <c r="H1588" s="50">
        <v>45</v>
      </c>
      <c r="I1588" s="53">
        <f t="shared" si="510"/>
        <v>2.34375E-2</v>
      </c>
      <c r="J1588" s="54">
        <f t="shared" si="511"/>
        <v>2.5201612903225805E-2</v>
      </c>
      <c r="K1588" s="50" t="s">
        <v>781</v>
      </c>
      <c r="L1588" s="50" t="s">
        <v>931</v>
      </c>
      <c r="M1588" s="55">
        <f t="shared" si="512"/>
        <v>1.6533333333333347</v>
      </c>
      <c r="N1588" s="50">
        <v>0</v>
      </c>
      <c r="S1588" s="151">
        <f t="shared" si="513"/>
        <v>6.048387096774193E-2</v>
      </c>
      <c r="T1588" s="151">
        <f t="shared" si="514"/>
        <v>3.0241935483870965E-2</v>
      </c>
      <c r="V1588" s="393">
        <f t="shared" si="525"/>
        <v>0</v>
      </c>
      <c r="W1588" s="393">
        <f t="shared" si="526"/>
        <v>0</v>
      </c>
      <c r="X1588" s="53">
        <f t="shared" si="515"/>
        <v>0.66028225806451613</v>
      </c>
      <c r="Y1588" s="53">
        <f t="shared" si="516"/>
        <v>0.69667143806451604</v>
      </c>
      <c r="Z1588" s="53">
        <f t="shared" si="517"/>
        <v>0.33014112903225806</v>
      </c>
      <c r="AA1588" s="53">
        <f t="shared" si="518"/>
        <v>0.34833571903225802</v>
      </c>
      <c r="AB1588" s="50">
        <f t="shared" si="519"/>
        <v>3857</v>
      </c>
      <c r="AC1588" s="50">
        <f t="shared" si="528"/>
        <v>2012</v>
      </c>
      <c r="AD1588" s="50">
        <f t="shared" si="520"/>
        <v>3</v>
      </c>
      <c r="AE1588" s="56">
        <f t="shared" si="521"/>
        <v>201203</v>
      </c>
      <c r="AF1588" s="56">
        <f t="shared" si="530"/>
        <v>12</v>
      </c>
      <c r="AG1588" s="58">
        <f t="shared" si="527"/>
        <v>0</v>
      </c>
      <c r="AH1588" s="56">
        <f t="shared" si="522"/>
        <v>23</v>
      </c>
      <c r="AI1588" s="53">
        <f t="shared" si="523"/>
        <v>0.67847684806451602</v>
      </c>
      <c r="AJ1588" s="56">
        <f t="shared" si="524"/>
        <v>43.431000000000004</v>
      </c>
    </row>
    <row r="1589" spans="1:36" x14ac:dyDescent="0.25">
      <c r="A1589" s="50">
        <v>1588</v>
      </c>
      <c r="B1589" s="51">
        <v>40992</v>
      </c>
      <c r="C1589" s="75">
        <f t="shared" si="529"/>
        <v>40992</v>
      </c>
      <c r="D1589" s="50" t="s">
        <v>1223</v>
      </c>
      <c r="E1589" s="50">
        <v>13.1</v>
      </c>
      <c r="F1589" s="50">
        <v>2</v>
      </c>
      <c r="G1589" s="50">
        <v>14</v>
      </c>
      <c r="H1589" s="50">
        <v>12</v>
      </c>
      <c r="I1589" s="53">
        <f t="shared" si="510"/>
        <v>9.3194444444444455E-2</v>
      </c>
      <c r="J1589" s="54">
        <f t="shared" si="511"/>
        <v>7.1140797285835465E-3</v>
      </c>
      <c r="K1589" s="50" t="s">
        <v>771</v>
      </c>
      <c r="L1589" s="50" t="s">
        <v>932</v>
      </c>
      <c r="M1589" s="55">
        <f t="shared" si="512"/>
        <v>5.8569299552906147</v>
      </c>
      <c r="N1589" s="50">
        <v>0</v>
      </c>
      <c r="O1589" s="50" t="s">
        <v>255</v>
      </c>
      <c r="S1589" s="151">
        <f t="shared" si="513"/>
        <v>0.18638888888888891</v>
      </c>
      <c r="T1589" s="151">
        <f t="shared" si="514"/>
        <v>9.3194444444444455E-2</v>
      </c>
      <c r="V1589" s="393">
        <f t="shared" si="525"/>
        <v>0</v>
      </c>
      <c r="W1589" s="393">
        <f t="shared" si="526"/>
        <v>0</v>
      </c>
      <c r="X1589" s="53">
        <f t="shared" si="515"/>
        <v>0.18638888888888891</v>
      </c>
      <c r="Y1589" s="53">
        <f t="shared" si="516"/>
        <v>0.22277806888888893</v>
      </c>
      <c r="Z1589" s="53">
        <f t="shared" si="517"/>
        <v>9.3194444444444455E-2</v>
      </c>
      <c r="AA1589" s="53">
        <f t="shared" si="518"/>
        <v>0.11138903444444447</v>
      </c>
      <c r="AB1589" s="50">
        <f t="shared" si="519"/>
        <v>1932</v>
      </c>
      <c r="AC1589" s="50">
        <f t="shared" si="528"/>
        <v>2012</v>
      </c>
      <c r="AD1589" s="50">
        <f t="shared" si="520"/>
        <v>3</v>
      </c>
      <c r="AE1589" s="56">
        <f t="shared" si="521"/>
        <v>201203</v>
      </c>
      <c r="AF1589" s="56">
        <f t="shared" si="530"/>
        <v>12</v>
      </c>
      <c r="AG1589" s="58">
        <f t="shared" si="527"/>
        <v>0</v>
      </c>
      <c r="AH1589" s="56">
        <f t="shared" si="522"/>
        <v>24</v>
      </c>
      <c r="AI1589" s="53">
        <f t="shared" si="523"/>
        <v>0.20458347888888892</v>
      </c>
      <c r="AJ1589" s="56">
        <f t="shared" si="524"/>
        <v>55.936999999999991</v>
      </c>
    </row>
    <row r="1590" spans="1:36" x14ac:dyDescent="0.25">
      <c r="A1590" s="50">
        <v>1589</v>
      </c>
      <c r="B1590" s="51">
        <v>40992</v>
      </c>
      <c r="C1590" s="75">
        <f t="shared" si="529"/>
        <v>40992</v>
      </c>
      <c r="D1590" s="50" t="s">
        <v>713</v>
      </c>
      <c r="E1590" s="50">
        <v>1</v>
      </c>
      <c r="F1590" s="50">
        <v>0</v>
      </c>
      <c r="G1590" s="50">
        <v>9</v>
      </c>
      <c r="H1590" s="50">
        <v>56</v>
      </c>
      <c r="I1590" s="53">
        <f t="shared" si="510"/>
        <v>6.8981481481481489E-3</v>
      </c>
      <c r="J1590" s="54">
        <f t="shared" si="511"/>
        <v>6.8981481481481489E-3</v>
      </c>
      <c r="K1590" s="50" t="s">
        <v>771</v>
      </c>
      <c r="L1590" s="50" t="s">
        <v>932</v>
      </c>
      <c r="M1590" s="55">
        <f t="shared" si="512"/>
        <v>6.0402684563758431</v>
      </c>
      <c r="N1590" s="50">
        <v>0</v>
      </c>
      <c r="O1590" s="50" t="s">
        <v>255</v>
      </c>
      <c r="S1590" s="151">
        <f t="shared" si="513"/>
        <v>0</v>
      </c>
      <c r="T1590" s="151">
        <f t="shared" si="514"/>
        <v>0</v>
      </c>
      <c r="V1590" s="393">
        <f t="shared" si="525"/>
        <v>0</v>
      </c>
      <c r="W1590" s="393">
        <f t="shared" si="526"/>
        <v>0</v>
      </c>
      <c r="X1590" s="53">
        <f t="shared" si="515"/>
        <v>0.18073148148148149</v>
      </c>
      <c r="Y1590" s="53">
        <f t="shared" si="516"/>
        <v>0.21712066148148149</v>
      </c>
      <c r="Z1590" s="53">
        <f t="shared" si="517"/>
        <v>9.0365740740740746E-2</v>
      </c>
      <c r="AA1590" s="53">
        <f t="shared" si="518"/>
        <v>0.10856033074074074</v>
      </c>
      <c r="AB1590" s="50">
        <f t="shared" si="519"/>
        <v>1647</v>
      </c>
      <c r="AC1590" s="50">
        <f t="shared" si="528"/>
        <v>2012</v>
      </c>
      <c r="AD1590" s="50">
        <f t="shared" si="520"/>
        <v>3</v>
      </c>
      <c r="AE1590" s="56">
        <f t="shared" si="521"/>
        <v>201203</v>
      </c>
      <c r="AF1590" s="56">
        <f t="shared" si="530"/>
        <v>12</v>
      </c>
      <c r="AG1590" s="58">
        <f t="shared" si="527"/>
        <v>0</v>
      </c>
      <c r="AH1590" s="56">
        <f t="shared" si="522"/>
        <v>24</v>
      </c>
      <c r="AI1590" s="53">
        <f t="shared" si="523"/>
        <v>0.1989260714814815</v>
      </c>
      <c r="AJ1590" s="56">
        <f t="shared" si="524"/>
        <v>0</v>
      </c>
    </row>
    <row r="1591" spans="1:36" x14ac:dyDescent="0.25">
      <c r="A1591" s="50">
        <v>1590</v>
      </c>
      <c r="B1591" s="51">
        <v>40992</v>
      </c>
      <c r="C1591" s="75">
        <f t="shared" si="529"/>
        <v>40992</v>
      </c>
      <c r="D1591" s="50" t="s">
        <v>714</v>
      </c>
      <c r="E1591" s="50">
        <v>1</v>
      </c>
      <c r="F1591" s="50">
        <v>0</v>
      </c>
      <c r="G1591" s="50">
        <v>9</v>
      </c>
      <c r="H1591" s="50">
        <v>57</v>
      </c>
      <c r="I1591" s="53">
        <f t="shared" si="510"/>
        <v>6.9097222222222225E-3</v>
      </c>
      <c r="J1591" s="54">
        <f t="shared" si="511"/>
        <v>6.9097222222222225E-3</v>
      </c>
      <c r="K1591" s="50" t="s">
        <v>771</v>
      </c>
      <c r="L1591" s="50" t="s">
        <v>932</v>
      </c>
      <c r="M1591" s="55">
        <f t="shared" si="512"/>
        <v>6.030150753768849</v>
      </c>
      <c r="N1591" s="50">
        <v>0</v>
      </c>
      <c r="O1591" s="50" t="s">
        <v>255</v>
      </c>
      <c r="S1591" s="151">
        <f t="shared" si="513"/>
        <v>0</v>
      </c>
      <c r="T1591" s="151">
        <f t="shared" si="514"/>
        <v>0</v>
      </c>
      <c r="V1591" s="393">
        <f t="shared" si="525"/>
        <v>0</v>
      </c>
      <c r="W1591" s="393">
        <f t="shared" si="526"/>
        <v>0</v>
      </c>
      <c r="X1591" s="53">
        <f t="shared" si="515"/>
        <v>0.18103472222222222</v>
      </c>
      <c r="Y1591" s="53">
        <f t="shared" si="516"/>
        <v>0.21742390222222222</v>
      </c>
      <c r="Z1591" s="53">
        <f t="shared" si="517"/>
        <v>9.0517361111111111E-2</v>
      </c>
      <c r="AA1591" s="53">
        <f t="shared" si="518"/>
        <v>0.10871195111111111</v>
      </c>
      <c r="AB1591" s="50">
        <f t="shared" si="519"/>
        <v>1657</v>
      </c>
      <c r="AC1591" s="50">
        <f t="shared" si="528"/>
        <v>2012</v>
      </c>
      <c r="AD1591" s="50">
        <f t="shared" si="520"/>
        <v>3</v>
      </c>
      <c r="AE1591" s="56">
        <f t="shared" si="521"/>
        <v>201203</v>
      </c>
      <c r="AF1591" s="56">
        <f t="shared" si="530"/>
        <v>12</v>
      </c>
      <c r="AG1591" s="58">
        <f t="shared" si="527"/>
        <v>0</v>
      </c>
      <c r="AH1591" s="56">
        <f t="shared" si="522"/>
        <v>24</v>
      </c>
      <c r="AI1591" s="53">
        <f t="shared" si="523"/>
        <v>0.19922931222222223</v>
      </c>
      <c r="AJ1591" s="56">
        <f t="shared" si="524"/>
        <v>0</v>
      </c>
    </row>
    <row r="1592" spans="1:36" x14ac:dyDescent="0.25">
      <c r="A1592" s="50">
        <v>1591</v>
      </c>
      <c r="B1592" s="51">
        <v>40992</v>
      </c>
      <c r="C1592" s="75">
        <f t="shared" si="529"/>
        <v>40992</v>
      </c>
      <c r="D1592" s="50" t="s">
        <v>715</v>
      </c>
      <c r="E1592" s="50">
        <v>1</v>
      </c>
      <c r="F1592" s="50">
        <v>0</v>
      </c>
      <c r="G1592" s="50">
        <v>9</v>
      </c>
      <c r="H1592" s="50">
        <v>44</v>
      </c>
      <c r="I1592" s="53">
        <f t="shared" si="510"/>
        <v>6.7592592592592591E-3</v>
      </c>
      <c r="J1592" s="54">
        <f t="shared" si="511"/>
        <v>6.7592592592592591E-3</v>
      </c>
      <c r="K1592" s="50" t="s">
        <v>771</v>
      </c>
      <c r="L1592" s="50" t="s">
        <v>932</v>
      </c>
      <c r="M1592" s="55">
        <f t="shared" si="512"/>
        <v>6.1643835616438407</v>
      </c>
      <c r="N1592" s="50">
        <v>0</v>
      </c>
      <c r="O1592" s="50" t="s">
        <v>255</v>
      </c>
      <c r="S1592" s="151">
        <f t="shared" si="513"/>
        <v>0</v>
      </c>
      <c r="T1592" s="151">
        <f t="shared" si="514"/>
        <v>0</v>
      </c>
      <c r="V1592" s="393">
        <f t="shared" si="525"/>
        <v>0</v>
      </c>
      <c r="W1592" s="393">
        <f t="shared" si="526"/>
        <v>0</v>
      </c>
      <c r="X1592" s="53">
        <f t="shared" si="515"/>
        <v>0.17709259259259258</v>
      </c>
      <c r="Y1592" s="53">
        <f t="shared" si="516"/>
        <v>0.21348177259259257</v>
      </c>
      <c r="Z1592" s="53">
        <f t="shared" si="517"/>
        <v>8.854629629629629E-2</v>
      </c>
      <c r="AA1592" s="53">
        <f t="shared" si="518"/>
        <v>0.10674088629629629</v>
      </c>
      <c r="AB1592" s="50">
        <f t="shared" si="519"/>
        <v>1473</v>
      </c>
      <c r="AC1592" s="50">
        <f t="shared" si="528"/>
        <v>2012</v>
      </c>
      <c r="AD1592" s="50">
        <f t="shared" si="520"/>
        <v>3</v>
      </c>
      <c r="AE1592" s="56">
        <f t="shared" si="521"/>
        <v>201203</v>
      </c>
      <c r="AF1592" s="56">
        <f t="shared" si="530"/>
        <v>12</v>
      </c>
      <c r="AG1592" s="58">
        <f>IF(ISBLANK(B1592)," ",MAX(B1592-B1588-1,0))</f>
        <v>0</v>
      </c>
      <c r="AH1592" s="56">
        <f t="shared" si="522"/>
        <v>24</v>
      </c>
      <c r="AI1592" s="53">
        <f t="shared" si="523"/>
        <v>0.19528718259259259</v>
      </c>
      <c r="AJ1592" s="56">
        <f t="shared" si="524"/>
        <v>0</v>
      </c>
    </row>
    <row r="1593" spans="1:36" x14ac:dyDescent="0.25">
      <c r="A1593" s="50">
        <v>1592</v>
      </c>
      <c r="B1593" s="51">
        <v>40992</v>
      </c>
      <c r="C1593" s="75">
        <f t="shared" si="529"/>
        <v>40992</v>
      </c>
      <c r="D1593" s="50" t="s">
        <v>716</v>
      </c>
      <c r="E1593" s="50">
        <v>1</v>
      </c>
      <c r="F1593" s="50">
        <v>0</v>
      </c>
      <c r="G1593" s="50">
        <v>9</v>
      </c>
      <c r="H1593" s="50">
        <v>42</v>
      </c>
      <c r="I1593" s="53">
        <f t="shared" si="510"/>
        <v>6.7361111111111103E-3</v>
      </c>
      <c r="J1593" s="54">
        <f t="shared" si="511"/>
        <v>6.7361111111111103E-3</v>
      </c>
      <c r="K1593" s="50" t="s">
        <v>771</v>
      </c>
      <c r="L1593" s="50" t="s">
        <v>932</v>
      </c>
      <c r="M1593" s="55">
        <f t="shared" si="512"/>
        <v>6.1855670103092839</v>
      </c>
      <c r="N1593" s="50">
        <v>0</v>
      </c>
      <c r="O1593" s="50" t="s">
        <v>255</v>
      </c>
      <c r="S1593" s="151">
        <f t="shared" si="513"/>
        <v>0</v>
      </c>
      <c r="T1593" s="151">
        <f t="shared" si="514"/>
        <v>0</v>
      </c>
      <c r="V1593" s="393">
        <f t="shared" si="525"/>
        <v>0</v>
      </c>
      <c r="W1593" s="393">
        <f t="shared" si="526"/>
        <v>0</v>
      </c>
      <c r="X1593" s="53">
        <f t="shared" si="515"/>
        <v>0.17648611111111109</v>
      </c>
      <c r="Y1593" s="53">
        <f t="shared" si="516"/>
        <v>0.21287529111111106</v>
      </c>
      <c r="Z1593" s="53">
        <f t="shared" si="517"/>
        <v>8.8243055555555547E-2</v>
      </c>
      <c r="AA1593" s="53">
        <f t="shared" si="518"/>
        <v>0.10643764555555553</v>
      </c>
      <c r="AB1593" s="50">
        <f t="shared" si="519"/>
        <v>1440</v>
      </c>
      <c r="AC1593" s="50">
        <f t="shared" si="528"/>
        <v>2012</v>
      </c>
      <c r="AD1593" s="50">
        <f t="shared" si="520"/>
        <v>3</v>
      </c>
      <c r="AE1593" s="56">
        <f t="shared" si="521"/>
        <v>201203</v>
      </c>
      <c r="AF1593" s="56">
        <f t="shared" si="530"/>
        <v>12</v>
      </c>
      <c r="AG1593" s="58">
        <f>IF(ISBLANK(B1593)," ",MAX(B1593-B1592-1,0))</f>
        <v>0</v>
      </c>
      <c r="AH1593" s="56">
        <f t="shared" si="522"/>
        <v>24</v>
      </c>
      <c r="AI1593" s="53">
        <f t="shared" si="523"/>
        <v>0.19468070111111108</v>
      </c>
      <c r="AJ1593" s="56">
        <f t="shared" si="524"/>
        <v>0</v>
      </c>
    </row>
    <row r="1594" spans="1:36" x14ac:dyDescent="0.25">
      <c r="A1594" s="50">
        <v>1593</v>
      </c>
      <c r="B1594" s="51">
        <v>40992</v>
      </c>
      <c r="C1594" s="75">
        <f t="shared" si="529"/>
        <v>40992</v>
      </c>
      <c r="D1594" s="50" t="s">
        <v>717</v>
      </c>
      <c r="E1594" s="50">
        <v>1</v>
      </c>
      <c r="F1594" s="50">
        <v>0</v>
      </c>
      <c r="G1594" s="50">
        <v>9</v>
      </c>
      <c r="H1594" s="50">
        <v>52</v>
      </c>
      <c r="I1594" s="53">
        <f t="shared" si="510"/>
        <v>6.851851851851852E-3</v>
      </c>
      <c r="J1594" s="54">
        <f t="shared" si="511"/>
        <v>6.851851851851852E-3</v>
      </c>
      <c r="K1594" s="50" t="s">
        <v>771</v>
      </c>
      <c r="L1594" s="50" t="s">
        <v>932</v>
      </c>
      <c r="M1594" s="55">
        <f t="shared" si="512"/>
        <v>6.081081081081086</v>
      </c>
      <c r="N1594" s="50">
        <v>0</v>
      </c>
      <c r="O1594" s="50" t="s">
        <v>255</v>
      </c>
      <c r="S1594" s="151">
        <f t="shared" si="513"/>
        <v>0</v>
      </c>
      <c r="T1594" s="151">
        <f t="shared" si="514"/>
        <v>0</v>
      </c>
      <c r="V1594" s="393">
        <f t="shared" si="525"/>
        <v>0</v>
      </c>
      <c r="W1594" s="393">
        <f t="shared" si="526"/>
        <v>0</v>
      </c>
      <c r="X1594" s="53">
        <f t="shared" si="515"/>
        <v>0.17951851851851852</v>
      </c>
      <c r="Y1594" s="53">
        <f t="shared" si="516"/>
        <v>0.21590769851851851</v>
      </c>
      <c r="Z1594" s="53">
        <f t="shared" si="517"/>
        <v>8.9759259259259261E-2</v>
      </c>
      <c r="AA1594" s="53">
        <f t="shared" si="518"/>
        <v>0.10795384925925926</v>
      </c>
      <c r="AB1594" s="50">
        <f t="shared" si="519"/>
        <v>1595</v>
      </c>
      <c r="AC1594" s="50">
        <f t="shared" si="528"/>
        <v>2012</v>
      </c>
      <c r="AD1594" s="50">
        <f t="shared" si="520"/>
        <v>3</v>
      </c>
      <c r="AE1594" s="56">
        <f t="shared" si="521"/>
        <v>201203</v>
      </c>
      <c r="AF1594" s="56">
        <f t="shared" si="530"/>
        <v>12</v>
      </c>
      <c r="AG1594" s="58">
        <f>IF(ISBLANK(B1594)," ",MAX(B1594-B1593-1,0))</f>
        <v>0</v>
      </c>
      <c r="AH1594" s="56">
        <f t="shared" si="522"/>
        <v>24</v>
      </c>
      <c r="AI1594" s="53">
        <f t="shared" si="523"/>
        <v>0.19771310851851853</v>
      </c>
      <c r="AJ1594" s="56">
        <f t="shared" si="524"/>
        <v>0</v>
      </c>
    </row>
    <row r="1595" spans="1:36" x14ac:dyDescent="0.25">
      <c r="A1595" s="50">
        <v>1594</v>
      </c>
      <c r="B1595" s="51">
        <v>40992</v>
      </c>
      <c r="C1595" s="75">
        <f t="shared" si="529"/>
        <v>40992</v>
      </c>
      <c r="D1595" s="50" t="s">
        <v>718</v>
      </c>
      <c r="E1595" s="50">
        <v>1</v>
      </c>
      <c r="F1595" s="50">
        <v>0</v>
      </c>
      <c r="G1595" s="50">
        <v>10</v>
      </c>
      <c r="H1595" s="50">
        <v>18</v>
      </c>
      <c r="I1595" s="53">
        <f t="shared" si="510"/>
        <v>7.1527777777777787E-3</v>
      </c>
      <c r="J1595" s="54">
        <f t="shared" si="511"/>
        <v>7.1527777777777787E-3</v>
      </c>
      <c r="K1595" s="50" t="s">
        <v>771</v>
      </c>
      <c r="L1595" s="50" t="s">
        <v>932</v>
      </c>
      <c r="M1595" s="55">
        <f t="shared" si="512"/>
        <v>5.8252427184466056</v>
      </c>
      <c r="N1595" s="50">
        <v>0</v>
      </c>
      <c r="O1595" s="50" t="s">
        <v>255</v>
      </c>
      <c r="S1595" s="151">
        <f t="shared" si="513"/>
        <v>0</v>
      </c>
      <c r="T1595" s="151">
        <f t="shared" si="514"/>
        <v>0</v>
      </c>
      <c r="V1595" s="393">
        <f t="shared" si="525"/>
        <v>0</v>
      </c>
      <c r="W1595" s="393">
        <f t="shared" si="526"/>
        <v>0</v>
      </c>
      <c r="X1595" s="53">
        <f t="shared" si="515"/>
        <v>0.18740277777777781</v>
      </c>
      <c r="Y1595" s="53">
        <f t="shared" si="516"/>
        <v>0.2237919577777778</v>
      </c>
      <c r="Z1595" s="53">
        <f t="shared" si="517"/>
        <v>9.3701388888888903E-2</v>
      </c>
      <c r="AA1595" s="53">
        <f t="shared" si="518"/>
        <v>0.1118959788888889</v>
      </c>
      <c r="AB1595" s="50">
        <f t="shared" si="519"/>
        <v>1982</v>
      </c>
      <c r="AC1595" s="50">
        <f t="shared" si="528"/>
        <v>2012</v>
      </c>
      <c r="AD1595" s="50">
        <f t="shared" si="520"/>
        <v>3</v>
      </c>
      <c r="AE1595" s="56">
        <f t="shared" si="521"/>
        <v>201203</v>
      </c>
      <c r="AF1595" s="56">
        <f t="shared" si="530"/>
        <v>12</v>
      </c>
      <c r="AG1595" s="58">
        <f>IF(ISBLANK(B1595)," ",MAX(B1595-B1591-1,0))</f>
        <v>0</v>
      </c>
      <c r="AH1595" s="56">
        <f t="shared" si="522"/>
        <v>24</v>
      </c>
      <c r="AI1595" s="53">
        <f t="shared" si="523"/>
        <v>0.20559736777777782</v>
      </c>
      <c r="AJ1595" s="56">
        <f t="shared" si="524"/>
        <v>0</v>
      </c>
    </row>
    <row r="1596" spans="1:36" x14ac:dyDescent="0.25">
      <c r="A1596" s="50">
        <v>1595</v>
      </c>
      <c r="B1596" s="51">
        <v>40992</v>
      </c>
      <c r="C1596" s="75">
        <f t="shared" si="529"/>
        <v>40992</v>
      </c>
      <c r="D1596" s="50" t="s">
        <v>719</v>
      </c>
      <c r="E1596" s="50">
        <v>1</v>
      </c>
      <c r="F1596" s="50">
        <v>0</v>
      </c>
      <c r="G1596" s="50">
        <v>10</v>
      </c>
      <c r="H1596" s="50">
        <v>4</v>
      </c>
      <c r="I1596" s="53">
        <f t="shared" si="510"/>
        <v>6.9907407407407409E-3</v>
      </c>
      <c r="J1596" s="54">
        <f t="shared" si="511"/>
        <v>6.9907407407407409E-3</v>
      </c>
      <c r="K1596" s="50" t="s">
        <v>771</v>
      </c>
      <c r="L1596" s="50" t="s">
        <v>932</v>
      </c>
      <c r="M1596" s="55">
        <f t="shared" si="512"/>
        <v>5.9602649006622563</v>
      </c>
      <c r="N1596" s="50">
        <v>0</v>
      </c>
      <c r="O1596" s="50" t="s">
        <v>255</v>
      </c>
      <c r="S1596" s="151">
        <f t="shared" si="513"/>
        <v>0</v>
      </c>
      <c r="T1596" s="151">
        <f t="shared" si="514"/>
        <v>0</v>
      </c>
      <c r="V1596" s="393">
        <f t="shared" si="525"/>
        <v>0</v>
      </c>
      <c r="W1596" s="393">
        <f t="shared" si="526"/>
        <v>0</v>
      </c>
      <c r="X1596" s="53">
        <f t="shared" si="515"/>
        <v>0.18315740740740741</v>
      </c>
      <c r="Y1596" s="53">
        <f t="shared" si="516"/>
        <v>0.2195465874074074</v>
      </c>
      <c r="Z1596" s="53">
        <f t="shared" si="517"/>
        <v>9.1578703703703704E-2</v>
      </c>
      <c r="AA1596" s="53">
        <f t="shared" si="518"/>
        <v>0.1097732937037037</v>
      </c>
      <c r="AB1596" s="50">
        <f t="shared" si="519"/>
        <v>1788</v>
      </c>
      <c r="AC1596" s="50">
        <f t="shared" si="528"/>
        <v>2012</v>
      </c>
      <c r="AD1596" s="50">
        <f t="shared" si="520"/>
        <v>3</v>
      </c>
      <c r="AE1596" s="56">
        <f t="shared" si="521"/>
        <v>201203</v>
      </c>
      <c r="AF1596" s="56">
        <f t="shared" si="530"/>
        <v>12</v>
      </c>
      <c r="AG1596" s="58">
        <f>IF(ISBLANK(B1596)," ",MAX(B1596-B1595-1,0))</f>
        <v>0</v>
      </c>
      <c r="AH1596" s="56">
        <f t="shared" si="522"/>
        <v>24</v>
      </c>
      <c r="AI1596" s="53">
        <f t="shared" si="523"/>
        <v>0.20135199740740739</v>
      </c>
      <c r="AJ1596" s="56">
        <f t="shared" si="524"/>
        <v>0</v>
      </c>
    </row>
    <row r="1597" spans="1:36" x14ac:dyDescent="0.25">
      <c r="A1597" s="50">
        <v>1596</v>
      </c>
      <c r="B1597" s="51">
        <v>40992</v>
      </c>
      <c r="C1597" s="75">
        <f t="shared" si="529"/>
        <v>40992</v>
      </c>
      <c r="D1597" s="50" t="s">
        <v>720</v>
      </c>
      <c r="E1597" s="50">
        <v>1</v>
      </c>
      <c r="F1597" s="50">
        <v>0</v>
      </c>
      <c r="G1597" s="50">
        <v>10</v>
      </c>
      <c r="H1597" s="50">
        <v>40</v>
      </c>
      <c r="I1597" s="53">
        <f t="shared" si="510"/>
        <v>7.4074074074074068E-3</v>
      </c>
      <c r="J1597" s="54">
        <f t="shared" si="511"/>
        <v>7.4074074074074068E-3</v>
      </c>
      <c r="K1597" s="50" t="s">
        <v>771</v>
      </c>
      <c r="L1597" s="50" t="s">
        <v>932</v>
      </c>
      <c r="M1597" s="55">
        <f t="shared" si="512"/>
        <v>5.6250000000000044</v>
      </c>
      <c r="N1597" s="50">
        <v>0</v>
      </c>
      <c r="O1597" s="50" t="s">
        <v>255</v>
      </c>
      <c r="S1597" s="151">
        <f t="shared" si="513"/>
        <v>0</v>
      </c>
      <c r="T1597" s="151">
        <f t="shared" si="514"/>
        <v>0</v>
      </c>
      <c r="V1597" s="393">
        <f t="shared" si="525"/>
        <v>0</v>
      </c>
      <c r="W1597" s="393">
        <f t="shared" si="526"/>
        <v>0</v>
      </c>
      <c r="X1597" s="53">
        <f t="shared" si="515"/>
        <v>0.19407407407407407</v>
      </c>
      <c r="Y1597" s="53">
        <f t="shared" si="516"/>
        <v>0.23046325407407403</v>
      </c>
      <c r="Z1597" s="53">
        <f t="shared" si="517"/>
        <v>9.7037037037037033E-2</v>
      </c>
      <c r="AA1597" s="53">
        <f t="shared" si="518"/>
        <v>0.11523162703703702</v>
      </c>
      <c r="AB1597" s="50">
        <f t="shared" si="519"/>
        <v>2269</v>
      </c>
      <c r="AC1597" s="50">
        <f t="shared" si="528"/>
        <v>2012</v>
      </c>
      <c r="AD1597" s="50">
        <f t="shared" si="520"/>
        <v>3</v>
      </c>
      <c r="AE1597" s="56">
        <f t="shared" si="521"/>
        <v>201203</v>
      </c>
      <c r="AF1597" s="56">
        <f t="shared" si="530"/>
        <v>12</v>
      </c>
      <c r="AG1597" s="58">
        <f>IF(ISBLANK(B1597)," ",MAX(B1597-B1596-1,0))</f>
        <v>0</v>
      </c>
      <c r="AH1597" s="56">
        <f t="shared" si="522"/>
        <v>24</v>
      </c>
      <c r="AI1597" s="53">
        <f t="shared" si="523"/>
        <v>0.21226866407407405</v>
      </c>
      <c r="AJ1597" s="56">
        <f t="shared" si="524"/>
        <v>0</v>
      </c>
    </row>
    <row r="1598" spans="1:36" x14ac:dyDescent="0.25">
      <c r="A1598" s="50">
        <v>1597</v>
      </c>
      <c r="B1598" s="51">
        <v>40992</v>
      </c>
      <c r="C1598" s="75">
        <f t="shared" si="529"/>
        <v>40992</v>
      </c>
      <c r="D1598" s="50" t="s">
        <v>721</v>
      </c>
      <c r="E1598" s="50">
        <v>1</v>
      </c>
      <c r="F1598" s="50">
        <v>0</v>
      </c>
      <c r="G1598" s="50">
        <v>10</v>
      </c>
      <c r="H1598" s="50">
        <v>35</v>
      </c>
      <c r="I1598" s="53">
        <f t="shared" si="510"/>
        <v>7.3495370370370372E-3</v>
      </c>
      <c r="J1598" s="54">
        <f t="shared" si="511"/>
        <v>7.3495370370370372E-3</v>
      </c>
      <c r="K1598" s="50" t="s">
        <v>771</v>
      </c>
      <c r="L1598" s="50" t="s">
        <v>932</v>
      </c>
      <c r="M1598" s="55">
        <f t="shared" si="512"/>
        <v>5.6692913385826813</v>
      </c>
      <c r="N1598" s="50">
        <v>0</v>
      </c>
      <c r="O1598" s="50" t="s">
        <v>255</v>
      </c>
      <c r="S1598" s="151">
        <f t="shared" si="513"/>
        <v>0</v>
      </c>
      <c r="T1598" s="151">
        <f t="shared" si="514"/>
        <v>0</v>
      </c>
      <c r="V1598" s="393">
        <f t="shared" si="525"/>
        <v>0</v>
      </c>
      <c r="W1598" s="393">
        <f t="shared" si="526"/>
        <v>0</v>
      </c>
      <c r="X1598" s="53">
        <f t="shared" si="515"/>
        <v>0.19255787037037037</v>
      </c>
      <c r="Y1598" s="53">
        <f t="shared" si="516"/>
        <v>0.22894705037037036</v>
      </c>
      <c r="Z1598" s="53">
        <f t="shared" si="517"/>
        <v>9.6278935185185183E-2</v>
      </c>
      <c r="AA1598" s="53">
        <f t="shared" si="518"/>
        <v>0.11447352518518518</v>
      </c>
      <c r="AB1598" s="50">
        <f t="shared" si="519"/>
        <v>2217</v>
      </c>
      <c r="AC1598" s="50">
        <f t="shared" si="528"/>
        <v>2012</v>
      </c>
      <c r="AD1598" s="50">
        <f t="shared" si="520"/>
        <v>3</v>
      </c>
      <c r="AE1598" s="56">
        <f t="shared" si="521"/>
        <v>201203</v>
      </c>
      <c r="AF1598" s="56">
        <f t="shared" si="530"/>
        <v>12</v>
      </c>
      <c r="AG1598" s="58">
        <f>IF(ISBLANK(B1598)," ",MAX(B1598-B1594-1,0))</f>
        <v>0</v>
      </c>
      <c r="AH1598" s="56">
        <f t="shared" si="522"/>
        <v>24</v>
      </c>
      <c r="AI1598" s="53">
        <f t="shared" si="523"/>
        <v>0.21075246037037038</v>
      </c>
      <c r="AJ1598" s="56">
        <f t="shared" si="524"/>
        <v>0</v>
      </c>
    </row>
    <row r="1599" spans="1:36" x14ac:dyDescent="0.25">
      <c r="A1599" s="50">
        <v>1598</v>
      </c>
      <c r="B1599" s="51">
        <v>40992</v>
      </c>
      <c r="C1599" s="75">
        <f t="shared" si="529"/>
        <v>40992</v>
      </c>
      <c r="D1599" s="50" t="s">
        <v>707</v>
      </c>
      <c r="E1599" s="50">
        <v>1</v>
      </c>
      <c r="F1599" s="50">
        <v>0</v>
      </c>
      <c r="G1599" s="50">
        <v>9</v>
      </c>
      <c r="H1599" s="50">
        <v>50</v>
      </c>
      <c r="I1599" s="53">
        <f t="shared" si="510"/>
        <v>6.828703703703704E-3</v>
      </c>
      <c r="J1599" s="54">
        <f t="shared" si="511"/>
        <v>6.828703703703704E-3</v>
      </c>
      <c r="K1599" s="50" t="s">
        <v>771</v>
      </c>
      <c r="L1599" s="50" t="s">
        <v>932</v>
      </c>
      <c r="M1599" s="55">
        <f t="shared" si="512"/>
        <v>6.1016949152542415</v>
      </c>
      <c r="N1599" s="50">
        <v>0</v>
      </c>
      <c r="O1599" s="50" t="s">
        <v>255</v>
      </c>
      <c r="S1599" s="151">
        <f t="shared" si="513"/>
        <v>0</v>
      </c>
      <c r="T1599" s="151">
        <f t="shared" si="514"/>
        <v>0</v>
      </c>
      <c r="V1599" s="393">
        <f t="shared" si="525"/>
        <v>0</v>
      </c>
      <c r="W1599" s="393">
        <f t="shared" si="526"/>
        <v>0</v>
      </c>
      <c r="X1599" s="53">
        <f t="shared" si="515"/>
        <v>0.17891203703703704</v>
      </c>
      <c r="Y1599" s="53">
        <f t="shared" si="516"/>
        <v>0.21530121703703703</v>
      </c>
      <c r="Z1599" s="53">
        <f t="shared" si="517"/>
        <v>8.9456018518518518E-2</v>
      </c>
      <c r="AA1599" s="53">
        <f t="shared" si="518"/>
        <v>0.10765060851851851</v>
      </c>
      <c r="AB1599" s="50">
        <f t="shared" si="519"/>
        <v>1556</v>
      </c>
      <c r="AC1599" s="50">
        <f t="shared" si="528"/>
        <v>2012</v>
      </c>
      <c r="AD1599" s="50">
        <f t="shared" si="520"/>
        <v>3</v>
      </c>
      <c r="AE1599" s="56">
        <f t="shared" si="521"/>
        <v>201203</v>
      </c>
      <c r="AF1599" s="56">
        <f t="shared" si="530"/>
        <v>12</v>
      </c>
      <c r="AG1599" s="58">
        <f>IF(ISBLANK(B1599)," ",MAX(B1599-B1598-1,0))</f>
        <v>0</v>
      </c>
      <c r="AH1599" s="56">
        <f t="shared" si="522"/>
        <v>24</v>
      </c>
      <c r="AI1599" s="53">
        <f t="shared" si="523"/>
        <v>0.19710662703703702</v>
      </c>
      <c r="AJ1599" s="56">
        <f t="shared" si="524"/>
        <v>0</v>
      </c>
    </row>
    <row r="1600" spans="1:36" x14ac:dyDescent="0.25">
      <c r="A1600" s="50">
        <v>1599</v>
      </c>
      <c r="B1600" s="51">
        <v>40992</v>
      </c>
      <c r="C1600" s="75">
        <f t="shared" si="529"/>
        <v>40992</v>
      </c>
      <c r="D1600" s="50" t="s">
        <v>708</v>
      </c>
      <c r="E1600" s="50">
        <v>1</v>
      </c>
      <c r="F1600" s="50">
        <v>0</v>
      </c>
      <c r="G1600" s="50">
        <v>10</v>
      </c>
      <c r="H1600" s="50">
        <v>53</v>
      </c>
      <c r="I1600" s="53">
        <f t="shared" si="510"/>
        <v>7.5578703703703702E-3</v>
      </c>
      <c r="J1600" s="54">
        <f t="shared" si="511"/>
        <v>7.5578703703703702E-3</v>
      </c>
      <c r="K1600" s="50" t="s">
        <v>771</v>
      </c>
      <c r="L1600" s="50" t="s">
        <v>932</v>
      </c>
      <c r="M1600" s="55">
        <f t="shared" si="512"/>
        <v>5.5130168453292541</v>
      </c>
      <c r="N1600" s="50">
        <v>0</v>
      </c>
      <c r="O1600" s="50" t="s">
        <v>255</v>
      </c>
      <c r="S1600" s="151">
        <f t="shared" si="513"/>
        <v>0</v>
      </c>
      <c r="T1600" s="151">
        <f t="shared" si="514"/>
        <v>0</v>
      </c>
      <c r="V1600" s="393">
        <f t="shared" si="525"/>
        <v>0</v>
      </c>
      <c r="W1600" s="393">
        <f t="shared" si="526"/>
        <v>0</v>
      </c>
      <c r="X1600" s="53">
        <f t="shared" si="515"/>
        <v>0.19801620370370368</v>
      </c>
      <c r="Y1600" s="53">
        <f t="shared" si="516"/>
        <v>0.23440538370370367</v>
      </c>
      <c r="Z1600" s="53">
        <f t="shared" si="517"/>
        <v>9.900810185185184E-2</v>
      </c>
      <c r="AA1600" s="53">
        <f t="shared" si="518"/>
        <v>0.11720269185185184</v>
      </c>
      <c r="AB1600" s="50">
        <f t="shared" si="519"/>
        <v>2433</v>
      </c>
      <c r="AC1600" s="50">
        <f t="shared" si="528"/>
        <v>2012</v>
      </c>
      <c r="AD1600" s="50">
        <f t="shared" si="520"/>
        <v>3</v>
      </c>
      <c r="AE1600" s="56">
        <f t="shared" si="521"/>
        <v>201203</v>
      </c>
      <c r="AF1600" s="56">
        <f t="shared" si="530"/>
        <v>12</v>
      </c>
      <c r="AG1600" s="58">
        <f>IF(ISBLANK(B1600)," ",MAX(B1600-B1599-1,0))</f>
        <v>0</v>
      </c>
      <c r="AH1600" s="56">
        <f t="shared" si="522"/>
        <v>24</v>
      </c>
      <c r="AI1600" s="53">
        <f t="shared" si="523"/>
        <v>0.21621079370370366</v>
      </c>
      <c r="AJ1600" s="56">
        <f t="shared" si="524"/>
        <v>0</v>
      </c>
    </row>
    <row r="1601" spans="1:36" x14ac:dyDescent="0.25">
      <c r="A1601" s="50">
        <v>1600</v>
      </c>
      <c r="B1601" s="51">
        <v>40992</v>
      </c>
      <c r="C1601" s="75">
        <f t="shared" si="529"/>
        <v>40992</v>
      </c>
      <c r="D1601" s="50" t="s">
        <v>709</v>
      </c>
      <c r="E1601" s="50">
        <v>1</v>
      </c>
      <c r="F1601" s="50">
        <v>0</v>
      </c>
      <c r="G1601" s="50">
        <v>10</v>
      </c>
      <c r="H1601" s="50">
        <v>36</v>
      </c>
      <c r="I1601" s="53">
        <f t="shared" si="510"/>
        <v>7.3611111111111108E-3</v>
      </c>
      <c r="J1601" s="54">
        <f t="shared" si="511"/>
        <v>7.3611111111111108E-3</v>
      </c>
      <c r="K1601" s="50" t="s">
        <v>771</v>
      </c>
      <c r="L1601" s="50" t="s">
        <v>932</v>
      </c>
      <c r="M1601" s="55">
        <f t="shared" si="512"/>
        <v>5.660377358490571</v>
      </c>
      <c r="N1601" s="50">
        <v>0</v>
      </c>
      <c r="O1601" s="50" t="s">
        <v>255</v>
      </c>
      <c r="S1601" s="151">
        <f t="shared" si="513"/>
        <v>0</v>
      </c>
      <c r="T1601" s="151">
        <f t="shared" si="514"/>
        <v>0</v>
      </c>
      <c r="V1601" s="393">
        <f t="shared" si="525"/>
        <v>0</v>
      </c>
      <c r="W1601" s="393">
        <f t="shared" si="526"/>
        <v>0</v>
      </c>
      <c r="X1601" s="53">
        <f t="shared" si="515"/>
        <v>0.19286111111111109</v>
      </c>
      <c r="Y1601" s="53">
        <f t="shared" si="516"/>
        <v>0.22925029111111109</v>
      </c>
      <c r="Z1601" s="53">
        <f t="shared" si="517"/>
        <v>9.6430555555555547E-2</v>
      </c>
      <c r="AA1601" s="53">
        <f t="shared" si="518"/>
        <v>0.11462514555555554</v>
      </c>
      <c r="AB1601" s="50">
        <f t="shared" si="519"/>
        <v>2228</v>
      </c>
      <c r="AC1601" s="50">
        <f t="shared" si="528"/>
        <v>2012</v>
      </c>
      <c r="AD1601" s="50">
        <f t="shared" si="520"/>
        <v>3</v>
      </c>
      <c r="AE1601" s="56">
        <f t="shared" si="521"/>
        <v>201203</v>
      </c>
      <c r="AF1601" s="56">
        <f t="shared" si="530"/>
        <v>12</v>
      </c>
      <c r="AG1601" s="58">
        <f>IF(ISBLANK(B1601)," ",MAX(B1601-B1597-1,0))</f>
        <v>0</v>
      </c>
      <c r="AH1601" s="56">
        <f t="shared" si="522"/>
        <v>24</v>
      </c>
      <c r="AI1601" s="53">
        <f t="shared" si="523"/>
        <v>0.2110557011111111</v>
      </c>
      <c r="AJ1601" s="56">
        <f t="shared" si="524"/>
        <v>0</v>
      </c>
    </row>
    <row r="1602" spans="1:36" x14ac:dyDescent="0.25">
      <c r="A1602" s="50">
        <v>1601</v>
      </c>
      <c r="B1602" s="51">
        <v>40992</v>
      </c>
      <c r="C1602" s="75">
        <f t="shared" si="529"/>
        <v>40992</v>
      </c>
      <c r="D1602" s="50" t="s">
        <v>710</v>
      </c>
      <c r="E1602" s="50">
        <v>1</v>
      </c>
      <c r="F1602" s="50">
        <v>0</v>
      </c>
      <c r="G1602" s="50">
        <v>11</v>
      </c>
      <c r="H1602" s="50">
        <v>10</v>
      </c>
      <c r="I1602" s="53">
        <f t="shared" ref="I1602:I1665" si="531">IF(E1602&gt;0,TIME(F1602,G1602,H1602),"")</f>
        <v>7.7546296296296287E-3</v>
      </c>
      <c r="J1602" s="54">
        <f t="shared" ref="J1602:J1665" si="532">IF(E1602&gt;0,TIME(F1602,G1602,H1602)/E1602,"")</f>
        <v>7.7546296296296287E-3</v>
      </c>
      <c r="K1602" s="50" t="s">
        <v>771</v>
      </c>
      <c r="L1602" s="50" t="s">
        <v>932</v>
      </c>
      <c r="M1602" s="55">
        <f t="shared" ref="M1602:M1665" si="533">IF(D1602&gt;0,0.0416666666666667/J1602,"")</f>
        <v>5.3731343283582138</v>
      </c>
      <c r="N1602" s="50">
        <v>0</v>
      </c>
      <c r="O1602" s="50" t="s">
        <v>255</v>
      </c>
      <c r="S1602" s="151">
        <f t="shared" ref="S1602:S1665" si="534">IF("1-Swim"=D1602,J1602*2.4,IF("2-Bike"=D1602,J1602*112,IF("3-Run"=D1602,J1602*26.2,0)))</f>
        <v>0</v>
      </c>
      <c r="T1602" s="151">
        <f t="shared" ref="T1602:T1665" si="535">S1602/2</f>
        <v>0</v>
      </c>
      <c r="V1602" s="393">
        <f t="shared" si="525"/>
        <v>0</v>
      </c>
      <c r="W1602" s="393">
        <f t="shared" si="526"/>
        <v>0</v>
      </c>
      <c r="X1602" s="53">
        <f t="shared" ref="X1602:X1665" si="536">J1602*26.2</f>
        <v>0.20317129629629627</v>
      </c>
      <c r="Y1602" s="53">
        <f t="shared" ref="Y1602:Y1665" si="537">(J1602+0.0013889)*26.2</f>
        <v>0.23956047629629626</v>
      </c>
      <c r="Z1602" s="53">
        <f t="shared" ref="Z1602:Z1665" si="538">X1602/2</f>
        <v>0.10158564814814813</v>
      </c>
      <c r="AA1602" s="53">
        <f t="shared" ref="AA1602:AA1665" si="539">Y1602/2</f>
        <v>0.11978023814814813</v>
      </c>
      <c r="AB1602" s="50">
        <f t="shared" ref="AB1602:AB1665" si="540">RANK(J1602,J:J,1)</f>
        <v>2619</v>
      </c>
      <c r="AC1602" s="50">
        <f t="shared" si="528"/>
        <v>2012</v>
      </c>
      <c r="AD1602" s="50">
        <f t="shared" ref="AD1602:AD1665" si="541">MONTH(B1602)</f>
        <v>3</v>
      </c>
      <c r="AE1602" s="56">
        <f t="shared" ref="AE1602:AE1665" si="542">AC1602*100+AD1602</f>
        <v>201203</v>
      </c>
      <c r="AF1602" s="56">
        <f t="shared" si="530"/>
        <v>12</v>
      </c>
      <c r="AG1602" s="58">
        <f t="shared" ref="AG1602:AG1628" si="543">IF(ISBLANK(B1602)," ",MAX(B1602-B1601-1,0))</f>
        <v>0</v>
      </c>
      <c r="AH1602" s="56">
        <f t="shared" ref="AH1602:AH1665" si="544">DAY(B1602)</f>
        <v>24</v>
      </c>
      <c r="AI1602" s="53">
        <f t="shared" ref="AI1602:AI1665" si="545">Z1602+AA1602</f>
        <v>0.22136588629629628</v>
      </c>
      <c r="AJ1602" s="56">
        <f t="shared" ref="AJ1602:AJ1665" si="546">IF("1-Swim"=D1602,E1602*46.7,IF("2-Bike"=D1602,E1602,IF("3-Run"=D1602,E1602*4.27,0)))</f>
        <v>0</v>
      </c>
    </row>
    <row r="1603" spans="1:36" x14ac:dyDescent="0.25">
      <c r="A1603" s="50">
        <v>1602</v>
      </c>
      <c r="B1603" s="51">
        <v>40992</v>
      </c>
      <c r="C1603" s="75">
        <f t="shared" si="529"/>
        <v>40992</v>
      </c>
      <c r="D1603" s="50" t="s">
        <v>711</v>
      </c>
      <c r="E1603" s="50">
        <v>0.1</v>
      </c>
      <c r="F1603" s="50">
        <v>0</v>
      </c>
      <c r="G1603" s="50">
        <v>0</v>
      </c>
      <c r="H1603" s="50">
        <v>55</v>
      </c>
      <c r="I1603" s="53">
        <f t="shared" si="531"/>
        <v>6.3657407407407402E-4</v>
      </c>
      <c r="J1603" s="54">
        <f t="shared" si="532"/>
        <v>6.3657407407407395E-3</v>
      </c>
      <c r="K1603" s="50" t="s">
        <v>771</v>
      </c>
      <c r="L1603" s="50" t="s">
        <v>932</v>
      </c>
      <c r="M1603" s="55">
        <f t="shared" si="533"/>
        <v>6.5454545454545521</v>
      </c>
      <c r="N1603" s="50">
        <v>0</v>
      </c>
      <c r="O1603" s="50" t="s">
        <v>255</v>
      </c>
      <c r="S1603" s="151">
        <f t="shared" si="534"/>
        <v>0</v>
      </c>
      <c r="T1603" s="151">
        <f t="shared" si="535"/>
        <v>0</v>
      </c>
      <c r="V1603" s="393">
        <f t="shared" ref="V1603:V1666" si="547">U1603*0.000568182</f>
        <v>0</v>
      </c>
      <c r="W1603" s="393">
        <f t="shared" ref="W1603:W1666" si="548">U1603*0.0006213713910761</f>
        <v>0</v>
      </c>
      <c r="X1603" s="53">
        <f t="shared" si="536"/>
        <v>0.16678240740740738</v>
      </c>
      <c r="Y1603" s="53">
        <f t="shared" si="537"/>
        <v>0.20317158740740737</v>
      </c>
      <c r="Z1603" s="53">
        <f t="shared" si="538"/>
        <v>8.339120370370369E-2</v>
      </c>
      <c r="AA1603" s="53">
        <f t="shared" si="539"/>
        <v>0.10158579370370369</v>
      </c>
      <c r="AB1603" s="50">
        <f t="shared" si="540"/>
        <v>1117</v>
      </c>
      <c r="AC1603" s="50">
        <f t="shared" si="528"/>
        <v>2012</v>
      </c>
      <c r="AD1603" s="50">
        <f t="shared" si="541"/>
        <v>3</v>
      </c>
      <c r="AE1603" s="56">
        <f t="shared" si="542"/>
        <v>201203</v>
      </c>
      <c r="AF1603" s="56">
        <f t="shared" si="530"/>
        <v>12</v>
      </c>
      <c r="AG1603" s="58">
        <f t="shared" si="543"/>
        <v>0</v>
      </c>
      <c r="AH1603" s="56">
        <f t="shared" si="544"/>
        <v>24</v>
      </c>
      <c r="AI1603" s="53">
        <f t="shared" si="545"/>
        <v>0.18497699740740736</v>
      </c>
      <c r="AJ1603" s="56">
        <f t="shared" si="546"/>
        <v>0</v>
      </c>
    </row>
    <row r="1604" spans="1:36" x14ac:dyDescent="0.25">
      <c r="A1604" s="50">
        <v>1603</v>
      </c>
      <c r="B1604" s="51">
        <v>40993</v>
      </c>
      <c r="C1604" s="75">
        <f t="shared" si="529"/>
        <v>40993</v>
      </c>
      <c r="D1604" s="50" t="s">
        <v>1224</v>
      </c>
      <c r="E1604" s="50">
        <v>8.17</v>
      </c>
      <c r="F1604" s="50">
        <v>0</v>
      </c>
      <c r="G1604" s="50">
        <v>52</v>
      </c>
      <c r="H1604" s="50">
        <v>19</v>
      </c>
      <c r="I1604" s="53">
        <f t="shared" si="531"/>
        <v>3.6331018518518519E-2</v>
      </c>
      <c r="J1604" s="54">
        <f t="shared" si="532"/>
        <v>4.4468810916179335E-3</v>
      </c>
      <c r="K1604" s="50" t="s">
        <v>324</v>
      </c>
      <c r="L1604" s="50" t="s">
        <v>933</v>
      </c>
      <c r="M1604" s="55">
        <f t="shared" si="533"/>
        <v>9.3698630136986374</v>
      </c>
      <c r="N1604" s="50">
        <v>0</v>
      </c>
      <c r="O1604" s="50" t="s">
        <v>377</v>
      </c>
      <c r="S1604" s="151">
        <f t="shared" si="534"/>
        <v>0.49805068226120852</v>
      </c>
      <c r="T1604" s="151">
        <f t="shared" si="535"/>
        <v>0.24902534113060426</v>
      </c>
      <c r="V1604" s="393">
        <f t="shared" si="547"/>
        <v>0</v>
      </c>
      <c r="W1604" s="393">
        <f t="shared" si="548"/>
        <v>0</v>
      </c>
      <c r="X1604" s="53">
        <f t="shared" si="536"/>
        <v>0.11650828460038985</v>
      </c>
      <c r="Y1604" s="53">
        <f t="shared" si="537"/>
        <v>0.15289746460038986</v>
      </c>
      <c r="Z1604" s="53">
        <f t="shared" si="538"/>
        <v>5.8254142300194926E-2</v>
      </c>
      <c r="AA1604" s="53">
        <f t="shared" si="539"/>
        <v>7.644873230019493E-2</v>
      </c>
      <c r="AB1604" s="50">
        <f t="shared" si="540"/>
        <v>940</v>
      </c>
      <c r="AC1604" s="50">
        <f t="shared" si="528"/>
        <v>2012</v>
      </c>
      <c r="AD1604" s="50">
        <f t="shared" si="541"/>
        <v>3</v>
      </c>
      <c r="AE1604" s="56">
        <f t="shared" si="542"/>
        <v>201203</v>
      </c>
      <c r="AF1604" s="56">
        <f t="shared" si="530"/>
        <v>13</v>
      </c>
      <c r="AG1604" s="58">
        <f t="shared" si="543"/>
        <v>0</v>
      </c>
      <c r="AH1604" s="56">
        <f t="shared" si="544"/>
        <v>25</v>
      </c>
      <c r="AI1604" s="53">
        <f t="shared" si="545"/>
        <v>0.13470287460038985</v>
      </c>
      <c r="AJ1604" s="56">
        <f t="shared" si="546"/>
        <v>8.17</v>
      </c>
    </row>
    <row r="1605" spans="1:36" x14ac:dyDescent="0.25">
      <c r="A1605" s="50">
        <v>1604</v>
      </c>
      <c r="B1605" s="51">
        <v>40995</v>
      </c>
      <c r="C1605" s="75">
        <f t="shared" si="529"/>
        <v>40995</v>
      </c>
      <c r="D1605" s="50" t="s">
        <v>1224</v>
      </c>
      <c r="E1605" s="50">
        <v>10.5</v>
      </c>
      <c r="F1605" s="50">
        <v>0</v>
      </c>
      <c r="G1605" s="50">
        <v>31</v>
      </c>
      <c r="H1605" s="50">
        <v>11</v>
      </c>
      <c r="I1605" s="53">
        <f t="shared" si="531"/>
        <v>2.165509259259259E-2</v>
      </c>
      <c r="J1605" s="54">
        <f t="shared" si="532"/>
        <v>2.0623897707231038E-3</v>
      </c>
      <c r="K1605" s="50" t="s">
        <v>921</v>
      </c>
      <c r="L1605" s="50" t="s">
        <v>934</v>
      </c>
      <c r="M1605" s="55">
        <f t="shared" si="533"/>
        <v>20.203099946552666</v>
      </c>
      <c r="N1605" s="50">
        <v>0</v>
      </c>
      <c r="O1605" s="50" t="s">
        <v>253</v>
      </c>
      <c r="S1605" s="151">
        <f t="shared" si="534"/>
        <v>0.23098765432098761</v>
      </c>
      <c r="T1605" s="151">
        <f t="shared" si="535"/>
        <v>0.11549382716049381</v>
      </c>
      <c r="V1605" s="393">
        <f t="shared" si="547"/>
        <v>0</v>
      </c>
      <c r="W1605" s="393">
        <f t="shared" si="548"/>
        <v>0</v>
      </c>
      <c r="X1605" s="53">
        <f t="shared" si="536"/>
        <v>5.4034611992945319E-2</v>
      </c>
      <c r="Y1605" s="53">
        <f t="shared" si="537"/>
        <v>9.0423791992945327E-2</v>
      </c>
      <c r="Z1605" s="53">
        <f t="shared" si="538"/>
        <v>2.701730599647266E-2</v>
      </c>
      <c r="AA1605" s="53">
        <f t="shared" si="539"/>
        <v>4.5211895996472663E-2</v>
      </c>
      <c r="AB1605" s="50">
        <f t="shared" si="540"/>
        <v>213</v>
      </c>
      <c r="AC1605" s="50">
        <f t="shared" si="528"/>
        <v>2012</v>
      </c>
      <c r="AD1605" s="50">
        <f t="shared" si="541"/>
        <v>3</v>
      </c>
      <c r="AE1605" s="56">
        <f t="shared" si="542"/>
        <v>201203</v>
      </c>
      <c r="AF1605" s="56">
        <f t="shared" si="530"/>
        <v>13</v>
      </c>
      <c r="AG1605" s="58">
        <f t="shared" si="543"/>
        <v>1</v>
      </c>
      <c r="AH1605" s="56">
        <f t="shared" si="544"/>
        <v>27</v>
      </c>
      <c r="AI1605" s="53">
        <f t="shared" si="545"/>
        <v>7.222920199294533E-2</v>
      </c>
      <c r="AJ1605" s="56">
        <f t="shared" si="546"/>
        <v>10.5</v>
      </c>
    </row>
    <row r="1606" spans="1:36" x14ac:dyDescent="0.25">
      <c r="A1606" s="50">
        <v>1605</v>
      </c>
      <c r="B1606" s="51">
        <v>40995</v>
      </c>
      <c r="C1606" s="75">
        <f t="shared" si="529"/>
        <v>40995</v>
      </c>
      <c r="D1606" s="50" t="s">
        <v>1223</v>
      </c>
      <c r="E1606" s="50">
        <v>1</v>
      </c>
      <c r="F1606" s="50">
        <v>0</v>
      </c>
      <c r="G1606" s="50">
        <v>9</v>
      </c>
      <c r="H1606" s="50">
        <v>17</v>
      </c>
      <c r="I1606" s="53">
        <f t="shared" si="531"/>
        <v>6.4467592592592597E-3</v>
      </c>
      <c r="J1606" s="54">
        <f t="shared" si="532"/>
        <v>6.4467592592592597E-3</v>
      </c>
      <c r="K1606" s="50" t="s">
        <v>774</v>
      </c>
      <c r="L1606" s="50" t="s">
        <v>17</v>
      </c>
      <c r="M1606" s="55">
        <f t="shared" si="533"/>
        <v>6.463195691202877</v>
      </c>
      <c r="N1606" s="50">
        <v>0</v>
      </c>
      <c r="O1606" s="50" t="s">
        <v>253</v>
      </c>
      <c r="S1606" s="151">
        <f t="shared" si="534"/>
        <v>0.16890509259259259</v>
      </c>
      <c r="T1606" s="151">
        <f t="shared" si="535"/>
        <v>8.4452546296296296E-2</v>
      </c>
      <c r="V1606" s="393">
        <f t="shared" si="547"/>
        <v>0</v>
      </c>
      <c r="W1606" s="393">
        <f t="shared" si="548"/>
        <v>0</v>
      </c>
      <c r="X1606" s="53">
        <f t="shared" si="536"/>
        <v>0.16890509259259259</v>
      </c>
      <c r="Y1606" s="53">
        <f t="shared" si="537"/>
        <v>0.20529427259259261</v>
      </c>
      <c r="Z1606" s="53">
        <f t="shared" si="538"/>
        <v>8.4452546296296296E-2</v>
      </c>
      <c r="AA1606" s="53">
        <f t="shared" si="539"/>
        <v>0.10264713629629631</v>
      </c>
      <c r="AB1606" s="50">
        <f t="shared" si="540"/>
        <v>1176</v>
      </c>
      <c r="AC1606" s="50">
        <f t="shared" si="528"/>
        <v>2012</v>
      </c>
      <c r="AD1606" s="50">
        <f t="shared" si="541"/>
        <v>3</v>
      </c>
      <c r="AE1606" s="56">
        <f t="shared" si="542"/>
        <v>201203</v>
      </c>
      <c r="AF1606" s="56">
        <f t="shared" si="530"/>
        <v>13</v>
      </c>
      <c r="AG1606" s="58">
        <f t="shared" si="543"/>
        <v>0</v>
      </c>
      <c r="AH1606" s="56">
        <f t="shared" si="544"/>
        <v>27</v>
      </c>
      <c r="AI1606" s="53">
        <f t="shared" si="545"/>
        <v>0.1870996825925926</v>
      </c>
      <c r="AJ1606" s="56">
        <f t="shared" si="546"/>
        <v>4.2699999999999996</v>
      </c>
    </row>
    <row r="1607" spans="1:36" x14ac:dyDescent="0.25">
      <c r="A1607" s="50">
        <v>1606</v>
      </c>
      <c r="B1607" s="51">
        <v>40996</v>
      </c>
      <c r="C1607" s="75">
        <f t="shared" si="529"/>
        <v>40996</v>
      </c>
      <c r="D1607" s="50" t="s">
        <v>1223</v>
      </c>
      <c r="E1607" s="50">
        <v>3.1</v>
      </c>
      <c r="F1607" s="50">
        <v>0</v>
      </c>
      <c r="G1607" s="50">
        <v>28</v>
      </c>
      <c r="H1607" s="50">
        <v>50</v>
      </c>
      <c r="I1607" s="53">
        <f t="shared" si="531"/>
        <v>2.0023148148148148E-2</v>
      </c>
      <c r="J1607" s="54">
        <f t="shared" si="532"/>
        <v>6.4590800477897252E-3</v>
      </c>
      <c r="K1607" s="50" t="s">
        <v>774</v>
      </c>
      <c r="L1607" s="50" t="s">
        <v>927</v>
      </c>
      <c r="M1607" s="55">
        <f t="shared" si="533"/>
        <v>6.4508670520231268</v>
      </c>
      <c r="N1607" s="50">
        <v>0</v>
      </c>
      <c r="O1607" s="50" t="s">
        <v>377</v>
      </c>
      <c r="S1607" s="151">
        <f t="shared" si="534"/>
        <v>0.16922789725209078</v>
      </c>
      <c r="T1607" s="151">
        <f t="shared" si="535"/>
        <v>8.461394862604539E-2</v>
      </c>
      <c r="V1607" s="393">
        <f t="shared" si="547"/>
        <v>0</v>
      </c>
      <c r="W1607" s="393">
        <f t="shared" si="548"/>
        <v>0</v>
      </c>
      <c r="X1607" s="53">
        <f t="shared" si="536"/>
        <v>0.16922789725209078</v>
      </c>
      <c r="Y1607" s="53">
        <f t="shared" si="537"/>
        <v>0.20561707725209077</v>
      </c>
      <c r="Z1607" s="53">
        <f t="shared" si="538"/>
        <v>8.461394862604539E-2</v>
      </c>
      <c r="AA1607" s="53">
        <f t="shared" si="539"/>
        <v>0.10280853862604539</v>
      </c>
      <c r="AB1607" s="50">
        <f t="shared" si="540"/>
        <v>1185</v>
      </c>
      <c r="AC1607" s="50">
        <f t="shared" si="528"/>
        <v>2012</v>
      </c>
      <c r="AD1607" s="50">
        <f t="shared" si="541"/>
        <v>3</v>
      </c>
      <c r="AE1607" s="56">
        <f t="shared" si="542"/>
        <v>201203</v>
      </c>
      <c r="AF1607" s="56">
        <f t="shared" si="530"/>
        <v>13</v>
      </c>
      <c r="AG1607" s="58">
        <f t="shared" si="543"/>
        <v>0</v>
      </c>
      <c r="AH1607" s="56">
        <f t="shared" si="544"/>
        <v>28</v>
      </c>
      <c r="AI1607" s="53">
        <f t="shared" si="545"/>
        <v>0.18742248725209076</v>
      </c>
      <c r="AJ1607" s="56">
        <f t="shared" si="546"/>
        <v>13.236999999999998</v>
      </c>
    </row>
    <row r="1608" spans="1:36" x14ac:dyDescent="0.25">
      <c r="A1608" s="50">
        <v>1607</v>
      </c>
      <c r="B1608" s="51">
        <v>40997</v>
      </c>
      <c r="C1608" s="75">
        <f t="shared" si="529"/>
        <v>40997</v>
      </c>
      <c r="D1608" s="50" t="s">
        <v>1224</v>
      </c>
      <c r="E1608" s="50">
        <v>9.65</v>
      </c>
      <c r="F1608" s="50">
        <v>0</v>
      </c>
      <c r="G1608" s="50">
        <v>30</v>
      </c>
      <c r="H1608" s="50">
        <v>0</v>
      </c>
      <c r="I1608" s="53">
        <f t="shared" si="531"/>
        <v>2.0833333333333332E-2</v>
      </c>
      <c r="J1608" s="54">
        <f t="shared" si="532"/>
        <v>2.1588946459412781E-3</v>
      </c>
      <c r="K1608" s="50" t="s">
        <v>921</v>
      </c>
      <c r="L1608" s="50" t="s">
        <v>934</v>
      </c>
      <c r="M1608" s="55">
        <f t="shared" si="533"/>
        <v>19.300000000000015</v>
      </c>
      <c r="N1608" s="50">
        <v>124</v>
      </c>
      <c r="O1608" s="50" t="s">
        <v>253</v>
      </c>
      <c r="S1608" s="151">
        <f t="shared" si="534"/>
        <v>0.24179620034542315</v>
      </c>
      <c r="T1608" s="151">
        <f t="shared" si="535"/>
        <v>0.12089810017271158</v>
      </c>
      <c r="V1608" s="393">
        <f t="shared" si="547"/>
        <v>0</v>
      </c>
      <c r="W1608" s="393">
        <f t="shared" si="548"/>
        <v>0</v>
      </c>
      <c r="X1608" s="53">
        <f t="shared" si="536"/>
        <v>5.6563039723661487E-2</v>
      </c>
      <c r="Y1608" s="53">
        <f t="shared" si="537"/>
        <v>9.2952219723661481E-2</v>
      </c>
      <c r="Z1608" s="53">
        <f t="shared" si="538"/>
        <v>2.8281519861830744E-2</v>
      </c>
      <c r="AA1608" s="53">
        <f t="shared" si="539"/>
        <v>4.647610986183074E-2</v>
      </c>
      <c r="AB1608" s="50">
        <f t="shared" si="540"/>
        <v>260</v>
      </c>
      <c r="AC1608" s="50">
        <f t="shared" si="528"/>
        <v>2012</v>
      </c>
      <c r="AD1608" s="50">
        <f t="shared" si="541"/>
        <v>3</v>
      </c>
      <c r="AE1608" s="56">
        <f t="shared" si="542"/>
        <v>201203</v>
      </c>
      <c r="AF1608" s="56">
        <f t="shared" si="530"/>
        <v>13</v>
      </c>
      <c r="AG1608" s="58">
        <f t="shared" si="543"/>
        <v>0</v>
      </c>
      <c r="AH1608" s="56">
        <f t="shared" si="544"/>
        <v>29</v>
      </c>
      <c r="AI1608" s="53">
        <f t="shared" si="545"/>
        <v>7.4757629723661484E-2</v>
      </c>
      <c r="AJ1608" s="56">
        <f t="shared" si="546"/>
        <v>9.65</v>
      </c>
    </row>
    <row r="1609" spans="1:36" x14ac:dyDescent="0.25">
      <c r="A1609" s="50">
        <v>1608</v>
      </c>
      <c r="B1609" s="51">
        <v>40997</v>
      </c>
      <c r="C1609" s="75">
        <f t="shared" si="529"/>
        <v>40997</v>
      </c>
      <c r="D1609" s="50" t="s">
        <v>1223</v>
      </c>
      <c r="E1609" s="50">
        <v>1</v>
      </c>
      <c r="F1609" s="50">
        <v>0</v>
      </c>
      <c r="G1609" s="50">
        <v>9</v>
      </c>
      <c r="H1609" s="50">
        <v>9</v>
      </c>
      <c r="I1609" s="53">
        <f t="shared" si="531"/>
        <v>6.3541666666666668E-3</v>
      </c>
      <c r="J1609" s="54">
        <f t="shared" si="532"/>
        <v>6.3541666666666668E-3</v>
      </c>
      <c r="K1609" s="50" t="s">
        <v>774</v>
      </c>
      <c r="L1609" s="50" t="s">
        <v>17</v>
      </c>
      <c r="M1609" s="55">
        <f t="shared" si="533"/>
        <v>6.5573770491803325</v>
      </c>
      <c r="N1609" s="50">
        <v>150</v>
      </c>
      <c r="O1609" s="50" t="s">
        <v>253</v>
      </c>
      <c r="S1609" s="151">
        <f t="shared" si="534"/>
        <v>0.16647916666666668</v>
      </c>
      <c r="T1609" s="151">
        <f t="shared" si="535"/>
        <v>8.3239583333333339E-2</v>
      </c>
      <c r="V1609" s="393">
        <f t="shared" si="547"/>
        <v>0</v>
      </c>
      <c r="W1609" s="393">
        <f t="shared" si="548"/>
        <v>0</v>
      </c>
      <c r="X1609" s="53">
        <f t="shared" si="536"/>
        <v>0.16647916666666668</v>
      </c>
      <c r="Y1609" s="53">
        <f t="shared" si="537"/>
        <v>0.20286834666666667</v>
      </c>
      <c r="Z1609" s="53">
        <f t="shared" si="538"/>
        <v>8.3239583333333339E-2</v>
      </c>
      <c r="AA1609" s="53">
        <f t="shared" si="539"/>
        <v>0.10143417333333334</v>
      </c>
      <c r="AB1609" s="50">
        <f t="shared" si="540"/>
        <v>1111</v>
      </c>
      <c r="AC1609" s="50">
        <f t="shared" si="528"/>
        <v>2012</v>
      </c>
      <c r="AD1609" s="50">
        <f t="shared" si="541"/>
        <v>3</v>
      </c>
      <c r="AE1609" s="56">
        <f t="shared" si="542"/>
        <v>201203</v>
      </c>
      <c r="AF1609" s="56">
        <f t="shared" si="530"/>
        <v>13</v>
      </c>
      <c r="AG1609" s="58">
        <f t="shared" si="543"/>
        <v>0</v>
      </c>
      <c r="AH1609" s="56">
        <f t="shared" si="544"/>
        <v>29</v>
      </c>
      <c r="AI1609" s="53">
        <f t="shared" si="545"/>
        <v>0.18467375666666669</v>
      </c>
      <c r="AJ1609" s="56">
        <f t="shared" si="546"/>
        <v>4.2699999999999996</v>
      </c>
    </row>
    <row r="1610" spans="1:36" x14ac:dyDescent="0.25">
      <c r="A1610" s="50">
        <v>1609</v>
      </c>
      <c r="B1610" s="51">
        <v>40998</v>
      </c>
      <c r="C1610" s="75">
        <f t="shared" si="529"/>
        <v>40998</v>
      </c>
      <c r="D1610" s="50" t="s">
        <v>1223</v>
      </c>
      <c r="E1610" s="50">
        <v>4.04</v>
      </c>
      <c r="F1610" s="50">
        <v>0</v>
      </c>
      <c r="G1610" s="50">
        <v>39</v>
      </c>
      <c r="H1610" s="50">
        <v>3</v>
      </c>
      <c r="I1610" s="53">
        <f t="shared" si="531"/>
        <v>2.7118055555555552E-2</v>
      </c>
      <c r="J1610" s="54">
        <f t="shared" si="532"/>
        <v>6.7123899889988984E-3</v>
      </c>
      <c r="K1610" s="50" t="s">
        <v>774</v>
      </c>
      <c r="L1610" s="50" t="s">
        <v>935</v>
      </c>
      <c r="M1610" s="55">
        <f t="shared" si="533"/>
        <v>6.2074263764404671</v>
      </c>
      <c r="N1610" s="50">
        <v>156</v>
      </c>
      <c r="O1610" s="50" t="s">
        <v>377</v>
      </c>
      <c r="S1610" s="151">
        <f t="shared" si="534"/>
        <v>0.17586461771177114</v>
      </c>
      <c r="T1610" s="151">
        <f t="shared" si="535"/>
        <v>8.7932308855885571E-2</v>
      </c>
      <c r="V1610" s="393">
        <f t="shared" si="547"/>
        <v>0</v>
      </c>
      <c r="W1610" s="393">
        <f t="shared" si="548"/>
        <v>0</v>
      </c>
      <c r="X1610" s="53">
        <f t="shared" si="536"/>
        <v>0.17586461771177114</v>
      </c>
      <c r="Y1610" s="53">
        <f t="shared" si="537"/>
        <v>0.21225379771177111</v>
      </c>
      <c r="Z1610" s="53">
        <f t="shared" si="538"/>
        <v>8.7932308855885571E-2</v>
      </c>
      <c r="AA1610" s="53">
        <f t="shared" si="539"/>
        <v>0.10612689885588555</v>
      </c>
      <c r="AB1610" s="50">
        <f t="shared" si="540"/>
        <v>1402</v>
      </c>
      <c r="AC1610" s="50">
        <f t="shared" si="528"/>
        <v>2012</v>
      </c>
      <c r="AD1610" s="50">
        <f t="shared" si="541"/>
        <v>3</v>
      </c>
      <c r="AE1610" s="56">
        <f t="shared" si="542"/>
        <v>201203</v>
      </c>
      <c r="AF1610" s="56">
        <f t="shared" si="530"/>
        <v>13</v>
      </c>
      <c r="AG1610" s="58">
        <f t="shared" si="543"/>
        <v>0</v>
      </c>
      <c r="AH1610" s="56">
        <f t="shared" si="544"/>
        <v>30</v>
      </c>
      <c r="AI1610" s="53">
        <f t="shared" si="545"/>
        <v>0.19405920771177113</v>
      </c>
      <c r="AJ1610" s="56">
        <f t="shared" si="546"/>
        <v>17.250799999999998</v>
      </c>
    </row>
    <row r="1611" spans="1:36" x14ac:dyDescent="0.25">
      <c r="A1611" s="50">
        <v>1610</v>
      </c>
      <c r="B1611" s="51">
        <v>41000</v>
      </c>
      <c r="C1611" s="75">
        <f t="shared" si="529"/>
        <v>41000</v>
      </c>
      <c r="D1611" s="50" t="s">
        <v>1224</v>
      </c>
      <c r="E1611" s="50">
        <v>10.5</v>
      </c>
      <c r="F1611" s="50">
        <v>0</v>
      </c>
      <c r="G1611" s="50">
        <v>40</v>
      </c>
      <c r="H1611" s="50">
        <v>33</v>
      </c>
      <c r="I1611" s="53">
        <f t="shared" si="531"/>
        <v>2.8159722222222221E-2</v>
      </c>
      <c r="J1611" s="54">
        <f t="shared" si="532"/>
        <v>2.681878306878307E-3</v>
      </c>
      <c r="K1611" s="50" t="s">
        <v>930</v>
      </c>
      <c r="L1611" s="50" t="s">
        <v>29</v>
      </c>
      <c r="M1611" s="55">
        <f t="shared" si="533"/>
        <v>15.536374845869309</v>
      </c>
      <c r="N1611" s="50">
        <v>143</v>
      </c>
      <c r="O1611" s="50" t="s">
        <v>377</v>
      </c>
      <c r="P1611" s="143"/>
      <c r="Q1611" s="143"/>
      <c r="R1611" s="143" t="s">
        <v>938</v>
      </c>
      <c r="S1611" s="151">
        <f t="shared" si="534"/>
        <v>0.3003703703703704</v>
      </c>
      <c r="T1611" s="151">
        <f t="shared" si="535"/>
        <v>0.1501851851851852</v>
      </c>
      <c r="V1611" s="393">
        <f t="shared" si="547"/>
        <v>0</v>
      </c>
      <c r="W1611" s="393">
        <f t="shared" si="548"/>
        <v>0</v>
      </c>
      <c r="X1611" s="53">
        <f t="shared" si="536"/>
        <v>7.0265211640211642E-2</v>
      </c>
      <c r="Y1611" s="53">
        <f t="shared" si="537"/>
        <v>0.10665439164021165</v>
      </c>
      <c r="Z1611" s="53">
        <f t="shared" si="538"/>
        <v>3.5132605820105821E-2</v>
      </c>
      <c r="AA1611" s="53">
        <f t="shared" si="539"/>
        <v>5.3327195820105824E-2</v>
      </c>
      <c r="AB1611" s="50">
        <f t="shared" si="540"/>
        <v>526</v>
      </c>
      <c r="AC1611" s="50">
        <f t="shared" si="528"/>
        <v>2012</v>
      </c>
      <c r="AD1611" s="50">
        <f t="shared" si="541"/>
        <v>4</v>
      </c>
      <c r="AE1611" s="56">
        <f t="shared" si="542"/>
        <v>201204</v>
      </c>
      <c r="AF1611" s="56">
        <f t="shared" si="530"/>
        <v>14</v>
      </c>
      <c r="AG1611" s="58">
        <f t="shared" si="543"/>
        <v>1</v>
      </c>
      <c r="AH1611" s="56">
        <f t="shared" si="544"/>
        <v>1</v>
      </c>
      <c r="AI1611" s="53">
        <f t="shared" si="545"/>
        <v>8.8459801640211638E-2</v>
      </c>
      <c r="AJ1611" s="56">
        <f t="shared" si="546"/>
        <v>10.5</v>
      </c>
    </row>
    <row r="1612" spans="1:36" x14ac:dyDescent="0.25">
      <c r="A1612" s="50">
        <v>1611</v>
      </c>
      <c r="B1612" s="51">
        <v>41000</v>
      </c>
      <c r="C1612" s="75">
        <f t="shared" si="529"/>
        <v>41000</v>
      </c>
      <c r="D1612" s="50" t="s">
        <v>1223</v>
      </c>
      <c r="E1612" s="50">
        <v>4</v>
      </c>
      <c r="F1612" s="50">
        <v>0</v>
      </c>
      <c r="G1612" s="50">
        <v>43</v>
      </c>
      <c r="H1612" s="50">
        <v>22</v>
      </c>
      <c r="I1612" s="53">
        <f t="shared" si="531"/>
        <v>3.0115740740740738E-2</v>
      </c>
      <c r="J1612" s="54">
        <f t="shared" si="532"/>
        <v>7.5289351851851845E-3</v>
      </c>
      <c r="K1612" s="50" t="s">
        <v>936</v>
      </c>
      <c r="L1612" s="50" t="s">
        <v>937</v>
      </c>
      <c r="M1612" s="55">
        <f t="shared" si="533"/>
        <v>5.5342044581091514</v>
      </c>
      <c r="N1612" s="50">
        <v>149</v>
      </c>
      <c r="O1612" s="50" t="s">
        <v>367</v>
      </c>
      <c r="S1612" s="151">
        <f t="shared" si="534"/>
        <v>0.19725810185185183</v>
      </c>
      <c r="T1612" s="151">
        <f t="shared" si="535"/>
        <v>9.8629050925925915E-2</v>
      </c>
      <c r="V1612" s="393">
        <f t="shared" si="547"/>
        <v>0</v>
      </c>
      <c r="W1612" s="393">
        <f t="shared" si="548"/>
        <v>0</v>
      </c>
      <c r="X1612" s="53">
        <f t="shared" si="536"/>
        <v>0.19725810185185183</v>
      </c>
      <c r="Y1612" s="53">
        <f t="shared" si="537"/>
        <v>0.23364728185185182</v>
      </c>
      <c r="Z1612" s="53">
        <f t="shared" si="538"/>
        <v>9.8629050925925915E-2</v>
      </c>
      <c r="AA1612" s="53">
        <f t="shared" si="539"/>
        <v>0.11682364092592591</v>
      </c>
      <c r="AB1612" s="50">
        <f t="shared" si="540"/>
        <v>2405</v>
      </c>
      <c r="AC1612" s="50">
        <f t="shared" si="528"/>
        <v>2012</v>
      </c>
      <c r="AD1612" s="50">
        <f t="shared" si="541"/>
        <v>4</v>
      </c>
      <c r="AE1612" s="56">
        <f t="shared" si="542"/>
        <v>201204</v>
      </c>
      <c r="AF1612" s="56">
        <f t="shared" si="530"/>
        <v>14</v>
      </c>
      <c r="AG1612" s="58">
        <f t="shared" si="543"/>
        <v>0</v>
      </c>
      <c r="AH1612" s="56">
        <f t="shared" si="544"/>
        <v>1</v>
      </c>
      <c r="AI1612" s="53">
        <f t="shared" si="545"/>
        <v>0.21545269185185184</v>
      </c>
      <c r="AJ1612" s="56">
        <f t="shared" si="546"/>
        <v>17.079999999999998</v>
      </c>
    </row>
    <row r="1613" spans="1:36" x14ac:dyDescent="0.25">
      <c r="A1613" s="50">
        <v>1612</v>
      </c>
      <c r="B1613" s="51">
        <v>41002</v>
      </c>
      <c r="C1613" s="75">
        <f t="shared" si="529"/>
        <v>41002</v>
      </c>
      <c r="D1613" s="50" t="s">
        <v>1224</v>
      </c>
      <c r="E1613" s="50">
        <v>11.3</v>
      </c>
      <c r="F1613" s="50">
        <v>0</v>
      </c>
      <c r="G1613" s="50">
        <v>31</v>
      </c>
      <c r="H1613" s="50">
        <v>5</v>
      </c>
      <c r="I1613" s="53">
        <f t="shared" si="531"/>
        <v>2.1585648148148145E-2</v>
      </c>
      <c r="J1613" s="54">
        <f t="shared" si="532"/>
        <v>1.910234349393641E-3</v>
      </c>
      <c r="K1613" s="50" t="s">
        <v>921</v>
      </c>
      <c r="L1613" s="50" t="s">
        <v>934</v>
      </c>
      <c r="M1613" s="55">
        <f t="shared" si="533"/>
        <v>21.812332439678308</v>
      </c>
      <c r="N1613" s="50">
        <v>132</v>
      </c>
      <c r="O1613" s="50" t="s">
        <v>253</v>
      </c>
      <c r="S1613" s="151">
        <f t="shared" si="534"/>
        <v>0.21394624713208779</v>
      </c>
      <c r="T1613" s="151">
        <f t="shared" si="535"/>
        <v>0.1069731235660439</v>
      </c>
      <c r="V1613" s="393">
        <f t="shared" si="547"/>
        <v>0</v>
      </c>
      <c r="W1613" s="393">
        <f t="shared" si="548"/>
        <v>0</v>
      </c>
      <c r="X1613" s="53">
        <f t="shared" si="536"/>
        <v>5.0048139954113391E-2</v>
      </c>
      <c r="Y1613" s="53">
        <f t="shared" si="537"/>
        <v>8.6437319954113398E-2</v>
      </c>
      <c r="Z1613" s="53">
        <f t="shared" si="538"/>
        <v>2.5024069977056695E-2</v>
      </c>
      <c r="AA1613" s="53">
        <f t="shared" si="539"/>
        <v>4.3218659977056699E-2</v>
      </c>
      <c r="AB1613" s="50">
        <f t="shared" si="540"/>
        <v>126</v>
      </c>
      <c r="AC1613" s="50">
        <f t="shared" si="528"/>
        <v>2012</v>
      </c>
      <c r="AD1613" s="50">
        <f t="shared" si="541"/>
        <v>4</v>
      </c>
      <c r="AE1613" s="56">
        <f t="shared" si="542"/>
        <v>201204</v>
      </c>
      <c r="AF1613" s="56">
        <f t="shared" si="530"/>
        <v>14</v>
      </c>
      <c r="AG1613" s="58">
        <f t="shared" si="543"/>
        <v>1</v>
      </c>
      <c r="AH1613" s="56">
        <f t="shared" si="544"/>
        <v>3</v>
      </c>
      <c r="AI1613" s="53">
        <f t="shared" si="545"/>
        <v>6.8242729954113401E-2</v>
      </c>
      <c r="AJ1613" s="56">
        <f t="shared" si="546"/>
        <v>11.3</v>
      </c>
    </row>
    <row r="1614" spans="1:36" x14ac:dyDescent="0.25">
      <c r="A1614" s="50">
        <v>1613</v>
      </c>
      <c r="B1614" s="51">
        <v>41002</v>
      </c>
      <c r="C1614" s="75">
        <f t="shared" si="529"/>
        <v>41002</v>
      </c>
      <c r="D1614" s="50" t="s">
        <v>1223</v>
      </c>
      <c r="E1614" s="50">
        <v>0.55000000000000004</v>
      </c>
      <c r="F1614" s="50">
        <v>0</v>
      </c>
      <c r="G1614" s="50">
        <v>5</v>
      </c>
      <c r="H1614" s="50">
        <v>6</v>
      </c>
      <c r="I1614" s="53">
        <f t="shared" si="531"/>
        <v>3.5416666666666665E-3</v>
      </c>
      <c r="J1614" s="54">
        <f t="shared" si="532"/>
        <v>6.4393939393939384E-3</v>
      </c>
      <c r="K1614" s="50" t="s">
        <v>771</v>
      </c>
      <c r="L1614" s="50" t="s">
        <v>17</v>
      </c>
      <c r="M1614" s="55">
        <f t="shared" si="533"/>
        <v>6.470588235294124</v>
      </c>
      <c r="N1614" s="50">
        <v>153</v>
      </c>
      <c r="O1614" s="50" t="s">
        <v>253</v>
      </c>
      <c r="S1614" s="151">
        <f t="shared" si="534"/>
        <v>0.16871212121212117</v>
      </c>
      <c r="T1614" s="151">
        <f t="shared" si="535"/>
        <v>8.4356060606060587E-2</v>
      </c>
      <c r="V1614" s="393">
        <f t="shared" si="547"/>
        <v>0</v>
      </c>
      <c r="W1614" s="393">
        <f t="shared" si="548"/>
        <v>0</v>
      </c>
      <c r="X1614" s="53">
        <f t="shared" si="536"/>
        <v>0.16871212121212117</v>
      </c>
      <c r="Y1614" s="53">
        <f t="shared" si="537"/>
        <v>0.20510130121212117</v>
      </c>
      <c r="Z1614" s="53">
        <f t="shared" si="538"/>
        <v>8.4356060606060587E-2</v>
      </c>
      <c r="AA1614" s="53">
        <f t="shared" si="539"/>
        <v>0.10255065060606058</v>
      </c>
      <c r="AB1614" s="50">
        <f t="shared" si="540"/>
        <v>1166</v>
      </c>
      <c r="AC1614" s="50">
        <f t="shared" si="528"/>
        <v>2012</v>
      </c>
      <c r="AD1614" s="50">
        <f t="shared" si="541"/>
        <v>4</v>
      </c>
      <c r="AE1614" s="56">
        <f t="shared" si="542"/>
        <v>201204</v>
      </c>
      <c r="AF1614" s="56">
        <f t="shared" si="530"/>
        <v>14</v>
      </c>
      <c r="AG1614" s="58">
        <f t="shared" si="543"/>
        <v>0</v>
      </c>
      <c r="AH1614" s="56">
        <f t="shared" si="544"/>
        <v>3</v>
      </c>
      <c r="AI1614" s="53">
        <f t="shared" si="545"/>
        <v>0.18690671121212116</v>
      </c>
      <c r="AJ1614" s="56">
        <f t="shared" si="546"/>
        <v>2.3485</v>
      </c>
    </row>
    <row r="1615" spans="1:36" x14ac:dyDescent="0.25">
      <c r="A1615" s="50">
        <v>1614</v>
      </c>
      <c r="B1615" s="51">
        <v>41004</v>
      </c>
      <c r="C1615" s="75">
        <f t="shared" si="529"/>
        <v>41004</v>
      </c>
      <c r="D1615" s="50" t="s">
        <v>1223</v>
      </c>
      <c r="E1615" s="50">
        <v>4.5999999999999996</v>
      </c>
      <c r="F1615" s="50">
        <v>0</v>
      </c>
      <c r="G1615" s="50">
        <v>44</v>
      </c>
      <c r="H1615" s="50">
        <v>29</v>
      </c>
      <c r="I1615" s="53">
        <f t="shared" si="531"/>
        <v>3.0891203703703702E-2</v>
      </c>
      <c r="J1615" s="54">
        <f t="shared" si="532"/>
        <v>6.7154790660225441E-3</v>
      </c>
      <c r="K1615" s="50" t="s">
        <v>771</v>
      </c>
      <c r="L1615" s="50" t="s">
        <v>939</v>
      </c>
      <c r="M1615" s="55">
        <f t="shared" si="533"/>
        <v>6.2045710003746768</v>
      </c>
      <c r="N1615" s="50">
        <v>162</v>
      </c>
      <c r="O1615" s="50" t="s">
        <v>198</v>
      </c>
      <c r="S1615" s="151">
        <f t="shared" si="534"/>
        <v>0.17594555152979066</v>
      </c>
      <c r="T1615" s="151">
        <f t="shared" si="535"/>
        <v>8.7972775764895331E-2</v>
      </c>
      <c r="V1615" s="393">
        <f t="shared" si="547"/>
        <v>0</v>
      </c>
      <c r="W1615" s="393">
        <f t="shared" si="548"/>
        <v>0</v>
      </c>
      <c r="X1615" s="53">
        <f t="shared" si="536"/>
        <v>0.17594555152979066</v>
      </c>
      <c r="Y1615" s="53">
        <f t="shared" si="537"/>
        <v>0.21233473152979063</v>
      </c>
      <c r="Z1615" s="53">
        <f t="shared" si="538"/>
        <v>8.7972775764895331E-2</v>
      </c>
      <c r="AA1615" s="53">
        <f t="shared" si="539"/>
        <v>0.10616736576489531</v>
      </c>
      <c r="AB1615" s="50">
        <f t="shared" si="540"/>
        <v>1409</v>
      </c>
      <c r="AC1615" s="50">
        <f t="shared" si="528"/>
        <v>2012</v>
      </c>
      <c r="AD1615" s="50">
        <f t="shared" si="541"/>
        <v>4</v>
      </c>
      <c r="AE1615" s="56">
        <f t="shared" si="542"/>
        <v>201204</v>
      </c>
      <c r="AF1615" s="56">
        <f t="shared" si="530"/>
        <v>14</v>
      </c>
      <c r="AG1615" s="58">
        <f t="shared" si="543"/>
        <v>1</v>
      </c>
      <c r="AH1615" s="56">
        <f t="shared" si="544"/>
        <v>5</v>
      </c>
      <c r="AI1615" s="53">
        <f t="shared" si="545"/>
        <v>0.19414014152979064</v>
      </c>
      <c r="AJ1615" s="56">
        <f t="shared" si="546"/>
        <v>19.641999999999996</v>
      </c>
    </row>
    <row r="1616" spans="1:36" x14ac:dyDescent="0.25">
      <c r="A1616" s="50">
        <v>1615</v>
      </c>
      <c r="B1616" s="51">
        <v>41005</v>
      </c>
      <c r="C1616" s="75">
        <f t="shared" si="529"/>
        <v>41005</v>
      </c>
      <c r="D1616" s="50" t="s">
        <v>1224</v>
      </c>
      <c r="E1616" s="50">
        <v>28.17</v>
      </c>
      <c r="F1616" s="50">
        <v>2</v>
      </c>
      <c r="G1616" s="50">
        <v>5</v>
      </c>
      <c r="H1616" s="50">
        <v>9</v>
      </c>
      <c r="I1616" s="53">
        <f t="shared" si="531"/>
        <v>8.6909722222222222E-2</v>
      </c>
      <c r="J1616" s="54">
        <f t="shared" si="532"/>
        <v>3.085187157338382E-3</v>
      </c>
      <c r="K1616" s="50" t="s">
        <v>930</v>
      </c>
      <c r="L1616" s="50" t="s">
        <v>940</v>
      </c>
      <c r="M1616" s="55">
        <f t="shared" si="533"/>
        <v>13.505393527766691</v>
      </c>
      <c r="N1616" s="50">
        <v>133</v>
      </c>
      <c r="O1616" s="50" t="s">
        <v>291</v>
      </c>
      <c r="R1616" s="50" t="s">
        <v>938</v>
      </c>
      <c r="S1616" s="151">
        <f t="shared" si="534"/>
        <v>0.34554096162189879</v>
      </c>
      <c r="T1616" s="151">
        <f t="shared" si="535"/>
        <v>0.1727704808109494</v>
      </c>
      <c r="V1616" s="393">
        <f t="shared" si="547"/>
        <v>0</v>
      </c>
      <c r="W1616" s="393">
        <f t="shared" si="548"/>
        <v>0</v>
      </c>
      <c r="X1616" s="53">
        <f t="shared" si="536"/>
        <v>8.0831903522265602E-2</v>
      </c>
      <c r="Y1616" s="53">
        <f t="shared" si="537"/>
        <v>0.1172210835222656</v>
      </c>
      <c r="Z1616" s="53">
        <f t="shared" si="538"/>
        <v>4.0415951761132801E-2</v>
      </c>
      <c r="AA1616" s="53">
        <f t="shared" si="539"/>
        <v>5.8610541761132798E-2</v>
      </c>
      <c r="AB1616" s="50">
        <f t="shared" si="540"/>
        <v>787</v>
      </c>
      <c r="AC1616" s="50">
        <f t="shared" si="528"/>
        <v>2012</v>
      </c>
      <c r="AD1616" s="50">
        <f t="shared" si="541"/>
        <v>4</v>
      </c>
      <c r="AE1616" s="56">
        <f t="shared" si="542"/>
        <v>201204</v>
      </c>
      <c r="AF1616" s="56">
        <f t="shared" si="530"/>
        <v>14</v>
      </c>
      <c r="AG1616" s="58">
        <f t="shared" si="543"/>
        <v>0</v>
      </c>
      <c r="AH1616" s="56">
        <f t="shared" si="544"/>
        <v>6</v>
      </c>
      <c r="AI1616" s="53">
        <f t="shared" si="545"/>
        <v>9.9026493522265599E-2</v>
      </c>
      <c r="AJ1616" s="56">
        <f t="shared" si="546"/>
        <v>28.17</v>
      </c>
    </row>
    <row r="1617" spans="1:36" x14ac:dyDescent="0.25">
      <c r="A1617" s="50">
        <v>1616</v>
      </c>
      <c r="B1617" s="51">
        <v>41007</v>
      </c>
      <c r="C1617" s="75">
        <f t="shared" si="529"/>
        <v>41007</v>
      </c>
      <c r="D1617" s="50" t="s">
        <v>1223</v>
      </c>
      <c r="E1617" s="50">
        <v>6.87</v>
      </c>
      <c r="F1617" s="50">
        <v>1</v>
      </c>
      <c r="G1617" s="50">
        <v>8</v>
      </c>
      <c r="H1617" s="50">
        <v>30</v>
      </c>
      <c r="I1617" s="53">
        <f t="shared" si="531"/>
        <v>4.7569444444444442E-2</v>
      </c>
      <c r="J1617" s="54">
        <f t="shared" si="532"/>
        <v>6.9242277211709518E-3</v>
      </c>
      <c r="K1617" s="50" t="s">
        <v>936</v>
      </c>
      <c r="L1617" s="50" t="s">
        <v>941</v>
      </c>
      <c r="M1617" s="55">
        <f t="shared" si="533"/>
        <v>6.0175182481751879</v>
      </c>
      <c r="N1617" s="50">
        <v>155</v>
      </c>
      <c r="O1617" s="50" t="s">
        <v>291</v>
      </c>
      <c r="S1617" s="151">
        <f t="shared" si="534"/>
        <v>0.18141476629467893</v>
      </c>
      <c r="T1617" s="151">
        <f t="shared" si="535"/>
        <v>9.0707383147339463E-2</v>
      </c>
      <c r="V1617" s="393">
        <f t="shared" si="547"/>
        <v>0</v>
      </c>
      <c r="W1617" s="393">
        <f t="shared" si="548"/>
        <v>0</v>
      </c>
      <c r="X1617" s="53">
        <f t="shared" si="536"/>
        <v>0.18141476629467893</v>
      </c>
      <c r="Y1617" s="53">
        <f t="shared" si="537"/>
        <v>0.21780394629467892</v>
      </c>
      <c r="Z1617" s="53">
        <f t="shared" si="538"/>
        <v>9.0707383147339463E-2</v>
      </c>
      <c r="AA1617" s="53">
        <f t="shared" si="539"/>
        <v>0.10890197314733946</v>
      </c>
      <c r="AB1617" s="50">
        <f t="shared" si="540"/>
        <v>1678</v>
      </c>
      <c r="AC1617" s="50">
        <f t="shared" si="528"/>
        <v>2012</v>
      </c>
      <c r="AD1617" s="50">
        <f t="shared" si="541"/>
        <v>4</v>
      </c>
      <c r="AE1617" s="56">
        <f t="shared" si="542"/>
        <v>201204</v>
      </c>
      <c r="AF1617" s="56">
        <f t="shared" si="530"/>
        <v>15</v>
      </c>
      <c r="AG1617" s="58">
        <f t="shared" si="543"/>
        <v>1</v>
      </c>
      <c r="AH1617" s="56">
        <f t="shared" si="544"/>
        <v>8</v>
      </c>
      <c r="AI1617" s="53">
        <f t="shared" si="545"/>
        <v>0.19960935629467891</v>
      </c>
      <c r="AJ1617" s="56">
        <f t="shared" si="546"/>
        <v>29.334899999999998</v>
      </c>
    </row>
    <row r="1618" spans="1:36" x14ac:dyDescent="0.25">
      <c r="A1618" s="50">
        <v>1617</v>
      </c>
      <c r="B1618" s="51">
        <v>41010</v>
      </c>
      <c r="C1618" s="75">
        <f t="shared" si="529"/>
        <v>41010</v>
      </c>
      <c r="D1618" s="50" t="s">
        <v>1223</v>
      </c>
      <c r="E1618" s="50">
        <v>4.05</v>
      </c>
      <c r="F1618" s="50">
        <v>0</v>
      </c>
      <c r="G1618" s="50">
        <v>39</v>
      </c>
      <c r="H1618" s="50">
        <v>23</v>
      </c>
      <c r="I1618" s="53">
        <f t="shared" si="531"/>
        <v>2.7349537037037037E-2</v>
      </c>
      <c r="J1618" s="54">
        <f t="shared" si="532"/>
        <v>6.7529721079103797E-3</v>
      </c>
      <c r="K1618" s="50" t="s">
        <v>774</v>
      </c>
      <c r="L1618" s="50" t="s">
        <v>935</v>
      </c>
      <c r="M1618" s="55">
        <f t="shared" si="533"/>
        <v>6.1701227253491373</v>
      </c>
      <c r="N1618" s="50">
        <v>157</v>
      </c>
      <c r="O1618" s="50" t="s">
        <v>198</v>
      </c>
      <c r="S1618" s="151">
        <f t="shared" si="534"/>
        <v>0.17692786922725195</v>
      </c>
      <c r="T1618" s="151">
        <f t="shared" si="535"/>
        <v>8.8463934613625977E-2</v>
      </c>
      <c r="V1618" s="393">
        <f t="shared" si="547"/>
        <v>0</v>
      </c>
      <c r="W1618" s="393">
        <f t="shared" si="548"/>
        <v>0</v>
      </c>
      <c r="X1618" s="53">
        <f t="shared" si="536"/>
        <v>0.17692786922725195</v>
      </c>
      <c r="Y1618" s="53">
        <f t="shared" si="537"/>
        <v>0.21331704922725195</v>
      </c>
      <c r="Z1618" s="53">
        <f t="shared" si="538"/>
        <v>8.8463934613625977E-2</v>
      </c>
      <c r="AA1618" s="53">
        <f t="shared" si="539"/>
        <v>0.10665852461362597</v>
      </c>
      <c r="AB1618" s="50">
        <f t="shared" si="540"/>
        <v>1465</v>
      </c>
      <c r="AC1618" s="50">
        <f t="shared" si="528"/>
        <v>2012</v>
      </c>
      <c r="AD1618" s="50">
        <f t="shared" si="541"/>
        <v>4</v>
      </c>
      <c r="AE1618" s="56">
        <f t="shared" si="542"/>
        <v>201204</v>
      </c>
      <c r="AF1618" s="56">
        <f t="shared" si="530"/>
        <v>15</v>
      </c>
      <c r="AG1618" s="58">
        <f t="shared" si="543"/>
        <v>2</v>
      </c>
      <c r="AH1618" s="56">
        <f t="shared" si="544"/>
        <v>11</v>
      </c>
      <c r="AI1618" s="53">
        <f t="shared" si="545"/>
        <v>0.19512245922725197</v>
      </c>
      <c r="AJ1618" s="56">
        <f t="shared" si="546"/>
        <v>17.293499999999998</v>
      </c>
    </row>
    <row r="1619" spans="1:36" x14ac:dyDescent="0.25">
      <c r="A1619" s="50">
        <v>1618</v>
      </c>
      <c r="B1619" s="51">
        <v>41011</v>
      </c>
      <c r="C1619" s="75">
        <f t="shared" si="529"/>
        <v>41011</v>
      </c>
      <c r="D1619" s="50" t="s">
        <v>1224</v>
      </c>
      <c r="E1619" s="50">
        <v>14.2</v>
      </c>
      <c r="F1619" s="50">
        <v>0</v>
      </c>
      <c r="G1619" s="50">
        <v>28</v>
      </c>
      <c r="H1619" s="50">
        <v>36</v>
      </c>
      <c r="I1619" s="53">
        <f t="shared" si="531"/>
        <v>1.9861111111111111E-2</v>
      </c>
      <c r="J1619" s="54">
        <f t="shared" si="532"/>
        <v>1.3986697965571206E-3</v>
      </c>
      <c r="K1619" s="50" t="s">
        <v>921</v>
      </c>
      <c r="L1619" s="50" t="s">
        <v>942</v>
      </c>
      <c r="M1619" s="55">
        <f t="shared" si="533"/>
        <v>29.790209790209811</v>
      </c>
      <c r="N1619" s="50">
        <v>144</v>
      </c>
      <c r="O1619" s="50" t="s">
        <v>253</v>
      </c>
      <c r="S1619" s="151">
        <f t="shared" si="534"/>
        <v>0.1566510172143975</v>
      </c>
      <c r="T1619" s="151">
        <f t="shared" si="535"/>
        <v>7.8325508607198752E-2</v>
      </c>
      <c r="V1619" s="393">
        <f t="shared" si="547"/>
        <v>0</v>
      </c>
      <c r="W1619" s="393">
        <f t="shared" si="548"/>
        <v>0</v>
      </c>
      <c r="X1619" s="53">
        <f t="shared" si="536"/>
        <v>3.6645148669796561E-2</v>
      </c>
      <c r="Y1619" s="53">
        <f t="shared" si="537"/>
        <v>7.3034328669796561E-2</v>
      </c>
      <c r="Z1619" s="53">
        <f t="shared" si="538"/>
        <v>1.832257433489828E-2</v>
      </c>
      <c r="AA1619" s="53">
        <f t="shared" si="539"/>
        <v>3.6517164334898281E-2</v>
      </c>
      <c r="AB1619" s="50">
        <f t="shared" si="540"/>
        <v>16</v>
      </c>
      <c r="AC1619" s="50">
        <f t="shared" si="528"/>
        <v>2012</v>
      </c>
      <c r="AD1619" s="50">
        <f t="shared" si="541"/>
        <v>4</v>
      </c>
      <c r="AE1619" s="56">
        <f t="shared" si="542"/>
        <v>201204</v>
      </c>
      <c r="AF1619" s="56">
        <f t="shared" si="530"/>
        <v>15</v>
      </c>
      <c r="AG1619" s="58">
        <f t="shared" si="543"/>
        <v>0</v>
      </c>
      <c r="AH1619" s="56">
        <f t="shared" si="544"/>
        <v>12</v>
      </c>
      <c r="AI1619" s="53">
        <f t="shared" si="545"/>
        <v>5.4839738669796564E-2</v>
      </c>
      <c r="AJ1619" s="56">
        <f t="shared" si="546"/>
        <v>14.2</v>
      </c>
    </row>
    <row r="1620" spans="1:36" x14ac:dyDescent="0.25">
      <c r="A1620" s="50">
        <v>1619</v>
      </c>
      <c r="B1620" s="51">
        <v>41012</v>
      </c>
      <c r="C1620" s="75">
        <f t="shared" si="529"/>
        <v>41012</v>
      </c>
      <c r="D1620" s="50" t="s">
        <v>1223</v>
      </c>
      <c r="E1620" s="50">
        <v>4.03</v>
      </c>
      <c r="F1620" s="50">
        <v>0</v>
      </c>
      <c r="G1620" s="50">
        <v>38</v>
      </c>
      <c r="H1620" s="50">
        <v>58</v>
      </c>
      <c r="I1620" s="53">
        <f t="shared" si="531"/>
        <v>2.7060185185185187E-2</v>
      </c>
      <c r="J1620" s="54">
        <f t="shared" si="532"/>
        <v>6.7146861501700215E-3</v>
      </c>
      <c r="K1620" s="50" t="s">
        <v>774</v>
      </c>
      <c r="L1620" s="50" t="s">
        <v>935</v>
      </c>
      <c r="M1620" s="55">
        <f t="shared" si="533"/>
        <v>6.2053036783575752</v>
      </c>
      <c r="N1620" s="50">
        <v>157</v>
      </c>
      <c r="O1620" s="50" t="s">
        <v>198</v>
      </c>
      <c r="R1620" s="50" t="s">
        <v>943</v>
      </c>
      <c r="S1620" s="151">
        <f t="shared" si="534"/>
        <v>0.17592477713445456</v>
      </c>
      <c r="T1620" s="151">
        <f t="shared" si="535"/>
        <v>8.7962388567227281E-2</v>
      </c>
      <c r="V1620" s="393">
        <f t="shared" si="547"/>
        <v>0</v>
      </c>
      <c r="W1620" s="393">
        <f t="shared" si="548"/>
        <v>0</v>
      </c>
      <c r="X1620" s="53">
        <f t="shared" si="536"/>
        <v>0.17592477713445456</v>
      </c>
      <c r="Y1620" s="53">
        <f t="shared" si="537"/>
        <v>0.21231395713445456</v>
      </c>
      <c r="Z1620" s="53">
        <f t="shared" si="538"/>
        <v>8.7962388567227281E-2</v>
      </c>
      <c r="AA1620" s="53">
        <f t="shared" si="539"/>
        <v>0.10615697856722728</v>
      </c>
      <c r="AB1620" s="50">
        <f t="shared" si="540"/>
        <v>1407</v>
      </c>
      <c r="AC1620" s="50">
        <f t="shared" si="528"/>
        <v>2012</v>
      </c>
      <c r="AD1620" s="50">
        <f t="shared" si="541"/>
        <v>4</v>
      </c>
      <c r="AE1620" s="56">
        <f t="shared" si="542"/>
        <v>201204</v>
      </c>
      <c r="AF1620" s="56">
        <f t="shared" si="530"/>
        <v>15</v>
      </c>
      <c r="AG1620" s="58">
        <f t="shared" si="543"/>
        <v>0</v>
      </c>
      <c r="AH1620" s="56">
        <f t="shared" si="544"/>
        <v>13</v>
      </c>
      <c r="AI1620" s="53">
        <f t="shared" si="545"/>
        <v>0.19411936713445455</v>
      </c>
      <c r="AJ1620" s="56">
        <f t="shared" si="546"/>
        <v>17.208099999999998</v>
      </c>
    </row>
    <row r="1621" spans="1:36" x14ac:dyDescent="0.25">
      <c r="A1621" s="50">
        <v>1620</v>
      </c>
      <c r="B1621" s="51">
        <v>41013</v>
      </c>
      <c r="C1621" s="75">
        <f t="shared" si="529"/>
        <v>41013</v>
      </c>
      <c r="D1621" s="50" t="s">
        <v>1224</v>
      </c>
      <c r="E1621" s="50">
        <v>10.5</v>
      </c>
      <c r="F1621" s="50">
        <v>0</v>
      </c>
      <c r="G1621" s="50">
        <v>36</v>
      </c>
      <c r="H1621" s="50">
        <v>56</v>
      </c>
      <c r="I1621" s="53">
        <f t="shared" si="531"/>
        <v>2.5648148148148146E-2</v>
      </c>
      <c r="J1621" s="54">
        <f t="shared" si="532"/>
        <v>2.4426807760141089E-3</v>
      </c>
      <c r="K1621" s="50" t="s">
        <v>930</v>
      </c>
      <c r="L1621" s="50" t="s">
        <v>29</v>
      </c>
      <c r="M1621" s="55">
        <f t="shared" si="533"/>
        <v>17.057761732852001</v>
      </c>
      <c r="N1621" s="50">
        <v>0</v>
      </c>
      <c r="O1621" s="50" t="s">
        <v>255</v>
      </c>
      <c r="S1621" s="151">
        <f t="shared" si="534"/>
        <v>0.27358024691358018</v>
      </c>
      <c r="T1621" s="151">
        <f t="shared" si="535"/>
        <v>0.13679012345679009</v>
      </c>
      <c r="V1621" s="393">
        <f t="shared" si="547"/>
        <v>0</v>
      </c>
      <c r="W1621" s="393">
        <f t="shared" si="548"/>
        <v>0</v>
      </c>
      <c r="X1621" s="53">
        <f t="shared" si="536"/>
        <v>6.3998236331569647E-2</v>
      </c>
      <c r="Y1621" s="53">
        <f t="shared" si="537"/>
        <v>0.10038741633156965</v>
      </c>
      <c r="Z1621" s="53">
        <f t="shared" si="538"/>
        <v>3.1999118165784823E-2</v>
      </c>
      <c r="AA1621" s="53">
        <f t="shared" si="539"/>
        <v>5.0193708165784827E-2</v>
      </c>
      <c r="AB1621" s="50">
        <f t="shared" si="540"/>
        <v>371</v>
      </c>
      <c r="AC1621" s="50">
        <f t="shared" si="528"/>
        <v>2012</v>
      </c>
      <c r="AD1621" s="50">
        <f t="shared" si="541"/>
        <v>4</v>
      </c>
      <c r="AE1621" s="56">
        <f t="shared" si="542"/>
        <v>201204</v>
      </c>
      <c r="AF1621" s="56">
        <f t="shared" si="530"/>
        <v>15</v>
      </c>
      <c r="AG1621" s="58">
        <f t="shared" si="543"/>
        <v>0</v>
      </c>
      <c r="AH1621" s="56">
        <f t="shared" si="544"/>
        <v>14</v>
      </c>
      <c r="AI1621" s="53">
        <f t="shared" si="545"/>
        <v>8.2192826331569657E-2</v>
      </c>
      <c r="AJ1621" s="56">
        <f t="shared" si="546"/>
        <v>10.5</v>
      </c>
    </row>
    <row r="1622" spans="1:36" x14ac:dyDescent="0.25">
      <c r="A1622" s="50">
        <v>1621</v>
      </c>
      <c r="B1622" s="51">
        <v>41016</v>
      </c>
      <c r="C1622" s="75">
        <f t="shared" si="529"/>
        <v>41016</v>
      </c>
      <c r="D1622" s="50" t="s">
        <v>1223</v>
      </c>
      <c r="E1622" s="50">
        <v>3.2</v>
      </c>
      <c r="F1622" s="50">
        <v>0</v>
      </c>
      <c r="G1622" s="50">
        <v>29</v>
      </c>
      <c r="H1622" s="50">
        <v>42</v>
      </c>
      <c r="I1622" s="53">
        <f t="shared" si="531"/>
        <v>2.0625000000000001E-2</v>
      </c>
      <c r="J1622" s="54">
        <f t="shared" si="532"/>
        <v>6.4453124999999997E-3</v>
      </c>
      <c r="K1622" s="50" t="s">
        <v>771</v>
      </c>
      <c r="L1622" s="50" t="s">
        <v>946</v>
      </c>
      <c r="M1622" s="55">
        <f t="shared" si="533"/>
        <v>6.4646464646464699</v>
      </c>
      <c r="N1622" s="50">
        <v>0</v>
      </c>
      <c r="O1622" s="50" t="s">
        <v>526</v>
      </c>
      <c r="S1622" s="151">
        <f t="shared" si="534"/>
        <v>0.16886718749999999</v>
      </c>
      <c r="T1622" s="151">
        <f t="shared" si="535"/>
        <v>8.4433593749999994E-2</v>
      </c>
      <c r="V1622" s="393">
        <f t="shared" si="547"/>
        <v>0</v>
      </c>
      <c r="W1622" s="393">
        <f t="shared" si="548"/>
        <v>0</v>
      </c>
      <c r="X1622" s="53">
        <f t="shared" si="536"/>
        <v>0.16886718749999999</v>
      </c>
      <c r="Y1622" s="53">
        <f t="shared" si="537"/>
        <v>0.20525636749999998</v>
      </c>
      <c r="Z1622" s="53">
        <f t="shared" si="538"/>
        <v>8.4433593749999994E-2</v>
      </c>
      <c r="AA1622" s="53">
        <f t="shared" si="539"/>
        <v>0.10262818374999999</v>
      </c>
      <c r="AB1622" s="50">
        <f t="shared" si="540"/>
        <v>1172</v>
      </c>
      <c r="AC1622" s="50">
        <f t="shared" si="528"/>
        <v>2012</v>
      </c>
      <c r="AD1622" s="50">
        <f t="shared" si="541"/>
        <v>4</v>
      </c>
      <c r="AE1622" s="56">
        <f t="shared" si="542"/>
        <v>201204</v>
      </c>
      <c r="AF1622" s="56">
        <f t="shared" si="530"/>
        <v>16</v>
      </c>
      <c r="AG1622" s="58">
        <f t="shared" si="543"/>
        <v>2</v>
      </c>
      <c r="AH1622" s="56">
        <f t="shared" si="544"/>
        <v>17</v>
      </c>
      <c r="AI1622" s="53">
        <f t="shared" si="545"/>
        <v>0.18706177749999997</v>
      </c>
      <c r="AJ1622" s="56">
        <f t="shared" si="546"/>
        <v>13.664</v>
      </c>
    </row>
    <row r="1623" spans="1:36" x14ac:dyDescent="0.25">
      <c r="A1623" s="50">
        <v>1622</v>
      </c>
      <c r="B1623" s="51">
        <v>41019</v>
      </c>
      <c r="C1623" s="75">
        <f t="shared" si="529"/>
        <v>41019</v>
      </c>
      <c r="D1623" s="50" t="s">
        <v>1224</v>
      </c>
      <c r="E1623" s="50">
        <v>53.1</v>
      </c>
      <c r="F1623" s="50">
        <v>4</v>
      </c>
      <c r="G1623" s="50">
        <v>30</v>
      </c>
      <c r="H1623" s="50">
        <v>13</v>
      </c>
      <c r="I1623" s="53">
        <f t="shared" si="531"/>
        <v>0.18765046296296295</v>
      </c>
      <c r="J1623" s="54">
        <f t="shared" si="532"/>
        <v>3.5339070237846129E-3</v>
      </c>
      <c r="K1623" s="50" t="s">
        <v>930</v>
      </c>
      <c r="L1623" s="50" t="s">
        <v>947</v>
      </c>
      <c r="M1623" s="55">
        <f t="shared" si="533"/>
        <v>11.790538456793941</v>
      </c>
      <c r="N1623" s="50">
        <v>142</v>
      </c>
      <c r="O1623" s="50" t="s">
        <v>255</v>
      </c>
      <c r="R1623" s="50" t="s">
        <v>948</v>
      </c>
      <c r="S1623" s="151">
        <f t="shared" si="534"/>
        <v>0.39579758666387665</v>
      </c>
      <c r="T1623" s="151">
        <f t="shared" si="535"/>
        <v>0.19789879333193833</v>
      </c>
      <c r="V1623" s="393">
        <f t="shared" si="547"/>
        <v>0</v>
      </c>
      <c r="W1623" s="393">
        <f t="shared" si="548"/>
        <v>0</v>
      </c>
      <c r="X1623" s="53">
        <f t="shared" si="536"/>
        <v>9.2588364023156858E-2</v>
      </c>
      <c r="Y1623" s="53">
        <f t="shared" si="537"/>
        <v>0.12897754402315684</v>
      </c>
      <c r="Z1623" s="53">
        <f t="shared" si="538"/>
        <v>4.6294182011578429E-2</v>
      </c>
      <c r="AA1623" s="53">
        <f t="shared" si="539"/>
        <v>6.4488772011578419E-2</v>
      </c>
      <c r="AB1623" s="50">
        <f t="shared" si="540"/>
        <v>896</v>
      </c>
      <c r="AC1623" s="50">
        <f t="shared" si="528"/>
        <v>2012</v>
      </c>
      <c r="AD1623" s="50">
        <f t="shared" si="541"/>
        <v>4</v>
      </c>
      <c r="AE1623" s="56">
        <f t="shared" si="542"/>
        <v>201204</v>
      </c>
      <c r="AF1623" s="56">
        <f t="shared" si="530"/>
        <v>16</v>
      </c>
      <c r="AG1623" s="58">
        <f t="shared" si="543"/>
        <v>2</v>
      </c>
      <c r="AH1623" s="56">
        <f t="shared" si="544"/>
        <v>20</v>
      </c>
      <c r="AI1623" s="53">
        <f t="shared" si="545"/>
        <v>0.11078295402315685</v>
      </c>
      <c r="AJ1623" s="56">
        <f t="shared" si="546"/>
        <v>53.1</v>
      </c>
    </row>
    <row r="1624" spans="1:36" x14ac:dyDescent="0.25">
      <c r="A1624" s="50">
        <v>1623</v>
      </c>
      <c r="B1624" s="51">
        <v>41020</v>
      </c>
      <c r="C1624" s="75">
        <f t="shared" si="529"/>
        <v>41020</v>
      </c>
      <c r="D1624" s="50" t="s">
        <v>1225</v>
      </c>
      <c r="E1624" s="50">
        <v>0.31</v>
      </c>
      <c r="F1624" s="50">
        <v>0</v>
      </c>
      <c r="G1624" s="50">
        <v>13</v>
      </c>
      <c r="H1624" s="50">
        <v>30</v>
      </c>
      <c r="I1624" s="53">
        <f t="shared" si="531"/>
        <v>9.3749999999999997E-3</v>
      </c>
      <c r="J1624" s="54">
        <f t="shared" si="532"/>
        <v>3.0241935483870965E-2</v>
      </c>
      <c r="K1624" s="50" t="s">
        <v>949</v>
      </c>
      <c r="L1624" s="50" t="s">
        <v>950</v>
      </c>
      <c r="M1624" s="55">
        <f t="shared" si="533"/>
        <v>1.3777777777777789</v>
      </c>
      <c r="N1624" s="50">
        <v>0</v>
      </c>
      <c r="O1624" s="50" t="s">
        <v>330</v>
      </c>
      <c r="R1624" s="50" t="s">
        <v>951</v>
      </c>
      <c r="S1624" s="151">
        <f t="shared" si="534"/>
        <v>7.2580645161290314E-2</v>
      </c>
      <c r="T1624" s="151">
        <f t="shared" si="535"/>
        <v>3.6290322580645157E-2</v>
      </c>
      <c r="V1624" s="393">
        <f t="shared" si="547"/>
        <v>0</v>
      </c>
      <c r="W1624" s="393">
        <f t="shared" si="548"/>
        <v>0</v>
      </c>
      <c r="X1624" s="53">
        <f t="shared" si="536"/>
        <v>0.79233870967741926</v>
      </c>
      <c r="Y1624" s="53">
        <f t="shared" si="537"/>
        <v>0.82872788967741928</v>
      </c>
      <c r="Z1624" s="53">
        <f t="shared" si="538"/>
        <v>0.39616935483870963</v>
      </c>
      <c r="AA1624" s="53">
        <f t="shared" si="539"/>
        <v>0.41436394483870964</v>
      </c>
      <c r="AB1624" s="50">
        <f t="shared" si="540"/>
        <v>4033</v>
      </c>
      <c r="AC1624" s="50">
        <f t="shared" si="528"/>
        <v>2012</v>
      </c>
      <c r="AD1624" s="50">
        <f t="shared" si="541"/>
        <v>4</v>
      </c>
      <c r="AE1624" s="56">
        <f t="shared" si="542"/>
        <v>201204</v>
      </c>
      <c r="AF1624" s="56">
        <f t="shared" si="530"/>
        <v>16</v>
      </c>
      <c r="AG1624" s="58">
        <f t="shared" si="543"/>
        <v>0</v>
      </c>
      <c r="AH1624" s="56">
        <f t="shared" si="544"/>
        <v>21</v>
      </c>
      <c r="AI1624" s="53">
        <f t="shared" si="545"/>
        <v>0.81053329967741927</v>
      </c>
      <c r="AJ1624" s="56">
        <f t="shared" si="546"/>
        <v>14.477</v>
      </c>
    </row>
    <row r="1625" spans="1:36" x14ac:dyDescent="0.25">
      <c r="A1625" s="50">
        <v>1624</v>
      </c>
      <c r="B1625" s="51">
        <v>41023</v>
      </c>
      <c r="C1625" s="75">
        <f t="shared" si="529"/>
        <v>41023</v>
      </c>
      <c r="D1625" s="50" t="s">
        <v>1223</v>
      </c>
      <c r="E1625" s="50">
        <v>3.1</v>
      </c>
      <c r="F1625" s="50">
        <v>0</v>
      </c>
      <c r="G1625" s="50">
        <v>28</v>
      </c>
      <c r="H1625" s="50">
        <v>16</v>
      </c>
      <c r="I1625" s="53">
        <f t="shared" si="531"/>
        <v>1.9629629629629629E-2</v>
      </c>
      <c r="J1625" s="54">
        <f t="shared" si="532"/>
        <v>6.3321385902031062E-3</v>
      </c>
      <c r="K1625" s="50" t="s">
        <v>774</v>
      </c>
      <c r="L1625" s="50" t="s">
        <v>927</v>
      </c>
      <c r="M1625" s="55">
        <f t="shared" si="533"/>
        <v>6.5801886792452882</v>
      </c>
      <c r="N1625" s="50">
        <v>158</v>
      </c>
      <c r="O1625" s="50" t="s">
        <v>198</v>
      </c>
      <c r="S1625" s="151">
        <f t="shared" si="534"/>
        <v>0.16590203106332138</v>
      </c>
      <c r="T1625" s="151">
        <f t="shared" si="535"/>
        <v>8.2951015531660691E-2</v>
      </c>
      <c r="V1625" s="393">
        <f t="shared" si="547"/>
        <v>0</v>
      </c>
      <c r="W1625" s="393">
        <f t="shared" si="548"/>
        <v>0</v>
      </c>
      <c r="X1625" s="53">
        <f t="shared" si="536"/>
        <v>0.16590203106332138</v>
      </c>
      <c r="Y1625" s="53">
        <f t="shared" si="537"/>
        <v>0.20229121106332137</v>
      </c>
      <c r="Z1625" s="53">
        <f t="shared" si="538"/>
        <v>8.2951015531660691E-2</v>
      </c>
      <c r="AA1625" s="53">
        <f t="shared" si="539"/>
        <v>0.10114560553166069</v>
      </c>
      <c r="AB1625" s="50">
        <f t="shared" si="540"/>
        <v>1104</v>
      </c>
      <c r="AC1625" s="50">
        <f t="shared" si="528"/>
        <v>2012</v>
      </c>
      <c r="AD1625" s="50">
        <f t="shared" si="541"/>
        <v>4</v>
      </c>
      <c r="AE1625" s="56">
        <f t="shared" si="542"/>
        <v>201204</v>
      </c>
      <c r="AF1625" s="56">
        <f t="shared" si="530"/>
        <v>17</v>
      </c>
      <c r="AG1625" s="58">
        <f t="shared" si="543"/>
        <v>2</v>
      </c>
      <c r="AH1625" s="56">
        <f t="shared" si="544"/>
        <v>24</v>
      </c>
      <c r="AI1625" s="53">
        <f t="shared" si="545"/>
        <v>0.18409662106332136</v>
      </c>
      <c r="AJ1625" s="56">
        <f t="shared" si="546"/>
        <v>13.236999999999998</v>
      </c>
    </row>
    <row r="1626" spans="1:36" x14ac:dyDescent="0.25">
      <c r="A1626" s="50">
        <v>1625</v>
      </c>
      <c r="B1626" s="51">
        <v>41025</v>
      </c>
      <c r="C1626" s="75">
        <f t="shared" si="529"/>
        <v>41025</v>
      </c>
      <c r="D1626" s="50" t="s">
        <v>1223</v>
      </c>
      <c r="E1626" s="50">
        <v>3.1</v>
      </c>
      <c r="F1626" s="50">
        <v>0</v>
      </c>
      <c r="G1626" s="50">
        <v>30</v>
      </c>
      <c r="H1626" s="50">
        <v>42</v>
      </c>
      <c r="I1626" s="53">
        <f t="shared" si="531"/>
        <v>2.1319444444444443E-2</v>
      </c>
      <c r="J1626" s="54">
        <f t="shared" si="532"/>
        <v>6.8772401433691748E-3</v>
      </c>
      <c r="K1626" s="50" t="s">
        <v>774</v>
      </c>
      <c r="L1626" s="50" t="s">
        <v>927</v>
      </c>
      <c r="M1626" s="55">
        <f t="shared" si="533"/>
        <v>6.0586319218241096</v>
      </c>
      <c r="N1626" s="50">
        <v>148</v>
      </c>
      <c r="O1626" s="50" t="s">
        <v>198</v>
      </c>
      <c r="R1626" s="50" t="s">
        <v>952</v>
      </c>
      <c r="S1626" s="151">
        <f t="shared" si="534"/>
        <v>0.18018369175627238</v>
      </c>
      <c r="T1626" s="151">
        <f t="shared" si="535"/>
        <v>9.0091845878136192E-2</v>
      </c>
      <c r="V1626" s="393">
        <f t="shared" si="547"/>
        <v>0</v>
      </c>
      <c r="W1626" s="393">
        <f t="shared" si="548"/>
        <v>0</v>
      </c>
      <c r="X1626" s="53">
        <f t="shared" si="536"/>
        <v>0.18018369175627238</v>
      </c>
      <c r="Y1626" s="53">
        <f t="shared" si="537"/>
        <v>0.21657287175627235</v>
      </c>
      <c r="Z1626" s="53">
        <f t="shared" si="538"/>
        <v>9.0091845878136192E-2</v>
      </c>
      <c r="AA1626" s="53">
        <f t="shared" si="539"/>
        <v>0.10828643587813618</v>
      </c>
      <c r="AB1626" s="50">
        <f t="shared" si="540"/>
        <v>1627</v>
      </c>
      <c r="AC1626" s="50">
        <f t="shared" si="528"/>
        <v>2012</v>
      </c>
      <c r="AD1626" s="50">
        <f t="shared" si="541"/>
        <v>4</v>
      </c>
      <c r="AE1626" s="56">
        <f t="shared" si="542"/>
        <v>201204</v>
      </c>
      <c r="AF1626" s="56">
        <f t="shared" si="530"/>
        <v>17</v>
      </c>
      <c r="AG1626" s="58">
        <f t="shared" si="543"/>
        <v>1</v>
      </c>
      <c r="AH1626" s="56">
        <f t="shared" si="544"/>
        <v>26</v>
      </c>
      <c r="AI1626" s="53">
        <f t="shared" si="545"/>
        <v>0.19837828175627237</v>
      </c>
      <c r="AJ1626" s="56">
        <f t="shared" si="546"/>
        <v>13.236999999999998</v>
      </c>
    </row>
    <row r="1627" spans="1:36" x14ac:dyDescent="0.25">
      <c r="A1627" s="50">
        <v>1626</v>
      </c>
      <c r="B1627" s="51">
        <v>41028</v>
      </c>
      <c r="C1627" s="75">
        <f t="shared" si="529"/>
        <v>41028</v>
      </c>
      <c r="D1627" s="50" t="s">
        <v>1223</v>
      </c>
      <c r="E1627" s="50">
        <v>13.1</v>
      </c>
      <c r="F1627" s="50">
        <v>2</v>
      </c>
      <c r="G1627" s="50">
        <v>10</v>
      </c>
      <c r="H1627" s="50">
        <v>4</v>
      </c>
      <c r="I1627" s="53">
        <f t="shared" si="531"/>
        <v>9.0324074074074071E-2</v>
      </c>
      <c r="J1627" s="54">
        <f t="shared" si="532"/>
        <v>6.89496748657054E-3</v>
      </c>
      <c r="K1627" s="50" t="s">
        <v>936</v>
      </c>
      <c r="L1627" s="50" t="s">
        <v>953</v>
      </c>
      <c r="M1627" s="55">
        <f t="shared" si="533"/>
        <v>6.0430548436699176</v>
      </c>
      <c r="N1627" s="50">
        <v>166</v>
      </c>
      <c r="O1627" s="50" t="s">
        <v>526</v>
      </c>
      <c r="S1627" s="151">
        <f t="shared" si="534"/>
        <v>0.18064814814814814</v>
      </c>
      <c r="T1627" s="151">
        <f t="shared" si="535"/>
        <v>9.0324074074074071E-2</v>
      </c>
      <c r="V1627" s="393">
        <f t="shared" si="547"/>
        <v>0</v>
      </c>
      <c r="W1627" s="393">
        <f t="shared" si="548"/>
        <v>0</v>
      </c>
      <c r="X1627" s="53">
        <f t="shared" si="536"/>
        <v>0.18064814814814814</v>
      </c>
      <c r="Y1627" s="53">
        <f t="shared" si="537"/>
        <v>0.21703732814814813</v>
      </c>
      <c r="Z1627" s="53">
        <f t="shared" si="538"/>
        <v>9.0324074074074071E-2</v>
      </c>
      <c r="AA1627" s="53">
        <f t="shared" si="539"/>
        <v>0.10851866407407407</v>
      </c>
      <c r="AB1627" s="50">
        <f t="shared" si="540"/>
        <v>1645</v>
      </c>
      <c r="AC1627" s="50">
        <f t="shared" si="528"/>
        <v>2012</v>
      </c>
      <c r="AD1627" s="50">
        <f t="shared" si="541"/>
        <v>4</v>
      </c>
      <c r="AE1627" s="56">
        <f t="shared" si="542"/>
        <v>201204</v>
      </c>
      <c r="AF1627" s="56">
        <f t="shared" si="530"/>
        <v>18</v>
      </c>
      <c r="AG1627" s="58">
        <f t="shared" si="543"/>
        <v>2</v>
      </c>
      <c r="AH1627" s="56">
        <f t="shared" si="544"/>
        <v>29</v>
      </c>
      <c r="AI1627" s="53">
        <f t="shared" si="545"/>
        <v>0.19884273814814812</v>
      </c>
      <c r="AJ1627" s="56">
        <f t="shared" si="546"/>
        <v>55.936999999999991</v>
      </c>
    </row>
    <row r="1628" spans="1:36" x14ac:dyDescent="0.25">
      <c r="A1628" s="50">
        <v>1627</v>
      </c>
      <c r="B1628" s="51">
        <v>41028</v>
      </c>
      <c r="C1628" s="75">
        <f t="shared" si="529"/>
        <v>41028</v>
      </c>
      <c r="D1628" s="50" t="s">
        <v>713</v>
      </c>
      <c r="E1628" s="50">
        <v>1</v>
      </c>
      <c r="F1628" s="50">
        <v>0</v>
      </c>
      <c r="G1628" s="50">
        <v>10</v>
      </c>
      <c r="H1628" s="50">
        <v>11</v>
      </c>
      <c r="I1628" s="53">
        <f t="shared" si="531"/>
        <v>7.0717592592592594E-3</v>
      </c>
      <c r="J1628" s="54">
        <f t="shared" si="532"/>
        <v>7.0717592592592594E-3</v>
      </c>
      <c r="K1628" s="50" t="s">
        <v>936</v>
      </c>
      <c r="L1628" s="50" t="s">
        <v>953</v>
      </c>
      <c r="M1628" s="55">
        <f t="shared" si="533"/>
        <v>5.891980360065471</v>
      </c>
      <c r="N1628" s="50">
        <v>158</v>
      </c>
      <c r="O1628" s="50" t="s">
        <v>526</v>
      </c>
      <c r="S1628" s="151">
        <f t="shared" si="534"/>
        <v>0</v>
      </c>
      <c r="T1628" s="151">
        <f t="shared" si="535"/>
        <v>0</v>
      </c>
      <c r="V1628" s="393">
        <f t="shared" si="547"/>
        <v>0</v>
      </c>
      <c r="W1628" s="393">
        <f t="shared" si="548"/>
        <v>0</v>
      </c>
      <c r="X1628" s="53">
        <f t="shared" si="536"/>
        <v>0.18528009259259259</v>
      </c>
      <c r="Y1628" s="53">
        <f t="shared" si="537"/>
        <v>0.22166927259259259</v>
      </c>
      <c r="Z1628" s="53">
        <f t="shared" si="538"/>
        <v>9.2640046296296297E-2</v>
      </c>
      <c r="AA1628" s="53">
        <f t="shared" si="539"/>
        <v>0.11083463629629629</v>
      </c>
      <c r="AB1628" s="50">
        <f t="shared" si="540"/>
        <v>1876</v>
      </c>
      <c r="AC1628" s="50">
        <f t="shared" si="528"/>
        <v>2012</v>
      </c>
      <c r="AD1628" s="50">
        <f t="shared" si="541"/>
        <v>4</v>
      </c>
      <c r="AE1628" s="56">
        <f t="shared" si="542"/>
        <v>201204</v>
      </c>
      <c r="AF1628" s="56">
        <f t="shared" si="530"/>
        <v>18</v>
      </c>
      <c r="AG1628" s="58">
        <f t="shared" si="543"/>
        <v>0</v>
      </c>
      <c r="AH1628" s="56">
        <f t="shared" si="544"/>
        <v>29</v>
      </c>
      <c r="AI1628" s="53">
        <f t="shared" si="545"/>
        <v>0.2034746825925926</v>
      </c>
      <c r="AJ1628" s="56">
        <f t="shared" si="546"/>
        <v>0</v>
      </c>
    </row>
    <row r="1629" spans="1:36" x14ac:dyDescent="0.25">
      <c r="A1629" s="50">
        <v>1628</v>
      </c>
      <c r="B1629" s="51">
        <v>41028</v>
      </c>
      <c r="C1629" s="75">
        <f t="shared" si="529"/>
        <v>41028</v>
      </c>
      <c r="D1629" s="50" t="s">
        <v>714</v>
      </c>
      <c r="E1629" s="50">
        <v>1</v>
      </c>
      <c r="F1629" s="50">
        <v>0</v>
      </c>
      <c r="G1629" s="50">
        <v>9</v>
      </c>
      <c r="H1629" s="50">
        <v>49</v>
      </c>
      <c r="I1629" s="53">
        <f t="shared" si="531"/>
        <v>6.8171296296296287E-3</v>
      </c>
      <c r="J1629" s="54">
        <f t="shared" si="532"/>
        <v>6.8171296296296287E-3</v>
      </c>
      <c r="K1629" s="50" t="s">
        <v>936</v>
      </c>
      <c r="L1629" s="50" t="s">
        <v>953</v>
      </c>
      <c r="M1629" s="55">
        <f t="shared" si="533"/>
        <v>6.1120543293718219</v>
      </c>
      <c r="N1629" s="50">
        <v>156</v>
      </c>
      <c r="O1629" s="50" t="s">
        <v>526</v>
      </c>
      <c r="S1629" s="151">
        <f t="shared" si="534"/>
        <v>0</v>
      </c>
      <c r="T1629" s="151">
        <f t="shared" si="535"/>
        <v>0</v>
      </c>
      <c r="V1629" s="393">
        <f t="shared" si="547"/>
        <v>0</v>
      </c>
      <c r="W1629" s="393">
        <f t="shared" si="548"/>
        <v>0</v>
      </c>
      <c r="X1629" s="53">
        <f t="shared" si="536"/>
        <v>0.17860879629629628</v>
      </c>
      <c r="Y1629" s="53">
        <f t="shared" si="537"/>
        <v>0.21499797629629624</v>
      </c>
      <c r="Z1629" s="53">
        <f t="shared" si="538"/>
        <v>8.930439814814814E-2</v>
      </c>
      <c r="AA1629" s="53">
        <f t="shared" si="539"/>
        <v>0.10749898814814812</v>
      </c>
      <c r="AB1629" s="50">
        <f t="shared" si="540"/>
        <v>1538</v>
      </c>
      <c r="AC1629" s="50">
        <f t="shared" si="528"/>
        <v>2012</v>
      </c>
      <c r="AD1629" s="50">
        <f t="shared" si="541"/>
        <v>4</v>
      </c>
      <c r="AE1629" s="56">
        <f t="shared" si="542"/>
        <v>201204</v>
      </c>
      <c r="AF1629" s="56">
        <f t="shared" si="530"/>
        <v>18</v>
      </c>
      <c r="AG1629" s="58">
        <f>IF(ISBLANK(B1629)," ",MAX(B1629-B1625-1,0))</f>
        <v>4</v>
      </c>
      <c r="AH1629" s="56">
        <f t="shared" si="544"/>
        <v>29</v>
      </c>
      <c r="AI1629" s="53">
        <f t="shared" si="545"/>
        <v>0.19680338629629626</v>
      </c>
      <c r="AJ1629" s="56">
        <f t="shared" si="546"/>
        <v>0</v>
      </c>
    </row>
    <row r="1630" spans="1:36" x14ac:dyDescent="0.25">
      <c r="A1630" s="50">
        <v>1629</v>
      </c>
      <c r="B1630" s="51">
        <v>41028</v>
      </c>
      <c r="C1630" s="75">
        <f t="shared" si="529"/>
        <v>41028</v>
      </c>
      <c r="D1630" s="50" t="s">
        <v>715</v>
      </c>
      <c r="E1630" s="50">
        <v>1</v>
      </c>
      <c r="F1630" s="50">
        <v>0</v>
      </c>
      <c r="G1630" s="50">
        <v>9</v>
      </c>
      <c r="H1630" s="50">
        <v>46</v>
      </c>
      <c r="I1630" s="53">
        <f t="shared" si="531"/>
        <v>6.782407407407408E-3</v>
      </c>
      <c r="J1630" s="54">
        <f t="shared" si="532"/>
        <v>6.782407407407408E-3</v>
      </c>
      <c r="K1630" s="50" t="s">
        <v>936</v>
      </c>
      <c r="L1630" s="50" t="s">
        <v>953</v>
      </c>
      <c r="M1630" s="55">
        <f t="shared" si="533"/>
        <v>6.1433447098976153</v>
      </c>
      <c r="N1630" s="50">
        <v>161</v>
      </c>
      <c r="O1630" s="50" t="s">
        <v>526</v>
      </c>
      <c r="S1630" s="151">
        <f t="shared" si="534"/>
        <v>0</v>
      </c>
      <c r="T1630" s="151">
        <f t="shared" si="535"/>
        <v>0</v>
      </c>
      <c r="V1630" s="393">
        <f t="shared" si="547"/>
        <v>0</v>
      </c>
      <c r="W1630" s="393">
        <f t="shared" si="548"/>
        <v>0</v>
      </c>
      <c r="X1630" s="53">
        <f t="shared" si="536"/>
        <v>0.17769907407407409</v>
      </c>
      <c r="Y1630" s="53">
        <f t="shared" si="537"/>
        <v>0.21408825407407406</v>
      </c>
      <c r="Z1630" s="53">
        <f t="shared" si="538"/>
        <v>8.8849537037037046E-2</v>
      </c>
      <c r="AA1630" s="53">
        <f t="shared" si="539"/>
        <v>0.10704412703703703</v>
      </c>
      <c r="AB1630" s="50">
        <f t="shared" si="540"/>
        <v>1500</v>
      </c>
      <c r="AC1630" s="50">
        <f t="shared" si="528"/>
        <v>2012</v>
      </c>
      <c r="AD1630" s="50">
        <f t="shared" si="541"/>
        <v>4</v>
      </c>
      <c r="AE1630" s="56">
        <f t="shared" si="542"/>
        <v>201204</v>
      </c>
      <c r="AF1630" s="56">
        <f t="shared" si="530"/>
        <v>18</v>
      </c>
      <c r="AG1630" s="58">
        <f>IF(ISBLANK(B1630)," ",MAX(B1630-B1629-1,0))</f>
        <v>0</v>
      </c>
      <c r="AH1630" s="56">
        <f t="shared" si="544"/>
        <v>29</v>
      </c>
      <c r="AI1630" s="53">
        <f t="shared" si="545"/>
        <v>0.19589366407407408</v>
      </c>
      <c r="AJ1630" s="56">
        <f t="shared" si="546"/>
        <v>0</v>
      </c>
    </row>
    <row r="1631" spans="1:36" x14ac:dyDescent="0.25">
      <c r="A1631" s="50">
        <v>1630</v>
      </c>
      <c r="B1631" s="51">
        <v>41028</v>
      </c>
      <c r="C1631" s="75">
        <f t="shared" si="529"/>
        <v>41028</v>
      </c>
      <c r="D1631" s="50" t="s">
        <v>716</v>
      </c>
      <c r="E1631" s="50">
        <v>1</v>
      </c>
      <c r="F1631" s="50">
        <v>0</v>
      </c>
      <c r="G1631" s="50">
        <v>9</v>
      </c>
      <c r="H1631" s="50">
        <v>48</v>
      </c>
      <c r="I1631" s="53">
        <f t="shared" si="531"/>
        <v>6.8055555555555569E-3</v>
      </c>
      <c r="J1631" s="54">
        <f t="shared" si="532"/>
        <v>6.8055555555555569E-3</v>
      </c>
      <c r="K1631" s="50" t="s">
        <v>936</v>
      </c>
      <c r="L1631" s="50" t="s">
        <v>953</v>
      </c>
      <c r="M1631" s="55">
        <f t="shared" si="533"/>
        <v>6.12244897959184</v>
      </c>
      <c r="N1631" s="50">
        <v>163</v>
      </c>
      <c r="O1631" s="50" t="s">
        <v>526</v>
      </c>
      <c r="S1631" s="151">
        <f t="shared" si="534"/>
        <v>0</v>
      </c>
      <c r="T1631" s="151">
        <f t="shared" si="535"/>
        <v>0</v>
      </c>
      <c r="V1631" s="393">
        <f t="shared" si="547"/>
        <v>0</v>
      </c>
      <c r="W1631" s="393">
        <f t="shared" si="548"/>
        <v>0</v>
      </c>
      <c r="X1631" s="53">
        <f t="shared" si="536"/>
        <v>0.17830555555555558</v>
      </c>
      <c r="Y1631" s="53">
        <f t="shared" si="537"/>
        <v>0.21469473555555557</v>
      </c>
      <c r="Z1631" s="53">
        <f t="shared" si="538"/>
        <v>8.9152777777777789E-2</v>
      </c>
      <c r="AA1631" s="53">
        <f t="shared" si="539"/>
        <v>0.10734736777777779</v>
      </c>
      <c r="AB1631" s="50">
        <f t="shared" si="540"/>
        <v>1522</v>
      </c>
      <c r="AC1631" s="50">
        <f t="shared" si="528"/>
        <v>2012</v>
      </c>
      <c r="AD1631" s="50">
        <f t="shared" si="541"/>
        <v>4</v>
      </c>
      <c r="AE1631" s="56">
        <f t="shared" si="542"/>
        <v>201204</v>
      </c>
      <c r="AF1631" s="56">
        <f t="shared" si="530"/>
        <v>18</v>
      </c>
      <c r="AG1631" s="58">
        <f>IF(ISBLANK(B1631)," ",MAX(B1631-B1630-1,0))</f>
        <v>0</v>
      </c>
      <c r="AH1631" s="56">
        <f t="shared" si="544"/>
        <v>29</v>
      </c>
      <c r="AI1631" s="53">
        <f t="shared" si="545"/>
        <v>0.19650014555555556</v>
      </c>
      <c r="AJ1631" s="56">
        <f t="shared" si="546"/>
        <v>0</v>
      </c>
    </row>
    <row r="1632" spans="1:36" x14ac:dyDescent="0.25">
      <c r="A1632" s="50">
        <v>1631</v>
      </c>
      <c r="B1632" s="51">
        <v>41028</v>
      </c>
      <c r="C1632" s="75">
        <f t="shared" si="529"/>
        <v>41028</v>
      </c>
      <c r="D1632" s="50" t="s">
        <v>717</v>
      </c>
      <c r="E1632" s="50">
        <v>1</v>
      </c>
      <c r="F1632" s="50">
        <v>0</v>
      </c>
      <c r="G1632" s="50">
        <v>9</v>
      </c>
      <c r="H1632" s="50">
        <v>45</v>
      </c>
      <c r="I1632" s="53">
        <f t="shared" si="531"/>
        <v>6.7708333333333336E-3</v>
      </c>
      <c r="J1632" s="54">
        <f t="shared" si="532"/>
        <v>6.7708333333333336E-3</v>
      </c>
      <c r="K1632" s="50" t="s">
        <v>936</v>
      </c>
      <c r="L1632" s="50" t="s">
        <v>953</v>
      </c>
      <c r="M1632" s="55">
        <f t="shared" si="533"/>
        <v>6.1538461538461586</v>
      </c>
      <c r="N1632" s="50">
        <v>164</v>
      </c>
      <c r="O1632" s="50" t="s">
        <v>526</v>
      </c>
      <c r="S1632" s="151">
        <f t="shared" si="534"/>
        <v>0</v>
      </c>
      <c r="T1632" s="151">
        <f t="shared" si="535"/>
        <v>0</v>
      </c>
      <c r="V1632" s="393">
        <f t="shared" si="547"/>
        <v>0</v>
      </c>
      <c r="W1632" s="393">
        <f t="shared" si="548"/>
        <v>0</v>
      </c>
      <c r="X1632" s="53">
        <f t="shared" si="536"/>
        <v>0.17739583333333334</v>
      </c>
      <c r="Y1632" s="53">
        <f t="shared" si="537"/>
        <v>0.21378501333333333</v>
      </c>
      <c r="Z1632" s="53">
        <f t="shared" si="538"/>
        <v>8.8697916666666668E-2</v>
      </c>
      <c r="AA1632" s="53">
        <f t="shared" si="539"/>
        <v>0.10689250666666666</v>
      </c>
      <c r="AB1632" s="50">
        <f t="shared" si="540"/>
        <v>1487</v>
      </c>
      <c r="AC1632" s="50">
        <f t="shared" si="528"/>
        <v>2012</v>
      </c>
      <c r="AD1632" s="50">
        <f t="shared" si="541"/>
        <v>4</v>
      </c>
      <c r="AE1632" s="56">
        <f t="shared" si="542"/>
        <v>201204</v>
      </c>
      <c r="AF1632" s="56">
        <f t="shared" si="530"/>
        <v>18</v>
      </c>
      <c r="AG1632" s="58">
        <f>IF(ISBLANK(B1632)," ",MAX(B1632-B1628-1,0))</f>
        <v>0</v>
      </c>
      <c r="AH1632" s="56">
        <f t="shared" si="544"/>
        <v>29</v>
      </c>
      <c r="AI1632" s="53">
        <f t="shared" si="545"/>
        <v>0.19559042333333332</v>
      </c>
      <c r="AJ1632" s="56">
        <f t="shared" si="546"/>
        <v>0</v>
      </c>
    </row>
    <row r="1633" spans="1:36" x14ac:dyDescent="0.25">
      <c r="A1633" s="50">
        <v>1632</v>
      </c>
      <c r="B1633" s="51">
        <v>41028</v>
      </c>
      <c r="C1633" s="75">
        <f t="shared" si="529"/>
        <v>41028</v>
      </c>
      <c r="D1633" s="50" t="s">
        <v>718</v>
      </c>
      <c r="E1633" s="50">
        <v>1</v>
      </c>
      <c r="F1633" s="50">
        <v>0</v>
      </c>
      <c r="G1633" s="50">
        <v>9</v>
      </c>
      <c r="H1633" s="50">
        <v>53</v>
      </c>
      <c r="I1633" s="53">
        <f t="shared" si="531"/>
        <v>6.8634259259259256E-3</v>
      </c>
      <c r="J1633" s="54">
        <f t="shared" si="532"/>
        <v>6.8634259259259256E-3</v>
      </c>
      <c r="K1633" s="50" t="s">
        <v>936</v>
      </c>
      <c r="L1633" s="50" t="s">
        <v>953</v>
      </c>
      <c r="M1633" s="55">
        <f t="shared" si="533"/>
        <v>6.070826306914002</v>
      </c>
      <c r="N1633" s="50">
        <v>164</v>
      </c>
      <c r="O1633" s="50" t="s">
        <v>526</v>
      </c>
      <c r="S1633" s="151">
        <f t="shared" si="534"/>
        <v>0</v>
      </c>
      <c r="T1633" s="151">
        <f t="shared" si="535"/>
        <v>0</v>
      </c>
      <c r="V1633" s="393">
        <f t="shared" si="547"/>
        <v>0</v>
      </c>
      <c r="W1633" s="393">
        <f t="shared" si="548"/>
        <v>0</v>
      </c>
      <c r="X1633" s="53">
        <f t="shared" si="536"/>
        <v>0.17982175925925925</v>
      </c>
      <c r="Y1633" s="53">
        <f t="shared" si="537"/>
        <v>0.21621093925925924</v>
      </c>
      <c r="Z1633" s="53">
        <f t="shared" si="538"/>
        <v>8.9910879629629625E-2</v>
      </c>
      <c r="AA1633" s="53">
        <f t="shared" si="539"/>
        <v>0.10810546962962962</v>
      </c>
      <c r="AB1633" s="50">
        <f t="shared" si="540"/>
        <v>1609</v>
      </c>
      <c r="AC1633" s="50">
        <f t="shared" si="528"/>
        <v>2012</v>
      </c>
      <c r="AD1633" s="50">
        <f t="shared" si="541"/>
        <v>4</v>
      </c>
      <c r="AE1633" s="56">
        <f t="shared" si="542"/>
        <v>201204</v>
      </c>
      <c r="AF1633" s="56">
        <f t="shared" si="530"/>
        <v>18</v>
      </c>
      <c r="AG1633" s="58">
        <f>IF(ISBLANK(B1633)," ",MAX(B1633-B1632-1,0))</f>
        <v>0</v>
      </c>
      <c r="AH1633" s="56">
        <f t="shared" si="544"/>
        <v>29</v>
      </c>
      <c r="AI1633" s="53">
        <f t="shared" si="545"/>
        <v>0.19801634925925926</v>
      </c>
      <c r="AJ1633" s="56">
        <f t="shared" si="546"/>
        <v>0</v>
      </c>
    </row>
    <row r="1634" spans="1:36" x14ac:dyDescent="0.25">
      <c r="A1634" s="50">
        <v>1633</v>
      </c>
      <c r="B1634" s="51">
        <v>41028</v>
      </c>
      <c r="C1634" s="75">
        <f t="shared" si="529"/>
        <v>41028</v>
      </c>
      <c r="D1634" s="50" t="s">
        <v>719</v>
      </c>
      <c r="E1634" s="50">
        <v>1</v>
      </c>
      <c r="F1634" s="50">
        <v>0</v>
      </c>
      <c r="G1634" s="50">
        <v>9</v>
      </c>
      <c r="H1634" s="50">
        <v>57</v>
      </c>
      <c r="I1634" s="53">
        <f t="shared" si="531"/>
        <v>6.9097222222222225E-3</v>
      </c>
      <c r="J1634" s="54">
        <f t="shared" si="532"/>
        <v>6.9097222222222225E-3</v>
      </c>
      <c r="K1634" s="50" t="s">
        <v>936</v>
      </c>
      <c r="L1634" s="50" t="s">
        <v>953</v>
      </c>
      <c r="M1634" s="55">
        <f t="shared" si="533"/>
        <v>6.030150753768849</v>
      </c>
      <c r="N1634" s="50">
        <v>164</v>
      </c>
      <c r="O1634" s="50" t="s">
        <v>526</v>
      </c>
      <c r="S1634" s="151">
        <f t="shared" si="534"/>
        <v>0</v>
      </c>
      <c r="T1634" s="151">
        <f t="shared" si="535"/>
        <v>0</v>
      </c>
      <c r="V1634" s="393">
        <f t="shared" si="547"/>
        <v>0</v>
      </c>
      <c r="W1634" s="393">
        <f t="shared" si="548"/>
        <v>0</v>
      </c>
      <c r="X1634" s="53">
        <f t="shared" si="536"/>
        <v>0.18103472222222222</v>
      </c>
      <c r="Y1634" s="53">
        <f t="shared" si="537"/>
        <v>0.21742390222222222</v>
      </c>
      <c r="Z1634" s="53">
        <f t="shared" si="538"/>
        <v>9.0517361111111111E-2</v>
      </c>
      <c r="AA1634" s="53">
        <f t="shared" si="539"/>
        <v>0.10871195111111111</v>
      </c>
      <c r="AB1634" s="50">
        <f t="shared" si="540"/>
        <v>1657</v>
      </c>
      <c r="AC1634" s="50">
        <f t="shared" si="528"/>
        <v>2012</v>
      </c>
      <c r="AD1634" s="50">
        <f t="shared" si="541"/>
        <v>4</v>
      </c>
      <c r="AE1634" s="56">
        <f t="shared" si="542"/>
        <v>201204</v>
      </c>
      <c r="AF1634" s="56">
        <f t="shared" si="530"/>
        <v>18</v>
      </c>
      <c r="AG1634" s="58">
        <f>IF(ISBLANK(B1634)," ",MAX(B1634-B1633-1,0))</f>
        <v>0</v>
      </c>
      <c r="AH1634" s="56">
        <f t="shared" si="544"/>
        <v>29</v>
      </c>
      <c r="AI1634" s="53">
        <f t="shared" si="545"/>
        <v>0.19922931222222223</v>
      </c>
      <c r="AJ1634" s="56">
        <f t="shared" si="546"/>
        <v>0</v>
      </c>
    </row>
    <row r="1635" spans="1:36" x14ac:dyDescent="0.25">
      <c r="A1635" s="50">
        <v>1634</v>
      </c>
      <c r="B1635" s="51">
        <v>41028</v>
      </c>
      <c r="C1635" s="75">
        <f t="shared" si="529"/>
        <v>41028</v>
      </c>
      <c r="D1635" s="50" t="s">
        <v>720</v>
      </c>
      <c r="E1635" s="50">
        <v>1</v>
      </c>
      <c r="F1635" s="50">
        <v>0</v>
      </c>
      <c r="G1635" s="50">
        <v>10</v>
      </c>
      <c r="H1635" s="50">
        <v>12</v>
      </c>
      <c r="I1635" s="53">
        <f t="shared" si="531"/>
        <v>7.083333333333333E-3</v>
      </c>
      <c r="J1635" s="54">
        <f t="shared" si="532"/>
        <v>7.083333333333333E-3</v>
      </c>
      <c r="K1635" s="50" t="s">
        <v>936</v>
      </c>
      <c r="L1635" s="50" t="s">
        <v>953</v>
      </c>
      <c r="M1635" s="55">
        <f t="shared" si="533"/>
        <v>5.8823529411764754</v>
      </c>
      <c r="N1635" s="50">
        <v>164</v>
      </c>
      <c r="O1635" s="50" t="s">
        <v>526</v>
      </c>
      <c r="S1635" s="151">
        <f t="shared" si="534"/>
        <v>0</v>
      </c>
      <c r="T1635" s="151">
        <f t="shared" si="535"/>
        <v>0</v>
      </c>
      <c r="V1635" s="393">
        <f t="shared" si="547"/>
        <v>0</v>
      </c>
      <c r="W1635" s="393">
        <f t="shared" si="548"/>
        <v>0</v>
      </c>
      <c r="X1635" s="53">
        <f t="shared" si="536"/>
        <v>0.18558333333333332</v>
      </c>
      <c r="Y1635" s="53">
        <f t="shared" si="537"/>
        <v>0.22197251333333329</v>
      </c>
      <c r="Z1635" s="53">
        <f t="shared" si="538"/>
        <v>9.2791666666666661E-2</v>
      </c>
      <c r="AA1635" s="53">
        <f t="shared" si="539"/>
        <v>0.11098625666666664</v>
      </c>
      <c r="AB1635" s="50">
        <f t="shared" si="540"/>
        <v>1884</v>
      </c>
      <c r="AC1635" s="50">
        <f t="shared" si="528"/>
        <v>2012</v>
      </c>
      <c r="AD1635" s="50">
        <f t="shared" si="541"/>
        <v>4</v>
      </c>
      <c r="AE1635" s="56">
        <f t="shared" si="542"/>
        <v>201204</v>
      </c>
      <c r="AF1635" s="56">
        <f t="shared" si="530"/>
        <v>18</v>
      </c>
      <c r="AG1635" s="58">
        <f>IF(ISBLANK(B1635)," ",MAX(B1635-B1631-1,0))</f>
        <v>0</v>
      </c>
      <c r="AH1635" s="56">
        <f t="shared" si="544"/>
        <v>29</v>
      </c>
      <c r="AI1635" s="53">
        <f t="shared" si="545"/>
        <v>0.20377792333333331</v>
      </c>
      <c r="AJ1635" s="56">
        <f t="shared" si="546"/>
        <v>0</v>
      </c>
    </row>
    <row r="1636" spans="1:36" x14ac:dyDescent="0.25">
      <c r="A1636" s="50">
        <v>1635</v>
      </c>
      <c r="B1636" s="51">
        <v>41028</v>
      </c>
      <c r="C1636" s="75">
        <f t="shared" si="529"/>
        <v>41028</v>
      </c>
      <c r="D1636" s="50" t="s">
        <v>721</v>
      </c>
      <c r="E1636" s="50">
        <v>1</v>
      </c>
      <c r="F1636" s="50">
        <v>0</v>
      </c>
      <c r="G1636" s="50">
        <v>9</v>
      </c>
      <c r="H1636" s="50">
        <v>42</v>
      </c>
      <c r="I1636" s="53">
        <f t="shared" si="531"/>
        <v>6.7361111111111103E-3</v>
      </c>
      <c r="J1636" s="54">
        <f t="shared" si="532"/>
        <v>6.7361111111111103E-3</v>
      </c>
      <c r="K1636" s="50" t="s">
        <v>936</v>
      </c>
      <c r="L1636" s="50" t="s">
        <v>953</v>
      </c>
      <c r="M1636" s="55">
        <f t="shared" si="533"/>
        <v>6.1855670103092839</v>
      </c>
      <c r="N1636" s="50">
        <v>166</v>
      </c>
      <c r="O1636" s="50" t="s">
        <v>526</v>
      </c>
      <c r="S1636" s="151">
        <f t="shared" si="534"/>
        <v>0</v>
      </c>
      <c r="T1636" s="151">
        <f t="shared" si="535"/>
        <v>0</v>
      </c>
      <c r="V1636" s="393">
        <f t="shared" si="547"/>
        <v>0</v>
      </c>
      <c r="W1636" s="393">
        <f t="shared" si="548"/>
        <v>0</v>
      </c>
      <c r="X1636" s="53">
        <f t="shared" si="536"/>
        <v>0.17648611111111109</v>
      </c>
      <c r="Y1636" s="53">
        <f t="shared" si="537"/>
        <v>0.21287529111111106</v>
      </c>
      <c r="Z1636" s="53">
        <f t="shared" si="538"/>
        <v>8.8243055555555547E-2</v>
      </c>
      <c r="AA1636" s="53">
        <f t="shared" si="539"/>
        <v>0.10643764555555553</v>
      </c>
      <c r="AB1636" s="50">
        <f t="shared" si="540"/>
        <v>1440</v>
      </c>
      <c r="AC1636" s="50">
        <f t="shared" si="528"/>
        <v>2012</v>
      </c>
      <c r="AD1636" s="50">
        <f t="shared" si="541"/>
        <v>4</v>
      </c>
      <c r="AE1636" s="56">
        <f t="shared" si="542"/>
        <v>201204</v>
      </c>
      <c r="AF1636" s="56">
        <f t="shared" si="530"/>
        <v>18</v>
      </c>
      <c r="AG1636" s="58">
        <f>IF(ISBLANK(B1636)," ",MAX(B1636-B1635-1,0))</f>
        <v>0</v>
      </c>
      <c r="AH1636" s="56">
        <f t="shared" si="544"/>
        <v>29</v>
      </c>
      <c r="AI1636" s="53">
        <f t="shared" si="545"/>
        <v>0.19468070111111108</v>
      </c>
      <c r="AJ1636" s="56">
        <f t="shared" si="546"/>
        <v>0</v>
      </c>
    </row>
    <row r="1637" spans="1:36" x14ac:dyDescent="0.25">
      <c r="A1637" s="50">
        <v>1636</v>
      </c>
      <c r="B1637" s="51">
        <v>41028</v>
      </c>
      <c r="C1637" s="75">
        <f t="shared" si="529"/>
        <v>41028</v>
      </c>
      <c r="D1637" s="50" t="s">
        <v>707</v>
      </c>
      <c r="E1637" s="50">
        <v>1</v>
      </c>
      <c r="F1637" s="50">
        <v>0</v>
      </c>
      <c r="G1637" s="50">
        <v>10</v>
      </c>
      <c r="H1637" s="50">
        <v>2</v>
      </c>
      <c r="I1637" s="53">
        <f t="shared" si="531"/>
        <v>6.9675925925925921E-3</v>
      </c>
      <c r="J1637" s="54">
        <f t="shared" si="532"/>
        <v>6.9675925925925921E-3</v>
      </c>
      <c r="K1637" s="50" t="s">
        <v>936</v>
      </c>
      <c r="L1637" s="50" t="s">
        <v>953</v>
      </c>
      <c r="M1637" s="55">
        <f t="shared" si="533"/>
        <v>5.9800664451827297</v>
      </c>
      <c r="N1637" s="50">
        <v>169</v>
      </c>
      <c r="O1637" s="50" t="s">
        <v>526</v>
      </c>
      <c r="S1637" s="151">
        <f t="shared" si="534"/>
        <v>0</v>
      </c>
      <c r="T1637" s="151">
        <f t="shared" si="535"/>
        <v>0</v>
      </c>
      <c r="V1637" s="393">
        <f t="shared" si="547"/>
        <v>0</v>
      </c>
      <c r="W1637" s="393">
        <f t="shared" si="548"/>
        <v>0</v>
      </c>
      <c r="X1637" s="53">
        <f t="shared" si="536"/>
        <v>0.18255092592592589</v>
      </c>
      <c r="Y1637" s="53">
        <f t="shared" si="537"/>
        <v>0.21894010592592589</v>
      </c>
      <c r="Z1637" s="53">
        <f t="shared" si="538"/>
        <v>9.1275462962962947E-2</v>
      </c>
      <c r="AA1637" s="53">
        <f t="shared" si="539"/>
        <v>0.10947005296296294</v>
      </c>
      <c r="AB1637" s="50">
        <f t="shared" si="540"/>
        <v>1760</v>
      </c>
      <c r="AC1637" s="50">
        <f t="shared" ref="AC1637:AC1700" si="549">YEAR(B1637)</f>
        <v>2012</v>
      </c>
      <c r="AD1637" s="50">
        <f t="shared" si="541"/>
        <v>4</v>
      </c>
      <c r="AE1637" s="56">
        <f t="shared" si="542"/>
        <v>201204</v>
      </c>
      <c r="AF1637" s="56">
        <f t="shared" si="530"/>
        <v>18</v>
      </c>
      <c r="AG1637" s="58">
        <f>IF(ISBLANK(B1637)," ",MAX(B1637-B1636-1,0))</f>
        <v>0</v>
      </c>
      <c r="AH1637" s="56">
        <f t="shared" si="544"/>
        <v>29</v>
      </c>
      <c r="AI1637" s="53">
        <f t="shared" si="545"/>
        <v>0.20074551592592588</v>
      </c>
      <c r="AJ1637" s="56">
        <f t="shared" si="546"/>
        <v>0</v>
      </c>
    </row>
    <row r="1638" spans="1:36" x14ac:dyDescent="0.25">
      <c r="A1638" s="50">
        <v>1637</v>
      </c>
      <c r="B1638" s="51">
        <v>41028</v>
      </c>
      <c r="C1638" s="75">
        <f t="shared" si="529"/>
        <v>41028</v>
      </c>
      <c r="D1638" s="50" t="s">
        <v>708</v>
      </c>
      <c r="E1638" s="50">
        <v>1</v>
      </c>
      <c r="F1638" s="50">
        <v>0</v>
      </c>
      <c r="G1638" s="50">
        <v>9</v>
      </c>
      <c r="H1638" s="50">
        <v>43</v>
      </c>
      <c r="I1638" s="53">
        <f t="shared" si="531"/>
        <v>6.7476851851851856E-3</v>
      </c>
      <c r="J1638" s="54">
        <f t="shared" si="532"/>
        <v>6.7476851851851856E-3</v>
      </c>
      <c r="K1638" s="50" t="s">
        <v>936</v>
      </c>
      <c r="L1638" s="50" t="s">
        <v>953</v>
      </c>
      <c r="M1638" s="55">
        <f t="shared" si="533"/>
        <v>6.1749571183533494</v>
      </c>
      <c r="N1638" s="50">
        <v>170</v>
      </c>
      <c r="O1638" s="50" t="s">
        <v>526</v>
      </c>
      <c r="S1638" s="151">
        <f t="shared" si="534"/>
        <v>0</v>
      </c>
      <c r="T1638" s="151">
        <f t="shared" si="535"/>
        <v>0</v>
      </c>
      <c r="V1638" s="393">
        <f t="shared" si="547"/>
        <v>0</v>
      </c>
      <c r="W1638" s="393">
        <f t="shared" si="548"/>
        <v>0</v>
      </c>
      <c r="X1638" s="53">
        <f t="shared" si="536"/>
        <v>0.17678935185185185</v>
      </c>
      <c r="Y1638" s="53">
        <f t="shared" si="537"/>
        <v>0.21317853185185184</v>
      </c>
      <c r="Z1638" s="53">
        <f t="shared" si="538"/>
        <v>8.8394675925925925E-2</v>
      </c>
      <c r="AA1638" s="53">
        <f t="shared" si="539"/>
        <v>0.10658926592592592</v>
      </c>
      <c r="AB1638" s="50">
        <f t="shared" si="540"/>
        <v>1454</v>
      </c>
      <c r="AC1638" s="50">
        <f t="shared" si="549"/>
        <v>2012</v>
      </c>
      <c r="AD1638" s="50">
        <f t="shared" si="541"/>
        <v>4</v>
      </c>
      <c r="AE1638" s="56">
        <f t="shared" si="542"/>
        <v>201204</v>
      </c>
      <c r="AF1638" s="56">
        <f t="shared" si="530"/>
        <v>18</v>
      </c>
      <c r="AG1638" s="58">
        <f>IF(ISBLANK(B1638)," ",MAX(B1638-B1634-1,0))</f>
        <v>0</v>
      </c>
      <c r="AH1638" s="56">
        <f t="shared" si="544"/>
        <v>29</v>
      </c>
      <c r="AI1638" s="53">
        <f t="shared" si="545"/>
        <v>0.19498394185185186</v>
      </c>
      <c r="AJ1638" s="56">
        <f t="shared" si="546"/>
        <v>0</v>
      </c>
    </row>
    <row r="1639" spans="1:36" x14ac:dyDescent="0.25">
      <c r="A1639" s="50">
        <v>1638</v>
      </c>
      <c r="B1639" s="51">
        <v>41028</v>
      </c>
      <c r="C1639" s="75">
        <f t="shared" si="529"/>
        <v>41028</v>
      </c>
      <c r="D1639" s="50" t="s">
        <v>709</v>
      </c>
      <c r="E1639" s="50">
        <v>1</v>
      </c>
      <c r="F1639" s="50">
        <v>0</v>
      </c>
      <c r="G1639" s="50">
        <v>10</v>
      </c>
      <c r="H1639" s="50">
        <v>3</v>
      </c>
      <c r="I1639" s="53">
        <f t="shared" si="531"/>
        <v>6.9791666666666674E-3</v>
      </c>
      <c r="J1639" s="54">
        <f t="shared" si="532"/>
        <v>6.9791666666666674E-3</v>
      </c>
      <c r="K1639" s="50" t="s">
        <v>936</v>
      </c>
      <c r="L1639" s="50" t="s">
        <v>953</v>
      </c>
      <c r="M1639" s="55">
        <f t="shared" si="533"/>
        <v>5.9701492537313472</v>
      </c>
      <c r="N1639" s="50">
        <v>173</v>
      </c>
      <c r="O1639" s="50" t="s">
        <v>526</v>
      </c>
      <c r="S1639" s="151">
        <f t="shared" si="534"/>
        <v>0</v>
      </c>
      <c r="T1639" s="151">
        <f t="shared" si="535"/>
        <v>0</v>
      </c>
      <c r="V1639" s="393">
        <f t="shared" si="547"/>
        <v>0</v>
      </c>
      <c r="W1639" s="393">
        <f t="shared" si="548"/>
        <v>0</v>
      </c>
      <c r="X1639" s="53">
        <f t="shared" si="536"/>
        <v>0.18285416666666668</v>
      </c>
      <c r="Y1639" s="53">
        <f t="shared" si="537"/>
        <v>0.21924334666666667</v>
      </c>
      <c r="Z1639" s="53">
        <f t="shared" si="538"/>
        <v>9.1427083333333339E-2</v>
      </c>
      <c r="AA1639" s="53">
        <f t="shared" si="539"/>
        <v>0.10962167333333334</v>
      </c>
      <c r="AB1639" s="50">
        <f t="shared" si="540"/>
        <v>1775</v>
      </c>
      <c r="AC1639" s="50">
        <f t="shared" si="549"/>
        <v>2012</v>
      </c>
      <c r="AD1639" s="50">
        <f t="shared" si="541"/>
        <v>4</v>
      </c>
      <c r="AE1639" s="56">
        <f t="shared" si="542"/>
        <v>201204</v>
      </c>
      <c r="AF1639" s="56">
        <f t="shared" si="530"/>
        <v>18</v>
      </c>
      <c r="AG1639" s="58">
        <f>IF(ISBLANK(B1639)," ",MAX(B1639-B1638-1,0))</f>
        <v>0</v>
      </c>
      <c r="AH1639" s="56">
        <f t="shared" si="544"/>
        <v>29</v>
      </c>
      <c r="AI1639" s="53">
        <f t="shared" si="545"/>
        <v>0.20104875666666666</v>
      </c>
      <c r="AJ1639" s="56">
        <f t="shared" si="546"/>
        <v>0</v>
      </c>
    </row>
    <row r="1640" spans="1:36" x14ac:dyDescent="0.25">
      <c r="A1640" s="50">
        <v>1639</v>
      </c>
      <c r="B1640" s="51">
        <v>41028</v>
      </c>
      <c r="C1640" s="75">
        <f t="shared" si="529"/>
        <v>41028</v>
      </c>
      <c r="D1640" s="50" t="s">
        <v>710</v>
      </c>
      <c r="E1640" s="50">
        <v>1</v>
      </c>
      <c r="F1640" s="50">
        <v>0</v>
      </c>
      <c r="G1640" s="50">
        <v>9</v>
      </c>
      <c r="H1640" s="50">
        <v>42</v>
      </c>
      <c r="I1640" s="53">
        <f t="shared" si="531"/>
        <v>6.7361111111111103E-3</v>
      </c>
      <c r="J1640" s="54">
        <f t="shared" si="532"/>
        <v>6.7361111111111103E-3</v>
      </c>
      <c r="K1640" s="50" t="s">
        <v>936</v>
      </c>
      <c r="L1640" s="50" t="s">
        <v>953</v>
      </c>
      <c r="M1640" s="55">
        <f t="shared" si="533"/>
        <v>6.1855670103092839</v>
      </c>
      <c r="N1640" s="50">
        <v>175</v>
      </c>
      <c r="O1640" s="50" t="s">
        <v>526</v>
      </c>
      <c r="S1640" s="151">
        <f t="shared" si="534"/>
        <v>0</v>
      </c>
      <c r="T1640" s="151">
        <f t="shared" si="535"/>
        <v>0</v>
      </c>
      <c r="V1640" s="393">
        <f t="shared" si="547"/>
        <v>0</v>
      </c>
      <c r="W1640" s="393">
        <f t="shared" si="548"/>
        <v>0</v>
      </c>
      <c r="X1640" s="53">
        <f t="shared" si="536"/>
        <v>0.17648611111111109</v>
      </c>
      <c r="Y1640" s="53">
        <f t="shared" si="537"/>
        <v>0.21287529111111106</v>
      </c>
      <c r="Z1640" s="53">
        <f t="shared" si="538"/>
        <v>8.8243055555555547E-2</v>
      </c>
      <c r="AA1640" s="53">
        <f t="shared" si="539"/>
        <v>0.10643764555555553</v>
      </c>
      <c r="AB1640" s="50">
        <f t="shared" si="540"/>
        <v>1440</v>
      </c>
      <c r="AC1640" s="50">
        <f t="shared" si="549"/>
        <v>2012</v>
      </c>
      <c r="AD1640" s="50">
        <f t="shared" si="541"/>
        <v>4</v>
      </c>
      <c r="AE1640" s="56">
        <f t="shared" si="542"/>
        <v>201204</v>
      </c>
      <c r="AF1640" s="56">
        <f t="shared" si="530"/>
        <v>18</v>
      </c>
      <c r="AG1640" s="58">
        <f>IF(ISBLANK(B1640)," ",MAX(B1640-B1639-1,0))</f>
        <v>0</v>
      </c>
      <c r="AH1640" s="56">
        <f t="shared" si="544"/>
        <v>29</v>
      </c>
      <c r="AI1640" s="53">
        <f t="shared" si="545"/>
        <v>0.19468070111111108</v>
      </c>
      <c r="AJ1640" s="56">
        <f t="shared" si="546"/>
        <v>0</v>
      </c>
    </row>
    <row r="1641" spans="1:36" x14ac:dyDescent="0.25">
      <c r="A1641" s="50">
        <v>1640</v>
      </c>
      <c r="B1641" s="51">
        <v>41028</v>
      </c>
      <c r="C1641" s="75">
        <f t="shared" si="529"/>
        <v>41028</v>
      </c>
      <c r="D1641" s="50" t="s">
        <v>711</v>
      </c>
      <c r="E1641" s="50">
        <v>0.1</v>
      </c>
      <c r="F1641" s="50">
        <v>0</v>
      </c>
      <c r="G1641" s="50">
        <v>1</v>
      </c>
      <c r="H1641" s="50">
        <v>31</v>
      </c>
      <c r="I1641" s="53">
        <f t="shared" si="531"/>
        <v>1.0532407407407407E-3</v>
      </c>
      <c r="J1641" s="54">
        <f t="shared" si="532"/>
        <v>1.0532407407407405E-2</v>
      </c>
      <c r="K1641" s="50" t="s">
        <v>936</v>
      </c>
      <c r="L1641" s="50" t="s">
        <v>953</v>
      </c>
      <c r="M1641" s="55">
        <f t="shared" si="533"/>
        <v>3.9560439560439598</v>
      </c>
      <c r="N1641" s="50">
        <v>178</v>
      </c>
      <c r="O1641" s="50" t="s">
        <v>526</v>
      </c>
      <c r="S1641" s="151">
        <f t="shared" si="534"/>
        <v>0</v>
      </c>
      <c r="T1641" s="151">
        <f t="shared" si="535"/>
        <v>0</v>
      </c>
      <c r="V1641" s="393">
        <f t="shared" si="547"/>
        <v>0</v>
      </c>
      <c r="W1641" s="393">
        <f t="shared" si="548"/>
        <v>0</v>
      </c>
      <c r="X1641" s="53">
        <f t="shared" si="536"/>
        <v>0.27594907407407399</v>
      </c>
      <c r="Y1641" s="53">
        <f t="shared" si="537"/>
        <v>0.31233825407407401</v>
      </c>
      <c r="Z1641" s="53">
        <f t="shared" si="538"/>
        <v>0.13797453703703699</v>
      </c>
      <c r="AA1641" s="53">
        <f t="shared" si="539"/>
        <v>0.156169127037037</v>
      </c>
      <c r="AB1641" s="50">
        <f t="shared" si="540"/>
        <v>3454</v>
      </c>
      <c r="AC1641" s="50">
        <f t="shared" si="549"/>
        <v>2012</v>
      </c>
      <c r="AD1641" s="50">
        <f t="shared" si="541"/>
        <v>4</v>
      </c>
      <c r="AE1641" s="56">
        <f t="shared" si="542"/>
        <v>201204</v>
      </c>
      <c r="AF1641" s="56">
        <f t="shared" si="530"/>
        <v>18</v>
      </c>
      <c r="AG1641" s="58">
        <f>IF(ISBLANK(B1641)," ",MAX(B1641-B1637-1,0))</f>
        <v>0</v>
      </c>
      <c r="AH1641" s="56">
        <f t="shared" si="544"/>
        <v>29</v>
      </c>
      <c r="AI1641" s="53">
        <f t="shared" si="545"/>
        <v>0.294143664074074</v>
      </c>
      <c r="AJ1641" s="56">
        <f t="shared" si="546"/>
        <v>0</v>
      </c>
    </row>
    <row r="1642" spans="1:36" x14ac:dyDescent="0.25">
      <c r="A1642" s="50">
        <v>1641</v>
      </c>
      <c r="B1642" s="51">
        <v>41030</v>
      </c>
      <c r="C1642" s="75">
        <f t="shared" si="529"/>
        <v>41030</v>
      </c>
      <c r="D1642" s="50" t="s">
        <v>1225</v>
      </c>
      <c r="E1642" s="50">
        <v>0.6</v>
      </c>
      <c r="F1642" s="50">
        <v>0</v>
      </c>
      <c r="G1642" s="50">
        <v>22</v>
      </c>
      <c r="H1642" s="50">
        <v>12</v>
      </c>
      <c r="I1642" s="53">
        <f t="shared" si="531"/>
        <v>1.5416666666666667E-2</v>
      </c>
      <c r="J1642" s="54">
        <f t="shared" si="532"/>
        <v>2.5694444444444447E-2</v>
      </c>
      <c r="K1642" s="50" t="s">
        <v>955</v>
      </c>
      <c r="L1642" s="50" t="s">
        <v>956</v>
      </c>
      <c r="M1642" s="55">
        <f t="shared" si="533"/>
        <v>1.6216216216216228</v>
      </c>
      <c r="N1642" s="50">
        <v>0</v>
      </c>
      <c r="O1642" s="50" t="s">
        <v>253</v>
      </c>
      <c r="R1642" s="50" t="s">
        <v>957</v>
      </c>
      <c r="S1642" s="151">
        <f t="shared" si="534"/>
        <v>6.1666666666666668E-2</v>
      </c>
      <c r="T1642" s="151">
        <f t="shared" si="535"/>
        <v>3.0833333333333334E-2</v>
      </c>
      <c r="V1642" s="393">
        <f t="shared" si="547"/>
        <v>0</v>
      </c>
      <c r="W1642" s="393">
        <f t="shared" si="548"/>
        <v>0</v>
      </c>
      <c r="X1642" s="53">
        <f t="shared" si="536"/>
        <v>0.67319444444444454</v>
      </c>
      <c r="Y1642" s="53">
        <f t="shared" si="537"/>
        <v>0.70958362444444445</v>
      </c>
      <c r="Z1642" s="53">
        <f t="shared" si="538"/>
        <v>0.33659722222222227</v>
      </c>
      <c r="AA1642" s="53">
        <f t="shared" si="539"/>
        <v>0.35479181222222222</v>
      </c>
      <c r="AB1642" s="50">
        <f t="shared" si="540"/>
        <v>3893</v>
      </c>
      <c r="AC1642" s="50">
        <f t="shared" si="549"/>
        <v>2012</v>
      </c>
      <c r="AD1642" s="50">
        <f t="shared" si="541"/>
        <v>5</v>
      </c>
      <c r="AE1642" s="56">
        <f t="shared" si="542"/>
        <v>201205</v>
      </c>
      <c r="AF1642" s="56">
        <f t="shared" si="530"/>
        <v>18</v>
      </c>
      <c r="AG1642" s="58">
        <f t="shared" ref="AG1642:AG1669" si="550">IF(ISBLANK(B1642)," ",MAX(B1642-B1641-1,0))</f>
        <v>1</v>
      </c>
      <c r="AH1642" s="56">
        <f t="shared" si="544"/>
        <v>1</v>
      </c>
      <c r="AI1642" s="53">
        <f t="shared" si="545"/>
        <v>0.69138903444444444</v>
      </c>
      <c r="AJ1642" s="56">
        <f t="shared" si="546"/>
        <v>28.02</v>
      </c>
    </row>
    <row r="1643" spans="1:36" x14ac:dyDescent="0.25">
      <c r="A1643" s="50">
        <v>1642</v>
      </c>
      <c r="B1643" s="51">
        <v>41031</v>
      </c>
      <c r="C1643" s="75">
        <f t="shared" si="529"/>
        <v>41031</v>
      </c>
      <c r="D1643" s="50" t="s">
        <v>1225</v>
      </c>
      <c r="E1643" s="50">
        <v>0.71</v>
      </c>
      <c r="F1643" s="50">
        <v>0</v>
      </c>
      <c r="G1643" s="50">
        <v>28</v>
      </c>
      <c r="H1643" s="50">
        <v>25</v>
      </c>
      <c r="I1643" s="53">
        <f t="shared" si="531"/>
        <v>1.9733796296296298E-2</v>
      </c>
      <c r="J1643" s="54">
        <f t="shared" si="532"/>
        <v>2.7794079290558167E-2</v>
      </c>
      <c r="K1643" s="50" t="s">
        <v>955</v>
      </c>
      <c r="L1643" s="50" t="s">
        <v>959</v>
      </c>
      <c r="M1643" s="55">
        <f t="shared" si="533"/>
        <v>1.4991202346041066</v>
      </c>
      <c r="N1643" s="50">
        <v>0</v>
      </c>
      <c r="O1643" s="50" t="s">
        <v>253</v>
      </c>
      <c r="R1643" s="50" t="s">
        <v>960</v>
      </c>
      <c r="S1643" s="151">
        <f t="shared" si="534"/>
        <v>6.6705790297339598E-2</v>
      </c>
      <c r="T1643" s="151">
        <f t="shared" si="535"/>
        <v>3.3352895148669799E-2</v>
      </c>
      <c r="V1643" s="393">
        <f t="shared" si="547"/>
        <v>0</v>
      </c>
      <c r="W1643" s="393">
        <f t="shared" si="548"/>
        <v>0</v>
      </c>
      <c r="X1643" s="53">
        <f t="shared" si="536"/>
        <v>0.72820487741262396</v>
      </c>
      <c r="Y1643" s="53">
        <f t="shared" si="537"/>
        <v>0.76459405741262387</v>
      </c>
      <c r="Z1643" s="53">
        <f t="shared" si="538"/>
        <v>0.36410243870631198</v>
      </c>
      <c r="AA1643" s="53">
        <f t="shared" si="539"/>
        <v>0.38229702870631194</v>
      </c>
      <c r="AB1643" s="50">
        <f t="shared" si="540"/>
        <v>3993</v>
      </c>
      <c r="AC1643" s="50">
        <f t="shared" si="549"/>
        <v>2012</v>
      </c>
      <c r="AD1643" s="50">
        <f t="shared" si="541"/>
        <v>5</v>
      </c>
      <c r="AE1643" s="56">
        <f t="shared" si="542"/>
        <v>201205</v>
      </c>
      <c r="AF1643" s="56">
        <f t="shared" si="530"/>
        <v>18</v>
      </c>
      <c r="AG1643" s="58">
        <f t="shared" si="550"/>
        <v>0</v>
      </c>
      <c r="AH1643" s="56">
        <f t="shared" si="544"/>
        <v>2</v>
      </c>
      <c r="AI1643" s="53">
        <f t="shared" si="545"/>
        <v>0.74639946741262397</v>
      </c>
      <c r="AJ1643" s="56">
        <f t="shared" si="546"/>
        <v>33.157000000000004</v>
      </c>
    </row>
    <row r="1644" spans="1:36" x14ac:dyDescent="0.25">
      <c r="A1644" s="50">
        <v>1643</v>
      </c>
      <c r="B1644" s="51">
        <v>41031</v>
      </c>
      <c r="C1644" s="75">
        <f t="shared" ref="C1644:C1707" si="551">B1644</f>
        <v>41031</v>
      </c>
      <c r="D1644" s="50" t="s">
        <v>1224</v>
      </c>
      <c r="E1644" s="50">
        <v>7.5</v>
      </c>
      <c r="F1644" s="50">
        <v>0</v>
      </c>
      <c r="G1644" s="50">
        <v>30</v>
      </c>
      <c r="H1644" s="50">
        <v>0</v>
      </c>
      <c r="I1644" s="53">
        <f t="shared" si="531"/>
        <v>2.0833333333333332E-2</v>
      </c>
      <c r="J1644" s="54">
        <f t="shared" si="532"/>
        <v>2.7777777777777775E-3</v>
      </c>
      <c r="K1644" s="50" t="s">
        <v>921</v>
      </c>
      <c r="L1644" s="50" t="s">
        <v>958</v>
      </c>
      <c r="M1644" s="55">
        <f t="shared" si="533"/>
        <v>15.000000000000014</v>
      </c>
      <c r="N1644" s="50">
        <v>0</v>
      </c>
      <c r="O1644" s="50" t="s">
        <v>253</v>
      </c>
      <c r="R1644" s="50" t="s">
        <v>811</v>
      </c>
      <c r="S1644" s="151">
        <f t="shared" si="534"/>
        <v>0.31111111111111106</v>
      </c>
      <c r="T1644" s="151">
        <f t="shared" si="535"/>
        <v>0.15555555555555553</v>
      </c>
      <c r="V1644" s="393">
        <f t="shared" si="547"/>
        <v>0</v>
      </c>
      <c r="W1644" s="393">
        <f t="shared" si="548"/>
        <v>0</v>
      </c>
      <c r="X1644" s="53">
        <f t="shared" si="536"/>
        <v>7.2777777777777761E-2</v>
      </c>
      <c r="Y1644" s="53">
        <f t="shared" si="537"/>
        <v>0.10916695777777777</v>
      </c>
      <c r="Z1644" s="53">
        <f t="shared" si="538"/>
        <v>3.638888888888888E-2</v>
      </c>
      <c r="AA1644" s="53">
        <f t="shared" si="539"/>
        <v>5.4583478888888884E-2</v>
      </c>
      <c r="AB1644" s="50">
        <f t="shared" si="540"/>
        <v>592</v>
      </c>
      <c r="AC1644" s="50">
        <f t="shared" si="549"/>
        <v>2012</v>
      </c>
      <c r="AD1644" s="50">
        <f t="shared" si="541"/>
        <v>5</v>
      </c>
      <c r="AE1644" s="56">
        <f t="shared" si="542"/>
        <v>201205</v>
      </c>
      <c r="AF1644" s="56">
        <f t="shared" si="530"/>
        <v>18</v>
      </c>
      <c r="AG1644" s="58">
        <f t="shared" si="550"/>
        <v>0</v>
      </c>
      <c r="AH1644" s="56">
        <f t="shared" si="544"/>
        <v>2</v>
      </c>
      <c r="AI1644" s="53">
        <f t="shared" si="545"/>
        <v>9.0972367777777757E-2</v>
      </c>
      <c r="AJ1644" s="56">
        <f t="shared" si="546"/>
        <v>7.5</v>
      </c>
    </row>
    <row r="1645" spans="1:36" x14ac:dyDescent="0.25">
      <c r="A1645" s="50">
        <v>1644</v>
      </c>
      <c r="B1645" s="51">
        <v>41032</v>
      </c>
      <c r="C1645" s="75">
        <f t="shared" si="551"/>
        <v>41032</v>
      </c>
      <c r="D1645" s="50" t="s">
        <v>1224</v>
      </c>
      <c r="E1645" s="50">
        <v>9.8699999999999992</v>
      </c>
      <c r="F1645" s="50">
        <v>0</v>
      </c>
      <c r="G1645" s="50">
        <v>30</v>
      </c>
      <c r="H1645" s="50">
        <v>0</v>
      </c>
      <c r="I1645" s="53">
        <f t="shared" si="531"/>
        <v>2.0833333333333332E-2</v>
      </c>
      <c r="J1645" s="54">
        <f t="shared" si="532"/>
        <v>2.1107733873691322E-3</v>
      </c>
      <c r="K1645" s="50" t="s">
        <v>921</v>
      </c>
      <c r="L1645" s="50" t="s">
        <v>934</v>
      </c>
      <c r="M1645" s="55">
        <f t="shared" si="533"/>
        <v>19.740000000000013</v>
      </c>
      <c r="N1645" s="50">
        <v>119</v>
      </c>
      <c r="O1645" s="50" t="s">
        <v>253</v>
      </c>
      <c r="R1645" s="50" t="s">
        <v>960</v>
      </c>
      <c r="S1645" s="151">
        <f t="shared" si="534"/>
        <v>0.2364066193853428</v>
      </c>
      <c r="T1645" s="151">
        <f t="shared" si="535"/>
        <v>0.1182033096926714</v>
      </c>
      <c r="V1645" s="393">
        <f t="shared" si="547"/>
        <v>0</v>
      </c>
      <c r="W1645" s="393">
        <f t="shared" si="548"/>
        <v>0</v>
      </c>
      <c r="X1645" s="53">
        <f t="shared" si="536"/>
        <v>5.5302262749071261E-2</v>
      </c>
      <c r="Y1645" s="53">
        <f t="shared" si="537"/>
        <v>9.1691442749071261E-2</v>
      </c>
      <c r="Z1645" s="53">
        <f t="shared" si="538"/>
        <v>2.7651131374535631E-2</v>
      </c>
      <c r="AA1645" s="53">
        <f t="shared" si="539"/>
        <v>4.5845721374535631E-2</v>
      </c>
      <c r="AB1645" s="50">
        <f t="shared" si="540"/>
        <v>246</v>
      </c>
      <c r="AC1645" s="50">
        <f t="shared" si="549"/>
        <v>2012</v>
      </c>
      <c r="AD1645" s="50">
        <f t="shared" si="541"/>
        <v>5</v>
      </c>
      <c r="AE1645" s="56">
        <f t="shared" si="542"/>
        <v>201205</v>
      </c>
      <c r="AF1645" s="56">
        <f t="shared" si="530"/>
        <v>18</v>
      </c>
      <c r="AG1645" s="58">
        <f t="shared" si="550"/>
        <v>0</v>
      </c>
      <c r="AH1645" s="56">
        <f t="shared" si="544"/>
        <v>3</v>
      </c>
      <c r="AI1645" s="53">
        <f t="shared" si="545"/>
        <v>7.3496852749071265E-2</v>
      </c>
      <c r="AJ1645" s="56">
        <f t="shared" si="546"/>
        <v>9.8699999999999992</v>
      </c>
    </row>
    <row r="1646" spans="1:36" x14ac:dyDescent="0.25">
      <c r="A1646" s="50">
        <v>1645</v>
      </c>
      <c r="B1646" s="51">
        <v>41033</v>
      </c>
      <c r="C1646" s="75">
        <f t="shared" si="551"/>
        <v>41033</v>
      </c>
      <c r="D1646" s="50" t="s">
        <v>1223</v>
      </c>
      <c r="E1646" s="50">
        <v>3.1</v>
      </c>
      <c r="F1646" s="50">
        <v>0</v>
      </c>
      <c r="G1646" s="50">
        <v>30</v>
      </c>
      <c r="H1646" s="50">
        <v>15</v>
      </c>
      <c r="I1646" s="53">
        <f t="shared" si="531"/>
        <v>2.1006944444444443E-2</v>
      </c>
      <c r="J1646" s="54">
        <f t="shared" si="532"/>
        <v>6.7764336917562713E-3</v>
      </c>
      <c r="K1646" s="50" t="s">
        <v>774</v>
      </c>
      <c r="L1646" s="50" t="s">
        <v>927</v>
      </c>
      <c r="M1646" s="55">
        <f t="shared" si="533"/>
        <v>6.1487603305785186</v>
      </c>
      <c r="N1646" s="50">
        <v>157</v>
      </c>
      <c r="O1646" s="50" t="s">
        <v>961</v>
      </c>
      <c r="R1646" s="50" t="s">
        <v>962</v>
      </c>
      <c r="S1646" s="151">
        <f t="shared" si="534"/>
        <v>0.17754256272401431</v>
      </c>
      <c r="T1646" s="151">
        <f t="shared" si="535"/>
        <v>8.8771281362007154E-2</v>
      </c>
      <c r="V1646" s="393">
        <f t="shared" si="547"/>
        <v>0</v>
      </c>
      <c r="W1646" s="393">
        <f t="shared" si="548"/>
        <v>0</v>
      </c>
      <c r="X1646" s="53">
        <f t="shared" si="536"/>
        <v>0.17754256272401431</v>
      </c>
      <c r="Y1646" s="53">
        <f t="shared" si="537"/>
        <v>0.21393174272401427</v>
      </c>
      <c r="Z1646" s="53">
        <f t="shared" si="538"/>
        <v>8.8771281362007154E-2</v>
      </c>
      <c r="AA1646" s="53">
        <f t="shared" si="539"/>
        <v>0.10696587136200714</v>
      </c>
      <c r="AB1646" s="50">
        <f t="shared" si="540"/>
        <v>1492</v>
      </c>
      <c r="AC1646" s="50">
        <f t="shared" si="549"/>
        <v>2012</v>
      </c>
      <c r="AD1646" s="50">
        <f t="shared" si="541"/>
        <v>5</v>
      </c>
      <c r="AE1646" s="56">
        <f t="shared" si="542"/>
        <v>201205</v>
      </c>
      <c r="AF1646" s="56">
        <f t="shared" si="530"/>
        <v>18</v>
      </c>
      <c r="AG1646" s="58">
        <f t="shared" si="550"/>
        <v>0</v>
      </c>
      <c r="AH1646" s="56">
        <f t="shared" si="544"/>
        <v>4</v>
      </c>
      <c r="AI1646" s="53">
        <f t="shared" si="545"/>
        <v>0.19573715272401429</v>
      </c>
      <c r="AJ1646" s="56">
        <f t="shared" si="546"/>
        <v>13.236999999999998</v>
      </c>
    </row>
    <row r="1647" spans="1:36" x14ac:dyDescent="0.25">
      <c r="A1647" s="50">
        <v>1646</v>
      </c>
      <c r="B1647" s="51">
        <v>41035</v>
      </c>
      <c r="C1647" s="75">
        <f t="shared" si="551"/>
        <v>41035</v>
      </c>
      <c r="D1647" s="50" t="s">
        <v>1224</v>
      </c>
      <c r="E1647" s="50">
        <v>58.63</v>
      </c>
      <c r="F1647" s="50">
        <v>4</v>
      </c>
      <c r="G1647" s="50">
        <v>24</v>
      </c>
      <c r="H1647" s="50">
        <v>57</v>
      </c>
      <c r="I1647" s="53">
        <f t="shared" si="531"/>
        <v>0.18399305555555556</v>
      </c>
      <c r="J1647" s="54">
        <f t="shared" si="532"/>
        <v>3.1382066443042052E-3</v>
      </c>
      <c r="K1647" s="50" t="s">
        <v>930</v>
      </c>
      <c r="L1647" s="50" t="s">
        <v>964</v>
      </c>
      <c r="M1647" s="55">
        <f t="shared" si="533"/>
        <v>13.277222117380649</v>
      </c>
      <c r="N1647" s="50">
        <v>0</v>
      </c>
      <c r="O1647" s="50" t="s">
        <v>671</v>
      </c>
      <c r="R1647" s="50" t="s">
        <v>963</v>
      </c>
      <c r="S1647" s="151">
        <f t="shared" si="534"/>
        <v>0.35147914416207099</v>
      </c>
      <c r="T1647" s="151">
        <f t="shared" si="535"/>
        <v>0.17573957208103549</v>
      </c>
      <c r="V1647" s="393">
        <f t="shared" si="547"/>
        <v>0</v>
      </c>
      <c r="W1647" s="393">
        <f t="shared" si="548"/>
        <v>0</v>
      </c>
      <c r="X1647" s="53">
        <f t="shared" si="536"/>
        <v>8.2221014080770177E-2</v>
      </c>
      <c r="Y1647" s="53">
        <f t="shared" si="537"/>
        <v>0.11861019408077017</v>
      </c>
      <c r="Z1647" s="53">
        <f t="shared" si="538"/>
        <v>4.1110507040385089E-2</v>
      </c>
      <c r="AA1647" s="53">
        <f t="shared" si="539"/>
        <v>5.9305097040385085E-2</v>
      </c>
      <c r="AB1647" s="50">
        <f t="shared" si="540"/>
        <v>818</v>
      </c>
      <c r="AC1647" s="50">
        <f t="shared" si="549"/>
        <v>2012</v>
      </c>
      <c r="AD1647" s="50">
        <f t="shared" si="541"/>
        <v>5</v>
      </c>
      <c r="AE1647" s="56">
        <f t="shared" si="542"/>
        <v>201205</v>
      </c>
      <c r="AF1647" s="56">
        <f t="shared" si="530"/>
        <v>19</v>
      </c>
      <c r="AG1647" s="58">
        <f t="shared" si="550"/>
        <v>1</v>
      </c>
      <c r="AH1647" s="56">
        <f t="shared" si="544"/>
        <v>6</v>
      </c>
      <c r="AI1647" s="53">
        <f t="shared" si="545"/>
        <v>0.10041560408077017</v>
      </c>
      <c r="AJ1647" s="56">
        <f t="shared" si="546"/>
        <v>58.63</v>
      </c>
    </row>
    <row r="1648" spans="1:36" x14ac:dyDescent="0.25">
      <c r="A1648" s="50">
        <v>1647</v>
      </c>
      <c r="B1648" s="51">
        <v>41037</v>
      </c>
      <c r="C1648" s="75">
        <f t="shared" si="551"/>
        <v>41037</v>
      </c>
      <c r="D1648" s="50" t="s">
        <v>1225</v>
      </c>
      <c r="E1648" s="50">
        <v>0.85</v>
      </c>
      <c r="F1648" s="50">
        <v>0</v>
      </c>
      <c r="G1648" s="50">
        <v>33</v>
      </c>
      <c r="H1648" s="50">
        <v>22</v>
      </c>
      <c r="I1648" s="53">
        <f t="shared" si="531"/>
        <v>2.3171296296296297E-2</v>
      </c>
      <c r="J1648" s="54">
        <f t="shared" si="532"/>
        <v>2.7260348583877998E-2</v>
      </c>
      <c r="K1648" s="50" t="s">
        <v>955</v>
      </c>
      <c r="L1648" s="50" t="s">
        <v>965</v>
      </c>
      <c r="M1648" s="55">
        <f t="shared" si="533"/>
        <v>1.5284715284715296</v>
      </c>
      <c r="N1648" s="50">
        <v>0</v>
      </c>
      <c r="O1648" s="50" t="s">
        <v>253</v>
      </c>
      <c r="S1648" s="151">
        <f t="shared" si="534"/>
        <v>6.5424836601307199E-2</v>
      </c>
      <c r="T1648" s="151">
        <f t="shared" si="535"/>
        <v>3.2712418300653599E-2</v>
      </c>
      <c r="V1648" s="393">
        <f t="shared" si="547"/>
        <v>0</v>
      </c>
      <c r="W1648" s="393">
        <f t="shared" si="548"/>
        <v>0</v>
      </c>
      <c r="X1648" s="53">
        <f t="shared" si="536"/>
        <v>0.71422113289760358</v>
      </c>
      <c r="Y1648" s="53">
        <f t="shared" si="537"/>
        <v>0.75061031289760349</v>
      </c>
      <c r="Z1648" s="53">
        <f t="shared" si="538"/>
        <v>0.35711056644880179</v>
      </c>
      <c r="AA1648" s="53">
        <f t="shared" si="539"/>
        <v>0.37530515644880175</v>
      </c>
      <c r="AB1648" s="50">
        <f t="shared" si="540"/>
        <v>3954</v>
      </c>
      <c r="AC1648" s="50">
        <f t="shared" si="549"/>
        <v>2012</v>
      </c>
      <c r="AD1648" s="50">
        <f t="shared" si="541"/>
        <v>5</v>
      </c>
      <c r="AE1648" s="56">
        <f t="shared" si="542"/>
        <v>201205</v>
      </c>
      <c r="AF1648" s="56">
        <f t="shared" si="530"/>
        <v>19</v>
      </c>
      <c r="AG1648" s="58">
        <f t="shared" si="550"/>
        <v>1</v>
      </c>
      <c r="AH1648" s="56">
        <f t="shared" si="544"/>
        <v>8</v>
      </c>
      <c r="AI1648" s="53">
        <f t="shared" si="545"/>
        <v>0.73241572289760359</v>
      </c>
      <c r="AJ1648" s="56">
        <f t="shared" si="546"/>
        <v>39.695</v>
      </c>
    </row>
    <row r="1649" spans="1:36" x14ac:dyDescent="0.25">
      <c r="A1649" s="50">
        <v>1648</v>
      </c>
      <c r="B1649" s="51">
        <v>41038</v>
      </c>
      <c r="C1649" s="75">
        <f t="shared" si="551"/>
        <v>41038</v>
      </c>
      <c r="D1649" s="50" t="s">
        <v>1223</v>
      </c>
      <c r="E1649" s="50">
        <v>2.06</v>
      </c>
      <c r="F1649" s="50">
        <v>0</v>
      </c>
      <c r="G1649" s="50">
        <v>19</v>
      </c>
      <c r="H1649" s="50">
        <v>33</v>
      </c>
      <c r="I1649" s="53">
        <f t="shared" si="531"/>
        <v>1.357638888888889E-2</v>
      </c>
      <c r="J1649" s="54">
        <f t="shared" si="532"/>
        <v>6.5904800431499464E-3</v>
      </c>
      <c r="K1649" s="50" t="s">
        <v>774</v>
      </c>
      <c r="L1649" s="50" t="s">
        <v>17</v>
      </c>
      <c r="M1649" s="55">
        <f t="shared" si="533"/>
        <v>6.3222506393861941</v>
      </c>
      <c r="N1649" s="50">
        <v>0</v>
      </c>
      <c r="O1649" s="50" t="s">
        <v>253</v>
      </c>
      <c r="S1649" s="151">
        <f t="shared" si="534"/>
        <v>0.17267057713052858</v>
      </c>
      <c r="T1649" s="151">
        <f t="shared" si="535"/>
        <v>8.633528856526429E-2</v>
      </c>
      <c r="V1649" s="393">
        <f t="shared" si="547"/>
        <v>0</v>
      </c>
      <c r="W1649" s="393">
        <f t="shared" si="548"/>
        <v>0</v>
      </c>
      <c r="X1649" s="53">
        <f t="shared" si="536"/>
        <v>0.17267057713052858</v>
      </c>
      <c r="Y1649" s="53">
        <f t="shared" si="537"/>
        <v>0.2090597571305286</v>
      </c>
      <c r="Z1649" s="53">
        <f t="shared" si="538"/>
        <v>8.633528856526429E-2</v>
      </c>
      <c r="AA1649" s="53">
        <f t="shared" si="539"/>
        <v>0.1045298785652643</v>
      </c>
      <c r="AB1649" s="50">
        <f t="shared" si="540"/>
        <v>1284</v>
      </c>
      <c r="AC1649" s="50">
        <f t="shared" si="549"/>
        <v>2012</v>
      </c>
      <c r="AD1649" s="50">
        <f t="shared" si="541"/>
        <v>5</v>
      </c>
      <c r="AE1649" s="56">
        <f t="shared" si="542"/>
        <v>201205</v>
      </c>
      <c r="AF1649" s="56">
        <f t="shared" si="530"/>
        <v>19</v>
      </c>
      <c r="AG1649" s="58">
        <f t="shared" si="550"/>
        <v>0</v>
      </c>
      <c r="AH1649" s="56">
        <f t="shared" si="544"/>
        <v>9</v>
      </c>
      <c r="AI1649" s="53">
        <f t="shared" si="545"/>
        <v>0.19086516713052859</v>
      </c>
      <c r="AJ1649" s="56">
        <f t="shared" si="546"/>
        <v>8.7961999999999989</v>
      </c>
    </row>
    <row r="1650" spans="1:36" x14ac:dyDescent="0.25">
      <c r="A1650" s="50">
        <v>1649</v>
      </c>
      <c r="B1650" s="51">
        <v>41039</v>
      </c>
      <c r="C1650" s="75">
        <f t="shared" si="551"/>
        <v>41039</v>
      </c>
      <c r="D1650" s="50" t="s">
        <v>1224</v>
      </c>
      <c r="E1650" s="50">
        <v>13.45</v>
      </c>
      <c r="F1650" s="50">
        <v>0</v>
      </c>
      <c r="G1650" s="50">
        <v>34</v>
      </c>
      <c r="H1650" s="50">
        <v>18</v>
      </c>
      <c r="I1650" s="53">
        <f t="shared" si="531"/>
        <v>2.3819444444444445E-2</v>
      </c>
      <c r="J1650" s="54">
        <f t="shared" si="532"/>
        <v>1.7709624122263529E-3</v>
      </c>
      <c r="K1650" s="50" t="s">
        <v>921</v>
      </c>
      <c r="L1650" s="50" t="s">
        <v>934</v>
      </c>
      <c r="M1650" s="55">
        <f t="shared" si="533"/>
        <v>23.527696793002931</v>
      </c>
      <c r="N1650" s="50">
        <v>123</v>
      </c>
      <c r="O1650" s="50" t="s">
        <v>253</v>
      </c>
      <c r="S1650" s="151">
        <f t="shared" si="534"/>
        <v>0.19834779016935153</v>
      </c>
      <c r="T1650" s="151">
        <f t="shared" si="535"/>
        <v>9.9173895084675764E-2</v>
      </c>
      <c r="V1650" s="393">
        <f t="shared" si="547"/>
        <v>0</v>
      </c>
      <c r="W1650" s="393">
        <f t="shared" si="548"/>
        <v>0</v>
      </c>
      <c r="X1650" s="53">
        <f t="shared" si="536"/>
        <v>4.6399215200330447E-2</v>
      </c>
      <c r="Y1650" s="53">
        <f t="shared" si="537"/>
        <v>8.2788395200330447E-2</v>
      </c>
      <c r="Z1650" s="53">
        <f t="shared" si="538"/>
        <v>2.3199607600165224E-2</v>
      </c>
      <c r="AA1650" s="53">
        <f t="shared" si="539"/>
        <v>4.1394197600165224E-2</v>
      </c>
      <c r="AB1650" s="50">
        <f t="shared" si="540"/>
        <v>58</v>
      </c>
      <c r="AC1650" s="50">
        <f t="shared" si="549"/>
        <v>2012</v>
      </c>
      <c r="AD1650" s="50">
        <f t="shared" si="541"/>
        <v>5</v>
      </c>
      <c r="AE1650" s="56">
        <f t="shared" si="542"/>
        <v>201205</v>
      </c>
      <c r="AF1650" s="56">
        <f t="shared" si="530"/>
        <v>19</v>
      </c>
      <c r="AG1650" s="58">
        <f t="shared" si="550"/>
        <v>0</v>
      </c>
      <c r="AH1650" s="56">
        <f t="shared" si="544"/>
        <v>10</v>
      </c>
      <c r="AI1650" s="53">
        <f t="shared" si="545"/>
        <v>6.4593805200330451E-2</v>
      </c>
      <c r="AJ1650" s="56">
        <f t="shared" si="546"/>
        <v>13.45</v>
      </c>
    </row>
    <row r="1651" spans="1:36" x14ac:dyDescent="0.25">
      <c r="A1651" s="50">
        <v>1650</v>
      </c>
      <c r="B1651" s="51">
        <v>41040</v>
      </c>
      <c r="C1651" s="75">
        <f t="shared" si="551"/>
        <v>41040</v>
      </c>
      <c r="D1651" s="50" t="s">
        <v>1223</v>
      </c>
      <c r="E1651" s="50">
        <v>4.6500000000000004</v>
      </c>
      <c r="F1651" s="50">
        <v>0</v>
      </c>
      <c r="G1651" s="50">
        <v>44</v>
      </c>
      <c r="H1651" s="50">
        <v>39</v>
      </c>
      <c r="I1651" s="53">
        <f t="shared" si="531"/>
        <v>3.1006944444444445E-2</v>
      </c>
      <c r="J1651" s="54">
        <f t="shared" si="532"/>
        <v>6.66816009557945E-3</v>
      </c>
      <c r="K1651" s="50" t="s">
        <v>774</v>
      </c>
      <c r="L1651" s="50" t="s">
        <v>1029</v>
      </c>
      <c r="M1651" s="55">
        <f t="shared" si="533"/>
        <v>6.2486002239641714</v>
      </c>
      <c r="N1651" s="50">
        <v>162</v>
      </c>
      <c r="O1651" s="50" t="s">
        <v>255</v>
      </c>
      <c r="S1651" s="151">
        <f t="shared" si="534"/>
        <v>0.17470579450418158</v>
      </c>
      <c r="T1651" s="151">
        <f t="shared" si="535"/>
        <v>8.7352897252090791E-2</v>
      </c>
      <c r="V1651" s="393">
        <f t="shared" si="547"/>
        <v>0</v>
      </c>
      <c r="W1651" s="393">
        <f t="shared" si="548"/>
        <v>0</v>
      </c>
      <c r="X1651" s="53">
        <f t="shared" si="536"/>
        <v>0.17470579450418158</v>
      </c>
      <c r="Y1651" s="53">
        <f t="shared" si="537"/>
        <v>0.21109497450418158</v>
      </c>
      <c r="Z1651" s="53">
        <f t="shared" si="538"/>
        <v>8.7352897252090791E-2</v>
      </c>
      <c r="AA1651" s="53">
        <f t="shared" si="539"/>
        <v>0.10554748725209079</v>
      </c>
      <c r="AB1651" s="50">
        <f t="shared" si="540"/>
        <v>1363</v>
      </c>
      <c r="AC1651" s="50">
        <f t="shared" si="549"/>
        <v>2012</v>
      </c>
      <c r="AD1651" s="50">
        <f t="shared" si="541"/>
        <v>5</v>
      </c>
      <c r="AE1651" s="56">
        <f t="shared" si="542"/>
        <v>201205</v>
      </c>
      <c r="AF1651" s="56">
        <f t="shared" ref="AF1651:AF1714" si="552">WEEKNUM(B1651,1)</f>
        <v>19</v>
      </c>
      <c r="AG1651" s="58">
        <f t="shared" si="550"/>
        <v>0</v>
      </c>
      <c r="AH1651" s="56">
        <f t="shared" si="544"/>
        <v>11</v>
      </c>
      <c r="AI1651" s="53">
        <f t="shared" si="545"/>
        <v>0.19290038450418157</v>
      </c>
      <c r="AJ1651" s="56">
        <f t="shared" si="546"/>
        <v>19.855499999999999</v>
      </c>
    </row>
    <row r="1652" spans="1:36" x14ac:dyDescent="0.25">
      <c r="A1652" s="50">
        <v>1651</v>
      </c>
      <c r="B1652" s="51">
        <v>41043</v>
      </c>
      <c r="C1652" s="75">
        <f t="shared" si="551"/>
        <v>41043</v>
      </c>
      <c r="D1652" s="50" t="s">
        <v>1223</v>
      </c>
      <c r="E1652" s="50">
        <v>3.1</v>
      </c>
      <c r="F1652" s="50">
        <v>0</v>
      </c>
      <c r="G1652" s="50">
        <v>30</v>
      </c>
      <c r="H1652" s="50">
        <v>32</v>
      </c>
      <c r="I1652" s="53">
        <f t="shared" si="531"/>
        <v>2.1203703703703707E-2</v>
      </c>
      <c r="J1652" s="54">
        <f t="shared" si="532"/>
        <v>6.839904420549583E-3</v>
      </c>
      <c r="K1652" s="50" t="s">
        <v>774</v>
      </c>
      <c r="L1652" s="50" t="s">
        <v>927</v>
      </c>
      <c r="M1652" s="55">
        <f t="shared" si="533"/>
        <v>6.0917030567685631</v>
      </c>
      <c r="N1652" s="50">
        <v>152</v>
      </c>
      <c r="O1652" s="50" t="s">
        <v>671</v>
      </c>
      <c r="R1652" s="50" t="s">
        <v>966</v>
      </c>
      <c r="S1652" s="151">
        <f t="shared" si="534"/>
        <v>0.17920549581839906</v>
      </c>
      <c r="T1652" s="151">
        <f t="shared" si="535"/>
        <v>8.9602747909199532E-2</v>
      </c>
      <c r="V1652" s="393">
        <f t="shared" si="547"/>
        <v>0</v>
      </c>
      <c r="W1652" s="393">
        <f t="shared" si="548"/>
        <v>0</v>
      </c>
      <c r="X1652" s="53">
        <f t="shared" si="536"/>
        <v>0.17920549581839906</v>
      </c>
      <c r="Y1652" s="53">
        <f t="shared" si="537"/>
        <v>0.21559467581839906</v>
      </c>
      <c r="Z1652" s="53">
        <f t="shared" si="538"/>
        <v>8.9602747909199532E-2</v>
      </c>
      <c r="AA1652" s="53">
        <f t="shared" si="539"/>
        <v>0.10779733790919953</v>
      </c>
      <c r="AB1652" s="50">
        <f t="shared" si="540"/>
        <v>1573</v>
      </c>
      <c r="AC1652" s="50">
        <f t="shared" si="549"/>
        <v>2012</v>
      </c>
      <c r="AD1652" s="50">
        <f t="shared" si="541"/>
        <v>5</v>
      </c>
      <c r="AE1652" s="56">
        <f t="shared" si="542"/>
        <v>201205</v>
      </c>
      <c r="AF1652" s="56">
        <f t="shared" si="552"/>
        <v>20</v>
      </c>
      <c r="AG1652" s="58">
        <f t="shared" si="550"/>
        <v>2</v>
      </c>
      <c r="AH1652" s="56">
        <f t="shared" si="544"/>
        <v>14</v>
      </c>
      <c r="AI1652" s="53">
        <f t="shared" si="545"/>
        <v>0.19740008581839907</v>
      </c>
      <c r="AJ1652" s="56">
        <f t="shared" si="546"/>
        <v>13.236999999999998</v>
      </c>
    </row>
    <row r="1653" spans="1:36" x14ac:dyDescent="0.25">
      <c r="A1653" s="50">
        <v>1652</v>
      </c>
      <c r="B1653" s="51">
        <v>41044</v>
      </c>
      <c r="C1653" s="75">
        <f t="shared" si="551"/>
        <v>41044</v>
      </c>
      <c r="D1653" s="50" t="s">
        <v>1224</v>
      </c>
      <c r="E1653" s="50">
        <v>11.5</v>
      </c>
      <c r="F1653" s="50">
        <v>0</v>
      </c>
      <c r="G1653" s="50">
        <v>28</v>
      </c>
      <c r="H1653" s="50">
        <v>0</v>
      </c>
      <c r="I1653" s="53">
        <f t="shared" si="531"/>
        <v>1.9444444444444445E-2</v>
      </c>
      <c r="J1653" s="54">
        <f t="shared" si="532"/>
        <v>1.6908212560386474E-3</v>
      </c>
      <c r="K1653" s="50" t="s">
        <v>921</v>
      </c>
      <c r="L1653" s="50" t="s">
        <v>934</v>
      </c>
      <c r="M1653" s="55">
        <f t="shared" si="533"/>
        <v>24.64285714285716</v>
      </c>
      <c r="N1653" s="50">
        <v>0</v>
      </c>
      <c r="O1653" s="50" t="s">
        <v>253</v>
      </c>
      <c r="S1653" s="151">
        <f t="shared" si="534"/>
        <v>0.18937198067632852</v>
      </c>
      <c r="T1653" s="151">
        <f t="shared" si="535"/>
        <v>9.4685990338164258E-2</v>
      </c>
      <c r="V1653" s="393">
        <f t="shared" si="547"/>
        <v>0</v>
      </c>
      <c r="W1653" s="393">
        <f t="shared" si="548"/>
        <v>0</v>
      </c>
      <c r="X1653" s="53">
        <f t="shared" si="536"/>
        <v>4.4299516908212565E-2</v>
      </c>
      <c r="Y1653" s="53">
        <f t="shared" si="537"/>
        <v>8.0688696908212565E-2</v>
      </c>
      <c r="Z1653" s="53">
        <f t="shared" si="538"/>
        <v>2.2149758454106282E-2</v>
      </c>
      <c r="AA1653" s="53">
        <f t="shared" si="539"/>
        <v>4.0344348454106282E-2</v>
      </c>
      <c r="AB1653" s="50">
        <f t="shared" si="540"/>
        <v>34</v>
      </c>
      <c r="AC1653" s="50">
        <f t="shared" si="549"/>
        <v>2012</v>
      </c>
      <c r="AD1653" s="50">
        <f t="shared" si="541"/>
        <v>5</v>
      </c>
      <c r="AE1653" s="56">
        <f t="shared" si="542"/>
        <v>201205</v>
      </c>
      <c r="AF1653" s="56">
        <f t="shared" si="552"/>
        <v>20</v>
      </c>
      <c r="AG1653" s="58">
        <f t="shared" si="550"/>
        <v>0</v>
      </c>
      <c r="AH1653" s="56">
        <f t="shared" si="544"/>
        <v>15</v>
      </c>
      <c r="AI1653" s="53">
        <f t="shared" si="545"/>
        <v>6.2494106908212568E-2</v>
      </c>
      <c r="AJ1653" s="56">
        <f t="shared" si="546"/>
        <v>11.5</v>
      </c>
    </row>
    <row r="1654" spans="1:36" x14ac:dyDescent="0.25">
      <c r="A1654" s="50">
        <v>1653</v>
      </c>
      <c r="B1654" s="51">
        <v>41044</v>
      </c>
      <c r="C1654" s="75">
        <f t="shared" si="551"/>
        <v>41044</v>
      </c>
      <c r="D1654" s="50" t="s">
        <v>1223</v>
      </c>
      <c r="E1654" s="50">
        <v>1</v>
      </c>
      <c r="F1654" s="50">
        <v>0</v>
      </c>
      <c r="G1654" s="50">
        <v>8</v>
      </c>
      <c r="H1654" s="50">
        <v>53</v>
      </c>
      <c r="I1654" s="53">
        <f t="shared" si="531"/>
        <v>6.168981481481481E-3</v>
      </c>
      <c r="J1654" s="54">
        <f t="shared" si="532"/>
        <v>6.168981481481481E-3</v>
      </c>
      <c r="K1654" s="50" t="s">
        <v>774</v>
      </c>
      <c r="L1654" s="50" t="s">
        <v>17</v>
      </c>
      <c r="M1654" s="55">
        <f t="shared" si="533"/>
        <v>6.7542213883677356</v>
      </c>
      <c r="N1654" s="50">
        <v>0</v>
      </c>
      <c r="O1654" s="50" t="s">
        <v>253</v>
      </c>
      <c r="R1654" s="50" t="s">
        <v>967</v>
      </c>
      <c r="S1654" s="151">
        <f t="shared" si="534"/>
        <v>0.16162731481481479</v>
      </c>
      <c r="T1654" s="151">
        <f t="shared" si="535"/>
        <v>8.0813657407407397E-2</v>
      </c>
      <c r="V1654" s="393">
        <f t="shared" si="547"/>
        <v>0</v>
      </c>
      <c r="W1654" s="393">
        <f t="shared" si="548"/>
        <v>0</v>
      </c>
      <c r="X1654" s="53">
        <f t="shared" si="536"/>
        <v>0.16162731481481479</v>
      </c>
      <c r="Y1654" s="53">
        <f t="shared" si="537"/>
        <v>0.19801649481481481</v>
      </c>
      <c r="Z1654" s="53">
        <f t="shared" si="538"/>
        <v>8.0813657407407397E-2</v>
      </c>
      <c r="AA1654" s="53">
        <f t="shared" si="539"/>
        <v>9.9008247407407407E-2</v>
      </c>
      <c r="AB1654" s="50">
        <f t="shared" si="540"/>
        <v>1047</v>
      </c>
      <c r="AC1654" s="50">
        <f t="shared" si="549"/>
        <v>2012</v>
      </c>
      <c r="AD1654" s="50">
        <f t="shared" si="541"/>
        <v>5</v>
      </c>
      <c r="AE1654" s="56">
        <f t="shared" si="542"/>
        <v>201205</v>
      </c>
      <c r="AF1654" s="56">
        <f t="shared" si="552"/>
        <v>20</v>
      </c>
      <c r="AG1654" s="58">
        <f t="shared" si="550"/>
        <v>0</v>
      </c>
      <c r="AH1654" s="56">
        <f t="shared" si="544"/>
        <v>15</v>
      </c>
      <c r="AI1654" s="53">
        <f t="shared" si="545"/>
        <v>0.1798219048148148</v>
      </c>
      <c r="AJ1654" s="56">
        <f t="shared" si="546"/>
        <v>4.2699999999999996</v>
      </c>
    </row>
    <row r="1655" spans="1:36" x14ac:dyDescent="0.25">
      <c r="A1655" s="50">
        <v>1654</v>
      </c>
      <c r="B1655" s="51">
        <v>41045</v>
      </c>
      <c r="C1655" s="75">
        <f t="shared" si="551"/>
        <v>41045</v>
      </c>
      <c r="D1655" s="50" t="s">
        <v>1223</v>
      </c>
      <c r="E1655" s="50">
        <v>3.1</v>
      </c>
      <c r="F1655" s="50">
        <v>0</v>
      </c>
      <c r="G1655" s="50">
        <v>28</v>
      </c>
      <c r="H1655" s="50">
        <v>8</v>
      </c>
      <c r="I1655" s="53">
        <f t="shared" si="531"/>
        <v>1.9537037037037037E-2</v>
      </c>
      <c r="J1655" s="54">
        <f t="shared" si="532"/>
        <v>6.3022700119474313E-3</v>
      </c>
      <c r="K1655" s="50" t="s">
        <v>774</v>
      </c>
      <c r="L1655" s="50" t="s">
        <v>927</v>
      </c>
      <c r="M1655" s="55">
        <f t="shared" si="533"/>
        <v>6.6113744075829439</v>
      </c>
      <c r="N1655" s="50">
        <v>0</v>
      </c>
      <c r="O1655" s="50" t="s">
        <v>201</v>
      </c>
      <c r="S1655" s="151">
        <f t="shared" si="534"/>
        <v>0.16511947431302271</v>
      </c>
      <c r="T1655" s="151">
        <f t="shared" si="535"/>
        <v>8.2559737156511354E-2</v>
      </c>
      <c r="V1655" s="393">
        <f t="shared" si="547"/>
        <v>0</v>
      </c>
      <c r="W1655" s="393">
        <f t="shared" si="548"/>
        <v>0</v>
      </c>
      <c r="X1655" s="53">
        <f t="shared" si="536"/>
        <v>0.16511947431302271</v>
      </c>
      <c r="Y1655" s="53">
        <f t="shared" si="537"/>
        <v>0.2015086543130227</v>
      </c>
      <c r="Z1655" s="53">
        <f t="shared" si="538"/>
        <v>8.2559737156511354E-2</v>
      </c>
      <c r="AA1655" s="53">
        <f t="shared" si="539"/>
        <v>0.10075432715651135</v>
      </c>
      <c r="AB1655" s="50">
        <f t="shared" si="540"/>
        <v>1090</v>
      </c>
      <c r="AC1655" s="50">
        <f t="shared" si="549"/>
        <v>2012</v>
      </c>
      <c r="AD1655" s="50">
        <f t="shared" si="541"/>
        <v>5</v>
      </c>
      <c r="AE1655" s="56">
        <f t="shared" si="542"/>
        <v>201205</v>
      </c>
      <c r="AF1655" s="56">
        <f t="shared" si="552"/>
        <v>20</v>
      </c>
      <c r="AG1655" s="58">
        <f t="shared" si="550"/>
        <v>0</v>
      </c>
      <c r="AH1655" s="56">
        <f t="shared" si="544"/>
        <v>16</v>
      </c>
      <c r="AI1655" s="53">
        <f t="shared" si="545"/>
        <v>0.18331406431302272</v>
      </c>
      <c r="AJ1655" s="56">
        <f t="shared" si="546"/>
        <v>13.236999999999998</v>
      </c>
    </row>
    <row r="1656" spans="1:36" x14ac:dyDescent="0.25">
      <c r="A1656" s="50">
        <v>1655</v>
      </c>
      <c r="B1656" s="51">
        <v>41046</v>
      </c>
      <c r="C1656" s="75">
        <f t="shared" si="551"/>
        <v>41046</v>
      </c>
      <c r="D1656" s="50" t="s">
        <v>1223</v>
      </c>
      <c r="E1656" s="50">
        <v>3.3</v>
      </c>
      <c r="F1656" s="50">
        <v>0</v>
      </c>
      <c r="G1656" s="50">
        <v>32</v>
      </c>
      <c r="H1656" s="50">
        <v>27</v>
      </c>
      <c r="I1656" s="53">
        <f t="shared" si="531"/>
        <v>2.2534722222222223E-2</v>
      </c>
      <c r="J1656" s="54">
        <f t="shared" si="532"/>
        <v>6.828703703703704E-3</v>
      </c>
      <c r="K1656" s="50" t="s">
        <v>774</v>
      </c>
      <c r="L1656" s="50" t="s">
        <v>968</v>
      </c>
      <c r="M1656" s="55">
        <f t="shared" si="533"/>
        <v>6.1016949152542415</v>
      </c>
      <c r="N1656" s="50">
        <v>0</v>
      </c>
      <c r="O1656" s="50" t="s">
        <v>184</v>
      </c>
      <c r="S1656" s="151">
        <f t="shared" si="534"/>
        <v>0.17891203703703704</v>
      </c>
      <c r="T1656" s="151">
        <f t="shared" si="535"/>
        <v>8.9456018518518518E-2</v>
      </c>
      <c r="V1656" s="393">
        <f t="shared" si="547"/>
        <v>0</v>
      </c>
      <c r="W1656" s="393">
        <f t="shared" si="548"/>
        <v>0</v>
      </c>
      <c r="X1656" s="53">
        <f t="shared" si="536"/>
        <v>0.17891203703703704</v>
      </c>
      <c r="Y1656" s="53">
        <f t="shared" si="537"/>
        <v>0.21530121703703703</v>
      </c>
      <c r="Z1656" s="53">
        <f t="shared" si="538"/>
        <v>8.9456018518518518E-2</v>
      </c>
      <c r="AA1656" s="53">
        <f t="shared" si="539"/>
        <v>0.10765060851851851</v>
      </c>
      <c r="AB1656" s="50">
        <f t="shared" si="540"/>
        <v>1556</v>
      </c>
      <c r="AC1656" s="50">
        <f t="shared" si="549"/>
        <v>2012</v>
      </c>
      <c r="AD1656" s="50">
        <f t="shared" si="541"/>
        <v>5</v>
      </c>
      <c r="AE1656" s="56">
        <f t="shared" si="542"/>
        <v>201205</v>
      </c>
      <c r="AF1656" s="56">
        <f t="shared" si="552"/>
        <v>20</v>
      </c>
      <c r="AG1656" s="58">
        <f t="shared" si="550"/>
        <v>0</v>
      </c>
      <c r="AH1656" s="56">
        <f t="shared" si="544"/>
        <v>17</v>
      </c>
      <c r="AI1656" s="53">
        <f t="shared" si="545"/>
        <v>0.19710662703703702</v>
      </c>
      <c r="AJ1656" s="56">
        <f t="shared" si="546"/>
        <v>14.090999999999998</v>
      </c>
    </row>
    <row r="1657" spans="1:36" x14ac:dyDescent="0.25">
      <c r="A1657" s="50">
        <v>1656</v>
      </c>
      <c r="B1657" s="51">
        <v>41048</v>
      </c>
      <c r="C1657" s="75">
        <f t="shared" si="551"/>
        <v>41048</v>
      </c>
      <c r="D1657" s="50" t="s">
        <v>1225</v>
      </c>
      <c r="E1657" s="50">
        <v>0.92</v>
      </c>
      <c r="F1657" s="50">
        <v>0</v>
      </c>
      <c r="G1657" s="50">
        <v>35</v>
      </c>
      <c r="H1657" s="50">
        <v>0</v>
      </c>
      <c r="I1657" s="53">
        <f t="shared" si="531"/>
        <v>2.4305555555555556E-2</v>
      </c>
      <c r="J1657" s="54">
        <f t="shared" si="532"/>
        <v>2.6419082125603864E-2</v>
      </c>
      <c r="K1657" s="50" t="s">
        <v>949</v>
      </c>
      <c r="L1657" s="50" t="s">
        <v>969</v>
      </c>
      <c r="M1657" s="55">
        <f t="shared" si="533"/>
        <v>1.5771428571428585</v>
      </c>
      <c r="N1657" s="50">
        <v>0</v>
      </c>
      <c r="O1657" s="50" t="s">
        <v>526</v>
      </c>
      <c r="R1657" s="50" t="s">
        <v>970</v>
      </c>
      <c r="S1657" s="151">
        <f t="shared" si="534"/>
        <v>6.3405797101449266E-2</v>
      </c>
      <c r="T1657" s="151">
        <f t="shared" si="535"/>
        <v>3.1702898550724633E-2</v>
      </c>
      <c r="V1657" s="393">
        <f t="shared" si="547"/>
        <v>0</v>
      </c>
      <c r="W1657" s="393">
        <f t="shared" si="548"/>
        <v>0</v>
      </c>
      <c r="X1657" s="53">
        <f t="shared" si="536"/>
        <v>0.69217995169082125</v>
      </c>
      <c r="Y1657" s="53">
        <f t="shared" si="537"/>
        <v>0.72856913169082116</v>
      </c>
      <c r="Z1657" s="53">
        <f t="shared" si="538"/>
        <v>0.34608997584541062</v>
      </c>
      <c r="AA1657" s="53">
        <f t="shared" si="539"/>
        <v>0.36428456584541058</v>
      </c>
      <c r="AB1657" s="50">
        <f t="shared" si="540"/>
        <v>3921</v>
      </c>
      <c r="AC1657" s="50">
        <f t="shared" si="549"/>
        <v>2012</v>
      </c>
      <c r="AD1657" s="50">
        <f t="shared" si="541"/>
        <v>5</v>
      </c>
      <c r="AE1657" s="56">
        <f t="shared" si="542"/>
        <v>201205</v>
      </c>
      <c r="AF1657" s="56">
        <f t="shared" si="552"/>
        <v>20</v>
      </c>
      <c r="AG1657" s="58">
        <f t="shared" si="550"/>
        <v>1</v>
      </c>
      <c r="AH1657" s="56">
        <f t="shared" si="544"/>
        <v>19</v>
      </c>
      <c r="AI1657" s="53">
        <f t="shared" si="545"/>
        <v>0.71037454169082115</v>
      </c>
      <c r="AJ1657" s="56">
        <f t="shared" si="546"/>
        <v>42.964000000000006</v>
      </c>
    </row>
    <row r="1658" spans="1:36" x14ac:dyDescent="0.25">
      <c r="A1658" s="50">
        <v>1657</v>
      </c>
      <c r="B1658" s="51">
        <v>41049</v>
      </c>
      <c r="C1658" s="75">
        <f t="shared" si="551"/>
        <v>41049</v>
      </c>
      <c r="D1658" s="50" t="s">
        <v>1224</v>
      </c>
      <c r="E1658" s="50">
        <v>56</v>
      </c>
      <c r="F1658" s="50">
        <v>3</v>
      </c>
      <c r="G1658" s="50">
        <v>46</v>
      </c>
      <c r="H1658" s="50">
        <v>57</v>
      </c>
      <c r="I1658" s="53">
        <f t="shared" si="531"/>
        <v>0.15760416666666668</v>
      </c>
      <c r="J1658" s="54">
        <f t="shared" si="532"/>
        <v>2.8143601190476195E-3</v>
      </c>
      <c r="K1658" s="50" t="s">
        <v>930</v>
      </c>
      <c r="L1658" s="50" t="s">
        <v>971</v>
      </c>
      <c r="M1658" s="55">
        <f t="shared" si="533"/>
        <v>14.805023132848653</v>
      </c>
      <c r="N1658" s="50">
        <v>0</v>
      </c>
      <c r="O1658" s="50" t="s">
        <v>255</v>
      </c>
      <c r="S1658" s="151">
        <f t="shared" si="534"/>
        <v>0.31520833333333337</v>
      </c>
      <c r="T1658" s="151">
        <f t="shared" si="535"/>
        <v>0.15760416666666668</v>
      </c>
      <c r="V1658" s="393">
        <f t="shared" si="547"/>
        <v>0</v>
      </c>
      <c r="W1658" s="393">
        <f t="shared" si="548"/>
        <v>0</v>
      </c>
      <c r="X1658" s="53">
        <f t="shared" si="536"/>
        <v>7.373623511904763E-2</v>
      </c>
      <c r="Y1658" s="53">
        <f t="shared" si="537"/>
        <v>0.11012541511904762</v>
      </c>
      <c r="Z1658" s="53">
        <f t="shared" si="538"/>
        <v>3.6868117559523815E-2</v>
      </c>
      <c r="AA1658" s="53">
        <f t="shared" si="539"/>
        <v>5.5062707559523812E-2</v>
      </c>
      <c r="AB1658" s="50">
        <f t="shared" si="540"/>
        <v>639</v>
      </c>
      <c r="AC1658" s="50">
        <f t="shared" si="549"/>
        <v>2012</v>
      </c>
      <c r="AD1658" s="50">
        <f t="shared" si="541"/>
        <v>5</v>
      </c>
      <c r="AE1658" s="56">
        <f t="shared" si="542"/>
        <v>201205</v>
      </c>
      <c r="AF1658" s="56">
        <f t="shared" si="552"/>
        <v>21</v>
      </c>
      <c r="AG1658" s="58">
        <f t="shared" si="550"/>
        <v>0</v>
      </c>
      <c r="AH1658" s="56">
        <f t="shared" si="544"/>
        <v>20</v>
      </c>
      <c r="AI1658" s="53">
        <f t="shared" si="545"/>
        <v>9.1930825119047627E-2</v>
      </c>
      <c r="AJ1658" s="56">
        <f t="shared" si="546"/>
        <v>56</v>
      </c>
    </row>
    <row r="1659" spans="1:36" x14ac:dyDescent="0.25">
      <c r="A1659" s="50">
        <v>1658</v>
      </c>
      <c r="B1659" s="51">
        <v>41050</v>
      </c>
      <c r="C1659" s="75">
        <f t="shared" si="551"/>
        <v>41050</v>
      </c>
      <c r="D1659" s="50" t="s">
        <v>1223</v>
      </c>
      <c r="E1659" s="50">
        <v>3</v>
      </c>
      <c r="F1659" s="50">
        <v>0</v>
      </c>
      <c r="G1659" s="50">
        <v>27</v>
      </c>
      <c r="H1659" s="50">
        <v>50</v>
      </c>
      <c r="I1659" s="53">
        <f t="shared" si="531"/>
        <v>1.9328703703703702E-2</v>
      </c>
      <c r="J1659" s="54">
        <f t="shared" si="532"/>
        <v>6.4429012345679007E-3</v>
      </c>
      <c r="K1659" s="50" t="s">
        <v>774</v>
      </c>
      <c r="L1659" s="50" t="s">
        <v>17</v>
      </c>
      <c r="M1659" s="55">
        <f t="shared" si="533"/>
        <v>6.4670658682634787</v>
      </c>
      <c r="N1659" s="50">
        <v>0</v>
      </c>
      <c r="O1659" s="50" t="s">
        <v>253</v>
      </c>
      <c r="S1659" s="151">
        <f t="shared" si="534"/>
        <v>0.16880401234567899</v>
      </c>
      <c r="T1659" s="151">
        <f t="shared" si="535"/>
        <v>8.4402006172839494E-2</v>
      </c>
      <c r="V1659" s="393">
        <f t="shared" si="547"/>
        <v>0</v>
      </c>
      <c r="W1659" s="393">
        <f t="shared" si="548"/>
        <v>0</v>
      </c>
      <c r="X1659" s="53">
        <f t="shared" si="536"/>
        <v>0.16880401234567899</v>
      </c>
      <c r="Y1659" s="53">
        <f t="shared" si="537"/>
        <v>0.20519319234567901</v>
      </c>
      <c r="Z1659" s="53">
        <f t="shared" si="538"/>
        <v>8.4402006172839494E-2</v>
      </c>
      <c r="AA1659" s="53">
        <f t="shared" si="539"/>
        <v>0.1025965961728395</v>
      </c>
      <c r="AB1659" s="50">
        <f t="shared" si="540"/>
        <v>1169</v>
      </c>
      <c r="AC1659" s="50">
        <f t="shared" si="549"/>
        <v>2012</v>
      </c>
      <c r="AD1659" s="50">
        <f t="shared" si="541"/>
        <v>5</v>
      </c>
      <c r="AE1659" s="56">
        <f t="shared" si="542"/>
        <v>201205</v>
      </c>
      <c r="AF1659" s="56">
        <f t="shared" si="552"/>
        <v>21</v>
      </c>
      <c r="AG1659" s="58">
        <f t="shared" si="550"/>
        <v>0</v>
      </c>
      <c r="AH1659" s="56">
        <f t="shared" si="544"/>
        <v>21</v>
      </c>
      <c r="AI1659" s="53">
        <f t="shared" si="545"/>
        <v>0.186998602345679</v>
      </c>
      <c r="AJ1659" s="56">
        <f t="shared" si="546"/>
        <v>12.809999999999999</v>
      </c>
    </row>
    <row r="1660" spans="1:36" x14ac:dyDescent="0.25">
      <c r="A1660" s="50">
        <v>1659</v>
      </c>
      <c r="B1660" s="51">
        <v>41051</v>
      </c>
      <c r="C1660" s="75">
        <f t="shared" si="551"/>
        <v>41051</v>
      </c>
      <c r="D1660" s="50" t="s">
        <v>1224</v>
      </c>
      <c r="E1660" s="50">
        <v>12</v>
      </c>
      <c r="F1660" s="50">
        <v>0</v>
      </c>
      <c r="G1660" s="50">
        <v>33</v>
      </c>
      <c r="H1660" s="50">
        <v>22</v>
      </c>
      <c r="I1660" s="53">
        <f t="shared" si="531"/>
        <v>2.3171296296296297E-2</v>
      </c>
      <c r="J1660" s="54">
        <f t="shared" si="532"/>
        <v>1.9309413580246915E-3</v>
      </c>
      <c r="K1660" s="50" t="s">
        <v>921</v>
      </c>
      <c r="L1660" s="50" t="s">
        <v>934</v>
      </c>
      <c r="M1660" s="55">
        <f t="shared" si="533"/>
        <v>21.578421578421594</v>
      </c>
      <c r="N1660" s="50">
        <v>0</v>
      </c>
      <c r="O1660" s="50" t="s">
        <v>253</v>
      </c>
      <c r="S1660" s="151">
        <f t="shared" si="534"/>
        <v>0.21626543209876545</v>
      </c>
      <c r="T1660" s="151">
        <f t="shared" si="535"/>
        <v>0.10813271604938272</v>
      </c>
      <c r="V1660" s="393">
        <f t="shared" si="547"/>
        <v>0</v>
      </c>
      <c r="W1660" s="393">
        <f t="shared" si="548"/>
        <v>0</v>
      </c>
      <c r="X1660" s="53">
        <f t="shared" si="536"/>
        <v>5.0590663580246914E-2</v>
      </c>
      <c r="Y1660" s="53">
        <f t="shared" si="537"/>
        <v>8.6979843580246921E-2</v>
      </c>
      <c r="Z1660" s="53">
        <f t="shared" si="538"/>
        <v>2.5295331790123457E-2</v>
      </c>
      <c r="AA1660" s="53">
        <f t="shared" si="539"/>
        <v>4.3489921790123461E-2</v>
      </c>
      <c r="AB1660" s="50">
        <f t="shared" si="540"/>
        <v>138</v>
      </c>
      <c r="AC1660" s="50">
        <f t="shared" si="549"/>
        <v>2012</v>
      </c>
      <c r="AD1660" s="50">
        <f t="shared" si="541"/>
        <v>5</v>
      </c>
      <c r="AE1660" s="56">
        <f t="shared" si="542"/>
        <v>201205</v>
      </c>
      <c r="AF1660" s="56">
        <f t="shared" si="552"/>
        <v>21</v>
      </c>
      <c r="AG1660" s="58">
        <f t="shared" si="550"/>
        <v>0</v>
      </c>
      <c r="AH1660" s="56">
        <f t="shared" si="544"/>
        <v>22</v>
      </c>
      <c r="AI1660" s="53">
        <f t="shared" si="545"/>
        <v>6.8785253580246924E-2</v>
      </c>
      <c r="AJ1660" s="56">
        <f t="shared" si="546"/>
        <v>12</v>
      </c>
    </row>
    <row r="1661" spans="1:36" x14ac:dyDescent="0.25">
      <c r="A1661" s="50">
        <v>1660</v>
      </c>
      <c r="B1661" s="51">
        <v>41051</v>
      </c>
      <c r="C1661" s="75">
        <f t="shared" si="551"/>
        <v>41051</v>
      </c>
      <c r="D1661" s="50" t="s">
        <v>1223</v>
      </c>
      <c r="E1661" s="50">
        <v>1</v>
      </c>
      <c r="F1661" s="50">
        <v>0</v>
      </c>
      <c r="G1661" s="50">
        <v>8</v>
      </c>
      <c r="H1661" s="50">
        <v>29</v>
      </c>
      <c r="I1661" s="53">
        <f t="shared" si="531"/>
        <v>5.8912037037037032E-3</v>
      </c>
      <c r="J1661" s="54">
        <f t="shared" si="532"/>
        <v>5.8912037037037032E-3</v>
      </c>
      <c r="K1661" s="50" t="s">
        <v>774</v>
      </c>
      <c r="L1661" s="50" t="s">
        <v>17</v>
      </c>
      <c r="M1661" s="55">
        <f t="shared" si="533"/>
        <v>7.0726915520628744</v>
      </c>
      <c r="N1661" s="50">
        <v>0</v>
      </c>
      <c r="O1661" s="50" t="s">
        <v>253</v>
      </c>
      <c r="R1661" s="50" t="s">
        <v>967</v>
      </c>
      <c r="S1661" s="151">
        <f t="shared" si="534"/>
        <v>0.15434953703703702</v>
      </c>
      <c r="T1661" s="151">
        <f t="shared" si="535"/>
        <v>7.7174768518518511E-2</v>
      </c>
      <c r="V1661" s="393">
        <f t="shared" si="547"/>
        <v>0</v>
      </c>
      <c r="W1661" s="393">
        <f t="shared" si="548"/>
        <v>0</v>
      </c>
      <c r="X1661" s="53">
        <f t="shared" si="536"/>
        <v>0.15434953703703702</v>
      </c>
      <c r="Y1661" s="53">
        <f t="shared" si="537"/>
        <v>0.19073871703703701</v>
      </c>
      <c r="Z1661" s="53">
        <f t="shared" si="538"/>
        <v>7.7174768518518511E-2</v>
      </c>
      <c r="AA1661" s="53">
        <f t="shared" si="539"/>
        <v>9.5369358518518507E-2</v>
      </c>
      <c r="AB1661" s="50">
        <f t="shared" si="540"/>
        <v>995</v>
      </c>
      <c r="AC1661" s="50">
        <f t="shared" si="549"/>
        <v>2012</v>
      </c>
      <c r="AD1661" s="50">
        <f t="shared" si="541"/>
        <v>5</v>
      </c>
      <c r="AE1661" s="56">
        <f t="shared" si="542"/>
        <v>201205</v>
      </c>
      <c r="AF1661" s="56">
        <f t="shared" si="552"/>
        <v>21</v>
      </c>
      <c r="AG1661" s="58">
        <f t="shared" si="550"/>
        <v>0</v>
      </c>
      <c r="AH1661" s="56">
        <f t="shared" si="544"/>
        <v>22</v>
      </c>
      <c r="AI1661" s="53">
        <f t="shared" si="545"/>
        <v>0.17254412703703703</v>
      </c>
      <c r="AJ1661" s="56">
        <f t="shared" si="546"/>
        <v>4.2699999999999996</v>
      </c>
    </row>
    <row r="1662" spans="1:36" x14ac:dyDescent="0.25">
      <c r="A1662" s="50">
        <v>1661</v>
      </c>
      <c r="B1662" s="51">
        <v>41053</v>
      </c>
      <c r="C1662" s="75">
        <f t="shared" si="551"/>
        <v>41053</v>
      </c>
      <c r="D1662" s="50" t="s">
        <v>1224</v>
      </c>
      <c r="E1662" s="50">
        <v>10.199999999999999</v>
      </c>
      <c r="F1662" s="50">
        <v>0</v>
      </c>
      <c r="G1662" s="50">
        <v>30</v>
      </c>
      <c r="H1662" s="50">
        <v>0</v>
      </c>
      <c r="I1662" s="53">
        <f t="shared" si="531"/>
        <v>2.0833333333333332E-2</v>
      </c>
      <c r="J1662" s="54">
        <f t="shared" si="532"/>
        <v>2.0424836601307191E-3</v>
      </c>
      <c r="K1662" s="50" t="s">
        <v>921</v>
      </c>
      <c r="L1662" s="50" t="s">
        <v>934</v>
      </c>
      <c r="M1662" s="55">
        <f t="shared" si="533"/>
        <v>20.400000000000016</v>
      </c>
      <c r="N1662" s="50">
        <v>0</v>
      </c>
      <c r="O1662" s="50" t="s">
        <v>253</v>
      </c>
      <c r="S1662" s="151">
        <f t="shared" si="534"/>
        <v>0.22875816993464054</v>
      </c>
      <c r="T1662" s="151">
        <f t="shared" si="535"/>
        <v>0.11437908496732027</v>
      </c>
      <c r="V1662" s="393">
        <f t="shared" si="547"/>
        <v>0</v>
      </c>
      <c r="W1662" s="393">
        <f t="shared" si="548"/>
        <v>0</v>
      </c>
      <c r="X1662" s="53">
        <f t="shared" si="536"/>
        <v>5.3513071895424841E-2</v>
      </c>
      <c r="Y1662" s="53">
        <f t="shared" si="537"/>
        <v>8.9902251895424834E-2</v>
      </c>
      <c r="Z1662" s="53">
        <f t="shared" si="538"/>
        <v>2.675653594771242E-2</v>
      </c>
      <c r="AA1662" s="53">
        <f t="shared" si="539"/>
        <v>4.4951125947712417E-2</v>
      </c>
      <c r="AB1662" s="50">
        <f t="shared" si="540"/>
        <v>203</v>
      </c>
      <c r="AC1662" s="50">
        <f t="shared" si="549"/>
        <v>2012</v>
      </c>
      <c r="AD1662" s="50">
        <f t="shared" si="541"/>
        <v>5</v>
      </c>
      <c r="AE1662" s="56">
        <f t="shared" si="542"/>
        <v>201205</v>
      </c>
      <c r="AF1662" s="56">
        <f t="shared" si="552"/>
        <v>21</v>
      </c>
      <c r="AG1662" s="58">
        <f t="shared" si="550"/>
        <v>1</v>
      </c>
      <c r="AH1662" s="56">
        <f t="shared" si="544"/>
        <v>24</v>
      </c>
      <c r="AI1662" s="53">
        <f t="shared" si="545"/>
        <v>7.1707661895424837E-2</v>
      </c>
      <c r="AJ1662" s="56">
        <f t="shared" si="546"/>
        <v>10.199999999999999</v>
      </c>
    </row>
    <row r="1663" spans="1:36" x14ac:dyDescent="0.25">
      <c r="A1663" s="50">
        <v>1662</v>
      </c>
      <c r="B1663" s="51">
        <v>41054</v>
      </c>
      <c r="C1663" s="75">
        <f t="shared" si="551"/>
        <v>41054</v>
      </c>
      <c r="D1663" s="50" t="s">
        <v>1223</v>
      </c>
      <c r="E1663" s="50">
        <v>9</v>
      </c>
      <c r="F1663" s="50">
        <v>1</v>
      </c>
      <c r="G1663" s="50">
        <v>35</v>
      </c>
      <c r="H1663" s="50">
        <v>14</v>
      </c>
      <c r="I1663" s="53">
        <f t="shared" si="531"/>
        <v>6.6134259259259254E-2</v>
      </c>
      <c r="J1663" s="54">
        <f t="shared" si="532"/>
        <v>7.3482510288065839E-3</v>
      </c>
      <c r="K1663" s="50" t="s">
        <v>936</v>
      </c>
      <c r="L1663" s="50" t="s">
        <v>972</v>
      </c>
      <c r="M1663" s="55">
        <f t="shared" si="533"/>
        <v>5.6702835141757131</v>
      </c>
      <c r="N1663" s="50">
        <v>0</v>
      </c>
      <c r="O1663" s="50" t="s">
        <v>201</v>
      </c>
      <c r="R1663" s="50" t="s">
        <v>973</v>
      </c>
      <c r="S1663" s="151">
        <f t="shared" si="534"/>
        <v>0.19252417695473251</v>
      </c>
      <c r="T1663" s="151">
        <f t="shared" si="535"/>
        <v>9.6262088477366253E-2</v>
      </c>
      <c r="V1663" s="393">
        <f t="shared" si="547"/>
        <v>0</v>
      </c>
      <c r="W1663" s="393">
        <f t="shared" si="548"/>
        <v>0</v>
      </c>
      <c r="X1663" s="53">
        <f t="shared" si="536"/>
        <v>0.19252417695473251</v>
      </c>
      <c r="Y1663" s="53">
        <f t="shared" si="537"/>
        <v>0.2289133569547325</v>
      </c>
      <c r="Z1663" s="53">
        <f t="shared" si="538"/>
        <v>9.6262088477366253E-2</v>
      </c>
      <c r="AA1663" s="53">
        <f t="shared" si="539"/>
        <v>0.11445667847736625</v>
      </c>
      <c r="AB1663" s="50">
        <f t="shared" si="540"/>
        <v>2216</v>
      </c>
      <c r="AC1663" s="50">
        <f t="shared" si="549"/>
        <v>2012</v>
      </c>
      <c r="AD1663" s="50">
        <f t="shared" si="541"/>
        <v>5</v>
      </c>
      <c r="AE1663" s="56">
        <f t="shared" si="542"/>
        <v>201205</v>
      </c>
      <c r="AF1663" s="56">
        <f t="shared" si="552"/>
        <v>21</v>
      </c>
      <c r="AG1663" s="58">
        <f t="shared" si="550"/>
        <v>0</v>
      </c>
      <c r="AH1663" s="56">
        <f t="shared" si="544"/>
        <v>25</v>
      </c>
      <c r="AI1663" s="53">
        <f t="shared" si="545"/>
        <v>0.21071876695473252</v>
      </c>
      <c r="AJ1663" s="56">
        <f t="shared" si="546"/>
        <v>38.429999999999993</v>
      </c>
    </row>
    <row r="1664" spans="1:36" x14ac:dyDescent="0.25">
      <c r="A1664" s="50">
        <v>1663</v>
      </c>
      <c r="B1664" s="51">
        <v>41057</v>
      </c>
      <c r="C1664" s="75">
        <f t="shared" si="551"/>
        <v>41057</v>
      </c>
      <c r="D1664" s="50" t="s">
        <v>1224</v>
      </c>
      <c r="E1664" s="50">
        <v>13.75</v>
      </c>
      <c r="F1664" s="50">
        <v>1</v>
      </c>
      <c r="G1664" s="50">
        <v>11</v>
      </c>
      <c r="H1664" s="50">
        <v>2</v>
      </c>
      <c r="I1664" s="53">
        <f t="shared" si="531"/>
        <v>4.9328703703703701E-2</v>
      </c>
      <c r="J1664" s="54">
        <f t="shared" si="532"/>
        <v>3.5875420875420873E-3</v>
      </c>
      <c r="K1664" s="50" t="s">
        <v>930</v>
      </c>
      <c r="L1664" s="50" t="s">
        <v>974</v>
      </c>
      <c r="M1664" s="55">
        <f t="shared" si="533"/>
        <v>11.614265603003295</v>
      </c>
      <c r="N1664" s="50">
        <v>0</v>
      </c>
      <c r="O1664" s="50" t="s">
        <v>201</v>
      </c>
      <c r="S1664" s="151">
        <f t="shared" si="534"/>
        <v>0.40180471380471378</v>
      </c>
      <c r="T1664" s="151">
        <f t="shared" si="535"/>
        <v>0.20090235690235689</v>
      </c>
      <c r="V1664" s="393">
        <f t="shared" si="547"/>
        <v>0</v>
      </c>
      <c r="W1664" s="393">
        <f t="shared" si="548"/>
        <v>0</v>
      </c>
      <c r="X1664" s="53">
        <f t="shared" si="536"/>
        <v>9.3993602693602685E-2</v>
      </c>
      <c r="Y1664" s="53">
        <f t="shared" si="537"/>
        <v>0.13038278269360268</v>
      </c>
      <c r="Z1664" s="53">
        <f t="shared" si="538"/>
        <v>4.6996801346801342E-2</v>
      </c>
      <c r="AA1664" s="53">
        <f t="shared" si="539"/>
        <v>6.5191391346801339E-2</v>
      </c>
      <c r="AB1664" s="50">
        <f t="shared" si="540"/>
        <v>900</v>
      </c>
      <c r="AC1664" s="50">
        <f t="shared" si="549"/>
        <v>2012</v>
      </c>
      <c r="AD1664" s="50">
        <f t="shared" si="541"/>
        <v>5</v>
      </c>
      <c r="AE1664" s="56">
        <f t="shared" si="542"/>
        <v>201205</v>
      </c>
      <c r="AF1664" s="56">
        <f t="shared" si="552"/>
        <v>22</v>
      </c>
      <c r="AG1664" s="58">
        <f t="shared" si="550"/>
        <v>2</v>
      </c>
      <c r="AH1664" s="56">
        <f t="shared" si="544"/>
        <v>28</v>
      </c>
      <c r="AI1664" s="53">
        <f t="shared" si="545"/>
        <v>0.11218819269360268</v>
      </c>
      <c r="AJ1664" s="56">
        <f t="shared" si="546"/>
        <v>13.75</v>
      </c>
    </row>
    <row r="1665" spans="1:36" x14ac:dyDescent="0.25">
      <c r="A1665" s="50">
        <v>1664</v>
      </c>
      <c r="B1665" s="51">
        <v>41058</v>
      </c>
      <c r="C1665" s="75">
        <f t="shared" si="551"/>
        <v>41058</v>
      </c>
      <c r="D1665" s="50" t="s">
        <v>1223</v>
      </c>
      <c r="E1665" s="50">
        <v>2</v>
      </c>
      <c r="F1665" s="50">
        <v>0</v>
      </c>
      <c r="G1665" s="50">
        <v>19</v>
      </c>
      <c r="H1665" s="50">
        <v>1</v>
      </c>
      <c r="I1665" s="53">
        <f t="shared" si="531"/>
        <v>1.3206018518518518E-2</v>
      </c>
      <c r="J1665" s="54">
        <f t="shared" si="532"/>
        <v>6.603009259259259E-3</v>
      </c>
      <c r="K1665" s="50" t="s">
        <v>774</v>
      </c>
      <c r="L1665" s="50" t="s">
        <v>17</v>
      </c>
      <c r="M1665" s="55">
        <f t="shared" si="533"/>
        <v>6.3102541630149043</v>
      </c>
      <c r="N1665" s="50">
        <v>0</v>
      </c>
      <c r="O1665" s="50" t="s">
        <v>253</v>
      </c>
      <c r="S1665" s="151">
        <f t="shared" si="534"/>
        <v>0.17299884259259257</v>
      </c>
      <c r="T1665" s="151">
        <f t="shared" si="535"/>
        <v>8.6499421296296286E-2</v>
      </c>
      <c r="V1665" s="393">
        <f t="shared" si="547"/>
        <v>0</v>
      </c>
      <c r="W1665" s="393">
        <f t="shared" si="548"/>
        <v>0</v>
      </c>
      <c r="X1665" s="53">
        <f t="shared" si="536"/>
        <v>0.17299884259259257</v>
      </c>
      <c r="Y1665" s="53">
        <f t="shared" si="537"/>
        <v>0.20938802259259257</v>
      </c>
      <c r="Z1665" s="53">
        <f t="shared" si="538"/>
        <v>8.6499421296296286E-2</v>
      </c>
      <c r="AA1665" s="53">
        <f t="shared" si="539"/>
        <v>0.10469401129629628</v>
      </c>
      <c r="AB1665" s="50">
        <f t="shared" si="540"/>
        <v>1301</v>
      </c>
      <c r="AC1665" s="50">
        <f t="shared" si="549"/>
        <v>2012</v>
      </c>
      <c r="AD1665" s="50">
        <f t="shared" si="541"/>
        <v>5</v>
      </c>
      <c r="AE1665" s="56">
        <f t="shared" si="542"/>
        <v>201205</v>
      </c>
      <c r="AF1665" s="56">
        <f t="shared" si="552"/>
        <v>22</v>
      </c>
      <c r="AG1665" s="58">
        <f t="shared" si="550"/>
        <v>0</v>
      </c>
      <c r="AH1665" s="56">
        <f t="shared" si="544"/>
        <v>29</v>
      </c>
      <c r="AI1665" s="53">
        <f t="shared" si="545"/>
        <v>0.19119343259259258</v>
      </c>
      <c r="AJ1665" s="56">
        <f t="shared" si="546"/>
        <v>8.5399999999999991</v>
      </c>
    </row>
    <row r="1666" spans="1:36" x14ac:dyDescent="0.25">
      <c r="A1666" s="50">
        <v>1665</v>
      </c>
      <c r="B1666" s="51">
        <v>41060</v>
      </c>
      <c r="C1666" s="75">
        <f t="shared" si="551"/>
        <v>41060</v>
      </c>
      <c r="D1666" s="50" t="s">
        <v>1224</v>
      </c>
      <c r="E1666" s="50">
        <v>10.7</v>
      </c>
      <c r="F1666" s="50">
        <v>0</v>
      </c>
      <c r="G1666" s="50">
        <v>32</v>
      </c>
      <c r="H1666" s="50">
        <v>20</v>
      </c>
      <c r="I1666" s="53">
        <f t="shared" ref="I1666:I1729" si="553">IF(E1666&gt;0,TIME(F1666,G1666,H1666),"")</f>
        <v>2.2453703703703708E-2</v>
      </c>
      <c r="J1666" s="54">
        <f t="shared" ref="J1666:J1729" si="554">IF(E1666&gt;0,TIME(F1666,G1666,H1666)/E1666,"")</f>
        <v>2.0984769816545525E-3</v>
      </c>
      <c r="K1666" s="50" t="s">
        <v>921</v>
      </c>
      <c r="L1666" s="50" t="s">
        <v>934</v>
      </c>
      <c r="M1666" s="55">
        <f t="shared" ref="M1666:M1729" si="555">IF(D1666&gt;0,0.0416666666666667/J1666,"")</f>
        <v>19.855670103092791</v>
      </c>
      <c r="N1666" s="50">
        <v>0</v>
      </c>
      <c r="O1666" s="50" t="s">
        <v>253</v>
      </c>
      <c r="R1666" s="50" t="s">
        <v>975</v>
      </c>
      <c r="S1666" s="151">
        <f t="shared" ref="S1666:S1729" si="556">IF("1-Swim"=D1666,J1666*2.4,IF("2-Bike"=D1666,J1666*112,IF("3-Run"=D1666,J1666*26.2,0)))</f>
        <v>0.23502942194530987</v>
      </c>
      <c r="T1666" s="151">
        <f t="shared" ref="T1666:T1729" si="557">S1666/2</f>
        <v>0.11751471097265494</v>
      </c>
      <c r="V1666" s="393">
        <f t="shared" si="547"/>
        <v>0</v>
      </c>
      <c r="W1666" s="393">
        <f t="shared" si="548"/>
        <v>0</v>
      </c>
      <c r="X1666" s="53">
        <f t="shared" ref="X1666:X1729" si="558">J1666*26.2</f>
        <v>5.4980096919349276E-2</v>
      </c>
      <c r="Y1666" s="53">
        <f t="shared" ref="Y1666:Y1729" si="559">(J1666+0.0013889)*26.2</f>
        <v>9.1369276919349263E-2</v>
      </c>
      <c r="Z1666" s="53">
        <f t="shared" ref="Z1666:Z1729" si="560">X1666/2</f>
        <v>2.7490048459674638E-2</v>
      </c>
      <c r="AA1666" s="53">
        <f t="shared" ref="AA1666:AA1729" si="561">Y1666/2</f>
        <v>4.5684638459674631E-2</v>
      </c>
      <c r="AB1666" s="50">
        <f t="shared" ref="AB1666:AB1729" si="562">RANK(J1666,J:J,1)</f>
        <v>243</v>
      </c>
      <c r="AC1666" s="50">
        <f t="shared" si="549"/>
        <v>2012</v>
      </c>
      <c r="AD1666" s="50">
        <f t="shared" ref="AD1666:AD1729" si="563">MONTH(B1666)</f>
        <v>5</v>
      </c>
      <c r="AE1666" s="56">
        <f t="shared" ref="AE1666:AE1729" si="564">AC1666*100+AD1666</f>
        <v>201205</v>
      </c>
      <c r="AF1666" s="56">
        <f t="shared" si="552"/>
        <v>22</v>
      </c>
      <c r="AG1666" s="58">
        <f t="shared" si="550"/>
        <v>1</v>
      </c>
      <c r="AH1666" s="56">
        <f t="shared" ref="AH1666:AH1729" si="565">DAY(B1666)</f>
        <v>31</v>
      </c>
      <c r="AI1666" s="53">
        <f t="shared" ref="AI1666:AI1729" si="566">Z1666+AA1666</f>
        <v>7.3174686919349266E-2</v>
      </c>
      <c r="AJ1666" s="56">
        <f t="shared" ref="AJ1666:AJ1729" si="567">IF("1-Swim"=D1666,E1666*46.7,IF("2-Bike"=D1666,E1666,IF("3-Run"=D1666,E1666*4.27,0)))</f>
        <v>10.7</v>
      </c>
    </row>
    <row r="1667" spans="1:36" x14ac:dyDescent="0.25">
      <c r="A1667" s="50">
        <v>1666</v>
      </c>
      <c r="B1667" s="51">
        <v>41063</v>
      </c>
      <c r="C1667" s="75">
        <f t="shared" si="551"/>
        <v>41063</v>
      </c>
      <c r="D1667" s="50" t="s">
        <v>1225</v>
      </c>
      <c r="E1667" s="50">
        <v>1.2</v>
      </c>
      <c r="F1667" s="50">
        <v>0</v>
      </c>
      <c r="G1667" s="50">
        <v>46</v>
      </c>
      <c r="H1667" s="50">
        <v>44</v>
      </c>
      <c r="I1667" s="53">
        <f t="shared" si="553"/>
        <v>3.24537037037037E-2</v>
      </c>
      <c r="J1667" s="54">
        <f t="shared" si="554"/>
        <v>2.7044753086419751E-2</v>
      </c>
      <c r="K1667" s="50" t="s">
        <v>949</v>
      </c>
      <c r="L1667" s="50" t="s">
        <v>971</v>
      </c>
      <c r="M1667" s="55">
        <f t="shared" si="555"/>
        <v>1.5406562054208286</v>
      </c>
      <c r="N1667" s="50">
        <v>0</v>
      </c>
      <c r="O1667" s="50" t="s">
        <v>526</v>
      </c>
      <c r="S1667" s="151">
        <f t="shared" si="556"/>
        <v>6.49074074074074E-2</v>
      </c>
      <c r="T1667" s="151">
        <f t="shared" si="557"/>
        <v>3.24537037037037E-2</v>
      </c>
      <c r="V1667" s="393">
        <f t="shared" ref="V1667:V1730" si="568">U1667*0.000568182</f>
        <v>0</v>
      </c>
      <c r="W1667" s="393">
        <f t="shared" ref="W1667:W1730" si="569">U1667*0.0006213713910761</f>
        <v>0</v>
      </c>
      <c r="X1667" s="53">
        <f t="shared" si="558"/>
        <v>0.70857253086419747</v>
      </c>
      <c r="Y1667" s="53">
        <f t="shared" si="559"/>
        <v>0.74496171086419738</v>
      </c>
      <c r="Z1667" s="53">
        <f t="shared" si="560"/>
        <v>0.35428626543209873</v>
      </c>
      <c r="AA1667" s="53">
        <f t="shared" si="561"/>
        <v>0.37248085543209869</v>
      </c>
      <c r="AB1667" s="50">
        <f t="shared" si="562"/>
        <v>3944</v>
      </c>
      <c r="AC1667" s="50">
        <f t="shared" si="549"/>
        <v>2012</v>
      </c>
      <c r="AD1667" s="50">
        <f t="shared" si="563"/>
        <v>6</v>
      </c>
      <c r="AE1667" s="56">
        <f t="shared" si="564"/>
        <v>201206</v>
      </c>
      <c r="AF1667" s="56">
        <f t="shared" si="552"/>
        <v>23</v>
      </c>
      <c r="AG1667" s="58">
        <f t="shared" si="550"/>
        <v>2</v>
      </c>
      <c r="AH1667" s="56">
        <f t="shared" si="565"/>
        <v>3</v>
      </c>
      <c r="AI1667" s="53">
        <f t="shared" si="566"/>
        <v>0.72676712086419748</v>
      </c>
      <c r="AJ1667" s="56">
        <f t="shared" si="567"/>
        <v>56.04</v>
      </c>
    </row>
    <row r="1668" spans="1:36" x14ac:dyDescent="0.25">
      <c r="A1668" s="50">
        <v>1667</v>
      </c>
      <c r="B1668" s="51">
        <v>41063</v>
      </c>
      <c r="C1668" s="75">
        <f t="shared" si="551"/>
        <v>41063</v>
      </c>
      <c r="D1668" s="50" t="s">
        <v>1224</v>
      </c>
      <c r="E1668" s="50">
        <v>56</v>
      </c>
      <c r="F1668" s="50">
        <v>3</v>
      </c>
      <c r="G1668" s="50">
        <v>33</v>
      </c>
      <c r="H1668" s="50">
        <v>17</v>
      </c>
      <c r="I1668" s="53">
        <f t="shared" si="553"/>
        <v>0.14811342592592594</v>
      </c>
      <c r="J1668" s="54">
        <f t="shared" si="554"/>
        <v>2.6448826058201062E-3</v>
      </c>
      <c r="K1668" s="50" t="s">
        <v>930</v>
      </c>
      <c r="L1668" s="50" t="s">
        <v>971</v>
      </c>
      <c r="M1668" s="55">
        <f t="shared" si="555"/>
        <v>15.753692271626173</v>
      </c>
      <c r="N1668" s="50">
        <v>0</v>
      </c>
      <c r="O1668" s="50" t="s">
        <v>526</v>
      </c>
      <c r="R1668" s="50" t="s">
        <v>976</v>
      </c>
      <c r="S1668" s="151">
        <f t="shared" si="556"/>
        <v>0.29622685185185188</v>
      </c>
      <c r="T1668" s="151">
        <f t="shared" si="557"/>
        <v>0.14811342592592594</v>
      </c>
      <c r="V1668" s="393">
        <f t="shared" si="568"/>
        <v>0</v>
      </c>
      <c r="W1668" s="393">
        <f t="shared" si="569"/>
        <v>0</v>
      </c>
      <c r="X1668" s="53">
        <f t="shared" si="558"/>
        <v>6.9295924272486778E-2</v>
      </c>
      <c r="Y1668" s="53">
        <f t="shared" si="559"/>
        <v>0.10568510427248679</v>
      </c>
      <c r="Z1668" s="53">
        <f t="shared" si="560"/>
        <v>3.4647962136243389E-2</v>
      </c>
      <c r="AA1668" s="53">
        <f t="shared" si="561"/>
        <v>5.2842552136243393E-2</v>
      </c>
      <c r="AB1668" s="50">
        <f t="shared" si="562"/>
        <v>507</v>
      </c>
      <c r="AC1668" s="50">
        <f t="shared" si="549"/>
        <v>2012</v>
      </c>
      <c r="AD1668" s="50">
        <f t="shared" si="563"/>
        <v>6</v>
      </c>
      <c r="AE1668" s="56">
        <f t="shared" si="564"/>
        <v>201206</v>
      </c>
      <c r="AF1668" s="56">
        <f t="shared" si="552"/>
        <v>23</v>
      </c>
      <c r="AG1668" s="58">
        <f t="shared" si="550"/>
        <v>0</v>
      </c>
      <c r="AH1668" s="56">
        <f t="shared" si="565"/>
        <v>3</v>
      </c>
      <c r="AI1668" s="53">
        <f t="shared" si="566"/>
        <v>8.7490514272486775E-2</v>
      </c>
      <c r="AJ1668" s="56">
        <f t="shared" si="567"/>
        <v>56</v>
      </c>
    </row>
    <row r="1669" spans="1:36" x14ac:dyDescent="0.25">
      <c r="A1669" s="50">
        <v>1668</v>
      </c>
      <c r="B1669" s="127">
        <v>41063</v>
      </c>
      <c r="C1669" s="145">
        <f t="shared" si="551"/>
        <v>41063</v>
      </c>
      <c r="D1669" s="126" t="s">
        <v>1223</v>
      </c>
      <c r="E1669" s="126">
        <v>13.1</v>
      </c>
      <c r="F1669" s="126">
        <v>2</v>
      </c>
      <c r="G1669" s="126">
        <v>47</v>
      </c>
      <c r="H1669" s="126">
        <v>8</v>
      </c>
      <c r="I1669" s="129">
        <f t="shared" si="553"/>
        <v>0.11606481481481483</v>
      </c>
      <c r="J1669" s="130">
        <f t="shared" si="554"/>
        <v>8.8599095278484603E-3</v>
      </c>
      <c r="K1669" s="126" t="s">
        <v>936</v>
      </c>
      <c r="L1669" s="126" t="s">
        <v>971</v>
      </c>
      <c r="M1669" s="55">
        <f t="shared" si="555"/>
        <v>4.7028320702034332</v>
      </c>
      <c r="N1669" s="126">
        <v>0</v>
      </c>
      <c r="O1669" s="126" t="s">
        <v>526</v>
      </c>
      <c r="P1669" s="392"/>
      <c r="Q1669" s="377"/>
      <c r="R1669" s="126"/>
      <c r="S1669" s="151">
        <f t="shared" si="556"/>
        <v>0.23212962962962966</v>
      </c>
      <c r="T1669" s="151">
        <f t="shared" si="557"/>
        <v>0.11606481481481483</v>
      </c>
      <c r="U1669" s="126"/>
      <c r="V1669" s="393">
        <f t="shared" si="568"/>
        <v>0</v>
      </c>
      <c r="W1669" s="393">
        <f t="shared" si="569"/>
        <v>0</v>
      </c>
      <c r="X1669" s="129">
        <f t="shared" si="558"/>
        <v>0.23212962962962966</v>
      </c>
      <c r="Y1669" s="129">
        <f t="shared" si="559"/>
        <v>0.26851880962962965</v>
      </c>
      <c r="Z1669" s="129">
        <f t="shared" si="560"/>
        <v>0.11606481481481483</v>
      </c>
      <c r="AA1669" s="129">
        <f t="shared" si="561"/>
        <v>0.13425940481481483</v>
      </c>
      <c r="AB1669" s="126">
        <f t="shared" si="562"/>
        <v>3195</v>
      </c>
      <c r="AC1669" s="126">
        <f t="shared" si="549"/>
        <v>2012</v>
      </c>
      <c r="AD1669" s="126">
        <f t="shared" si="563"/>
        <v>6</v>
      </c>
      <c r="AE1669" s="131">
        <f t="shared" si="564"/>
        <v>201206</v>
      </c>
      <c r="AF1669" s="131">
        <f t="shared" si="552"/>
        <v>23</v>
      </c>
      <c r="AG1669" s="132">
        <f t="shared" si="550"/>
        <v>0</v>
      </c>
      <c r="AH1669" s="131">
        <f t="shared" si="565"/>
        <v>3</v>
      </c>
      <c r="AI1669" s="129">
        <f t="shared" si="566"/>
        <v>0.25032421962962964</v>
      </c>
      <c r="AJ1669" s="56">
        <f t="shared" si="567"/>
        <v>55.936999999999991</v>
      </c>
    </row>
    <row r="1670" spans="1:36" x14ac:dyDescent="0.25">
      <c r="A1670" s="50">
        <v>1669</v>
      </c>
      <c r="B1670" s="127">
        <v>41063</v>
      </c>
      <c r="C1670" s="145">
        <f t="shared" si="551"/>
        <v>41063</v>
      </c>
      <c r="D1670" s="126" t="s">
        <v>515</v>
      </c>
      <c r="E1670" s="126">
        <v>0.01</v>
      </c>
      <c r="F1670" s="126">
        <v>0</v>
      </c>
      <c r="G1670" s="126">
        <v>2</v>
      </c>
      <c r="H1670" s="126">
        <v>53</v>
      </c>
      <c r="I1670" s="129">
        <f t="shared" si="553"/>
        <v>2.0023148148148148E-3</v>
      </c>
      <c r="J1670" s="130">
        <f t="shared" si="554"/>
        <v>0.20023148148148148</v>
      </c>
      <c r="K1670" s="126" t="s">
        <v>936</v>
      </c>
      <c r="L1670" s="126" t="s">
        <v>971</v>
      </c>
      <c r="M1670" s="55">
        <f t="shared" si="555"/>
        <v>0.20809248554913312</v>
      </c>
      <c r="N1670" s="126">
        <v>0</v>
      </c>
      <c r="O1670" s="126" t="s">
        <v>526</v>
      </c>
      <c r="P1670" s="392"/>
      <c r="Q1670" s="377"/>
      <c r="R1670" s="126"/>
      <c r="S1670" s="151">
        <f t="shared" si="556"/>
        <v>0</v>
      </c>
      <c r="T1670" s="151">
        <f t="shared" si="557"/>
        <v>0</v>
      </c>
      <c r="U1670" s="126"/>
      <c r="V1670" s="393">
        <f t="shared" si="568"/>
        <v>0</v>
      </c>
      <c r="W1670" s="393">
        <f t="shared" si="569"/>
        <v>0</v>
      </c>
      <c r="X1670" s="129">
        <f t="shared" si="558"/>
        <v>5.2460648148148143</v>
      </c>
      <c r="Y1670" s="129">
        <f t="shared" si="559"/>
        <v>5.2824539948148148</v>
      </c>
      <c r="Z1670" s="129">
        <f t="shared" si="560"/>
        <v>2.6230324074074072</v>
      </c>
      <c r="AA1670" s="129">
        <f t="shared" si="561"/>
        <v>2.6412269974074074</v>
      </c>
      <c r="AB1670" s="126">
        <f t="shared" si="562"/>
        <v>4091</v>
      </c>
      <c r="AC1670" s="126">
        <f t="shared" si="549"/>
        <v>2012</v>
      </c>
      <c r="AD1670" s="126">
        <f t="shared" si="563"/>
        <v>6</v>
      </c>
      <c r="AE1670" s="131">
        <f t="shared" si="564"/>
        <v>201206</v>
      </c>
      <c r="AF1670" s="131">
        <f t="shared" si="552"/>
        <v>23</v>
      </c>
      <c r="AG1670" s="132">
        <f>IF(ISBLANK(B1670)," ",MAX(B1670-B1668-1,0))</f>
        <v>0</v>
      </c>
      <c r="AH1670" s="131">
        <f t="shared" si="565"/>
        <v>3</v>
      </c>
      <c r="AI1670" s="129">
        <f t="shared" si="566"/>
        <v>5.2642594048148146</v>
      </c>
      <c r="AJ1670" s="56">
        <f t="shared" si="567"/>
        <v>0</v>
      </c>
    </row>
    <row r="1671" spans="1:36" x14ac:dyDescent="0.25">
      <c r="A1671" s="50">
        <v>1670</v>
      </c>
      <c r="B1671" s="127">
        <v>41063</v>
      </c>
      <c r="C1671" s="145">
        <f t="shared" si="551"/>
        <v>41063</v>
      </c>
      <c r="D1671" s="126" t="s">
        <v>516</v>
      </c>
      <c r="E1671" s="126">
        <v>0.01</v>
      </c>
      <c r="F1671" s="126">
        <v>0</v>
      </c>
      <c r="G1671" s="126">
        <v>2</v>
      </c>
      <c r="H1671" s="126">
        <v>50</v>
      </c>
      <c r="I1671" s="129">
        <f t="shared" si="553"/>
        <v>1.9675925925925928E-3</v>
      </c>
      <c r="J1671" s="130">
        <f t="shared" si="554"/>
        <v>0.19675925925925927</v>
      </c>
      <c r="K1671" s="126" t="s">
        <v>936</v>
      </c>
      <c r="L1671" s="126" t="s">
        <v>971</v>
      </c>
      <c r="M1671" s="55">
        <f t="shared" si="555"/>
        <v>0.2117647058823531</v>
      </c>
      <c r="N1671" s="126">
        <v>0</v>
      </c>
      <c r="O1671" s="126" t="s">
        <v>526</v>
      </c>
      <c r="P1671" s="392"/>
      <c r="Q1671" s="377"/>
      <c r="R1671" s="126"/>
      <c r="S1671" s="151">
        <f t="shared" si="556"/>
        <v>0</v>
      </c>
      <c r="T1671" s="151">
        <f t="shared" si="557"/>
        <v>0</v>
      </c>
      <c r="U1671" s="126"/>
      <c r="V1671" s="393">
        <f t="shared" si="568"/>
        <v>0</v>
      </c>
      <c r="W1671" s="393">
        <f t="shared" si="569"/>
        <v>0</v>
      </c>
      <c r="X1671" s="129">
        <f t="shared" si="558"/>
        <v>5.1550925925925926</v>
      </c>
      <c r="Y1671" s="129">
        <f t="shared" si="559"/>
        <v>5.191481772592593</v>
      </c>
      <c r="Z1671" s="129">
        <f t="shared" si="560"/>
        <v>2.5775462962962963</v>
      </c>
      <c r="AA1671" s="129">
        <f t="shared" si="561"/>
        <v>2.5957408862962965</v>
      </c>
      <c r="AB1671" s="126">
        <f t="shared" si="562"/>
        <v>4090</v>
      </c>
      <c r="AC1671" s="126">
        <f t="shared" si="549"/>
        <v>2012</v>
      </c>
      <c r="AD1671" s="126">
        <f t="shared" si="563"/>
        <v>6</v>
      </c>
      <c r="AE1671" s="131">
        <f t="shared" si="564"/>
        <v>201206</v>
      </c>
      <c r="AF1671" s="131">
        <f t="shared" si="552"/>
        <v>23</v>
      </c>
      <c r="AG1671" s="132">
        <f>IF(ISBLANK(B1671)," ",MAX(B1671-B1669-1,0))</f>
        <v>0</v>
      </c>
      <c r="AH1671" s="131">
        <f t="shared" si="565"/>
        <v>3</v>
      </c>
      <c r="AI1671" s="129">
        <f t="shared" si="566"/>
        <v>5.1732871825925928</v>
      </c>
      <c r="AJ1671" s="56">
        <f t="shared" si="567"/>
        <v>0</v>
      </c>
    </row>
    <row r="1672" spans="1:36" x14ac:dyDescent="0.25">
      <c r="A1672" s="50">
        <v>1671</v>
      </c>
      <c r="B1672" s="51">
        <v>41066</v>
      </c>
      <c r="C1672" s="75">
        <f t="shared" si="551"/>
        <v>41066</v>
      </c>
      <c r="D1672" s="50" t="s">
        <v>1224</v>
      </c>
      <c r="E1672" s="50">
        <v>8</v>
      </c>
      <c r="F1672" s="50">
        <v>0</v>
      </c>
      <c r="G1672" s="50">
        <v>30</v>
      </c>
      <c r="H1672" s="50">
        <v>0</v>
      </c>
      <c r="I1672" s="53">
        <f t="shared" si="553"/>
        <v>2.0833333333333332E-2</v>
      </c>
      <c r="J1672" s="54">
        <f t="shared" si="554"/>
        <v>2.6041666666666665E-3</v>
      </c>
      <c r="K1672" s="50" t="s">
        <v>921</v>
      </c>
      <c r="L1672" s="50" t="s">
        <v>977</v>
      </c>
      <c r="M1672" s="55">
        <f t="shared" si="555"/>
        <v>16.000000000000014</v>
      </c>
      <c r="N1672" s="50">
        <v>0</v>
      </c>
      <c r="O1672" s="50" t="s">
        <v>253</v>
      </c>
      <c r="R1672" s="50" t="s">
        <v>978</v>
      </c>
      <c r="S1672" s="151">
        <f t="shared" si="556"/>
        <v>0.29166666666666663</v>
      </c>
      <c r="T1672" s="151">
        <f t="shared" si="557"/>
        <v>0.14583333333333331</v>
      </c>
      <c r="V1672" s="393">
        <f t="shared" si="568"/>
        <v>0</v>
      </c>
      <c r="W1672" s="393">
        <f t="shared" si="569"/>
        <v>0</v>
      </c>
      <c r="X1672" s="53">
        <f t="shared" si="558"/>
        <v>6.822916666666666E-2</v>
      </c>
      <c r="Y1672" s="53">
        <f t="shared" si="559"/>
        <v>0.10461834666666665</v>
      </c>
      <c r="Z1672" s="53">
        <f t="shared" si="560"/>
        <v>3.411458333333333E-2</v>
      </c>
      <c r="AA1672" s="53">
        <f t="shared" si="561"/>
        <v>5.2309173333333327E-2</v>
      </c>
      <c r="AB1672" s="50">
        <f t="shared" si="562"/>
        <v>474</v>
      </c>
      <c r="AC1672" s="50">
        <f t="shared" si="549"/>
        <v>2012</v>
      </c>
      <c r="AD1672" s="50">
        <f t="shared" si="563"/>
        <v>6</v>
      </c>
      <c r="AE1672" s="56">
        <f t="shared" si="564"/>
        <v>201206</v>
      </c>
      <c r="AF1672" s="56">
        <f t="shared" si="552"/>
        <v>23</v>
      </c>
      <c r="AG1672" s="58">
        <f>IF(ISBLANK(B1672)," ",MAX(B1672-B1669-1,0))</f>
        <v>2</v>
      </c>
      <c r="AH1672" s="56">
        <f t="shared" si="565"/>
        <v>6</v>
      </c>
      <c r="AI1672" s="53">
        <f t="shared" si="566"/>
        <v>8.6423756666666657E-2</v>
      </c>
      <c r="AJ1672" s="56">
        <f t="shared" si="567"/>
        <v>8</v>
      </c>
    </row>
    <row r="1673" spans="1:36" x14ac:dyDescent="0.25">
      <c r="A1673" s="50">
        <v>1672</v>
      </c>
      <c r="B1673" s="51">
        <v>41067</v>
      </c>
      <c r="C1673" s="75">
        <f t="shared" si="551"/>
        <v>41067</v>
      </c>
      <c r="D1673" s="50" t="s">
        <v>1223</v>
      </c>
      <c r="E1673" s="50">
        <v>3.1</v>
      </c>
      <c r="F1673" s="50">
        <v>0</v>
      </c>
      <c r="G1673" s="50">
        <v>30</v>
      </c>
      <c r="H1673" s="50">
        <v>43</v>
      </c>
      <c r="I1673" s="53">
        <f t="shared" si="553"/>
        <v>2.1331018518518517E-2</v>
      </c>
      <c r="J1673" s="54">
        <f t="shared" si="554"/>
        <v>6.8809737156511341E-3</v>
      </c>
      <c r="K1673" s="50" t="s">
        <v>774</v>
      </c>
      <c r="L1673" s="50" t="s">
        <v>927</v>
      </c>
      <c r="M1673" s="55">
        <f t="shared" si="555"/>
        <v>6.0553445469343519</v>
      </c>
      <c r="N1673" s="50">
        <v>0</v>
      </c>
      <c r="O1673" s="50" t="s">
        <v>255</v>
      </c>
      <c r="R1673" s="50" t="s">
        <v>979</v>
      </c>
      <c r="S1673" s="151">
        <f t="shared" si="556"/>
        <v>0.18028151135005971</v>
      </c>
      <c r="T1673" s="151">
        <f t="shared" si="557"/>
        <v>9.0140755675029854E-2</v>
      </c>
      <c r="V1673" s="393">
        <f t="shared" si="568"/>
        <v>0</v>
      </c>
      <c r="W1673" s="393">
        <f t="shared" si="569"/>
        <v>0</v>
      </c>
      <c r="X1673" s="53">
        <f t="shared" si="558"/>
        <v>0.18028151135005971</v>
      </c>
      <c r="Y1673" s="53">
        <f t="shared" si="559"/>
        <v>0.2166706913500597</v>
      </c>
      <c r="Z1673" s="53">
        <f t="shared" si="560"/>
        <v>9.0140755675029854E-2</v>
      </c>
      <c r="AA1673" s="53">
        <f t="shared" si="561"/>
        <v>0.10833534567502985</v>
      </c>
      <c r="AB1673" s="50">
        <f t="shared" si="562"/>
        <v>1629</v>
      </c>
      <c r="AC1673" s="50">
        <f t="shared" si="549"/>
        <v>2012</v>
      </c>
      <c r="AD1673" s="50">
        <f t="shared" si="563"/>
        <v>6</v>
      </c>
      <c r="AE1673" s="56">
        <f t="shared" si="564"/>
        <v>201206</v>
      </c>
      <c r="AF1673" s="56">
        <f t="shared" si="552"/>
        <v>23</v>
      </c>
      <c r="AG1673" s="58">
        <f t="shared" ref="AG1673:AG1681" si="570">IF(ISBLANK(B1673)," ",MAX(B1673-B1672-1,0))</f>
        <v>0</v>
      </c>
      <c r="AH1673" s="56">
        <f t="shared" si="565"/>
        <v>7</v>
      </c>
      <c r="AI1673" s="53">
        <f t="shared" si="566"/>
        <v>0.19847610135005972</v>
      </c>
      <c r="AJ1673" s="56">
        <f t="shared" si="567"/>
        <v>13.236999999999998</v>
      </c>
    </row>
    <row r="1674" spans="1:36" x14ac:dyDescent="0.25">
      <c r="A1674" s="50">
        <v>1673</v>
      </c>
      <c r="B1674" s="51">
        <v>41069</v>
      </c>
      <c r="C1674" s="75">
        <f t="shared" si="551"/>
        <v>41069</v>
      </c>
      <c r="D1674" s="50" t="s">
        <v>1225</v>
      </c>
      <c r="E1674" s="50">
        <v>0.68</v>
      </c>
      <c r="F1674" s="50">
        <v>0</v>
      </c>
      <c r="G1674" s="50">
        <v>28</v>
      </c>
      <c r="H1674" s="50">
        <v>48</v>
      </c>
      <c r="I1674" s="53">
        <f t="shared" si="553"/>
        <v>0.02</v>
      </c>
      <c r="J1674" s="54">
        <f t="shared" si="554"/>
        <v>2.9411764705882353E-2</v>
      </c>
      <c r="K1674" s="50" t="s">
        <v>949</v>
      </c>
      <c r="L1674" s="50" t="s">
        <v>985</v>
      </c>
      <c r="M1674" s="55">
        <f t="shared" si="555"/>
        <v>1.4166666666666679</v>
      </c>
      <c r="N1674" s="50">
        <v>0</v>
      </c>
      <c r="O1674" s="50" t="s">
        <v>255</v>
      </c>
      <c r="S1674" s="151">
        <f t="shared" si="556"/>
        <v>7.0588235294117646E-2</v>
      </c>
      <c r="T1674" s="151">
        <f t="shared" si="557"/>
        <v>3.5294117647058823E-2</v>
      </c>
      <c r="V1674" s="393">
        <f t="shared" si="568"/>
        <v>0</v>
      </c>
      <c r="W1674" s="393">
        <f t="shared" si="569"/>
        <v>0</v>
      </c>
      <c r="X1674" s="53">
        <f t="shared" si="558"/>
        <v>0.77058823529411757</v>
      </c>
      <c r="Y1674" s="53">
        <f t="shared" si="559"/>
        <v>0.80697741529411759</v>
      </c>
      <c r="Z1674" s="53">
        <f t="shared" si="560"/>
        <v>0.38529411764705879</v>
      </c>
      <c r="AA1674" s="53">
        <f t="shared" si="561"/>
        <v>0.4034887076470588</v>
      </c>
      <c r="AB1674" s="50">
        <f t="shared" si="562"/>
        <v>4026</v>
      </c>
      <c r="AC1674" s="50">
        <f t="shared" si="549"/>
        <v>2012</v>
      </c>
      <c r="AD1674" s="50">
        <f t="shared" si="563"/>
        <v>6</v>
      </c>
      <c r="AE1674" s="56">
        <f t="shared" si="564"/>
        <v>201206</v>
      </c>
      <c r="AF1674" s="56">
        <f t="shared" si="552"/>
        <v>23</v>
      </c>
      <c r="AG1674" s="58">
        <f t="shared" si="570"/>
        <v>1</v>
      </c>
      <c r="AH1674" s="56">
        <f t="shared" si="565"/>
        <v>9</v>
      </c>
      <c r="AI1674" s="53">
        <f t="shared" si="566"/>
        <v>0.78878282529411758</v>
      </c>
      <c r="AJ1674" s="56">
        <f t="shared" si="567"/>
        <v>31.756000000000004</v>
      </c>
    </row>
    <row r="1675" spans="1:36" x14ac:dyDescent="0.25">
      <c r="A1675" s="50">
        <v>1674</v>
      </c>
      <c r="B1675" s="51">
        <v>41070</v>
      </c>
      <c r="C1675" s="75">
        <f t="shared" si="551"/>
        <v>41070</v>
      </c>
      <c r="D1675" s="50" t="s">
        <v>1224</v>
      </c>
      <c r="E1675" s="50">
        <v>25</v>
      </c>
      <c r="F1675" s="50">
        <v>1</v>
      </c>
      <c r="G1675" s="50">
        <v>35</v>
      </c>
      <c r="H1675" s="50">
        <v>14</v>
      </c>
      <c r="I1675" s="53">
        <f t="shared" si="553"/>
        <v>6.6134259259259254E-2</v>
      </c>
      <c r="J1675" s="54">
        <f t="shared" si="554"/>
        <v>2.64537037037037E-3</v>
      </c>
      <c r="K1675" s="50" t="s">
        <v>930</v>
      </c>
      <c r="L1675" s="50" t="s">
        <v>41</v>
      </c>
      <c r="M1675" s="55">
        <f t="shared" si="555"/>
        <v>15.750787539376983</v>
      </c>
      <c r="N1675" s="50">
        <v>0</v>
      </c>
      <c r="O1675" s="50" t="s">
        <v>201</v>
      </c>
      <c r="R1675" s="50" t="s">
        <v>980</v>
      </c>
      <c r="S1675" s="151">
        <f t="shared" si="556"/>
        <v>0.29628148148148142</v>
      </c>
      <c r="T1675" s="151">
        <f t="shared" si="557"/>
        <v>0.14814074074074071</v>
      </c>
      <c r="V1675" s="393">
        <f t="shared" si="568"/>
        <v>0</v>
      </c>
      <c r="W1675" s="393">
        <f t="shared" si="569"/>
        <v>0</v>
      </c>
      <c r="X1675" s="53">
        <f t="shared" si="558"/>
        <v>6.9308703703703692E-2</v>
      </c>
      <c r="Y1675" s="53">
        <f t="shared" si="559"/>
        <v>0.1056978837037037</v>
      </c>
      <c r="Z1675" s="53">
        <f t="shared" si="560"/>
        <v>3.4654351851851846E-2</v>
      </c>
      <c r="AA1675" s="53">
        <f t="shared" si="561"/>
        <v>5.2848941851851849E-2</v>
      </c>
      <c r="AB1675" s="50">
        <f t="shared" si="562"/>
        <v>508</v>
      </c>
      <c r="AC1675" s="50">
        <f t="shared" si="549"/>
        <v>2012</v>
      </c>
      <c r="AD1675" s="50">
        <f t="shared" si="563"/>
        <v>6</v>
      </c>
      <c r="AE1675" s="56">
        <f t="shared" si="564"/>
        <v>201206</v>
      </c>
      <c r="AF1675" s="56">
        <f t="shared" si="552"/>
        <v>24</v>
      </c>
      <c r="AG1675" s="58">
        <f t="shared" si="570"/>
        <v>0</v>
      </c>
      <c r="AH1675" s="56">
        <f t="shared" si="565"/>
        <v>10</v>
      </c>
      <c r="AI1675" s="53">
        <f t="shared" si="566"/>
        <v>8.7503293703703688E-2</v>
      </c>
      <c r="AJ1675" s="56">
        <f t="shared" si="567"/>
        <v>25</v>
      </c>
    </row>
    <row r="1676" spans="1:36" x14ac:dyDescent="0.25">
      <c r="A1676" s="50">
        <v>1675</v>
      </c>
      <c r="B1676" s="51">
        <v>41071</v>
      </c>
      <c r="C1676" s="75">
        <f t="shared" si="551"/>
        <v>41071</v>
      </c>
      <c r="D1676" s="50" t="s">
        <v>1224</v>
      </c>
      <c r="E1676" s="50">
        <v>8</v>
      </c>
      <c r="F1676" s="50">
        <v>0</v>
      </c>
      <c r="G1676" s="50">
        <v>30</v>
      </c>
      <c r="H1676" s="50">
        <v>0</v>
      </c>
      <c r="I1676" s="53">
        <f t="shared" si="553"/>
        <v>2.0833333333333332E-2</v>
      </c>
      <c r="J1676" s="54">
        <f t="shared" si="554"/>
        <v>2.6041666666666665E-3</v>
      </c>
      <c r="K1676" s="50" t="s">
        <v>921</v>
      </c>
      <c r="L1676" s="50" t="s">
        <v>977</v>
      </c>
      <c r="M1676" s="55">
        <f t="shared" si="555"/>
        <v>16.000000000000014</v>
      </c>
      <c r="N1676" s="50">
        <v>0</v>
      </c>
      <c r="O1676" s="50" t="s">
        <v>253</v>
      </c>
      <c r="R1676" s="50" t="s">
        <v>981</v>
      </c>
      <c r="S1676" s="151">
        <f t="shared" si="556"/>
        <v>0.29166666666666663</v>
      </c>
      <c r="T1676" s="151">
        <f t="shared" si="557"/>
        <v>0.14583333333333331</v>
      </c>
      <c r="V1676" s="393">
        <f t="shared" si="568"/>
        <v>0</v>
      </c>
      <c r="W1676" s="393">
        <f t="shared" si="569"/>
        <v>0</v>
      </c>
      <c r="X1676" s="53">
        <f t="shared" si="558"/>
        <v>6.822916666666666E-2</v>
      </c>
      <c r="Y1676" s="53">
        <f t="shared" si="559"/>
        <v>0.10461834666666665</v>
      </c>
      <c r="Z1676" s="53">
        <f t="shared" si="560"/>
        <v>3.411458333333333E-2</v>
      </c>
      <c r="AA1676" s="53">
        <f t="shared" si="561"/>
        <v>5.2309173333333327E-2</v>
      </c>
      <c r="AB1676" s="50">
        <f t="shared" si="562"/>
        <v>474</v>
      </c>
      <c r="AC1676" s="50">
        <f t="shared" si="549"/>
        <v>2012</v>
      </c>
      <c r="AD1676" s="50">
        <f t="shared" si="563"/>
        <v>6</v>
      </c>
      <c r="AE1676" s="56">
        <f t="shared" si="564"/>
        <v>201206</v>
      </c>
      <c r="AF1676" s="56">
        <f t="shared" si="552"/>
        <v>24</v>
      </c>
      <c r="AG1676" s="58">
        <f t="shared" si="570"/>
        <v>0</v>
      </c>
      <c r="AH1676" s="56">
        <f t="shared" si="565"/>
        <v>11</v>
      </c>
      <c r="AI1676" s="53">
        <f t="shared" si="566"/>
        <v>8.6423756666666657E-2</v>
      </c>
      <c r="AJ1676" s="56">
        <f t="shared" si="567"/>
        <v>8</v>
      </c>
    </row>
    <row r="1677" spans="1:36" x14ac:dyDescent="0.25">
      <c r="A1677" s="50">
        <v>1676</v>
      </c>
      <c r="B1677" s="51">
        <v>41072</v>
      </c>
      <c r="C1677" s="75">
        <f t="shared" si="551"/>
        <v>41072</v>
      </c>
      <c r="D1677" s="50" t="s">
        <v>1224</v>
      </c>
      <c r="E1677" s="50">
        <v>12.1</v>
      </c>
      <c r="F1677" s="50">
        <v>0</v>
      </c>
      <c r="G1677" s="50">
        <v>33</v>
      </c>
      <c r="H1677" s="50">
        <v>12</v>
      </c>
      <c r="I1677" s="53">
        <f t="shared" si="553"/>
        <v>2.3055555555555555E-2</v>
      </c>
      <c r="J1677" s="54">
        <f t="shared" si="554"/>
        <v>1.9054178145087237E-3</v>
      </c>
      <c r="K1677" s="50" t="s">
        <v>921</v>
      </c>
      <c r="L1677" s="50" t="s">
        <v>934</v>
      </c>
      <c r="M1677" s="55">
        <f t="shared" si="555"/>
        <v>21.86746987951809</v>
      </c>
      <c r="N1677" s="50">
        <v>0</v>
      </c>
      <c r="O1677" s="50" t="s">
        <v>253</v>
      </c>
      <c r="R1677" s="50" t="s">
        <v>982</v>
      </c>
      <c r="S1677" s="151">
        <f t="shared" si="556"/>
        <v>0.21340679522497705</v>
      </c>
      <c r="T1677" s="151">
        <f t="shared" si="557"/>
        <v>0.10670339761248852</v>
      </c>
      <c r="V1677" s="393">
        <f t="shared" si="568"/>
        <v>0</v>
      </c>
      <c r="W1677" s="393">
        <f t="shared" si="569"/>
        <v>0</v>
      </c>
      <c r="X1677" s="53">
        <f t="shared" si="558"/>
        <v>4.9921946740128557E-2</v>
      </c>
      <c r="Y1677" s="53">
        <f t="shared" si="559"/>
        <v>8.6311126740128558E-2</v>
      </c>
      <c r="Z1677" s="53">
        <f t="shared" si="560"/>
        <v>2.4960973370064279E-2</v>
      </c>
      <c r="AA1677" s="53">
        <f t="shared" si="561"/>
        <v>4.3155563370064279E-2</v>
      </c>
      <c r="AB1677" s="50">
        <f t="shared" si="562"/>
        <v>121</v>
      </c>
      <c r="AC1677" s="50">
        <f t="shared" si="549"/>
        <v>2012</v>
      </c>
      <c r="AD1677" s="50">
        <f t="shared" si="563"/>
        <v>6</v>
      </c>
      <c r="AE1677" s="56">
        <f t="shared" si="564"/>
        <v>201206</v>
      </c>
      <c r="AF1677" s="56">
        <f t="shared" si="552"/>
        <v>24</v>
      </c>
      <c r="AG1677" s="58">
        <f t="shared" si="570"/>
        <v>0</v>
      </c>
      <c r="AH1677" s="56">
        <f t="shared" si="565"/>
        <v>12</v>
      </c>
      <c r="AI1677" s="53">
        <f t="shared" si="566"/>
        <v>6.8116536740128561E-2</v>
      </c>
      <c r="AJ1677" s="56">
        <f t="shared" si="567"/>
        <v>12.1</v>
      </c>
    </row>
    <row r="1678" spans="1:36" x14ac:dyDescent="0.25">
      <c r="A1678" s="50">
        <v>1677</v>
      </c>
      <c r="B1678" s="51">
        <v>41074</v>
      </c>
      <c r="C1678" s="75">
        <f t="shared" si="551"/>
        <v>41074</v>
      </c>
      <c r="D1678" s="50" t="s">
        <v>1224</v>
      </c>
      <c r="E1678" s="50">
        <v>10.5</v>
      </c>
      <c r="F1678" s="50">
        <v>0</v>
      </c>
      <c r="G1678" s="50">
        <v>39</v>
      </c>
      <c r="H1678" s="50">
        <v>8</v>
      </c>
      <c r="I1678" s="53">
        <f t="shared" si="553"/>
        <v>2.7175925925925926E-2</v>
      </c>
      <c r="J1678" s="54">
        <f t="shared" si="554"/>
        <v>2.5881834215167551E-3</v>
      </c>
      <c r="K1678" s="50" t="s">
        <v>930</v>
      </c>
      <c r="L1678" s="50" t="s">
        <v>29</v>
      </c>
      <c r="M1678" s="55">
        <f t="shared" si="555"/>
        <v>16.098807495741067</v>
      </c>
      <c r="N1678" s="50">
        <v>0</v>
      </c>
      <c r="O1678" s="50" t="s">
        <v>198</v>
      </c>
      <c r="S1678" s="151">
        <f t="shared" si="556"/>
        <v>0.28987654320987655</v>
      </c>
      <c r="T1678" s="151">
        <f t="shared" si="557"/>
        <v>0.14493827160493827</v>
      </c>
      <c r="V1678" s="393">
        <f t="shared" si="568"/>
        <v>0</v>
      </c>
      <c r="W1678" s="393">
        <f t="shared" si="569"/>
        <v>0</v>
      </c>
      <c r="X1678" s="53">
        <f t="shared" si="558"/>
        <v>6.7810405643738983E-2</v>
      </c>
      <c r="Y1678" s="53">
        <f t="shared" si="559"/>
        <v>0.10419958564373898</v>
      </c>
      <c r="Z1678" s="53">
        <f t="shared" si="560"/>
        <v>3.3905202821869491E-2</v>
      </c>
      <c r="AA1678" s="53">
        <f t="shared" si="561"/>
        <v>5.2099792821869488E-2</v>
      </c>
      <c r="AB1678" s="50">
        <f t="shared" si="562"/>
        <v>462</v>
      </c>
      <c r="AC1678" s="50">
        <f t="shared" si="549"/>
        <v>2012</v>
      </c>
      <c r="AD1678" s="50">
        <f t="shared" si="563"/>
        <v>6</v>
      </c>
      <c r="AE1678" s="56">
        <f t="shared" si="564"/>
        <v>201206</v>
      </c>
      <c r="AF1678" s="56">
        <f t="shared" si="552"/>
        <v>24</v>
      </c>
      <c r="AG1678" s="58">
        <f t="shared" si="570"/>
        <v>1</v>
      </c>
      <c r="AH1678" s="56">
        <f t="shared" si="565"/>
        <v>14</v>
      </c>
      <c r="AI1678" s="53">
        <f t="shared" si="566"/>
        <v>8.600499564373898E-2</v>
      </c>
      <c r="AJ1678" s="56">
        <f t="shared" si="567"/>
        <v>10.5</v>
      </c>
    </row>
    <row r="1679" spans="1:36" x14ac:dyDescent="0.25">
      <c r="A1679" s="50">
        <v>1678</v>
      </c>
      <c r="B1679" s="51">
        <v>41074</v>
      </c>
      <c r="C1679" s="75">
        <f t="shared" si="551"/>
        <v>41074</v>
      </c>
      <c r="D1679" s="50" t="s">
        <v>1223</v>
      </c>
      <c r="E1679" s="50">
        <v>3.1</v>
      </c>
      <c r="F1679" s="50">
        <v>0</v>
      </c>
      <c r="G1679" s="50">
        <v>28</v>
      </c>
      <c r="H1679" s="50">
        <v>49</v>
      </c>
      <c r="I1679" s="53">
        <f t="shared" si="553"/>
        <v>2.0011574074074074E-2</v>
      </c>
      <c r="J1679" s="54">
        <f t="shared" si="554"/>
        <v>6.4553464755077658E-3</v>
      </c>
      <c r="K1679" s="50" t="s">
        <v>774</v>
      </c>
      <c r="L1679" s="50" t="s">
        <v>927</v>
      </c>
      <c r="M1679" s="55">
        <f t="shared" si="555"/>
        <v>6.4545980335454072</v>
      </c>
      <c r="N1679" s="50">
        <v>0</v>
      </c>
      <c r="O1679" s="50" t="s">
        <v>255</v>
      </c>
      <c r="S1679" s="151">
        <f t="shared" si="556"/>
        <v>0.16913007765830346</v>
      </c>
      <c r="T1679" s="151">
        <f t="shared" si="557"/>
        <v>8.4565038829151729E-2</v>
      </c>
      <c r="V1679" s="393">
        <f t="shared" si="568"/>
        <v>0</v>
      </c>
      <c r="W1679" s="393">
        <f t="shared" si="569"/>
        <v>0</v>
      </c>
      <c r="X1679" s="53">
        <f t="shared" si="558"/>
        <v>0.16913007765830346</v>
      </c>
      <c r="Y1679" s="53">
        <f t="shared" si="559"/>
        <v>0.20551925765830345</v>
      </c>
      <c r="Z1679" s="53">
        <f t="shared" si="560"/>
        <v>8.4565038829151729E-2</v>
      </c>
      <c r="AA1679" s="53">
        <f t="shared" si="561"/>
        <v>0.10275962882915173</v>
      </c>
      <c r="AB1679" s="50">
        <f t="shared" si="562"/>
        <v>1181</v>
      </c>
      <c r="AC1679" s="50">
        <f t="shared" si="549"/>
        <v>2012</v>
      </c>
      <c r="AD1679" s="50">
        <f t="shared" si="563"/>
        <v>6</v>
      </c>
      <c r="AE1679" s="56">
        <f t="shared" si="564"/>
        <v>201206</v>
      </c>
      <c r="AF1679" s="56">
        <f t="shared" si="552"/>
        <v>24</v>
      </c>
      <c r="AG1679" s="58">
        <f t="shared" si="570"/>
        <v>0</v>
      </c>
      <c r="AH1679" s="56">
        <f t="shared" si="565"/>
        <v>14</v>
      </c>
      <c r="AI1679" s="53">
        <f t="shared" si="566"/>
        <v>0.18732466765830347</v>
      </c>
      <c r="AJ1679" s="56">
        <f t="shared" si="567"/>
        <v>13.236999999999998</v>
      </c>
    </row>
    <row r="1680" spans="1:36" x14ac:dyDescent="0.25">
      <c r="A1680" s="50">
        <v>1679</v>
      </c>
      <c r="B1680" s="51">
        <v>41076</v>
      </c>
      <c r="C1680" s="75">
        <f t="shared" si="551"/>
        <v>41076</v>
      </c>
      <c r="D1680" s="50" t="s">
        <v>1225</v>
      </c>
      <c r="E1680" s="50">
        <v>1</v>
      </c>
      <c r="F1680" s="50">
        <v>0</v>
      </c>
      <c r="G1680" s="50">
        <v>37</v>
      </c>
      <c r="H1680" s="50">
        <v>30</v>
      </c>
      <c r="I1680" s="53">
        <f t="shared" si="553"/>
        <v>2.6041666666666668E-2</v>
      </c>
      <c r="J1680" s="54">
        <f t="shared" si="554"/>
        <v>2.6041666666666668E-2</v>
      </c>
      <c r="K1680" s="50" t="s">
        <v>949</v>
      </c>
      <c r="L1680" s="50" t="s">
        <v>41</v>
      </c>
      <c r="M1680" s="55">
        <f t="shared" si="555"/>
        <v>1.6000000000000012</v>
      </c>
      <c r="N1680" s="50">
        <v>0</v>
      </c>
      <c r="O1680" s="50" t="s">
        <v>255</v>
      </c>
      <c r="S1680" s="151">
        <f t="shared" si="556"/>
        <v>6.25E-2</v>
      </c>
      <c r="T1680" s="151">
        <f t="shared" si="557"/>
        <v>3.125E-2</v>
      </c>
      <c r="V1680" s="393">
        <f t="shared" si="568"/>
        <v>0</v>
      </c>
      <c r="W1680" s="393">
        <f t="shared" si="569"/>
        <v>0</v>
      </c>
      <c r="X1680" s="53">
        <f t="shared" si="558"/>
        <v>0.68229166666666663</v>
      </c>
      <c r="Y1680" s="53">
        <f t="shared" si="559"/>
        <v>0.71868084666666665</v>
      </c>
      <c r="Z1680" s="53">
        <f t="shared" si="560"/>
        <v>0.34114583333333331</v>
      </c>
      <c r="AA1680" s="53">
        <f t="shared" si="561"/>
        <v>0.35934042333333333</v>
      </c>
      <c r="AB1680" s="50">
        <f t="shared" si="562"/>
        <v>3908</v>
      </c>
      <c r="AC1680" s="50">
        <f t="shared" si="549"/>
        <v>2012</v>
      </c>
      <c r="AD1680" s="50">
        <f t="shared" si="563"/>
        <v>6</v>
      </c>
      <c r="AE1680" s="56">
        <f t="shared" si="564"/>
        <v>201206</v>
      </c>
      <c r="AF1680" s="56">
        <f t="shared" si="552"/>
        <v>24</v>
      </c>
      <c r="AG1680" s="58">
        <f t="shared" si="570"/>
        <v>1</v>
      </c>
      <c r="AH1680" s="56">
        <f t="shared" si="565"/>
        <v>16</v>
      </c>
      <c r="AI1680" s="53">
        <f t="shared" si="566"/>
        <v>0.70048625666666664</v>
      </c>
      <c r="AJ1680" s="56">
        <f t="shared" si="567"/>
        <v>46.7</v>
      </c>
    </row>
    <row r="1681" spans="1:36" x14ac:dyDescent="0.25">
      <c r="A1681" s="50">
        <v>1680</v>
      </c>
      <c r="B1681" s="51">
        <v>41076</v>
      </c>
      <c r="C1681" s="75">
        <f t="shared" si="551"/>
        <v>41076</v>
      </c>
      <c r="D1681" s="50" t="s">
        <v>1224</v>
      </c>
      <c r="E1681" s="50">
        <v>25</v>
      </c>
      <c r="F1681" s="50">
        <v>1</v>
      </c>
      <c r="G1681" s="50">
        <v>29</v>
      </c>
      <c r="H1681" s="50">
        <v>20</v>
      </c>
      <c r="I1681" s="53">
        <f t="shared" si="553"/>
        <v>6.2037037037037036E-2</v>
      </c>
      <c r="J1681" s="54">
        <f t="shared" si="554"/>
        <v>2.4814814814814816E-3</v>
      </c>
      <c r="K1681" s="50" t="s">
        <v>930</v>
      </c>
      <c r="L1681" s="50" t="s">
        <v>41</v>
      </c>
      <c r="M1681" s="55">
        <f t="shared" si="555"/>
        <v>16.791044776119413</v>
      </c>
      <c r="N1681" s="50">
        <v>0</v>
      </c>
      <c r="O1681" s="50" t="s">
        <v>255</v>
      </c>
      <c r="S1681" s="151">
        <f t="shared" si="556"/>
        <v>0.27792592592592597</v>
      </c>
      <c r="T1681" s="151">
        <f t="shared" si="557"/>
        <v>0.13896296296296298</v>
      </c>
      <c r="V1681" s="393">
        <f t="shared" si="568"/>
        <v>0</v>
      </c>
      <c r="W1681" s="393">
        <f t="shared" si="569"/>
        <v>0</v>
      </c>
      <c r="X1681" s="53">
        <f t="shared" si="558"/>
        <v>6.5014814814814817E-2</v>
      </c>
      <c r="Y1681" s="53">
        <f t="shared" si="559"/>
        <v>0.10140399481481481</v>
      </c>
      <c r="Z1681" s="53">
        <f t="shared" si="560"/>
        <v>3.2507407407407408E-2</v>
      </c>
      <c r="AA1681" s="53">
        <f t="shared" si="561"/>
        <v>5.0701997407407405E-2</v>
      </c>
      <c r="AB1681" s="50">
        <f t="shared" si="562"/>
        <v>394</v>
      </c>
      <c r="AC1681" s="50">
        <f t="shared" si="549"/>
        <v>2012</v>
      </c>
      <c r="AD1681" s="50">
        <f t="shared" si="563"/>
        <v>6</v>
      </c>
      <c r="AE1681" s="56">
        <f t="shared" si="564"/>
        <v>201206</v>
      </c>
      <c r="AF1681" s="56">
        <f t="shared" si="552"/>
        <v>24</v>
      </c>
      <c r="AG1681" s="58">
        <f t="shared" si="570"/>
        <v>0</v>
      </c>
      <c r="AH1681" s="56">
        <f t="shared" si="565"/>
        <v>16</v>
      </c>
      <c r="AI1681" s="53">
        <f t="shared" si="566"/>
        <v>8.3209404814814814E-2</v>
      </c>
      <c r="AJ1681" s="56">
        <f t="shared" si="567"/>
        <v>25</v>
      </c>
    </row>
    <row r="1682" spans="1:36" x14ac:dyDescent="0.25">
      <c r="A1682" s="50">
        <v>1681</v>
      </c>
      <c r="B1682" s="51">
        <v>41076</v>
      </c>
      <c r="C1682" s="75">
        <f t="shared" si="551"/>
        <v>41076</v>
      </c>
      <c r="D1682" s="50" t="s">
        <v>1223</v>
      </c>
      <c r="E1682" s="50">
        <v>6.2</v>
      </c>
      <c r="F1682" s="50">
        <v>1</v>
      </c>
      <c r="G1682" s="50">
        <v>7</v>
      </c>
      <c r="H1682" s="50">
        <v>8</v>
      </c>
      <c r="I1682" s="53">
        <f t="shared" si="553"/>
        <v>4.6620370370370368E-2</v>
      </c>
      <c r="J1682" s="54">
        <f t="shared" si="554"/>
        <v>7.5194145758661884E-3</v>
      </c>
      <c r="K1682" s="50" t="s">
        <v>936</v>
      </c>
      <c r="L1682" s="50" t="s">
        <v>41</v>
      </c>
      <c r="M1682" s="55">
        <f t="shared" si="555"/>
        <v>5.5412115193644533</v>
      </c>
      <c r="N1682" s="50">
        <v>0</v>
      </c>
      <c r="O1682" s="50" t="s">
        <v>255</v>
      </c>
      <c r="R1682" s="50" t="s">
        <v>983</v>
      </c>
      <c r="S1682" s="151">
        <f t="shared" si="556"/>
        <v>0.19700866188769414</v>
      </c>
      <c r="T1682" s="151">
        <f t="shared" si="557"/>
        <v>9.8504330943847071E-2</v>
      </c>
      <c r="V1682" s="393">
        <f t="shared" si="568"/>
        <v>0</v>
      </c>
      <c r="W1682" s="393">
        <f t="shared" si="569"/>
        <v>0</v>
      </c>
      <c r="X1682" s="53">
        <f t="shared" si="558"/>
        <v>0.19700866188769414</v>
      </c>
      <c r="Y1682" s="53">
        <f t="shared" si="559"/>
        <v>0.23339784188769414</v>
      </c>
      <c r="Z1682" s="53">
        <f t="shared" si="560"/>
        <v>9.8504330943847071E-2</v>
      </c>
      <c r="AA1682" s="53">
        <f t="shared" si="561"/>
        <v>0.11669892094384707</v>
      </c>
      <c r="AB1682" s="50">
        <f t="shared" si="562"/>
        <v>2395</v>
      </c>
      <c r="AC1682" s="50">
        <f t="shared" si="549"/>
        <v>2012</v>
      </c>
      <c r="AD1682" s="50">
        <f t="shared" si="563"/>
        <v>6</v>
      </c>
      <c r="AE1682" s="56">
        <f t="shared" si="564"/>
        <v>201206</v>
      </c>
      <c r="AF1682" s="56">
        <f t="shared" si="552"/>
        <v>24</v>
      </c>
      <c r="AG1682" s="58">
        <f>IF(ISBLANK(B1682)," ",MAX(B1682-B1680-1,0))</f>
        <v>0</v>
      </c>
      <c r="AH1682" s="56">
        <f t="shared" si="565"/>
        <v>16</v>
      </c>
      <c r="AI1682" s="53">
        <f t="shared" si="566"/>
        <v>0.21520325188769412</v>
      </c>
      <c r="AJ1682" s="56">
        <f t="shared" si="567"/>
        <v>26.473999999999997</v>
      </c>
    </row>
    <row r="1683" spans="1:36" x14ac:dyDescent="0.25">
      <c r="A1683" s="50">
        <v>1682</v>
      </c>
      <c r="B1683" s="51">
        <v>41076</v>
      </c>
      <c r="C1683" s="75">
        <f t="shared" si="551"/>
        <v>41076</v>
      </c>
      <c r="D1683" s="50" t="s">
        <v>515</v>
      </c>
      <c r="E1683" s="50">
        <v>1</v>
      </c>
      <c r="F1683" s="50">
        <v>0</v>
      </c>
      <c r="G1683" s="50">
        <v>2</v>
      </c>
      <c r="H1683" s="50">
        <v>51</v>
      </c>
      <c r="I1683" s="53">
        <f t="shared" si="553"/>
        <v>1.9791666666666668E-3</v>
      </c>
      <c r="J1683" s="54">
        <f t="shared" si="554"/>
        <v>1.9791666666666668E-3</v>
      </c>
      <c r="K1683" s="50" t="s">
        <v>936</v>
      </c>
      <c r="L1683" s="50" t="s">
        <v>41</v>
      </c>
      <c r="M1683" s="55">
        <f t="shared" si="555"/>
        <v>21.052631578947384</v>
      </c>
      <c r="N1683" s="50">
        <v>0</v>
      </c>
      <c r="O1683" s="50" t="s">
        <v>255</v>
      </c>
      <c r="R1683" s="50" t="s">
        <v>983</v>
      </c>
      <c r="S1683" s="151">
        <f t="shared" si="556"/>
        <v>0</v>
      </c>
      <c r="T1683" s="151">
        <f t="shared" si="557"/>
        <v>0</v>
      </c>
      <c r="V1683" s="393">
        <f t="shared" si="568"/>
        <v>0</v>
      </c>
      <c r="W1683" s="393">
        <f t="shared" si="569"/>
        <v>0</v>
      </c>
      <c r="X1683" s="53">
        <f t="shared" si="558"/>
        <v>5.1854166666666666E-2</v>
      </c>
      <c r="Y1683" s="53">
        <f t="shared" si="559"/>
        <v>8.8243346666666667E-2</v>
      </c>
      <c r="Z1683" s="53">
        <f t="shared" si="560"/>
        <v>2.5927083333333333E-2</v>
      </c>
      <c r="AA1683" s="53">
        <f t="shared" si="561"/>
        <v>4.4121673333333333E-2</v>
      </c>
      <c r="AB1683" s="50">
        <f t="shared" si="562"/>
        <v>172</v>
      </c>
      <c r="AC1683" s="50">
        <f t="shared" si="549"/>
        <v>2012</v>
      </c>
      <c r="AD1683" s="50">
        <f t="shared" si="563"/>
        <v>6</v>
      </c>
      <c r="AE1683" s="56">
        <f t="shared" si="564"/>
        <v>201206</v>
      </c>
      <c r="AF1683" s="56">
        <f t="shared" si="552"/>
        <v>24</v>
      </c>
      <c r="AG1683" s="58">
        <f>IF(ISBLANK(B1683)," ",MAX(B1683-B1680-1,0))</f>
        <v>0</v>
      </c>
      <c r="AH1683" s="56">
        <f t="shared" si="565"/>
        <v>16</v>
      </c>
      <c r="AI1683" s="53">
        <f t="shared" si="566"/>
        <v>7.004875666666667E-2</v>
      </c>
      <c r="AJ1683" s="56">
        <f t="shared" si="567"/>
        <v>0</v>
      </c>
    </row>
    <row r="1684" spans="1:36" x14ac:dyDescent="0.25">
      <c r="A1684" s="50">
        <v>1683</v>
      </c>
      <c r="B1684" s="51">
        <v>41076</v>
      </c>
      <c r="C1684" s="75">
        <f t="shared" si="551"/>
        <v>41076</v>
      </c>
      <c r="D1684" s="50" t="s">
        <v>516</v>
      </c>
      <c r="E1684" s="50">
        <v>1</v>
      </c>
      <c r="F1684" s="50">
        <v>0</v>
      </c>
      <c r="G1684" s="50">
        <v>2</v>
      </c>
      <c r="H1684" s="50">
        <v>11</v>
      </c>
      <c r="I1684" s="53">
        <f t="shared" si="553"/>
        <v>1.5162037037037036E-3</v>
      </c>
      <c r="J1684" s="54">
        <f t="shared" si="554"/>
        <v>1.5162037037037036E-3</v>
      </c>
      <c r="K1684" s="50" t="s">
        <v>936</v>
      </c>
      <c r="L1684" s="50" t="s">
        <v>41</v>
      </c>
      <c r="M1684" s="55">
        <f t="shared" si="555"/>
        <v>27.480916030534374</v>
      </c>
      <c r="N1684" s="50">
        <v>0</v>
      </c>
      <c r="O1684" s="50" t="s">
        <v>255</v>
      </c>
      <c r="R1684" s="50" t="s">
        <v>983</v>
      </c>
      <c r="S1684" s="151">
        <f t="shared" si="556"/>
        <v>0</v>
      </c>
      <c r="T1684" s="151">
        <f t="shared" si="557"/>
        <v>0</v>
      </c>
      <c r="V1684" s="393">
        <f t="shared" si="568"/>
        <v>0</v>
      </c>
      <c r="W1684" s="393">
        <f t="shared" si="569"/>
        <v>0</v>
      </c>
      <c r="X1684" s="53">
        <f t="shared" si="558"/>
        <v>3.9724537037037037E-2</v>
      </c>
      <c r="Y1684" s="53">
        <f t="shared" si="559"/>
        <v>7.6113717037037038E-2</v>
      </c>
      <c r="Z1684" s="53">
        <f t="shared" si="560"/>
        <v>1.9862268518518519E-2</v>
      </c>
      <c r="AA1684" s="53">
        <f t="shared" si="561"/>
        <v>3.8056858518518519E-2</v>
      </c>
      <c r="AB1684" s="50">
        <f t="shared" si="562"/>
        <v>20</v>
      </c>
      <c r="AC1684" s="50">
        <f t="shared" si="549"/>
        <v>2012</v>
      </c>
      <c r="AD1684" s="50">
        <f t="shared" si="563"/>
        <v>6</v>
      </c>
      <c r="AE1684" s="56">
        <f t="shared" si="564"/>
        <v>201206</v>
      </c>
      <c r="AF1684" s="56">
        <f t="shared" si="552"/>
        <v>24</v>
      </c>
      <c r="AG1684" s="58">
        <f>IF(ISBLANK(B1684)," ",MAX(B1684-B1681-1,0))</f>
        <v>0</v>
      </c>
      <c r="AH1684" s="56">
        <f t="shared" si="565"/>
        <v>16</v>
      </c>
      <c r="AI1684" s="53">
        <f t="shared" si="566"/>
        <v>5.7919127037037041E-2</v>
      </c>
      <c r="AJ1684" s="56">
        <f t="shared" si="567"/>
        <v>0</v>
      </c>
    </row>
    <row r="1685" spans="1:36" x14ac:dyDescent="0.25">
      <c r="A1685" s="50">
        <v>1684</v>
      </c>
      <c r="B1685" s="51">
        <v>41078</v>
      </c>
      <c r="C1685" s="75">
        <f t="shared" si="551"/>
        <v>41078</v>
      </c>
      <c r="D1685" s="50" t="s">
        <v>1224</v>
      </c>
      <c r="E1685" s="50">
        <v>7.8</v>
      </c>
      <c r="F1685" s="50">
        <v>0</v>
      </c>
      <c r="G1685" s="50">
        <v>30</v>
      </c>
      <c r="H1685" s="50">
        <v>0</v>
      </c>
      <c r="I1685" s="53">
        <f t="shared" si="553"/>
        <v>2.0833333333333332E-2</v>
      </c>
      <c r="J1685" s="54">
        <f t="shared" si="554"/>
        <v>2.670940170940171E-3</v>
      </c>
      <c r="K1685" s="50" t="s">
        <v>921</v>
      </c>
      <c r="L1685" s="50" t="s">
        <v>977</v>
      </c>
      <c r="M1685" s="55">
        <f t="shared" si="555"/>
        <v>15.600000000000012</v>
      </c>
      <c r="N1685" s="50">
        <v>0</v>
      </c>
      <c r="O1685" s="50" t="s">
        <v>253</v>
      </c>
      <c r="S1685" s="151">
        <f t="shared" si="556"/>
        <v>0.29914529914529914</v>
      </c>
      <c r="T1685" s="151">
        <f t="shared" si="557"/>
        <v>0.14957264957264957</v>
      </c>
      <c r="V1685" s="393">
        <f t="shared" si="568"/>
        <v>0</v>
      </c>
      <c r="W1685" s="393">
        <f t="shared" si="569"/>
        <v>0</v>
      </c>
      <c r="X1685" s="53">
        <f t="shared" si="558"/>
        <v>6.997863247863248E-2</v>
      </c>
      <c r="Y1685" s="53">
        <f t="shared" si="559"/>
        <v>0.10636781247863249</v>
      </c>
      <c r="Z1685" s="53">
        <f t="shared" si="560"/>
        <v>3.498931623931624E-2</v>
      </c>
      <c r="AA1685" s="53">
        <f t="shared" si="561"/>
        <v>5.3183906239316243E-2</v>
      </c>
      <c r="AB1685" s="50">
        <f t="shared" si="562"/>
        <v>516</v>
      </c>
      <c r="AC1685" s="50">
        <f t="shared" si="549"/>
        <v>2012</v>
      </c>
      <c r="AD1685" s="50">
        <f t="shared" si="563"/>
        <v>6</v>
      </c>
      <c r="AE1685" s="56">
        <f t="shared" si="564"/>
        <v>201206</v>
      </c>
      <c r="AF1685" s="56">
        <f t="shared" si="552"/>
        <v>25</v>
      </c>
      <c r="AG1685" s="58">
        <f t="shared" ref="AG1685:AG1696" si="571">IF(ISBLANK(B1685)," ",MAX(B1685-B1684-1,0))</f>
        <v>1</v>
      </c>
      <c r="AH1685" s="56">
        <f t="shared" si="565"/>
        <v>18</v>
      </c>
      <c r="AI1685" s="53">
        <f t="shared" si="566"/>
        <v>8.817322247863249E-2</v>
      </c>
      <c r="AJ1685" s="56">
        <f t="shared" si="567"/>
        <v>7.8</v>
      </c>
    </row>
    <row r="1686" spans="1:36" x14ac:dyDescent="0.25">
      <c r="A1686" s="50">
        <v>1685</v>
      </c>
      <c r="B1686" s="51">
        <v>41079</v>
      </c>
      <c r="C1686" s="75">
        <f t="shared" si="551"/>
        <v>41079</v>
      </c>
      <c r="D1686" s="50" t="s">
        <v>1223</v>
      </c>
      <c r="E1686" s="50">
        <v>2.6</v>
      </c>
      <c r="F1686" s="50">
        <v>0</v>
      </c>
      <c r="G1686" s="50">
        <v>26</v>
      </c>
      <c r="H1686" s="50">
        <v>15</v>
      </c>
      <c r="I1686" s="53">
        <f t="shared" si="553"/>
        <v>1.8229166666666668E-2</v>
      </c>
      <c r="J1686" s="54">
        <f t="shared" si="554"/>
        <v>7.011217948717949E-3</v>
      </c>
      <c r="K1686" s="50" t="s">
        <v>921</v>
      </c>
      <c r="L1686" s="50" t="s">
        <v>968</v>
      </c>
      <c r="M1686" s="55">
        <f t="shared" si="555"/>
        <v>5.9428571428571475</v>
      </c>
      <c r="N1686" s="50">
        <v>0</v>
      </c>
      <c r="O1686" s="50" t="s">
        <v>671</v>
      </c>
      <c r="R1686" s="50" t="s">
        <v>984</v>
      </c>
      <c r="S1686" s="151">
        <f t="shared" si="556"/>
        <v>0.18369391025641027</v>
      </c>
      <c r="T1686" s="151">
        <f t="shared" si="557"/>
        <v>9.1846955128205135E-2</v>
      </c>
      <c r="V1686" s="393">
        <f t="shared" si="568"/>
        <v>0</v>
      </c>
      <c r="W1686" s="393">
        <f t="shared" si="569"/>
        <v>0</v>
      </c>
      <c r="X1686" s="53">
        <f t="shared" si="558"/>
        <v>0.18369391025641027</v>
      </c>
      <c r="Y1686" s="53">
        <f t="shared" si="559"/>
        <v>0.22008309025641024</v>
      </c>
      <c r="Z1686" s="53">
        <f t="shared" si="560"/>
        <v>9.1846955128205135E-2</v>
      </c>
      <c r="AA1686" s="53">
        <f t="shared" si="561"/>
        <v>0.11004154512820512</v>
      </c>
      <c r="AB1686" s="50">
        <f t="shared" si="562"/>
        <v>1804</v>
      </c>
      <c r="AC1686" s="50">
        <f t="shared" si="549"/>
        <v>2012</v>
      </c>
      <c r="AD1686" s="50">
        <f t="shared" si="563"/>
        <v>6</v>
      </c>
      <c r="AE1686" s="56">
        <f t="shared" si="564"/>
        <v>201206</v>
      </c>
      <c r="AF1686" s="56">
        <f t="shared" si="552"/>
        <v>25</v>
      </c>
      <c r="AG1686" s="58">
        <f t="shared" si="571"/>
        <v>0</v>
      </c>
      <c r="AH1686" s="56">
        <f t="shared" si="565"/>
        <v>19</v>
      </c>
      <c r="AI1686" s="53">
        <f t="shared" si="566"/>
        <v>0.20188850025641025</v>
      </c>
      <c r="AJ1686" s="56">
        <f t="shared" si="567"/>
        <v>11.101999999999999</v>
      </c>
    </row>
    <row r="1687" spans="1:36" x14ac:dyDescent="0.25">
      <c r="A1687" s="50">
        <v>1686</v>
      </c>
      <c r="B1687" s="51">
        <v>41081</v>
      </c>
      <c r="C1687" s="75">
        <f t="shared" si="551"/>
        <v>41081</v>
      </c>
      <c r="D1687" s="50" t="s">
        <v>1223</v>
      </c>
      <c r="E1687" s="50">
        <v>3</v>
      </c>
      <c r="F1687" s="50">
        <v>0</v>
      </c>
      <c r="G1687" s="50">
        <v>28</v>
      </c>
      <c r="H1687" s="50">
        <v>26</v>
      </c>
      <c r="I1687" s="53">
        <f t="shared" si="553"/>
        <v>1.9745370370370371E-2</v>
      </c>
      <c r="J1687" s="54">
        <f t="shared" si="554"/>
        <v>6.5817901234567905E-3</v>
      </c>
      <c r="K1687" s="50" t="s">
        <v>921</v>
      </c>
      <c r="L1687" s="50" t="s">
        <v>17</v>
      </c>
      <c r="M1687" s="55">
        <f t="shared" si="555"/>
        <v>6.3305978898007078</v>
      </c>
      <c r="N1687" s="50">
        <v>0</v>
      </c>
      <c r="O1687" s="50" t="s">
        <v>253</v>
      </c>
      <c r="S1687" s="151">
        <f t="shared" si="556"/>
        <v>0.1724429012345679</v>
      </c>
      <c r="T1687" s="151">
        <f t="shared" si="557"/>
        <v>8.6221450617283951E-2</v>
      </c>
      <c r="V1687" s="393">
        <f t="shared" si="568"/>
        <v>0</v>
      </c>
      <c r="W1687" s="393">
        <f t="shared" si="569"/>
        <v>0</v>
      </c>
      <c r="X1687" s="53">
        <f t="shared" si="558"/>
        <v>0.1724429012345679</v>
      </c>
      <c r="Y1687" s="53">
        <f t="shared" si="559"/>
        <v>0.20883208123456792</v>
      </c>
      <c r="Z1687" s="53">
        <f t="shared" si="560"/>
        <v>8.6221450617283951E-2</v>
      </c>
      <c r="AA1687" s="53">
        <f t="shared" si="561"/>
        <v>0.10441604061728396</v>
      </c>
      <c r="AB1687" s="50">
        <f t="shared" si="562"/>
        <v>1272</v>
      </c>
      <c r="AC1687" s="50">
        <f t="shared" si="549"/>
        <v>2012</v>
      </c>
      <c r="AD1687" s="50">
        <f t="shared" si="563"/>
        <v>6</v>
      </c>
      <c r="AE1687" s="56">
        <f t="shared" si="564"/>
        <v>201206</v>
      </c>
      <c r="AF1687" s="56">
        <f t="shared" si="552"/>
        <v>25</v>
      </c>
      <c r="AG1687" s="58">
        <f t="shared" si="571"/>
        <v>1</v>
      </c>
      <c r="AH1687" s="56">
        <f t="shared" si="565"/>
        <v>21</v>
      </c>
      <c r="AI1687" s="53">
        <f t="shared" si="566"/>
        <v>0.19063749123456791</v>
      </c>
      <c r="AJ1687" s="56">
        <f t="shared" si="567"/>
        <v>12.809999999999999</v>
      </c>
    </row>
    <row r="1688" spans="1:36" x14ac:dyDescent="0.25">
      <c r="A1688" s="50">
        <v>1687</v>
      </c>
      <c r="B1688" s="51">
        <v>41082</v>
      </c>
      <c r="C1688" s="75">
        <f t="shared" si="551"/>
        <v>41082</v>
      </c>
      <c r="D1688" s="50" t="s">
        <v>1223</v>
      </c>
      <c r="E1688" s="50">
        <v>2</v>
      </c>
      <c r="F1688" s="50">
        <v>0</v>
      </c>
      <c r="G1688" s="50">
        <v>19</v>
      </c>
      <c r="H1688" s="50">
        <v>26</v>
      </c>
      <c r="I1688" s="53">
        <f t="shared" si="553"/>
        <v>1.3495370370370371E-2</v>
      </c>
      <c r="J1688" s="54">
        <f t="shared" si="554"/>
        <v>6.7476851851851856E-3</v>
      </c>
      <c r="K1688" s="50" t="s">
        <v>921</v>
      </c>
      <c r="L1688" s="50" t="s">
        <v>17</v>
      </c>
      <c r="M1688" s="55">
        <f t="shared" si="555"/>
        <v>6.1749571183533494</v>
      </c>
      <c r="N1688" s="50">
        <v>0</v>
      </c>
      <c r="O1688" s="50" t="s">
        <v>253</v>
      </c>
      <c r="S1688" s="151">
        <f t="shared" si="556"/>
        <v>0.17678935185185185</v>
      </c>
      <c r="T1688" s="151">
        <f t="shared" si="557"/>
        <v>8.8394675925925925E-2</v>
      </c>
      <c r="V1688" s="393">
        <f t="shared" si="568"/>
        <v>0</v>
      </c>
      <c r="W1688" s="393">
        <f t="shared" si="569"/>
        <v>0</v>
      </c>
      <c r="X1688" s="53">
        <f t="shared" si="558"/>
        <v>0.17678935185185185</v>
      </c>
      <c r="Y1688" s="53">
        <f t="shared" si="559"/>
        <v>0.21317853185185184</v>
      </c>
      <c r="Z1688" s="53">
        <f t="shared" si="560"/>
        <v>8.8394675925925925E-2</v>
      </c>
      <c r="AA1688" s="53">
        <f t="shared" si="561"/>
        <v>0.10658926592592592</v>
      </c>
      <c r="AB1688" s="50">
        <f t="shared" si="562"/>
        <v>1454</v>
      </c>
      <c r="AC1688" s="50">
        <f t="shared" si="549"/>
        <v>2012</v>
      </c>
      <c r="AD1688" s="50">
        <f t="shared" si="563"/>
        <v>6</v>
      </c>
      <c r="AE1688" s="56">
        <f t="shared" si="564"/>
        <v>201206</v>
      </c>
      <c r="AF1688" s="56">
        <f t="shared" si="552"/>
        <v>25</v>
      </c>
      <c r="AG1688" s="58">
        <f t="shared" si="571"/>
        <v>0</v>
      </c>
      <c r="AH1688" s="56">
        <f t="shared" si="565"/>
        <v>22</v>
      </c>
      <c r="AI1688" s="53">
        <f t="shared" si="566"/>
        <v>0.19498394185185186</v>
      </c>
      <c r="AJ1688" s="56">
        <f t="shared" si="567"/>
        <v>8.5399999999999991</v>
      </c>
    </row>
    <row r="1689" spans="1:36" x14ac:dyDescent="0.25">
      <c r="A1689" s="50">
        <v>1688</v>
      </c>
      <c r="B1689" s="51">
        <v>41083</v>
      </c>
      <c r="C1689" s="75">
        <f t="shared" si="551"/>
        <v>41083</v>
      </c>
      <c r="D1689" s="50" t="s">
        <v>1225</v>
      </c>
      <c r="E1689" s="50">
        <v>0.7</v>
      </c>
      <c r="F1689" s="50">
        <v>0</v>
      </c>
      <c r="G1689" s="50">
        <v>28</v>
      </c>
      <c r="H1689" s="50">
        <v>24</v>
      </c>
      <c r="I1689" s="53">
        <f t="shared" si="553"/>
        <v>1.9722222222222221E-2</v>
      </c>
      <c r="J1689" s="54">
        <f t="shared" si="554"/>
        <v>2.8174603174603175E-2</v>
      </c>
      <c r="K1689" s="50" t="s">
        <v>949</v>
      </c>
      <c r="L1689" s="50" t="s">
        <v>985</v>
      </c>
      <c r="M1689" s="55">
        <f t="shared" si="555"/>
        <v>1.4788732394366209</v>
      </c>
      <c r="N1689" s="50">
        <v>0</v>
      </c>
      <c r="O1689" s="50" t="s">
        <v>255</v>
      </c>
      <c r="S1689" s="151">
        <f t="shared" si="556"/>
        <v>6.761904761904762E-2</v>
      </c>
      <c r="T1689" s="151">
        <f t="shared" si="557"/>
        <v>3.380952380952381E-2</v>
      </c>
      <c r="V1689" s="393">
        <f t="shared" si="568"/>
        <v>0</v>
      </c>
      <c r="W1689" s="393">
        <f t="shared" si="569"/>
        <v>0</v>
      </c>
      <c r="X1689" s="53">
        <f t="shared" si="558"/>
        <v>0.73817460317460315</v>
      </c>
      <c r="Y1689" s="53">
        <f t="shared" si="559"/>
        <v>0.77456378317460317</v>
      </c>
      <c r="Z1689" s="53">
        <f t="shared" si="560"/>
        <v>0.36908730158730158</v>
      </c>
      <c r="AA1689" s="53">
        <f t="shared" si="561"/>
        <v>0.38728189158730159</v>
      </c>
      <c r="AB1689" s="50">
        <f t="shared" si="562"/>
        <v>4004</v>
      </c>
      <c r="AC1689" s="50">
        <f t="shared" si="549"/>
        <v>2012</v>
      </c>
      <c r="AD1689" s="50">
        <f t="shared" si="563"/>
        <v>6</v>
      </c>
      <c r="AE1689" s="56">
        <f t="shared" si="564"/>
        <v>201206</v>
      </c>
      <c r="AF1689" s="56">
        <f t="shared" si="552"/>
        <v>25</v>
      </c>
      <c r="AG1689" s="58">
        <f t="shared" si="571"/>
        <v>0</v>
      </c>
      <c r="AH1689" s="56">
        <f t="shared" si="565"/>
        <v>23</v>
      </c>
      <c r="AI1689" s="53">
        <f t="shared" si="566"/>
        <v>0.75636919317460316</v>
      </c>
      <c r="AJ1689" s="56">
        <f t="shared" si="567"/>
        <v>32.69</v>
      </c>
    </row>
    <row r="1690" spans="1:36" ht="15.75" x14ac:dyDescent="0.3">
      <c r="A1690" s="50">
        <v>1689</v>
      </c>
      <c r="B1690" s="51">
        <v>41084</v>
      </c>
      <c r="C1690" s="75">
        <f t="shared" si="551"/>
        <v>41084</v>
      </c>
      <c r="D1690" s="50" t="s">
        <v>1224</v>
      </c>
      <c r="E1690" s="50">
        <v>34.299999999999997</v>
      </c>
      <c r="F1690" s="50">
        <v>2</v>
      </c>
      <c r="G1690" s="50">
        <v>8</v>
      </c>
      <c r="H1690" s="50">
        <v>26</v>
      </c>
      <c r="I1690" s="53">
        <f t="shared" si="553"/>
        <v>8.9189814814814819E-2</v>
      </c>
      <c r="J1690" s="54">
        <f t="shared" si="554"/>
        <v>2.600286146204514E-3</v>
      </c>
      <c r="K1690" s="50" t="s">
        <v>930</v>
      </c>
      <c r="L1690" s="50" t="s">
        <v>986</v>
      </c>
      <c r="M1690" s="55">
        <f t="shared" si="555"/>
        <v>16.023877498053473</v>
      </c>
      <c r="N1690" s="50">
        <v>0</v>
      </c>
      <c r="O1690" s="50" t="s">
        <v>255</v>
      </c>
      <c r="R1690" s="146" t="s">
        <v>987</v>
      </c>
      <c r="S1690" s="151">
        <f t="shared" si="556"/>
        <v>0.29123204837490557</v>
      </c>
      <c r="T1690" s="151">
        <f t="shared" si="557"/>
        <v>0.14561602418745279</v>
      </c>
      <c r="V1690" s="393">
        <f t="shared" si="568"/>
        <v>0</v>
      </c>
      <c r="W1690" s="393">
        <f t="shared" si="569"/>
        <v>0</v>
      </c>
      <c r="X1690" s="53">
        <f t="shared" si="558"/>
        <v>6.8127497030558259E-2</v>
      </c>
      <c r="Y1690" s="53">
        <f t="shared" si="559"/>
        <v>0.10451667703055827</v>
      </c>
      <c r="Z1690" s="53">
        <f t="shared" si="560"/>
        <v>3.406374851527913E-2</v>
      </c>
      <c r="AA1690" s="53">
        <f t="shared" si="561"/>
        <v>5.2258338515279133E-2</v>
      </c>
      <c r="AB1690" s="50">
        <f t="shared" si="562"/>
        <v>471</v>
      </c>
      <c r="AC1690" s="50">
        <f t="shared" si="549"/>
        <v>2012</v>
      </c>
      <c r="AD1690" s="50">
        <f t="shared" si="563"/>
        <v>6</v>
      </c>
      <c r="AE1690" s="56">
        <f t="shared" si="564"/>
        <v>201206</v>
      </c>
      <c r="AF1690" s="56">
        <f t="shared" si="552"/>
        <v>26</v>
      </c>
      <c r="AG1690" s="58">
        <f t="shared" si="571"/>
        <v>0</v>
      </c>
      <c r="AH1690" s="56">
        <f t="shared" si="565"/>
        <v>24</v>
      </c>
      <c r="AI1690" s="53">
        <f t="shared" si="566"/>
        <v>8.632208703055827E-2</v>
      </c>
      <c r="AJ1690" s="56">
        <f t="shared" si="567"/>
        <v>34.299999999999997</v>
      </c>
    </row>
    <row r="1691" spans="1:36" x14ac:dyDescent="0.25">
      <c r="A1691" s="50">
        <v>1690</v>
      </c>
      <c r="B1691" s="51">
        <v>41086</v>
      </c>
      <c r="C1691" s="75">
        <f t="shared" si="551"/>
        <v>41086</v>
      </c>
      <c r="D1691" s="50" t="s">
        <v>1223</v>
      </c>
      <c r="E1691" s="50">
        <v>2</v>
      </c>
      <c r="F1691" s="50">
        <v>0</v>
      </c>
      <c r="G1691" s="50">
        <v>18</v>
      </c>
      <c r="H1691" s="50">
        <v>59</v>
      </c>
      <c r="I1691" s="53">
        <f t="shared" si="553"/>
        <v>1.3182870370370371E-2</v>
      </c>
      <c r="J1691" s="54">
        <f t="shared" si="554"/>
        <v>6.5914351851851854E-3</v>
      </c>
      <c r="K1691" s="50" t="s">
        <v>774</v>
      </c>
      <c r="L1691" s="50" t="s">
        <v>17</v>
      </c>
      <c r="M1691" s="55">
        <f t="shared" si="555"/>
        <v>6.3213345039508386</v>
      </c>
      <c r="N1691" s="50">
        <v>0</v>
      </c>
      <c r="O1691" s="50" t="s">
        <v>253</v>
      </c>
      <c r="S1691" s="151">
        <f t="shared" si="556"/>
        <v>0.17269560185185184</v>
      </c>
      <c r="T1691" s="151">
        <f t="shared" si="557"/>
        <v>8.6347800925925922E-2</v>
      </c>
      <c r="V1691" s="393">
        <f t="shared" si="568"/>
        <v>0</v>
      </c>
      <c r="W1691" s="393">
        <f t="shared" si="569"/>
        <v>0</v>
      </c>
      <c r="X1691" s="53">
        <f t="shared" si="558"/>
        <v>0.17269560185185184</v>
      </c>
      <c r="Y1691" s="53">
        <f t="shared" si="559"/>
        <v>0.20908478185185184</v>
      </c>
      <c r="Z1691" s="53">
        <f t="shared" si="560"/>
        <v>8.6347800925925922E-2</v>
      </c>
      <c r="AA1691" s="53">
        <f t="shared" si="561"/>
        <v>0.10454239092592592</v>
      </c>
      <c r="AB1691" s="50">
        <f t="shared" si="562"/>
        <v>1285</v>
      </c>
      <c r="AC1691" s="50">
        <f t="shared" si="549"/>
        <v>2012</v>
      </c>
      <c r="AD1691" s="50">
        <f t="shared" si="563"/>
        <v>6</v>
      </c>
      <c r="AE1691" s="56">
        <f t="shared" si="564"/>
        <v>201206</v>
      </c>
      <c r="AF1691" s="56">
        <f t="shared" si="552"/>
        <v>26</v>
      </c>
      <c r="AG1691" s="58">
        <f t="shared" si="571"/>
        <v>1</v>
      </c>
      <c r="AH1691" s="56">
        <f t="shared" si="565"/>
        <v>26</v>
      </c>
      <c r="AI1691" s="53">
        <f t="shared" si="566"/>
        <v>0.19089019185185185</v>
      </c>
      <c r="AJ1691" s="56">
        <f t="shared" si="567"/>
        <v>8.5399999999999991</v>
      </c>
    </row>
    <row r="1692" spans="1:36" x14ac:dyDescent="0.25">
      <c r="A1692" s="50">
        <v>1691</v>
      </c>
      <c r="B1692" s="51">
        <v>41087</v>
      </c>
      <c r="C1692" s="75">
        <f t="shared" si="551"/>
        <v>41087</v>
      </c>
      <c r="D1692" s="50" t="s">
        <v>1224</v>
      </c>
      <c r="E1692" s="50">
        <v>6</v>
      </c>
      <c r="F1692" s="50">
        <v>0</v>
      </c>
      <c r="G1692" s="50">
        <v>20</v>
      </c>
      <c r="H1692" s="50">
        <v>0</v>
      </c>
      <c r="I1692" s="53">
        <f t="shared" si="553"/>
        <v>1.3888888888888888E-2</v>
      </c>
      <c r="J1692" s="54">
        <f t="shared" si="554"/>
        <v>2.3148148148148147E-3</v>
      </c>
      <c r="K1692" s="50" t="s">
        <v>921</v>
      </c>
      <c r="L1692" s="50" t="s">
        <v>977</v>
      </c>
      <c r="M1692" s="55">
        <f t="shared" si="555"/>
        <v>18.000000000000014</v>
      </c>
      <c r="N1692" s="50">
        <v>0</v>
      </c>
      <c r="O1692" s="50" t="s">
        <v>253</v>
      </c>
      <c r="S1692" s="151">
        <f t="shared" si="556"/>
        <v>0.25925925925925924</v>
      </c>
      <c r="T1692" s="151">
        <f t="shared" si="557"/>
        <v>0.12962962962962962</v>
      </c>
      <c r="V1692" s="393">
        <f t="shared" si="568"/>
        <v>0</v>
      </c>
      <c r="W1692" s="393">
        <f t="shared" si="569"/>
        <v>0</v>
      </c>
      <c r="X1692" s="53">
        <f t="shared" si="558"/>
        <v>6.0648148148148145E-2</v>
      </c>
      <c r="Y1692" s="53">
        <f t="shared" si="559"/>
        <v>9.7037328148148153E-2</v>
      </c>
      <c r="Z1692" s="53">
        <f t="shared" si="560"/>
        <v>3.0324074074074073E-2</v>
      </c>
      <c r="AA1692" s="53">
        <f t="shared" si="561"/>
        <v>4.8518664074074076E-2</v>
      </c>
      <c r="AB1692" s="50">
        <f t="shared" si="562"/>
        <v>298</v>
      </c>
      <c r="AC1692" s="50">
        <f t="shared" si="549"/>
        <v>2012</v>
      </c>
      <c r="AD1692" s="50">
        <f t="shared" si="563"/>
        <v>6</v>
      </c>
      <c r="AE1692" s="56">
        <f t="shared" si="564"/>
        <v>201206</v>
      </c>
      <c r="AF1692" s="56">
        <f t="shared" si="552"/>
        <v>26</v>
      </c>
      <c r="AG1692" s="58">
        <f t="shared" si="571"/>
        <v>0</v>
      </c>
      <c r="AH1692" s="56">
        <f t="shared" si="565"/>
        <v>27</v>
      </c>
      <c r="AI1692" s="53">
        <f t="shared" si="566"/>
        <v>7.8842738148148156E-2</v>
      </c>
      <c r="AJ1692" s="56">
        <f t="shared" si="567"/>
        <v>6</v>
      </c>
    </row>
    <row r="1693" spans="1:36" x14ac:dyDescent="0.25">
      <c r="A1693" s="50">
        <v>1692</v>
      </c>
      <c r="B1693" s="51">
        <v>41091</v>
      </c>
      <c r="C1693" s="75">
        <f t="shared" si="551"/>
        <v>41091</v>
      </c>
      <c r="D1693" s="50" t="s">
        <v>1225</v>
      </c>
      <c r="E1693" s="50">
        <v>1</v>
      </c>
      <c r="F1693" s="50">
        <v>0</v>
      </c>
      <c r="G1693" s="50">
        <v>32</v>
      </c>
      <c r="H1693" s="50">
        <v>1</v>
      </c>
      <c r="I1693" s="53">
        <f t="shared" si="553"/>
        <v>2.2233796296296297E-2</v>
      </c>
      <c r="J1693" s="54">
        <f t="shared" si="554"/>
        <v>2.2233796296296297E-2</v>
      </c>
      <c r="K1693" s="50" t="s">
        <v>988</v>
      </c>
      <c r="L1693" s="50" t="s">
        <v>989</v>
      </c>
      <c r="M1693" s="55">
        <f t="shared" si="555"/>
        <v>1.874023945861532</v>
      </c>
      <c r="N1693" s="50">
        <v>0</v>
      </c>
      <c r="O1693" s="50" t="s">
        <v>228</v>
      </c>
      <c r="S1693" s="151">
        <f t="shared" si="556"/>
        <v>5.3361111111111109E-2</v>
      </c>
      <c r="T1693" s="151">
        <f t="shared" si="557"/>
        <v>2.6680555555555555E-2</v>
      </c>
      <c r="V1693" s="393">
        <f t="shared" si="568"/>
        <v>0</v>
      </c>
      <c r="W1693" s="393">
        <f t="shared" si="569"/>
        <v>0</v>
      </c>
      <c r="X1693" s="53">
        <f t="shared" si="558"/>
        <v>0.58252546296296293</v>
      </c>
      <c r="Y1693" s="53">
        <f t="shared" si="559"/>
        <v>0.61891464296296295</v>
      </c>
      <c r="Z1693" s="53">
        <f t="shared" si="560"/>
        <v>0.29126273148148146</v>
      </c>
      <c r="AA1693" s="53">
        <f t="shared" si="561"/>
        <v>0.30945732148148147</v>
      </c>
      <c r="AB1693" s="50">
        <f t="shared" si="562"/>
        <v>3678</v>
      </c>
      <c r="AC1693" s="50">
        <f t="shared" si="549"/>
        <v>2012</v>
      </c>
      <c r="AD1693" s="50">
        <f t="shared" si="563"/>
        <v>7</v>
      </c>
      <c r="AE1693" s="56">
        <f t="shared" si="564"/>
        <v>201207</v>
      </c>
      <c r="AF1693" s="56">
        <f t="shared" si="552"/>
        <v>27</v>
      </c>
      <c r="AG1693" s="58">
        <f t="shared" si="571"/>
        <v>3</v>
      </c>
      <c r="AH1693" s="56">
        <f t="shared" si="565"/>
        <v>1</v>
      </c>
      <c r="AI1693" s="53">
        <f t="shared" si="566"/>
        <v>0.60072005296296294</v>
      </c>
      <c r="AJ1693" s="56">
        <f t="shared" si="567"/>
        <v>46.7</v>
      </c>
    </row>
    <row r="1694" spans="1:36" x14ac:dyDescent="0.25">
      <c r="A1694" s="50">
        <v>1693</v>
      </c>
      <c r="B1694" s="51">
        <v>41091</v>
      </c>
      <c r="C1694" s="75">
        <f t="shared" si="551"/>
        <v>41091</v>
      </c>
      <c r="D1694" s="50" t="s">
        <v>1224</v>
      </c>
      <c r="E1694" s="50">
        <v>56</v>
      </c>
      <c r="F1694" s="50">
        <v>3</v>
      </c>
      <c r="G1694" s="50">
        <v>21</v>
      </c>
      <c r="H1694" s="50">
        <v>40</v>
      </c>
      <c r="I1694" s="53">
        <f t="shared" si="553"/>
        <v>0.14004629629629631</v>
      </c>
      <c r="J1694" s="54">
        <f t="shared" si="554"/>
        <v>2.5008267195767197E-3</v>
      </c>
      <c r="K1694" s="50" t="s">
        <v>930</v>
      </c>
      <c r="L1694" s="50" t="s">
        <v>989</v>
      </c>
      <c r="M1694" s="55">
        <f t="shared" si="555"/>
        <v>16.6611570247934</v>
      </c>
      <c r="N1694" s="50">
        <v>0</v>
      </c>
      <c r="O1694" s="50" t="s">
        <v>228</v>
      </c>
      <c r="R1694" s="50" t="s">
        <v>802</v>
      </c>
      <c r="S1694" s="151">
        <f t="shared" si="556"/>
        <v>0.28009259259259262</v>
      </c>
      <c r="T1694" s="151">
        <f t="shared" si="557"/>
        <v>0.14004629629629631</v>
      </c>
      <c r="V1694" s="393">
        <f t="shared" si="568"/>
        <v>0</v>
      </c>
      <c r="W1694" s="393">
        <f t="shared" si="569"/>
        <v>0</v>
      </c>
      <c r="X1694" s="53">
        <f t="shared" si="558"/>
        <v>6.5521660052910047E-2</v>
      </c>
      <c r="Y1694" s="53">
        <f t="shared" si="559"/>
        <v>0.10191084005291005</v>
      </c>
      <c r="Z1694" s="53">
        <f t="shared" si="560"/>
        <v>3.2760830026455023E-2</v>
      </c>
      <c r="AA1694" s="53">
        <f t="shared" si="561"/>
        <v>5.0955420026455027E-2</v>
      </c>
      <c r="AB1694" s="50">
        <f t="shared" si="562"/>
        <v>406</v>
      </c>
      <c r="AC1694" s="50">
        <f t="shared" si="549"/>
        <v>2012</v>
      </c>
      <c r="AD1694" s="50">
        <f t="shared" si="563"/>
        <v>7</v>
      </c>
      <c r="AE1694" s="56">
        <f t="shared" si="564"/>
        <v>201207</v>
      </c>
      <c r="AF1694" s="56">
        <f t="shared" si="552"/>
        <v>27</v>
      </c>
      <c r="AG1694" s="58">
        <f t="shared" si="571"/>
        <v>0</v>
      </c>
      <c r="AH1694" s="56">
        <f t="shared" si="565"/>
        <v>1</v>
      </c>
      <c r="AI1694" s="53">
        <f t="shared" si="566"/>
        <v>8.3716250052910057E-2</v>
      </c>
      <c r="AJ1694" s="56">
        <f t="shared" si="567"/>
        <v>56</v>
      </c>
    </row>
    <row r="1695" spans="1:36" x14ac:dyDescent="0.25">
      <c r="A1695" s="50">
        <v>1694</v>
      </c>
      <c r="B1695" s="127">
        <v>41091</v>
      </c>
      <c r="C1695" s="145">
        <f t="shared" si="551"/>
        <v>41091</v>
      </c>
      <c r="D1695" s="126" t="s">
        <v>1223</v>
      </c>
      <c r="E1695" s="126">
        <v>13.1</v>
      </c>
      <c r="F1695" s="126">
        <v>3</v>
      </c>
      <c r="G1695" s="126">
        <v>0</v>
      </c>
      <c r="H1695" s="126">
        <v>19</v>
      </c>
      <c r="I1695" s="129">
        <f t="shared" si="553"/>
        <v>0.1252199074074074</v>
      </c>
      <c r="J1695" s="130">
        <f t="shared" si="554"/>
        <v>9.5587715578173589E-3</v>
      </c>
      <c r="K1695" s="126" t="s">
        <v>936</v>
      </c>
      <c r="L1695" s="126" t="s">
        <v>989</v>
      </c>
      <c r="M1695" s="55">
        <f t="shared" si="555"/>
        <v>4.3589980589703332</v>
      </c>
      <c r="N1695" s="126">
        <v>0</v>
      </c>
      <c r="O1695" s="126" t="s">
        <v>228</v>
      </c>
      <c r="P1695" s="392"/>
      <c r="Q1695" s="377"/>
      <c r="R1695" s="126"/>
      <c r="S1695" s="151">
        <f t="shared" si="556"/>
        <v>0.25043981481481481</v>
      </c>
      <c r="T1695" s="151">
        <f t="shared" si="557"/>
        <v>0.1252199074074074</v>
      </c>
      <c r="U1695" s="126"/>
      <c r="V1695" s="393">
        <f t="shared" si="568"/>
        <v>0</v>
      </c>
      <c r="W1695" s="393">
        <f t="shared" si="569"/>
        <v>0</v>
      </c>
      <c r="X1695" s="129">
        <f t="shared" si="558"/>
        <v>0.25043981481481481</v>
      </c>
      <c r="Y1695" s="129">
        <f t="shared" si="559"/>
        <v>0.28682899481481477</v>
      </c>
      <c r="Z1695" s="129">
        <f t="shared" si="560"/>
        <v>0.1252199074074074</v>
      </c>
      <c r="AA1695" s="129">
        <f t="shared" si="561"/>
        <v>0.14341449740740739</v>
      </c>
      <c r="AB1695" s="126">
        <f t="shared" si="562"/>
        <v>3315</v>
      </c>
      <c r="AC1695" s="126">
        <f t="shared" si="549"/>
        <v>2012</v>
      </c>
      <c r="AD1695" s="126">
        <f t="shared" si="563"/>
        <v>7</v>
      </c>
      <c r="AE1695" s="131">
        <f t="shared" si="564"/>
        <v>201207</v>
      </c>
      <c r="AF1695" s="131">
        <f t="shared" si="552"/>
        <v>27</v>
      </c>
      <c r="AG1695" s="132">
        <f t="shared" si="571"/>
        <v>0</v>
      </c>
      <c r="AH1695" s="131">
        <f t="shared" si="565"/>
        <v>1</v>
      </c>
      <c r="AI1695" s="129">
        <f t="shared" si="566"/>
        <v>0.26863440481481482</v>
      </c>
      <c r="AJ1695" s="56">
        <f t="shared" si="567"/>
        <v>55.936999999999991</v>
      </c>
    </row>
    <row r="1696" spans="1:36" x14ac:dyDescent="0.25">
      <c r="A1696" s="50">
        <v>1695</v>
      </c>
      <c r="B1696" s="127">
        <v>41091</v>
      </c>
      <c r="C1696" s="145">
        <f t="shared" si="551"/>
        <v>41091</v>
      </c>
      <c r="D1696" s="126" t="s">
        <v>515</v>
      </c>
      <c r="E1696" s="126">
        <v>0.01</v>
      </c>
      <c r="F1696" s="126">
        <v>0</v>
      </c>
      <c r="G1696" s="126">
        <v>1</v>
      </c>
      <c r="H1696" s="126">
        <v>28</v>
      </c>
      <c r="I1696" s="129">
        <f t="shared" si="553"/>
        <v>1.0185185185185186E-3</v>
      </c>
      <c r="J1696" s="130">
        <f t="shared" si="554"/>
        <v>0.10185185185185186</v>
      </c>
      <c r="K1696" s="126" t="s">
        <v>936</v>
      </c>
      <c r="L1696" s="126" t="s">
        <v>989</v>
      </c>
      <c r="M1696" s="55">
        <f t="shared" si="555"/>
        <v>0.40909090909090939</v>
      </c>
      <c r="N1696" s="126">
        <v>0</v>
      </c>
      <c r="O1696" s="126" t="s">
        <v>228</v>
      </c>
      <c r="P1696" s="392"/>
      <c r="Q1696" s="377"/>
      <c r="R1696" s="126"/>
      <c r="S1696" s="151">
        <f t="shared" si="556"/>
        <v>0</v>
      </c>
      <c r="T1696" s="151">
        <f t="shared" si="557"/>
        <v>0</v>
      </c>
      <c r="U1696" s="126"/>
      <c r="V1696" s="393">
        <f t="shared" si="568"/>
        <v>0</v>
      </c>
      <c r="W1696" s="393">
        <f t="shared" si="569"/>
        <v>0</v>
      </c>
      <c r="X1696" s="129">
        <f t="shared" si="558"/>
        <v>2.6685185185185185</v>
      </c>
      <c r="Y1696" s="129">
        <f t="shared" si="559"/>
        <v>2.7049076985185185</v>
      </c>
      <c r="Z1696" s="129">
        <f t="shared" si="560"/>
        <v>1.3342592592592593</v>
      </c>
      <c r="AA1696" s="129">
        <f t="shared" si="561"/>
        <v>1.3524538492592593</v>
      </c>
      <c r="AB1696" s="126">
        <f t="shared" si="562"/>
        <v>4086</v>
      </c>
      <c r="AC1696" s="126">
        <f t="shared" si="549"/>
        <v>2012</v>
      </c>
      <c r="AD1696" s="126">
        <f t="shared" si="563"/>
        <v>7</v>
      </c>
      <c r="AE1696" s="131">
        <f t="shared" si="564"/>
        <v>201207</v>
      </c>
      <c r="AF1696" s="131">
        <f t="shared" si="552"/>
        <v>27</v>
      </c>
      <c r="AG1696" s="132">
        <f t="shared" si="571"/>
        <v>0</v>
      </c>
      <c r="AH1696" s="131">
        <f t="shared" si="565"/>
        <v>1</v>
      </c>
      <c r="AI1696" s="129">
        <f t="shared" si="566"/>
        <v>2.6867131085185187</v>
      </c>
      <c r="AJ1696" s="56">
        <f t="shared" si="567"/>
        <v>0</v>
      </c>
    </row>
    <row r="1697" spans="1:36" x14ac:dyDescent="0.25">
      <c r="A1697" s="50">
        <v>1696</v>
      </c>
      <c r="B1697" s="127">
        <v>41091</v>
      </c>
      <c r="C1697" s="145">
        <f t="shared" si="551"/>
        <v>41091</v>
      </c>
      <c r="D1697" s="126" t="s">
        <v>516</v>
      </c>
      <c r="E1697" s="126">
        <v>0.01</v>
      </c>
      <c r="F1697" s="126">
        <v>0</v>
      </c>
      <c r="G1697" s="126">
        <v>2</v>
      </c>
      <c r="H1697" s="126">
        <v>18</v>
      </c>
      <c r="I1697" s="129">
        <f t="shared" si="553"/>
        <v>1.5972222222222221E-3</v>
      </c>
      <c r="J1697" s="130">
        <f t="shared" si="554"/>
        <v>0.15972222222222221</v>
      </c>
      <c r="K1697" s="126" t="s">
        <v>936</v>
      </c>
      <c r="L1697" s="126" t="s">
        <v>989</v>
      </c>
      <c r="M1697" s="55">
        <f t="shared" si="555"/>
        <v>0.26086956521739152</v>
      </c>
      <c r="N1697" s="126">
        <v>0</v>
      </c>
      <c r="O1697" s="126" t="s">
        <v>228</v>
      </c>
      <c r="P1697" s="392"/>
      <c r="Q1697" s="377"/>
      <c r="R1697" s="126"/>
      <c r="S1697" s="151">
        <f t="shared" si="556"/>
        <v>0</v>
      </c>
      <c r="T1697" s="151">
        <f t="shared" si="557"/>
        <v>0</v>
      </c>
      <c r="U1697" s="126"/>
      <c r="V1697" s="393">
        <f t="shared" si="568"/>
        <v>0</v>
      </c>
      <c r="W1697" s="393">
        <f t="shared" si="569"/>
        <v>0</v>
      </c>
      <c r="X1697" s="129">
        <f t="shared" si="558"/>
        <v>4.1847222222222218</v>
      </c>
      <c r="Y1697" s="129">
        <f t="shared" si="559"/>
        <v>4.2211114022222214</v>
      </c>
      <c r="Z1697" s="129">
        <f t="shared" si="560"/>
        <v>2.0923611111111109</v>
      </c>
      <c r="AA1697" s="129">
        <f t="shared" si="561"/>
        <v>2.1105557011111107</v>
      </c>
      <c r="AB1697" s="126">
        <f t="shared" si="562"/>
        <v>4087</v>
      </c>
      <c r="AC1697" s="126">
        <f t="shared" si="549"/>
        <v>2012</v>
      </c>
      <c r="AD1697" s="126">
        <f t="shared" si="563"/>
        <v>7</v>
      </c>
      <c r="AE1697" s="131">
        <f t="shared" si="564"/>
        <v>201207</v>
      </c>
      <c r="AF1697" s="131">
        <f t="shared" si="552"/>
        <v>27</v>
      </c>
      <c r="AG1697" s="132">
        <f>IF(ISBLANK(B1697)," ",MAX(B1697-B1695-1,0))</f>
        <v>0</v>
      </c>
      <c r="AH1697" s="131">
        <f t="shared" si="565"/>
        <v>1</v>
      </c>
      <c r="AI1697" s="129">
        <f t="shared" si="566"/>
        <v>4.202916812222222</v>
      </c>
      <c r="AJ1697" s="56">
        <f t="shared" si="567"/>
        <v>0</v>
      </c>
    </row>
    <row r="1698" spans="1:36" x14ac:dyDescent="0.25">
      <c r="A1698" s="50">
        <v>1697</v>
      </c>
      <c r="B1698" s="51">
        <v>41093</v>
      </c>
      <c r="C1698" s="75">
        <f t="shared" si="551"/>
        <v>41093</v>
      </c>
      <c r="D1698" s="50" t="s">
        <v>1224</v>
      </c>
      <c r="E1698" s="50">
        <v>12.2</v>
      </c>
      <c r="F1698" s="50">
        <v>0</v>
      </c>
      <c r="G1698" s="50">
        <v>32</v>
      </c>
      <c r="H1698" s="50">
        <v>22</v>
      </c>
      <c r="I1698" s="53">
        <f t="shared" si="553"/>
        <v>2.2476851851851855E-2</v>
      </c>
      <c r="J1698" s="54">
        <f t="shared" si="554"/>
        <v>1.8423649058894964E-3</v>
      </c>
      <c r="K1698" s="50" t="s">
        <v>921</v>
      </c>
      <c r="L1698" s="50" t="s">
        <v>934</v>
      </c>
      <c r="M1698" s="55">
        <f t="shared" si="555"/>
        <v>22.615859938208047</v>
      </c>
      <c r="N1698" s="50">
        <v>0</v>
      </c>
      <c r="O1698" s="50" t="s">
        <v>253</v>
      </c>
      <c r="S1698" s="151">
        <f t="shared" si="556"/>
        <v>0.2063448694596236</v>
      </c>
      <c r="T1698" s="151">
        <f t="shared" si="557"/>
        <v>0.1031724347298118</v>
      </c>
      <c r="V1698" s="393">
        <f t="shared" si="568"/>
        <v>0</v>
      </c>
      <c r="W1698" s="393">
        <f t="shared" si="569"/>
        <v>0</v>
      </c>
      <c r="X1698" s="53">
        <f t="shared" si="558"/>
        <v>4.8269960534304802E-2</v>
      </c>
      <c r="Y1698" s="53">
        <f t="shared" si="559"/>
        <v>8.4659140534304803E-2</v>
      </c>
      <c r="Z1698" s="53">
        <f t="shared" si="560"/>
        <v>2.4134980267152401E-2</v>
      </c>
      <c r="AA1698" s="53">
        <f t="shared" si="561"/>
        <v>4.2329570267152401E-2</v>
      </c>
      <c r="AB1698" s="50">
        <f t="shared" si="562"/>
        <v>85</v>
      </c>
      <c r="AC1698" s="50">
        <f t="shared" si="549"/>
        <v>2012</v>
      </c>
      <c r="AD1698" s="50">
        <f t="shared" si="563"/>
        <v>7</v>
      </c>
      <c r="AE1698" s="56">
        <f t="shared" si="564"/>
        <v>201207</v>
      </c>
      <c r="AF1698" s="56">
        <f t="shared" si="552"/>
        <v>27</v>
      </c>
      <c r="AG1698" s="58">
        <f>IF(ISBLANK(B1698)," ",MAX(B1698-B1695-1,0))</f>
        <v>1</v>
      </c>
      <c r="AH1698" s="56">
        <f t="shared" si="565"/>
        <v>3</v>
      </c>
      <c r="AI1698" s="53">
        <f t="shared" si="566"/>
        <v>6.6464550534304806E-2</v>
      </c>
      <c r="AJ1698" s="56">
        <f t="shared" si="567"/>
        <v>12.2</v>
      </c>
    </row>
    <row r="1699" spans="1:36" ht="15.75" x14ac:dyDescent="0.3">
      <c r="A1699" s="50">
        <v>1698</v>
      </c>
      <c r="B1699" s="51">
        <v>41094</v>
      </c>
      <c r="C1699" s="75">
        <f t="shared" si="551"/>
        <v>41094</v>
      </c>
      <c r="D1699" s="50" t="s">
        <v>1224</v>
      </c>
      <c r="E1699" s="50">
        <v>22.6</v>
      </c>
      <c r="F1699" s="50">
        <v>1</v>
      </c>
      <c r="G1699" s="50">
        <v>42</v>
      </c>
      <c r="H1699" s="50">
        <v>10</v>
      </c>
      <c r="I1699" s="53">
        <f t="shared" si="553"/>
        <v>7.0949074074074067E-2</v>
      </c>
      <c r="J1699" s="54">
        <f t="shared" si="554"/>
        <v>3.1393395607997375E-3</v>
      </c>
      <c r="K1699" s="50" t="s">
        <v>930</v>
      </c>
      <c r="L1699" s="50" t="s">
        <v>990</v>
      </c>
      <c r="M1699" s="55">
        <f t="shared" si="555"/>
        <v>13.272430668841773</v>
      </c>
      <c r="N1699" s="50">
        <v>0</v>
      </c>
      <c r="O1699" s="50" t="s">
        <v>228</v>
      </c>
      <c r="R1699" s="146" t="s">
        <v>991</v>
      </c>
      <c r="S1699" s="151">
        <f t="shared" si="556"/>
        <v>0.35160603080957059</v>
      </c>
      <c r="T1699" s="151">
        <f t="shared" si="557"/>
        <v>0.1758030154047853</v>
      </c>
      <c r="V1699" s="393">
        <f t="shared" si="568"/>
        <v>0</v>
      </c>
      <c r="W1699" s="393">
        <f t="shared" si="569"/>
        <v>0</v>
      </c>
      <c r="X1699" s="53">
        <f t="shared" si="558"/>
        <v>8.2250696492953121E-2</v>
      </c>
      <c r="Y1699" s="53">
        <f t="shared" si="559"/>
        <v>0.11863987649295311</v>
      </c>
      <c r="Z1699" s="53">
        <f t="shared" si="560"/>
        <v>4.112534824647656E-2</v>
      </c>
      <c r="AA1699" s="53">
        <f t="shared" si="561"/>
        <v>5.9319938246476557E-2</v>
      </c>
      <c r="AB1699" s="50">
        <f t="shared" si="562"/>
        <v>819</v>
      </c>
      <c r="AC1699" s="50">
        <f t="shared" si="549"/>
        <v>2012</v>
      </c>
      <c r="AD1699" s="50">
        <f t="shared" si="563"/>
        <v>7</v>
      </c>
      <c r="AE1699" s="56">
        <f t="shared" si="564"/>
        <v>201207</v>
      </c>
      <c r="AF1699" s="56">
        <f t="shared" si="552"/>
        <v>27</v>
      </c>
      <c r="AG1699" s="58">
        <f t="shared" ref="AG1699:AG1711" si="572">IF(ISBLANK(B1699)," ",MAX(B1699-B1698-1,0))</f>
        <v>0</v>
      </c>
      <c r="AH1699" s="56">
        <f t="shared" si="565"/>
        <v>4</v>
      </c>
      <c r="AI1699" s="53">
        <f t="shared" si="566"/>
        <v>0.10044528649295312</v>
      </c>
      <c r="AJ1699" s="56">
        <f t="shared" si="567"/>
        <v>22.6</v>
      </c>
    </row>
    <row r="1700" spans="1:36" ht="15.75" x14ac:dyDescent="0.3">
      <c r="A1700" s="50">
        <v>1699</v>
      </c>
      <c r="B1700" s="51">
        <v>41098</v>
      </c>
      <c r="C1700" s="75">
        <f t="shared" si="551"/>
        <v>41098</v>
      </c>
      <c r="D1700" s="50" t="s">
        <v>1224</v>
      </c>
      <c r="E1700" s="50">
        <v>18.399999999999999</v>
      </c>
      <c r="F1700" s="50">
        <v>1</v>
      </c>
      <c r="G1700" s="50">
        <v>12</v>
      </c>
      <c r="H1700" s="50">
        <v>0</v>
      </c>
      <c r="I1700" s="53">
        <f t="shared" si="553"/>
        <v>4.9999999999999996E-2</v>
      </c>
      <c r="J1700" s="54">
        <f t="shared" si="554"/>
        <v>2.717391304347826E-3</v>
      </c>
      <c r="K1700" s="50" t="s">
        <v>930</v>
      </c>
      <c r="L1700" s="50" t="s">
        <v>992</v>
      </c>
      <c r="M1700" s="55">
        <f t="shared" si="555"/>
        <v>15.333333333333346</v>
      </c>
      <c r="N1700" s="50">
        <v>0</v>
      </c>
      <c r="O1700" s="50" t="s">
        <v>184</v>
      </c>
      <c r="R1700" s="146" t="s">
        <v>993</v>
      </c>
      <c r="S1700" s="151">
        <f t="shared" si="556"/>
        <v>0.30434782608695654</v>
      </c>
      <c r="T1700" s="151">
        <f t="shared" si="557"/>
        <v>0.15217391304347827</v>
      </c>
      <c r="V1700" s="393">
        <f t="shared" si="568"/>
        <v>0</v>
      </c>
      <c r="W1700" s="393">
        <f t="shared" si="569"/>
        <v>0</v>
      </c>
      <c r="X1700" s="53">
        <f t="shared" si="558"/>
        <v>7.1195652173913035E-2</v>
      </c>
      <c r="Y1700" s="53">
        <f t="shared" si="559"/>
        <v>0.10758483217391304</v>
      </c>
      <c r="Z1700" s="53">
        <f t="shared" si="560"/>
        <v>3.5597826086956517E-2</v>
      </c>
      <c r="AA1700" s="53">
        <f t="shared" si="561"/>
        <v>5.3792416086956521E-2</v>
      </c>
      <c r="AB1700" s="50">
        <f t="shared" si="562"/>
        <v>552</v>
      </c>
      <c r="AC1700" s="50">
        <f t="shared" si="549"/>
        <v>2012</v>
      </c>
      <c r="AD1700" s="50">
        <f t="shared" si="563"/>
        <v>7</v>
      </c>
      <c r="AE1700" s="56">
        <f t="shared" si="564"/>
        <v>201207</v>
      </c>
      <c r="AF1700" s="56">
        <f t="shared" si="552"/>
        <v>28</v>
      </c>
      <c r="AG1700" s="58">
        <f t="shared" si="572"/>
        <v>3</v>
      </c>
      <c r="AH1700" s="56">
        <f t="shared" si="565"/>
        <v>8</v>
      </c>
      <c r="AI1700" s="53">
        <f t="shared" si="566"/>
        <v>8.9390242173913032E-2</v>
      </c>
      <c r="AJ1700" s="56">
        <f t="shared" si="567"/>
        <v>18.399999999999999</v>
      </c>
    </row>
    <row r="1701" spans="1:36" x14ac:dyDescent="0.25">
      <c r="A1701" s="50">
        <v>1700</v>
      </c>
      <c r="B1701" s="51">
        <v>41098</v>
      </c>
      <c r="C1701" s="75">
        <f t="shared" si="551"/>
        <v>41098</v>
      </c>
      <c r="D1701" s="50" t="s">
        <v>1223</v>
      </c>
      <c r="E1701" s="50">
        <v>1</v>
      </c>
      <c r="F1701" s="50">
        <v>0</v>
      </c>
      <c r="G1701" s="50">
        <v>9</v>
      </c>
      <c r="H1701" s="50">
        <v>17</v>
      </c>
      <c r="I1701" s="53">
        <f t="shared" si="553"/>
        <v>6.4467592592592597E-3</v>
      </c>
      <c r="J1701" s="54">
        <f t="shared" si="554"/>
        <v>6.4467592592592597E-3</v>
      </c>
      <c r="K1701" s="50" t="s">
        <v>936</v>
      </c>
      <c r="L1701" s="50" t="s">
        <v>315</v>
      </c>
      <c r="M1701" s="55">
        <f t="shared" si="555"/>
        <v>6.463195691202877</v>
      </c>
      <c r="N1701" s="50">
        <v>0</v>
      </c>
      <c r="O1701" s="50" t="s">
        <v>184</v>
      </c>
      <c r="R1701" s="50" t="s">
        <v>994</v>
      </c>
      <c r="S1701" s="151">
        <f t="shared" si="556"/>
        <v>0.16890509259259259</v>
      </c>
      <c r="T1701" s="151">
        <f t="shared" si="557"/>
        <v>8.4452546296296296E-2</v>
      </c>
      <c r="V1701" s="393">
        <f t="shared" si="568"/>
        <v>0</v>
      </c>
      <c r="W1701" s="393">
        <f t="shared" si="569"/>
        <v>0</v>
      </c>
      <c r="X1701" s="53">
        <f t="shared" si="558"/>
        <v>0.16890509259259259</v>
      </c>
      <c r="Y1701" s="53">
        <f t="shared" si="559"/>
        <v>0.20529427259259261</v>
      </c>
      <c r="Z1701" s="53">
        <f t="shared" si="560"/>
        <v>8.4452546296296296E-2</v>
      </c>
      <c r="AA1701" s="53">
        <f t="shared" si="561"/>
        <v>0.10264713629629631</v>
      </c>
      <c r="AB1701" s="50">
        <f t="shared" si="562"/>
        <v>1176</v>
      </c>
      <c r="AC1701" s="50">
        <f t="shared" ref="AC1701:AC1764" si="573">YEAR(B1701)</f>
        <v>2012</v>
      </c>
      <c r="AD1701" s="50">
        <f t="shared" si="563"/>
        <v>7</v>
      </c>
      <c r="AE1701" s="56">
        <f t="shared" si="564"/>
        <v>201207</v>
      </c>
      <c r="AF1701" s="56">
        <f t="shared" si="552"/>
        <v>28</v>
      </c>
      <c r="AG1701" s="58">
        <f t="shared" si="572"/>
        <v>0</v>
      </c>
      <c r="AH1701" s="56">
        <f t="shared" si="565"/>
        <v>8</v>
      </c>
      <c r="AI1701" s="53">
        <f t="shared" si="566"/>
        <v>0.1870996825925926</v>
      </c>
      <c r="AJ1701" s="56">
        <f t="shared" si="567"/>
        <v>4.2699999999999996</v>
      </c>
    </row>
    <row r="1702" spans="1:36" x14ac:dyDescent="0.25">
      <c r="A1702" s="50">
        <v>1701</v>
      </c>
      <c r="B1702" s="51">
        <v>41101</v>
      </c>
      <c r="C1702" s="75">
        <f t="shared" si="551"/>
        <v>41101</v>
      </c>
      <c r="D1702" s="50" t="s">
        <v>1225</v>
      </c>
      <c r="E1702" s="50">
        <v>0.5</v>
      </c>
      <c r="F1702" s="50">
        <v>0</v>
      </c>
      <c r="G1702" s="50">
        <v>18</v>
      </c>
      <c r="H1702" s="50">
        <v>56</v>
      </c>
      <c r="I1702" s="53">
        <f t="shared" si="553"/>
        <v>1.3148148148148147E-2</v>
      </c>
      <c r="J1702" s="54">
        <f t="shared" si="554"/>
        <v>2.6296296296296293E-2</v>
      </c>
      <c r="K1702" s="50" t="s">
        <v>949</v>
      </c>
      <c r="L1702" s="50" t="s">
        <v>29</v>
      </c>
      <c r="M1702" s="55">
        <f t="shared" si="555"/>
        <v>1.5845070422535226</v>
      </c>
      <c r="N1702" s="50">
        <v>0</v>
      </c>
      <c r="O1702" s="50" t="s">
        <v>184</v>
      </c>
      <c r="R1702" s="50" t="s">
        <v>995</v>
      </c>
      <c r="S1702" s="151">
        <f t="shared" si="556"/>
        <v>6.3111111111111104E-2</v>
      </c>
      <c r="T1702" s="151">
        <f t="shared" si="557"/>
        <v>3.1555555555555552E-2</v>
      </c>
      <c r="V1702" s="393">
        <f t="shared" si="568"/>
        <v>0</v>
      </c>
      <c r="W1702" s="393">
        <f t="shared" si="569"/>
        <v>0</v>
      </c>
      <c r="X1702" s="53">
        <f t="shared" si="558"/>
        <v>0.68896296296296289</v>
      </c>
      <c r="Y1702" s="53">
        <f t="shared" si="559"/>
        <v>0.7253521429629628</v>
      </c>
      <c r="Z1702" s="53">
        <f t="shared" si="560"/>
        <v>0.34448148148148144</v>
      </c>
      <c r="AA1702" s="53">
        <f t="shared" si="561"/>
        <v>0.3626760714814814</v>
      </c>
      <c r="AB1702" s="50">
        <f t="shared" si="562"/>
        <v>3916</v>
      </c>
      <c r="AC1702" s="50">
        <f t="shared" si="573"/>
        <v>2012</v>
      </c>
      <c r="AD1702" s="50">
        <f t="shared" si="563"/>
        <v>7</v>
      </c>
      <c r="AE1702" s="56">
        <f t="shared" si="564"/>
        <v>201207</v>
      </c>
      <c r="AF1702" s="56">
        <f t="shared" si="552"/>
        <v>28</v>
      </c>
      <c r="AG1702" s="58">
        <f t="shared" si="572"/>
        <v>2</v>
      </c>
      <c r="AH1702" s="56">
        <f t="shared" si="565"/>
        <v>11</v>
      </c>
      <c r="AI1702" s="53">
        <f t="shared" si="566"/>
        <v>0.70715755296296279</v>
      </c>
      <c r="AJ1702" s="56">
        <f t="shared" si="567"/>
        <v>23.35</v>
      </c>
    </row>
    <row r="1703" spans="1:36" x14ac:dyDescent="0.25">
      <c r="A1703" s="50">
        <v>1702</v>
      </c>
      <c r="B1703" s="51">
        <v>41101</v>
      </c>
      <c r="C1703" s="75">
        <f t="shared" si="551"/>
        <v>41101</v>
      </c>
      <c r="D1703" s="50" t="s">
        <v>1224</v>
      </c>
      <c r="E1703" s="50">
        <v>10.5</v>
      </c>
      <c r="F1703" s="50">
        <v>0</v>
      </c>
      <c r="G1703" s="50">
        <v>35</v>
      </c>
      <c r="H1703" s="50">
        <v>25</v>
      </c>
      <c r="I1703" s="53">
        <f t="shared" si="553"/>
        <v>2.4594907407407409E-2</v>
      </c>
      <c r="J1703" s="54">
        <f t="shared" si="554"/>
        <v>2.342372134038801E-3</v>
      </c>
      <c r="K1703" s="50" t="s">
        <v>930</v>
      </c>
      <c r="L1703" s="50" t="s">
        <v>29</v>
      </c>
      <c r="M1703" s="55">
        <f t="shared" si="555"/>
        <v>17.788235294117658</v>
      </c>
      <c r="N1703" s="50">
        <v>0</v>
      </c>
      <c r="O1703" s="50" t="s">
        <v>184</v>
      </c>
      <c r="S1703" s="151">
        <f t="shared" si="556"/>
        <v>0.26234567901234573</v>
      </c>
      <c r="T1703" s="151">
        <f t="shared" si="557"/>
        <v>0.13117283950617287</v>
      </c>
      <c r="V1703" s="393">
        <f t="shared" si="568"/>
        <v>0</v>
      </c>
      <c r="W1703" s="393">
        <f t="shared" si="569"/>
        <v>0</v>
      </c>
      <c r="X1703" s="53">
        <f t="shared" si="558"/>
        <v>6.1370149911816586E-2</v>
      </c>
      <c r="Y1703" s="53">
        <f t="shared" si="559"/>
        <v>9.7759329911816573E-2</v>
      </c>
      <c r="Z1703" s="53">
        <f t="shared" si="560"/>
        <v>3.0685074955908293E-2</v>
      </c>
      <c r="AA1703" s="53">
        <f t="shared" si="561"/>
        <v>4.8879664955908286E-2</v>
      </c>
      <c r="AB1703" s="50">
        <f t="shared" si="562"/>
        <v>320</v>
      </c>
      <c r="AC1703" s="50">
        <f t="shared" si="573"/>
        <v>2012</v>
      </c>
      <c r="AD1703" s="50">
        <f t="shared" si="563"/>
        <v>7</v>
      </c>
      <c r="AE1703" s="56">
        <f t="shared" si="564"/>
        <v>201207</v>
      </c>
      <c r="AF1703" s="56">
        <f t="shared" si="552"/>
        <v>28</v>
      </c>
      <c r="AG1703" s="58">
        <f t="shared" si="572"/>
        <v>0</v>
      </c>
      <c r="AH1703" s="56">
        <f t="shared" si="565"/>
        <v>11</v>
      </c>
      <c r="AI1703" s="53">
        <f t="shared" si="566"/>
        <v>7.9564739911816576E-2</v>
      </c>
      <c r="AJ1703" s="56">
        <f t="shared" si="567"/>
        <v>10.5</v>
      </c>
    </row>
    <row r="1704" spans="1:36" x14ac:dyDescent="0.25">
      <c r="A1704" s="50">
        <v>1703</v>
      </c>
      <c r="B1704" s="51">
        <v>41101</v>
      </c>
      <c r="C1704" s="75">
        <f t="shared" si="551"/>
        <v>41101</v>
      </c>
      <c r="D1704" s="50" t="s">
        <v>1223</v>
      </c>
      <c r="E1704" s="50">
        <v>3.1</v>
      </c>
      <c r="F1704" s="50">
        <v>0</v>
      </c>
      <c r="G1704" s="50">
        <v>29</v>
      </c>
      <c r="H1704" s="50">
        <v>54</v>
      </c>
      <c r="I1704" s="53">
        <f t="shared" si="553"/>
        <v>2.0763888888888887E-2</v>
      </c>
      <c r="J1704" s="54">
        <f t="shared" si="554"/>
        <v>6.6980286738351248E-3</v>
      </c>
      <c r="K1704" s="50" t="s">
        <v>936</v>
      </c>
      <c r="L1704" s="50" t="s">
        <v>29</v>
      </c>
      <c r="M1704" s="55">
        <f t="shared" si="555"/>
        <v>6.2207357859531829</v>
      </c>
      <c r="N1704" s="50">
        <v>0</v>
      </c>
      <c r="O1704" s="50" t="s">
        <v>184</v>
      </c>
      <c r="R1704" s="50" t="s">
        <v>996</v>
      </c>
      <c r="S1704" s="151">
        <f t="shared" si="556"/>
        <v>0.17548835125448026</v>
      </c>
      <c r="T1704" s="151">
        <f t="shared" si="557"/>
        <v>8.7744175627240129E-2</v>
      </c>
      <c r="V1704" s="393">
        <f t="shared" si="568"/>
        <v>0</v>
      </c>
      <c r="W1704" s="393">
        <f t="shared" si="569"/>
        <v>0</v>
      </c>
      <c r="X1704" s="53">
        <f t="shared" si="558"/>
        <v>0.17548835125448026</v>
      </c>
      <c r="Y1704" s="53">
        <f t="shared" si="559"/>
        <v>0.21187753125448028</v>
      </c>
      <c r="Z1704" s="53">
        <f t="shared" si="560"/>
        <v>8.7744175627240129E-2</v>
      </c>
      <c r="AA1704" s="53">
        <f t="shared" si="561"/>
        <v>0.10593876562724014</v>
      </c>
      <c r="AB1704" s="50">
        <f t="shared" si="562"/>
        <v>1390</v>
      </c>
      <c r="AC1704" s="50">
        <f t="shared" si="573"/>
        <v>2012</v>
      </c>
      <c r="AD1704" s="50">
        <f t="shared" si="563"/>
        <v>7</v>
      </c>
      <c r="AE1704" s="56">
        <f t="shared" si="564"/>
        <v>201207</v>
      </c>
      <c r="AF1704" s="56">
        <f t="shared" si="552"/>
        <v>28</v>
      </c>
      <c r="AG1704" s="58">
        <f t="shared" si="572"/>
        <v>0</v>
      </c>
      <c r="AH1704" s="56">
        <f t="shared" si="565"/>
        <v>11</v>
      </c>
      <c r="AI1704" s="53">
        <f t="shared" si="566"/>
        <v>0.19368294125448027</v>
      </c>
      <c r="AJ1704" s="56">
        <f t="shared" si="567"/>
        <v>13.236999999999998</v>
      </c>
    </row>
    <row r="1705" spans="1:36" x14ac:dyDescent="0.25">
      <c r="A1705" s="50">
        <v>1704</v>
      </c>
      <c r="B1705" s="51">
        <v>41101</v>
      </c>
      <c r="C1705" s="75">
        <f t="shared" si="551"/>
        <v>41101</v>
      </c>
      <c r="D1705" s="50" t="s">
        <v>515</v>
      </c>
      <c r="E1705" s="50">
        <v>1</v>
      </c>
      <c r="F1705" s="50">
        <v>0</v>
      </c>
      <c r="G1705" s="50">
        <v>2</v>
      </c>
      <c r="H1705" s="50">
        <v>30</v>
      </c>
      <c r="I1705" s="53">
        <f t="shared" si="553"/>
        <v>1.736111111111111E-3</v>
      </c>
      <c r="J1705" s="54">
        <f t="shared" si="554"/>
        <v>1.736111111111111E-3</v>
      </c>
      <c r="K1705" s="50" t="s">
        <v>561</v>
      </c>
      <c r="L1705" s="50" t="s">
        <v>29</v>
      </c>
      <c r="M1705" s="55">
        <f t="shared" si="555"/>
        <v>24.000000000000021</v>
      </c>
      <c r="N1705" s="50">
        <v>0</v>
      </c>
      <c r="S1705" s="151">
        <f t="shared" si="556"/>
        <v>0</v>
      </c>
      <c r="T1705" s="151">
        <f t="shared" si="557"/>
        <v>0</v>
      </c>
      <c r="V1705" s="393">
        <f t="shared" si="568"/>
        <v>0</v>
      </c>
      <c r="W1705" s="393">
        <f t="shared" si="569"/>
        <v>0</v>
      </c>
      <c r="X1705" s="53">
        <f t="shared" si="558"/>
        <v>4.5486111111111109E-2</v>
      </c>
      <c r="Y1705" s="53">
        <f t="shared" si="559"/>
        <v>8.1875291111111109E-2</v>
      </c>
      <c r="Z1705" s="53">
        <f t="shared" si="560"/>
        <v>2.2743055555555555E-2</v>
      </c>
      <c r="AA1705" s="53">
        <f t="shared" si="561"/>
        <v>4.0937645555555555E-2</v>
      </c>
      <c r="AB1705" s="50">
        <f t="shared" si="562"/>
        <v>45</v>
      </c>
      <c r="AC1705" s="50">
        <f t="shared" si="573"/>
        <v>2012</v>
      </c>
      <c r="AD1705" s="50">
        <f t="shared" si="563"/>
        <v>7</v>
      </c>
      <c r="AE1705" s="56">
        <f t="shared" si="564"/>
        <v>201207</v>
      </c>
      <c r="AF1705" s="56">
        <f t="shared" si="552"/>
        <v>28</v>
      </c>
      <c r="AG1705" s="58">
        <f t="shared" si="572"/>
        <v>0</v>
      </c>
      <c r="AH1705" s="56">
        <f t="shared" si="565"/>
        <v>11</v>
      </c>
      <c r="AI1705" s="53">
        <f t="shared" si="566"/>
        <v>6.3680701111111113E-2</v>
      </c>
      <c r="AJ1705" s="56">
        <f t="shared" si="567"/>
        <v>0</v>
      </c>
    </row>
    <row r="1706" spans="1:36" x14ac:dyDescent="0.25">
      <c r="A1706" s="50">
        <v>1705</v>
      </c>
      <c r="B1706" s="51">
        <v>41106</v>
      </c>
      <c r="C1706" s="75">
        <f t="shared" si="551"/>
        <v>41106</v>
      </c>
      <c r="D1706" s="50" t="s">
        <v>1224</v>
      </c>
      <c r="E1706" s="50">
        <v>9</v>
      </c>
      <c r="F1706" s="50">
        <v>0</v>
      </c>
      <c r="G1706" s="50">
        <v>55</v>
      </c>
      <c r="H1706" s="50">
        <v>0</v>
      </c>
      <c r="I1706" s="53">
        <f t="shared" si="553"/>
        <v>3.8194444444444441E-2</v>
      </c>
      <c r="J1706" s="54">
        <f t="shared" si="554"/>
        <v>4.2438271604938269E-3</v>
      </c>
      <c r="K1706" s="50" t="s">
        <v>324</v>
      </c>
      <c r="L1706" s="50" t="s">
        <v>997</v>
      </c>
      <c r="M1706" s="55">
        <f t="shared" si="555"/>
        <v>9.8181818181818272</v>
      </c>
      <c r="N1706" s="50">
        <v>0</v>
      </c>
      <c r="O1706" s="50" t="s">
        <v>184</v>
      </c>
      <c r="R1706" s="50" t="s">
        <v>998</v>
      </c>
      <c r="S1706" s="151">
        <f t="shared" si="556"/>
        <v>0.47530864197530864</v>
      </c>
      <c r="T1706" s="151">
        <f t="shared" si="557"/>
        <v>0.23765432098765432</v>
      </c>
      <c r="V1706" s="393">
        <f t="shared" si="568"/>
        <v>0</v>
      </c>
      <c r="W1706" s="393">
        <f t="shared" si="569"/>
        <v>0</v>
      </c>
      <c r="X1706" s="53">
        <f t="shared" si="558"/>
        <v>0.11118827160493826</v>
      </c>
      <c r="Y1706" s="53">
        <f t="shared" si="559"/>
        <v>0.14757745160493826</v>
      </c>
      <c r="Z1706" s="53">
        <f t="shared" si="560"/>
        <v>5.5594135802469129E-2</v>
      </c>
      <c r="AA1706" s="53">
        <f t="shared" si="561"/>
        <v>7.3788725802469132E-2</v>
      </c>
      <c r="AB1706" s="50">
        <f t="shared" si="562"/>
        <v>932</v>
      </c>
      <c r="AC1706" s="50">
        <f t="shared" si="573"/>
        <v>2012</v>
      </c>
      <c r="AD1706" s="50">
        <f t="shared" si="563"/>
        <v>7</v>
      </c>
      <c r="AE1706" s="56">
        <f t="shared" si="564"/>
        <v>201207</v>
      </c>
      <c r="AF1706" s="56">
        <f t="shared" si="552"/>
        <v>29</v>
      </c>
      <c r="AG1706" s="58">
        <f t="shared" si="572"/>
        <v>4</v>
      </c>
      <c r="AH1706" s="56">
        <f t="shared" si="565"/>
        <v>16</v>
      </c>
      <c r="AI1706" s="53">
        <f t="shared" si="566"/>
        <v>0.12938286160493825</v>
      </c>
      <c r="AJ1706" s="56">
        <f t="shared" si="567"/>
        <v>9</v>
      </c>
    </row>
    <row r="1707" spans="1:36" x14ac:dyDescent="0.25">
      <c r="A1707" s="50">
        <v>1706</v>
      </c>
      <c r="B1707" s="51">
        <v>41107</v>
      </c>
      <c r="C1707" s="75">
        <f t="shared" si="551"/>
        <v>41107</v>
      </c>
      <c r="D1707" s="50" t="s">
        <v>1224</v>
      </c>
      <c r="E1707" s="50">
        <v>4.5999999999999996</v>
      </c>
      <c r="F1707" s="50">
        <v>0</v>
      </c>
      <c r="G1707" s="50">
        <v>33</v>
      </c>
      <c r="H1707" s="50">
        <v>16</v>
      </c>
      <c r="I1707" s="53">
        <f t="shared" si="553"/>
        <v>2.3101851851851849E-2</v>
      </c>
      <c r="J1707" s="54">
        <f t="shared" si="554"/>
        <v>5.022141706924315E-3</v>
      </c>
      <c r="K1707" s="50" t="s">
        <v>324</v>
      </c>
      <c r="L1707" s="50" t="s">
        <v>997</v>
      </c>
      <c r="M1707" s="55">
        <f t="shared" si="555"/>
        <v>8.2965931863727533</v>
      </c>
      <c r="N1707" s="50">
        <v>0</v>
      </c>
      <c r="O1707" s="50" t="s">
        <v>184</v>
      </c>
      <c r="R1707" s="50" t="s">
        <v>999</v>
      </c>
      <c r="S1707" s="151">
        <f t="shared" si="556"/>
        <v>0.56247987117552323</v>
      </c>
      <c r="T1707" s="151">
        <f t="shared" si="557"/>
        <v>0.28123993558776161</v>
      </c>
      <c r="V1707" s="393">
        <f t="shared" si="568"/>
        <v>0</v>
      </c>
      <c r="W1707" s="393">
        <f t="shared" si="569"/>
        <v>0</v>
      </c>
      <c r="X1707" s="53">
        <f t="shared" si="558"/>
        <v>0.13158011272141704</v>
      </c>
      <c r="Y1707" s="53">
        <f t="shared" si="559"/>
        <v>0.16796929272141706</v>
      </c>
      <c r="Z1707" s="53">
        <f t="shared" si="560"/>
        <v>6.5790056360708518E-2</v>
      </c>
      <c r="AA1707" s="53">
        <f t="shared" si="561"/>
        <v>8.3984646360708529E-2</v>
      </c>
      <c r="AB1707" s="50">
        <f t="shared" si="562"/>
        <v>954</v>
      </c>
      <c r="AC1707" s="50">
        <f t="shared" si="573"/>
        <v>2012</v>
      </c>
      <c r="AD1707" s="50">
        <f t="shared" si="563"/>
        <v>7</v>
      </c>
      <c r="AE1707" s="56">
        <f t="shared" si="564"/>
        <v>201207</v>
      </c>
      <c r="AF1707" s="56">
        <f t="shared" si="552"/>
        <v>29</v>
      </c>
      <c r="AG1707" s="58">
        <f t="shared" si="572"/>
        <v>0</v>
      </c>
      <c r="AH1707" s="56">
        <f t="shared" si="565"/>
        <v>17</v>
      </c>
      <c r="AI1707" s="53">
        <f t="shared" si="566"/>
        <v>0.14977470272141705</v>
      </c>
      <c r="AJ1707" s="56">
        <f t="shared" si="567"/>
        <v>4.5999999999999996</v>
      </c>
    </row>
    <row r="1708" spans="1:36" ht="15.75" x14ac:dyDescent="0.3">
      <c r="A1708" s="50">
        <v>1707</v>
      </c>
      <c r="B1708" s="51">
        <v>41112</v>
      </c>
      <c r="C1708" s="75">
        <f t="shared" ref="C1708:C1771" si="574">B1708</f>
        <v>41112</v>
      </c>
      <c r="D1708" s="50" t="s">
        <v>1223</v>
      </c>
      <c r="E1708" s="50">
        <v>7.5</v>
      </c>
      <c r="F1708" s="50">
        <v>1</v>
      </c>
      <c r="G1708" s="50">
        <v>17</v>
      </c>
      <c r="H1708" s="50">
        <v>48</v>
      </c>
      <c r="I1708" s="53">
        <f t="shared" si="553"/>
        <v>5.4027777777777779E-2</v>
      </c>
      <c r="J1708" s="54">
        <f t="shared" si="554"/>
        <v>7.2037037037037035E-3</v>
      </c>
      <c r="K1708" s="50" t="s">
        <v>936</v>
      </c>
      <c r="L1708" s="50" t="s">
        <v>35</v>
      </c>
      <c r="M1708" s="55">
        <f t="shared" si="555"/>
        <v>5.7840616966581022</v>
      </c>
      <c r="N1708" s="50">
        <v>0</v>
      </c>
      <c r="O1708" s="50" t="s">
        <v>184</v>
      </c>
      <c r="R1708" s="146" t="s">
        <v>1000</v>
      </c>
      <c r="S1708" s="151">
        <f t="shared" si="556"/>
        <v>0.18873703703703704</v>
      </c>
      <c r="T1708" s="151">
        <f t="shared" si="557"/>
        <v>9.4368518518518518E-2</v>
      </c>
      <c r="V1708" s="393">
        <f t="shared" si="568"/>
        <v>0</v>
      </c>
      <c r="W1708" s="393">
        <f t="shared" si="569"/>
        <v>0</v>
      </c>
      <c r="X1708" s="53">
        <f t="shared" si="558"/>
        <v>0.18873703703703704</v>
      </c>
      <c r="Y1708" s="53">
        <f t="shared" si="559"/>
        <v>0.22512621703703703</v>
      </c>
      <c r="Z1708" s="53">
        <f t="shared" si="560"/>
        <v>9.4368518518518518E-2</v>
      </c>
      <c r="AA1708" s="53">
        <f t="shared" si="561"/>
        <v>0.11256310851851851</v>
      </c>
      <c r="AB1708" s="50">
        <f t="shared" si="562"/>
        <v>2048</v>
      </c>
      <c r="AC1708" s="50">
        <f t="shared" si="573"/>
        <v>2012</v>
      </c>
      <c r="AD1708" s="50">
        <f t="shared" si="563"/>
        <v>7</v>
      </c>
      <c r="AE1708" s="56">
        <f t="shared" si="564"/>
        <v>201207</v>
      </c>
      <c r="AF1708" s="56">
        <f t="shared" si="552"/>
        <v>30</v>
      </c>
      <c r="AG1708" s="58">
        <f t="shared" si="572"/>
        <v>4</v>
      </c>
      <c r="AH1708" s="56">
        <f t="shared" si="565"/>
        <v>22</v>
      </c>
      <c r="AI1708" s="53">
        <f t="shared" si="566"/>
        <v>0.20693162703703705</v>
      </c>
      <c r="AJ1708" s="56">
        <f t="shared" si="567"/>
        <v>32.024999999999999</v>
      </c>
    </row>
    <row r="1709" spans="1:36" x14ac:dyDescent="0.25">
      <c r="A1709" s="50">
        <v>1708</v>
      </c>
      <c r="B1709" s="51">
        <v>41113</v>
      </c>
      <c r="C1709" s="75">
        <f t="shared" si="574"/>
        <v>41113</v>
      </c>
      <c r="D1709" s="50" t="s">
        <v>1223</v>
      </c>
      <c r="E1709" s="50">
        <v>2</v>
      </c>
      <c r="F1709" s="50">
        <v>0</v>
      </c>
      <c r="G1709" s="50">
        <v>18</v>
      </c>
      <c r="H1709" s="50">
        <v>34</v>
      </c>
      <c r="I1709" s="53">
        <f t="shared" si="553"/>
        <v>1.2893518518518519E-2</v>
      </c>
      <c r="J1709" s="54">
        <f t="shared" si="554"/>
        <v>6.4467592592592597E-3</v>
      </c>
      <c r="K1709" s="50" t="s">
        <v>771</v>
      </c>
      <c r="L1709" s="50" t="s">
        <v>17</v>
      </c>
      <c r="M1709" s="55">
        <f t="shared" si="555"/>
        <v>6.463195691202877</v>
      </c>
      <c r="N1709" s="50">
        <v>0</v>
      </c>
      <c r="O1709" s="50" t="s">
        <v>253</v>
      </c>
      <c r="S1709" s="151">
        <f t="shared" si="556"/>
        <v>0.16890509259259259</v>
      </c>
      <c r="T1709" s="151">
        <f t="shared" si="557"/>
        <v>8.4452546296296296E-2</v>
      </c>
      <c r="V1709" s="393">
        <f t="shared" si="568"/>
        <v>0</v>
      </c>
      <c r="W1709" s="393">
        <f t="shared" si="569"/>
        <v>0</v>
      </c>
      <c r="X1709" s="53">
        <f t="shared" si="558"/>
        <v>0.16890509259259259</v>
      </c>
      <c r="Y1709" s="53">
        <f t="shared" si="559"/>
        <v>0.20529427259259261</v>
      </c>
      <c r="Z1709" s="53">
        <f t="shared" si="560"/>
        <v>8.4452546296296296E-2</v>
      </c>
      <c r="AA1709" s="53">
        <f t="shared" si="561"/>
        <v>0.10264713629629631</v>
      </c>
      <c r="AB1709" s="50">
        <f t="shared" si="562"/>
        <v>1176</v>
      </c>
      <c r="AC1709" s="50">
        <f t="shared" si="573"/>
        <v>2012</v>
      </c>
      <c r="AD1709" s="50">
        <f t="shared" si="563"/>
        <v>7</v>
      </c>
      <c r="AE1709" s="56">
        <f t="shared" si="564"/>
        <v>201207</v>
      </c>
      <c r="AF1709" s="56">
        <f t="shared" si="552"/>
        <v>30</v>
      </c>
      <c r="AG1709" s="58">
        <f t="shared" si="572"/>
        <v>0</v>
      </c>
      <c r="AH1709" s="56">
        <f t="shared" si="565"/>
        <v>23</v>
      </c>
      <c r="AI1709" s="53">
        <f t="shared" si="566"/>
        <v>0.1870996825925926</v>
      </c>
      <c r="AJ1709" s="56">
        <f t="shared" si="567"/>
        <v>8.5399999999999991</v>
      </c>
    </row>
    <row r="1710" spans="1:36" x14ac:dyDescent="0.25">
      <c r="A1710" s="50">
        <v>1709</v>
      </c>
      <c r="B1710" s="51">
        <v>41114</v>
      </c>
      <c r="C1710" s="75">
        <f t="shared" si="574"/>
        <v>41114</v>
      </c>
      <c r="D1710" s="50" t="s">
        <v>1224</v>
      </c>
      <c r="E1710" s="50">
        <v>11.7</v>
      </c>
      <c r="F1710" s="50">
        <v>0</v>
      </c>
      <c r="G1710" s="50">
        <v>32</v>
      </c>
      <c r="H1710" s="50">
        <v>30</v>
      </c>
      <c r="I1710" s="53">
        <f t="shared" si="553"/>
        <v>2.2569444444444444E-2</v>
      </c>
      <c r="J1710" s="54">
        <f t="shared" si="554"/>
        <v>1.9290123456790125E-3</v>
      </c>
      <c r="K1710" s="50" t="s">
        <v>921</v>
      </c>
      <c r="L1710" s="50" t="s">
        <v>934</v>
      </c>
      <c r="M1710" s="55">
        <f t="shared" si="555"/>
        <v>21.600000000000016</v>
      </c>
      <c r="N1710" s="50">
        <v>0</v>
      </c>
      <c r="O1710" s="50" t="s">
        <v>253</v>
      </c>
      <c r="S1710" s="151">
        <f t="shared" si="556"/>
        <v>0.2160493827160494</v>
      </c>
      <c r="T1710" s="151">
        <f t="shared" si="557"/>
        <v>0.1080246913580247</v>
      </c>
      <c r="V1710" s="393">
        <f t="shared" si="568"/>
        <v>0</v>
      </c>
      <c r="W1710" s="393">
        <f t="shared" si="569"/>
        <v>0</v>
      </c>
      <c r="X1710" s="53">
        <f t="shared" si="558"/>
        <v>5.0540123456790126E-2</v>
      </c>
      <c r="Y1710" s="53">
        <f t="shared" si="559"/>
        <v>8.6929303456790119E-2</v>
      </c>
      <c r="Z1710" s="53">
        <f t="shared" si="560"/>
        <v>2.5270061728395063E-2</v>
      </c>
      <c r="AA1710" s="53">
        <f t="shared" si="561"/>
        <v>4.346465172839506E-2</v>
      </c>
      <c r="AB1710" s="50">
        <f t="shared" si="562"/>
        <v>135</v>
      </c>
      <c r="AC1710" s="50">
        <f t="shared" si="573"/>
        <v>2012</v>
      </c>
      <c r="AD1710" s="50">
        <f t="shared" si="563"/>
        <v>7</v>
      </c>
      <c r="AE1710" s="56">
        <f t="shared" si="564"/>
        <v>201207</v>
      </c>
      <c r="AF1710" s="56">
        <f t="shared" si="552"/>
        <v>30</v>
      </c>
      <c r="AG1710" s="58">
        <f t="shared" si="572"/>
        <v>0</v>
      </c>
      <c r="AH1710" s="56">
        <f t="shared" si="565"/>
        <v>24</v>
      </c>
      <c r="AI1710" s="53">
        <f t="shared" si="566"/>
        <v>6.8734713456790122E-2</v>
      </c>
      <c r="AJ1710" s="56">
        <f t="shared" si="567"/>
        <v>11.7</v>
      </c>
    </row>
    <row r="1711" spans="1:36" x14ac:dyDescent="0.25">
      <c r="A1711" s="50">
        <v>1710</v>
      </c>
      <c r="B1711" s="51">
        <v>41114</v>
      </c>
      <c r="C1711" s="75">
        <f t="shared" si="574"/>
        <v>41114</v>
      </c>
      <c r="D1711" s="50" t="s">
        <v>1223</v>
      </c>
      <c r="E1711" s="50">
        <v>1</v>
      </c>
      <c r="F1711" s="50">
        <v>0</v>
      </c>
      <c r="G1711" s="50">
        <v>9</v>
      </c>
      <c r="H1711" s="50">
        <v>18</v>
      </c>
      <c r="I1711" s="53">
        <f t="shared" si="553"/>
        <v>6.4583333333333333E-3</v>
      </c>
      <c r="J1711" s="54">
        <f t="shared" si="554"/>
        <v>6.4583333333333333E-3</v>
      </c>
      <c r="K1711" s="50" t="s">
        <v>774</v>
      </c>
      <c r="L1711" s="50" t="s">
        <v>17</v>
      </c>
      <c r="M1711" s="55">
        <f t="shared" si="555"/>
        <v>6.4516129032258114</v>
      </c>
      <c r="N1711" s="50">
        <v>0</v>
      </c>
      <c r="O1711" s="50" t="s">
        <v>253</v>
      </c>
      <c r="S1711" s="151">
        <f t="shared" si="556"/>
        <v>0.16920833333333332</v>
      </c>
      <c r="T1711" s="151">
        <f t="shared" si="557"/>
        <v>8.4604166666666661E-2</v>
      </c>
      <c r="V1711" s="393">
        <f t="shared" si="568"/>
        <v>0</v>
      </c>
      <c r="W1711" s="393">
        <f t="shared" si="569"/>
        <v>0</v>
      </c>
      <c r="X1711" s="53">
        <f t="shared" si="558"/>
        <v>0.16920833333333332</v>
      </c>
      <c r="Y1711" s="53">
        <f t="shared" si="559"/>
        <v>0.20559751333333334</v>
      </c>
      <c r="Z1711" s="53">
        <f t="shared" si="560"/>
        <v>8.4604166666666661E-2</v>
      </c>
      <c r="AA1711" s="53">
        <f t="shared" si="561"/>
        <v>0.10279875666666667</v>
      </c>
      <c r="AB1711" s="50">
        <f t="shared" si="562"/>
        <v>1182</v>
      </c>
      <c r="AC1711" s="50">
        <f t="shared" si="573"/>
        <v>2012</v>
      </c>
      <c r="AD1711" s="50">
        <f t="shared" si="563"/>
        <v>7</v>
      </c>
      <c r="AE1711" s="56">
        <f t="shared" si="564"/>
        <v>201207</v>
      </c>
      <c r="AF1711" s="56">
        <f t="shared" si="552"/>
        <v>30</v>
      </c>
      <c r="AG1711" s="58">
        <f t="shared" si="572"/>
        <v>0</v>
      </c>
      <c r="AH1711" s="56">
        <f t="shared" si="565"/>
        <v>24</v>
      </c>
      <c r="AI1711" s="53">
        <f t="shared" si="566"/>
        <v>0.18740292333333333</v>
      </c>
      <c r="AJ1711" s="56">
        <f t="shared" si="567"/>
        <v>4.2699999999999996</v>
      </c>
    </row>
    <row r="1712" spans="1:36" x14ac:dyDescent="0.25">
      <c r="A1712" s="50">
        <v>1711</v>
      </c>
      <c r="B1712" s="51">
        <v>41115</v>
      </c>
      <c r="C1712" s="75">
        <f t="shared" si="574"/>
        <v>41115</v>
      </c>
      <c r="D1712" s="50" t="s">
        <v>1223</v>
      </c>
      <c r="E1712" s="50">
        <v>5</v>
      </c>
      <c r="F1712" s="50">
        <v>0</v>
      </c>
      <c r="G1712" s="50">
        <v>52</v>
      </c>
      <c r="H1712" s="50">
        <v>50</v>
      </c>
      <c r="I1712" s="53">
        <f t="shared" si="553"/>
        <v>3.6689814814814821E-2</v>
      </c>
      <c r="J1712" s="54">
        <f t="shared" si="554"/>
        <v>7.3379629629629645E-3</v>
      </c>
      <c r="K1712" s="50" t="s">
        <v>774</v>
      </c>
      <c r="L1712" s="50" t="s">
        <v>17</v>
      </c>
      <c r="M1712" s="55">
        <f t="shared" si="555"/>
        <v>5.6782334384858073</v>
      </c>
      <c r="N1712" s="50">
        <v>0</v>
      </c>
      <c r="O1712" s="50" t="s">
        <v>253</v>
      </c>
      <c r="S1712" s="151">
        <f t="shared" si="556"/>
        <v>0.19225462962962966</v>
      </c>
      <c r="T1712" s="151">
        <f t="shared" si="557"/>
        <v>9.6127314814814832E-2</v>
      </c>
      <c r="V1712" s="393">
        <f t="shared" si="568"/>
        <v>0</v>
      </c>
      <c r="W1712" s="393">
        <f t="shared" si="569"/>
        <v>0</v>
      </c>
      <c r="X1712" s="53">
        <f t="shared" si="558"/>
        <v>0.19225462962962966</v>
      </c>
      <c r="Y1712" s="53">
        <f t="shared" si="559"/>
        <v>0.22864380962962966</v>
      </c>
      <c r="Z1712" s="53">
        <f t="shared" si="560"/>
        <v>9.6127314814814832E-2</v>
      </c>
      <c r="AA1712" s="53">
        <f t="shared" si="561"/>
        <v>0.11432190481481483</v>
      </c>
      <c r="AB1712" s="50">
        <f t="shared" si="562"/>
        <v>2210</v>
      </c>
      <c r="AC1712" s="50">
        <f t="shared" si="573"/>
        <v>2012</v>
      </c>
      <c r="AD1712" s="50">
        <f t="shared" si="563"/>
        <v>7</v>
      </c>
      <c r="AE1712" s="56">
        <f t="shared" si="564"/>
        <v>201207</v>
      </c>
      <c r="AF1712" s="56">
        <f t="shared" si="552"/>
        <v>30</v>
      </c>
      <c r="AG1712" s="58">
        <f>IF(ISBLANK(B1712)," ",MAX(B1712-B1708-1,0))</f>
        <v>2</v>
      </c>
      <c r="AH1712" s="56">
        <f t="shared" si="565"/>
        <v>25</v>
      </c>
      <c r="AI1712" s="53">
        <f t="shared" si="566"/>
        <v>0.21044921962962965</v>
      </c>
      <c r="AJ1712" s="56">
        <f t="shared" si="567"/>
        <v>21.349999999999998</v>
      </c>
    </row>
    <row r="1713" spans="1:36" x14ac:dyDescent="0.25">
      <c r="A1713" s="50">
        <v>1712</v>
      </c>
      <c r="B1713" s="51">
        <v>41116</v>
      </c>
      <c r="C1713" s="75">
        <f t="shared" si="574"/>
        <v>41116</v>
      </c>
      <c r="D1713" s="50" t="s">
        <v>1224</v>
      </c>
      <c r="E1713" s="50">
        <v>8.8000000000000007</v>
      </c>
      <c r="F1713" s="50">
        <v>0</v>
      </c>
      <c r="G1713" s="50">
        <v>30</v>
      </c>
      <c r="H1713" s="50">
        <v>0</v>
      </c>
      <c r="I1713" s="53">
        <f t="shared" si="553"/>
        <v>2.0833333333333332E-2</v>
      </c>
      <c r="J1713" s="54">
        <f t="shared" si="554"/>
        <v>2.3674242424242421E-3</v>
      </c>
      <c r="K1713" s="50" t="s">
        <v>921</v>
      </c>
      <c r="L1713" s="50" t="s">
        <v>977</v>
      </c>
      <c r="M1713" s="55">
        <f t="shared" si="555"/>
        <v>17.600000000000016</v>
      </c>
      <c r="N1713" s="50">
        <v>0</v>
      </c>
      <c r="O1713" s="50" t="s">
        <v>253</v>
      </c>
      <c r="S1713" s="151">
        <f t="shared" si="556"/>
        <v>0.26515151515151514</v>
      </c>
      <c r="T1713" s="151">
        <f t="shared" si="557"/>
        <v>0.13257575757575757</v>
      </c>
      <c r="V1713" s="393">
        <f t="shared" si="568"/>
        <v>0</v>
      </c>
      <c r="W1713" s="393">
        <f t="shared" si="569"/>
        <v>0</v>
      </c>
      <c r="X1713" s="53">
        <f t="shared" si="558"/>
        <v>6.2026515151515138E-2</v>
      </c>
      <c r="Y1713" s="53">
        <f t="shared" si="559"/>
        <v>9.8415695151515145E-2</v>
      </c>
      <c r="Z1713" s="53">
        <f t="shared" si="560"/>
        <v>3.1013257575757569E-2</v>
      </c>
      <c r="AA1713" s="53">
        <f t="shared" si="561"/>
        <v>4.9207847575757573E-2</v>
      </c>
      <c r="AB1713" s="50">
        <f t="shared" si="562"/>
        <v>329</v>
      </c>
      <c r="AC1713" s="50">
        <f t="shared" si="573"/>
        <v>2012</v>
      </c>
      <c r="AD1713" s="50">
        <f t="shared" si="563"/>
        <v>7</v>
      </c>
      <c r="AE1713" s="56">
        <f t="shared" si="564"/>
        <v>201207</v>
      </c>
      <c r="AF1713" s="56">
        <f t="shared" si="552"/>
        <v>30</v>
      </c>
      <c r="AG1713" s="58">
        <f>IF(ISBLANK(B1713)," ",MAX(B1713-B1712-1,0))</f>
        <v>0</v>
      </c>
      <c r="AH1713" s="56">
        <f t="shared" si="565"/>
        <v>26</v>
      </c>
      <c r="AI1713" s="53">
        <f t="shared" si="566"/>
        <v>8.0221105151515149E-2</v>
      </c>
      <c r="AJ1713" s="56">
        <f t="shared" si="567"/>
        <v>8.8000000000000007</v>
      </c>
    </row>
    <row r="1714" spans="1:36" x14ac:dyDescent="0.25">
      <c r="A1714" s="50">
        <v>1713</v>
      </c>
      <c r="B1714" s="51">
        <v>41117</v>
      </c>
      <c r="C1714" s="75">
        <f t="shared" si="574"/>
        <v>41117</v>
      </c>
      <c r="D1714" s="50" t="s">
        <v>1223</v>
      </c>
      <c r="E1714" s="50">
        <v>3</v>
      </c>
      <c r="F1714" s="50">
        <v>0</v>
      </c>
      <c r="G1714" s="50">
        <v>28</v>
      </c>
      <c r="H1714" s="50">
        <v>15</v>
      </c>
      <c r="I1714" s="53">
        <f t="shared" si="553"/>
        <v>1.9618055555555555E-2</v>
      </c>
      <c r="J1714" s="54">
        <f t="shared" si="554"/>
        <v>6.5393518518518517E-3</v>
      </c>
      <c r="K1714" s="50" t="s">
        <v>1022</v>
      </c>
      <c r="L1714" s="50" t="s">
        <v>17</v>
      </c>
      <c r="M1714" s="55">
        <f t="shared" si="555"/>
        <v>6.371681415929209</v>
      </c>
      <c r="N1714" s="50">
        <v>0</v>
      </c>
      <c r="O1714" s="50" t="s">
        <v>253</v>
      </c>
      <c r="S1714" s="151">
        <f t="shared" si="556"/>
        <v>0.17133101851851851</v>
      </c>
      <c r="T1714" s="151">
        <f t="shared" si="557"/>
        <v>8.5665509259259254E-2</v>
      </c>
      <c r="V1714" s="393">
        <f t="shared" si="568"/>
        <v>0</v>
      </c>
      <c r="W1714" s="393">
        <f t="shared" si="569"/>
        <v>0</v>
      </c>
      <c r="X1714" s="53">
        <f t="shared" si="558"/>
        <v>0.17133101851851851</v>
      </c>
      <c r="Y1714" s="53">
        <f t="shared" si="559"/>
        <v>0.20772019851851853</v>
      </c>
      <c r="Z1714" s="53">
        <f t="shared" si="560"/>
        <v>8.5665509259259254E-2</v>
      </c>
      <c r="AA1714" s="53">
        <f t="shared" si="561"/>
        <v>0.10386009925925926</v>
      </c>
      <c r="AB1714" s="50">
        <f t="shared" si="562"/>
        <v>1244</v>
      </c>
      <c r="AC1714" s="50">
        <f t="shared" si="573"/>
        <v>2012</v>
      </c>
      <c r="AD1714" s="50">
        <f t="shared" si="563"/>
        <v>7</v>
      </c>
      <c r="AE1714" s="56">
        <f t="shared" si="564"/>
        <v>201207</v>
      </c>
      <c r="AF1714" s="56">
        <f t="shared" si="552"/>
        <v>30</v>
      </c>
      <c r="AG1714" s="58">
        <f>IF(ISBLANK(B1714)," ",MAX(B1714-B1713-1,0))</f>
        <v>0</v>
      </c>
      <c r="AH1714" s="56">
        <f t="shared" si="565"/>
        <v>27</v>
      </c>
      <c r="AI1714" s="53">
        <f t="shared" si="566"/>
        <v>0.18952560851851852</v>
      </c>
      <c r="AJ1714" s="56">
        <f t="shared" si="567"/>
        <v>12.809999999999999</v>
      </c>
    </row>
    <row r="1715" spans="1:36" x14ac:dyDescent="0.25">
      <c r="A1715" s="50">
        <v>1714</v>
      </c>
      <c r="B1715" s="51">
        <v>41119</v>
      </c>
      <c r="C1715" s="75">
        <f t="shared" si="574"/>
        <v>41119</v>
      </c>
      <c r="D1715" s="50" t="s">
        <v>1223</v>
      </c>
      <c r="E1715" s="50">
        <v>7.75</v>
      </c>
      <c r="F1715" s="50">
        <v>1</v>
      </c>
      <c r="G1715" s="50">
        <v>38</v>
      </c>
      <c r="H1715" s="50">
        <v>2</v>
      </c>
      <c r="I1715" s="53">
        <f t="shared" si="553"/>
        <v>6.8078703703703711E-2</v>
      </c>
      <c r="J1715" s="54">
        <f t="shared" si="554"/>
        <v>8.7843488649940269E-3</v>
      </c>
      <c r="K1715" s="50" t="s">
        <v>936</v>
      </c>
      <c r="L1715" s="50" t="s">
        <v>809</v>
      </c>
      <c r="M1715" s="55">
        <f t="shared" si="555"/>
        <v>4.7432845970758279</v>
      </c>
      <c r="N1715" s="50">
        <v>0</v>
      </c>
      <c r="O1715" s="50" t="s">
        <v>228</v>
      </c>
      <c r="S1715" s="151">
        <f t="shared" si="556"/>
        <v>0.23014994026284349</v>
      </c>
      <c r="T1715" s="151">
        <f t="shared" si="557"/>
        <v>0.11507497013142175</v>
      </c>
      <c r="V1715" s="393">
        <f t="shared" si="568"/>
        <v>0</v>
      </c>
      <c r="W1715" s="393">
        <f t="shared" si="569"/>
        <v>0</v>
      </c>
      <c r="X1715" s="53">
        <f t="shared" si="558"/>
        <v>0.23014994026284349</v>
      </c>
      <c r="Y1715" s="53">
        <f t="shared" si="559"/>
        <v>0.26653912026284349</v>
      </c>
      <c r="Z1715" s="53">
        <f t="shared" si="560"/>
        <v>0.11507497013142175</v>
      </c>
      <c r="AA1715" s="53">
        <f t="shared" si="561"/>
        <v>0.13326956013142174</v>
      </c>
      <c r="AB1715" s="50">
        <f t="shared" si="562"/>
        <v>3178</v>
      </c>
      <c r="AC1715" s="50">
        <f t="shared" si="573"/>
        <v>2012</v>
      </c>
      <c r="AD1715" s="50">
        <f t="shared" si="563"/>
        <v>7</v>
      </c>
      <c r="AE1715" s="56">
        <f t="shared" si="564"/>
        <v>201207</v>
      </c>
      <c r="AF1715" s="56">
        <f t="shared" ref="AF1715:AF1778" si="575">WEEKNUM(B1715,1)</f>
        <v>31</v>
      </c>
      <c r="AG1715" s="58">
        <f>IF(ISBLANK(B1715)," ",MAX(B1715-B1711-1,0))</f>
        <v>4</v>
      </c>
      <c r="AH1715" s="56">
        <f t="shared" si="565"/>
        <v>29</v>
      </c>
      <c r="AI1715" s="53">
        <f t="shared" si="566"/>
        <v>0.24834453026284348</v>
      </c>
      <c r="AJ1715" s="56">
        <f t="shared" si="567"/>
        <v>33.092499999999994</v>
      </c>
    </row>
    <row r="1716" spans="1:36" x14ac:dyDescent="0.25">
      <c r="A1716" s="50">
        <v>1715</v>
      </c>
      <c r="B1716" s="51">
        <v>41120</v>
      </c>
      <c r="C1716" s="75">
        <f t="shared" si="574"/>
        <v>41120</v>
      </c>
      <c r="D1716" s="50" t="s">
        <v>1223</v>
      </c>
      <c r="E1716" s="50">
        <v>2.94</v>
      </c>
      <c r="F1716" s="50">
        <v>0</v>
      </c>
      <c r="G1716" s="50">
        <v>30</v>
      </c>
      <c r="H1716" s="50">
        <v>43</v>
      </c>
      <c r="I1716" s="53">
        <f t="shared" si="553"/>
        <v>2.1331018518518517E-2</v>
      </c>
      <c r="J1716" s="54">
        <f t="shared" si="554"/>
        <v>7.2554484756865703E-3</v>
      </c>
      <c r="K1716" s="50" t="s">
        <v>936</v>
      </c>
      <c r="L1716" s="50" t="s">
        <v>809</v>
      </c>
      <c r="M1716" s="55">
        <f t="shared" si="555"/>
        <v>5.7428106348345143</v>
      </c>
      <c r="N1716" s="50">
        <v>0</v>
      </c>
      <c r="O1716" s="50" t="s">
        <v>228</v>
      </c>
      <c r="S1716" s="151">
        <f t="shared" si="556"/>
        <v>0.19009275006298815</v>
      </c>
      <c r="T1716" s="151">
        <f t="shared" si="557"/>
        <v>9.5046375031494074E-2</v>
      </c>
      <c r="V1716" s="393">
        <f t="shared" si="568"/>
        <v>0</v>
      </c>
      <c r="W1716" s="393">
        <f t="shared" si="569"/>
        <v>0</v>
      </c>
      <c r="X1716" s="53">
        <f t="shared" si="558"/>
        <v>0.19009275006298815</v>
      </c>
      <c r="Y1716" s="53">
        <f t="shared" si="559"/>
        <v>0.22648193006298811</v>
      </c>
      <c r="Z1716" s="53">
        <f t="shared" si="560"/>
        <v>9.5046375031494074E-2</v>
      </c>
      <c r="AA1716" s="53">
        <f t="shared" si="561"/>
        <v>0.11324096503149406</v>
      </c>
      <c r="AB1716" s="50">
        <f t="shared" si="562"/>
        <v>2108</v>
      </c>
      <c r="AC1716" s="50">
        <f t="shared" si="573"/>
        <v>2012</v>
      </c>
      <c r="AD1716" s="50">
        <f t="shared" si="563"/>
        <v>7</v>
      </c>
      <c r="AE1716" s="56">
        <f t="shared" si="564"/>
        <v>201207</v>
      </c>
      <c r="AF1716" s="56">
        <f t="shared" si="575"/>
        <v>31</v>
      </c>
      <c r="AG1716" s="58">
        <f>IF(ISBLANK(B1716)," ",MAX(B1716-B1715-1,0))</f>
        <v>0</v>
      </c>
      <c r="AH1716" s="56">
        <f t="shared" si="565"/>
        <v>30</v>
      </c>
      <c r="AI1716" s="53">
        <f t="shared" si="566"/>
        <v>0.20828734006298813</v>
      </c>
      <c r="AJ1716" s="56">
        <f t="shared" si="567"/>
        <v>12.553799999999999</v>
      </c>
    </row>
    <row r="1717" spans="1:36" x14ac:dyDescent="0.25">
      <c r="A1717" s="50">
        <v>1716</v>
      </c>
      <c r="B1717" s="51">
        <v>41122</v>
      </c>
      <c r="C1717" s="75">
        <f t="shared" si="574"/>
        <v>41122</v>
      </c>
      <c r="D1717" s="50" t="s">
        <v>1223</v>
      </c>
      <c r="E1717" s="50">
        <v>5</v>
      </c>
      <c r="F1717" s="50">
        <v>0</v>
      </c>
      <c r="G1717" s="50">
        <v>58</v>
      </c>
      <c r="H1717" s="50">
        <v>18</v>
      </c>
      <c r="I1717" s="53">
        <f t="shared" si="553"/>
        <v>4.0486111111111105E-2</v>
      </c>
      <c r="J1717" s="54">
        <f t="shared" si="554"/>
        <v>8.0972222222222209E-3</v>
      </c>
      <c r="K1717" s="50" t="s">
        <v>936</v>
      </c>
      <c r="L1717" s="50" t="s">
        <v>809</v>
      </c>
      <c r="M1717" s="55">
        <f t="shared" si="555"/>
        <v>5.1457975986277917</v>
      </c>
      <c r="N1717" s="50">
        <v>0</v>
      </c>
      <c r="O1717" s="50" t="s">
        <v>228</v>
      </c>
      <c r="S1717" s="151">
        <f t="shared" si="556"/>
        <v>0.21214722222222218</v>
      </c>
      <c r="T1717" s="151">
        <f t="shared" si="557"/>
        <v>0.10607361111111109</v>
      </c>
      <c r="V1717" s="393">
        <f t="shared" si="568"/>
        <v>0</v>
      </c>
      <c r="W1717" s="393">
        <f t="shared" si="569"/>
        <v>0</v>
      </c>
      <c r="X1717" s="53">
        <f t="shared" si="558"/>
        <v>0.21214722222222218</v>
      </c>
      <c r="Y1717" s="53">
        <f t="shared" si="559"/>
        <v>0.24853640222222217</v>
      </c>
      <c r="Z1717" s="53">
        <f t="shared" si="560"/>
        <v>0.10607361111111109</v>
      </c>
      <c r="AA1717" s="53">
        <f t="shared" si="561"/>
        <v>0.12426820111111109</v>
      </c>
      <c r="AB1717" s="50">
        <f t="shared" si="562"/>
        <v>2868</v>
      </c>
      <c r="AC1717" s="50">
        <f t="shared" si="573"/>
        <v>2012</v>
      </c>
      <c r="AD1717" s="50">
        <f t="shared" si="563"/>
        <v>8</v>
      </c>
      <c r="AE1717" s="56">
        <f t="shared" si="564"/>
        <v>201208</v>
      </c>
      <c r="AF1717" s="56">
        <f t="shared" si="575"/>
        <v>31</v>
      </c>
      <c r="AG1717" s="58">
        <f>IF(ISBLANK(B1717)," ",MAX(B1717-B1716-1,0))</f>
        <v>1</v>
      </c>
      <c r="AH1717" s="56">
        <f t="shared" si="565"/>
        <v>1</v>
      </c>
      <c r="AI1717" s="53">
        <f t="shared" si="566"/>
        <v>0.23034181222222216</v>
      </c>
      <c r="AJ1717" s="56">
        <f t="shared" si="567"/>
        <v>21.349999999999998</v>
      </c>
    </row>
    <row r="1718" spans="1:36" x14ac:dyDescent="0.25">
      <c r="A1718" s="50">
        <v>1717</v>
      </c>
      <c r="B1718" s="51">
        <v>41122</v>
      </c>
      <c r="C1718" s="75">
        <f t="shared" si="574"/>
        <v>41122</v>
      </c>
      <c r="D1718" s="50" t="s">
        <v>1224</v>
      </c>
      <c r="E1718" s="50">
        <v>6</v>
      </c>
      <c r="F1718" s="50">
        <v>0</v>
      </c>
      <c r="G1718" s="50">
        <f>27+19</f>
        <v>46</v>
      </c>
      <c r="H1718" s="50">
        <v>23</v>
      </c>
      <c r="I1718" s="53">
        <f t="shared" si="553"/>
        <v>3.2210648148148148E-2</v>
      </c>
      <c r="J1718" s="54">
        <f t="shared" si="554"/>
        <v>5.3684413580246913E-3</v>
      </c>
      <c r="K1718" s="50" t="s">
        <v>809</v>
      </c>
      <c r="L1718" s="50" t="s">
        <v>809</v>
      </c>
      <c r="M1718" s="55">
        <f t="shared" si="555"/>
        <v>7.7614085519223917</v>
      </c>
      <c r="N1718" s="50">
        <v>0</v>
      </c>
      <c r="O1718" s="50" t="s">
        <v>228</v>
      </c>
      <c r="S1718" s="151">
        <f t="shared" si="556"/>
        <v>0.60126543209876537</v>
      </c>
      <c r="T1718" s="151">
        <f t="shared" si="557"/>
        <v>0.30063271604938269</v>
      </c>
      <c r="V1718" s="393">
        <f t="shared" si="568"/>
        <v>0</v>
      </c>
      <c r="W1718" s="393">
        <f t="shared" si="569"/>
        <v>0</v>
      </c>
      <c r="X1718" s="53">
        <f t="shared" si="558"/>
        <v>0.1406531635802469</v>
      </c>
      <c r="Y1718" s="53">
        <f t="shared" si="559"/>
        <v>0.17704234358024692</v>
      </c>
      <c r="Z1718" s="53">
        <f t="shared" si="560"/>
        <v>7.0326581790123452E-2</v>
      </c>
      <c r="AA1718" s="53">
        <f t="shared" si="561"/>
        <v>8.8521171790123462E-2</v>
      </c>
      <c r="AB1718" s="50">
        <f t="shared" si="562"/>
        <v>959</v>
      </c>
      <c r="AC1718" s="50">
        <f t="shared" si="573"/>
        <v>2012</v>
      </c>
      <c r="AD1718" s="50">
        <f t="shared" si="563"/>
        <v>8</v>
      </c>
      <c r="AE1718" s="56">
        <f t="shared" si="564"/>
        <v>201208</v>
      </c>
      <c r="AF1718" s="56">
        <f t="shared" si="575"/>
        <v>31</v>
      </c>
      <c r="AG1718" s="58">
        <f>IF(ISBLANK(B1718)," ",MAX(B1718-B1714-1,0))</f>
        <v>4</v>
      </c>
      <c r="AH1718" s="56">
        <f t="shared" si="565"/>
        <v>1</v>
      </c>
      <c r="AI1718" s="53">
        <f t="shared" si="566"/>
        <v>0.15884775358024691</v>
      </c>
      <c r="AJ1718" s="56">
        <f t="shared" si="567"/>
        <v>6</v>
      </c>
    </row>
    <row r="1719" spans="1:36" x14ac:dyDescent="0.25">
      <c r="A1719" s="50">
        <v>1718</v>
      </c>
      <c r="B1719" s="51">
        <v>41124</v>
      </c>
      <c r="C1719" s="75">
        <f t="shared" si="574"/>
        <v>41124</v>
      </c>
      <c r="D1719" s="50" t="s">
        <v>1223</v>
      </c>
      <c r="E1719" s="50">
        <v>4.2</v>
      </c>
      <c r="F1719" s="50">
        <v>0</v>
      </c>
      <c r="G1719" s="50">
        <v>48</v>
      </c>
      <c r="H1719" s="50">
        <v>24</v>
      </c>
      <c r="I1719" s="53">
        <f t="shared" si="553"/>
        <v>3.3611111111111112E-2</v>
      </c>
      <c r="J1719" s="54">
        <f t="shared" si="554"/>
        <v>8.0026455026455025E-3</v>
      </c>
      <c r="K1719" s="50" t="s">
        <v>936</v>
      </c>
      <c r="L1719" s="50" t="s">
        <v>809</v>
      </c>
      <c r="M1719" s="55">
        <f t="shared" si="555"/>
        <v>5.2066115702479383</v>
      </c>
      <c r="N1719" s="50">
        <v>0</v>
      </c>
      <c r="O1719" s="50" t="s">
        <v>228</v>
      </c>
      <c r="R1719" s="50" t="s">
        <v>1003</v>
      </c>
      <c r="S1719" s="151">
        <f t="shared" si="556"/>
        <v>0.20966931216931217</v>
      </c>
      <c r="T1719" s="151">
        <f t="shared" si="557"/>
        <v>0.10483465608465609</v>
      </c>
      <c r="V1719" s="393">
        <f t="shared" si="568"/>
        <v>0</v>
      </c>
      <c r="W1719" s="393">
        <f t="shared" si="569"/>
        <v>0</v>
      </c>
      <c r="X1719" s="53">
        <f t="shared" si="558"/>
        <v>0.20966931216931217</v>
      </c>
      <c r="Y1719" s="53">
        <f t="shared" si="559"/>
        <v>0.24605849216931217</v>
      </c>
      <c r="Z1719" s="53">
        <f t="shared" si="560"/>
        <v>0.10483465608465609</v>
      </c>
      <c r="AA1719" s="53">
        <f t="shared" si="561"/>
        <v>0.12302924608465608</v>
      </c>
      <c r="AB1719" s="50">
        <f t="shared" si="562"/>
        <v>2816</v>
      </c>
      <c r="AC1719" s="50">
        <f t="shared" si="573"/>
        <v>2012</v>
      </c>
      <c r="AD1719" s="50">
        <f t="shared" si="563"/>
        <v>8</v>
      </c>
      <c r="AE1719" s="56">
        <f t="shared" si="564"/>
        <v>201208</v>
      </c>
      <c r="AF1719" s="56">
        <f t="shared" si="575"/>
        <v>31</v>
      </c>
      <c r="AG1719" s="58">
        <f>IF(ISBLANK(B1719)," ",MAX(B1719-B1718-1,0))</f>
        <v>1</v>
      </c>
      <c r="AH1719" s="56">
        <f t="shared" si="565"/>
        <v>3</v>
      </c>
      <c r="AI1719" s="53">
        <f t="shared" si="566"/>
        <v>0.22786390216931218</v>
      </c>
      <c r="AJ1719" s="56">
        <f t="shared" si="567"/>
        <v>17.933999999999997</v>
      </c>
    </row>
    <row r="1720" spans="1:36" x14ac:dyDescent="0.25">
      <c r="A1720" s="50">
        <v>1719</v>
      </c>
      <c r="B1720" s="51">
        <v>41126</v>
      </c>
      <c r="C1720" s="75">
        <f t="shared" si="574"/>
        <v>41126</v>
      </c>
      <c r="D1720" s="50" t="s">
        <v>1223</v>
      </c>
      <c r="E1720" s="50">
        <v>10</v>
      </c>
      <c r="F1720" s="50">
        <v>1</v>
      </c>
      <c r="G1720" s="50">
        <v>35</v>
      </c>
      <c r="H1720" s="50">
        <v>54</v>
      </c>
      <c r="I1720" s="53">
        <f t="shared" si="553"/>
        <v>6.659722222222221E-2</v>
      </c>
      <c r="J1720" s="54">
        <f t="shared" si="554"/>
        <v>6.6597222222222214E-3</v>
      </c>
      <c r="K1720" s="50" t="s">
        <v>936</v>
      </c>
      <c r="L1720" s="50" t="s">
        <v>17</v>
      </c>
      <c r="M1720" s="55">
        <f t="shared" si="555"/>
        <v>6.2565172054223206</v>
      </c>
      <c r="N1720" s="50">
        <v>0</v>
      </c>
      <c r="O1720" s="50" t="s">
        <v>253</v>
      </c>
      <c r="S1720" s="151">
        <f t="shared" si="556"/>
        <v>0.17448472222222219</v>
      </c>
      <c r="T1720" s="151">
        <f t="shared" si="557"/>
        <v>8.7242361111111097E-2</v>
      </c>
      <c r="V1720" s="393">
        <f t="shared" si="568"/>
        <v>0</v>
      </c>
      <c r="W1720" s="393">
        <f t="shared" si="569"/>
        <v>0</v>
      </c>
      <c r="X1720" s="53">
        <f t="shared" si="558"/>
        <v>0.17448472222222219</v>
      </c>
      <c r="Y1720" s="53">
        <f t="shared" si="559"/>
        <v>0.21087390222222219</v>
      </c>
      <c r="Z1720" s="53">
        <f t="shared" si="560"/>
        <v>8.7242361111111097E-2</v>
      </c>
      <c r="AA1720" s="53">
        <f t="shared" si="561"/>
        <v>0.10543695111111109</v>
      </c>
      <c r="AB1720" s="50">
        <f t="shared" si="562"/>
        <v>1357</v>
      </c>
      <c r="AC1720" s="50">
        <f t="shared" si="573"/>
        <v>2012</v>
      </c>
      <c r="AD1720" s="50">
        <f t="shared" si="563"/>
        <v>8</v>
      </c>
      <c r="AE1720" s="56">
        <f t="shared" si="564"/>
        <v>201208</v>
      </c>
      <c r="AF1720" s="56">
        <f t="shared" si="575"/>
        <v>32</v>
      </c>
      <c r="AG1720" s="58">
        <f>IF(ISBLANK(B1720)," ",MAX(B1720-B1719-1,0))</f>
        <v>1</v>
      </c>
      <c r="AH1720" s="56">
        <f t="shared" si="565"/>
        <v>5</v>
      </c>
      <c r="AI1720" s="53">
        <f t="shared" si="566"/>
        <v>0.19267931222222218</v>
      </c>
      <c r="AJ1720" s="56">
        <f t="shared" si="567"/>
        <v>42.699999999999996</v>
      </c>
    </row>
    <row r="1721" spans="1:36" ht="15.75" x14ac:dyDescent="0.3">
      <c r="A1721" s="50">
        <v>1720</v>
      </c>
      <c r="B1721" s="51">
        <v>41126</v>
      </c>
      <c r="C1721" s="75">
        <f t="shared" si="574"/>
        <v>41126</v>
      </c>
      <c r="D1721" s="50" t="s">
        <v>1224</v>
      </c>
      <c r="E1721" s="50">
        <v>36.1</v>
      </c>
      <c r="F1721" s="50">
        <v>2</v>
      </c>
      <c r="G1721" s="50">
        <v>25</v>
      </c>
      <c r="H1721" s="50">
        <v>6</v>
      </c>
      <c r="I1721" s="53">
        <f t="shared" si="553"/>
        <v>0.10076388888888889</v>
      </c>
      <c r="J1721" s="54">
        <f t="shared" si="554"/>
        <v>2.7912434595260081E-3</v>
      </c>
      <c r="K1721" s="50" t="s">
        <v>930</v>
      </c>
      <c r="L1721" s="50" t="s">
        <v>1004</v>
      </c>
      <c r="M1721" s="55">
        <f t="shared" si="555"/>
        <v>14.92763611302551</v>
      </c>
      <c r="N1721" s="50">
        <v>0</v>
      </c>
      <c r="O1721" s="50" t="s">
        <v>228</v>
      </c>
      <c r="R1721" s="146" t="s">
        <v>1005</v>
      </c>
      <c r="S1721" s="151">
        <f t="shared" si="556"/>
        <v>0.31261926746691293</v>
      </c>
      <c r="T1721" s="151">
        <f t="shared" si="557"/>
        <v>0.15630963373345647</v>
      </c>
      <c r="V1721" s="393">
        <f t="shared" si="568"/>
        <v>0</v>
      </c>
      <c r="W1721" s="393">
        <f t="shared" si="569"/>
        <v>0</v>
      </c>
      <c r="X1721" s="53">
        <f t="shared" si="558"/>
        <v>7.3130578639581403E-2</v>
      </c>
      <c r="Y1721" s="53">
        <f t="shared" si="559"/>
        <v>0.10951975863958141</v>
      </c>
      <c r="Z1721" s="53">
        <f t="shared" si="560"/>
        <v>3.6565289319790702E-2</v>
      </c>
      <c r="AA1721" s="53">
        <f t="shared" si="561"/>
        <v>5.4759879319790705E-2</v>
      </c>
      <c r="AB1721" s="50">
        <f t="shared" si="562"/>
        <v>621</v>
      </c>
      <c r="AC1721" s="50">
        <f t="shared" si="573"/>
        <v>2012</v>
      </c>
      <c r="AD1721" s="50">
        <f t="shared" si="563"/>
        <v>8</v>
      </c>
      <c r="AE1721" s="56">
        <f t="shared" si="564"/>
        <v>201208</v>
      </c>
      <c r="AF1721" s="56">
        <f t="shared" si="575"/>
        <v>32</v>
      </c>
      <c r="AG1721" s="58">
        <f>IF(ISBLANK(B1721)," ",MAX(B1721-B1717-1,0))</f>
        <v>3</v>
      </c>
      <c r="AH1721" s="56">
        <f t="shared" si="565"/>
        <v>5</v>
      </c>
      <c r="AI1721" s="53">
        <f t="shared" si="566"/>
        <v>9.13251686395814E-2</v>
      </c>
      <c r="AJ1721" s="56">
        <f t="shared" si="567"/>
        <v>36.1</v>
      </c>
    </row>
    <row r="1722" spans="1:36" x14ac:dyDescent="0.25">
      <c r="A1722" s="50">
        <v>1721</v>
      </c>
      <c r="B1722" s="51">
        <v>41127</v>
      </c>
      <c r="C1722" s="75">
        <f t="shared" si="574"/>
        <v>41127</v>
      </c>
      <c r="D1722" s="50" t="s">
        <v>1223</v>
      </c>
      <c r="E1722" s="50">
        <v>3</v>
      </c>
      <c r="F1722" s="50">
        <v>0</v>
      </c>
      <c r="G1722" s="50">
        <v>28</v>
      </c>
      <c r="H1722" s="50">
        <v>18</v>
      </c>
      <c r="I1722" s="53">
        <f t="shared" si="553"/>
        <v>1.9652777777777779E-2</v>
      </c>
      <c r="J1722" s="54">
        <f t="shared" si="554"/>
        <v>6.5509259259259262E-3</v>
      </c>
      <c r="K1722" s="50" t="s">
        <v>1022</v>
      </c>
      <c r="L1722" s="50" t="s">
        <v>17</v>
      </c>
      <c r="M1722" s="55">
        <f t="shared" si="555"/>
        <v>6.3604240282685556</v>
      </c>
      <c r="N1722" s="50">
        <v>0</v>
      </c>
      <c r="O1722" s="50" t="s">
        <v>253</v>
      </c>
      <c r="S1722" s="151">
        <f t="shared" si="556"/>
        <v>0.17163425925925926</v>
      </c>
      <c r="T1722" s="151">
        <f t="shared" si="557"/>
        <v>8.5817129629629632E-2</v>
      </c>
      <c r="V1722" s="393">
        <f t="shared" si="568"/>
        <v>0</v>
      </c>
      <c r="W1722" s="393">
        <f t="shared" si="569"/>
        <v>0</v>
      </c>
      <c r="X1722" s="53">
        <f t="shared" si="558"/>
        <v>0.17163425925925926</v>
      </c>
      <c r="Y1722" s="53">
        <f t="shared" si="559"/>
        <v>0.20802343925925923</v>
      </c>
      <c r="Z1722" s="53">
        <f t="shared" si="560"/>
        <v>8.5817129629629632E-2</v>
      </c>
      <c r="AA1722" s="53">
        <f t="shared" si="561"/>
        <v>0.10401171962962961</v>
      </c>
      <c r="AB1722" s="50">
        <f t="shared" si="562"/>
        <v>1250</v>
      </c>
      <c r="AC1722" s="50">
        <f t="shared" si="573"/>
        <v>2012</v>
      </c>
      <c r="AD1722" s="50">
        <f t="shared" si="563"/>
        <v>8</v>
      </c>
      <c r="AE1722" s="56">
        <f t="shared" si="564"/>
        <v>201208</v>
      </c>
      <c r="AF1722" s="56">
        <f t="shared" si="575"/>
        <v>32</v>
      </c>
      <c r="AG1722" s="58">
        <f>IF(ISBLANK(B1722)," ",MAX(B1722-B1721-1,0))</f>
        <v>0</v>
      </c>
      <c r="AH1722" s="56">
        <f t="shared" si="565"/>
        <v>6</v>
      </c>
      <c r="AI1722" s="53">
        <f t="shared" si="566"/>
        <v>0.18982884925925925</v>
      </c>
      <c r="AJ1722" s="56">
        <f t="shared" si="567"/>
        <v>12.809999999999999</v>
      </c>
    </row>
    <row r="1723" spans="1:36" x14ac:dyDescent="0.25">
      <c r="A1723" s="50">
        <v>1722</v>
      </c>
      <c r="B1723" s="51">
        <v>41128</v>
      </c>
      <c r="C1723" s="75">
        <f t="shared" si="574"/>
        <v>41128</v>
      </c>
      <c r="D1723" s="50" t="s">
        <v>1223</v>
      </c>
      <c r="E1723" s="50">
        <v>1</v>
      </c>
      <c r="F1723" s="50">
        <v>0</v>
      </c>
      <c r="G1723" s="50">
        <v>9</v>
      </c>
      <c r="H1723" s="50">
        <v>22</v>
      </c>
      <c r="I1723" s="53">
        <f t="shared" si="553"/>
        <v>6.5046296296296302E-3</v>
      </c>
      <c r="J1723" s="54">
        <f t="shared" si="554"/>
        <v>6.5046296296296302E-3</v>
      </c>
      <c r="K1723" s="50" t="s">
        <v>1022</v>
      </c>
      <c r="L1723" s="50" t="s">
        <v>17</v>
      </c>
      <c r="M1723" s="55">
        <f t="shared" si="555"/>
        <v>6.4056939501779402</v>
      </c>
      <c r="N1723" s="50">
        <v>0</v>
      </c>
      <c r="O1723" s="50" t="s">
        <v>253</v>
      </c>
      <c r="S1723" s="151">
        <f t="shared" si="556"/>
        <v>0.17042129629629629</v>
      </c>
      <c r="T1723" s="151">
        <f t="shared" si="557"/>
        <v>8.5210648148148146E-2</v>
      </c>
      <c r="V1723" s="393">
        <f t="shared" si="568"/>
        <v>0</v>
      </c>
      <c r="W1723" s="393">
        <f t="shared" si="569"/>
        <v>0</v>
      </c>
      <c r="X1723" s="53">
        <f t="shared" si="558"/>
        <v>0.17042129629629629</v>
      </c>
      <c r="Y1723" s="53">
        <f t="shared" si="559"/>
        <v>0.20681047629629629</v>
      </c>
      <c r="Z1723" s="53">
        <f t="shared" si="560"/>
        <v>8.5210648148148146E-2</v>
      </c>
      <c r="AA1723" s="53">
        <f t="shared" si="561"/>
        <v>0.10340523814814814</v>
      </c>
      <c r="AB1723" s="50">
        <f t="shared" si="562"/>
        <v>1213</v>
      </c>
      <c r="AC1723" s="50">
        <f t="shared" si="573"/>
        <v>2012</v>
      </c>
      <c r="AD1723" s="50">
        <f t="shared" si="563"/>
        <v>8</v>
      </c>
      <c r="AE1723" s="56">
        <f t="shared" si="564"/>
        <v>201208</v>
      </c>
      <c r="AF1723" s="56">
        <f t="shared" si="575"/>
        <v>32</v>
      </c>
      <c r="AG1723" s="58">
        <f>IF(ISBLANK(B1723)," ",MAX(B1723-B1722-1,0))</f>
        <v>0</v>
      </c>
      <c r="AH1723" s="56">
        <f t="shared" si="565"/>
        <v>7</v>
      </c>
      <c r="AI1723" s="53">
        <f t="shared" si="566"/>
        <v>0.18861588629629628</v>
      </c>
      <c r="AJ1723" s="56">
        <f t="shared" si="567"/>
        <v>4.2699999999999996</v>
      </c>
    </row>
    <row r="1724" spans="1:36" x14ac:dyDescent="0.25">
      <c r="A1724" s="50">
        <v>1723</v>
      </c>
      <c r="B1724" s="51">
        <v>41128</v>
      </c>
      <c r="C1724" s="75">
        <f t="shared" si="574"/>
        <v>41128</v>
      </c>
      <c r="D1724" s="50" t="s">
        <v>1224</v>
      </c>
      <c r="E1724" s="50">
        <v>13.1</v>
      </c>
      <c r="F1724" s="50">
        <v>0</v>
      </c>
      <c r="G1724" s="50">
        <v>35</v>
      </c>
      <c r="H1724" s="50">
        <v>0</v>
      </c>
      <c r="I1724" s="53">
        <f t="shared" si="553"/>
        <v>2.4305555555555556E-2</v>
      </c>
      <c r="J1724" s="54">
        <f t="shared" si="554"/>
        <v>1.8553859202714166E-3</v>
      </c>
      <c r="K1724" s="50" t="s">
        <v>921</v>
      </c>
      <c r="L1724" s="50" t="s">
        <v>934</v>
      </c>
      <c r="M1724" s="55">
        <f t="shared" si="555"/>
        <v>22.457142857142873</v>
      </c>
      <c r="N1724" s="50">
        <v>0</v>
      </c>
      <c r="O1724" s="50" t="s">
        <v>253</v>
      </c>
      <c r="S1724" s="151">
        <f t="shared" si="556"/>
        <v>0.20780322307039867</v>
      </c>
      <c r="T1724" s="151">
        <f t="shared" si="557"/>
        <v>0.10390161153519933</v>
      </c>
      <c r="V1724" s="393">
        <f t="shared" si="568"/>
        <v>0</v>
      </c>
      <c r="W1724" s="393">
        <f t="shared" si="569"/>
        <v>0</v>
      </c>
      <c r="X1724" s="53">
        <f t="shared" si="558"/>
        <v>4.8611111111111112E-2</v>
      </c>
      <c r="Y1724" s="53">
        <f t="shared" si="559"/>
        <v>8.5000291111111112E-2</v>
      </c>
      <c r="Z1724" s="53">
        <f t="shared" si="560"/>
        <v>2.4305555555555556E-2</v>
      </c>
      <c r="AA1724" s="53">
        <f t="shared" si="561"/>
        <v>4.2500145555555556E-2</v>
      </c>
      <c r="AB1724" s="50">
        <f t="shared" si="562"/>
        <v>94</v>
      </c>
      <c r="AC1724" s="50">
        <f t="shared" si="573"/>
        <v>2012</v>
      </c>
      <c r="AD1724" s="50">
        <f t="shared" si="563"/>
        <v>8</v>
      </c>
      <c r="AE1724" s="56">
        <f t="shared" si="564"/>
        <v>201208</v>
      </c>
      <c r="AF1724" s="56">
        <f t="shared" si="575"/>
        <v>32</v>
      </c>
      <c r="AG1724" s="58">
        <f>IF(ISBLANK(B1724)," ",MAX(B1724-B1720-1,0))</f>
        <v>1</v>
      </c>
      <c r="AH1724" s="56">
        <f t="shared" si="565"/>
        <v>7</v>
      </c>
      <c r="AI1724" s="53">
        <f t="shared" si="566"/>
        <v>6.6805701111111115E-2</v>
      </c>
      <c r="AJ1724" s="56">
        <f t="shared" si="567"/>
        <v>13.1</v>
      </c>
    </row>
    <row r="1725" spans="1:36" x14ac:dyDescent="0.25">
      <c r="A1725" s="50">
        <v>1724</v>
      </c>
      <c r="B1725" s="51">
        <v>41129</v>
      </c>
      <c r="C1725" s="75">
        <f t="shared" si="574"/>
        <v>41129</v>
      </c>
      <c r="D1725" s="50" t="s">
        <v>1223</v>
      </c>
      <c r="E1725" s="50">
        <v>5</v>
      </c>
      <c r="F1725" s="50">
        <v>0</v>
      </c>
      <c r="G1725" s="50">
        <v>46</v>
      </c>
      <c r="H1725" s="50">
        <v>20</v>
      </c>
      <c r="I1725" s="53">
        <f t="shared" si="553"/>
        <v>3.2175925925925927E-2</v>
      </c>
      <c r="J1725" s="54">
        <f t="shared" si="554"/>
        <v>6.4351851851851853E-3</v>
      </c>
      <c r="K1725" s="50" t="s">
        <v>936</v>
      </c>
      <c r="L1725" s="50" t="s">
        <v>17</v>
      </c>
      <c r="M1725" s="55">
        <f t="shared" si="555"/>
        <v>6.4748201438848971</v>
      </c>
      <c r="N1725" s="50">
        <v>0</v>
      </c>
      <c r="O1725" s="50" t="s">
        <v>253</v>
      </c>
      <c r="S1725" s="151">
        <f t="shared" si="556"/>
        <v>0.16860185185185184</v>
      </c>
      <c r="T1725" s="151">
        <f t="shared" si="557"/>
        <v>8.4300925925925918E-2</v>
      </c>
      <c r="V1725" s="393">
        <f t="shared" si="568"/>
        <v>0</v>
      </c>
      <c r="W1725" s="393">
        <f t="shared" si="569"/>
        <v>0</v>
      </c>
      <c r="X1725" s="53">
        <f t="shared" si="558"/>
        <v>0.16860185185185184</v>
      </c>
      <c r="Y1725" s="53">
        <f t="shared" si="559"/>
        <v>0.20499103185185183</v>
      </c>
      <c r="Z1725" s="53">
        <f t="shared" si="560"/>
        <v>8.4300925925925918E-2</v>
      </c>
      <c r="AA1725" s="53">
        <f t="shared" si="561"/>
        <v>0.10249551592592591</v>
      </c>
      <c r="AB1725" s="50">
        <f t="shared" si="562"/>
        <v>1159</v>
      </c>
      <c r="AC1725" s="50">
        <f t="shared" si="573"/>
        <v>2012</v>
      </c>
      <c r="AD1725" s="50">
        <f t="shared" si="563"/>
        <v>8</v>
      </c>
      <c r="AE1725" s="56">
        <f t="shared" si="564"/>
        <v>201208</v>
      </c>
      <c r="AF1725" s="56">
        <f t="shared" si="575"/>
        <v>32</v>
      </c>
      <c r="AG1725" s="58">
        <f>IF(ISBLANK(B1725)," ",MAX(B1725-B1724-1,0))</f>
        <v>0</v>
      </c>
      <c r="AH1725" s="56">
        <f t="shared" si="565"/>
        <v>8</v>
      </c>
      <c r="AI1725" s="53">
        <f t="shared" si="566"/>
        <v>0.18679644185185185</v>
      </c>
      <c r="AJ1725" s="56">
        <f t="shared" si="567"/>
        <v>21.349999999999998</v>
      </c>
    </row>
    <row r="1726" spans="1:36" x14ac:dyDescent="0.25">
      <c r="A1726" s="50">
        <v>1725</v>
      </c>
      <c r="B1726" s="51">
        <v>41130</v>
      </c>
      <c r="C1726" s="75">
        <f t="shared" si="574"/>
        <v>41130</v>
      </c>
      <c r="D1726" s="50" t="s">
        <v>1224</v>
      </c>
      <c r="E1726" s="50">
        <v>13</v>
      </c>
      <c r="F1726" s="50">
        <v>0</v>
      </c>
      <c r="G1726" s="50">
        <v>33</v>
      </c>
      <c r="H1726" s="50">
        <v>30</v>
      </c>
      <c r="I1726" s="53">
        <f t="shared" si="553"/>
        <v>2.326388888888889E-2</v>
      </c>
      <c r="J1726" s="54">
        <f t="shared" si="554"/>
        <v>1.7895299145299147E-3</v>
      </c>
      <c r="K1726" s="50" t="s">
        <v>921</v>
      </c>
      <c r="L1726" s="50" t="s">
        <v>934</v>
      </c>
      <c r="M1726" s="55">
        <f t="shared" si="555"/>
        <v>23.283582089552255</v>
      </c>
      <c r="N1726" s="50">
        <v>0</v>
      </c>
      <c r="O1726" s="50" t="s">
        <v>253</v>
      </c>
      <c r="S1726" s="151">
        <f t="shared" si="556"/>
        <v>0.20042735042735044</v>
      </c>
      <c r="T1726" s="151">
        <f t="shared" si="557"/>
        <v>0.10021367521367522</v>
      </c>
      <c r="V1726" s="393">
        <f t="shared" si="568"/>
        <v>0</v>
      </c>
      <c r="W1726" s="393">
        <f t="shared" si="569"/>
        <v>0</v>
      </c>
      <c r="X1726" s="53">
        <f t="shared" si="558"/>
        <v>4.6885683760683763E-2</v>
      </c>
      <c r="Y1726" s="53">
        <f t="shared" si="559"/>
        <v>8.3274863760683757E-2</v>
      </c>
      <c r="Z1726" s="53">
        <f t="shared" si="560"/>
        <v>2.3442841880341882E-2</v>
      </c>
      <c r="AA1726" s="53">
        <f t="shared" si="561"/>
        <v>4.1637431880341878E-2</v>
      </c>
      <c r="AB1726" s="50">
        <f t="shared" si="562"/>
        <v>64</v>
      </c>
      <c r="AC1726" s="50">
        <f t="shared" si="573"/>
        <v>2012</v>
      </c>
      <c r="AD1726" s="50">
        <f t="shared" si="563"/>
        <v>8</v>
      </c>
      <c r="AE1726" s="56">
        <f t="shared" si="564"/>
        <v>201208</v>
      </c>
      <c r="AF1726" s="56">
        <f t="shared" si="575"/>
        <v>32</v>
      </c>
      <c r="AG1726" s="58">
        <f>IF(ISBLANK(B1726)," ",MAX(B1726-B1725-1,0))</f>
        <v>0</v>
      </c>
      <c r="AH1726" s="56">
        <f t="shared" si="565"/>
        <v>9</v>
      </c>
      <c r="AI1726" s="53">
        <f t="shared" si="566"/>
        <v>6.508027376068376E-2</v>
      </c>
      <c r="AJ1726" s="56">
        <f t="shared" si="567"/>
        <v>13</v>
      </c>
    </row>
    <row r="1727" spans="1:36" x14ac:dyDescent="0.25">
      <c r="A1727" s="50">
        <v>1726</v>
      </c>
      <c r="B1727" s="51">
        <v>41131</v>
      </c>
      <c r="C1727" s="75">
        <f t="shared" si="574"/>
        <v>41131</v>
      </c>
      <c r="D1727" s="50" t="s">
        <v>1223</v>
      </c>
      <c r="E1727" s="50">
        <v>4</v>
      </c>
      <c r="F1727" s="50">
        <v>0</v>
      </c>
      <c r="G1727" s="50">
        <v>37</v>
      </c>
      <c r="H1727" s="50">
        <v>55</v>
      </c>
      <c r="I1727" s="53">
        <f t="shared" si="553"/>
        <v>2.6331018518518517E-2</v>
      </c>
      <c r="J1727" s="54">
        <f t="shared" si="554"/>
        <v>6.5827546296296294E-3</v>
      </c>
      <c r="K1727" s="50" t="s">
        <v>1022</v>
      </c>
      <c r="L1727" s="50" t="s">
        <v>17</v>
      </c>
      <c r="M1727" s="55">
        <f t="shared" si="555"/>
        <v>6.3296703296703347</v>
      </c>
      <c r="N1727" s="50">
        <v>0</v>
      </c>
      <c r="O1727" s="50" t="s">
        <v>253</v>
      </c>
      <c r="S1727" s="151">
        <f t="shared" si="556"/>
        <v>0.1724681712962963</v>
      </c>
      <c r="T1727" s="151">
        <f t="shared" si="557"/>
        <v>8.6234085648148148E-2</v>
      </c>
      <c r="V1727" s="393">
        <f t="shared" si="568"/>
        <v>0</v>
      </c>
      <c r="W1727" s="393">
        <f t="shared" si="569"/>
        <v>0</v>
      </c>
      <c r="X1727" s="53">
        <f t="shared" si="558"/>
        <v>0.1724681712962963</v>
      </c>
      <c r="Y1727" s="53">
        <f t="shared" si="559"/>
        <v>0.20885735129629629</v>
      </c>
      <c r="Z1727" s="53">
        <f t="shared" si="560"/>
        <v>8.6234085648148148E-2</v>
      </c>
      <c r="AA1727" s="53">
        <f t="shared" si="561"/>
        <v>0.10442867564814814</v>
      </c>
      <c r="AB1727" s="50">
        <f t="shared" si="562"/>
        <v>1274</v>
      </c>
      <c r="AC1727" s="50">
        <f t="shared" si="573"/>
        <v>2012</v>
      </c>
      <c r="AD1727" s="50">
        <f t="shared" si="563"/>
        <v>8</v>
      </c>
      <c r="AE1727" s="56">
        <f t="shared" si="564"/>
        <v>201208</v>
      </c>
      <c r="AF1727" s="56">
        <f t="shared" si="575"/>
        <v>32</v>
      </c>
      <c r="AG1727" s="58">
        <f>IF(ISBLANK(B1727)," ",MAX(B1727-B1723-1,0))</f>
        <v>2</v>
      </c>
      <c r="AH1727" s="56">
        <f t="shared" si="565"/>
        <v>10</v>
      </c>
      <c r="AI1727" s="53">
        <f t="shared" si="566"/>
        <v>0.19066276129629628</v>
      </c>
      <c r="AJ1727" s="56">
        <f t="shared" si="567"/>
        <v>17.079999999999998</v>
      </c>
    </row>
    <row r="1728" spans="1:36" x14ac:dyDescent="0.25">
      <c r="A1728" s="50">
        <v>1727</v>
      </c>
      <c r="B1728" s="51">
        <v>41133</v>
      </c>
      <c r="C1728" s="75">
        <f t="shared" si="574"/>
        <v>41133</v>
      </c>
      <c r="D1728" s="50" t="s">
        <v>1223</v>
      </c>
      <c r="E1728" s="50">
        <v>10</v>
      </c>
      <c r="F1728" s="50">
        <v>1</v>
      </c>
      <c r="G1728" s="50">
        <v>33</v>
      </c>
      <c r="H1728" s="50">
        <v>52</v>
      </c>
      <c r="I1728" s="53">
        <f t="shared" si="553"/>
        <v>6.5185185185185179E-2</v>
      </c>
      <c r="J1728" s="54">
        <f t="shared" si="554"/>
        <v>6.5185185185185181E-3</v>
      </c>
      <c r="K1728" s="50" t="s">
        <v>936</v>
      </c>
      <c r="L1728" s="50" t="s">
        <v>17</v>
      </c>
      <c r="M1728" s="55">
        <f t="shared" si="555"/>
        <v>6.3920454545454604</v>
      </c>
      <c r="N1728" s="50">
        <v>0</v>
      </c>
      <c r="O1728" s="50" t="s">
        <v>253</v>
      </c>
      <c r="S1728" s="151">
        <f t="shared" si="556"/>
        <v>0.17078518518518518</v>
      </c>
      <c r="T1728" s="151">
        <f t="shared" si="557"/>
        <v>8.5392592592592589E-2</v>
      </c>
      <c r="V1728" s="393">
        <f t="shared" si="568"/>
        <v>0</v>
      </c>
      <c r="W1728" s="393">
        <f t="shared" si="569"/>
        <v>0</v>
      </c>
      <c r="X1728" s="53">
        <f t="shared" si="558"/>
        <v>0.17078518518518518</v>
      </c>
      <c r="Y1728" s="53">
        <f t="shared" si="559"/>
        <v>0.20717436518518514</v>
      </c>
      <c r="Z1728" s="53">
        <f t="shared" si="560"/>
        <v>8.5392592592592589E-2</v>
      </c>
      <c r="AA1728" s="53">
        <f t="shared" si="561"/>
        <v>0.10358718259259257</v>
      </c>
      <c r="AB1728" s="50">
        <f t="shared" si="562"/>
        <v>1230</v>
      </c>
      <c r="AC1728" s="50">
        <f t="shared" si="573"/>
        <v>2012</v>
      </c>
      <c r="AD1728" s="50">
        <f t="shared" si="563"/>
        <v>8</v>
      </c>
      <c r="AE1728" s="56">
        <f t="shared" si="564"/>
        <v>201208</v>
      </c>
      <c r="AF1728" s="56">
        <f t="shared" si="575"/>
        <v>33</v>
      </c>
      <c r="AG1728" s="58">
        <f>IF(ISBLANK(B1728)," ",MAX(B1728-B1727-1,0))</f>
        <v>1</v>
      </c>
      <c r="AH1728" s="56">
        <f t="shared" si="565"/>
        <v>12</v>
      </c>
      <c r="AI1728" s="53">
        <f t="shared" si="566"/>
        <v>0.18897977518518516</v>
      </c>
      <c r="AJ1728" s="56">
        <f t="shared" si="567"/>
        <v>42.699999999999996</v>
      </c>
    </row>
    <row r="1729" spans="1:36" ht="15.75" x14ac:dyDescent="0.3">
      <c r="A1729" s="50">
        <v>1728</v>
      </c>
      <c r="B1729" s="51">
        <v>41133</v>
      </c>
      <c r="C1729" s="75">
        <f t="shared" si="574"/>
        <v>41133</v>
      </c>
      <c r="D1729" s="50" t="s">
        <v>1224</v>
      </c>
      <c r="E1729" s="50">
        <v>43.8</v>
      </c>
      <c r="F1729" s="50">
        <v>3</v>
      </c>
      <c r="G1729" s="50">
        <v>2</v>
      </c>
      <c r="H1729" s="50">
        <v>58</v>
      </c>
      <c r="I1729" s="53">
        <f t="shared" si="553"/>
        <v>0.12706018518518519</v>
      </c>
      <c r="J1729" s="54">
        <f t="shared" si="554"/>
        <v>2.9009174699813974E-3</v>
      </c>
      <c r="K1729" s="50" t="s">
        <v>930</v>
      </c>
      <c r="L1729" s="50" t="s">
        <v>1006</v>
      </c>
      <c r="M1729" s="55">
        <f t="shared" si="555"/>
        <v>14.363271998542549</v>
      </c>
      <c r="N1729" s="50">
        <v>0</v>
      </c>
      <c r="O1729" s="50" t="s">
        <v>228</v>
      </c>
      <c r="R1729" s="146" t="s">
        <v>1007</v>
      </c>
      <c r="S1729" s="151">
        <f t="shared" si="556"/>
        <v>0.32490275663791651</v>
      </c>
      <c r="T1729" s="151">
        <f t="shared" si="557"/>
        <v>0.16245137831895826</v>
      </c>
      <c r="V1729" s="393">
        <f t="shared" si="568"/>
        <v>0</v>
      </c>
      <c r="W1729" s="393">
        <f t="shared" si="569"/>
        <v>0</v>
      </c>
      <c r="X1729" s="53">
        <f t="shared" si="558"/>
        <v>7.6004037713512607E-2</v>
      </c>
      <c r="Y1729" s="53">
        <f t="shared" si="559"/>
        <v>0.1123932177135126</v>
      </c>
      <c r="Z1729" s="53">
        <f t="shared" si="560"/>
        <v>3.8002018856756303E-2</v>
      </c>
      <c r="AA1729" s="53">
        <f t="shared" si="561"/>
        <v>5.61966088567563E-2</v>
      </c>
      <c r="AB1729" s="50">
        <f t="shared" si="562"/>
        <v>696</v>
      </c>
      <c r="AC1729" s="50">
        <f t="shared" si="573"/>
        <v>2012</v>
      </c>
      <c r="AD1729" s="50">
        <f t="shared" si="563"/>
        <v>8</v>
      </c>
      <c r="AE1729" s="56">
        <f t="shared" si="564"/>
        <v>201208</v>
      </c>
      <c r="AF1729" s="56">
        <f t="shared" si="575"/>
        <v>33</v>
      </c>
      <c r="AG1729" s="58">
        <f>IF(ISBLANK(B1729)," ",MAX(B1729-B1728-1,0))</f>
        <v>0</v>
      </c>
      <c r="AH1729" s="56">
        <f t="shared" si="565"/>
        <v>12</v>
      </c>
      <c r="AI1729" s="53">
        <f t="shared" si="566"/>
        <v>9.4198627713512603E-2</v>
      </c>
      <c r="AJ1729" s="56">
        <f t="shared" si="567"/>
        <v>43.8</v>
      </c>
    </row>
    <row r="1730" spans="1:36" x14ac:dyDescent="0.25">
      <c r="A1730" s="50">
        <v>1729</v>
      </c>
      <c r="B1730" s="51">
        <v>41134</v>
      </c>
      <c r="C1730" s="75">
        <f t="shared" si="574"/>
        <v>41134</v>
      </c>
      <c r="D1730" s="50" t="s">
        <v>1225</v>
      </c>
      <c r="E1730" s="50">
        <v>1.04</v>
      </c>
      <c r="F1730" s="50">
        <v>0</v>
      </c>
      <c r="G1730" s="50">
        <v>40</v>
      </c>
      <c r="H1730" s="50">
        <v>25</v>
      </c>
      <c r="I1730" s="53">
        <f t="shared" ref="I1730:I1793" si="576">IF(E1730&gt;0,TIME(F1730,G1730,H1730),"")</f>
        <v>2.8067129629629626E-2</v>
      </c>
      <c r="J1730" s="54">
        <f t="shared" ref="J1730:J1793" si="577">IF(E1730&gt;0,TIME(F1730,G1730,H1730)/E1730,"")</f>
        <v>2.6987624643874639E-2</v>
      </c>
      <c r="K1730" s="50" t="s">
        <v>949</v>
      </c>
      <c r="L1730" s="50" t="s">
        <v>40</v>
      </c>
      <c r="M1730" s="55">
        <f t="shared" ref="M1730:M1793" si="578">IF(D1730&gt;0,0.0416666666666667/J1730,"")</f>
        <v>1.5439175257731974</v>
      </c>
      <c r="N1730" s="50">
        <v>0</v>
      </c>
      <c r="O1730" s="50" t="s">
        <v>255</v>
      </c>
      <c r="R1730" s="50" t="s">
        <v>1009</v>
      </c>
      <c r="S1730" s="151">
        <f t="shared" ref="S1730:S1793" si="579">IF("1-Swim"=D1730,J1730*2.4,IF("2-Bike"=D1730,J1730*112,IF("3-Run"=D1730,J1730*26.2,0)))</f>
        <v>6.4770299145299137E-2</v>
      </c>
      <c r="T1730" s="151">
        <f t="shared" ref="T1730:T1793" si="580">S1730/2</f>
        <v>3.2385149572649569E-2</v>
      </c>
      <c r="V1730" s="393">
        <f t="shared" si="568"/>
        <v>0</v>
      </c>
      <c r="W1730" s="393">
        <f t="shared" si="569"/>
        <v>0</v>
      </c>
      <c r="X1730" s="53">
        <f t="shared" ref="X1730:X1793" si="581">J1730*26.2</f>
        <v>0.70707576566951558</v>
      </c>
      <c r="Y1730" s="53">
        <f t="shared" ref="Y1730:Y1793" si="582">(J1730+0.0013889)*26.2</f>
        <v>0.74346494566951549</v>
      </c>
      <c r="Z1730" s="53">
        <f t="shared" ref="Z1730:Z1793" si="583">X1730/2</f>
        <v>0.35353788283475779</v>
      </c>
      <c r="AA1730" s="53">
        <f t="shared" ref="AA1730:AA1793" si="584">Y1730/2</f>
        <v>0.37173247283475774</v>
      </c>
      <c r="AB1730" s="50">
        <f t="shared" ref="AB1730:AB1793" si="585">RANK(J1730,J:J,1)</f>
        <v>3942</v>
      </c>
      <c r="AC1730" s="50">
        <f t="shared" si="573"/>
        <v>2012</v>
      </c>
      <c r="AD1730" s="50">
        <f t="shared" ref="AD1730:AD1793" si="586">MONTH(B1730)</f>
        <v>8</v>
      </c>
      <c r="AE1730" s="56">
        <f t="shared" ref="AE1730:AE1793" si="587">AC1730*100+AD1730</f>
        <v>201208</v>
      </c>
      <c r="AF1730" s="56">
        <f t="shared" si="575"/>
        <v>33</v>
      </c>
      <c r="AG1730" s="58">
        <f>IF(ISBLANK(B1730)," ",MAX(B1730-B1726-1,0))</f>
        <v>3</v>
      </c>
      <c r="AH1730" s="56">
        <f t="shared" ref="AH1730:AH1793" si="588">DAY(B1730)</f>
        <v>13</v>
      </c>
      <c r="AI1730" s="53">
        <f t="shared" ref="AI1730:AI1793" si="589">Z1730+AA1730</f>
        <v>0.72527035566951548</v>
      </c>
      <c r="AJ1730" s="56">
        <f t="shared" ref="AJ1730:AJ1793" si="590">IF("1-Swim"=D1730,E1730*46.7,IF("2-Bike"=D1730,E1730,IF("3-Run"=D1730,E1730*4.27,0)))</f>
        <v>48.568000000000005</v>
      </c>
    </row>
    <row r="1731" spans="1:36" x14ac:dyDescent="0.25">
      <c r="A1731" s="50">
        <v>1730</v>
      </c>
      <c r="B1731" s="51">
        <v>41135</v>
      </c>
      <c r="C1731" s="75">
        <f t="shared" si="574"/>
        <v>41135</v>
      </c>
      <c r="D1731" s="50" t="s">
        <v>1223</v>
      </c>
      <c r="E1731" s="50">
        <v>4</v>
      </c>
      <c r="F1731" s="50">
        <v>0</v>
      </c>
      <c r="G1731" s="50">
        <v>38</v>
      </c>
      <c r="H1731" s="50">
        <v>24</v>
      </c>
      <c r="I1731" s="53">
        <f t="shared" si="576"/>
        <v>2.6666666666666668E-2</v>
      </c>
      <c r="J1731" s="54">
        <f t="shared" si="577"/>
        <v>6.6666666666666671E-3</v>
      </c>
      <c r="K1731" s="50" t="s">
        <v>1022</v>
      </c>
      <c r="L1731" s="50" t="s">
        <v>17</v>
      </c>
      <c r="M1731" s="55">
        <f t="shared" si="578"/>
        <v>6.2500000000000044</v>
      </c>
      <c r="N1731" s="50">
        <v>0</v>
      </c>
      <c r="O1731" s="50" t="s">
        <v>253</v>
      </c>
      <c r="S1731" s="151">
        <f t="shared" si="579"/>
        <v>0.17466666666666666</v>
      </c>
      <c r="T1731" s="151">
        <f t="shared" si="580"/>
        <v>8.7333333333333332E-2</v>
      </c>
      <c r="V1731" s="393">
        <f t="shared" ref="V1731:V1794" si="591">U1731*0.000568182</f>
        <v>0</v>
      </c>
      <c r="W1731" s="393">
        <f t="shared" ref="W1731:W1794" si="592">U1731*0.0006213713910761</f>
        <v>0</v>
      </c>
      <c r="X1731" s="53">
        <f t="shared" si="581"/>
        <v>0.17466666666666666</v>
      </c>
      <c r="Y1731" s="53">
        <f t="shared" si="582"/>
        <v>0.21105584666666666</v>
      </c>
      <c r="Z1731" s="53">
        <f t="shared" si="583"/>
        <v>8.7333333333333332E-2</v>
      </c>
      <c r="AA1731" s="53">
        <f t="shared" si="584"/>
        <v>0.10552792333333333</v>
      </c>
      <c r="AB1731" s="50">
        <f t="shared" si="585"/>
        <v>1361</v>
      </c>
      <c r="AC1731" s="50">
        <f t="shared" si="573"/>
        <v>2012</v>
      </c>
      <c r="AD1731" s="50">
        <f t="shared" si="586"/>
        <v>8</v>
      </c>
      <c r="AE1731" s="56">
        <f t="shared" si="587"/>
        <v>201208</v>
      </c>
      <c r="AF1731" s="56">
        <f t="shared" si="575"/>
        <v>33</v>
      </c>
      <c r="AG1731" s="58">
        <f>IF(ISBLANK(B1731)," ",MAX(B1731-B1730-1,0))</f>
        <v>0</v>
      </c>
      <c r="AH1731" s="56">
        <f t="shared" si="588"/>
        <v>14</v>
      </c>
      <c r="AI1731" s="53">
        <f t="shared" si="589"/>
        <v>0.19286125666666665</v>
      </c>
      <c r="AJ1731" s="56">
        <f t="shared" si="590"/>
        <v>17.079999999999998</v>
      </c>
    </row>
    <row r="1732" spans="1:36" x14ac:dyDescent="0.25">
      <c r="A1732" s="50">
        <v>1731</v>
      </c>
      <c r="B1732" s="51">
        <v>41136</v>
      </c>
      <c r="C1732" s="75">
        <f t="shared" si="574"/>
        <v>41136</v>
      </c>
      <c r="D1732" s="50" t="s">
        <v>1224</v>
      </c>
      <c r="E1732" s="50">
        <v>8.5</v>
      </c>
      <c r="F1732" s="50">
        <v>0</v>
      </c>
      <c r="G1732" s="50">
        <v>30</v>
      </c>
      <c r="H1732" s="50">
        <v>0</v>
      </c>
      <c r="I1732" s="53">
        <f t="shared" si="576"/>
        <v>2.0833333333333332E-2</v>
      </c>
      <c r="J1732" s="54">
        <f t="shared" si="577"/>
        <v>2.4509803921568627E-3</v>
      </c>
      <c r="K1732" s="50" t="s">
        <v>921</v>
      </c>
      <c r="L1732" s="50" t="s">
        <v>977</v>
      </c>
      <c r="M1732" s="55">
        <f t="shared" si="578"/>
        <v>17.000000000000014</v>
      </c>
      <c r="N1732" s="50">
        <v>0</v>
      </c>
      <c r="O1732" s="50" t="s">
        <v>253</v>
      </c>
      <c r="R1732" s="50" t="s">
        <v>1010</v>
      </c>
      <c r="S1732" s="151">
        <f t="shared" si="579"/>
        <v>0.27450980392156865</v>
      </c>
      <c r="T1732" s="151">
        <f t="shared" si="580"/>
        <v>0.13725490196078433</v>
      </c>
      <c r="V1732" s="393">
        <f t="shared" si="591"/>
        <v>0</v>
      </c>
      <c r="W1732" s="393">
        <f t="shared" si="592"/>
        <v>0</v>
      </c>
      <c r="X1732" s="53">
        <f t="shared" si="581"/>
        <v>6.4215686274509798E-2</v>
      </c>
      <c r="Y1732" s="53">
        <f t="shared" si="582"/>
        <v>0.1006048662745098</v>
      </c>
      <c r="Z1732" s="53">
        <f t="shared" si="583"/>
        <v>3.2107843137254899E-2</v>
      </c>
      <c r="AA1732" s="53">
        <f t="shared" si="584"/>
        <v>5.0302433137254902E-2</v>
      </c>
      <c r="AB1732" s="50">
        <f t="shared" si="585"/>
        <v>375</v>
      </c>
      <c r="AC1732" s="50">
        <f t="shared" si="573"/>
        <v>2012</v>
      </c>
      <c r="AD1732" s="50">
        <f t="shared" si="586"/>
        <v>8</v>
      </c>
      <c r="AE1732" s="56">
        <f t="shared" si="587"/>
        <v>201208</v>
      </c>
      <c r="AF1732" s="56">
        <f t="shared" si="575"/>
        <v>33</v>
      </c>
      <c r="AG1732" s="58">
        <f>IF(ISBLANK(B1732)," ",MAX(B1732-B1731-1,0))</f>
        <v>0</v>
      </c>
      <c r="AH1732" s="56">
        <f t="shared" si="588"/>
        <v>15</v>
      </c>
      <c r="AI1732" s="53">
        <f t="shared" si="589"/>
        <v>8.2410276274509808E-2</v>
      </c>
      <c r="AJ1732" s="56">
        <f t="shared" si="590"/>
        <v>8.5</v>
      </c>
    </row>
    <row r="1733" spans="1:36" x14ac:dyDescent="0.25">
      <c r="A1733" s="50">
        <v>1732</v>
      </c>
      <c r="B1733" s="51">
        <v>41137</v>
      </c>
      <c r="C1733" s="75">
        <f t="shared" si="574"/>
        <v>41137</v>
      </c>
      <c r="D1733" s="50" t="s">
        <v>1223</v>
      </c>
      <c r="E1733" s="50">
        <v>4.09</v>
      </c>
      <c r="F1733" s="50">
        <v>0</v>
      </c>
      <c r="G1733" s="50">
        <v>43</v>
      </c>
      <c r="H1733" s="50">
        <v>3</v>
      </c>
      <c r="I1733" s="53">
        <f t="shared" si="576"/>
        <v>2.989583333333333E-2</v>
      </c>
      <c r="J1733" s="54">
        <f t="shared" si="577"/>
        <v>7.3094947025264864E-3</v>
      </c>
      <c r="K1733" s="50" t="s">
        <v>1022</v>
      </c>
      <c r="L1733" s="50" t="s">
        <v>935</v>
      </c>
      <c r="M1733" s="55">
        <f t="shared" si="578"/>
        <v>5.7003484320557547</v>
      </c>
      <c r="N1733" s="50">
        <v>0</v>
      </c>
      <c r="O1733" s="50" t="s">
        <v>184</v>
      </c>
      <c r="R1733" s="50" t="s">
        <v>1011</v>
      </c>
      <c r="S1733" s="151">
        <f t="shared" si="579"/>
        <v>0.19150876120619395</v>
      </c>
      <c r="T1733" s="151">
        <f t="shared" si="580"/>
        <v>9.5754380603096975E-2</v>
      </c>
      <c r="V1733" s="393">
        <f t="shared" si="591"/>
        <v>0</v>
      </c>
      <c r="W1733" s="393">
        <f t="shared" si="592"/>
        <v>0</v>
      </c>
      <c r="X1733" s="53">
        <f t="shared" si="581"/>
        <v>0.19150876120619395</v>
      </c>
      <c r="Y1733" s="53">
        <f t="shared" si="582"/>
        <v>0.22789794120619394</v>
      </c>
      <c r="Z1733" s="53">
        <f t="shared" si="583"/>
        <v>9.5754380603096975E-2</v>
      </c>
      <c r="AA1733" s="53">
        <f t="shared" si="584"/>
        <v>0.11394897060309697</v>
      </c>
      <c r="AB1733" s="50">
        <f t="shared" si="585"/>
        <v>2176</v>
      </c>
      <c r="AC1733" s="50">
        <f t="shared" si="573"/>
        <v>2012</v>
      </c>
      <c r="AD1733" s="50">
        <f t="shared" si="586"/>
        <v>8</v>
      </c>
      <c r="AE1733" s="56">
        <f t="shared" si="587"/>
        <v>201208</v>
      </c>
      <c r="AF1733" s="56">
        <f t="shared" si="575"/>
        <v>33</v>
      </c>
      <c r="AG1733" s="58">
        <f>IF(ISBLANK(B1733)," ",MAX(B1733-B1729-1,0))</f>
        <v>3</v>
      </c>
      <c r="AH1733" s="56">
        <f t="shared" si="588"/>
        <v>16</v>
      </c>
      <c r="AI1733" s="53">
        <f t="shared" si="589"/>
        <v>0.20970335120619393</v>
      </c>
      <c r="AJ1733" s="56">
        <f t="shared" si="590"/>
        <v>17.464299999999998</v>
      </c>
    </row>
    <row r="1734" spans="1:36" x14ac:dyDescent="0.25">
      <c r="A1734" s="50">
        <v>1733</v>
      </c>
      <c r="B1734" s="51">
        <v>41138</v>
      </c>
      <c r="C1734" s="75">
        <f t="shared" si="574"/>
        <v>41138</v>
      </c>
      <c r="D1734" s="50" t="s">
        <v>1223</v>
      </c>
      <c r="E1734" s="50">
        <v>3.1</v>
      </c>
      <c r="F1734" s="50">
        <v>0</v>
      </c>
      <c r="G1734" s="50">
        <v>29</v>
      </c>
      <c r="H1734" s="50">
        <v>4</v>
      </c>
      <c r="I1734" s="53">
        <f t="shared" si="576"/>
        <v>2.0185185185185184E-2</v>
      </c>
      <c r="J1734" s="54">
        <f t="shared" si="577"/>
        <v>6.5113500597371561E-3</v>
      </c>
      <c r="K1734" s="50" t="s">
        <v>1022</v>
      </c>
      <c r="L1734" s="50" t="s">
        <v>927</v>
      </c>
      <c r="M1734" s="55">
        <f t="shared" si="578"/>
        <v>6.3990825688073452</v>
      </c>
      <c r="N1734" s="50">
        <v>0</v>
      </c>
      <c r="O1734" s="50" t="s">
        <v>184</v>
      </c>
      <c r="R1734" s="50" t="s">
        <v>1012</v>
      </c>
      <c r="S1734" s="151">
        <f t="shared" si="579"/>
        <v>0.17059737156511348</v>
      </c>
      <c r="T1734" s="151">
        <f t="shared" si="580"/>
        <v>8.5298685782556741E-2</v>
      </c>
      <c r="V1734" s="393">
        <f t="shared" si="591"/>
        <v>0</v>
      </c>
      <c r="W1734" s="393">
        <f t="shared" si="592"/>
        <v>0</v>
      </c>
      <c r="X1734" s="53">
        <f t="shared" si="581"/>
        <v>0.17059737156511348</v>
      </c>
      <c r="Y1734" s="53">
        <f t="shared" si="582"/>
        <v>0.20698655156511347</v>
      </c>
      <c r="Z1734" s="53">
        <f t="shared" si="583"/>
        <v>8.5298685782556741E-2</v>
      </c>
      <c r="AA1734" s="53">
        <f t="shared" si="584"/>
        <v>0.10349327578255674</v>
      </c>
      <c r="AB1734" s="50">
        <f t="shared" si="585"/>
        <v>1223</v>
      </c>
      <c r="AC1734" s="50">
        <f t="shared" si="573"/>
        <v>2012</v>
      </c>
      <c r="AD1734" s="50">
        <f t="shared" si="586"/>
        <v>8</v>
      </c>
      <c r="AE1734" s="56">
        <f t="shared" si="587"/>
        <v>201208</v>
      </c>
      <c r="AF1734" s="56">
        <f t="shared" si="575"/>
        <v>33</v>
      </c>
      <c r="AG1734" s="58">
        <f>IF(ISBLANK(B1734)," ",MAX(B1734-B1733-1,0))</f>
        <v>0</v>
      </c>
      <c r="AH1734" s="56">
        <f t="shared" si="588"/>
        <v>17</v>
      </c>
      <c r="AI1734" s="53">
        <f t="shared" si="589"/>
        <v>0.18879196156511346</v>
      </c>
      <c r="AJ1734" s="56">
        <f t="shared" si="590"/>
        <v>13.236999999999998</v>
      </c>
    </row>
    <row r="1735" spans="1:36" x14ac:dyDescent="0.25">
      <c r="A1735" s="50">
        <v>1734</v>
      </c>
      <c r="B1735" s="51">
        <v>41140</v>
      </c>
      <c r="C1735" s="75">
        <f t="shared" si="574"/>
        <v>41140</v>
      </c>
      <c r="D1735" s="50" t="s">
        <v>1223</v>
      </c>
      <c r="E1735" s="50">
        <v>6.5</v>
      </c>
      <c r="F1735" s="50">
        <v>1</v>
      </c>
      <c r="G1735" s="50">
        <v>0</v>
      </c>
      <c r="H1735" s="50">
        <v>8</v>
      </c>
      <c r="I1735" s="53">
        <f t="shared" si="576"/>
        <v>4.1759259259259253E-2</v>
      </c>
      <c r="J1735" s="54">
        <f t="shared" si="577"/>
        <v>6.4245014245014236E-3</v>
      </c>
      <c r="K1735" s="50" t="s">
        <v>936</v>
      </c>
      <c r="L1735" s="50" t="s">
        <v>17</v>
      </c>
      <c r="M1735" s="55">
        <f t="shared" si="578"/>
        <v>6.4855875831485648</v>
      </c>
      <c r="N1735" s="50">
        <v>0</v>
      </c>
      <c r="O1735" s="50" t="s">
        <v>253</v>
      </c>
      <c r="S1735" s="151">
        <f t="shared" si="579"/>
        <v>0.16832193732193729</v>
      </c>
      <c r="T1735" s="151">
        <f t="shared" si="580"/>
        <v>8.4160968660968644E-2</v>
      </c>
      <c r="V1735" s="393">
        <f t="shared" si="591"/>
        <v>0</v>
      </c>
      <c r="W1735" s="393">
        <f t="shared" si="592"/>
        <v>0</v>
      </c>
      <c r="X1735" s="53">
        <f t="shared" si="581"/>
        <v>0.16832193732193729</v>
      </c>
      <c r="Y1735" s="53">
        <f t="shared" si="582"/>
        <v>0.20471111732193728</v>
      </c>
      <c r="Z1735" s="53">
        <f t="shared" si="583"/>
        <v>8.4160968660968644E-2</v>
      </c>
      <c r="AA1735" s="53">
        <f t="shared" si="584"/>
        <v>0.10235555866096864</v>
      </c>
      <c r="AB1735" s="50">
        <f t="shared" si="585"/>
        <v>1151</v>
      </c>
      <c r="AC1735" s="50">
        <f t="shared" si="573"/>
        <v>2012</v>
      </c>
      <c r="AD1735" s="50">
        <f t="shared" si="586"/>
        <v>8</v>
      </c>
      <c r="AE1735" s="56">
        <f t="shared" si="587"/>
        <v>201208</v>
      </c>
      <c r="AF1735" s="56">
        <f t="shared" si="575"/>
        <v>34</v>
      </c>
      <c r="AG1735" s="58">
        <f>IF(ISBLANK(B1735)," ",MAX(B1735-B1734-1,0))</f>
        <v>1</v>
      </c>
      <c r="AH1735" s="56">
        <f t="shared" si="588"/>
        <v>19</v>
      </c>
      <c r="AI1735" s="53">
        <f t="shared" si="589"/>
        <v>0.1865165273219373</v>
      </c>
      <c r="AJ1735" s="56">
        <f t="shared" si="590"/>
        <v>27.754999999999995</v>
      </c>
    </row>
    <row r="1736" spans="1:36" ht="15.75" x14ac:dyDescent="0.3">
      <c r="A1736" s="50">
        <v>1735</v>
      </c>
      <c r="B1736" s="51">
        <v>41140</v>
      </c>
      <c r="C1736" s="75">
        <f t="shared" si="574"/>
        <v>41140</v>
      </c>
      <c r="D1736" s="50" t="s">
        <v>1224</v>
      </c>
      <c r="E1736" s="50">
        <v>27.3</v>
      </c>
      <c r="F1736" s="50">
        <v>1</v>
      </c>
      <c r="G1736" s="50">
        <v>56</v>
      </c>
      <c r="H1736" s="50">
        <v>9</v>
      </c>
      <c r="I1736" s="53">
        <f t="shared" si="576"/>
        <v>8.0659722222222216E-2</v>
      </c>
      <c r="J1736" s="54">
        <f t="shared" si="577"/>
        <v>2.9545685795685792E-3</v>
      </c>
      <c r="K1736" s="50" t="s">
        <v>930</v>
      </c>
      <c r="L1736" s="50" t="s">
        <v>1013</v>
      </c>
      <c r="M1736" s="55">
        <f t="shared" si="578"/>
        <v>14.102453723633246</v>
      </c>
      <c r="N1736" s="50">
        <v>0</v>
      </c>
      <c r="O1736" s="50" t="s">
        <v>255</v>
      </c>
      <c r="R1736" s="146" t="s">
        <v>1014</v>
      </c>
      <c r="S1736" s="151">
        <f t="shared" si="579"/>
        <v>0.33091168091168088</v>
      </c>
      <c r="T1736" s="151">
        <f t="shared" si="580"/>
        <v>0.16545584045584044</v>
      </c>
      <c r="V1736" s="393">
        <f t="shared" si="591"/>
        <v>0</v>
      </c>
      <c r="W1736" s="393">
        <f t="shared" si="592"/>
        <v>0</v>
      </c>
      <c r="X1736" s="53">
        <f t="shared" si="581"/>
        <v>7.7409696784696766E-2</v>
      </c>
      <c r="Y1736" s="53">
        <f t="shared" si="582"/>
        <v>0.11379887678469677</v>
      </c>
      <c r="Z1736" s="53">
        <f t="shared" si="583"/>
        <v>3.8704848392348383E-2</v>
      </c>
      <c r="AA1736" s="53">
        <f t="shared" si="584"/>
        <v>5.6899438392348387E-2</v>
      </c>
      <c r="AB1736" s="50">
        <f t="shared" si="585"/>
        <v>717</v>
      </c>
      <c r="AC1736" s="50">
        <f t="shared" si="573"/>
        <v>2012</v>
      </c>
      <c r="AD1736" s="50">
        <f t="shared" si="586"/>
        <v>8</v>
      </c>
      <c r="AE1736" s="56">
        <f t="shared" si="587"/>
        <v>201208</v>
      </c>
      <c r="AF1736" s="56">
        <f t="shared" si="575"/>
        <v>34</v>
      </c>
      <c r="AG1736" s="58">
        <f>IF(ISBLANK(B1736)," ",MAX(B1736-B1732-1,0))</f>
        <v>3</v>
      </c>
      <c r="AH1736" s="56">
        <f t="shared" si="588"/>
        <v>19</v>
      </c>
      <c r="AI1736" s="53">
        <f t="shared" si="589"/>
        <v>9.5604286784696763E-2</v>
      </c>
      <c r="AJ1736" s="56">
        <f t="shared" si="590"/>
        <v>27.3</v>
      </c>
    </row>
    <row r="1737" spans="1:36" x14ac:dyDescent="0.25">
      <c r="A1737" s="50">
        <v>1736</v>
      </c>
      <c r="B1737" s="51">
        <v>41142</v>
      </c>
      <c r="C1737" s="75">
        <f t="shared" si="574"/>
        <v>41142</v>
      </c>
      <c r="D1737" s="50" t="s">
        <v>1224</v>
      </c>
      <c r="E1737" s="50">
        <v>13.75</v>
      </c>
      <c r="F1737" s="50">
        <v>0</v>
      </c>
      <c r="G1737" s="50">
        <v>35</v>
      </c>
      <c r="H1737" s="50">
        <v>15</v>
      </c>
      <c r="I1737" s="53">
        <f t="shared" si="576"/>
        <v>2.4479166666666666E-2</v>
      </c>
      <c r="J1737" s="54">
        <f t="shared" si="577"/>
        <v>1.7803030303030303E-3</v>
      </c>
      <c r="K1737" s="50" t="s">
        <v>921</v>
      </c>
      <c r="L1737" s="50" t="s">
        <v>934</v>
      </c>
      <c r="M1737" s="55">
        <f t="shared" si="578"/>
        <v>23.404255319148955</v>
      </c>
      <c r="N1737" s="50">
        <v>0</v>
      </c>
      <c r="O1737" s="50" t="s">
        <v>253</v>
      </c>
      <c r="S1737" s="151">
        <f t="shared" si="579"/>
        <v>0.1993939393939394</v>
      </c>
      <c r="T1737" s="151">
        <f t="shared" si="580"/>
        <v>9.9696969696969701E-2</v>
      </c>
      <c r="V1737" s="393">
        <f t="shared" si="591"/>
        <v>0</v>
      </c>
      <c r="W1737" s="393">
        <f t="shared" si="592"/>
        <v>0</v>
      </c>
      <c r="X1737" s="53">
        <f t="shared" si="581"/>
        <v>4.664393939393939E-2</v>
      </c>
      <c r="Y1737" s="53">
        <f t="shared" si="582"/>
        <v>8.3033119393939397E-2</v>
      </c>
      <c r="Z1737" s="53">
        <f t="shared" si="583"/>
        <v>2.3321969696969695E-2</v>
      </c>
      <c r="AA1737" s="53">
        <f t="shared" si="584"/>
        <v>4.1516559696969699E-2</v>
      </c>
      <c r="AB1737" s="50">
        <f t="shared" si="585"/>
        <v>59</v>
      </c>
      <c r="AC1737" s="50">
        <f t="shared" si="573"/>
        <v>2012</v>
      </c>
      <c r="AD1737" s="50">
        <f t="shared" si="586"/>
        <v>8</v>
      </c>
      <c r="AE1737" s="56">
        <f t="shared" si="587"/>
        <v>201208</v>
      </c>
      <c r="AF1737" s="56">
        <f t="shared" si="575"/>
        <v>34</v>
      </c>
      <c r="AG1737" s="58">
        <f>IF(ISBLANK(B1737)," ",MAX(B1737-B1736-1,0))</f>
        <v>1</v>
      </c>
      <c r="AH1737" s="56">
        <f t="shared" si="588"/>
        <v>21</v>
      </c>
      <c r="AI1737" s="53">
        <f t="shared" si="589"/>
        <v>6.4838529393939387E-2</v>
      </c>
      <c r="AJ1737" s="56">
        <f t="shared" si="590"/>
        <v>13.75</v>
      </c>
    </row>
    <row r="1738" spans="1:36" x14ac:dyDescent="0.25">
      <c r="A1738" s="50">
        <v>1737</v>
      </c>
      <c r="B1738" s="51">
        <v>41143</v>
      </c>
      <c r="C1738" s="75">
        <f t="shared" si="574"/>
        <v>41143</v>
      </c>
      <c r="D1738" s="50" t="s">
        <v>1223</v>
      </c>
      <c r="E1738" s="50">
        <v>3.1</v>
      </c>
      <c r="F1738" s="50">
        <v>0</v>
      </c>
      <c r="G1738" s="50">
        <v>30</v>
      </c>
      <c r="H1738" s="50">
        <v>25</v>
      </c>
      <c r="I1738" s="53">
        <f t="shared" si="576"/>
        <v>2.1122685185185185E-2</v>
      </c>
      <c r="J1738" s="54">
        <f t="shared" si="577"/>
        <v>6.8137694145758657E-3</v>
      </c>
      <c r="K1738" s="50" t="s">
        <v>1022</v>
      </c>
      <c r="L1738" s="50" t="s">
        <v>927</v>
      </c>
      <c r="M1738" s="55">
        <f t="shared" si="578"/>
        <v>6.11506849315069</v>
      </c>
      <c r="N1738" s="50">
        <v>0</v>
      </c>
      <c r="O1738" s="50" t="s">
        <v>255</v>
      </c>
      <c r="S1738" s="151">
        <f t="shared" si="579"/>
        <v>0.17852075866188769</v>
      </c>
      <c r="T1738" s="151">
        <f t="shared" si="580"/>
        <v>8.9260379330943843E-2</v>
      </c>
      <c r="V1738" s="393">
        <f t="shared" si="591"/>
        <v>0</v>
      </c>
      <c r="W1738" s="393">
        <f t="shared" si="592"/>
        <v>0</v>
      </c>
      <c r="X1738" s="53">
        <f t="shared" si="581"/>
        <v>0.17852075866188769</v>
      </c>
      <c r="Y1738" s="53">
        <f t="shared" si="582"/>
        <v>0.21490993866188768</v>
      </c>
      <c r="Z1738" s="53">
        <f t="shared" si="583"/>
        <v>8.9260379330943843E-2</v>
      </c>
      <c r="AA1738" s="53">
        <f t="shared" si="584"/>
        <v>0.10745496933094384</v>
      </c>
      <c r="AB1738" s="50">
        <f t="shared" si="585"/>
        <v>1534</v>
      </c>
      <c r="AC1738" s="50">
        <f t="shared" si="573"/>
        <v>2012</v>
      </c>
      <c r="AD1738" s="50">
        <f t="shared" si="586"/>
        <v>8</v>
      </c>
      <c r="AE1738" s="56">
        <f t="shared" si="587"/>
        <v>201208</v>
      </c>
      <c r="AF1738" s="56">
        <f t="shared" si="575"/>
        <v>34</v>
      </c>
      <c r="AG1738" s="58">
        <f>IF(ISBLANK(B1738)," ",MAX(B1738-B1737-1,0))</f>
        <v>0</v>
      </c>
      <c r="AH1738" s="56">
        <f t="shared" si="588"/>
        <v>22</v>
      </c>
      <c r="AI1738" s="53">
        <f t="shared" si="589"/>
        <v>0.19671534866188767</v>
      </c>
      <c r="AJ1738" s="56">
        <f t="shared" si="590"/>
        <v>13.236999999999998</v>
      </c>
    </row>
    <row r="1739" spans="1:36" x14ac:dyDescent="0.25">
      <c r="A1739" s="50">
        <v>1738</v>
      </c>
      <c r="B1739" s="398">
        <v>41147</v>
      </c>
      <c r="C1739" s="399">
        <f t="shared" si="574"/>
        <v>41147</v>
      </c>
      <c r="D1739" s="400" t="s">
        <v>1225</v>
      </c>
      <c r="E1739" s="400">
        <v>1.2</v>
      </c>
      <c r="F1739" s="400">
        <v>0</v>
      </c>
      <c r="G1739" s="400">
        <v>46</v>
      </c>
      <c r="H1739" s="400">
        <v>44</v>
      </c>
      <c r="I1739" s="401">
        <f t="shared" si="576"/>
        <v>3.24537037037037E-2</v>
      </c>
      <c r="J1739" s="402">
        <f t="shared" si="577"/>
        <v>2.7044753086419751E-2</v>
      </c>
      <c r="K1739" s="400" t="s">
        <v>988</v>
      </c>
      <c r="L1739" s="400" t="s">
        <v>1015</v>
      </c>
      <c r="M1739" s="403">
        <f t="shared" si="578"/>
        <v>1.5406562054208286</v>
      </c>
      <c r="N1739" s="400">
        <v>0</v>
      </c>
      <c r="O1739" s="400" t="s">
        <v>255</v>
      </c>
      <c r="P1739" s="404"/>
      <c r="Q1739" s="405"/>
      <c r="R1739" s="400"/>
      <c r="S1739" s="151">
        <f t="shared" si="579"/>
        <v>6.49074074074074E-2</v>
      </c>
      <c r="T1739" s="151">
        <f t="shared" si="580"/>
        <v>3.24537037037037E-2</v>
      </c>
      <c r="V1739" s="393">
        <f t="shared" si="591"/>
        <v>0</v>
      </c>
      <c r="W1739" s="393">
        <f t="shared" si="592"/>
        <v>0</v>
      </c>
      <c r="X1739" s="53">
        <f t="shared" si="581"/>
        <v>0.70857253086419747</v>
      </c>
      <c r="Y1739" s="53">
        <f t="shared" si="582"/>
        <v>0.74496171086419738</v>
      </c>
      <c r="Z1739" s="53">
        <f t="shared" si="583"/>
        <v>0.35428626543209873</v>
      </c>
      <c r="AA1739" s="53">
        <f t="shared" si="584"/>
        <v>0.37248085543209869</v>
      </c>
      <c r="AB1739" s="50">
        <f t="shared" si="585"/>
        <v>3944</v>
      </c>
      <c r="AC1739" s="50">
        <f t="shared" si="573"/>
        <v>2012</v>
      </c>
      <c r="AD1739" s="50">
        <f t="shared" si="586"/>
        <v>8</v>
      </c>
      <c r="AE1739" s="56">
        <f t="shared" si="587"/>
        <v>201208</v>
      </c>
      <c r="AF1739" s="56">
        <f t="shared" si="575"/>
        <v>35</v>
      </c>
      <c r="AG1739" s="58">
        <f>IF(ISBLANK(B1739)," ",MAX(B1739-B1735-1,0))</f>
        <v>6</v>
      </c>
      <c r="AH1739" s="56">
        <f t="shared" si="588"/>
        <v>26</v>
      </c>
      <c r="AI1739" s="53">
        <f t="shared" si="589"/>
        <v>0.72676712086419748</v>
      </c>
      <c r="AJ1739" s="56">
        <f t="shared" si="590"/>
        <v>56.04</v>
      </c>
    </row>
    <row r="1740" spans="1:36" x14ac:dyDescent="0.25">
      <c r="A1740" s="50">
        <v>1739</v>
      </c>
      <c r="B1740" s="398">
        <v>41147</v>
      </c>
      <c r="C1740" s="399">
        <f t="shared" si="574"/>
        <v>41147</v>
      </c>
      <c r="D1740" s="400" t="s">
        <v>1224</v>
      </c>
      <c r="E1740" s="400">
        <v>56</v>
      </c>
      <c r="F1740" s="400">
        <v>2</v>
      </c>
      <c r="G1740" s="400">
        <v>56</v>
      </c>
      <c r="H1740" s="400">
        <v>18</v>
      </c>
      <c r="I1740" s="401">
        <f t="shared" si="576"/>
        <v>0.12243055555555556</v>
      </c>
      <c r="J1740" s="402">
        <f t="shared" si="577"/>
        <v>2.1862599206349206E-3</v>
      </c>
      <c r="K1740" s="400" t="s">
        <v>930</v>
      </c>
      <c r="L1740" s="400" t="s">
        <v>1015</v>
      </c>
      <c r="M1740" s="403">
        <f t="shared" si="578"/>
        <v>19.058423142370973</v>
      </c>
      <c r="N1740" s="400">
        <v>0</v>
      </c>
      <c r="O1740" s="400" t="s">
        <v>255</v>
      </c>
      <c r="P1740" s="404"/>
      <c r="Q1740" s="405"/>
      <c r="R1740" s="400"/>
      <c r="S1740" s="151">
        <f t="shared" si="579"/>
        <v>0.24486111111111111</v>
      </c>
      <c r="T1740" s="151">
        <f t="shared" si="580"/>
        <v>0.12243055555555556</v>
      </c>
      <c r="V1740" s="393">
        <f t="shared" si="591"/>
        <v>0</v>
      </c>
      <c r="W1740" s="393">
        <f t="shared" si="592"/>
        <v>0</v>
      </c>
      <c r="X1740" s="53">
        <f t="shared" si="581"/>
        <v>5.7280009920634915E-2</v>
      </c>
      <c r="Y1740" s="53">
        <f t="shared" si="582"/>
        <v>9.3669189920634915E-2</v>
      </c>
      <c r="Z1740" s="53">
        <f t="shared" si="583"/>
        <v>2.8640004960317458E-2</v>
      </c>
      <c r="AA1740" s="53">
        <f t="shared" si="584"/>
        <v>4.6834594960317458E-2</v>
      </c>
      <c r="AB1740" s="50">
        <f t="shared" si="585"/>
        <v>267</v>
      </c>
      <c r="AC1740" s="50">
        <f t="shared" si="573"/>
        <v>2012</v>
      </c>
      <c r="AD1740" s="50">
        <f t="shared" si="586"/>
        <v>8</v>
      </c>
      <c r="AE1740" s="56">
        <f t="shared" si="587"/>
        <v>201208</v>
      </c>
      <c r="AF1740" s="56">
        <f t="shared" si="575"/>
        <v>35</v>
      </c>
      <c r="AG1740" s="58">
        <f>IF(ISBLANK(B1740)," ",MAX(B1740-B1739-1,0))</f>
        <v>0</v>
      </c>
      <c r="AH1740" s="56">
        <f t="shared" si="588"/>
        <v>26</v>
      </c>
      <c r="AI1740" s="53">
        <f t="shared" si="589"/>
        <v>7.5474599920634919E-2</v>
      </c>
      <c r="AJ1740" s="56">
        <f t="shared" si="590"/>
        <v>56</v>
      </c>
    </row>
    <row r="1741" spans="1:36" x14ac:dyDescent="0.25">
      <c r="A1741" s="50">
        <v>1740</v>
      </c>
      <c r="B1741" s="398">
        <v>41147</v>
      </c>
      <c r="C1741" s="399">
        <f t="shared" si="574"/>
        <v>41147</v>
      </c>
      <c r="D1741" s="400" t="s">
        <v>1223</v>
      </c>
      <c r="E1741" s="400">
        <v>13.1</v>
      </c>
      <c r="F1741" s="400">
        <v>2</v>
      </c>
      <c r="G1741" s="400">
        <v>36</v>
      </c>
      <c r="H1741" s="400">
        <v>33</v>
      </c>
      <c r="I1741" s="401">
        <f t="shared" si="576"/>
        <v>0.10871527777777779</v>
      </c>
      <c r="J1741" s="402">
        <f t="shared" si="577"/>
        <v>8.2988761662425789E-3</v>
      </c>
      <c r="K1741" s="400" t="s">
        <v>936</v>
      </c>
      <c r="L1741" s="400" t="s">
        <v>1015</v>
      </c>
      <c r="M1741" s="403">
        <f t="shared" si="578"/>
        <v>5.0207601405301858</v>
      </c>
      <c r="N1741" s="400">
        <v>0</v>
      </c>
      <c r="O1741" s="400" t="s">
        <v>255</v>
      </c>
      <c r="P1741" s="404"/>
      <c r="Q1741" s="405"/>
      <c r="R1741" s="400"/>
      <c r="S1741" s="151">
        <f t="shared" si="579"/>
        <v>0.21743055555555557</v>
      </c>
      <c r="T1741" s="151">
        <f t="shared" si="580"/>
        <v>0.10871527777777779</v>
      </c>
      <c r="U1741" s="126"/>
      <c r="V1741" s="393">
        <f t="shared" si="591"/>
        <v>0</v>
      </c>
      <c r="W1741" s="393">
        <f t="shared" si="592"/>
        <v>0</v>
      </c>
      <c r="X1741" s="129">
        <f t="shared" si="581"/>
        <v>0.21743055555555557</v>
      </c>
      <c r="Y1741" s="129">
        <f t="shared" si="582"/>
        <v>0.25381973555555559</v>
      </c>
      <c r="Z1741" s="129">
        <f t="shared" si="583"/>
        <v>0.10871527777777779</v>
      </c>
      <c r="AA1741" s="129">
        <f t="shared" si="584"/>
        <v>0.1269098677777778</v>
      </c>
      <c r="AB1741" s="126">
        <f t="shared" si="585"/>
        <v>2991</v>
      </c>
      <c r="AC1741" s="126">
        <f t="shared" si="573"/>
        <v>2012</v>
      </c>
      <c r="AD1741" s="126">
        <f t="shared" si="586"/>
        <v>8</v>
      </c>
      <c r="AE1741" s="131">
        <f t="shared" si="587"/>
        <v>201208</v>
      </c>
      <c r="AF1741" s="131">
        <f t="shared" si="575"/>
        <v>35</v>
      </c>
      <c r="AG1741" s="132">
        <f>IF(ISBLANK(B1741)," ",MAX(B1741-B1740-1,0))</f>
        <v>0</v>
      </c>
      <c r="AH1741" s="131">
        <f t="shared" si="588"/>
        <v>26</v>
      </c>
      <c r="AI1741" s="129">
        <f t="shared" si="589"/>
        <v>0.23562514555555558</v>
      </c>
      <c r="AJ1741" s="56">
        <f t="shared" si="590"/>
        <v>55.936999999999991</v>
      </c>
    </row>
    <row r="1742" spans="1:36" x14ac:dyDescent="0.25">
      <c r="A1742" s="50">
        <v>1741</v>
      </c>
      <c r="B1742" s="398">
        <v>41147</v>
      </c>
      <c r="C1742" s="399">
        <f t="shared" si="574"/>
        <v>41147</v>
      </c>
      <c r="D1742" s="400" t="s">
        <v>515</v>
      </c>
      <c r="E1742" s="400">
        <v>0.01</v>
      </c>
      <c r="F1742" s="400">
        <v>0</v>
      </c>
      <c r="G1742" s="400">
        <v>5</v>
      </c>
      <c r="H1742" s="400">
        <v>6</v>
      </c>
      <c r="I1742" s="401">
        <f t="shared" si="576"/>
        <v>3.5416666666666665E-3</v>
      </c>
      <c r="J1742" s="402">
        <f t="shared" si="577"/>
        <v>0.35416666666666663</v>
      </c>
      <c r="K1742" s="400" t="s">
        <v>936</v>
      </c>
      <c r="L1742" s="400" t="s">
        <v>1015</v>
      </c>
      <c r="M1742" s="403">
        <f t="shared" si="578"/>
        <v>0.11764705882352952</v>
      </c>
      <c r="N1742" s="400">
        <v>0</v>
      </c>
      <c r="O1742" s="400" t="s">
        <v>255</v>
      </c>
      <c r="P1742" s="404"/>
      <c r="Q1742" s="405"/>
      <c r="R1742" s="400"/>
      <c r="S1742" s="151">
        <f t="shared" si="579"/>
        <v>0</v>
      </c>
      <c r="T1742" s="151">
        <f t="shared" si="580"/>
        <v>0</v>
      </c>
      <c r="U1742" s="126"/>
      <c r="V1742" s="393">
        <f t="shared" si="591"/>
        <v>0</v>
      </c>
      <c r="W1742" s="393">
        <f t="shared" si="592"/>
        <v>0</v>
      </c>
      <c r="X1742" s="129">
        <f t="shared" si="581"/>
        <v>9.279166666666665</v>
      </c>
      <c r="Y1742" s="129">
        <f t="shared" si="582"/>
        <v>9.3155558466666655</v>
      </c>
      <c r="Z1742" s="129">
        <f t="shared" si="583"/>
        <v>4.6395833333333325</v>
      </c>
      <c r="AA1742" s="129">
        <f t="shared" si="584"/>
        <v>4.6577779233333327</v>
      </c>
      <c r="AB1742" s="126">
        <f t="shared" si="585"/>
        <v>4099</v>
      </c>
      <c r="AC1742" s="126">
        <f t="shared" si="573"/>
        <v>2012</v>
      </c>
      <c r="AD1742" s="126">
        <f t="shared" si="586"/>
        <v>8</v>
      </c>
      <c r="AE1742" s="131">
        <f t="shared" si="587"/>
        <v>201208</v>
      </c>
      <c r="AF1742" s="131">
        <f t="shared" si="575"/>
        <v>35</v>
      </c>
      <c r="AG1742" s="132">
        <f>IF(ISBLANK(B1742)," ",MAX(B1742-B1740-1,0))</f>
        <v>0</v>
      </c>
      <c r="AH1742" s="131">
        <f t="shared" si="588"/>
        <v>26</v>
      </c>
      <c r="AI1742" s="129">
        <f t="shared" si="589"/>
        <v>9.2973612566666652</v>
      </c>
      <c r="AJ1742" s="56">
        <f t="shared" si="590"/>
        <v>0</v>
      </c>
    </row>
    <row r="1743" spans="1:36" x14ac:dyDescent="0.25">
      <c r="A1743" s="50">
        <v>1742</v>
      </c>
      <c r="B1743" s="398">
        <v>41147</v>
      </c>
      <c r="C1743" s="399">
        <f t="shared" si="574"/>
        <v>41147</v>
      </c>
      <c r="D1743" s="400" t="s">
        <v>516</v>
      </c>
      <c r="E1743" s="400">
        <v>0.01</v>
      </c>
      <c r="F1743" s="400">
        <v>0</v>
      </c>
      <c r="G1743" s="400">
        <v>2</v>
      </c>
      <c r="H1743" s="400">
        <v>48</v>
      </c>
      <c r="I1743" s="401">
        <f t="shared" si="576"/>
        <v>1.9444444444444442E-3</v>
      </c>
      <c r="J1743" s="402">
        <f t="shared" si="577"/>
        <v>0.19444444444444442</v>
      </c>
      <c r="K1743" s="400" t="s">
        <v>936</v>
      </c>
      <c r="L1743" s="400" t="s">
        <v>1015</v>
      </c>
      <c r="M1743" s="403">
        <f t="shared" si="578"/>
        <v>0.21428571428571447</v>
      </c>
      <c r="N1743" s="400">
        <v>0</v>
      </c>
      <c r="O1743" s="400" t="s">
        <v>255</v>
      </c>
      <c r="P1743" s="404"/>
      <c r="Q1743" s="405"/>
      <c r="R1743" s="400"/>
      <c r="S1743" s="151">
        <f t="shared" si="579"/>
        <v>0</v>
      </c>
      <c r="T1743" s="151">
        <f t="shared" si="580"/>
        <v>0</v>
      </c>
      <c r="U1743" s="126"/>
      <c r="V1743" s="393">
        <f t="shared" si="591"/>
        <v>0</v>
      </c>
      <c r="W1743" s="393">
        <f t="shared" si="592"/>
        <v>0</v>
      </c>
      <c r="X1743" s="129">
        <f t="shared" si="581"/>
        <v>5.0944444444444432</v>
      </c>
      <c r="Y1743" s="129">
        <f t="shared" si="582"/>
        <v>5.1308336244444437</v>
      </c>
      <c r="Z1743" s="129">
        <f t="shared" si="583"/>
        <v>2.5472222222222216</v>
      </c>
      <c r="AA1743" s="129">
        <f t="shared" si="584"/>
        <v>2.5654168122222218</v>
      </c>
      <c r="AB1743" s="126">
        <f t="shared" si="585"/>
        <v>4089</v>
      </c>
      <c r="AC1743" s="126">
        <f t="shared" si="573"/>
        <v>2012</v>
      </c>
      <c r="AD1743" s="126">
        <f t="shared" si="586"/>
        <v>8</v>
      </c>
      <c r="AE1743" s="131">
        <f t="shared" si="587"/>
        <v>201208</v>
      </c>
      <c r="AF1743" s="131">
        <f t="shared" si="575"/>
        <v>35</v>
      </c>
      <c r="AG1743" s="132">
        <f>IF(ISBLANK(B1743)," ",MAX(B1743-B1741-1,0))</f>
        <v>0</v>
      </c>
      <c r="AH1743" s="131">
        <f t="shared" si="588"/>
        <v>26</v>
      </c>
      <c r="AI1743" s="129">
        <f t="shared" si="589"/>
        <v>5.1126390344444435</v>
      </c>
      <c r="AJ1743" s="56">
        <f t="shared" si="590"/>
        <v>0</v>
      </c>
    </row>
    <row r="1744" spans="1:36" x14ac:dyDescent="0.25">
      <c r="A1744" s="50">
        <v>1743</v>
      </c>
      <c r="B1744" s="51">
        <v>41151</v>
      </c>
      <c r="C1744" s="75">
        <f t="shared" si="574"/>
        <v>41151</v>
      </c>
      <c r="D1744" s="50" t="s">
        <v>1223</v>
      </c>
      <c r="E1744" s="50">
        <v>3.57</v>
      </c>
      <c r="F1744" s="50">
        <v>0</v>
      </c>
      <c r="G1744" s="50">
        <v>34</v>
      </c>
      <c r="H1744" s="50">
        <v>5</v>
      </c>
      <c r="I1744" s="53">
        <f t="shared" si="576"/>
        <v>2.3668981481481485E-2</v>
      </c>
      <c r="J1744" s="54">
        <f t="shared" si="577"/>
        <v>6.6299668015354302E-3</v>
      </c>
      <c r="K1744" s="50" t="s">
        <v>1016</v>
      </c>
      <c r="L1744" s="50" t="s">
        <v>1017</v>
      </c>
      <c r="M1744" s="55">
        <f t="shared" si="578"/>
        <v>6.284596577017119</v>
      </c>
      <c r="N1744" s="50">
        <v>0</v>
      </c>
      <c r="O1744" s="50" t="s">
        <v>255</v>
      </c>
      <c r="R1744" s="50" t="s">
        <v>1018</v>
      </c>
      <c r="S1744" s="151">
        <f t="shared" si="579"/>
        <v>0.17370513020022826</v>
      </c>
      <c r="T1744" s="151">
        <f t="shared" si="580"/>
        <v>8.6852565100114132E-2</v>
      </c>
      <c r="V1744" s="393">
        <f t="shared" si="591"/>
        <v>0</v>
      </c>
      <c r="W1744" s="393">
        <f t="shared" si="592"/>
        <v>0</v>
      </c>
      <c r="X1744" s="53">
        <f t="shared" si="581"/>
        <v>0.17370513020022826</v>
      </c>
      <c r="Y1744" s="53">
        <f t="shared" si="582"/>
        <v>0.21009431020022826</v>
      </c>
      <c r="Z1744" s="53">
        <f t="shared" si="583"/>
        <v>8.6852565100114132E-2</v>
      </c>
      <c r="AA1744" s="53">
        <f t="shared" si="584"/>
        <v>0.10504715510011413</v>
      </c>
      <c r="AB1744" s="50">
        <f t="shared" si="585"/>
        <v>1329</v>
      </c>
      <c r="AC1744" s="50">
        <f t="shared" si="573"/>
        <v>2012</v>
      </c>
      <c r="AD1744" s="50">
        <f t="shared" si="586"/>
        <v>8</v>
      </c>
      <c r="AE1744" s="56">
        <f t="shared" si="587"/>
        <v>201208</v>
      </c>
      <c r="AF1744" s="56">
        <f t="shared" si="575"/>
        <v>35</v>
      </c>
      <c r="AG1744" s="58">
        <f>IF(ISBLANK(B1744)," ",MAX(B1744-B1738-1,0))</f>
        <v>7</v>
      </c>
      <c r="AH1744" s="56">
        <f t="shared" si="588"/>
        <v>30</v>
      </c>
      <c r="AI1744" s="53">
        <f t="shared" si="589"/>
        <v>0.19189972020022827</v>
      </c>
      <c r="AJ1744" s="56">
        <f t="shared" si="590"/>
        <v>15.243899999999998</v>
      </c>
    </row>
    <row r="1745" spans="1:36" x14ac:dyDescent="0.25">
      <c r="A1745" s="50">
        <v>1744</v>
      </c>
      <c r="B1745" s="51">
        <v>41152</v>
      </c>
      <c r="C1745" s="75">
        <f t="shared" si="574"/>
        <v>41152</v>
      </c>
      <c r="D1745" s="50" t="s">
        <v>1223</v>
      </c>
      <c r="E1745" s="50">
        <v>4.01</v>
      </c>
      <c r="F1745" s="50">
        <v>0</v>
      </c>
      <c r="G1745" s="50">
        <v>41</v>
      </c>
      <c r="H1745" s="50">
        <v>13</v>
      </c>
      <c r="I1745" s="53">
        <f t="shared" si="576"/>
        <v>2.8622685185185185E-2</v>
      </c>
      <c r="J1745" s="54">
        <f t="shared" si="577"/>
        <v>7.137826729472615E-3</v>
      </c>
      <c r="K1745" s="50" t="s">
        <v>1016</v>
      </c>
      <c r="L1745" s="50" t="s">
        <v>1017</v>
      </c>
      <c r="M1745" s="55">
        <f t="shared" si="578"/>
        <v>5.837444399514764</v>
      </c>
      <c r="N1745" s="50">
        <v>0</v>
      </c>
      <c r="O1745" s="50" t="s">
        <v>255</v>
      </c>
      <c r="R1745" s="50" t="s">
        <v>1019</v>
      </c>
      <c r="S1745" s="151">
        <f t="shared" si="579"/>
        <v>0.18701106031218251</v>
      </c>
      <c r="T1745" s="151">
        <f t="shared" si="580"/>
        <v>9.3505530156091254E-2</v>
      </c>
      <c r="V1745" s="393">
        <f t="shared" si="591"/>
        <v>0</v>
      </c>
      <c r="W1745" s="393">
        <f t="shared" si="592"/>
        <v>0</v>
      </c>
      <c r="X1745" s="53">
        <f t="shared" si="581"/>
        <v>0.18701106031218251</v>
      </c>
      <c r="Y1745" s="53">
        <f t="shared" si="582"/>
        <v>0.2234002403121825</v>
      </c>
      <c r="Z1745" s="53">
        <f t="shared" si="583"/>
        <v>9.3505530156091254E-2</v>
      </c>
      <c r="AA1745" s="53">
        <f t="shared" si="584"/>
        <v>0.11170012015609125</v>
      </c>
      <c r="AB1745" s="50">
        <f t="shared" si="585"/>
        <v>1966</v>
      </c>
      <c r="AC1745" s="50">
        <f t="shared" si="573"/>
        <v>2012</v>
      </c>
      <c r="AD1745" s="50">
        <f t="shared" si="586"/>
        <v>8</v>
      </c>
      <c r="AE1745" s="56">
        <f t="shared" si="587"/>
        <v>201208</v>
      </c>
      <c r="AF1745" s="56">
        <f t="shared" si="575"/>
        <v>35</v>
      </c>
      <c r="AG1745" s="58">
        <f>IF(ISBLANK(B1745)," ",MAX(B1745-B1744-1,0))</f>
        <v>0</v>
      </c>
      <c r="AH1745" s="56">
        <f t="shared" si="588"/>
        <v>31</v>
      </c>
      <c r="AI1745" s="53">
        <f t="shared" si="589"/>
        <v>0.20520565031218252</v>
      </c>
      <c r="AJ1745" s="56">
        <f t="shared" si="590"/>
        <v>17.122699999999998</v>
      </c>
    </row>
    <row r="1746" spans="1:36" x14ac:dyDescent="0.25">
      <c r="A1746" s="50">
        <v>1745</v>
      </c>
      <c r="B1746" s="51">
        <v>41155</v>
      </c>
      <c r="C1746" s="75">
        <f t="shared" si="574"/>
        <v>41155</v>
      </c>
      <c r="D1746" s="50" t="s">
        <v>1223</v>
      </c>
      <c r="E1746" s="50">
        <v>14.5</v>
      </c>
      <c r="F1746" s="50">
        <v>3</v>
      </c>
      <c r="G1746" s="50">
        <v>6</v>
      </c>
      <c r="H1746" s="50">
        <v>24</v>
      </c>
      <c r="I1746" s="53">
        <f t="shared" si="576"/>
        <v>0.12944444444444445</v>
      </c>
      <c r="J1746" s="54">
        <f t="shared" si="577"/>
        <v>8.9272030651340994E-3</v>
      </c>
      <c r="K1746" s="50" t="s">
        <v>1022</v>
      </c>
      <c r="L1746" s="50" t="s">
        <v>1020</v>
      </c>
      <c r="M1746" s="55">
        <f t="shared" si="578"/>
        <v>4.6673819742489311</v>
      </c>
      <c r="N1746" s="50">
        <v>0</v>
      </c>
      <c r="O1746" s="50" t="s">
        <v>255</v>
      </c>
      <c r="R1746" s="50" t="s">
        <v>1021</v>
      </c>
      <c r="S1746" s="151">
        <f t="shared" si="579"/>
        <v>0.2338927203065134</v>
      </c>
      <c r="T1746" s="151">
        <f t="shared" si="580"/>
        <v>0.1169463601532567</v>
      </c>
      <c r="V1746" s="393">
        <f t="shared" si="591"/>
        <v>0</v>
      </c>
      <c r="W1746" s="393">
        <f t="shared" si="592"/>
        <v>0</v>
      </c>
      <c r="X1746" s="53">
        <f t="shared" si="581"/>
        <v>0.2338927203065134</v>
      </c>
      <c r="Y1746" s="53">
        <f t="shared" si="582"/>
        <v>0.27028190030651339</v>
      </c>
      <c r="Z1746" s="53">
        <f t="shared" si="583"/>
        <v>0.1169463601532567</v>
      </c>
      <c r="AA1746" s="53">
        <f t="shared" si="584"/>
        <v>0.13514095015325669</v>
      </c>
      <c r="AB1746" s="50">
        <f t="shared" si="585"/>
        <v>3212</v>
      </c>
      <c r="AC1746" s="50">
        <f t="shared" si="573"/>
        <v>2012</v>
      </c>
      <c r="AD1746" s="50">
        <f t="shared" si="586"/>
        <v>9</v>
      </c>
      <c r="AE1746" s="56">
        <f t="shared" si="587"/>
        <v>201209</v>
      </c>
      <c r="AF1746" s="56">
        <f t="shared" si="575"/>
        <v>36</v>
      </c>
      <c r="AG1746" s="58">
        <f>IF(ISBLANK(B1746)," ",MAX(B1746-B1745-1,0))</f>
        <v>2</v>
      </c>
      <c r="AH1746" s="56">
        <f t="shared" si="588"/>
        <v>3</v>
      </c>
      <c r="AI1746" s="53">
        <f t="shared" si="589"/>
        <v>0.25208731030651338</v>
      </c>
      <c r="AJ1746" s="56">
        <f t="shared" si="590"/>
        <v>61.914999999999992</v>
      </c>
    </row>
    <row r="1747" spans="1:36" x14ac:dyDescent="0.25">
      <c r="A1747" s="50">
        <v>1746</v>
      </c>
      <c r="B1747" s="51">
        <v>41156</v>
      </c>
      <c r="C1747" s="75">
        <f t="shared" si="574"/>
        <v>41156</v>
      </c>
      <c r="D1747" s="50" t="s">
        <v>1224</v>
      </c>
      <c r="E1747" s="50">
        <v>8.23</v>
      </c>
      <c r="F1747" s="50">
        <v>0</v>
      </c>
      <c r="G1747" s="50">
        <v>22</v>
      </c>
      <c r="H1747" s="50">
        <v>50</v>
      </c>
      <c r="I1747" s="53">
        <f t="shared" si="576"/>
        <v>1.5856481481481482E-2</v>
      </c>
      <c r="J1747" s="54">
        <f t="shared" si="577"/>
        <v>1.926668466765672E-3</v>
      </c>
      <c r="K1747" s="50" t="s">
        <v>921</v>
      </c>
      <c r="L1747" s="50" t="s">
        <v>934</v>
      </c>
      <c r="M1747" s="55">
        <f t="shared" si="578"/>
        <v>21.626277372262791</v>
      </c>
      <c r="N1747" s="50">
        <v>0</v>
      </c>
      <c r="O1747" s="50" t="s">
        <v>253</v>
      </c>
      <c r="P1747" s="143"/>
      <c r="Q1747" s="143"/>
      <c r="R1747" s="143"/>
      <c r="S1747" s="151">
        <f t="shared" si="579"/>
        <v>0.21578686827775526</v>
      </c>
      <c r="T1747" s="151">
        <f t="shared" si="580"/>
        <v>0.10789343413887763</v>
      </c>
      <c r="V1747" s="393">
        <f t="shared" si="591"/>
        <v>0</v>
      </c>
      <c r="W1747" s="393">
        <f t="shared" si="592"/>
        <v>0</v>
      </c>
      <c r="X1747" s="53">
        <f t="shared" si="581"/>
        <v>5.0478713829260606E-2</v>
      </c>
      <c r="Y1747" s="53">
        <f t="shared" si="582"/>
        <v>8.6867893829260592E-2</v>
      </c>
      <c r="Z1747" s="53">
        <f t="shared" si="583"/>
        <v>2.5239356914630303E-2</v>
      </c>
      <c r="AA1747" s="53">
        <f t="shared" si="584"/>
        <v>4.3433946914630296E-2</v>
      </c>
      <c r="AB1747" s="50">
        <f t="shared" si="585"/>
        <v>132</v>
      </c>
      <c r="AC1747" s="50">
        <f t="shared" si="573"/>
        <v>2012</v>
      </c>
      <c r="AD1747" s="50">
        <f t="shared" si="586"/>
        <v>9</v>
      </c>
      <c r="AE1747" s="56">
        <f t="shared" si="587"/>
        <v>201209</v>
      </c>
      <c r="AF1747" s="56">
        <f t="shared" si="575"/>
        <v>36</v>
      </c>
      <c r="AG1747" s="58">
        <f>IF(ISBLANK(B1747)," ",MAX(B1747-B1741-1,0))</f>
        <v>8</v>
      </c>
      <c r="AH1747" s="56">
        <f t="shared" si="588"/>
        <v>4</v>
      </c>
      <c r="AI1747" s="53">
        <f t="shared" si="589"/>
        <v>6.8673303829260596E-2</v>
      </c>
      <c r="AJ1747" s="56">
        <f t="shared" si="590"/>
        <v>8.23</v>
      </c>
    </row>
    <row r="1748" spans="1:36" x14ac:dyDescent="0.25">
      <c r="A1748" s="50">
        <v>1747</v>
      </c>
      <c r="B1748" s="51">
        <v>41157</v>
      </c>
      <c r="C1748" s="75">
        <f t="shared" si="574"/>
        <v>41157</v>
      </c>
      <c r="D1748" s="50" t="s">
        <v>1223</v>
      </c>
      <c r="E1748" s="50">
        <v>3</v>
      </c>
      <c r="F1748" s="50">
        <v>0</v>
      </c>
      <c r="G1748" s="50">
        <v>28</v>
      </c>
      <c r="H1748" s="50">
        <v>54</v>
      </c>
      <c r="I1748" s="53">
        <f t="shared" si="576"/>
        <v>2.0069444444444442E-2</v>
      </c>
      <c r="J1748" s="54">
        <f t="shared" si="577"/>
        <v>6.6898148148148142E-3</v>
      </c>
      <c r="K1748" s="50" t="s">
        <v>1022</v>
      </c>
      <c r="L1748" s="50" t="s">
        <v>17</v>
      </c>
      <c r="M1748" s="55">
        <f t="shared" si="578"/>
        <v>6.228373702422151</v>
      </c>
      <c r="N1748" s="50">
        <v>0</v>
      </c>
      <c r="O1748" s="50" t="s">
        <v>253</v>
      </c>
      <c r="S1748" s="151">
        <f t="shared" si="579"/>
        <v>0.17527314814814812</v>
      </c>
      <c r="T1748" s="151">
        <f t="shared" si="580"/>
        <v>8.7636574074074061E-2</v>
      </c>
      <c r="V1748" s="393">
        <f t="shared" si="591"/>
        <v>0</v>
      </c>
      <c r="W1748" s="393">
        <f t="shared" si="592"/>
        <v>0</v>
      </c>
      <c r="X1748" s="53">
        <f t="shared" si="581"/>
        <v>0.17527314814814812</v>
      </c>
      <c r="Y1748" s="53">
        <f t="shared" si="582"/>
        <v>0.21166232814814812</v>
      </c>
      <c r="Z1748" s="53">
        <f t="shared" si="583"/>
        <v>8.7636574074074061E-2</v>
      </c>
      <c r="AA1748" s="53">
        <f t="shared" si="584"/>
        <v>0.10583116407407406</v>
      </c>
      <c r="AB1748" s="50">
        <f t="shared" si="585"/>
        <v>1382</v>
      </c>
      <c r="AC1748" s="50">
        <f t="shared" si="573"/>
        <v>2012</v>
      </c>
      <c r="AD1748" s="50">
        <f t="shared" si="586"/>
        <v>9</v>
      </c>
      <c r="AE1748" s="56">
        <f t="shared" si="587"/>
        <v>201209</v>
      </c>
      <c r="AF1748" s="56">
        <f t="shared" si="575"/>
        <v>36</v>
      </c>
      <c r="AG1748" s="58">
        <f>IF(ISBLANK(B1748)," ",MAX(B1748-B1747-1,0))</f>
        <v>0</v>
      </c>
      <c r="AH1748" s="56">
        <f t="shared" si="588"/>
        <v>5</v>
      </c>
      <c r="AI1748" s="53">
        <f t="shared" si="589"/>
        <v>0.19346773814814811</v>
      </c>
      <c r="AJ1748" s="56">
        <f t="shared" si="590"/>
        <v>12.809999999999999</v>
      </c>
    </row>
    <row r="1749" spans="1:36" x14ac:dyDescent="0.25">
      <c r="A1749" s="50">
        <v>1748</v>
      </c>
      <c r="B1749" s="51">
        <v>41158</v>
      </c>
      <c r="C1749" s="75">
        <f t="shared" si="574"/>
        <v>41158</v>
      </c>
      <c r="D1749" s="50" t="s">
        <v>1224</v>
      </c>
      <c r="E1749" s="50">
        <v>10.72</v>
      </c>
      <c r="F1749" s="50">
        <v>0</v>
      </c>
      <c r="G1749" s="50">
        <v>33</v>
      </c>
      <c r="H1749" s="50">
        <v>5</v>
      </c>
      <c r="I1749" s="53">
        <f t="shared" si="576"/>
        <v>2.297453703703704E-2</v>
      </c>
      <c r="J1749" s="54">
        <f t="shared" si="577"/>
        <v>2.1431471116639027E-3</v>
      </c>
      <c r="K1749" s="50" t="s">
        <v>921</v>
      </c>
      <c r="L1749" s="50" t="s">
        <v>934</v>
      </c>
      <c r="M1749" s="55">
        <f t="shared" si="578"/>
        <v>19.441813602015127</v>
      </c>
      <c r="N1749" s="50">
        <v>0</v>
      </c>
      <c r="O1749" s="50" t="s">
        <v>253</v>
      </c>
      <c r="S1749" s="151">
        <f t="shared" si="579"/>
        <v>0.24003247650635712</v>
      </c>
      <c r="T1749" s="151">
        <f t="shared" si="580"/>
        <v>0.12001623825317856</v>
      </c>
      <c r="V1749" s="393">
        <f t="shared" si="591"/>
        <v>0</v>
      </c>
      <c r="W1749" s="393">
        <f t="shared" si="592"/>
        <v>0</v>
      </c>
      <c r="X1749" s="53">
        <f t="shared" si="581"/>
        <v>5.6150454325594248E-2</v>
      </c>
      <c r="Y1749" s="53">
        <f t="shared" si="582"/>
        <v>9.2539634325594256E-2</v>
      </c>
      <c r="Z1749" s="53">
        <f t="shared" si="583"/>
        <v>2.8075227162797124E-2</v>
      </c>
      <c r="AA1749" s="53">
        <f t="shared" si="584"/>
        <v>4.6269817162797128E-2</v>
      </c>
      <c r="AB1749" s="50">
        <f t="shared" si="585"/>
        <v>254</v>
      </c>
      <c r="AC1749" s="50">
        <f t="shared" si="573"/>
        <v>2012</v>
      </c>
      <c r="AD1749" s="50">
        <f t="shared" si="586"/>
        <v>9</v>
      </c>
      <c r="AE1749" s="56">
        <f t="shared" si="587"/>
        <v>201209</v>
      </c>
      <c r="AF1749" s="56">
        <f t="shared" si="575"/>
        <v>36</v>
      </c>
      <c r="AG1749" s="58">
        <f>IF(ISBLANK(B1749)," ",MAX(B1749-B1748-1,0))</f>
        <v>0</v>
      </c>
      <c r="AH1749" s="56">
        <f t="shared" si="588"/>
        <v>6</v>
      </c>
      <c r="AI1749" s="53">
        <f t="shared" si="589"/>
        <v>7.4345044325594245E-2</v>
      </c>
      <c r="AJ1749" s="56">
        <f t="shared" si="590"/>
        <v>10.72</v>
      </c>
    </row>
    <row r="1750" spans="1:36" x14ac:dyDescent="0.25">
      <c r="A1750" s="50">
        <v>1749</v>
      </c>
      <c r="B1750" s="51">
        <v>41161</v>
      </c>
      <c r="C1750" s="75">
        <f t="shared" si="574"/>
        <v>41161</v>
      </c>
      <c r="D1750" s="50" t="s">
        <v>1223</v>
      </c>
      <c r="E1750" s="50">
        <v>15.29</v>
      </c>
      <c r="F1750" s="50">
        <v>3</v>
      </c>
      <c r="G1750" s="50">
        <v>5</v>
      </c>
      <c r="H1750" s="50">
        <v>30</v>
      </c>
      <c r="I1750" s="53">
        <f t="shared" si="576"/>
        <v>0.12881944444444446</v>
      </c>
      <c r="J1750" s="54">
        <f t="shared" si="577"/>
        <v>8.4250781193227244E-3</v>
      </c>
      <c r="K1750" s="50" t="s">
        <v>1022</v>
      </c>
      <c r="L1750" s="50" t="s">
        <v>1023</v>
      </c>
      <c r="M1750" s="55">
        <f t="shared" si="578"/>
        <v>4.9455525606469033</v>
      </c>
      <c r="N1750" s="50">
        <v>0</v>
      </c>
      <c r="O1750" s="50" t="s">
        <v>255</v>
      </c>
      <c r="R1750" s="50" t="s">
        <v>926</v>
      </c>
      <c r="S1750" s="151">
        <f t="shared" si="579"/>
        <v>0.22073704672625538</v>
      </c>
      <c r="T1750" s="151">
        <f t="shared" si="580"/>
        <v>0.11036852336312769</v>
      </c>
      <c r="V1750" s="393">
        <f t="shared" si="591"/>
        <v>0</v>
      </c>
      <c r="W1750" s="393">
        <f t="shared" si="592"/>
        <v>0</v>
      </c>
      <c r="X1750" s="53">
        <f t="shared" si="581"/>
        <v>0.22073704672625538</v>
      </c>
      <c r="Y1750" s="53">
        <f t="shared" si="582"/>
        <v>0.2571262267262554</v>
      </c>
      <c r="Z1750" s="53">
        <f t="shared" si="583"/>
        <v>0.11036852336312769</v>
      </c>
      <c r="AA1750" s="53">
        <f t="shared" si="584"/>
        <v>0.1285631133631277</v>
      </c>
      <c r="AB1750" s="50">
        <f t="shared" si="585"/>
        <v>3064</v>
      </c>
      <c r="AC1750" s="50">
        <f t="shared" si="573"/>
        <v>2012</v>
      </c>
      <c r="AD1750" s="50">
        <f t="shared" si="586"/>
        <v>9</v>
      </c>
      <c r="AE1750" s="56">
        <f t="shared" si="587"/>
        <v>201209</v>
      </c>
      <c r="AF1750" s="56">
        <f t="shared" si="575"/>
        <v>37</v>
      </c>
      <c r="AG1750" s="58">
        <f>IF(ISBLANK(B1750)," ",MAX(B1750-B1746-1,0))</f>
        <v>5</v>
      </c>
      <c r="AH1750" s="56">
        <f t="shared" si="588"/>
        <v>9</v>
      </c>
      <c r="AI1750" s="53">
        <f t="shared" si="589"/>
        <v>0.23893163672625539</v>
      </c>
      <c r="AJ1750" s="56">
        <f t="shared" si="590"/>
        <v>65.288299999999992</v>
      </c>
    </row>
    <row r="1751" spans="1:36" x14ac:dyDescent="0.25">
      <c r="A1751" s="50">
        <v>1750</v>
      </c>
      <c r="B1751" s="51">
        <v>41165</v>
      </c>
      <c r="C1751" s="75">
        <f t="shared" si="574"/>
        <v>41165</v>
      </c>
      <c r="D1751" s="50" t="s">
        <v>1223</v>
      </c>
      <c r="E1751" s="50">
        <v>4.01</v>
      </c>
      <c r="F1751" s="50">
        <v>0</v>
      </c>
      <c r="G1751" s="50">
        <v>39</v>
      </c>
      <c r="H1751" s="50">
        <v>38</v>
      </c>
      <c r="I1751" s="53">
        <f t="shared" si="576"/>
        <v>2.7523148148148147E-2</v>
      </c>
      <c r="J1751" s="54">
        <f t="shared" si="577"/>
        <v>6.8636279671192395E-3</v>
      </c>
      <c r="K1751" s="50" t="s">
        <v>1022</v>
      </c>
      <c r="L1751" s="50" t="s">
        <v>935</v>
      </c>
      <c r="M1751" s="55">
        <f t="shared" si="578"/>
        <v>6.0706476030277585</v>
      </c>
      <c r="N1751" s="50">
        <v>0</v>
      </c>
      <c r="O1751" s="50" t="s">
        <v>184</v>
      </c>
      <c r="R1751" s="50" t="s">
        <v>1024</v>
      </c>
      <c r="S1751" s="151">
        <f t="shared" si="579"/>
        <v>0.17982705273852406</v>
      </c>
      <c r="T1751" s="151">
        <f t="shared" si="580"/>
        <v>8.9913526369262031E-2</v>
      </c>
      <c r="V1751" s="393">
        <f t="shared" si="591"/>
        <v>0</v>
      </c>
      <c r="W1751" s="393">
        <f t="shared" si="592"/>
        <v>0</v>
      </c>
      <c r="X1751" s="53">
        <f t="shared" si="581"/>
        <v>0.17982705273852406</v>
      </c>
      <c r="Y1751" s="53">
        <f t="shared" si="582"/>
        <v>0.21621623273852408</v>
      </c>
      <c r="Z1751" s="53">
        <f t="shared" si="583"/>
        <v>8.9913526369262031E-2</v>
      </c>
      <c r="AA1751" s="53">
        <f t="shared" si="584"/>
        <v>0.10810811636926204</v>
      </c>
      <c r="AB1751" s="50">
        <f t="shared" si="585"/>
        <v>1613</v>
      </c>
      <c r="AC1751" s="50">
        <f t="shared" si="573"/>
        <v>2012</v>
      </c>
      <c r="AD1751" s="50">
        <f t="shared" si="586"/>
        <v>9</v>
      </c>
      <c r="AE1751" s="56">
        <f t="shared" si="587"/>
        <v>201209</v>
      </c>
      <c r="AF1751" s="56">
        <f t="shared" si="575"/>
        <v>37</v>
      </c>
      <c r="AG1751" s="58">
        <f>IF(ISBLANK(B1751)," ",MAX(B1751-B1750-1,0))</f>
        <v>3</v>
      </c>
      <c r="AH1751" s="56">
        <f t="shared" si="588"/>
        <v>13</v>
      </c>
      <c r="AI1751" s="53">
        <f t="shared" si="589"/>
        <v>0.19802164273852407</v>
      </c>
      <c r="AJ1751" s="56">
        <f t="shared" si="590"/>
        <v>17.122699999999998</v>
      </c>
    </row>
    <row r="1752" spans="1:36" ht="15.75" x14ac:dyDescent="0.3">
      <c r="A1752" s="50">
        <v>1751</v>
      </c>
      <c r="B1752" s="51">
        <v>41166</v>
      </c>
      <c r="C1752" s="75">
        <f t="shared" si="574"/>
        <v>41166</v>
      </c>
      <c r="D1752" s="50" t="s">
        <v>1223</v>
      </c>
      <c r="E1752" s="50">
        <v>3.44</v>
      </c>
      <c r="F1752" s="50">
        <v>0</v>
      </c>
      <c r="G1752" s="50">
        <v>36</v>
      </c>
      <c r="H1752" s="50">
        <v>8</v>
      </c>
      <c r="I1752" s="53">
        <f t="shared" si="576"/>
        <v>2.5092592592592593E-2</v>
      </c>
      <c r="J1752" s="54">
        <f t="shared" si="577"/>
        <v>7.2943583118001724E-3</v>
      </c>
      <c r="K1752" s="50" t="s">
        <v>1022</v>
      </c>
      <c r="L1752" s="50" t="s">
        <v>315</v>
      </c>
      <c r="M1752" s="55">
        <f t="shared" si="578"/>
        <v>5.7121771217712221</v>
      </c>
      <c r="N1752" s="50">
        <v>0</v>
      </c>
      <c r="O1752" s="50" t="s">
        <v>184</v>
      </c>
      <c r="R1752" s="146" t="s">
        <v>1025</v>
      </c>
      <c r="S1752" s="151">
        <f t="shared" si="579"/>
        <v>0.1911121877691645</v>
      </c>
      <c r="T1752" s="151">
        <f t="shared" si="580"/>
        <v>9.5556093884582249E-2</v>
      </c>
      <c r="V1752" s="393">
        <f t="shared" si="591"/>
        <v>0</v>
      </c>
      <c r="W1752" s="393">
        <f t="shared" si="592"/>
        <v>0</v>
      </c>
      <c r="X1752" s="53">
        <f t="shared" si="581"/>
        <v>0.1911121877691645</v>
      </c>
      <c r="Y1752" s="53">
        <f t="shared" si="582"/>
        <v>0.22750136776916449</v>
      </c>
      <c r="Z1752" s="53">
        <f t="shared" si="583"/>
        <v>9.5556093884582249E-2</v>
      </c>
      <c r="AA1752" s="53">
        <f t="shared" si="584"/>
        <v>0.11375068388458225</v>
      </c>
      <c r="AB1752" s="50">
        <f t="shared" si="585"/>
        <v>2157</v>
      </c>
      <c r="AC1752" s="50">
        <f t="shared" si="573"/>
        <v>2012</v>
      </c>
      <c r="AD1752" s="50">
        <f t="shared" si="586"/>
        <v>9</v>
      </c>
      <c r="AE1752" s="56">
        <f t="shared" si="587"/>
        <v>201209</v>
      </c>
      <c r="AF1752" s="56">
        <f t="shared" si="575"/>
        <v>37</v>
      </c>
      <c r="AG1752" s="58">
        <f>IF(ISBLANK(B1752)," ",MAX(B1752-B1751-1,0))</f>
        <v>0</v>
      </c>
      <c r="AH1752" s="56">
        <f t="shared" si="588"/>
        <v>14</v>
      </c>
      <c r="AI1752" s="53">
        <f t="shared" si="589"/>
        <v>0.20930677776916451</v>
      </c>
      <c r="AJ1752" s="56">
        <f t="shared" si="590"/>
        <v>14.688799999999999</v>
      </c>
    </row>
    <row r="1753" spans="1:36" x14ac:dyDescent="0.25">
      <c r="A1753" s="50">
        <v>1752</v>
      </c>
      <c r="B1753" s="51">
        <v>41168</v>
      </c>
      <c r="C1753" s="75">
        <f t="shared" si="574"/>
        <v>41168</v>
      </c>
      <c r="D1753" s="50" t="s">
        <v>1223</v>
      </c>
      <c r="E1753" s="50">
        <v>6.25</v>
      </c>
      <c r="F1753" s="50">
        <v>1</v>
      </c>
      <c r="G1753" s="50">
        <v>0</v>
      </c>
      <c r="H1753" s="50">
        <v>50</v>
      </c>
      <c r="I1753" s="53">
        <f t="shared" si="576"/>
        <v>4.2245370370370371E-2</v>
      </c>
      <c r="J1753" s="54">
        <f t="shared" si="577"/>
        <v>6.7592592592592591E-3</v>
      </c>
      <c r="K1753" s="50">
        <v>201202</v>
      </c>
      <c r="L1753" s="50" t="s">
        <v>17</v>
      </c>
      <c r="M1753" s="55">
        <f t="shared" si="578"/>
        <v>6.1643835616438407</v>
      </c>
      <c r="N1753" s="50">
        <v>0</v>
      </c>
      <c r="O1753" s="50" t="s">
        <v>253</v>
      </c>
      <c r="S1753" s="151">
        <f t="shared" si="579"/>
        <v>0.17709259259259258</v>
      </c>
      <c r="T1753" s="151">
        <f t="shared" si="580"/>
        <v>8.854629629629629E-2</v>
      </c>
      <c r="V1753" s="393">
        <f t="shared" si="591"/>
        <v>0</v>
      </c>
      <c r="W1753" s="393">
        <f t="shared" si="592"/>
        <v>0</v>
      </c>
      <c r="X1753" s="53">
        <f t="shared" si="581"/>
        <v>0.17709259259259258</v>
      </c>
      <c r="Y1753" s="53">
        <f t="shared" si="582"/>
        <v>0.21348177259259257</v>
      </c>
      <c r="Z1753" s="53">
        <f t="shared" si="583"/>
        <v>8.854629629629629E-2</v>
      </c>
      <c r="AA1753" s="53">
        <f t="shared" si="584"/>
        <v>0.10674088629629629</v>
      </c>
      <c r="AB1753" s="50">
        <f t="shared" si="585"/>
        <v>1473</v>
      </c>
      <c r="AC1753" s="50">
        <f t="shared" si="573"/>
        <v>2012</v>
      </c>
      <c r="AD1753" s="50">
        <f t="shared" si="586"/>
        <v>9</v>
      </c>
      <c r="AE1753" s="56">
        <f t="shared" si="587"/>
        <v>201209</v>
      </c>
      <c r="AF1753" s="56">
        <f t="shared" si="575"/>
        <v>38</v>
      </c>
      <c r="AG1753" s="58">
        <f>IF(ISBLANK(B1753)," ",MAX(B1753-B1749-1,0))</f>
        <v>9</v>
      </c>
      <c r="AH1753" s="56">
        <f t="shared" si="588"/>
        <v>16</v>
      </c>
      <c r="AI1753" s="53">
        <f t="shared" si="589"/>
        <v>0.19528718259259259</v>
      </c>
      <c r="AJ1753" s="56">
        <f t="shared" si="590"/>
        <v>26.687499999999996</v>
      </c>
    </row>
    <row r="1754" spans="1:36" x14ac:dyDescent="0.25">
      <c r="A1754" s="50">
        <v>1753</v>
      </c>
      <c r="B1754" s="51">
        <v>41170</v>
      </c>
      <c r="C1754" s="75">
        <f t="shared" si="574"/>
        <v>41170</v>
      </c>
      <c r="D1754" s="50" t="s">
        <v>1223</v>
      </c>
      <c r="E1754" s="50">
        <v>2</v>
      </c>
      <c r="F1754" s="50">
        <v>0</v>
      </c>
      <c r="G1754" s="50">
        <v>18</v>
      </c>
      <c r="H1754" s="50">
        <v>33</v>
      </c>
      <c r="I1754" s="53">
        <f t="shared" si="576"/>
        <v>1.2881944444444446E-2</v>
      </c>
      <c r="J1754" s="54">
        <f t="shared" si="577"/>
        <v>6.4409722222222229E-3</v>
      </c>
      <c r="K1754" s="50" t="s">
        <v>1022</v>
      </c>
      <c r="L1754" s="50" t="s">
        <v>1026</v>
      </c>
      <c r="M1754" s="55">
        <f t="shared" si="578"/>
        <v>6.4690026954177942</v>
      </c>
      <c r="N1754" s="50">
        <v>0</v>
      </c>
      <c r="O1754" s="50" t="s">
        <v>253</v>
      </c>
      <c r="S1754" s="151">
        <f t="shared" si="579"/>
        <v>0.16875347222222223</v>
      </c>
      <c r="T1754" s="151">
        <f t="shared" si="580"/>
        <v>8.4376736111111114E-2</v>
      </c>
      <c r="V1754" s="393">
        <f t="shared" si="591"/>
        <v>0</v>
      </c>
      <c r="W1754" s="393">
        <f t="shared" si="592"/>
        <v>0</v>
      </c>
      <c r="X1754" s="53">
        <f t="shared" si="581"/>
        <v>0.16875347222222223</v>
      </c>
      <c r="Y1754" s="53">
        <f t="shared" si="582"/>
        <v>0.20514265222222225</v>
      </c>
      <c r="Z1754" s="53">
        <f t="shared" si="583"/>
        <v>8.4376736111111114E-2</v>
      </c>
      <c r="AA1754" s="53">
        <f t="shared" si="584"/>
        <v>0.10257132611111112</v>
      </c>
      <c r="AB1754" s="50">
        <f t="shared" si="585"/>
        <v>1167</v>
      </c>
      <c r="AC1754" s="50">
        <f t="shared" si="573"/>
        <v>2012</v>
      </c>
      <c r="AD1754" s="50">
        <f t="shared" si="586"/>
        <v>9</v>
      </c>
      <c r="AE1754" s="56">
        <f t="shared" si="587"/>
        <v>201209</v>
      </c>
      <c r="AF1754" s="56">
        <f t="shared" si="575"/>
        <v>38</v>
      </c>
      <c r="AG1754" s="58">
        <f>IF(ISBLANK(B1754)," ",MAX(B1754-B1753-1,0))</f>
        <v>1</v>
      </c>
      <c r="AH1754" s="56">
        <f t="shared" si="588"/>
        <v>18</v>
      </c>
      <c r="AI1754" s="53">
        <f t="shared" si="589"/>
        <v>0.18694806222222224</v>
      </c>
      <c r="AJ1754" s="56">
        <f t="shared" si="590"/>
        <v>8.5399999999999991</v>
      </c>
    </row>
    <row r="1755" spans="1:36" x14ac:dyDescent="0.25">
      <c r="A1755" s="50">
        <v>1754</v>
      </c>
      <c r="B1755" s="51">
        <v>41171</v>
      </c>
      <c r="C1755" s="75">
        <f t="shared" si="574"/>
        <v>41171</v>
      </c>
      <c r="D1755" s="50" t="s">
        <v>1223</v>
      </c>
      <c r="E1755" s="50">
        <v>4.4000000000000004</v>
      </c>
      <c r="F1755" s="50">
        <v>0</v>
      </c>
      <c r="G1755" s="50">
        <v>45</v>
      </c>
      <c r="H1755" s="50">
        <v>0</v>
      </c>
      <c r="I1755" s="53">
        <f t="shared" si="576"/>
        <v>3.125E-2</v>
      </c>
      <c r="J1755" s="54">
        <f t="shared" si="577"/>
        <v>7.102272727272727E-3</v>
      </c>
      <c r="K1755" s="50" t="s">
        <v>936</v>
      </c>
      <c r="L1755" s="50" t="s">
        <v>17</v>
      </c>
      <c r="M1755" s="55">
        <f t="shared" si="578"/>
        <v>5.8666666666666716</v>
      </c>
      <c r="N1755" s="50">
        <v>0</v>
      </c>
      <c r="O1755" s="50" t="s">
        <v>253</v>
      </c>
      <c r="P1755" s="143"/>
      <c r="Q1755" s="143"/>
      <c r="R1755" s="143" t="s">
        <v>1027</v>
      </c>
      <c r="S1755" s="151">
        <f t="shared" si="579"/>
        <v>0.18607954545454544</v>
      </c>
      <c r="T1755" s="151">
        <f t="shared" si="580"/>
        <v>9.3039772727272721E-2</v>
      </c>
      <c r="V1755" s="393">
        <f t="shared" si="591"/>
        <v>0</v>
      </c>
      <c r="W1755" s="393">
        <f t="shared" si="592"/>
        <v>0</v>
      </c>
      <c r="X1755" s="53">
        <f t="shared" si="581"/>
        <v>0.18607954545454544</v>
      </c>
      <c r="Y1755" s="53">
        <f t="shared" si="582"/>
        <v>0.22246872545454544</v>
      </c>
      <c r="Z1755" s="53">
        <f t="shared" si="583"/>
        <v>9.3039772727272721E-2</v>
      </c>
      <c r="AA1755" s="53">
        <f t="shared" si="584"/>
        <v>0.11123436272727272</v>
      </c>
      <c r="AB1755" s="50">
        <f t="shared" si="585"/>
        <v>1916</v>
      </c>
      <c r="AC1755" s="50">
        <f t="shared" si="573"/>
        <v>2012</v>
      </c>
      <c r="AD1755" s="50">
        <f t="shared" si="586"/>
        <v>9</v>
      </c>
      <c r="AE1755" s="56">
        <f t="shared" si="587"/>
        <v>201209</v>
      </c>
      <c r="AF1755" s="56">
        <f t="shared" si="575"/>
        <v>38</v>
      </c>
      <c r="AG1755" s="58">
        <f>IF(ISBLANK(B1755)," ",MAX(B1755-B1754-1,0))</f>
        <v>0</v>
      </c>
      <c r="AH1755" s="56">
        <f t="shared" si="588"/>
        <v>19</v>
      </c>
      <c r="AI1755" s="53">
        <f t="shared" si="589"/>
        <v>0.20427413545454542</v>
      </c>
      <c r="AJ1755" s="56">
        <f t="shared" si="590"/>
        <v>18.788</v>
      </c>
    </row>
    <row r="1756" spans="1:36" ht="15.75" x14ac:dyDescent="0.3">
      <c r="A1756" s="50">
        <v>1755</v>
      </c>
      <c r="B1756" s="51">
        <v>41173</v>
      </c>
      <c r="C1756" s="75">
        <f t="shared" si="574"/>
        <v>41173</v>
      </c>
      <c r="D1756" s="50" t="s">
        <v>1223</v>
      </c>
      <c r="E1756" s="50">
        <v>4.33</v>
      </c>
      <c r="F1756" s="50">
        <v>0</v>
      </c>
      <c r="G1756" s="50">
        <v>44</v>
      </c>
      <c r="H1756" s="50">
        <v>36</v>
      </c>
      <c r="I1756" s="53">
        <f t="shared" si="576"/>
        <v>3.0972222222222224E-2</v>
      </c>
      <c r="J1756" s="54">
        <f t="shared" si="577"/>
        <v>7.1529381575570952E-3</v>
      </c>
      <c r="K1756" s="50" t="s">
        <v>1022</v>
      </c>
      <c r="L1756" s="50" t="s">
        <v>1028</v>
      </c>
      <c r="M1756" s="55">
        <f t="shared" si="578"/>
        <v>5.8251121076233225</v>
      </c>
      <c r="N1756" s="50">
        <v>0</v>
      </c>
      <c r="O1756" s="50" t="s">
        <v>526</v>
      </c>
      <c r="R1756" s="146" t="s">
        <v>1030</v>
      </c>
      <c r="S1756" s="151">
        <f t="shared" si="579"/>
        <v>0.18740697972799589</v>
      </c>
      <c r="T1756" s="151">
        <f t="shared" si="580"/>
        <v>9.3703489863997944E-2</v>
      </c>
      <c r="V1756" s="393">
        <f t="shared" si="591"/>
        <v>0</v>
      </c>
      <c r="W1756" s="393">
        <f t="shared" si="592"/>
        <v>0</v>
      </c>
      <c r="X1756" s="53">
        <f t="shared" si="581"/>
        <v>0.18740697972799589</v>
      </c>
      <c r="Y1756" s="53">
        <f t="shared" si="582"/>
        <v>0.22379615972799588</v>
      </c>
      <c r="Z1756" s="53">
        <f t="shared" si="583"/>
        <v>9.3703489863997944E-2</v>
      </c>
      <c r="AA1756" s="53">
        <f t="shared" si="584"/>
        <v>0.11189807986399794</v>
      </c>
      <c r="AB1756" s="50">
        <f t="shared" si="585"/>
        <v>1985</v>
      </c>
      <c r="AC1756" s="50">
        <f t="shared" si="573"/>
        <v>2012</v>
      </c>
      <c r="AD1756" s="50">
        <f t="shared" si="586"/>
        <v>9</v>
      </c>
      <c r="AE1756" s="56">
        <f t="shared" si="587"/>
        <v>201209</v>
      </c>
      <c r="AF1756" s="56">
        <f t="shared" si="575"/>
        <v>38</v>
      </c>
      <c r="AG1756" s="58">
        <f>IF(ISBLANK(B1756)," ",MAX(B1756-B1752-1,0))</f>
        <v>6</v>
      </c>
      <c r="AH1756" s="56">
        <f t="shared" si="588"/>
        <v>21</v>
      </c>
      <c r="AI1756" s="53">
        <f t="shared" si="589"/>
        <v>0.20560156972799587</v>
      </c>
      <c r="AJ1756" s="56">
        <f t="shared" si="590"/>
        <v>18.489099999999997</v>
      </c>
    </row>
    <row r="1757" spans="1:36" ht="15.75" x14ac:dyDescent="0.3">
      <c r="A1757" s="50">
        <v>1756</v>
      </c>
      <c r="B1757" s="51">
        <v>41175</v>
      </c>
      <c r="C1757" s="75">
        <f t="shared" si="574"/>
        <v>41175</v>
      </c>
      <c r="D1757" s="50" t="s">
        <v>1223</v>
      </c>
      <c r="E1757" s="50">
        <v>20</v>
      </c>
      <c r="F1757" s="50">
        <v>3</v>
      </c>
      <c r="G1757" s="50">
        <v>58</v>
      </c>
      <c r="H1757" s="50">
        <v>18</v>
      </c>
      <c r="I1757" s="53">
        <f t="shared" si="576"/>
        <v>0.16548611111111111</v>
      </c>
      <c r="J1757" s="54">
        <f t="shared" si="577"/>
        <v>8.2743055555555556E-3</v>
      </c>
      <c r="K1757" s="50" t="s">
        <v>1022</v>
      </c>
      <c r="L1757" s="146" t="s">
        <v>1031</v>
      </c>
      <c r="M1757" s="55">
        <f t="shared" si="578"/>
        <v>5.0356693243810362</v>
      </c>
      <c r="N1757" s="50">
        <v>154</v>
      </c>
      <c r="O1757" s="50" t="s">
        <v>255</v>
      </c>
      <c r="R1757" s="146" t="s">
        <v>1031</v>
      </c>
      <c r="S1757" s="151">
        <f t="shared" si="579"/>
        <v>0.21678680555555555</v>
      </c>
      <c r="T1757" s="151">
        <f t="shared" si="580"/>
        <v>0.10839340277777777</v>
      </c>
      <c r="V1757" s="393">
        <f t="shared" si="591"/>
        <v>0</v>
      </c>
      <c r="W1757" s="393">
        <f t="shared" si="592"/>
        <v>0</v>
      </c>
      <c r="X1757" s="53">
        <f t="shared" si="581"/>
        <v>0.21678680555555555</v>
      </c>
      <c r="Y1757" s="53">
        <f t="shared" si="582"/>
        <v>0.25317598555555554</v>
      </c>
      <c r="Z1757" s="53">
        <f t="shared" si="583"/>
        <v>0.10839340277777777</v>
      </c>
      <c r="AA1757" s="53">
        <f t="shared" si="584"/>
        <v>0.12658799277777777</v>
      </c>
      <c r="AB1757" s="50">
        <f t="shared" si="585"/>
        <v>2977</v>
      </c>
      <c r="AC1757" s="50">
        <f t="shared" si="573"/>
        <v>2012</v>
      </c>
      <c r="AD1757" s="50">
        <f t="shared" si="586"/>
        <v>9</v>
      </c>
      <c r="AE1757" s="56">
        <f t="shared" si="587"/>
        <v>201209</v>
      </c>
      <c r="AF1757" s="56">
        <f t="shared" si="575"/>
        <v>39</v>
      </c>
      <c r="AG1757" s="58">
        <f>IF(ISBLANK(B1757)," ",MAX(B1757-B1756-1,0))</f>
        <v>1</v>
      </c>
      <c r="AH1757" s="56">
        <f t="shared" si="588"/>
        <v>23</v>
      </c>
      <c r="AI1757" s="53">
        <f t="shared" si="589"/>
        <v>0.23498139555555553</v>
      </c>
      <c r="AJ1757" s="56">
        <f t="shared" si="590"/>
        <v>85.399999999999991</v>
      </c>
    </row>
    <row r="1758" spans="1:36" x14ac:dyDescent="0.25">
      <c r="A1758" s="50">
        <v>1757</v>
      </c>
      <c r="B1758" s="51">
        <v>41176</v>
      </c>
      <c r="C1758" s="75">
        <f t="shared" si="574"/>
        <v>41176</v>
      </c>
      <c r="D1758" s="50" t="s">
        <v>1225</v>
      </c>
      <c r="E1758" s="50">
        <v>0.5</v>
      </c>
      <c r="F1758" s="50">
        <v>0</v>
      </c>
      <c r="G1758" s="50">
        <v>20</v>
      </c>
      <c r="H1758" s="50">
        <v>0</v>
      </c>
      <c r="I1758" s="53">
        <f t="shared" si="576"/>
        <v>1.3888888888888888E-2</v>
      </c>
      <c r="J1758" s="54">
        <f t="shared" si="577"/>
        <v>2.7777777777777776E-2</v>
      </c>
      <c r="K1758" s="50" t="s">
        <v>1032</v>
      </c>
      <c r="L1758" s="50" t="s">
        <v>1033</v>
      </c>
      <c r="M1758" s="55">
        <f t="shared" si="578"/>
        <v>1.5000000000000013</v>
      </c>
      <c r="N1758" s="50">
        <v>0</v>
      </c>
      <c r="O1758" s="50" t="s">
        <v>253</v>
      </c>
      <c r="R1758" s="50" t="s">
        <v>1034</v>
      </c>
      <c r="S1758" s="151">
        <f t="shared" si="579"/>
        <v>6.6666666666666666E-2</v>
      </c>
      <c r="T1758" s="151">
        <f t="shared" si="580"/>
        <v>3.3333333333333333E-2</v>
      </c>
      <c r="V1758" s="393">
        <f t="shared" si="591"/>
        <v>0</v>
      </c>
      <c r="W1758" s="393">
        <f t="shared" si="592"/>
        <v>0</v>
      </c>
      <c r="X1758" s="53">
        <f t="shared" si="581"/>
        <v>0.72777777777777775</v>
      </c>
      <c r="Y1758" s="53">
        <f t="shared" si="582"/>
        <v>0.76416695777777766</v>
      </c>
      <c r="Z1758" s="53">
        <f t="shared" si="583"/>
        <v>0.36388888888888887</v>
      </c>
      <c r="AA1758" s="53">
        <f t="shared" si="584"/>
        <v>0.38208347888888883</v>
      </c>
      <c r="AB1758" s="50">
        <f t="shared" si="585"/>
        <v>3969</v>
      </c>
      <c r="AC1758" s="50">
        <f t="shared" si="573"/>
        <v>2012</v>
      </c>
      <c r="AD1758" s="50">
        <f t="shared" si="586"/>
        <v>9</v>
      </c>
      <c r="AE1758" s="56">
        <f t="shared" si="587"/>
        <v>201209</v>
      </c>
      <c r="AF1758" s="56">
        <f t="shared" si="575"/>
        <v>39</v>
      </c>
      <c r="AG1758" s="58">
        <f>IF(ISBLANK(B1758)," ",MAX(B1758-B1757-1,0))</f>
        <v>0</v>
      </c>
      <c r="AH1758" s="56">
        <f t="shared" si="588"/>
        <v>24</v>
      </c>
      <c r="AI1758" s="53">
        <f t="shared" si="589"/>
        <v>0.74597236777777765</v>
      </c>
      <c r="AJ1758" s="56">
        <f t="shared" si="590"/>
        <v>23.35</v>
      </c>
    </row>
    <row r="1759" spans="1:36" x14ac:dyDescent="0.25">
      <c r="A1759" s="50">
        <v>1758</v>
      </c>
      <c r="B1759" s="51">
        <v>41177</v>
      </c>
      <c r="C1759" s="75">
        <f t="shared" si="574"/>
        <v>41177</v>
      </c>
      <c r="D1759" s="50" t="s">
        <v>1225</v>
      </c>
      <c r="E1759" s="50">
        <v>0.65</v>
      </c>
      <c r="F1759" s="50">
        <v>0</v>
      </c>
      <c r="G1759" s="50">
        <v>25</v>
      </c>
      <c r="H1759" s="50">
        <v>0</v>
      </c>
      <c r="I1759" s="53">
        <f t="shared" si="576"/>
        <v>1.7361111111111112E-2</v>
      </c>
      <c r="J1759" s="54">
        <f t="shared" si="577"/>
        <v>2.6709401709401708E-2</v>
      </c>
      <c r="K1759" s="50" t="s">
        <v>1032</v>
      </c>
      <c r="L1759" s="50" t="s">
        <v>1033</v>
      </c>
      <c r="M1759" s="55">
        <f t="shared" si="578"/>
        <v>1.5600000000000014</v>
      </c>
      <c r="N1759" s="50">
        <v>0</v>
      </c>
      <c r="O1759" s="50" t="s">
        <v>253</v>
      </c>
      <c r="R1759" s="50" t="s">
        <v>1034</v>
      </c>
      <c r="S1759" s="151">
        <f t="shared" si="579"/>
        <v>6.4102564102564097E-2</v>
      </c>
      <c r="T1759" s="151">
        <f t="shared" si="580"/>
        <v>3.2051282051282048E-2</v>
      </c>
      <c r="V1759" s="393">
        <f t="shared" si="591"/>
        <v>0</v>
      </c>
      <c r="W1759" s="393">
        <f t="shared" si="592"/>
        <v>0</v>
      </c>
      <c r="X1759" s="53">
        <f t="shared" si="581"/>
        <v>0.69978632478632474</v>
      </c>
      <c r="Y1759" s="53">
        <f t="shared" si="582"/>
        <v>0.73617550478632465</v>
      </c>
      <c r="Z1759" s="53">
        <f t="shared" si="583"/>
        <v>0.34989316239316237</v>
      </c>
      <c r="AA1759" s="53">
        <f t="shared" si="584"/>
        <v>0.36808775239316233</v>
      </c>
      <c r="AB1759" s="50">
        <f t="shared" si="585"/>
        <v>3928</v>
      </c>
      <c r="AC1759" s="50">
        <f t="shared" si="573"/>
        <v>2012</v>
      </c>
      <c r="AD1759" s="50">
        <f t="shared" si="586"/>
        <v>9</v>
      </c>
      <c r="AE1759" s="56">
        <f t="shared" si="587"/>
        <v>201209</v>
      </c>
      <c r="AF1759" s="56">
        <f t="shared" si="575"/>
        <v>39</v>
      </c>
      <c r="AG1759" s="58">
        <f>IF(ISBLANK(B1759)," ",MAX(B1759-B1755-1,0))</f>
        <v>5</v>
      </c>
      <c r="AH1759" s="56">
        <f t="shared" si="588"/>
        <v>25</v>
      </c>
      <c r="AI1759" s="53">
        <f t="shared" si="589"/>
        <v>0.71798091478632475</v>
      </c>
      <c r="AJ1759" s="56">
        <f t="shared" si="590"/>
        <v>30.355000000000004</v>
      </c>
    </row>
    <row r="1760" spans="1:36" x14ac:dyDescent="0.25">
      <c r="A1760" s="50">
        <v>1759</v>
      </c>
      <c r="B1760" s="51">
        <v>41179</v>
      </c>
      <c r="C1760" s="75">
        <f t="shared" si="574"/>
        <v>41179</v>
      </c>
      <c r="D1760" s="50" t="s">
        <v>1223</v>
      </c>
      <c r="E1760" s="50">
        <v>3.1</v>
      </c>
      <c r="F1760" s="50">
        <v>0</v>
      </c>
      <c r="G1760" s="50">
        <v>29</v>
      </c>
      <c r="H1760" s="50">
        <v>17</v>
      </c>
      <c r="I1760" s="53">
        <f t="shared" si="576"/>
        <v>2.0335648148148148E-2</v>
      </c>
      <c r="J1760" s="54">
        <f t="shared" si="577"/>
        <v>6.5598864994026278E-3</v>
      </c>
      <c r="K1760" s="50" t="s">
        <v>1022</v>
      </c>
      <c r="L1760" s="50" t="s">
        <v>927</v>
      </c>
      <c r="M1760" s="55">
        <f t="shared" si="578"/>
        <v>6.3517359134889073</v>
      </c>
      <c r="N1760" s="50">
        <v>0</v>
      </c>
      <c r="O1760" s="50" t="s">
        <v>184</v>
      </c>
      <c r="S1760" s="151">
        <f t="shared" si="579"/>
        <v>0.17186902628434883</v>
      </c>
      <c r="T1760" s="151">
        <f t="shared" si="580"/>
        <v>8.5934513142174415E-2</v>
      </c>
      <c r="V1760" s="393">
        <f t="shared" si="591"/>
        <v>0</v>
      </c>
      <c r="W1760" s="393">
        <f t="shared" si="592"/>
        <v>0</v>
      </c>
      <c r="X1760" s="53">
        <f t="shared" si="581"/>
        <v>0.17186902628434883</v>
      </c>
      <c r="Y1760" s="53">
        <f t="shared" si="582"/>
        <v>0.20825820628434885</v>
      </c>
      <c r="Z1760" s="53">
        <f t="shared" si="583"/>
        <v>8.5934513142174415E-2</v>
      </c>
      <c r="AA1760" s="53">
        <f t="shared" si="584"/>
        <v>0.10412910314217443</v>
      </c>
      <c r="AB1760" s="50">
        <f t="shared" si="585"/>
        <v>1257</v>
      </c>
      <c r="AC1760" s="50">
        <f t="shared" si="573"/>
        <v>2012</v>
      </c>
      <c r="AD1760" s="50">
        <f t="shared" si="586"/>
        <v>9</v>
      </c>
      <c r="AE1760" s="56">
        <f t="shared" si="587"/>
        <v>201209</v>
      </c>
      <c r="AF1760" s="56">
        <f t="shared" si="575"/>
        <v>39</v>
      </c>
      <c r="AG1760" s="58">
        <f>IF(ISBLANK(B1760)," ",MAX(B1760-B1759-1,0))</f>
        <v>1</v>
      </c>
      <c r="AH1760" s="56">
        <f t="shared" si="588"/>
        <v>27</v>
      </c>
      <c r="AI1760" s="53">
        <f t="shared" si="589"/>
        <v>0.19006361628434884</v>
      </c>
      <c r="AJ1760" s="56">
        <f t="shared" si="590"/>
        <v>13.236999999999998</v>
      </c>
    </row>
    <row r="1761" spans="1:36" x14ac:dyDescent="0.25">
      <c r="A1761" s="50">
        <v>1760</v>
      </c>
      <c r="B1761" s="51">
        <v>41179</v>
      </c>
      <c r="C1761" s="75">
        <f t="shared" si="574"/>
        <v>41179</v>
      </c>
      <c r="D1761" s="50" t="s">
        <v>1225</v>
      </c>
      <c r="E1761" s="50">
        <v>0.8</v>
      </c>
      <c r="F1761" s="50">
        <v>0</v>
      </c>
      <c r="G1761" s="50">
        <v>30</v>
      </c>
      <c r="H1761" s="50">
        <v>0</v>
      </c>
      <c r="I1761" s="53">
        <f t="shared" si="576"/>
        <v>2.0833333333333332E-2</v>
      </c>
      <c r="J1761" s="54">
        <f t="shared" si="577"/>
        <v>2.6041666666666664E-2</v>
      </c>
      <c r="K1761" s="50" t="s">
        <v>1032</v>
      </c>
      <c r="L1761" s="50" t="s">
        <v>1033</v>
      </c>
      <c r="M1761" s="55">
        <f t="shared" si="578"/>
        <v>1.6000000000000014</v>
      </c>
      <c r="N1761" s="50">
        <v>0</v>
      </c>
      <c r="O1761" s="50" t="s">
        <v>253</v>
      </c>
      <c r="S1761" s="151">
        <f t="shared" si="579"/>
        <v>6.2499999999999993E-2</v>
      </c>
      <c r="T1761" s="151">
        <f t="shared" si="580"/>
        <v>3.1249999999999997E-2</v>
      </c>
      <c r="V1761" s="393">
        <f t="shared" si="591"/>
        <v>0</v>
      </c>
      <c r="W1761" s="393">
        <f t="shared" si="592"/>
        <v>0</v>
      </c>
      <c r="X1761" s="53">
        <f t="shared" si="581"/>
        <v>0.68229166666666663</v>
      </c>
      <c r="Y1761" s="53">
        <f t="shared" si="582"/>
        <v>0.71868084666666654</v>
      </c>
      <c r="Z1761" s="53">
        <f t="shared" si="583"/>
        <v>0.34114583333333331</v>
      </c>
      <c r="AA1761" s="53">
        <f t="shared" si="584"/>
        <v>0.35934042333333327</v>
      </c>
      <c r="AB1761" s="50">
        <f t="shared" si="585"/>
        <v>3904</v>
      </c>
      <c r="AC1761" s="50">
        <f t="shared" si="573"/>
        <v>2012</v>
      </c>
      <c r="AD1761" s="50">
        <f t="shared" si="586"/>
        <v>9</v>
      </c>
      <c r="AE1761" s="56">
        <f t="shared" si="587"/>
        <v>201209</v>
      </c>
      <c r="AF1761" s="56">
        <f t="shared" si="575"/>
        <v>39</v>
      </c>
      <c r="AG1761" s="58">
        <f>IF(ISBLANK(B1761)," ",MAX(B1761-B1760-1,0))</f>
        <v>0</v>
      </c>
      <c r="AH1761" s="56">
        <f t="shared" si="588"/>
        <v>27</v>
      </c>
      <c r="AI1761" s="53">
        <f t="shared" si="589"/>
        <v>0.70048625666666653</v>
      </c>
      <c r="AJ1761" s="56">
        <f t="shared" si="590"/>
        <v>37.360000000000007</v>
      </c>
    </row>
    <row r="1762" spans="1:36" x14ac:dyDescent="0.25">
      <c r="A1762" s="50">
        <v>1761</v>
      </c>
      <c r="B1762" s="51">
        <v>41182</v>
      </c>
      <c r="C1762" s="75">
        <f t="shared" si="574"/>
        <v>41182</v>
      </c>
      <c r="D1762" s="50" t="s">
        <v>1223</v>
      </c>
      <c r="E1762" s="50">
        <v>6</v>
      </c>
      <c r="F1762" s="50">
        <v>1</v>
      </c>
      <c r="G1762" s="50">
        <v>0</v>
      </c>
      <c r="H1762" s="50">
        <v>6</v>
      </c>
      <c r="I1762" s="53">
        <f t="shared" si="576"/>
        <v>4.1736111111111113E-2</v>
      </c>
      <c r="J1762" s="54">
        <f t="shared" si="577"/>
        <v>6.9560185185185185E-3</v>
      </c>
      <c r="K1762" s="50" t="s">
        <v>1022</v>
      </c>
      <c r="L1762" s="50" t="s">
        <v>17</v>
      </c>
      <c r="M1762" s="55">
        <f t="shared" si="578"/>
        <v>5.9900166389351126</v>
      </c>
      <c r="N1762" s="50">
        <v>0</v>
      </c>
      <c r="O1762" s="50" t="s">
        <v>253</v>
      </c>
      <c r="S1762" s="151">
        <f t="shared" si="579"/>
        <v>0.18224768518518519</v>
      </c>
      <c r="T1762" s="151">
        <f t="shared" si="580"/>
        <v>9.1123842592592597E-2</v>
      </c>
      <c r="V1762" s="393">
        <f t="shared" si="591"/>
        <v>0</v>
      </c>
      <c r="W1762" s="393">
        <f t="shared" si="592"/>
        <v>0</v>
      </c>
      <c r="X1762" s="53">
        <f t="shared" si="581"/>
        <v>0.18224768518518519</v>
      </c>
      <c r="Y1762" s="53">
        <f t="shared" si="582"/>
        <v>0.21863686518518516</v>
      </c>
      <c r="Z1762" s="53">
        <f t="shared" si="583"/>
        <v>9.1123842592592597E-2</v>
      </c>
      <c r="AA1762" s="53">
        <f t="shared" si="584"/>
        <v>0.10931843259259258</v>
      </c>
      <c r="AB1762" s="50">
        <f t="shared" si="585"/>
        <v>1745</v>
      </c>
      <c r="AC1762" s="50">
        <f t="shared" si="573"/>
        <v>2012</v>
      </c>
      <c r="AD1762" s="50">
        <f t="shared" si="586"/>
        <v>9</v>
      </c>
      <c r="AE1762" s="56">
        <f t="shared" si="587"/>
        <v>201209</v>
      </c>
      <c r="AF1762" s="56">
        <f t="shared" si="575"/>
        <v>40</v>
      </c>
      <c r="AG1762" s="58">
        <f>IF(ISBLANK(B1762)," ",MAX(B1762-B1758-1,0))</f>
        <v>5</v>
      </c>
      <c r="AH1762" s="56">
        <f t="shared" si="588"/>
        <v>30</v>
      </c>
      <c r="AI1762" s="53">
        <f t="shared" si="589"/>
        <v>0.20044227518518518</v>
      </c>
      <c r="AJ1762" s="56">
        <f t="shared" si="590"/>
        <v>25.619999999999997</v>
      </c>
    </row>
    <row r="1763" spans="1:36" x14ac:dyDescent="0.25">
      <c r="A1763" s="50">
        <v>1762</v>
      </c>
      <c r="B1763" s="51">
        <v>41183</v>
      </c>
      <c r="C1763" s="75">
        <f t="shared" si="574"/>
        <v>41183</v>
      </c>
      <c r="D1763" s="50" t="s">
        <v>1225</v>
      </c>
      <c r="E1763" s="50">
        <v>0.88</v>
      </c>
      <c r="F1763" s="50">
        <v>0</v>
      </c>
      <c r="G1763" s="50">
        <v>50</v>
      </c>
      <c r="H1763" s="50">
        <v>0</v>
      </c>
      <c r="I1763" s="53">
        <f t="shared" si="576"/>
        <v>3.4722222222222224E-2</v>
      </c>
      <c r="J1763" s="54">
        <f t="shared" si="577"/>
        <v>3.9457070707070711E-2</v>
      </c>
      <c r="K1763" s="50" t="s">
        <v>1032</v>
      </c>
      <c r="L1763" s="50" t="s">
        <v>1033</v>
      </c>
      <c r="M1763" s="55">
        <f t="shared" si="578"/>
        <v>1.0560000000000007</v>
      </c>
      <c r="N1763" s="50">
        <v>0</v>
      </c>
      <c r="O1763" s="50" t="s">
        <v>253</v>
      </c>
      <c r="S1763" s="151">
        <f t="shared" si="579"/>
        <v>9.469696969696971E-2</v>
      </c>
      <c r="T1763" s="151">
        <f t="shared" si="580"/>
        <v>4.7348484848484855E-2</v>
      </c>
      <c r="V1763" s="393">
        <f t="shared" si="591"/>
        <v>0</v>
      </c>
      <c r="W1763" s="393">
        <f t="shared" si="592"/>
        <v>0</v>
      </c>
      <c r="X1763" s="53">
        <f t="shared" si="581"/>
        <v>1.0337752525252526</v>
      </c>
      <c r="Y1763" s="53">
        <f t="shared" si="582"/>
        <v>1.0701644325252526</v>
      </c>
      <c r="Z1763" s="53">
        <f t="shared" si="583"/>
        <v>0.5168876262626263</v>
      </c>
      <c r="AA1763" s="53">
        <f t="shared" si="584"/>
        <v>0.53508221626262631</v>
      </c>
      <c r="AB1763" s="50">
        <f t="shared" si="585"/>
        <v>4075</v>
      </c>
      <c r="AC1763" s="50">
        <f t="shared" si="573"/>
        <v>2012</v>
      </c>
      <c r="AD1763" s="50">
        <f t="shared" si="586"/>
        <v>10</v>
      </c>
      <c r="AE1763" s="56">
        <f t="shared" si="587"/>
        <v>201210</v>
      </c>
      <c r="AF1763" s="56">
        <f t="shared" si="575"/>
        <v>40</v>
      </c>
      <c r="AG1763" s="58">
        <f>IF(ISBLANK(B1763)," ",MAX(B1763-B1762-1,0))</f>
        <v>0</v>
      </c>
      <c r="AH1763" s="56">
        <f t="shared" si="588"/>
        <v>1</v>
      </c>
      <c r="AI1763" s="53">
        <f t="shared" si="589"/>
        <v>1.0519698425252526</v>
      </c>
      <c r="AJ1763" s="56">
        <f t="shared" si="590"/>
        <v>41.096000000000004</v>
      </c>
    </row>
    <row r="1764" spans="1:36" x14ac:dyDescent="0.25">
      <c r="A1764" s="50">
        <v>1763</v>
      </c>
      <c r="B1764" s="51">
        <v>41184</v>
      </c>
      <c r="C1764" s="75">
        <f t="shared" si="574"/>
        <v>41184</v>
      </c>
      <c r="D1764" s="50" t="s">
        <v>1225</v>
      </c>
      <c r="E1764" s="50">
        <v>0.9</v>
      </c>
      <c r="F1764" s="50">
        <v>0</v>
      </c>
      <c r="G1764" s="50">
        <v>50</v>
      </c>
      <c r="H1764" s="50">
        <v>0</v>
      </c>
      <c r="I1764" s="53">
        <f t="shared" si="576"/>
        <v>3.4722222222222224E-2</v>
      </c>
      <c r="J1764" s="54">
        <f t="shared" si="577"/>
        <v>3.8580246913580245E-2</v>
      </c>
      <c r="K1764" s="50" t="s">
        <v>1032</v>
      </c>
      <c r="L1764" s="50" t="s">
        <v>1033</v>
      </c>
      <c r="M1764" s="55">
        <f t="shared" si="578"/>
        <v>1.080000000000001</v>
      </c>
      <c r="N1764" s="50">
        <v>0</v>
      </c>
      <c r="O1764" s="50" t="s">
        <v>253</v>
      </c>
      <c r="S1764" s="151">
        <f t="shared" si="579"/>
        <v>9.2592592592592587E-2</v>
      </c>
      <c r="T1764" s="151">
        <f t="shared" si="580"/>
        <v>4.6296296296296294E-2</v>
      </c>
      <c r="V1764" s="393">
        <f t="shared" si="591"/>
        <v>0</v>
      </c>
      <c r="W1764" s="393">
        <f t="shared" si="592"/>
        <v>0</v>
      </c>
      <c r="X1764" s="53">
        <f t="shared" si="581"/>
        <v>1.0108024691358024</v>
      </c>
      <c r="Y1764" s="53">
        <f t="shared" si="582"/>
        <v>1.0471916491358024</v>
      </c>
      <c r="Z1764" s="53">
        <f t="shared" si="583"/>
        <v>0.5054012345679012</v>
      </c>
      <c r="AA1764" s="53">
        <f t="shared" si="584"/>
        <v>0.52359582456790121</v>
      </c>
      <c r="AB1764" s="50">
        <f t="shared" si="585"/>
        <v>4073</v>
      </c>
      <c r="AC1764" s="50">
        <f t="shared" si="573"/>
        <v>2012</v>
      </c>
      <c r="AD1764" s="50">
        <f t="shared" si="586"/>
        <v>10</v>
      </c>
      <c r="AE1764" s="56">
        <f t="shared" si="587"/>
        <v>201210</v>
      </c>
      <c r="AF1764" s="56">
        <f t="shared" si="575"/>
        <v>40</v>
      </c>
      <c r="AG1764" s="58">
        <f>IF(ISBLANK(B1764)," ",MAX(B1764-B1763-1,0))</f>
        <v>0</v>
      </c>
      <c r="AH1764" s="56">
        <f t="shared" si="588"/>
        <v>2</v>
      </c>
      <c r="AI1764" s="53">
        <f t="shared" si="589"/>
        <v>1.0289970591358024</v>
      </c>
      <c r="AJ1764" s="56">
        <f t="shared" si="590"/>
        <v>42.03</v>
      </c>
    </row>
    <row r="1765" spans="1:36" x14ac:dyDescent="0.25">
      <c r="A1765" s="50">
        <v>1764</v>
      </c>
      <c r="B1765" s="51">
        <v>41186</v>
      </c>
      <c r="C1765" s="75">
        <f t="shared" si="574"/>
        <v>41186</v>
      </c>
      <c r="D1765" s="50" t="s">
        <v>1225</v>
      </c>
      <c r="E1765" s="50">
        <v>1.1184700000000001</v>
      </c>
      <c r="F1765" s="50">
        <v>0</v>
      </c>
      <c r="G1765" s="50">
        <v>55</v>
      </c>
      <c r="H1765" s="50">
        <v>0</v>
      </c>
      <c r="I1765" s="53">
        <f t="shared" si="576"/>
        <v>3.8194444444444441E-2</v>
      </c>
      <c r="J1765" s="54">
        <f t="shared" si="577"/>
        <v>3.4148832283784493E-2</v>
      </c>
      <c r="K1765" s="50" t="s">
        <v>1032</v>
      </c>
      <c r="L1765" s="50" t="s">
        <v>1033</v>
      </c>
      <c r="M1765" s="55">
        <f t="shared" si="578"/>
        <v>1.220149090909092</v>
      </c>
      <c r="N1765" s="50">
        <v>0</v>
      </c>
      <c r="O1765" s="50" t="s">
        <v>253</v>
      </c>
      <c r="R1765" s="50" t="s">
        <v>1035</v>
      </c>
      <c r="S1765" s="151">
        <f t="shared" si="579"/>
        <v>8.195719748108278E-2</v>
      </c>
      <c r="T1765" s="151">
        <f t="shared" si="580"/>
        <v>4.097859874054139E-2</v>
      </c>
      <c r="V1765" s="393">
        <f t="shared" si="591"/>
        <v>0</v>
      </c>
      <c r="W1765" s="393">
        <f t="shared" si="592"/>
        <v>0</v>
      </c>
      <c r="X1765" s="53">
        <f t="shared" si="581"/>
        <v>0.89469940583515373</v>
      </c>
      <c r="Y1765" s="53">
        <f t="shared" si="582"/>
        <v>0.93108858583515364</v>
      </c>
      <c r="Z1765" s="53">
        <f t="shared" si="583"/>
        <v>0.44734970291757686</v>
      </c>
      <c r="AA1765" s="53">
        <f t="shared" si="584"/>
        <v>0.46554429291757682</v>
      </c>
      <c r="AB1765" s="50">
        <f t="shared" si="585"/>
        <v>4057</v>
      </c>
      <c r="AC1765" s="50">
        <f t="shared" ref="AC1765:AC1828" si="593">YEAR(B1765)</f>
        <v>2012</v>
      </c>
      <c r="AD1765" s="50">
        <f t="shared" si="586"/>
        <v>10</v>
      </c>
      <c r="AE1765" s="56">
        <f t="shared" si="587"/>
        <v>201210</v>
      </c>
      <c r="AF1765" s="56">
        <f t="shared" si="575"/>
        <v>40</v>
      </c>
      <c r="AG1765" s="58">
        <f>IF(ISBLANK(B1765)," ",MAX(B1765-B1761-1,0))</f>
        <v>6</v>
      </c>
      <c r="AH1765" s="56">
        <f t="shared" si="588"/>
        <v>4</v>
      </c>
      <c r="AI1765" s="53">
        <f t="shared" si="589"/>
        <v>0.91289399583515363</v>
      </c>
      <c r="AJ1765" s="56">
        <f t="shared" si="590"/>
        <v>52.232549000000006</v>
      </c>
    </row>
    <row r="1766" spans="1:36" x14ac:dyDescent="0.25">
      <c r="A1766" s="50">
        <v>1765</v>
      </c>
      <c r="B1766" s="51">
        <v>41187</v>
      </c>
      <c r="C1766" s="75">
        <f t="shared" si="574"/>
        <v>41187</v>
      </c>
      <c r="D1766" s="50" t="s">
        <v>1223</v>
      </c>
      <c r="E1766" s="50">
        <v>3.1</v>
      </c>
      <c r="F1766" s="50">
        <v>0</v>
      </c>
      <c r="G1766" s="50">
        <v>27</v>
      </c>
      <c r="H1766" s="50">
        <v>57</v>
      </c>
      <c r="I1766" s="53">
        <f t="shared" si="576"/>
        <v>1.9409722222222221E-2</v>
      </c>
      <c r="J1766" s="54">
        <f t="shared" si="577"/>
        <v>6.2612007168458775E-3</v>
      </c>
      <c r="K1766" s="50" t="s">
        <v>1022</v>
      </c>
      <c r="L1766" s="50" t="s">
        <v>927</v>
      </c>
      <c r="M1766" s="55">
        <f t="shared" si="578"/>
        <v>6.6547406082289857</v>
      </c>
      <c r="N1766" s="50">
        <v>0</v>
      </c>
      <c r="O1766" s="50" t="s">
        <v>255</v>
      </c>
      <c r="S1766" s="151">
        <f t="shared" si="579"/>
        <v>0.16404345878136198</v>
      </c>
      <c r="T1766" s="151">
        <f t="shared" si="580"/>
        <v>8.2021729390680989E-2</v>
      </c>
      <c r="V1766" s="393">
        <f t="shared" si="591"/>
        <v>0</v>
      </c>
      <c r="W1766" s="393">
        <f t="shared" si="592"/>
        <v>0</v>
      </c>
      <c r="X1766" s="53">
        <f t="shared" si="581"/>
        <v>0.16404345878136198</v>
      </c>
      <c r="Y1766" s="53">
        <f t="shared" si="582"/>
        <v>0.200432638781362</v>
      </c>
      <c r="Z1766" s="53">
        <f t="shared" si="583"/>
        <v>8.2021729390680989E-2</v>
      </c>
      <c r="AA1766" s="53">
        <f t="shared" si="584"/>
        <v>0.100216319390681</v>
      </c>
      <c r="AB1766" s="50">
        <f t="shared" si="585"/>
        <v>1072</v>
      </c>
      <c r="AC1766" s="50">
        <f t="shared" si="593"/>
        <v>2012</v>
      </c>
      <c r="AD1766" s="50">
        <f t="shared" si="586"/>
        <v>10</v>
      </c>
      <c r="AE1766" s="56">
        <f t="shared" si="587"/>
        <v>201210</v>
      </c>
      <c r="AF1766" s="56">
        <f t="shared" si="575"/>
        <v>40</v>
      </c>
      <c r="AG1766" s="58">
        <f>IF(ISBLANK(B1766)," ",MAX(B1766-B1765-1,0))</f>
        <v>0</v>
      </c>
      <c r="AH1766" s="56">
        <f t="shared" si="588"/>
        <v>5</v>
      </c>
      <c r="AI1766" s="53">
        <f t="shared" si="589"/>
        <v>0.18223804878136199</v>
      </c>
      <c r="AJ1766" s="56">
        <f t="shared" si="590"/>
        <v>13.236999999999998</v>
      </c>
    </row>
    <row r="1767" spans="1:36" ht="15.75" x14ac:dyDescent="0.3">
      <c r="A1767" s="50">
        <v>1766</v>
      </c>
      <c r="B1767" s="51">
        <v>41189</v>
      </c>
      <c r="C1767" s="75">
        <f t="shared" si="574"/>
        <v>41189</v>
      </c>
      <c r="D1767" s="50" t="s">
        <v>1223</v>
      </c>
      <c r="E1767" s="50">
        <v>7.5</v>
      </c>
      <c r="F1767" s="50">
        <v>1</v>
      </c>
      <c r="G1767" s="50">
        <v>16</v>
      </c>
      <c r="H1767" s="50">
        <v>51</v>
      </c>
      <c r="I1767" s="53">
        <f t="shared" si="576"/>
        <v>5.3368055555555551E-2</v>
      </c>
      <c r="J1767" s="54">
        <f t="shared" si="577"/>
        <v>7.1157407407407402E-3</v>
      </c>
      <c r="K1767" s="50" t="s">
        <v>1022</v>
      </c>
      <c r="L1767" s="50" t="s">
        <v>35</v>
      </c>
      <c r="M1767" s="55">
        <f t="shared" si="578"/>
        <v>5.8555627846454179</v>
      </c>
      <c r="N1767" s="50">
        <v>158</v>
      </c>
      <c r="O1767" s="50" t="s">
        <v>198</v>
      </c>
      <c r="R1767" s="146" t="s">
        <v>1036</v>
      </c>
      <c r="S1767" s="151">
        <f t="shared" si="579"/>
        <v>0.18643240740740738</v>
      </c>
      <c r="T1767" s="151">
        <f t="shared" si="580"/>
        <v>9.321620370370369E-2</v>
      </c>
      <c r="V1767" s="393">
        <f t="shared" si="591"/>
        <v>0</v>
      </c>
      <c r="W1767" s="393">
        <f t="shared" si="592"/>
        <v>0</v>
      </c>
      <c r="X1767" s="53">
        <f t="shared" si="581"/>
        <v>0.18643240740740738</v>
      </c>
      <c r="Y1767" s="53">
        <f t="shared" si="582"/>
        <v>0.2228215874074074</v>
      </c>
      <c r="Z1767" s="53">
        <f t="shared" si="583"/>
        <v>9.321620370370369E-2</v>
      </c>
      <c r="AA1767" s="53">
        <f t="shared" si="584"/>
        <v>0.1114107937037037</v>
      </c>
      <c r="AB1767" s="50">
        <f t="shared" si="585"/>
        <v>1935</v>
      </c>
      <c r="AC1767" s="50">
        <f t="shared" si="593"/>
        <v>2012</v>
      </c>
      <c r="AD1767" s="50">
        <f t="shared" si="586"/>
        <v>10</v>
      </c>
      <c r="AE1767" s="56">
        <f t="shared" si="587"/>
        <v>201210</v>
      </c>
      <c r="AF1767" s="56">
        <f t="shared" si="575"/>
        <v>41</v>
      </c>
      <c r="AG1767" s="58">
        <f>IF(ISBLANK(B1767)," ",MAX(B1767-B1766-1,0))</f>
        <v>1</v>
      </c>
      <c r="AH1767" s="56">
        <f t="shared" si="588"/>
        <v>7</v>
      </c>
      <c r="AI1767" s="53">
        <f t="shared" si="589"/>
        <v>0.20462699740740739</v>
      </c>
      <c r="AJ1767" s="56">
        <f t="shared" si="590"/>
        <v>32.024999999999999</v>
      </c>
    </row>
    <row r="1768" spans="1:36" ht="15.75" x14ac:dyDescent="0.3">
      <c r="A1768" s="50">
        <v>1767</v>
      </c>
      <c r="B1768" s="51">
        <v>41191</v>
      </c>
      <c r="C1768" s="75">
        <f t="shared" si="574"/>
        <v>41191</v>
      </c>
      <c r="D1768" s="50" t="s">
        <v>1223</v>
      </c>
      <c r="E1768" s="50">
        <v>3.25</v>
      </c>
      <c r="F1768" s="50">
        <v>0</v>
      </c>
      <c r="G1768" s="50">
        <v>32</v>
      </c>
      <c r="H1768" s="50">
        <v>6</v>
      </c>
      <c r="I1768" s="53">
        <f t="shared" si="576"/>
        <v>2.2291666666666668E-2</v>
      </c>
      <c r="J1768" s="54">
        <f t="shared" si="577"/>
        <v>6.8589743589743592E-3</v>
      </c>
      <c r="K1768" s="50" t="s">
        <v>1022</v>
      </c>
      <c r="L1768" s="50" t="s">
        <v>920</v>
      </c>
      <c r="M1768" s="55">
        <f t="shared" si="578"/>
        <v>6.0747663551401914</v>
      </c>
      <c r="N1768" s="50">
        <v>0</v>
      </c>
      <c r="O1768" s="50" t="s">
        <v>253</v>
      </c>
      <c r="R1768" s="146" t="s">
        <v>1037</v>
      </c>
      <c r="S1768" s="151">
        <f t="shared" si="579"/>
        <v>0.17970512820512821</v>
      </c>
      <c r="T1768" s="151">
        <f t="shared" si="580"/>
        <v>8.9852564102564106E-2</v>
      </c>
      <c r="V1768" s="393">
        <f t="shared" si="591"/>
        <v>0</v>
      </c>
      <c r="W1768" s="393">
        <f t="shared" si="592"/>
        <v>0</v>
      </c>
      <c r="X1768" s="53">
        <f t="shared" si="581"/>
        <v>0.17970512820512821</v>
      </c>
      <c r="Y1768" s="53">
        <f t="shared" si="582"/>
        <v>0.2160943082051282</v>
      </c>
      <c r="Z1768" s="53">
        <f t="shared" si="583"/>
        <v>8.9852564102564106E-2</v>
      </c>
      <c r="AA1768" s="53">
        <f t="shared" si="584"/>
        <v>0.1080471541025641</v>
      </c>
      <c r="AB1768" s="50">
        <f t="shared" si="585"/>
        <v>1607</v>
      </c>
      <c r="AC1768" s="50">
        <f t="shared" si="593"/>
        <v>2012</v>
      </c>
      <c r="AD1768" s="50">
        <f t="shared" si="586"/>
        <v>10</v>
      </c>
      <c r="AE1768" s="56">
        <f t="shared" si="587"/>
        <v>201210</v>
      </c>
      <c r="AF1768" s="56">
        <f t="shared" si="575"/>
        <v>41</v>
      </c>
      <c r="AG1768" s="58">
        <f>IF(ISBLANK(B1768)," ",MAX(B1768-B1764-1,0))</f>
        <v>6</v>
      </c>
      <c r="AH1768" s="56">
        <f t="shared" si="588"/>
        <v>9</v>
      </c>
      <c r="AI1768" s="53">
        <f t="shared" si="589"/>
        <v>0.19789971820512819</v>
      </c>
      <c r="AJ1768" s="56">
        <f t="shared" si="590"/>
        <v>13.877499999999998</v>
      </c>
    </row>
    <row r="1769" spans="1:36" x14ac:dyDescent="0.25">
      <c r="A1769" s="50">
        <v>1768</v>
      </c>
      <c r="B1769" s="51">
        <v>41192</v>
      </c>
      <c r="C1769" s="75">
        <f t="shared" si="574"/>
        <v>41192</v>
      </c>
      <c r="D1769" s="50" t="s">
        <v>1225</v>
      </c>
      <c r="E1769" s="50">
        <v>0.8</v>
      </c>
      <c r="F1769" s="50">
        <v>1</v>
      </c>
      <c r="G1769" s="50">
        <v>0</v>
      </c>
      <c r="H1769" s="50">
        <v>0</v>
      </c>
      <c r="I1769" s="53">
        <f t="shared" si="576"/>
        <v>4.1666666666666664E-2</v>
      </c>
      <c r="J1769" s="54">
        <f t="shared" si="577"/>
        <v>5.2083333333333329E-2</v>
      </c>
      <c r="K1769" s="50" t="s">
        <v>1032</v>
      </c>
      <c r="L1769" s="50" t="s">
        <v>1033</v>
      </c>
      <c r="M1769" s="55">
        <f t="shared" si="578"/>
        <v>0.80000000000000071</v>
      </c>
      <c r="N1769" s="50">
        <v>0</v>
      </c>
      <c r="O1769" s="50" t="s">
        <v>253</v>
      </c>
      <c r="S1769" s="151">
        <f t="shared" si="579"/>
        <v>0.12499999999999999</v>
      </c>
      <c r="T1769" s="151">
        <f t="shared" si="580"/>
        <v>6.2499999999999993E-2</v>
      </c>
      <c r="V1769" s="393">
        <f t="shared" si="591"/>
        <v>0</v>
      </c>
      <c r="W1769" s="393">
        <f t="shared" si="592"/>
        <v>0</v>
      </c>
      <c r="X1769" s="53">
        <f t="shared" si="581"/>
        <v>1.3645833333333333</v>
      </c>
      <c r="Y1769" s="53">
        <f t="shared" si="582"/>
        <v>1.4009725133333331</v>
      </c>
      <c r="Z1769" s="53">
        <f t="shared" si="583"/>
        <v>0.68229166666666663</v>
      </c>
      <c r="AA1769" s="53">
        <f t="shared" si="584"/>
        <v>0.70048625666666653</v>
      </c>
      <c r="AB1769" s="50">
        <f t="shared" si="585"/>
        <v>4081</v>
      </c>
      <c r="AC1769" s="50">
        <f t="shared" si="593"/>
        <v>2012</v>
      </c>
      <c r="AD1769" s="50">
        <f t="shared" si="586"/>
        <v>10</v>
      </c>
      <c r="AE1769" s="56">
        <f t="shared" si="587"/>
        <v>201210</v>
      </c>
      <c r="AF1769" s="56">
        <f t="shared" si="575"/>
        <v>41</v>
      </c>
      <c r="AG1769" s="58">
        <f>IF(ISBLANK(B1769)," ",MAX(B1769-B1768-1,0))</f>
        <v>0</v>
      </c>
      <c r="AH1769" s="56">
        <f t="shared" si="588"/>
        <v>10</v>
      </c>
      <c r="AI1769" s="53">
        <f t="shared" si="589"/>
        <v>1.3827779233333333</v>
      </c>
      <c r="AJ1769" s="56">
        <f t="shared" si="590"/>
        <v>37.360000000000007</v>
      </c>
    </row>
    <row r="1770" spans="1:36" x14ac:dyDescent="0.25">
      <c r="A1770" s="50">
        <v>1769</v>
      </c>
      <c r="B1770" s="51">
        <v>41195</v>
      </c>
      <c r="C1770" s="75">
        <f t="shared" si="574"/>
        <v>41195</v>
      </c>
      <c r="D1770" s="50" t="s">
        <v>1223</v>
      </c>
      <c r="E1770" s="50">
        <v>26.2</v>
      </c>
      <c r="F1770" s="50">
        <v>4</v>
      </c>
      <c r="G1770" s="50">
        <v>56</v>
      </c>
      <c r="H1770" s="50">
        <v>11</v>
      </c>
      <c r="I1770" s="53">
        <f t="shared" si="576"/>
        <v>0.20568287037037036</v>
      </c>
      <c r="J1770" s="54">
        <f t="shared" si="577"/>
        <v>7.850491235510319E-3</v>
      </c>
      <c r="K1770" s="50" t="s">
        <v>1022</v>
      </c>
      <c r="L1770" s="50" t="s">
        <v>1008</v>
      </c>
      <c r="M1770" s="55">
        <f t="shared" si="578"/>
        <v>5.3075234933318374</v>
      </c>
      <c r="N1770" s="50">
        <v>0</v>
      </c>
      <c r="O1770" s="50" t="s">
        <v>377</v>
      </c>
      <c r="S1770" s="151">
        <f t="shared" si="579"/>
        <v>0.20568287037037036</v>
      </c>
      <c r="T1770" s="151">
        <f t="shared" si="580"/>
        <v>0.10284143518518518</v>
      </c>
      <c r="V1770" s="393">
        <f t="shared" si="591"/>
        <v>0</v>
      </c>
      <c r="W1770" s="393">
        <f t="shared" si="592"/>
        <v>0</v>
      </c>
      <c r="X1770" s="53">
        <f t="shared" si="581"/>
        <v>0.20568287037037036</v>
      </c>
      <c r="Y1770" s="53">
        <f t="shared" si="582"/>
        <v>0.24207205037037036</v>
      </c>
      <c r="Z1770" s="53">
        <f t="shared" si="583"/>
        <v>0.10284143518518518</v>
      </c>
      <c r="AA1770" s="53">
        <f t="shared" si="584"/>
        <v>0.12103602518518518</v>
      </c>
      <c r="AB1770" s="50">
        <f t="shared" si="585"/>
        <v>2697</v>
      </c>
      <c r="AC1770" s="50">
        <f t="shared" si="593"/>
        <v>2012</v>
      </c>
      <c r="AD1770" s="50">
        <f t="shared" si="586"/>
        <v>10</v>
      </c>
      <c r="AE1770" s="56">
        <f t="shared" si="587"/>
        <v>201210</v>
      </c>
      <c r="AF1770" s="56">
        <f t="shared" si="575"/>
        <v>41</v>
      </c>
      <c r="AG1770" s="58">
        <f>IF(ISBLANK(B1770)," ",MAX(B1770-B1769-1,0))</f>
        <v>2</v>
      </c>
      <c r="AH1770" s="56">
        <f t="shared" si="588"/>
        <v>13</v>
      </c>
      <c r="AI1770" s="53">
        <f t="shared" si="589"/>
        <v>0.22387746037037037</v>
      </c>
      <c r="AJ1770" s="56">
        <f t="shared" si="590"/>
        <v>111.87399999999998</v>
      </c>
    </row>
    <row r="1771" spans="1:36" x14ac:dyDescent="0.25">
      <c r="A1771" s="50">
        <v>1770</v>
      </c>
      <c r="B1771" s="51">
        <v>41195</v>
      </c>
      <c r="C1771" s="75">
        <f t="shared" si="574"/>
        <v>41195</v>
      </c>
      <c r="D1771" s="50" t="s">
        <v>713</v>
      </c>
      <c r="E1771" s="50">
        <v>1</v>
      </c>
      <c r="F1771" s="50">
        <v>0</v>
      </c>
      <c r="G1771" s="50">
        <v>10</v>
      </c>
      <c r="H1771" s="50">
        <v>39</v>
      </c>
      <c r="I1771" s="53">
        <f t="shared" si="576"/>
        <v>7.3958333333333341E-3</v>
      </c>
      <c r="J1771" s="54">
        <f t="shared" si="577"/>
        <v>7.3958333333333341E-3</v>
      </c>
      <c r="K1771" s="50" t="s">
        <v>1022</v>
      </c>
      <c r="L1771" s="50" t="s">
        <v>1008</v>
      </c>
      <c r="M1771" s="55">
        <f t="shared" si="578"/>
        <v>5.6338028169014125</v>
      </c>
      <c r="N1771" s="50">
        <v>0</v>
      </c>
      <c r="O1771" s="50" t="s">
        <v>377</v>
      </c>
      <c r="S1771" s="151">
        <f t="shared" si="579"/>
        <v>0</v>
      </c>
      <c r="T1771" s="151">
        <f t="shared" si="580"/>
        <v>0</v>
      </c>
      <c r="V1771" s="393">
        <f t="shared" si="591"/>
        <v>0</v>
      </c>
      <c r="W1771" s="393">
        <f t="shared" si="592"/>
        <v>0</v>
      </c>
      <c r="X1771" s="53">
        <f t="shared" si="581"/>
        <v>0.19377083333333334</v>
      </c>
      <c r="Y1771" s="53">
        <f t="shared" si="582"/>
        <v>0.23016001333333336</v>
      </c>
      <c r="Z1771" s="53">
        <f t="shared" si="583"/>
        <v>9.6885416666666668E-2</v>
      </c>
      <c r="AA1771" s="53">
        <f t="shared" si="584"/>
        <v>0.11508000666666668</v>
      </c>
      <c r="AB1771" s="50">
        <f t="shared" si="585"/>
        <v>2257</v>
      </c>
      <c r="AC1771" s="50">
        <f t="shared" si="593"/>
        <v>2012</v>
      </c>
      <c r="AD1771" s="50">
        <f t="shared" si="586"/>
        <v>10</v>
      </c>
      <c r="AE1771" s="56">
        <f t="shared" si="587"/>
        <v>201210</v>
      </c>
      <c r="AF1771" s="56">
        <f t="shared" si="575"/>
        <v>41</v>
      </c>
      <c r="AG1771" s="58">
        <f>IF(ISBLANK(B1771)," ",MAX(B1771-B1767-1,0))</f>
        <v>5</v>
      </c>
      <c r="AH1771" s="56">
        <f t="shared" si="588"/>
        <v>13</v>
      </c>
      <c r="AI1771" s="53">
        <f t="shared" si="589"/>
        <v>0.21196542333333335</v>
      </c>
      <c r="AJ1771" s="56">
        <f t="shared" si="590"/>
        <v>0</v>
      </c>
    </row>
    <row r="1772" spans="1:36" x14ac:dyDescent="0.25">
      <c r="A1772" s="50">
        <v>1771</v>
      </c>
      <c r="B1772" s="51">
        <v>41195</v>
      </c>
      <c r="C1772" s="75">
        <f t="shared" ref="C1772:C1835" si="594">B1772</f>
        <v>41195</v>
      </c>
      <c r="D1772" s="50" t="s">
        <v>714</v>
      </c>
      <c r="E1772" s="50">
        <v>1</v>
      </c>
      <c r="F1772" s="50">
        <v>0</v>
      </c>
      <c r="G1772" s="50">
        <v>8</v>
      </c>
      <c r="H1772" s="50">
        <v>2</v>
      </c>
      <c r="I1772" s="53">
        <f t="shared" si="576"/>
        <v>5.5787037037037038E-3</v>
      </c>
      <c r="J1772" s="54">
        <f t="shared" si="577"/>
        <v>5.5787037037037038E-3</v>
      </c>
      <c r="K1772" s="50" t="s">
        <v>1022</v>
      </c>
      <c r="L1772" s="50" t="s">
        <v>1008</v>
      </c>
      <c r="M1772" s="55">
        <f t="shared" si="578"/>
        <v>7.468879668049798</v>
      </c>
      <c r="N1772" s="50">
        <v>0</v>
      </c>
      <c r="O1772" s="50" t="s">
        <v>377</v>
      </c>
      <c r="S1772" s="151">
        <f t="shared" si="579"/>
        <v>0</v>
      </c>
      <c r="T1772" s="151">
        <f t="shared" si="580"/>
        <v>0</v>
      </c>
      <c r="V1772" s="393">
        <f t="shared" si="591"/>
        <v>0</v>
      </c>
      <c r="W1772" s="393">
        <f t="shared" si="592"/>
        <v>0</v>
      </c>
      <c r="X1772" s="53">
        <f t="shared" si="581"/>
        <v>0.14616203703703703</v>
      </c>
      <c r="Y1772" s="53">
        <f t="shared" si="582"/>
        <v>0.18255121703703703</v>
      </c>
      <c r="Z1772" s="53">
        <f t="shared" si="583"/>
        <v>7.3081018518518517E-2</v>
      </c>
      <c r="AA1772" s="53">
        <f t="shared" si="584"/>
        <v>9.1275608518518514E-2</v>
      </c>
      <c r="AB1772" s="50">
        <f t="shared" si="585"/>
        <v>966</v>
      </c>
      <c r="AC1772" s="50">
        <f t="shared" si="593"/>
        <v>2012</v>
      </c>
      <c r="AD1772" s="50">
        <f t="shared" si="586"/>
        <v>10</v>
      </c>
      <c r="AE1772" s="56">
        <f t="shared" si="587"/>
        <v>201210</v>
      </c>
      <c r="AF1772" s="56">
        <f t="shared" si="575"/>
        <v>41</v>
      </c>
      <c r="AG1772" s="58">
        <f>IF(ISBLANK(B1772)," ",MAX(B1772-B1771-1,0))</f>
        <v>0</v>
      </c>
      <c r="AH1772" s="56">
        <f t="shared" si="588"/>
        <v>13</v>
      </c>
      <c r="AI1772" s="53">
        <f t="shared" si="589"/>
        <v>0.16435662703703702</v>
      </c>
      <c r="AJ1772" s="56">
        <f t="shared" si="590"/>
        <v>0</v>
      </c>
    </row>
    <row r="1773" spans="1:36" x14ac:dyDescent="0.25">
      <c r="A1773" s="50">
        <v>1772</v>
      </c>
      <c r="B1773" s="51">
        <v>41195</v>
      </c>
      <c r="C1773" s="75">
        <f t="shared" si="594"/>
        <v>41195</v>
      </c>
      <c r="D1773" s="50" t="s">
        <v>715</v>
      </c>
      <c r="E1773" s="50">
        <v>1</v>
      </c>
      <c r="F1773" s="50">
        <v>0</v>
      </c>
      <c r="G1773" s="50">
        <v>10</v>
      </c>
      <c r="H1773" s="50">
        <v>23</v>
      </c>
      <c r="I1773" s="53">
        <f t="shared" si="576"/>
        <v>7.2106481481481475E-3</v>
      </c>
      <c r="J1773" s="54">
        <f t="shared" si="577"/>
        <v>7.2106481481481475E-3</v>
      </c>
      <c r="K1773" s="50" t="s">
        <v>1022</v>
      </c>
      <c r="L1773" s="50" t="s">
        <v>1008</v>
      </c>
      <c r="M1773" s="55">
        <f t="shared" si="578"/>
        <v>5.7784911717496037</v>
      </c>
      <c r="N1773" s="50">
        <v>0</v>
      </c>
      <c r="O1773" s="50" t="s">
        <v>377</v>
      </c>
      <c r="S1773" s="151">
        <f t="shared" si="579"/>
        <v>0</v>
      </c>
      <c r="T1773" s="151">
        <f t="shared" si="580"/>
        <v>0</v>
      </c>
      <c r="V1773" s="393">
        <f t="shared" si="591"/>
        <v>0</v>
      </c>
      <c r="W1773" s="393">
        <f t="shared" si="592"/>
        <v>0</v>
      </c>
      <c r="X1773" s="53">
        <f t="shared" si="581"/>
        <v>0.18891898148148145</v>
      </c>
      <c r="Y1773" s="53">
        <f t="shared" si="582"/>
        <v>0.22530816148148144</v>
      </c>
      <c r="Z1773" s="53">
        <f t="shared" si="583"/>
        <v>9.4459490740740726E-2</v>
      </c>
      <c r="AA1773" s="53">
        <f t="shared" si="584"/>
        <v>0.11265408074074072</v>
      </c>
      <c r="AB1773" s="50">
        <f t="shared" si="585"/>
        <v>2055</v>
      </c>
      <c r="AC1773" s="50">
        <f t="shared" si="593"/>
        <v>2012</v>
      </c>
      <c r="AD1773" s="50">
        <f t="shared" si="586"/>
        <v>10</v>
      </c>
      <c r="AE1773" s="56">
        <f t="shared" si="587"/>
        <v>201210</v>
      </c>
      <c r="AF1773" s="56">
        <f t="shared" si="575"/>
        <v>41</v>
      </c>
      <c r="AG1773" s="58">
        <f>IF(ISBLANK(B1773)," ",MAX(B1773-B1772-1,0))</f>
        <v>0</v>
      </c>
      <c r="AH1773" s="56">
        <f t="shared" si="588"/>
        <v>13</v>
      </c>
      <c r="AI1773" s="53">
        <f t="shared" si="589"/>
        <v>0.20711357148148146</v>
      </c>
      <c r="AJ1773" s="56">
        <f t="shared" si="590"/>
        <v>0</v>
      </c>
    </row>
    <row r="1774" spans="1:36" x14ac:dyDescent="0.25">
      <c r="A1774" s="50">
        <v>1773</v>
      </c>
      <c r="B1774" s="51">
        <v>41195</v>
      </c>
      <c r="C1774" s="75">
        <f t="shared" si="594"/>
        <v>41195</v>
      </c>
      <c r="D1774" s="50" t="s">
        <v>716</v>
      </c>
      <c r="E1774" s="50">
        <v>1</v>
      </c>
      <c r="F1774" s="50">
        <v>0</v>
      </c>
      <c r="G1774" s="50">
        <v>10</v>
      </c>
      <c r="H1774" s="50">
        <v>16</v>
      </c>
      <c r="I1774" s="53">
        <f t="shared" si="576"/>
        <v>7.1296296296296307E-3</v>
      </c>
      <c r="J1774" s="54">
        <f t="shared" si="577"/>
        <v>7.1296296296296307E-3</v>
      </c>
      <c r="K1774" s="50" t="s">
        <v>1022</v>
      </c>
      <c r="L1774" s="50" t="s">
        <v>1008</v>
      </c>
      <c r="M1774" s="55">
        <f t="shared" si="578"/>
        <v>5.8441558441558481</v>
      </c>
      <c r="N1774" s="50">
        <v>0</v>
      </c>
      <c r="O1774" s="50" t="s">
        <v>377</v>
      </c>
      <c r="S1774" s="151">
        <f t="shared" si="579"/>
        <v>0</v>
      </c>
      <c r="T1774" s="151">
        <f t="shared" si="580"/>
        <v>0</v>
      </c>
      <c r="V1774" s="393">
        <f t="shared" si="591"/>
        <v>0</v>
      </c>
      <c r="W1774" s="393">
        <f t="shared" si="592"/>
        <v>0</v>
      </c>
      <c r="X1774" s="53">
        <f t="shared" si="581"/>
        <v>0.18679629629629632</v>
      </c>
      <c r="Y1774" s="53">
        <f t="shared" si="582"/>
        <v>0.22318547629629631</v>
      </c>
      <c r="Z1774" s="53">
        <f t="shared" si="583"/>
        <v>9.3398148148148161E-2</v>
      </c>
      <c r="AA1774" s="53">
        <f t="shared" si="584"/>
        <v>0.11159273814814816</v>
      </c>
      <c r="AB1774" s="50">
        <f t="shared" si="585"/>
        <v>1952</v>
      </c>
      <c r="AC1774" s="50">
        <f t="shared" si="593"/>
        <v>2012</v>
      </c>
      <c r="AD1774" s="50">
        <f t="shared" si="586"/>
        <v>10</v>
      </c>
      <c r="AE1774" s="56">
        <f t="shared" si="587"/>
        <v>201210</v>
      </c>
      <c r="AF1774" s="56">
        <f t="shared" si="575"/>
        <v>41</v>
      </c>
      <c r="AG1774" s="58">
        <f>IF(ISBLANK(B1774)," ",MAX(B1774-B1770-1,0))</f>
        <v>0</v>
      </c>
      <c r="AH1774" s="56">
        <f t="shared" si="588"/>
        <v>13</v>
      </c>
      <c r="AI1774" s="53">
        <f t="shared" si="589"/>
        <v>0.2049908862962963</v>
      </c>
      <c r="AJ1774" s="56">
        <f t="shared" si="590"/>
        <v>0</v>
      </c>
    </row>
    <row r="1775" spans="1:36" x14ac:dyDescent="0.25">
      <c r="A1775" s="50">
        <v>1774</v>
      </c>
      <c r="B1775" s="51">
        <v>41195</v>
      </c>
      <c r="C1775" s="75">
        <f t="shared" si="594"/>
        <v>41195</v>
      </c>
      <c r="D1775" s="50" t="s">
        <v>717</v>
      </c>
      <c r="E1775" s="50">
        <v>1</v>
      </c>
      <c r="F1775" s="50">
        <v>0</v>
      </c>
      <c r="G1775" s="50">
        <v>10</v>
      </c>
      <c r="H1775" s="50">
        <v>16</v>
      </c>
      <c r="I1775" s="53">
        <f t="shared" si="576"/>
        <v>7.1296296296296307E-3</v>
      </c>
      <c r="J1775" s="54">
        <f t="shared" si="577"/>
        <v>7.1296296296296307E-3</v>
      </c>
      <c r="K1775" s="50" t="s">
        <v>1022</v>
      </c>
      <c r="L1775" s="50" t="s">
        <v>1008</v>
      </c>
      <c r="M1775" s="55">
        <f t="shared" si="578"/>
        <v>5.8441558441558481</v>
      </c>
      <c r="N1775" s="50">
        <v>0</v>
      </c>
      <c r="O1775" s="50" t="s">
        <v>377</v>
      </c>
      <c r="S1775" s="151">
        <f t="shared" si="579"/>
        <v>0</v>
      </c>
      <c r="T1775" s="151">
        <f t="shared" si="580"/>
        <v>0</v>
      </c>
      <c r="V1775" s="393">
        <f t="shared" si="591"/>
        <v>0</v>
      </c>
      <c r="W1775" s="393">
        <f t="shared" si="592"/>
        <v>0</v>
      </c>
      <c r="X1775" s="53">
        <f t="shared" si="581"/>
        <v>0.18679629629629632</v>
      </c>
      <c r="Y1775" s="53">
        <f t="shared" si="582"/>
        <v>0.22318547629629631</v>
      </c>
      <c r="Z1775" s="53">
        <f t="shared" si="583"/>
        <v>9.3398148148148161E-2</v>
      </c>
      <c r="AA1775" s="53">
        <f t="shared" si="584"/>
        <v>0.11159273814814816</v>
      </c>
      <c r="AB1775" s="50">
        <f t="shared" si="585"/>
        <v>1952</v>
      </c>
      <c r="AC1775" s="50">
        <f t="shared" si="593"/>
        <v>2012</v>
      </c>
      <c r="AD1775" s="50">
        <f t="shared" si="586"/>
        <v>10</v>
      </c>
      <c r="AE1775" s="56">
        <f t="shared" si="587"/>
        <v>201210</v>
      </c>
      <c r="AF1775" s="56">
        <f t="shared" si="575"/>
        <v>41</v>
      </c>
      <c r="AG1775" s="58">
        <f>IF(ISBLANK(B1775)," ",MAX(B1775-B1774-1,0))</f>
        <v>0</v>
      </c>
      <c r="AH1775" s="56">
        <f t="shared" si="588"/>
        <v>13</v>
      </c>
      <c r="AI1775" s="53">
        <f t="shared" si="589"/>
        <v>0.2049908862962963</v>
      </c>
      <c r="AJ1775" s="56">
        <f t="shared" si="590"/>
        <v>0</v>
      </c>
    </row>
    <row r="1776" spans="1:36" x14ac:dyDescent="0.25">
      <c r="A1776" s="50">
        <v>1775</v>
      </c>
      <c r="B1776" s="51">
        <v>41195</v>
      </c>
      <c r="C1776" s="75">
        <f t="shared" si="594"/>
        <v>41195</v>
      </c>
      <c r="D1776" s="50" t="s">
        <v>718</v>
      </c>
      <c r="E1776" s="50">
        <v>1</v>
      </c>
      <c r="F1776" s="50">
        <v>0</v>
      </c>
      <c r="G1776" s="50">
        <v>10</v>
      </c>
      <c r="H1776" s="50">
        <v>18</v>
      </c>
      <c r="I1776" s="53">
        <f t="shared" si="576"/>
        <v>7.1527777777777787E-3</v>
      </c>
      <c r="J1776" s="54">
        <f t="shared" si="577"/>
        <v>7.1527777777777787E-3</v>
      </c>
      <c r="K1776" s="50" t="s">
        <v>1022</v>
      </c>
      <c r="L1776" s="50" t="s">
        <v>1008</v>
      </c>
      <c r="M1776" s="55">
        <f t="shared" si="578"/>
        <v>5.8252427184466056</v>
      </c>
      <c r="N1776" s="50">
        <v>0</v>
      </c>
      <c r="O1776" s="50" t="s">
        <v>377</v>
      </c>
      <c r="S1776" s="151">
        <f t="shared" si="579"/>
        <v>0</v>
      </c>
      <c r="T1776" s="151">
        <f t="shared" si="580"/>
        <v>0</v>
      </c>
      <c r="V1776" s="393">
        <f t="shared" si="591"/>
        <v>0</v>
      </c>
      <c r="W1776" s="393">
        <f t="shared" si="592"/>
        <v>0</v>
      </c>
      <c r="X1776" s="53">
        <f t="shared" si="581"/>
        <v>0.18740277777777781</v>
      </c>
      <c r="Y1776" s="53">
        <f t="shared" si="582"/>
        <v>0.2237919577777778</v>
      </c>
      <c r="Z1776" s="53">
        <f t="shared" si="583"/>
        <v>9.3701388888888903E-2</v>
      </c>
      <c r="AA1776" s="53">
        <f t="shared" si="584"/>
        <v>0.1118959788888889</v>
      </c>
      <c r="AB1776" s="50">
        <f t="shared" si="585"/>
        <v>1982</v>
      </c>
      <c r="AC1776" s="50">
        <f t="shared" si="593"/>
        <v>2012</v>
      </c>
      <c r="AD1776" s="50">
        <f t="shared" si="586"/>
        <v>10</v>
      </c>
      <c r="AE1776" s="56">
        <f t="shared" si="587"/>
        <v>201210</v>
      </c>
      <c r="AF1776" s="56">
        <f t="shared" si="575"/>
        <v>41</v>
      </c>
      <c r="AG1776" s="58">
        <f>IF(ISBLANK(B1776)," ",MAX(B1776-B1775-1,0))</f>
        <v>0</v>
      </c>
      <c r="AH1776" s="56">
        <f t="shared" si="588"/>
        <v>13</v>
      </c>
      <c r="AI1776" s="53">
        <f t="shared" si="589"/>
        <v>0.20559736777777782</v>
      </c>
      <c r="AJ1776" s="56">
        <f t="shared" si="590"/>
        <v>0</v>
      </c>
    </row>
    <row r="1777" spans="1:36" x14ac:dyDescent="0.25">
      <c r="A1777" s="50">
        <v>1776</v>
      </c>
      <c r="B1777" s="51">
        <v>41195</v>
      </c>
      <c r="C1777" s="75">
        <f t="shared" si="594"/>
        <v>41195</v>
      </c>
      <c r="D1777" s="50" t="s">
        <v>719</v>
      </c>
      <c r="E1777" s="50">
        <v>1</v>
      </c>
      <c r="F1777" s="50">
        <v>0</v>
      </c>
      <c r="G1777" s="50">
        <v>9</v>
      </c>
      <c r="H1777" s="50">
        <v>55</v>
      </c>
      <c r="I1777" s="53">
        <f t="shared" si="576"/>
        <v>6.8865740740740736E-3</v>
      </c>
      <c r="J1777" s="54">
        <f t="shared" si="577"/>
        <v>6.8865740740740736E-3</v>
      </c>
      <c r="K1777" s="50" t="s">
        <v>1022</v>
      </c>
      <c r="L1777" s="50" t="s">
        <v>1008</v>
      </c>
      <c r="M1777" s="55">
        <f t="shared" si="578"/>
        <v>6.050420168067232</v>
      </c>
      <c r="N1777" s="50">
        <v>0</v>
      </c>
      <c r="O1777" s="50" t="s">
        <v>377</v>
      </c>
      <c r="P1777" s="143"/>
      <c r="Q1777" s="143"/>
      <c r="R1777" s="143"/>
      <c r="S1777" s="151">
        <f t="shared" si="579"/>
        <v>0</v>
      </c>
      <c r="T1777" s="151">
        <f t="shared" si="580"/>
        <v>0</v>
      </c>
      <c r="V1777" s="393">
        <f t="shared" si="591"/>
        <v>0</v>
      </c>
      <c r="W1777" s="393">
        <f t="shared" si="592"/>
        <v>0</v>
      </c>
      <c r="X1777" s="53">
        <f t="shared" si="581"/>
        <v>0.18042824074074074</v>
      </c>
      <c r="Y1777" s="53">
        <f t="shared" si="582"/>
        <v>0.2168174207407407</v>
      </c>
      <c r="Z1777" s="53">
        <f t="shared" si="583"/>
        <v>9.0214120370370368E-2</v>
      </c>
      <c r="AA1777" s="53">
        <f t="shared" si="584"/>
        <v>0.10840871037037035</v>
      </c>
      <c r="AB1777" s="50">
        <f t="shared" si="585"/>
        <v>1633</v>
      </c>
      <c r="AC1777" s="50">
        <f t="shared" si="593"/>
        <v>2012</v>
      </c>
      <c r="AD1777" s="50">
        <f t="shared" si="586"/>
        <v>10</v>
      </c>
      <c r="AE1777" s="56">
        <f t="shared" si="587"/>
        <v>201210</v>
      </c>
      <c r="AF1777" s="56">
        <f t="shared" si="575"/>
        <v>41</v>
      </c>
      <c r="AG1777" s="58">
        <f>IF(ISBLANK(B1777)," ",MAX(B1777-B1773-1,0))</f>
        <v>0</v>
      </c>
      <c r="AH1777" s="56">
        <f t="shared" si="588"/>
        <v>13</v>
      </c>
      <c r="AI1777" s="53">
        <f t="shared" si="589"/>
        <v>0.19862283074074072</v>
      </c>
      <c r="AJ1777" s="56">
        <f t="shared" si="590"/>
        <v>0</v>
      </c>
    </row>
    <row r="1778" spans="1:36" x14ac:dyDescent="0.25">
      <c r="A1778" s="50">
        <v>1777</v>
      </c>
      <c r="B1778" s="51">
        <v>41195</v>
      </c>
      <c r="C1778" s="75">
        <f t="shared" si="594"/>
        <v>41195</v>
      </c>
      <c r="D1778" s="50" t="s">
        <v>720</v>
      </c>
      <c r="E1778" s="50">
        <v>1</v>
      </c>
      <c r="F1778" s="50">
        <v>0</v>
      </c>
      <c r="G1778" s="50">
        <v>10</v>
      </c>
      <c r="H1778" s="50">
        <v>15</v>
      </c>
      <c r="I1778" s="53">
        <f t="shared" si="576"/>
        <v>7.1180555555555554E-3</v>
      </c>
      <c r="J1778" s="54">
        <f t="shared" si="577"/>
        <v>7.1180555555555554E-3</v>
      </c>
      <c r="K1778" s="50" t="s">
        <v>1022</v>
      </c>
      <c r="L1778" s="50" t="s">
        <v>1008</v>
      </c>
      <c r="M1778" s="55">
        <f t="shared" si="578"/>
        <v>5.8536585365853702</v>
      </c>
      <c r="N1778" s="50">
        <v>0</v>
      </c>
      <c r="O1778" s="50" t="s">
        <v>377</v>
      </c>
      <c r="P1778" s="143"/>
      <c r="Q1778" s="143"/>
      <c r="R1778" s="143"/>
      <c r="S1778" s="151">
        <f t="shared" si="579"/>
        <v>0</v>
      </c>
      <c r="T1778" s="151">
        <f t="shared" si="580"/>
        <v>0</v>
      </c>
      <c r="V1778" s="393">
        <f t="shared" si="591"/>
        <v>0</v>
      </c>
      <c r="W1778" s="393">
        <f t="shared" si="592"/>
        <v>0</v>
      </c>
      <c r="X1778" s="53">
        <f t="shared" si="581"/>
        <v>0.18649305555555554</v>
      </c>
      <c r="Y1778" s="53">
        <f t="shared" si="582"/>
        <v>0.22288223555555553</v>
      </c>
      <c r="Z1778" s="53">
        <f t="shared" si="583"/>
        <v>9.3246527777777768E-2</v>
      </c>
      <c r="AA1778" s="53">
        <f t="shared" si="584"/>
        <v>0.11144111777777777</v>
      </c>
      <c r="AB1778" s="50">
        <f t="shared" si="585"/>
        <v>1941</v>
      </c>
      <c r="AC1778" s="50">
        <f t="shared" si="593"/>
        <v>2012</v>
      </c>
      <c r="AD1778" s="50">
        <f t="shared" si="586"/>
        <v>10</v>
      </c>
      <c r="AE1778" s="56">
        <f t="shared" si="587"/>
        <v>201210</v>
      </c>
      <c r="AF1778" s="56">
        <f t="shared" si="575"/>
        <v>41</v>
      </c>
      <c r="AG1778" s="58">
        <f>IF(ISBLANK(B1778)," ",MAX(B1778-B1777-1,0))</f>
        <v>0</v>
      </c>
      <c r="AH1778" s="56">
        <f t="shared" si="588"/>
        <v>13</v>
      </c>
      <c r="AI1778" s="53">
        <f t="shared" si="589"/>
        <v>0.20468764555555552</v>
      </c>
      <c r="AJ1778" s="56">
        <f t="shared" si="590"/>
        <v>0</v>
      </c>
    </row>
    <row r="1779" spans="1:36" x14ac:dyDescent="0.25">
      <c r="A1779" s="50">
        <v>1778</v>
      </c>
      <c r="B1779" s="51">
        <v>41195</v>
      </c>
      <c r="C1779" s="75">
        <f t="shared" si="594"/>
        <v>41195</v>
      </c>
      <c r="D1779" s="50" t="s">
        <v>721</v>
      </c>
      <c r="E1779" s="50">
        <v>1</v>
      </c>
      <c r="F1779" s="50">
        <v>0</v>
      </c>
      <c r="G1779" s="50">
        <v>10</v>
      </c>
      <c r="H1779" s="50">
        <v>25</v>
      </c>
      <c r="I1779" s="53">
        <f t="shared" si="576"/>
        <v>7.2337962962962963E-3</v>
      </c>
      <c r="J1779" s="54">
        <f t="shared" si="577"/>
        <v>7.2337962962962963E-3</v>
      </c>
      <c r="K1779" s="50" t="s">
        <v>1022</v>
      </c>
      <c r="L1779" s="50" t="s">
        <v>1008</v>
      </c>
      <c r="M1779" s="55">
        <f t="shared" si="578"/>
        <v>5.7600000000000042</v>
      </c>
      <c r="N1779" s="50">
        <v>0</v>
      </c>
      <c r="O1779" s="50" t="s">
        <v>377</v>
      </c>
      <c r="S1779" s="151">
        <f t="shared" si="579"/>
        <v>0</v>
      </c>
      <c r="T1779" s="151">
        <f t="shared" si="580"/>
        <v>0</v>
      </c>
      <c r="V1779" s="393">
        <f t="shared" si="591"/>
        <v>0</v>
      </c>
      <c r="W1779" s="393">
        <f t="shared" si="592"/>
        <v>0</v>
      </c>
      <c r="X1779" s="53">
        <f t="shared" si="581"/>
        <v>0.18952546296296297</v>
      </c>
      <c r="Y1779" s="53">
        <f t="shared" si="582"/>
        <v>0.22591464296296293</v>
      </c>
      <c r="Z1779" s="53">
        <f t="shared" si="583"/>
        <v>9.4762731481481483E-2</v>
      </c>
      <c r="AA1779" s="53">
        <f t="shared" si="584"/>
        <v>0.11295732148148147</v>
      </c>
      <c r="AB1779" s="50">
        <f t="shared" si="585"/>
        <v>2085</v>
      </c>
      <c r="AC1779" s="50">
        <f t="shared" si="593"/>
        <v>2012</v>
      </c>
      <c r="AD1779" s="50">
        <f t="shared" si="586"/>
        <v>10</v>
      </c>
      <c r="AE1779" s="56">
        <f t="shared" si="587"/>
        <v>201210</v>
      </c>
      <c r="AF1779" s="56">
        <f t="shared" ref="AF1779:AF1842" si="595">WEEKNUM(B1779,1)</f>
        <v>41</v>
      </c>
      <c r="AG1779" s="58">
        <f>IF(ISBLANK(B1779)," ",MAX(B1779-B1778-1,0))</f>
        <v>0</v>
      </c>
      <c r="AH1779" s="56">
        <f t="shared" si="588"/>
        <v>13</v>
      </c>
      <c r="AI1779" s="53">
        <f t="shared" si="589"/>
        <v>0.20772005296296295</v>
      </c>
      <c r="AJ1779" s="56">
        <f t="shared" si="590"/>
        <v>0</v>
      </c>
    </row>
    <row r="1780" spans="1:36" x14ac:dyDescent="0.25">
      <c r="A1780" s="50">
        <v>1779</v>
      </c>
      <c r="B1780" s="51">
        <v>41195</v>
      </c>
      <c r="C1780" s="75">
        <f t="shared" si="594"/>
        <v>41195</v>
      </c>
      <c r="D1780" s="50" t="s">
        <v>707</v>
      </c>
      <c r="E1780" s="50">
        <v>1</v>
      </c>
      <c r="F1780" s="50">
        <v>0</v>
      </c>
      <c r="G1780" s="50">
        <v>10</v>
      </c>
      <c r="H1780" s="50">
        <v>24</v>
      </c>
      <c r="I1780" s="53">
        <f t="shared" si="576"/>
        <v>7.2222222222222228E-3</v>
      </c>
      <c r="J1780" s="54">
        <f t="shared" si="577"/>
        <v>7.2222222222222228E-3</v>
      </c>
      <c r="K1780" s="50" t="s">
        <v>1022</v>
      </c>
      <c r="L1780" s="50" t="s">
        <v>1008</v>
      </c>
      <c r="M1780" s="55">
        <f t="shared" si="578"/>
        <v>5.7692307692307736</v>
      </c>
      <c r="N1780" s="50">
        <v>0</v>
      </c>
      <c r="O1780" s="50" t="s">
        <v>377</v>
      </c>
      <c r="P1780" s="143"/>
      <c r="Q1780" s="143"/>
      <c r="R1780" s="143"/>
      <c r="S1780" s="151">
        <f t="shared" si="579"/>
        <v>0</v>
      </c>
      <c r="T1780" s="151">
        <f t="shared" si="580"/>
        <v>0</v>
      </c>
      <c r="V1780" s="393">
        <f t="shared" si="591"/>
        <v>0</v>
      </c>
      <c r="W1780" s="393">
        <f t="shared" si="592"/>
        <v>0</v>
      </c>
      <c r="X1780" s="53">
        <f t="shared" si="581"/>
        <v>0.18922222222222224</v>
      </c>
      <c r="Y1780" s="53">
        <f t="shared" si="582"/>
        <v>0.2256114022222222</v>
      </c>
      <c r="Z1780" s="53">
        <f t="shared" si="583"/>
        <v>9.4611111111111118E-2</v>
      </c>
      <c r="AA1780" s="53">
        <f t="shared" si="584"/>
        <v>0.1128057011111111</v>
      </c>
      <c r="AB1780" s="50">
        <f t="shared" si="585"/>
        <v>2069</v>
      </c>
      <c r="AC1780" s="50">
        <f t="shared" si="593"/>
        <v>2012</v>
      </c>
      <c r="AD1780" s="50">
        <f t="shared" si="586"/>
        <v>10</v>
      </c>
      <c r="AE1780" s="56">
        <f t="shared" si="587"/>
        <v>201210</v>
      </c>
      <c r="AF1780" s="56">
        <f t="shared" si="595"/>
        <v>41</v>
      </c>
      <c r="AG1780" s="58">
        <f>IF(ISBLANK(B1780)," ",MAX(B1780-B1776-1,0))</f>
        <v>0</v>
      </c>
      <c r="AH1780" s="56">
        <f t="shared" si="588"/>
        <v>13</v>
      </c>
      <c r="AI1780" s="53">
        <f t="shared" si="589"/>
        <v>0.20741681222222222</v>
      </c>
      <c r="AJ1780" s="56">
        <f t="shared" si="590"/>
        <v>0</v>
      </c>
    </row>
    <row r="1781" spans="1:36" x14ac:dyDescent="0.25">
      <c r="A1781" s="50">
        <v>1780</v>
      </c>
      <c r="B1781" s="51">
        <v>41195</v>
      </c>
      <c r="C1781" s="75">
        <f t="shared" si="594"/>
        <v>41195</v>
      </c>
      <c r="D1781" s="50" t="s">
        <v>708</v>
      </c>
      <c r="E1781" s="50">
        <v>1</v>
      </c>
      <c r="F1781" s="50">
        <v>0</v>
      </c>
      <c r="G1781" s="50">
        <v>10</v>
      </c>
      <c r="H1781" s="50">
        <v>31</v>
      </c>
      <c r="I1781" s="53">
        <f t="shared" si="576"/>
        <v>7.3032407407407412E-3</v>
      </c>
      <c r="J1781" s="54">
        <f t="shared" si="577"/>
        <v>7.3032407407407412E-3</v>
      </c>
      <c r="K1781" s="50" t="s">
        <v>1022</v>
      </c>
      <c r="L1781" s="50" t="s">
        <v>1008</v>
      </c>
      <c r="M1781" s="55">
        <f t="shared" si="578"/>
        <v>5.7052297939778169</v>
      </c>
      <c r="N1781" s="50">
        <v>0</v>
      </c>
      <c r="O1781" s="50" t="s">
        <v>377</v>
      </c>
      <c r="S1781" s="151">
        <f t="shared" si="579"/>
        <v>0</v>
      </c>
      <c r="T1781" s="151">
        <f t="shared" si="580"/>
        <v>0</v>
      </c>
      <c r="V1781" s="393">
        <f t="shared" si="591"/>
        <v>0</v>
      </c>
      <c r="W1781" s="393">
        <f t="shared" si="592"/>
        <v>0</v>
      </c>
      <c r="X1781" s="53">
        <f t="shared" si="581"/>
        <v>0.19134490740740742</v>
      </c>
      <c r="Y1781" s="53">
        <f t="shared" si="582"/>
        <v>0.22773408740740739</v>
      </c>
      <c r="Z1781" s="53">
        <f t="shared" si="583"/>
        <v>9.5672453703703711E-2</v>
      </c>
      <c r="AA1781" s="53">
        <f t="shared" si="584"/>
        <v>0.11386704370370369</v>
      </c>
      <c r="AB1781" s="50">
        <f t="shared" si="585"/>
        <v>2166</v>
      </c>
      <c r="AC1781" s="50">
        <f t="shared" si="593"/>
        <v>2012</v>
      </c>
      <c r="AD1781" s="50">
        <f t="shared" si="586"/>
        <v>10</v>
      </c>
      <c r="AE1781" s="56">
        <f t="shared" si="587"/>
        <v>201210</v>
      </c>
      <c r="AF1781" s="56">
        <f t="shared" si="595"/>
        <v>41</v>
      </c>
      <c r="AG1781" s="58">
        <f>IF(ISBLANK(B1781)," ",MAX(B1781-B1780-1,0))</f>
        <v>0</v>
      </c>
      <c r="AH1781" s="56">
        <f t="shared" si="588"/>
        <v>13</v>
      </c>
      <c r="AI1781" s="53">
        <f t="shared" si="589"/>
        <v>0.2095394974074074</v>
      </c>
      <c r="AJ1781" s="56">
        <f t="shared" si="590"/>
        <v>0</v>
      </c>
    </row>
    <row r="1782" spans="1:36" x14ac:dyDescent="0.25">
      <c r="A1782" s="50">
        <v>1781</v>
      </c>
      <c r="B1782" s="51">
        <v>41195</v>
      </c>
      <c r="C1782" s="75">
        <f t="shared" si="594"/>
        <v>41195</v>
      </c>
      <c r="D1782" s="50" t="s">
        <v>709</v>
      </c>
      <c r="E1782" s="50">
        <v>1</v>
      </c>
      <c r="F1782" s="50">
        <v>0</v>
      </c>
      <c r="G1782" s="50">
        <v>10</v>
      </c>
      <c r="H1782" s="50">
        <v>59</v>
      </c>
      <c r="I1782" s="53">
        <f t="shared" si="576"/>
        <v>7.6273148148148151E-3</v>
      </c>
      <c r="J1782" s="54">
        <f t="shared" si="577"/>
        <v>7.6273148148148151E-3</v>
      </c>
      <c r="K1782" s="50" t="s">
        <v>1022</v>
      </c>
      <c r="L1782" s="50" t="s">
        <v>1008</v>
      </c>
      <c r="M1782" s="55">
        <f t="shared" si="578"/>
        <v>5.4628224582701099</v>
      </c>
      <c r="N1782" s="50">
        <v>0</v>
      </c>
      <c r="O1782" s="50" t="s">
        <v>377</v>
      </c>
      <c r="S1782" s="151">
        <f t="shared" si="579"/>
        <v>0</v>
      </c>
      <c r="T1782" s="151">
        <f t="shared" si="580"/>
        <v>0</v>
      </c>
      <c r="V1782" s="393">
        <f t="shared" si="591"/>
        <v>0</v>
      </c>
      <c r="W1782" s="393">
        <f t="shared" si="592"/>
        <v>0</v>
      </c>
      <c r="X1782" s="53">
        <f t="shared" si="581"/>
        <v>0.19983564814814814</v>
      </c>
      <c r="Y1782" s="53">
        <f t="shared" si="582"/>
        <v>0.23622482814814813</v>
      </c>
      <c r="Z1782" s="53">
        <f t="shared" si="583"/>
        <v>9.9917824074074069E-2</v>
      </c>
      <c r="AA1782" s="53">
        <f t="shared" si="584"/>
        <v>0.11811241407407407</v>
      </c>
      <c r="AB1782" s="50">
        <f t="shared" si="585"/>
        <v>2496</v>
      </c>
      <c r="AC1782" s="50">
        <f t="shared" si="593"/>
        <v>2012</v>
      </c>
      <c r="AD1782" s="50">
        <f t="shared" si="586"/>
        <v>10</v>
      </c>
      <c r="AE1782" s="56">
        <f t="shared" si="587"/>
        <v>201210</v>
      </c>
      <c r="AF1782" s="56">
        <f t="shared" si="595"/>
        <v>41</v>
      </c>
      <c r="AG1782" s="58">
        <f>IF(ISBLANK(B1782)," ",MAX(B1782-B1781-1,0))</f>
        <v>0</v>
      </c>
      <c r="AH1782" s="56">
        <f t="shared" si="588"/>
        <v>13</v>
      </c>
      <c r="AI1782" s="53">
        <f t="shared" si="589"/>
        <v>0.21803023814814815</v>
      </c>
      <c r="AJ1782" s="56">
        <f t="shared" si="590"/>
        <v>0</v>
      </c>
    </row>
    <row r="1783" spans="1:36" x14ac:dyDescent="0.25">
      <c r="A1783" s="50">
        <v>1782</v>
      </c>
      <c r="B1783" s="51">
        <v>41195</v>
      </c>
      <c r="C1783" s="75">
        <f t="shared" si="594"/>
        <v>41195</v>
      </c>
      <c r="D1783" s="50" t="s">
        <v>710</v>
      </c>
      <c r="E1783" s="50">
        <v>1</v>
      </c>
      <c r="F1783" s="50">
        <v>0</v>
      </c>
      <c r="G1783" s="50">
        <v>10</v>
      </c>
      <c r="H1783" s="50">
        <v>58</v>
      </c>
      <c r="I1783" s="53">
        <f t="shared" si="576"/>
        <v>7.6157407407407415E-3</v>
      </c>
      <c r="J1783" s="54">
        <f t="shared" si="577"/>
        <v>7.6157407407407415E-3</v>
      </c>
      <c r="K1783" s="50" t="s">
        <v>1022</v>
      </c>
      <c r="L1783" s="50" t="s">
        <v>1008</v>
      </c>
      <c r="M1783" s="55">
        <f t="shared" si="578"/>
        <v>5.4711246200607944</v>
      </c>
      <c r="N1783" s="50">
        <v>0</v>
      </c>
      <c r="O1783" s="50" t="s">
        <v>377</v>
      </c>
      <c r="S1783" s="151">
        <f t="shared" si="579"/>
        <v>0</v>
      </c>
      <c r="T1783" s="151">
        <f t="shared" si="580"/>
        <v>0</v>
      </c>
      <c r="V1783" s="393">
        <f t="shared" si="591"/>
        <v>0</v>
      </c>
      <c r="W1783" s="393">
        <f t="shared" si="592"/>
        <v>0</v>
      </c>
      <c r="X1783" s="53">
        <f t="shared" si="581"/>
        <v>0.19953240740740741</v>
      </c>
      <c r="Y1783" s="53">
        <f t="shared" si="582"/>
        <v>0.2359215874074074</v>
      </c>
      <c r="Z1783" s="53">
        <f t="shared" si="583"/>
        <v>9.9766203703703704E-2</v>
      </c>
      <c r="AA1783" s="53">
        <f t="shared" si="584"/>
        <v>0.1179607937037037</v>
      </c>
      <c r="AB1783" s="50">
        <f t="shared" si="585"/>
        <v>2486</v>
      </c>
      <c r="AC1783" s="50">
        <f t="shared" si="593"/>
        <v>2012</v>
      </c>
      <c r="AD1783" s="50">
        <f t="shared" si="586"/>
        <v>10</v>
      </c>
      <c r="AE1783" s="56">
        <f t="shared" si="587"/>
        <v>201210</v>
      </c>
      <c r="AF1783" s="56">
        <f t="shared" si="595"/>
        <v>41</v>
      </c>
      <c r="AG1783" s="58">
        <f>IF(ISBLANK(B1783)," ",MAX(B1783-B1779-1,0))</f>
        <v>0</v>
      </c>
      <c r="AH1783" s="56">
        <f t="shared" si="588"/>
        <v>13</v>
      </c>
      <c r="AI1783" s="53">
        <f t="shared" si="589"/>
        <v>0.21772699740740742</v>
      </c>
      <c r="AJ1783" s="56">
        <f t="shared" si="590"/>
        <v>0</v>
      </c>
    </row>
    <row r="1784" spans="1:36" x14ac:dyDescent="0.25">
      <c r="A1784" s="50">
        <v>1783</v>
      </c>
      <c r="B1784" s="51">
        <v>41195</v>
      </c>
      <c r="C1784" s="75">
        <f t="shared" si="594"/>
        <v>41195</v>
      </c>
      <c r="D1784" s="50" t="s">
        <v>711</v>
      </c>
      <c r="E1784" s="50">
        <v>1</v>
      </c>
      <c r="F1784" s="50">
        <v>0</v>
      </c>
      <c r="G1784" s="50">
        <v>10</v>
      </c>
      <c r="H1784" s="50">
        <v>46</v>
      </c>
      <c r="I1784" s="53">
        <f t="shared" si="576"/>
        <v>7.4768518518518526E-3</v>
      </c>
      <c r="J1784" s="54">
        <f t="shared" si="577"/>
        <v>7.4768518518518526E-3</v>
      </c>
      <c r="K1784" s="50" t="s">
        <v>1022</v>
      </c>
      <c r="L1784" s="50" t="s">
        <v>1008</v>
      </c>
      <c r="M1784" s="55">
        <f t="shared" si="578"/>
        <v>5.5727554179566603</v>
      </c>
      <c r="N1784" s="50">
        <v>0</v>
      </c>
      <c r="O1784" s="50" t="s">
        <v>377</v>
      </c>
      <c r="P1784" s="143"/>
      <c r="Q1784" s="143"/>
      <c r="R1784" s="143"/>
      <c r="S1784" s="151">
        <f t="shared" si="579"/>
        <v>0</v>
      </c>
      <c r="T1784" s="151">
        <f t="shared" si="580"/>
        <v>0</v>
      </c>
      <c r="V1784" s="393">
        <f t="shared" si="591"/>
        <v>0</v>
      </c>
      <c r="W1784" s="393">
        <f t="shared" si="592"/>
        <v>0</v>
      </c>
      <c r="X1784" s="53">
        <f t="shared" si="581"/>
        <v>0.19589351851851852</v>
      </c>
      <c r="Y1784" s="53">
        <f t="shared" si="582"/>
        <v>0.23228269851851854</v>
      </c>
      <c r="Z1784" s="53">
        <f t="shared" si="583"/>
        <v>9.7946759259259261E-2</v>
      </c>
      <c r="AA1784" s="53">
        <f t="shared" si="584"/>
        <v>0.11614134925925927</v>
      </c>
      <c r="AB1784" s="50">
        <f t="shared" si="585"/>
        <v>2351</v>
      </c>
      <c r="AC1784" s="50">
        <f t="shared" si="593"/>
        <v>2012</v>
      </c>
      <c r="AD1784" s="50">
        <f t="shared" si="586"/>
        <v>10</v>
      </c>
      <c r="AE1784" s="56">
        <f t="shared" si="587"/>
        <v>201210</v>
      </c>
      <c r="AF1784" s="56">
        <f t="shared" si="595"/>
        <v>41</v>
      </c>
      <c r="AG1784" s="58">
        <f>IF(ISBLANK(B1784)," ",MAX(B1784-B1783-1,0))</f>
        <v>0</v>
      </c>
      <c r="AH1784" s="56">
        <f t="shared" si="588"/>
        <v>13</v>
      </c>
      <c r="AI1784" s="53">
        <f t="shared" si="589"/>
        <v>0.21408810851851853</v>
      </c>
      <c r="AJ1784" s="56">
        <f t="shared" si="590"/>
        <v>0</v>
      </c>
    </row>
    <row r="1785" spans="1:36" x14ac:dyDescent="0.25">
      <c r="A1785" s="50">
        <v>1784</v>
      </c>
      <c r="B1785" s="51">
        <v>41195</v>
      </c>
      <c r="C1785" s="75">
        <f t="shared" si="594"/>
        <v>41195</v>
      </c>
      <c r="D1785" s="50" t="s">
        <v>712</v>
      </c>
      <c r="E1785" s="50">
        <v>1</v>
      </c>
      <c r="F1785" s="50">
        <v>0</v>
      </c>
      <c r="G1785" s="50">
        <v>11</v>
      </c>
      <c r="H1785" s="50">
        <v>7</v>
      </c>
      <c r="I1785" s="53">
        <f t="shared" si="576"/>
        <v>7.719907407407408E-3</v>
      </c>
      <c r="J1785" s="54">
        <f t="shared" si="577"/>
        <v>7.719907407407408E-3</v>
      </c>
      <c r="K1785" s="50" t="s">
        <v>1022</v>
      </c>
      <c r="L1785" s="50" t="s">
        <v>1008</v>
      </c>
      <c r="M1785" s="55">
        <f t="shared" si="578"/>
        <v>5.3973013493253408</v>
      </c>
      <c r="N1785" s="50">
        <v>0</v>
      </c>
      <c r="O1785" s="50" t="s">
        <v>377</v>
      </c>
      <c r="P1785" s="143"/>
      <c r="Q1785" s="143"/>
      <c r="R1785" s="143"/>
      <c r="S1785" s="151">
        <f t="shared" si="579"/>
        <v>0</v>
      </c>
      <c r="T1785" s="151">
        <f t="shared" si="580"/>
        <v>0</v>
      </c>
      <c r="V1785" s="393">
        <f t="shared" si="591"/>
        <v>0</v>
      </c>
      <c r="W1785" s="393">
        <f t="shared" si="592"/>
        <v>0</v>
      </c>
      <c r="X1785" s="53">
        <f t="shared" si="581"/>
        <v>0.20226157407407408</v>
      </c>
      <c r="Y1785" s="53">
        <f t="shared" si="582"/>
        <v>0.2386507540740741</v>
      </c>
      <c r="Z1785" s="53">
        <f t="shared" si="583"/>
        <v>0.10113078703703704</v>
      </c>
      <c r="AA1785" s="53">
        <f t="shared" si="584"/>
        <v>0.11932537703703705</v>
      </c>
      <c r="AB1785" s="50">
        <f t="shared" si="585"/>
        <v>2591</v>
      </c>
      <c r="AC1785" s="50">
        <f t="shared" si="593"/>
        <v>2012</v>
      </c>
      <c r="AD1785" s="50">
        <f t="shared" si="586"/>
        <v>10</v>
      </c>
      <c r="AE1785" s="56">
        <f t="shared" si="587"/>
        <v>201210</v>
      </c>
      <c r="AF1785" s="56">
        <f t="shared" si="595"/>
        <v>41</v>
      </c>
      <c r="AG1785" s="58">
        <f>IF(ISBLANK(B1785)," ",MAX(B1785-B1784-1,0))</f>
        <v>0</v>
      </c>
      <c r="AH1785" s="56">
        <f t="shared" si="588"/>
        <v>13</v>
      </c>
      <c r="AI1785" s="53">
        <f t="shared" si="589"/>
        <v>0.22045616407407409</v>
      </c>
      <c r="AJ1785" s="56">
        <f t="shared" si="590"/>
        <v>0</v>
      </c>
    </row>
    <row r="1786" spans="1:36" x14ac:dyDescent="0.25">
      <c r="A1786" s="50">
        <v>1785</v>
      </c>
      <c r="B1786" s="51">
        <v>41195</v>
      </c>
      <c r="C1786" s="75">
        <f t="shared" si="594"/>
        <v>41195</v>
      </c>
      <c r="D1786" s="50" t="s">
        <v>742</v>
      </c>
      <c r="E1786" s="50">
        <v>1</v>
      </c>
      <c r="F1786" s="50">
        <v>0</v>
      </c>
      <c r="G1786" s="50">
        <v>10</v>
      </c>
      <c r="H1786" s="50">
        <v>59</v>
      </c>
      <c r="I1786" s="53">
        <f t="shared" si="576"/>
        <v>7.6273148148148151E-3</v>
      </c>
      <c r="J1786" s="54">
        <f t="shared" si="577"/>
        <v>7.6273148148148151E-3</v>
      </c>
      <c r="K1786" s="50" t="s">
        <v>1022</v>
      </c>
      <c r="L1786" s="50" t="s">
        <v>1008</v>
      </c>
      <c r="M1786" s="55">
        <f t="shared" si="578"/>
        <v>5.4628224582701099</v>
      </c>
      <c r="N1786" s="50">
        <v>0</v>
      </c>
      <c r="O1786" s="50" t="s">
        <v>377</v>
      </c>
      <c r="S1786" s="151">
        <f t="shared" si="579"/>
        <v>0</v>
      </c>
      <c r="T1786" s="151">
        <f t="shared" si="580"/>
        <v>0</v>
      </c>
      <c r="V1786" s="393">
        <f t="shared" si="591"/>
        <v>0</v>
      </c>
      <c r="W1786" s="393">
        <f t="shared" si="592"/>
        <v>0</v>
      </c>
      <c r="X1786" s="53">
        <f t="shared" si="581"/>
        <v>0.19983564814814814</v>
      </c>
      <c r="Y1786" s="53">
        <f t="shared" si="582"/>
        <v>0.23622482814814813</v>
      </c>
      <c r="Z1786" s="53">
        <f t="shared" si="583"/>
        <v>9.9917824074074069E-2</v>
      </c>
      <c r="AA1786" s="53">
        <f t="shared" si="584"/>
        <v>0.11811241407407407</v>
      </c>
      <c r="AB1786" s="50">
        <f t="shared" si="585"/>
        <v>2496</v>
      </c>
      <c r="AC1786" s="50">
        <f t="shared" si="593"/>
        <v>2012</v>
      </c>
      <c r="AD1786" s="50">
        <f t="shared" si="586"/>
        <v>10</v>
      </c>
      <c r="AE1786" s="56">
        <f t="shared" si="587"/>
        <v>201210</v>
      </c>
      <c r="AF1786" s="56">
        <f t="shared" si="595"/>
        <v>41</v>
      </c>
      <c r="AG1786" s="58">
        <f>IF(ISBLANK(B1786)," ",MAX(B1786-B1782-1,0))</f>
        <v>0</v>
      </c>
      <c r="AH1786" s="56">
        <f t="shared" si="588"/>
        <v>13</v>
      </c>
      <c r="AI1786" s="53">
        <f t="shared" si="589"/>
        <v>0.21803023814814815</v>
      </c>
      <c r="AJ1786" s="56">
        <f t="shared" si="590"/>
        <v>0</v>
      </c>
    </row>
    <row r="1787" spans="1:36" x14ac:dyDescent="0.25">
      <c r="A1787" s="50">
        <v>1786</v>
      </c>
      <c r="B1787" s="51">
        <v>41195</v>
      </c>
      <c r="C1787" s="75">
        <f t="shared" si="594"/>
        <v>41195</v>
      </c>
      <c r="D1787" s="50" t="s">
        <v>743</v>
      </c>
      <c r="E1787" s="50">
        <v>1</v>
      </c>
      <c r="F1787" s="50">
        <v>0</v>
      </c>
      <c r="G1787" s="50">
        <v>11</v>
      </c>
      <c r="H1787" s="50">
        <v>19</v>
      </c>
      <c r="I1787" s="53">
        <f t="shared" si="576"/>
        <v>7.858796296296296E-3</v>
      </c>
      <c r="J1787" s="54">
        <f t="shared" si="577"/>
        <v>7.858796296296296E-3</v>
      </c>
      <c r="K1787" s="50" t="s">
        <v>1022</v>
      </c>
      <c r="L1787" s="50" t="s">
        <v>1008</v>
      </c>
      <c r="M1787" s="55">
        <f t="shared" si="578"/>
        <v>5.3019145802651</v>
      </c>
      <c r="N1787" s="50">
        <v>0</v>
      </c>
      <c r="O1787" s="50" t="s">
        <v>377</v>
      </c>
      <c r="P1787" s="143"/>
      <c r="Q1787" s="143"/>
      <c r="R1787" s="143"/>
      <c r="S1787" s="151">
        <f t="shared" si="579"/>
        <v>0</v>
      </c>
      <c r="T1787" s="151">
        <f t="shared" si="580"/>
        <v>0</v>
      </c>
      <c r="V1787" s="393">
        <f t="shared" si="591"/>
        <v>0</v>
      </c>
      <c r="W1787" s="393">
        <f t="shared" si="592"/>
        <v>0</v>
      </c>
      <c r="X1787" s="53">
        <f t="shared" si="581"/>
        <v>0.20590046296296294</v>
      </c>
      <c r="Y1787" s="53">
        <f t="shared" si="582"/>
        <v>0.24228964296296296</v>
      </c>
      <c r="Z1787" s="53">
        <f t="shared" si="583"/>
        <v>0.10295023148148147</v>
      </c>
      <c r="AA1787" s="53">
        <f t="shared" si="584"/>
        <v>0.12114482148148148</v>
      </c>
      <c r="AB1787" s="50">
        <f t="shared" si="585"/>
        <v>2701</v>
      </c>
      <c r="AC1787" s="50">
        <f t="shared" si="593"/>
        <v>2012</v>
      </c>
      <c r="AD1787" s="50">
        <f t="shared" si="586"/>
        <v>10</v>
      </c>
      <c r="AE1787" s="56">
        <f t="shared" si="587"/>
        <v>201210</v>
      </c>
      <c r="AF1787" s="56">
        <f t="shared" si="595"/>
        <v>41</v>
      </c>
      <c r="AG1787" s="58">
        <f>IF(ISBLANK(B1787)," ",MAX(B1787-B1786-1,0))</f>
        <v>0</v>
      </c>
      <c r="AH1787" s="56">
        <f t="shared" si="588"/>
        <v>13</v>
      </c>
      <c r="AI1787" s="53">
        <f t="shared" si="589"/>
        <v>0.22409505296296295</v>
      </c>
      <c r="AJ1787" s="56">
        <f t="shared" si="590"/>
        <v>0</v>
      </c>
    </row>
    <row r="1788" spans="1:36" x14ac:dyDescent="0.25">
      <c r="A1788" s="50">
        <v>1787</v>
      </c>
      <c r="B1788" s="51">
        <v>41195</v>
      </c>
      <c r="C1788" s="75">
        <f t="shared" si="594"/>
        <v>41195</v>
      </c>
      <c r="D1788" s="50" t="s">
        <v>752</v>
      </c>
      <c r="E1788" s="50">
        <v>1</v>
      </c>
      <c r="F1788" s="50">
        <v>0</v>
      </c>
      <c r="G1788" s="50">
        <v>11</v>
      </c>
      <c r="H1788" s="50">
        <v>34</v>
      </c>
      <c r="I1788" s="53">
        <f t="shared" si="576"/>
        <v>8.0324074074074065E-3</v>
      </c>
      <c r="J1788" s="54">
        <f t="shared" si="577"/>
        <v>8.0324074074074065E-3</v>
      </c>
      <c r="K1788" s="50" t="s">
        <v>1022</v>
      </c>
      <c r="L1788" s="50" t="s">
        <v>1008</v>
      </c>
      <c r="M1788" s="55">
        <f t="shared" si="578"/>
        <v>5.1873198847262296</v>
      </c>
      <c r="N1788" s="50">
        <v>0</v>
      </c>
      <c r="O1788" s="50" t="s">
        <v>377</v>
      </c>
      <c r="S1788" s="151">
        <f t="shared" si="579"/>
        <v>0</v>
      </c>
      <c r="T1788" s="151">
        <f t="shared" si="580"/>
        <v>0</v>
      </c>
      <c r="V1788" s="393">
        <f t="shared" si="591"/>
        <v>0</v>
      </c>
      <c r="W1788" s="393">
        <f t="shared" si="592"/>
        <v>0</v>
      </c>
      <c r="X1788" s="53">
        <f t="shared" si="581"/>
        <v>0.21044907407407404</v>
      </c>
      <c r="Y1788" s="53">
        <f t="shared" si="582"/>
        <v>0.24683825407407406</v>
      </c>
      <c r="Z1788" s="53">
        <f t="shared" si="583"/>
        <v>0.10522453703703702</v>
      </c>
      <c r="AA1788" s="53">
        <f t="shared" si="584"/>
        <v>0.12341912703703703</v>
      </c>
      <c r="AB1788" s="50">
        <f t="shared" si="585"/>
        <v>2832</v>
      </c>
      <c r="AC1788" s="50">
        <f t="shared" si="593"/>
        <v>2012</v>
      </c>
      <c r="AD1788" s="50">
        <f t="shared" si="586"/>
        <v>10</v>
      </c>
      <c r="AE1788" s="56">
        <f t="shared" si="587"/>
        <v>201210</v>
      </c>
      <c r="AF1788" s="56">
        <f t="shared" si="595"/>
        <v>41</v>
      </c>
      <c r="AG1788" s="58">
        <f>IF(ISBLANK(B1788)," ",MAX(B1788-B1787-1,0))</f>
        <v>0</v>
      </c>
      <c r="AH1788" s="56">
        <f t="shared" si="588"/>
        <v>13</v>
      </c>
      <c r="AI1788" s="53">
        <f t="shared" si="589"/>
        <v>0.22864366407407405</v>
      </c>
      <c r="AJ1788" s="56">
        <f t="shared" si="590"/>
        <v>0</v>
      </c>
    </row>
    <row r="1789" spans="1:36" x14ac:dyDescent="0.25">
      <c r="A1789" s="50">
        <v>1788</v>
      </c>
      <c r="B1789" s="51">
        <v>41195</v>
      </c>
      <c r="C1789" s="75">
        <f t="shared" si="594"/>
        <v>41195</v>
      </c>
      <c r="D1789" s="50" t="s">
        <v>757</v>
      </c>
      <c r="E1789" s="50">
        <v>1</v>
      </c>
      <c r="F1789" s="50">
        <v>0</v>
      </c>
      <c r="G1789" s="50">
        <v>11</v>
      </c>
      <c r="H1789" s="50">
        <v>45</v>
      </c>
      <c r="I1789" s="53">
        <f t="shared" si="576"/>
        <v>8.1597222222222227E-3</v>
      </c>
      <c r="J1789" s="54">
        <f t="shared" si="577"/>
        <v>8.1597222222222227E-3</v>
      </c>
      <c r="K1789" s="50" t="s">
        <v>1022</v>
      </c>
      <c r="L1789" s="50" t="s">
        <v>1008</v>
      </c>
      <c r="M1789" s="55">
        <f t="shared" si="578"/>
        <v>5.1063829787234081</v>
      </c>
      <c r="N1789" s="50">
        <v>0</v>
      </c>
      <c r="O1789" s="50" t="s">
        <v>377</v>
      </c>
      <c r="S1789" s="151">
        <f t="shared" si="579"/>
        <v>0</v>
      </c>
      <c r="T1789" s="151">
        <f t="shared" si="580"/>
        <v>0</v>
      </c>
      <c r="V1789" s="393">
        <f t="shared" si="591"/>
        <v>0</v>
      </c>
      <c r="W1789" s="393">
        <f t="shared" si="592"/>
        <v>0</v>
      </c>
      <c r="X1789" s="53">
        <f t="shared" si="581"/>
        <v>0.21378472222222222</v>
      </c>
      <c r="Y1789" s="53">
        <f t="shared" si="582"/>
        <v>0.25017390222222224</v>
      </c>
      <c r="Z1789" s="53">
        <f t="shared" si="583"/>
        <v>0.10689236111111111</v>
      </c>
      <c r="AA1789" s="53">
        <f t="shared" si="584"/>
        <v>0.12508695111111112</v>
      </c>
      <c r="AB1789" s="50">
        <f t="shared" si="585"/>
        <v>2908</v>
      </c>
      <c r="AC1789" s="50">
        <f t="shared" si="593"/>
        <v>2012</v>
      </c>
      <c r="AD1789" s="50">
        <f t="shared" si="586"/>
        <v>10</v>
      </c>
      <c r="AE1789" s="56">
        <f t="shared" si="587"/>
        <v>201210</v>
      </c>
      <c r="AF1789" s="56">
        <f t="shared" si="595"/>
        <v>41</v>
      </c>
      <c r="AG1789" s="58">
        <f>IF(ISBLANK(B1789)," ",MAX(B1789-B1785-1,0))</f>
        <v>0</v>
      </c>
      <c r="AH1789" s="56">
        <f t="shared" si="588"/>
        <v>13</v>
      </c>
      <c r="AI1789" s="53">
        <f t="shared" si="589"/>
        <v>0.23197931222222223</v>
      </c>
      <c r="AJ1789" s="56">
        <f t="shared" si="590"/>
        <v>0</v>
      </c>
    </row>
    <row r="1790" spans="1:36" x14ac:dyDescent="0.25">
      <c r="A1790" s="50">
        <v>1789</v>
      </c>
      <c r="B1790" s="51">
        <v>41195</v>
      </c>
      <c r="C1790" s="75">
        <f t="shared" si="594"/>
        <v>41195</v>
      </c>
      <c r="D1790" s="50" t="s">
        <v>758</v>
      </c>
      <c r="E1790" s="50">
        <v>1</v>
      </c>
      <c r="F1790" s="50">
        <v>0</v>
      </c>
      <c r="G1790" s="50">
        <v>12</v>
      </c>
      <c r="H1790" s="50">
        <v>9</v>
      </c>
      <c r="I1790" s="53">
        <f t="shared" si="576"/>
        <v>8.4375000000000006E-3</v>
      </c>
      <c r="J1790" s="54">
        <f t="shared" si="577"/>
        <v>8.4375000000000006E-3</v>
      </c>
      <c r="K1790" s="50" t="s">
        <v>1022</v>
      </c>
      <c r="L1790" s="50" t="s">
        <v>1008</v>
      </c>
      <c r="M1790" s="55">
        <f t="shared" si="578"/>
        <v>4.9382716049382749</v>
      </c>
      <c r="N1790" s="50">
        <v>0</v>
      </c>
      <c r="O1790" s="50" t="s">
        <v>377</v>
      </c>
      <c r="S1790" s="151">
        <f t="shared" si="579"/>
        <v>0</v>
      </c>
      <c r="T1790" s="151">
        <f t="shared" si="580"/>
        <v>0</v>
      </c>
      <c r="V1790" s="393">
        <f t="shared" si="591"/>
        <v>0</v>
      </c>
      <c r="W1790" s="393">
        <f t="shared" si="592"/>
        <v>0</v>
      </c>
      <c r="X1790" s="53">
        <f t="shared" si="581"/>
        <v>0.2210625</v>
      </c>
      <c r="Y1790" s="53">
        <f t="shared" si="582"/>
        <v>0.25745168000000002</v>
      </c>
      <c r="Z1790" s="53">
        <f t="shared" si="583"/>
        <v>0.11053125</v>
      </c>
      <c r="AA1790" s="53">
        <f t="shared" si="584"/>
        <v>0.12872584000000001</v>
      </c>
      <c r="AB1790" s="50">
        <f t="shared" si="585"/>
        <v>3069</v>
      </c>
      <c r="AC1790" s="50">
        <f t="shared" si="593"/>
        <v>2012</v>
      </c>
      <c r="AD1790" s="50">
        <f t="shared" si="586"/>
        <v>10</v>
      </c>
      <c r="AE1790" s="56">
        <f t="shared" si="587"/>
        <v>201210</v>
      </c>
      <c r="AF1790" s="56">
        <f t="shared" si="595"/>
        <v>41</v>
      </c>
      <c r="AG1790" s="58">
        <f>IF(ISBLANK(B1790)," ",MAX(B1790-B1789-1,0))</f>
        <v>0</v>
      </c>
      <c r="AH1790" s="56">
        <f t="shared" si="588"/>
        <v>13</v>
      </c>
      <c r="AI1790" s="53">
        <f t="shared" si="589"/>
        <v>0.23925709000000001</v>
      </c>
      <c r="AJ1790" s="56">
        <f t="shared" si="590"/>
        <v>0</v>
      </c>
    </row>
    <row r="1791" spans="1:36" x14ac:dyDescent="0.25">
      <c r="A1791" s="50">
        <v>1790</v>
      </c>
      <c r="B1791" s="51">
        <v>41195</v>
      </c>
      <c r="C1791" s="75">
        <f t="shared" si="594"/>
        <v>41195</v>
      </c>
      <c r="D1791" s="50" t="s">
        <v>759</v>
      </c>
      <c r="E1791" s="50">
        <v>1</v>
      </c>
      <c r="F1791" s="50">
        <v>0</v>
      </c>
      <c r="G1791" s="50">
        <v>11</v>
      </c>
      <c r="H1791" s="50">
        <v>56</v>
      </c>
      <c r="I1791" s="53">
        <f t="shared" si="576"/>
        <v>8.2870370370370372E-3</v>
      </c>
      <c r="J1791" s="54">
        <f t="shared" si="577"/>
        <v>8.2870370370370372E-3</v>
      </c>
      <c r="K1791" s="50" t="s">
        <v>1022</v>
      </c>
      <c r="L1791" s="50" t="s">
        <v>1008</v>
      </c>
      <c r="M1791" s="55">
        <f t="shared" si="578"/>
        <v>5.0279329608938585</v>
      </c>
      <c r="N1791" s="50">
        <v>0</v>
      </c>
      <c r="O1791" s="50" t="s">
        <v>377</v>
      </c>
      <c r="S1791" s="151">
        <f t="shared" si="579"/>
        <v>0</v>
      </c>
      <c r="T1791" s="151">
        <f t="shared" si="580"/>
        <v>0</v>
      </c>
      <c r="V1791" s="393">
        <f t="shared" si="591"/>
        <v>0</v>
      </c>
      <c r="W1791" s="393">
        <f t="shared" si="592"/>
        <v>0</v>
      </c>
      <c r="X1791" s="53">
        <f t="shared" si="581"/>
        <v>0.21712037037037038</v>
      </c>
      <c r="Y1791" s="53">
        <f t="shared" si="582"/>
        <v>0.25350955037037037</v>
      </c>
      <c r="Z1791" s="53">
        <f t="shared" si="583"/>
        <v>0.10856018518518519</v>
      </c>
      <c r="AA1791" s="53">
        <f t="shared" si="584"/>
        <v>0.12675477518518519</v>
      </c>
      <c r="AB1791" s="50">
        <f t="shared" si="585"/>
        <v>2982</v>
      </c>
      <c r="AC1791" s="50">
        <f t="shared" si="593"/>
        <v>2012</v>
      </c>
      <c r="AD1791" s="50">
        <f t="shared" si="586"/>
        <v>10</v>
      </c>
      <c r="AE1791" s="56">
        <f t="shared" si="587"/>
        <v>201210</v>
      </c>
      <c r="AF1791" s="56">
        <f t="shared" si="595"/>
        <v>41</v>
      </c>
      <c r="AG1791" s="58">
        <f>IF(ISBLANK(B1791)," ",MAX(B1791-B1790-1,0))</f>
        <v>0</v>
      </c>
      <c r="AH1791" s="56">
        <f t="shared" si="588"/>
        <v>13</v>
      </c>
      <c r="AI1791" s="53">
        <f t="shared" si="589"/>
        <v>0.23531496037037036</v>
      </c>
      <c r="AJ1791" s="56">
        <f t="shared" si="590"/>
        <v>0</v>
      </c>
    </row>
    <row r="1792" spans="1:36" x14ac:dyDescent="0.25">
      <c r="A1792" s="50">
        <v>1791</v>
      </c>
      <c r="B1792" s="51">
        <v>41195</v>
      </c>
      <c r="C1792" s="75">
        <f t="shared" si="594"/>
        <v>41195</v>
      </c>
      <c r="D1792" s="50" t="s">
        <v>760</v>
      </c>
      <c r="E1792" s="50">
        <v>1</v>
      </c>
      <c r="F1792" s="50">
        <v>0</v>
      </c>
      <c r="G1792" s="50">
        <v>11</v>
      </c>
      <c r="H1792" s="50">
        <v>49</v>
      </c>
      <c r="I1792" s="53">
        <f t="shared" si="576"/>
        <v>8.2060185185185187E-3</v>
      </c>
      <c r="J1792" s="54">
        <f t="shared" si="577"/>
        <v>8.2060185185185187E-3</v>
      </c>
      <c r="K1792" s="50" t="s">
        <v>1022</v>
      </c>
      <c r="L1792" s="50" t="s">
        <v>1008</v>
      </c>
      <c r="M1792" s="55">
        <f t="shared" si="578"/>
        <v>5.0775740479548697</v>
      </c>
      <c r="N1792" s="50">
        <v>0</v>
      </c>
      <c r="O1792" s="50" t="s">
        <v>377</v>
      </c>
      <c r="S1792" s="151">
        <f t="shared" si="579"/>
        <v>0</v>
      </c>
      <c r="T1792" s="151">
        <f t="shared" si="580"/>
        <v>0</v>
      </c>
      <c r="V1792" s="393">
        <f t="shared" si="591"/>
        <v>0</v>
      </c>
      <c r="W1792" s="393">
        <f t="shared" si="592"/>
        <v>0</v>
      </c>
      <c r="X1792" s="53">
        <f t="shared" si="581"/>
        <v>0.21499768518518519</v>
      </c>
      <c r="Y1792" s="53">
        <f t="shared" si="582"/>
        <v>0.25138686518518522</v>
      </c>
      <c r="Z1792" s="53">
        <f t="shared" si="583"/>
        <v>0.1074988425925926</v>
      </c>
      <c r="AA1792" s="53">
        <f t="shared" si="584"/>
        <v>0.12569343259259261</v>
      </c>
      <c r="AB1792" s="50">
        <f t="shared" si="585"/>
        <v>2931</v>
      </c>
      <c r="AC1792" s="50">
        <f t="shared" si="593"/>
        <v>2012</v>
      </c>
      <c r="AD1792" s="50">
        <f t="shared" si="586"/>
        <v>10</v>
      </c>
      <c r="AE1792" s="56">
        <f t="shared" si="587"/>
        <v>201210</v>
      </c>
      <c r="AF1792" s="56">
        <f t="shared" si="595"/>
        <v>41</v>
      </c>
      <c r="AG1792" s="58">
        <f>IF(ISBLANK(B1792)," ",MAX(B1792-B1788-1,0))</f>
        <v>0</v>
      </c>
      <c r="AH1792" s="56">
        <f t="shared" si="588"/>
        <v>13</v>
      </c>
      <c r="AI1792" s="53">
        <f t="shared" si="589"/>
        <v>0.2331922751851852</v>
      </c>
      <c r="AJ1792" s="56">
        <f t="shared" si="590"/>
        <v>0</v>
      </c>
    </row>
    <row r="1793" spans="1:36" x14ac:dyDescent="0.25">
      <c r="A1793" s="50">
        <v>1792</v>
      </c>
      <c r="B1793" s="51">
        <v>41195</v>
      </c>
      <c r="C1793" s="75">
        <f t="shared" si="594"/>
        <v>41195</v>
      </c>
      <c r="D1793" s="50" t="s">
        <v>761</v>
      </c>
      <c r="E1793" s="50">
        <v>1</v>
      </c>
      <c r="F1793" s="50">
        <v>0</v>
      </c>
      <c r="G1793" s="50">
        <v>12</v>
      </c>
      <c r="H1793" s="50">
        <v>17</v>
      </c>
      <c r="I1793" s="53">
        <f t="shared" si="576"/>
        <v>8.5300925925925926E-3</v>
      </c>
      <c r="J1793" s="54">
        <f t="shared" si="577"/>
        <v>8.5300925925925926E-3</v>
      </c>
      <c r="K1793" s="50" t="s">
        <v>1022</v>
      </c>
      <c r="L1793" s="50" t="s">
        <v>1008</v>
      </c>
      <c r="M1793" s="55">
        <f t="shared" si="578"/>
        <v>4.8846675712347389</v>
      </c>
      <c r="N1793" s="50">
        <v>0</v>
      </c>
      <c r="O1793" s="50" t="s">
        <v>377</v>
      </c>
      <c r="P1793" s="143"/>
      <c r="Q1793" s="143"/>
      <c r="R1793" s="143"/>
      <c r="S1793" s="151">
        <f t="shared" si="579"/>
        <v>0</v>
      </c>
      <c r="T1793" s="151">
        <f t="shared" si="580"/>
        <v>0</v>
      </c>
      <c r="V1793" s="393">
        <f t="shared" si="591"/>
        <v>0</v>
      </c>
      <c r="W1793" s="393">
        <f t="shared" si="592"/>
        <v>0</v>
      </c>
      <c r="X1793" s="53">
        <f t="shared" si="581"/>
        <v>0.22348842592592591</v>
      </c>
      <c r="Y1793" s="53">
        <f t="shared" si="582"/>
        <v>0.2598776059259259</v>
      </c>
      <c r="Z1793" s="53">
        <f t="shared" si="583"/>
        <v>0.11174421296296295</v>
      </c>
      <c r="AA1793" s="53">
        <f t="shared" si="584"/>
        <v>0.12993880296296295</v>
      </c>
      <c r="AB1793" s="50">
        <f t="shared" si="585"/>
        <v>3101</v>
      </c>
      <c r="AC1793" s="50">
        <f t="shared" si="593"/>
        <v>2012</v>
      </c>
      <c r="AD1793" s="50">
        <f t="shared" si="586"/>
        <v>10</v>
      </c>
      <c r="AE1793" s="56">
        <f t="shared" si="587"/>
        <v>201210</v>
      </c>
      <c r="AF1793" s="56">
        <f t="shared" si="595"/>
        <v>41</v>
      </c>
      <c r="AG1793" s="58">
        <f>IF(ISBLANK(B1793)," ",MAX(B1793-B1792-1,0))</f>
        <v>0</v>
      </c>
      <c r="AH1793" s="56">
        <f t="shared" si="588"/>
        <v>13</v>
      </c>
      <c r="AI1793" s="53">
        <f t="shared" si="589"/>
        <v>0.24168301592592589</v>
      </c>
      <c r="AJ1793" s="56">
        <f t="shared" si="590"/>
        <v>0</v>
      </c>
    </row>
    <row r="1794" spans="1:36" x14ac:dyDescent="0.25">
      <c r="A1794" s="50">
        <v>1793</v>
      </c>
      <c r="B1794" s="51">
        <v>41195</v>
      </c>
      <c r="C1794" s="75">
        <f t="shared" si="594"/>
        <v>41195</v>
      </c>
      <c r="D1794" s="50" t="s">
        <v>762</v>
      </c>
      <c r="E1794" s="50">
        <v>1</v>
      </c>
      <c r="F1794" s="50">
        <v>0</v>
      </c>
      <c r="G1794" s="50">
        <v>12</v>
      </c>
      <c r="H1794" s="50">
        <v>11</v>
      </c>
      <c r="I1794" s="53">
        <f t="shared" ref="I1794:I1857" si="596">IF(E1794&gt;0,TIME(F1794,G1794,H1794),"")</f>
        <v>8.4606481481481494E-3</v>
      </c>
      <c r="J1794" s="54">
        <f t="shared" ref="J1794:J1857" si="597">IF(E1794&gt;0,TIME(F1794,G1794,H1794)/E1794,"")</f>
        <v>8.4606481481481494E-3</v>
      </c>
      <c r="K1794" s="50" t="s">
        <v>1022</v>
      </c>
      <c r="L1794" s="50" t="s">
        <v>1008</v>
      </c>
      <c r="M1794" s="55">
        <f t="shared" ref="M1794:M1857" si="598">IF(D1794&gt;0,0.0416666666666667/J1794,"")</f>
        <v>4.9247606019151879</v>
      </c>
      <c r="N1794" s="50">
        <v>0</v>
      </c>
      <c r="O1794" s="50" t="s">
        <v>377</v>
      </c>
      <c r="S1794" s="151">
        <f t="shared" ref="S1794:S1857" si="599">IF("1-Swim"=D1794,J1794*2.4,IF("2-Bike"=D1794,J1794*112,IF("3-Run"=D1794,J1794*26.2,0)))</f>
        <v>0</v>
      </c>
      <c r="T1794" s="151">
        <f t="shared" ref="T1794:T1857" si="600">S1794/2</f>
        <v>0</v>
      </c>
      <c r="V1794" s="393">
        <f t="shared" si="591"/>
        <v>0</v>
      </c>
      <c r="W1794" s="393">
        <f t="shared" si="592"/>
        <v>0</v>
      </c>
      <c r="X1794" s="53">
        <f t="shared" ref="X1794:X1857" si="601">J1794*26.2</f>
        <v>0.22166898148148151</v>
      </c>
      <c r="Y1794" s="53">
        <f t="shared" ref="Y1794:Y1857" si="602">(J1794+0.0013889)*26.2</f>
        <v>0.25805816148148153</v>
      </c>
      <c r="Z1794" s="53">
        <f t="shared" ref="Z1794:Z1857" si="603">X1794/2</f>
        <v>0.11083449074074075</v>
      </c>
      <c r="AA1794" s="53">
        <f t="shared" ref="AA1794:AA1857" si="604">Y1794/2</f>
        <v>0.12902908074074076</v>
      </c>
      <c r="AB1794" s="50">
        <f t="shared" ref="AB1794:AB1857" si="605">RANK(J1794,J:J,1)</f>
        <v>3077</v>
      </c>
      <c r="AC1794" s="50">
        <f t="shared" si="593"/>
        <v>2012</v>
      </c>
      <c r="AD1794" s="50">
        <f t="shared" ref="AD1794:AD1857" si="606">MONTH(B1794)</f>
        <v>10</v>
      </c>
      <c r="AE1794" s="56">
        <f t="shared" ref="AE1794:AE1857" si="607">AC1794*100+AD1794</f>
        <v>201210</v>
      </c>
      <c r="AF1794" s="56">
        <f t="shared" si="595"/>
        <v>41</v>
      </c>
      <c r="AG1794" s="58">
        <f>IF(ISBLANK(B1794)," ",MAX(B1794-B1793-1,0))</f>
        <v>0</v>
      </c>
      <c r="AH1794" s="56">
        <f t="shared" ref="AH1794:AH1857" si="608">DAY(B1794)</f>
        <v>13</v>
      </c>
      <c r="AI1794" s="53">
        <f t="shared" ref="AI1794:AI1857" si="609">Z1794+AA1794</f>
        <v>0.23986357148148152</v>
      </c>
      <c r="AJ1794" s="56">
        <f t="shared" ref="AJ1794:AJ1857" si="610">IF("1-Swim"=D1794,E1794*46.7,IF("2-Bike"=D1794,E1794,IF("3-Run"=D1794,E1794*4.27,0)))</f>
        <v>0</v>
      </c>
    </row>
    <row r="1795" spans="1:36" x14ac:dyDescent="0.25">
      <c r="A1795" s="50">
        <v>1794</v>
      </c>
      <c r="B1795" s="51">
        <v>41195</v>
      </c>
      <c r="C1795" s="75">
        <f t="shared" si="594"/>
        <v>41195</v>
      </c>
      <c r="D1795" s="50" t="s">
        <v>763</v>
      </c>
      <c r="E1795" s="50">
        <v>1</v>
      </c>
      <c r="F1795" s="50">
        <v>0</v>
      </c>
      <c r="G1795" s="50">
        <v>13</v>
      </c>
      <c r="H1795" s="50">
        <v>0</v>
      </c>
      <c r="I1795" s="53">
        <f t="shared" si="596"/>
        <v>9.0277777777777787E-3</v>
      </c>
      <c r="J1795" s="54">
        <f t="shared" si="597"/>
        <v>9.0277777777777787E-3</v>
      </c>
      <c r="K1795" s="50" t="s">
        <v>1022</v>
      </c>
      <c r="L1795" s="50" t="s">
        <v>1008</v>
      </c>
      <c r="M1795" s="55">
        <f t="shared" si="598"/>
        <v>4.6153846153846185</v>
      </c>
      <c r="N1795" s="50">
        <v>0</v>
      </c>
      <c r="O1795" s="50" t="s">
        <v>377</v>
      </c>
      <c r="P1795" s="143"/>
      <c r="Q1795" s="143"/>
      <c r="R1795" s="143"/>
      <c r="S1795" s="151">
        <f t="shared" si="599"/>
        <v>0</v>
      </c>
      <c r="T1795" s="151">
        <f t="shared" si="600"/>
        <v>0</v>
      </c>
      <c r="V1795" s="393">
        <f t="shared" ref="V1795:V1858" si="611">U1795*0.000568182</f>
        <v>0</v>
      </c>
      <c r="W1795" s="393">
        <f t="shared" ref="W1795:W1858" si="612">U1795*0.0006213713910761</f>
        <v>0</v>
      </c>
      <c r="X1795" s="53">
        <f t="shared" si="601"/>
        <v>0.23652777777777778</v>
      </c>
      <c r="Y1795" s="53">
        <f t="shared" si="602"/>
        <v>0.2729169577777778</v>
      </c>
      <c r="Z1795" s="53">
        <f t="shared" si="603"/>
        <v>0.11826388888888889</v>
      </c>
      <c r="AA1795" s="53">
        <f t="shared" si="604"/>
        <v>0.1364584788888889</v>
      </c>
      <c r="AB1795" s="50">
        <f t="shared" si="605"/>
        <v>3235</v>
      </c>
      <c r="AC1795" s="50">
        <f t="shared" si="593"/>
        <v>2012</v>
      </c>
      <c r="AD1795" s="50">
        <f t="shared" si="606"/>
        <v>10</v>
      </c>
      <c r="AE1795" s="56">
        <f t="shared" si="607"/>
        <v>201210</v>
      </c>
      <c r="AF1795" s="56">
        <f t="shared" si="595"/>
        <v>41</v>
      </c>
      <c r="AG1795" s="58">
        <f>IF(ISBLANK(B1795)," ",MAX(B1795-B1791-1,0))</f>
        <v>0</v>
      </c>
      <c r="AH1795" s="56">
        <f t="shared" si="608"/>
        <v>13</v>
      </c>
      <c r="AI1795" s="53">
        <f t="shared" si="609"/>
        <v>0.25472236777777779</v>
      </c>
      <c r="AJ1795" s="56">
        <f t="shared" si="610"/>
        <v>0</v>
      </c>
    </row>
    <row r="1796" spans="1:36" x14ac:dyDescent="0.25">
      <c r="A1796" s="50">
        <v>1795</v>
      </c>
      <c r="B1796" s="51">
        <v>41195</v>
      </c>
      <c r="C1796" s="75">
        <f t="shared" si="594"/>
        <v>41195</v>
      </c>
      <c r="D1796" s="50" t="s">
        <v>764</v>
      </c>
      <c r="E1796" s="50">
        <v>1</v>
      </c>
      <c r="F1796" s="50">
        <v>0</v>
      </c>
      <c r="G1796" s="50">
        <v>13</v>
      </c>
      <c r="H1796" s="50">
        <v>10</v>
      </c>
      <c r="I1796" s="53">
        <f t="shared" si="596"/>
        <v>9.1435185185185178E-3</v>
      </c>
      <c r="J1796" s="54">
        <f t="shared" si="597"/>
        <v>9.1435185185185178E-3</v>
      </c>
      <c r="K1796" s="50" t="s">
        <v>1022</v>
      </c>
      <c r="L1796" s="50" t="s">
        <v>1008</v>
      </c>
      <c r="M1796" s="55">
        <f t="shared" si="598"/>
        <v>4.5569620253164596</v>
      </c>
      <c r="N1796" s="50">
        <v>0</v>
      </c>
      <c r="O1796" s="50" t="s">
        <v>377</v>
      </c>
      <c r="S1796" s="151">
        <f t="shared" si="599"/>
        <v>0</v>
      </c>
      <c r="T1796" s="151">
        <f t="shared" si="600"/>
        <v>0</v>
      </c>
      <c r="V1796" s="393">
        <f t="shared" si="611"/>
        <v>0</v>
      </c>
      <c r="W1796" s="393">
        <f t="shared" si="612"/>
        <v>0</v>
      </c>
      <c r="X1796" s="53">
        <f t="shared" si="601"/>
        <v>0.23956018518518515</v>
      </c>
      <c r="Y1796" s="53">
        <f t="shared" si="602"/>
        <v>0.27594936518518515</v>
      </c>
      <c r="Z1796" s="53">
        <f t="shared" si="603"/>
        <v>0.11978009259259258</v>
      </c>
      <c r="AA1796" s="53">
        <f t="shared" si="604"/>
        <v>0.13797468259259257</v>
      </c>
      <c r="AB1796" s="50">
        <f t="shared" si="605"/>
        <v>3250</v>
      </c>
      <c r="AC1796" s="50">
        <f t="shared" si="593"/>
        <v>2012</v>
      </c>
      <c r="AD1796" s="50">
        <f t="shared" si="606"/>
        <v>10</v>
      </c>
      <c r="AE1796" s="56">
        <f t="shared" si="607"/>
        <v>201210</v>
      </c>
      <c r="AF1796" s="56">
        <f t="shared" si="595"/>
        <v>41</v>
      </c>
      <c r="AG1796" s="58">
        <f>IF(ISBLANK(B1796)," ",MAX(B1796-B1795-1,0))</f>
        <v>0</v>
      </c>
      <c r="AH1796" s="56">
        <f t="shared" si="608"/>
        <v>13</v>
      </c>
      <c r="AI1796" s="53">
        <f t="shared" si="609"/>
        <v>0.25775477518518514</v>
      </c>
      <c r="AJ1796" s="56">
        <f t="shared" si="610"/>
        <v>0</v>
      </c>
    </row>
    <row r="1797" spans="1:36" x14ac:dyDescent="0.25">
      <c r="A1797" s="50">
        <v>1796</v>
      </c>
      <c r="B1797" s="51">
        <v>41195</v>
      </c>
      <c r="C1797" s="75">
        <f t="shared" si="594"/>
        <v>41195</v>
      </c>
      <c r="D1797" s="50" t="s">
        <v>765</v>
      </c>
      <c r="E1797" s="50">
        <v>0.8</v>
      </c>
      <c r="F1797" s="50">
        <v>0</v>
      </c>
      <c r="G1797" s="50">
        <v>11</v>
      </c>
      <c r="H1797" s="50">
        <v>15</v>
      </c>
      <c r="I1797" s="53">
        <f t="shared" si="596"/>
        <v>7.8125E-3</v>
      </c>
      <c r="J1797" s="54">
        <f t="shared" si="597"/>
        <v>9.765625E-3</v>
      </c>
      <c r="K1797" s="50" t="s">
        <v>1022</v>
      </c>
      <c r="L1797" s="50" t="s">
        <v>1008</v>
      </c>
      <c r="M1797" s="55">
        <f t="shared" si="598"/>
        <v>4.2666666666666702</v>
      </c>
      <c r="N1797" s="50">
        <v>0</v>
      </c>
      <c r="O1797" s="50" t="s">
        <v>377</v>
      </c>
      <c r="S1797" s="151">
        <f t="shared" si="599"/>
        <v>0</v>
      </c>
      <c r="T1797" s="151">
        <f t="shared" si="600"/>
        <v>0</v>
      </c>
      <c r="V1797" s="393">
        <f t="shared" si="611"/>
        <v>0</v>
      </c>
      <c r="W1797" s="393">
        <f t="shared" si="612"/>
        <v>0</v>
      </c>
      <c r="X1797" s="53">
        <f t="shared" si="601"/>
        <v>0.255859375</v>
      </c>
      <c r="Y1797" s="53">
        <f t="shared" si="602"/>
        <v>0.29224855500000002</v>
      </c>
      <c r="Z1797" s="53">
        <f t="shared" si="603"/>
        <v>0.1279296875</v>
      </c>
      <c r="AA1797" s="53">
        <f t="shared" si="604"/>
        <v>0.14612427750000001</v>
      </c>
      <c r="AB1797" s="50">
        <f t="shared" si="605"/>
        <v>3350</v>
      </c>
      <c r="AC1797" s="50">
        <f t="shared" si="593"/>
        <v>2012</v>
      </c>
      <c r="AD1797" s="50">
        <f t="shared" si="606"/>
        <v>10</v>
      </c>
      <c r="AE1797" s="56">
        <f t="shared" si="607"/>
        <v>201210</v>
      </c>
      <c r="AF1797" s="56">
        <f t="shared" si="595"/>
        <v>41</v>
      </c>
      <c r="AG1797" s="58">
        <f>IF(ISBLANK(B1797)," ",MAX(B1797-B1796-1,0))</f>
        <v>0</v>
      </c>
      <c r="AH1797" s="56">
        <f t="shared" si="608"/>
        <v>13</v>
      </c>
      <c r="AI1797" s="53">
        <f t="shared" si="609"/>
        <v>0.27405396500000001</v>
      </c>
      <c r="AJ1797" s="56">
        <f t="shared" si="610"/>
        <v>0</v>
      </c>
    </row>
    <row r="1798" spans="1:36" x14ac:dyDescent="0.25">
      <c r="A1798" s="50">
        <v>1797</v>
      </c>
      <c r="B1798" s="51">
        <v>41198</v>
      </c>
      <c r="C1798" s="75">
        <f t="shared" si="594"/>
        <v>41198</v>
      </c>
      <c r="D1798" s="50" t="s">
        <v>1225</v>
      </c>
      <c r="E1798" s="50">
        <v>1</v>
      </c>
      <c r="F1798" s="50">
        <v>0</v>
      </c>
      <c r="G1798" s="50">
        <v>50</v>
      </c>
      <c r="H1798" s="50">
        <v>0</v>
      </c>
      <c r="I1798" s="53">
        <f t="shared" si="596"/>
        <v>3.4722222222222224E-2</v>
      </c>
      <c r="J1798" s="54">
        <f t="shared" si="597"/>
        <v>3.4722222222222224E-2</v>
      </c>
      <c r="K1798" s="50" t="s">
        <v>1032</v>
      </c>
      <c r="L1798" s="50" t="s">
        <v>1033</v>
      </c>
      <c r="M1798" s="55">
        <f t="shared" si="598"/>
        <v>1.2000000000000008</v>
      </c>
      <c r="N1798" s="50">
        <v>0</v>
      </c>
      <c r="O1798" s="50" t="s">
        <v>253</v>
      </c>
      <c r="P1798" s="143"/>
      <c r="Q1798" s="143"/>
      <c r="R1798" s="143"/>
      <c r="S1798" s="151">
        <f t="shared" si="599"/>
        <v>8.3333333333333329E-2</v>
      </c>
      <c r="T1798" s="151">
        <f t="shared" si="600"/>
        <v>4.1666666666666664E-2</v>
      </c>
      <c r="V1798" s="393">
        <f t="shared" si="611"/>
        <v>0</v>
      </c>
      <c r="W1798" s="393">
        <f t="shared" si="612"/>
        <v>0</v>
      </c>
      <c r="X1798" s="53">
        <f t="shared" si="601"/>
        <v>0.90972222222222221</v>
      </c>
      <c r="Y1798" s="53">
        <f t="shared" si="602"/>
        <v>0.94611140222222223</v>
      </c>
      <c r="Z1798" s="53">
        <f t="shared" si="603"/>
        <v>0.4548611111111111</v>
      </c>
      <c r="AA1798" s="53">
        <f t="shared" si="604"/>
        <v>0.47305570111111112</v>
      </c>
      <c r="AB1798" s="50">
        <f t="shared" si="605"/>
        <v>4060</v>
      </c>
      <c r="AC1798" s="50">
        <f t="shared" si="593"/>
        <v>2012</v>
      </c>
      <c r="AD1798" s="50">
        <f t="shared" si="606"/>
        <v>10</v>
      </c>
      <c r="AE1798" s="56">
        <f t="shared" si="607"/>
        <v>201210</v>
      </c>
      <c r="AF1798" s="56">
        <f t="shared" si="595"/>
        <v>42</v>
      </c>
      <c r="AG1798" s="58">
        <f>IF(ISBLANK(B1798)," ",MAX(B1798-B1794-1,0))</f>
        <v>2</v>
      </c>
      <c r="AH1798" s="56">
        <f t="shared" si="608"/>
        <v>16</v>
      </c>
      <c r="AI1798" s="53">
        <f t="shared" si="609"/>
        <v>0.92791681222222222</v>
      </c>
      <c r="AJ1798" s="56">
        <f t="shared" si="610"/>
        <v>46.7</v>
      </c>
    </row>
    <row r="1799" spans="1:36" x14ac:dyDescent="0.25">
      <c r="A1799" s="50">
        <v>1798</v>
      </c>
      <c r="B1799" s="51">
        <v>41199</v>
      </c>
      <c r="C1799" s="75">
        <f t="shared" si="594"/>
        <v>41199</v>
      </c>
      <c r="D1799" s="50" t="s">
        <v>1225</v>
      </c>
      <c r="E1799" s="50">
        <v>1.18</v>
      </c>
      <c r="F1799" s="50">
        <v>0</v>
      </c>
      <c r="G1799" s="50">
        <v>50</v>
      </c>
      <c r="H1799" s="50">
        <v>0</v>
      </c>
      <c r="I1799" s="53">
        <f t="shared" si="596"/>
        <v>3.4722222222222224E-2</v>
      </c>
      <c r="J1799" s="54">
        <f t="shared" si="597"/>
        <v>2.9425612052730699E-2</v>
      </c>
      <c r="K1799" s="50" t="s">
        <v>1032</v>
      </c>
      <c r="L1799" s="50" t="s">
        <v>1033</v>
      </c>
      <c r="M1799" s="55">
        <f t="shared" si="598"/>
        <v>1.416000000000001</v>
      </c>
      <c r="N1799" s="50">
        <v>0</v>
      </c>
      <c r="O1799" s="50" t="s">
        <v>253</v>
      </c>
      <c r="R1799" s="50" t="s">
        <v>1038</v>
      </c>
      <c r="S1799" s="151">
        <f t="shared" si="599"/>
        <v>7.0621468926553674E-2</v>
      </c>
      <c r="T1799" s="151">
        <f t="shared" si="600"/>
        <v>3.5310734463276837E-2</v>
      </c>
      <c r="V1799" s="393">
        <f t="shared" si="611"/>
        <v>0</v>
      </c>
      <c r="W1799" s="393">
        <f t="shared" si="612"/>
        <v>0</v>
      </c>
      <c r="X1799" s="53">
        <f t="shared" si="601"/>
        <v>0.77095103578154434</v>
      </c>
      <c r="Y1799" s="53">
        <f t="shared" si="602"/>
        <v>0.80734021578154425</v>
      </c>
      <c r="Z1799" s="53">
        <f t="shared" si="603"/>
        <v>0.38547551789077217</v>
      </c>
      <c r="AA1799" s="53">
        <f t="shared" si="604"/>
        <v>0.40367010789077212</v>
      </c>
      <c r="AB1799" s="50">
        <f t="shared" si="605"/>
        <v>4028</v>
      </c>
      <c r="AC1799" s="50">
        <f t="shared" si="593"/>
        <v>2012</v>
      </c>
      <c r="AD1799" s="50">
        <f t="shared" si="606"/>
        <v>10</v>
      </c>
      <c r="AE1799" s="56">
        <f t="shared" si="607"/>
        <v>201210</v>
      </c>
      <c r="AF1799" s="56">
        <f t="shared" si="595"/>
        <v>42</v>
      </c>
      <c r="AG1799" s="58">
        <f>IF(ISBLANK(B1799)," ",MAX(B1799-B1798-1,0))</f>
        <v>0</v>
      </c>
      <c r="AH1799" s="56">
        <f t="shared" si="608"/>
        <v>17</v>
      </c>
      <c r="AI1799" s="53">
        <f t="shared" si="609"/>
        <v>0.78914562578154435</v>
      </c>
      <c r="AJ1799" s="56">
        <f t="shared" si="610"/>
        <v>55.106000000000002</v>
      </c>
    </row>
    <row r="1800" spans="1:36" x14ac:dyDescent="0.25">
      <c r="A1800" s="50">
        <v>1799</v>
      </c>
      <c r="B1800" s="51">
        <v>41203</v>
      </c>
      <c r="C1800" s="75">
        <f t="shared" si="594"/>
        <v>41203</v>
      </c>
      <c r="D1800" s="50" t="s">
        <v>1223</v>
      </c>
      <c r="E1800" s="50">
        <v>3.15</v>
      </c>
      <c r="F1800" s="50">
        <v>0</v>
      </c>
      <c r="G1800" s="50">
        <v>29</v>
      </c>
      <c r="H1800" s="50">
        <v>50</v>
      </c>
      <c r="I1800" s="53">
        <f t="shared" si="596"/>
        <v>2.071759259259259E-2</v>
      </c>
      <c r="J1800" s="54">
        <f t="shared" si="597"/>
        <v>6.577013521457965E-3</v>
      </c>
      <c r="K1800" s="50" t="s">
        <v>936</v>
      </c>
      <c r="L1800" s="50" t="s">
        <v>1041</v>
      </c>
      <c r="M1800" s="55">
        <f t="shared" si="598"/>
        <v>6.3351955307262626</v>
      </c>
      <c r="N1800" s="50">
        <v>0</v>
      </c>
      <c r="O1800" s="50" t="s">
        <v>198</v>
      </c>
      <c r="R1800" s="50" t="s">
        <v>1039</v>
      </c>
      <c r="S1800" s="151">
        <f t="shared" si="599"/>
        <v>0.17231775426219867</v>
      </c>
      <c r="T1800" s="151">
        <f t="shared" si="600"/>
        <v>8.6158877131099335E-2</v>
      </c>
      <c r="V1800" s="393">
        <f t="shared" si="611"/>
        <v>0</v>
      </c>
      <c r="W1800" s="393">
        <f t="shared" si="612"/>
        <v>0</v>
      </c>
      <c r="X1800" s="53">
        <f t="shared" si="601"/>
        <v>0.17231775426219867</v>
      </c>
      <c r="Y1800" s="53">
        <f t="shared" si="602"/>
        <v>0.20870693426219869</v>
      </c>
      <c r="Z1800" s="53">
        <f t="shared" si="603"/>
        <v>8.6158877131099335E-2</v>
      </c>
      <c r="AA1800" s="53">
        <f t="shared" si="604"/>
        <v>0.10435346713109935</v>
      </c>
      <c r="AB1800" s="50">
        <f t="shared" si="605"/>
        <v>1271</v>
      </c>
      <c r="AC1800" s="50">
        <f t="shared" si="593"/>
        <v>2012</v>
      </c>
      <c r="AD1800" s="50">
        <f t="shared" si="606"/>
        <v>10</v>
      </c>
      <c r="AE1800" s="56">
        <f t="shared" si="607"/>
        <v>201210</v>
      </c>
      <c r="AF1800" s="56">
        <f t="shared" si="595"/>
        <v>43</v>
      </c>
      <c r="AG1800" s="58">
        <f>IF(ISBLANK(B1800)," ",MAX(B1800-B1799-1,0))</f>
        <v>3</v>
      </c>
      <c r="AH1800" s="56">
        <f t="shared" si="608"/>
        <v>21</v>
      </c>
      <c r="AI1800" s="53">
        <f t="shared" si="609"/>
        <v>0.19051234426219868</v>
      </c>
      <c r="AJ1800" s="56">
        <f t="shared" si="610"/>
        <v>13.450499999999998</v>
      </c>
    </row>
    <row r="1801" spans="1:36" x14ac:dyDescent="0.25">
      <c r="A1801" s="50">
        <v>1800</v>
      </c>
      <c r="B1801" s="51">
        <v>41204</v>
      </c>
      <c r="C1801" s="75">
        <f t="shared" si="594"/>
        <v>41204</v>
      </c>
      <c r="D1801" s="50" t="s">
        <v>1225</v>
      </c>
      <c r="E1801" s="50">
        <v>1.24</v>
      </c>
      <c r="F1801" s="50">
        <v>0</v>
      </c>
      <c r="G1801" s="50">
        <v>50</v>
      </c>
      <c r="H1801" s="50">
        <v>0</v>
      </c>
      <c r="I1801" s="53">
        <f t="shared" si="596"/>
        <v>3.4722222222222224E-2</v>
      </c>
      <c r="J1801" s="54">
        <f t="shared" si="597"/>
        <v>2.8001792114695341E-2</v>
      </c>
      <c r="K1801" s="50" t="s">
        <v>1032</v>
      </c>
      <c r="L1801" s="50" t="s">
        <v>1033</v>
      </c>
      <c r="M1801" s="55">
        <f t="shared" si="598"/>
        <v>1.4880000000000011</v>
      </c>
      <c r="N1801" s="50">
        <v>0</v>
      </c>
      <c r="O1801" s="50" t="s">
        <v>253</v>
      </c>
      <c r="R1801" s="50" t="s">
        <v>1042</v>
      </c>
      <c r="S1801" s="151">
        <f t="shared" si="599"/>
        <v>6.7204301075268813E-2</v>
      </c>
      <c r="T1801" s="151">
        <f t="shared" si="600"/>
        <v>3.3602150537634407E-2</v>
      </c>
      <c r="V1801" s="393">
        <f t="shared" si="611"/>
        <v>0</v>
      </c>
      <c r="W1801" s="393">
        <f t="shared" si="612"/>
        <v>0</v>
      </c>
      <c r="X1801" s="53">
        <f t="shared" si="601"/>
        <v>0.73364695340501795</v>
      </c>
      <c r="Y1801" s="53">
        <f t="shared" si="602"/>
        <v>0.77003613340501786</v>
      </c>
      <c r="Z1801" s="53">
        <f t="shared" si="603"/>
        <v>0.36682347670250898</v>
      </c>
      <c r="AA1801" s="53">
        <f t="shared" si="604"/>
        <v>0.38501806670250893</v>
      </c>
      <c r="AB1801" s="50">
        <f t="shared" si="605"/>
        <v>3999</v>
      </c>
      <c r="AC1801" s="50">
        <f t="shared" si="593"/>
        <v>2012</v>
      </c>
      <c r="AD1801" s="50">
        <f t="shared" si="606"/>
        <v>10</v>
      </c>
      <c r="AE1801" s="56">
        <f t="shared" si="607"/>
        <v>201210</v>
      </c>
      <c r="AF1801" s="56">
        <f t="shared" si="595"/>
        <v>43</v>
      </c>
      <c r="AG1801" s="58">
        <f>IF(ISBLANK(B1801)," ",MAX(B1801-B1797-1,0))</f>
        <v>8</v>
      </c>
      <c r="AH1801" s="56">
        <f t="shared" si="608"/>
        <v>22</v>
      </c>
      <c r="AI1801" s="53">
        <f t="shared" si="609"/>
        <v>0.75184154340501785</v>
      </c>
      <c r="AJ1801" s="56">
        <f t="shared" si="610"/>
        <v>57.908000000000001</v>
      </c>
    </row>
    <row r="1802" spans="1:36" x14ac:dyDescent="0.25">
      <c r="A1802" s="50">
        <v>1801</v>
      </c>
      <c r="B1802" s="51">
        <v>41205</v>
      </c>
      <c r="C1802" s="75">
        <f t="shared" si="594"/>
        <v>41205</v>
      </c>
      <c r="D1802" s="50" t="s">
        <v>1225</v>
      </c>
      <c r="E1802" s="50">
        <v>1.18</v>
      </c>
      <c r="F1802" s="50">
        <v>0</v>
      </c>
      <c r="G1802" s="50">
        <v>50</v>
      </c>
      <c r="H1802" s="50">
        <v>0</v>
      </c>
      <c r="I1802" s="53">
        <f t="shared" si="596"/>
        <v>3.4722222222222224E-2</v>
      </c>
      <c r="J1802" s="54">
        <f t="shared" si="597"/>
        <v>2.9425612052730699E-2</v>
      </c>
      <c r="K1802" s="50" t="s">
        <v>1032</v>
      </c>
      <c r="L1802" s="50" t="s">
        <v>1033</v>
      </c>
      <c r="M1802" s="55">
        <f t="shared" si="598"/>
        <v>1.416000000000001</v>
      </c>
      <c r="N1802" s="50">
        <v>0</v>
      </c>
      <c r="O1802" s="50" t="s">
        <v>253</v>
      </c>
      <c r="R1802" s="50" t="s">
        <v>1038</v>
      </c>
      <c r="S1802" s="151">
        <f t="shared" si="599"/>
        <v>7.0621468926553674E-2</v>
      </c>
      <c r="T1802" s="151">
        <f t="shared" si="600"/>
        <v>3.5310734463276837E-2</v>
      </c>
      <c r="V1802" s="393">
        <f t="shared" si="611"/>
        <v>0</v>
      </c>
      <c r="W1802" s="393">
        <f t="shared" si="612"/>
        <v>0</v>
      </c>
      <c r="X1802" s="53">
        <f t="shared" si="601"/>
        <v>0.77095103578154434</v>
      </c>
      <c r="Y1802" s="53">
        <f t="shared" si="602"/>
        <v>0.80734021578154425</v>
      </c>
      <c r="Z1802" s="53">
        <f t="shared" si="603"/>
        <v>0.38547551789077217</v>
      </c>
      <c r="AA1802" s="53">
        <f t="shared" si="604"/>
        <v>0.40367010789077212</v>
      </c>
      <c r="AB1802" s="50">
        <f t="shared" si="605"/>
        <v>4028</v>
      </c>
      <c r="AC1802" s="50">
        <f t="shared" si="593"/>
        <v>2012</v>
      </c>
      <c r="AD1802" s="50">
        <f t="shared" si="606"/>
        <v>10</v>
      </c>
      <c r="AE1802" s="56">
        <f t="shared" si="607"/>
        <v>201210</v>
      </c>
      <c r="AF1802" s="56">
        <f t="shared" si="595"/>
        <v>43</v>
      </c>
      <c r="AG1802" s="58">
        <f>IF(ISBLANK(B1802)," ",MAX(B1802-B1801-1,0))</f>
        <v>0</v>
      </c>
      <c r="AH1802" s="56">
        <f t="shared" si="608"/>
        <v>23</v>
      </c>
      <c r="AI1802" s="53">
        <f t="shared" si="609"/>
        <v>0.78914562578154435</v>
      </c>
      <c r="AJ1802" s="56">
        <f t="shared" si="610"/>
        <v>55.106000000000002</v>
      </c>
    </row>
    <row r="1803" spans="1:36" x14ac:dyDescent="0.25">
      <c r="A1803" s="50">
        <v>1802</v>
      </c>
      <c r="B1803" s="51">
        <v>41207</v>
      </c>
      <c r="C1803" s="75">
        <f t="shared" si="594"/>
        <v>41207</v>
      </c>
      <c r="D1803" s="50" t="s">
        <v>1225</v>
      </c>
      <c r="E1803" s="50">
        <v>1</v>
      </c>
      <c r="F1803" s="50">
        <v>0</v>
      </c>
      <c r="G1803" s="50">
        <v>31</v>
      </c>
      <c r="H1803" s="50">
        <v>3</v>
      </c>
      <c r="I1803" s="53">
        <f t="shared" si="596"/>
        <v>2.1562499999999998E-2</v>
      </c>
      <c r="J1803" s="54">
        <f t="shared" si="597"/>
        <v>2.1562499999999998E-2</v>
      </c>
      <c r="K1803" s="50" t="s">
        <v>1032</v>
      </c>
      <c r="L1803" s="50" t="s">
        <v>1043</v>
      </c>
      <c r="M1803" s="55">
        <f t="shared" si="598"/>
        <v>1.9323671497584558</v>
      </c>
      <c r="N1803" s="50">
        <v>0</v>
      </c>
      <c r="O1803" s="50" t="s">
        <v>253</v>
      </c>
      <c r="R1803" s="50" t="s">
        <v>1044</v>
      </c>
      <c r="S1803" s="151">
        <f t="shared" si="599"/>
        <v>5.1749999999999997E-2</v>
      </c>
      <c r="T1803" s="151">
        <f t="shared" si="600"/>
        <v>2.5874999999999999E-2</v>
      </c>
      <c r="V1803" s="393">
        <f t="shared" si="611"/>
        <v>0</v>
      </c>
      <c r="W1803" s="393">
        <f t="shared" si="612"/>
        <v>0</v>
      </c>
      <c r="X1803" s="53">
        <f t="shared" si="601"/>
        <v>0.56493749999999998</v>
      </c>
      <c r="Y1803" s="53">
        <f t="shared" si="602"/>
        <v>0.60132667999999989</v>
      </c>
      <c r="Z1803" s="53">
        <f t="shared" si="603"/>
        <v>0.28246874999999999</v>
      </c>
      <c r="AA1803" s="53">
        <f t="shared" si="604"/>
        <v>0.30066333999999995</v>
      </c>
      <c r="AB1803" s="50">
        <f t="shared" si="605"/>
        <v>3656</v>
      </c>
      <c r="AC1803" s="50">
        <f t="shared" si="593"/>
        <v>2012</v>
      </c>
      <c r="AD1803" s="50">
        <f t="shared" si="606"/>
        <v>10</v>
      </c>
      <c r="AE1803" s="56">
        <f t="shared" si="607"/>
        <v>201210</v>
      </c>
      <c r="AF1803" s="56">
        <f t="shared" si="595"/>
        <v>43</v>
      </c>
      <c r="AG1803" s="58">
        <f>IF(ISBLANK(B1803)," ",MAX(B1803-B1802-1,0))</f>
        <v>1</v>
      </c>
      <c r="AH1803" s="56">
        <f t="shared" si="608"/>
        <v>25</v>
      </c>
      <c r="AI1803" s="53">
        <f t="shared" si="609"/>
        <v>0.58313208999999988</v>
      </c>
      <c r="AJ1803" s="56">
        <f t="shared" si="610"/>
        <v>46.7</v>
      </c>
    </row>
    <row r="1804" spans="1:36" x14ac:dyDescent="0.25">
      <c r="A1804" s="50">
        <v>1803</v>
      </c>
      <c r="B1804" s="51">
        <v>41210</v>
      </c>
      <c r="C1804" s="75">
        <f t="shared" si="594"/>
        <v>41210</v>
      </c>
      <c r="D1804" s="50" t="s">
        <v>1223</v>
      </c>
      <c r="E1804" s="50">
        <v>2.8</v>
      </c>
      <c r="F1804" s="50">
        <v>0</v>
      </c>
      <c r="G1804" s="50">
        <v>30</v>
      </c>
      <c r="H1804" s="50">
        <v>45</v>
      </c>
      <c r="I1804" s="53">
        <f t="shared" si="596"/>
        <v>2.1354166666666664E-2</v>
      </c>
      <c r="J1804" s="54">
        <f t="shared" si="597"/>
        <v>7.626488095238095E-3</v>
      </c>
      <c r="K1804" s="50" t="s">
        <v>936</v>
      </c>
      <c r="L1804" s="50" t="s">
        <v>1046</v>
      </c>
      <c r="M1804" s="55">
        <f t="shared" si="598"/>
        <v>5.4634146341463454</v>
      </c>
      <c r="N1804" s="50">
        <v>0</v>
      </c>
      <c r="O1804" s="50" t="s">
        <v>198</v>
      </c>
      <c r="R1804" s="50" t="s">
        <v>1045</v>
      </c>
      <c r="S1804" s="151">
        <f t="shared" si="599"/>
        <v>0.19981398809523809</v>
      </c>
      <c r="T1804" s="151">
        <f t="shared" si="600"/>
        <v>9.9906994047619047E-2</v>
      </c>
      <c r="V1804" s="393">
        <f t="shared" si="611"/>
        <v>0</v>
      </c>
      <c r="W1804" s="393">
        <f t="shared" si="612"/>
        <v>0</v>
      </c>
      <c r="X1804" s="53">
        <f t="shared" si="601"/>
        <v>0.19981398809523809</v>
      </c>
      <c r="Y1804" s="53">
        <f t="shared" si="602"/>
        <v>0.23620316809523806</v>
      </c>
      <c r="Z1804" s="53">
        <f t="shared" si="603"/>
        <v>9.9906994047619047E-2</v>
      </c>
      <c r="AA1804" s="53">
        <f t="shared" si="604"/>
        <v>0.11810158404761903</v>
      </c>
      <c r="AB1804" s="50">
        <f t="shared" si="605"/>
        <v>2495</v>
      </c>
      <c r="AC1804" s="50">
        <f t="shared" si="593"/>
        <v>2012</v>
      </c>
      <c r="AD1804" s="50">
        <f t="shared" si="606"/>
        <v>10</v>
      </c>
      <c r="AE1804" s="56">
        <f t="shared" si="607"/>
        <v>201210</v>
      </c>
      <c r="AF1804" s="56">
        <f t="shared" si="595"/>
        <v>44</v>
      </c>
      <c r="AG1804" s="58">
        <f>IF(ISBLANK(B1804)," ",MAX(B1804-B1800-1,0))</f>
        <v>6</v>
      </c>
      <c r="AH1804" s="56">
        <f t="shared" si="608"/>
        <v>28</v>
      </c>
      <c r="AI1804" s="53">
        <f t="shared" si="609"/>
        <v>0.21800857809523808</v>
      </c>
      <c r="AJ1804" s="56">
        <f t="shared" si="610"/>
        <v>11.955999999999998</v>
      </c>
    </row>
    <row r="1805" spans="1:36" x14ac:dyDescent="0.25">
      <c r="A1805" s="50">
        <v>1804</v>
      </c>
      <c r="B1805" s="51">
        <v>41214</v>
      </c>
      <c r="C1805" s="75">
        <f t="shared" si="594"/>
        <v>41214</v>
      </c>
      <c r="D1805" s="50" t="s">
        <v>1224</v>
      </c>
      <c r="E1805" s="50">
        <v>9</v>
      </c>
      <c r="F1805" s="50">
        <v>0</v>
      </c>
      <c r="G1805" s="50">
        <v>30</v>
      </c>
      <c r="H1805" s="50">
        <v>0</v>
      </c>
      <c r="I1805" s="53">
        <f t="shared" si="596"/>
        <v>2.0833333333333332E-2</v>
      </c>
      <c r="J1805" s="54">
        <f t="shared" si="597"/>
        <v>2.3148148148148147E-3</v>
      </c>
      <c r="K1805" s="50" t="s">
        <v>921</v>
      </c>
      <c r="L1805" s="50" t="s">
        <v>934</v>
      </c>
      <c r="M1805" s="55">
        <f t="shared" si="598"/>
        <v>18.000000000000014</v>
      </c>
      <c r="N1805" s="50">
        <v>0</v>
      </c>
      <c r="O1805" s="50" t="s">
        <v>253</v>
      </c>
      <c r="P1805" s="143"/>
      <c r="Q1805" s="143"/>
      <c r="R1805" s="143"/>
      <c r="S1805" s="151">
        <f t="shared" si="599"/>
        <v>0.25925925925925924</v>
      </c>
      <c r="T1805" s="151">
        <f t="shared" si="600"/>
        <v>0.12962962962962962</v>
      </c>
      <c r="V1805" s="393">
        <f t="shared" si="611"/>
        <v>0</v>
      </c>
      <c r="W1805" s="393">
        <f t="shared" si="612"/>
        <v>0</v>
      </c>
      <c r="X1805" s="53">
        <f t="shared" si="601"/>
        <v>6.0648148148148145E-2</v>
      </c>
      <c r="Y1805" s="53">
        <f t="shared" si="602"/>
        <v>9.7037328148148153E-2</v>
      </c>
      <c r="Z1805" s="53">
        <f t="shared" si="603"/>
        <v>3.0324074074074073E-2</v>
      </c>
      <c r="AA1805" s="53">
        <f t="shared" si="604"/>
        <v>4.8518664074074076E-2</v>
      </c>
      <c r="AB1805" s="50">
        <f t="shared" si="605"/>
        <v>298</v>
      </c>
      <c r="AC1805" s="50">
        <f t="shared" si="593"/>
        <v>2012</v>
      </c>
      <c r="AD1805" s="50">
        <f t="shared" si="606"/>
        <v>11</v>
      </c>
      <c r="AE1805" s="56">
        <f t="shared" si="607"/>
        <v>201211</v>
      </c>
      <c r="AF1805" s="56">
        <f t="shared" si="595"/>
        <v>44</v>
      </c>
      <c r="AG1805" s="58">
        <f>IF(ISBLANK(B1805)," ",MAX(B1805-B1804-1,0))</f>
        <v>3</v>
      </c>
      <c r="AH1805" s="56">
        <f t="shared" si="608"/>
        <v>1</v>
      </c>
      <c r="AI1805" s="53">
        <f t="shared" si="609"/>
        <v>7.8842738148148156E-2</v>
      </c>
      <c r="AJ1805" s="56">
        <f t="shared" si="610"/>
        <v>9</v>
      </c>
    </row>
    <row r="1806" spans="1:36" ht="15.75" x14ac:dyDescent="0.3">
      <c r="A1806" s="50">
        <v>1805</v>
      </c>
      <c r="B1806" s="51">
        <v>41217</v>
      </c>
      <c r="C1806" s="75">
        <f t="shared" si="594"/>
        <v>41217</v>
      </c>
      <c r="D1806" s="50" t="s">
        <v>1224</v>
      </c>
      <c r="E1806" s="50">
        <v>28</v>
      </c>
      <c r="F1806" s="50">
        <v>2</v>
      </c>
      <c r="G1806" s="50">
        <v>7</v>
      </c>
      <c r="H1806" s="50">
        <v>53</v>
      </c>
      <c r="I1806" s="53">
        <f t="shared" si="596"/>
        <v>8.880787037037037E-2</v>
      </c>
      <c r="J1806" s="54">
        <f t="shared" si="597"/>
        <v>3.1717096560846562E-3</v>
      </c>
      <c r="K1806" s="50" t="s">
        <v>930</v>
      </c>
      <c r="L1806" s="50" t="s">
        <v>315</v>
      </c>
      <c r="M1806" s="55">
        <f t="shared" si="598"/>
        <v>13.136973804248674</v>
      </c>
      <c r="N1806" s="50">
        <v>0</v>
      </c>
      <c r="O1806" s="50" t="s">
        <v>330</v>
      </c>
      <c r="R1806" s="146" t="s">
        <v>1047</v>
      </c>
      <c r="S1806" s="151">
        <f t="shared" si="599"/>
        <v>0.35523148148148148</v>
      </c>
      <c r="T1806" s="151">
        <f t="shared" si="600"/>
        <v>0.17761574074074074</v>
      </c>
      <c r="V1806" s="393">
        <f t="shared" si="611"/>
        <v>0</v>
      </c>
      <c r="W1806" s="393">
        <f t="shared" si="612"/>
        <v>0</v>
      </c>
      <c r="X1806" s="53">
        <f t="shared" si="601"/>
        <v>8.3098792989417997E-2</v>
      </c>
      <c r="Y1806" s="53">
        <f t="shared" si="602"/>
        <v>0.11948797298941799</v>
      </c>
      <c r="Z1806" s="53">
        <f t="shared" si="603"/>
        <v>4.1549396494708998E-2</v>
      </c>
      <c r="AA1806" s="53">
        <f t="shared" si="604"/>
        <v>5.9743986494708995E-2</v>
      </c>
      <c r="AB1806" s="50">
        <f t="shared" si="605"/>
        <v>829</v>
      </c>
      <c r="AC1806" s="50">
        <f t="shared" si="593"/>
        <v>2012</v>
      </c>
      <c r="AD1806" s="50">
        <f t="shared" si="606"/>
        <v>11</v>
      </c>
      <c r="AE1806" s="56">
        <f t="shared" si="607"/>
        <v>201211</v>
      </c>
      <c r="AF1806" s="56">
        <f t="shared" si="595"/>
        <v>45</v>
      </c>
      <c r="AG1806" s="58">
        <f>IF(ISBLANK(B1806)," ",MAX(B1806-B1805-1,0))</f>
        <v>2</v>
      </c>
      <c r="AH1806" s="56">
        <f t="shared" si="608"/>
        <v>4</v>
      </c>
      <c r="AI1806" s="53">
        <f t="shared" si="609"/>
        <v>0.10129338298941799</v>
      </c>
      <c r="AJ1806" s="56">
        <f t="shared" si="610"/>
        <v>28</v>
      </c>
    </row>
    <row r="1807" spans="1:36" x14ac:dyDescent="0.25">
      <c r="A1807" s="50">
        <v>1806</v>
      </c>
      <c r="B1807" s="51">
        <v>41218</v>
      </c>
      <c r="C1807" s="75">
        <f t="shared" si="594"/>
        <v>41218</v>
      </c>
      <c r="D1807" s="50" t="s">
        <v>1223</v>
      </c>
      <c r="E1807" s="50">
        <v>2</v>
      </c>
      <c r="F1807" s="50">
        <v>0</v>
      </c>
      <c r="G1807" s="50">
        <v>19</v>
      </c>
      <c r="H1807" s="50">
        <v>30</v>
      </c>
      <c r="I1807" s="53">
        <f t="shared" si="596"/>
        <v>1.3541666666666667E-2</v>
      </c>
      <c r="J1807" s="54">
        <f t="shared" si="597"/>
        <v>6.7708333333333336E-3</v>
      </c>
      <c r="K1807" s="50" t="s">
        <v>936</v>
      </c>
      <c r="L1807" s="50" t="s">
        <v>1048</v>
      </c>
      <c r="M1807" s="55">
        <f t="shared" si="598"/>
        <v>6.1538461538461586</v>
      </c>
      <c r="N1807" s="50">
        <v>0</v>
      </c>
      <c r="O1807" s="50" t="s">
        <v>253</v>
      </c>
      <c r="S1807" s="151">
        <f t="shared" si="599"/>
        <v>0.17739583333333334</v>
      </c>
      <c r="T1807" s="151">
        <f t="shared" si="600"/>
        <v>8.8697916666666668E-2</v>
      </c>
      <c r="V1807" s="393">
        <f t="shared" si="611"/>
        <v>0</v>
      </c>
      <c r="W1807" s="393">
        <f t="shared" si="612"/>
        <v>0</v>
      </c>
      <c r="X1807" s="53">
        <f t="shared" si="601"/>
        <v>0.17739583333333334</v>
      </c>
      <c r="Y1807" s="53">
        <f t="shared" si="602"/>
        <v>0.21378501333333333</v>
      </c>
      <c r="Z1807" s="53">
        <f t="shared" si="603"/>
        <v>8.8697916666666668E-2</v>
      </c>
      <c r="AA1807" s="53">
        <f t="shared" si="604"/>
        <v>0.10689250666666666</v>
      </c>
      <c r="AB1807" s="50">
        <f t="shared" si="605"/>
        <v>1487</v>
      </c>
      <c r="AC1807" s="50">
        <f t="shared" si="593"/>
        <v>2012</v>
      </c>
      <c r="AD1807" s="50">
        <f t="shared" si="606"/>
        <v>11</v>
      </c>
      <c r="AE1807" s="56">
        <f t="shared" si="607"/>
        <v>201211</v>
      </c>
      <c r="AF1807" s="56">
        <f t="shared" si="595"/>
        <v>45</v>
      </c>
      <c r="AG1807" s="58">
        <f>IF(ISBLANK(B1807)," ",MAX(B1807-B1806-1,0))</f>
        <v>0</v>
      </c>
      <c r="AH1807" s="56">
        <f t="shared" si="608"/>
        <v>5</v>
      </c>
      <c r="AI1807" s="53">
        <f t="shared" si="609"/>
        <v>0.19559042333333332</v>
      </c>
      <c r="AJ1807" s="56">
        <f t="shared" si="610"/>
        <v>8.5399999999999991</v>
      </c>
    </row>
    <row r="1808" spans="1:36" x14ac:dyDescent="0.25">
      <c r="A1808" s="50">
        <v>1807</v>
      </c>
      <c r="B1808" s="51">
        <v>41218</v>
      </c>
      <c r="C1808" s="75">
        <f t="shared" si="594"/>
        <v>41218</v>
      </c>
      <c r="D1808" s="50" t="s">
        <v>1225</v>
      </c>
      <c r="E1808" s="50">
        <v>0.93205700000000002</v>
      </c>
      <c r="F1808" s="50">
        <v>0</v>
      </c>
      <c r="G1808" s="50">
        <v>45</v>
      </c>
      <c r="H1808" s="50">
        <v>0</v>
      </c>
      <c r="I1808" s="53">
        <f t="shared" si="596"/>
        <v>3.125E-2</v>
      </c>
      <c r="J1808" s="54">
        <f t="shared" si="597"/>
        <v>3.3527992386731709E-2</v>
      </c>
      <c r="K1808" s="50" t="s">
        <v>1032</v>
      </c>
      <c r="L1808" s="50" t="s">
        <v>1033</v>
      </c>
      <c r="M1808" s="55">
        <f t="shared" si="598"/>
        <v>1.2427426666666679</v>
      </c>
      <c r="N1808" s="50">
        <v>0</v>
      </c>
      <c r="O1808" s="50" t="s">
        <v>253</v>
      </c>
      <c r="R1808" s="50" t="s">
        <v>1049</v>
      </c>
      <c r="S1808" s="151">
        <f t="shared" si="599"/>
        <v>8.0467181728156104E-2</v>
      </c>
      <c r="T1808" s="151">
        <f t="shared" si="600"/>
        <v>4.0233590864078052E-2</v>
      </c>
      <c r="V1808" s="393">
        <f t="shared" si="611"/>
        <v>0</v>
      </c>
      <c r="W1808" s="393">
        <f t="shared" si="612"/>
        <v>0</v>
      </c>
      <c r="X1808" s="53">
        <f t="shared" si="601"/>
        <v>0.87843340053237073</v>
      </c>
      <c r="Y1808" s="53">
        <f t="shared" si="602"/>
        <v>0.91482258053237075</v>
      </c>
      <c r="Z1808" s="53">
        <f t="shared" si="603"/>
        <v>0.43921670026618537</v>
      </c>
      <c r="AA1808" s="53">
        <f t="shared" si="604"/>
        <v>0.45741129026618538</v>
      </c>
      <c r="AB1808" s="50">
        <f t="shared" si="605"/>
        <v>4054</v>
      </c>
      <c r="AC1808" s="50">
        <f t="shared" si="593"/>
        <v>2012</v>
      </c>
      <c r="AD1808" s="50">
        <f t="shared" si="606"/>
        <v>11</v>
      </c>
      <c r="AE1808" s="56">
        <f t="shared" si="607"/>
        <v>201211</v>
      </c>
      <c r="AF1808" s="56">
        <f t="shared" si="595"/>
        <v>45</v>
      </c>
      <c r="AG1808" s="58">
        <f>IF(ISBLANK(B1808)," ",MAX(B1808-B1804-1,0))</f>
        <v>7</v>
      </c>
      <c r="AH1808" s="56">
        <f t="shared" si="608"/>
        <v>5</v>
      </c>
      <c r="AI1808" s="53">
        <f t="shared" si="609"/>
        <v>0.89662799053237074</v>
      </c>
      <c r="AJ1808" s="56">
        <f t="shared" si="610"/>
        <v>43.527061900000007</v>
      </c>
    </row>
    <row r="1809" spans="1:36" x14ac:dyDescent="0.25">
      <c r="A1809" s="50">
        <v>1808</v>
      </c>
      <c r="B1809" s="51">
        <v>41220</v>
      </c>
      <c r="C1809" s="75">
        <f t="shared" si="594"/>
        <v>41220</v>
      </c>
      <c r="D1809" s="50" t="s">
        <v>1223</v>
      </c>
      <c r="E1809" s="50">
        <v>2</v>
      </c>
      <c r="F1809" s="50">
        <v>0</v>
      </c>
      <c r="G1809" s="50">
        <v>19</v>
      </c>
      <c r="H1809" s="50">
        <v>55</v>
      </c>
      <c r="I1809" s="53">
        <f t="shared" si="596"/>
        <v>1.383101851851852E-2</v>
      </c>
      <c r="J1809" s="54">
        <f t="shared" si="597"/>
        <v>6.9155092592592601E-3</v>
      </c>
      <c r="K1809" s="50" t="s">
        <v>936</v>
      </c>
      <c r="L1809" s="50" t="s">
        <v>1048</v>
      </c>
      <c r="M1809" s="55">
        <f t="shared" si="598"/>
        <v>6.0251046025104644</v>
      </c>
      <c r="N1809" s="50">
        <v>0</v>
      </c>
      <c r="O1809" s="50" t="s">
        <v>253</v>
      </c>
      <c r="S1809" s="151">
        <f t="shared" si="599"/>
        <v>0.18118634259259261</v>
      </c>
      <c r="T1809" s="151">
        <f t="shared" si="600"/>
        <v>9.0593171296296307E-2</v>
      </c>
      <c r="V1809" s="393">
        <f t="shared" si="611"/>
        <v>0</v>
      </c>
      <c r="W1809" s="393">
        <f t="shared" si="612"/>
        <v>0</v>
      </c>
      <c r="X1809" s="53">
        <f t="shared" si="601"/>
        <v>0.18118634259259261</v>
      </c>
      <c r="Y1809" s="53">
        <f t="shared" si="602"/>
        <v>0.21757552259259261</v>
      </c>
      <c r="Z1809" s="53">
        <f t="shared" si="603"/>
        <v>9.0593171296296307E-2</v>
      </c>
      <c r="AA1809" s="53">
        <f t="shared" si="604"/>
        <v>0.1087877612962963</v>
      </c>
      <c r="AB1809" s="50">
        <f t="shared" si="605"/>
        <v>1665</v>
      </c>
      <c r="AC1809" s="50">
        <f t="shared" si="593"/>
        <v>2012</v>
      </c>
      <c r="AD1809" s="50">
        <f t="shared" si="606"/>
        <v>11</v>
      </c>
      <c r="AE1809" s="56">
        <f t="shared" si="607"/>
        <v>201211</v>
      </c>
      <c r="AF1809" s="56">
        <f t="shared" si="595"/>
        <v>45</v>
      </c>
      <c r="AG1809" s="58">
        <f>IF(ISBLANK(B1809)," ",MAX(B1809-B1808-1,0))</f>
        <v>1</v>
      </c>
      <c r="AH1809" s="56">
        <f t="shared" si="608"/>
        <v>7</v>
      </c>
      <c r="AI1809" s="53">
        <f t="shared" si="609"/>
        <v>0.1993809325925926</v>
      </c>
      <c r="AJ1809" s="56">
        <f t="shared" si="610"/>
        <v>8.5399999999999991</v>
      </c>
    </row>
    <row r="1810" spans="1:36" x14ac:dyDescent="0.25">
      <c r="A1810" s="50">
        <v>1809</v>
      </c>
      <c r="B1810" s="51">
        <v>41221</v>
      </c>
      <c r="C1810" s="75">
        <f t="shared" si="594"/>
        <v>41221</v>
      </c>
      <c r="D1810" s="50" t="s">
        <v>1224</v>
      </c>
      <c r="E1810" s="50">
        <v>6</v>
      </c>
      <c r="F1810" s="50">
        <v>0</v>
      </c>
      <c r="G1810" s="50">
        <v>20</v>
      </c>
      <c r="H1810" s="50">
        <v>0</v>
      </c>
      <c r="I1810" s="53">
        <f t="shared" si="596"/>
        <v>1.3888888888888888E-2</v>
      </c>
      <c r="J1810" s="54">
        <f t="shared" si="597"/>
        <v>2.3148148148148147E-3</v>
      </c>
      <c r="K1810" s="50" t="s">
        <v>921</v>
      </c>
      <c r="L1810" s="50" t="s">
        <v>26</v>
      </c>
      <c r="M1810" s="55">
        <f t="shared" si="598"/>
        <v>18.000000000000014</v>
      </c>
      <c r="N1810" s="50">
        <v>0</v>
      </c>
      <c r="O1810" s="50" t="s">
        <v>253</v>
      </c>
      <c r="S1810" s="151">
        <f t="shared" si="599"/>
        <v>0.25925925925925924</v>
      </c>
      <c r="T1810" s="151">
        <f t="shared" si="600"/>
        <v>0.12962962962962962</v>
      </c>
      <c r="V1810" s="393">
        <f t="shared" si="611"/>
        <v>0</v>
      </c>
      <c r="W1810" s="393">
        <f t="shared" si="612"/>
        <v>0</v>
      </c>
      <c r="X1810" s="53">
        <f t="shared" si="601"/>
        <v>6.0648148148148145E-2</v>
      </c>
      <c r="Y1810" s="53">
        <f t="shared" si="602"/>
        <v>9.7037328148148153E-2</v>
      </c>
      <c r="Z1810" s="53">
        <f t="shared" si="603"/>
        <v>3.0324074074074073E-2</v>
      </c>
      <c r="AA1810" s="53">
        <f t="shared" si="604"/>
        <v>4.8518664074074076E-2</v>
      </c>
      <c r="AB1810" s="50">
        <f t="shared" si="605"/>
        <v>298</v>
      </c>
      <c r="AC1810" s="50">
        <f t="shared" si="593"/>
        <v>2012</v>
      </c>
      <c r="AD1810" s="50">
        <f t="shared" si="606"/>
        <v>11</v>
      </c>
      <c r="AE1810" s="56">
        <f t="shared" si="607"/>
        <v>201211</v>
      </c>
      <c r="AF1810" s="56">
        <f t="shared" si="595"/>
        <v>45</v>
      </c>
      <c r="AG1810" s="58">
        <f>IF(ISBLANK(B1810)," ",MAX(B1810-B1809-1,0))</f>
        <v>0</v>
      </c>
      <c r="AH1810" s="56">
        <f t="shared" si="608"/>
        <v>8</v>
      </c>
      <c r="AI1810" s="53">
        <f t="shared" si="609"/>
        <v>7.8842738148148156E-2</v>
      </c>
      <c r="AJ1810" s="56">
        <f t="shared" si="610"/>
        <v>6</v>
      </c>
    </row>
    <row r="1811" spans="1:36" x14ac:dyDescent="0.25">
      <c r="A1811" s="50">
        <v>1810</v>
      </c>
      <c r="B1811" s="51">
        <v>41221</v>
      </c>
      <c r="C1811" s="75">
        <f t="shared" si="594"/>
        <v>41221</v>
      </c>
      <c r="D1811" s="50" t="s">
        <v>1225</v>
      </c>
      <c r="E1811" s="50">
        <v>0.85</v>
      </c>
      <c r="F1811" s="50">
        <v>0</v>
      </c>
      <c r="G1811" s="50">
        <v>40</v>
      </c>
      <c r="H1811" s="50">
        <v>0</v>
      </c>
      <c r="I1811" s="53">
        <f t="shared" si="596"/>
        <v>2.7777777777777776E-2</v>
      </c>
      <c r="J1811" s="54">
        <f t="shared" si="597"/>
        <v>3.2679738562091505E-2</v>
      </c>
      <c r="K1811" s="50" t="s">
        <v>1032</v>
      </c>
      <c r="L1811" s="50" t="s">
        <v>1033</v>
      </c>
      <c r="M1811" s="55">
        <f t="shared" si="598"/>
        <v>1.275000000000001</v>
      </c>
      <c r="N1811" s="50">
        <v>0</v>
      </c>
      <c r="O1811" s="50" t="s">
        <v>253</v>
      </c>
      <c r="R1811" s="50" t="s">
        <v>1050</v>
      </c>
      <c r="S1811" s="151">
        <f t="shared" si="599"/>
        <v>7.8431372549019607E-2</v>
      </c>
      <c r="T1811" s="151">
        <f t="shared" si="600"/>
        <v>3.9215686274509803E-2</v>
      </c>
      <c r="V1811" s="393">
        <f t="shared" si="611"/>
        <v>0</v>
      </c>
      <c r="W1811" s="393">
        <f t="shared" si="612"/>
        <v>0</v>
      </c>
      <c r="X1811" s="53">
        <f t="shared" si="601"/>
        <v>0.85620915032679745</v>
      </c>
      <c r="Y1811" s="53">
        <f t="shared" si="602"/>
        <v>0.89259833032679736</v>
      </c>
      <c r="Z1811" s="53">
        <f t="shared" si="603"/>
        <v>0.42810457516339873</v>
      </c>
      <c r="AA1811" s="53">
        <f t="shared" si="604"/>
        <v>0.44629916516339868</v>
      </c>
      <c r="AB1811" s="50">
        <f t="shared" si="605"/>
        <v>4052</v>
      </c>
      <c r="AC1811" s="50">
        <f t="shared" si="593"/>
        <v>2012</v>
      </c>
      <c r="AD1811" s="50">
        <f t="shared" si="606"/>
        <v>11</v>
      </c>
      <c r="AE1811" s="56">
        <f t="shared" si="607"/>
        <v>201211</v>
      </c>
      <c r="AF1811" s="56">
        <f t="shared" si="595"/>
        <v>45</v>
      </c>
      <c r="AG1811" s="58">
        <f>IF(ISBLANK(B1811)," ",MAX(B1811-B1807-1,0))</f>
        <v>2</v>
      </c>
      <c r="AH1811" s="56">
        <f t="shared" si="608"/>
        <v>8</v>
      </c>
      <c r="AI1811" s="53">
        <f t="shared" si="609"/>
        <v>0.87440374032679746</v>
      </c>
      <c r="AJ1811" s="56">
        <f t="shared" si="610"/>
        <v>39.695</v>
      </c>
    </row>
    <row r="1812" spans="1:36" x14ac:dyDescent="0.25">
      <c r="A1812" s="50">
        <v>1811</v>
      </c>
      <c r="B1812" s="51">
        <v>41224</v>
      </c>
      <c r="C1812" s="75">
        <f t="shared" si="594"/>
        <v>41224</v>
      </c>
      <c r="D1812" s="50" t="s">
        <v>1224</v>
      </c>
      <c r="E1812" s="50">
        <v>4.5</v>
      </c>
      <c r="F1812" s="50">
        <v>0</v>
      </c>
      <c r="G1812" s="50">
        <v>36</v>
      </c>
      <c r="H1812" s="50">
        <v>7</v>
      </c>
      <c r="I1812" s="53">
        <f t="shared" si="596"/>
        <v>2.508101851851852E-2</v>
      </c>
      <c r="J1812" s="54">
        <f t="shared" si="597"/>
        <v>5.5735596707818932E-3</v>
      </c>
      <c r="K1812" s="50" t="s">
        <v>930</v>
      </c>
      <c r="L1812" s="50" t="s">
        <v>1051</v>
      </c>
      <c r="M1812" s="55">
        <f t="shared" si="598"/>
        <v>7.4757729580064662</v>
      </c>
      <c r="N1812" s="50">
        <v>0</v>
      </c>
      <c r="O1812" s="50" t="s">
        <v>198</v>
      </c>
      <c r="R1812" s="50" t="s">
        <v>1052</v>
      </c>
      <c r="S1812" s="151">
        <f t="shared" si="599"/>
        <v>0.62423868312757202</v>
      </c>
      <c r="T1812" s="151">
        <f t="shared" si="600"/>
        <v>0.31211934156378601</v>
      </c>
      <c r="V1812" s="393">
        <f t="shared" si="611"/>
        <v>0</v>
      </c>
      <c r="W1812" s="393">
        <f t="shared" si="612"/>
        <v>0</v>
      </c>
      <c r="X1812" s="53">
        <f t="shared" si="601"/>
        <v>0.1460272633744856</v>
      </c>
      <c r="Y1812" s="53">
        <f t="shared" si="602"/>
        <v>0.18241644337448559</v>
      </c>
      <c r="Z1812" s="53">
        <f t="shared" si="603"/>
        <v>7.30136316872428E-2</v>
      </c>
      <c r="AA1812" s="53">
        <f t="shared" si="604"/>
        <v>9.1208221687242796E-2</v>
      </c>
      <c r="AB1812" s="50">
        <f t="shared" si="605"/>
        <v>964</v>
      </c>
      <c r="AC1812" s="50">
        <f t="shared" si="593"/>
        <v>2012</v>
      </c>
      <c r="AD1812" s="50">
        <f t="shared" si="606"/>
        <v>11</v>
      </c>
      <c r="AE1812" s="56">
        <f t="shared" si="607"/>
        <v>201211</v>
      </c>
      <c r="AF1812" s="56">
        <f t="shared" si="595"/>
        <v>46</v>
      </c>
      <c r="AG1812" s="58">
        <f>IF(ISBLANK(B1812)," ",MAX(B1812-B1811-1,0))</f>
        <v>2</v>
      </c>
      <c r="AH1812" s="56">
        <f t="shared" si="608"/>
        <v>11</v>
      </c>
      <c r="AI1812" s="53">
        <f t="shared" si="609"/>
        <v>0.16422185337448558</v>
      </c>
      <c r="AJ1812" s="56">
        <f t="shared" si="610"/>
        <v>4.5</v>
      </c>
    </row>
    <row r="1813" spans="1:36" x14ac:dyDescent="0.25">
      <c r="A1813" s="50">
        <v>1812</v>
      </c>
      <c r="B1813" s="51">
        <v>41224</v>
      </c>
      <c r="C1813" s="75">
        <f t="shared" si="594"/>
        <v>41224</v>
      </c>
      <c r="D1813" s="50" t="s">
        <v>1224</v>
      </c>
      <c r="E1813" s="50">
        <v>20.9</v>
      </c>
      <c r="F1813" s="50">
        <v>1</v>
      </c>
      <c r="G1813" s="50">
        <v>31</v>
      </c>
      <c r="H1813" s="50">
        <v>45</v>
      </c>
      <c r="I1813" s="53">
        <f t="shared" si="596"/>
        <v>6.3715277777777787E-2</v>
      </c>
      <c r="J1813" s="54">
        <f t="shared" si="597"/>
        <v>3.0485778841042007E-3</v>
      </c>
      <c r="K1813" s="50" t="s">
        <v>930</v>
      </c>
      <c r="L1813" s="50" t="s">
        <v>315</v>
      </c>
      <c r="M1813" s="55">
        <f t="shared" si="598"/>
        <v>13.667574931880116</v>
      </c>
      <c r="N1813" s="50">
        <v>0</v>
      </c>
      <c r="O1813" s="50" t="s">
        <v>198</v>
      </c>
      <c r="R1813" s="50" t="s">
        <v>1053</v>
      </c>
      <c r="S1813" s="151">
        <f t="shared" si="599"/>
        <v>0.34144072301967049</v>
      </c>
      <c r="T1813" s="151">
        <f t="shared" si="600"/>
        <v>0.17072036150983524</v>
      </c>
      <c r="V1813" s="393">
        <f t="shared" si="611"/>
        <v>0</v>
      </c>
      <c r="W1813" s="393">
        <f t="shared" si="612"/>
        <v>0</v>
      </c>
      <c r="X1813" s="53">
        <f t="shared" si="601"/>
        <v>7.9872740563530054E-2</v>
      </c>
      <c r="Y1813" s="53">
        <f t="shared" si="602"/>
        <v>0.11626192056353006</v>
      </c>
      <c r="Z1813" s="53">
        <f t="shared" si="603"/>
        <v>3.9936370281765027E-2</v>
      </c>
      <c r="AA1813" s="53">
        <f t="shared" si="604"/>
        <v>5.813096028176503E-2</v>
      </c>
      <c r="AB1813" s="50">
        <f t="shared" si="605"/>
        <v>765</v>
      </c>
      <c r="AC1813" s="50">
        <f t="shared" si="593"/>
        <v>2012</v>
      </c>
      <c r="AD1813" s="50">
        <f t="shared" si="606"/>
        <v>11</v>
      </c>
      <c r="AE1813" s="56">
        <f t="shared" si="607"/>
        <v>201211</v>
      </c>
      <c r="AF1813" s="56">
        <f t="shared" si="595"/>
        <v>46</v>
      </c>
      <c r="AG1813" s="58">
        <f>IF(ISBLANK(B1813)," ",MAX(B1813-B1812-1,0))</f>
        <v>0</v>
      </c>
      <c r="AH1813" s="56">
        <f t="shared" si="608"/>
        <v>11</v>
      </c>
      <c r="AI1813" s="53">
        <f t="shared" si="609"/>
        <v>9.8067330563530064E-2</v>
      </c>
      <c r="AJ1813" s="56">
        <f t="shared" si="610"/>
        <v>20.9</v>
      </c>
    </row>
    <row r="1814" spans="1:36" x14ac:dyDescent="0.25">
      <c r="A1814" s="50">
        <v>1813</v>
      </c>
      <c r="B1814" s="51">
        <v>41226</v>
      </c>
      <c r="C1814" s="75">
        <f t="shared" si="594"/>
        <v>41226</v>
      </c>
      <c r="D1814" s="50" t="s">
        <v>1224</v>
      </c>
      <c r="E1814" s="50">
        <v>15.8</v>
      </c>
      <c r="F1814" s="50">
        <v>0</v>
      </c>
      <c r="G1814" s="50">
        <v>42</v>
      </c>
      <c r="H1814" s="50">
        <v>50</v>
      </c>
      <c r="I1814" s="53">
        <f t="shared" si="596"/>
        <v>2.974537037037037E-2</v>
      </c>
      <c r="J1814" s="54">
        <f t="shared" si="597"/>
        <v>1.8826183778715424E-3</v>
      </c>
      <c r="K1814" s="50" t="s">
        <v>921</v>
      </c>
      <c r="L1814" s="50" t="s">
        <v>934</v>
      </c>
      <c r="M1814" s="55">
        <f t="shared" si="598"/>
        <v>22.132295719844375</v>
      </c>
      <c r="N1814" s="50">
        <v>0</v>
      </c>
      <c r="O1814" s="50" t="s">
        <v>253</v>
      </c>
      <c r="S1814" s="151">
        <f t="shared" si="599"/>
        <v>0.21085325832161275</v>
      </c>
      <c r="T1814" s="151">
        <f t="shared" si="600"/>
        <v>0.10542662916080638</v>
      </c>
      <c r="V1814" s="393">
        <f t="shared" si="611"/>
        <v>0</v>
      </c>
      <c r="W1814" s="393">
        <f t="shared" si="612"/>
        <v>0</v>
      </c>
      <c r="X1814" s="53">
        <f t="shared" si="601"/>
        <v>4.9324601500234412E-2</v>
      </c>
      <c r="Y1814" s="53">
        <f t="shared" si="602"/>
        <v>8.5713781500234412E-2</v>
      </c>
      <c r="Z1814" s="53">
        <f t="shared" si="603"/>
        <v>2.4662300750117206E-2</v>
      </c>
      <c r="AA1814" s="53">
        <f t="shared" si="604"/>
        <v>4.2856890750117206E-2</v>
      </c>
      <c r="AB1814" s="50">
        <f t="shared" si="605"/>
        <v>110</v>
      </c>
      <c r="AC1814" s="50">
        <f t="shared" si="593"/>
        <v>2012</v>
      </c>
      <c r="AD1814" s="50">
        <f t="shared" si="606"/>
        <v>11</v>
      </c>
      <c r="AE1814" s="56">
        <f t="shared" si="607"/>
        <v>201211</v>
      </c>
      <c r="AF1814" s="56">
        <f t="shared" si="595"/>
        <v>46</v>
      </c>
      <c r="AG1814" s="58">
        <f>IF(ISBLANK(B1814)," ",MAX(B1814-B1810-1,0))</f>
        <v>4</v>
      </c>
      <c r="AH1814" s="56">
        <f t="shared" si="608"/>
        <v>13</v>
      </c>
      <c r="AI1814" s="53">
        <f t="shared" si="609"/>
        <v>6.7519191500234416E-2</v>
      </c>
      <c r="AJ1814" s="56">
        <f t="shared" si="610"/>
        <v>15.8</v>
      </c>
    </row>
    <row r="1815" spans="1:36" x14ac:dyDescent="0.25">
      <c r="A1815" s="50">
        <v>1814</v>
      </c>
      <c r="B1815" s="51">
        <v>41226</v>
      </c>
      <c r="C1815" s="75">
        <f t="shared" si="594"/>
        <v>41226</v>
      </c>
      <c r="D1815" s="50" t="s">
        <v>1225</v>
      </c>
      <c r="E1815" s="50">
        <v>1</v>
      </c>
      <c r="F1815" s="50">
        <v>0</v>
      </c>
      <c r="G1815" s="50">
        <v>40</v>
      </c>
      <c r="H1815" s="50">
        <v>0</v>
      </c>
      <c r="I1815" s="53">
        <f t="shared" si="596"/>
        <v>2.7777777777777776E-2</v>
      </c>
      <c r="J1815" s="54">
        <f t="shared" si="597"/>
        <v>2.7777777777777776E-2</v>
      </c>
      <c r="K1815" s="50" t="s">
        <v>1032</v>
      </c>
      <c r="L1815" s="50" t="s">
        <v>1033</v>
      </c>
      <c r="M1815" s="55">
        <f t="shared" si="598"/>
        <v>1.5000000000000013</v>
      </c>
      <c r="N1815" s="50">
        <v>0</v>
      </c>
      <c r="O1815" s="50" t="s">
        <v>253</v>
      </c>
      <c r="S1815" s="151">
        <f t="shared" si="599"/>
        <v>6.6666666666666666E-2</v>
      </c>
      <c r="T1815" s="151">
        <f t="shared" si="600"/>
        <v>3.3333333333333333E-2</v>
      </c>
      <c r="V1815" s="393">
        <f t="shared" si="611"/>
        <v>0</v>
      </c>
      <c r="W1815" s="393">
        <f t="shared" si="612"/>
        <v>0</v>
      </c>
      <c r="X1815" s="53">
        <f t="shared" si="601"/>
        <v>0.72777777777777775</v>
      </c>
      <c r="Y1815" s="53">
        <f t="shared" si="602"/>
        <v>0.76416695777777766</v>
      </c>
      <c r="Z1815" s="53">
        <f t="shared" si="603"/>
        <v>0.36388888888888887</v>
      </c>
      <c r="AA1815" s="53">
        <f t="shared" si="604"/>
        <v>0.38208347888888883</v>
      </c>
      <c r="AB1815" s="50">
        <f t="shared" si="605"/>
        <v>3969</v>
      </c>
      <c r="AC1815" s="50">
        <f t="shared" si="593"/>
        <v>2012</v>
      </c>
      <c r="AD1815" s="50">
        <f t="shared" si="606"/>
        <v>11</v>
      </c>
      <c r="AE1815" s="56">
        <f t="shared" si="607"/>
        <v>201211</v>
      </c>
      <c r="AF1815" s="56">
        <f t="shared" si="595"/>
        <v>46</v>
      </c>
      <c r="AG1815" s="58">
        <f>IF(ISBLANK(B1815)," ",MAX(B1815-B1814-1,0))</f>
        <v>0</v>
      </c>
      <c r="AH1815" s="56">
        <f t="shared" si="608"/>
        <v>13</v>
      </c>
      <c r="AI1815" s="53">
        <f t="shared" si="609"/>
        <v>0.74597236777777765</v>
      </c>
      <c r="AJ1815" s="56">
        <f t="shared" si="610"/>
        <v>46.7</v>
      </c>
    </row>
    <row r="1816" spans="1:36" x14ac:dyDescent="0.25">
      <c r="A1816" s="50">
        <v>1815</v>
      </c>
      <c r="B1816" s="51">
        <v>41227</v>
      </c>
      <c r="C1816" s="75">
        <f t="shared" si="594"/>
        <v>41227</v>
      </c>
      <c r="D1816" s="50" t="s">
        <v>1223</v>
      </c>
      <c r="E1816" s="50">
        <v>2</v>
      </c>
      <c r="F1816" s="50">
        <v>0</v>
      </c>
      <c r="G1816" s="50">
        <v>19</v>
      </c>
      <c r="H1816" s="50">
        <v>42</v>
      </c>
      <c r="I1816" s="53">
        <f t="shared" si="596"/>
        <v>1.3680555555555555E-2</v>
      </c>
      <c r="J1816" s="54">
        <f t="shared" si="597"/>
        <v>6.8402777777777776E-3</v>
      </c>
      <c r="K1816" s="50" t="s">
        <v>921</v>
      </c>
      <c r="L1816" s="50" t="s">
        <v>1048</v>
      </c>
      <c r="M1816" s="55">
        <f t="shared" si="598"/>
        <v>6.0913705583756395</v>
      </c>
      <c r="N1816" s="50">
        <v>0</v>
      </c>
      <c r="O1816" s="50" t="s">
        <v>253</v>
      </c>
      <c r="S1816" s="151">
        <f t="shared" si="599"/>
        <v>0.17921527777777777</v>
      </c>
      <c r="T1816" s="151">
        <f t="shared" si="600"/>
        <v>8.9607638888888883E-2</v>
      </c>
      <c r="V1816" s="393">
        <f t="shared" si="611"/>
        <v>0</v>
      </c>
      <c r="W1816" s="393">
        <f t="shared" si="612"/>
        <v>0</v>
      </c>
      <c r="X1816" s="53">
        <f t="shared" si="601"/>
        <v>0.17921527777777777</v>
      </c>
      <c r="Y1816" s="53">
        <f t="shared" si="602"/>
        <v>0.21560445777777776</v>
      </c>
      <c r="Z1816" s="53">
        <f t="shared" si="603"/>
        <v>8.9607638888888883E-2</v>
      </c>
      <c r="AA1816" s="53">
        <f t="shared" si="604"/>
        <v>0.10780222888888888</v>
      </c>
      <c r="AB1816" s="50">
        <f t="shared" si="605"/>
        <v>1574</v>
      </c>
      <c r="AC1816" s="50">
        <f t="shared" si="593"/>
        <v>2012</v>
      </c>
      <c r="AD1816" s="50">
        <f t="shared" si="606"/>
        <v>11</v>
      </c>
      <c r="AE1816" s="56">
        <f t="shared" si="607"/>
        <v>201211</v>
      </c>
      <c r="AF1816" s="56">
        <f t="shared" si="595"/>
        <v>46</v>
      </c>
      <c r="AG1816" s="58">
        <f>IF(ISBLANK(B1816)," ",MAX(B1816-B1815-1,0))</f>
        <v>0</v>
      </c>
      <c r="AH1816" s="56">
        <f t="shared" si="608"/>
        <v>14</v>
      </c>
      <c r="AI1816" s="53">
        <f t="shared" si="609"/>
        <v>0.19740986777777775</v>
      </c>
      <c r="AJ1816" s="56">
        <f t="shared" si="610"/>
        <v>8.5399999999999991</v>
      </c>
    </row>
    <row r="1817" spans="1:36" x14ac:dyDescent="0.25">
      <c r="A1817" s="50">
        <v>1816</v>
      </c>
      <c r="B1817" s="51">
        <v>41227</v>
      </c>
      <c r="C1817" s="75">
        <f t="shared" si="594"/>
        <v>41227</v>
      </c>
      <c r="D1817" s="50" t="s">
        <v>1225</v>
      </c>
      <c r="E1817" s="50">
        <v>1.42</v>
      </c>
      <c r="F1817" s="50">
        <v>1</v>
      </c>
      <c r="G1817" s="50">
        <v>0</v>
      </c>
      <c r="H1817" s="50">
        <v>0</v>
      </c>
      <c r="I1817" s="53">
        <f t="shared" si="596"/>
        <v>4.1666666666666664E-2</v>
      </c>
      <c r="J1817" s="54">
        <f t="shared" si="597"/>
        <v>2.9342723004694836E-2</v>
      </c>
      <c r="K1817" s="50" t="s">
        <v>1032</v>
      </c>
      <c r="L1817" s="50" t="s">
        <v>1033</v>
      </c>
      <c r="M1817" s="55">
        <f t="shared" si="598"/>
        <v>1.420000000000001</v>
      </c>
      <c r="N1817" s="50">
        <v>0</v>
      </c>
      <c r="O1817" s="50" t="s">
        <v>253</v>
      </c>
      <c r="R1817" s="147" t="s">
        <v>1054</v>
      </c>
      <c r="S1817" s="151">
        <f t="shared" si="599"/>
        <v>7.0422535211267609E-2</v>
      </c>
      <c r="T1817" s="151">
        <f t="shared" si="600"/>
        <v>3.5211267605633804E-2</v>
      </c>
      <c r="V1817" s="393">
        <f t="shared" si="611"/>
        <v>0</v>
      </c>
      <c r="W1817" s="393">
        <f t="shared" si="612"/>
        <v>0</v>
      </c>
      <c r="X1817" s="53">
        <f t="shared" si="601"/>
        <v>0.76877934272300463</v>
      </c>
      <c r="Y1817" s="53">
        <f t="shared" si="602"/>
        <v>0.80516852272300465</v>
      </c>
      <c r="Z1817" s="53">
        <f t="shared" si="603"/>
        <v>0.38438967136150232</v>
      </c>
      <c r="AA1817" s="53">
        <f t="shared" si="604"/>
        <v>0.40258426136150233</v>
      </c>
      <c r="AB1817" s="50">
        <f t="shared" si="605"/>
        <v>4024</v>
      </c>
      <c r="AC1817" s="50">
        <f t="shared" si="593"/>
        <v>2012</v>
      </c>
      <c r="AD1817" s="50">
        <f t="shared" si="606"/>
        <v>11</v>
      </c>
      <c r="AE1817" s="56">
        <f t="shared" si="607"/>
        <v>201211</v>
      </c>
      <c r="AF1817" s="56">
        <f t="shared" si="595"/>
        <v>46</v>
      </c>
      <c r="AG1817" s="58">
        <f>IF(ISBLANK(B1817)," ",MAX(B1817-B1813-1,0))</f>
        <v>2</v>
      </c>
      <c r="AH1817" s="56">
        <f t="shared" si="608"/>
        <v>14</v>
      </c>
      <c r="AI1817" s="53">
        <f t="shared" si="609"/>
        <v>0.78697393272300464</v>
      </c>
      <c r="AJ1817" s="56">
        <f t="shared" si="610"/>
        <v>66.314000000000007</v>
      </c>
    </row>
    <row r="1818" spans="1:36" x14ac:dyDescent="0.25">
      <c r="A1818" s="50">
        <v>1817</v>
      </c>
      <c r="B1818" s="51">
        <v>41228</v>
      </c>
      <c r="C1818" s="75">
        <f t="shared" si="594"/>
        <v>41228</v>
      </c>
      <c r="D1818" s="50" t="s">
        <v>1225</v>
      </c>
      <c r="E1818" s="50">
        <v>1.24</v>
      </c>
      <c r="F1818" s="50">
        <v>1</v>
      </c>
      <c r="G1818" s="50">
        <v>0</v>
      </c>
      <c r="H1818" s="50">
        <v>0</v>
      </c>
      <c r="I1818" s="53">
        <f t="shared" si="596"/>
        <v>4.1666666666666664E-2</v>
      </c>
      <c r="J1818" s="54">
        <f t="shared" si="597"/>
        <v>3.3602150537634407E-2</v>
      </c>
      <c r="K1818" s="50" t="s">
        <v>1032</v>
      </c>
      <c r="L1818" s="50" t="s">
        <v>1033</v>
      </c>
      <c r="M1818" s="55">
        <f t="shared" si="598"/>
        <v>1.2400000000000011</v>
      </c>
      <c r="N1818" s="50">
        <v>0</v>
      </c>
      <c r="O1818" s="50" t="s">
        <v>253</v>
      </c>
      <c r="R1818" s="147" t="s">
        <v>1055</v>
      </c>
      <c r="S1818" s="151">
        <f t="shared" si="599"/>
        <v>8.0645161290322578E-2</v>
      </c>
      <c r="T1818" s="151">
        <f t="shared" si="600"/>
        <v>4.0322580645161289E-2</v>
      </c>
      <c r="V1818" s="393">
        <f t="shared" si="611"/>
        <v>0</v>
      </c>
      <c r="W1818" s="393">
        <f t="shared" si="612"/>
        <v>0</v>
      </c>
      <c r="X1818" s="53">
        <f t="shared" si="601"/>
        <v>0.88037634408602139</v>
      </c>
      <c r="Y1818" s="53">
        <f t="shared" si="602"/>
        <v>0.91676552408602141</v>
      </c>
      <c r="Z1818" s="53">
        <f t="shared" si="603"/>
        <v>0.44018817204301069</v>
      </c>
      <c r="AA1818" s="53">
        <f t="shared" si="604"/>
        <v>0.45838276204301071</v>
      </c>
      <c r="AB1818" s="50">
        <f t="shared" si="605"/>
        <v>4055</v>
      </c>
      <c r="AC1818" s="50">
        <f t="shared" si="593"/>
        <v>2012</v>
      </c>
      <c r="AD1818" s="50">
        <f t="shared" si="606"/>
        <v>11</v>
      </c>
      <c r="AE1818" s="56">
        <f t="shared" si="607"/>
        <v>201211</v>
      </c>
      <c r="AF1818" s="56">
        <f t="shared" si="595"/>
        <v>46</v>
      </c>
      <c r="AG1818" s="58">
        <f>IF(ISBLANK(B1818)," ",MAX(B1818-B1817-1,0))</f>
        <v>0</v>
      </c>
      <c r="AH1818" s="56">
        <f t="shared" si="608"/>
        <v>15</v>
      </c>
      <c r="AI1818" s="53">
        <f t="shared" si="609"/>
        <v>0.8985709340860214</v>
      </c>
      <c r="AJ1818" s="56">
        <f t="shared" si="610"/>
        <v>57.908000000000001</v>
      </c>
    </row>
    <row r="1819" spans="1:36" x14ac:dyDescent="0.25">
      <c r="A1819" s="50">
        <v>1818</v>
      </c>
      <c r="B1819" s="51">
        <v>41231</v>
      </c>
      <c r="C1819" s="75">
        <f t="shared" si="594"/>
        <v>41231</v>
      </c>
      <c r="D1819" s="50" t="s">
        <v>1223</v>
      </c>
      <c r="E1819" s="50">
        <v>4.22</v>
      </c>
      <c r="F1819" s="50">
        <v>0</v>
      </c>
      <c r="G1819" s="50">
        <v>48</v>
      </c>
      <c r="H1819" s="50">
        <v>39</v>
      </c>
      <c r="I1819" s="53">
        <f t="shared" si="596"/>
        <v>3.3784722222222223E-2</v>
      </c>
      <c r="J1819" s="54">
        <f t="shared" si="597"/>
        <v>8.0058583464981577E-3</v>
      </c>
      <c r="K1819" s="50" t="s">
        <v>936</v>
      </c>
      <c r="L1819" s="50" t="s">
        <v>1056</v>
      </c>
      <c r="M1819" s="55">
        <f t="shared" si="598"/>
        <v>5.2045220966084313</v>
      </c>
      <c r="N1819" s="50">
        <v>0</v>
      </c>
      <c r="O1819" s="50" t="s">
        <v>330</v>
      </c>
      <c r="S1819" s="151">
        <f t="shared" si="599"/>
        <v>0.20975348867825172</v>
      </c>
      <c r="T1819" s="151">
        <f t="shared" si="600"/>
        <v>0.10487674433912586</v>
      </c>
      <c r="V1819" s="393">
        <f t="shared" si="611"/>
        <v>0</v>
      </c>
      <c r="W1819" s="393">
        <f t="shared" si="612"/>
        <v>0</v>
      </c>
      <c r="X1819" s="53">
        <f t="shared" si="601"/>
        <v>0.20975348867825172</v>
      </c>
      <c r="Y1819" s="53">
        <f t="shared" si="602"/>
        <v>0.24614266867825174</v>
      </c>
      <c r="Z1819" s="53">
        <f t="shared" si="603"/>
        <v>0.10487674433912586</v>
      </c>
      <c r="AA1819" s="53">
        <f t="shared" si="604"/>
        <v>0.12307133433912587</v>
      </c>
      <c r="AB1819" s="50">
        <f t="shared" si="605"/>
        <v>2818</v>
      </c>
      <c r="AC1819" s="50">
        <f t="shared" si="593"/>
        <v>2012</v>
      </c>
      <c r="AD1819" s="50">
        <f t="shared" si="606"/>
        <v>11</v>
      </c>
      <c r="AE1819" s="56">
        <f t="shared" si="607"/>
        <v>201211</v>
      </c>
      <c r="AF1819" s="56">
        <f t="shared" si="595"/>
        <v>47</v>
      </c>
      <c r="AG1819" s="58">
        <f>IF(ISBLANK(B1819)," ",MAX(B1819-B1818-1,0))</f>
        <v>2</v>
      </c>
      <c r="AH1819" s="56">
        <f t="shared" si="608"/>
        <v>18</v>
      </c>
      <c r="AI1819" s="53">
        <f t="shared" si="609"/>
        <v>0.22794807867825173</v>
      </c>
      <c r="AJ1819" s="56">
        <f t="shared" si="610"/>
        <v>18.019399999999997</v>
      </c>
    </row>
    <row r="1820" spans="1:36" x14ac:dyDescent="0.25">
      <c r="A1820" s="50">
        <v>1819</v>
      </c>
      <c r="B1820" s="51">
        <v>41232</v>
      </c>
      <c r="C1820" s="75">
        <f t="shared" si="594"/>
        <v>41232</v>
      </c>
      <c r="D1820" s="50" t="s">
        <v>1225</v>
      </c>
      <c r="E1820" s="50">
        <v>0.86</v>
      </c>
      <c r="F1820" s="50">
        <v>1</v>
      </c>
      <c r="G1820" s="50">
        <v>0</v>
      </c>
      <c r="H1820" s="50">
        <v>0</v>
      </c>
      <c r="I1820" s="53">
        <f t="shared" si="596"/>
        <v>4.1666666666666664E-2</v>
      </c>
      <c r="J1820" s="54">
        <f t="shared" si="597"/>
        <v>4.8449612403100771E-2</v>
      </c>
      <c r="K1820" s="50" t="s">
        <v>1032</v>
      </c>
      <c r="L1820" s="50" t="s">
        <v>1033</v>
      </c>
      <c r="M1820" s="55">
        <f t="shared" si="598"/>
        <v>0.86000000000000076</v>
      </c>
      <c r="N1820" s="50">
        <v>0</v>
      </c>
      <c r="O1820" s="50" t="s">
        <v>253</v>
      </c>
      <c r="R1820" s="147" t="s">
        <v>1057</v>
      </c>
      <c r="S1820" s="151">
        <f t="shared" si="599"/>
        <v>0.11627906976744184</v>
      </c>
      <c r="T1820" s="151">
        <f t="shared" si="600"/>
        <v>5.8139534883720922E-2</v>
      </c>
      <c r="V1820" s="393">
        <f t="shared" si="611"/>
        <v>0</v>
      </c>
      <c r="W1820" s="393">
        <f t="shared" si="612"/>
        <v>0</v>
      </c>
      <c r="X1820" s="53">
        <f t="shared" si="601"/>
        <v>1.2693798449612401</v>
      </c>
      <c r="Y1820" s="53">
        <f t="shared" si="602"/>
        <v>1.3057690249612401</v>
      </c>
      <c r="Z1820" s="53">
        <f t="shared" si="603"/>
        <v>0.63468992248062006</v>
      </c>
      <c r="AA1820" s="53">
        <f t="shared" si="604"/>
        <v>0.65288451248062007</v>
      </c>
      <c r="AB1820" s="50">
        <f t="shared" si="605"/>
        <v>4079</v>
      </c>
      <c r="AC1820" s="50">
        <f t="shared" si="593"/>
        <v>2012</v>
      </c>
      <c r="AD1820" s="50">
        <f t="shared" si="606"/>
        <v>11</v>
      </c>
      <c r="AE1820" s="56">
        <f t="shared" si="607"/>
        <v>201211</v>
      </c>
      <c r="AF1820" s="56">
        <f t="shared" si="595"/>
        <v>47</v>
      </c>
      <c r="AG1820" s="58">
        <f>IF(ISBLANK(B1820)," ",MAX(B1820-B1819-1,0))</f>
        <v>0</v>
      </c>
      <c r="AH1820" s="56">
        <f t="shared" si="608"/>
        <v>19</v>
      </c>
      <c r="AI1820" s="53">
        <f t="shared" si="609"/>
        <v>1.2875744349612401</v>
      </c>
      <c r="AJ1820" s="56">
        <f t="shared" si="610"/>
        <v>40.161999999999999</v>
      </c>
    </row>
    <row r="1821" spans="1:36" x14ac:dyDescent="0.25">
      <c r="A1821" s="50">
        <v>1820</v>
      </c>
      <c r="B1821" s="51">
        <v>41233</v>
      </c>
      <c r="C1821" s="75">
        <f t="shared" si="594"/>
        <v>41233</v>
      </c>
      <c r="D1821" s="50" t="s">
        <v>1224</v>
      </c>
      <c r="E1821" s="50">
        <v>13.3</v>
      </c>
      <c r="F1821" s="50">
        <v>0</v>
      </c>
      <c r="G1821" s="50">
        <v>35</v>
      </c>
      <c r="H1821" s="50">
        <v>20</v>
      </c>
      <c r="I1821" s="53">
        <f t="shared" si="596"/>
        <v>2.4537037037037038E-2</v>
      </c>
      <c r="J1821" s="54">
        <f t="shared" si="597"/>
        <v>1.8448900027847395E-3</v>
      </c>
      <c r="K1821" s="50" t="s">
        <v>921</v>
      </c>
      <c r="L1821" s="50" t="s">
        <v>934</v>
      </c>
      <c r="M1821" s="55">
        <f t="shared" si="598"/>
        <v>22.584905660377377</v>
      </c>
      <c r="N1821" s="50">
        <v>0</v>
      </c>
      <c r="O1821" s="50" t="s">
        <v>253</v>
      </c>
      <c r="S1821" s="151">
        <f t="shared" si="599"/>
        <v>0.20662768031189083</v>
      </c>
      <c r="T1821" s="151">
        <f t="shared" si="600"/>
        <v>0.10331384015594541</v>
      </c>
      <c r="V1821" s="393">
        <f t="shared" si="611"/>
        <v>0</v>
      </c>
      <c r="W1821" s="393">
        <f t="shared" si="612"/>
        <v>0</v>
      </c>
      <c r="X1821" s="53">
        <f t="shared" si="601"/>
        <v>4.8336118072960177E-2</v>
      </c>
      <c r="Y1821" s="53">
        <f t="shared" si="602"/>
        <v>8.4725298072960184E-2</v>
      </c>
      <c r="Z1821" s="53">
        <f t="shared" si="603"/>
        <v>2.4168059036480088E-2</v>
      </c>
      <c r="AA1821" s="53">
        <f t="shared" si="604"/>
        <v>4.2362649036480092E-2</v>
      </c>
      <c r="AB1821" s="50">
        <f t="shared" si="605"/>
        <v>87</v>
      </c>
      <c r="AC1821" s="50">
        <f t="shared" si="593"/>
        <v>2012</v>
      </c>
      <c r="AD1821" s="50">
        <f t="shared" si="606"/>
        <v>11</v>
      </c>
      <c r="AE1821" s="56">
        <f t="shared" si="607"/>
        <v>201211</v>
      </c>
      <c r="AF1821" s="56">
        <f t="shared" si="595"/>
        <v>47</v>
      </c>
      <c r="AG1821" s="58">
        <f>IF(ISBLANK(B1821)," ",MAX(B1821-B1820-1,0))</f>
        <v>0</v>
      </c>
      <c r="AH1821" s="56">
        <f t="shared" si="608"/>
        <v>20</v>
      </c>
      <c r="AI1821" s="53">
        <f t="shared" si="609"/>
        <v>6.6530708072960187E-2</v>
      </c>
      <c r="AJ1821" s="56">
        <f t="shared" si="610"/>
        <v>13.3</v>
      </c>
    </row>
    <row r="1822" spans="1:36" x14ac:dyDescent="0.25">
      <c r="A1822" s="50">
        <v>1821</v>
      </c>
      <c r="B1822" s="51">
        <v>41233</v>
      </c>
      <c r="C1822" s="75">
        <f t="shared" si="594"/>
        <v>41233</v>
      </c>
      <c r="D1822" s="50" t="s">
        <v>1225</v>
      </c>
      <c r="E1822" s="50">
        <v>1</v>
      </c>
      <c r="F1822" s="50">
        <v>0</v>
      </c>
      <c r="G1822" s="50">
        <v>45</v>
      </c>
      <c r="H1822" s="50">
        <v>0</v>
      </c>
      <c r="I1822" s="53">
        <f t="shared" si="596"/>
        <v>3.125E-2</v>
      </c>
      <c r="J1822" s="54">
        <f t="shared" si="597"/>
        <v>3.125E-2</v>
      </c>
      <c r="K1822" s="50" t="s">
        <v>1032</v>
      </c>
      <c r="L1822" s="50" t="s">
        <v>1033</v>
      </c>
      <c r="M1822" s="55">
        <f t="shared" si="598"/>
        <v>1.3333333333333344</v>
      </c>
      <c r="N1822" s="50">
        <v>0</v>
      </c>
      <c r="O1822" s="50" t="s">
        <v>253</v>
      </c>
      <c r="R1822" s="147" t="s">
        <v>1058</v>
      </c>
      <c r="S1822" s="151">
        <f t="shared" si="599"/>
        <v>7.4999999999999997E-2</v>
      </c>
      <c r="T1822" s="151">
        <f t="shared" si="600"/>
        <v>3.7499999999999999E-2</v>
      </c>
      <c r="V1822" s="393">
        <f t="shared" si="611"/>
        <v>0</v>
      </c>
      <c r="W1822" s="393">
        <f t="shared" si="612"/>
        <v>0</v>
      </c>
      <c r="X1822" s="53">
        <f t="shared" si="601"/>
        <v>0.81874999999999998</v>
      </c>
      <c r="Y1822" s="53">
        <f t="shared" si="602"/>
        <v>0.85513917999999989</v>
      </c>
      <c r="Z1822" s="53">
        <f t="shared" si="603"/>
        <v>0.40937499999999999</v>
      </c>
      <c r="AA1822" s="53">
        <f t="shared" si="604"/>
        <v>0.42756958999999994</v>
      </c>
      <c r="AB1822" s="50">
        <f t="shared" si="605"/>
        <v>4044</v>
      </c>
      <c r="AC1822" s="50">
        <f t="shared" si="593"/>
        <v>2012</v>
      </c>
      <c r="AD1822" s="50">
        <f t="shared" si="606"/>
        <v>11</v>
      </c>
      <c r="AE1822" s="56">
        <f t="shared" si="607"/>
        <v>201211</v>
      </c>
      <c r="AF1822" s="56">
        <f t="shared" si="595"/>
        <v>47</v>
      </c>
      <c r="AG1822" s="58">
        <f>IF(ISBLANK(B1822)," ",MAX(B1822-B1818-1,0))</f>
        <v>4</v>
      </c>
      <c r="AH1822" s="56">
        <f t="shared" si="608"/>
        <v>20</v>
      </c>
      <c r="AI1822" s="53">
        <f t="shared" si="609"/>
        <v>0.83694458999999988</v>
      </c>
      <c r="AJ1822" s="56">
        <f t="shared" si="610"/>
        <v>46.7</v>
      </c>
    </row>
    <row r="1823" spans="1:36" x14ac:dyDescent="0.25">
      <c r="A1823" s="50">
        <v>1822</v>
      </c>
      <c r="B1823" s="51">
        <v>41236</v>
      </c>
      <c r="C1823" s="75">
        <f t="shared" si="594"/>
        <v>41236</v>
      </c>
      <c r="D1823" s="50" t="s">
        <v>1224</v>
      </c>
      <c r="E1823" s="50">
        <v>12</v>
      </c>
      <c r="F1823" s="50">
        <v>0</v>
      </c>
      <c r="G1823" s="50">
        <v>30</v>
      </c>
      <c r="H1823" s="50">
        <v>0</v>
      </c>
      <c r="I1823" s="53">
        <f t="shared" si="596"/>
        <v>2.0833333333333332E-2</v>
      </c>
      <c r="J1823" s="54">
        <f t="shared" si="597"/>
        <v>1.736111111111111E-3</v>
      </c>
      <c r="K1823" s="50" t="s">
        <v>921</v>
      </c>
      <c r="L1823" s="50" t="s">
        <v>922</v>
      </c>
      <c r="M1823" s="55">
        <f t="shared" si="598"/>
        <v>24.000000000000021</v>
      </c>
      <c r="N1823" s="50">
        <v>0</v>
      </c>
      <c r="O1823" s="50" t="s">
        <v>253</v>
      </c>
      <c r="S1823" s="151">
        <f t="shared" si="599"/>
        <v>0.19444444444444442</v>
      </c>
      <c r="T1823" s="151">
        <f t="shared" si="600"/>
        <v>9.722222222222221E-2</v>
      </c>
      <c r="V1823" s="393">
        <f t="shared" si="611"/>
        <v>0</v>
      </c>
      <c r="W1823" s="393">
        <f t="shared" si="612"/>
        <v>0</v>
      </c>
      <c r="X1823" s="53">
        <f t="shared" si="601"/>
        <v>4.5486111111111109E-2</v>
      </c>
      <c r="Y1823" s="53">
        <f t="shared" si="602"/>
        <v>8.1875291111111109E-2</v>
      </c>
      <c r="Z1823" s="53">
        <f t="shared" si="603"/>
        <v>2.2743055555555555E-2</v>
      </c>
      <c r="AA1823" s="53">
        <f t="shared" si="604"/>
        <v>4.0937645555555555E-2</v>
      </c>
      <c r="AB1823" s="50">
        <f t="shared" si="605"/>
        <v>45</v>
      </c>
      <c r="AC1823" s="50">
        <f t="shared" si="593"/>
        <v>2012</v>
      </c>
      <c r="AD1823" s="50">
        <f t="shared" si="606"/>
        <v>11</v>
      </c>
      <c r="AE1823" s="56">
        <f t="shared" si="607"/>
        <v>201211</v>
      </c>
      <c r="AF1823" s="56">
        <f t="shared" si="595"/>
        <v>47</v>
      </c>
      <c r="AG1823" s="58">
        <f>IF(ISBLANK(B1823)," ",MAX(B1823-B1822-1,0))</f>
        <v>2</v>
      </c>
      <c r="AH1823" s="56">
        <f t="shared" si="608"/>
        <v>23</v>
      </c>
      <c r="AI1823" s="53">
        <f t="shared" si="609"/>
        <v>6.3680701111111113E-2</v>
      </c>
      <c r="AJ1823" s="56">
        <f t="shared" si="610"/>
        <v>12</v>
      </c>
    </row>
    <row r="1824" spans="1:36" x14ac:dyDescent="0.25">
      <c r="A1824" s="50">
        <v>1823</v>
      </c>
      <c r="B1824" s="51">
        <v>41237</v>
      </c>
      <c r="C1824" s="75">
        <f t="shared" si="594"/>
        <v>41237</v>
      </c>
      <c r="D1824" s="50" t="s">
        <v>1223</v>
      </c>
      <c r="E1824" s="50">
        <v>4</v>
      </c>
      <c r="F1824" s="50">
        <v>0</v>
      </c>
      <c r="G1824" s="50">
        <v>38</v>
      </c>
      <c r="H1824" s="50">
        <v>58</v>
      </c>
      <c r="I1824" s="53">
        <f t="shared" si="596"/>
        <v>2.7060185185185187E-2</v>
      </c>
      <c r="J1824" s="54">
        <f t="shared" si="597"/>
        <v>6.7650462962962968E-3</v>
      </c>
      <c r="K1824" s="50" t="s">
        <v>1022</v>
      </c>
      <c r="L1824" s="50" t="s">
        <v>17</v>
      </c>
      <c r="M1824" s="55">
        <f t="shared" si="598"/>
        <v>6.1591103507271212</v>
      </c>
      <c r="N1824" s="50">
        <v>0</v>
      </c>
      <c r="O1824" s="50" t="s">
        <v>253</v>
      </c>
      <c r="S1824" s="151">
        <f t="shared" si="599"/>
        <v>0.17724421296296297</v>
      </c>
      <c r="T1824" s="151">
        <f t="shared" si="600"/>
        <v>8.8622106481481486E-2</v>
      </c>
      <c r="V1824" s="393">
        <f t="shared" si="611"/>
        <v>0</v>
      </c>
      <c r="W1824" s="393">
        <f t="shared" si="612"/>
        <v>0</v>
      </c>
      <c r="X1824" s="53">
        <f t="shared" si="601"/>
        <v>0.17724421296296297</v>
      </c>
      <c r="Y1824" s="53">
        <f t="shared" si="602"/>
        <v>0.21363339296296296</v>
      </c>
      <c r="Z1824" s="53">
        <f t="shared" si="603"/>
        <v>8.8622106481481486E-2</v>
      </c>
      <c r="AA1824" s="53">
        <f t="shared" si="604"/>
        <v>0.10681669648148148</v>
      </c>
      <c r="AB1824" s="50">
        <f t="shared" si="605"/>
        <v>1482</v>
      </c>
      <c r="AC1824" s="50">
        <f t="shared" si="593"/>
        <v>2012</v>
      </c>
      <c r="AD1824" s="50">
        <f t="shared" si="606"/>
        <v>11</v>
      </c>
      <c r="AE1824" s="56">
        <f t="shared" si="607"/>
        <v>201211</v>
      </c>
      <c r="AF1824" s="56">
        <f t="shared" si="595"/>
        <v>47</v>
      </c>
      <c r="AG1824" s="58">
        <f>IF(ISBLANK(B1824)," ",MAX(B1824-B1823-1,0))</f>
        <v>0</v>
      </c>
      <c r="AH1824" s="56">
        <f t="shared" si="608"/>
        <v>24</v>
      </c>
      <c r="AI1824" s="53">
        <f t="shared" si="609"/>
        <v>0.19543880296296295</v>
      </c>
      <c r="AJ1824" s="56">
        <f t="shared" si="610"/>
        <v>17.079999999999998</v>
      </c>
    </row>
    <row r="1825" spans="1:36" x14ac:dyDescent="0.25">
      <c r="A1825" s="50">
        <v>1824</v>
      </c>
      <c r="B1825" s="51">
        <v>41238</v>
      </c>
      <c r="C1825" s="75">
        <f t="shared" si="594"/>
        <v>41238</v>
      </c>
      <c r="D1825" s="50" t="s">
        <v>1224</v>
      </c>
      <c r="E1825" s="50">
        <v>20.399999999999999</v>
      </c>
      <c r="F1825" s="50">
        <v>1</v>
      </c>
      <c r="G1825" s="50">
        <v>31</v>
      </c>
      <c r="H1825" s="50">
        <v>48</v>
      </c>
      <c r="I1825" s="53">
        <f t="shared" si="596"/>
        <v>6.3750000000000001E-2</v>
      </c>
      <c r="J1825" s="54">
        <f t="shared" si="597"/>
        <v>3.1250000000000002E-3</v>
      </c>
      <c r="K1825" s="50" t="s">
        <v>930</v>
      </c>
      <c r="L1825" s="50" t="s">
        <v>315</v>
      </c>
      <c r="M1825" s="55">
        <f t="shared" si="598"/>
        <v>13.333333333333343</v>
      </c>
      <c r="N1825" s="50">
        <v>0</v>
      </c>
      <c r="O1825" s="50" t="s">
        <v>630</v>
      </c>
      <c r="R1825" s="50" t="s">
        <v>1059</v>
      </c>
      <c r="S1825" s="151">
        <f t="shared" si="599"/>
        <v>0.35000000000000003</v>
      </c>
      <c r="T1825" s="151">
        <f t="shared" si="600"/>
        <v>0.17500000000000002</v>
      </c>
      <c r="V1825" s="393">
        <f t="shared" si="611"/>
        <v>0</v>
      </c>
      <c r="W1825" s="393">
        <f t="shared" si="612"/>
        <v>0</v>
      </c>
      <c r="X1825" s="53">
        <f t="shared" si="601"/>
        <v>8.1875000000000003E-2</v>
      </c>
      <c r="Y1825" s="53">
        <f t="shared" si="602"/>
        <v>0.11826418000000001</v>
      </c>
      <c r="Z1825" s="53">
        <f t="shared" si="603"/>
        <v>4.0937500000000002E-2</v>
      </c>
      <c r="AA1825" s="53">
        <f t="shared" si="604"/>
        <v>5.9132090000000005E-2</v>
      </c>
      <c r="AB1825" s="50">
        <f t="shared" si="605"/>
        <v>804</v>
      </c>
      <c r="AC1825" s="50">
        <f t="shared" si="593"/>
        <v>2012</v>
      </c>
      <c r="AD1825" s="50">
        <f t="shared" si="606"/>
        <v>11</v>
      </c>
      <c r="AE1825" s="56">
        <f t="shared" si="607"/>
        <v>201211</v>
      </c>
      <c r="AF1825" s="56">
        <f t="shared" si="595"/>
        <v>48</v>
      </c>
      <c r="AG1825" s="58">
        <f>IF(ISBLANK(B1825)," ",MAX(B1825-B1821-1,0))</f>
        <v>4</v>
      </c>
      <c r="AH1825" s="56">
        <f t="shared" si="608"/>
        <v>25</v>
      </c>
      <c r="AI1825" s="53">
        <f t="shared" si="609"/>
        <v>0.10006959000000001</v>
      </c>
      <c r="AJ1825" s="56">
        <f t="shared" si="610"/>
        <v>20.399999999999999</v>
      </c>
    </row>
    <row r="1826" spans="1:36" x14ac:dyDescent="0.25">
      <c r="A1826" s="50">
        <v>1825</v>
      </c>
      <c r="B1826" s="51">
        <v>41239</v>
      </c>
      <c r="C1826" s="75">
        <f t="shared" si="594"/>
        <v>41239</v>
      </c>
      <c r="D1826" s="50" t="s">
        <v>1225</v>
      </c>
      <c r="E1826" s="50">
        <v>1.1000000000000001</v>
      </c>
      <c r="F1826" s="50">
        <v>0</v>
      </c>
      <c r="G1826" s="50">
        <v>45</v>
      </c>
      <c r="H1826" s="50">
        <v>0</v>
      </c>
      <c r="I1826" s="53">
        <f t="shared" si="596"/>
        <v>3.125E-2</v>
      </c>
      <c r="J1826" s="54">
        <f t="shared" si="597"/>
        <v>2.8409090909090908E-2</v>
      </c>
      <c r="K1826" s="50" t="s">
        <v>1032</v>
      </c>
      <c r="L1826" s="50" t="s">
        <v>1033</v>
      </c>
      <c r="M1826" s="55">
        <f t="shared" si="598"/>
        <v>1.4666666666666679</v>
      </c>
      <c r="N1826" s="50">
        <v>0</v>
      </c>
      <c r="O1826" s="50" t="s">
        <v>253</v>
      </c>
      <c r="R1826" s="147" t="s">
        <v>1060</v>
      </c>
      <c r="S1826" s="151">
        <f t="shared" si="599"/>
        <v>6.8181818181818177E-2</v>
      </c>
      <c r="T1826" s="151">
        <f t="shared" si="600"/>
        <v>3.4090909090909088E-2</v>
      </c>
      <c r="V1826" s="393">
        <f t="shared" si="611"/>
        <v>0</v>
      </c>
      <c r="W1826" s="393">
        <f t="shared" si="612"/>
        <v>0</v>
      </c>
      <c r="X1826" s="53">
        <f t="shared" si="601"/>
        <v>0.74431818181818177</v>
      </c>
      <c r="Y1826" s="53">
        <f t="shared" si="602"/>
        <v>0.78070736181818168</v>
      </c>
      <c r="Z1826" s="53">
        <f t="shared" si="603"/>
        <v>0.37215909090909088</v>
      </c>
      <c r="AA1826" s="53">
        <f t="shared" si="604"/>
        <v>0.39035368090909084</v>
      </c>
      <c r="AB1826" s="50">
        <f t="shared" si="605"/>
        <v>4009</v>
      </c>
      <c r="AC1826" s="50">
        <f t="shared" si="593"/>
        <v>2012</v>
      </c>
      <c r="AD1826" s="50">
        <f t="shared" si="606"/>
        <v>11</v>
      </c>
      <c r="AE1826" s="56">
        <f t="shared" si="607"/>
        <v>201211</v>
      </c>
      <c r="AF1826" s="56">
        <f t="shared" si="595"/>
        <v>48</v>
      </c>
      <c r="AG1826" s="58">
        <f>IF(ISBLANK(B1826)," ",MAX(B1826-B1825-1,0))</f>
        <v>0</v>
      </c>
      <c r="AH1826" s="56">
        <f t="shared" si="608"/>
        <v>26</v>
      </c>
      <c r="AI1826" s="53">
        <f t="shared" si="609"/>
        <v>0.76251277181818167</v>
      </c>
      <c r="AJ1826" s="56">
        <f t="shared" si="610"/>
        <v>51.370000000000005</v>
      </c>
    </row>
    <row r="1827" spans="1:36" x14ac:dyDescent="0.25">
      <c r="A1827" s="50">
        <v>1826</v>
      </c>
      <c r="B1827" s="51">
        <v>41240</v>
      </c>
      <c r="C1827" s="75">
        <f t="shared" si="594"/>
        <v>41240</v>
      </c>
      <c r="D1827" s="50" t="s">
        <v>1224</v>
      </c>
      <c r="E1827" s="50">
        <v>5.75</v>
      </c>
      <c r="F1827" s="50">
        <v>0</v>
      </c>
      <c r="G1827" s="50">
        <v>20</v>
      </c>
      <c r="H1827" s="50">
        <v>0</v>
      </c>
      <c r="I1827" s="53">
        <f t="shared" si="596"/>
        <v>1.3888888888888888E-2</v>
      </c>
      <c r="J1827" s="54">
        <f t="shared" si="597"/>
        <v>2.4154589371980675E-3</v>
      </c>
      <c r="K1827" s="50" t="s">
        <v>921</v>
      </c>
      <c r="L1827" s="50" t="s">
        <v>922</v>
      </c>
      <c r="M1827" s="55">
        <f t="shared" si="598"/>
        <v>17.250000000000014</v>
      </c>
      <c r="N1827" s="50">
        <v>0</v>
      </c>
      <c r="O1827" s="50" t="s">
        <v>253</v>
      </c>
      <c r="P1827" s="143"/>
      <c r="Q1827" s="143"/>
      <c r="R1827" s="143"/>
      <c r="S1827" s="151">
        <f t="shared" si="599"/>
        <v>0.27053140096618356</v>
      </c>
      <c r="T1827" s="151">
        <f t="shared" si="600"/>
        <v>0.13526570048309178</v>
      </c>
      <c r="V1827" s="393">
        <f t="shared" si="611"/>
        <v>0</v>
      </c>
      <c r="W1827" s="393">
        <f t="shared" si="612"/>
        <v>0</v>
      </c>
      <c r="X1827" s="53">
        <f t="shared" si="601"/>
        <v>6.3285024154589364E-2</v>
      </c>
      <c r="Y1827" s="53">
        <f t="shared" si="602"/>
        <v>9.9674204154589358E-2</v>
      </c>
      <c r="Z1827" s="53">
        <f t="shared" si="603"/>
        <v>3.1642512077294682E-2</v>
      </c>
      <c r="AA1827" s="53">
        <f t="shared" si="604"/>
        <v>4.9837102077294679E-2</v>
      </c>
      <c r="AB1827" s="50">
        <f t="shared" si="605"/>
        <v>352</v>
      </c>
      <c r="AC1827" s="50">
        <f t="shared" si="593"/>
        <v>2012</v>
      </c>
      <c r="AD1827" s="50">
        <f t="shared" si="606"/>
        <v>11</v>
      </c>
      <c r="AE1827" s="56">
        <f t="shared" si="607"/>
        <v>201211</v>
      </c>
      <c r="AF1827" s="56">
        <f t="shared" si="595"/>
        <v>48</v>
      </c>
      <c r="AG1827" s="58">
        <f>IF(ISBLANK(B1827)," ",MAX(B1827-B1826-1,0))</f>
        <v>0</v>
      </c>
      <c r="AH1827" s="56">
        <f t="shared" si="608"/>
        <v>27</v>
      </c>
      <c r="AI1827" s="53">
        <f t="shared" si="609"/>
        <v>8.1479614154589361E-2</v>
      </c>
      <c r="AJ1827" s="56">
        <f t="shared" si="610"/>
        <v>5.75</v>
      </c>
    </row>
    <row r="1828" spans="1:36" x14ac:dyDescent="0.25">
      <c r="A1828" s="50">
        <v>1827</v>
      </c>
      <c r="B1828" s="51">
        <v>41241</v>
      </c>
      <c r="C1828" s="75">
        <f t="shared" si="594"/>
        <v>41241</v>
      </c>
      <c r="D1828" s="50" t="s">
        <v>1225</v>
      </c>
      <c r="E1828" s="50">
        <v>1.2</v>
      </c>
      <c r="F1828" s="50">
        <v>1</v>
      </c>
      <c r="G1828" s="50">
        <v>0</v>
      </c>
      <c r="H1828" s="50">
        <v>0</v>
      </c>
      <c r="I1828" s="53">
        <f t="shared" si="596"/>
        <v>4.1666666666666664E-2</v>
      </c>
      <c r="J1828" s="54">
        <f t="shared" si="597"/>
        <v>3.4722222222222224E-2</v>
      </c>
      <c r="K1828" s="50" t="s">
        <v>1032</v>
      </c>
      <c r="L1828" s="50" t="s">
        <v>1033</v>
      </c>
      <c r="M1828" s="55">
        <f t="shared" si="598"/>
        <v>1.2000000000000008</v>
      </c>
      <c r="N1828" s="50">
        <v>0</v>
      </c>
      <c r="O1828" s="50" t="s">
        <v>253</v>
      </c>
      <c r="R1828" s="147" t="s">
        <v>1061</v>
      </c>
      <c r="S1828" s="151">
        <f t="shared" si="599"/>
        <v>8.3333333333333329E-2</v>
      </c>
      <c r="T1828" s="151">
        <f t="shared" si="600"/>
        <v>4.1666666666666664E-2</v>
      </c>
      <c r="V1828" s="393">
        <f t="shared" si="611"/>
        <v>0</v>
      </c>
      <c r="W1828" s="393">
        <f t="shared" si="612"/>
        <v>0</v>
      </c>
      <c r="X1828" s="53">
        <f t="shared" si="601"/>
        <v>0.90972222222222221</v>
      </c>
      <c r="Y1828" s="53">
        <f t="shared" si="602"/>
        <v>0.94611140222222223</v>
      </c>
      <c r="Z1828" s="53">
        <f t="shared" si="603"/>
        <v>0.4548611111111111</v>
      </c>
      <c r="AA1828" s="53">
        <f t="shared" si="604"/>
        <v>0.47305570111111112</v>
      </c>
      <c r="AB1828" s="50">
        <f t="shared" si="605"/>
        <v>4060</v>
      </c>
      <c r="AC1828" s="50">
        <f t="shared" si="593"/>
        <v>2012</v>
      </c>
      <c r="AD1828" s="50">
        <f t="shared" si="606"/>
        <v>11</v>
      </c>
      <c r="AE1828" s="56">
        <f t="shared" si="607"/>
        <v>201211</v>
      </c>
      <c r="AF1828" s="56">
        <f t="shared" si="595"/>
        <v>48</v>
      </c>
      <c r="AG1828" s="58">
        <f>IF(ISBLANK(B1828)," ",MAX(B1828-B1824-1,0))</f>
        <v>3</v>
      </c>
      <c r="AH1828" s="56">
        <f t="shared" si="608"/>
        <v>28</v>
      </c>
      <c r="AI1828" s="53">
        <f t="shared" si="609"/>
        <v>0.92791681222222222</v>
      </c>
      <c r="AJ1828" s="56">
        <f t="shared" si="610"/>
        <v>56.04</v>
      </c>
    </row>
    <row r="1829" spans="1:36" x14ac:dyDescent="0.25">
      <c r="A1829" s="50">
        <v>1828</v>
      </c>
      <c r="B1829" s="51">
        <v>41242</v>
      </c>
      <c r="C1829" s="75">
        <f t="shared" si="594"/>
        <v>41242</v>
      </c>
      <c r="D1829" s="50" t="s">
        <v>1224</v>
      </c>
      <c r="E1829" s="50">
        <v>9.6999999999999993</v>
      </c>
      <c r="F1829" s="50">
        <v>0</v>
      </c>
      <c r="G1829" s="50">
        <v>30</v>
      </c>
      <c r="H1829" s="50">
        <v>30</v>
      </c>
      <c r="I1829" s="53">
        <f t="shared" si="596"/>
        <v>2.1180555555555553E-2</v>
      </c>
      <c r="J1829" s="54">
        <f t="shared" si="597"/>
        <v>2.1835624284077893E-3</v>
      </c>
      <c r="K1829" s="50" t="s">
        <v>921</v>
      </c>
      <c r="L1829" s="50" t="s">
        <v>934</v>
      </c>
      <c r="M1829" s="55">
        <f t="shared" si="598"/>
        <v>19.081967213114769</v>
      </c>
      <c r="N1829" s="50">
        <v>0</v>
      </c>
      <c r="O1829" s="50" t="s">
        <v>253</v>
      </c>
      <c r="S1829" s="151">
        <f t="shared" si="599"/>
        <v>0.24455899198167241</v>
      </c>
      <c r="T1829" s="151">
        <f t="shared" si="600"/>
        <v>0.12227949599083621</v>
      </c>
      <c r="V1829" s="393">
        <f t="shared" si="611"/>
        <v>0</v>
      </c>
      <c r="W1829" s="393">
        <f t="shared" si="612"/>
        <v>0</v>
      </c>
      <c r="X1829" s="53">
        <f t="shared" si="601"/>
        <v>5.7209335624284076E-2</v>
      </c>
      <c r="Y1829" s="53">
        <f t="shared" si="602"/>
        <v>9.3598515624284076E-2</v>
      </c>
      <c r="Z1829" s="53">
        <f t="shared" si="603"/>
        <v>2.8604667812142038E-2</v>
      </c>
      <c r="AA1829" s="53">
        <f t="shared" si="604"/>
        <v>4.6799257812142038E-2</v>
      </c>
      <c r="AB1829" s="50">
        <f t="shared" si="605"/>
        <v>266</v>
      </c>
      <c r="AC1829" s="50">
        <f t="shared" ref="AC1829:AC1892" si="613">YEAR(B1829)</f>
        <v>2012</v>
      </c>
      <c r="AD1829" s="50">
        <f t="shared" si="606"/>
        <v>11</v>
      </c>
      <c r="AE1829" s="56">
        <f t="shared" si="607"/>
        <v>201211</v>
      </c>
      <c r="AF1829" s="56">
        <f t="shared" si="595"/>
        <v>48</v>
      </c>
      <c r="AG1829" s="58">
        <f>IF(ISBLANK(B1829)," ",MAX(B1829-B1828-1,0))</f>
        <v>0</v>
      </c>
      <c r="AH1829" s="56">
        <f t="shared" si="608"/>
        <v>29</v>
      </c>
      <c r="AI1829" s="53">
        <f t="shared" si="609"/>
        <v>7.5403925624284079E-2</v>
      </c>
      <c r="AJ1829" s="56">
        <f t="shared" si="610"/>
        <v>9.6999999999999993</v>
      </c>
    </row>
    <row r="1830" spans="1:36" x14ac:dyDescent="0.25">
      <c r="A1830" s="50">
        <v>1829</v>
      </c>
      <c r="B1830" s="51">
        <v>41242</v>
      </c>
      <c r="C1830" s="75">
        <f t="shared" si="594"/>
        <v>41242</v>
      </c>
      <c r="D1830" s="50" t="s">
        <v>1225</v>
      </c>
      <c r="E1830" s="50">
        <v>0.96</v>
      </c>
      <c r="F1830" s="50">
        <v>0</v>
      </c>
      <c r="G1830" s="50">
        <v>30</v>
      </c>
      <c r="H1830" s="50">
        <v>0</v>
      </c>
      <c r="I1830" s="53">
        <f t="shared" si="596"/>
        <v>2.0833333333333332E-2</v>
      </c>
      <c r="J1830" s="54">
        <f t="shared" si="597"/>
        <v>2.1701388888888888E-2</v>
      </c>
      <c r="K1830" s="50" t="s">
        <v>1032</v>
      </c>
      <c r="L1830" s="50" t="s">
        <v>1033</v>
      </c>
      <c r="M1830" s="55">
        <f t="shared" si="598"/>
        <v>1.9200000000000015</v>
      </c>
      <c r="N1830" s="50">
        <v>0</v>
      </c>
      <c r="O1830" s="50" t="s">
        <v>253</v>
      </c>
      <c r="R1830" s="50" t="s">
        <v>1062</v>
      </c>
      <c r="S1830" s="151">
        <f t="shared" si="599"/>
        <v>5.2083333333333329E-2</v>
      </c>
      <c r="T1830" s="151">
        <f t="shared" si="600"/>
        <v>2.6041666666666664E-2</v>
      </c>
      <c r="V1830" s="393">
        <f t="shared" si="611"/>
        <v>0</v>
      </c>
      <c r="W1830" s="393">
        <f t="shared" si="612"/>
        <v>0</v>
      </c>
      <c r="X1830" s="53">
        <f t="shared" si="601"/>
        <v>0.56857638888888884</v>
      </c>
      <c r="Y1830" s="53">
        <f t="shared" si="602"/>
        <v>0.60496556888888886</v>
      </c>
      <c r="Z1830" s="53">
        <f t="shared" si="603"/>
        <v>0.28428819444444442</v>
      </c>
      <c r="AA1830" s="53">
        <f t="shared" si="604"/>
        <v>0.30248278444444443</v>
      </c>
      <c r="AB1830" s="50">
        <f t="shared" si="605"/>
        <v>3661</v>
      </c>
      <c r="AC1830" s="50">
        <f t="shared" si="613"/>
        <v>2012</v>
      </c>
      <c r="AD1830" s="50">
        <f t="shared" si="606"/>
        <v>11</v>
      </c>
      <c r="AE1830" s="56">
        <f t="shared" si="607"/>
        <v>201211</v>
      </c>
      <c r="AF1830" s="56">
        <f t="shared" si="595"/>
        <v>48</v>
      </c>
      <c r="AG1830" s="58">
        <f>IF(ISBLANK(B1830)," ",MAX(B1830-B1829-1,0))</f>
        <v>0</v>
      </c>
      <c r="AH1830" s="56">
        <f t="shared" si="608"/>
        <v>29</v>
      </c>
      <c r="AI1830" s="53">
        <f t="shared" si="609"/>
        <v>0.58677097888888885</v>
      </c>
      <c r="AJ1830" s="56">
        <f t="shared" si="610"/>
        <v>44.832000000000001</v>
      </c>
    </row>
    <row r="1831" spans="1:36" x14ac:dyDescent="0.25">
      <c r="A1831" s="50">
        <v>1830</v>
      </c>
      <c r="B1831" s="51">
        <v>41243</v>
      </c>
      <c r="C1831" s="75">
        <f t="shared" si="594"/>
        <v>41243</v>
      </c>
      <c r="D1831" s="50" t="s">
        <v>1223</v>
      </c>
      <c r="E1831" s="50">
        <v>1.5</v>
      </c>
      <c r="F1831" s="50">
        <v>0</v>
      </c>
      <c r="G1831" s="50">
        <v>15</v>
      </c>
      <c r="H1831" s="50">
        <v>0</v>
      </c>
      <c r="I1831" s="53">
        <f t="shared" si="596"/>
        <v>1.0416666666666666E-2</v>
      </c>
      <c r="J1831" s="54">
        <f t="shared" si="597"/>
        <v>6.9444444444444441E-3</v>
      </c>
      <c r="K1831" s="50" t="s">
        <v>936</v>
      </c>
      <c r="L1831" s="50" t="s">
        <v>1048</v>
      </c>
      <c r="M1831" s="55">
        <f t="shared" si="598"/>
        <v>6.0000000000000053</v>
      </c>
      <c r="N1831" s="50">
        <v>0</v>
      </c>
      <c r="O1831" s="50" t="s">
        <v>253</v>
      </c>
      <c r="R1831" s="50" t="s">
        <v>1010</v>
      </c>
      <c r="S1831" s="151">
        <f t="shared" si="599"/>
        <v>0.18194444444444444</v>
      </c>
      <c r="T1831" s="151">
        <f t="shared" si="600"/>
        <v>9.0972222222222218E-2</v>
      </c>
      <c r="V1831" s="393">
        <f t="shared" si="611"/>
        <v>0</v>
      </c>
      <c r="W1831" s="393">
        <f t="shared" si="612"/>
        <v>0</v>
      </c>
      <c r="X1831" s="53">
        <f t="shared" si="601"/>
        <v>0.18194444444444444</v>
      </c>
      <c r="Y1831" s="53">
        <f t="shared" si="602"/>
        <v>0.21833362444444443</v>
      </c>
      <c r="Z1831" s="53">
        <f t="shared" si="603"/>
        <v>9.0972222222222218E-2</v>
      </c>
      <c r="AA1831" s="53">
        <f t="shared" si="604"/>
        <v>0.10916681222222221</v>
      </c>
      <c r="AB1831" s="50">
        <f t="shared" si="605"/>
        <v>1699</v>
      </c>
      <c r="AC1831" s="50">
        <f t="shared" si="613"/>
        <v>2012</v>
      </c>
      <c r="AD1831" s="50">
        <f t="shared" si="606"/>
        <v>11</v>
      </c>
      <c r="AE1831" s="56">
        <f t="shared" si="607"/>
        <v>201211</v>
      </c>
      <c r="AF1831" s="56">
        <f t="shared" si="595"/>
        <v>48</v>
      </c>
      <c r="AG1831" s="58">
        <f>IF(ISBLANK(B1831)," ",MAX(B1831-B1827-1,0))</f>
        <v>2</v>
      </c>
      <c r="AH1831" s="56">
        <f t="shared" si="608"/>
        <v>30</v>
      </c>
      <c r="AI1831" s="53">
        <f t="shared" si="609"/>
        <v>0.20013903444444442</v>
      </c>
      <c r="AJ1831" s="56">
        <f t="shared" si="610"/>
        <v>6.4049999999999994</v>
      </c>
    </row>
    <row r="1832" spans="1:36" x14ac:dyDescent="0.25">
      <c r="A1832" s="50">
        <v>1831</v>
      </c>
      <c r="B1832" s="51">
        <v>41245</v>
      </c>
      <c r="C1832" s="75">
        <f t="shared" si="594"/>
        <v>41245</v>
      </c>
      <c r="D1832" s="50" t="s">
        <v>1223</v>
      </c>
      <c r="E1832" s="50">
        <v>4</v>
      </c>
      <c r="F1832" s="50">
        <v>0</v>
      </c>
      <c r="G1832" s="50">
        <v>50</v>
      </c>
      <c r="H1832" s="50">
        <v>11</v>
      </c>
      <c r="I1832" s="53">
        <f t="shared" si="596"/>
        <v>3.4849537037037033E-2</v>
      </c>
      <c r="J1832" s="54">
        <f t="shared" si="597"/>
        <v>8.7123842592592583E-3</v>
      </c>
      <c r="K1832" s="50" t="s">
        <v>1063</v>
      </c>
      <c r="L1832" s="50" t="s">
        <v>232</v>
      </c>
      <c r="M1832" s="55">
        <f t="shared" si="598"/>
        <v>4.7824642975755607</v>
      </c>
      <c r="N1832" s="50">
        <v>0</v>
      </c>
      <c r="O1832" s="50" t="s">
        <v>198</v>
      </c>
      <c r="R1832" s="50" t="s">
        <v>1064</v>
      </c>
      <c r="S1832" s="151">
        <f t="shared" si="599"/>
        <v>0.22826446759259256</v>
      </c>
      <c r="T1832" s="151">
        <f t="shared" si="600"/>
        <v>0.11413223379629628</v>
      </c>
      <c r="V1832" s="393">
        <f t="shared" si="611"/>
        <v>0</v>
      </c>
      <c r="W1832" s="393">
        <f t="shared" si="612"/>
        <v>0</v>
      </c>
      <c r="X1832" s="53">
        <f t="shared" si="601"/>
        <v>0.22826446759259256</v>
      </c>
      <c r="Y1832" s="53">
        <f t="shared" si="602"/>
        <v>0.26465364759259258</v>
      </c>
      <c r="Z1832" s="53">
        <f t="shared" si="603"/>
        <v>0.11413223379629628</v>
      </c>
      <c r="AA1832" s="53">
        <f t="shared" si="604"/>
        <v>0.13232682379629629</v>
      </c>
      <c r="AB1832" s="50">
        <f t="shared" si="605"/>
        <v>3161</v>
      </c>
      <c r="AC1832" s="50">
        <f t="shared" si="613"/>
        <v>2012</v>
      </c>
      <c r="AD1832" s="50">
        <f t="shared" si="606"/>
        <v>12</v>
      </c>
      <c r="AE1832" s="56">
        <f t="shared" si="607"/>
        <v>201212</v>
      </c>
      <c r="AF1832" s="56">
        <f t="shared" si="595"/>
        <v>49</v>
      </c>
      <c r="AG1832" s="58">
        <f>IF(ISBLANK(B1832)," ",MAX(B1832-B1831-1,0))</f>
        <v>1</v>
      </c>
      <c r="AH1832" s="56">
        <f t="shared" si="608"/>
        <v>2</v>
      </c>
      <c r="AI1832" s="53">
        <f t="shared" si="609"/>
        <v>0.24645905759259257</v>
      </c>
      <c r="AJ1832" s="56">
        <f t="shared" si="610"/>
        <v>17.079999999999998</v>
      </c>
    </row>
    <row r="1833" spans="1:36" x14ac:dyDescent="0.25">
      <c r="A1833" s="50">
        <v>1832</v>
      </c>
      <c r="B1833" s="51">
        <v>41246</v>
      </c>
      <c r="C1833" s="75">
        <f t="shared" si="594"/>
        <v>41246</v>
      </c>
      <c r="D1833" s="50" t="s">
        <v>1225</v>
      </c>
      <c r="E1833" s="50">
        <v>1.31</v>
      </c>
      <c r="F1833" s="50">
        <v>0</v>
      </c>
      <c r="G1833" s="50">
        <v>55</v>
      </c>
      <c r="H1833" s="50">
        <v>0</v>
      </c>
      <c r="I1833" s="53">
        <f t="shared" si="596"/>
        <v>3.8194444444444441E-2</v>
      </c>
      <c r="J1833" s="54">
        <f t="shared" si="597"/>
        <v>2.915606446140797E-2</v>
      </c>
      <c r="K1833" s="50" t="s">
        <v>1032</v>
      </c>
      <c r="L1833" s="50" t="s">
        <v>1033</v>
      </c>
      <c r="M1833" s="55">
        <f t="shared" si="598"/>
        <v>1.4290909090909103</v>
      </c>
      <c r="N1833" s="50">
        <v>0</v>
      </c>
      <c r="O1833" s="50" t="s">
        <v>253</v>
      </c>
      <c r="R1833" s="147" t="s">
        <v>1065</v>
      </c>
      <c r="S1833" s="151">
        <f t="shared" si="599"/>
        <v>6.9974554707379122E-2</v>
      </c>
      <c r="T1833" s="151">
        <f t="shared" si="600"/>
        <v>3.4987277353689561E-2</v>
      </c>
      <c r="V1833" s="393">
        <f t="shared" si="611"/>
        <v>0</v>
      </c>
      <c r="W1833" s="393">
        <f t="shared" si="612"/>
        <v>0</v>
      </c>
      <c r="X1833" s="53">
        <f t="shared" si="601"/>
        <v>0.76388888888888884</v>
      </c>
      <c r="Y1833" s="53">
        <f t="shared" si="602"/>
        <v>0.80027806888888875</v>
      </c>
      <c r="Z1833" s="53">
        <f t="shared" si="603"/>
        <v>0.38194444444444442</v>
      </c>
      <c r="AA1833" s="53">
        <f t="shared" si="604"/>
        <v>0.40013903444444437</v>
      </c>
      <c r="AB1833" s="50">
        <f t="shared" si="605"/>
        <v>4022</v>
      </c>
      <c r="AC1833" s="50">
        <f t="shared" si="613"/>
        <v>2012</v>
      </c>
      <c r="AD1833" s="50">
        <f t="shared" si="606"/>
        <v>12</v>
      </c>
      <c r="AE1833" s="56">
        <f t="shared" si="607"/>
        <v>201212</v>
      </c>
      <c r="AF1833" s="56">
        <f t="shared" si="595"/>
        <v>49</v>
      </c>
      <c r="AG1833" s="58">
        <f>IF(ISBLANK(B1833)," ",MAX(B1833-B1832-1,0))</f>
        <v>0</v>
      </c>
      <c r="AH1833" s="56">
        <f t="shared" si="608"/>
        <v>3</v>
      </c>
      <c r="AI1833" s="53">
        <f t="shared" si="609"/>
        <v>0.78208347888888885</v>
      </c>
      <c r="AJ1833" s="56">
        <f t="shared" si="610"/>
        <v>61.177000000000007</v>
      </c>
    </row>
    <row r="1834" spans="1:36" x14ac:dyDescent="0.25">
      <c r="A1834" s="50">
        <v>1833</v>
      </c>
      <c r="B1834" s="51">
        <v>41247</v>
      </c>
      <c r="C1834" s="75">
        <f t="shared" si="594"/>
        <v>41247</v>
      </c>
      <c r="D1834" s="50" t="s">
        <v>1224</v>
      </c>
      <c r="E1834" s="50">
        <v>9.6</v>
      </c>
      <c r="F1834" s="50">
        <v>0</v>
      </c>
      <c r="G1834" s="50">
        <v>26</v>
      </c>
      <c r="H1834" s="50">
        <v>10</v>
      </c>
      <c r="I1834" s="53">
        <f t="shared" si="596"/>
        <v>1.8171296296296297E-2</v>
      </c>
      <c r="J1834" s="54">
        <f t="shared" si="597"/>
        <v>1.892843364197531E-3</v>
      </c>
      <c r="K1834" s="50" t="s">
        <v>921</v>
      </c>
      <c r="L1834" s="50" t="s">
        <v>934</v>
      </c>
      <c r="M1834" s="55">
        <f t="shared" si="598"/>
        <v>22.012738853503201</v>
      </c>
      <c r="N1834" s="50">
        <v>0</v>
      </c>
      <c r="O1834" s="50" t="s">
        <v>253</v>
      </c>
      <c r="S1834" s="151">
        <f t="shared" si="599"/>
        <v>0.21199845679012347</v>
      </c>
      <c r="T1834" s="151">
        <f t="shared" si="600"/>
        <v>0.10599922839506173</v>
      </c>
      <c r="V1834" s="393">
        <f t="shared" si="611"/>
        <v>0</v>
      </c>
      <c r="W1834" s="393">
        <f t="shared" si="612"/>
        <v>0</v>
      </c>
      <c r="X1834" s="53">
        <f t="shared" si="601"/>
        <v>4.9592496141975313E-2</v>
      </c>
      <c r="Y1834" s="53">
        <f t="shared" si="602"/>
        <v>8.59816761419753E-2</v>
      </c>
      <c r="Z1834" s="53">
        <f t="shared" si="603"/>
        <v>2.4796248070987657E-2</v>
      </c>
      <c r="AA1834" s="53">
        <f t="shared" si="604"/>
        <v>4.299083807098765E-2</v>
      </c>
      <c r="AB1834" s="50">
        <f t="shared" si="605"/>
        <v>114</v>
      </c>
      <c r="AC1834" s="50">
        <f t="shared" si="613"/>
        <v>2012</v>
      </c>
      <c r="AD1834" s="50">
        <f t="shared" si="606"/>
        <v>12</v>
      </c>
      <c r="AE1834" s="56">
        <f t="shared" si="607"/>
        <v>201212</v>
      </c>
      <c r="AF1834" s="56">
        <f t="shared" si="595"/>
        <v>49</v>
      </c>
      <c r="AG1834" s="58">
        <f>IF(ISBLANK(B1834)," ",MAX(B1834-B1833-1,0))</f>
        <v>0</v>
      </c>
      <c r="AH1834" s="56">
        <f t="shared" si="608"/>
        <v>4</v>
      </c>
      <c r="AI1834" s="53">
        <f t="shared" si="609"/>
        <v>6.7787086141975303E-2</v>
      </c>
      <c r="AJ1834" s="56">
        <f t="shared" si="610"/>
        <v>9.6</v>
      </c>
    </row>
    <row r="1835" spans="1:36" x14ac:dyDescent="0.25">
      <c r="A1835" s="50">
        <v>1834</v>
      </c>
      <c r="B1835" s="51">
        <v>41247</v>
      </c>
      <c r="C1835" s="75">
        <f t="shared" si="594"/>
        <v>41247</v>
      </c>
      <c r="D1835" s="50" t="s">
        <v>1225</v>
      </c>
      <c r="E1835" s="50">
        <v>1.0873999999999999</v>
      </c>
      <c r="F1835" s="50">
        <v>1</v>
      </c>
      <c r="G1835" s="50">
        <v>0</v>
      </c>
      <c r="H1835" s="50">
        <v>0</v>
      </c>
      <c r="I1835" s="53">
        <f t="shared" si="596"/>
        <v>4.1666666666666664E-2</v>
      </c>
      <c r="J1835" s="54">
        <f t="shared" si="597"/>
        <v>3.8317699711850901E-2</v>
      </c>
      <c r="K1835" s="50" t="s">
        <v>1032</v>
      </c>
      <c r="L1835" s="50" t="s">
        <v>1033</v>
      </c>
      <c r="M1835" s="55">
        <f t="shared" si="598"/>
        <v>1.0874000000000008</v>
      </c>
      <c r="N1835" s="50">
        <v>0</v>
      </c>
      <c r="O1835" s="50" t="s">
        <v>253</v>
      </c>
      <c r="R1835" s="147" t="s">
        <v>1066</v>
      </c>
      <c r="S1835" s="151">
        <f t="shared" si="599"/>
        <v>9.196247930844216E-2</v>
      </c>
      <c r="T1835" s="151">
        <f t="shared" si="600"/>
        <v>4.598123965422108E-2</v>
      </c>
      <c r="V1835" s="393">
        <f t="shared" si="611"/>
        <v>0</v>
      </c>
      <c r="W1835" s="393">
        <f t="shared" si="612"/>
        <v>0</v>
      </c>
      <c r="X1835" s="53">
        <f t="shared" si="601"/>
        <v>1.0039237324504935</v>
      </c>
      <c r="Y1835" s="53">
        <f t="shared" si="602"/>
        <v>1.0403129124504935</v>
      </c>
      <c r="Z1835" s="53">
        <f t="shared" si="603"/>
        <v>0.50196186622524674</v>
      </c>
      <c r="AA1835" s="53">
        <f t="shared" si="604"/>
        <v>0.52015645622524675</v>
      </c>
      <c r="AB1835" s="50">
        <f t="shared" si="605"/>
        <v>4072</v>
      </c>
      <c r="AC1835" s="50">
        <f t="shared" si="613"/>
        <v>2012</v>
      </c>
      <c r="AD1835" s="50">
        <f t="shared" si="606"/>
        <v>12</v>
      </c>
      <c r="AE1835" s="56">
        <f t="shared" si="607"/>
        <v>201212</v>
      </c>
      <c r="AF1835" s="56">
        <f t="shared" si="595"/>
        <v>49</v>
      </c>
      <c r="AG1835" s="58">
        <f>IF(ISBLANK(B1835)," ",MAX(B1835-B1834-1,0))</f>
        <v>0</v>
      </c>
      <c r="AH1835" s="56">
        <f t="shared" si="608"/>
        <v>4</v>
      </c>
      <c r="AI1835" s="53">
        <f t="shared" si="609"/>
        <v>1.0221183224504935</v>
      </c>
      <c r="AJ1835" s="56">
        <f t="shared" si="610"/>
        <v>50.781579999999998</v>
      </c>
    </row>
    <row r="1836" spans="1:36" x14ac:dyDescent="0.25">
      <c r="A1836" s="50">
        <v>1835</v>
      </c>
      <c r="B1836" s="51">
        <v>41248</v>
      </c>
      <c r="C1836" s="75">
        <f t="shared" ref="C1836:C1899" si="614">B1836</f>
        <v>41248</v>
      </c>
      <c r="D1836" s="50" t="s">
        <v>1225</v>
      </c>
      <c r="E1836" s="50">
        <v>0.65</v>
      </c>
      <c r="F1836" s="50">
        <v>0</v>
      </c>
      <c r="G1836" s="50">
        <v>30</v>
      </c>
      <c r="H1836" s="50">
        <v>0</v>
      </c>
      <c r="I1836" s="53">
        <f t="shared" si="596"/>
        <v>2.0833333333333332E-2</v>
      </c>
      <c r="J1836" s="54">
        <f t="shared" si="597"/>
        <v>3.2051282051282048E-2</v>
      </c>
      <c r="K1836" s="50" t="s">
        <v>1032</v>
      </c>
      <c r="L1836" s="50" t="s">
        <v>1033</v>
      </c>
      <c r="M1836" s="55">
        <f t="shared" si="598"/>
        <v>1.3000000000000012</v>
      </c>
      <c r="N1836" s="50">
        <v>0</v>
      </c>
      <c r="O1836" s="50" t="s">
        <v>253</v>
      </c>
      <c r="S1836" s="151">
        <f t="shared" si="599"/>
        <v>7.6923076923076913E-2</v>
      </c>
      <c r="T1836" s="151">
        <f t="shared" si="600"/>
        <v>3.8461538461538457E-2</v>
      </c>
      <c r="V1836" s="393">
        <f t="shared" si="611"/>
        <v>0</v>
      </c>
      <c r="W1836" s="393">
        <f t="shared" si="612"/>
        <v>0</v>
      </c>
      <c r="X1836" s="53">
        <f t="shared" si="601"/>
        <v>0.83974358974358965</v>
      </c>
      <c r="Y1836" s="53">
        <f t="shared" si="602"/>
        <v>0.87613276974358956</v>
      </c>
      <c r="Z1836" s="53">
        <f t="shared" si="603"/>
        <v>0.41987179487179482</v>
      </c>
      <c r="AA1836" s="53">
        <f t="shared" si="604"/>
        <v>0.43806638487179478</v>
      </c>
      <c r="AB1836" s="50">
        <f t="shared" si="605"/>
        <v>4050</v>
      </c>
      <c r="AC1836" s="50">
        <f t="shared" si="613"/>
        <v>2012</v>
      </c>
      <c r="AD1836" s="50">
        <f t="shared" si="606"/>
        <v>12</v>
      </c>
      <c r="AE1836" s="56">
        <f t="shared" si="607"/>
        <v>201212</v>
      </c>
      <c r="AF1836" s="56">
        <f t="shared" si="595"/>
        <v>49</v>
      </c>
      <c r="AG1836" s="58">
        <f>IF(ISBLANK(B1836)," ",MAX(B1836-B1832-1,0))</f>
        <v>2</v>
      </c>
      <c r="AH1836" s="56">
        <f t="shared" si="608"/>
        <v>5</v>
      </c>
      <c r="AI1836" s="53">
        <f t="shared" si="609"/>
        <v>0.85793817974358966</v>
      </c>
      <c r="AJ1836" s="56">
        <f t="shared" si="610"/>
        <v>30.355000000000004</v>
      </c>
    </row>
    <row r="1837" spans="1:36" x14ac:dyDescent="0.25">
      <c r="A1837" s="50">
        <v>1836</v>
      </c>
      <c r="B1837" s="51">
        <v>41249</v>
      </c>
      <c r="C1837" s="75">
        <f t="shared" si="614"/>
        <v>41249</v>
      </c>
      <c r="D1837" s="50" t="s">
        <v>1225</v>
      </c>
      <c r="E1837" s="50">
        <v>1.2</v>
      </c>
      <c r="F1837" s="50">
        <v>1</v>
      </c>
      <c r="G1837" s="50">
        <v>0</v>
      </c>
      <c r="H1837" s="50">
        <v>0</v>
      </c>
      <c r="I1837" s="53">
        <f t="shared" si="596"/>
        <v>4.1666666666666664E-2</v>
      </c>
      <c r="J1837" s="54">
        <f t="shared" si="597"/>
        <v>3.4722222222222224E-2</v>
      </c>
      <c r="K1837" s="50" t="s">
        <v>1032</v>
      </c>
      <c r="L1837" s="50" t="s">
        <v>1033</v>
      </c>
      <c r="M1837" s="55">
        <f t="shared" si="598"/>
        <v>1.2000000000000008</v>
      </c>
      <c r="N1837" s="50">
        <v>0</v>
      </c>
      <c r="O1837" s="50" t="s">
        <v>253</v>
      </c>
      <c r="S1837" s="151">
        <f t="shared" si="599"/>
        <v>8.3333333333333329E-2</v>
      </c>
      <c r="T1837" s="151">
        <f t="shared" si="600"/>
        <v>4.1666666666666664E-2</v>
      </c>
      <c r="V1837" s="393">
        <f t="shared" si="611"/>
        <v>0</v>
      </c>
      <c r="W1837" s="393">
        <f t="shared" si="612"/>
        <v>0</v>
      </c>
      <c r="X1837" s="53">
        <f t="shared" si="601"/>
        <v>0.90972222222222221</v>
      </c>
      <c r="Y1837" s="53">
        <f t="shared" si="602"/>
        <v>0.94611140222222223</v>
      </c>
      <c r="Z1837" s="53">
        <f t="shared" si="603"/>
        <v>0.4548611111111111</v>
      </c>
      <c r="AA1837" s="53">
        <f t="shared" si="604"/>
        <v>0.47305570111111112</v>
      </c>
      <c r="AB1837" s="50">
        <f t="shared" si="605"/>
        <v>4060</v>
      </c>
      <c r="AC1837" s="50">
        <f t="shared" si="613"/>
        <v>2012</v>
      </c>
      <c r="AD1837" s="50">
        <f t="shared" si="606"/>
        <v>12</v>
      </c>
      <c r="AE1837" s="56">
        <f t="shared" si="607"/>
        <v>201212</v>
      </c>
      <c r="AF1837" s="56">
        <f t="shared" si="595"/>
        <v>49</v>
      </c>
      <c r="AG1837" s="58">
        <f>IF(ISBLANK(B1837)," ",MAX(B1837-B1836-1,0))</f>
        <v>0</v>
      </c>
      <c r="AH1837" s="56">
        <f t="shared" si="608"/>
        <v>6</v>
      </c>
      <c r="AI1837" s="53">
        <f t="shared" si="609"/>
        <v>0.92791681222222222</v>
      </c>
      <c r="AJ1837" s="56">
        <f t="shared" si="610"/>
        <v>56.04</v>
      </c>
    </row>
    <row r="1838" spans="1:36" x14ac:dyDescent="0.25">
      <c r="A1838" s="50">
        <v>1837</v>
      </c>
      <c r="B1838" s="51">
        <v>41252</v>
      </c>
      <c r="C1838" s="75">
        <f t="shared" si="614"/>
        <v>41252</v>
      </c>
      <c r="D1838" s="50" t="s">
        <v>1223</v>
      </c>
      <c r="E1838" s="50">
        <v>7.5</v>
      </c>
      <c r="F1838" s="50">
        <v>1</v>
      </c>
      <c r="G1838" s="50">
        <v>15</v>
      </c>
      <c r="H1838" s="50">
        <v>41</v>
      </c>
      <c r="I1838" s="53">
        <f t="shared" si="596"/>
        <v>5.2557870370370373E-2</v>
      </c>
      <c r="J1838" s="54">
        <f t="shared" si="597"/>
        <v>7.0077160493827164E-3</v>
      </c>
      <c r="K1838" s="50" t="s">
        <v>1063</v>
      </c>
      <c r="L1838" s="50" t="s">
        <v>35</v>
      </c>
      <c r="M1838" s="55">
        <f t="shared" si="598"/>
        <v>5.945826910372169</v>
      </c>
      <c r="N1838" s="50">
        <v>0</v>
      </c>
      <c r="O1838" s="50" t="s">
        <v>198</v>
      </c>
      <c r="R1838" s="50" t="s">
        <v>1067</v>
      </c>
      <c r="S1838" s="151">
        <f t="shared" si="599"/>
        <v>0.18360216049382716</v>
      </c>
      <c r="T1838" s="151">
        <f t="shared" si="600"/>
        <v>9.180108024691358E-2</v>
      </c>
      <c r="V1838" s="393">
        <f t="shared" si="611"/>
        <v>0</v>
      </c>
      <c r="W1838" s="393">
        <f t="shared" si="612"/>
        <v>0</v>
      </c>
      <c r="X1838" s="53">
        <f t="shared" si="601"/>
        <v>0.18360216049382716</v>
      </c>
      <c r="Y1838" s="53">
        <f t="shared" si="602"/>
        <v>0.21999134049382715</v>
      </c>
      <c r="Z1838" s="53">
        <f t="shared" si="603"/>
        <v>9.180108024691358E-2</v>
      </c>
      <c r="AA1838" s="53">
        <f t="shared" si="604"/>
        <v>0.10999567024691358</v>
      </c>
      <c r="AB1838" s="50">
        <f t="shared" si="605"/>
        <v>1802</v>
      </c>
      <c r="AC1838" s="50">
        <f t="shared" si="613"/>
        <v>2012</v>
      </c>
      <c r="AD1838" s="50">
        <f t="shared" si="606"/>
        <v>12</v>
      </c>
      <c r="AE1838" s="56">
        <f t="shared" si="607"/>
        <v>201212</v>
      </c>
      <c r="AF1838" s="56">
        <f t="shared" si="595"/>
        <v>50</v>
      </c>
      <c r="AG1838" s="58">
        <f>IF(ISBLANK(B1838)," ",MAX(B1838-B1837-1,0))</f>
        <v>2</v>
      </c>
      <c r="AH1838" s="56">
        <f t="shared" si="608"/>
        <v>9</v>
      </c>
      <c r="AI1838" s="53">
        <f t="shared" si="609"/>
        <v>0.20179675049382717</v>
      </c>
      <c r="AJ1838" s="56">
        <f t="shared" si="610"/>
        <v>32.024999999999999</v>
      </c>
    </row>
    <row r="1839" spans="1:36" x14ac:dyDescent="0.25">
      <c r="A1839" s="50">
        <v>1838</v>
      </c>
      <c r="B1839" s="51">
        <v>41253</v>
      </c>
      <c r="C1839" s="75">
        <f t="shared" si="614"/>
        <v>41253</v>
      </c>
      <c r="D1839" s="50" t="s">
        <v>1224</v>
      </c>
      <c r="E1839" s="50">
        <v>12.7</v>
      </c>
      <c r="F1839" s="50">
        <v>0</v>
      </c>
      <c r="G1839" s="50">
        <v>32</v>
      </c>
      <c r="H1839" s="50">
        <v>0</v>
      </c>
      <c r="I1839" s="53">
        <f t="shared" si="596"/>
        <v>2.2222222222222223E-2</v>
      </c>
      <c r="J1839" s="54">
        <f t="shared" si="597"/>
        <v>1.7497812773403327E-3</v>
      </c>
      <c r="K1839" s="50" t="s">
        <v>921</v>
      </c>
      <c r="L1839" s="50" t="s">
        <v>1068</v>
      </c>
      <c r="M1839" s="55">
        <f t="shared" si="598"/>
        <v>23.812500000000014</v>
      </c>
      <c r="N1839" s="50">
        <v>0</v>
      </c>
      <c r="O1839" s="50" t="s">
        <v>253</v>
      </c>
      <c r="P1839" s="143"/>
      <c r="Q1839" s="143"/>
      <c r="R1839" s="143"/>
      <c r="S1839" s="151">
        <f t="shared" si="599"/>
        <v>0.19597550306211725</v>
      </c>
      <c r="T1839" s="151">
        <f t="shared" si="600"/>
        <v>9.7987751531058626E-2</v>
      </c>
      <c r="V1839" s="393">
        <f t="shared" si="611"/>
        <v>0</v>
      </c>
      <c r="W1839" s="393">
        <f t="shared" si="612"/>
        <v>0</v>
      </c>
      <c r="X1839" s="53">
        <f t="shared" si="601"/>
        <v>4.5844269466316714E-2</v>
      </c>
      <c r="Y1839" s="53">
        <f t="shared" si="602"/>
        <v>8.2233449466316721E-2</v>
      </c>
      <c r="Z1839" s="53">
        <f t="shared" si="603"/>
        <v>2.2922134733158357E-2</v>
      </c>
      <c r="AA1839" s="53">
        <f t="shared" si="604"/>
        <v>4.1116724733158361E-2</v>
      </c>
      <c r="AB1839" s="50">
        <f t="shared" si="605"/>
        <v>53</v>
      </c>
      <c r="AC1839" s="50">
        <f t="shared" si="613"/>
        <v>2012</v>
      </c>
      <c r="AD1839" s="50">
        <f t="shared" si="606"/>
        <v>12</v>
      </c>
      <c r="AE1839" s="56">
        <f t="shared" si="607"/>
        <v>201212</v>
      </c>
      <c r="AF1839" s="56">
        <f t="shared" si="595"/>
        <v>50</v>
      </c>
      <c r="AG1839" s="58">
        <f>IF(ISBLANK(B1839)," ",MAX(B1839-B1838-1,0))</f>
        <v>0</v>
      </c>
      <c r="AH1839" s="56">
        <f t="shared" si="608"/>
        <v>10</v>
      </c>
      <c r="AI1839" s="53">
        <f t="shared" si="609"/>
        <v>6.4038859466316711E-2</v>
      </c>
      <c r="AJ1839" s="56">
        <f t="shared" si="610"/>
        <v>12.7</v>
      </c>
    </row>
    <row r="1840" spans="1:36" x14ac:dyDescent="0.25">
      <c r="A1840" s="50">
        <v>1839</v>
      </c>
      <c r="B1840" s="51">
        <v>41253</v>
      </c>
      <c r="C1840" s="75">
        <f t="shared" si="614"/>
        <v>41253</v>
      </c>
      <c r="D1840" s="50" t="s">
        <v>1225</v>
      </c>
      <c r="E1840" s="50">
        <v>1.37</v>
      </c>
      <c r="F1840" s="50">
        <v>0</v>
      </c>
      <c r="G1840" s="50">
        <v>55</v>
      </c>
      <c r="H1840" s="50">
        <v>0</v>
      </c>
      <c r="I1840" s="53">
        <f t="shared" si="596"/>
        <v>3.8194444444444441E-2</v>
      </c>
      <c r="J1840" s="54">
        <f t="shared" si="597"/>
        <v>2.7879156528791561E-2</v>
      </c>
      <c r="K1840" s="50" t="s">
        <v>1032</v>
      </c>
      <c r="L1840" s="50" t="s">
        <v>1033</v>
      </c>
      <c r="M1840" s="55">
        <f t="shared" si="598"/>
        <v>1.494545454545456</v>
      </c>
      <c r="N1840" s="50">
        <v>0</v>
      </c>
      <c r="O1840" s="50" t="s">
        <v>253</v>
      </c>
      <c r="R1840" s="147" t="s">
        <v>1069</v>
      </c>
      <c r="S1840" s="151">
        <f t="shared" si="599"/>
        <v>6.6909975669099744E-2</v>
      </c>
      <c r="T1840" s="151">
        <f t="shared" si="600"/>
        <v>3.3454987834549872E-2</v>
      </c>
      <c r="V1840" s="393">
        <f t="shared" si="611"/>
        <v>0</v>
      </c>
      <c r="W1840" s="393">
        <f t="shared" si="612"/>
        <v>0</v>
      </c>
      <c r="X1840" s="53">
        <f t="shared" si="601"/>
        <v>0.73043390105433892</v>
      </c>
      <c r="Y1840" s="53">
        <f t="shared" si="602"/>
        <v>0.76682308105433883</v>
      </c>
      <c r="Z1840" s="53">
        <f t="shared" si="603"/>
        <v>0.36521695052716946</v>
      </c>
      <c r="AA1840" s="53">
        <f t="shared" si="604"/>
        <v>0.38341154052716941</v>
      </c>
      <c r="AB1840" s="50">
        <f t="shared" si="605"/>
        <v>3997</v>
      </c>
      <c r="AC1840" s="50">
        <f t="shared" si="613"/>
        <v>2012</v>
      </c>
      <c r="AD1840" s="50">
        <f t="shared" si="606"/>
        <v>12</v>
      </c>
      <c r="AE1840" s="56">
        <f t="shared" si="607"/>
        <v>201212</v>
      </c>
      <c r="AF1840" s="56">
        <f t="shared" si="595"/>
        <v>50</v>
      </c>
      <c r="AG1840" s="58">
        <f>IF(ISBLANK(B1840)," ",MAX(B1840-B1839-1,0))</f>
        <v>0</v>
      </c>
      <c r="AH1840" s="56">
        <f t="shared" si="608"/>
        <v>10</v>
      </c>
      <c r="AI1840" s="53">
        <f t="shared" si="609"/>
        <v>0.74862849105433882</v>
      </c>
      <c r="AJ1840" s="56">
        <f t="shared" si="610"/>
        <v>63.979000000000006</v>
      </c>
    </row>
    <row r="1841" spans="1:36" x14ac:dyDescent="0.25">
      <c r="A1841" s="50">
        <v>1840</v>
      </c>
      <c r="B1841" s="51">
        <v>41255</v>
      </c>
      <c r="C1841" s="75">
        <f t="shared" si="614"/>
        <v>41255</v>
      </c>
      <c r="D1841" s="50" t="s">
        <v>1223</v>
      </c>
      <c r="E1841" s="50">
        <v>3</v>
      </c>
      <c r="F1841" s="50">
        <v>0</v>
      </c>
      <c r="G1841" s="50">
        <v>29</v>
      </c>
      <c r="H1841" s="50">
        <v>54</v>
      </c>
      <c r="I1841" s="53">
        <f t="shared" si="596"/>
        <v>2.0763888888888887E-2</v>
      </c>
      <c r="J1841" s="54">
        <f t="shared" si="597"/>
        <v>6.9212962962962961E-3</v>
      </c>
      <c r="K1841" s="50" t="s">
        <v>936</v>
      </c>
      <c r="L1841" s="50" t="s">
        <v>1048</v>
      </c>
      <c r="M1841" s="55">
        <f t="shared" si="598"/>
        <v>6.0200668896321119</v>
      </c>
      <c r="N1841" s="50">
        <v>0</v>
      </c>
      <c r="O1841" s="50" t="s">
        <v>253</v>
      </c>
      <c r="P1841" s="143"/>
      <c r="Q1841" s="143"/>
      <c r="R1841" s="143"/>
      <c r="S1841" s="151">
        <f t="shared" si="599"/>
        <v>0.18133796296296295</v>
      </c>
      <c r="T1841" s="151">
        <f t="shared" si="600"/>
        <v>9.0668981481481475E-2</v>
      </c>
      <c r="V1841" s="393">
        <f t="shared" si="611"/>
        <v>0</v>
      </c>
      <c r="W1841" s="393">
        <f t="shared" si="612"/>
        <v>0</v>
      </c>
      <c r="X1841" s="53">
        <f t="shared" si="601"/>
        <v>0.18133796296296295</v>
      </c>
      <c r="Y1841" s="53">
        <f t="shared" si="602"/>
        <v>0.21772714296296294</v>
      </c>
      <c r="Z1841" s="53">
        <f t="shared" si="603"/>
        <v>9.0668981481481475E-2</v>
      </c>
      <c r="AA1841" s="53">
        <f t="shared" si="604"/>
        <v>0.10886357148148147</v>
      </c>
      <c r="AB1841" s="50">
        <f t="shared" si="605"/>
        <v>1673</v>
      </c>
      <c r="AC1841" s="50">
        <f t="shared" si="613"/>
        <v>2012</v>
      </c>
      <c r="AD1841" s="50">
        <f t="shared" si="606"/>
        <v>12</v>
      </c>
      <c r="AE1841" s="56">
        <f t="shared" si="607"/>
        <v>201212</v>
      </c>
      <c r="AF1841" s="56">
        <f t="shared" si="595"/>
        <v>50</v>
      </c>
      <c r="AG1841" s="58">
        <f>IF(ISBLANK(B1841)," ",MAX(B1841-B1837-1,0))</f>
        <v>5</v>
      </c>
      <c r="AH1841" s="56">
        <f t="shared" si="608"/>
        <v>12</v>
      </c>
      <c r="AI1841" s="53">
        <f t="shared" si="609"/>
        <v>0.19953255296296296</v>
      </c>
      <c r="AJ1841" s="56">
        <f t="shared" si="610"/>
        <v>12.809999999999999</v>
      </c>
    </row>
    <row r="1842" spans="1:36" x14ac:dyDescent="0.25">
      <c r="A1842" s="50">
        <v>1841</v>
      </c>
      <c r="B1842" s="51">
        <v>41255</v>
      </c>
      <c r="C1842" s="75">
        <f t="shared" si="614"/>
        <v>41255</v>
      </c>
      <c r="D1842" s="50" t="s">
        <v>1225</v>
      </c>
      <c r="E1842" s="50">
        <v>0.35</v>
      </c>
      <c r="F1842" s="50">
        <v>0</v>
      </c>
      <c r="G1842" s="50">
        <v>20</v>
      </c>
      <c r="H1842" s="50">
        <v>0</v>
      </c>
      <c r="I1842" s="53">
        <f t="shared" si="596"/>
        <v>1.3888888888888888E-2</v>
      </c>
      <c r="J1842" s="54">
        <f t="shared" si="597"/>
        <v>3.968253968253968E-2</v>
      </c>
      <c r="K1842" s="50" t="s">
        <v>1032</v>
      </c>
      <c r="L1842" s="50" t="s">
        <v>1033</v>
      </c>
      <c r="M1842" s="55">
        <f t="shared" si="598"/>
        <v>1.0500000000000009</v>
      </c>
      <c r="N1842" s="50">
        <v>0</v>
      </c>
      <c r="O1842" s="50" t="s">
        <v>253</v>
      </c>
      <c r="R1842" s="50" t="s">
        <v>1070</v>
      </c>
      <c r="S1842" s="151">
        <f t="shared" si="599"/>
        <v>9.5238095238095233E-2</v>
      </c>
      <c r="T1842" s="151">
        <f t="shared" si="600"/>
        <v>4.7619047619047616E-2</v>
      </c>
      <c r="V1842" s="393">
        <f t="shared" si="611"/>
        <v>0</v>
      </c>
      <c r="W1842" s="393">
        <f t="shared" si="612"/>
        <v>0</v>
      </c>
      <c r="X1842" s="53">
        <f t="shared" si="601"/>
        <v>1.0396825396825395</v>
      </c>
      <c r="Y1842" s="53">
        <f t="shared" si="602"/>
        <v>1.0760717196825396</v>
      </c>
      <c r="Z1842" s="53">
        <f t="shared" si="603"/>
        <v>0.51984126984126977</v>
      </c>
      <c r="AA1842" s="53">
        <f t="shared" si="604"/>
        <v>0.53803585984126978</v>
      </c>
      <c r="AB1842" s="50">
        <f t="shared" si="605"/>
        <v>4076</v>
      </c>
      <c r="AC1842" s="50">
        <f t="shared" si="613"/>
        <v>2012</v>
      </c>
      <c r="AD1842" s="50">
        <f t="shared" si="606"/>
        <v>12</v>
      </c>
      <c r="AE1842" s="56">
        <f t="shared" si="607"/>
        <v>201212</v>
      </c>
      <c r="AF1842" s="56">
        <f t="shared" si="595"/>
        <v>50</v>
      </c>
      <c r="AG1842" s="58">
        <f>IF(ISBLANK(B1842)," ",MAX(B1842-B1841-1,0))</f>
        <v>0</v>
      </c>
      <c r="AH1842" s="56">
        <f t="shared" si="608"/>
        <v>12</v>
      </c>
      <c r="AI1842" s="53">
        <f t="shared" si="609"/>
        <v>1.0578771296825396</v>
      </c>
      <c r="AJ1842" s="56">
        <f t="shared" si="610"/>
        <v>16.344999999999999</v>
      </c>
    </row>
    <row r="1843" spans="1:36" x14ac:dyDescent="0.25">
      <c r="A1843" s="50">
        <v>1842</v>
      </c>
      <c r="B1843" s="51">
        <v>41261</v>
      </c>
      <c r="C1843" s="75">
        <f t="shared" si="614"/>
        <v>41261</v>
      </c>
      <c r="D1843" s="50" t="s">
        <v>1224</v>
      </c>
      <c r="E1843" s="50">
        <v>11.7</v>
      </c>
      <c r="F1843" s="50">
        <v>0</v>
      </c>
      <c r="G1843" s="50">
        <v>32</v>
      </c>
      <c r="H1843" s="50">
        <v>30</v>
      </c>
      <c r="I1843" s="53">
        <f t="shared" si="596"/>
        <v>2.2569444444444444E-2</v>
      </c>
      <c r="J1843" s="54">
        <f t="shared" si="597"/>
        <v>1.9290123456790125E-3</v>
      </c>
      <c r="K1843" s="50" t="s">
        <v>921</v>
      </c>
      <c r="L1843" s="50" t="s">
        <v>934</v>
      </c>
      <c r="M1843" s="55">
        <f t="shared" si="598"/>
        <v>21.600000000000016</v>
      </c>
      <c r="N1843" s="50">
        <v>0</v>
      </c>
      <c r="O1843" s="50" t="s">
        <v>253</v>
      </c>
      <c r="S1843" s="151">
        <f t="shared" si="599"/>
        <v>0.2160493827160494</v>
      </c>
      <c r="T1843" s="151">
        <f t="shared" si="600"/>
        <v>0.1080246913580247</v>
      </c>
      <c r="V1843" s="393">
        <f t="shared" si="611"/>
        <v>0</v>
      </c>
      <c r="W1843" s="393">
        <f t="shared" si="612"/>
        <v>0</v>
      </c>
      <c r="X1843" s="53">
        <f t="shared" si="601"/>
        <v>5.0540123456790126E-2</v>
      </c>
      <c r="Y1843" s="53">
        <f t="shared" si="602"/>
        <v>8.6929303456790119E-2</v>
      </c>
      <c r="Z1843" s="53">
        <f t="shared" si="603"/>
        <v>2.5270061728395063E-2</v>
      </c>
      <c r="AA1843" s="53">
        <f t="shared" si="604"/>
        <v>4.346465172839506E-2</v>
      </c>
      <c r="AB1843" s="50">
        <f t="shared" si="605"/>
        <v>135</v>
      </c>
      <c r="AC1843" s="50">
        <f t="shared" si="613"/>
        <v>2012</v>
      </c>
      <c r="AD1843" s="50">
        <f t="shared" si="606"/>
        <v>12</v>
      </c>
      <c r="AE1843" s="56">
        <f t="shared" si="607"/>
        <v>201212</v>
      </c>
      <c r="AF1843" s="56">
        <f t="shared" ref="AF1843:AF1906" si="615">WEEKNUM(B1843,1)</f>
        <v>51</v>
      </c>
      <c r="AG1843" s="58">
        <f>IF(ISBLANK(B1843)," ",MAX(B1843-B1842-1,0))</f>
        <v>5</v>
      </c>
      <c r="AH1843" s="56">
        <f t="shared" si="608"/>
        <v>18</v>
      </c>
      <c r="AI1843" s="53">
        <f t="shared" si="609"/>
        <v>6.8734713456790122E-2</v>
      </c>
      <c r="AJ1843" s="56">
        <f t="shared" si="610"/>
        <v>11.7</v>
      </c>
    </row>
    <row r="1844" spans="1:36" x14ac:dyDescent="0.25">
      <c r="A1844" s="50">
        <v>1843</v>
      </c>
      <c r="B1844" s="51">
        <v>41261</v>
      </c>
      <c r="C1844" s="75">
        <f t="shared" si="614"/>
        <v>41261</v>
      </c>
      <c r="D1844" s="50" t="s">
        <v>1225</v>
      </c>
      <c r="E1844" s="50">
        <v>1.1499999999999999</v>
      </c>
      <c r="F1844" s="50">
        <v>0</v>
      </c>
      <c r="G1844" s="50">
        <v>55</v>
      </c>
      <c r="H1844" s="50">
        <v>0</v>
      </c>
      <c r="I1844" s="53">
        <f t="shared" si="596"/>
        <v>3.8194444444444441E-2</v>
      </c>
      <c r="J1844" s="54">
        <f t="shared" si="597"/>
        <v>3.3212560386473432E-2</v>
      </c>
      <c r="K1844" s="50" t="s">
        <v>1032</v>
      </c>
      <c r="L1844" s="50" t="s">
        <v>1033</v>
      </c>
      <c r="M1844" s="55">
        <f t="shared" si="598"/>
        <v>1.2545454545454555</v>
      </c>
      <c r="N1844" s="50">
        <v>0</v>
      </c>
      <c r="O1844" s="50" t="s">
        <v>253</v>
      </c>
      <c r="R1844" s="147" t="s">
        <v>1071</v>
      </c>
      <c r="S1844" s="151">
        <f t="shared" si="599"/>
        <v>7.9710144927536239E-2</v>
      </c>
      <c r="T1844" s="151">
        <f t="shared" si="600"/>
        <v>3.9855072463768119E-2</v>
      </c>
      <c r="V1844" s="393">
        <f t="shared" si="611"/>
        <v>0</v>
      </c>
      <c r="W1844" s="393">
        <f t="shared" si="612"/>
        <v>0</v>
      </c>
      <c r="X1844" s="53">
        <f t="shared" si="601"/>
        <v>0.87016908212560384</v>
      </c>
      <c r="Y1844" s="53">
        <f t="shared" si="602"/>
        <v>0.90655826212560386</v>
      </c>
      <c r="Z1844" s="53">
        <f t="shared" si="603"/>
        <v>0.43508454106280192</v>
      </c>
      <c r="AA1844" s="53">
        <f t="shared" si="604"/>
        <v>0.45327913106280193</v>
      </c>
      <c r="AB1844" s="50">
        <f t="shared" si="605"/>
        <v>4053</v>
      </c>
      <c r="AC1844" s="50">
        <f t="shared" si="613"/>
        <v>2012</v>
      </c>
      <c r="AD1844" s="50">
        <f t="shared" si="606"/>
        <v>12</v>
      </c>
      <c r="AE1844" s="56">
        <f t="shared" si="607"/>
        <v>201212</v>
      </c>
      <c r="AF1844" s="56">
        <f t="shared" si="615"/>
        <v>51</v>
      </c>
      <c r="AG1844" s="58">
        <f>IF(ISBLANK(B1844)," ",MAX(B1844-B1843-1,0))</f>
        <v>0</v>
      </c>
      <c r="AH1844" s="56">
        <f t="shared" si="608"/>
        <v>18</v>
      </c>
      <c r="AI1844" s="53">
        <f t="shared" si="609"/>
        <v>0.88836367212560385</v>
      </c>
      <c r="AJ1844" s="56">
        <f t="shared" si="610"/>
        <v>53.704999999999998</v>
      </c>
    </row>
    <row r="1845" spans="1:36" x14ac:dyDescent="0.25">
      <c r="A1845" s="50">
        <v>1844</v>
      </c>
      <c r="B1845" s="51">
        <v>41262</v>
      </c>
      <c r="C1845" s="75">
        <f t="shared" si="614"/>
        <v>41262</v>
      </c>
      <c r="D1845" s="50" t="s">
        <v>1225</v>
      </c>
      <c r="E1845" s="50">
        <v>1</v>
      </c>
      <c r="F1845" s="50">
        <v>0</v>
      </c>
      <c r="G1845" s="50">
        <v>29</v>
      </c>
      <c r="H1845" s="50">
        <v>45</v>
      </c>
      <c r="I1845" s="53">
        <f t="shared" si="596"/>
        <v>2.0659722222222222E-2</v>
      </c>
      <c r="J1845" s="54">
        <f t="shared" si="597"/>
        <v>2.0659722222222222E-2</v>
      </c>
      <c r="K1845" s="50" t="s">
        <v>1032</v>
      </c>
      <c r="L1845" s="50" t="s">
        <v>1033</v>
      </c>
      <c r="M1845" s="55">
        <f t="shared" si="598"/>
        <v>2.0168067226890773</v>
      </c>
      <c r="N1845" s="50">
        <v>0</v>
      </c>
      <c r="O1845" s="50" t="s">
        <v>253</v>
      </c>
      <c r="P1845" s="143"/>
      <c r="Q1845" s="143"/>
      <c r="R1845" s="143" t="s">
        <v>611</v>
      </c>
      <c r="S1845" s="151">
        <f t="shared" si="599"/>
        <v>4.9583333333333333E-2</v>
      </c>
      <c r="T1845" s="151">
        <f t="shared" si="600"/>
        <v>2.4791666666666667E-2</v>
      </c>
      <c r="V1845" s="393">
        <f t="shared" si="611"/>
        <v>0</v>
      </c>
      <c r="W1845" s="393">
        <f t="shared" si="612"/>
        <v>0</v>
      </c>
      <c r="X1845" s="53">
        <f t="shared" si="601"/>
        <v>0.54128472222222224</v>
      </c>
      <c r="Y1845" s="53">
        <f t="shared" si="602"/>
        <v>0.57767390222222215</v>
      </c>
      <c r="Z1845" s="53">
        <f t="shared" si="603"/>
        <v>0.27064236111111112</v>
      </c>
      <c r="AA1845" s="53">
        <f t="shared" si="604"/>
        <v>0.28883695111111107</v>
      </c>
      <c r="AB1845" s="50">
        <f t="shared" si="605"/>
        <v>3630</v>
      </c>
      <c r="AC1845" s="50">
        <f t="shared" si="613"/>
        <v>2012</v>
      </c>
      <c r="AD1845" s="50">
        <f t="shared" si="606"/>
        <v>12</v>
      </c>
      <c r="AE1845" s="56">
        <f t="shared" si="607"/>
        <v>201212</v>
      </c>
      <c r="AF1845" s="56">
        <f t="shared" si="615"/>
        <v>51</v>
      </c>
      <c r="AG1845" s="58">
        <f>IF(ISBLANK(B1845)," ",MAX(B1845-B1844-1,0))</f>
        <v>0</v>
      </c>
      <c r="AH1845" s="56">
        <f t="shared" si="608"/>
        <v>19</v>
      </c>
      <c r="AI1845" s="53">
        <f t="shared" si="609"/>
        <v>0.55947931222222214</v>
      </c>
      <c r="AJ1845" s="56">
        <f t="shared" si="610"/>
        <v>46.7</v>
      </c>
    </row>
    <row r="1846" spans="1:36" x14ac:dyDescent="0.25">
      <c r="A1846" s="50">
        <v>1845</v>
      </c>
      <c r="B1846" s="51">
        <v>41263</v>
      </c>
      <c r="C1846" s="75">
        <f t="shared" si="614"/>
        <v>41263</v>
      </c>
      <c r="D1846" s="50" t="s">
        <v>1225</v>
      </c>
      <c r="E1846" s="50">
        <v>1</v>
      </c>
      <c r="F1846" s="50">
        <v>0</v>
      </c>
      <c r="G1846" s="50">
        <v>29</v>
      </c>
      <c r="H1846" s="50">
        <v>15</v>
      </c>
      <c r="I1846" s="53">
        <f t="shared" si="596"/>
        <v>2.0312500000000001E-2</v>
      </c>
      <c r="J1846" s="54">
        <f t="shared" si="597"/>
        <v>2.0312500000000001E-2</v>
      </c>
      <c r="K1846" s="50" t="s">
        <v>1032</v>
      </c>
      <c r="L1846" s="50" t="s">
        <v>1033</v>
      </c>
      <c r="M1846" s="55">
        <f t="shared" si="598"/>
        <v>2.0512820512820529</v>
      </c>
      <c r="N1846" s="50">
        <v>0</v>
      </c>
      <c r="O1846" s="50" t="s">
        <v>253</v>
      </c>
      <c r="R1846" s="50" t="s">
        <v>1073</v>
      </c>
      <c r="S1846" s="151">
        <f t="shared" si="599"/>
        <v>4.8750000000000002E-2</v>
      </c>
      <c r="T1846" s="151">
        <f t="shared" si="600"/>
        <v>2.4375000000000001E-2</v>
      </c>
      <c r="V1846" s="393">
        <f t="shared" si="611"/>
        <v>0</v>
      </c>
      <c r="W1846" s="393">
        <f t="shared" si="612"/>
        <v>0</v>
      </c>
      <c r="X1846" s="53">
        <f t="shared" si="601"/>
        <v>0.53218750000000004</v>
      </c>
      <c r="Y1846" s="53">
        <f t="shared" si="602"/>
        <v>0.56857667999999995</v>
      </c>
      <c r="Z1846" s="53">
        <f t="shared" si="603"/>
        <v>0.26609375000000002</v>
      </c>
      <c r="AA1846" s="53">
        <f t="shared" si="604"/>
        <v>0.28428833999999997</v>
      </c>
      <c r="AB1846" s="50">
        <f t="shared" si="605"/>
        <v>3624</v>
      </c>
      <c r="AC1846" s="50">
        <f t="shared" si="613"/>
        <v>2012</v>
      </c>
      <c r="AD1846" s="50">
        <f t="shared" si="606"/>
        <v>12</v>
      </c>
      <c r="AE1846" s="56">
        <f t="shared" si="607"/>
        <v>201212</v>
      </c>
      <c r="AF1846" s="56">
        <f t="shared" si="615"/>
        <v>51</v>
      </c>
      <c r="AG1846" s="58">
        <f>IF(ISBLANK(B1846)," ",MAX(B1846-B1842-1,0))</f>
        <v>7</v>
      </c>
      <c r="AH1846" s="56">
        <f t="shared" si="608"/>
        <v>20</v>
      </c>
      <c r="AI1846" s="53">
        <f t="shared" si="609"/>
        <v>0.55038209000000005</v>
      </c>
      <c r="AJ1846" s="56">
        <f t="shared" si="610"/>
        <v>46.7</v>
      </c>
    </row>
    <row r="1847" spans="1:36" x14ac:dyDescent="0.25">
      <c r="A1847" s="50">
        <v>1846</v>
      </c>
      <c r="B1847" s="51">
        <v>41263</v>
      </c>
      <c r="C1847" s="75">
        <f t="shared" si="614"/>
        <v>41263</v>
      </c>
      <c r="D1847" s="50" t="s">
        <v>1224</v>
      </c>
      <c r="E1847" s="50">
        <v>10.3</v>
      </c>
      <c r="F1847" s="50">
        <v>0</v>
      </c>
      <c r="G1847" s="50">
        <v>30</v>
      </c>
      <c r="H1847" s="50">
        <v>20</v>
      </c>
      <c r="I1847" s="53">
        <f t="shared" si="596"/>
        <v>2.1064814814814814E-2</v>
      </c>
      <c r="J1847" s="54">
        <f t="shared" si="597"/>
        <v>2.0451276519237683E-3</v>
      </c>
      <c r="K1847" s="50" t="s">
        <v>921</v>
      </c>
      <c r="L1847" s="50" t="s">
        <v>934</v>
      </c>
      <c r="M1847" s="55">
        <f t="shared" si="598"/>
        <v>20.37362637362639</v>
      </c>
      <c r="N1847" s="50">
        <v>0</v>
      </c>
      <c r="O1847" s="50" t="s">
        <v>253</v>
      </c>
      <c r="P1847" s="143"/>
      <c r="Q1847" s="143"/>
      <c r="R1847" s="143"/>
      <c r="S1847" s="151">
        <f t="shared" si="599"/>
        <v>0.22905429701546204</v>
      </c>
      <c r="T1847" s="151">
        <f t="shared" si="600"/>
        <v>0.11452714850773102</v>
      </c>
      <c r="V1847" s="393">
        <f t="shared" si="611"/>
        <v>0</v>
      </c>
      <c r="W1847" s="393">
        <f t="shared" si="612"/>
        <v>0</v>
      </c>
      <c r="X1847" s="53">
        <f t="shared" si="601"/>
        <v>5.3582344480402729E-2</v>
      </c>
      <c r="Y1847" s="53">
        <f t="shared" si="602"/>
        <v>8.9971524480402729E-2</v>
      </c>
      <c r="Z1847" s="53">
        <f t="shared" si="603"/>
        <v>2.6791172240201364E-2</v>
      </c>
      <c r="AA1847" s="53">
        <f t="shared" si="604"/>
        <v>4.4985762240201364E-2</v>
      </c>
      <c r="AB1847" s="50">
        <f t="shared" si="605"/>
        <v>206</v>
      </c>
      <c r="AC1847" s="50">
        <f t="shared" si="613"/>
        <v>2012</v>
      </c>
      <c r="AD1847" s="50">
        <f t="shared" si="606"/>
        <v>12</v>
      </c>
      <c r="AE1847" s="56">
        <f t="shared" si="607"/>
        <v>201212</v>
      </c>
      <c r="AF1847" s="56">
        <f t="shared" si="615"/>
        <v>51</v>
      </c>
      <c r="AG1847" s="58">
        <f t="shared" ref="AG1847:AG1878" si="616">IF(ISBLANK(B1847)," ",MAX(B1847-B1846-1,0))</f>
        <v>0</v>
      </c>
      <c r="AH1847" s="56">
        <f t="shared" si="608"/>
        <v>20</v>
      </c>
      <c r="AI1847" s="53">
        <f t="shared" si="609"/>
        <v>7.1776934480402732E-2</v>
      </c>
      <c r="AJ1847" s="56">
        <f t="shared" si="610"/>
        <v>10.3</v>
      </c>
    </row>
    <row r="1848" spans="1:36" x14ac:dyDescent="0.25">
      <c r="A1848" s="50">
        <v>1847</v>
      </c>
      <c r="B1848" s="51">
        <v>41264</v>
      </c>
      <c r="C1848" s="75">
        <f t="shared" si="614"/>
        <v>41264</v>
      </c>
      <c r="D1848" s="50" t="s">
        <v>1223</v>
      </c>
      <c r="E1848" s="50">
        <v>3</v>
      </c>
      <c r="F1848" s="50">
        <v>0</v>
      </c>
      <c r="G1848" s="50">
        <v>29</v>
      </c>
      <c r="H1848" s="50">
        <v>10</v>
      </c>
      <c r="I1848" s="53">
        <f t="shared" si="596"/>
        <v>2.0254629629629629E-2</v>
      </c>
      <c r="J1848" s="54">
        <f t="shared" si="597"/>
        <v>6.7515432098765428E-3</v>
      </c>
      <c r="K1848" s="50" t="s">
        <v>936</v>
      </c>
      <c r="L1848" s="50" t="s">
        <v>1048</v>
      </c>
      <c r="M1848" s="55">
        <f t="shared" si="598"/>
        <v>6.1714285714285761</v>
      </c>
      <c r="N1848" s="50">
        <v>0</v>
      </c>
      <c r="O1848" s="50" t="s">
        <v>253</v>
      </c>
      <c r="S1848" s="151">
        <f t="shared" si="599"/>
        <v>0.17689043209876543</v>
      </c>
      <c r="T1848" s="151">
        <f t="shared" si="600"/>
        <v>8.8445216049382713E-2</v>
      </c>
      <c r="V1848" s="393">
        <f t="shared" si="611"/>
        <v>0</v>
      </c>
      <c r="W1848" s="393">
        <f t="shared" si="612"/>
        <v>0</v>
      </c>
      <c r="X1848" s="53">
        <f t="shared" si="601"/>
        <v>0.17689043209876543</v>
      </c>
      <c r="Y1848" s="53">
        <f t="shared" si="602"/>
        <v>0.21327961209876539</v>
      </c>
      <c r="Z1848" s="53">
        <f t="shared" si="603"/>
        <v>8.8445216049382713E-2</v>
      </c>
      <c r="AA1848" s="53">
        <f t="shared" si="604"/>
        <v>0.1066398060493827</v>
      </c>
      <c r="AB1848" s="50">
        <f t="shared" si="605"/>
        <v>1459</v>
      </c>
      <c r="AC1848" s="50">
        <f t="shared" si="613"/>
        <v>2012</v>
      </c>
      <c r="AD1848" s="50">
        <f t="shared" si="606"/>
        <v>12</v>
      </c>
      <c r="AE1848" s="56">
        <f t="shared" si="607"/>
        <v>201212</v>
      </c>
      <c r="AF1848" s="56">
        <f t="shared" si="615"/>
        <v>51</v>
      </c>
      <c r="AG1848" s="58">
        <f t="shared" si="616"/>
        <v>0</v>
      </c>
      <c r="AH1848" s="56">
        <f t="shared" si="608"/>
        <v>21</v>
      </c>
      <c r="AI1848" s="53">
        <f t="shared" si="609"/>
        <v>0.19508502209876541</v>
      </c>
      <c r="AJ1848" s="56">
        <f t="shared" si="610"/>
        <v>12.809999999999999</v>
      </c>
    </row>
    <row r="1849" spans="1:36" x14ac:dyDescent="0.25">
      <c r="A1849" s="50">
        <v>1848</v>
      </c>
      <c r="B1849" s="51">
        <v>41269</v>
      </c>
      <c r="C1849" s="75">
        <f t="shared" si="614"/>
        <v>41269</v>
      </c>
      <c r="D1849" s="50" t="s">
        <v>1223</v>
      </c>
      <c r="E1849" s="50">
        <v>3.1</v>
      </c>
      <c r="F1849" s="50">
        <v>0</v>
      </c>
      <c r="G1849" s="50">
        <v>30</v>
      </c>
      <c r="H1849" s="50">
        <v>0</v>
      </c>
      <c r="I1849" s="53">
        <f t="shared" si="596"/>
        <v>2.0833333333333332E-2</v>
      </c>
      <c r="J1849" s="54">
        <f t="shared" si="597"/>
        <v>6.720430107526881E-3</v>
      </c>
      <c r="K1849" s="50" t="s">
        <v>1063</v>
      </c>
      <c r="L1849" s="50" t="s">
        <v>17</v>
      </c>
      <c r="M1849" s="55">
        <f t="shared" si="598"/>
        <v>6.2000000000000055</v>
      </c>
      <c r="N1849" s="50">
        <v>0</v>
      </c>
      <c r="O1849" s="50" t="s">
        <v>253</v>
      </c>
      <c r="S1849" s="151">
        <f t="shared" si="599"/>
        <v>0.17607526881720428</v>
      </c>
      <c r="T1849" s="151">
        <f t="shared" si="600"/>
        <v>8.8037634408602142E-2</v>
      </c>
      <c r="V1849" s="393">
        <f t="shared" si="611"/>
        <v>0</v>
      </c>
      <c r="W1849" s="393">
        <f t="shared" si="612"/>
        <v>0</v>
      </c>
      <c r="X1849" s="53">
        <f t="shared" si="601"/>
        <v>0.17607526881720428</v>
      </c>
      <c r="Y1849" s="53">
        <f t="shared" si="602"/>
        <v>0.21246444881720428</v>
      </c>
      <c r="Z1849" s="53">
        <f t="shared" si="603"/>
        <v>8.8037634408602142E-2</v>
      </c>
      <c r="AA1849" s="53">
        <f t="shared" si="604"/>
        <v>0.10623222440860214</v>
      </c>
      <c r="AB1849" s="50">
        <f t="shared" si="605"/>
        <v>1414</v>
      </c>
      <c r="AC1849" s="50">
        <f t="shared" si="613"/>
        <v>2012</v>
      </c>
      <c r="AD1849" s="50">
        <f t="shared" si="606"/>
        <v>12</v>
      </c>
      <c r="AE1849" s="56">
        <f t="shared" si="607"/>
        <v>201212</v>
      </c>
      <c r="AF1849" s="56">
        <f t="shared" si="615"/>
        <v>52</v>
      </c>
      <c r="AG1849" s="58">
        <f t="shared" si="616"/>
        <v>4</v>
      </c>
      <c r="AH1849" s="56">
        <f t="shared" si="608"/>
        <v>26</v>
      </c>
      <c r="AI1849" s="53">
        <f t="shared" si="609"/>
        <v>0.19426985881720427</v>
      </c>
      <c r="AJ1849" s="56">
        <f t="shared" si="610"/>
        <v>13.236999999999998</v>
      </c>
    </row>
    <row r="1850" spans="1:36" x14ac:dyDescent="0.25">
      <c r="A1850" s="50">
        <v>1849</v>
      </c>
      <c r="B1850" s="51">
        <v>41271</v>
      </c>
      <c r="C1850" s="75">
        <f t="shared" si="614"/>
        <v>41271</v>
      </c>
      <c r="D1850" s="50" t="s">
        <v>1223</v>
      </c>
      <c r="E1850" s="50">
        <v>3.1</v>
      </c>
      <c r="F1850" s="50">
        <v>0</v>
      </c>
      <c r="G1850" s="50">
        <v>30</v>
      </c>
      <c r="H1850" s="50">
        <v>0</v>
      </c>
      <c r="I1850" s="53">
        <f t="shared" si="596"/>
        <v>2.0833333333333332E-2</v>
      </c>
      <c r="J1850" s="54">
        <f t="shared" si="597"/>
        <v>6.720430107526881E-3</v>
      </c>
      <c r="K1850" s="50" t="s">
        <v>936</v>
      </c>
      <c r="L1850" s="50" t="s">
        <v>1048</v>
      </c>
      <c r="M1850" s="55">
        <f t="shared" si="598"/>
        <v>6.2000000000000055</v>
      </c>
      <c r="N1850" s="50">
        <v>0</v>
      </c>
      <c r="O1850" s="50" t="s">
        <v>253</v>
      </c>
      <c r="S1850" s="151">
        <f t="shared" si="599"/>
        <v>0.17607526881720428</v>
      </c>
      <c r="T1850" s="151">
        <f t="shared" si="600"/>
        <v>8.8037634408602142E-2</v>
      </c>
      <c r="V1850" s="393">
        <f t="shared" si="611"/>
        <v>0</v>
      </c>
      <c r="W1850" s="393">
        <f t="shared" si="612"/>
        <v>0</v>
      </c>
      <c r="X1850" s="53">
        <f t="shared" si="601"/>
        <v>0.17607526881720428</v>
      </c>
      <c r="Y1850" s="53">
        <f t="shared" si="602"/>
        <v>0.21246444881720428</v>
      </c>
      <c r="Z1850" s="53">
        <f t="shared" si="603"/>
        <v>8.8037634408602142E-2</v>
      </c>
      <c r="AA1850" s="53">
        <f t="shared" si="604"/>
        <v>0.10623222440860214</v>
      </c>
      <c r="AB1850" s="50">
        <f t="shared" si="605"/>
        <v>1414</v>
      </c>
      <c r="AC1850" s="50">
        <f t="shared" si="613"/>
        <v>2012</v>
      </c>
      <c r="AD1850" s="50">
        <f t="shared" si="606"/>
        <v>12</v>
      </c>
      <c r="AE1850" s="56">
        <f t="shared" si="607"/>
        <v>201212</v>
      </c>
      <c r="AF1850" s="56">
        <f t="shared" si="615"/>
        <v>52</v>
      </c>
      <c r="AG1850" s="58">
        <f t="shared" si="616"/>
        <v>1</v>
      </c>
      <c r="AH1850" s="56">
        <f t="shared" si="608"/>
        <v>28</v>
      </c>
      <c r="AI1850" s="53">
        <f t="shared" si="609"/>
        <v>0.19426985881720427</v>
      </c>
      <c r="AJ1850" s="56">
        <f t="shared" si="610"/>
        <v>13.236999999999998</v>
      </c>
    </row>
    <row r="1851" spans="1:36" x14ac:dyDescent="0.25">
      <c r="A1851" s="50">
        <v>1850</v>
      </c>
      <c r="B1851" s="51">
        <v>41275</v>
      </c>
      <c r="C1851" s="75">
        <f t="shared" si="614"/>
        <v>41275</v>
      </c>
      <c r="D1851" s="50" t="s">
        <v>1223</v>
      </c>
      <c r="E1851" s="50">
        <v>6.87</v>
      </c>
      <c r="F1851" s="50">
        <v>1</v>
      </c>
      <c r="G1851" s="50">
        <v>16</v>
      </c>
      <c r="H1851" s="50">
        <v>34</v>
      </c>
      <c r="I1851" s="53">
        <f t="shared" si="596"/>
        <v>5.31712962962963E-2</v>
      </c>
      <c r="J1851" s="54">
        <f t="shared" si="597"/>
        <v>7.7396355598684571E-3</v>
      </c>
      <c r="K1851" s="50" t="s">
        <v>1063</v>
      </c>
      <c r="L1851" s="50" t="s">
        <v>941</v>
      </c>
      <c r="M1851" s="55">
        <f t="shared" si="598"/>
        <v>5.3835437527209438</v>
      </c>
      <c r="N1851" s="50">
        <v>143</v>
      </c>
      <c r="O1851" s="50" t="s">
        <v>330</v>
      </c>
      <c r="S1851" s="151">
        <f t="shared" si="599"/>
        <v>0.20277845166855357</v>
      </c>
      <c r="T1851" s="151">
        <f t="shared" si="600"/>
        <v>0.10138922583427679</v>
      </c>
      <c r="V1851" s="393">
        <f t="shared" si="611"/>
        <v>0</v>
      </c>
      <c r="W1851" s="393">
        <f t="shared" si="612"/>
        <v>0</v>
      </c>
      <c r="X1851" s="53">
        <f t="shared" si="601"/>
        <v>0.20277845166855357</v>
      </c>
      <c r="Y1851" s="53">
        <f t="shared" si="602"/>
        <v>0.23916763166855357</v>
      </c>
      <c r="Z1851" s="53">
        <f t="shared" si="603"/>
        <v>0.10138922583427679</v>
      </c>
      <c r="AA1851" s="53">
        <f t="shared" si="604"/>
        <v>0.11958381583427678</v>
      </c>
      <c r="AB1851" s="50">
        <f t="shared" si="605"/>
        <v>2606</v>
      </c>
      <c r="AC1851" s="50">
        <f t="shared" si="613"/>
        <v>2013</v>
      </c>
      <c r="AD1851" s="50">
        <f t="shared" si="606"/>
        <v>1</v>
      </c>
      <c r="AE1851" s="56">
        <f t="shared" si="607"/>
        <v>201301</v>
      </c>
      <c r="AF1851" s="56">
        <f t="shared" si="615"/>
        <v>1</v>
      </c>
      <c r="AG1851" s="58">
        <f t="shared" si="616"/>
        <v>3</v>
      </c>
      <c r="AH1851" s="56">
        <f t="shared" si="608"/>
        <v>1</v>
      </c>
      <c r="AI1851" s="53">
        <f t="shared" si="609"/>
        <v>0.22097304166855358</v>
      </c>
      <c r="AJ1851" s="56">
        <f t="shared" si="610"/>
        <v>29.334899999999998</v>
      </c>
    </row>
    <row r="1852" spans="1:36" x14ac:dyDescent="0.25">
      <c r="A1852" s="50">
        <v>1851</v>
      </c>
      <c r="B1852" s="51">
        <v>41276</v>
      </c>
      <c r="C1852" s="75">
        <f t="shared" si="614"/>
        <v>41276</v>
      </c>
      <c r="D1852" s="50" t="s">
        <v>1224</v>
      </c>
      <c r="E1852" s="50">
        <v>17.3</v>
      </c>
      <c r="F1852" s="50">
        <v>0</v>
      </c>
      <c r="G1852" s="50">
        <v>40</v>
      </c>
      <c r="H1852" s="50">
        <v>0</v>
      </c>
      <c r="I1852" s="53">
        <f t="shared" si="596"/>
        <v>2.7777777777777776E-2</v>
      </c>
      <c r="J1852" s="54">
        <f t="shared" si="597"/>
        <v>1.6056518946692357E-3</v>
      </c>
      <c r="K1852" s="50" t="s">
        <v>921</v>
      </c>
      <c r="L1852" s="50" t="s">
        <v>1075</v>
      </c>
      <c r="M1852" s="55">
        <f t="shared" si="598"/>
        <v>25.950000000000021</v>
      </c>
      <c r="N1852" s="50">
        <v>0</v>
      </c>
      <c r="O1852" s="50" t="s">
        <v>253</v>
      </c>
      <c r="P1852" s="143"/>
      <c r="Q1852" s="143"/>
      <c r="R1852" s="143"/>
      <c r="S1852" s="151">
        <f t="shared" si="599"/>
        <v>0.17983301220295439</v>
      </c>
      <c r="T1852" s="151">
        <f t="shared" si="600"/>
        <v>8.9916506101477195E-2</v>
      </c>
      <c r="V1852" s="393">
        <f t="shared" si="611"/>
        <v>0</v>
      </c>
      <c r="W1852" s="393">
        <f t="shared" si="612"/>
        <v>0</v>
      </c>
      <c r="X1852" s="53">
        <f t="shared" si="601"/>
        <v>4.2068079640333975E-2</v>
      </c>
      <c r="Y1852" s="53">
        <f t="shared" si="602"/>
        <v>7.8457259640333968E-2</v>
      </c>
      <c r="Z1852" s="53">
        <f t="shared" si="603"/>
        <v>2.1034039820166987E-2</v>
      </c>
      <c r="AA1852" s="53">
        <f t="shared" si="604"/>
        <v>3.9228629820166984E-2</v>
      </c>
      <c r="AB1852" s="50">
        <f t="shared" si="605"/>
        <v>25</v>
      </c>
      <c r="AC1852" s="50">
        <f t="shared" si="613"/>
        <v>2013</v>
      </c>
      <c r="AD1852" s="50">
        <f t="shared" si="606"/>
        <v>1</v>
      </c>
      <c r="AE1852" s="56">
        <f t="shared" si="607"/>
        <v>201301</v>
      </c>
      <c r="AF1852" s="56">
        <f t="shared" si="615"/>
        <v>1</v>
      </c>
      <c r="AG1852" s="58">
        <f t="shared" si="616"/>
        <v>0</v>
      </c>
      <c r="AH1852" s="56">
        <f t="shared" si="608"/>
        <v>2</v>
      </c>
      <c r="AI1852" s="53">
        <f t="shared" si="609"/>
        <v>6.0262669640333971E-2</v>
      </c>
      <c r="AJ1852" s="56">
        <f t="shared" si="610"/>
        <v>17.3</v>
      </c>
    </row>
    <row r="1853" spans="1:36" x14ac:dyDescent="0.25">
      <c r="A1853" s="50">
        <v>1852</v>
      </c>
      <c r="B1853" s="51">
        <v>41277</v>
      </c>
      <c r="C1853" s="75">
        <f t="shared" si="614"/>
        <v>41277</v>
      </c>
      <c r="D1853" s="50" t="s">
        <v>1223</v>
      </c>
      <c r="E1853" s="50">
        <v>3.1</v>
      </c>
      <c r="F1853" s="50">
        <v>0</v>
      </c>
      <c r="G1853" s="50">
        <v>28</v>
      </c>
      <c r="H1853" s="50">
        <v>40</v>
      </c>
      <c r="I1853" s="53">
        <f t="shared" si="596"/>
        <v>1.9907407407407408E-2</v>
      </c>
      <c r="J1853" s="54">
        <f t="shared" si="597"/>
        <v>6.4217443249701316E-3</v>
      </c>
      <c r="K1853" s="50" t="s">
        <v>936</v>
      </c>
      <c r="L1853" s="50" t="s">
        <v>920</v>
      </c>
      <c r="M1853" s="55">
        <f t="shared" si="598"/>
        <v>6.4883720930232611</v>
      </c>
      <c r="N1853" s="50">
        <v>0</v>
      </c>
      <c r="O1853" s="50" t="s">
        <v>253</v>
      </c>
      <c r="S1853" s="151">
        <f t="shared" si="599"/>
        <v>0.16824970131421743</v>
      </c>
      <c r="T1853" s="151">
        <f t="shared" si="600"/>
        <v>8.4124850657108716E-2</v>
      </c>
      <c r="V1853" s="393">
        <f t="shared" si="611"/>
        <v>0</v>
      </c>
      <c r="W1853" s="393">
        <f t="shared" si="612"/>
        <v>0</v>
      </c>
      <c r="X1853" s="53">
        <f t="shared" si="601"/>
        <v>0.16824970131421743</v>
      </c>
      <c r="Y1853" s="53">
        <f t="shared" si="602"/>
        <v>0.20463888131421745</v>
      </c>
      <c r="Z1853" s="53">
        <f t="shared" si="603"/>
        <v>8.4124850657108716E-2</v>
      </c>
      <c r="AA1853" s="53">
        <f t="shared" si="604"/>
        <v>0.10231944065710873</v>
      </c>
      <c r="AB1853" s="50">
        <f t="shared" si="605"/>
        <v>1147</v>
      </c>
      <c r="AC1853" s="50">
        <f t="shared" si="613"/>
        <v>2013</v>
      </c>
      <c r="AD1853" s="50">
        <f t="shared" si="606"/>
        <v>1</v>
      </c>
      <c r="AE1853" s="56">
        <f t="shared" si="607"/>
        <v>201301</v>
      </c>
      <c r="AF1853" s="56">
        <f t="shared" si="615"/>
        <v>1</v>
      </c>
      <c r="AG1853" s="58">
        <f t="shared" si="616"/>
        <v>0</v>
      </c>
      <c r="AH1853" s="56">
        <f t="shared" si="608"/>
        <v>3</v>
      </c>
      <c r="AI1853" s="53">
        <f t="shared" si="609"/>
        <v>0.18644429131421744</v>
      </c>
      <c r="AJ1853" s="56">
        <f t="shared" si="610"/>
        <v>13.236999999999998</v>
      </c>
    </row>
    <row r="1854" spans="1:36" x14ac:dyDescent="0.25">
      <c r="A1854" s="50">
        <v>1853</v>
      </c>
      <c r="B1854" s="51">
        <v>41279</v>
      </c>
      <c r="C1854" s="75">
        <f t="shared" si="614"/>
        <v>41279</v>
      </c>
      <c r="D1854" s="50" t="s">
        <v>1224</v>
      </c>
      <c r="E1854" s="50">
        <v>30</v>
      </c>
      <c r="F1854" s="50">
        <v>2</v>
      </c>
      <c r="G1854" s="50">
        <v>0</v>
      </c>
      <c r="H1854" s="50">
        <v>0</v>
      </c>
      <c r="I1854" s="53">
        <f t="shared" si="596"/>
        <v>8.3333333333333329E-2</v>
      </c>
      <c r="J1854" s="54">
        <f t="shared" si="597"/>
        <v>2.7777777777777775E-3</v>
      </c>
      <c r="K1854" s="50" t="s">
        <v>1076</v>
      </c>
      <c r="L1854" s="50" t="s">
        <v>1077</v>
      </c>
      <c r="M1854" s="55">
        <f t="shared" si="598"/>
        <v>15.000000000000014</v>
      </c>
      <c r="N1854" s="50">
        <v>127</v>
      </c>
      <c r="O1854" s="50" t="s">
        <v>253</v>
      </c>
      <c r="P1854" s="143"/>
      <c r="Q1854" s="143"/>
      <c r="R1854" s="143"/>
      <c r="S1854" s="151">
        <f t="shared" si="599"/>
        <v>0.31111111111111106</v>
      </c>
      <c r="T1854" s="151">
        <f t="shared" si="600"/>
        <v>0.15555555555555553</v>
      </c>
      <c r="V1854" s="393">
        <f t="shared" si="611"/>
        <v>0</v>
      </c>
      <c r="W1854" s="393">
        <f t="shared" si="612"/>
        <v>0</v>
      </c>
      <c r="X1854" s="53">
        <f t="shared" si="601"/>
        <v>7.2777777777777761E-2</v>
      </c>
      <c r="Y1854" s="53">
        <f t="shared" si="602"/>
        <v>0.10916695777777777</v>
      </c>
      <c r="Z1854" s="53">
        <f t="shared" si="603"/>
        <v>3.638888888888888E-2</v>
      </c>
      <c r="AA1854" s="53">
        <f t="shared" si="604"/>
        <v>5.4583478888888884E-2</v>
      </c>
      <c r="AB1854" s="50">
        <f t="shared" si="605"/>
        <v>592</v>
      </c>
      <c r="AC1854" s="50">
        <f t="shared" si="613"/>
        <v>2013</v>
      </c>
      <c r="AD1854" s="50">
        <f t="shared" si="606"/>
        <v>1</v>
      </c>
      <c r="AE1854" s="56">
        <f t="shared" si="607"/>
        <v>201301</v>
      </c>
      <c r="AF1854" s="56">
        <f t="shared" si="615"/>
        <v>1</v>
      </c>
      <c r="AG1854" s="58">
        <f t="shared" si="616"/>
        <v>1</v>
      </c>
      <c r="AH1854" s="56">
        <f t="shared" si="608"/>
        <v>5</v>
      </c>
      <c r="AI1854" s="53">
        <f t="shared" si="609"/>
        <v>9.0972367777777757E-2</v>
      </c>
      <c r="AJ1854" s="56">
        <f t="shared" si="610"/>
        <v>30</v>
      </c>
    </row>
    <row r="1855" spans="1:36" x14ac:dyDescent="0.25">
      <c r="A1855" s="50">
        <v>1854</v>
      </c>
      <c r="B1855" s="51">
        <v>41280</v>
      </c>
      <c r="C1855" s="75">
        <f t="shared" si="614"/>
        <v>41280</v>
      </c>
      <c r="D1855" s="50" t="s">
        <v>1223</v>
      </c>
      <c r="E1855" s="50">
        <v>5.25</v>
      </c>
      <c r="F1855" s="50">
        <v>0</v>
      </c>
      <c r="G1855" s="50">
        <v>58</v>
      </c>
      <c r="H1855" s="50">
        <v>27</v>
      </c>
      <c r="I1855" s="53">
        <f t="shared" si="596"/>
        <v>4.0590277777777781E-2</v>
      </c>
      <c r="J1855" s="54">
        <f t="shared" si="597"/>
        <v>7.7314814814814824E-3</v>
      </c>
      <c r="K1855" s="50" t="s">
        <v>936</v>
      </c>
      <c r="L1855" s="50" t="s">
        <v>1078</v>
      </c>
      <c r="M1855" s="55">
        <f t="shared" si="598"/>
        <v>5.3892215568862314</v>
      </c>
      <c r="N1855" s="50">
        <v>0</v>
      </c>
      <c r="O1855" s="50" t="s">
        <v>330</v>
      </c>
      <c r="R1855" s="50" t="s">
        <v>1079</v>
      </c>
      <c r="S1855" s="151">
        <f t="shared" si="599"/>
        <v>0.20256481481481484</v>
      </c>
      <c r="T1855" s="151">
        <f t="shared" si="600"/>
        <v>0.10128240740740742</v>
      </c>
      <c r="V1855" s="393">
        <f t="shared" si="611"/>
        <v>0</v>
      </c>
      <c r="W1855" s="393">
        <f t="shared" si="612"/>
        <v>0</v>
      </c>
      <c r="X1855" s="53">
        <f t="shared" si="601"/>
        <v>0.20256481481481484</v>
      </c>
      <c r="Y1855" s="53">
        <f t="shared" si="602"/>
        <v>0.2389539948148148</v>
      </c>
      <c r="Z1855" s="53">
        <f t="shared" si="603"/>
        <v>0.10128240740740742</v>
      </c>
      <c r="AA1855" s="53">
        <f t="shared" si="604"/>
        <v>0.1194769974074074</v>
      </c>
      <c r="AB1855" s="50">
        <f t="shared" si="605"/>
        <v>2604</v>
      </c>
      <c r="AC1855" s="50">
        <f t="shared" si="613"/>
        <v>2013</v>
      </c>
      <c r="AD1855" s="50">
        <f t="shared" si="606"/>
        <v>1</v>
      </c>
      <c r="AE1855" s="56">
        <f t="shared" si="607"/>
        <v>201301</v>
      </c>
      <c r="AF1855" s="56">
        <f t="shared" si="615"/>
        <v>2</v>
      </c>
      <c r="AG1855" s="58">
        <f t="shared" si="616"/>
        <v>0</v>
      </c>
      <c r="AH1855" s="56">
        <f t="shared" si="608"/>
        <v>6</v>
      </c>
      <c r="AI1855" s="53">
        <f t="shared" si="609"/>
        <v>0.22075940481481482</v>
      </c>
      <c r="AJ1855" s="56">
        <f t="shared" si="610"/>
        <v>22.417499999999997</v>
      </c>
    </row>
    <row r="1856" spans="1:36" x14ac:dyDescent="0.25">
      <c r="A1856" s="50">
        <v>1855</v>
      </c>
      <c r="B1856" s="51">
        <v>41281</v>
      </c>
      <c r="C1856" s="75">
        <f t="shared" si="614"/>
        <v>41281</v>
      </c>
      <c r="D1856" s="50" t="s">
        <v>1223</v>
      </c>
      <c r="E1856" s="50">
        <v>3.5</v>
      </c>
      <c r="F1856" s="50">
        <v>0</v>
      </c>
      <c r="G1856" s="50">
        <v>31</v>
      </c>
      <c r="H1856" s="50">
        <v>39</v>
      </c>
      <c r="I1856" s="53">
        <f t="shared" si="596"/>
        <v>2.1979166666666664E-2</v>
      </c>
      <c r="J1856" s="54">
        <f t="shared" si="597"/>
        <v>6.2797619047619043E-3</v>
      </c>
      <c r="K1856" s="50" t="s">
        <v>936</v>
      </c>
      <c r="L1856" s="50" t="s">
        <v>1048</v>
      </c>
      <c r="M1856" s="55">
        <f t="shared" si="598"/>
        <v>6.6350710900473988</v>
      </c>
      <c r="N1856" s="50">
        <v>0</v>
      </c>
      <c r="O1856" s="50" t="s">
        <v>253</v>
      </c>
      <c r="R1856" s="50" t="s">
        <v>1080</v>
      </c>
      <c r="S1856" s="151">
        <f t="shared" si="599"/>
        <v>0.1645297619047619</v>
      </c>
      <c r="T1856" s="151">
        <f t="shared" si="600"/>
        <v>8.226488095238095E-2</v>
      </c>
      <c r="V1856" s="393">
        <f t="shared" si="611"/>
        <v>0</v>
      </c>
      <c r="W1856" s="393">
        <f t="shared" si="612"/>
        <v>0</v>
      </c>
      <c r="X1856" s="53">
        <f t="shared" si="601"/>
        <v>0.1645297619047619</v>
      </c>
      <c r="Y1856" s="53">
        <f t="shared" si="602"/>
        <v>0.20091894190476189</v>
      </c>
      <c r="Z1856" s="53">
        <f t="shared" si="603"/>
        <v>8.226488095238095E-2</v>
      </c>
      <c r="AA1856" s="53">
        <f t="shared" si="604"/>
        <v>0.10045947095238095</v>
      </c>
      <c r="AB1856" s="50">
        <f t="shared" si="605"/>
        <v>1081</v>
      </c>
      <c r="AC1856" s="50">
        <f t="shared" si="613"/>
        <v>2013</v>
      </c>
      <c r="AD1856" s="50">
        <f t="shared" si="606"/>
        <v>1</v>
      </c>
      <c r="AE1856" s="56">
        <f t="shared" si="607"/>
        <v>201301</v>
      </c>
      <c r="AF1856" s="56">
        <f t="shared" si="615"/>
        <v>2</v>
      </c>
      <c r="AG1856" s="58">
        <f t="shared" si="616"/>
        <v>0</v>
      </c>
      <c r="AH1856" s="56">
        <f t="shared" si="608"/>
        <v>7</v>
      </c>
      <c r="AI1856" s="53">
        <f t="shared" si="609"/>
        <v>0.18272435190476188</v>
      </c>
      <c r="AJ1856" s="56">
        <f t="shared" si="610"/>
        <v>14.944999999999999</v>
      </c>
    </row>
    <row r="1857" spans="1:36" x14ac:dyDescent="0.25">
      <c r="A1857" s="50">
        <v>1856</v>
      </c>
      <c r="B1857" s="51">
        <v>41282</v>
      </c>
      <c r="C1857" s="75">
        <f t="shared" si="614"/>
        <v>41282</v>
      </c>
      <c r="D1857" s="50" t="s">
        <v>1224</v>
      </c>
      <c r="E1857" s="50">
        <v>8.5</v>
      </c>
      <c r="F1857" s="50">
        <v>0</v>
      </c>
      <c r="G1857" s="50">
        <v>24</v>
      </c>
      <c r="H1857" s="50">
        <v>0</v>
      </c>
      <c r="I1857" s="53">
        <f t="shared" si="596"/>
        <v>1.6666666666666666E-2</v>
      </c>
      <c r="J1857" s="54">
        <f t="shared" si="597"/>
        <v>1.9607843137254902E-3</v>
      </c>
      <c r="K1857" s="50" t="s">
        <v>921</v>
      </c>
      <c r="L1857" s="50" t="s">
        <v>934</v>
      </c>
      <c r="M1857" s="55">
        <f t="shared" si="598"/>
        <v>21.250000000000018</v>
      </c>
      <c r="N1857" s="50">
        <v>0</v>
      </c>
      <c r="O1857" s="50" t="s">
        <v>253</v>
      </c>
      <c r="S1857" s="151">
        <f t="shared" si="599"/>
        <v>0.2196078431372549</v>
      </c>
      <c r="T1857" s="151">
        <f t="shared" si="600"/>
        <v>0.10980392156862745</v>
      </c>
      <c r="V1857" s="393">
        <f t="shared" si="611"/>
        <v>0</v>
      </c>
      <c r="W1857" s="393">
        <f t="shared" si="612"/>
        <v>0</v>
      </c>
      <c r="X1857" s="53">
        <f t="shared" si="601"/>
        <v>5.137254901960784E-2</v>
      </c>
      <c r="Y1857" s="53">
        <f t="shared" si="602"/>
        <v>8.776172901960784E-2</v>
      </c>
      <c r="Z1857" s="53">
        <f t="shared" si="603"/>
        <v>2.568627450980392E-2</v>
      </c>
      <c r="AA1857" s="53">
        <f t="shared" si="604"/>
        <v>4.388086450980392E-2</v>
      </c>
      <c r="AB1857" s="50">
        <f t="shared" si="605"/>
        <v>162</v>
      </c>
      <c r="AC1857" s="50">
        <f t="shared" si="613"/>
        <v>2013</v>
      </c>
      <c r="AD1857" s="50">
        <f t="shared" si="606"/>
        <v>1</v>
      </c>
      <c r="AE1857" s="56">
        <f t="shared" si="607"/>
        <v>201301</v>
      </c>
      <c r="AF1857" s="56">
        <f t="shared" si="615"/>
        <v>2</v>
      </c>
      <c r="AG1857" s="58">
        <f t="shared" si="616"/>
        <v>0</v>
      </c>
      <c r="AH1857" s="56">
        <f t="shared" si="608"/>
        <v>8</v>
      </c>
      <c r="AI1857" s="53">
        <f t="shared" si="609"/>
        <v>6.9567139019607843E-2</v>
      </c>
      <c r="AJ1857" s="56">
        <f t="shared" si="610"/>
        <v>8.5</v>
      </c>
    </row>
    <row r="1858" spans="1:36" x14ac:dyDescent="0.25">
      <c r="A1858" s="50">
        <v>1857</v>
      </c>
      <c r="B1858" s="51">
        <v>41283</v>
      </c>
      <c r="C1858" s="75">
        <f t="shared" si="614"/>
        <v>41283</v>
      </c>
      <c r="D1858" s="50" t="s">
        <v>513</v>
      </c>
      <c r="E1858" s="50">
        <v>3.1</v>
      </c>
      <c r="F1858" s="50">
        <v>0</v>
      </c>
      <c r="G1858" s="50">
        <v>24</v>
      </c>
      <c r="H1858" s="50">
        <v>56</v>
      </c>
      <c r="I1858" s="53">
        <f t="shared" ref="I1858:I1921" si="617">IF(E1858&gt;0,TIME(F1858,G1858,H1858),"")</f>
        <v>1.7314814814814814E-2</v>
      </c>
      <c r="J1858" s="54">
        <f t="shared" ref="J1858:J1921" si="618">IF(E1858&gt;0,TIME(F1858,G1858,H1858)/E1858,"")</f>
        <v>5.5854241338112306E-3</v>
      </c>
      <c r="K1858" s="50" t="s">
        <v>1082</v>
      </c>
      <c r="L1858" s="50" t="s">
        <v>1083</v>
      </c>
      <c r="M1858" s="55">
        <f t="shared" ref="M1858:M1921" si="619">IF(D1858&gt;0,0.0416666666666667/J1858,"")</f>
        <v>7.4598930481283476</v>
      </c>
      <c r="N1858" s="50">
        <v>0</v>
      </c>
      <c r="O1858" s="50" t="s">
        <v>253</v>
      </c>
      <c r="S1858" s="151">
        <f t="shared" ref="S1858:S1921" si="620">IF("1-Swim"=D1858,J1858*2.4,IF("2-Bike"=D1858,J1858*112,IF("3-Run"=D1858,J1858*26.2,0)))</f>
        <v>0</v>
      </c>
      <c r="T1858" s="151">
        <f t="shared" ref="T1858:T1921" si="621">S1858/2</f>
        <v>0</v>
      </c>
      <c r="V1858" s="393">
        <f t="shared" si="611"/>
        <v>0</v>
      </c>
      <c r="W1858" s="393">
        <f t="shared" si="612"/>
        <v>0</v>
      </c>
      <c r="X1858" s="53">
        <f t="shared" ref="X1858:X1921" si="622">J1858*26.2</f>
        <v>0.14633811230585425</v>
      </c>
      <c r="Y1858" s="53">
        <f t="shared" ref="Y1858:Y1921" si="623">(J1858+0.0013889)*26.2</f>
        <v>0.18272729230585424</v>
      </c>
      <c r="Z1858" s="53">
        <f t="shared" ref="Z1858:Z1921" si="624">X1858/2</f>
        <v>7.3169056152927126E-2</v>
      </c>
      <c r="AA1858" s="53">
        <f t="shared" ref="AA1858:AA1921" si="625">Y1858/2</f>
        <v>9.1363646152927122E-2</v>
      </c>
      <c r="AB1858" s="50">
        <f t="shared" ref="AB1858:AB1921" si="626">RANK(J1858,J:J,1)</f>
        <v>967</v>
      </c>
      <c r="AC1858" s="50">
        <f t="shared" si="613"/>
        <v>2013</v>
      </c>
      <c r="AD1858" s="50">
        <f t="shared" ref="AD1858:AD1921" si="627">MONTH(B1858)</f>
        <v>1</v>
      </c>
      <c r="AE1858" s="56">
        <f t="shared" ref="AE1858:AE1921" si="628">AC1858*100+AD1858</f>
        <v>201301</v>
      </c>
      <c r="AF1858" s="56">
        <f t="shared" si="615"/>
        <v>2</v>
      </c>
      <c r="AG1858" s="58">
        <f t="shared" si="616"/>
        <v>0</v>
      </c>
      <c r="AH1858" s="56">
        <f t="shared" ref="AH1858:AH1921" si="629">DAY(B1858)</f>
        <v>9</v>
      </c>
      <c r="AI1858" s="53">
        <f t="shared" ref="AI1858:AI1921" si="630">Z1858+AA1858</f>
        <v>0.16453270230585426</v>
      </c>
      <c r="AJ1858" s="56">
        <f t="shared" ref="AJ1858:AJ1921" si="631">IF("1-Swim"=D1858,E1858*46.7,IF("2-Bike"=D1858,E1858,IF("3-Run"=D1858,E1858*4.27,0)))</f>
        <v>0</v>
      </c>
    </row>
    <row r="1859" spans="1:36" x14ac:dyDescent="0.25">
      <c r="A1859" s="50">
        <v>1858</v>
      </c>
      <c r="B1859" s="51">
        <v>41284</v>
      </c>
      <c r="C1859" s="75">
        <f t="shared" si="614"/>
        <v>41284</v>
      </c>
      <c r="D1859" s="50" t="s">
        <v>1224</v>
      </c>
      <c r="E1859" s="50">
        <v>12.7</v>
      </c>
      <c r="F1859" s="50">
        <v>0</v>
      </c>
      <c r="G1859" s="50">
        <v>30</v>
      </c>
      <c r="H1859" s="50">
        <v>0</v>
      </c>
      <c r="I1859" s="53">
        <f t="shared" si="617"/>
        <v>2.0833333333333332E-2</v>
      </c>
      <c r="J1859" s="54">
        <f t="shared" si="618"/>
        <v>1.6404199475065617E-3</v>
      </c>
      <c r="K1859" s="50" t="s">
        <v>921</v>
      </c>
      <c r="L1859" s="50" t="s">
        <v>1081</v>
      </c>
      <c r="M1859" s="55">
        <f t="shared" si="619"/>
        <v>25.40000000000002</v>
      </c>
      <c r="N1859" s="50">
        <v>132</v>
      </c>
      <c r="O1859" s="50" t="s">
        <v>253</v>
      </c>
      <c r="P1859" s="143"/>
      <c r="Q1859" s="143"/>
      <c r="R1859" s="143"/>
      <c r="S1859" s="151">
        <f t="shared" si="620"/>
        <v>0.18372703412073491</v>
      </c>
      <c r="T1859" s="151">
        <f t="shared" si="621"/>
        <v>9.1863517060367453E-2</v>
      </c>
      <c r="V1859" s="393">
        <f t="shared" ref="V1859:V1922" si="632">U1859*0.000568182</f>
        <v>0</v>
      </c>
      <c r="W1859" s="393">
        <f t="shared" ref="W1859:W1922" si="633">U1859*0.0006213713910761</f>
        <v>0</v>
      </c>
      <c r="X1859" s="53">
        <f t="shared" si="622"/>
        <v>4.2979002624671914E-2</v>
      </c>
      <c r="Y1859" s="53">
        <f t="shared" si="623"/>
        <v>7.9368182624671921E-2</v>
      </c>
      <c r="Z1859" s="53">
        <f t="shared" si="624"/>
        <v>2.1489501312335957E-2</v>
      </c>
      <c r="AA1859" s="53">
        <f t="shared" si="625"/>
        <v>3.968409131233596E-2</v>
      </c>
      <c r="AB1859" s="50">
        <f t="shared" si="626"/>
        <v>28</v>
      </c>
      <c r="AC1859" s="50">
        <f t="shared" si="613"/>
        <v>2013</v>
      </c>
      <c r="AD1859" s="50">
        <f t="shared" si="627"/>
        <v>1</v>
      </c>
      <c r="AE1859" s="56">
        <f t="shared" si="628"/>
        <v>201301</v>
      </c>
      <c r="AF1859" s="56">
        <f t="shared" si="615"/>
        <v>2</v>
      </c>
      <c r="AG1859" s="58">
        <f t="shared" si="616"/>
        <v>0</v>
      </c>
      <c r="AH1859" s="56">
        <f t="shared" si="629"/>
        <v>10</v>
      </c>
      <c r="AI1859" s="53">
        <f t="shared" si="630"/>
        <v>6.1173592624671917E-2</v>
      </c>
      <c r="AJ1859" s="56">
        <f t="shared" si="631"/>
        <v>12.7</v>
      </c>
    </row>
    <row r="1860" spans="1:36" x14ac:dyDescent="0.25">
      <c r="A1860" s="50">
        <v>1859</v>
      </c>
      <c r="B1860" s="51">
        <v>41284</v>
      </c>
      <c r="C1860" s="75">
        <f t="shared" si="614"/>
        <v>41284</v>
      </c>
      <c r="D1860" s="50" t="s">
        <v>1223</v>
      </c>
      <c r="E1860" s="50">
        <v>1.05</v>
      </c>
      <c r="F1860" s="50">
        <v>0</v>
      </c>
      <c r="G1860" s="50">
        <v>10</v>
      </c>
      <c r="H1860" s="50">
        <v>1</v>
      </c>
      <c r="I1860" s="53">
        <f t="shared" si="617"/>
        <v>6.9560185185185185E-3</v>
      </c>
      <c r="J1860" s="54">
        <f t="shared" si="618"/>
        <v>6.6247795414462081E-3</v>
      </c>
      <c r="K1860" s="50" t="s">
        <v>936</v>
      </c>
      <c r="L1860" s="50" t="s">
        <v>1048</v>
      </c>
      <c r="M1860" s="55">
        <f t="shared" si="619"/>
        <v>6.2895174708818686</v>
      </c>
      <c r="N1860" s="50">
        <v>153</v>
      </c>
      <c r="O1860" s="50" t="s">
        <v>253</v>
      </c>
      <c r="S1860" s="151">
        <f t="shared" si="620"/>
        <v>0.17356922398589064</v>
      </c>
      <c r="T1860" s="151">
        <f t="shared" si="621"/>
        <v>8.6784611992945321E-2</v>
      </c>
      <c r="V1860" s="393">
        <f t="shared" si="632"/>
        <v>0</v>
      </c>
      <c r="W1860" s="393">
        <f t="shared" si="633"/>
        <v>0</v>
      </c>
      <c r="X1860" s="53">
        <f t="shared" si="622"/>
        <v>0.17356922398589064</v>
      </c>
      <c r="Y1860" s="53">
        <f t="shared" si="623"/>
        <v>0.20995840398589066</v>
      </c>
      <c r="Z1860" s="53">
        <f t="shared" si="624"/>
        <v>8.6784611992945321E-2</v>
      </c>
      <c r="AA1860" s="53">
        <f t="shared" si="625"/>
        <v>0.10497920199294533</v>
      </c>
      <c r="AB1860" s="50">
        <f t="shared" si="626"/>
        <v>1323</v>
      </c>
      <c r="AC1860" s="50">
        <f t="shared" si="613"/>
        <v>2013</v>
      </c>
      <c r="AD1860" s="50">
        <f t="shared" si="627"/>
        <v>1</v>
      </c>
      <c r="AE1860" s="56">
        <f t="shared" si="628"/>
        <v>201301</v>
      </c>
      <c r="AF1860" s="56">
        <f t="shared" si="615"/>
        <v>2</v>
      </c>
      <c r="AG1860" s="58">
        <f t="shared" si="616"/>
        <v>0</v>
      </c>
      <c r="AH1860" s="56">
        <f t="shared" si="629"/>
        <v>10</v>
      </c>
      <c r="AI1860" s="53">
        <f t="shared" si="630"/>
        <v>0.19176381398589065</v>
      </c>
      <c r="AJ1860" s="56">
        <f t="shared" si="631"/>
        <v>4.4834999999999994</v>
      </c>
    </row>
    <row r="1861" spans="1:36" x14ac:dyDescent="0.25">
      <c r="A1861" s="50">
        <v>1860</v>
      </c>
      <c r="B1861" s="51">
        <v>41285</v>
      </c>
      <c r="C1861" s="75">
        <f t="shared" si="614"/>
        <v>41285</v>
      </c>
      <c r="D1861" s="50" t="s">
        <v>1223</v>
      </c>
      <c r="E1861" s="50">
        <v>2.1</v>
      </c>
      <c r="F1861" s="50">
        <v>0</v>
      </c>
      <c r="G1861" s="50">
        <v>20</v>
      </c>
      <c r="H1861" s="50">
        <v>0</v>
      </c>
      <c r="I1861" s="53">
        <f t="shared" si="617"/>
        <v>1.3888888888888888E-2</v>
      </c>
      <c r="J1861" s="54">
        <f t="shared" si="618"/>
        <v>6.6137566137566134E-3</v>
      </c>
      <c r="K1861" s="50" t="s">
        <v>936</v>
      </c>
      <c r="L1861" s="50" t="s">
        <v>1048</v>
      </c>
      <c r="M1861" s="55">
        <f t="shared" si="619"/>
        <v>6.3000000000000052</v>
      </c>
      <c r="N1861" s="50">
        <v>0</v>
      </c>
      <c r="O1861" s="50" t="s">
        <v>253</v>
      </c>
      <c r="P1861" s="143"/>
      <c r="Q1861" s="143"/>
      <c r="R1861" s="143"/>
      <c r="S1861" s="151">
        <f t="shared" si="620"/>
        <v>0.17328042328042326</v>
      </c>
      <c r="T1861" s="151">
        <f t="shared" si="621"/>
        <v>8.6640211640211628E-2</v>
      </c>
      <c r="V1861" s="393">
        <f t="shared" si="632"/>
        <v>0</v>
      </c>
      <c r="W1861" s="393">
        <f t="shared" si="633"/>
        <v>0</v>
      </c>
      <c r="X1861" s="53">
        <f t="shared" si="622"/>
        <v>0.17328042328042326</v>
      </c>
      <c r="Y1861" s="53">
        <f t="shared" si="623"/>
        <v>0.20966960328042328</v>
      </c>
      <c r="Z1861" s="53">
        <f t="shared" si="624"/>
        <v>8.6640211640211628E-2</v>
      </c>
      <c r="AA1861" s="53">
        <f t="shared" si="625"/>
        <v>0.10483480164021164</v>
      </c>
      <c r="AB1861" s="50">
        <f t="shared" si="626"/>
        <v>1311</v>
      </c>
      <c r="AC1861" s="50">
        <f t="shared" si="613"/>
        <v>2013</v>
      </c>
      <c r="AD1861" s="50">
        <f t="shared" si="627"/>
        <v>1</v>
      </c>
      <c r="AE1861" s="56">
        <f t="shared" si="628"/>
        <v>201301</v>
      </c>
      <c r="AF1861" s="56">
        <f t="shared" si="615"/>
        <v>2</v>
      </c>
      <c r="AG1861" s="58">
        <f t="shared" si="616"/>
        <v>0</v>
      </c>
      <c r="AH1861" s="56">
        <f t="shared" si="629"/>
        <v>11</v>
      </c>
      <c r="AI1861" s="53">
        <f t="shared" si="630"/>
        <v>0.19147501328042327</v>
      </c>
      <c r="AJ1861" s="56">
        <f t="shared" si="631"/>
        <v>8.9669999999999987</v>
      </c>
    </row>
    <row r="1862" spans="1:36" x14ac:dyDescent="0.25">
      <c r="A1862" s="50">
        <v>1861</v>
      </c>
      <c r="B1862" s="51">
        <v>41286</v>
      </c>
      <c r="C1862" s="75">
        <f t="shared" si="614"/>
        <v>41286</v>
      </c>
      <c r="D1862" s="50" t="s">
        <v>1224</v>
      </c>
      <c r="E1862" s="50">
        <v>20</v>
      </c>
      <c r="F1862" s="50">
        <v>1</v>
      </c>
      <c r="G1862" s="50">
        <v>30</v>
      </c>
      <c r="H1862" s="50">
        <v>0</v>
      </c>
      <c r="I1862" s="53">
        <f t="shared" si="617"/>
        <v>6.25E-2</v>
      </c>
      <c r="J1862" s="54">
        <f t="shared" si="618"/>
        <v>3.1250000000000002E-3</v>
      </c>
      <c r="K1862" s="50" t="s">
        <v>1076</v>
      </c>
      <c r="L1862" s="50" t="s">
        <v>1084</v>
      </c>
      <c r="M1862" s="55">
        <f t="shared" si="619"/>
        <v>13.333333333333343</v>
      </c>
      <c r="N1862" s="50">
        <v>0</v>
      </c>
      <c r="O1862" s="50" t="s">
        <v>253</v>
      </c>
      <c r="S1862" s="151">
        <f t="shared" si="620"/>
        <v>0.35000000000000003</v>
      </c>
      <c r="T1862" s="151">
        <f t="shared" si="621"/>
        <v>0.17500000000000002</v>
      </c>
      <c r="V1862" s="393">
        <f t="shared" si="632"/>
        <v>0</v>
      </c>
      <c r="W1862" s="393">
        <f t="shared" si="633"/>
        <v>0</v>
      </c>
      <c r="X1862" s="53">
        <f t="shared" si="622"/>
        <v>8.1875000000000003E-2</v>
      </c>
      <c r="Y1862" s="53">
        <f t="shared" si="623"/>
        <v>0.11826418000000001</v>
      </c>
      <c r="Z1862" s="53">
        <f t="shared" si="624"/>
        <v>4.0937500000000002E-2</v>
      </c>
      <c r="AA1862" s="53">
        <f t="shared" si="625"/>
        <v>5.9132090000000005E-2</v>
      </c>
      <c r="AB1862" s="50">
        <f t="shared" si="626"/>
        <v>804</v>
      </c>
      <c r="AC1862" s="50">
        <f t="shared" si="613"/>
        <v>2013</v>
      </c>
      <c r="AD1862" s="50">
        <f t="shared" si="627"/>
        <v>1</v>
      </c>
      <c r="AE1862" s="56">
        <f t="shared" si="628"/>
        <v>201301</v>
      </c>
      <c r="AF1862" s="56">
        <f t="shared" si="615"/>
        <v>2</v>
      </c>
      <c r="AG1862" s="58">
        <f t="shared" si="616"/>
        <v>0</v>
      </c>
      <c r="AH1862" s="56">
        <f t="shared" si="629"/>
        <v>12</v>
      </c>
      <c r="AI1862" s="53">
        <f t="shared" si="630"/>
        <v>0.10006959000000001</v>
      </c>
      <c r="AJ1862" s="56">
        <f t="shared" si="631"/>
        <v>20</v>
      </c>
    </row>
    <row r="1863" spans="1:36" x14ac:dyDescent="0.25">
      <c r="A1863" s="50">
        <v>1862</v>
      </c>
      <c r="B1863" s="51">
        <v>41287</v>
      </c>
      <c r="C1863" s="75">
        <f t="shared" si="614"/>
        <v>41287</v>
      </c>
      <c r="D1863" s="50" t="s">
        <v>1223</v>
      </c>
      <c r="E1863" s="50">
        <v>6.87</v>
      </c>
      <c r="F1863" s="50">
        <v>1</v>
      </c>
      <c r="G1863" s="50">
        <v>13</v>
      </c>
      <c r="H1863" s="50">
        <v>9</v>
      </c>
      <c r="I1863" s="53">
        <f t="shared" si="617"/>
        <v>5.0798611111111114E-2</v>
      </c>
      <c r="J1863" s="54">
        <f t="shared" si="618"/>
        <v>7.3942665372796383E-3</v>
      </c>
      <c r="K1863" s="50" t="s">
        <v>1063</v>
      </c>
      <c r="L1863" s="50" t="s">
        <v>941</v>
      </c>
      <c r="M1863" s="55">
        <f t="shared" si="619"/>
        <v>5.634996582365007</v>
      </c>
      <c r="N1863" s="50">
        <v>0</v>
      </c>
      <c r="O1863" s="50" t="s">
        <v>198</v>
      </c>
      <c r="R1863" s="50" t="s">
        <v>1085</v>
      </c>
      <c r="S1863" s="151">
        <f t="shared" si="620"/>
        <v>0.19372978327672652</v>
      </c>
      <c r="T1863" s="151">
        <f t="shared" si="621"/>
        <v>9.686489163836326E-2</v>
      </c>
      <c r="V1863" s="393">
        <f t="shared" si="632"/>
        <v>0</v>
      </c>
      <c r="W1863" s="393">
        <f t="shared" si="633"/>
        <v>0</v>
      </c>
      <c r="X1863" s="53">
        <f t="shared" si="622"/>
        <v>0.19372978327672652</v>
      </c>
      <c r="Y1863" s="53">
        <f t="shared" si="623"/>
        <v>0.23011896327672651</v>
      </c>
      <c r="Z1863" s="53">
        <f t="shared" si="624"/>
        <v>9.686489163836326E-2</v>
      </c>
      <c r="AA1863" s="53">
        <f t="shared" si="625"/>
        <v>0.11505948163836326</v>
      </c>
      <c r="AB1863" s="50">
        <f t="shared" si="626"/>
        <v>2256</v>
      </c>
      <c r="AC1863" s="50">
        <f t="shared" si="613"/>
        <v>2013</v>
      </c>
      <c r="AD1863" s="50">
        <f t="shared" si="627"/>
        <v>1</v>
      </c>
      <c r="AE1863" s="56">
        <f t="shared" si="628"/>
        <v>201301</v>
      </c>
      <c r="AF1863" s="56">
        <f t="shared" si="615"/>
        <v>3</v>
      </c>
      <c r="AG1863" s="58">
        <f t="shared" si="616"/>
        <v>0</v>
      </c>
      <c r="AH1863" s="56">
        <f t="shared" si="629"/>
        <v>13</v>
      </c>
      <c r="AI1863" s="53">
        <f t="shared" si="630"/>
        <v>0.21192437327672653</v>
      </c>
      <c r="AJ1863" s="56">
        <f t="shared" si="631"/>
        <v>29.334899999999998</v>
      </c>
    </row>
    <row r="1864" spans="1:36" x14ac:dyDescent="0.25">
      <c r="A1864" s="50">
        <v>1863</v>
      </c>
      <c r="B1864" s="51">
        <v>41288</v>
      </c>
      <c r="C1864" s="75">
        <f t="shared" si="614"/>
        <v>41288</v>
      </c>
      <c r="D1864" s="50" t="s">
        <v>1223</v>
      </c>
      <c r="E1864" s="50">
        <v>3</v>
      </c>
      <c r="F1864" s="50">
        <v>0</v>
      </c>
      <c r="G1864" s="50">
        <v>27</v>
      </c>
      <c r="H1864" s="50">
        <v>36</v>
      </c>
      <c r="I1864" s="53">
        <f t="shared" si="617"/>
        <v>1.9166666666666669E-2</v>
      </c>
      <c r="J1864" s="54">
        <f t="shared" si="618"/>
        <v>6.3888888888888893E-3</v>
      </c>
      <c r="K1864" s="50" t="s">
        <v>936</v>
      </c>
      <c r="L1864" s="50" t="s">
        <v>1048</v>
      </c>
      <c r="M1864" s="55">
        <f t="shared" si="619"/>
        <v>6.5217391304347876</v>
      </c>
      <c r="N1864" s="50">
        <v>0</v>
      </c>
      <c r="O1864" s="50" t="s">
        <v>253</v>
      </c>
      <c r="S1864" s="151">
        <f t="shared" si="620"/>
        <v>0.16738888888888889</v>
      </c>
      <c r="T1864" s="151">
        <f t="shared" si="621"/>
        <v>8.3694444444444446E-2</v>
      </c>
      <c r="V1864" s="393">
        <f t="shared" si="632"/>
        <v>0</v>
      </c>
      <c r="W1864" s="393">
        <f t="shared" si="633"/>
        <v>0</v>
      </c>
      <c r="X1864" s="53">
        <f t="shared" si="622"/>
        <v>0.16738888888888889</v>
      </c>
      <c r="Y1864" s="53">
        <f t="shared" si="623"/>
        <v>0.20377806888888889</v>
      </c>
      <c r="Z1864" s="53">
        <f t="shared" si="624"/>
        <v>8.3694444444444446E-2</v>
      </c>
      <c r="AA1864" s="53">
        <f t="shared" si="625"/>
        <v>0.10188903444444444</v>
      </c>
      <c r="AB1864" s="50">
        <f t="shared" si="626"/>
        <v>1128</v>
      </c>
      <c r="AC1864" s="50">
        <f t="shared" si="613"/>
        <v>2013</v>
      </c>
      <c r="AD1864" s="50">
        <f t="shared" si="627"/>
        <v>1</v>
      </c>
      <c r="AE1864" s="56">
        <f t="shared" si="628"/>
        <v>201301</v>
      </c>
      <c r="AF1864" s="56">
        <f t="shared" si="615"/>
        <v>3</v>
      </c>
      <c r="AG1864" s="58">
        <f t="shared" si="616"/>
        <v>0</v>
      </c>
      <c r="AH1864" s="56">
        <f t="shared" si="629"/>
        <v>14</v>
      </c>
      <c r="AI1864" s="53">
        <f t="shared" si="630"/>
        <v>0.18558347888888888</v>
      </c>
      <c r="AJ1864" s="56">
        <f t="shared" si="631"/>
        <v>12.809999999999999</v>
      </c>
    </row>
    <row r="1865" spans="1:36" x14ac:dyDescent="0.25">
      <c r="A1865" s="50">
        <v>1864</v>
      </c>
      <c r="B1865" s="51">
        <v>41292</v>
      </c>
      <c r="C1865" s="75">
        <f t="shared" si="614"/>
        <v>41292</v>
      </c>
      <c r="D1865" s="50" t="s">
        <v>1223</v>
      </c>
      <c r="E1865" s="50">
        <v>2.1800000000000002</v>
      </c>
      <c r="F1865" s="50">
        <v>0</v>
      </c>
      <c r="G1865" s="50">
        <v>20</v>
      </c>
      <c r="H1865" s="50">
        <v>0</v>
      </c>
      <c r="I1865" s="53">
        <f t="shared" si="617"/>
        <v>1.3888888888888888E-2</v>
      </c>
      <c r="J1865" s="54">
        <f t="shared" si="618"/>
        <v>6.3710499490316E-3</v>
      </c>
      <c r="K1865" s="50" t="s">
        <v>1022</v>
      </c>
      <c r="L1865" s="50" t="s">
        <v>1086</v>
      </c>
      <c r="M1865" s="55">
        <f t="shared" si="619"/>
        <v>6.5400000000000054</v>
      </c>
      <c r="N1865" s="50">
        <v>0</v>
      </c>
      <c r="O1865" s="50" t="s">
        <v>253</v>
      </c>
      <c r="S1865" s="151">
        <f t="shared" si="620"/>
        <v>0.1669215086646279</v>
      </c>
      <c r="T1865" s="151">
        <f t="shared" si="621"/>
        <v>8.3460754332313952E-2</v>
      </c>
      <c r="V1865" s="393">
        <f t="shared" si="632"/>
        <v>0</v>
      </c>
      <c r="W1865" s="393">
        <f t="shared" si="633"/>
        <v>0</v>
      </c>
      <c r="X1865" s="53">
        <f t="shared" si="622"/>
        <v>0.1669215086646279</v>
      </c>
      <c r="Y1865" s="53">
        <f t="shared" si="623"/>
        <v>0.20331068866462793</v>
      </c>
      <c r="Z1865" s="53">
        <f t="shared" si="624"/>
        <v>8.3460754332313952E-2</v>
      </c>
      <c r="AA1865" s="53">
        <f t="shared" si="625"/>
        <v>0.10165534433231396</v>
      </c>
      <c r="AB1865" s="50">
        <f t="shared" si="626"/>
        <v>1121</v>
      </c>
      <c r="AC1865" s="50">
        <f t="shared" si="613"/>
        <v>2013</v>
      </c>
      <c r="AD1865" s="50">
        <f t="shared" si="627"/>
        <v>1</v>
      </c>
      <c r="AE1865" s="56">
        <f t="shared" si="628"/>
        <v>201301</v>
      </c>
      <c r="AF1865" s="56">
        <f t="shared" si="615"/>
        <v>3</v>
      </c>
      <c r="AG1865" s="58">
        <f t="shared" si="616"/>
        <v>3</v>
      </c>
      <c r="AH1865" s="56">
        <f t="shared" si="629"/>
        <v>18</v>
      </c>
      <c r="AI1865" s="53">
        <f t="shared" si="630"/>
        <v>0.18511609866462791</v>
      </c>
      <c r="AJ1865" s="56">
        <f t="shared" si="631"/>
        <v>9.3086000000000002</v>
      </c>
    </row>
    <row r="1866" spans="1:36" x14ac:dyDescent="0.25">
      <c r="A1866" s="50">
        <v>1865</v>
      </c>
      <c r="B1866" s="51">
        <v>41293</v>
      </c>
      <c r="C1866" s="75">
        <f t="shared" si="614"/>
        <v>41293</v>
      </c>
      <c r="D1866" s="50" t="s">
        <v>1224</v>
      </c>
      <c r="E1866" s="50">
        <v>30</v>
      </c>
      <c r="F1866" s="50">
        <v>1</v>
      </c>
      <c r="G1866" s="50">
        <v>45</v>
      </c>
      <c r="H1866" s="50">
        <v>0</v>
      </c>
      <c r="I1866" s="53">
        <f t="shared" si="617"/>
        <v>7.2916666666666671E-2</v>
      </c>
      <c r="J1866" s="54">
        <f t="shared" si="618"/>
        <v>2.4305555555555556E-3</v>
      </c>
      <c r="K1866" s="50" t="s">
        <v>1076</v>
      </c>
      <c r="L1866" s="50" t="s">
        <v>1087</v>
      </c>
      <c r="M1866" s="55">
        <f t="shared" si="619"/>
        <v>17.142857142857157</v>
      </c>
      <c r="N1866" s="50">
        <v>0</v>
      </c>
      <c r="O1866" s="50" t="s">
        <v>253</v>
      </c>
      <c r="S1866" s="151">
        <f t="shared" si="620"/>
        <v>0.27222222222222225</v>
      </c>
      <c r="T1866" s="151">
        <f t="shared" si="621"/>
        <v>0.13611111111111113</v>
      </c>
      <c r="V1866" s="393">
        <f t="shared" si="632"/>
        <v>0</v>
      </c>
      <c r="W1866" s="393">
        <f t="shared" si="633"/>
        <v>0</v>
      </c>
      <c r="X1866" s="53">
        <f t="shared" si="622"/>
        <v>6.368055555555556E-2</v>
      </c>
      <c r="Y1866" s="53">
        <f t="shared" si="623"/>
        <v>0.10006973555555555</v>
      </c>
      <c r="Z1866" s="53">
        <f t="shared" si="624"/>
        <v>3.184027777777778E-2</v>
      </c>
      <c r="AA1866" s="53">
        <f t="shared" si="625"/>
        <v>5.0034867777777776E-2</v>
      </c>
      <c r="AB1866" s="50">
        <f t="shared" si="626"/>
        <v>362</v>
      </c>
      <c r="AC1866" s="50">
        <f t="shared" si="613"/>
        <v>2013</v>
      </c>
      <c r="AD1866" s="50">
        <f t="shared" si="627"/>
        <v>1</v>
      </c>
      <c r="AE1866" s="56">
        <f t="shared" si="628"/>
        <v>201301</v>
      </c>
      <c r="AF1866" s="56">
        <f t="shared" si="615"/>
        <v>3</v>
      </c>
      <c r="AG1866" s="58">
        <f t="shared" si="616"/>
        <v>0</v>
      </c>
      <c r="AH1866" s="56">
        <f t="shared" si="629"/>
        <v>19</v>
      </c>
      <c r="AI1866" s="53">
        <f t="shared" si="630"/>
        <v>8.1875145555555556E-2</v>
      </c>
      <c r="AJ1866" s="56">
        <f t="shared" si="631"/>
        <v>30</v>
      </c>
    </row>
    <row r="1867" spans="1:36" x14ac:dyDescent="0.25">
      <c r="A1867" s="50">
        <v>1866</v>
      </c>
      <c r="B1867" s="51">
        <v>41294</v>
      </c>
      <c r="C1867" s="75">
        <f t="shared" si="614"/>
        <v>41294</v>
      </c>
      <c r="D1867" s="50" t="s">
        <v>1223</v>
      </c>
      <c r="E1867" s="50">
        <v>6</v>
      </c>
      <c r="F1867" s="50">
        <v>1</v>
      </c>
      <c r="G1867" s="50">
        <v>7</v>
      </c>
      <c r="H1867" s="50">
        <v>57</v>
      </c>
      <c r="I1867" s="53">
        <f t="shared" si="617"/>
        <v>4.71875E-2</v>
      </c>
      <c r="J1867" s="54">
        <f t="shared" si="618"/>
        <v>7.8645833333333328E-3</v>
      </c>
      <c r="K1867" s="50" t="s">
        <v>1063</v>
      </c>
      <c r="L1867" s="50" t="s">
        <v>315</v>
      </c>
      <c r="M1867" s="55">
        <f t="shared" si="619"/>
        <v>5.2980132450331174</v>
      </c>
      <c r="N1867" s="50">
        <v>0</v>
      </c>
      <c r="O1867" s="50" t="s">
        <v>330</v>
      </c>
      <c r="R1867" s="50" t="s">
        <v>1088</v>
      </c>
      <c r="S1867" s="151">
        <f t="shared" si="620"/>
        <v>0.2060520833333333</v>
      </c>
      <c r="T1867" s="151">
        <f t="shared" si="621"/>
        <v>0.10302604166666665</v>
      </c>
      <c r="V1867" s="393">
        <f t="shared" si="632"/>
        <v>0</v>
      </c>
      <c r="W1867" s="393">
        <f t="shared" si="633"/>
        <v>0</v>
      </c>
      <c r="X1867" s="53">
        <f t="shared" si="622"/>
        <v>0.2060520833333333</v>
      </c>
      <c r="Y1867" s="53">
        <f t="shared" si="623"/>
        <v>0.24244126333333332</v>
      </c>
      <c r="Z1867" s="53">
        <f t="shared" si="624"/>
        <v>0.10302604166666665</v>
      </c>
      <c r="AA1867" s="53">
        <f t="shared" si="625"/>
        <v>0.12122063166666666</v>
      </c>
      <c r="AB1867" s="50">
        <f t="shared" si="626"/>
        <v>2708</v>
      </c>
      <c r="AC1867" s="50">
        <f t="shared" si="613"/>
        <v>2013</v>
      </c>
      <c r="AD1867" s="50">
        <f t="shared" si="627"/>
        <v>1</v>
      </c>
      <c r="AE1867" s="56">
        <f t="shared" si="628"/>
        <v>201301</v>
      </c>
      <c r="AF1867" s="56">
        <f t="shared" si="615"/>
        <v>4</v>
      </c>
      <c r="AG1867" s="58">
        <f t="shared" si="616"/>
        <v>0</v>
      </c>
      <c r="AH1867" s="56">
        <f t="shared" si="629"/>
        <v>20</v>
      </c>
      <c r="AI1867" s="53">
        <f t="shared" si="630"/>
        <v>0.22424667333333331</v>
      </c>
      <c r="AJ1867" s="56">
        <f t="shared" si="631"/>
        <v>25.619999999999997</v>
      </c>
    </row>
    <row r="1868" spans="1:36" x14ac:dyDescent="0.25">
      <c r="A1868" s="50">
        <v>1867</v>
      </c>
      <c r="B1868" s="51">
        <v>41295</v>
      </c>
      <c r="C1868" s="75">
        <f t="shared" si="614"/>
        <v>41295</v>
      </c>
      <c r="D1868" s="50" t="s">
        <v>1223</v>
      </c>
      <c r="E1868" s="50">
        <v>3</v>
      </c>
      <c r="F1868" s="50">
        <v>0</v>
      </c>
      <c r="G1868" s="50">
        <v>26</v>
      </c>
      <c r="H1868" s="50">
        <v>31</v>
      </c>
      <c r="I1868" s="53">
        <f t="shared" si="617"/>
        <v>1.8414351851851852E-2</v>
      </c>
      <c r="J1868" s="54">
        <f t="shared" si="618"/>
        <v>6.1381172839506176E-3</v>
      </c>
      <c r="K1868" s="50" t="s">
        <v>936</v>
      </c>
      <c r="L1868" s="50" t="s">
        <v>17</v>
      </c>
      <c r="M1868" s="55">
        <f t="shared" si="619"/>
        <v>6.7881835323695841</v>
      </c>
      <c r="N1868" s="50">
        <v>0</v>
      </c>
      <c r="O1868" s="50" t="s">
        <v>253</v>
      </c>
      <c r="S1868" s="151">
        <f t="shared" si="620"/>
        <v>0.16081867283950618</v>
      </c>
      <c r="T1868" s="151">
        <f t="shared" si="621"/>
        <v>8.0409336419753091E-2</v>
      </c>
      <c r="V1868" s="393">
        <f t="shared" si="632"/>
        <v>0</v>
      </c>
      <c r="W1868" s="393">
        <f t="shared" si="633"/>
        <v>0</v>
      </c>
      <c r="X1868" s="53">
        <f t="shared" si="622"/>
        <v>0.16081867283950618</v>
      </c>
      <c r="Y1868" s="53">
        <f t="shared" si="623"/>
        <v>0.19720785283950618</v>
      </c>
      <c r="Z1868" s="53">
        <f t="shared" si="624"/>
        <v>8.0409336419753091E-2</v>
      </c>
      <c r="AA1868" s="53">
        <f t="shared" si="625"/>
        <v>9.8603926419753088E-2</v>
      </c>
      <c r="AB1868" s="50">
        <f t="shared" si="626"/>
        <v>1037</v>
      </c>
      <c r="AC1868" s="50">
        <f t="shared" si="613"/>
        <v>2013</v>
      </c>
      <c r="AD1868" s="50">
        <f t="shared" si="627"/>
        <v>1</v>
      </c>
      <c r="AE1868" s="56">
        <f t="shared" si="628"/>
        <v>201301</v>
      </c>
      <c r="AF1868" s="56">
        <f t="shared" si="615"/>
        <v>4</v>
      </c>
      <c r="AG1868" s="58">
        <f t="shared" si="616"/>
        <v>0</v>
      </c>
      <c r="AH1868" s="56">
        <f t="shared" si="629"/>
        <v>21</v>
      </c>
      <c r="AI1868" s="53">
        <f t="shared" si="630"/>
        <v>0.17901326283950619</v>
      </c>
      <c r="AJ1868" s="56">
        <f t="shared" si="631"/>
        <v>12.809999999999999</v>
      </c>
    </row>
    <row r="1869" spans="1:36" x14ac:dyDescent="0.25">
      <c r="A1869" s="50">
        <v>1868</v>
      </c>
      <c r="B1869" s="51">
        <v>41296</v>
      </c>
      <c r="C1869" s="75">
        <f t="shared" si="614"/>
        <v>41296</v>
      </c>
      <c r="D1869" s="50" t="s">
        <v>1224</v>
      </c>
      <c r="E1869" s="50">
        <v>10.1</v>
      </c>
      <c r="F1869" s="50">
        <v>0</v>
      </c>
      <c r="G1869" s="50">
        <v>26</v>
      </c>
      <c r="H1869" s="50">
        <v>30</v>
      </c>
      <c r="I1869" s="53">
        <f t="shared" si="617"/>
        <v>1.8402777777777778E-2</v>
      </c>
      <c r="J1869" s="54">
        <f t="shared" si="618"/>
        <v>1.8220572057205723E-3</v>
      </c>
      <c r="K1869" s="50" t="s">
        <v>921</v>
      </c>
      <c r="L1869" s="50" t="s">
        <v>934</v>
      </c>
      <c r="M1869" s="55">
        <f t="shared" si="619"/>
        <v>22.867924528301902</v>
      </c>
      <c r="N1869" s="50">
        <v>0</v>
      </c>
      <c r="O1869" s="50" t="s">
        <v>253</v>
      </c>
      <c r="S1869" s="151">
        <f t="shared" si="620"/>
        <v>0.20407040704070409</v>
      </c>
      <c r="T1869" s="151">
        <f t="shared" si="621"/>
        <v>0.10203520352035204</v>
      </c>
      <c r="V1869" s="393">
        <f t="shared" si="632"/>
        <v>0</v>
      </c>
      <c r="W1869" s="393">
        <f t="shared" si="633"/>
        <v>0</v>
      </c>
      <c r="X1869" s="53">
        <f t="shared" si="622"/>
        <v>4.7737898789878989E-2</v>
      </c>
      <c r="Y1869" s="53">
        <f t="shared" si="623"/>
        <v>8.412707878987899E-2</v>
      </c>
      <c r="Z1869" s="53">
        <f t="shared" si="624"/>
        <v>2.3868949394939495E-2</v>
      </c>
      <c r="AA1869" s="53">
        <f t="shared" si="625"/>
        <v>4.2063539394939495E-2</v>
      </c>
      <c r="AB1869" s="50">
        <f t="shared" si="626"/>
        <v>78</v>
      </c>
      <c r="AC1869" s="50">
        <f t="shared" si="613"/>
        <v>2013</v>
      </c>
      <c r="AD1869" s="50">
        <f t="shared" si="627"/>
        <v>1</v>
      </c>
      <c r="AE1869" s="56">
        <f t="shared" si="628"/>
        <v>201301</v>
      </c>
      <c r="AF1869" s="56">
        <f t="shared" si="615"/>
        <v>4</v>
      </c>
      <c r="AG1869" s="58">
        <f t="shared" si="616"/>
        <v>0</v>
      </c>
      <c r="AH1869" s="56">
        <f t="shared" si="629"/>
        <v>22</v>
      </c>
      <c r="AI1869" s="53">
        <f t="shared" si="630"/>
        <v>6.5932488789878993E-2</v>
      </c>
      <c r="AJ1869" s="56">
        <f t="shared" si="631"/>
        <v>10.1</v>
      </c>
    </row>
    <row r="1870" spans="1:36" x14ac:dyDescent="0.25">
      <c r="A1870" s="50">
        <v>1869</v>
      </c>
      <c r="B1870" s="51">
        <v>41298</v>
      </c>
      <c r="C1870" s="75">
        <f t="shared" si="614"/>
        <v>41298</v>
      </c>
      <c r="D1870" s="50" t="s">
        <v>1224</v>
      </c>
      <c r="E1870" s="50">
        <v>11.7</v>
      </c>
      <c r="F1870" s="50">
        <v>0</v>
      </c>
      <c r="G1870" s="50">
        <v>30</v>
      </c>
      <c r="H1870" s="50">
        <v>0</v>
      </c>
      <c r="I1870" s="53">
        <f t="shared" si="617"/>
        <v>2.0833333333333332E-2</v>
      </c>
      <c r="J1870" s="54">
        <f t="shared" si="618"/>
        <v>1.7806267806267807E-3</v>
      </c>
      <c r="K1870" s="50" t="s">
        <v>921</v>
      </c>
      <c r="L1870" s="50" t="s">
        <v>315</v>
      </c>
      <c r="M1870" s="55">
        <f t="shared" si="619"/>
        <v>23.400000000000016</v>
      </c>
      <c r="N1870" s="50">
        <v>125</v>
      </c>
      <c r="O1870" s="50" t="s">
        <v>253</v>
      </c>
      <c r="S1870" s="151">
        <f t="shared" si="620"/>
        <v>0.19943019943019943</v>
      </c>
      <c r="T1870" s="151">
        <f t="shared" si="621"/>
        <v>9.9715099715099717E-2</v>
      </c>
      <c r="V1870" s="393">
        <f t="shared" si="632"/>
        <v>0</v>
      </c>
      <c r="W1870" s="393">
        <f t="shared" si="633"/>
        <v>0</v>
      </c>
      <c r="X1870" s="53">
        <f t="shared" si="622"/>
        <v>4.6652421652421651E-2</v>
      </c>
      <c r="Y1870" s="53">
        <f t="shared" si="623"/>
        <v>8.3041601652421651E-2</v>
      </c>
      <c r="Z1870" s="53">
        <f t="shared" si="624"/>
        <v>2.3326210826210825E-2</v>
      </c>
      <c r="AA1870" s="53">
        <f t="shared" si="625"/>
        <v>4.1520800826210826E-2</v>
      </c>
      <c r="AB1870" s="50">
        <f t="shared" si="626"/>
        <v>60</v>
      </c>
      <c r="AC1870" s="50">
        <f t="shared" si="613"/>
        <v>2013</v>
      </c>
      <c r="AD1870" s="50">
        <f t="shared" si="627"/>
        <v>1</v>
      </c>
      <c r="AE1870" s="56">
        <f t="shared" si="628"/>
        <v>201301</v>
      </c>
      <c r="AF1870" s="56">
        <f t="shared" si="615"/>
        <v>4</v>
      </c>
      <c r="AG1870" s="58">
        <f t="shared" si="616"/>
        <v>1</v>
      </c>
      <c r="AH1870" s="56">
        <f t="shared" si="629"/>
        <v>24</v>
      </c>
      <c r="AI1870" s="53">
        <f t="shared" si="630"/>
        <v>6.4847011652421654E-2</v>
      </c>
      <c r="AJ1870" s="56">
        <f t="shared" si="631"/>
        <v>11.7</v>
      </c>
    </row>
    <row r="1871" spans="1:36" x14ac:dyDescent="0.25">
      <c r="A1871" s="50">
        <v>1870</v>
      </c>
      <c r="B1871" s="51">
        <v>41298</v>
      </c>
      <c r="C1871" s="75">
        <f t="shared" si="614"/>
        <v>41298</v>
      </c>
      <c r="D1871" s="50" t="s">
        <v>1223</v>
      </c>
      <c r="E1871" s="50">
        <v>1.59</v>
      </c>
      <c r="F1871" s="50">
        <v>0</v>
      </c>
      <c r="G1871" s="50">
        <v>15</v>
      </c>
      <c r="H1871" s="50">
        <v>0</v>
      </c>
      <c r="I1871" s="53">
        <f t="shared" si="617"/>
        <v>1.0416666666666666E-2</v>
      </c>
      <c r="J1871" s="54">
        <f t="shared" si="618"/>
        <v>6.5513626834381548E-3</v>
      </c>
      <c r="K1871" s="50" t="s">
        <v>1022</v>
      </c>
      <c r="L1871" s="50" t="s">
        <v>1048</v>
      </c>
      <c r="M1871" s="55">
        <f t="shared" si="619"/>
        <v>6.3600000000000056</v>
      </c>
      <c r="N1871" s="50">
        <v>146</v>
      </c>
      <c r="O1871" s="50" t="s">
        <v>253</v>
      </c>
      <c r="S1871" s="151">
        <f t="shared" si="620"/>
        <v>0.17164570230607964</v>
      </c>
      <c r="T1871" s="151">
        <f t="shared" si="621"/>
        <v>8.5822851153039822E-2</v>
      </c>
      <c r="V1871" s="393">
        <f t="shared" si="632"/>
        <v>0</v>
      </c>
      <c r="W1871" s="393">
        <f t="shared" si="633"/>
        <v>0</v>
      </c>
      <c r="X1871" s="53">
        <f t="shared" si="622"/>
        <v>0.17164570230607964</v>
      </c>
      <c r="Y1871" s="53">
        <f t="shared" si="623"/>
        <v>0.20803488230607967</v>
      </c>
      <c r="Z1871" s="53">
        <f t="shared" si="624"/>
        <v>8.5822851153039822E-2</v>
      </c>
      <c r="AA1871" s="53">
        <f t="shared" si="625"/>
        <v>0.10401744115303983</v>
      </c>
      <c r="AB1871" s="50">
        <f t="shared" si="626"/>
        <v>1255</v>
      </c>
      <c r="AC1871" s="50">
        <f t="shared" si="613"/>
        <v>2013</v>
      </c>
      <c r="AD1871" s="50">
        <f t="shared" si="627"/>
        <v>1</v>
      </c>
      <c r="AE1871" s="56">
        <f t="shared" si="628"/>
        <v>201301</v>
      </c>
      <c r="AF1871" s="56">
        <f t="shared" si="615"/>
        <v>4</v>
      </c>
      <c r="AG1871" s="58">
        <f t="shared" si="616"/>
        <v>0</v>
      </c>
      <c r="AH1871" s="56">
        <f t="shared" si="629"/>
        <v>24</v>
      </c>
      <c r="AI1871" s="53">
        <f t="shared" si="630"/>
        <v>0.18984029230607966</v>
      </c>
      <c r="AJ1871" s="56">
        <f t="shared" si="631"/>
        <v>6.7892999999999999</v>
      </c>
    </row>
    <row r="1872" spans="1:36" x14ac:dyDescent="0.25">
      <c r="A1872" s="50">
        <v>1871</v>
      </c>
      <c r="B1872" s="51">
        <v>41298</v>
      </c>
      <c r="C1872" s="75">
        <f t="shared" si="614"/>
        <v>41298</v>
      </c>
      <c r="D1872" s="50" t="s">
        <v>1225</v>
      </c>
      <c r="E1872" s="50">
        <v>1.08</v>
      </c>
      <c r="F1872" s="50">
        <v>0</v>
      </c>
      <c r="G1872" s="50">
        <v>35</v>
      </c>
      <c r="H1872" s="50">
        <v>0</v>
      </c>
      <c r="I1872" s="53">
        <f t="shared" si="617"/>
        <v>2.4305555555555556E-2</v>
      </c>
      <c r="J1872" s="54">
        <f t="shared" si="618"/>
        <v>2.2505144032921809E-2</v>
      </c>
      <c r="K1872" s="50" t="s">
        <v>781</v>
      </c>
      <c r="L1872" s="50" t="s">
        <v>1090</v>
      </c>
      <c r="M1872" s="55">
        <f t="shared" si="619"/>
        <v>1.851428571428573</v>
      </c>
      <c r="N1872" s="50">
        <v>0</v>
      </c>
      <c r="O1872" s="50" t="s">
        <v>253</v>
      </c>
      <c r="R1872" s="147" t="s">
        <v>1091</v>
      </c>
      <c r="S1872" s="151">
        <f t="shared" si="620"/>
        <v>5.4012345679012343E-2</v>
      </c>
      <c r="T1872" s="151">
        <f t="shared" si="621"/>
        <v>2.7006172839506171E-2</v>
      </c>
      <c r="V1872" s="393">
        <f t="shared" si="632"/>
        <v>0</v>
      </c>
      <c r="W1872" s="393">
        <f t="shared" si="633"/>
        <v>0</v>
      </c>
      <c r="X1872" s="53">
        <f t="shared" si="622"/>
        <v>0.58963477366255135</v>
      </c>
      <c r="Y1872" s="53">
        <f t="shared" si="623"/>
        <v>0.62602395366255137</v>
      </c>
      <c r="Z1872" s="53">
        <f t="shared" si="624"/>
        <v>0.29481738683127567</v>
      </c>
      <c r="AA1872" s="53">
        <f t="shared" si="625"/>
        <v>0.31301197683127568</v>
      </c>
      <c r="AB1872" s="50">
        <f t="shared" si="626"/>
        <v>3689</v>
      </c>
      <c r="AC1872" s="50">
        <f t="shared" si="613"/>
        <v>2013</v>
      </c>
      <c r="AD1872" s="50">
        <f t="shared" si="627"/>
        <v>1</v>
      </c>
      <c r="AE1872" s="56">
        <f t="shared" si="628"/>
        <v>201301</v>
      </c>
      <c r="AF1872" s="56">
        <f t="shared" si="615"/>
        <v>4</v>
      </c>
      <c r="AG1872" s="58">
        <f t="shared" si="616"/>
        <v>0</v>
      </c>
      <c r="AH1872" s="56">
        <f t="shared" si="629"/>
        <v>24</v>
      </c>
      <c r="AI1872" s="53">
        <f t="shared" si="630"/>
        <v>0.60782936366255136</v>
      </c>
      <c r="AJ1872" s="56">
        <f t="shared" si="631"/>
        <v>50.436000000000007</v>
      </c>
    </row>
    <row r="1873" spans="1:36" x14ac:dyDescent="0.25">
      <c r="A1873" s="50">
        <v>1872</v>
      </c>
      <c r="B1873" s="51">
        <v>41299</v>
      </c>
      <c r="C1873" s="75">
        <f t="shared" si="614"/>
        <v>41299</v>
      </c>
      <c r="D1873" s="50" t="s">
        <v>513</v>
      </c>
      <c r="E1873" s="50">
        <v>0.31</v>
      </c>
      <c r="F1873" s="50">
        <v>0</v>
      </c>
      <c r="G1873" s="50">
        <v>2</v>
      </c>
      <c r="H1873" s="50">
        <v>4</v>
      </c>
      <c r="I1873" s="53">
        <f t="shared" si="617"/>
        <v>1.4351851851851854E-3</v>
      </c>
      <c r="J1873" s="54">
        <f t="shared" si="618"/>
        <v>4.6296296296296302E-3</v>
      </c>
      <c r="K1873" s="50" t="s">
        <v>1082</v>
      </c>
      <c r="L1873" s="50" t="s">
        <v>1092</v>
      </c>
      <c r="M1873" s="55">
        <f t="shared" si="619"/>
        <v>9.0000000000000053</v>
      </c>
      <c r="N1873" s="50">
        <v>134</v>
      </c>
      <c r="O1873" s="50" t="s">
        <v>253</v>
      </c>
      <c r="S1873" s="151">
        <f t="shared" si="620"/>
        <v>0</v>
      </c>
      <c r="T1873" s="151">
        <f t="shared" si="621"/>
        <v>0</v>
      </c>
      <c r="V1873" s="393">
        <f t="shared" si="632"/>
        <v>0</v>
      </c>
      <c r="W1873" s="393">
        <f t="shared" si="633"/>
        <v>0</v>
      </c>
      <c r="X1873" s="53">
        <f t="shared" si="622"/>
        <v>0.1212962962962963</v>
      </c>
      <c r="Y1873" s="53">
        <f t="shared" si="623"/>
        <v>0.15768547629629631</v>
      </c>
      <c r="Z1873" s="53">
        <f t="shared" si="624"/>
        <v>6.0648148148148152E-2</v>
      </c>
      <c r="AA1873" s="53">
        <f t="shared" si="625"/>
        <v>7.8842738148148156E-2</v>
      </c>
      <c r="AB1873" s="50">
        <f t="shared" si="626"/>
        <v>943</v>
      </c>
      <c r="AC1873" s="50">
        <f t="shared" si="613"/>
        <v>2013</v>
      </c>
      <c r="AD1873" s="50">
        <f t="shared" si="627"/>
        <v>1</v>
      </c>
      <c r="AE1873" s="56">
        <f t="shared" si="628"/>
        <v>201301</v>
      </c>
      <c r="AF1873" s="56">
        <f t="shared" si="615"/>
        <v>4</v>
      </c>
      <c r="AG1873" s="58">
        <f t="shared" si="616"/>
        <v>0</v>
      </c>
      <c r="AH1873" s="56">
        <f t="shared" si="629"/>
        <v>25</v>
      </c>
      <c r="AI1873" s="53">
        <f t="shared" si="630"/>
        <v>0.1394908862962963</v>
      </c>
      <c r="AJ1873" s="56">
        <f t="shared" si="631"/>
        <v>0</v>
      </c>
    </row>
    <row r="1874" spans="1:36" x14ac:dyDescent="0.25">
      <c r="A1874" s="50">
        <v>1873</v>
      </c>
      <c r="B1874" s="51">
        <v>41299</v>
      </c>
      <c r="C1874" s="75">
        <f t="shared" si="614"/>
        <v>41299</v>
      </c>
      <c r="D1874" s="50" t="s">
        <v>1224</v>
      </c>
      <c r="E1874" s="50">
        <v>5</v>
      </c>
      <c r="F1874" s="50">
        <v>0</v>
      </c>
      <c r="G1874" s="50">
        <v>10</v>
      </c>
      <c r="H1874" s="50">
        <v>40</v>
      </c>
      <c r="I1874" s="53">
        <f t="shared" si="617"/>
        <v>7.4074074074074068E-3</v>
      </c>
      <c r="J1874" s="54">
        <f t="shared" si="618"/>
        <v>1.4814814814814814E-3</v>
      </c>
      <c r="K1874" s="50" t="s">
        <v>921</v>
      </c>
      <c r="L1874" s="50" t="s">
        <v>1092</v>
      </c>
      <c r="M1874" s="55">
        <f t="shared" si="619"/>
        <v>28.125000000000025</v>
      </c>
      <c r="N1874" s="50">
        <v>145</v>
      </c>
      <c r="O1874" s="50" t="s">
        <v>253</v>
      </c>
      <c r="S1874" s="151">
        <f t="shared" si="620"/>
        <v>0.16592592592592592</v>
      </c>
      <c r="T1874" s="151">
        <f t="shared" si="621"/>
        <v>8.2962962962962961E-2</v>
      </c>
      <c r="V1874" s="393">
        <f t="shared" si="632"/>
        <v>0</v>
      </c>
      <c r="W1874" s="393">
        <f t="shared" si="633"/>
        <v>0</v>
      </c>
      <c r="X1874" s="53">
        <f t="shared" si="622"/>
        <v>3.8814814814814809E-2</v>
      </c>
      <c r="Y1874" s="53">
        <f t="shared" si="623"/>
        <v>7.5203994814814809E-2</v>
      </c>
      <c r="Z1874" s="53">
        <f t="shared" si="624"/>
        <v>1.9407407407407404E-2</v>
      </c>
      <c r="AA1874" s="53">
        <f t="shared" si="625"/>
        <v>3.7601997407407405E-2</v>
      </c>
      <c r="AB1874" s="50">
        <f t="shared" si="626"/>
        <v>19</v>
      </c>
      <c r="AC1874" s="50">
        <f t="shared" si="613"/>
        <v>2013</v>
      </c>
      <c r="AD1874" s="50">
        <f t="shared" si="627"/>
        <v>1</v>
      </c>
      <c r="AE1874" s="56">
        <f t="shared" si="628"/>
        <v>201301</v>
      </c>
      <c r="AF1874" s="56">
        <f t="shared" si="615"/>
        <v>4</v>
      </c>
      <c r="AG1874" s="58">
        <f t="shared" si="616"/>
        <v>0</v>
      </c>
      <c r="AH1874" s="56">
        <f t="shared" si="629"/>
        <v>25</v>
      </c>
      <c r="AI1874" s="53">
        <f t="shared" si="630"/>
        <v>5.7009404814814812E-2</v>
      </c>
      <c r="AJ1874" s="56">
        <f t="shared" si="631"/>
        <v>5</v>
      </c>
    </row>
    <row r="1875" spans="1:36" x14ac:dyDescent="0.25">
      <c r="A1875" s="50">
        <v>1874</v>
      </c>
      <c r="B1875" s="51">
        <v>41299</v>
      </c>
      <c r="C1875" s="75">
        <f t="shared" si="614"/>
        <v>41299</v>
      </c>
      <c r="D1875" s="50" t="s">
        <v>1223</v>
      </c>
      <c r="E1875" s="50">
        <v>2</v>
      </c>
      <c r="F1875" s="50">
        <v>0</v>
      </c>
      <c r="G1875" s="50">
        <v>19</v>
      </c>
      <c r="H1875" s="50">
        <v>4</v>
      </c>
      <c r="I1875" s="53">
        <f t="shared" si="617"/>
        <v>1.324074074074074E-2</v>
      </c>
      <c r="J1875" s="54">
        <f t="shared" si="618"/>
        <v>6.6203703703703702E-3</v>
      </c>
      <c r="K1875" s="50" t="s">
        <v>1022</v>
      </c>
      <c r="L1875" s="50" t="s">
        <v>1092</v>
      </c>
      <c r="M1875" s="55">
        <f t="shared" si="619"/>
        <v>6.2937062937062986</v>
      </c>
      <c r="N1875" s="50">
        <v>156</v>
      </c>
      <c r="O1875" s="50" t="s">
        <v>253</v>
      </c>
      <c r="S1875" s="151">
        <f t="shared" si="620"/>
        <v>0.17345370370370369</v>
      </c>
      <c r="T1875" s="151">
        <f t="shared" si="621"/>
        <v>8.6726851851851847E-2</v>
      </c>
      <c r="V1875" s="393">
        <f t="shared" si="632"/>
        <v>0</v>
      </c>
      <c r="W1875" s="393">
        <f t="shared" si="633"/>
        <v>0</v>
      </c>
      <c r="X1875" s="53">
        <f t="shared" si="622"/>
        <v>0.17345370370370369</v>
      </c>
      <c r="Y1875" s="53">
        <f t="shared" si="623"/>
        <v>0.20984288370370369</v>
      </c>
      <c r="Z1875" s="53">
        <f t="shared" si="624"/>
        <v>8.6726851851851847E-2</v>
      </c>
      <c r="AA1875" s="53">
        <f t="shared" si="625"/>
        <v>0.10492144185185184</v>
      </c>
      <c r="AB1875" s="50">
        <f t="shared" si="626"/>
        <v>1318</v>
      </c>
      <c r="AC1875" s="50">
        <f t="shared" si="613"/>
        <v>2013</v>
      </c>
      <c r="AD1875" s="50">
        <f t="shared" si="627"/>
        <v>1</v>
      </c>
      <c r="AE1875" s="56">
        <f t="shared" si="628"/>
        <v>201301</v>
      </c>
      <c r="AF1875" s="56">
        <f t="shared" si="615"/>
        <v>4</v>
      </c>
      <c r="AG1875" s="58">
        <f t="shared" si="616"/>
        <v>0</v>
      </c>
      <c r="AH1875" s="56">
        <f t="shared" si="629"/>
        <v>25</v>
      </c>
      <c r="AI1875" s="53">
        <f t="shared" si="630"/>
        <v>0.19164829370370368</v>
      </c>
      <c r="AJ1875" s="56">
        <f t="shared" si="631"/>
        <v>8.5399999999999991</v>
      </c>
    </row>
    <row r="1876" spans="1:36" x14ac:dyDescent="0.25">
      <c r="A1876" s="50">
        <v>1875</v>
      </c>
      <c r="B1876" s="51">
        <v>41301</v>
      </c>
      <c r="C1876" s="75">
        <f t="shared" si="614"/>
        <v>41301</v>
      </c>
      <c r="D1876" s="50" t="s">
        <v>1224</v>
      </c>
      <c r="E1876" s="50">
        <v>21.6</v>
      </c>
      <c r="F1876" s="50">
        <v>1</v>
      </c>
      <c r="G1876" s="50">
        <v>1</v>
      </c>
      <c r="H1876" s="50">
        <v>30</v>
      </c>
      <c r="I1876" s="53">
        <f t="shared" si="617"/>
        <v>4.2708333333333327E-2</v>
      </c>
      <c r="J1876" s="54">
        <f t="shared" si="618"/>
        <v>1.9772376543209873E-3</v>
      </c>
      <c r="K1876" s="50" t="s">
        <v>1076</v>
      </c>
      <c r="L1876" s="50" t="s">
        <v>1093</v>
      </c>
      <c r="M1876" s="55">
        <f t="shared" si="619"/>
        <v>21.073170731707336</v>
      </c>
      <c r="N1876" s="50">
        <v>0</v>
      </c>
      <c r="O1876" s="50" t="s">
        <v>253</v>
      </c>
      <c r="S1876" s="151">
        <f t="shared" si="620"/>
        <v>0.22145061728395057</v>
      </c>
      <c r="T1876" s="151">
        <f t="shared" si="621"/>
        <v>0.11072530864197529</v>
      </c>
      <c r="V1876" s="393">
        <f t="shared" si="632"/>
        <v>0</v>
      </c>
      <c r="W1876" s="393">
        <f t="shared" si="633"/>
        <v>0</v>
      </c>
      <c r="X1876" s="53">
        <f t="shared" si="622"/>
        <v>5.1803626543209864E-2</v>
      </c>
      <c r="Y1876" s="53">
        <f t="shared" si="623"/>
        <v>8.8192806543209865E-2</v>
      </c>
      <c r="Z1876" s="53">
        <f t="shared" si="624"/>
        <v>2.5901813271604932E-2</v>
      </c>
      <c r="AA1876" s="53">
        <f t="shared" si="625"/>
        <v>4.4096403271604932E-2</v>
      </c>
      <c r="AB1876" s="50">
        <f t="shared" si="626"/>
        <v>167</v>
      </c>
      <c r="AC1876" s="50">
        <f t="shared" si="613"/>
        <v>2013</v>
      </c>
      <c r="AD1876" s="50">
        <f t="shared" si="627"/>
        <v>1</v>
      </c>
      <c r="AE1876" s="56">
        <f t="shared" si="628"/>
        <v>201301</v>
      </c>
      <c r="AF1876" s="56">
        <f t="shared" si="615"/>
        <v>5</v>
      </c>
      <c r="AG1876" s="58">
        <f t="shared" si="616"/>
        <v>1</v>
      </c>
      <c r="AH1876" s="56">
        <f t="shared" si="629"/>
        <v>27</v>
      </c>
      <c r="AI1876" s="53">
        <f t="shared" si="630"/>
        <v>6.9998216543209868E-2</v>
      </c>
      <c r="AJ1876" s="56">
        <f t="shared" si="631"/>
        <v>21.6</v>
      </c>
    </row>
    <row r="1877" spans="1:36" x14ac:dyDescent="0.25">
      <c r="A1877" s="50">
        <v>1876</v>
      </c>
      <c r="B1877" s="51">
        <v>41303</v>
      </c>
      <c r="C1877" s="75">
        <f t="shared" si="614"/>
        <v>41303</v>
      </c>
      <c r="D1877" s="50" t="s">
        <v>1224</v>
      </c>
      <c r="E1877" s="50">
        <v>12.7</v>
      </c>
      <c r="F1877" s="50">
        <v>0</v>
      </c>
      <c r="G1877" s="50">
        <v>30</v>
      </c>
      <c r="H1877" s="50">
        <v>0</v>
      </c>
      <c r="I1877" s="53">
        <f t="shared" si="617"/>
        <v>2.0833333333333332E-2</v>
      </c>
      <c r="J1877" s="54">
        <f t="shared" si="618"/>
        <v>1.6404199475065617E-3</v>
      </c>
      <c r="K1877" s="50" t="s">
        <v>921</v>
      </c>
      <c r="L1877" s="50" t="s">
        <v>1094</v>
      </c>
      <c r="M1877" s="55">
        <f t="shared" si="619"/>
        <v>25.40000000000002</v>
      </c>
      <c r="N1877" s="50">
        <v>0</v>
      </c>
      <c r="O1877" s="50" t="s">
        <v>253</v>
      </c>
      <c r="S1877" s="151">
        <f t="shared" si="620"/>
        <v>0.18372703412073491</v>
      </c>
      <c r="T1877" s="151">
        <f t="shared" si="621"/>
        <v>9.1863517060367453E-2</v>
      </c>
      <c r="V1877" s="393">
        <f t="shared" si="632"/>
        <v>0</v>
      </c>
      <c r="W1877" s="393">
        <f t="shared" si="633"/>
        <v>0</v>
      </c>
      <c r="X1877" s="53">
        <f t="shared" si="622"/>
        <v>4.2979002624671914E-2</v>
      </c>
      <c r="Y1877" s="53">
        <f t="shared" si="623"/>
        <v>7.9368182624671921E-2</v>
      </c>
      <c r="Z1877" s="53">
        <f t="shared" si="624"/>
        <v>2.1489501312335957E-2</v>
      </c>
      <c r="AA1877" s="53">
        <f t="shared" si="625"/>
        <v>3.968409131233596E-2</v>
      </c>
      <c r="AB1877" s="50">
        <f t="shared" si="626"/>
        <v>28</v>
      </c>
      <c r="AC1877" s="50">
        <f t="shared" si="613"/>
        <v>2013</v>
      </c>
      <c r="AD1877" s="50">
        <f t="shared" si="627"/>
        <v>1</v>
      </c>
      <c r="AE1877" s="56">
        <f t="shared" si="628"/>
        <v>201301</v>
      </c>
      <c r="AF1877" s="56">
        <f t="shared" si="615"/>
        <v>5</v>
      </c>
      <c r="AG1877" s="58">
        <f t="shared" si="616"/>
        <v>1</v>
      </c>
      <c r="AH1877" s="56">
        <f t="shared" si="629"/>
        <v>29</v>
      </c>
      <c r="AI1877" s="53">
        <f t="shared" si="630"/>
        <v>6.1173592624671917E-2</v>
      </c>
      <c r="AJ1877" s="56">
        <f t="shared" si="631"/>
        <v>12.7</v>
      </c>
    </row>
    <row r="1878" spans="1:36" x14ac:dyDescent="0.25">
      <c r="A1878" s="50">
        <v>1877</v>
      </c>
      <c r="B1878" s="51">
        <v>41304</v>
      </c>
      <c r="C1878" s="75">
        <f t="shared" si="614"/>
        <v>41304</v>
      </c>
      <c r="D1878" s="50" t="s">
        <v>1223</v>
      </c>
      <c r="E1878" s="50">
        <v>3.51</v>
      </c>
      <c r="F1878" s="50">
        <v>0</v>
      </c>
      <c r="G1878" s="50">
        <v>31</v>
      </c>
      <c r="H1878" s="50">
        <v>45</v>
      </c>
      <c r="I1878" s="53">
        <f t="shared" si="617"/>
        <v>2.2048611111111113E-2</v>
      </c>
      <c r="J1878" s="54">
        <f t="shared" si="618"/>
        <v>6.281655587211144E-3</v>
      </c>
      <c r="K1878" s="50" t="s">
        <v>1022</v>
      </c>
      <c r="L1878" s="50" t="s">
        <v>1095</v>
      </c>
      <c r="M1878" s="55">
        <f t="shared" si="619"/>
        <v>6.6330708661417361</v>
      </c>
      <c r="N1878" s="50">
        <v>0</v>
      </c>
      <c r="O1878" s="50" t="s">
        <v>253</v>
      </c>
      <c r="S1878" s="151">
        <f t="shared" si="620"/>
        <v>0.16457937638493197</v>
      </c>
      <c r="T1878" s="151">
        <f t="shared" si="621"/>
        <v>8.2289688192465987E-2</v>
      </c>
      <c r="V1878" s="393">
        <f t="shared" si="632"/>
        <v>0</v>
      </c>
      <c r="W1878" s="393">
        <f t="shared" si="633"/>
        <v>0</v>
      </c>
      <c r="X1878" s="53">
        <f t="shared" si="622"/>
        <v>0.16457937638493197</v>
      </c>
      <c r="Y1878" s="53">
        <f t="shared" si="623"/>
        <v>0.20096855638493197</v>
      </c>
      <c r="Z1878" s="53">
        <f t="shared" si="624"/>
        <v>8.2289688192465987E-2</v>
      </c>
      <c r="AA1878" s="53">
        <f t="shared" si="625"/>
        <v>0.10048427819246598</v>
      </c>
      <c r="AB1878" s="50">
        <f t="shared" si="626"/>
        <v>1082</v>
      </c>
      <c r="AC1878" s="50">
        <f t="shared" si="613"/>
        <v>2013</v>
      </c>
      <c r="AD1878" s="50">
        <f t="shared" si="627"/>
        <v>1</v>
      </c>
      <c r="AE1878" s="56">
        <f t="shared" si="628"/>
        <v>201301</v>
      </c>
      <c r="AF1878" s="56">
        <f t="shared" si="615"/>
        <v>5</v>
      </c>
      <c r="AG1878" s="58">
        <f t="shared" si="616"/>
        <v>0</v>
      </c>
      <c r="AH1878" s="56">
        <f t="shared" si="629"/>
        <v>30</v>
      </c>
      <c r="AI1878" s="53">
        <f t="shared" si="630"/>
        <v>0.18277396638493199</v>
      </c>
      <c r="AJ1878" s="56">
        <f t="shared" si="631"/>
        <v>14.987699999999998</v>
      </c>
    </row>
    <row r="1879" spans="1:36" x14ac:dyDescent="0.25">
      <c r="A1879" s="50">
        <v>1878</v>
      </c>
      <c r="B1879" s="51">
        <v>41304</v>
      </c>
      <c r="C1879" s="75">
        <f t="shared" si="614"/>
        <v>41304</v>
      </c>
      <c r="D1879" s="50" t="s">
        <v>1225</v>
      </c>
      <c r="E1879" s="50">
        <v>1</v>
      </c>
      <c r="F1879" s="50">
        <v>0</v>
      </c>
      <c r="G1879" s="50">
        <v>45</v>
      </c>
      <c r="H1879" s="50">
        <v>0</v>
      </c>
      <c r="I1879" s="53">
        <f t="shared" si="617"/>
        <v>3.125E-2</v>
      </c>
      <c r="J1879" s="54">
        <f t="shared" si="618"/>
        <v>3.125E-2</v>
      </c>
      <c r="K1879" s="50" t="s">
        <v>781</v>
      </c>
      <c r="L1879" s="50" t="s">
        <v>1090</v>
      </c>
      <c r="M1879" s="55">
        <f t="shared" si="619"/>
        <v>1.3333333333333344</v>
      </c>
      <c r="N1879" s="50">
        <v>0</v>
      </c>
      <c r="O1879" s="50" t="s">
        <v>253</v>
      </c>
      <c r="S1879" s="151">
        <f t="shared" si="620"/>
        <v>7.4999999999999997E-2</v>
      </c>
      <c r="T1879" s="151">
        <f t="shared" si="621"/>
        <v>3.7499999999999999E-2</v>
      </c>
      <c r="V1879" s="393">
        <f t="shared" si="632"/>
        <v>0</v>
      </c>
      <c r="W1879" s="393">
        <f t="shared" si="633"/>
        <v>0</v>
      </c>
      <c r="X1879" s="53">
        <f t="shared" si="622"/>
        <v>0.81874999999999998</v>
      </c>
      <c r="Y1879" s="53">
        <f t="shared" si="623"/>
        <v>0.85513917999999989</v>
      </c>
      <c r="Z1879" s="53">
        <f t="shared" si="624"/>
        <v>0.40937499999999999</v>
      </c>
      <c r="AA1879" s="53">
        <f t="shared" si="625"/>
        <v>0.42756958999999994</v>
      </c>
      <c r="AB1879" s="50">
        <f t="shared" si="626"/>
        <v>4044</v>
      </c>
      <c r="AC1879" s="50">
        <f t="shared" si="613"/>
        <v>2013</v>
      </c>
      <c r="AD1879" s="50">
        <f t="shared" si="627"/>
        <v>1</v>
      </c>
      <c r="AE1879" s="56">
        <f t="shared" si="628"/>
        <v>201301</v>
      </c>
      <c r="AF1879" s="56">
        <f t="shared" si="615"/>
        <v>5</v>
      </c>
      <c r="AG1879" s="58">
        <f t="shared" ref="AG1879:AG1910" si="634">IF(ISBLANK(B1879)," ",MAX(B1879-B1878-1,0))</f>
        <v>0</v>
      </c>
      <c r="AH1879" s="56">
        <f t="shared" si="629"/>
        <v>30</v>
      </c>
      <c r="AI1879" s="53">
        <f t="shared" si="630"/>
        <v>0.83694458999999988</v>
      </c>
      <c r="AJ1879" s="56">
        <f t="shared" si="631"/>
        <v>46.7</v>
      </c>
    </row>
    <row r="1880" spans="1:36" x14ac:dyDescent="0.25">
      <c r="A1880" s="50">
        <v>1879</v>
      </c>
      <c r="B1880" s="51">
        <v>41306</v>
      </c>
      <c r="C1880" s="75">
        <f t="shared" si="614"/>
        <v>41306</v>
      </c>
      <c r="D1880" s="50" t="s">
        <v>1224</v>
      </c>
      <c r="E1880" s="50">
        <v>9</v>
      </c>
      <c r="F1880" s="50">
        <v>0</v>
      </c>
      <c r="G1880" s="50">
        <v>20</v>
      </c>
      <c r="H1880" s="50">
        <v>12</v>
      </c>
      <c r="I1880" s="53">
        <f t="shared" si="617"/>
        <v>1.4027777777777778E-2</v>
      </c>
      <c r="J1880" s="54">
        <f t="shared" si="618"/>
        <v>1.5586419753086419E-3</v>
      </c>
      <c r="K1880" s="50" t="s">
        <v>921</v>
      </c>
      <c r="L1880" s="50" t="s">
        <v>1097</v>
      </c>
      <c r="M1880" s="55">
        <f t="shared" si="619"/>
        <v>26.732673267326753</v>
      </c>
      <c r="N1880" s="50">
        <v>0</v>
      </c>
      <c r="O1880" s="50" t="s">
        <v>253</v>
      </c>
      <c r="S1880" s="151">
        <f t="shared" si="620"/>
        <v>0.17456790123456789</v>
      </c>
      <c r="T1880" s="151">
        <f t="shared" si="621"/>
        <v>8.7283950617283945E-2</v>
      </c>
      <c r="V1880" s="393">
        <f t="shared" si="632"/>
        <v>0</v>
      </c>
      <c r="W1880" s="393">
        <f t="shared" si="633"/>
        <v>0</v>
      </c>
      <c r="X1880" s="53">
        <f t="shared" si="622"/>
        <v>4.0836419753086418E-2</v>
      </c>
      <c r="Y1880" s="53">
        <f t="shared" si="623"/>
        <v>7.7225599753086405E-2</v>
      </c>
      <c r="Z1880" s="53">
        <f t="shared" si="624"/>
        <v>2.0418209876543209E-2</v>
      </c>
      <c r="AA1880" s="53">
        <f t="shared" si="625"/>
        <v>3.8612799876543202E-2</v>
      </c>
      <c r="AB1880" s="50">
        <f t="shared" si="626"/>
        <v>23</v>
      </c>
      <c r="AC1880" s="50">
        <f t="shared" si="613"/>
        <v>2013</v>
      </c>
      <c r="AD1880" s="50">
        <f t="shared" si="627"/>
        <v>2</v>
      </c>
      <c r="AE1880" s="56">
        <f t="shared" si="628"/>
        <v>201302</v>
      </c>
      <c r="AF1880" s="56">
        <f t="shared" si="615"/>
        <v>5</v>
      </c>
      <c r="AG1880" s="58">
        <f t="shared" si="634"/>
        <v>1</v>
      </c>
      <c r="AH1880" s="56">
        <f t="shared" si="629"/>
        <v>1</v>
      </c>
      <c r="AI1880" s="53">
        <f t="shared" si="630"/>
        <v>5.9031009753086408E-2</v>
      </c>
      <c r="AJ1880" s="56">
        <f t="shared" si="631"/>
        <v>9</v>
      </c>
    </row>
    <row r="1881" spans="1:36" x14ac:dyDescent="0.25">
      <c r="A1881" s="50">
        <v>1880</v>
      </c>
      <c r="B1881" s="51">
        <v>41306</v>
      </c>
      <c r="C1881" s="75">
        <f t="shared" si="614"/>
        <v>41306</v>
      </c>
      <c r="D1881" s="50" t="s">
        <v>1223</v>
      </c>
      <c r="E1881" s="50">
        <v>2</v>
      </c>
      <c r="F1881" s="50">
        <v>0</v>
      </c>
      <c r="G1881" s="50">
        <v>17</v>
      </c>
      <c r="H1881" s="50">
        <v>45</v>
      </c>
      <c r="I1881" s="53">
        <f t="shared" si="617"/>
        <v>1.2326388888888888E-2</v>
      </c>
      <c r="J1881" s="54">
        <f t="shared" si="618"/>
        <v>6.1631944444444442E-3</v>
      </c>
      <c r="K1881" s="50" t="s">
        <v>1022</v>
      </c>
      <c r="L1881" s="50" t="s">
        <v>1048</v>
      </c>
      <c r="M1881" s="55">
        <f t="shared" si="619"/>
        <v>6.7605633802816953</v>
      </c>
      <c r="N1881" s="50">
        <v>0</v>
      </c>
      <c r="O1881" s="50" t="s">
        <v>253</v>
      </c>
      <c r="R1881" s="50" t="s">
        <v>1098</v>
      </c>
      <c r="S1881" s="151">
        <f t="shared" si="620"/>
        <v>0.16147569444444443</v>
      </c>
      <c r="T1881" s="151">
        <f t="shared" si="621"/>
        <v>8.0737847222222214E-2</v>
      </c>
      <c r="V1881" s="393">
        <f t="shared" si="632"/>
        <v>0</v>
      </c>
      <c r="W1881" s="393">
        <f t="shared" si="633"/>
        <v>0</v>
      </c>
      <c r="X1881" s="53">
        <f t="shared" si="622"/>
        <v>0.16147569444444443</v>
      </c>
      <c r="Y1881" s="53">
        <f t="shared" si="623"/>
        <v>0.19786487444444445</v>
      </c>
      <c r="Z1881" s="53">
        <f t="shared" si="624"/>
        <v>8.0737847222222214E-2</v>
      </c>
      <c r="AA1881" s="53">
        <f t="shared" si="625"/>
        <v>9.8932437222222225E-2</v>
      </c>
      <c r="AB1881" s="50">
        <f t="shared" si="626"/>
        <v>1046</v>
      </c>
      <c r="AC1881" s="50">
        <f t="shared" si="613"/>
        <v>2013</v>
      </c>
      <c r="AD1881" s="50">
        <f t="shared" si="627"/>
        <v>2</v>
      </c>
      <c r="AE1881" s="56">
        <f t="shared" si="628"/>
        <v>201302</v>
      </c>
      <c r="AF1881" s="56">
        <f t="shared" si="615"/>
        <v>5</v>
      </c>
      <c r="AG1881" s="58">
        <f t="shared" si="634"/>
        <v>0</v>
      </c>
      <c r="AH1881" s="56">
        <f t="shared" si="629"/>
        <v>1</v>
      </c>
      <c r="AI1881" s="53">
        <f t="shared" si="630"/>
        <v>0.17967028444444444</v>
      </c>
      <c r="AJ1881" s="56">
        <f t="shared" si="631"/>
        <v>8.5399999999999991</v>
      </c>
    </row>
    <row r="1882" spans="1:36" x14ac:dyDescent="0.25">
      <c r="A1882" s="50">
        <v>1881</v>
      </c>
      <c r="B1882" s="51">
        <v>41307</v>
      </c>
      <c r="C1882" s="75">
        <f t="shared" si="614"/>
        <v>41307</v>
      </c>
      <c r="D1882" s="50" t="s">
        <v>1224</v>
      </c>
      <c r="E1882" s="50">
        <v>30</v>
      </c>
      <c r="F1882" s="50">
        <v>2</v>
      </c>
      <c r="G1882" s="50">
        <v>0</v>
      </c>
      <c r="H1882" s="50">
        <v>0</v>
      </c>
      <c r="I1882" s="53">
        <f t="shared" si="617"/>
        <v>8.3333333333333329E-2</v>
      </c>
      <c r="J1882" s="54">
        <f t="shared" si="618"/>
        <v>2.7777777777777775E-3</v>
      </c>
      <c r="K1882" s="50" t="s">
        <v>1076</v>
      </c>
      <c r="L1882" s="50" t="s">
        <v>1099</v>
      </c>
      <c r="M1882" s="55">
        <f t="shared" si="619"/>
        <v>15.000000000000014</v>
      </c>
      <c r="N1882" s="50">
        <v>0</v>
      </c>
      <c r="O1882" s="50" t="s">
        <v>253</v>
      </c>
      <c r="S1882" s="151">
        <f t="shared" si="620"/>
        <v>0.31111111111111106</v>
      </c>
      <c r="T1882" s="151">
        <f t="shared" si="621"/>
        <v>0.15555555555555553</v>
      </c>
      <c r="V1882" s="393">
        <f t="shared" si="632"/>
        <v>0</v>
      </c>
      <c r="W1882" s="393">
        <f t="shared" si="633"/>
        <v>0</v>
      </c>
      <c r="X1882" s="53">
        <f t="shared" si="622"/>
        <v>7.2777777777777761E-2</v>
      </c>
      <c r="Y1882" s="53">
        <f t="shared" si="623"/>
        <v>0.10916695777777777</v>
      </c>
      <c r="Z1882" s="53">
        <f t="shared" si="624"/>
        <v>3.638888888888888E-2</v>
      </c>
      <c r="AA1882" s="53">
        <f t="shared" si="625"/>
        <v>5.4583478888888884E-2</v>
      </c>
      <c r="AB1882" s="50">
        <f t="shared" si="626"/>
        <v>592</v>
      </c>
      <c r="AC1882" s="50">
        <f t="shared" si="613"/>
        <v>2013</v>
      </c>
      <c r="AD1882" s="50">
        <f t="shared" si="627"/>
        <v>2</v>
      </c>
      <c r="AE1882" s="56">
        <f t="shared" si="628"/>
        <v>201302</v>
      </c>
      <c r="AF1882" s="56">
        <f t="shared" si="615"/>
        <v>5</v>
      </c>
      <c r="AG1882" s="58">
        <f t="shared" si="634"/>
        <v>0</v>
      </c>
      <c r="AH1882" s="56">
        <f t="shared" si="629"/>
        <v>2</v>
      </c>
      <c r="AI1882" s="53">
        <f t="shared" si="630"/>
        <v>9.0972367777777757E-2</v>
      </c>
      <c r="AJ1882" s="56">
        <f t="shared" si="631"/>
        <v>30</v>
      </c>
    </row>
    <row r="1883" spans="1:36" x14ac:dyDescent="0.25">
      <c r="A1883" s="50">
        <v>1882</v>
      </c>
      <c r="B1883" s="51">
        <v>41308</v>
      </c>
      <c r="C1883" s="75">
        <f t="shared" si="614"/>
        <v>41308</v>
      </c>
      <c r="D1883" s="50" t="s">
        <v>1223</v>
      </c>
      <c r="E1883" s="50">
        <v>8.25</v>
      </c>
      <c r="F1883" s="50">
        <v>1</v>
      </c>
      <c r="G1883" s="50">
        <v>30</v>
      </c>
      <c r="H1883" s="50">
        <v>1</v>
      </c>
      <c r="I1883" s="53">
        <f t="shared" si="617"/>
        <v>6.2511574074074081E-2</v>
      </c>
      <c r="J1883" s="54">
        <f t="shared" si="618"/>
        <v>7.5771604938271609E-3</v>
      </c>
      <c r="K1883" s="50" t="s">
        <v>936</v>
      </c>
      <c r="L1883" s="50" t="s">
        <v>1100</v>
      </c>
      <c r="M1883" s="55">
        <f t="shared" si="619"/>
        <v>5.4989816700611041</v>
      </c>
      <c r="N1883" s="50">
        <v>0</v>
      </c>
      <c r="O1883" s="50" t="s">
        <v>330</v>
      </c>
      <c r="R1883" s="50" t="s">
        <v>1101</v>
      </c>
      <c r="S1883" s="151">
        <f t="shared" si="620"/>
        <v>0.19852160493827162</v>
      </c>
      <c r="T1883" s="151">
        <f t="shared" si="621"/>
        <v>9.9260802469135809E-2</v>
      </c>
      <c r="V1883" s="393">
        <f t="shared" si="632"/>
        <v>0</v>
      </c>
      <c r="W1883" s="393">
        <f t="shared" si="633"/>
        <v>0</v>
      </c>
      <c r="X1883" s="53">
        <f t="shared" si="622"/>
        <v>0.19852160493827162</v>
      </c>
      <c r="Y1883" s="53">
        <f t="shared" si="623"/>
        <v>0.23491078493827161</v>
      </c>
      <c r="Z1883" s="53">
        <f t="shared" si="624"/>
        <v>9.9260802469135809E-2</v>
      </c>
      <c r="AA1883" s="53">
        <f t="shared" si="625"/>
        <v>0.11745539246913581</v>
      </c>
      <c r="AB1883" s="50">
        <f t="shared" si="626"/>
        <v>2458</v>
      </c>
      <c r="AC1883" s="50">
        <f t="shared" si="613"/>
        <v>2013</v>
      </c>
      <c r="AD1883" s="50">
        <f t="shared" si="627"/>
        <v>2</v>
      </c>
      <c r="AE1883" s="56">
        <f t="shared" si="628"/>
        <v>201302</v>
      </c>
      <c r="AF1883" s="56">
        <f t="shared" si="615"/>
        <v>6</v>
      </c>
      <c r="AG1883" s="58">
        <f t="shared" si="634"/>
        <v>0</v>
      </c>
      <c r="AH1883" s="56">
        <f t="shared" si="629"/>
        <v>3</v>
      </c>
      <c r="AI1883" s="53">
        <f t="shared" si="630"/>
        <v>0.2167161949382716</v>
      </c>
      <c r="AJ1883" s="56">
        <f t="shared" si="631"/>
        <v>35.227499999999999</v>
      </c>
    </row>
    <row r="1884" spans="1:36" x14ac:dyDescent="0.25">
      <c r="A1884" s="50">
        <v>1883</v>
      </c>
      <c r="B1884" s="51">
        <v>41309</v>
      </c>
      <c r="C1884" s="75">
        <f t="shared" si="614"/>
        <v>41309</v>
      </c>
      <c r="D1884" s="50" t="s">
        <v>1223</v>
      </c>
      <c r="E1884" s="50">
        <v>3.1</v>
      </c>
      <c r="F1884" s="50">
        <v>0</v>
      </c>
      <c r="G1884" s="50">
        <v>26</v>
      </c>
      <c r="H1884" s="50">
        <v>50</v>
      </c>
      <c r="I1884" s="53">
        <f t="shared" si="617"/>
        <v>1.8634259259259257E-2</v>
      </c>
      <c r="J1884" s="54">
        <f t="shared" si="618"/>
        <v>6.011051373954599E-3</v>
      </c>
      <c r="K1884" s="50" t="s">
        <v>1022</v>
      </c>
      <c r="L1884" s="50" t="s">
        <v>1048</v>
      </c>
      <c r="M1884" s="55">
        <f t="shared" si="619"/>
        <v>6.9316770186335468</v>
      </c>
      <c r="N1884" s="50">
        <v>0</v>
      </c>
      <c r="O1884" s="50" t="s">
        <v>253</v>
      </c>
      <c r="R1884" s="50" t="s">
        <v>1102</v>
      </c>
      <c r="S1884" s="151">
        <f t="shared" si="620"/>
        <v>0.15748954599761048</v>
      </c>
      <c r="T1884" s="151">
        <f t="shared" si="621"/>
        <v>7.8744772998805238E-2</v>
      </c>
      <c r="V1884" s="393">
        <f t="shared" si="632"/>
        <v>0</v>
      </c>
      <c r="W1884" s="393">
        <f t="shared" si="633"/>
        <v>0</v>
      </c>
      <c r="X1884" s="53">
        <f t="shared" si="622"/>
        <v>0.15748954599761048</v>
      </c>
      <c r="Y1884" s="53">
        <f t="shared" si="623"/>
        <v>0.1938787259976105</v>
      </c>
      <c r="Z1884" s="53">
        <f t="shared" si="624"/>
        <v>7.8744772998805238E-2</v>
      </c>
      <c r="AA1884" s="53">
        <f t="shared" si="625"/>
        <v>9.6939362998805248E-2</v>
      </c>
      <c r="AB1884" s="50">
        <f t="shared" si="626"/>
        <v>1014</v>
      </c>
      <c r="AC1884" s="50">
        <f t="shared" si="613"/>
        <v>2013</v>
      </c>
      <c r="AD1884" s="50">
        <f t="shared" si="627"/>
        <v>2</v>
      </c>
      <c r="AE1884" s="56">
        <f t="shared" si="628"/>
        <v>201302</v>
      </c>
      <c r="AF1884" s="56">
        <f t="shared" si="615"/>
        <v>6</v>
      </c>
      <c r="AG1884" s="58">
        <f t="shared" si="634"/>
        <v>0</v>
      </c>
      <c r="AH1884" s="56">
        <f t="shared" si="629"/>
        <v>4</v>
      </c>
      <c r="AI1884" s="53">
        <f t="shared" si="630"/>
        <v>0.17568413599761049</v>
      </c>
      <c r="AJ1884" s="56">
        <f t="shared" si="631"/>
        <v>13.236999999999998</v>
      </c>
    </row>
    <row r="1885" spans="1:36" x14ac:dyDescent="0.25">
      <c r="A1885" s="50">
        <v>1884</v>
      </c>
      <c r="B1885" s="51">
        <v>41309</v>
      </c>
      <c r="C1885" s="75">
        <f t="shared" si="614"/>
        <v>41309</v>
      </c>
      <c r="D1885" s="50" t="s">
        <v>1225</v>
      </c>
      <c r="E1885" s="50">
        <v>1.55</v>
      </c>
      <c r="F1885" s="50">
        <v>0</v>
      </c>
      <c r="G1885" s="50">
        <v>45</v>
      </c>
      <c r="H1885" s="50">
        <v>0</v>
      </c>
      <c r="I1885" s="53">
        <f t="shared" si="617"/>
        <v>3.125E-2</v>
      </c>
      <c r="J1885" s="54">
        <f t="shared" si="618"/>
        <v>2.0161290322580645E-2</v>
      </c>
      <c r="K1885" s="50" t="s">
        <v>781</v>
      </c>
      <c r="L1885" s="50" t="s">
        <v>1090</v>
      </c>
      <c r="M1885" s="55">
        <f t="shared" si="619"/>
        <v>2.0666666666666682</v>
      </c>
      <c r="N1885" s="50">
        <v>0</v>
      </c>
      <c r="O1885" s="50" t="s">
        <v>253</v>
      </c>
      <c r="R1885" s="147" t="s">
        <v>1103</v>
      </c>
      <c r="S1885" s="151">
        <f t="shared" si="620"/>
        <v>4.8387096774193547E-2</v>
      </c>
      <c r="T1885" s="151">
        <f t="shared" si="621"/>
        <v>2.4193548387096774E-2</v>
      </c>
      <c r="V1885" s="393">
        <f t="shared" si="632"/>
        <v>0</v>
      </c>
      <c r="W1885" s="393">
        <f t="shared" si="633"/>
        <v>0</v>
      </c>
      <c r="X1885" s="53">
        <f t="shared" si="622"/>
        <v>0.52822580645161288</v>
      </c>
      <c r="Y1885" s="53">
        <f t="shared" si="623"/>
        <v>0.56461498645161279</v>
      </c>
      <c r="Z1885" s="53">
        <f t="shared" si="624"/>
        <v>0.26411290322580644</v>
      </c>
      <c r="AA1885" s="53">
        <f t="shared" si="625"/>
        <v>0.28230749322580639</v>
      </c>
      <c r="AB1885" s="50">
        <f t="shared" si="626"/>
        <v>3620</v>
      </c>
      <c r="AC1885" s="50">
        <f t="shared" si="613"/>
        <v>2013</v>
      </c>
      <c r="AD1885" s="50">
        <f t="shared" si="627"/>
        <v>2</v>
      </c>
      <c r="AE1885" s="56">
        <f t="shared" si="628"/>
        <v>201302</v>
      </c>
      <c r="AF1885" s="56">
        <f t="shared" si="615"/>
        <v>6</v>
      </c>
      <c r="AG1885" s="58">
        <f t="shared" si="634"/>
        <v>0</v>
      </c>
      <c r="AH1885" s="56">
        <f t="shared" si="629"/>
        <v>4</v>
      </c>
      <c r="AI1885" s="53">
        <f t="shared" si="630"/>
        <v>0.54642039645161278</v>
      </c>
      <c r="AJ1885" s="56">
        <f t="shared" si="631"/>
        <v>72.385000000000005</v>
      </c>
    </row>
    <row r="1886" spans="1:36" x14ac:dyDescent="0.25">
      <c r="A1886" s="50">
        <v>1885</v>
      </c>
      <c r="B1886" s="51">
        <v>41310</v>
      </c>
      <c r="C1886" s="75">
        <f t="shared" si="614"/>
        <v>41310</v>
      </c>
      <c r="D1886" s="50" t="s">
        <v>1224</v>
      </c>
      <c r="E1886" s="50">
        <v>12</v>
      </c>
      <c r="F1886" s="50">
        <v>0</v>
      </c>
      <c r="G1886" s="50">
        <v>30</v>
      </c>
      <c r="H1886" s="50">
        <v>0</v>
      </c>
      <c r="I1886" s="53">
        <f t="shared" si="617"/>
        <v>2.0833333333333332E-2</v>
      </c>
      <c r="J1886" s="54">
        <f t="shared" si="618"/>
        <v>1.736111111111111E-3</v>
      </c>
      <c r="K1886" s="50" t="s">
        <v>921</v>
      </c>
      <c r="L1886" s="50" t="s">
        <v>1081</v>
      </c>
      <c r="M1886" s="55">
        <f t="shared" si="619"/>
        <v>24.000000000000021</v>
      </c>
      <c r="N1886" s="50">
        <v>124</v>
      </c>
      <c r="O1886" s="50" t="s">
        <v>253</v>
      </c>
      <c r="S1886" s="151">
        <f t="shared" si="620"/>
        <v>0.19444444444444442</v>
      </c>
      <c r="T1886" s="151">
        <f t="shared" si="621"/>
        <v>9.722222222222221E-2</v>
      </c>
      <c r="V1886" s="393">
        <f t="shared" si="632"/>
        <v>0</v>
      </c>
      <c r="W1886" s="393">
        <f t="shared" si="633"/>
        <v>0</v>
      </c>
      <c r="X1886" s="53">
        <f t="shared" si="622"/>
        <v>4.5486111111111109E-2</v>
      </c>
      <c r="Y1886" s="53">
        <f t="shared" si="623"/>
        <v>8.1875291111111109E-2</v>
      </c>
      <c r="Z1886" s="53">
        <f t="shared" si="624"/>
        <v>2.2743055555555555E-2</v>
      </c>
      <c r="AA1886" s="53">
        <f t="shared" si="625"/>
        <v>4.0937645555555555E-2</v>
      </c>
      <c r="AB1886" s="50">
        <f t="shared" si="626"/>
        <v>45</v>
      </c>
      <c r="AC1886" s="50">
        <f t="shared" si="613"/>
        <v>2013</v>
      </c>
      <c r="AD1886" s="50">
        <f t="shared" si="627"/>
        <v>2</v>
      </c>
      <c r="AE1886" s="56">
        <f t="shared" si="628"/>
        <v>201302</v>
      </c>
      <c r="AF1886" s="56">
        <f t="shared" si="615"/>
        <v>6</v>
      </c>
      <c r="AG1886" s="58">
        <f t="shared" si="634"/>
        <v>0</v>
      </c>
      <c r="AH1886" s="56">
        <f t="shared" si="629"/>
        <v>5</v>
      </c>
      <c r="AI1886" s="53">
        <f t="shared" si="630"/>
        <v>6.3680701111111113E-2</v>
      </c>
      <c r="AJ1886" s="56">
        <f t="shared" si="631"/>
        <v>12</v>
      </c>
    </row>
    <row r="1887" spans="1:36" x14ac:dyDescent="0.25">
      <c r="A1887" s="50">
        <v>1886</v>
      </c>
      <c r="B1887" s="51">
        <v>41314</v>
      </c>
      <c r="C1887" s="75">
        <f t="shared" si="614"/>
        <v>41314</v>
      </c>
      <c r="D1887" s="50" t="s">
        <v>1223</v>
      </c>
      <c r="E1887" s="50">
        <v>6.7</v>
      </c>
      <c r="F1887" s="50">
        <v>1</v>
      </c>
      <c r="G1887" s="50">
        <v>6</v>
      </c>
      <c r="H1887" s="50">
        <v>0</v>
      </c>
      <c r="I1887" s="53">
        <f t="shared" si="617"/>
        <v>4.5833333333333337E-2</v>
      </c>
      <c r="J1887" s="54">
        <f t="shared" si="618"/>
        <v>6.8407960199004976E-3</v>
      </c>
      <c r="K1887" s="50" t="s">
        <v>1063</v>
      </c>
      <c r="L1887" s="50" t="s">
        <v>1104</v>
      </c>
      <c r="M1887" s="55">
        <f t="shared" si="619"/>
        <v>6.0909090909090953</v>
      </c>
      <c r="N1887" s="50">
        <v>0</v>
      </c>
      <c r="O1887" s="50" t="s">
        <v>253</v>
      </c>
      <c r="S1887" s="151">
        <f t="shared" si="620"/>
        <v>0.17922885572139302</v>
      </c>
      <c r="T1887" s="151">
        <f t="shared" si="621"/>
        <v>8.9614427860696511E-2</v>
      </c>
      <c r="V1887" s="393">
        <f t="shared" si="632"/>
        <v>0</v>
      </c>
      <c r="W1887" s="393">
        <f t="shared" si="633"/>
        <v>0</v>
      </c>
      <c r="X1887" s="53">
        <f t="shared" si="622"/>
        <v>0.17922885572139302</v>
      </c>
      <c r="Y1887" s="53">
        <f t="shared" si="623"/>
        <v>0.21561803572139304</v>
      </c>
      <c r="Z1887" s="53">
        <f t="shared" si="624"/>
        <v>8.9614427860696511E-2</v>
      </c>
      <c r="AA1887" s="53">
        <f t="shared" si="625"/>
        <v>0.10780901786069652</v>
      </c>
      <c r="AB1887" s="50">
        <f t="shared" si="626"/>
        <v>1577</v>
      </c>
      <c r="AC1887" s="50">
        <f t="shared" si="613"/>
        <v>2013</v>
      </c>
      <c r="AD1887" s="50">
        <f t="shared" si="627"/>
        <v>2</v>
      </c>
      <c r="AE1887" s="56">
        <f t="shared" si="628"/>
        <v>201302</v>
      </c>
      <c r="AF1887" s="56">
        <f t="shared" si="615"/>
        <v>6</v>
      </c>
      <c r="AG1887" s="58">
        <f t="shared" si="634"/>
        <v>3</v>
      </c>
      <c r="AH1887" s="56">
        <f t="shared" si="629"/>
        <v>9</v>
      </c>
      <c r="AI1887" s="53">
        <f t="shared" si="630"/>
        <v>0.19742344572139303</v>
      </c>
      <c r="AJ1887" s="56">
        <f t="shared" si="631"/>
        <v>28.608999999999998</v>
      </c>
    </row>
    <row r="1888" spans="1:36" x14ac:dyDescent="0.25">
      <c r="A1888" s="50">
        <v>1887</v>
      </c>
      <c r="B1888" s="51">
        <v>41317</v>
      </c>
      <c r="C1888" s="75">
        <f t="shared" si="614"/>
        <v>41317</v>
      </c>
      <c r="D1888" s="50" t="s">
        <v>1224</v>
      </c>
      <c r="E1888" s="50">
        <v>8</v>
      </c>
      <c r="F1888" s="50">
        <v>0</v>
      </c>
      <c r="G1888" s="50">
        <v>26</v>
      </c>
      <c r="H1888" s="50">
        <v>0</v>
      </c>
      <c r="I1888" s="53">
        <f t="shared" si="617"/>
        <v>1.8055555555555557E-2</v>
      </c>
      <c r="J1888" s="54">
        <f t="shared" si="618"/>
        <v>2.2569444444444447E-3</v>
      </c>
      <c r="K1888" s="50" t="s">
        <v>1076</v>
      </c>
      <c r="L1888" s="50" t="s">
        <v>1105</v>
      </c>
      <c r="M1888" s="55">
        <f t="shared" si="619"/>
        <v>18.461538461538474</v>
      </c>
      <c r="N1888" s="50">
        <v>0</v>
      </c>
      <c r="O1888" s="50" t="s">
        <v>253</v>
      </c>
      <c r="R1888" s="50" t="s">
        <v>1106</v>
      </c>
      <c r="S1888" s="151">
        <f t="shared" si="620"/>
        <v>0.25277777777777782</v>
      </c>
      <c r="T1888" s="151">
        <f t="shared" si="621"/>
        <v>0.12638888888888891</v>
      </c>
      <c r="V1888" s="393">
        <f t="shared" si="632"/>
        <v>0</v>
      </c>
      <c r="W1888" s="393">
        <f t="shared" si="633"/>
        <v>0</v>
      </c>
      <c r="X1888" s="53">
        <f t="shared" si="622"/>
        <v>5.9131944444444445E-2</v>
      </c>
      <c r="Y1888" s="53">
        <f t="shared" si="623"/>
        <v>9.5521124444444439E-2</v>
      </c>
      <c r="Z1888" s="53">
        <f t="shared" si="624"/>
        <v>2.9565972222222223E-2</v>
      </c>
      <c r="AA1888" s="53">
        <f t="shared" si="625"/>
        <v>4.7760562222222219E-2</v>
      </c>
      <c r="AB1888" s="50">
        <f t="shared" si="626"/>
        <v>282</v>
      </c>
      <c r="AC1888" s="50">
        <f t="shared" si="613"/>
        <v>2013</v>
      </c>
      <c r="AD1888" s="50">
        <f t="shared" si="627"/>
        <v>2</v>
      </c>
      <c r="AE1888" s="56">
        <f t="shared" si="628"/>
        <v>201302</v>
      </c>
      <c r="AF1888" s="56">
        <f t="shared" si="615"/>
        <v>7</v>
      </c>
      <c r="AG1888" s="58">
        <f t="shared" si="634"/>
        <v>2</v>
      </c>
      <c r="AH1888" s="56">
        <f t="shared" si="629"/>
        <v>12</v>
      </c>
      <c r="AI1888" s="53">
        <f t="shared" si="630"/>
        <v>7.7326534444444442E-2</v>
      </c>
      <c r="AJ1888" s="56">
        <f t="shared" si="631"/>
        <v>8</v>
      </c>
    </row>
    <row r="1889" spans="1:36" x14ac:dyDescent="0.25">
      <c r="A1889" s="50">
        <v>1888</v>
      </c>
      <c r="B1889" s="51">
        <v>41323</v>
      </c>
      <c r="C1889" s="75">
        <f t="shared" si="614"/>
        <v>41323</v>
      </c>
      <c r="D1889" s="50" t="s">
        <v>1223</v>
      </c>
      <c r="E1889" s="50">
        <v>3</v>
      </c>
      <c r="F1889" s="50">
        <v>0</v>
      </c>
      <c r="G1889" s="50">
        <v>25</v>
      </c>
      <c r="H1889" s="50">
        <v>49</v>
      </c>
      <c r="I1889" s="53">
        <f t="shared" si="617"/>
        <v>1.7928240740740741E-2</v>
      </c>
      <c r="J1889" s="54">
        <f t="shared" si="618"/>
        <v>5.9760802469135807E-3</v>
      </c>
      <c r="K1889" s="50" t="s">
        <v>1022</v>
      </c>
      <c r="L1889" s="50" t="s">
        <v>1048</v>
      </c>
      <c r="M1889" s="55">
        <f t="shared" si="619"/>
        <v>6.9722401549386754</v>
      </c>
      <c r="N1889" s="50">
        <v>0</v>
      </c>
      <c r="O1889" s="50" t="s">
        <v>253</v>
      </c>
      <c r="S1889" s="151">
        <f t="shared" si="620"/>
        <v>0.15657330246913581</v>
      </c>
      <c r="T1889" s="151">
        <f t="shared" si="621"/>
        <v>7.8286651234567906E-2</v>
      </c>
      <c r="V1889" s="393">
        <f t="shared" si="632"/>
        <v>0</v>
      </c>
      <c r="W1889" s="393">
        <f t="shared" si="633"/>
        <v>0</v>
      </c>
      <c r="X1889" s="53">
        <f t="shared" si="622"/>
        <v>0.15657330246913581</v>
      </c>
      <c r="Y1889" s="53">
        <f t="shared" si="623"/>
        <v>0.1929624824691358</v>
      </c>
      <c r="Z1889" s="53">
        <f t="shared" si="624"/>
        <v>7.8286651234567906E-2</v>
      </c>
      <c r="AA1889" s="53">
        <f t="shared" si="625"/>
        <v>9.6481241234567902E-2</v>
      </c>
      <c r="AB1889" s="50">
        <f t="shared" si="626"/>
        <v>1008</v>
      </c>
      <c r="AC1889" s="50">
        <f t="shared" si="613"/>
        <v>2013</v>
      </c>
      <c r="AD1889" s="50">
        <f t="shared" si="627"/>
        <v>2</v>
      </c>
      <c r="AE1889" s="56">
        <f t="shared" si="628"/>
        <v>201302</v>
      </c>
      <c r="AF1889" s="56">
        <f t="shared" si="615"/>
        <v>8</v>
      </c>
      <c r="AG1889" s="58">
        <f t="shared" si="634"/>
        <v>5</v>
      </c>
      <c r="AH1889" s="56">
        <f t="shared" si="629"/>
        <v>18</v>
      </c>
      <c r="AI1889" s="53">
        <f t="shared" si="630"/>
        <v>0.17476789246913582</v>
      </c>
      <c r="AJ1889" s="56">
        <f t="shared" si="631"/>
        <v>12.809999999999999</v>
      </c>
    </row>
    <row r="1890" spans="1:36" x14ac:dyDescent="0.25">
      <c r="A1890" s="50">
        <v>1889</v>
      </c>
      <c r="B1890" s="51">
        <v>41324</v>
      </c>
      <c r="C1890" s="75">
        <f t="shared" si="614"/>
        <v>41324</v>
      </c>
      <c r="D1890" s="50" t="s">
        <v>1224</v>
      </c>
      <c r="E1890" s="50">
        <v>11.7</v>
      </c>
      <c r="F1890" s="50">
        <v>0</v>
      </c>
      <c r="G1890" s="50">
        <v>30</v>
      </c>
      <c r="H1890" s="50">
        <v>0</v>
      </c>
      <c r="I1890" s="53">
        <f t="shared" si="617"/>
        <v>2.0833333333333332E-2</v>
      </c>
      <c r="J1890" s="54">
        <f t="shared" si="618"/>
        <v>1.7806267806267807E-3</v>
      </c>
      <c r="K1890" s="50" t="s">
        <v>921</v>
      </c>
      <c r="L1890" s="50" t="s">
        <v>934</v>
      </c>
      <c r="M1890" s="55">
        <f t="shared" si="619"/>
        <v>23.400000000000016</v>
      </c>
      <c r="N1890" s="50">
        <v>124</v>
      </c>
      <c r="O1890" s="50" t="s">
        <v>253</v>
      </c>
      <c r="S1890" s="151">
        <f t="shared" si="620"/>
        <v>0.19943019943019943</v>
      </c>
      <c r="T1890" s="151">
        <f t="shared" si="621"/>
        <v>9.9715099715099717E-2</v>
      </c>
      <c r="V1890" s="393">
        <f t="shared" si="632"/>
        <v>0</v>
      </c>
      <c r="W1890" s="393">
        <f t="shared" si="633"/>
        <v>0</v>
      </c>
      <c r="X1890" s="53">
        <f t="shared" si="622"/>
        <v>4.6652421652421651E-2</v>
      </c>
      <c r="Y1890" s="53">
        <f t="shared" si="623"/>
        <v>8.3041601652421651E-2</v>
      </c>
      <c r="Z1890" s="53">
        <f t="shared" si="624"/>
        <v>2.3326210826210825E-2</v>
      </c>
      <c r="AA1890" s="53">
        <f t="shared" si="625"/>
        <v>4.1520800826210826E-2</v>
      </c>
      <c r="AB1890" s="50">
        <f t="shared" si="626"/>
        <v>60</v>
      </c>
      <c r="AC1890" s="50">
        <f t="shared" si="613"/>
        <v>2013</v>
      </c>
      <c r="AD1890" s="50">
        <f t="shared" si="627"/>
        <v>2</v>
      </c>
      <c r="AE1890" s="56">
        <f t="shared" si="628"/>
        <v>201302</v>
      </c>
      <c r="AF1890" s="56">
        <f t="shared" si="615"/>
        <v>8</v>
      </c>
      <c r="AG1890" s="58">
        <f t="shared" si="634"/>
        <v>0</v>
      </c>
      <c r="AH1890" s="56">
        <f t="shared" si="629"/>
        <v>19</v>
      </c>
      <c r="AI1890" s="53">
        <f t="shared" si="630"/>
        <v>6.4847011652421654E-2</v>
      </c>
      <c r="AJ1890" s="56">
        <f t="shared" si="631"/>
        <v>11.7</v>
      </c>
    </row>
    <row r="1891" spans="1:36" x14ac:dyDescent="0.25">
      <c r="A1891" s="50">
        <v>1890</v>
      </c>
      <c r="B1891" s="51">
        <v>41325</v>
      </c>
      <c r="C1891" s="75">
        <f t="shared" si="614"/>
        <v>41325</v>
      </c>
      <c r="D1891" s="50" t="s">
        <v>1225</v>
      </c>
      <c r="E1891" s="50">
        <v>1.1000000000000001</v>
      </c>
      <c r="F1891" s="50">
        <v>0</v>
      </c>
      <c r="G1891" s="50">
        <v>36</v>
      </c>
      <c r="H1891" s="50">
        <v>42</v>
      </c>
      <c r="I1891" s="53">
        <f t="shared" si="617"/>
        <v>2.5486111111111112E-2</v>
      </c>
      <c r="J1891" s="54">
        <f t="shared" si="618"/>
        <v>2.3169191919191919E-2</v>
      </c>
      <c r="K1891" s="50" t="s">
        <v>781</v>
      </c>
      <c r="L1891" s="50" t="s">
        <v>1090</v>
      </c>
      <c r="M1891" s="55">
        <f t="shared" si="619"/>
        <v>1.7983651226158053</v>
      </c>
      <c r="N1891" s="50">
        <v>0</v>
      </c>
      <c r="O1891" s="50" t="s">
        <v>253</v>
      </c>
      <c r="R1891" s="147" t="s">
        <v>1060</v>
      </c>
      <c r="S1891" s="151">
        <f t="shared" si="620"/>
        <v>5.5606060606060603E-2</v>
      </c>
      <c r="T1891" s="151">
        <f t="shared" si="621"/>
        <v>2.7803030303030302E-2</v>
      </c>
      <c r="V1891" s="393">
        <f t="shared" si="632"/>
        <v>0</v>
      </c>
      <c r="W1891" s="393">
        <f t="shared" si="633"/>
        <v>0</v>
      </c>
      <c r="X1891" s="53">
        <f t="shared" si="622"/>
        <v>0.60703282828282823</v>
      </c>
      <c r="Y1891" s="53">
        <f t="shared" si="623"/>
        <v>0.64342200828282825</v>
      </c>
      <c r="Z1891" s="53">
        <f t="shared" si="624"/>
        <v>0.30351641414141411</v>
      </c>
      <c r="AA1891" s="53">
        <f t="shared" si="625"/>
        <v>0.32171100414141413</v>
      </c>
      <c r="AB1891" s="50">
        <f t="shared" si="626"/>
        <v>3726</v>
      </c>
      <c r="AC1891" s="50">
        <f t="shared" si="613"/>
        <v>2013</v>
      </c>
      <c r="AD1891" s="50">
        <f t="shared" si="627"/>
        <v>2</v>
      </c>
      <c r="AE1891" s="56">
        <f t="shared" si="628"/>
        <v>201302</v>
      </c>
      <c r="AF1891" s="56">
        <f t="shared" si="615"/>
        <v>8</v>
      </c>
      <c r="AG1891" s="58">
        <f t="shared" si="634"/>
        <v>0</v>
      </c>
      <c r="AH1891" s="56">
        <f t="shared" si="629"/>
        <v>20</v>
      </c>
      <c r="AI1891" s="53">
        <f t="shared" si="630"/>
        <v>0.62522741828282824</v>
      </c>
      <c r="AJ1891" s="56">
        <f t="shared" si="631"/>
        <v>51.370000000000005</v>
      </c>
    </row>
    <row r="1892" spans="1:36" x14ac:dyDescent="0.25">
      <c r="A1892" s="50">
        <v>1891</v>
      </c>
      <c r="B1892" s="51">
        <v>41326</v>
      </c>
      <c r="C1892" s="75">
        <f t="shared" si="614"/>
        <v>41326</v>
      </c>
      <c r="D1892" s="50" t="s">
        <v>1224</v>
      </c>
      <c r="E1892" s="50">
        <v>12.4</v>
      </c>
      <c r="F1892" s="50">
        <v>0</v>
      </c>
      <c r="G1892" s="50">
        <v>30</v>
      </c>
      <c r="H1892" s="50">
        <v>0</v>
      </c>
      <c r="I1892" s="53">
        <f t="shared" si="617"/>
        <v>2.0833333333333332E-2</v>
      </c>
      <c r="J1892" s="54">
        <f t="shared" si="618"/>
        <v>1.6801075268817202E-3</v>
      </c>
      <c r="K1892" s="50" t="s">
        <v>921</v>
      </c>
      <c r="L1892" s="50" t="s">
        <v>315</v>
      </c>
      <c r="M1892" s="55">
        <f t="shared" si="619"/>
        <v>24.800000000000022</v>
      </c>
      <c r="N1892" s="50">
        <v>117</v>
      </c>
      <c r="O1892" s="50" t="s">
        <v>253</v>
      </c>
      <c r="R1892" s="50" t="s">
        <v>1107</v>
      </c>
      <c r="S1892" s="151">
        <f t="shared" si="620"/>
        <v>0.18817204301075266</v>
      </c>
      <c r="T1892" s="151">
        <f t="shared" si="621"/>
        <v>9.408602150537633E-2</v>
      </c>
      <c r="V1892" s="393">
        <f t="shared" si="632"/>
        <v>0</v>
      </c>
      <c r="W1892" s="393">
        <f t="shared" si="633"/>
        <v>0</v>
      </c>
      <c r="X1892" s="53">
        <f t="shared" si="622"/>
        <v>4.4018817204301071E-2</v>
      </c>
      <c r="Y1892" s="53">
        <f t="shared" si="623"/>
        <v>8.0407997204301057E-2</v>
      </c>
      <c r="Z1892" s="53">
        <f t="shared" si="624"/>
        <v>2.2009408602150535E-2</v>
      </c>
      <c r="AA1892" s="53">
        <f t="shared" si="625"/>
        <v>4.0203998602150529E-2</v>
      </c>
      <c r="AB1892" s="50">
        <f t="shared" si="626"/>
        <v>32</v>
      </c>
      <c r="AC1892" s="50">
        <f t="shared" si="613"/>
        <v>2013</v>
      </c>
      <c r="AD1892" s="50">
        <f t="shared" si="627"/>
        <v>2</v>
      </c>
      <c r="AE1892" s="56">
        <f t="shared" si="628"/>
        <v>201302</v>
      </c>
      <c r="AF1892" s="56">
        <f t="shared" si="615"/>
        <v>8</v>
      </c>
      <c r="AG1892" s="58">
        <f t="shared" si="634"/>
        <v>0</v>
      </c>
      <c r="AH1892" s="56">
        <f t="shared" si="629"/>
        <v>21</v>
      </c>
      <c r="AI1892" s="53">
        <f t="shared" si="630"/>
        <v>6.2213407204301061E-2</v>
      </c>
      <c r="AJ1892" s="56">
        <f t="shared" si="631"/>
        <v>12.4</v>
      </c>
    </row>
    <row r="1893" spans="1:36" x14ac:dyDescent="0.25">
      <c r="A1893" s="50">
        <v>1892</v>
      </c>
      <c r="B1893" s="51">
        <v>41326</v>
      </c>
      <c r="C1893" s="75">
        <f t="shared" si="614"/>
        <v>41326</v>
      </c>
      <c r="D1893" s="50" t="s">
        <v>1223</v>
      </c>
      <c r="E1893" s="50">
        <v>3.4</v>
      </c>
      <c r="F1893" s="50">
        <v>0</v>
      </c>
      <c r="G1893" s="50">
        <v>31</v>
      </c>
      <c r="H1893" s="50">
        <v>40</v>
      </c>
      <c r="I1893" s="53">
        <f t="shared" si="617"/>
        <v>2.1990740740740741E-2</v>
      </c>
      <c r="J1893" s="54">
        <f t="shared" si="618"/>
        <v>6.4678649237472768E-3</v>
      </c>
      <c r="K1893" s="50" t="s">
        <v>1022</v>
      </c>
      <c r="L1893" s="50" t="s">
        <v>1048</v>
      </c>
      <c r="M1893" s="55">
        <f t="shared" si="619"/>
        <v>6.4421052631578997</v>
      </c>
      <c r="N1893" s="50">
        <v>160</v>
      </c>
      <c r="O1893" s="50" t="s">
        <v>253</v>
      </c>
      <c r="S1893" s="151">
        <f t="shared" si="620"/>
        <v>0.16945806100217864</v>
      </c>
      <c r="T1893" s="151">
        <f t="shared" si="621"/>
        <v>8.472903050108932E-2</v>
      </c>
      <c r="V1893" s="393">
        <f t="shared" si="632"/>
        <v>0</v>
      </c>
      <c r="W1893" s="393">
        <f t="shared" si="633"/>
        <v>0</v>
      </c>
      <c r="X1893" s="53">
        <f t="shared" si="622"/>
        <v>0.16945806100217864</v>
      </c>
      <c r="Y1893" s="53">
        <f t="shared" si="623"/>
        <v>0.20584724100217866</v>
      </c>
      <c r="Z1893" s="53">
        <f t="shared" si="624"/>
        <v>8.472903050108932E-2</v>
      </c>
      <c r="AA1893" s="53">
        <f t="shared" si="625"/>
        <v>0.10292362050108933</v>
      </c>
      <c r="AB1893" s="50">
        <f t="shared" si="626"/>
        <v>1192</v>
      </c>
      <c r="AC1893" s="50">
        <f t="shared" ref="AC1893:AC1956" si="635">YEAR(B1893)</f>
        <v>2013</v>
      </c>
      <c r="AD1893" s="50">
        <f t="shared" si="627"/>
        <v>2</v>
      </c>
      <c r="AE1893" s="56">
        <f t="shared" si="628"/>
        <v>201302</v>
      </c>
      <c r="AF1893" s="56">
        <f t="shared" si="615"/>
        <v>8</v>
      </c>
      <c r="AG1893" s="58">
        <f t="shared" si="634"/>
        <v>0</v>
      </c>
      <c r="AH1893" s="56">
        <f t="shared" si="629"/>
        <v>21</v>
      </c>
      <c r="AI1893" s="53">
        <f t="shared" si="630"/>
        <v>0.18765265100217865</v>
      </c>
      <c r="AJ1893" s="56">
        <f t="shared" si="631"/>
        <v>14.517999999999999</v>
      </c>
    </row>
    <row r="1894" spans="1:36" x14ac:dyDescent="0.25">
      <c r="A1894" s="50">
        <v>1893</v>
      </c>
      <c r="B1894" s="51">
        <v>41326</v>
      </c>
      <c r="C1894" s="75">
        <f t="shared" si="614"/>
        <v>41326</v>
      </c>
      <c r="D1894" s="50" t="s">
        <v>1225</v>
      </c>
      <c r="E1894" s="50">
        <v>1.05</v>
      </c>
      <c r="F1894" s="50">
        <v>1</v>
      </c>
      <c r="G1894" s="50">
        <v>40</v>
      </c>
      <c r="H1894" s="50">
        <v>0</v>
      </c>
      <c r="I1894" s="53">
        <f t="shared" si="617"/>
        <v>6.9444444444444434E-2</v>
      </c>
      <c r="J1894" s="54">
        <f t="shared" si="618"/>
        <v>6.613756613756612E-2</v>
      </c>
      <c r="K1894" s="50" t="s">
        <v>781</v>
      </c>
      <c r="L1894" s="50" t="s">
        <v>1090</v>
      </c>
      <c r="M1894" s="55">
        <f t="shared" si="619"/>
        <v>0.63000000000000067</v>
      </c>
      <c r="N1894" s="50">
        <v>0</v>
      </c>
      <c r="R1894" s="147" t="s">
        <v>1108</v>
      </c>
      <c r="S1894" s="151">
        <f t="shared" si="620"/>
        <v>0.15873015873015869</v>
      </c>
      <c r="T1894" s="151">
        <f t="shared" si="621"/>
        <v>7.9365079365079347E-2</v>
      </c>
      <c r="V1894" s="393">
        <f t="shared" si="632"/>
        <v>0</v>
      </c>
      <c r="W1894" s="393">
        <f t="shared" si="633"/>
        <v>0</v>
      </c>
      <c r="X1894" s="53">
        <f t="shared" si="622"/>
        <v>1.7328042328042323</v>
      </c>
      <c r="Y1894" s="53">
        <f t="shared" si="623"/>
        <v>1.7691934128042321</v>
      </c>
      <c r="Z1894" s="53">
        <f t="shared" si="624"/>
        <v>0.86640211640211617</v>
      </c>
      <c r="AA1894" s="53">
        <f t="shared" si="625"/>
        <v>0.88459670640211607</v>
      </c>
      <c r="AB1894" s="50">
        <f t="shared" si="626"/>
        <v>4085</v>
      </c>
      <c r="AC1894" s="50">
        <f t="shared" si="635"/>
        <v>2013</v>
      </c>
      <c r="AD1894" s="50">
        <f t="shared" si="627"/>
        <v>2</v>
      </c>
      <c r="AE1894" s="56">
        <f t="shared" si="628"/>
        <v>201302</v>
      </c>
      <c r="AF1894" s="56">
        <f t="shared" si="615"/>
        <v>8</v>
      </c>
      <c r="AG1894" s="58">
        <f t="shared" si="634"/>
        <v>0</v>
      </c>
      <c r="AH1894" s="56">
        <f t="shared" si="629"/>
        <v>21</v>
      </c>
      <c r="AI1894" s="53">
        <f t="shared" si="630"/>
        <v>1.7509988228042324</v>
      </c>
      <c r="AJ1894" s="56">
        <f t="shared" si="631"/>
        <v>49.035000000000004</v>
      </c>
    </row>
    <row r="1895" spans="1:36" x14ac:dyDescent="0.25">
      <c r="A1895" s="50">
        <v>1894</v>
      </c>
      <c r="B1895" s="51">
        <v>41327</v>
      </c>
      <c r="C1895" s="75">
        <f t="shared" si="614"/>
        <v>41327</v>
      </c>
      <c r="D1895" s="50" t="s">
        <v>1223</v>
      </c>
      <c r="E1895" s="50">
        <v>3</v>
      </c>
      <c r="F1895" s="50">
        <v>0</v>
      </c>
      <c r="G1895" s="50">
        <v>28</v>
      </c>
      <c r="H1895" s="50">
        <v>39</v>
      </c>
      <c r="I1895" s="53">
        <f t="shared" si="617"/>
        <v>1.9895833333333331E-2</v>
      </c>
      <c r="J1895" s="54">
        <f t="shared" si="618"/>
        <v>6.6319444444444438E-3</v>
      </c>
      <c r="K1895" s="50" t="s">
        <v>1022</v>
      </c>
      <c r="L1895" s="50" t="s">
        <v>1048</v>
      </c>
      <c r="M1895" s="55">
        <f t="shared" si="619"/>
        <v>6.282722513089011</v>
      </c>
      <c r="N1895" s="50">
        <v>144</v>
      </c>
      <c r="O1895" s="50" t="s">
        <v>253</v>
      </c>
      <c r="R1895" s="50" t="s">
        <v>1109</v>
      </c>
      <c r="S1895" s="151">
        <f t="shared" si="620"/>
        <v>0.17375694444444442</v>
      </c>
      <c r="T1895" s="151">
        <f t="shared" si="621"/>
        <v>8.6878472222222211E-2</v>
      </c>
      <c r="V1895" s="393">
        <f t="shared" si="632"/>
        <v>0</v>
      </c>
      <c r="W1895" s="393">
        <f t="shared" si="633"/>
        <v>0</v>
      </c>
      <c r="X1895" s="53">
        <f t="shared" si="622"/>
        <v>0.17375694444444442</v>
      </c>
      <c r="Y1895" s="53">
        <f t="shared" si="623"/>
        <v>0.21014612444444442</v>
      </c>
      <c r="Z1895" s="53">
        <f t="shared" si="624"/>
        <v>8.6878472222222211E-2</v>
      </c>
      <c r="AA1895" s="53">
        <f t="shared" si="625"/>
        <v>0.10507306222222221</v>
      </c>
      <c r="AB1895" s="50">
        <f t="shared" si="626"/>
        <v>1333</v>
      </c>
      <c r="AC1895" s="50">
        <f t="shared" si="635"/>
        <v>2013</v>
      </c>
      <c r="AD1895" s="50">
        <f t="shared" si="627"/>
        <v>2</v>
      </c>
      <c r="AE1895" s="56">
        <f t="shared" si="628"/>
        <v>201302</v>
      </c>
      <c r="AF1895" s="56">
        <f t="shared" si="615"/>
        <v>8</v>
      </c>
      <c r="AG1895" s="58">
        <f t="shared" si="634"/>
        <v>0</v>
      </c>
      <c r="AH1895" s="56">
        <f t="shared" si="629"/>
        <v>22</v>
      </c>
      <c r="AI1895" s="53">
        <f t="shared" si="630"/>
        <v>0.1919515344444444</v>
      </c>
      <c r="AJ1895" s="56">
        <f t="shared" si="631"/>
        <v>12.809999999999999</v>
      </c>
    </row>
    <row r="1896" spans="1:36" x14ac:dyDescent="0.25">
      <c r="A1896" s="50">
        <v>1895</v>
      </c>
      <c r="B1896" s="51">
        <v>41329</v>
      </c>
      <c r="C1896" s="75">
        <f t="shared" si="614"/>
        <v>41329</v>
      </c>
      <c r="D1896" s="50" t="s">
        <v>1223</v>
      </c>
      <c r="E1896" s="50">
        <v>7.5</v>
      </c>
      <c r="F1896" s="50">
        <v>1</v>
      </c>
      <c r="G1896" s="50">
        <v>9</v>
      </c>
      <c r="H1896" s="50">
        <v>57</v>
      </c>
      <c r="I1896" s="53">
        <f t="shared" si="617"/>
        <v>4.8576388888888884E-2</v>
      </c>
      <c r="J1896" s="54">
        <f t="shared" si="618"/>
        <v>6.4768518518518508E-3</v>
      </c>
      <c r="K1896" s="50" t="s">
        <v>936</v>
      </c>
      <c r="L1896" s="50" t="s">
        <v>35</v>
      </c>
      <c r="M1896" s="55">
        <f t="shared" si="619"/>
        <v>6.4331665475339586</v>
      </c>
      <c r="N1896" s="50">
        <v>0</v>
      </c>
      <c r="O1896" s="50" t="s">
        <v>198</v>
      </c>
      <c r="R1896" s="50" t="s">
        <v>1110</v>
      </c>
      <c r="S1896" s="151">
        <f t="shared" si="620"/>
        <v>0.16969351851851849</v>
      </c>
      <c r="T1896" s="151">
        <f t="shared" si="621"/>
        <v>8.4846759259259247E-2</v>
      </c>
      <c r="V1896" s="393">
        <f t="shared" si="632"/>
        <v>0</v>
      </c>
      <c r="W1896" s="393">
        <f t="shared" si="633"/>
        <v>0</v>
      </c>
      <c r="X1896" s="53">
        <f t="shared" si="622"/>
        <v>0.16969351851851849</v>
      </c>
      <c r="Y1896" s="53">
        <f t="shared" si="623"/>
        <v>0.20608269851851846</v>
      </c>
      <c r="Z1896" s="53">
        <f t="shared" si="624"/>
        <v>8.4846759259259247E-2</v>
      </c>
      <c r="AA1896" s="53">
        <f t="shared" si="625"/>
        <v>0.10304134925925923</v>
      </c>
      <c r="AB1896" s="50">
        <f t="shared" si="626"/>
        <v>1197</v>
      </c>
      <c r="AC1896" s="50">
        <f t="shared" si="635"/>
        <v>2013</v>
      </c>
      <c r="AD1896" s="50">
        <f t="shared" si="627"/>
        <v>2</v>
      </c>
      <c r="AE1896" s="56">
        <f t="shared" si="628"/>
        <v>201302</v>
      </c>
      <c r="AF1896" s="56">
        <f t="shared" si="615"/>
        <v>9</v>
      </c>
      <c r="AG1896" s="58">
        <f t="shared" si="634"/>
        <v>1</v>
      </c>
      <c r="AH1896" s="56">
        <f t="shared" si="629"/>
        <v>24</v>
      </c>
      <c r="AI1896" s="53">
        <f t="shared" si="630"/>
        <v>0.18788810851851848</v>
      </c>
      <c r="AJ1896" s="56">
        <f t="shared" si="631"/>
        <v>32.024999999999999</v>
      </c>
    </row>
    <row r="1897" spans="1:36" x14ac:dyDescent="0.25">
      <c r="A1897" s="50">
        <v>1896</v>
      </c>
      <c r="B1897" s="51">
        <v>41330</v>
      </c>
      <c r="C1897" s="75">
        <f t="shared" si="614"/>
        <v>41330</v>
      </c>
      <c r="D1897" s="50" t="s">
        <v>1224</v>
      </c>
      <c r="E1897" s="50">
        <v>11.7</v>
      </c>
      <c r="F1897" s="50">
        <v>0</v>
      </c>
      <c r="G1897" s="50">
        <v>30</v>
      </c>
      <c r="H1897" s="50">
        <v>0</v>
      </c>
      <c r="I1897" s="53">
        <f t="shared" si="617"/>
        <v>2.0833333333333332E-2</v>
      </c>
      <c r="J1897" s="54">
        <f t="shared" si="618"/>
        <v>1.7806267806267807E-3</v>
      </c>
      <c r="K1897" s="50" t="s">
        <v>921</v>
      </c>
      <c r="L1897" s="50" t="s">
        <v>315</v>
      </c>
      <c r="M1897" s="55">
        <f t="shared" si="619"/>
        <v>23.400000000000016</v>
      </c>
      <c r="N1897" s="50">
        <v>0</v>
      </c>
      <c r="O1897" s="50" t="s">
        <v>253</v>
      </c>
      <c r="S1897" s="151">
        <f t="shared" si="620"/>
        <v>0.19943019943019943</v>
      </c>
      <c r="T1897" s="151">
        <f t="shared" si="621"/>
        <v>9.9715099715099717E-2</v>
      </c>
      <c r="V1897" s="393">
        <f t="shared" si="632"/>
        <v>0</v>
      </c>
      <c r="W1897" s="393">
        <f t="shared" si="633"/>
        <v>0</v>
      </c>
      <c r="X1897" s="53">
        <f t="shared" si="622"/>
        <v>4.6652421652421651E-2</v>
      </c>
      <c r="Y1897" s="53">
        <f t="shared" si="623"/>
        <v>8.3041601652421651E-2</v>
      </c>
      <c r="Z1897" s="53">
        <f t="shared" si="624"/>
        <v>2.3326210826210825E-2</v>
      </c>
      <c r="AA1897" s="53">
        <f t="shared" si="625"/>
        <v>4.1520800826210826E-2</v>
      </c>
      <c r="AB1897" s="50">
        <f t="shared" si="626"/>
        <v>60</v>
      </c>
      <c r="AC1897" s="50">
        <f t="shared" si="635"/>
        <v>2013</v>
      </c>
      <c r="AD1897" s="50">
        <f t="shared" si="627"/>
        <v>2</v>
      </c>
      <c r="AE1897" s="56">
        <f t="shared" si="628"/>
        <v>201302</v>
      </c>
      <c r="AF1897" s="56">
        <f t="shared" si="615"/>
        <v>9</v>
      </c>
      <c r="AG1897" s="58">
        <f t="shared" si="634"/>
        <v>0</v>
      </c>
      <c r="AH1897" s="56">
        <f t="shared" si="629"/>
        <v>25</v>
      </c>
      <c r="AI1897" s="53">
        <f t="shared" si="630"/>
        <v>6.4847011652421654E-2</v>
      </c>
      <c r="AJ1897" s="56">
        <f t="shared" si="631"/>
        <v>11.7</v>
      </c>
    </row>
    <row r="1898" spans="1:36" x14ac:dyDescent="0.25">
      <c r="A1898" s="50">
        <v>1897</v>
      </c>
      <c r="B1898" s="51">
        <v>41330</v>
      </c>
      <c r="C1898" s="75">
        <f t="shared" si="614"/>
        <v>41330</v>
      </c>
      <c r="D1898" s="50" t="s">
        <v>1225</v>
      </c>
      <c r="E1898" s="50">
        <v>0.85</v>
      </c>
      <c r="F1898" s="50">
        <v>0</v>
      </c>
      <c r="G1898" s="50">
        <v>28</v>
      </c>
      <c r="H1898" s="50">
        <v>0</v>
      </c>
      <c r="I1898" s="53">
        <f t="shared" si="617"/>
        <v>1.9444444444444445E-2</v>
      </c>
      <c r="J1898" s="54">
        <f t="shared" si="618"/>
        <v>2.2875816993464054E-2</v>
      </c>
      <c r="K1898" s="50" t="s">
        <v>781</v>
      </c>
      <c r="L1898" s="50" t="s">
        <v>1090</v>
      </c>
      <c r="M1898" s="55">
        <f t="shared" si="619"/>
        <v>1.8214285714285727</v>
      </c>
      <c r="N1898" s="50">
        <v>0</v>
      </c>
      <c r="O1898" s="50" t="s">
        <v>253</v>
      </c>
      <c r="S1898" s="151">
        <f t="shared" si="620"/>
        <v>5.4901960784313732E-2</v>
      </c>
      <c r="T1898" s="151">
        <f t="shared" si="621"/>
        <v>2.7450980392156866E-2</v>
      </c>
      <c r="V1898" s="393">
        <f t="shared" si="632"/>
        <v>0</v>
      </c>
      <c r="W1898" s="393">
        <f t="shared" si="633"/>
        <v>0</v>
      </c>
      <c r="X1898" s="53">
        <f t="shared" si="622"/>
        <v>0.59934640522875826</v>
      </c>
      <c r="Y1898" s="53">
        <f t="shared" si="623"/>
        <v>0.63573558522875817</v>
      </c>
      <c r="Z1898" s="53">
        <f t="shared" si="624"/>
        <v>0.29967320261437913</v>
      </c>
      <c r="AA1898" s="53">
        <f t="shared" si="625"/>
        <v>0.31786779261437909</v>
      </c>
      <c r="AB1898" s="50">
        <f t="shared" si="626"/>
        <v>3709</v>
      </c>
      <c r="AC1898" s="50">
        <f t="shared" si="635"/>
        <v>2013</v>
      </c>
      <c r="AD1898" s="50">
        <f t="shared" si="627"/>
        <v>2</v>
      </c>
      <c r="AE1898" s="56">
        <f t="shared" si="628"/>
        <v>201302</v>
      </c>
      <c r="AF1898" s="56">
        <f t="shared" si="615"/>
        <v>9</v>
      </c>
      <c r="AG1898" s="58">
        <f t="shared" si="634"/>
        <v>0</v>
      </c>
      <c r="AH1898" s="56">
        <f t="shared" si="629"/>
        <v>25</v>
      </c>
      <c r="AI1898" s="53">
        <f t="shared" si="630"/>
        <v>0.61754099522875827</v>
      </c>
      <c r="AJ1898" s="56">
        <f t="shared" si="631"/>
        <v>39.695</v>
      </c>
    </row>
    <row r="1899" spans="1:36" x14ac:dyDescent="0.25">
      <c r="A1899" s="50">
        <v>1898</v>
      </c>
      <c r="B1899" s="51">
        <v>41331</v>
      </c>
      <c r="C1899" s="75">
        <f t="shared" si="614"/>
        <v>41331</v>
      </c>
      <c r="D1899" s="50" t="s">
        <v>1224</v>
      </c>
      <c r="E1899" s="50">
        <v>11.9</v>
      </c>
      <c r="F1899" s="50">
        <v>0</v>
      </c>
      <c r="G1899" s="50">
        <v>30</v>
      </c>
      <c r="H1899" s="50">
        <v>0</v>
      </c>
      <c r="I1899" s="53">
        <f t="shared" si="617"/>
        <v>2.0833333333333332E-2</v>
      </c>
      <c r="J1899" s="54">
        <f t="shared" si="618"/>
        <v>1.7507002801120447E-3</v>
      </c>
      <c r="K1899" s="50" t="s">
        <v>921</v>
      </c>
      <c r="L1899" s="50" t="s">
        <v>934</v>
      </c>
      <c r="M1899" s="55">
        <f t="shared" si="619"/>
        <v>23.800000000000022</v>
      </c>
      <c r="N1899" s="50">
        <v>124</v>
      </c>
      <c r="O1899" s="50" t="s">
        <v>253</v>
      </c>
      <c r="S1899" s="151">
        <f t="shared" si="620"/>
        <v>0.19607843137254899</v>
      </c>
      <c r="T1899" s="151">
        <f t="shared" si="621"/>
        <v>9.8039215686274495E-2</v>
      </c>
      <c r="V1899" s="393">
        <f t="shared" si="632"/>
        <v>0</v>
      </c>
      <c r="W1899" s="393">
        <f t="shared" si="633"/>
        <v>0</v>
      </c>
      <c r="X1899" s="53">
        <f t="shared" si="622"/>
        <v>4.5868347338935571E-2</v>
      </c>
      <c r="Y1899" s="53">
        <f t="shared" si="623"/>
        <v>8.2257527338935571E-2</v>
      </c>
      <c r="Z1899" s="53">
        <f t="shared" si="624"/>
        <v>2.2934173669467785E-2</v>
      </c>
      <c r="AA1899" s="53">
        <f t="shared" si="625"/>
        <v>4.1128763669467786E-2</v>
      </c>
      <c r="AB1899" s="50">
        <f t="shared" si="626"/>
        <v>54</v>
      </c>
      <c r="AC1899" s="50">
        <f t="shared" si="635"/>
        <v>2013</v>
      </c>
      <c r="AD1899" s="50">
        <f t="shared" si="627"/>
        <v>2</v>
      </c>
      <c r="AE1899" s="56">
        <f t="shared" si="628"/>
        <v>201302</v>
      </c>
      <c r="AF1899" s="56">
        <f t="shared" si="615"/>
        <v>9</v>
      </c>
      <c r="AG1899" s="58">
        <f t="shared" si="634"/>
        <v>0</v>
      </c>
      <c r="AH1899" s="56">
        <f t="shared" si="629"/>
        <v>26</v>
      </c>
      <c r="AI1899" s="53">
        <f t="shared" si="630"/>
        <v>6.4062937338935574E-2</v>
      </c>
      <c r="AJ1899" s="56">
        <f t="shared" si="631"/>
        <v>11.9</v>
      </c>
    </row>
    <row r="1900" spans="1:36" x14ac:dyDescent="0.25">
      <c r="A1900" s="50">
        <v>1899</v>
      </c>
      <c r="B1900" s="51">
        <v>41332</v>
      </c>
      <c r="C1900" s="75">
        <f t="shared" ref="C1900:C1963" si="636">B1900</f>
        <v>41332</v>
      </c>
      <c r="D1900" s="50" t="s">
        <v>1223</v>
      </c>
      <c r="E1900" s="50">
        <v>3</v>
      </c>
      <c r="F1900" s="50">
        <v>0</v>
      </c>
      <c r="G1900" s="50">
        <v>29</v>
      </c>
      <c r="H1900" s="50">
        <v>18</v>
      </c>
      <c r="I1900" s="53">
        <f t="shared" si="617"/>
        <v>2.0347222222222221E-2</v>
      </c>
      <c r="J1900" s="54">
        <f t="shared" si="618"/>
        <v>6.7824074074074071E-3</v>
      </c>
      <c r="K1900" s="50" t="s">
        <v>1022</v>
      </c>
      <c r="L1900" s="50" t="s">
        <v>1111</v>
      </c>
      <c r="M1900" s="55">
        <f t="shared" si="619"/>
        <v>6.1433447098976162</v>
      </c>
      <c r="N1900" s="50">
        <v>146</v>
      </c>
      <c r="O1900" s="50" t="s">
        <v>253</v>
      </c>
      <c r="S1900" s="151">
        <f t="shared" si="620"/>
        <v>0.17769907407407406</v>
      </c>
      <c r="T1900" s="151">
        <f t="shared" si="621"/>
        <v>8.8849537037037032E-2</v>
      </c>
      <c r="V1900" s="393">
        <f t="shared" si="632"/>
        <v>0</v>
      </c>
      <c r="W1900" s="393">
        <f t="shared" si="633"/>
        <v>0</v>
      </c>
      <c r="X1900" s="53">
        <f t="shared" si="622"/>
        <v>0.17769907407407406</v>
      </c>
      <c r="Y1900" s="53">
        <f t="shared" si="623"/>
        <v>0.21408825407407406</v>
      </c>
      <c r="Z1900" s="53">
        <f t="shared" si="624"/>
        <v>8.8849537037037032E-2</v>
      </c>
      <c r="AA1900" s="53">
        <f t="shared" si="625"/>
        <v>0.10704412703703703</v>
      </c>
      <c r="AB1900" s="50">
        <f t="shared" si="626"/>
        <v>1497</v>
      </c>
      <c r="AC1900" s="50">
        <f t="shared" si="635"/>
        <v>2013</v>
      </c>
      <c r="AD1900" s="50">
        <f t="shared" si="627"/>
        <v>2</v>
      </c>
      <c r="AE1900" s="56">
        <f t="shared" si="628"/>
        <v>201302</v>
      </c>
      <c r="AF1900" s="56">
        <f t="shared" si="615"/>
        <v>9</v>
      </c>
      <c r="AG1900" s="58">
        <f t="shared" si="634"/>
        <v>0</v>
      </c>
      <c r="AH1900" s="56">
        <f t="shared" si="629"/>
        <v>27</v>
      </c>
      <c r="AI1900" s="53">
        <f t="shared" si="630"/>
        <v>0.19589366407407405</v>
      </c>
      <c r="AJ1900" s="56">
        <f t="shared" si="631"/>
        <v>12.809999999999999</v>
      </c>
    </row>
    <row r="1901" spans="1:36" x14ac:dyDescent="0.25">
      <c r="A1901" s="50">
        <v>1900</v>
      </c>
      <c r="B1901" s="51">
        <v>41332</v>
      </c>
      <c r="C1901" s="75">
        <f t="shared" si="636"/>
        <v>41332</v>
      </c>
      <c r="D1901" s="50" t="s">
        <v>1225</v>
      </c>
      <c r="E1901" s="50">
        <v>2</v>
      </c>
      <c r="F1901" s="50">
        <v>1</v>
      </c>
      <c r="G1901" s="50">
        <v>5</v>
      </c>
      <c r="H1901" s="50">
        <v>44</v>
      </c>
      <c r="I1901" s="53">
        <f t="shared" si="617"/>
        <v>4.5648148148148153E-2</v>
      </c>
      <c r="J1901" s="54">
        <f t="shared" si="618"/>
        <v>2.2824074074074076E-2</v>
      </c>
      <c r="K1901" s="50" t="s">
        <v>781</v>
      </c>
      <c r="L1901" s="50" t="s">
        <v>1090</v>
      </c>
      <c r="M1901" s="55">
        <f t="shared" si="619"/>
        <v>1.8255578093306299</v>
      </c>
      <c r="N1901" s="50">
        <v>0</v>
      </c>
      <c r="O1901" s="50" t="s">
        <v>253</v>
      </c>
      <c r="R1901" s="50" t="s">
        <v>1112</v>
      </c>
      <c r="S1901" s="151">
        <f t="shared" si="620"/>
        <v>5.4777777777777779E-2</v>
      </c>
      <c r="T1901" s="151">
        <f t="shared" si="621"/>
        <v>2.738888888888889E-2</v>
      </c>
      <c r="V1901" s="393">
        <f t="shared" si="632"/>
        <v>0</v>
      </c>
      <c r="W1901" s="393">
        <f t="shared" si="633"/>
        <v>0</v>
      </c>
      <c r="X1901" s="53">
        <f t="shared" si="622"/>
        <v>0.59799074074074077</v>
      </c>
      <c r="Y1901" s="53">
        <f t="shared" si="623"/>
        <v>0.63437992074074079</v>
      </c>
      <c r="Z1901" s="53">
        <f t="shared" si="624"/>
        <v>0.29899537037037038</v>
      </c>
      <c r="AA1901" s="53">
        <f t="shared" si="625"/>
        <v>0.31718996037037039</v>
      </c>
      <c r="AB1901" s="50">
        <f t="shared" si="626"/>
        <v>3704</v>
      </c>
      <c r="AC1901" s="50">
        <f t="shared" si="635"/>
        <v>2013</v>
      </c>
      <c r="AD1901" s="50">
        <f t="shared" si="627"/>
        <v>2</v>
      </c>
      <c r="AE1901" s="56">
        <f t="shared" si="628"/>
        <v>201302</v>
      </c>
      <c r="AF1901" s="56">
        <f t="shared" si="615"/>
        <v>9</v>
      </c>
      <c r="AG1901" s="58">
        <f t="shared" si="634"/>
        <v>0</v>
      </c>
      <c r="AH1901" s="56">
        <f t="shared" si="629"/>
        <v>27</v>
      </c>
      <c r="AI1901" s="53">
        <f t="shared" si="630"/>
        <v>0.61618533074074078</v>
      </c>
      <c r="AJ1901" s="56">
        <f t="shared" si="631"/>
        <v>93.4</v>
      </c>
    </row>
    <row r="1902" spans="1:36" x14ac:dyDescent="0.25">
      <c r="A1902" s="50">
        <v>1901</v>
      </c>
      <c r="B1902" s="51">
        <v>41333</v>
      </c>
      <c r="C1902" s="75">
        <f t="shared" si="636"/>
        <v>41333</v>
      </c>
      <c r="D1902" s="50" t="s">
        <v>1224</v>
      </c>
      <c r="E1902" s="50">
        <v>10</v>
      </c>
      <c r="F1902" s="50">
        <v>0</v>
      </c>
      <c r="G1902" s="50">
        <v>29</v>
      </c>
      <c r="H1902" s="50">
        <v>21</v>
      </c>
      <c r="I1902" s="53">
        <f t="shared" si="617"/>
        <v>2.0381944444444446E-2</v>
      </c>
      <c r="J1902" s="54">
        <f t="shared" si="618"/>
        <v>2.0381944444444445E-3</v>
      </c>
      <c r="K1902" s="50" t="s">
        <v>921</v>
      </c>
      <c r="L1902" s="50" t="s">
        <v>934</v>
      </c>
      <c r="M1902" s="55">
        <f t="shared" si="619"/>
        <v>20.442930153321992</v>
      </c>
      <c r="N1902" s="50">
        <v>0</v>
      </c>
      <c r="O1902" s="50" t="s">
        <v>253</v>
      </c>
      <c r="S1902" s="151">
        <f t="shared" si="620"/>
        <v>0.22827777777777777</v>
      </c>
      <c r="T1902" s="151">
        <f t="shared" si="621"/>
        <v>0.11413888888888889</v>
      </c>
      <c r="V1902" s="393">
        <f t="shared" si="632"/>
        <v>0</v>
      </c>
      <c r="W1902" s="393">
        <f t="shared" si="633"/>
        <v>0</v>
      </c>
      <c r="X1902" s="53">
        <f t="shared" si="622"/>
        <v>5.3400694444444445E-2</v>
      </c>
      <c r="Y1902" s="53">
        <f t="shared" si="623"/>
        <v>8.9789874444444431E-2</v>
      </c>
      <c r="Z1902" s="53">
        <f t="shared" si="624"/>
        <v>2.6700347222222223E-2</v>
      </c>
      <c r="AA1902" s="53">
        <f t="shared" si="625"/>
        <v>4.4894937222222216E-2</v>
      </c>
      <c r="AB1902" s="50">
        <f t="shared" si="626"/>
        <v>201</v>
      </c>
      <c r="AC1902" s="50">
        <f t="shared" si="635"/>
        <v>2013</v>
      </c>
      <c r="AD1902" s="50">
        <f t="shared" si="627"/>
        <v>2</v>
      </c>
      <c r="AE1902" s="56">
        <f t="shared" si="628"/>
        <v>201302</v>
      </c>
      <c r="AF1902" s="56">
        <f t="shared" si="615"/>
        <v>9</v>
      </c>
      <c r="AG1902" s="58">
        <f t="shared" si="634"/>
        <v>0</v>
      </c>
      <c r="AH1902" s="56">
        <f t="shared" si="629"/>
        <v>28</v>
      </c>
      <c r="AI1902" s="53">
        <f t="shared" si="630"/>
        <v>7.1595284444444435E-2</v>
      </c>
      <c r="AJ1902" s="56">
        <f t="shared" si="631"/>
        <v>10</v>
      </c>
    </row>
    <row r="1903" spans="1:36" x14ac:dyDescent="0.25">
      <c r="A1903" s="50">
        <v>1902</v>
      </c>
      <c r="B1903" s="51">
        <v>41336</v>
      </c>
      <c r="C1903" s="75">
        <f t="shared" si="636"/>
        <v>41336</v>
      </c>
      <c r="D1903" s="50" t="s">
        <v>1223</v>
      </c>
      <c r="E1903" s="50">
        <v>7.6</v>
      </c>
      <c r="F1903" s="50">
        <v>1</v>
      </c>
      <c r="G1903" s="50">
        <v>7</v>
      </c>
      <c r="H1903" s="50">
        <v>34</v>
      </c>
      <c r="I1903" s="53">
        <f t="shared" si="617"/>
        <v>4.6921296296296294E-2</v>
      </c>
      <c r="J1903" s="54">
        <f t="shared" si="618"/>
        <v>6.17385477582846E-3</v>
      </c>
      <c r="K1903" s="50" t="s">
        <v>936</v>
      </c>
      <c r="L1903" s="50" t="s">
        <v>1113</v>
      </c>
      <c r="M1903" s="55">
        <f t="shared" si="619"/>
        <v>6.7488899851998081</v>
      </c>
      <c r="N1903" s="50">
        <v>0</v>
      </c>
      <c r="O1903" s="50" t="s">
        <v>197</v>
      </c>
      <c r="R1903" s="50" t="s">
        <v>1114</v>
      </c>
      <c r="S1903" s="151">
        <f t="shared" si="620"/>
        <v>0.16175499512670566</v>
      </c>
      <c r="T1903" s="151">
        <f t="shared" si="621"/>
        <v>8.0877497563352829E-2</v>
      </c>
      <c r="V1903" s="393">
        <f t="shared" si="632"/>
        <v>0</v>
      </c>
      <c r="W1903" s="393">
        <f t="shared" si="633"/>
        <v>0</v>
      </c>
      <c r="X1903" s="53">
        <f t="shared" si="622"/>
        <v>0.16175499512670566</v>
      </c>
      <c r="Y1903" s="53">
        <f t="shared" si="623"/>
        <v>0.19814417512670565</v>
      </c>
      <c r="Z1903" s="53">
        <f t="shared" si="624"/>
        <v>8.0877497563352829E-2</v>
      </c>
      <c r="AA1903" s="53">
        <f t="shared" si="625"/>
        <v>9.9072087563352826E-2</v>
      </c>
      <c r="AB1903" s="50">
        <f t="shared" si="626"/>
        <v>1050</v>
      </c>
      <c r="AC1903" s="50">
        <f t="shared" si="635"/>
        <v>2013</v>
      </c>
      <c r="AD1903" s="50">
        <f t="shared" si="627"/>
        <v>3</v>
      </c>
      <c r="AE1903" s="56">
        <f t="shared" si="628"/>
        <v>201303</v>
      </c>
      <c r="AF1903" s="56">
        <f t="shared" si="615"/>
        <v>10</v>
      </c>
      <c r="AG1903" s="58">
        <f t="shared" si="634"/>
        <v>2</v>
      </c>
      <c r="AH1903" s="56">
        <f t="shared" si="629"/>
        <v>3</v>
      </c>
      <c r="AI1903" s="53">
        <f t="shared" si="630"/>
        <v>0.17994958512670567</v>
      </c>
      <c r="AJ1903" s="56">
        <f t="shared" si="631"/>
        <v>32.451999999999998</v>
      </c>
    </row>
    <row r="1904" spans="1:36" x14ac:dyDescent="0.25">
      <c r="A1904" s="50">
        <v>1903</v>
      </c>
      <c r="B1904" s="51">
        <v>41337</v>
      </c>
      <c r="C1904" s="75">
        <f t="shared" si="636"/>
        <v>41337</v>
      </c>
      <c r="D1904" s="50" t="s">
        <v>1223</v>
      </c>
      <c r="E1904" s="50">
        <v>5</v>
      </c>
      <c r="F1904" s="50">
        <v>0</v>
      </c>
      <c r="G1904" s="50">
        <v>48</v>
      </c>
      <c r="H1904" s="50">
        <v>30</v>
      </c>
      <c r="I1904" s="53">
        <f t="shared" si="617"/>
        <v>3.3680555555555554E-2</v>
      </c>
      <c r="J1904" s="54">
        <f t="shared" si="618"/>
        <v>6.7361111111111111E-3</v>
      </c>
      <c r="K1904" s="50" t="s">
        <v>1022</v>
      </c>
      <c r="L1904" s="50" t="s">
        <v>1048</v>
      </c>
      <c r="M1904" s="55">
        <f t="shared" si="619"/>
        <v>6.185567010309283</v>
      </c>
      <c r="N1904" s="50">
        <v>0</v>
      </c>
      <c r="O1904" s="50" t="s">
        <v>253</v>
      </c>
      <c r="R1904" s="50" t="s">
        <v>1115</v>
      </c>
      <c r="S1904" s="151">
        <f t="shared" si="620"/>
        <v>0.17648611111111109</v>
      </c>
      <c r="T1904" s="151">
        <f t="shared" si="621"/>
        <v>8.8243055555555547E-2</v>
      </c>
      <c r="V1904" s="393">
        <f t="shared" si="632"/>
        <v>0</v>
      </c>
      <c r="W1904" s="393">
        <f t="shared" si="633"/>
        <v>0</v>
      </c>
      <c r="X1904" s="53">
        <f t="shared" si="622"/>
        <v>0.17648611111111109</v>
      </c>
      <c r="Y1904" s="53">
        <f t="shared" si="623"/>
        <v>0.21287529111111111</v>
      </c>
      <c r="Z1904" s="53">
        <f t="shared" si="624"/>
        <v>8.8243055555555547E-2</v>
      </c>
      <c r="AA1904" s="53">
        <f t="shared" si="625"/>
        <v>0.10643764555555556</v>
      </c>
      <c r="AB1904" s="50">
        <f t="shared" si="626"/>
        <v>1443</v>
      </c>
      <c r="AC1904" s="50">
        <f t="shared" si="635"/>
        <v>2013</v>
      </c>
      <c r="AD1904" s="50">
        <f t="shared" si="627"/>
        <v>3</v>
      </c>
      <c r="AE1904" s="56">
        <f t="shared" si="628"/>
        <v>201303</v>
      </c>
      <c r="AF1904" s="56">
        <f t="shared" si="615"/>
        <v>10</v>
      </c>
      <c r="AG1904" s="58">
        <f t="shared" si="634"/>
        <v>0</v>
      </c>
      <c r="AH1904" s="56">
        <f t="shared" si="629"/>
        <v>4</v>
      </c>
      <c r="AI1904" s="53">
        <f t="shared" si="630"/>
        <v>0.1946807011111111</v>
      </c>
      <c r="AJ1904" s="56">
        <f t="shared" si="631"/>
        <v>21.349999999999998</v>
      </c>
    </row>
    <row r="1905" spans="1:36" x14ac:dyDescent="0.25">
      <c r="A1905" s="50">
        <v>1904</v>
      </c>
      <c r="B1905" s="51">
        <v>41337</v>
      </c>
      <c r="C1905" s="75">
        <f t="shared" si="636"/>
        <v>41337</v>
      </c>
      <c r="D1905" s="50" t="s">
        <v>1225</v>
      </c>
      <c r="E1905" s="50">
        <v>1</v>
      </c>
      <c r="F1905" s="50">
        <v>0</v>
      </c>
      <c r="G1905" s="50">
        <v>35</v>
      </c>
      <c r="H1905" s="50">
        <v>0</v>
      </c>
      <c r="I1905" s="53">
        <f t="shared" si="617"/>
        <v>2.4305555555555556E-2</v>
      </c>
      <c r="J1905" s="54">
        <f t="shared" si="618"/>
        <v>2.4305555555555556E-2</v>
      </c>
      <c r="K1905" s="50" t="s">
        <v>781</v>
      </c>
      <c r="L1905" s="50" t="s">
        <v>1090</v>
      </c>
      <c r="M1905" s="55">
        <f t="shared" si="619"/>
        <v>1.7142857142857155</v>
      </c>
      <c r="N1905" s="50">
        <v>0</v>
      </c>
      <c r="O1905" s="50" t="s">
        <v>253</v>
      </c>
      <c r="R1905" s="50" t="s">
        <v>1116</v>
      </c>
      <c r="S1905" s="151">
        <f t="shared" si="620"/>
        <v>5.8333333333333334E-2</v>
      </c>
      <c r="T1905" s="151">
        <f t="shared" si="621"/>
        <v>2.9166666666666667E-2</v>
      </c>
      <c r="V1905" s="393">
        <f t="shared" si="632"/>
        <v>0</v>
      </c>
      <c r="W1905" s="393">
        <f t="shared" si="633"/>
        <v>0</v>
      </c>
      <c r="X1905" s="53">
        <f t="shared" si="622"/>
        <v>0.63680555555555551</v>
      </c>
      <c r="Y1905" s="53">
        <f t="shared" si="623"/>
        <v>0.67319473555555553</v>
      </c>
      <c r="Z1905" s="53">
        <f t="shared" si="624"/>
        <v>0.31840277777777776</v>
      </c>
      <c r="AA1905" s="53">
        <f t="shared" si="625"/>
        <v>0.33659736777777777</v>
      </c>
      <c r="AB1905" s="50">
        <f t="shared" si="626"/>
        <v>3790</v>
      </c>
      <c r="AC1905" s="50">
        <f t="shared" si="635"/>
        <v>2013</v>
      </c>
      <c r="AD1905" s="50">
        <f t="shared" si="627"/>
        <v>3</v>
      </c>
      <c r="AE1905" s="56">
        <f t="shared" si="628"/>
        <v>201303</v>
      </c>
      <c r="AF1905" s="56">
        <f t="shared" si="615"/>
        <v>10</v>
      </c>
      <c r="AG1905" s="58">
        <f t="shared" si="634"/>
        <v>0</v>
      </c>
      <c r="AH1905" s="56">
        <f t="shared" si="629"/>
        <v>4</v>
      </c>
      <c r="AI1905" s="53">
        <f t="shared" si="630"/>
        <v>0.65500014555555552</v>
      </c>
      <c r="AJ1905" s="56">
        <f t="shared" si="631"/>
        <v>46.7</v>
      </c>
    </row>
    <row r="1906" spans="1:36" x14ac:dyDescent="0.25">
      <c r="A1906" s="50">
        <v>1905</v>
      </c>
      <c r="B1906" s="51">
        <v>41339</v>
      </c>
      <c r="C1906" s="75">
        <f t="shared" si="636"/>
        <v>41339</v>
      </c>
      <c r="D1906" s="50" t="s">
        <v>1224</v>
      </c>
      <c r="E1906" s="50">
        <v>16.399999999999999</v>
      </c>
      <c r="F1906" s="50">
        <v>0</v>
      </c>
      <c r="G1906" s="50">
        <v>40</v>
      </c>
      <c r="H1906" s="50">
        <v>0</v>
      </c>
      <c r="I1906" s="53">
        <f t="shared" si="617"/>
        <v>2.7777777777777776E-2</v>
      </c>
      <c r="J1906" s="54">
        <f t="shared" si="618"/>
        <v>1.6937669376693768E-3</v>
      </c>
      <c r="K1906" s="50" t="s">
        <v>921</v>
      </c>
      <c r="L1906" s="50" t="s">
        <v>315</v>
      </c>
      <c r="M1906" s="55">
        <f t="shared" si="619"/>
        <v>24.600000000000019</v>
      </c>
      <c r="N1906" s="50">
        <v>0</v>
      </c>
      <c r="O1906" s="50" t="s">
        <v>253</v>
      </c>
      <c r="R1906" s="50" t="s">
        <v>1117</v>
      </c>
      <c r="S1906" s="151">
        <f t="shared" si="620"/>
        <v>0.18970189701897019</v>
      </c>
      <c r="T1906" s="151">
        <f t="shared" si="621"/>
        <v>9.4850948509485097E-2</v>
      </c>
      <c r="V1906" s="393">
        <f t="shared" si="632"/>
        <v>0</v>
      </c>
      <c r="W1906" s="393">
        <f t="shared" si="633"/>
        <v>0</v>
      </c>
      <c r="X1906" s="53">
        <f t="shared" si="622"/>
        <v>4.4376693766937668E-2</v>
      </c>
      <c r="Y1906" s="53">
        <f t="shared" si="623"/>
        <v>8.0765873766937668E-2</v>
      </c>
      <c r="Z1906" s="53">
        <f t="shared" si="624"/>
        <v>2.2188346883468834E-2</v>
      </c>
      <c r="AA1906" s="53">
        <f t="shared" si="625"/>
        <v>4.0382936883468834E-2</v>
      </c>
      <c r="AB1906" s="50">
        <f t="shared" si="626"/>
        <v>35</v>
      </c>
      <c r="AC1906" s="50">
        <f t="shared" si="635"/>
        <v>2013</v>
      </c>
      <c r="AD1906" s="50">
        <f t="shared" si="627"/>
        <v>3</v>
      </c>
      <c r="AE1906" s="56">
        <f t="shared" si="628"/>
        <v>201303</v>
      </c>
      <c r="AF1906" s="56">
        <f t="shared" si="615"/>
        <v>10</v>
      </c>
      <c r="AG1906" s="58">
        <f t="shared" si="634"/>
        <v>1</v>
      </c>
      <c r="AH1906" s="56">
        <f t="shared" si="629"/>
        <v>6</v>
      </c>
      <c r="AI1906" s="53">
        <f t="shared" si="630"/>
        <v>6.2571283766937671E-2</v>
      </c>
      <c r="AJ1906" s="56">
        <f t="shared" si="631"/>
        <v>16.399999999999999</v>
      </c>
    </row>
    <row r="1907" spans="1:36" x14ac:dyDescent="0.25">
      <c r="A1907" s="50">
        <v>1906</v>
      </c>
      <c r="B1907" s="51">
        <v>41339</v>
      </c>
      <c r="C1907" s="75">
        <f t="shared" si="636"/>
        <v>41339</v>
      </c>
      <c r="D1907" s="50" t="s">
        <v>1225</v>
      </c>
      <c r="E1907" s="50">
        <v>1.25</v>
      </c>
      <c r="F1907" s="50">
        <v>0</v>
      </c>
      <c r="G1907" s="50">
        <v>39</v>
      </c>
      <c r="H1907" s="50">
        <v>0</v>
      </c>
      <c r="I1907" s="53">
        <f t="shared" si="617"/>
        <v>2.7083333333333334E-2</v>
      </c>
      <c r="J1907" s="54">
        <f t="shared" si="618"/>
        <v>2.1666666666666667E-2</v>
      </c>
      <c r="K1907" s="50" t="s">
        <v>781</v>
      </c>
      <c r="L1907" s="50" t="s">
        <v>1090</v>
      </c>
      <c r="M1907" s="55">
        <f t="shared" si="619"/>
        <v>1.9230769230769245</v>
      </c>
      <c r="N1907" s="50">
        <v>0</v>
      </c>
      <c r="O1907" s="50" t="s">
        <v>253</v>
      </c>
      <c r="S1907" s="151">
        <f t="shared" si="620"/>
        <v>5.1999999999999998E-2</v>
      </c>
      <c r="T1907" s="151">
        <f t="shared" si="621"/>
        <v>2.5999999999999999E-2</v>
      </c>
      <c r="V1907" s="393">
        <f t="shared" si="632"/>
        <v>0</v>
      </c>
      <c r="W1907" s="393">
        <f t="shared" si="633"/>
        <v>0</v>
      </c>
      <c r="X1907" s="53">
        <f t="shared" si="622"/>
        <v>0.56766666666666665</v>
      </c>
      <c r="Y1907" s="53">
        <f t="shared" si="623"/>
        <v>0.60405584666666667</v>
      </c>
      <c r="Z1907" s="53">
        <f t="shared" si="624"/>
        <v>0.28383333333333333</v>
      </c>
      <c r="AA1907" s="53">
        <f t="shared" si="625"/>
        <v>0.30202792333333334</v>
      </c>
      <c r="AB1907" s="50">
        <f t="shared" si="626"/>
        <v>3659</v>
      </c>
      <c r="AC1907" s="50">
        <f t="shared" si="635"/>
        <v>2013</v>
      </c>
      <c r="AD1907" s="50">
        <f t="shared" si="627"/>
        <v>3</v>
      </c>
      <c r="AE1907" s="56">
        <f t="shared" si="628"/>
        <v>201303</v>
      </c>
      <c r="AF1907" s="56">
        <f t="shared" ref="AF1907:AF1970" si="637">WEEKNUM(B1907,1)</f>
        <v>10</v>
      </c>
      <c r="AG1907" s="58">
        <f t="shared" si="634"/>
        <v>0</v>
      </c>
      <c r="AH1907" s="56">
        <f t="shared" si="629"/>
        <v>6</v>
      </c>
      <c r="AI1907" s="53">
        <f t="shared" si="630"/>
        <v>0.58586125666666666</v>
      </c>
      <c r="AJ1907" s="56">
        <f t="shared" si="631"/>
        <v>58.375</v>
      </c>
    </row>
    <row r="1908" spans="1:36" x14ac:dyDescent="0.25">
      <c r="A1908" s="50">
        <v>1907</v>
      </c>
      <c r="B1908" s="51">
        <v>41340</v>
      </c>
      <c r="C1908" s="75">
        <f t="shared" si="636"/>
        <v>41340</v>
      </c>
      <c r="D1908" s="50" t="s">
        <v>1223</v>
      </c>
      <c r="E1908" s="50">
        <v>3.11</v>
      </c>
      <c r="F1908" s="50">
        <v>0</v>
      </c>
      <c r="G1908" s="50">
        <v>28</v>
      </c>
      <c r="H1908" s="50">
        <v>30</v>
      </c>
      <c r="I1908" s="53">
        <f t="shared" si="617"/>
        <v>1.9791666666666666E-2</v>
      </c>
      <c r="J1908" s="54">
        <f t="shared" si="618"/>
        <v>6.3638799571275459E-3</v>
      </c>
      <c r="K1908" s="50" t="s">
        <v>1063</v>
      </c>
      <c r="L1908" s="50" t="s">
        <v>1048</v>
      </c>
      <c r="M1908" s="55">
        <f t="shared" si="619"/>
        <v>6.5473684210526359</v>
      </c>
      <c r="N1908" s="50">
        <v>155</v>
      </c>
      <c r="O1908" s="50" t="s">
        <v>253</v>
      </c>
      <c r="R1908" s="50" t="s">
        <v>1118</v>
      </c>
      <c r="S1908" s="151">
        <f t="shared" si="620"/>
        <v>0.16673365487674169</v>
      </c>
      <c r="T1908" s="151">
        <f t="shared" si="621"/>
        <v>8.3366827438370844E-2</v>
      </c>
      <c r="V1908" s="393">
        <f t="shared" si="632"/>
        <v>0</v>
      </c>
      <c r="W1908" s="393">
        <f t="shared" si="633"/>
        <v>0</v>
      </c>
      <c r="X1908" s="53">
        <f t="shared" si="622"/>
        <v>0.16673365487674169</v>
      </c>
      <c r="Y1908" s="53">
        <f t="shared" si="623"/>
        <v>0.20312283487674171</v>
      </c>
      <c r="Z1908" s="53">
        <f t="shared" si="624"/>
        <v>8.3366827438370844E-2</v>
      </c>
      <c r="AA1908" s="53">
        <f t="shared" si="625"/>
        <v>0.10156141743837085</v>
      </c>
      <c r="AB1908" s="50">
        <f t="shared" si="626"/>
        <v>1116</v>
      </c>
      <c r="AC1908" s="50">
        <f t="shared" si="635"/>
        <v>2013</v>
      </c>
      <c r="AD1908" s="50">
        <f t="shared" si="627"/>
        <v>3</v>
      </c>
      <c r="AE1908" s="56">
        <f t="shared" si="628"/>
        <v>201303</v>
      </c>
      <c r="AF1908" s="56">
        <f t="shared" si="637"/>
        <v>10</v>
      </c>
      <c r="AG1908" s="58">
        <f t="shared" si="634"/>
        <v>0</v>
      </c>
      <c r="AH1908" s="56">
        <f t="shared" si="629"/>
        <v>7</v>
      </c>
      <c r="AI1908" s="53">
        <f t="shared" si="630"/>
        <v>0.1849282448767417</v>
      </c>
      <c r="AJ1908" s="56">
        <f t="shared" si="631"/>
        <v>13.279699999999998</v>
      </c>
    </row>
    <row r="1909" spans="1:36" x14ac:dyDescent="0.25">
      <c r="A1909" s="50">
        <v>1908</v>
      </c>
      <c r="B1909" s="51">
        <v>41343</v>
      </c>
      <c r="C1909" s="75">
        <f t="shared" si="636"/>
        <v>41343</v>
      </c>
      <c r="D1909" s="50" t="s">
        <v>1224</v>
      </c>
      <c r="E1909" s="50">
        <v>26.5</v>
      </c>
      <c r="F1909" s="50">
        <v>2</v>
      </c>
      <c r="G1909" s="50">
        <v>12</v>
      </c>
      <c r="H1909" s="50">
        <v>59</v>
      </c>
      <c r="I1909" s="53">
        <f t="shared" si="617"/>
        <v>9.2349537037037036E-2</v>
      </c>
      <c r="J1909" s="54">
        <f t="shared" si="618"/>
        <v>3.4848881900768694E-3</v>
      </c>
      <c r="K1909" s="50" t="s">
        <v>930</v>
      </c>
      <c r="L1909" s="50" t="s">
        <v>315</v>
      </c>
      <c r="M1909" s="55">
        <f t="shared" si="619"/>
        <v>11.956385511968927</v>
      </c>
      <c r="N1909" s="50">
        <v>0</v>
      </c>
      <c r="O1909" s="50" t="s">
        <v>330</v>
      </c>
      <c r="R1909" s="50" t="s">
        <v>1119</v>
      </c>
      <c r="S1909" s="151">
        <f t="shared" si="620"/>
        <v>0.39030747728860937</v>
      </c>
      <c r="T1909" s="151">
        <f t="shared" si="621"/>
        <v>0.19515373864430469</v>
      </c>
      <c r="V1909" s="393">
        <f t="shared" si="632"/>
        <v>0</v>
      </c>
      <c r="W1909" s="393">
        <f t="shared" si="633"/>
        <v>0</v>
      </c>
      <c r="X1909" s="53">
        <f t="shared" si="622"/>
        <v>9.1304070580013982E-2</v>
      </c>
      <c r="Y1909" s="53">
        <f t="shared" si="623"/>
        <v>0.12769325058001399</v>
      </c>
      <c r="Z1909" s="53">
        <f t="shared" si="624"/>
        <v>4.5652035290006991E-2</v>
      </c>
      <c r="AA1909" s="53">
        <f t="shared" si="625"/>
        <v>6.3846625290006995E-2</v>
      </c>
      <c r="AB1909" s="50">
        <f t="shared" si="626"/>
        <v>894</v>
      </c>
      <c r="AC1909" s="50">
        <f t="shared" si="635"/>
        <v>2013</v>
      </c>
      <c r="AD1909" s="50">
        <f t="shared" si="627"/>
        <v>3</v>
      </c>
      <c r="AE1909" s="56">
        <f t="shared" si="628"/>
        <v>201303</v>
      </c>
      <c r="AF1909" s="56">
        <f t="shared" si="637"/>
        <v>11</v>
      </c>
      <c r="AG1909" s="58">
        <f t="shared" si="634"/>
        <v>2</v>
      </c>
      <c r="AH1909" s="56">
        <f t="shared" si="629"/>
        <v>10</v>
      </c>
      <c r="AI1909" s="53">
        <f t="shared" si="630"/>
        <v>0.10949866058001398</v>
      </c>
      <c r="AJ1909" s="56">
        <f t="shared" si="631"/>
        <v>26.5</v>
      </c>
    </row>
    <row r="1910" spans="1:36" x14ac:dyDescent="0.25">
      <c r="A1910" s="50">
        <v>1909</v>
      </c>
      <c r="B1910" s="51">
        <v>41343</v>
      </c>
      <c r="C1910" s="75">
        <f t="shared" si="636"/>
        <v>41343</v>
      </c>
      <c r="D1910" s="50" t="s">
        <v>1223</v>
      </c>
      <c r="E1910" s="50">
        <v>6.1</v>
      </c>
      <c r="F1910" s="50">
        <v>1</v>
      </c>
      <c r="G1910" s="50">
        <v>0</v>
      </c>
      <c r="H1910" s="50">
        <v>0</v>
      </c>
      <c r="I1910" s="53">
        <f t="shared" si="617"/>
        <v>4.1666666666666664E-2</v>
      </c>
      <c r="J1910" s="54">
        <f t="shared" si="618"/>
        <v>6.8306010928961746E-3</v>
      </c>
      <c r="K1910" s="50" t="s">
        <v>936</v>
      </c>
      <c r="L1910" s="50" t="s">
        <v>17</v>
      </c>
      <c r="M1910" s="55">
        <f t="shared" si="619"/>
        <v>6.100000000000005</v>
      </c>
      <c r="N1910" s="50">
        <v>0</v>
      </c>
      <c r="O1910" s="50" t="s">
        <v>253</v>
      </c>
      <c r="S1910" s="151">
        <f t="shared" si="620"/>
        <v>0.17896174863387976</v>
      </c>
      <c r="T1910" s="151">
        <f t="shared" si="621"/>
        <v>8.9480874316939879E-2</v>
      </c>
      <c r="V1910" s="393">
        <f t="shared" si="632"/>
        <v>0</v>
      </c>
      <c r="W1910" s="393">
        <f t="shared" si="633"/>
        <v>0</v>
      </c>
      <c r="X1910" s="53">
        <f t="shared" si="622"/>
        <v>0.17896174863387976</v>
      </c>
      <c r="Y1910" s="53">
        <f t="shared" si="623"/>
        <v>0.21535092863387975</v>
      </c>
      <c r="Z1910" s="53">
        <f t="shared" si="624"/>
        <v>8.9480874316939879E-2</v>
      </c>
      <c r="AA1910" s="53">
        <f t="shared" si="625"/>
        <v>0.10767546431693988</v>
      </c>
      <c r="AB1910" s="50">
        <f t="shared" si="626"/>
        <v>1567</v>
      </c>
      <c r="AC1910" s="50">
        <f t="shared" si="635"/>
        <v>2013</v>
      </c>
      <c r="AD1910" s="50">
        <f t="shared" si="627"/>
        <v>3</v>
      </c>
      <c r="AE1910" s="56">
        <f t="shared" si="628"/>
        <v>201303</v>
      </c>
      <c r="AF1910" s="56">
        <f t="shared" si="637"/>
        <v>11</v>
      </c>
      <c r="AG1910" s="58">
        <f t="shared" si="634"/>
        <v>0</v>
      </c>
      <c r="AH1910" s="56">
        <f t="shared" si="629"/>
        <v>10</v>
      </c>
      <c r="AI1910" s="53">
        <f t="shared" si="630"/>
        <v>0.19715633863387977</v>
      </c>
      <c r="AJ1910" s="56">
        <f t="shared" si="631"/>
        <v>26.046999999999997</v>
      </c>
    </row>
    <row r="1911" spans="1:36" x14ac:dyDescent="0.25">
      <c r="A1911" s="50">
        <v>1910</v>
      </c>
      <c r="B1911" s="51">
        <v>41344</v>
      </c>
      <c r="C1911" s="75">
        <f t="shared" si="636"/>
        <v>41344</v>
      </c>
      <c r="D1911" s="50" t="s">
        <v>1223</v>
      </c>
      <c r="E1911" s="50">
        <v>2.21</v>
      </c>
      <c r="F1911" s="50">
        <v>0</v>
      </c>
      <c r="G1911" s="50">
        <v>21</v>
      </c>
      <c r="H1911" s="50">
        <v>7</v>
      </c>
      <c r="I1911" s="53">
        <f t="shared" si="617"/>
        <v>1.4664351851851852E-2</v>
      </c>
      <c r="J1911" s="54">
        <f t="shared" si="618"/>
        <v>6.6354533266297974E-3</v>
      </c>
      <c r="K1911" s="50" t="s">
        <v>1063</v>
      </c>
      <c r="L1911" s="50" t="s">
        <v>1048</v>
      </c>
      <c r="M1911" s="55">
        <f t="shared" si="619"/>
        <v>6.2794001578532015</v>
      </c>
      <c r="N1911" s="50">
        <v>0</v>
      </c>
      <c r="O1911" s="50" t="s">
        <v>253</v>
      </c>
      <c r="R1911" s="50" t="s">
        <v>1120</v>
      </c>
      <c r="S1911" s="151">
        <f t="shared" si="620"/>
        <v>0.1738488771577007</v>
      </c>
      <c r="T1911" s="151">
        <f t="shared" si="621"/>
        <v>8.6924438578850349E-2</v>
      </c>
      <c r="V1911" s="393">
        <f t="shared" si="632"/>
        <v>0</v>
      </c>
      <c r="W1911" s="393">
        <f t="shared" si="633"/>
        <v>0</v>
      </c>
      <c r="X1911" s="53">
        <f t="shared" si="622"/>
        <v>0.1738488771577007</v>
      </c>
      <c r="Y1911" s="53">
        <f t="shared" si="623"/>
        <v>0.21023805715770069</v>
      </c>
      <c r="Z1911" s="53">
        <f t="shared" si="624"/>
        <v>8.6924438578850349E-2</v>
      </c>
      <c r="AA1911" s="53">
        <f t="shared" si="625"/>
        <v>0.10511902857885035</v>
      </c>
      <c r="AB1911" s="50">
        <f t="shared" si="626"/>
        <v>1339</v>
      </c>
      <c r="AC1911" s="50">
        <f t="shared" si="635"/>
        <v>2013</v>
      </c>
      <c r="AD1911" s="50">
        <f t="shared" si="627"/>
        <v>3</v>
      </c>
      <c r="AE1911" s="56">
        <f t="shared" si="628"/>
        <v>201303</v>
      </c>
      <c r="AF1911" s="56">
        <f t="shared" si="637"/>
        <v>11</v>
      </c>
      <c r="AG1911" s="58">
        <f t="shared" ref="AG1911:AG1942" si="638">IF(ISBLANK(B1911)," ",MAX(B1911-B1910-1,0))</f>
        <v>0</v>
      </c>
      <c r="AH1911" s="56">
        <f t="shared" si="629"/>
        <v>11</v>
      </c>
      <c r="AI1911" s="53">
        <f t="shared" si="630"/>
        <v>0.19204346715770071</v>
      </c>
      <c r="AJ1911" s="56">
        <f t="shared" si="631"/>
        <v>9.4366999999999983</v>
      </c>
    </row>
    <row r="1912" spans="1:36" x14ac:dyDescent="0.25">
      <c r="A1912" s="50">
        <v>1911</v>
      </c>
      <c r="B1912" s="51">
        <v>41346</v>
      </c>
      <c r="C1912" s="75">
        <f t="shared" si="636"/>
        <v>41346</v>
      </c>
      <c r="D1912" s="50" t="s">
        <v>1224</v>
      </c>
      <c r="E1912" s="50">
        <v>13.1</v>
      </c>
      <c r="F1912" s="50">
        <v>0</v>
      </c>
      <c r="G1912" s="50">
        <v>30</v>
      </c>
      <c r="H1912" s="50">
        <v>0</v>
      </c>
      <c r="I1912" s="53">
        <f t="shared" si="617"/>
        <v>2.0833333333333332E-2</v>
      </c>
      <c r="J1912" s="54">
        <f t="shared" si="618"/>
        <v>1.5903307888040711E-3</v>
      </c>
      <c r="K1912" s="50" t="s">
        <v>921</v>
      </c>
      <c r="L1912" s="50" t="s">
        <v>1121</v>
      </c>
      <c r="M1912" s="55">
        <f t="shared" si="619"/>
        <v>26.200000000000021</v>
      </c>
      <c r="N1912" s="50">
        <v>0</v>
      </c>
      <c r="O1912" s="50" t="s">
        <v>253</v>
      </c>
      <c r="R1912" s="50" t="s">
        <v>1122</v>
      </c>
      <c r="S1912" s="151">
        <f t="shared" si="620"/>
        <v>0.17811704834605596</v>
      </c>
      <c r="T1912" s="151">
        <f t="shared" si="621"/>
        <v>8.9058524173027981E-2</v>
      </c>
      <c r="V1912" s="393">
        <f t="shared" si="632"/>
        <v>0</v>
      </c>
      <c r="W1912" s="393">
        <f t="shared" si="633"/>
        <v>0</v>
      </c>
      <c r="X1912" s="53">
        <f t="shared" si="622"/>
        <v>4.1666666666666664E-2</v>
      </c>
      <c r="Y1912" s="53">
        <f t="shared" si="623"/>
        <v>7.8055846666666651E-2</v>
      </c>
      <c r="Z1912" s="53">
        <f t="shared" si="624"/>
        <v>2.0833333333333332E-2</v>
      </c>
      <c r="AA1912" s="53">
        <f t="shared" si="625"/>
        <v>3.9027923333333325E-2</v>
      </c>
      <c r="AB1912" s="50">
        <f t="shared" si="626"/>
        <v>24</v>
      </c>
      <c r="AC1912" s="50">
        <f t="shared" si="635"/>
        <v>2013</v>
      </c>
      <c r="AD1912" s="50">
        <f t="shared" si="627"/>
        <v>3</v>
      </c>
      <c r="AE1912" s="56">
        <f t="shared" si="628"/>
        <v>201303</v>
      </c>
      <c r="AF1912" s="56">
        <f t="shared" si="637"/>
        <v>11</v>
      </c>
      <c r="AG1912" s="58">
        <f t="shared" si="638"/>
        <v>1</v>
      </c>
      <c r="AH1912" s="56">
        <f t="shared" si="629"/>
        <v>13</v>
      </c>
      <c r="AI1912" s="53">
        <f t="shared" si="630"/>
        <v>5.9861256666666654E-2</v>
      </c>
      <c r="AJ1912" s="56">
        <f t="shared" si="631"/>
        <v>13.1</v>
      </c>
    </row>
    <row r="1913" spans="1:36" x14ac:dyDescent="0.25">
      <c r="A1913" s="50">
        <v>1912</v>
      </c>
      <c r="B1913" s="51">
        <v>41346</v>
      </c>
      <c r="C1913" s="75">
        <f t="shared" si="636"/>
        <v>41346</v>
      </c>
      <c r="D1913" s="50" t="s">
        <v>1225</v>
      </c>
      <c r="E1913" s="50">
        <v>1.55</v>
      </c>
      <c r="F1913" s="50">
        <v>0</v>
      </c>
      <c r="G1913" s="50">
        <v>52</v>
      </c>
      <c r="H1913" s="50">
        <v>50</v>
      </c>
      <c r="I1913" s="53">
        <f t="shared" si="617"/>
        <v>3.6689814814814821E-2</v>
      </c>
      <c r="J1913" s="54">
        <f t="shared" si="618"/>
        <v>2.3670848267622464E-2</v>
      </c>
      <c r="K1913" s="50" t="s">
        <v>781</v>
      </c>
      <c r="L1913" s="50" t="s">
        <v>1123</v>
      </c>
      <c r="M1913" s="55">
        <f t="shared" si="619"/>
        <v>1.7602523659306006</v>
      </c>
      <c r="N1913" s="50">
        <v>0</v>
      </c>
      <c r="O1913" s="50" t="s">
        <v>253</v>
      </c>
      <c r="S1913" s="151">
        <f t="shared" si="620"/>
        <v>5.681003584229391E-2</v>
      </c>
      <c r="T1913" s="151">
        <f t="shared" si="621"/>
        <v>2.8405017921146955E-2</v>
      </c>
      <c r="V1913" s="393">
        <f t="shared" si="632"/>
        <v>0</v>
      </c>
      <c r="W1913" s="393">
        <f t="shared" si="633"/>
        <v>0</v>
      </c>
      <c r="X1913" s="53">
        <f t="shared" si="622"/>
        <v>0.62017622461170852</v>
      </c>
      <c r="Y1913" s="53">
        <f t="shared" si="623"/>
        <v>0.65656540461170854</v>
      </c>
      <c r="Z1913" s="53">
        <f t="shared" si="624"/>
        <v>0.31008811230585426</v>
      </c>
      <c r="AA1913" s="53">
        <f t="shared" si="625"/>
        <v>0.32828270230585427</v>
      </c>
      <c r="AB1913" s="50">
        <f t="shared" si="626"/>
        <v>3755</v>
      </c>
      <c r="AC1913" s="50">
        <f t="shared" si="635"/>
        <v>2013</v>
      </c>
      <c r="AD1913" s="50">
        <f t="shared" si="627"/>
        <v>3</v>
      </c>
      <c r="AE1913" s="56">
        <f t="shared" si="628"/>
        <v>201303</v>
      </c>
      <c r="AF1913" s="56">
        <f t="shared" si="637"/>
        <v>11</v>
      </c>
      <c r="AG1913" s="58">
        <f t="shared" si="638"/>
        <v>0</v>
      </c>
      <c r="AH1913" s="56">
        <f t="shared" si="629"/>
        <v>13</v>
      </c>
      <c r="AI1913" s="53">
        <f t="shared" si="630"/>
        <v>0.63837081461170853</v>
      </c>
      <c r="AJ1913" s="56">
        <f t="shared" si="631"/>
        <v>72.385000000000005</v>
      </c>
    </row>
    <row r="1914" spans="1:36" x14ac:dyDescent="0.25">
      <c r="A1914" s="50">
        <v>1913</v>
      </c>
      <c r="B1914" s="51">
        <v>41347</v>
      </c>
      <c r="C1914" s="75">
        <f t="shared" si="636"/>
        <v>41347</v>
      </c>
      <c r="D1914" s="50" t="s">
        <v>1223</v>
      </c>
      <c r="E1914" s="50">
        <v>2.21</v>
      </c>
      <c r="F1914" s="50">
        <v>0</v>
      </c>
      <c r="G1914" s="50">
        <v>20</v>
      </c>
      <c r="H1914" s="50">
        <v>0</v>
      </c>
      <c r="I1914" s="53">
        <f t="shared" si="617"/>
        <v>1.3888888888888888E-2</v>
      </c>
      <c r="J1914" s="54">
        <f t="shared" si="618"/>
        <v>6.2845651080945192E-3</v>
      </c>
      <c r="K1914" s="50" t="s">
        <v>1063</v>
      </c>
      <c r="L1914" s="50" t="s">
        <v>1048</v>
      </c>
      <c r="M1914" s="55">
        <f t="shared" si="619"/>
        <v>6.6300000000000061</v>
      </c>
      <c r="N1914" s="50">
        <v>0</v>
      </c>
      <c r="O1914" s="50" t="s">
        <v>253</v>
      </c>
      <c r="S1914" s="151">
        <f t="shared" si="620"/>
        <v>0.16465560583207639</v>
      </c>
      <c r="T1914" s="151">
        <f t="shared" si="621"/>
        <v>8.2327802916038195E-2</v>
      </c>
      <c r="V1914" s="393">
        <f t="shared" si="632"/>
        <v>0</v>
      </c>
      <c r="W1914" s="393">
        <f t="shared" si="633"/>
        <v>0</v>
      </c>
      <c r="X1914" s="53">
        <f t="shared" si="622"/>
        <v>0.16465560583207639</v>
      </c>
      <c r="Y1914" s="53">
        <f t="shared" si="623"/>
        <v>0.20104478583207641</v>
      </c>
      <c r="Z1914" s="53">
        <f t="shared" si="624"/>
        <v>8.2327802916038195E-2</v>
      </c>
      <c r="AA1914" s="53">
        <f t="shared" si="625"/>
        <v>0.10052239291603821</v>
      </c>
      <c r="AB1914" s="50">
        <f t="shared" si="626"/>
        <v>1083</v>
      </c>
      <c r="AC1914" s="50">
        <f t="shared" si="635"/>
        <v>2013</v>
      </c>
      <c r="AD1914" s="50">
        <f t="shared" si="627"/>
        <v>3</v>
      </c>
      <c r="AE1914" s="56">
        <f t="shared" si="628"/>
        <v>201303</v>
      </c>
      <c r="AF1914" s="56">
        <f t="shared" si="637"/>
        <v>11</v>
      </c>
      <c r="AG1914" s="58">
        <f t="shared" si="638"/>
        <v>0</v>
      </c>
      <c r="AH1914" s="56">
        <f t="shared" si="629"/>
        <v>14</v>
      </c>
      <c r="AI1914" s="53">
        <f t="shared" si="630"/>
        <v>0.1828501958320764</v>
      </c>
      <c r="AJ1914" s="56">
        <f t="shared" si="631"/>
        <v>9.4366999999999983</v>
      </c>
    </row>
    <row r="1915" spans="1:36" x14ac:dyDescent="0.25">
      <c r="A1915" s="50">
        <v>1914</v>
      </c>
      <c r="B1915" s="51">
        <v>41347</v>
      </c>
      <c r="C1915" s="75">
        <f t="shared" si="636"/>
        <v>41347</v>
      </c>
      <c r="D1915" s="50" t="s">
        <v>1225</v>
      </c>
      <c r="E1915" s="50">
        <v>1.46</v>
      </c>
      <c r="F1915" s="50">
        <v>0</v>
      </c>
      <c r="G1915" s="50">
        <v>45</v>
      </c>
      <c r="H1915" s="50">
        <v>0</v>
      </c>
      <c r="I1915" s="53">
        <f t="shared" si="617"/>
        <v>3.125E-2</v>
      </c>
      <c r="J1915" s="54">
        <f t="shared" si="618"/>
        <v>2.1404109589041095E-2</v>
      </c>
      <c r="K1915" s="50" t="s">
        <v>781</v>
      </c>
      <c r="L1915" s="50" t="s">
        <v>1090</v>
      </c>
      <c r="M1915" s="55">
        <f t="shared" si="619"/>
        <v>1.9466666666666683</v>
      </c>
      <c r="N1915" s="50">
        <v>0</v>
      </c>
      <c r="O1915" s="50" t="s">
        <v>253</v>
      </c>
      <c r="R1915" s="50" t="s">
        <v>1124</v>
      </c>
      <c r="S1915" s="151">
        <f t="shared" si="620"/>
        <v>5.1369863013698627E-2</v>
      </c>
      <c r="T1915" s="151">
        <f t="shared" si="621"/>
        <v>2.5684931506849314E-2</v>
      </c>
      <c r="V1915" s="393">
        <f t="shared" si="632"/>
        <v>0</v>
      </c>
      <c r="W1915" s="393">
        <f t="shared" si="633"/>
        <v>0</v>
      </c>
      <c r="X1915" s="53">
        <f t="shared" si="622"/>
        <v>0.56078767123287665</v>
      </c>
      <c r="Y1915" s="53">
        <f t="shared" si="623"/>
        <v>0.59717685123287667</v>
      </c>
      <c r="Z1915" s="53">
        <f t="shared" si="624"/>
        <v>0.28039383561643832</v>
      </c>
      <c r="AA1915" s="53">
        <f t="shared" si="625"/>
        <v>0.29858842561643834</v>
      </c>
      <c r="AB1915" s="50">
        <f t="shared" si="626"/>
        <v>3650</v>
      </c>
      <c r="AC1915" s="50">
        <f t="shared" si="635"/>
        <v>2013</v>
      </c>
      <c r="AD1915" s="50">
        <f t="shared" si="627"/>
        <v>3</v>
      </c>
      <c r="AE1915" s="56">
        <f t="shared" si="628"/>
        <v>201303</v>
      </c>
      <c r="AF1915" s="56">
        <f t="shared" si="637"/>
        <v>11</v>
      </c>
      <c r="AG1915" s="58">
        <f t="shared" si="638"/>
        <v>0</v>
      </c>
      <c r="AH1915" s="56">
        <f t="shared" si="629"/>
        <v>14</v>
      </c>
      <c r="AI1915" s="53">
        <f t="shared" si="630"/>
        <v>0.57898226123287666</v>
      </c>
      <c r="AJ1915" s="56">
        <f t="shared" si="631"/>
        <v>68.182000000000002</v>
      </c>
    </row>
    <row r="1916" spans="1:36" x14ac:dyDescent="0.25">
      <c r="A1916" s="50">
        <v>1915</v>
      </c>
      <c r="B1916" s="51">
        <v>41348</v>
      </c>
      <c r="C1916" s="75">
        <f t="shared" si="636"/>
        <v>41348</v>
      </c>
      <c r="D1916" s="50" t="s">
        <v>1224</v>
      </c>
      <c r="E1916" s="50">
        <v>12</v>
      </c>
      <c r="F1916" s="50">
        <v>0</v>
      </c>
      <c r="G1916" s="50">
        <v>30</v>
      </c>
      <c r="H1916" s="50">
        <v>0</v>
      </c>
      <c r="I1916" s="53">
        <f t="shared" si="617"/>
        <v>2.0833333333333332E-2</v>
      </c>
      <c r="J1916" s="54">
        <f t="shared" si="618"/>
        <v>1.736111111111111E-3</v>
      </c>
      <c r="K1916" s="50" t="s">
        <v>921</v>
      </c>
      <c r="L1916" s="50" t="s">
        <v>1125</v>
      </c>
      <c r="M1916" s="55">
        <f t="shared" si="619"/>
        <v>24.000000000000021</v>
      </c>
      <c r="N1916" s="50">
        <v>0</v>
      </c>
      <c r="O1916" s="50" t="s">
        <v>253</v>
      </c>
      <c r="S1916" s="151">
        <f t="shared" si="620"/>
        <v>0.19444444444444442</v>
      </c>
      <c r="T1916" s="151">
        <f t="shared" si="621"/>
        <v>9.722222222222221E-2</v>
      </c>
      <c r="V1916" s="393">
        <f t="shared" si="632"/>
        <v>0</v>
      </c>
      <c r="W1916" s="393">
        <f t="shared" si="633"/>
        <v>0</v>
      </c>
      <c r="X1916" s="53">
        <f t="shared" si="622"/>
        <v>4.5486111111111109E-2</v>
      </c>
      <c r="Y1916" s="53">
        <f t="shared" si="623"/>
        <v>8.1875291111111109E-2</v>
      </c>
      <c r="Z1916" s="53">
        <f t="shared" si="624"/>
        <v>2.2743055555555555E-2</v>
      </c>
      <c r="AA1916" s="53">
        <f t="shared" si="625"/>
        <v>4.0937645555555555E-2</v>
      </c>
      <c r="AB1916" s="50">
        <f t="shared" si="626"/>
        <v>45</v>
      </c>
      <c r="AC1916" s="50">
        <f t="shared" si="635"/>
        <v>2013</v>
      </c>
      <c r="AD1916" s="50">
        <f t="shared" si="627"/>
        <v>3</v>
      </c>
      <c r="AE1916" s="56">
        <f t="shared" si="628"/>
        <v>201303</v>
      </c>
      <c r="AF1916" s="56">
        <f t="shared" si="637"/>
        <v>11</v>
      </c>
      <c r="AG1916" s="58">
        <f t="shared" si="638"/>
        <v>0</v>
      </c>
      <c r="AH1916" s="56">
        <f t="shared" si="629"/>
        <v>15</v>
      </c>
      <c r="AI1916" s="53">
        <f t="shared" si="630"/>
        <v>6.3680701111111113E-2</v>
      </c>
      <c r="AJ1916" s="56">
        <f t="shared" si="631"/>
        <v>12</v>
      </c>
    </row>
    <row r="1917" spans="1:36" x14ac:dyDescent="0.25">
      <c r="A1917" s="50">
        <v>1916</v>
      </c>
      <c r="B1917" s="51">
        <v>41348</v>
      </c>
      <c r="C1917" s="75">
        <f t="shared" si="636"/>
        <v>41348</v>
      </c>
      <c r="D1917" s="50" t="s">
        <v>1223</v>
      </c>
      <c r="E1917" s="50">
        <v>1.1000000000000001</v>
      </c>
      <c r="F1917" s="50">
        <v>0</v>
      </c>
      <c r="G1917" s="50">
        <v>10</v>
      </c>
      <c r="H1917" s="50">
        <v>0</v>
      </c>
      <c r="I1917" s="53">
        <f t="shared" si="617"/>
        <v>6.9444444444444441E-3</v>
      </c>
      <c r="J1917" s="54">
        <f t="shared" si="618"/>
        <v>6.3131313131313122E-3</v>
      </c>
      <c r="K1917" s="50" t="s">
        <v>1063</v>
      </c>
      <c r="L1917" s="50" t="s">
        <v>1048</v>
      </c>
      <c r="M1917" s="55">
        <f t="shared" si="619"/>
        <v>6.6000000000000059</v>
      </c>
      <c r="N1917" s="50">
        <v>0</v>
      </c>
      <c r="O1917" s="50" t="s">
        <v>253</v>
      </c>
      <c r="S1917" s="151">
        <f t="shared" si="620"/>
        <v>0.16540404040404039</v>
      </c>
      <c r="T1917" s="151">
        <f t="shared" si="621"/>
        <v>8.2702020202020193E-2</v>
      </c>
      <c r="V1917" s="393">
        <f t="shared" si="632"/>
        <v>0</v>
      </c>
      <c r="W1917" s="393">
        <f t="shared" si="633"/>
        <v>0</v>
      </c>
      <c r="X1917" s="53">
        <f t="shared" si="622"/>
        <v>0.16540404040404039</v>
      </c>
      <c r="Y1917" s="53">
        <f t="shared" si="623"/>
        <v>0.20179322040404038</v>
      </c>
      <c r="Z1917" s="53">
        <f t="shared" si="624"/>
        <v>8.2702020202020193E-2</v>
      </c>
      <c r="AA1917" s="53">
        <f t="shared" si="625"/>
        <v>0.10089661020202019</v>
      </c>
      <c r="AB1917" s="50">
        <f t="shared" si="626"/>
        <v>1094</v>
      </c>
      <c r="AC1917" s="50">
        <f t="shared" si="635"/>
        <v>2013</v>
      </c>
      <c r="AD1917" s="50">
        <f t="shared" si="627"/>
        <v>3</v>
      </c>
      <c r="AE1917" s="56">
        <f t="shared" si="628"/>
        <v>201303</v>
      </c>
      <c r="AF1917" s="56">
        <f t="shared" si="637"/>
        <v>11</v>
      </c>
      <c r="AG1917" s="58">
        <f t="shared" si="638"/>
        <v>0</v>
      </c>
      <c r="AH1917" s="56">
        <f t="shared" si="629"/>
        <v>15</v>
      </c>
      <c r="AI1917" s="53">
        <f t="shared" si="630"/>
        <v>0.1835986304040404</v>
      </c>
      <c r="AJ1917" s="56">
        <f t="shared" si="631"/>
        <v>4.6970000000000001</v>
      </c>
    </row>
    <row r="1918" spans="1:36" x14ac:dyDescent="0.25">
      <c r="A1918" s="50">
        <v>1917</v>
      </c>
      <c r="B1918" s="51">
        <v>41349</v>
      </c>
      <c r="C1918" s="75">
        <f t="shared" si="636"/>
        <v>41349</v>
      </c>
      <c r="D1918" s="50" t="s">
        <v>1224</v>
      </c>
      <c r="E1918" s="50">
        <v>30</v>
      </c>
      <c r="F1918" s="50">
        <v>2</v>
      </c>
      <c r="G1918" s="50">
        <v>0</v>
      </c>
      <c r="H1918" s="50">
        <v>0</v>
      </c>
      <c r="I1918" s="53">
        <f t="shared" si="617"/>
        <v>8.3333333333333329E-2</v>
      </c>
      <c r="J1918" s="54">
        <f t="shared" si="618"/>
        <v>2.7777777777777775E-3</v>
      </c>
      <c r="K1918" s="50" t="s">
        <v>1076</v>
      </c>
      <c r="L1918" s="50" t="s">
        <v>1126</v>
      </c>
      <c r="M1918" s="55">
        <f t="shared" si="619"/>
        <v>15.000000000000014</v>
      </c>
      <c r="N1918" s="50">
        <v>0</v>
      </c>
      <c r="O1918" s="50" t="s">
        <v>253</v>
      </c>
      <c r="R1918" s="50" t="s">
        <v>1127</v>
      </c>
      <c r="S1918" s="151">
        <f t="shared" si="620"/>
        <v>0.31111111111111106</v>
      </c>
      <c r="T1918" s="151">
        <f t="shared" si="621"/>
        <v>0.15555555555555553</v>
      </c>
      <c r="V1918" s="393">
        <f t="shared" si="632"/>
        <v>0</v>
      </c>
      <c r="W1918" s="393">
        <f t="shared" si="633"/>
        <v>0</v>
      </c>
      <c r="X1918" s="53">
        <f t="shared" si="622"/>
        <v>7.2777777777777761E-2</v>
      </c>
      <c r="Y1918" s="53">
        <f t="shared" si="623"/>
        <v>0.10916695777777777</v>
      </c>
      <c r="Z1918" s="53">
        <f t="shared" si="624"/>
        <v>3.638888888888888E-2</v>
      </c>
      <c r="AA1918" s="53">
        <f t="shared" si="625"/>
        <v>5.4583478888888884E-2</v>
      </c>
      <c r="AB1918" s="50">
        <f t="shared" si="626"/>
        <v>592</v>
      </c>
      <c r="AC1918" s="50">
        <f t="shared" si="635"/>
        <v>2013</v>
      </c>
      <c r="AD1918" s="50">
        <f t="shared" si="627"/>
        <v>3</v>
      </c>
      <c r="AE1918" s="56">
        <f t="shared" si="628"/>
        <v>201303</v>
      </c>
      <c r="AF1918" s="56">
        <f t="shared" si="637"/>
        <v>11</v>
      </c>
      <c r="AG1918" s="58">
        <f t="shared" si="638"/>
        <v>0</v>
      </c>
      <c r="AH1918" s="56">
        <f t="shared" si="629"/>
        <v>16</v>
      </c>
      <c r="AI1918" s="53">
        <f t="shared" si="630"/>
        <v>9.0972367777777757E-2</v>
      </c>
      <c r="AJ1918" s="56">
        <f t="shared" si="631"/>
        <v>30</v>
      </c>
    </row>
    <row r="1919" spans="1:36" x14ac:dyDescent="0.25">
      <c r="A1919" s="50">
        <v>1918</v>
      </c>
      <c r="B1919" s="51">
        <v>41349</v>
      </c>
      <c r="C1919" s="75">
        <f t="shared" si="636"/>
        <v>41349</v>
      </c>
      <c r="D1919" s="50" t="s">
        <v>1223</v>
      </c>
      <c r="E1919" s="50">
        <v>1</v>
      </c>
      <c r="F1919" s="50">
        <v>0</v>
      </c>
      <c r="G1919" s="50">
        <v>9</v>
      </c>
      <c r="H1919" s="50">
        <v>55</v>
      </c>
      <c r="I1919" s="53">
        <f t="shared" si="617"/>
        <v>6.8865740740740736E-3</v>
      </c>
      <c r="J1919" s="54">
        <f t="shared" si="618"/>
        <v>6.8865740740740736E-3</v>
      </c>
      <c r="K1919" s="50" t="s">
        <v>1022</v>
      </c>
      <c r="L1919" s="50" t="s">
        <v>17</v>
      </c>
      <c r="M1919" s="55">
        <f t="shared" si="619"/>
        <v>6.050420168067232</v>
      </c>
      <c r="N1919" s="50">
        <v>0</v>
      </c>
      <c r="O1919" s="50" t="s">
        <v>253</v>
      </c>
      <c r="S1919" s="151">
        <f t="shared" si="620"/>
        <v>0.18042824074074074</v>
      </c>
      <c r="T1919" s="151">
        <f t="shared" si="621"/>
        <v>9.0214120370370368E-2</v>
      </c>
      <c r="V1919" s="393">
        <f t="shared" si="632"/>
        <v>0</v>
      </c>
      <c r="W1919" s="393">
        <f t="shared" si="633"/>
        <v>0</v>
      </c>
      <c r="X1919" s="53">
        <f t="shared" si="622"/>
        <v>0.18042824074074074</v>
      </c>
      <c r="Y1919" s="53">
        <f t="shared" si="623"/>
        <v>0.2168174207407407</v>
      </c>
      <c r="Z1919" s="53">
        <f t="shared" si="624"/>
        <v>9.0214120370370368E-2</v>
      </c>
      <c r="AA1919" s="53">
        <f t="shared" si="625"/>
        <v>0.10840871037037035</v>
      </c>
      <c r="AB1919" s="50">
        <f t="shared" si="626"/>
        <v>1633</v>
      </c>
      <c r="AC1919" s="50">
        <f t="shared" si="635"/>
        <v>2013</v>
      </c>
      <c r="AD1919" s="50">
        <f t="shared" si="627"/>
        <v>3</v>
      </c>
      <c r="AE1919" s="56">
        <f t="shared" si="628"/>
        <v>201303</v>
      </c>
      <c r="AF1919" s="56">
        <f t="shared" si="637"/>
        <v>11</v>
      </c>
      <c r="AG1919" s="58">
        <f t="shared" si="638"/>
        <v>0</v>
      </c>
      <c r="AH1919" s="56">
        <f t="shared" si="629"/>
        <v>16</v>
      </c>
      <c r="AI1919" s="53">
        <f t="shared" si="630"/>
        <v>0.19862283074074072</v>
      </c>
      <c r="AJ1919" s="56">
        <f t="shared" si="631"/>
        <v>4.2699999999999996</v>
      </c>
    </row>
    <row r="1920" spans="1:36" x14ac:dyDescent="0.25">
      <c r="A1920" s="50">
        <v>1919</v>
      </c>
      <c r="B1920" s="51">
        <v>41350</v>
      </c>
      <c r="C1920" s="75">
        <f t="shared" si="636"/>
        <v>41350</v>
      </c>
      <c r="D1920" s="50" t="s">
        <v>1223</v>
      </c>
      <c r="E1920" s="50">
        <v>6.82</v>
      </c>
      <c r="F1920" s="50">
        <v>1</v>
      </c>
      <c r="G1920" s="50">
        <v>13</v>
      </c>
      <c r="H1920" s="50">
        <v>48</v>
      </c>
      <c r="I1920" s="53">
        <f t="shared" si="617"/>
        <v>5.1249999999999997E-2</v>
      </c>
      <c r="J1920" s="54">
        <f t="shared" si="618"/>
        <v>7.5146627565982399E-3</v>
      </c>
      <c r="K1920" s="50" t="s">
        <v>936</v>
      </c>
      <c r="L1920" s="50" t="s">
        <v>1128</v>
      </c>
      <c r="M1920" s="55">
        <f t="shared" si="619"/>
        <v>5.5447154471544762</v>
      </c>
      <c r="N1920" s="50">
        <v>0</v>
      </c>
      <c r="O1920" s="50" t="s">
        <v>330</v>
      </c>
      <c r="S1920" s="151">
        <f t="shared" si="620"/>
        <v>0.19688416422287389</v>
      </c>
      <c r="T1920" s="151">
        <f t="shared" si="621"/>
        <v>9.8442082111436943E-2</v>
      </c>
      <c r="V1920" s="393">
        <f t="shared" si="632"/>
        <v>0</v>
      </c>
      <c r="W1920" s="393">
        <f t="shared" si="633"/>
        <v>0</v>
      </c>
      <c r="X1920" s="53">
        <f t="shared" si="622"/>
        <v>0.19688416422287389</v>
      </c>
      <c r="Y1920" s="53">
        <f t="shared" si="623"/>
        <v>0.23327334422287385</v>
      </c>
      <c r="Z1920" s="53">
        <f t="shared" si="624"/>
        <v>9.8442082111436943E-2</v>
      </c>
      <c r="AA1920" s="53">
        <f t="shared" si="625"/>
        <v>0.11663667211143693</v>
      </c>
      <c r="AB1920" s="50">
        <f t="shared" si="626"/>
        <v>2392</v>
      </c>
      <c r="AC1920" s="50">
        <f t="shared" si="635"/>
        <v>2013</v>
      </c>
      <c r="AD1920" s="50">
        <f t="shared" si="627"/>
        <v>3</v>
      </c>
      <c r="AE1920" s="56">
        <f t="shared" si="628"/>
        <v>201303</v>
      </c>
      <c r="AF1920" s="56">
        <f t="shared" si="637"/>
        <v>12</v>
      </c>
      <c r="AG1920" s="58">
        <f t="shared" si="638"/>
        <v>0</v>
      </c>
      <c r="AH1920" s="56">
        <f t="shared" si="629"/>
        <v>17</v>
      </c>
      <c r="AI1920" s="53">
        <f t="shared" si="630"/>
        <v>0.21507875422287387</v>
      </c>
      <c r="AJ1920" s="56">
        <f t="shared" si="631"/>
        <v>29.121399999999998</v>
      </c>
    </row>
    <row r="1921" spans="1:36" x14ac:dyDescent="0.25">
      <c r="A1921" s="50">
        <v>1920</v>
      </c>
      <c r="B1921" s="51">
        <v>41351</v>
      </c>
      <c r="C1921" s="75">
        <f t="shared" si="636"/>
        <v>41351</v>
      </c>
      <c r="D1921" s="50" t="s">
        <v>1223</v>
      </c>
      <c r="E1921" s="50">
        <v>4.53</v>
      </c>
      <c r="F1921" s="50">
        <v>0</v>
      </c>
      <c r="G1921" s="50">
        <v>44</v>
      </c>
      <c r="H1921" s="50">
        <v>18</v>
      </c>
      <c r="I1921" s="53">
        <f t="shared" si="617"/>
        <v>3.0763888888888886E-2</v>
      </c>
      <c r="J1921" s="54">
        <f t="shared" si="618"/>
        <v>6.7911454500858464E-3</v>
      </c>
      <c r="K1921" s="50" t="s">
        <v>1063</v>
      </c>
      <c r="L1921" s="50" t="s">
        <v>1048</v>
      </c>
      <c r="M1921" s="55">
        <f t="shared" si="619"/>
        <v>6.1354401805869134</v>
      </c>
      <c r="N1921" s="50">
        <v>0</v>
      </c>
      <c r="O1921" s="50" t="s">
        <v>253</v>
      </c>
      <c r="R1921" s="50" t="s">
        <v>1129</v>
      </c>
      <c r="S1921" s="151">
        <f t="shared" si="620"/>
        <v>0.17792801079224918</v>
      </c>
      <c r="T1921" s="151">
        <f t="shared" si="621"/>
        <v>8.896400539612459E-2</v>
      </c>
      <c r="V1921" s="393">
        <f t="shared" si="632"/>
        <v>0</v>
      </c>
      <c r="W1921" s="393">
        <f t="shared" si="633"/>
        <v>0</v>
      </c>
      <c r="X1921" s="53">
        <f t="shared" si="622"/>
        <v>0.17792801079224918</v>
      </c>
      <c r="Y1921" s="53">
        <f t="shared" si="623"/>
        <v>0.21431719079224915</v>
      </c>
      <c r="Z1921" s="53">
        <f t="shared" si="624"/>
        <v>8.896400539612459E-2</v>
      </c>
      <c r="AA1921" s="53">
        <f t="shared" si="625"/>
        <v>0.10715859539612457</v>
      </c>
      <c r="AB1921" s="50">
        <f t="shared" si="626"/>
        <v>1508</v>
      </c>
      <c r="AC1921" s="50">
        <f t="shared" si="635"/>
        <v>2013</v>
      </c>
      <c r="AD1921" s="50">
        <f t="shared" si="627"/>
        <v>3</v>
      </c>
      <c r="AE1921" s="56">
        <f t="shared" si="628"/>
        <v>201303</v>
      </c>
      <c r="AF1921" s="56">
        <f t="shared" si="637"/>
        <v>12</v>
      </c>
      <c r="AG1921" s="58">
        <f t="shared" si="638"/>
        <v>0</v>
      </c>
      <c r="AH1921" s="56">
        <f t="shared" si="629"/>
        <v>18</v>
      </c>
      <c r="AI1921" s="53">
        <f t="shared" si="630"/>
        <v>0.19612260079224916</v>
      </c>
      <c r="AJ1921" s="56">
        <f t="shared" si="631"/>
        <v>19.3431</v>
      </c>
    </row>
    <row r="1922" spans="1:36" x14ac:dyDescent="0.25">
      <c r="A1922" s="50">
        <v>1921</v>
      </c>
      <c r="B1922" s="51">
        <v>41352</v>
      </c>
      <c r="C1922" s="75">
        <f t="shared" si="636"/>
        <v>41352</v>
      </c>
      <c r="D1922" s="50" t="s">
        <v>1224</v>
      </c>
      <c r="E1922" s="50">
        <v>12</v>
      </c>
      <c r="F1922" s="50">
        <v>0</v>
      </c>
      <c r="G1922" s="50">
        <v>35</v>
      </c>
      <c r="H1922" s="50">
        <v>0</v>
      </c>
      <c r="I1922" s="53">
        <f t="shared" ref="I1922:I1985" si="639">IF(E1922&gt;0,TIME(F1922,G1922,H1922),"")</f>
        <v>2.4305555555555556E-2</v>
      </c>
      <c r="J1922" s="54">
        <f t="shared" ref="J1922:J1985" si="640">IF(E1922&gt;0,TIME(F1922,G1922,H1922)/E1922,"")</f>
        <v>2.0254629629629629E-3</v>
      </c>
      <c r="K1922" s="50" t="s">
        <v>921</v>
      </c>
      <c r="L1922" s="50" t="s">
        <v>934</v>
      </c>
      <c r="M1922" s="55">
        <f t="shared" ref="M1922:M1985" si="641">IF(D1922&gt;0,0.0416666666666667/J1922,"")</f>
        <v>20.571428571428587</v>
      </c>
      <c r="N1922" s="50">
        <v>0</v>
      </c>
      <c r="O1922" s="50" t="s">
        <v>253</v>
      </c>
      <c r="S1922" s="151">
        <f t="shared" ref="S1922:S1985" si="642">IF("1-Swim"=D1922,J1922*2.4,IF("2-Bike"=D1922,J1922*112,IF("3-Run"=D1922,J1922*26.2,0)))</f>
        <v>0.22685185185185183</v>
      </c>
      <c r="T1922" s="151">
        <f t="shared" ref="T1922:T1985" si="643">S1922/2</f>
        <v>0.11342592592592592</v>
      </c>
      <c r="V1922" s="393">
        <f t="shared" si="632"/>
        <v>0</v>
      </c>
      <c r="W1922" s="393">
        <f t="shared" si="633"/>
        <v>0</v>
      </c>
      <c r="X1922" s="53">
        <f t="shared" ref="X1922:X1985" si="644">J1922*26.2</f>
        <v>5.3067129629629624E-2</v>
      </c>
      <c r="Y1922" s="53">
        <f t="shared" ref="Y1922:Y1985" si="645">(J1922+0.0013889)*26.2</f>
        <v>8.9456309629629624E-2</v>
      </c>
      <c r="Z1922" s="53">
        <f t="shared" ref="Z1922:Z1985" si="646">X1922/2</f>
        <v>2.6533564814814812E-2</v>
      </c>
      <c r="AA1922" s="53">
        <f t="shared" ref="AA1922:AA1985" si="647">Y1922/2</f>
        <v>4.4728154814814812E-2</v>
      </c>
      <c r="AB1922" s="50">
        <f t="shared" ref="AB1922:AB1985" si="648">RANK(J1922,J:J,1)</f>
        <v>197</v>
      </c>
      <c r="AC1922" s="50">
        <f t="shared" si="635"/>
        <v>2013</v>
      </c>
      <c r="AD1922" s="50">
        <f t="shared" ref="AD1922:AD1985" si="649">MONTH(B1922)</f>
        <v>3</v>
      </c>
      <c r="AE1922" s="56">
        <f t="shared" ref="AE1922:AE1985" si="650">AC1922*100+AD1922</f>
        <v>201303</v>
      </c>
      <c r="AF1922" s="56">
        <f t="shared" si="637"/>
        <v>12</v>
      </c>
      <c r="AG1922" s="58">
        <f t="shared" si="638"/>
        <v>0</v>
      </c>
      <c r="AH1922" s="56">
        <f t="shared" ref="AH1922:AH1985" si="651">DAY(B1922)</f>
        <v>19</v>
      </c>
      <c r="AI1922" s="53">
        <f t="shared" ref="AI1922:AI1985" si="652">Z1922+AA1922</f>
        <v>7.1261719629629627E-2</v>
      </c>
      <c r="AJ1922" s="56">
        <f t="shared" ref="AJ1922:AJ1985" si="653">IF("1-Swim"=D1922,E1922*46.7,IF("2-Bike"=D1922,E1922,IF("3-Run"=D1922,E1922*4.27,0)))</f>
        <v>12</v>
      </c>
    </row>
    <row r="1923" spans="1:36" x14ac:dyDescent="0.25">
      <c r="A1923" s="50">
        <v>1922</v>
      </c>
      <c r="B1923" s="51">
        <v>41353</v>
      </c>
      <c r="C1923" s="75">
        <f t="shared" si="636"/>
        <v>41353</v>
      </c>
      <c r="D1923" s="50" t="s">
        <v>1225</v>
      </c>
      <c r="E1923" s="50">
        <v>1</v>
      </c>
      <c r="F1923" s="50">
        <v>0</v>
      </c>
      <c r="G1923" s="50">
        <v>32</v>
      </c>
      <c r="H1923" s="50">
        <v>0</v>
      </c>
      <c r="I1923" s="53">
        <f t="shared" si="639"/>
        <v>2.2222222222222223E-2</v>
      </c>
      <c r="J1923" s="54">
        <f t="shared" si="640"/>
        <v>2.2222222222222223E-2</v>
      </c>
      <c r="K1923" s="50" t="s">
        <v>781</v>
      </c>
      <c r="L1923" s="50" t="s">
        <v>1090</v>
      </c>
      <c r="M1923" s="55">
        <f t="shared" si="641"/>
        <v>1.8750000000000013</v>
      </c>
      <c r="N1923" s="50">
        <v>0</v>
      </c>
      <c r="O1923" s="50" t="s">
        <v>253</v>
      </c>
      <c r="R1923" s="50" t="s">
        <v>1130</v>
      </c>
      <c r="S1923" s="151">
        <f t="shared" si="642"/>
        <v>5.3333333333333337E-2</v>
      </c>
      <c r="T1923" s="151">
        <f t="shared" si="643"/>
        <v>2.6666666666666668E-2</v>
      </c>
      <c r="V1923" s="393">
        <f t="shared" ref="V1923:V1986" si="654">U1923*0.000568182</f>
        <v>0</v>
      </c>
      <c r="W1923" s="393">
        <f t="shared" ref="W1923:W1986" si="655">U1923*0.0006213713910761</f>
        <v>0</v>
      </c>
      <c r="X1923" s="53">
        <f t="shared" si="644"/>
        <v>0.5822222222222222</v>
      </c>
      <c r="Y1923" s="53">
        <f t="shared" si="645"/>
        <v>0.61861140222222222</v>
      </c>
      <c r="Z1923" s="53">
        <f t="shared" si="646"/>
        <v>0.2911111111111111</v>
      </c>
      <c r="AA1923" s="53">
        <f t="shared" si="647"/>
        <v>0.30930570111111111</v>
      </c>
      <c r="AB1923" s="50">
        <f t="shared" si="648"/>
        <v>3675</v>
      </c>
      <c r="AC1923" s="50">
        <f t="shared" si="635"/>
        <v>2013</v>
      </c>
      <c r="AD1923" s="50">
        <f t="shared" si="649"/>
        <v>3</v>
      </c>
      <c r="AE1923" s="56">
        <f t="shared" si="650"/>
        <v>201303</v>
      </c>
      <c r="AF1923" s="56">
        <f t="shared" si="637"/>
        <v>12</v>
      </c>
      <c r="AG1923" s="58">
        <f t="shared" si="638"/>
        <v>0</v>
      </c>
      <c r="AH1923" s="56">
        <f t="shared" si="651"/>
        <v>20</v>
      </c>
      <c r="AI1923" s="53">
        <f t="shared" si="652"/>
        <v>0.60041681222222221</v>
      </c>
      <c r="AJ1923" s="56">
        <f t="shared" si="653"/>
        <v>46.7</v>
      </c>
    </row>
    <row r="1924" spans="1:36" x14ac:dyDescent="0.25">
      <c r="A1924" s="50">
        <v>1923</v>
      </c>
      <c r="B1924" s="51">
        <v>41354</v>
      </c>
      <c r="C1924" s="75">
        <f t="shared" si="636"/>
        <v>41354</v>
      </c>
      <c r="D1924" s="50" t="s">
        <v>1223</v>
      </c>
      <c r="E1924" s="50">
        <v>1.5</v>
      </c>
      <c r="F1924" s="50">
        <v>0</v>
      </c>
      <c r="G1924" s="50">
        <v>12</v>
      </c>
      <c r="H1924" s="50">
        <v>15</v>
      </c>
      <c r="I1924" s="53">
        <f t="shared" si="639"/>
        <v>8.5069444444444437E-3</v>
      </c>
      <c r="J1924" s="54">
        <f t="shared" si="640"/>
        <v>5.6712962962962958E-3</v>
      </c>
      <c r="K1924" s="50" t="s">
        <v>1063</v>
      </c>
      <c r="L1924" s="50" t="s">
        <v>1048</v>
      </c>
      <c r="M1924" s="55">
        <f t="shared" si="641"/>
        <v>7.3469387755102105</v>
      </c>
      <c r="N1924" s="50">
        <v>0</v>
      </c>
      <c r="O1924" s="50" t="s">
        <v>253</v>
      </c>
      <c r="R1924" s="50" t="s">
        <v>1131</v>
      </c>
      <c r="S1924" s="151">
        <f t="shared" si="642"/>
        <v>0.14858796296296295</v>
      </c>
      <c r="T1924" s="151">
        <f t="shared" si="643"/>
        <v>7.4293981481481475E-2</v>
      </c>
      <c r="V1924" s="393">
        <f t="shared" si="654"/>
        <v>0</v>
      </c>
      <c r="W1924" s="393">
        <f t="shared" si="655"/>
        <v>0</v>
      </c>
      <c r="X1924" s="53">
        <f t="shared" si="644"/>
        <v>0.14858796296296295</v>
      </c>
      <c r="Y1924" s="53">
        <f t="shared" si="645"/>
        <v>0.18497714296296294</v>
      </c>
      <c r="Z1924" s="53">
        <f t="shared" si="646"/>
        <v>7.4293981481481475E-2</v>
      </c>
      <c r="AA1924" s="53">
        <f t="shared" si="647"/>
        <v>9.2488571481481471E-2</v>
      </c>
      <c r="AB1924" s="50">
        <f t="shared" si="648"/>
        <v>971</v>
      </c>
      <c r="AC1924" s="50">
        <f t="shared" si="635"/>
        <v>2013</v>
      </c>
      <c r="AD1924" s="50">
        <f t="shared" si="649"/>
        <v>3</v>
      </c>
      <c r="AE1924" s="56">
        <f t="shared" si="650"/>
        <v>201303</v>
      </c>
      <c r="AF1924" s="56">
        <f t="shared" si="637"/>
        <v>12</v>
      </c>
      <c r="AG1924" s="58">
        <f t="shared" si="638"/>
        <v>0</v>
      </c>
      <c r="AH1924" s="56">
        <f t="shared" si="651"/>
        <v>21</v>
      </c>
      <c r="AI1924" s="53">
        <f t="shared" si="652"/>
        <v>0.16678255296296296</v>
      </c>
      <c r="AJ1924" s="56">
        <f t="shared" si="653"/>
        <v>6.4049999999999994</v>
      </c>
    </row>
    <row r="1925" spans="1:36" x14ac:dyDescent="0.25">
      <c r="A1925" s="50">
        <v>1924</v>
      </c>
      <c r="B1925" s="51">
        <v>41354</v>
      </c>
      <c r="C1925" s="75">
        <f t="shared" si="636"/>
        <v>41354</v>
      </c>
      <c r="D1925" s="50" t="s">
        <v>1224</v>
      </c>
      <c r="E1925" s="50">
        <v>12.2</v>
      </c>
      <c r="F1925" s="50">
        <v>0</v>
      </c>
      <c r="G1925" s="50">
        <v>30</v>
      </c>
      <c r="H1925" s="50">
        <v>0</v>
      </c>
      <c r="I1925" s="53">
        <f t="shared" si="639"/>
        <v>2.0833333333333332E-2</v>
      </c>
      <c r="J1925" s="54">
        <f t="shared" si="640"/>
        <v>1.7076502732240437E-3</v>
      </c>
      <c r="K1925" s="50" t="s">
        <v>921</v>
      </c>
      <c r="L1925" s="50" t="s">
        <v>1132</v>
      </c>
      <c r="M1925" s="55">
        <f t="shared" si="641"/>
        <v>24.40000000000002</v>
      </c>
      <c r="N1925" s="50">
        <v>0</v>
      </c>
      <c r="O1925" s="50" t="s">
        <v>253</v>
      </c>
      <c r="R1925" s="50" t="s">
        <v>1133</v>
      </c>
      <c r="S1925" s="151">
        <f t="shared" si="642"/>
        <v>0.19125683060109289</v>
      </c>
      <c r="T1925" s="151">
        <f t="shared" si="643"/>
        <v>9.5628415300546443E-2</v>
      </c>
      <c r="V1925" s="393">
        <f t="shared" si="654"/>
        <v>0</v>
      </c>
      <c r="W1925" s="393">
        <f t="shared" si="655"/>
        <v>0</v>
      </c>
      <c r="X1925" s="53">
        <f t="shared" si="644"/>
        <v>4.474043715846994E-2</v>
      </c>
      <c r="Y1925" s="53">
        <f t="shared" si="645"/>
        <v>8.1129617158469947E-2</v>
      </c>
      <c r="Z1925" s="53">
        <f t="shared" si="646"/>
        <v>2.237021857923497E-2</v>
      </c>
      <c r="AA1925" s="53">
        <f t="shared" si="647"/>
        <v>4.0564808579234973E-2</v>
      </c>
      <c r="AB1925" s="50">
        <f t="shared" si="648"/>
        <v>38</v>
      </c>
      <c r="AC1925" s="50">
        <f t="shared" si="635"/>
        <v>2013</v>
      </c>
      <c r="AD1925" s="50">
        <f t="shared" si="649"/>
        <v>3</v>
      </c>
      <c r="AE1925" s="56">
        <f t="shared" si="650"/>
        <v>201303</v>
      </c>
      <c r="AF1925" s="56">
        <f t="shared" si="637"/>
        <v>12</v>
      </c>
      <c r="AG1925" s="58">
        <f t="shared" si="638"/>
        <v>0</v>
      </c>
      <c r="AH1925" s="56">
        <f t="shared" si="651"/>
        <v>21</v>
      </c>
      <c r="AI1925" s="53">
        <f t="shared" si="652"/>
        <v>6.2935027158469936E-2</v>
      </c>
      <c r="AJ1925" s="56">
        <f t="shared" si="653"/>
        <v>12.2</v>
      </c>
    </row>
    <row r="1926" spans="1:36" x14ac:dyDescent="0.25">
      <c r="A1926" s="50">
        <v>1925</v>
      </c>
      <c r="B1926" s="51">
        <v>41355</v>
      </c>
      <c r="C1926" s="75">
        <f t="shared" si="636"/>
        <v>41355</v>
      </c>
      <c r="D1926" s="50" t="s">
        <v>1223</v>
      </c>
      <c r="E1926" s="50">
        <v>2.2999999999999998</v>
      </c>
      <c r="F1926" s="50">
        <v>0</v>
      </c>
      <c r="G1926" s="50">
        <v>20</v>
      </c>
      <c r="H1926" s="50">
        <v>0</v>
      </c>
      <c r="I1926" s="53">
        <f t="shared" si="639"/>
        <v>1.3888888888888888E-2</v>
      </c>
      <c r="J1926" s="54">
        <f t="shared" si="640"/>
        <v>6.038647342995169E-3</v>
      </c>
      <c r="K1926" s="50" t="s">
        <v>1063</v>
      </c>
      <c r="L1926" s="50" t="s">
        <v>1048</v>
      </c>
      <c r="M1926" s="55">
        <f t="shared" si="641"/>
        <v>6.9000000000000057</v>
      </c>
      <c r="N1926" s="50">
        <v>0</v>
      </c>
      <c r="O1926" s="50" t="s">
        <v>253</v>
      </c>
      <c r="S1926" s="151">
        <f t="shared" si="642"/>
        <v>0.15821256038647341</v>
      </c>
      <c r="T1926" s="151">
        <f t="shared" si="643"/>
        <v>7.9106280193236705E-2</v>
      </c>
      <c r="V1926" s="393">
        <f t="shared" si="654"/>
        <v>0</v>
      </c>
      <c r="W1926" s="393">
        <f t="shared" si="655"/>
        <v>0</v>
      </c>
      <c r="X1926" s="53">
        <f t="shared" si="644"/>
        <v>0.15821256038647341</v>
      </c>
      <c r="Y1926" s="53">
        <f t="shared" si="645"/>
        <v>0.19460174038647343</v>
      </c>
      <c r="Z1926" s="53">
        <f t="shared" si="646"/>
        <v>7.9106280193236705E-2</v>
      </c>
      <c r="AA1926" s="53">
        <f t="shared" si="647"/>
        <v>9.7300870193236716E-2</v>
      </c>
      <c r="AB1926" s="50">
        <f t="shared" si="648"/>
        <v>1020</v>
      </c>
      <c r="AC1926" s="50">
        <f t="shared" si="635"/>
        <v>2013</v>
      </c>
      <c r="AD1926" s="50">
        <f t="shared" si="649"/>
        <v>3</v>
      </c>
      <c r="AE1926" s="56">
        <f t="shared" si="650"/>
        <v>201303</v>
      </c>
      <c r="AF1926" s="56">
        <f t="shared" si="637"/>
        <v>12</v>
      </c>
      <c r="AG1926" s="58">
        <f t="shared" si="638"/>
        <v>0</v>
      </c>
      <c r="AH1926" s="56">
        <f t="shared" si="651"/>
        <v>22</v>
      </c>
      <c r="AI1926" s="53">
        <f t="shared" si="652"/>
        <v>0.17640715038647342</v>
      </c>
      <c r="AJ1926" s="56">
        <f t="shared" si="653"/>
        <v>9.820999999999998</v>
      </c>
    </row>
    <row r="1927" spans="1:36" x14ac:dyDescent="0.25">
      <c r="A1927" s="50">
        <v>1926</v>
      </c>
      <c r="B1927" s="51">
        <v>41356</v>
      </c>
      <c r="C1927" s="75">
        <f t="shared" si="636"/>
        <v>41356</v>
      </c>
      <c r="D1927" s="50" t="s">
        <v>1223</v>
      </c>
      <c r="E1927" s="50">
        <v>8</v>
      </c>
      <c r="F1927" s="50">
        <v>1</v>
      </c>
      <c r="G1927" s="50">
        <v>16</v>
      </c>
      <c r="H1927" s="50">
        <v>20</v>
      </c>
      <c r="I1927" s="53">
        <f t="shared" si="639"/>
        <v>5.3009259259259256E-2</v>
      </c>
      <c r="J1927" s="54">
        <f t="shared" si="640"/>
        <v>6.626157407407407E-3</v>
      </c>
      <c r="K1927" s="50" t="s">
        <v>936</v>
      </c>
      <c r="L1927" s="50" t="s">
        <v>17</v>
      </c>
      <c r="M1927" s="55">
        <f t="shared" si="641"/>
        <v>6.2882096069869045</v>
      </c>
      <c r="N1927" s="50">
        <v>0</v>
      </c>
      <c r="O1927" s="50" t="s">
        <v>253</v>
      </c>
      <c r="S1927" s="151">
        <f t="shared" si="642"/>
        <v>0.17360532407407406</v>
      </c>
      <c r="T1927" s="151">
        <f t="shared" si="643"/>
        <v>8.6802662037037029E-2</v>
      </c>
      <c r="V1927" s="393">
        <f t="shared" si="654"/>
        <v>0</v>
      </c>
      <c r="W1927" s="393">
        <f t="shared" si="655"/>
        <v>0</v>
      </c>
      <c r="X1927" s="53">
        <f t="shared" si="644"/>
        <v>0.17360532407407406</v>
      </c>
      <c r="Y1927" s="53">
        <f t="shared" si="645"/>
        <v>0.20999450407407405</v>
      </c>
      <c r="Z1927" s="53">
        <f t="shared" si="646"/>
        <v>8.6802662037037029E-2</v>
      </c>
      <c r="AA1927" s="53">
        <f t="shared" si="647"/>
        <v>0.10499725203703703</v>
      </c>
      <c r="AB1927" s="50">
        <f t="shared" si="648"/>
        <v>1324</v>
      </c>
      <c r="AC1927" s="50">
        <f t="shared" si="635"/>
        <v>2013</v>
      </c>
      <c r="AD1927" s="50">
        <f t="shared" si="649"/>
        <v>3</v>
      </c>
      <c r="AE1927" s="56">
        <f t="shared" si="650"/>
        <v>201303</v>
      </c>
      <c r="AF1927" s="56">
        <f t="shared" si="637"/>
        <v>12</v>
      </c>
      <c r="AG1927" s="58">
        <f t="shared" si="638"/>
        <v>0</v>
      </c>
      <c r="AH1927" s="56">
        <f t="shared" si="651"/>
        <v>23</v>
      </c>
      <c r="AI1927" s="53">
        <f t="shared" si="652"/>
        <v>0.19179991407407404</v>
      </c>
      <c r="AJ1927" s="56">
        <f t="shared" si="653"/>
        <v>34.159999999999997</v>
      </c>
    </row>
    <row r="1928" spans="1:36" x14ac:dyDescent="0.25">
      <c r="A1928" s="50">
        <v>1927</v>
      </c>
      <c r="B1928" s="51">
        <v>41357</v>
      </c>
      <c r="C1928" s="75">
        <f t="shared" si="636"/>
        <v>41357</v>
      </c>
      <c r="D1928" s="50" t="s">
        <v>1224</v>
      </c>
      <c r="E1928" s="50">
        <v>32.700000000000003</v>
      </c>
      <c r="F1928" s="50">
        <v>2</v>
      </c>
      <c r="G1928" s="50">
        <v>34</v>
      </c>
      <c r="H1928" s="50">
        <v>11</v>
      </c>
      <c r="I1928" s="53">
        <f t="shared" si="639"/>
        <v>0.10707175925925926</v>
      </c>
      <c r="J1928" s="54">
        <f t="shared" si="640"/>
        <v>3.2743657265828516E-3</v>
      </c>
      <c r="K1928" s="50" t="s">
        <v>930</v>
      </c>
      <c r="L1928" s="50" t="s">
        <v>1134</v>
      </c>
      <c r="M1928" s="55">
        <f t="shared" si="641"/>
        <v>12.725110798832571</v>
      </c>
      <c r="N1928" s="50">
        <v>0</v>
      </c>
      <c r="O1928" s="50" t="s">
        <v>330</v>
      </c>
      <c r="R1928" s="50" t="s">
        <v>1135</v>
      </c>
      <c r="S1928" s="151">
        <f t="shared" si="642"/>
        <v>0.36672896137727939</v>
      </c>
      <c r="T1928" s="151">
        <f t="shared" si="643"/>
        <v>0.1833644806886397</v>
      </c>
      <c r="V1928" s="393">
        <f t="shared" si="654"/>
        <v>0</v>
      </c>
      <c r="W1928" s="393">
        <f t="shared" si="655"/>
        <v>0</v>
      </c>
      <c r="X1928" s="53">
        <f t="shared" si="644"/>
        <v>8.5788382036470712E-2</v>
      </c>
      <c r="Y1928" s="53">
        <f t="shared" si="645"/>
        <v>0.12217756203647072</v>
      </c>
      <c r="Z1928" s="53">
        <f t="shared" si="646"/>
        <v>4.2894191018235356E-2</v>
      </c>
      <c r="AA1928" s="53">
        <f t="shared" si="647"/>
        <v>6.1088781018235359E-2</v>
      </c>
      <c r="AB1928" s="50">
        <f t="shared" si="648"/>
        <v>858</v>
      </c>
      <c r="AC1928" s="50">
        <f t="shared" si="635"/>
        <v>2013</v>
      </c>
      <c r="AD1928" s="50">
        <f t="shared" si="649"/>
        <v>3</v>
      </c>
      <c r="AE1928" s="56">
        <f t="shared" si="650"/>
        <v>201303</v>
      </c>
      <c r="AF1928" s="56">
        <f t="shared" si="637"/>
        <v>13</v>
      </c>
      <c r="AG1928" s="58">
        <f t="shared" si="638"/>
        <v>0</v>
      </c>
      <c r="AH1928" s="56">
        <f t="shared" si="651"/>
        <v>24</v>
      </c>
      <c r="AI1928" s="53">
        <f t="shared" si="652"/>
        <v>0.10398297203647072</v>
      </c>
      <c r="AJ1928" s="56">
        <f t="shared" si="653"/>
        <v>32.700000000000003</v>
      </c>
    </row>
    <row r="1929" spans="1:36" x14ac:dyDescent="0.25">
      <c r="A1929" s="50">
        <v>1928</v>
      </c>
      <c r="B1929" s="51">
        <v>41358</v>
      </c>
      <c r="C1929" s="75">
        <f t="shared" si="636"/>
        <v>41358</v>
      </c>
      <c r="D1929" s="50" t="s">
        <v>1223</v>
      </c>
      <c r="E1929" s="50">
        <v>2.35</v>
      </c>
      <c r="F1929" s="50">
        <v>0</v>
      </c>
      <c r="G1929" s="50">
        <v>21</v>
      </c>
      <c r="H1929" s="50">
        <v>0</v>
      </c>
      <c r="I1929" s="53">
        <f t="shared" si="639"/>
        <v>1.4583333333333332E-2</v>
      </c>
      <c r="J1929" s="54">
        <f t="shared" si="640"/>
        <v>6.2056737588652476E-3</v>
      </c>
      <c r="K1929" s="50" t="s">
        <v>1063</v>
      </c>
      <c r="L1929" s="50" t="s">
        <v>1048</v>
      </c>
      <c r="M1929" s="55">
        <f t="shared" si="641"/>
        <v>6.7142857142857197</v>
      </c>
      <c r="N1929" s="50">
        <v>0</v>
      </c>
      <c r="O1929" s="50" t="s">
        <v>253</v>
      </c>
      <c r="S1929" s="151">
        <f t="shared" si="642"/>
        <v>0.16258865248226947</v>
      </c>
      <c r="T1929" s="151">
        <f t="shared" si="643"/>
        <v>8.1294326241134737E-2</v>
      </c>
      <c r="V1929" s="393">
        <f t="shared" si="654"/>
        <v>0</v>
      </c>
      <c r="W1929" s="393">
        <f t="shared" si="655"/>
        <v>0</v>
      </c>
      <c r="X1929" s="53">
        <f t="shared" si="644"/>
        <v>0.16258865248226947</v>
      </c>
      <c r="Y1929" s="53">
        <f t="shared" si="645"/>
        <v>0.1989778324822695</v>
      </c>
      <c r="Z1929" s="53">
        <f t="shared" si="646"/>
        <v>8.1294326241134737E-2</v>
      </c>
      <c r="AA1929" s="53">
        <f t="shared" si="647"/>
        <v>9.9488916241134748E-2</v>
      </c>
      <c r="AB1929" s="50">
        <f t="shared" si="648"/>
        <v>1057</v>
      </c>
      <c r="AC1929" s="50">
        <f t="shared" si="635"/>
        <v>2013</v>
      </c>
      <c r="AD1929" s="50">
        <f t="shared" si="649"/>
        <v>3</v>
      </c>
      <c r="AE1929" s="56">
        <f t="shared" si="650"/>
        <v>201303</v>
      </c>
      <c r="AF1929" s="56">
        <f t="shared" si="637"/>
        <v>13</v>
      </c>
      <c r="AG1929" s="58">
        <f t="shared" si="638"/>
        <v>0</v>
      </c>
      <c r="AH1929" s="56">
        <f t="shared" si="651"/>
        <v>25</v>
      </c>
      <c r="AI1929" s="53">
        <f t="shared" si="652"/>
        <v>0.18078324248226949</v>
      </c>
      <c r="AJ1929" s="56">
        <f t="shared" si="653"/>
        <v>10.0345</v>
      </c>
    </row>
    <row r="1930" spans="1:36" x14ac:dyDescent="0.25">
      <c r="A1930" s="50">
        <v>1929</v>
      </c>
      <c r="B1930" s="51">
        <v>41359</v>
      </c>
      <c r="C1930" s="75">
        <f t="shared" si="636"/>
        <v>41359</v>
      </c>
      <c r="D1930" s="50" t="s">
        <v>1224</v>
      </c>
      <c r="E1930" s="50">
        <v>11.5</v>
      </c>
      <c r="F1930" s="50">
        <v>0</v>
      </c>
      <c r="G1930" s="50">
        <v>30</v>
      </c>
      <c r="H1930" s="50">
        <v>0</v>
      </c>
      <c r="I1930" s="53">
        <f t="shared" si="639"/>
        <v>2.0833333333333332E-2</v>
      </c>
      <c r="J1930" s="54">
        <f t="shared" si="640"/>
        <v>1.8115942028985505E-3</v>
      </c>
      <c r="K1930" s="50" t="s">
        <v>921</v>
      </c>
      <c r="L1930" s="50" t="s">
        <v>934</v>
      </c>
      <c r="M1930" s="55">
        <f t="shared" si="641"/>
        <v>23.000000000000021</v>
      </c>
      <c r="N1930" s="50">
        <v>126</v>
      </c>
      <c r="O1930" s="50" t="s">
        <v>253</v>
      </c>
      <c r="S1930" s="151">
        <f t="shared" si="642"/>
        <v>0.20289855072463767</v>
      </c>
      <c r="T1930" s="151">
        <f t="shared" si="643"/>
        <v>0.10144927536231883</v>
      </c>
      <c r="V1930" s="393">
        <f t="shared" si="654"/>
        <v>0</v>
      </c>
      <c r="W1930" s="393">
        <f t="shared" si="655"/>
        <v>0</v>
      </c>
      <c r="X1930" s="53">
        <f t="shared" si="644"/>
        <v>4.7463768115942023E-2</v>
      </c>
      <c r="Y1930" s="53">
        <f t="shared" si="645"/>
        <v>8.3852948115942016E-2</v>
      </c>
      <c r="Z1930" s="53">
        <f t="shared" si="646"/>
        <v>2.3731884057971012E-2</v>
      </c>
      <c r="AA1930" s="53">
        <f t="shared" si="647"/>
        <v>4.1926474057971008E-2</v>
      </c>
      <c r="AB1930" s="50">
        <f t="shared" si="648"/>
        <v>71</v>
      </c>
      <c r="AC1930" s="50">
        <f t="shared" si="635"/>
        <v>2013</v>
      </c>
      <c r="AD1930" s="50">
        <f t="shared" si="649"/>
        <v>3</v>
      </c>
      <c r="AE1930" s="56">
        <f t="shared" si="650"/>
        <v>201303</v>
      </c>
      <c r="AF1930" s="56">
        <f t="shared" si="637"/>
        <v>13</v>
      </c>
      <c r="AG1930" s="58">
        <f t="shared" si="638"/>
        <v>0</v>
      </c>
      <c r="AH1930" s="56">
        <f t="shared" si="651"/>
        <v>26</v>
      </c>
      <c r="AI1930" s="53">
        <f t="shared" si="652"/>
        <v>6.565835811594202E-2</v>
      </c>
      <c r="AJ1930" s="56">
        <f t="shared" si="653"/>
        <v>11.5</v>
      </c>
    </row>
    <row r="1931" spans="1:36" x14ac:dyDescent="0.25">
      <c r="A1931" s="50">
        <v>1930</v>
      </c>
      <c r="B1931" s="51">
        <v>41361</v>
      </c>
      <c r="C1931" s="75">
        <f t="shared" si="636"/>
        <v>41361</v>
      </c>
      <c r="D1931" s="50" t="s">
        <v>1225</v>
      </c>
      <c r="E1931" s="50">
        <v>0.85</v>
      </c>
      <c r="F1931" s="50">
        <v>0</v>
      </c>
      <c r="G1931" s="50">
        <v>29</v>
      </c>
      <c r="H1931" s="50">
        <v>40</v>
      </c>
      <c r="I1931" s="53">
        <f t="shared" si="639"/>
        <v>2.0601851851851854E-2</v>
      </c>
      <c r="J1931" s="54">
        <f t="shared" si="640"/>
        <v>2.4237472766884535E-2</v>
      </c>
      <c r="K1931" s="50" t="s">
        <v>1136</v>
      </c>
      <c r="L1931" s="50" t="s">
        <v>1137</v>
      </c>
      <c r="M1931" s="55">
        <f t="shared" si="641"/>
        <v>1.7191011235955067</v>
      </c>
      <c r="N1931" s="50">
        <v>0</v>
      </c>
      <c r="O1931" s="50" t="s">
        <v>253</v>
      </c>
      <c r="S1931" s="151">
        <f t="shared" si="642"/>
        <v>5.8169934640522877E-2</v>
      </c>
      <c r="T1931" s="151">
        <f t="shared" si="643"/>
        <v>2.9084967320261439E-2</v>
      </c>
      <c r="V1931" s="393">
        <f t="shared" si="654"/>
        <v>0</v>
      </c>
      <c r="W1931" s="393">
        <f t="shared" si="655"/>
        <v>0</v>
      </c>
      <c r="X1931" s="53">
        <f t="shared" si="644"/>
        <v>0.63502178649237484</v>
      </c>
      <c r="Y1931" s="53">
        <f t="shared" si="645"/>
        <v>0.67141096649237475</v>
      </c>
      <c r="Z1931" s="53">
        <f t="shared" si="646"/>
        <v>0.31751089324618742</v>
      </c>
      <c r="AA1931" s="53">
        <f t="shared" si="647"/>
        <v>0.33570548324618738</v>
      </c>
      <c r="AB1931" s="50">
        <f t="shared" si="648"/>
        <v>3785</v>
      </c>
      <c r="AC1931" s="50">
        <f t="shared" si="635"/>
        <v>2013</v>
      </c>
      <c r="AD1931" s="50">
        <f t="shared" si="649"/>
        <v>3</v>
      </c>
      <c r="AE1931" s="56">
        <f t="shared" si="650"/>
        <v>201303</v>
      </c>
      <c r="AF1931" s="56">
        <f t="shared" si="637"/>
        <v>13</v>
      </c>
      <c r="AG1931" s="58">
        <f t="shared" si="638"/>
        <v>1</v>
      </c>
      <c r="AH1931" s="56">
        <f t="shared" si="651"/>
        <v>28</v>
      </c>
      <c r="AI1931" s="53">
        <f t="shared" si="652"/>
        <v>0.65321637649237485</v>
      </c>
      <c r="AJ1931" s="56">
        <f t="shared" si="653"/>
        <v>39.695</v>
      </c>
    </row>
    <row r="1932" spans="1:36" x14ac:dyDescent="0.25">
      <c r="A1932" s="50">
        <v>1931</v>
      </c>
      <c r="B1932" s="51">
        <v>41361</v>
      </c>
      <c r="C1932" s="75">
        <f t="shared" si="636"/>
        <v>41361</v>
      </c>
      <c r="D1932" s="50" t="s">
        <v>1224</v>
      </c>
      <c r="E1932" s="50">
        <v>11.5</v>
      </c>
      <c r="F1932" s="50">
        <v>0</v>
      </c>
      <c r="G1932" s="50">
        <v>30</v>
      </c>
      <c r="H1932" s="50">
        <v>0</v>
      </c>
      <c r="I1932" s="53">
        <f t="shared" si="639"/>
        <v>2.0833333333333332E-2</v>
      </c>
      <c r="J1932" s="54">
        <f t="shared" si="640"/>
        <v>1.8115942028985505E-3</v>
      </c>
      <c r="K1932" s="50" t="s">
        <v>921</v>
      </c>
      <c r="L1932" s="50" t="s">
        <v>1132</v>
      </c>
      <c r="M1932" s="55">
        <f t="shared" si="641"/>
        <v>23.000000000000021</v>
      </c>
      <c r="N1932" s="50">
        <v>124</v>
      </c>
      <c r="O1932" s="50" t="s">
        <v>253</v>
      </c>
      <c r="R1932" s="50" t="s">
        <v>1138</v>
      </c>
      <c r="S1932" s="151">
        <f t="shared" si="642"/>
        <v>0.20289855072463767</v>
      </c>
      <c r="T1932" s="151">
        <f t="shared" si="643"/>
        <v>0.10144927536231883</v>
      </c>
      <c r="V1932" s="393">
        <f t="shared" si="654"/>
        <v>0</v>
      </c>
      <c r="W1932" s="393">
        <f t="shared" si="655"/>
        <v>0</v>
      </c>
      <c r="X1932" s="53">
        <f t="shared" si="644"/>
        <v>4.7463768115942023E-2</v>
      </c>
      <c r="Y1932" s="53">
        <f t="shared" si="645"/>
        <v>8.3852948115942016E-2</v>
      </c>
      <c r="Z1932" s="53">
        <f t="shared" si="646"/>
        <v>2.3731884057971012E-2</v>
      </c>
      <c r="AA1932" s="53">
        <f t="shared" si="647"/>
        <v>4.1926474057971008E-2</v>
      </c>
      <c r="AB1932" s="50">
        <f t="shared" si="648"/>
        <v>71</v>
      </c>
      <c r="AC1932" s="50">
        <f t="shared" si="635"/>
        <v>2013</v>
      </c>
      <c r="AD1932" s="50">
        <f t="shared" si="649"/>
        <v>3</v>
      </c>
      <c r="AE1932" s="56">
        <f t="shared" si="650"/>
        <v>201303</v>
      </c>
      <c r="AF1932" s="56">
        <f t="shared" si="637"/>
        <v>13</v>
      </c>
      <c r="AG1932" s="58">
        <f t="shared" si="638"/>
        <v>0</v>
      </c>
      <c r="AH1932" s="56">
        <f t="shared" si="651"/>
        <v>28</v>
      </c>
      <c r="AI1932" s="53">
        <f t="shared" si="652"/>
        <v>6.565835811594202E-2</v>
      </c>
      <c r="AJ1932" s="56">
        <f t="shared" si="653"/>
        <v>11.5</v>
      </c>
    </row>
    <row r="1933" spans="1:36" x14ac:dyDescent="0.25">
      <c r="A1933" s="50">
        <v>1932</v>
      </c>
      <c r="B1933" s="51">
        <v>41361</v>
      </c>
      <c r="C1933" s="75">
        <f t="shared" si="636"/>
        <v>41361</v>
      </c>
      <c r="D1933" s="50" t="s">
        <v>1223</v>
      </c>
      <c r="E1933" s="50">
        <v>1.6</v>
      </c>
      <c r="F1933" s="50">
        <v>0</v>
      </c>
      <c r="G1933" s="50">
        <v>15</v>
      </c>
      <c r="H1933" s="50">
        <v>0</v>
      </c>
      <c r="I1933" s="53">
        <f t="shared" si="639"/>
        <v>1.0416666666666666E-2</v>
      </c>
      <c r="J1933" s="54">
        <f t="shared" si="640"/>
        <v>6.5104166666666661E-3</v>
      </c>
      <c r="K1933" s="50" t="s">
        <v>1063</v>
      </c>
      <c r="L1933" s="50" t="s">
        <v>1048</v>
      </c>
      <c r="M1933" s="55">
        <f t="shared" si="641"/>
        <v>6.4000000000000057</v>
      </c>
      <c r="N1933" s="50">
        <v>151</v>
      </c>
      <c r="O1933" s="50" t="s">
        <v>253</v>
      </c>
      <c r="R1933" s="50" t="s">
        <v>1139</v>
      </c>
      <c r="S1933" s="151">
        <f t="shared" si="642"/>
        <v>0.17057291666666666</v>
      </c>
      <c r="T1933" s="151">
        <f t="shared" si="643"/>
        <v>8.5286458333333329E-2</v>
      </c>
      <c r="V1933" s="393">
        <f t="shared" si="654"/>
        <v>0</v>
      </c>
      <c r="W1933" s="393">
        <f t="shared" si="655"/>
        <v>0</v>
      </c>
      <c r="X1933" s="53">
        <f t="shared" si="644"/>
        <v>0.17057291666666666</v>
      </c>
      <c r="Y1933" s="53">
        <f t="shared" si="645"/>
        <v>0.20696209666666665</v>
      </c>
      <c r="Z1933" s="53">
        <f t="shared" si="646"/>
        <v>8.5286458333333329E-2</v>
      </c>
      <c r="AA1933" s="53">
        <f t="shared" si="647"/>
        <v>0.10348104833333333</v>
      </c>
      <c r="AB1933" s="50">
        <f t="shared" si="648"/>
        <v>1219</v>
      </c>
      <c r="AC1933" s="50">
        <f t="shared" si="635"/>
        <v>2013</v>
      </c>
      <c r="AD1933" s="50">
        <f t="shared" si="649"/>
        <v>3</v>
      </c>
      <c r="AE1933" s="56">
        <f t="shared" si="650"/>
        <v>201303</v>
      </c>
      <c r="AF1933" s="56">
        <f t="shared" si="637"/>
        <v>13</v>
      </c>
      <c r="AG1933" s="58">
        <f t="shared" si="638"/>
        <v>0</v>
      </c>
      <c r="AH1933" s="56">
        <f t="shared" si="651"/>
        <v>28</v>
      </c>
      <c r="AI1933" s="53">
        <f t="shared" si="652"/>
        <v>0.18876750666666664</v>
      </c>
      <c r="AJ1933" s="56">
        <f t="shared" si="653"/>
        <v>6.8319999999999999</v>
      </c>
    </row>
    <row r="1934" spans="1:36" ht="15.75" x14ac:dyDescent="0.3">
      <c r="A1934" s="50">
        <v>1933</v>
      </c>
      <c r="B1934" s="51">
        <v>41362</v>
      </c>
      <c r="C1934" s="75">
        <f t="shared" si="636"/>
        <v>41362</v>
      </c>
      <c r="D1934" s="50" t="s">
        <v>1224</v>
      </c>
      <c r="E1934" s="50">
        <v>27.8</v>
      </c>
      <c r="F1934" s="50">
        <v>1</v>
      </c>
      <c r="G1934" s="50">
        <v>58</v>
      </c>
      <c r="H1934" s="50">
        <v>52</v>
      </c>
      <c r="I1934" s="53">
        <f t="shared" si="639"/>
        <v>8.2546296296296298E-2</v>
      </c>
      <c r="J1934" s="54">
        <f t="shared" si="640"/>
        <v>2.9692912336797229E-3</v>
      </c>
      <c r="K1934" s="50" t="s">
        <v>930</v>
      </c>
      <c r="L1934" s="50" t="s">
        <v>1140</v>
      </c>
      <c r="M1934" s="55">
        <f t="shared" si="641"/>
        <v>14.03252944475604</v>
      </c>
      <c r="N1934" s="50">
        <v>0</v>
      </c>
      <c r="O1934" s="50" t="s">
        <v>377</v>
      </c>
      <c r="R1934" s="157" t="s">
        <v>1141</v>
      </c>
      <c r="S1934" s="151">
        <f t="shared" si="642"/>
        <v>0.33256061817212895</v>
      </c>
      <c r="T1934" s="151">
        <f t="shared" si="643"/>
        <v>0.16628030908606448</v>
      </c>
      <c r="V1934" s="393">
        <f t="shared" si="654"/>
        <v>0</v>
      </c>
      <c r="W1934" s="393">
        <f t="shared" si="655"/>
        <v>0</v>
      </c>
      <c r="X1934" s="53">
        <f t="shared" si="644"/>
        <v>7.7795430322408737E-2</v>
      </c>
      <c r="Y1934" s="53">
        <f t="shared" si="645"/>
        <v>0.11418461032240874</v>
      </c>
      <c r="Z1934" s="53">
        <f t="shared" si="646"/>
        <v>3.8897715161204369E-2</v>
      </c>
      <c r="AA1934" s="53">
        <f t="shared" si="647"/>
        <v>5.7092305161204372E-2</v>
      </c>
      <c r="AB1934" s="50">
        <f t="shared" si="648"/>
        <v>731</v>
      </c>
      <c r="AC1934" s="50">
        <f t="shared" si="635"/>
        <v>2013</v>
      </c>
      <c r="AD1934" s="50">
        <f t="shared" si="649"/>
        <v>3</v>
      </c>
      <c r="AE1934" s="56">
        <f t="shared" si="650"/>
        <v>201303</v>
      </c>
      <c r="AF1934" s="56">
        <f t="shared" si="637"/>
        <v>13</v>
      </c>
      <c r="AG1934" s="58">
        <f t="shared" si="638"/>
        <v>0</v>
      </c>
      <c r="AH1934" s="56">
        <f t="shared" si="651"/>
        <v>29</v>
      </c>
      <c r="AI1934" s="53">
        <f t="shared" si="652"/>
        <v>9.5990020322408748E-2</v>
      </c>
      <c r="AJ1934" s="56">
        <f t="shared" si="653"/>
        <v>27.8</v>
      </c>
    </row>
    <row r="1935" spans="1:36" x14ac:dyDescent="0.25">
      <c r="A1935" s="50">
        <v>1934</v>
      </c>
      <c r="B1935" s="51">
        <v>41364</v>
      </c>
      <c r="C1935" s="75">
        <f t="shared" si="636"/>
        <v>41364</v>
      </c>
      <c r="D1935" s="50" t="s">
        <v>1223</v>
      </c>
      <c r="E1935" s="50">
        <v>10.5</v>
      </c>
      <c r="F1935" s="50">
        <v>1</v>
      </c>
      <c r="G1935" s="50">
        <v>43</v>
      </c>
      <c r="H1935" s="50">
        <v>51</v>
      </c>
      <c r="I1935" s="53">
        <f t="shared" si="639"/>
        <v>7.211805555555556E-2</v>
      </c>
      <c r="J1935" s="54">
        <f t="shared" si="640"/>
        <v>6.8683862433862441E-3</v>
      </c>
      <c r="K1935" s="50" t="s">
        <v>1143</v>
      </c>
      <c r="L1935" s="50" t="s">
        <v>1228</v>
      </c>
      <c r="M1935" s="55">
        <f t="shared" si="641"/>
        <v>6.0664419836302397</v>
      </c>
      <c r="N1935" s="50">
        <v>0</v>
      </c>
      <c r="O1935" s="50" t="s">
        <v>377</v>
      </c>
      <c r="R1935" s="50" t="s">
        <v>1142</v>
      </c>
      <c r="S1935" s="151">
        <f t="shared" si="642"/>
        <v>0.1799517195767196</v>
      </c>
      <c r="T1935" s="151">
        <f t="shared" si="643"/>
        <v>8.9975859788359799E-2</v>
      </c>
      <c r="V1935" s="393">
        <f t="shared" si="654"/>
        <v>0</v>
      </c>
      <c r="W1935" s="393">
        <f t="shared" si="655"/>
        <v>0</v>
      </c>
      <c r="X1935" s="53">
        <f t="shared" si="644"/>
        <v>0.1799517195767196</v>
      </c>
      <c r="Y1935" s="53">
        <f t="shared" si="645"/>
        <v>0.21634089957671959</v>
      </c>
      <c r="Z1935" s="53">
        <f t="shared" si="646"/>
        <v>8.9975859788359799E-2</v>
      </c>
      <c r="AA1935" s="53">
        <f t="shared" si="647"/>
        <v>0.1081704497883598</v>
      </c>
      <c r="AB1935" s="50">
        <f t="shared" si="648"/>
        <v>1619</v>
      </c>
      <c r="AC1935" s="50">
        <f t="shared" si="635"/>
        <v>2013</v>
      </c>
      <c r="AD1935" s="50">
        <f t="shared" si="649"/>
        <v>3</v>
      </c>
      <c r="AE1935" s="56">
        <f t="shared" si="650"/>
        <v>201303</v>
      </c>
      <c r="AF1935" s="56">
        <f t="shared" si="637"/>
        <v>14</v>
      </c>
      <c r="AG1935" s="58">
        <f t="shared" si="638"/>
        <v>1</v>
      </c>
      <c r="AH1935" s="56">
        <f t="shared" si="651"/>
        <v>31</v>
      </c>
      <c r="AI1935" s="53">
        <f t="shared" si="652"/>
        <v>0.19814630957671958</v>
      </c>
      <c r="AJ1935" s="56">
        <f t="shared" si="653"/>
        <v>44.834999999999994</v>
      </c>
    </row>
    <row r="1936" spans="1:36" x14ac:dyDescent="0.25">
      <c r="A1936" s="50">
        <v>1935</v>
      </c>
      <c r="B1936" s="51">
        <v>41365</v>
      </c>
      <c r="C1936" s="75">
        <f t="shared" si="636"/>
        <v>41365</v>
      </c>
      <c r="D1936" s="50" t="s">
        <v>1223</v>
      </c>
      <c r="E1936" s="50">
        <v>3.2</v>
      </c>
      <c r="F1936" s="50">
        <v>0</v>
      </c>
      <c r="G1936" s="50">
        <v>30</v>
      </c>
      <c r="H1936" s="50">
        <v>47</v>
      </c>
      <c r="I1936" s="53">
        <f t="shared" si="639"/>
        <v>2.1377314814814818E-2</v>
      </c>
      <c r="J1936" s="54">
        <f t="shared" si="640"/>
        <v>6.6804108796296299E-3</v>
      </c>
      <c r="K1936" s="50" t="s">
        <v>1063</v>
      </c>
      <c r="L1936" s="50" t="s">
        <v>1048</v>
      </c>
      <c r="M1936" s="55">
        <f t="shared" si="641"/>
        <v>6.2371413102328148</v>
      </c>
      <c r="N1936" s="50">
        <v>0</v>
      </c>
      <c r="O1936" s="50" t="s">
        <v>253</v>
      </c>
      <c r="R1936" s="50" t="s">
        <v>1144</v>
      </c>
      <c r="S1936" s="151">
        <f t="shared" si="642"/>
        <v>0.1750267650462963</v>
      </c>
      <c r="T1936" s="151">
        <f t="shared" si="643"/>
        <v>8.751338252314815E-2</v>
      </c>
      <c r="V1936" s="393">
        <f t="shared" si="654"/>
        <v>0</v>
      </c>
      <c r="W1936" s="393">
        <f t="shared" si="655"/>
        <v>0</v>
      </c>
      <c r="X1936" s="53">
        <f t="shared" si="644"/>
        <v>0.1750267650462963</v>
      </c>
      <c r="Y1936" s="53">
        <f t="shared" si="645"/>
        <v>0.21141594504629627</v>
      </c>
      <c r="Z1936" s="53">
        <f t="shared" si="646"/>
        <v>8.751338252314815E-2</v>
      </c>
      <c r="AA1936" s="53">
        <f t="shared" si="647"/>
        <v>0.10570797252314813</v>
      </c>
      <c r="AB1936" s="50">
        <f t="shared" si="648"/>
        <v>1376</v>
      </c>
      <c r="AC1936" s="50">
        <f t="shared" si="635"/>
        <v>2013</v>
      </c>
      <c r="AD1936" s="50">
        <f t="shared" si="649"/>
        <v>4</v>
      </c>
      <c r="AE1936" s="56">
        <f t="shared" si="650"/>
        <v>201304</v>
      </c>
      <c r="AF1936" s="56">
        <f t="shared" si="637"/>
        <v>14</v>
      </c>
      <c r="AG1936" s="58">
        <f t="shared" si="638"/>
        <v>0</v>
      </c>
      <c r="AH1936" s="56">
        <f t="shared" si="651"/>
        <v>1</v>
      </c>
      <c r="AI1936" s="53">
        <f t="shared" si="652"/>
        <v>0.19322135504629628</v>
      </c>
      <c r="AJ1936" s="56">
        <f t="shared" si="653"/>
        <v>13.664</v>
      </c>
    </row>
    <row r="1937" spans="1:36" x14ac:dyDescent="0.25">
      <c r="A1937" s="50">
        <v>1936</v>
      </c>
      <c r="B1937" s="51">
        <v>41366</v>
      </c>
      <c r="C1937" s="75">
        <f t="shared" si="636"/>
        <v>41366</v>
      </c>
      <c r="D1937" s="50" t="s">
        <v>1224</v>
      </c>
      <c r="E1937" s="50">
        <v>11.5</v>
      </c>
      <c r="F1937" s="50">
        <v>0</v>
      </c>
      <c r="G1937" s="50">
        <v>30</v>
      </c>
      <c r="H1937" s="50">
        <v>15</v>
      </c>
      <c r="I1937" s="53">
        <f t="shared" si="639"/>
        <v>2.1006944444444443E-2</v>
      </c>
      <c r="J1937" s="54">
        <f t="shared" si="640"/>
        <v>1.8266908212560384E-3</v>
      </c>
      <c r="K1937" s="50" t="s">
        <v>921</v>
      </c>
      <c r="L1937" s="50" t="s">
        <v>1132</v>
      </c>
      <c r="M1937" s="55">
        <f t="shared" si="641"/>
        <v>22.809917355371923</v>
      </c>
      <c r="N1937" s="50">
        <v>0</v>
      </c>
      <c r="O1937" s="50" t="s">
        <v>253</v>
      </c>
      <c r="R1937" s="50" t="s">
        <v>1145</v>
      </c>
      <c r="S1937" s="151">
        <f t="shared" si="642"/>
        <v>0.20458937198067631</v>
      </c>
      <c r="T1937" s="151">
        <f t="shared" si="643"/>
        <v>0.10229468599033816</v>
      </c>
      <c r="V1937" s="393">
        <f t="shared" si="654"/>
        <v>0</v>
      </c>
      <c r="W1937" s="393">
        <f t="shared" si="655"/>
        <v>0</v>
      </c>
      <c r="X1937" s="53">
        <f t="shared" si="644"/>
        <v>4.7859299516908205E-2</v>
      </c>
      <c r="Y1937" s="53">
        <f t="shared" si="645"/>
        <v>8.4248479516908198E-2</v>
      </c>
      <c r="Z1937" s="53">
        <f t="shared" si="646"/>
        <v>2.3929649758454102E-2</v>
      </c>
      <c r="AA1937" s="53">
        <f t="shared" si="647"/>
        <v>4.2124239758454099E-2</v>
      </c>
      <c r="AB1937" s="50">
        <f t="shared" si="648"/>
        <v>80</v>
      </c>
      <c r="AC1937" s="50">
        <f t="shared" si="635"/>
        <v>2013</v>
      </c>
      <c r="AD1937" s="50">
        <f t="shared" si="649"/>
        <v>4</v>
      </c>
      <c r="AE1937" s="56">
        <f t="shared" si="650"/>
        <v>201304</v>
      </c>
      <c r="AF1937" s="56">
        <f t="shared" si="637"/>
        <v>14</v>
      </c>
      <c r="AG1937" s="58">
        <f t="shared" si="638"/>
        <v>0</v>
      </c>
      <c r="AH1937" s="56">
        <f t="shared" si="651"/>
        <v>2</v>
      </c>
      <c r="AI1937" s="53">
        <f t="shared" si="652"/>
        <v>6.6053889516908201E-2</v>
      </c>
      <c r="AJ1937" s="56">
        <f t="shared" si="653"/>
        <v>11.5</v>
      </c>
    </row>
    <row r="1938" spans="1:36" x14ac:dyDescent="0.25">
      <c r="A1938" s="50">
        <v>1937</v>
      </c>
      <c r="B1938" s="51">
        <v>41367</v>
      </c>
      <c r="C1938" s="75">
        <f t="shared" si="636"/>
        <v>41367</v>
      </c>
      <c r="D1938" s="50" t="s">
        <v>1225</v>
      </c>
      <c r="E1938" s="50">
        <v>1.1000000000000001</v>
      </c>
      <c r="F1938" s="50">
        <v>0</v>
      </c>
      <c r="G1938" s="50">
        <v>34</v>
      </c>
      <c r="H1938" s="50">
        <v>14</v>
      </c>
      <c r="I1938" s="53">
        <f t="shared" si="639"/>
        <v>2.3773148148148151E-2</v>
      </c>
      <c r="J1938" s="54">
        <f t="shared" si="640"/>
        <v>2.1611952861952863E-2</v>
      </c>
      <c r="K1938" s="50" t="s">
        <v>1136</v>
      </c>
      <c r="L1938" s="50" t="s">
        <v>1137</v>
      </c>
      <c r="M1938" s="55">
        <f t="shared" si="641"/>
        <v>1.927945472249271</v>
      </c>
      <c r="N1938" s="50">
        <v>0</v>
      </c>
      <c r="O1938" s="50" t="s">
        <v>253</v>
      </c>
      <c r="S1938" s="151">
        <f t="shared" si="642"/>
        <v>5.186868686868687E-2</v>
      </c>
      <c r="T1938" s="151">
        <f t="shared" si="643"/>
        <v>2.5934343434343435E-2</v>
      </c>
      <c r="V1938" s="393">
        <f t="shared" si="654"/>
        <v>0</v>
      </c>
      <c r="W1938" s="393">
        <f t="shared" si="655"/>
        <v>0</v>
      </c>
      <c r="X1938" s="53">
        <f t="shared" si="644"/>
        <v>0.566233164983165</v>
      </c>
      <c r="Y1938" s="53">
        <f t="shared" si="645"/>
        <v>0.60262234498316491</v>
      </c>
      <c r="Z1938" s="53">
        <f t="shared" si="646"/>
        <v>0.2831165824915825</v>
      </c>
      <c r="AA1938" s="53">
        <f t="shared" si="647"/>
        <v>0.30131117249158246</v>
      </c>
      <c r="AB1938" s="50">
        <f t="shared" si="648"/>
        <v>3657</v>
      </c>
      <c r="AC1938" s="50">
        <f t="shared" si="635"/>
        <v>2013</v>
      </c>
      <c r="AD1938" s="50">
        <f t="shared" si="649"/>
        <v>4</v>
      </c>
      <c r="AE1938" s="56">
        <f t="shared" si="650"/>
        <v>201304</v>
      </c>
      <c r="AF1938" s="56">
        <f t="shared" si="637"/>
        <v>14</v>
      </c>
      <c r="AG1938" s="58">
        <f t="shared" si="638"/>
        <v>0</v>
      </c>
      <c r="AH1938" s="56">
        <f t="shared" si="651"/>
        <v>3</v>
      </c>
      <c r="AI1938" s="53">
        <f t="shared" si="652"/>
        <v>0.5844277549831649</v>
      </c>
      <c r="AJ1938" s="56">
        <f t="shared" si="653"/>
        <v>51.370000000000005</v>
      </c>
    </row>
    <row r="1939" spans="1:36" x14ac:dyDescent="0.25">
      <c r="A1939" s="50">
        <v>1938</v>
      </c>
      <c r="B1939" s="51">
        <v>41368</v>
      </c>
      <c r="C1939" s="75">
        <f t="shared" si="636"/>
        <v>41368</v>
      </c>
      <c r="D1939" s="50" t="s">
        <v>1224</v>
      </c>
      <c r="E1939" s="50">
        <v>10</v>
      </c>
      <c r="F1939" s="50">
        <v>0</v>
      </c>
      <c r="G1939" s="50">
        <v>26</v>
      </c>
      <c r="H1939" s="50">
        <v>9</v>
      </c>
      <c r="I1939" s="53">
        <f t="shared" si="639"/>
        <v>1.8159722222222219E-2</v>
      </c>
      <c r="J1939" s="54">
        <f t="shared" si="640"/>
        <v>1.8159722222222219E-3</v>
      </c>
      <c r="K1939" s="50" t="s">
        <v>921</v>
      </c>
      <c r="L1939" s="50" t="s">
        <v>1132</v>
      </c>
      <c r="M1939" s="55">
        <f t="shared" si="641"/>
        <v>22.944550669216085</v>
      </c>
      <c r="N1939" s="50">
        <v>0</v>
      </c>
      <c r="O1939" s="50" t="s">
        <v>253</v>
      </c>
      <c r="R1939" s="50" t="s">
        <v>1133</v>
      </c>
      <c r="S1939" s="151">
        <f t="shared" si="642"/>
        <v>0.20338888888888884</v>
      </c>
      <c r="T1939" s="151">
        <f t="shared" si="643"/>
        <v>0.10169444444444442</v>
      </c>
      <c r="V1939" s="393">
        <f t="shared" si="654"/>
        <v>0</v>
      </c>
      <c r="W1939" s="393">
        <f t="shared" si="655"/>
        <v>0</v>
      </c>
      <c r="X1939" s="53">
        <f t="shared" si="644"/>
        <v>4.757847222222221E-2</v>
      </c>
      <c r="Y1939" s="53">
        <f t="shared" si="645"/>
        <v>8.3967652222222203E-2</v>
      </c>
      <c r="Z1939" s="53">
        <f t="shared" si="646"/>
        <v>2.3789236111111105E-2</v>
      </c>
      <c r="AA1939" s="53">
        <f t="shared" si="647"/>
        <v>4.1983826111111101E-2</v>
      </c>
      <c r="AB1939" s="50">
        <f t="shared" si="648"/>
        <v>76</v>
      </c>
      <c r="AC1939" s="50">
        <f t="shared" si="635"/>
        <v>2013</v>
      </c>
      <c r="AD1939" s="50">
        <f t="shared" si="649"/>
        <v>4</v>
      </c>
      <c r="AE1939" s="56">
        <f t="shared" si="650"/>
        <v>201304</v>
      </c>
      <c r="AF1939" s="56">
        <f t="shared" si="637"/>
        <v>14</v>
      </c>
      <c r="AG1939" s="58">
        <f t="shared" si="638"/>
        <v>0</v>
      </c>
      <c r="AH1939" s="56">
        <f t="shared" si="651"/>
        <v>4</v>
      </c>
      <c r="AI1939" s="53">
        <f t="shared" si="652"/>
        <v>6.5773062222222206E-2</v>
      </c>
      <c r="AJ1939" s="56">
        <f t="shared" si="653"/>
        <v>10</v>
      </c>
    </row>
    <row r="1940" spans="1:36" x14ac:dyDescent="0.25">
      <c r="A1940" s="50">
        <v>1939</v>
      </c>
      <c r="B1940" s="51">
        <v>41368</v>
      </c>
      <c r="C1940" s="75">
        <f t="shared" si="636"/>
        <v>41368</v>
      </c>
      <c r="D1940" s="50" t="s">
        <v>1223</v>
      </c>
      <c r="E1940" s="50">
        <v>2</v>
      </c>
      <c r="F1940" s="50">
        <v>0</v>
      </c>
      <c r="G1940" s="50">
        <v>16</v>
      </c>
      <c r="H1940" s="50">
        <v>49</v>
      </c>
      <c r="I1940" s="53">
        <f t="shared" si="639"/>
        <v>1.1678240740740741E-2</v>
      </c>
      <c r="J1940" s="54">
        <f t="shared" si="640"/>
        <v>5.8391203703703704E-3</v>
      </c>
      <c r="K1940" s="50" t="s">
        <v>1063</v>
      </c>
      <c r="L1940" s="50" t="s">
        <v>1048</v>
      </c>
      <c r="M1940" s="55">
        <f t="shared" si="641"/>
        <v>7.1357779980178453</v>
      </c>
      <c r="N1940" s="50">
        <v>0</v>
      </c>
      <c r="O1940" s="50" t="s">
        <v>253</v>
      </c>
      <c r="R1940" s="50" t="s">
        <v>1146</v>
      </c>
      <c r="S1940" s="151">
        <f t="shared" si="642"/>
        <v>0.15298495370370371</v>
      </c>
      <c r="T1940" s="151">
        <f t="shared" si="643"/>
        <v>7.6492476851851857E-2</v>
      </c>
      <c r="V1940" s="393">
        <f t="shared" si="654"/>
        <v>0</v>
      </c>
      <c r="W1940" s="393">
        <f t="shared" si="655"/>
        <v>0</v>
      </c>
      <c r="X1940" s="53">
        <f t="shared" si="644"/>
        <v>0.15298495370370371</v>
      </c>
      <c r="Y1940" s="53">
        <f t="shared" si="645"/>
        <v>0.18937413370370371</v>
      </c>
      <c r="Z1940" s="53">
        <f t="shared" si="646"/>
        <v>7.6492476851851857E-2</v>
      </c>
      <c r="AA1940" s="53">
        <f t="shared" si="647"/>
        <v>9.4687066851851853E-2</v>
      </c>
      <c r="AB1940" s="50">
        <f t="shared" si="648"/>
        <v>986</v>
      </c>
      <c r="AC1940" s="50">
        <f t="shared" si="635"/>
        <v>2013</v>
      </c>
      <c r="AD1940" s="50">
        <f t="shared" si="649"/>
        <v>4</v>
      </c>
      <c r="AE1940" s="56">
        <f t="shared" si="650"/>
        <v>201304</v>
      </c>
      <c r="AF1940" s="56">
        <f t="shared" si="637"/>
        <v>14</v>
      </c>
      <c r="AG1940" s="58">
        <f t="shared" si="638"/>
        <v>0</v>
      </c>
      <c r="AH1940" s="56">
        <f t="shared" si="651"/>
        <v>4</v>
      </c>
      <c r="AI1940" s="53">
        <f t="shared" si="652"/>
        <v>0.1711795437037037</v>
      </c>
      <c r="AJ1940" s="56">
        <f t="shared" si="653"/>
        <v>8.5399999999999991</v>
      </c>
    </row>
    <row r="1941" spans="1:36" x14ac:dyDescent="0.25">
      <c r="A1941" s="50">
        <v>1940</v>
      </c>
      <c r="B1941" s="51">
        <v>41369</v>
      </c>
      <c r="C1941" s="75">
        <f t="shared" si="636"/>
        <v>41369</v>
      </c>
      <c r="D1941" s="50" t="s">
        <v>1223</v>
      </c>
      <c r="E1941" s="50">
        <v>3.1</v>
      </c>
      <c r="F1941" s="50">
        <v>0</v>
      </c>
      <c r="G1941" s="50">
        <v>25</v>
      </c>
      <c r="H1941" s="50">
        <v>33</v>
      </c>
      <c r="I1941" s="53">
        <f t="shared" si="639"/>
        <v>1.7743055555555557E-2</v>
      </c>
      <c r="J1941" s="54">
        <f t="shared" si="640"/>
        <v>5.7235663082437277E-3</v>
      </c>
      <c r="K1941" s="50" t="s">
        <v>1063</v>
      </c>
      <c r="L1941" s="50" t="s">
        <v>927</v>
      </c>
      <c r="M1941" s="55">
        <f t="shared" si="641"/>
        <v>7.2798434442270112</v>
      </c>
      <c r="N1941" s="50">
        <v>0</v>
      </c>
      <c r="O1941" s="50" t="s">
        <v>198</v>
      </c>
      <c r="R1941" s="50" t="s">
        <v>1147</v>
      </c>
      <c r="S1941" s="151">
        <f t="shared" si="642"/>
        <v>0.14995743727598565</v>
      </c>
      <c r="T1941" s="151">
        <f t="shared" si="643"/>
        <v>7.4978718637992825E-2</v>
      </c>
      <c r="V1941" s="393">
        <f t="shared" si="654"/>
        <v>0</v>
      </c>
      <c r="W1941" s="393">
        <f t="shared" si="655"/>
        <v>0</v>
      </c>
      <c r="X1941" s="53">
        <f t="shared" si="644"/>
        <v>0.14995743727598565</v>
      </c>
      <c r="Y1941" s="53">
        <f t="shared" si="645"/>
        <v>0.18634661727598567</v>
      </c>
      <c r="Z1941" s="53">
        <f t="shared" si="646"/>
        <v>7.4978718637992825E-2</v>
      </c>
      <c r="AA1941" s="53">
        <f t="shared" si="647"/>
        <v>9.3173308637992835E-2</v>
      </c>
      <c r="AB1941" s="50">
        <f t="shared" si="648"/>
        <v>975</v>
      </c>
      <c r="AC1941" s="50">
        <f t="shared" si="635"/>
        <v>2013</v>
      </c>
      <c r="AD1941" s="50">
        <f t="shared" si="649"/>
        <v>4</v>
      </c>
      <c r="AE1941" s="56">
        <f t="shared" si="650"/>
        <v>201304</v>
      </c>
      <c r="AF1941" s="56">
        <f t="shared" si="637"/>
        <v>14</v>
      </c>
      <c r="AG1941" s="58">
        <f t="shared" si="638"/>
        <v>0</v>
      </c>
      <c r="AH1941" s="56">
        <f t="shared" si="651"/>
        <v>5</v>
      </c>
      <c r="AI1941" s="53">
        <f t="shared" si="652"/>
        <v>0.16815202727598566</v>
      </c>
      <c r="AJ1941" s="56">
        <f t="shared" si="653"/>
        <v>13.236999999999998</v>
      </c>
    </row>
    <row r="1942" spans="1:36" ht="15.75" x14ac:dyDescent="0.3">
      <c r="A1942" s="50">
        <v>1941</v>
      </c>
      <c r="B1942" s="51">
        <v>41370</v>
      </c>
      <c r="C1942" s="75">
        <f t="shared" si="636"/>
        <v>41370</v>
      </c>
      <c r="D1942" s="50" t="s">
        <v>1224</v>
      </c>
      <c r="E1942" s="50">
        <v>43.7</v>
      </c>
      <c r="F1942" s="50">
        <v>3</v>
      </c>
      <c r="G1942" s="50">
        <v>14</v>
      </c>
      <c r="H1942" s="50">
        <v>15</v>
      </c>
      <c r="I1942" s="53">
        <f t="shared" si="639"/>
        <v>0.13489583333333333</v>
      </c>
      <c r="J1942" s="54">
        <f t="shared" si="640"/>
        <v>3.0868611746758196E-3</v>
      </c>
      <c r="K1942" s="50" t="s">
        <v>930</v>
      </c>
      <c r="L1942" s="50" t="s">
        <v>1148</v>
      </c>
      <c r="M1942" s="55">
        <f t="shared" si="641"/>
        <v>13.49806949806951</v>
      </c>
      <c r="N1942" s="50">
        <v>0</v>
      </c>
      <c r="O1942" s="50" t="s">
        <v>319</v>
      </c>
      <c r="R1942" s="146" t="s">
        <v>1149</v>
      </c>
      <c r="S1942" s="151">
        <f t="shared" si="642"/>
        <v>0.34572845156369181</v>
      </c>
      <c r="T1942" s="151">
        <f t="shared" si="643"/>
        <v>0.1728642257818459</v>
      </c>
      <c r="V1942" s="393">
        <f t="shared" si="654"/>
        <v>0</v>
      </c>
      <c r="W1942" s="393">
        <f t="shared" si="655"/>
        <v>0</v>
      </c>
      <c r="X1942" s="53">
        <f t="shared" si="644"/>
        <v>8.0875762776506474E-2</v>
      </c>
      <c r="Y1942" s="53">
        <f t="shared" si="645"/>
        <v>0.11726494277650648</v>
      </c>
      <c r="Z1942" s="53">
        <f t="shared" si="646"/>
        <v>4.0437881388253237E-2</v>
      </c>
      <c r="AA1942" s="53">
        <f t="shared" si="647"/>
        <v>5.8632471388253241E-2</v>
      </c>
      <c r="AB1942" s="50">
        <f t="shared" si="648"/>
        <v>788</v>
      </c>
      <c r="AC1942" s="50">
        <f t="shared" si="635"/>
        <v>2013</v>
      </c>
      <c r="AD1942" s="50">
        <f t="shared" si="649"/>
        <v>4</v>
      </c>
      <c r="AE1942" s="56">
        <f t="shared" si="650"/>
        <v>201304</v>
      </c>
      <c r="AF1942" s="56">
        <f t="shared" si="637"/>
        <v>14</v>
      </c>
      <c r="AG1942" s="58">
        <f t="shared" si="638"/>
        <v>0</v>
      </c>
      <c r="AH1942" s="56">
        <f t="shared" si="651"/>
        <v>6</v>
      </c>
      <c r="AI1942" s="53">
        <f t="shared" si="652"/>
        <v>9.9070352776506471E-2</v>
      </c>
      <c r="AJ1942" s="56">
        <f t="shared" si="653"/>
        <v>43.7</v>
      </c>
    </row>
    <row r="1943" spans="1:36" x14ac:dyDescent="0.25">
      <c r="A1943" s="50">
        <v>1942</v>
      </c>
      <c r="B1943" s="51">
        <v>41371</v>
      </c>
      <c r="C1943" s="75">
        <f t="shared" si="636"/>
        <v>41371</v>
      </c>
      <c r="D1943" s="50" t="s">
        <v>1223</v>
      </c>
      <c r="E1943" s="50">
        <v>5</v>
      </c>
      <c r="F1943" s="50">
        <v>0</v>
      </c>
      <c r="G1943" s="50">
        <v>45</v>
      </c>
      <c r="H1943" s="50">
        <v>5</v>
      </c>
      <c r="I1943" s="53">
        <f t="shared" si="639"/>
        <v>3.1307870370370368E-2</v>
      </c>
      <c r="J1943" s="54">
        <f t="shared" si="640"/>
        <v>6.2615740740740739E-3</v>
      </c>
      <c r="K1943" s="50" t="s">
        <v>1143</v>
      </c>
      <c r="L1943" s="50" t="s">
        <v>17</v>
      </c>
      <c r="M1943" s="55">
        <f t="shared" si="641"/>
        <v>6.6543438077634063</v>
      </c>
      <c r="N1943" s="50">
        <v>0</v>
      </c>
      <c r="O1943" s="50" t="s">
        <v>253</v>
      </c>
      <c r="S1943" s="151">
        <f t="shared" si="642"/>
        <v>0.16405324074074074</v>
      </c>
      <c r="T1943" s="151">
        <f t="shared" si="643"/>
        <v>8.2026620370370368E-2</v>
      </c>
      <c r="V1943" s="393">
        <f t="shared" si="654"/>
        <v>0</v>
      </c>
      <c r="W1943" s="393">
        <f t="shared" si="655"/>
        <v>0</v>
      </c>
      <c r="X1943" s="53">
        <f t="shared" si="644"/>
        <v>0.16405324074074074</v>
      </c>
      <c r="Y1943" s="53">
        <f t="shared" si="645"/>
        <v>0.20044242074074073</v>
      </c>
      <c r="Z1943" s="53">
        <f t="shared" si="646"/>
        <v>8.2026620370370368E-2</v>
      </c>
      <c r="AA1943" s="53">
        <f t="shared" si="647"/>
        <v>0.10022121037037036</v>
      </c>
      <c r="AB1943" s="50">
        <f t="shared" si="648"/>
        <v>1073</v>
      </c>
      <c r="AC1943" s="50">
        <f t="shared" si="635"/>
        <v>2013</v>
      </c>
      <c r="AD1943" s="50">
        <f t="shared" si="649"/>
        <v>4</v>
      </c>
      <c r="AE1943" s="56">
        <f t="shared" si="650"/>
        <v>201304</v>
      </c>
      <c r="AF1943" s="56">
        <f t="shared" si="637"/>
        <v>15</v>
      </c>
      <c r="AG1943" s="58">
        <f t="shared" ref="AG1943:AG1974" si="656">IF(ISBLANK(B1943)," ",MAX(B1943-B1942-1,0))</f>
        <v>0</v>
      </c>
      <c r="AH1943" s="56">
        <f t="shared" si="651"/>
        <v>7</v>
      </c>
      <c r="AI1943" s="53">
        <f t="shared" si="652"/>
        <v>0.18224783074074075</v>
      </c>
      <c r="AJ1943" s="56">
        <f t="shared" si="653"/>
        <v>21.349999999999998</v>
      </c>
    </row>
    <row r="1944" spans="1:36" x14ac:dyDescent="0.25">
      <c r="A1944" s="50">
        <v>1943</v>
      </c>
      <c r="B1944" s="51">
        <v>41372</v>
      </c>
      <c r="C1944" s="75">
        <f t="shared" si="636"/>
        <v>41372</v>
      </c>
      <c r="D1944" s="50" t="s">
        <v>1224</v>
      </c>
      <c r="E1944" s="50">
        <v>11</v>
      </c>
      <c r="F1944" s="50">
        <v>0</v>
      </c>
      <c r="G1944" s="50">
        <v>30</v>
      </c>
      <c r="H1944" s="50">
        <v>20</v>
      </c>
      <c r="I1944" s="53">
        <f t="shared" si="639"/>
        <v>2.1064814814814814E-2</v>
      </c>
      <c r="J1944" s="54">
        <f t="shared" si="640"/>
        <v>1.9149831649831648E-3</v>
      </c>
      <c r="K1944" s="50" t="s">
        <v>921</v>
      </c>
      <c r="L1944" s="50" t="s">
        <v>1132</v>
      </c>
      <c r="M1944" s="55">
        <f t="shared" si="641"/>
        <v>21.758241758241777</v>
      </c>
      <c r="N1944" s="50">
        <v>0</v>
      </c>
      <c r="O1944" s="50" t="s">
        <v>253</v>
      </c>
      <c r="S1944" s="151">
        <f t="shared" si="642"/>
        <v>0.21447811447811446</v>
      </c>
      <c r="T1944" s="151">
        <f t="shared" si="643"/>
        <v>0.10723905723905723</v>
      </c>
      <c r="V1944" s="393">
        <f t="shared" si="654"/>
        <v>0</v>
      </c>
      <c r="W1944" s="393">
        <f t="shared" si="655"/>
        <v>0</v>
      </c>
      <c r="X1944" s="53">
        <f t="shared" si="644"/>
        <v>5.0172558922558917E-2</v>
      </c>
      <c r="Y1944" s="53">
        <f t="shared" si="645"/>
        <v>8.6561738922558917E-2</v>
      </c>
      <c r="Z1944" s="53">
        <f t="shared" si="646"/>
        <v>2.5086279461279459E-2</v>
      </c>
      <c r="AA1944" s="53">
        <f t="shared" si="647"/>
        <v>4.3280869461279459E-2</v>
      </c>
      <c r="AB1944" s="50">
        <f t="shared" si="648"/>
        <v>128</v>
      </c>
      <c r="AC1944" s="50">
        <f t="shared" si="635"/>
        <v>2013</v>
      </c>
      <c r="AD1944" s="50">
        <f t="shared" si="649"/>
        <v>4</v>
      </c>
      <c r="AE1944" s="56">
        <f t="shared" si="650"/>
        <v>201304</v>
      </c>
      <c r="AF1944" s="56">
        <f t="shared" si="637"/>
        <v>15</v>
      </c>
      <c r="AG1944" s="58">
        <f t="shared" si="656"/>
        <v>0</v>
      </c>
      <c r="AH1944" s="56">
        <f t="shared" si="651"/>
        <v>8</v>
      </c>
      <c r="AI1944" s="53">
        <f t="shared" si="652"/>
        <v>6.8367148922558921E-2</v>
      </c>
      <c r="AJ1944" s="56">
        <f t="shared" si="653"/>
        <v>11</v>
      </c>
    </row>
    <row r="1945" spans="1:36" x14ac:dyDescent="0.25">
      <c r="A1945" s="50">
        <v>1944</v>
      </c>
      <c r="B1945" s="51">
        <v>41373</v>
      </c>
      <c r="C1945" s="75">
        <f t="shared" si="636"/>
        <v>41373</v>
      </c>
      <c r="D1945" s="50" t="s">
        <v>1224</v>
      </c>
      <c r="E1945" s="50">
        <v>6</v>
      </c>
      <c r="F1945" s="50">
        <v>0</v>
      </c>
      <c r="G1945" s="50">
        <v>21</v>
      </c>
      <c r="H1945" s="50">
        <v>0</v>
      </c>
      <c r="I1945" s="53">
        <f t="shared" si="639"/>
        <v>1.4583333333333332E-2</v>
      </c>
      <c r="J1945" s="54">
        <f t="shared" si="640"/>
        <v>2.4305555555555552E-3</v>
      </c>
      <c r="K1945" s="50" t="s">
        <v>921</v>
      </c>
      <c r="L1945" s="50" t="s">
        <v>1132</v>
      </c>
      <c r="M1945" s="55">
        <f t="shared" si="641"/>
        <v>17.14285714285716</v>
      </c>
      <c r="N1945" s="50">
        <v>0</v>
      </c>
      <c r="O1945" s="50" t="s">
        <v>253</v>
      </c>
      <c r="R1945" s="50" t="s">
        <v>1150</v>
      </c>
      <c r="S1945" s="151">
        <f t="shared" si="642"/>
        <v>0.2722222222222222</v>
      </c>
      <c r="T1945" s="151">
        <f t="shared" si="643"/>
        <v>0.1361111111111111</v>
      </c>
      <c r="V1945" s="393">
        <f t="shared" si="654"/>
        <v>0</v>
      </c>
      <c r="W1945" s="393">
        <f t="shared" si="655"/>
        <v>0</v>
      </c>
      <c r="X1945" s="53">
        <f t="shared" si="644"/>
        <v>6.3680555555555546E-2</v>
      </c>
      <c r="Y1945" s="53">
        <f t="shared" si="645"/>
        <v>0.10006973555555554</v>
      </c>
      <c r="Z1945" s="53">
        <f t="shared" si="646"/>
        <v>3.1840277777777773E-2</v>
      </c>
      <c r="AA1945" s="53">
        <f t="shared" si="647"/>
        <v>5.003486777777777E-2</v>
      </c>
      <c r="AB1945" s="50">
        <f t="shared" si="648"/>
        <v>361</v>
      </c>
      <c r="AC1945" s="50">
        <f t="shared" si="635"/>
        <v>2013</v>
      </c>
      <c r="AD1945" s="50">
        <f t="shared" si="649"/>
        <v>4</v>
      </c>
      <c r="AE1945" s="56">
        <f t="shared" si="650"/>
        <v>201304</v>
      </c>
      <c r="AF1945" s="56">
        <f t="shared" si="637"/>
        <v>15</v>
      </c>
      <c r="AG1945" s="58">
        <f t="shared" si="656"/>
        <v>0</v>
      </c>
      <c r="AH1945" s="56">
        <f t="shared" si="651"/>
        <v>9</v>
      </c>
      <c r="AI1945" s="53">
        <f t="shared" si="652"/>
        <v>8.1875145555555542E-2</v>
      </c>
      <c r="AJ1945" s="56">
        <f t="shared" si="653"/>
        <v>6</v>
      </c>
    </row>
    <row r="1946" spans="1:36" x14ac:dyDescent="0.25">
      <c r="A1946" s="50">
        <v>1945</v>
      </c>
      <c r="B1946" s="51">
        <v>41374</v>
      </c>
      <c r="C1946" s="75">
        <f t="shared" si="636"/>
        <v>41374</v>
      </c>
      <c r="D1946" s="50" t="s">
        <v>1225</v>
      </c>
      <c r="E1946" s="50">
        <v>0.90900000000000003</v>
      </c>
      <c r="F1946" s="50">
        <v>0</v>
      </c>
      <c r="G1946" s="50">
        <v>29</v>
      </c>
      <c r="H1946" s="50">
        <v>40</v>
      </c>
      <c r="I1946" s="53">
        <f t="shared" si="639"/>
        <v>2.0601851851851854E-2</v>
      </c>
      <c r="J1946" s="54">
        <f t="shared" si="640"/>
        <v>2.2664303467383778E-2</v>
      </c>
      <c r="K1946" s="50" t="s">
        <v>1136</v>
      </c>
      <c r="L1946" s="50" t="s">
        <v>1137</v>
      </c>
      <c r="M1946" s="55">
        <f t="shared" si="641"/>
        <v>1.838426966292136</v>
      </c>
      <c r="N1946" s="50">
        <v>0</v>
      </c>
      <c r="O1946" s="50" t="s">
        <v>253</v>
      </c>
      <c r="S1946" s="151">
        <f t="shared" si="642"/>
        <v>5.4394328321721065E-2</v>
      </c>
      <c r="T1946" s="151">
        <f t="shared" si="643"/>
        <v>2.7197164160860533E-2</v>
      </c>
      <c r="V1946" s="393">
        <f t="shared" si="654"/>
        <v>0</v>
      </c>
      <c r="W1946" s="393">
        <f t="shared" si="655"/>
        <v>0</v>
      </c>
      <c r="X1946" s="53">
        <f t="shared" si="644"/>
        <v>0.59380475084545492</v>
      </c>
      <c r="Y1946" s="53">
        <f t="shared" si="645"/>
        <v>0.63019393084545494</v>
      </c>
      <c r="Z1946" s="53">
        <f t="shared" si="646"/>
        <v>0.29690237542272746</v>
      </c>
      <c r="AA1946" s="53">
        <f t="shared" si="647"/>
        <v>0.31509696542272747</v>
      </c>
      <c r="AB1946" s="50">
        <f t="shared" si="648"/>
        <v>3698</v>
      </c>
      <c r="AC1946" s="50">
        <f t="shared" si="635"/>
        <v>2013</v>
      </c>
      <c r="AD1946" s="50">
        <f t="shared" si="649"/>
        <v>4</v>
      </c>
      <c r="AE1946" s="56">
        <f t="shared" si="650"/>
        <v>201304</v>
      </c>
      <c r="AF1946" s="56">
        <f t="shared" si="637"/>
        <v>15</v>
      </c>
      <c r="AG1946" s="58">
        <f t="shared" si="656"/>
        <v>0</v>
      </c>
      <c r="AH1946" s="56">
        <f t="shared" si="651"/>
        <v>10</v>
      </c>
      <c r="AI1946" s="53">
        <f t="shared" si="652"/>
        <v>0.61199934084545493</v>
      </c>
      <c r="AJ1946" s="56">
        <f t="shared" si="653"/>
        <v>42.450300000000006</v>
      </c>
    </row>
    <row r="1947" spans="1:36" x14ac:dyDescent="0.25">
      <c r="A1947" s="50">
        <v>1946</v>
      </c>
      <c r="B1947" s="51">
        <v>41375</v>
      </c>
      <c r="C1947" s="75">
        <f t="shared" si="636"/>
        <v>41375</v>
      </c>
      <c r="D1947" s="50" t="s">
        <v>1224</v>
      </c>
      <c r="E1947" s="50">
        <v>13.9</v>
      </c>
      <c r="F1947" s="50">
        <v>0</v>
      </c>
      <c r="G1947" s="50">
        <v>35</v>
      </c>
      <c r="H1947" s="50">
        <v>0</v>
      </c>
      <c r="I1947" s="53">
        <f t="shared" si="639"/>
        <v>2.4305555555555556E-2</v>
      </c>
      <c r="J1947" s="54">
        <f t="shared" si="640"/>
        <v>1.7486011191047161E-3</v>
      </c>
      <c r="K1947" s="50" t="s">
        <v>921</v>
      </c>
      <c r="L1947" s="50" t="s">
        <v>1132</v>
      </c>
      <c r="M1947" s="55">
        <f t="shared" si="641"/>
        <v>23.828571428571447</v>
      </c>
      <c r="N1947" s="50">
        <v>0</v>
      </c>
      <c r="O1947" s="50" t="s">
        <v>253</v>
      </c>
      <c r="S1947" s="151">
        <f t="shared" si="642"/>
        <v>0.1958433253397282</v>
      </c>
      <c r="T1947" s="151">
        <f t="shared" si="643"/>
        <v>9.7921662669864101E-2</v>
      </c>
      <c r="V1947" s="393">
        <f t="shared" si="654"/>
        <v>0</v>
      </c>
      <c r="W1947" s="393">
        <f t="shared" si="655"/>
        <v>0</v>
      </c>
      <c r="X1947" s="53">
        <f t="shared" si="644"/>
        <v>4.581334932054356E-2</v>
      </c>
      <c r="Y1947" s="53">
        <f t="shared" si="645"/>
        <v>8.220252932054356E-2</v>
      </c>
      <c r="Z1947" s="53">
        <f t="shared" si="646"/>
        <v>2.290667466027178E-2</v>
      </c>
      <c r="AA1947" s="53">
        <f t="shared" si="647"/>
        <v>4.110126466027178E-2</v>
      </c>
      <c r="AB1947" s="50">
        <f t="shared" si="648"/>
        <v>52</v>
      </c>
      <c r="AC1947" s="50">
        <f t="shared" si="635"/>
        <v>2013</v>
      </c>
      <c r="AD1947" s="50">
        <f t="shared" si="649"/>
        <v>4</v>
      </c>
      <c r="AE1947" s="56">
        <f t="shared" si="650"/>
        <v>201304</v>
      </c>
      <c r="AF1947" s="56">
        <f t="shared" si="637"/>
        <v>15</v>
      </c>
      <c r="AG1947" s="58">
        <f t="shared" si="656"/>
        <v>0</v>
      </c>
      <c r="AH1947" s="56">
        <f t="shared" si="651"/>
        <v>11</v>
      </c>
      <c r="AI1947" s="53">
        <f t="shared" si="652"/>
        <v>6.4007939320543564E-2</v>
      </c>
      <c r="AJ1947" s="56">
        <f t="shared" si="653"/>
        <v>13.9</v>
      </c>
    </row>
    <row r="1948" spans="1:36" x14ac:dyDescent="0.25">
      <c r="A1948" s="50">
        <v>1947</v>
      </c>
      <c r="B1948" s="51">
        <v>41378</v>
      </c>
      <c r="C1948" s="75">
        <f t="shared" si="636"/>
        <v>41378</v>
      </c>
      <c r="D1948" s="50" t="s">
        <v>1223</v>
      </c>
      <c r="E1948" s="50">
        <v>4.2</v>
      </c>
      <c r="F1948" s="50">
        <v>0</v>
      </c>
      <c r="G1948" s="50">
        <v>41</v>
      </c>
      <c r="H1948" s="50">
        <v>26</v>
      </c>
      <c r="I1948" s="53">
        <f t="shared" si="639"/>
        <v>2.8773148148148145E-2</v>
      </c>
      <c r="J1948" s="54">
        <f t="shared" si="640"/>
        <v>6.8507495590828917E-3</v>
      </c>
      <c r="K1948" s="50" t="s">
        <v>1063</v>
      </c>
      <c r="L1948" s="50" t="s">
        <v>1151</v>
      </c>
      <c r="M1948" s="55">
        <f t="shared" si="641"/>
        <v>6.082059533386972</v>
      </c>
      <c r="N1948" s="50">
        <v>0</v>
      </c>
      <c r="O1948" s="50" t="s">
        <v>228</v>
      </c>
      <c r="R1948" s="50" t="s">
        <v>1153</v>
      </c>
      <c r="S1948" s="151">
        <f t="shared" si="642"/>
        <v>0.17948963844797175</v>
      </c>
      <c r="T1948" s="151">
        <f t="shared" si="643"/>
        <v>8.9744819223985875E-2</v>
      </c>
      <c r="V1948" s="393">
        <f t="shared" si="654"/>
        <v>0</v>
      </c>
      <c r="W1948" s="393">
        <f t="shared" si="655"/>
        <v>0</v>
      </c>
      <c r="X1948" s="53">
        <f t="shared" si="644"/>
        <v>0.17948963844797175</v>
      </c>
      <c r="Y1948" s="53">
        <f t="shared" si="645"/>
        <v>0.21587881844797174</v>
      </c>
      <c r="Z1948" s="53">
        <f t="shared" si="646"/>
        <v>8.9744819223985875E-2</v>
      </c>
      <c r="AA1948" s="53">
        <f t="shared" si="647"/>
        <v>0.10793940922398587</v>
      </c>
      <c r="AB1948" s="50">
        <f t="shared" si="648"/>
        <v>1593</v>
      </c>
      <c r="AC1948" s="50">
        <f t="shared" si="635"/>
        <v>2013</v>
      </c>
      <c r="AD1948" s="50">
        <f t="shared" si="649"/>
        <v>4</v>
      </c>
      <c r="AE1948" s="56">
        <f t="shared" si="650"/>
        <v>201304</v>
      </c>
      <c r="AF1948" s="56">
        <f t="shared" si="637"/>
        <v>16</v>
      </c>
      <c r="AG1948" s="58">
        <f t="shared" si="656"/>
        <v>2</v>
      </c>
      <c r="AH1948" s="56">
        <f t="shared" si="651"/>
        <v>14</v>
      </c>
      <c r="AI1948" s="53">
        <f t="shared" si="652"/>
        <v>0.19768422844797173</v>
      </c>
      <c r="AJ1948" s="56">
        <f t="shared" si="653"/>
        <v>17.933999999999997</v>
      </c>
    </row>
    <row r="1949" spans="1:36" x14ac:dyDescent="0.25">
      <c r="A1949" s="50">
        <v>1948</v>
      </c>
      <c r="B1949" s="51">
        <v>41381</v>
      </c>
      <c r="C1949" s="75">
        <f t="shared" si="636"/>
        <v>41381</v>
      </c>
      <c r="D1949" s="50" t="s">
        <v>1223</v>
      </c>
      <c r="E1949" s="50">
        <v>5</v>
      </c>
      <c r="F1949" s="50">
        <v>0</v>
      </c>
      <c r="G1949" s="50">
        <v>50</v>
      </c>
      <c r="H1949" s="50">
        <v>0</v>
      </c>
      <c r="I1949" s="53">
        <f t="shared" si="639"/>
        <v>3.4722222222222224E-2</v>
      </c>
      <c r="J1949" s="54">
        <f t="shared" si="640"/>
        <v>6.9444444444444449E-3</v>
      </c>
      <c r="K1949" s="50" t="s">
        <v>1063</v>
      </c>
      <c r="L1949" s="50" t="s">
        <v>1151</v>
      </c>
      <c r="M1949" s="55">
        <f t="shared" si="641"/>
        <v>6.0000000000000044</v>
      </c>
      <c r="N1949" s="50">
        <v>0</v>
      </c>
      <c r="O1949" s="50" t="s">
        <v>228</v>
      </c>
      <c r="R1949" s="50" t="s">
        <v>1152</v>
      </c>
      <c r="S1949" s="151">
        <f t="shared" si="642"/>
        <v>0.18194444444444446</v>
      </c>
      <c r="T1949" s="151">
        <f t="shared" si="643"/>
        <v>9.0972222222222232E-2</v>
      </c>
      <c r="V1949" s="393">
        <f t="shared" si="654"/>
        <v>0</v>
      </c>
      <c r="W1949" s="393">
        <f t="shared" si="655"/>
        <v>0</v>
      </c>
      <c r="X1949" s="53">
        <f t="shared" si="644"/>
        <v>0.18194444444444446</v>
      </c>
      <c r="Y1949" s="53">
        <f t="shared" si="645"/>
        <v>0.21833362444444443</v>
      </c>
      <c r="Z1949" s="53">
        <f t="shared" si="646"/>
        <v>9.0972222222222232E-2</v>
      </c>
      <c r="AA1949" s="53">
        <f t="shared" si="647"/>
        <v>0.10916681222222221</v>
      </c>
      <c r="AB1949" s="50">
        <f t="shared" si="648"/>
        <v>1725</v>
      </c>
      <c r="AC1949" s="50">
        <f t="shared" si="635"/>
        <v>2013</v>
      </c>
      <c r="AD1949" s="50">
        <f t="shared" si="649"/>
        <v>4</v>
      </c>
      <c r="AE1949" s="56">
        <f t="shared" si="650"/>
        <v>201304</v>
      </c>
      <c r="AF1949" s="56">
        <f t="shared" si="637"/>
        <v>16</v>
      </c>
      <c r="AG1949" s="58">
        <f t="shared" si="656"/>
        <v>2</v>
      </c>
      <c r="AH1949" s="56">
        <f t="shared" si="651"/>
        <v>17</v>
      </c>
      <c r="AI1949" s="53">
        <f t="shared" si="652"/>
        <v>0.20013903444444445</v>
      </c>
      <c r="AJ1949" s="56">
        <f t="shared" si="653"/>
        <v>21.349999999999998</v>
      </c>
    </row>
    <row r="1950" spans="1:36" x14ac:dyDescent="0.25">
      <c r="A1950" s="50">
        <v>1949</v>
      </c>
      <c r="B1950" s="51">
        <v>41383</v>
      </c>
      <c r="C1950" s="75">
        <f t="shared" si="636"/>
        <v>41383</v>
      </c>
      <c r="D1950" s="50" t="s">
        <v>1223</v>
      </c>
      <c r="E1950" s="50">
        <v>5</v>
      </c>
      <c r="F1950" s="50">
        <v>0</v>
      </c>
      <c r="G1950" s="50">
        <v>52</v>
      </c>
      <c r="H1950" s="50">
        <v>33</v>
      </c>
      <c r="I1950" s="53">
        <f t="shared" si="639"/>
        <v>3.6493055555555549E-2</v>
      </c>
      <c r="J1950" s="54">
        <f t="shared" si="640"/>
        <v>7.2986111111111099E-3</v>
      </c>
      <c r="K1950" s="50" t="s">
        <v>1063</v>
      </c>
      <c r="L1950" s="50" t="s">
        <v>1151</v>
      </c>
      <c r="M1950" s="55">
        <f t="shared" si="641"/>
        <v>5.7088487155090446</v>
      </c>
      <c r="N1950" s="50">
        <v>0</v>
      </c>
      <c r="O1950" s="50" t="s">
        <v>228</v>
      </c>
      <c r="R1950" s="50" t="s">
        <v>1152</v>
      </c>
      <c r="S1950" s="151">
        <f t="shared" si="642"/>
        <v>0.19122361111111108</v>
      </c>
      <c r="T1950" s="151">
        <f t="shared" si="643"/>
        <v>9.561180555555554E-2</v>
      </c>
      <c r="V1950" s="393">
        <f t="shared" si="654"/>
        <v>0</v>
      </c>
      <c r="W1950" s="393">
        <f t="shared" si="655"/>
        <v>0</v>
      </c>
      <c r="X1950" s="53">
        <f t="shared" si="644"/>
        <v>0.19122361111111108</v>
      </c>
      <c r="Y1950" s="53">
        <f t="shared" si="645"/>
        <v>0.22761279111111107</v>
      </c>
      <c r="Z1950" s="53">
        <f t="shared" si="646"/>
        <v>9.561180555555554E-2</v>
      </c>
      <c r="AA1950" s="53">
        <f t="shared" si="647"/>
        <v>0.11380639555555554</v>
      </c>
      <c r="AB1950" s="50">
        <f t="shared" si="648"/>
        <v>2163</v>
      </c>
      <c r="AC1950" s="50">
        <f t="shared" si="635"/>
        <v>2013</v>
      </c>
      <c r="AD1950" s="50">
        <f t="shared" si="649"/>
        <v>4</v>
      </c>
      <c r="AE1950" s="56">
        <f t="shared" si="650"/>
        <v>201304</v>
      </c>
      <c r="AF1950" s="56">
        <f t="shared" si="637"/>
        <v>16</v>
      </c>
      <c r="AG1950" s="58">
        <f t="shared" si="656"/>
        <v>1</v>
      </c>
      <c r="AH1950" s="56">
        <f t="shared" si="651"/>
        <v>19</v>
      </c>
      <c r="AI1950" s="53">
        <f t="shared" si="652"/>
        <v>0.20941820111111109</v>
      </c>
      <c r="AJ1950" s="56">
        <f t="shared" si="653"/>
        <v>21.349999999999998</v>
      </c>
    </row>
    <row r="1951" spans="1:36" x14ac:dyDescent="0.25">
      <c r="A1951" s="50">
        <v>1950</v>
      </c>
      <c r="B1951" s="51">
        <v>41386</v>
      </c>
      <c r="C1951" s="75">
        <f t="shared" si="636"/>
        <v>41386</v>
      </c>
      <c r="D1951" s="50" t="s">
        <v>1223</v>
      </c>
      <c r="E1951" s="50">
        <v>3.19</v>
      </c>
      <c r="F1951" s="50">
        <v>0</v>
      </c>
      <c r="G1951" s="50">
        <v>29</v>
      </c>
      <c r="H1951" s="50">
        <v>36</v>
      </c>
      <c r="I1951" s="53">
        <f t="shared" si="639"/>
        <v>2.0555555555555556E-2</v>
      </c>
      <c r="J1951" s="54">
        <f t="shared" si="640"/>
        <v>6.4437478230581682E-3</v>
      </c>
      <c r="K1951" s="50" t="s">
        <v>1063</v>
      </c>
      <c r="L1951" s="50" t="s">
        <v>1048</v>
      </c>
      <c r="M1951" s="55">
        <f t="shared" si="641"/>
        <v>6.4662162162162211</v>
      </c>
      <c r="N1951" s="50">
        <v>0</v>
      </c>
      <c r="O1951" s="50" t="s">
        <v>253</v>
      </c>
      <c r="R1951" s="50" t="s">
        <v>1154</v>
      </c>
      <c r="S1951" s="151">
        <f t="shared" si="642"/>
        <v>0.16882619296412399</v>
      </c>
      <c r="T1951" s="151">
        <f t="shared" si="643"/>
        <v>8.4413096482061994E-2</v>
      </c>
      <c r="V1951" s="393">
        <f t="shared" si="654"/>
        <v>0</v>
      </c>
      <c r="W1951" s="393">
        <f t="shared" si="655"/>
        <v>0</v>
      </c>
      <c r="X1951" s="53">
        <f t="shared" si="644"/>
        <v>0.16882619296412399</v>
      </c>
      <c r="Y1951" s="53">
        <f t="shared" si="645"/>
        <v>0.20521537296412401</v>
      </c>
      <c r="Z1951" s="53">
        <f t="shared" si="646"/>
        <v>8.4413096482061994E-2</v>
      </c>
      <c r="AA1951" s="53">
        <f t="shared" si="647"/>
        <v>0.102607686482062</v>
      </c>
      <c r="AB1951" s="50">
        <f t="shared" si="648"/>
        <v>1171</v>
      </c>
      <c r="AC1951" s="50">
        <f t="shared" si="635"/>
        <v>2013</v>
      </c>
      <c r="AD1951" s="50">
        <f t="shared" si="649"/>
        <v>4</v>
      </c>
      <c r="AE1951" s="56">
        <f t="shared" si="650"/>
        <v>201304</v>
      </c>
      <c r="AF1951" s="56">
        <f t="shared" si="637"/>
        <v>17</v>
      </c>
      <c r="AG1951" s="58">
        <f t="shared" si="656"/>
        <v>2</v>
      </c>
      <c r="AH1951" s="56">
        <f t="shared" si="651"/>
        <v>22</v>
      </c>
      <c r="AI1951" s="53">
        <f t="shared" si="652"/>
        <v>0.187020782964124</v>
      </c>
      <c r="AJ1951" s="56">
        <f t="shared" si="653"/>
        <v>13.621299999999998</v>
      </c>
    </row>
    <row r="1952" spans="1:36" x14ac:dyDescent="0.25">
      <c r="A1952" s="50">
        <v>1951</v>
      </c>
      <c r="B1952" s="51">
        <v>41387</v>
      </c>
      <c r="C1952" s="75">
        <f t="shared" si="636"/>
        <v>41387</v>
      </c>
      <c r="D1952" s="50" t="s">
        <v>1224</v>
      </c>
      <c r="E1952" s="50">
        <v>11.1</v>
      </c>
      <c r="F1952" s="50">
        <v>0</v>
      </c>
      <c r="G1952" s="50">
        <v>31</v>
      </c>
      <c r="H1952" s="50">
        <v>1</v>
      </c>
      <c r="I1952" s="53">
        <f t="shared" si="639"/>
        <v>2.1539351851851851E-2</v>
      </c>
      <c r="J1952" s="54">
        <f t="shared" si="640"/>
        <v>1.9404821488154822E-3</v>
      </c>
      <c r="K1952" s="50" t="s">
        <v>921</v>
      </c>
      <c r="L1952" s="50" t="s">
        <v>1132</v>
      </c>
      <c r="M1952" s="55">
        <f t="shared" si="641"/>
        <v>21.472326706072021</v>
      </c>
      <c r="N1952" s="50">
        <v>0</v>
      </c>
      <c r="O1952" s="50" t="s">
        <v>253</v>
      </c>
      <c r="P1952" s="143"/>
      <c r="Q1952" s="143"/>
      <c r="R1952" s="143"/>
      <c r="S1952" s="151">
        <f t="shared" si="642"/>
        <v>0.21733400066733399</v>
      </c>
      <c r="T1952" s="151">
        <f t="shared" si="643"/>
        <v>0.108667000333667</v>
      </c>
      <c r="V1952" s="393">
        <f t="shared" si="654"/>
        <v>0</v>
      </c>
      <c r="W1952" s="393">
        <f t="shared" si="655"/>
        <v>0</v>
      </c>
      <c r="X1952" s="53">
        <f t="shared" si="644"/>
        <v>5.0840632298965634E-2</v>
      </c>
      <c r="Y1952" s="53">
        <f t="shared" si="645"/>
        <v>8.7229812298965634E-2</v>
      </c>
      <c r="Z1952" s="53">
        <f t="shared" si="646"/>
        <v>2.5420316149482817E-2</v>
      </c>
      <c r="AA1952" s="53">
        <f t="shared" si="647"/>
        <v>4.3614906149482817E-2</v>
      </c>
      <c r="AB1952" s="50">
        <f t="shared" si="648"/>
        <v>141</v>
      </c>
      <c r="AC1952" s="50">
        <f t="shared" si="635"/>
        <v>2013</v>
      </c>
      <c r="AD1952" s="50">
        <f t="shared" si="649"/>
        <v>4</v>
      </c>
      <c r="AE1952" s="56">
        <f t="shared" si="650"/>
        <v>201304</v>
      </c>
      <c r="AF1952" s="56">
        <f t="shared" si="637"/>
        <v>17</v>
      </c>
      <c r="AG1952" s="58">
        <f t="shared" si="656"/>
        <v>0</v>
      </c>
      <c r="AH1952" s="56">
        <f t="shared" si="651"/>
        <v>23</v>
      </c>
      <c r="AI1952" s="53">
        <f t="shared" si="652"/>
        <v>6.9035222298965637E-2</v>
      </c>
      <c r="AJ1952" s="56">
        <f t="shared" si="653"/>
        <v>11.1</v>
      </c>
    </row>
    <row r="1953" spans="1:36" x14ac:dyDescent="0.25">
      <c r="A1953" s="50">
        <v>1952</v>
      </c>
      <c r="B1953" s="51">
        <v>41389</v>
      </c>
      <c r="C1953" s="75">
        <f t="shared" si="636"/>
        <v>41389</v>
      </c>
      <c r="D1953" s="50" t="s">
        <v>1225</v>
      </c>
      <c r="E1953" s="50">
        <v>1.05</v>
      </c>
      <c r="F1953" s="50">
        <v>0</v>
      </c>
      <c r="G1953" s="50">
        <v>36</v>
      </c>
      <c r="H1953" s="50">
        <v>1</v>
      </c>
      <c r="I1953" s="53">
        <f t="shared" si="639"/>
        <v>2.5011574074074075E-2</v>
      </c>
      <c r="J1953" s="54">
        <f t="shared" si="640"/>
        <v>2.3820546737213403E-2</v>
      </c>
      <c r="K1953" s="50" t="s">
        <v>1155</v>
      </c>
      <c r="L1953" s="50" t="s">
        <v>1156</v>
      </c>
      <c r="M1953" s="55">
        <f t="shared" si="641"/>
        <v>1.7491901897269797</v>
      </c>
      <c r="N1953" s="50">
        <v>0</v>
      </c>
      <c r="O1953" s="50" t="s">
        <v>253</v>
      </c>
      <c r="R1953" s="50" t="s">
        <v>1157</v>
      </c>
      <c r="S1953" s="151">
        <f t="shared" si="642"/>
        <v>5.7169312169312161E-2</v>
      </c>
      <c r="T1953" s="151">
        <f t="shared" si="643"/>
        <v>2.8584656084656081E-2</v>
      </c>
      <c r="V1953" s="393">
        <f t="shared" si="654"/>
        <v>0</v>
      </c>
      <c r="W1953" s="393">
        <f t="shared" si="655"/>
        <v>0</v>
      </c>
      <c r="X1953" s="53">
        <f t="shared" si="644"/>
        <v>0.62409832451499114</v>
      </c>
      <c r="Y1953" s="53">
        <f t="shared" si="645"/>
        <v>0.66048750451499105</v>
      </c>
      <c r="Z1953" s="53">
        <f t="shared" si="646"/>
        <v>0.31204916225749557</v>
      </c>
      <c r="AA1953" s="53">
        <f t="shared" si="647"/>
        <v>0.33024375225749553</v>
      </c>
      <c r="AB1953" s="50">
        <f t="shared" si="648"/>
        <v>3764</v>
      </c>
      <c r="AC1953" s="50">
        <f t="shared" si="635"/>
        <v>2013</v>
      </c>
      <c r="AD1953" s="50">
        <f t="shared" si="649"/>
        <v>4</v>
      </c>
      <c r="AE1953" s="56">
        <f t="shared" si="650"/>
        <v>201304</v>
      </c>
      <c r="AF1953" s="56">
        <f t="shared" si="637"/>
        <v>17</v>
      </c>
      <c r="AG1953" s="58">
        <f t="shared" si="656"/>
        <v>1</v>
      </c>
      <c r="AH1953" s="56">
        <f t="shared" si="651"/>
        <v>25</v>
      </c>
      <c r="AI1953" s="53">
        <f t="shared" si="652"/>
        <v>0.64229291451499115</v>
      </c>
      <c r="AJ1953" s="56">
        <f t="shared" si="653"/>
        <v>49.035000000000004</v>
      </c>
    </row>
    <row r="1954" spans="1:36" x14ac:dyDescent="0.25">
      <c r="A1954" s="50">
        <v>1953</v>
      </c>
      <c r="B1954" s="51">
        <v>41390</v>
      </c>
      <c r="C1954" s="75">
        <f t="shared" si="636"/>
        <v>41390</v>
      </c>
      <c r="D1954" s="50" t="s">
        <v>1223</v>
      </c>
      <c r="E1954" s="50">
        <v>3.1</v>
      </c>
      <c r="F1954" s="50">
        <v>0</v>
      </c>
      <c r="G1954" s="50">
        <v>26</v>
      </c>
      <c r="H1954" s="50">
        <v>4</v>
      </c>
      <c r="I1954" s="53">
        <f t="shared" si="639"/>
        <v>1.8101851851851852E-2</v>
      </c>
      <c r="J1954" s="54">
        <f t="shared" si="640"/>
        <v>5.8393070489844677E-3</v>
      </c>
      <c r="K1954" s="50" t="s">
        <v>1143</v>
      </c>
      <c r="L1954" s="50" t="s">
        <v>927</v>
      </c>
      <c r="M1954" s="55">
        <f t="shared" si="641"/>
        <v>7.1355498721227688</v>
      </c>
      <c r="N1954" s="50">
        <v>0</v>
      </c>
      <c r="O1954" s="50" t="s">
        <v>198</v>
      </c>
      <c r="S1954" s="151">
        <f t="shared" si="642"/>
        <v>0.15298984468339305</v>
      </c>
      <c r="T1954" s="151">
        <f t="shared" si="643"/>
        <v>7.6494922341696525E-2</v>
      </c>
      <c r="V1954" s="393">
        <f t="shared" si="654"/>
        <v>0</v>
      </c>
      <c r="W1954" s="393">
        <f t="shared" si="655"/>
        <v>0</v>
      </c>
      <c r="X1954" s="53">
        <f t="shared" si="644"/>
        <v>0.15298984468339305</v>
      </c>
      <c r="Y1954" s="53">
        <f t="shared" si="645"/>
        <v>0.18937902468339304</v>
      </c>
      <c r="Z1954" s="53">
        <f t="shared" si="646"/>
        <v>7.6494922341696525E-2</v>
      </c>
      <c r="AA1954" s="53">
        <f t="shared" si="647"/>
        <v>9.4689512341696522E-2</v>
      </c>
      <c r="AB1954" s="50">
        <f t="shared" si="648"/>
        <v>987</v>
      </c>
      <c r="AC1954" s="50">
        <f t="shared" si="635"/>
        <v>2013</v>
      </c>
      <c r="AD1954" s="50">
        <f t="shared" si="649"/>
        <v>4</v>
      </c>
      <c r="AE1954" s="56">
        <f t="shared" si="650"/>
        <v>201304</v>
      </c>
      <c r="AF1954" s="56">
        <f t="shared" si="637"/>
        <v>17</v>
      </c>
      <c r="AG1954" s="58">
        <f t="shared" si="656"/>
        <v>0</v>
      </c>
      <c r="AH1954" s="56">
        <f t="shared" si="651"/>
        <v>26</v>
      </c>
      <c r="AI1954" s="53">
        <f t="shared" si="652"/>
        <v>0.17118443468339306</v>
      </c>
      <c r="AJ1954" s="56">
        <f t="shared" si="653"/>
        <v>13.236999999999998</v>
      </c>
    </row>
    <row r="1955" spans="1:36" x14ac:dyDescent="0.25">
      <c r="A1955" s="50">
        <v>1954</v>
      </c>
      <c r="B1955" s="51">
        <v>41392</v>
      </c>
      <c r="C1955" s="75">
        <f t="shared" si="636"/>
        <v>41392</v>
      </c>
      <c r="D1955" s="50" t="s">
        <v>1224</v>
      </c>
      <c r="E1955" s="50">
        <v>56.5</v>
      </c>
      <c r="F1955" s="50">
        <v>3</v>
      </c>
      <c r="G1955" s="50">
        <v>49</v>
      </c>
      <c r="H1955" s="50">
        <v>10</v>
      </c>
      <c r="I1955" s="53">
        <f t="shared" si="639"/>
        <v>0.15914351851851852</v>
      </c>
      <c r="J1955" s="54">
        <f t="shared" si="640"/>
        <v>2.8166994428056374E-3</v>
      </c>
      <c r="K1955" s="50" t="s">
        <v>930</v>
      </c>
      <c r="L1955" s="50" t="s">
        <v>1160</v>
      </c>
      <c r="M1955" s="55">
        <f t="shared" si="641"/>
        <v>14.792727272727285</v>
      </c>
      <c r="N1955" s="50">
        <v>0</v>
      </c>
      <c r="O1955" s="50" t="s">
        <v>255</v>
      </c>
      <c r="S1955" s="151">
        <f t="shared" si="642"/>
        <v>0.31547033759423138</v>
      </c>
      <c r="T1955" s="151">
        <f t="shared" si="643"/>
        <v>0.15773516879711569</v>
      </c>
      <c r="V1955" s="393">
        <f t="shared" si="654"/>
        <v>0</v>
      </c>
      <c r="W1955" s="393">
        <f t="shared" si="655"/>
        <v>0</v>
      </c>
      <c r="X1955" s="53">
        <f t="shared" si="644"/>
        <v>7.3797525401507705E-2</v>
      </c>
      <c r="Y1955" s="53">
        <f t="shared" si="645"/>
        <v>0.1101867054015077</v>
      </c>
      <c r="Z1955" s="53">
        <f t="shared" si="646"/>
        <v>3.6898762700753852E-2</v>
      </c>
      <c r="AA1955" s="53">
        <f t="shared" si="647"/>
        <v>5.5093352700753849E-2</v>
      </c>
      <c r="AB1955" s="50">
        <f t="shared" si="648"/>
        <v>641</v>
      </c>
      <c r="AC1955" s="50">
        <f t="shared" si="635"/>
        <v>2013</v>
      </c>
      <c r="AD1955" s="50">
        <f t="shared" si="649"/>
        <v>4</v>
      </c>
      <c r="AE1955" s="56">
        <f t="shared" si="650"/>
        <v>201304</v>
      </c>
      <c r="AF1955" s="56">
        <f t="shared" si="637"/>
        <v>18</v>
      </c>
      <c r="AG1955" s="58">
        <f t="shared" si="656"/>
        <v>1</v>
      </c>
      <c r="AH1955" s="56">
        <f t="shared" si="651"/>
        <v>28</v>
      </c>
      <c r="AI1955" s="53">
        <f t="shared" si="652"/>
        <v>9.1992115401507701E-2</v>
      </c>
      <c r="AJ1955" s="56">
        <f t="shared" si="653"/>
        <v>56.5</v>
      </c>
    </row>
    <row r="1956" spans="1:36" x14ac:dyDescent="0.25">
      <c r="A1956" s="50">
        <v>1955</v>
      </c>
      <c r="B1956" s="51">
        <v>41393</v>
      </c>
      <c r="C1956" s="75">
        <f t="shared" si="636"/>
        <v>41393</v>
      </c>
      <c r="D1956" s="50" t="s">
        <v>1223</v>
      </c>
      <c r="E1956" s="50">
        <v>3</v>
      </c>
      <c r="F1956" s="50">
        <v>0</v>
      </c>
      <c r="G1956" s="50">
        <v>28</v>
      </c>
      <c r="H1956" s="50">
        <v>0</v>
      </c>
      <c r="I1956" s="53">
        <f t="shared" si="639"/>
        <v>1.9444444444444445E-2</v>
      </c>
      <c r="J1956" s="54">
        <f t="shared" si="640"/>
        <v>6.4814814814814813E-3</v>
      </c>
      <c r="K1956" s="50" t="s">
        <v>1143</v>
      </c>
      <c r="L1956" s="50" t="s">
        <v>1048</v>
      </c>
      <c r="M1956" s="55">
        <f t="shared" si="641"/>
        <v>6.4285714285714342</v>
      </c>
      <c r="N1956" s="50">
        <v>0</v>
      </c>
      <c r="O1956" s="50" t="s">
        <v>253</v>
      </c>
      <c r="R1956" s="50" t="s">
        <v>1161</v>
      </c>
      <c r="S1956" s="151">
        <f t="shared" si="642"/>
        <v>0.16981481481481481</v>
      </c>
      <c r="T1956" s="151">
        <f t="shared" si="643"/>
        <v>8.4907407407407404E-2</v>
      </c>
      <c r="V1956" s="393">
        <f t="shared" si="654"/>
        <v>0</v>
      </c>
      <c r="W1956" s="393">
        <f t="shared" si="655"/>
        <v>0</v>
      </c>
      <c r="X1956" s="53">
        <f t="shared" si="644"/>
        <v>0.16981481481481481</v>
      </c>
      <c r="Y1956" s="53">
        <f t="shared" si="645"/>
        <v>0.2062039948148148</v>
      </c>
      <c r="Z1956" s="53">
        <f t="shared" si="646"/>
        <v>8.4907407407407404E-2</v>
      </c>
      <c r="AA1956" s="53">
        <f t="shared" si="647"/>
        <v>0.1031019974074074</v>
      </c>
      <c r="AB1956" s="50">
        <f t="shared" si="648"/>
        <v>1199</v>
      </c>
      <c r="AC1956" s="50">
        <f t="shared" si="635"/>
        <v>2013</v>
      </c>
      <c r="AD1956" s="50">
        <f t="shared" si="649"/>
        <v>4</v>
      </c>
      <c r="AE1956" s="56">
        <f t="shared" si="650"/>
        <v>201304</v>
      </c>
      <c r="AF1956" s="56">
        <f t="shared" si="637"/>
        <v>18</v>
      </c>
      <c r="AG1956" s="58">
        <f t="shared" si="656"/>
        <v>0</v>
      </c>
      <c r="AH1956" s="56">
        <f t="shared" si="651"/>
        <v>29</v>
      </c>
      <c r="AI1956" s="53">
        <f t="shared" si="652"/>
        <v>0.18800940481481482</v>
      </c>
      <c r="AJ1956" s="56">
        <f t="shared" si="653"/>
        <v>12.809999999999999</v>
      </c>
    </row>
    <row r="1957" spans="1:36" x14ac:dyDescent="0.25">
      <c r="A1957" s="50">
        <v>1956</v>
      </c>
      <c r="B1957" s="51">
        <v>41394</v>
      </c>
      <c r="C1957" s="75">
        <f t="shared" si="636"/>
        <v>41394</v>
      </c>
      <c r="D1957" s="50" t="s">
        <v>1224</v>
      </c>
      <c r="E1957" s="50">
        <v>9.7100000000000009</v>
      </c>
      <c r="F1957" s="50">
        <v>0</v>
      </c>
      <c r="G1957" s="50">
        <v>27</v>
      </c>
      <c r="H1957" s="50">
        <v>19</v>
      </c>
      <c r="I1957" s="53">
        <f t="shared" si="639"/>
        <v>1.8969907407407408E-2</v>
      </c>
      <c r="J1957" s="54">
        <f t="shared" si="640"/>
        <v>1.9536464889194031E-3</v>
      </c>
      <c r="K1957" s="50" t="s">
        <v>921</v>
      </c>
      <c r="L1957" s="50" t="s">
        <v>1132</v>
      </c>
      <c r="M1957" s="55">
        <f t="shared" si="641"/>
        <v>21.32763880414889</v>
      </c>
      <c r="N1957" s="50">
        <v>0</v>
      </c>
      <c r="O1957" s="50" t="s">
        <v>253</v>
      </c>
      <c r="S1957" s="151">
        <f t="shared" si="642"/>
        <v>0.21880840675897315</v>
      </c>
      <c r="T1957" s="151">
        <f t="shared" si="643"/>
        <v>0.10940420337948657</v>
      </c>
      <c r="V1957" s="393">
        <f t="shared" si="654"/>
        <v>0</v>
      </c>
      <c r="W1957" s="393">
        <f t="shared" si="655"/>
        <v>0</v>
      </c>
      <c r="X1957" s="53">
        <f t="shared" si="644"/>
        <v>5.1185538009688357E-2</v>
      </c>
      <c r="Y1957" s="53">
        <f t="shared" si="645"/>
        <v>8.7574718009688357E-2</v>
      </c>
      <c r="Z1957" s="53">
        <f t="shared" si="646"/>
        <v>2.5592769004844178E-2</v>
      </c>
      <c r="AA1957" s="53">
        <f t="shared" si="647"/>
        <v>4.3787359004844179E-2</v>
      </c>
      <c r="AB1957" s="50">
        <f t="shared" si="648"/>
        <v>155</v>
      </c>
      <c r="AC1957" s="50">
        <f t="shared" ref="AC1957:AC2020" si="657">YEAR(B1957)</f>
        <v>2013</v>
      </c>
      <c r="AD1957" s="50">
        <f t="shared" si="649"/>
        <v>4</v>
      </c>
      <c r="AE1957" s="56">
        <f t="shared" si="650"/>
        <v>201304</v>
      </c>
      <c r="AF1957" s="56">
        <f t="shared" si="637"/>
        <v>18</v>
      </c>
      <c r="AG1957" s="58">
        <f t="shared" si="656"/>
        <v>0</v>
      </c>
      <c r="AH1957" s="56">
        <f t="shared" si="651"/>
        <v>30</v>
      </c>
      <c r="AI1957" s="53">
        <f t="shared" si="652"/>
        <v>6.938012800968836E-2</v>
      </c>
      <c r="AJ1957" s="56">
        <f t="shared" si="653"/>
        <v>9.7100000000000009</v>
      </c>
    </row>
    <row r="1958" spans="1:36" x14ac:dyDescent="0.25">
      <c r="A1958" s="50">
        <v>1957</v>
      </c>
      <c r="B1958" s="51">
        <v>41395</v>
      </c>
      <c r="C1958" s="75">
        <f t="shared" si="636"/>
        <v>41395</v>
      </c>
      <c r="D1958" s="50" t="s">
        <v>1225</v>
      </c>
      <c r="E1958" s="50">
        <v>1.25</v>
      </c>
      <c r="F1958" s="50">
        <v>0</v>
      </c>
      <c r="G1958" s="50">
        <v>44</v>
      </c>
      <c r="H1958" s="50">
        <v>32</v>
      </c>
      <c r="I1958" s="53">
        <f t="shared" si="639"/>
        <v>3.0925925925925926E-2</v>
      </c>
      <c r="J1958" s="54">
        <f t="shared" si="640"/>
        <v>2.474074074074074E-2</v>
      </c>
      <c r="K1958" s="50" t="s">
        <v>1155</v>
      </c>
      <c r="L1958" s="50" t="s">
        <v>1156</v>
      </c>
      <c r="M1958" s="55">
        <f t="shared" si="641"/>
        <v>1.6841317365269475</v>
      </c>
      <c r="N1958" s="50">
        <v>0</v>
      </c>
      <c r="O1958" s="50" t="s">
        <v>253</v>
      </c>
      <c r="P1958" s="143"/>
      <c r="Q1958" s="143"/>
      <c r="R1958" s="143" t="s">
        <v>1162</v>
      </c>
      <c r="S1958" s="151">
        <f t="shared" si="642"/>
        <v>5.9377777777777772E-2</v>
      </c>
      <c r="T1958" s="151">
        <f t="shared" si="643"/>
        <v>2.9688888888888886E-2</v>
      </c>
      <c r="V1958" s="393">
        <f t="shared" si="654"/>
        <v>0</v>
      </c>
      <c r="W1958" s="393">
        <f t="shared" si="655"/>
        <v>0</v>
      </c>
      <c r="X1958" s="53">
        <f t="shared" si="644"/>
        <v>0.64820740740740734</v>
      </c>
      <c r="Y1958" s="53">
        <f t="shared" si="645"/>
        <v>0.68459658740740736</v>
      </c>
      <c r="Z1958" s="53">
        <f t="shared" si="646"/>
        <v>0.32410370370370367</v>
      </c>
      <c r="AA1958" s="53">
        <f t="shared" si="647"/>
        <v>0.34229829370370368</v>
      </c>
      <c r="AB1958" s="50">
        <f t="shared" si="648"/>
        <v>3823</v>
      </c>
      <c r="AC1958" s="50">
        <f t="shared" si="657"/>
        <v>2013</v>
      </c>
      <c r="AD1958" s="50">
        <f t="shared" si="649"/>
        <v>5</v>
      </c>
      <c r="AE1958" s="56">
        <f t="shared" si="650"/>
        <v>201305</v>
      </c>
      <c r="AF1958" s="56">
        <f t="shared" si="637"/>
        <v>18</v>
      </c>
      <c r="AG1958" s="58">
        <f t="shared" si="656"/>
        <v>0</v>
      </c>
      <c r="AH1958" s="56">
        <f t="shared" si="651"/>
        <v>1</v>
      </c>
      <c r="AI1958" s="53">
        <f t="shared" si="652"/>
        <v>0.66640199740740735</v>
      </c>
      <c r="AJ1958" s="56">
        <f t="shared" si="653"/>
        <v>58.375</v>
      </c>
    </row>
    <row r="1959" spans="1:36" x14ac:dyDescent="0.25">
      <c r="A1959" s="50">
        <v>1958</v>
      </c>
      <c r="B1959" s="51">
        <v>41396</v>
      </c>
      <c r="C1959" s="75">
        <f t="shared" si="636"/>
        <v>41396</v>
      </c>
      <c r="D1959" s="50" t="s">
        <v>1223</v>
      </c>
      <c r="E1959" s="50">
        <v>3.85</v>
      </c>
      <c r="F1959" s="50">
        <v>0</v>
      </c>
      <c r="G1959" s="50">
        <v>38</v>
      </c>
      <c r="H1959" s="50">
        <v>28</v>
      </c>
      <c r="I1959" s="53">
        <f t="shared" si="639"/>
        <v>2.6712962962962966E-2</v>
      </c>
      <c r="J1959" s="54">
        <f t="shared" si="640"/>
        <v>6.938431938431939E-3</v>
      </c>
      <c r="K1959" s="50" t="s">
        <v>1063</v>
      </c>
      <c r="L1959" s="50" t="s">
        <v>935</v>
      </c>
      <c r="M1959" s="55">
        <f t="shared" si="641"/>
        <v>6.0051993067591027</v>
      </c>
      <c r="N1959" s="50">
        <v>0</v>
      </c>
      <c r="O1959" s="50" t="s">
        <v>255</v>
      </c>
      <c r="S1959" s="151">
        <f t="shared" si="642"/>
        <v>0.1817869167869168</v>
      </c>
      <c r="T1959" s="151">
        <f t="shared" si="643"/>
        <v>9.0893458393458401E-2</v>
      </c>
      <c r="V1959" s="393">
        <f t="shared" si="654"/>
        <v>0</v>
      </c>
      <c r="W1959" s="393">
        <f t="shared" si="655"/>
        <v>0</v>
      </c>
      <c r="X1959" s="53">
        <f t="shared" si="644"/>
        <v>0.1817869167869168</v>
      </c>
      <c r="Y1959" s="53">
        <f t="shared" si="645"/>
        <v>0.21817609678691677</v>
      </c>
      <c r="Z1959" s="53">
        <f t="shared" si="646"/>
        <v>9.0893458393458401E-2</v>
      </c>
      <c r="AA1959" s="53">
        <f t="shared" si="647"/>
        <v>0.10908804839345838</v>
      </c>
      <c r="AB1959" s="50">
        <f t="shared" si="648"/>
        <v>1695</v>
      </c>
      <c r="AC1959" s="50">
        <f t="shared" si="657"/>
        <v>2013</v>
      </c>
      <c r="AD1959" s="50">
        <f t="shared" si="649"/>
        <v>5</v>
      </c>
      <c r="AE1959" s="56">
        <f t="shared" si="650"/>
        <v>201305</v>
      </c>
      <c r="AF1959" s="56">
        <f t="shared" si="637"/>
        <v>18</v>
      </c>
      <c r="AG1959" s="58">
        <f t="shared" si="656"/>
        <v>0</v>
      </c>
      <c r="AH1959" s="56">
        <f t="shared" si="651"/>
        <v>2</v>
      </c>
      <c r="AI1959" s="53">
        <f t="shared" si="652"/>
        <v>0.19998150678691679</v>
      </c>
      <c r="AJ1959" s="56">
        <f t="shared" si="653"/>
        <v>16.439499999999999</v>
      </c>
    </row>
    <row r="1960" spans="1:36" x14ac:dyDescent="0.25">
      <c r="A1960" s="50">
        <v>1959</v>
      </c>
      <c r="B1960" s="51">
        <v>41397</v>
      </c>
      <c r="C1960" s="75">
        <f t="shared" si="636"/>
        <v>41397</v>
      </c>
      <c r="D1960" s="50" t="s">
        <v>1223</v>
      </c>
      <c r="E1960" s="50">
        <v>7.9</v>
      </c>
      <c r="F1960" s="50">
        <v>1</v>
      </c>
      <c r="G1960" s="50">
        <v>8</v>
      </c>
      <c r="H1960" s="50">
        <v>1</v>
      </c>
      <c r="I1960" s="53">
        <f t="shared" si="639"/>
        <v>4.7233796296296295E-2</v>
      </c>
      <c r="J1960" s="54">
        <f t="shared" si="640"/>
        <v>5.9789615564932019E-3</v>
      </c>
      <c r="K1960" s="50" t="s">
        <v>1143</v>
      </c>
      <c r="L1960" s="50" t="s">
        <v>1164</v>
      </c>
      <c r="M1960" s="55">
        <f t="shared" si="641"/>
        <v>6.9688801764273522</v>
      </c>
      <c r="N1960" s="50">
        <v>0</v>
      </c>
      <c r="O1960" s="50" t="s">
        <v>198</v>
      </c>
      <c r="R1960" s="50" t="s">
        <v>1167</v>
      </c>
      <c r="S1960" s="151">
        <f t="shared" si="642"/>
        <v>0.15664879278012189</v>
      </c>
      <c r="T1960" s="151">
        <f t="shared" si="643"/>
        <v>7.8324396390060946E-2</v>
      </c>
      <c r="V1960" s="393">
        <f t="shared" si="654"/>
        <v>0</v>
      </c>
      <c r="W1960" s="393">
        <f t="shared" si="655"/>
        <v>0</v>
      </c>
      <c r="X1960" s="53">
        <f t="shared" si="644"/>
        <v>0.15664879278012189</v>
      </c>
      <c r="Y1960" s="53">
        <f t="shared" si="645"/>
        <v>0.19303797278012189</v>
      </c>
      <c r="Z1960" s="53">
        <f t="shared" si="646"/>
        <v>7.8324396390060946E-2</v>
      </c>
      <c r="AA1960" s="53">
        <f t="shared" si="647"/>
        <v>9.6518986390060943E-2</v>
      </c>
      <c r="AB1960" s="50">
        <f t="shared" si="648"/>
        <v>1009</v>
      </c>
      <c r="AC1960" s="50">
        <f t="shared" si="657"/>
        <v>2013</v>
      </c>
      <c r="AD1960" s="50">
        <f t="shared" si="649"/>
        <v>5</v>
      </c>
      <c r="AE1960" s="56">
        <f t="shared" si="650"/>
        <v>201305</v>
      </c>
      <c r="AF1960" s="56">
        <f t="shared" si="637"/>
        <v>18</v>
      </c>
      <c r="AG1960" s="58">
        <f t="shared" si="656"/>
        <v>0</v>
      </c>
      <c r="AH1960" s="56">
        <f t="shared" si="651"/>
        <v>3</v>
      </c>
      <c r="AI1960" s="53">
        <f t="shared" si="652"/>
        <v>0.1748433827801219</v>
      </c>
      <c r="AJ1960" s="56">
        <f t="shared" si="653"/>
        <v>33.732999999999997</v>
      </c>
    </row>
    <row r="1961" spans="1:36" x14ac:dyDescent="0.25">
      <c r="A1961" s="50">
        <v>1960</v>
      </c>
      <c r="B1961" s="51">
        <v>41397</v>
      </c>
      <c r="C1961" s="75">
        <f t="shared" si="636"/>
        <v>41397</v>
      </c>
      <c r="D1961" s="50" t="s">
        <v>1223</v>
      </c>
      <c r="E1961" s="50">
        <v>3.92</v>
      </c>
      <c r="F1961" s="50">
        <v>0</v>
      </c>
      <c r="G1961" s="50">
        <v>32</v>
      </c>
      <c r="H1961" s="50">
        <v>55</v>
      </c>
      <c r="I1961" s="53">
        <f t="shared" si="639"/>
        <v>2.2858796296296294E-2</v>
      </c>
      <c r="J1961" s="54">
        <f t="shared" si="640"/>
        <v>5.8313255857898707E-3</v>
      </c>
      <c r="K1961" s="50" t="s">
        <v>1143</v>
      </c>
      <c r="L1961" s="50" t="s">
        <v>1165</v>
      </c>
      <c r="M1961" s="55">
        <f t="shared" si="641"/>
        <v>7.145316455696209</v>
      </c>
      <c r="N1961" s="50">
        <v>0</v>
      </c>
      <c r="O1961" s="50" t="s">
        <v>198</v>
      </c>
      <c r="P1961" s="143"/>
      <c r="Q1961" s="143"/>
      <c r="R1961" s="143" t="s">
        <v>1166</v>
      </c>
      <c r="S1961" s="151">
        <f t="shared" si="642"/>
        <v>0.1527807303476946</v>
      </c>
      <c r="T1961" s="151">
        <f t="shared" si="643"/>
        <v>7.6390365173847299E-2</v>
      </c>
      <c r="V1961" s="393">
        <f t="shared" si="654"/>
        <v>0</v>
      </c>
      <c r="W1961" s="393">
        <f t="shared" si="655"/>
        <v>0</v>
      </c>
      <c r="X1961" s="53">
        <f t="shared" si="644"/>
        <v>0.1527807303476946</v>
      </c>
      <c r="Y1961" s="53">
        <f t="shared" si="645"/>
        <v>0.18916991034769462</v>
      </c>
      <c r="Z1961" s="53">
        <f t="shared" si="646"/>
        <v>7.6390365173847299E-2</v>
      </c>
      <c r="AA1961" s="53">
        <f t="shared" si="647"/>
        <v>9.458495517384731E-2</v>
      </c>
      <c r="AB1961" s="50">
        <f t="shared" si="648"/>
        <v>985</v>
      </c>
      <c r="AC1961" s="50">
        <f t="shared" si="657"/>
        <v>2013</v>
      </c>
      <c r="AD1961" s="50">
        <f t="shared" si="649"/>
        <v>5</v>
      </c>
      <c r="AE1961" s="56">
        <f t="shared" si="650"/>
        <v>201305</v>
      </c>
      <c r="AF1961" s="56">
        <f t="shared" si="637"/>
        <v>18</v>
      </c>
      <c r="AG1961" s="58">
        <f t="shared" si="656"/>
        <v>0</v>
      </c>
      <c r="AH1961" s="56">
        <f t="shared" si="651"/>
        <v>3</v>
      </c>
      <c r="AI1961" s="53">
        <f t="shared" si="652"/>
        <v>0.17097532034769461</v>
      </c>
      <c r="AJ1961" s="56">
        <f t="shared" si="653"/>
        <v>16.738399999999999</v>
      </c>
    </row>
    <row r="1962" spans="1:36" x14ac:dyDescent="0.25">
      <c r="A1962" s="50">
        <v>1961</v>
      </c>
      <c r="B1962" s="51">
        <v>41398</v>
      </c>
      <c r="C1962" s="75">
        <f t="shared" si="636"/>
        <v>41398</v>
      </c>
      <c r="D1962" s="50" t="s">
        <v>1223</v>
      </c>
      <c r="E1962" s="50">
        <v>5.63</v>
      </c>
      <c r="F1962" s="50">
        <v>0</v>
      </c>
      <c r="G1962" s="50">
        <v>50</v>
      </c>
      <c r="H1962" s="50">
        <v>23</v>
      </c>
      <c r="I1962" s="53">
        <f t="shared" si="639"/>
        <v>3.498842592592593E-2</v>
      </c>
      <c r="J1962" s="54">
        <f t="shared" si="640"/>
        <v>6.2146404841786733E-3</v>
      </c>
      <c r="K1962" s="50" t="s">
        <v>1143</v>
      </c>
      <c r="L1962" s="50" t="s">
        <v>1168</v>
      </c>
      <c r="M1962" s="55">
        <f t="shared" si="641"/>
        <v>6.7045980813761208</v>
      </c>
      <c r="N1962" s="50">
        <v>0</v>
      </c>
      <c r="O1962" s="50" t="s">
        <v>198</v>
      </c>
      <c r="P1962" s="143"/>
      <c r="Q1962" s="143"/>
      <c r="R1962" s="143" t="s">
        <v>1169</v>
      </c>
      <c r="S1962" s="151">
        <f t="shared" si="642"/>
        <v>0.16282358068548122</v>
      </c>
      <c r="T1962" s="151">
        <f t="shared" si="643"/>
        <v>8.1411790342740611E-2</v>
      </c>
      <c r="V1962" s="393">
        <f t="shared" si="654"/>
        <v>0</v>
      </c>
      <c r="W1962" s="393">
        <f t="shared" si="655"/>
        <v>0</v>
      </c>
      <c r="X1962" s="53">
        <f t="shared" si="644"/>
        <v>0.16282358068548122</v>
      </c>
      <c r="Y1962" s="53">
        <f t="shared" si="645"/>
        <v>0.19921276068548124</v>
      </c>
      <c r="Z1962" s="53">
        <f t="shared" si="646"/>
        <v>8.1411790342740611E-2</v>
      </c>
      <c r="AA1962" s="53">
        <f t="shared" si="647"/>
        <v>9.9606380342740622E-2</v>
      </c>
      <c r="AB1962" s="50">
        <f t="shared" si="648"/>
        <v>1059</v>
      </c>
      <c r="AC1962" s="50">
        <f t="shared" si="657"/>
        <v>2013</v>
      </c>
      <c r="AD1962" s="50">
        <f t="shared" si="649"/>
        <v>5</v>
      </c>
      <c r="AE1962" s="56">
        <f t="shared" si="650"/>
        <v>201305</v>
      </c>
      <c r="AF1962" s="56">
        <f t="shared" si="637"/>
        <v>18</v>
      </c>
      <c r="AG1962" s="58">
        <f t="shared" si="656"/>
        <v>0</v>
      </c>
      <c r="AH1962" s="56">
        <f t="shared" si="651"/>
        <v>4</v>
      </c>
      <c r="AI1962" s="53">
        <f t="shared" si="652"/>
        <v>0.18101817068548123</v>
      </c>
      <c r="AJ1962" s="56">
        <f t="shared" si="653"/>
        <v>24.040099999999999</v>
      </c>
    </row>
    <row r="1963" spans="1:36" x14ac:dyDescent="0.25">
      <c r="A1963" s="50">
        <v>1962</v>
      </c>
      <c r="B1963" s="51">
        <v>41400</v>
      </c>
      <c r="C1963" s="75">
        <f t="shared" si="636"/>
        <v>41400</v>
      </c>
      <c r="D1963" s="50" t="s">
        <v>1223</v>
      </c>
      <c r="E1963" s="50">
        <v>3.37</v>
      </c>
      <c r="F1963" s="50">
        <v>0</v>
      </c>
      <c r="G1963" s="50">
        <v>32</v>
      </c>
      <c r="H1963" s="50">
        <v>50</v>
      </c>
      <c r="I1963" s="53">
        <f t="shared" si="639"/>
        <v>2.2800925925925929E-2</v>
      </c>
      <c r="J1963" s="54">
        <f t="shared" si="640"/>
        <v>6.7658533904824715E-3</v>
      </c>
      <c r="K1963" s="50" t="s">
        <v>1143</v>
      </c>
      <c r="L1963" s="50" t="s">
        <v>1048</v>
      </c>
      <c r="M1963" s="55">
        <f t="shared" si="641"/>
        <v>6.1583756345177703</v>
      </c>
      <c r="N1963" s="50">
        <v>0</v>
      </c>
      <c r="O1963" s="50" t="s">
        <v>253</v>
      </c>
      <c r="P1963" s="143"/>
      <c r="Q1963" s="143"/>
      <c r="R1963" s="143" t="s">
        <v>1170</v>
      </c>
      <c r="S1963" s="151">
        <f t="shared" si="642"/>
        <v>0.17726535883064076</v>
      </c>
      <c r="T1963" s="151">
        <f t="shared" si="643"/>
        <v>8.8632679415320381E-2</v>
      </c>
      <c r="V1963" s="393">
        <f t="shared" si="654"/>
        <v>0</v>
      </c>
      <c r="W1963" s="393">
        <f t="shared" si="655"/>
        <v>0</v>
      </c>
      <c r="X1963" s="53">
        <f t="shared" si="644"/>
        <v>0.17726535883064076</v>
      </c>
      <c r="Y1963" s="53">
        <f t="shared" si="645"/>
        <v>0.21365453883064076</v>
      </c>
      <c r="Z1963" s="53">
        <f t="shared" si="646"/>
        <v>8.8632679415320381E-2</v>
      </c>
      <c r="AA1963" s="53">
        <f t="shared" si="647"/>
        <v>0.10682726941532038</v>
      </c>
      <c r="AB1963" s="50">
        <f t="shared" si="648"/>
        <v>1483</v>
      </c>
      <c r="AC1963" s="50">
        <f t="shared" si="657"/>
        <v>2013</v>
      </c>
      <c r="AD1963" s="50">
        <f t="shared" si="649"/>
        <v>5</v>
      </c>
      <c r="AE1963" s="56">
        <f t="shared" si="650"/>
        <v>201305</v>
      </c>
      <c r="AF1963" s="56">
        <f t="shared" si="637"/>
        <v>19</v>
      </c>
      <c r="AG1963" s="58">
        <f t="shared" si="656"/>
        <v>1</v>
      </c>
      <c r="AH1963" s="56">
        <f t="shared" si="651"/>
        <v>6</v>
      </c>
      <c r="AI1963" s="53">
        <f t="shared" si="652"/>
        <v>0.19545994883064077</v>
      </c>
      <c r="AJ1963" s="56">
        <f t="shared" si="653"/>
        <v>14.389899999999999</v>
      </c>
    </row>
    <row r="1964" spans="1:36" ht="15.75" x14ac:dyDescent="0.3">
      <c r="A1964" s="50">
        <v>1963</v>
      </c>
      <c r="B1964" s="51">
        <v>41401</v>
      </c>
      <c r="C1964" s="75">
        <f t="shared" ref="C1964:C2027" si="658">B1964</f>
        <v>41401</v>
      </c>
      <c r="D1964" s="50" t="s">
        <v>1224</v>
      </c>
      <c r="E1964" s="50">
        <v>25.6</v>
      </c>
      <c r="F1964" s="50">
        <v>1</v>
      </c>
      <c r="G1964" s="50">
        <v>45</v>
      </c>
      <c r="H1964" s="50">
        <v>27</v>
      </c>
      <c r="I1964" s="53">
        <f t="shared" si="639"/>
        <v>7.3229166666666665E-2</v>
      </c>
      <c r="J1964" s="54">
        <f t="shared" si="640"/>
        <v>2.8605143229166663E-3</v>
      </c>
      <c r="K1964" s="50" t="s">
        <v>930</v>
      </c>
      <c r="L1964" s="50" t="s">
        <v>1173</v>
      </c>
      <c r="M1964" s="55">
        <f t="shared" si="641"/>
        <v>14.566145092460895</v>
      </c>
      <c r="N1964" s="50">
        <v>0</v>
      </c>
      <c r="O1964" s="50" t="s">
        <v>198</v>
      </c>
      <c r="R1964" s="146" t="s">
        <v>1171</v>
      </c>
      <c r="S1964" s="151">
        <f t="shared" si="642"/>
        <v>0.32037760416666661</v>
      </c>
      <c r="T1964" s="151">
        <f t="shared" si="643"/>
        <v>0.1601888020833333</v>
      </c>
      <c r="V1964" s="393">
        <f t="shared" si="654"/>
        <v>0</v>
      </c>
      <c r="W1964" s="393">
        <f t="shared" si="655"/>
        <v>0</v>
      </c>
      <c r="X1964" s="53">
        <f t="shared" si="644"/>
        <v>7.4945475260416658E-2</v>
      </c>
      <c r="Y1964" s="53">
        <f t="shared" si="645"/>
        <v>0.11133465526041667</v>
      </c>
      <c r="Z1964" s="53">
        <f t="shared" si="646"/>
        <v>3.7472737630208329E-2</v>
      </c>
      <c r="AA1964" s="53">
        <f t="shared" si="647"/>
        <v>5.5667327630208333E-2</v>
      </c>
      <c r="AB1964" s="50">
        <f t="shared" si="648"/>
        <v>667</v>
      </c>
      <c r="AC1964" s="50">
        <f t="shared" si="657"/>
        <v>2013</v>
      </c>
      <c r="AD1964" s="50">
        <f t="shared" si="649"/>
        <v>5</v>
      </c>
      <c r="AE1964" s="56">
        <f t="shared" si="650"/>
        <v>201305</v>
      </c>
      <c r="AF1964" s="56">
        <f t="shared" si="637"/>
        <v>19</v>
      </c>
      <c r="AG1964" s="58">
        <f t="shared" si="656"/>
        <v>0</v>
      </c>
      <c r="AH1964" s="56">
        <f t="shared" si="651"/>
        <v>7</v>
      </c>
      <c r="AI1964" s="53">
        <f t="shared" si="652"/>
        <v>9.3140065260416655E-2</v>
      </c>
      <c r="AJ1964" s="56">
        <f t="shared" si="653"/>
        <v>25.6</v>
      </c>
    </row>
    <row r="1965" spans="1:36" ht="15.75" x14ac:dyDescent="0.3">
      <c r="A1965" s="50">
        <v>1964</v>
      </c>
      <c r="B1965" s="51">
        <v>41401</v>
      </c>
      <c r="C1965" s="75">
        <f t="shared" si="658"/>
        <v>41401</v>
      </c>
      <c r="D1965" s="50" t="s">
        <v>1224</v>
      </c>
      <c r="E1965" s="50">
        <v>24.8</v>
      </c>
      <c r="F1965" s="50">
        <v>1</v>
      </c>
      <c r="G1965" s="50">
        <v>55</v>
      </c>
      <c r="H1965" s="50">
        <v>48</v>
      </c>
      <c r="I1965" s="53">
        <f t="shared" si="639"/>
        <v>8.0416666666666664E-2</v>
      </c>
      <c r="J1965" s="54">
        <f t="shared" si="640"/>
        <v>3.2426075268817203E-3</v>
      </c>
      <c r="K1965" s="50" t="s">
        <v>930</v>
      </c>
      <c r="L1965" s="50" t="s">
        <v>1172</v>
      </c>
      <c r="M1965" s="55">
        <f t="shared" si="641"/>
        <v>12.849740932642497</v>
      </c>
      <c r="N1965" s="50">
        <v>0</v>
      </c>
      <c r="O1965" s="50" t="s">
        <v>184</v>
      </c>
      <c r="R1965" s="146" t="s">
        <v>1174</v>
      </c>
      <c r="S1965" s="151">
        <f t="shared" si="642"/>
        <v>0.36317204301075268</v>
      </c>
      <c r="T1965" s="151">
        <f t="shared" si="643"/>
        <v>0.18158602150537634</v>
      </c>
      <c r="V1965" s="393">
        <f t="shared" si="654"/>
        <v>0</v>
      </c>
      <c r="W1965" s="393">
        <f t="shared" si="655"/>
        <v>0</v>
      </c>
      <c r="X1965" s="53">
        <f t="shared" si="644"/>
        <v>8.4956317204301066E-2</v>
      </c>
      <c r="Y1965" s="53">
        <f t="shared" si="645"/>
        <v>0.12134549720430107</v>
      </c>
      <c r="Z1965" s="53">
        <f t="shared" si="646"/>
        <v>4.2478158602150533E-2</v>
      </c>
      <c r="AA1965" s="53">
        <f t="shared" si="647"/>
        <v>6.0672748602150536E-2</v>
      </c>
      <c r="AB1965" s="50">
        <f t="shared" si="648"/>
        <v>850</v>
      </c>
      <c r="AC1965" s="50">
        <f t="shared" si="657"/>
        <v>2013</v>
      </c>
      <c r="AD1965" s="50">
        <f t="shared" si="649"/>
        <v>5</v>
      </c>
      <c r="AE1965" s="56">
        <f t="shared" si="650"/>
        <v>201305</v>
      </c>
      <c r="AF1965" s="56">
        <f t="shared" si="637"/>
        <v>19</v>
      </c>
      <c r="AG1965" s="58">
        <f t="shared" si="656"/>
        <v>0</v>
      </c>
      <c r="AH1965" s="56">
        <f t="shared" si="651"/>
        <v>7</v>
      </c>
      <c r="AI1965" s="53">
        <f t="shared" si="652"/>
        <v>0.10315090720430106</v>
      </c>
      <c r="AJ1965" s="56">
        <f t="shared" si="653"/>
        <v>24.8</v>
      </c>
    </row>
    <row r="1966" spans="1:36" x14ac:dyDescent="0.25">
      <c r="A1966" s="50">
        <v>1965</v>
      </c>
      <c r="B1966" s="51">
        <v>41402</v>
      </c>
      <c r="C1966" s="75">
        <f t="shared" si="658"/>
        <v>41402</v>
      </c>
      <c r="D1966" s="50" t="s">
        <v>1225</v>
      </c>
      <c r="E1966" s="50">
        <v>0.65</v>
      </c>
      <c r="F1966" s="50">
        <v>0</v>
      </c>
      <c r="G1966" s="50">
        <v>22</v>
      </c>
      <c r="H1966" s="50">
        <v>18</v>
      </c>
      <c r="I1966" s="53">
        <f t="shared" si="639"/>
        <v>1.5486111111111112E-2</v>
      </c>
      <c r="J1966" s="54">
        <f t="shared" si="640"/>
        <v>2.3824786324786327E-2</v>
      </c>
      <c r="K1966" s="50" t="s">
        <v>1155</v>
      </c>
      <c r="L1966" s="50" t="s">
        <v>1156</v>
      </c>
      <c r="M1966" s="55">
        <f t="shared" si="641"/>
        <v>1.7488789237668174</v>
      </c>
      <c r="N1966" s="50">
        <v>0</v>
      </c>
      <c r="O1966" s="50" t="s">
        <v>253</v>
      </c>
      <c r="S1966" s="151">
        <f t="shared" si="642"/>
        <v>5.7179487179487183E-2</v>
      </c>
      <c r="T1966" s="151">
        <f t="shared" si="643"/>
        <v>2.8589743589743592E-2</v>
      </c>
      <c r="V1966" s="393">
        <f t="shared" si="654"/>
        <v>0</v>
      </c>
      <c r="W1966" s="393">
        <f t="shared" si="655"/>
        <v>0</v>
      </c>
      <c r="X1966" s="53">
        <f t="shared" si="644"/>
        <v>0.62420940170940176</v>
      </c>
      <c r="Y1966" s="53">
        <f t="shared" si="645"/>
        <v>0.66059858170940167</v>
      </c>
      <c r="Z1966" s="53">
        <f t="shared" si="646"/>
        <v>0.31210470085470088</v>
      </c>
      <c r="AA1966" s="53">
        <f t="shared" si="647"/>
        <v>0.33029929085470083</v>
      </c>
      <c r="AB1966" s="50">
        <f t="shared" si="648"/>
        <v>3765</v>
      </c>
      <c r="AC1966" s="50">
        <f t="shared" si="657"/>
        <v>2013</v>
      </c>
      <c r="AD1966" s="50">
        <f t="shared" si="649"/>
        <v>5</v>
      </c>
      <c r="AE1966" s="56">
        <f t="shared" si="650"/>
        <v>201305</v>
      </c>
      <c r="AF1966" s="56">
        <f t="shared" si="637"/>
        <v>19</v>
      </c>
      <c r="AG1966" s="58">
        <f t="shared" si="656"/>
        <v>0</v>
      </c>
      <c r="AH1966" s="56">
        <f t="shared" si="651"/>
        <v>8</v>
      </c>
      <c r="AI1966" s="53">
        <f t="shared" si="652"/>
        <v>0.64240399170940177</v>
      </c>
      <c r="AJ1966" s="56">
        <f t="shared" si="653"/>
        <v>30.355000000000004</v>
      </c>
    </row>
    <row r="1967" spans="1:36" ht="15.75" x14ac:dyDescent="0.3">
      <c r="A1967" s="50">
        <v>1966</v>
      </c>
      <c r="B1967" s="51">
        <v>41403</v>
      </c>
      <c r="C1967" s="75">
        <f t="shared" si="658"/>
        <v>41403</v>
      </c>
      <c r="D1967" s="50" t="s">
        <v>1223</v>
      </c>
      <c r="E1967" s="50">
        <v>3.1</v>
      </c>
      <c r="F1967" s="50">
        <v>0</v>
      </c>
      <c r="G1967" s="50">
        <v>26</v>
      </c>
      <c r="H1967" s="50">
        <v>36</v>
      </c>
      <c r="I1967" s="53">
        <f t="shared" si="639"/>
        <v>1.8472222222222223E-2</v>
      </c>
      <c r="J1967" s="54">
        <f t="shared" si="640"/>
        <v>5.9587813620071688E-3</v>
      </c>
      <c r="K1967" s="50" t="s">
        <v>1143</v>
      </c>
      <c r="L1967" s="50" t="s">
        <v>927</v>
      </c>
      <c r="M1967" s="55">
        <f t="shared" si="641"/>
        <v>6.9924812030075234</v>
      </c>
      <c r="N1967" s="50">
        <v>0</v>
      </c>
      <c r="O1967" s="50" t="s">
        <v>184</v>
      </c>
      <c r="P1967" s="143"/>
      <c r="Q1967" s="143"/>
      <c r="R1967" s="144" t="s">
        <v>1175</v>
      </c>
      <c r="S1967" s="151">
        <f t="shared" si="642"/>
        <v>0.15612007168458783</v>
      </c>
      <c r="T1967" s="151">
        <f t="shared" si="643"/>
        <v>7.8060035842293915E-2</v>
      </c>
      <c r="V1967" s="393">
        <f t="shared" si="654"/>
        <v>0</v>
      </c>
      <c r="W1967" s="393">
        <f t="shared" si="655"/>
        <v>0</v>
      </c>
      <c r="X1967" s="53">
        <f t="shared" si="644"/>
        <v>0.15612007168458783</v>
      </c>
      <c r="Y1967" s="53">
        <f t="shared" si="645"/>
        <v>0.19250925168458782</v>
      </c>
      <c r="Z1967" s="53">
        <f t="shared" si="646"/>
        <v>7.8060035842293915E-2</v>
      </c>
      <c r="AA1967" s="53">
        <f t="shared" si="647"/>
        <v>9.6254625842293912E-2</v>
      </c>
      <c r="AB1967" s="50">
        <f t="shared" si="648"/>
        <v>1006</v>
      </c>
      <c r="AC1967" s="50">
        <f t="shared" si="657"/>
        <v>2013</v>
      </c>
      <c r="AD1967" s="50">
        <f t="shared" si="649"/>
        <v>5</v>
      </c>
      <c r="AE1967" s="56">
        <f t="shared" si="650"/>
        <v>201305</v>
      </c>
      <c r="AF1967" s="56">
        <f t="shared" si="637"/>
        <v>19</v>
      </c>
      <c r="AG1967" s="58">
        <f t="shared" si="656"/>
        <v>0</v>
      </c>
      <c r="AH1967" s="56">
        <f t="shared" si="651"/>
        <v>9</v>
      </c>
      <c r="AI1967" s="53">
        <f t="shared" si="652"/>
        <v>0.17431466168458781</v>
      </c>
      <c r="AJ1967" s="56">
        <f t="shared" si="653"/>
        <v>13.236999999999998</v>
      </c>
    </row>
    <row r="1968" spans="1:36" x14ac:dyDescent="0.25">
      <c r="A1968" s="50">
        <v>1967</v>
      </c>
      <c r="B1968" s="51">
        <v>41404</v>
      </c>
      <c r="C1968" s="75">
        <f t="shared" si="658"/>
        <v>41404</v>
      </c>
      <c r="D1968" s="50" t="s">
        <v>1223</v>
      </c>
      <c r="E1968" s="50">
        <v>5</v>
      </c>
      <c r="F1968" s="50">
        <v>0</v>
      </c>
      <c r="G1968" s="50">
        <v>43</v>
      </c>
      <c r="H1968" s="50">
        <v>48</v>
      </c>
      <c r="I1968" s="53">
        <f t="shared" si="639"/>
        <v>3.0416666666666665E-2</v>
      </c>
      <c r="J1968" s="54">
        <f t="shared" si="640"/>
        <v>6.083333333333333E-3</v>
      </c>
      <c r="K1968" s="50" t="s">
        <v>1143</v>
      </c>
      <c r="L1968" s="50" t="s">
        <v>1180</v>
      </c>
      <c r="M1968" s="55">
        <f t="shared" si="641"/>
        <v>6.8493150684931567</v>
      </c>
      <c r="N1968" s="50">
        <v>0</v>
      </c>
      <c r="O1968" s="50" t="s">
        <v>184</v>
      </c>
      <c r="P1968" s="143"/>
      <c r="Q1968" s="143"/>
      <c r="R1968" s="143"/>
      <c r="S1968" s="151">
        <f t="shared" si="642"/>
        <v>0.15938333333333332</v>
      </c>
      <c r="T1968" s="151">
        <f t="shared" si="643"/>
        <v>7.9691666666666661E-2</v>
      </c>
      <c r="V1968" s="393">
        <f t="shared" si="654"/>
        <v>0</v>
      </c>
      <c r="W1968" s="393">
        <f t="shared" si="655"/>
        <v>0</v>
      </c>
      <c r="X1968" s="53">
        <f t="shared" si="644"/>
        <v>0.15938333333333332</v>
      </c>
      <c r="Y1968" s="53">
        <f t="shared" si="645"/>
        <v>0.19577251333333331</v>
      </c>
      <c r="Z1968" s="53">
        <f t="shared" si="646"/>
        <v>7.9691666666666661E-2</v>
      </c>
      <c r="AA1968" s="53">
        <f t="shared" si="647"/>
        <v>9.7886256666666657E-2</v>
      </c>
      <c r="AB1968" s="50">
        <f t="shared" si="648"/>
        <v>1028</v>
      </c>
      <c r="AC1968" s="50">
        <f t="shared" si="657"/>
        <v>2013</v>
      </c>
      <c r="AD1968" s="50">
        <f t="shared" si="649"/>
        <v>5</v>
      </c>
      <c r="AE1968" s="56">
        <f t="shared" si="650"/>
        <v>201305</v>
      </c>
      <c r="AF1968" s="56">
        <f t="shared" si="637"/>
        <v>19</v>
      </c>
      <c r="AG1968" s="58">
        <f t="shared" si="656"/>
        <v>0</v>
      </c>
      <c r="AH1968" s="56">
        <f t="shared" si="651"/>
        <v>10</v>
      </c>
      <c r="AI1968" s="53">
        <f t="shared" si="652"/>
        <v>0.17757792333333333</v>
      </c>
      <c r="AJ1968" s="56">
        <f t="shared" si="653"/>
        <v>21.349999999999998</v>
      </c>
    </row>
    <row r="1969" spans="1:36" x14ac:dyDescent="0.25">
      <c r="A1969" s="50">
        <v>1968</v>
      </c>
      <c r="B1969" s="51">
        <v>41407</v>
      </c>
      <c r="C1969" s="75">
        <f t="shared" si="658"/>
        <v>41407</v>
      </c>
      <c r="D1969" s="50" t="s">
        <v>1223</v>
      </c>
      <c r="E1969" s="50">
        <v>2.84</v>
      </c>
      <c r="F1969" s="50">
        <v>0</v>
      </c>
      <c r="G1969" s="50">
        <v>25</v>
      </c>
      <c r="H1969" s="50">
        <v>31</v>
      </c>
      <c r="I1969" s="53">
        <f t="shared" si="639"/>
        <v>1.7719907407407406E-2</v>
      </c>
      <c r="J1969" s="54">
        <f t="shared" si="640"/>
        <v>6.2394040166927492E-3</v>
      </c>
      <c r="K1969" s="50" t="s">
        <v>1143</v>
      </c>
      <c r="L1969" s="50" t="s">
        <v>1048</v>
      </c>
      <c r="M1969" s="55">
        <f t="shared" si="641"/>
        <v>6.6779882429784507</v>
      </c>
      <c r="N1969" s="50">
        <v>0</v>
      </c>
      <c r="O1969" s="50" t="s">
        <v>253</v>
      </c>
      <c r="R1969" s="50" t="s">
        <v>1176</v>
      </c>
      <c r="S1969" s="151">
        <f t="shared" si="642"/>
        <v>0.16347238523735003</v>
      </c>
      <c r="T1969" s="151">
        <f t="shared" si="643"/>
        <v>8.1736192618675013E-2</v>
      </c>
      <c r="V1969" s="393">
        <f t="shared" si="654"/>
        <v>0</v>
      </c>
      <c r="W1969" s="393">
        <f t="shared" si="655"/>
        <v>0</v>
      </c>
      <c r="X1969" s="53">
        <f t="shared" si="644"/>
        <v>0.16347238523735003</v>
      </c>
      <c r="Y1969" s="53">
        <f t="shared" si="645"/>
        <v>0.19986156523735002</v>
      </c>
      <c r="Z1969" s="53">
        <f t="shared" si="646"/>
        <v>8.1736192618675013E-2</v>
      </c>
      <c r="AA1969" s="53">
        <f t="shared" si="647"/>
        <v>9.993078261867501E-2</v>
      </c>
      <c r="AB1969" s="50">
        <f t="shared" si="648"/>
        <v>1068</v>
      </c>
      <c r="AC1969" s="50">
        <f t="shared" si="657"/>
        <v>2013</v>
      </c>
      <c r="AD1969" s="50">
        <f t="shared" si="649"/>
        <v>5</v>
      </c>
      <c r="AE1969" s="56">
        <f t="shared" si="650"/>
        <v>201305</v>
      </c>
      <c r="AF1969" s="56">
        <f t="shared" si="637"/>
        <v>20</v>
      </c>
      <c r="AG1969" s="58">
        <f t="shared" si="656"/>
        <v>2</v>
      </c>
      <c r="AH1969" s="56">
        <f t="shared" si="651"/>
        <v>13</v>
      </c>
      <c r="AI1969" s="53">
        <f t="shared" si="652"/>
        <v>0.18166697523735004</v>
      </c>
      <c r="AJ1969" s="56">
        <f t="shared" si="653"/>
        <v>12.126799999999998</v>
      </c>
    </row>
    <row r="1970" spans="1:36" x14ac:dyDescent="0.25">
      <c r="A1970" s="50">
        <v>1969</v>
      </c>
      <c r="B1970" s="51">
        <v>41408</v>
      </c>
      <c r="C1970" s="75">
        <f t="shared" si="658"/>
        <v>41408</v>
      </c>
      <c r="D1970" s="50" t="s">
        <v>1224</v>
      </c>
      <c r="E1970" s="50">
        <v>14</v>
      </c>
      <c r="F1970" s="50">
        <v>0</v>
      </c>
      <c r="G1970" s="50">
        <v>38</v>
      </c>
      <c r="H1970" s="50">
        <v>30</v>
      </c>
      <c r="I1970" s="53">
        <f t="shared" si="639"/>
        <v>2.6736111111111113E-2</v>
      </c>
      <c r="J1970" s="54">
        <f t="shared" si="640"/>
        <v>1.9097222222222224E-3</v>
      </c>
      <c r="K1970" s="50" t="s">
        <v>921</v>
      </c>
      <c r="L1970" s="50" t="s">
        <v>1132</v>
      </c>
      <c r="M1970" s="55">
        <f t="shared" si="641"/>
        <v>21.818181818181834</v>
      </c>
      <c r="N1970" s="50">
        <v>0</v>
      </c>
      <c r="O1970" s="50" t="s">
        <v>253</v>
      </c>
      <c r="R1970" s="50" t="s">
        <v>934</v>
      </c>
      <c r="S1970" s="151">
        <f t="shared" si="642"/>
        <v>0.21388888888888891</v>
      </c>
      <c r="T1970" s="151">
        <f t="shared" si="643"/>
        <v>0.10694444444444445</v>
      </c>
      <c r="V1970" s="393">
        <f t="shared" si="654"/>
        <v>0</v>
      </c>
      <c r="W1970" s="393">
        <f t="shared" si="655"/>
        <v>0</v>
      </c>
      <c r="X1970" s="53">
        <f t="shared" si="644"/>
        <v>5.0034722222222223E-2</v>
      </c>
      <c r="Y1970" s="53">
        <f t="shared" si="645"/>
        <v>8.6423902222222224E-2</v>
      </c>
      <c r="Z1970" s="53">
        <f t="shared" si="646"/>
        <v>2.5017361111111112E-2</v>
      </c>
      <c r="AA1970" s="53">
        <f t="shared" si="647"/>
        <v>4.3211951111111112E-2</v>
      </c>
      <c r="AB1970" s="50">
        <f t="shared" si="648"/>
        <v>124</v>
      </c>
      <c r="AC1970" s="50">
        <f t="shared" si="657"/>
        <v>2013</v>
      </c>
      <c r="AD1970" s="50">
        <f t="shared" si="649"/>
        <v>5</v>
      </c>
      <c r="AE1970" s="56">
        <f t="shared" si="650"/>
        <v>201305</v>
      </c>
      <c r="AF1970" s="56">
        <f t="shared" si="637"/>
        <v>20</v>
      </c>
      <c r="AG1970" s="58">
        <f t="shared" si="656"/>
        <v>0</v>
      </c>
      <c r="AH1970" s="56">
        <f t="shared" si="651"/>
        <v>14</v>
      </c>
      <c r="AI1970" s="53">
        <f t="shared" si="652"/>
        <v>6.8229312222222227E-2</v>
      </c>
      <c r="AJ1970" s="56">
        <f t="shared" si="653"/>
        <v>14</v>
      </c>
    </row>
    <row r="1971" spans="1:36" ht="15.75" x14ac:dyDescent="0.3">
      <c r="A1971" s="50">
        <v>1970</v>
      </c>
      <c r="B1971" s="51">
        <v>41410</v>
      </c>
      <c r="C1971" s="75">
        <f t="shared" si="658"/>
        <v>41410</v>
      </c>
      <c r="D1971" s="50" t="s">
        <v>1224</v>
      </c>
      <c r="E1971" s="50">
        <v>25</v>
      </c>
      <c r="F1971" s="50">
        <v>1</v>
      </c>
      <c r="G1971" s="50">
        <v>40</v>
      </c>
      <c r="H1971" s="50">
        <v>0</v>
      </c>
      <c r="I1971" s="53">
        <f t="shared" si="639"/>
        <v>6.9444444444444434E-2</v>
      </c>
      <c r="J1971" s="54">
        <f t="shared" si="640"/>
        <v>2.7777777777777775E-3</v>
      </c>
      <c r="K1971" s="50" t="s">
        <v>930</v>
      </c>
      <c r="L1971" s="50" t="s">
        <v>1173</v>
      </c>
      <c r="M1971" s="55">
        <f t="shared" si="641"/>
        <v>15.000000000000014</v>
      </c>
      <c r="N1971" s="50">
        <v>0</v>
      </c>
      <c r="O1971" s="50" t="s">
        <v>184</v>
      </c>
      <c r="P1971" s="143"/>
      <c r="Q1971" s="143"/>
      <c r="R1971" s="144" t="s">
        <v>1177</v>
      </c>
      <c r="S1971" s="151">
        <f t="shared" si="642"/>
        <v>0.31111111111111106</v>
      </c>
      <c r="T1971" s="151">
        <f t="shared" si="643"/>
        <v>0.15555555555555553</v>
      </c>
      <c r="V1971" s="393">
        <f t="shared" si="654"/>
        <v>0</v>
      </c>
      <c r="W1971" s="393">
        <f t="shared" si="655"/>
        <v>0</v>
      </c>
      <c r="X1971" s="53">
        <f t="shared" si="644"/>
        <v>7.2777777777777761E-2</v>
      </c>
      <c r="Y1971" s="53">
        <f t="shared" si="645"/>
        <v>0.10916695777777777</v>
      </c>
      <c r="Z1971" s="53">
        <f t="shared" si="646"/>
        <v>3.638888888888888E-2</v>
      </c>
      <c r="AA1971" s="53">
        <f t="shared" si="647"/>
        <v>5.4583478888888884E-2</v>
      </c>
      <c r="AB1971" s="50">
        <f t="shared" si="648"/>
        <v>592</v>
      </c>
      <c r="AC1971" s="50">
        <f t="shared" si="657"/>
        <v>2013</v>
      </c>
      <c r="AD1971" s="50">
        <f t="shared" si="649"/>
        <v>5</v>
      </c>
      <c r="AE1971" s="56">
        <f t="shared" si="650"/>
        <v>201305</v>
      </c>
      <c r="AF1971" s="56">
        <f t="shared" ref="AF1971:AF2034" si="659">WEEKNUM(B1971,1)</f>
        <v>20</v>
      </c>
      <c r="AG1971" s="58">
        <f t="shared" si="656"/>
        <v>1</v>
      </c>
      <c r="AH1971" s="56">
        <f t="shared" si="651"/>
        <v>16</v>
      </c>
      <c r="AI1971" s="53">
        <f t="shared" si="652"/>
        <v>9.0972367777777757E-2</v>
      </c>
      <c r="AJ1971" s="56">
        <f t="shared" si="653"/>
        <v>25</v>
      </c>
    </row>
    <row r="1972" spans="1:36" ht="15.75" x14ac:dyDescent="0.3">
      <c r="A1972" s="50">
        <v>1971</v>
      </c>
      <c r="B1972" s="51">
        <v>41410</v>
      </c>
      <c r="C1972" s="75">
        <f t="shared" si="658"/>
        <v>41410</v>
      </c>
      <c r="D1972" s="50" t="s">
        <v>1224</v>
      </c>
      <c r="E1972" s="50">
        <v>25</v>
      </c>
      <c r="F1972" s="50">
        <v>1</v>
      </c>
      <c r="G1972" s="50">
        <v>59</v>
      </c>
      <c r="H1972" s="50">
        <v>48</v>
      </c>
      <c r="I1972" s="53">
        <f t="shared" si="639"/>
        <v>8.3194444444444446E-2</v>
      </c>
      <c r="J1972" s="54">
        <f t="shared" si="640"/>
        <v>3.327777777777778E-3</v>
      </c>
      <c r="K1972" s="50" t="s">
        <v>930</v>
      </c>
      <c r="L1972" s="50" t="s">
        <v>1172</v>
      </c>
      <c r="M1972" s="55">
        <f t="shared" si="641"/>
        <v>12.520868113522546</v>
      </c>
      <c r="N1972" s="50">
        <v>0</v>
      </c>
      <c r="O1972" s="50" t="s">
        <v>184</v>
      </c>
      <c r="P1972" s="143"/>
      <c r="Q1972" s="143"/>
      <c r="R1972" s="144" t="s">
        <v>1178</v>
      </c>
      <c r="S1972" s="151">
        <f t="shared" si="642"/>
        <v>0.37271111111111116</v>
      </c>
      <c r="T1972" s="151">
        <f t="shared" si="643"/>
        <v>0.18635555555555558</v>
      </c>
      <c r="V1972" s="393">
        <f t="shared" si="654"/>
        <v>0</v>
      </c>
      <c r="W1972" s="393">
        <f t="shared" si="655"/>
        <v>0</v>
      </c>
      <c r="X1972" s="53">
        <f t="shared" si="644"/>
        <v>8.7187777777777781E-2</v>
      </c>
      <c r="Y1972" s="53">
        <f t="shared" si="645"/>
        <v>0.12357695777777777</v>
      </c>
      <c r="Z1972" s="53">
        <f t="shared" si="646"/>
        <v>4.359388888888889E-2</v>
      </c>
      <c r="AA1972" s="53">
        <f t="shared" si="647"/>
        <v>6.1788478888888887E-2</v>
      </c>
      <c r="AB1972" s="50">
        <f t="shared" si="648"/>
        <v>870</v>
      </c>
      <c r="AC1972" s="50">
        <f t="shared" si="657"/>
        <v>2013</v>
      </c>
      <c r="AD1972" s="50">
        <f t="shared" si="649"/>
        <v>5</v>
      </c>
      <c r="AE1972" s="56">
        <f t="shared" si="650"/>
        <v>201305</v>
      </c>
      <c r="AF1972" s="56">
        <f t="shared" si="659"/>
        <v>20</v>
      </c>
      <c r="AG1972" s="58">
        <f t="shared" si="656"/>
        <v>0</v>
      </c>
      <c r="AH1972" s="56">
        <f t="shared" si="651"/>
        <v>16</v>
      </c>
      <c r="AI1972" s="53">
        <f t="shared" si="652"/>
        <v>0.10538236777777778</v>
      </c>
      <c r="AJ1972" s="56">
        <f t="shared" si="653"/>
        <v>25</v>
      </c>
    </row>
    <row r="1973" spans="1:36" x14ac:dyDescent="0.25">
      <c r="A1973" s="50">
        <v>1972</v>
      </c>
      <c r="B1973" s="51">
        <v>41411</v>
      </c>
      <c r="C1973" s="75">
        <f t="shared" si="658"/>
        <v>41411</v>
      </c>
      <c r="D1973" s="50" t="s">
        <v>1223</v>
      </c>
      <c r="E1973" s="50">
        <v>5.4</v>
      </c>
      <c r="F1973" s="50">
        <v>0</v>
      </c>
      <c r="G1973" s="50">
        <v>49</v>
      </c>
      <c r="H1973" s="50">
        <v>52</v>
      </c>
      <c r="I1973" s="53">
        <f t="shared" si="639"/>
        <v>3.4629629629629628E-2</v>
      </c>
      <c r="J1973" s="54">
        <f t="shared" si="640"/>
        <v>6.412894375857338E-3</v>
      </c>
      <c r="K1973" s="50" t="s">
        <v>1143</v>
      </c>
      <c r="L1973" s="50" t="s">
        <v>1179</v>
      </c>
      <c r="M1973" s="55">
        <f t="shared" si="641"/>
        <v>6.4973262032085621</v>
      </c>
      <c r="N1973" s="50">
        <v>0</v>
      </c>
      <c r="O1973" s="50" t="s">
        <v>184</v>
      </c>
      <c r="P1973" s="143"/>
      <c r="Q1973" s="143"/>
      <c r="R1973" s="143"/>
      <c r="S1973" s="151">
        <f t="shared" si="642"/>
        <v>0.16801783264746226</v>
      </c>
      <c r="T1973" s="151">
        <f t="shared" si="643"/>
        <v>8.4008916323731128E-2</v>
      </c>
      <c r="V1973" s="393">
        <f t="shared" si="654"/>
        <v>0</v>
      </c>
      <c r="W1973" s="393">
        <f t="shared" si="655"/>
        <v>0</v>
      </c>
      <c r="X1973" s="53">
        <f t="shared" si="644"/>
        <v>0.16801783264746226</v>
      </c>
      <c r="Y1973" s="53">
        <f t="shared" si="645"/>
        <v>0.20440701264746225</v>
      </c>
      <c r="Z1973" s="53">
        <f t="shared" si="646"/>
        <v>8.4008916323731128E-2</v>
      </c>
      <c r="AA1973" s="53">
        <f t="shared" si="647"/>
        <v>0.10220350632373112</v>
      </c>
      <c r="AB1973" s="50">
        <f t="shared" si="648"/>
        <v>1142</v>
      </c>
      <c r="AC1973" s="50">
        <f t="shared" si="657"/>
        <v>2013</v>
      </c>
      <c r="AD1973" s="50">
        <f t="shared" si="649"/>
        <v>5</v>
      </c>
      <c r="AE1973" s="56">
        <f t="shared" si="650"/>
        <v>201305</v>
      </c>
      <c r="AF1973" s="56">
        <f t="shared" si="659"/>
        <v>20</v>
      </c>
      <c r="AG1973" s="58">
        <f t="shared" si="656"/>
        <v>0</v>
      </c>
      <c r="AH1973" s="56">
        <f t="shared" si="651"/>
        <v>17</v>
      </c>
      <c r="AI1973" s="53">
        <f t="shared" si="652"/>
        <v>0.18621242264746224</v>
      </c>
      <c r="AJ1973" s="56">
        <f t="shared" si="653"/>
        <v>23.058</v>
      </c>
    </row>
    <row r="1974" spans="1:36" ht="15.75" x14ac:dyDescent="0.3">
      <c r="A1974" s="50">
        <v>1973</v>
      </c>
      <c r="B1974" s="51">
        <v>41413</v>
      </c>
      <c r="C1974" s="75">
        <f t="shared" si="658"/>
        <v>41413</v>
      </c>
      <c r="D1974" s="50" t="s">
        <v>1224</v>
      </c>
      <c r="E1974" s="50">
        <v>87.1</v>
      </c>
      <c r="F1974" s="50">
        <v>5</v>
      </c>
      <c r="G1974" s="50">
        <v>50</v>
      </c>
      <c r="H1974" s="50">
        <v>57</v>
      </c>
      <c r="I1974" s="53">
        <f t="shared" si="639"/>
        <v>0.24371527777777779</v>
      </c>
      <c r="J1974" s="54">
        <f t="shared" si="640"/>
        <v>2.7981088148998599E-3</v>
      </c>
      <c r="K1974" s="50" t="s">
        <v>930</v>
      </c>
      <c r="L1974" s="50" t="s">
        <v>1181</v>
      </c>
      <c r="M1974" s="55">
        <f t="shared" si="641"/>
        <v>14.891010115401064</v>
      </c>
      <c r="N1974" s="50">
        <v>134</v>
      </c>
      <c r="O1974" s="50" t="s">
        <v>367</v>
      </c>
      <c r="R1974" s="146" t="s">
        <v>1182</v>
      </c>
      <c r="S1974" s="151">
        <f t="shared" si="642"/>
        <v>0.31338818726878431</v>
      </c>
      <c r="T1974" s="151">
        <f t="shared" si="643"/>
        <v>0.15669409363439216</v>
      </c>
      <c r="V1974" s="393">
        <f t="shared" si="654"/>
        <v>0</v>
      </c>
      <c r="W1974" s="393">
        <f t="shared" si="655"/>
        <v>0</v>
      </c>
      <c r="X1974" s="53">
        <f t="shared" si="644"/>
        <v>7.3310450950376332E-2</v>
      </c>
      <c r="Y1974" s="53">
        <f t="shared" si="645"/>
        <v>0.10969963095037634</v>
      </c>
      <c r="Z1974" s="53">
        <f t="shared" si="646"/>
        <v>3.6655225475188166E-2</v>
      </c>
      <c r="AA1974" s="53">
        <f t="shared" si="647"/>
        <v>5.484981547518817E-2</v>
      </c>
      <c r="AB1974" s="50">
        <f t="shared" si="648"/>
        <v>631</v>
      </c>
      <c r="AC1974" s="50">
        <f t="shared" si="657"/>
        <v>2013</v>
      </c>
      <c r="AD1974" s="50">
        <f t="shared" si="649"/>
        <v>5</v>
      </c>
      <c r="AE1974" s="56">
        <f t="shared" si="650"/>
        <v>201305</v>
      </c>
      <c r="AF1974" s="56">
        <f t="shared" si="659"/>
        <v>21</v>
      </c>
      <c r="AG1974" s="58">
        <f t="shared" si="656"/>
        <v>1</v>
      </c>
      <c r="AH1974" s="56">
        <f t="shared" si="651"/>
        <v>19</v>
      </c>
      <c r="AI1974" s="53">
        <f t="shared" si="652"/>
        <v>9.1505040950376343E-2</v>
      </c>
      <c r="AJ1974" s="56">
        <f t="shared" si="653"/>
        <v>87.1</v>
      </c>
    </row>
    <row r="1975" spans="1:36" x14ac:dyDescent="0.25">
      <c r="A1975" s="50">
        <v>1974</v>
      </c>
      <c r="B1975" s="51">
        <v>41414</v>
      </c>
      <c r="C1975" s="75">
        <f t="shared" si="658"/>
        <v>41414</v>
      </c>
      <c r="D1975" s="50" t="s">
        <v>1223</v>
      </c>
      <c r="E1975" s="50">
        <v>4.1399999999999997</v>
      </c>
      <c r="F1975" s="50">
        <v>0</v>
      </c>
      <c r="G1975" s="50">
        <v>38</v>
      </c>
      <c r="H1975" s="50">
        <v>47</v>
      </c>
      <c r="I1975" s="53">
        <f t="shared" si="639"/>
        <v>2.6932870370370371E-2</v>
      </c>
      <c r="J1975" s="54">
        <f t="shared" si="640"/>
        <v>6.5055242440508147E-3</v>
      </c>
      <c r="K1975" s="50" t="s">
        <v>1143</v>
      </c>
      <c r="L1975" s="50" t="s">
        <v>1048</v>
      </c>
      <c r="M1975" s="55">
        <f t="shared" si="641"/>
        <v>6.4048130640309457</v>
      </c>
      <c r="N1975" s="50">
        <v>0</v>
      </c>
      <c r="O1975" s="50" t="s">
        <v>253</v>
      </c>
      <c r="S1975" s="151">
        <f t="shared" si="642"/>
        <v>0.17044473519413134</v>
      </c>
      <c r="T1975" s="151">
        <f t="shared" si="643"/>
        <v>8.5222367597065668E-2</v>
      </c>
      <c r="V1975" s="393">
        <f t="shared" si="654"/>
        <v>0</v>
      </c>
      <c r="W1975" s="393">
        <f t="shared" si="655"/>
        <v>0</v>
      </c>
      <c r="X1975" s="53">
        <f t="shared" si="644"/>
        <v>0.17044473519413134</v>
      </c>
      <c r="Y1975" s="53">
        <f t="shared" si="645"/>
        <v>0.20683391519413136</v>
      </c>
      <c r="Z1975" s="53">
        <f t="shared" si="646"/>
        <v>8.5222367597065668E-2</v>
      </c>
      <c r="AA1975" s="53">
        <f t="shared" si="647"/>
        <v>0.10341695759706568</v>
      </c>
      <c r="AB1975" s="50">
        <f t="shared" si="648"/>
        <v>1215</v>
      </c>
      <c r="AC1975" s="50">
        <f t="shared" si="657"/>
        <v>2013</v>
      </c>
      <c r="AD1975" s="50">
        <f t="shared" si="649"/>
        <v>5</v>
      </c>
      <c r="AE1975" s="56">
        <f t="shared" si="650"/>
        <v>201305</v>
      </c>
      <c r="AF1975" s="56">
        <f t="shared" si="659"/>
        <v>21</v>
      </c>
      <c r="AG1975" s="58">
        <f t="shared" ref="AG1975:AG2003" si="660">IF(ISBLANK(B1975)," ",MAX(B1975-B1974-1,0))</f>
        <v>0</v>
      </c>
      <c r="AH1975" s="56">
        <f t="shared" si="651"/>
        <v>20</v>
      </c>
      <c r="AI1975" s="53">
        <f t="shared" si="652"/>
        <v>0.18863932519413135</v>
      </c>
      <c r="AJ1975" s="56">
        <f t="shared" si="653"/>
        <v>17.677799999999998</v>
      </c>
    </row>
    <row r="1976" spans="1:36" x14ac:dyDescent="0.25">
      <c r="A1976" s="50">
        <v>1975</v>
      </c>
      <c r="B1976" s="51">
        <v>41415</v>
      </c>
      <c r="C1976" s="75">
        <f t="shared" si="658"/>
        <v>41415</v>
      </c>
      <c r="D1976" s="50" t="s">
        <v>1224</v>
      </c>
      <c r="E1976" s="50">
        <v>11</v>
      </c>
      <c r="F1976" s="50">
        <v>0</v>
      </c>
      <c r="G1976" s="50">
        <v>30</v>
      </c>
      <c r="H1976" s="50">
        <v>38</v>
      </c>
      <c r="I1976" s="53">
        <f t="shared" si="639"/>
        <v>2.1273148148148149E-2</v>
      </c>
      <c r="J1976" s="54">
        <f t="shared" si="640"/>
        <v>1.9339225589225589E-3</v>
      </c>
      <c r="K1976" s="50" t="s">
        <v>921</v>
      </c>
      <c r="L1976" s="50" t="s">
        <v>1132</v>
      </c>
      <c r="M1976" s="55">
        <f t="shared" si="641"/>
        <v>21.545157780195883</v>
      </c>
      <c r="N1976" s="50">
        <v>0</v>
      </c>
      <c r="O1976" s="50" t="s">
        <v>253</v>
      </c>
      <c r="S1976" s="151">
        <f t="shared" si="642"/>
        <v>0.2165993265993266</v>
      </c>
      <c r="T1976" s="151">
        <f t="shared" si="643"/>
        <v>0.1082996632996633</v>
      </c>
      <c r="V1976" s="393">
        <f t="shared" si="654"/>
        <v>0</v>
      </c>
      <c r="W1976" s="393">
        <f t="shared" si="655"/>
        <v>0</v>
      </c>
      <c r="X1976" s="53">
        <f t="shared" si="644"/>
        <v>5.0668771043771044E-2</v>
      </c>
      <c r="Y1976" s="53">
        <f t="shared" si="645"/>
        <v>8.7057951043771037E-2</v>
      </c>
      <c r="Z1976" s="53">
        <f t="shared" si="646"/>
        <v>2.5334385521885522E-2</v>
      </c>
      <c r="AA1976" s="53">
        <f t="shared" si="647"/>
        <v>4.3528975521885518E-2</v>
      </c>
      <c r="AB1976" s="50">
        <f t="shared" si="648"/>
        <v>139</v>
      </c>
      <c r="AC1976" s="50">
        <f t="shared" si="657"/>
        <v>2013</v>
      </c>
      <c r="AD1976" s="50">
        <f t="shared" si="649"/>
        <v>5</v>
      </c>
      <c r="AE1976" s="56">
        <f t="shared" si="650"/>
        <v>201305</v>
      </c>
      <c r="AF1976" s="56">
        <f t="shared" si="659"/>
        <v>21</v>
      </c>
      <c r="AG1976" s="58">
        <f t="shared" si="660"/>
        <v>0</v>
      </c>
      <c r="AH1976" s="56">
        <f t="shared" si="651"/>
        <v>21</v>
      </c>
      <c r="AI1976" s="53">
        <f t="shared" si="652"/>
        <v>6.886336104377104E-2</v>
      </c>
      <c r="AJ1976" s="56">
        <f t="shared" si="653"/>
        <v>11</v>
      </c>
    </row>
    <row r="1977" spans="1:36" x14ac:dyDescent="0.25">
      <c r="A1977" s="50">
        <v>1976</v>
      </c>
      <c r="B1977" s="51">
        <v>41417</v>
      </c>
      <c r="C1977" s="75">
        <f t="shared" si="658"/>
        <v>41417</v>
      </c>
      <c r="D1977" s="50" t="s">
        <v>1225</v>
      </c>
      <c r="E1977" s="50">
        <v>0.8</v>
      </c>
      <c r="F1977" s="50">
        <v>0</v>
      </c>
      <c r="G1977" s="50">
        <v>25</v>
      </c>
      <c r="H1977" s="50">
        <v>50</v>
      </c>
      <c r="I1977" s="53">
        <f t="shared" si="639"/>
        <v>1.7939814814814815E-2</v>
      </c>
      <c r="J1977" s="54">
        <f t="shared" si="640"/>
        <v>2.2424768518518517E-2</v>
      </c>
      <c r="K1977" s="50" t="s">
        <v>1183</v>
      </c>
      <c r="L1977" s="50" t="s">
        <v>1184</v>
      </c>
      <c r="M1977" s="55">
        <f t="shared" si="641"/>
        <v>1.8580645161290339</v>
      </c>
      <c r="N1977" s="50">
        <v>0</v>
      </c>
      <c r="O1977" s="50" t="s">
        <v>198</v>
      </c>
      <c r="R1977" s="50" t="s">
        <v>1185</v>
      </c>
      <c r="S1977" s="151">
        <f t="shared" si="642"/>
        <v>5.3819444444444441E-2</v>
      </c>
      <c r="T1977" s="151">
        <f t="shared" si="643"/>
        <v>2.690972222222222E-2</v>
      </c>
      <c r="V1977" s="393">
        <f t="shared" si="654"/>
        <v>0</v>
      </c>
      <c r="W1977" s="393">
        <f t="shared" si="655"/>
        <v>0</v>
      </c>
      <c r="X1977" s="53">
        <f t="shared" si="644"/>
        <v>0.58752893518518512</v>
      </c>
      <c r="Y1977" s="53">
        <f t="shared" si="645"/>
        <v>0.62391811518518514</v>
      </c>
      <c r="Z1977" s="53">
        <f t="shared" si="646"/>
        <v>0.29376446759259256</v>
      </c>
      <c r="AA1977" s="53">
        <f t="shared" si="647"/>
        <v>0.31195905759259257</v>
      </c>
      <c r="AB1977" s="50">
        <f t="shared" si="648"/>
        <v>3685</v>
      </c>
      <c r="AC1977" s="50">
        <f t="shared" si="657"/>
        <v>2013</v>
      </c>
      <c r="AD1977" s="50">
        <f t="shared" si="649"/>
        <v>5</v>
      </c>
      <c r="AE1977" s="56">
        <f t="shared" si="650"/>
        <v>201305</v>
      </c>
      <c r="AF1977" s="56">
        <f t="shared" si="659"/>
        <v>21</v>
      </c>
      <c r="AG1977" s="58">
        <f t="shared" si="660"/>
        <v>1</v>
      </c>
      <c r="AH1977" s="56">
        <f t="shared" si="651"/>
        <v>23</v>
      </c>
      <c r="AI1977" s="53">
        <f t="shared" si="652"/>
        <v>0.60572352518518513</v>
      </c>
      <c r="AJ1977" s="56">
        <f t="shared" si="653"/>
        <v>37.360000000000007</v>
      </c>
    </row>
    <row r="1978" spans="1:36" x14ac:dyDescent="0.25">
      <c r="A1978" s="50">
        <v>1977</v>
      </c>
      <c r="B1978" s="51">
        <v>41417</v>
      </c>
      <c r="C1978" s="75">
        <f t="shared" si="658"/>
        <v>41417</v>
      </c>
      <c r="D1978" s="50" t="s">
        <v>1224</v>
      </c>
      <c r="E1978" s="50">
        <v>10.3</v>
      </c>
      <c r="F1978" s="50">
        <v>0</v>
      </c>
      <c r="G1978" s="50">
        <v>30</v>
      </c>
      <c r="H1978" s="50">
        <v>0</v>
      </c>
      <c r="I1978" s="53">
        <f t="shared" si="639"/>
        <v>2.0833333333333332E-2</v>
      </c>
      <c r="J1978" s="54">
        <f t="shared" si="640"/>
        <v>2.0226537216828477E-3</v>
      </c>
      <c r="K1978" s="50" t="s">
        <v>921</v>
      </c>
      <c r="L1978" s="50" t="s">
        <v>1132</v>
      </c>
      <c r="M1978" s="55">
        <f t="shared" si="641"/>
        <v>20.600000000000019</v>
      </c>
      <c r="N1978" s="50">
        <v>0</v>
      </c>
      <c r="O1978" s="50" t="s">
        <v>253</v>
      </c>
      <c r="P1978" s="143"/>
      <c r="Q1978" s="143"/>
      <c r="R1978" s="143" t="s">
        <v>934</v>
      </c>
      <c r="S1978" s="151">
        <f t="shared" si="642"/>
        <v>0.22653721682847894</v>
      </c>
      <c r="T1978" s="151">
        <f t="shared" si="643"/>
        <v>0.11326860841423947</v>
      </c>
      <c r="V1978" s="393">
        <f t="shared" si="654"/>
        <v>0</v>
      </c>
      <c r="W1978" s="393">
        <f t="shared" si="655"/>
        <v>0</v>
      </c>
      <c r="X1978" s="53">
        <f t="shared" si="644"/>
        <v>5.299352750809061E-2</v>
      </c>
      <c r="Y1978" s="53">
        <f t="shared" si="645"/>
        <v>8.9382707508090603E-2</v>
      </c>
      <c r="Z1978" s="53">
        <f t="shared" si="646"/>
        <v>2.6496763754045305E-2</v>
      </c>
      <c r="AA1978" s="53">
        <f t="shared" si="647"/>
        <v>4.4691353754045302E-2</v>
      </c>
      <c r="AB1978" s="50">
        <f t="shared" si="648"/>
        <v>194</v>
      </c>
      <c r="AC1978" s="50">
        <f t="shared" si="657"/>
        <v>2013</v>
      </c>
      <c r="AD1978" s="50">
        <f t="shared" si="649"/>
        <v>5</v>
      </c>
      <c r="AE1978" s="56">
        <f t="shared" si="650"/>
        <v>201305</v>
      </c>
      <c r="AF1978" s="56">
        <f t="shared" si="659"/>
        <v>21</v>
      </c>
      <c r="AG1978" s="58">
        <f t="shared" si="660"/>
        <v>0</v>
      </c>
      <c r="AH1978" s="56">
        <f t="shared" si="651"/>
        <v>23</v>
      </c>
      <c r="AI1978" s="53">
        <f t="shared" si="652"/>
        <v>7.1188117508090606E-2</v>
      </c>
      <c r="AJ1978" s="56">
        <f t="shared" si="653"/>
        <v>10.3</v>
      </c>
    </row>
    <row r="1979" spans="1:36" x14ac:dyDescent="0.25">
      <c r="A1979" s="50">
        <v>1978</v>
      </c>
      <c r="B1979" s="51">
        <v>41417</v>
      </c>
      <c r="C1979" s="75">
        <f t="shared" si="658"/>
        <v>41417</v>
      </c>
      <c r="D1979" s="50" t="s">
        <v>1223</v>
      </c>
      <c r="E1979" s="50">
        <v>1.76</v>
      </c>
      <c r="F1979" s="50">
        <v>0</v>
      </c>
      <c r="G1979" s="50">
        <v>15</v>
      </c>
      <c r="H1979" s="50">
        <v>0</v>
      </c>
      <c r="I1979" s="53">
        <f t="shared" si="639"/>
        <v>1.0416666666666666E-2</v>
      </c>
      <c r="J1979" s="54">
        <f t="shared" si="640"/>
        <v>5.918560606060606E-3</v>
      </c>
      <c r="K1979" s="50" t="s">
        <v>1143</v>
      </c>
      <c r="L1979" s="50" t="s">
        <v>1048</v>
      </c>
      <c r="M1979" s="55">
        <f t="shared" si="641"/>
        <v>7.0400000000000054</v>
      </c>
      <c r="N1979" s="50">
        <v>0</v>
      </c>
      <c r="O1979" s="50" t="s">
        <v>253</v>
      </c>
      <c r="P1979" s="143"/>
      <c r="Q1979" s="143"/>
      <c r="R1979" s="143"/>
      <c r="S1979" s="151">
        <f t="shared" si="642"/>
        <v>0.15506628787878787</v>
      </c>
      <c r="T1979" s="151">
        <f t="shared" si="643"/>
        <v>7.7533143939393936E-2</v>
      </c>
      <c r="V1979" s="393">
        <f t="shared" si="654"/>
        <v>0</v>
      </c>
      <c r="W1979" s="393">
        <f t="shared" si="655"/>
        <v>0</v>
      </c>
      <c r="X1979" s="53">
        <f t="shared" si="644"/>
        <v>0.15506628787878787</v>
      </c>
      <c r="Y1979" s="53">
        <f t="shared" si="645"/>
        <v>0.19145546787878787</v>
      </c>
      <c r="Z1979" s="53">
        <f t="shared" si="646"/>
        <v>7.7533143939393936E-2</v>
      </c>
      <c r="AA1979" s="53">
        <f t="shared" si="647"/>
        <v>9.5727733939393933E-2</v>
      </c>
      <c r="AB1979" s="50">
        <f t="shared" si="648"/>
        <v>999</v>
      </c>
      <c r="AC1979" s="50">
        <f t="shared" si="657"/>
        <v>2013</v>
      </c>
      <c r="AD1979" s="50">
        <f t="shared" si="649"/>
        <v>5</v>
      </c>
      <c r="AE1979" s="56">
        <f t="shared" si="650"/>
        <v>201305</v>
      </c>
      <c r="AF1979" s="56">
        <f t="shared" si="659"/>
        <v>21</v>
      </c>
      <c r="AG1979" s="58">
        <f t="shared" si="660"/>
        <v>0</v>
      </c>
      <c r="AH1979" s="56">
        <f t="shared" si="651"/>
        <v>23</v>
      </c>
      <c r="AI1979" s="53">
        <f t="shared" si="652"/>
        <v>0.17326087787878786</v>
      </c>
      <c r="AJ1979" s="56">
        <f t="shared" si="653"/>
        <v>7.5151999999999992</v>
      </c>
    </row>
    <row r="1980" spans="1:36" ht="15.75" x14ac:dyDescent="0.3">
      <c r="A1980" s="50">
        <v>1979</v>
      </c>
      <c r="B1980" s="51">
        <v>41418</v>
      </c>
      <c r="C1980" s="75">
        <f t="shared" si="658"/>
        <v>41418</v>
      </c>
      <c r="D1980" s="50" t="s">
        <v>1223</v>
      </c>
      <c r="E1980" s="50">
        <v>8.1999999999999993</v>
      </c>
      <c r="F1980" s="50">
        <v>1</v>
      </c>
      <c r="G1980" s="50">
        <v>20</v>
      </c>
      <c r="H1980" s="50">
        <v>55</v>
      </c>
      <c r="I1980" s="53">
        <f t="shared" si="639"/>
        <v>5.6192129629629634E-2</v>
      </c>
      <c r="J1980" s="54">
        <f t="shared" si="640"/>
        <v>6.852698735320688E-3</v>
      </c>
      <c r="K1980" s="50" t="s">
        <v>1143</v>
      </c>
      <c r="L1980" s="50" t="s">
        <v>1186</v>
      </c>
      <c r="M1980" s="55">
        <f t="shared" si="641"/>
        <v>6.0803295571575733</v>
      </c>
      <c r="N1980" s="50">
        <v>0</v>
      </c>
      <c r="O1980" s="50" t="s">
        <v>367</v>
      </c>
      <c r="R1980" s="146" t="s">
        <v>1187</v>
      </c>
      <c r="S1980" s="151">
        <f t="shared" si="642"/>
        <v>0.17954070686540202</v>
      </c>
      <c r="T1980" s="151">
        <f t="shared" si="643"/>
        <v>8.9770353432701011E-2</v>
      </c>
      <c r="V1980" s="393">
        <f t="shared" si="654"/>
        <v>0</v>
      </c>
      <c r="W1980" s="393">
        <f t="shared" si="655"/>
        <v>0</v>
      </c>
      <c r="X1980" s="53">
        <f t="shared" si="644"/>
        <v>0.17954070686540202</v>
      </c>
      <c r="Y1980" s="53">
        <f t="shared" si="645"/>
        <v>0.21592988686540202</v>
      </c>
      <c r="Z1980" s="53">
        <f t="shared" si="646"/>
        <v>8.9770353432701011E-2</v>
      </c>
      <c r="AA1980" s="53">
        <f t="shared" si="647"/>
        <v>0.10796494343270101</v>
      </c>
      <c r="AB1980" s="50">
        <f t="shared" si="648"/>
        <v>1599</v>
      </c>
      <c r="AC1980" s="50">
        <f t="shared" si="657"/>
        <v>2013</v>
      </c>
      <c r="AD1980" s="50">
        <f t="shared" si="649"/>
        <v>5</v>
      </c>
      <c r="AE1980" s="56">
        <f t="shared" si="650"/>
        <v>201305</v>
      </c>
      <c r="AF1980" s="56">
        <f t="shared" si="659"/>
        <v>21</v>
      </c>
      <c r="AG1980" s="58">
        <f t="shared" si="660"/>
        <v>0</v>
      </c>
      <c r="AH1980" s="56">
        <f t="shared" si="651"/>
        <v>24</v>
      </c>
      <c r="AI1980" s="53">
        <f t="shared" si="652"/>
        <v>0.19773529686540203</v>
      </c>
      <c r="AJ1980" s="56">
        <f t="shared" si="653"/>
        <v>35.013999999999996</v>
      </c>
    </row>
    <row r="1981" spans="1:36" x14ac:dyDescent="0.25">
      <c r="A1981" s="50">
        <v>1980</v>
      </c>
      <c r="B1981" s="51">
        <v>41420</v>
      </c>
      <c r="C1981" s="75">
        <f t="shared" si="658"/>
        <v>41420</v>
      </c>
      <c r="D1981" s="50" t="s">
        <v>1225</v>
      </c>
      <c r="E1981" s="50">
        <v>0.4</v>
      </c>
      <c r="F1981" s="50">
        <v>0</v>
      </c>
      <c r="G1981" s="50">
        <v>15</v>
      </c>
      <c r="H1981" s="50">
        <v>0</v>
      </c>
      <c r="I1981" s="53">
        <f t="shared" si="639"/>
        <v>1.0416666666666666E-2</v>
      </c>
      <c r="J1981" s="54">
        <f t="shared" si="640"/>
        <v>2.6041666666666664E-2</v>
      </c>
      <c r="K1981" s="50" t="s">
        <v>949</v>
      </c>
      <c r="L1981" s="50" t="s">
        <v>949</v>
      </c>
      <c r="M1981" s="55">
        <f t="shared" si="641"/>
        <v>1.6000000000000014</v>
      </c>
      <c r="N1981" s="50">
        <v>0</v>
      </c>
      <c r="O1981" s="50" t="s">
        <v>630</v>
      </c>
      <c r="S1981" s="151">
        <f t="shared" si="642"/>
        <v>6.2499999999999993E-2</v>
      </c>
      <c r="T1981" s="151">
        <f t="shared" si="643"/>
        <v>3.1249999999999997E-2</v>
      </c>
      <c r="V1981" s="393">
        <f t="shared" si="654"/>
        <v>0</v>
      </c>
      <c r="W1981" s="393">
        <f t="shared" si="655"/>
        <v>0</v>
      </c>
      <c r="X1981" s="53">
        <f t="shared" si="644"/>
        <v>0.68229166666666663</v>
      </c>
      <c r="Y1981" s="53">
        <f t="shared" si="645"/>
        <v>0.71868084666666654</v>
      </c>
      <c r="Z1981" s="53">
        <f t="shared" si="646"/>
        <v>0.34114583333333331</v>
      </c>
      <c r="AA1981" s="53">
        <f t="shared" si="647"/>
        <v>0.35934042333333327</v>
      </c>
      <c r="AB1981" s="50">
        <f t="shared" si="648"/>
        <v>3904</v>
      </c>
      <c r="AC1981" s="50">
        <f t="shared" si="657"/>
        <v>2013</v>
      </c>
      <c r="AD1981" s="50">
        <f t="shared" si="649"/>
        <v>5</v>
      </c>
      <c r="AE1981" s="56">
        <f t="shared" si="650"/>
        <v>201305</v>
      </c>
      <c r="AF1981" s="56">
        <f t="shared" si="659"/>
        <v>22</v>
      </c>
      <c r="AG1981" s="58">
        <f t="shared" si="660"/>
        <v>1</v>
      </c>
      <c r="AH1981" s="56">
        <f t="shared" si="651"/>
        <v>26</v>
      </c>
      <c r="AI1981" s="53">
        <f t="shared" si="652"/>
        <v>0.70048625666666653</v>
      </c>
      <c r="AJ1981" s="56">
        <f t="shared" si="653"/>
        <v>18.680000000000003</v>
      </c>
    </row>
    <row r="1982" spans="1:36" ht="15.75" x14ac:dyDescent="0.3">
      <c r="A1982" s="50">
        <v>1981</v>
      </c>
      <c r="B1982" s="51">
        <v>41421</v>
      </c>
      <c r="C1982" s="75">
        <f t="shared" si="658"/>
        <v>41421</v>
      </c>
      <c r="D1982" s="50" t="s">
        <v>1224</v>
      </c>
      <c r="E1982" s="50">
        <v>64.2</v>
      </c>
      <c r="F1982" s="50">
        <v>4</v>
      </c>
      <c r="G1982" s="50">
        <v>9</v>
      </c>
      <c r="H1982" s="50">
        <v>48</v>
      </c>
      <c r="I1982" s="53">
        <f t="shared" si="639"/>
        <v>0.17347222222222222</v>
      </c>
      <c r="J1982" s="54">
        <f t="shared" si="640"/>
        <v>2.7020595361716858E-3</v>
      </c>
      <c r="K1982" s="50" t="s">
        <v>930</v>
      </c>
      <c r="L1982" s="50" t="s">
        <v>1188</v>
      </c>
      <c r="M1982" s="55">
        <f t="shared" si="641"/>
        <v>15.420336269015223</v>
      </c>
      <c r="N1982" s="50">
        <v>0</v>
      </c>
      <c r="O1982" s="50" t="s">
        <v>198</v>
      </c>
      <c r="R1982" s="146" t="s">
        <v>1189</v>
      </c>
      <c r="S1982" s="151">
        <f t="shared" si="642"/>
        <v>0.30263066805122879</v>
      </c>
      <c r="T1982" s="151">
        <f t="shared" si="643"/>
        <v>0.1513153340256144</v>
      </c>
      <c r="V1982" s="393">
        <f t="shared" si="654"/>
        <v>0</v>
      </c>
      <c r="W1982" s="393">
        <f t="shared" si="655"/>
        <v>0</v>
      </c>
      <c r="X1982" s="53">
        <f t="shared" si="644"/>
        <v>7.0793959847698165E-2</v>
      </c>
      <c r="Y1982" s="53">
        <f t="shared" si="645"/>
        <v>0.10718313984769817</v>
      </c>
      <c r="Z1982" s="53">
        <f t="shared" si="646"/>
        <v>3.5396979923849083E-2</v>
      </c>
      <c r="AA1982" s="53">
        <f t="shared" si="647"/>
        <v>5.3591569923849086E-2</v>
      </c>
      <c r="AB1982" s="50">
        <f t="shared" si="648"/>
        <v>540</v>
      </c>
      <c r="AC1982" s="50">
        <f t="shared" si="657"/>
        <v>2013</v>
      </c>
      <c r="AD1982" s="50">
        <f t="shared" si="649"/>
        <v>5</v>
      </c>
      <c r="AE1982" s="56">
        <f t="shared" si="650"/>
        <v>201305</v>
      </c>
      <c r="AF1982" s="56">
        <f t="shared" si="659"/>
        <v>22</v>
      </c>
      <c r="AG1982" s="58">
        <f t="shared" si="660"/>
        <v>0</v>
      </c>
      <c r="AH1982" s="56">
        <f t="shared" si="651"/>
        <v>27</v>
      </c>
      <c r="AI1982" s="53">
        <f t="shared" si="652"/>
        <v>8.8988549847698162E-2</v>
      </c>
      <c r="AJ1982" s="56">
        <f t="shared" si="653"/>
        <v>64.2</v>
      </c>
    </row>
    <row r="1983" spans="1:36" x14ac:dyDescent="0.25">
      <c r="A1983" s="50">
        <v>1982</v>
      </c>
      <c r="B1983" s="51">
        <v>41422</v>
      </c>
      <c r="C1983" s="75">
        <f t="shared" si="658"/>
        <v>41422</v>
      </c>
      <c r="D1983" s="50" t="s">
        <v>1224</v>
      </c>
      <c r="E1983" s="50">
        <v>10</v>
      </c>
      <c r="F1983" s="50">
        <v>0</v>
      </c>
      <c r="G1983" s="50">
        <v>26</v>
      </c>
      <c r="H1983" s="50">
        <v>10</v>
      </c>
      <c r="I1983" s="53">
        <f t="shared" si="639"/>
        <v>1.8171296296296297E-2</v>
      </c>
      <c r="J1983" s="54">
        <f t="shared" si="640"/>
        <v>1.8171296296296297E-3</v>
      </c>
      <c r="K1983" s="50" t="s">
        <v>921</v>
      </c>
      <c r="L1983" s="50" t="s">
        <v>1132</v>
      </c>
      <c r="M1983" s="55">
        <f t="shared" si="641"/>
        <v>22.9299363057325</v>
      </c>
      <c r="N1983" s="50">
        <v>0</v>
      </c>
      <c r="O1983" s="50" t="s">
        <v>253</v>
      </c>
      <c r="S1983" s="151">
        <f t="shared" si="642"/>
        <v>0.20351851851851852</v>
      </c>
      <c r="T1983" s="151">
        <f t="shared" si="643"/>
        <v>0.10175925925925926</v>
      </c>
      <c r="V1983" s="393">
        <f t="shared" si="654"/>
        <v>0</v>
      </c>
      <c r="W1983" s="393">
        <f t="shared" si="655"/>
        <v>0</v>
      </c>
      <c r="X1983" s="53">
        <f t="shared" si="644"/>
        <v>4.7608796296296295E-2</v>
      </c>
      <c r="Y1983" s="53">
        <f t="shared" si="645"/>
        <v>8.3997976296296295E-2</v>
      </c>
      <c r="Z1983" s="53">
        <f t="shared" si="646"/>
        <v>2.3804398148148147E-2</v>
      </c>
      <c r="AA1983" s="53">
        <f t="shared" si="647"/>
        <v>4.1998988148148148E-2</v>
      </c>
      <c r="AB1983" s="50">
        <f t="shared" si="648"/>
        <v>77</v>
      </c>
      <c r="AC1983" s="50">
        <f t="shared" si="657"/>
        <v>2013</v>
      </c>
      <c r="AD1983" s="50">
        <f t="shared" si="649"/>
        <v>5</v>
      </c>
      <c r="AE1983" s="56">
        <f t="shared" si="650"/>
        <v>201305</v>
      </c>
      <c r="AF1983" s="56">
        <f t="shared" si="659"/>
        <v>22</v>
      </c>
      <c r="AG1983" s="58">
        <f t="shared" si="660"/>
        <v>0</v>
      </c>
      <c r="AH1983" s="56">
        <f t="shared" si="651"/>
        <v>28</v>
      </c>
      <c r="AI1983" s="53">
        <f t="shared" si="652"/>
        <v>6.5803386296296298E-2</v>
      </c>
      <c r="AJ1983" s="56">
        <f t="shared" si="653"/>
        <v>10</v>
      </c>
    </row>
    <row r="1984" spans="1:36" x14ac:dyDescent="0.25">
      <c r="A1984" s="50">
        <v>1983</v>
      </c>
      <c r="B1984" s="51">
        <v>41423</v>
      </c>
      <c r="C1984" s="75">
        <f t="shared" si="658"/>
        <v>41423</v>
      </c>
      <c r="D1984" s="50" t="s">
        <v>1225</v>
      </c>
      <c r="E1984" s="50">
        <v>0.53</v>
      </c>
      <c r="F1984" s="50">
        <v>0</v>
      </c>
      <c r="G1984" s="50">
        <v>19</v>
      </c>
      <c r="H1984" s="50">
        <v>25</v>
      </c>
      <c r="I1984" s="53">
        <f t="shared" si="639"/>
        <v>1.3483796296296298E-2</v>
      </c>
      <c r="J1984" s="54">
        <f t="shared" si="640"/>
        <v>2.5441125087351503E-2</v>
      </c>
      <c r="K1984" s="50" t="s">
        <v>1183</v>
      </c>
      <c r="L1984" s="50" t="s">
        <v>1184</v>
      </c>
      <c r="M1984" s="55">
        <f t="shared" si="641"/>
        <v>1.6377682403433489</v>
      </c>
      <c r="N1984" s="50">
        <v>0</v>
      </c>
      <c r="O1984" s="50" t="s">
        <v>198</v>
      </c>
      <c r="R1984" s="50" t="s">
        <v>457</v>
      </c>
      <c r="S1984" s="151">
        <f t="shared" si="642"/>
        <v>6.1058700209643602E-2</v>
      </c>
      <c r="T1984" s="151">
        <f t="shared" si="643"/>
        <v>3.0529350104821801E-2</v>
      </c>
      <c r="V1984" s="393">
        <f t="shared" si="654"/>
        <v>0</v>
      </c>
      <c r="W1984" s="393">
        <f t="shared" si="655"/>
        <v>0</v>
      </c>
      <c r="X1984" s="53">
        <f t="shared" si="644"/>
        <v>0.66655747728860937</v>
      </c>
      <c r="Y1984" s="53">
        <f t="shared" si="645"/>
        <v>0.70294665728860928</v>
      </c>
      <c r="Z1984" s="53">
        <f t="shared" si="646"/>
        <v>0.33327873864430468</v>
      </c>
      <c r="AA1984" s="53">
        <f t="shared" si="647"/>
        <v>0.35147332864430464</v>
      </c>
      <c r="AB1984" s="50">
        <f t="shared" si="648"/>
        <v>3877</v>
      </c>
      <c r="AC1984" s="50">
        <f t="shared" si="657"/>
        <v>2013</v>
      </c>
      <c r="AD1984" s="50">
        <f t="shared" si="649"/>
        <v>5</v>
      </c>
      <c r="AE1984" s="56">
        <f t="shared" si="650"/>
        <v>201305</v>
      </c>
      <c r="AF1984" s="56">
        <f t="shared" si="659"/>
        <v>22</v>
      </c>
      <c r="AG1984" s="58">
        <f t="shared" si="660"/>
        <v>0</v>
      </c>
      <c r="AH1984" s="56">
        <f t="shared" si="651"/>
        <v>29</v>
      </c>
      <c r="AI1984" s="53">
        <f t="shared" si="652"/>
        <v>0.68475206728860938</v>
      </c>
      <c r="AJ1984" s="56">
        <f t="shared" si="653"/>
        <v>24.751000000000001</v>
      </c>
    </row>
    <row r="1985" spans="1:36" ht="15.75" x14ac:dyDescent="0.3">
      <c r="A1985" s="50">
        <v>1984</v>
      </c>
      <c r="B1985" s="51">
        <v>41424</v>
      </c>
      <c r="C1985" s="75">
        <f t="shared" si="658"/>
        <v>41424</v>
      </c>
      <c r="D1985" s="50" t="s">
        <v>1223</v>
      </c>
      <c r="E1985" s="50">
        <v>3.65</v>
      </c>
      <c r="F1985" s="50">
        <v>0</v>
      </c>
      <c r="G1985" s="50">
        <v>34</v>
      </c>
      <c r="H1985" s="50">
        <v>31</v>
      </c>
      <c r="I1985" s="53">
        <f t="shared" si="639"/>
        <v>2.3969907407407409E-2</v>
      </c>
      <c r="J1985" s="54">
        <f t="shared" si="640"/>
        <v>6.5670979198376462E-3</v>
      </c>
      <c r="K1985" s="50" t="s">
        <v>1143</v>
      </c>
      <c r="L1985" s="50" t="s">
        <v>1190</v>
      </c>
      <c r="M1985" s="55">
        <f t="shared" si="641"/>
        <v>6.3447609850313906</v>
      </c>
      <c r="N1985" s="50">
        <v>0</v>
      </c>
      <c r="O1985" s="50" t="s">
        <v>228</v>
      </c>
      <c r="R1985" s="146" t="s">
        <v>1191</v>
      </c>
      <c r="S1985" s="151">
        <f t="shared" si="642"/>
        <v>0.17205796549974633</v>
      </c>
      <c r="T1985" s="151">
        <f t="shared" si="643"/>
        <v>8.6028982749873167E-2</v>
      </c>
      <c r="V1985" s="393">
        <f t="shared" si="654"/>
        <v>0</v>
      </c>
      <c r="W1985" s="393">
        <f t="shared" si="655"/>
        <v>0</v>
      </c>
      <c r="X1985" s="53">
        <f t="shared" si="644"/>
        <v>0.17205796549974633</v>
      </c>
      <c r="Y1985" s="53">
        <f t="shared" si="645"/>
        <v>0.20844714549974633</v>
      </c>
      <c r="Z1985" s="53">
        <f t="shared" si="646"/>
        <v>8.6028982749873167E-2</v>
      </c>
      <c r="AA1985" s="53">
        <f t="shared" si="647"/>
        <v>0.10422357274987316</v>
      </c>
      <c r="AB1985" s="50">
        <f t="shared" si="648"/>
        <v>1264</v>
      </c>
      <c r="AC1985" s="50">
        <f t="shared" si="657"/>
        <v>2013</v>
      </c>
      <c r="AD1985" s="50">
        <f t="shared" si="649"/>
        <v>5</v>
      </c>
      <c r="AE1985" s="56">
        <f t="shared" si="650"/>
        <v>201305</v>
      </c>
      <c r="AF1985" s="56">
        <f t="shared" si="659"/>
        <v>22</v>
      </c>
      <c r="AG1985" s="58">
        <f t="shared" si="660"/>
        <v>0</v>
      </c>
      <c r="AH1985" s="56">
        <f t="shared" si="651"/>
        <v>30</v>
      </c>
      <c r="AI1985" s="53">
        <f t="shared" si="652"/>
        <v>0.19025255549974635</v>
      </c>
      <c r="AJ1985" s="56">
        <f t="shared" si="653"/>
        <v>15.585499999999998</v>
      </c>
    </row>
    <row r="1986" spans="1:36" x14ac:dyDescent="0.25">
      <c r="A1986" s="50">
        <v>1985</v>
      </c>
      <c r="B1986" s="51">
        <v>41426</v>
      </c>
      <c r="C1986" s="75">
        <f t="shared" si="658"/>
        <v>41426</v>
      </c>
      <c r="D1986" s="50" t="s">
        <v>1225</v>
      </c>
      <c r="E1986" s="50">
        <v>0.5</v>
      </c>
      <c r="F1986" s="50">
        <v>0</v>
      </c>
      <c r="G1986" s="50">
        <v>17</v>
      </c>
      <c r="H1986" s="50">
        <v>0</v>
      </c>
      <c r="I1986" s="53">
        <f t="shared" ref="I1986:I2049" si="661">IF(E1986&gt;0,TIME(F1986,G1986,H1986),"")</f>
        <v>1.1805555555555555E-2</v>
      </c>
      <c r="J1986" s="54">
        <f t="shared" ref="J1986:J2049" si="662">IF(E1986&gt;0,TIME(F1986,G1986,H1986)/E1986,"")</f>
        <v>2.361111111111111E-2</v>
      </c>
      <c r="K1986" s="50" t="s">
        <v>949</v>
      </c>
      <c r="L1986" s="50" t="s">
        <v>949</v>
      </c>
      <c r="M1986" s="55">
        <f t="shared" ref="M1986:M2049" si="663">IF(D1986&gt;0,0.0416666666666667/J1986,"")</f>
        <v>1.7647058823529427</v>
      </c>
      <c r="N1986" s="50">
        <v>0</v>
      </c>
      <c r="O1986" s="50" t="s">
        <v>198</v>
      </c>
      <c r="R1986" s="50" t="s">
        <v>1070</v>
      </c>
      <c r="S1986" s="151">
        <f t="shared" ref="S1986:S2049" si="664">IF("1-Swim"=D1986,J1986*2.4,IF("2-Bike"=D1986,J1986*112,IF("3-Run"=D1986,J1986*26.2,0)))</f>
        <v>5.6666666666666664E-2</v>
      </c>
      <c r="T1986" s="151">
        <f t="shared" ref="T1986:T2049" si="665">S1986/2</f>
        <v>2.8333333333333332E-2</v>
      </c>
      <c r="V1986" s="393">
        <f t="shared" si="654"/>
        <v>0</v>
      </c>
      <c r="W1986" s="393">
        <f t="shared" si="655"/>
        <v>0</v>
      </c>
      <c r="X1986" s="53">
        <f t="shared" ref="X1986:X2049" si="666">J1986*26.2</f>
        <v>0.61861111111111111</v>
      </c>
      <c r="Y1986" s="53">
        <f t="shared" ref="Y1986:Y2049" si="667">(J1986+0.0013889)*26.2</f>
        <v>0.65500029111111102</v>
      </c>
      <c r="Z1986" s="53">
        <f t="shared" ref="Z1986:Z2049" si="668">X1986/2</f>
        <v>0.30930555555555556</v>
      </c>
      <c r="AA1986" s="53">
        <f t="shared" ref="AA1986:AA2049" si="669">Y1986/2</f>
        <v>0.32750014555555551</v>
      </c>
      <c r="AB1986" s="50">
        <f t="shared" ref="AB1986:AB2049" si="670">RANK(J1986,J:J,1)</f>
        <v>3752</v>
      </c>
      <c r="AC1986" s="50">
        <f t="shared" si="657"/>
        <v>2013</v>
      </c>
      <c r="AD1986" s="50">
        <f t="shared" ref="AD1986:AD2049" si="671">MONTH(B1986)</f>
        <v>6</v>
      </c>
      <c r="AE1986" s="56">
        <f t="shared" ref="AE1986:AE2049" si="672">AC1986*100+AD1986</f>
        <v>201306</v>
      </c>
      <c r="AF1986" s="56">
        <f t="shared" si="659"/>
        <v>22</v>
      </c>
      <c r="AG1986" s="58">
        <f t="shared" si="660"/>
        <v>1</v>
      </c>
      <c r="AH1986" s="56">
        <f t="shared" ref="AH1986:AH2049" si="673">DAY(B1986)</f>
        <v>1</v>
      </c>
      <c r="AI1986" s="53">
        <f t="shared" ref="AI1986:AI2049" si="674">Z1986+AA1986</f>
        <v>0.63680570111111101</v>
      </c>
      <c r="AJ1986" s="56">
        <f t="shared" ref="AJ1986:AJ2049" si="675">IF("1-Swim"=D1986,E1986*46.7,IF("2-Bike"=D1986,E1986,IF("3-Run"=D1986,E1986*4.27,0)))</f>
        <v>23.35</v>
      </c>
    </row>
    <row r="1987" spans="1:36" x14ac:dyDescent="0.25">
      <c r="A1987" s="50">
        <v>1986</v>
      </c>
      <c r="B1987" s="51">
        <v>41427</v>
      </c>
      <c r="C1987" s="75">
        <f t="shared" si="658"/>
        <v>41427</v>
      </c>
      <c r="D1987" s="50" t="s">
        <v>1225</v>
      </c>
      <c r="E1987" s="50">
        <v>1.2</v>
      </c>
      <c r="F1987" s="50">
        <v>0</v>
      </c>
      <c r="G1987" s="50">
        <v>41</v>
      </c>
      <c r="H1987" s="50">
        <v>52</v>
      </c>
      <c r="I1987" s="53">
        <f t="shared" si="661"/>
        <v>2.9074074074074075E-2</v>
      </c>
      <c r="J1987" s="54">
        <f t="shared" si="662"/>
        <v>2.4228395061728396E-2</v>
      </c>
      <c r="K1987" s="50" t="s">
        <v>949</v>
      </c>
      <c r="L1987" s="50" t="s">
        <v>971</v>
      </c>
      <c r="M1987" s="55">
        <f t="shared" si="663"/>
        <v>1.7197452229299375</v>
      </c>
      <c r="N1987" s="50">
        <v>0</v>
      </c>
      <c r="O1987" s="50" t="s">
        <v>228</v>
      </c>
      <c r="P1987" s="143"/>
      <c r="Q1987" s="143"/>
      <c r="R1987" s="143"/>
      <c r="S1987" s="151">
        <f t="shared" si="664"/>
        <v>5.814814814814815E-2</v>
      </c>
      <c r="T1987" s="151">
        <f t="shared" si="665"/>
        <v>2.9074074074074075E-2</v>
      </c>
      <c r="V1987" s="393">
        <f t="shared" ref="V1987:V2050" si="676">U1987*0.000568182</f>
        <v>0</v>
      </c>
      <c r="W1987" s="393">
        <f t="shared" ref="W1987:W2050" si="677">U1987*0.0006213713910761</f>
        <v>0</v>
      </c>
      <c r="X1987" s="53">
        <f t="shared" si="666"/>
        <v>0.63478395061728399</v>
      </c>
      <c r="Y1987" s="53">
        <f t="shared" si="667"/>
        <v>0.6711731306172839</v>
      </c>
      <c r="Z1987" s="53">
        <f t="shared" si="668"/>
        <v>0.31739197530864199</v>
      </c>
      <c r="AA1987" s="53">
        <f t="shared" si="669"/>
        <v>0.33558656530864195</v>
      </c>
      <c r="AB1987" s="50">
        <f t="shared" si="670"/>
        <v>3784</v>
      </c>
      <c r="AC1987" s="50">
        <f t="shared" si="657"/>
        <v>2013</v>
      </c>
      <c r="AD1987" s="50">
        <f t="shared" si="671"/>
        <v>6</v>
      </c>
      <c r="AE1987" s="56">
        <f t="shared" si="672"/>
        <v>201306</v>
      </c>
      <c r="AF1987" s="56">
        <f t="shared" si="659"/>
        <v>23</v>
      </c>
      <c r="AG1987" s="58">
        <f t="shared" si="660"/>
        <v>0</v>
      </c>
      <c r="AH1987" s="56">
        <f t="shared" si="673"/>
        <v>2</v>
      </c>
      <c r="AI1987" s="53">
        <f t="shared" si="674"/>
        <v>0.65297854061728389</v>
      </c>
      <c r="AJ1987" s="56">
        <f t="shared" si="675"/>
        <v>56.04</v>
      </c>
    </row>
    <row r="1988" spans="1:36" x14ac:dyDescent="0.25">
      <c r="A1988" s="50">
        <v>1987</v>
      </c>
      <c r="B1988" s="51">
        <v>41427</v>
      </c>
      <c r="C1988" s="75">
        <f t="shared" si="658"/>
        <v>41427</v>
      </c>
      <c r="D1988" s="50" t="s">
        <v>1224</v>
      </c>
      <c r="E1988" s="50">
        <v>56</v>
      </c>
      <c r="F1988" s="50">
        <v>3</v>
      </c>
      <c r="G1988" s="50">
        <v>15</v>
      </c>
      <c r="H1988" s="50">
        <v>53</v>
      </c>
      <c r="I1988" s="53">
        <f t="shared" si="661"/>
        <v>0.13603009259259261</v>
      </c>
      <c r="J1988" s="54">
        <f t="shared" si="662"/>
        <v>2.4291087962962964E-3</v>
      </c>
      <c r="K1988" s="50" t="s">
        <v>930</v>
      </c>
      <c r="L1988" s="50" t="s">
        <v>971</v>
      </c>
      <c r="M1988" s="55">
        <f t="shared" si="663"/>
        <v>17.153067301965468</v>
      </c>
      <c r="N1988" s="50">
        <v>154</v>
      </c>
      <c r="O1988" s="50" t="s">
        <v>228</v>
      </c>
      <c r="S1988" s="151">
        <f t="shared" si="664"/>
        <v>0.27206018518518521</v>
      </c>
      <c r="T1988" s="151">
        <f t="shared" si="665"/>
        <v>0.13603009259259261</v>
      </c>
      <c r="V1988" s="393">
        <f t="shared" si="676"/>
        <v>0</v>
      </c>
      <c r="W1988" s="393">
        <f t="shared" si="677"/>
        <v>0</v>
      </c>
      <c r="X1988" s="53">
        <f t="shared" si="666"/>
        <v>6.3642650462962969E-2</v>
      </c>
      <c r="Y1988" s="53">
        <f t="shared" si="667"/>
        <v>0.10003183046296296</v>
      </c>
      <c r="Z1988" s="53">
        <f t="shared" si="668"/>
        <v>3.1821325231481484E-2</v>
      </c>
      <c r="AA1988" s="53">
        <f t="shared" si="669"/>
        <v>5.0015915231481481E-2</v>
      </c>
      <c r="AB1988" s="50">
        <f t="shared" si="670"/>
        <v>360</v>
      </c>
      <c r="AC1988" s="50">
        <f t="shared" si="657"/>
        <v>2013</v>
      </c>
      <c r="AD1988" s="50">
        <f t="shared" si="671"/>
        <v>6</v>
      </c>
      <c r="AE1988" s="56">
        <f t="shared" si="672"/>
        <v>201306</v>
      </c>
      <c r="AF1988" s="56">
        <f t="shared" si="659"/>
        <v>23</v>
      </c>
      <c r="AG1988" s="58">
        <f t="shared" si="660"/>
        <v>0</v>
      </c>
      <c r="AH1988" s="56">
        <f t="shared" si="673"/>
        <v>2</v>
      </c>
      <c r="AI1988" s="53">
        <f t="shared" si="674"/>
        <v>8.1837240462962965E-2</v>
      </c>
      <c r="AJ1988" s="56">
        <f t="shared" si="675"/>
        <v>56</v>
      </c>
    </row>
    <row r="1989" spans="1:36" x14ac:dyDescent="0.25">
      <c r="A1989" s="50">
        <v>1988</v>
      </c>
      <c r="B1989" s="51">
        <v>41427</v>
      </c>
      <c r="C1989" s="75">
        <f t="shared" si="658"/>
        <v>41427</v>
      </c>
      <c r="D1989" s="50" t="s">
        <v>1223</v>
      </c>
      <c r="E1989" s="50">
        <v>13.1</v>
      </c>
      <c r="F1989" s="50">
        <v>2</v>
      </c>
      <c r="G1989" s="50">
        <v>46</v>
      </c>
      <c r="H1989" s="50">
        <v>5</v>
      </c>
      <c r="I1989" s="53">
        <f t="shared" si="661"/>
        <v>0.11533564814814816</v>
      </c>
      <c r="J1989" s="54">
        <f t="shared" si="662"/>
        <v>8.8042479502403181E-3</v>
      </c>
      <c r="K1989" s="50" t="s">
        <v>1143</v>
      </c>
      <c r="L1989" s="50" t="s">
        <v>971</v>
      </c>
      <c r="M1989" s="55">
        <f t="shared" si="663"/>
        <v>4.7325639739086833</v>
      </c>
      <c r="N1989" s="50">
        <v>161</v>
      </c>
      <c r="O1989" s="50" t="s">
        <v>228</v>
      </c>
      <c r="S1989" s="151">
        <f t="shared" si="664"/>
        <v>0.23067129629629632</v>
      </c>
      <c r="T1989" s="151">
        <f t="shared" si="665"/>
        <v>0.11533564814814816</v>
      </c>
      <c r="V1989" s="393">
        <f t="shared" si="676"/>
        <v>0</v>
      </c>
      <c r="W1989" s="393">
        <f t="shared" si="677"/>
        <v>0</v>
      </c>
      <c r="X1989" s="53">
        <f t="shared" si="666"/>
        <v>0.23067129629629632</v>
      </c>
      <c r="Y1989" s="53">
        <f t="shared" si="667"/>
        <v>0.26706047629629631</v>
      </c>
      <c r="Z1989" s="53">
        <f t="shared" si="668"/>
        <v>0.11533564814814816</v>
      </c>
      <c r="AA1989" s="53">
        <f t="shared" si="669"/>
        <v>0.13353023814814816</v>
      </c>
      <c r="AB1989" s="50">
        <f t="shared" si="670"/>
        <v>3182</v>
      </c>
      <c r="AC1989" s="50">
        <f t="shared" si="657"/>
        <v>2013</v>
      </c>
      <c r="AD1989" s="50">
        <f t="shared" si="671"/>
        <v>6</v>
      </c>
      <c r="AE1989" s="56">
        <f t="shared" si="672"/>
        <v>201306</v>
      </c>
      <c r="AF1989" s="56">
        <f t="shared" si="659"/>
        <v>23</v>
      </c>
      <c r="AG1989" s="58">
        <f t="shared" si="660"/>
        <v>0</v>
      </c>
      <c r="AH1989" s="56">
        <f t="shared" si="673"/>
        <v>2</v>
      </c>
      <c r="AI1989" s="53">
        <f t="shared" si="674"/>
        <v>0.2488658862962963</v>
      </c>
      <c r="AJ1989" s="56">
        <f t="shared" si="675"/>
        <v>55.936999999999991</v>
      </c>
    </row>
    <row r="1990" spans="1:36" x14ac:dyDescent="0.25">
      <c r="A1990" s="50">
        <v>1989</v>
      </c>
      <c r="B1990" s="51">
        <v>41427</v>
      </c>
      <c r="C1990" s="75">
        <f t="shared" si="658"/>
        <v>41427</v>
      </c>
      <c r="D1990" s="50" t="s">
        <v>713</v>
      </c>
      <c r="E1990" s="50">
        <v>1</v>
      </c>
      <c r="F1990" s="50">
        <v>0</v>
      </c>
      <c r="G1990" s="50">
        <v>9</v>
      </c>
      <c r="H1990" s="50">
        <v>26</v>
      </c>
      <c r="I1990" s="53">
        <f t="shared" si="661"/>
        <v>6.5509259259259262E-3</v>
      </c>
      <c r="J1990" s="54">
        <f t="shared" si="662"/>
        <v>6.5509259259259262E-3</v>
      </c>
      <c r="K1990" s="50" t="s">
        <v>1143</v>
      </c>
      <c r="L1990" s="50" t="s">
        <v>1194</v>
      </c>
      <c r="M1990" s="55">
        <f t="shared" si="663"/>
        <v>6.3604240282685556</v>
      </c>
      <c r="N1990" s="50">
        <v>0</v>
      </c>
      <c r="O1990" s="50" t="s">
        <v>228</v>
      </c>
      <c r="S1990" s="151">
        <f t="shared" si="664"/>
        <v>0</v>
      </c>
      <c r="T1990" s="151">
        <f t="shared" si="665"/>
        <v>0</v>
      </c>
      <c r="V1990" s="393">
        <f t="shared" si="676"/>
        <v>0</v>
      </c>
      <c r="W1990" s="393">
        <f t="shared" si="677"/>
        <v>0</v>
      </c>
      <c r="X1990" s="53">
        <f t="shared" si="666"/>
        <v>0.17163425925925926</v>
      </c>
      <c r="Y1990" s="53">
        <f t="shared" si="667"/>
        <v>0.20802343925925923</v>
      </c>
      <c r="Z1990" s="53">
        <f t="shared" si="668"/>
        <v>8.5817129629629632E-2</v>
      </c>
      <c r="AA1990" s="53">
        <f t="shared" si="669"/>
        <v>0.10401171962962961</v>
      </c>
      <c r="AB1990" s="50">
        <f t="shared" si="670"/>
        <v>1250</v>
      </c>
      <c r="AC1990" s="50">
        <f t="shared" si="657"/>
        <v>2013</v>
      </c>
      <c r="AD1990" s="50">
        <f t="shared" si="671"/>
        <v>6</v>
      </c>
      <c r="AE1990" s="56">
        <f t="shared" si="672"/>
        <v>201306</v>
      </c>
      <c r="AF1990" s="56">
        <f t="shared" si="659"/>
        <v>23</v>
      </c>
      <c r="AG1990" s="58">
        <f t="shared" si="660"/>
        <v>0</v>
      </c>
      <c r="AH1990" s="56">
        <f t="shared" si="673"/>
        <v>2</v>
      </c>
      <c r="AI1990" s="53">
        <f t="shared" si="674"/>
        <v>0.18982884925925925</v>
      </c>
      <c r="AJ1990" s="56">
        <f t="shared" si="675"/>
        <v>0</v>
      </c>
    </row>
    <row r="1991" spans="1:36" x14ac:dyDescent="0.25">
      <c r="A1991" s="50">
        <v>1990</v>
      </c>
      <c r="B1991" s="51">
        <v>41427</v>
      </c>
      <c r="C1991" s="75">
        <f t="shared" si="658"/>
        <v>41427</v>
      </c>
      <c r="D1991" s="50" t="s">
        <v>714</v>
      </c>
      <c r="E1991" s="50">
        <v>1</v>
      </c>
      <c r="F1991" s="50">
        <v>0</v>
      </c>
      <c r="G1991" s="50">
        <v>11</v>
      </c>
      <c r="H1991" s="50">
        <v>12</v>
      </c>
      <c r="I1991" s="53">
        <f t="shared" si="661"/>
        <v>7.7777777777777767E-3</v>
      </c>
      <c r="J1991" s="54">
        <f t="shared" si="662"/>
        <v>7.7777777777777767E-3</v>
      </c>
      <c r="K1991" s="50" t="s">
        <v>1143</v>
      </c>
      <c r="L1991" s="50" t="s">
        <v>1194</v>
      </c>
      <c r="M1991" s="55">
        <f t="shared" si="663"/>
        <v>5.3571428571428621</v>
      </c>
      <c r="N1991" s="50">
        <v>0</v>
      </c>
      <c r="O1991" s="50" t="s">
        <v>228</v>
      </c>
      <c r="S1991" s="151">
        <f t="shared" si="664"/>
        <v>0</v>
      </c>
      <c r="T1991" s="151">
        <f t="shared" si="665"/>
        <v>0</v>
      </c>
      <c r="V1991" s="393">
        <f t="shared" si="676"/>
        <v>0</v>
      </c>
      <c r="W1991" s="393">
        <f t="shared" si="677"/>
        <v>0</v>
      </c>
      <c r="X1991" s="53">
        <f t="shared" si="666"/>
        <v>0.20377777777777775</v>
      </c>
      <c r="Y1991" s="53">
        <f t="shared" si="667"/>
        <v>0.24016695777777772</v>
      </c>
      <c r="Z1991" s="53">
        <f t="shared" si="668"/>
        <v>0.10188888888888888</v>
      </c>
      <c r="AA1991" s="53">
        <f t="shared" si="669"/>
        <v>0.12008347888888886</v>
      </c>
      <c r="AB1991" s="50">
        <f t="shared" si="670"/>
        <v>2635</v>
      </c>
      <c r="AC1991" s="50">
        <f t="shared" si="657"/>
        <v>2013</v>
      </c>
      <c r="AD1991" s="50">
        <f t="shared" si="671"/>
        <v>6</v>
      </c>
      <c r="AE1991" s="56">
        <f t="shared" si="672"/>
        <v>201306</v>
      </c>
      <c r="AF1991" s="56">
        <f t="shared" si="659"/>
        <v>23</v>
      </c>
      <c r="AG1991" s="58">
        <f t="shared" si="660"/>
        <v>0</v>
      </c>
      <c r="AH1991" s="56">
        <f t="shared" si="673"/>
        <v>2</v>
      </c>
      <c r="AI1991" s="53">
        <f t="shared" si="674"/>
        <v>0.22197236777777773</v>
      </c>
      <c r="AJ1991" s="56">
        <f t="shared" si="675"/>
        <v>0</v>
      </c>
    </row>
    <row r="1992" spans="1:36" x14ac:dyDescent="0.25">
      <c r="A1992" s="50">
        <v>1991</v>
      </c>
      <c r="B1992" s="51">
        <v>41427</v>
      </c>
      <c r="C1992" s="75">
        <f t="shared" si="658"/>
        <v>41427</v>
      </c>
      <c r="D1992" s="50" t="s">
        <v>715</v>
      </c>
      <c r="E1992" s="50">
        <v>1</v>
      </c>
      <c r="F1992" s="50">
        <v>0</v>
      </c>
      <c r="G1992" s="50">
        <v>12</v>
      </c>
      <c r="H1992" s="50">
        <v>35</v>
      </c>
      <c r="I1992" s="53">
        <f t="shared" si="661"/>
        <v>8.7384259259259255E-3</v>
      </c>
      <c r="J1992" s="54">
        <f t="shared" si="662"/>
        <v>8.7384259259259255E-3</v>
      </c>
      <c r="K1992" s="50" t="s">
        <v>1143</v>
      </c>
      <c r="L1992" s="50" t="s">
        <v>1194</v>
      </c>
      <c r="M1992" s="55">
        <f t="shared" si="663"/>
        <v>4.7682119205298052</v>
      </c>
      <c r="N1992" s="50">
        <v>0</v>
      </c>
      <c r="O1992" s="50" t="s">
        <v>228</v>
      </c>
      <c r="P1992" s="143"/>
      <c r="Q1992" s="143"/>
      <c r="R1992" s="143"/>
      <c r="S1992" s="151">
        <f t="shared" si="664"/>
        <v>0</v>
      </c>
      <c r="T1992" s="151">
        <f t="shared" si="665"/>
        <v>0</v>
      </c>
      <c r="V1992" s="393">
        <f t="shared" si="676"/>
        <v>0</v>
      </c>
      <c r="W1992" s="393">
        <f t="shared" si="677"/>
        <v>0</v>
      </c>
      <c r="X1992" s="53">
        <f t="shared" si="666"/>
        <v>0.22894675925925925</v>
      </c>
      <c r="Y1992" s="53">
        <f t="shared" si="667"/>
        <v>0.26533593925925925</v>
      </c>
      <c r="Z1992" s="53">
        <f t="shared" si="668"/>
        <v>0.11447337962962963</v>
      </c>
      <c r="AA1992" s="53">
        <f t="shared" si="669"/>
        <v>0.13266796962962962</v>
      </c>
      <c r="AB1992" s="50">
        <f t="shared" si="670"/>
        <v>3165</v>
      </c>
      <c r="AC1992" s="50">
        <f t="shared" si="657"/>
        <v>2013</v>
      </c>
      <c r="AD1992" s="50">
        <f t="shared" si="671"/>
        <v>6</v>
      </c>
      <c r="AE1992" s="56">
        <f t="shared" si="672"/>
        <v>201306</v>
      </c>
      <c r="AF1992" s="56">
        <f t="shared" si="659"/>
        <v>23</v>
      </c>
      <c r="AG1992" s="58">
        <f t="shared" si="660"/>
        <v>0</v>
      </c>
      <c r="AH1992" s="56">
        <f t="shared" si="673"/>
        <v>2</v>
      </c>
      <c r="AI1992" s="53">
        <f t="shared" si="674"/>
        <v>0.24714134925925924</v>
      </c>
      <c r="AJ1992" s="56">
        <f t="shared" si="675"/>
        <v>0</v>
      </c>
    </row>
    <row r="1993" spans="1:36" x14ac:dyDescent="0.25">
      <c r="A1993" s="50">
        <v>1992</v>
      </c>
      <c r="B1993" s="51">
        <v>41427</v>
      </c>
      <c r="C1993" s="75">
        <f t="shared" si="658"/>
        <v>41427</v>
      </c>
      <c r="D1993" s="50" t="s">
        <v>716</v>
      </c>
      <c r="E1993" s="50">
        <v>1</v>
      </c>
      <c r="F1993" s="50">
        <v>0</v>
      </c>
      <c r="G1993" s="50">
        <v>13</v>
      </c>
      <c r="H1993" s="50">
        <v>11</v>
      </c>
      <c r="I1993" s="53">
        <f t="shared" si="661"/>
        <v>9.1550925925925931E-3</v>
      </c>
      <c r="J1993" s="54">
        <f t="shared" si="662"/>
        <v>9.1550925925925931E-3</v>
      </c>
      <c r="K1993" s="50" t="s">
        <v>1143</v>
      </c>
      <c r="L1993" s="50" t="s">
        <v>1194</v>
      </c>
      <c r="M1993" s="55">
        <f t="shared" si="663"/>
        <v>4.5512010113780059</v>
      </c>
      <c r="N1993" s="50">
        <v>0</v>
      </c>
      <c r="O1993" s="50" t="s">
        <v>228</v>
      </c>
      <c r="S1993" s="151">
        <f t="shared" si="664"/>
        <v>0</v>
      </c>
      <c r="T1993" s="151">
        <f t="shared" si="665"/>
        <v>0</v>
      </c>
      <c r="V1993" s="393">
        <f t="shared" si="676"/>
        <v>0</v>
      </c>
      <c r="W1993" s="393">
        <f t="shared" si="677"/>
        <v>0</v>
      </c>
      <c r="X1993" s="53">
        <f t="shared" si="666"/>
        <v>0.23986342592592594</v>
      </c>
      <c r="Y1993" s="53">
        <f t="shared" si="667"/>
        <v>0.27625260592592593</v>
      </c>
      <c r="Z1993" s="53">
        <f t="shared" si="668"/>
        <v>0.11993171296296297</v>
      </c>
      <c r="AA1993" s="53">
        <f t="shared" si="669"/>
        <v>0.13812630296296297</v>
      </c>
      <c r="AB1993" s="50">
        <f t="shared" si="670"/>
        <v>3251</v>
      </c>
      <c r="AC1993" s="50">
        <f t="shared" si="657"/>
        <v>2013</v>
      </c>
      <c r="AD1993" s="50">
        <f t="shared" si="671"/>
        <v>6</v>
      </c>
      <c r="AE1993" s="56">
        <f t="shared" si="672"/>
        <v>201306</v>
      </c>
      <c r="AF1993" s="56">
        <f t="shared" si="659"/>
        <v>23</v>
      </c>
      <c r="AG1993" s="58">
        <f t="shared" si="660"/>
        <v>0</v>
      </c>
      <c r="AH1993" s="56">
        <f t="shared" si="673"/>
        <v>2</v>
      </c>
      <c r="AI1993" s="53">
        <f t="shared" si="674"/>
        <v>0.25805801592592592</v>
      </c>
      <c r="AJ1993" s="56">
        <f t="shared" si="675"/>
        <v>0</v>
      </c>
    </row>
    <row r="1994" spans="1:36" x14ac:dyDescent="0.25">
      <c r="A1994" s="50">
        <v>1993</v>
      </c>
      <c r="B1994" s="51">
        <v>41427</v>
      </c>
      <c r="C1994" s="75">
        <f t="shared" si="658"/>
        <v>41427</v>
      </c>
      <c r="D1994" s="50" t="s">
        <v>717</v>
      </c>
      <c r="E1994" s="50">
        <v>1</v>
      </c>
      <c r="F1994" s="50">
        <v>0</v>
      </c>
      <c r="G1994" s="50">
        <v>14</v>
      </c>
      <c r="H1994" s="50">
        <v>23</v>
      </c>
      <c r="I1994" s="53">
        <f t="shared" si="661"/>
        <v>9.9884259259259266E-3</v>
      </c>
      <c r="J1994" s="54">
        <f t="shared" si="662"/>
        <v>9.9884259259259266E-3</v>
      </c>
      <c r="K1994" s="50" t="s">
        <v>1143</v>
      </c>
      <c r="L1994" s="50" t="s">
        <v>1194</v>
      </c>
      <c r="M1994" s="55">
        <f t="shared" si="663"/>
        <v>4.1714947856315208</v>
      </c>
      <c r="N1994" s="50">
        <v>0</v>
      </c>
      <c r="O1994" s="50" t="s">
        <v>228</v>
      </c>
      <c r="S1994" s="151">
        <f t="shared" si="664"/>
        <v>0</v>
      </c>
      <c r="T1994" s="151">
        <f t="shared" si="665"/>
        <v>0</v>
      </c>
      <c r="V1994" s="393">
        <f t="shared" si="676"/>
        <v>0</v>
      </c>
      <c r="W1994" s="393">
        <f t="shared" si="677"/>
        <v>0</v>
      </c>
      <c r="X1994" s="53">
        <f t="shared" si="666"/>
        <v>0.26169675925925928</v>
      </c>
      <c r="Y1994" s="53">
        <f t="shared" si="667"/>
        <v>0.2980859392592593</v>
      </c>
      <c r="Z1994" s="53">
        <f t="shared" si="668"/>
        <v>0.13084837962962964</v>
      </c>
      <c r="AA1994" s="53">
        <f t="shared" si="669"/>
        <v>0.14904296962962965</v>
      </c>
      <c r="AB1994" s="50">
        <f t="shared" si="670"/>
        <v>3383</v>
      </c>
      <c r="AC1994" s="50">
        <f t="shared" si="657"/>
        <v>2013</v>
      </c>
      <c r="AD1994" s="50">
        <f t="shared" si="671"/>
        <v>6</v>
      </c>
      <c r="AE1994" s="56">
        <f t="shared" si="672"/>
        <v>201306</v>
      </c>
      <c r="AF1994" s="56">
        <f t="shared" si="659"/>
        <v>23</v>
      </c>
      <c r="AG1994" s="58">
        <f t="shared" si="660"/>
        <v>0</v>
      </c>
      <c r="AH1994" s="56">
        <f t="shared" si="673"/>
        <v>2</v>
      </c>
      <c r="AI1994" s="53">
        <f t="shared" si="674"/>
        <v>0.27989134925925929</v>
      </c>
      <c r="AJ1994" s="56">
        <f t="shared" si="675"/>
        <v>0</v>
      </c>
    </row>
    <row r="1995" spans="1:36" x14ac:dyDescent="0.25">
      <c r="A1995" s="50">
        <v>1994</v>
      </c>
      <c r="B1995" s="51">
        <v>41427</v>
      </c>
      <c r="C1995" s="75">
        <f t="shared" si="658"/>
        <v>41427</v>
      </c>
      <c r="D1995" s="50" t="s">
        <v>718</v>
      </c>
      <c r="E1995" s="50">
        <v>1</v>
      </c>
      <c r="F1995" s="50">
        <v>0</v>
      </c>
      <c r="G1995" s="50">
        <v>12</v>
      </c>
      <c r="H1995" s="50">
        <v>52</v>
      </c>
      <c r="I1995" s="53">
        <f t="shared" si="661"/>
        <v>8.9351851851851866E-3</v>
      </c>
      <c r="J1995" s="54">
        <f t="shared" si="662"/>
        <v>8.9351851851851866E-3</v>
      </c>
      <c r="K1995" s="50" t="s">
        <v>1143</v>
      </c>
      <c r="L1995" s="50" t="s">
        <v>1194</v>
      </c>
      <c r="M1995" s="55">
        <f t="shared" si="663"/>
        <v>4.6632124352331639</v>
      </c>
      <c r="N1995" s="50">
        <v>0</v>
      </c>
      <c r="O1995" s="50" t="s">
        <v>228</v>
      </c>
      <c r="S1995" s="151">
        <f t="shared" si="664"/>
        <v>0</v>
      </c>
      <c r="T1995" s="151">
        <f t="shared" si="665"/>
        <v>0</v>
      </c>
      <c r="V1995" s="393">
        <f t="shared" si="676"/>
        <v>0</v>
      </c>
      <c r="W1995" s="393">
        <f t="shared" si="677"/>
        <v>0</v>
      </c>
      <c r="X1995" s="53">
        <f t="shared" si="666"/>
        <v>0.23410185185185189</v>
      </c>
      <c r="Y1995" s="53">
        <f t="shared" si="667"/>
        <v>0.27049103185185192</v>
      </c>
      <c r="Z1995" s="53">
        <f t="shared" si="668"/>
        <v>0.11705092592592595</v>
      </c>
      <c r="AA1995" s="53">
        <f t="shared" si="669"/>
        <v>0.13524551592592596</v>
      </c>
      <c r="AB1995" s="50">
        <f t="shared" si="670"/>
        <v>3213</v>
      </c>
      <c r="AC1995" s="50">
        <f t="shared" si="657"/>
        <v>2013</v>
      </c>
      <c r="AD1995" s="50">
        <f t="shared" si="671"/>
        <v>6</v>
      </c>
      <c r="AE1995" s="56">
        <f t="shared" si="672"/>
        <v>201306</v>
      </c>
      <c r="AF1995" s="56">
        <f t="shared" si="659"/>
        <v>23</v>
      </c>
      <c r="AG1995" s="58">
        <f t="shared" si="660"/>
        <v>0</v>
      </c>
      <c r="AH1995" s="56">
        <f t="shared" si="673"/>
        <v>2</v>
      </c>
      <c r="AI1995" s="53">
        <f t="shared" si="674"/>
        <v>0.2522964418518519</v>
      </c>
      <c r="AJ1995" s="56">
        <f t="shared" si="675"/>
        <v>0</v>
      </c>
    </row>
    <row r="1996" spans="1:36" x14ac:dyDescent="0.25">
      <c r="A1996" s="50">
        <v>1995</v>
      </c>
      <c r="B1996" s="51">
        <v>41427</v>
      </c>
      <c r="C1996" s="75">
        <f t="shared" si="658"/>
        <v>41427</v>
      </c>
      <c r="D1996" s="50" t="s">
        <v>719</v>
      </c>
      <c r="E1996" s="50">
        <v>1</v>
      </c>
      <c r="F1996" s="50">
        <v>0</v>
      </c>
      <c r="G1996" s="50">
        <v>13</v>
      </c>
      <c r="H1996" s="50">
        <v>18</v>
      </c>
      <c r="I1996" s="53">
        <f t="shared" si="661"/>
        <v>9.2361111111111116E-3</v>
      </c>
      <c r="J1996" s="54">
        <f t="shared" si="662"/>
        <v>9.2361111111111116E-3</v>
      </c>
      <c r="K1996" s="50" t="s">
        <v>1143</v>
      </c>
      <c r="L1996" s="50" t="s">
        <v>1194</v>
      </c>
      <c r="M1996" s="55">
        <f t="shared" si="663"/>
        <v>4.5112781954887247</v>
      </c>
      <c r="N1996" s="50">
        <v>0</v>
      </c>
      <c r="O1996" s="50" t="s">
        <v>228</v>
      </c>
      <c r="S1996" s="151">
        <f t="shared" si="664"/>
        <v>0</v>
      </c>
      <c r="T1996" s="151">
        <f t="shared" si="665"/>
        <v>0</v>
      </c>
      <c r="V1996" s="393">
        <f t="shared" si="676"/>
        <v>0</v>
      </c>
      <c r="W1996" s="393">
        <f t="shared" si="677"/>
        <v>0</v>
      </c>
      <c r="X1996" s="53">
        <f t="shared" si="666"/>
        <v>0.24198611111111112</v>
      </c>
      <c r="Y1996" s="53">
        <f t="shared" si="667"/>
        <v>0.27837529111111114</v>
      </c>
      <c r="Z1996" s="53">
        <f t="shared" si="668"/>
        <v>0.12099305555555556</v>
      </c>
      <c r="AA1996" s="53">
        <f t="shared" si="669"/>
        <v>0.13918764555555557</v>
      </c>
      <c r="AB1996" s="50">
        <f t="shared" si="670"/>
        <v>3267</v>
      </c>
      <c r="AC1996" s="50">
        <f t="shared" si="657"/>
        <v>2013</v>
      </c>
      <c r="AD1996" s="50">
        <f t="shared" si="671"/>
        <v>6</v>
      </c>
      <c r="AE1996" s="56">
        <f t="shared" si="672"/>
        <v>201306</v>
      </c>
      <c r="AF1996" s="56">
        <f t="shared" si="659"/>
        <v>23</v>
      </c>
      <c r="AG1996" s="58">
        <f t="shared" si="660"/>
        <v>0</v>
      </c>
      <c r="AH1996" s="56">
        <f t="shared" si="673"/>
        <v>2</v>
      </c>
      <c r="AI1996" s="53">
        <f t="shared" si="674"/>
        <v>0.26018070111111113</v>
      </c>
      <c r="AJ1996" s="56">
        <f t="shared" si="675"/>
        <v>0</v>
      </c>
    </row>
    <row r="1997" spans="1:36" x14ac:dyDescent="0.25">
      <c r="A1997" s="50">
        <v>1996</v>
      </c>
      <c r="B1997" s="51">
        <v>41427</v>
      </c>
      <c r="C1997" s="75">
        <f t="shared" si="658"/>
        <v>41427</v>
      </c>
      <c r="D1997" s="50" t="s">
        <v>720</v>
      </c>
      <c r="E1997" s="50">
        <v>1</v>
      </c>
      <c r="F1997" s="50">
        <v>0</v>
      </c>
      <c r="G1997" s="50">
        <v>13</v>
      </c>
      <c r="H1997" s="50">
        <v>57</v>
      </c>
      <c r="I1997" s="53">
        <f t="shared" si="661"/>
        <v>9.6874999999999999E-3</v>
      </c>
      <c r="J1997" s="54">
        <f t="shared" si="662"/>
        <v>9.6874999999999999E-3</v>
      </c>
      <c r="K1997" s="50" t="s">
        <v>1143</v>
      </c>
      <c r="L1997" s="50" t="s">
        <v>1194</v>
      </c>
      <c r="M1997" s="55">
        <f t="shared" si="663"/>
        <v>4.3010752688172076</v>
      </c>
      <c r="N1997" s="50">
        <v>0</v>
      </c>
      <c r="O1997" s="50" t="s">
        <v>228</v>
      </c>
      <c r="S1997" s="151">
        <f t="shared" si="664"/>
        <v>0</v>
      </c>
      <c r="T1997" s="151">
        <f t="shared" si="665"/>
        <v>0</v>
      </c>
      <c r="V1997" s="393">
        <f t="shared" si="676"/>
        <v>0</v>
      </c>
      <c r="W1997" s="393">
        <f t="shared" si="677"/>
        <v>0</v>
      </c>
      <c r="X1997" s="53">
        <f t="shared" si="666"/>
        <v>0.2538125</v>
      </c>
      <c r="Y1997" s="53">
        <f t="shared" si="667"/>
        <v>0.29020168000000002</v>
      </c>
      <c r="Z1997" s="53">
        <f t="shared" si="668"/>
        <v>0.12690625</v>
      </c>
      <c r="AA1997" s="53">
        <f t="shared" si="669"/>
        <v>0.14510084000000001</v>
      </c>
      <c r="AB1997" s="50">
        <f t="shared" si="670"/>
        <v>3336</v>
      </c>
      <c r="AC1997" s="50">
        <f t="shared" si="657"/>
        <v>2013</v>
      </c>
      <c r="AD1997" s="50">
        <f t="shared" si="671"/>
        <v>6</v>
      </c>
      <c r="AE1997" s="56">
        <f t="shared" si="672"/>
        <v>201306</v>
      </c>
      <c r="AF1997" s="56">
        <f t="shared" si="659"/>
        <v>23</v>
      </c>
      <c r="AG1997" s="58">
        <f t="shared" si="660"/>
        <v>0</v>
      </c>
      <c r="AH1997" s="56">
        <f t="shared" si="673"/>
        <v>2</v>
      </c>
      <c r="AI1997" s="53">
        <f t="shared" si="674"/>
        <v>0.27200709000000001</v>
      </c>
      <c r="AJ1997" s="56">
        <f t="shared" si="675"/>
        <v>0</v>
      </c>
    </row>
    <row r="1998" spans="1:36" x14ac:dyDescent="0.25">
      <c r="A1998" s="50">
        <v>1997</v>
      </c>
      <c r="B1998" s="51">
        <v>41427</v>
      </c>
      <c r="C1998" s="75">
        <f t="shared" si="658"/>
        <v>41427</v>
      </c>
      <c r="D1998" s="50" t="s">
        <v>721</v>
      </c>
      <c r="E1998" s="50">
        <v>1</v>
      </c>
      <c r="F1998" s="50">
        <v>0</v>
      </c>
      <c r="G1998" s="50">
        <v>11</v>
      </c>
      <c r="H1998" s="50">
        <v>4</v>
      </c>
      <c r="I1998" s="53">
        <f t="shared" si="661"/>
        <v>7.6851851851851847E-3</v>
      </c>
      <c r="J1998" s="54">
        <f t="shared" si="662"/>
        <v>7.6851851851851847E-3</v>
      </c>
      <c r="K1998" s="50" t="s">
        <v>1143</v>
      </c>
      <c r="L1998" s="50" t="s">
        <v>1194</v>
      </c>
      <c r="M1998" s="55">
        <f t="shared" si="663"/>
        <v>5.4216867469879562</v>
      </c>
      <c r="N1998" s="50">
        <v>0</v>
      </c>
      <c r="O1998" s="50" t="s">
        <v>228</v>
      </c>
      <c r="P1998" s="143"/>
      <c r="Q1998" s="143"/>
      <c r="R1998" s="143"/>
      <c r="S1998" s="151">
        <f t="shared" si="664"/>
        <v>0</v>
      </c>
      <c r="T1998" s="151">
        <f t="shared" si="665"/>
        <v>0</v>
      </c>
      <c r="V1998" s="393">
        <f t="shared" si="676"/>
        <v>0</v>
      </c>
      <c r="W1998" s="393">
        <f t="shared" si="677"/>
        <v>0</v>
      </c>
      <c r="X1998" s="53">
        <f t="shared" si="666"/>
        <v>0.20135185185185184</v>
      </c>
      <c r="Y1998" s="53">
        <f t="shared" si="667"/>
        <v>0.2377410318518518</v>
      </c>
      <c r="Z1998" s="53">
        <f t="shared" si="668"/>
        <v>0.10067592592592592</v>
      </c>
      <c r="AA1998" s="53">
        <f t="shared" si="669"/>
        <v>0.1188705159259259</v>
      </c>
      <c r="AB1998" s="50">
        <f t="shared" si="670"/>
        <v>2549</v>
      </c>
      <c r="AC1998" s="50">
        <f t="shared" si="657"/>
        <v>2013</v>
      </c>
      <c r="AD1998" s="50">
        <f t="shared" si="671"/>
        <v>6</v>
      </c>
      <c r="AE1998" s="56">
        <f t="shared" si="672"/>
        <v>201306</v>
      </c>
      <c r="AF1998" s="56">
        <f t="shared" si="659"/>
        <v>23</v>
      </c>
      <c r="AG1998" s="58">
        <f t="shared" si="660"/>
        <v>0</v>
      </c>
      <c r="AH1998" s="56">
        <f t="shared" si="673"/>
        <v>2</v>
      </c>
      <c r="AI1998" s="53">
        <f t="shared" si="674"/>
        <v>0.21954644185185182</v>
      </c>
      <c r="AJ1998" s="56">
        <f t="shared" si="675"/>
        <v>0</v>
      </c>
    </row>
    <row r="1999" spans="1:36" x14ac:dyDescent="0.25">
      <c r="A1999" s="50">
        <v>1998</v>
      </c>
      <c r="B1999" s="51">
        <v>41427</v>
      </c>
      <c r="C1999" s="75">
        <f t="shared" si="658"/>
        <v>41427</v>
      </c>
      <c r="D1999" s="50" t="s">
        <v>707</v>
      </c>
      <c r="E1999" s="50">
        <v>1</v>
      </c>
      <c r="F1999" s="50">
        <v>0</v>
      </c>
      <c r="G1999" s="50">
        <v>11</v>
      </c>
      <c r="H1999" s="50">
        <v>16</v>
      </c>
      <c r="I1999" s="53">
        <f t="shared" si="661"/>
        <v>7.8240740740740753E-3</v>
      </c>
      <c r="J1999" s="54">
        <f t="shared" si="662"/>
        <v>7.8240740740740753E-3</v>
      </c>
      <c r="K1999" s="50" t="s">
        <v>1143</v>
      </c>
      <c r="L1999" s="50" t="s">
        <v>1194</v>
      </c>
      <c r="M1999" s="55">
        <f t="shared" si="663"/>
        <v>5.3254437869822517</v>
      </c>
      <c r="N1999" s="50">
        <v>0</v>
      </c>
      <c r="O1999" s="50" t="s">
        <v>228</v>
      </c>
      <c r="P1999" s="143"/>
      <c r="Q1999" s="143"/>
      <c r="R1999" s="143"/>
      <c r="S1999" s="151">
        <f t="shared" si="664"/>
        <v>0</v>
      </c>
      <c r="T1999" s="151">
        <f t="shared" si="665"/>
        <v>0</v>
      </c>
      <c r="V1999" s="393">
        <f t="shared" si="676"/>
        <v>0</v>
      </c>
      <c r="W1999" s="393">
        <f t="shared" si="677"/>
        <v>0</v>
      </c>
      <c r="X1999" s="53">
        <f t="shared" si="666"/>
        <v>0.20499074074074078</v>
      </c>
      <c r="Y1999" s="53">
        <f t="shared" si="667"/>
        <v>0.24137992074074077</v>
      </c>
      <c r="Z1999" s="53">
        <f t="shared" si="668"/>
        <v>0.10249537037037039</v>
      </c>
      <c r="AA1999" s="53">
        <f t="shared" si="669"/>
        <v>0.12068996037037039</v>
      </c>
      <c r="AB1999" s="50">
        <f t="shared" si="670"/>
        <v>2671</v>
      </c>
      <c r="AC1999" s="50">
        <f t="shared" si="657"/>
        <v>2013</v>
      </c>
      <c r="AD1999" s="50">
        <f t="shared" si="671"/>
        <v>6</v>
      </c>
      <c r="AE1999" s="56">
        <f t="shared" si="672"/>
        <v>201306</v>
      </c>
      <c r="AF1999" s="56">
        <f t="shared" si="659"/>
        <v>23</v>
      </c>
      <c r="AG1999" s="58">
        <f t="shared" si="660"/>
        <v>0</v>
      </c>
      <c r="AH1999" s="56">
        <f t="shared" si="673"/>
        <v>2</v>
      </c>
      <c r="AI1999" s="53">
        <f t="shared" si="674"/>
        <v>0.22318533074074076</v>
      </c>
      <c r="AJ1999" s="56">
        <f t="shared" si="675"/>
        <v>0</v>
      </c>
    </row>
    <row r="2000" spans="1:36" x14ac:dyDescent="0.25">
      <c r="A2000" s="50">
        <v>1999</v>
      </c>
      <c r="B2000" s="51">
        <v>41427</v>
      </c>
      <c r="C2000" s="75">
        <f t="shared" si="658"/>
        <v>41427</v>
      </c>
      <c r="D2000" s="50" t="s">
        <v>708</v>
      </c>
      <c r="E2000" s="50">
        <v>1</v>
      </c>
      <c r="F2000" s="50">
        <v>0</v>
      </c>
      <c r="G2000" s="50">
        <v>13</v>
      </c>
      <c r="H2000" s="50">
        <v>18</v>
      </c>
      <c r="I2000" s="53">
        <f t="shared" si="661"/>
        <v>9.2361111111111116E-3</v>
      </c>
      <c r="J2000" s="54">
        <f t="shared" si="662"/>
        <v>9.2361111111111116E-3</v>
      </c>
      <c r="K2000" s="50" t="s">
        <v>1143</v>
      </c>
      <c r="L2000" s="50" t="s">
        <v>1194</v>
      </c>
      <c r="M2000" s="55">
        <f t="shared" si="663"/>
        <v>4.5112781954887247</v>
      </c>
      <c r="N2000" s="50">
        <v>0</v>
      </c>
      <c r="O2000" s="50" t="s">
        <v>228</v>
      </c>
      <c r="S2000" s="151">
        <f t="shared" si="664"/>
        <v>0</v>
      </c>
      <c r="T2000" s="151">
        <f t="shared" si="665"/>
        <v>0</v>
      </c>
      <c r="V2000" s="393">
        <f t="shared" si="676"/>
        <v>0</v>
      </c>
      <c r="W2000" s="393">
        <f t="shared" si="677"/>
        <v>0</v>
      </c>
      <c r="X2000" s="53">
        <f t="shared" si="666"/>
        <v>0.24198611111111112</v>
      </c>
      <c r="Y2000" s="53">
        <f t="shared" si="667"/>
        <v>0.27837529111111114</v>
      </c>
      <c r="Z2000" s="53">
        <f t="shared" si="668"/>
        <v>0.12099305555555556</v>
      </c>
      <c r="AA2000" s="53">
        <f t="shared" si="669"/>
        <v>0.13918764555555557</v>
      </c>
      <c r="AB2000" s="50">
        <f t="shared" si="670"/>
        <v>3267</v>
      </c>
      <c r="AC2000" s="50">
        <f t="shared" si="657"/>
        <v>2013</v>
      </c>
      <c r="AD2000" s="50">
        <f t="shared" si="671"/>
        <v>6</v>
      </c>
      <c r="AE2000" s="56">
        <f t="shared" si="672"/>
        <v>201306</v>
      </c>
      <c r="AF2000" s="56">
        <f t="shared" si="659"/>
        <v>23</v>
      </c>
      <c r="AG2000" s="58">
        <f t="shared" si="660"/>
        <v>0</v>
      </c>
      <c r="AH2000" s="56">
        <f t="shared" si="673"/>
        <v>2</v>
      </c>
      <c r="AI2000" s="53">
        <f t="shared" si="674"/>
        <v>0.26018070111111113</v>
      </c>
      <c r="AJ2000" s="56">
        <f t="shared" si="675"/>
        <v>0</v>
      </c>
    </row>
    <row r="2001" spans="1:36" x14ac:dyDescent="0.25">
      <c r="A2001" s="50">
        <v>2000</v>
      </c>
      <c r="B2001" s="51">
        <v>41427</v>
      </c>
      <c r="C2001" s="75">
        <f t="shared" si="658"/>
        <v>41427</v>
      </c>
      <c r="D2001" s="50" t="s">
        <v>709</v>
      </c>
      <c r="E2001" s="50">
        <v>1</v>
      </c>
      <c r="F2001" s="50">
        <v>0</v>
      </c>
      <c r="G2001" s="50">
        <v>15</v>
      </c>
      <c r="H2001" s="50">
        <v>42</v>
      </c>
      <c r="I2001" s="53">
        <f t="shared" si="661"/>
        <v>1.0902777777777777E-2</v>
      </c>
      <c r="J2001" s="54">
        <f t="shared" si="662"/>
        <v>1.0902777777777777E-2</v>
      </c>
      <c r="K2001" s="50" t="s">
        <v>1143</v>
      </c>
      <c r="L2001" s="50" t="s">
        <v>1194</v>
      </c>
      <c r="M2001" s="55">
        <f t="shared" si="663"/>
        <v>3.8216560509554172</v>
      </c>
      <c r="N2001" s="50">
        <v>0</v>
      </c>
      <c r="O2001" s="50" t="s">
        <v>228</v>
      </c>
      <c r="S2001" s="151">
        <f t="shared" si="664"/>
        <v>0</v>
      </c>
      <c r="T2001" s="151">
        <f t="shared" si="665"/>
        <v>0</v>
      </c>
      <c r="V2001" s="393">
        <f t="shared" si="676"/>
        <v>0</v>
      </c>
      <c r="W2001" s="393">
        <f t="shared" si="677"/>
        <v>0</v>
      </c>
      <c r="X2001" s="53">
        <f t="shared" si="666"/>
        <v>0.28565277777777776</v>
      </c>
      <c r="Y2001" s="53">
        <f t="shared" si="667"/>
        <v>0.32204195777777778</v>
      </c>
      <c r="Z2001" s="53">
        <f t="shared" si="668"/>
        <v>0.14282638888888888</v>
      </c>
      <c r="AA2001" s="53">
        <f t="shared" si="669"/>
        <v>0.16102097888888889</v>
      </c>
      <c r="AB2001" s="50">
        <f t="shared" si="670"/>
        <v>3494</v>
      </c>
      <c r="AC2001" s="50">
        <f t="shared" si="657"/>
        <v>2013</v>
      </c>
      <c r="AD2001" s="50">
        <f t="shared" si="671"/>
        <v>6</v>
      </c>
      <c r="AE2001" s="56">
        <f t="shared" si="672"/>
        <v>201306</v>
      </c>
      <c r="AF2001" s="56">
        <f t="shared" si="659"/>
        <v>23</v>
      </c>
      <c r="AG2001" s="58">
        <f t="shared" si="660"/>
        <v>0</v>
      </c>
      <c r="AH2001" s="56">
        <f t="shared" si="673"/>
        <v>2</v>
      </c>
      <c r="AI2001" s="53">
        <f t="shared" si="674"/>
        <v>0.30384736777777777</v>
      </c>
      <c r="AJ2001" s="56">
        <f t="shared" si="675"/>
        <v>0</v>
      </c>
    </row>
    <row r="2002" spans="1:36" x14ac:dyDescent="0.25">
      <c r="A2002" s="50">
        <v>2001</v>
      </c>
      <c r="B2002" s="51">
        <v>41427</v>
      </c>
      <c r="C2002" s="75">
        <f t="shared" si="658"/>
        <v>41427</v>
      </c>
      <c r="D2002" s="50" t="s">
        <v>710</v>
      </c>
      <c r="E2002" s="50">
        <v>1</v>
      </c>
      <c r="F2002" s="50">
        <v>0</v>
      </c>
      <c r="G2002" s="50">
        <v>14</v>
      </c>
      <c r="H2002" s="50">
        <v>48</v>
      </c>
      <c r="I2002" s="53">
        <f t="shared" si="661"/>
        <v>1.0277777777777778E-2</v>
      </c>
      <c r="J2002" s="54">
        <f t="shared" si="662"/>
        <v>1.0277777777777778E-2</v>
      </c>
      <c r="K2002" s="50" t="s">
        <v>1143</v>
      </c>
      <c r="L2002" s="50" t="s">
        <v>1194</v>
      </c>
      <c r="M2002" s="55">
        <f t="shared" si="663"/>
        <v>4.0540540540540571</v>
      </c>
      <c r="N2002" s="50">
        <v>0</v>
      </c>
      <c r="O2002" s="50" t="s">
        <v>228</v>
      </c>
      <c r="S2002" s="151">
        <f t="shared" si="664"/>
        <v>0</v>
      </c>
      <c r="T2002" s="151">
        <f t="shared" si="665"/>
        <v>0</v>
      </c>
      <c r="V2002" s="393">
        <f t="shared" si="676"/>
        <v>0</v>
      </c>
      <c r="W2002" s="393">
        <f t="shared" si="677"/>
        <v>0</v>
      </c>
      <c r="X2002" s="53">
        <f t="shared" si="666"/>
        <v>0.26927777777777778</v>
      </c>
      <c r="Y2002" s="53">
        <f t="shared" si="667"/>
        <v>0.3056669577777778</v>
      </c>
      <c r="Z2002" s="53">
        <f t="shared" si="668"/>
        <v>0.13463888888888889</v>
      </c>
      <c r="AA2002" s="53">
        <f t="shared" si="669"/>
        <v>0.1528334788888889</v>
      </c>
      <c r="AB2002" s="50">
        <f t="shared" si="670"/>
        <v>3418</v>
      </c>
      <c r="AC2002" s="50">
        <f t="shared" si="657"/>
        <v>2013</v>
      </c>
      <c r="AD2002" s="50">
        <f t="shared" si="671"/>
        <v>6</v>
      </c>
      <c r="AE2002" s="56">
        <f t="shared" si="672"/>
        <v>201306</v>
      </c>
      <c r="AF2002" s="56">
        <f t="shared" si="659"/>
        <v>23</v>
      </c>
      <c r="AG2002" s="58">
        <f t="shared" si="660"/>
        <v>0</v>
      </c>
      <c r="AH2002" s="56">
        <f t="shared" si="673"/>
        <v>2</v>
      </c>
      <c r="AI2002" s="53">
        <f t="shared" si="674"/>
        <v>0.28747236777777779</v>
      </c>
      <c r="AJ2002" s="56">
        <f t="shared" si="675"/>
        <v>0</v>
      </c>
    </row>
    <row r="2003" spans="1:36" x14ac:dyDescent="0.25">
      <c r="A2003" s="50">
        <v>2002</v>
      </c>
      <c r="B2003" s="51">
        <v>41427</v>
      </c>
      <c r="C2003" s="75">
        <f t="shared" si="658"/>
        <v>41427</v>
      </c>
      <c r="D2003" s="50" t="s">
        <v>515</v>
      </c>
      <c r="E2003" s="50">
        <v>0.01</v>
      </c>
      <c r="F2003" s="50">
        <v>0</v>
      </c>
      <c r="G2003" s="50">
        <v>2</v>
      </c>
      <c r="H2003" s="50">
        <v>59</v>
      </c>
      <c r="I2003" s="53">
        <f t="shared" si="661"/>
        <v>2.0717592592592593E-3</v>
      </c>
      <c r="J2003" s="54">
        <f t="shared" si="662"/>
        <v>0.20717592592592593</v>
      </c>
      <c r="K2003" s="50" t="s">
        <v>1143</v>
      </c>
      <c r="L2003" s="50" t="s">
        <v>971</v>
      </c>
      <c r="M2003" s="55">
        <f t="shared" si="663"/>
        <v>0.20111731843575434</v>
      </c>
      <c r="N2003" s="50">
        <v>0</v>
      </c>
      <c r="O2003" s="50" t="s">
        <v>228</v>
      </c>
      <c r="P2003" s="143"/>
      <c r="Q2003" s="143"/>
      <c r="R2003" s="143"/>
      <c r="S2003" s="151">
        <f t="shared" si="664"/>
        <v>0</v>
      </c>
      <c r="T2003" s="151">
        <f t="shared" si="665"/>
        <v>0</v>
      </c>
      <c r="V2003" s="393">
        <f t="shared" si="676"/>
        <v>0</v>
      </c>
      <c r="W2003" s="393">
        <f t="shared" si="677"/>
        <v>0</v>
      </c>
      <c r="X2003" s="53">
        <f t="shared" si="666"/>
        <v>5.4280092592592588</v>
      </c>
      <c r="Y2003" s="53">
        <f t="shared" si="667"/>
        <v>5.4643984392592593</v>
      </c>
      <c r="Z2003" s="53">
        <f t="shared" si="668"/>
        <v>2.7140046296296294</v>
      </c>
      <c r="AA2003" s="53">
        <f t="shared" si="669"/>
        <v>2.7321992196296296</v>
      </c>
      <c r="AB2003" s="50">
        <f t="shared" si="670"/>
        <v>4092</v>
      </c>
      <c r="AC2003" s="50">
        <f t="shared" si="657"/>
        <v>2013</v>
      </c>
      <c r="AD2003" s="50">
        <f t="shared" si="671"/>
        <v>6</v>
      </c>
      <c r="AE2003" s="56">
        <f t="shared" si="672"/>
        <v>201306</v>
      </c>
      <c r="AF2003" s="56">
        <f t="shared" si="659"/>
        <v>23</v>
      </c>
      <c r="AG2003" s="58">
        <f t="shared" si="660"/>
        <v>0</v>
      </c>
      <c r="AH2003" s="56">
        <f t="shared" si="673"/>
        <v>2</v>
      </c>
      <c r="AI2003" s="53">
        <f t="shared" si="674"/>
        <v>5.446203849259259</v>
      </c>
      <c r="AJ2003" s="56">
        <f t="shared" si="675"/>
        <v>0</v>
      </c>
    </row>
    <row r="2004" spans="1:36" x14ac:dyDescent="0.25">
      <c r="A2004" s="50">
        <v>2003</v>
      </c>
      <c r="B2004" s="51">
        <v>41427</v>
      </c>
      <c r="C2004" s="75">
        <f t="shared" si="658"/>
        <v>41427</v>
      </c>
      <c r="D2004" s="50" t="s">
        <v>516</v>
      </c>
      <c r="E2004" s="50">
        <v>0.01</v>
      </c>
      <c r="F2004" s="50">
        <v>0</v>
      </c>
      <c r="G2004" s="50">
        <v>3</v>
      </c>
      <c r="H2004" s="50">
        <v>9</v>
      </c>
      <c r="I2004" s="53">
        <f t="shared" si="661"/>
        <v>2.1874999999999998E-3</v>
      </c>
      <c r="J2004" s="54">
        <f t="shared" si="662"/>
        <v>0.21874999999999997</v>
      </c>
      <c r="K2004" s="50" t="s">
        <v>1143</v>
      </c>
      <c r="L2004" s="50" t="s">
        <v>971</v>
      </c>
      <c r="M2004" s="55">
        <f t="shared" si="663"/>
        <v>0.19047619047619066</v>
      </c>
      <c r="N2004" s="50">
        <v>0</v>
      </c>
      <c r="O2004" s="50" t="s">
        <v>228</v>
      </c>
      <c r="P2004" s="143"/>
      <c r="Q2004" s="143"/>
      <c r="R2004" s="143"/>
      <c r="S2004" s="151">
        <f t="shared" si="664"/>
        <v>0</v>
      </c>
      <c r="T2004" s="151">
        <f t="shared" si="665"/>
        <v>0</v>
      </c>
      <c r="V2004" s="393">
        <f t="shared" si="676"/>
        <v>0</v>
      </c>
      <c r="W2004" s="393">
        <f t="shared" si="677"/>
        <v>0</v>
      </c>
      <c r="X2004" s="53">
        <f t="shared" si="666"/>
        <v>5.7312499999999993</v>
      </c>
      <c r="Y2004" s="53">
        <f t="shared" si="667"/>
        <v>5.7676391799999989</v>
      </c>
      <c r="Z2004" s="53">
        <f t="shared" si="668"/>
        <v>2.8656249999999996</v>
      </c>
      <c r="AA2004" s="53">
        <f t="shared" si="669"/>
        <v>2.8838195899999994</v>
      </c>
      <c r="AB2004" s="50">
        <f t="shared" si="670"/>
        <v>4096</v>
      </c>
      <c r="AC2004" s="50">
        <f t="shared" si="657"/>
        <v>2013</v>
      </c>
      <c r="AD2004" s="50">
        <f t="shared" si="671"/>
        <v>6</v>
      </c>
      <c r="AE2004" s="56">
        <f t="shared" si="672"/>
        <v>201306</v>
      </c>
      <c r="AF2004" s="56">
        <f t="shared" si="659"/>
        <v>23</v>
      </c>
      <c r="AG2004" s="58">
        <f>IF(ISBLANK(B2004)," ",MAX(B2004-B2002-1,0))</f>
        <v>0</v>
      </c>
      <c r="AH2004" s="56">
        <f t="shared" si="673"/>
        <v>2</v>
      </c>
      <c r="AI2004" s="53">
        <f t="shared" si="674"/>
        <v>5.7494445899999995</v>
      </c>
      <c r="AJ2004" s="56">
        <f t="shared" si="675"/>
        <v>0</v>
      </c>
    </row>
    <row r="2005" spans="1:36" x14ac:dyDescent="0.25">
      <c r="A2005" s="50">
        <v>2004</v>
      </c>
      <c r="B2005" s="51">
        <v>41428</v>
      </c>
      <c r="C2005" s="75">
        <f t="shared" si="658"/>
        <v>41428</v>
      </c>
      <c r="D2005" s="50" t="s">
        <v>1223</v>
      </c>
      <c r="E2005" s="50">
        <v>2</v>
      </c>
      <c r="F2005" s="50">
        <v>0</v>
      </c>
      <c r="G2005" s="50">
        <v>21</v>
      </c>
      <c r="H2005" s="50">
        <v>0</v>
      </c>
      <c r="I2005" s="53">
        <f t="shared" si="661"/>
        <v>1.4583333333333332E-2</v>
      </c>
      <c r="J2005" s="54">
        <f t="shared" si="662"/>
        <v>7.2916666666666659E-3</v>
      </c>
      <c r="K2005" s="50" t="s">
        <v>1063</v>
      </c>
      <c r="L2005" s="50" t="s">
        <v>1048</v>
      </c>
      <c r="M2005" s="55">
        <f t="shared" si="663"/>
        <v>5.7142857142857197</v>
      </c>
      <c r="N2005" s="50">
        <v>0</v>
      </c>
      <c r="O2005" s="50" t="s">
        <v>253</v>
      </c>
      <c r="S2005" s="151">
        <f t="shared" si="664"/>
        <v>0.19104166666666664</v>
      </c>
      <c r="T2005" s="151">
        <f t="shared" si="665"/>
        <v>9.5520833333333319E-2</v>
      </c>
      <c r="V2005" s="393">
        <f t="shared" si="676"/>
        <v>0</v>
      </c>
      <c r="W2005" s="393">
        <f t="shared" si="677"/>
        <v>0</v>
      </c>
      <c r="X2005" s="53">
        <f t="shared" si="666"/>
        <v>0.19104166666666664</v>
      </c>
      <c r="Y2005" s="53">
        <f t="shared" si="667"/>
        <v>0.22743084666666663</v>
      </c>
      <c r="Z2005" s="53">
        <f t="shared" si="668"/>
        <v>9.5520833333333319E-2</v>
      </c>
      <c r="AA2005" s="53">
        <f t="shared" si="669"/>
        <v>0.11371542333333332</v>
      </c>
      <c r="AB2005" s="50">
        <f t="shared" si="670"/>
        <v>2149</v>
      </c>
      <c r="AC2005" s="50">
        <f t="shared" si="657"/>
        <v>2013</v>
      </c>
      <c r="AD2005" s="50">
        <f t="shared" si="671"/>
        <v>6</v>
      </c>
      <c r="AE2005" s="56">
        <f t="shared" si="672"/>
        <v>201306</v>
      </c>
      <c r="AF2005" s="56">
        <f t="shared" si="659"/>
        <v>23</v>
      </c>
      <c r="AG2005" s="58">
        <f>IF(ISBLANK(B2005)," ",MAX(B2005-B2002-1,0))</f>
        <v>0</v>
      </c>
      <c r="AH2005" s="56">
        <f t="shared" si="673"/>
        <v>3</v>
      </c>
      <c r="AI2005" s="53">
        <f t="shared" si="674"/>
        <v>0.20923625666666662</v>
      </c>
      <c r="AJ2005" s="56">
        <f t="shared" si="675"/>
        <v>8.5399999999999991</v>
      </c>
    </row>
    <row r="2006" spans="1:36" x14ac:dyDescent="0.25">
      <c r="A2006" s="50">
        <v>2005</v>
      </c>
      <c r="B2006" s="51">
        <v>41429</v>
      </c>
      <c r="C2006" s="75">
        <f t="shared" si="658"/>
        <v>41429</v>
      </c>
      <c r="D2006" s="50" t="s">
        <v>1224</v>
      </c>
      <c r="E2006" s="50">
        <v>10.3</v>
      </c>
      <c r="F2006" s="50">
        <v>0</v>
      </c>
      <c r="G2006" s="50">
        <v>30</v>
      </c>
      <c r="H2006" s="50">
        <v>16</v>
      </c>
      <c r="I2006" s="53">
        <f t="shared" si="661"/>
        <v>2.101851851851852E-2</v>
      </c>
      <c r="J2006" s="54">
        <f t="shared" si="662"/>
        <v>2.0406328658755845E-3</v>
      </c>
      <c r="K2006" s="50" t="s">
        <v>921</v>
      </c>
      <c r="L2006" s="50" t="s">
        <v>1132</v>
      </c>
      <c r="M2006" s="55">
        <f t="shared" si="663"/>
        <v>20.418502202643186</v>
      </c>
      <c r="N2006" s="50">
        <v>0</v>
      </c>
      <c r="O2006" s="50" t="s">
        <v>253</v>
      </c>
      <c r="S2006" s="151">
        <f t="shared" si="664"/>
        <v>0.22855088097806547</v>
      </c>
      <c r="T2006" s="151">
        <f t="shared" si="665"/>
        <v>0.11427544048903274</v>
      </c>
      <c r="V2006" s="393">
        <f t="shared" si="676"/>
        <v>0</v>
      </c>
      <c r="W2006" s="393">
        <f t="shared" si="677"/>
        <v>0</v>
      </c>
      <c r="X2006" s="53">
        <f t="shared" si="666"/>
        <v>5.3464581085940314E-2</v>
      </c>
      <c r="Y2006" s="53">
        <f t="shared" si="667"/>
        <v>8.9853761085940315E-2</v>
      </c>
      <c r="Z2006" s="53">
        <f t="shared" si="668"/>
        <v>2.6732290542970157E-2</v>
      </c>
      <c r="AA2006" s="53">
        <f t="shared" si="669"/>
        <v>4.4926880542970157E-2</v>
      </c>
      <c r="AB2006" s="50">
        <f t="shared" si="670"/>
        <v>202</v>
      </c>
      <c r="AC2006" s="50">
        <f t="shared" si="657"/>
        <v>2013</v>
      </c>
      <c r="AD2006" s="50">
        <f t="shared" si="671"/>
        <v>6</v>
      </c>
      <c r="AE2006" s="56">
        <f t="shared" si="672"/>
        <v>201306</v>
      </c>
      <c r="AF2006" s="56">
        <f t="shared" si="659"/>
        <v>23</v>
      </c>
      <c r="AG2006" s="58">
        <f t="shared" ref="AG2006:AG2014" si="678">IF(ISBLANK(B2006)," ",MAX(B2006-B2005-1,0))</f>
        <v>0</v>
      </c>
      <c r="AH2006" s="56">
        <f t="shared" si="673"/>
        <v>4</v>
      </c>
      <c r="AI2006" s="53">
        <f t="shared" si="674"/>
        <v>7.1659171085940318E-2</v>
      </c>
      <c r="AJ2006" s="56">
        <f t="shared" si="675"/>
        <v>10.3</v>
      </c>
    </row>
    <row r="2007" spans="1:36" ht="15.75" x14ac:dyDescent="0.3">
      <c r="A2007" s="50">
        <v>2006</v>
      </c>
      <c r="B2007" s="51">
        <v>41430</v>
      </c>
      <c r="C2007" s="75">
        <f t="shared" si="658"/>
        <v>41430</v>
      </c>
      <c r="D2007" s="50" t="s">
        <v>1223</v>
      </c>
      <c r="E2007" s="50">
        <v>4.0999999999999996</v>
      </c>
      <c r="F2007" s="50">
        <v>0</v>
      </c>
      <c r="G2007" s="50">
        <v>38</v>
      </c>
      <c r="H2007" s="50">
        <v>10</v>
      </c>
      <c r="I2007" s="53">
        <f t="shared" si="661"/>
        <v>2.6504629629629628E-2</v>
      </c>
      <c r="J2007" s="54">
        <f t="shared" si="662"/>
        <v>6.4645438121047876E-3</v>
      </c>
      <c r="K2007" s="50" t="s">
        <v>1063</v>
      </c>
      <c r="L2007" s="50" t="s">
        <v>1192</v>
      </c>
      <c r="M2007" s="55">
        <f t="shared" si="663"/>
        <v>6.4454148471615769</v>
      </c>
      <c r="N2007" s="50">
        <v>0</v>
      </c>
      <c r="O2007" s="50" t="s">
        <v>255</v>
      </c>
      <c r="R2007" s="146" t="s">
        <v>1193</v>
      </c>
      <c r="S2007" s="151">
        <f t="shared" si="664"/>
        <v>0.16937104787714544</v>
      </c>
      <c r="T2007" s="151">
        <f t="shared" si="665"/>
        <v>8.4685523938572718E-2</v>
      </c>
      <c r="V2007" s="393">
        <f t="shared" si="676"/>
        <v>0</v>
      </c>
      <c r="W2007" s="393">
        <f t="shared" si="677"/>
        <v>0</v>
      </c>
      <c r="X2007" s="53">
        <f t="shared" si="666"/>
        <v>0.16937104787714544</v>
      </c>
      <c r="Y2007" s="53">
        <f t="shared" si="667"/>
        <v>0.20576022787714543</v>
      </c>
      <c r="Z2007" s="53">
        <f t="shared" si="668"/>
        <v>8.4685523938572718E-2</v>
      </c>
      <c r="AA2007" s="53">
        <f t="shared" si="669"/>
        <v>0.10288011393857271</v>
      </c>
      <c r="AB2007" s="50">
        <f t="shared" si="670"/>
        <v>1190</v>
      </c>
      <c r="AC2007" s="50">
        <f t="shared" si="657"/>
        <v>2013</v>
      </c>
      <c r="AD2007" s="50">
        <f t="shared" si="671"/>
        <v>6</v>
      </c>
      <c r="AE2007" s="56">
        <f t="shared" si="672"/>
        <v>201306</v>
      </c>
      <c r="AF2007" s="56">
        <f t="shared" si="659"/>
        <v>23</v>
      </c>
      <c r="AG2007" s="58">
        <f t="shared" si="678"/>
        <v>0</v>
      </c>
      <c r="AH2007" s="56">
        <f t="shared" si="673"/>
        <v>5</v>
      </c>
      <c r="AI2007" s="53">
        <f t="shared" si="674"/>
        <v>0.18756563787714542</v>
      </c>
      <c r="AJ2007" s="56">
        <f t="shared" si="675"/>
        <v>17.506999999999998</v>
      </c>
    </row>
    <row r="2008" spans="1:36" x14ac:dyDescent="0.25">
      <c r="A2008" s="50">
        <v>2007</v>
      </c>
      <c r="B2008" s="51">
        <v>41431</v>
      </c>
      <c r="C2008" s="75">
        <f t="shared" si="658"/>
        <v>41431</v>
      </c>
      <c r="D2008" s="50" t="s">
        <v>1224</v>
      </c>
      <c r="E2008" s="50">
        <v>10.7</v>
      </c>
      <c r="F2008" s="50">
        <v>0</v>
      </c>
      <c r="G2008" s="50">
        <v>30</v>
      </c>
      <c r="H2008" s="50">
        <v>0</v>
      </c>
      <c r="I2008" s="53">
        <f t="shared" si="661"/>
        <v>2.0833333333333332E-2</v>
      </c>
      <c r="J2008" s="54">
        <f t="shared" si="662"/>
        <v>1.9470404984423676E-3</v>
      </c>
      <c r="K2008" s="50" t="s">
        <v>921</v>
      </c>
      <c r="L2008" s="50" t="s">
        <v>1132</v>
      </c>
      <c r="M2008" s="55">
        <f t="shared" si="663"/>
        <v>21.400000000000016</v>
      </c>
      <c r="N2008" s="50">
        <v>0</v>
      </c>
      <c r="O2008" s="50" t="s">
        <v>253</v>
      </c>
      <c r="S2008" s="151">
        <f t="shared" si="664"/>
        <v>0.21806853582554517</v>
      </c>
      <c r="T2008" s="151">
        <f t="shared" si="665"/>
        <v>0.10903426791277258</v>
      </c>
      <c r="V2008" s="393">
        <f t="shared" si="676"/>
        <v>0</v>
      </c>
      <c r="W2008" s="393">
        <f t="shared" si="677"/>
        <v>0</v>
      </c>
      <c r="X2008" s="53">
        <f t="shared" si="666"/>
        <v>5.101246105919003E-2</v>
      </c>
      <c r="Y2008" s="53">
        <f t="shared" si="667"/>
        <v>8.740164105919003E-2</v>
      </c>
      <c r="Z2008" s="53">
        <f t="shared" si="668"/>
        <v>2.5506230529595015E-2</v>
      </c>
      <c r="AA2008" s="53">
        <f t="shared" si="669"/>
        <v>4.3700820529595015E-2</v>
      </c>
      <c r="AB2008" s="50">
        <f t="shared" si="670"/>
        <v>152</v>
      </c>
      <c r="AC2008" s="50">
        <f t="shared" si="657"/>
        <v>2013</v>
      </c>
      <c r="AD2008" s="50">
        <f t="shared" si="671"/>
        <v>6</v>
      </c>
      <c r="AE2008" s="56">
        <f t="shared" si="672"/>
        <v>201306</v>
      </c>
      <c r="AF2008" s="56">
        <f t="shared" si="659"/>
        <v>23</v>
      </c>
      <c r="AG2008" s="58">
        <f t="shared" si="678"/>
        <v>0</v>
      </c>
      <c r="AH2008" s="56">
        <f t="shared" si="673"/>
        <v>6</v>
      </c>
      <c r="AI2008" s="53">
        <f t="shared" si="674"/>
        <v>6.9207051059190033E-2</v>
      </c>
      <c r="AJ2008" s="56">
        <f t="shared" si="675"/>
        <v>10.7</v>
      </c>
    </row>
    <row r="2009" spans="1:36" x14ac:dyDescent="0.25">
      <c r="A2009" s="50">
        <v>2008</v>
      </c>
      <c r="B2009" s="51">
        <v>41431</v>
      </c>
      <c r="C2009" s="75">
        <f t="shared" si="658"/>
        <v>41431</v>
      </c>
      <c r="D2009" s="50" t="s">
        <v>1223</v>
      </c>
      <c r="E2009" s="50">
        <v>2.9</v>
      </c>
      <c r="F2009" s="50">
        <v>0</v>
      </c>
      <c r="G2009" s="50">
        <v>25</v>
      </c>
      <c r="H2009" s="50">
        <v>48</v>
      </c>
      <c r="I2009" s="53">
        <f t="shared" si="661"/>
        <v>1.7916666666666668E-2</v>
      </c>
      <c r="J2009" s="54">
        <f t="shared" si="662"/>
        <v>6.1781609195402307E-3</v>
      </c>
      <c r="K2009" s="50" t="s">
        <v>1063</v>
      </c>
      <c r="L2009" s="50" t="s">
        <v>1195</v>
      </c>
      <c r="M2009" s="55">
        <f t="shared" si="663"/>
        <v>6.7441860465116319</v>
      </c>
      <c r="N2009" s="50">
        <v>0</v>
      </c>
      <c r="O2009" s="50" t="s">
        <v>184</v>
      </c>
      <c r="S2009" s="151">
        <f t="shared" si="664"/>
        <v>0.16186781609195403</v>
      </c>
      <c r="T2009" s="151">
        <f t="shared" si="665"/>
        <v>8.0933908045977013E-2</v>
      </c>
      <c r="V2009" s="393">
        <f t="shared" si="676"/>
        <v>0</v>
      </c>
      <c r="W2009" s="393">
        <f t="shared" si="677"/>
        <v>0</v>
      </c>
      <c r="X2009" s="53">
        <f t="shared" si="666"/>
        <v>0.16186781609195403</v>
      </c>
      <c r="Y2009" s="53">
        <f t="shared" si="667"/>
        <v>0.19825699609195405</v>
      </c>
      <c r="Z2009" s="53">
        <f t="shared" si="668"/>
        <v>8.0933908045977013E-2</v>
      </c>
      <c r="AA2009" s="53">
        <f t="shared" si="669"/>
        <v>9.9128498045977023E-2</v>
      </c>
      <c r="AB2009" s="50">
        <f t="shared" si="670"/>
        <v>1052</v>
      </c>
      <c r="AC2009" s="50">
        <f t="shared" si="657"/>
        <v>2013</v>
      </c>
      <c r="AD2009" s="50">
        <f t="shared" si="671"/>
        <v>6</v>
      </c>
      <c r="AE2009" s="56">
        <f t="shared" si="672"/>
        <v>201306</v>
      </c>
      <c r="AF2009" s="56">
        <f t="shared" si="659"/>
        <v>23</v>
      </c>
      <c r="AG2009" s="58">
        <f t="shared" si="678"/>
        <v>0</v>
      </c>
      <c r="AH2009" s="56">
        <f t="shared" si="673"/>
        <v>6</v>
      </c>
      <c r="AI2009" s="53">
        <f t="shared" si="674"/>
        <v>0.18006240609195404</v>
      </c>
      <c r="AJ2009" s="56">
        <f t="shared" si="675"/>
        <v>12.382999999999999</v>
      </c>
    </row>
    <row r="2010" spans="1:36" x14ac:dyDescent="0.25">
      <c r="A2010" s="50">
        <v>2009</v>
      </c>
      <c r="B2010" s="51">
        <v>41432</v>
      </c>
      <c r="C2010" s="75">
        <f t="shared" si="658"/>
        <v>41432</v>
      </c>
      <c r="D2010" s="50" t="s">
        <v>1223</v>
      </c>
      <c r="E2010" s="50">
        <v>3.11</v>
      </c>
      <c r="F2010" s="50">
        <v>0</v>
      </c>
      <c r="G2010" s="50">
        <v>26</v>
      </c>
      <c r="H2010" s="50">
        <v>47</v>
      </c>
      <c r="I2010" s="53">
        <f t="shared" si="661"/>
        <v>1.8599537037037036E-2</v>
      </c>
      <c r="J2010" s="54">
        <f t="shared" si="662"/>
        <v>5.980558532809337E-3</v>
      </c>
      <c r="K2010" s="50" t="s">
        <v>1063</v>
      </c>
      <c r="L2010" s="50" t="s">
        <v>1048</v>
      </c>
      <c r="M2010" s="55">
        <f t="shared" si="663"/>
        <v>6.9670192906036146</v>
      </c>
      <c r="N2010" s="50">
        <v>0</v>
      </c>
      <c r="O2010" s="50" t="s">
        <v>253</v>
      </c>
      <c r="S2010" s="151">
        <f t="shared" si="664"/>
        <v>0.15669063355960464</v>
      </c>
      <c r="T2010" s="151">
        <f t="shared" si="665"/>
        <v>7.8345316779802318E-2</v>
      </c>
      <c r="V2010" s="393">
        <f t="shared" si="676"/>
        <v>0</v>
      </c>
      <c r="W2010" s="393">
        <f t="shared" si="677"/>
        <v>0</v>
      </c>
      <c r="X2010" s="53">
        <f t="shared" si="666"/>
        <v>0.15669063355960464</v>
      </c>
      <c r="Y2010" s="53">
        <f t="shared" si="667"/>
        <v>0.19307981355960463</v>
      </c>
      <c r="Z2010" s="53">
        <f t="shared" si="668"/>
        <v>7.8345316779802318E-2</v>
      </c>
      <c r="AA2010" s="53">
        <f t="shared" si="669"/>
        <v>9.6539906779802315E-2</v>
      </c>
      <c r="AB2010" s="50">
        <f t="shared" si="670"/>
        <v>1010</v>
      </c>
      <c r="AC2010" s="50">
        <f t="shared" si="657"/>
        <v>2013</v>
      </c>
      <c r="AD2010" s="50">
        <f t="shared" si="671"/>
        <v>6</v>
      </c>
      <c r="AE2010" s="56">
        <f t="shared" si="672"/>
        <v>201306</v>
      </c>
      <c r="AF2010" s="56">
        <f t="shared" si="659"/>
        <v>23</v>
      </c>
      <c r="AG2010" s="58">
        <f t="shared" si="678"/>
        <v>0</v>
      </c>
      <c r="AH2010" s="56">
        <f t="shared" si="673"/>
        <v>7</v>
      </c>
      <c r="AI2010" s="53">
        <f t="shared" si="674"/>
        <v>0.17488522355960462</v>
      </c>
      <c r="AJ2010" s="56">
        <f t="shared" si="675"/>
        <v>13.279699999999998</v>
      </c>
    </row>
    <row r="2011" spans="1:36" x14ac:dyDescent="0.25">
      <c r="A2011" s="50">
        <v>2010</v>
      </c>
      <c r="B2011" s="51">
        <v>41435</v>
      </c>
      <c r="C2011" s="75">
        <f t="shared" si="658"/>
        <v>41435</v>
      </c>
      <c r="D2011" s="50" t="s">
        <v>1223</v>
      </c>
      <c r="E2011" s="50">
        <v>4</v>
      </c>
      <c r="F2011" s="50">
        <v>0</v>
      </c>
      <c r="G2011" s="50">
        <v>37</v>
      </c>
      <c r="H2011" s="50">
        <v>6</v>
      </c>
      <c r="I2011" s="53">
        <f t="shared" si="661"/>
        <v>2.5763888888888892E-2</v>
      </c>
      <c r="J2011" s="54">
        <f t="shared" si="662"/>
        <v>6.4409722222222229E-3</v>
      </c>
      <c r="K2011" s="50" t="s">
        <v>1143</v>
      </c>
      <c r="L2011" s="50" t="s">
        <v>1196</v>
      </c>
      <c r="M2011" s="55">
        <f t="shared" si="663"/>
        <v>6.4690026954177942</v>
      </c>
      <c r="N2011" s="50">
        <v>159</v>
      </c>
      <c r="O2011" s="50" t="s">
        <v>184</v>
      </c>
      <c r="S2011" s="151">
        <f t="shared" si="664"/>
        <v>0.16875347222222223</v>
      </c>
      <c r="T2011" s="151">
        <f t="shared" si="665"/>
        <v>8.4376736111111114E-2</v>
      </c>
      <c r="V2011" s="393">
        <f t="shared" si="676"/>
        <v>0</v>
      </c>
      <c r="W2011" s="393">
        <f t="shared" si="677"/>
        <v>0</v>
      </c>
      <c r="X2011" s="53">
        <f t="shared" si="666"/>
        <v>0.16875347222222223</v>
      </c>
      <c r="Y2011" s="53">
        <f t="shared" si="667"/>
        <v>0.20514265222222225</v>
      </c>
      <c r="Z2011" s="53">
        <f t="shared" si="668"/>
        <v>8.4376736111111114E-2</v>
      </c>
      <c r="AA2011" s="53">
        <f t="shared" si="669"/>
        <v>0.10257132611111112</v>
      </c>
      <c r="AB2011" s="50">
        <f t="shared" si="670"/>
        <v>1167</v>
      </c>
      <c r="AC2011" s="50">
        <f t="shared" si="657"/>
        <v>2013</v>
      </c>
      <c r="AD2011" s="50">
        <f t="shared" si="671"/>
        <v>6</v>
      </c>
      <c r="AE2011" s="56">
        <f t="shared" si="672"/>
        <v>201306</v>
      </c>
      <c r="AF2011" s="56">
        <f t="shared" si="659"/>
        <v>24</v>
      </c>
      <c r="AG2011" s="58">
        <f t="shared" si="678"/>
        <v>2</v>
      </c>
      <c r="AH2011" s="56">
        <f t="shared" si="673"/>
        <v>10</v>
      </c>
      <c r="AI2011" s="53">
        <f t="shared" si="674"/>
        <v>0.18694806222222224</v>
      </c>
      <c r="AJ2011" s="56">
        <f t="shared" si="675"/>
        <v>17.079999999999998</v>
      </c>
    </row>
    <row r="2012" spans="1:36" x14ac:dyDescent="0.25">
      <c r="A2012" s="50">
        <v>2011</v>
      </c>
      <c r="B2012" s="51">
        <v>41436</v>
      </c>
      <c r="C2012" s="75">
        <f t="shared" si="658"/>
        <v>41436</v>
      </c>
      <c r="D2012" s="50" t="s">
        <v>1223</v>
      </c>
      <c r="E2012" s="50">
        <v>9</v>
      </c>
      <c r="F2012" s="50">
        <v>1</v>
      </c>
      <c r="G2012" s="50">
        <v>39</v>
      </c>
      <c r="H2012" s="50">
        <v>15</v>
      </c>
      <c r="I2012" s="53">
        <f t="shared" si="661"/>
        <v>6.8923611111111116E-2</v>
      </c>
      <c r="J2012" s="54">
        <f t="shared" si="662"/>
        <v>7.6581790123456794E-3</v>
      </c>
      <c r="K2012" s="50" t="s">
        <v>1143</v>
      </c>
      <c r="L2012" s="50" t="s">
        <v>1197</v>
      </c>
      <c r="M2012" s="55">
        <f t="shared" si="663"/>
        <v>5.4408060453400546</v>
      </c>
      <c r="N2012" s="50">
        <v>159</v>
      </c>
      <c r="O2012" s="50" t="s">
        <v>184</v>
      </c>
      <c r="S2012" s="151">
        <f t="shared" si="664"/>
        <v>0.2006442901234568</v>
      </c>
      <c r="T2012" s="151">
        <f t="shared" si="665"/>
        <v>0.1003221450617284</v>
      </c>
      <c r="V2012" s="393">
        <f t="shared" si="676"/>
        <v>0</v>
      </c>
      <c r="W2012" s="393">
        <f t="shared" si="677"/>
        <v>0</v>
      </c>
      <c r="X2012" s="53">
        <f t="shared" si="666"/>
        <v>0.2006442901234568</v>
      </c>
      <c r="Y2012" s="53">
        <f t="shared" si="667"/>
        <v>0.2370334701234568</v>
      </c>
      <c r="Z2012" s="53">
        <f t="shared" si="668"/>
        <v>0.1003221450617284</v>
      </c>
      <c r="AA2012" s="53">
        <f t="shared" si="669"/>
        <v>0.1185167350617284</v>
      </c>
      <c r="AB2012" s="50">
        <f t="shared" si="670"/>
        <v>2526</v>
      </c>
      <c r="AC2012" s="50">
        <f t="shared" si="657"/>
        <v>2013</v>
      </c>
      <c r="AD2012" s="50">
        <f t="shared" si="671"/>
        <v>6</v>
      </c>
      <c r="AE2012" s="56">
        <f t="shared" si="672"/>
        <v>201306</v>
      </c>
      <c r="AF2012" s="56">
        <f t="shared" si="659"/>
        <v>24</v>
      </c>
      <c r="AG2012" s="58">
        <f t="shared" si="678"/>
        <v>0</v>
      </c>
      <c r="AH2012" s="56">
        <f t="shared" si="673"/>
        <v>11</v>
      </c>
      <c r="AI2012" s="53">
        <f t="shared" si="674"/>
        <v>0.21883888012345681</v>
      </c>
      <c r="AJ2012" s="56">
        <f t="shared" si="675"/>
        <v>38.429999999999993</v>
      </c>
    </row>
    <row r="2013" spans="1:36" x14ac:dyDescent="0.25">
      <c r="A2013" s="50">
        <v>2012</v>
      </c>
      <c r="B2013" s="51">
        <v>41440</v>
      </c>
      <c r="C2013" s="75">
        <f t="shared" si="658"/>
        <v>41440</v>
      </c>
      <c r="D2013" s="50" t="s">
        <v>1225</v>
      </c>
      <c r="E2013" s="50">
        <v>1</v>
      </c>
      <c r="F2013" s="50">
        <v>0</v>
      </c>
      <c r="G2013" s="50">
        <v>36</v>
      </c>
      <c r="H2013" s="50">
        <v>56</v>
      </c>
      <c r="I2013" s="53">
        <f t="shared" si="661"/>
        <v>2.5648148148148146E-2</v>
      </c>
      <c r="J2013" s="54">
        <f t="shared" si="662"/>
        <v>2.5648148148148146E-2</v>
      </c>
      <c r="K2013" s="50" t="s">
        <v>949</v>
      </c>
      <c r="L2013" s="50" t="s">
        <v>41</v>
      </c>
      <c r="M2013" s="55">
        <f t="shared" si="663"/>
        <v>1.6245487364620952</v>
      </c>
      <c r="N2013" s="50">
        <v>0</v>
      </c>
      <c r="O2013" s="50" t="s">
        <v>198</v>
      </c>
      <c r="S2013" s="151">
        <f t="shared" si="664"/>
        <v>6.1555555555555544E-2</v>
      </c>
      <c r="T2013" s="151">
        <f t="shared" si="665"/>
        <v>3.0777777777777772E-2</v>
      </c>
      <c r="V2013" s="393">
        <f t="shared" si="676"/>
        <v>0</v>
      </c>
      <c r="W2013" s="393">
        <f t="shared" si="677"/>
        <v>0</v>
      </c>
      <c r="X2013" s="53">
        <f t="shared" si="666"/>
        <v>0.6719814814814814</v>
      </c>
      <c r="Y2013" s="53">
        <f t="shared" si="667"/>
        <v>0.70837066148148131</v>
      </c>
      <c r="Z2013" s="53">
        <f t="shared" si="668"/>
        <v>0.3359907407407407</v>
      </c>
      <c r="AA2013" s="53">
        <f t="shared" si="669"/>
        <v>0.35418533074074066</v>
      </c>
      <c r="AB2013" s="50">
        <f t="shared" si="670"/>
        <v>3891</v>
      </c>
      <c r="AC2013" s="50">
        <f t="shared" si="657"/>
        <v>2013</v>
      </c>
      <c r="AD2013" s="50">
        <f t="shared" si="671"/>
        <v>6</v>
      </c>
      <c r="AE2013" s="56">
        <f t="shared" si="672"/>
        <v>201306</v>
      </c>
      <c r="AF2013" s="56">
        <f t="shared" si="659"/>
        <v>24</v>
      </c>
      <c r="AG2013" s="58">
        <f t="shared" si="678"/>
        <v>3</v>
      </c>
      <c r="AH2013" s="56">
        <f t="shared" si="673"/>
        <v>15</v>
      </c>
      <c r="AI2013" s="53">
        <f t="shared" si="674"/>
        <v>0.6901760714814813</v>
      </c>
      <c r="AJ2013" s="56">
        <f t="shared" si="675"/>
        <v>46.7</v>
      </c>
    </row>
    <row r="2014" spans="1:36" x14ac:dyDescent="0.25">
      <c r="A2014" s="50">
        <v>2013</v>
      </c>
      <c r="B2014" s="51">
        <v>41440</v>
      </c>
      <c r="C2014" s="75">
        <f t="shared" si="658"/>
        <v>41440</v>
      </c>
      <c r="D2014" s="50" t="s">
        <v>1224</v>
      </c>
      <c r="E2014" s="50">
        <v>25</v>
      </c>
      <c r="F2014" s="50">
        <v>1</v>
      </c>
      <c r="G2014" s="50">
        <v>26</v>
      </c>
      <c r="H2014" s="50">
        <v>52</v>
      </c>
      <c r="I2014" s="53">
        <f t="shared" si="661"/>
        <v>6.0324074074074079E-2</v>
      </c>
      <c r="J2014" s="54">
        <f t="shared" si="662"/>
        <v>2.4129629629629631E-3</v>
      </c>
      <c r="K2014" s="50" t="s">
        <v>930</v>
      </c>
      <c r="L2014" s="50" t="s">
        <v>41</v>
      </c>
      <c r="M2014" s="55">
        <f t="shared" si="663"/>
        <v>17.267843438219504</v>
      </c>
      <c r="N2014" s="50">
        <v>0</v>
      </c>
      <c r="O2014" s="50" t="s">
        <v>198</v>
      </c>
      <c r="S2014" s="151">
        <f t="shared" si="664"/>
        <v>0.27025185185185185</v>
      </c>
      <c r="T2014" s="151">
        <f t="shared" si="665"/>
        <v>0.13512592592592593</v>
      </c>
      <c r="V2014" s="393">
        <f t="shared" si="676"/>
        <v>0</v>
      </c>
      <c r="W2014" s="393">
        <f t="shared" si="677"/>
        <v>0</v>
      </c>
      <c r="X2014" s="53">
        <f t="shared" si="666"/>
        <v>6.3219629629629626E-2</v>
      </c>
      <c r="Y2014" s="53">
        <f t="shared" si="667"/>
        <v>9.9608809629629633E-2</v>
      </c>
      <c r="Z2014" s="53">
        <f t="shared" si="668"/>
        <v>3.1609814814814813E-2</v>
      </c>
      <c r="AA2014" s="53">
        <f t="shared" si="669"/>
        <v>4.9804404814814816E-2</v>
      </c>
      <c r="AB2014" s="50">
        <f t="shared" si="670"/>
        <v>347</v>
      </c>
      <c r="AC2014" s="50">
        <f t="shared" si="657"/>
        <v>2013</v>
      </c>
      <c r="AD2014" s="50">
        <f t="shared" si="671"/>
        <v>6</v>
      </c>
      <c r="AE2014" s="56">
        <f t="shared" si="672"/>
        <v>201306</v>
      </c>
      <c r="AF2014" s="56">
        <f t="shared" si="659"/>
        <v>24</v>
      </c>
      <c r="AG2014" s="58">
        <f t="shared" si="678"/>
        <v>0</v>
      </c>
      <c r="AH2014" s="56">
        <f t="shared" si="673"/>
        <v>15</v>
      </c>
      <c r="AI2014" s="53">
        <f t="shared" si="674"/>
        <v>8.1414219629629636E-2</v>
      </c>
      <c r="AJ2014" s="56">
        <f t="shared" si="675"/>
        <v>25</v>
      </c>
    </row>
    <row r="2015" spans="1:36" x14ac:dyDescent="0.25">
      <c r="A2015" s="50">
        <v>2014</v>
      </c>
      <c r="B2015" s="51">
        <v>41440</v>
      </c>
      <c r="C2015" s="75">
        <f t="shared" si="658"/>
        <v>41440</v>
      </c>
      <c r="D2015" s="50" t="s">
        <v>1223</v>
      </c>
      <c r="E2015" s="50">
        <v>6.2</v>
      </c>
      <c r="F2015" s="50">
        <v>0</v>
      </c>
      <c r="G2015" s="50">
        <v>58</v>
      </c>
      <c r="H2015" s="50">
        <v>10</v>
      </c>
      <c r="I2015" s="53">
        <f t="shared" si="661"/>
        <v>4.0393518518518516E-2</v>
      </c>
      <c r="J2015" s="54">
        <f t="shared" si="662"/>
        <v>6.5150836320191155E-3</v>
      </c>
      <c r="K2015" s="50" t="s">
        <v>1143</v>
      </c>
      <c r="L2015" s="50" t="s">
        <v>41</v>
      </c>
      <c r="M2015" s="55">
        <f t="shared" si="663"/>
        <v>6.3954154727793746</v>
      </c>
      <c r="N2015" s="50">
        <v>0</v>
      </c>
      <c r="O2015" s="50" t="s">
        <v>198</v>
      </c>
      <c r="S2015" s="151">
        <f t="shared" si="664"/>
        <v>0.17069519115890083</v>
      </c>
      <c r="T2015" s="151">
        <f t="shared" si="665"/>
        <v>8.5347595579450417E-2</v>
      </c>
      <c r="V2015" s="393">
        <f t="shared" si="676"/>
        <v>0</v>
      </c>
      <c r="W2015" s="393">
        <f t="shared" si="677"/>
        <v>0</v>
      </c>
      <c r="X2015" s="53">
        <f t="shared" si="666"/>
        <v>0.17069519115890083</v>
      </c>
      <c r="Y2015" s="53">
        <f t="shared" si="667"/>
        <v>0.20708437115890083</v>
      </c>
      <c r="Z2015" s="53">
        <f t="shared" si="668"/>
        <v>8.5347595579450417E-2</v>
      </c>
      <c r="AA2015" s="53">
        <f t="shared" si="669"/>
        <v>0.10354218557945041</v>
      </c>
      <c r="AB2015" s="50">
        <f t="shared" si="670"/>
        <v>1224</v>
      </c>
      <c r="AC2015" s="50">
        <f t="shared" si="657"/>
        <v>2013</v>
      </c>
      <c r="AD2015" s="50">
        <f t="shared" si="671"/>
        <v>6</v>
      </c>
      <c r="AE2015" s="56">
        <f t="shared" si="672"/>
        <v>201306</v>
      </c>
      <c r="AF2015" s="56">
        <f t="shared" si="659"/>
        <v>24</v>
      </c>
      <c r="AG2015" s="58">
        <f>IF(ISBLANK(B2015)," ",MAX(B2015-B2013-1,0))</f>
        <v>0</v>
      </c>
      <c r="AH2015" s="56">
        <f t="shared" si="673"/>
        <v>15</v>
      </c>
      <c r="AI2015" s="53">
        <f t="shared" si="674"/>
        <v>0.18888978115890082</v>
      </c>
      <c r="AJ2015" s="56">
        <f t="shared" si="675"/>
        <v>26.473999999999997</v>
      </c>
    </row>
    <row r="2016" spans="1:36" x14ac:dyDescent="0.25">
      <c r="A2016" s="50">
        <v>2015</v>
      </c>
      <c r="B2016" s="51">
        <v>41440</v>
      </c>
      <c r="C2016" s="75">
        <f t="shared" si="658"/>
        <v>41440</v>
      </c>
      <c r="D2016" s="50" t="s">
        <v>515</v>
      </c>
      <c r="E2016" s="50">
        <v>1</v>
      </c>
      <c r="F2016" s="50">
        <v>0</v>
      </c>
      <c r="G2016" s="50">
        <v>3</v>
      </c>
      <c r="H2016" s="50">
        <v>24</v>
      </c>
      <c r="I2016" s="53">
        <f t="shared" si="661"/>
        <v>2.3611111111111111E-3</v>
      </c>
      <c r="J2016" s="54">
        <f t="shared" si="662"/>
        <v>2.3611111111111111E-3</v>
      </c>
      <c r="K2016" s="50" t="s">
        <v>1143</v>
      </c>
      <c r="L2016" s="50" t="s">
        <v>41</v>
      </c>
      <c r="M2016" s="55">
        <f t="shared" si="663"/>
        <v>17.647058823529424</v>
      </c>
      <c r="N2016" s="50">
        <v>0</v>
      </c>
      <c r="O2016" s="50" t="s">
        <v>198</v>
      </c>
      <c r="S2016" s="151">
        <f t="shared" si="664"/>
        <v>0</v>
      </c>
      <c r="T2016" s="151">
        <f t="shared" si="665"/>
        <v>0</v>
      </c>
      <c r="V2016" s="393">
        <f t="shared" si="676"/>
        <v>0</v>
      </c>
      <c r="W2016" s="393">
        <f t="shared" si="677"/>
        <v>0</v>
      </c>
      <c r="X2016" s="53">
        <f t="shared" si="666"/>
        <v>6.186111111111111E-2</v>
      </c>
      <c r="Y2016" s="53">
        <f t="shared" si="667"/>
        <v>9.825029111111111E-2</v>
      </c>
      <c r="Z2016" s="53">
        <f t="shared" si="668"/>
        <v>3.0930555555555555E-2</v>
      </c>
      <c r="AA2016" s="53">
        <f t="shared" si="669"/>
        <v>4.9125145555555555E-2</v>
      </c>
      <c r="AB2016" s="50">
        <f t="shared" si="670"/>
        <v>325</v>
      </c>
      <c r="AC2016" s="50">
        <f t="shared" si="657"/>
        <v>2013</v>
      </c>
      <c r="AD2016" s="50">
        <f t="shared" si="671"/>
        <v>6</v>
      </c>
      <c r="AE2016" s="56">
        <f t="shared" si="672"/>
        <v>201306</v>
      </c>
      <c r="AF2016" s="56">
        <f t="shared" si="659"/>
        <v>24</v>
      </c>
      <c r="AG2016" s="58">
        <f>IF(ISBLANK(B2016)," ",MAX(B2016-B2013-1,0))</f>
        <v>0</v>
      </c>
      <c r="AH2016" s="56">
        <f t="shared" si="673"/>
        <v>15</v>
      </c>
      <c r="AI2016" s="53">
        <f t="shared" si="674"/>
        <v>8.0055701111111113E-2</v>
      </c>
      <c r="AJ2016" s="56">
        <f t="shared" si="675"/>
        <v>0</v>
      </c>
    </row>
    <row r="2017" spans="1:36" x14ac:dyDescent="0.25">
      <c r="A2017" s="50">
        <v>2016</v>
      </c>
      <c r="B2017" s="51">
        <v>41440</v>
      </c>
      <c r="C2017" s="75">
        <f t="shared" si="658"/>
        <v>41440</v>
      </c>
      <c r="D2017" s="50" t="s">
        <v>516</v>
      </c>
      <c r="E2017" s="50">
        <v>1</v>
      </c>
      <c r="F2017" s="50">
        <v>0</v>
      </c>
      <c r="G2017" s="50">
        <v>1</v>
      </c>
      <c r="H2017" s="50">
        <v>53</v>
      </c>
      <c r="I2017" s="53">
        <f t="shared" si="661"/>
        <v>1.3078703703703705E-3</v>
      </c>
      <c r="J2017" s="54">
        <f t="shared" si="662"/>
        <v>1.3078703703703705E-3</v>
      </c>
      <c r="K2017" s="50" t="s">
        <v>1143</v>
      </c>
      <c r="L2017" s="50" t="s">
        <v>41</v>
      </c>
      <c r="M2017" s="55">
        <f t="shared" si="663"/>
        <v>31.858407079646039</v>
      </c>
      <c r="N2017" s="50">
        <v>0</v>
      </c>
      <c r="O2017" s="50" t="s">
        <v>198</v>
      </c>
      <c r="S2017" s="151">
        <f t="shared" si="664"/>
        <v>0</v>
      </c>
      <c r="T2017" s="151">
        <f t="shared" si="665"/>
        <v>0</v>
      </c>
      <c r="V2017" s="393">
        <f t="shared" si="676"/>
        <v>0</v>
      </c>
      <c r="W2017" s="393">
        <f t="shared" si="677"/>
        <v>0</v>
      </c>
      <c r="X2017" s="53">
        <f t="shared" si="666"/>
        <v>3.4266203703703708E-2</v>
      </c>
      <c r="Y2017" s="53">
        <f t="shared" si="667"/>
        <v>7.0655383703703709E-2</v>
      </c>
      <c r="Z2017" s="53">
        <f t="shared" si="668"/>
        <v>1.7133101851851854E-2</v>
      </c>
      <c r="AA2017" s="53">
        <f t="shared" si="669"/>
        <v>3.5327691851851854E-2</v>
      </c>
      <c r="AB2017" s="50">
        <f t="shared" si="670"/>
        <v>11</v>
      </c>
      <c r="AC2017" s="50">
        <f t="shared" si="657"/>
        <v>2013</v>
      </c>
      <c r="AD2017" s="50">
        <f t="shared" si="671"/>
        <v>6</v>
      </c>
      <c r="AE2017" s="56">
        <f t="shared" si="672"/>
        <v>201306</v>
      </c>
      <c r="AF2017" s="56">
        <f t="shared" si="659"/>
        <v>24</v>
      </c>
      <c r="AG2017" s="58">
        <f>IF(ISBLANK(B2017)," ",MAX(B2017-B2014-1,0))</f>
        <v>0</v>
      </c>
      <c r="AH2017" s="56">
        <f t="shared" si="673"/>
        <v>15</v>
      </c>
      <c r="AI2017" s="53">
        <f t="shared" si="674"/>
        <v>5.2460793703703712E-2</v>
      </c>
      <c r="AJ2017" s="56">
        <f t="shared" si="675"/>
        <v>0</v>
      </c>
    </row>
    <row r="2018" spans="1:36" ht="15.75" x14ac:dyDescent="0.3">
      <c r="A2018" s="50">
        <v>2017</v>
      </c>
      <c r="B2018" s="51">
        <v>41441</v>
      </c>
      <c r="C2018" s="75">
        <f t="shared" si="658"/>
        <v>41441</v>
      </c>
      <c r="D2018" s="50" t="s">
        <v>1224</v>
      </c>
      <c r="E2018" s="50">
        <v>101.3</v>
      </c>
      <c r="F2018" s="50">
        <v>6</v>
      </c>
      <c r="G2018" s="50">
        <v>11</v>
      </c>
      <c r="H2018" s="50">
        <v>15</v>
      </c>
      <c r="I2018" s="53">
        <f t="shared" si="661"/>
        <v>0.2578125</v>
      </c>
      <c r="J2018" s="54">
        <f t="shared" si="662"/>
        <v>2.545039486673248E-3</v>
      </c>
      <c r="K2018" s="50" t="s">
        <v>930</v>
      </c>
      <c r="L2018" s="50" t="s">
        <v>1198</v>
      </c>
      <c r="M2018" s="55">
        <f t="shared" si="663"/>
        <v>16.371717171717183</v>
      </c>
      <c r="N2018" s="50">
        <v>0</v>
      </c>
      <c r="O2018" s="50" t="s">
        <v>255</v>
      </c>
      <c r="R2018" s="157" t="s">
        <v>1199</v>
      </c>
      <c r="S2018" s="151">
        <f t="shared" si="664"/>
        <v>0.28504442250740375</v>
      </c>
      <c r="T2018" s="151">
        <f t="shared" si="665"/>
        <v>0.14252221125370187</v>
      </c>
      <c r="V2018" s="393">
        <f t="shared" si="676"/>
        <v>0</v>
      </c>
      <c r="W2018" s="393">
        <f t="shared" si="677"/>
        <v>0</v>
      </c>
      <c r="X2018" s="53">
        <f t="shared" si="666"/>
        <v>6.6680034550839096E-2</v>
      </c>
      <c r="Y2018" s="53">
        <f t="shared" si="667"/>
        <v>0.10306921455083909</v>
      </c>
      <c r="Z2018" s="53">
        <f t="shared" si="668"/>
        <v>3.3340017275419548E-2</v>
      </c>
      <c r="AA2018" s="53">
        <f t="shared" si="669"/>
        <v>5.1534607275419544E-2</v>
      </c>
      <c r="AB2018" s="50">
        <f t="shared" si="670"/>
        <v>436</v>
      </c>
      <c r="AC2018" s="50">
        <f t="shared" si="657"/>
        <v>2013</v>
      </c>
      <c r="AD2018" s="50">
        <f t="shared" si="671"/>
        <v>6</v>
      </c>
      <c r="AE2018" s="56">
        <f t="shared" si="672"/>
        <v>201306</v>
      </c>
      <c r="AF2018" s="56">
        <f t="shared" si="659"/>
        <v>25</v>
      </c>
      <c r="AG2018" s="58">
        <f t="shared" ref="AG2018:AG2081" si="679">IF(ISBLANK(B2018)," ",MAX(B2018-B2017-1,0))</f>
        <v>0</v>
      </c>
      <c r="AH2018" s="56">
        <f t="shared" si="673"/>
        <v>16</v>
      </c>
      <c r="AI2018" s="53">
        <f t="shared" si="674"/>
        <v>8.4874624550839092E-2</v>
      </c>
      <c r="AJ2018" s="56">
        <f t="shared" si="675"/>
        <v>101.3</v>
      </c>
    </row>
    <row r="2019" spans="1:36" x14ac:dyDescent="0.25">
      <c r="A2019" s="50">
        <v>2018</v>
      </c>
      <c r="B2019" s="51">
        <v>41442</v>
      </c>
      <c r="C2019" s="75">
        <f t="shared" si="658"/>
        <v>41442</v>
      </c>
      <c r="D2019" s="50" t="s">
        <v>1223</v>
      </c>
      <c r="E2019" s="50">
        <v>2.5</v>
      </c>
      <c r="F2019" s="50">
        <v>0</v>
      </c>
      <c r="G2019" s="50">
        <v>24</v>
      </c>
      <c r="H2019" s="50">
        <v>47</v>
      </c>
      <c r="I2019" s="53">
        <f t="shared" si="661"/>
        <v>1.7210648148148149E-2</v>
      </c>
      <c r="J2019" s="54">
        <f t="shared" si="662"/>
        <v>6.8842592592592592E-3</v>
      </c>
      <c r="K2019" s="50" t="s">
        <v>1063</v>
      </c>
      <c r="L2019" s="50" t="s">
        <v>1048</v>
      </c>
      <c r="M2019" s="55">
        <f t="shared" si="663"/>
        <v>6.0524546065904552</v>
      </c>
      <c r="N2019" s="50">
        <v>0</v>
      </c>
      <c r="O2019" s="50" t="s">
        <v>253</v>
      </c>
      <c r="R2019" s="50" t="s">
        <v>62</v>
      </c>
      <c r="S2019" s="151">
        <f t="shared" si="664"/>
        <v>0.18036759259259258</v>
      </c>
      <c r="T2019" s="151">
        <f t="shared" si="665"/>
        <v>9.018379629629629E-2</v>
      </c>
      <c r="V2019" s="393">
        <f t="shared" si="676"/>
        <v>0</v>
      </c>
      <c r="W2019" s="393">
        <f t="shared" si="677"/>
        <v>0</v>
      </c>
      <c r="X2019" s="53">
        <f t="shared" si="666"/>
        <v>0.18036759259259258</v>
      </c>
      <c r="Y2019" s="53">
        <f t="shared" si="667"/>
        <v>0.21675677259259257</v>
      </c>
      <c r="Z2019" s="53">
        <f t="shared" si="668"/>
        <v>9.018379629629629E-2</v>
      </c>
      <c r="AA2019" s="53">
        <f t="shared" si="669"/>
        <v>0.10837838629629629</v>
      </c>
      <c r="AB2019" s="50">
        <f t="shared" si="670"/>
        <v>1632</v>
      </c>
      <c r="AC2019" s="50">
        <f t="shared" si="657"/>
        <v>2013</v>
      </c>
      <c r="AD2019" s="50">
        <f t="shared" si="671"/>
        <v>6</v>
      </c>
      <c r="AE2019" s="56">
        <f t="shared" si="672"/>
        <v>201306</v>
      </c>
      <c r="AF2019" s="56">
        <f t="shared" si="659"/>
        <v>25</v>
      </c>
      <c r="AG2019" s="58">
        <f t="shared" si="679"/>
        <v>0</v>
      </c>
      <c r="AH2019" s="56">
        <f t="shared" si="673"/>
        <v>17</v>
      </c>
      <c r="AI2019" s="53">
        <f t="shared" si="674"/>
        <v>0.19856218259259256</v>
      </c>
      <c r="AJ2019" s="56">
        <f t="shared" si="675"/>
        <v>10.674999999999999</v>
      </c>
    </row>
    <row r="2020" spans="1:36" x14ac:dyDescent="0.25">
      <c r="A2020" s="50">
        <v>2019</v>
      </c>
      <c r="B2020" s="51">
        <v>41443</v>
      </c>
      <c r="C2020" s="75">
        <f t="shared" si="658"/>
        <v>41443</v>
      </c>
      <c r="D2020" s="50" t="s">
        <v>1224</v>
      </c>
      <c r="E2020" s="50">
        <v>10.8</v>
      </c>
      <c r="F2020" s="50">
        <v>0</v>
      </c>
      <c r="G2020" s="50">
        <v>30</v>
      </c>
      <c r="H2020" s="50">
        <v>28</v>
      </c>
      <c r="I2020" s="53">
        <f t="shared" si="661"/>
        <v>2.1157407407407406E-2</v>
      </c>
      <c r="J2020" s="54">
        <f t="shared" si="662"/>
        <v>1.9590192043895745E-3</v>
      </c>
      <c r="K2020" s="50" t="s">
        <v>921</v>
      </c>
      <c r="L2020" s="50" t="s">
        <v>1132</v>
      </c>
      <c r="M2020" s="55">
        <f t="shared" si="663"/>
        <v>21.269146608315118</v>
      </c>
      <c r="N2020" s="50">
        <v>0</v>
      </c>
      <c r="O2020" s="50" t="s">
        <v>253</v>
      </c>
      <c r="S2020" s="151">
        <f t="shared" si="664"/>
        <v>0.21941015089163235</v>
      </c>
      <c r="T2020" s="151">
        <f t="shared" si="665"/>
        <v>0.10970507544581617</v>
      </c>
      <c r="V2020" s="393">
        <f t="shared" si="676"/>
        <v>0</v>
      </c>
      <c r="W2020" s="393">
        <f t="shared" si="677"/>
        <v>0</v>
      </c>
      <c r="X2020" s="53">
        <f t="shared" si="666"/>
        <v>5.1326303155006851E-2</v>
      </c>
      <c r="Y2020" s="53">
        <f t="shared" si="667"/>
        <v>8.7715483155006838E-2</v>
      </c>
      <c r="Z2020" s="53">
        <f t="shared" si="668"/>
        <v>2.5663151577503426E-2</v>
      </c>
      <c r="AA2020" s="53">
        <f t="shared" si="669"/>
        <v>4.3857741577503419E-2</v>
      </c>
      <c r="AB2020" s="50">
        <f t="shared" si="670"/>
        <v>160</v>
      </c>
      <c r="AC2020" s="50">
        <f t="shared" si="657"/>
        <v>2013</v>
      </c>
      <c r="AD2020" s="50">
        <f t="shared" si="671"/>
        <v>6</v>
      </c>
      <c r="AE2020" s="56">
        <f t="shared" si="672"/>
        <v>201306</v>
      </c>
      <c r="AF2020" s="56">
        <f t="shared" si="659"/>
        <v>25</v>
      </c>
      <c r="AG2020" s="58">
        <f t="shared" si="679"/>
        <v>0</v>
      </c>
      <c r="AH2020" s="56">
        <f t="shared" si="673"/>
        <v>18</v>
      </c>
      <c r="AI2020" s="53">
        <f t="shared" si="674"/>
        <v>6.9520893155006841E-2</v>
      </c>
      <c r="AJ2020" s="56">
        <f t="shared" si="675"/>
        <v>10.8</v>
      </c>
    </row>
    <row r="2021" spans="1:36" x14ac:dyDescent="0.25">
      <c r="A2021" s="50">
        <v>2020</v>
      </c>
      <c r="B2021" s="51">
        <v>41445</v>
      </c>
      <c r="C2021" s="75">
        <f t="shared" si="658"/>
        <v>41445</v>
      </c>
      <c r="D2021" s="50" t="s">
        <v>1224</v>
      </c>
      <c r="E2021" s="50">
        <v>11</v>
      </c>
      <c r="F2021" s="50">
        <v>0</v>
      </c>
      <c r="G2021" s="50">
        <v>30</v>
      </c>
      <c r="H2021" s="50">
        <v>0</v>
      </c>
      <c r="I2021" s="53">
        <f t="shared" si="661"/>
        <v>2.0833333333333332E-2</v>
      </c>
      <c r="J2021" s="54">
        <f t="shared" si="662"/>
        <v>1.8939393939393938E-3</v>
      </c>
      <c r="K2021" s="50" t="s">
        <v>921</v>
      </c>
      <c r="L2021" s="50" t="s">
        <v>1132</v>
      </c>
      <c r="M2021" s="55">
        <f t="shared" si="663"/>
        <v>22.000000000000018</v>
      </c>
      <c r="N2021" s="50">
        <v>0</v>
      </c>
      <c r="O2021" s="50" t="s">
        <v>253</v>
      </c>
      <c r="S2021" s="151">
        <f t="shared" si="664"/>
        <v>0.2121212121212121</v>
      </c>
      <c r="T2021" s="151">
        <f t="shared" si="665"/>
        <v>0.10606060606060605</v>
      </c>
      <c r="V2021" s="393">
        <f t="shared" si="676"/>
        <v>0</v>
      </c>
      <c r="W2021" s="393">
        <f t="shared" si="677"/>
        <v>0</v>
      </c>
      <c r="X2021" s="53">
        <f t="shared" si="666"/>
        <v>4.9621212121212115E-2</v>
      </c>
      <c r="Y2021" s="53">
        <f t="shared" si="667"/>
        <v>8.6010392121212115E-2</v>
      </c>
      <c r="Z2021" s="53">
        <f t="shared" si="668"/>
        <v>2.4810606060606057E-2</v>
      </c>
      <c r="AA2021" s="53">
        <f t="shared" si="669"/>
        <v>4.3005196060606057E-2</v>
      </c>
      <c r="AB2021" s="50">
        <f t="shared" si="670"/>
        <v>116</v>
      </c>
      <c r="AC2021" s="50">
        <f t="shared" ref="AC2021:AC2084" si="680">YEAR(B2021)</f>
        <v>2013</v>
      </c>
      <c r="AD2021" s="50">
        <f t="shared" si="671"/>
        <v>6</v>
      </c>
      <c r="AE2021" s="56">
        <f t="shared" si="672"/>
        <v>201306</v>
      </c>
      <c r="AF2021" s="56">
        <f t="shared" si="659"/>
        <v>25</v>
      </c>
      <c r="AG2021" s="58">
        <f t="shared" si="679"/>
        <v>1</v>
      </c>
      <c r="AH2021" s="56">
        <f t="shared" si="673"/>
        <v>20</v>
      </c>
      <c r="AI2021" s="53">
        <f t="shared" si="674"/>
        <v>6.7815802121212118E-2</v>
      </c>
      <c r="AJ2021" s="56">
        <f t="shared" si="675"/>
        <v>11</v>
      </c>
    </row>
    <row r="2022" spans="1:36" x14ac:dyDescent="0.25">
      <c r="A2022" s="50">
        <v>2021</v>
      </c>
      <c r="B2022" s="51">
        <v>41446</v>
      </c>
      <c r="C2022" s="75">
        <f t="shared" si="658"/>
        <v>41446</v>
      </c>
      <c r="D2022" s="50" t="s">
        <v>1225</v>
      </c>
      <c r="E2022" s="50">
        <v>1</v>
      </c>
      <c r="F2022" s="50">
        <v>0</v>
      </c>
      <c r="G2022" s="50">
        <v>35</v>
      </c>
      <c r="H2022" s="50">
        <v>0</v>
      </c>
      <c r="I2022" s="53">
        <f t="shared" si="661"/>
        <v>2.4305555555555556E-2</v>
      </c>
      <c r="J2022" s="54">
        <f t="shared" si="662"/>
        <v>2.4305555555555556E-2</v>
      </c>
      <c r="K2022" s="50" t="s">
        <v>1183</v>
      </c>
      <c r="L2022" s="50" t="s">
        <v>1184</v>
      </c>
      <c r="M2022" s="55">
        <f t="shared" si="663"/>
        <v>1.7142857142857155</v>
      </c>
      <c r="N2022" s="50">
        <v>0</v>
      </c>
      <c r="O2022" s="50" t="s">
        <v>198</v>
      </c>
      <c r="P2022" s="143"/>
      <c r="Q2022" s="143"/>
      <c r="R2022" s="143"/>
      <c r="S2022" s="151">
        <f t="shared" si="664"/>
        <v>5.8333333333333334E-2</v>
      </c>
      <c r="T2022" s="151">
        <f t="shared" si="665"/>
        <v>2.9166666666666667E-2</v>
      </c>
      <c r="V2022" s="393">
        <f t="shared" si="676"/>
        <v>0</v>
      </c>
      <c r="W2022" s="393">
        <f t="shared" si="677"/>
        <v>0</v>
      </c>
      <c r="X2022" s="53">
        <f t="shared" si="666"/>
        <v>0.63680555555555551</v>
      </c>
      <c r="Y2022" s="53">
        <f t="shared" si="667"/>
        <v>0.67319473555555553</v>
      </c>
      <c r="Z2022" s="53">
        <f t="shared" si="668"/>
        <v>0.31840277777777776</v>
      </c>
      <c r="AA2022" s="53">
        <f t="shared" si="669"/>
        <v>0.33659736777777777</v>
      </c>
      <c r="AB2022" s="50">
        <f t="shared" si="670"/>
        <v>3790</v>
      </c>
      <c r="AC2022" s="50">
        <f t="shared" si="680"/>
        <v>2013</v>
      </c>
      <c r="AD2022" s="50">
        <f t="shared" si="671"/>
        <v>6</v>
      </c>
      <c r="AE2022" s="56">
        <f t="shared" si="672"/>
        <v>201306</v>
      </c>
      <c r="AF2022" s="56">
        <f t="shared" si="659"/>
        <v>25</v>
      </c>
      <c r="AG2022" s="58">
        <f t="shared" si="679"/>
        <v>0</v>
      </c>
      <c r="AH2022" s="56">
        <f t="shared" si="673"/>
        <v>21</v>
      </c>
      <c r="AI2022" s="53">
        <f t="shared" si="674"/>
        <v>0.65500014555555552</v>
      </c>
      <c r="AJ2022" s="56">
        <f t="shared" si="675"/>
        <v>46.7</v>
      </c>
    </row>
    <row r="2023" spans="1:36" x14ac:dyDescent="0.25">
      <c r="A2023" s="50">
        <v>2022</v>
      </c>
      <c r="B2023" s="51">
        <v>41446</v>
      </c>
      <c r="C2023" s="75">
        <f t="shared" si="658"/>
        <v>41446</v>
      </c>
      <c r="D2023" s="50" t="s">
        <v>1223</v>
      </c>
      <c r="E2023" s="50">
        <v>1.5</v>
      </c>
      <c r="F2023" s="50">
        <v>0</v>
      </c>
      <c r="G2023" s="50">
        <v>15</v>
      </c>
      <c r="H2023" s="50">
        <v>35</v>
      </c>
      <c r="I2023" s="53">
        <f t="shared" si="661"/>
        <v>1.082175925925926E-2</v>
      </c>
      <c r="J2023" s="54">
        <f t="shared" si="662"/>
        <v>7.2145061728395065E-3</v>
      </c>
      <c r="K2023" s="50" t="s">
        <v>1063</v>
      </c>
      <c r="L2023" s="50" t="s">
        <v>1184</v>
      </c>
      <c r="M2023" s="55">
        <f t="shared" si="663"/>
        <v>5.775401069518721</v>
      </c>
      <c r="N2023" s="50">
        <v>0</v>
      </c>
      <c r="O2023" s="50" t="s">
        <v>198</v>
      </c>
      <c r="S2023" s="151">
        <f t="shared" si="664"/>
        <v>0.18902006172839506</v>
      </c>
      <c r="T2023" s="151">
        <f t="shared" si="665"/>
        <v>9.4510030864197528E-2</v>
      </c>
      <c r="V2023" s="393">
        <f t="shared" si="676"/>
        <v>0</v>
      </c>
      <c r="W2023" s="393">
        <f t="shared" si="677"/>
        <v>0</v>
      </c>
      <c r="X2023" s="53">
        <f t="shared" si="666"/>
        <v>0.18902006172839506</v>
      </c>
      <c r="Y2023" s="53">
        <f t="shared" si="667"/>
        <v>0.22540924172839505</v>
      </c>
      <c r="Z2023" s="53">
        <f t="shared" si="668"/>
        <v>9.4510030864197528E-2</v>
      </c>
      <c r="AA2023" s="53">
        <f t="shared" si="669"/>
        <v>0.11270462086419752</v>
      </c>
      <c r="AB2023" s="50">
        <f t="shared" si="670"/>
        <v>2061</v>
      </c>
      <c r="AC2023" s="50">
        <f t="shared" si="680"/>
        <v>2013</v>
      </c>
      <c r="AD2023" s="50">
        <f t="shared" si="671"/>
        <v>6</v>
      </c>
      <c r="AE2023" s="56">
        <f t="shared" si="672"/>
        <v>201306</v>
      </c>
      <c r="AF2023" s="56">
        <f t="shared" si="659"/>
        <v>25</v>
      </c>
      <c r="AG2023" s="58">
        <f t="shared" si="679"/>
        <v>0</v>
      </c>
      <c r="AH2023" s="56">
        <f t="shared" si="673"/>
        <v>21</v>
      </c>
      <c r="AI2023" s="53">
        <f t="shared" si="674"/>
        <v>0.20721465172839504</v>
      </c>
      <c r="AJ2023" s="56">
        <f t="shared" si="675"/>
        <v>6.4049999999999994</v>
      </c>
    </row>
    <row r="2024" spans="1:36" x14ac:dyDescent="0.25">
      <c r="A2024" s="50">
        <v>2023</v>
      </c>
      <c r="B2024" s="51">
        <v>41446</v>
      </c>
      <c r="C2024" s="75">
        <f t="shared" si="658"/>
        <v>41446</v>
      </c>
      <c r="D2024" s="50" t="s">
        <v>1223</v>
      </c>
      <c r="E2024" s="50">
        <v>5.0999999999999996</v>
      </c>
      <c r="F2024" s="50">
        <v>0</v>
      </c>
      <c r="G2024" s="50">
        <v>49</v>
      </c>
      <c r="H2024" s="50">
        <v>10</v>
      </c>
      <c r="I2024" s="53">
        <f t="shared" si="661"/>
        <v>3.4143518518518517E-2</v>
      </c>
      <c r="J2024" s="54">
        <f t="shared" si="662"/>
        <v>6.6948075526506905E-3</v>
      </c>
      <c r="K2024" s="50" t="s">
        <v>1063</v>
      </c>
      <c r="L2024" s="50" t="s">
        <v>1201</v>
      </c>
      <c r="M2024" s="55">
        <f t="shared" si="663"/>
        <v>6.2237288135593261</v>
      </c>
      <c r="N2024" s="50">
        <v>158</v>
      </c>
      <c r="O2024" s="50" t="s">
        <v>184</v>
      </c>
      <c r="S2024" s="151">
        <f t="shared" si="664"/>
        <v>0.1754039578794481</v>
      </c>
      <c r="T2024" s="151">
        <f t="shared" si="665"/>
        <v>8.7701978939724048E-2</v>
      </c>
      <c r="V2024" s="393">
        <f t="shared" si="676"/>
        <v>0</v>
      </c>
      <c r="W2024" s="393">
        <f t="shared" si="677"/>
        <v>0</v>
      </c>
      <c r="X2024" s="53">
        <f t="shared" si="666"/>
        <v>0.1754039578794481</v>
      </c>
      <c r="Y2024" s="53">
        <f t="shared" si="667"/>
        <v>0.21179313787944806</v>
      </c>
      <c r="Z2024" s="53">
        <f t="shared" si="668"/>
        <v>8.7701978939724048E-2</v>
      </c>
      <c r="AA2024" s="53">
        <f t="shared" si="669"/>
        <v>0.10589656893972403</v>
      </c>
      <c r="AB2024" s="50">
        <f t="shared" si="670"/>
        <v>1389</v>
      </c>
      <c r="AC2024" s="50">
        <f t="shared" si="680"/>
        <v>2013</v>
      </c>
      <c r="AD2024" s="50">
        <f t="shared" si="671"/>
        <v>6</v>
      </c>
      <c r="AE2024" s="56">
        <f t="shared" si="672"/>
        <v>201306</v>
      </c>
      <c r="AF2024" s="56">
        <f t="shared" si="659"/>
        <v>25</v>
      </c>
      <c r="AG2024" s="58">
        <f t="shared" si="679"/>
        <v>0</v>
      </c>
      <c r="AH2024" s="56">
        <f t="shared" si="673"/>
        <v>21</v>
      </c>
      <c r="AI2024" s="53">
        <f t="shared" si="674"/>
        <v>0.19359854787944808</v>
      </c>
      <c r="AJ2024" s="56">
        <f t="shared" si="675"/>
        <v>21.776999999999997</v>
      </c>
    </row>
    <row r="2025" spans="1:36" x14ac:dyDescent="0.25">
      <c r="A2025" s="50">
        <v>2024</v>
      </c>
      <c r="B2025" s="51">
        <v>41448</v>
      </c>
      <c r="C2025" s="75">
        <f t="shared" si="658"/>
        <v>41448</v>
      </c>
      <c r="D2025" s="50" t="s">
        <v>1224</v>
      </c>
      <c r="E2025" s="50">
        <v>61.4</v>
      </c>
      <c r="F2025" s="50">
        <v>3</v>
      </c>
      <c r="G2025" s="50">
        <v>43</v>
      </c>
      <c r="H2025" s="50">
        <v>58</v>
      </c>
      <c r="I2025" s="53">
        <f t="shared" si="661"/>
        <v>0.1555324074074074</v>
      </c>
      <c r="J2025" s="54">
        <f t="shared" si="662"/>
        <v>2.5331010978405116E-3</v>
      </c>
      <c r="K2025" s="50" t="s">
        <v>930</v>
      </c>
      <c r="L2025" s="50" t="s">
        <v>1202</v>
      </c>
      <c r="M2025" s="55">
        <f t="shared" si="663"/>
        <v>16.448876320881094</v>
      </c>
      <c r="N2025" s="50">
        <v>0</v>
      </c>
      <c r="O2025" s="50" t="s">
        <v>184</v>
      </c>
      <c r="R2025" s="50" t="s">
        <v>1203</v>
      </c>
      <c r="S2025" s="151">
        <f t="shared" si="664"/>
        <v>0.28370732295813728</v>
      </c>
      <c r="T2025" s="151">
        <f t="shared" si="665"/>
        <v>0.14185366147906864</v>
      </c>
      <c r="V2025" s="393">
        <f t="shared" si="676"/>
        <v>0</v>
      </c>
      <c r="W2025" s="393">
        <f t="shared" si="677"/>
        <v>0</v>
      </c>
      <c r="X2025" s="53">
        <f t="shared" si="666"/>
        <v>6.6367248763421399E-2</v>
      </c>
      <c r="Y2025" s="53">
        <f t="shared" si="667"/>
        <v>0.10275642876342139</v>
      </c>
      <c r="Z2025" s="53">
        <f t="shared" si="668"/>
        <v>3.31836243817107E-2</v>
      </c>
      <c r="AA2025" s="53">
        <f t="shared" si="669"/>
        <v>5.1378214381710696E-2</v>
      </c>
      <c r="AB2025" s="50">
        <f t="shared" si="670"/>
        <v>429</v>
      </c>
      <c r="AC2025" s="50">
        <f t="shared" si="680"/>
        <v>2013</v>
      </c>
      <c r="AD2025" s="50">
        <f t="shared" si="671"/>
        <v>6</v>
      </c>
      <c r="AE2025" s="56">
        <f t="shared" si="672"/>
        <v>201306</v>
      </c>
      <c r="AF2025" s="56">
        <f t="shared" si="659"/>
        <v>26</v>
      </c>
      <c r="AG2025" s="58">
        <f t="shared" si="679"/>
        <v>1</v>
      </c>
      <c r="AH2025" s="56">
        <f t="shared" si="673"/>
        <v>23</v>
      </c>
      <c r="AI2025" s="53">
        <f t="shared" si="674"/>
        <v>8.4561838763421396E-2</v>
      </c>
      <c r="AJ2025" s="56">
        <f t="shared" si="675"/>
        <v>61.4</v>
      </c>
    </row>
    <row r="2026" spans="1:36" x14ac:dyDescent="0.25">
      <c r="A2026" s="50">
        <v>2025</v>
      </c>
      <c r="B2026" s="51">
        <v>41448</v>
      </c>
      <c r="C2026" s="75">
        <f t="shared" si="658"/>
        <v>41448</v>
      </c>
      <c r="D2026" s="50" t="s">
        <v>1225</v>
      </c>
      <c r="E2026" s="50">
        <v>0.5</v>
      </c>
      <c r="F2026" s="50">
        <v>0</v>
      </c>
      <c r="G2026" s="50">
        <v>15</v>
      </c>
      <c r="H2026" s="50">
        <v>0</v>
      </c>
      <c r="I2026" s="53">
        <f t="shared" si="661"/>
        <v>1.0416666666666666E-2</v>
      </c>
      <c r="J2026" s="54">
        <f t="shared" si="662"/>
        <v>2.0833333333333332E-2</v>
      </c>
      <c r="K2026" s="50" t="s">
        <v>1204</v>
      </c>
      <c r="L2026" s="50" t="s">
        <v>1202</v>
      </c>
      <c r="M2026" s="55">
        <f t="shared" si="663"/>
        <v>2.0000000000000018</v>
      </c>
      <c r="N2026" s="50">
        <v>0</v>
      </c>
      <c r="O2026" s="50" t="s">
        <v>184</v>
      </c>
      <c r="S2026" s="151">
        <f t="shared" si="664"/>
        <v>4.9999999999999996E-2</v>
      </c>
      <c r="T2026" s="151">
        <f t="shared" si="665"/>
        <v>2.4999999999999998E-2</v>
      </c>
      <c r="V2026" s="393">
        <f t="shared" si="676"/>
        <v>0</v>
      </c>
      <c r="W2026" s="393">
        <f t="shared" si="677"/>
        <v>0</v>
      </c>
      <c r="X2026" s="53">
        <f t="shared" si="666"/>
        <v>0.54583333333333328</v>
      </c>
      <c r="Y2026" s="53">
        <f t="shared" si="667"/>
        <v>0.5822225133333333</v>
      </c>
      <c r="Z2026" s="53">
        <f t="shared" si="668"/>
        <v>0.27291666666666664</v>
      </c>
      <c r="AA2026" s="53">
        <f t="shared" si="669"/>
        <v>0.29111125666666665</v>
      </c>
      <c r="AB2026" s="50">
        <f t="shared" si="670"/>
        <v>3636</v>
      </c>
      <c r="AC2026" s="50">
        <f t="shared" si="680"/>
        <v>2013</v>
      </c>
      <c r="AD2026" s="50">
        <f t="shared" si="671"/>
        <v>6</v>
      </c>
      <c r="AE2026" s="56">
        <f t="shared" si="672"/>
        <v>201306</v>
      </c>
      <c r="AF2026" s="56">
        <f t="shared" si="659"/>
        <v>26</v>
      </c>
      <c r="AG2026" s="58">
        <f t="shared" si="679"/>
        <v>0</v>
      </c>
      <c r="AH2026" s="56">
        <f t="shared" si="673"/>
        <v>23</v>
      </c>
      <c r="AI2026" s="53">
        <f t="shared" si="674"/>
        <v>0.56402792333333329</v>
      </c>
      <c r="AJ2026" s="56">
        <f t="shared" si="675"/>
        <v>23.35</v>
      </c>
    </row>
    <row r="2027" spans="1:36" x14ac:dyDescent="0.25">
      <c r="A2027" s="50">
        <v>2026</v>
      </c>
      <c r="B2027" s="51">
        <v>41449</v>
      </c>
      <c r="C2027" s="75">
        <f t="shared" si="658"/>
        <v>41449</v>
      </c>
      <c r="D2027" s="50" t="s">
        <v>1223</v>
      </c>
      <c r="E2027" s="50">
        <v>4.43</v>
      </c>
      <c r="F2027" s="50">
        <v>0</v>
      </c>
      <c r="G2027" s="50">
        <v>43</v>
      </c>
      <c r="H2027" s="50">
        <v>1</v>
      </c>
      <c r="I2027" s="53">
        <f t="shared" si="661"/>
        <v>2.9872685185185183E-2</v>
      </c>
      <c r="J2027" s="54">
        <f t="shared" si="662"/>
        <v>6.7432697934955267E-3</v>
      </c>
      <c r="K2027" s="50" t="s">
        <v>1063</v>
      </c>
      <c r="L2027" s="50" t="s">
        <v>1048</v>
      </c>
      <c r="M2027" s="55">
        <f t="shared" si="663"/>
        <v>6.179000387446731</v>
      </c>
      <c r="N2027" s="50">
        <v>0</v>
      </c>
      <c r="O2027" s="50" t="s">
        <v>253</v>
      </c>
      <c r="R2027" s="50" t="s">
        <v>1205</v>
      </c>
      <c r="S2027" s="151">
        <f t="shared" si="664"/>
        <v>0.17667366858958281</v>
      </c>
      <c r="T2027" s="151">
        <f t="shared" si="665"/>
        <v>8.8336834294791403E-2</v>
      </c>
      <c r="V2027" s="393">
        <f t="shared" si="676"/>
        <v>0</v>
      </c>
      <c r="W2027" s="393">
        <f t="shared" si="677"/>
        <v>0</v>
      </c>
      <c r="X2027" s="53">
        <f t="shared" si="666"/>
        <v>0.17667366858958281</v>
      </c>
      <c r="Y2027" s="53">
        <f t="shared" si="667"/>
        <v>0.21306284858958277</v>
      </c>
      <c r="Z2027" s="53">
        <f t="shared" si="668"/>
        <v>8.8336834294791403E-2</v>
      </c>
      <c r="AA2027" s="53">
        <f t="shared" si="669"/>
        <v>0.10653142429479139</v>
      </c>
      <c r="AB2027" s="50">
        <f t="shared" si="670"/>
        <v>1451</v>
      </c>
      <c r="AC2027" s="50">
        <f t="shared" si="680"/>
        <v>2013</v>
      </c>
      <c r="AD2027" s="50">
        <f t="shared" si="671"/>
        <v>6</v>
      </c>
      <c r="AE2027" s="56">
        <f t="shared" si="672"/>
        <v>201306</v>
      </c>
      <c r="AF2027" s="56">
        <f t="shared" si="659"/>
        <v>26</v>
      </c>
      <c r="AG2027" s="58">
        <f t="shared" si="679"/>
        <v>0</v>
      </c>
      <c r="AH2027" s="56">
        <f t="shared" si="673"/>
        <v>24</v>
      </c>
      <c r="AI2027" s="53">
        <f t="shared" si="674"/>
        <v>0.19486825858958279</v>
      </c>
      <c r="AJ2027" s="56">
        <f t="shared" si="675"/>
        <v>18.916099999999997</v>
      </c>
    </row>
    <row r="2028" spans="1:36" x14ac:dyDescent="0.25">
      <c r="A2028" s="50">
        <v>2027</v>
      </c>
      <c r="B2028" s="51">
        <v>41450</v>
      </c>
      <c r="C2028" s="75">
        <f t="shared" ref="C2028:C2091" si="681">B2028</f>
        <v>41450</v>
      </c>
      <c r="D2028" s="50" t="s">
        <v>1225</v>
      </c>
      <c r="E2028" s="50">
        <v>1.23</v>
      </c>
      <c r="F2028" s="50">
        <v>0</v>
      </c>
      <c r="G2028" s="50">
        <v>49</v>
      </c>
      <c r="H2028" s="50">
        <v>44</v>
      </c>
      <c r="I2028" s="53">
        <f t="shared" si="661"/>
        <v>3.453703703703704E-2</v>
      </c>
      <c r="J2028" s="54">
        <f t="shared" si="662"/>
        <v>2.8078891900030115E-2</v>
      </c>
      <c r="K2028" s="50" t="s">
        <v>949</v>
      </c>
      <c r="L2028" s="50" t="s">
        <v>1206</v>
      </c>
      <c r="M2028" s="55">
        <f t="shared" si="663"/>
        <v>1.4839142091152824</v>
      </c>
      <c r="N2028" s="50">
        <v>0</v>
      </c>
      <c r="O2028" s="50" t="s">
        <v>184</v>
      </c>
      <c r="S2028" s="151">
        <f t="shared" si="664"/>
        <v>6.7389340560072272E-2</v>
      </c>
      <c r="T2028" s="151">
        <f t="shared" si="665"/>
        <v>3.3694670280036136E-2</v>
      </c>
      <c r="V2028" s="393">
        <f t="shared" si="676"/>
        <v>0</v>
      </c>
      <c r="W2028" s="393">
        <f t="shared" si="677"/>
        <v>0</v>
      </c>
      <c r="X2028" s="53">
        <f t="shared" si="666"/>
        <v>0.73566696778078899</v>
      </c>
      <c r="Y2028" s="53">
        <f t="shared" si="667"/>
        <v>0.7720561477807889</v>
      </c>
      <c r="Z2028" s="53">
        <f t="shared" si="668"/>
        <v>0.3678334838903945</v>
      </c>
      <c r="AA2028" s="53">
        <f t="shared" si="669"/>
        <v>0.38602807389039445</v>
      </c>
      <c r="AB2028" s="50">
        <f t="shared" si="670"/>
        <v>4000</v>
      </c>
      <c r="AC2028" s="50">
        <f t="shared" si="680"/>
        <v>2013</v>
      </c>
      <c r="AD2028" s="50">
        <f t="shared" si="671"/>
        <v>6</v>
      </c>
      <c r="AE2028" s="56">
        <f t="shared" si="672"/>
        <v>201306</v>
      </c>
      <c r="AF2028" s="56">
        <f t="shared" si="659"/>
        <v>26</v>
      </c>
      <c r="AG2028" s="58">
        <f t="shared" si="679"/>
        <v>0</v>
      </c>
      <c r="AH2028" s="56">
        <f t="shared" si="673"/>
        <v>25</v>
      </c>
      <c r="AI2028" s="53">
        <f t="shared" si="674"/>
        <v>0.753861557780789</v>
      </c>
      <c r="AJ2028" s="56">
        <f t="shared" si="675"/>
        <v>57.441000000000003</v>
      </c>
    </row>
    <row r="2029" spans="1:36" x14ac:dyDescent="0.25">
      <c r="A2029" s="50">
        <v>2028</v>
      </c>
      <c r="B2029" s="51">
        <v>41452</v>
      </c>
      <c r="C2029" s="75">
        <f t="shared" si="681"/>
        <v>41452</v>
      </c>
      <c r="D2029" s="50" t="s">
        <v>1223</v>
      </c>
      <c r="E2029" s="50">
        <v>5.01</v>
      </c>
      <c r="F2029" s="50">
        <v>0</v>
      </c>
      <c r="G2029" s="50">
        <v>43</v>
      </c>
      <c r="H2029" s="50">
        <v>33</v>
      </c>
      <c r="I2029" s="53">
        <f t="shared" si="661"/>
        <v>3.0243055555555554E-2</v>
      </c>
      <c r="J2029" s="54">
        <f t="shared" si="662"/>
        <v>6.0365380350410293E-3</v>
      </c>
      <c r="K2029" s="50" t="s">
        <v>1143</v>
      </c>
      <c r="L2029" s="50" t="s">
        <v>17</v>
      </c>
      <c r="M2029" s="55">
        <f t="shared" si="663"/>
        <v>6.9024110218140118</v>
      </c>
      <c r="N2029" s="50">
        <v>0</v>
      </c>
      <c r="O2029" s="50" t="s">
        <v>253</v>
      </c>
      <c r="S2029" s="151">
        <f t="shared" si="664"/>
        <v>0.15815729651807497</v>
      </c>
      <c r="T2029" s="151">
        <f t="shared" si="665"/>
        <v>7.9078648259037487E-2</v>
      </c>
      <c r="V2029" s="393">
        <f t="shared" si="676"/>
        <v>0</v>
      </c>
      <c r="W2029" s="393">
        <f t="shared" si="677"/>
        <v>0</v>
      </c>
      <c r="X2029" s="53">
        <f t="shared" si="666"/>
        <v>0.15815729651807497</v>
      </c>
      <c r="Y2029" s="53">
        <f t="shared" si="667"/>
        <v>0.19454647651807497</v>
      </c>
      <c r="Z2029" s="53">
        <f t="shared" si="668"/>
        <v>7.9078648259037487E-2</v>
      </c>
      <c r="AA2029" s="53">
        <f t="shared" si="669"/>
        <v>9.7273238259037484E-2</v>
      </c>
      <c r="AB2029" s="50">
        <f t="shared" si="670"/>
        <v>1018</v>
      </c>
      <c r="AC2029" s="50">
        <f t="shared" si="680"/>
        <v>2013</v>
      </c>
      <c r="AD2029" s="50">
        <f t="shared" si="671"/>
        <v>6</v>
      </c>
      <c r="AE2029" s="56">
        <f t="shared" si="672"/>
        <v>201306</v>
      </c>
      <c r="AF2029" s="56">
        <f t="shared" si="659"/>
        <v>26</v>
      </c>
      <c r="AG2029" s="58">
        <f t="shared" si="679"/>
        <v>1</v>
      </c>
      <c r="AH2029" s="56">
        <f t="shared" si="673"/>
        <v>27</v>
      </c>
      <c r="AI2029" s="53">
        <f t="shared" si="674"/>
        <v>0.17635188651807499</v>
      </c>
      <c r="AJ2029" s="56">
        <f t="shared" si="675"/>
        <v>21.392699999999998</v>
      </c>
    </row>
    <row r="2030" spans="1:36" ht="15.75" x14ac:dyDescent="0.3">
      <c r="A2030" s="50">
        <v>2029</v>
      </c>
      <c r="B2030" s="51">
        <v>41453</v>
      </c>
      <c r="C2030" s="75">
        <f t="shared" si="681"/>
        <v>41453</v>
      </c>
      <c r="D2030" s="50" t="s">
        <v>1223</v>
      </c>
      <c r="E2030" s="50">
        <v>6.3</v>
      </c>
      <c r="F2030" s="50">
        <v>1</v>
      </c>
      <c r="G2030" s="50">
        <v>14</v>
      </c>
      <c r="H2030" s="50">
        <v>53</v>
      </c>
      <c r="I2030" s="53">
        <f t="shared" si="661"/>
        <v>5.2002314814814814E-2</v>
      </c>
      <c r="J2030" s="54">
        <f t="shared" si="662"/>
        <v>8.2543356848912407E-3</v>
      </c>
      <c r="K2030" s="50" t="s">
        <v>1143</v>
      </c>
      <c r="L2030" s="50" t="s">
        <v>1207</v>
      </c>
      <c r="M2030" s="55">
        <f t="shared" si="663"/>
        <v>5.0478522145559799</v>
      </c>
      <c r="N2030" s="50">
        <v>0</v>
      </c>
      <c r="O2030" s="50" t="s">
        <v>228</v>
      </c>
      <c r="P2030" s="143"/>
      <c r="Q2030" s="143"/>
      <c r="R2030" s="144" t="s">
        <v>1208</v>
      </c>
      <c r="S2030" s="151">
        <f t="shared" si="664"/>
        <v>0.21626359494415051</v>
      </c>
      <c r="T2030" s="151">
        <f t="shared" si="665"/>
        <v>0.10813179747207526</v>
      </c>
      <c r="V2030" s="393">
        <f t="shared" si="676"/>
        <v>0</v>
      </c>
      <c r="W2030" s="393">
        <f t="shared" si="677"/>
        <v>0</v>
      </c>
      <c r="X2030" s="53">
        <f t="shared" si="666"/>
        <v>0.21626359494415051</v>
      </c>
      <c r="Y2030" s="53">
        <f t="shared" si="667"/>
        <v>0.2526527749441505</v>
      </c>
      <c r="Z2030" s="53">
        <f t="shared" si="668"/>
        <v>0.10813179747207526</v>
      </c>
      <c r="AA2030" s="53">
        <f t="shared" si="669"/>
        <v>0.12632638747207525</v>
      </c>
      <c r="AB2030" s="50">
        <f t="shared" si="670"/>
        <v>2962</v>
      </c>
      <c r="AC2030" s="50">
        <f t="shared" si="680"/>
        <v>2013</v>
      </c>
      <c r="AD2030" s="50">
        <f t="shared" si="671"/>
        <v>6</v>
      </c>
      <c r="AE2030" s="56">
        <f t="shared" si="672"/>
        <v>201306</v>
      </c>
      <c r="AF2030" s="56">
        <f t="shared" si="659"/>
        <v>26</v>
      </c>
      <c r="AG2030" s="58">
        <f t="shared" si="679"/>
        <v>0</v>
      </c>
      <c r="AH2030" s="56">
        <f t="shared" si="673"/>
        <v>28</v>
      </c>
      <c r="AI2030" s="53">
        <f t="shared" si="674"/>
        <v>0.23445818494415049</v>
      </c>
      <c r="AJ2030" s="56">
        <f t="shared" si="675"/>
        <v>26.900999999999996</v>
      </c>
    </row>
    <row r="2031" spans="1:36" x14ac:dyDescent="0.25">
      <c r="A2031" s="50">
        <v>2030</v>
      </c>
      <c r="B2031" s="51">
        <v>41453</v>
      </c>
      <c r="C2031" s="75">
        <f t="shared" si="681"/>
        <v>41453</v>
      </c>
      <c r="D2031" s="50" t="s">
        <v>1223</v>
      </c>
      <c r="E2031" s="50">
        <v>4</v>
      </c>
      <c r="F2031" s="50">
        <v>0</v>
      </c>
      <c r="G2031" s="50">
        <v>36</v>
      </c>
      <c r="H2031" s="50">
        <v>48</v>
      </c>
      <c r="I2031" s="53">
        <f t="shared" si="661"/>
        <v>2.5555555555555554E-2</v>
      </c>
      <c r="J2031" s="54">
        <f t="shared" si="662"/>
        <v>6.3888888888888884E-3</v>
      </c>
      <c r="K2031" s="50" t="s">
        <v>1063</v>
      </c>
      <c r="L2031" s="50" t="s">
        <v>17</v>
      </c>
      <c r="M2031" s="55">
        <f t="shared" si="663"/>
        <v>6.5217391304347885</v>
      </c>
      <c r="N2031" s="50">
        <v>0</v>
      </c>
      <c r="O2031" s="50" t="s">
        <v>228</v>
      </c>
      <c r="S2031" s="151">
        <f t="shared" si="664"/>
        <v>0.16738888888888886</v>
      </c>
      <c r="T2031" s="151">
        <f t="shared" si="665"/>
        <v>8.3694444444444432E-2</v>
      </c>
      <c r="V2031" s="393">
        <f t="shared" si="676"/>
        <v>0</v>
      </c>
      <c r="W2031" s="393">
        <f t="shared" si="677"/>
        <v>0</v>
      </c>
      <c r="X2031" s="53">
        <f t="shared" si="666"/>
        <v>0.16738888888888886</v>
      </c>
      <c r="Y2031" s="53">
        <f t="shared" si="667"/>
        <v>0.20377806888888889</v>
      </c>
      <c r="Z2031" s="53">
        <f t="shared" si="668"/>
        <v>8.3694444444444432E-2</v>
      </c>
      <c r="AA2031" s="53">
        <f t="shared" si="669"/>
        <v>0.10188903444444444</v>
      </c>
      <c r="AB2031" s="50">
        <f t="shared" si="670"/>
        <v>1127</v>
      </c>
      <c r="AC2031" s="50">
        <f t="shared" si="680"/>
        <v>2013</v>
      </c>
      <c r="AD2031" s="50">
        <f t="shared" si="671"/>
        <v>6</v>
      </c>
      <c r="AE2031" s="56">
        <f t="shared" si="672"/>
        <v>201306</v>
      </c>
      <c r="AF2031" s="56">
        <f t="shared" si="659"/>
        <v>26</v>
      </c>
      <c r="AG2031" s="58">
        <f t="shared" si="679"/>
        <v>0</v>
      </c>
      <c r="AH2031" s="56">
        <f t="shared" si="673"/>
        <v>28</v>
      </c>
      <c r="AI2031" s="53">
        <f t="shared" si="674"/>
        <v>0.18558347888888888</v>
      </c>
      <c r="AJ2031" s="56">
        <f t="shared" si="675"/>
        <v>17.079999999999998</v>
      </c>
    </row>
    <row r="2032" spans="1:36" ht="15.75" x14ac:dyDescent="0.3">
      <c r="A2032" s="50">
        <v>2031</v>
      </c>
      <c r="B2032" s="51">
        <v>41455</v>
      </c>
      <c r="C2032" s="75">
        <f t="shared" si="681"/>
        <v>41455</v>
      </c>
      <c r="D2032" s="50" t="s">
        <v>1224</v>
      </c>
      <c r="E2032" s="50">
        <v>100.8</v>
      </c>
      <c r="F2032" s="50">
        <v>6</v>
      </c>
      <c r="G2032" s="50">
        <v>21</v>
      </c>
      <c r="H2032" s="50">
        <v>28</v>
      </c>
      <c r="I2032" s="53">
        <f t="shared" si="661"/>
        <v>0.26490740740740742</v>
      </c>
      <c r="J2032" s="54">
        <f t="shared" si="662"/>
        <v>2.6280496766607881E-3</v>
      </c>
      <c r="K2032" s="50" t="s">
        <v>930</v>
      </c>
      <c r="L2032" s="50" t="s">
        <v>1209</v>
      </c>
      <c r="M2032" s="55">
        <f t="shared" si="663"/>
        <v>15.854596295001759</v>
      </c>
      <c r="N2032" s="50">
        <v>0</v>
      </c>
      <c r="O2032" s="50" t="s">
        <v>228</v>
      </c>
      <c r="R2032" s="146" t="s">
        <v>1210</v>
      </c>
      <c r="S2032" s="151">
        <f t="shared" si="664"/>
        <v>0.29434156378600829</v>
      </c>
      <c r="T2032" s="151">
        <f t="shared" si="665"/>
        <v>0.14717078189300414</v>
      </c>
      <c r="V2032" s="393">
        <f t="shared" si="676"/>
        <v>0</v>
      </c>
      <c r="W2032" s="393">
        <f t="shared" si="677"/>
        <v>0</v>
      </c>
      <c r="X2032" s="53">
        <f t="shared" si="666"/>
        <v>6.8854901528512646E-2</v>
      </c>
      <c r="Y2032" s="53">
        <f t="shared" si="667"/>
        <v>0.10524408152851264</v>
      </c>
      <c r="Z2032" s="53">
        <f t="shared" si="668"/>
        <v>3.4427450764256323E-2</v>
      </c>
      <c r="AA2032" s="53">
        <f t="shared" si="669"/>
        <v>5.262204076425632E-2</v>
      </c>
      <c r="AB2032" s="50">
        <f t="shared" si="670"/>
        <v>502</v>
      </c>
      <c r="AC2032" s="50">
        <f t="shared" si="680"/>
        <v>2013</v>
      </c>
      <c r="AD2032" s="50">
        <f t="shared" si="671"/>
        <v>6</v>
      </c>
      <c r="AE2032" s="56">
        <f t="shared" si="672"/>
        <v>201306</v>
      </c>
      <c r="AF2032" s="56">
        <f t="shared" si="659"/>
        <v>27</v>
      </c>
      <c r="AG2032" s="58">
        <f t="shared" si="679"/>
        <v>1</v>
      </c>
      <c r="AH2032" s="56">
        <f t="shared" si="673"/>
        <v>30</v>
      </c>
      <c r="AI2032" s="53">
        <f t="shared" si="674"/>
        <v>8.7049491528512643E-2</v>
      </c>
      <c r="AJ2032" s="56">
        <f t="shared" si="675"/>
        <v>100.8</v>
      </c>
    </row>
    <row r="2033" spans="1:36" x14ac:dyDescent="0.25">
      <c r="A2033" s="50">
        <v>2032</v>
      </c>
      <c r="B2033" s="51">
        <v>41457</v>
      </c>
      <c r="C2033" s="75">
        <f t="shared" si="681"/>
        <v>41457</v>
      </c>
      <c r="D2033" s="50" t="s">
        <v>1225</v>
      </c>
      <c r="E2033" s="50">
        <v>1.23</v>
      </c>
      <c r="F2033" s="50">
        <v>0</v>
      </c>
      <c r="G2033" s="50">
        <v>50</v>
      </c>
      <c r="H2033" s="50">
        <v>0</v>
      </c>
      <c r="I2033" s="53">
        <f t="shared" si="661"/>
        <v>3.4722222222222224E-2</v>
      </c>
      <c r="J2033" s="54">
        <f t="shared" si="662"/>
        <v>2.822944896115628E-2</v>
      </c>
      <c r="K2033" s="50" t="s">
        <v>949</v>
      </c>
      <c r="L2033" s="50" t="s">
        <v>1206</v>
      </c>
      <c r="M2033" s="55">
        <f t="shared" si="663"/>
        <v>1.4760000000000011</v>
      </c>
      <c r="N2033" s="50">
        <v>0</v>
      </c>
      <c r="O2033" s="50" t="s">
        <v>184</v>
      </c>
      <c r="S2033" s="151">
        <f t="shared" si="664"/>
        <v>6.7750677506775075E-2</v>
      </c>
      <c r="T2033" s="151">
        <f t="shared" si="665"/>
        <v>3.3875338753387538E-2</v>
      </c>
      <c r="V2033" s="393">
        <f t="shared" si="676"/>
        <v>0</v>
      </c>
      <c r="W2033" s="393">
        <f t="shared" si="677"/>
        <v>0</v>
      </c>
      <c r="X2033" s="53">
        <f t="shared" si="666"/>
        <v>0.73961156278229456</v>
      </c>
      <c r="Y2033" s="53">
        <f t="shared" si="667"/>
        <v>0.77600074278229447</v>
      </c>
      <c r="Z2033" s="53">
        <f t="shared" si="668"/>
        <v>0.36980578139114728</v>
      </c>
      <c r="AA2033" s="53">
        <f t="shared" si="669"/>
        <v>0.38800037139114724</v>
      </c>
      <c r="AB2033" s="50">
        <f t="shared" si="670"/>
        <v>4006</v>
      </c>
      <c r="AC2033" s="50">
        <f t="shared" si="680"/>
        <v>2013</v>
      </c>
      <c r="AD2033" s="50">
        <f t="shared" si="671"/>
        <v>7</v>
      </c>
      <c r="AE2033" s="56">
        <f t="shared" si="672"/>
        <v>201307</v>
      </c>
      <c r="AF2033" s="56">
        <f t="shared" si="659"/>
        <v>27</v>
      </c>
      <c r="AG2033" s="58">
        <f t="shared" si="679"/>
        <v>1</v>
      </c>
      <c r="AH2033" s="56">
        <f t="shared" si="673"/>
        <v>2</v>
      </c>
      <c r="AI2033" s="53">
        <f t="shared" si="674"/>
        <v>0.75780615278229457</v>
      </c>
      <c r="AJ2033" s="56">
        <f t="shared" si="675"/>
        <v>57.441000000000003</v>
      </c>
    </row>
    <row r="2034" spans="1:36" x14ac:dyDescent="0.25">
      <c r="A2034" s="50">
        <v>2033</v>
      </c>
      <c r="B2034" s="51">
        <v>41457</v>
      </c>
      <c r="C2034" s="75">
        <f t="shared" si="681"/>
        <v>41457</v>
      </c>
      <c r="D2034" s="50" t="s">
        <v>1224</v>
      </c>
      <c r="E2034" s="50">
        <v>9.1</v>
      </c>
      <c r="F2034" s="50">
        <v>0</v>
      </c>
      <c r="G2034" s="50">
        <v>26</v>
      </c>
      <c r="H2034" s="50">
        <v>50</v>
      </c>
      <c r="I2034" s="53">
        <f t="shared" si="661"/>
        <v>1.8634259259259257E-2</v>
      </c>
      <c r="J2034" s="54">
        <f t="shared" si="662"/>
        <v>2.0477207977207977E-3</v>
      </c>
      <c r="K2034" s="50" t="s">
        <v>921</v>
      </c>
      <c r="L2034" s="50" t="s">
        <v>1132</v>
      </c>
      <c r="M2034" s="55">
        <f t="shared" si="663"/>
        <v>20.347826086956537</v>
      </c>
      <c r="N2034" s="50">
        <v>0</v>
      </c>
      <c r="O2034" s="50" t="s">
        <v>253</v>
      </c>
      <c r="S2034" s="151">
        <f t="shared" si="664"/>
        <v>0.22934472934472933</v>
      </c>
      <c r="T2034" s="151">
        <f t="shared" si="665"/>
        <v>0.11467236467236466</v>
      </c>
      <c r="V2034" s="393">
        <f t="shared" si="676"/>
        <v>0</v>
      </c>
      <c r="W2034" s="393">
        <f t="shared" si="677"/>
        <v>0</v>
      </c>
      <c r="X2034" s="53">
        <f t="shared" si="666"/>
        <v>5.3650284900284895E-2</v>
      </c>
      <c r="Y2034" s="53">
        <f t="shared" si="667"/>
        <v>9.0039464900284902E-2</v>
      </c>
      <c r="Z2034" s="53">
        <f t="shared" si="668"/>
        <v>2.6825142450142447E-2</v>
      </c>
      <c r="AA2034" s="53">
        <f t="shared" si="669"/>
        <v>4.5019732450142451E-2</v>
      </c>
      <c r="AB2034" s="50">
        <f t="shared" si="670"/>
        <v>207</v>
      </c>
      <c r="AC2034" s="50">
        <f t="shared" si="680"/>
        <v>2013</v>
      </c>
      <c r="AD2034" s="50">
        <f t="shared" si="671"/>
        <v>7</v>
      </c>
      <c r="AE2034" s="56">
        <f t="shared" si="672"/>
        <v>201307</v>
      </c>
      <c r="AF2034" s="56">
        <f t="shared" si="659"/>
        <v>27</v>
      </c>
      <c r="AG2034" s="58">
        <f t="shared" si="679"/>
        <v>0</v>
      </c>
      <c r="AH2034" s="56">
        <f t="shared" si="673"/>
        <v>2</v>
      </c>
      <c r="AI2034" s="53">
        <f t="shared" si="674"/>
        <v>7.1844874900284905E-2</v>
      </c>
      <c r="AJ2034" s="56">
        <f t="shared" si="675"/>
        <v>9.1</v>
      </c>
    </row>
    <row r="2035" spans="1:36" x14ac:dyDescent="0.25">
      <c r="A2035" s="50">
        <v>2034</v>
      </c>
      <c r="B2035" s="51">
        <v>41459</v>
      </c>
      <c r="C2035" s="75">
        <f t="shared" si="681"/>
        <v>41459</v>
      </c>
      <c r="D2035" s="50" t="s">
        <v>1225</v>
      </c>
      <c r="E2035" s="50">
        <v>2.5</v>
      </c>
      <c r="F2035" s="50">
        <v>1</v>
      </c>
      <c r="G2035" s="50">
        <v>30</v>
      </c>
      <c r="H2035" s="50">
        <v>0</v>
      </c>
      <c r="I2035" s="53">
        <f t="shared" si="661"/>
        <v>6.25E-2</v>
      </c>
      <c r="J2035" s="54">
        <f t="shared" si="662"/>
        <v>2.5000000000000001E-2</v>
      </c>
      <c r="K2035" s="50" t="s">
        <v>949</v>
      </c>
      <c r="L2035" s="50" t="s">
        <v>1211</v>
      </c>
      <c r="M2035" s="55">
        <f t="shared" si="663"/>
        <v>1.6666666666666679</v>
      </c>
      <c r="N2035" s="50">
        <v>0</v>
      </c>
      <c r="O2035" s="50" t="s">
        <v>255</v>
      </c>
      <c r="S2035" s="151">
        <f t="shared" si="664"/>
        <v>0.06</v>
      </c>
      <c r="T2035" s="151">
        <f t="shared" si="665"/>
        <v>0.03</v>
      </c>
      <c r="V2035" s="393">
        <f t="shared" si="676"/>
        <v>0</v>
      </c>
      <c r="W2035" s="393">
        <f t="shared" si="677"/>
        <v>0</v>
      </c>
      <c r="X2035" s="53">
        <f t="shared" si="666"/>
        <v>0.65500000000000003</v>
      </c>
      <c r="Y2035" s="53">
        <f t="shared" si="667"/>
        <v>0.69138917999999994</v>
      </c>
      <c r="Z2035" s="53">
        <f t="shared" si="668"/>
        <v>0.32750000000000001</v>
      </c>
      <c r="AA2035" s="53">
        <f t="shared" si="669"/>
        <v>0.34569458999999997</v>
      </c>
      <c r="AB2035" s="50">
        <f t="shared" si="670"/>
        <v>3845</v>
      </c>
      <c r="AC2035" s="50">
        <f t="shared" si="680"/>
        <v>2013</v>
      </c>
      <c r="AD2035" s="50">
        <f t="shared" si="671"/>
        <v>7</v>
      </c>
      <c r="AE2035" s="56">
        <f t="shared" si="672"/>
        <v>201307</v>
      </c>
      <c r="AF2035" s="56">
        <f t="shared" ref="AF2035:AF2098" si="682">WEEKNUM(B2035,1)</f>
        <v>27</v>
      </c>
      <c r="AG2035" s="58">
        <f t="shared" si="679"/>
        <v>1</v>
      </c>
      <c r="AH2035" s="56">
        <f t="shared" si="673"/>
        <v>4</v>
      </c>
      <c r="AI2035" s="53">
        <f t="shared" si="674"/>
        <v>0.67319459000000004</v>
      </c>
      <c r="AJ2035" s="56">
        <f t="shared" si="675"/>
        <v>116.75</v>
      </c>
    </row>
    <row r="2036" spans="1:36" ht="15.75" x14ac:dyDescent="0.3">
      <c r="A2036" s="50">
        <v>2035</v>
      </c>
      <c r="B2036" s="51">
        <v>41460</v>
      </c>
      <c r="C2036" s="75">
        <f t="shared" si="681"/>
        <v>41460</v>
      </c>
      <c r="D2036" s="50" t="s">
        <v>1223</v>
      </c>
      <c r="E2036" s="50">
        <v>6.37</v>
      </c>
      <c r="F2036" s="50">
        <v>1</v>
      </c>
      <c r="G2036" s="50">
        <v>28</v>
      </c>
      <c r="H2036" s="50">
        <v>24</v>
      </c>
      <c r="I2036" s="53">
        <f t="shared" si="661"/>
        <v>6.1388888888888889E-2</v>
      </c>
      <c r="J2036" s="54">
        <f t="shared" si="662"/>
        <v>9.6371882086167798E-3</v>
      </c>
      <c r="K2036" s="50" t="s">
        <v>1143</v>
      </c>
      <c r="L2036" s="50" t="s">
        <v>315</v>
      </c>
      <c r="M2036" s="55">
        <f t="shared" si="663"/>
        <v>4.3235294117647092</v>
      </c>
      <c r="N2036" s="50">
        <v>0</v>
      </c>
      <c r="O2036" s="50" t="s">
        <v>228</v>
      </c>
      <c r="R2036" s="146" t="s">
        <v>1212</v>
      </c>
      <c r="S2036" s="151">
        <f t="shared" si="664"/>
        <v>0.25249433106575964</v>
      </c>
      <c r="T2036" s="151">
        <f t="shared" si="665"/>
        <v>0.12624716553287982</v>
      </c>
      <c r="V2036" s="393">
        <f t="shared" si="676"/>
        <v>0</v>
      </c>
      <c r="W2036" s="393">
        <f t="shared" si="677"/>
        <v>0</v>
      </c>
      <c r="X2036" s="53">
        <f t="shared" si="666"/>
        <v>0.25249433106575964</v>
      </c>
      <c r="Y2036" s="53">
        <f t="shared" si="667"/>
        <v>0.2888835110657596</v>
      </c>
      <c r="Z2036" s="53">
        <f t="shared" si="668"/>
        <v>0.12624716553287982</v>
      </c>
      <c r="AA2036" s="53">
        <f t="shared" si="669"/>
        <v>0.1444417555328798</v>
      </c>
      <c r="AB2036" s="50">
        <f t="shared" si="670"/>
        <v>3325</v>
      </c>
      <c r="AC2036" s="50">
        <f t="shared" si="680"/>
        <v>2013</v>
      </c>
      <c r="AD2036" s="50">
        <f t="shared" si="671"/>
        <v>7</v>
      </c>
      <c r="AE2036" s="56">
        <f t="shared" si="672"/>
        <v>201307</v>
      </c>
      <c r="AF2036" s="56">
        <f t="shared" si="682"/>
        <v>27</v>
      </c>
      <c r="AG2036" s="58">
        <f t="shared" si="679"/>
        <v>0</v>
      </c>
      <c r="AH2036" s="56">
        <f t="shared" si="673"/>
        <v>5</v>
      </c>
      <c r="AI2036" s="53">
        <f t="shared" si="674"/>
        <v>0.27068892106575959</v>
      </c>
      <c r="AJ2036" s="56">
        <f t="shared" si="675"/>
        <v>27.199899999999996</v>
      </c>
    </row>
    <row r="2037" spans="1:36" x14ac:dyDescent="0.25">
      <c r="A2037" s="50">
        <v>2036</v>
      </c>
      <c r="B2037" s="51">
        <v>41461</v>
      </c>
      <c r="C2037" s="75">
        <f t="shared" si="681"/>
        <v>41461</v>
      </c>
      <c r="D2037" s="50" t="s">
        <v>1223</v>
      </c>
      <c r="E2037" s="50">
        <v>10</v>
      </c>
      <c r="F2037" s="50">
        <v>1</v>
      </c>
      <c r="G2037" s="50">
        <v>32</v>
      </c>
      <c r="H2037" s="50">
        <v>14</v>
      </c>
      <c r="I2037" s="53">
        <f t="shared" si="661"/>
        <v>6.4050925925925928E-2</v>
      </c>
      <c r="J2037" s="54">
        <f t="shared" si="662"/>
        <v>6.4050925925925924E-3</v>
      </c>
      <c r="K2037" s="50" t="s">
        <v>1143</v>
      </c>
      <c r="L2037" s="50" t="s">
        <v>17</v>
      </c>
      <c r="M2037" s="55">
        <f t="shared" si="663"/>
        <v>6.5052403324900663</v>
      </c>
      <c r="N2037" s="50">
        <v>0</v>
      </c>
      <c r="O2037" s="50" t="s">
        <v>184</v>
      </c>
      <c r="S2037" s="151">
        <f t="shared" si="664"/>
        <v>0.16781342592592591</v>
      </c>
      <c r="T2037" s="151">
        <f t="shared" si="665"/>
        <v>8.3906712962962954E-2</v>
      </c>
      <c r="V2037" s="393">
        <f t="shared" si="676"/>
        <v>0</v>
      </c>
      <c r="W2037" s="393">
        <f t="shared" si="677"/>
        <v>0</v>
      </c>
      <c r="X2037" s="53">
        <f t="shared" si="666"/>
        <v>0.16781342592592591</v>
      </c>
      <c r="Y2037" s="53">
        <f t="shared" si="667"/>
        <v>0.20420260592592593</v>
      </c>
      <c r="Z2037" s="53">
        <f t="shared" si="668"/>
        <v>8.3906712962962954E-2</v>
      </c>
      <c r="AA2037" s="53">
        <f t="shared" si="669"/>
        <v>0.10210130296296296</v>
      </c>
      <c r="AB2037" s="50">
        <f t="shared" si="670"/>
        <v>1136</v>
      </c>
      <c r="AC2037" s="50">
        <f t="shared" si="680"/>
        <v>2013</v>
      </c>
      <c r="AD2037" s="50">
        <f t="shared" si="671"/>
        <v>7</v>
      </c>
      <c r="AE2037" s="56">
        <f t="shared" si="672"/>
        <v>201307</v>
      </c>
      <c r="AF2037" s="56">
        <f t="shared" si="682"/>
        <v>27</v>
      </c>
      <c r="AG2037" s="58">
        <f t="shared" si="679"/>
        <v>0</v>
      </c>
      <c r="AH2037" s="56">
        <f t="shared" si="673"/>
        <v>6</v>
      </c>
      <c r="AI2037" s="53">
        <f t="shared" si="674"/>
        <v>0.18600801592592592</v>
      </c>
      <c r="AJ2037" s="56">
        <f t="shared" si="675"/>
        <v>42.699999999999996</v>
      </c>
    </row>
    <row r="2038" spans="1:36" ht="15.75" x14ac:dyDescent="0.3">
      <c r="A2038" s="50">
        <v>2037</v>
      </c>
      <c r="B2038" s="51">
        <v>41462</v>
      </c>
      <c r="C2038" s="75">
        <f t="shared" si="681"/>
        <v>41462</v>
      </c>
      <c r="D2038" s="50" t="s">
        <v>1224</v>
      </c>
      <c r="E2038" s="50">
        <v>100.4</v>
      </c>
      <c r="F2038" s="50">
        <v>6</v>
      </c>
      <c r="G2038" s="50">
        <v>43</v>
      </c>
      <c r="H2038" s="50">
        <v>37</v>
      </c>
      <c r="I2038" s="53">
        <f t="shared" si="661"/>
        <v>0.28028935185185183</v>
      </c>
      <c r="J2038" s="54">
        <f t="shared" si="662"/>
        <v>2.7917266120702374E-3</v>
      </c>
      <c r="K2038" s="50" t="s">
        <v>930</v>
      </c>
      <c r="L2038" s="50" t="s">
        <v>1213</v>
      </c>
      <c r="M2038" s="55">
        <f t="shared" si="663"/>
        <v>14.925052648965615</v>
      </c>
      <c r="N2038" s="50">
        <v>0</v>
      </c>
      <c r="O2038" s="50" t="s">
        <v>228</v>
      </c>
      <c r="R2038" s="146" t="s">
        <v>1214</v>
      </c>
      <c r="S2038" s="151">
        <f t="shared" si="664"/>
        <v>0.31267338055186661</v>
      </c>
      <c r="T2038" s="151">
        <f t="shared" si="665"/>
        <v>0.1563366902759333</v>
      </c>
      <c r="V2038" s="393">
        <f t="shared" si="676"/>
        <v>0</v>
      </c>
      <c r="W2038" s="393">
        <f t="shared" si="677"/>
        <v>0</v>
      </c>
      <c r="X2038" s="53">
        <f t="shared" si="666"/>
        <v>7.3143237236240222E-2</v>
      </c>
      <c r="Y2038" s="53">
        <f t="shared" si="667"/>
        <v>0.10953241723624021</v>
      </c>
      <c r="Z2038" s="53">
        <f t="shared" si="668"/>
        <v>3.6571618618120111E-2</v>
      </c>
      <c r="AA2038" s="53">
        <f t="shared" si="669"/>
        <v>5.4766208618120107E-2</v>
      </c>
      <c r="AB2038" s="50">
        <f t="shared" si="670"/>
        <v>622</v>
      </c>
      <c r="AC2038" s="50">
        <f t="shared" si="680"/>
        <v>2013</v>
      </c>
      <c r="AD2038" s="50">
        <f t="shared" si="671"/>
        <v>7</v>
      </c>
      <c r="AE2038" s="56">
        <f t="shared" si="672"/>
        <v>201307</v>
      </c>
      <c r="AF2038" s="56">
        <f t="shared" si="682"/>
        <v>28</v>
      </c>
      <c r="AG2038" s="58">
        <f t="shared" si="679"/>
        <v>0</v>
      </c>
      <c r="AH2038" s="56">
        <f t="shared" si="673"/>
        <v>7</v>
      </c>
      <c r="AI2038" s="53">
        <f t="shared" si="674"/>
        <v>9.1337827236240218E-2</v>
      </c>
      <c r="AJ2038" s="56">
        <f t="shared" si="675"/>
        <v>100.4</v>
      </c>
    </row>
    <row r="2039" spans="1:36" x14ac:dyDescent="0.25">
      <c r="A2039" s="50">
        <v>2038</v>
      </c>
      <c r="B2039" s="51">
        <v>41464</v>
      </c>
      <c r="C2039" s="75">
        <f t="shared" si="681"/>
        <v>41464</v>
      </c>
      <c r="D2039" s="50" t="s">
        <v>1225</v>
      </c>
      <c r="E2039" s="50">
        <v>1.23</v>
      </c>
      <c r="F2039" s="50">
        <v>0</v>
      </c>
      <c r="G2039" s="50">
        <v>45</v>
      </c>
      <c r="H2039" s="50">
        <v>20</v>
      </c>
      <c r="I2039" s="53">
        <f t="shared" si="661"/>
        <v>3.1481481481481485E-2</v>
      </c>
      <c r="J2039" s="54">
        <f t="shared" si="662"/>
        <v>2.5594700391448361E-2</v>
      </c>
      <c r="K2039" s="50" t="s">
        <v>949</v>
      </c>
      <c r="L2039" s="50" t="s">
        <v>1206</v>
      </c>
      <c r="M2039" s="55">
        <f t="shared" si="663"/>
        <v>1.6279411764705893</v>
      </c>
      <c r="N2039" s="50">
        <v>0</v>
      </c>
      <c r="O2039" s="50" t="s">
        <v>228</v>
      </c>
      <c r="S2039" s="151">
        <f t="shared" si="664"/>
        <v>6.1427280939476067E-2</v>
      </c>
      <c r="T2039" s="151">
        <f t="shared" si="665"/>
        <v>3.0713640469738034E-2</v>
      </c>
      <c r="V2039" s="393">
        <f t="shared" si="676"/>
        <v>0</v>
      </c>
      <c r="W2039" s="393">
        <f t="shared" si="677"/>
        <v>0</v>
      </c>
      <c r="X2039" s="53">
        <f t="shared" si="666"/>
        <v>0.670581150255947</v>
      </c>
      <c r="Y2039" s="53">
        <f t="shared" si="667"/>
        <v>0.70697033025594702</v>
      </c>
      <c r="Z2039" s="53">
        <f t="shared" si="668"/>
        <v>0.3352905751279735</v>
      </c>
      <c r="AA2039" s="53">
        <f t="shared" si="669"/>
        <v>0.35348516512797351</v>
      </c>
      <c r="AB2039" s="50">
        <f t="shared" si="670"/>
        <v>3889</v>
      </c>
      <c r="AC2039" s="50">
        <f t="shared" si="680"/>
        <v>2013</v>
      </c>
      <c r="AD2039" s="50">
        <f t="shared" si="671"/>
        <v>7</v>
      </c>
      <c r="AE2039" s="56">
        <f t="shared" si="672"/>
        <v>201307</v>
      </c>
      <c r="AF2039" s="56">
        <f t="shared" si="682"/>
        <v>28</v>
      </c>
      <c r="AG2039" s="58">
        <f t="shared" si="679"/>
        <v>1</v>
      </c>
      <c r="AH2039" s="56">
        <f t="shared" si="673"/>
        <v>9</v>
      </c>
      <c r="AI2039" s="53">
        <f t="shared" si="674"/>
        <v>0.68877574025594701</v>
      </c>
      <c r="AJ2039" s="56">
        <f t="shared" si="675"/>
        <v>57.441000000000003</v>
      </c>
    </row>
    <row r="2040" spans="1:36" x14ac:dyDescent="0.25">
      <c r="A2040" s="50">
        <v>2039</v>
      </c>
      <c r="B2040" s="51">
        <v>41464</v>
      </c>
      <c r="C2040" s="75">
        <f t="shared" si="681"/>
        <v>41464</v>
      </c>
      <c r="D2040" s="50" t="s">
        <v>1224</v>
      </c>
      <c r="E2040" s="50">
        <v>10</v>
      </c>
      <c r="F2040" s="50">
        <v>0</v>
      </c>
      <c r="G2040" s="50">
        <v>29</v>
      </c>
      <c r="H2040" s="50">
        <v>48</v>
      </c>
      <c r="I2040" s="53">
        <f t="shared" si="661"/>
        <v>2.0694444444444446E-2</v>
      </c>
      <c r="J2040" s="54">
        <f t="shared" si="662"/>
        <v>2.0694444444444445E-3</v>
      </c>
      <c r="K2040" s="50" t="s">
        <v>921</v>
      </c>
      <c r="L2040" s="50" t="s">
        <v>1132</v>
      </c>
      <c r="M2040" s="55">
        <f t="shared" si="663"/>
        <v>20.134228187919479</v>
      </c>
      <c r="N2040" s="50">
        <v>0</v>
      </c>
      <c r="O2040" s="50" t="s">
        <v>253</v>
      </c>
      <c r="S2040" s="151">
        <f t="shared" si="664"/>
        <v>0.23177777777777778</v>
      </c>
      <c r="T2040" s="151">
        <f t="shared" si="665"/>
        <v>0.11588888888888889</v>
      </c>
      <c r="V2040" s="393">
        <f t="shared" si="676"/>
        <v>0</v>
      </c>
      <c r="W2040" s="393">
        <f t="shared" si="677"/>
        <v>0</v>
      </c>
      <c r="X2040" s="53">
        <f t="shared" si="666"/>
        <v>5.4219444444444445E-2</v>
      </c>
      <c r="Y2040" s="53">
        <f t="shared" si="667"/>
        <v>9.0608624444444438E-2</v>
      </c>
      <c r="Z2040" s="53">
        <f t="shared" si="668"/>
        <v>2.7109722222222223E-2</v>
      </c>
      <c r="AA2040" s="53">
        <f t="shared" si="669"/>
        <v>4.5304312222222219E-2</v>
      </c>
      <c r="AB2040" s="50">
        <f t="shared" si="670"/>
        <v>215</v>
      </c>
      <c r="AC2040" s="50">
        <f t="shared" si="680"/>
        <v>2013</v>
      </c>
      <c r="AD2040" s="50">
        <f t="shared" si="671"/>
        <v>7</v>
      </c>
      <c r="AE2040" s="56">
        <f t="shared" si="672"/>
        <v>201307</v>
      </c>
      <c r="AF2040" s="56">
        <f t="shared" si="682"/>
        <v>28</v>
      </c>
      <c r="AG2040" s="58">
        <f t="shared" si="679"/>
        <v>0</v>
      </c>
      <c r="AH2040" s="56">
        <f t="shared" si="673"/>
        <v>9</v>
      </c>
      <c r="AI2040" s="53">
        <f t="shared" si="674"/>
        <v>7.2414034444444442E-2</v>
      </c>
      <c r="AJ2040" s="56">
        <f t="shared" si="675"/>
        <v>10</v>
      </c>
    </row>
    <row r="2041" spans="1:36" x14ac:dyDescent="0.25">
      <c r="A2041" s="50">
        <v>2040</v>
      </c>
      <c r="B2041" s="51">
        <v>41465</v>
      </c>
      <c r="C2041" s="75">
        <f t="shared" si="681"/>
        <v>41465</v>
      </c>
      <c r="D2041" s="50" t="s">
        <v>1225</v>
      </c>
      <c r="E2041" s="50">
        <v>0.5</v>
      </c>
      <c r="F2041" s="50">
        <v>0</v>
      </c>
      <c r="G2041" s="50">
        <v>17</v>
      </c>
      <c r="H2041" s="50">
        <v>15</v>
      </c>
      <c r="I2041" s="53">
        <f t="shared" si="661"/>
        <v>1.1979166666666666E-2</v>
      </c>
      <c r="J2041" s="54">
        <f t="shared" si="662"/>
        <v>2.3958333333333331E-2</v>
      </c>
      <c r="K2041" s="50" t="s">
        <v>949</v>
      </c>
      <c r="L2041" s="50" t="s">
        <v>29</v>
      </c>
      <c r="M2041" s="55">
        <f t="shared" si="663"/>
        <v>1.7391304347826102</v>
      </c>
      <c r="N2041" s="50">
        <v>0</v>
      </c>
      <c r="O2041" s="50" t="s">
        <v>228</v>
      </c>
      <c r="S2041" s="151">
        <f t="shared" si="664"/>
        <v>5.7499999999999996E-2</v>
      </c>
      <c r="T2041" s="151">
        <f t="shared" si="665"/>
        <v>2.8749999999999998E-2</v>
      </c>
      <c r="V2041" s="393">
        <f t="shared" si="676"/>
        <v>0</v>
      </c>
      <c r="W2041" s="393">
        <f t="shared" si="677"/>
        <v>0</v>
      </c>
      <c r="X2041" s="53">
        <f t="shared" si="666"/>
        <v>0.62770833333333331</v>
      </c>
      <c r="Y2041" s="53">
        <f t="shared" si="667"/>
        <v>0.66409751333333322</v>
      </c>
      <c r="Z2041" s="53">
        <f t="shared" si="668"/>
        <v>0.31385416666666666</v>
      </c>
      <c r="AA2041" s="53">
        <f t="shared" si="669"/>
        <v>0.33204875666666661</v>
      </c>
      <c r="AB2041" s="50">
        <f t="shared" si="670"/>
        <v>3770</v>
      </c>
      <c r="AC2041" s="50">
        <f t="shared" si="680"/>
        <v>2013</v>
      </c>
      <c r="AD2041" s="50">
        <f t="shared" si="671"/>
        <v>7</v>
      </c>
      <c r="AE2041" s="56">
        <f t="shared" si="672"/>
        <v>201307</v>
      </c>
      <c r="AF2041" s="56">
        <f t="shared" si="682"/>
        <v>28</v>
      </c>
      <c r="AG2041" s="58">
        <f t="shared" si="679"/>
        <v>0</v>
      </c>
      <c r="AH2041" s="56">
        <f t="shared" si="673"/>
        <v>10</v>
      </c>
      <c r="AI2041" s="53">
        <f t="shared" si="674"/>
        <v>0.64590292333333332</v>
      </c>
      <c r="AJ2041" s="56">
        <f t="shared" si="675"/>
        <v>23.35</v>
      </c>
    </row>
    <row r="2042" spans="1:36" x14ac:dyDescent="0.25">
      <c r="A2042" s="50">
        <v>2041</v>
      </c>
      <c r="B2042" s="51">
        <v>41465</v>
      </c>
      <c r="C2042" s="75">
        <f t="shared" si="681"/>
        <v>41465</v>
      </c>
      <c r="D2042" s="50" t="s">
        <v>1224</v>
      </c>
      <c r="E2042" s="50">
        <v>10.5</v>
      </c>
      <c r="F2042" s="50">
        <v>0</v>
      </c>
      <c r="G2042" s="50">
        <v>30</v>
      </c>
      <c r="H2042" s="50">
        <v>18</v>
      </c>
      <c r="I2042" s="53">
        <f t="shared" si="661"/>
        <v>2.1041666666666667E-2</v>
      </c>
      <c r="J2042" s="54">
        <f t="shared" si="662"/>
        <v>2.003968253968254E-3</v>
      </c>
      <c r="K2042" s="50" t="s">
        <v>930</v>
      </c>
      <c r="L2042" s="50" t="s">
        <v>29</v>
      </c>
      <c r="M2042" s="55">
        <f t="shared" si="663"/>
        <v>20.792079207920807</v>
      </c>
      <c r="N2042" s="50">
        <v>0</v>
      </c>
      <c r="O2042" s="50" t="s">
        <v>228</v>
      </c>
      <c r="S2042" s="151">
        <f t="shared" si="664"/>
        <v>0.22444444444444445</v>
      </c>
      <c r="T2042" s="151">
        <f t="shared" si="665"/>
        <v>0.11222222222222222</v>
      </c>
      <c r="V2042" s="393">
        <f t="shared" si="676"/>
        <v>0</v>
      </c>
      <c r="W2042" s="393">
        <f t="shared" si="677"/>
        <v>0</v>
      </c>
      <c r="X2042" s="53">
        <f t="shared" si="666"/>
        <v>5.2503968253968254E-2</v>
      </c>
      <c r="Y2042" s="53">
        <f t="shared" si="667"/>
        <v>8.8893148253968254E-2</v>
      </c>
      <c r="Z2042" s="53">
        <f t="shared" si="668"/>
        <v>2.6251984126984127E-2</v>
      </c>
      <c r="AA2042" s="53">
        <f t="shared" si="669"/>
        <v>4.4446574126984127E-2</v>
      </c>
      <c r="AB2042" s="50">
        <f t="shared" si="670"/>
        <v>189</v>
      </c>
      <c r="AC2042" s="50">
        <f t="shared" si="680"/>
        <v>2013</v>
      </c>
      <c r="AD2042" s="50">
        <f t="shared" si="671"/>
        <v>7</v>
      </c>
      <c r="AE2042" s="56">
        <f t="shared" si="672"/>
        <v>201307</v>
      </c>
      <c r="AF2042" s="56">
        <f t="shared" si="682"/>
        <v>28</v>
      </c>
      <c r="AG2042" s="58">
        <f t="shared" si="679"/>
        <v>0</v>
      </c>
      <c r="AH2042" s="56">
        <f t="shared" si="673"/>
        <v>10</v>
      </c>
      <c r="AI2042" s="53">
        <f t="shared" si="674"/>
        <v>7.0698558253968258E-2</v>
      </c>
      <c r="AJ2042" s="56">
        <f t="shared" si="675"/>
        <v>10.5</v>
      </c>
    </row>
    <row r="2043" spans="1:36" ht="15.75" x14ac:dyDescent="0.3">
      <c r="A2043" s="50">
        <v>2042</v>
      </c>
      <c r="B2043" s="51">
        <v>41467</v>
      </c>
      <c r="C2043" s="75">
        <f t="shared" si="681"/>
        <v>41467</v>
      </c>
      <c r="D2043" s="50" t="s">
        <v>1223</v>
      </c>
      <c r="E2043" s="50">
        <v>10.1</v>
      </c>
      <c r="F2043" s="50">
        <v>1</v>
      </c>
      <c r="G2043" s="50">
        <v>42</v>
      </c>
      <c r="H2043" s="50">
        <v>36</v>
      </c>
      <c r="I2043" s="53">
        <f t="shared" si="661"/>
        <v>7.1249999999999994E-2</v>
      </c>
      <c r="J2043" s="54">
        <f t="shared" si="662"/>
        <v>7.0544554455445538E-3</v>
      </c>
      <c r="K2043" s="50" t="s">
        <v>1143</v>
      </c>
      <c r="L2043" s="50" t="s">
        <v>1215</v>
      </c>
      <c r="M2043" s="55">
        <f t="shared" si="663"/>
        <v>5.906432748538017</v>
      </c>
      <c r="N2043" s="50">
        <v>156</v>
      </c>
      <c r="O2043" s="50" t="s">
        <v>228</v>
      </c>
      <c r="R2043" s="146" t="s">
        <v>1216</v>
      </c>
      <c r="S2043" s="151">
        <f t="shared" si="664"/>
        <v>0.1848267326732673</v>
      </c>
      <c r="T2043" s="151">
        <f t="shared" si="665"/>
        <v>9.2413366336633648E-2</v>
      </c>
      <c r="V2043" s="393">
        <f t="shared" si="676"/>
        <v>0</v>
      </c>
      <c r="W2043" s="393">
        <f t="shared" si="677"/>
        <v>0</v>
      </c>
      <c r="X2043" s="53">
        <f t="shared" si="666"/>
        <v>0.1848267326732673</v>
      </c>
      <c r="Y2043" s="53">
        <f t="shared" si="667"/>
        <v>0.22121591267326732</v>
      </c>
      <c r="Z2043" s="53">
        <f t="shared" si="668"/>
        <v>9.2413366336633648E-2</v>
      </c>
      <c r="AA2043" s="53">
        <f t="shared" si="669"/>
        <v>0.11060795633663366</v>
      </c>
      <c r="AB2043" s="50">
        <f t="shared" si="670"/>
        <v>1845</v>
      </c>
      <c r="AC2043" s="50">
        <f t="shared" si="680"/>
        <v>2013</v>
      </c>
      <c r="AD2043" s="50">
        <f t="shared" si="671"/>
        <v>7</v>
      </c>
      <c r="AE2043" s="56">
        <f t="shared" si="672"/>
        <v>201307</v>
      </c>
      <c r="AF2043" s="56">
        <f t="shared" si="682"/>
        <v>28</v>
      </c>
      <c r="AG2043" s="58">
        <f t="shared" si="679"/>
        <v>1</v>
      </c>
      <c r="AH2043" s="56">
        <f t="shared" si="673"/>
        <v>12</v>
      </c>
      <c r="AI2043" s="53">
        <f t="shared" si="674"/>
        <v>0.20302132267326731</v>
      </c>
      <c r="AJ2043" s="56">
        <f t="shared" si="675"/>
        <v>43.126999999999995</v>
      </c>
    </row>
    <row r="2044" spans="1:36" x14ac:dyDescent="0.25">
      <c r="A2044" s="50">
        <v>2043</v>
      </c>
      <c r="B2044" s="51">
        <v>41469</v>
      </c>
      <c r="C2044" s="75">
        <f t="shared" si="681"/>
        <v>41469</v>
      </c>
      <c r="D2044" s="50" t="s">
        <v>1225</v>
      </c>
      <c r="E2044" s="50">
        <v>2.5</v>
      </c>
      <c r="F2044" s="50">
        <v>1</v>
      </c>
      <c r="G2044" s="50">
        <v>30</v>
      </c>
      <c r="H2044" s="50">
        <v>0</v>
      </c>
      <c r="I2044" s="53">
        <f t="shared" si="661"/>
        <v>6.25E-2</v>
      </c>
      <c r="J2044" s="54">
        <f t="shared" si="662"/>
        <v>2.5000000000000001E-2</v>
      </c>
      <c r="K2044" s="50" t="s">
        <v>949</v>
      </c>
      <c r="L2044" s="50" t="s">
        <v>1211</v>
      </c>
      <c r="M2044" s="55">
        <f t="shared" si="663"/>
        <v>1.6666666666666679</v>
      </c>
      <c r="N2044" s="50">
        <v>0</v>
      </c>
      <c r="O2044" s="50" t="s">
        <v>228</v>
      </c>
      <c r="S2044" s="151">
        <f t="shared" si="664"/>
        <v>0.06</v>
      </c>
      <c r="T2044" s="151">
        <f t="shared" si="665"/>
        <v>0.03</v>
      </c>
      <c r="V2044" s="393">
        <f t="shared" si="676"/>
        <v>0</v>
      </c>
      <c r="W2044" s="393">
        <f t="shared" si="677"/>
        <v>0</v>
      </c>
      <c r="X2044" s="53">
        <f t="shared" si="666"/>
        <v>0.65500000000000003</v>
      </c>
      <c r="Y2044" s="53">
        <f t="shared" si="667"/>
        <v>0.69138917999999994</v>
      </c>
      <c r="Z2044" s="53">
        <f t="shared" si="668"/>
        <v>0.32750000000000001</v>
      </c>
      <c r="AA2044" s="53">
        <f t="shared" si="669"/>
        <v>0.34569458999999997</v>
      </c>
      <c r="AB2044" s="50">
        <f t="shared" si="670"/>
        <v>3845</v>
      </c>
      <c r="AC2044" s="50">
        <f t="shared" si="680"/>
        <v>2013</v>
      </c>
      <c r="AD2044" s="50">
        <f t="shared" si="671"/>
        <v>7</v>
      </c>
      <c r="AE2044" s="56">
        <f t="shared" si="672"/>
        <v>201307</v>
      </c>
      <c r="AF2044" s="56">
        <f t="shared" si="682"/>
        <v>29</v>
      </c>
      <c r="AG2044" s="58">
        <f t="shared" si="679"/>
        <v>1</v>
      </c>
      <c r="AH2044" s="56">
        <f t="shared" si="673"/>
        <v>14</v>
      </c>
      <c r="AI2044" s="53">
        <f t="shared" si="674"/>
        <v>0.67319459000000004</v>
      </c>
      <c r="AJ2044" s="56">
        <f t="shared" si="675"/>
        <v>116.75</v>
      </c>
    </row>
    <row r="2045" spans="1:36" ht="15.75" x14ac:dyDescent="0.3">
      <c r="A2045" s="50">
        <v>2044</v>
      </c>
      <c r="B2045" s="51">
        <v>41469</v>
      </c>
      <c r="C2045" s="75">
        <f t="shared" si="681"/>
        <v>41469</v>
      </c>
      <c r="D2045" s="50" t="s">
        <v>1224</v>
      </c>
      <c r="E2045" s="50">
        <v>46.6</v>
      </c>
      <c r="F2045" s="50">
        <v>3</v>
      </c>
      <c r="G2045" s="50">
        <v>20</v>
      </c>
      <c r="H2045" s="50">
        <v>56</v>
      </c>
      <c r="I2045" s="53">
        <f t="shared" si="661"/>
        <v>0.13953703703703704</v>
      </c>
      <c r="J2045" s="54">
        <f t="shared" si="662"/>
        <v>2.9943570179621682E-3</v>
      </c>
      <c r="K2045" s="50" t="s">
        <v>930</v>
      </c>
      <c r="L2045" s="50" t="s">
        <v>1217</v>
      </c>
      <c r="M2045" s="55">
        <f t="shared" si="663"/>
        <v>13.915063039150642</v>
      </c>
      <c r="N2045" s="50">
        <v>0</v>
      </c>
      <c r="O2045" s="50" t="s">
        <v>228</v>
      </c>
      <c r="R2045" s="146" t="s">
        <v>1218</v>
      </c>
      <c r="S2045" s="151">
        <f t="shared" si="664"/>
        <v>0.33536798601176282</v>
      </c>
      <c r="T2045" s="151">
        <f t="shared" si="665"/>
        <v>0.16768399300588141</v>
      </c>
      <c r="V2045" s="393">
        <f t="shared" si="676"/>
        <v>0</v>
      </c>
      <c r="W2045" s="393">
        <f t="shared" si="677"/>
        <v>0</v>
      </c>
      <c r="X2045" s="53">
        <f t="shared" si="666"/>
        <v>7.8452153870608804E-2</v>
      </c>
      <c r="Y2045" s="53">
        <f t="shared" si="667"/>
        <v>0.1148413338706088</v>
      </c>
      <c r="Z2045" s="53">
        <f t="shared" si="668"/>
        <v>3.9226076935304402E-2</v>
      </c>
      <c r="AA2045" s="53">
        <f t="shared" si="669"/>
        <v>5.7420666935304399E-2</v>
      </c>
      <c r="AB2045" s="50">
        <f t="shared" si="670"/>
        <v>743</v>
      </c>
      <c r="AC2045" s="50">
        <f t="shared" si="680"/>
        <v>2013</v>
      </c>
      <c r="AD2045" s="50">
        <f t="shared" si="671"/>
        <v>7</v>
      </c>
      <c r="AE2045" s="56">
        <f t="shared" si="672"/>
        <v>201307</v>
      </c>
      <c r="AF2045" s="56">
        <f t="shared" si="682"/>
        <v>29</v>
      </c>
      <c r="AG2045" s="58">
        <f t="shared" si="679"/>
        <v>0</v>
      </c>
      <c r="AH2045" s="56">
        <f t="shared" si="673"/>
        <v>14</v>
      </c>
      <c r="AI2045" s="53">
        <f t="shared" si="674"/>
        <v>9.6646743870608801E-2</v>
      </c>
      <c r="AJ2045" s="56">
        <f t="shared" si="675"/>
        <v>46.6</v>
      </c>
    </row>
    <row r="2046" spans="1:36" x14ac:dyDescent="0.25">
      <c r="A2046" s="50">
        <v>2045</v>
      </c>
      <c r="B2046" s="51">
        <v>41471</v>
      </c>
      <c r="C2046" s="75">
        <f t="shared" si="681"/>
        <v>41471</v>
      </c>
      <c r="D2046" s="50" t="s">
        <v>1224</v>
      </c>
      <c r="E2046" s="50">
        <v>11.25</v>
      </c>
      <c r="F2046" s="50">
        <v>0</v>
      </c>
      <c r="G2046" s="50">
        <v>30</v>
      </c>
      <c r="H2046" s="50">
        <v>0</v>
      </c>
      <c r="I2046" s="53">
        <f t="shared" si="661"/>
        <v>2.0833333333333332E-2</v>
      </c>
      <c r="J2046" s="54">
        <f t="shared" si="662"/>
        <v>1.8518518518518517E-3</v>
      </c>
      <c r="K2046" s="50" t="s">
        <v>921</v>
      </c>
      <c r="L2046" s="50" t="s">
        <v>1132</v>
      </c>
      <c r="M2046" s="55">
        <f t="shared" si="663"/>
        <v>22.500000000000018</v>
      </c>
      <c r="N2046" s="50">
        <v>0</v>
      </c>
      <c r="O2046" s="50" t="s">
        <v>253</v>
      </c>
      <c r="S2046" s="151">
        <f t="shared" si="664"/>
        <v>0.2074074074074074</v>
      </c>
      <c r="T2046" s="151">
        <f t="shared" si="665"/>
        <v>0.1037037037037037</v>
      </c>
      <c r="V2046" s="393">
        <f t="shared" si="676"/>
        <v>0</v>
      </c>
      <c r="W2046" s="393">
        <f t="shared" si="677"/>
        <v>0</v>
      </c>
      <c r="X2046" s="53">
        <f t="shared" si="666"/>
        <v>4.8518518518518516E-2</v>
      </c>
      <c r="Y2046" s="53">
        <f t="shared" si="667"/>
        <v>8.490769851851851E-2</v>
      </c>
      <c r="Z2046" s="53">
        <f t="shared" si="668"/>
        <v>2.4259259259259258E-2</v>
      </c>
      <c r="AA2046" s="53">
        <f t="shared" si="669"/>
        <v>4.2453849259259255E-2</v>
      </c>
      <c r="AB2046" s="50">
        <f t="shared" si="670"/>
        <v>88</v>
      </c>
      <c r="AC2046" s="50">
        <f t="shared" si="680"/>
        <v>2013</v>
      </c>
      <c r="AD2046" s="50">
        <f t="shared" si="671"/>
        <v>7</v>
      </c>
      <c r="AE2046" s="56">
        <f t="shared" si="672"/>
        <v>201307</v>
      </c>
      <c r="AF2046" s="56">
        <f t="shared" si="682"/>
        <v>29</v>
      </c>
      <c r="AG2046" s="58">
        <f t="shared" si="679"/>
        <v>1</v>
      </c>
      <c r="AH2046" s="56">
        <f t="shared" si="673"/>
        <v>16</v>
      </c>
      <c r="AI2046" s="53">
        <f t="shared" si="674"/>
        <v>6.6713108518518513E-2</v>
      </c>
      <c r="AJ2046" s="56">
        <f t="shared" si="675"/>
        <v>11.25</v>
      </c>
    </row>
    <row r="2047" spans="1:36" x14ac:dyDescent="0.25">
      <c r="A2047" s="50">
        <v>2046</v>
      </c>
      <c r="B2047" s="51">
        <v>41472</v>
      </c>
      <c r="C2047" s="75">
        <f t="shared" si="681"/>
        <v>41472</v>
      </c>
      <c r="D2047" s="50" t="s">
        <v>1225</v>
      </c>
      <c r="E2047" s="50">
        <v>1.23</v>
      </c>
      <c r="F2047" s="50">
        <v>0</v>
      </c>
      <c r="G2047" s="50">
        <v>42</v>
      </c>
      <c r="H2047" s="50">
        <v>40</v>
      </c>
      <c r="I2047" s="53">
        <f t="shared" si="661"/>
        <v>2.9629629629629627E-2</v>
      </c>
      <c r="J2047" s="54">
        <f t="shared" si="662"/>
        <v>2.408912978018669E-2</v>
      </c>
      <c r="K2047" s="50" t="s">
        <v>949</v>
      </c>
      <c r="L2047" s="50" t="s">
        <v>1206</v>
      </c>
      <c r="M2047" s="55">
        <f t="shared" si="663"/>
        <v>1.7296875000000014</v>
      </c>
      <c r="N2047" s="50">
        <v>0</v>
      </c>
      <c r="O2047" s="50" t="s">
        <v>228</v>
      </c>
      <c r="R2047" s="50" t="s">
        <v>1219</v>
      </c>
      <c r="S2047" s="151">
        <f t="shared" si="664"/>
        <v>5.7813911472448055E-2</v>
      </c>
      <c r="T2047" s="151">
        <f t="shared" si="665"/>
        <v>2.8906955736224028E-2</v>
      </c>
      <c r="V2047" s="393">
        <f t="shared" si="676"/>
        <v>0</v>
      </c>
      <c r="W2047" s="393">
        <f t="shared" si="677"/>
        <v>0</v>
      </c>
      <c r="X2047" s="53">
        <f t="shared" si="666"/>
        <v>0.63113520024089131</v>
      </c>
      <c r="Y2047" s="53">
        <f t="shared" si="667"/>
        <v>0.66752438024089122</v>
      </c>
      <c r="Z2047" s="53">
        <f t="shared" si="668"/>
        <v>0.31556760012044566</v>
      </c>
      <c r="AA2047" s="53">
        <f t="shared" si="669"/>
        <v>0.33376219012044561</v>
      </c>
      <c r="AB2047" s="50">
        <f t="shared" si="670"/>
        <v>3777</v>
      </c>
      <c r="AC2047" s="50">
        <f t="shared" si="680"/>
        <v>2013</v>
      </c>
      <c r="AD2047" s="50">
        <f t="shared" si="671"/>
        <v>7</v>
      </c>
      <c r="AE2047" s="56">
        <f t="shared" si="672"/>
        <v>201307</v>
      </c>
      <c r="AF2047" s="56">
        <f t="shared" si="682"/>
        <v>29</v>
      </c>
      <c r="AG2047" s="58">
        <f t="shared" si="679"/>
        <v>0</v>
      </c>
      <c r="AH2047" s="56">
        <f t="shared" si="673"/>
        <v>17</v>
      </c>
      <c r="AI2047" s="53">
        <f t="shared" si="674"/>
        <v>0.64932979024089121</v>
      </c>
      <c r="AJ2047" s="56">
        <f t="shared" si="675"/>
        <v>57.441000000000003</v>
      </c>
    </row>
    <row r="2048" spans="1:36" x14ac:dyDescent="0.25">
      <c r="A2048" s="50">
        <v>2047</v>
      </c>
      <c r="B2048" s="51">
        <v>41473</v>
      </c>
      <c r="C2048" s="75">
        <f t="shared" si="681"/>
        <v>41473</v>
      </c>
      <c r="D2048" s="50" t="s">
        <v>1224</v>
      </c>
      <c r="E2048" s="50">
        <v>5.9</v>
      </c>
      <c r="F2048" s="50">
        <v>0</v>
      </c>
      <c r="G2048" s="50">
        <v>15</v>
      </c>
      <c r="H2048" s="50">
        <v>0</v>
      </c>
      <c r="I2048" s="53">
        <f t="shared" si="661"/>
        <v>1.0416666666666666E-2</v>
      </c>
      <c r="J2048" s="54">
        <f t="shared" si="662"/>
        <v>1.7655367231638416E-3</v>
      </c>
      <c r="K2048" s="50" t="s">
        <v>921</v>
      </c>
      <c r="L2048" s="50" t="s">
        <v>1132</v>
      </c>
      <c r="M2048" s="55">
        <f t="shared" si="663"/>
        <v>23.600000000000023</v>
      </c>
      <c r="N2048" s="50">
        <v>0</v>
      </c>
      <c r="O2048" s="50" t="s">
        <v>253</v>
      </c>
      <c r="S2048" s="151">
        <f t="shared" si="664"/>
        <v>0.19774011299435026</v>
      </c>
      <c r="T2048" s="151">
        <f t="shared" si="665"/>
        <v>9.8870056497175132E-2</v>
      </c>
      <c r="V2048" s="393">
        <f t="shared" si="676"/>
        <v>0</v>
      </c>
      <c r="W2048" s="393">
        <f t="shared" si="677"/>
        <v>0</v>
      </c>
      <c r="X2048" s="53">
        <f t="shared" si="666"/>
        <v>4.6257062146892645E-2</v>
      </c>
      <c r="Y2048" s="53">
        <f t="shared" si="667"/>
        <v>8.2646242146892646E-2</v>
      </c>
      <c r="Z2048" s="53">
        <f t="shared" si="668"/>
        <v>2.3128531073446323E-2</v>
      </c>
      <c r="AA2048" s="53">
        <f t="shared" si="669"/>
        <v>4.1323121073446323E-2</v>
      </c>
      <c r="AB2048" s="50">
        <f t="shared" si="670"/>
        <v>57</v>
      </c>
      <c r="AC2048" s="50">
        <f t="shared" si="680"/>
        <v>2013</v>
      </c>
      <c r="AD2048" s="50">
        <f t="shared" si="671"/>
        <v>7</v>
      </c>
      <c r="AE2048" s="56">
        <f t="shared" si="672"/>
        <v>201307</v>
      </c>
      <c r="AF2048" s="56">
        <f t="shared" si="682"/>
        <v>29</v>
      </c>
      <c r="AG2048" s="58">
        <f t="shared" si="679"/>
        <v>0</v>
      </c>
      <c r="AH2048" s="56">
        <f t="shared" si="673"/>
        <v>18</v>
      </c>
      <c r="AI2048" s="53">
        <f t="shared" si="674"/>
        <v>6.4451652146892649E-2</v>
      </c>
      <c r="AJ2048" s="56">
        <f t="shared" si="675"/>
        <v>5.9</v>
      </c>
    </row>
    <row r="2049" spans="1:36" x14ac:dyDescent="0.25">
      <c r="A2049" s="50">
        <v>2048</v>
      </c>
      <c r="B2049" s="51">
        <v>41473</v>
      </c>
      <c r="C2049" s="75">
        <f t="shared" si="681"/>
        <v>41473</v>
      </c>
      <c r="D2049" s="50" t="s">
        <v>1223</v>
      </c>
      <c r="E2049" s="50">
        <v>1.67</v>
      </c>
      <c r="F2049" s="50">
        <v>0</v>
      </c>
      <c r="G2049" s="50">
        <v>15</v>
      </c>
      <c r="H2049" s="50">
        <v>0</v>
      </c>
      <c r="I2049" s="53">
        <f t="shared" si="661"/>
        <v>1.0416666666666666E-2</v>
      </c>
      <c r="J2049" s="54">
        <f t="shared" si="662"/>
        <v>6.2375249500998004E-3</v>
      </c>
      <c r="K2049" s="50" t="s">
        <v>1063</v>
      </c>
      <c r="L2049" s="50" t="s">
        <v>1048</v>
      </c>
      <c r="M2049" s="55">
        <f t="shared" si="663"/>
        <v>6.680000000000005</v>
      </c>
      <c r="N2049" s="50">
        <v>0</v>
      </c>
      <c r="O2049" s="50" t="s">
        <v>253</v>
      </c>
      <c r="S2049" s="151">
        <f t="shared" si="664"/>
        <v>0.16342315369261476</v>
      </c>
      <c r="T2049" s="151">
        <f t="shared" si="665"/>
        <v>8.1711576846307379E-2</v>
      </c>
      <c r="V2049" s="393">
        <f t="shared" si="676"/>
        <v>0</v>
      </c>
      <c r="W2049" s="393">
        <f t="shared" si="677"/>
        <v>0</v>
      </c>
      <c r="X2049" s="53">
        <f t="shared" si="666"/>
        <v>0.16342315369261476</v>
      </c>
      <c r="Y2049" s="53">
        <f t="shared" si="667"/>
        <v>0.19981233369261478</v>
      </c>
      <c r="Z2049" s="53">
        <f t="shared" si="668"/>
        <v>8.1711576846307379E-2</v>
      </c>
      <c r="AA2049" s="53">
        <f t="shared" si="669"/>
        <v>9.990616684630739E-2</v>
      </c>
      <c r="AB2049" s="50">
        <f t="shared" si="670"/>
        <v>1067</v>
      </c>
      <c r="AC2049" s="50">
        <f t="shared" si="680"/>
        <v>2013</v>
      </c>
      <c r="AD2049" s="50">
        <f t="shared" si="671"/>
        <v>7</v>
      </c>
      <c r="AE2049" s="56">
        <f t="shared" si="672"/>
        <v>201307</v>
      </c>
      <c r="AF2049" s="56">
        <f t="shared" si="682"/>
        <v>29</v>
      </c>
      <c r="AG2049" s="58">
        <f t="shared" si="679"/>
        <v>0</v>
      </c>
      <c r="AH2049" s="56">
        <f t="shared" si="673"/>
        <v>18</v>
      </c>
      <c r="AI2049" s="53">
        <f t="shared" si="674"/>
        <v>0.18161774369261477</v>
      </c>
      <c r="AJ2049" s="56">
        <f t="shared" si="675"/>
        <v>7.1308999999999987</v>
      </c>
    </row>
    <row r="2050" spans="1:36" ht="15.75" x14ac:dyDescent="0.3">
      <c r="A2050" s="50">
        <v>2049</v>
      </c>
      <c r="B2050" s="51">
        <v>41474</v>
      </c>
      <c r="C2050" s="75">
        <f t="shared" si="681"/>
        <v>41474</v>
      </c>
      <c r="D2050" s="50" t="s">
        <v>1223</v>
      </c>
      <c r="E2050" s="50">
        <v>5.63</v>
      </c>
      <c r="F2050" s="50">
        <v>1</v>
      </c>
      <c r="G2050" s="50">
        <v>8</v>
      </c>
      <c r="H2050" s="50">
        <v>47</v>
      </c>
      <c r="I2050" s="53">
        <f t="shared" ref="I2050:I2113" si="683">IF(E2050&gt;0,TIME(F2050,G2050,H2050),"")</f>
        <v>4.7766203703703707E-2</v>
      </c>
      <c r="J2050" s="54">
        <f t="shared" ref="J2050:J2113" si="684">IF(E2050&gt;0,TIME(F2050,G2050,H2050)/E2050,"")</f>
        <v>8.484228011315046E-3</v>
      </c>
      <c r="K2050" s="50" t="s">
        <v>1143</v>
      </c>
      <c r="L2050" s="50" t="s">
        <v>56</v>
      </c>
      <c r="M2050" s="55">
        <f t="shared" ref="M2050:M2113" si="685">IF(D2050&gt;0,0.0416666666666667/J2050,"")</f>
        <v>4.9110734189483916</v>
      </c>
      <c r="N2050" s="50">
        <v>0</v>
      </c>
      <c r="O2050" s="50" t="s">
        <v>228</v>
      </c>
      <c r="R2050" s="146" t="s">
        <v>1220</v>
      </c>
      <c r="S2050" s="151">
        <f t="shared" ref="S2050:S2113" si="686">IF("1-Swim"=D2050,J2050*2.4,IF("2-Bike"=D2050,J2050*112,IF("3-Run"=D2050,J2050*26.2,0)))</f>
        <v>0.22228677389645421</v>
      </c>
      <c r="T2050" s="151">
        <f t="shared" ref="T2050:T2113" si="687">S2050/2</f>
        <v>0.1111433869482271</v>
      </c>
      <c r="V2050" s="393">
        <f t="shared" si="676"/>
        <v>0</v>
      </c>
      <c r="W2050" s="393">
        <f t="shared" si="677"/>
        <v>0</v>
      </c>
      <c r="X2050" s="53">
        <f t="shared" ref="X2050:X2113" si="688">J2050*26.2</f>
        <v>0.22228677389645421</v>
      </c>
      <c r="Y2050" s="53">
        <f t="shared" ref="Y2050:Y2113" si="689">(J2050+0.0013889)*26.2</f>
        <v>0.2586759538964542</v>
      </c>
      <c r="Z2050" s="53">
        <f t="shared" ref="Z2050:Z2113" si="690">X2050/2</f>
        <v>0.1111433869482271</v>
      </c>
      <c r="AA2050" s="53">
        <f t="shared" ref="AA2050:AA2113" si="691">Y2050/2</f>
        <v>0.1293379769482271</v>
      </c>
      <c r="AB2050" s="50">
        <f t="shared" ref="AB2050:AB2113" si="692">RANK(J2050,J:J,1)</f>
        <v>3086</v>
      </c>
      <c r="AC2050" s="50">
        <f t="shared" si="680"/>
        <v>2013</v>
      </c>
      <c r="AD2050" s="50">
        <f t="shared" ref="AD2050:AD2113" si="693">MONTH(B2050)</f>
        <v>7</v>
      </c>
      <c r="AE2050" s="56">
        <f t="shared" ref="AE2050:AE2113" si="694">AC2050*100+AD2050</f>
        <v>201307</v>
      </c>
      <c r="AF2050" s="56">
        <f t="shared" si="682"/>
        <v>29</v>
      </c>
      <c r="AG2050" s="58">
        <f t="shared" si="679"/>
        <v>0</v>
      </c>
      <c r="AH2050" s="56">
        <f t="shared" ref="AH2050:AH2113" si="695">DAY(B2050)</f>
        <v>19</v>
      </c>
      <c r="AI2050" s="53">
        <f t="shared" ref="AI2050:AI2113" si="696">Z2050+AA2050</f>
        <v>0.24048136389645419</v>
      </c>
      <c r="AJ2050" s="56">
        <f t="shared" ref="AJ2050:AJ2113" si="697">IF("1-Swim"=D2050,E2050*46.7,IF("2-Bike"=D2050,E2050,IF("3-Run"=D2050,E2050*4.27,0)))</f>
        <v>24.040099999999999</v>
      </c>
    </row>
    <row r="2051" spans="1:36" x14ac:dyDescent="0.25">
      <c r="A2051" s="50">
        <v>2050</v>
      </c>
      <c r="B2051" s="51">
        <v>41476</v>
      </c>
      <c r="C2051" s="75">
        <f t="shared" si="681"/>
        <v>41476</v>
      </c>
      <c r="D2051" s="50" t="s">
        <v>1225</v>
      </c>
      <c r="E2051" s="50">
        <v>1.23</v>
      </c>
      <c r="F2051" s="50">
        <v>0</v>
      </c>
      <c r="G2051" s="50">
        <v>45</v>
      </c>
      <c r="H2051" s="50">
        <v>13</v>
      </c>
      <c r="I2051" s="53">
        <f t="shared" si="683"/>
        <v>3.1400462962962963E-2</v>
      </c>
      <c r="J2051" s="54">
        <f t="shared" si="684"/>
        <v>2.5528831677205661E-2</v>
      </c>
      <c r="K2051" s="50" t="s">
        <v>949</v>
      </c>
      <c r="L2051" s="50" t="s">
        <v>1206</v>
      </c>
      <c r="M2051" s="55">
        <f t="shared" si="685"/>
        <v>1.6321415407298205</v>
      </c>
      <c r="N2051" s="50">
        <v>0</v>
      </c>
      <c r="O2051" s="50" t="s">
        <v>228</v>
      </c>
      <c r="S2051" s="151">
        <f t="shared" si="686"/>
        <v>6.1269196025293585E-2</v>
      </c>
      <c r="T2051" s="151">
        <f t="shared" si="687"/>
        <v>3.0634598012646792E-2</v>
      </c>
      <c r="V2051" s="393">
        <f t="shared" ref="V2051:V2114" si="698">U2051*0.000568182</f>
        <v>0</v>
      </c>
      <c r="W2051" s="393">
        <f t="shared" ref="W2051:W2114" si="699">U2051*0.0006213713910761</f>
        <v>0</v>
      </c>
      <c r="X2051" s="53">
        <f t="shared" si="688"/>
        <v>0.66885538994278826</v>
      </c>
      <c r="Y2051" s="53">
        <f t="shared" si="689"/>
        <v>0.70524456994278828</v>
      </c>
      <c r="Z2051" s="53">
        <f t="shared" si="690"/>
        <v>0.33442769497139413</v>
      </c>
      <c r="AA2051" s="53">
        <f t="shared" si="691"/>
        <v>0.35262228497139414</v>
      </c>
      <c r="AB2051" s="50">
        <f t="shared" si="692"/>
        <v>3885</v>
      </c>
      <c r="AC2051" s="50">
        <f t="shared" si="680"/>
        <v>2013</v>
      </c>
      <c r="AD2051" s="50">
        <f t="shared" si="693"/>
        <v>7</v>
      </c>
      <c r="AE2051" s="56">
        <f t="shared" si="694"/>
        <v>201307</v>
      </c>
      <c r="AF2051" s="56">
        <f t="shared" si="682"/>
        <v>30</v>
      </c>
      <c r="AG2051" s="58">
        <f t="shared" si="679"/>
        <v>1</v>
      </c>
      <c r="AH2051" s="56">
        <f t="shared" si="695"/>
        <v>21</v>
      </c>
      <c r="AI2051" s="53">
        <f t="shared" si="696"/>
        <v>0.68704997994278827</v>
      </c>
      <c r="AJ2051" s="56">
        <f t="shared" si="697"/>
        <v>57.441000000000003</v>
      </c>
    </row>
    <row r="2052" spans="1:36" ht="15.75" x14ac:dyDescent="0.3">
      <c r="A2052" s="50">
        <v>2051</v>
      </c>
      <c r="B2052" s="51">
        <v>41476</v>
      </c>
      <c r="C2052" s="75">
        <f t="shared" si="681"/>
        <v>41476</v>
      </c>
      <c r="D2052" s="50" t="s">
        <v>1224</v>
      </c>
      <c r="E2052" s="50">
        <v>33.9</v>
      </c>
      <c r="F2052" s="50">
        <v>2</v>
      </c>
      <c r="G2052" s="50">
        <v>5</v>
      </c>
      <c r="H2052" s="50">
        <v>41</v>
      </c>
      <c r="I2052" s="53">
        <f t="shared" si="683"/>
        <v>8.7280092592592604E-2</v>
      </c>
      <c r="J2052" s="54">
        <f t="shared" si="684"/>
        <v>2.5746339997814931E-3</v>
      </c>
      <c r="K2052" s="50" t="s">
        <v>930</v>
      </c>
      <c r="L2052" s="50" t="s">
        <v>1221</v>
      </c>
      <c r="M2052" s="55">
        <f t="shared" si="685"/>
        <v>16.183530035804278</v>
      </c>
      <c r="N2052" s="50">
        <v>0</v>
      </c>
      <c r="O2052" s="50" t="s">
        <v>228</v>
      </c>
      <c r="R2052" s="146" t="s">
        <v>1222</v>
      </c>
      <c r="S2052" s="151">
        <f t="shared" si="686"/>
        <v>0.28835900797552722</v>
      </c>
      <c r="T2052" s="151">
        <f t="shared" si="687"/>
        <v>0.14417950398776361</v>
      </c>
      <c r="V2052" s="393">
        <f t="shared" si="698"/>
        <v>0</v>
      </c>
      <c r="W2052" s="393">
        <f t="shared" si="699"/>
        <v>0</v>
      </c>
      <c r="X2052" s="53">
        <f t="shared" si="688"/>
        <v>6.7455410794275111E-2</v>
      </c>
      <c r="Y2052" s="53">
        <f t="shared" si="689"/>
        <v>0.1038445907942751</v>
      </c>
      <c r="Z2052" s="53">
        <f t="shared" si="690"/>
        <v>3.3727705397137556E-2</v>
      </c>
      <c r="AA2052" s="53">
        <f t="shared" si="691"/>
        <v>5.1922295397137552E-2</v>
      </c>
      <c r="AB2052" s="50">
        <f t="shared" si="692"/>
        <v>451</v>
      </c>
      <c r="AC2052" s="50">
        <f t="shared" si="680"/>
        <v>2013</v>
      </c>
      <c r="AD2052" s="50">
        <f t="shared" si="693"/>
        <v>7</v>
      </c>
      <c r="AE2052" s="56">
        <f t="shared" si="694"/>
        <v>201307</v>
      </c>
      <c r="AF2052" s="56">
        <f t="shared" si="682"/>
        <v>30</v>
      </c>
      <c r="AG2052" s="58">
        <f t="shared" si="679"/>
        <v>0</v>
      </c>
      <c r="AH2052" s="56">
        <f t="shared" si="695"/>
        <v>21</v>
      </c>
      <c r="AI2052" s="53">
        <f t="shared" si="696"/>
        <v>8.5650000794275108E-2</v>
      </c>
      <c r="AJ2052" s="56">
        <f t="shared" si="697"/>
        <v>33.9</v>
      </c>
    </row>
    <row r="2053" spans="1:36" x14ac:dyDescent="0.25">
      <c r="A2053" s="50">
        <v>2052</v>
      </c>
      <c r="B2053" s="51">
        <v>41477</v>
      </c>
      <c r="C2053" s="75">
        <f t="shared" si="681"/>
        <v>41477</v>
      </c>
      <c r="D2053" s="50" t="s">
        <v>1223</v>
      </c>
      <c r="E2053" s="50">
        <v>3</v>
      </c>
      <c r="F2053" s="50">
        <v>0</v>
      </c>
      <c r="G2053" s="50">
        <v>27</v>
      </c>
      <c r="H2053" s="50">
        <v>10</v>
      </c>
      <c r="I2053" s="53">
        <f t="shared" si="683"/>
        <v>1.8865740740740742E-2</v>
      </c>
      <c r="J2053" s="54">
        <f t="shared" si="684"/>
        <v>6.2885802469135809E-3</v>
      </c>
      <c r="K2053" s="50" t="s">
        <v>1063</v>
      </c>
      <c r="L2053" s="50" t="s">
        <v>1048</v>
      </c>
      <c r="M2053" s="55">
        <f t="shared" si="685"/>
        <v>6.6257668711656486</v>
      </c>
      <c r="N2053" s="50">
        <v>0</v>
      </c>
      <c r="O2053" s="50" t="s">
        <v>253</v>
      </c>
      <c r="S2053" s="151">
        <f t="shared" si="686"/>
        <v>0.16476080246913583</v>
      </c>
      <c r="T2053" s="151">
        <f t="shared" si="687"/>
        <v>8.2380401234567913E-2</v>
      </c>
      <c r="V2053" s="393">
        <f t="shared" si="698"/>
        <v>0</v>
      </c>
      <c r="W2053" s="393">
        <f t="shared" si="699"/>
        <v>0</v>
      </c>
      <c r="X2053" s="53">
        <f t="shared" si="688"/>
        <v>0.16476080246913583</v>
      </c>
      <c r="Y2053" s="53">
        <f t="shared" si="689"/>
        <v>0.20114998246913582</v>
      </c>
      <c r="Z2053" s="53">
        <f t="shared" si="690"/>
        <v>8.2380401234567913E-2</v>
      </c>
      <c r="AA2053" s="53">
        <f t="shared" si="691"/>
        <v>0.10057499123456791</v>
      </c>
      <c r="AB2053" s="50">
        <f t="shared" si="692"/>
        <v>1086</v>
      </c>
      <c r="AC2053" s="50">
        <f t="shared" si="680"/>
        <v>2013</v>
      </c>
      <c r="AD2053" s="50">
        <f t="shared" si="693"/>
        <v>7</v>
      </c>
      <c r="AE2053" s="56">
        <f t="shared" si="694"/>
        <v>201307</v>
      </c>
      <c r="AF2053" s="56">
        <f t="shared" si="682"/>
        <v>30</v>
      </c>
      <c r="AG2053" s="58">
        <f t="shared" si="679"/>
        <v>0</v>
      </c>
      <c r="AH2053" s="56">
        <f t="shared" si="695"/>
        <v>22</v>
      </c>
      <c r="AI2053" s="53">
        <f t="shared" si="696"/>
        <v>0.18295539246913584</v>
      </c>
      <c r="AJ2053" s="56">
        <f t="shared" si="697"/>
        <v>12.809999999999999</v>
      </c>
    </row>
    <row r="2054" spans="1:36" x14ac:dyDescent="0.25">
      <c r="A2054" s="50">
        <v>2053</v>
      </c>
      <c r="B2054" s="51">
        <v>41478</v>
      </c>
      <c r="C2054" s="75">
        <f t="shared" si="681"/>
        <v>41478</v>
      </c>
      <c r="D2054" s="50" t="s">
        <v>1224</v>
      </c>
      <c r="E2054" s="50">
        <v>12.8</v>
      </c>
      <c r="F2054" s="50">
        <v>0</v>
      </c>
      <c r="G2054" s="50">
        <v>30</v>
      </c>
      <c r="H2054" s="50">
        <v>0</v>
      </c>
      <c r="I2054" s="53">
        <f t="shared" si="683"/>
        <v>2.0833333333333332E-2</v>
      </c>
      <c r="J2054" s="54">
        <f t="shared" si="684"/>
        <v>1.6276041666666665E-3</v>
      </c>
      <c r="K2054" s="50" t="s">
        <v>921</v>
      </c>
      <c r="L2054" s="50" t="s">
        <v>1132</v>
      </c>
      <c r="M2054" s="55">
        <f t="shared" si="685"/>
        <v>25.600000000000023</v>
      </c>
      <c r="N2054" s="50">
        <v>0</v>
      </c>
      <c r="O2054" s="50" t="s">
        <v>253</v>
      </c>
      <c r="S2054" s="151">
        <f t="shared" si="686"/>
        <v>0.18229166666666666</v>
      </c>
      <c r="T2054" s="151">
        <f t="shared" si="687"/>
        <v>9.1145833333333329E-2</v>
      </c>
      <c r="V2054" s="393">
        <f t="shared" si="698"/>
        <v>0</v>
      </c>
      <c r="W2054" s="393">
        <f t="shared" si="699"/>
        <v>0</v>
      </c>
      <c r="X2054" s="53">
        <f t="shared" si="688"/>
        <v>4.2643229166666664E-2</v>
      </c>
      <c r="Y2054" s="53">
        <f t="shared" si="689"/>
        <v>7.9032409166666651E-2</v>
      </c>
      <c r="Z2054" s="53">
        <f t="shared" si="690"/>
        <v>2.1321614583333332E-2</v>
      </c>
      <c r="AA2054" s="53">
        <f t="shared" si="691"/>
        <v>3.9516204583333325E-2</v>
      </c>
      <c r="AB2054" s="50">
        <f t="shared" si="692"/>
        <v>27</v>
      </c>
      <c r="AC2054" s="50">
        <f t="shared" si="680"/>
        <v>2013</v>
      </c>
      <c r="AD2054" s="50">
        <f t="shared" si="693"/>
        <v>7</v>
      </c>
      <c r="AE2054" s="56">
        <f t="shared" si="694"/>
        <v>201307</v>
      </c>
      <c r="AF2054" s="56">
        <f t="shared" si="682"/>
        <v>30</v>
      </c>
      <c r="AG2054" s="58">
        <f t="shared" si="679"/>
        <v>0</v>
      </c>
      <c r="AH2054" s="56">
        <f t="shared" si="695"/>
        <v>23</v>
      </c>
      <c r="AI2054" s="53">
        <f t="shared" si="696"/>
        <v>6.0837819166666654E-2</v>
      </c>
      <c r="AJ2054" s="56">
        <f t="shared" si="697"/>
        <v>12.8</v>
      </c>
    </row>
    <row r="2055" spans="1:36" x14ac:dyDescent="0.25">
      <c r="A2055" s="50">
        <v>2054</v>
      </c>
      <c r="B2055" s="51">
        <v>41479</v>
      </c>
      <c r="C2055" s="75">
        <f t="shared" si="681"/>
        <v>41479</v>
      </c>
      <c r="D2055" s="50" t="s">
        <v>1224</v>
      </c>
      <c r="E2055" s="50">
        <v>6</v>
      </c>
      <c r="F2055" s="50">
        <v>0</v>
      </c>
      <c r="G2055" s="50">
        <v>20</v>
      </c>
      <c r="H2055" s="50">
        <v>0</v>
      </c>
      <c r="I2055" s="53">
        <f t="shared" si="683"/>
        <v>1.3888888888888888E-2</v>
      </c>
      <c r="J2055" s="54">
        <f t="shared" si="684"/>
        <v>2.3148148148148147E-3</v>
      </c>
      <c r="K2055" s="50" t="s">
        <v>930</v>
      </c>
      <c r="L2055" s="50" t="s">
        <v>1255</v>
      </c>
      <c r="M2055" s="55">
        <f t="shared" si="685"/>
        <v>18.000000000000014</v>
      </c>
      <c r="N2055" s="50">
        <v>0</v>
      </c>
      <c r="O2055" s="50" t="s">
        <v>255</v>
      </c>
      <c r="S2055" s="151">
        <f t="shared" si="686"/>
        <v>0.25925925925925924</v>
      </c>
      <c r="T2055" s="151">
        <f t="shared" si="687"/>
        <v>0.12962962962962962</v>
      </c>
      <c r="V2055" s="393">
        <f t="shared" si="698"/>
        <v>0</v>
      </c>
      <c r="W2055" s="393">
        <f t="shared" si="699"/>
        <v>0</v>
      </c>
      <c r="X2055" s="53">
        <f t="shared" si="688"/>
        <v>6.0648148148148145E-2</v>
      </c>
      <c r="Y2055" s="53">
        <f t="shared" si="689"/>
        <v>9.7037328148148153E-2</v>
      </c>
      <c r="Z2055" s="53">
        <f t="shared" si="690"/>
        <v>3.0324074074074073E-2</v>
      </c>
      <c r="AA2055" s="53">
        <f t="shared" si="691"/>
        <v>4.8518664074074076E-2</v>
      </c>
      <c r="AB2055" s="50">
        <f t="shared" si="692"/>
        <v>298</v>
      </c>
      <c r="AC2055" s="50">
        <f t="shared" si="680"/>
        <v>2013</v>
      </c>
      <c r="AD2055" s="50">
        <f t="shared" si="693"/>
        <v>7</v>
      </c>
      <c r="AE2055" s="56">
        <f t="shared" si="694"/>
        <v>201307</v>
      </c>
      <c r="AF2055" s="56">
        <f t="shared" si="682"/>
        <v>30</v>
      </c>
      <c r="AG2055" s="58">
        <f t="shared" si="679"/>
        <v>0</v>
      </c>
      <c r="AH2055" s="56">
        <f t="shared" si="695"/>
        <v>24</v>
      </c>
      <c r="AI2055" s="53">
        <f t="shared" si="696"/>
        <v>7.8842738148148156E-2</v>
      </c>
      <c r="AJ2055" s="56">
        <f t="shared" si="697"/>
        <v>6</v>
      </c>
    </row>
    <row r="2056" spans="1:36" x14ac:dyDescent="0.25">
      <c r="A2056" s="50">
        <v>2055</v>
      </c>
      <c r="B2056" s="51">
        <v>41480</v>
      </c>
      <c r="C2056" s="75">
        <f t="shared" si="681"/>
        <v>41480</v>
      </c>
      <c r="D2056" s="50" t="s">
        <v>1224</v>
      </c>
      <c r="E2056" s="50">
        <v>1.8</v>
      </c>
      <c r="F2056" s="50">
        <v>0</v>
      </c>
      <c r="G2056" s="50">
        <v>6</v>
      </c>
      <c r="H2056" s="50">
        <v>0</v>
      </c>
      <c r="I2056" s="53">
        <f t="shared" si="683"/>
        <v>4.1666666666666666E-3</v>
      </c>
      <c r="J2056" s="54">
        <f t="shared" si="684"/>
        <v>2.3148148148148147E-3</v>
      </c>
      <c r="K2056" s="50" t="s">
        <v>930</v>
      </c>
      <c r="L2056" s="50" t="s">
        <v>1256</v>
      </c>
      <c r="M2056" s="55">
        <f t="shared" si="685"/>
        <v>18.000000000000014</v>
      </c>
      <c r="N2056" s="50">
        <v>0</v>
      </c>
      <c r="O2056" s="50" t="s">
        <v>377</v>
      </c>
      <c r="S2056" s="151">
        <f t="shared" si="686"/>
        <v>0.25925925925925924</v>
      </c>
      <c r="T2056" s="151">
        <f t="shared" si="687"/>
        <v>0.12962962962962962</v>
      </c>
      <c r="V2056" s="393">
        <f t="shared" si="698"/>
        <v>0</v>
      </c>
      <c r="W2056" s="393">
        <f t="shared" si="699"/>
        <v>0</v>
      </c>
      <c r="X2056" s="53">
        <f t="shared" si="688"/>
        <v>6.0648148148148145E-2</v>
      </c>
      <c r="Y2056" s="53">
        <f t="shared" si="689"/>
        <v>9.7037328148148153E-2</v>
      </c>
      <c r="Z2056" s="53">
        <f t="shared" si="690"/>
        <v>3.0324074074074073E-2</v>
      </c>
      <c r="AA2056" s="53">
        <f t="shared" si="691"/>
        <v>4.8518664074074076E-2</v>
      </c>
      <c r="AB2056" s="50">
        <f t="shared" si="692"/>
        <v>298</v>
      </c>
      <c r="AC2056" s="50">
        <f t="shared" si="680"/>
        <v>2013</v>
      </c>
      <c r="AD2056" s="50">
        <f t="shared" si="693"/>
        <v>7</v>
      </c>
      <c r="AE2056" s="56">
        <f t="shared" si="694"/>
        <v>201307</v>
      </c>
      <c r="AF2056" s="56">
        <f t="shared" si="682"/>
        <v>30</v>
      </c>
      <c r="AG2056" s="58">
        <f t="shared" si="679"/>
        <v>0</v>
      </c>
      <c r="AH2056" s="56">
        <f t="shared" si="695"/>
        <v>25</v>
      </c>
      <c r="AI2056" s="53">
        <f t="shared" si="696"/>
        <v>7.8842738148148156E-2</v>
      </c>
      <c r="AJ2056" s="56">
        <f t="shared" si="697"/>
        <v>1.8</v>
      </c>
    </row>
    <row r="2057" spans="1:36" x14ac:dyDescent="0.25">
      <c r="A2057" s="50">
        <v>2056</v>
      </c>
      <c r="B2057" s="51">
        <v>41480</v>
      </c>
      <c r="C2057" s="75">
        <f t="shared" si="681"/>
        <v>41480</v>
      </c>
      <c r="D2057" s="50" t="s">
        <v>1224</v>
      </c>
      <c r="E2057" s="50">
        <v>10</v>
      </c>
      <c r="F2057" s="50">
        <v>0</v>
      </c>
      <c r="G2057" s="50">
        <v>28</v>
      </c>
      <c r="H2057" s="50">
        <v>0</v>
      </c>
      <c r="I2057" s="53">
        <f t="shared" si="683"/>
        <v>1.9444444444444445E-2</v>
      </c>
      <c r="J2057" s="54">
        <f t="shared" si="684"/>
        <v>1.9444444444444444E-3</v>
      </c>
      <c r="K2057" s="50" t="s">
        <v>921</v>
      </c>
      <c r="L2057" s="50" t="s">
        <v>1132</v>
      </c>
      <c r="M2057" s="55">
        <f t="shared" si="685"/>
        <v>21.428571428571445</v>
      </c>
      <c r="N2057" s="50">
        <v>0</v>
      </c>
      <c r="O2057" s="50" t="s">
        <v>253</v>
      </c>
      <c r="S2057" s="151">
        <f t="shared" si="686"/>
        <v>0.21777777777777776</v>
      </c>
      <c r="T2057" s="151">
        <f t="shared" si="687"/>
        <v>0.10888888888888888</v>
      </c>
      <c r="V2057" s="393">
        <f t="shared" si="698"/>
        <v>0</v>
      </c>
      <c r="W2057" s="393">
        <f t="shared" si="699"/>
        <v>0</v>
      </c>
      <c r="X2057" s="53">
        <f t="shared" si="688"/>
        <v>5.0944444444444445E-2</v>
      </c>
      <c r="Y2057" s="53">
        <f t="shared" si="689"/>
        <v>8.7333624444444438E-2</v>
      </c>
      <c r="Z2057" s="53">
        <f t="shared" si="690"/>
        <v>2.5472222222222222E-2</v>
      </c>
      <c r="AA2057" s="53">
        <f t="shared" si="691"/>
        <v>4.3666812222222219E-2</v>
      </c>
      <c r="AB2057" s="50">
        <f t="shared" si="692"/>
        <v>143</v>
      </c>
      <c r="AC2057" s="50">
        <f t="shared" si="680"/>
        <v>2013</v>
      </c>
      <c r="AD2057" s="50">
        <f t="shared" si="693"/>
        <v>7</v>
      </c>
      <c r="AE2057" s="56">
        <f t="shared" si="694"/>
        <v>201307</v>
      </c>
      <c r="AF2057" s="56">
        <f t="shared" si="682"/>
        <v>30</v>
      </c>
      <c r="AG2057" s="58">
        <f t="shared" si="679"/>
        <v>0</v>
      </c>
      <c r="AH2057" s="56">
        <f t="shared" si="695"/>
        <v>25</v>
      </c>
      <c r="AI2057" s="53">
        <f t="shared" si="696"/>
        <v>6.9139034444444442E-2</v>
      </c>
      <c r="AJ2057" s="56">
        <f t="shared" si="697"/>
        <v>10</v>
      </c>
    </row>
    <row r="2058" spans="1:36" x14ac:dyDescent="0.25">
      <c r="A2058" s="50">
        <v>2057</v>
      </c>
      <c r="B2058" s="51">
        <v>41481</v>
      </c>
      <c r="C2058" s="75">
        <f t="shared" si="681"/>
        <v>41481</v>
      </c>
      <c r="D2058" s="50" t="s">
        <v>1224</v>
      </c>
      <c r="E2058" s="50">
        <v>1.8</v>
      </c>
      <c r="F2058" s="50">
        <v>0</v>
      </c>
      <c r="G2058" s="50">
        <v>9</v>
      </c>
      <c r="H2058" s="50">
        <v>0</v>
      </c>
      <c r="I2058" s="53">
        <f t="shared" si="683"/>
        <v>6.2499999999999995E-3</v>
      </c>
      <c r="J2058" s="54">
        <f t="shared" si="684"/>
        <v>3.472222222222222E-3</v>
      </c>
      <c r="K2058" s="50" t="s">
        <v>930</v>
      </c>
      <c r="L2058" s="50" t="s">
        <v>1257</v>
      </c>
      <c r="M2058" s="55">
        <f t="shared" si="685"/>
        <v>12.000000000000011</v>
      </c>
      <c r="N2058" s="50">
        <v>0</v>
      </c>
      <c r="O2058" s="50" t="s">
        <v>255</v>
      </c>
      <c r="S2058" s="151">
        <f t="shared" si="686"/>
        <v>0.38888888888888884</v>
      </c>
      <c r="T2058" s="151">
        <f t="shared" si="687"/>
        <v>0.19444444444444442</v>
      </c>
      <c r="V2058" s="393">
        <f t="shared" si="698"/>
        <v>0</v>
      </c>
      <c r="W2058" s="393">
        <f t="shared" si="699"/>
        <v>0</v>
      </c>
      <c r="X2058" s="53">
        <f t="shared" si="688"/>
        <v>9.0972222222222218E-2</v>
      </c>
      <c r="Y2058" s="53">
        <f t="shared" si="689"/>
        <v>0.12736140222222223</v>
      </c>
      <c r="Z2058" s="53">
        <f t="shared" si="690"/>
        <v>4.5486111111111109E-2</v>
      </c>
      <c r="AA2058" s="53">
        <f t="shared" si="691"/>
        <v>6.3680701111111113E-2</v>
      </c>
      <c r="AB2058" s="50">
        <f t="shared" si="692"/>
        <v>884</v>
      </c>
      <c r="AC2058" s="50">
        <f t="shared" si="680"/>
        <v>2013</v>
      </c>
      <c r="AD2058" s="50">
        <f t="shared" si="693"/>
        <v>7</v>
      </c>
      <c r="AE2058" s="56">
        <f t="shared" si="694"/>
        <v>201307</v>
      </c>
      <c r="AF2058" s="56">
        <f t="shared" si="682"/>
        <v>30</v>
      </c>
      <c r="AG2058" s="58">
        <f t="shared" si="679"/>
        <v>0</v>
      </c>
      <c r="AH2058" s="56">
        <f t="shared" si="695"/>
        <v>26</v>
      </c>
      <c r="AI2058" s="53">
        <f t="shared" si="696"/>
        <v>0.10916681222222221</v>
      </c>
      <c r="AJ2058" s="56">
        <f t="shared" si="697"/>
        <v>1.8</v>
      </c>
    </row>
    <row r="2059" spans="1:36" x14ac:dyDescent="0.25">
      <c r="A2059" s="50">
        <v>2058</v>
      </c>
      <c r="B2059" s="51">
        <v>41482</v>
      </c>
      <c r="C2059" s="75">
        <f t="shared" si="681"/>
        <v>41482</v>
      </c>
      <c r="D2059" s="50" t="s">
        <v>1225</v>
      </c>
      <c r="E2059" s="50">
        <v>0.5</v>
      </c>
      <c r="F2059" s="50">
        <v>0</v>
      </c>
      <c r="G2059" s="50">
        <v>20</v>
      </c>
      <c r="H2059" s="50">
        <v>0</v>
      </c>
      <c r="I2059" s="53">
        <f t="shared" si="683"/>
        <v>1.3888888888888888E-2</v>
      </c>
      <c r="J2059" s="54">
        <f t="shared" si="684"/>
        <v>2.7777777777777776E-2</v>
      </c>
      <c r="K2059" s="50" t="s">
        <v>1204</v>
      </c>
      <c r="L2059" s="50" t="s">
        <v>1258</v>
      </c>
      <c r="M2059" s="55">
        <f t="shared" si="685"/>
        <v>1.5000000000000013</v>
      </c>
      <c r="N2059" s="50">
        <v>0</v>
      </c>
      <c r="O2059" s="50" t="s">
        <v>255</v>
      </c>
      <c r="S2059" s="151">
        <f t="shared" si="686"/>
        <v>6.6666666666666666E-2</v>
      </c>
      <c r="T2059" s="151">
        <f t="shared" si="687"/>
        <v>3.3333333333333333E-2</v>
      </c>
      <c r="V2059" s="393">
        <f t="shared" si="698"/>
        <v>0</v>
      </c>
      <c r="W2059" s="393">
        <f t="shared" si="699"/>
        <v>0</v>
      </c>
      <c r="X2059" s="53">
        <f t="shared" si="688"/>
        <v>0.72777777777777775</v>
      </c>
      <c r="Y2059" s="53">
        <f t="shared" si="689"/>
        <v>0.76416695777777766</v>
      </c>
      <c r="Z2059" s="53">
        <f t="shared" si="690"/>
        <v>0.36388888888888887</v>
      </c>
      <c r="AA2059" s="53">
        <f t="shared" si="691"/>
        <v>0.38208347888888883</v>
      </c>
      <c r="AB2059" s="50">
        <f t="shared" si="692"/>
        <v>3969</v>
      </c>
      <c r="AC2059" s="50">
        <f t="shared" si="680"/>
        <v>2013</v>
      </c>
      <c r="AD2059" s="50">
        <f t="shared" si="693"/>
        <v>7</v>
      </c>
      <c r="AE2059" s="56">
        <f t="shared" si="694"/>
        <v>201307</v>
      </c>
      <c r="AF2059" s="56">
        <f t="shared" si="682"/>
        <v>30</v>
      </c>
      <c r="AG2059" s="58">
        <f t="shared" si="679"/>
        <v>0</v>
      </c>
      <c r="AH2059" s="56">
        <f t="shared" si="695"/>
        <v>27</v>
      </c>
      <c r="AI2059" s="53">
        <f t="shared" si="696"/>
        <v>0.74597236777777765</v>
      </c>
      <c r="AJ2059" s="56">
        <f t="shared" si="697"/>
        <v>23.35</v>
      </c>
    </row>
    <row r="2060" spans="1:36" x14ac:dyDescent="0.25">
      <c r="A2060" s="50">
        <v>2059</v>
      </c>
      <c r="B2060" s="51">
        <v>41482</v>
      </c>
      <c r="C2060" s="75">
        <f t="shared" si="681"/>
        <v>41482</v>
      </c>
      <c r="D2060" s="50" t="s">
        <v>1224</v>
      </c>
      <c r="E2060" s="50">
        <v>14.2</v>
      </c>
      <c r="F2060" s="50">
        <v>0</v>
      </c>
      <c r="G2060" s="50">
        <v>58</v>
      </c>
      <c r="H2060" s="50">
        <v>19</v>
      </c>
      <c r="I2060" s="53">
        <f t="shared" si="683"/>
        <v>4.0497685185185185E-2</v>
      </c>
      <c r="J2060" s="54">
        <f t="shared" si="684"/>
        <v>2.8519496609285344E-3</v>
      </c>
      <c r="K2060" s="50" t="s">
        <v>930</v>
      </c>
      <c r="L2060" s="50" t="s">
        <v>1484</v>
      </c>
      <c r="M2060" s="55">
        <f t="shared" si="685"/>
        <v>14.609888539582748</v>
      </c>
      <c r="N2060" s="50">
        <v>0</v>
      </c>
      <c r="O2060" s="50" t="s">
        <v>255</v>
      </c>
      <c r="S2060" s="151">
        <f t="shared" si="686"/>
        <v>0.31941836202399587</v>
      </c>
      <c r="T2060" s="151">
        <f t="shared" si="687"/>
        <v>0.15970918101199794</v>
      </c>
      <c r="V2060" s="393">
        <f t="shared" si="698"/>
        <v>0</v>
      </c>
      <c r="W2060" s="393">
        <f t="shared" si="699"/>
        <v>0</v>
      </c>
      <c r="X2060" s="53">
        <f t="shared" si="688"/>
        <v>7.4721081116327595E-2</v>
      </c>
      <c r="Y2060" s="53">
        <f t="shared" si="689"/>
        <v>0.1111102611163276</v>
      </c>
      <c r="Z2060" s="53">
        <f t="shared" si="690"/>
        <v>3.7360540558163798E-2</v>
      </c>
      <c r="AA2060" s="53">
        <f t="shared" si="691"/>
        <v>5.5555130558163801E-2</v>
      </c>
      <c r="AB2060" s="50">
        <f t="shared" si="692"/>
        <v>659</v>
      </c>
      <c r="AC2060" s="50">
        <f t="shared" si="680"/>
        <v>2013</v>
      </c>
      <c r="AD2060" s="50">
        <f t="shared" si="693"/>
        <v>7</v>
      </c>
      <c r="AE2060" s="56">
        <f t="shared" si="694"/>
        <v>201307</v>
      </c>
      <c r="AF2060" s="56">
        <f t="shared" si="682"/>
        <v>30</v>
      </c>
      <c r="AG2060" s="58">
        <f t="shared" si="679"/>
        <v>0</v>
      </c>
      <c r="AH2060" s="56">
        <f t="shared" si="695"/>
        <v>27</v>
      </c>
      <c r="AI2060" s="53">
        <f t="shared" si="696"/>
        <v>9.2915671116327592E-2</v>
      </c>
      <c r="AJ2060" s="56">
        <f t="shared" si="697"/>
        <v>14.2</v>
      </c>
    </row>
    <row r="2061" spans="1:36" x14ac:dyDescent="0.25">
      <c r="A2061" s="50">
        <v>2060</v>
      </c>
      <c r="B2061" s="51">
        <v>41483</v>
      </c>
      <c r="C2061" s="75">
        <f t="shared" si="681"/>
        <v>41483</v>
      </c>
      <c r="D2061" s="50" t="s">
        <v>1225</v>
      </c>
      <c r="E2061" s="50">
        <v>2.4</v>
      </c>
      <c r="F2061" s="50">
        <v>1</v>
      </c>
      <c r="G2061" s="50">
        <v>24</v>
      </c>
      <c r="H2061" s="50">
        <v>26</v>
      </c>
      <c r="I2061" s="53">
        <f t="shared" si="683"/>
        <v>5.8634259259259254E-2</v>
      </c>
      <c r="J2061" s="54">
        <f t="shared" si="684"/>
        <v>2.4430941358024691E-2</v>
      </c>
      <c r="K2061" s="50" t="s">
        <v>1204</v>
      </c>
      <c r="L2061" s="50" t="s">
        <v>1483</v>
      </c>
      <c r="M2061" s="55">
        <f t="shared" si="685"/>
        <v>1.7054875641531795</v>
      </c>
      <c r="N2061" s="50">
        <v>0</v>
      </c>
      <c r="O2061" s="50" t="s">
        <v>255</v>
      </c>
      <c r="S2061" s="151">
        <f t="shared" si="686"/>
        <v>5.8634259259259254E-2</v>
      </c>
      <c r="T2061" s="151">
        <f t="shared" si="687"/>
        <v>2.9317129629629627E-2</v>
      </c>
      <c r="V2061" s="393">
        <f t="shared" si="698"/>
        <v>0</v>
      </c>
      <c r="W2061" s="393">
        <f t="shared" si="699"/>
        <v>0</v>
      </c>
      <c r="X2061" s="53">
        <f t="shared" si="688"/>
        <v>0.64009066358024691</v>
      </c>
      <c r="Y2061" s="53">
        <f t="shared" si="689"/>
        <v>0.67647984358024682</v>
      </c>
      <c r="Z2061" s="53">
        <f t="shared" si="690"/>
        <v>0.32004533179012346</v>
      </c>
      <c r="AA2061" s="53">
        <f t="shared" si="691"/>
        <v>0.33823992179012341</v>
      </c>
      <c r="AB2061" s="50">
        <f t="shared" si="692"/>
        <v>3804</v>
      </c>
      <c r="AC2061" s="50">
        <f t="shared" si="680"/>
        <v>2013</v>
      </c>
      <c r="AD2061" s="50">
        <f t="shared" si="693"/>
        <v>7</v>
      </c>
      <c r="AE2061" s="56">
        <f t="shared" si="694"/>
        <v>201307</v>
      </c>
      <c r="AF2061" s="56">
        <f t="shared" si="682"/>
        <v>31</v>
      </c>
      <c r="AG2061" s="58">
        <f t="shared" si="679"/>
        <v>0</v>
      </c>
      <c r="AH2061" s="56">
        <f t="shared" si="695"/>
        <v>28</v>
      </c>
      <c r="AI2061" s="53">
        <f t="shared" si="696"/>
        <v>0.65828525358024681</v>
      </c>
      <c r="AJ2061" s="56">
        <f t="shared" si="697"/>
        <v>112.08</v>
      </c>
    </row>
    <row r="2062" spans="1:36" x14ac:dyDescent="0.25">
      <c r="A2062" s="50">
        <v>2061</v>
      </c>
      <c r="B2062" s="51">
        <v>41483</v>
      </c>
      <c r="C2062" s="75">
        <f t="shared" si="681"/>
        <v>41483</v>
      </c>
      <c r="D2062" s="50" t="s">
        <v>1224</v>
      </c>
      <c r="E2062" s="50">
        <v>112</v>
      </c>
      <c r="F2062" s="50">
        <v>6</v>
      </c>
      <c r="G2062" s="50">
        <v>35</v>
      </c>
      <c r="H2062" s="50">
        <v>56</v>
      </c>
      <c r="I2062" s="53">
        <f t="shared" si="683"/>
        <v>0.2749537037037037</v>
      </c>
      <c r="J2062" s="54">
        <f t="shared" si="684"/>
        <v>2.4549437830687832E-3</v>
      </c>
      <c r="K2062" s="50" t="s">
        <v>930</v>
      </c>
      <c r="L2062" s="50" t="s">
        <v>1483</v>
      </c>
      <c r="M2062" s="55">
        <f t="shared" si="685"/>
        <v>16.972554302071067</v>
      </c>
      <c r="N2062" s="50">
        <v>0</v>
      </c>
      <c r="O2062" s="50" t="s">
        <v>255</v>
      </c>
      <c r="S2062" s="151">
        <f t="shared" si="686"/>
        <v>0.2749537037037037</v>
      </c>
      <c r="T2062" s="151">
        <f t="shared" si="687"/>
        <v>0.13747685185185185</v>
      </c>
      <c r="V2062" s="393">
        <f t="shared" si="698"/>
        <v>0</v>
      </c>
      <c r="W2062" s="393">
        <f t="shared" si="699"/>
        <v>0</v>
      </c>
      <c r="X2062" s="53">
        <f t="shared" si="688"/>
        <v>6.4319527116402125E-2</v>
      </c>
      <c r="Y2062" s="53">
        <f t="shared" si="689"/>
        <v>0.10070870711640212</v>
      </c>
      <c r="Z2062" s="53">
        <f t="shared" si="690"/>
        <v>3.2159763558201063E-2</v>
      </c>
      <c r="AA2062" s="53">
        <f t="shared" si="691"/>
        <v>5.0354353558201059E-2</v>
      </c>
      <c r="AB2062" s="50">
        <f t="shared" si="692"/>
        <v>382</v>
      </c>
      <c r="AC2062" s="50">
        <f t="shared" si="680"/>
        <v>2013</v>
      </c>
      <c r="AD2062" s="50">
        <f t="shared" si="693"/>
        <v>7</v>
      </c>
      <c r="AE2062" s="56">
        <f t="shared" si="694"/>
        <v>201307</v>
      </c>
      <c r="AF2062" s="56">
        <f t="shared" si="682"/>
        <v>31</v>
      </c>
      <c r="AG2062" s="58">
        <f t="shared" si="679"/>
        <v>0</v>
      </c>
      <c r="AH2062" s="56">
        <f t="shared" si="695"/>
        <v>28</v>
      </c>
      <c r="AI2062" s="53">
        <f t="shared" si="696"/>
        <v>8.2514117116402122E-2</v>
      </c>
      <c r="AJ2062" s="56">
        <f t="shared" si="697"/>
        <v>112</v>
      </c>
    </row>
    <row r="2063" spans="1:36" x14ac:dyDescent="0.25">
      <c r="A2063" s="50">
        <v>2062</v>
      </c>
      <c r="B2063" s="51">
        <v>41483</v>
      </c>
      <c r="C2063" s="75">
        <f t="shared" si="681"/>
        <v>41483</v>
      </c>
      <c r="D2063" s="50" t="s">
        <v>1223</v>
      </c>
      <c r="E2063" s="50">
        <v>26.2</v>
      </c>
      <c r="F2063" s="50">
        <v>5</v>
      </c>
      <c r="G2063" s="50">
        <v>56</v>
      </c>
      <c r="H2063" s="50">
        <v>59</v>
      </c>
      <c r="I2063" s="53">
        <f t="shared" si="683"/>
        <v>0.24790509259259261</v>
      </c>
      <c r="J2063" s="54">
        <f t="shared" si="684"/>
        <v>9.4620264348317783E-3</v>
      </c>
      <c r="K2063" s="50" t="s">
        <v>1143</v>
      </c>
      <c r="L2063" s="50" t="s">
        <v>1483</v>
      </c>
      <c r="M2063" s="55">
        <f t="shared" si="685"/>
        <v>4.4035669265605337</v>
      </c>
      <c r="N2063" s="50">
        <v>0</v>
      </c>
      <c r="O2063" s="50" t="s">
        <v>255</v>
      </c>
      <c r="S2063" s="151">
        <f t="shared" si="686"/>
        <v>0.24790509259259258</v>
      </c>
      <c r="T2063" s="151">
        <f t="shared" si="687"/>
        <v>0.12395254629629629</v>
      </c>
      <c r="V2063" s="393">
        <f t="shared" si="698"/>
        <v>0</v>
      </c>
      <c r="W2063" s="393">
        <f t="shared" si="699"/>
        <v>0</v>
      </c>
      <c r="X2063" s="53">
        <f t="shared" si="688"/>
        <v>0.24790509259259258</v>
      </c>
      <c r="Y2063" s="53">
        <f t="shared" si="689"/>
        <v>0.2842942725925926</v>
      </c>
      <c r="Z2063" s="53">
        <f t="shared" si="690"/>
        <v>0.12395254629629629</v>
      </c>
      <c r="AA2063" s="53">
        <f t="shared" si="691"/>
        <v>0.1421471362962963</v>
      </c>
      <c r="AB2063" s="50">
        <f t="shared" si="692"/>
        <v>3306</v>
      </c>
      <c r="AC2063" s="50">
        <f t="shared" si="680"/>
        <v>2013</v>
      </c>
      <c r="AD2063" s="50">
        <f t="shared" si="693"/>
        <v>7</v>
      </c>
      <c r="AE2063" s="56">
        <f t="shared" si="694"/>
        <v>201307</v>
      </c>
      <c r="AF2063" s="56">
        <f t="shared" si="682"/>
        <v>31</v>
      </c>
      <c r="AG2063" s="58">
        <f t="shared" si="679"/>
        <v>0</v>
      </c>
      <c r="AH2063" s="56">
        <f t="shared" si="695"/>
        <v>28</v>
      </c>
      <c r="AI2063" s="53">
        <f t="shared" si="696"/>
        <v>0.26609968259259259</v>
      </c>
      <c r="AJ2063" s="56">
        <f t="shared" si="697"/>
        <v>111.87399999999998</v>
      </c>
    </row>
    <row r="2064" spans="1:36" x14ac:dyDescent="0.25">
      <c r="A2064" s="50">
        <v>2063</v>
      </c>
      <c r="B2064" s="51">
        <v>41483</v>
      </c>
      <c r="C2064" s="75">
        <f t="shared" si="681"/>
        <v>41483</v>
      </c>
      <c r="D2064" s="50" t="s">
        <v>713</v>
      </c>
      <c r="E2064" s="50">
        <v>1</v>
      </c>
      <c r="F2064" s="50">
        <v>0</v>
      </c>
      <c r="G2064" s="50">
        <v>10</v>
      </c>
      <c r="H2064" s="50">
        <v>33</v>
      </c>
      <c r="I2064" s="53">
        <f t="shared" si="683"/>
        <v>7.3263888888888892E-3</v>
      </c>
      <c r="J2064" s="54">
        <f t="shared" si="684"/>
        <v>7.3263888888888892E-3</v>
      </c>
      <c r="K2064" s="50" t="s">
        <v>1143</v>
      </c>
      <c r="L2064" s="50" t="s">
        <v>1483</v>
      </c>
      <c r="M2064" s="55">
        <f t="shared" si="685"/>
        <v>5.6872037914691989</v>
      </c>
      <c r="N2064" s="50">
        <v>0</v>
      </c>
      <c r="O2064" s="50" t="s">
        <v>255</v>
      </c>
      <c r="S2064" s="151">
        <f t="shared" si="686"/>
        <v>0</v>
      </c>
      <c r="T2064" s="151">
        <f t="shared" si="687"/>
        <v>0</v>
      </c>
      <c r="V2064" s="393">
        <f t="shared" si="698"/>
        <v>0</v>
      </c>
      <c r="W2064" s="393">
        <f t="shared" si="699"/>
        <v>0</v>
      </c>
      <c r="X2064" s="53">
        <f t="shared" si="688"/>
        <v>0.19195138888888888</v>
      </c>
      <c r="Y2064" s="53">
        <f t="shared" si="689"/>
        <v>0.2283405688888889</v>
      </c>
      <c r="Z2064" s="53">
        <f t="shared" si="690"/>
        <v>9.597569444444444E-2</v>
      </c>
      <c r="AA2064" s="53">
        <f t="shared" si="691"/>
        <v>0.11417028444444445</v>
      </c>
      <c r="AB2064" s="50">
        <f t="shared" si="692"/>
        <v>2197</v>
      </c>
      <c r="AC2064" s="50">
        <f t="shared" si="680"/>
        <v>2013</v>
      </c>
      <c r="AD2064" s="50">
        <f t="shared" si="693"/>
        <v>7</v>
      </c>
      <c r="AE2064" s="56">
        <f t="shared" si="694"/>
        <v>201307</v>
      </c>
      <c r="AF2064" s="56">
        <f t="shared" si="682"/>
        <v>31</v>
      </c>
      <c r="AG2064" s="58">
        <f t="shared" si="679"/>
        <v>0</v>
      </c>
      <c r="AH2064" s="56">
        <f t="shared" si="695"/>
        <v>28</v>
      </c>
      <c r="AI2064" s="53">
        <f t="shared" si="696"/>
        <v>0.21014597888888889</v>
      </c>
      <c r="AJ2064" s="56">
        <f t="shared" si="697"/>
        <v>0</v>
      </c>
    </row>
    <row r="2065" spans="1:36" x14ac:dyDescent="0.25">
      <c r="A2065" s="50">
        <v>2064</v>
      </c>
      <c r="B2065" s="51">
        <v>41483</v>
      </c>
      <c r="C2065" s="75">
        <f t="shared" si="681"/>
        <v>41483</v>
      </c>
      <c r="D2065" s="50" t="s">
        <v>714</v>
      </c>
      <c r="E2065" s="50">
        <v>1</v>
      </c>
      <c r="F2065" s="50">
        <v>0</v>
      </c>
      <c r="G2065" s="50">
        <v>11</v>
      </c>
      <c r="H2065" s="50">
        <v>7</v>
      </c>
      <c r="I2065" s="53">
        <f t="shared" si="683"/>
        <v>7.719907407407408E-3</v>
      </c>
      <c r="J2065" s="54">
        <f t="shared" si="684"/>
        <v>7.719907407407408E-3</v>
      </c>
      <c r="K2065" s="50" t="s">
        <v>1143</v>
      </c>
      <c r="L2065" s="50" t="s">
        <v>1483</v>
      </c>
      <c r="M2065" s="55">
        <f t="shared" si="685"/>
        <v>5.3973013493253408</v>
      </c>
      <c r="N2065" s="50">
        <v>0</v>
      </c>
      <c r="O2065" s="50" t="s">
        <v>255</v>
      </c>
      <c r="S2065" s="151">
        <f t="shared" si="686"/>
        <v>0</v>
      </c>
      <c r="T2065" s="151">
        <f t="shared" si="687"/>
        <v>0</v>
      </c>
      <c r="V2065" s="393">
        <f t="shared" si="698"/>
        <v>0</v>
      </c>
      <c r="W2065" s="393">
        <f t="shared" si="699"/>
        <v>0</v>
      </c>
      <c r="X2065" s="53">
        <f t="shared" si="688"/>
        <v>0.20226157407407408</v>
      </c>
      <c r="Y2065" s="53">
        <f t="shared" si="689"/>
        <v>0.2386507540740741</v>
      </c>
      <c r="Z2065" s="53">
        <f t="shared" si="690"/>
        <v>0.10113078703703704</v>
      </c>
      <c r="AA2065" s="53">
        <f t="shared" si="691"/>
        <v>0.11932537703703705</v>
      </c>
      <c r="AB2065" s="50">
        <f t="shared" si="692"/>
        <v>2591</v>
      </c>
      <c r="AC2065" s="50">
        <f t="shared" si="680"/>
        <v>2013</v>
      </c>
      <c r="AD2065" s="50">
        <f t="shared" si="693"/>
        <v>7</v>
      </c>
      <c r="AE2065" s="56">
        <f t="shared" si="694"/>
        <v>201307</v>
      </c>
      <c r="AF2065" s="56">
        <f t="shared" si="682"/>
        <v>31</v>
      </c>
      <c r="AG2065" s="58">
        <f t="shared" si="679"/>
        <v>0</v>
      </c>
      <c r="AH2065" s="56">
        <f t="shared" si="695"/>
        <v>28</v>
      </c>
      <c r="AI2065" s="53">
        <f t="shared" si="696"/>
        <v>0.22045616407407409</v>
      </c>
      <c r="AJ2065" s="56">
        <f t="shared" si="697"/>
        <v>0</v>
      </c>
    </row>
    <row r="2066" spans="1:36" x14ac:dyDescent="0.25">
      <c r="A2066" s="50">
        <v>2065</v>
      </c>
      <c r="B2066" s="51">
        <v>41483</v>
      </c>
      <c r="C2066" s="75">
        <f t="shared" si="681"/>
        <v>41483</v>
      </c>
      <c r="D2066" s="50" t="s">
        <v>715</v>
      </c>
      <c r="E2066" s="50">
        <v>1</v>
      </c>
      <c r="F2066" s="50">
        <v>0</v>
      </c>
      <c r="G2066" s="50">
        <v>10</v>
      </c>
      <c r="H2066" s="50">
        <v>36</v>
      </c>
      <c r="I2066" s="53">
        <f t="shared" si="683"/>
        <v>7.3611111111111108E-3</v>
      </c>
      <c r="J2066" s="54">
        <f t="shared" si="684"/>
        <v>7.3611111111111108E-3</v>
      </c>
      <c r="K2066" s="50" t="s">
        <v>1143</v>
      </c>
      <c r="L2066" s="50" t="s">
        <v>1483</v>
      </c>
      <c r="M2066" s="55">
        <f t="shared" si="685"/>
        <v>5.660377358490571</v>
      </c>
      <c r="N2066" s="50">
        <v>0</v>
      </c>
      <c r="O2066" s="50" t="s">
        <v>255</v>
      </c>
      <c r="S2066" s="151">
        <f t="shared" si="686"/>
        <v>0</v>
      </c>
      <c r="T2066" s="151">
        <f t="shared" si="687"/>
        <v>0</v>
      </c>
      <c r="V2066" s="393">
        <f t="shared" si="698"/>
        <v>0</v>
      </c>
      <c r="W2066" s="393">
        <f t="shared" si="699"/>
        <v>0</v>
      </c>
      <c r="X2066" s="53">
        <f t="shared" si="688"/>
        <v>0.19286111111111109</v>
      </c>
      <c r="Y2066" s="53">
        <f t="shared" si="689"/>
        <v>0.22925029111111109</v>
      </c>
      <c r="Z2066" s="53">
        <f t="shared" si="690"/>
        <v>9.6430555555555547E-2</v>
      </c>
      <c r="AA2066" s="53">
        <f t="shared" si="691"/>
        <v>0.11462514555555554</v>
      </c>
      <c r="AB2066" s="50">
        <f t="shared" si="692"/>
        <v>2228</v>
      </c>
      <c r="AC2066" s="50">
        <f t="shared" si="680"/>
        <v>2013</v>
      </c>
      <c r="AD2066" s="50">
        <f t="shared" si="693"/>
        <v>7</v>
      </c>
      <c r="AE2066" s="56">
        <f t="shared" si="694"/>
        <v>201307</v>
      </c>
      <c r="AF2066" s="56">
        <f t="shared" si="682"/>
        <v>31</v>
      </c>
      <c r="AG2066" s="58">
        <f t="shared" si="679"/>
        <v>0</v>
      </c>
      <c r="AH2066" s="56">
        <f t="shared" si="695"/>
        <v>28</v>
      </c>
      <c r="AI2066" s="53">
        <f t="shared" si="696"/>
        <v>0.2110557011111111</v>
      </c>
      <c r="AJ2066" s="56">
        <f t="shared" si="697"/>
        <v>0</v>
      </c>
    </row>
    <row r="2067" spans="1:36" x14ac:dyDescent="0.25">
      <c r="A2067" s="50">
        <v>2066</v>
      </c>
      <c r="B2067" s="51">
        <v>41483</v>
      </c>
      <c r="C2067" s="75">
        <f t="shared" si="681"/>
        <v>41483</v>
      </c>
      <c r="D2067" s="50" t="s">
        <v>716</v>
      </c>
      <c r="E2067" s="50">
        <v>1</v>
      </c>
      <c r="F2067" s="50">
        <v>0</v>
      </c>
      <c r="G2067" s="50">
        <v>11</v>
      </c>
      <c r="H2067" s="50">
        <v>39</v>
      </c>
      <c r="I2067" s="53">
        <f t="shared" si="683"/>
        <v>8.0902777777777778E-3</v>
      </c>
      <c r="J2067" s="54">
        <f t="shared" si="684"/>
        <v>8.0902777777777778E-3</v>
      </c>
      <c r="K2067" s="50" t="s">
        <v>1143</v>
      </c>
      <c r="L2067" s="50" t="s">
        <v>1483</v>
      </c>
      <c r="M2067" s="55">
        <f t="shared" si="685"/>
        <v>5.1502145922746818</v>
      </c>
      <c r="N2067" s="50">
        <v>0</v>
      </c>
      <c r="O2067" s="50" t="s">
        <v>255</v>
      </c>
      <c r="S2067" s="151">
        <f t="shared" si="686"/>
        <v>0</v>
      </c>
      <c r="T2067" s="151">
        <f t="shared" si="687"/>
        <v>0</v>
      </c>
      <c r="V2067" s="393">
        <f t="shared" si="698"/>
        <v>0</v>
      </c>
      <c r="W2067" s="393">
        <f t="shared" si="699"/>
        <v>0</v>
      </c>
      <c r="X2067" s="53">
        <f t="shared" si="688"/>
        <v>0.21196527777777777</v>
      </c>
      <c r="Y2067" s="53">
        <f t="shared" si="689"/>
        <v>0.24835445777777779</v>
      </c>
      <c r="Z2067" s="53">
        <f t="shared" si="690"/>
        <v>0.10598263888888888</v>
      </c>
      <c r="AA2067" s="53">
        <f t="shared" si="691"/>
        <v>0.12417722888888889</v>
      </c>
      <c r="AB2067" s="50">
        <f t="shared" si="692"/>
        <v>2861</v>
      </c>
      <c r="AC2067" s="50">
        <f t="shared" si="680"/>
        <v>2013</v>
      </c>
      <c r="AD2067" s="50">
        <f t="shared" si="693"/>
        <v>7</v>
      </c>
      <c r="AE2067" s="56">
        <f t="shared" si="694"/>
        <v>201307</v>
      </c>
      <c r="AF2067" s="56">
        <f t="shared" si="682"/>
        <v>31</v>
      </c>
      <c r="AG2067" s="58">
        <f t="shared" si="679"/>
        <v>0</v>
      </c>
      <c r="AH2067" s="56">
        <f t="shared" si="695"/>
        <v>28</v>
      </c>
      <c r="AI2067" s="53">
        <f t="shared" si="696"/>
        <v>0.23015986777777778</v>
      </c>
      <c r="AJ2067" s="56">
        <f t="shared" si="697"/>
        <v>0</v>
      </c>
    </row>
    <row r="2068" spans="1:36" x14ac:dyDescent="0.25">
      <c r="A2068" s="50">
        <v>2067</v>
      </c>
      <c r="B2068" s="51">
        <v>41483</v>
      </c>
      <c r="C2068" s="75">
        <f t="shared" si="681"/>
        <v>41483</v>
      </c>
      <c r="D2068" s="50" t="s">
        <v>717</v>
      </c>
      <c r="E2068" s="50">
        <v>1</v>
      </c>
      <c r="F2068" s="50">
        <v>0</v>
      </c>
      <c r="G2068" s="50">
        <v>10</v>
      </c>
      <c r="H2068" s="50">
        <v>58</v>
      </c>
      <c r="I2068" s="53">
        <f t="shared" si="683"/>
        <v>7.6157407407407415E-3</v>
      </c>
      <c r="J2068" s="54">
        <f t="shared" si="684"/>
        <v>7.6157407407407415E-3</v>
      </c>
      <c r="K2068" s="50" t="s">
        <v>1143</v>
      </c>
      <c r="L2068" s="50" t="s">
        <v>1483</v>
      </c>
      <c r="M2068" s="55">
        <f t="shared" si="685"/>
        <v>5.4711246200607944</v>
      </c>
      <c r="N2068" s="50">
        <v>0</v>
      </c>
      <c r="O2068" s="50" t="s">
        <v>255</v>
      </c>
      <c r="S2068" s="151">
        <f t="shared" si="686"/>
        <v>0</v>
      </c>
      <c r="T2068" s="151">
        <f t="shared" si="687"/>
        <v>0</v>
      </c>
      <c r="V2068" s="393">
        <f t="shared" si="698"/>
        <v>0</v>
      </c>
      <c r="W2068" s="393">
        <f t="shared" si="699"/>
        <v>0</v>
      </c>
      <c r="X2068" s="53">
        <f t="shared" si="688"/>
        <v>0.19953240740740741</v>
      </c>
      <c r="Y2068" s="53">
        <f t="shared" si="689"/>
        <v>0.2359215874074074</v>
      </c>
      <c r="Z2068" s="53">
        <f t="shared" si="690"/>
        <v>9.9766203703703704E-2</v>
      </c>
      <c r="AA2068" s="53">
        <f t="shared" si="691"/>
        <v>0.1179607937037037</v>
      </c>
      <c r="AB2068" s="50">
        <f t="shared" si="692"/>
        <v>2486</v>
      </c>
      <c r="AC2068" s="50">
        <f t="shared" si="680"/>
        <v>2013</v>
      </c>
      <c r="AD2068" s="50">
        <f t="shared" si="693"/>
        <v>7</v>
      </c>
      <c r="AE2068" s="56">
        <f t="shared" si="694"/>
        <v>201307</v>
      </c>
      <c r="AF2068" s="56">
        <f t="shared" si="682"/>
        <v>31</v>
      </c>
      <c r="AG2068" s="58">
        <f t="shared" si="679"/>
        <v>0</v>
      </c>
      <c r="AH2068" s="56">
        <f t="shared" si="695"/>
        <v>28</v>
      </c>
      <c r="AI2068" s="53">
        <f t="shared" si="696"/>
        <v>0.21772699740740742</v>
      </c>
      <c r="AJ2068" s="56">
        <f t="shared" si="697"/>
        <v>0</v>
      </c>
    </row>
    <row r="2069" spans="1:36" x14ac:dyDescent="0.25">
      <c r="A2069" s="50">
        <v>2068</v>
      </c>
      <c r="B2069" s="51">
        <v>41483</v>
      </c>
      <c r="C2069" s="75">
        <f t="shared" si="681"/>
        <v>41483</v>
      </c>
      <c r="D2069" s="50" t="s">
        <v>718</v>
      </c>
      <c r="E2069" s="50">
        <v>1</v>
      </c>
      <c r="F2069" s="50">
        <v>0</v>
      </c>
      <c r="G2069" s="50">
        <v>11</v>
      </c>
      <c r="H2069" s="50">
        <v>53</v>
      </c>
      <c r="I2069" s="53">
        <f t="shared" si="683"/>
        <v>8.2523148148148148E-3</v>
      </c>
      <c r="J2069" s="54">
        <f t="shared" si="684"/>
        <v>8.2523148148148148E-3</v>
      </c>
      <c r="K2069" s="50" t="s">
        <v>1143</v>
      </c>
      <c r="L2069" s="50" t="s">
        <v>1483</v>
      </c>
      <c r="M2069" s="55">
        <f t="shared" si="685"/>
        <v>5.0490883590462872</v>
      </c>
      <c r="N2069" s="50">
        <v>0</v>
      </c>
      <c r="O2069" s="50" t="s">
        <v>255</v>
      </c>
      <c r="S2069" s="151">
        <f t="shared" si="686"/>
        <v>0</v>
      </c>
      <c r="T2069" s="151">
        <f t="shared" si="687"/>
        <v>0</v>
      </c>
      <c r="V2069" s="393">
        <f t="shared" si="698"/>
        <v>0</v>
      </c>
      <c r="W2069" s="393">
        <f t="shared" si="699"/>
        <v>0</v>
      </c>
      <c r="X2069" s="53">
        <f t="shared" si="688"/>
        <v>0.21621064814814814</v>
      </c>
      <c r="Y2069" s="53">
        <f t="shared" si="689"/>
        <v>0.25259982814814813</v>
      </c>
      <c r="Z2069" s="53">
        <f t="shared" si="690"/>
        <v>0.10810532407407407</v>
      </c>
      <c r="AA2069" s="53">
        <f t="shared" si="691"/>
        <v>0.12629991407407407</v>
      </c>
      <c r="AB2069" s="50">
        <f t="shared" si="692"/>
        <v>2958</v>
      </c>
      <c r="AC2069" s="50">
        <f t="shared" si="680"/>
        <v>2013</v>
      </c>
      <c r="AD2069" s="50">
        <f t="shared" si="693"/>
        <v>7</v>
      </c>
      <c r="AE2069" s="56">
        <f t="shared" si="694"/>
        <v>201307</v>
      </c>
      <c r="AF2069" s="56">
        <f t="shared" si="682"/>
        <v>31</v>
      </c>
      <c r="AG2069" s="58">
        <f t="shared" si="679"/>
        <v>0</v>
      </c>
      <c r="AH2069" s="56">
        <f t="shared" si="695"/>
        <v>28</v>
      </c>
      <c r="AI2069" s="53">
        <f t="shared" si="696"/>
        <v>0.23440523814814812</v>
      </c>
      <c r="AJ2069" s="56">
        <f t="shared" si="697"/>
        <v>0</v>
      </c>
    </row>
    <row r="2070" spans="1:36" x14ac:dyDescent="0.25">
      <c r="A2070" s="50">
        <v>2069</v>
      </c>
      <c r="B2070" s="51">
        <v>41483</v>
      </c>
      <c r="C2070" s="75">
        <f t="shared" si="681"/>
        <v>41483</v>
      </c>
      <c r="D2070" s="50" t="s">
        <v>719</v>
      </c>
      <c r="E2070" s="50">
        <v>1</v>
      </c>
      <c r="F2070" s="50">
        <v>0</v>
      </c>
      <c r="G2070" s="50">
        <v>12</v>
      </c>
      <c r="H2070" s="50">
        <v>35</v>
      </c>
      <c r="I2070" s="53">
        <f t="shared" si="683"/>
        <v>8.7384259259259255E-3</v>
      </c>
      <c r="J2070" s="54">
        <f t="shared" si="684"/>
        <v>8.7384259259259255E-3</v>
      </c>
      <c r="K2070" s="50" t="s">
        <v>1143</v>
      </c>
      <c r="L2070" s="50" t="s">
        <v>1483</v>
      </c>
      <c r="M2070" s="55">
        <f t="shared" si="685"/>
        <v>4.7682119205298052</v>
      </c>
      <c r="N2070" s="50">
        <v>0</v>
      </c>
      <c r="O2070" s="50" t="s">
        <v>255</v>
      </c>
      <c r="S2070" s="151">
        <f t="shared" si="686"/>
        <v>0</v>
      </c>
      <c r="T2070" s="151">
        <f t="shared" si="687"/>
        <v>0</v>
      </c>
      <c r="V2070" s="393">
        <f t="shared" si="698"/>
        <v>0</v>
      </c>
      <c r="W2070" s="393">
        <f t="shared" si="699"/>
        <v>0</v>
      </c>
      <c r="X2070" s="53">
        <f t="shared" si="688"/>
        <v>0.22894675925925925</v>
      </c>
      <c r="Y2070" s="53">
        <f t="shared" si="689"/>
        <v>0.26533593925925925</v>
      </c>
      <c r="Z2070" s="53">
        <f t="shared" si="690"/>
        <v>0.11447337962962963</v>
      </c>
      <c r="AA2070" s="53">
        <f t="shared" si="691"/>
        <v>0.13266796962962962</v>
      </c>
      <c r="AB2070" s="50">
        <f t="shared" si="692"/>
        <v>3165</v>
      </c>
      <c r="AC2070" s="50">
        <f t="shared" si="680"/>
        <v>2013</v>
      </c>
      <c r="AD2070" s="50">
        <f t="shared" si="693"/>
        <v>7</v>
      </c>
      <c r="AE2070" s="56">
        <f t="shared" si="694"/>
        <v>201307</v>
      </c>
      <c r="AF2070" s="56">
        <f t="shared" si="682"/>
        <v>31</v>
      </c>
      <c r="AG2070" s="58">
        <f t="shared" si="679"/>
        <v>0</v>
      </c>
      <c r="AH2070" s="56">
        <f t="shared" si="695"/>
        <v>28</v>
      </c>
      <c r="AI2070" s="53">
        <f t="shared" si="696"/>
        <v>0.24714134925925924</v>
      </c>
      <c r="AJ2070" s="56">
        <f t="shared" si="697"/>
        <v>0</v>
      </c>
    </row>
    <row r="2071" spans="1:36" x14ac:dyDescent="0.25">
      <c r="A2071" s="50">
        <v>2070</v>
      </c>
      <c r="B2071" s="51">
        <v>41483</v>
      </c>
      <c r="C2071" s="75">
        <f t="shared" si="681"/>
        <v>41483</v>
      </c>
      <c r="D2071" s="50" t="s">
        <v>720</v>
      </c>
      <c r="E2071" s="50">
        <v>1</v>
      </c>
      <c r="F2071" s="50">
        <v>0</v>
      </c>
      <c r="G2071" s="50">
        <v>11</v>
      </c>
      <c r="H2071" s="50">
        <v>47</v>
      </c>
      <c r="I2071" s="53">
        <f t="shared" si="683"/>
        <v>8.1828703703703699E-3</v>
      </c>
      <c r="J2071" s="54">
        <f t="shared" si="684"/>
        <v>8.1828703703703699E-3</v>
      </c>
      <c r="K2071" s="50" t="s">
        <v>1143</v>
      </c>
      <c r="L2071" s="50" t="s">
        <v>1483</v>
      </c>
      <c r="M2071" s="55">
        <f t="shared" si="685"/>
        <v>5.0919377652050963</v>
      </c>
      <c r="N2071" s="50">
        <v>0</v>
      </c>
      <c r="O2071" s="50" t="s">
        <v>255</v>
      </c>
      <c r="S2071" s="151">
        <f t="shared" si="686"/>
        <v>0</v>
      </c>
      <c r="T2071" s="151">
        <f t="shared" si="687"/>
        <v>0</v>
      </c>
      <c r="V2071" s="393">
        <f t="shared" si="698"/>
        <v>0</v>
      </c>
      <c r="W2071" s="393">
        <f t="shared" si="699"/>
        <v>0</v>
      </c>
      <c r="X2071" s="53">
        <f t="shared" si="688"/>
        <v>0.21439120370370368</v>
      </c>
      <c r="Y2071" s="53">
        <f t="shared" si="689"/>
        <v>0.2507803837037037</v>
      </c>
      <c r="Z2071" s="53">
        <f t="shared" si="690"/>
        <v>0.10719560185185184</v>
      </c>
      <c r="AA2071" s="53">
        <f t="shared" si="691"/>
        <v>0.12539019185185185</v>
      </c>
      <c r="AB2071" s="50">
        <f t="shared" si="692"/>
        <v>2923</v>
      </c>
      <c r="AC2071" s="50">
        <f t="shared" si="680"/>
        <v>2013</v>
      </c>
      <c r="AD2071" s="50">
        <f t="shared" si="693"/>
        <v>7</v>
      </c>
      <c r="AE2071" s="56">
        <f t="shared" si="694"/>
        <v>201307</v>
      </c>
      <c r="AF2071" s="56">
        <f t="shared" si="682"/>
        <v>31</v>
      </c>
      <c r="AG2071" s="58">
        <f t="shared" si="679"/>
        <v>0</v>
      </c>
      <c r="AH2071" s="56">
        <f t="shared" si="695"/>
        <v>28</v>
      </c>
      <c r="AI2071" s="53">
        <f t="shared" si="696"/>
        <v>0.23258579370370369</v>
      </c>
      <c r="AJ2071" s="56">
        <f t="shared" si="697"/>
        <v>0</v>
      </c>
    </row>
    <row r="2072" spans="1:36" x14ac:dyDescent="0.25">
      <c r="A2072" s="50">
        <v>2071</v>
      </c>
      <c r="B2072" s="51">
        <v>41483</v>
      </c>
      <c r="C2072" s="75">
        <f t="shared" si="681"/>
        <v>41483</v>
      </c>
      <c r="D2072" s="50" t="s">
        <v>721</v>
      </c>
      <c r="E2072" s="50">
        <v>1</v>
      </c>
      <c r="F2072" s="50">
        <v>0</v>
      </c>
      <c r="G2072" s="50">
        <v>13</v>
      </c>
      <c r="H2072" s="50">
        <v>51</v>
      </c>
      <c r="I2072" s="53">
        <f t="shared" si="683"/>
        <v>9.618055555555555E-3</v>
      </c>
      <c r="J2072" s="54">
        <f t="shared" si="684"/>
        <v>9.618055555555555E-3</v>
      </c>
      <c r="K2072" s="50" t="s">
        <v>1143</v>
      </c>
      <c r="L2072" s="50" t="s">
        <v>1483</v>
      </c>
      <c r="M2072" s="55">
        <f t="shared" si="685"/>
        <v>4.3321299638989208</v>
      </c>
      <c r="N2072" s="50">
        <v>0</v>
      </c>
      <c r="O2072" s="50" t="s">
        <v>255</v>
      </c>
      <c r="S2072" s="151">
        <f t="shared" si="686"/>
        <v>0</v>
      </c>
      <c r="T2072" s="151">
        <f t="shared" si="687"/>
        <v>0</v>
      </c>
      <c r="V2072" s="393">
        <f t="shared" si="698"/>
        <v>0</v>
      </c>
      <c r="W2072" s="393">
        <f t="shared" si="699"/>
        <v>0</v>
      </c>
      <c r="X2072" s="53">
        <f t="shared" si="688"/>
        <v>0.25199305555555551</v>
      </c>
      <c r="Y2072" s="53">
        <f t="shared" si="689"/>
        <v>0.28838223555555553</v>
      </c>
      <c r="Z2072" s="53">
        <f t="shared" si="690"/>
        <v>0.12599652777777776</v>
      </c>
      <c r="AA2072" s="53">
        <f t="shared" si="691"/>
        <v>0.14419111777777777</v>
      </c>
      <c r="AB2072" s="50">
        <f t="shared" si="692"/>
        <v>3323</v>
      </c>
      <c r="AC2072" s="50">
        <f t="shared" si="680"/>
        <v>2013</v>
      </c>
      <c r="AD2072" s="50">
        <f t="shared" si="693"/>
        <v>7</v>
      </c>
      <c r="AE2072" s="56">
        <f t="shared" si="694"/>
        <v>201307</v>
      </c>
      <c r="AF2072" s="56">
        <f t="shared" si="682"/>
        <v>31</v>
      </c>
      <c r="AG2072" s="58">
        <f t="shared" si="679"/>
        <v>0</v>
      </c>
      <c r="AH2072" s="56">
        <f t="shared" si="695"/>
        <v>28</v>
      </c>
      <c r="AI2072" s="53">
        <f t="shared" si="696"/>
        <v>0.27018764555555552</v>
      </c>
      <c r="AJ2072" s="56">
        <f t="shared" si="697"/>
        <v>0</v>
      </c>
    </row>
    <row r="2073" spans="1:36" x14ac:dyDescent="0.25">
      <c r="A2073" s="50">
        <v>2072</v>
      </c>
      <c r="B2073" s="51">
        <v>41483</v>
      </c>
      <c r="C2073" s="75">
        <f t="shared" si="681"/>
        <v>41483</v>
      </c>
      <c r="D2073" s="50" t="s">
        <v>707</v>
      </c>
      <c r="E2073" s="50">
        <v>1</v>
      </c>
      <c r="F2073" s="50">
        <v>0</v>
      </c>
      <c r="G2073" s="50">
        <v>13</v>
      </c>
      <c r="H2073" s="50">
        <v>35</v>
      </c>
      <c r="I2073" s="53">
        <f t="shared" si="683"/>
        <v>9.432870370370371E-3</v>
      </c>
      <c r="J2073" s="54">
        <f t="shared" si="684"/>
        <v>9.432870370370371E-3</v>
      </c>
      <c r="K2073" s="50" t="s">
        <v>1143</v>
      </c>
      <c r="L2073" s="50" t="s">
        <v>1483</v>
      </c>
      <c r="M2073" s="55">
        <f t="shared" si="685"/>
        <v>4.4171779141104324</v>
      </c>
      <c r="N2073" s="50">
        <v>0</v>
      </c>
      <c r="O2073" s="50" t="s">
        <v>255</v>
      </c>
      <c r="S2073" s="151">
        <f t="shared" si="686"/>
        <v>0</v>
      </c>
      <c r="T2073" s="151">
        <f t="shared" si="687"/>
        <v>0</v>
      </c>
      <c r="V2073" s="393">
        <f t="shared" si="698"/>
        <v>0</v>
      </c>
      <c r="W2073" s="393">
        <f t="shared" si="699"/>
        <v>0</v>
      </c>
      <c r="X2073" s="53">
        <f t="shared" si="688"/>
        <v>0.24714120370370371</v>
      </c>
      <c r="Y2073" s="53">
        <f t="shared" si="689"/>
        <v>0.2835303837037037</v>
      </c>
      <c r="Z2073" s="53">
        <f t="shared" si="690"/>
        <v>0.12357060185185186</v>
      </c>
      <c r="AA2073" s="53">
        <f t="shared" si="691"/>
        <v>0.14176519185185185</v>
      </c>
      <c r="AB2073" s="50">
        <f t="shared" si="692"/>
        <v>3299</v>
      </c>
      <c r="AC2073" s="50">
        <f t="shared" si="680"/>
        <v>2013</v>
      </c>
      <c r="AD2073" s="50">
        <f t="shared" si="693"/>
        <v>7</v>
      </c>
      <c r="AE2073" s="56">
        <f t="shared" si="694"/>
        <v>201307</v>
      </c>
      <c r="AF2073" s="56">
        <f t="shared" si="682"/>
        <v>31</v>
      </c>
      <c r="AG2073" s="58">
        <f t="shared" si="679"/>
        <v>0</v>
      </c>
      <c r="AH2073" s="56">
        <f t="shared" si="695"/>
        <v>28</v>
      </c>
      <c r="AI2073" s="53">
        <f t="shared" si="696"/>
        <v>0.26533579370370369</v>
      </c>
      <c r="AJ2073" s="56">
        <f t="shared" si="697"/>
        <v>0</v>
      </c>
    </row>
    <row r="2074" spans="1:36" x14ac:dyDescent="0.25">
      <c r="A2074" s="50">
        <v>2073</v>
      </c>
      <c r="B2074" s="51">
        <v>41483</v>
      </c>
      <c r="C2074" s="75">
        <f t="shared" si="681"/>
        <v>41483</v>
      </c>
      <c r="D2074" s="50" t="s">
        <v>708</v>
      </c>
      <c r="E2074" s="50">
        <v>1</v>
      </c>
      <c r="F2074" s="50">
        <v>0</v>
      </c>
      <c r="G2074" s="50">
        <v>13</v>
      </c>
      <c r="H2074" s="50">
        <v>25</v>
      </c>
      <c r="I2074" s="53">
        <f t="shared" si="683"/>
        <v>9.3171296296296283E-3</v>
      </c>
      <c r="J2074" s="54">
        <f t="shared" si="684"/>
        <v>9.3171296296296283E-3</v>
      </c>
      <c r="K2074" s="50" t="s">
        <v>1143</v>
      </c>
      <c r="L2074" s="50" t="s">
        <v>1483</v>
      </c>
      <c r="M2074" s="55">
        <f t="shared" si="685"/>
        <v>4.4720496894409978</v>
      </c>
      <c r="N2074" s="50">
        <v>0</v>
      </c>
      <c r="O2074" s="50" t="s">
        <v>255</v>
      </c>
      <c r="S2074" s="151">
        <f t="shared" si="686"/>
        <v>0</v>
      </c>
      <c r="T2074" s="151">
        <f t="shared" si="687"/>
        <v>0</v>
      </c>
      <c r="V2074" s="393">
        <f t="shared" si="698"/>
        <v>0</v>
      </c>
      <c r="W2074" s="393">
        <f t="shared" si="699"/>
        <v>0</v>
      </c>
      <c r="X2074" s="53">
        <f t="shared" si="688"/>
        <v>0.24410879629629625</v>
      </c>
      <c r="Y2074" s="53">
        <f t="shared" si="689"/>
        <v>0.28049797629629625</v>
      </c>
      <c r="Z2074" s="53">
        <f t="shared" si="690"/>
        <v>0.12205439814814813</v>
      </c>
      <c r="AA2074" s="53">
        <f t="shared" si="691"/>
        <v>0.14024898814814812</v>
      </c>
      <c r="AB2074" s="50">
        <f t="shared" si="692"/>
        <v>3282</v>
      </c>
      <c r="AC2074" s="50">
        <f t="shared" si="680"/>
        <v>2013</v>
      </c>
      <c r="AD2074" s="50">
        <f t="shared" si="693"/>
        <v>7</v>
      </c>
      <c r="AE2074" s="56">
        <f t="shared" si="694"/>
        <v>201307</v>
      </c>
      <c r="AF2074" s="56">
        <f t="shared" si="682"/>
        <v>31</v>
      </c>
      <c r="AG2074" s="58">
        <f t="shared" si="679"/>
        <v>0</v>
      </c>
      <c r="AH2074" s="56">
        <f t="shared" si="695"/>
        <v>28</v>
      </c>
      <c r="AI2074" s="53">
        <f t="shared" si="696"/>
        <v>0.26230338629629624</v>
      </c>
      <c r="AJ2074" s="56">
        <f t="shared" si="697"/>
        <v>0</v>
      </c>
    </row>
    <row r="2075" spans="1:36" x14ac:dyDescent="0.25">
      <c r="A2075" s="50">
        <v>2074</v>
      </c>
      <c r="B2075" s="51">
        <v>41483</v>
      </c>
      <c r="C2075" s="75">
        <f t="shared" si="681"/>
        <v>41483</v>
      </c>
      <c r="D2075" s="50" t="s">
        <v>709</v>
      </c>
      <c r="E2075" s="50">
        <v>1</v>
      </c>
      <c r="F2075" s="50">
        <v>0</v>
      </c>
      <c r="G2075" s="50">
        <v>13</v>
      </c>
      <c r="H2075" s="50">
        <v>26</v>
      </c>
      <c r="I2075" s="53">
        <f t="shared" si="683"/>
        <v>9.3287037037037036E-3</v>
      </c>
      <c r="J2075" s="54">
        <f t="shared" si="684"/>
        <v>9.3287037037037036E-3</v>
      </c>
      <c r="K2075" s="50" t="s">
        <v>1143</v>
      </c>
      <c r="L2075" s="50" t="s">
        <v>1483</v>
      </c>
      <c r="M2075" s="55">
        <f t="shared" si="685"/>
        <v>4.4665012406947922</v>
      </c>
      <c r="N2075" s="50">
        <v>0</v>
      </c>
      <c r="O2075" s="50" t="s">
        <v>255</v>
      </c>
      <c r="S2075" s="151">
        <f t="shared" si="686"/>
        <v>0</v>
      </c>
      <c r="T2075" s="151">
        <f t="shared" si="687"/>
        <v>0</v>
      </c>
      <c r="V2075" s="393">
        <f t="shared" si="698"/>
        <v>0</v>
      </c>
      <c r="W2075" s="393">
        <f t="shared" si="699"/>
        <v>0</v>
      </c>
      <c r="X2075" s="53">
        <f t="shared" si="688"/>
        <v>0.24441203703703704</v>
      </c>
      <c r="Y2075" s="53">
        <f t="shared" si="689"/>
        <v>0.28080121703703703</v>
      </c>
      <c r="Z2075" s="53">
        <f t="shared" si="690"/>
        <v>0.12220601851851852</v>
      </c>
      <c r="AA2075" s="53">
        <f t="shared" si="691"/>
        <v>0.14040060851851852</v>
      </c>
      <c r="AB2075" s="50">
        <f t="shared" si="692"/>
        <v>3285</v>
      </c>
      <c r="AC2075" s="50">
        <f t="shared" si="680"/>
        <v>2013</v>
      </c>
      <c r="AD2075" s="50">
        <f t="shared" si="693"/>
        <v>7</v>
      </c>
      <c r="AE2075" s="56">
        <f t="shared" si="694"/>
        <v>201307</v>
      </c>
      <c r="AF2075" s="56">
        <f t="shared" si="682"/>
        <v>31</v>
      </c>
      <c r="AG2075" s="58">
        <f t="shared" si="679"/>
        <v>0</v>
      </c>
      <c r="AH2075" s="56">
        <f t="shared" si="695"/>
        <v>28</v>
      </c>
      <c r="AI2075" s="53">
        <f t="shared" si="696"/>
        <v>0.26260662703703702</v>
      </c>
      <c r="AJ2075" s="56">
        <f t="shared" si="697"/>
        <v>0</v>
      </c>
    </row>
    <row r="2076" spans="1:36" x14ac:dyDescent="0.25">
      <c r="A2076" s="50">
        <v>2075</v>
      </c>
      <c r="B2076" s="51">
        <v>41483</v>
      </c>
      <c r="C2076" s="75">
        <f t="shared" si="681"/>
        <v>41483</v>
      </c>
      <c r="D2076" s="50" t="s">
        <v>710</v>
      </c>
      <c r="E2076" s="50">
        <v>1</v>
      </c>
      <c r="F2076" s="50">
        <v>0</v>
      </c>
      <c r="G2076" s="50">
        <v>12</v>
      </c>
      <c r="H2076" s="50">
        <v>53</v>
      </c>
      <c r="I2076" s="53">
        <f t="shared" si="683"/>
        <v>8.9467592592592585E-3</v>
      </c>
      <c r="J2076" s="54">
        <f t="shared" si="684"/>
        <v>8.9467592592592585E-3</v>
      </c>
      <c r="K2076" s="50" t="s">
        <v>1143</v>
      </c>
      <c r="L2076" s="50" t="s">
        <v>1483</v>
      </c>
      <c r="M2076" s="55">
        <f t="shared" si="685"/>
        <v>4.6571798188874558</v>
      </c>
      <c r="N2076" s="50">
        <v>0</v>
      </c>
      <c r="O2076" s="50" t="s">
        <v>255</v>
      </c>
      <c r="S2076" s="151">
        <f t="shared" si="686"/>
        <v>0</v>
      </c>
      <c r="T2076" s="151">
        <f t="shared" si="687"/>
        <v>0</v>
      </c>
      <c r="V2076" s="393">
        <f t="shared" si="698"/>
        <v>0</v>
      </c>
      <c r="W2076" s="393">
        <f t="shared" si="699"/>
        <v>0</v>
      </c>
      <c r="X2076" s="53">
        <f t="shared" si="688"/>
        <v>0.23440509259259257</v>
      </c>
      <c r="Y2076" s="53">
        <f t="shared" si="689"/>
        <v>0.27079427259259259</v>
      </c>
      <c r="Z2076" s="53">
        <f t="shared" si="690"/>
        <v>0.11720254629629628</v>
      </c>
      <c r="AA2076" s="53">
        <f t="shared" si="691"/>
        <v>0.13539713629629629</v>
      </c>
      <c r="AB2076" s="50">
        <f t="shared" si="692"/>
        <v>3215</v>
      </c>
      <c r="AC2076" s="50">
        <f t="shared" si="680"/>
        <v>2013</v>
      </c>
      <c r="AD2076" s="50">
        <f t="shared" si="693"/>
        <v>7</v>
      </c>
      <c r="AE2076" s="56">
        <f t="shared" si="694"/>
        <v>201307</v>
      </c>
      <c r="AF2076" s="56">
        <f t="shared" si="682"/>
        <v>31</v>
      </c>
      <c r="AG2076" s="58">
        <f t="shared" si="679"/>
        <v>0</v>
      </c>
      <c r="AH2076" s="56">
        <f t="shared" si="695"/>
        <v>28</v>
      </c>
      <c r="AI2076" s="53">
        <f t="shared" si="696"/>
        <v>0.25259968259259258</v>
      </c>
      <c r="AJ2076" s="56">
        <f t="shared" si="697"/>
        <v>0</v>
      </c>
    </row>
    <row r="2077" spans="1:36" x14ac:dyDescent="0.25">
      <c r="A2077" s="50">
        <v>2076</v>
      </c>
      <c r="B2077" s="51">
        <v>41483</v>
      </c>
      <c r="C2077" s="75">
        <f t="shared" si="681"/>
        <v>41483</v>
      </c>
      <c r="D2077" s="50" t="s">
        <v>711</v>
      </c>
      <c r="E2077" s="50">
        <v>1</v>
      </c>
      <c r="F2077" s="50">
        <v>0</v>
      </c>
      <c r="G2077" s="50">
        <v>13</v>
      </c>
      <c r="H2077" s="50">
        <v>12</v>
      </c>
      <c r="I2077" s="53">
        <f t="shared" si="683"/>
        <v>9.1666666666666667E-3</v>
      </c>
      <c r="J2077" s="54">
        <f t="shared" si="684"/>
        <v>9.1666666666666667E-3</v>
      </c>
      <c r="K2077" s="50" t="s">
        <v>1143</v>
      </c>
      <c r="L2077" s="50" t="s">
        <v>1483</v>
      </c>
      <c r="M2077" s="55">
        <f t="shared" si="685"/>
        <v>4.5454545454545485</v>
      </c>
      <c r="N2077" s="50">
        <v>0</v>
      </c>
      <c r="O2077" s="50" t="s">
        <v>255</v>
      </c>
      <c r="S2077" s="151">
        <f t="shared" si="686"/>
        <v>0</v>
      </c>
      <c r="T2077" s="151">
        <f t="shared" si="687"/>
        <v>0</v>
      </c>
      <c r="V2077" s="393">
        <f t="shared" si="698"/>
        <v>0</v>
      </c>
      <c r="W2077" s="393">
        <f t="shared" si="699"/>
        <v>0</v>
      </c>
      <c r="X2077" s="53">
        <f t="shared" si="688"/>
        <v>0.24016666666666667</v>
      </c>
      <c r="Y2077" s="53">
        <f t="shared" si="689"/>
        <v>0.27655584666666666</v>
      </c>
      <c r="Z2077" s="53">
        <f t="shared" si="690"/>
        <v>0.12008333333333333</v>
      </c>
      <c r="AA2077" s="53">
        <f t="shared" si="691"/>
        <v>0.13827792333333333</v>
      </c>
      <c r="AB2077" s="50">
        <f t="shared" si="692"/>
        <v>3254</v>
      </c>
      <c r="AC2077" s="50">
        <f t="shared" si="680"/>
        <v>2013</v>
      </c>
      <c r="AD2077" s="50">
        <f t="shared" si="693"/>
        <v>7</v>
      </c>
      <c r="AE2077" s="56">
        <f t="shared" si="694"/>
        <v>201307</v>
      </c>
      <c r="AF2077" s="56">
        <f t="shared" si="682"/>
        <v>31</v>
      </c>
      <c r="AG2077" s="58">
        <f t="shared" si="679"/>
        <v>0</v>
      </c>
      <c r="AH2077" s="56">
        <f t="shared" si="695"/>
        <v>28</v>
      </c>
      <c r="AI2077" s="53">
        <f t="shared" si="696"/>
        <v>0.25836125666666665</v>
      </c>
      <c r="AJ2077" s="56">
        <f t="shared" si="697"/>
        <v>0</v>
      </c>
    </row>
    <row r="2078" spans="1:36" x14ac:dyDescent="0.25">
      <c r="A2078" s="50">
        <v>2077</v>
      </c>
      <c r="B2078" s="51">
        <v>41483</v>
      </c>
      <c r="C2078" s="75">
        <f t="shared" si="681"/>
        <v>41483</v>
      </c>
      <c r="D2078" s="50" t="s">
        <v>712</v>
      </c>
      <c r="E2078" s="50">
        <v>1</v>
      </c>
      <c r="F2078" s="50">
        <v>0</v>
      </c>
      <c r="G2078" s="50">
        <v>13</v>
      </c>
      <c r="H2078" s="50">
        <v>55</v>
      </c>
      <c r="I2078" s="53">
        <f t="shared" si="683"/>
        <v>9.6643518518518511E-3</v>
      </c>
      <c r="J2078" s="54">
        <f t="shared" si="684"/>
        <v>9.6643518518518511E-3</v>
      </c>
      <c r="K2078" s="50" t="s">
        <v>1143</v>
      </c>
      <c r="L2078" s="50" t="s">
        <v>1483</v>
      </c>
      <c r="M2078" s="55">
        <f t="shared" si="685"/>
        <v>4.3113772455089858</v>
      </c>
      <c r="N2078" s="50">
        <v>0</v>
      </c>
      <c r="O2078" s="50" t="s">
        <v>255</v>
      </c>
      <c r="S2078" s="151">
        <f t="shared" si="686"/>
        <v>0</v>
      </c>
      <c r="T2078" s="151">
        <f t="shared" si="687"/>
        <v>0</v>
      </c>
      <c r="V2078" s="393">
        <f t="shared" si="698"/>
        <v>0</v>
      </c>
      <c r="W2078" s="393">
        <f t="shared" si="699"/>
        <v>0</v>
      </c>
      <c r="X2078" s="53">
        <f t="shared" si="688"/>
        <v>0.25320601851851848</v>
      </c>
      <c r="Y2078" s="53">
        <f t="shared" si="689"/>
        <v>0.2895951985185185</v>
      </c>
      <c r="Z2078" s="53">
        <f t="shared" si="690"/>
        <v>0.12660300925925924</v>
      </c>
      <c r="AA2078" s="53">
        <f t="shared" si="691"/>
        <v>0.14479759925925925</v>
      </c>
      <c r="AB2078" s="50">
        <f t="shared" si="692"/>
        <v>3333</v>
      </c>
      <c r="AC2078" s="50">
        <f t="shared" si="680"/>
        <v>2013</v>
      </c>
      <c r="AD2078" s="50">
        <f t="shared" si="693"/>
        <v>7</v>
      </c>
      <c r="AE2078" s="56">
        <f t="shared" si="694"/>
        <v>201307</v>
      </c>
      <c r="AF2078" s="56">
        <f t="shared" si="682"/>
        <v>31</v>
      </c>
      <c r="AG2078" s="58">
        <f t="shared" si="679"/>
        <v>0</v>
      </c>
      <c r="AH2078" s="56">
        <f t="shared" si="695"/>
        <v>28</v>
      </c>
      <c r="AI2078" s="53">
        <f t="shared" si="696"/>
        <v>0.27140060851851849</v>
      </c>
      <c r="AJ2078" s="56">
        <f t="shared" si="697"/>
        <v>0</v>
      </c>
    </row>
    <row r="2079" spans="1:36" x14ac:dyDescent="0.25">
      <c r="A2079" s="50">
        <v>2078</v>
      </c>
      <c r="B2079" s="51">
        <v>41483</v>
      </c>
      <c r="C2079" s="75">
        <f t="shared" si="681"/>
        <v>41483</v>
      </c>
      <c r="D2079" s="50" t="s">
        <v>742</v>
      </c>
      <c r="E2079" s="50">
        <v>1</v>
      </c>
      <c r="F2079" s="50">
        <v>0</v>
      </c>
      <c r="G2079" s="50">
        <v>13</v>
      </c>
      <c r="H2079" s="50">
        <v>2</v>
      </c>
      <c r="I2079" s="53">
        <f t="shared" si="683"/>
        <v>9.0509259259259258E-3</v>
      </c>
      <c r="J2079" s="54">
        <f t="shared" si="684"/>
        <v>9.0509259259259258E-3</v>
      </c>
      <c r="K2079" s="50" t="s">
        <v>1143</v>
      </c>
      <c r="L2079" s="50" t="s">
        <v>1483</v>
      </c>
      <c r="M2079" s="55">
        <f t="shared" si="685"/>
        <v>4.6035805626598503</v>
      </c>
      <c r="N2079" s="50">
        <v>0</v>
      </c>
      <c r="O2079" s="50" t="s">
        <v>255</v>
      </c>
      <c r="S2079" s="151">
        <f t="shared" si="686"/>
        <v>0</v>
      </c>
      <c r="T2079" s="151">
        <f t="shared" si="687"/>
        <v>0</v>
      </c>
      <c r="V2079" s="393">
        <f t="shared" si="698"/>
        <v>0</v>
      </c>
      <c r="W2079" s="393">
        <f t="shared" si="699"/>
        <v>0</v>
      </c>
      <c r="X2079" s="53">
        <f t="shared" si="688"/>
        <v>0.23713425925925924</v>
      </c>
      <c r="Y2079" s="53">
        <f t="shared" si="689"/>
        <v>0.27352343925925926</v>
      </c>
      <c r="Z2079" s="53">
        <f t="shared" si="690"/>
        <v>0.11856712962962962</v>
      </c>
      <c r="AA2079" s="53">
        <f t="shared" si="691"/>
        <v>0.13676171962962963</v>
      </c>
      <c r="AB2079" s="50">
        <f t="shared" si="692"/>
        <v>3240</v>
      </c>
      <c r="AC2079" s="50">
        <f t="shared" si="680"/>
        <v>2013</v>
      </c>
      <c r="AD2079" s="50">
        <f t="shared" si="693"/>
        <v>7</v>
      </c>
      <c r="AE2079" s="56">
        <f t="shared" si="694"/>
        <v>201307</v>
      </c>
      <c r="AF2079" s="56">
        <f t="shared" si="682"/>
        <v>31</v>
      </c>
      <c r="AG2079" s="58">
        <f t="shared" si="679"/>
        <v>0</v>
      </c>
      <c r="AH2079" s="56">
        <f t="shared" si="695"/>
        <v>28</v>
      </c>
      <c r="AI2079" s="53">
        <f t="shared" si="696"/>
        <v>0.25532884925925925</v>
      </c>
      <c r="AJ2079" s="56">
        <f t="shared" si="697"/>
        <v>0</v>
      </c>
    </row>
    <row r="2080" spans="1:36" x14ac:dyDescent="0.25">
      <c r="A2080" s="50">
        <v>2079</v>
      </c>
      <c r="B2080" s="51">
        <v>41483</v>
      </c>
      <c r="C2080" s="75">
        <f t="shared" si="681"/>
        <v>41483</v>
      </c>
      <c r="D2080" s="50" t="s">
        <v>743</v>
      </c>
      <c r="E2080" s="50">
        <v>1</v>
      </c>
      <c r="F2080" s="50">
        <v>0</v>
      </c>
      <c r="G2080" s="50">
        <v>13</v>
      </c>
      <c r="H2080" s="50">
        <v>54</v>
      </c>
      <c r="I2080" s="53">
        <f t="shared" si="683"/>
        <v>9.6527777777777775E-3</v>
      </c>
      <c r="J2080" s="54">
        <f t="shared" si="684"/>
        <v>9.6527777777777775E-3</v>
      </c>
      <c r="K2080" s="50" t="s">
        <v>1143</v>
      </c>
      <c r="L2080" s="50" t="s">
        <v>1483</v>
      </c>
      <c r="M2080" s="55">
        <f t="shared" si="685"/>
        <v>4.3165467625899314</v>
      </c>
      <c r="N2080" s="50">
        <v>0</v>
      </c>
      <c r="O2080" s="50" t="s">
        <v>255</v>
      </c>
      <c r="S2080" s="151">
        <f t="shared" si="686"/>
        <v>0</v>
      </c>
      <c r="T2080" s="151">
        <f t="shared" si="687"/>
        <v>0</v>
      </c>
      <c r="V2080" s="393">
        <f t="shared" si="698"/>
        <v>0</v>
      </c>
      <c r="W2080" s="393">
        <f t="shared" si="699"/>
        <v>0</v>
      </c>
      <c r="X2080" s="53">
        <f t="shared" si="688"/>
        <v>0.25290277777777775</v>
      </c>
      <c r="Y2080" s="53">
        <f t="shared" si="689"/>
        <v>0.28929195777777778</v>
      </c>
      <c r="Z2080" s="53">
        <f t="shared" si="690"/>
        <v>0.12645138888888888</v>
      </c>
      <c r="AA2080" s="53">
        <f t="shared" si="691"/>
        <v>0.14464597888888889</v>
      </c>
      <c r="AB2080" s="50">
        <f t="shared" si="692"/>
        <v>3329</v>
      </c>
      <c r="AC2080" s="50">
        <f t="shared" si="680"/>
        <v>2013</v>
      </c>
      <c r="AD2080" s="50">
        <f t="shared" si="693"/>
        <v>7</v>
      </c>
      <c r="AE2080" s="56">
        <f t="shared" si="694"/>
        <v>201307</v>
      </c>
      <c r="AF2080" s="56">
        <f t="shared" si="682"/>
        <v>31</v>
      </c>
      <c r="AG2080" s="58">
        <f t="shared" si="679"/>
        <v>0</v>
      </c>
      <c r="AH2080" s="56">
        <f t="shared" si="695"/>
        <v>28</v>
      </c>
      <c r="AI2080" s="53">
        <f t="shared" si="696"/>
        <v>0.27109736777777776</v>
      </c>
      <c r="AJ2080" s="56">
        <f t="shared" si="697"/>
        <v>0</v>
      </c>
    </row>
    <row r="2081" spans="1:36" x14ac:dyDescent="0.25">
      <c r="A2081" s="50">
        <v>2080</v>
      </c>
      <c r="B2081" s="51">
        <v>41483</v>
      </c>
      <c r="C2081" s="75">
        <f t="shared" si="681"/>
        <v>41483</v>
      </c>
      <c r="D2081" s="50" t="s">
        <v>752</v>
      </c>
      <c r="E2081" s="50">
        <v>1</v>
      </c>
      <c r="F2081" s="50">
        <v>0</v>
      </c>
      <c r="G2081" s="50">
        <v>12</v>
      </c>
      <c r="H2081" s="50">
        <v>51</v>
      </c>
      <c r="I2081" s="53">
        <f t="shared" si="683"/>
        <v>8.9236111111111113E-3</v>
      </c>
      <c r="J2081" s="54">
        <f t="shared" si="684"/>
        <v>8.9236111111111113E-3</v>
      </c>
      <c r="K2081" s="50" t="s">
        <v>1143</v>
      </c>
      <c r="L2081" s="50" t="s">
        <v>1483</v>
      </c>
      <c r="M2081" s="55">
        <f t="shared" si="685"/>
        <v>4.6692607003891089</v>
      </c>
      <c r="N2081" s="50">
        <v>0</v>
      </c>
      <c r="O2081" s="50" t="s">
        <v>255</v>
      </c>
      <c r="S2081" s="151">
        <f t="shared" si="686"/>
        <v>0</v>
      </c>
      <c r="T2081" s="151">
        <f t="shared" si="687"/>
        <v>0</v>
      </c>
      <c r="V2081" s="393">
        <f t="shared" si="698"/>
        <v>0</v>
      </c>
      <c r="W2081" s="393">
        <f t="shared" si="699"/>
        <v>0</v>
      </c>
      <c r="X2081" s="53">
        <f t="shared" si="688"/>
        <v>0.23379861111111111</v>
      </c>
      <c r="Y2081" s="53">
        <f t="shared" si="689"/>
        <v>0.27018779111111113</v>
      </c>
      <c r="Z2081" s="53">
        <f t="shared" si="690"/>
        <v>0.11689930555555555</v>
      </c>
      <c r="AA2081" s="53">
        <f t="shared" si="691"/>
        <v>0.13509389555555557</v>
      </c>
      <c r="AB2081" s="50">
        <f t="shared" si="692"/>
        <v>3211</v>
      </c>
      <c r="AC2081" s="50">
        <f t="shared" si="680"/>
        <v>2013</v>
      </c>
      <c r="AD2081" s="50">
        <f t="shared" si="693"/>
        <v>7</v>
      </c>
      <c r="AE2081" s="56">
        <f t="shared" si="694"/>
        <v>201307</v>
      </c>
      <c r="AF2081" s="56">
        <f t="shared" si="682"/>
        <v>31</v>
      </c>
      <c r="AG2081" s="58">
        <f t="shared" si="679"/>
        <v>0</v>
      </c>
      <c r="AH2081" s="56">
        <f t="shared" si="695"/>
        <v>28</v>
      </c>
      <c r="AI2081" s="53">
        <f t="shared" si="696"/>
        <v>0.25199320111111112</v>
      </c>
      <c r="AJ2081" s="56">
        <f t="shared" si="697"/>
        <v>0</v>
      </c>
    </row>
    <row r="2082" spans="1:36" x14ac:dyDescent="0.25">
      <c r="A2082" s="50">
        <v>2081</v>
      </c>
      <c r="B2082" s="51">
        <v>41483</v>
      </c>
      <c r="C2082" s="75">
        <f t="shared" si="681"/>
        <v>41483</v>
      </c>
      <c r="D2082" s="50" t="s">
        <v>757</v>
      </c>
      <c r="E2082" s="50">
        <v>1</v>
      </c>
      <c r="F2082" s="50">
        <v>0</v>
      </c>
      <c r="G2082" s="50">
        <v>15</v>
      </c>
      <c r="H2082" s="50">
        <v>37</v>
      </c>
      <c r="I2082" s="53">
        <f t="shared" si="683"/>
        <v>1.0844907407407407E-2</v>
      </c>
      <c r="J2082" s="54">
        <f t="shared" si="684"/>
        <v>1.0844907407407407E-2</v>
      </c>
      <c r="K2082" s="50" t="s">
        <v>1143</v>
      </c>
      <c r="L2082" s="50" t="s">
        <v>1483</v>
      </c>
      <c r="M2082" s="55">
        <f t="shared" si="685"/>
        <v>3.8420490928495226</v>
      </c>
      <c r="N2082" s="50">
        <v>0</v>
      </c>
      <c r="O2082" s="50" t="s">
        <v>255</v>
      </c>
      <c r="S2082" s="151">
        <f t="shared" si="686"/>
        <v>0</v>
      </c>
      <c r="T2082" s="151">
        <f t="shared" si="687"/>
        <v>0</v>
      </c>
      <c r="V2082" s="393">
        <f t="shared" si="698"/>
        <v>0</v>
      </c>
      <c r="W2082" s="393">
        <f t="shared" si="699"/>
        <v>0</v>
      </c>
      <c r="X2082" s="53">
        <f t="shared" si="688"/>
        <v>0.28413657407407406</v>
      </c>
      <c r="Y2082" s="53">
        <f t="shared" si="689"/>
        <v>0.32052575407407408</v>
      </c>
      <c r="Z2082" s="53">
        <f t="shared" si="690"/>
        <v>0.14206828703703703</v>
      </c>
      <c r="AA2082" s="53">
        <f t="shared" si="691"/>
        <v>0.16026287703703704</v>
      </c>
      <c r="AB2082" s="50">
        <f t="shared" si="692"/>
        <v>3487</v>
      </c>
      <c r="AC2082" s="50">
        <f t="shared" si="680"/>
        <v>2013</v>
      </c>
      <c r="AD2082" s="50">
        <f t="shared" si="693"/>
        <v>7</v>
      </c>
      <c r="AE2082" s="56">
        <f t="shared" si="694"/>
        <v>201307</v>
      </c>
      <c r="AF2082" s="56">
        <f t="shared" si="682"/>
        <v>31</v>
      </c>
      <c r="AG2082" s="58">
        <f t="shared" ref="AG2082:AG2145" si="700">IF(ISBLANK(B2082)," ",MAX(B2082-B2081-1,0))</f>
        <v>0</v>
      </c>
      <c r="AH2082" s="56">
        <f t="shared" si="695"/>
        <v>28</v>
      </c>
      <c r="AI2082" s="53">
        <f t="shared" si="696"/>
        <v>0.30233116407407407</v>
      </c>
      <c r="AJ2082" s="56">
        <f t="shared" si="697"/>
        <v>0</v>
      </c>
    </row>
    <row r="2083" spans="1:36" x14ac:dyDescent="0.25">
      <c r="A2083" s="50">
        <v>2082</v>
      </c>
      <c r="B2083" s="51">
        <v>41483</v>
      </c>
      <c r="C2083" s="75">
        <f t="shared" si="681"/>
        <v>41483</v>
      </c>
      <c r="D2083" s="50" t="s">
        <v>758</v>
      </c>
      <c r="E2083" s="50">
        <v>1</v>
      </c>
      <c r="F2083" s="50">
        <v>0</v>
      </c>
      <c r="G2083" s="50">
        <v>14</v>
      </c>
      <c r="H2083" s="50">
        <v>34</v>
      </c>
      <c r="I2083" s="53">
        <f t="shared" si="683"/>
        <v>1.0115740740740741E-2</v>
      </c>
      <c r="J2083" s="54">
        <f t="shared" si="684"/>
        <v>1.0115740740740741E-2</v>
      </c>
      <c r="K2083" s="50" t="s">
        <v>1143</v>
      </c>
      <c r="L2083" s="50" t="s">
        <v>1483</v>
      </c>
      <c r="M2083" s="55">
        <f t="shared" si="685"/>
        <v>4.1189931350114444</v>
      </c>
      <c r="N2083" s="50">
        <v>0</v>
      </c>
      <c r="O2083" s="50" t="s">
        <v>255</v>
      </c>
      <c r="S2083" s="151">
        <f t="shared" si="686"/>
        <v>0</v>
      </c>
      <c r="T2083" s="151">
        <f t="shared" si="687"/>
        <v>0</v>
      </c>
      <c r="V2083" s="393">
        <f t="shared" si="698"/>
        <v>0</v>
      </c>
      <c r="W2083" s="393">
        <f t="shared" si="699"/>
        <v>0</v>
      </c>
      <c r="X2083" s="53">
        <f t="shared" si="688"/>
        <v>0.26503240740740741</v>
      </c>
      <c r="Y2083" s="53">
        <f t="shared" si="689"/>
        <v>0.30142158740740743</v>
      </c>
      <c r="Z2083" s="53">
        <f t="shared" si="690"/>
        <v>0.13251620370370371</v>
      </c>
      <c r="AA2083" s="53">
        <f t="shared" si="691"/>
        <v>0.15071079370370372</v>
      </c>
      <c r="AB2083" s="50">
        <f t="shared" si="692"/>
        <v>3399</v>
      </c>
      <c r="AC2083" s="50">
        <f t="shared" si="680"/>
        <v>2013</v>
      </c>
      <c r="AD2083" s="50">
        <f t="shared" si="693"/>
        <v>7</v>
      </c>
      <c r="AE2083" s="56">
        <f t="shared" si="694"/>
        <v>201307</v>
      </c>
      <c r="AF2083" s="56">
        <f t="shared" si="682"/>
        <v>31</v>
      </c>
      <c r="AG2083" s="58">
        <f t="shared" si="700"/>
        <v>0</v>
      </c>
      <c r="AH2083" s="56">
        <f t="shared" si="695"/>
        <v>28</v>
      </c>
      <c r="AI2083" s="53">
        <f t="shared" si="696"/>
        <v>0.28322699740740742</v>
      </c>
      <c r="AJ2083" s="56">
        <f t="shared" si="697"/>
        <v>0</v>
      </c>
    </row>
    <row r="2084" spans="1:36" x14ac:dyDescent="0.25">
      <c r="A2084" s="50">
        <v>2083</v>
      </c>
      <c r="B2084" s="51">
        <v>41483</v>
      </c>
      <c r="C2084" s="75">
        <f t="shared" si="681"/>
        <v>41483</v>
      </c>
      <c r="D2084" s="50" t="s">
        <v>759</v>
      </c>
      <c r="E2084" s="50">
        <v>1</v>
      </c>
      <c r="F2084" s="50">
        <v>0</v>
      </c>
      <c r="G2084" s="50">
        <v>13</v>
      </c>
      <c r="H2084" s="50">
        <v>53</v>
      </c>
      <c r="I2084" s="53">
        <f t="shared" si="683"/>
        <v>9.6412037037037039E-3</v>
      </c>
      <c r="J2084" s="54">
        <f t="shared" si="684"/>
        <v>9.6412037037037039E-3</v>
      </c>
      <c r="K2084" s="50" t="s">
        <v>1143</v>
      </c>
      <c r="L2084" s="50" t="s">
        <v>1483</v>
      </c>
      <c r="M2084" s="55">
        <f t="shared" si="685"/>
        <v>4.3217286914765936</v>
      </c>
      <c r="N2084" s="50">
        <v>0</v>
      </c>
      <c r="O2084" s="50" t="s">
        <v>255</v>
      </c>
      <c r="S2084" s="151">
        <f t="shared" si="686"/>
        <v>0</v>
      </c>
      <c r="T2084" s="151">
        <f t="shared" si="687"/>
        <v>0</v>
      </c>
      <c r="V2084" s="393">
        <f t="shared" si="698"/>
        <v>0</v>
      </c>
      <c r="W2084" s="393">
        <f t="shared" si="699"/>
        <v>0</v>
      </c>
      <c r="X2084" s="53">
        <f t="shared" si="688"/>
        <v>0.25259953703703703</v>
      </c>
      <c r="Y2084" s="53">
        <f t="shared" si="689"/>
        <v>0.28898871703703705</v>
      </c>
      <c r="Z2084" s="53">
        <f t="shared" si="690"/>
        <v>0.12629976851851851</v>
      </c>
      <c r="AA2084" s="53">
        <f t="shared" si="691"/>
        <v>0.14449435851851852</v>
      </c>
      <c r="AB2084" s="50">
        <f t="shared" si="692"/>
        <v>3326</v>
      </c>
      <c r="AC2084" s="50">
        <f t="shared" si="680"/>
        <v>2013</v>
      </c>
      <c r="AD2084" s="50">
        <f t="shared" si="693"/>
        <v>7</v>
      </c>
      <c r="AE2084" s="56">
        <f t="shared" si="694"/>
        <v>201307</v>
      </c>
      <c r="AF2084" s="56">
        <f t="shared" si="682"/>
        <v>31</v>
      </c>
      <c r="AG2084" s="58">
        <f t="shared" si="700"/>
        <v>0</v>
      </c>
      <c r="AH2084" s="56">
        <f t="shared" si="695"/>
        <v>28</v>
      </c>
      <c r="AI2084" s="53">
        <f t="shared" si="696"/>
        <v>0.27079412703703704</v>
      </c>
      <c r="AJ2084" s="56">
        <f t="shared" si="697"/>
        <v>0</v>
      </c>
    </row>
    <row r="2085" spans="1:36" x14ac:dyDescent="0.25">
      <c r="A2085" s="50">
        <v>2084</v>
      </c>
      <c r="B2085" s="51">
        <v>41483</v>
      </c>
      <c r="C2085" s="75">
        <f t="shared" si="681"/>
        <v>41483</v>
      </c>
      <c r="D2085" s="50" t="s">
        <v>760</v>
      </c>
      <c r="E2085" s="50">
        <v>1</v>
      </c>
      <c r="F2085" s="50">
        <v>0</v>
      </c>
      <c r="G2085" s="50">
        <v>15</v>
      </c>
      <c r="H2085" s="50">
        <v>45</v>
      </c>
      <c r="I2085" s="53">
        <f t="shared" si="683"/>
        <v>1.0937500000000001E-2</v>
      </c>
      <c r="J2085" s="54">
        <f t="shared" si="684"/>
        <v>1.0937500000000001E-2</v>
      </c>
      <c r="K2085" s="50" t="s">
        <v>1143</v>
      </c>
      <c r="L2085" s="50" t="s">
        <v>1483</v>
      </c>
      <c r="M2085" s="55">
        <f t="shared" si="685"/>
        <v>3.809523809523812</v>
      </c>
      <c r="N2085" s="50">
        <v>0</v>
      </c>
      <c r="O2085" s="50" t="s">
        <v>255</v>
      </c>
      <c r="S2085" s="151">
        <f t="shared" si="686"/>
        <v>0</v>
      </c>
      <c r="T2085" s="151">
        <f t="shared" si="687"/>
        <v>0</v>
      </c>
      <c r="V2085" s="393">
        <f t="shared" si="698"/>
        <v>0</v>
      </c>
      <c r="W2085" s="393">
        <f t="shared" si="699"/>
        <v>0</v>
      </c>
      <c r="X2085" s="53">
        <f t="shared" si="688"/>
        <v>0.2865625</v>
      </c>
      <c r="Y2085" s="53">
        <f t="shared" si="689"/>
        <v>0.32295168000000002</v>
      </c>
      <c r="Z2085" s="53">
        <f t="shared" si="690"/>
        <v>0.14328125</v>
      </c>
      <c r="AA2085" s="53">
        <f t="shared" si="691"/>
        <v>0.16147584000000001</v>
      </c>
      <c r="AB2085" s="50">
        <f t="shared" si="692"/>
        <v>3499</v>
      </c>
      <c r="AC2085" s="50">
        <f t="shared" ref="AC2085:AC2148" si="701">YEAR(B2085)</f>
        <v>2013</v>
      </c>
      <c r="AD2085" s="50">
        <f t="shared" si="693"/>
        <v>7</v>
      </c>
      <c r="AE2085" s="56">
        <f t="shared" si="694"/>
        <v>201307</v>
      </c>
      <c r="AF2085" s="56">
        <f t="shared" si="682"/>
        <v>31</v>
      </c>
      <c r="AG2085" s="58">
        <f t="shared" si="700"/>
        <v>0</v>
      </c>
      <c r="AH2085" s="56">
        <f t="shared" si="695"/>
        <v>28</v>
      </c>
      <c r="AI2085" s="53">
        <f t="shared" si="696"/>
        <v>0.30475709000000001</v>
      </c>
      <c r="AJ2085" s="56">
        <f t="shared" si="697"/>
        <v>0</v>
      </c>
    </row>
    <row r="2086" spans="1:36" x14ac:dyDescent="0.25">
      <c r="A2086" s="50">
        <v>2085</v>
      </c>
      <c r="B2086" s="51">
        <v>41483</v>
      </c>
      <c r="C2086" s="75">
        <f t="shared" si="681"/>
        <v>41483</v>
      </c>
      <c r="D2086" s="50" t="s">
        <v>761</v>
      </c>
      <c r="E2086" s="50">
        <v>1</v>
      </c>
      <c r="F2086" s="50">
        <v>0</v>
      </c>
      <c r="G2086" s="50">
        <v>14</v>
      </c>
      <c r="H2086" s="50">
        <v>54</v>
      </c>
      <c r="I2086" s="53">
        <f t="shared" si="683"/>
        <v>1.0347222222222223E-2</v>
      </c>
      <c r="J2086" s="54">
        <f t="shared" si="684"/>
        <v>1.0347222222222223E-2</v>
      </c>
      <c r="K2086" s="50" t="s">
        <v>1143</v>
      </c>
      <c r="L2086" s="50" t="s">
        <v>1483</v>
      </c>
      <c r="M2086" s="55">
        <f t="shared" si="685"/>
        <v>4.0268456375838957</v>
      </c>
      <c r="N2086" s="50">
        <v>0</v>
      </c>
      <c r="O2086" s="50" t="s">
        <v>255</v>
      </c>
      <c r="S2086" s="151">
        <f t="shared" si="686"/>
        <v>0</v>
      </c>
      <c r="T2086" s="151">
        <f t="shared" si="687"/>
        <v>0</v>
      </c>
      <c r="V2086" s="393">
        <f t="shared" si="698"/>
        <v>0</v>
      </c>
      <c r="W2086" s="393">
        <f t="shared" si="699"/>
        <v>0</v>
      </c>
      <c r="X2086" s="53">
        <f t="shared" si="688"/>
        <v>0.27109722222222221</v>
      </c>
      <c r="Y2086" s="53">
        <f t="shared" si="689"/>
        <v>0.30748640222222223</v>
      </c>
      <c r="Z2086" s="53">
        <f t="shared" si="690"/>
        <v>0.13554861111111111</v>
      </c>
      <c r="AA2086" s="53">
        <f t="shared" si="691"/>
        <v>0.15374320111111112</v>
      </c>
      <c r="AB2086" s="50">
        <f t="shared" si="692"/>
        <v>3428</v>
      </c>
      <c r="AC2086" s="50">
        <f t="shared" si="701"/>
        <v>2013</v>
      </c>
      <c r="AD2086" s="50">
        <f t="shared" si="693"/>
        <v>7</v>
      </c>
      <c r="AE2086" s="56">
        <f t="shared" si="694"/>
        <v>201307</v>
      </c>
      <c r="AF2086" s="56">
        <f t="shared" si="682"/>
        <v>31</v>
      </c>
      <c r="AG2086" s="58">
        <f t="shared" si="700"/>
        <v>0</v>
      </c>
      <c r="AH2086" s="56">
        <f t="shared" si="695"/>
        <v>28</v>
      </c>
      <c r="AI2086" s="53">
        <f t="shared" si="696"/>
        <v>0.28929181222222222</v>
      </c>
      <c r="AJ2086" s="56">
        <f t="shared" si="697"/>
        <v>0</v>
      </c>
    </row>
    <row r="2087" spans="1:36" x14ac:dyDescent="0.25">
      <c r="A2087" s="50">
        <v>2086</v>
      </c>
      <c r="B2087" s="51">
        <v>41483</v>
      </c>
      <c r="C2087" s="75">
        <f t="shared" si="681"/>
        <v>41483</v>
      </c>
      <c r="D2087" s="50" t="s">
        <v>762</v>
      </c>
      <c r="E2087" s="50">
        <v>1</v>
      </c>
      <c r="F2087" s="50">
        <v>0</v>
      </c>
      <c r="G2087" s="50">
        <v>15</v>
      </c>
      <c r="H2087" s="50">
        <v>47</v>
      </c>
      <c r="I2087" s="53">
        <f t="shared" si="683"/>
        <v>1.0960648148148148E-2</v>
      </c>
      <c r="J2087" s="54">
        <f t="shared" si="684"/>
        <v>1.0960648148148148E-2</v>
      </c>
      <c r="K2087" s="50" t="s">
        <v>1143</v>
      </c>
      <c r="L2087" s="50" t="s">
        <v>1483</v>
      </c>
      <c r="M2087" s="55">
        <f t="shared" si="685"/>
        <v>3.8014783526927167</v>
      </c>
      <c r="N2087" s="50">
        <v>0</v>
      </c>
      <c r="O2087" s="50" t="s">
        <v>255</v>
      </c>
      <c r="S2087" s="151">
        <f t="shared" si="686"/>
        <v>0</v>
      </c>
      <c r="T2087" s="151">
        <f t="shared" si="687"/>
        <v>0</v>
      </c>
      <c r="V2087" s="393">
        <f t="shared" si="698"/>
        <v>0</v>
      </c>
      <c r="W2087" s="393">
        <f t="shared" si="699"/>
        <v>0</v>
      </c>
      <c r="X2087" s="53">
        <f t="shared" si="688"/>
        <v>0.28716898148148146</v>
      </c>
      <c r="Y2087" s="53">
        <f t="shared" si="689"/>
        <v>0.32355816148148148</v>
      </c>
      <c r="Z2087" s="53">
        <f t="shared" si="690"/>
        <v>0.14358449074074073</v>
      </c>
      <c r="AA2087" s="53">
        <f t="shared" si="691"/>
        <v>0.16177908074074074</v>
      </c>
      <c r="AB2087" s="50">
        <f t="shared" si="692"/>
        <v>3501</v>
      </c>
      <c r="AC2087" s="50">
        <f t="shared" si="701"/>
        <v>2013</v>
      </c>
      <c r="AD2087" s="50">
        <f t="shared" si="693"/>
        <v>7</v>
      </c>
      <c r="AE2087" s="56">
        <f t="shared" si="694"/>
        <v>201307</v>
      </c>
      <c r="AF2087" s="56">
        <f t="shared" si="682"/>
        <v>31</v>
      </c>
      <c r="AG2087" s="58">
        <f t="shared" si="700"/>
        <v>0</v>
      </c>
      <c r="AH2087" s="56">
        <f t="shared" si="695"/>
        <v>28</v>
      </c>
      <c r="AI2087" s="53">
        <f t="shared" si="696"/>
        <v>0.30536357148148147</v>
      </c>
      <c r="AJ2087" s="56">
        <f t="shared" si="697"/>
        <v>0</v>
      </c>
    </row>
    <row r="2088" spans="1:36" x14ac:dyDescent="0.25">
      <c r="A2088" s="50">
        <v>2087</v>
      </c>
      <c r="B2088" s="51">
        <v>41483</v>
      </c>
      <c r="C2088" s="75">
        <f t="shared" si="681"/>
        <v>41483</v>
      </c>
      <c r="D2088" s="50" t="s">
        <v>763</v>
      </c>
      <c r="E2088" s="50">
        <v>1</v>
      </c>
      <c r="F2088" s="50">
        <v>0</v>
      </c>
      <c r="G2088" s="50">
        <v>16</v>
      </c>
      <c r="H2088" s="50">
        <v>52</v>
      </c>
      <c r="I2088" s="53">
        <f t="shared" si="683"/>
        <v>1.1712962962962965E-2</v>
      </c>
      <c r="J2088" s="54">
        <f t="shared" si="684"/>
        <v>1.1712962962962965E-2</v>
      </c>
      <c r="K2088" s="50" t="s">
        <v>1143</v>
      </c>
      <c r="L2088" s="50" t="s">
        <v>1483</v>
      </c>
      <c r="M2088" s="55">
        <f t="shared" si="685"/>
        <v>3.557312252964429</v>
      </c>
      <c r="N2088" s="50">
        <v>0</v>
      </c>
      <c r="O2088" s="50" t="s">
        <v>255</v>
      </c>
      <c r="S2088" s="151">
        <f t="shared" si="686"/>
        <v>0</v>
      </c>
      <c r="T2088" s="151">
        <f t="shared" si="687"/>
        <v>0</v>
      </c>
      <c r="V2088" s="393">
        <f t="shared" si="698"/>
        <v>0</v>
      </c>
      <c r="W2088" s="393">
        <f t="shared" si="699"/>
        <v>0</v>
      </c>
      <c r="X2088" s="53">
        <f t="shared" si="688"/>
        <v>0.30687962962962967</v>
      </c>
      <c r="Y2088" s="53">
        <f t="shared" si="689"/>
        <v>0.34326880962962969</v>
      </c>
      <c r="Z2088" s="53">
        <f t="shared" si="690"/>
        <v>0.15343981481481483</v>
      </c>
      <c r="AA2088" s="53">
        <f t="shared" si="691"/>
        <v>0.17163440481481484</v>
      </c>
      <c r="AB2088" s="50">
        <f t="shared" si="692"/>
        <v>3553</v>
      </c>
      <c r="AC2088" s="50">
        <f t="shared" si="701"/>
        <v>2013</v>
      </c>
      <c r="AD2088" s="50">
        <f t="shared" si="693"/>
        <v>7</v>
      </c>
      <c r="AE2088" s="56">
        <f t="shared" si="694"/>
        <v>201307</v>
      </c>
      <c r="AF2088" s="56">
        <f t="shared" si="682"/>
        <v>31</v>
      </c>
      <c r="AG2088" s="58">
        <f t="shared" si="700"/>
        <v>0</v>
      </c>
      <c r="AH2088" s="56">
        <f t="shared" si="695"/>
        <v>28</v>
      </c>
      <c r="AI2088" s="53">
        <f t="shared" si="696"/>
        <v>0.32507421962962968</v>
      </c>
      <c r="AJ2088" s="56">
        <f t="shared" si="697"/>
        <v>0</v>
      </c>
    </row>
    <row r="2089" spans="1:36" x14ac:dyDescent="0.25">
      <c r="A2089" s="50">
        <v>2088</v>
      </c>
      <c r="B2089" s="51">
        <v>41483</v>
      </c>
      <c r="C2089" s="75">
        <f t="shared" si="681"/>
        <v>41483</v>
      </c>
      <c r="D2089" s="50" t="s">
        <v>764</v>
      </c>
      <c r="E2089" s="50">
        <v>1</v>
      </c>
      <c r="F2089" s="50">
        <v>0</v>
      </c>
      <c r="G2089" s="50">
        <v>14</v>
      </c>
      <c r="H2089" s="50">
        <v>39</v>
      </c>
      <c r="I2089" s="53">
        <f t="shared" si="683"/>
        <v>1.0173611111111111E-2</v>
      </c>
      <c r="J2089" s="54">
        <f t="shared" si="684"/>
        <v>1.0173611111111111E-2</v>
      </c>
      <c r="K2089" s="50" t="s">
        <v>1143</v>
      </c>
      <c r="L2089" s="50" t="s">
        <v>1483</v>
      </c>
      <c r="M2089" s="55">
        <f t="shared" si="685"/>
        <v>4.0955631399317438</v>
      </c>
      <c r="N2089" s="50">
        <v>0</v>
      </c>
      <c r="O2089" s="50" t="s">
        <v>255</v>
      </c>
      <c r="S2089" s="151">
        <f t="shared" si="686"/>
        <v>0</v>
      </c>
      <c r="T2089" s="151">
        <f t="shared" si="687"/>
        <v>0</v>
      </c>
      <c r="V2089" s="393">
        <f t="shared" si="698"/>
        <v>0</v>
      </c>
      <c r="W2089" s="393">
        <f t="shared" si="699"/>
        <v>0</v>
      </c>
      <c r="X2089" s="53">
        <f t="shared" si="688"/>
        <v>0.26654861111111111</v>
      </c>
      <c r="Y2089" s="53">
        <f t="shared" si="689"/>
        <v>0.30293779111111108</v>
      </c>
      <c r="Z2089" s="53">
        <f t="shared" si="690"/>
        <v>0.13327430555555556</v>
      </c>
      <c r="AA2089" s="53">
        <f t="shared" si="691"/>
        <v>0.15146889555555554</v>
      </c>
      <c r="AB2089" s="50">
        <f t="shared" si="692"/>
        <v>3407</v>
      </c>
      <c r="AC2089" s="50">
        <f t="shared" si="701"/>
        <v>2013</v>
      </c>
      <c r="AD2089" s="50">
        <f t="shared" si="693"/>
        <v>7</v>
      </c>
      <c r="AE2089" s="56">
        <f t="shared" si="694"/>
        <v>201307</v>
      </c>
      <c r="AF2089" s="56">
        <f t="shared" si="682"/>
        <v>31</v>
      </c>
      <c r="AG2089" s="58">
        <f t="shared" si="700"/>
        <v>0</v>
      </c>
      <c r="AH2089" s="56">
        <f t="shared" si="695"/>
        <v>28</v>
      </c>
      <c r="AI2089" s="53">
        <f t="shared" si="696"/>
        <v>0.28474320111111107</v>
      </c>
      <c r="AJ2089" s="56">
        <f t="shared" si="697"/>
        <v>0</v>
      </c>
    </row>
    <row r="2090" spans="1:36" x14ac:dyDescent="0.25">
      <c r="A2090" s="50">
        <v>2089</v>
      </c>
      <c r="B2090" s="51">
        <v>41483</v>
      </c>
      <c r="C2090" s="75">
        <f t="shared" si="681"/>
        <v>41483</v>
      </c>
      <c r="D2090" s="50" t="s">
        <v>1259</v>
      </c>
      <c r="E2090" s="50">
        <v>30</v>
      </c>
      <c r="F2090" s="50">
        <v>1</v>
      </c>
      <c r="G2090" s="50">
        <v>32</v>
      </c>
      <c r="H2090" s="50">
        <v>9</v>
      </c>
      <c r="I2090" s="53">
        <f t="shared" si="683"/>
        <v>6.3993055555555553E-2</v>
      </c>
      <c r="J2090" s="54">
        <f t="shared" si="684"/>
        <v>2.1331018518518517E-3</v>
      </c>
      <c r="K2090" s="50" t="s">
        <v>930</v>
      </c>
      <c r="M2090" s="55">
        <f t="shared" si="685"/>
        <v>19.533369506239843</v>
      </c>
      <c r="N2090" s="50">
        <v>0</v>
      </c>
      <c r="O2090" s="50" t="s">
        <v>255</v>
      </c>
      <c r="S2090" s="151">
        <f t="shared" si="686"/>
        <v>0</v>
      </c>
      <c r="T2090" s="151">
        <f t="shared" si="687"/>
        <v>0</v>
      </c>
      <c r="V2090" s="393">
        <f t="shared" si="698"/>
        <v>0</v>
      </c>
      <c r="W2090" s="393">
        <f t="shared" si="699"/>
        <v>0</v>
      </c>
      <c r="X2090" s="53">
        <f t="shared" si="688"/>
        <v>5.5887268518518517E-2</v>
      </c>
      <c r="Y2090" s="53">
        <f t="shared" si="689"/>
        <v>9.2276448518518503E-2</v>
      </c>
      <c r="Z2090" s="53">
        <f t="shared" si="690"/>
        <v>2.7943634259259258E-2</v>
      </c>
      <c r="AA2090" s="53">
        <f t="shared" si="691"/>
        <v>4.6138224259259251E-2</v>
      </c>
      <c r="AB2090" s="50">
        <f t="shared" si="692"/>
        <v>251</v>
      </c>
      <c r="AC2090" s="50">
        <f t="shared" si="701"/>
        <v>2013</v>
      </c>
      <c r="AD2090" s="50">
        <f t="shared" si="693"/>
        <v>7</v>
      </c>
      <c r="AE2090" s="56">
        <f t="shared" si="694"/>
        <v>201307</v>
      </c>
      <c r="AF2090" s="56">
        <f t="shared" si="682"/>
        <v>31</v>
      </c>
      <c r="AG2090" s="58">
        <f t="shared" si="700"/>
        <v>0</v>
      </c>
      <c r="AH2090" s="56">
        <f t="shared" si="695"/>
        <v>28</v>
      </c>
      <c r="AI2090" s="53">
        <f t="shared" si="696"/>
        <v>7.4081858518518506E-2</v>
      </c>
      <c r="AJ2090" s="56">
        <f t="shared" si="697"/>
        <v>0</v>
      </c>
    </row>
    <row r="2091" spans="1:36" x14ac:dyDescent="0.25">
      <c r="A2091" s="50">
        <v>2090</v>
      </c>
      <c r="B2091" s="51">
        <v>41483</v>
      </c>
      <c r="C2091" s="75">
        <f t="shared" si="681"/>
        <v>41483</v>
      </c>
      <c r="D2091" s="50" t="s">
        <v>1260</v>
      </c>
      <c r="E2091" s="50">
        <v>26</v>
      </c>
      <c r="F2091" s="50">
        <v>1</v>
      </c>
      <c r="G2091" s="50">
        <v>45</v>
      </c>
      <c r="H2091" s="50">
        <v>31</v>
      </c>
      <c r="I2091" s="53">
        <f t="shared" si="683"/>
        <v>7.3275462962962959E-2</v>
      </c>
      <c r="J2091" s="54">
        <f t="shared" si="684"/>
        <v>2.8182870370370367E-3</v>
      </c>
      <c r="K2091" s="50" t="s">
        <v>930</v>
      </c>
      <c r="M2091" s="55">
        <f t="shared" si="685"/>
        <v>14.78439425051336</v>
      </c>
      <c r="N2091" s="50">
        <v>0</v>
      </c>
      <c r="O2091" s="50" t="s">
        <v>255</v>
      </c>
      <c r="S2091" s="151">
        <f t="shared" si="686"/>
        <v>0</v>
      </c>
      <c r="T2091" s="151">
        <f t="shared" si="687"/>
        <v>0</v>
      </c>
      <c r="V2091" s="393">
        <f t="shared" si="698"/>
        <v>0</v>
      </c>
      <c r="W2091" s="393">
        <f t="shared" si="699"/>
        <v>0</v>
      </c>
      <c r="X2091" s="53">
        <f t="shared" si="688"/>
        <v>7.3839120370370354E-2</v>
      </c>
      <c r="Y2091" s="53">
        <f t="shared" si="689"/>
        <v>0.11022830037037036</v>
      </c>
      <c r="Z2091" s="53">
        <f t="shared" si="690"/>
        <v>3.6919560185185177E-2</v>
      </c>
      <c r="AA2091" s="53">
        <f t="shared" si="691"/>
        <v>5.511415018518518E-2</v>
      </c>
      <c r="AB2091" s="50">
        <f t="shared" si="692"/>
        <v>645</v>
      </c>
      <c r="AC2091" s="50">
        <f t="shared" si="701"/>
        <v>2013</v>
      </c>
      <c r="AD2091" s="50">
        <f t="shared" si="693"/>
        <v>7</v>
      </c>
      <c r="AE2091" s="56">
        <f t="shared" si="694"/>
        <v>201307</v>
      </c>
      <c r="AF2091" s="56">
        <f t="shared" si="682"/>
        <v>31</v>
      </c>
      <c r="AG2091" s="58">
        <f t="shared" si="700"/>
        <v>0</v>
      </c>
      <c r="AH2091" s="56">
        <f t="shared" si="695"/>
        <v>28</v>
      </c>
      <c r="AI2091" s="53">
        <f t="shared" si="696"/>
        <v>9.2033710370370364E-2</v>
      </c>
      <c r="AJ2091" s="56">
        <f t="shared" si="697"/>
        <v>0</v>
      </c>
    </row>
    <row r="2092" spans="1:36" x14ac:dyDescent="0.25">
      <c r="A2092" s="50">
        <v>2091</v>
      </c>
      <c r="B2092" s="51">
        <v>41483</v>
      </c>
      <c r="C2092" s="75">
        <f t="shared" ref="C2092:C2155" si="702">B2092</f>
        <v>41483</v>
      </c>
      <c r="D2092" s="50" t="s">
        <v>1259</v>
      </c>
      <c r="E2092" s="50">
        <v>30</v>
      </c>
      <c r="F2092" s="50">
        <v>1</v>
      </c>
      <c r="G2092" s="50">
        <v>30</v>
      </c>
      <c r="H2092" s="50">
        <v>27</v>
      </c>
      <c r="I2092" s="53">
        <f t="shared" si="683"/>
        <v>6.2812499999999993E-2</v>
      </c>
      <c r="J2092" s="54">
        <f t="shared" si="684"/>
        <v>2.0937499999999997E-3</v>
      </c>
      <c r="K2092" s="50" t="s">
        <v>930</v>
      </c>
      <c r="M2092" s="55">
        <f t="shared" si="685"/>
        <v>19.90049751243783</v>
      </c>
      <c r="N2092" s="50">
        <v>0</v>
      </c>
      <c r="O2092" s="50" t="s">
        <v>255</v>
      </c>
      <c r="S2092" s="151">
        <f t="shared" si="686"/>
        <v>0</v>
      </c>
      <c r="T2092" s="151">
        <f t="shared" si="687"/>
        <v>0</v>
      </c>
      <c r="V2092" s="393">
        <f t="shared" si="698"/>
        <v>0</v>
      </c>
      <c r="W2092" s="393">
        <f t="shared" si="699"/>
        <v>0</v>
      </c>
      <c r="X2092" s="53">
        <f t="shared" si="688"/>
        <v>5.4856249999999988E-2</v>
      </c>
      <c r="Y2092" s="53">
        <f t="shared" si="689"/>
        <v>9.1245429999999988E-2</v>
      </c>
      <c r="Z2092" s="53">
        <f t="shared" si="690"/>
        <v>2.7428124999999994E-2</v>
      </c>
      <c r="AA2092" s="53">
        <f t="shared" si="691"/>
        <v>4.5622714999999994E-2</v>
      </c>
      <c r="AB2092" s="50">
        <f t="shared" si="692"/>
        <v>241</v>
      </c>
      <c r="AC2092" s="50">
        <f t="shared" si="701"/>
        <v>2013</v>
      </c>
      <c r="AD2092" s="50">
        <f t="shared" si="693"/>
        <v>7</v>
      </c>
      <c r="AE2092" s="56">
        <f t="shared" si="694"/>
        <v>201307</v>
      </c>
      <c r="AF2092" s="56">
        <f t="shared" si="682"/>
        <v>31</v>
      </c>
      <c r="AG2092" s="58">
        <f t="shared" si="700"/>
        <v>0</v>
      </c>
      <c r="AH2092" s="56">
        <f t="shared" si="695"/>
        <v>28</v>
      </c>
      <c r="AI2092" s="53">
        <f t="shared" si="696"/>
        <v>7.3050839999999992E-2</v>
      </c>
      <c r="AJ2092" s="56">
        <f t="shared" si="697"/>
        <v>0</v>
      </c>
    </row>
    <row r="2093" spans="1:36" x14ac:dyDescent="0.25">
      <c r="A2093" s="50">
        <v>2092</v>
      </c>
      <c r="B2093" s="51">
        <v>41483</v>
      </c>
      <c r="C2093" s="75">
        <f t="shared" si="702"/>
        <v>41483</v>
      </c>
      <c r="D2093" s="50" t="s">
        <v>1260</v>
      </c>
      <c r="E2093" s="50">
        <v>26</v>
      </c>
      <c r="F2093" s="50">
        <v>1</v>
      </c>
      <c r="G2093" s="50">
        <v>47</v>
      </c>
      <c r="H2093" s="50">
        <v>49</v>
      </c>
      <c r="I2093" s="53">
        <f t="shared" si="683"/>
        <v>7.4872685185185181E-2</v>
      </c>
      <c r="J2093" s="54">
        <f t="shared" si="684"/>
        <v>2.8797186609686607E-3</v>
      </c>
      <c r="K2093" s="50" t="s">
        <v>930</v>
      </c>
      <c r="M2093" s="55">
        <f t="shared" si="685"/>
        <v>14.469006028752524</v>
      </c>
      <c r="N2093" s="50">
        <v>0</v>
      </c>
      <c r="O2093" s="50" t="s">
        <v>255</v>
      </c>
      <c r="S2093" s="151">
        <f t="shared" si="686"/>
        <v>0</v>
      </c>
      <c r="T2093" s="151">
        <f t="shared" si="687"/>
        <v>0</v>
      </c>
      <c r="V2093" s="393">
        <f t="shared" si="698"/>
        <v>0</v>
      </c>
      <c r="W2093" s="393">
        <f t="shared" si="699"/>
        <v>0</v>
      </c>
      <c r="X2093" s="53">
        <f t="shared" si="688"/>
        <v>7.5448628917378913E-2</v>
      </c>
      <c r="Y2093" s="53">
        <f t="shared" si="689"/>
        <v>0.11183780891737892</v>
      </c>
      <c r="Z2093" s="53">
        <f t="shared" si="690"/>
        <v>3.7724314458689456E-2</v>
      </c>
      <c r="AA2093" s="53">
        <f t="shared" si="691"/>
        <v>5.591890445868946E-2</v>
      </c>
      <c r="AB2093" s="50">
        <f t="shared" si="692"/>
        <v>679</v>
      </c>
      <c r="AC2093" s="50">
        <f t="shared" si="701"/>
        <v>2013</v>
      </c>
      <c r="AD2093" s="50">
        <f t="shared" si="693"/>
        <v>7</v>
      </c>
      <c r="AE2093" s="56">
        <f t="shared" si="694"/>
        <v>201307</v>
      </c>
      <c r="AF2093" s="56">
        <f t="shared" si="682"/>
        <v>31</v>
      </c>
      <c r="AG2093" s="58">
        <f t="shared" si="700"/>
        <v>0</v>
      </c>
      <c r="AH2093" s="56">
        <f t="shared" si="695"/>
        <v>28</v>
      </c>
      <c r="AI2093" s="53">
        <f t="shared" si="696"/>
        <v>9.3643218917378923E-2</v>
      </c>
      <c r="AJ2093" s="56">
        <f t="shared" si="697"/>
        <v>0</v>
      </c>
    </row>
    <row r="2094" spans="1:36" x14ac:dyDescent="0.25">
      <c r="A2094" s="50">
        <v>2093</v>
      </c>
      <c r="B2094" s="51">
        <v>41483</v>
      </c>
      <c r="C2094" s="75">
        <f t="shared" si="702"/>
        <v>41483</v>
      </c>
      <c r="D2094" s="50" t="s">
        <v>515</v>
      </c>
      <c r="E2094" s="50">
        <v>1</v>
      </c>
      <c r="F2094" s="50">
        <v>0</v>
      </c>
      <c r="G2094" s="50">
        <v>9</v>
      </c>
      <c r="H2094" s="50">
        <v>47</v>
      </c>
      <c r="I2094" s="53">
        <f t="shared" si="683"/>
        <v>6.7939814814814816E-3</v>
      </c>
      <c r="J2094" s="54">
        <f t="shared" si="684"/>
        <v>6.7939814814814816E-3</v>
      </c>
      <c r="K2094" s="50" t="s">
        <v>1485</v>
      </c>
      <c r="L2094" s="50" t="s">
        <v>1483</v>
      </c>
      <c r="M2094" s="55">
        <f t="shared" si="685"/>
        <v>6.1328790459965976</v>
      </c>
      <c r="N2094" s="50">
        <v>0</v>
      </c>
      <c r="S2094" s="151">
        <f t="shared" si="686"/>
        <v>0</v>
      </c>
      <c r="T2094" s="151">
        <f t="shared" si="687"/>
        <v>0</v>
      </c>
      <c r="V2094" s="393">
        <f t="shared" si="698"/>
        <v>0</v>
      </c>
      <c r="W2094" s="393">
        <f t="shared" si="699"/>
        <v>0</v>
      </c>
      <c r="X2094" s="53">
        <f t="shared" si="688"/>
        <v>0.17800231481481482</v>
      </c>
      <c r="Y2094" s="53">
        <f t="shared" si="689"/>
        <v>0.21439149481481479</v>
      </c>
      <c r="Z2094" s="53">
        <f t="shared" si="690"/>
        <v>8.9001157407407411E-2</v>
      </c>
      <c r="AA2094" s="53">
        <f t="shared" si="691"/>
        <v>0.10719574740740739</v>
      </c>
      <c r="AB2094" s="50">
        <f t="shared" si="692"/>
        <v>1510</v>
      </c>
      <c r="AC2094" s="50">
        <f t="shared" si="701"/>
        <v>2013</v>
      </c>
      <c r="AD2094" s="50">
        <f t="shared" si="693"/>
        <v>7</v>
      </c>
      <c r="AE2094" s="56">
        <f t="shared" si="694"/>
        <v>201307</v>
      </c>
      <c r="AF2094" s="56">
        <f t="shared" si="682"/>
        <v>31</v>
      </c>
      <c r="AG2094" s="58">
        <f t="shared" si="700"/>
        <v>0</v>
      </c>
      <c r="AH2094" s="56">
        <f t="shared" si="695"/>
        <v>28</v>
      </c>
      <c r="AI2094" s="53">
        <f t="shared" si="696"/>
        <v>0.1961969048148148</v>
      </c>
      <c r="AJ2094" s="56">
        <f t="shared" si="697"/>
        <v>0</v>
      </c>
    </row>
    <row r="2095" spans="1:36" x14ac:dyDescent="0.25">
      <c r="A2095" s="50">
        <v>2094</v>
      </c>
      <c r="B2095" s="51">
        <v>41483</v>
      </c>
      <c r="C2095" s="75">
        <f t="shared" si="702"/>
        <v>41483</v>
      </c>
      <c r="D2095" s="50" t="s">
        <v>516</v>
      </c>
      <c r="E2095" s="50">
        <v>1</v>
      </c>
      <c r="F2095" s="50">
        <v>0</v>
      </c>
      <c r="G2095" s="50">
        <v>7</v>
      </c>
      <c r="H2095" s="50">
        <v>11</v>
      </c>
      <c r="I2095" s="53">
        <f t="shared" si="683"/>
        <v>4.9884259259259265E-3</v>
      </c>
      <c r="J2095" s="54">
        <f t="shared" si="684"/>
        <v>4.9884259259259265E-3</v>
      </c>
      <c r="K2095" s="50" t="s">
        <v>1485</v>
      </c>
      <c r="L2095" s="50" t="s">
        <v>1483</v>
      </c>
      <c r="M2095" s="55">
        <f t="shared" si="685"/>
        <v>8.3526682134570827</v>
      </c>
      <c r="N2095" s="50">
        <v>0</v>
      </c>
      <c r="S2095" s="151">
        <f t="shared" si="686"/>
        <v>0</v>
      </c>
      <c r="T2095" s="151">
        <f t="shared" si="687"/>
        <v>0</v>
      </c>
      <c r="V2095" s="393">
        <f t="shared" si="698"/>
        <v>0</v>
      </c>
      <c r="W2095" s="393">
        <f t="shared" si="699"/>
        <v>0</v>
      </c>
      <c r="X2095" s="53">
        <f t="shared" si="688"/>
        <v>0.13069675925925928</v>
      </c>
      <c r="Y2095" s="53">
        <f t="shared" si="689"/>
        <v>0.16708593925925927</v>
      </c>
      <c r="Z2095" s="53">
        <f t="shared" si="690"/>
        <v>6.5348379629629638E-2</v>
      </c>
      <c r="AA2095" s="53">
        <f t="shared" si="691"/>
        <v>8.3542969629629635E-2</v>
      </c>
      <c r="AB2095" s="50">
        <f t="shared" si="692"/>
        <v>953</v>
      </c>
      <c r="AC2095" s="50">
        <f t="shared" si="701"/>
        <v>2013</v>
      </c>
      <c r="AD2095" s="50">
        <f t="shared" si="693"/>
        <v>7</v>
      </c>
      <c r="AE2095" s="56">
        <f t="shared" si="694"/>
        <v>201307</v>
      </c>
      <c r="AF2095" s="56">
        <f t="shared" si="682"/>
        <v>31</v>
      </c>
      <c r="AG2095" s="58">
        <f t="shared" si="700"/>
        <v>0</v>
      </c>
      <c r="AH2095" s="56">
        <f t="shared" si="695"/>
        <v>28</v>
      </c>
      <c r="AI2095" s="53">
        <f t="shared" si="696"/>
        <v>0.14889134925925929</v>
      </c>
      <c r="AJ2095" s="56">
        <f t="shared" si="697"/>
        <v>0</v>
      </c>
    </row>
    <row r="2096" spans="1:36" ht="15.75" x14ac:dyDescent="0.3">
      <c r="A2096" s="50">
        <v>2095</v>
      </c>
      <c r="B2096" s="51">
        <v>41493</v>
      </c>
      <c r="C2096" s="75">
        <f t="shared" si="702"/>
        <v>41493</v>
      </c>
      <c r="D2096" s="50" t="s">
        <v>1223</v>
      </c>
      <c r="E2096" s="50">
        <v>3.1</v>
      </c>
      <c r="F2096" s="50">
        <v>0</v>
      </c>
      <c r="G2096" s="50">
        <v>29</v>
      </c>
      <c r="H2096" s="50">
        <v>9</v>
      </c>
      <c r="I2096" s="53">
        <f t="shared" si="683"/>
        <v>2.0243055555555552E-2</v>
      </c>
      <c r="J2096" s="54">
        <f t="shared" si="684"/>
        <v>6.5300179211469521E-3</v>
      </c>
      <c r="K2096" s="50" t="s">
        <v>1063</v>
      </c>
      <c r="L2096" s="50" t="s">
        <v>927</v>
      </c>
      <c r="M2096" s="55">
        <f t="shared" si="685"/>
        <v>6.3807890222984627</v>
      </c>
      <c r="N2096" s="50">
        <v>0</v>
      </c>
      <c r="O2096" s="50" t="s">
        <v>255</v>
      </c>
      <c r="R2096" s="146" t="s">
        <v>1261</v>
      </c>
      <c r="S2096" s="151">
        <f t="shared" si="686"/>
        <v>0.17108646953405013</v>
      </c>
      <c r="T2096" s="151">
        <f t="shared" si="687"/>
        <v>8.5543234767025064E-2</v>
      </c>
      <c r="V2096" s="393">
        <f t="shared" si="698"/>
        <v>0</v>
      </c>
      <c r="W2096" s="393">
        <f t="shared" si="699"/>
        <v>0</v>
      </c>
      <c r="X2096" s="53">
        <f t="shared" si="688"/>
        <v>0.17108646953405013</v>
      </c>
      <c r="Y2096" s="53">
        <f t="shared" si="689"/>
        <v>0.20747564953405012</v>
      </c>
      <c r="Z2096" s="53">
        <f t="shared" si="690"/>
        <v>8.5543234767025064E-2</v>
      </c>
      <c r="AA2096" s="53">
        <f t="shared" si="691"/>
        <v>0.10373782476702506</v>
      </c>
      <c r="AB2096" s="50">
        <f t="shared" si="692"/>
        <v>1235</v>
      </c>
      <c r="AC2096" s="50">
        <f t="shared" si="701"/>
        <v>2013</v>
      </c>
      <c r="AD2096" s="50">
        <f t="shared" si="693"/>
        <v>8</v>
      </c>
      <c r="AE2096" s="56">
        <f t="shared" si="694"/>
        <v>201308</v>
      </c>
      <c r="AF2096" s="56">
        <f t="shared" si="682"/>
        <v>32</v>
      </c>
      <c r="AG2096" s="58">
        <f t="shared" si="700"/>
        <v>9</v>
      </c>
      <c r="AH2096" s="56">
        <f t="shared" si="695"/>
        <v>7</v>
      </c>
      <c r="AI2096" s="53">
        <f t="shared" si="696"/>
        <v>0.18928105953405011</v>
      </c>
      <c r="AJ2096" s="56">
        <f t="shared" si="697"/>
        <v>13.236999999999998</v>
      </c>
    </row>
    <row r="2097" spans="1:36" x14ac:dyDescent="0.25">
      <c r="A2097" s="50">
        <v>2096</v>
      </c>
      <c r="B2097" s="51">
        <v>41496</v>
      </c>
      <c r="C2097" s="75">
        <f t="shared" si="702"/>
        <v>41496</v>
      </c>
      <c r="D2097" s="50" t="s">
        <v>1224</v>
      </c>
      <c r="E2097" s="50">
        <v>4.4000000000000004</v>
      </c>
      <c r="F2097" s="50">
        <v>0</v>
      </c>
      <c r="G2097" s="50">
        <v>55</v>
      </c>
      <c r="H2097" s="50">
        <v>9</v>
      </c>
      <c r="I2097" s="53">
        <f t="shared" si="683"/>
        <v>3.829861111111111E-2</v>
      </c>
      <c r="J2097" s="54">
        <f t="shared" si="684"/>
        <v>8.7042297979797977E-3</v>
      </c>
      <c r="K2097" s="50" t="s">
        <v>324</v>
      </c>
      <c r="L2097" s="50" t="s">
        <v>1264</v>
      </c>
      <c r="M2097" s="55">
        <f t="shared" si="685"/>
        <v>4.7869446962828688</v>
      </c>
      <c r="N2097" s="50">
        <v>0</v>
      </c>
      <c r="O2097" s="50" t="s">
        <v>184</v>
      </c>
      <c r="S2097" s="151">
        <f t="shared" si="686"/>
        <v>0.97487373737373728</v>
      </c>
      <c r="T2097" s="151">
        <f t="shared" si="687"/>
        <v>0.48743686868686864</v>
      </c>
      <c r="V2097" s="393">
        <f t="shared" si="698"/>
        <v>0</v>
      </c>
      <c r="W2097" s="393">
        <f t="shared" si="699"/>
        <v>0</v>
      </c>
      <c r="X2097" s="53">
        <f t="shared" si="688"/>
        <v>0.22805082070707069</v>
      </c>
      <c r="Y2097" s="53">
        <f t="shared" si="689"/>
        <v>0.26444000070707069</v>
      </c>
      <c r="Z2097" s="53">
        <f t="shared" si="690"/>
        <v>0.11402541035353535</v>
      </c>
      <c r="AA2097" s="53">
        <f t="shared" si="691"/>
        <v>0.13222000035353534</v>
      </c>
      <c r="AB2097" s="50">
        <f t="shared" si="692"/>
        <v>3158</v>
      </c>
      <c r="AC2097" s="50">
        <f t="shared" si="701"/>
        <v>2013</v>
      </c>
      <c r="AD2097" s="50">
        <f t="shared" si="693"/>
        <v>8</v>
      </c>
      <c r="AE2097" s="56">
        <f t="shared" si="694"/>
        <v>201308</v>
      </c>
      <c r="AF2097" s="56">
        <f t="shared" si="682"/>
        <v>32</v>
      </c>
      <c r="AG2097" s="58">
        <f t="shared" si="700"/>
        <v>2</v>
      </c>
      <c r="AH2097" s="56">
        <f t="shared" si="695"/>
        <v>10</v>
      </c>
      <c r="AI2097" s="53">
        <f t="shared" si="696"/>
        <v>0.24624541070707068</v>
      </c>
      <c r="AJ2097" s="56">
        <f t="shared" si="697"/>
        <v>4.4000000000000004</v>
      </c>
    </row>
    <row r="2098" spans="1:36" x14ac:dyDescent="0.25">
      <c r="A2098" s="50">
        <v>2097</v>
      </c>
      <c r="B2098" s="51">
        <v>41498</v>
      </c>
      <c r="C2098" s="75">
        <f t="shared" si="702"/>
        <v>41498</v>
      </c>
      <c r="D2098" s="50" t="s">
        <v>1223</v>
      </c>
      <c r="E2098" s="50">
        <v>3.1</v>
      </c>
      <c r="F2098" s="50">
        <v>0</v>
      </c>
      <c r="G2098" s="50">
        <v>37</v>
      </c>
      <c r="H2098" s="50">
        <v>37</v>
      </c>
      <c r="I2098" s="53">
        <f t="shared" si="683"/>
        <v>2.6122685185185183E-2</v>
      </c>
      <c r="J2098" s="54">
        <f t="shared" si="684"/>
        <v>8.4266726403823163E-3</v>
      </c>
      <c r="K2098" s="50" t="s">
        <v>1063</v>
      </c>
      <c r="L2098" s="50" t="s">
        <v>927</v>
      </c>
      <c r="M2098" s="55">
        <f t="shared" si="685"/>
        <v>4.9446167478954415</v>
      </c>
      <c r="N2098" s="50">
        <v>0</v>
      </c>
      <c r="O2098" s="50" t="s">
        <v>184</v>
      </c>
      <c r="S2098" s="151">
        <f t="shared" si="686"/>
        <v>0.22077882317801667</v>
      </c>
      <c r="T2098" s="151">
        <f t="shared" si="687"/>
        <v>0.11038941158900833</v>
      </c>
      <c r="V2098" s="393">
        <f t="shared" si="698"/>
        <v>0</v>
      </c>
      <c r="W2098" s="393">
        <f t="shared" si="699"/>
        <v>0</v>
      </c>
      <c r="X2098" s="53">
        <f t="shared" si="688"/>
        <v>0.22077882317801667</v>
      </c>
      <c r="Y2098" s="53">
        <f t="shared" si="689"/>
        <v>0.25716800317801669</v>
      </c>
      <c r="Z2098" s="53">
        <f t="shared" si="690"/>
        <v>0.11038941158900833</v>
      </c>
      <c r="AA2098" s="53">
        <f t="shared" si="691"/>
        <v>0.12858400158900835</v>
      </c>
      <c r="AB2098" s="50">
        <f t="shared" si="692"/>
        <v>3067</v>
      </c>
      <c r="AC2098" s="50">
        <f t="shared" si="701"/>
        <v>2013</v>
      </c>
      <c r="AD2098" s="50">
        <f t="shared" si="693"/>
        <v>8</v>
      </c>
      <c r="AE2098" s="56">
        <f t="shared" si="694"/>
        <v>201308</v>
      </c>
      <c r="AF2098" s="56">
        <f t="shared" si="682"/>
        <v>33</v>
      </c>
      <c r="AG2098" s="58">
        <f t="shared" si="700"/>
        <v>1</v>
      </c>
      <c r="AH2098" s="56">
        <f t="shared" si="695"/>
        <v>12</v>
      </c>
      <c r="AI2098" s="53">
        <f t="shared" si="696"/>
        <v>0.23897341317801668</v>
      </c>
      <c r="AJ2098" s="56">
        <f t="shared" si="697"/>
        <v>13.236999999999998</v>
      </c>
    </row>
    <row r="2099" spans="1:36" x14ac:dyDescent="0.25">
      <c r="A2099" s="50">
        <v>2098</v>
      </c>
      <c r="B2099" s="51">
        <v>41505</v>
      </c>
      <c r="C2099" s="75">
        <f t="shared" si="702"/>
        <v>41505</v>
      </c>
      <c r="D2099" s="50" t="s">
        <v>1223</v>
      </c>
      <c r="E2099" s="50">
        <v>5</v>
      </c>
      <c r="F2099" s="50">
        <v>1</v>
      </c>
      <c r="G2099" s="50">
        <v>6</v>
      </c>
      <c r="H2099" s="50">
        <v>10</v>
      </c>
      <c r="I2099" s="53">
        <f t="shared" si="683"/>
        <v>4.594907407407408E-2</v>
      </c>
      <c r="J2099" s="54">
        <f t="shared" si="684"/>
        <v>9.1898148148148156E-3</v>
      </c>
      <c r="K2099" s="50" t="s">
        <v>1143</v>
      </c>
      <c r="L2099" s="50" t="s">
        <v>186</v>
      </c>
      <c r="M2099" s="55">
        <f t="shared" si="685"/>
        <v>4.5340050377833787</v>
      </c>
      <c r="N2099" s="50">
        <v>0</v>
      </c>
      <c r="O2099" s="50" t="s">
        <v>228</v>
      </c>
      <c r="S2099" s="151">
        <f t="shared" si="686"/>
        <v>0.24077314814814815</v>
      </c>
      <c r="T2099" s="151">
        <f t="shared" si="687"/>
        <v>0.12038657407407408</v>
      </c>
      <c r="V2099" s="393">
        <f t="shared" si="698"/>
        <v>0</v>
      </c>
      <c r="W2099" s="393">
        <f t="shared" si="699"/>
        <v>0</v>
      </c>
      <c r="X2099" s="53">
        <f t="shared" si="688"/>
        <v>0.24077314814814815</v>
      </c>
      <c r="Y2099" s="53">
        <f t="shared" si="689"/>
        <v>0.27716232814814817</v>
      </c>
      <c r="Z2099" s="53">
        <f t="shared" si="690"/>
        <v>0.12038657407407408</v>
      </c>
      <c r="AA2099" s="53">
        <f t="shared" si="691"/>
        <v>0.13858116407407409</v>
      </c>
      <c r="AB2099" s="50">
        <f t="shared" si="692"/>
        <v>3261</v>
      </c>
      <c r="AC2099" s="50">
        <f t="shared" si="701"/>
        <v>2013</v>
      </c>
      <c r="AD2099" s="50">
        <f t="shared" si="693"/>
        <v>8</v>
      </c>
      <c r="AE2099" s="56">
        <f t="shared" si="694"/>
        <v>201308</v>
      </c>
      <c r="AF2099" s="56">
        <f t="shared" ref="AF2099:AF2162" si="703">WEEKNUM(B2099,1)</f>
        <v>34</v>
      </c>
      <c r="AG2099" s="58">
        <f t="shared" si="700"/>
        <v>6</v>
      </c>
      <c r="AH2099" s="56">
        <f t="shared" si="695"/>
        <v>19</v>
      </c>
      <c r="AI2099" s="53">
        <f t="shared" si="696"/>
        <v>0.25896773814814816</v>
      </c>
      <c r="AJ2099" s="56">
        <f t="shared" si="697"/>
        <v>21.349999999999998</v>
      </c>
    </row>
    <row r="2100" spans="1:36" x14ac:dyDescent="0.25">
      <c r="A2100" s="50">
        <v>2099</v>
      </c>
      <c r="B2100" s="51">
        <v>41506</v>
      </c>
      <c r="C2100" s="75">
        <f t="shared" si="702"/>
        <v>41506</v>
      </c>
      <c r="D2100" s="50" t="s">
        <v>1224</v>
      </c>
      <c r="E2100" s="50">
        <v>6</v>
      </c>
      <c r="F2100" s="50">
        <v>0</v>
      </c>
      <c r="G2100" s="50">
        <v>59</v>
      </c>
      <c r="H2100" s="50">
        <v>59</v>
      </c>
      <c r="I2100" s="53">
        <f t="shared" si="683"/>
        <v>4.1655092592592598E-2</v>
      </c>
      <c r="J2100" s="54">
        <f t="shared" si="684"/>
        <v>6.9425154320987663E-3</v>
      </c>
      <c r="K2100" s="50" t="s">
        <v>809</v>
      </c>
      <c r="L2100" s="50" t="s">
        <v>186</v>
      </c>
      <c r="M2100" s="55">
        <f t="shared" si="685"/>
        <v>6.0016671297582702</v>
      </c>
      <c r="N2100" s="50">
        <v>0</v>
      </c>
      <c r="O2100" s="50" t="s">
        <v>228</v>
      </c>
      <c r="S2100" s="151">
        <f t="shared" si="686"/>
        <v>0.77756172839506177</v>
      </c>
      <c r="T2100" s="151">
        <f t="shared" si="687"/>
        <v>0.38878086419753088</v>
      </c>
      <c r="V2100" s="393">
        <f t="shared" si="698"/>
        <v>0</v>
      </c>
      <c r="W2100" s="393">
        <f t="shared" si="699"/>
        <v>0</v>
      </c>
      <c r="X2100" s="53">
        <f t="shared" si="688"/>
        <v>0.18189390432098768</v>
      </c>
      <c r="Y2100" s="53">
        <f t="shared" si="689"/>
        <v>0.21828308432098767</v>
      </c>
      <c r="Z2100" s="53">
        <f t="shared" si="690"/>
        <v>9.0946952160493838E-2</v>
      </c>
      <c r="AA2100" s="53">
        <f t="shared" si="691"/>
        <v>0.10914154216049383</v>
      </c>
      <c r="AB2100" s="50">
        <f t="shared" si="692"/>
        <v>1698</v>
      </c>
      <c r="AC2100" s="50">
        <f t="shared" si="701"/>
        <v>2013</v>
      </c>
      <c r="AD2100" s="50">
        <f t="shared" si="693"/>
        <v>8</v>
      </c>
      <c r="AE2100" s="56">
        <f t="shared" si="694"/>
        <v>201308</v>
      </c>
      <c r="AF2100" s="56">
        <f t="shared" si="703"/>
        <v>34</v>
      </c>
      <c r="AG2100" s="58">
        <f t="shared" si="700"/>
        <v>0</v>
      </c>
      <c r="AH2100" s="56">
        <f t="shared" si="695"/>
        <v>20</v>
      </c>
      <c r="AI2100" s="53">
        <f t="shared" si="696"/>
        <v>0.20008849432098769</v>
      </c>
      <c r="AJ2100" s="56">
        <f t="shared" si="697"/>
        <v>6</v>
      </c>
    </row>
    <row r="2101" spans="1:36" x14ac:dyDescent="0.25">
      <c r="A2101" s="50">
        <v>2100</v>
      </c>
      <c r="B2101" s="51">
        <v>41507</v>
      </c>
      <c r="C2101" s="75">
        <f t="shared" si="702"/>
        <v>41507</v>
      </c>
      <c r="D2101" s="50" t="s">
        <v>1223</v>
      </c>
      <c r="E2101" s="50">
        <v>3.3</v>
      </c>
      <c r="F2101" s="50">
        <v>0</v>
      </c>
      <c r="G2101" s="50">
        <v>42</v>
      </c>
      <c r="H2101" s="50">
        <v>55</v>
      </c>
      <c r="I2101" s="53">
        <f t="shared" si="683"/>
        <v>2.9803240740740741E-2</v>
      </c>
      <c r="J2101" s="54">
        <f t="shared" si="684"/>
        <v>9.0312850729517401E-3</v>
      </c>
      <c r="K2101" s="50" t="s">
        <v>1143</v>
      </c>
      <c r="L2101" s="50" t="s">
        <v>186</v>
      </c>
      <c r="M2101" s="55">
        <f t="shared" si="685"/>
        <v>4.6135922330097117</v>
      </c>
      <c r="N2101" s="50">
        <v>0</v>
      </c>
      <c r="O2101" s="50" t="s">
        <v>228</v>
      </c>
      <c r="S2101" s="151">
        <f t="shared" si="686"/>
        <v>0.2366196689113356</v>
      </c>
      <c r="T2101" s="151">
        <f t="shared" si="687"/>
        <v>0.1183098344556678</v>
      </c>
      <c r="V2101" s="393">
        <f t="shared" si="698"/>
        <v>0</v>
      </c>
      <c r="W2101" s="393">
        <f t="shared" si="699"/>
        <v>0</v>
      </c>
      <c r="X2101" s="53">
        <f t="shared" si="688"/>
        <v>0.2366196689113356</v>
      </c>
      <c r="Y2101" s="53">
        <f t="shared" si="689"/>
        <v>0.27300884891133559</v>
      </c>
      <c r="Z2101" s="53">
        <f t="shared" si="690"/>
        <v>0.1183098344556678</v>
      </c>
      <c r="AA2101" s="53">
        <f t="shared" si="691"/>
        <v>0.13650442445566779</v>
      </c>
      <c r="AB2101" s="50">
        <f t="shared" si="692"/>
        <v>3237</v>
      </c>
      <c r="AC2101" s="50">
        <f t="shared" si="701"/>
        <v>2013</v>
      </c>
      <c r="AD2101" s="50">
        <f t="shared" si="693"/>
        <v>8</v>
      </c>
      <c r="AE2101" s="56">
        <f t="shared" si="694"/>
        <v>201308</v>
      </c>
      <c r="AF2101" s="56">
        <f t="shared" si="703"/>
        <v>34</v>
      </c>
      <c r="AG2101" s="58">
        <f t="shared" si="700"/>
        <v>0</v>
      </c>
      <c r="AH2101" s="56">
        <f t="shared" si="695"/>
        <v>21</v>
      </c>
      <c r="AI2101" s="53">
        <f t="shared" si="696"/>
        <v>0.25481425891133558</v>
      </c>
      <c r="AJ2101" s="56">
        <f t="shared" si="697"/>
        <v>14.090999999999998</v>
      </c>
    </row>
    <row r="2102" spans="1:36" ht="15.75" x14ac:dyDescent="0.3">
      <c r="A2102" s="50">
        <v>2101</v>
      </c>
      <c r="B2102" s="51">
        <v>41511</v>
      </c>
      <c r="C2102" s="75">
        <f t="shared" si="702"/>
        <v>41511</v>
      </c>
      <c r="D2102" s="50" t="s">
        <v>1223</v>
      </c>
      <c r="E2102" s="50">
        <v>7.5</v>
      </c>
      <c r="F2102" s="50">
        <v>1</v>
      </c>
      <c r="G2102" s="50">
        <v>22</v>
      </c>
      <c r="H2102" s="50">
        <v>44</v>
      </c>
      <c r="I2102" s="53">
        <f t="shared" si="683"/>
        <v>5.7453703703703701E-2</v>
      </c>
      <c r="J2102" s="54">
        <f t="shared" si="684"/>
        <v>7.6604938271604937E-3</v>
      </c>
      <c r="K2102" s="50" t="s">
        <v>1143</v>
      </c>
      <c r="L2102" s="50" t="s">
        <v>35</v>
      </c>
      <c r="M2102" s="55">
        <f t="shared" si="685"/>
        <v>5.4391619661563295</v>
      </c>
      <c r="N2102" s="50">
        <v>0</v>
      </c>
      <c r="O2102" s="50" t="s">
        <v>255</v>
      </c>
      <c r="R2102" s="146" t="s">
        <v>1265</v>
      </c>
      <c r="S2102" s="151">
        <f t="shared" si="686"/>
        <v>0.20070493827160493</v>
      </c>
      <c r="T2102" s="151">
        <f t="shared" si="687"/>
        <v>0.10035246913580247</v>
      </c>
      <c r="V2102" s="393">
        <f t="shared" si="698"/>
        <v>0</v>
      </c>
      <c r="W2102" s="393">
        <f t="shared" si="699"/>
        <v>0</v>
      </c>
      <c r="X2102" s="53">
        <f t="shared" si="688"/>
        <v>0.20070493827160493</v>
      </c>
      <c r="Y2102" s="53">
        <f t="shared" si="689"/>
        <v>0.23709411827160493</v>
      </c>
      <c r="Z2102" s="53">
        <f t="shared" si="690"/>
        <v>0.10035246913580247</v>
      </c>
      <c r="AA2102" s="53">
        <f t="shared" si="691"/>
        <v>0.11854705913580246</v>
      </c>
      <c r="AB2102" s="50">
        <f t="shared" si="692"/>
        <v>2530</v>
      </c>
      <c r="AC2102" s="50">
        <f t="shared" si="701"/>
        <v>2013</v>
      </c>
      <c r="AD2102" s="50">
        <f t="shared" si="693"/>
        <v>8</v>
      </c>
      <c r="AE2102" s="56">
        <f t="shared" si="694"/>
        <v>201308</v>
      </c>
      <c r="AF2102" s="56">
        <f t="shared" si="703"/>
        <v>35</v>
      </c>
      <c r="AG2102" s="58">
        <f t="shared" si="700"/>
        <v>3</v>
      </c>
      <c r="AH2102" s="56">
        <f t="shared" si="695"/>
        <v>25</v>
      </c>
      <c r="AI2102" s="53">
        <f t="shared" si="696"/>
        <v>0.21889952827160492</v>
      </c>
      <c r="AJ2102" s="56">
        <f t="shared" si="697"/>
        <v>32.024999999999999</v>
      </c>
    </row>
    <row r="2103" spans="1:36" x14ac:dyDescent="0.25">
      <c r="A2103" s="50">
        <v>2102</v>
      </c>
      <c r="B2103" s="51">
        <v>41512</v>
      </c>
      <c r="C2103" s="75">
        <f t="shared" si="702"/>
        <v>41512</v>
      </c>
      <c r="D2103" s="50" t="s">
        <v>1223</v>
      </c>
      <c r="E2103" s="50">
        <v>2</v>
      </c>
      <c r="F2103" s="50">
        <v>0</v>
      </c>
      <c r="G2103" s="50">
        <v>19</v>
      </c>
      <c r="H2103" s="50">
        <v>20</v>
      </c>
      <c r="I2103" s="53">
        <f t="shared" si="683"/>
        <v>1.3425925925925924E-2</v>
      </c>
      <c r="J2103" s="54">
        <f t="shared" si="684"/>
        <v>6.7129629629629622E-3</v>
      </c>
      <c r="K2103" s="50" t="s">
        <v>1266</v>
      </c>
      <c r="L2103" s="50" t="s">
        <v>17</v>
      </c>
      <c r="M2103" s="55">
        <f t="shared" si="685"/>
        <v>6.2068965517241432</v>
      </c>
      <c r="N2103" s="50">
        <v>0</v>
      </c>
      <c r="O2103" s="50" t="s">
        <v>253</v>
      </c>
      <c r="S2103" s="151">
        <f t="shared" si="686"/>
        <v>0.17587962962962961</v>
      </c>
      <c r="T2103" s="151">
        <f t="shared" si="687"/>
        <v>8.7939814814814804E-2</v>
      </c>
      <c r="V2103" s="393">
        <f t="shared" si="698"/>
        <v>0</v>
      </c>
      <c r="W2103" s="393">
        <f t="shared" si="699"/>
        <v>0</v>
      </c>
      <c r="X2103" s="53">
        <f t="shared" si="688"/>
        <v>0.17587962962962961</v>
      </c>
      <c r="Y2103" s="53">
        <f t="shared" si="689"/>
        <v>0.2122688096296296</v>
      </c>
      <c r="Z2103" s="53">
        <f t="shared" si="690"/>
        <v>8.7939814814814804E-2</v>
      </c>
      <c r="AA2103" s="53">
        <f t="shared" si="691"/>
        <v>0.1061344048148148</v>
      </c>
      <c r="AB2103" s="50">
        <f t="shared" si="692"/>
        <v>1403</v>
      </c>
      <c r="AC2103" s="50">
        <f t="shared" si="701"/>
        <v>2013</v>
      </c>
      <c r="AD2103" s="50">
        <f t="shared" si="693"/>
        <v>8</v>
      </c>
      <c r="AE2103" s="56">
        <f t="shared" si="694"/>
        <v>201308</v>
      </c>
      <c r="AF2103" s="56">
        <f t="shared" si="703"/>
        <v>35</v>
      </c>
      <c r="AG2103" s="58">
        <f t="shared" si="700"/>
        <v>0</v>
      </c>
      <c r="AH2103" s="56">
        <f t="shared" si="695"/>
        <v>26</v>
      </c>
      <c r="AI2103" s="53">
        <f t="shared" si="696"/>
        <v>0.19407421962962962</v>
      </c>
      <c r="AJ2103" s="56">
        <f t="shared" si="697"/>
        <v>8.5399999999999991</v>
      </c>
    </row>
    <row r="2104" spans="1:36" x14ac:dyDescent="0.25">
      <c r="A2104" s="50">
        <v>2103</v>
      </c>
      <c r="B2104" s="51">
        <v>41518</v>
      </c>
      <c r="C2104" s="75">
        <f t="shared" si="702"/>
        <v>41518</v>
      </c>
      <c r="D2104" s="50" t="s">
        <v>1225</v>
      </c>
      <c r="E2104" s="50">
        <v>0.6</v>
      </c>
      <c r="F2104" s="50">
        <v>0</v>
      </c>
      <c r="G2104" s="50">
        <v>19</v>
      </c>
      <c r="H2104" s="50">
        <v>8</v>
      </c>
      <c r="I2104" s="53">
        <f t="shared" si="683"/>
        <v>1.3287037037037036E-2</v>
      </c>
      <c r="J2104" s="54">
        <f t="shared" si="684"/>
        <v>2.214506172839506E-2</v>
      </c>
      <c r="K2104" s="50" t="s">
        <v>949</v>
      </c>
      <c r="L2104" s="50" t="s">
        <v>1271</v>
      </c>
      <c r="M2104" s="55">
        <f t="shared" si="685"/>
        <v>1.8815331010452978</v>
      </c>
      <c r="N2104" s="50">
        <v>0</v>
      </c>
      <c r="O2104" s="50" t="s">
        <v>255</v>
      </c>
      <c r="S2104" s="151">
        <f t="shared" si="686"/>
        <v>5.3148148148148146E-2</v>
      </c>
      <c r="T2104" s="151">
        <f t="shared" si="687"/>
        <v>2.6574074074074073E-2</v>
      </c>
      <c r="V2104" s="393">
        <f t="shared" si="698"/>
        <v>0</v>
      </c>
      <c r="W2104" s="393">
        <f t="shared" si="699"/>
        <v>0</v>
      </c>
      <c r="X2104" s="53">
        <f t="shared" si="688"/>
        <v>0.58020061728395056</v>
      </c>
      <c r="Y2104" s="53">
        <f t="shared" si="689"/>
        <v>0.61658979728395047</v>
      </c>
      <c r="Z2104" s="53">
        <f t="shared" si="690"/>
        <v>0.29010030864197528</v>
      </c>
      <c r="AA2104" s="53">
        <f t="shared" si="691"/>
        <v>0.30829489864197523</v>
      </c>
      <c r="AB2104" s="50">
        <f t="shared" si="692"/>
        <v>3672</v>
      </c>
      <c r="AC2104" s="50">
        <f t="shared" si="701"/>
        <v>2013</v>
      </c>
      <c r="AD2104" s="50">
        <f t="shared" si="693"/>
        <v>9</v>
      </c>
      <c r="AE2104" s="56">
        <f t="shared" si="694"/>
        <v>201309</v>
      </c>
      <c r="AF2104" s="56">
        <f t="shared" si="703"/>
        <v>36</v>
      </c>
      <c r="AG2104" s="58">
        <f t="shared" si="700"/>
        <v>5</v>
      </c>
      <c r="AH2104" s="56">
        <f t="shared" si="695"/>
        <v>1</v>
      </c>
      <c r="AI2104" s="53">
        <f t="shared" si="696"/>
        <v>0.59839520728395046</v>
      </c>
      <c r="AJ2104" s="56">
        <f t="shared" si="697"/>
        <v>28.02</v>
      </c>
    </row>
    <row r="2105" spans="1:36" x14ac:dyDescent="0.25">
      <c r="A2105" s="50">
        <v>2104</v>
      </c>
      <c r="B2105" s="51">
        <v>41520</v>
      </c>
      <c r="C2105" s="75">
        <f t="shared" si="702"/>
        <v>41520</v>
      </c>
      <c r="D2105" s="50" t="s">
        <v>1223</v>
      </c>
      <c r="E2105" s="50">
        <v>2.1</v>
      </c>
      <c r="F2105" s="50">
        <v>0</v>
      </c>
      <c r="G2105" s="50">
        <v>20</v>
      </c>
      <c r="H2105" s="50">
        <v>0</v>
      </c>
      <c r="I2105" s="53">
        <f t="shared" si="683"/>
        <v>1.3888888888888888E-2</v>
      </c>
      <c r="J2105" s="54">
        <f t="shared" si="684"/>
        <v>6.6137566137566134E-3</v>
      </c>
      <c r="K2105" s="50" t="s">
        <v>1063</v>
      </c>
      <c r="L2105" s="50" t="s">
        <v>17</v>
      </c>
      <c r="M2105" s="55">
        <f t="shared" si="685"/>
        <v>6.3000000000000052</v>
      </c>
      <c r="N2105" s="50">
        <v>0</v>
      </c>
      <c r="O2105" s="50" t="s">
        <v>253</v>
      </c>
      <c r="S2105" s="151">
        <f t="shared" si="686"/>
        <v>0.17328042328042326</v>
      </c>
      <c r="T2105" s="151">
        <f t="shared" si="687"/>
        <v>8.6640211640211628E-2</v>
      </c>
      <c r="V2105" s="393">
        <f t="shared" si="698"/>
        <v>0</v>
      </c>
      <c r="W2105" s="393">
        <f t="shared" si="699"/>
        <v>0</v>
      </c>
      <c r="X2105" s="53">
        <f t="shared" si="688"/>
        <v>0.17328042328042326</v>
      </c>
      <c r="Y2105" s="53">
        <f t="shared" si="689"/>
        <v>0.20966960328042328</v>
      </c>
      <c r="Z2105" s="53">
        <f t="shared" si="690"/>
        <v>8.6640211640211628E-2</v>
      </c>
      <c r="AA2105" s="53">
        <f t="shared" si="691"/>
        <v>0.10483480164021164</v>
      </c>
      <c r="AB2105" s="50">
        <f t="shared" si="692"/>
        <v>1311</v>
      </c>
      <c r="AC2105" s="50">
        <f t="shared" si="701"/>
        <v>2013</v>
      </c>
      <c r="AD2105" s="50">
        <f t="shared" si="693"/>
        <v>9</v>
      </c>
      <c r="AE2105" s="56">
        <f t="shared" si="694"/>
        <v>201309</v>
      </c>
      <c r="AF2105" s="56">
        <f t="shared" si="703"/>
        <v>36</v>
      </c>
      <c r="AG2105" s="58">
        <f t="shared" si="700"/>
        <v>1</v>
      </c>
      <c r="AH2105" s="56">
        <f t="shared" si="695"/>
        <v>3</v>
      </c>
      <c r="AI2105" s="53">
        <f t="shared" si="696"/>
        <v>0.19147501328042327</v>
      </c>
      <c r="AJ2105" s="56">
        <f t="shared" si="697"/>
        <v>8.9669999999999987</v>
      </c>
    </row>
    <row r="2106" spans="1:36" ht="15.75" x14ac:dyDescent="0.3">
      <c r="A2106" s="50">
        <v>2105</v>
      </c>
      <c r="B2106" s="51">
        <v>41522</v>
      </c>
      <c r="C2106" s="75">
        <f t="shared" si="702"/>
        <v>41522</v>
      </c>
      <c r="D2106" s="50" t="s">
        <v>1223</v>
      </c>
      <c r="E2106" s="50">
        <v>3.1</v>
      </c>
      <c r="F2106" s="50">
        <v>0</v>
      </c>
      <c r="G2106" s="50">
        <v>27</v>
      </c>
      <c r="H2106" s="50">
        <v>58</v>
      </c>
      <c r="I2106" s="53">
        <f t="shared" si="683"/>
        <v>1.9421296296296294E-2</v>
      </c>
      <c r="J2106" s="54">
        <f t="shared" si="684"/>
        <v>6.2649342891278369E-3</v>
      </c>
      <c r="K2106" s="50" t="s">
        <v>1267</v>
      </c>
      <c r="L2106" s="50" t="s">
        <v>927</v>
      </c>
      <c r="M2106" s="55">
        <f t="shared" si="685"/>
        <v>6.6507747318236055</v>
      </c>
      <c r="N2106" s="50">
        <v>158</v>
      </c>
      <c r="O2106" s="50" t="s">
        <v>184</v>
      </c>
      <c r="R2106" s="146" t="s">
        <v>1268</v>
      </c>
      <c r="S2106" s="151">
        <f t="shared" si="686"/>
        <v>0.16414127837514933</v>
      </c>
      <c r="T2106" s="151">
        <f t="shared" si="687"/>
        <v>8.2070639187574665E-2</v>
      </c>
      <c r="V2106" s="393">
        <f t="shared" si="698"/>
        <v>0</v>
      </c>
      <c r="W2106" s="393">
        <f t="shared" si="699"/>
        <v>0</v>
      </c>
      <c r="X2106" s="53">
        <f t="shared" si="688"/>
        <v>0.16414127837514933</v>
      </c>
      <c r="Y2106" s="53">
        <f t="shared" si="689"/>
        <v>0.20053045837514932</v>
      </c>
      <c r="Z2106" s="53">
        <f t="shared" si="690"/>
        <v>8.2070639187574665E-2</v>
      </c>
      <c r="AA2106" s="53">
        <f t="shared" si="691"/>
        <v>0.10026522918757466</v>
      </c>
      <c r="AB2106" s="50">
        <f t="shared" si="692"/>
        <v>1075</v>
      </c>
      <c r="AC2106" s="50">
        <f t="shared" si="701"/>
        <v>2013</v>
      </c>
      <c r="AD2106" s="50">
        <f t="shared" si="693"/>
        <v>9</v>
      </c>
      <c r="AE2106" s="56">
        <f t="shared" si="694"/>
        <v>201309</v>
      </c>
      <c r="AF2106" s="56">
        <f t="shared" si="703"/>
        <v>36</v>
      </c>
      <c r="AG2106" s="58">
        <f t="shared" si="700"/>
        <v>1</v>
      </c>
      <c r="AH2106" s="56">
        <f t="shared" si="695"/>
        <v>5</v>
      </c>
      <c r="AI2106" s="53">
        <f t="shared" si="696"/>
        <v>0.18233586837514931</v>
      </c>
      <c r="AJ2106" s="56">
        <f t="shared" si="697"/>
        <v>13.236999999999998</v>
      </c>
    </row>
    <row r="2107" spans="1:36" ht="15.75" x14ac:dyDescent="0.3">
      <c r="A2107" s="50">
        <v>2106</v>
      </c>
      <c r="B2107" s="51">
        <v>41523</v>
      </c>
      <c r="C2107" s="75">
        <f t="shared" si="702"/>
        <v>41523</v>
      </c>
      <c r="D2107" s="50" t="s">
        <v>1223</v>
      </c>
      <c r="E2107" s="50">
        <v>5.0999999999999996</v>
      </c>
      <c r="F2107" s="50">
        <v>0</v>
      </c>
      <c r="G2107" s="50">
        <v>49</v>
      </c>
      <c r="H2107" s="50">
        <v>21</v>
      </c>
      <c r="I2107" s="53">
        <f t="shared" si="683"/>
        <v>3.4270833333333334E-2</v>
      </c>
      <c r="J2107" s="54">
        <f t="shared" si="684"/>
        <v>6.7197712418300658E-3</v>
      </c>
      <c r="K2107" s="50" t="s">
        <v>1267</v>
      </c>
      <c r="L2107" s="50" t="s">
        <v>1078</v>
      </c>
      <c r="M2107" s="55">
        <f t="shared" si="685"/>
        <v>6.2006079027355669</v>
      </c>
      <c r="N2107" s="50">
        <v>155</v>
      </c>
      <c r="O2107" s="50" t="s">
        <v>255</v>
      </c>
      <c r="R2107" s="146" t="s">
        <v>1269</v>
      </c>
      <c r="S2107" s="151">
        <f t="shared" si="686"/>
        <v>0.17605800653594772</v>
      </c>
      <c r="T2107" s="151">
        <f t="shared" si="687"/>
        <v>8.802900326797386E-2</v>
      </c>
      <c r="V2107" s="393">
        <f t="shared" si="698"/>
        <v>0</v>
      </c>
      <c r="W2107" s="393">
        <f t="shared" si="699"/>
        <v>0</v>
      </c>
      <c r="X2107" s="53">
        <f t="shared" si="688"/>
        <v>0.17605800653594772</v>
      </c>
      <c r="Y2107" s="53">
        <f t="shared" si="689"/>
        <v>0.21244718653594771</v>
      </c>
      <c r="Z2107" s="53">
        <f t="shared" si="690"/>
        <v>8.802900326797386E-2</v>
      </c>
      <c r="AA2107" s="53">
        <f t="shared" si="691"/>
        <v>0.10622359326797386</v>
      </c>
      <c r="AB2107" s="50">
        <f t="shared" si="692"/>
        <v>1413</v>
      </c>
      <c r="AC2107" s="50">
        <f t="shared" si="701"/>
        <v>2013</v>
      </c>
      <c r="AD2107" s="50">
        <f t="shared" si="693"/>
        <v>9</v>
      </c>
      <c r="AE2107" s="56">
        <f t="shared" si="694"/>
        <v>201309</v>
      </c>
      <c r="AF2107" s="56">
        <f t="shared" si="703"/>
        <v>36</v>
      </c>
      <c r="AG2107" s="58">
        <f t="shared" si="700"/>
        <v>0</v>
      </c>
      <c r="AH2107" s="56">
        <f t="shared" si="695"/>
        <v>6</v>
      </c>
      <c r="AI2107" s="53">
        <f t="shared" si="696"/>
        <v>0.19425259653594773</v>
      </c>
      <c r="AJ2107" s="56">
        <f t="shared" si="697"/>
        <v>21.776999999999997</v>
      </c>
    </row>
    <row r="2108" spans="1:36" ht="15.75" x14ac:dyDescent="0.3">
      <c r="A2108" s="50">
        <v>2107</v>
      </c>
      <c r="B2108" s="51">
        <v>41525</v>
      </c>
      <c r="C2108" s="75">
        <f t="shared" si="702"/>
        <v>41525</v>
      </c>
      <c r="D2108" s="50" t="s">
        <v>1224</v>
      </c>
      <c r="E2108" s="50">
        <v>11.8</v>
      </c>
      <c r="F2108" s="50">
        <v>0</v>
      </c>
      <c r="G2108" s="50">
        <v>54</v>
      </c>
      <c r="H2108" s="50">
        <v>25</v>
      </c>
      <c r="I2108" s="53">
        <f t="shared" si="683"/>
        <v>3.7789351851851852E-2</v>
      </c>
      <c r="J2108" s="54">
        <f t="shared" si="684"/>
        <v>3.2024874450721904E-3</v>
      </c>
      <c r="K2108" s="50" t="s">
        <v>930</v>
      </c>
      <c r="L2108" s="50" t="s">
        <v>315</v>
      </c>
      <c r="M2108" s="55">
        <f t="shared" si="685"/>
        <v>13.010719754977041</v>
      </c>
      <c r="N2108" s="50">
        <v>0</v>
      </c>
      <c r="O2108" s="50" t="s">
        <v>291</v>
      </c>
      <c r="R2108" s="146" t="s">
        <v>1270</v>
      </c>
      <c r="S2108" s="151">
        <f t="shared" si="686"/>
        <v>0.35867859384808531</v>
      </c>
      <c r="T2108" s="151">
        <f t="shared" si="687"/>
        <v>0.17933929692404266</v>
      </c>
      <c r="V2108" s="393">
        <f t="shared" si="698"/>
        <v>0</v>
      </c>
      <c r="W2108" s="393">
        <f t="shared" si="699"/>
        <v>0</v>
      </c>
      <c r="X2108" s="53">
        <f t="shared" si="688"/>
        <v>8.390517106089139E-2</v>
      </c>
      <c r="Y2108" s="53">
        <f t="shared" si="689"/>
        <v>0.1202943510608914</v>
      </c>
      <c r="Z2108" s="53">
        <f t="shared" si="690"/>
        <v>4.1952585530445695E-2</v>
      </c>
      <c r="AA2108" s="53">
        <f t="shared" si="691"/>
        <v>6.0147175530445698E-2</v>
      </c>
      <c r="AB2108" s="50">
        <f t="shared" si="692"/>
        <v>834</v>
      </c>
      <c r="AC2108" s="50">
        <f t="shared" si="701"/>
        <v>2013</v>
      </c>
      <c r="AD2108" s="50">
        <f t="shared" si="693"/>
        <v>9</v>
      </c>
      <c r="AE2108" s="56">
        <f t="shared" si="694"/>
        <v>201309</v>
      </c>
      <c r="AF2108" s="56">
        <f t="shared" si="703"/>
        <v>37</v>
      </c>
      <c r="AG2108" s="58">
        <f t="shared" si="700"/>
        <v>1</v>
      </c>
      <c r="AH2108" s="56">
        <f t="shared" si="695"/>
        <v>8</v>
      </c>
      <c r="AI2108" s="53">
        <f t="shared" si="696"/>
        <v>0.10209976106089139</v>
      </c>
      <c r="AJ2108" s="56">
        <f t="shared" si="697"/>
        <v>11.8</v>
      </c>
    </row>
    <row r="2109" spans="1:36" x14ac:dyDescent="0.25">
      <c r="A2109" s="50">
        <v>2108</v>
      </c>
      <c r="B2109" s="51">
        <v>41527</v>
      </c>
      <c r="C2109" s="75">
        <f t="shared" si="702"/>
        <v>41527</v>
      </c>
      <c r="D2109" s="50" t="s">
        <v>1224</v>
      </c>
      <c r="E2109" s="50">
        <v>9.8000000000000007</v>
      </c>
      <c r="F2109" s="50">
        <v>0</v>
      </c>
      <c r="G2109" s="50">
        <v>28</v>
      </c>
      <c r="H2109" s="50">
        <v>12</v>
      </c>
      <c r="I2109" s="53">
        <f t="shared" si="683"/>
        <v>1.9583333333333331E-2</v>
      </c>
      <c r="J2109" s="54">
        <f t="shared" si="684"/>
        <v>1.9982993197278907E-3</v>
      </c>
      <c r="K2109" s="50" t="s">
        <v>921</v>
      </c>
      <c r="L2109" s="50" t="s">
        <v>1132</v>
      </c>
      <c r="M2109" s="55">
        <f t="shared" si="685"/>
        <v>20.851063829787254</v>
      </c>
      <c r="N2109" s="50">
        <v>0</v>
      </c>
      <c r="O2109" s="50" t="s">
        <v>253</v>
      </c>
      <c r="S2109" s="151">
        <f t="shared" si="686"/>
        <v>0.22380952380952376</v>
      </c>
      <c r="T2109" s="151">
        <f t="shared" si="687"/>
        <v>0.11190476190476188</v>
      </c>
      <c r="V2109" s="393">
        <f t="shared" si="698"/>
        <v>0</v>
      </c>
      <c r="W2109" s="393">
        <f t="shared" si="699"/>
        <v>0</v>
      </c>
      <c r="X2109" s="53">
        <f t="shared" si="688"/>
        <v>5.2355442176870735E-2</v>
      </c>
      <c r="Y2109" s="53">
        <f t="shared" si="689"/>
        <v>8.8744622176870722E-2</v>
      </c>
      <c r="Z2109" s="53">
        <f t="shared" si="690"/>
        <v>2.6177721088435368E-2</v>
      </c>
      <c r="AA2109" s="53">
        <f t="shared" si="691"/>
        <v>4.4372311088435361E-2</v>
      </c>
      <c r="AB2109" s="50">
        <f t="shared" si="692"/>
        <v>186</v>
      </c>
      <c r="AC2109" s="50">
        <f t="shared" si="701"/>
        <v>2013</v>
      </c>
      <c r="AD2109" s="50">
        <f t="shared" si="693"/>
        <v>9</v>
      </c>
      <c r="AE2109" s="56">
        <f t="shared" si="694"/>
        <v>201309</v>
      </c>
      <c r="AF2109" s="56">
        <f t="shared" si="703"/>
        <v>37</v>
      </c>
      <c r="AG2109" s="58">
        <f t="shared" si="700"/>
        <v>1</v>
      </c>
      <c r="AH2109" s="56">
        <f t="shared" si="695"/>
        <v>10</v>
      </c>
      <c r="AI2109" s="53">
        <f t="shared" si="696"/>
        <v>7.0550032176870725E-2</v>
      </c>
      <c r="AJ2109" s="56">
        <f t="shared" si="697"/>
        <v>9.8000000000000007</v>
      </c>
    </row>
    <row r="2110" spans="1:36" x14ac:dyDescent="0.25">
      <c r="A2110" s="50">
        <v>2109</v>
      </c>
      <c r="B2110" s="51">
        <v>41532</v>
      </c>
      <c r="C2110" s="75">
        <f t="shared" si="702"/>
        <v>41532</v>
      </c>
      <c r="D2110" s="50" t="s">
        <v>1225</v>
      </c>
      <c r="E2110" s="50">
        <v>0.5</v>
      </c>
      <c r="F2110" s="50">
        <v>0</v>
      </c>
      <c r="G2110" s="50">
        <v>15</v>
      </c>
      <c r="H2110" s="50">
        <v>34</v>
      </c>
      <c r="I2110" s="53">
        <f t="shared" si="683"/>
        <v>1.0810185185185185E-2</v>
      </c>
      <c r="J2110" s="54">
        <f t="shared" si="684"/>
        <v>2.162037037037037E-2</v>
      </c>
      <c r="K2110" s="50" t="s">
        <v>988</v>
      </c>
      <c r="L2110" s="50" t="s">
        <v>1272</v>
      </c>
      <c r="M2110" s="55">
        <f t="shared" si="685"/>
        <v>1.9271948608137062</v>
      </c>
      <c r="N2110" s="50">
        <v>0</v>
      </c>
      <c r="O2110" s="50" t="s">
        <v>377</v>
      </c>
      <c r="S2110" s="151">
        <f t="shared" si="686"/>
        <v>5.1888888888888887E-2</v>
      </c>
      <c r="T2110" s="151">
        <f t="shared" si="687"/>
        <v>2.5944444444444444E-2</v>
      </c>
      <c r="V2110" s="393">
        <f t="shared" si="698"/>
        <v>0</v>
      </c>
      <c r="W2110" s="393">
        <f t="shared" si="699"/>
        <v>0</v>
      </c>
      <c r="X2110" s="53">
        <f t="shared" si="688"/>
        <v>0.56645370370370363</v>
      </c>
      <c r="Y2110" s="53">
        <f t="shared" si="689"/>
        <v>0.60284288370370365</v>
      </c>
      <c r="Z2110" s="53">
        <f t="shared" si="690"/>
        <v>0.28322685185185181</v>
      </c>
      <c r="AA2110" s="53">
        <f t="shared" si="691"/>
        <v>0.30142144185185182</v>
      </c>
      <c r="AB2110" s="50">
        <f t="shared" si="692"/>
        <v>3658</v>
      </c>
      <c r="AC2110" s="50">
        <f t="shared" si="701"/>
        <v>2013</v>
      </c>
      <c r="AD2110" s="50">
        <f t="shared" si="693"/>
        <v>9</v>
      </c>
      <c r="AE2110" s="56">
        <f t="shared" si="694"/>
        <v>201309</v>
      </c>
      <c r="AF2110" s="56">
        <f t="shared" si="703"/>
        <v>38</v>
      </c>
      <c r="AG2110" s="58">
        <f t="shared" si="700"/>
        <v>4</v>
      </c>
      <c r="AH2110" s="56">
        <f t="shared" si="695"/>
        <v>15</v>
      </c>
      <c r="AI2110" s="53">
        <f t="shared" si="696"/>
        <v>0.58464829370370364</v>
      </c>
      <c r="AJ2110" s="56">
        <f t="shared" si="697"/>
        <v>23.35</v>
      </c>
    </row>
    <row r="2111" spans="1:36" ht="15.75" x14ac:dyDescent="0.3">
      <c r="A2111" s="50">
        <v>2110</v>
      </c>
      <c r="B2111" s="51">
        <v>41532</v>
      </c>
      <c r="C2111" s="75">
        <f t="shared" si="702"/>
        <v>41532</v>
      </c>
      <c r="D2111" s="50" t="s">
        <v>1224</v>
      </c>
      <c r="E2111" s="50">
        <v>14</v>
      </c>
      <c r="F2111" s="50">
        <v>0</v>
      </c>
      <c r="G2111" s="50">
        <v>37</v>
      </c>
      <c r="H2111" s="50">
        <v>46</v>
      </c>
      <c r="I2111" s="53">
        <f t="shared" si="683"/>
        <v>2.6226851851851852E-2</v>
      </c>
      <c r="J2111" s="54">
        <f t="shared" si="684"/>
        <v>1.8733465608465609E-3</v>
      </c>
      <c r="K2111" s="50" t="s">
        <v>930</v>
      </c>
      <c r="L2111" s="50" t="s">
        <v>1273</v>
      </c>
      <c r="M2111" s="55">
        <f t="shared" si="685"/>
        <v>22.241835834068858</v>
      </c>
      <c r="N2111" s="50">
        <v>0</v>
      </c>
      <c r="O2111" s="50" t="s">
        <v>255</v>
      </c>
      <c r="R2111" s="146" t="s">
        <v>1275</v>
      </c>
      <c r="S2111" s="151">
        <f t="shared" si="686"/>
        <v>0.20981481481481482</v>
      </c>
      <c r="T2111" s="151">
        <f t="shared" si="687"/>
        <v>0.10490740740740741</v>
      </c>
      <c r="V2111" s="393">
        <f t="shared" si="698"/>
        <v>0</v>
      </c>
      <c r="W2111" s="393">
        <f t="shared" si="699"/>
        <v>0</v>
      </c>
      <c r="X2111" s="53">
        <f t="shared" si="688"/>
        <v>4.9081679894179893E-2</v>
      </c>
      <c r="Y2111" s="53">
        <f t="shared" si="689"/>
        <v>8.5470859894179893E-2</v>
      </c>
      <c r="Z2111" s="53">
        <f t="shared" si="690"/>
        <v>2.4540839947089946E-2</v>
      </c>
      <c r="AA2111" s="53">
        <f t="shared" si="691"/>
        <v>4.2735429947089947E-2</v>
      </c>
      <c r="AB2111" s="50">
        <f t="shared" si="692"/>
        <v>106</v>
      </c>
      <c r="AC2111" s="50">
        <f t="shared" si="701"/>
        <v>2013</v>
      </c>
      <c r="AD2111" s="50">
        <f t="shared" si="693"/>
        <v>9</v>
      </c>
      <c r="AE2111" s="56">
        <f t="shared" si="694"/>
        <v>201309</v>
      </c>
      <c r="AF2111" s="56">
        <f t="shared" si="703"/>
        <v>38</v>
      </c>
      <c r="AG2111" s="58">
        <f t="shared" si="700"/>
        <v>0</v>
      </c>
      <c r="AH2111" s="56">
        <f t="shared" si="695"/>
        <v>15</v>
      </c>
      <c r="AI2111" s="53">
        <f t="shared" si="696"/>
        <v>6.7276269894179896E-2</v>
      </c>
      <c r="AJ2111" s="56">
        <f t="shared" si="697"/>
        <v>14</v>
      </c>
    </row>
    <row r="2112" spans="1:36" ht="15.75" x14ac:dyDescent="0.3">
      <c r="A2112" s="50">
        <v>2111</v>
      </c>
      <c r="B2112" s="51">
        <v>41532</v>
      </c>
      <c r="C2112" s="75">
        <f t="shared" si="702"/>
        <v>41532</v>
      </c>
      <c r="D2112" s="50" t="s">
        <v>1223</v>
      </c>
      <c r="E2112" s="50">
        <v>3.6</v>
      </c>
      <c r="F2112" s="50">
        <v>0</v>
      </c>
      <c r="G2112" s="50">
        <v>35</v>
      </c>
      <c r="H2112" s="50">
        <v>18</v>
      </c>
      <c r="I2112" s="53">
        <f t="shared" si="683"/>
        <v>2.4513888888888887E-2</v>
      </c>
      <c r="J2112" s="54">
        <f t="shared" si="684"/>
        <v>6.8094135802469133E-3</v>
      </c>
      <c r="K2112" s="50" t="s">
        <v>1267</v>
      </c>
      <c r="L2112" s="50" t="s">
        <v>1274</v>
      </c>
      <c r="M2112" s="55">
        <f t="shared" si="685"/>
        <v>6.1189801699716764</v>
      </c>
      <c r="N2112" s="50">
        <v>0</v>
      </c>
      <c r="O2112" s="50" t="s">
        <v>255</v>
      </c>
      <c r="R2112" s="146" t="s">
        <v>1276</v>
      </c>
      <c r="S2112" s="151">
        <f t="shared" si="686"/>
        <v>0.17840663580246913</v>
      </c>
      <c r="T2112" s="151">
        <f t="shared" si="687"/>
        <v>8.9203317901234563E-2</v>
      </c>
      <c r="V2112" s="393">
        <f t="shared" si="698"/>
        <v>0</v>
      </c>
      <c r="W2112" s="393">
        <f t="shared" si="699"/>
        <v>0</v>
      </c>
      <c r="X2112" s="53">
        <f t="shared" si="688"/>
        <v>0.17840663580246913</v>
      </c>
      <c r="Y2112" s="53">
        <f t="shared" si="689"/>
        <v>0.21479581580246912</v>
      </c>
      <c r="Z2112" s="53">
        <f t="shared" si="690"/>
        <v>8.9203317901234563E-2</v>
      </c>
      <c r="AA2112" s="53">
        <f t="shared" si="691"/>
        <v>0.10739790790123456</v>
      </c>
      <c r="AB2112" s="50">
        <f t="shared" si="692"/>
        <v>1530</v>
      </c>
      <c r="AC2112" s="50">
        <f t="shared" si="701"/>
        <v>2013</v>
      </c>
      <c r="AD2112" s="50">
        <f t="shared" si="693"/>
        <v>9</v>
      </c>
      <c r="AE2112" s="56">
        <f t="shared" si="694"/>
        <v>201309</v>
      </c>
      <c r="AF2112" s="56">
        <f t="shared" si="703"/>
        <v>38</v>
      </c>
      <c r="AG2112" s="58">
        <f t="shared" si="700"/>
        <v>0</v>
      </c>
      <c r="AH2112" s="56">
        <f t="shared" si="695"/>
        <v>15</v>
      </c>
      <c r="AI2112" s="53">
        <f t="shared" si="696"/>
        <v>0.19660122580246914</v>
      </c>
      <c r="AJ2112" s="56">
        <f t="shared" si="697"/>
        <v>15.371999999999998</v>
      </c>
    </row>
    <row r="2113" spans="1:36" x14ac:dyDescent="0.25">
      <c r="A2113" s="50">
        <v>2112</v>
      </c>
      <c r="B2113" s="51">
        <v>41534</v>
      </c>
      <c r="C2113" s="75">
        <f t="shared" si="702"/>
        <v>41534</v>
      </c>
      <c r="D2113" s="50" t="s">
        <v>1224</v>
      </c>
      <c r="E2113" s="50">
        <v>8.5</v>
      </c>
      <c r="F2113" s="50">
        <v>0</v>
      </c>
      <c r="G2113" s="50">
        <v>25</v>
      </c>
      <c r="H2113" s="50">
        <v>5</v>
      </c>
      <c r="I2113" s="53">
        <f t="shared" si="683"/>
        <v>1.741898148148148E-2</v>
      </c>
      <c r="J2113" s="54">
        <f t="shared" si="684"/>
        <v>2.0492919389978213E-3</v>
      </c>
      <c r="K2113" s="50" t="s">
        <v>921</v>
      </c>
      <c r="L2113" s="50" t="s">
        <v>1132</v>
      </c>
      <c r="M2113" s="55">
        <f t="shared" si="685"/>
        <v>20.332225913621279</v>
      </c>
      <c r="N2113" s="50">
        <v>0</v>
      </c>
      <c r="O2113" s="50" t="s">
        <v>253</v>
      </c>
      <c r="S2113" s="151">
        <f t="shared" si="686"/>
        <v>0.22952069716775597</v>
      </c>
      <c r="T2113" s="151">
        <f t="shared" si="687"/>
        <v>0.11476034858387799</v>
      </c>
      <c r="V2113" s="393">
        <f t="shared" si="698"/>
        <v>0</v>
      </c>
      <c r="W2113" s="393">
        <f t="shared" si="699"/>
        <v>0</v>
      </c>
      <c r="X2113" s="53">
        <f t="shared" si="688"/>
        <v>5.3691448801742918E-2</v>
      </c>
      <c r="Y2113" s="53">
        <f t="shared" si="689"/>
        <v>9.0080628801742918E-2</v>
      </c>
      <c r="Z2113" s="53">
        <f t="shared" si="690"/>
        <v>2.6845724400871459E-2</v>
      </c>
      <c r="AA2113" s="53">
        <f t="shared" si="691"/>
        <v>4.5040314400871459E-2</v>
      </c>
      <c r="AB2113" s="50">
        <f t="shared" si="692"/>
        <v>209</v>
      </c>
      <c r="AC2113" s="50">
        <f t="shared" si="701"/>
        <v>2013</v>
      </c>
      <c r="AD2113" s="50">
        <f t="shared" si="693"/>
        <v>9</v>
      </c>
      <c r="AE2113" s="56">
        <f t="shared" si="694"/>
        <v>201309</v>
      </c>
      <c r="AF2113" s="56">
        <f t="shared" si="703"/>
        <v>38</v>
      </c>
      <c r="AG2113" s="58">
        <f t="shared" si="700"/>
        <v>1</v>
      </c>
      <c r="AH2113" s="56">
        <f t="shared" si="695"/>
        <v>17</v>
      </c>
      <c r="AI2113" s="53">
        <f t="shared" si="696"/>
        <v>7.1886038801742921E-2</v>
      </c>
      <c r="AJ2113" s="56">
        <f t="shared" si="697"/>
        <v>8.5</v>
      </c>
    </row>
    <row r="2114" spans="1:36" x14ac:dyDescent="0.25">
      <c r="A2114" s="50">
        <v>2113</v>
      </c>
      <c r="B2114" s="51">
        <v>41536</v>
      </c>
      <c r="C2114" s="75">
        <f t="shared" si="702"/>
        <v>41536</v>
      </c>
      <c r="D2114" s="50" t="s">
        <v>1223</v>
      </c>
      <c r="E2114" s="50">
        <v>3.1</v>
      </c>
      <c r="F2114" s="50">
        <v>0</v>
      </c>
      <c r="G2114" s="50">
        <v>30</v>
      </c>
      <c r="H2114" s="50">
        <v>28</v>
      </c>
      <c r="I2114" s="53">
        <f t="shared" ref="I2114:I2177" si="704">IF(E2114&gt;0,TIME(F2114,G2114,H2114),"")</f>
        <v>2.1157407407407406E-2</v>
      </c>
      <c r="J2114" s="54">
        <f t="shared" ref="J2114:J2177" si="705">IF(E2114&gt;0,TIME(F2114,G2114,H2114)/E2114,"")</f>
        <v>6.8249701314217438E-3</v>
      </c>
      <c r="K2114" s="50" t="s">
        <v>1267</v>
      </c>
      <c r="L2114" s="50" t="s">
        <v>927</v>
      </c>
      <c r="M2114" s="55">
        <f t="shared" ref="M2114:M2177" si="706">IF(D2114&gt;0,0.0416666666666667/J2114,"")</f>
        <v>6.1050328227571171</v>
      </c>
      <c r="N2114" s="50">
        <v>0</v>
      </c>
      <c r="O2114" s="50" t="s">
        <v>255</v>
      </c>
      <c r="S2114" s="151">
        <f t="shared" ref="S2114:S2177" si="707">IF("1-Swim"=D2114,J2114*2.4,IF("2-Bike"=D2114,J2114*112,IF("3-Run"=D2114,J2114*26.2,0)))</f>
        <v>0.17881421744324968</v>
      </c>
      <c r="T2114" s="151">
        <f t="shared" ref="T2114:T2177" si="708">S2114/2</f>
        <v>8.9407108721624842E-2</v>
      </c>
      <c r="V2114" s="393">
        <f t="shared" si="698"/>
        <v>0</v>
      </c>
      <c r="W2114" s="393">
        <f t="shared" si="699"/>
        <v>0</v>
      </c>
      <c r="X2114" s="53">
        <f t="shared" ref="X2114:X2177" si="709">J2114*26.2</f>
        <v>0.17881421744324968</v>
      </c>
      <c r="Y2114" s="53">
        <f t="shared" ref="Y2114:Y2177" si="710">(J2114+0.0013889)*26.2</f>
        <v>0.21520339744324968</v>
      </c>
      <c r="Z2114" s="53">
        <f t="shared" ref="Z2114:Z2177" si="711">X2114/2</f>
        <v>8.9407108721624842E-2</v>
      </c>
      <c r="AA2114" s="53">
        <f t="shared" ref="AA2114:AA2177" si="712">Y2114/2</f>
        <v>0.10760169872162484</v>
      </c>
      <c r="AB2114" s="50">
        <f t="shared" ref="AB2114:AB2177" si="713">RANK(J2114,J:J,1)</f>
        <v>1553</v>
      </c>
      <c r="AC2114" s="50">
        <f t="shared" si="701"/>
        <v>2013</v>
      </c>
      <c r="AD2114" s="50">
        <f t="shared" ref="AD2114:AD2177" si="714">MONTH(B2114)</f>
        <v>9</v>
      </c>
      <c r="AE2114" s="56">
        <f t="shared" ref="AE2114:AE2177" si="715">AC2114*100+AD2114</f>
        <v>201309</v>
      </c>
      <c r="AF2114" s="56">
        <f t="shared" si="703"/>
        <v>38</v>
      </c>
      <c r="AG2114" s="58">
        <f t="shared" si="700"/>
        <v>1</v>
      </c>
      <c r="AH2114" s="56">
        <f t="shared" ref="AH2114:AH2177" si="716">DAY(B2114)</f>
        <v>19</v>
      </c>
      <c r="AI2114" s="53">
        <f t="shared" ref="AI2114:AI2177" si="717">Z2114+AA2114</f>
        <v>0.19700880744324967</v>
      </c>
      <c r="AJ2114" s="56">
        <f t="shared" ref="AJ2114:AJ2177" si="718">IF("1-Swim"=D2114,E2114*46.7,IF("2-Bike"=D2114,E2114,IF("3-Run"=D2114,E2114*4.27,0)))</f>
        <v>13.236999999999998</v>
      </c>
    </row>
    <row r="2115" spans="1:36" ht="15.75" x14ac:dyDescent="0.3">
      <c r="A2115" s="50">
        <v>2114</v>
      </c>
      <c r="B2115" s="51">
        <v>41540</v>
      </c>
      <c r="C2115" s="75">
        <f t="shared" si="702"/>
        <v>41540</v>
      </c>
      <c r="D2115" s="50" t="s">
        <v>1223</v>
      </c>
      <c r="E2115" s="50">
        <v>3.1</v>
      </c>
      <c r="F2115" s="50">
        <v>0</v>
      </c>
      <c r="G2115" s="50">
        <v>28</v>
      </c>
      <c r="H2115" s="50">
        <v>43</v>
      </c>
      <c r="I2115" s="53">
        <f t="shared" si="704"/>
        <v>1.9942129629629629E-2</v>
      </c>
      <c r="J2115" s="54">
        <f t="shared" si="705"/>
        <v>6.4329450418160088E-3</v>
      </c>
      <c r="K2115" s="50" t="s">
        <v>1267</v>
      </c>
      <c r="L2115" s="50" t="s">
        <v>927</v>
      </c>
      <c r="M2115" s="55">
        <f t="shared" si="706"/>
        <v>6.4770748694138192</v>
      </c>
      <c r="N2115" s="50">
        <v>0</v>
      </c>
      <c r="O2115" s="50" t="s">
        <v>255</v>
      </c>
      <c r="R2115" s="146" t="s">
        <v>1277</v>
      </c>
      <c r="S2115" s="151">
        <f t="shared" si="707"/>
        <v>0.16854316009557943</v>
      </c>
      <c r="T2115" s="151">
        <f t="shared" si="708"/>
        <v>8.4271580047789715E-2</v>
      </c>
      <c r="V2115" s="393">
        <f t="shared" ref="V2115:V2178" si="719">U2115*0.000568182</f>
        <v>0</v>
      </c>
      <c r="W2115" s="393">
        <f t="shared" ref="W2115:W2178" si="720">U2115*0.0006213713910761</f>
        <v>0</v>
      </c>
      <c r="X2115" s="53">
        <f t="shared" si="709"/>
        <v>0.16854316009557943</v>
      </c>
      <c r="Y2115" s="53">
        <f t="shared" si="710"/>
        <v>0.2049323400955794</v>
      </c>
      <c r="Z2115" s="53">
        <f t="shared" si="711"/>
        <v>8.4271580047789715E-2</v>
      </c>
      <c r="AA2115" s="53">
        <f t="shared" si="712"/>
        <v>0.1024661700477897</v>
      </c>
      <c r="AB2115" s="50">
        <f t="shared" si="713"/>
        <v>1155</v>
      </c>
      <c r="AC2115" s="50">
        <f t="shared" si="701"/>
        <v>2013</v>
      </c>
      <c r="AD2115" s="50">
        <f t="shared" si="714"/>
        <v>9</v>
      </c>
      <c r="AE2115" s="56">
        <f t="shared" si="715"/>
        <v>201309</v>
      </c>
      <c r="AF2115" s="56">
        <f t="shared" si="703"/>
        <v>39</v>
      </c>
      <c r="AG2115" s="58">
        <f t="shared" si="700"/>
        <v>3</v>
      </c>
      <c r="AH2115" s="56">
        <f t="shared" si="716"/>
        <v>23</v>
      </c>
      <c r="AI2115" s="53">
        <f t="shared" si="717"/>
        <v>0.18673775009557941</v>
      </c>
      <c r="AJ2115" s="56">
        <f t="shared" si="718"/>
        <v>13.236999999999998</v>
      </c>
    </row>
    <row r="2116" spans="1:36" ht="15.75" x14ac:dyDescent="0.3">
      <c r="A2116" s="50">
        <v>2115</v>
      </c>
      <c r="B2116" s="51">
        <v>41544</v>
      </c>
      <c r="C2116" s="75">
        <f t="shared" si="702"/>
        <v>41544</v>
      </c>
      <c r="D2116" s="50" t="s">
        <v>1223</v>
      </c>
      <c r="E2116" s="50">
        <v>3.25</v>
      </c>
      <c r="F2116" s="50">
        <v>0</v>
      </c>
      <c r="G2116" s="50">
        <v>31</v>
      </c>
      <c r="H2116" s="50">
        <v>49</v>
      </c>
      <c r="I2116" s="53">
        <f t="shared" si="704"/>
        <v>2.2094907407407407E-2</v>
      </c>
      <c r="J2116" s="54">
        <f t="shared" si="705"/>
        <v>6.7984330484330479E-3</v>
      </c>
      <c r="K2116" s="50" t="s">
        <v>1063</v>
      </c>
      <c r="L2116" s="50" t="s">
        <v>1357</v>
      </c>
      <c r="M2116" s="55">
        <f t="shared" si="706"/>
        <v>6.1288632792037765</v>
      </c>
      <c r="N2116" s="50">
        <v>0</v>
      </c>
      <c r="O2116" s="50" t="s">
        <v>198</v>
      </c>
      <c r="R2116" s="146" t="s">
        <v>1278</v>
      </c>
      <c r="S2116" s="151">
        <f t="shared" si="707"/>
        <v>0.17811894586894586</v>
      </c>
      <c r="T2116" s="151">
        <f t="shared" si="708"/>
        <v>8.905947293447293E-2</v>
      </c>
      <c r="V2116" s="393">
        <f t="shared" si="719"/>
        <v>0</v>
      </c>
      <c r="W2116" s="393">
        <f t="shared" si="720"/>
        <v>0</v>
      </c>
      <c r="X2116" s="53">
        <f t="shared" si="709"/>
        <v>0.17811894586894586</v>
      </c>
      <c r="Y2116" s="53">
        <f t="shared" si="710"/>
        <v>0.21450812586894583</v>
      </c>
      <c r="Z2116" s="53">
        <f t="shared" si="711"/>
        <v>8.905947293447293E-2</v>
      </c>
      <c r="AA2116" s="53">
        <f t="shared" si="712"/>
        <v>0.10725406293447291</v>
      </c>
      <c r="AB2116" s="50">
        <f t="shared" si="713"/>
        <v>1516</v>
      </c>
      <c r="AC2116" s="50">
        <f t="shared" si="701"/>
        <v>2013</v>
      </c>
      <c r="AD2116" s="50">
        <f t="shared" si="714"/>
        <v>9</v>
      </c>
      <c r="AE2116" s="56">
        <f t="shared" si="715"/>
        <v>201309</v>
      </c>
      <c r="AF2116" s="56">
        <f t="shared" si="703"/>
        <v>39</v>
      </c>
      <c r="AG2116" s="58">
        <f t="shared" si="700"/>
        <v>3</v>
      </c>
      <c r="AH2116" s="56">
        <f t="shared" si="716"/>
        <v>27</v>
      </c>
      <c r="AI2116" s="53">
        <f t="shared" si="717"/>
        <v>0.19631353586894584</v>
      </c>
      <c r="AJ2116" s="56">
        <f t="shared" si="718"/>
        <v>13.877499999999998</v>
      </c>
    </row>
    <row r="2117" spans="1:36" ht="15.75" x14ac:dyDescent="0.3">
      <c r="A2117" s="50">
        <v>2116</v>
      </c>
      <c r="B2117" s="51">
        <v>41550</v>
      </c>
      <c r="C2117" s="75">
        <f t="shared" si="702"/>
        <v>41550</v>
      </c>
      <c r="D2117" s="50" t="s">
        <v>1223</v>
      </c>
      <c r="E2117" s="50">
        <v>3.25</v>
      </c>
      <c r="F2117" s="50">
        <v>0</v>
      </c>
      <c r="G2117" s="50">
        <v>32</v>
      </c>
      <c r="H2117" s="50">
        <v>1</v>
      </c>
      <c r="I2117" s="53">
        <f t="shared" si="704"/>
        <v>2.2233796296296297E-2</v>
      </c>
      <c r="J2117" s="54">
        <f t="shared" si="705"/>
        <v>6.8411680911680912E-3</v>
      </c>
      <c r="K2117" s="50" t="s">
        <v>1063</v>
      </c>
      <c r="L2117" s="50" t="s">
        <v>1357</v>
      </c>
      <c r="M2117" s="55">
        <f t="shared" si="706"/>
        <v>6.090577824049979</v>
      </c>
      <c r="N2117" s="50">
        <v>161</v>
      </c>
      <c r="O2117" s="50" t="s">
        <v>184</v>
      </c>
      <c r="R2117" s="146" t="s">
        <v>1279</v>
      </c>
      <c r="S2117" s="151">
        <f t="shared" si="707"/>
        <v>0.17923860398860397</v>
      </c>
      <c r="T2117" s="151">
        <f t="shared" si="708"/>
        <v>8.9619301994301986E-2</v>
      </c>
      <c r="V2117" s="393">
        <f t="shared" si="719"/>
        <v>0</v>
      </c>
      <c r="W2117" s="393">
        <f t="shared" si="720"/>
        <v>0</v>
      </c>
      <c r="X2117" s="53">
        <f t="shared" si="709"/>
        <v>0.17923860398860397</v>
      </c>
      <c r="Y2117" s="53">
        <f t="shared" si="710"/>
        <v>0.21562778398860397</v>
      </c>
      <c r="Z2117" s="53">
        <f t="shared" si="711"/>
        <v>8.9619301994301986E-2</v>
      </c>
      <c r="AA2117" s="53">
        <f t="shared" si="712"/>
        <v>0.10781389199430198</v>
      </c>
      <c r="AB2117" s="50">
        <f t="shared" si="713"/>
        <v>1579</v>
      </c>
      <c r="AC2117" s="50">
        <f t="shared" si="701"/>
        <v>2013</v>
      </c>
      <c r="AD2117" s="50">
        <f t="shared" si="714"/>
        <v>10</v>
      </c>
      <c r="AE2117" s="56">
        <f t="shared" si="715"/>
        <v>201310</v>
      </c>
      <c r="AF2117" s="56">
        <f t="shared" si="703"/>
        <v>40</v>
      </c>
      <c r="AG2117" s="58">
        <f t="shared" si="700"/>
        <v>5</v>
      </c>
      <c r="AH2117" s="56">
        <f t="shared" si="716"/>
        <v>3</v>
      </c>
      <c r="AI2117" s="53">
        <f t="shared" si="717"/>
        <v>0.19743319398860398</v>
      </c>
      <c r="AJ2117" s="56">
        <f t="shared" si="718"/>
        <v>13.877499999999998</v>
      </c>
    </row>
    <row r="2118" spans="1:36" x14ac:dyDescent="0.25">
      <c r="A2118" s="50">
        <v>2117</v>
      </c>
      <c r="B2118" s="51">
        <v>41550</v>
      </c>
      <c r="C2118" s="75">
        <f t="shared" si="702"/>
        <v>41550</v>
      </c>
      <c r="D2118" s="50" t="s">
        <v>1223</v>
      </c>
      <c r="E2118" s="50">
        <v>1.5</v>
      </c>
      <c r="F2118" s="50">
        <v>0</v>
      </c>
      <c r="G2118" s="50">
        <v>14</v>
      </c>
      <c r="H2118" s="50">
        <v>39</v>
      </c>
      <c r="I2118" s="53">
        <f t="shared" si="704"/>
        <v>1.0173611111111111E-2</v>
      </c>
      <c r="J2118" s="54">
        <f t="shared" si="705"/>
        <v>6.7824074074074071E-3</v>
      </c>
      <c r="K2118" s="50" t="s">
        <v>1280</v>
      </c>
      <c r="L2118" s="50" t="s">
        <v>1281</v>
      </c>
      <c r="M2118" s="55">
        <f t="shared" si="706"/>
        <v>6.1433447098976162</v>
      </c>
      <c r="N2118" s="50">
        <v>0</v>
      </c>
      <c r="O2118" s="50" t="s">
        <v>255</v>
      </c>
      <c r="S2118" s="151">
        <f t="shared" si="707"/>
        <v>0.17769907407407406</v>
      </c>
      <c r="T2118" s="151">
        <f t="shared" si="708"/>
        <v>8.8849537037037032E-2</v>
      </c>
      <c r="V2118" s="393">
        <f t="shared" si="719"/>
        <v>0</v>
      </c>
      <c r="W2118" s="393">
        <f t="shared" si="720"/>
        <v>0</v>
      </c>
      <c r="X2118" s="53">
        <f t="shared" si="709"/>
        <v>0.17769907407407406</v>
      </c>
      <c r="Y2118" s="53">
        <f t="shared" si="710"/>
        <v>0.21408825407407406</v>
      </c>
      <c r="Z2118" s="53">
        <f t="shared" si="711"/>
        <v>8.8849537037037032E-2</v>
      </c>
      <c r="AA2118" s="53">
        <f t="shared" si="712"/>
        <v>0.10704412703703703</v>
      </c>
      <c r="AB2118" s="50">
        <f t="shared" si="713"/>
        <v>1497</v>
      </c>
      <c r="AC2118" s="50">
        <f t="shared" si="701"/>
        <v>2013</v>
      </c>
      <c r="AD2118" s="50">
        <f t="shared" si="714"/>
        <v>10</v>
      </c>
      <c r="AE2118" s="56">
        <f t="shared" si="715"/>
        <v>201310</v>
      </c>
      <c r="AF2118" s="56">
        <f t="shared" si="703"/>
        <v>40</v>
      </c>
      <c r="AG2118" s="58">
        <f t="shared" si="700"/>
        <v>0</v>
      </c>
      <c r="AH2118" s="56">
        <f t="shared" si="716"/>
        <v>3</v>
      </c>
      <c r="AI2118" s="53">
        <f t="shared" si="717"/>
        <v>0.19589366407407405</v>
      </c>
      <c r="AJ2118" s="56">
        <f t="shared" si="718"/>
        <v>6.4049999999999994</v>
      </c>
    </row>
    <row r="2119" spans="1:36" x14ac:dyDescent="0.25">
      <c r="A2119" s="50">
        <v>2118</v>
      </c>
      <c r="B2119" s="51">
        <v>41554</v>
      </c>
      <c r="C2119" s="75">
        <f t="shared" si="702"/>
        <v>41554</v>
      </c>
      <c r="D2119" s="50" t="s">
        <v>1223</v>
      </c>
      <c r="E2119" s="50">
        <v>1</v>
      </c>
      <c r="F2119" s="50">
        <v>0</v>
      </c>
      <c r="G2119" s="50">
        <v>8</v>
      </c>
      <c r="H2119" s="50">
        <v>27</v>
      </c>
      <c r="I2119" s="53">
        <f t="shared" si="704"/>
        <v>5.8680555555555543E-3</v>
      </c>
      <c r="J2119" s="54">
        <f t="shared" si="705"/>
        <v>5.8680555555555543E-3</v>
      </c>
      <c r="K2119" s="50" t="s">
        <v>1143</v>
      </c>
      <c r="L2119" s="50" t="s">
        <v>1048</v>
      </c>
      <c r="M2119" s="55">
        <f t="shared" si="706"/>
        <v>7.1005917159763383</v>
      </c>
      <c r="N2119" s="50">
        <v>0</v>
      </c>
      <c r="S2119" s="151">
        <f t="shared" si="707"/>
        <v>0.15374305555555551</v>
      </c>
      <c r="T2119" s="151">
        <f t="shared" si="708"/>
        <v>7.6871527777777754E-2</v>
      </c>
      <c r="V2119" s="393">
        <f t="shared" si="719"/>
        <v>0</v>
      </c>
      <c r="W2119" s="393">
        <f t="shared" si="720"/>
        <v>0</v>
      </c>
      <c r="X2119" s="53">
        <f t="shared" si="709"/>
        <v>0.15374305555555551</v>
      </c>
      <c r="Y2119" s="53">
        <f t="shared" si="710"/>
        <v>0.19013223555555553</v>
      </c>
      <c r="Z2119" s="53">
        <f t="shared" si="711"/>
        <v>7.6871527777777754E-2</v>
      </c>
      <c r="AA2119" s="53">
        <f t="shared" si="712"/>
        <v>9.5066117777777764E-2</v>
      </c>
      <c r="AB2119" s="50">
        <f t="shared" si="713"/>
        <v>992</v>
      </c>
      <c r="AC2119" s="50">
        <f t="shared" si="701"/>
        <v>2013</v>
      </c>
      <c r="AD2119" s="50">
        <f t="shared" si="714"/>
        <v>10</v>
      </c>
      <c r="AE2119" s="56">
        <f t="shared" si="715"/>
        <v>201310</v>
      </c>
      <c r="AF2119" s="56">
        <f t="shared" si="703"/>
        <v>41</v>
      </c>
      <c r="AG2119" s="58">
        <f t="shared" si="700"/>
        <v>3</v>
      </c>
      <c r="AH2119" s="56">
        <f t="shared" si="716"/>
        <v>7</v>
      </c>
      <c r="AI2119" s="53">
        <f t="shared" si="717"/>
        <v>0.17193764555555552</v>
      </c>
      <c r="AJ2119" s="56">
        <f t="shared" si="718"/>
        <v>4.2699999999999996</v>
      </c>
    </row>
    <row r="2120" spans="1:36" x14ac:dyDescent="0.25">
      <c r="A2120" s="50">
        <v>2119</v>
      </c>
      <c r="B2120" s="51">
        <v>41557</v>
      </c>
      <c r="C2120" s="75">
        <f t="shared" si="702"/>
        <v>41557</v>
      </c>
      <c r="D2120" s="50" t="s">
        <v>1223</v>
      </c>
      <c r="E2120" s="50">
        <v>2</v>
      </c>
      <c r="F2120" s="50">
        <v>0</v>
      </c>
      <c r="G2120" s="50">
        <v>19</v>
      </c>
      <c r="H2120" s="50">
        <v>22</v>
      </c>
      <c r="I2120" s="53">
        <f t="shared" si="704"/>
        <v>1.3449074074074073E-2</v>
      </c>
      <c r="J2120" s="54">
        <f t="shared" si="705"/>
        <v>6.7245370370370367E-3</v>
      </c>
      <c r="K2120" s="50" t="s">
        <v>1143</v>
      </c>
      <c r="L2120" s="50" t="s">
        <v>1048</v>
      </c>
      <c r="M2120" s="55">
        <f t="shared" si="706"/>
        <v>6.196213425129093</v>
      </c>
      <c r="N2120" s="50">
        <v>0</v>
      </c>
      <c r="S2120" s="151">
        <f t="shared" si="707"/>
        <v>0.17618287037037036</v>
      </c>
      <c r="T2120" s="151">
        <f t="shared" si="708"/>
        <v>8.8091435185185182E-2</v>
      </c>
      <c r="V2120" s="393">
        <f t="shared" si="719"/>
        <v>0</v>
      </c>
      <c r="W2120" s="393">
        <f t="shared" si="720"/>
        <v>0</v>
      </c>
      <c r="X2120" s="53">
        <f t="shared" si="709"/>
        <v>0.17618287037037036</v>
      </c>
      <c r="Y2120" s="53">
        <f t="shared" si="710"/>
        <v>0.21257205037037033</v>
      </c>
      <c r="Z2120" s="53">
        <f t="shared" si="711"/>
        <v>8.8091435185185182E-2</v>
      </c>
      <c r="AA2120" s="53">
        <f t="shared" si="712"/>
        <v>0.10628602518518517</v>
      </c>
      <c r="AB2120" s="50">
        <f t="shared" si="713"/>
        <v>1422</v>
      </c>
      <c r="AC2120" s="50">
        <f t="shared" si="701"/>
        <v>2013</v>
      </c>
      <c r="AD2120" s="50">
        <f t="shared" si="714"/>
        <v>10</v>
      </c>
      <c r="AE2120" s="56">
        <f t="shared" si="715"/>
        <v>201310</v>
      </c>
      <c r="AF2120" s="56">
        <f t="shared" si="703"/>
        <v>41</v>
      </c>
      <c r="AG2120" s="58">
        <f t="shared" si="700"/>
        <v>2</v>
      </c>
      <c r="AH2120" s="56">
        <f t="shared" si="716"/>
        <v>10</v>
      </c>
      <c r="AI2120" s="53">
        <f t="shared" si="717"/>
        <v>0.19437746037037035</v>
      </c>
      <c r="AJ2120" s="56">
        <f t="shared" si="718"/>
        <v>8.5399999999999991</v>
      </c>
    </row>
    <row r="2121" spans="1:36" ht="15.75" x14ac:dyDescent="0.3">
      <c r="A2121" s="50">
        <v>2120</v>
      </c>
      <c r="B2121" s="51">
        <v>41557</v>
      </c>
      <c r="C2121" s="75">
        <f t="shared" si="702"/>
        <v>41557</v>
      </c>
      <c r="D2121" s="50" t="s">
        <v>1223</v>
      </c>
      <c r="E2121" s="50">
        <v>1.7</v>
      </c>
      <c r="F2121" s="50">
        <v>0</v>
      </c>
      <c r="G2121" s="50">
        <v>15</v>
      </c>
      <c r="H2121" s="50">
        <v>56</v>
      </c>
      <c r="I2121" s="53">
        <f t="shared" si="704"/>
        <v>1.1064814814814814E-2</v>
      </c>
      <c r="J2121" s="54">
        <f t="shared" si="705"/>
        <v>6.5087145969498902E-3</v>
      </c>
      <c r="K2121" s="50" t="s">
        <v>1280</v>
      </c>
      <c r="L2121" s="50" t="s">
        <v>1282</v>
      </c>
      <c r="M2121" s="55">
        <f t="shared" si="706"/>
        <v>6.4016736401673695</v>
      </c>
      <c r="N2121" s="50">
        <v>0</v>
      </c>
      <c r="O2121" s="50" t="s">
        <v>198</v>
      </c>
      <c r="R2121" s="146" t="s">
        <v>1283</v>
      </c>
      <c r="S2121" s="151">
        <f t="shared" si="707"/>
        <v>0.17052832244008712</v>
      </c>
      <c r="T2121" s="151">
        <f t="shared" si="708"/>
        <v>8.5264161220043558E-2</v>
      </c>
      <c r="V2121" s="393">
        <f t="shared" si="719"/>
        <v>0</v>
      </c>
      <c r="W2121" s="393">
        <f t="shared" si="720"/>
        <v>0</v>
      </c>
      <c r="X2121" s="53">
        <f t="shared" si="709"/>
        <v>0.17052832244008712</v>
      </c>
      <c r="Y2121" s="53">
        <f t="shared" si="710"/>
        <v>0.20691750244008711</v>
      </c>
      <c r="Z2121" s="53">
        <f t="shared" si="711"/>
        <v>8.5264161220043558E-2</v>
      </c>
      <c r="AA2121" s="53">
        <f t="shared" si="712"/>
        <v>0.10345875122004355</v>
      </c>
      <c r="AB2121" s="50">
        <f t="shared" si="713"/>
        <v>1218</v>
      </c>
      <c r="AC2121" s="50">
        <f t="shared" si="701"/>
        <v>2013</v>
      </c>
      <c r="AD2121" s="50">
        <f t="shared" si="714"/>
        <v>10</v>
      </c>
      <c r="AE2121" s="56">
        <f t="shared" si="715"/>
        <v>201310</v>
      </c>
      <c r="AF2121" s="56">
        <f t="shared" si="703"/>
        <v>41</v>
      </c>
      <c r="AG2121" s="58">
        <f t="shared" si="700"/>
        <v>0</v>
      </c>
      <c r="AH2121" s="56">
        <f t="shared" si="716"/>
        <v>10</v>
      </c>
      <c r="AI2121" s="53">
        <f t="shared" si="717"/>
        <v>0.1887229124400871</v>
      </c>
      <c r="AJ2121" s="56">
        <f t="shared" si="718"/>
        <v>7.2589999999999995</v>
      </c>
    </row>
    <row r="2122" spans="1:36" x14ac:dyDescent="0.25">
      <c r="A2122" s="50">
        <v>2121</v>
      </c>
      <c r="B2122" s="51">
        <v>41558</v>
      </c>
      <c r="C2122" s="75">
        <f t="shared" si="702"/>
        <v>41558</v>
      </c>
      <c r="D2122" s="50" t="s">
        <v>1223</v>
      </c>
      <c r="E2122" s="50">
        <v>1</v>
      </c>
      <c r="F2122" s="50">
        <v>0</v>
      </c>
      <c r="G2122" s="50">
        <v>9</v>
      </c>
      <c r="H2122" s="50">
        <v>30</v>
      </c>
      <c r="I2122" s="53">
        <f t="shared" si="704"/>
        <v>6.5972222222222222E-3</v>
      </c>
      <c r="J2122" s="54">
        <f t="shared" si="705"/>
        <v>6.5972222222222222E-3</v>
      </c>
      <c r="K2122" s="50" t="s">
        <v>1143</v>
      </c>
      <c r="L2122" s="50" t="s">
        <v>1048</v>
      </c>
      <c r="M2122" s="55">
        <f t="shared" si="706"/>
        <v>6.3157894736842151</v>
      </c>
      <c r="N2122" s="50">
        <v>0</v>
      </c>
      <c r="S2122" s="151">
        <f t="shared" si="707"/>
        <v>0.17284722222222221</v>
      </c>
      <c r="T2122" s="151">
        <f t="shared" si="708"/>
        <v>8.6423611111111104E-2</v>
      </c>
      <c r="V2122" s="393">
        <f t="shared" si="719"/>
        <v>0</v>
      </c>
      <c r="W2122" s="393">
        <f t="shared" si="720"/>
        <v>0</v>
      </c>
      <c r="X2122" s="53">
        <f t="shared" si="709"/>
        <v>0.17284722222222221</v>
      </c>
      <c r="Y2122" s="53">
        <f t="shared" si="710"/>
        <v>0.2092364022222222</v>
      </c>
      <c r="Z2122" s="53">
        <f t="shared" si="711"/>
        <v>8.6423611111111104E-2</v>
      </c>
      <c r="AA2122" s="53">
        <f t="shared" si="712"/>
        <v>0.1046182011111111</v>
      </c>
      <c r="AB2122" s="50">
        <f t="shared" si="713"/>
        <v>1291</v>
      </c>
      <c r="AC2122" s="50">
        <f t="shared" si="701"/>
        <v>2013</v>
      </c>
      <c r="AD2122" s="50">
        <f t="shared" si="714"/>
        <v>10</v>
      </c>
      <c r="AE2122" s="56">
        <f t="shared" si="715"/>
        <v>201310</v>
      </c>
      <c r="AF2122" s="56">
        <f t="shared" si="703"/>
        <v>41</v>
      </c>
      <c r="AG2122" s="58">
        <f t="shared" si="700"/>
        <v>0</v>
      </c>
      <c r="AH2122" s="56">
        <f t="shared" si="716"/>
        <v>11</v>
      </c>
      <c r="AI2122" s="53">
        <f t="shared" si="717"/>
        <v>0.19104181222222222</v>
      </c>
      <c r="AJ2122" s="56">
        <f t="shared" si="718"/>
        <v>4.2699999999999996</v>
      </c>
    </row>
    <row r="2123" spans="1:36" x14ac:dyDescent="0.25">
      <c r="A2123" s="50">
        <v>2122</v>
      </c>
      <c r="B2123" s="51">
        <v>41558</v>
      </c>
      <c r="C2123" s="75">
        <f t="shared" si="702"/>
        <v>41558</v>
      </c>
      <c r="D2123" s="50" t="s">
        <v>1223</v>
      </c>
      <c r="E2123" s="50">
        <v>1</v>
      </c>
      <c r="F2123" s="50">
        <v>0</v>
      </c>
      <c r="G2123" s="50">
        <v>9</v>
      </c>
      <c r="H2123" s="50">
        <v>30</v>
      </c>
      <c r="I2123" s="53">
        <f t="shared" si="704"/>
        <v>6.5972222222222222E-3</v>
      </c>
      <c r="J2123" s="54">
        <f t="shared" si="705"/>
        <v>6.5972222222222222E-3</v>
      </c>
      <c r="K2123" s="50" t="s">
        <v>1143</v>
      </c>
      <c r="L2123" s="50" t="s">
        <v>1048</v>
      </c>
      <c r="M2123" s="55">
        <f t="shared" si="706"/>
        <v>6.3157894736842151</v>
      </c>
      <c r="N2123" s="50">
        <v>0</v>
      </c>
      <c r="O2123" s="50" t="s">
        <v>253</v>
      </c>
      <c r="S2123" s="151">
        <f t="shared" si="707"/>
        <v>0.17284722222222221</v>
      </c>
      <c r="T2123" s="151">
        <f t="shared" si="708"/>
        <v>8.6423611111111104E-2</v>
      </c>
      <c r="V2123" s="393">
        <f t="shared" si="719"/>
        <v>0</v>
      </c>
      <c r="W2123" s="393">
        <f t="shared" si="720"/>
        <v>0</v>
      </c>
      <c r="X2123" s="53">
        <f t="shared" si="709"/>
        <v>0.17284722222222221</v>
      </c>
      <c r="Y2123" s="53">
        <f t="shared" si="710"/>
        <v>0.2092364022222222</v>
      </c>
      <c r="Z2123" s="53">
        <f t="shared" si="711"/>
        <v>8.6423611111111104E-2</v>
      </c>
      <c r="AA2123" s="53">
        <f t="shared" si="712"/>
        <v>0.1046182011111111</v>
      </c>
      <c r="AB2123" s="50">
        <f t="shared" si="713"/>
        <v>1291</v>
      </c>
      <c r="AC2123" s="50">
        <f t="shared" si="701"/>
        <v>2013</v>
      </c>
      <c r="AD2123" s="50">
        <f t="shared" si="714"/>
        <v>10</v>
      </c>
      <c r="AE2123" s="56">
        <f t="shared" si="715"/>
        <v>201310</v>
      </c>
      <c r="AF2123" s="56">
        <f t="shared" si="703"/>
        <v>41</v>
      </c>
      <c r="AG2123" s="58">
        <f t="shared" si="700"/>
        <v>0</v>
      </c>
      <c r="AH2123" s="56">
        <f t="shared" si="716"/>
        <v>11</v>
      </c>
      <c r="AI2123" s="53">
        <f t="shared" si="717"/>
        <v>0.19104181222222222</v>
      </c>
      <c r="AJ2123" s="56">
        <f t="shared" si="718"/>
        <v>4.2699999999999996</v>
      </c>
    </row>
    <row r="2124" spans="1:36" ht="15.75" x14ac:dyDescent="0.3">
      <c r="A2124" s="50">
        <v>2123</v>
      </c>
      <c r="B2124" s="51">
        <v>41559</v>
      </c>
      <c r="C2124" s="75">
        <f t="shared" si="702"/>
        <v>41559</v>
      </c>
      <c r="D2124" s="50" t="s">
        <v>1224</v>
      </c>
      <c r="E2124" s="50">
        <v>15.6</v>
      </c>
      <c r="F2124" s="50">
        <v>1</v>
      </c>
      <c r="G2124" s="50">
        <v>8</v>
      </c>
      <c r="H2124" s="50">
        <v>32</v>
      </c>
      <c r="I2124" s="53">
        <f t="shared" si="704"/>
        <v>4.7592592592592596E-2</v>
      </c>
      <c r="J2124" s="54">
        <f t="shared" si="705"/>
        <v>3.0508072174738844E-3</v>
      </c>
      <c r="K2124" s="50" t="s">
        <v>930</v>
      </c>
      <c r="L2124" s="50" t="s">
        <v>315</v>
      </c>
      <c r="M2124" s="55">
        <f t="shared" si="706"/>
        <v>13.657587548638142</v>
      </c>
      <c r="N2124" s="50">
        <v>0</v>
      </c>
      <c r="O2124" s="50" t="s">
        <v>198</v>
      </c>
      <c r="R2124" s="146" t="s">
        <v>1284</v>
      </c>
      <c r="S2124" s="151">
        <f t="shared" si="707"/>
        <v>0.34169040835707504</v>
      </c>
      <c r="T2124" s="151">
        <f t="shared" si="708"/>
        <v>0.17084520417853752</v>
      </c>
      <c r="V2124" s="393">
        <f t="shared" si="719"/>
        <v>0</v>
      </c>
      <c r="W2124" s="393">
        <f t="shared" si="720"/>
        <v>0</v>
      </c>
      <c r="X2124" s="53">
        <f t="shared" si="709"/>
        <v>7.9931149097815762E-2</v>
      </c>
      <c r="Y2124" s="53">
        <f t="shared" si="710"/>
        <v>0.11632032909781577</v>
      </c>
      <c r="Z2124" s="53">
        <f t="shared" si="711"/>
        <v>3.9965574548907881E-2</v>
      </c>
      <c r="AA2124" s="53">
        <f t="shared" si="712"/>
        <v>5.8160164548907885E-2</v>
      </c>
      <c r="AB2124" s="50">
        <f t="shared" si="713"/>
        <v>768</v>
      </c>
      <c r="AC2124" s="50">
        <f t="shared" si="701"/>
        <v>2013</v>
      </c>
      <c r="AD2124" s="50">
        <f t="shared" si="714"/>
        <v>10</v>
      </c>
      <c r="AE2124" s="56">
        <f t="shared" si="715"/>
        <v>201310</v>
      </c>
      <c r="AF2124" s="56">
        <f t="shared" si="703"/>
        <v>41</v>
      </c>
      <c r="AG2124" s="58">
        <f t="shared" si="700"/>
        <v>0</v>
      </c>
      <c r="AH2124" s="56">
        <f t="shared" si="716"/>
        <v>12</v>
      </c>
      <c r="AI2124" s="53">
        <f t="shared" si="717"/>
        <v>9.8125739097815773E-2</v>
      </c>
      <c r="AJ2124" s="56">
        <f t="shared" si="718"/>
        <v>15.6</v>
      </c>
    </row>
    <row r="2125" spans="1:36" x14ac:dyDescent="0.25">
      <c r="A2125" s="50">
        <v>2124</v>
      </c>
      <c r="B2125" s="51">
        <v>41561</v>
      </c>
      <c r="C2125" s="75">
        <f t="shared" si="702"/>
        <v>41561</v>
      </c>
      <c r="D2125" s="50" t="s">
        <v>1223</v>
      </c>
      <c r="E2125" s="50">
        <v>1.5</v>
      </c>
      <c r="F2125" s="50">
        <v>0</v>
      </c>
      <c r="G2125" s="50">
        <v>20</v>
      </c>
      <c r="H2125" s="50">
        <v>1</v>
      </c>
      <c r="I2125" s="53">
        <f t="shared" si="704"/>
        <v>1.3900462962962962E-2</v>
      </c>
      <c r="J2125" s="54">
        <f t="shared" si="705"/>
        <v>9.266975308641975E-3</v>
      </c>
      <c r="K2125" s="50" t="s">
        <v>1143</v>
      </c>
      <c r="L2125" s="50" t="s">
        <v>1048</v>
      </c>
      <c r="M2125" s="55">
        <f t="shared" si="706"/>
        <v>4.4962531223980049</v>
      </c>
      <c r="N2125" s="50">
        <v>0</v>
      </c>
      <c r="O2125" s="50" t="s">
        <v>253</v>
      </c>
      <c r="S2125" s="151">
        <f t="shared" si="707"/>
        <v>0.24279475308641973</v>
      </c>
      <c r="T2125" s="151">
        <f t="shared" si="708"/>
        <v>0.12139737654320987</v>
      </c>
      <c r="V2125" s="393">
        <f t="shared" si="719"/>
        <v>0</v>
      </c>
      <c r="W2125" s="393">
        <f t="shared" si="720"/>
        <v>0</v>
      </c>
      <c r="X2125" s="53">
        <f t="shared" si="709"/>
        <v>0.24279475308641973</v>
      </c>
      <c r="Y2125" s="53">
        <f t="shared" si="710"/>
        <v>0.27918393308641976</v>
      </c>
      <c r="Z2125" s="53">
        <f t="shared" si="711"/>
        <v>0.12139737654320987</v>
      </c>
      <c r="AA2125" s="53">
        <f t="shared" si="712"/>
        <v>0.13959196654320988</v>
      </c>
      <c r="AB2125" s="50">
        <f t="shared" si="713"/>
        <v>3275</v>
      </c>
      <c r="AC2125" s="50">
        <f t="shared" si="701"/>
        <v>2013</v>
      </c>
      <c r="AD2125" s="50">
        <f t="shared" si="714"/>
        <v>10</v>
      </c>
      <c r="AE2125" s="56">
        <f t="shared" si="715"/>
        <v>201310</v>
      </c>
      <c r="AF2125" s="56">
        <f t="shared" si="703"/>
        <v>42</v>
      </c>
      <c r="AG2125" s="58">
        <f t="shared" si="700"/>
        <v>1</v>
      </c>
      <c r="AH2125" s="56">
        <f t="shared" si="716"/>
        <v>14</v>
      </c>
      <c r="AI2125" s="53">
        <f t="shared" si="717"/>
        <v>0.26098934308641974</v>
      </c>
      <c r="AJ2125" s="56">
        <f t="shared" si="718"/>
        <v>6.4049999999999994</v>
      </c>
    </row>
    <row r="2126" spans="1:36" x14ac:dyDescent="0.25">
      <c r="A2126" s="50">
        <v>2125</v>
      </c>
      <c r="B2126" s="51">
        <v>41563</v>
      </c>
      <c r="C2126" s="75">
        <f t="shared" si="702"/>
        <v>41563</v>
      </c>
      <c r="D2126" s="50" t="s">
        <v>1225</v>
      </c>
      <c r="E2126" s="50">
        <v>0.5</v>
      </c>
      <c r="F2126" s="50">
        <v>0</v>
      </c>
      <c r="G2126" s="50">
        <v>25</v>
      </c>
      <c r="H2126" s="50">
        <v>0</v>
      </c>
      <c r="I2126" s="53">
        <f t="shared" si="704"/>
        <v>1.7361111111111112E-2</v>
      </c>
      <c r="J2126" s="54">
        <f t="shared" si="705"/>
        <v>3.4722222222222224E-2</v>
      </c>
      <c r="K2126" s="50" t="s">
        <v>781</v>
      </c>
      <c r="L2126" s="50" t="s">
        <v>315</v>
      </c>
      <c r="M2126" s="55">
        <f t="shared" si="706"/>
        <v>1.2000000000000008</v>
      </c>
      <c r="N2126" s="50">
        <v>0</v>
      </c>
      <c r="S2126" s="151">
        <f t="shared" si="707"/>
        <v>8.3333333333333329E-2</v>
      </c>
      <c r="T2126" s="151">
        <f t="shared" si="708"/>
        <v>4.1666666666666664E-2</v>
      </c>
      <c r="V2126" s="393">
        <f t="shared" si="719"/>
        <v>0</v>
      </c>
      <c r="W2126" s="393">
        <f t="shared" si="720"/>
        <v>0</v>
      </c>
      <c r="X2126" s="53">
        <f t="shared" si="709"/>
        <v>0.90972222222222221</v>
      </c>
      <c r="Y2126" s="53">
        <f t="shared" si="710"/>
        <v>0.94611140222222223</v>
      </c>
      <c r="Z2126" s="53">
        <f t="shared" si="711"/>
        <v>0.4548611111111111</v>
      </c>
      <c r="AA2126" s="53">
        <f t="shared" si="712"/>
        <v>0.47305570111111112</v>
      </c>
      <c r="AB2126" s="50">
        <f t="shared" si="713"/>
        <v>4060</v>
      </c>
      <c r="AC2126" s="50">
        <f t="shared" si="701"/>
        <v>2013</v>
      </c>
      <c r="AD2126" s="50">
        <f t="shared" si="714"/>
        <v>10</v>
      </c>
      <c r="AE2126" s="56">
        <f t="shared" si="715"/>
        <v>201310</v>
      </c>
      <c r="AF2126" s="56">
        <f t="shared" si="703"/>
        <v>42</v>
      </c>
      <c r="AG2126" s="58">
        <f t="shared" si="700"/>
        <v>1</v>
      </c>
      <c r="AH2126" s="56">
        <f t="shared" si="716"/>
        <v>16</v>
      </c>
      <c r="AI2126" s="53">
        <f t="shared" si="717"/>
        <v>0.92791681222222222</v>
      </c>
      <c r="AJ2126" s="56">
        <f t="shared" si="718"/>
        <v>23.35</v>
      </c>
    </row>
    <row r="2127" spans="1:36" x14ac:dyDescent="0.25">
      <c r="A2127" s="50">
        <v>2126</v>
      </c>
      <c r="B2127" s="51">
        <v>41564</v>
      </c>
      <c r="C2127" s="75">
        <f t="shared" si="702"/>
        <v>41564</v>
      </c>
      <c r="D2127" s="50" t="s">
        <v>1223</v>
      </c>
      <c r="E2127" s="50">
        <v>2</v>
      </c>
      <c r="F2127" s="50">
        <v>0</v>
      </c>
      <c r="G2127" s="50">
        <v>20</v>
      </c>
      <c r="H2127" s="50">
        <v>46</v>
      </c>
      <c r="I2127" s="53">
        <f t="shared" si="704"/>
        <v>1.4421296296296295E-2</v>
      </c>
      <c r="J2127" s="54">
        <f t="shared" si="705"/>
        <v>7.2106481481481475E-3</v>
      </c>
      <c r="K2127" s="50" t="s">
        <v>1143</v>
      </c>
      <c r="L2127" s="50" t="s">
        <v>1048</v>
      </c>
      <c r="M2127" s="55">
        <f t="shared" si="706"/>
        <v>5.7784911717496037</v>
      </c>
      <c r="N2127" s="50">
        <v>0</v>
      </c>
      <c r="O2127" s="50" t="s">
        <v>253</v>
      </c>
      <c r="S2127" s="151">
        <f t="shared" si="707"/>
        <v>0.18891898148148145</v>
      </c>
      <c r="T2127" s="151">
        <f t="shared" si="708"/>
        <v>9.4459490740740726E-2</v>
      </c>
      <c r="V2127" s="393">
        <f t="shared" si="719"/>
        <v>0</v>
      </c>
      <c r="W2127" s="393">
        <f t="shared" si="720"/>
        <v>0</v>
      </c>
      <c r="X2127" s="53">
        <f t="shared" si="709"/>
        <v>0.18891898148148145</v>
      </c>
      <c r="Y2127" s="53">
        <f t="shared" si="710"/>
        <v>0.22530816148148144</v>
      </c>
      <c r="Z2127" s="53">
        <f t="shared" si="711"/>
        <v>9.4459490740740726E-2</v>
      </c>
      <c r="AA2127" s="53">
        <f t="shared" si="712"/>
        <v>0.11265408074074072</v>
      </c>
      <c r="AB2127" s="50">
        <f t="shared" si="713"/>
        <v>2055</v>
      </c>
      <c r="AC2127" s="50">
        <f t="shared" si="701"/>
        <v>2013</v>
      </c>
      <c r="AD2127" s="50">
        <f t="shared" si="714"/>
        <v>10</v>
      </c>
      <c r="AE2127" s="56">
        <f t="shared" si="715"/>
        <v>201310</v>
      </c>
      <c r="AF2127" s="56">
        <f t="shared" si="703"/>
        <v>42</v>
      </c>
      <c r="AG2127" s="58">
        <f t="shared" si="700"/>
        <v>0</v>
      </c>
      <c r="AH2127" s="56">
        <f t="shared" si="716"/>
        <v>17</v>
      </c>
      <c r="AI2127" s="53">
        <f t="shared" si="717"/>
        <v>0.20711357148148146</v>
      </c>
      <c r="AJ2127" s="56">
        <f t="shared" si="718"/>
        <v>8.5399999999999991</v>
      </c>
    </row>
    <row r="2128" spans="1:36" x14ac:dyDescent="0.25">
      <c r="A2128" s="50">
        <v>2127</v>
      </c>
      <c r="B2128" s="51">
        <v>41568</v>
      </c>
      <c r="C2128" s="75">
        <f t="shared" si="702"/>
        <v>41568</v>
      </c>
      <c r="D2128" s="50" t="s">
        <v>1225</v>
      </c>
      <c r="E2128" s="50">
        <v>0.8</v>
      </c>
      <c r="F2128" s="50">
        <v>0</v>
      </c>
      <c r="G2128" s="50">
        <v>35</v>
      </c>
      <c r="H2128" s="50">
        <v>0</v>
      </c>
      <c r="I2128" s="53">
        <f t="shared" si="704"/>
        <v>2.4305555555555556E-2</v>
      </c>
      <c r="J2128" s="54">
        <f t="shared" si="705"/>
        <v>3.0381944444444444E-2</v>
      </c>
      <c r="K2128" s="50" t="s">
        <v>781</v>
      </c>
      <c r="L2128" s="50" t="s">
        <v>1285</v>
      </c>
      <c r="M2128" s="55">
        <f t="shared" si="706"/>
        <v>1.3714285714285726</v>
      </c>
      <c r="N2128" s="50">
        <v>0</v>
      </c>
      <c r="S2128" s="151">
        <f t="shared" si="707"/>
        <v>7.2916666666666657E-2</v>
      </c>
      <c r="T2128" s="151">
        <f t="shared" si="708"/>
        <v>3.6458333333333329E-2</v>
      </c>
      <c r="V2128" s="393">
        <f t="shared" si="719"/>
        <v>0</v>
      </c>
      <c r="W2128" s="393">
        <f t="shared" si="720"/>
        <v>0</v>
      </c>
      <c r="X2128" s="53">
        <f t="shared" si="709"/>
        <v>0.79600694444444442</v>
      </c>
      <c r="Y2128" s="53">
        <f t="shared" si="710"/>
        <v>0.83239612444444444</v>
      </c>
      <c r="Z2128" s="53">
        <f t="shared" si="711"/>
        <v>0.39800347222222221</v>
      </c>
      <c r="AA2128" s="53">
        <f t="shared" si="712"/>
        <v>0.41619806222222222</v>
      </c>
      <c r="AB2128" s="50">
        <f t="shared" si="713"/>
        <v>4036</v>
      </c>
      <c r="AC2128" s="50">
        <f t="shared" si="701"/>
        <v>2013</v>
      </c>
      <c r="AD2128" s="50">
        <f t="shared" si="714"/>
        <v>10</v>
      </c>
      <c r="AE2128" s="56">
        <f t="shared" si="715"/>
        <v>201310</v>
      </c>
      <c r="AF2128" s="56">
        <f t="shared" si="703"/>
        <v>43</v>
      </c>
      <c r="AG2128" s="58">
        <f t="shared" si="700"/>
        <v>3</v>
      </c>
      <c r="AH2128" s="56">
        <f t="shared" si="716"/>
        <v>21</v>
      </c>
      <c r="AI2128" s="53">
        <f t="shared" si="717"/>
        <v>0.81420153444444443</v>
      </c>
      <c r="AJ2128" s="56">
        <f t="shared" si="718"/>
        <v>37.360000000000007</v>
      </c>
    </row>
    <row r="2129" spans="1:36" ht="15.75" x14ac:dyDescent="0.3">
      <c r="A2129" s="50">
        <v>2128</v>
      </c>
      <c r="B2129" s="51">
        <v>41570</v>
      </c>
      <c r="C2129" s="75">
        <f t="shared" si="702"/>
        <v>41570</v>
      </c>
      <c r="D2129" s="50" t="s">
        <v>1223</v>
      </c>
      <c r="E2129" s="50">
        <v>1.6</v>
      </c>
      <c r="F2129" s="50">
        <v>0</v>
      </c>
      <c r="G2129" s="50">
        <v>15</v>
      </c>
      <c r="H2129" s="50">
        <v>0</v>
      </c>
      <c r="I2129" s="53">
        <f t="shared" si="704"/>
        <v>1.0416666666666666E-2</v>
      </c>
      <c r="J2129" s="54">
        <f t="shared" si="705"/>
        <v>6.5104166666666661E-3</v>
      </c>
      <c r="K2129" s="50" t="s">
        <v>1280</v>
      </c>
      <c r="L2129" s="50" t="s">
        <v>1282</v>
      </c>
      <c r="M2129" s="55">
        <f t="shared" si="706"/>
        <v>6.4000000000000057</v>
      </c>
      <c r="N2129" s="50">
        <v>0</v>
      </c>
      <c r="O2129" s="50" t="s">
        <v>197</v>
      </c>
      <c r="R2129" s="146" t="s">
        <v>1286</v>
      </c>
      <c r="S2129" s="151">
        <f t="shared" si="707"/>
        <v>0.17057291666666666</v>
      </c>
      <c r="T2129" s="151">
        <f t="shared" si="708"/>
        <v>8.5286458333333329E-2</v>
      </c>
      <c r="V2129" s="393">
        <f t="shared" si="719"/>
        <v>0</v>
      </c>
      <c r="W2129" s="393">
        <f t="shared" si="720"/>
        <v>0</v>
      </c>
      <c r="X2129" s="53">
        <f t="shared" si="709"/>
        <v>0.17057291666666666</v>
      </c>
      <c r="Y2129" s="53">
        <f t="shared" si="710"/>
        <v>0.20696209666666665</v>
      </c>
      <c r="Z2129" s="53">
        <f t="shared" si="711"/>
        <v>8.5286458333333329E-2</v>
      </c>
      <c r="AA2129" s="53">
        <f t="shared" si="712"/>
        <v>0.10348104833333333</v>
      </c>
      <c r="AB2129" s="50">
        <f t="shared" si="713"/>
        <v>1219</v>
      </c>
      <c r="AC2129" s="50">
        <f t="shared" si="701"/>
        <v>2013</v>
      </c>
      <c r="AD2129" s="50">
        <f t="shared" si="714"/>
        <v>10</v>
      </c>
      <c r="AE2129" s="56">
        <f t="shared" si="715"/>
        <v>201310</v>
      </c>
      <c r="AF2129" s="56">
        <f t="shared" si="703"/>
        <v>43</v>
      </c>
      <c r="AG2129" s="58">
        <f t="shared" si="700"/>
        <v>1</v>
      </c>
      <c r="AH2129" s="56">
        <f t="shared" si="716"/>
        <v>23</v>
      </c>
      <c r="AI2129" s="53">
        <f t="shared" si="717"/>
        <v>0.18876750666666664</v>
      </c>
      <c r="AJ2129" s="56">
        <f t="shared" si="718"/>
        <v>6.8319999999999999</v>
      </c>
    </row>
    <row r="2130" spans="1:36" x14ac:dyDescent="0.25">
      <c r="A2130" s="50">
        <v>2129</v>
      </c>
      <c r="B2130" s="51">
        <v>41570</v>
      </c>
      <c r="C2130" s="75">
        <f t="shared" si="702"/>
        <v>41570</v>
      </c>
      <c r="D2130" s="50" t="s">
        <v>1225</v>
      </c>
      <c r="E2130" s="50">
        <v>1</v>
      </c>
      <c r="F2130" s="50">
        <v>0</v>
      </c>
      <c r="G2130" s="50">
        <v>40</v>
      </c>
      <c r="H2130" s="50">
        <v>0</v>
      </c>
      <c r="I2130" s="53">
        <f t="shared" si="704"/>
        <v>2.7777777777777776E-2</v>
      </c>
      <c r="J2130" s="54">
        <f t="shared" si="705"/>
        <v>2.7777777777777776E-2</v>
      </c>
      <c r="K2130" s="50" t="s">
        <v>781</v>
      </c>
      <c r="L2130" s="50" t="s">
        <v>315</v>
      </c>
      <c r="M2130" s="55">
        <f t="shared" si="706"/>
        <v>1.5000000000000013</v>
      </c>
      <c r="N2130" s="50">
        <v>0</v>
      </c>
      <c r="S2130" s="151">
        <f t="shared" si="707"/>
        <v>6.6666666666666666E-2</v>
      </c>
      <c r="T2130" s="151">
        <f t="shared" si="708"/>
        <v>3.3333333333333333E-2</v>
      </c>
      <c r="V2130" s="393">
        <f t="shared" si="719"/>
        <v>0</v>
      </c>
      <c r="W2130" s="393">
        <f t="shared" si="720"/>
        <v>0</v>
      </c>
      <c r="X2130" s="53">
        <f t="shared" si="709"/>
        <v>0.72777777777777775</v>
      </c>
      <c r="Y2130" s="53">
        <f t="shared" si="710"/>
        <v>0.76416695777777766</v>
      </c>
      <c r="Z2130" s="53">
        <f t="shared" si="711"/>
        <v>0.36388888888888887</v>
      </c>
      <c r="AA2130" s="53">
        <f t="shared" si="712"/>
        <v>0.38208347888888883</v>
      </c>
      <c r="AB2130" s="50">
        <f t="shared" si="713"/>
        <v>3969</v>
      </c>
      <c r="AC2130" s="50">
        <f t="shared" si="701"/>
        <v>2013</v>
      </c>
      <c r="AD2130" s="50">
        <f t="shared" si="714"/>
        <v>10</v>
      </c>
      <c r="AE2130" s="56">
        <f t="shared" si="715"/>
        <v>201310</v>
      </c>
      <c r="AF2130" s="56">
        <f t="shared" si="703"/>
        <v>43</v>
      </c>
      <c r="AG2130" s="58">
        <f t="shared" si="700"/>
        <v>0</v>
      </c>
      <c r="AH2130" s="56">
        <f t="shared" si="716"/>
        <v>23</v>
      </c>
      <c r="AI2130" s="53">
        <f t="shared" si="717"/>
        <v>0.74597236777777765</v>
      </c>
      <c r="AJ2130" s="56">
        <f t="shared" si="718"/>
        <v>46.7</v>
      </c>
    </row>
    <row r="2131" spans="1:36" x14ac:dyDescent="0.25">
      <c r="A2131" s="50">
        <v>2130</v>
      </c>
      <c r="B2131" s="51">
        <v>41571</v>
      </c>
      <c r="C2131" s="75">
        <f t="shared" si="702"/>
        <v>41571</v>
      </c>
      <c r="D2131" s="50" t="s">
        <v>1225</v>
      </c>
      <c r="E2131" s="50">
        <v>0.625</v>
      </c>
      <c r="F2131" s="50">
        <v>0</v>
      </c>
      <c r="G2131" s="50">
        <v>22</v>
      </c>
      <c r="H2131" s="50">
        <v>54</v>
      </c>
      <c r="I2131" s="53">
        <f t="shared" si="704"/>
        <v>1.5902777777777776E-2</v>
      </c>
      <c r="J2131" s="54">
        <f t="shared" si="705"/>
        <v>2.5444444444444443E-2</v>
      </c>
      <c r="K2131" s="50" t="s">
        <v>781</v>
      </c>
      <c r="L2131" s="50" t="s">
        <v>315</v>
      </c>
      <c r="M2131" s="55">
        <f t="shared" si="706"/>
        <v>1.6375545851528397</v>
      </c>
      <c r="N2131" s="50">
        <v>0</v>
      </c>
      <c r="S2131" s="151">
        <f t="shared" si="707"/>
        <v>6.1066666666666658E-2</v>
      </c>
      <c r="T2131" s="151">
        <f t="shared" si="708"/>
        <v>3.0533333333333329E-2</v>
      </c>
      <c r="V2131" s="393">
        <f t="shared" si="719"/>
        <v>0</v>
      </c>
      <c r="W2131" s="393">
        <f t="shared" si="720"/>
        <v>0</v>
      </c>
      <c r="X2131" s="53">
        <f t="shared" si="709"/>
        <v>0.66664444444444437</v>
      </c>
      <c r="Y2131" s="53">
        <f t="shared" si="710"/>
        <v>0.70303362444444439</v>
      </c>
      <c r="Z2131" s="53">
        <f t="shared" si="711"/>
        <v>0.33332222222222219</v>
      </c>
      <c r="AA2131" s="53">
        <f t="shared" si="712"/>
        <v>0.3515168122222222</v>
      </c>
      <c r="AB2131" s="50">
        <f t="shared" si="713"/>
        <v>3878</v>
      </c>
      <c r="AC2131" s="50">
        <f t="shared" si="701"/>
        <v>2013</v>
      </c>
      <c r="AD2131" s="50">
        <f t="shared" si="714"/>
        <v>10</v>
      </c>
      <c r="AE2131" s="56">
        <f t="shared" si="715"/>
        <v>201310</v>
      </c>
      <c r="AF2131" s="56">
        <f t="shared" si="703"/>
        <v>43</v>
      </c>
      <c r="AG2131" s="58">
        <f t="shared" si="700"/>
        <v>0</v>
      </c>
      <c r="AH2131" s="56">
        <f t="shared" si="716"/>
        <v>24</v>
      </c>
      <c r="AI2131" s="53">
        <f t="shared" si="717"/>
        <v>0.68483903444444438</v>
      </c>
      <c r="AJ2131" s="56">
        <f t="shared" si="718"/>
        <v>29.1875</v>
      </c>
    </row>
    <row r="2132" spans="1:36" x14ac:dyDescent="0.25">
      <c r="A2132" s="50">
        <v>2131</v>
      </c>
      <c r="B2132" s="51">
        <v>41575</v>
      </c>
      <c r="C2132" s="75">
        <f t="shared" si="702"/>
        <v>41575</v>
      </c>
      <c r="D2132" s="50" t="s">
        <v>1225</v>
      </c>
      <c r="E2132" s="50">
        <v>0.6</v>
      </c>
      <c r="F2132" s="50">
        <v>0</v>
      </c>
      <c r="G2132" s="50">
        <v>31</v>
      </c>
      <c r="H2132" s="50">
        <v>30</v>
      </c>
      <c r="I2132" s="53">
        <f t="shared" si="704"/>
        <v>2.1875000000000002E-2</v>
      </c>
      <c r="J2132" s="54">
        <f t="shared" si="705"/>
        <v>3.6458333333333336E-2</v>
      </c>
      <c r="K2132" s="50" t="s">
        <v>781</v>
      </c>
      <c r="L2132" s="50" t="s">
        <v>315</v>
      </c>
      <c r="M2132" s="55">
        <f t="shared" si="706"/>
        <v>1.1428571428571437</v>
      </c>
      <c r="N2132" s="50">
        <v>0</v>
      </c>
      <c r="S2132" s="151">
        <f t="shared" si="707"/>
        <v>8.7500000000000008E-2</v>
      </c>
      <c r="T2132" s="151">
        <f t="shared" si="708"/>
        <v>4.3750000000000004E-2</v>
      </c>
      <c r="V2132" s="393">
        <f t="shared" si="719"/>
        <v>0</v>
      </c>
      <c r="W2132" s="393">
        <f t="shared" si="720"/>
        <v>0</v>
      </c>
      <c r="X2132" s="53">
        <f t="shared" si="709"/>
        <v>0.95520833333333333</v>
      </c>
      <c r="Y2132" s="53">
        <f t="shared" si="710"/>
        <v>0.99159751333333335</v>
      </c>
      <c r="Z2132" s="53">
        <f t="shared" si="711"/>
        <v>0.47760416666666666</v>
      </c>
      <c r="AA2132" s="53">
        <f t="shared" si="712"/>
        <v>0.49579875666666667</v>
      </c>
      <c r="AB2132" s="50">
        <f t="shared" si="713"/>
        <v>4070</v>
      </c>
      <c r="AC2132" s="50">
        <f t="shared" si="701"/>
        <v>2013</v>
      </c>
      <c r="AD2132" s="50">
        <f t="shared" si="714"/>
        <v>10</v>
      </c>
      <c r="AE2132" s="56">
        <f t="shared" si="715"/>
        <v>201310</v>
      </c>
      <c r="AF2132" s="56">
        <f t="shared" si="703"/>
        <v>44</v>
      </c>
      <c r="AG2132" s="58">
        <f t="shared" si="700"/>
        <v>3</v>
      </c>
      <c r="AH2132" s="56">
        <f t="shared" si="716"/>
        <v>28</v>
      </c>
      <c r="AI2132" s="53">
        <f t="shared" si="717"/>
        <v>0.97340292333333334</v>
      </c>
      <c r="AJ2132" s="56">
        <f t="shared" si="718"/>
        <v>28.02</v>
      </c>
    </row>
    <row r="2133" spans="1:36" x14ac:dyDescent="0.25">
      <c r="A2133" s="50">
        <v>2132</v>
      </c>
      <c r="B2133" s="51">
        <v>41577</v>
      </c>
      <c r="C2133" s="75">
        <f t="shared" si="702"/>
        <v>41577</v>
      </c>
      <c r="D2133" s="50" t="s">
        <v>1225</v>
      </c>
      <c r="E2133" s="50">
        <v>0.71</v>
      </c>
      <c r="F2133" s="50">
        <v>0</v>
      </c>
      <c r="G2133" s="50">
        <v>25</v>
      </c>
      <c r="H2133" s="50">
        <v>45</v>
      </c>
      <c r="I2133" s="53">
        <f t="shared" si="704"/>
        <v>1.7881944444444443E-2</v>
      </c>
      <c r="J2133" s="54">
        <f t="shared" si="705"/>
        <v>2.51858372456964E-2</v>
      </c>
      <c r="K2133" s="50" t="s">
        <v>781</v>
      </c>
      <c r="L2133" s="50" t="s">
        <v>315</v>
      </c>
      <c r="M2133" s="55">
        <f t="shared" si="706"/>
        <v>1.6543689320388364</v>
      </c>
      <c r="N2133" s="50">
        <v>0</v>
      </c>
      <c r="S2133" s="151">
        <f t="shared" si="707"/>
        <v>6.044600938967136E-2</v>
      </c>
      <c r="T2133" s="151">
        <f t="shared" si="708"/>
        <v>3.022300469483568E-2</v>
      </c>
      <c r="V2133" s="393">
        <f t="shared" si="719"/>
        <v>0</v>
      </c>
      <c r="W2133" s="393">
        <f t="shared" si="720"/>
        <v>0</v>
      </c>
      <c r="X2133" s="53">
        <f t="shared" si="709"/>
        <v>0.65986893583724571</v>
      </c>
      <c r="Y2133" s="53">
        <f t="shared" si="710"/>
        <v>0.69625811583724562</v>
      </c>
      <c r="Z2133" s="53">
        <f t="shared" si="711"/>
        <v>0.32993446791862285</v>
      </c>
      <c r="AA2133" s="53">
        <f t="shared" si="712"/>
        <v>0.34812905791862281</v>
      </c>
      <c r="AB2133" s="50">
        <f t="shared" si="713"/>
        <v>3856</v>
      </c>
      <c r="AC2133" s="50">
        <f t="shared" si="701"/>
        <v>2013</v>
      </c>
      <c r="AD2133" s="50">
        <f t="shared" si="714"/>
        <v>10</v>
      </c>
      <c r="AE2133" s="56">
        <f t="shared" si="715"/>
        <v>201310</v>
      </c>
      <c r="AF2133" s="56">
        <f t="shared" si="703"/>
        <v>44</v>
      </c>
      <c r="AG2133" s="58">
        <f t="shared" si="700"/>
        <v>1</v>
      </c>
      <c r="AH2133" s="56">
        <f t="shared" si="716"/>
        <v>30</v>
      </c>
      <c r="AI2133" s="53">
        <f t="shared" si="717"/>
        <v>0.67806352583724561</v>
      </c>
      <c r="AJ2133" s="56">
        <f t="shared" si="718"/>
        <v>33.157000000000004</v>
      </c>
    </row>
    <row r="2134" spans="1:36" ht="15.75" x14ac:dyDescent="0.3">
      <c r="A2134" s="50">
        <v>2133</v>
      </c>
      <c r="B2134" s="51">
        <v>41580</v>
      </c>
      <c r="C2134" s="75">
        <f t="shared" si="702"/>
        <v>41580</v>
      </c>
      <c r="D2134" s="50" t="s">
        <v>1224</v>
      </c>
      <c r="E2134" s="50">
        <v>25</v>
      </c>
      <c r="F2134" s="50">
        <v>1</v>
      </c>
      <c r="G2134" s="50">
        <v>46</v>
      </c>
      <c r="H2134" s="50">
        <v>3</v>
      </c>
      <c r="I2134" s="53">
        <f t="shared" si="704"/>
        <v>7.3645833333333341E-2</v>
      </c>
      <c r="J2134" s="54">
        <f t="shared" si="705"/>
        <v>2.9458333333333337E-3</v>
      </c>
      <c r="K2134" s="50" t="s">
        <v>930</v>
      </c>
      <c r="L2134" s="50" t="s">
        <v>315</v>
      </c>
      <c r="M2134" s="55">
        <f t="shared" si="706"/>
        <v>14.144271570014153</v>
      </c>
      <c r="N2134" s="50">
        <v>0</v>
      </c>
      <c r="O2134" s="50" t="s">
        <v>197</v>
      </c>
      <c r="R2134" s="146" t="s">
        <v>1287</v>
      </c>
      <c r="S2134" s="151">
        <f t="shared" si="707"/>
        <v>0.32993333333333336</v>
      </c>
      <c r="T2134" s="151">
        <f t="shared" si="708"/>
        <v>0.16496666666666668</v>
      </c>
      <c r="V2134" s="393">
        <f t="shared" si="719"/>
        <v>0</v>
      </c>
      <c r="W2134" s="393">
        <f t="shared" si="720"/>
        <v>0</v>
      </c>
      <c r="X2134" s="53">
        <f t="shared" si="709"/>
        <v>7.7180833333333337E-2</v>
      </c>
      <c r="Y2134" s="53">
        <f t="shared" si="710"/>
        <v>0.11357001333333333</v>
      </c>
      <c r="Z2134" s="53">
        <f t="shared" si="711"/>
        <v>3.8590416666666669E-2</v>
      </c>
      <c r="AA2134" s="53">
        <f t="shared" si="712"/>
        <v>5.6785006666666665E-2</v>
      </c>
      <c r="AB2134" s="50">
        <f t="shared" si="713"/>
        <v>711</v>
      </c>
      <c r="AC2134" s="50">
        <f t="shared" si="701"/>
        <v>2013</v>
      </c>
      <c r="AD2134" s="50">
        <f t="shared" si="714"/>
        <v>11</v>
      </c>
      <c r="AE2134" s="56">
        <f t="shared" si="715"/>
        <v>201311</v>
      </c>
      <c r="AF2134" s="56">
        <f t="shared" si="703"/>
        <v>44</v>
      </c>
      <c r="AG2134" s="58">
        <f t="shared" si="700"/>
        <v>2</v>
      </c>
      <c r="AH2134" s="56">
        <f t="shared" si="716"/>
        <v>2</v>
      </c>
      <c r="AI2134" s="53">
        <f t="shared" si="717"/>
        <v>9.5375423333333334E-2</v>
      </c>
      <c r="AJ2134" s="56">
        <f t="shared" si="718"/>
        <v>25</v>
      </c>
    </row>
    <row r="2135" spans="1:36" x14ac:dyDescent="0.25">
      <c r="A2135" s="50">
        <v>2134</v>
      </c>
      <c r="B2135" s="51">
        <v>41582</v>
      </c>
      <c r="C2135" s="75">
        <f t="shared" si="702"/>
        <v>41582</v>
      </c>
      <c r="D2135" s="50" t="s">
        <v>1225</v>
      </c>
      <c r="E2135" s="50">
        <v>1</v>
      </c>
      <c r="F2135" s="50">
        <v>0</v>
      </c>
      <c r="G2135" s="50">
        <v>40</v>
      </c>
      <c r="H2135" s="50">
        <v>0</v>
      </c>
      <c r="I2135" s="53">
        <f t="shared" si="704"/>
        <v>2.7777777777777776E-2</v>
      </c>
      <c r="J2135" s="54">
        <f t="shared" si="705"/>
        <v>2.7777777777777776E-2</v>
      </c>
      <c r="K2135" s="50" t="s">
        <v>781</v>
      </c>
      <c r="L2135" s="50" t="s">
        <v>315</v>
      </c>
      <c r="M2135" s="55">
        <f t="shared" si="706"/>
        <v>1.5000000000000013</v>
      </c>
      <c r="N2135" s="50">
        <v>0</v>
      </c>
      <c r="S2135" s="151">
        <f t="shared" si="707"/>
        <v>6.6666666666666666E-2</v>
      </c>
      <c r="T2135" s="151">
        <f t="shared" si="708"/>
        <v>3.3333333333333333E-2</v>
      </c>
      <c r="V2135" s="393">
        <f t="shared" si="719"/>
        <v>0</v>
      </c>
      <c r="W2135" s="393">
        <f t="shared" si="720"/>
        <v>0</v>
      </c>
      <c r="X2135" s="53">
        <f t="shared" si="709"/>
        <v>0.72777777777777775</v>
      </c>
      <c r="Y2135" s="53">
        <f t="shared" si="710"/>
        <v>0.76416695777777766</v>
      </c>
      <c r="Z2135" s="53">
        <f t="shared" si="711"/>
        <v>0.36388888888888887</v>
      </c>
      <c r="AA2135" s="53">
        <f t="shared" si="712"/>
        <v>0.38208347888888883</v>
      </c>
      <c r="AB2135" s="50">
        <f t="shared" si="713"/>
        <v>3969</v>
      </c>
      <c r="AC2135" s="50">
        <f t="shared" si="701"/>
        <v>2013</v>
      </c>
      <c r="AD2135" s="50">
        <f t="shared" si="714"/>
        <v>11</v>
      </c>
      <c r="AE2135" s="56">
        <f t="shared" si="715"/>
        <v>201311</v>
      </c>
      <c r="AF2135" s="56">
        <f t="shared" si="703"/>
        <v>45</v>
      </c>
      <c r="AG2135" s="58">
        <f t="shared" si="700"/>
        <v>1</v>
      </c>
      <c r="AH2135" s="56">
        <f t="shared" si="716"/>
        <v>4</v>
      </c>
      <c r="AI2135" s="53">
        <f t="shared" si="717"/>
        <v>0.74597236777777765</v>
      </c>
      <c r="AJ2135" s="56">
        <f t="shared" si="718"/>
        <v>46.7</v>
      </c>
    </row>
    <row r="2136" spans="1:36" x14ac:dyDescent="0.25">
      <c r="A2136" s="50">
        <v>2135</v>
      </c>
      <c r="B2136" s="51">
        <v>41583</v>
      </c>
      <c r="C2136" s="75">
        <f t="shared" si="702"/>
        <v>41583</v>
      </c>
      <c r="D2136" s="50" t="s">
        <v>1224</v>
      </c>
      <c r="E2136" s="50">
        <v>9</v>
      </c>
      <c r="F2136" s="50">
        <v>0</v>
      </c>
      <c r="G2136" s="50">
        <v>25</v>
      </c>
      <c r="H2136" s="50">
        <v>0</v>
      </c>
      <c r="I2136" s="53">
        <f t="shared" si="704"/>
        <v>1.7361111111111112E-2</v>
      </c>
      <c r="J2136" s="54">
        <f t="shared" si="705"/>
        <v>1.9290123456790125E-3</v>
      </c>
      <c r="K2136" s="50" t="s">
        <v>921</v>
      </c>
      <c r="L2136" s="50" t="s">
        <v>1132</v>
      </c>
      <c r="M2136" s="55">
        <f t="shared" si="706"/>
        <v>21.600000000000016</v>
      </c>
      <c r="N2136" s="50">
        <v>0</v>
      </c>
      <c r="O2136" s="50" t="s">
        <v>253</v>
      </c>
      <c r="S2136" s="151">
        <f t="shared" si="707"/>
        <v>0.2160493827160494</v>
      </c>
      <c r="T2136" s="151">
        <f t="shared" si="708"/>
        <v>0.1080246913580247</v>
      </c>
      <c r="V2136" s="393">
        <f t="shared" si="719"/>
        <v>0</v>
      </c>
      <c r="W2136" s="393">
        <f t="shared" si="720"/>
        <v>0</v>
      </c>
      <c r="X2136" s="53">
        <f t="shared" si="709"/>
        <v>5.0540123456790126E-2</v>
      </c>
      <c r="Y2136" s="53">
        <f t="shared" si="710"/>
        <v>8.6929303456790119E-2</v>
      </c>
      <c r="Z2136" s="53">
        <f t="shared" si="711"/>
        <v>2.5270061728395063E-2</v>
      </c>
      <c r="AA2136" s="53">
        <f t="shared" si="712"/>
        <v>4.346465172839506E-2</v>
      </c>
      <c r="AB2136" s="50">
        <f t="shared" si="713"/>
        <v>135</v>
      </c>
      <c r="AC2136" s="50">
        <f t="shared" si="701"/>
        <v>2013</v>
      </c>
      <c r="AD2136" s="50">
        <f t="shared" si="714"/>
        <v>11</v>
      </c>
      <c r="AE2136" s="56">
        <f t="shared" si="715"/>
        <v>201311</v>
      </c>
      <c r="AF2136" s="56">
        <f t="shared" si="703"/>
        <v>45</v>
      </c>
      <c r="AG2136" s="58">
        <f t="shared" si="700"/>
        <v>0</v>
      </c>
      <c r="AH2136" s="56">
        <f t="shared" si="716"/>
        <v>5</v>
      </c>
      <c r="AI2136" s="53">
        <f t="shared" si="717"/>
        <v>6.8734713456790122E-2</v>
      </c>
      <c r="AJ2136" s="56">
        <f t="shared" si="718"/>
        <v>9</v>
      </c>
    </row>
    <row r="2137" spans="1:36" x14ac:dyDescent="0.25">
      <c r="A2137" s="50">
        <v>2136</v>
      </c>
      <c r="B2137" s="51">
        <v>41584</v>
      </c>
      <c r="C2137" s="75">
        <f t="shared" si="702"/>
        <v>41584</v>
      </c>
      <c r="D2137" s="50" t="s">
        <v>1225</v>
      </c>
      <c r="E2137" s="50">
        <v>1</v>
      </c>
      <c r="F2137" s="50">
        <v>0</v>
      </c>
      <c r="G2137" s="50">
        <v>40</v>
      </c>
      <c r="H2137" s="50">
        <v>0</v>
      </c>
      <c r="I2137" s="53">
        <f t="shared" si="704"/>
        <v>2.7777777777777776E-2</v>
      </c>
      <c r="J2137" s="54">
        <f t="shared" si="705"/>
        <v>2.7777777777777776E-2</v>
      </c>
      <c r="K2137" s="50" t="s">
        <v>781</v>
      </c>
      <c r="L2137" s="50" t="s">
        <v>315</v>
      </c>
      <c r="M2137" s="55">
        <f t="shared" si="706"/>
        <v>1.5000000000000013</v>
      </c>
      <c r="N2137" s="50">
        <v>0</v>
      </c>
      <c r="S2137" s="151">
        <f t="shared" si="707"/>
        <v>6.6666666666666666E-2</v>
      </c>
      <c r="T2137" s="151">
        <f t="shared" si="708"/>
        <v>3.3333333333333333E-2</v>
      </c>
      <c r="V2137" s="393">
        <f t="shared" si="719"/>
        <v>0</v>
      </c>
      <c r="W2137" s="393">
        <f t="shared" si="720"/>
        <v>0</v>
      </c>
      <c r="X2137" s="53">
        <f t="shared" si="709"/>
        <v>0.72777777777777775</v>
      </c>
      <c r="Y2137" s="53">
        <f t="shared" si="710"/>
        <v>0.76416695777777766</v>
      </c>
      <c r="Z2137" s="53">
        <f t="shared" si="711"/>
        <v>0.36388888888888887</v>
      </c>
      <c r="AA2137" s="53">
        <f t="shared" si="712"/>
        <v>0.38208347888888883</v>
      </c>
      <c r="AB2137" s="50">
        <f t="shared" si="713"/>
        <v>3969</v>
      </c>
      <c r="AC2137" s="50">
        <f t="shared" si="701"/>
        <v>2013</v>
      </c>
      <c r="AD2137" s="50">
        <f t="shared" si="714"/>
        <v>11</v>
      </c>
      <c r="AE2137" s="56">
        <f t="shared" si="715"/>
        <v>201311</v>
      </c>
      <c r="AF2137" s="56">
        <f t="shared" si="703"/>
        <v>45</v>
      </c>
      <c r="AG2137" s="58">
        <f t="shared" si="700"/>
        <v>0</v>
      </c>
      <c r="AH2137" s="56">
        <f t="shared" si="716"/>
        <v>6</v>
      </c>
      <c r="AI2137" s="53">
        <f t="shared" si="717"/>
        <v>0.74597236777777765</v>
      </c>
      <c r="AJ2137" s="56">
        <f t="shared" si="718"/>
        <v>46.7</v>
      </c>
    </row>
    <row r="2138" spans="1:36" ht="15.75" x14ac:dyDescent="0.3">
      <c r="A2138" s="50">
        <v>2137</v>
      </c>
      <c r="B2138" s="51">
        <v>41588</v>
      </c>
      <c r="C2138" s="75">
        <f t="shared" si="702"/>
        <v>41588</v>
      </c>
      <c r="D2138" s="50" t="s">
        <v>1223</v>
      </c>
      <c r="E2138" s="50">
        <v>5.6</v>
      </c>
      <c r="F2138" s="50">
        <v>1</v>
      </c>
      <c r="G2138" s="50">
        <v>5</v>
      </c>
      <c r="H2138" s="50">
        <v>47</v>
      </c>
      <c r="I2138" s="53">
        <f t="shared" si="704"/>
        <v>4.5682870370370367E-2</v>
      </c>
      <c r="J2138" s="54">
        <f t="shared" si="705"/>
        <v>8.1576554232804226E-3</v>
      </c>
      <c r="K2138" s="50" t="s">
        <v>1280</v>
      </c>
      <c r="L2138" s="50" t="s">
        <v>1288</v>
      </c>
      <c r="M2138" s="55">
        <f t="shared" si="706"/>
        <v>5.1076767164935442</v>
      </c>
      <c r="N2138" s="50">
        <v>158</v>
      </c>
      <c r="O2138" s="50" t="s">
        <v>377</v>
      </c>
      <c r="R2138" s="146" t="s">
        <v>1289</v>
      </c>
      <c r="S2138" s="151">
        <f t="shared" si="707"/>
        <v>0.21373057208994706</v>
      </c>
      <c r="T2138" s="151">
        <f t="shared" si="708"/>
        <v>0.10686528604497353</v>
      </c>
      <c r="V2138" s="393">
        <f t="shared" si="719"/>
        <v>0</v>
      </c>
      <c r="W2138" s="393">
        <f t="shared" si="720"/>
        <v>0</v>
      </c>
      <c r="X2138" s="53">
        <f t="shared" si="709"/>
        <v>0.21373057208994706</v>
      </c>
      <c r="Y2138" s="53">
        <f t="shared" si="710"/>
        <v>0.25011975208994708</v>
      </c>
      <c r="Z2138" s="53">
        <f t="shared" si="711"/>
        <v>0.10686528604497353</v>
      </c>
      <c r="AA2138" s="53">
        <f t="shared" si="712"/>
        <v>0.12505987604497354</v>
      </c>
      <c r="AB2138" s="50">
        <f t="shared" si="713"/>
        <v>2905</v>
      </c>
      <c r="AC2138" s="50">
        <f t="shared" si="701"/>
        <v>2013</v>
      </c>
      <c r="AD2138" s="50">
        <f t="shared" si="714"/>
        <v>11</v>
      </c>
      <c r="AE2138" s="56">
        <f t="shared" si="715"/>
        <v>201311</v>
      </c>
      <c r="AF2138" s="56">
        <f t="shared" si="703"/>
        <v>46</v>
      </c>
      <c r="AG2138" s="58">
        <f t="shared" si="700"/>
        <v>3</v>
      </c>
      <c r="AH2138" s="56">
        <f t="shared" si="716"/>
        <v>10</v>
      </c>
      <c r="AI2138" s="53">
        <f t="shared" si="717"/>
        <v>0.23192516208994707</v>
      </c>
      <c r="AJ2138" s="56">
        <f t="shared" si="718"/>
        <v>23.911999999999995</v>
      </c>
    </row>
    <row r="2139" spans="1:36" ht="15.75" x14ac:dyDescent="0.3">
      <c r="A2139" s="50">
        <v>2138</v>
      </c>
      <c r="B2139" s="51">
        <v>41589</v>
      </c>
      <c r="C2139" s="75">
        <f t="shared" si="702"/>
        <v>41589</v>
      </c>
      <c r="D2139" s="50" t="s">
        <v>1223</v>
      </c>
      <c r="E2139" s="50">
        <v>2.7</v>
      </c>
      <c r="F2139" s="50">
        <v>0</v>
      </c>
      <c r="G2139" s="50">
        <v>27</v>
      </c>
      <c r="H2139" s="50">
        <v>49</v>
      </c>
      <c r="I2139" s="53">
        <f t="shared" si="704"/>
        <v>1.9317129629629629E-2</v>
      </c>
      <c r="J2139" s="54">
        <f t="shared" si="705"/>
        <v>7.1544924554183802E-3</v>
      </c>
      <c r="K2139" s="50" t="s">
        <v>1143</v>
      </c>
      <c r="L2139" s="50" t="s">
        <v>1290</v>
      </c>
      <c r="M2139" s="55">
        <f t="shared" si="706"/>
        <v>5.8238466147393702</v>
      </c>
      <c r="N2139" s="50">
        <v>153</v>
      </c>
      <c r="O2139" s="50" t="s">
        <v>377</v>
      </c>
      <c r="R2139" s="146" t="s">
        <v>1291</v>
      </c>
      <c r="S2139" s="151">
        <f t="shared" si="707"/>
        <v>0.18744770233196156</v>
      </c>
      <c r="T2139" s="151">
        <f t="shared" si="708"/>
        <v>9.3723851165980782E-2</v>
      </c>
      <c r="V2139" s="393">
        <f t="shared" si="719"/>
        <v>0</v>
      </c>
      <c r="W2139" s="393">
        <f t="shared" si="720"/>
        <v>0</v>
      </c>
      <c r="X2139" s="53">
        <f t="shared" si="709"/>
        <v>0.18744770233196156</v>
      </c>
      <c r="Y2139" s="53">
        <f t="shared" si="710"/>
        <v>0.22383688233196156</v>
      </c>
      <c r="Z2139" s="53">
        <f t="shared" si="711"/>
        <v>9.3723851165980782E-2</v>
      </c>
      <c r="AA2139" s="53">
        <f t="shared" si="712"/>
        <v>0.11191844116598078</v>
      </c>
      <c r="AB2139" s="50">
        <f t="shared" si="713"/>
        <v>1986</v>
      </c>
      <c r="AC2139" s="50">
        <f t="shared" si="701"/>
        <v>2013</v>
      </c>
      <c r="AD2139" s="50">
        <f t="shared" si="714"/>
        <v>11</v>
      </c>
      <c r="AE2139" s="56">
        <f t="shared" si="715"/>
        <v>201311</v>
      </c>
      <c r="AF2139" s="56">
        <f t="shared" si="703"/>
        <v>46</v>
      </c>
      <c r="AG2139" s="58">
        <f t="shared" si="700"/>
        <v>0</v>
      </c>
      <c r="AH2139" s="56">
        <f t="shared" si="716"/>
        <v>11</v>
      </c>
      <c r="AI2139" s="53">
        <f t="shared" si="717"/>
        <v>0.20564229233196157</v>
      </c>
      <c r="AJ2139" s="56">
        <f t="shared" si="718"/>
        <v>11.529</v>
      </c>
    </row>
    <row r="2140" spans="1:36" x14ac:dyDescent="0.25">
      <c r="A2140" s="50">
        <v>2139</v>
      </c>
      <c r="B2140" s="51">
        <v>41602</v>
      </c>
      <c r="C2140" s="75">
        <f t="shared" si="702"/>
        <v>41602</v>
      </c>
      <c r="D2140" s="50" t="s">
        <v>1223</v>
      </c>
      <c r="E2140" s="50">
        <v>5</v>
      </c>
      <c r="F2140" s="50">
        <v>0</v>
      </c>
      <c r="G2140" s="50">
        <v>49</v>
      </c>
      <c r="H2140" s="50">
        <v>58</v>
      </c>
      <c r="I2140" s="53">
        <f t="shared" si="704"/>
        <v>3.4699074074074077E-2</v>
      </c>
      <c r="J2140" s="54">
        <f t="shared" si="705"/>
        <v>6.9398148148148153E-3</v>
      </c>
      <c r="K2140" s="50" t="s">
        <v>1280</v>
      </c>
      <c r="L2140" s="50" t="s">
        <v>295</v>
      </c>
      <c r="M2140" s="55">
        <f t="shared" si="706"/>
        <v>6.0040026684456347</v>
      </c>
      <c r="N2140" s="50">
        <v>0</v>
      </c>
      <c r="O2140" s="50" t="s">
        <v>630</v>
      </c>
      <c r="S2140" s="151">
        <f t="shared" si="707"/>
        <v>0.18182314814814815</v>
      </c>
      <c r="T2140" s="151">
        <f t="shared" si="708"/>
        <v>9.0911574074074075E-2</v>
      </c>
      <c r="V2140" s="393">
        <f t="shared" si="719"/>
        <v>0</v>
      </c>
      <c r="W2140" s="393">
        <f t="shared" si="720"/>
        <v>0</v>
      </c>
      <c r="X2140" s="53">
        <f t="shared" si="709"/>
        <v>0.18182314814814815</v>
      </c>
      <c r="Y2140" s="53">
        <f t="shared" si="710"/>
        <v>0.21821232814814817</v>
      </c>
      <c r="Z2140" s="53">
        <f t="shared" si="711"/>
        <v>9.0911574074074075E-2</v>
      </c>
      <c r="AA2140" s="53">
        <f t="shared" si="712"/>
        <v>0.10910616407407409</v>
      </c>
      <c r="AB2140" s="50">
        <f t="shared" si="713"/>
        <v>1696</v>
      </c>
      <c r="AC2140" s="50">
        <f t="shared" si="701"/>
        <v>2013</v>
      </c>
      <c r="AD2140" s="50">
        <f t="shared" si="714"/>
        <v>11</v>
      </c>
      <c r="AE2140" s="56">
        <f t="shared" si="715"/>
        <v>201311</v>
      </c>
      <c r="AF2140" s="56">
        <f t="shared" si="703"/>
        <v>48</v>
      </c>
      <c r="AG2140" s="58">
        <f t="shared" si="700"/>
        <v>12</v>
      </c>
      <c r="AH2140" s="56">
        <f t="shared" si="716"/>
        <v>24</v>
      </c>
      <c r="AI2140" s="53">
        <f t="shared" si="717"/>
        <v>0.20001773814814816</v>
      </c>
      <c r="AJ2140" s="56">
        <f t="shared" si="718"/>
        <v>21.349999999999998</v>
      </c>
    </row>
    <row r="2141" spans="1:36" x14ac:dyDescent="0.25">
      <c r="A2141" s="50">
        <v>2140</v>
      </c>
      <c r="B2141" s="51">
        <v>41603</v>
      </c>
      <c r="C2141" s="75">
        <f t="shared" si="702"/>
        <v>41603</v>
      </c>
      <c r="D2141" s="50" t="s">
        <v>1224</v>
      </c>
      <c r="E2141" s="50">
        <v>7</v>
      </c>
      <c r="F2141" s="50">
        <v>0</v>
      </c>
      <c r="G2141" s="50">
        <v>20</v>
      </c>
      <c r="H2141" s="50">
        <v>0</v>
      </c>
      <c r="I2141" s="53">
        <f t="shared" si="704"/>
        <v>1.3888888888888888E-2</v>
      </c>
      <c r="J2141" s="54">
        <f t="shared" si="705"/>
        <v>1.984126984126984E-3</v>
      </c>
      <c r="K2141" s="50" t="s">
        <v>921</v>
      </c>
      <c r="L2141" s="50" t="s">
        <v>1132</v>
      </c>
      <c r="M2141" s="55">
        <f t="shared" si="706"/>
        <v>21.000000000000018</v>
      </c>
      <c r="N2141" s="50">
        <v>0</v>
      </c>
      <c r="S2141" s="151">
        <f t="shared" si="707"/>
        <v>0.22222222222222221</v>
      </c>
      <c r="T2141" s="151">
        <f t="shared" si="708"/>
        <v>0.1111111111111111</v>
      </c>
      <c r="V2141" s="393">
        <f t="shared" si="719"/>
        <v>0</v>
      </c>
      <c r="W2141" s="393">
        <f t="shared" si="720"/>
        <v>0</v>
      </c>
      <c r="X2141" s="53">
        <f t="shared" si="709"/>
        <v>5.198412698412698E-2</v>
      </c>
      <c r="Y2141" s="53">
        <f t="shared" si="710"/>
        <v>8.8373306984126987E-2</v>
      </c>
      <c r="Z2141" s="53">
        <f t="shared" si="711"/>
        <v>2.599206349206349E-2</v>
      </c>
      <c r="AA2141" s="53">
        <f t="shared" si="712"/>
        <v>4.4186653492063493E-2</v>
      </c>
      <c r="AB2141" s="50">
        <f t="shared" si="713"/>
        <v>173</v>
      </c>
      <c r="AC2141" s="50">
        <f t="shared" si="701"/>
        <v>2013</v>
      </c>
      <c r="AD2141" s="50">
        <f t="shared" si="714"/>
        <v>11</v>
      </c>
      <c r="AE2141" s="56">
        <f t="shared" si="715"/>
        <v>201311</v>
      </c>
      <c r="AF2141" s="56">
        <f t="shared" si="703"/>
        <v>48</v>
      </c>
      <c r="AG2141" s="58">
        <f t="shared" si="700"/>
        <v>0</v>
      </c>
      <c r="AH2141" s="56">
        <f t="shared" si="716"/>
        <v>25</v>
      </c>
      <c r="AI2141" s="53">
        <f t="shared" si="717"/>
        <v>7.0178716984126976E-2</v>
      </c>
      <c r="AJ2141" s="56">
        <f t="shared" si="718"/>
        <v>7</v>
      </c>
    </row>
    <row r="2142" spans="1:36" x14ac:dyDescent="0.25">
      <c r="A2142" s="50">
        <v>2141</v>
      </c>
      <c r="B2142" s="51">
        <v>41604</v>
      </c>
      <c r="C2142" s="75">
        <f t="shared" si="702"/>
        <v>41604</v>
      </c>
      <c r="D2142" s="50" t="s">
        <v>1224</v>
      </c>
      <c r="E2142" s="50">
        <v>10</v>
      </c>
      <c r="F2142" s="50">
        <v>0</v>
      </c>
      <c r="G2142" s="50">
        <v>29</v>
      </c>
      <c r="H2142" s="50">
        <v>0</v>
      </c>
      <c r="I2142" s="53">
        <f t="shared" si="704"/>
        <v>2.013888888888889E-2</v>
      </c>
      <c r="J2142" s="54">
        <f t="shared" si="705"/>
        <v>2.0138888888888888E-3</v>
      </c>
      <c r="K2142" s="50" t="s">
        <v>921</v>
      </c>
      <c r="L2142" s="50" t="s">
        <v>1132</v>
      </c>
      <c r="M2142" s="55">
        <f t="shared" si="706"/>
        <v>20.689655172413811</v>
      </c>
      <c r="N2142" s="50">
        <v>0</v>
      </c>
      <c r="S2142" s="151">
        <f t="shared" si="707"/>
        <v>0.22555555555555556</v>
      </c>
      <c r="T2142" s="151">
        <f t="shared" si="708"/>
        <v>0.11277777777777778</v>
      </c>
      <c r="V2142" s="393">
        <f t="shared" si="719"/>
        <v>0</v>
      </c>
      <c r="W2142" s="393">
        <f t="shared" si="720"/>
        <v>0</v>
      </c>
      <c r="X2142" s="53">
        <f t="shared" si="709"/>
        <v>5.2763888888888888E-2</v>
      </c>
      <c r="Y2142" s="53">
        <f t="shared" si="710"/>
        <v>8.9153068888888895E-2</v>
      </c>
      <c r="Z2142" s="53">
        <f t="shared" si="711"/>
        <v>2.6381944444444444E-2</v>
      </c>
      <c r="AA2142" s="53">
        <f t="shared" si="712"/>
        <v>4.4576534444444448E-2</v>
      </c>
      <c r="AB2142" s="50">
        <f t="shared" si="713"/>
        <v>191</v>
      </c>
      <c r="AC2142" s="50">
        <f t="shared" si="701"/>
        <v>2013</v>
      </c>
      <c r="AD2142" s="50">
        <f t="shared" si="714"/>
        <v>11</v>
      </c>
      <c r="AE2142" s="56">
        <f t="shared" si="715"/>
        <v>201311</v>
      </c>
      <c r="AF2142" s="56">
        <f t="shared" si="703"/>
        <v>48</v>
      </c>
      <c r="AG2142" s="58">
        <f t="shared" si="700"/>
        <v>0</v>
      </c>
      <c r="AH2142" s="56">
        <f t="shared" si="716"/>
        <v>26</v>
      </c>
      <c r="AI2142" s="53">
        <f t="shared" si="717"/>
        <v>7.0958478888888898E-2</v>
      </c>
      <c r="AJ2142" s="56">
        <f t="shared" si="718"/>
        <v>10</v>
      </c>
    </row>
    <row r="2143" spans="1:36" ht="15.75" x14ac:dyDescent="0.3">
      <c r="A2143" s="50">
        <v>2142</v>
      </c>
      <c r="B2143" s="51">
        <v>41606</v>
      </c>
      <c r="C2143" s="75">
        <f t="shared" si="702"/>
        <v>41606</v>
      </c>
      <c r="D2143" s="50" t="s">
        <v>1223</v>
      </c>
      <c r="E2143" s="50">
        <v>6.2</v>
      </c>
      <c r="F2143" s="50">
        <v>1</v>
      </c>
      <c r="G2143" s="50">
        <v>8</v>
      </c>
      <c r="H2143" s="50">
        <v>55</v>
      </c>
      <c r="I2143" s="53">
        <f t="shared" si="704"/>
        <v>4.7858796296296295E-2</v>
      </c>
      <c r="J2143" s="54">
        <f t="shared" si="705"/>
        <v>7.7191606929510152E-3</v>
      </c>
      <c r="K2143" s="50" t="s">
        <v>1280</v>
      </c>
      <c r="L2143" s="50" t="s">
        <v>1292</v>
      </c>
      <c r="M2143" s="55">
        <f t="shared" si="706"/>
        <v>5.3978234582829545</v>
      </c>
      <c r="N2143" s="50">
        <v>166</v>
      </c>
      <c r="O2143" s="50" t="s">
        <v>630</v>
      </c>
      <c r="R2143" s="146" t="s">
        <v>1293</v>
      </c>
      <c r="S2143" s="151">
        <f t="shared" si="707"/>
        <v>0.20224201015531659</v>
      </c>
      <c r="T2143" s="151">
        <f t="shared" si="708"/>
        <v>0.1011210050776583</v>
      </c>
      <c r="V2143" s="393">
        <f t="shared" si="719"/>
        <v>0</v>
      </c>
      <c r="W2143" s="393">
        <f t="shared" si="720"/>
        <v>0</v>
      </c>
      <c r="X2143" s="53">
        <f t="shared" si="709"/>
        <v>0.20224201015531659</v>
      </c>
      <c r="Y2143" s="53">
        <f t="shared" si="710"/>
        <v>0.23863119015531659</v>
      </c>
      <c r="Z2143" s="53">
        <f t="shared" si="711"/>
        <v>0.1011210050776583</v>
      </c>
      <c r="AA2143" s="53">
        <f t="shared" si="712"/>
        <v>0.11931559507765829</v>
      </c>
      <c r="AB2143" s="50">
        <f t="shared" si="713"/>
        <v>2590</v>
      </c>
      <c r="AC2143" s="50">
        <f t="shared" si="701"/>
        <v>2013</v>
      </c>
      <c r="AD2143" s="50">
        <f t="shared" si="714"/>
        <v>11</v>
      </c>
      <c r="AE2143" s="56">
        <f t="shared" si="715"/>
        <v>201311</v>
      </c>
      <c r="AF2143" s="56">
        <f t="shared" si="703"/>
        <v>48</v>
      </c>
      <c r="AG2143" s="58">
        <f t="shared" si="700"/>
        <v>1</v>
      </c>
      <c r="AH2143" s="56">
        <f t="shared" si="716"/>
        <v>28</v>
      </c>
      <c r="AI2143" s="53">
        <f t="shared" si="717"/>
        <v>0.22043660015531658</v>
      </c>
      <c r="AJ2143" s="56">
        <f t="shared" si="718"/>
        <v>26.473999999999997</v>
      </c>
    </row>
    <row r="2144" spans="1:36" ht="15.75" x14ac:dyDescent="0.3">
      <c r="A2144" s="50">
        <v>2143</v>
      </c>
      <c r="B2144" s="51">
        <v>41609</v>
      </c>
      <c r="C2144" s="75">
        <f t="shared" si="702"/>
        <v>41609</v>
      </c>
      <c r="D2144" s="50" t="s">
        <v>1223</v>
      </c>
      <c r="E2144" s="50">
        <v>6</v>
      </c>
      <c r="F2144" s="50">
        <v>1</v>
      </c>
      <c r="G2144" s="50">
        <v>1</v>
      </c>
      <c r="H2144" s="50">
        <v>13</v>
      </c>
      <c r="I2144" s="53">
        <f t="shared" si="704"/>
        <v>4.2511574074074077E-2</v>
      </c>
      <c r="J2144" s="54">
        <f t="shared" si="705"/>
        <v>7.0852623456790125E-3</v>
      </c>
      <c r="K2144" s="50" t="s">
        <v>1280</v>
      </c>
      <c r="L2144" s="50" t="s">
        <v>1294</v>
      </c>
      <c r="M2144" s="55">
        <f t="shared" si="706"/>
        <v>5.8807514293493099</v>
      </c>
      <c r="N2144" s="50">
        <v>161</v>
      </c>
      <c r="O2144" s="50" t="s">
        <v>198</v>
      </c>
      <c r="R2144" s="146" t="s">
        <v>1295</v>
      </c>
      <c r="S2144" s="151">
        <f t="shared" si="707"/>
        <v>0.18563387345679011</v>
      </c>
      <c r="T2144" s="151">
        <f t="shared" si="708"/>
        <v>9.2816936728395055E-2</v>
      </c>
      <c r="V2144" s="393">
        <f t="shared" si="719"/>
        <v>0</v>
      </c>
      <c r="W2144" s="393">
        <f t="shared" si="720"/>
        <v>0</v>
      </c>
      <c r="X2144" s="53">
        <f t="shared" si="709"/>
        <v>0.18563387345679011</v>
      </c>
      <c r="Y2144" s="53">
        <f t="shared" si="710"/>
        <v>0.2220230534567901</v>
      </c>
      <c r="Z2144" s="53">
        <f t="shared" si="711"/>
        <v>9.2816936728395055E-2</v>
      </c>
      <c r="AA2144" s="53">
        <f t="shared" si="712"/>
        <v>0.11101152672839505</v>
      </c>
      <c r="AB2144" s="50">
        <f t="shared" si="713"/>
        <v>1892</v>
      </c>
      <c r="AC2144" s="50">
        <f t="shared" si="701"/>
        <v>2013</v>
      </c>
      <c r="AD2144" s="50">
        <f t="shared" si="714"/>
        <v>12</v>
      </c>
      <c r="AE2144" s="56">
        <f t="shared" si="715"/>
        <v>201312</v>
      </c>
      <c r="AF2144" s="56">
        <f t="shared" si="703"/>
        <v>49</v>
      </c>
      <c r="AG2144" s="58">
        <f t="shared" si="700"/>
        <v>2</v>
      </c>
      <c r="AH2144" s="56">
        <f t="shared" si="716"/>
        <v>1</v>
      </c>
      <c r="AI2144" s="53">
        <f t="shared" si="717"/>
        <v>0.20382846345679012</v>
      </c>
      <c r="AJ2144" s="56">
        <f t="shared" si="718"/>
        <v>25.619999999999997</v>
      </c>
    </row>
    <row r="2145" spans="1:36" x14ac:dyDescent="0.25">
      <c r="A2145" s="50">
        <v>2144</v>
      </c>
      <c r="B2145" s="51">
        <v>41610</v>
      </c>
      <c r="C2145" s="75">
        <f t="shared" si="702"/>
        <v>41610</v>
      </c>
      <c r="D2145" s="50" t="s">
        <v>1223</v>
      </c>
      <c r="E2145" s="50">
        <v>2.1</v>
      </c>
      <c r="F2145" s="50">
        <v>0</v>
      </c>
      <c r="G2145" s="50">
        <v>25</v>
      </c>
      <c r="H2145" s="50">
        <v>0</v>
      </c>
      <c r="I2145" s="53">
        <f t="shared" si="704"/>
        <v>1.7361111111111112E-2</v>
      </c>
      <c r="J2145" s="54">
        <f t="shared" si="705"/>
        <v>8.2671957671957667E-3</v>
      </c>
      <c r="K2145" s="50" t="s">
        <v>1143</v>
      </c>
      <c r="L2145" s="50" t="s">
        <v>1048</v>
      </c>
      <c r="M2145" s="55">
        <f t="shared" si="706"/>
        <v>5.0400000000000045</v>
      </c>
      <c r="N2145" s="50">
        <v>0</v>
      </c>
      <c r="O2145" s="50" t="s">
        <v>253</v>
      </c>
      <c r="R2145" s="50" t="s">
        <v>1296</v>
      </c>
      <c r="S2145" s="151">
        <f t="shared" si="707"/>
        <v>0.21660052910052907</v>
      </c>
      <c r="T2145" s="151">
        <f t="shared" si="708"/>
        <v>0.10830026455026454</v>
      </c>
      <c r="V2145" s="393">
        <f t="shared" si="719"/>
        <v>0</v>
      </c>
      <c r="W2145" s="393">
        <f t="shared" si="720"/>
        <v>0</v>
      </c>
      <c r="X2145" s="53">
        <f t="shared" si="709"/>
        <v>0.21660052910052907</v>
      </c>
      <c r="Y2145" s="53">
        <f t="shared" si="710"/>
        <v>0.25298970910052909</v>
      </c>
      <c r="Z2145" s="53">
        <f t="shared" si="711"/>
        <v>0.10830026455026454</v>
      </c>
      <c r="AA2145" s="53">
        <f t="shared" si="712"/>
        <v>0.12649485455026455</v>
      </c>
      <c r="AB2145" s="50">
        <f t="shared" si="713"/>
        <v>2971</v>
      </c>
      <c r="AC2145" s="50">
        <f t="shared" si="701"/>
        <v>2013</v>
      </c>
      <c r="AD2145" s="50">
        <f t="shared" si="714"/>
        <v>12</v>
      </c>
      <c r="AE2145" s="56">
        <f t="shared" si="715"/>
        <v>201312</v>
      </c>
      <c r="AF2145" s="56">
        <f t="shared" si="703"/>
        <v>49</v>
      </c>
      <c r="AG2145" s="58">
        <f t="shared" si="700"/>
        <v>0</v>
      </c>
      <c r="AH2145" s="56">
        <f t="shared" si="716"/>
        <v>2</v>
      </c>
      <c r="AI2145" s="53">
        <f t="shared" si="717"/>
        <v>0.23479511910052908</v>
      </c>
      <c r="AJ2145" s="56">
        <f t="shared" si="718"/>
        <v>8.9669999999999987</v>
      </c>
    </row>
    <row r="2146" spans="1:36" x14ac:dyDescent="0.25">
      <c r="A2146" s="50">
        <v>2145</v>
      </c>
      <c r="B2146" s="51">
        <v>41610</v>
      </c>
      <c r="C2146" s="75">
        <f t="shared" si="702"/>
        <v>41610</v>
      </c>
      <c r="D2146" s="50" t="s">
        <v>1225</v>
      </c>
      <c r="E2146" s="50">
        <v>0.72</v>
      </c>
      <c r="F2146" s="50">
        <v>0</v>
      </c>
      <c r="G2146" s="50">
        <v>25</v>
      </c>
      <c r="H2146" s="50">
        <v>43</v>
      </c>
      <c r="I2146" s="53">
        <f t="shared" si="704"/>
        <v>1.7858796296296296E-2</v>
      </c>
      <c r="J2146" s="54">
        <f t="shared" si="705"/>
        <v>2.4803883744855967E-2</v>
      </c>
      <c r="K2146" s="50" t="s">
        <v>781</v>
      </c>
      <c r="L2146" s="50" t="s">
        <v>315</v>
      </c>
      <c r="M2146" s="55">
        <f t="shared" si="706"/>
        <v>1.6798444588464043</v>
      </c>
      <c r="N2146" s="50">
        <v>0</v>
      </c>
      <c r="S2146" s="151">
        <f t="shared" si="707"/>
        <v>5.9529320987654316E-2</v>
      </c>
      <c r="T2146" s="151">
        <f t="shared" si="708"/>
        <v>2.9764660493827158E-2</v>
      </c>
      <c r="V2146" s="393">
        <f t="shared" si="719"/>
        <v>0</v>
      </c>
      <c r="W2146" s="393">
        <f t="shared" si="720"/>
        <v>0</v>
      </c>
      <c r="X2146" s="53">
        <f t="shared" si="709"/>
        <v>0.64986175411522629</v>
      </c>
      <c r="Y2146" s="53">
        <f t="shared" si="710"/>
        <v>0.68625093411522631</v>
      </c>
      <c r="Z2146" s="53">
        <f t="shared" si="711"/>
        <v>0.32493087705761314</v>
      </c>
      <c r="AA2146" s="53">
        <f t="shared" si="712"/>
        <v>0.34312546705761315</v>
      </c>
      <c r="AB2146" s="50">
        <f t="shared" si="713"/>
        <v>3830</v>
      </c>
      <c r="AC2146" s="50">
        <f t="shared" si="701"/>
        <v>2013</v>
      </c>
      <c r="AD2146" s="50">
        <f t="shared" si="714"/>
        <v>12</v>
      </c>
      <c r="AE2146" s="56">
        <f t="shared" si="715"/>
        <v>201312</v>
      </c>
      <c r="AF2146" s="56">
        <f t="shared" si="703"/>
        <v>49</v>
      </c>
      <c r="AG2146" s="58">
        <f t="shared" ref="AG2146:AG2209" si="721">IF(ISBLANK(B2146)," ",MAX(B2146-B2145-1,0))</f>
        <v>0</v>
      </c>
      <c r="AH2146" s="56">
        <f t="shared" si="716"/>
        <v>2</v>
      </c>
      <c r="AI2146" s="53">
        <f t="shared" si="717"/>
        <v>0.6680563441152263</v>
      </c>
      <c r="AJ2146" s="56">
        <f t="shared" si="718"/>
        <v>33.624000000000002</v>
      </c>
    </row>
    <row r="2147" spans="1:36" x14ac:dyDescent="0.25">
      <c r="A2147" s="50">
        <v>2146</v>
      </c>
      <c r="B2147" s="51">
        <v>41612</v>
      </c>
      <c r="C2147" s="75">
        <f t="shared" si="702"/>
        <v>41612</v>
      </c>
      <c r="D2147" s="50" t="s">
        <v>1225</v>
      </c>
      <c r="E2147" s="50">
        <v>0.65</v>
      </c>
      <c r="F2147" s="50">
        <v>0</v>
      </c>
      <c r="G2147" s="50">
        <v>24</v>
      </c>
      <c r="H2147" s="50">
        <v>0</v>
      </c>
      <c r="I2147" s="53">
        <f t="shared" si="704"/>
        <v>1.6666666666666666E-2</v>
      </c>
      <c r="J2147" s="54">
        <f t="shared" si="705"/>
        <v>2.564102564102564E-2</v>
      </c>
      <c r="K2147" s="50" t="s">
        <v>781</v>
      </c>
      <c r="L2147" s="50" t="s">
        <v>315</v>
      </c>
      <c r="M2147" s="55">
        <f t="shared" si="706"/>
        <v>1.6250000000000013</v>
      </c>
      <c r="N2147" s="50">
        <v>0</v>
      </c>
      <c r="S2147" s="151">
        <f t="shared" si="707"/>
        <v>6.1538461538461535E-2</v>
      </c>
      <c r="T2147" s="151">
        <f t="shared" si="708"/>
        <v>3.0769230769230767E-2</v>
      </c>
      <c r="V2147" s="393">
        <f t="shared" si="719"/>
        <v>0</v>
      </c>
      <c r="W2147" s="393">
        <f t="shared" si="720"/>
        <v>0</v>
      </c>
      <c r="X2147" s="53">
        <f t="shared" si="709"/>
        <v>0.67179487179487174</v>
      </c>
      <c r="Y2147" s="53">
        <f t="shared" si="710"/>
        <v>0.70818405179487176</v>
      </c>
      <c r="Z2147" s="53">
        <f t="shared" si="711"/>
        <v>0.33589743589743587</v>
      </c>
      <c r="AA2147" s="53">
        <f t="shared" si="712"/>
        <v>0.35409202589743588</v>
      </c>
      <c r="AB2147" s="50">
        <f t="shared" si="713"/>
        <v>3890</v>
      </c>
      <c r="AC2147" s="50">
        <f t="shared" si="701"/>
        <v>2013</v>
      </c>
      <c r="AD2147" s="50">
        <f t="shared" si="714"/>
        <v>12</v>
      </c>
      <c r="AE2147" s="56">
        <f t="shared" si="715"/>
        <v>201312</v>
      </c>
      <c r="AF2147" s="56">
        <f t="shared" si="703"/>
        <v>49</v>
      </c>
      <c r="AG2147" s="58">
        <f t="shared" si="721"/>
        <v>1</v>
      </c>
      <c r="AH2147" s="56">
        <f t="shared" si="716"/>
        <v>4</v>
      </c>
      <c r="AI2147" s="53">
        <f t="shared" si="717"/>
        <v>0.68998946179487175</v>
      </c>
      <c r="AJ2147" s="56">
        <f t="shared" si="718"/>
        <v>30.355000000000004</v>
      </c>
    </row>
    <row r="2148" spans="1:36" x14ac:dyDescent="0.25">
      <c r="A2148" s="50">
        <v>2147</v>
      </c>
      <c r="B2148" s="51">
        <v>41613</v>
      </c>
      <c r="C2148" s="75">
        <f t="shared" si="702"/>
        <v>41613</v>
      </c>
      <c r="D2148" s="50" t="s">
        <v>1225</v>
      </c>
      <c r="E2148" s="50">
        <v>0.9</v>
      </c>
      <c r="F2148" s="50">
        <v>0</v>
      </c>
      <c r="G2148" s="50">
        <v>33</v>
      </c>
      <c r="H2148" s="50">
        <v>8</v>
      </c>
      <c r="I2148" s="53">
        <f t="shared" si="704"/>
        <v>2.3009259259259257E-2</v>
      </c>
      <c r="J2148" s="54">
        <f t="shared" si="705"/>
        <v>2.5565843621399173E-2</v>
      </c>
      <c r="K2148" s="50" t="s">
        <v>781</v>
      </c>
      <c r="L2148" s="50" t="s">
        <v>315</v>
      </c>
      <c r="M2148" s="55">
        <f t="shared" si="706"/>
        <v>1.6297786720321947</v>
      </c>
      <c r="N2148" s="50">
        <v>0</v>
      </c>
      <c r="S2148" s="151">
        <f t="shared" si="707"/>
        <v>6.135802469135801E-2</v>
      </c>
      <c r="T2148" s="151">
        <f t="shared" si="708"/>
        <v>3.0679012345679005E-2</v>
      </c>
      <c r="V2148" s="393">
        <f t="shared" si="719"/>
        <v>0</v>
      </c>
      <c r="W2148" s="393">
        <f t="shared" si="720"/>
        <v>0</v>
      </c>
      <c r="X2148" s="53">
        <f t="shared" si="709"/>
        <v>0.66982510288065833</v>
      </c>
      <c r="Y2148" s="53">
        <f t="shared" si="710"/>
        <v>0.70621428288065824</v>
      </c>
      <c r="Z2148" s="53">
        <f t="shared" si="711"/>
        <v>0.33491255144032916</v>
      </c>
      <c r="AA2148" s="53">
        <f t="shared" si="712"/>
        <v>0.35310714144032912</v>
      </c>
      <c r="AB2148" s="50">
        <f t="shared" si="713"/>
        <v>3887</v>
      </c>
      <c r="AC2148" s="50">
        <f t="shared" si="701"/>
        <v>2013</v>
      </c>
      <c r="AD2148" s="50">
        <f t="shared" si="714"/>
        <v>12</v>
      </c>
      <c r="AE2148" s="56">
        <f t="shared" si="715"/>
        <v>201312</v>
      </c>
      <c r="AF2148" s="56">
        <f t="shared" si="703"/>
        <v>49</v>
      </c>
      <c r="AG2148" s="58">
        <f t="shared" si="721"/>
        <v>0</v>
      </c>
      <c r="AH2148" s="56">
        <f t="shared" si="716"/>
        <v>5</v>
      </c>
      <c r="AI2148" s="53">
        <f t="shared" si="717"/>
        <v>0.68801969288065834</v>
      </c>
      <c r="AJ2148" s="56">
        <f t="shared" si="718"/>
        <v>42.03</v>
      </c>
    </row>
    <row r="2149" spans="1:36" x14ac:dyDescent="0.25">
      <c r="A2149" s="50">
        <v>2148</v>
      </c>
      <c r="B2149" s="51">
        <v>41615</v>
      </c>
      <c r="C2149" s="75">
        <f t="shared" si="702"/>
        <v>41615</v>
      </c>
      <c r="D2149" s="50" t="s">
        <v>1223</v>
      </c>
      <c r="E2149" s="50">
        <v>3.1</v>
      </c>
      <c r="F2149" s="50">
        <v>0</v>
      </c>
      <c r="G2149" s="50">
        <v>38</v>
      </c>
      <c r="H2149" s="50">
        <v>36</v>
      </c>
      <c r="I2149" s="53">
        <f t="shared" si="704"/>
        <v>2.6805555555555555E-2</v>
      </c>
      <c r="J2149" s="54">
        <f t="shared" si="705"/>
        <v>8.6469534050179209E-3</v>
      </c>
      <c r="K2149" s="50" t="s">
        <v>1280</v>
      </c>
      <c r="L2149" s="50" t="s">
        <v>1297</v>
      </c>
      <c r="M2149" s="55">
        <f t="shared" si="706"/>
        <v>4.8186528497409364</v>
      </c>
      <c r="N2149" s="50">
        <v>0</v>
      </c>
      <c r="O2149" s="50" t="s">
        <v>630</v>
      </c>
      <c r="R2149" s="50" t="s">
        <v>1298</v>
      </c>
      <c r="S2149" s="151">
        <f t="shared" si="707"/>
        <v>0.22655017921146953</v>
      </c>
      <c r="T2149" s="151">
        <f t="shared" si="708"/>
        <v>0.11327508960573476</v>
      </c>
      <c r="V2149" s="393">
        <f t="shared" si="719"/>
        <v>0</v>
      </c>
      <c r="W2149" s="393">
        <f t="shared" si="720"/>
        <v>0</v>
      </c>
      <c r="X2149" s="53">
        <f t="shared" si="709"/>
        <v>0.22655017921146953</v>
      </c>
      <c r="Y2149" s="53">
        <f t="shared" si="710"/>
        <v>0.26293935921146955</v>
      </c>
      <c r="Z2149" s="53">
        <f t="shared" si="711"/>
        <v>0.11327508960573476</v>
      </c>
      <c r="AA2149" s="53">
        <f t="shared" si="712"/>
        <v>0.13146967960573477</v>
      </c>
      <c r="AB2149" s="50">
        <f t="shared" si="713"/>
        <v>3136</v>
      </c>
      <c r="AC2149" s="50">
        <f t="shared" ref="AC2149:AC2212" si="722">YEAR(B2149)</f>
        <v>2013</v>
      </c>
      <c r="AD2149" s="50">
        <f t="shared" si="714"/>
        <v>12</v>
      </c>
      <c r="AE2149" s="56">
        <f t="shared" si="715"/>
        <v>201312</v>
      </c>
      <c r="AF2149" s="56">
        <f t="shared" si="703"/>
        <v>49</v>
      </c>
      <c r="AG2149" s="58">
        <f t="shared" si="721"/>
        <v>1</v>
      </c>
      <c r="AH2149" s="56">
        <f t="shared" si="716"/>
        <v>7</v>
      </c>
      <c r="AI2149" s="53">
        <f t="shared" si="717"/>
        <v>0.24474476921146954</v>
      </c>
      <c r="AJ2149" s="56">
        <f t="shared" si="718"/>
        <v>13.236999999999998</v>
      </c>
    </row>
    <row r="2150" spans="1:36" x14ac:dyDescent="0.25">
      <c r="A2150" s="50">
        <v>2149</v>
      </c>
      <c r="B2150" s="51">
        <v>41616</v>
      </c>
      <c r="C2150" s="75">
        <f t="shared" si="702"/>
        <v>41616</v>
      </c>
      <c r="D2150" s="50" t="s">
        <v>1223</v>
      </c>
      <c r="E2150" s="50">
        <v>5</v>
      </c>
      <c r="F2150" s="50">
        <v>1</v>
      </c>
      <c r="G2150" s="50">
        <v>3</v>
      </c>
      <c r="H2150" s="50">
        <v>33</v>
      </c>
      <c r="I2150" s="53">
        <f t="shared" si="704"/>
        <v>4.4131944444444439E-2</v>
      </c>
      <c r="J2150" s="54">
        <f t="shared" si="705"/>
        <v>8.8263888888888871E-3</v>
      </c>
      <c r="K2150" s="50" t="s">
        <v>1280</v>
      </c>
      <c r="L2150" s="50" t="s">
        <v>1299</v>
      </c>
      <c r="M2150" s="55">
        <f t="shared" si="706"/>
        <v>4.7206923682140092</v>
      </c>
      <c r="N2150" s="50">
        <v>0</v>
      </c>
      <c r="O2150" s="50" t="s">
        <v>630</v>
      </c>
      <c r="S2150" s="151">
        <f t="shared" si="707"/>
        <v>0.23125138888888883</v>
      </c>
      <c r="T2150" s="151">
        <f t="shared" si="708"/>
        <v>0.11562569444444441</v>
      </c>
      <c r="V2150" s="393">
        <f t="shared" si="719"/>
        <v>0</v>
      </c>
      <c r="W2150" s="393">
        <f t="shared" si="720"/>
        <v>0</v>
      </c>
      <c r="X2150" s="53">
        <f t="shared" si="709"/>
        <v>0.23125138888888883</v>
      </c>
      <c r="Y2150" s="53">
        <f t="shared" si="710"/>
        <v>0.26764056888888882</v>
      </c>
      <c r="Z2150" s="53">
        <f t="shared" si="711"/>
        <v>0.11562569444444441</v>
      </c>
      <c r="AA2150" s="53">
        <f t="shared" si="712"/>
        <v>0.13382028444444441</v>
      </c>
      <c r="AB2150" s="50">
        <f t="shared" si="713"/>
        <v>3188</v>
      </c>
      <c r="AC2150" s="50">
        <f t="shared" si="722"/>
        <v>2013</v>
      </c>
      <c r="AD2150" s="50">
        <f t="shared" si="714"/>
        <v>12</v>
      </c>
      <c r="AE2150" s="56">
        <f t="shared" si="715"/>
        <v>201312</v>
      </c>
      <c r="AF2150" s="56">
        <f t="shared" si="703"/>
        <v>50</v>
      </c>
      <c r="AG2150" s="58">
        <f t="shared" si="721"/>
        <v>0</v>
      </c>
      <c r="AH2150" s="56">
        <f t="shared" si="716"/>
        <v>8</v>
      </c>
      <c r="AI2150" s="53">
        <f t="shared" si="717"/>
        <v>0.24944597888888881</v>
      </c>
      <c r="AJ2150" s="56">
        <f t="shared" si="718"/>
        <v>21.349999999999998</v>
      </c>
    </row>
    <row r="2151" spans="1:36" x14ac:dyDescent="0.25">
      <c r="A2151" s="50">
        <v>2150</v>
      </c>
      <c r="B2151" s="51">
        <v>41617</v>
      </c>
      <c r="C2151" s="75">
        <f t="shared" si="702"/>
        <v>41617</v>
      </c>
      <c r="D2151" s="50" t="s">
        <v>1223</v>
      </c>
      <c r="E2151" s="50">
        <v>4</v>
      </c>
      <c r="F2151" s="50">
        <v>0</v>
      </c>
      <c r="G2151" s="50">
        <v>39</v>
      </c>
      <c r="H2151" s="50">
        <v>23</v>
      </c>
      <c r="I2151" s="53">
        <f t="shared" si="704"/>
        <v>2.7349537037037037E-2</v>
      </c>
      <c r="J2151" s="54">
        <f t="shared" si="705"/>
        <v>6.8373842592592592E-3</v>
      </c>
      <c r="K2151" s="50" t="s">
        <v>1143</v>
      </c>
      <c r="L2151" s="50" t="s">
        <v>1048</v>
      </c>
      <c r="M2151" s="55">
        <f t="shared" si="706"/>
        <v>6.0939483707151973</v>
      </c>
      <c r="N2151" s="50">
        <v>0</v>
      </c>
      <c r="O2151" s="50" t="s">
        <v>253</v>
      </c>
      <c r="R2151" s="50" t="s">
        <v>1300</v>
      </c>
      <c r="S2151" s="151">
        <f t="shared" si="707"/>
        <v>0.17913946759259258</v>
      </c>
      <c r="T2151" s="151">
        <f t="shared" si="708"/>
        <v>8.9569733796296291E-2</v>
      </c>
      <c r="V2151" s="393">
        <f t="shared" si="719"/>
        <v>0</v>
      </c>
      <c r="W2151" s="393">
        <f t="shared" si="720"/>
        <v>0</v>
      </c>
      <c r="X2151" s="53">
        <f t="shared" si="709"/>
        <v>0.17913946759259258</v>
      </c>
      <c r="Y2151" s="53">
        <f t="shared" si="710"/>
        <v>0.21552864759259258</v>
      </c>
      <c r="Z2151" s="53">
        <f t="shared" si="711"/>
        <v>8.9569733796296291E-2</v>
      </c>
      <c r="AA2151" s="53">
        <f t="shared" si="712"/>
        <v>0.10776432379629629</v>
      </c>
      <c r="AB2151" s="50">
        <f t="shared" si="713"/>
        <v>1572</v>
      </c>
      <c r="AC2151" s="50">
        <f t="shared" si="722"/>
        <v>2013</v>
      </c>
      <c r="AD2151" s="50">
        <f t="shared" si="714"/>
        <v>12</v>
      </c>
      <c r="AE2151" s="56">
        <f t="shared" si="715"/>
        <v>201312</v>
      </c>
      <c r="AF2151" s="56">
        <f t="shared" si="703"/>
        <v>50</v>
      </c>
      <c r="AG2151" s="58">
        <f t="shared" si="721"/>
        <v>0</v>
      </c>
      <c r="AH2151" s="56">
        <f t="shared" si="716"/>
        <v>9</v>
      </c>
      <c r="AI2151" s="53">
        <f t="shared" si="717"/>
        <v>0.19733405759259259</v>
      </c>
      <c r="AJ2151" s="56">
        <f t="shared" si="718"/>
        <v>17.079999999999998</v>
      </c>
    </row>
    <row r="2152" spans="1:36" x14ac:dyDescent="0.25">
      <c r="A2152" s="50">
        <v>2151</v>
      </c>
      <c r="B2152" s="51">
        <v>41617</v>
      </c>
      <c r="C2152" s="75">
        <f t="shared" si="702"/>
        <v>41617</v>
      </c>
      <c r="D2152" s="50" t="s">
        <v>1225</v>
      </c>
      <c r="E2152" s="50">
        <v>1.02</v>
      </c>
      <c r="F2152" s="50">
        <v>0</v>
      </c>
      <c r="G2152" s="50">
        <v>40</v>
      </c>
      <c r="H2152" s="50">
        <v>45</v>
      </c>
      <c r="I2152" s="53">
        <f t="shared" si="704"/>
        <v>2.8298611111111111E-2</v>
      </c>
      <c r="J2152" s="54">
        <f t="shared" si="705"/>
        <v>2.7743736383442266E-2</v>
      </c>
      <c r="K2152" s="50" t="s">
        <v>781</v>
      </c>
      <c r="L2152" s="50" t="s">
        <v>315</v>
      </c>
      <c r="M2152" s="55">
        <f t="shared" si="706"/>
        <v>1.5018404907975471</v>
      </c>
      <c r="N2152" s="50">
        <v>0</v>
      </c>
      <c r="O2152" s="50" t="s">
        <v>253</v>
      </c>
      <c r="S2152" s="151">
        <f t="shared" si="707"/>
        <v>6.6584967320261437E-2</v>
      </c>
      <c r="T2152" s="151">
        <f t="shared" si="708"/>
        <v>3.3292483660130719E-2</v>
      </c>
      <c r="V2152" s="393">
        <f t="shared" si="719"/>
        <v>0</v>
      </c>
      <c r="W2152" s="393">
        <f t="shared" si="720"/>
        <v>0</v>
      </c>
      <c r="X2152" s="53">
        <f t="shared" si="709"/>
        <v>0.72688589324618735</v>
      </c>
      <c r="Y2152" s="53">
        <f t="shared" si="710"/>
        <v>0.76327507324618726</v>
      </c>
      <c r="Z2152" s="53">
        <f t="shared" si="711"/>
        <v>0.36344294662309368</v>
      </c>
      <c r="AA2152" s="53">
        <f t="shared" si="712"/>
        <v>0.38163753662309363</v>
      </c>
      <c r="AB2152" s="50">
        <f t="shared" si="713"/>
        <v>3968</v>
      </c>
      <c r="AC2152" s="50">
        <f t="shared" si="722"/>
        <v>2013</v>
      </c>
      <c r="AD2152" s="50">
        <f t="shared" si="714"/>
        <v>12</v>
      </c>
      <c r="AE2152" s="56">
        <f t="shared" si="715"/>
        <v>201312</v>
      </c>
      <c r="AF2152" s="56">
        <f t="shared" si="703"/>
        <v>50</v>
      </c>
      <c r="AG2152" s="58">
        <f t="shared" si="721"/>
        <v>0</v>
      </c>
      <c r="AH2152" s="56">
        <f t="shared" si="716"/>
        <v>9</v>
      </c>
      <c r="AI2152" s="53">
        <f t="shared" si="717"/>
        <v>0.74508048324618725</v>
      </c>
      <c r="AJ2152" s="56">
        <f t="shared" si="718"/>
        <v>47.634</v>
      </c>
    </row>
    <row r="2153" spans="1:36" x14ac:dyDescent="0.25">
      <c r="A2153" s="50">
        <v>2152</v>
      </c>
      <c r="B2153" s="51">
        <v>41618</v>
      </c>
      <c r="C2153" s="75">
        <f t="shared" si="702"/>
        <v>41618</v>
      </c>
      <c r="D2153" s="50" t="s">
        <v>1224</v>
      </c>
      <c r="E2153" s="50">
        <v>10</v>
      </c>
      <c r="F2153" s="50">
        <v>0</v>
      </c>
      <c r="G2153" s="50">
        <v>28</v>
      </c>
      <c r="H2153" s="50">
        <v>18</v>
      </c>
      <c r="I2153" s="53">
        <f t="shared" si="704"/>
        <v>1.9652777777777779E-2</v>
      </c>
      <c r="J2153" s="54">
        <f t="shared" si="705"/>
        <v>1.965277777777778E-3</v>
      </c>
      <c r="K2153" s="50" t="s">
        <v>921</v>
      </c>
      <c r="L2153" s="50" t="s">
        <v>1132</v>
      </c>
      <c r="M2153" s="55">
        <f t="shared" si="706"/>
        <v>21.20141342756185</v>
      </c>
      <c r="N2153" s="50">
        <v>0</v>
      </c>
      <c r="O2153" s="50" t="s">
        <v>253</v>
      </c>
      <c r="S2153" s="151">
        <f t="shared" si="707"/>
        <v>0.22011111111111115</v>
      </c>
      <c r="T2153" s="151">
        <f t="shared" si="708"/>
        <v>0.11005555555555557</v>
      </c>
      <c r="V2153" s="393">
        <f t="shared" si="719"/>
        <v>0</v>
      </c>
      <c r="W2153" s="393">
        <f t="shared" si="720"/>
        <v>0</v>
      </c>
      <c r="X2153" s="53">
        <f t="shared" si="709"/>
        <v>5.1490277777777781E-2</v>
      </c>
      <c r="Y2153" s="53">
        <f t="shared" si="710"/>
        <v>8.7879457777777781E-2</v>
      </c>
      <c r="Z2153" s="53">
        <f t="shared" si="711"/>
        <v>2.574513888888889E-2</v>
      </c>
      <c r="AA2153" s="53">
        <f t="shared" si="712"/>
        <v>4.393972888888889E-2</v>
      </c>
      <c r="AB2153" s="50">
        <f t="shared" si="713"/>
        <v>165</v>
      </c>
      <c r="AC2153" s="50">
        <f t="shared" si="722"/>
        <v>2013</v>
      </c>
      <c r="AD2153" s="50">
        <f t="shared" si="714"/>
        <v>12</v>
      </c>
      <c r="AE2153" s="56">
        <f t="shared" si="715"/>
        <v>201312</v>
      </c>
      <c r="AF2153" s="56">
        <f t="shared" si="703"/>
        <v>50</v>
      </c>
      <c r="AG2153" s="58">
        <f t="shared" si="721"/>
        <v>0</v>
      </c>
      <c r="AH2153" s="56">
        <f t="shared" si="716"/>
        <v>10</v>
      </c>
      <c r="AI2153" s="53">
        <f t="shared" si="717"/>
        <v>6.9684867777777784E-2</v>
      </c>
      <c r="AJ2153" s="56">
        <f t="shared" si="718"/>
        <v>10</v>
      </c>
    </row>
    <row r="2154" spans="1:36" x14ac:dyDescent="0.25">
      <c r="A2154" s="50">
        <v>2153</v>
      </c>
      <c r="B2154" s="51">
        <v>41620</v>
      </c>
      <c r="C2154" s="75">
        <f t="shared" si="702"/>
        <v>41620</v>
      </c>
      <c r="D2154" s="50" t="s">
        <v>1223</v>
      </c>
      <c r="E2154" s="50">
        <v>3</v>
      </c>
      <c r="F2154" s="50">
        <v>0</v>
      </c>
      <c r="G2154" s="50">
        <v>29</v>
      </c>
      <c r="H2154" s="50">
        <v>10</v>
      </c>
      <c r="I2154" s="53">
        <f t="shared" si="704"/>
        <v>2.0254629629629629E-2</v>
      </c>
      <c r="J2154" s="54">
        <f t="shared" si="705"/>
        <v>6.7515432098765428E-3</v>
      </c>
      <c r="K2154" s="50" t="s">
        <v>1143</v>
      </c>
      <c r="L2154" s="50" t="s">
        <v>1048</v>
      </c>
      <c r="M2154" s="55">
        <f t="shared" si="706"/>
        <v>6.1714285714285761</v>
      </c>
      <c r="N2154" s="50">
        <v>152</v>
      </c>
      <c r="O2154" s="50" t="s">
        <v>253</v>
      </c>
      <c r="S2154" s="151">
        <f t="shared" si="707"/>
        <v>0.17689043209876543</v>
      </c>
      <c r="T2154" s="151">
        <f t="shared" si="708"/>
        <v>8.8445216049382713E-2</v>
      </c>
      <c r="V2154" s="393">
        <f t="shared" si="719"/>
        <v>0</v>
      </c>
      <c r="W2154" s="393">
        <f t="shared" si="720"/>
        <v>0</v>
      </c>
      <c r="X2154" s="53">
        <f t="shared" si="709"/>
        <v>0.17689043209876543</v>
      </c>
      <c r="Y2154" s="53">
        <f t="shared" si="710"/>
        <v>0.21327961209876539</v>
      </c>
      <c r="Z2154" s="53">
        <f t="shared" si="711"/>
        <v>8.8445216049382713E-2</v>
      </c>
      <c r="AA2154" s="53">
        <f t="shared" si="712"/>
        <v>0.1066398060493827</v>
      </c>
      <c r="AB2154" s="50">
        <f t="shared" si="713"/>
        <v>1459</v>
      </c>
      <c r="AC2154" s="50">
        <f t="shared" si="722"/>
        <v>2013</v>
      </c>
      <c r="AD2154" s="50">
        <f t="shared" si="714"/>
        <v>12</v>
      </c>
      <c r="AE2154" s="56">
        <f t="shared" si="715"/>
        <v>201312</v>
      </c>
      <c r="AF2154" s="56">
        <f t="shared" si="703"/>
        <v>50</v>
      </c>
      <c r="AG2154" s="58">
        <f t="shared" si="721"/>
        <v>1</v>
      </c>
      <c r="AH2154" s="56">
        <f t="shared" si="716"/>
        <v>12</v>
      </c>
      <c r="AI2154" s="53">
        <f t="shared" si="717"/>
        <v>0.19508502209876541</v>
      </c>
      <c r="AJ2154" s="56">
        <f t="shared" si="718"/>
        <v>12.809999999999999</v>
      </c>
    </row>
    <row r="2155" spans="1:36" x14ac:dyDescent="0.25">
      <c r="A2155" s="50">
        <v>2154</v>
      </c>
      <c r="B2155" s="51">
        <v>41621</v>
      </c>
      <c r="C2155" s="75">
        <f t="shared" si="702"/>
        <v>41621</v>
      </c>
      <c r="D2155" s="50" t="s">
        <v>1301</v>
      </c>
      <c r="E2155" s="50">
        <v>1</v>
      </c>
      <c r="F2155" s="50">
        <v>0</v>
      </c>
      <c r="G2155" s="50">
        <v>45</v>
      </c>
      <c r="H2155" s="50">
        <v>0</v>
      </c>
      <c r="I2155" s="53">
        <f t="shared" si="704"/>
        <v>3.125E-2</v>
      </c>
      <c r="J2155" s="54">
        <f t="shared" si="705"/>
        <v>3.125E-2</v>
      </c>
      <c r="K2155" s="50" t="s">
        <v>329</v>
      </c>
      <c r="L2155" s="50" t="s">
        <v>1302</v>
      </c>
      <c r="M2155" s="55">
        <f t="shared" si="706"/>
        <v>1.3333333333333344</v>
      </c>
      <c r="N2155" s="50">
        <v>0</v>
      </c>
      <c r="O2155" s="50" t="s">
        <v>253</v>
      </c>
      <c r="S2155" s="151">
        <f t="shared" si="707"/>
        <v>0</v>
      </c>
      <c r="T2155" s="151">
        <f t="shared" si="708"/>
        <v>0</v>
      </c>
      <c r="V2155" s="393">
        <f t="shared" si="719"/>
        <v>0</v>
      </c>
      <c r="W2155" s="393">
        <f t="shared" si="720"/>
        <v>0</v>
      </c>
      <c r="X2155" s="53">
        <f t="shared" si="709"/>
        <v>0.81874999999999998</v>
      </c>
      <c r="Y2155" s="53">
        <f t="shared" si="710"/>
        <v>0.85513917999999989</v>
      </c>
      <c r="Z2155" s="53">
        <f t="shared" si="711"/>
        <v>0.40937499999999999</v>
      </c>
      <c r="AA2155" s="53">
        <f t="shared" si="712"/>
        <v>0.42756958999999994</v>
      </c>
      <c r="AB2155" s="50">
        <f t="shared" si="713"/>
        <v>4044</v>
      </c>
      <c r="AC2155" s="50">
        <f t="shared" si="722"/>
        <v>2013</v>
      </c>
      <c r="AD2155" s="50">
        <f t="shared" si="714"/>
        <v>12</v>
      </c>
      <c r="AE2155" s="56">
        <f t="shared" si="715"/>
        <v>201312</v>
      </c>
      <c r="AF2155" s="56">
        <f t="shared" si="703"/>
        <v>50</v>
      </c>
      <c r="AG2155" s="58">
        <f t="shared" si="721"/>
        <v>0</v>
      </c>
      <c r="AH2155" s="56">
        <f t="shared" si="716"/>
        <v>13</v>
      </c>
      <c r="AI2155" s="53">
        <f t="shared" si="717"/>
        <v>0.83694458999999988</v>
      </c>
      <c r="AJ2155" s="56">
        <f t="shared" si="718"/>
        <v>0</v>
      </c>
    </row>
    <row r="2156" spans="1:36" x14ac:dyDescent="0.25">
      <c r="A2156" s="50">
        <v>2155</v>
      </c>
      <c r="B2156" s="51">
        <v>41623</v>
      </c>
      <c r="C2156" s="75">
        <f t="shared" ref="C2156:C2219" si="723">B2156</f>
        <v>41623</v>
      </c>
      <c r="D2156" s="50" t="s">
        <v>1223</v>
      </c>
      <c r="E2156" s="50">
        <v>3.2</v>
      </c>
      <c r="F2156" s="50">
        <v>0</v>
      </c>
      <c r="G2156" s="50">
        <v>30</v>
      </c>
      <c r="H2156" s="50">
        <v>3</v>
      </c>
      <c r="I2156" s="53">
        <f t="shared" si="704"/>
        <v>2.0868055555555556E-2</v>
      </c>
      <c r="J2156" s="54">
        <f t="shared" si="705"/>
        <v>6.5212673611111114E-3</v>
      </c>
      <c r="K2156" s="50" t="s">
        <v>1143</v>
      </c>
      <c r="L2156" s="50" t="s">
        <v>17</v>
      </c>
      <c r="M2156" s="55">
        <f t="shared" si="706"/>
        <v>6.389351081530787</v>
      </c>
      <c r="N2156" s="50">
        <v>0</v>
      </c>
      <c r="O2156" s="50" t="s">
        <v>253</v>
      </c>
      <c r="S2156" s="151">
        <f t="shared" si="707"/>
        <v>0.17085720486111111</v>
      </c>
      <c r="T2156" s="151">
        <f t="shared" si="708"/>
        <v>8.5428602430555556E-2</v>
      </c>
      <c r="V2156" s="393">
        <f t="shared" si="719"/>
        <v>0</v>
      </c>
      <c r="W2156" s="393">
        <f t="shared" si="720"/>
        <v>0</v>
      </c>
      <c r="X2156" s="53">
        <f t="shared" si="709"/>
        <v>0.17085720486111111</v>
      </c>
      <c r="Y2156" s="53">
        <f t="shared" si="710"/>
        <v>0.2072463848611111</v>
      </c>
      <c r="Z2156" s="53">
        <f t="shared" si="711"/>
        <v>8.5428602430555556E-2</v>
      </c>
      <c r="AA2156" s="53">
        <f t="shared" si="712"/>
        <v>0.10362319243055555</v>
      </c>
      <c r="AB2156" s="50">
        <f t="shared" si="713"/>
        <v>1231</v>
      </c>
      <c r="AC2156" s="50">
        <f t="shared" si="722"/>
        <v>2013</v>
      </c>
      <c r="AD2156" s="50">
        <f t="shared" si="714"/>
        <v>12</v>
      </c>
      <c r="AE2156" s="56">
        <f t="shared" si="715"/>
        <v>201312</v>
      </c>
      <c r="AF2156" s="56">
        <f t="shared" si="703"/>
        <v>51</v>
      </c>
      <c r="AG2156" s="58">
        <f t="shared" si="721"/>
        <v>1</v>
      </c>
      <c r="AH2156" s="56">
        <f t="shared" si="716"/>
        <v>15</v>
      </c>
      <c r="AI2156" s="53">
        <f t="shared" si="717"/>
        <v>0.18905179486111112</v>
      </c>
      <c r="AJ2156" s="56">
        <f t="shared" si="718"/>
        <v>13.664</v>
      </c>
    </row>
    <row r="2157" spans="1:36" x14ac:dyDescent="0.25">
      <c r="A2157" s="50">
        <v>2156</v>
      </c>
      <c r="B2157" s="51">
        <v>41624</v>
      </c>
      <c r="C2157" s="75">
        <f t="shared" si="723"/>
        <v>41624</v>
      </c>
      <c r="D2157" s="50" t="s">
        <v>1223</v>
      </c>
      <c r="E2157" s="50">
        <v>3.4</v>
      </c>
      <c r="F2157" s="50">
        <v>0</v>
      </c>
      <c r="G2157" s="50">
        <v>33</v>
      </c>
      <c r="H2157" s="50">
        <v>24</v>
      </c>
      <c r="I2157" s="53">
        <f t="shared" si="704"/>
        <v>2.3194444444444445E-2</v>
      </c>
      <c r="J2157" s="54">
        <f t="shared" si="705"/>
        <v>6.8218954248366014E-3</v>
      </c>
      <c r="K2157" s="50" t="s">
        <v>1143</v>
      </c>
      <c r="L2157" s="50" t="s">
        <v>1048</v>
      </c>
      <c r="M2157" s="55">
        <f t="shared" si="706"/>
        <v>6.1077844311377296</v>
      </c>
      <c r="N2157" s="50">
        <v>0</v>
      </c>
      <c r="O2157" s="50" t="s">
        <v>253</v>
      </c>
      <c r="R2157" s="50" t="s">
        <v>1303</v>
      </c>
      <c r="S2157" s="151">
        <f t="shared" si="707"/>
        <v>0.17873366013071895</v>
      </c>
      <c r="T2157" s="151">
        <f t="shared" si="708"/>
        <v>8.9366830065359476E-2</v>
      </c>
      <c r="V2157" s="393">
        <f t="shared" si="719"/>
        <v>0</v>
      </c>
      <c r="W2157" s="393">
        <f t="shared" si="720"/>
        <v>0</v>
      </c>
      <c r="X2157" s="53">
        <f t="shared" si="709"/>
        <v>0.17873366013071895</v>
      </c>
      <c r="Y2157" s="53">
        <f t="shared" si="710"/>
        <v>0.21512284013071895</v>
      </c>
      <c r="Z2157" s="53">
        <f t="shared" si="711"/>
        <v>8.9366830065359476E-2</v>
      </c>
      <c r="AA2157" s="53">
        <f t="shared" si="712"/>
        <v>0.10756142006535947</v>
      </c>
      <c r="AB2157" s="50">
        <f t="shared" si="713"/>
        <v>1550</v>
      </c>
      <c r="AC2157" s="50">
        <f t="shared" si="722"/>
        <v>2013</v>
      </c>
      <c r="AD2157" s="50">
        <f t="shared" si="714"/>
        <v>12</v>
      </c>
      <c r="AE2157" s="56">
        <f t="shared" si="715"/>
        <v>201312</v>
      </c>
      <c r="AF2157" s="56">
        <f t="shared" si="703"/>
        <v>51</v>
      </c>
      <c r="AG2157" s="58">
        <f t="shared" si="721"/>
        <v>0</v>
      </c>
      <c r="AH2157" s="56">
        <f t="shared" si="716"/>
        <v>16</v>
      </c>
      <c r="AI2157" s="53">
        <f t="shared" si="717"/>
        <v>0.19692825013071896</v>
      </c>
      <c r="AJ2157" s="56">
        <f t="shared" si="718"/>
        <v>14.517999999999999</v>
      </c>
    </row>
    <row r="2158" spans="1:36" x14ac:dyDescent="0.25">
      <c r="A2158" s="50">
        <v>2157</v>
      </c>
      <c r="B2158" s="51">
        <v>41624</v>
      </c>
      <c r="C2158" s="75">
        <f t="shared" si="723"/>
        <v>41624</v>
      </c>
      <c r="D2158" s="50" t="s">
        <v>1225</v>
      </c>
      <c r="E2158" s="50">
        <v>0.85</v>
      </c>
      <c r="F2158" s="50">
        <v>0</v>
      </c>
      <c r="G2158" s="50">
        <v>27</v>
      </c>
      <c r="H2158" s="50">
        <v>10</v>
      </c>
      <c r="I2158" s="53">
        <f t="shared" si="704"/>
        <v>1.8865740740740742E-2</v>
      </c>
      <c r="J2158" s="54">
        <f t="shared" si="705"/>
        <v>2.2194989106753816E-2</v>
      </c>
      <c r="K2158" s="50" t="s">
        <v>781</v>
      </c>
      <c r="L2158" s="50" t="s">
        <v>1304</v>
      </c>
      <c r="M2158" s="55">
        <f t="shared" si="706"/>
        <v>1.8773006134969337</v>
      </c>
      <c r="N2158" s="50">
        <v>0</v>
      </c>
      <c r="O2158" s="50" t="s">
        <v>253</v>
      </c>
      <c r="S2158" s="151">
        <f t="shared" si="707"/>
        <v>5.3267973856209155E-2</v>
      </c>
      <c r="T2158" s="151">
        <f t="shared" si="708"/>
        <v>2.6633986928104578E-2</v>
      </c>
      <c r="V2158" s="393">
        <f t="shared" si="719"/>
        <v>0</v>
      </c>
      <c r="W2158" s="393">
        <f t="shared" si="720"/>
        <v>0</v>
      </c>
      <c r="X2158" s="53">
        <f t="shared" si="709"/>
        <v>0.58150871459694997</v>
      </c>
      <c r="Y2158" s="53">
        <f t="shared" si="710"/>
        <v>0.61789789459694988</v>
      </c>
      <c r="Z2158" s="53">
        <f t="shared" si="711"/>
        <v>0.29075435729847499</v>
      </c>
      <c r="AA2158" s="53">
        <f t="shared" si="712"/>
        <v>0.30894894729847494</v>
      </c>
      <c r="AB2158" s="50">
        <f t="shared" si="713"/>
        <v>3673</v>
      </c>
      <c r="AC2158" s="50">
        <f t="shared" si="722"/>
        <v>2013</v>
      </c>
      <c r="AD2158" s="50">
        <f t="shared" si="714"/>
        <v>12</v>
      </c>
      <c r="AE2158" s="56">
        <f t="shared" si="715"/>
        <v>201312</v>
      </c>
      <c r="AF2158" s="56">
        <f t="shared" si="703"/>
        <v>51</v>
      </c>
      <c r="AG2158" s="58">
        <f t="shared" si="721"/>
        <v>0</v>
      </c>
      <c r="AH2158" s="56">
        <f t="shared" si="716"/>
        <v>16</v>
      </c>
      <c r="AI2158" s="53">
        <f t="shared" si="717"/>
        <v>0.59970330459694998</v>
      </c>
      <c r="AJ2158" s="56">
        <f t="shared" si="718"/>
        <v>39.695</v>
      </c>
    </row>
    <row r="2159" spans="1:36" x14ac:dyDescent="0.25">
      <c r="A2159" s="50">
        <v>2158</v>
      </c>
      <c r="B2159" s="51">
        <v>41630</v>
      </c>
      <c r="C2159" s="75">
        <f t="shared" si="723"/>
        <v>41630</v>
      </c>
      <c r="D2159" s="50" t="s">
        <v>1223</v>
      </c>
      <c r="E2159" s="50">
        <v>6.1</v>
      </c>
      <c r="F2159" s="50">
        <v>1</v>
      </c>
      <c r="G2159" s="50">
        <v>4</v>
      </c>
      <c r="H2159" s="50">
        <v>34</v>
      </c>
      <c r="I2159" s="53">
        <f t="shared" si="704"/>
        <v>4.4837962962962961E-2</v>
      </c>
      <c r="J2159" s="54">
        <f t="shared" si="705"/>
        <v>7.3504857316332725E-3</v>
      </c>
      <c r="K2159" s="50" t="s">
        <v>1280</v>
      </c>
      <c r="L2159" s="50" t="s">
        <v>1294</v>
      </c>
      <c r="M2159" s="55">
        <f t="shared" si="706"/>
        <v>5.6685596282911765</v>
      </c>
      <c r="N2159" s="50">
        <v>0</v>
      </c>
      <c r="O2159" s="50" t="s">
        <v>198</v>
      </c>
      <c r="S2159" s="151">
        <f t="shared" si="707"/>
        <v>0.19258272616879174</v>
      </c>
      <c r="T2159" s="151">
        <f t="shared" si="708"/>
        <v>9.629136308439587E-2</v>
      </c>
      <c r="V2159" s="393">
        <f t="shared" si="719"/>
        <v>0</v>
      </c>
      <c r="W2159" s="393">
        <f t="shared" si="720"/>
        <v>0</v>
      </c>
      <c r="X2159" s="53">
        <f t="shared" si="709"/>
        <v>0.19258272616879174</v>
      </c>
      <c r="Y2159" s="53">
        <f t="shared" si="710"/>
        <v>0.22897190616879171</v>
      </c>
      <c r="Z2159" s="53">
        <f t="shared" si="711"/>
        <v>9.629136308439587E-2</v>
      </c>
      <c r="AA2159" s="53">
        <f t="shared" si="712"/>
        <v>0.11448595308439585</v>
      </c>
      <c r="AB2159" s="50">
        <f t="shared" si="713"/>
        <v>2219</v>
      </c>
      <c r="AC2159" s="50">
        <f t="shared" si="722"/>
        <v>2013</v>
      </c>
      <c r="AD2159" s="50">
        <f t="shared" si="714"/>
        <v>12</v>
      </c>
      <c r="AE2159" s="56">
        <f t="shared" si="715"/>
        <v>201312</v>
      </c>
      <c r="AF2159" s="56">
        <f t="shared" si="703"/>
        <v>52</v>
      </c>
      <c r="AG2159" s="58">
        <f t="shared" si="721"/>
        <v>5</v>
      </c>
      <c r="AH2159" s="56">
        <f t="shared" si="716"/>
        <v>22</v>
      </c>
      <c r="AI2159" s="53">
        <f t="shared" si="717"/>
        <v>0.21077731616879172</v>
      </c>
      <c r="AJ2159" s="56">
        <f t="shared" si="718"/>
        <v>26.046999999999997</v>
      </c>
    </row>
    <row r="2160" spans="1:36" x14ac:dyDescent="0.25">
      <c r="A2160" s="50">
        <v>2159</v>
      </c>
      <c r="B2160" s="51">
        <v>41632</v>
      </c>
      <c r="C2160" s="75">
        <f t="shared" si="723"/>
        <v>41632</v>
      </c>
      <c r="D2160" s="50" t="s">
        <v>1223</v>
      </c>
      <c r="E2160" s="50">
        <v>3</v>
      </c>
      <c r="F2160" s="50">
        <v>0</v>
      </c>
      <c r="G2160" s="50">
        <v>30</v>
      </c>
      <c r="H2160" s="50">
        <v>1</v>
      </c>
      <c r="I2160" s="53">
        <f t="shared" si="704"/>
        <v>2.0844907407407406E-2</v>
      </c>
      <c r="J2160" s="54">
        <f t="shared" si="705"/>
        <v>6.9483024691358022E-3</v>
      </c>
      <c r="K2160" s="50" t="s">
        <v>1305</v>
      </c>
      <c r="L2160" s="50" t="s">
        <v>17</v>
      </c>
      <c r="M2160" s="55">
        <f t="shared" si="706"/>
        <v>5.9966685174902885</v>
      </c>
      <c r="N2160" s="50">
        <v>0</v>
      </c>
      <c r="O2160" s="50" t="s">
        <v>253</v>
      </c>
      <c r="S2160" s="151">
        <f t="shared" si="707"/>
        <v>0.18204552469135801</v>
      </c>
      <c r="T2160" s="151">
        <f t="shared" si="708"/>
        <v>9.1022762345679006E-2</v>
      </c>
      <c r="V2160" s="393">
        <f t="shared" si="719"/>
        <v>0</v>
      </c>
      <c r="W2160" s="393">
        <f t="shared" si="720"/>
        <v>0</v>
      </c>
      <c r="X2160" s="53">
        <f t="shared" si="709"/>
        <v>0.18204552469135801</v>
      </c>
      <c r="Y2160" s="53">
        <f t="shared" si="710"/>
        <v>0.21843470469135801</v>
      </c>
      <c r="Z2160" s="53">
        <f t="shared" si="711"/>
        <v>9.1022762345679006E-2</v>
      </c>
      <c r="AA2160" s="53">
        <f t="shared" si="712"/>
        <v>0.109217352345679</v>
      </c>
      <c r="AB2160" s="50">
        <f t="shared" si="713"/>
        <v>1736</v>
      </c>
      <c r="AC2160" s="50">
        <f t="shared" si="722"/>
        <v>2013</v>
      </c>
      <c r="AD2160" s="50">
        <f t="shared" si="714"/>
        <v>12</v>
      </c>
      <c r="AE2160" s="56">
        <f t="shared" si="715"/>
        <v>201312</v>
      </c>
      <c r="AF2160" s="56">
        <f t="shared" si="703"/>
        <v>52</v>
      </c>
      <c r="AG2160" s="58">
        <f t="shared" si="721"/>
        <v>1</v>
      </c>
      <c r="AH2160" s="56">
        <f t="shared" si="716"/>
        <v>24</v>
      </c>
      <c r="AI2160" s="53">
        <f t="shared" si="717"/>
        <v>0.200240114691358</v>
      </c>
      <c r="AJ2160" s="56">
        <f t="shared" si="718"/>
        <v>12.809999999999999</v>
      </c>
    </row>
    <row r="2161" spans="1:36" x14ac:dyDescent="0.25">
      <c r="A2161" s="50">
        <v>2160</v>
      </c>
      <c r="B2161" s="51">
        <v>41634</v>
      </c>
      <c r="C2161" s="75">
        <f t="shared" si="723"/>
        <v>41634</v>
      </c>
      <c r="D2161" s="50" t="s">
        <v>1223</v>
      </c>
      <c r="E2161" s="50">
        <v>3</v>
      </c>
      <c r="F2161" s="50">
        <v>0</v>
      </c>
      <c r="G2161" s="50">
        <v>27</v>
      </c>
      <c r="H2161" s="50">
        <v>59</v>
      </c>
      <c r="I2161" s="53">
        <f t="shared" si="704"/>
        <v>1.9432870370370371E-2</v>
      </c>
      <c r="J2161" s="54">
        <f t="shared" si="705"/>
        <v>6.477623456790124E-3</v>
      </c>
      <c r="K2161" s="50" t="s">
        <v>1305</v>
      </c>
      <c r="L2161" s="50" t="s">
        <v>17</v>
      </c>
      <c r="M2161" s="55">
        <f t="shared" si="706"/>
        <v>6.43240023823705</v>
      </c>
      <c r="N2161" s="50">
        <v>0</v>
      </c>
      <c r="O2161" s="50" t="s">
        <v>253</v>
      </c>
      <c r="S2161" s="151">
        <f t="shared" si="707"/>
        <v>0.16971373456790123</v>
      </c>
      <c r="T2161" s="151">
        <f t="shared" si="708"/>
        <v>8.4856867283950616E-2</v>
      </c>
      <c r="V2161" s="393">
        <f t="shared" si="719"/>
        <v>0</v>
      </c>
      <c r="W2161" s="393">
        <f t="shared" si="720"/>
        <v>0</v>
      </c>
      <c r="X2161" s="53">
        <f t="shared" si="709"/>
        <v>0.16971373456790123</v>
      </c>
      <c r="Y2161" s="53">
        <f t="shared" si="710"/>
        <v>0.20610291456790122</v>
      </c>
      <c r="Z2161" s="53">
        <f t="shared" si="711"/>
        <v>8.4856867283950616E-2</v>
      </c>
      <c r="AA2161" s="53">
        <f t="shared" si="712"/>
        <v>0.10305145728395061</v>
      </c>
      <c r="AB2161" s="50">
        <f t="shared" si="713"/>
        <v>1198</v>
      </c>
      <c r="AC2161" s="50">
        <f t="shared" si="722"/>
        <v>2013</v>
      </c>
      <c r="AD2161" s="50">
        <f t="shared" si="714"/>
        <v>12</v>
      </c>
      <c r="AE2161" s="56">
        <f t="shared" si="715"/>
        <v>201312</v>
      </c>
      <c r="AF2161" s="56">
        <f t="shared" si="703"/>
        <v>52</v>
      </c>
      <c r="AG2161" s="58">
        <f t="shared" si="721"/>
        <v>1</v>
      </c>
      <c r="AH2161" s="56">
        <f t="shared" si="716"/>
        <v>26</v>
      </c>
      <c r="AI2161" s="53">
        <f t="shared" si="717"/>
        <v>0.18790832456790124</v>
      </c>
      <c r="AJ2161" s="56">
        <f t="shared" si="718"/>
        <v>12.809999999999999</v>
      </c>
    </row>
    <row r="2162" spans="1:36" ht="15.75" x14ac:dyDescent="0.3">
      <c r="A2162" s="50">
        <v>2161</v>
      </c>
      <c r="B2162" s="51">
        <v>41637</v>
      </c>
      <c r="C2162" s="75">
        <f t="shared" si="723"/>
        <v>41637</v>
      </c>
      <c r="D2162" s="50" t="s">
        <v>1223</v>
      </c>
      <c r="E2162" s="50">
        <v>6.2</v>
      </c>
      <c r="F2162" s="50">
        <v>1</v>
      </c>
      <c r="G2162" s="50">
        <v>10</v>
      </c>
      <c r="H2162" s="50">
        <v>43</v>
      </c>
      <c r="I2162" s="53">
        <f t="shared" si="704"/>
        <v>4.9108796296296296E-2</v>
      </c>
      <c r="J2162" s="54">
        <f t="shared" si="705"/>
        <v>7.9207735961768222E-3</v>
      </c>
      <c r="K2162" s="50" t="s">
        <v>1305</v>
      </c>
      <c r="L2162" s="50" t="s">
        <v>1306</v>
      </c>
      <c r="M2162" s="55">
        <f t="shared" si="706"/>
        <v>5.2604289417864756</v>
      </c>
      <c r="N2162" s="50">
        <v>154</v>
      </c>
      <c r="O2162" s="50" t="s">
        <v>377</v>
      </c>
      <c r="R2162" s="146" t="s">
        <v>1307</v>
      </c>
      <c r="S2162" s="151">
        <f t="shared" si="707"/>
        <v>0.20752426821983275</v>
      </c>
      <c r="T2162" s="151">
        <f t="shared" si="708"/>
        <v>0.10376213410991637</v>
      </c>
      <c r="V2162" s="393">
        <f t="shared" si="719"/>
        <v>0</v>
      </c>
      <c r="W2162" s="393">
        <f t="shared" si="720"/>
        <v>0</v>
      </c>
      <c r="X2162" s="53">
        <f t="shared" si="709"/>
        <v>0.20752426821983275</v>
      </c>
      <c r="Y2162" s="53">
        <f t="shared" si="710"/>
        <v>0.24391344821983274</v>
      </c>
      <c r="Z2162" s="53">
        <f t="shared" si="711"/>
        <v>0.10376213410991637</v>
      </c>
      <c r="AA2162" s="53">
        <f t="shared" si="712"/>
        <v>0.12195672410991637</v>
      </c>
      <c r="AB2162" s="50">
        <f t="shared" si="713"/>
        <v>2756</v>
      </c>
      <c r="AC2162" s="50">
        <f t="shared" si="722"/>
        <v>2013</v>
      </c>
      <c r="AD2162" s="50">
        <f t="shared" si="714"/>
        <v>12</v>
      </c>
      <c r="AE2162" s="56">
        <f t="shared" si="715"/>
        <v>201312</v>
      </c>
      <c r="AF2162" s="56">
        <f t="shared" si="703"/>
        <v>53</v>
      </c>
      <c r="AG2162" s="58">
        <f t="shared" si="721"/>
        <v>2</v>
      </c>
      <c r="AH2162" s="56">
        <f t="shared" si="716"/>
        <v>29</v>
      </c>
      <c r="AI2162" s="53">
        <f t="shared" si="717"/>
        <v>0.22571885821983273</v>
      </c>
      <c r="AJ2162" s="56">
        <f t="shared" si="718"/>
        <v>26.473999999999997</v>
      </c>
    </row>
    <row r="2163" spans="1:36" x14ac:dyDescent="0.25">
      <c r="A2163" s="50">
        <v>2162</v>
      </c>
      <c r="B2163" s="51">
        <v>41638</v>
      </c>
      <c r="C2163" s="75">
        <f t="shared" si="723"/>
        <v>41638</v>
      </c>
      <c r="D2163" s="50" t="s">
        <v>1223</v>
      </c>
      <c r="E2163" s="50">
        <v>2.5</v>
      </c>
      <c r="F2163" s="50">
        <v>0</v>
      </c>
      <c r="G2163" s="50">
        <v>25</v>
      </c>
      <c r="H2163" s="50">
        <v>0</v>
      </c>
      <c r="I2163" s="53">
        <f t="shared" si="704"/>
        <v>1.7361111111111112E-2</v>
      </c>
      <c r="J2163" s="54">
        <f t="shared" si="705"/>
        <v>6.9444444444444449E-3</v>
      </c>
      <c r="K2163" s="50" t="s">
        <v>1143</v>
      </c>
      <c r="L2163" s="50" t="s">
        <v>1048</v>
      </c>
      <c r="M2163" s="55">
        <f t="shared" si="706"/>
        <v>6.0000000000000044</v>
      </c>
      <c r="N2163" s="50">
        <v>0</v>
      </c>
      <c r="O2163" s="50" t="s">
        <v>253</v>
      </c>
      <c r="R2163" s="50" t="s">
        <v>1308</v>
      </c>
      <c r="S2163" s="151">
        <f t="shared" si="707"/>
        <v>0.18194444444444446</v>
      </c>
      <c r="T2163" s="151">
        <f t="shared" si="708"/>
        <v>9.0972222222222232E-2</v>
      </c>
      <c r="V2163" s="393">
        <f t="shared" si="719"/>
        <v>0</v>
      </c>
      <c r="W2163" s="393">
        <f t="shared" si="720"/>
        <v>0</v>
      </c>
      <c r="X2163" s="53">
        <f t="shared" si="709"/>
        <v>0.18194444444444446</v>
      </c>
      <c r="Y2163" s="53">
        <f t="shared" si="710"/>
        <v>0.21833362444444443</v>
      </c>
      <c r="Z2163" s="53">
        <f t="shared" si="711"/>
        <v>9.0972222222222232E-2</v>
      </c>
      <c r="AA2163" s="53">
        <f t="shared" si="712"/>
        <v>0.10916681222222221</v>
      </c>
      <c r="AB2163" s="50">
        <f t="shared" si="713"/>
        <v>1725</v>
      </c>
      <c r="AC2163" s="50">
        <f t="shared" si="722"/>
        <v>2013</v>
      </c>
      <c r="AD2163" s="50">
        <f t="shared" si="714"/>
        <v>12</v>
      </c>
      <c r="AE2163" s="56">
        <f t="shared" si="715"/>
        <v>201312</v>
      </c>
      <c r="AF2163" s="56">
        <f t="shared" ref="AF2163:AF2226" si="724">WEEKNUM(B2163,1)</f>
        <v>53</v>
      </c>
      <c r="AG2163" s="58">
        <f t="shared" si="721"/>
        <v>0</v>
      </c>
      <c r="AH2163" s="56">
        <f t="shared" si="716"/>
        <v>30</v>
      </c>
      <c r="AI2163" s="53">
        <f t="shared" si="717"/>
        <v>0.20013903444444445</v>
      </c>
      <c r="AJ2163" s="56">
        <f t="shared" si="718"/>
        <v>10.674999999999999</v>
      </c>
    </row>
    <row r="2164" spans="1:36" x14ac:dyDescent="0.25">
      <c r="A2164" s="50">
        <v>2163</v>
      </c>
      <c r="B2164" s="51">
        <v>41646</v>
      </c>
      <c r="C2164" s="75">
        <f t="shared" si="723"/>
        <v>41646</v>
      </c>
      <c r="D2164" s="50" t="s">
        <v>1224</v>
      </c>
      <c r="E2164" s="50">
        <v>10</v>
      </c>
      <c r="F2164" s="50">
        <v>0</v>
      </c>
      <c r="G2164" s="50">
        <v>26</v>
      </c>
      <c r="H2164" s="50">
        <v>48</v>
      </c>
      <c r="I2164" s="53">
        <f t="shared" si="704"/>
        <v>1.861111111111111E-2</v>
      </c>
      <c r="J2164" s="54">
        <f t="shared" si="705"/>
        <v>1.8611111111111109E-3</v>
      </c>
      <c r="K2164" s="50" t="s">
        <v>921</v>
      </c>
      <c r="L2164" s="50" t="s">
        <v>1132</v>
      </c>
      <c r="M2164" s="55">
        <f t="shared" si="706"/>
        <v>22.388059701492558</v>
      </c>
      <c r="N2164" s="50">
        <v>0</v>
      </c>
      <c r="O2164" s="50" t="s">
        <v>253</v>
      </c>
      <c r="R2164" s="50" t="s">
        <v>1309</v>
      </c>
      <c r="S2164" s="151">
        <f t="shared" si="707"/>
        <v>0.20844444444444443</v>
      </c>
      <c r="T2164" s="151">
        <f t="shared" si="708"/>
        <v>0.10422222222222222</v>
      </c>
      <c r="V2164" s="393">
        <f t="shared" si="719"/>
        <v>0</v>
      </c>
      <c r="W2164" s="393">
        <f t="shared" si="720"/>
        <v>0</v>
      </c>
      <c r="X2164" s="53">
        <f t="shared" si="709"/>
        <v>4.8761111111111102E-2</v>
      </c>
      <c r="Y2164" s="53">
        <f t="shared" si="710"/>
        <v>8.5150291111111109E-2</v>
      </c>
      <c r="Z2164" s="53">
        <f t="shared" si="711"/>
        <v>2.4380555555555551E-2</v>
      </c>
      <c r="AA2164" s="53">
        <f t="shared" si="712"/>
        <v>4.2575145555555555E-2</v>
      </c>
      <c r="AB2164" s="50">
        <f t="shared" si="713"/>
        <v>95</v>
      </c>
      <c r="AC2164" s="50">
        <f t="shared" si="722"/>
        <v>2014</v>
      </c>
      <c r="AD2164" s="50">
        <f t="shared" si="714"/>
        <v>1</v>
      </c>
      <c r="AE2164" s="56">
        <f t="shared" si="715"/>
        <v>201401</v>
      </c>
      <c r="AF2164" s="56">
        <f t="shared" si="724"/>
        <v>2</v>
      </c>
      <c r="AG2164" s="58">
        <f t="shared" si="721"/>
        <v>7</v>
      </c>
      <c r="AH2164" s="56">
        <f t="shared" si="716"/>
        <v>7</v>
      </c>
      <c r="AI2164" s="53">
        <f t="shared" si="717"/>
        <v>6.6955701111111099E-2</v>
      </c>
      <c r="AJ2164" s="56">
        <f t="shared" si="718"/>
        <v>10</v>
      </c>
    </row>
    <row r="2165" spans="1:36" x14ac:dyDescent="0.25">
      <c r="A2165" s="50">
        <v>2164</v>
      </c>
      <c r="B2165" s="51">
        <v>41647</v>
      </c>
      <c r="C2165" s="75">
        <f t="shared" si="723"/>
        <v>41647</v>
      </c>
      <c r="D2165" s="50" t="s">
        <v>1223</v>
      </c>
      <c r="E2165" s="50">
        <v>3</v>
      </c>
      <c r="F2165" s="50">
        <v>0</v>
      </c>
      <c r="G2165" s="50">
        <v>29</v>
      </c>
      <c r="H2165" s="50">
        <v>19</v>
      </c>
      <c r="I2165" s="53">
        <f t="shared" si="704"/>
        <v>2.0358796296296295E-2</v>
      </c>
      <c r="J2165" s="54">
        <f t="shared" si="705"/>
        <v>6.7862654320987653E-3</v>
      </c>
      <c r="K2165" s="50" t="s">
        <v>1143</v>
      </c>
      <c r="L2165" s="50" t="s">
        <v>1048</v>
      </c>
      <c r="M2165" s="55">
        <f t="shared" si="706"/>
        <v>6.1398521887436095</v>
      </c>
      <c r="N2165" s="50">
        <v>0</v>
      </c>
      <c r="O2165" s="50" t="s">
        <v>253</v>
      </c>
      <c r="R2165" s="50" t="s">
        <v>1310</v>
      </c>
      <c r="S2165" s="151">
        <f t="shared" si="707"/>
        <v>0.17780015432098764</v>
      </c>
      <c r="T2165" s="151">
        <f t="shared" si="708"/>
        <v>8.8900077160493821E-2</v>
      </c>
      <c r="V2165" s="393">
        <f t="shared" si="719"/>
        <v>0</v>
      </c>
      <c r="W2165" s="393">
        <f t="shared" si="720"/>
        <v>0</v>
      </c>
      <c r="X2165" s="53">
        <f t="shared" si="709"/>
        <v>0.17780015432098764</v>
      </c>
      <c r="Y2165" s="53">
        <f t="shared" si="710"/>
        <v>0.21418933432098763</v>
      </c>
      <c r="Z2165" s="53">
        <f t="shared" si="711"/>
        <v>8.8900077160493821E-2</v>
      </c>
      <c r="AA2165" s="53">
        <f t="shared" si="712"/>
        <v>0.10709466716049382</v>
      </c>
      <c r="AB2165" s="50">
        <f t="shared" si="713"/>
        <v>1504</v>
      </c>
      <c r="AC2165" s="50">
        <f t="shared" si="722"/>
        <v>2014</v>
      </c>
      <c r="AD2165" s="50">
        <f t="shared" si="714"/>
        <v>1</v>
      </c>
      <c r="AE2165" s="56">
        <f t="shared" si="715"/>
        <v>201401</v>
      </c>
      <c r="AF2165" s="56">
        <f t="shared" si="724"/>
        <v>2</v>
      </c>
      <c r="AG2165" s="58">
        <f t="shared" si="721"/>
        <v>0</v>
      </c>
      <c r="AH2165" s="56">
        <f t="shared" si="716"/>
        <v>8</v>
      </c>
      <c r="AI2165" s="53">
        <f t="shared" si="717"/>
        <v>0.19599474432098762</v>
      </c>
      <c r="AJ2165" s="56">
        <f t="shared" si="718"/>
        <v>12.809999999999999</v>
      </c>
    </row>
    <row r="2166" spans="1:36" x14ac:dyDescent="0.25">
      <c r="A2166" s="50">
        <v>2165</v>
      </c>
      <c r="B2166" s="51">
        <v>41647</v>
      </c>
      <c r="C2166" s="75">
        <f t="shared" si="723"/>
        <v>41647</v>
      </c>
      <c r="D2166" s="50" t="s">
        <v>1225</v>
      </c>
      <c r="E2166" s="50">
        <v>0.625</v>
      </c>
      <c r="F2166" s="50">
        <v>0</v>
      </c>
      <c r="G2166" s="50">
        <v>40</v>
      </c>
      <c r="H2166" s="50">
        <v>0</v>
      </c>
      <c r="I2166" s="53">
        <f t="shared" si="704"/>
        <v>2.7777777777777776E-2</v>
      </c>
      <c r="J2166" s="54">
        <f t="shared" si="705"/>
        <v>4.4444444444444439E-2</v>
      </c>
      <c r="K2166" s="50" t="s">
        <v>781</v>
      </c>
      <c r="L2166" s="50" t="s">
        <v>1304</v>
      </c>
      <c r="M2166" s="55">
        <f t="shared" si="706"/>
        <v>0.93750000000000089</v>
      </c>
      <c r="N2166" s="50">
        <v>0</v>
      </c>
      <c r="O2166" s="50" t="s">
        <v>253</v>
      </c>
      <c r="R2166" s="50" t="s">
        <v>315</v>
      </c>
      <c r="S2166" s="151">
        <f t="shared" si="707"/>
        <v>0.10666666666666665</v>
      </c>
      <c r="T2166" s="151">
        <f t="shared" si="708"/>
        <v>5.3333333333333323E-2</v>
      </c>
      <c r="V2166" s="393">
        <f t="shared" si="719"/>
        <v>0</v>
      </c>
      <c r="W2166" s="393">
        <f t="shared" si="720"/>
        <v>0</v>
      </c>
      <c r="X2166" s="53">
        <f t="shared" si="709"/>
        <v>1.1644444444444442</v>
      </c>
      <c r="Y2166" s="53">
        <f t="shared" si="710"/>
        <v>1.2008336244444442</v>
      </c>
      <c r="Z2166" s="53">
        <f t="shared" si="711"/>
        <v>0.58222222222222209</v>
      </c>
      <c r="AA2166" s="53">
        <f t="shared" si="712"/>
        <v>0.6004168122222221</v>
      </c>
      <c r="AB2166" s="50">
        <f t="shared" si="713"/>
        <v>4077</v>
      </c>
      <c r="AC2166" s="50">
        <f t="shared" si="722"/>
        <v>2014</v>
      </c>
      <c r="AD2166" s="50">
        <f t="shared" si="714"/>
        <v>1</v>
      </c>
      <c r="AE2166" s="56">
        <f t="shared" si="715"/>
        <v>201401</v>
      </c>
      <c r="AF2166" s="56">
        <f t="shared" si="724"/>
        <v>2</v>
      </c>
      <c r="AG2166" s="58">
        <f t="shared" si="721"/>
        <v>0</v>
      </c>
      <c r="AH2166" s="56">
        <f t="shared" si="716"/>
        <v>8</v>
      </c>
      <c r="AI2166" s="53">
        <f t="shared" si="717"/>
        <v>1.1826390344444442</v>
      </c>
      <c r="AJ2166" s="56">
        <f t="shared" si="718"/>
        <v>29.1875</v>
      </c>
    </row>
    <row r="2167" spans="1:36" x14ac:dyDescent="0.25">
      <c r="A2167" s="50">
        <v>2166</v>
      </c>
      <c r="B2167" s="51">
        <v>41648</v>
      </c>
      <c r="C2167" s="75">
        <f t="shared" si="723"/>
        <v>41648</v>
      </c>
      <c r="D2167" s="50" t="s">
        <v>1223</v>
      </c>
      <c r="E2167" s="50">
        <v>3.6</v>
      </c>
      <c r="F2167" s="50">
        <v>0</v>
      </c>
      <c r="G2167" s="50">
        <v>35</v>
      </c>
      <c r="H2167" s="50">
        <v>1</v>
      </c>
      <c r="I2167" s="53">
        <f t="shared" si="704"/>
        <v>2.431712962962963E-2</v>
      </c>
      <c r="J2167" s="54">
        <f t="shared" si="705"/>
        <v>6.7547582304526748E-3</v>
      </c>
      <c r="K2167" s="50" t="s">
        <v>1311</v>
      </c>
      <c r="L2167" s="50" t="s">
        <v>1048</v>
      </c>
      <c r="M2167" s="55">
        <f t="shared" si="706"/>
        <v>6.16849119466921</v>
      </c>
      <c r="N2167" s="50">
        <v>0</v>
      </c>
      <c r="O2167" s="50" t="s">
        <v>253</v>
      </c>
      <c r="S2167" s="151">
        <f t="shared" si="707"/>
        <v>0.17697466563786007</v>
      </c>
      <c r="T2167" s="151">
        <f t="shared" si="708"/>
        <v>8.8487332818930037E-2</v>
      </c>
      <c r="V2167" s="393">
        <f t="shared" si="719"/>
        <v>0</v>
      </c>
      <c r="W2167" s="393">
        <f t="shared" si="720"/>
        <v>0</v>
      </c>
      <c r="X2167" s="53">
        <f t="shared" si="709"/>
        <v>0.17697466563786007</v>
      </c>
      <c r="Y2167" s="53">
        <f t="shared" si="710"/>
        <v>0.21336384563786007</v>
      </c>
      <c r="Z2167" s="53">
        <f t="shared" si="711"/>
        <v>8.8487332818930037E-2</v>
      </c>
      <c r="AA2167" s="53">
        <f t="shared" si="712"/>
        <v>0.10668192281893003</v>
      </c>
      <c r="AB2167" s="50">
        <f t="shared" si="713"/>
        <v>1470</v>
      </c>
      <c r="AC2167" s="50">
        <f t="shared" si="722"/>
        <v>2014</v>
      </c>
      <c r="AD2167" s="50">
        <f t="shared" si="714"/>
        <v>1</v>
      </c>
      <c r="AE2167" s="56">
        <f t="shared" si="715"/>
        <v>201401</v>
      </c>
      <c r="AF2167" s="56">
        <f t="shared" si="724"/>
        <v>2</v>
      </c>
      <c r="AG2167" s="58">
        <f t="shared" si="721"/>
        <v>0</v>
      </c>
      <c r="AH2167" s="56">
        <f t="shared" si="716"/>
        <v>9</v>
      </c>
      <c r="AI2167" s="53">
        <f t="shared" si="717"/>
        <v>0.19516925563786008</v>
      </c>
      <c r="AJ2167" s="56">
        <f t="shared" si="718"/>
        <v>15.371999999999998</v>
      </c>
    </row>
    <row r="2168" spans="1:36" x14ac:dyDescent="0.25">
      <c r="A2168" s="50">
        <v>2167</v>
      </c>
      <c r="B2168" s="51">
        <v>41648</v>
      </c>
      <c r="C2168" s="75">
        <f t="shared" si="723"/>
        <v>41648</v>
      </c>
      <c r="D2168" s="50" t="s">
        <v>1225</v>
      </c>
      <c r="E2168" s="50">
        <v>0.71</v>
      </c>
      <c r="F2168" s="50">
        <v>0</v>
      </c>
      <c r="G2168" s="50">
        <v>24</v>
      </c>
      <c r="H2168" s="50">
        <v>11</v>
      </c>
      <c r="I2168" s="53">
        <f t="shared" si="704"/>
        <v>1.6793981481481483E-2</v>
      </c>
      <c r="J2168" s="54">
        <f t="shared" si="705"/>
        <v>2.3653495044340118E-2</v>
      </c>
      <c r="K2168" s="50" t="s">
        <v>781</v>
      </c>
      <c r="L2168" s="50" t="s">
        <v>1304</v>
      </c>
      <c r="M2168" s="55">
        <f t="shared" si="706"/>
        <v>1.7615437629221238</v>
      </c>
      <c r="N2168" s="50">
        <v>0</v>
      </c>
      <c r="O2168" s="50" t="s">
        <v>253</v>
      </c>
      <c r="R2168" s="50" t="s">
        <v>315</v>
      </c>
      <c r="S2168" s="151">
        <f t="shared" si="707"/>
        <v>5.6768388106416282E-2</v>
      </c>
      <c r="T2168" s="151">
        <f t="shared" si="708"/>
        <v>2.8384194053208141E-2</v>
      </c>
      <c r="V2168" s="393">
        <f t="shared" si="719"/>
        <v>0</v>
      </c>
      <c r="W2168" s="393">
        <f t="shared" si="720"/>
        <v>0</v>
      </c>
      <c r="X2168" s="53">
        <f t="shared" si="709"/>
        <v>0.61972157016171103</v>
      </c>
      <c r="Y2168" s="53">
        <f t="shared" si="710"/>
        <v>0.65611075016171105</v>
      </c>
      <c r="Z2168" s="53">
        <f t="shared" si="711"/>
        <v>0.30986078508085552</v>
      </c>
      <c r="AA2168" s="53">
        <f t="shared" si="712"/>
        <v>0.32805537508085553</v>
      </c>
      <c r="AB2168" s="50">
        <f t="shared" si="713"/>
        <v>3753</v>
      </c>
      <c r="AC2168" s="50">
        <f t="shared" si="722"/>
        <v>2014</v>
      </c>
      <c r="AD2168" s="50">
        <f t="shared" si="714"/>
        <v>1</v>
      </c>
      <c r="AE2168" s="56">
        <f t="shared" si="715"/>
        <v>201401</v>
      </c>
      <c r="AF2168" s="56">
        <f t="shared" si="724"/>
        <v>2</v>
      </c>
      <c r="AG2168" s="58">
        <f t="shared" si="721"/>
        <v>0</v>
      </c>
      <c r="AH2168" s="56">
        <f t="shared" si="716"/>
        <v>9</v>
      </c>
      <c r="AI2168" s="53">
        <f t="shared" si="717"/>
        <v>0.63791616016171104</v>
      </c>
      <c r="AJ2168" s="56">
        <f t="shared" si="718"/>
        <v>33.157000000000004</v>
      </c>
    </row>
    <row r="2169" spans="1:36" x14ac:dyDescent="0.25">
      <c r="A2169" s="50">
        <v>2168</v>
      </c>
      <c r="B2169" s="51">
        <v>41650</v>
      </c>
      <c r="C2169" s="75">
        <f t="shared" si="723"/>
        <v>41650</v>
      </c>
      <c r="D2169" s="50" t="s">
        <v>1223</v>
      </c>
      <c r="E2169" s="50">
        <v>4.0999999999999996</v>
      </c>
      <c r="F2169" s="50">
        <v>0</v>
      </c>
      <c r="G2169" s="50">
        <v>40</v>
      </c>
      <c r="H2169" s="50">
        <v>0</v>
      </c>
      <c r="I2169" s="53">
        <f t="shared" si="704"/>
        <v>2.7777777777777776E-2</v>
      </c>
      <c r="J2169" s="54">
        <f t="shared" si="705"/>
        <v>6.7750677506775072E-3</v>
      </c>
      <c r="K2169" s="50" t="s">
        <v>1311</v>
      </c>
      <c r="L2169" s="50" t="s">
        <v>17</v>
      </c>
      <c r="M2169" s="55">
        <f t="shared" si="706"/>
        <v>6.1500000000000048</v>
      </c>
      <c r="N2169" s="50">
        <v>0</v>
      </c>
      <c r="O2169" s="50" t="s">
        <v>253</v>
      </c>
      <c r="S2169" s="151">
        <f t="shared" si="707"/>
        <v>0.17750677506775067</v>
      </c>
      <c r="T2169" s="151">
        <f t="shared" si="708"/>
        <v>8.8753387533875336E-2</v>
      </c>
      <c r="V2169" s="393">
        <f t="shared" si="719"/>
        <v>0</v>
      </c>
      <c r="W2169" s="393">
        <f t="shared" si="720"/>
        <v>0</v>
      </c>
      <c r="X2169" s="53">
        <f t="shared" si="709"/>
        <v>0.17750677506775067</v>
      </c>
      <c r="Y2169" s="53">
        <f t="shared" si="710"/>
        <v>0.21389595506775069</v>
      </c>
      <c r="Z2169" s="53">
        <f t="shared" si="711"/>
        <v>8.8753387533875336E-2</v>
      </c>
      <c r="AA2169" s="53">
        <f t="shared" si="712"/>
        <v>0.10694797753387535</v>
      </c>
      <c r="AB2169" s="50">
        <f t="shared" si="713"/>
        <v>1490</v>
      </c>
      <c r="AC2169" s="50">
        <f t="shared" si="722"/>
        <v>2014</v>
      </c>
      <c r="AD2169" s="50">
        <f t="shared" si="714"/>
        <v>1</v>
      </c>
      <c r="AE2169" s="56">
        <f t="shared" si="715"/>
        <v>201401</v>
      </c>
      <c r="AF2169" s="56">
        <f t="shared" si="724"/>
        <v>2</v>
      </c>
      <c r="AG2169" s="58">
        <f t="shared" si="721"/>
        <v>1</v>
      </c>
      <c r="AH2169" s="56">
        <f t="shared" si="716"/>
        <v>11</v>
      </c>
      <c r="AI2169" s="53">
        <f t="shared" si="717"/>
        <v>0.19570136506775068</v>
      </c>
      <c r="AJ2169" s="56">
        <f t="shared" si="718"/>
        <v>17.506999999999998</v>
      </c>
    </row>
    <row r="2170" spans="1:36" ht="15.75" x14ac:dyDescent="0.3">
      <c r="A2170" s="50">
        <v>2169</v>
      </c>
      <c r="B2170" s="51">
        <v>41651</v>
      </c>
      <c r="C2170" s="75">
        <f t="shared" si="723"/>
        <v>41651</v>
      </c>
      <c r="D2170" s="50" t="s">
        <v>1223</v>
      </c>
      <c r="E2170" s="50">
        <v>6.2</v>
      </c>
      <c r="F2170" s="50">
        <v>1</v>
      </c>
      <c r="G2170" s="50">
        <v>7</v>
      </c>
      <c r="H2170" s="50">
        <v>10</v>
      </c>
      <c r="I2170" s="53">
        <f t="shared" si="704"/>
        <v>4.6643518518518522E-2</v>
      </c>
      <c r="J2170" s="54">
        <f t="shared" si="705"/>
        <v>7.5231481481481486E-3</v>
      </c>
      <c r="K2170" s="50" t="s">
        <v>1311</v>
      </c>
      <c r="L2170" s="50" t="s">
        <v>1306</v>
      </c>
      <c r="M2170" s="55">
        <f t="shared" si="706"/>
        <v>5.5384615384615428</v>
      </c>
      <c r="N2170" s="50">
        <v>0</v>
      </c>
      <c r="O2170" s="50" t="s">
        <v>377</v>
      </c>
      <c r="R2170" s="146" t="s">
        <v>1314</v>
      </c>
      <c r="S2170" s="151">
        <f t="shared" si="707"/>
        <v>0.19710648148148149</v>
      </c>
      <c r="T2170" s="151">
        <f t="shared" si="708"/>
        <v>9.8553240740740747E-2</v>
      </c>
      <c r="V2170" s="393">
        <f t="shared" si="719"/>
        <v>0</v>
      </c>
      <c r="W2170" s="393">
        <f t="shared" si="720"/>
        <v>0</v>
      </c>
      <c r="X2170" s="53">
        <f t="shared" si="709"/>
        <v>0.19710648148148149</v>
      </c>
      <c r="Y2170" s="53">
        <f t="shared" si="710"/>
        <v>0.23349566148148149</v>
      </c>
      <c r="Z2170" s="53">
        <f t="shared" si="711"/>
        <v>9.8553240740740747E-2</v>
      </c>
      <c r="AA2170" s="53">
        <f t="shared" si="712"/>
        <v>0.11674783074074074</v>
      </c>
      <c r="AB2170" s="50">
        <f t="shared" si="713"/>
        <v>2400</v>
      </c>
      <c r="AC2170" s="50">
        <f t="shared" si="722"/>
        <v>2014</v>
      </c>
      <c r="AD2170" s="50">
        <f t="shared" si="714"/>
        <v>1</v>
      </c>
      <c r="AE2170" s="56">
        <f t="shared" si="715"/>
        <v>201401</v>
      </c>
      <c r="AF2170" s="56">
        <f t="shared" si="724"/>
        <v>3</v>
      </c>
      <c r="AG2170" s="58">
        <f t="shared" si="721"/>
        <v>0</v>
      </c>
      <c r="AH2170" s="56">
        <f t="shared" si="716"/>
        <v>12</v>
      </c>
      <c r="AI2170" s="53">
        <f t="shared" si="717"/>
        <v>0.21530107148148148</v>
      </c>
      <c r="AJ2170" s="56">
        <f t="shared" si="718"/>
        <v>26.473999999999997</v>
      </c>
    </row>
    <row r="2171" spans="1:36" x14ac:dyDescent="0.25">
      <c r="A2171" s="50">
        <v>2170</v>
      </c>
      <c r="B2171" s="51">
        <v>41652</v>
      </c>
      <c r="C2171" s="75">
        <f t="shared" si="723"/>
        <v>41652</v>
      </c>
      <c r="D2171" s="50" t="s">
        <v>1223</v>
      </c>
      <c r="E2171" s="50">
        <v>3</v>
      </c>
      <c r="F2171" s="50">
        <v>0</v>
      </c>
      <c r="G2171" s="50">
        <v>25</v>
      </c>
      <c r="H2171" s="50">
        <v>31</v>
      </c>
      <c r="I2171" s="53">
        <f t="shared" si="704"/>
        <v>1.7719907407407406E-2</v>
      </c>
      <c r="J2171" s="54">
        <f t="shared" si="705"/>
        <v>5.9066358024691358E-3</v>
      </c>
      <c r="K2171" s="50" t="s">
        <v>1311</v>
      </c>
      <c r="L2171" s="50" t="s">
        <v>1048</v>
      </c>
      <c r="M2171" s="55">
        <f t="shared" si="706"/>
        <v>7.0542129327237157</v>
      </c>
      <c r="N2171" s="50">
        <v>0</v>
      </c>
      <c r="O2171" s="50" t="s">
        <v>253</v>
      </c>
      <c r="R2171" s="50" t="s">
        <v>1315</v>
      </c>
      <c r="S2171" s="151">
        <f t="shared" si="707"/>
        <v>0.15475385802469135</v>
      </c>
      <c r="T2171" s="151">
        <f t="shared" si="708"/>
        <v>7.7376929012345677E-2</v>
      </c>
      <c r="V2171" s="393">
        <f t="shared" si="719"/>
        <v>0</v>
      </c>
      <c r="W2171" s="393">
        <f t="shared" si="720"/>
        <v>0</v>
      </c>
      <c r="X2171" s="53">
        <f t="shared" si="709"/>
        <v>0.15475385802469135</v>
      </c>
      <c r="Y2171" s="53">
        <f t="shared" si="710"/>
        <v>0.19114303802469135</v>
      </c>
      <c r="Z2171" s="53">
        <f t="shared" si="711"/>
        <v>7.7376929012345677E-2</v>
      </c>
      <c r="AA2171" s="53">
        <f t="shared" si="712"/>
        <v>9.5571519012345674E-2</v>
      </c>
      <c r="AB2171" s="50">
        <f t="shared" si="713"/>
        <v>997</v>
      </c>
      <c r="AC2171" s="50">
        <f t="shared" si="722"/>
        <v>2014</v>
      </c>
      <c r="AD2171" s="50">
        <f t="shared" si="714"/>
        <v>1</v>
      </c>
      <c r="AE2171" s="56">
        <f t="shared" si="715"/>
        <v>201401</v>
      </c>
      <c r="AF2171" s="56">
        <f t="shared" si="724"/>
        <v>3</v>
      </c>
      <c r="AG2171" s="58">
        <f t="shared" si="721"/>
        <v>0</v>
      </c>
      <c r="AH2171" s="56">
        <f t="shared" si="716"/>
        <v>13</v>
      </c>
      <c r="AI2171" s="53">
        <f t="shared" si="717"/>
        <v>0.17294844802469134</v>
      </c>
      <c r="AJ2171" s="56">
        <f t="shared" si="718"/>
        <v>12.809999999999999</v>
      </c>
    </row>
    <row r="2172" spans="1:36" x14ac:dyDescent="0.25">
      <c r="A2172" s="50">
        <v>2171</v>
      </c>
      <c r="B2172" s="51">
        <v>41652</v>
      </c>
      <c r="C2172" s="75">
        <f t="shared" si="723"/>
        <v>41652</v>
      </c>
      <c r="D2172" s="50" t="s">
        <v>1225</v>
      </c>
      <c r="E2172" s="50">
        <v>1</v>
      </c>
      <c r="F2172" s="50">
        <v>0</v>
      </c>
      <c r="G2172" s="50">
        <v>33</v>
      </c>
      <c r="H2172" s="50">
        <v>50</v>
      </c>
      <c r="I2172" s="53">
        <f t="shared" si="704"/>
        <v>2.3495370370370371E-2</v>
      </c>
      <c r="J2172" s="54">
        <f t="shared" si="705"/>
        <v>2.3495370370370371E-2</v>
      </c>
      <c r="K2172" s="50" t="s">
        <v>781</v>
      </c>
      <c r="L2172" s="50" t="s">
        <v>1316</v>
      </c>
      <c r="M2172" s="55">
        <f t="shared" si="706"/>
        <v>1.7733990147783265</v>
      </c>
      <c r="N2172" s="50">
        <v>0</v>
      </c>
      <c r="O2172" s="50" t="s">
        <v>253</v>
      </c>
      <c r="S2172" s="151">
        <f t="shared" si="707"/>
        <v>5.6388888888888891E-2</v>
      </c>
      <c r="T2172" s="151">
        <f t="shared" si="708"/>
        <v>2.8194444444444446E-2</v>
      </c>
      <c r="V2172" s="393">
        <f t="shared" si="719"/>
        <v>0</v>
      </c>
      <c r="W2172" s="393">
        <f t="shared" si="720"/>
        <v>0</v>
      </c>
      <c r="X2172" s="53">
        <f t="shared" si="709"/>
        <v>0.61557870370370371</v>
      </c>
      <c r="Y2172" s="53">
        <f t="shared" si="710"/>
        <v>0.65196788370370362</v>
      </c>
      <c r="Z2172" s="53">
        <f t="shared" si="711"/>
        <v>0.30778935185185186</v>
      </c>
      <c r="AA2172" s="53">
        <f t="shared" si="712"/>
        <v>0.32598394185185181</v>
      </c>
      <c r="AB2172" s="50">
        <f t="shared" si="713"/>
        <v>3749</v>
      </c>
      <c r="AC2172" s="50">
        <f t="shared" si="722"/>
        <v>2014</v>
      </c>
      <c r="AD2172" s="50">
        <f t="shared" si="714"/>
        <v>1</v>
      </c>
      <c r="AE2172" s="56">
        <f t="shared" si="715"/>
        <v>201401</v>
      </c>
      <c r="AF2172" s="56">
        <f t="shared" si="724"/>
        <v>3</v>
      </c>
      <c r="AG2172" s="58">
        <f t="shared" si="721"/>
        <v>0</v>
      </c>
      <c r="AH2172" s="56">
        <f t="shared" si="716"/>
        <v>13</v>
      </c>
      <c r="AI2172" s="53">
        <f t="shared" si="717"/>
        <v>0.63377329370370372</v>
      </c>
      <c r="AJ2172" s="56">
        <f t="shared" si="718"/>
        <v>46.7</v>
      </c>
    </row>
    <row r="2173" spans="1:36" x14ac:dyDescent="0.25">
      <c r="A2173" s="50">
        <v>2172</v>
      </c>
      <c r="B2173" s="51">
        <v>41653</v>
      </c>
      <c r="C2173" s="75">
        <f t="shared" si="723"/>
        <v>41653</v>
      </c>
      <c r="D2173" s="50" t="s">
        <v>1223</v>
      </c>
      <c r="E2173" s="50">
        <v>3.01</v>
      </c>
      <c r="F2173" s="50">
        <v>0</v>
      </c>
      <c r="G2173" s="50">
        <v>28</v>
      </c>
      <c r="H2173" s="50">
        <v>55</v>
      </c>
      <c r="I2173" s="53">
        <f t="shared" si="704"/>
        <v>2.0081018518518519E-2</v>
      </c>
      <c r="J2173" s="54">
        <f t="shared" si="705"/>
        <v>6.6714347237603056E-3</v>
      </c>
      <c r="K2173" s="50" t="s">
        <v>1311</v>
      </c>
      <c r="L2173" s="50" t="s">
        <v>1048</v>
      </c>
      <c r="M2173" s="55">
        <f t="shared" si="706"/>
        <v>6.2455331412103794</v>
      </c>
      <c r="N2173" s="50">
        <v>0</v>
      </c>
      <c r="O2173" s="50" t="s">
        <v>253</v>
      </c>
      <c r="S2173" s="151">
        <f t="shared" si="707"/>
        <v>0.17479158976251999</v>
      </c>
      <c r="T2173" s="151">
        <f t="shared" si="708"/>
        <v>8.7395794881259994E-2</v>
      </c>
      <c r="V2173" s="393">
        <f t="shared" si="719"/>
        <v>0</v>
      </c>
      <c r="W2173" s="393">
        <f t="shared" si="720"/>
        <v>0</v>
      </c>
      <c r="X2173" s="53">
        <f t="shared" si="709"/>
        <v>0.17479158976251999</v>
      </c>
      <c r="Y2173" s="53">
        <f t="shared" si="710"/>
        <v>0.21118076976252001</v>
      </c>
      <c r="Z2173" s="53">
        <f t="shared" si="711"/>
        <v>8.7395794881259994E-2</v>
      </c>
      <c r="AA2173" s="53">
        <f t="shared" si="712"/>
        <v>0.10559038488126</v>
      </c>
      <c r="AB2173" s="50">
        <f t="shared" si="713"/>
        <v>1367</v>
      </c>
      <c r="AC2173" s="50">
        <f t="shared" si="722"/>
        <v>2014</v>
      </c>
      <c r="AD2173" s="50">
        <f t="shared" si="714"/>
        <v>1</v>
      </c>
      <c r="AE2173" s="56">
        <f t="shared" si="715"/>
        <v>201401</v>
      </c>
      <c r="AF2173" s="56">
        <f t="shared" si="724"/>
        <v>3</v>
      </c>
      <c r="AG2173" s="58">
        <f t="shared" si="721"/>
        <v>0</v>
      </c>
      <c r="AH2173" s="56">
        <f t="shared" si="716"/>
        <v>14</v>
      </c>
      <c r="AI2173" s="53">
        <f t="shared" si="717"/>
        <v>0.19298617976252</v>
      </c>
      <c r="AJ2173" s="56">
        <f t="shared" si="718"/>
        <v>12.852699999999999</v>
      </c>
    </row>
    <row r="2174" spans="1:36" x14ac:dyDescent="0.25">
      <c r="A2174" s="50">
        <v>2173</v>
      </c>
      <c r="B2174" s="51">
        <v>41654</v>
      </c>
      <c r="C2174" s="75">
        <f t="shared" si="723"/>
        <v>41654</v>
      </c>
      <c r="D2174" s="50" t="s">
        <v>1224</v>
      </c>
      <c r="E2174" s="50">
        <v>13</v>
      </c>
      <c r="F2174" s="50">
        <v>0</v>
      </c>
      <c r="G2174" s="50">
        <v>30</v>
      </c>
      <c r="H2174" s="50">
        <v>15</v>
      </c>
      <c r="I2174" s="53">
        <f t="shared" si="704"/>
        <v>2.1006944444444443E-2</v>
      </c>
      <c r="J2174" s="54">
        <f t="shared" si="705"/>
        <v>1.6159188034188033E-3</v>
      </c>
      <c r="K2174" s="50" t="s">
        <v>921</v>
      </c>
      <c r="L2174" s="50" t="s">
        <v>1132</v>
      </c>
      <c r="M2174" s="55">
        <f t="shared" si="706"/>
        <v>25.785123966942169</v>
      </c>
      <c r="N2174" s="50">
        <v>0</v>
      </c>
      <c r="O2174" s="50" t="s">
        <v>253</v>
      </c>
      <c r="R2174" s="50" t="s">
        <v>1317</v>
      </c>
      <c r="S2174" s="151">
        <f t="shared" si="707"/>
        <v>0.18098290598290598</v>
      </c>
      <c r="T2174" s="151">
        <f t="shared" si="708"/>
        <v>9.0491452991452989E-2</v>
      </c>
      <c r="V2174" s="393">
        <f t="shared" si="719"/>
        <v>0</v>
      </c>
      <c r="W2174" s="393">
        <f t="shared" si="720"/>
        <v>0</v>
      </c>
      <c r="X2174" s="53">
        <f t="shared" si="709"/>
        <v>4.2337072649572649E-2</v>
      </c>
      <c r="Y2174" s="53">
        <f t="shared" si="710"/>
        <v>7.8726252649572642E-2</v>
      </c>
      <c r="Z2174" s="53">
        <f t="shared" si="711"/>
        <v>2.1168536324786325E-2</v>
      </c>
      <c r="AA2174" s="53">
        <f t="shared" si="712"/>
        <v>3.9363126324786321E-2</v>
      </c>
      <c r="AB2174" s="50">
        <f t="shared" si="713"/>
        <v>26</v>
      </c>
      <c r="AC2174" s="50">
        <f t="shared" si="722"/>
        <v>2014</v>
      </c>
      <c r="AD2174" s="50">
        <f t="shared" si="714"/>
        <v>1</v>
      </c>
      <c r="AE2174" s="56">
        <f t="shared" si="715"/>
        <v>201401</v>
      </c>
      <c r="AF2174" s="56">
        <f t="shared" si="724"/>
        <v>3</v>
      </c>
      <c r="AG2174" s="58">
        <f t="shared" si="721"/>
        <v>0</v>
      </c>
      <c r="AH2174" s="56">
        <f t="shared" si="716"/>
        <v>15</v>
      </c>
      <c r="AI2174" s="53">
        <f t="shared" si="717"/>
        <v>6.0531662649572646E-2</v>
      </c>
      <c r="AJ2174" s="56">
        <f t="shared" si="718"/>
        <v>13</v>
      </c>
    </row>
    <row r="2175" spans="1:36" x14ac:dyDescent="0.25">
      <c r="A2175" s="50">
        <v>2174</v>
      </c>
      <c r="B2175" s="51">
        <v>41654</v>
      </c>
      <c r="C2175" s="75">
        <f t="shared" si="723"/>
        <v>41654</v>
      </c>
      <c r="D2175" s="50" t="s">
        <v>1225</v>
      </c>
      <c r="E2175" s="50">
        <v>1</v>
      </c>
      <c r="F2175" s="50">
        <v>0</v>
      </c>
      <c r="G2175" s="50">
        <v>33</v>
      </c>
      <c r="H2175" s="50">
        <v>37</v>
      </c>
      <c r="I2175" s="53">
        <f t="shared" si="704"/>
        <v>2.3344907407407408E-2</v>
      </c>
      <c r="J2175" s="54">
        <f t="shared" si="705"/>
        <v>2.3344907407407408E-2</v>
      </c>
      <c r="K2175" s="50" t="s">
        <v>781</v>
      </c>
      <c r="L2175" s="50" t="s">
        <v>1304</v>
      </c>
      <c r="M2175" s="55">
        <f t="shared" si="706"/>
        <v>1.78482895389192</v>
      </c>
      <c r="N2175" s="50">
        <v>0</v>
      </c>
      <c r="O2175" s="50" t="s">
        <v>253</v>
      </c>
      <c r="S2175" s="151">
        <f t="shared" si="707"/>
        <v>5.6027777777777781E-2</v>
      </c>
      <c r="T2175" s="151">
        <f t="shared" si="708"/>
        <v>2.801388888888889E-2</v>
      </c>
      <c r="V2175" s="393">
        <f t="shared" si="719"/>
        <v>0</v>
      </c>
      <c r="W2175" s="393">
        <f t="shared" si="720"/>
        <v>0</v>
      </c>
      <c r="X2175" s="53">
        <f t="shared" si="709"/>
        <v>0.61163657407407412</v>
      </c>
      <c r="Y2175" s="53">
        <f t="shared" si="710"/>
        <v>0.64802575407407403</v>
      </c>
      <c r="Z2175" s="53">
        <f t="shared" si="711"/>
        <v>0.30581828703703706</v>
      </c>
      <c r="AA2175" s="53">
        <f t="shared" si="712"/>
        <v>0.32401287703703702</v>
      </c>
      <c r="AB2175" s="50">
        <f t="shared" si="713"/>
        <v>3743</v>
      </c>
      <c r="AC2175" s="50">
        <f t="shared" si="722"/>
        <v>2014</v>
      </c>
      <c r="AD2175" s="50">
        <f t="shared" si="714"/>
        <v>1</v>
      </c>
      <c r="AE2175" s="56">
        <f t="shared" si="715"/>
        <v>201401</v>
      </c>
      <c r="AF2175" s="56">
        <f t="shared" si="724"/>
        <v>3</v>
      </c>
      <c r="AG2175" s="58">
        <f t="shared" si="721"/>
        <v>0</v>
      </c>
      <c r="AH2175" s="56">
        <f t="shared" si="716"/>
        <v>15</v>
      </c>
      <c r="AI2175" s="53">
        <f t="shared" si="717"/>
        <v>0.62983116407407413</v>
      </c>
      <c r="AJ2175" s="56">
        <f t="shared" si="718"/>
        <v>46.7</v>
      </c>
    </row>
    <row r="2176" spans="1:36" x14ac:dyDescent="0.25">
      <c r="A2176" s="50">
        <v>2175</v>
      </c>
      <c r="B2176" s="51">
        <v>41655</v>
      </c>
      <c r="C2176" s="75">
        <f t="shared" si="723"/>
        <v>41655</v>
      </c>
      <c r="D2176" s="50" t="s">
        <v>1225</v>
      </c>
      <c r="E2176" s="50">
        <v>1</v>
      </c>
      <c r="F2176" s="50">
        <v>0</v>
      </c>
      <c r="G2176" s="50">
        <v>40</v>
      </c>
      <c r="H2176" s="50">
        <v>0</v>
      </c>
      <c r="I2176" s="53">
        <f t="shared" si="704"/>
        <v>2.7777777777777776E-2</v>
      </c>
      <c r="J2176" s="54">
        <f t="shared" si="705"/>
        <v>2.7777777777777776E-2</v>
      </c>
      <c r="K2176" s="50" t="s">
        <v>781</v>
      </c>
      <c r="L2176" s="50" t="s">
        <v>1304</v>
      </c>
      <c r="M2176" s="55">
        <f t="shared" si="706"/>
        <v>1.5000000000000013</v>
      </c>
      <c r="N2176" s="50">
        <v>0</v>
      </c>
      <c r="O2176" s="50" t="s">
        <v>253</v>
      </c>
      <c r="S2176" s="151">
        <f t="shared" si="707"/>
        <v>6.6666666666666666E-2</v>
      </c>
      <c r="T2176" s="151">
        <f t="shared" si="708"/>
        <v>3.3333333333333333E-2</v>
      </c>
      <c r="V2176" s="393">
        <f t="shared" si="719"/>
        <v>0</v>
      </c>
      <c r="W2176" s="393">
        <f t="shared" si="720"/>
        <v>0</v>
      </c>
      <c r="X2176" s="53">
        <f t="shared" si="709"/>
        <v>0.72777777777777775</v>
      </c>
      <c r="Y2176" s="53">
        <f t="shared" si="710"/>
        <v>0.76416695777777766</v>
      </c>
      <c r="Z2176" s="53">
        <f t="shared" si="711"/>
        <v>0.36388888888888887</v>
      </c>
      <c r="AA2176" s="53">
        <f t="shared" si="712"/>
        <v>0.38208347888888883</v>
      </c>
      <c r="AB2176" s="50">
        <f t="shared" si="713"/>
        <v>3969</v>
      </c>
      <c r="AC2176" s="50">
        <f t="shared" si="722"/>
        <v>2014</v>
      </c>
      <c r="AD2176" s="50">
        <f t="shared" si="714"/>
        <v>1</v>
      </c>
      <c r="AE2176" s="56">
        <f t="shared" si="715"/>
        <v>201401</v>
      </c>
      <c r="AF2176" s="56">
        <f t="shared" si="724"/>
        <v>3</v>
      </c>
      <c r="AG2176" s="58">
        <f t="shared" si="721"/>
        <v>0</v>
      </c>
      <c r="AH2176" s="56">
        <f t="shared" si="716"/>
        <v>16</v>
      </c>
      <c r="AI2176" s="53">
        <f t="shared" si="717"/>
        <v>0.74597236777777765</v>
      </c>
      <c r="AJ2176" s="56">
        <f t="shared" si="718"/>
        <v>46.7</v>
      </c>
    </row>
    <row r="2177" spans="1:36" x14ac:dyDescent="0.25">
      <c r="A2177" s="50">
        <v>2176</v>
      </c>
      <c r="B2177" s="51">
        <v>41656</v>
      </c>
      <c r="C2177" s="75">
        <f t="shared" si="723"/>
        <v>41656</v>
      </c>
      <c r="D2177" s="50" t="s">
        <v>1223</v>
      </c>
      <c r="E2177" s="50">
        <v>1.05</v>
      </c>
      <c r="F2177" s="50">
        <v>0</v>
      </c>
      <c r="G2177" s="50">
        <v>10</v>
      </c>
      <c r="H2177" s="50">
        <v>28</v>
      </c>
      <c r="I2177" s="53">
        <f t="shared" si="704"/>
        <v>7.2685185185185188E-3</v>
      </c>
      <c r="J2177" s="54">
        <f t="shared" si="705"/>
        <v>6.9223985890652555E-3</v>
      </c>
      <c r="K2177" s="50" t="s">
        <v>1311</v>
      </c>
      <c r="L2177" s="50" t="s">
        <v>1048</v>
      </c>
      <c r="M2177" s="55">
        <f t="shared" si="706"/>
        <v>6.0191082802547822</v>
      </c>
      <c r="N2177" s="50">
        <v>0</v>
      </c>
      <c r="O2177" s="50" t="s">
        <v>253</v>
      </c>
      <c r="S2177" s="151">
        <f t="shared" si="707"/>
        <v>0.18136684303350969</v>
      </c>
      <c r="T2177" s="151">
        <f t="shared" si="708"/>
        <v>9.0683421516754847E-2</v>
      </c>
      <c r="V2177" s="393">
        <f t="shared" si="719"/>
        <v>0</v>
      </c>
      <c r="W2177" s="393">
        <f t="shared" si="720"/>
        <v>0</v>
      </c>
      <c r="X2177" s="53">
        <f t="shared" si="709"/>
        <v>0.18136684303350969</v>
      </c>
      <c r="Y2177" s="53">
        <f t="shared" si="710"/>
        <v>0.21775602303350966</v>
      </c>
      <c r="Z2177" s="53">
        <f t="shared" si="711"/>
        <v>9.0683421516754847E-2</v>
      </c>
      <c r="AA2177" s="53">
        <f t="shared" si="712"/>
        <v>0.10887801151675483</v>
      </c>
      <c r="AB2177" s="50">
        <f t="shared" si="713"/>
        <v>1677</v>
      </c>
      <c r="AC2177" s="50">
        <f t="shared" si="722"/>
        <v>2014</v>
      </c>
      <c r="AD2177" s="50">
        <f t="shared" si="714"/>
        <v>1</v>
      </c>
      <c r="AE2177" s="56">
        <f t="shared" si="715"/>
        <v>201401</v>
      </c>
      <c r="AF2177" s="56">
        <f t="shared" si="724"/>
        <v>3</v>
      </c>
      <c r="AG2177" s="58">
        <f t="shared" si="721"/>
        <v>0</v>
      </c>
      <c r="AH2177" s="56">
        <f t="shared" si="716"/>
        <v>17</v>
      </c>
      <c r="AI2177" s="53">
        <f t="shared" si="717"/>
        <v>0.19956143303350968</v>
      </c>
      <c r="AJ2177" s="56">
        <f t="shared" si="718"/>
        <v>4.4834999999999994</v>
      </c>
    </row>
    <row r="2178" spans="1:36" x14ac:dyDescent="0.25">
      <c r="A2178" s="50">
        <v>2177</v>
      </c>
      <c r="B2178" s="51">
        <v>41659</v>
      </c>
      <c r="C2178" s="75">
        <f t="shared" si="723"/>
        <v>41659</v>
      </c>
      <c r="D2178" s="50" t="s">
        <v>1223</v>
      </c>
      <c r="E2178" s="50">
        <v>7.9</v>
      </c>
      <c r="F2178" s="50">
        <v>1</v>
      </c>
      <c r="G2178" s="50">
        <v>27</v>
      </c>
      <c r="H2178" s="50">
        <v>18</v>
      </c>
      <c r="I2178" s="53">
        <f t="shared" ref="I2178:I2241" si="725">IF(E2178&gt;0,TIME(F2178,G2178,H2178),"")</f>
        <v>6.0625000000000005E-2</v>
      </c>
      <c r="J2178" s="54">
        <f t="shared" ref="J2178:J2241" si="726">IF(E2178&gt;0,TIME(F2178,G2178,H2178)/E2178,"")</f>
        <v>7.6740506329113925E-3</v>
      </c>
      <c r="K2178" s="50" t="s">
        <v>1311</v>
      </c>
      <c r="L2178" s="50" t="s">
        <v>1318</v>
      </c>
      <c r="M2178" s="55">
        <f t="shared" ref="M2178:M2241" si="727">IF(D2178&gt;0,0.0416666666666667/J2178,"")</f>
        <v>5.4295532646048148</v>
      </c>
      <c r="N2178" s="50">
        <v>152</v>
      </c>
      <c r="O2178" s="50" t="s">
        <v>330</v>
      </c>
      <c r="R2178" s="50" t="s">
        <v>1319</v>
      </c>
      <c r="S2178" s="151">
        <f t="shared" ref="S2178:S2241" si="728">IF("1-Swim"=D2178,J2178*2.4,IF("2-Bike"=D2178,J2178*112,IF("3-Run"=D2178,J2178*26.2,0)))</f>
        <v>0.20106012658227848</v>
      </c>
      <c r="T2178" s="151">
        <f t="shared" ref="T2178:T2241" si="729">S2178/2</f>
        <v>0.10053006329113924</v>
      </c>
      <c r="V2178" s="393">
        <f t="shared" si="719"/>
        <v>0</v>
      </c>
      <c r="W2178" s="393">
        <f t="shared" si="720"/>
        <v>0</v>
      </c>
      <c r="X2178" s="53">
        <f t="shared" ref="X2178:X2241" si="730">J2178*26.2</f>
        <v>0.20106012658227848</v>
      </c>
      <c r="Y2178" s="53">
        <f t="shared" ref="Y2178:Y2241" si="731">(J2178+0.0013889)*26.2</f>
        <v>0.23744930658227847</v>
      </c>
      <c r="Z2178" s="53">
        <f t="shared" ref="Z2178:Z2241" si="732">X2178/2</f>
        <v>0.10053006329113924</v>
      </c>
      <c r="AA2178" s="53">
        <f t="shared" ref="AA2178:AA2241" si="733">Y2178/2</f>
        <v>0.11872465329113924</v>
      </c>
      <c r="AB2178" s="50">
        <f t="shared" ref="AB2178:AB2241" si="734">RANK(J2178,J:J,1)</f>
        <v>2542</v>
      </c>
      <c r="AC2178" s="50">
        <f t="shared" si="722"/>
        <v>2014</v>
      </c>
      <c r="AD2178" s="50">
        <f t="shared" ref="AD2178:AD2241" si="735">MONTH(B2178)</f>
        <v>1</v>
      </c>
      <c r="AE2178" s="56">
        <f t="shared" ref="AE2178:AE2241" si="736">AC2178*100+AD2178</f>
        <v>201401</v>
      </c>
      <c r="AF2178" s="56">
        <f t="shared" si="724"/>
        <v>4</v>
      </c>
      <c r="AG2178" s="58">
        <f t="shared" si="721"/>
        <v>2</v>
      </c>
      <c r="AH2178" s="56">
        <f t="shared" ref="AH2178:AH2241" si="737">DAY(B2178)</f>
        <v>20</v>
      </c>
      <c r="AI2178" s="53">
        <f t="shared" ref="AI2178:AI2241" si="738">Z2178+AA2178</f>
        <v>0.21925471658227846</v>
      </c>
      <c r="AJ2178" s="56">
        <f t="shared" ref="AJ2178:AJ2241" si="739">IF("1-Swim"=D2178,E2178*46.7,IF("2-Bike"=D2178,E2178,IF("3-Run"=D2178,E2178*4.27,0)))</f>
        <v>33.732999999999997</v>
      </c>
    </row>
    <row r="2179" spans="1:36" x14ac:dyDescent="0.25">
      <c r="A2179" s="50">
        <v>2178</v>
      </c>
      <c r="B2179" s="51">
        <v>41660</v>
      </c>
      <c r="C2179" s="75">
        <f t="shared" si="723"/>
        <v>41660</v>
      </c>
      <c r="D2179" s="50" t="s">
        <v>1223</v>
      </c>
      <c r="E2179" s="50">
        <v>3.12</v>
      </c>
      <c r="F2179" s="50">
        <v>0</v>
      </c>
      <c r="G2179" s="50">
        <v>29</v>
      </c>
      <c r="H2179" s="50">
        <v>55</v>
      </c>
      <c r="I2179" s="53">
        <f t="shared" si="725"/>
        <v>2.0775462962962964E-2</v>
      </c>
      <c r="J2179" s="54">
        <f t="shared" si="726"/>
        <v>6.6588022317188985E-3</v>
      </c>
      <c r="K2179" s="50" t="s">
        <v>1143</v>
      </c>
      <c r="L2179" s="50" t="s">
        <v>1048</v>
      </c>
      <c r="M2179" s="55">
        <f t="shared" si="727"/>
        <v>6.2573816155988906</v>
      </c>
      <c r="N2179" s="50">
        <v>0</v>
      </c>
      <c r="O2179" s="50" t="s">
        <v>253</v>
      </c>
      <c r="S2179" s="151">
        <f t="shared" si="728"/>
        <v>0.17446061847103514</v>
      </c>
      <c r="T2179" s="151">
        <f t="shared" si="729"/>
        <v>8.723030923551757E-2</v>
      </c>
      <c r="V2179" s="393">
        <f t="shared" ref="V2179:V2242" si="740">U2179*0.000568182</f>
        <v>0</v>
      </c>
      <c r="W2179" s="393">
        <f t="shared" ref="W2179:W2242" si="741">U2179*0.0006213713910761</f>
        <v>0</v>
      </c>
      <c r="X2179" s="53">
        <f t="shared" si="730"/>
        <v>0.17446061847103514</v>
      </c>
      <c r="Y2179" s="53">
        <f t="shared" si="731"/>
        <v>0.2108497984710351</v>
      </c>
      <c r="Z2179" s="53">
        <f t="shared" si="732"/>
        <v>8.723030923551757E-2</v>
      </c>
      <c r="AA2179" s="53">
        <f t="shared" si="733"/>
        <v>0.10542489923551755</v>
      </c>
      <c r="AB2179" s="50">
        <f t="shared" si="734"/>
        <v>1355</v>
      </c>
      <c r="AC2179" s="50">
        <f t="shared" si="722"/>
        <v>2014</v>
      </c>
      <c r="AD2179" s="50">
        <f t="shared" si="735"/>
        <v>1</v>
      </c>
      <c r="AE2179" s="56">
        <f t="shared" si="736"/>
        <v>201401</v>
      </c>
      <c r="AF2179" s="56">
        <f t="shared" si="724"/>
        <v>4</v>
      </c>
      <c r="AG2179" s="58">
        <f t="shared" si="721"/>
        <v>0</v>
      </c>
      <c r="AH2179" s="56">
        <f t="shared" si="737"/>
        <v>21</v>
      </c>
      <c r="AI2179" s="53">
        <f t="shared" si="738"/>
        <v>0.19265520847103512</v>
      </c>
      <c r="AJ2179" s="56">
        <f t="shared" si="739"/>
        <v>13.322399999999998</v>
      </c>
    </row>
    <row r="2180" spans="1:36" x14ac:dyDescent="0.25">
      <c r="A2180" s="50">
        <v>2179</v>
      </c>
      <c r="B2180" s="51">
        <v>41661</v>
      </c>
      <c r="C2180" s="75">
        <f t="shared" si="723"/>
        <v>41661</v>
      </c>
      <c r="D2180" s="50" t="s">
        <v>1224</v>
      </c>
      <c r="E2180" s="50">
        <v>10.7</v>
      </c>
      <c r="F2180" s="50">
        <v>0</v>
      </c>
      <c r="G2180" s="50">
        <v>30</v>
      </c>
      <c r="H2180" s="50">
        <v>0</v>
      </c>
      <c r="I2180" s="53">
        <f t="shared" si="725"/>
        <v>2.0833333333333332E-2</v>
      </c>
      <c r="J2180" s="54">
        <f t="shared" si="726"/>
        <v>1.9470404984423676E-3</v>
      </c>
      <c r="K2180" s="50" t="s">
        <v>921</v>
      </c>
      <c r="L2180" s="50" t="s">
        <v>1132</v>
      </c>
      <c r="M2180" s="55">
        <f t="shared" si="727"/>
        <v>21.400000000000016</v>
      </c>
      <c r="N2180" s="50">
        <v>0</v>
      </c>
      <c r="O2180" s="50" t="s">
        <v>253</v>
      </c>
      <c r="S2180" s="151">
        <f t="shared" si="728"/>
        <v>0.21806853582554517</v>
      </c>
      <c r="T2180" s="151">
        <f t="shared" si="729"/>
        <v>0.10903426791277258</v>
      </c>
      <c r="V2180" s="393">
        <f t="shared" si="740"/>
        <v>0</v>
      </c>
      <c r="W2180" s="393">
        <f t="shared" si="741"/>
        <v>0</v>
      </c>
      <c r="X2180" s="53">
        <f t="shared" si="730"/>
        <v>5.101246105919003E-2</v>
      </c>
      <c r="Y2180" s="53">
        <f t="shared" si="731"/>
        <v>8.740164105919003E-2</v>
      </c>
      <c r="Z2180" s="53">
        <f t="shared" si="732"/>
        <v>2.5506230529595015E-2</v>
      </c>
      <c r="AA2180" s="53">
        <f t="shared" si="733"/>
        <v>4.3700820529595015E-2</v>
      </c>
      <c r="AB2180" s="50">
        <f t="shared" si="734"/>
        <v>152</v>
      </c>
      <c r="AC2180" s="50">
        <f t="shared" si="722"/>
        <v>2014</v>
      </c>
      <c r="AD2180" s="50">
        <f t="shared" si="735"/>
        <v>1</v>
      </c>
      <c r="AE2180" s="56">
        <f t="shared" si="736"/>
        <v>201401</v>
      </c>
      <c r="AF2180" s="56">
        <f t="shared" si="724"/>
        <v>4</v>
      </c>
      <c r="AG2180" s="58">
        <f t="shared" si="721"/>
        <v>0</v>
      </c>
      <c r="AH2180" s="56">
        <f t="shared" si="737"/>
        <v>22</v>
      </c>
      <c r="AI2180" s="53">
        <f t="shared" si="738"/>
        <v>6.9207051059190033E-2</v>
      </c>
      <c r="AJ2180" s="56">
        <f t="shared" si="739"/>
        <v>10.7</v>
      </c>
    </row>
    <row r="2181" spans="1:36" x14ac:dyDescent="0.25">
      <c r="A2181" s="50">
        <v>2180</v>
      </c>
      <c r="B2181" s="51">
        <v>41663</v>
      </c>
      <c r="C2181" s="75">
        <f t="shared" si="723"/>
        <v>41663</v>
      </c>
      <c r="D2181" s="50" t="s">
        <v>1223</v>
      </c>
      <c r="E2181" s="50">
        <v>4.0999999999999996</v>
      </c>
      <c r="F2181" s="50">
        <v>0</v>
      </c>
      <c r="G2181" s="50">
        <v>40</v>
      </c>
      <c r="H2181" s="50">
        <v>2</v>
      </c>
      <c r="I2181" s="53">
        <f t="shared" si="725"/>
        <v>2.7800925925925923E-2</v>
      </c>
      <c r="J2181" s="54">
        <f t="shared" si="726"/>
        <v>6.7807136404697379E-3</v>
      </c>
      <c r="K2181" s="50" t="s">
        <v>1143</v>
      </c>
      <c r="L2181" s="50" t="s">
        <v>1048</v>
      </c>
      <c r="M2181" s="55">
        <f t="shared" si="727"/>
        <v>6.1448792672772736</v>
      </c>
      <c r="N2181" s="50">
        <v>0</v>
      </c>
      <c r="O2181" s="50" t="s">
        <v>253</v>
      </c>
      <c r="S2181" s="151">
        <f t="shared" si="728"/>
        <v>0.17765469738030712</v>
      </c>
      <c r="T2181" s="151">
        <f t="shared" si="729"/>
        <v>8.882734869015356E-2</v>
      </c>
      <c r="V2181" s="393">
        <f t="shared" si="740"/>
        <v>0</v>
      </c>
      <c r="W2181" s="393">
        <f t="shared" si="741"/>
        <v>0</v>
      </c>
      <c r="X2181" s="53">
        <f t="shared" si="730"/>
        <v>0.17765469738030712</v>
      </c>
      <c r="Y2181" s="53">
        <f t="shared" si="731"/>
        <v>0.21404387738030711</v>
      </c>
      <c r="Z2181" s="53">
        <f t="shared" si="732"/>
        <v>8.882734869015356E-2</v>
      </c>
      <c r="AA2181" s="53">
        <f t="shared" si="733"/>
        <v>0.10702193869015356</v>
      </c>
      <c r="AB2181" s="50">
        <f t="shared" si="734"/>
        <v>1496</v>
      </c>
      <c r="AC2181" s="50">
        <f t="shared" si="722"/>
        <v>2014</v>
      </c>
      <c r="AD2181" s="50">
        <f t="shared" si="735"/>
        <v>1</v>
      </c>
      <c r="AE2181" s="56">
        <f t="shared" si="736"/>
        <v>201401</v>
      </c>
      <c r="AF2181" s="56">
        <f t="shared" si="724"/>
        <v>4</v>
      </c>
      <c r="AG2181" s="58">
        <f t="shared" si="721"/>
        <v>1</v>
      </c>
      <c r="AH2181" s="56">
        <f t="shared" si="737"/>
        <v>24</v>
      </c>
      <c r="AI2181" s="53">
        <f t="shared" si="738"/>
        <v>0.1958492873803071</v>
      </c>
      <c r="AJ2181" s="56">
        <f t="shared" si="739"/>
        <v>17.506999999999998</v>
      </c>
    </row>
    <row r="2182" spans="1:36" x14ac:dyDescent="0.25">
      <c r="A2182" s="50">
        <v>2181</v>
      </c>
      <c r="B2182" s="51">
        <v>41664</v>
      </c>
      <c r="C2182" s="75">
        <f t="shared" si="723"/>
        <v>41664</v>
      </c>
      <c r="D2182" s="50" t="s">
        <v>1223</v>
      </c>
      <c r="E2182" s="50">
        <v>5.2</v>
      </c>
      <c r="F2182" s="50">
        <v>0</v>
      </c>
      <c r="G2182" s="50">
        <v>50</v>
      </c>
      <c r="H2182" s="50">
        <v>1</v>
      </c>
      <c r="I2182" s="53">
        <f t="shared" si="725"/>
        <v>3.4733796296296297E-2</v>
      </c>
      <c r="J2182" s="54">
        <f t="shared" si="726"/>
        <v>6.6795762108262111E-3</v>
      </c>
      <c r="K2182" s="50" t="s">
        <v>1311</v>
      </c>
      <c r="L2182" s="50" t="s">
        <v>17</v>
      </c>
      <c r="M2182" s="55">
        <f t="shared" si="727"/>
        <v>6.2379206931023035</v>
      </c>
      <c r="N2182" s="50">
        <v>0</v>
      </c>
      <c r="O2182" s="50" t="s">
        <v>253</v>
      </c>
      <c r="S2182" s="151">
        <f t="shared" si="728"/>
        <v>0.17500489672364672</v>
      </c>
      <c r="T2182" s="151">
        <f t="shared" si="729"/>
        <v>8.750244836182336E-2</v>
      </c>
      <c r="V2182" s="393">
        <f t="shared" si="740"/>
        <v>0</v>
      </c>
      <c r="W2182" s="393">
        <f t="shared" si="741"/>
        <v>0</v>
      </c>
      <c r="X2182" s="53">
        <f t="shared" si="730"/>
        <v>0.17500489672364672</v>
      </c>
      <c r="Y2182" s="53">
        <f t="shared" si="731"/>
        <v>0.21139407672364671</v>
      </c>
      <c r="Z2182" s="53">
        <f t="shared" si="732"/>
        <v>8.750244836182336E-2</v>
      </c>
      <c r="AA2182" s="53">
        <f t="shared" si="733"/>
        <v>0.10569703836182336</v>
      </c>
      <c r="AB2182" s="50">
        <f t="shared" si="734"/>
        <v>1375</v>
      </c>
      <c r="AC2182" s="50">
        <f t="shared" si="722"/>
        <v>2014</v>
      </c>
      <c r="AD2182" s="50">
        <f t="shared" si="735"/>
        <v>1</v>
      </c>
      <c r="AE2182" s="56">
        <f t="shared" si="736"/>
        <v>201401</v>
      </c>
      <c r="AF2182" s="56">
        <f t="shared" si="724"/>
        <v>4</v>
      </c>
      <c r="AG2182" s="58">
        <f t="shared" si="721"/>
        <v>0</v>
      </c>
      <c r="AH2182" s="56">
        <f t="shared" si="737"/>
        <v>25</v>
      </c>
      <c r="AI2182" s="53">
        <f t="shared" si="738"/>
        <v>0.19319948672364673</v>
      </c>
      <c r="AJ2182" s="56">
        <f t="shared" si="739"/>
        <v>22.203999999999997</v>
      </c>
    </row>
    <row r="2183" spans="1:36" x14ac:dyDescent="0.25">
      <c r="A2183" s="50">
        <v>2182</v>
      </c>
      <c r="B2183" s="51">
        <v>41666</v>
      </c>
      <c r="C2183" s="75">
        <f t="shared" si="723"/>
        <v>41666</v>
      </c>
      <c r="D2183" s="50" t="s">
        <v>1223</v>
      </c>
      <c r="E2183" s="50">
        <v>3.1</v>
      </c>
      <c r="F2183" s="50">
        <v>0</v>
      </c>
      <c r="G2183" s="50">
        <v>30</v>
      </c>
      <c r="H2183" s="50">
        <v>2</v>
      </c>
      <c r="I2183" s="53">
        <f t="shared" si="725"/>
        <v>2.0856481481481479E-2</v>
      </c>
      <c r="J2183" s="54">
        <f t="shared" si="726"/>
        <v>6.7278972520907997E-3</v>
      </c>
      <c r="K2183" s="50" t="s">
        <v>1143</v>
      </c>
      <c r="L2183" s="50" t="s">
        <v>1048</v>
      </c>
      <c r="M2183" s="55">
        <f t="shared" si="727"/>
        <v>6.1931187569367427</v>
      </c>
      <c r="N2183" s="50">
        <v>0</v>
      </c>
      <c r="O2183" s="50" t="s">
        <v>253</v>
      </c>
      <c r="S2183" s="151">
        <f t="shared" si="728"/>
        <v>0.17627090800477896</v>
      </c>
      <c r="T2183" s="151">
        <f t="shared" si="729"/>
        <v>8.8135454002389479E-2</v>
      </c>
      <c r="V2183" s="393">
        <f t="shared" si="740"/>
        <v>0</v>
      </c>
      <c r="W2183" s="393">
        <f t="shared" si="741"/>
        <v>0</v>
      </c>
      <c r="X2183" s="53">
        <f t="shared" si="730"/>
        <v>0.17627090800477896</v>
      </c>
      <c r="Y2183" s="53">
        <f t="shared" si="731"/>
        <v>0.21266008800477895</v>
      </c>
      <c r="Z2183" s="53">
        <f t="shared" si="732"/>
        <v>8.8135454002389479E-2</v>
      </c>
      <c r="AA2183" s="53">
        <f t="shared" si="733"/>
        <v>0.10633004400238948</v>
      </c>
      <c r="AB2183" s="50">
        <f t="shared" si="734"/>
        <v>1428</v>
      </c>
      <c r="AC2183" s="50">
        <f t="shared" si="722"/>
        <v>2014</v>
      </c>
      <c r="AD2183" s="50">
        <f t="shared" si="735"/>
        <v>1</v>
      </c>
      <c r="AE2183" s="56">
        <f t="shared" si="736"/>
        <v>201401</v>
      </c>
      <c r="AF2183" s="56">
        <f t="shared" si="724"/>
        <v>5</v>
      </c>
      <c r="AG2183" s="58">
        <f t="shared" si="721"/>
        <v>1</v>
      </c>
      <c r="AH2183" s="56">
        <f t="shared" si="737"/>
        <v>27</v>
      </c>
      <c r="AI2183" s="53">
        <f t="shared" si="738"/>
        <v>0.19446549800477897</v>
      </c>
      <c r="AJ2183" s="56">
        <f t="shared" si="739"/>
        <v>13.236999999999998</v>
      </c>
    </row>
    <row r="2184" spans="1:36" x14ac:dyDescent="0.25">
      <c r="A2184" s="50">
        <v>2183</v>
      </c>
      <c r="B2184" s="51">
        <v>41666</v>
      </c>
      <c r="C2184" s="75">
        <f t="shared" si="723"/>
        <v>41666</v>
      </c>
      <c r="D2184" s="50" t="s">
        <v>1225</v>
      </c>
      <c r="E2184" s="50">
        <v>1.4</v>
      </c>
      <c r="F2184" s="50">
        <v>0</v>
      </c>
      <c r="G2184" s="50">
        <v>40</v>
      </c>
      <c r="H2184" s="50">
        <v>29</v>
      </c>
      <c r="I2184" s="53">
        <f t="shared" si="725"/>
        <v>2.8113425925925927E-2</v>
      </c>
      <c r="J2184" s="54">
        <f t="shared" si="726"/>
        <v>2.0081018518518522E-2</v>
      </c>
      <c r="K2184" s="50" t="s">
        <v>781</v>
      </c>
      <c r="L2184" s="50" t="s">
        <v>1304</v>
      </c>
      <c r="M2184" s="55">
        <f t="shared" si="727"/>
        <v>2.0749279538904912</v>
      </c>
      <c r="N2184" s="50">
        <v>0</v>
      </c>
      <c r="O2184" s="50" t="s">
        <v>253</v>
      </c>
      <c r="R2184" s="50" t="s">
        <v>1320</v>
      </c>
      <c r="S2184" s="151">
        <f t="shared" si="728"/>
        <v>4.8194444444444449E-2</v>
      </c>
      <c r="T2184" s="151">
        <f t="shared" si="729"/>
        <v>2.4097222222222225E-2</v>
      </c>
      <c r="V2184" s="393">
        <f t="shared" si="740"/>
        <v>0</v>
      </c>
      <c r="W2184" s="393">
        <f t="shared" si="741"/>
        <v>0</v>
      </c>
      <c r="X2184" s="53">
        <f t="shared" si="730"/>
        <v>0.52612268518518523</v>
      </c>
      <c r="Y2184" s="53">
        <f t="shared" si="731"/>
        <v>0.56251186518518526</v>
      </c>
      <c r="Z2184" s="53">
        <f t="shared" si="732"/>
        <v>0.26306134259259262</v>
      </c>
      <c r="AA2184" s="53">
        <f t="shared" si="733"/>
        <v>0.28125593259259263</v>
      </c>
      <c r="AB2184" s="50">
        <f t="shared" si="734"/>
        <v>3619</v>
      </c>
      <c r="AC2184" s="50">
        <f t="shared" si="722"/>
        <v>2014</v>
      </c>
      <c r="AD2184" s="50">
        <f t="shared" si="735"/>
        <v>1</v>
      </c>
      <c r="AE2184" s="56">
        <f t="shared" si="736"/>
        <v>201401</v>
      </c>
      <c r="AF2184" s="56">
        <f t="shared" si="724"/>
        <v>5</v>
      </c>
      <c r="AG2184" s="58">
        <f t="shared" si="721"/>
        <v>0</v>
      </c>
      <c r="AH2184" s="56">
        <f t="shared" si="737"/>
        <v>27</v>
      </c>
      <c r="AI2184" s="53">
        <f t="shared" si="738"/>
        <v>0.54431727518518525</v>
      </c>
      <c r="AJ2184" s="56">
        <f t="shared" si="739"/>
        <v>65.38</v>
      </c>
    </row>
    <row r="2185" spans="1:36" x14ac:dyDescent="0.25">
      <c r="A2185" s="50">
        <v>2184</v>
      </c>
      <c r="B2185" s="51">
        <v>41667</v>
      </c>
      <c r="C2185" s="75">
        <f t="shared" si="723"/>
        <v>41667</v>
      </c>
      <c r="D2185" s="50" t="s">
        <v>1224</v>
      </c>
      <c r="E2185" s="50">
        <v>11</v>
      </c>
      <c r="F2185" s="50">
        <v>0</v>
      </c>
      <c r="G2185" s="50">
        <v>31</v>
      </c>
      <c r="H2185" s="50">
        <v>3</v>
      </c>
      <c r="I2185" s="53">
        <f t="shared" si="725"/>
        <v>2.1562499999999998E-2</v>
      </c>
      <c r="J2185" s="54">
        <f t="shared" si="726"/>
        <v>1.9602272727272728E-3</v>
      </c>
      <c r="K2185" s="50" t="s">
        <v>921</v>
      </c>
      <c r="L2185" s="50" t="s">
        <v>1132</v>
      </c>
      <c r="M2185" s="55">
        <f t="shared" si="727"/>
        <v>21.256038647343011</v>
      </c>
      <c r="N2185" s="50">
        <v>0</v>
      </c>
      <c r="O2185" s="50" t="s">
        <v>253</v>
      </c>
      <c r="S2185" s="151">
        <f t="shared" si="728"/>
        <v>0.21954545454545454</v>
      </c>
      <c r="T2185" s="151">
        <f t="shared" si="729"/>
        <v>0.10977272727272727</v>
      </c>
      <c r="V2185" s="393">
        <f t="shared" si="740"/>
        <v>0</v>
      </c>
      <c r="W2185" s="393">
        <f t="shared" si="741"/>
        <v>0</v>
      </c>
      <c r="X2185" s="53">
        <f t="shared" si="730"/>
        <v>5.1357954545454547E-2</v>
      </c>
      <c r="Y2185" s="53">
        <f t="shared" si="731"/>
        <v>8.7747134545454533E-2</v>
      </c>
      <c r="Z2185" s="53">
        <f t="shared" si="732"/>
        <v>2.5678977272727273E-2</v>
      </c>
      <c r="AA2185" s="53">
        <f t="shared" si="733"/>
        <v>4.3873567272727267E-2</v>
      </c>
      <c r="AB2185" s="50">
        <f t="shared" si="734"/>
        <v>161</v>
      </c>
      <c r="AC2185" s="50">
        <f t="shared" si="722"/>
        <v>2014</v>
      </c>
      <c r="AD2185" s="50">
        <f t="shared" si="735"/>
        <v>1</v>
      </c>
      <c r="AE2185" s="56">
        <f t="shared" si="736"/>
        <v>201401</v>
      </c>
      <c r="AF2185" s="56">
        <f t="shared" si="724"/>
        <v>5</v>
      </c>
      <c r="AG2185" s="58">
        <f t="shared" si="721"/>
        <v>0</v>
      </c>
      <c r="AH2185" s="56">
        <f t="shared" si="737"/>
        <v>28</v>
      </c>
      <c r="AI2185" s="53">
        <f t="shared" si="738"/>
        <v>6.9552544545454537E-2</v>
      </c>
      <c r="AJ2185" s="56">
        <f t="shared" si="739"/>
        <v>11</v>
      </c>
    </row>
    <row r="2186" spans="1:36" x14ac:dyDescent="0.25">
      <c r="A2186" s="50">
        <v>2185</v>
      </c>
      <c r="B2186" s="51">
        <v>41668</v>
      </c>
      <c r="C2186" s="75">
        <f t="shared" si="723"/>
        <v>41668</v>
      </c>
      <c r="D2186" s="50" t="s">
        <v>1223</v>
      </c>
      <c r="E2186" s="50">
        <v>3.3</v>
      </c>
      <c r="F2186" s="50">
        <v>0</v>
      </c>
      <c r="G2186" s="50">
        <v>30</v>
      </c>
      <c r="H2186" s="50">
        <v>1</v>
      </c>
      <c r="I2186" s="53">
        <f t="shared" si="725"/>
        <v>2.0844907407407406E-2</v>
      </c>
      <c r="J2186" s="54">
        <f t="shared" si="726"/>
        <v>6.3166386083052745E-3</v>
      </c>
      <c r="K2186" s="50" t="s">
        <v>1143</v>
      </c>
      <c r="L2186" s="50" t="s">
        <v>1048</v>
      </c>
      <c r="M2186" s="55">
        <f t="shared" si="727"/>
        <v>6.5963353692393172</v>
      </c>
      <c r="N2186" s="50">
        <v>0</v>
      </c>
      <c r="O2186" s="50" t="s">
        <v>253</v>
      </c>
      <c r="S2186" s="151">
        <f t="shared" si="728"/>
        <v>0.1654959315375982</v>
      </c>
      <c r="T2186" s="151">
        <f t="shared" si="729"/>
        <v>8.27479657687991E-2</v>
      </c>
      <c r="V2186" s="393">
        <f t="shared" si="740"/>
        <v>0</v>
      </c>
      <c r="W2186" s="393">
        <f t="shared" si="741"/>
        <v>0</v>
      </c>
      <c r="X2186" s="53">
        <f t="shared" si="730"/>
        <v>0.1654959315375982</v>
      </c>
      <c r="Y2186" s="53">
        <f t="shared" si="731"/>
        <v>0.20188511153759819</v>
      </c>
      <c r="Z2186" s="53">
        <f t="shared" si="732"/>
        <v>8.27479657687991E-2</v>
      </c>
      <c r="AA2186" s="53">
        <f t="shared" si="733"/>
        <v>0.1009425557687991</v>
      </c>
      <c r="AB2186" s="50">
        <f t="shared" si="734"/>
        <v>1096</v>
      </c>
      <c r="AC2186" s="50">
        <f t="shared" si="722"/>
        <v>2014</v>
      </c>
      <c r="AD2186" s="50">
        <f t="shared" si="735"/>
        <v>1</v>
      </c>
      <c r="AE2186" s="56">
        <f t="shared" si="736"/>
        <v>201401</v>
      </c>
      <c r="AF2186" s="56">
        <f t="shared" si="724"/>
        <v>5</v>
      </c>
      <c r="AG2186" s="58">
        <f t="shared" si="721"/>
        <v>0</v>
      </c>
      <c r="AH2186" s="56">
        <f t="shared" si="737"/>
        <v>29</v>
      </c>
      <c r="AI2186" s="53">
        <f t="shared" si="738"/>
        <v>0.18369052153759818</v>
      </c>
      <c r="AJ2186" s="56">
        <f t="shared" si="739"/>
        <v>14.090999999999998</v>
      </c>
    </row>
    <row r="2187" spans="1:36" x14ac:dyDescent="0.25">
      <c r="A2187" s="50">
        <v>2186</v>
      </c>
      <c r="B2187" s="51">
        <v>41668</v>
      </c>
      <c r="C2187" s="75">
        <f t="shared" si="723"/>
        <v>41668</v>
      </c>
      <c r="D2187" s="50" t="s">
        <v>1225</v>
      </c>
      <c r="E2187" s="50">
        <v>1</v>
      </c>
      <c r="F2187" s="50">
        <v>0</v>
      </c>
      <c r="G2187" s="50">
        <v>40</v>
      </c>
      <c r="H2187" s="50">
        <v>0</v>
      </c>
      <c r="I2187" s="53">
        <f t="shared" si="725"/>
        <v>2.7777777777777776E-2</v>
      </c>
      <c r="J2187" s="54">
        <f t="shared" si="726"/>
        <v>2.7777777777777776E-2</v>
      </c>
      <c r="K2187" s="50" t="s">
        <v>781</v>
      </c>
      <c r="L2187" s="50" t="s">
        <v>1304</v>
      </c>
      <c r="M2187" s="55">
        <f t="shared" si="727"/>
        <v>1.5000000000000013</v>
      </c>
      <c r="N2187" s="50">
        <v>0</v>
      </c>
      <c r="O2187" s="50" t="s">
        <v>253</v>
      </c>
      <c r="S2187" s="151">
        <f t="shared" si="728"/>
        <v>6.6666666666666666E-2</v>
      </c>
      <c r="T2187" s="151">
        <f t="shared" si="729"/>
        <v>3.3333333333333333E-2</v>
      </c>
      <c r="V2187" s="393">
        <f t="shared" si="740"/>
        <v>0</v>
      </c>
      <c r="W2187" s="393">
        <f t="shared" si="741"/>
        <v>0</v>
      </c>
      <c r="X2187" s="53">
        <f t="shared" si="730"/>
        <v>0.72777777777777775</v>
      </c>
      <c r="Y2187" s="53">
        <f t="shared" si="731"/>
        <v>0.76416695777777766</v>
      </c>
      <c r="Z2187" s="53">
        <f t="shared" si="732"/>
        <v>0.36388888888888887</v>
      </c>
      <c r="AA2187" s="53">
        <f t="shared" si="733"/>
        <v>0.38208347888888883</v>
      </c>
      <c r="AB2187" s="50">
        <f t="shared" si="734"/>
        <v>3969</v>
      </c>
      <c r="AC2187" s="50">
        <f t="shared" si="722"/>
        <v>2014</v>
      </c>
      <c r="AD2187" s="50">
        <f t="shared" si="735"/>
        <v>1</v>
      </c>
      <c r="AE2187" s="56">
        <f t="shared" si="736"/>
        <v>201401</v>
      </c>
      <c r="AF2187" s="56">
        <f t="shared" si="724"/>
        <v>5</v>
      </c>
      <c r="AG2187" s="58">
        <f t="shared" si="721"/>
        <v>0</v>
      </c>
      <c r="AH2187" s="56">
        <f t="shared" si="737"/>
        <v>29</v>
      </c>
      <c r="AI2187" s="53">
        <f t="shared" si="738"/>
        <v>0.74597236777777765</v>
      </c>
      <c r="AJ2187" s="56">
        <f t="shared" si="739"/>
        <v>46.7</v>
      </c>
    </row>
    <row r="2188" spans="1:36" x14ac:dyDescent="0.25">
      <c r="A2188" s="50">
        <v>2187</v>
      </c>
      <c r="B2188" s="51">
        <v>41669</v>
      </c>
      <c r="C2188" s="75">
        <f t="shared" si="723"/>
        <v>41669</v>
      </c>
      <c r="D2188" s="50" t="s">
        <v>1225</v>
      </c>
      <c r="E2188" s="50">
        <v>1</v>
      </c>
      <c r="F2188" s="50">
        <v>0</v>
      </c>
      <c r="G2188" s="50">
        <v>40</v>
      </c>
      <c r="H2188" s="50">
        <v>0</v>
      </c>
      <c r="I2188" s="53">
        <f t="shared" si="725"/>
        <v>2.7777777777777776E-2</v>
      </c>
      <c r="J2188" s="54">
        <f t="shared" si="726"/>
        <v>2.7777777777777776E-2</v>
      </c>
      <c r="K2188" s="50" t="s">
        <v>781</v>
      </c>
      <c r="L2188" s="50" t="s">
        <v>1304</v>
      </c>
      <c r="M2188" s="55">
        <f t="shared" si="727"/>
        <v>1.5000000000000013</v>
      </c>
      <c r="N2188" s="50">
        <v>0</v>
      </c>
      <c r="O2188" s="50" t="s">
        <v>253</v>
      </c>
      <c r="S2188" s="151">
        <f t="shared" si="728"/>
        <v>6.6666666666666666E-2</v>
      </c>
      <c r="T2188" s="151">
        <f t="shared" si="729"/>
        <v>3.3333333333333333E-2</v>
      </c>
      <c r="V2188" s="393">
        <f t="shared" si="740"/>
        <v>0</v>
      </c>
      <c r="W2188" s="393">
        <f t="shared" si="741"/>
        <v>0</v>
      </c>
      <c r="X2188" s="53">
        <f t="shared" si="730"/>
        <v>0.72777777777777775</v>
      </c>
      <c r="Y2188" s="53">
        <f t="shared" si="731"/>
        <v>0.76416695777777766</v>
      </c>
      <c r="Z2188" s="53">
        <f t="shared" si="732"/>
        <v>0.36388888888888887</v>
      </c>
      <c r="AA2188" s="53">
        <f t="shared" si="733"/>
        <v>0.38208347888888883</v>
      </c>
      <c r="AB2188" s="50">
        <f t="shared" si="734"/>
        <v>3969</v>
      </c>
      <c r="AC2188" s="50">
        <f t="shared" si="722"/>
        <v>2014</v>
      </c>
      <c r="AD2188" s="50">
        <f t="shared" si="735"/>
        <v>1</v>
      </c>
      <c r="AE2188" s="56">
        <f t="shared" si="736"/>
        <v>201401</v>
      </c>
      <c r="AF2188" s="56">
        <f t="shared" si="724"/>
        <v>5</v>
      </c>
      <c r="AG2188" s="58">
        <f t="shared" si="721"/>
        <v>0</v>
      </c>
      <c r="AH2188" s="56">
        <f t="shared" si="737"/>
        <v>30</v>
      </c>
      <c r="AI2188" s="53">
        <f t="shared" si="738"/>
        <v>0.74597236777777765</v>
      </c>
      <c r="AJ2188" s="56">
        <f t="shared" si="739"/>
        <v>46.7</v>
      </c>
    </row>
    <row r="2189" spans="1:36" x14ac:dyDescent="0.25">
      <c r="A2189" s="50">
        <v>2188</v>
      </c>
      <c r="B2189" s="51">
        <v>41669</v>
      </c>
      <c r="C2189" s="75">
        <f t="shared" si="723"/>
        <v>41669</v>
      </c>
      <c r="D2189" s="50" t="s">
        <v>1224</v>
      </c>
      <c r="E2189" s="50">
        <v>9.3000000000000007</v>
      </c>
      <c r="F2189" s="50">
        <v>0</v>
      </c>
      <c r="G2189" s="50">
        <v>25</v>
      </c>
      <c r="H2189" s="50">
        <v>0</v>
      </c>
      <c r="I2189" s="53">
        <f t="shared" si="725"/>
        <v>1.7361111111111112E-2</v>
      </c>
      <c r="J2189" s="54">
        <f t="shared" si="726"/>
        <v>1.8667861409796893E-3</v>
      </c>
      <c r="K2189" s="50" t="s">
        <v>921</v>
      </c>
      <c r="L2189" s="50" t="s">
        <v>1132</v>
      </c>
      <c r="M2189" s="55">
        <f t="shared" si="727"/>
        <v>22.320000000000018</v>
      </c>
      <c r="N2189" s="50">
        <v>0</v>
      </c>
      <c r="O2189" s="50" t="s">
        <v>253</v>
      </c>
      <c r="S2189" s="151">
        <f t="shared" si="728"/>
        <v>0.20908004778972522</v>
      </c>
      <c r="T2189" s="151">
        <f t="shared" si="729"/>
        <v>0.10454002389486261</v>
      </c>
      <c r="V2189" s="393">
        <f t="shared" si="740"/>
        <v>0</v>
      </c>
      <c r="W2189" s="393">
        <f t="shared" si="741"/>
        <v>0</v>
      </c>
      <c r="X2189" s="53">
        <f t="shared" si="730"/>
        <v>4.890979689366786E-2</v>
      </c>
      <c r="Y2189" s="53">
        <f t="shared" si="731"/>
        <v>8.5298976893667861E-2</v>
      </c>
      <c r="Z2189" s="53">
        <f t="shared" si="732"/>
        <v>2.445489844683393E-2</v>
      </c>
      <c r="AA2189" s="53">
        <f t="shared" si="733"/>
        <v>4.264948844683393E-2</v>
      </c>
      <c r="AB2189" s="50">
        <f t="shared" si="734"/>
        <v>100</v>
      </c>
      <c r="AC2189" s="50">
        <f t="shared" si="722"/>
        <v>2014</v>
      </c>
      <c r="AD2189" s="50">
        <f t="shared" si="735"/>
        <v>1</v>
      </c>
      <c r="AE2189" s="56">
        <f t="shared" si="736"/>
        <v>201401</v>
      </c>
      <c r="AF2189" s="56">
        <f t="shared" si="724"/>
        <v>5</v>
      </c>
      <c r="AG2189" s="58">
        <f t="shared" si="721"/>
        <v>0</v>
      </c>
      <c r="AH2189" s="56">
        <f t="shared" si="737"/>
        <v>30</v>
      </c>
      <c r="AI2189" s="53">
        <f t="shared" si="738"/>
        <v>6.7104386893667864E-2</v>
      </c>
      <c r="AJ2189" s="56">
        <f t="shared" si="739"/>
        <v>9.3000000000000007</v>
      </c>
    </row>
    <row r="2190" spans="1:36" x14ac:dyDescent="0.25">
      <c r="A2190" s="50">
        <v>2189</v>
      </c>
      <c r="B2190" s="51">
        <v>41670</v>
      </c>
      <c r="C2190" s="75">
        <f t="shared" si="723"/>
        <v>41670</v>
      </c>
      <c r="D2190" s="50" t="s">
        <v>1223</v>
      </c>
      <c r="E2190" s="50">
        <v>3.05</v>
      </c>
      <c r="F2190" s="50">
        <v>0</v>
      </c>
      <c r="G2190" s="50">
        <v>30</v>
      </c>
      <c r="H2190" s="50">
        <v>1</v>
      </c>
      <c r="I2190" s="53">
        <f t="shared" si="725"/>
        <v>2.0844907407407406E-2</v>
      </c>
      <c r="J2190" s="54">
        <f t="shared" si="726"/>
        <v>6.8343958712811168E-3</v>
      </c>
      <c r="K2190" s="50" t="s">
        <v>1143</v>
      </c>
      <c r="L2190" s="50" t="s">
        <v>1048</v>
      </c>
      <c r="M2190" s="55">
        <f t="shared" si="727"/>
        <v>6.0966129927817931</v>
      </c>
      <c r="N2190" s="50">
        <v>0</v>
      </c>
      <c r="O2190" s="50" t="s">
        <v>253</v>
      </c>
      <c r="S2190" s="151">
        <f t="shared" si="728"/>
        <v>0.17906117182756526</v>
      </c>
      <c r="T2190" s="151">
        <f t="shared" si="729"/>
        <v>8.9530585913782629E-2</v>
      </c>
      <c r="V2190" s="393">
        <f t="shared" si="740"/>
        <v>0</v>
      </c>
      <c r="W2190" s="393">
        <f t="shared" si="741"/>
        <v>0</v>
      </c>
      <c r="X2190" s="53">
        <f t="shared" si="730"/>
        <v>0.17906117182756526</v>
      </c>
      <c r="Y2190" s="53">
        <f t="shared" si="731"/>
        <v>0.21545035182756525</v>
      </c>
      <c r="Z2190" s="53">
        <f t="shared" si="732"/>
        <v>8.9530585913782629E-2</v>
      </c>
      <c r="AA2190" s="53">
        <f t="shared" si="733"/>
        <v>0.10772517591378263</v>
      </c>
      <c r="AB2190" s="50">
        <f t="shared" si="734"/>
        <v>1569</v>
      </c>
      <c r="AC2190" s="50">
        <f t="shared" si="722"/>
        <v>2014</v>
      </c>
      <c r="AD2190" s="50">
        <f t="shared" si="735"/>
        <v>1</v>
      </c>
      <c r="AE2190" s="56">
        <f t="shared" si="736"/>
        <v>201401</v>
      </c>
      <c r="AF2190" s="56">
        <f t="shared" si="724"/>
        <v>5</v>
      </c>
      <c r="AG2190" s="58">
        <f t="shared" si="721"/>
        <v>0</v>
      </c>
      <c r="AH2190" s="56">
        <f t="shared" si="737"/>
        <v>31</v>
      </c>
      <c r="AI2190" s="53">
        <f t="shared" si="738"/>
        <v>0.19725576182756527</v>
      </c>
      <c r="AJ2190" s="56">
        <f t="shared" si="739"/>
        <v>13.023499999999999</v>
      </c>
    </row>
    <row r="2191" spans="1:36" x14ac:dyDescent="0.25">
      <c r="A2191" s="50">
        <v>2190</v>
      </c>
      <c r="B2191" s="51">
        <v>41672</v>
      </c>
      <c r="C2191" s="75">
        <f t="shared" si="723"/>
        <v>41672</v>
      </c>
      <c r="D2191" s="50" t="s">
        <v>1223</v>
      </c>
      <c r="E2191" s="50">
        <v>6.2</v>
      </c>
      <c r="F2191" s="50">
        <v>1</v>
      </c>
      <c r="G2191" s="50">
        <v>4</v>
      </c>
      <c r="H2191" s="50">
        <v>52</v>
      </c>
      <c r="I2191" s="53">
        <f t="shared" si="725"/>
        <v>4.50462962962963E-2</v>
      </c>
      <c r="J2191" s="54">
        <f t="shared" si="726"/>
        <v>7.2655316606929513E-3</v>
      </c>
      <c r="K2191" s="50" t="s">
        <v>1311</v>
      </c>
      <c r="L2191" s="50" t="s">
        <v>1306</v>
      </c>
      <c r="M2191" s="55">
        <f t="shared" si="727"/>
        <v>5.7348406988694798</v>
      </c>
      <c r="N2191" s="50">
        <v>155</v>
      </c>
      <c r="O2191" s="50" t="s">
        <v>255</v>
      </c>
      <c r="S2191" s="151">
        <f t="shared" si="728"/>
        <v>0.19035692951015531</v>
      </c>
      <c r="T2191" s="151">
        <f t="shared" si="729"/>
        <v>9.5178464755077657E-2</v>
      </c>
      <c r="V2191" s="393">
        <f t="shared" si="740"/>
        <v>0</v>
      </c>
      <c r="W2191" s="393">
        <f t="shared" si="741"/>
        <v>0</v>
      </c>
      <c r="X2191" s="53">
        <f t="shared" si="730"/>
        <v>0.19035692951015531</v>
      </c>
      <c r="Y2191" s="53">
        <f t="shared" si="731"/>
        <v>0.22674610951015531</v>
      </c>
      <c r="Z2191" s="53">
        <f t="shared" si="732"/>
        <v>9.5178464755077657E-2</v>
      </c>
      <c r="AA2191" s="53">
        <f t="shared" si="733"/>
        <v>0.11337305475507765</v>
      </c>
      <c r="AB2191" s="50">
        <f t="shared" si="734"/>
        <v>2121</v>
      </c>
      <c r="AC2191" s="50">
        <f t="shared" si="722"/>
        <v>2014</v>
      </c>
      <c r="AD2191" s="50">
        <f t="shared" si="735"/>
        <v>2</v>
      </c>
      <c r="AE2191" s="56">
        <f t="shared" si="736"/>
        <v>201402</v>
      </c>
      <c r="AF2191" s="56">
        <f t="shared" si="724"/>
        <v>6</v>
      </c>
      <c r="AG2191" s="58">
        <f t="shared" si="721"/>
        <v>1</v>
      </c>
      <c r="AH2191" s="56">
        <f t="shared" si="737"/>
        <v>2</v>
      </c>
      <c r="AI2191" s="53">
        <f t="shared" si="738"/>
        <v>0.20855151951015533</v>
      </c>
      <c r="AJ2191" s="56">
        <f t="shared" si="739"/>
        <v>26.473999999999997</v>
      </c>
    </row>
    <row r="2192" spans="1:36" x14ac:dyDescent="0.25">
      <c r="A2192" s="50">
        <v>2191</v>
      </c>
      <c r="B2192" s="51">
        <v>41674</v>
      </c>
      <c r="C2192" s="75">
        <f t="shared" si="723"/>
        <v>41674</v>
      </c>
      <c r="D2192" s="50" t="s">
        <v>1223</v>
      </c>
      <c r="E2192" s="50">
        <v>3</v>
      </c>
      <c r="F2192" s="50">
        <v>0</v>
      </c>
      <c r="G2192" s="50">
        <v>30</v>
      </c>
      <c r="H2192" s="50">
        <v>5</v>
      </c>
      <c r="I2192" s="53">
        <f t="shared" si="725"/>
        <v>2.0891203703703703E-2</v>
      </c>
      <c r="J2192" s="54">
        <f t="shared" si="726"/>
        <v>6.9637345679012348E-3</v>
      </c>
      <c r="K2192" s="50" t="s">
        <v>1143</v>
      </c>
      <c r="L2192" s="50" t="s">
        <v>1048</v>
      </c>
      <c r="M2192" s="55">
        <f t="shared" si="727"/>
        <v>5.9833795013850457</v>
      </c>
      <c r="N2192" s="50">
        <v>0</v>
      </c>
      <c r="O2192" s="50" t="s">
        <v>253</v>
      </c>
      <c r="R2192" s="50" t="s">
        <v>1325</v>
      </c>
      <c r="S2192" s="151">
        <f t="shared" si="728"/>
        <v>0.18244984567901235</v>
      </c>
      <c r="T2192" s="151">
        <f t="shared" si="729"/>
        <v>9.1224922839506173E-2</v>
      </c>
      <c r="V2192" s="393">
        <f t="shared" si="740"/>
        <v>0</v>
      </c>
      <c r="W2192" s="393">
        <f t="shared" si="741"/>
        <v>0</v>
      </c>
      <c r="X2192" s="53">
        <f t="shared" si="730"/>
        <v>0.18244984567901235</v>
      </c>
      <c r="Y2192" s="53">
        <f t="shared" si="731"/>
        <v>0.21883902567901234</v>
      </c>
      <c r="Z2192" s="53">
        <f t="shared" si="732"/>
        <v>9.1224922839506173E-2</v>
      </c>
      <c r="AA2192" s="53">
        <f t="shared" si="733"/>
        <v>0.10941951283950617</v>
      </c>
      <c r="AB2192" s="50">
        <f t="shared" si="734"/>
        <v>1757</v>
      </c>
      <c r="AC2192" s="50">
        <f t="shared" si="722"/>
        <v>2014</v>
      </c>
      <c r="AD2192" s="50">
        <f t="shared" si="735"/>
        <v>2</v>
      </c>
      <c r="AE2192" s="56">
        <f t="shared" si="736"/>
        <v>201402</v>
      </c>
      <c r="AF2192" s="56">
        <f t="shared" si="724"/>
        <v>6</v>
      </c>
      <c r="AG2192" s="58">
        <f t="shared" si="721"/>
        <v>1</v>
      </c>
      <c r="AH2192" s="56">
        <f t="shared" si="737"/>
        <v>4</v>
      </c>
      <c r="AI2192" s="53">
        <f t="shared" si="738"/>
        <v>0.20064443567901236</v>
      </c>
      <c r="AJ2192" s="56">
        <f t="shared" si="739"/>
        <v>12.809999999999999</v>
      </c>
    </row>
    <row r="2193" spans="1:36" x14ac:dyDescent="0.25">
      <c r="A2193" s="50">
        <v>2192</v>
      </c>
      <c r="B2193" s="51">
        <v>41676</v>
      </c>
      <c r="C2193" s="75">
        <f t="shared" si="723"/>
        <v>41676</v>
      </c>
      <c r="D2193" s="50" t="s">
        <v>1224</v>
      </c>
      <c r="E2193" s="50">
        <v>8.5</v>
      </c>
      <c r="F2193" s="50">
        <v>0</v>
      </c>
      <c r="G2193" s="50">
        <v>25</v>
      </c>
      <c r="H2193" s="50">
        <v>0</v>
      </c>
      <c r="I2193" s="53">
        <f t="shared" si="725"/>
        <v>1.7361111111111112E-2</v>
      </c>
      <c r="J2193" s="54">
        <f t="shared" si="726"/>
        <v>2.0424836601307191E-3</v>
      </c>
      <c r="K2193" s="50" t="s">
        <v>921</v>
      </c>
      <c r="L2193" s="50" t="s">
        <v>1132</v>
      </c>
      <c r="M2193" s="55">
        <f t="shared" si="727"/>
        <v>20.400000000000016</v>
      </c>
      <c r="N2193" s="50">
        <v>0</v>
      </c>
      <c r="O2193" s="50" t="s">
        <v>253</v>
      </c>
      <c r="R2193" s="50" t="s">
        <v>1326</v>
      </c>
      <c r="S2193" s="151">
        <f t="shared" si="728"/>
        <v>0.22875816993464054</v>
      </c>
      <c r="T2193" s="151">
        <f t="shared" si="729"/>
        <v>0.11437908496732027</v>
      </c>
      <c r="V2193" s="393">
        <f t="shared" si="740"/>
        <v>0</v>
      </c>
      <c r="W2193" s="393">
        <f t="shared" si="741"/>
        <v>0</v>
      </c>
      <c r="X2193" s="53">
        <f t="shared" si="730"/>
        <v>5.3513071895424841E-2</v>
      </c>
      <c r="Y2193" s="53">
        <f t="shared" si="731"/>
        <v>8.9902251895424834E-2</v>
      </c>
      <c r="Z2193" s="53">
        <f t="shared" si="732"/>
        <v>2.675653594771242E-2</v>
      </c>
      <c r="AA2193" s="53">
        <f t="shared" si="733"/>
        <v>4.4951125947712417E-2</v>
      </c>
      <c r="AB2193" s="50">
        <f t="shared" si="734"/>
        <v>203</v>
      </c>
      <c r="AC2193" s="50">
        <f t="shared" si="722"/>
        <v>2014</v>
      </c>
      <c r="AD2193" s="50">
        <f t="shared" si="735"/>
        <v>2</v>
      </c>
      <c r="AE2193" s="56">
        <f t="shared" si="736"/>
        <v>201402</v>
      </c>
      <c r="AF2193" s="56">
        <f t="shared" si="724"/>
        <v>6</v>
      </c>
      <c r="AG2193" s="58">
        <f t="shared" si="721"/>
        <v>1</v>
      </c>
      <c r="AH2193" s="56">
        <f t="shared" si="737"/>
        <v>6</v>
      </c>
      <c r="AI2193" s="53">
        <f t="shared" si="738"/>
        <v>7.1707661895424837E-2</v>
      </c>
      <c r="AJ2193" s="56">
        <f t="shared" si="739"/>
        <v>8.5</v>
      </c>
    </row>
    <row r="2194" spans="1:36" x14ac:dyDescent="0.25">
      <c r="A2194" s="50">
        <v>2193</v>
      </c>
      <c r="B2194" s="51">
        <v>41676</v>
      </c>
      <c r="C2194" s="75">
        <f t="shared" si="723"/>
        <v>41676</v>
      </c>
      <c r="D2194" s="50" t="s">
        <v>1225</v>
      </c>
      <c r="E2194" s="50">
        <v>1</v>
      </c>
      <c r="F2194" s="50">
        <v>0</v>
      </c>
      <c r="G2194" s="50">
        <v>33</v>
      </c>
      <c r="H2194" s="50">
        <v>0</v>
      </c>
      <c r="I2194" s="53">
        <f t="shared" si="725"/>
        <v>2.2916666666666669E-2</v>
      </c>
      <c r="J2194" s="54">
        <f t="shared" si="726"/>
        <v>2.2916666666666669E-2</v>
      </c>
      <c r="K2194" s="50" t="s">
        <v>781</v>
      </c>
      <c r="L2194" s="50" t="s">
        <v>1304</v>
      </c>
      <c r="M2194" s="55">
        <f t="shared" si="727"/>
        <v>1.8181818181818195</v>
      </c>
      <c r="N2194" s="50">
        <v>0</v>
      </c>
      <c r="O2194" s="50" t="s">
        <v>253</v>
      </c>
      <c r="R2194" s="50" t="s">
        <v>1327</v>
      </c>
      <c r="S2194" s="151">
        <f t="shared" si="728"/>
        <v>5.5E-2</v>
      </c>
      <c r="T2194" s="151">
        <f t="shared" si="729"/>
        <v>2.75E-2</v>
      </c>
      <c r="V2194" s="393">
        <f t="shared" si="740"/>
        <v>0</v>
      </c>
      <c r="W2194" s="393">
        <f t="shared" si="741"/>
        <v>0</v>
      </c>
      <c r="X2194" s="53">
        <f t="shared" si="730"/>
        <v>0.60041666666666671</v>
      </c>
      <c r="Y2194" s="53">
        <f t="shared" si="731"/>
        <v>0.63680584666666662</v>
      </c>
      <c r="Z2194" s="53">
        <f t="shared" si="732"/>
        <v>0.30020833333333335</v>
      </c>
      <c r="AA2194" s="53">
        <f t="shared" si="733"/>
        <v>0.31840292333333331</v>
      </c>
      <c r="AB2194" s="50">
        <f t="shared" si="734"/>
        <v>3710</v>
      </c>
      <c r="AC2194" s="50">
        <f t="shared" si="722"/>
        <v>2014</v>
      </c>
      <c r="AD2194" s="50">
        <f t="shared" si="735"/>
        <v>2</v>
      </c>
      <c r="AE2194" s="56">
        <f t="shared" si="736"/>
        <v>201402</v>
      </c>
      <c r="AF2194" s="56">
        <f t="shared" si="724"/>
        <v>6</v>
      </c>
      <c r="AG2194" s="58">
        <f t="shared" si="721"/>
        <v>0</v>
      </c>
      <c r="AH2194" s="56">
        <f t="shared" si="737"/>
        <v>6</v>
      </c>
      <c r="AI2194" s="53">
        <f t="shared" si="738"/>
        <v>0.61861125666666661</v>
      </c>
      <c r="AJ2194" s="56">
        <f t="shared" si="739"/>
        <v>46.7</v>
      </c>
    </row>
    <row r="2195" spans="1:36" x14ac:dyDescent="0.25">
      <c r="A2195" s="50">
        <v>2194</v>
      </c>
      <c r="B2195" s="51">
        <v>41677</v>
      </c>
      <c r="C2195" s="75">
        <f t="shared" si="723"/>
        <v>41677</v>
      </c>
      <c r="D2195" s="50" t="s">
        <v>1223</v>
      </c>
      <c r="E2195" s="50">
        <v>3</v>
      </c>
      <c r="F2195" s="50">
        <v>0</v>
      </c>
      <c r="G2195" s="50">
        <v>25</v>
      </c>
      <c r="H2195" s="50">
        <v>17</v>
      </c>
      <c r="I2195" s="53">
        <f t="shared" si="725"/>
        <v>1.7557870370370373E-2</v>
      </c>
      <c r="J2195" s="54">
        <f t="shared" si="726"/>
        <v>5.8526234567901243E-3</v>
      </c>
      <c r="K2195" s="50" t="s">
        <v>1143</v>
      </c>
      <c r="L2195" s="50" t="s">
        <v>1048</v>
      </c>
      <c r="M2195" s="55">
        <f t="shared" si="727"/>
        <v>7.1193144363876115</v>
      </c>
      <c r="N2195" s="50">
        <v>0</v>
      </c>
      <c r="O2195" s="50" t="s">
        <v>253</v>
      </c>
      <c r="R2195" s="50" t="s">
        <v>1324</v>
      </c>
      <c r="S2195" s="151">
        <f t="shared" si="728"/>
        <v>0.15333873456790126</v>
      </c>
      <c r="T2195" s="151">
        <f t="shared" si="729"/>
        <v>7.6669367283950629E-2</v>
      </c>
      <c r="V2195" s="393">
        <f t="shared" si="740"/>
        <v>0</v>
      </c>
      <c r="W2195" s="393">
        <f t="shared" si="741"/>
        <v>0</v>
      </c>
      <c r="X2195" s="53">
        <f t="shared" si="730"/>
        <v>0.15333873456790126</v>
      </c>
      <c r="Y2195" s="53">
        <f t="shared" si="731"/>
        <v>0.18972791456790125</v>
      </c>
      <c r="Z2195" s="53">
        <f t="shared" si="732"/>
        <v>7.6669367283950629E-2</v>
      </c>
      <c r="AA2195" s="53">
        <f t="shared" si="733"/>
        <v>9.4863957283950626E-2</v>
      </c>
      <c r="AB2195" s="50">
        <f t="shared" si="734"/>
        <v>989</v>
      </c>
      <c r="AC2195" s="50">
        <f t="shared" si="722"/>
        <v>2014</v>
      </c>
      <c r="AD2195" s="50">
        <f t="shared" si="735"/>
        <v>2</v>
      </c>
      <c r="AE2195" s="56">
        <f t="shared" si="736"/>
        <v>201402</v>
      </c>
      <c r="AF2195" s="56">
        <f t="shared" si="724"/>
        <v>6</v>
      </c>
      <c r="AG2195" s="58">
        <f t="shared" si="721"/>
        <v>0</v>
      </c>
      <c r="AH2195" s="56">
        <f t="shared" si="737"/>
        <v>7</v>
      </c>
      <c r="AI2195" s="53">
        <f t="shared" si="738"/>
        <v>0.17153332456790127</v>
      </c>
      <c r="AJ2195" s="56">
        <f t="shared" si="739"/>
        <v>12.809999999999999</v>
      </c>
    </row>
    <row r="2196" spans="1:36" x14ac:dyDescent="0.25">
      <c r="A2196" s="50">
        <v>2195</v>
      </c>
      <c r="B2196" s="51">
        <v>41679</v>
      </c>
      <c r="C2196" s="75">
        <f t="shared" si="723"/>
        <v>41679</v>
      </c>
      <c r="D2196" s="50" t="s">
        <v>1224</v>
      </c>
      <c r="E2196" s="50">
        <v>18</v>
      </c>
      <c r="F2196" s="50">
        <v>1</v>
      </c>
      <c r="G2196" s="50">
        <v>0</v>
      </c>
      <c r="H2196" s="50">
        <v>0</v>
      </c>
      <c r="I2196" s="53">
        <f t="shared" si="725"/>
        <v>4.1666666666666664E-2</v>
      </c>
      <c r="J2196" s="54">
        <f t="shared" si="726"/>
        <v>2.3148148148148147E-3</v>
      </c>
      <c r="K2196" s="50" t="s">
        <v>1076</v>
      </c>
      <c r="L2196" s="50" t="s">
        <v>1328</v>
      </c>
      <c r="M2196" s="55">
        <f t="shared" si="727"/>
        <v>18.000000000000014</v>
      </c>
      <c r="N2196" s="50">
        <v>0</v>
      </c>
      <c r="O2196" s="50" t="s">
        <v>253</v>
      </c>
      <c r="R2196" s="50" t="s">
        <v>1127</v>
      </c>
      <c r="S2196" s="151">
        <f t="shared" si="728"/>
        <v>0.25925925925925924</v>
      </c>
      <c r="T2196" s="151">
        <f t="shared" si="729"/>
        <v>0.12962962962962962</v>
      </c>
      <c r="V2196" s="393">
        <f t="shared" si="740"/>
        <v>0</v>
      </c>
      <c r="W2196" s="393">
        <f t="shared" si="741"/>
        <v>0</v>
      </c>
      <c r="X2196" s="53">
        <f t="shared" si="730"/>
        <v>6.0648148148148145E-2</v>
      </c>
      <c r="Y2196" s="53">
        <f t="shared" si="731"/>
        <v>9.7037328148148153E-2</v>
      </c>
      <c r="Z2196" s="53">
        <f t="shared" si="732"/>
        <v>3.0324074074074073E-2</v>
      </c>
      <c r="AA2196" s="53">
        <f t="shared" si="733"/>
        <v>4.8518664074074076E-2</v>
      </c>
      <c r="AB2196" s="50">
        <f t="shared" si="734"/>
        <v>298</v>
      </c>
      <c r="AC2196" s="50">
        <f t="shared" si="722"/>
        <v>2014</v>
      </c>
      <c r="AD2196" s="50">
        <f t="shared" si="735"/>
        <v>2</v>
      </c>
      <c r="AE2196" s="56">
        <f t="shared" si="736"/>
        <v>201402</v>
      </c>
      <c r="AF2196" s="56">
        <f t="shared" si="724"/>
        <v>7</v>
      </c>
      <c r="AG2196" s="58">
        <f t="shared" si="721"/>
        <v>1</v>
      </c>
      <c r="AH2196" s="56">
        <f t="shared" si="737"/>
        <v>9</v>
      </c>
      <c r="AI2196" s="53">
        <f t="shared" si="738"/>
        <v>7.8842738148148156E-2</v>
      </c>
      <c r="AJ2196" s="56">
        <f t="shared" si="739"/>
        <v>18</v>
      </c>
    </row>
    <row r="2197" spans="1:36" x14ac:dyDescent="0.25">
      <c r="A2197" s="50">
        <v>2196</v>
      </c>
      <c r="B2197" s="51">
        <v>41680</v>
      </c>
      <c r="C2197" s="75">
        <f t="shared" si="723"/>
        <v>41680</v>
      </c>
      <c r="D2197" s="50" t="s">
        <v>1225</v>
      </c>
      <c r="E2197" s="50">
        <v>1</v>
      </c>
      <c r="F2197" s="50">
        <v>0</v>
      </c>
      <c r="G2197" s="50">
        <v>45</v>
      </c>
      <c r="H2197" s="50">
        <v>0</v>
      </c>
      <c r="I2197" s="53">
        <f t="shared" si="725"/>
        <v>3.125E-2</v>
      </c>
      <c r="J2197" s="54">
        <f t="shared" si="726"/>
        <v>3.125E-2</v>
      </c>
      <c r="K2197" s="50" t="s">
        <v>781</v>
      </c>
      <c r="L2197" s="50" t="s">
        <v>1304</v>
      </c>
      <c r="M2197" s="55">
        <f t="shared" si="727"/>
        <v>1.3333333333333344</v>
      </c>
      <c r="N2197" s="50">
        <v>0</v>
      </c>
      <c r="O2197" s="50" t="s">
        <v>253</v>
      </c>
      <c r="S2197" s="151">
        <f t="shared" si="728"/>
        <v>7.4999999999999997E-2</v>
      </c>
      <c r="T2197" s="151">
        <f t="shared" si="729"/>
        <v>3.7499999999999999E-2</v>
      </c>
      <c r="V2197" s="393">
        <f t="shared" si="740"/>
        <v>0</v>
      </c>
      <c r="W2197" s="393">
        <f t="shared" si="741"/>
        <v>0</v>
      </c>
      <c r="X2197" s="53">
        <f t="shared" si="730"/>
        <v>0.81874999999999998</v>
      </c>
      <c r="Y2197" s="53">
        <f t="shared" si="731"/>
        <v>0.85513917999999989</v>
      </c>
      <c r="Z2197" s="53">
        <f t="shared" si="732"/>
        <v>0.40937499999999999</v>
      </c>
      <c r="AA2197" s="53">
        <f t="shared" si="733"/>
        <v>0.42756958999999994</v>
      </c>
      <c r="AB2197" s="50">
        <f t="shared" si="734"/>
        <v>4044</v>
      </c>
      <c r="AC2197" s="50">
        <f t="shared" si="722"/>
        <v>2014</v>
      </c>
      <c r="AD2197" s="50">
        <f t="shared" si="735"/>
        <v>2</v>
      </c>
      <c r="AE2197" s="56">
        <f t="shared" si="736"/>
        <v>201402</v>
      </c>
      <c r="AF2197" s="56">
        <f t="shared" si="724"/>
        <v>7</v>
      </c>
      <c r="AG2197" s="58">
        <f t="shared" si="721"/>
        <v>0</v>
      </c>
      <c r="AH2197" s="56">
        <f t="shared" si="737"/>
        <v>10</v>
      </c>
      <c r="AI2197" s="53">
        <f t="shared" si="738"/>
        <v>0.83694458999999988</v>
      </c>
      <c r="AJ2197" s="56">
        <f t="shared" si="739"/>
        <v>46.7</v>
      </c>
    </row>
    <row r="2198" spans="1:36" x14ac:dyDescent="0.25">
      <c r="A2198" s="50">
        <v>2197</v>
      </c>
      <c r="B2198" s="51">
        <v>41680</v>
      </c>
      <c r="C2198" s="75">
        <f t="shared" si="723"/>
        <v>41680</v>
      </c>
      <c r="D2198" s="50" t="s">
        <v>1223</v>
      </c>
      <c r="E2198" s="50">
        <v>2.92</v>
      </c>
      <c r="F2198" s="50">
        <v>0</v>
      </c>
      <c r="G2198" s="50">
        <v>29</v>
      </c>
      <c r="H2198" s="50">
        <v>44</v>
      </c>
      <c r="I2198" s="53">
        <f t="shared" si="725"/>
        <v>2.0648148148148148E-2</v>
      </c>
      <c r="J2198" s="54">
        <f t="shared" si="726"/>
        <v>7.0712836123795033E-3</v>
      </c>
      <c r="K2198" s="50" t="s">
        <v>1143</v>
      </c>
      <c r="L2198" s="50" t="s">
        <v>1048</v>
      </c>
      <c r="M2198" s="55">
        <f t="shared" si="727"/>
        <v>5.8923766816143539</v>
      </c>
      <c r="N2198" s="50">
        <v>0</v>
      </c>
      <c r="O2198" s="50" t="s">
        <v>253</v>
      </c>
      <c r="R2198" s="50" t="s">
        <v>1329</v>
      </c>
      <c r="S2198" s="151">
        <f t="shared" si="728"/>
        <v>0.18526763064434298</v>
      </c>
      <c r="T2198" s="151">
        <f t="shared" si="729"/>
        <v>9.2633815322171492E-2</v>
      </c>
      <c r="V2198" s="393">
        <f t="shared" si="740"/>
        <v>0</v>
      </c>
      <c r="W2198" s="393">
        <f t="shared" si="741"/>
        <v>0</v>
      </c>
      <c r="X2198" s="53">
        <f t="shared" si="730"/>
        <v>0.18526763064434298</v>
      </c>
      <c r="Y2198" s="53">
        <f t="shared" si="731"/>
        <v>0.22165681064434295</v>
      </c>
      <c r="Z2198" s="53">
        <f t="shared" si="732"/>
        <v>9.2633815322171492E-2</v>
      </c>
      <c r="AA2198" s="53">
        <f t="shared" si="733"/>
        <v>0.11082840532217147</v>
      </c>
      <c r="AB2198" s="50">
        <f t="shared" si="734"/>
        <v>1875</v>
      </c>
      <c r="AC2198" s="50">
        <f t="shared" si="722"/>
        <v>2014</v>
      </c>
      <c r="AD2198" s="50">
        <f t="shared" si="735"/>
        <v>2</v>
      </c>
      <c r="AE2198" s="56">
        <f t="shared" si="736"/>
        <v>201402</v>
      </c>
      <c r="AF2198" s="56">
        <f t="shared" si="724"/>
        <v>7</v>
      </c>
      <c r="AG2198" s="58">
        <f t="shared" si="721"/>
        <v>0</v>
      </c>
      <c r="AH2198" s="56">
        <f t="shared" si="737"/>
        <v>10</v>
      </c>
      <c r="AI2198" s="53">
        <f t="shared" si="738"/>
        <v>0.20346222064434297</v>
      </c>
      <c r="AJ2198" s="56">
        <f t="shared" si="739"/>
        <v>12.468399999999999</v>
      </c>
    </row>
    <row r="2199" spans="1:36" x14ac:dyDescent="0.25">
      <c r="A2199" s="50">
        <v>2198</v>
      </c>
      <c r="B2199" s="51">
        <v>41681</v>
      </c>
      <c r="C2199" s="75">
        <f t="shared" si="723"/>
        <v>41681</v>
      </c>
      <c r="D2199" s="50" t="s">
        <v>1224</v>
      </c>
      <c r="E2199" s="50">
        <v>10</v>
      </c>
      <c r="F2199" s="50">
        <v>0</v>
      </c>
      <c r="G2199" s="50">
        <v>26</v>
      </c>
      <c r="H2199" s="50">
        <v>50</v>
      </c>
      <c r="I2199" s="53">
        <f t="shared" si="725"/>
        <v>1.8634259259259257E-2</v>
      </c>
      <c r="J2199" s="54">
        <f t="shared" si="726"/>
        <v>1.8634259259259257E-3</v>
      </c>
      <c r="K2199" s="50" t="s">
        <v>921</v>
      </c>
      <c r="L2199" s="50" t="s">
        <v>1132</v>
      </c>
      <c r="M2199" s="55">
        <f t="shared" si="727"/>
        <v>22.360248447204988</v>
      </c>
      <c r="N2199" s="50">
        <v>0</v>
      </c>
      <c r="O2199" s="50" t="s">
        <v>253</v>
      </c>
      <c r="R2199" s="50" t="s">
        <v>934</v>
      </c>
      <c r="S2199" s="151">
        <f t="shared" si="728"/>
        <v>0.20870370370370367</v>
      </c>
      <c r="T2199" s="151">
        <f t="shared" si="729"/>
        <v>0.10435185185185183</v>
      </c>
      <c r="V2199" s="393">
        <f t="shared" si="740"/>
        <v>0</v>
      </c>
      <c r="W2199" s="393">
        <f t="shared" si="741"/>
        <v>0</v>
      </c>
      <c r="X2199" s="53">
        <f t="shared" si="730"/>
        <v>4.8821759259259252E-2</v>
      </c>
      <c r="Y2199" s="53">
        <f t="shared" si="731"/>
        <v>8.5210939259259252E-2</v>
      </c>
      <c r="Z2199" s="53">
        <f t="shared" si="732"/>
        <v>2.4410879629629626E-2</v>
      </c>
      <c r="AA2199" s="53">
        <f t="shared" si="733"/>
        <v>4.2605469629629626E-2</v>
      </c>
      <c r="AB2199" s="50">
        <f t="shared" si="734"/>
        <v>96</v>
      </c>
      <c r="AC2199" s="50">
        <f t="shared" si="722"/>
        <v>2014</v>
      </c>
      <c r="AD2199" s="50">
        <f t="shared" si="735"/>
        <v>2</v>
      </c>
      <c r="AE2199" s="56">
        <f t="shared" si="736"/>
        <v>201402</v>
      </c>
      <c r="AF2199" s="56">
        <f t="shared" si="724"/>
        <v>7</v>
      </c>
      <c r="AG2199" s="58">
        <f t="shared" si="721"/>
        <v>0</v>
      </c>
      <c r="AH2199" s="56">
        <f t="shared" si="737"/>
        <v>11</v>
      </c>
      <c r="AI2199" s="53">
        <f t="shared" si="738"/>
        <v>6.7016349259259256E-2</v>
      </c>
      <c r="AJ2199" s="56">
        <f t="shared" si="739"/>
        <v>10</v>
      </c>
    </row>
    <row r="2200" spans="1:36" x14ac:dyDescent="0.25">
      <c r="A2200" s="50">
        <v>2199</v>
      </c>
      <c r="B2200" s="51">
        <v>41682</v>
      </c>
      <c r="C2200" s="75">
        <f t="shared" si="723"/>
        <v>41682</v>
      </c>
      <c r="D2200" s="50" t="s">
        <v>1225</v>
      </c>
      <c r="E2200" s="50">
        <v>1.1000000000000001</v>
      </c>
      <c r="F2200" s="50">
        <v>0</v>
      </c>
      <c r="G2200" s="50">
        <v>38</v>
      </c>
      <c r="H2200" s="50">
        <v>34</v>
      </c>
      <c r="I2200" s="53">
        <f t="shared" si="725"/>
        <v>2.6782407407407408E-2</v>
      </c>
      <c r="J2200" s="54">
        <f t="shared" si="726"/>
        <v>2.4347643097643097E-2</v>
      </c>
      <c r="K2200" s="50" t="s">
        <v>781</v>
      </c>
      <c r="L2200" s="50" t="s">
        <v>1304</v>
      </c>
      <c r="M2200" s="55">
        <f t="shared" si="727"/>
        <v>1.7113223854796902</v>
      </c>
      <c r="N2200" s="50">
        <v>0</v>
      </c>
      <c r="O2200" s="50" t="s">
        <v>253</v>
      </c>
      <c r="S2200" s="151">
        <f t="shared" si="728"/>
        <v>5.8434343434343429E-2</v>
      </c>
      <c r="T2200" s="151">
        <f t="shared" si="729"/>
        <v>2.9217171717171714E-2</v>
      </c>
      <c r="V2200" s="393">
        <f t="shared" si="740"/>
        <v>0</v>
      </c>
      <c r="W2200" s="393">
        <f t="shared" si="741"/>
        <v>0</v>
      </c>
      <c r="X2200" s="53">
        <f t="shared" si="730"/>
        <v>0.63790824915824917</v>
      </c>
      <c r="Y2200" s="53">
        <f t="shared" si="731"/>
        <v>0.67429742915824908</v>
      </c>
      <c r="Z2200" s="53">
        <f t="shared" si="732"/>
        <v>0.31895412457912459</v>
      </c>
      <c r="AA2200" s="53">
        <f t="shared" si="733"/>
        <v>0.33714871457912454</v>
      </c>
      <c r="AB2200" s="50">
        <f t="shared" si="734"/>
        <v>3798</v>
      </c>
      <c r="AC2200" s="50">
        <f t="shared" si="722"/>
        <v>2014</v>
      </c>
      <c r="AD2200" s="50">
        <f t="shared" si="735"/>
        <v>2</v>
      </c>
      <c r="AE2200" s="56">
        <f t="shared" si="736"/>
        <v>201402</v>
      </c>
      <c r="AF2200" s="56">
        <f t="shared" si="724"/>
        <v>7</v>
      </c>
      <c r="AG2200" s="58">
        <f t="shared" si="721"/>
        <v>0</v>
      </c>
      <c r="AH2200" s="56">
        <f t="shared" si="737"/>
        <v>12</v>
      </c>
      <c r="AI2200" s="53">
        <f t="shared" si="738"/>
        <v>0.65610283915824907</v>
      </c>
      <c r="AJ2200" s="56">
        <f t="shared" si="739"/>
        <v>51.370000000000005</v>
      </c>
    </row>
    <row r="2201" spans="1:36" x14ac:dyDescent="0.25">
      <c r="A2201" s="50">
        <v>2200</v>
      </c>
      <c r="B2201" s="51">
        <v>41683</v>
      </c>
      <c r="C2201" s="75">
        <f t="shared" si="723"/>
        <v>41683</v>
      </c>
      <c r="D2201" s="50" t="s">
        <v>1224</v>
      </c>
      <c r="E2201" s="50">
        <v>7.4</v>
      </c>
      <c r="F2201" s="50">
        <v>0</v>
      </c>
      <c r="G2201" s="50">
        <v>30</v>
      </c>
      <c r="H2201" s="50">
        <v>0</v>
      </c>
      <c r="I2201" s="53">
        <f t="shared" si="725"/>
        <v>2.0833333333333332E-2</v>
      </c>
      <c r="J2201" s="54">
        <f t="shared" si="726"/>
        <v>2.8153153153153152E-3</v>
      </c>
      <c r="K2201" s="50" t="s">
        <v>1076</v>
      </c>
      <c r="L2201" s="50" t="s">
        <v>1081</v>
      </c>
      <c r="M2201" s="55">
        <f t="shared" si="727"/>
        <v>14.800000000000011</v>
      </c>
      <c r="N2201" s="50">
        <v>0</v>
      </c>
      <c r="O2201" s="50" t="s">
        <v>253</v>
      </c>
      <c r="S2201" s="151">
        <f t="shared" si="728"/>
        <v>0.31531531531531531</v>
      </c>
      <c r="T2201" s="151">
        <f t="shared" si="729"/>
        <v>0.15765765765765766</v>
      </c>
      <c r="V2201" s="393">
        <f t="shared" si="740"/>
        <v>0</v>
      </c>
      <c r="W2201" s="393">
        <f t="shared" si="741"/>
        <v>0</v>
      </c>
      <c r="X2201" s="53">
        <f t="shared" si="730"/>
        <v>7.3761261261261257E-2</v>
      </c>
      <c r="Y2201" s="53">
        <f t="shared" si="731"/>
        <v>0.11015044126126126</v>
      </c>
      <c r="Z2201" s="53">
        <f t="shared" si="732"/>
        <v>3.6880630630630629E-2</v>
      </c>
      <c r="AA2201" s="53">
        <f t="shared" si="733"/>
        <v>5.5075220630630632E-2</v>
      </c>
      <c r="AB2201" s="50">
        <f t="shared" si="734"/>
        <v>640</v>
      </c>
      <c r="AC2201" s="50">
        <f t="shared" si="722"/>
        <v>2014</v>
      </c>
      <c r="AD2201" s="50">
        <f t="shared" si="735"/>
        <v>2</v>
      </c>
      <c r="AE2201" s="56">
        <f t="shared" si="736"/>
        <v>201402</v>
      </c>
      <c r="AF2201" s="56">
        <f t="shared" si="724"/>
        <v>7</v>
      </c>
      <c r="AG2201" s="58">
        <f t="shared" si="721"/>
        <v>0</v>
      </c>
      <c r="AH2201" s="56">
        <f t="shared" si="737"/>
        <v>13</v>
      </c>
      <c r="AI2201" s="53">
        <f t="shared" si="738"/>
        <v>9.1955851261261268E-2</v>
      </c>
      <c r="AJ2201" s="56">
        <f t="shared" si="739"/>
        <v>7.4</v>
      </c>
    </row>
    <row r="2202" spans="1:36" x14ac:dyDescent="0.25">
      <c r="A2202" s="50">
        <v>2201</v>
      </c>
      <c r="B2202" s="51">
        <v>41684</v>
      </c>
      <c r="C2202" s="75">
        <f t="shared" si="723"/>
        <v>41684</v>
      </c>
      <c r="D2202" s="50" t="s">
        <v>1223</v>
      </c>
      <c r="E2202" s="50">
        <v>1.02</v>
      </c>
      <c r="F2202" s="50">
        <v>0</v>
      </c>
      <c r="G2202" s="50">
        <v>9</v>
      </c>
      <c r="H2202" s="50">
        <v>41</v>
      </c>
      <c r="I2202" s="53">
        <f t="shared" si="725"/>
        <v>6.7245370370370367E-3</v>
      </c>
      <c r="J2202" s="54">
        <f t="shared" si="726"/>
        <v>6.5926833696441532E-3</v>
      </c>
      <c r="K2202" s="50" t="s">
        <v>1143</v>
      </c>
      <c r="L2202" s="50" t="s">
        <v>1048</v>
      </c>
      <c r="M2202" s="55">
        <f t="shared" si="727"/>
        <v>6.3201376936316755</v>
      </c>
      <c r="N2202" s="50">
        <v>0</v>
      </c>
      <c r="O2202" s="50" t="s">
        <v>253</v>
      </c>
      <c r="S2202" s="151">
        <f t="shared" si="728"/>
        <v>0.17272830428467681</v>
      </c>
      <c r="T2202" s="151">
        <f t="shared" si="729"/>
        <v>8.6364152142338405E-2</v>
      </c>
      <c r="V2202" s="393">
        <f t="shared" si="740"/>
        <v>0</v>
      </c>
      <c r="W2202" s="393">
        <f t="shared" si="741"/>
        <v>0</v>
      </c>
      <c r="X2202" s="53">
        <f t="shared" si="730"/>
        <v>0.17272830428467681</v>
      </c>
      <c r="Y2202" s="53">
        <f t="shared" si="731"/>
        <v>0.2091174842846768</v>
      </c>
      <c r="Z2202" s="53">
        <f t="shared" si="732"/>
        <v>8.6364152142338405E-2</v>
      </c>
      <c r="AA2202" s="53">
        <f t="shared" si="733"/>
        <v>0.1045587421423384</v>
      </c>
      <c r="AB2202" s="50">
        <f t="shared" si="734"/>
        <v>1286</v>
      </c>
      <c r="AC2202" s="50">
        <f t="shared" si="722"/>
        <v>2014</v>
      </c>
      <c r="AD2202" s="50">
        <f t="shared" si="735"/>
        <v>2</v>
      </c>
      <c r="AE2202" s="56">
        <f t="shared" si="736"/>
        <v>201402</v>
      </c>
      <c r="AF2202" s="56">
        <f t="shared" si="724"/>
        <v>7</v>
      </c>
      <c r="AG2202" s="58">
        <f t="shared" si="721"/>
        <v>0</v>
      </c>
      <c r="AH2202" s="56">
        <f t="shared" si="737"/>
        <v>14</v>
      </c>
      <c r="AI2202" s="53">
        <f t="shared" si="738"/>
        <v>0.19092289428467679</v>
      </c>
      <c r="AJ2202" s="56">
        <f t="shared" si="739"/>
        <v>4.3553999999999995</v>
      </c>
    </row>
    <row r="2203" spans="1:36" x14ac:dyDescent="0.25">
      <c r="A2203" s="50">
        <v>2202</v>
      </c>
      <c r="B2203" s="51">
        <v>41686</v>
      </c>
      <c r="C2203" s="75">
        <f t="shared" si="723"/>
        <v>41686</v>
      </c>
      <c r="D2203" s="50" t="s">
        <v>1223</v>
      </c>
      <c r="E2203" s="50">
        <v>5</v>
      </c>
      <c r="F2203" s="50">
        <v>0</v>
      </c>
      <c r="G2203" s="50">
        <v>48</v>
      </c>
      <c r="H2203" s="50">
        <v>21</v>
      </c>
      <c r="I2203" s="53">
        <f t="shared" si="725"/>
        <v>3.3576388888888892E-2</v>
      </c>
      <c r="J2203" s="54">
        <f t="shared" si="726"/>
        <v>6.7152777777777783E-3</v>
      </c>
      <c r="K2203" s="50" t="s">
        <v>1311</v>
      </c>
      <c r="L2203" s="50" t="s">
        <v>17</v>
      </c>
      <c r="M2203" s="55">
        <f t="shared" si="727"/>
        <v>6.2047569803516076</v>
      </c>
      <c r="N2203" s="50">
        <v>0</v>
      </c>
      <c r="O2203" s="50" t="s">
        <v>253</v>
      </c>
      <c r="S2203" s="151">
        <f t="shared" si="728"/>
        <v>0.17594027777777779</v>
      </c>
      <c r="T2203" s="151">
        <f t="shared" si="729"/>
        <v>8.7970138888888896E-2</v>
      </c>
      <c r="V2203" s="393">
        <f t="shared" si="740"/>
        <v>0</v>
      </c>
      <c r="W2203" s="393">
        <f t="shared" si="741"/>
        <v>0</v>
      </c>
      <c r="X2203" s="53">
        <f t="shared" si="730"/>
        <v>0.17594027777777779</v>
      </c>
      <c r="Y2203" s="53">
        <f t="shared" si="731"/>
        <v>0.21232945777777779</v>
      </c>
      <c r="Z2203" s="53">
        <f t="shared" si="732"/>
        <v>8.7970138888888896E-2</v>
      </c>
      <c r="AA2203" s="53">
        <f t="shared" si="733"/>
        <v>0.10616472888888889</v>
      </c>
      <c r="AB2203" s="50">
        <f t="shared" si="734"/>
        <v>1408</v>
      </c>
      <c r="AC2203" s="50">
        <f t="shared" si="722"/>
        <v>2014</v>
      </c>
      <c r="AD2203" s="50">
        <f t="shared" si="735"/>
        <v>2</v>
      </c>
      <c r="AE2203" s="56">
        <f t="shared" si="736"/>
        <v>201402</v>
      </c>
      <c r="AF2203" s="56">
        <f t="shared" si="724"/>
        <v>8</v>
      </c>
      <c r="AG2203" s="58">
        <f t="shared" si="721"/>
        <v>1</v>
      </c>
      <c r="AH2203" s="56">
        <f t="shared" si="737"/>
        <v>16</v>
      </c>
      <c r="AI2203" s="53">
        <f t="shared" si="738"/>
        <v>0.19413486777777778</v>
      </c>
      <c r="AJ2203" s="56">
        <f t="shared" si="739"/>
        <v>21.349999999999998</v>
      </c>
    </row>
    <row r="2204" spans="1:36" x14ac:dyDescent="0.25">
      <c r="A2204" s="50">
        <v>2203</v>
      </c>
      <c r="B2204" s="51">
        <v>41687</v>
      </c>
      <c r="C2204" s="75">
        <f t="shared" si="723"/>
        <v>41687</v>
      </c>
      <c r="D2204" s="50" t="s">
        <v>1223</v>
      </c>
      <c r="E2204" s="50">
        <v>3.17</v>
      </c>
      <c r="F2204" s="50">
        <v>0</v>
      </c>
      <c r="G2204" s="50">
        <v>30</v>
      </c>
      <c r="H2204" s="50">
        <v>24</v>
      </c>
      <c r="I2204" s="53">
        <f t="shared" si="725"/>
        <v>2.1111111111111108E-2</v>
      </c>
      <c r="J2204" s="54">
        <f t="shared" si="726"/>
        <v>6.6596565019277944E-3</v>
      </c>
      <c r="K2204" s="50" t="s">
        <v>1143</v>
      </c>
      <c r="L2204" s="50" t="s">
        <v>1048</v>
      </c>
      <c r="M2204" s="55">
        <f t="shared" si="727"/>
        <v>6.2565789473684266</v>
      </c>
      <c r="N2204" s="50">
        <v>147</v>
      </c>
      <c r="O2204" s="50" t="s">
        <v>253</v>
      </c>
      <c r="R2204" s="50" t="s">
        <v>1330</v>
      </c>
      <c r="S2204" s="151">
        <f t="shared" si="728"/>
        <v>0.17448300035050821</v>
      </c>
      <c r="T2204" s="151">
        <f t="shared" si="729"/>
        <v>8.7241500175254103E-2</v>
      </c>
      <c r="V2204" s="393">
        <f t="shared" si="740"/>
        <v>0</v>
      </c>
      <c r="W2204" s="393">
        <f t="shared" si="741"/>
        <v>0</v>
      </c>
      <c r="X2204" s="53">
        <f t="shared" si="730"/>
        <v>0.17448300035050821</v>
      </c>
      <c r="Y2204" s="53">
        <f t="shared" si="731"/>
        <v>0.21087218035050823</v>
      </c>
      <c r="Z2204" s="53">
        <f t="shared" si="732"/>
        <v>8.7241500175254103E-2</v>
      </c>
      <c r="AA2204" s="53">
        <f t="shared" si="733"/>
        <v>0.10543609017525411</v>
      </c>
      <c r="AB2204" s="50">
        <f t="shared" si="734"/>
        <v>1356</v>
      </c>
      <c r="AC2204" s="50">
        <f t="shared" si="722"/>
        <v>2014</v>
      </c>
      <c r="AD2204" s="50">
        <f t="shared" si="735"/>
        <v>2</v>
      </c>
      <c r="AE2204" s="56">
        <f t="shared" si="736"/>
        <v>201402</v>
      </c>
      <c r="AF2204" s="56">
        <f t="shared" si="724"/>
        <v>8</v>
      </c>
      <c r="AG2204" s="58">
        <f t="shared" si="721"/>
        <v>0</v>
      </c>
      <c r="AH2204" s="56">
        <f t="shared" si="737"/>
        <v>17</v>
      </c>
      <c r="AI2204" s="53">
        <f t="shared" si="738"/>
        <v>0.19267759035050822</v>
      </c>
      <c r="AJ2204" s="56">
        <f t="shared" si="739"/>
        <v>13.535899999999998</v>
      </c>
    </row>
    <row r="2205" spans="1:36" x14ac:dyDescent="0.25">
      <c r="A2205" s="50">
        <v>2204</v>
      </c>
      <c r="B2205" s="51">
        <v>41688</v>
      </c>
      <c r="C2205" s="75">
        <f t="shared" si="723"/>
        <v>41688</v>
      </c>
      <c r="D2205" s="50" t="s">
        <v>1224</v>
      </c>
      <c r="E2205" s="50">
        <v>12</v>
      </c>
      <c r="F2205" s="50">
        <v>0</v>
      </c>
      <c r="G2205" s="50">
        <v>32</v>
      </c>
      <c r="H2205" s="50">
        <v>30</v>
      </c>
      <c r="I2205" s="53">
        <f t="shared" si="725"/>
        <v>2.2569444444444444E-2</v>
      </c>
      <c r="J2205" s="54">
        <f t="shared" si="726"/>
        <v>1.8807870370370369E-3</v>
      </c>
      <c r="K2205" s="50" t="s">
        <v>921</v>
      </c>
      <c r="L2205" s="50" t="s">
        <v>1132</v>
      </c>
      <c r="M2205" s="55">
        <f t="shared" si="727"/>
        <v>22.153846153846171</v>
      </c>
      <c r="N2205" s="50">
        <v>0</v>
      </c>
      <c r="O2205" s="50" t="s">
        <v>253</v>
      </c>
      <c r="S2205" s="151">
        <f t="shared" si="728"/>
        <v>0.21064814814814814</v>
      </c>
      <c r="T2205" s="151">
        <f t="shared" si="729"/>
        <v>0.10532407407407407</v>
      </c>
      <c r="V2205" s="393">
        <f t="shared" si="740"/>
        <v>0</v>
      </c>
      <c r="W2205" s="393">
        <f t="shared" si="741"/>
        <v>0</v>
      </c>
      <c r="X2205" s="53">
        <f t="shared" si="730"/>
        <v>4.9276620370370366E-2</v>
      </c>
      <c r="Y2205" s="53">
        <f t="shared" si="731"/>
        <v>8.566580037037036E-2</v>
      </c>
      <c r="Z2205" s="53">
        <f t="shared" si="732"/>
        <v>2.4638310185185183E-2</v>
      </c>
      <c r="AA2205" s="53">
        <f t="shared" si="733"/>
        <v>4.283290018518518E-2</v>
      </c>
      <c r="AB2205" s="50">
        <f t="shared" si="734"/>
        <v>109</v>
      </c>
      <c r="AC2205" s="50">
        <f t="shared" si="722"/>
        <v>2014</v>
      </c>
      <c r="AD2205" s="50">
        <f t="shared" si="735"/>
        <v>2</v>
      </c>
      <c r="AE2205" s="56">
        <f t="shared" si="736"/>
        <v>201402</v>
      </c>
      <c r="AF2205" s="56">
        <f t="shared" si="724"/>
        <v>8</v>
      </c>
      <c r="AG2205" s="58">
        <f t="shared" si="721"/>
        <v>0</v>
      </c>
      <c r="AH2205" s="56">
        <f t="shared" si="737"/>
        <v>18</v>
      </c>
      <c r="AI2205" s="53">
        <f t="shared" si="738"/>
        <v>6.7471210370370363E-2</v>
      </c>
      <c r="AJ2205" s="56">
        <f t="shared" si="739"/>
        <v>12</v>
      </c>
    </row>
    <row r="2206" spans="1:36" x14ac:dyDescent="0.25">
      <c r="A2206" s="50">
        <v>2205</v>
      </c>
      <c r="B2206" s="51">
        <v>41690</v>
      </c>
      <c r="C2206" s="75">
        <f t="shared" si="723"/>
        <v>41690</v>
      </c>
      <c r="D2206" s="50" t="s">
        <v>1224</v>
      </c>
      <c r="E2206" s="50">
        <v>11.7</v>
      </c>
      <c r="F2206" s="50">
        <v>0</v>
      </c>
      <c r="G2206" s="50">
        <v>31</v>
      </c>
      <c r="H2206" s="50">
        <v>30</v>
      </c>
      <c r="I2206" s="53">
        <f t="shared" si="725"/>
        <v>2.1875000000000002E-2</v>
      </c>
      <c r="J2206" s="54">
        <f t="shared" si="726"/>
        <v>1.86965811965812E-3</v>
      </c>
      <c r="K2206" s="50" t="s">
        <v>921</v>
      </c>
      <c r="L2206" s="50" t="s">
        <v>1048</v>
      </c>
      <c r="M2206" s="55">
        <f t="shared" si="727"/>
        <v>22.285714285714299</v>
      </c>
      <c r="N2206" s="50">
        <v>0</v>
      </c>
      <c r="O2206" s="50" t="s">
        <v>253</v>
      </c>
      <c r="S2206" s="151">
        <f t="shared" si="728"/>
        <v>0.20940170940170943</v>
      </c>
      <c r="T2206" s="151">
        <f t="shared" si="729"/>
        <v>0.10470085470085472</v>
      </c>
      <c r="V2206" s="393">
        <f t="shared" si="740"/>
        <v>0</v>
      </c>
      <c r="W2206" s="393">
        <f t="shared" si="741"/>
        <v>0</v>
      </c>
      <c r="X2206" s="53">
        <f t="shared" si="730"/>
        <v>4.8985042735042741E-2</v>
      </c>
      <c r="Y2206" s="53">
        <f t="shared" si="731"/>
        <v>8.5374222735042748E-2</v>
      </c>
      <c r="Z2206" s="53">
        <f t="shared" si="732"/>
        <v>2.4492521367521371E-2</v>
      </c>
      <c r="AA2206" s="53">
        <f t="shared" si="733"/>
        <v>4.2687111367521374E-2</v>
      </c>
      <c r="AB2206" s="50">
        <f t="shared" si="734"/>
        <v>103</v>
      </c>
      <c r="AC2206" s="50">
        <f t="shared" si="722"/>
        <v>2014</v>
      </c>
      <c r="AD2206" s="50">
        <f t="shared" si="735"/>
        <v>2</v>
      </c>
      <c r="AE2206" s="56">
        <f t="shared" si="736"/>
        <v>201402</v>
      </c>
      <c r="AF2206" s="56">
        <f t="shared" si="724"/>
        <v>8</v>
      </c>
      <c r="AG2206" s="58">
        <f t="shared" si="721"/>
        <v>1</v>
      </c>
      <c r="AH2206" s="56">
        <f t="shared" si="737"/>
        <v>20</v>
      </c>
      <c r="AI2206" s="53">
        <f t="shared" si="738"/>
        <v>6.7179632735042738E-2</v>
      </c>
      <c r="AJ2206" s="56">
        <f t="shared" si="739"/>
        <v>11.7</v>
      </c>
    </row>
    <row r="2207" spans="1:36" x14ac:dyDescent="0.25">
      <c r="A2207" s="50">
        <v>2206</v>
      </c>
      <c r="B2207" s="51">
        <v>41690</v>
      </c>
      <c r="C2207" s="75">
        <f t="shared" si="723"/>
        <v>41690</v>
      </c>
      <c r="D2207" s="50" t="s">
        <v>1223</v>
      </c>
      <c r="E2207" s="50">
        <v>1</v>
      </c>
      <c r="F2207" s="50">
        <v>0</v>
      </c>
      <c r="G2207" s="50">
        <v>9</v>
      </c>
      <c r="H2207" s="50">
        <v>16</v>
      </c>
      <c r="I2207" s="53">
        <f t="shared" si="725"/>
        <v>6.4351851851851861E-3</v>
      </c>
      <c r="J2207" s="54">
        <f t="shared" si="726"/>
        <v>6.4351851851851861E-3</v>
      </c>
      <c r="K2207" s="50" t="s">
        <v>1143</v>
      </c>
      <c r="L2207" s="50" t="s">
        <v>1048</v>
      </c>
      <c r="M2207" s="55">
        <f t="shared" si="727"/>
        <v>6.4748201438848962</v>
      </c>
      <c r="N2207" s="50">
        <v>0</v>
      </c>
      <c r="O2207" s="50" t="s">
        <v>253</v>
      </c>
      <c r="S2207" s="151">
        <f t="shared" si="728"/>
        <v>0.16860185185185186</v>
      </c>
      <c r="T2207" s="151">
        <f t="shared" si="729"/>
        <v>8.4300925925925932E-2</v>
      </c>
      <c r="V2207" s="393">
        <f t="shared" si="740"/>
        <v>0</v>
      </c>
      <c r="W2207" s="393">
        <f t="shared" si="741"/>
        <v>0</v>
      </c>
      <c r="X2207" s="53">
        <f t="shared" si="730"/>
        <v>0.16860185185185186</v>
      </c>
      <c r="Y2207" s="53">
        <f t="shared" si="731"/>
        <v>0.20499103185185188</v>
      </c>
      <c r="Z2207" s="53">
        <f t="shared" si="732"/>
        <v>8.4300925925925932E-2</v>
      </c>
      <c r="AA2207" s="53">
        <f t="shared" si="733"/>
        <v>0.10249551592592594</v>
      </c>
      <c r="AB2207" s="50">
        <f t="shared" si="734"/>
        <v>1160</v>
      </c>
      <c r="AC2207" s="50">
        <f t="shared" si="722"/>
        <v>2014</v>
      </c>
      <c r="AD2207" s="50">
        <f t="shared" si="735"/>
        <v>2</v>
      </c>
      <c r="AE2207" s="56">
        <f t="shared" si="736"/>
        <v>201402</v>
      </c>
      <c r="AF2207" s="56">
        <f t="shared" si="724"/>
        <v>8</v>
      </c>
      <c r="AG2207" s="58">
        <f t="shared" si="721"/>
        <v>0</v>
      </c>
      <c r="AH2207" s="56">
        <f t="shared" si="737"/>
        <v>20</v>
      </c>
      <c r="AI2207" s="53">
        <f t="shared" si="738"/>
        <v>0.18679644185185187</v>
      </c>
      <c r="AJ2207" s="56">
        <f t="shared" si="739"/>
        <v>4.2699999999999996</v>
      </c>
    </row>
    <row r="2208" spans="1:36" x14ac:dyDescent="0.25">
      <c r="A2208" s="50">
        <v>2207</v>
      </c>
      <c r="B2208" s="51">
        <v>41690</v>
      </c>
      <c r="C2208" s="75">
        <f t="shared" si="723"/>
        <v>41690</v>
      </c>
      <c r="D2208" s="50" t="s">
        <v>1225</v>
      </c>
      <c r="E2208" s="50">
        <v>1</v>
      </c>
      <c r="F2208" s="50">
        <v>0</v>
      </c>
      <c r="G2208" s="50">
        <v>35</v>
      </c>
      <c r="H2208" s="50">
        <v>0</v>
      </c>
      <c r="I2208" s="53">
        <f t="shared" si="725"/>
        <v>2.4305555555555556E-2</v>
      </c>
      <c r="J2208" s="54">
        <f t="shared" si="726"/>
        <v>2.4305555555555556E-2</v>
      </c>
      <c r="K2208" s="50" t="s">
        <v>781</v>
      </c>
      <c r="L2208" s="50" t="s">
        <v>1304</v>
      </c>
      <c r="M2208" s="55">
        <f t="shared" si="727"/>
        <v>1.7142857142857155</v>
      </c>
      <c r="N2208" s="50">
        <v>0</v>
      </c>
      <c r="O2208" s="50" t="s">
        <v>253</v>
      </c>
      <c r="S2208" s="151">
        <f t="shared" si="728"/>
        <v>5.8333333333333334E-2</v>
      </c>
      <c r="T2208" s="151">
        <f t="shared" si="729"/>
        <v>2.9166666666666667E-2</v>
      </c>
      <c r="V2208" s="393">
        <f t="shared" si="740"/>
        <v>0</v>
      </c>
      <c r="W2208" s="393">
        <f t="shared" si="741"/>
        <v>0</v>
      </c>
      <c r="X2208" s="53">
        <f t="shared" si="730"/>
        <v>0.63680555555555551</v>
      </c>
      <c r="Y2208" s="53">
        <f t="shared" si="731"/>
        <v>0.67319473555555553</v>
      </c>
      <c r="Z2208" s="53">
        <f t="shared" si="732"/>
        <v>0.31840277777777776</v>
      </c>
      <c r="AA2208" s="53">
        <f t="shared" si="733"/>
        <v>0.33659736777777777</v>
      </c>
      <c r="AB2208" s="50">
        <f t="shared" si="734"/>
        <v>3790</v>
      </c>
      <c r="AC2208" s="50">
        <f t="shared" si="722"/>
        <v>2014</v>
      </c>
      <c r="AD2208" s="50">
        <f t="shared" si="735"/>
        <v>2</v>
      </c>
      <c r="AE2208" s="56">
        <f t="shared" si="736"/>
        <v>201402</v>
      </c>
      <c r="AF2208" s="56">
        <f t="shared" si="724"/>
        <v>8</v>
      </c>
      <c r="AG2208" s="58">
        <f t="shared" si="721"/>
        <v>0</v>
      </c>
      <c r="AH2208" s="56">
        <f t="shared" si="737"/>
        <v>20</v>
      </c>
      <c r="AI2208" s="53">
        <f t="shared" si="738"/>
        <v>0.65500014555555552</v>
      </c>
      <c r="AJ2208" s="56">
        <f t="shared" si="739"/>
        <v>46.7</v>
      </c>
    </row>
    <row r="2209" spans="1:36" x14ac:dyDescent="0.25">
      <c r="A2209" s="50">
        <v>2208</v>
      </c>
      <c r="B2209" s="51">
        <v>41691</v>
      </c>
      <c r="C2209" s="75">
        <f t="shared" si="723"/>
        <v>41691</v>
      </c>
      <c r="D2209" s="50" t="s">
        <v>1223</v>
      </c>
      <c r="E2209" s="50">
        <v>3.25</v>
      </c>
      <c r="F2209" s="50">
        <v>0</v>
      </c>
      <c r="G2209" s="50">
        <v>30</v>
      </c>
      <c r="H2209" s="50">
        <v>7</v>
      </c>
      <c r="I2209" s="53">
        <f t="shared" si="725"/>
        <v>2.0914351851851851E-2</v>
      </c>
      <c r="J2209" s="54">
        <f t="shared" si="726"/>
        <v>6.4351851851851844E-3</v>
      </c>
      <c r="K2209" s="50" t="s">
        <v>1143</v>
      </c>
      <c r="L2209" s="50" t="s">
        <v>1048</v>
      </c>
      <c r="M2209" s="55">
        <f t="shared" si="727"/>
        <v>6.474820143884898</v>
      </c>
      <c r="N2209" s="50">
        <v>147</v>
      </c>
      <c r="O2209" s="50" t="s">
        <v>253</v>
      </c>
      <c r="S2209" s="151">
        <f t="shared" si="728"/>
        <v>0.16860185185185184</v>
      </c>
      <c r="T2209" s="151">
        <f t="shared" si="729"/>
        <v>8.4300925925925918E-2</v>
      </c>
      <c r="V2209" s="393">
        <f t="shared" si="740"/>
        <v>0</v>
      </c>
      <c r="W2209" s="393">
        <f t="shared" si="741"/>
        <v>0</v>
      </c>
      <c r="X2209" s="53">
        <f t="shared" si="730"/>
        <v>0.16860185185185184</v>
      </c>
      <c r="Y2209" s="53">
        <f t="shared" si="731"/>
        <v>0.20499103185185183</v>
      </c>
      <c r="Z2209" s="53">
        <f t="shared" si="732"/>
        <v>8.4300925925925918E-2</v>
      </c>
      <c r="AA2209" s="53">
        <f t="shared" si="733"/>
        <v>0.10249551592592591</v>
      </c>
      <c r="AB2209" s="50">
        <f t="shared" si="734"/>
        <v>1158</v>
      </c>
      <c r="AC2209" s="50">
        <f t="shared" si="722"/>
        <v>2014</v>
      </c>
      <c r="AD2209" s="50">
        <f t="shared" si="735"/>
        <v>2</v>
      </c>
      <c r="AE2209" s="56">
        <f t="shared" si="736"/>
        <v>201402</v>
      </c>
      <c r="AF2209" s="56">
        <f t="shared" si="724"/>
        <v>8</v>
      </c>
      <c r="AG2209" s="58">
        <f t="shared" si="721"/>
        <v>0</v>
      </c>
      <c r="AH2209" s="56">
        <f t="shared" si="737"/>
        <v>21</v>
      </c>
      <c r="AI2209" s="53">
        <f t="shared" si="738"/>
        <v>0.18679644185185185</v>
      </c>
      <c r="AJ2209" s="56">
        <f t="shared" si="739"/>
        <v>13.877499999999998</v>
      </c>
    </row>
    <row r="2210" spans="1:36" x14ac:dyDescent="0.25">
      <c r="A2210" s="50">
        <v>2209</v>
      </c>
      <c r="B2210" s="51">
        <v>41692</v>
      </c>
      <c r="C2210" s="75">
        <f t="shared" si="723"/>
        <v>41692</v>
      </c>
      <c r="D2210" s="50" t="s">
        <v>1223</v>
      </c>
      <c r="E2210" s="50">
        <v>9</v>
      </c>
      <c r="F2210" s="50">
        <v>1</v>
      </c>
      <c r="G2210" s="50">
        <v>42</v>
      </c>
      <c r="H2210" s="50">
        <v>18</v>
      </c>
      <c r="I2210" s="53">
        <f t="shared" si="725"/>
        <v>7.104166666666667E-2</v>
      </c>
      <c r="J2210" s="54">
        <f t="shared" si="726"/>
        <v>7.8935185185185185E-3</v>
      </c>
      <c r="K2210" s="50" t="s">
        <v>1311</v>
      </c>
      <c r="L2210" s="50" t="s">
        <v>1331</v>
      </c>
      <c r="M2210" s="55">
        <f t="shared" si="727"/>
        <v>5.2785923753665731</v>
      </c>
      <c r="N2210" s="50">
        <v>153</v>
      </c>
      <c r="O2210" s="50" t="s">
        <v>377</v>
      </c>
      <c r="R2210" s="50" t="s">
        <v>1332</v>
      </c>
      <c r="S2210" s="151">
        <f t="shared" si="728"/>
        <v>0.20681018518518518</v>
      </c>
      <c r="T2210" s="151">
        <f t="shared" si="729"/>
        <v>0.10340509259259259</v>
      </c>
      <c r="V2210" s="393">
        <f t="shared" si="740"/>
        <v>0</v>
      </c>
      <c r="W2210" s="393">
        <f t="shared" si="741"/>
        <v>0</v>
      </c>
      <c r="X2210" s="53">
        <f t="shared" si="730"/>
        <v>0.20681018518518518</v>
      </c>
      <c r="Y2210" s="53">
        <f t="shared" si="731"/>
        <v>0.24319936518518517</v>
      </c>
      <c r="Z2210" s="53">
        <f t="shared" si="732"/>
        <v>0.10340509259259259</v>
      </c>
      <c r="AA2210" s="53">
        <f t="shared" si="733"/>
        <v>0.12159968259259259</v>
      </c>
      <c r="AB2210" s="50">
        <f t="shared" si="734"/>
        <v>2737</v>
      </c>
      <c r="AC2210" s="50">
        <f t="shared" si="722"/>
        <v>2014</v>
      </c>
      <c r="AD2210" s="50">
        <f t="shared" si="735"/>
        <v>2</v>
      </c>
      <c r="AE2210" s="56">
        <f t="shared" si="736"/>
        <v>201402</v>
      </c>
      <c r="AF2210" s="56">
        <f t="shared" si="724"/>
        <v>8</v>
      </c>
      <c r="AG2210" s="58">
        <f t="shared" ref="AG2210:AG2249" si="742">IF(ISBLANK(B2210)," ",MAX(B2210-B2209-1,0))</f>
        <v>0</v>
      </c>
      <c r="AH2210" s="56">
        <f t="shared" si="737"/>
        <v>22</v>
      </c>
      <c r="AI2210" s="53">
        <f t="shared" si="738"/>
        <v>0.22500477518518519</v>
      </c>
      <c r="AJ2210" s="56">
        <f t="shared" si="739"/>
        <v>38.429999999999993</v>
      </c>
    </row>
    <row r="2211" spans="1:36" x14ac:dyDescent="0.25">
      <c r="A2211" s="50">
        <v>2210</v>
      </c>
      <c r="B2211" s="51">
        <v>41694</v>
      </c>
      <c r="C2211" s="75">
        <f t="shared" si="723"/>
        <v>41694</v>
      </c>
      <c r="D2211" s="50" t="s">
        <v>1223</v>
      </c>
      <c r="E2211" s="50">
        <v>3.1</v>
      </c>
      <c r="F2211" s="50">
        <v>0</v>
      </c>
      <c r="G2211" s="50">
        <v>28</v>
      </c>
      <c r="H2211" s="50">
        <v>53</v>
      </c>
      <c r="I2211" s="53">
        <f t="shared" si="725"/>
        <v>2.0057870370370368E-2</v>
      </c>
      <c r="J2211" s="54">
        <f t="shared" si="726"/>
        <v>6.4702807646356024E-3</v>
      </c>
      <c r="K2211" s="50" t="s">
        <v>1143</v>
      </c>
      <c r="L2211" s="50" t="s">
        <v>1048</v>
      </c>
      <c r="M2211" s="55">
        <f t="shared" si="727"/>
        <v>6.4396999422966017</v>
      </c>
      <c r="N2211" s="50">
        <v>145</v>
      </c>
      <c r="O2211" s="50" t="s">
        <v>253</v>
      </c>
      <c r="S2211" s="151">
        <f t="shared" si="728"/>
        <v>0.16952135603345278</v>
      </c>
      <c r="T2211" s="151">
        <f t="shared" si="729"/>
        <v>8.476067801672639E-2</v>
      </c>
      <c r="V2211" s="393">
        <f t="shared" si="740"/>
        <v>0</v>
      </c>
      <c r="W2211" s="393">
        <f t="shared" si="741"/>
        <v>0</v>
      </c>
      <c r="X2211" s="53">
        <f t="shared" si="730"/>
        <v>0.16952135603345278</v>
      </c>
      <c r="Y2211" s="53">
        <f t="shared" si="731"/>
        <v>0.20591053603345275</v>
      </c>
      <c r="Z2211" s="53">
        <f t="shared" si="732"/>
        <v>8.476067801672639E-2</v>
      </c>
      <c r="AA2211" s="53">
        <f t="shared" si="733"/>
        <v>0.10295526801672637</v>
      </c>
      <c r="AB2211" s="50">
        <f t="shared" si="734"/>
        <v>1195</v>
      </c>
      <c r="AC2211" s="50">
        <f t="shared" si="722"/>
        <v>2014</v>
      </c>
      <c r="AD2211" s="50">
        <f t="shared" si="735"/>
        <v>2</v>
      </c>
      <c r="AE2211" s="56">
        <f t="shared" si="736"/>
        <v>201402</v>
      </c>
      <c r="AF2211" s="56">
        <f t="shared" si="724"/>
        <v>9</v>
      </c>
      <c r="AG2211" s="58">
        <f t="shared" si="742"/>
        <v>1</v>
      </c>
      <c r="AH2211" s="56">
        <f t="shared" si="737"/>
        <v>24</v>
      </c>
      <c r="AI2211" s="53">
        <f t="shared" si="738"/>
        <v>0.18771594603345276</v>
      </c>
      <c r="AJ2211" s="56">
        <f t="shared" si="739"/>
        <v>13.236999999999998</v>
      </c>
    </row>
    <row r="2212" spans="1:36" x14ac:dyDescent="0.25">
      <c r="A2212" s="50">
        <v>2211</v>
      </c>
      <c r="B2212" s="51">
        <v>41694</v>
      </c>
      <c r="C2212" s="75">
        <f t="shared" si="723"/>
        <v>41694</v>
      </c>
      <c r="D2212" s="50" t="s">
        <v>1225</v>
      </c>
      <c r="E2212" s="50">
        <v>1</v>
      </c>
      <c r="F2212" s="50">
        <v>0</v>
      </c>
      <c r="G2212" s="50">
        <v>45</v>
      </c>
      <c r="H2212" s="50">
        <v>0</v>
      </c>
      <c r="I2212" s="53">
        <f t="shared" si="725"/>
        <v>3.125E-2</v>
      </c>
      <c r="J2212" s="54">
        <f t="shared" si="726"/>
        <v>3.125E-2</v>
      </c>
      <c r="K2212" s="50" t="s">
        <v>781</v>
      </c>
      <c r="L2212" s="50" t="s">
        <v>1304</v>
      </c>
      <c r="M2212" s="55">
        <f t="shared" si="727"/>
        <v>1.3333333333333344</v>
      </c>
      <c r="N2212" s="50">
        <v>0</v>
      </c>
      <c r="O2212" s="50" t="s">
        <v>253</v>
      </c>
      <c r="S2212" s="151">
        <f t="shared" si="728"/>
        <v>7.4999999999999997E-2</v>
      </c>
      <c r="T2212" s="151">
        <f t="shared" si="729"/>
        <v>3.7499999999999999E-2</v>
      </c>
      <c r="V2212" s="393">
        <f t="shared" si="740"/>
        <v>0</v>
      </c>
      <c r="W2212" s="393">
        <f t="shared" si="741"/>
        <v>0</v>
      </c>
      <c r="X2212" s="53">
        <f t="shared" si="730"/>
        <v>0.81874999999999998</v>
      </c>
      <c r="Y2212" s="53">
        <f t="shared" si="731"/>
        <v>0.85513917999999989</v>
      </c>
      <c r="Z2212" s="53">
        <f t="shared" si="732"/>
        <v>0.40937499999999999</v>
      </c>
      <c r="AA2212" s="53">
        <f t="shared" si="733"/>
        <v>0.42756958999999994</v>
      </c>
      <c r="AB2212" s="50">
        <f t="shared" si="734"/>
        <v>4044</v>
      </c>
      <c r="AC2212" s="50">
        <f t="shared" si="722"/>
        <v>2014</v>
      </c>
      <c r="AD2212" s="50">
        <f t="shared" si="735"/>
        <v>2</v>
      </c>
      <c r="AE2212" s="56">
        <f t="shared" si="736"/>
        <v>201402</v>
      </c>
      <c r="AF2212" s="56">
        <f t="shared" si="724"/>
        <v>9</v>
      </c>
      <c r="AG2212" s="58">
        <f t="shared" si="742"/>
        <v>0</v>
      </c>
      <c r="AH2212" s="56">
        <f t="shared" si="737"/>
        <v>24</v>
      </c>
      <c r="AI2212" s="53">
        <f t="shared" si="738"/>
        <v>0.83694458999999988</v>
      </c>
      <c r="AJ2212" s="56">
        <f t="shared" si="739"/>
        <v>46.7</v>
      </c>
    </row>
    <row r="2213" spans="1:36" x14ac:dyDescent="0.25">
      <c r="A2213" s="50">
        <v>2212</v>
      </c>
      <c r="B2213" s="51">
        <v>41695</v>
      </c>
      <c r="C2213" s="75">
        <f t="shared" si="723"/>
        <v>41695</v>
      </c>
      <c r="D2213" s="50" t="s">
        <v>1224</v>
      </c>
      <c r="E2213" s="50">
        <v>11.5</v>
      </c>
      <c r="F2213" s="50">
        <v>0</v>
      </c>
      <c r="G2213" s="50">
        <v>35</v>
      </c>
      <c r="H2213" s="50">
        <v>0</v>
      </c>
      <c r="I2213" s="53">
        <f t="shared" si="725"/>
        <v>2.4305555555555556E-2</v>
      </c>
      <c r="J2213" s="54">
        <f t="shared" si="726"/>
        <v>2.113526570048309E-3</v>
      </c>
      <c r="K2213" s="50" t="s">
        <v>921</v>
      </c>
      <c r="L2213" s="50" t="s">
        <v>1132</v>
      </c>
      <c r="M2213" s="55">
        <f t="shared" si="727"/>
        <v>19.71428571428573</v>
      </c>
      <c r="N2213" s="50">
        <v>0</v>
      </c>
      <c r="O2213" s="50" t="s">
        <v>253</v>
      </c>
      <c r="S2213" s="151">
        <f t="shared" si="728"/>
        <v>0.23671497584541062</v>
      </c>
      <c r="T2213" s="151">
        <f t="shared" si="729"/>
        <v>0.11835748792270531</v>
      </c>
      <c r="V2213" s="393">
        <f t="shared" si="740"/>
        <v>0</v>
      </c>
      <c r="W2213" s="393">
        <f t="shared" si="741"/>
        <v>0</v>
      </c>
      <c r="X2213" s="53">
        <f t="shared" si="730"/>
        <v>5.5374396135265694E-2</v>
      </c>
      <c r="Y2213" s="53">
        <f t="shared" si="731"/>
        <v>9.1763576135265701E-2</v>
      </c>
      <c r="Z2213" s="53">
        <f t="shared" si="732"/>
        <v>2.7687198067632847E-2</v>
      </c>
      <c r="AA2213" s="53">
        <f t="shared" si="733"/>
        <v>4.588178806763285E-2</v>
      </c>
      <c r="AB2213" s="50">
        <f t="shared" si="734"/>
        <v>248</v>
      </c>
      <c r="AC2213" s="50">
        <f t="shared" ref="AC2213:AC2276" si="743">YEAR(B2213)</f>
        <v>2014</v>
      </c>
      <c r="AD2213" s="50">
        <f t="shared" si="735"/>
        <v>2</v>
      </c>
      <c r="AE2213" s="56">
        <f t="shared" si="736"/>
        <v>201402</v>
      </c>
      <c r="AF2213" s="56">
        <f t="shared" si="724"/>
        <v>9</v>
      </c>
      <c r="AG2213" s="58">
        <f t="shared" si="742"/>
        <v>0</v>
      </c>
      <c r="AH2213" s="56">
        <f t="shared" si="737"/>
        <v>25</v>
      </c>
      <c r="AI2213" s="53">
        <f t="shared" si="738"/>
        <v>7.356898613526569E-2</v>
      </c>
      <c r="AJ2213" s="56">
        <f t="shared" si="739"/>
        <v>11.5</v>
      </c>
    </row>
    <row r="2214" spans="1:36" x14ac:dyDescent="0.25">
      <c r="A2214" s="50">
        <v>2213</v>
      </c>
      <c r="B2214" s="51">
        <v>41696</v>
      </c>
      <c r="C2214" s="75">
        <f t="shared" si="723"/>
        <v>41696</v>
      </c>
      <c r="D2214" s="50" t="s">
        <v>1225</v>
      </c>
      <c r="E2214" s="50">
        <v>1</v>
      </c>
      <c r="F2214" s="50">
        <v>0</v>
      </c>
      <c r="G2214" s="50">
        <v>33</v>
      </c>
      <c r="H2214" s="50">
        <v>13</v>
      </c>
      <c r="I2214" s="53">
        <f t="shared" si="725"/>
        <v>2.3067129629629632E-2</v>
      </c>
      <c r="J2214" s="54">
        <f t="shared" si="726"/>
        <v>2.3067129629629632E-2</v>
      </c>
      <c r="K2214" s="50" t="s">
        <v>781</v>
      </c>
      <c r="L2214" s="50" t="s">
        <v>1304</v>
      </c>
      <c r="M2214" s="55">
        <f t="shared" si="727"/>
        <v>1.8063221274460624</v>
      </c>
      <c r="N2214" s="50">
        <v>0</v>
      </c>
      <c r="O2214" s="50" t="s">
        <v>253</v>
      </c>
      <c r="S2214" s="151">
        <f t="shared" si="728"/>
        <v>5.5361111111111118E-2</v>
      </c>
      <c r="T2214" s="151">
        <f t="shared" si="729"/>
        <v>2.7680555555555559E-2</v>
      </c>
      <c r="V2214" s="393">
        <f t="shared" si="740"/>
        <v>0</v>
      </c>
      <c r="W2214" s="393">
        <f t="shared" si="741"/>
        <v>0</v>
      </c>
      <c r="X2214" s="53">
        <f t="shared" si="730"/>
        <v>0.6043587962962963</v>
      </c>
      <c r="Y2214" s="53">
        <f t="shared" si="731"/>
        <v>0.64074797629629632</v>
      </c>
      <c r="Z2214" s="53">
        <f t="shared" si="732"/>
        <v>0.30217939814814815</v>
      </c>
      <c r="AA2214" s="53">
        <f t="shared" si="733"/>
        <v>0.32037398814814816</v>
      </c>
      <c r="AB2214" s="50">
        <f t="shared" si="734"/>
        <v>3719</v>
      </c>
      <c r="AC2214" s="50">
        <f t="shared" si="743"/>
        <v>2014</v>
      </c>
      <c r="AD2214" s="50">
        <f t="shared" si="735"/>
        <v>2</v>
      </c>
      <c r="AE2214" s="56">
        <f t="shared" si="736"/>
        <v>201402</v>
      </c>
      <c r="AF2214" s="56">
        <f t="shared" si="724"/>
        <v>9</v>
      </c>
      <c r="AG2214" s="58">
        <f t="shared" si="742"/>
        <v>0</v>
      </c>
      <c r="AH2214" s="56">
        <f t="shared" si="737"/>
        <v>26</v>
      </c>
      <c r="AI2214" s="53">
        <f t="shared" si="738"/>
        <v>0.62255338629629631</v>
      </c>
      <c r="AJ2214" s="56">
        <f t="shared" si="739"/>
        <v>46.7</v>
      </c>
    </row>
    <row r="2215" spans="1:36" x14ac:dyDescent="0.25">
      <c r="A2215" s="50">
        <v>2214</v>
      </c>
      <c r="B2215" s="51">
        <v>41697</v>
      </c>
      <c r="C2215" s="75">
        <f t="shared" si="723"/>
        <v>41697</v>
      </c>
      <c r="D2215" s="50" t="s">
        <v>1224</v>
      </c>
      <c r="E2215" s="50">
        <v>11</v>
      </c>
      <c r="F2215" s="50">
        <v>0</v>
      </c>
      <c r="G2215" s="50">
        <v>31</v>
      </c>
      <c r="H2215" s="50">
        <v>40</v>
      </c>
      <c r="I2215" s="53">
        <f t="shared" si="725"/>
        <v>2.1990740740740741E-2</v>
      </c>
      <c r="J2215" s="54">
        <f t="shared" si="726"/>
        <v>1.9991582491582492E-3</v>
      </c>
      <c r="K2215" s="50" t="s">
        <v>921</v>
      </c>
      <c r="L2215" s="50" t="s">
        <v>1132</v>
      </c>
      <c r="M2215" s="55">
        <f t="shared" si="727"/>
        <v>20.842105263157912</v>
      </c>
      <c r="N2215" s="50">
        <v>0</v>
      </c>
      <c r="O2215" s="50" t="s">
        <v>253</v>
      </c>
      <c r="S2215" s="151">
        <f t="shared" si="728"/>
        <v>0.22390572390572391</v>
      </c>
      <c r="T2215" s="151">
        <f t="shared" si="729"/>
        <v>0.11195286195286196</v>
      </c>
      <c r="V2215" s="393">
        <f t="shared" si="740"/>
        <v>0</v>
      </c>
      <c r="W2215" s="393">
        <f t="shared" si="741"/>
        <v>0</v>
      </c>
      <c r="X2215" s="53">
        <f t="shared" si="730"/>
        <v>5.2377946127946128E-2</v>
      </c>
      <c r="Y2215" s="53">
        <f t="shared" si="731"/>
        <v>8.8767126127946114E-2</v>
      </c>
      <c r="Z2215" s="53">
        <f t="shared" si="732"/>
        <v>2.6188973063973064E-2</v>
      </c>
      <c r="AA2215" s="53">
        <f t="shared" si="733"/>
        <v>4.4383563063973057E-2</v>
      </c>
      <c r="AB2215" s="50">
        <f t="shared" si="734"/>
        <v>187</v>
      </c>
      <c r="AC2215" s="50">
        <f t="shared" si="743"/>
        <v>2014</v>
      </c>
      <c r="AD2215" s="50">
        <f t="shared" si="735"/>
        <v>2</v>
      </c>
      <c r="AE2215" s="56">
        <f t="shared" si="736"/>
        <v>201402</v>
      </c>
      <c r="AF2215" s="56">
        <f t="shared" si="724"/>
        <v>9</v>
      </c>
      <c r="AG2215" s="58">
        <f t="shared" si="742"/>
        <v>0</v>
      </c>
      <c r="AH2215" s="56">
        <f t="shared" si="737"/>
        <v>27</v>
      </c>
      <c r="AI2215" s="53">
        <f t="shared" si="738"/>
        <v>7.0572536127946117E-2</v>
      </c>
      <c r="AJ2215" s="56">
        <f t="shared" si="739"/>
        <v>11</v>
      </c>
    </row>
    <row r="2216" spans="1:36" x14ac:dyDescent="0.25">
      <c r="A2216" s="50">
        <v>2215</v>
      </c>
      <c r="B2216" s="51">
        <v>41697</v>
      </c>
      <c r="C2216" s="75">
        <f t="shared" si="723"/>
        <v>41697</v>
      </c>
      <c r="D2216" s="50" t="s">
        <v>1223</v>
      </c>
      <c r="E2216" s="50">
        <v>1</v>
      </c>
      <c r="F2216" s="50">
        <v>0</v>
      </c>
      <c r="G2216" s="50">
        <v>9</v>
      </c>
      <c r="H2216" s="50">
        <v>33</v>
      </c>
      <c r="I2216" s="53">
        <f t="shared" si="725"/>
        <v>6.6319444444444446E-3</v>
      </c>
      <c r="J2216" s="54">
        <f t="shared" si="726"/>
        <v>6.6319444444444446E-3</v>
      </c>
      <c r="K2216" s="50" t="s">
        <v>1143</v>
      </c>
      <c r="L2216" s="50" t="s">
        <v>1048</v>
      </c>
      <c r="M2216" s="55">
        <f t="shared" si="727"/>
        <v>6.2827225130890101</v>
      </c>
      <c r="N2216" s="50">
        <v>0</v>
      </c>
      <c r="O2216" s="50" t="s">
        <v>253</v>
      </c>
      <c r="S2216" s="151">
        <f t="shared" si="728"/>
        <v>0.17375694444444445</v>
      </c>
      <c r="T2216" s="151">
        <f t="shared" si="729"/>
        <v>8.6878472222222225E-2</v>
      </c>
      <c r="V2216" s="393">
        <f t="shared" si="740"/>
        <v>0</v>
      </c>
      <c r="W2216" s="393">
        <f t="shared" si="741"/>
        <v>0</v>
      </c>
      <c r="X2216" s="53">
        <f t="shared" si="730"/>
        <v>0.17375694444444445</v>
      </c>
      <c r="Y2216" s="53">
        <f t="shared" si="731"/>
        <v>0.21014612444444442</v>
      </c>
      <c r="Z2216" s="53">
        <f t="shared" si="732"/>
        <v>8.6878472222222225E-2</v>
      </c>
      <c r="AA2216" s="53">
        <f t="shared" si="733"/>
        <v>0.10507306222222221</v>
      </c>
      <c r="AB2216" s="50">
        <f t="shared" si="734"/>
        <v>1335</v>
      </c>
      <c r="AC2216" s="50">
        <f t="shared" si="743"/>
        <v>2014</v>
      </c>
      <c r="AD2216" s="50">
        <f t="shared" si="735"/>
        <v>2</v>
      </c>
      <c r="AE2216" s="56">
        <f t="shared" si="736"/>
        <v>201402</v>
      </c>
      <c r="AF2216" s="56">
        <f t="shared" si="724"/>
        <v>9</v>
      </c>
      <c r="AG2216" s="58">
        <f t="shared" si="742"/>
        <v>0</v>
      </c>
      <c r="AH2216" s="56">
        <f t="shared" si="737"/>
        <v>27</v>
      </c>
      <c r="AI2216" s="53">
        <f t="shared" si="738"/>
        <v>0.19195153444444443</v>
      </c>
      <c r="AJ2216" s="56">
        <f t="shared" si="739"/>
        <v>4.2699999999999996</v>
      </c>
    </row>
    <row r="2217" spans="1:36" x14ac:dyDescent="0.25">
      <c r="A2217" s="50">
        <v>2216</v>
      </c>
      <c r="B2217" s="51">
        <v>41699</v>
      </c>
      <c r="C2217" s="75">
        <f t="shared" si="723"/>
        <v>41699</v>
      </c>
      <c r="D2217" s="50" t="s">
        <v>1224</v>
      </c>
      <c r="E2217" s="50">
        <v>15</v>
      </c>
      <c r="F2217" s="50">
        <v>1</v>
      </c>
      <c r="G2217" s="50">
        <v>0</v>
      </c>
      <c r="H2217" s="50">
        <v>0</v>
      </c>
      <c r="I2217" s="53">
        <f t="shared" si="725"/>
        <v>4.1666666666666664E-2</v>
      </c>
      <c r="J2217" s="54">
        <f t="shared" si="726"/>
        <v>2.7777777777777775E-3</v>
      </c>
      <c r="K2217" s="50" t="s">
        <v>1076</v>
      </c>
      <c r="L2217" s="50" t="s">
        <v>1328</v>
      </c>
      <c r="M2217" s="55">
        <f t="shared" si="727"/>
        <v>15.000000000000014</v>
      </c>
      <c r="N2217" s="50">
        <v>0</v>
      </c>
      <c r="O2217" s="50" t="s">
        <v>253</v>
      </c>
      <c r="S2217" s="151">
        <f t="shared" si="728"/>
        <v>0.31111111111111106</v>
      </c>
      <c r="T2217" s="151">
        <f t="shared" si="729"/>
        <v>0.15555555555555553</v>
      </c>
      <c r="V2217" s="393">
        <f t="shared" si="740"/>
        <v>0</v>
      </c>
      <c r="W2217" s="393">
        <f t="shared" si="741"/>
        <v>0</v>
      </c>
      <c r="X2217" s="53">
        <f t="shared" si="730"/>
        <v>7.2777777777777761E-2</v>
      </c>
      <c r="Y2217" s="53">
        <f t="shared" si="731"/>
        <v>0.10916695777777777</v>
      </c>
      <c r="Z2217" s="53">
        <f t="shared" si="732"/>
        <v>3.638888888888888E-2</v>
      </c>
      <c r="AA2217" s="53">
        <f t="shared" si="733"/>
        <v>5.4583478888888884E-2</v>
      </c>
      <c r="AB2217" s="50">
        <f t="shared" si="734"/>
        <v>592</v>
      </c>
      <c r="AC2217" s="50">
        <f t="shared" si="743"/>
        <v>2014</v>
      </c>
      <c r="AD2217" s="50">
        <f t="shared" si="735"/>
        <v>3</v>
      </c>
      <c r="AE2217" s="56">
        <f t="shared" si="736"/>
        <v>201403</v>
      </c>
      <c r="AF2217" s="56">
        <f t="shared" si="724"/>
        <v>9</v>
      </c>
      <c r="AG2217" s="58">
        <f t="shared" si="742"/>
        <v>1</v>
      </c>
      <c r="AH2217" s="56">
        <f t="shared" si="737"/>
        <v>1</v>
      </c>
      <c r="AI2217" s="53">
        <f t="shared" si="738"/>
        <v>9.0972367777777757E-2</v>
      </c>
      <c r="AJ2217" s="56">
        <f t="shared" si="739"/>
        <v>15</v>
      </c>
    </row>
    <row r="2218" spans="1:36" x14ac:dyDescent="0.25">
      <c r="A2218" s="50">
        <v>2217</v>
      </c>
      <c r="B2218" s="51">
        <v>41700</v>
      </c>
      <c r="C2218" s="75">
        <f t="shared" si="723"/>
        <v>41700</v>
      </c>
      <c r="D2218" s="50" t="s">
        <v>1223</v>
      </c>
      <c r="E2218" s="50">
        <v>5.15</v>
      </c>
      <c r="F2218" s="50">
        <v>0</v>
      </c>
      <c r="G2218" s="50">
        <v>50</v>
      </c>
      <c r="H2218" s="50">
        <v>0</v>
      </c>
      <c r="I2218" s="53">
        <f t="shared" si="725"/>
        <v>3.4722222222222224E-2</v>
      </c>
      <c r="J2218" s="54">
        <f t="shared" si="726"/>
        <v>6.7421790722761591E-3</v>
      </c>
      <c r="K2218" s="50" t="s">
        <v>1311</v>
      </c>
      <c r="L2218" s="50" t="s">
        <v>17</v>
      </c>
      <c r="M2218" s="55">
        <f t="shared" si="727"/>
        <v>6.180000000000005</v>
      </c>
      <c r="N2218" s="50">
        <v>0</v>
      </c>
      <c r="O2218" s="50" t="s">
        <v>253</v>
      </c>
      <c r="S2218" s="151">
        <f t="shared" si="728"/>
        <v>0.17664509169363538</v>
      </c>
      <c r="T2218" s="151">
        <f t="shared" si="729"/>
        <v>8.8322545846817688E-2</v>
      </c>
      <c r="V2218" s="393">
        <f t="shared" si="740"/>
        <v>0</v>
      </c>
      <c r="W2218" s="393">
        <f t="shared" si="741"/>
        <v>0</v>
      </c>
      <c r="X2218" s="53">
        <f t="shared" si="730"/>
        <v>0.17664509169363538</v>
      </c>
      <c r="Y2218" s="53">
        <f t="shared" si="731"/>
        <v>0.21303427169363534</v>
      </c>
      <c r="Z2218" s="53">
        <f t="shared" si="732"/>
        <v>8.8322545846817688E-2</v>
      </c>
      <c r="AA2218" s="53">
        <f t="shared" si="733"/>
        <v>0.10651713584681767</v>
      </c>
      <c r="AB2218" s="50">
        <f t="shared" si="734"/>
        <v>1449</v>
      </c>
      <c r="AC2218" s="50">
        <f t="shared" si="743"/>
        <v>2014</v>
      </c>
      <c r="AD2218" s="50">
        <f t="shared" si="735"/>
        <v>3</v>
      </c>
      <c r="AE2218" s="56">
        <f t="shared" si="736"/>
        <v>201403</v>
      </c>
      <c r="AF2218" s="56">
        <f t="shared" si="724"/>
        <v>10</v>
      </c>
      <c r="AG2218" s="58">
        <f t="shared" si="742"/>
        <v>0</v>
      </c>
      <c r="AH2218" s="56">
        <f t="shared" si="737"/>
        <v>2</v>
      </c>
      <c r="AI2218" s="53">
        <f t="shared" si="738"/>
        <v>0.19483968169363536</v>
      </c>
      <c r="AJ2218" s="56">
        <f t="shared" si="739"/>
        <v>21.990500000000001</v>
      </c>
    </row>
    <row r="2219" spans="1:36" x14ac:dyDescent="0.25">
      <c r="A2219" s="50">
        <v>2218</v>
      </c>
      <c r="B2219" s="51">
        <v>41701</v>
      </c>
      <c r="C2219" s="75">
        <f t="shared" si="723"/>
        <v>41701</v>
      </c>
      <c r="D2219" s="50" t="s">
        <v>1223</v>
      </c>
      <c r="E2219" s="50">
        <v>3.11</v>
      </c>
      <c r="F2219" s="50">
        <v>0</v>
      </c>
      <c r="G2219" s="50">
        <v>29</v>
      </c>
      <c r="H2219" s="50">
        <v>50</v>
      </c>
      <c r="I2219" s="53">
        <f t="shared" si="725"/>
        <v>2.071759259259259E-2</v>
      </c>
      <c r="J2219" s="54">
        <f t="shared" si="726"/>
        <v>6.6616053352387752E-3</v>
      </c>
      <c r="K2219" s="50" t="s">
        <v>1143</v>
      </c>
      <c r="L2219" s="50" t="s">
        <v>1048</v>
      </c>
      <c r="M2219" s="55">
        <f t="shared" si="727"/>
        <v>6.2547486033519606</v>
      </c>
      <c r="N2219" s="50">
        <v>0</v>
      </c>
      <c r="O2219" s="50" t="s">
        <v>253</v>
      </c>
      <c r="S2219" s="151">
        <f t="shared" si="728"/>
        <v>0.1745340597832559</v>
      </c>
      <c r="T2219" s="151">
        <f t="shared" si="729"/>
        <v>8.7267029891627948E-2</v>
      </c>
      <c r="V2219" s="393">
        <f t="shared" si="740"/>
        <v>0</v>
      </c>
      <c r="W2219" s="393">
        <f t="shared" si="741"/>
        <v>0</v>
      </c>
      <c r="X2219" s="53">
        <f t="shared" si="730"/>
        <v>0.1745340597832559</v>
      </c>
      <c r="Y2219" s="53">
        <f t="shared" si="731"/>
        <v>0.21092323978325592</v>
      </c>
      <c r="Z2219" s="53">
        <f t="shared" si="732"/>
        <v>8.7267029891627948E-2</v>
      </c>
      <c r="AA2219" s="53">
        <f t="shared" si="733"/>
        <v>0.10546161989162796</v>
      </c>
      <c r="AB2219" s="50">
        <f t="shared" si="734"/>
        <v>1358</v>
      </c>
      <c r="AC2219" s="50">
        <f t="shared" si="743"/>
        <v>2014</v>
      </c>
      <c r="AD2219" s="50">
        <f t="shared" si="735"/>
        <v>3</v>
      </c>
      <c r="AE2219" s="56">
        <f t="shared" si="736"/>
        <v>201403</v>
      </c>
      <c r="AF2219" s="56">
        <f t="shared" si="724"/>
        <v>10</v>
      </c>
      <c r="AG2219" s="58">
        <f t="shared" si="742"/>
        <v>0</v>
      </c>
      <c r="AH2219" s="56">
        <f t="shared" si="737"/>
        <v>3</v>
      </c>
      <c r="AI2219" s="53">
        <f t="shared" si="738"/>
        <v>0.19272864978325591</v>
      </c>
      <c r="AJ2219" s="56">
        <f t="shared" si="739"/>
        <v>13.279699999999998</v>
      </c>
    </row>
    <row r="2220" spans="1:36" x14ac:dyDescent="0.25">
      <c r="A2220" s="50">
        <v>2219</v>
      </c>
      <c r="B2220" s="51">
        <v>41701</v>
      </c>
      <c r="C2220" s="75">
        <f t="shared" ref="C2220:C2283" si="744">B2220</f>
        <v>41701</v>
      </c>
      <c r="D2220" s="50" t="s">
        <v>1225</v>
      </c>
      <c r="E2220" s="50">
        <v>1</v>
      </c>
      <c r="F2220" s="50">
        <v>0</v>
      </c>
      <c r="G2220" s="50">
        <v>31</v>
      </c>
      <c r="H2220" s="50">
        <v>30</v>
      </c>
      <c r="I2220" s="53">
        <f t="shared" si="725"/>
        <v>2.1875000000000002E-2</v>
      </c>
      <c r="J2220" s="54">
        <f t="shared" si="726"/>
        <v>2.1875000000000002E-2</v>
      </c>
      <c r="K2220" s="50" t="s">
        <v>781</v>
      </c>
      <c r="L2220" s="50" t="s">
        <v>1304</v>
      </c>
      <c r="M2220" s="55">
        <f t="shared" si="727"/>
        <v>1.904761904761906</v>
      </c>
      <c r="N2220" s="50">
        <v>0</v>
      </c>
      <c r="O2220" s="50" t="s">
        <v>253</v>
      </c>
      <c r="S2220" s="151">
        <f t="shared" si="728"/>
        <v>5.2500000000000005E-2</v>
      </c>
      <c r="T2220" s="151">
        <f t="shared" si="729"/>
        <v>2.6250000000000002E-2</v>
      </c>
      <c r="V2220" s="393">
        <f t="shared" si="740"/>
        <v>0</v>
      </c>
      <c r="W2220" s="393">
        <f t="shared" si="741"/>
        <v>0</v>
      </c>
      <c r="X2220" s="53">
        <f t="shared" si="730"/>
        <v>0.573125</v>
      </c>
      <c r="Y2220" s="53">
        <f t="shared" si="731"/>
        <v>0.60951418000000002</v>
      </c>
      <c r="Z2220" s="53">
        <f t="shared" si="732"/>
        <v>0.2865625</v>
      </c>
      <c r="AA2220" s="53">
        <f t="shared" si="733"/>
        <v>0.30475709000000001</v>
      </c>
      <c r="AB2220" s="50">
        <f t="shared" si="734"/>
        <v>3663</v>
      </c>
      <c r="AC2220" s="50">
        <f t="shared" si="743"/>
        <v>2014</v>
      </c>
      <c r="AD2220" s="50">
        <f t="shared" si="735"/>
        <v>3</v>
      </c>
      <c r="AE2220" s="56">
        <f t="shared" si="736"/>
        <v>201403</v>
      </c>
      <c r="AF2220" s="56">
        <f t="shared" si="724"/>
        <v>10</v>
      </c>
      <c r="AG2220" s="58">
        <f t="shared" si="742"/>
        <v>0</v>
      </c>
      <c r="AH2220" s="56">
        <f t="shared" si="737"/>
        <v>3</v>
      </c>
      <c r="AI2220" s="53">
        <f t="shared" si="738"/>
        <v>0.59131959000000001</v>
      </c>
      <c r="AJ2220" s="56">
        <f t="shared" si="739"/>
        <v>46.7</v>
      </c>
    </row>
    <row r="2221" spans="1:36" x14ac:dyDescent="0.25">
      <c r="A2221" s="50">
        <v>2220</v>
      </c>
      <c r="B2221" s="51">
        <v>41702</v>
      </c>
      <c r="C2221" s="75">
        <f t="shared" si="744"/>
        <v>41702</v>
      </c>
      <c r="D2221" s="50" t="s">
        <v>1224</v>
      </c>
      <c r="E2221" s="50">
        <v>10</v>
      </c>
      <c r="F2221" s="50">
        <v>0</v>
      </c>
      <c r="G2221" s="50">
        <v>26</v>
      </c>
      <c r="H2221" s="50">
        <v>40</v>
      </c>
      <c r="I2221" s="53">
        <f t="shared" si="725"/>
        <v>1.8518518518518521E-2</v>
      </c>
      <c r="J2221" s="54">
        <f t="shared" si="726"/>
        <v>1.8518518518518521E-3</v>
      </c>
      <c r="K2221" s="50" t="s">
        <v>921</v>
      </c>
      <c r="L2221" s="50" t="s">
        <v>1132</v>
      </c>
      <c r="M2221" s="55">
        <f t="shared" si="727"/>
        <v>22.500000000000014</v>
      </c>
      <c r="N2221" s="50">
        <v>0</v>
      </c>
      <c r="O2221" s="50" t="s">
        <v>253</v>
      </c>
      <c r="S2221" s="151">
        <f t="shared" si="728"/>
        <v>0.20740740740740743</v>
      </c>
      <c r="T2221" s="151">
        <f t="shared" si="729"/>
        <v>0.10370370370370371</v>
      </c>
      <c r="V2221" s="393">
        <f t="shared" si="740"/>
        <v>0</v>
      </c>
      <c r="W2221" s="393">
        <f t="shared" si="741"/>
        <v>0</v>
      </c>
      <c r="X2221" s="53">
        <f t="shared" si="730"/>
        <v>4.8518518518518523E-2</v>
      </c>
      <c r="Y2221" s="53">
        <f t="shared" si="731"/>
        <v>8.4907698518518523E-2</v>
      </c>
      <c r="Z2221" s="53">
        <f t="shared" si="732"/>
        <v>2.4259259259259262E-2</v>
      </c>
      <c r="AA2221" s="53">
        <f t="shared" si="733"/>
        <v>4.2453849259259262E-2</v>
      </c>
      <c r="AB2221" s="50">
        <f t="shared" si="734"/>
        <v>91</v>
      </c>
      <c r="AC2221" s="50">
        <f t="shared" si="743"/>
        <v>2014</v>
      </c>
      <c r="AD2221" s="50">
        <f t="shared" si="735"/>
        <v>3</v>
      </c>
      <c r="AE2221" s="56">
        <f t="shared" si="736"/>
        <v>201403</v>
      </c>
      <c r="AF2221" s="56">
        <f t="shared" si="724"/>
        <v>10</v>
      </c>
      <c r="AG2221" s="58">
        <f t="shared" si="742"/>
        <v>0</v>
      </c>
      <c r="AH2221" s="56">
        <f t="shared" si="737"/>
        <v>4</v>
      </c>
      <c r="AI2221" s="53">
        <f t="shared" si="738"/>
        <v>6.6713108518518527E-2</v>
      </c>
      <c r="AJ2221" s="56">
        <f t="shared" si="739"/>
        <v>10</v>
      </c>
    </row>
    <row r="2222" spans="1:36" x14ac:dyDescent="0.25">
      <c r="A2222" s="50">
        <v>2221</v>
      </c>
      <c r="B2222" s="51">
        <v>41703</v>
      </c>
      <c r="C2222" s="75">
        <f t="shared" si="744"/>
        <v>41703</v>
      </c>
      <c r="D2222" s="50" t="s">
        <v>1225</v>
      </c>
      <c r="E2222" s="50">
        <v>1</v>
      </c>
      <c r="F2222" s="50">
        <v>0</v>
      </c>
      <c r="G2222" s="50">
        <v>40</v>
      </c>
      <c r="H2222" s="50">
        <v>0</v>
      </c>
      <c r="I2222" s="53">
        <f t="shared" si="725"/>
        <v>2.7777777777777776E-2</v>
      </c>
      <c r="J2222" s="54">
        <f t="shared" si="726"/>
        <v>2.7777777777777776E-2</v>
      </c>
      <c r="K2222" s="50" t="s">
        <v>781</v>
      </c>
      <c r="L2222" s="50" t="s">
        <v>1304</v>
      </c>
      <c r="M2222" s="55">
        <f t="shared" si="727"/>
        <v>1.5000000000000013</v>
      </c>
      <c r="N2222" s="50">
        <v>0</v>
      </c>
      <c r="O2222" s="50" t="s">
        <v>253</v>
      </c>
      <c r="S2222" s="151">
        <f t="shared" si="728"/>
        <v>6.6666666666666666E-2</v>
      </c>
      <c r="T2222" s="151">
        <f t="shared" si="729"/>
        <v>3.3333333333333333E-2</v>
      </c>
      <c r="V2222" s="393">
        <f t="shared" si="740"/>
        <v>0</v>
      </c>
      <c r="W2222" s="393">
        <f t="shared" si="741"/>
        <v>0</v>
      </c>
      <c r="X2222" s="53">
        <f t="shared" si="730"/>
        <v>0.72777777777777775</v>
      </c>
      <c r="Y2222" s="53">
        <f t="shared" si="731"/>
        <v>0.76416695777777766</v>
      </c>
      <c r="Z2222" s="53">
        <f t="shared" si="732"/>
        <v>0.36388888888888887</v>
      </c>
      <c r="AA2222" s="53">
        <f t="shared" si="733"/>
        <v>0.38208347888888883</v>
      </c>
      <c r="AB2222" s="50">
        <f t="shared" si="734"/>
        <v>3969</v>
      </c>
      <c r="AC2222" s="50">
        <f t="shared" si="743"/>
        <v>2014</v>
      </c>
      <c r="AD2222" s="50">
        <f t="shared" si="735"/>
        <v>3</v>
      </c>
      <c r="AE2222" s="56">
        <f t="shared" si="736"/>
        <v>201403</v>
      </c>
      <c r="AF2222" s="56">
        <f t="shared" si="724"/>
        <v>10</v>
      </c>
      <c r="AG2222" s="58">
        <f t="shared" si="742"/>
        <v>0</v>
      </c>
      <c r="AH2222" s="56">
        <f t="shared" si="737"/>
        <v>5</v>
      </c>
      <c r="AI2222" s="53">
        <f t="shared" si="738"/>
        <v>0.74597236777777765</v>
      </c>
      <c r="AJ2222" s="56">
        <f t="shared" si="739"/>
        <v>46.7</v>
      </c>
    </row>
    <row r="2223" spans="1:36" x14ac:dyDescent="0.25">
      <c r="A2223" s="50">
        <v>2222</v>
      </c>
      <c r="B2223" s="51">
        <v>41704</v>
      </c>
      <c r="C2223" s="75">
        <f t="shared" si="744"/>
        <v>41704</v>
      </c>
      <c r="D2223" s="50" t="s">
        <v>1224</v>
      </c>
      <c r="E2223" s="50">
        <v>9</v>
      </c>
      <c r="F2223" s="50">
        <v>0</v>
      </c>
      <c r="G2223" s="50">
        <v>27</v>
      </c>
      <c r="H2223" s="50">
        <v>0</v>
      </c>
      <c r="I2223" s="53">
        <f t="shared" si="725"/>
        <v>1.8749999999999999E-2</v>
      </c>
      <c r="J2223" s="54">
        <f t="shared" si="726"/>
        <v>2.0833333333333333E-3</v>
      </c>
      <c r="K2223" s="50" t="s">
        <v>921</v>
      </c>
      <c r="L2223" s="50" t="s">
        <v>1132</v>
      </c>
      <c r="M2223" s="55">
        <f t="shared" si="727"/>
        <v>20.000000000000014</v>
      </c>
      <c r="N2223" s="50">
        <v>0</v>
      </c>
      <c r="O2223" s="50" t="s">
        <v>253</v>
      </c>
      <c r="S2223" s="151">
        <f t="shared" si="728"/>
        <v>0.23333333333333334</v>
      </c>
      <c r="T2223" s="151">
        <f t="shared" si="729"/>
        <v>0.11666666666666667</v>
      </c>
      <c r="V2223" s="393">
        <f t="shared" si="740"/>
        <v>0</v>
      </c>
      <c r="W2223" s="393">
        <f t="shared" si="741"/>
        <v>0</v>
      </c>
      <c r="X2223" s="53">
        <f t="shared" si="730"/>
        <v>5.4583333333333331E-2</v>
      </c>
      <c r="Y2223" s="53">
        <f t="shared" si="731"/>
        <v>9.0972513333333324E-2</v>
      </c>
      <c r="Z2223" s="53">
        <f t="shared" si="732"/>
        <v>2.7291666666666665E-2</v>
      </c>
      <c r="AA2223" s="53">
        <f t="shared" si="733"/>
        <v>4.5486256666666662E-2</v>
      </c>
      <c r="AB2223" s="50">
        <f t="shared" si="734"/>
        <v>218</v>
      </c>
      <c r="AC2223" s="50">
        <f t="shared" si="743"/>
        <v>2014</v>
      </c>
      <c r="AD2223" s="50">
        <f t="shared" si="735"/>
        <v>3</v>
      </c>
      <c r="AE2223" s="56">
        <f t="shared" si="736"/>
        <v>201403</v>
      </c>
      <c r="AF2223" s="56">
        <f t="shared" si="724"/>
        <v>10</v>
      </c>
      <c r="AG2223" s="58">
        <f t="shared" si="742"/>
        <v>0</v>
      </c>
      <c r="AH2223" s="56">
        <f t="shared" si="737"/>
        <v>6</v>
      </c>
      <c r="AI2223" s="53">
        <f t="shared" si="738"/>
        <v>7.2777923333333328E-2</v>
      </c>
      <c r="AJ2223" s="56">
        <f t="shared" si="739"/>
        <v>9</v>
      </c>
    </row>
    <row r="2224" spans="1:36" x14ac:dyDescent="0.25">
      <c r="A2224" s="50">
        <v>2223</v>
      </c>
      <c r="B2224" s="51">
        <v>41704</v>
      </c>
      <c r="C2224" s="75">
        <f t="shared" si="744"/>
        <v>41704</v>
      </c>
      <c r="D2224" s="50" t="s">
        <v>1223</v>
      </c>
      <c r="E2224" s="50">
        <v>1</v>
      </c>
      <c r="F2224" s="50">
        <v>0</v>
      </c>
      <c r="G2224" s="50">
        <v>8</v>
      </c>
      <c r="H2224" s="50">
        <v>57</v>
      </c>
      <c r="I2224" s="53">
        <f t="shared" si="725"/>
        <v>6.215277777777777E-3</v>
      </c>
      <c r="J2224" s="54">
        <f t="shared" si="726"/>
        <v>6.215277777777777E-3</v>
      </c>
      <c r="K2224" s="50" t="s">
        <v>1143</v>
      </c>
      <c r="L2224" s="50" t="s">
        <v>1048</v>
      </c>
      <c r="M2224" s="55">
        <f t="shared" si="727"/>
        <v>6.7039106145251459</v>
      </c>
      <c r="N2224" s="50">
        <v>0</v>
      </c>
      <c r="O2224" s="50" t="s">
        <v>253</v>
      </c>
      <c r="S2224" s="151">
        <f t="shared" si="728"/>
        <v>0.16284027777777776</v>
      </c>
      <c r="T2224" s="151">
        <f t="shared" si="729"/>
        <v>8.1420138888888882E-2</v>
      </c>
      <c r="V2224" s="393">
        <f t="shared" si="740"/>
        <v>0</v>
      </c>
      <c r="W2224" s="393">
        <f t="shared" si="741"/>
        <v>0</v>
      </c>
      <c r="X2224" s="53">
        <f t="shared" si="730"/>
        <v>0.16284027777777776</v>
      </c>
      <c r="Y2224" s="53">
        <f t="shared" si="731"/>
        <v>0.19922945777777776</v>
      </c>
      <c r="Z2224" s="53">
        <f t="shared" si="732"/>
        <v>8.1420138888888882E-2</v>
      </c>
      <c r="AA2224" s="53">
        <f t="shared" si="733"/>
        <v>9.9614728888888879E-2</v>
      </c>
      <c r="AB2224" s="50">
        <f t="shared" si="734"/>
        <v>1060</v>
      </c>
      <c r="AC2224" s="50">
        <f t="shared" si="743"/>
        <v>2014</v>
      </c>
      <c r="AD2224" s="50">
        <f t="shared" si="735"/>
        <v>3</v>
      </c>
      <c r="AE2224" s="56">
        <f t="shared" si="736"/>
        <v>201403</v>
      </c>
      <c r="AF2224" s="56">
        <f t="shared" si="724"/>
        <v>10</v>
      </c>
      <c r="AG2224" s="58">
        <f t="shared" si="742"/>
        <v>0</v>
      </c>
      <c r="AH2224" s="56">
        <f t="shared" si="737"/>
        <v>6</v>
      </c>
      <c r="AI2224" s="53">
        <f t="shared" si="738"/>
        <v>0.18103486777777777</v>
      </c>
      <c r="AJ2224" s="56">
        <f t="shared" si="739"/>
        <v>4.2699999999999996</v>
      </c>
    </row>
    <row r="2225" spans="1:36" x14ac:dyDescent="0.25">
      <c r="A2225" s="50">
        <v>2224</v>
      </c>
      <c r="B2225" s="51">
        <v>41705</v>
      </c>
      <c r="C2225" s="75">
        <f t="shared" si="744"/>
        <v>41705</v>
      </c>
      <c r="D2225" s="50" t="s">
        <v>1223</v>
      </c>
      <c r="E2225" s="50">
        <v>3.5</v>
      </c>
      <c r="F2225" s="50">
        <v>0</v>
      </c>
      <c r="G2225" s="50">
        <v>33</v>
      </c>
      <c r="H2225" s="50">
        <v>49</v>
      </c>
      <c r="I2225" s="53">
        <f t="shared" si="725"/>
        <v>2.3483796296296298E-2</v>
      </c>
      <c r="J2225" s="54">
        <f t="shared" si="726"/>
        <v>6.7096560846560847E-3</v>
      </c>
      <c r="K2225" s="50" t="s">
        <v>1143</v>
      </c>
      <c r="L2225" s="50" t="s">
        <v>1048</v>
      </c>
      <c r="M2225" s="55">
        <f t="shared" si="727"/>
        <v>6.2099556431739824</v>
      </c>
      <c r="N2225" s="50">
        <v>0</v>
      </c>
      <c r="O2225" s="50" t="s">
        <v>253</v>
      </c>
      <c r="S2225" s="151">
        <f t="shared" si="728"/>
        <v>0.1757929894179894</v>
      </c>
      <c r="T2225" s="151">
        <f t="shared" si="729"/>
        <v>8.7896494708994702E-2</v>
      </c>
      <c r="V2225" s="393">
        <f t="shared" si="740"/>
        <v>0</v>
      </c>
      <c r="W2225" s="393">
        <f t="shared" si="741"/>
        <v>0</v>
      </c>
      <c r="X2225" s="53">
        <f t="shared" si="730"/>
        <v>0.1757929894179894</v>
      </c>
      <c r="Y2225" s="53">
        <f t="shared" si="731"/>
        <v>0.2121821694179894</v>
      </c>
      <c r="Z2225" s="53">
        <f t="shared" si="732"/>
        <v>8.7896494708994702E-2</v>
      </c>
      <c r="AA2225" s="53">
        <f t="shared" si="733"/>
        <v>0.1060910847089947</v>
      </c>
      <c r="AB2225" s="50">
        <f t="shared" si="734"/>
        <v>1399</v>
      </c>
      <c r="AC2225" s="50">
        <f t="shared" si="743"/>
        <v>2014</v>
      </c>
      <c r="AD2225" s="50">
        <f t="shared" si="735"/>
        <v>3</v>
      </c>
      <c r="AE2225" s="56">
        <f t="shared" si="736"/>
        <v>201403</v>
      </c>
      <c r="AF2225" s="56">
        <f t="shared" si="724"/>
        <v>10</v>
      </c>
      <c r="AG2225" s="58">
        <f t="shared" si="742"/>
        <v>0</v>
      </c>
      <c r="AH2225" s="56">
        <f t="shared" si="737"/>
        <v>7</v>
      </c>
      <c r="AI2225" s="53">
        <f t="shared" si="738"/>
        <v>0.19398757941798939</v>
      </c>
      <c r="AJ2225" s="56">
        <f t="shared" si="739"/>
        <v>14.944999999999999</v>
      </c>
    </row>
    <row r="2226" spans="1:36" x14ac:dyDescent="0.25">
      <c r="A2226" s="50">
        <v>2225</v>
      </c>
      <c r="B2226" s="51">
        <v>41706</v>
      </c>
      <c r="C2226" s="75">
        <f t="shared" si="744"/>
        <v>41706</v>
      </c>
      <c r="D2226" s="50" t="s">
        <v>1223</v>
      </c>
      <c r="E2226" s="50">
        <v>7.62</v>
      </c>
      <c r="F2226" s="50">
        <v>1</v>
      </c>
      <c r="G2226" s="50">
        <v>17</v>
      </c>
      <c r="H2226" s="50">
        <v>48</v>
      </c>
      <c r="I2226" s="53">
        <f t="shared" si="725"/>
        <v>5.4027777777777779E-2</v>
      </c>
      <c r="J2226" s="54">
        <f t="shared" si="726"/>
        <v>7.0902595508894719E-3</v>
      </c>
      <c r="K2226" s="50" t="s">
        <v>1311</v>
      </c>
      <c r="L2226" s="50" t="s">
        <v>1334</v>
      </c>
      <c r="M2226" s="55">
        <f t="shared" si="727"/>
        <v>5.8766066838046322</v>
      </c>
      <c r="N2226" s="50">
        <v>160</v>
      </c>
      <c r="O2226" s="50" t="s">
        <v>526</v>
      </c>
      <c r="S2226" s="151">
        <f t="shared" si="728"/>
        <v>0.18576480023330416</v>
      </c>
      <c r="T2226" s="151">
        <f t="shared" si="729"/>
        <v>9.2882400116652081E-2</v>
      </c>
      <c r="V2226" s="393">
        <f t="shared" si="740"/>
        <v>0</v>
      </c>
      <c r="W2226" s="393">
        <f t="shared" si="741"/>
        <v>0</v>
      </c>
      <c r="X2226" s="53">
        <f t="shared" si="730"/>
        <v>0.18576480023330416</v>
      </c>
      <c r="Y2226" s="53">
        <f t="shared" si="731"/>
        <v>0.22215398023330413</v>
      </c>
      <c r="Z2226" s="53">
        <f t="shared" si="732"/>
        <v>9.2882400116652081E-2</v>
      </c>
      <c r="AA2226" s="53">
        <f t="shared" si="733"/>
        <v>0.11107699011665206</v>
      </c>
      <c r="AB2226" s="50">
        <f t="shared" si="734"/>
        <v>1899</v>
      </c>
      <c r="AC2226" s="50">
        <f t="shared" si="743"/>
        <v>2014</v>
      </c>
      <c r="AD2226" s="50">
        <f t="shared" si="735"/>
        <v>3</v>
      </c>
      <c r="AE2226" s="56">
        <f t="shared" si="736"/>
        <v>201403</v>
      </c>
      <c r="AF2226" s="56">
        <f t="shared" si="724"/>
        <v>10</v>
      </c>
      <c r="AG2226" s="58">
        <f t="shared" si="742"/>
        <v>0</v>
      </c>
      <c r="AH2226" s="56">
        <f t="shared" si="737"/>
        <v>8</v>
      </c>
      <c r="AI2226" s="53">
        <f t="shared" si="738"/>
        <v>0.20395939023330414</v>
      </c>
      <c r="AJ2226" s="56">
        <f t="shared" si="739"/>
        <v>32.537399999999998</v>
      </c>
    </row>
    <row r="2227" spans="1:36" x14ac:dyDescent="0.25">
      <c r="A2227" s="50">
        <v>2226</v>
      </c>
      <c r="B2227" s="51">
        <v>41707</v>
      </c>
      <c r="C2227" s="75">
        <f t="shared" si="744"/>
        <v>41707</v>
      </c>
      <c r="D2227" s="50" t="s">
        <v>1224</v>
      </c>
      <c r="E2227" s="50">
        <v>20</v>
      </c>
      <c r="F2227" s="50">
        <v>1</v>
      </c>
      <c r="G2227" s="50">
        <v>20</v>
      </c>
      <c r="H2227" s="50">
        <v>0</v>
      </c>
      <c r="I2227" s="53">
        <f t="shared" si="725"/>
        <v>5.5555555555555552E-2</v>
      </c>
      <c r="J2227" s="54">
        <f t="shared" si="726"/>
        <v>2.7777777777777775E-3</v>
      </c>
      <c r="K2227" s="50" t="s">
        <v>1076</v>
      </c>
      <c r="L2227" s="50" t="s">
        <v>1335</v>
      </c>
      <c r="M2227" s="55">
        <f t="shared" si="727"/>
        <v>15.000000000000014</v>
      </c>
      <c r="N2227" s="50">
        <v>0</v>
      </c>
      <c r="O2227" s="50" t="s">
        <v>253</v>
      </c>
      <c r="S2227" s="151">
        <f t="shared" si="728"/>
        <v>0.31111111111111106</v>
      </c>
      <c r="T2227" s="151">
        <f t="shared" si="729"/>
        <v>0.15555555555555553</v>
      </c>
      <c r="V2227" s="393">
        <f t="shared" si="740"/>
        <v>0</v>
      </c>
      <c r="W2227" s="393">
        <f t="shared" si="741"/>
        <v>0</v>
      </c>
      <c r="X2227" s="53">
        <f t="shared" si="730"/>
        <v>7.2777777777777761E-2</v>
      </c>
      <c r="Y2227" s="53">
        <f t="shared" si="731"/>
        <v>0.10916695777777777</v>
      </c>
      <c r="Z2227" s="53">
        <f t="shared" si="732"/>
        <v>3.638888888888888E-2</v>
      </c>
      <c r="AA2227" s="53">
        <f t="shared" si="733"/>
        <v>5.4583478888888884E-2</v>
      </c>
      <c r="AB2227" s="50">
        <f t="shared" si="734"/>
        <v>592</v>
      </c>
      <c r="AC2227" s="50">
        <f t="shared" si="743"/>
        <v>2014</v>
      </c>
      <c r="AD2227" s="50">
        <f t="shared" si="735"/>
        <v>3</v>
      </c>
      <c r="AE2227" s="56">
        <f t="shared" si="736"/>
        <v>201403</v>
      </c>
      <c r="AF2227" s="56">
        <f t="shared" ref="AF2227:AF2290" si="745">WEEKNUM(B2227,1)</f>
        <v>11</v>
      </c>
      <c r="AG2227" s="58">
        <f t="shared" si="742"/>
        <v>0</v>
      </c>
      <c r="AH2227" s="56">
        <f t="shared" si="737"/>
        <v>9</v>
      </c>
      <c r="AI2227" s="53">
        <f t="shared" si="738"/>
        <v>9.0972367777777757E-2</v>
      </c>
      <c r="AJ2227" s="56">
        <f t="shared" si="739"/>
        <v>20</v>
      </c>
    </row>
    <row r="2228" spans="1:36" x14ac:dyDescent="0.25">
      <c r="A2228" s="50">
        <v>2227</v>
      </c>
      <c r="B2228" s="51">
        <v>41708</v>
      </c>
      <c r="C2228" s="75">
        <f t="shared" si="744"/>
        <v>41708</v>
      </c>
      <c r="D2228" s="50" t="s">
        <v>1223</v>
      </c>
      <c r="E2228" s="50">
        <v>3</v>
      </c>
      <c r="F2228" s="50">
        <v>0</v>
      </c>
      <c r="G2228" s="50">
        <v>24</v>
      </c>
      <c r="H2228" s="50">
        <v>5</v>
      </c>
      <c r="I2228" s="53">
        <f t="shared" si="725"/>
        <v>1.6724537037037034E-2</v>
      </c>
      <c r="J2228" s="54">
        <f t="shared" si="726"/>
        <v>5.5748456790123448E-3</v>
      </c>
      <c r="K2228" s="50" t="s">
        <v>1143</v>
      </c>
      <c r="L2228" s="50" t="s">
        <v>1048</v>
      </c>
      <c r="M2228" s="55">
        <f t="shared" si="727"/>
        <v>7.4740484429065814</v>
      </c>
      <c r="N2228" s="50">
        <v>0</v>
      </c>
      <c r="O2228" s="50" t="s">
        <v>253</v>
      </c>
      <c r="R2228" s="50" t="s">
        <v>1336</v>
      </c>
      <c r="S2228" s="151">
        <f t="shared" si="728"/>
        <v>0.14606095679012343</v>
      </c>
      <c r="T2228" s="151">
        <f t="shared" si="729"/>
        <v>7.3030478395061715E-2</v>
      </c>
      <c r="V2228" s="393">
        <f t="shared" si="740"/>
        <v>0</v>
      </c>
      <c r="W2228" s="393">
        <f t="shared" si="741"/>
        <v>0</v>
      </c>
      <c r="X2228" s="53">
        <f t="shared" si="730"/>
        <v>0.14606095679012343</v>
      </c>
      <c r="Y2228" s="53">
        <f t="shared" si="731"/>
        <v>0.18245013679012342</v>
      </c>
      <c r="Z2228" s="53">
        <f t="shared" si="732"/>
        <v>7.3030478395061715E-2</v>
      </c>
      <c r="AA2228" s="53">
        <f t="shared" si="733"/>
        <v>9.1225068395061712E-2</v>
      </c>
      <c r="AB2228" s="50">
        <f t="shared" si="734"/>
        <v>965</v>
      </c>
      <c r="AC2228" s="50">
        <f t="shared" si="743"/>
        <v>2014</v>
      </c>
      <c r="AD2228" s="50">
        <f t="shared" si="735"/>
        <v>3</v>
      </c>
      <c r="AE2228" s="56">
        <f t="shared" si="736"/>
        <v>201403</v>
      </c>
      <c r="AF2228" s="56">
        <f t="shared" si="745"/>
        <v>11</v>
      </c>
      <c r="AG2228" s="58">
        <f t="shared" si="742"/>
        <v>0</v>
      </c>
      <c r="AH2228" s="56">
        <f t="shared" si="737"/>
        <v>10</v>
      </c>
      <c r="AI2228" s="53">
        <f t="shared" si="738"/>
        <v>0.16425554679012344</v>
      </c>
      <c r="AJ2228" s="56">
        <f t="shared" si="739"/>
        <v>12.809999999999999</v>
      </c>
    </row>
    <row r="2229" spans="1:36" x14ac:dyDescent="0.25">
      <c r="A2229" s="50">
        <v>2228</v>
      </c>
      <c r="B2229" s="51">
        <v>41708</v>
      </c>
      <c r="C2229" s="75">
        <f t="shared" si="744"/>
        <v>41708</v>
      </c>
      <c r="D2229" s="50" t="s">
        <v>1225</v>
      </c>
      <c r="E2229" s="50">
        <v>1</v>
      </c>
      <c r="F2229" s="50">
        <v>0</v>
      </c>
      <c r="G2229" s="50">
        <v>40</v>
      </c>
      <c r="H2229" s="50">
        <v>0</v>
      </c>
      <c r="I2229" s="53">
        <f t="shared" si="725"/>
        <v>2.7777777777777776E-2</v>
      </c>
      <c r="J2229" s="54">
        <f t="shared" si="726"/>
        <v>2.7777777777777776E-2</v>
      </c>
      <c r="K2229" s="50" t="s">
        <v>781</v>
      </c>
      <c r="L2229" s="50" t="s">
        <v>1304</v>
      </c>
      <c r="M2229" s="55">
        <f t="shared" si="727"/>
        <v>1.5000000000000013</v>
      </c>
      <c r="N2229" s="50">
        <v>0</v>
      </c>
      <c r="O2229" s="50" t="s">
        <v>253</v>
      </c>
      <c r="S2229" s="151">
        <f t="shared" si="728"/>
        <v>6.6666666666666666E-2</v>
      </c>
      <c r="T2229" s="151">
        <f t="shared" si="729"/>
        <v>3.3333333333333333E-2</v>
      </c>
      <c r="V2229" s="393">
        <f t="shared" si="740"/>
        <v>0</v>
      </c>
      <c r="W2229" s="393">
        <f t="shared" si="741"/>
        <v>0</v>
      </c>
      <c r="X2229" s="53">
        <f t="shared" si="730"/>
        <v>0.72777777777777775</v>
      </c>
      <c r="Y2229" s="53">
        <f t="shared" si="731"/>
        <v>0.76416695777777766</v>
      </c>
      <c r="Z2229" s="53">
        <f t="shared" si="732"/>
        <v>0.36388888888888887</v>
      </c>
      <c r="AA2229" s="53">
        <f t="shared" si="733"/>
        <v>0.38208347888888883</v>
      </c>
      <c r="AB2229" s="50">
        <f t="shared" si="734"/>
        <v>3969</v>
      </c>
      <c r="AC2229" s="50">
        <f t="shared" si="743"/>
        <v>2014</v>
      </c>
      <c r="AD2229" s="50">
        <f t="shared" si="735"/>
        <v>3</v>
      </c>
      <c r="AE2229" s="56">
        <f t="shared" si="736"/>
        <v>201403</v>
      </c>
      <c r="AF2229" s="56">
        <f t="shared" si="745"/>
        <v>11</v>
      </c>
      <c r="AG2229" s="58">
        <f t="shared" si="742"/>
        <v>0</v>
      </c>
      <c r="AH2229" s="56">
        <f t="shared" si="737"/>
        <v>10</v>
      </c>
      <c r="AI2229" s="53">
        <f t="shared" si="738"/>
        <v>0.74597236777777765</v>
      </c>
      <c r="AJ2229" s="56">
        <f t="shared" si="739"/>
        <v>46.7</v>
      </c>
    </row>
    <row r="2230" spans="1:36" x14ac:dyDescent="0.25">
      <c r="A2230" s="50">
        <v>2229</v>
      </c>
      <c r="B2230" s="51">
        <v>41709</v>
      </c>
      <c r="C2230" s="75">
        <f t="shared" si="744"/>
        <v>41709</v>
      </c>
      <c r="D2230" s="50" t="s">
        <v>1224</v>
      </c>
      <c r="E2230" s="50">
        <v>10</v>
      </c>
      <c r="F2230" s="50">
        <v>0</v>
      </c>
      <c r="G2230" s="50">
        <v>40</v>
      </c>
      <c r="H2230" s="50">
        <v>0</v>
      </c>
      <c r="I2230" s="53">
        <f t="shared" si="725"/>
        <v>2.7777777777777776E-2</v>
      </c>
      <c r="J2230" s="54">
        <f t="shared" si="726"/>
        <v>2.7777777777777775E-3</v>
      </c>
      <c r="K2230" s="50" t="s">
        <v>1076</v>
      </c>
      <c r="L2230" s="50" t="s">
        <v>1337</v>
      </c>
      <c r="M2230" s="55">
        <f t="shared" si="727"/>
        <v>15.000000000000014</v>
      </c>
      <c r="N2230" s="50">
        <v>0</v>
      </c>
      <c r="O2230" s="50" t="s">
        <v>253</v>
      </c>
      <c r="S2230" s="151">
        <f t="shared" si="728"/>
        <v>0.31111111111111106</v>
      </c>
      <c r="T2230" s="151">
        <f t="shared" si="729"/>
        <v>0.15555555555555553</v>
      </c>
      <c r="V2230" s="393">
        <f t="shared" si="740"/>
        <v>0</v>
      </c>
      <c r="W2230" s="393">
        <f t="shared" si="741"/>
        <v>0</v>
      </c>
      <c r="X2230" s="53">
        <f t="shared" si="730"/>
        <v>7.2777777777777761E-2</v>
      </c>
      <c r="Y2230" s="53">
        <f t="shared" si="731"/>
        <v>0.10916695777777777</v>
      </c>
      <c r="Z2230" s="53">
        <f t="shared" si="732"/>
        <v>3.638888888888888E-2</v>
      </c>
      <c r="AA2230" s="53">
        <f t="shared" si="733"/>
        <v>5.4583478888888884E-2</v>
      </c>
      <c r="AB2230" s="50">
        <f t="shared" si="734"/>
        <v>592</v>
      </c>
      <c r="AC2230" s="50">
        <f t="shared" si="743"/>
        <v>2014</v>
      </c>
      <c r="AD2230" s="50">
        <f t="shared" si="735"/>
        <v>3</v>
      </c>
      <c r="AE2230" s="56">
        <f t="shared" si="736"/>
        <v>201403</v>
      </c>
      <c r="AF2230" s="56">
        <f t="shared" si="745"/>
        <v>11</v>
      </c>
      <c r="AG2230" s="58">
        <f t="shared" si="742"/>
        <v>0</v>
      </c>
      <c r="AH2230" s="56">
        <f t="shared" si="737"/>
        <v>11</v>
      </c>
      <c r="AI2230" s="53">
        <f t="shared" si="738"/>
        <v>9.0972367777777757E-2</v>
      </c>
      <c r="AJ2230" s="56">
        <f t="shared" si="739"/>
        <v>10</v>
      </c>
    </row>
    <row r="2231" spans="1:36" x14ac:dyDescent="0.25">
      <c r="A2231" s="50">
        <v>2230</v>
      </c>
      <c r="B2231" s="51">
        <v>41710</v>
      </c>
      <c r="C2231" s="75">
        <f t="shared" si="744"/>
        <v>41710</v>
      </c>
      <c r="D2231" s="50" t="s">
        <v>1223</v>
      </c>
      <c r="E2231" s="50">
        <v>3.1</v>
      </c>
      <c r="F2231" s="50">
        <v>0</v>
      </c>
      <c r="G2231" s="50">
        <v>28</v>
      </c>
      <c r="H2231" s="50">
        <v>0</v>
      </c>
      <c r="I2231" s="53">
        <f t="shared" si="725"/>
        <v>1.9444444444444445E-2</v>
      </c>
      <c r="J2231" s="54">
        <f t="shared" si="726"/>
        <v>6.2724014336917565E-3</v>
      </c>
      <c r="K2231" s="50" t="s">
        <v>1143</v>
      </c>
      <c r="L2231" s="50" t="s">
        <v>927</v>
      </c>
      <c r="M2231" s="55">
        <f t="shared" si="727"/>
        <v>6.6428571428571477</v>
      </c>
      <c r="N2231" s="50">
        <v>0</v>
      </c>
      <c r="O2231" s="50" t="s">
        <v>255</v>
      </c>
      <c r="R2231" s="50" t="s">
        <v>1338</v>
      </c>
      <c r="S2231" s="151">
        <f t="shared" si="728"/>
        <v>0.16433691756272401</v>
      </c>
      <c r="T2231" s="151">
        <f t="shared" si="729"/>
        <v>8.2168458781362003E-2</v>
      </c>
      <c r="V2231" s="393">
        <f t="shared" si="740"/>
        <v>0</v>
      </c>
      <c r="W2231" s="393">
        <f t="shared" si="741"/>
        <v>0</v>
      </c>
      <c r="X2231" s="53">
        <f t="shared" si="730"/>
        <v>0.16433691756272401</v>
      </c>
      <c r="Y2231" s="53">
        <f t="shared" si="731"/>
        <v>0.20072609756272403</v>
      </c>
      <c r="Z2231" s="53">
        <f t="shared" si="732"/>
        <v>8.2168458781362003E-2</v>
      </c>
      <c r="AA2231" s="53">
        <f t="shared" si="733"/>
        <v>0.10036304878136201</v>
      </c>
      <c r="AB2231" s="50">
        <f t="shared" si="734"/>
        <v>1077</v>
      </c>
      <c r="AC2231" s="50">
        <f t="shared" si="743"/>
        <v>2014</v>
      </c>
      <c r="AD2231" s="50">
        <f t="shared" si="735"/>
        <v>3</v>
      </c>
      <c r="AE2231" s="56">
        <f t="shared" si="736"/>
        <v>201403</v>
      </c>
      <c r="AF2231" s="56">
        <f t="shared" si="745"/>
        <v>11</v>
      </c>
      <c r="AG2231" s="58">
        <f t="shared" si="742"/>
        <v>0</v>
      </c>
      <c r="AH2231" s="56">
        <f t="shared" si="737"/>
        <v>12</v>
      </c>
      <c r="AI2231" s="53">
        <f t="shared" si="738"/>
        <v>0.18253150756272402</v>
      </c>
      <c r="AJ2231" s="56">
        <f t="shared" si="739"/>
        <v>13.236999999999998</v>
      </c>
    </row>
    <row r="2232" spans="1:36" x14ac:dyDescent="0.25">
      <c r="A2232" s="50">
        <v>2231</v>
      </c>
      <c r="B2232" s="51">
        <v>41711</v>
      </c>
      <c r="C2232" s="75">
        <f t="shared" si="744"/>
        <v>41711</v>
      </c>
      <c r="D2232" s="50" t="s">
        <v>1224</v>
      </c>
      <c r="E2232" s="50">
        <v>10</v>
      </c>
      <c r="F2232" s="50">
        <v>0</v>
      </c>
      <c r="G2232" s="50">
        <v>27</v>
      </c>
      <c r="H2232" s="50">
        <v>40</v>
      </c>
      <c r="I2232" s="53">
        <f t="shared" si="725"/>
        <v>1.9212962962962963E-2</v>
      </c>
      <c r="J2232" s="54">
        <f t="shared" si="726"/>
        <v>1.9212962962962964E-3</v>
      </c>
      <c r="K2232" s="50" t="s">
        <v>921</v>
      </c>
      <c r="L2232" s="50" t="s">
        <v>1132</v>
      </c>
      <c r="M2232" s="55">
        <f t="shared" si="727"/>
        <v>21.686746987951825</v>
      </c>
      <c r="N2232" s="50">
        <v>0</v>
      </c>
      <c r="O2232" s="50" t="s">
        <v>253</v>
      </c>
      <c r="S2232" s="151">
        <f t="shared" si="728"/>
        <v>0.2151851851851852</v>
      </c>
      <c r="T2232" s="151">
        <f t="shared" si="729"/>
        <v>0.1075925925925926</v>
      </c>
      <c r="V2232" s="393">
        <f t="shared" si="740"/>
        <v>0</v>
      </c>
      <c r="W2232" s="393">
        <f t="shared" si="741"/>
        <v>0</v>
      </c>
      <c r="X2232" s="53">
        <f t="shared" si="730"/>
        <v>5.0337962962962966E-2</v>
      </c>
      <c r="Y2232" s="53">
        <f t="shared" si="731"/>
        <v>8.6727142962962953E-2</v>
      </c>
      <c r="Z2232" s="53">
        <f t="shared" si="732"/>
        <v>2.5168981481481483E-2</v>
      </c>
      <c r="AA2232" s="53">
        <f t="shared" si="733"/>
        <v>4.3363571481481476E-2</v>
      </c>
      <c r="AB2232" s="50">
        <f t="shared" si="734"/>
        <v>130</v>
      </c>
      <c r="AC2232" s="50">
        <f t="shared" si="743"/>
        <v>2014</v>
      </c>
      <c r="AD2232" s="50">
        <f t="shared" si="735"/>
        <v>3</v>
      </c>
      <c r="AE2232" s="56">
        <f t="shared" si="736"/>
        <v>201403</v>
      </c>
      <c r="AF2232" s="56">
        <f t="shared" si="745"/>
        <v>11</v>
      </c>
      <c r="AG2232" s="58">
        <f t="shared" si="742"/>
        <v>0</v>
      </c>
      <c r="AH2232" s="56">
        <f t="shared" si="737"/>
        <v>13</v>
      </c>
      <c r="AI2232" s="53">
        <f t="shared" si="738"/>
        <v>6.8532552962962956E-2</v>
      </c>
      <c r="AJ2232" s="56">
        <f t="shared" si="739"/>
        <v>10</v>
      </c>
    </row>
    <row r="2233" spans="1:36" x14ac:dyDescent="0.25">
      <c r="A2233" s="50">
        <v>2232</v>
      </c>
      <c r="B2233" s="51">
        <v>41711</v>
      </c>
      <c r="C2233" s="75">
        <f t="shared" si="744"/>
        <v>41711</v>
      </c>
      <c r="D2233" s="50" t="s">
        <v>1225</v>
      </c>
      <c r="E2233" s="50">
        <v>0.625</v>
      </c>
      <c r="F2233" s="50">
        <v>0</v>
      </c>
      <c r="G2233" s="50">
        <v>21</v>
      </c>
      <c r="H2233" s="50">
        <v>0</v>
      </c>
      <c r="I2233" s="53">
        <f t="shared" si="725"/>
        <v>1.4583333333333332E-2</v>
      </c>
      <c r="J2233" s="54">
        <f t="shared" si="726"/>
        <v>2.3333333333333331E-2</v>
      </c>
      <c r="K2233" s="50" t="s">
        <v>781</v>
      </c>
      <c r="L2233" s="50" t="s">
        <v>1304</v>
      </c>
      <c r="M2233" s="55">
        <f t="shared" si="727"/>
        <v>1.7857142857142874</v>
      </c>
      <c r="N2233" s="50">
        <v>0</v>
      </c>
      <c r="O2233" s="50" t="s">
        <v>253</v>
      </c>
      <c r="S2233" s="151">
        <f t="shared" si="728"/>
        <v>5.5999999999999994E-2</v>
      </c>
      <c r="T2233" s="151">
        <f t="shared" si="729"/>
        <v>2.7999999999999997E-2</v>
      </c>
      <c r="V2233" s="393">
        <f t="shared" si="740"/>
        <v>0</v>
      </c>
      <c r="W2233" s="393">
        <f t="shared" si="741"/>
        <v>0</v>
      </c>
      <c r="X2233" s="53">
        <f t="shared" si="730"/>
        <v>0.61133333333333328</v>
      </c>
      <c r="Y2233" s="53">
        <f t="shared" si="731"/>
        <v>0.64772251333333319</v>
      </c>
      <c r="Z2233" s="53">
        <f t="shared" si="732"/>
        <v>0.30566666666666664</v>
      </c>
      <c r="AA2233" s="53">
        <f t="shared" si="733"/>
        <v>0.3238612566666666</v>
      </c>
      <c r="AB2233" s="50">
        <f t="shared" si="734"/>
        <v>3739</v>
      </c>
      <c r="AC2233" s="50">
        <f t="shared" si="743"/>
        <v>2014</v>
      </c>
      <c r="AD2233" s="50">
        <f t="shared" si="735"/>
        <v>3</v>
      </c>
      <c r="AE2233" s="56">
        <f t="shared" si="736"/>
        <v>201403</v>
      </c>
      <c r="AF2233" s="56">
        <f t="shared" si="745"/>
        <v>11</v>
      </c>
      <c r="AG2233" s="58">
        <f t="shared" si="742"/>
        <v>0</v>
      </c>
      <c r="AH2233" s="56">
        <f t="shared" si="737"/>
        <v>13</v>
      </c>
      <c r="AI2233" s="53">
        <f t="shared" si="738"/>
        <v>0.62952792333333329</v>
      </c>
      <c r="AJ2233" s="56">
        <f t="shared" si="739"/>
        <v>29.1875</v>
      </c>
    </row>
    <row r="2234" spans="1:36" x14ac:dyDescent="0.25">
      <c r="A2234" s="50">
        <v>2233</v>
      </c>
      <c r="B2234" s="51">
        <v>41712</v>
      </c>
      <c r="C2234" s="75">
        <f t="shared" si="744"/>
        <v>41712</v>
      </c>
      <c r="D2234" s="50" t="s">
        <v>1223</v>
      </c>
      <c r="E2234" s="50">
        <v>3.5</v>
      </c>
      <c r="F2234" s="50">
        <v>0</v>
      </c>
      <c r="G2234" s="50">
        <v>33</v>
      </c>
      <c r="H2234" s="50">
        <v>20</v>
      </c>
      <c r="I2234" s="53">
        <f t="shared" si="725"/>
        <v>2.314814814814815E-2</v>
      </c>
      <c r="J2234" s="54">
        <f t="shared" si="726"/>
        <v>6.6137566137566143E-3</v>
      </c>
      <c r="K2234" s="50" t="s">
        <v>1143</v>
      </c>
      <c r="L2234" s="50" t="s">
        <v>1048</v>
      </c>
      <c r="M2234" s="55">
        <f t="shared" si="727"/>
        <v>6.3000000000000043</v>
      </c>
      <c r="N2234" s="50">
        <v>0</v>
      </c>
      <c r="O2234" s="50" t="s">
        <v>253</v>
      </c>
      <c r="S2234" s="151">
        <f t="shared" si="728"/>
        <v>0.17328042328042328</v>
      </c>
      <c r="T2234" s="151">
        <f t="shared" si="729"/>
        <v>8.6640211640211642E-2</v>
      </c>
      <c r="V2234" s="393">
        <f t="shared" si="740"/>
        <v>0</v>
      </c>
      <c r="W2234" s="393">
        <f t="shared" si="741"/>
        <v>0</v>
      </c>
      <c r="X2234" s="53">
        <f t="shared" si="730"/>
        <v>0.17328042328042328</v>
      </c>
      <c r="Y2234" s="53">
        <f t="shared" si="731"/>
        <v>0.20966960328042328</v>
      </c>
      <c r="Z2234" s="53">
        <f t="shared" si="732"/>
        <v>8.6640211640211642E-2</v>
      </c>
      <c r="AA2234" s="53">
        <f t="shared" si="733"/>
        <v>0.10483480164021164</v>
      </c>
      <c r="AB2234" s="50">
        <f t="shared" si="734"/>
        <v>1314</v>
      </c>
      <c r="AC2234" s="50">
        <f t="shared" si="743"/>
        <v>2014</v>
      </c>
      <c r="AD2234" s="50">
        <f t="shared" si="735"/>
        <v>3</v>
      </c>
      <c r="AE2234" s="56">
        <f t="shared" si="736"/>
        <v>201403</v>
      </c>
      <c r="AF2234" s="56">
        <f t="shared" si="745"/>
        <v>11</v>
      </c>
      <c r="AG2234" s="58">
        <f t="shared" si="742"/>
        <v>0</v>
      </c>
      <c r="AH2234" s="56">
        <f t="shared" si="737"/>
        <v>14</v>
      </c>
      <c r="AI2234" s="53">
        <f t="shared" si="738"/>
        <v>0.19147501328042327</v>
      </c>
      <c r="AJ2234" s="56">
        <f t="shared" si="739"/>
        <v>14.944999999999999</v>
      </c>
    </row>
    <row r="2235" spans="1:36" x14ac:dyDescent="0.25">
      <c r="A2235" s="50">
        <v>2234</v>
      </c>
      <c r="B2235" s="51">
        <v>41713</v>
      </c>
      <c r="C2235" s="75">
        <f t="shared" si="744"/>
        <v>41713</v>
      </c>
      <c r="D2235" s="50" t="s">
        <v>1224</v>
      </c>
      <c r="E2235" s="50">
        <v>17.5</v>
      </c>
      <c r="F2235" s="50">
        <v>1</v>
      </c>
      <c r="G2235" s="50">
        <v>22</v>
      </c>
      <c r="H2235" s="50">
        <v>59</v>
      </c>
      <c r="I2235" s="53">
        <f t="shared" si="725"/>
        <v>5.7627314814814812E-2</v>
      </c>
      <c r="J2235" s="54">
        <f t="shared" si="726"/>
        <v>3.2929894179894179E-3</v>
      </c>
      <c r="K2235" s="50" t="s">
        <v>930</v>
      </c>
      <c r="L2235" s="50" t="s">
        <v>1339</v>
      </c>
      <c r="M2235" s="55">
        <f t="shared" si="727"/>
        <v>12.653143201446083</v>
      </c>
      <c r="N2235" s="50">
        <v>0</v>
      </c>
      <c r="O2235" s="50" t="s">
        <v>377</v>
      </c>
      <c r="S2235" s="151">
        <f t="shared" si="728"/>
        <v>0.36881481481481482</v>
      </c>
      <c r="T2235" s="151">
        <f t="shared" si="729"/>
        <v>0.18440740740740741</v>
      </c>
      <c r="V2235" s="393">
        <f t="shared" si="740"/>
        <v>0</v>
      </c>
      <c r="W2235" s="393">
        <f t="shared" si="741"/>
        <v>0</v>
      </c>
      <c r="X2235" s="53">
        <f t="shared" si="730"/>
        <v>8.6276322751322743E-2</v>
      </c>
      <c r="Y2235" s="53">
        <f t="shared" si="731"/>
        <v>0.12266550275132275</v>
      </c>
      <c r="Z2235" s="53">
        <f t="shared" si="732"/>
        <v>4.3138161375661371E-2</v>
      </c>
      <c r="AA2235" s="53">
        <f t="shared" si="733"/>
        <v>6.1332751375661375E-2</v>
      </c>
      <c r="AB2235" s="50">
        <f t="shared" si="734"/>
        <v>864</v>
      </c>
      <c r="AC2235" s="50">
        <f t="shared" si="743"/>
        <v>2014</v>
      </c>
      <c r="AD2235" s="50">
        <f t="shared" si="735"/>
        <v>3</v>
      </c>
      <c r="AE2235" s="56">
        <f t="shared" si="736"/>
        <v>201403</v>
      </c>
      <c r="AF2235" s="56">
        <f t="shared" si="745"/>
        <v>11</v>
      </c>
      <c r="AG2235" s="58">
        <f t="shared" si="742"/>
        <v>0</v>
      </c>
      <c r="AH2235" s="56">
        <f t="shared" si="737"/>
        <v>15</v>
      </c>
      <c r="AI2235" s="53">
        <f t="shared" si="738"/>
        <v>0.10447091275132275</v>
      </c>
      <c r="AJ2235" s="56">
        <f t="shared" si="739"/>
        <v>17.5</v>
      </c>
    </row>
    <row r="2236" spans="1:36" x14ac:dyDescent="0.25">
      <c r="A2236" s="50">
        <v>2235</v>
      </c>
      <c r="B2236" s="51">
        <v>41723</v>
      </c>
      <c r="C2236" s="75">
        <f t="shared" si="744"/>
        <v>41723</v>
      </c>
      <c r="D2236" s="50" t="s">
        <v>1224</v>
      </c>
      <c r="E2236" s="50">
        <v>10</v>
      </c>
      <c r="F2236" s="50">
        <v>0</v>
      </c>
      <c r="G2236" s="50">
        <v>28</v>
      </c>
      <c r="H2236" s="50">
        <v>40</v>
      </c>
      <c r="I2236" s="53">
        <f t="shared" si="725"/>
        <v>1.9907407407407408E-2</v>
      </c>
      <c r="J2236" s="54">
        <f t="shared" si="726"/>
        <v>1.9907407407407408E-3</v>
      </c>
      <c r="K2236" s="50" t="s">
        <v>921</v>
      </c>
      <c r="L2236" s="50" t="s">
        <v>1132</v>
      </c>
      <c r="M2236" s="55">
        <f t="shared" si="727"/>
        <v>20.930232558139551</v>
      </c>
      <c r="N2236" s="50">
        <v>0</v>
      </c>
      <c r="O2236" s="50" t="s">
        <v>253</v>
      </c>
      <c r="S2236" s="151">
        <f t="shared" si="728"/>
        <v>0.22296296296296297</v>
      </c>
      <c r="T2236" s="151">
        <f t="shared" si="729"/>
        <v>0.11148148148148149</v>
      </c>
      <c r="V2236" s="393">
        <f t="shared" si="740"/>
        <v>0</v>
      </c>
      <c r="W2236" s="393">
        <f t="shared" si="741"/>
        <v>0</v>
      </c>
      <c r="X2236" s="53">
        <f t="shared" si="730"/>
        <v>5.2157407407407409E-2</v>
      </c>
      <c r="Y2236" s="53">
        <f t="shared" si="731"/>
        <v>8.8546587407407409E-2</v>
      </c>
      <c r="Z2236" s="53">
        <f t="shared" si="732"/>
        <v>2.6078703703703705E-2</v>
      </c>
      <c r="AA2236" s="53">
        <f t="shared" si="733"/>
        <v>4.4273293703703705E-2</v>
      </c>
      <c r="AB2236" s="50">
        <f t="shared" si="734"/>
        <v>180</v>
      </c>
      <c r="AC2236" s="50">
        <f t="shared" si="743"/>
        <v>2014</v>
      </c>
      <c r="AD2236" s="50">
        <f t="shared" si="735"/>
        <v>3</v>
      </c>
      <c r="AE2236" s="56">
        <f t="shared" si="736"/>
        <v>201403</v>
      </c>
      <c r="AF2236" s="56">
        <f t="shared" si="745"/>
        <v>13</v>
      </c>
      <c r="AG2236" s="58">
        <f t="shared" si="742"/>
        <v>9</v>
      </c>
      <c r="AH2236" s="56">
        <f t="shared" si="737"/>
        <v>25</v>
      </c>
      <c r="AI2236" s="53">
        <f t="shared" si="738"/>
        <v>7.0351997407407413E-2</v>
      </c>
      <c r="AJ2236" s="56">
        <f t="shared" si="739"/>
        <v>10</v>
      </c>
    </row>
    <row r="2237" spans="1:36" x14ac:dyDescent="0.25">
      <c r="A2237" s="50">
        <v>2236</v>
      </c>
      <c r="B2237" s="51">
        <v>41724</v>
      </c>
      <c r="C2237" s="75">
        <f t="shared" si="744"/>
        <v>41724</v>
      </c>
      <c r="D2237" s="50" t="s">
        <v>1223</v>
      </c>
      <c r="E2237" s="50">
        <v>2</v>
      </c>
      <c r="F2237" s="50">
        <v>0</v>
      </c>
      <c r="G2237" s="50">
        <v>19</v>
      </c>
      <c r="H2237" s="50">
        <v>7</v>
      </c>
      <c r="I2237" s="53">
        <f t="shared" si="725"/>
        <v>1.3275462962962963E-2</v>
      </c>
      <c r="J2237" s="54">
        <f t="shared" si="726"/>
        <v>6.6377314814814814E-3</v>
      </c>
      <c r="K2237" s="50" t="s">
        <v>1143</v>
      </c>
      <c r="L2237" s="50" t="s">
        <v>1048</v>
      </c>
      <c r="M2237" s="55">
        <f t="shared" si="727"/>
        <v>6.277244986922411</v>
      </c>
      <c r="N2237" s="50">
        <v>0</v>
      </c>
      <c r="O2237" s="50" t="s">
        <v>253</v>
      </c>
      <c r="S2237" s="151">
        <f t="shared" si="728"/>
        <v>0.17390856481481481</v>
      </c>
      <c r="T2237" s="151">
        <f t="shared" si="729"/>
        <v>8.6954282407407407E-2</v>
      </c>
      <c r="V2237" s="393">
        <f t="shared" si="740"/>
        <v>0</v>
      </c>
      <c r="W2237" s="393">
        <f t="shared" si="741"/>
        <v>0</v>
      </c>
      <c r="X2237" s="53">
        <f t="shared" si="730"/>
        <v>0.17390856481481481</v>
      </c>
      <c r="Y2237" s="53">
        <f t="shared" si="731"/>
        <v>0.21029774481481478</v>
      </c>
      <c r="Z2237" s="53">
        <f t="shared" si="732"/>
        <v>8.6954282407407407E-2</v>
      </c>
      <c r="AA2237" s="53">
        <f t="shared" si="733"/>
        <v>0.10514887240740739</v>
      </c>
      <c r="AB2237" s="50">
        <f t="shared" si="734"/>
        <v>1341</v>
      </c>
      <c r="AC2237" s="50">
        <f t="shared" si="743"/>
        <v>2014</v>
      </c>
      <c r="AD2237" s="50">
        <f t="shared" si="735"/>
        <v>3</v>
      </c>
      <c r="AE2237" s="56">
        <f t="shared" si="736"/>
        <v>201403</v>
      </c>
      <c r="AF2237" s="56">
        <f t="shared" si="745"/>
        <v>13</v>
      </c>
      <c r="AG2237" s="58">
        <f t="shared" si="742"/>
        <v>0</v>
      </c>
      <c r="AH2237" s="56">
        <f t="shared" si="737"/>
        <v>26</v>
      </c>
      <c r="AI2237" s="53">
        <f t="shared" si="738"/>
        <v>0.1921031548148148</v>
      </c>
      <c r="AJ2237" s="56">
        <f t="shared" si="739"/>
        <v>8.5399999999999991</v>
      </c>
    </row>
    <row r="2238" spans="1:36" x14ac:dyDescent="0.25">
      <c r="A2238" s="50">
        <v>2237</v>
      </c>
      <c r="B2238" s="51">
        <v>41724</v>
      </c>
      <c r="C2238" s="75">
        <f t="shared" si="744"/>
        <v>41724</v>
      </c>
      <c r="D2238" s="50" t="s">
        <v>1225</v>
      </c>
      <c r="E2238" s="50">
        <v>0.56000000000000005</v>
      </c>
      <c r="F2238" s="50">
        <v>0</v>
      </c>
      <c r="G2238" s="50">
        <v>40</v>
      </c>
      <c r="H2238" s="50">
        <v>0</v>
      </c>
      <c r="I2238" s="53">
        <f t="shared" si="725"/>
        <v>2.7777777777777776E-2</v>
      </c>
      <c r="J2238" s="54">
        <f t="shared" si="726"/>
        <v>4.9603174603174593E-2</v>
      </c>
      <c r="K2238" s="50" t="s">
        <v>781</v>
      </c>
      <c r="L2238" s="50" t="s">
        <v>1304</v>
      </c>
      <c r="M2238" s="55">
        <f t="shared" si="727"/>
        <v>0.84000000000000086</v>
      </c>
      <c r="N2238" s="50">
        <v>0</v>
      </c>
      <c r="O2238" s="50" t="s">
        <v>253</v>
      </c>
      <c r="S2238" s="151">
        <f t="shared" si="728"/>
        <v>0.11904761904761901</v>
      </c>
      <c r="T2238" s="151">
        <f t="shared" si="729"/>
        <v>5.9523809523809507E-2</v>
      </c>
      <c r="V2238" s="393">
        <f t="shared" si="740"/>
        <v>0</v>
      </c>
      <c r="W2238" s="393">
        <f t="shared" si="741"/>
        <v>0</v>
      </c>
      <c r="X2238" s="53">
        <f t="shared" si="730"/>
        <v>1.2996031746031742</v>
      </c>
      <c r="Y2238" s="53">
        <f t="shared" si="731"/>
        <v>1.3359923546031742</v>
      </c>
      <c r="Z2238" s="53">
        <f t="shared" si="732"/>
        <v>0.6498015873015871</v>
      </c>
      <c r="AA2238" s="53">
        <f t="shared" si="733"/>
        <v>0.66799617730158711</v>
      </c>
      <c r="AB2238" s="50">
        <f t="shared" si="734"/>
        <v>4080</v>
      </c>
      <c r="AC2238" s="50">
        <f t="shared" si="743"/>
        <v>2014</v>
      </c>
      <c r="AD2238" s="50">
        <f t="shared" si="735"/>
        <v>3</v>
      </c>
      <c r="AE2238" s="56">
        <f t="shared" si="736"/>
        <v>201403</v>
      </c>
      <c r="AF2238" s="56">
        <f t="shared" si="745"/>
        <v>13</v>
      </c>
      <c r="AG2238" s="58">
        <f t="shared" si="742"/>
        <v>0</v>
      </c>
      <c r="AH2238" s="56">
        <f t="shared" si="737"/>
        <v>26</v>
      </c>
      <c r="AI2238" s="53">
        <f t="shared" si="738"/>
        <v>1.3177977646031742</v>
      </c>
      <c r="AJ2238" s="56">
        <f t="shared" si="739"/>
        <v>26.152000000000005</v>
      </c>
    </row>
    <row r="2239" spans="1:36" x14ac:dyDescent="0.25">
      <c r="A2239" s="50">
        <v>2238</v>
      </c>
      <c r="B2239" s="51">
        <v>41725</v>
      </c>
      <c r="C2239" s="75">
        <f t="shared" si="744"/>
        <v>41725</v>
      </c>
      <c r="D2239" s="50" t="s">
        <v>1224</v>
      </c>
      <c r="E2239" s="50">
        <v>11</v>
      </c>
      <c r="F2239" s="50">
        <v>0</v>
      </c>
      <c r="G2239" s="50">
        <v>31</v>
      </c>
      <c r="H2239" s="50">
        <v>30</v>
      </c>
      <c r="I2239" s="53">
        <f t="shared" si="725"/>
        <v>2.1875000000000002E-2</v>
      </c>
      <c r="J2239" s="54">
        <f t="shared" si="726"/>
        <v>1.9886363636363639E-3</v>
      </c>
      <c r="K2239" s="50" t="s">
        <v>921</v>
      </c>
      <c r="L2239" s="50" t="s">
        <v>1132</v>
      </c>
      <c r="M2239" s="55">
        <f t="shared" si="727"/>
        <v>20.952380952380967</v>
      </c>
      <c r="N2239" s="50">
        <v>0</v>
      </c>
      <c r="O2239" s="50" t="s">
        <v>253</v>
      </c>
      <c r="S2239" s="151">
        <f t="shared" si="728"/>
        <v>0.22272727272727275</v>
      </c>
      <c r="T2239" s="151">
        <f t="shared" si="729"/>
        <v>0.11136363636363637</v>
      </c>
      <c r="V2239" s="393">
        <f t="shared" si="740"/>
        <v>0</v>
      </c>
      <c r="W2239" s="393">
        <f t="shared" si="741"/>
        <v>0</v>
      </c>
      <c r="X2239" s="53">
        <f t="shared" si="730"/>
        <v>5.2102272727272733E-2</v>
      </c>
      <c r="Y2239" s="53">
        <f t="shared" si="731"/>
        <v>8.8491452727272726E-2</v>
      </c>
      <c r="Z2239" s="53">
        <f t="shared" si="732"/>
        <v>2.6051136363636367E-2</v>
      </c>
      <c r="AA2239" s="53">
        <f t="shared" si="733"/>
        <v>4.4245726363636363E-2</v>
      </c>
      <c r="AB2239" s="50">
        <f t="shared" si="734"/>
        <v>179</v>
      </c>
      <c r="AC2239" s="50">
        <f t="shared" si="743"/>
        <v>2014</v>
      </c>
      <c r="AD2239" s="50">
        <f t="shared" si="735"/>
        <v>3</v>
      </c>
      <c r="AE2239" s="56">
        <f t="shared" si="736"/>
        <v>201403</v>
      </c>
      <c r="AF2239" s="56">
        <f t="shared" si="745"/>
        <v>13</v>
      </c>
      <c r="AG2239" s="58">
        <f t="shared" si="742"/>
        <v>0</v>
      </c>
      <c r="AH2239" s="56">
        <f t="shared" si="737"/>
        <v>27</v>
      </c>
      <c r="AI2239" s="53">
        <f t="shared" si="738"/>
        <v>7.029686272727273E-2</v>
      </c>
      <c r="AJ2239" s="56">
        <f t="shared" si="739"/>
        <v>11</v>
      </c>
    </row>
    <row r="2240" spans="1:36" x14ac:dyDescent="0.25">
      <c r="A2240" s="50">
        <v>2239</v>
      </c>
      <c r="B2240" s="51">
        <v>41725</v>
      </c>
      <c r="C2240" s="75">
        <f t="shared" si="744"/>
        <v>41725</v>
      </c>
      <c r="D2240" s="50" t="s">
        <v>1223</v>
      </c>
      <c r="E2240" s="50">
        <v>1.01</v>
      </c>
      <c r="F2240" s="50">
        <v>0</v>
      </c>
      <c r="G2240" s="50">
        <v>9</v>
      </c>
      <c r="H2240" s="50">
        <v>40</v>
      </c>
      <c r="I2240" s="53">
        <f t="shared" si="725"/>
        <v>6.7129629629629622E-3</v>
      </c>
      <c r="J2240" s="54">
        <f t="shared" si="726"/>
        <v>6.6464979831316459E-3</v>
      </c>
      <c r="K2240" s="50" t="s">
        <v>1143</v>
      </c>
      <c r="L2240" s="50" t="s">
        <v>1048</v>
      </c>
      <c r="M2240" s="55">
        <f t="shared" si="727"/>
        <v>6.2689655172413845</v>
      </c>
      <c r="N2240" s="50">
        <v>0</v>
      </c>
      <c r="O2240" s="50" t="s">
        <v>253</v>
      </c>
      <c r="S2240" s="151">
        <f t="shared" si="728"/>
        <v>0.17413824715804913</v>
      </c>
      <c r="T2240" s="151">
        <f t="shared" si="729"/>
        <v>8.7069123579024563E-2</v>
      </c>
      <c r="V2240" s="393">
        <f t="shared" si="740"/>
        <v>0</v>
      </c>
      <c r="W2240" s="393">
        <f t="shared" si="741"/>
        <v>0</v>
      </c>
      <c r="X2240" s="53">
        <f t="shared" si="730"/>
        <v>0.17413824715804913</v>
      </c>
      <c r="Y2240" s="53">
        <f t="shared" si="731"/>
        <v>0.21052742715804909</v>
      </c>
      <c r="Z2240" s="53">
        <f t="shared" si="732"/>
        <v>8.7069123579024563E-2</v>
      </c>
      <c r="AA2240" s="53">
        <f t="shared" si="733"/>
        <v>0.10526371357902455</v>
      </c>
      <c r="AB2240" s="50">
        <f t="shared" si="734"/>
        <v>1348</v>
      </c>
      <c r="AC2240" s="50">
        <f t="shared" si="743"/>
        <v>2014</v>
      </c>
      <c r="AD2240" s="50">
        <f t="shared" si="735"/>
        <v>3</v>
      </c>
      <c r="AE2240" s="56">
        <f t="shared" si="736"/>
        <v>201403</v>
      </c>
      <c r="AF2240" s="56">
        <f t="shared" si="745"/>
        <v>13</v>
      </c>
      <c r="AG2240" s="58">
        <f t="shared" si="742"/>
        <v>0</v>
      </c>
      <c r="AH2240" s="56">
        <f t="shared" si="737"/>
        <v>27</v>
      </c>
      <c r="AI2240" s="53">
        <f t="shared" si="738"/>
        <v>0.19233283715804911</v>
      </c>
      <c r="AJ2240" s="56">
        <f t="shared" si="739"/>
        <v>4.3126999999999995</v>
      </c>
    </row>
    <row r="2241" spans="1:36" x14ac:dyDescent="0.25">
      <c r="A2241" s="50">
        <v>2240</v>
      </c>
      <c r="B2241" s="51">
        <v>41725</v>
      </c>
      <c r="C2241" s="75">
        <f t="shared" si="744"/>
        <v>41725</v>
      </c>
      <c r="D2241" s="50" t="s">
        <v>1225</v>
      </c>
      <c r="E2241" s="50">
        <v>0.71</v>
      </c>
      <c r="F2241" s="50">
        <v>0</v>
      </c>
      <c r="G2241" s="50">
        <v>40</v>
      </c>
      <c r="H2241" s="50">
        <v>0</v>
      </c>
      <c r="I2241" s="53">
        <f t="shared" si="725"/>
        <v>2.7777777777777776E-2</v>
      </c>
      <c r="J2241" s="54">
        <f t="shared" si="726"/>
        <v>3.912363067292645E-2</v>
      </c>
      <c r="K2241" s="50" t="s">
        <v>781</v>
      </c>
      <c r="L2241" s="50" t="s">
        <v>1304</v>
      </c>
      <c r="M2241" s="55">
        <f t="shared" si="727"/>
        <v>1.0650000000000008</v>
      </c>
      <c r="N2241" s="50">
        <v>0</v>
      </c>
      <c r="O2241" s="50" t="s">
        <v>253</v>
      </c>
      <c r="S2241" s="151">
        <f t="shared" si="728"/>
        <v>9.3896713615023483E-2</v>
      </c>
      <c r="T2241" s="151">
        <f t="shared" si="729"/>
        <v>4.6948356807511742E-2</v>
      </c>
      <c r="V2241" s="393">
        <f t="shared" si="740"/>
        <v>0</v>
      </c>
      <c r="W2241" s="393">
        <f t="shared" si="741"/>
        <v>0</v>
      </c>
      <c r="X2241" s="53">
        <f t="shared" si="730"/>
        <v>1.0250391236306731</v>
      </c>
      <c r="Y2241" s="53">
        <f t="shared" si="731"/>
        <v>1.0614283036306729</v>
      </c>
      <c r="Z2241" s="53">
        <f t="shared" si="732"/>
        <v>0.51251956181533653</v>
      </c>
      <c r="AA2241" s="53">
        <f t="shared" si="733"/>
        <v>0.53071415181533643</v>
      </c>
      <c r="AB2241" s="50">
        <f t="shared" si="734"/>
        <v>4074</v>
      </c>
      <c r="AC2241" s="50">
        <f t="shared" si="743"/>
        <v>2014</v>
      </c>
      <c r="AD2241" s="50">
        <f t="shared" si="735"/>
        <v>3</v>
      </c>
      <c r="AE2241" s="56">
        <f t="shared" si="736"/>
        <v>201403</v>
      </c>
      <c r="AF2241" s="56">
        <f t="shared" si="745"/>
        <v>13</v>
      </c>
      <c r="AG2241" s="58">
        <f t="shared" si="742"/>
        <v>0</v>
      </c>
      <c r="AH2241" s="56">
        <f t="shared" si="737"/>
        <v>27</v>
      </c>
      <c r="AI2241" s="53">
        <f t="shared" si="738"/>
        <v>1.0432337136306731</v>
      </c>
      <c r="AJ2241" s="56">
        <f t="shared" si="739"/>
        <v>33.157000000000004</v>
      </c>
    </row>
    <row r="2242" spans="1:36" x14ac:dyDescent="0.25">
      <c r="A2242" s="50">
        <v>2241</v>
      </c>
      <c r="B2242" s="51">
        <v>41726</v>
      </c>
      <c r="C2242" s="75">
        <f t="shared" si="744"/>
        <v>41726</v>
      </c>
      <c r="D2242" s="50" t="s">
        <v>1224</v>
      </c>
      <c r="E2242" s="50">
        <v>13.2</v>
      </c>
      <c r="F2242" s="50">
        <v>0</v>
      </c>
      <c r="G2242" s="50">
        <v>57</v>
      </c>
      <c r="H2242" s="50">
        <v>22</v>
      </c>
      <c r="I2242" s="53">
        <f t="shared" ref="I2242:I2305" si="746">IF(E2242&gt;0,TIME(F2242,G2242,H2242),"")</f>
        <v>3.9837962962962964E-2</v>
      </c>
      <c r="J2242" s="54">
        <f t="shared" ref="J2242:J2305" si="747">IF(E2242&gt;0,TIME(F2242,G2242,H2242)/E2242,"")</f>
        <v>3.0180274971941643E-3</v>
      </c>
      <c r="K2242" s="50" t="s">
        <v>1809</v>
      </c>
      <c r="L2242" s="50" t="s">
        <v>315</v>
      </c>
      <c r="M2242" s="55">
        <f t="shared" ref="M2242:M2305" si="748">IF(D2242&gt;0,0.0416666666666667/J2242,"")</f>
        <v>13.805926786751897</v>
      </c>
      <c r="N2242" s="50">
        <v>0</v>
      </c>
      <c r="O2242" s="50" t="s">
        <v>1341</v>
      </c>
      <c r="S2242" s="151">
        <f t="shared" ref="S2242:S2305" si="749">IF("1-Swim"=D2242,J2242*2.4,IF("2-Bike"=D2242,J2242*112,IF("3-Run"=D2242,J2242*26.2,0)))</f>
        <v>0.3380190796857464</v>
      </c>
      <c r="T2242" s="151">
        <f t="shared" ref="T2242:T2305" si="750">S2242/2</f>
        <v>0.1690095398428732</v>
      </c>
      <c r="V2242" s="393">
        <f t="shared" si="740"/>
        <v>0</v>
      </c>
      <c r="W2242" s="393">
        <f t="shared" si="741"/>
        <v>0</v>
      </c>
      <c r="X2242" s="53">
        <f t="shared" ref="X2242:X2305" si="751">J2242*26.2</f>
        <v>7.9072320426487097E-2</v>
      </c>
      <c r="Y2242" s="53">
        <f t="shared" ref="Y2242:Y2305" si="752">(J2242+0.0013889)*26.2</f>
        <v>0.11546150042648709</v>
      </c>
      <c r="Z2242" s="53">
        <f t="shared" ref="Z2242:Z2305" si="753">X2242/2</f>
        <v>3.9536160213243549E-2</v>
      </c>
      <c r="AA2242" s="53">
        <f t="shared" ref="AA2242:AA2305" si="754">Y2242/2</f>
        <v>5.7730750213243545E-2</v>
      </c>
      <c r="AB2242" s="50">
        <f t="shared" ref="AB2242:AB2305" si="755">RANK(J2242,J:J,1)</f>
        <v>751</v>
      </c>
      <c r="AC2242" s="50">
        <f t="shared" si="743"/>
        <v>2014</v>
      </c>
      <c r="AD2242" s="50">
        <f t="shared" ref="AD2242:AD2305" si="756">MONTH(B2242)</f>
        <v>3</v>
      </c>
      <c r="AE2242" s="56">
        <f t="shared" ref="AE2242:AE2305" si="757">AC2242*100+AD2242</f>
        <v>201403</v>
      </c>
      <c r="AF2242" s="56">
        <f t="shared" si="745"/>
        <v>13</v>
      </c>
      <c r="AG2242" s="58">
        <f t="shared" si="742"/>
        <v>0</v>
      </c>
      <c r="AH2242" s="56">
        <f t="shared" ref="AH2242:AH2305" si="758">DAY(B2242)</f>
        <v>28</v>
      </c>
      <c r="AI2242" s="53">
        <f t="shared" ref="AI2242:AI2305" si="759">Z2242+AA2242</f>
        <v>9.7266910426487094E-2</v>
      </c>
      <c r="AJ2242" s="56">
        <f t="shared" ref="AJ2242:AJ2305" si="760">IF("1-Swim"=D2242,E2242*46.7,IF("2-Bike"=D2242,E2242,IF("3-Run"=D2242,E2242*4.27,0)))</f>
        <v>13.2</v>
      </c>
    </row>
    <row r="2243" spans="1:36" x14ac:dyDescent="0.25">
      <c r="A2243" s="50">
        <v>2242</v>
      </c>
      <c r="B2243" s="51">
        <v>41728</v>
      </c>
      <c r="C2243" s="75">
        <f t="shared" si="744"/>
        <v>41728</v>
      </c>
      <c r="D2243" s="50" t="s">
        <v>1224</v>
      </c>
      <c r="E2243" s="50">
        <v>17</v>
      </c>
      <c r="F2243" s="50">
        <v>1</v>
      </c>
      <c r="G2243" s="50">
        <v>0</v>
      </c>
      <c r="H2243" s="50">
        <v>0</v>
      </c>
      <c r="I2243" s="53">
        <f t="shared" si="746"/>
        <v>4.1666666666666664E-2</v>
      </c>
      <c r="J2243" s="54">
        <f t="shared" si="747"/>
        <v>2.4509803921568627E-3</v>
      </c>
      <c r="K2243" s="50" t="s">
        <v>1342</v>
      </c>
      <c r="L2243" s="50" t="s">
        <v>1343</v>
      </c>
      <c r="M2243" s="55">
        <f t="shared" si="748"/>
        <v>17.000000000000014</v>
      </c>
      <c r="N2243" s="50">
        <v>0</v>
      </c>
      <c r="O2243" s="50" t="s">
        <v>253</v>
      </c>
      <c r="S2243" s="151">
        <f t="shared" si="749"/>
        <v>0.27450980392156865</v>
      </c>
      <c r="T2243" s="151">
        <f t="shared" si="750"/>
        <v>0.13725490196078433</v>
      </c>
      <c r="V2243" s="393">
        <f t="shared" ref="V2243:V2306" si="761">U2243*0.000568182</f>
        <v>0</v>
      </c>
      <c r="W2243" s="393">
        <f t="shared" ref="W2243:W2306" si="762">U2243*0.0006213713910761</f>
        <v>0</v>
      </c>
      <c r="X2243" s="53">
        <f t="shared" si="751"/>
        <v>6.4215686274509798E-2</v>
      </c>
      <c r="Y2243" s="53">
        <f t="shared" si="752"/>
        <v>0.1006048662745098</v>
      </c>
      <c r="Z2243" s="53">
        <f t="shared" si="753"/>
        <v>3.2107843137254899E-2</v>
      </c>
      <c r="AA2243" s="53">
        <f t="shared" si="754"/>
        <v>5.0302433137254902E-2</v>
      </c>
      <c r="AB2243" s="50">
        <f t="shared" si="755"/>
        <v>375</v>
      </c>
      <c r="AC2243" s="50">
        <f t="shared" si="743"/>
        <v>2014</v>
      </c>
      <c r="AD2243" s="50">
        <f t="shared" si="756"/>
        <v>3</v>
      </c>
      <c r="AE2243" s="56">
        <f t="shared" si="757"/>
        <v>201403</v>
      </c>
      <c r="AF2243" s="56">
        <f t="shared" si="745"/>
        <v>14</v>
      </c>
      <c r="AG2243" s="58">
        <f t="shared" si="742"/>
        <v>1</v>
      </c>
      <c r="AH2243" s="56">
        <f t="shared" si="758"/>
        <v>30</v>
      </c>
      <c r="AI2243" s="53">
        <f t="shared" si="759"/>
        <v>8.2410276274509808E-2</v>
      </c>
      <c r="AJ2243" s="56">
        <f t="shared" si="760"/>
        <v>17</v>
      </c>
    </row>
    <row r="2244" spans="1:36" x14ac:dyDescent="0.25">
      <c r="A2244" s="50">
        <v>2243</v>
      </c>
      <c r="B2244" s="51">
        <v>41728</v>
      </c>
      <c r="C2244" s="75">
        <f t="shared" si="744"/>
        <v>41728</v>
      </c>
      <c r="D2244" s="50" t="s">
        <v>1223</v>
      </c>
      <c r="E2244" s="50">
        <v>3.14</v>
      </c>
      <c r="F2244" s="50">
        <v>0</v>
      </c>
      <c r="G2244" s="50">
        <v>33</v>
      </c>
      <c r="H2244" s="50">
        <v>42</v>
      </c>
      <c r="I2244" s="53">
        <f t="shared" si="746"/>
        <v>2.3402777777777783E-2</v>
      </c>
      <c r="J2244" s="54">
        <f t="shared" si="747"/>
        <v>7.4531139419674467E-3</v>
      </c>
      <c r="K2244" s="50" t="s">
        <v>1311</v>
      </c>
      <c r="L2244" s="50" t="s">
        <v>17</v>
      </c>
      <c r="M2244" s="55">
        <f t="shared" si="748"/>
        <v>5.5905044510385791</v>
      </c>
      <c r="N2244" s="50">
        <v>0</v>
      </c>
      <c r="O2244" s="50" t="s">
        <v>253</v>
      </c>
      <c r="S2244" s="151">
        <f t="shared" si="749"/>
        <v>0.19527158527954711</v>
      </c>
      <c r="T2244" s="151">
        <f t="shared" si="750"/>
        <v>9.7635792639773553E-2</v>
      </c>
      <c r="V2244" s="393">
        <f t="shared" si="761"/>
        <v>0</v>
      </c>
      <c r="W2244" s="393">
        <f t="shared" si="762"/>
        <v>0</v>
      </c>
      <c r="X2244" s="53">
        <f t="shared" si="751"/>
        <v>0.19527158527954711</v>
      </c>
      <c r="Y2244" s="53">
        <f t="shared" si="752"/>
        <v>0.23166076527954707</v>
      </c>
      <c r="Z2244" s="53">
        <f t="shared" si="753"/>
        <v>9.7635792639773553E-2</v>
      </c>
      <c r="AA2244" s="53">
        <f t="shared" si="754"/>
        <v>0.11583038263977354</v>
      </c>
      <c r="AB2244" s="50">
        <f t="shared" si="755"/>
        <v>2321</v>
      </c>
      <c r="AC2244" s="50">
        <f t="shared" si="743"/>
        <v>2014</v>
      </c>
      <c r="AD2244" s="50">
        <f t="shared" si="756"/>
        <v>3</v>
      </c>
      <c r="AE2244" s="56">
        <f t="shared" si="757"/>
        <v>201403</v>
      </c>
      <c r="AF2244" s="56">
        <f t="shared" si="745"/>
        <v>14</v>
      </c>
      <c r="AG2244" s="58">
        <f t="shared" si="742"/>
        <v>0</v>
      </c>
      <c r="AH2244" s="56">
        <f t="shared" si="758"/>
        <v>30</v>
      </c>
      <c r="AI2244" s="53">
        <f t="shared" si="759"/>
        <v>0.21346617527954709</v>
      </c>
      <c r="AJ2244" s="56">
        <f t="shared" si="760"/>
        <v>13.4078</v>
      </c>
    </row>
    <row r="2245" spans="1:36" x14ac:dyDescent="0.25">
      <c r="A2245" s="50">
        <v>2244</v>
      </c>
      <c r="B2245" s="51">
        <v>41729</v>
      </c>
      <c r="C2245" s="75">
        <f t="shared" si="744"/>
        <v>41729</v>
      </c>
      <c r="D2245" s="50" t="s">
        <v>1223</v>
      </c>
      <c r="E2245" s="50">
        <v>3</v>
      </c>
      <c r="F2245" s="50">
        <v>0</v>
      </c>
      <c r="G2245" s="50">
        <v>32</v>
      </c>
      <c r="H2245" s="50">
        <v>15</v>
      </c>
      <c r="I2245" s="53">
        <f t="shared" si="746"/>
        <v>2.2395833333333334E-2</v>
      </c>
      <c r="J2245" s="54">
        <f t="shared" si="747"/>
        <v>7.4652777777777781E-3</v>
      </c>
      <c r="K2245" s="50" t="s">
        <v>1280</v>
      </c>
      <c r="L2245" s="50" t="s">
        <v>1048</v>
      </c>
      <c r="M2245" s="55">
        <f t="shared" si="748"/>
        <v>5.581395348837213</v>
      </c>
      <c r="N2245" s="50">
        <v>0</v>
      </c>
      <c r="O2245" s="50" t="s">
        <v>253</v>
      </c>
      <c r="R2245" s="50" t="s">
        <v>1344</v>
      </c>
      <c r="S2245" s="151">
        <f t="shared" si="749"/>
        <v>0.19559027777777779</v>
      </c>
      <c r="T2245" s="151">
        <f t="shared" si="750"/>
        <v>9.7795138888888897E-2</v>
      </c>
      <c r="V2245" s="393">
        <f t="shared" si="761"/>
        <v>0</v>
      </c>
      <c r="W2245" s="393">
        <f t="shared" si="762"/>
        <v>0</v>
      </c>
      <c r="X2245" s="53">
        <f t="shared" si="751"/>
        <v>0.19559027777777779</v>
      </c>
      <c r="Y2245" s="53">
        <f t="shared" si="752"/>
        <v>0.23197945777777776</v>
      </c>
      <c r="Z2245" s="53">
        <f t="shared" si="753"/>
        <v>9.7795138888888897E-2</v>
      </c>
      <c r="AA2245" s="53">
        <f t="shared" si="754"/>
        <v>0.11598972888888888</v>
      </c>
      <c r="AB2245" s="50">
        <f t="shared" si="755"/>
        <v>2332</v>
      </c>
      <c r="AC2245" s="50">
        <f t="shared" si="743"/>
        <v>2014</v>
      </c>
      <c r="AD2245" s="50">
        <f t="shared" si="756"/>
        <v>3</v>
      </c>
      <c r="AE2245" s="56">
        <f t="shared" si="757"/>
        <v>201403</v>
      </c>
      <c r="AF2245" s="56">
        <f t="shared" si="745"/>
        <v>14</v>
      </c>
      <c r="AG2245" s="58">
        <f t="shared" si="742"/>
        <v>0</v>
      </c>
      <c r="AH2245" s="56">
        <f t="shared" si="758"/>
        <v>31</v>
      </c>
      <c r="AI2245" s="53">
        <f t="shared" si="759"/>
        <v>0.21378486777777778</v>
      </c>
      <c r="AJ2245" s="56">
        <f t="shared" si="760"/>
        <v>12.809999999999999</v>
      </c>
    </row>
    <row r="2246" spans="1:36" x14ac:dyDescent="0.25">
      <c r="A2246" s="50">
        <v>2245</v>
      </c>
      <c r="B2246" s="51">
        <v>41731</v>
      </c>
      <c r="C2246" s="75">
        <f t="shared" si="744"/>
        <v>41731</v>
      </c>
      <c r="D2246" s="50" t="s">
        <v>1224</v>
      </c>
      <c r="E2246" s="50">
        <v>10</v>
      </c>
      <c r="F2246" s="50">
        <v>0</v>
      </c>
      <c r="G2246" s="50">
        <v>27</v>
      </c>
      <c r="H2246" s="50">
        <v>53</v>
      </c>
      <c r="I2246" s="53">
        <f t="shared" si="746"/>
        <v>1.9363425925925926E-2</v>
      </c>
      <c r="J2246" s="54">
        <f t="shared" si="747"/>
        <v>1.9363425925925926E-3</v>
      </c>
      <c r="K2246" s="50" t="s">
        <v>921</v>
      </c>
      <c r="L2246" s="50" t="s">
        <v>1132</v>
      </c>
      <c r="M2246" s="55">
        <f t="shared" si="748"/>
        <v>21.518230723251662</v>
      </c>
      <c r="N2246" s="50">
        <v>0</v>
      </c>
      <c r="O2246" s="50" t="s">
        <v>253</v>
      </c>
      <c r="S2246" s="151">
        <f t="shared" si="749"/>
        <v>0.21687037037037038</v>
      </c>
      <c r="T2246" s="151">
        <f t="shared" si="750"/>
        <v>0.10843518518518519</v>
      </c>
      <c r="V2246" s="393">
        <f t="shared" si="761"/>
        <v>0</v>
      </c>
      <c r="W2246" s="393">
        <f t="shared" si="762"/>
        <v>0</v>
      </c>
      <c r="X2246" s="53">
        <f t="shared" si="751"/>
        <v>5.0732175925925924E-2</v>
      </c>
      <c r="Y2246" s="53">
        <f t="shared" si="752"/>
        <v>8.7121355925925917E-2</v>
      </c>
      <c r="Z2246" s="53">
        <f t="shared" si="753"/>
        <v>2.5366087962962962E-2</v>
      </c>
      <c r="AA2246" s="53">
        <f t="shared" si="754"/>
        <v>4.3560677962962958E-2</v>
      </c>
      <c r="AB2246" s="50">
        <f t="shared" si="755"/>
        <v>140</v>
      </c>
      <c r="AC2246" s="50">
        <f t="shared" si="743"/>
        <v>2014</v>
      </c>
      <c r="AD2246" s="50">
        <f t="shared" si="756"/>
        <v>4</v>
      </c>
      <c r="AE2246" s="56">
        <f t="shared" si="757"/>
        <v>201404</v>
      </c>
      <c r="AF2246" s="56">
        <f t="shared" si="745"/>
        <v>14</v>
      </c>
      <c r="AG2246" s="58">
        <f t="shared" si="742"/>
        <v>1</v>
      </c>
      <c r="AH2246" s="56">
        <f t="shared" si="758"/>
        <v>2</v>
      </c>
      <c r="AI2246" s="53">
        <f t="shared" si="759"/>
        <v>6.892676592592592E-2</v>
      </c>
      <c r="AJ2246" s="56">
        <f t="shared" si="760"/>
        <v>10</v>
      </c>
    </row>
    <row r="2247" spans="1:36" x14ac:dyDescent="0.25">
      <c r="A2247" s="50">
        <v>2246</v>
      </c>
      <c r="B2247" s="51">
        <v>41731</v>
      </c>
      <c r="C2247" s="75">
        <f t="shared" si="744"/>
        <v>41731</v>
      </c>
      <c r="D2247" s="50" t="s">
        <v>1225</v>
      </c>
      <c r="E2247" s="50">
        <v>1.2</v>
      </c>
      <c r="F2247" s="50">
        <v>0</v>
      </c>
      <c r="G2247" s="50">
        <v>39</v>
      </c>
      <c r="H2247" s="50">
        <v>38</v>
      </c>
      <c r="I2247" s="53">
        <f t="shared" si="746"/>
        <v>2.7523148148148147E-2</v>
      </c>
      <c r="J2247" s="54">
        <f t="shared" si="747"/>
        <v>2.2935956790123457E-2</v>
      </c>
      <c r="K2247" s="50" t="s">
        <v>781</v>
      </c>
      <c r="L2247" s="50" t="s">
        <v>1304</v>
      </c>
      <c r="M2247" s="55">
        <f t="shared" si="748"/>
        <v>1.8166526492851149</v>
      </c>
      <c r="N2247" s="50">
        <v>0</v>
      </c>
      <c r="O2247" s="50" t="s">
        <v>253</v>
      </c>
      <c r="S2247" s="151">
        <f t="shared" si="749"/>
        <v>5.5046296296296295E-2</v>
      </c>
      <c r="T2247" s="151">
        <f t="shared" si="750"/>
        <v>2.7523148148148147E-2</v>
      </c>
      <c r="V2247" s="393">
        <f t="shared" si="761"/>
        <v>0</v>
      </c>
      <c r="W2247" s="393">
        <f t="shared" si="762"/>
        <v>0</v>
      </c>
      <c r="X2247" s="53">
        <f t="shared" si="751"/>
        <v>0.60092206790123459</v>
      </c>
      <c r="Y2247" s="53">
        <f t="shared" si="752"/>
        <v>0.6373112479012345</v>
      </c>
      <c r="Z2247" s="53">
        <f t="shared" si="753"/>
        <v>0.3004610339506173</v>
      </c>
      <c r="AA2247" s="53">
        <f t="shared" si="754"/>
        <v>0.31865562395061725</v>
      </c>
      <c r="AB2247" s="50">
        <f t="shared" si="755"/>
        <v>3713</v>
      </c>
      <c r="AC2247" s="50">
        <f t="shared" si="743"/>
        <v>2014</v>
      </c>
      <c r="AD2247" s="50">
        <f t="shared" si="756"/>
        <v>4</v>
      </c>
      <c r="AE2247" s="56">
        <f t="shared" si="757"/>
        <v>201404</v>
      </c>
      <c r="AF2247" s="56">
        <f t="shared" si="745"/>
        <v>14</v>
      </c>
      <c r="AG2247" s="58">
        <f t="shared" si="742"/>
        <v>0</v>
      </c>
      <c r="AH2247" s="56">
        <f t="shared" si="758"/>
        <v>2</v>
      </c>
      <c r="AI2247" s="53">
        <f t="shared" si="759"/>
        <v>0.6191166579012346</v>
      </c>
      <c r="AJ2247" s="56">
        <f t="shared" si="760"/>
        <v>56.04</v>
      </c>
    </row>
    <row r="2248" spans="1:36" x14ac:dyDescent="0.25">
      <c r="A2248" s="50">
        <v>2247</v>
      </c>
      <c r="B2248" s="51">
        <v>41732</v>
      </c>
      <c r="C2248" s="75">
        <f t="shared" si="744"/>
        <v>41732</v>
      </c>
      <c r="D2248" s="50" t="s">
        <v>1224</v>
      </c>
      <c r="E2248" s="50">
        <v>10</v>
      </c>
      <c r="F2248" s="50">
        <v>0</v>
      </c>
      <c r="G2248" s="50">
        <v>27</v>
      </c>
      <c r="H2248" s="50">
        <v>25</v>
      </c>
      <c r="I2248" s="53">
        <f t="shared" si="746"/>
        <v>1.9039351851851852E-2</v>
      </c>
      <c r="J2248" s="54">
        <f t="shared" si="747"/>
        <v>1.9039351851851852E-3</v>
      </c>
      <c r="K2248" s="50" t="s">
        <v>921</v>
      </c>
      <c r="L2248" s="50" t="s">
        <v>1132</v>
      </c>
      <c r="M2248" s="55">
        <f t="shared" si="748"/>
        <v>21.884498480243177</v>
      </c>
      <c r="N2248" s="50">
        <v>0</v>
      </c>
      <c r="O2248" s="50" t="s">
        <v>253</v>
      </c>
      <c r="S2248" s="151">
        <f t="shared" si="749"/>
        <v>0.21324074074074073</v>
      </c>
      <c r="T2248" s="151">
        <f t="shared" si="750"/>
        <v>0.10662037037037037</v>
      </c>
      <c r="V2248" s="393">
        <f t="shared" si="761"/>
        <v>0</v>
      </c>
      <c r="W2248" s="393">
        <f t="shared" si="762"/>
        <v>0</v>
      </c>
      <c r="X2248" s="53">
        <f t="shared" si="751"/>
        <v>4.9883101851851852E-2</v>
      </c>
      <c r="Y2248" s="53">
        <f t="shared" si="752"/>
        <v>8.6272281851851845E-2</v>
      </c>
      <c r="Z2248" s="53">
        <f t="shared" si="753"/>
        <v>2.4941550925925926E-2</v>
      </c>
      <c r="AA2248" s="53">
        <f t="shared" si="754"/>
        <v>4.3136140925925923E-2</v>
      </c>
      <c r="AB2248" s="50">
        <f t="shared" si="755"/>
        <v>120</v>
      </c>
      <c r="AC2248" s="50">
        <f t="shared" si="743"/>
        <v>2014</v>
      </c>
      <c r="AD2248" s="50">
        <f t="shared" si="756"/>
        <v>4</v>
      </c>
      <c r="AE2248" s="56">
        <f t="shared" si="757"/>
        <v>201404</v>
      </c>
      <c r="AF2248" s="56">
        <f t="shared" si="745"/>
        <v>14</v>
      </c>
      <c r="AG2248" s="58">
        <f t="shared" si="742"/>
        <v>0</v>
      </c>
      <c r="AH2248" s="56">
        <f t="shared" si="758"/>
        <v>3</v>
      </c>
      <c r="AI2248" s="53">
        <f t="shared" si="759"/>
        <v>6.8077691851851849E-2</v>
      </c>
      <c r="AJ2248" s="56">
        <f t="shared" si="760"/>
        <v>10</v>
      </c>
    </row>
    <row r="2249" spans="1:36" x14ac:dyDescent="0.25">
      <c r="A2249" s="50">
        <v>2248</v>
      </c>
      <c r="B2249" s="51">
        <v>41732</v>
      </c>
      <c r="C2249" s="75">
        <f t="shared" si="744"/>
        <v>41732</v>
      </c>
      <c r="D2249" s="50" t="s">
        <v>1223</v>
      </c>
      <c r="E2249" s="50">
        <v>3.1</v>
      </c>
      <c r="F2249" s="50">
        <v>0</v>
      </c>
      <c r="G2249" s="50">
        <v>29</v>
      </c>
      <c r="H2249" s="50">
        <v>55</v>
      </c>
      <c r="I2249" s="53">
        <f t="shared" si="746"/>
        <v>2.0775462962962964E-2</v>
      </c>
      <c r="J2249" s="54">
        <f t="shared" si="747"/>
        <v>6.701762246117085E-3</v>
      </c>
      <c r="K2249" s="50" t="s">
        <v>1345</v>
      </c>
      <c r="L2249" s="50" t="s">
        <v>927</v>
      </c>
      <c r="M2249" s="55">
        <f t="shared" si="748"/>
        <v>6.2172701949860771</v>
      </c>
      <c r="N2249" s="50">
        <v>0</v>
      </c>
      <c r="O2249" s="50" t="s">
        <v>255</v>
      </c>
      <c r="R2249" s="50" t="s">
        <v>1346</v>
      </c>
      <c r="S2249" s="151">
        <f t="shared" si="749"/>
        <v>0.17558617084826764</v>
      </c>
      <c r="T2249" s="151">
        <f t="shared" si="750"/>
        <v>8.7793085424133818E-2</v>
      </c>
      <c r="V2249" s="393">
        <f t="shared" si="761"/>
        <v>0</v>
      </c>
      <c r="W2249" s="393">
        <f t="shared" si="762"/>
        <v>0</v>
      </c>
      <c r="X2249" s="53">
        <f t="shared" si="751"/>
        <v>0.17558617084826764</v>
      </c>
      <c r="Y2249" s="53">
        <f t="shared" si="752"/>
        <v>0.21197535084826763</v>
      </c>
      <c r="Z2249" s="53">
        <f t="shared" si="753"/>
        <v>8.7793085424133818E-2</v>
      </c>
      <c r="AA2249" s="53">
        <f t="shared" si="754"/>
        <v>0.10598767542413381</v>
      </c>
      <c r="AB2249" s="50">
        <f t="shared" si="755"/>
        <v>1395</v>
      </c>
      <c r="AC2249" s="50">
        <f t="shared" si="743"/>
        <v>2014</v>
      </c>
      <c r="AD2249" s="50">
        <f t="shared" si="756"/>
        <v>4</v>
      </c>
      <c r="AE2249" s="56">
        <f t="shared" si="757"/>
        <v>201404</v>
      </c>
      <c r="AF2249" s="56">
        <f t="shared" si="745"/>
        <v>14</v>
      </c>
      <c r="AG2249" s="58">
        <f t="shared" si="742"/>
        <v>0</v>
      </c>
      <c r="AH2249" s="56">
        <f t="shared" si="758"/>
        <v>3</v>
      </c>
      <c r="AI2249" s="53">
        <f t="shared" si="759"/>
        <v>0.19378076084826762</v>
      </c>
      <c r="AJ2249" s="56">
        <f t="shared" si="760"/>
        <v>13.236999999999998</v>
      </c>
    </row>
    <row r="2250" spans="1:36" x14ac:dyDescent="0.25">
      <c r="A2250" s="50">
        <v>2249</v>
      </c>
      <c r="B2250" s="51">
        <v>41733</v>
      </c>
      <c r="C2250" s="75">
        <f t="shared" si="744"/>
        <v>41733</v>
      </c>
      <c r="D2250" s="50" t="s">
        <v>1223</v>
      </c>
      <c r="E2250" s="50">
        <v>3</v>
      </c>
      <c r="F2250" s="50">
        <v>0</v>
      </c>
      <c r="G2250" s="50">
        <v>28</v>
      </c>
      <c r="H2250" s="50">
        <v>30</v>
      </c>
      <c r="I2250" s="53">
        <f t="shared" si="746"/>
        <v>1.9791666666666666E-2</v>
      </c>
      <c r="J2250" s="54">
        <f t="shared" si="747"/>
        <v>6.5972222222222222E-3</v>
      </c>
      <c r="K2250" s="50" t="s">
        <v>1345</v>
      </c>
      <c r="L2250" s="50" t="s">
        <v>1048</v>
      </c>
      <c r="M2250" s="55">
        <f t="shared" si="748"/>
        <v>6.3157894736842151</v>
      </c>
      <c r="N2250" s="50">
        <v>0</v>
      </c>
      <c r="O2250" s="50" t="s">
        <v>253</v>
      </c>
      <c r="S2250" s="151">
        <f t="shared" si="749"/>
        <v>0.17284722222222221</v>
      </c>
      <c r="T2250" s="151">
        <f t="shared" si="750"/>
        <v>8.6423611111111104E-2</v>
      </c>
      <c r="V2250" s="393">
        <f t="shared" si="761"/>
        <v>0</v>
      </c>
      <c r="W2250" s="393">
        <f t="shared" si="762"/>
        <v>0</v>
      </c>
      <c r="X2250" s="53">
        <f t="shared" si="751"/>
        <v>0.17284722222222221</v>
      </c>
      <c r="Y2250" s="53">
        <f t="shared" si="752"/>
        <v>0.2092364022222222</v>
      </c>
      <c r="Z2250" s="53">
        <f t="shared" si="753"/>
        <v>8.6423611111111104E-2</v>
      </c>
      <c r="AA2250" s="53">
        <f t="shared" si="754"/>
        <v>0.1046182011111111</v>
      </c>
      <c r="AB2250" s="50">
        <f t="shared" si="755"/>
        <v>1291</v>
      </c>
      <c r="AC2250" s="50">
        <f t="shared" si="743"/>
        <v>2014</v>
      </c>
      <c r="AD2250" s="50">
        <f t="shared" si="756"/>
        <v>4</v>
      </c>
      <c r="AE2250" s="56">
        <f t="shared" si="757"/>
        <v>201404</v>
      </c>
      <c r="AF2250" s="56">
        <f t="shared" si="745"/>
        <v>14</v>
      </c>
      <c r="AG2250" s="58">
        <f>IF(ISBLANK(B2250)," ",MAX(B2250-B2245-1,0))</f>
        <v>3</v>
      </c>
      <c r="AH2250" s="56">
        <f t="shared" si="758"/>
        <v>4</v>
      </c>
      <c r="AI2250" s="53">
        <f t="shared" si="759"/>
        <v>0.19104181222222222</v>
      </c>
      <c r="AJ2250" s="56">
        <f t="shared" si="760"/>
        <v>12.809999999999999</v>
      </c>
    </row>
    <row r="2251" spans="1:36" x14ac:dyDescent="0.25">
      <c r="A2251" s="50">
        <v>2250</v>
      </c>
      <c r="B2251" s="51">
        <v>41734</v>
      </c>
      <c r="C2251" s="75">
        <f t="shared" si="744"/>
        <v>41734</v>
      </c>
      <c r="D2251" s="50" t="s">
        <v>1224</v>
      </c>
      <c r="E2251" s="50">
        <v>35.5</v>
      </c>
      <c r="F2251" s="50">
        <v>2</v>
      </c>
      <c r="G2251" s="50">
        <v>40</v>
      </c>
      <c r="H2251" s="50">
        <v>55</v>
      </c>
      <c r="I2251" s="53">
        <f t="shared" si="746"/>
        <v>0.11174768518518519</v>
      </c>
      <c r="J2251" s="54">
        <f t="shared" si="747"/>
        <v>3.1478221178925406E-3</v>
      </c>
      <c r="K2251" s="50" t="s">
        <v>1809</v>
      </c>
      <c r="L2251" s="50" t="s">
        <v>315</v>
      </c>
      <c r="M2251" s="55">
        <f t="shared" si="748"/>
        <v>13.236664940445374</v>
      </c>
      <c r="N2251" s="50">
        <v>0</v>
      </c>
      <c r="O2251" s="50" t="s">
        <v>377</v>
      </c>
      <c r="R2251" s="50" t="s">
        <v>1347</v>
      </c>
      <c r="S2251" s="151">
        <f t="shared" si="749"/>
        <v>0.35255607720396454</v>
      </c>
      <c r="T2251" s="151">
        <f t="shared" si="750"/>
        <v>0.17627803860198227</v>
      </c>
      <c r="V2251" s="393">
        <f t="shared" si="761"/>
        <v>0</v>
      </c>
      <c r="W2251" s="393">
        <f t="shared" si="762"/>
        <v>0</v>
      </c>
      <c r="X2251" s="53">
        <f t="shared" si="751"/>
        <v>8.2472939488784563E-2</v>
      </c>
      <c r="Y2251" s="53">
        <f t="shared" si="752"/>
        <v>0.11886211948878456</v>
      </c>
      <c r="Z2251" s="53">
        <f t="shared" si="753"/>
        <v>4.1236469744392282E-2</v>
      </c>
      <c r="AA2251" s="53">
        <f t="shared" si="754"/>
        <v>5.9431059744392278E-2</v>
      </c>
      <c r="AB2251" s="50">
        <f t="shared" si="755"/>
        <v>821</v>
      </c>
      <c r="AC2251" s="50">
        <f t="shared" si="743"/>
        <v>2014</v>
      </c>
      <c r="AD2251" s="50">
        <f t="shared" si="756"/>
        <v>4</v>
      </c>
      <c r="AE2251" s="56">
        <f t="shared" si="757"/>
        <v>201404</v>
      </c>
      <c r="AF2251" s="56">
        <f t="shared" si="745"/>
        <v>14</v>
      </c>
      <c r="AG2251" s="58">
        <f t="shared" ref="AG2251:AG2258" si="763">IF(ISBLANK(B2251)," ",MAX(B2251-B2250-1,0))</f>
        <v>0</v>
      </c>
      <c r="AH2251" s="56">
        <f t="shared" si="758"/>
        <v>5</v>
      </c>
      <c r="AI2251" s="53">
        <f t="shared" si="759"/>
        <v>0.10066752948878456</v>
      </c>
      <c r="AJ2251" s="56">
        <f t="shared" si="760"/>
        <v>35.5</v>
      </c>
    </row>
    <row r="2252" spans="1:36" x14ac:dyDescent="0.25">
      <c r="A2252" s="50">
        <v>2251</v>
      </c>
      <c r="B2252" s="51">
        <v>41736</v>
      </c>
      <c r="C2252" s="75">
        <f t="shared" si="744"/>
        <v>41736</v>
      </c>
      <c r="D2252" s="50" t="s">
        <v>1223</v>
      </c>
      <c r="E2252" s="50">
        <v>3.02</v>
      </c>
      <c r="F2252" s="50">
        <v>0</v>
      </c>
      <c r="G2252" s="50">
        <v>30</v>
      </c>
      <c r="H2252" s="50">
        <v>0</v>
      </c>
      <c r="I2252" s="53">
        <f t="shared" si="746"/>
        <v>2.0833333333333332E-2</v>
      </c>
      <c r="J2252" s="54">
        <f t="shared" si="747"/>
        <v>6.898454746136865E-3</v>
      </c>
      <c r="K2252" s="50" t="s">
        <v>1345</v>
      </c>
      <c r="L2252" s="50" t="s">
        <v>1048</v>
      </c>
      <c r="M2252" s="55">
        <f t="shared" si="748"/>
        <v>6.0400000000000054</v>
      </c>
      <c r="N2252" s="50">
        <v>0</v>
      </c>
      <c r="O2252" s="50" t="s">
        <v>253</v>
      </c>
      <c r="R2252" s="50" t="s">
        <v>1348</v>
      </c>
      <c r="S2252" s="151">
        <f t="shared" si="749"/>
        <v>0.18073951434878585</v>
      </c>
      <c r="T2252" s="151">
        <f t="shared" si="750"/>
        <v>9.0369757174392926E-2</v>
      </c>
      <c r="V2252" s="393">
        <f t="shared" si="761"/>
        <v>0</v>
      </c>
      <c r="W2252" s="393">
        <f t="shared" si="762"/>
        <v>0</v>
      </c>
      <c r="X2252" s="53">
        <f t="shared" si="751"/>
        <v>0.18073951434878585</v>
      </c>
      <c r="Y2252" s="53">
        <f t="shared" si="752"/>
        <v>0.21712869434878584</v>
      </c>
      <c r="Z2252" s="53">
        <f t="shared" si="753"/>
        <v>9.0369757174392926E-2</v>
      </c>
      <c r="AA2252" s="53">
        <f t="shared" si="754"/>
        <v>0.10856434717439292</v>
      </c>
      <c r="AB2252" s="50">
        <f t="shared" si="755"/>
        <v>1648</v>
      </c>
      <c r="AC2252" s="50">
        <f t="shared" si="743"/>
        <v>2014</v>
      </c>
      <c r="AD2252" s="50">
        <f t="shared" si="756"/>
        <v>4</v>
      </c>
      <c r="AE2252" s="56">
        <f t="shared" si="757"/>
        <v>201404</v>
      </c>
      <c r="AF2252" s="56">
        <f t="shared" si="745"/>
        <v>15</v>
      </c>
      <c r="AG2252" s="58">
        <f t="shared" si="763"/>
        <v>1</v>
      </c>
      <c r="AH2252" s="56">
        <f t="shared" si="758"/>
        <v>7</v>
      </c>
      <c r="AI2252" s="53">
        <f t="shared" si="759"/>
        <v>0.19893410434878583</v>
      </c>
      <c r="AJ2252" s="56">
        <f t="shared" si="760"/>
        <v>12.895399999999999</v>
      </c>
    </row>
    <row r="2253" spans="1:36" x14ac:dyDescent="0.25">
      <c r="A2253" s="50">
        <v>2252</v>
      </c>
      <c r="B2253" s="51">
        <v>41736</v>
      </c>
      <c r="C2253" s="75">
        <f t="shared" si="744"/>
        <v>41736</v>
      </c>
      <c r="D2253" s="50" t="s">
        <v>1225</v>
      </c>
      <c r="E2253" s="50">
        <v>1</v>
      </c>
      <c r="F2253" s="50">
        <v>0</v>
      </c>
      <c r="G2253" s="50">
        <v>29</v>
      </c>
      <c r="H2253" s="50">
        <v>55</v>
      </c>
      <c r="I2253" s="53">
        <f t="shared" si="746"/>
        <v>2.0775462962962964E-2</v>
      </c>
      <c r="J2253" s="54">
        <f t="shared" si="747"/>
        <v>2.0775462962962964E-2</v>
      </c>
      <c r="K2253" s="50" t="s">
        <v>781</v>
      </c>
      <c r="L2253" s="50" t="s">
        <v>1304</v>
      </c>
      <c r="M2253" s="55">
        <f t="shared" si="748"/>
        <v>2.0055710306406698</v>
      </c>
      <c r="N2253" s="50">
        <v>0</v>
      </c>
      <c r="O2253" s="50" t="s">
        <v>253</v>
      </c>
      <c r="S2253" s="151">
        <f t="shared" si="749"/>
        <v>4.9861111111111113E-2</v>
      </c>
      <c r="T2253" s="151">
        <f t="shared" si="750"/>
        <v>2.4930555555555556E-2</v>
      </c>
      <c r="V2253" s="393">
        <f t="shared" si="761"/>
        <v>0</v>
      </c>
      <c r="W2253" s="393">
        <f t="shared" si="762"/>
        <v>0</v>
      </c>
      <c r="X2253" s="53">
        <f t="shared" si="751"/>
        <v>0.54431712962962964</v>
      </c>
      <c r="Y2253" s="53">
        <f t="shared" si="752"/>
        <v>0.58070630962962966</v>
      </c>
      <c r="Z2253" s="53">
        <f t="shared" si="753"/>
        <v>0.27215856481481482</v>
      </c>
      <c r="AA2253" s="53">
        <f t="shared" si="754"/>
        <v>0.29035315481481483</v>
      </c>
      <c r="AB2253" s="50">
        <f t="shared" si="755"/>
        <v>3633</v>
      </c>
      <c r="AC2253" s="50">
        <f t="shared" si="743"/>
        <v>2014</v>
      </c>
      <c r="AD2253" s="50">
        <f t="shared" si="756"/>
        <v>4</v>
      </c>
      <c r="AE2253" s="56">
        <f t="shared" si="757"/>
        <v>201404</v>
      </c>
      <c r="AF2253" s="56">
        <f t="shared" si="745"/>
        <v>15</v>
      </c>
      <c r="AG2253" s="58">
        <f t="shared" si="763"/>
        <v>0</v>
      </c>
      <c r="AH2253" s="56">
        <f t="shared" si="758"/>
        <v>7</v>
      </c>
      <c r="AI2253" s="53">
        <f t="shared" si="759"/>
        <v>0.56251171962962965</v>
      </c>
      <c r="AJ2253" s="56">
        <f t="shared" si="760"/>
        <v>46.7</v>
      </c>
    </row>
    <row r="2254" spans="1:36" x14ac:dyDescent="0.25">
      <c r="A2254" s="50">
        <v>2253</v>
      </c>
      <c r="B2254" s="51">
        <v>41737</v>
      </c>
      <c r="C2254" s="75">
        <f t="shared" si="744"/>
        <v>41737</v>
      </c>
      <c r="D2254" s="50" t="s">
        <v>1224</v>
      </c>
      <c r="E2254" s="50">
        <v>10</v>
      </c>
      <c r="F2254" s="50">
        <v>0</v>
      </c>
      <c r="G2254" s="50">
        <v>28</v>
      </c>
      <c r="H2254" s="50">
        <v>30</v>
      </c>
      <c r="I2254" s="53">
        <f t="shared" si="746"/>
        <v>1.9791666666666666E-2</v>
      </c>
      <c r="J2254" s="54">
        <f t="shared" si="747"/>
        <v>1.9791666666666664E-3</v>
      </c>
      <c r="K2254" s="50" t="s">
        <v>921</v>
      </c>
      <c r="L2254" s="50" t="s">
        <v>1132</v>
      </c>
      <c r="M2254" s="55">
        <f t="shared" si="748"/>
        <v>21.052631578947388</v>
      </c>
      <c r="N2254" s="50">
        <v>0</v>
      </c>
      <c r="O2254" s="50" t="s">
        <v>253</v>
      </c>
      <c r="S2254" s="151">
        <f t="shared" si="749"/>
        <v>0.22166666666666662</v>
      </c>
      <c r="T2254" s="151">
        <f t="shared" si="750"/>
        <v>0.11083333333333331</v>
      </c>
      <c r="V2254" s="393">
        <f t="shared" si="761"/>
        <v>0</v>
      </c>
      <c r="W2254" s="393">
        <f t="shared" si="762"/>
        <v>0</v>
      </c>
      <c r="X2254" s="53">
        <f t="shared" si="751"/>
        <v>5.185416666666666E-2</v>
      </c>
      <c r="Y2254" s="53">
        <f t="shared" si="752"/>
        <v>8.8243346666666667E-2</v>
      </c>
      <c r="Z2254" s="53">
        <f t="shared" si="753"/>
        <v>2.592708333333333E-2</v>
      </c>
      <c r="AA2254" s="53">
        <f t="shared" si="754"/>
        <v>4.4121673333333333E-2</v>
      </c>
      <c r="AB2254" s="50">
        <f t="shared" si="755"/>
        <v>168</v>
      </c>
      <c r="AC2254" s="50">
        <f t="shared" si="743"/>
        <v>2014</v>
      </c>
      <c r="AD2254" s="50">
        <f t="shared" si="756"/>
        <v>4</v>
      </c>
      <c r="AE2254" s="56">
        <f t="shared" si="757"/>
        <v>201404</v>
      </c>
      <c r="AF2254" s="56">
        <f t="shared" si="745"/>
        <v>15</v>
      </c>
      <c r="AG2254" s="58">
        <f t="shared" si="763"/>
        <v>0</v>
      </c>
      <c r="AH2254" s="56">
        <f t="shared" si="758"/>
        <v>8</v>
      </c>
      <c r="AI2254" s="53">
        <f t="shared" si="759"/>
        <v>7.0048756666666656E-2</v>
      </c>
      <c r="AJ2254" s="56">
        <f t="shared" si="760"/>
        <v>10</v>
      </c>
    </row>
    <row r="2255" spans="1:36" x14ac:dyDescent="0.25">
      <c r="A2255" s="50">
        <v>2254</v>
      </c>
      <c r="B2255" s="51">
        <v>41738</v>
      </c>
      <c r="C2255" s="75">
        <f t="shared" si="744"/>
        <v>41738</v>
      </c>
      <c r="D2255" s="50" t="s">
        <v>1223</v>
      </c>
      <c r="E2255" s="50">
        <v>4.0999999999999996</v>
      </c>
      <c r="F2255" s="50">
        <v>0</v>
      </c>
      <c r="G2255" s="50">
        <v>39</v>
      </c>
      <c r="H2255" s="50">
        <v>4</v>
      </c>
      <c r="I2255" s="53">
        <f t="shared" si="746"/>
        <v>2.7129629629629632E-2</v>
      </c>
      <c r="J2255" s="54">
        <f t="shared" si="747"/>
        <v>6.6169828364950325E-3</v>
      </c>
      <c r="K2255" s="50" t="s">
        <v>1345</v>
      </c>
      <c r="L2255" s="50" t="s">
        <v>315</v>
      </c>
      <c r="M2255" s="55">
        <f t="shared" si="748"/>
        <v>6.2969283276450554</v>
      </c>
      <c r="N2255" s="50">
        <v>0</v>
      </c>
      <c r="O2255" s="50" t="s">
        <v>255</v>
      </c>
      <c r="R2255" s="50" t="s">
        <v>1349</v>
      </c>
      <c r="S2255" s="151">
        <f t="shared" si="749"/>
        <v>0.17336495031616986</v>
      </c>
      <c r="T2255" s="151">
        <f t="shared" si="750"/>
        <v>8.6682475158084929E-2</v>
      </c>
      <c r="V2255" s="393">
        <f t="shared" si="761"/>
        <v>0</v>
      </c>
      <c r="W2255" s="393">
        <f t="shared" si="762"/>
        <v>0</v>
      </c>
      <c r="X2255" s="53">
        <f t="shared" si="751"/>
        <v>0.17336495031616986</v>
      </c>
      <c r="Y2255" s="53">
        <f t="shared" si="752"/>
        <v>0.20975413031616982</v>
      </c>
      <c r="Z2255" s="53">
        <f t="shared" si="753"/>
        <v>8.6682475158084929E-2</v>
      </c>
      <c r="AA2255" s="53">
        <f t="shared" si="754"/>
        <v>0.10487706515808491</v>
      </c>
      <c r="AB2255" s="50">
        <f t="shared" si="755"/>
        <v>1317</v>
      </c>
      <c r="AC2255" s="50">
        <f t="shared" si="743"/>
        <v>2014</v>
      </c>
      <c r="AD2255" s="50">
        <f t="shared" si="756"/>
        <v>4</v>
      </c>
      <c r="AE2255" s="56">
        <f t="shared" si="757"/>
        <v>201404</v>
      </c>
      <c r="AF2255" s="56">
        <f t="shared" si="745"/>
        <v>15</v>
      </c>
      <c r="AG2255" s="58">
        <f t="shared" si="763"/>
        <v>0</v>
      </c>
      <c r="AH2255" s="56">
        <f t="shared" si="758"/>
        <v>9</v>
      </c>
      <c r="AI2255" s="53">
        <f t="shared" si="759"/>
        <v>0.19155954031616984</v>
      </c>
      <c r="AJ2255" s="56">
        <f t="shared" si="760"/>
        <v>17.506999999999998</v>
      </c>
    </row>
    <row r="2256" spans="1:36" x14ac:dyDescent="0.25">
      <c r="A2256" s="50">
        <v>2255</v>
      </c>
      <c r="B2256" s="51">
        <v>41738</v>
      </c>
      <c r="C2256" s="75">
        <f t="shared" si="744"/>
        <v>41738</v>
      </c>
      <c r="D2256" s="50" t="s">
        <v>1225</v>
      </c>
      <c r="E2256" s="50">
        <v>1.1399999999999999</v>
      </c>
      <c r="F2256" s="50">
        <v>0</v>
      </c>
      <c r="G2256" s="50">
        <v>41</v>
      </c>
      <c r="H2256" s="50">
        <v>40</v>
      </c>
      <c r="I2256" s="53">
        <f t="shared" si="746"/>
        <v>2.8935185185185185E-2</v>
      </c>
      <c r="J2256" s="54">
        <f t="shared" si="747"/>
        <v>2.5381741390513322E-2</v>
      </c>
      <c r="K2256" s="50" t="s">
        <v>781</v>
      </c>
      <c r="L2256" s="50" t="s">
        <v>1304</v>
      </c>
      <c r="M2256" s="55">
        <f t="shared" si="748"/>
        <v>1.6416000000000011</v>
      </c>
      <c r="N2256" s="50">
        <v>0</v>
      </c>
      <c r="O2256" s="50" t="s">
        <v>253</v>
      </c>
      <c r="S2256" s="151">
        <f t="shared" si="749"/>
        <v>6.0916179337231972E-2</v>
      </c>
      <c r="T2256" s="151">
        <f t="shared" si="750"/>
        <v>3.0458089668615986E-2</v>
      </c>
      <c r="V2256" s="393">
        <f t="shared" si="761"/>
        <v>0</v>
      </c>
      <c r="W2256" s="393">
        <f t="shared" si="762"/>
        <v>0</v>
      </c>
      <c r="X2256" s="53">
        <f t="shared" si="751"/>
        <v>0.66500162443144906</v>
      </c>
      <c r="Y2256" s="53">
        <f t="shared" si="752"/>
        <v>0.70139080443144897</v>
      </c>
      <c r="Z2256" s="53">
        <f t="shared" si="753"/>
        <v>0.33250081221572453</v>
      </c>
      <c r="AA2256" s="53">
        <f t="shared" si="754"/>
        <v>0.35069540221572448</v>
      </c>
      <c r="AB2256" s="50">
        <f t="shared" si="755"/>
        <v>3871</v>
      </c>
      <c r="AC2256" s="50">
        <f t="shared" si="743"/>
        <v>2014</v>
      </c>
      <c r="AD2256" s="50">
        <f t="shared" si="756"/>
        <v>4</v>
      </c>
      <c r="AE2256" s="56">
        <f t="shared" si="757"/>
        <v>201404</v>
      </c>
      <c r="AF2256" s="56">
        <f t="shared" si="745"/>
        <v>15</v>
      </c>
      <c r="AG2256" s="58">
        <f t="shared" si="763"/>
        <v>0</v>
      </c>
      <c r="AH2256" s="56">
        <f t="shared" si="758"/>
        <v>9</v>
      </c>
      <c r="AI2256" s="53">
        <f t="shared" si="759"/>
        <v>0.68319621443144896</v>
      </c>
      <c r="AJ2256" s="56">
        <f t="shared" si="760"/>
        <v>53.238</v>
      </c>
    </row>
    <row r="2257" spans="1:36" x14ac:dyDescent="0.25">
      <c r="A2257" s="50">
        <v>2256</v>
      </c>
      <c r="B2257" s="51">
        <v>41739</v>
      </c>
      <c r="C2257" s="75">
        <f t="shared" si="744"/>
        <v>41739</v>
      </c>
      <c r="D2257" s="50" t="s">
        <v>1223</v>
      </c>
      <c r="E2257" s="50">
        <v>10.3</v>
      </c>
      <c r="F2257" s="50">
        <v>1</v>
      </c>
      <c r="G2257" s="50">
        <v>55</v>
      </c>
      <c r="H2257" s="50">
        <v>25</v>
      </c>
      <c r="I2257" s="53">
        <f t="shared" si="746"/>
        <v>8.0150462962962965E-2</v>
      </c>
      <c r="J2257" s="54">
        <f t="shared" si="747"/>
        <v>7.7815983459187336E-3</v>
      </c>
      <c r="K2257" s="50" t="s">
        <v>1311</v>
      </c>
      <c r="L2257" s="50" t="s">
        <v>315</v>
      </c>
      <c r="M2257" s="55">
        <f t="shared" si="748"/>
        <v>5.3545126353790664</v>
      </c>
      <c r="N2257" s="50">
        <v>0</v>
      </c>
      <c r="O2257" s="50" t="s">
        <v>1350</v>
      </c>
      <c r="R2257" s="50" t="s">
        <v>1351</v>
      </c>
      <c r="S2257" s="151">
        <f t="shared" si="749"/>
        <v>0.20387787666307081</v>
      </c>
      <c r="T2257" s="151">
        <f t="shared" si="750"/>
        <v>0.1019389383315354</v>
      </c>
      <c r="V2257" s="393">
        <f t="shared" si="761"/>
        <v>0</v>
      </c>
      <c r="W2257" s="393">
        <f t="shared" si="762"/>
        <v>0</v>
      </c>
      <c r="X2257" s="53">
        <f t="shared" si="751"/>
        <v>0.20387787666307081</v>
      </c>
      <c r="Y2257" s="53">
        <f t="shared" si="752"/>
        <v>0.24026705666307083</v>
      </c>
      <c r="Z2257" s="53">
        <f t="shared" si="753"/>
        <v>0.1019389383315354</v>
      </c>
      <c r="AA2257" s="53">
        <f t="shared" si="754"/>
        <v>0.12013352833153541</v>
      </c>
      <c r="AB2257" s="50">
        <f t="shared" si="755"/>
        <v>2639</v>
      </c>
      <c r="AC2257" s="50">
        <f t="shared" si="743"/>
        <v>2014</v>
      </c>
      <c r="AD2257" s="50">
        <f t="shared" si="756"/>
        <v>4</v>
      </c>
      <c r="AE2257" s="56">
        <f t="shared" si="757"/>
        <v>201404</v>
      </c>
      <c r="AF2257" s="56">
        <f t="shared" si="745"/>
        <v>15</v>
      </c>
      <c r="AG2257" s="58">
        <f t="shared" si="763"/>
        <v>0</v>
      </c>
      <c r="AH2257" s="56">
        <f t="shared" si="758"/>
        <v>10</v>
      </c>
      <c r="AI2257" s="53">
        <f t="shared" si="759"/>
        <v>0.22207246666307082</v>
      </c>
      <c r="AJ2257" s="56">
        <f t="shared" si="760"/>
        <v>43.981000000000002</v>
      </c>
    </row>
    <row r="2258" spans="1:36" x14ac:dyDescent="0.25">
      <c r="A2258" s="50">
        <v>2257</v>
      </c>
      <c r="B2258" s="51">
        <v>41739</v>
      </c>
      <c r="C2258" s="75">
        <f t="shared" si="744"/>
        <v>41739</v>
      </c>
      <c r="D2258" s="50" t="s">
        <v>1224</v>
      </c>
      <c r="E2258" s="50">
        <v>9.8000000000000007</v>
      </c>
      <c r="F2258" s="50">
        <v>0</v>
      </c>
      <c r="G2258" s="50">
        <v>39</v>
      </c>
      <c r="H2258" s="50">
        <v>31</v>
      </c>
      <c r="I2258" s="53">
        <f t="shared" si="746"/>
        <v>2.7442129629629632E-2</v>
      </c>
      <c r="J2258" s="54">
        <f t="shared" si="747"/>
        <v>2.8002173091458806E-3</v>
      </c>
      <c r="K2258" s="50" t="s">
        <v>1809</v>
      </c>
      <c r="L2258" s="50" t="s">
        <v>315</v>
      </c>
      <c r="M2258" s="55">
        <f t="shared" si="748"/>
        <v>14.87979755377479</v>
      </c>
      <c r="N2258" s="50">
        <v>0</v>
      </c>
      <c r="O2258" s="50" t="s">
        <v>1350</v>
      </c>
      <c r="R2258" s="50" t="s">
        <v>1352</v>
      </c>
      <c r="S2258" s="151">
        <f t="shared" si="749"/>
        <v>0.31362433862433864</v>
      </c>
      <c r="T2258" s="151">
        <f t="shared" si="750"/>
        <v>0.15681216931216932</v>
      </c>
      <c r="V2258" s="393">
        <f t="shared" si="761"/>
        <v>0</v>
      </c>
      <c r="W2258" s="393">
        <f t="shared" si="762"/>
        <v>0</v>
      </c>
      <c r="X2258" s="53">
        <f t="shared" si="751"/>
        <v>7.3365693499622076E-2</v>
      </c>
      <c r="Y2258" s="53">
        <f t="shared" si="752"/>
        <v>0.10975487349962207</v>
      </c>
      <c r="Z2258" s="53">
        <f t="shared" si="753"/>
        <v>3.6682846749811038E-2</v>
      </c>
      <c r="AA2258" s="53">
        <f t="shared" si="754"/>
        <v>5.4877436749811034E-2</v>
      </c>
      <c r="AB2258" s="50">
        <f t="shared" si="755"/>
        <v>632</v>
      </c>
      <c r="AC2258" s="50">
        <f t="shared" si="743"/>
        <v>2014</v>
      </c>
      <c r="AD2258" s="50">
        <f t="shared" si="756"/>
        <v>4</v>
      </c>
      <c r="AE2258" s="56">
        <f t="shared" si="757"/>
        <v>201404</v>
      </c>
      <c r="AF2258" s="56">
        <f t="shared" si="745"/>
        <v>15</v>
      </c>
      <c r="AG2258" s="58">
        <f t="shared" si="763"/>
        <v>0</v>
      </c>
      <c r="AH2258" s="56">
        <f t="shared" si="758"/>
        <v>10</v>
      </c>
      <c r="AI2258" s="53">
        <f t="shared" si="759"/>
        <v>9.1560283499622072E-2</v>
      </c>
      <c r="AJ2258" s="56">
        <f t="shared" si="760"/>
        <v>9.8000000000000007</v>
      </c>
    </row>
    <row r="2259" spans="1:36" x14ac:dyDescent="0.25">
      <c r="A2259" s="50">
        <v>2258</v>
      </c>
      <c r="B2259" s="51">
        <v>41741</v>
      </c>
      <c r="C2259" s="75">
        <f t="shared" si="744"/>
        <v>41741</v>
      </c>
      <c r="D2259" s="50" t="s">
        <v>1224</v>
      </c>
      <c r="E2259" s="50">
        <v>46.3</v>
      </c>
      <c r="F2259" s="50">
        <v>3</v>
      </c>
      <c r="G2259" s="50">
        <v>22</v>
      </c>
      <c r="H2259" s="50">
        <v>48</v>
      </c>
      <c r="I2259" s="53">
        <f t="shared" si="746"/>
        <v>0.14083333333333334</v>
      </c>
      <c r="J2259" s="54">
        <f t="shared" si="747"/>
        <v>3.041756659467243E-3</v>
      </c>
      <c r="K2259" s="50" t="s">
        <v>1809</v>
      </c>
      <c r="L2259" s="50" t="s">
        <v>315</v>
      </c>
      <c r="M2259" s="55">
        <f t="shared" si="748"/>
        <v>13.698224852071014</v>
      </c>
      <c r="N2259" s="50">
        <v>0</v>
      </c>
      <c r="O2259" s="50" t="s">
        <v>1350</v>
      </c>
      <c r="R2259" s="50" t="s">
        <v>1353</v>
      </c>
      <c r="S2259" s="151">
        <f t="shared" si="749"/>
        <v>0.3406767458603312</v>
      </c>
      <c r="T2259" s="151">
        <f t="shared" si="750"/>
        <v>0.1703383729301656</v>
      </c>
      <c r="V2259" s="393">
        <f t="shared" si="761"/>
        <v>0</v>
      </c>
      <c r="W2259" s="393">
        <f t="shared" si="762"/>
        <v>0</v>
      </c>
      <c r="X2259" s="53">
        <f t="shared" si="751"/>
        <v>7.9694024478041761E-2</v>
      </c>
      <c r="Y2259" s="53">
        <f t="shared" si="752"/>
        <v>0.11608320447804175</v>
      </c>
      <c r="Z2259" s="53">
        <f t="shared" si="753"/>
        <v>3.9847012239020881E-2</v>
      </c>
      <c r="AA2259" s="53">
        <f t="shared" si="754"/>
        <v>5.8041602239020877E-2</v>
      </c>
      <c r="AB2259" s="50">
        <f t="shared" si="755"/>
        <v>759</v>
      </c>
      <c r="AC2259" s="50">
        <f t="shared" si="743"/>
        <v>2014</v>
      </c>
      <c r="AD2259" s="50">
        <f t="shared" si="756"/>
        <v>4</v>
      </c>
      <c r="AE2259" s="56">
        <f t="shared" si="757"/>
        <v>201404</v>
      </c>
      <c r="AF2259" s="56">
        <f t="shared" si="745"/>
        <v>15</v>
      </c>
      <c r="AG2259" s="58">
        <f>IF(ISBLANK(B2259)," ",MAX(B2259-B2246-1,0))</f>
        <v>9</v>
      </c>
      <c r="AH2259" s="56">
        <f t="shared" si="758"/>
        <v>12</v>
      </c>
      <c r="AI2259" s="53">
        <f t="shared" si="759"/>
        <v>9.7888614478041758E-2</v>
      </c>
      <c r="AJ2259" s="56">
        <f t="shared" si="760"/>
        <v>46.3</v>
      </c>
    </row>
    <row r="2260" spans="1:36" x14ac:dyDescent="0.25">
      <c r="A2260" s="50">
        <v>2259</v>
      </c>
      <c r="B2260" s="51">
        <v>41748</v>
      </c>
      <c r="C2260" s="75">
        <f t="shared" si="744"/>
        <v>41748</v>
      </c>
      <c r="D2260" s="50" t="s">
        <v>1224</v>
      </c>
      <c r="E2260" s="50">
        <v>20.8</v>
      </c>
      <c r="F2260" s="50">
        <v>1</v>
      </c>
      <c r="G2260" s="50">
        <v>32</v>
      </c>
      <c r="H2260" s="50">
        <v>6</v>
      </c>
      <c r="I2260" s="53">
        <f t="shared" si="746"/>
        <v>6.3958333333333339E-2</v>
      </c>
      <c r="J2260" s="54">
        <f t="shared" si="747"/>
        <v>3.0749198717948721E-3</v>
      </c>
      <c r="K2260" s="50" t="s">
        <v>1809</v>
      </c>
      <c r="L2260" s="50" t="s">
        <v>315</v>
      </c>
      <c r="M2260" s="55">
        <f t="shared" si="748"/>
        <v>13.550488599348544</v>
      </c>
      <c r="N2260" s="50">
        <v>0</v>
      </c>
      <c r="O2260" s="50" t="s">
        <v>1350</v>
      </c>
      <c r="R2260" s="50" t="s">
        <v>1354</v>
      </c>
      <c r="S2260" s="151">
        <f t="shared" si="749"/>
        <v>0.34439102564102569</v>
      </c>
      <c r="T2260" s="151">
        <f t="shared" si="750"/>
        <v>0.17219551282051285</v>
      </c>
      <c r="V2260" s="393">
        <f t="shared" si="761"/>
        <v>0</v>
      </c>
      <c r="W2260" s="393">
        <f t="shared" si="762"/>
        <v>0</v>
      </c>
      <c r="X2260" s="53">
        <f t="shared" si="751"/>
        <v>8.0562900641025642E-2</v>
      </c>
      <c r="Y2260" s="53">
        <f t="shared" si="752"/>
        <v>0.11695208064102565</v>
      </c>
      <c r="Z2260" s="53">
        <f t="shared" si="753"/>
        <v>4.0281450320512821E-2</v>
      </c>
      <c r="AA2260" s="53">
        <f t="shared" si="754"/>
        <v>5.8476040320512825E-2</v>
      </c>
      <c r="AB2260" s="50">
        <f t="shared" si="755"/>
        <v>782</v>
      </c>
      <c r="AC2260" s="50">
        <f t="shared" si="743"/>
        <v>2014</v>
      </c>
      <c r="AD2260" s="50">
        <f t="shared" si="756"/>
        <v>4</v>
      </c>
      <c r="AE2260" s="56">
        <f t="shared" si="757"/>
        <v>201404</v>
      </c>
      <c r="AF2260" s="56">
        <f t="shared" si="745"/>
        <v>16</v>
      </c>
      <c r="AG2260" s="58">
        <f t="shared" ref="AG2260:AG2323" si="764">IF(ISBLANK(B2260)," ",MAX(B2260-B2259-1,0))</f>
        <v>6</v>
      </c>
      <c r="AH2260" s="56">
        <f t="shared" si="758"/>
        <v>19</v>
      </c>
      <c r="AI2260" s="53">
        <f t="shared" si="759"/>
        <v>9.8757490641025653E-2</v>
      </c>
      <c r="AJ2260" s="56">
        <f t="shared" si="760"/>
        <v>20.8</v>
      </c>
    </row>
    <row r="2261" spans="1:36" x14ac:dyDescent="0.25">
      <c r="A2261" s="50">
        <v>2260</v>
      </c>
      <c r="B2261" s="51">
        <v>41749</v>
      </c>
      <c r="C2261" s="75">
        <f t="shared" si="744"/>
        <v>41749</v>
      </c>
      <c r="D2261" s="50" t="s">
        <v>1223</v>
      </c>
      <c r="E2261" s="50">
        <v>7.5</v>
      </c>
      <c r="F2261" s="50">
        <v>1</v>
      </c>
      <c r="G2261" s="50">
        <v>12</v>
      </c>
      <c r="H2261" s="50">
        <v>55</v>
      </c>
      <c r="I2261" s="53">
        <f t="shared" si="746"/>
        <v>5.063657407407407E-2</v>
      </c>
      <c r="J2261" s="54">
        <f t="shared" si="747"/>
        <v>6.7515432098765428E-3</v>
      </c>
      <c r="K2261" s="50" t="s">
        <v>1311</v>
      </c>
      <c r="L2261" s="50" t="s">
        <v>35</v>
      </c>
      <c r="M2261" s="55">
        <f t="shared" si="748"/>
        <v>6.1714285714285761</v>
      </c>
      <c r="N2261" s="50">
        <v>0</v>
      </c>
      <c r="O2261" s="50" t="s">
        <v>526</v>
      </c>
      <c r="R2261" s="50" t="s">
        <v>1355</v>
      </c>
      <c r="S2261" s="151">
        <f t="shared" si="749"/>
        <v>0.17689043209876543</v>
      </c>
      <c r="T2261" s="151">
        <f t="shared" si="750"/>
        <v>8.8445216049382713E-2</v>
      </c>
      <c r="V2261" s="393">
        <f t="shared" si="761"/>
        <v>0</v>
      </c>
      <c r="W2261" s="393">
        <f t="shared" si="762"/>
        <v>0</v>
      </c>
      <c r="X2261" s="53">
        <f t="shared" si="751"/>
        <v>0.17689043209876543</v>
      </c>
      <c r="Y2261" s="53">
        <f t="shared" si="752"/>
        <v>0.21327961209876539</v>
      </c>
      <c r="Z2261" s="53">
        <f t="shared" si="753"/>
        <v>8.8445216049382713E-2</v>
      </c>
      <c r="AA2261" s="53">
        <f t="shared" si="754"/>
        <v>0.1066398060493827</v>
      </c>
      <c r="AB2261" s="50">
        <f t="shared" si="755"/>
        <v>1459</v>
      </c>
      <c r="AC2261" s="50">
        <f t="shared" si="743"/>
        <v>2014</v>
      </c>
      <c r="AD2261" s="50">
        <f t="shared" si="756"/>
        <v>4</v>
      </c>
      <c r="AE2261" s="56">
        <f t="shared" si="757"/>
        <v>201404</v>
      </c>
      <c r="AF2261" s="56">
        <f t="shared" si="745"/>
        <v>17</v>
      </c>
      <c r="AG2261" s="58">
        <f t="shared" si="764"/>
        <v>0</v>
      </c>
      <c r="AH2261" s="56">
        <f t="shared" si="758"/>
        <v>20</v>
      </c>
      <c r="AI2261" s="53">
        <f t="shared" si="759"/>
        <v>0.19508502209876541</v>
      </c>
      <c r="AJ2261" s="56">
        <f t="shared" si="760"/>
        <v>32.024999999999999</v>
      </c>
    </row>
    <row r="2262" spans="1:36" x14ac:dyDescent="0.25">
      <c r="A2262" s="50">
        <v>2261</v>
      </c>
      <c r="B2262" s="51">
        <v>41750</v>
      </c>
      <c r="C2262" s="75">
        <f t="shared" si="744"/>
        <v>41750</v>
      </c>
      <c r="D2262" s="50" t="s">
        <v>1223</v>
      </c>
      <c r="E2262" s="50">
        <v>3.1</v>
      </c>
      <c r="F2262" s="50">
        <v>0</v>
      </c>
      <c r="G2262" s="50">
        <v>32</v>
      </c>
      <c r="H2262" s="50">
        <v>26</v>
      </c>
      <c r="I2262" s="53">
        <f t="shared" si="746"/>
        <v>2.2523148148148143E-2</v>
      </c>
      <c r="J2262" s="54">
        <f t="shared" si="747"/>
        <v>7.2655316606929487E-3</v>
      </c>
      <c r="K2262" s="50" t="s">
        <v>1345</v>
      </c>
      <c r="L2262" s="50" t="s">
        <v>1048</v>
      </c>
      <c r="M2262" s="55">
        <f t="shared" si="748"/>
        <v>5.7348406988694824</v>
      </c>
      <c r="N2262" s="50">
        <v>0</v>
      </c>
      <c r="O2262" s="50" t="s">
        <v>253</v>
      </c>
      <c r="R2262" s="50" t="s">
        <v>1356</v>
      </c>
      <c r="S2262" s="151">
        <f t="shared" si="749"/>
        <v>0.19035692951015526</v>
      </c>
      <c r="T2262" s="151">
        <f t="shared" si="750"/>
        <v>9.517846475507763E-2</v>
      </c>
      <c r="V2262" s="393">
        <f t="shared" si="761"/>
        <v>0</v>
      </c>
      <c r="W2262" s="393">
        <f t="shared" si="762"/>
        <v>0</v>
      </c>
      <c r="X2262" s="53">
        <f t="shared" si="751"/>
        <v>0.19035692951015526</v>
      </c>
      <c r="Y2262" s="53">
        <f t="shared" si="752"/>
        <v>0.22674610951015525</v>
      </c>
      <c r="Z2262" s="53">
        <f t="shared" si="753"/>
        <v>9.517846475507763E-2</v>
      </c>
      <c r="AA2262" s="53">
        <f t="shared" si="754"/>
        <v>0.11337305475507763</v>
      </c>
      <c r="AB2262" s="50">
        <f t="shared" si="755"/>
        <v>2119</v>
      </c>
      <c r="AC2262" s="50">
        <f t="shared" si="743"/>
        <v>2014</v>
      </c>
      <c r="AD2262" s="50">
        <f t="shared" si="756"/>
        <v>4</v>
      </c>
      <c r="AE2262" s="56">
        <f t="shared" si="757"/>
        <v>201404</v>
      </c>
      <c r="AF2262" s="56">
        <f t="shared" si="745"/>
        <v>17</v>
      </c>
      <c r="AG2262" s="58">
        <f t="shared" si="764"/>
        <v>0</v>
      </c>
      <c r="AH2262" s="56">
        <f t="shared" si="758"/>
        <v>21</v>
      </c>
      <c r="AI2262" s="53">
        <f t="shared" si="759"/>
        <v>0.20855151951015527</v>
      </c>
      <c r="AJ2262" s="56">
        <f t="shared" si="760"/>
        <v>13.236999999999998</v>
      </c>
    </row>
    <row r="2263" spans="1:36" x14ac:dyDescent="0.25">
      <c r="A2263" s="50">
        <v>2262</v>
      </c>
      <c r="B2263" s="51">
        <v>41751</v>
      </c>
      <c r="C2263" s="75">
        <f t="shared" si="744"/>
        <v>41751</v>
      </c>
      <c r="D2263" s="50" t="s">
        <v>1223</v>
      </c>
      <c r="E2263" s="50">
        <v>3.2</v>
      </c>
      <c r="F2263" s="50">
        <v>0</v>
      </c>
      <c r="G2263" s="50">
        <v>33</v>
      </c>
      <c r="H2263" s="50">
        <v>57</v>
      </c>
      <c r="I2263" s="53">
        <f t="shared" si="746"/>
        <v>2.3576388888888893E-2</v>
      </c>
      <c r="J2263" s="54">
        <f t="shared" si="747"/>
        <v>7.3676215277777785E-3</v>
      </c>
      <c r="K2263" s="50" t="s">
        <v>1345</v>
      </c>
      <c r="L2263" s="50" t="s">
        <v>1357</v>
      </c>
      <c r="M2263" s="55">
        <f t="shared" si="748"/>
        <v>5.6553755522827727</v>
      </c>
      <c r="N2263" s="50">
        <v>0</v>
      </c>
      <c r="O2263" s="50" t="s">
        <v>255</v>
      </c>
      <c r="S2263" s="151">
        <f t="shared" si="749"/>
        <v>0.19303168402777779</v>
      </c>
      <c r="T2263" s="151">
        <f t="shared" si="750"/>
        <v>9.6515842013888895E-2</v>
      </c>
      <c r="V2263" s="393">
        <f t="shared" si="761"/>
        <v>0</v>
      </c>
      <c r="W2263" s="393">
        <f t="shared" si="762"/>
        <v>0</v>
      </c>
      <c r="X2263" s="53">
        <f t="shared" si="751"/>
        <v>0.19303168402777779</v>
      </c>
      <c r="Y2263" s="53">
        <f t="shared" si="752"/>
        <v>0.22942086402777778</v>
      </c>
      <c r="Z2263" s="53">
        <f t="shared" si="753"/>
        <v>9.6515842013888895E-2</v>
      </c>
      <c r="AA2263" s="53">
        <f t="shared" si="754"/>
        <v>0.11471043201388889</v>
      </c>
      <c r="AB2263" s="50">
        <f t="shared" si="755"/>
        <v>2237</v>
      </c>
      <c r="AC2263" s="50">
        <f t="shared" si="743"/>
        <v>2014</v>
      </c>
      <c r="AD2263" s="50">
        <f t="shared" si="756"/>
        <v>4</v>
      </c>
      <c r="AE2263" s="56">
        <f t="shared" si="757"/>
        <v>201404</v>
      </c>
      <c r="AF2263" s="56">
        <f t="shared" si="745"/>
        <v>17</v>
      </c>
      <c r="AG2263" s="58">
        <f t="shared" si="764"/>
        <v>0</v>
      </c>
      <c r="AH2263" s="56">
        <f t="shared" si="758"/>
        <v>22</v>
      </c>
      <c r="AI2263" s="53">
        <f t="shared" si="759"/>
        <v>0.21122627402777777</v>
      </c>
      <c r="AJ2263" s="56">
        <f t="shared" si="760"/>
        <v>13.664</v>
      </c>
    </row>
    <row r="2264" spans="1:36" x14ac:dyDescent="0.25">
      <c r="A2264" s="50">
        <v>2263</v>
      </c>
      <c r="B2264" s="51">
        <v>41752</v>
      </c>
      <c r="C2264" s="75">
        <f t="shared" si="744"/>
        <v>41752</v>
      </c>
      <c r="D2264" s="50" t="s">
        <v>1223</v>
      </c>
      <c r="E2264" s="50">
        <v>1.05</v>
      </c>
      <c r="F2264" s="50">
        <v>0</v>
      </c>
      <c r="G2264" s="50">
        <v>10</v>
      </c>
      <c r="H2264" s="50">
        <v>0</v>
      </c>
      <c r="I2264" s="53">
        <f t="shared" si="746"/>
        <v>6.9444444444444441E-3</v>
      </c>
      <c r="J2264" s="54">
        <f t="shared" si="747"/>
        <v>6.6137566137566134E-3</v>
      </c>
      <c r="K2264" s="50" t="s">
        <v>1345</v>
      </c>
      <c r="L2264" s="50" t="s">
        <v>1048</v>
      </c>
      <c r="M2264" s="55">
        <f t="shared" si="748"/>
        <v>6.3000000000000052</v>
      </c>
      <c r="N2264" s="50">
        <v>0</v>
      </c>
      <c r="O2264" s="50" t="s">
        <v>253</v>
      </c>
      <c r="S2264" s="151">
        <f t="shared" si="749"/>
        <v>0.17328042328042326</v>
      </c>
      <c r="T2264" s="151">
        <f t="shared" si="750"/>
        <v>8.6640211640211628E-2</v>
      </c>
      <c r="V2264" s="393">
        <f t="shared" si="761"/>
        <v>0</v>
      </c>
      <c r="W2264" s="393">
        <f t="shared" si="762"/>
        <v>0</v>
      </c>
      <c r="X2264" s="53">
        <f t="shared" si="751"/>
        <v>0.17328042328042326</v>
      </c>
      <c r="Y2264" s="53">
        <f t="shared" si="752"/>
        <v>0.20966960328042328</v>
      </c>
      <c r="Z2264" s="53">
        <f t="shared" si="753"/>
        <v>8.6640211640211628E-2</v>
      </c>
      <c r="AA2264" s="53">
        <f t="shared" si="754"/>
        <v>0.10483480164021164</v>
      </c>
      <c r="AB2264" s="50">
        <f t="shared" si="755"/>
        <v>1311</v>
      </c>
      <c r="AC2264" s="50">
        <f t="shared" si="743"/>
        <v>2014</v>
      </c>
      <c r="AD2264" s="50">
        <f t="shared" si="756"/>
        <v>4</v>
      </c>
      <c r="AE2264" s="56">
        <f t="shared" si="757"/>
        <v>201404</v>
      </c>
      <c r="AF2264" s="56">
        <f t="shared" si="745"/>
        <v>17</v>
      </c>
      <c r="AG2264" s="58">
        <f t="shared" si="764"/>
        <v>0</v>
      </c>
      <c r="AH2264" s="56">
        <f t="shared" si="758"/>
        <v>23</v>
      </c>
      <c r="AI2264" s="53">
        <f t="shared" si="759"/>
        <v>0.19147501328042327</v>
      </c>
      <c r="AJ2264" s="56">
        <f t="shared" si="760"/>
        <v>4.4834999999999994</v>
      </c>
    </row>
    <row r="2265" spans="1:36" x14ac:dyDescent="0.25">
      <c r="A2265" s="50">
        <v>2264</v>
      </c>
      <c r="B2265" s="51">
        <v>41753</v>
      </c>
      <c r="C2265" s="75">
        <f t="shared" si="744"/>
        <v>41753</v>
      </c>
      <c r="D2265" s="50" t="s">
        <v>1223</v>
      </c>
      <c r="E2265" s="50">
        <v>1.5</v>
      </c>
      <c r="F2265" s="50">
        <v>0</v>
      </c>
      <c r="G2265" s="50">
        <v>12</v>
      </c>
      <c r="H2265" s="50">
        <v>5</v>
      </c>
      <c r="I2265" s="53">
        <f t="shared" si="746"/>
        <v>8.3912037037037045E-3</v>
      </c>
      <c r="J2265" s="54">
        <f t="shared" si="747"/>
        <v>5.5941358024691364E-3</v>
      </c>
      <c r="K2265" s="50" t="s">
        <v>1345</v>
      </c>
      <c r="L2265" s="50" t="s">
        <v>1048</v>
      </c>
      <c r="M2265" s="55">
        <f t="shared" si="748"/>
        <v>7.4482758620689706</v>
      </c>
      <c r="N2265" s="50">
        <v>0</v>
      </c>
      <c r="O2265" s="50" t="s">
        <v>253</v>
      </c>
      <c r="R2265" s="50" t="s">
        <v>1358</v>
      </c>
      <c r="S2265" s="151">
        <f t="shared" si="749"/>
        <v>0.14656635802469137</v>
      </c>
      <c r="T2265" s="151">
        <f t="shared" si="750"/>
        <v>7.3283179012345684E-2</v>
      </c>
      <c r="V2265" s="393">
        <f t="shared" si="761"/>
        <v>0</v>
      </c>
      <c r="W2265" s="393">
        <f t="shared" si="762"/>
        <v>0</v>
      </c>
      <c r="X2265" s="53">
        <f t="shared" si="751"/>
        <v>0.14656635802469137</v>
      </c>
      <c r="Y2265" s="53">
        <f t="shared" si="752"/>
        <v>0.18295553802469136</v>
      </c>
      <c r="Z2265" s="53">
        <f t="shared" si="753"/>
        <v>7.3283179012345684E-2</v>
      </c>
      <c r="AA2265" s="53">
        <f t="shared" si="754"/>
        <v>9.147776901234568E-2</v>
      </c>
      <c r="AB2265" s="50">
        <f t="shared" si="755"/>
        <v>968</v>
      </c>
      <c r="AC2265" s="50">
        <f t="shared" si="743"/>
        <v>2014</v>
      </c>
      <c r="AD2265" s="50">
        <f t="shared" si="756"/>
        <v>4</v>
      </c>
      <c r="AE2265" s="56">
        <f t="shared" si="757"/>
        <v>201404</v>
      </c>
      <c r="AF2265" s="56">
        <f t="shared" si="745"/>
        <v>17</v>
      </c>
      <c r="AG2265" s="58">
        <f t="shared" si="764"/>
        <v>0</v>
      </c>
      <c r="AH2265" s="56">
        <f t="shared" si="758"/>
        <v>24</v>
      </c>
      <c r="AI2265" s="53">
        <f t="shared" si="759"/>
        <v>0.16476094802469138</v>
      </c>
      <c r="AJ2265" s="56">
        <f t="shared" si="760"/>
        <v>6.4049999999999994</v>
      </c>
    </row>
    <row r="2266" spans="1:36" x14ac:dyDescent="0.25">
      <c r="A2266" s="50">
        <v>2265</v>
      </c>
      <c r="B2266" s="51">
        <v>41753</v>
      </c>
      <c r="C2266" s="75">
        <f t="shared" si="744"/>
        <v>41753</v>
      </c>
      <c r="D2266" s="50" t="s">
        <v>1224</v>
      </c>
      <c r="E2266" s="50">
        <v>10</v>
      </c>
      <c r="F2266" s="50">
        <v>0</v>
      </c>
      <c r="G2266" s="50">
        <v>28</v>
      </c>
      <c r="H2266" s="50">
        <v>2</v>
      </c>
      <c r="I2266" s="53">
        <f t="shared" si="746"/>
        <v>1.9467592592592595E-2</v>
      </c>
      <c r="J2266" s="54">
        <f t="shared" si="747"/>
        <v>1.9467592592592596E-3</v>
      </c>
      <c r="K2266" s="50" t="s">
        <v>921</v>
      </c>
      <c r="L2266" s="50" t="s">
        <v>1132</v>
      </c>
      <c r="M2266" s="55">
        <f t="shared" si="748"/>
        <v>21.403091557669455</v>
      </c>
      <c r="N2266" s="50">
        <v>0</v>
      </c>
      <c r="O2266" s="50" t="s">
        <v>253</v>
      </c>
      <c r="S2266" s="151">
        <f t="shared" si="749"/>
        <v>0.21803703703703708</v>
      </c>
      <c r="T2266" s="151">
        <f t="shared" si="750"/>
        <v>0.10901851851851854</v>
      </c>
      <c r="V2266" s="393">
        <f t="shared" si="761"/>
        <v>0</v>
      </c>
      <c r="W2266" s="393">
        <f t="shared" si="762"/>
        <v>0</v>
      </c>
      <c r="X2266" s="53">
        <f t="shared" si="751"/>
        <v>5.1005092592592602E-2</v>
      </c>
      <c r="Y2266" s="53">
        <f t="shared" si="752"/>
        <v>8.7394272592592595E-2</v>
      </c>
      <c r="Z2266" s="53">
        <f t="shared" si="753"/>
        <v>2.5502546296296301E-2</v>
      </c>
      <c r="AA2266" s="53">
        <f t="shared" si="754"/>
        <v>4.3697136296296298E-2</v>
      </c>
      <c r="AB2266" s="50">
        <f t="shared" si="755"/>
        <v>151</v>
      </c>
      <c r="AC2266" s="50">
        <f t="shared" si="743"/>
        <v>2014</v>
      </c>
      <c r="AD2266" s="50">
        <f t="shared" si="756"/>
        <v>4</v>
      </c>
      <c r="AE2266" s="56">
        <f t="shared" si="757"/>
        <v>201404</v>
      </c>
      <c r="AF2266" s="56">
        <f t="shared" si="745"/>
        <v>17</v>
      </c>
      <c r="AG2266" s="58">
        <f t="shared" si="764"/>
        <v>0</v>
      </c>
      <c r="AH2266" s="56">
        <f t="shared" si="758"/>
        <v>24</v>
      </c>
      <c r="AI2266" s="53">
        <f t="shared" si="759"/>
        <v>6.9199682592592598E-2</v>
      </c>
      <c r="AJ2266" s="56">
        <f t="shared" si="760"/>
        <v>10</v>
      </c>
    </row>
    <row r="2267" spans="1:36" x14ac:dyDescent="0.25">
      <c r="A2267" s="50">
        <v>2266</v>
      </c>
      <c r="B2267" s="51">
        <v>41754</v>
      </c>
      <c r="C2267" s="75">
        <f t="shared" si="744"/>
        <v>41754</v>
      </c>
      <c r="D2267" s="50" t="s">
        <v>1224</v>
      </c>
      <c r="E2267" s="50">
        <v>25</v>
      </c>
      <c r="F2267" s="50">
        <v>1</v>
      </c>
      <c r="G2267" s="50">
        <v>39</v>
      </c>
      <c r="H2267" s="50">
        <v>5</v>
      </c>
      <c r="I2267" s="53">
        <f t="shared" si="746"/>
        <v>6.880787037037038E-2</v>
      </c>
      <c r="J2267" s="54">
        <f t="shared" si="747"/>
        <v>2.7523148148148151E-3</v>
      </c>
      <c r="K2267" s="50" t="s">
        <v>1809</v>
      </c>
      <c r="L2267" s="50" t="s">
        <v>41</v>
      </c>
      <c r="M2267" s="55">
        <f t="shared" si="748"/>
        <v>15.138772077375956</v>
      </c>
      <c r="N2267" s="50">
        <v>0</v>
      </c>
      <c r="O2267" s="50" t="s">
        <v>255</v>
      </c>
      <c r="S2267" s="151">
        <f t="shared" si="749"/>
        <v>0.30825925925925929</v>
      </c>
      <c r="T2267" s="151">
        <f t="shared" si="750"/>
        <v>0.15412962962962964</v>
      </c>
      <c r="V2267" s="393">
        <f t="shared" si="761"/>
        <v>0</v>
      </c>
      <c r="W2267" s="393">
        <f t="shared" si="762"/>
        <v>0</v>
      </c>
      <c r="X2267" s="53">
        <f t="shared" si="751"/>
        <v>7.211064814814816E-2</v>
      </c>
      <c r="Y2267" s="53">
        <f t="shared" si="752"/>
        <v>0.10849982814814815</v>
      </c>
      <c r="Z2267" s="53">
        <f t="shared" si="753"/>
        <v>3.605532407407408E-2</v>
      </c>
      <c r="AA2267" s="53">
        <f t="shared" si="754"/>
        <v>5.4249914074074077E-2</v>
      </c>
      <c r="AB2267" s="50">
        <f t="shared" si="755"/>
        <v>573</v>
      </c>
      <c r="AC2267" s="50">
        <f t="shared" si="743"/>
        <v>2014</v>
      </c>
      <c r="AD2267" s="50">
        <f t="shared" si="756"/>
        <v>4</v>
      </c>
      <c r="AE2267" s="56">
        <f t="shared" si="757"/>
        <v>201404</v>
      </c>
      <c r="AF2267" s="56">
        <f t="shared" si="745"/>
        <v>17</v>
      </c>
      <c r="AG2267" s="58">
        <f t="shared" si="764"/>
        <v>0</v>
      </c>
      <c r="AH2267" s="56">
        <f t="shared" si="758"/>
        <v>25</v>
      </c>
      <c r="AI2267" s="53">
        <f t="shared" si="759"/>
        <v>9.0305238148148156E-2</v>
      </c>
      <c r="AJ2267" s="56">
        <f t="shared" si="760"/>
        <v>25</v>
      </c>
    </row>
    <row r="2268" spans="1:36" x14ac:dyDescent="0.25">
      <c r="A2268" s="50">
        <v>2267</v>
      </c>
      <c r="B2268" s="51">
        <v>41756</v>
      </c>
      <c r="C2268" s="75">
        <f t="shared" si="744"/>
        <v>41756</v>
      </c>
      <c r="D2268" s="50" t="s">
        <v>1223</v>
      </c>
      <c r="E2268" s="50">
        <v>13.1</v>
      </c>
      <c r="F2268" s="50">
        <v>2</v>
      </c>
      <c r="G2268" s="50">
        <v>4</v>
      </c>
      <c r="H2268" s="50">
        <v>10</v>
      </c>
      <c r="I2268" s="53">
        <f t="shared" si="746"/>
        <v>8.622685185185186E-2</v>
      </c>
      <c r="J2268" s="54">
        <f t="shared" si="747"/>
        <v>6.5822024314390734E-3</v>
      </c>
      <c r="K2268" s="50" t="s">
        <v>1311</v>
      </c>
      <c r="L2268" s="50" t="s">
        <v>953</v>
      </c>
      <c r="M2268" s="55">
        <f t="shared" si="748"/>
        <v>6.3302013422818835</v>
      </c>
      <c r="N2268" s="50">
        <v>166</v>
      </c>
      <c r="O2268" s="50" t="s">
        <v>198</v>
      </c>
      <c r="S2268" s="151">
        <f t="shared" si="749"/>
        <v>0.17245370370370372</v>
      </c>
      <c r="T2268" s="151">
        <f t="shared" si="750"/>
        <v>8.622685185185186E-2</v>
      </c>
      <c r="V2268" s="393">
        <f t="shared" si="761"/>
        <v>0</v>
      </c>
      <c r="W2268" s="393">
        <f t="shared" si="762"/>
        <v>0</v>
      </c>
      <c r="X2268" s="53">
        <f t="shared" si="751"/>
        <v>0.17245370370370372</v>
      </c>
      <c r="Y2268" s="53">
        <f t="shared" si="752"/>
        <v>0.20884288370370369</v>
      </c>
      <c r="Z2268" s="53">
        <f t="shared" si="753"/>
        <v>8.622685185185186E-2</v>
      </c>
      <c r="AA2268" s="53">
        <f t="shared" si="754"/>
        <v>0.10442144185185184</v>
      </c>
      <c r="AB2268" s="50">
        <f t="shared" si="755"/>
        <v>1273</v>
      </c>
      <c r="AC2268" s="50">
        <f t="shared" si="743"/>
        <v>2014</v>
      </c>
      <c r="AD2268" s="50">
        <f t="shared" si="756"/>
        <v>4</v>
      </c>
      <c r="AE2268" s="56">
        <f t="shared" si="757"/>
        <v>201404</v>
      </c>
      <c r="AF2268" s="56">
        <f t="shared" si="745"/>
        <v>18</v>
      </c>
      <c r="AG2268" s="58">
        <f t="shared" si="764"/>
        <v>1</v>
      </c>
      <c r="AH2268" s="56">
        <f t="shared" si="758"/>
        <v>27</v>
      </c>
      <c r="AI2268" s="53">
        <f t="shared" si="759"/>
        <v>0.1906482937037037</v>
      </c>
      <c r="AJ2268" s="56">
        <f t="shared" si="760"/>
        <v>55.936999999999991</v>
      </c>
    </row>
    <row r="2269" spans="1:36" x14ac:dyDescent="0.25">
      <c r="A2269" s="50">
        <v>2268</v>
      </c>
      <c r="B2269" s="51">
        <v>41756</v>
      </c>
      <c r="C2269" s="75">
        <f t="shared" si="744"/>
        <v>41756</v>
      </c>
      <c r="D2269" s="50" t="s">
        <v>713</v>
      </c>
      <c r="E2269" s="50">
        <v>1</v>
      </c>
      <c r="F2269" s="50">
        <v>0</v>
      </c>
      <c r="G2269" s="50">
        <v>9</v>
      </c>
      <c r="H2269" s="50">
        <v>28</v>
      </c>
      <c r="I2269" s="53">
        <f t="shared" si="746"/>
        <v>6.5740740740740733E-3</v>
      </c>
      <c r="J2269" s="54">
        <f t="shared" si="747"/>
        <v>6.5740740740740733E-3</v>
      </c>
      <c r="K2269" s="50" t="s">
        <v>1311</v>
      </c>
      <c r="L2269" s="50" t="s">
        <v>953</v>
      </c>
      <c r="M2269" s="55">
        <f t="shared" si="748"/>
        <v>6.3380281690140903</v>
      </c>
      <c r="N2269" s="50">
        <v>148</v>
      </c>
      <c r="O2269" s="50" t="s">
        <v>198</v>
      </c>
      <c r="S2269" s="151">
        <f t="shared" si="749"/>
        <v>0</v>
      </c>
      <c r="T2269" s="151">
        <f t="shared" si="750"/>
        <v>0</v>
      </c>
      <c r="V2269" s="393">
        <f t="shared" si="761"/>
        <v>0</v>
      </c>
      <c r="W2269" s="393">
        <f t="shared" si="762"/>
        <v>0</v>
      </c>
      <c r="X2269" s="53">
        <f t="shared" si="751"/>
        <v>0.17224074074074072</v>
      </c>
      <c r="Y2269" s="53">
        <f t="shared" si="752"/>
        <v>0.20862992074074069</v>
      </c>
      <c r="Z2269" s="53">
        <f t="shared" si="753"/>
        <v>8.6120370370370361E-2</v>
      </c>
      <c r="AA2269" s="53">
        <f t="shared" si="754"/>
        <v>0.10431496037037034</v>
      </c>
      <c r="AB2269" s="50">
        <f t="shared" si="755"/>
        <v>1269</v>
      </c>
      <c r="AC2269" s="50">
        <f t="shared" si="743"/>
        <v>2014</v>
      </c>
      <c r="AD2269" s="50">
        <f t="shared" si="756"/>
        <v>4</v>
      </c>
      <c r="AE2269" s="56">
        <f t="shared" si="757"/>
        <v>201404</v>
      </c>
      <c r="AF2269" s="56">
        <f t="shared" si="745"/>
        <v>18</v>
      </c>
      <c r="AG2269" s="58">
        <f t="shared" si="764"/>
        <v>0</v>
      </c>
      <c r="AH2269" s="56">
        <f t="shared" si="758"/>
        <v>27</v>
      </c>
      <c r="AI2269" s="53">
        <f t="shared" si="759"/>
        <v>0.1904353307407407</v>
      </c>
      <c r="AJ2269" s="56">
        <f t="shared" si="760"/>
        <v>0</v>
      </c>
    </row>
    <row r="2270" spans="1:36" x14ac:dyDescent="0.25">
      <c r="A2270" s="50">
        <v>2269</v>
      </c>
      <c r="B2270" s="51">
        <v>41756</v>
      </c>
      <c r="C2270" s="75">
        <f t="shared" si="744"/>
        <v>41756</v>
      </c>
      <c r="D2270" s="50" t="s">
        <v>714</v>
      </c>
      <c r="E2270" s="50">
        <v>1</v>
      </c>
      <c r="F2270" s="50">
        <v>0</v>
      </c>
      <c r="G2270" s="50">
        <v>9</v>
      </c>
      <c r="H2270" s="50">
        <v>19</v>
      </c>
      <c r="I2270" s="53">
        <f t="shared" si="746"/>
        <v>6.4699074074074069E-3</v>
      </c>
      <c r="J2270" s="54">
        <f t="shared" si="747"/>
        <v>6.4699074074074069E-3</v>
      </c>
      <c r="K2270" s="50" t="s">
        <v>1311</v>
      </c>
      <c r="L2270" s="50" t="s">
        <v>953</v>
      </c>
      <c r="M2270" s="55">
        <f t="shared" si="748"/>
        <v>6.4400715563506319</v>
      </c>
      <c r="N2270" s="50">
        <v>160</v>
      </c>
      <c r="O2270" s="50" t="s">
        <v>198</v>
      </c>
      <c r="S2270" s="151">
        <f t="shared" si="749"/>
        <v>0</v>
      </c>
      <c r="T2270" s="151">
        <f t="shared" si="750"/>
        <v>0</v>
      </c>
      <c r="V2270" s="393">
        <f t="shared" si="761"/>
        <v>0</v>
      </c>
      <c r="W2270" s="393">
        <f t="shared" si="762"/>
        <v>0</v>
      </c>
      <c r="X2270" s="53">
        <f t="shared" si="751"/>
        <v>0.16951157407407405</v>
      </c>
      <c r="Y2270" s="53">
        <f t="shared" si="752"/>
        <v>0.20590075407407407</v>
      </c>
      <c r="Z2270" s="53">
        <f t="shared" si="753"/>
        <v>8.4755787037037025E-2</v>
      </c>
      <c r="AA2270" s="53">
        <f t="shared" si="754"/>
        <v>0.10295037703703704</v>
      </c>
      <c r="AB2270" s="50">
        <f t="shared" si="755"/>
        <v>1193</v>
      </c>
      <c r="AC2270" s="50">
        <f t="shared" si="743"/>
        <v>2014</v>
      </c>
      <c r="AD2270" s="50">
        <f t="shared" si="756"/>
        <v>4</v>
      </c>
      <c r="AE2270" s="56">
        <f t="shared" si="757"/>
        <v>201404</v>
      </c>
      <c r="AF2270" s="56">
        <f t="shared" si="745"/>
        <v>18</v>
      </c>
      <c r="AG2270" s="58">
        <f t="shared" si="764"/>
        <v>0</v>
      </c>
      <c r="AH2270" s="56">
        <f t="shared" si="758"/>
        <v>27</v>
      </c>
      <c r="AI2270" s="53">
        <f t="shared" si="759"/>
        <v>0.18770616407407406</v>
      </c>
      <c r="AJ2270" s="56">
        <f t="shared" si="760"/>
        <v>0</v>
      </c>
    </row>
    <row r="2271" spans="1:36" x14ac:dyDescent="0.25">
      <c r="A2271" s="50">
        <v>2270</v>
      </c>
      <c r="B2271" s="51">
        <v>41756</v>
      </c>
      <c r="C2271" s="75">
        <f t="shared" si="744"/>
        <v>41756</v>
      </c>
      <c r="D2271" s="50" t="s">
        <v>715</v>
      </c>
      <c r="E2271" s="50">
        <v>1</v>
      </c>
      <c r="F2271" s="50">
        <v>0</v>
      </c>
      <c r="G2271" s="50">
        <v>9</v>
      </c>
      <c r="H2271" s="50">
        <v>3</v>
      </c>
      <c r="I2271" s="53">
        <f t="shared" si="746"/>
        <v>6.2847222222222228E-3</v>
      </c>
      <c r="J2271" s="54">
        <f t="shared" si="747"/>
        <v>6.2847222222222228E-3</v>
      </c>
      <c r="K2271" s="50" t="s">
        <v>1311</v>
      </c>
      <c r="L2271" s="50" t="s">
        <v>953</v>
      </c>
      <c r="M2271" s="55">
        <f t="shared" si="748"/>
        <v>6.6298342541436508</v>
      </c>
      <c r="N2271" s="50">
        <v>161</v>
      </c>
      <c r="O2271" s="50" t="s">
        <v>198</v>
      </c>
      <c r="S2271" s="151">
        <f t="shared" si="749"/>
        <v>0</v>
      </c>
      <c r="T2271" s="151">
        <f t="shared" si="750"/>
        <v>0</v>
      </c>
      <c r="V2271" s="393">
        <f t="shared" si="761"/>
        <v>0</v>
      </c>
      <c r="W2271" s="393">
        <f t="shared" si="762"/>
        <v>0</v>
      </c>
      <c r="X2271" s="53">
        <f t="shared" si="751"/>
        <v>0.16465972222222222</v>
      </c>
      <c r="Y2271" s="53">
        <f t="shared" si="752"/>
        <v>0.20104890222222224</v>
      </c>
      <c r="Z2271" s="53">
        <f t="shared" si="753"/>
        <v>8.2329861111111111E-2</v>
      </c>
      <c r="AA2271" s="53">
        <f t="shared" si="754"/>
        <v>0.10052445111111112</v>
      </c>
      <c r="AB2271" s="50">
        <f t="shared" si="755"/>
        <v>1084</v>
      </c>
      <c r="AC2271" s="50">
        <f t="shared" si="743"/>
        <v>2014</v>
      </c>
      <c r="AD2271" s="50">
        <f t="shared" si="756"/>
        <v>4</v>
      </c>
      <c r="AE2271" s="56">
        <f t="shared" si="757"/>
        <v>201404</v>
      </c>
      <c r="AF2271" s="56">
        <f t="shared" si="745"/>
        <v>18</v>
      </c>
      <c r="AG2271" s="58">
        <f t="shared" si="764"/>
        <v>0</v>
      </c>
      <c r="AH2271" s="56">
        <f t="shared" si="758"/>
        <v>27</v>
      </c>
      <c r="AI2271" s="53">
        <f t="shared" si="759"/>
        <v>0.18285431222222223</v>
      </c>
      <c r="AJ2271" s="56">
        <f t="shared" si="760"/>
        <v>0</v>
      </c>
    </row>
    <row r="2272" spans="1:36" x14ac:dyDescent="0.25">
      <c r="A2272" s="50">
        <v>2271</v>
      </c>
      <c r="B2272" s="51">
        <v>41756</v>
      </c>
      <c r="C2272" s="75">
        <f t="shared" si="744"/>
        <v>41756</v>
      </c>
      <c r="D2272" s="50" t="s">
        <v>716</v>
      </c>
      <c r="E2272" s="50">
        <v>1</v>
      </c>
      <c r="F2272" s="50">
        <v>0</v>
      </c>
      <c r="G2272" s="50">
        <v>9</v>
      </c>
      <c r="H2272" s="50">
        <v>13</v>
      </c>
      <c r="I2272" s="53">
        <f t="shared" si="746"/>
        <v>6.4004629629629628E-3</v>
      </c>
      <c r="J2272" s="54">
        <f t="shared" si="747"/>
        <v>6.4004629629629628E-3</v>
      </c>
      <c r="K2272" s="50" t="s">
        <v>1311</v>
      </c>
      <c r="L2272" s="50" t="s">
        <v>953</v>
      </c>
      <c r="M2272" s="55">
        <f t="shared" si="748"/>
        <v>6.5099457504520846</v>
      </c>
      <c r="N2272" s="50">
        <v>165</v>
      </c>
      <c r="O2272" s="50" t="s">
        <v>198</v>
      </c>
      <c r="S2272" s="151">
        <f t="shared" si="749"/>
        <v>0</v>
      </c>
      <c r="T2272" s="151">
        <f t="shared" si="750"/>
        <v>0</v>
      </c>
      <c r="V2272" s="393">
        <f t="shared" si="761"/>
        <v>0</v>
      </c>
      <c r="W2272" s="393">
        <f t="shared" si="762"/>
        <v>0</v>
      </c>
      <c r="X2272" s="53">
        <f t="shared" si="751"/>
        <v>0.16769212962962962</v>
      </c>
      <c r="Y2272" s="53">
        <f t="shared" si="752"/>
        <v>0.20408130962962961</v>
      </c>
      <c r="Z2272" s="53">
        <f t="shared" si="753"/>
        <v>8.3846064814814811E-2</v>
      </c>
      <c r="AA2272" s="53">
        <f t="shared" si="754"/>
        <v>0.10204065481481481</v>
      </c>
      <c r="AB2272" s="50">
        <f t="shared" si="755"/>
        <v>1132</v>
      </c>
      <c r="AC2272" s="50">
        <f t="shared" si="743"/>
        <v>2014</v>
      </c>
      <c r="AD2272" s="50">
        <f t="shared" si="756"/>
        <v>4</v>
      </c>
      <c r="AE2272" s="56">
        <f t="shared" si="757"/>
        <v>201404</v>
      </c>
      <c r="AF2272" s="56">
        <f t="shared" si="745"/>
        <v>18</v>
      </c>
      <c r="AG2272" s="58">
        <f t="shared" si="764"/>
        <v>0</v>
      </c>
      <c r="AH2272" s="56">
        <f t="shared" si="758"/>
        <v>27</v>
      </c>
      <c r="AI2272" s="53">
        <f t="shared" si="759"/>
        <v>0.1858867196296296</v>
      </c>
      <c r="AJ2272" s="56">
        <f t="shared" si="760"/>
        <v>0</v>
      </c>
    </row>
    <row r="2273" spans="1:36" x14ac:dyDescent="0.25">
      <c r="A2273" s="50">
        <v>2272</v>
      </c>
      <c r="B2273" s="51">
        <v>41756</v>
      </c>
      <c r="C2273" s="75">
        <f t="shared" si="744"/>
        <v>41756</v>
      </c>
      <c r="D2273" s="50" t="s">
        <v>717</v>
      </c>
      <c r="E2273" s="50">
        <v>1</v>
      </c>
      <c r="F2273" s="50">
        <v>0</v>
      </c>
      <c r="G2273" s="50">
        <v>9</v>
      </c>
      <c r="H2273" s="50">
        <v>20</v>
      </c>
      <c r="I2273" s="53">
        <f t="shared" si="746"/>
        <v>6.4814814814814813E-3</v>
      </c>
      <c r="J2273" s="54">
        <f t="shared" si="747"/>
        <v>6.4814814814814813E-3</v>
      </c>
      <c r="K2273" s="50" t="s">
        <v>1311</v>
      </c>
      <c r="L2273" s="50" t="s">
        <v>953</v>
      </c>
      <c r="M2273" s="55">
        <f t="shared" si="748"/>
        <v>6.4285714285714342</v>
      </c>
      <c r="N2273" s="50">
        <v>166</v>
      </c>
      <c r="O2273" s="50" t="s">
        <v>198</v>
      </c>
      <c r="S2273" s="151">
        <f t="shared" si="749"/>
        <v>0</v>
      </c>
      <c r="T2273" s="151">
        <f t="shared" si="750"/>
        <v>0</v>
      </c>
      <c r="V2273" s="393">
        <f t="shared" si="761"/>
        <v>0</v>
      </c>
      <c r="W2273" s="393">
        <f t="shared" si="762"/>
        <v>0</v>
      </c>
      <c r="X2273" s="53">
        <f t="shared" si="751"/>
        <v>0.16981481481481481</v>
      </c>
      <c r="Y2273" s="53">
        <f t="shared" si="752"/>
        <v>0.2062039948148148</v>
      </c>
      <c r="Z2273" s="53">
        <f t="shared" si="753"/>
        <v>8.4907407407407404E-2</v>
      </c>
      <c r="AA2273" s="53">
        <f t="shared" si="754"/>
        <v>0.1031019974074074</v>
      </c>
      <c r="AB2273" s="50">
        <f t="shared" si="755"/>
        <v>1199</v>
      </c>
      <c r="AC2273" s="50">
        <f t="shared" si="743"/>
        <v>2014</v>
      </c>
      <c r="AD2273" s="50">
        <f t="shared" si="756"/>
        <v>4</v>
      </c>
      <c r="AE2273" s="56">
        <f t="shared" si="757"/>
        <v>201404</v>
      </c>
      <c r="AF2273" s="56">
        <f t="shared" si="745"/>
        <v>18</v>
      </c>
      <c r="AG2273" s="58">
        <f t="shared" si="764"/>
        <v>0</v>
      </c>
      <c r="AH2273" s="56">
        <f t="shared" si="758"/>
        <v>27</v>
      </c>
      <c r="AI2273" s="53">
        <f t="shared" si="759"/>
        <v>0.18800940481481482</v>
      </c>
      <c r="AJ2273" s="56">
        <f t="shared" si="760"/>
        <v>0</v>
      </c>
    </row>
    <row r="2274" spans="1:36" x14ac:dyDescent="0.25">
      <c r="A2274" s="50">
        <v>2273</v>
      </c>
      <c r="B2274" s="51">
        <v>41756</v>
      </c>
      <c r="C2274" s="75">
        <f t="shared" si="744"/>
        <v>41756</v>
      </c>
      <c r="D2274" s="50" t="s">
        <v>718</v>
      </c>
      <c r="E2274" s="50">
        <v>1</v>
      </c>
      <c r="F2274" s="50">
        <v>0</v>
      </c>
      <c r="G2274" s="50">
        <v>9</v>
      </c>
      <c r="H2274" s="50">
        <v>18</v>
      </c>
      <c r="I2274" s="53">
        <f t="shared" si="746"/>
        <v>6.4583333333333333E-3</v>
      </c>
      <c r="J2274" s="54">
        <f t="shared" si="747"/>
        <v>6.4583333333333333E-3</v>
      </c>
      <c r="K2274" s="50" t="s">
        <v>1311</v>
      </c>
      <c r="L2274" s="50" t="s">
        <v>953</v>
      </c>
      <c r="M2274" s="55">
        <f t="shared" si="748"/>
        <v>6.4516129032258114</v>
      </c>
      <c r="N2274" s="50">
        <v>167</v>
      </c>
      <c r="O2274" s="50" t="s">
        <v>198</v>
      </c>
      <c r="S2274" s="151">
        <f t="shared" si="749"/>
        <v>0</v>
      </c>
      <c r="T2274" s="151">
        <f t="shared" si="750"/>
        <v>0</v>
      </c>
      <c r="V2274" s="393">
        <f t="shared" si="761"/>
        <v>0</v>
      </c>
      <c r="W2274" s="393">
        <f t="shared" si="762"/>
        <v>0</v>
      </c>
      <c r="X2274" s="53">
        <f t="shared" si="751"/>
        <v>0.16920833333333332</v>
      </c>
      <c r="Y2274" s="53">
        <f t="shared" si="752"/>
        <v>0.20559751333333334</v>
      </c>
      <c r="Z2274" s="53">
        <f t="shared" si="753"/>
        <v>8.4604166666666661E-2</v>
      </c>
      <c r="AA2274" s="53">
        <f t="shared" si="754"/>
        <v>0.10279875666666667</v>
      </c>
      <c r="AB2274" s="50">
        <f t="shared" si="755"/>
        <v>1182</v>
      </c>
      <c r="AC2274" s="50">
        <f t="shared" si="743"/>
        <v>2014</v>
      </c>
      <c r="AD2274" s="50">
        <f t="shared" si="756"/>
        <v>4</v>
      </c>
      <c r="AE2274" s="56">
        <f t="shared" si="757"/>
        <v>201404</v>
      </c>
      <c r="AF2274" s="56">
        <f t="shared" si="745"/>
        <v>18</v>
      </c>
      <c r="AG2274" s="58">
        <f t="shared" si="764"/>
        <v>0</v>
      </c>
      <c r="AH2274" s="56">
        <f t="shared" si="758"/>
        <v>27</v>
      </c>
      <c r="AI2274" s="53">
        <f t="shared" si="759"/>
        <v>0.18740292333333333</v>
      </c>
      <c r="AJ2274" s="56">
        <f t="shared" si="760"/>
        <v>0</v>
      </c>
    </row>
    <row r="2275" spans="1:36" x14ac:dyDescent="0.25">
      <c r="A2275" s="50">
        <v>2274</v>
      </c>
      <c r="B2275" s="51">
        <v>41756</v>
      </c>
      <c r="C2275" s="75">
        <f t="shared" si="744"/>
        <v>41756</v>
      </c>
      <c r="D2275" s="50" t="s">
        <v>719</v>
      </c>
      <c r="E2275" s="50">
        <v>1</v>
      </c>
      <c r="F2275" s="50">
        <v>0</v>
      </c>
      <c r="G2275" s="50">
        <v>9</v>
      </c>
      <c r="H2275" s="50">
        <v>8</v>
      </c>
      <c r="I2275" s="53">
        <f t="shared" si="746"/>
        <v>6.3425925925925915E-3</v>
      </c>
      <c r="J2275" s="54">
        <f t="shared" si="747"/>
        <v>6.3425925925925915E-3</v>
      </c>
      <c r="K2275" s="50" t="s">
        <v>1311</v>
      </c>
      <c r="L2275" s="50" t="s">
        <v>953</v>
      </c>
      <c r="M2275" s="55">
        <f t="shared" si="748"/>
        <v>6.5693430656934373</v>
      </c>
      <c r="N2275" s="50">
        <v>168</v>
      </c>
      <c r="O2275" s="50" t="s">
        <v>198</v>
      </c>
      <c r="S2275" s="151">
        <f t="shared" si="749"/>
        <v>0</v>
      </c>
      <c r="T2275" s="151">
        <f t="shared" si="750"/>
        <v>0</v>
      </c>
      <c r="V2275" s="393">
        <f t="shared" si="761"/>
        <v>0</v>
      </c>
      <c r="W2275" s="393">
        <f t="shared" si="762"/>
        <v>0</v>
      </c>
      <c r="X2275" s="53">
        <f t="shared" si="751"/>
        <v>0.16617592592592589</v>
      </c>
      <c r="Y2275" s="53">
        <f t="shared" si="752"/>
        <v>0.20256510592592589</v>
      </c>
      <c r="Z2275" s="53">
        <f t="shared" si="753"/>
        <v>8.3087962962962947E-2</v>
      </c>
      <c r="AA2275" s="53">
        <f t="shared" si="754"/>
        <v>0.10128255296296294</v>
      </c>
      <c r="AB2275" s="50">
        <f t="shared" si="755"/>
        <v>1109</v>
      </c>
      <c r="AC2275" s="50">
        <f t="shared" si="743"/>
        <v>2014</v>
      </c>
      <c r="AD2275" s="50">
        <f t="shared" si="756"/>
        <v>4</v>
      </c>
      <c r="AE2275" s="56">
        <f t="shared" si="757"/>
        <v>201404</v>
      </c>
      <c r="AF2275" s="56">
        <f t="shared" si="745"/>
        <v>18</v>
      </c>
      <c r="AG2275" s="58">
        <f t="shared" si="764"/>
        <v>0</v>
      </c>
      <c r="AH2275" s="56">
        <f t="shared" si="758"/>
        <v>27</v>
      </c>
      <c r="AI2275" s="53">
        <f t="shared" si="759"/>
        <v>0.1843705159259259</v>
      </c>
      <c r="AJ2275" s="56">
        <f t="shared" si="760"/>
        <v>0</v>
      </c>
    </row>
    <row r="2276" spans="1:36" x14ac:dyDescent="0.25">
      <c r="A2276" s="50">
        <v>2275</v>
      </c>
      <c r="B2276" s="51">
        <v>41756</v>
      </c>
      <c r="C2276" s="75">
        <f t="shared" si="744"/>
        <v>41756</v>
      </c>
      <c r="D2276" s="50" t="s">
        <v>720</v>
      </c>
      <c r="E2276" s="50">
        <v>1</v>
      </c>
      <c r="F2276" s="50">
        <v>0</v>
      </c>
      <c r="G2276" s="50">
        <v>9</v>
      </c>
      <c r="H2276" s="50">
        <v>26</v>
      </c>
      <c r="I2276" s="53">
        <f t="shared" si="746"/>
        <v>6.5509259259259262E-3</v>
      </c>
      <c r="J2276" s="54">
        <f t="shared" si="747"/>
        <v>6.5509259259259262E-3</v>
      </c>
      <c r="K2276" s="50" t="s">
        <v>1311</v>
      </c>
      <c r="L2276" s="50" t="s">
        <v>953</v>
      </c>
      <c r="M2276" s="55">
        <f t="shared" si="748"/>
        <v>6.3604240282685556</v>
      </c>
      <c r="N2276" s="50">
        <v>170</v>
      </c>
      <c r="O2276" s="50" t="s">
        <v>198</v>
      </c>
      <c r="S2276" s="151">
        <f t="shared" si="749"/>
        <v>0</v>
      </c>
      <c r="T2276" s="151">
        <f t="shared" si="750"/>
        <v>0</v>
      </c>
      <c r="V2276" s="393">
        <f t="shared" si="761"/>
        <v>0</v>
      </c>
      <c r="W2276" s="393">
        <f t="shared" si="762"/>
        <v>0</v>
      </c>
      <c r="X2276" s="53">
        <f t="shared" si="751"/>
        <v>0.17163425925925926</v>
      </c>
      <c r="Y2276" s="53">
        <f t="shared" si="752"/>
        <v>0.20802343925925923</v>
      </c>
      <c r="Z2276" s="53">
        <f t="shared" si="753"/>
        <v>8.5817129629629632E-2</v>
      </c>
      <c r="AA2276" s="53">
        <f t="shared" si="754"/>
        <v>0.10401171962962961</v>
      </c>
      <c r="AB2276" s="50">
        <f t="shared" si="755"/>
        <v>1250</v>
      </c>
      <c r="AC2276" s="50">
        <f t="shared" si="743"/>
        <v>2014</v>
      </c>
      <c r="AD2276" s="50">
        <f t="shared" si="756"/>
        <v>4</v>
      </c>
      <c r="AE2276" s="56">
        <f t="shared" si="757"/>
        <v>201404</v>
      </c>
      <c r="AF2276" s="56">
        <f t="shared" si="745"/>
        <v>18</v>
      </c>
      <c r="AG2276" s="58">
        <f t="shared" si="764"/>
        <v>0</v>
      </c>
      <c r="AH2276" s="56">
        <f t="shared" si="758"/>
        <v>27</v>
      </c>
      <c r="AI2276" s="53">
        <f t="shared" si="759"/>
        <v>0.18982884925925925</v>
      </c>
      <c r="AJ2276" s="56">
        <f t="shared" si="760"/>
        <v>0</v>
      </c>
    </row>
    <row r="2277" spans="1:36" x14ac:dyDescent="0.25">
      <c r="A2277" s="50">
        <v>2276</v>
      </c>
      <c r="B2277" s="51">
        <v>41756</v>
      </c>
      <c r="C2277" s="75">
        <f t="shared" si="744"/>
        <v>41756</v>
      </c>
      <c r="D2277" s="50" t="s">
        <v>721</v>
      </c>
      <c r="E2277" s="50">
        <v>1</v>
      </c>
      <c r="F2277" s="50">
        <v>0</v>
      </c>
      <c r="G2277" s="50">
        <v>9</v>
      </c>
      <c r="H2277" s="50">
        <v>16</v>
      </c>
      <c r="I2277" s="53">
        <f t="shared" si="746"/>
        <v>6.4351851851851861E-3</v>
      </c>
      <c r="J2277" s="54">
        <f t="shared" si="747"/>
        <v>6.4351851851851861E-3</v>
      </c>
      <c r="K2277" s="50" t="s">
        <v>1311</v>
      </c>
      <c r="L2277" s="50" t="s">
        <v>953</v>
      </c>
      <c r="M2277" s="55">
        <f t="shared" si="748"/>
        <v>6.4748201438848962</v>
      </c>
      <c r="N2277" s="50">
        <v>171</v>
      </c>
      <c r="O2277" s="50" t="s">
        <v>198</v>
      </c>
      <c r="S2277" s="151">
        <f t="shared" si="749"/>
        <v>0</v>
      </c>
      <c r="T2277" s="151">
        <f t="shared" si="750"/>
        <v>0</v>
      </c>
      <c r="V2277" s="393">
        <f t="shared" si="761"/>
        <v>0</v>
      </c>
      <c r="W2277" s="393">
        <f t="shared" si="762"/>
        <v>0</v>
      </c>
      <c r="X2277" s="53">
        <f t="shared" si="751"/>
        <v>0.16860185185185186</v>
      </c>
      <c r="Y2277" s="53">
        <f t="shared" si="752"/>
        <v>0.20499103185185188</v>
      </c>
      <c r="Z2277" s="53">
        <f t="shared" si="753"/>
        <v>8.4300925925925932E-2</v>
      </c>
      <c r="AA2277" s="53">
        <f t="shared" si="754"/>
        <v>0.10249551592592594</v>
      </c>
      <c r="AB2277" s="50">
        <f t="shared" si="755"/>
        <v>1160</v>
      </c>
      <c r="AC2277" s="50">
        <f t="shared" ref="AC2277:AC2340" si="765">YEAR(B2277)</f>
        <v>2014</v>
      </c>
      <c r="AD2277" s="50">
        <f t="shared" si="756"/>
        <v>4</v>
      </c>
      <c r="AE2277" s="56">
        <f t="shared" si="757"/>
        <v>201404</v>
      </c>
      <c r="AF2277" s="56">
        <f t="shared" si="745"/>
        <v>18</v>
      </c>
      <c r="AG2277" s="58">
        <f t="shared" si="764"/>
        <v>0</v>
      </c>
      <c r="AH2277" s="56">
        <f t="shared" si="758"/>
        <v>27</v>
      </c>
      <c r="AI2277" s="53">
        <f t="shared" si="759"/>
        <v>0.18679644185185187</v>
      </c>
      <c r="AJ2277" s="56">
        <f t="shared" si="760"/>
        <v>0</v>
      </c>
    </row>
    <row r="2278" spans="1:36" x14ac:dyDescent="0.25">
      <c r="A2278" s="50">
        <v>2277</v>
      </c>
      <c r="B2278" s="51">
        <v>41756</v>
      </c>
      <c r="C2278" s="75">
        <f t="shared" si="744"/>
        <v>41756</v>
      </c>
      <c r="D2278" s="50" t="s">
        <v>707</v>
      </c>
      <c r="E2278" s="50">
        <v>1</v>
      </c>
      <c r="F2278" s="50">
        <v>0</v>
      </c>
      <c r="G2278" s="50">
        <v>9</v>
      </c>
      <c r="H2278" s="50">
        <v>53</v>
      </c>
      <c r="I2278" s="53">
        <f t="shared" si="746"/>
        <v>6.8634259259259256E-3</v>
      </c>
      <c r="J2278" s="54">
        <f t="shared" si="747"/>
        <v>6.8634259259259256E-3</v>
      </c>
      <c r="K2278" s="50" t="s">
        <v>1311</v>
      </c>
      <c r="L2278" s="50" t="s">
        <v>953</v>
      </c>
      <c r="M2278" s="55">
        <f t="shared" si="748"/>
        <v>6.070826306914002</v>
      </c>
      <c r="N2278" s="50">
        <v>170</v>
      </c>
      <c r="O2278" s="50" t="s">
        <v>198</v>
      </c>
      <c r="S2278" s="151">
        <f t="shared" si="749"/>
        <v>0</v>
      </c>
      <c r="T2278" s="151">
        <f t="shared" si="750"/>
        <v>0</v>
      </c>
      <c r="V2278" s="393">
        <f t="shared" si="761"/>
        <v>0</v>
      </c>
      <c r="W2278" s="393">
        <f t="shared" si="762"/>
        <v>0</v>
      </c>
      <c r="X2278" s="53">
        <f t="shared" si="751"/>
        <v>0.17982175925925925</v>
      </c>
      <c r="Y2278" s="53">
        <f t="shared" si="752"/>
        <v>0.21621093925925924</v>
      </c>
      <c r="Z2278" s="53">
        <f t="shared" si="753"/>
        <v>8.9910879629629625E-2</v>
      </c>
      <c r="AA2278" s="53">
        <f t="shared" si="754"/>
        <v>0.10810546962962962</v>
      </c>
      <c r="AB2278" s="50">
        <f t="shared" si="755"/>
        <v>1609</v>
      </c>
      <c r="AC2278" s="50">
        <f t="shared" si="765"/>
        <v>2014</v>
      </c>
      <c r="AD2278" s="50">
        <f t="shared" si="756"/>
        <v>4</v>
      </c>
      <c r="AE2278" s="56">
        <f t="shared" si="757"/>
        <v>201404</v>
      </c>
      <c r="AF2278" s="56">
        <f t="shared" si="745"/>
        <v>18</v>
      </c>
      <c r="AG2278" s="58">
        <f t="shared" si="764"/>
        <v>0</v>
      </c>
      <c r="AH2278" s="56">
        <f t="shared" si="758"/>
        <v>27</v>
      </c>
      <c r="AI2278" s="53">
        <f t="shared" si="759"/>
        <v>0.19801634925925926</v>
      </c>
      <c r="AJ2278" s="56">
        <f t="shared" si="760"/>
        <v>0</v>
      </c>
    </row>
    <row r="2279" spans="1:36" x14ac:dyDescent="0.25">
      <c r="A2279" s="50">
        <v>2278</v>
      </c>
      <c r="B2279" s="51">
        <v>41756</v>
      </c>
      <c r="C2279" s="75">
        <f t="shared" si="744"/>
        <v>41756</v>
      </c>
      <c r="D2279" s="50" t="s">
        <v>708</v>
      </c>
      <c r="E2279" s="50">
        <v>1</v>
      </c>
      <c r="F2279" s="50">
        <v>0</v>
      </c>
      <c r="G2279" s="50">
        <v>9</v>
      </c>
      <c r="H2279" s="50">
        <v>21</v>
      </c>
      <c r="I2279" s="53">
        <f t="shared" si="746"/>
        <v>6.4930555555555549E-3</v>
      </c>
      <c r="J2279" s="54">
        <f t="shared" si="747"/>
        <v>6.4930555555555549E-3</v>
      </c>
      <c r="K2279" s="50" t="s">
        <v>1311</v>
      </c>
      <c r="L2279" s="50" t="s">
        <v>953</v>
      </c>
      <c r="M2279" s="55">
        <f t="shared" si="748"/>
        <v>6.4171122994652467</v>
      </c>
      <c r="N2279" s="50">
        <v>171</v>
      </c>
      <c r="O2279" s="50" t="s">
        <v>198</v>
      </c>
      <c r="S2279" s="151">
        <f t="shared" si="749"/>
        <v>0</v>
      </c>
      <c r="T2279" s="151">
        <f t="shared" si="750"/>
        <v>0</v>
      </c>
      <c r="V2279" s="393">
        <f t="shared" si="761"/>
        <v>0</v>
      </c>
      <c r="W2279" s="393">
        <f t="shared" si="762"/>
        <v>0</v>
      </c>
      <c r="X2279" s="53">
        <f t="shared" si="751"/>
        <v>0.17011805555555554</v>
      </c>
      <c r="Y2279" s="53">
        <f t="shared" si="752"/>
        <v>0.2065072355555555</v>
      </c>
      <c r="Z2279" s="53">
        <f t="shared" si="753"/>
        <v>8.5059027777777768E-2</v>
      </c>
      <c r="AA2279" s="53">
        <f t="shared" si="754"/>
        <v>0.10325361777777775</v>
      </c>
      <c r="AB2279" s="50">
        <f t="shared" si="755"/>
        <v>1209</v>
      </c>
      <c r="AC2279" s="50">
        <f t="shared" si="765"/>
        <v>2014</v>
      </c>
      <c r="AD2279" s="50">
        <f t="shared" si="756"/>
        <v>4</v>
      </c>
      <c r="AE2279" s="56">
        <f t="shared" si="757"/>
        <v>201404</v>
      </c>
      <c r="AF2279" s="56">
        <f t="shared" si="745"/>
        <v>18</v>
      </c>
      <c r="AG2279" s="58">
        <f t="shared" si="764"/>
        <v>0</v>
      </c>
      <c r="AH2279" s="56">
        <f t="shared" si="758"/>
        <v>27</v>
      </c>
      <c r="AI2279" s="53">
        <f t="shared" si="759"/>
        <v>0.18831264555555552</v>
      </c>
      <c r="AJ2279" s="56">
        <f t="shared" si="760"/>
        <v>0</v>
      </c>
    </row>
    <row r="2280" spans="1:36" x14ac:dyDescent="0.25">
      <c r="A2280" s="50">
        <v>2279</v>
      </c>
      <c r="B2280" s="51">
        <v>41756</v>
      </c>
      <c r="C2280" s="75">
        <f t="shared" si="744"/>
        <v>41756</v>
      </c>
      <c r="D2280" s="50" t="s">
        <v>709</v>
      </c>
      <c r="E2280" s="50">
        <v>1</v>
      </c>
      <c r="F2280" s="50">
        <v>0</v>
      </c>
      <c r="G2280" s="50">
        <v>9</v>
      </c>
      <c r="H2280" s="50">
        <v>44</v>
      </c>
      <c r="I2280" s="53">
        <f t="shared" si="746"/>
        <v>6.7592592592592591E-3</v>
      </c>
      <c r="J2280" s="54">
        <f t="shared" si="747"/>
        <v>6.7592592592592591E-3</v>
      </c>
      <c r="K2280" s="50" t="s">
        <v>1311</v>
      </c>
      <c r="L2280" s="50" t="s">
        <v>953</v>
      </c>
      <c r="M2280" s="55">
        <f t="shared" si="748"/>
        <v>6.1643835616438407</v>
      </c>
      <c r="N2280" s="50">
        <v>172</v>
      </c>
      <c r="O2280" s="50" t="s">
        <v>198</v>
      </c>
      <c r="S2280" s="151">
        <f t="shared" si="749"/>
        <v>0</v>
      </c>
      <c r="T2280" s="151">
        <f t="shared" si="750"/>
        <v>0</v>
      </c>
      <c r="V2280" s="393">
        <f t="shared" si="761"/>
        <v>0</v>
      </c>
      <c r="W2280" s="393">
        <f t="shared" si="762"/>
        <v>0</v>
      </c>
      <c r="X2280" s="53">
        <f t="shared" si="751"/>
        <v>0.17709259259259258</v>
      </c>
      <c r="Y2280" s="53">
        <f t="shared" si="752"/>
        <v>0.21348177259259257</v>
      </c>
      <c r="Z2280" s="53">
        <f t="shared" si="753"/>
        <v>8.854629629629629E-2</v>
      </c>
      <c r="AA2280" s="53">
        <f t="shared" si="754"/>
        <v>0.10674088629629629</v>
      </c>
      <c r="AB2280" s="50">
        <f t="shared" si="755"/>
        <v>1473</v>
      </c>
      <c r="AC2280" s="50">
        <f t="shared" si="765"/>
        <v>2014</v>
      </c>
      <c r="AD2280" s="50">
        <f t="shared" si="756"/>
        <v>4</v>
      </c>
      <c r="AE2280" s="56">
        <f t="shared" si="757"/>
        <v>201404</v>
      </c>
      <c r="AF2280" s="56">
        <f t="shared" si="745"/>
        <v>18</v>
      </c>
      <c r="AG2280" s="58">
        <f t="shared" si="764"/>
        <v>0</v>
      </c>
      <c r="AH2280" s="56">
        <f t="shared" si="758"/>
        <v>27</v>
      </c>
      <c r="AI2280" s="53">
        <f t="shared" si="759"/>
        <v>0.19528718259259259</v>
      </c>
      <c r="AJ2280" s="56">
        <f t="shared" si="760"/>
        <v>0</v>
      </c>
    </row>
    <row r="2281" spans="1:36" x14ac:dyDescent="0.25">
      <c r="A2281" s="50">
        <v>2280</v>
      </c>
      <c r="B2281" s="51">
        <v>41756</v>
      </c>
      <c r="C2281" s="75">
        <f t="shared" si="744"/>
        <v>41756</v>
      </c>
      <c r="D2281" s="50" t="s">
        <v>710</v>
      </c>
      <c r="E2281" s="50">
        <v>1</v>
      </c>
      <c r="F2281" s="50">
        <v>0</v>
      </c>
      <c r="G2281" s="50">
        <v>9</v>
      </c>
      <c r="H2281" s="50">
        <v>44</v>
      </c>
      <c r="I2281" s="53">
        <f t="shared" si="746"/>
        <v>6.7592592592592591E-3</v>
      </c>
      <c r="J2281" s="54">
        <f t="shared" si="747"/>
        <v>6.7592592592592591E-3</v>
      </c>
      <c r="K2281" s="50" t="s">
        <v>1311</v>
      </c>
      <c r="L2281" s="50" t="s">
        <v>953</v>
      </c>
      <c r="M2281" s="55">
        <f t="shared" si="748"/>
        <v>6.1643835616438407</v>
      </c>
      <c r="N2281" s="50">
        <v>177</v>
      </c>
      <c r="O2281" s="50" t="s">
        <v>198</v>
      </c>
      <c r="S2281" s="151">
        <f t="shared" si="749"/>
        <v>0</v>
      </c>
      <c r="T2281" s="151">
        <f t="shared" si="750"/>
        <v>0</v>
      </c>
      <c r="V2281" s="393">
        <f t="shared" si="761"/>
        <v>0</v>
      </c>
      <c r="W2281" s="393">
        <f t="shared" si="762"/>
        <v>0</v>
      </c>
      <c r="X2281" s="53">
        <f t="shared" si="751"/>
        <v>0.17709259259259258</v>
      </c>
      <c r="Y2281" s="53">
        <f t="shared" si="752"/>
        <v>0.21348177259259257</v>
      </c>
      <c r="Z2281" s="53">
        <f t="shared" si="753"/>
        <v>8.854629629629629E-2</v>
      </c>
      <c r="AA2281" s="53">
        <f t="shared" si="754"/>
        <v>0.10674088629629629</v>
      </c>
      <c r="AB2281" s="50">
        <f t="shared" si="755"/>
        <v>1473</v>
      </c>
      <c r="AC2281" s="50">
        <f t="shared" si="765"/>
        <v>2014</v>
      </c>
      <c r="AD2281" s="50">
        <f t="shared" si="756"/>
        <v>4</v>
      </c>
      <c r="AE2281" s="56">
        <f t="shared" si="757"/>
        <v>201404</v>
      </c>
      <c r="AF2281" s="56">
        <f t="shared" si="745"/>
        <v>18</v>
      </c>
      <c r="AG2281" s="58">
        <f t="shared" si="764"/>
        <v>0</v>
      </c>
      <c r="AH2281" s="56">
        <f t="shared" si="758"/>
        <v>27</v>
      </c>
      <c r="AI2281" s="53">
        <f t="shared" si="759"/>
        <v>0.19528718259259259</v>
      </c>
      <c r="AJ2281" s="56">
        <f t="shared" si="760"/>
        <v>0</v>
      </c>
    </row>
    <row r="2282" spans="1:36" x14ac:dyDescent="0.25">
      <c r="A2282" s="50">
        <v>2281</v>
      </c>
      <c r="B2282" s="51">
        <v>41757</v>
      </c>
      <c r="C2282" s="75">
        <f t="shared" si="744"/>
        <v>41757</v>
      </c>
      <c r="D2282" s="50" t="s">
        <v>1224</v>
      </c>
      <c r="E2282" s="50">
        <v>9</v>
      </c>
      <c r="F2282" s="50">
        <v>0</v>
      </c>
      <c r="G2282" s="50">
        <v>28</v>
      </c>
      <c r="H2282" s="50">
        <v>0</v>
      </c>
      <c r="I2282" s="53">
        <f t="shared" si="746"/>
        <v>1.9444444444444445E-2</v>
      </c>
      <c r="J2282" s="54">
        <f t="shared" si="747"/>
        <v>2.1604938271604941E-3</v>
      </c>
      <c r="K2282" s="50" t="s">
        <v>921</v>
      </c>
      <c r="L2282" s="50" t="s">
        <v>1132</v>
      </c>
      <c r="M2282" s="55">
        <f t="shared" si="748"/>
        <v>19.285714285714299</v>
      </c>
      <c r="N2282" s="50">
        <v>0</v>
      </c>
      <c r="O2282" s="50" t="s">
        <v>253</v>
      </c>
      <c r="S2282" s="151">
        <f t="shared" si="749"/>
        <v>0.24197530864197533</v>
      </c>
      <c r="T2282" s="151">
        <f t="shared" si="750"/>
        <v>0.12098765432098767</v>
      </c>
      <c r="V2282" s="393">
        <f t="shared" si="761"/>
        <v>0</v>
      </c>
      <c r="W2282" s="393">
        <f t="shared" si="762"/>
        <v>0</v>
      </c>
      <c r="X2282" s="53">
        <f t="shared" si="751"/>
        <v>5.660493827160494E-2</v>
      </c>
      <c r="Y2282" s="53">
        <f t="shared" si="752"/>
        <v>9.2994118271604947E-2</v>
      </c>
      <c r="Z2282" s="53">
        <f t="shared" si="753"/>
        <v>2.830246913580247E-2</v>
      </c>
      <c r="AA2282" s="53">
        <f t="shared" si="754"/>
        <v>4.6497059135802474E-2</v>
      </c>
      <c r="AB2282" s="50">
        <f t="shared" si="755"/>
        <v>261</v>
      </c>
      <c r="AC2282" s="50">
        <f t="shared" si="765"/>
        <v>2014</v>
      </c>
      <c r="AD2282" s="50">
        <f t="shared" si="756"/>
        <v>4</v>
      </c>
      <c r="AE2282" s="56">
        <f t="shared" si="757"/>
        <v>201404</v>
      </c>
      <c r="AF2282" s="56">
        <f t="shared" si="745"/>
        <v>18</v>
      </c>
      <c r="AG2282" s="58">
        <f t="shared" si="764"/>
        <v>0</v>
      </c>
      <c r="AH2282" s="56">
        <f t="shared" si="758"/>
        <v>28</v>
      </c>
      <c r="AI2282" s="53">
        <f t="shared" si="759"/>
        <v>7.4799528271604937E-2</v>
      </c>
      <c r="AJ2282" s="56">
        <f t="shared" si="760"/>
        <v>9</v>
      </c>
    </row>
    <row r="2283" spans="1:36" x14ac:dyDescent="0.25">
      <c r="A2283" s="50">
        <v>2282</v>
      </c>
      <c r="B2283" s="51">
        <v>41758</v>
      </c>
      <c r="C2283" s="75">
        <f t="shared" si="744"/>
        <v>41758</v>
      </c>
      <c r="D2283" s="50" t="s">
        <v>1224</v>
      </c>
      <c r="E2283" s="50">
        <v>10.5</v>
      </c>
      <c r="F2283" s="50">
        <v>0</v>
      </c>
      <c r="G2283" s="50">
        <v>31</v>
      </c>
      <c r="H2283" s="50">
        <v>3</v>
      </c>
      <c r="I2283" s="53">
        <f t="shared" si="746"/>
        <v>2.1562499999999998E-2</v>
      </c>
      <c r="J2283" s="54">
        <f t="shared" si="747"/>
        <v>2.0535714285714285E-3</v>
      </c>
      <c r="K2283" s="50" t="s">
        <v>921</v>
      </c>
      <c r="L2283" s="50" t="s">
        <v>1132</v>
      </c>
      <c r="M2283" s="55">
        <f t="shared" si="748"/>
        <v>20.289855072463784</v>
      </c>
      <c r="N2283" s="50">
        <v>0</v>
      </c>
      <c r="O2283" s="50" t="s">
        <v>253</v>
      </c>
      <c r="S2283" s="151">
        <f t="shared" si="749"/>
        <v>0.22999999999999998</v>
      </c>
      <c r="T2283" s="151">
        <f t="shared" si="750"/>
        <v>0.11499999999999999</v>
      </c>
      <c r="V2283" s="393">
        <f t="shared" si="761"/>
        <v>0</v>
      </c>
      <c r="W2283" s="393">
        <f t="shared" si="762"/>
        <v>0</v>
      </c>
      <c r="X2283" s="53">
        <f t="shared" si="751"/>
        <v>5.3803571428571423E-2</v>
      </c>
      <c r="Y2283" s="53">
        <f t="shared" si="752"/>
        <v>9.0192751428571416E-2</v>
      </c>
      <c r="Z2283" s="53">
        <f t="shared" si="753"/>
        <v>2.6901785714285711E-2</v>
      </c>
      <c r="AA2283" s="53">
        <f t="shared" si="754"/>
        <v>4.5096375714285708E-2</v>
      </c>
      <c r="AB2283" s="50">
        <f t="shared" si="755"/>
        <v>210</v>
      </c>
      <c r="AC2283" s="50">
        <f t="shared" si="765"/>
        <v>2014</v>
      </c>
      <c r="AD2283" s="50">
        <f t="shared" si="756"/>
        <v>4</v>
      </c>
      <c r="AE2283" s="56">
        <f t="shared" si="757"/>
        <v>201404</v>
      </c>
      <c r="AF2283" s="56">
        <f t="shared" si="745"/>
        <v>18</v>
      </c>
      <c r="AG2283" s="58">
        <f t="shared" si="764"/>
        <v>0</v>
      </c>
      <c r="AH2283" s="56">
        <f t="shared" si="758"/>
        <v>29</v>
      </c>
      <c r="AI2283" s="53">
        <f t="shared" si="759"/>
        <v>7.1998161428571419E-2</v>
      </c>
      <c r="AJ2283" s="56">
        <f t="shared" si="760"/>
        <v>10.5</v>
      </c>
    </row>
    <row r="2284" spans="1:36" x14ac:dyDescent="0.25">
      <c r="A2284" s="50">
        <v>2283</v>
      </c>
      <c r="B2284" s="51">
        <v>41759</v>
      </c>
      <c r="C2284" s="75">
        <f t="shared" ref="C2284:C2347" si="766">B2284</f>
        <v>41759</v>
      </c>
      <c r="D2284" s="50" t="s">
        <v>1223</v>
      </c>
      <c r="E2284" s="50">
        <v>3.25</v>
      </c>
      <c r="F2284" s="50">
        <v>0</v>
      </c>
      <c r="G2284" s="50">
        <v>30</v>
      </c>
      <c r="H2284" s="50">
        <v>0</v>
      </c>
      <c r="I2284" s="53">
        <f t="shared" si="746"/>
        <v>2.0833333333333332E-2</v>
      </c>
      <c r="J2284" s="54">
        <f t="shared" si="747"/>
        <v>6.41025641025641E-3</v>
      </c>
      <c r="K2284" s="50" t="s">
        <v>1311</v>
      </c>
      <c r="L2284" s="50" t="s">
        <v>17</v>
      </c>
      <c r="M2284" s="55">
        <f t="shared" si="748"/>
        <v>6.5000000000000053</v>
      </c>
      <c r="N2284" s="50">
        <v>0</v>
      </c>
      <c r="O2284" s="50" t="s">
        <v>253</v>
      </c>
      <c r="S2284" s="151">
        <f t="shared" si="749"/>
        <v>0.16794871794871793</v>
      </c>
      <c r="T2284" s="151">
        <f t="shared" si="750"/>
        <v>8.3974358974358967E-2</v>
      </c>
      <c r="V2284" s="393">
        <f t="shared" si="761"/>
        <v>0</v>
      </c>
      <c r="W2284" s="393">
        <f t="shared" si="762"/>
        <v>0</v>
      </c>
      <c r="X2284" s="53">
        <f t="shared" si="751"/>
        <v>0.16794871794871793</v>
      </c>
      <c r="Y2284" s="53">
        <f t="shared" si="752"/>
        <v>0.20433789794871796</v>
      </c>
      <c r="Z2284" s="53">
        <f t="shared" si="753"/>
        <v>8.3974358974358967E-2</v>
      </c>
      <c r="AA2284" s="53">
        <f t="shared" si="754"/>
        <v>0.10216894897435898</v>
      </c>
      <c r="AB2284" s="50">
        <f t="shared" si="755"/>
        <v>1138</v>
      </c>
      <c r="AC2284" s="50">
        <f t="shared" si="765"/>
        <v>2014</v>
      </c>
      <c r="AD2284" s="50">
        <f t="shared" si="756"/>
        <v>4</v>
      </c>
      <c r="AE2284" s="56">
        <f t="shared" si="757"/>
        <v>201404</v>
      </c>
      <c r="AF2284" s="56">
        <f t="shared" si="745"/>
        <v>18</v>
      </c>
      <c r="AG2284" s="58">
        <f t="shared" si="764"/>
        <v>0</v>
      </c>
      <c r="AH2284" s="56">
        <f t="shared" si="758"/>
        <v>30</v>
      </c>
      <c r="AI2284" s="53">
        <f t="shared" si="759"/>
        <v>0.18614330794871795</v>
      </c>
      <c r="AJ2284" s="56">
        <f t="shared" si="760"/>
        <v>13.877499999999998</v>
      </c>
    </row>
    <row r="2285" spans="1:36" x14ac:dyDescent="0.25">
      <c r="A2285" s="50">
        <v>2284</v>
      </c>
      <c r="B2285" s="51">
        <v>41760</v>
      </c>
      <c r="C2285" s="75">
        <f t="shared" si="766"/>
        <v>41760</v>
      </c>
      <c r="D2285" s="50" t="s">
        <v>1224</v>
      </c>
      <c r="E2285" s="50">
        <v>10</v>
      </c>
      <c r="F2285" s="50">
        <v>0</v>
      </c>
      <c r="G2285" s="50">
        <v>28</v>
      </c>
      <c r="H2285" s="50">
        <v>15</v>
      </c>
      <c r="I2285" s="53">
        <f t="shared" si="746"/>
        <v>1.9618055555555555E-2</v>
      </c>
      <c r="J2285" s="54">
        <f t="shared" si="747"/>
        <v>1.9618055555555556E-3</v>
      </c>
      <c r="K2285" s="50" t="s">
        <v>921</v>
      </c>
      <c r="L2285" s="50" t="s">
        <v>1132</v>
      </c>
      <c r="M2285" s="55">
        <f t="shared" si="748"/>
        <v>21.23893805309736</v>
      </c>
      <c r="N2285" s="50">
        <v>0</v>
      </c>
      <c r="O2285" s="50" t="s">
        <v>253</v>
      </c>
      <c r="S2285" s="151">
        <f t="shared" si="749"/>
        <v>0.21972222222222224</v>
      </c>
      <c r="T2285" s="151">
        <f t="shared" si="750"/>
        <v>0.10986111111111112</v>
      </c>
      <c r="V2285" s="393">
        <f t="shared" si="761"/>
        <v>0</v>
      </c>
      <c r="W2285" s="393">
        <f t="shared" si="762"/>
        <v>0</v>
      </c>
      <c r="X2285" s="53">
        <f t="shared" si="751"/>
        <v>5.1399305555555552E-2</v>
      </c>
      <c r="Y2285" s="53">
        <f t="shared" si="752"/>
        <v>8.7788485555555545E-2</v>
      </c>
      <c r="Z2285" s="53">
        <f t="shared" si="753"/>
        <v>2.5699652777777776E-2</v>
      </c>
      <c r="AA2285" s="53">
        <f t="shared" si="754"/>
        <v>4.3894242777777773E-2</v>
      </c>
      <c r="AB2285" s="50">
        <f t="shared" si="755"/>
        <v>163</v>
      </c>
      <c r="AC2285" s="50">
        <f t="shared" si="765"/>
        <v>2014</v>
      </c>
      <c r="AD2285" s="50">
        <f t="shared" si="756"/>
        <v>5</v>
      </c>
      <c r="AE2285" s="56">
        <f t="shared" si="757"/>
        <v>201405</v>
      </c>
      <c r="AF2285" s="56">
        <f t="shared" si="745"/>
        <v>18</v>
      </c>
      <c r="AG2285" s="58">
        <f t="shared" si="764"/>
        <v>0</v>
      </c>
      <c r="AH2285" s="56">
        <f t="shared" si="758"/>
        <v>1</v>
      </c>
      <c r="AI2285" s="53">
        <f t="shared" si="759"/>
        <v>6.9593895555555549E-2</v>
      </c>
      <c r="AJ2285" s="56">
        <f t="shared" si="760"/>
        <v>10</v>
      </c>
    </row>
    <row r="2286" spans="1:36" x14ac:dyDescent="0.25">
      <c r="A2286" s="50">
        <v>2285</v>
      </c>
      <c r="B2286" s="51">
        <v>41760</v>
      </c>
      <c r="C2286" s="75">
        <f t="shared" si="766"/>
        <v>41760</v>
      </c>
      <c r="D2286" s="50" t="s">
        <v>1223</v>
      </c>
      <c r="E2286" s="50">
        <v>1</v>
      </c>
      <c r="F2286" s="50">
        <v>0</v>
      </c>
      <c r="G2286" s="50">
        <v>9</v>
      </c>
      <c r="H2286" s="50">
        <v>19</v>
      </c>
      <c r="I2286" s="53">
        <f t="shared" si="746"/>
        <v>6.4699074074074069E-3</v>
      </c>
      <c r="J2286" s="54">
        <f t="shared" si="747"/>
        <v>6.4699074074074069E-3</v>
      </c>
      <c r="K2286" s="50" t="s">
        <v>1345</v>
      </c>
      <c r="L2286" s="50" t="s">
        <v>1048</v>
      </c>
      <c r="M2286" s="55">
        <f t="shared" si="748"/>
        <v>6.4400715563506319</v>
      </c>
      <c r="N2286" s="50">
        <v>0</v>
      </c>
      <c r="O2286" s="50" t="s">
        <v>253</v>
      </c>
      <c r="S2286" s="151">
        <f t="shared" si="749"/>
        <v>0.16951157407407405</v>
      </c>
      <c r="T2286" s="151">
        <f t="shared" si="750"/>
        <v>8.4755787037037025E-2</v>
      </c>
      <c r="V2286" s="393">
        <f t="shared" si="761"/>
        <v>0</v>
      </c>
      <c r="W2286" s="393">
        <f t="shared" si="762"/>
        <v>0</v>
      </c>
      <c r="X2286" s="53">
        <f t="shared" si="751"/>
        <v>0.16951157407407405</v>
      </c>
      <c r="Y2286" s="53">
        <f t="shared" si="752"/>
        <v>0.20590075407407407</v>
      </c>
      <c r="Z2286" s="53">
        <f t="shared" si="753"/>
        <v>8.4755787037037025E-2</v>
      </c>
      <c r="AA2286" s="53">
        <f t="shared" si="754"/>
        <v>0.10295037703703704</v>
      </c>
      <c r="AB2286" s="50">
        <f t="shared" si="755"/>
        <v>1193</v>
      </c>
      <c r="AC2286" s="50">
        <f t="shared" si="765"/>
        <v>2014</v>
      </c>
      <c r="AD2286" s="50">
        <f t="shared" si="756"/>
        <v>5</v>
      </c>
      <c r="AE2286" s="56">
        <f t="shared" si="757"/>
        <v>201405</v>
      </c>
      <c r="AF2286" s="56">
        <f t="shared" si="745"/>
        <v>18</v>
      </c>
      <c r="AG2286" s="58">
        <f t="shared" si="764"/>
        <v>0</v>
      </c>
      <c r="AH2286" s="56">
        <f t="shared" si="758"/>
        <v>1</v>
      </c>
      <c r="AI2286" s="53">
        <f t="shared" si="759"/>
        <v>0.18770616407407406</v>
      </c>
      <c r="AJ2286" s="56">
        <f t="shared" si="760"/>
        <v>4.2699999999999996</v>
      </c>
    </row>
    <row r="2287" spans="1:36" x14ac:dyDescent="0.25">
      <c r="A2287" s="50">
        <v>2286</v>
      </c>
      <c r="B2287" s="51">
        <v>41761</v>
      </c>
      <c r="C2287" s="75">
        <f t="shared" si="766"/>
        <v>41761</v>
      </c>
      <c r="D2287" s="50" t="s">
        <v>1223</v>
      </c>
      <c r="E2287" s="50">
        <v>8.1</v>
      </c>
      <c r="F2287" s="50">
        <v>1</v>
      </c>
      <c r="G2287" s="50">
        <v>36</v>
      </c>
      <c r="H2287" s="50">
        <v>48</v>
      </c>
      <c r="I2287" s="53">
        <f t="shared" si="746"/>
        <v>6.7222222222222225E-2</v>
      </c>
      <c r="J2287" s="54">
        <f t="shared" si="747"/>
        <v>8.2990397805212633E-3</v>
      </c>
      <c r="K2287" s="50" t="s">
        <v>1311</v>
      </c>
      <c r="L2287" s="50" t="s">
        <v>755</v>
      </c>
      <c r="M2287" s="55">
        <f t="shared" si="748"/>
        <v>5.0206611570247963</v>
      </c>
      <c r="N2287" s="50">
        <v>145</v>
      </c>
      <c r="O2287" s="50" t="s">
        <v>1350</v>
      </c>
      <c r="R2287" s="50" t="s">
        <v>1361</v>
      </c>
      <c r="S2287" s="151">
        <f t="shared" si="749"/>
        <v>0.21743484224965709</v>
      </c>
      <c r="T2287" s="151">
        <f t="shared" si="750"/>
        <v>0.10871742112482854</v>
      </c>
      <c r="V2287" s="393">
        <f t="shared" si="761"/>
        <v>0</v>
      </c>
      <c r="W2287" s="393">
        <f t="shared" si="762"/>
        <v>0</v>
      </c>
      <c r="X2287" s="53">
        <f t="shared" si="751"/>
        <v>0.21743484224965709</v>
      </c>
      <c r="Y2287" s="53">
        <f t="shared" si="752"/>
        <v>0.25382402224965711</v>
      </c>
      <c r="Z2287" s="53">
        <f t="shared" si="753"/>
        <v>0.10871742112482854</v>
      </c>
      <c r="AA2287" s="53">
        <f t="shared" si="754"/>
        <v>0.12691201112482856</v>
      </c>
      <c r="AB2287" s="50">
        <f t="shared" si="755"/>
        <v>2992</v>
      </c>
      <c r="AC2287" s="50">
        <f t="shared" si="765"/>
        <v>2014</v>
      </c>
      <c r="AD2287" s="50">
        <f t="shared" si="756"/>
        <v>5</v>
      </c>
      <c r="AE2287" s="56">
        <f t="shared" si="757"/>
        <v>201405</v>
      </c>
      <c r="AF2287" s="56">
        <f t="shared" si="745"/>
        <v>18</v>
      </c>
      <c r="AG2287" s="58">
        <f t="shared" si="764"/>
        <v>0</v>
      </c>
      <c r="AH2287" s="56">
        <f t="shared" si="758"/>
        <v>2</v>
      </c>
      <c r="AI2287" s="53">
        <f t="shared" si="759"/>
        <v>0.2356294322496571</v>
      </c>
      <c r="AJ2287" s="56">
        <f t="shared" si="760"/>
        <v>34.586999999999996</v>
      </c>
    </row>
    <row r="2288" spans="1:36" ht="15.75" x14ac:dyDescent="0.3">
      <c r="A2288" s="50">
        <v>2287</v>
      </c>
      <c r="B2288" s="51">
        <v>41761</v>
      </c>
      <c r="C2288" s="75">
        <f t="shared" si="766"/>
        <v>41761</v>
      </c>
      <c r="D2288" s="50" t="s">
        <v>1224</v>
      </c>
      <c r="E2288" s="50">
        <v>14.7</v>
      </c>
      <c r="F2288" s="50">
        <v>0</v>
      </c>
      <c r="G2288" s="50">
        <v>55</v>
      </c>
      <c r="H2288" s="50">
        <v>56</v>
      </c>
      <c r="I2288" s="53">
        <f t="shared" si="746"/>
        <v>3.8842592592592588E-2</v>
      </c>
      <c r="J2288" s="54">
        <f t="shared" si="747"/>
        <v>2.6423532375913325E-3</v>
      </c>
      <c r="K2288" s="50" t="s">
        <v>1809</v>
      </c>
      <c r="L2288" s="50" t="s">
        <v>1362</v>
      </c>
      <c r="M2288" s="55">
        <f t="shared" si="748"/>
        <v>15.768772348033387</v>
      </c>
      <c r="N2288" s="50">
        <v>0</v>
      </c>
      <c r="O2288" s="50" t="s">
        <v>198</v>
      </c>
      <c r="R2288" s="146" t="s">
        <v>1363</v>
      </c>
      <c r="S2288" s="151">
        <f t="shared" si="749"/>
        <v>0.29594356261022925</v>
      </c>
      <c r="T2288" s="151">
        <f t="shared" si="750"/>
        <v>0.14797178130511462</v>
      </c>
      <c r="V2288" s="393">
        <f t="shared" si="761"/>
        <v>0</v>
      </c>
      <c r="W2288" s="393">
        <f t="shared" si="762"/>
        <v>0</v>
      </c>
      <c r="X2288" s="53">
        <f t="shared" si="751"/>
        <v>6.9229654824892906E-2</v>
      </c>
      <c r="Y2288" s="53">
        <f t="shared" si="752"/>
        <v>0.1056188348248929</v>
      </c>
      <c r="Z2288" s="53">
        <f t="shared" si="753"/>
        <v>3.4614827412446453E-2</v>
      </c>
      <c r="AA2288" s="53">
        <f t="shared" si="754"/>
        <v>5.2809417412446449E-2</v>
      </c>
      <c r="AB2288" s="50">
        <f t="shared" si="755"/>
        <v>506</v>
      </c>
      <c r="AC2288" s="50">
        <f t="shared" si="765"/>
        <v>2014</v>
      </c>
      <c r="AD2288" s="50">
        <f t="shared" si="756"/>
        <v>5</v>
      </c>
      <c r="AE2288" s="56">
        <f t="shared" si="757"/>
        <v>201405</v>
      </c>
      <c r="AF2288" s="56">
        <f t="shared" si="745"/>
        <v>18</v>
      </c>
      <c r="AG2288" s="58">
        <f t="shared" si="764"/>
        <v>0</v>
      </c>
      <c r="AH2288" s="56">
        <f t="shared" si="758"/>
        <v>2</v>
      </c>
      <c r="AI2288" s="53">
        <f t="shared" si="759"/>
        <v>8.7424244824892902E-2</v>
      </c>
      <c r="AJ2288" s="56">
        <f t="shared" si="760"/>
        <v>14.7</v>
      </c>
    </row>
    <row r="2289" spans="1:36" x14ac:dyDescent="0.25">
      <c r="A2289" s="50">
        <v>2288</v>
      </c>
      <c r="B2289" s="51">
        <v>41763</v>
      </c>
      <c r="C2289" s="75">
        <f t="shared" si="766"/>
        <v>41763</v>
      </c>
      <c r="D2289" s="50" t="s">
        <v>1224</v>
      </c>
      <c r="E2289" s="50">
        <v>41.7</v>
      </c>
      <c r="F2289" s="50">
        <v>2</v>
      </c>
      <c r="G2289" s="50">
        <v>59</v>
      </c>
      <c r="H2289" s="50">
        <v>56</v>
      </c>
      <c r="I2289" s="53">
        <f t="shared" si="746"/>
        <v>0.12495370370370369</v>
      </c>
      <c r="J2289" s="54">
        <f t="shared" si="747"/>
        <v>2.9964916955324624E-3</v>
      </c>
      <c r="K2289" s="50" t="s">
        <v>1809</v>
      </c>
      <c r="L2289" s="50" t="s">
        <v>1364</v>
      </c>
      <c r="M2289" s="55">
        <f t="shared" si="748"/>
        <v>13.905150055576152</v>
      </c>
      <c r="N2289" s="50">
        <v>0</v>
      </c>
      <c r="O2289" s="50" t="s">
        <v>319</v>
      </c>
      <c r="R2289" s="50" t="s">
        <v>1365</v>
      </c>
      <c r="S2289" s="151">
        <f t="shared" si="749"/>
        <v>0.33560706989963579</v>
      </c>
      <c r="T2289" s="151">
        <f t="shared" si="750"/>
        <v>0.1678035349498179</v>
      </c>
      <c r="V2289" s="393">
        <f t="shared" si="761"/>
        <v>0</v>
      </c>
      <c r="W2289" s="393">
        <f t="shared" si="762"/>
        <v>0</v>
      </c>
      <c r="X2289" s="53">
        <f t="shared" si="751"/>
        <v>7.8508082422950515E-2</v>
      </c>
      <c r="Y2289" s="53">
        <f t="shared" si="752"/>
        <v>0.11489726242295051</v>
      </c>
      <c r="Z2289" s="53">
        <f t="shared" si="753"/>
        <v>3.9254041211475257E-2</v>
      </c>
      <c r="AA2289" s="53">
        <f t="shared" si="754"/>
        <v>5.7448631211475254E-2</v>
      </c>
      <c r="AB2289" s="50">
        <f t="shared" si="755"/>
        <v>744</v>
      </c>
      <c r="AC2289" s="50">
        <f t="shared" si="765"/>
        <v>2014</v>
      </c>
      <c r="AD2289" s="50">
        <f t="shared" si="756"/>
        <v>5</v>
      </c>
      <c r="AE2289" s="56">
        <f t="shared" si="757"/>
        <v>201405</v>
      </c>
      <c r="AF2289" s="56">
        <f t="shared" si="745"/>
        <v>19</v>
      </c>
      <c r="AG2289" s="58">
        <f t="shared" si="764"/>
        <v>1</v>
      </c>
      <c r="AH2289" s="56">
        <f t="shared" si="758"/>
        <v>4</v>
      </c>
      <c r="AI2289" s="53">
        <f t="shared" si="759"/>
        <v>9.6702672422950511E-2</v>
      </c>
      <c r="AJ2289" s="56">
        <f t="shared" si="760"/>
        <v>41.7</v>
      </c>
    </row>
    <row r="2290" spans="1:36" x14ac:dyDescent="0.25">
      <c r="A2290" s="50">
        <v>2289</v>
      </c>
      <c r="B2290" s="51">
        <v>41764</v>
      </c>
      <c r="C2290" s="75">
        <f t="shared" si="766"/>
        <v>41764</v>
      </c>
      <c r="D2290" s="50" t="s">
        <v>1223</v>
      </c>
      <c r="E2290" s="50">
        <v>3.2</v>
      </c>
      <c r="F2290" s="50">
        <v>0</v>
      </c>
      <c r="G2290" s="50">
        <v>28</v>
      </c>
      <c r="H2290" s="50">
        <v>26</v>
      </c>
      <c r="I2290" s="53">
        <f t="shared" si="746"/>
        <v>1.9745370370370371E-2</v>
      </c>
      <c r="J2290" s="54">
        <f t="shared" si="747"/>
        <v>6.1704282407407411E-3</v>
      </c>
      <c r="K2290" s="50" t="s">
        <v>1345</v>
      </c>
      <c r="L2290" s="50" t="s">
        <v>1357</v>
      </c>
      <c r="M2290" s="55">
        <f t="shared" si="748"/>
        <v>6.7526377491207548</v>
      </c>
      <c r="N2290" s="50">
        <v>0</v>
      </c>
      <c r="O2290" s="50" t="s">
        <v>255</v>
      </c>
      <c r="R2290" s="50" t="s">
        <v>1366</v>
      </c>
      <c r="S2290" s="151">
        <f t="shared" si="749"/>
        <v>0.1616652199074074</v>
      </c>
      <c r="T2290" s="151">
        <f t="shared" si="750"/>
        <v>8.0832609953703699E-2</v>
      </c>
      <c r="V2290" s="393">
        <f t="shared" si="761"/>
        <v>0</v>
      </c>
      <c r="W2290" s="393">
        <f t="shared" si="762"/>
        <v>0</v>
      </c>
      <c r="X2290" s="53">
        <f t="shared" si="751"/>
        <v>0.1616652199074074</v>
      </c>
      <c r="Y2290" s="53">
        <f t="shared" si="752"/>
        <v>0.19805439990740742</v>
      </c>
      <c r="Z2290" s="53">
        <f t="shared" si="753"/>
        <v>8.0832609953703699E-2</v>
      </c>
      <c r="AA2290" s="53">
        <f t="shared" si="754"/>
        <v>9.902719995370371E-2</v>
      </c>
      <c r="AB2290" s="50">
        <f t="shared" si="755"/>
        <v>1049</v>
      </c>
      <c r="AC2290" s="50">
        <f t="shared" si="765"/>
        <v>2014</v>
      </c>
      <c r="AD2290" s="50">
        <f t="shared" si="756"/>
        <v>5</v>
      </c>
      <c r="AE2290" s="56">
        <f t="shared" si="757"/>
        <v>201405</v>
      </c>
      <c r="AF2290" s="56">
        <f t="shared" si="745"/>
        <v>19</v>
      </c>
      <c r="AG2290" s="58">
        <f t="shared" si="764"/>
        <v>0</v>
      </c>
      <c r="AH2290" s="56">
        <f t="shared" si="758"/>
        <v>5</v>
      </c>
      <c r="AI2290" s="53">
        <f t="shared" si="759"/>
        <v>0.17985980990740741</v>
      </c>
      <c r="AJ2290" s="56">
        <f t="shared" si="760"/>
        <v>13.664</v>
      </c>
    </row>
    <row r="2291" spans="1:36" x14ac:dyDescent="0.25">
      <c r="A2291" s="50">
        <v>2290</v>
      </c>
      <c r="B2291" s="51">
        <v>41765</v>
      </c>
      <c r="C2291" s="75">
        <f t="shared" si="766"/>
        <v>41765</v>
      </c>
      <c r="D2291" s="50" t="s">
        <v>1224</v>
      </c>
      <c r="E2291" s="50">
        <v>19.899999999999999</v>
      </c>
      <c r="F2291" s="50">
        <v>1</v>
      </c>
      <c r="G2291" s="50">
        <v>15</v>
      </c>
      <c r="H2291" s="50">
        <v>1</v>
      </c>
      <c r="I2291" s="53">
        <f t="shared" si="746"/>
        <v>5.2094907407407409E-2</v>
      </c>
      <c r="J2291" s="54">
        <f t="shared" si="747"/>
        <v>2.6178345430857997E-3</v>
      </c>
      <c r="K2291" s="50" t="s">
        <v>1809</v>
      </c>
      <c r="L2291" s="50" t="s">
        <v>1392</v>
      </c>
      <c r="M2291" s="55">
        <f t="shared" si="748"/>
        <v>15.916463008220406</v>
      </c>
      <c r="N2291" s="50">
        <v>0</v>
      </c>
      <c r="O2291" s="50" t="s">
        <v>377</v>
      </c>
      <c r="R2291" s="50" t="s">
        <v>1367</v>
      </c>
      <c r="S2291" s="151">
        <f t="shared" si="749"/>
        <v>0.2931974688256096</v>
      </c>
      <c r="T2291" s="151">
        <f t="shared" si="750"/>
        <v>0.1465987344128048</v>
      </c>
      <c r="V2291" s="393">
        <f t="shared" si="761"/>
        <v>0</v>
      </c>
      <c r="W2291" s="393">
        <f t="shared" si="762"/>
        <v>0</v>
      </c>
      <c r="X2291" s="53">
        <f t="shared" si="751"/>
        <v>6.8587265028847946E-2</v>
      </c>
      <c r="Y2291" s="53">
        <f t="shared" si="752"/>
        <v>0.10497644502884795</v>
      </c>
      <c r="Z2291" s="53">
        <f t="shared" si="753"/>
        <v>3.4293632514423973E-2</v>
      </c>
      <c r="AA2291" s="53">
        <f t="shared" si="754"/>
        <v>5.2488222514423977E-2</v>
      </c>
      <c r="AB2291" s="50">
        <f t="shared" si="755"/>
        <v>494</v>
      </c>
      <c r="AC2291" s="50">
        <f t="shared" si="765"/>
        <v>2014</v>
      </c>
      <c r="AD2291" s="50">
        <f t="shared" si="756"/>
        <v>5</v>
      </c>
      <c r="AE2291" s="56">
        <f t="shared" si="757"/>
        <v>201405</v>
      </c>
      <c r="AF2291" s="56">
        <f t="shared" ref="AF2291:AF2354" si="767">WEEKNUM(B2291,1)</f>
        <v>19</v>
      </c>
      <c r="AG2291" s="58">
        <f t="shared" si="764"/>
        <v>0</v>
      </c>
      <c r="AH2291" s="56">
        <f t="shared" si="758"/>
        <v>6</v>
      </c>
      <c r="AI2291" s="53">
        <f t="shared" si="759"/>
        <v>8.6781855028847943E-2</v>
      </c>
      <c r="AJ2291" s="56">
        <f t="shared" si="760"/>
        <v>19.899999999999999</v>
      </c>
    </row>
    <row r="2292" spans="1:36" x14ac:dyDescent="0.25">
      <c r="A2292" s="50">
        <v>2291</v>
      </c>
      <c r="B2292" s="51">
        <v>41765</v>
      </c>
      <c r="C2292" s="75">
        <f t="shared" si="766"/>
        <v>41765</v>
      </c>
      <c r="D2292" s="50" t="s">
        <v>1224</v>
      </c>
      <c r="E2292" s="50">
        <v>19.899999999999999</v>
      </c>
      <c r="F2292" s="50">
        <v>1</v>
      </c>
      <c r="G2292" s="50">
        <v>16</v>
      </c>
      <c r="H2292" s="50">
        <v>53</v>
      </c>
      <c r="I2292" s="53">
        <f t="shared" si="746"/>
        <v>5.3391203703703705E-2</v>
      </c>
      <c r="J2292" s="54">
        <f t="shared" si="747"/>
        <v>2.6829750604876234E-3</v>
      </c>
      <c r="K2292" s="50" t="s">
        <v>1809</v>
      </c>
      <c r="L2292" s="50" t="s">
        <v>1368</v>
      </c>
      <c r="M2292" s="55">
        <f t="shared" si="748"/>
        <v>15.530023845653599</v>
      </c>
      <c r="N2292" s="50">
        <v>0</v>
      </c>
      <c r="O2292" s="50" t="s">
        <v>291</v>
      </c>
      <c r="S2292" s="151">
        <f t="shared" si="749"/>
        <v>0.30049320677461383</v>
      </c>
      <c r="T2292" s="151">
        <f t="shared" si="750"/>
        <v>0.15024660338730692</v>
      </c>
      <c r="V2292" s="393">
        <f t="shared" si="761"/>
        <v>0</v>
      </c>
      <c r="W2292" s="393">
        <f t="shared" si="762"/>
        <v>0</v>
      </c>
      <c r="X2292" s="53">
        <f t="shared" si="751"/>
        <v>7.0293946584775724E-2</v>
      </c>
      <c r="Y2292" s="53">
        <f t="shared" si="752"/>
        <v>0.10668312658477573</v>
      </c>
      <c r="Z2292" s="53">
        <f t="shared" si="753"/>
        <v>3.5146973292387862E-2</v>
      </c>
      <c r="AA2292" s="53">
        <f t="shared" si="754"/>
        <v>5.3341563292387865E-2</v>
      </c>
      <c r="AB2292" s="50">
        <f t="shared" si="755"/>
        <v>528</v>
      </c>
      <c r="AC2292" s="50">
        <f t="shared" si="765"/>
        <v>2014</v>
      </c>
      <c r="AD2292" s="50">
        <f t="shared" si="756"/>
        <v>5</v>
      </c>
      <c r="AE2292" s="56">
        <f t="shared" si="757"/>
        <v>201405</v>
      </c>
      <c r="AF2292" s="56">
        <f t="shared" si="767"/>
        <v>19</v>
      </c>
      <c r="AG2292" s="58">
        <f t="shared" si="764"/>
        <v>0</v>
      </c>
      <c r="AH2292" s="56">
        <f t="shared" si="758"/>
        <v>6</v>
      </c>
      <c r="AI2292" s="53">
        <f t="shared" si="759"/>
        <v>8.8488536584775734E-2</v>
      </c>
      <c r="AJ2292" s="56">
        <f t="shared" si="760"/>
        <v>19.899999999999999</v>
      </c>
    </row>
    <row r="2293" spans="1:36" x14ac:dyDescent="0.25">
      <c r="A2293" s="50">
        <v>2292</v>
      </c>
      <c r="B2293" s="51">
        <v>41766</v>
      </c>
      <c r="C2293" s="75">
        <f t="shared" si="766"/>
        <v>41766</v>
      </c>
      <c r="D2293" s="50" t="s">
        <v>1225</v>
      </c>
      <c r="E2293" s="50">
        <v>0.75</v>
      </c>
      <c r="F2293" s="50">
        <v>0</v>
      </c>
      <c r="G2293" s="50">
        <v>27</v>
      </c>
      <c r="H2293" s="50">
        <v>9</v>
      </c>
      <c r="I2293" s="53">
        <f t="shared" si="746"/>
        <v>1.8854166666666665E-2</v>
      </c>
      <c r="J2293" s="54">
        <f t="shared" si="747"/>
        <v>2.5138888888888888E-2</v>
      </c>
      <c r="K2293" s="50" t="s">
        <v>1155</v>
      </c>
      <c r="L2293" s="50" t="s">
        <v>1156</v>
      </c>
      <c r="M2293" s="55">
        <f t="shared" si="748"/>
        <v>1.6574585635359129</v>
      </c>
      <c r="N2293" s="50">
        <v>0</v>
      </c>
      <c r="O2293" s="50" t="s">
        <v>253</v>
      </c>
      <c r="R2293" s="50" t="s">
        <v>1369</v>
      </c>
      <c r="S2293" s="151">
        <f t="shared" si="749"/>
        <v>6.0333333333333329E-2</v>
      </c>
      <c r="T2293" s="151">
        <f t="shared" si="750"/>
        <v>3.0166666666666665E-2</v>
      </c>
      <c r="V2293" s="393">
        <f t="shared" si="761"/>
        <v>0</v>
      </c>
      <c r="W2293" s="393">
        <f t="shared" si="762"/>
        <v>0</v>
      </c>
      <c r="X2293" s="53">
        <f t="shared" si="751"/>
        <v>0.65863888888888888</v>
      </c>
      <c r="Y2293" s="53">
        <f t="shared" si="752"/>
        <v>0.69502806888888879</v>
      </c>
      <c r="Z2293" s="53">
        <f t="shared" si="753"/>
        <v>0.32931944444444444</v>
      </c>
      <c r="AA2293" s="53">
        <f t="shared" si="754"/>
        <v>0.3475140344444444</v>
      </c>
      <c r="AB2293" s="50">
        <f t="shared" si="755"/>
        <v>3854</v>
      </c>
      <c r="AC2293" s="50">
        <f t="shared" si="765"/>
        <v>2014</v>
      </c>
      <c r="AD2293" s="50">
        <f t="shared" si="756"/>
        <v>5</v>
      </c>
      <c r="AE2293" s="56">
        <f t="shared" si="757"/>
        <v>201405</v>
      </c>
      <c r="AF2293" s="56">
        <f t="shared" si="767"/>
        <v>19</v>
      </c>
      <c r="AG2293" s="58">
        <f t="shared" si="764"/>
        <v>0</v>
      </c>
      <c r="AH2293" s="56">
        <f t="shared" si="758"/>
        <v>7</v>
      </c>
      <c r="AI2293" s="53">
        <f t="shared" si="759"/>
        <v>0.67683347888888878</v>
      </c>
      <c r="AJ2293" s="56">
        <f t="shared" si="760"/>
        <v>35.025000000000006</v>
      </c>
    </row>
    <row r="2294" spans="1:36" x14ac:dyDescent="0.25">
      <c r="A2294" s="50">
        <v>2293</v>
      </c>
      <c r="B2294" s="51">
        <v>41767</v>
      </c>
      <c r="C2294" s="75">
        <f t="shared" si="766"/>
        <v>41767</v>
      </c>
      <c r="D2294" s="50" t="s">
        <v>1224</v>
      </c>
      <c r="E2294" s="50">
        <v>4.0999999999999996</v>
      </c>
      <c r="F2294" s="50">
        <v>0</v>
      </c>
      <c r="G2294" s="50">
        <v>10</v>
      </c>
      <c r="H2294" s="50">
        <v>0</v>
      </c>
      <c r="I2294" s="53">
        <f t="shared" si="746"/>
        <v>6.9444444444444441E-3</v>
      </c>
      <c r="J2294" s="54">
        <f t="shared" si="747"/>
        <v>1.6937669376693768E-3</v>
      </c>
      <c r="K2294" s="50" t="s">
        <v>921</v>
      </c>
      <c r="L2294" s="50" t="s">
        <v>1132</v>
      </c>
      <c r="M2294" s="55">
        <f t="shared" si="748"/>
        <v>24.600000000000019</v>
      </c>
      <c r="N2294" s="50">
        <v>0</v>
      </c>
      <c r="O2294" s="50" t="s">
        <v>253</v>
      </c>
      <c r="S2294" s="151">
        <f t="shared" si="749"/>
        <v>0.18970189701897019</v>
      </c>
      <c r="T2294" s="151">
        <f t="shared" si="750"/>
        <v>9.4850948509485097E-2</v>
      </c>
      <c r="V2294" s="393">
        <f t="shared" si="761"/>
        <v>0</v>
      </c>
      <c r="W2294" s="393">
        <f t="shared" si="762"/>
        <v>0</v>
      </c>
      <c r="X2294" s="53">
        <f t="shared" si="751"/>
        <v>4.4376693766937668E-2</v>
      </c>
      <c r="Y2294" s="53">
        <f t="shared" si="752"/>
        <v>8.0765873766937668E-2</v>
      </c>
      <c r="Z2294" s="53">
        <f t="shared" si="753"/>
        <v>2.2188346883468834E-2</v>
      </c>
      <c r="AA2294" s="53">
        <f t="shared" si="754"/>
        <v>4.0382936883468834E-2</v>
      </c>
      <c r="AB2294" s="50">
        <f t="shared" si="755"/>
        <v>35</v>
      </c>
      <c r="AC2294" s="50">
        <f t="shared" si="765"/>
        <v>2014</v>
      </c>
      <c r="AD2294" s="50">
        <f t="shared" si="756"/>
        <v>5</v>
      </c>
      <c r="AE2294" s="56">
        <f t="shared" si="757"/>
        <v>201405</v>
      </c>
      <c r="AF2294" s="56">
        <f t="shared" si="767"/>
        <v>19</v>
      </c>
      <c r="AG2294" s="58">
        <f t="shared" si="764"/>
        <v>0</v>
      </c>
      <c r="AH2294" s="56">
        <f t="shared" si="758"/>
        <v>8</v>
      </c>
      <c r="AI2294" s="53">
        <f t="shared" si="759"/>
        <v>6.2571283766937671E-2</v>
      </c>
      <c r="AJ2294" s="56">
        <f t="shared" si="760"/>
        <v>4.0999999999999996</v>
      </c>
    </row>
    <row r="2295" spans="1:36" x14ac:dyDescent="0.25">
      <c r="A2295" s="50">
        <v>2294</v>
      </c>
      <c r="B2295" s="51">
        <v>41768</v>
      </c>
      <c r="C2295" s="75">
        <f t="shared" si="766"/>
        <v>41768</v>
      </c>
      <c r="D2295" s="50" t="s">
        <v>1223</v>
      </c>
      <c r="E2295" s="50">
        <v>6.6</v>
      </c>
      <c r="F2295" s="50">
        <v>1</v>
      </c>
      <c r="G2295" s="50">
        <v>18</v>
      </c>
      <c r="H2295" s="50">
        <v>3</v>
      </c>
      <c r="I2295" s="53">
        <f t="shared" si="746"/>
        <v>5.4201388888888889E-2</v>
      </c>
      <c r="J2295" s="54">
        <f t="shared" si="747"/>
        <v>8.2123316498316501E-3</v>
      </c>
      <c r="K2295" s="50" t="s">
        <v>1311</v>
      </c>
      <c r="L2295" s="50" t="s">
        <v>315</v>
      </c>
      <c r="M2295" s="55">
        <f t="shared" si="748"/>
        <v>5.073670723894943</v>
      </c>
      <c r="N2295" s="50">
        <v>0</v>
      </c>
      <c r="O2295" s="50" t="s">
        <v>1341</v>
      </c>
      <c r="S2295" s="151">
        <f t="shared" si="749"/>
        <v>0.21516308922558922</v>
      </c>
      <c r="T2295" s="151">
        <f t="shared" si="750"/>
        <v>0.10758154461279461</v>
      </c>
      <c r="V2295" s="393">
        <f t="shared" si="761"/>
        <v>0</v>
      </c>
      <c r="W2295" s="393">
        <f t="shared" si="762"/>
        <v>0</v>
      </c>
      <c r="X2295" s="53">
        <f t="shared" si="751"/>
        <v>0.21516308922558922</v>
      </c>
      <c r="Y2295" s="53">
        <f t="shared" si="752"/>
        <v>0.25155226922558921</v>
      </c>
      <c r="Z2295" s="53">
        <f t="shared" si="753"/>
        <v>0.10758154461279461</v>
      </c>
      <c r="AA2295" s="53">
        <f t="shared" si="754"/>
        <v>0.1257761346127946</v>
      </c>
      <c r="AB2295" s="50">
        <f t="shared" si="755"/>
        <v>2938</v>
      </c>
      <c r="AC2295" s="50">
        <f t="shared" si="765"/>
        <v>2014</v>
      </c>
      <c r="AD2295" s="50">
        <f t="shared" si="756"/>
        <v>5</v>
      </c>
      <c r="AE2295" s="56">
        <f t="shared" si="757"/>
        <v>201405</v>
      </c>
      <c r="AF2295" s="56">
        <f t="shared" si="767"/>
        <v>19</v>
      </c>
      <c r="AG2295" s="58">
        <f t="shared" si="764"/>
        <v>0</v>
      </c>
      <c r="AH2295" s="56">
        <f t="shared" si="758"/>
        <v>9</v>
      </c>
      <c r="AI2295" s="53">
        <f t="shared" si="759"/>
        <v>0.2333576792255892</v>
      </c>
      <c r="AJ2295" s="56">
        <f t="shared" si="760"/>
        <v>28.181999999999995</v>
      </c>
    </row>
    <row r="2296" spans="1:36" x14ac:dyDescent="0.25">
      <c r="A2296" s="50">
        <v>2295</v>
      </c>
      <c r="B2296" s="51">
        <v>41768</v>
      </c>
      <c r="C2296" s="75">
        <f t="shared" si="766"/>
        <v>41768</v>
      </c>
      <c r="D2296" s="50" t="s">
        <v>1224</v>
      </c>
      <c r="E2296" s="50">
        <v>10.8</v>
      </c>
      <c r="F2296" s="50">
        <v>0</v>
      </c>
      <c r="G2296" s="50">
        <v>43</v>
      </c>
      <c r="H2296" s="50">
        <v>49</v>
      </c>
      <c r="I2296" s="53">
        <f t="shared" si="746"/>
        <v>3.0428240740740742E-2</v>
      </c>
      <c r="J2296" s="54">
        <f t="shared" si="747"/>
        <v>2.8174296982167351E-3</v>
      </c>
      <c r="K2296" s="50" t="s">
        <v>1809</v>
      </c>
      <c r="L2296" s="50" t="s">
        <v>315</v>
      </c>
      <c r="M2296" s="55">
        <f t="shared" si="748"/>
        <v>14.788893115252961</v>
      </c>
      <c r="N2296" s="50">
        <v>0</v>
      </c>
      <c r="O2296" s="50" t="s">
        <v>1370</v>
      </c>
      <c r="S2296" s="151">
        <f t="shared" si="749"/>
        <v>0.31555212620027434</v>
      </c>
      <c r="T2296" s="151">
        <f t="shared" si="750"/>
        <v>0.15777606310013717</v>
      </c>
      <c r="V2296" s="393">
        <f t="shared" si="761"/>
        <v>0</v>
      </c>
      <c r="W2296" s="393">
        <f t="shared" si="762"/>
        <v>0</v>
      </c>
      <c r="X2296" s="53">
        <f t="shared" si="751"/>
        <v>7.3816658093278462E-2</v>
      </c>
      <c r="Y2296" s="53">
        <f t="shared" si="752"/>
        <v>0.11020583809327845</v>
      </c>
      <c r="Z2296" s="53">
        <f t="shared" si="753"/>
        <v>3.6908329046639231E-2</v>
      </c>
      <c r="AA2296" s="53">
        <f t="shared" si="754"/>
        <v>5.5102919046639227E-2</v>
      </c>
      <c r="AB2296" s="50">
        <f t="shared" si="755"/>
        <v>644</v>
      </c>
      <c r="AC2296" s="50">
        <f t="shared" si="765"/>
        <v>2014</v>
      </c>
      <c r="AD2296" s="50">
        <f t="shared" si="756"/>
        <v>5</v>
      </c>
      <c r="AE2296" s="56">
        <f t="shared" si="757"/>
        <v>201405</v>
      </c>
      <c r="AF2296" s="56">
        <f t="shared" si="767"/>
        <v>19</v>
      </c>
      <c r="AG2296" s="58">
        <f t="shared" si="764"/>
        <v>0</v>
      </c>
      <c r="AH2296" s="56">
        <f t="shared" si="758"/>
        <v>9</v>
      </c>
      <c r="AI2296" s="53">
        <f t="shared" si="759"/>
        <v>9.2011248093278458E-2</v>
      </c>
      <c r="AJ2296" s="56">
        <f t="shared" si="760"/>
        <v>10.8</v>
      </c>
    </row>
    <row r="2297" spans="1:36" x14ac:dyDescent="0.25">
      <c r="A2297" s="50">
        <v>2296</v>
      </c>
      <c r="B2297" s="51">
        <v>41769</v>
      </c>
      <c r="C2297" s="75">
        <f t="shared" si="766"/>
        <v>41769</v>
      </c>
      <c r="D2297" s="50" t="s">
        <v>1224</v>
      </c>
      <c r="E2297" s="50">
        <v>14</v>
      </c>
      <c r="F2297" s="50">
        <v>0</v>
      </c>
      <c r="G2297" s="50">
        <v>54</v>
      </c>
      <c r="H2297" s="50">
        <v>1</v>
      </c>
      <c r="I2297" s="53">
        <f t="shared" si="746"/>
        <v>3.7511574074074072E-2</v>
      </c>
      <c r="J2297" s="54">
        <f t="shared" si="747"/>
        <v>2.6793981481481482E-3</v>
      </c>
      <c r="K2297" s="50" t="s">
        <v>1809</v>
      </c>
      <c r="L2297" s="50" t="s">
        <v>315</v>
      </c>
      <c r="M2297" s="55">
        <f t="shared" si="748"/>
        <v>15.55075593952485</v>
      </c>
      <c r="N2297" s="50">
        <v>0</v>
      </c>
      <c r="O2297" s="50" t="s">
        <v>184</v>
      </c>
      <c r="R2297" s="50" t="s">
        <v>1371</v>
      </c>
      <c r="S2297" s="151">
        <f t="shared" si="749"/>
        <v>0.30009259259259258</v>
      </c>
      <c r="T2297" s="151">
        <f t="shared" si="750"/>
        <v>0.15004629629629629</v>
      </c>
      <c r="V2297" s="393">
        <f t="shared" si="761"/>
        <v>0</v>
      </c>
      <c r="W2297" s="393">
        <f t="shared" si="762"/>
        <v>0</v>
      </c>
      <c r="X2297" s="53">
        <f t="shared" si="751"/>
        <v>7.0200231481481482E-2</v>
      </c>
      <c r="Y2297" s="53">
        <f t="shared" si="752"/>
        <v>0.10658941148148147</v>
      </c>
      <c r="Z2297" s="53">
        <f t="shared" si="753"/>
        <v>3.5100115740740741E-2</v>
      </c>
      <c r="AA2297" s="53">
        <f t="shared" si="754"/>
        <v>5.3294705740740737E-2</v>
      </c>
      <c r="AB2297" s="50">
        <f t="shared" si="755"/>
        <v>524</v>
      </c>
      <c r="AC2297" s="50">
        <f t="shared" si="765"/>
        <v>2014</v>
      </c>
      <c r="AD2297" s="50">
        <f t="shared" si="756"/>
        <v>5</v>
      </c>
      <c r="AE2297" s="56">
        <f t="shared" si="757"/>
        <v>201405</v>
      </c>
      <c r="AF2297" s="56">
        <f t="shared" si="767"/>
        <v>19</v>
      </c>
      <c r="AG2297" s="58">
        <f t="shared" si="764"/>
        <v>0</v>
      </c>
      <c r="AH2297" s="56">
        <f t="shared" si="758"/>
        <v>10</v>
      </c>
      <c r="AI2297" s="53">
        <f t="shared" si="759"/>
        <v>8.8394821481481478E-2</v>
      </c>
      <c r="AJ2297" s="56">
        <f t="shared" si="760"/>
        <v>14</v>
      </c>
    </row>
    <row r="2298" spans="1:36" x14ac:dyDescent="0.25">
      <c r="A2298" s="50">
        <v>2297</v>
      </c>
      <c r="B2298" s="51">
        <v>41771</v>
      </c>
      <c r="C2298" s="75">
        <f t="shared" si="766"/>
        <v>41771</v>
      </c>
      <c r="D2298" s="50" t="s">
        <v>1223</v>
      </c>
      <c r="E2298" s="50">
        <v>3.6</v>
      </c>
      <c r="F2298" s="50">
        <v>0</v>
      </c>
      <c r="G2298" s="50">
        <v>34</v>
      </c>
      <c r="H2298" s="50">
        <v>20</v>
      </c>
      <c r="I2298" s="53">
        <f t="shared" si="746"/>
        <v>2.3842592592592596E-2</v>
      </c>
      <c r="J2298" s="54">
        <f t="shared" si="747"/>
        <v>6.6229423868312768E-3</v>
      </c>
      <c r="K2298" s="50" t="s">
        <v>1345</v>
      </c>
      <c r="L2298" s="50" t="s">
        <v>1372</v>
      </c>
      <c r="M2298" s="55">
        <f t="shared" si="748"/>
        <v>6.2912621359223335</v>
      </c>
      <c r="N2298" s="50">
        <v>0</v>
      </c>
      <c r="O2298" s="50" t="s">
        <v>184</v>
      </c>
      <c r="R2298" s="50" t="s">
        <v>1373</v>
      </c>
      <c r="S2298" s="151">
        <f t="shared" si="749"/>
        <v>0.17352109053497944</v>
      </c>
      <c r="T2298" s="151">
        <f t="shared" si="750"/>
        <v>8.6760545267489719E-2</v>
      </c>
      <c r="V2298" s="393">
        <f t="shared" si="761"/>
        <v>0</v>
      </c>
      <c r="W2298" s="393">
        <f t="shared" si="762"/>
        <v>0</v>
      </c>
      <c r="X2298" s="53">
        <f t="shared" si="751"/>
        <v>0.17352109053497944</v>
      </c>
      <c r="Y2298" s="53">
        <f t="shared" si="752"/>
        <v>0.20991027053497946</v>
      </c>
      <c r="Z2298" s="53">
        <f t="shared" si="753"/>
        <v>8.6760545267489719E-2</v>
      </c>
      <c r="AA2298" s="53">
        <f t="shared" si="754"/>
        <v>0.10495513526748973</v>
      </c>
      <c r="AB2298" s="50">
        <f t="shared" si="755"/>
        <v>1322</v>
      </c>
      <c r="AC2298" s="50">
        <f t="shared" si="765"/>
        <v>2014</v>
      </c>
      <c r="AD2298" s="50">
        <f t="shared" si="756"/>
        <v>5</v>
      </c>
      <c r="AE2298" s="56">
        <f t="shared" si="757"/>
        <v>201405</v>
      </c>
      <c r="AF2298" s="56">
        <f t="shared" si="767"/>
        <v>20</v>
      </c>
      <c r="AG2298" s="58">
        <f t="shared" si="764"/>
        <v>1</v>
      </c>
      <c r="AH2298" s="56">
        <f t="shared" si="758"/>
        <v>12</v>
      </c>
      <c r="AI2298" s="53">
        <f t="shared" si="759"/>
        <v>0.19171568053497945</v>
      </c>
      <c r="AJ2298" s="56">
        <f t="shared" si="760"/>
        <v>15.371999999999998</v>
      </c>
    </row>
    <row r="2299" spans="1:36" x14ac:dyDescent="0.25">
      <c r="A2299" s="50">
        <v>2298</v>
      </c>
      <c r="B2299" s="51">
        <v>41772</v>
      </c>
      <c r="C2299" s="75">
        <f t="shared" si="766"/>
        <v>41772</v>
      </c>
      <c r="D2299" s="50" t="s">
        <v>1224</v>
      </c>
      <c r="E2299" s="50">
        <v>20.3</v>
      </c>
      <c r="F2299" s="50">
        <v>1</v>
      </c>
      <c r="G2299" s="50">
        <v>15</v>
      </c>
      <c r="H2299" s="50">
        <v>41</v>
      </c>
      <c r="I2299" s="53">
        <f t="shared" si="746"/>
        <v>5.2557870370370373E-2</v>
      </c>
      <c r="J2299" s="54">
        <f t="shared" si="747"/>
        <v>2.5890576537128261E-3</v>
      </c>
      <c r="K2299" s="50" t="s">
        <v>1809</v>
      </c>
      <c r="L2299" s="50" t="s">
        <v>1392</v>
      </c>
      <c r="M2299" s="55">
        <f t="shared" si="748"/>
        <v>16.093371504074003</v>
      </c>
      <c r="N2299" s="50">
        <v>0</v>
      </c>
      <c r="O2299" s="50" t="s">
        <v>198</v>
      </c>
      <c r="R2299" s="50" t="s">
        <v>1374</v>
      </c>
      <c r="S2299" s="151">
        <f t="shared" si="749"/>
        <v>0.28997445721583653</v>
      </c>
      <c r="T2299" s="151">
        <f t="shared" si="750"/>
        <v>0.14498722860791827</v>
      </c>
      <c r="V2299" s="393">
        <f t="shared" si="761"/>
        <v>0</v>
      </c>
      <c r="W2299" s="393">
        <f t="shared" si="762"/>
        <v>0</v>
      </c>
      <c r="X2299" s="53">
        <f t="shared" si="751"/>
        <v>6.7833310527276036E-2</v>
      </c>
      <c r="Y2299" s="53">
        <f t="shared" si="752"/>
        <v>0.10422249052727603</v>
      </c>
      <c r="Z2299" s="53">
        <f t="shared" si="753"/>
        <v>3.3916655263638018E-2</v>
      </c>
      <c r="AA2299" s="53">
        <f t="shared" si="754"/>
        <v>5.2111245263638015E-2</v>
      </c>
      <c r="AB2299" s="50">
        <f t="shared" si="755"/>
        <v>465</v>
      </c>
      <c r="AC2299" s="50">
        <f t="shared" si="765"/>
        <v>2014</v>
      </c>
      <c r="AD2299" s="50">
        <f t="shared" si="756"/>
        <v>5</v>
      </c>
      <c r="AE2299" s="56">
        <f t="shared" si="757"/>
        <v>201405</v>
      </c>
      <c r="AF2299" s="56">
        <f t="shared" si="767"/>
        <v>20</v>
      </c>
      <c r="AG2299" s="58">
        <f t="shared" si="764"/>
        <v>0</v>
      </c>
      <c r="AH2299" s="56">
        <f t="shared" si="758"/>
        <v>13</v>
      </c>
      <c r="AI2299" s="53">
        <f t="shared" si="759"/>
        <v>8.6027900527276033E-2</v>
      </c>
      <c r="AJ2299" s="56">
        <f t="shared" si="760"/>
        <v>20.3</v>
      </c>
    </row>
    <row r="2300" spans="1:36" x14ac:dyDescent="0.25">
      <c r="A2300" s="50">
        <v>2299</v>
      </c>
      <c r="B2300" s="51">
        <v>41772</v>
      </c>
      <c r="C2300" s="75">
        <f t="shared" si="766"/>
        <v>41772</v>
      </c>
      <c r="D2300" s="50" t="s">
        <v>1224</v>
      </c>
      <c r="E2300" s="50">
        <v>20</v>
      </c>
      <c r="F2300" s="50">
        <v>1</v>
      </c>
      <c r="G2300" s="50">
        <v>11</v>
      </c>
      <c r="H2300" s="50">
        <v>37</v>
      </c>
      <c r="I2300" s="53">
        <f t="shared" si="746"/>
        <v>4.9733796296296297E-2</v>
      </c>
      <c r="J2300" s="54">
        <f t="shared" si="747"/>
        <v>2.4866898148148148E-3</v>
      </c>
      <c r="K2300" s="50" t="s">
        <v>1809</v>
      </c>
      <c r="L2300" s="50" t="s">
        <v>1368</v>
      </c>
      <c r="M2300" s="55">
        <f t="shared" si="748"/>
        <v>16.75587619269259</v>
      </c>
      <c r="N2300" s="50">
        <v>0</v>
      </c>
      <c r="O2300" s="50" t="s">
        <v>198</v>
      </c>
      <c r="R2300" s="50" t="s">
        <v>1375</v>
      </c>
      <c r="S2300" s="151">
        <f t="shared" si="749"/>
        <v>0.27850925925925929</v>
      </c>
      <c r="T2300" s="151">
        <f t="shared" si="750"/>
        <v>0.13925462962962964</v>
      </c>
      <c r="V2300" s="393">
        <f t="shared" si="761"/>
        <v>0</v>
      </c>
      <c r="W2300" s="393">
        <f t="shared" si="762"/>
        <v>0</v>
      </c>
      <c r="X2300" s="53">
        <f t="shared" si="751"/>
        <v>6.5151273148148142E-2</v>
      </c>
      <c r="Y2300" s="53">
        <f t="shared" si="752"/>
        <v>0.10154045314814815</v>
      </c>
      <c r="Z2300" s="53">
        <f t="shared" si="753"/>
        <v>3.2575636574074071E-2</v>
      </c>
      <c r="AA2300" s="53">
        <f t="shared" si="754"/>
        <v>5.0770226574074075E-2</v>
      </c>
      <c r="AB2300" s="50">
        <f t="shared" si="755"/>
        <v>397</v>
      </c>
      <c r="AC2300" s="50">
        <f t="shared" si="765"/>
        <v>2014</v>
      </c>
      <c r="AD2300" s="50">
        <f t="shared" si="756"/>
        <v>5</v>
      </c>
      <c r="AE2300" s="56">
        <f t="shared" si="757"/>
        <v>201405</v>
      </c>
      <c r="AF2300" s="56">
        <f t="shared" si="767"/>
        <v>20</v>
      </c>
      <c r="AG2300" s="58">
        <f t="shared" si="764"/>
        <v>0</v>
      </c>
      <c r="AH2300" s="56">
        <f t="shared" si="758"/>
        <v>13</v>
      </c>
      <c r="AI2300" s="53">
        <f t="shared" si="759"/>
        <v>8.3345863148148153E-2</v>
      </c>
      <c r="AJ2300" s="56">
        <f t="shared" si="760"/>
        <v>20</v>
      </c>
    </row>
    <row r="2301" spans="1:36" x14ac:dyDescent="0.25">
      <c r="A2301" s="50">
        <v>2300</v>
      </c>
      <c r="B2301" s="51">
        <v>41774</v>
      </c>
      <c r="C2301" s="75">
        <f t="shared" si="766"/>
        <v>41774</v>
      </c>
      <c r="D2301" s="50" t="s">
        <v>1223</v>
      </c>
      <c r="E2301" s="50">
        <v>6</v>
      </c>
      <c r="F2301" s="50">
        <v>0</v>
      </c>
      <c r="G2301" s="50">
        <v>57</v>
      </c>
      <c r="H2301" s="50">
        <v>7</v>
      </c>
      <c r="I2301" s="53">
        <f t="shared" si="746"/>
        <v>3.9664351851851853E-2</v>
      </c>
      <c r="J2301" s="54">
        <f t="shared" si="747"/>
        <v>6.6107253086419753E-3</v>
      </c>
      <c r="K2301" s="50" t="s">
        <v>1345</v>
      </c>
      <c r="L2301" s="50" t="s">
        <v>1376</v>
      </c>
      <c r="M2301" s="55">
        <f t="shared" si="748"/>
        <v>6.3028888240443584</v>
      </c>
      <c r="N2301" s="50">
        <v>0</v>
      </c>
      <c r="O2301" s="50" t="s">
        <v>201</v>
      </c>
      <c r="R2301" s="50" t="s">
        <v>1377</v>
      </c>
      <c r="S2301" s="151">
        <f t="shared" si="749"/>
        <v>0.17320100308641975</v>
      </c>
      <c r="T2301" s="151">
        <f t="shared" si="750"/>
        <v>8.6600501543209876E-2</v>
      </c>
      <c r="V2301" s="393">
        <f t="shared" si="761"/>
        <v>0</v>
      </c>
      <c r="W2301" s="393">
        <f t="shared" si="762"/>
        <v>0</v>
      </c>
      <c r="X2301" s="53">
        <f t="shared" si="751"/>
        <v>0.17320100308641975</v>
      </c>
      <c r="Y2301" s="53">
        <f t="shared" si="752"/>
        <v>0.20959018308641972</v>
      </c>
      <c r="Z2301" s="53">
        <f t="shared" si="753"/>
        <v>8.6600501543209876E-2</v>
      </c>
      <c r="AA2301" s="53">
        <f t="shared" si="754"/>
        <v>0.10479509154320986</v>
      </c>
      <c r="AB2301" s="50">
        <f t="shared" si="755"/>
        <v>1308</v>
      </c>
      <c r="AC2301" s="50">
        <f t="shared" si="765"/>
        <v>2014</v>
      </c>
      <c r="AD2301" s="50">
        <f t="shared" si="756"/>
        <v>5</v>
      </c>
      <c r="AE2301" s="56">
        <f t="shared" si="757"/>
        <v>201405</v>
      </c>
      <c r="AF2301" s="56">
        <f t="shared" si="767"/>
        <v>20</v>
      </c>
      <c r="AG2301" s="58">
        <f t="shared" si="764"/>
        <v>1</v>
      </c>
      <c r="AH2301" s="56">
        <f t="shared" si="758"/>
        <v>15</v>
      </c>
      <c r="AI2301" s="53">
        <f t="shared" si="759"/>
        <v>0.19139559308641974</v>
      </c>
      <c r="AJ2301" s="56">
        <f t="shared" si="760"/>
        <v>25.619999999999997</v>
      </c>
    </row>
    <row r="2302" spans="1:36" x14ac:dyDescent="0.25">
      <c r="A2302" s="50">
        <v>2301</v>
      </c>
      <c r="B2302" s="51">
        <v>41775</v>
      </c>
      <c r="C2302" s="75">
        <f t="shared" si="766"/>
        <v>41775</v>
      </c>
      <c r="D2302" s="50" t="s">
        <v>1223</v>
      </c>
      <c r="E2302" s="50">
        <v>3.7</v>
      </c>
      <c r="F2302" s="50">
        <v>0</v>
      </c>
      <c r="G2302" s="50">
        <v>38</v>
      </c>
      <c r="H2302" s="50">
        <v>38</v>
      </c>
      <c r="I2302" s="53">
        <f t="shared" si="746"/>
        <v>2.6828703703703702E-2</v>
      </c>
      <c r="J2302" s="54">
        <f t="shared" si="747"/>
        <v>7.2510010010010005E-3</v>
      </c>
      <c r="K2302" s="50" t="s">
        <v>1345</v>
      </c>
      <c r="L2302" s="50" t="s">
        <v>315</v>
      </c>
      <c r="M2302" s="55">
        <f t="shared" si="748"/>
        <v>5.7463330457290818</v>
      </c>
      <c r="N2302" s="50">
        <v>0</v>
      </c>
      <c r="O2302" s="50" t="s">
        <v>201</v>
      </c>
      <c r="S2302" s="151">
        <f t="shared" si="749"/>
        <v>0.1899762262262262</v>
      </c>
      <c r="T2302" s="151">
        <f t="shared" si="750"/>
        <v>9.4988113113113101E-2</v>
      </c>
      <c r="V2302" s="393">
        <f t="shared" si="761"/>
        <v>0</v>
      </c>
      <c r="W2302" s="393">
        <f t="shared" si="762"/>
        <v>0</v>
      </c>
      <c r="X2302" s="53">
        <f t="shared" si="751"/>
        <v>0.1899762262262262</v>
      </c>
      <c r="Y2302" s="53">
        <f t="shared" si="752"/>
        <v>0.2263654062262262</v>
      </c>
      <c r="Z2302" s="53">
        <f t="shared" si="753"/>
        <v>9.4988113113113101E-2</v>
      </c>
      <c r="AA2302" s="53">
        <f t="shared" si="754"/>
        <v>0.1131827031131131</v>
      </c>
      <c r="AB2302" s="50">
        <f t="shared" si="755"/>
        <v>2103</v>
      </c>
      <c r="AC2302" s="50">
        <f t="shared" si="765"/>
        <v>2014</v>
      </c>
      <c r="AD2302" s="50">
        <f t="shared" si="756"/>
        <v>5</v>
      </c>
      <c r="AE2302" s="56">
        <f t="shared" si="757"/>
        <v>201405</v>
      </c>
      <c r="AF2302" s="56">
        <f t="shared" si="767"/>
        <v>20</v>
      </c>
      <c r="AG2302" s="58">
        <f t="shared" si="764"/>
        <v>0</v>
      </c>
      <c r="AH2302" s="56">
        <f t="shared" si="758"/>
        <v>16</v>
      </c>
      <c r="AI2302" s="53">
        <f t="shared" si="759"/>
        <v>0.20817081622622619</v>
      </c>
      <c r="AJ2302" s="56">
        <f t="shared" si="760"/>
        <v>15.798999999999999</v>
      </c>
    </row>
    <row r="2303" spans="1:36" x14ac:dyDescent="0.25">
      <c r="A2303" s="50">
        <v>2302</v>
      </c>
      <c r="B2303" s="51">
        <v>41776</v>
      </c>
      <c r="C2303" s="75">
        <f t="shared" si="766"/>
        <v>41776</v>
      </c>
      <c r="D2303" s="50" t="s">
        <v>1224</v>
      </c>
      <c r="E2303" s="50">
        <v>40.700000000000003</v>
      </c>
      <c r="F2303" s="50">
        <v>2</v>
      </c>
      <c r="G2303" s="50">
        <v>37</v>
      </c>
      <c r="H2303" s="50">
        <v>34</v>
      </c>
      <c r="I2303" s="53">
        <f t="shared" si="746"/>
        <v>0.10942129629629631</v>
      </c>
      <c r="J2303" s="54">
        <f t="shared" si="747"/>
        <v>2.6884839384839388E-3</v>
      </c>
      <c r="K2303" s="50" t="s">
        <v>1809</v>
      </c>
      <c r="L2303" s="50" t="s">
        <v>315</v>
      </c>
      <c r="M2303" s="55">
        <f t="shared" si="748"/>
        <v>15.498201819335742</v>
      </c>
      <c r="N2303" s="50">
        <v>0</v>
      </c>
      <c r="O2303" s="50" t="s">
        <v>255</v>
      </c>
      <c r="R2303" s="50" t="s">
        <v>1378</v>
      </c>
      <c r="S2303" s="151">
        <f t="shared" si="749"/>
        <v>0.30111020111020115</v>
      </c>
      <c r="T2303" s="151">
        <f t="shared" si="750"/>
        <v>0.15055510055510057</v>
      </c>
      <c r="V2303" s="393">
        <f t="shared" si="761"/>
        <v>0</v>
      </c>
      <c r="W2303" s="393">
        <f t="shared" si="762"/>
        <v>0</v>
      </c>
      <c r="X2303" s="53">
        <f t="shared" si="751"/>
        <v>7.043827918827919E-2</v>
      </c>
      <c r="Y2303" s="53">
        <f t="shared" si="752"/>
        <v>0.10682745918827918</v>
      </c>
      <c r="Z2303" s="53">
        <f t="shared" si="753"/>
        <v>3.5219139594139595E-2</v>
      </c>
      <c r="AA2303" s="53">
        <f t="shared" si="754"/>
        <v>5.3413729594139592E-2</v>
      </c>
      <c r="AB2303" s="50">
        <f t="shared" si="755"/>
        <v>529</v>
      </c>
      <c r="AC2303" s="50">
        <f t="shared" si="765"/>
        <v>2014</v>
      </c>
      <c r="AD2303" s="50">
        <f t="shared" si="756"/>
        <v>5</v>
      </c>
      <c r="AE2303" s="56">
        <f t="shared" si="757"/>
        <v>201405</v>
      </c>
      <c r="AF2303" s="56">
        <f t="shared" si="767"/>
        <v>20</v>
      </c>
      <c r="AG2303" s="58">
        <f t="shared" si="764"/>
        <v>0</v>
      </c>
      <c r="AH2303" s="56">
        <f t="shared" si="758"/>
        <v>17</v>
      </c>
      <c r="AI2303" s="53">
        <f t="shared" si="759"/>
        <v>8.8632869188279187E-2</v>
      </c>
      <c r="AJ2303" s="56">
        <f t="shared" si="760"/>
        <v>40.700000000000003</v>
      </c>
    </row>
    <row r="2304" spans="1:36" x14ac:dyDescent="0.25">
      <c r="A2304" s="50">
        <v>2303</v>
      </c>
      <c r="B2304" s="51">
        <v>41777</v>
      </c>
      <c r="C2304" s="75">
        <f t="shared" si="766"/>
        <v>41777</v>
      </c>
      <c r="D2304" s="50" t="s">
        <v>1223</v>
      </c>
      <c r="E2304" s="50">
        <v>4.0999999999999996</v>
      </c>
      <c r="F2304" s="50">
        <v>0</v>
      </c>
      <c r="G2304" s="50">
        <v>40</v>
      </c>
      <c r="H2304" s="50">
        <v>10</v>
      </c>
      <c r="I2304" s="53">
        <f t="shared" si="746"/>
        <v>2.7893518518518515E-2</v>
      </c>
      <c r="J2304" s="54">
        <f t="shared" si="747"/>
        <v>6.8032971996386631E-3</v>
      </c>
      <c r="K2304" s="50" t="s">
        <v>1311</v>
      </c>
      <c r="L2304" s="50" t="s">
        <v>1379</v>
      </c>
      <c r="M2304" s="55">
        <f t="shared" si="748"/>
        <v>6.1244813278008348</v>
      </c>
      <c r="N2304" s="50">
        <v>0</v>
      </c>
      <c r="O2304" s="50" t="s">
        <v>255</v>
      </c>
      <c r="R2304" s="50" t="s">
        <v>1380</v>
      </c>
      <c r="S2304" s="151">
        <f t="shared" si="749"/>
        <v>0.17824638663053297</v>
      </c>
      <c r="T2304" s="151">
        <f t="shared" si="750"/>
        <v>8.9123193315266483E-2</v>
      </c>
      <c r="V2304" s="393">
        <f t="shared" si="761"/>
        <v>0</v>
      </c>
      <c r="W2304" s="393">
        <f t="shared" si="762"/>
        <v>0</v>
      </c>
      <c r="X2304" s="53">
        <f t="shared" si="751"/>
        <v>0.17824638663053297</v>
      </c>
      <c r="Y2304" s="53">
        <f t="shared" si="752"/>
        <v>0.21463556663053296</v>
      </c>
      <c r="Z2304" s="53">
        <f t="shared" si="753"/>
        <v>8.9123193315266483E-2</v>
      </c>
      <c r="AA2304" s="53">
        <f t="shared" si="754"/>
        <v>0.10731778331526648</v>
      </c>
      <c r="AB2304" s="50">
        <f t="shared" si="755"/>
        <v>1519</v>
      </c>
      <c r="AC2304" s="50">
        <f t="shared" si="765"/>
        <v>2014</v>
      </c>
      <c r="AD2304" s="50">
        <f t="shared" si="756"/>
        <v>5</v>
      </c>
      <c r="AE2304" s="56">
        <f t="shared" si="757"/>
        <v>201405</v>
      </c>
      <c r="AF2304" s="56">
        <f t="shared" si="767"/>
        <v>21</v>
      </c>
      <c r="AG2304" s="58">
        <f t="shared" si="764"/>
        <v>0</v>
      </c>
      <c r="AH2304" s="56">
        <f t="shared" si="758"/>
        <v>18</v>
      </c>
      <c r="AI2304" s="53">
        <f t="shared" si="759"/>
        <v>0.19644097663053295</v>
      </c>
      <c r="AJ2304" s="56">
        <f t="shared" si="760"/>
        <v>17.506999999999998</v>
      </c>
    </row>
    <row r="2305" spans="1:36" x14ac:dyDescent="0.25">
      <c r="A2305" s="50">
        <v>2304</v>
      </c>
      <c r="B2305" s="51">
        <v>41778</v>
      </c>
      <c r="C2305" s="75">
        <f t="shared" si="766"/>
        <v>41778</v>
      </c>
      <c r="D2305" s="50" t="s">
        <v>1223</v>
      </c>
      <c r="E2305" s="50">
        <v>3.1</v>
      </c>
      <c r="F2305" s="50">
        <v>0</v>
      </c>
      <c r="G2305" s="50">
        <v>33</v>
      </c>
      <c r="H2305" s="50">
        <v>22</v>
      </c>
      <c r="I2305" s="53">
        <f t="shared" si="746"/>
        <v>2.3171296296296297E-2</v>
      </c>
      <c r="J2305" s="54">
        <f t="shared" si="747"/>
        <v>7.4746117084826761E-3</v>
      </c>
      <c r="K2305" s="50" t="s">
        <v>1345</v>
      </c>
      <c r="L2305" s="50" t="s">
        <v>927</v>
      </c>
      <c r="M2305" s="55">
        <f t="shared" si="748"/>
        <v>5.5744255744255788</v>
      </c>
      <c r="N2305" s="50">
        <v>0</v>
      </c>
      <c r="O2305" s="50" t="s">
        <v>291</v>
      </c>
      <c r="S2305" s="151">
        <f t="shared" si="749"/>
        <v>0.19583482676224612</v>
      </c>
      <c r="T2305" s="151">
        <f t="shared" si="750"/>
        <v>9.7917413381123058E-2</v>
      </c>
      <c r="V2305" s="393">
        <f t="shared" si="761"/>
        <v>0</v>
      </c>
      <c r="W2305" s="393">
        <f t="shared" si="762"/>
        <v>0</v>
      </c>
      <c r="X2305" s="53">
        <f t="shared" si="751"/>
        <v>0.19583482676224612</v>
      </c>
      <c r="Y2305" s="53">
        <f t="shared" si="752"/>
        <v>0.23222400676224611</v>
      </c>
      <c r="Z2305" s="53">
        <f t="shared" si="753"/>
        <v>9.7917413381123058E-2</v>
      </c>
      <c r="AA2305" s="53">
        <f t="shared" si="754"/>
        <v>0.11611200338112306</v>
      </c>
      <c r="AB2305" s="50">
        <f t="shared" si="755"/>
        <v>2348</v>
      </c>
      <c r="AC2305" s="50">
        <f t="shared" si="765"/>
        <v>2014</v>
      </c>
      <c r="AD2305" s="50">
        <f t="shared" si="756"/>
        <v>5</v>
      </c>
      <c r="AE2305" s="56">
        <f t="shared" si="757"/>
        <v>201405</v>
      </c>
      <c r="AF2305" s="56">
        <f t="shared" si="767"/>
        <v>21</v>
      </c>
      <c r="AG2305" s="58">
        <f t="shared" si="764"/>
        <v>0</v>
      </c>
      <c r="AH2305" s="56">
        <f t="shared" si="758"/>
        <v>19</v>
      </c>
      <c r="AI2305" s="53">
        <f t="shared" si="759"/>
        <v>0.21402941676224613</v>
      </c>
      <c r="AJ2305" s="56">
        <f t="shared" si="760"/>
        <v>13.236999999999998</v>
      </c>
    </row>
    <row r="2306" spans="1:36" x14ac:dyDescent="0.25">
      <c r="A2306" s="50">
        <v>2305</v>
      </c>
      <c r="B2306" s="51">
        <v>41779</v>
      </c>
      <c r="C2306" s="75">
        <f t="shared" si="766"/>
        <v>41779</v>
      </c>
      <c r="D2306" s="50" t="s">
        <v>1224</v>
      </c>
      <c r="E2306" s="50">
        <v>53.3</v>
      </c>
      <c r="F2306" s="50">
        <v>3</v>
      </c>
      <c r="G2306" s="50">
        <v>39</v>
      </c>
      <c r="H2306" s="50">
        <v>48</v>
      </c>
      <c r="I2306" s="53">
        <f t="shared" ref="I2306:I2369" si="768">IF(E2306&gt;0,TIME(F2306,G2306,H2306),"")</f>
        <v>0.15263888888888888</v>
      </c>
      <c r="J2306" s="54">
        <f t="shared" ref="J2306:J2369" si="769">IF(E2306&gt;0,TIME(F2306,G2306,H2306)/E2306,"")</f>
        <v>2.8637690223056078E-3</v>
      </c>
      <c r="K2306" s="50" t="s">
        <v>1809</v>
      </c>
      <c r="L2306" s="50" t="s">
        <v>1381</v>
      </c>
      <c r="M2306" s="55">
        <f t="shared" ref="M2306:M2369" si="770">IF(D2306&gt;0,0.0416666666666667/J2306,"")</f>
        <v>14.549590536851694</v>
      </c>
      <c r="N2306" s="50">
        <v>0</v>
      </c>
      <c r="O2306" s="50" t="s">
        <v>255</v>
      </c>
      <c r="R2306" s="50" t="s">
        <v>1382</v>
      </c>
      <c r="S2306" s="151">
        <f t="shared" ref="S2306:S2369" si="771">IF("1-Swim"=D2306,J2306*2.4,IF("2-Bike"=D2306,J2306*112,IF("3-Run"=D2306,J2306*26.2,0)))</f>
        <v>0.32074213049822808</v>
      </c>
      <c r="T2306" s="151">
        <f t="shared" ref="T2306:T2369" si="772">S2306/2</f>
        <v>0.16037106524911404</v>
      </c>
      <c r="V2306" s="393">
        <f t="shared" si="761"/>
        <v>0</v>
      </c>
      <c r="W2306" s="393">
        <f t="shared" si="762"/>
        <v>0</v>
      </c>
      <c r="X2306" s="53">
        <f t="shared" ref="X2306:X2369" si="773">J2306*26.2</f>
        <v>7.5030748384406917E-2</v>
      </c>
      <c r="Y2306" s="53">
        <f t="shared" ref="Y2306:Y2369" si="774">(J2306+0.0013889)*26.2</f>
        <v>0.11141992838440691</v>
      </c>
      <c r="Z2306" s="53">
        <f t="shared" ref="Z2306:Z2369" si="775">X2306/2</f>
        <v>3.7515374192203459E-2</v>
      </c>
      <c r="AA2306" s="53">
        <f t="shared" ref="AA2306:AA2369" si="776">Y2306/2</f>
        <v>5.5709964192203455E-2</v>
      </c>
      <c r="AB2306" s="50">
        <f t="shared" ref="AB2306:AB2369" si="777">RANK(J2306,J:J,1)</f>
        <v>671</v>
      </c>
      <c r="AC2306" s="50">
        <f t="shared" si="765"/>
        <v>2014</v>
      </c>
      <c r="AD2306" s="50">
        <f t="shared" ref="AD2306:AD2369" si="778">MONTH(B2306)</f>
        <v>5</v>
      </c>
      <c r="AE2306" s="56">
        <f t="shared" ref="AE2306:AE2369" si="779">AC2306*100+AD2306</f>
        <v>201405</v>
      </c>
      <c r="AF2306" s="56">
        <f t="shared" si="767"/>
        <v>21</v>
      </c>
      <c r="AG2306" s="58">
        <f t="shared" si="764"/>
        <v>0</v>
      </c>
      <c r="AH2306" s="56">
        <f t="shared" ref="AH2306:AH2369" si="780">DAY(B2306)</f>
        <v>20</v>
      </c>
      <c r="AI2306" s="53">
        <f t="shared" ref="AI2306:AI2369" si="781">Z2306+AA2306</f>
        <v>9.3225338384406914E-2</v>
      </c>
      <c r="AJ2306" s="56">
        <f t="shared" ref="AJ2306:AJ2369" si="782">IF("1-Swim"=D2306,E2306*46.7,IF("2-Bike"=D2306,E2306,IF("3-Run"=D2306,E2306*4.27,0)))</f>
        <v>53.3</v>
      </c>
    </row>
    <row r="2307" spans="1:36" x14ac:dyDescent="0.25">
      <c r="A2307" s="50">
        <v>2306</v>
      </c>
      <c r="B2307" s="51">
        <v>41781</v>
      </c>
      <c r="C2307" s="75">
        <f t="shared" si="766"/>
        <v>41781</v>
      </c>
      <c r="D2307" s="50" t="s">
        <v>1224</v>
      </c>
      <c r="E2307" s="50">
        <v>10</v>
      </c>
      <c r="F2307" s="50">
        <v>0</v>
      </c>
      <c r="G2307" s="50">
        <v>26</v>
      </c>
      <c r="H2307" s="50">
        <v>2</v>
      </c>
      <c r="I2307" s="53">
        <f t="shared" si="768"/>
        <v>1.8078703703703704E-2</v>
      </c>
      <c r="J2307" s="54">
        <f t="shared" si="769"/>
        <v>1.8078703703703705E-3</v>
      </c>
      <c r="K2307" s="50" t="s">
        <v>921</v>
      </c>
      <c r="L2307" s="50" t="s">
        <v>1132</v>
      </c>
      <c r="M2307" s="55">
        <f t="shared" si="770"/>
        <v>23.047375160051232</v>
      </c>
      <c r="N2307" s="50">
        <v>0</v>
      </c>
      <c r="O2307" s="50" t="s">
        <v>253</v>
      </c>
      <c r="S2307" s="151">
        <f t="shared" si="771"/>
        <v>0.20248148148148148</v>
      </c>
      <c r="T2307" s="151">
        <f t="shared" si="772"/>
        <v>0.10124074074074074</v>
      </c>
      <c r="V2307" s="393">
        <f t="shared" ref="V2307:V2370" si="783">U2307*0.000568182</f>
        <v>0</v>
      </c>
      <c r="W2307" s="393">
        <f t="shared" ref="W2307:W2370" si="784">U2307*0.0006213713910761</f>
        <v>0</v>
      </c>
      <c r="X2307" s="53">
        <f t="shared" si="773"/>
        <v>4.7366203703703709E-2</v>
      </c>
      <c r="Y2307" s="53">
        <f t="shared" si="774"/>
        <v>8.3755383703703709E-2</v>
      </c>
      <c r="Z2307" s="53">
        <f t="shared" si="775"/>
        <v>2.3683101851851854E-2</v>
      </c>
      <c r="AA2307" s="53">
        <f t="shared" si="776"/>
        <v>4.1877691851851855E-2</v>
      </c>
      <c r="AB2307" s="50">
        <f t="shared" si="777"/>
        <v>70</v>
      </c>
      <c r="AC2307" s="50">
        <f t="shared" si="765"/>
        <v>2014</v>
      </c>
      <c r="AD2307" s="50">
        <f t="shared" si="778"/>
        <v>5</v>
      </c>
      <c r="AE2307" s="56">
        <f t="shared" si="779"/>
        <v>201405</v>
      </c>
      <c r="AF2307" s="56">
        <f t="shared" si="767"/>
        <v>21</v>
      </c>
      <c r="AG2307" s="58">
        <f t="shared" si="764"/>
        <v>1</v>
      </c>
      <c r="AH2307" s="56">
        <f t="shared" si="780"/>
        <v>22</v>
      </c>
      <c r="AI2307" s="53">
        <f t="shared" si="781"/>
        <v>6.5560793703703713E-2</v>
      </c>
      <c r="AJ2307" s="56">
        <f t="shared" si="782"/>
        <v>10</v>
      </c>
    </row>
    <row r="2308" spans="1:36" x14ac:dyDescent="0.25">
      <c r="A2308" s="50">
        <v>2307</v>
      </c>
      <c r="B2308" s="51">
        <v>41781</v>
      </c>
      <c r="C2308" s="75">
        <f t="shared" si="766"/>
        <v>41781</v>
      </c>
      <c r="D2308" s="50" t="s">
        <v>1223</v>
      </c>
      <c r="E2308" s="50">
        <v>3.1</v>
      </c>
      <c r="F2308" s="50">
        <v>0</v>
      </c>
      <c r="G2308" s="50">
        <v>26</v>
      </c>
      <c r="H2308" s="50">
        <v>26</v>
      </c>
      <c r="I2308" s="53">
        <f t="shared" si="768"/>
        <v>1.8356481481481481E-2</v>
      </c>
      <c r="J2308" s="54">
        <f t="shared" si="769"/>
        <v>5.9214456391875744E-3</v>
      </c>
      <c r="K2308" s="50" t="s">
        <v>1345</v>
      </c>
      <c r="L2308" s="50" t="s">
        <v>927</v>
      </c>
      <c r="M2308" s="55">
        <f t="shared" si="770"/>
        <v>7.0365699873896652</v>
      </c>
      <c r="N2308" s="50">
        <v>0</v>
      </c>
      <c r="O2308" s="50" t="s">
        <v>1341</v>
      </c>
      <c r="R2308" s="50" t="s">
        <v>1383</v>
      </c>
      <c r="S2308" s="151">
        <f t="shared" si="771"/>
        <v>0.15514187574671445</v>
      </c>
      <c r="T2308" s="151">
        <f t="shared" si="772"/>
        <v>7.7570937873357226E-2</v>
      </c>
      <c r="V2308" s="393">
        <f t="shared" si="783"/>
        <v>0</v>
      </c>
      <c r="W2308" s="393">
        <f t="shared" si="784"/>
        <v>0</v>
      </c>
      <c r="X2308" s="53">
        <f t="shared" si="773"/>
        <v>0.15514187574671445</v>
      </c>
      <c r="Y2308" s="53">
        <f t="shared" si="774"/>
        <v>0.19153105574671445</v>
      </c>
      <c r="Z2308" s="53">
        <f t="shared" si="775"/>
        <v>7.7570937873357226E-2</v>
      </c>
      <c r="AA2308" s="53">
        <f t="shared" si="776"/>
        <v>9.5765527873357223E-2</v>
      </c>
      <c r="AB2308" s="50">
        <f t="shared" si="777"/>
        <v>1000</v>
      </c>
      <c r="AC2308" s="50">
        <f t="shared" si="765"/>
        <v>2014</v>
      </c>
      <c r="AD2308" s="50">
        <f t="shared" si="778"/>
        <v>5</v>
      </c>
      <c r="AE2308" s="56">
        <f t="shared" si="779"/>
        <v>201405</v>
      </c>
      <c r="AF2308" s="56">
        <f t="shared" si="767"/>
        <v>21</v>
      </c>
      <c r="AG2308" s="58">
        <f t="shared" si="764"/>
        <v>0</v>
      </c>
      <c r="AH2308" s="56">
        <f t="shared" si="780"/>
        <v>22</v>
      </c>
      <c r="AI2308" s="53">
        <f t="shared" si="781"/>
        <v>0.17333646574671446</v>
      </c>
      <c r="AJ2308" s="56">
        <f t="shared" si="782"/>
        <v>13.236999999999998</v>
      </c>
    </row>
    <row r="2309" spans="1:36" x14ac:dyDescent="0.25">
      <c r="A2309" s="50">
        <v>2308</v>
      </c>
      <c r="B2309" s="51">
        <v>41782</v>
      </c>
      <c r="C2309" s="75">
        <f t="shared" si="766"/>
        <v>41782</v>
      </c>
      <c r="D2309" s="50" t="s">
        <v>1223</v>
      </c>
      <c r="E2309" s="50">
        <v>11</v>
      </c>
      <c r="F2309" s="50">
        <v>2</v>
      </c>
      <c r="G2309" s="50">
        <v>6</v>
      </c>
      <c r="H2309" s="50">
        <v>18</v>
      </c>
      <c r="I2309" s="53">
        <f t="shared" si="768"/>
        <v>8.7708333333333333E-2</v>
      </c>
      <c r="J2309" s="54">
        <f t="shared" si="769"/>
        <v>7.9734848484848478E-3</v>
      </c>
      <c r="K2309" s="50" t="s">
        <v>1311</v>
      </c>
      <c r="L2309" s="50" t="s">
        <v>1384</v>
      </c>
      <c r="M2309" s="55">
        <f t="shared" si="770"/>
        <v>5.2256532066508354</v>
      </c>
      <c r="N2309" s="50">
        <v>0</v>
      </c>
      <c r="O2309" s="50" t="s">
        <v>198</v>
      </c>
      <c r="S2309" s="151">
        <f t="shared" si="771"/>
        <v>0.208905303030303</v>
      </c>
      <c r="T2309" s="151">
        <f t="shared" si="772"/>
        <v>0.1044526515151515</v>
      </c>
      <c r="V2309" s="393">
        <f t="shared" si="783"/>
        <v>0</v>
      </c>
      <c r="W2309" s="393">
        <f t="shared" si="784"/>
        <v>0</v>
      </c>
      <c r="X2309" s="53">
        <f t="shared" si="773"/>
        <v>0.208905303030303</v>
      </c>
      <c r="Y2309" s="53">
        <f t="shared" si="774"/>
        <v>0.24529448303030302</v>
      </c>
      <c r="Z2309" s="53">
        <f t="shared" si="775"/>
        <v>0.1044526515151515</v>
      </c>
      <c r="AA2309" s="53">
        <f t="shared" si="776"/>
        <v>0.12264724151515151</v>
      </c>
      <c r="AB2309" s="50">
        <f t="shared" si="777"/>
        <v>2793</v>
      </c>
      <c r="AC2309" s="50">
        <f t="shared" si="765"/>
        <v>2014</v>
      </c>
      <c r="AD2309" s="50">
        <f t="shared" si="778"/>
        <v>5</v>
      </c>
      <c r="AE2309" s="56">
        <f t="shared" si="779"/>
        <v>201405</v>
      </c>
      <c r="AF2309" s="56">
        <f t="shared" si="767"/>
        <v>21</v>
      </c>
      <c r="AG2309" s="58">
        <f t="shared" si="764"/>
        <v>0</v>
      </c>
      <c r="AH2309" s="56">
        <f t="shared" si="780"/>
        <v>23</v>
      </c>
      <c r="AI2309" s="53">
        <f t="shared" si="781"/>
        <v>0.22709989303030301</v>
      </c>
      <c r="AJ2309" s="56">
        <f t="shared" si="782"/>
        <v>46.97</v>
      </c>
    </row>
    <row r="2310" spans="1:36" x14ac:dyDescent="0.25">
      <c r="A2310" s="50">
        <v>2309</v>
      </c>
      <c r="B2310" s="51">
        <v>41784</v>
      </c>
      <c r="C2310" s="75">
        <f t="shared" si="766"/>
        <v>41784</v>
      </c>
      <c r="D2310" s="50" t="s">
        <v>1224</v>
      </c>
      <c r="E2310" s="50">
        <v>80.5</v>
      </c>
      <c r="F2310" s="50">
        <v>5</v>
      </c>
      <c r="G2310" s="50">
        <v>19</v>
      </c>
      <c r="H2310" s="50">
        <v>10</v>
      </c>
      <c r="I2310" s="53">
        <f t="shared" si="768"/>
        <v>0.22164351851851852</v>
      </c>
      <c r="J2310" s="54">
        <f t="shared" si="769"/>
        <v>2.7533356337704163E-3</v>
      </c>
      <c r="K2310" s="50" t="s">
        <v>1809</v>
      </c>
      <c r="L2310" s="50" t="s">
        <v>1385</v>
      </c>
      <c r="M2310" s="55">
        <f t="shared" si="770"/>
        <v>15.133159268929516</v>
      </c>
      <c r="N2310" s="50">
        <v>0</v>
      </c>
      <c r="O2310" s="50" t="s">
        <v>255</v>
      </c>
      <c r="R2310" s="50" t="s">
        <v>1386</v>
      </c>
      <c r="S2310" s="151">
        <f t="shared" si="771"/>
        <v>0.30837359098228662</v>
      </c>
      <c r="T2310" s="151">
        <f t="shared" si="772"/>
        <v>0.15418679549114331</v>
      </c>
      <c r="V2310" s="393">
        <f t="shared" si="783"/>
        <v>0</v>
      </c>
      <c r="W2310" s="393">
        <f t="shared" si="784"/>
        <v>0</v>
      </c>
      <c r="X2310" s="53">
        <f t="shared" si="773"/>
        <v>7.2137393604784911E-2</v>
      </c>
      <c r="Y2310" s="53">
        <f t="shared" si="774"/>
        <v>0.1085265736047849</v>
      </c>
      <c r="Z2310" s="53">
        <f t="shared" si="775"/>
        <v>3.6068696802392455E-2</v>
      </c>
      <c r="AA2310" s="53">
        <f t="shared" si="776"/>
        <v>5.4263286802392452E-2</v>
      </c>
      <c r="AB2310" s="50">
        <f t="shared" si="777"/>
        <v>574</v>
      </c>
      <c r="AC2310" s="50">
        <f t="shared" si="765"/>
        <v>2014</v>
      </c>
      <c r="AD2310" s="50">
        <f t="shared" si="778"/>
        <v>5</v>
      </c>
      <c r="AE2310" s="56">
        <f t="shared" si="779"/>
        <v>201405</v>
      </c>
      <c r="AF2310" s="56">
        <f t="shared" si="767"/>
        <v>22</v>
      </c>
      <c r="AG2310" s="58">
        <f t="shared" si="764"/>
        <v>1</v>
      </c>
      <c r="AH2310" s="56">
        <f t="shared" si="780"/>
        <v>25</v>
      </c>
      <c r="AI2310" s="53">
        <f t="shared" si="781"/>
        <v>9.0331983604784907E-2</v>
      </c>
      <c r="AJ2310" s="56">
        <f t="shared" si="782"/>
        <v>80.5</v>
      </c>
    </row>
    <row r="2311" spans="1:36" x14ac:dyDescent="0.25">
      <c r="A2311" s="50">
        <v>2310</v>
      </c>
      <c r="B2311" s="51">
        <v>41785</v>
      </c>
      <c r="C2311" s="75">
        <f t="shared" si="766"/>
        <v>41785</v>
      </c>
      <c r="D2311" s="50" t="s">
        <v>1225</v>
      </c>
      <c r="E2311" s="50">
        <v>0.85</v>
      </c>
      <c r="F2311" s="50">
        <v>0</v>
      </c>
      <c r="G2311" s="50">
        <v>34</v>
      </c>
      <c r="H2311" s="50">
        <v>0</v>
      </c>
      <c r="I2311" s="53">
        <f t="shared" si="768"/>
        <v>2.361111111111111E-2</v>
      </c>
      <c r="J2311" s="54">
        <f t="shared" si="769"/>
        <v>2.7777777777777776E-2</v>
      </c>
      <c r="K2311" s="50" t="s">
        <v>949</v>
      </c>
      <c r="L2311" s="50" t="s">
        <v>315</v>
      </c>
      <c r="M2311" s="55">
        <f t="shared" si="770"/>
        <v>1.5000000000000013</v>
      </c>
      <c r="N2311" s="50">
        <v>0</v>
      </c>
      <c r="O2311" s="50" t="s">
        <v>255</v>
      </c>
      <c r="S2311" s="151">
        <f t="shared" si="771"/>
        <v>6.6666666666666666E-2</v>
      </c>
      <c r="T2311" s="151">
        <f t="shared" si="772"/>
        <v>3.3333333333333333E-2</v>
      </c>
      <c r="V2311" s="393">
        <f t="shared" si="783"/>
        <v>0</v>
      </c>
      <c r="W2311" s="393">
        <f t="shared" si="784"/>
        <v>0</v>
      </c>
      <c r="X2311" s="53">
        <f t="shared" si="773"/>
        <v>0.72777777777777775</v>
      </c>
      <c r="Y2311" s="53">
        <f t="shared" si="774"/>
        <v>0.76416695777777766</v>
      </c>
      <c r="Z2311" s="53">
        <f t="shared" si="775"/>
        <v>0.36388888888888887</v>
      </c>
      <c r="AA2311" s="53">
        <f t="shared" si="776"/>
        <v>0.38208347888888883</v>
      </c>
      <c r="AB2311" s="50">
        <f t="shared" si="777"/>
        <v>3969</v>
      </c>
      <c r="AC2311" s="50">
        <f t="shared" si="765"/>
        <v>2014</v>
      </c>
      <c r="AD2311" s="50">
        <f t="shared" si="778"/>
        <v>5</v>
      </c>
      <c r="AE2311" s="56">
        <f t="shared" si="779"/>
        <v>201405</v>
      </c>
      <c r="AF2311" s="56">
        <f t="shared" si="767"/>
        <v>22</v>
      </c>
      <c r="AG2311" s="58">
        <f t="shared" si="764"/>
        <v>0</v>
      </c>
      <c r="AH2311" s="56">
        <f t="shared" si="780"/>
        <v>26</v>
      </c>
      <c r="AI2311" s="53">
        <f t="shared" si="781"/>
        <v>0.74597236777777765</v>
      </c>
      <c r="AJ2311" s="56">
        <f t="shared" si="782"/>
        <v>39.695</v>
      </c>
    </row>
    <row r="2312" spans="1:36" x14ac:dyDescent="0.25">
      <c r="A2312" s="50">
        <v>2311</v>
      </c>
      <c r="B2312" s="51">
        <v>41786</v>
      </c>
      <c r="C2312" s="75">
        <f t="shared" si="766"/>
        <v>41786</v>
      </c>
      <c r="D2312" s="50" t="s">
        <v>1223</v>
      </c>
      <c r="E2312" s="50">
        <v>3.1</v>
      </c>
      <c r="F2312" s="50">
        <v>0</v>
      </c>
      <c r="G2312" s="50">
        <v>32</v>
      </c>
      <c r="H2312" s="50">
        <v>44</v>
      </c>
      <c r="I2312" s="53">
        <f t="shared" si="768"/>
        <v>2.2731481481481481E-2</v>
      </c>
      <c r="J2312" s="54">
        <f t="shared" si="769"/>
        <v>7.3327359617682197E-3</v>
      </c>
      <c r="K2312" s="50" t="s">
        <v>1345</v>
      </c>
      <c r="L2312" s="50" t="s">
        <v>1357</v>
      </c>
      <c r="M2312" s="55">
        <f t="shared" si="770"/>
        <v>5.6822810590631407</v>
      </c>
      <c r="N2312" s="50">
        <v>0</v>
      </c>
      <c r="O2312" s="50" t="s">
        <v>184</v>
      </c>
      <c r="R2312" s="50" t="s">
        <v>1387</v>
      </c>
      <c r="S2312" s="151">
        <f t="shared" si="771"/>
        <v>0.19211768219832734</v>
      </c>
      <c r="T2312" s="151">
        <f t="shared" si="772"/>
        <v>9.6058841099163669E-2</v>
      </c>
      <c r="V2312" s="393">
        <f t="shared" si="783"/>
        <v>0</v>
      </c>
      <c r="W2312" s="393">
        <f t="shared" si="784"/>
        <v>0</v>
      </c>
      <c r="X2312" s="53">
        <f t="shared" si="773"/>
        <v>0.19211768219832734</v>
      </c>
      <c r="Y2312" s="53">
        <f t="shared" si="774"/>
        <v>0.22850686219832733</v>
      </c>
      <c r="Z2312" s="53">
        <f t="shared" si="775"/>
        <v>9.6058841099163669E-2</v>
      </c>
      <c r="AA2312" s="53">
        <f t="shared" si="776"/>
        <v>0.11425343109916367</v>
      </c>
      <c r="AB2312" s="50">
        <f t="shared" si="777"/>
        <v>2202</v>
      </c>
      <c r="AC2312" s="50">
        <f t="shared" si="765"/>
        <v>2014</v>
      </c>
      <c r="AD2312" s="50">
        <f t="shared" si="778"/>
        <v>5</v>
      </c>
      <c r="AE2312" s="56">
        <f t="shared" si="779"/>
        <v>201405</v>
      </c>
      <c r="AF2312" s="56">
        <f t="shared" si="767"/>
        <v>22</v>
      </c>
      <c r="AG2312" s="58">
        <f t="shared" si="764"/>
        <v>0</v>
      </c>
      <c r="AH2312" s="56">
        <f t="shared" si="780"/>
        <v>27</v>
      </c>
      <c r="AI2312" s="53">
        <f t="shared" si="781"/>
        <v>0.21031227219832732</v>
      </c>
      <c r="AJ2312" s="56">
        <f t="shared" si="782"/>
        <v>13.236999999999998</v>
      </c>
    </row>
    <row r="2313" spans="1:36" x14ac:dyDescent="0.25">
      <c r="A2313" s="50">
        <v>2312</v>
      </c>
      <c r="B2313" s="51">
        <v>41787</v>
      </c>
      <c r="C2313" s="75">
        <f t="shared" si="766"/>
        <v>41787</v>
      </c>
      <c r="D2313" s="50" t="s">
        <v>1225</v>
      </c>
      <c r="E2313" s="50">
        <v>0.6</v>
      </c>
      <c r="F2313" s="50">
        <v>0</v>
      </c>
      <c r="G2313" s="50">
        <v>22</v>
      </c>
      <c r="H2313" s="50">
        <v>0</v>
      </c>
      <c r="I2313" s="53">
        <f t="shared" si="768"/>
        <v>1.5277777777777777E-2</v>
      </c>
      <c r="J2313" s="54">
        <f t="shared" si="769"/>
        <v>2.5462962962962962E-2</v>
      </c>
      <c r="K2313" s="50" t="s">
        <v>949</v>
      </c>
      <c r="L2313" s="50" t="s">
        <v>1388</v>
      </c>
      <c r="M2313" s="55">
        <f t="shared" si="770"/>
        <v>1.6363636363636378</v>
      </c>
      <c r="N2313" s="50">
        <v>0</v>
      </c>
      <c r="O2313" s="50" t="s">
        <v>377</v>
      </c>
      <c r="S2313" s="151">
        <f t="shared" si="771"/>
        <v>6.1111111111111102E-2</v>
      </c>
      <c r="T2313" s="151">
        <f t="shared" si="772"/>
        <v>3.0555555555555551E-2</v>
      </c>
      <c r="V2313" s="393">
        <f t="shared" si="783"/>
        <v>0</v>
      </c>
      <c r="W2313" s="393">
        <f t="shared" si="784"/>
        <v>0</v>
      </c>
      <c r="X2313" s="53">
        <f t="shared" si="773"/>
        <v>0.66712962962962963</v>
      </c>
      <c r="Y2313" s="53">
        <f t="shared" si="774"/>
        <v>0.70351880962962954</v>
      </c>
      <c r="Z2313" s="53">
        <f t="shared" si="775"/>
        <v>0.33356481481481481</v>
      </c>
      <c r="AA2313" s="53">
        <f t="shared" si="776"/>
        <v>0.35175940481481477</v>
      </c>
      <c r="AB2313" s="50">
        <f t="shared" si="777"/>
        <v>3879</v>
      </c>
      <c r="AC2313" s="50">
        <f t="shared" si="765"/>
        <v>2014</v>
      </c>
      <c r="AD2313" s="50">
        <f t="shared" si="778"/>
        <v>5</v>
      </c>
      <c r="AE2313" s="56">
        <f t="shared" si="779"/>
        <v>201405</v>
      </c>
      <c r="AF2313" s="56">
        <f t="shared" si="767"/>
        <v>22</v>
      </c>
      <c r="AG2313" s="58">
        <f t="shared" si="764"/>
        <v>0</v>
      </c>
      <c r="AH2313" s="56">
        <f t="shared" si="780"/>
        <v>28</v>
      </c>
      <c r="AI2313" s="53">
        <f t="shared" si="781"/>
        <v>0.68532421962962964</v>
      </c>
      <c r="AJ2313" s="56">
        <f t="shared" si="782"/>
        <v>28.02</v>
      </c>
    </row>
    <row r="2314" spans="1:36" x14ac:dyDescent="0.25">
      <c r="A2314" s="50">
        <v>2313</v>
      </c>
      <c r="B2314" s="51">
        <v>41787</v>
      </c>
      <c r="C2314" s="75">
        <f t="shared" si="766"/>
        <v>41787</v>
      </c>
      <c r="D2314" s="50" t="s">
        <v>1224</v>
      </c>
      <c r="E2314" s="50">
        <v>10</v>
      </c>
      <c r="F2314" s="50">
        <v>0</v>
      </c>
      <c r="G2314" s="50">
        <v>28</v>
      </c>
      <c r="H2314" s="50">
        <v>30</v>
      </c>
      <c r="I2314" s="53">
        <f t="shared" si="768"/>
        <v>1.9791666666666666E-2</v>
      </c>
      <c r="J2314" s="54">
        <f t="shared" si="769"/>
        <v>1.9791666666666664E-3</v>
      </c>
      <c r="K2314" s="50" t="s">
        <v>921</v>
      </c>
      <c r="L2314" s="50" t="s">
        <v>1132</v>
      </c>
      <c r="M2314" s="55">
        <f t="shared" si="770"/>
        <v>21.052631578947388</v>
      </c>
      <c r="N2314" s="50">
        <v>0</v>
      </c>
      <c r="O2314" s="50" t="s">
        <v>253</v>
      </c>
      <c r="S2314" s="151">
        <f t="shared" si="771"/>
        <v>0.22166666666666662</v>
      </c>
      <c r="T2314" s="151">
        <f t="shared" si="772"/>
        <v>0.11083333333333331</v>
      </c>
      <c r="V2314" s="393">
        <f t="shared" si="783"/>
        <v>0</v>
      </c>
      <c r="W2314" s="393">
        <f t="shared" si="784"/>
        <v>0</v>
      </c>
      <c r="X2314" s="53">
        <f t="shared" si="773"/>
        <v>5.185416666666666E-2</v>
      </c>
      <c r="Y2314" s="53">
        <f t="shared" si="774"/>
        <v>8.8243346666666667E-2</v>
      </c>
      <c r="Z2314" s="53">
        <f t="shared" si="775"/>
        <v>2.592708333333333E-2</v>
      </c>
      <c r="AA2314" s="53">
        <f t="shared" si="776"/>
        <v>4.4121673333333333E-2</v>
      </c>
      <c r="AB2314" s="50">
        <f t="shared" si="777"/>
        <v>168</v>
      </c>
      <c r="AC2314" s="50">
        <f t="shared" si="765"/>
        <v>2014</v>
      </c>
      <c r="AD2314" s="50">
        <f t="shared" si="778"/>
        <v>5</v>
      </c>
      <c r="AE2314" s="56">
        <f t="shared" si="779"/>
        <v>201405</v>
      </c>
      <c r="AF2314" s="56">
        <f t="shared" si="767"/>
        <v>22</v>
      </c>
      <c r="AG2314" s="58">
        <f t="shared" si="764"/>
        <v>0</v>
      </c>
      <c r="AH2314" s="56">
        <f t="shared" si="780"/>
        <v>28</v>
      </c>
      <c r="AI2314" s="53">
        <f t="shared" si="781"/>
        <v>7.0048756666666656E-2</v>
      </c>
      <c r="AJ2314" s="56">
        <f t="shared" si="782"/>
        <v>10</v>
      </c>
    </row>
    <row r="2315" spans="1:36" x14ac:dyDescent="0.25">
      <c r="A2315" s="50">
        <v>2314</v>
      </c>
      <c r="B2315" s="51">
        <v>41788</v>
      </c>
      <c r="C2315" s="75">
        <f t="shared" si="766"/>
        <v>41788</v>
      </c>
      <c r="D2315" s="50" t="s">
        <v>1223</v>
      </c>
      <c r="E2315" s="50">
        <v>4.1100000000000003</v>
      </c>
      <c r="F2315" s="50">
        <v>0</v>
      </c>
      <c r="G2315" s="50">
        <v>42</v>
      </c>
      <c r="H2315" s="50">
        <v>29</v>
      </c>
      <c r="I2315" s="53">
        <f t="shared" si="768"/>
        <v>2.9502314814814815E-2</v>
      </c>
      <c r="J2315" s="54">
        <f t="shared" si="769"/>
        <v>7.1781787870595654E-3</v>
      </c>
      <c r="K2315" s="50" t="s">
        <v>1345</v>
      </c>
      <c r="L2315" s="50" t="s">
        <v>1389</v>
      </c>
      <c r="M2315" s="55">
        <f t="shared" si="770"/>
        <v>5.8046292663789769</v>
      </c>
      <c r="N2315" s="50">
        <v>0</v>
      </c>
      <c r="O2315" s="50" t="s">
        <v>526</v>
      </c>
      <c r="R2315" s="50" t="s">
        <v>1390</v>
      </c>
      <c r="S2315" s="151">
        <f t="shared" si="771"/>
        <v>0.18806828422096061</v>
      </c>
      <c r="T2315" s="151">
        <f t="shared" si="772"/>
        <v>9.4034142110480307E-2</v>
      </c>
      <c r="V2315" s="393">
        <f t="shared" si="783"/>
        <v>0</v>
      </c>
      <c r="W2315" s="393">
        <f t="shared" si="784"/>
        <v>0</v>
      </c>
      <c r="X2315" s="53">
        <f t="shared" si="773"/>
        <v>0.18806828422096061</v>
      </c>
      <c r="Y2315" s="53">
        <f t="shared" si="774"/>
        <v>0.22445746422096061</v>
      </c>
      <c r="Z2315" s="53">
        <f t="shared" si="775"/>
        <v>9.4034142110480307E-2</v>
      </c>
      <c r="AA2315" s="53">
        <f t="shared" si="776"/>
        <v>0.1122287321104803</v>
      </c>
      <c r="AB2315" s="50">
        <f t="shared" si="777"/>
        <v>2010</v>
      </c>
      <c r="AC2315" s="50">
        <f t="shared" si="765"/>
        <v>2014</v>
      </c>
      <c r="AD2315" s="50">
        <f t="shared" si="778"/>
        <v>5</v>
      </c>
      <c r="AE2315" s="56">
        <f t="shared" si="779"/>
        <v>201405</v>
      </c>
      <c r="AF2315" s="56">
        <f t="shared" si="767"/>
        <v>22</v>
      </c>
      <c r="AG2315" s="58">
        <f t="shared" si="764"/>
        <v>0</v>
      </c>
      <c r="AH2315" s="56">
        <f t="shared" si="780"/>
        <v>29</v>
      </c>
      <c r="AI2315" s="53">
        <f t="shared" si="781"/>
        <v>0.20626287422096062</v>
      </c>
      <c r="AJ2315" s="56">
        <f t="shared" si="782"/>
        <v>17.549699999999998</v>
      </c>
    </row>
    <row r="2316" spans="1:36" x14ac:dyDescent="0.25">
      <c r="A2316" s="50">
        <v>2315</v>
      </c>
      <c r="B2316" s="51">
        <v>41789</v>
      </c>
      <c r="C2316" s="75">
        <f t="shared" si="766"/>
        <v>41789</v>
      </c>
      <c r="D2316" s="50" t="s">
        <v>1224</v>
      </c>
      <c r="E2316" s="50">
        <v>12.5</v>
      </c>
      <c r="F2316" s="50">
        <v>1</v>
      </c>
      <c r="G2316" s="50">
        <v>0</v>
      </c>
      <c r="H2316" s="50">
        <v>45</v>
      </c>
      <c r="I2316" s="53">
        <f t="shared" si="768"/>
        <v>4.2187499999999996E-2</v>
      </c>
      <c r="J2316" s="54">
        <f t="shared" si="769"/>
        <v>3.3749999999999995E-3</v>
      </c>
      <c r="K2316" s="50" t="s">
        <v>1809</v>
      </c>
      <c r="L2316" s="50" t="s">
        <v>1391</v>
      </c>
      <c r="M2316" s="55">
        <f t="shared" si="770"/>
        <v>12.345679012345691</v>
      </c>
      <c r="N2316" s="50">
        <v>0</v>
      </c>
      <c r="O2316" s="50" t="s">
        <v>255</v>
      </c>
      <c r="S2316" s="151">
        <f t="shared" si="771"/>
        <v>0.37799999999999995</v>
      </c>
      <c r="T2316" s="151">
        <f t="shared" si="772"/>
        <v>0.18899999999999997</v>
      </c>
      <c r="V2316" s="393">
        <f t="shared" si="783"/>
        <v>0</v>
      </c>
      <c r="W2316" s="393">
        <f t="shared" si="784"/>
        <v>0</v>
      </c>
      <c r="X2316" s="53">
        <f t="shared" si="773"/>
        <v>8.842499999999999E-2</v>
      </c>
      <c r="Y2316" s="53">
        <f t="shared" si="774"/>
        <v>0.12481417999999998</v>
      </c>
      <c r="Z2316" s="53">
        <f t="shared" si="775"/>
        <v>4.4212499999999995E-2</v>
      </c>
      <c r="AA2316" s="53">
        <f t="shared" si="776"/>
        <v>6.2407089999999991E-2</v>
      </c>
      <c r="AB2316" s="50">
        <f t="shared" si="777"/>
        <v>874</v>
      </c>
      <c r="AC2316" s="50">
        <f t="shared" si="765"/>
        <v>2014</v>
      </c>
      <c r="AD2316" s="50">
        <f t="shared" si="778"/>
        <v>5</v>
      </c>
      <c r="AE2316" s="56">
        <f t="shared" si="779"/>
        <v>201405</v>
      </c>
      <c r="AF2316" s="56">
        <f t="shared" si="767"/>
        <v>22</v>
      </c>
      <c r="AG2316" s="58">
        <f t="shared" si="764"/>
        <v>0</v>
      </c>
      <c r="AH2316" s="56">
        <f t="shared" si="780"/>
        <v>30</v>
      </c>
      <c r="AI2316" s="53">
        <f t="shared" si="781"/>
        <v>0.10661958999999999</v>
      </c>
      <c r="AJ2316" s="56">
        <f t="shared" si="782"/>
        <v>12.5</v>
      </c>
    </row>
    <row r="2317" spans="1:36" x14ac:dyDescent="0.25">
      <c r="A2317" s="50">
        <v>2316</v>
      </c>
      <c r="B2317" s="51">
        <v>41791</v>
      </c>
      <c r="C2317" s="75">
        <f t="shared" si="766"/>
        <v>41791</v>
      </c>
      <c r="D2317" s="50" t="s">
        <v>1225</v>
      </c>
      <c r="E2317" s="50">
        <v>1.2</v>
      </c>
      <c r="F2317" s="50">
        <v>0</v>
      </c>
      <c r="G2317" s="50">
        <v>43</v>
      </c>
      <c r="H2317" s="50">
        <v>11</v>
      </c>
      <c r="I2317" s="53">
        <f t="shared" si="768"/>
        <v>2.9988425925925922E-2</v>
      </c>
      <c r="J2317" s="54">
        <f t="shared" si="769"/>
        <v>2.4990354938271602E-2</v>
      </c>
      <c r="K2317" s="50" t="s">
        <v>949</v>
      </c>
      <c r="L2317" s="50" t="s">
        <v>971</v>
      </c>
      <c r="M2317" s="55">
        <f t="shared" si="770"/>
        <v>1.6673099189502139</v>
      </c>
      <c r="N2317" s="50">
        <v>0</v>
      </c>
      <c r="O2317" s="50" t="s">
        <v>255</v>
      </c>
      <c r="S2317" s="151">
        <f t="shared" si="771"/>
        <v>5.9976851851851844E-2</v>
      </c>
      <c r="T2317" s="151">
        <f t="shared" si="772"/>
        <v>2.9988425925925922E-2</v>
      </c>
      <c r="V2317" s="393">
        <f t="shared" si="783"/>
        <v>0</v>
      </c>
      <c r="W2317" s="393">
        <f t="shared" si="784"/>
        <v>0</v>
      </c>
      <c r="X2317" s="53">
        <f t="shared" si="773"/>
        <v>0.65474729938271592</v>
      </c>
      <c r="Y2317" s="53">
        <f t="shared" si="774"/>
        <v>0.69113647938271594</v>
      </c>
      <c r="Z2317" s="53">
        <f t="shared" si="775"/>
        <v>0.32737364969135796</v>
      </c>
      <c r="AA2317" s="53">
        <f t="shared" si="776"/>
        <v>0.34556823969135797</v>
      </c>
      <c r="AB2317" s="50">
        <f t="shared" si="777"/>
        <v>3842</v>
      </c>
      <c r="AC2317" s="50">
        <f t="shared" si="765"/>
        <v>2014</v>
      </c>
      <c r="AD2317" s="50">
        <f t="shared" si="778"/>
        <v>6</v>
      </c>
      <c r="AE2317" s="56">
        <f t="shared" si="779"/>
        <v>201406</v>
      </c>
      <c r="AF2317" s="56">
        <f t="shared" si="767"/>
        <v>23</v>
      </c>
      <c r="AG2317" s="58">
        <f t="shared" si="764"/>
        <v>1</v>
      </c>
      <c r="AH2317" s="56">
        <f t="shared" si="780"/>
        <v>1</v>
      </c>
      <c r="AI2317" s="53">
        <f t="shared" si="781"/>
        <v>0.67294188938271593</v>
      </c>
      <c r="AJ2317" s="56">
        <f t="shared" si="782"/>
        <v>56.04</v>
      </c>
    </row>
    <row r="2318" spans="1:36" x14ac:dyDescent="0.25">
      <c r="A2318" s="50">
        <v>2317</v>
      </c>
      <c r="B2318" s="51">
        <v>41791</v>
      </c>
      <c r="C2318" s="75">
        <f t="shared" si="766"/>
        <v>41791</v>
      </c>
      <c r="D2318" s="50" t="s">
        <v>1224</v>
      </c>
      <c r="E2318" s="50">
        <v>56</v>
      </c>
      <c r="F2318" s="50">
        <v>3</v>
      </c>
      <c r="G2318" s="50">
        <v>8</v>
      </c>
      <c r="H2318" s="50">
        <v>42</v>
      </c>
      <c r="I2318" s="53">
        <f t="shared" si="768"/>
        <v>0.13104166666666667</v>
      </c>
      <c r="J2318" s="54">
        <f t="shared" si="769"/>
        <v>2.3400297619047619E-3</v>
      </c>
      <c r="K2318" s="50" t="s">
        <v>1809</v>
      </c>
      <c r="L2318" s="50" t="s">
        <v>971</v>
      </c>
      <c r="M2318" s="55">
        <f t="shared" si="770"/>
        <v>17.806041335453113</v>
      </c>
      <c r="N2318" s="50">
        <v>0</v>
      </c>
      <c r="O2318" s="50" t="s">
        <v>255</v>
      </c>
      <c r="S2318" s="151">
        <f t="shared" si="771"/>
        <v>0.26208333333333333</v>
      </c>
      <c r="T2318" s="151">
        <f t="shared" si="772"/>
        <v>0.13104166666666667</v>
      </c>
      <c r="V2318" s="393">
        <f t="shared" si="783"/>
        <v>0</v>
      </c>
      <c r="W2318" s="393">
        <f t="shared" si="784"/>
        <v>0</v>
      </c>
      <c r="X2318" s="53">
        <f t="shared" si="773"/>
        <v>6.1308779761904762E-2</v>
      </c>
      <c r="Y2318" s="53">
        <f t="shared" si="774"/>
        <v>9.7697959761904762E-2</v>
      </c>
      <c r="Z2318" s="53">
        <f t="shared" si="775"/>
        <v>3.0654389880952381E-2</v>
      </c>
      <c r="AA2318" s="53">
        <f t="shared" si="776"/>
        <v>4.8848979880952381E-2</v>
      </c>
      <c r="AB2318" s="50">
        <f t="shared" si="777"/>
        <v>319</v>
      </c>
      <c r="AC2318" s="50">
        <f t="shared" si="765"/>
        <v>2014</v>
      </c>
      <c r="AD2318" s="50">
        <f t="shared" si="778"/>
        <v>6</v>
      </c>
      <c r="AE2318" s="56">
        <f t="shared" si="779"/>
        <v>201406</v>
      </c>
      <c r="AF2318" s="56">
        <f t="shared" si="767"/>
        <v>23</v>
      </c>
      <c r="AG2318" s="58">
        <f t="shared" si="764"/>
        <v>0</v>
      </c>
      <c r="AH2318" s="56">
        <f t="shared" si="780"/>
        <v>1</v>
      </c>
      <c r="AI2318" s="53">
        <f t="shared" si="781"/>
        <v>7.9503369761904766E-2</v>
      </c>
      <c r="AJ2318" s="56">
        <f t="shared" si="782"/>
        <v>56</v>
      </c>
    </row>
    <row r="2319" spans="1:36" x14ac:dyDescent="0.25">
      <c r="A2319" s="50">
        <v>2318</v>
      </c>
      <c r="B2319" s="51">
        <v>41791</v>
      </c>
      <c r="C2319" s="75">
        <f t="shared" si="766"/>
        <v>41791</v>
      </c>
      <c r="D2319" s="50" t="s">
        <v>1223</v>
      </c>
      <c r="E2319" s="50">
        <v>13.1</v>
      </c>
      <c r="F2319" s="50">
        <v>2</v>
      </c>
      <c r="G2319" s="50">
        <v>25</v>
      </c>
      <c r="H2319" s="50">
        <v>13</v>
      </c>
      <c r="I2319" s="53">
        <f t="shared" si="768"/>
        <v>0.10084490740740741</v>
      </c>
      <c r="J2319" s="54">
        <f t="shared" si="769"/>
        <v>7.6980845349165963E-3</v>
      </c>
      <c r="K2319" s="50" t="s">
        <v>1311</v>
      </c>
      <c r="L2319" s="50" t="s">
        <v>971</v>
      </c>
      <c r="M2319" s="55">
        <f t="shared" si="770"/>
        <v>5.412601859290719</v>
      </c>
      <c r="N2319" s="50">
        <v>0</v>
      </c>
      <c r="O2319" s="50" t="s">
        <v>184</v>
      </c>
      <c r="S2319" s="151">
        <f t="shared" si="771"/>
        <v>0.20168981481481482</v>
      </c>
      <c r="T2319" s="151">
        <f t="shared" si="772"/>
        <v>0.10084490740740741</v>
      </c>
      <c r="V2319" s="393">
        <f t="shared" si="783"/>
        <v>0</v>
      </c>
      <c r="W2319" s="393">
        <f t="shared" si="784"/>
        <v>0</v>
      </c>
      <c r="X2319" s="53">
        <f t="shared" si="773"/>
        <v>0.20168981481481482</v>
      </c>
      <c r="Y2319" s="53">
        <f t="shared" si="774"/>
        <v>0.23807899481481481</v>
      </c>
      <c r="Z2319" s="53">
        <f t="shared" si="775"/>
        <v>0.10084490740740741</v>
      </c>
      <c r="AA2319" s="53">
        <f t="shared" si="776"/>
        <v>0.11903949740740741</v>
      </c>
      <c r="AB2319" s="50">
        <f t="shared" si="777"/>
        <v>2564</v>
      </c>
      <c r="AC2319" s="50">
        <f t="shared" si="765"/>
        <v>2014</v>
      </c>
      <c r="AD2319" s="50">
        <f t="shared" si="778"/>
        <v>6</v>
      </c>
      <c r="AE2319" s="56">
        <f t="shared" si="779"/>
        <v>201406</v>
      </c>
      <c r="AF2319" s="56">
        <f t="shared" si="767"/>
        <v>23</v>
      </c>
      <c r="AG2319" s="58">
        <f t="shared" si="764"/>
        <v>0</v>
      </c>
      <c r="AH2319" s="56">
        <f t="shared" si="780"/>
        <v>1</v>
      </c>
      <c r="AI2319" s="53">
        <f t="shared" si="781"/>
        <v>0.2198844048148148</v>
      </c>
      <c r="AJ2319" s="56">
        <f t="shared" si="782"/>
        <v>55.936999999999991</v>
      </c>
    </row>
    <row r="2320" spans="1:36" x14ac:dyDescent="0.25">
      <c r="A2320" s="50">
        <v>2319</v>
      </c>
      <c r="B2320" s="51">
        <v>41791</v>
      </c>
      <c r="C2320" s="75">
        <f t="shared" si="766"/>
        <v>41791</v>
      </c>
      <c r="D2320" s="50" t="s">
        <v>713</v>
      </c>
      <c r="E2320" s="50">
        <v>1</v>
      </c>
      <c r="F2320" s="50">
        <v>0</v>
      </c>
      <c r="G2320" s="50">
        <v>9</v>
      </c>
      <c r="H2320" s="50">
        <v>7</v>
      </c>
      <c r="I2320" s="53">
        <f t="shared" si="768"/>
        <v>6.3310185185185197E-3</v>
      </c>
      <c r="J2320" s="54">
        <f t="shared" si="769"/>
        <v>6.3310185185185197E-3</v>
      </c>
      <c r="K2320" s="50" t="s">
        <v>1311</v>
      </c>
      <c r="L2320" s="50" t="s">
        <v>971</v>
      </c>
      <c r="M2320" s="55">
        <f t="shared" si="770"/>
        <v>6.5813528336380296</v>
      </c>
      <c r="N2320" s="50">
        <v>0</v>
      </c>
      <c r="O2320" s="50" t="s">
        <v>184</v>
      </c>
      <c r="S2320" s="151">
        <f t="shared" si="771"/>
        <v>0</v>
      </c>
      <c r="T2320" s="151">
        <f t="shared" si="772"/>
        <v>0</v>
      </c>
      <c r="V2320" s="393">
        <f t="shared" si="783"/>
        <v>0</v>
      </c>
      <c r="W2320" s="393">
        <f t="shared" si="784"/>
        <v>0</v>
      </c>
      <c r="X2320" s="53">
        <f t="shared" si="773"/>
        <v>0.16587268518518522</v>
      </c>
      <c r="Y2320" s="53">
        <f t="shared" si="774"/>
        <v>0.20226186518518521</v>
      </c>
      <c r="Z2320" s="53">
        <f t="shared" si="775"/>
        <v>8.293634259259261E-2</v>
      </c>
      <c r="AA2320" s="53">
        <f t="shared" si="776"/>
        <v>0.10113093259259261</v>
      </c>
      <c r="AB2320" s="50">
        <f t="shared" si="777"/>
        <v>1102</v>
      </c>
      <c r="AC2320" s="50">
        <f t="shared" si="765"/>
        <v>2014</v>
      </c>
      <c r="AD2320" s="50">
        <f t="shared" si="778"/>
        <v>6</v>
      </c>
      <c r="AE2320" s="56">
        <f t="shared" si="779"/>
        <v>201406</v>
      </c>
      <c r="AF2320" s="56">
        <f t="shared" si="767"/>
        <v>23</v>
      </c>
      <c r="AG2320" s="58">
        <f t="shared" si="764"/>
        <v>0</v>
      </c>
      <c r="AH2320" s="56">
        <f t="shared" si="780"/>
        <v>1</v>
      </c>
      <c r="AI2320" s="53">
        <f t="shared" si="781"/>
        <v>0.18406727518518523</v>
      </c>
      <c r="AJ2320" s="56">
        <f t="shared" si="782"/>
        <v>0</v>
      </c>
    </row>
    <row r="2321" spans="1:36" x14ac:dyDescent="0.25">
      <c r="A2321" s="50">
        <v>2320</v>
      </c>
      <c r="B2321" s="51">
        <v>41791</v>
      </c>
      <c r="C2321" s="75">
        <f t="shared" si="766"/>
        <v>41791</v>
      </c>
      <c r="D2321" s="50" t="s">
        <v>714</v>
      </c>
      <c r="E2321" s="50">
        <v>1</v>
      </c>
      <c r="F2321" s="50">
        <v>0</v>
      </c>
      <c r="G2321" s="50">
        <v>9</v>
      </c>
      <c r="H2321" s="50">
        <v>28</v>
      </c>
      <c r="I2321" s="53">
        <f t="shared" si="768"/>
        <v>6.5740740740740733E-3</v>
      </c>
      <c r="J2321" s="54">
        <f t="shared" si="769"/>
        <v>6.5740740740740733E-3</v>
      </c>
      <c r="K2321" s="50" t="s">
        <v>1311</v>
      </c>
      <c r="L2321" s="50" t="s">
        <v>971</v>
      </c>
      <c r="M2321" s="55">
        <f t="shared" si="770"/>
        <v>6.3380281690140903</v>
      </c>
      <c r="N2321" s="50">
        <v>0</v>
      </c>
      <c r="O2321" s="50" t="s">
        <v>184</v>
      </c>
      <c r="S2321" s="151">
        <f t="shared" si="771"/>
        <v>0</v>
      </c>
      <c r="T2321" s="151">
        <f t="shared" si="772"/>
        <v>0</v>
      </c>
      <c r="V2321" s="393">
        <f t="shared" si="783"/>
        <v>0</v>
      </c>
      <c r="W2321" s="393">
        <f t="shared" si="784"/>
        <v>0</v>
      </c>
      <c r="X2321" s="53">
        <f t="shared" si="773"/>
        <v>0.17224074074074072</v>
      </c>
      <c r="Y2321" s="53">
        <f t="shared" si="774"/>
        <v>0.20862992074074069</v>
      </c>
      <c r="Z2321" s="53">
        <f t="shared" si="775"/>
        <v>8.6120370370370361E-2</v>
      </c>
      <c r="AA2321" s="53">
        <f t="shared" si="776"/>
        <v>0.10431496037037034</v>
      </c>
      <c r="AB2321" s="50">
        <f t="shared" si="777"/>
        <v>1269</v>
      </c>
      <c r="AC2321" s="50">
        <f t="shared" si="765"/>
        <v>2014</v>
      </c>
      <c r="AD2321" s="50">
        <f t="shared" si="778"/>
        <v>6</v>
      </c>
      <c r="AE2321" s="56">
        <f t="shared" si="779"/>
        <v>201406</v>
      </c>
      <c r="AF2321" s="56">
        <f t="shared" si="767"/>
        <v>23</v>
      </c>
      <c r="AG2321" s="58">
        <f t="shared" si="764"/>
        <v>0</v>
      </c>
      <c r="AH2321" s="56">
        <f t="shared" si="780"/>
        <v>1</v>
      </c>
      <c r="AI2321" s="53">
        <f t="shared" si="781"/>
        <v>0.1904353307407407</v>
      </c>
      <c r="AJ2321" s="56">
        <f t="shared" si="782"/>
        <v>0</v>
      </c>
    </row>
    <row r="2322" spans="1:36" x14ac:dyDescent="0.25">
      <c r="A2322" s="50">
        <v>2321</v>
      </c>
      <c r="B2322" s="51">
        <v>41791</v>
      </c>
      <c r="C2322" s="75">
        <f t="shared" si="766"/>
        <v>41791</v>
      </c>
      <c r="D2322" s="50" t="s">
        <v>715</v>
      </c>
      <c r="E2322" s="50">
        <v>1</v>
      </c>
      <c r="F2322" s="50">
        <v>0</v>
      </c>
      <c r="G2322" s="50">
        <v>9</v>
      </c>
      <c r="H2322" s="50">
        <v>49</v>
      </c>
      <c r="I2322" s="53">
        <f t="shared" si="768"/>
        <v>6.8171296296296287E-3</v>
      </c>
      <c r="J2322" s="54">
        <f t="shared" si="769"/>
        <v>6.8171296296296287E-3</v>
      </c>
      <c r="K2322" s="50" t="s">
        <v>1311</v>
      </c>
      <c r="L2322" s="50" t="s">
        <v>971</v>
      </c>
      <c r="M2322" s="55">
        <f t="shared" si="770"/>
        <v>6.1120543293718219</v>
      </c>
      <c r="N2322" s="50">
        <v>0</v>
      </c>
      <c r="O2322" s="50" t="s">
        <v>184</v>
      </c>
      <c r="S2322" s="151">
        <f t="shared" si="771"/>
        <v>0</v>
      </c>
      <c r="T2322" s="151">
        <f t="shared" si="772"/>
        <v>0</v>
      </c>
      <c r="V2322" s="393">
        <f t="shared" si="783"/>
        <v>0</v>
      </c>
      <c r="W2322" s="393">
        <f t="shared" si="784"/>
        <v>0</v>
      </c>
      <c r="X2322" s="53">
        <f t="shared" si="773"/>
        <v>0.17860879629629628</v>
      </c>
      <c r="Y2322" s="53">
        <f t="shared" si="774"/>
        <v>0.21499797629629624</v>
      </c>
      <c r="Z2322" s="53">
        <f t="shared" si="775"/>
        <v>8.930439814814814E-2</v>
      </c>
      <c r="AA2322" s="53">
        <f t="shared" si="776"/>
        <v>0.10749898814814812</v>
      </c>
      <c r="AB2322" s="50">
        <f t="shared" si="777"/>
        <v>1538</v>
      </c>
      <c r="AC2322" s="50">
        <f t="shared" si="765"/>
        <v>2014</v>
      </c>
      <c r="AD2322" s="50">
        <f t="shared" si="778"/>
        <v>6</v>
      </c>
      <c r="AE2322" s="56">
        <f t="shared" si="779"/>
        <v>201406</v>
      </c>
      <c r="AF2322" s="56">
        <f t="shared" si="767"/>
        <v>23</v>
      </c>
      <c r="AG2322" s="58">
        <f t="shared" si="764"/>
        <v>0</v>
      </c>
      <c r="AH2322" s="56">
        <f t="shared" si="780"/>
        <v>1</v>
      </c>
      <c r="AI2322" s="53">
        <f t="shared" si="781"/>
        <v>0.19680338629629626</v>
      </c>
      <c r="AJ2322" s="56">
        <f t="shared" si="782"/>
        <v>0</v>
      </c>
    </row>
    <row r="2323" spans="1:36" x14ac:dyDescent="0.25">
      <c r="A2323" s="50">
        <v>2322</v>
      </c>
      <c r="B2323" s="51">
        <v>41791</v>
      </c>
      <c r="C2323" s="75">
        <f t="shared" si="766"/>
        <v>41791</v>
      </c>
      <c r="D2323" s="50" t="s">
        <v>716</v>
      </c>
      <c r="E2323" s="50">
        <v>1</v>
      </c>
      <c r="F2323" s="50">
        <v>0</v>
      </c>
      <c r="G2323" s="50">
        <v>11</v>
      </c>
      <c r="H2323" s="50">
        <v>26</v>
      </c>
      <c r="I2323" s="53">
        <f t="shared" si="768"/>
        <v>7.9398148148148145E-3</v>
      </c>
      <c r="J2323" s="54">
        <f t="shared" si="769"/>
        <v>7.9398148148148145E-3</v>
      </c>
      <c r="K2323" s="50" t="s">
        <v>1311</v>
      </c>
      <c r="L2323" s="50" t="s">
        <v>971</v>
      </c>
      <c r="M2323" s="55">
        <f t="shared" si="770"/>
        <v>5.2478134110787211</v>
      </c>
      <c r="N2323" s="50">
        <v>0</v>
      </c>
      <c r="O2323" s="50" t="s">
        <v>184</v>
      </c>
      <c r="S2323" s="151">
        <f t="shared" si="771"/>
        <v>0</v>
      </c>
      <c r="T2323" s="151">
        <f t="shared" si="772"/>
        <v>0</v>
      </c>
      <c r="V2323" s="393">
        <f t="shared" si="783"/>
        <v>0</v>
      </c>
      <c r="W2323" s="393">
        <f t="shared" si="784"/>
        <v>0</v>
      </c>
      <c r="X2323" s="53">
        <f t="shared" si="773"/>
        <v>0.20802314814814812</v>
      </c>
      <c r="Y2323" s="53">
        <f t="shared" si="774"/>
        <v>0.24441232814814814</v>
      </c>
      <c r="Z2323" s="53">
        <f t="shared" si="775"/>
        <v>0.10401157407407406</v>
      </c>
      <c r="AA2323" s="53">
        <f t="shared" si="776"/>
        <v>0.12220616407407407</v>
      </c>
      <c r="AB2323" s="50">
        <f t="shared" si="777"/>
        <v>2763</v>
      </c>
      <c r="AC2323" s="50">
        <f t="shared" si="765"/>
        <v>2014</v>
      </c>
      <c r="AD2323" s="50">
        <f t="shared" si="778"/>
        <v>6</v>
      </c>
      <c r="AE2323" s="56">
        <f t="shared" si="779"/>
        <v>201406</v>
      </c>
      <c r="AF2323" s="56">
        <f t="shared" si="767"/>
        <v>23</v>
      </c>
      <c r="AG2323" s="58">
        <f t="shared" si="764"/>
        <v>0</v>
      </c>
      <c r="AH2323" s="56">
        <f t="shared" si="780"/>
        <v>1</v>
      </c>
      <c r="AI2323" s="53">
        <f t="shared" si="781"/>
        <v>0.22621773814814813</v>
      </c>
      <c r="AJ2323" s="56">
        <f t="shared" si="782"/>
        <v>0</v>
      </c>
    </row>
    <row r="2324" spans="1:36" x14ac:dyDescent="0.25">
      <c r="A2324" s="50">
        <v>2323</v>
      </c>
      <c r="B2324" s="51">
        <v>41791</v>
      </c>
      <c r="C2324" s="75">
        <f t="shared" si="766"/>
        <v>41791</v>
      </c>
      <c r="D2324" s="50" t="s">
        <v>717</v>
      </c>
      <c r="E2324" s="50">
        <v>1</v>
      </c>
      <c r="F2324" s="50">
        <v>0</v>
      </c>
      <c r="G2324" s="50">
        <v>12</v>
      </c>
      <c r="H2324" s="50">
        <v>54</v>
      </c>
      <c r="I2324" s="53">
        <f t="shared" si="768"/>
        <v>8.9583333333333338E-3</v>
      </c>
      <c r="J2324" s="54">
        <f t="shared" si="769"/>
        <v>8.9583333333333338E-3</v>
      </c>
      <c r="K2324" s="50" t="s">
        <v>1311</v>
      </c>
      <c r="L2324" s="50" t="s">
        <v>971</v>
      </c>
      <c r="M2324" s="55">
        <f t="shared" si="770"/>
        <v>4.6511627906976782</v>
      </c>
      <c r="N2324" s="50">
        <v>0</v>
      </c>
      <c r="O2324" s="50" t="s">
        <v>184</v>
      </c>
      <c r="S2324" s="151">
        <f t="shared" si="771"/>
        <v>0</v>
      </c>
      <c r="T2324" s="151">
        <f t="shared" si="772"/>
        <v>0</v>
      </c>
      <c r="V2324" s="393">
        <f t="shared" si="783"/>
        <v>0</v>
      </c>
      <c r="W2324" s="393">
        <f t="shared" si="784"/>
        <v>0</v>
      </c>
      <c r="X2324" s="53">
        <f t="shared" si="773"/>
        <v>0.23470833333333335</v>
      </c>
      <c r="Y2324" s="53">
        <f t="shared" si="774"/>
        <v>0.27109751333333332</v>
      </c>
      <c r="Z2324" s="53">
        <f t="shared" si="775"/>
        <v>0.11735416666666668</v>
      </c>
      <c r="AA2324" s="53">
        <f t="shared" si="776"/>
        <v>0.13554875666666666</v>
      </c>
      <c r="AB2324" s="50">
        <f t="shared" si="777"/>
        <v>3219</v>
      </c>
      <c r="AC2324" s="50">
        <f t="shared" si="765"/>
        <v>2014</v>
      </c>
      <c r="AD2324" s="50">
        <f t="shared" si="778"/>
        <v>6</v>
      </c>
      <c r="AE2324" s="56">
        <f t="shared" si="779"/>
        <v>201406</v>
      </c>
      <c r="AF2324" s="56">
        <f t="shared" si="767"/>
        <v>23</v>
      </c>
      <c r="AG2324" s="58">
        <f t="shared" ref="AG2324:AG2387" si="785">IF(ISBLANK(B2324)," ",MAX(B2324-B2323-1,0))</f>
        <v>0</v>
      </c>
      <c r="AH2324" s="56">
        <f t="shared" si="780"/>
        <v>1</v>
      </c>
      <c r="AI2324" s="53">
        <f t="shared" si="781"/>
        <v>0.25290292333333331</v>
      </c>
      <c r="AJ2324" s="56">
        <f t="shared" si="782"/>
        <v>0</v>
      </c>
    </row>
    <row r="2325" spans="1:36" x14ac:dyDescent="0.25">
      <c r="A2325" s="50">
        <v>2324</v>
      </c>
      <c r="B2325" s="51">
        <v>41791</v>
      </c>
      <c r="C2325" s="75">
        <f t="shared" si="766"/>
        <v>41791</v>
      </c>
      <c r="D2325" s="50" t="s">
        <v>718</v>
      </c>
      <c r="E2325" s="50">
        <v>1</v>
      </c>
      <c r="F2325" s="50">
        <v>0</v>
      </c>
      <c r="G2325" s="50">
        <v>11</v>
      </c>
      <c r="H2325" s="50">
        <v>55</v>
      </c>
      <c r="I2325" s="53">
        <f t="shared" si="768"/>
        <v>8.2754629629629619E-3</v>
      </c>
      <c r="J2325" s="54">
        <f t="shared" si="769"/>
        <v>8.2754629629629619E-3</v>
      </c>
      <c r="K2325" s="50" t="s">
        <v>1311</v>
      </c>
      <c r="L2325" s="50" t="s">
        <v>971</v>
      </c>
      <c r="M2325" s="55">
        <f t="shared" si="770"/>
        <v>5.0349650349650394</v>
      </c>
      <c r="N2325" s="50">
        <v>0</v>
      </c>
      <c r="O2325" s="50" t="s">
        <v>184</v>
      </c>
      <c r="S2325" s="151">
        <f t="shared" si="771"/>
        <v>0</v>
      </c>
      <c r="T2325" s="151">
        <f t="shared" si="772"/>
        <v>0</v>
      </c>
      <c r="V2325" s="393">
        <f t="shared" si="783"/>
        <v>0</v>
      </c>
      <c r="W2325" s="393">
        <f t="shared" si="784"/>
        <v>0</v>
      </c>
      <c r="X2325" s="53">
        <f t="shared" si="773"/>
        <v>0.2168171296296296</v>
      </c>
      <c r="Y2325" s="53">
        <f t="shared" si="774"/>
        <v>0.25320630962962959</v>
      </c>
      <c r="Z2325" s="53">
        <f t="shared" si="775"/>
        <v>0.1084085648148148</v>
      </c>
      <c r="AA2325" s="53">
        <f t="shared" si="776"/>
        <v>0.12660315481481479</v>
      </c>
      <c r="AB2325" s="50">
        <f t="shared" si="777"/>
        <v>2978</v>
      </c>
      <c r="AC2325" s="50">
        <f t="shared" si="765"/>
        <v>2014</v>
      </c>
      <c r="AD2325" s="50">
        <f t="shared" si="778"/>
        <v>6</v>
      </c>
      <c r="AE2325" s="56">
        <f t="shared" si="779"/>
        <v>201406</v>
      </c>
      <c r="AF2325" s="56">
        <f t="shared" si="767"/>
        <v>23</v>
      </c>
      <c r="AG2325" s="58">
        <f t="shared" si="785"/>
        <v>0</v>
      </c>
      <c r="AH2325" s="56">
        <f t="shared" si="780"/>
        <v>1</v>
      </c>
      <c r="AI2325" s="53">
        <f t="shared" si="781"/>
        <v>0.23501171962962958</v>
      </c>
      <c r="AJ2325" s="56">
        <f t="shared" si="782"/>
        <v>0</v>
      </c>
    </row>
    <row r="2326" spans="1:36" x14ac:dyDescent="0.25">
      <c r="A2326" s="50">
        <v>2325</v>
      </c>
      <c r="B2326" s="51">
        <v>41791</v>
      </c>
      <c r="C2326" s="75">
        <f t="shared" si="766"/>
        <v>41791</v>
      </c>
      <c r="D2326" s="50" t="s">
        <v>719</v>
      </c>
      <c r="E2326" s="50">
        <v>1</v>
      </c>
      <c r="F2326" s="50">
        <v>0</v>
      </c>
      <c r="G2326" s="50">
        <v>10</v>
      </c>
      <c r="H2326" s="50">
        <v>48</v>
      </c>
      <c r="I2326" s="53">
        <f t="shared" si="768"/>
        <v>7.5000000000000006E-3</v>
      </c>
      <c r="J2326" s="54">
        <f t="shared" si="769"/>
        <v>7.5000000000000006E-3</v>
      </c>
      <c r="K2326" s="50" t="s">
        <v>1311</v>
      </c>
      <c r="L2326" s="50" t="s">
        <v>971</v>
      </c>
      <c r="M2326" s="55">
        <f t="shared" si="770"/>
        <v>5.5555555555555598</v>
      </c>
      <c r="N2326" s="50">
        <v>0</v>
      </c>
      <c r="O2326" s="50" t="s">
        <v>184</v>
      </c>
      <c r="S2326" s="151">
        <f t="shared" si="771"/>
        <v>0</v>
      </c>
      <c r="T2326" s="151">
        <f t="shared" si="772"/>
        <v>0</v>
      </c>
      <c r="V2326" s="393">
        <f t="shared" si="783"/>
        <v>0</v>
      </c>
      <c r="W2326" s="393">
        <f t="shared" si="784"/>
        <v>0</v>
      </c>
      <c r="X2326" s="53">
        <f t="shared" si="773"/>
        <v>0.19650000000000001</v>
      </c>
      <c r="Y2326" s="53">
        <f t="shared" si="774"/>
        <v>0.23288918</v>
      </c>
      <c r="Z2326" s="53">
        <f t="shared" si="775"/>
        <v>9.8250000000000004E-2</v>
      </c>
      <c r="AA2326" s="53">
        <f t="shared" si="776"/>
        <v>0.11644459</v>
      </c>
      <c r="AB2326" s="50">
        <f t="shared" si="777"/>
        <v>2375</v>
      </c>
      <c r="AC2326" s="50">
        <f t="shared" si="765"/>
        <v>2014</v>
      </c>
      <c r="AD2326" s="50">
        <f t="shared" si="778"/>
        <v>6</v>
      </c>
      <c r="AE2326" s="56">
        <f t="shared" si="779"/>
        <v>201406</v>
      </c>
      <c r="AF2326" s="56">
        <f t="shared" si="767"/>
        <v>23</v>
      </c>
      <c r="AG2326" s="58">
        <f t="shared" si="785"/>
        <v>0</v>
      </c>
      <c r="AH2326" s="56">
        <f t="shared" si="780"/>
        <v>1</v>
      </c>
      <c r="AI2326" s="53">
        <f t="shared" si="781"/>
        <v>0.21469459000000002</v>
      </c>
      <c r="AJ2326" s="56">
        <f t="shared" si="782"/>
        <v>0</v>
      </c>
    </row>
    <row r="2327" spans="1:36" x14ac:dyDescent="0.25">
      <c r="A2327" s="50">
        <v>2326</v>
      </c>
      <c r="B2327" s="51">
        <v>41791</v>
      </c>
      <c r="C2327" s="75">
        <f t="shared" si="766"/>
        <v>41791</v>
      </c>
      <c r="D2327" s="50" t="s">
        <v>720</v>
      </c>
      <c r="E2327" s="50">
        <v>1</v>
      </c>
      <c r="F2327" s="50">
        <v>0</v>
      </c>
      <c r="G2327" s="50">
        <v>12</v>
      </c>
      <c r="H2327" s="50">
        <v>9</v>
      </c>
      <c r="I2327" s="53">
        <f t="shared" si="768"/>
        <v>8.4375000000000006E-3</v>
      </c>
      <c r="J2327" s="54">
        <f t="shared" si="769"/>
        <v>8.4375000000000006E-3</v>
      </c>
      <c r="K2327" s="50" t="s">
        <v>1311</v>
      </c>
      <c r="L2327" s="50" t="s">
        <v>971</v>
      </c>
      <c r="M2327" s="55">
        <f t="shared" si="770"/>
        <v>4.9382716049382749</v>
      </c>
      <c r="N2327" s="50">
        <v>0</v>
      </c>
      <c r="O2327" s="50" t="s">
        <v>184</v>
      </c>
      <c r="S2327" s="151">
        <f t="shared" si="771"/>
        <v>0</v>
      </c>
      <c r="T2327" s="151">
        <f t="shared" si="772"/>
        <v>0</v>
      </c>
      <c r="V2327" s="393">
        <f t="shared" si="783"/>
        <v>0</v>
      </c>
      <c r="W2327" s="393">
        <f t="shared" si="784"/>
        <v>0</v>
      </c>
      <c r="X2327" s="53">
        <f t="shared" si="773"/>
        <v>0.2210625</v>
      </c>
      <c r="Y2327" s="53">
        <f t="shared" si="774"/>
        <v>0.25745168000000002</v>
      </c>
      <c r="Z2327" s="53">
        <f t="shared" si="775"/>
        <v>0.11053125</v>
      </c>
      <c r="AA2327" s="53">
        <f t="shared" si="776"/>
        <v>0.12872584000000001</v>
      </c>
      <c r="AB2327" s="50">
        <f t="shared" si="777"/>
        <v>3069</v>
      </c>
      <c r="AC2327" s="50">
        <f t="shared" si="765"/>
        <v>2014</v>
      </c>
      <c r="AD2327" s="50">
        <f t="shared" si="778"/>
        <v>6</v>
      </c>
      <c r="AE2327" s="56">
        <f t="shared" si="779"/>
        <v>201406</v>
      </c>
      <c r="AF2327" s="56">
        <f t="shared" si="767"/>
        <v>23</v>
      </c>
      <c r="AG2327" s="58">
        <f t="shared" si="785"/>
        <v>0</v>
      </c>
      <c r="AH2327" s="56">
        <f t="shared" si="780"/>
        <v>1</v>
      </c>
      <c r="AI2327" s="53">
        <f t="shared" si="781"/>
        <v>0.23925709000000001</v>
      </c>
      <c r="AJ2327" s="56">
        <f t="shared" si="782"/>
        <v>0</v>
      </c>
    </row>
    <row r="2328" spans="1:36" x14ac:dyDescent="0.25">
      <c r="A2328" s="50">
        <v>2327</v>
      </c>
      <c r="B2328" s="51">
        <v>41791</v>
      </c>
      <c r="C2328" s="75">
        <f t="shared" si="766"/>
        <v>41791</v>
      </c>
      <c r="D2328" s="50" t="s">
        <v>721</v>
      </c>
      <c r="E2328" s="50">
        <v>1</v>
      </c>
      <c r="F2328" s="50">
        <v>0</v>
      </c>
      <c r="G2328" s="50">
        <v>11</v>
      </c>
      <c r="H2328" s="50">
        <v>27</v>
      </c>
      <c r="I2328" s="53">
        <f t="shared" si="768"/>
        <v>7.951388888888888E-3</v>
      </c>
      <c r="J2328" s="54">
        <f t="shared" si="769"/>
        <v>7.951388888888888E-3</v>
      </c>
      <c r="K2328" s="50" t="s">
        <v>1311</v>
      </c>
      <c r="L2328" s="50" t="s">
        <v>971</v>
      </c>
      <c r="M2328" s="55">
        <f t="shared" si="770"/>
        <v>5.2401746724890872</v>
      </c>
      <c r="N2328" s="50">
        <v>0</v>
      </c>
      <c r="O2328" s="50" t="s">
        <v>184</v>
      </c>
      <c r="S2328" s="151">
        <f t="shared" si="771"/>
        <v>0</v>
      </c>
      <c r="T2328" s="151">
        <f t="shared" si="772"/>
        <v>0</v>
      </c>
      <c r="V2328" s="393">
        <f t="shared" si="783"/>
        <v>0</v>
      </c>
      <c r="W2328" s="393">
        <f t="shared" si="784"/>
        <v>0</v>
      </c>
      <c r="X2328" s="53">
        <f t="shared" si="773"/>
        <v>0.20832638888888885</v>
      </c>
      <c r="Y2328" s="53">
        <f t="shared" si="774"/>
        <v>0.24471556888888887</v>
      </c>
      <c r="Z2328" s="53">
        <f t="shared" si="775"/>
        <v>0.10416319444444443</v>
      </c>
      <c r="AA2328" s="53">
        <f t="shared" si="776"/>
        <v>0.12235778444444444</v>
      </c>
      <c r="AB2328" s="50">
        <f t="shared" si="777"/>
        <v>2779</v>
      </c>
      <c r="AC2328" s="50">
        <f t="shared" si="765"/>
        <v>2014</v>
      </c>
      <c r="AD2328" s="50">
        <f t="shared" si="778"/>
        <v>6</v>
      </c>
      <c r="AE2328" s="56">
        <f t="shared" si="779"/>
        <v>201406</v>
      </c>
      <c r="AF2328" s="56">
        <f t="shared" si="767"/>
        <v>23</v>
      </c>
      <c r="AG2328" s="58">
        <f t="shared" si="785"/>
        <v>0</v>
      </c>
      <c r="AH2328" s="56">
        <f t="shared" si="780"/>
        <v>1</v>
      </c>
      <c r="AI2328" s="53">
        <f t="shared" si="781"/>
        <v>0.22652097888888886</v>
      </c>
      <c r="AJ2328" s="56">
        <f t="shared" si="782"/>
        <v>0</v>
      </c>
    </row>
    <row r="2329" spans="1:36" x14ac:dyDescent="0.25">
      <c r="A2329" s="50">
        <v>2328</v>
      </c>
      <c r="B2329" s="51">
        <v>41791</v>
      </c>
      <c r="C2329" s="75">
        <f t="shared" si="766"/>
        <v>41791</v>
      </c>
      <c r="D2329" s="50" t="s">
        <v>707</v>
      </c>
      <c r="E2329" s="50">
        <v>1</v>
      </c>
      <c r="F2329" s="50">
        <v>0</v>
      </c>
      <c r="G2329" s="50">
        <v>10</v>
      </c>
      <c r="H2329" s="50">
        <v>26</v>
      </c>
      <c r="I2329" s="53">
        <f t="shared" si="768"/>
        <v>7.2453703703703708E-3</v>
      </c>
      <c r="J2329" s="54">
        <f t="shared" si="769"/>
        <v>7.2453703703703708E-3</v>
      </c>
      <c r="K2329" s="50" t="s">
        <v>1311</v>
      </c>
      <c r="L2329" s="50" t="s">
        <v>971</v>
      </c>
      <c r="M2329" s="55">
        <f t="shared" si="770"/>
        <v>5.750798722044733</v>
      </c>
      <c r="N2329" s="50">
        <v>0</v>
      </c>
      <c r="O2329" s="50" t="s">
        <v>184</v>
      </c>
      <c r="S2329" s="151">
        <f t="shared" si="771"/>
        <v>0</v>
      </c>
      <c r="T2329" s="151">
        <f t="shared" si="772"/>
        <v>0</v>
      </c>
      <c r="V2329" s="393">
        <f t="shared" si="783"/>
        <v>0</v>
      </c>
      <c r="W2329" s="393">
        <f t="shared" si="784"/>
        <v>0</v>
      </c>
      <c r="X2329" s="53">
        <f t="shared" si="773"/>
        <v>0.18982870370370372</v>
      </c>
      <c r="Y2329" s="53">
        <f t="shared" si="774"/>
        <v>0.22621788370370371</v>
      </c>
      <c r="Z2329" s="53">
        <f t="shared" si="775"/>
        <v>9.4914351851851861E-2</v>
      </c>
      <c r="AA2329" s="53">
        <f t="shared" si="776"/>
        <v>0.11310894185185186</v>
      </c>
      <c r="AB2329" s="50">
        <f t="shared" si="777"/>
        <v>2097</v>
      </c>
      <c r="AC2329" s="50">
        <f t="shared" si="765"/>
        <v>2014</v>
      </c>
      <c r="AD2329" s="50">
        <f t="shared" si="778"/>
        <v>6</v>
      </c>
      <c r="AE2329" s="56">
        <f t="shared" si="779"/>
        <v>201406</v>
      </c>
      <c r="AF2329" s="56">
        <f t="shared" si="767"/>
        <v>23</v>
      </c>
      <c r="AG2329" s="58">
        <f t="shared" si="785"/>
        <v>0</v>
      </c>
      <c r="AH2329" s="56">
        <f t="shared" si="780"/>
        <v>1</v>
      </c>
      <c r="AI2329" s="53">
        <f t="shared" si="781"/>
        <v>0.2080232937037037</v>
      </c>
      <c r="AJ2329" s="56">
        <f t="shared" si="782"/>
        <v>0</v>
      </c>
    </row>
    <row r="2330" spans="1:36" x14ac:dyDescent="0.25">
      <c r="A2330" s="50">
        <v>2329</v>
      </c>
      <c r="B2330" s="51">
        <v>41791</v>
      </c>
      <c r="C2330" s="75">
        <f t="shared" si="766"/>
        <v>41791</v>
      </c>
      <c r="D2330" s="50" t="s">
        <v>708</v>
      </c>
      <c r="E2330" s="50">
        <v>1</v>
      </c>
      <c r="F2330" s="50">
        <v>0</v>
      </c>
      <c r="G2330" s="50">
        <v>11</v>
      </c>
      <c r="H2330" s="50">
        <v>51</v>
      </c>
      <c r="I2330" s="53">
        <f t="shared" si="768"/>
        <v>8.2291666666666659E-3</v>
      </c>
      <c r="J2330" s="54">
        <f t="shared" si="769"/>
        <v>8.2291666666666659E-3</v>
      </c>
      <c r="K2330" s="50" t="s">
        <v>1311</v>
      </c>
      <c r="L2330" s="50" t="s">
        <v>971</v>
      </c>
      <c r="M2330" s="55">
        <f t="shared" si="770"/>
        <v>5.0632911392405111</v>
      </c>
      <c r="N2330" s="50">
        <v>0</v>
      </c>
      <c r="O2330" s="50" t="s">
        <v>184</v>
      </c>
      <c r="S2330" s="151">
        <f t="shared" si="771"/>
        <v>0</v>
      </c>
      <c r="T2330" s="151">
        <f t="shared" si="772"/>
        <v>0</v>
      </c>
      <c r="V2330" s="393">
        <f t="shared" si="783"/>
        <v>0</v>
      </c>
      <c r="W2330" s="393">
        <f t="shared" si="784"/>
        <v>0</v>
      </c>
      <c r="X2330" s="53">
        <f t="shared" si="773"/>
        <v>0.21560416666666665</v>
      </c>
      <c r="Y2330" s="53">
        <f t="shared" si="774"/>
        <v>0.25199334666666662</v>
      </c>
      <c r="Z2330" s="53">
        <f t="shared" si="775"/>
        <v>0.10780208333333333</v>
      </c>
      <c r="AA2330" s="53">
        <f t="shared" si="776"/>
        <v>0.12599667333333331</v>
      </c>
      <c r="AB2330" s="50">
        <f t="shared" si="777"/>
        <v>2946</v>
      </c>
      <c r="AC2330" s="50">
        <f t="shared" si="765"/>
        <v>2014</v>
      </c>
      <c r="AD2330" s="50">
        <f t="shared" si="778"/>
        <v>6</v>
      </c>
      <c r="AE2330" s="56">
        <f t="shared" si="779"/>
        <v>201406</v>
      </c>
      <c r="AF2330" s="56">
        <f t="shared" si="767"/>
        <v>23</v>
      </c>
      <c r="AG2330" s="58">
        <f t="shared" si="785"/>
        <v>0</v>
      </c>
      <c r="AH2330" s="56">
        <f t="shared" si="780"/>
        <v>1</v>
      </c>
      <c r="AI2330" s="53">
        <f t="shared" si="781"/>
        <v>0.23379875666666664</v>
      </c>
      <c r="AJ2330" s="56">
        <f t="shared" si="782"/>
        <v>0</v>
      </c>
    </row>
    <row r="2331" spans="1:36" x14ac:dyDescent="0.25">
      <c r="A2331" s="50">
        <v>2330</v>
      </c>
      <c r="B2331" s="51">
        <v>41791</v>
      </c>
      <c r="C2331" s="75">
        <f t="shared" si="766"/>
        <v>41791</v>
      </c>
      <c r="D2331" s="50" t="s">
        <v>709</v>
      </c>
      <c r="E2331" s="50">
        <v>1</v>
      </c>
      <c r="F2331" s="50">
        <v>0</v>
      </c>
      <c r="G2331" s="50">
        <v>13</v>
      </c>
      <c r="H2331" s="50">
        <v>20</v>
      </c>
      <c r="I2331" s="53">
        <f t="shared" si="768"/>
        <v>9.2592592592592605E-3</v>
      </c>
      <c r="J2331" s="54">
        <f t="shared" si="769"/>
        <v>9.2592592592592605E-3</v>
      </c>
      <c r="K2331" s="50" t="s">
        <v>1311</v>
      </c>
      <c r="L2331" s="50" t="s">
        <v>971</v>
      </c>
      <c r="M2331" s="55">
        <f t="shared" si="770"/>
        <v>4.5000000000000027</v>
      </c>
      <c r="N2331" s="50">
        <v>0</v>
      </c>
      <c r="O2331" s="50" t="s">
        <v>184</v>
      </c>
      <c r="S2331" s="151">
        <f t="shared" si="771"/>
        <v>0</v>
      </c>
      <c r="T2331" s="151">
        <f t="shared" si="772"/>
        <v>0</v>
      </c>
      <c r="V2331" s="393">
        <f t="shared" si="783"/>
        <v>0</v>
      </c>
      <c r="W2331" s="393">
        <f t="shared" si="784"/>
        <v>0</v>
      </c>
      <c r="X2331" s="53">
        <f t="shared" si="773"/>
        <v>0.24259259259259261</v>
      </c>
      <c r="Y2331" s="53">
        <f t="shared" si="774"/>
        <v>0.2789817725925926</v>
      </c>
      <c r="Z2331" s="53">
        <f t="shared" si="775"/>
        <v>0.1212962962962963</v>
      </c>
      <c r="AA2331" s="53">
        <f t="shared" si="776"/>
        <v>0.1394908862962963</v>
      </c>
      <c r="AB2331" s="50">
        <f t="shared" si="777"/>
        <v>3272</v>
      </c>
      <c r="AC2331" s="50">
        <f t="shared" si="765"/>
        <v>2014</v>
      </c>
      <c r="AD2331" s="50">
        <f t="shared" si="778"/>
        <v>6</v>
      </c>
      <c r="AE2331" s="56">
        <f t="shared" si="779"/>
        <v>201406</v>
      </c>
      <c r="AF2331" s="56">
        <f t="shared" si="767"/>
        <v>23</v>
      </c>
      <c r="AG2331" s="58">
        <f t="shared" si="785"/>
        <v>0</v>
      </c>
      <c r="AH2331" s="56">
        <f t="shared" si="780"/>
        <v>1</v>
      </c>
      <c r="AI2331" s="53">
        <f t="shared" si="781"/>
        <v>0.26078718259259259</v>
      </c>
      <c r="AJ2331" s="56">
        <f t="shared" si="782"/>
        <v>0</v>
      </c>
    </row>
    <row r="2332" spans="1:36" x14ac:dyDescent="0.25">
      <c r="A2332" s="50">
        <v>2331</v>
      </c>
      <c r="B2332" s="51">
        <v>41791</v>
      </c>
      <c r="C2332" s="75">
        <f t="shared" si="766"/>
        <v>41791</v>
      </c>
      <c r="D2332" s="50" t="s">
        <v>710</v>
      </c>
      <c r="E2332" s="50">
        <v>1</v>
      </c>
      <c r="F2332" s="50">
        <v>0</v>
      </c>
      <c r="G2332" s="50">
        <v>10</v>
      </c>
      <c r="H2332" s="50">
        <v>33</v>
      </c>
      <c r="I2332" s="53">
        <f t="shared" si="768"/>
        <v>7.3263888888888892E-3</v>
      </c>
      <c r="J2332" s="54">
        <f t="shared" si="769"/>
        <v>7.3263888888888892E-3</v>
      </c>
      <c r="K2332" s="50" t="s">
        <v>1311</v>
      </c>
      <c r="L2332" s="50" t="s">
        <v>971</v>
      </c>
      <c r="M2332" s="55">
        <f t="shared" si="770"/>
        <v>5.6872037914691989</v>
      </c>
      <c r="N2332" s="50">
        <v>0</v>
      </c>
      <c r="O2332" s="50" t="s">
        <v>184</v>
      </c>
      <c r="S2332" s="151">
        <f t="shared" si="771"/>
        <v>0</v>
      </c>
      <c r="T2332" s="151">
        <f t="shared" si="772"/>
        <v>0</v>
      </c>
      <c r="V2332" s="393">
        <f t="shared" si="783"/>
        <v>0</v>
      </c>
      <c r="W2332" s="393">
        <f t="shared" si="784"/>
        <v>0</v>
      </c>
      <c r="X2332" s="53">
        <f t="shared" si="773"/>
        <v>0.19195138888888888</v>
      </c>
      <c r="Y2332" s="53">
        <f t="shared" si="774"/>
        <v>0.2283405688888889</v>
      </c>
      <c r="Z2332" s="53">
        <f t="shared" si="775"/>
        <v>9.597569444444444E-2</v>
      </c>
      <c r="AA2332" s="53">
        <f t="shared" si="776"/>
        <v>0.11417028444444445</v>
      </c>
      <c r="AB2332" s="50">
        <f t="shared" si="777"/>
        <v>2197</v>
      </c>
      <c r="AC2332" s="50">
        <f t="shared" si="765"/>
        <v>2014</v>
      </c>
      <c r="AD2332" s="50">
        <f t="shared" si="778"/>
        <v>6</v>
      </c>
      <c r="AE2332" s="56">
        <f t="shared" si="779"/>
        <v>201406</v>
      </c>
      <c r="AF2332" s="56">
        <f t="shared" si="767"/>
        <v>23</v>
      </c>
      <c r="AG2332" s="58">
        <f t="shared" si="785"/>
        <v>0</v>
      </c>
      <c r="AH2332" s="56">
        <f t="shared" si="780"/>
        <v>1</v>
      </c>
      <c r="AI2332" s="53">
        <f t="shared" si="781"/>
        <v>0.21014597888888889</v>
      </c>
      <c r="AJ2332" s="56">
        <f t="shared" si="782"/>
        <v>0</v>
      </c>
    </row>
    <row r="2333" spans="1:36" x14ac:dyDescent="0.25">
      <c r="A2333" s="50">
        <v>2332</v>
      </c>
      <c r="B2333" s="51">
        <v>41791</v>
      </c>
      <c r="C2333" s="75">
        <f t="shared" si="766"/>
        <v>41791</v>
      </c>
      <c r="D2333" s="50" t="s">
        <v>515</v>
      </c>
      <c r="E2333" s="50">
        <v>0.01</v>
      </c>
      <c r="F2333" s="50">
        <v>0</v>
      </c>
      <c r="G2333" s="50">
        <v>3</v>
      </c>
      <c r="H2333" s="50">
        <v>2</v>
      </c>
      <c r="I2333" s="53">
        <f t="shared" si="768"/>
        <v>2.1064814814814813E-3</v>
      </c>
      <c r="J2333" s="54">
        <f t="shared" si="769"/>
        <v>0.21064814814814814</v>
      </c>
      <c r="K2333" s="50" t="s">
        <v>1311</v>
      </c>
      <c r="L2333" s="50" t="s">
        <v>971</v>
      </c>
      <c r="M2333" s="55">
        <f t="shared" si="770"/>
        <v>0.19780219780219796</v>
      </c>
      <c r="N2333" s="50">
        <v>0</v>
      </c>
      <c r="O2333" s="50" t="s">
        <v>184</v>
      </c>
      <c r="S2333" s="151">
        <f t="shared" si="771"/>
        <v>0</v>
      </c>
      <c r="T2333" s="151">
        <f t="shared" si="772"/>
        <v>0</v>
      </c>
      <c r="V2333" s="393">
        <f t="shared" si="783"/>
        <v>0</v>
      </c>
      <c r="W2333" s="393">
        <f t="shared" si="784"/>
        <v>0</v>
      </c>
      <c r="X2333" s="53">
        <f t="shared" si="773"/>
        <v>5.5189814814814815</v>
      </c>
      <c r="Y2333" s="53">
        <f t="shared" si="774"/>
        <v>5.5553706614814811</v>
      </c>
      <c r="Z2333" s="53">
        <f t="shared" si="775"/>
        <v>2.7594907407407407</v>
      </c>
      <c r="AA2333" s="53">
        <f t="shared" si="776"/>
        <v>2.7776853307407405</v>
      </c>
      <c r="AB2333" s="50">
        <f t="shared" si="777"/>
        <v>4094</v>
      </c>
      <c r="AC2333" s="50">
        <f t="shared" si="765"/>
        <v>2014</v>
      </c>
      <c r="AD2333" s="50">
        <f t="shared" si="778"/>
        <v>6</v>
      </c>
      <c r="AE2333" s="56">
        <f t="shared" si="779"/>
        <v>201406</v>
      </c>
      <c r="AF2333" s="56">
        <f t="shared" si="767"/>
        <v>23</v>
      </c>
      <c r="AG2333" s="58">
        <f t="shared" si="785"/>
        <v>0</v>
      </c>
      <c r="AH2333" s="56">
        <f t="shared" si="780"/>
        <v>1</v>
      </c>
      <c r="AI2333" s="53">
        <f t="shared" si="781"/>
        <v>5.5371760714814808</v>
      </c>
      <c r="AJ2333" s="56">
        <f t="shared" si="782"/>
        <v>0</v>
      </c>
    </row>
    <row r="2334" spans="1:36" x14ac:dyDescent="0.25">
      <c r="A2334" s="50">
        <v>2333</v>
      </c>
      <c r="B2334" s="51">
        <v>41791</v>
      </c>
      <c r="C2334" s="75">
        <f t="shared" si="766"/>
        <v>41791</v>
      </c>
      <c r="D2334" s="50" t="s">
        <v>516</v>
      </c>
      <c r="E2334" s="50">
        <v>0.01</v>
      </c>
      <c r="F2334" s="50">
        <v>0</v>
      </c>
      <c r="G2334" s="50">
        <v>3</v>
      </c>
      <c r="H2334" s="50">
        <v>0</v>
      </c>
      <c r="I2334" s="53">
        <f t="shared" si="768"/>
        <v>2.0833333333333333E-3</v>
      </c>
      <c r="J2334" s="54">
        <f t="shared" si="769"/>
        <v>0.20833333333333331</v>
      </c>
      <c r="K2334" s="50" t="s">
        <v>1311</v>
      </c>
      <c r="L2334" s="50" t="s">
        <v>971</v>
      </c>
      <c r="M2334" s="55">
        <f t="shared" si="770"/>
        <v>0.20000000000000018</v>
      </c>
      <c r="N2334" s="50">
        <v>0</v>
      </c>
      <c r="O2334" s="50" t="s">
        <v>184</v>
      </c>
      <c r="S2334" s="151">
        <f t="shared" si="771"/>
        <v>0</v>
      </c>
      <c r="T2334" s="151">
        <f t="shared" si="772"/>
        <v>0</v>
      </c>
      <c r="V2334" s="393">
        <f t="shared" si="783"/>
        <v>0</v>
      </c>
      <c r="W2334" s="393">
        <f t="shared" si="784"/>
        <v>0</v>
      </c>
      <c r="X2334" s="53">
        <f t="shared" si="773"/>
        <v>5.458333333333333</v>
      </c>
      <c r="Y2334" s="53">
        <f t="shared" si="774"/>
        <v>5.4947225133333326</v>
      </c>
      <c r="Z2334" s="53">
        <f t="shared" si="775"/>
        <v>2.7291666666666665</v>
      </c>
      <c r="AA2334" s="53">
        <f t="shared" si="776"/>
        <v>2.7473612566666663</v>
      </c>
      <c r="AB2334" s="50">
        <f t="shared" si="777"/>
        <v>4093</v>
      </c>
      <c r="AC2334" s="50">
        <f t="shared" si="765"/>
        <v>2014</v>
      </c>
      <c r="AD2334" s="50">
        <f t="shared" si="778"/>
        <v>6</v>
      </c>
      <c r="AE2334" s="56">
        <f t="shared" si="779"/>
        <v>201406</v>
      </c>
      <c r="AF2334" s="56">
        <f t="shared" si="767"/>
        <v>23</v>
      </c>
      <c r="AG2334" s="58">
        <f t="shared" si="785"/>
        <v>0</v>
      </c>
      <c r="AH2334" s="56">
        <f t="shared" si="780"/>
        <v>1</v>
      </c>
      <c r="AI2334" s="53">
        <f t="shared" si="781"/>
        <v>5.4765279233333324</v>
      </c>
      <c r="AJ2334" s="56">
        <f t="shared" si="782"/>
        <v>0</v>
      </c>
    </row>
    <row r="2335" spans="1:36" x14ac:dyDescent="0.25">
      <c r="A2335" s="50">
        <v>2334</v>
      </c>
      <c r="B2335" s="51">
        <v>41792</v>
      </c>
      <c r="C2335" s="75">
        <f t="shared" si="766"/>
        <v>41792</v>
      </c>
      <c r="D2335" s="50" t="s">
        <v>1224</v>
      </c>
      <c r="E2335" s="50">
        <v>8</v>
      </c>
      <c r="F2335" s="50">
        <v>0</v>
      </c>
      <c r="G2335" s="50">
        <v>26</v>
      </c>
      <c r="H2335" s="50">
        <v>30</v>
      </c>
      <c r="I2335" s="53">
        <f t="shared" si="768"/>
        <v>1.8402777777777778E-2</v>
      </c>
      <c r="J2335" s="54">
        <f t="shared" si="769"/>
        <v>2.3003472222222223E-3</v>
      </c>
      <c r="K2335" s="50" t="s">
        <v>921</v>
      </c>
      <c r="L2335" s="50" t="s">
        <v>1132</v>
      </c>
      <c r="M2335" s="55">
        <f t="shared" si="770"/>
        <v>18.113207547169825</v>
      </c>
      <c r="N2335" s="50">
        <v>0</v>
      </c>
      <c r="O2335" s="50" t="s">
        <v>253</v>
      </c>
      <c r="S2335" s="151">
        <f t="shared" si="771"/>
        <v>0.25763888888888892</v>
      </c>
      <c r="T2335" s="151">
        <f t="shared" si="772"/>
        <v>0.12881944444444446</v>
      </c>
      <c r="V2335" s="393">
        <f t="shared" si="783"/>
        <v>0</v>
      </c>
      <c r="W2335" s="393">
        <f t="shared" si="784"/>
        <v>0</v>
      </c>
      <c r="X2335" s="53">
        <f t="shared" si="773"/>
        <v>6.026909722222222E-2</v>
      </c>
      <c r="Y2335" s="53">
        <f t="shared" si="774"/>
        <v>9.6658277222222214E-2</v>
      </c>
      <c r="Z2335" s="53">
        <f t="shared" si="775"/>
        <v>3.013454861111111E-2</v>
      </c>
      <c r="AA2335" s="53">
        <f t="shared" si="776"/>
        <v>4.8329138611111107E-2</v>
      </c>
      <c r="AB2335" s="50">
        <f t="shared" si="777"/>
        <v>295</v>
      </c>
      <c r="AC2335" s="50">
        <f t="shared" si="765"/>
        <v>2014</v>
      </c>
      <c r="AD2335" s="50">
        <f t="shared" si="778"/>
        <v>6</v>
      </c>
      <c r="AE2335" s="56">
        <f t="shared" si="779"/>
        <v>201406</v>
      </c>
      <c r="AF2335" s="56">
        <f t="shared" si="767"/>
        <v>23</v>
      </c>
      <c r="AG2335" s="58">
        <f t="shared" si="785"/>
        <v>0</v>
      </c>
      <c r="AH2335" s="56">
        <f t="shared" si="780"/>
        <v>2</v>
      </c>
      <c r="AI2335" s="53">
        <f t="shared" si="781"/>
        <v>7.8463687222222217E-2</v>
      </c>
      <c r="AJ2335" s="56">
        <f t="shared" si="782"/>
        <v>8</v>
      </c>
    </row>
    <row r="2336" spans="1:36" ht="15.75" x14ac:dyDescent="0.3">
      <c r="A2336" s="50">
        <v>2335</v>
      </c>
      <c r="B2336" s="51">
        <v>41793</v>
      </c>
      <c r="C2336" s="75">
        <f t="shared" si="766"/>
        <v>41793</v>
      </c>
      <c r="D2336" s="50" t="s">
        <v>1224</v>
      </c>
      <c r="E2336" s="50">
        <v>20.6</v>
      </c>
      <c r="F2336" s="50">
        <v>1</v>
      </c>
      <c r="G2336" s="50">
        <v>26</v>
      </c>
      <c r="H2336" s="50">
        <v>22</v>
      </c>
      <c r="I2336" s="53">
        <f t="shared" si="768"/>
        <v>5.9976851851851858E-2</v>
      </c>
      <c r="J2336" s="54">
        <f t="shared" si="769"/>
        <v>2.9114976627112551E-3</v>
      </c>
      <c r="K2336" s="50" t="s">
        <v>930</v>
      </c>
      <c r="L2336" s="50" t="s">
        <v>1392</v>
      </c>
      <c r="M2336" s="55">
        <f t="shared" si="770"/>
        <v>14.311076804322665</v>
      </c>
      <c r="N2336" s="50">
        <v>0</v>
      </c>
      <c r="O2336" s="50" t="s">
        <v>198</v>
      </c>
      <c r="R2336" s="146" t="s">
        <v>1393</v>
      </c>
      <c r="S2336" s="151">
        <f t="shared" si="771"/>
        <v>0.32608773822366055</v>
      </c>
      <c r="T2336" s="151">
        <f t="shared" si="772"/>
        <v>0.16304386911183028</v>
      </c>
      <c r="V2336" s="393">
        <f t="shared" si="783"/>
        <v>0</v>
      </c>
      <c r="W2336" s="393">
        <f t="shared" si="784"/>
        <v>0</v>
      </c>
      <c r="X2336" s="53">
        <f t="shared" si="773"/>
        <v>7.6281238763034886E-2</v>
      </c>
      <c r="Y2336" s="53">
        <f t="shared" si="774"/>
        <v>0.11267041876303488</v>
      </c>
      <c r="Z2336" s="53">
        <f t="shared" si="775"/>
        <v>3.8140619381517443E-2</v>
      </c>
      <c r="AA2336" s="53">
        <f t="shared" si="776"/>
        <v>5.633520938151744E-2</v>
      </c>
      <c r="AB2336" s="50">
        <f t="shared" si="777"/>
        <v>700</v>
      </c>
      <c r="AC2336" s="50">
        <f t="shared" si="765"/>
        <v>2014</v>
      </c>
      <c r="AD2336" s="50">
        <f t="shared" si="778"/>
        <v>6</v>
      </c>
      <c r="AE2336" s="56">
        <f t="shared" si="779"/>
        <v>201406</v>
      </c>
      <c r="AF2336" s="56">
        <f t="shared" si="767"/>
        <v>23</v>
      </c>
      <c r="AG2336" s="58">
        <f t="shared" si="785"/>
        <v>0</v>
      </c>
      <c r="AH2336" s="56">
        <f t="shared" si="780"/>
        <v>3</v>
      </c>
      <c r="AI2336" s="53">
        <f t="shared" si="781"/>
        <v>9.4475828763034883E-2</v>
      </c>
      <c r="AJ2336" s="56">
        <f t="shared" si="782"/>
        <v>20.6</v>
      </c>
    </row>
    <row r="2337" spans="1:36" x14ac:dyDescent="0.25">
      <c r="A2337" s="50">
        <v>2336</v>
      </c>
      <c r="B2337" s="51">
        <v>41793</v>
      </c>
      <c r="C2337" s="75">
        <f t="shared" si="766"/>
        <v>41793</v>
      </c>
      <c r="D2337" s="50" t="s">
        <v>1224</v>
      </c>
      <c r="E2337" s="50">
        <v>20.2</v>
      </c>
      <c r="F2337" s="50">
        <v>1</v>
      </c>
      <c r="G2337" s="50">
        <v>19</v>
      </c>
      <c r="H2337" s="50">
        <v>17</v>
      </c>
      <c r="I2337" s="53">
        <f t="shared" si="768"/>
        <v>5.5057870370370375E-2</v>
      </c>
      <c r="J2337" s="54">
        <f t="shared" si="769"/>
        <v>2.7256371470480386E-3</v>
      </c>
      <c r="K2337" s="50" t="s">
        <v>930</v>
      </c>
      <c r="L2337" s="50" t="s">
        <v>1368</v>
      </c>
      <c r="M2337" s="55">
        <f t="shared" si="770"/>
        <v>15.286945553920548</v>
      </c>
      <c r="N2337" s="50">
        <v>0</v>
      </c>
      <c r="O2337" s="50" t="s">
        <v>184</v>
      </c>
      <c r="R2337" s="50" t="s">
        <v>1394</v>
      </c>
      <c r="S2337" s="151">
        <f t="shared" si="771"/>
        <v>0.3052713604693803</v>
      </c>
      <c r="T2337" s="151">
        <f t="shared" si="772"/>
        <v>0.15263568023469015</v>
      </c>
      <c r="V2337" s="393">
        <f t="shared" si="783"/>
        <v>0</v>
      </c>
      <c r="W2337" s="393">
        <f t="shared" si="784"/>
        <v>0</v>
      </c>
      <c r="X2337" s="53">
        <f t="shared" si="773"/>
        <v>7.1411693252658615E-2</v>
      </c>
      <c r="Y2337" s="53">
        <f t="shared" si="774"/>
        <v>0.10780087325265861</v>
      </c>
      <c r="Z2337" s="53">
        <f t="shared" si="775"/>
        <v>3.5705846626329307E-2</v>
      </c>
      <c r="AA2337" s="53">
        <f t="shared" si="776"/>
        <v>5.3900436626329304E-2</v>
      </c>
      <c r="AB2337" s="50">
        <f t="shared" si="777"/>
        <v>557</v>
      </c>
      <c r="AC2337" s="50">
        <f t="shared" si="765"/>
        <v>2014</v>
      </c>
      <c r="AD2337" s="50">
        <f t="shared" si="778"/>
        <v>6</v>
      </c>
      <c r="AE2337" s="56">
        <f t="shared" si="779"/>
        <v>201406</v>
      </c>
      <c r="AF2337" s="56">
        <f t="shared" si="767"/>
        <v>23</v>
      </c>
      <c r="AG2337" s="58">
        <f t="shared" si="785"/>
        <v>0</v>
      </c>
      <c r="AH2337" s="56">
        <f t="shared" si="780"/>
        <v>3</v>
      </c>
      <c r="AI2337" s="53">
        <f t="shared" si="781"/>
        <v>8.9606283252658611E-2</v>
      </c>
      <c r="AJ2337" s="56">
        <f t="shared" si="782"/>
        <v>20.2</v>
      </c>
    </row>
    <row r="2338" spans="1:36" x14ac:dyDescent="0.25">
      <c r="A2338" s="50">
        <v>2337</v>
      </c>
      <c r="B2338" s="51">
        <v>41794</v>
      </c>
      <c r="C2338" s="75">
        <f t="shared" si="766"/>
        <v>41794</v>
      </c>
      <c r="D2338" s="50" t="s">
        <v>1225</v>
      </c>
      <c r="E2338" s="50">
        <v>1</v>
      </c>
      <c r="F2338" s="50">
        <v>0</v>
      </c>
      <c r="G2338" s="50">
        <v>38</v>
      </c>
      <c r="H2338" s="50">
        <v>20</v>
      </c>
      <c r="I2338" s="53">
        <f t="shared" si="768"/>
        <v>2.6620370370370374E-2</v>
      </c>
      <c r="J2338" s="54">
        <f t="shared" si="769"/>
        <v>2.6620370370370374E-2</v>
      </c>
      <c r="K2338" s="50" t="s">
        <v>949</v>
      </c>
      <c r="L2338" s="50" t="s">
        <v>949</v>
      </c>
      <c r="M2338" s="55">
        <f t="shared" si="770"/>
        <v>1.5652173913043488</v>
      </c>
      <c r="N2338" s="50">
        <v>0</v>
      </c>
      <c r="O2338" s="50" t="s">
        <v>255</v>
      </c>
      <c r="S2338" s="151">
        <f t="shared" si="771"/>
        <v>6.3888888888888898E-2</v>
      </c>
      <c r="T2338" s="151">
        <f t="shared" si="772"/>
        <v>3.1944444444444449E-2</v>
      </c>
      <c r="V2338" s="393">
        <f t="shared" si="783"/>
        <v>0</v>
      </c>
      <c r="W2338" s="393">
        <f t="shared" si="784"/>
        <v>0</v>
      </c>
      <c r="X2338" s="53">
        <f t="shared" si="773"/>
        <v>0.69745370370370374</v>
      </c>
      <c r="Y2338" s="53">
        <f t="shared" si="774"/>
        <v>0.73384288370370376</v>
      </c>
      <c r="Z2338" s="53">
        <f t="shared" si="775"/>
        <v>0.34872685185185187</v>
      </c>
      <c r="AA2338" s="53">
        <f t="shared" si="776"/>
        <v>0.36692144185185188</v>
      </c>
      <c r="AB2338" s="50">
        <f t="shared" si="777"/>
        <v>3927</v>
      </c>
      <c r="AC2338" s="50">
        <f t="shared" si="765"/>
        <v>2014</v>
      </c>
      <c r="AD2338" s="50">
        <f t="shared" si="778"/>
        <v>6</v>
      </c>
      <c r="AE2338" s="56">
        <f t="shared" si="779"/>
        <v>201406</v>
      </c>
      <c r="AF2338" s="56">
        <f t="shared" si="767"/>
        <v>23</v>
      </c>
      <c r="AG2338" s="58">
        <f t="shared" si="785"/>
        <v>0</v>
      </c>
      <c r="AH2338" s="56">
        <f t="shared" si="780"/>
        <v>4</v>
      </c>
      <c r="AI2338" s="53">
        <f t="shared" si="781"/>
        <v>0.71564829370370375</v>
      </c>
      <c r="AJ2338" s="56">
        <f t="shared" si="782"/>
        <v>46.7</v>
      </c>
    </row>
    <row r="2339" spans="1:36" x14ac:dyDescent="0.25">
      <c r="A2339" s="50">
        <v>2338</v>
      </c>
      <c r="B2339" s="51">
        <v>41795</v>
      </c>
      <c r="C2339" s="75">
        <f t="shared" si="766"/>
        <v>41795</v>
      </c>
      <c r="D2339" s="50" t="s">
        <v>1223</v>
      </c>
      <c r="E2339" s="50">
        <v>1.6</v>
      </c>
      <c r="F2339" s="50">
        <v>0</v>
      </c>
      <c r="G2339" s="50">
        <v>17</v>
      </c>
      <c r="H2339" s="50">
        <v>35</v>
      </c>
      <c r="I2339" s="53">
        <f t="shared" si="768"/>
        <v>1.2210648148148146E-2</v>
      </c>
      <c r="J2339" s="54">
        <f t="shared" si="769"/>
        <v>7.6316550925925909E-3</v>
      </c>
      <c r="K2339" s="50" t="s">
        <v>1280</v>
      </c>
      <c r="L2339" s="50" t="s">
        <v>1395</v>
      </c>
      <c r="M2339" s="55">
        <f t="shared" si="770"/>
        <v>5.4597156398104323</v>
      </c>
      <c r="N2339" s="50">
        <v>0</v>
      </c>
      <c r="O2339" s="50" t="s">
        <v>1341</v>
      </c>
      <c r="S2339" s="151">
        <f t="shared" si="771"/>
        <v>0.19994936342592587</v>
      </c>
      <c r="T2339" s="151">
        <f t="shared" si="772"/>
        <v>9.9974681712962934E-2</v>
      </c>
      <c r="V2339" s="393">
        <f t="shared" si="783"/>
        <v>0</v>
      </c>
      <c r="W2339" s="393">
        <f t="shared" si="784"/>
        <v>0</v>
      </c>
      <c r="X2339" s="53">
        <f t="shared" si="773"/>
        <v>0.19994936342592587</v>
      </c>
      <c r="Y2339" s="53">
        <f t="shared" si="774"/>
        <v>0.23633854342592589</v>
      </c>
      <c r="Z2339" s="53">
        <f t="shared" si="775"/>
        <v>9.9974681712962934E-2</v>
      </c>
      <c r="AA2339" s="53">
        <f t="shared" si="776"/>
        <v>0.11816927171296294</v>
      </c>
      <c r="AB2339" s="50">
        <f t="shared" si="777"/>
        <v>2500</v>
      </c>
      <c r="AC2339" s="50">
        <f t="shared" si="765"/>
        <v>2014</v>
      </c>
      <c r="AD2339" s="50">
        <f t="shared" si="778"/>
        <v>6</v>
      </c>
      <c r="AE2339" s="56">
        <f t="shared" si="779"/>
        <v>201406</v>
      </c>
      <c r="AF2339" s="56">
        <f t="shared" si="767"/>
        <v>23</v>
      </c>
      <c r="AG2339" s="58">
        <f t="shared" si="785"/>
        <v>0</v>
      </c>
      <c r="AH2339" s="56">
        <f t="shared" si="780"/>
        <v>5</v>
      </c>
      <c r="AI2339" s="53">
        <f t="shared" si="781"/>
        <v>0.21814395342592588</v>
      </c>
      <c r="AJ2339" s="56">
        <f t="shared" si="782"/>
        <v>6.8319999999999999</v>
      </c>
    </row>
    <row r="2340" spans="1:36" x14ac:dyDescent="0.25">
      <c r="A2340" s="50">
        <v>2339</v>
      </c>
      <c r="B2340" s="51">
        <v>41796</v>
      </c>
      <c r="C2340" s="75">
        <f t="shared" si="766"/>
        <v>41796</v>
      </c>
      <c r="D2340" s="50" t="s">
        <v>1223</v>
      </c>
      <c r="E2340" s="50">
        <v>2.8</v>
      </c>
      <c r="F2340" s="50">
        <v>0</v>
      </c>
      <c r="G2340" s="50">
        <v>27</v>
      </c>
      <c r="H2340" s="50">
        <v>35</v>
      </c>
      <c r="I2340" s="53">
        <f t="shared" si="768"/>
        <v>1.9155092592592592E-2</v>
      </c>
      <c r="J2340" s="54">
        <f t="shared" si="769"/>
        <v>6.8411044973544976E-3</v>
      </c>
      <c r="K2340" s="50" t="s">
        <v>1345</v>
      </c>
      <c r="L2340" s="50" t="s">
        <v>1396</v>
      </c>
      <c r="M2340" s="55">
        <f t="shared" si="770"/>
        <v>6.0906344410876176</v>
      </c>
      <c r="N2340" s="50">
        <v>0</v>
      </c>
      <c r="O2340" s="50" t="s">
        <v>255</v>
      </c>
      <c r="R2340" s="50" t="s">
        <v>1397</v>
      </c>
      <c r="S2340" s="151">
        <f t="shared" si="771"/>
        <v>0.17923693783068784</v>
      </c>
      <c r="T2340" s="151">
        <f t="shared" si="772"/>
        <v>8.9618468915343918E-2</v>
      </c>
      <c r="V2340" s="393">
        <f t="shared" si="783"/>
        <v>0</v>
      </c>
      <c r="W2340" s="393">
        <f t="shared" si="784"/>
        <v>0</v>
      </c>
      <c r="X2340" s="53">
        <f t="shared" si="773"/>
        <v>0.17923693783068784</v>
      </c>
      <c r="Y2340" s="53">
        <f t="shared" si="774"/>
        <v>0.2156261178306878</v>
      </c>
      <c r="Z2340" s="53">
        <f t="shared" si="775"/>
        <v>8.9618468915343918E-2</v>
      </c>
      <c r="AA2340" s="53">
        <f t="shared" si="776"/>
        <v>0.1078130589153439</v>
      </c>
      <c r="AB2340" s="50">
        <f t="shared" si="777"/>
        <v>1578</v>
      </c>
      <c r="AC2340" s="50">
        <f t="shared" si="765"/>
        <v>2014</v>
      </c>
      <c r="AD2340" s="50">
        <f t="shared" si="778"/>
        <v>6</v>
      </c>
      <c r="AE2340" s="56">
        <f t="shared" si="779"/>
        <v>201406</v>
      </c>
      <c r="AF2340" s="56">
        <f t="shared" si="767"/>
        <v>23</v>
      </c>
      <c r="AG2340" s="58">
        <f t="shared" si="785"/>
        <v>0</v>
      </c>
      <c r="AH2340" s="56">
        <f t="shared" si="780"/>
        <v>6</v>
      </c>
      <c r="AI2340" s="53">
        <f t="shared" si="781"/>
        <v>0.19743152783068782</v>
      </c>
      <c r="AJ2340" s="56">
        <f t="shared" si="782"/>
        <v>11.955999999999998</v>
      </c>
    </row>
    <row r="2341" spans="1:36" x14ac:dyDescent="0.25">
      <c r="A2341" s="50">
        <v>2340</v>
      </c>
      <c r="B2341" s="51">
        <v>41798</v>
      </c>
      <c r="C2341" s="75">
        <f t="shared" si="766"/>
        <v>41798</v>
      </c>
      <c r="D2341" s="50" t="s">
        <v>1224</v>
      </c>
      <c r="E2341" s="50">
        <v>69.599999999999994</v>
      </c>
      <c r="F2341" s="50">
        <v>4</v>
      </c>
      <c r="G2341" s="50">
        <v>20</v>
      </c>
      <c r="H2341" s="50">
        <v>11</v>
      </c>
      <c r="I2341" s="53">
        <f t="shared" si="768"/>
        <v>0.18068287037037037</v>
      </c>
      <c r="J2341" s="54">
        <f t="shared" si="769"/>
        <v>2.5960182524478502E-3</v>
      </c>
      <c r="K2341" s="50" t="s">
        <v>1809</v>
      </c>
      <c r="L2341" s="50" t="s">
        <v>1398</v>
      </c>
      <c r="M2341" s="55">
        <f t="shared" si="770"/>
        <v>16.050220998014233</v>
      </c>
      <c r="N2341" s="50">
        <v>0</v>
      </c>
      <c r="O2341" s="50" t="s">
        <v>255</v>
      </c>
      <c r="R2341" s="50" t="s">
        <v>1399</v>
      </c>
      <c r="S2341" s="151">
        <f t="shared" si="771"/>
        <v>0.29075404427415924</v>
      </c>
      <c r="T2341" s="151">
        <f t="shared" si="772"/>
        <v>0.14537702213707962</v>
      </c>
      <c r="V2341" s="393">
        <f t="shared" si="783"/>
        <v>0</v>
      </c>
      <c r="W2341" s="393">
        <f t="shared" si="784"/>
        <v>0</v>
      </c>
      <c r="X2341" s="53">
        <f t="shared" si="773"/>
        <v>6.8015678214133679E-2</v>
      </c>
      <c r="Y2341" s="53">
        <f t="shared" si="774"/>
        <v>0.10440485821413367</v>
      </c>
      <c r="Z2341" s="53">
        <f t="shared" si="775"/>
        <v>3.400783910706684E-2</v>
      </c>
      <c r="AA2341" s="53">
        <f t="shared" si="776"/>
        <v>5.2202429107066836E-2</v>
      </c>
      <c r="AB2341" s="50">
        <f t="shared" si="777"/>
        <v>469</v>
      </c>
      <c r="AC2341" s="50">
        <f t="shared" ref="AC2341:AC2404" si="786">YEAR(B2341)</f>
        <v>2014</v>
      </c>
      <c r="AD2341" s="50">
        <f t="shared" si="778"/>
        <v>6</v>
      </c>
      <c r="AE2341" s="56">
        <f t="shared" si="779"/>
        <v>201406</v>
      </c>
      <c r="AF2341" s="56">
        <f t="shared" si="767"/>
        <v>24</v>
      </c>
      <c r="AG2341" s="58">
        <f t="shared" si="785"/>
        <v>1</v>
      </c>
      <c r="AH2341" s="56">
        <f t="shared" si="780"/>
        <v>8</v>
      </c>
      <c r="AI2341" s="53">
        <f t="shared" si="781"/>
        <v>8.6210268214133676E-2</v>
      </c>
      <c r="AJ2341" s="56">
        <f t="shared" si="782"/>
        <v>69.599999999999994</v>
      </c>
    </row>
    <row r="2342" spans="1:36" x14ac:dyDescent="0.25">
      <c r="A2342" s="50">
        <v>2341</v>
      </c>
      <c r="B2342" s="51">
        <v>41799</v>
      </c>
      <c r="C2342" s="75">
        <f t="shared" si="766"/>
        <v>41799</v>
      </c>
      <c r="D2342" s="50" t="s">
        <v>1223</v>
      </c>
      <c r="E2342" s="50">
        <v>1</v>
      </c>
      <c r="F2342" s="50">
        <v>0</v>
      </c>
      <c r="G2342" s="50">
        <v>9</v>
      </c>
      <c r="H2342" s="50">
        <v>50</v>
      </c>
      <c r="I2342" s="53">
        <f t="shared" si="768"/>
        <v>6.828703703703704E-3</v>
      </c>
      <c r="J2342" s="54">
        <f t="shared" si="769"/>
        <v>6.828703703703704E-3</v>
      </c>
      <c r="K2342" s="50" t="s">
        <v>1345</v>
      </c>
      <c r="L2342" s="50" t="s">
        <v>1048</v>
      </c>
      <c r="M2342" s="55">
        <f t="shared" si="770"/>
        <v>6.1016949152542415</v>
      </c>
      <c r="N2342" s="50">
        <v>0</v>
      </c>
      <c r="O2342" s="50" t="s">
        <v>253</v>
      </c>
      <c r="S2342" s="151">
        <f t="shared" si="771"/>
        <v>0.17891203703703704</v>
      </c>
      <c r="T2342" s="151">
        <f t="shared" si="772"/>
        <v>8.9456018518518518E-2</v>
      </c>
      <c r="V2342" s="393">
        <f t="shared" si="783"/>
        <v>0</v>
      </c>
      <c r="W2342" s="393">
        <f t="shared" si="784"/>
        <v>0</v>
      </c>
      <c r="X2342" s="53">
        <f t="shared" si="773"/>
        <v>0.17891203703703704</v>
      </c>
      <c r="Y2342" s="53">
        <f t="shared" si="774"/>
        <v>0.21530121703703703</v>
      </c>
      <c r="Z2342" s="53">
        <f t="shared" si="775"/>
        <v>8.9456018518518518E-2</v>
      </c>
      <c r="AA2342" s="53">
        <f t="shared" si="776"/>
        <v>0.10765060851851851</v>
      </c>
      <c r="AB2342" s="50">
        <f t="shared" si="777"/>
        <v>1556</v>
      </c>
      <c r="AC2342" s="50">
        <f t="shared" si="786"/>
        <v>2014</v>
      </c>
      <c r="AD2342" s="50">
        <f t="shared" si="778"/>
        <v>6</v>
      </c>
      <c r="AE2342" s="56">
        <f t="shared" si="779"/>
        <v>201406</v>
      </c>
      <c r="AF2342" s="56">
        <f t="shared" si="767"/>
        <v>24</v>
      </c>
      <c r="AG2342" s="58">
        <f t="shared" si="785"/>
        <v>0</v>
      </c>
      <c r="AH2342" s="56">
        <f t="shared" si="780"/>
        <v>9</v>
      </c>
      <c r="AI2342" s="53">
        <f t="shared" si="781"/>
        <v>0.19710662703703702</v>
      </c>
      <c r="AJ2342" s="56">
        <f t="shared" si="782"/>
        <v>4.2699999999999996</v>
      </c>
    </row>
    <row r="2343" spans="1:36" x14ac:dyDescent="0.25">
      <c r="A2343" s="50">
        <v>2342</v>
      </c>
      <c r="B2343" s="51">
        <v>41800</v>
      </c>
      <c r="C2343" s="75">
        <f t="shared" si="766"/>
        <v>41800</v>
      </c>
      <c r="D2343" s="50" t="s">
        <v>1224</v>
      </c>
      <c r="E2343" s="50">
        <v>20.5</v>
      </c>
      <c r="F2343" s="50">
        <v>1</v>
      </c>
      <c r="G2343" s="50">
        <v>21</v>
      </c>
      <c r="H2343" s="50">
        <v>1</v>
      </c>
      <c r="I2343" s="53">
        <f t="shared" si="768"/>
        <v>5.6261574074074068E-2</v>
      </c>
      <c r="J2343" s="54">
        <f t="shared" si="769"/>
        <v>2.7444670280036129E-3</v>
      </c>
      <c r="K2343" s="50" t="s">
        <v>930</v>
      </c>
      <c r="L2343" s="50" t="s">
        <v>1392</v>
      </c>
      <c r="M2343" s="55">
        <f t="shared" si="770"/>
        <v>15.182061304258397</v>
      </c>
      <c r="N2343" s="50">
        <v>0</v>
      </c>
      <c r="O2343" s="50" t="s">
        <v>1341</v>
      </c>
      <c r="R2343" s="50" t="s">
        <v>1400</v>
      </c>
      <c r="S2343" s="151">
        <f t="shared" si="771"/>
        <v>0.30738030713640463</v>
      </c>
      <c r="T2343" s="151">
        <f t="shared" si="772"/>
        <v>0.15369015356820231</v>
      </c>
      <c r="V2343" s="393">
        <f t="shared" si="783"/>
        <v>0</v>
      </c>
      <c r="W2343" s="393">
        <f t="shared" si="784"/>
        <v>0</v>
      </c>
      <c r="X2343" s="53">
        <f t="shared" si="773"/>
        <v>7.1905036133694658E-2</v>
      </c>
      <c r="Y2343" s="53">
        <f t="shared" si="774"/>
        <v>0.10829421613369467</v>
      </c>
      <c r="Z2343" s="53">
        <f t="shared" si="775"/>
        <v>3.5952518066847329E-2</v>
      </c>
      <c r="AA2343" s="53">
        <f t="shared" si="776"/>
        <v>5.4147108066847333E-2</v>
      </c>
      <c r="AB2343" s="50">
        <f t="shared" si="777"/>
        <v>569</v>
      </c>
      <c r="AC2343" s="50">
        <f t="shared" si="786"/>
        <v>2014</v>
      </c>
      <c r="AD2343" s="50">
        <f t="shared" si="778"/>
        <v>6</v>
      </c>
      <c r="AE2343" s="56">
        <f t="shared" si="779"/>
        <v>201406</v>
      </c>
      <c r="AF2343" s="56">
        <f t="shared" si="767"/>
        <v>24</v>
      </c>
      <c r="AG2343" s="58">
        <f t="shared" si="785"/>
        <v>0</v>
      </c>
      <c r="AH2343" s="56">
        <f t="shared" si="780"/>
        <v>10</v>
      </c>
      <c r="AI2343" s="53">
        <f t="shared" si="781"/>
        <v>9.0099626133694655E-2</v>
      </c>
      <c r="AJ2343" s="56">
        <f t="shared" si="782"/>
        <v>20.5</v>
      </c>
    </row>
    <row r="2344" spans="1:36" x14ac:dyDescent="0.25">
      <c r="A2344" s="50">
        <v>2343</v>
      </c>
      <c r="B2344" s="51">
        <v>41802</v>
      </c>
      <c r="C2344" s="75">
        <f t="shared" si="766"/>
        <v>41802</v>
      </c>
      <c r="D2344" s="50" t="s">
        <v>1223</v>
      </c>
      <c r="E2344" s="50">
        <v>1</v>
      </c>
      <c r="F2344" s="50">
        <v>0</v>
      </c>
      <c r="G2344" s="50">
        <v>9</v>
      </c>
      <c r="H2344" s="50">
        <v>27</v>
      </c>
      <c r="I2344" s="53">
        <f t="shared" si="768"/>
        <v>6.5624999999999998E-3</v>
      </c>
      <c r="J2344" s="54">
        <f t="shared" si="769"/>
        <v>6.5624999999999998E-3</v>
      </c>
      <c r="K2344" s="50" t="s">
        <v>1345</v>
      </c>
      <c r="L2344" s="50" t="s">
        <v>1048</v>
      </c>
      <c r="M2344" s="55">
        <f t="shared" si="770"/>
        <v>6.3492063492063542</v>
      </c>
      <c r="N2344" s="50">
        <v>0</v>
      </c>
      <c r="O2344" s="50" t="s">
        <v>253</v>
      </c>
      <c r="S2344" s="151">
        <f t="shared" si="771"/>
        <v>0.17193749999999999</v>
      </c>
      <c r="T2344" s="151">
        <f t="shared" si="772"/>
        <v>8.5968749999999997E-2</v>
      </c>
      <c r="V2344" s="393">
        <f t="shared" si="783"/>
        <v>0</v>
      </c>
      <c r="W2344" s="393">
        <f t="shared" si="784"/>
        <v>0</v>
      </c>
      <c r="X2344" s="53">
        <f t="shared" si="773"/>
        <v>0.17193749999999999</v>
      </c>
      <c r="Y2344" s="53">
        <f t="shared" si="774"/>
        <v>0.20832667999999996</v>
      </c>
      <c r="Z2344" s="53">
        <f t="shared" si="775"/>
        <v>8.5968749999999997E-2</v>
      </c>
      <c r="AA2344" s="53">
        <f t="shared" si="776"/>
        <v>0.10416333999999998</v>
      </c>
      <c r="AB2344" s="50">
        <f t="shared" si="777"/>
        <v>1258</v>
      </c>
      <c r="AC2344" s="50">
        <f t="shared" si="786"/>
        <v>2014</v>
      </c>
      <c r="AD2344" s="50">
        <f t="shared" si="778"/>
        <v>6</v>
      </c>
      <c r="AE2344" s="56">
        <f t="shared" si="779"/>
        <v>201406</v>
      </c>
      <c r="AF2344" s="56">
        <f t="shared" si="767"/>
        <v>24</v>
      </c>
      <c r="AG2344" s="58">
        <f t="shared" si="785"/>
        <v>1</v>
      </c>
      <c r="AH2344" s="56">
        <f t="shared" si="780"/>
        <v>12</v>
      </c>
      <c r="AI2344" s="53">
        <f t="shared" si="781"/>
        <v>0.19013208999999998</v>
      </c>
      <c r="AJ2344" s="56">
        <f t="shared" si="782"/>
        <v>4.2699999999999996</v>
      </c>
    </row>
    <row r="2345" spans="1:36" x14ac:dyDescent="0.25">
      <c r="A2345" s="50">
        <v>2344</v>
      </c>
      <c r="B2345" s="51">
        <v>41802</v>
      </c>
      <c r="C2345" s="75">
        <f t="shared" si="766"/>
        <v>41802</v>
      </c>
      <c r="D2345" s="50" t="s">
        <v>1224</v>
      </c>
      <c r="E2345" s="50">
        <v>9.1999999999999993</v>
      </c>
      <c r="F2345" s="50">
        <v>0</v>
      </c>
      <c r="G2345" s="50">
        <v>25</v>
      </c>
      <c r="H2345" s="50">
        <v>33</v>
      </c>
      <c r="I2345" s="53">
        <f t="shared" si="768"/>
        <v>1.7743055555555557E-2</v>
      </c>
      <c r="J2345" s="54">
        <f t="shared" si="769"/>
        <v>1.9285929951690824E-3</v>
      </c>
      <c r="K2345" s="50" t="s">
        <v>921</v>
      </c>
      <c r="L2345" s="50" t="s">
        <v>1132</v>
      </c>
      <c r="M2345" s="55">
        <f t="shared" si="770"/>
        <v>21.604696673189839</v>
      </c>
      <c r="N2345" s="50">
        <v>0</v>
      </c>
      <c r="O2345" s="50" t="s">
        <v>253</v>
      </c>
      <c r="S2345" s="151">
        <f t="shared" si="771"/>
        <v>0.21600241545893722</v>
      </c>
      <c r="T2345" s="151">
        <f t="shared" si="772"/>
        <v>0.10800120772946861</v>
      </c>
      <c r="V2345" s="393">
        <f t="shared" si="783"/>
        <v>0</v>
      </c>
      <c r="W2345" s="393">
        <f t="shared" si="784"/>
        <v>0</v>
      </c>
      <c r="X2345" s="53">
        <f t="shared" si="773"/>
        <v>5.0529136473429957E-2</v>
      </c>
      <c r="Y2345" s="53">
        <f t="shared" si="774"/>
        <v>8.6918316473429957E-2</v>
      </c>
      <c r="Z2345" s="53">
        <f t="shared" si="775"/>
        <v>2.5264568236714979E-2</v>
      </c>
      <c r="AA2345" s="53">
        <f t="shared" si="776"/>
        <v>4.3459158236714979E-2</v>
      </c>
      <c r="AB2345" s="50">
        <f t="shared" si="777"/>
        <v>133</v>
      </c>
      <c r="AC2345" s="50">
        <f t="shared" si="786"/>
        <v>2014</v>
      </c>
      <c r="AD2345" s="50">
        <f t="shared" si="778"/>
        <v>6</v>
      </c>
      <c r="AE2345" s="56">
        <f t="shared" si="779"/>
        <v>201406</v>
      </c>
      <c r="AF2345" s="56">
        <f t="shared" si="767"/>
        <v>24</v>
      </c>
      <c r="AG2345" s="58">
        <f t="shared" si="785"/>
        <v>0</v>
      </c>
      <c r="AH2345" s="56">
        <f t="shared" si="780"/>
        <v>12</v>
      </c>
      <c r="AI2345" s="53">
        <f t="shared" si="781"/>
        <v>6.8723726473429961E-2</v>
      </c>
      <c r="AJ2345" s="56">
        <f t="shared" si="782"/>
        <v>9.1999999999999993</v>
      </c>
    </row>
    <row r="2346" spans="1:36" x14ac:dyDescent="0.25">
      <c r="A2346" s="50">
        <v>2345</v>
      </c>
      <c r="B2346" s="51">
        <v>41803</v>
      </c>
      <c r="C2346" s="75">
        <f t="shared" si="766"/>
        <v>41803</v>
      </c>
      <c r="D2346" s="50" t="s">
        <v>1224</v>
      </c>
      <c r="E2346" s="50">
        <v>7.6</v>
      </c>
      <c r="F2346" s="50">
        <v>0</v>
      </c>
      <c r="G2346" s="50">
        <v>20</v>
      </c>
      <c r="H2346" s="50">
        <v>0</v>
      </c>
      <c r="I2346" s="53">
        <f t="shared" si="768"/>
        <v>1.3888888888888888E-2</v>
      </c>
      <c r="J2346" s="54">
        <f t="shared" si="769"/>
        <v>1.827485380116959E-3</v>
      </c>
      <c r="K2346" s="50" t="s">
        <v>921</v>
      </c>
      <c r="L2346" s="50" t="s">
        <v>1132</v>
      </c>
      <c r="M2346" s="55">
        <f t="shared" si="770"/>
        <v>22.800000000000018</v>
      </c>
      <c r="N2346" s="50">
        <v>0</v>
      </c>
      <c r="O2346" s="50" t="s">
        <v>253</v>
      </c>
      <c r="S2346" s="151">
        <f t="shared" si="771"/>
        <v>0.2046783625730994</v>
      </c>
      <c r="T2346" s="151">
        <f t="shared" si="772"/>
        <v>0.1023391812865497</v>
      </c>
      <c r="V2346" s="393">
        <f t="shared" si="783"/>
        <v>0</v>
      </c>
      <c r="W2346" s="393">
        <f t="shared" si="784"/>
        <v>0</v>
      </c>
      <c r="X2346" s="53">
        <f t="shared" si="773"/>
        <v>4.7880116959064321E-2</v>
      </c>
      <c r="Y2346" s="53">
        <f t="shared" si="774"/>
        <v>8.4269296959064321E-2</v>
      </c>
      <c r="Z2346" s="53">
        <f t="shared" si="775"/>
        <v>2.3940058479532161E-2</v>
      </c>
      <c r="AA2346" s="53">
        <f t="shared" si="776"/>
        <v>4.2134648479532161E-2</v>
      </c>
      <c r="AB2346" s="50">
        <f t="shared" si="777"/>
        <v>81</v>
      </c>
      <c r="AC2346" s="50">
        <f t="shared" si="786"/>
        <v>2014</v>
      </c>
      <c r="AD2346" s="50">
        <f t="shared" si="778"/>
        <v>6</v>
      </c>
      <c r="AE2346" s="56">
        <f t="shared" si="779"/>
        <v>201406</v>
      </c>
      <c r="AF2346" s="56">
        <f t="shared" si="767"/>
        <v>24</v>
      </c>
      <c r="AG2346" s="58">
        <f t="shared" si="785"/>
        <v>0</v>
      </c>
      <c r="AH2346" s="56">
        <f t="shared" si="780"/>
        <v>13</v>
      </c>
      <c r="AI2346" s="53">
        <f t="shared" si="781"/>
        <v>6.6074706959064325E-2</v>
      </c>
      <c r="AJ2346" s="56">
        <f t="shared" si="782"/>
        <v>7.6</v>
      </c>
    </row>
    <row r="2347" spans="1:36" x14ac:dyDescent="0.25">
      <c r="A2347" s="50">
        <v>2346</v>
      </c>
      <c r="B2347" s="51">
        <v>41804</v>
      </c>
      <c r="C2347" s="75">
        <f t="shared" si="766"/>
        <v>41804</v>
      </c>
      <c r="D2347" s="50" t="s">
        <v>1225</v>
      </c>
      <c r="E2347" s="50">
        <v>1</v>
      </c>
      <c r="F2347" s="50">
        <v>0</v>
      </c>
      <c r="G2347" s="50">
        <v>33</v>
      </c>
      <c r="H2347" s="50">
        <v>28</v>
      </c>
      <c r="I2347" s="53">
        <f t="shared" si="768"/>
        <v>2.3240740740740742E-2</v>
      </c>
      <c r="J2347" s="54">
        <f t="shared" si="769"/>
        <v>2.3240740740740742E-2</v>
      </c>
      <c r="K2347" s="50" t="s">
        <v>949</v>
      </c>
      <c r="L2347" s="50" t="s">
        <v>41</v>
      </c>
      <c r="M2347" s="55">
        <f t="shared" si="770"/>
        <v>1.7928286852589654</v>
      </c>
      <c r="N2347" s="50">
        <v>0</v>
      </c>
      <c r="O2347" s="50" t="s">
        <v>255</v>
      </c>
      <c r="S2347" s="151">
        <f t="shared" si="771"/>
        <v>5.577777777777778E-2</v>
      </c>
      <c r="T2347" s="151">
        <f t="shared" si="772"/>
        <v>2.788888888888889E-2</v>
      </c>
      <c r="V2347" s="393">
        <f t="shared" si="783"/>
        <v>0</v>
      </c>
      <c r="W2347" s="393">
        <f t="shared" si="784"/>
        <v>0</v>
      </c>
      <c r="X2347" s="53">
        <f t="shared" si="773"/>
        <v>0.60890740740740745</v>
      </c>
      <c r="Y2347" s="53">
        <f t="shared" si="774"/>
        <v>0.64529658740740736</v>
      </c>
      <c r="Z2347" s="53">
        <f t="shared" si="775"/>
        <v>0.30445370370370373</v>
      </c>
      <c r="AA2347" s="53">
        <f t="shared" si="776"/>
        <v>0.32264829370370368</v>
      </c>
      <c r="AB2347" s="50">
        <f t="shared" si="777"/>
        <v>3730</v>
      </c>
      <c r="AC2347" s="50">
        <f t="shared" si="786"/>
        <v>2014</v>
      </c>
      <c r="AD2347" s="50">
        <f t="shared" si="778"/>
        <v>6</v>
      </c>
      <c r="AE2347" s="56">
        <f t="shared" si="779"/>
        <v>201406</v>
      </c>
      <c r="AF2347" s="56">
        <f t="shared" si="767"/>
        <v>24</v>
      </c>
      <c r="AG2347" s="58">
        <f t="shared" si="785"/>
        <v>0</v>
      </c>
      <c r="AH2347" s="56">
        <f t="shared" si="780"/>
        <v>14</v>
      </c>
      <c r="AI2347" s="53">
        <f t="shared" si="781"/>
        <v>0.62710199740740746</v>
      </c>
      <c r="AJ2347" s="56">
        <f t="shared" si="782"/>
        <v>46.7</v>
      </c>
    </row>
    <row r="2348" spans="1:36" x14ac:dyDescent="0.25">
      <c r="A2348" s="50">
        <v>2347</v>
      </c>
      <c r="B2348" s="51">
        <v>41804</v>
      </c>
      <c r="C2348" s="75">
        <f t="shared" ref="C2348:C2411" si="787">B2348</f>
        <v>41804</v>
      </c>
      <c r="D2348" s="50" t="s">
        <v>1224</v>
      </c>
      <c r="E2348" s="50">
        <v>25</v>
      </c>
      <c r="F2348" s="50">
        <v>1</v>
      </c>
      <c r="G2348" s="50">
        <v>20</v>
      </c>
      <c r="H2348" s="50">
        <v>49</v>
      </c>
      <c r="I2348" s="53">
        <f t="shared" si="768"/>
        <v>5.6122685185185185E-2</v>
      </c>
      <c r="J2348" s="54">
        <f t="shared" si="769"/>
        <v>2.2449074074074073E-3</v>
      </c>
      <c r="K2348" s="50" t="s">
        <v>1809</v>
      </c>
      <c r="L2348" s="50" t="s">
        <v>41</v>
      </c>
      <c r="M2348" s="55">
        <f t="shared" si="770"/>
        <v>18.560527943905974</v>
      </c>
      <c r="N2348" s="50">
        <v>0</v>
      </c>
      <c r="O2348" s="50" t="s">
        <v>255</v>
      </c>
      <c r="S2348" s="151">
        <f t="shared" si="771"/>
        <v>0.25142962962962961</v>
      </c>
      <c r="T2348" s="151">
        <f t="shared" si="772"/>
        <v>0.12571481481481481</v>
      </c>
      <c r="V2348" s="393">
        <f t="shared" si="783"/>
        <v>0</v>
      </c>
      <c r="W2348" s="393">
        <f t="shared" si="784"/>
        <v>0</v>
      </c>
      <c r="X2348" s="53">
        <f t="shared" si="773"/>
        <v>5.881657407407407E-2</v>
      </c>
      <c r="Y2348" s="53">
        <f t="shared" si="774"/>
        <v>9.520575407407407E-2</v>
      </c>
      <c r="Z2348" s="53">
        <f t="shared" si="775"/>
        <v>2.9408287037037035E-2</v>
      </c>
      <c r="AA2348" s="53">
        <f t="shared" si="776"/>
        <v>4.7602877037037035E-2</v>
      </c>
      <c r="AB2348" s="50">
        <f t="shared" si="777"/>
        <v>276</v>
      </c>
      <c r="AC2348" s="50">
        <f t="shared" si="786"/>
        <v>2014</v>
      </c>
      <c r="AD2348" s="50">
        <f t="shared" si="778"/>
        <v>6</v>
      </c>
      <c r="AE2348" s="56">
        <f t="shared" si="779"/>
        <v>201406</v>
      </c>
      <c r="AF2348" s="56">
        <f t="shared" si="767"/>
        <v>24</v>
      </c>
      <c r="AG2348" s="58">
        <f t="shared" si="785"/>
        <v>0</v>
      </c>
      <c r="AH2348" s="56">
        <f t="shared" si="780"/>
        <v>14</v>
      </c>
      <c r="AI2348" s="53">
        <f t="shared" si="781"/>
        <v>7.7011164074074073E-2</v>
      </c>
      <c r="AJ2348" s="56">
        <f t="shared" si="782"/>
        <v>25</v>
      </c>
    </row>
    <row r="2349" spans="1:36" x14ac:dyDescent="0.25">
      <c r="A2349" s="50">
        <v>2348</v>
      </c>
      <c r="B2349" s="51">
        <v>41804</v>
      </c>
      <c r="C2349" s="75">
        <f t="shared" si="787"/>
        <v>41804</v>
      </c>
      <c r="D2349" s="50" t="s">
        <v>1223</v>
      </c>
      <c r="E2349" s="50">
        <v>6.2</v>
      </c>
      <c r="F2349" s="50">
        <v>0</v>
      </c>
      <c r="G2349" s="50">
        <v>57</v>
      </c>
      <c r="H2349" s="50">
        <v>28</v>
      </c>
      <c r="I2349" s="53">
        <f t="shared" si="768"/>
        <v>3.9907407407407412E-2</v>
      </c>
      <c r="J2349" s="54">
        <f t="shared" si="769"/>
        <v>6.4366786140979699E-3</v>
      </c>
      <c r="K2349" s="50" t="s">
        <v>1311</v>
      </c>
      <c r="L2349" s="50" t="s">
        <v>41</v>
      </c>
      <c r="M2349" s="55">
        <f t="shared" si="770"/>
        <v>6.4733178654292383</v>
      </c>
      <c r="N2349" s="50">
        <v>0</v>
      </c>
      <c r="O2349" s="50" t="s">
        <v>255</v>
      </c>
      <c r="S2349" s="151">
        <f t="shared" si="771"/>
        <v>0.16864097968936681</v>
      </c>
      <c r="T2349" s="151">
        <f t="shared" si="772"/>
        <v>8.4320489844683405E-2</v>
      </c>
      <c r="V2349" s="393">
        <f t="shared" si="783"/>
        <v>0</v>
      </c>
      <c r="W2349" s="393">
        <f t="shared" si="784"/>
        <v>0</v>
      </c>
      <c r="X2349" s="53">
        <f t="shared" si="773"/>
        <v>0.16864097968936681</v>
      </c>
      <c r="Y2349" s="53">
        <f t="shared" si="774"/>
        <v>0.2050301596893668</v>
      </c>
      <c r="Z2349" s="53">
        <f t="shared" si="775"/>
        <v>8.4320489844683405E-2</v>
      </c>
      <c r="AA2349" s="53">
        <f t="shared" si="776"/>
        <v>0.1025150798446834</v>
      </c>
      <c r="AB2349" s="50">
        <f t="shared" si="777"/>
        <v>1164</v>
      </c>
      <c r="AC2349" s="50">
        <f t="shared" si="786"/>
        <v>2014</v>
      </c>
      <c r="AD2349" s="50">
        <f t="shared" si="778"/>
        <v>6</v>
      </c>
      <c r="AE2349" s="56">
        <f t="shared" si="779"/>
        <v>201406</v>
      </c>
      <c r="AF2349" s="56">
        <f t="shared" si="767"/>
        <v>24</v>
      </c>
      <c r="AG2349" s="58">
        <f t="shared" si="785"/>
        <v>0</v>
      </c>
      <c r="AH2349" s="56">
        <f t="shared" si="780"/>
        <v>14</v>
      </c>
      <c r="AI2349" s="53">
        <f t="shared" si="781"/>
        <v>0.18683556968936682</v>
      </c>
      <c r="AJ2349" s="56">
        <f t="shared" si="782"/>
        <v>26.473999999999997</v>
      </c>
    </row>
    <row r="2350" spans="1:36" x14ac:dyDescent="0.25">
      <c r="A2350" s="50">
        <v>2349</v>
      </c>
      <c r="B2350" s="51">
        <v>41804</v>
      </c>
      <c r="C2350" s="75">
        <f t="shared" si="787"/>
        <v>41804</v>
      </c>
      <c r="D2350" s="50" t="s">
        <v>515</v>
      </c>
      <c r="E2350" s="50">
        <v>1</v>
      </c>
      <c r="F2350" s="50">
        <v>0</v>
      </c>
      <c r="G2350" s="50">
        <v>2</v>
      </c>
      <c r="H2350" s="50">
        <v>52</v>
      </c>
      <c r="I2350" s="53">
        <f t="shared" si="768"/>
        <v>1.9907407407407408E-3</v>
      </c>
      <c r="J2350" s="54">
        <f t="shared" si="769"/>
        <v>1.9907407407407408E-3</v>
      </c>
      <c r="K2350" s="50" t="s">
        <v>1311</v>
      </c>
      <c r="L2350" s="50" t="s">
        <v>41</v>
      </c>
      <c r="M2350" s="55">
        <f t="shared" si="770"/>
        <v>20.930232558139551</v>
      </c>
      <c r="N2350" s="50">
        <v>0</v>
      </c>
      <c r="S2350" s="151">
        <f t="shared" si="771"/>
        <v>0</v>
      </c>
      <c r="T2350" s="151">
        <f t="shared" si="772"/>
        <v>0</v>
      </c>
      <c r="V2350" s="393">
        <f t="shared" si="783"/>
        <v>0</v>
      </c>
      <c r="W2350" s="393">
        <f t="shared" si="784"/>
        <v>0</v>
      </c>
      <c r="X2350" s="53">
        <f t="shared" si="773"/>
        <v>5.2157407407407409E-2</v>
      </c>
      <c r="Y2350" s="53">
        <f t="shared" si="774"/>
        <v>8.8546587407407409E-2</v>
      </c>
      <c r="Z2350" s="53">
        <f t="shared" si="775"/>
        <v>2.6078703703703705E-2</v>
      </c>
      <c r="AA2350" s="53">
        <f t="shared" si="776"/>
        <v>4.4273293703703705E-2</v>
      </c>
      <c r="AB2350" s="50">
        <f t="shared" si="777"/>
        <v>180</v>
      </c>
      <c r="AC2350" s="50">
        <f t="shared" si="786"/>
        <v>2014</v>
      </c>
      <c r="AD2350" s="50">
        <f t="shared" si="778"/>
        <v>6</v>
      </c>
      <c r="AE2350" s="56">
        <f t="shared" si="779"/>
        <v>201406</v>
      </c>
      <c r="AF2350" s="56">
        <f t="shared" si="767"/>
        <v>24</v>
      </c>
      <c r="AG2350" s="58">
        <f t="shared" si="785"/>
        <v>0</v>
      </c>
      <c r="AH2350" s="56">
        <f t="shared" si="780"/>
        <v>14</v>
      </c>
      <c r="AI2350" s="53">
        <f t="shared" si="781"/>
        <v>7.0351997407407413E-2</v>
      </c>
      <c r="AJ2350" s="56">
        <f t="shared" si="782"/>
        <v>0</v>
      </c>
    </row>
    <row r="2351" spans="1:36" x14ac:dyDescent="0.25">
      <c r="A2351" s="50">
        <v>2350</v>
      </c>
      <c r="B2351" s="51">
        <v>41804</v>
      </c>
      <c r="C2351" s="75">
        <f t="shared" si="787"/>
        <v>41804</v>
      </c>
      <c r="D2351" s="50" t="s">
        <v>516</v>
      </c>
      <c r="E2351" s="50">
        <v>1</v>
      </c>
      <c r="F2351" s="50">
        <v>0</v>
      </c>
      <c r="G2351" s="50">
        <v>1</v>
      </c>
      <c r="H2351" s="50">
        <v>56</v>
      </c>
      <c r="I2351" s="53">
        <f t="shared" si="768"/>
        <v>1.3425925925925925E-3</v>
      </c>
      <c r="J2351" s="54">
        <f t="shared" si="769"/>
        <v>1.3425925925925925E-3</v>
      </c>
      <c r="K2351" s="50" t="s">
        <v>1311</v>
      </c>
      <c r="L2351" s="50" t="s">
        <v>41</v>
      </c>
      <c r="M2351" s="55">
        <f t="shared" si="770"/>
        <v>31.034482758620715</v>
      </c>
      <c r="N2351" s="50">
        <v>0</v>
      </c>
      <c r="S2351" s="151">
        <f t="shared" si="771"/>
        <v>0</v>
      </c>
      <c r="T2351" s="151">
        <f t="shared" si="772"/>
        <v>0</v>
      </c>
      <c r="V2351" s="393">
        <f t="shared" si="783"/>
        <v>0</v>
      </c>
      <c r="W2351" s="393">
        <f t="shared" si="784"/>
        <v>0</v>
      </c>
      <c r="X2351" s="53">
        <f t="shared" si="773"/>
        <v>3.5175925925925923E-2</v>
      </c>
      <c r="Y2351" s="53">
        <f t="shared" si="774"/>
        <v>7.1565105925925923E-2</v>
      </c>
      <c r="Z2351" s="53">
        <f t="shared" si="775"/>
        <v>1.7587962962962961E-2</v>
      </c>
      <c r="AA2351" s="53">
        <f t="shared" si="776"/>
        <v>3.5782552962962962E-2</v>
      </c>
      <c r="AB2351" s="50">
        <f t="shared" si="777"/>
        <v>14</v>
      </c>
      <c r="AC2351" s="50">
        <f t="shared" si="786"/>
        <v>2014</v>
      </c>
      <c r="AD2351" s="50">
        <f t="shared" si="778"/>
        <v>6</v>
      </c>
      <c r="AE2351" s="56">
        <f t="shared" si="779"/>
        <v>201406</v>
      </c>
      <c r="AF2351" s="56">
        <f t="shared" si="767"/>
        <v>24</v>
      </c>
      <c r="AG2351" s="58">
        <f t="shared" si="785"/>
        <v>0</v>
      </c>
      <c r="AH2351" s="56">
        <f t="shared" si="780"/>
        <v>14</v>
      </c>
      <c r="AI2351" s="53">
        <f t="shared" si="781"/>
        <v>5.3370515925925927E-2</v>
      </c>
      <c r="AJ2351" s="56">
        <f t="shared" si="782"/>
        <v>0</v>
      </c>
    </row>
    <row r="2352" spans="1:36" x14ac:dyDescent="0.25">
      <c r="A2352" s="50">
        <v>2351</v>
      </c>
      <c r="B2352" s="51">
        <v>41805</v>
      </c>
      <c r="C2352" s="75">
        <f t="shared" si="787"/>
        <v>41805</v>
      </c>
      <c r="D2352" s="50" t="s">
        <v>1223</v>
      </c>
      <c r="E2352" s="50">
        <v>3.5</v>
      </c>
      <c r="F2352" s="50">
        <v>0</v>
      </c>
      <c r="G2352" s="50">
        <v>38</v>
      </c>
      <c r="H2352" s="50">
        <v>30</v>
      </c>
      <c r="I2352" s="53">
        <f t="shared" si="768"/>
        <v>2.6736111111111113E-2</v>
      </c>
      <c r="J2352" s="54">
        <f t="shared" si="769"/>
        <v>7.6388888888888895E-3</v>
      </c>
      <c r="K2352" s="50" t="s">
        <v>1401</v>
      </c>
      <c r="L2352" s="50" t="s">
        <v>315</v>
      </c>
      <c r="M2352" s="55">
        <f t="shared" si="770"/>
        <v>5.4545454545454586</v>
      </c>
      <c r="N2352" s="50">
        <v>0</v>
      </c>
      <c r="O2352" s="50" t="s">
        <v>184</v>
      </c>
      <c r="R2352" s="50" t="s">
        <v>1402</v>
      </c>
      <c r="S2352" s="151">
        <f t="shared" si="771"/>
        <v>0.20013888888888889</v>
      </c>
      <c r="T2352" s="151">
        <f t="shared" si="772"/>
        <v>0.10006944444444445</v>
      </c>
      <c r="V2352" s="393">
        <f t="shared" si="783"/>
        <v>0</v>
      </c>
      <c r="W2352" s="393">
        <f t="shared" si="784"/>
        <v>0</v>
      </c>
      <c r="X2352" s="53">
        <f t="shared" si="773"/>
        <v>0.20013888888888889</v>
      </c>
      <c r="Y2352" s="53">
        <f t="shared" si="774"/>
        <v>0.23652806888888891</v>
      </c>
      <c r="Z2352" s="53">
        <f t="shared" si="775"/>
        <v>0.10006944444444445</v>
      </c>
      <c r="AA2352" s="53">
        <f t="shared" si="776"/>
        <v>0.11826403444444446</v>
      </c>
      <c r="AB2352" s="50">
        <f t="shared" si="777"/>
        <v>2512</v>
      </c>
      <c r="AC2352" s="50">
        <f t="shared" si="786"/>
        <v>2014</v>
      </c>
      <c r="AD2352" s="50">
        <f t="shared" si="778"/>
        <v>6</v>
      </c>
      <c r="AE2352" s="56">
        <f t="shared" si="779"/>
        <v>201406</v>
      </c>
      <c r="AF2352" s="56">
        <f t="shared" si="767"/>
        <v>25</v>
      </c>
      <c r="AG2352" s="58">
        <f t="shared" si="785"/>
        <v>0</v>
      </c>
      <c r="AH2352" s="56">
        <f t="shared" si="780"/>
        <v>15</v>
      </c>
      <c r="AI2352" s="53">
        <f t="shared" si="781"/>
        <v>0.2183334788888889</v>
      </c>
      <c r="AJ2352" s="56">
        <f t="shared" si="782"/>
        <v>14.944999999999999</v>
      </c>
    </row>
    <row r="2353" spans="1:36" x14ac:dyDescent="0.25">
      <c r="A2353" s="50">
        <v>2352</v>
      </c>
      <c r="B2353" s="51">
        <v>41806</v>
      </c>
      <c r="C2353" s="75">
        <f t="shared" si="787"/>
        <v>41806</v>
      </c>
      <c r="D2353" s="50" t="s">
        <v>1223</v>
      </c>
      <c r="E2353" s="50">
        <v>4.3</v>
      </c>
      <c r="F2353" s="50">
        <v>0</v>
      </c>
      <c r="G2353" s="50">
        <v>39</v>
      </c>
      <c r="H2353" s="50">
        <v>25</v>
      </c>
      <c r="I2353" s="53">
        <f t="shared" si="768"/>
        <v>2.7372685185185184E-2</v>
      </c>
      <c r="J2353" s="54">
        <f t="shared" si="769"/>
        <v>6.3657407407407404E-3</v>
      </c>
      <c r="K2353" s="50" t="s">
        <v>1345</v>
      </c>
      <c r="L2353" s="50" t="s">
        <v>1048</v>
      </c>
      <c r="M2353" s="55">
        <f t="shared" si="770"/>
        <v>6.5454545454545512</v>
      </c>
      <c r="N2353" s="50">
        <v>0</v>
      </c>
      <c r="O2353" s="50" t="s">
        <v>253</v>
      </c>
      <c r="S2353" s="151">
        <f t="shared" si="771"/>
        <v>0.16678240740740741</v>
      </c>
      <c r="T2353" s="151">
        <f t="shared" si="772"/>
        <v>8.3391203703703703E-2</v>
      </c>
      <c r="V2353" s="393">
        <f t="shared" si="783"/>
        <v>0</v>
      </c>
      <c r="W2353" s="393">
        <f t="shared" si="784"/>
        <v>0</v>
      </c>
      <c r="X2353" s="53">
        <f t="shared" si="773"/>
        <v>0.16678240740740741</v>
      </c>
      <c r="Y2353" s="53">
        <f t="shared" si="774"/>
        <v>0.2031715874074074</v>
      </c>
      <c r="Z2353" s="53">
        <f t="shared" si="775"/>
        <v>8.3391203703703703E-2</v>
      </c>
      <c r="AA2353" s="53">
        <f t="shared" si="776"/>
        <v>0.1015857937037037</v>
      </c>
      <c r="AB2353" s="50">
        <f t="shared" si="777"/>
        <v>1119</v>
      </c>
      <c r="AC2353" s="50">
        <f t="shared" si="786"/>
        <v>2014</v>
      </c>
      <c r="AD2353" s="50">
        <f t="shared" si="778"/>
        <v>6</v>
      </c>
      <c r="AE2353" s="56">
        <f t="shared" si="779"/>
        <v>201406</v>
      </c>
      <c r="AF2353" s="56">
        <f t="shared" si="767"/>
        <v>25</v>
      </c>
      <c r="AG2353" s="58">
        <f t="shared" si="785"/>
        <v>0</v>
      </c>
      <c r="AH2353" s="56">
        <f t="shared" si="780"/>
        <v>16</v>
      </c>
      <c r="AI2353" s="53">
        <f t="shared" si="781"/>
        <v>0.18497699740740742</v>
      </c>
      <c r="AJ2353" s="56">
        <f t="shared" si="782"/>
        <v>18.360999999999997</v>
      </c>
    </row>
    <row r="2354" spans="1:36" x14ac:dyDescent="0.25">
      <c r="A2354" s="50">
        <v>2353</v>
      </c>
      <c r="B2354" s="51">
        <v>41807</v>
      </c>
      <c r="C2354" s="75">
        <f t="shared" si="787"/>
        <v>41807</v>
      </c>
      <c r="D2354" s="50" t="s">
        <v>1224</v>
      </c>
      <c r="E2354" s="50">
        <v>20.3</v>
      </c>
      <c r="F2354" s="50">
        <v>1</v>
      </c>
      <c r="G2354" s="50">
        <v>18</v>
      </c>
      <c r="H2354" s="50">
        <v>41</v>
      </c>
      <c r="I2354" s="53">
        <f t="shared" si="768"/>
        <v>5.4641203703703706E-2</v>
      </c>
      <c r="J2354" s="54">
        <f t="shared" si="769"/>
        <v>2.6916849115124976E-3</v>
      </c>
      <c r="K2354" s="50" t="s">
        <v>930</v>
      </c>
      <c r="L2354" s="50" t="s">
        <v>1392</v>
      </c>
      <c r="M2354" s="55">
        <f t="shared" si="770"/>
        <v>15.47977123490787</v>
      </c>
      <c r="N2354" s="50">
        <v>0</v>
      </c>
      <c r="O2354" s="50" t="s">
        <v>255</v>
      </c>
      <c r="R2354" s="50" t="s">
        <v>1403</v>
      </c>
      <c r="S2354" s="151">
        <f t="shared" si="771"/>
        <v>0.30146871008939974</v>
      </c>
      <c r="T2354" s="151">
        <f t="shared" si="772"/>
        <v>0.15073435504469987</v>
      </c>
      <c r="V2354" s="393">
        <f t="shared" si="783"/>
        <v>0</v>
      </c>
      <c r="W2354" s="393">
        <f t="shared" si="784"/>
        <v>0</v>
      </c>
      <c r="X2354" s="53">
        <f t="shared" si="773"/>
        <v>7.052214468162743E-2</v>
      </c>
      <c r="Y2354" s="53">
        <f t="shared" si="774"/>
        <v>0.10691132468162742</v>
      </c>
      <c r="Z2354" s="53">
        <f t="shared" si="775"/>
        <v>3.5261072340813715E-2</v>
      </c>
      <c r="AA2354" s="53">
        <f t="shared" si="776"/>
        <v>5.3455662340813712E-2</v>
      </c>
      <c r="AB2354" s="50">
        <f t="shared" si="777"/>
        <v>536</v>
      </c>
      <c r="AC2354" s="50">
        <f t="shared" si="786"/>
        <v>2014</v>
      </c>
      <c r="AD2354" s="50">
        <f t="shared" si="778"/>
        <v>6</v>
      </c>
      <c r="AE2354" s="56">
        <f t="shared" si="779"/>
        <v>201406</v>
      </c>
      <c r="AF2354" s="56">
        <f t="shared" si="767"/>
        <v>25</v>
      </c>
      <c r="AG2354" s="58">
        <f t="shared" si="785"/>
        <v>0</v>
      </c>
      <c r="AH2354" s="56">
        <f t="shared" si="780"/>
        <v>17</v>
      </c>
      <c r="AI2354" s="53">
        <f t="shared" si="781"/>
        <v>8.8716734681627427E-2</v>
      </c>
      <c r="AJ2354" s="56">
        <f t="shared" si="782"/>
        <v>20.3</v>
      </c>
    </row>
    <row r="2355" spans="1:36" x14ac:dyDescent="0.25">
      <c r="A2355" s="50">
        <v>2354</v>
      </c>
      <c r="B2355" s="51">
        <v>41807</v>
      </c>
      <c r="C2355" s="75">
        <f t="shared" si="787"/>
        <v>41807</v>
      </c>
      <c r="D2355" s="50" t="s">
        <v>1224</v>
      </c>
      <c r="E2355" s="50">
        <v>20.3</v>
      </c>
      <c r="F2355" s="50">
        <v>1</v>
      </c>
      <c r="G2355" s="50">
        <v>10</v>
      </c>
      <c r="H2355" s="50">
        <v>48</v>
      </c>
      <c r="I2355" s="53">
        <f t="shared" si="768"/>
        <v>4.9166666666666664E-2</v>
      </c>
      <c r="J2355" s="54">
        <f t="shared" si="769"/>
        <v>2.4220032840722495E-3</v>
      </c>
      <c r="K2355" s="50" t="s">
        <v>930</v>
      </c>
      <c r="L2355" s="50" t="s">
        <v>1368</v>
      </c>
      <c r="M2355" s="55">
        <f t="shared" si="770"/>
        <v>17.203389830508488</v>
      </c>
      <c r="N2355" s="50">
        <v>0</v>
      </c>
      <c r="O2355" s="50" t="s">
        <v>255</v>
      </c>
      <c r="R2355" s="50" t="s">
        <v>1405</v>
      </c>
      <c r="S2355" s="151">
        <f t="shared" si="771"/>
        <v>0.27126436781609192</v>
      </c>
      <c r="T2355" s="151">
        <f t="shared" si="772"/>
        <v>0.13563218390804596</v>
      </c>
      <c r="V2355" s="393">
        <f t="shared" si="783"/>
        <v>0</v>
      </c>
      <c r="W2355" s="393">
        <f t="shared" si="784"/>
        <v>0</v>
      </c>
      <c r="X2355" s="53">
        <f t="shared" si="773"/>
        <v>6.3456486042692939E-2</v>
      </c>
      <c r="Y2355" s="53">
        <f t="shared" si="774"/>
        <v>9.9845666042692932E-2</v>
      </c>
      <c r="Z2355" s="53">
        <f t="shared" si="775"/>
        <v>3.1728243021346469E-2</v>
      </c>
      <c r="AA2355" s="53">
        <f t="shared" si="776"/>
        <v>4.9922833021346466E-2</v>
      </c>
      <c r="AB2355" s="50">
        <f t="shared" si="777"/>
        <v>356</v>
      </c>
      <c r="AC2355" s="50">
        <f t="shared" si="786"/>
        <v>2014</v>
      </c>
      <c r="AD2355" s="50">
        <f t="shared" si="778"/>
        <v>6</v>
      </c>
      <c r="AE2355" s="56">
        <f t="shared" si="779"/>
        <v>201406</v>
      </c>
      <c r="AF2355" s="56">
        <f t="shared" ref="AF2355:AF2418" si="788">WEEKNUM(B2355,1)</f>
        <v>25</v>
      </c>
      <c r="AG2355" s="58">
        <f t="shared" si="785"/>
        <v>0</v>
      </c>
      <c r="AH2355" s="56">
        <f t="shared" si="780"/>
        <v>17</v>
      </c>
      <c r="AI2355" s="53">
        <f t="shared" si="781"/>
        <v>8.1651076042692936E-2</v>
      </c>
      <c r="AJ2355" s="56">
        <f t="shared" si="782"/>
        <v>20.3</v>
      </c>
    </row>
    <row r="2356" spans="1:36" x14ac:dyDescent="0.25">
      <c r="A2356" s="50">
        <v>2355</v>
      </c>
      <c r="B2356" s="51">
        <v>41808</v>
      </c>
      <c r="C2356" s="75">
        <f t="shared" si="787"/>
        <v>41808</v>
      </c>
      <c r="D2356" s="50" t="s">
        <v>1225</v>
      </c>
      <c r="E2356" s="50">
        <v>0.61</v>
      </c>
      <c r="F2356" s="50">
        <v>0</v>
      </c>
      <c r="G2356" s="50">
        <v>27</v>
      </c>
      <c r="H2356" s="50">
        <v>0</v>
      </c>
      <c r="I2356" s="53">
        <f t="shared" si="768"/>
        <v>1.8749999999999999E-2</v>
      </c>
      <c r="J2356" s="54">
        <f t="shared" si="769"/>
        <v>3.0737704918032786E-2</v>
      </c>
      <c r="K2356" s="50" t="s">
        <v>949</v>
      </c>
      <c r="L2356" s="50" t="s">
        <v>315</v>
      </c>
      <c r="M2356" s="55">
        <f t="shared" si="770"/>
        <v>1.3555555555555567</v>
      </c>
      <c r="N2356" s="50">
        <v>0</v>
      </c>
      <c r="O2356" s="50" t="s">
        <v>255</v>
      </c>
      <c r="S2356" s="151">
        <f t="shared" si="771"/>
        <v>7.3770491803278687E-2</v>
      </c>
      <c r="T2356" s="151">
        <f t="shared" si="772"/>
        <v>3.6885245901639344E-2</v>
      </c>
      <c r="V2356" s="393">
        <f t="shared" si="783"/>
        <v>0</v>
      </c>
      <c r="W2356" s="393">
        <f t="shared" si="784"/>
        <v>0</v>
      </c>
      <c r="X2356" s="53">
        <f t="shared" si="773"/>
        <v>0.80532786885245899</v>
      </c>
      <c r="Y2356" s="53">
        <f t="shared" si="774"/>
        <v>0.8417170488524589</v>
      </c>
      <c r="Z2356" s="53">
        <f t="shared" si="775"/>
        <v>0.4026639344262295</v>
      </c>
      <c r="AA2356" s="53">
        <f t="shared" si="776"/>
        <v>0.42085852442622945</v>
      </c>
      <c r="AB2356" s="50">
        <f t="shared" si="777"/>
        <v>4037</v>
      </c>
      <c r="AC2356" s="50">
        <f t="shared" si="786"/>
        <v>2014</v>
      </c>
      <c r="AD2356" s="50">
        <f t="shared" si="778"/>
        <v>6</v>
      </c>
      <c r="AE2356" s="56">
        <f t="shared" si="779"/>
        <v>201406</v>
      </c>
      <c r="AF2356" s="56">
        <f t="shared" si="788"/>
        <v>25</v>
      </c>
      <c r="AG2356" s="58">
        <f t="shared" si="785"/>
        <v>0</v>
      </c>
      <c r="AH2356" s="56">
        <f t="shared" si="780"/>
        <v>18</v>
      </c>
      <c r="AI2356" s="53">
        <f t="shared" si="781"/>
        <v>0.82352245885245901</v>
      </c>
      <c r="AJ2356" s="56">
        <f t="shared" si="782"/>
        <v>28.487000000000002</v>
      </c>
    </row>
    <row r="2357" spans="1:36" x14ac:dyDescent="0.25">
      <c r="A2357" s="50">
        <v>2356</v>
      </c>
      <c r="B2357" s="51">
        <v>41808</v>
      </c>
      <c r="C2357" s="75">
        <f t="shared" si="787"/>
        <v>41808</v>
      </c>
      <c r="D2357" s="50" t="s">
        <v>1223</v>
      </c>
      <c r="E2357" s="50">
        <v>3.28</v>
      </c>
      <c r="F2357" s="50">
        <v>0</v>
      </c>
      <c r="G2357" s="50">
        <v>30</v>
      </c>
      <c r="H2357" s="50">
        <v>26</v>
      </c>
      <c r="I2357" s="53">
        <f t="shared" si="768"/>
        <v>2.1134259259259259E-2</v>
      </c>
      <c r="J2357" s="54">
        <f t="shared" si="769"/>
        <v>6.4433717253839212E-3</v>
      </c>
      <c r="K2357" s="50" t="s">
        <v>1345</v>
      </c>
      <c r="L2357" s="50" t="s">
        <v>1048</v>
      </c>
      <c r="M2357" s="55">
        <f t="shared" si="770"/>
        <v>6.4665936473165431</v>
      </c>
      <c r="N2357" s="50">
        <v>0</v>
      </c>
      <c r="O2357" s="50" t="s">
        <v>253</v>
      </c>
      <c r="S2357" s="151">
        <f t="shared" si="771"/>
        <v>0.16881633920505873</v>
      </c>
      <c r="T2357" s="151">
        <f t="shared" si="772"/>
        <v>8.4408169602529365E-2</v>
      </c>
      <c r="V2357" s="393">
        <f t="shared" si="783"/>
        <v>0</v>
      </c>
      <c r="W2357" s="393">
        <f t="shared" si="784"/>
        <v>0</v>
      </c>
      <c r="X2357" s="53">
        <f t="shared" si="773"/>
        <v>0.16881633920505873</v>
      </c>
      <c r="Y2357" s="53">
        <f t="shared" si="774"/>
        <v>0.20520551920505872</v>
      </c>
      <c r="Z2357" s="53">
        <f t="shared" si="775"/>
        <v>8.4408169602529365E-2</v>
      </c>
      <c r="AA2357" s="53">
        <f t="shared" si="776"/>
        <v>0.10260275960252936</v>
      </c>
      <c r="AB2357" s="50">
        <f t="shared" si="777"/>
        <v>1170</v>
      </c>
      <c r="AC2357" s="50">
        <f t="shared" si="786"/>
        <v>2014</v>
      </c>
      <c r="AD2357" s="50">
        <f t="shared" si="778"/>
        <v>6</v>
      </c>
      <c r="AE2357" s="56">
        <f t="shared" si="779"/>
        <v>201406</v>
      </c>
      <c r="AF2357" s="56">
        <f t="shared" si="788"/>
        <v>25</v>
      </c>
      <c r="AG2357" s="58">
        <f t="shared" si="785"/>
        <v>0</v>
      </c>
      <c r="AH2357" s="56">
        <f t="shared" si="780"/>
        <v>18</v>
      </c>
      <c r="AI2357" s="53">
        <f t="shared" si="781"/>
        <v>0.18701092920505874</v>
      </c>
      <c r="AJ2357" s="56">
        <f t="shared" si="782"/>
        <v>14.005599999999998</v>
      </c>
    </row>
    <row r="2358" spans="1:36" x14ac:dyDescent="0.25">
      <c r="A2358" s="50">
        <v>2357</v>
      </c>
      <c r="B2358" s="51">
        <v>41809</v>
      </c>
      <c r="C2358" s="75">
        <f t="shared" si="787"/>
        <v>41809</v>
      </c>
      <c r="D2358" s="50" t="s">
        <v>1224</v>
      </c>
      <c r="E2358" s="50">
        <v>11</v>
      </c>
      <c r="F2358" s="50">
        <v>0</v>
      </c>
      <c r="G2358" s="50">
        <v>30</v>
      </c>
      <c r="H2358" s="50">
        <v>0</v>
      </c>
      <c r="I2358" s="53">
        <f t="shared" si="768"/>
        <v>2.0833333333333332E-2</v>
      </c>
      <c r="J2358" s="54">
        <f t="shared" si="769"/>
        <v>1.8939393939393938E-3</v>
      </c>
      <c r="K2358" s="50" t="s">
        <v>921</v>
      </c>
      <c r="L2358" s="50" t="s">
        <v>1132</v>
      </c>
      <c r="M2358" s="55">
        <f t="shared" si="770"/>
        <v>22.000000000000018</v>
      </c>
      <c r="N2358" s="50">
        <v>0</v>
      </c>
      <c r="O2358" s="50" t="s">
        <v>253</v>
      </c>
      <c r="S2358" s="151">
        <f t="shared" si="771"/>
        <v>0.2121212121212121</v>
      </c>
      <c r="T2358" s="151">
        <f t="shared" si="772"/>
        <v>0.10606060606060605</v>
      </c>
      <c r="V2358" s="393">
        <f t="shared" si="783"/>
        <v>0</v>
      </c>
      <c r="W2358" s="393">
        <f t="shared" si="784"/>
        <v>0</v>
      </c>
      <c r="X2358" s="53">
        <f t="shared" si="773"/>
        <v>4.9621212121212115E-2</v>
      </c>
      <c r="Y2358" s="53">
        <f t="shared" si="774"/>
        <v>8.6010392121212115E-2</v>
      </c>
      <c r="Z2358" s="53">
        <f t="shared" si="775"/>
        <v>2.4810606060606057E-2</v>
      </c>
      <c r="AA2358" s="53">
        <f t="shared" si="776"/>
        <v>4.3005196060606057E-2</v>
      </c>
      <c r="AB2358" s="50">
        <f t="shared" si="777"/>
        <v>116</v>
      </c>
      <c r="AC2358" s="50">
        <f t="shared" si="786"/>
        <v>2014</v>
      </c>
      <c r="AD2358" s="50">
        <f t="shared" si="778"/>
        <v>6</v>
      </c>
      <c r="AE2358" s="56">
        <f t="shared" si="779"/>
        <v>201406</v>
      </c>
      <c r="AF2358" s="56">
        <f t="shared" si="788"/>
        <v>25</v>
      </c>
      <c r="AG2358" s="58">
        <f t="shared" si="785"/>
        <v>0</v>
      </c>
      <c r="AH2358" s="56">
        <f t="shared" si="780"/>
        <v>19</v>
      </c>
      <c r="AI2358" s="53">
        <f t="shared" si="781"/>
        <v>6.7815802121212118E-2</v>
      </c>
      <c r="AJ2358" s="56">
        <f t="shared" si="782"/>
        <v>11</v>
      </c>
    </row>
    <row r="2359" spans="1:36" x14ac:dyDescent="0.25">
      <c r="A2359" s="50">
        <v>2358</v>
      </c>
      <c r="B2359" s="51">
        <v>41810</v>
      </c>
      <c r="C2359" s="75">
        <f t="shared" si="787"/>
        <v>41810</v>
      </c>
      <c r="D2359" s="50" t="s">
        <v>1223</v>
      </c>
      <c r="E2359" s="50">
        <v>7</v>
      </c>
      <c r="F2359" s="50">
        <v>1</v>
      </c>
      <c r="G2359" s="50">
        <v>18</v>
      </c>
      <c r="H2359" s="50">
        <v>4</v>
      </c>
      <c r="I2359" s="53">
        <f t="shared" si="768"/>
        <v>5.4212962962962963E-2</v>
      </c>
      <c r="J2359" s="54">
        <f t="shared" si="769"/>
        <v>7.7447089947089943E-3</v>
      </c>
      <c r="K2359" s="50" t="s">
        <v>1311</v>
      </c>
      <c r="L2359" s="50" t="s">
        <v>315</v>
      </c>
      <c r="M2359" s="55">
        <f t="shared" si="770"/>
        <v>5.3800170794193045</v>
      </c>
      <c r="N2359" s="50">
        <v>0</v>
      </c>
      <c r="O2359" s="50" t="s">
        <v>255</v>
      </c>
      <c r="R2359" s="50" t="s">
        <v>1406</v>
      </c>
      <c r="S2359" s="151">
        <f t="shared" si="771"/>
        <v>0.20291137566137565</v>
      </c>
      <c r="T2359" s="151">
        <f t="shared" si="772"/>
        <v>0.10145568783068783</v>
      </c>
      <c r="V2359" s="393">
        <f t="shared" si="783"/>
        <v>0</v>
      </c>
      <c r="W2359" s="393">
        <f t="shared" si="784"/>
        <v>0</v>
      </c>
      <c r="X2359" s="53">
        <f t="shared" si="773"/>
        <v>0.20291137566137565</v>
      </c>
      <c r="Y2359" s="53">
        <f t="shared" si="774"/>
        <v>0.23930055566137562</v>
      </c>
      <c r="Z2359" s="53">
        <f t="shared" si="775"/>
        <v>0.10145568783068783</v>
      </c>
      <c r="AA2359" s="53">
        <f t="shared" si="776"/>
        <v>0.11965027783068781</v>
      </c>
      <c r="AB2359" s="50">
        <f t="shared" si="777"/>
        <v>2613</v>
      </c>
      <c r="AC2359" s="50">
        <f t="shared" si="786"/>
        <v>2014</v>
      </c>
      <c r="AD2359" s="50">
        <f t="shared" si="778"/>
        <v>6</v>
      </c>
      <c r="AE2359" s="56">
        <f t="shared" si="779"/>
        <v>201406</v>
      </c>
      <c r="AF2359" s="56">
        <f t="shared" si="788"/>
        <v>25</v>
      </c>
      <c r="AG2359" s="58">
        <f t="shared" si="785"/>
        <v>0</v>
      </c>
      <c r="AH2359" s="56">
        <f t="shared" si="780"/>
        <v>20</v>
      </c>
      <c r="AI2359" s="53">
        <f t="shared" si="781"/>
        <v>0.22110596566137564</v>
      </c>
      <c r="AJ2359" s="56">
        <f t="shared" si="782"/>
        <v>29.889999999999997</v>
      </c>
    </row>
    <row r="2360" spans="1:36" x14ac:dyDescent="0.25">
      <c r="A2360" s="50">
        <v>2359</v>
      </c>
      <c r="B2360" s="51">
        <v>41810</v>
      </c>
      <c r="C2360" s="75">
        <f t="shared" si="787"/>
        <v>41810</v>
      </c>
      <c r="D2360" s="50" t="s">
        <v>1223</v>
      </c>
      <c r="E2360" s="50">
        <v>5</v>
      </c>
      <c r="F2360" s="50">
        <v>0</v>
      </c>
      <c r="G2360" s="50">
        <v>49</v>
      </c>
      <c r="H2360" s="50">
        <v>48</v>
      </c>
      <c r="I2360" s="53">
        <f t="shared" si="768"/>
        <v>3.4583333333333334E-2</v>
      </c>
      <c r="J2360" s="54">
        <f t="shared" si="769"/>
        <v>6.9166666666666664E-3</v>
      </c>
      <c r="K2360" s="50" t="s">
        <v>1345</v>
      </c>
      <c r="L2360" s="50" t="s">
        <v>1376</v>
      </c>
      <c r="M2360" s="55">
        <f t="shared" si="770"/>
        <v>6.0240963855421734</v>
      </c>
      <c r="N2360" s="50">
        <v>0</v>
      </c>
      <c r="O2360" s="50" t="s">
        <v>255</v>
      </c>
      <c r="R2360" s="50" t="s">
        <v>1407</v>
      </c>
      <c r="S2360" s="151">
        <f t="shared" si="771"/>
        <v>0.18121666666666666</v>
      </c>
      <c r="T2360" s="151">
        <f t="shared" si="772"/>
        <v>9.0608333333333332E-2</v>
      </c>
      <c r="V2360" s="393">
        <f t="shared" si="783"/>
        <v>0</v>
      </c>
      <c r="W2360" s="393">
        <f t="shared" si="784"/>
        <v>0</v>
      </c>
      <c r="X2360" s="53">
        <f t="shared" si="773"/>
        <v>0.18121666666666666</v>
      </c>
      <c r="Y2360" s="53">
        <f t="shared" si="774"/>
        <v>0.21760584666666666</v>
      </c>
      <c r="Z2360" s="53">
        <f t="shared" si="775"/>
        <v>9.0608333333333332E-2</v>
      </c>
      <c r="AA2360" s="53">
        <f t="shared" si="776"/>
        <v>0.10880292333333333</v>
      </c>
      <c r="AB2360" s="50">
        <f t="shared" si="777"/>
        <v>1669</v>
      </c>
      <c r="AC2360" s="50">
        <f t="shared" si="786"/>
        <v>2014</v>
      </c>
      <c r="AD2360" s="50">
        <f t="shared" si="778"/>
        <v>6</v>
      </c>
      <c r="AE2360" s="56">
        <f t="shared" si="779"/>
        <v>201406</v>
      </c>
      <c r="AF2360" s="56">
        <f t="shared" si="788"/>
        <v>25</v>
      </c>
      <c r="AG2360" s="58">
        <f t="shared" si="785"/>
        <v>0</v>
      </c>
      <c r="AH2360" s="56">
        <f t="shared" si="780"/>
        <v>20</v>
      </c>
      <c r="AI2360" s="53">
        <f t="shared" si="781"/>
        <v>0.19941125666666665</v>
      </c>
      <c r="AJ2360" s="56">
        <f t="shared" si="782"/>
        <v>21.349999999999998</v>
      </c>
    </row>
    <row r="2361" spans="1:36" x14ac:dyDescent="0.25">
      <c r="A2361" s="50">
        <v>2360</v>
      </c>
      <c r="B2361" s="51">
        <v>41812</v>
      </c>
      <c r="C2361" s="75">
        <f t="shared" si="787"/>
        <v>41812</v>
      </c>
      <c r="D2361" s="50" t="s">
        <v>1223</v>
      </c>
      <c r="E2361" s="50">
        <v>6.75</v>
      </c>
      <c r="F2361" s="50">
        <v>1</v>
      </c>
      <c r="G2361" s="50">
        <v>8</v>
      </c>
      <c r="H2361" s="50">
        <v>36</v>
      </c>
      <c r="I2361" s="53">
        <f t="shared" si="768"/>
        <v>4.763888888888889E-2</v>
      </c>
      <c r="J2361" s="54">
        <f t="shared" si="769"/>
        <v>7.0576131687242801E-3</v>
      </c>
      <c r="K2361" s="50" t="s">
        <v>1311</v>
      </c>
      <c r="L2361" s="50" t="s">
        <v>1408</v>
      </c>
      <c r="M2361" s="55">
        <f t="shared" si="770"/>
        <v>5.9037900874635616</v>
      </c>
      <c r="N2361" s="50">
        <v>0</v>
      </c>
      <c r="O2361" s="50" t="s">
        <v>255</v>
      </c>
      <c r="R2361" s="50" t="s">
        <v>1409</v>
      </c>
      <c r="S2361" s="151">
        <f t="shared" si="771"/>
        <v>0.18490946502057615</v>
      </c>
      <c r="T2361" s="151">
        <f t="shared" si="772"/>
        <v>9.2454732510288073E-2</v>
      </c>
      <c r="V2361" s="393">
        <f t="shared" si="783"/>
        <v>0</v>
      </c>
      <c r="W2361" s="393">
        <f t="shared" si="784"/>
        <v>0</v>
      </c>
      <c r="X2361" s="53">
        <f t="shared" si="773"/>
        <v>0.18490946502057615</v>
      </c>
      <c r="Y2361" s="53">
        <f t="shared" si="774"/>
        <v>0.22129864502057614</v>
      </c>
      <c r="Z2361" s="53">
        <f t="shared" si="775"/>
        <v>9.2454732510288073E-2</v>
      </c>
      <c r="AA2361" s="53">
        <f t="shared" si="776"/>
        <v>0.11064932251028807</v>
      </c>
      <c r="AB2361" s="50">
        <f t="shared" si="777"/>
        <v>1849</v>
      </c>
      <c r="AC2361" s="50">
        <f t="shared" si="786"/>
        <v>2014</v>
      </c>
      <c r="AD2361" s="50">
        <f t="shared" si="778"/>
        <v>6</v>
      </c>
      <c r="AE2361" s="56">
        <f t="shared" si="779"/>
        <v>201406</v>
      </c>
      <c r="AF2361" s="56">
        <f t="shared" si="788"/>
        <v>26</v>
      </c>
      <c r="AG2361" s="58">
        <f t="shared" si="785"/>
        <v>1</v>
      </c>
      <c r="AH2361" s="56">
        <f t="shared" si="780"/>
        <v>22</v>
      </c>
      <c r="AI2361" s="53">
        <f t="shared" si="781"/>
        <v>0.20310405502057616</v>
      </c>
      <c r="AJ2361" s="56">
        <f t="shared" si="782"/>
        <v>28.822499999999998</v>
      </c>
    </row>
    <row r="2362" spans="1:36" x14ac:dyDescent="0.25">
      <c r="A2362" s="50">
        <v>2361</v>
      </c>
      <c r="B2362" s="51">
        <v>41812</v>
      </c>
      <c r="C2362" s="75">
        <f t="shared" si="787"/>
        <v>41812</v>
      </c>
      <c r="D2362" s="50" t="s">
        <v>1224</v>
      </c>
      <c r="E2362" s="50">
        <v>4.2</v>
      </c>
      <c r="F2362" s="50">
        <v>0</v>
      </c>
      <c r="G2362" s="50">
        <v>30</v>
      </c>
      <c r="H2362" s="50">
        <v>44</v>
      </c>
      <c r="I2362" s="53">
        <f t="shared" si="768"/>
        <v>2.1342592592592594E-2</v>
      </c>
      <c r="J2362" s="54">
        <f t="shared" si="769"/>
        <v>5.0815696649029983E-3</v>
      </c>
      <c r="K2362" s="50" t="s">
        <v>1410</v>
      </c>
      <c r="L2362" s="50" t="s">
        <v>1411</v>
      </c>
      <c r="M2362" s="55">
        <f t="shared" si="770"/>
        <v>8.1995661605206145</v>
      </c>
      <c r="N2362" s="50">
        <v>0</v>
      </c>
      <c r="O2362" s="50" t="s">
        <v>255</v>
      </c>
      <c r="R2362" s="50" t="s">
        <v>1412</v>
      </c>
      <c r="S2362" s="151">
        <f t="shared" si="771"/>
        <v>0.56913580246913575</v>
      </c>
      <c r="T2362" s="151">
        <f t="shared" si="772"/>
        <v>0.28456790123456788</v>
      </c>
      <c r="V2362" s="393">
        <f t="shared" si="783"/>
        <v>0</v>
      </c>
      <c r="W2362" s="393">
        <f t="shared" si="784"/>
        <v>0</v>
      </c>
      <c r="X2362" s="53">
        <f t="shared" si="773"/>
        <v>0.13313712522045856</v>
      </c>
      <c r="Y2362" s="53">
        <f t="shared" si="774"/>
        <v>0.16952630522045856</v>
      </c>
      <c r="Z2362" s="53">
        <f t="shared" si="775"/>
        <v>6.6568562610229282E-2</v>
      </c>
      <c r="AA2362" s="53">
        <f t="shared" si="776"/>
        <v>8.4763152610229278E-2</v>
      </c>
      <c r="AB2362" s="50">
        <f t="shared" si="777"/>
        <v>955</v>
      </c>
      <c r="AC2362" s="50">
        <f t="shared" si="786"/>
        <v>2014</v>
      </c>
      <c r="AD2362" s="50">
        <f t="shared" si="778"/>
        <v>6</v>
      </c>
      <c r="AE2362" s="56">
        <f t="shared" si="779"/>
        <v>201406</v>
      </c>
      <c r="AF2362" s="56">
        <f t="shared" si="788"/>
        <v>26</v>
      </c>
      <c r="AG2362" s="58">
        <f t="shared" si="785"/>
        <v>0</v>
      </c>
      <c r="AH2362" s="56">
        <f t="shared" si="780"/>
        <v>22</v>
      </c>
      <c r="AI2362" s="53">
        <f t="shared" si="781"/>
        <v>0.15133171522045857</v>
      </c>
      <c r="AJ2362" s="56">
        <f t="shared" si="782"/>
        <v>4.2</v>
      </c>
    </row>
    <row r="2363" spans="1:36" x14ac:dyDescent="0.25">
      <c r="A2363" s="50">
        <v>2362</v>
      </c>
      <c r="B2363" s="51">
        <v>41813</v>
      </c>
      <c r="C2363" s="75">
        <f t="shared" si="787"/>
        <v>41813</v>
      </c>
      <c r="D2363" s="50" t="s">
        <v>1224</v>
      </c>
      <c r="E2363" s="50">
        <v>6</v>
      </c>
      <c r="F2363" s="50">
        <v>0</v>
      </c>
      <c r="G2363" s="50">
        <v>38</v>
      </c>
      <c r="H2363" s="50">
        <v>55</v>
      </c>
      <c r="I2363" s="53">
        <f t="shared" si="768"/>
        <v>2.7025462962962959E-2</v>
      </c>
      <c r="J2363" s="54">
        <f t="shared" si="769"/>
        <v>4.5042438271604935E-3</v>
      </c>
      <c r="K2363" s="50" t="s">
        <v>1410</v>
      </c>
      <c r="L2363" s="50" t="s">
        <v>1413</v>
      </c>
      <c r="M2363" s="55">
        <f t="shared" si="770"/>
        <v>9.2505353319057892</v>
      </c>
      <c r="N2363" s="50">
        <v>0</v>
      </c>
      <c r="O2363" s="50" t="s">
        <v>255</v>
      </c>
      <c r="R2363" s="50" t="s">
        <v>1414</v>
      </c>
      <c r="S2363" s="151">
        <f t="shared" si="771"/>
        <v>0.50447530864197532</v>
      </c>
      <c r="T2363" s="151">
        <f t="shared" si="772"/>
        <v>0.25223765432098766</v>
      </c>
      <c r="V2363" s="393">
        <f t="shared" si="783"/>
        <v>0</v>
      </c>
      <c r="W2363" s="393">
        <f t="shared" si="784"/>
        <v>0</v>
      </c>
      <c r="X2363" s="53">
        <f t="shared" si="773"/>
        <v>0.11801118827160492</v>
      </c>
      <c r="Y2363" s="53">
        <f t="shared" si="774"/>
        <v>0.15440036827160494</v>
      </c>
      <c r="Z2363" s="53">
        <f t="shared" si="775"/>
        <v>5.9005594135802461E-2</v>
      </c>
      <c r="AA2363" s="53">
        <f t="shared" si="776"/>
        <v>7.7200184135802472E-2</v>
      </c>
      <c r="AB2363" s="50">
        <f t="shared" si="777"/>
        <v>942</v>
      </c>
      <c r="AC2363" s="50">
        <f t="shared" si="786"/>
        <v>2014</v>
      </c>
      <c r="AD2363" s="50">
        <f t="shared" si="778"/>
        <v>6</v>
      </c>
      <c r="AE2363" s="56">
        <f t="shared" si="779"/>
        <v>201406</v>
      </c>
      <c r="AF2363" s="56">
        <f t="shared" si="788"/>
        <v>26</v>
      </c>
      <c r="AG2363" s="58">
        <f t="shared" si="785"/>
        <v>0</v>
      </c>
      <c r="AH2363" s="56">
        <f t="shared" si="780"/>
        <v>23</v>
      </c>
      <c r="AI2363" s="53">
        <f t="shared" si="781"/>
        <v>0.13620577827160493</v>
      </c>
      <c r="AJ2363" s="56">
        <f t="shared" si="782"/>
        <v>6</v>
      </c>
    </row>
    <row r="2364" spans="1:36" x14ac:dyDescent="0.25">
      <c r="A2364" s="50">
        <v>2363</v>
      </c>
      <c r="B2364" s="51">
        <v>41813</v>
      </c>
      <c r="C2364" s="75">
        <f t="shared" si="787"/>
        <v>41813</v>
      </c>
      <c r="D2364" s="50" t="s">
        <v>1224</v>
      </c>
      <c r="E2364" s="50">
        <v>5.7</v>
      </c>
      <c r="F2364" s="50">
        <v>0</v>
      </c>
      <c r="G2364" s="50">
        <v>40</v>
      </c>
      <c r="H2364" s="50">
        <v>11</v>
      </c>
      <c r="I2364" s="53">
        <f t="shared" si="768"/>
        <v>2.7905092592592592E-2</v>
      </c>
      <c r="J2364" s="54">
        <f t="shared" si="769"/>
        <v>4.8956302794022095E-3</v>
      </c>
      <c r="K2364" s="50" t="s">
        <v>1410</v>
      </c>
      <c r="L2364" s="50" t="s">
        <v>1415</v>
      </c>
      <c r="M2364" s="55">
        <f t="shared" si="770"/>
        <v>8.5109912899212006</v>
      </c>
      <c r="N2364" s="50">
        <v>0</v>
      </c>
      <c r="O2364" s="50" t="s">
        <v>255</v>
      </c>
      <c r="R2364" s="50" t="s">
        <v>1416</v>
      </c>
      <c r="S2364" s="151">
        <f t="shared" si="771"/>
        <v>0.54831059129304749</v>
      </c>
      <c r="T2364" s="151">
        <f t="shared" si="772"/>
        <v>0.27415529564652374</v>
      </c>
      <c r="V2364" s="393">
        <f t="shared" si="783"/>
        <v>0</v>
      </c>
      <c r="W2364" s="393">
        <f t="shared" si="784"/>
        <v>0</v>
      </c>
      <c r="X2364" s="53">
        <f t="shared" si="773"/>
        <v>0.12826551332033789</v>
      </c>
      <c r="Y2364" s="53">
        <f t="shared" si="774"/>
        <v>0.16465469332033789</v>
      </c>
      <c r="Z2364" s="53">
        <f t="shared" si="775"/>
        <v>6.4132756660168946E-2</v>
      </c>
      <c r="AA2364" s="53">
        <f t="shared" si="776"/>
        <v>8.2327346660168943E-2</v>
      </c>
      <c r="AB2364" s="50">
        <f t="shared" si="777"/>
        <v>951</v>
      </c>
      <c r="AC2364" s="50">
        <f t="shared" si="786"/>
        <v>2014</v>
      </c>
      <c r="AD2364" s="50">
        <f t="shared" si="778"/>
        <v>6</v>
      </c>
      <c r="AE2364" s="56">
        <f t="shared" si="779"/>
        <v>201406</v>
      </c>
      <c r="AF2364" s="56">
        <f t="shared" si="788"/>
        <v>26</v>
      </c>
      <c r="AG2364" s="58">
        <f t="shared" si="785"/>
        <v>0</v>
      </c>
      <c r="AH2364" s="56">
        <f t="shared" si="780"/>
        <v>23</v>
      </c>
      <c r="AI2364" s="53">
        <f t="shared" si="781"/>
        <v>0.14646010332033788</v>
      </c>
      <c r="AJ2364" s="56">
        <f t="shared" si="782"/>
        <v>5.7</v>
      </c>
    </row>
    <row r="2365" spans="1:36" x14ac:dyDescent="0.25">
      <c r="A2365" s="50">
        <v>2364</v>
      </c>
      <c r="B2365" s="51">
        <v>41813</v>
      </c>
      <c r="C2365" s="75">
        <f t="shared" si="787"/>
        <v>41813</v>
      </c>
      <c r="D2365" s="50" t="s">
        <v>1224</v>
      </c>
      <c r="E2365" s="50">
        <v>5.7</v>
      </c>
      <c r="F2365" s="50">
        <v>0</v>
      </c>
      <c r="G2365" s="50">
        <v>40</v>
      </c>
      <c r="H2365" s="50">
        <v>0</v>
      </c>
      <c r="I2365" s="53">
        <f t="shared" si="768"/>
        <v>2.7777777777777776E-2</v>
      </c>
      <c r="J2365" s="54">
        <f t="shared" si="769"/>
        <v>4.8732943469785572E-3</v>
      </c>
      <c r="K2365" s="50" t="s">
        <v>1410</v>
      </c>
      <c r="L2365" s="50" t="s">
        <v>1417</v>
      </c>
      <c r="M2365" s="55">
        <f t="shared" si="770"/>
        <v>8.5500000000000078</v>
      </c>
      <c r="N2365" s="50">
        <v>0</v>
      </c>
      <c r="O2365" s="50" t="s">
        <v>255</v>
      </c>
      <c r="S2365" s="151">
        <f t="shared" si="771"/>
        <v>0.54580896686159841</v>
      </c>
      <c r="T2365" s="151">
        <f t="shared" si="772"/>
        <v>0.27290448343079921</v>
      </c>
      <c r="V2365" s="393">
        <f t="shared" si="783"/>
        <v>0</v>
      </c>
      <c r="W2365" s="393">
        <f t="shared" si="784"/>
        <v>0</v>
      </c>
      <c r="X2365" s="53">
        <f t="shared" si="773"/>
        <v>0.1276803118908382</v>
      </c>
      <c r="Y2365" s="53">
        <f t="shared" si="774"/>
        <v>0.16406949189083819</v>
      </c>
      <c r="Z2365" s="53">
        <f t="shared" si="775"/>
        <v>6.38401559454191E-2</v>
      </c>
      <c r="AA2365" s="53">
        <f t="shared" si="776"/>
        <v>8.2034745945419096E-2</v>
      </c>
      <c r="AB2365" s="50">
        <f t="shared" si="777"/>
        <v>950</v>
      </c>
      <c r="AC2365" s="50">
        <f t="shared" si="786"/>
        <v>2014</v>
      </c>
      <c r="AD2365" s="50">
        <f t="shared" si="778"/>
        <v>6</v>
      </c>
      <c r="AE2365" s="56">
        <f t="shared" si="779"/>
        <v>201406</v>
      </c>
      <c r="AF2365" s="56">
        <f t="shared" si="788"/>
        <v>26</v>
      </c>
      <c r="AG2365" s="58">
        <f t="shared" si="785"/>
        <v>0</v>
      </c>
      <c r="AH2365" s="56">
        <f t="shared" si="780"/>
        <v>23</v>
      </c>
      <c r="AI2365" s="53">
        <f t="shared" si="781"/>
        <v>0.14587490189083818</v>
      </c>
      <c r="AJ2365" s="56">
        <f t="shared" si="782"/>
        <v>5.7</v>
      </c>
    </row>
    <row r="2366" spans="1:36" x14ac:dyDescent="0.25">
      <c r="A2366" s="50">
        <v>2365</v>
      </c>
      <c r="B2366" s="51">
        <v>41814</v>
      </c>
      <c r="C2366" s="75">
        <f t="shared" si="787"/>
        <v>41814</v>
      </c>
      <c r="D2366" s="50" t="s">
        <v>1223</v>
      </c>
      <c r="E2366" s="50">
        <v>6.3</v>
      </c>
      <c r="F2366" s="50">
        <v>1</v>
      </c>
      <c r="G2366" s="50">
        <v>4</v>
      </c>
      <c r="H2366" s="50">
        <v>3</v>
      </c>
      <c r="I2366" s="53">
        <f t="shared" si="768"/>
        <v>4.447916666666666E-2</v>
      </c>
      <c r="J2366" s="54">
        <f t="shared" si="769"/>
        <v>7.0601851851851841E-3</v>
      </c>
      <c r="K2366" s="50" t="s">
        <v>1311</v>
      </c>
      <c r="L2366" s="50" t="s">
        <v>1408</v>
      </c>
      <c r="M2366" s="55">
        <f t="shared" si="770"/>
        <v>5.9016393442623007</v>
      </c>
      <c r="N2366" s="50">
        <v>0</v>
      </c>
      <c r="O2366" s="50" t="s">
        <v>255</v>
      </c>
      <c r="R2366" s="50" t="s">
        <v>1418</v>
      </c>
      <c r="S2366" s="151">
        <f t="shared" si="771"/>
        <v>0.18497685185185181</v>
      </c>
      <c r="T2366" s="151">
        <f t="shared" si="772"/>
        <v>9.2488425925925905E-2</v>
      </c>
      <c r="V2366" s="393">
        <f t="shared" si="783"/>
        <v>0</v>
      </c>
      <c r="W2366" s="393">
        <f t="shared" si="784"/>
        <v>0</v>
      </c>
      <c r="X2366" s="53">
        <f t="shared" si="773"/>
        <v>0.18497685185185181</v>
      </c>
      <c r="Y2366" s="53">
        <f t="shared" si="774"/>
        <v>0.2213660318518518</v>
      </c>
      <c r="Z2366" s="53">
        <f t="shared" si="775"/>
        <v>9.2488425925925905E-2</v>
      </c>
      <c r="AA2366" s="53">
        <f t="shared" si="776"/>
        <v>0.1106830159259259</v>
      </c>
      <c r="AB2366" s="50">
        <f t="shared" si="777"/>
        <v>1850</v>
      </c>
      <c r="AC2366" s="50">
        <f t="shared" si="786"/>
        <v>2014</v>
      </c>
      <c r="AD2366" s="50">
        <f t="shared" si="778"/>
        <v>6</v>
      </c>
      <c r="AE2366" s="56">
        <f t="shared" si="779"/>
        <v>201406</v>
      </c>
      <c r="AF2366" s="56">
        <f t="shared" si="788"/>
        <v>26</v>
      </c>
      <c r="AG2366" s="58">
        <f t="shared" si="785"/>
        <v>0</v>
      </c>
      <c r="AH2366" s="56">
        <f t="shared" si="780"/>
        <v>24</v>
      </c>
      <c r="AI2366" s="53">
        <f t="shared" si="781"/>
        <v>0.20317144185185182</v>
      </c>
      <c r="AJ2366" s="56">
        <f t="shared" si="782"/>
        <v>26.900999999999996</v>
      </c>
    </row>
    <row r="2367" spans="1:36" x14ac:dyDescent="0.25">
      <c r="A2367" s="50">
        <v>2366</v>
      </c>
      <c r="B2367" s="51">
        <v>41815</v>
      </c>
      <c r="C2367" s="75">
        <f t="shared" si="787"/>
        <v>41815</v>
      </c>
      <c r="D2367" s="50" t="s">
        <v>1224</v>
      </c>
      <c r="E2367" s="50">
        <v>10</v>
      </c>
      <c r="F2367" s="50">
        <v>0</v>
      </c>
      <c r="G2367" s="50">
        <v>28</v>
      </c>
      <c r="H2367" s="50">
        <v>0</v>
      </c>
      <c r="I2367" s="53">
        <f t="shared" si="768"/>
        <v>1.9444444444444445E-2</v>
      </c>
      <c r="J2367" s="54">
        <f t="shared" si="769"/>
        <v>1.9444444444444444E-3</v>
      </c>
      <c r="K2367" s="50" t="s">
        <v>921</v>
      </c>
      <c r="L2367" s="50" t="s">
        <v>1132</v>
      </c>
      <c r="M2367" s="55">
        <f t="shared" si="770"/>
        <v>21.428571428571445</v>
      </c>
      <c r="N2367" s="50">
        <v>0</v>
      </c>
      <c r="O2367" s="50" t="s">
        <v>253</v>
      </c>
      <c r="S2367" s="151">
        <f t="shared" si="771"/>
        <v>0.21777777777777776</v>
      </c>
      <c r="T2367" s="151">
        <f t="shared" si="772"/>
        <v>0.10888888888888888</v>
      </c>
      <c r="V2367" s="393">
        <f t="shared" si="783"/>
        <v>0</v>
      </c>
      <c r="W2367" s="393">
        <f t="shared" si="784"/>
        <v>0</v>
      </c>
      <c r="X2367" s="53">
        <f t="shared" si="773"/>
        <v>5.0944444444444445E-2</v>
      </c>
      <c r="Y2367" s="53">
        <f t="shared" si="774"/>
        <v>8.7333624444444438E-2</v>
      </c>
      <c r="Z2367" s="53">
        <f t="shared" si="775"/>
        <v>2.5472222222222222E-2</v>
      </c>
      <c r="AA2367" s="53">
        <f t="shared" si="776"/>
        <v>4.3666812222222219E-2</v>
      </c>
      <c r="AB2367" s="50">
        <f t="shared" si="777"/>
        <v>143</v>
      </c>
      <c r="AC2367" s="50">
        <f t="shared" si="786"/>
        <v>2014</v>
      </c>
      <c r="AD2367" s="50">
        <f t="shared" si="778"/>
        <v>6</v>
      </c>
      <c r="AE2367" s="56">
        <f t="shared" si="779"/>
        <v>201406</v>
      </c>
      <c r="AF2367" s="56">
        <f t="shared" si="788"/>
        <v>26</v>
      </c>
      <c r="AG2367" s="58">
        <f t="shared" si="785"/>
        <v>0</v>
      </c>
      <c r="AH2367" s="56">
        <f t="shared" si="780"/>
        <v>25</v>
      </c>
      <c r="AI2367" s="53">
        <f t="shared" si="781"/>
        <v>6.9139034444444442E-2</v>
      </c>
      <c r="AJ2367" s="56">
        <f t="shared" si="782"/>
        <v>10</v>
      </c>
    </row>
    <row r="2368" spans="1:36" x14ac:dyDescent="0.25">
      <c r="A2368" s="50">
        <v>2367</v>
      </c>
      <c r="B2368" s="51">
        <v>41815</v>
      </c>
      <c r="C2368" s="75">
        <f t="shared" si="787"/>
        <v>41815</v>
      </c>
      <c r="D2368" s="50" t="s">
        <v>1223</v>
      </c>
      <c r="E2368" s="50">
        <v>3.75</v>
      </c>
      <c r="F2368" s="50">
        <v>0</v>
      </c>
      <c r="G2368" s="50">
        <v>35</v>
      </c>
      <c r="H2368" s="50">
        <v>0</v>
      </c>
      <c r="I2368" s="53">
        <f t="shared" si="768"/>
        <v>2.4305555555555556E-2</v>
      </c>
      <c r="J2368" s="54">
        <f t="shared" si="769"/>
        <v>6.4814814814814813E-3</v>
      </c>
      <c r="K2368" s="50" t="s">
        <v>1345</v>
      </c>
      <c r="L2368" s="50" t="s">
        <v>1048</v>
      </c>
      <c r="M2368" s="55">
        <f t="shared" si="770"/>
        <v>6.4285714285714342</v>
      </c>
      <c r="N2368" s="50">
        <v>0</v>
      </c>
      <c r="O2368" s="50" t="s">
        <v>253</v>
      </c>
      <c r="S2368" s="151">
        <f t="shared" si="771"/>
        <v>0.16981481481481481</v>
      </c>
      <c r="T2368" s="151">
        <f t="shared" si="772"/>
        <v>8.4907407407407404E-2</v>
      </c>
      <c r="V2368" s="393">
        <f t="shared" si="783"/>
        <v>0</v>
      </c>
      <c r="W2368" s="393">
        <f t="shared" si="784"/>
        <v>0</v>
      </c>
      <c r="X2368" s="53">
        <f t="shared" si="773"/>
        <v>0.16981481481481481</v>
      </c>
      <c r="Y2368" s="53">
        <f t="shared" si="774"/>
        <v>0.2062039948148148</v>
      </c>
      <c r="Z2368" s="53">
        <f t="shared" si="775"/>
        <v>8.4907407407407404E-2</v>
      </c>
      <c r="AA2368" s="53">
        <f t="shared" si="776"/>
        <v>0.1031019974074074</v>
      </c>
      <c r="AB2368" s="50">
        <f t="shared" si="777"/>
        <v>1199</v>
      </c>
      <c r="AC2368" s="50">
        <f t="shared" si="786"/>
        <v>2014</v>
      </c>
      <c r="AD2368" s="50">
        <f t="shared" si="778"/>
        <v>6</v>
      </c>
      <c r="AE2368" s="56">
        <f t="shared" si="779"/>
        <v>201406</v>
      </c>
      <c r="AF2368" s="56">
        <f t="shared" si="788"/>
        <v>26</v>
      </c>
      <c r="AG2368" s="58">
        <f t="shared" si="785"/>
        <v>0</v>
      </c>
      <c r="AH2368" s="56">
        <f t="shared" si="780"/>
        <v>25</v>
      </c>
      <c r="AI2368" s="53">
        <f t="shared" si="781"/>
        <v>0.18800940481481482</v>
      </c>
      <c r="AJ2368" s="56">
        <f t="shared" si="782"/>
        <v>16.012499999999999</v>
      </c>
    </row>
    <row r="2369" spans="1:36" x14ac:dyDescent="0.25">
      <c r="A2369" s="50">
        <v>2368</v>
      </c>
      <c r="B2369" s="51">
        <v>41816</v>
      </c>
      <c r="C2369" s="75">
        <f t="shared" si="787"/>
        <v>41816</v>
      </c>
      <c r="D2369" s="50" t="s">
        <v>1224</v>
      </c>
      <c r="E2369" s="50">
        <v>20.3</v>
      </c>
      <c r="F2369" s="50">
        <v>1</v>
      </c>
      <c r="G2369" s="50">
        <v>18</v>
      </c>
      <c r="H2369" s="50">
        <v>49</v>
      </c>
      <c r="I2369" s="53">
        <f t="shared" si="768"/>
        <v>5.4733796296296294E-2</v>
      </c>
      <c r="J2369" s="54">
        <f t="shared" si="769"/>
        <v>2.6962461229702605E-3</v>
      </c>
      <c r="K2369" s="50" t="s">
        <v>930</v>
      </c>
      <c r="L2369" s="50" t="s">
        <v>1392</v>
      </c>
      <c r="M2369" s="55">
        <f t="shared" si="770"/>
        <v>15.453584267286967</v>
      </c>
      <c r="N2369" s="50">
        <v>0</v>
      </c>
      <c r="O2369" s="50" t="s">
        <v>1419</v>
      </c>
      <c r="S2369" s="151">
        <f t="shared" si="771"/>
        <v>0.30197956577266916</v>
      </c>
      <c r="T2369" s="151">
        <f t="shared" si="772"/>
        <v>0.15098978288633458</v>
      </c>
      <c r="V2369" s="393">
        <f t="shared" si="783"/>
        <v>0</v>
      </c>
      <c r="W2369" s="393">
        <f t="shared" si="784"/>
        <v>0</v>
      </c>
      <c r="X2369" s="53">
        <f t="shared" si="773"/>
        <v>7.064164842182083E-2</v>
      </c>
      <c r="Y2369" s="53">
        <f t="shared" si="774"/>
        <v>0.10703082842182082</v>
      </c>
      <c r="Z2369" s="53">
        <f t="shared" si="775"/>
        <v>3.5320824210910415E-2</v>
      </c>
      <c r="AA2369" s="53">
        <f t="shared" si="776"/>
        <v>5.3515414210910411E-2</v>
      </c>
      <c r="AB2369" s="50">
        <f t="shared" si="777"/>
        <v>539</v>
      </c>
      <c r="AC2369" s="50">
        <f t="shared" si="786"/>
        <v>2014</v>
      </c>
      <c r="AD2369" s="50">
        <f t="shared" si="778"/>
        <v>6</v>
      </c>
      <c r="AE2369" s="56">
        <f t="shared" si="779"/>
        <v>201406</v>
      </c>
      <c r="AF2369" s="56">
        <f t="shared" si="788"/>
        <v>26</v>
      </c>
      <c r="AG2369" s="58">
        <f t="shared" si="785"/>
        <v>0</v>
      </c>
      <c r="AH2369" s="56">
        <f t="shared" si="780"/>
        <v>26</v>
      </c>
      <c r="AI2369" s="53">
        <f t="shared" si="781"/>
        <v>8.8836238421820826E-2</v>
      </c>
      <c r="AJ2369" s="56">
        <f t="shared" si="782"/>
        <v>20.3</v>
      </c>
    </row>
    <row r="2370" spans="1:36" x14ac:dyDescent="0.25">
      <c r="A2370" s="50">
        <v>2369</v>
      </c>
      <c r="B2370" s="51">
        <v>41816</v>
      </c>
      <c r="C2370" s="75">
        <f t="shared" si="787"/>
        <v>41816</v>
      </c>
      <c r="D2370" s="50" t="s">
        <v>1224</v>
      </c>
      <c r="E2370" s="50">
        <v>25.7</v>
      </c>
      <c r="F2370" s="50">
        <v>1</v>
      </c>
      <c r="G2370" s="50">
        <v>43</v>
      </c>
      <c r="H2370" s="50">
        <v>0</v>
      </c>
      <c r="I2370" s="53">
        <f t="shared" ref="I2370:I2433" si="789">IF(E2370&gt;0,TIME(F2370,G2370,H2370),"")</f>
        <v>7.1527777777777787E-2</v>
      </c>
      <c r="J2370" s="54">
        <f t="shared" ref="J2370:J2433" si="790">IF(E2370&gt;0,TIME(F2370,G2370,H2370)/E2370,"")</f>
        <v>2.7831820146995249E-3</v>
      </c>
      <c r="K2370" s="50" t="s">
        <v>930</v>
      </c>
      <c r="L2370" s="50" t="s">
        <v>1420</v>
      </c>
      <c r="M2370" s="55">
        <f t="shared" ref="M2370:M2433" si="791">IF(D2370&gt;0,0.0416666666666667/J2370,"")</f>
        <v>14.970873786407775</v>
      </c>
      <c r="N2370" s="50">
        <v>0</v>
      </c>
      <c r="O2370" s="50" t="s">
        <v>201</v>
      </c>
      <c r="S2370" s="151">
        <f t="shared" ref="S2370:S2433" si="792">IF("1-Swim"=D2370,J2370*2.4,IF("2-Bike"=D2370,J2370*112,IF("3-Run"=D2370,J2370*26.2,0)))</f>
        <v>0.31171638564634679</v>
      </c>
      <c r="T2370" s="151">
        <f t="shared" ref="T2370:T2433" si="793">S2370/2</f>
        <v>0.1558581928231734</v>
      </c>
      <c r="V2370" s="393">
        <f t="shared" si="783"/>
        <v>0</v>
      </c>
      <c r="W2370" s="393">
        <f t="shared" si="784"/>
        <v>0</v>
      </c>
      <c r="X2370" s="53">
        <f t="shared" ref="X2370:X2433" si="794">J2370*26.2</f>
        <v>7.2919368785127558E-2</v>
      </c>
      <c r="Y2370" s="53">
        <f t="shared" ref="Y2370:Y2433" si="795">(J2370+0.0013889)*26.2</f>
        <v>0.10930854878512755</v>
      </c>
      <c r="Z2370" s="53">
        <f t="shared" ref="Z2370:Z2433" si="796">X2370/2</f>
        <v>3.6459684392563779E-2</v>
      </c>
      <c r="AA2370" s="53">
        <f t="shared" ref="AA2370:AA2433" si="797">Y2370/2</f>
        <v>5.4654274392563776E-2</v>
      </c>
      <c r="AB2370" s="50">
        <f t="shared" ref="AB2370:AB2433" si="798">RANK(J2370,J:J,1)</f>
        <v>616</v>
      </c>
      <c r="AC2370" s="50">
        <f t="shared" si="786"/>
        <v>2014</v>
      </c>
      <c r="AD2370" s="50">
        <f t="shared" ref="AD2370:AD2433" si="799">MONTH(B2370)</f>
        <v>6</v>
      </c>
      <c r="AE2370" s="56">
        <f t="shared" ref="AE2370:AE2433" si="800">AC2370*100+AD2370</f>
        <v>201406</v>
      </c>
      <c r="AF2370" s="56">
        <f t="shared" si="788"/>
        <v>26</v>
      </c>
      <c r="AG2370" s="58">
        <f t="shared" si="785"/>
        <v>0</v>
      </c>
      <c r="AH2370" s="56">
        <f t="shared" ref="AH2370:AH2433" si="801">DAY(B2370)</f>
        <v>26</v>
      </c>
      <c r="AI2370" s="53">
        <f t="shared" ref="AI2370:AI2433" si="802">Z2370+AA2370</f>
        <v>9.1113958785127555E-2</v>
      </c>
      <c r="AJ2370" s="56">
        <f t="shared" ref="AJ2370:AJ2433" si="803">IF("1-Swim"=D2370,E2370*46.7,IF("2-Bike"=D2370,E2370,IF("3-Run"=D2370,E2370*4.27,0)))</f>
        <v>25.7</v>
      </c>
    </row>
    <row r="2371" spans="1:36" x14ac:dyDescent="0.25">
      <c r="A2371" s="50">
        <v>2370</v>
      </c>
      <c r="B2371" s="51">
        <v>41817</v>
      </c>
      <c r="C2371" s="75">
        <f t="shared" si="787"/>
        <v>41817</v>
      </c>
      <c r="D2371" s="50" t="s">
        <v>1225</v>
      </c>
      <c r="E2371" s="50">
        <v>1</v>
      </c>
      <c r="F2371" s="50">
        <v>0</v>
      </c>
      <c r="G2371" s="50">
        <v>33</v>
      </c>
      <c r="H2371" s="50">
        <v>35</v>
      </c>
      <c r="I2371" s="53">
        <f t="shared" si="789"/>
        <v>2.3321759259259261E-2</v>
      </c>
      <c r="J2371" s="54">
        <f t="shared" si="790"/>
        <v>2.3321759259259261E-2</v>
      </c>
      <c r="K2371" s="50" t="s">
        <v>949</v>
      </c>
      <c r="L2371" s="50" t="s">
        <v>949</v>
      </c>
      <c r="M2371" s="55">
        <f t="shared" si="791"/>
        <v>1.7866004962779169</v>
      </c>
      <c r="N2371" s="50">
        <v>0</v>
      </c>
      <c r="O2371" s="50" t="s">
        <v>255</v>
      </c>
      <c r="S2371" s="151">
        <f t="shared" si="792"/>
        <v>5.5972222222222222E-2</v>
      </c>
      <c r="T2371" s="151">
        <f t="shared" si="793"/>
        <v>2.7986111111111111E-2</v>
      </c>
      <c r="V2371" s="393">
        <f t="shared" ref="V2371:V2434" si="804">U2371*0.000568182</f>
        <v>0</v>
      </c>
      <c r="W2371" s="393">
        <f t="shared" ref="W2371:W2434" si="805">U2371*0.0006213713910761</f>
        <v>0</v>
      </c>
      <c r="X2371" s="53">
        <f t="shared" si="794"/>
        <v>0.61103009259259267</v>
      </c>
      <c r="Y2371" s="53">
        <f t="shared" si="795"/>
        <v>0.64741927259259258</v>
      </c>
      <c r="Z2371" s="53">
        <f t="shared" si="796"/>
        <v>0.30551504629629633</v>
      </c>
      <c r="AA2371" s="53">
        <f t="shared" si="797"/>
        <v>0.32370963629629629</v>
      </c>
      <c r="AB2371" s="50">
        <f t="shared" si="798"/>
        <v>3738</v>
      </c>
      <c r="AC2371" s="50">
        <f t="shared" si="786"/>
        <v>2014</v>
      </c>
      <c r="AD2371" s="50">
        <f t="shared" si="799"/>
        <v>6</v>
      </c>
      <c r="AE2371" s="56">
        <f t="shared" si="800"/>
        <v>201406</v>
      </c>
      <c r="AF2371" s="56">
        <f t="shared" si="788"/>
        <v>26</v>
      </c>
      <c r="AG2371" s="58">
        <f t="shared" si="785"/>
        <v>0</v>
      </c>
      <c r="AH2371" s="56">
        <f t="shared" si="801"/>
        <v>27</v>
      </c>
      <c r="AI2371" s="53">
        <f t="shared" si="802"/>
        <v>0.62922468259259268</v>
      </c>
      <c r="AJ2371" s="56">
        <f t="shared" si="803"/>
        <v>46.7</v>
      </c>
    </row>
    <row r="2372" spans="1:36" x14ac:dyDescent="0.25">
      <c r="A2372" s="50">
        <v>2371</v>
      </c>
      <c r="B2372" s="51">
        <v>41817</v>
      </c>
      <c r="C2372" s="75">
        <f t="shared" si="787"/>
        <v>41817</v>
      </c>
      <c r="D2372" s="50" t="s">
        <v>1224</v>
      </c>
      <c r="E2372" s="50">
        <v>27</v>
      </c>
      <c r="F2372" s="50">
        <v>1</v>
      </c>
      <c r="G2372" s="50">
        <v>52</v>
      </c>
      <c r="H2372" s="50">
        <v>53</v>
      </c>
      <c r="I2372" s="53">
        <f t="shared" si="789"/>
        <v>7.8391203703703713E-2</v>
      </c>
      <c r="J2372" s="54">
        <f t="shared" si="790"/>
        <v>2.9033779149519896E-3</v>
      </c>
      <c r="K2372" s="50" t="s">
        <v>1809</v>
      </c>
      <c r="L2372" s="50" t="s">
        <v>1421</v>
      </c>
      <c r="M2372" s="55">
        <f t="shared" si="791"/>
        <v>14.35109995570649</v>
      </c>
      <c r="N2372" s="50">
        <v>0</v>
      </c>
      <c r="O2372" s="50" t="s">
        <v>201</v>
      </c>
      <c r="R2372" s="50" t="s">
        <v>1422</v>
      </c>
      <c r="S2372" s="151">
        <f t="shared" si="792"/>
        <v>0.32517832647462286</v>
      </c>
      <c r="T2372" s="151">
        <f t="shared" si="793"/>
        <v>0.16258916323731143</v>
      </c>
      <c r="V2372" s="393">
        <f t="shared" si="804"/>
        <v>0</v>
      </c>
      <c r="W2372" s="393">
        <f t="shared" si="805"/>
        <v>0</v>
      </c>
      <c r="X2372" s="53">
        <f t="shared" si="794"/>
        <v>7.606850137174212E-2</v>
      </c>
      <c r="Y2372" s="53">
        <f t="shared" si="795"/>
        <v>0.11245768137174213</v>
      </c>
      <c r="Z2372" s="53">
        <f t="shared" si="796"/>
        <v>3.803425068587106E-2</v>
      </c>
      <c r="AA2372" s="53">
        <f t="shared" si="797"/>
        <v>5.6228840685871063E-2</v>
      </c>
      <c r="AB2372" s="50">
        <f t="shared" si="798"/>
        <v>698</v>
      </c>
      <c r="AC2372" s="50">
        <f t="shared" si="786"/>
        <v>2014</v>
      </c>
      <c r="AD2372" s="50">
        <f t="shared" si="799"/>
        <v>6</v>
      </c>
      <c r="AE2372" s="56">
        <f t="shared" si="800"/>
        <v>201406</v>
      </c>
      <c r="AF2372" s="56">
        <f t="shared" si="788"/>
        <v>26</v>
      </c>
      <c r="AG2372" s="58">
        <f t="shared" si="785"/>
        <v>0</v>
      </c>
      <c r="AH2372" s="56">
        <f t="shared" si="801"/>
        <v>27</v>
      </c>
      <c r="AI2372" s="53">
        <f t="shared" si="802"/>
        <v>9.426309137174213E-2</v>
      </c>
      <c r="AJ2372" s="56">
        <f t="shared" si="803"/>
        <v>27</v>
      </c>
    </row>
    <row r="2373" spans="1:36" x14ac:dyDescent="0.25">
      <c r="A2373" s="50">
        <v>2372</v>
      </c>
      <c r="B2373" s="51">
        <v>41818</v>
      </c>
      <c r="C2373" s="75">
        <f t="shared" si="787"/>
        <v>41818</v>
      </c>
      <c r="D2373" s="50" t="s">
        <v>1223</v>
      </c>
      <c r="E2373" s="50">
        <v>3</v>
      </c>
      <c r="F2373" s="50">
        <v>0</v>
      </c>
      <c r="G2373" s="50">
        <v>33</v>
      </c>
      <c r="H2373" s="50">
        <v>4</v>
      </c>
      <c r="I2373" s="53">
        <f t="shared" si="789"/>
        <v>2.2962962962962966E-2</v>
      </c>
      <c r="J2373" s="54">
        <f t="shared" si="790"/>
        <v>7.6543209876543221E-3</v>
      </c>
      <c r="K2373" s="50" t="s">
        <v>1311</v>
      </c>
      <c r="L2373" s="50" t="s">
        <v>1423</v>
      </c>
      <c r="M2373" s="55">
        <f t="shared" si="791"/>
        <v>5.4435483870967776</v>
      </c>
      <c r="N2373" s="50">
        <v>0</v>
      </c>
      <c r="O2373" s="50" t="s">
        <v>201</v>
      </c>
      <c r="R2373" s="50" t="s">
        <v>1424</v>
      </c>
      <c r="S2373" s="151">
        <f t="shared" si="792"/>
        <v>0.20054320987654323</v>
      </c>
      <c r="T2373" s="151">
        <f t="shared" si="793"/>
        <v>0.10027160493827161</v>
      </c>
      <c r="V2373" s="393">
        <f t="shared" si="804"/>
        <v>0</v>
      </c>
      <c r="W2373" s="393">
        <f t="shared" si="805"/>
        <v>0</v>
      </c>
      <c r="X2373" s="53">
        <f t="shared" si="794"/>
        <v>0.20054320987654323</v>
      </c>
      <c r="Y2373" s="53">
        <f t="shared" si="795"/>
        <v>0.23693238987654325</v>
      </c>
      <c r="Z2373" s="53">
        <f t="shared" si="796"/>
        <v>0.10027160493827161</v>
      </c>
      <c r="AA2373" s="53">
        <f t="shared" si="797"/>
        <v>0.11846619493827162</v>
      </c>
      <c r="AB2373" s="50">
        <f t="shared" si="798"/>
        <v>2525</v>
      </c>
      <c r="AC2373" s="50">
        <f t="shared" si="786"/>
        <v>2014</v>
      </c>
      <c r="AD2373" s="50">
        <f t="shared" si="799"/>
        <v>6</v>
      </c>
      <c r="AE2373" s="56">
        <f t="shared" si="800"/>
        <v>201406</v>
      </c>
      <c r="AF2373" s="56">
        <f t="shared" si="788"/>
        <v>26</v>
      </c>
      <c r="AG2373" s="58">
        <f t="shared" si="785"/>
        <v>0</v>
      </c>
      <c r="AH2373" s="56">
        <f t="shared" si="801"/>
        <v>28</v>
      </c>
      <c r="AI2373" s="53">
        <f t="shared" si="802"/>
        <v>0.21873779987654324</v>
      </c>
      <c r="AJ2373" s="56">
        <f t="shared" si="803"/>
        <v>12.809999999999999</v>
      </c>
    </row>
    <row r="2374" spans="1:36" x14ac:dyDescent="0.25">
      <c r="A2374" s="50">
        <v>2373</v>
      </c>
      <c r="B2374" s="51">
        <v>41820</v>
      </c>
      <c r="C2374" s="75">
        <f t="shared" si="787"/>
        <v>41820</v>
      </c>
      <c r="D2374" s="50" t="s">
        <v>1223</v>
      </c>
      <c r="E2374" s="50">
        <v>5</v>
      </c>
      <c r="F2374" s="50">
        <v>0</v>
      </c>
      <c r="G2374" s="50">
        <v>48</v>
      </c>
      <c r="H2374" s="50">
        <v>11</v>
      </c>
      <c r="I2374" s="53">
        <f t="shared" si="789"/>
        <v>3.3460648148148149E-2</v>
      </c>
      <c r="J2374" s="54">
        <f t="shared" si="790"/>
        <v>6.6921296296296295E-3</v>
      </c>
      <c r="K2374" s="50" t="s">
        <v>1345</v>
      </c>
      <c r="L2374" s="50" t="s">
        <v>1048</v>
      </c>
      <c r="M2374" s="55">
        <f t="shared" si="791"/>
        <v>6.2262193012798388</v>
      </c>
      <c r="N2374" s="50">
        <v>0</v>
      </c>
      <c r="O2374" s="50" t="s">
        <v>253</v>
      </c>
      <c r="R2374" s="50" t="s">
        <v>1425</v>
      </c>
      <c r="S2374" s="151">
        <f t="shared" si="792"/>
        <v>0.17533379629629628</v>
      </c>
      <c r="T2374" s="151">
        <f t="shared" si="793"/>
        <v>8.766689814814814E-2</v>
      </c>
      <c r="V2374" s="393">
        <f t="shared" si="804"/>
        <v>0</v>
      </c>
      <c r="W2374" s="393">
        <f t="shared" si="805"/>
        <v>0</v>
      </c>
      <c r="X2374" s="53">
        <f t="shared" si="794"/>
        <v>0.17533379629629628</v>
      </c>
      <c r="Y2374" s="53">
        <f t="shared" si="795"/>
        <v>0.2117229762962963</v>
      </c>
      <c r="Z2374" s="53">
        <f t="shared" si="796"/>
        <v>8.766689814814814E-2</v>
      </c>
      <c r="AA2374" s="53">
        <f t="shared" si="797"/>
        <v>0.10586148814814815</v>
      </c>
      <c r="AB2374" s="50">
        <f t="shared" si="798"/>
        <v>1386</v>
      </c>
      <c r="AC2374" s="50">
        <f t="shared" si="786"/>
        <v>2014</v>
      </c>
      <c r="AD2374" s="50">
        <f t="shared" si="799"/>
        <v>6</v>
      </c>
      <c r="AE2374" s="56">
        <f t="shared" si="800"/>
        <v>201406</v>
      </c>
      <c r="AF2374" s="56">
        <f t="shared" si="788"/>
        <v>27</v>
      </c>
      <c r="AG2374" s="58">
        <f t="shared" si="785"/>
        <v>1</v>
      </c>
      <c r="AH2374" s="56">
        <f t="shared" si="801"/>
        <v>30</v>
      </c>
      <c r="AI2374" s="53">
        <f t="shared" si="802"/>
        <v>0.19352838629629629</v>
      </c>
      <c r="AJ2374" s="56">
        <f t="shared" si="803"/>
        <v>21.349999999999998</v>
      </c>
    </row>
    <row r="2375" spans="1:36" x14ac:dyDescent="0.25">
      <c r="A2375" s="50">
        <v>2374</v>
      </c>
      <c r="B2375" s="51">
        <v>41821</v>
      </c>
      <c r="C2375" s="75">
        <f t="shared" si="787"/>
        <v>41821</v>
      </c>
      <c r="D2375" s="50" t="s">
        <v>1224</v>
      </c>
      <c r="E2375" s="50">
        <v>25</v>
      </c>
      <c r="F2375" s="50">
        <v>1</v>
      </c>
      <c r="G2375" s="50">
        <v>31</v>
      </c>
      <c r="H2375" s="50">
        <v>33</v>
      </c>
      <c r="I2375" s="53">
        <f t="shared" si="789"/>
        <v>6.3576388888888891E-2</v>
      </c>
      <c r="J2375" s="54">
        <f t="shared" si="790"/>
        <v>2.5430555555555558E-3</v>
      </c>
      <c r="K2375" s="50" t="s">
        <v>1809</v>
      </c>
      <c r="L2375" s="50" t="s">
        <v>1173</v>
      </c>
      <c r="M2375" s="55">
        <f t="shared" si="791"/>
        <v>16.384489350081935</v>
      </c>
      <c r="N2375" s="50">
        <v>0</v>
      </c>
      <c r="O2375" s="50" t="s">
        <v>201</v>
      </c>
      <c r="R2375" s="50" t="s">
        <v>1426</v>
      </c>
      <c r="S2375" s="151">
        <f t="shared" si="792"/>
        <v>0.28482222222222225</v>
      </c>
      <c r="T2375" s="151">
        <f t="shared" si="793"/>
        <v>0.14241111111111113</v>
      </c>
      <c r="V2375" s="393">
        <f t="shared" si="804"/>
        <v>0</v>
      </c>
      <c r="W2375" s="393">
        <f t="shared" si="805"/>
        <v>0</v>
      </c>
      <c r="X2375" s="53">
        <f t="shared" si="794"/>
        <v>6.6628055555555565E-2</v>
      </c>
      <c r="Y2375" s="53">
        <f t="shared" si="795"/>
        <v>0.10301723555555556</v>
      </c>
      <c r="Z2375" s="53">
        <f t="shared" si="796"/>
        <v>3.3314027777777783E-2</v>
      </c>
      <c r="AA2375" s="53">
        <f t="shared" si="797"/>
        <v>5.1508617777777779E-2</v>
      </c>
      <c r="AB2375" s="50">
        <f t="shared" si="798"/>
        <v>435</v>
      </c>
      <c r="AC2375" s="50">
        <f t="shared" si="786"/>
        <v>2014</v>
      </c>
      <c r="AD2375" s="50">
        <f t="shared" si="799"/>
        <v>7</v>
      </c>
      <c r="AE2375" s="56">
        <f t="shared" si="800"/>
        <v>201407</v>
      </c>
      <c r="AF2375" s="56">
        <f t="shared" si="788"/>
        <v>27</v>
      </c>
      <c r="AG2375" s="58">
        <f t="shared" si="785"/>
        <v>0</v>
      </c>
      <c r="AH2375" s="56">
        <f t="shared" si="801"/>
        <v>1</v>
      </c>
      <c r="AI2375" s="53">
        <f t="shared" si="802"/>
        <v>8.4822645555555562E-2</v>
      </c>
      <c r="AJ2375" s="56">
        <f t="shared" si="803"/>
        <v>25</v>
      </c>
    </row>
    <row r="2376" spans="1:36" x14ac:dyDescent="0.25">
      <c r="A2376" s="50">
        <v>2375</v>
      </c>
      <c r="B2376" s="51">
        <v>41821</v>
      </c>
      <c r="C2376" s="75">
        <f t="shared" si="787"/>
        <v>41821</v>
      </c>
      <c r="D2376" s="50" t="s">
        <v>1224</v>
      </c>
      <c r="E2376" s="50">
        <v>25</v>
      </c>
      <c r="F2376" s="50">
        <v>1</v>
      </c>
      <c r="G2376" s="50">
        <v>57</v>
      </c>
      <c r="H2376" s="50">
        <v>19</v>
      </c>
      <c r="I2376" s="53">
        <f t="shared" si="789"/>
        <v>8.1469907407407408E-2</v>
      </c>
      <c r="J2376" s="54">
        <f t="shared" si="790"/>
        <v>3.2587962962962961E-3</v>
      </c>
      <c r="K2376" s="50" t="s">
        <v>1809</v>
      </c>
      <c r="L2376" s="50" t="s">
        <v>1172</v>
      </c>
      <c r="M2376" s="55">
        <f t="shared" si="791"/>
        <v>12.785907089075163</v>
      </c>
      <c r="N2376" s="50">
        <v>0</v>
      </c>
      <c r="O2376" s="50" t="s">
        <v>227</v>
      </c>
      <c r="S2376" s="151">
        <f t="shared" si="792"/>
        <v>0.36498518518518519</v>
      </c>
      <c r="T2376" s="151">
        <f t="shared" si="793"/>
        <v>0.1824925925925926</v>
      </c>
      <c r="V2376" s="393">
        <f t="shared" si="804"/>
        <v>0</v>
      </c>
      <c r="W2376" s="393">
        <f t="shared" si="805"/>
        <v>0</v>
      </c>
      <c r="X2376" s="53">
        <f t="shared" si="794"/>
        <v>8.538046296296295E-2</v>
      </c>
      <c r="Y2376" s="53">
        <f t="shared" si="795"/>
        <v>0.12176964296296296</v>
      </c>
      <c r="Z2376" s="53">
        <f t="shared" si="796"/>
        <v>4.2690231481481475E-2</v>
      </c>
      <c r="AA2376" s="53">
        <f t="shared" si="797"/>
        <v>6.0884821481481478E-2</v>
      </c>
      <c r="AB2376" s="50">
        <f t="shared" si="798"/>
        <v>856</v>
      </c>
      <c r="AC2376" s="50">
        <f t="shared" si="786"/>
        <v>2014</v>
      </c>
      <c r="AD2376" s="50">
        <f t="shared" si="799"/>
        <v>7</v>
      </c>
      <c r="AE2376" s="56">
        <f t="shared" si="800"/>
        <v>201407</v>
      </c>
      <c r="AF2376" s="56">
        <f t="shared" si="788"/>
        <v>27</v>
      </c>
      <c r="AG2376" s="58">
        <f t="shared" si="785"/>
        <v>0</v>
      </c>
      <c r="AH2376" s="56">
        <f t="shared" si="801"/>
        <v>1</v>
      </c>
      <c r="AI2376" s="53">
        <f t="shared" si="802"/>
        <v>0.10357505296296296</v>
      </c>
      <c r="AJ2376" s="56">
        <f t="shared" si="803"/>
        <v>25</v>
      </c>
    </row>
    <row r="2377" spans="1:36" x14ac:dyDescent="0.25">
      <c r="A2377" s="50">
        <v>2376</v>
      </c>
      <c r="B2377" s="51">
        <v>41822</v>
      </c>
      <c r="C2377" s="75">
        <f t="shared" si="787"/>
        <v>41822</v>
      </c>
      <c r="D2377" s="50" t="s">
        <v>1225</v>
      </c>
      <c r="E2377" s="50">
        <v>1.2</v>
      </c>
      <c r="F2377" s="50">
        <v>0</v>
      </c>
      <c r="G2377" s="50">
        <v>42</v>
      </c>
      <c r="H2377" s="50">
        <v>19</v>
      </c>
      <c r="I2377" s="53">
        <f t="shared" si="789"/>
        <v>2.9386574074074075E-2</v>
      </c>
      <c r="J2377" s="54">
        <f t="shared" si="790"/>
        <v>2.4488811728395062E-2</v>
      </c>
      <c r="K2377" s="50" t="s">
        <v>949</v>
      </c>
      <c r="L2377" s="50" t="s">
        <v>1206</v>
      </c>
      <c r="M2377" s="55">
        <f t="shared" si="791"/>
        <v>1.7014572666404109</v>
      </c>
      <c r="N2377" s="50">
        <v>0</v>
      </c>
      <c r="O2377" s="50" t="s">
        <v>184</v>
      </c>
      <c r="S2377" s="151">
        <f t="shared" si="792"/>
        <v>5.8773148148148144E-2</v>
      </c>
      <c r="T2377" s="151">
        <f t="shared" si="793"/>
        <v>2.9386574074074072E-2</v>
      </c>
      <c r="V2377" s="393">
        <f t="shared" si="804"/>
        <v>0</v>
      </c>
      <c r="W2377" s="393">
        <f t="shared" si="805"/>
        <v>0</v>
      </c>
      <c r="X2377" s="53">
        <f t="shared" si="794"/>
        <v>0.64160686728395067</v>
      </c>
      <c r="Y2377" s="53">
        <f t="shared" si="795"/>
        <v>0.67799604728395058</v>
      </c>
      <c r="Z2377" s="53">
        <f t="shared" si="796"/>
        <v>0.32080343364197533</v>
      </c>
      <c r="AA2377" s="53">
        <f t="shared" si="797"/>
        <v>0.33899802364197529</v>
      </c>
      <c r="AB2377" s="50">
        <f t="shared" si="798"/>
        <v>3806</v>
      </c>
      <c r="AC2377" s="50">
        <f t="shared" si="786"/>
        <v>2014</v>
      </c>
      <c r="AD2377" s="50">
        <f t="shared" si="799"/>
        <v>7</v>
      </c>
      <c r="AE2377" s="56">
        <f t="shared" si="800"/>
        <v>201407</v>
      </c>
      <c r="AF2377" s="56">
        <f t="shared" si="788"/>
        <v>27</v>
      </c>
      <c r="AG2377" s="58">
        <f t="shared" si="785"/>
        <v>0</v>
      </c>
      <c r="AH2377" s="56">
        <f t="shared" si="801"/>
        <v>2</v>
      </c>
      <c r="AI2377" s="53">
        <f t="shared" si="802"/>
        <v>0.65980145728395057</v>
      </c>
      <c r="AJ2377" s="56">
        <f t="shared" si="803"/>
        <v>56.04</v>
      </c>
    </row>
    <row r="2378" spans="1:36" x14ac:dyDescent="0.25">
      <c r="A2378" s="50">
        <v>2377</v>
      </c>
      <c r="B2378" s="51">
        <v>41825</v>
      </c>
      <c r="C2378" s="75">
        <f t="shared" si="787"/>
        <v>41825</v>
      </c>
      <c r="D2378" s="50" t="s">
        <v>1223</v>
      </c>
      <c r="E2378" s="50">
        <v>6.25</v>
      </c>
      <c r="F2378" s="50">
        <v>1</v>
      </c>
      <c r="G2378" s="50">
        <v>0</v>
      </c>
      <c r="H2378" s="50">
        <v>54</v>
      </c>
      <c r="I2378" s="53">
        <f t="shared" si="789"/>
        <v>4.2291666666666665E-2</v>
      </c>
      <c r="J2378" s="54">
        <f t="shared" si="790"/>
        <v>6.7666666666666665E-3</v>
      </c>
      <c r="K2378" s="50" t="s">
        <v>1401</v>
      </c>
      <c r="L2378" s="50" t="s">
        <v>1306</v>
      </c>
      <c r="M2378" s="55">
        <f t="shared" si="791"/>
        <v>6.1576354679803007</v>
      </c>
      <c r="N2378" s="50">
        <v>156</v>
      </c>
      <c r="O2378" s="50" t="s">
        <v>526</v>
      </c>
      <c r="R2378" s="50" t="s">
        <v>1427</v>
      </c>
      <c r="S2378" s="151">
        <f t="shared" si="792"/>
        <v>0.17728666666666665</v>
      </c>
      <c r="T2378" s="151">
        <f t="shared" si="793"/>
        <v>8.8643333333333324E-2</v>
      </c>
      <c r="V2378" s="393">
        <f t="shared" si="804"/>
        <v>0</v>
      </c>
      <c r="W2378" s="393">
        <f t="shared" si="805"/>
        <v>0</v>
      </c>
      <c r="X2378" s="53">
        <f t="shared" si="794"/>
        <v>0.17728666666666665</v>
      </c>
      <c r="Y2378" s="53">
        <f t="shared" si="795"/>
        <v>0.21367584666666664</v>
      </c>
      <c r="Z2378" s="53">
        <f t="shared" si="796"/>
        <v>8.8643333333333324E-2</v>
      </c>
      <c r="AA2378" s="53">
        <f t="shared" si="797"/>
        <v>0.10683792333333332</v>
      </c>
      <c r="AB2378" s="50">
        <f t="shared" si="798"/>
        <v>1485</v>
      </c>
      <c r="AC2378" s="50">
        <f t="shared" si="786"/>
        <v>2014</v>
      </c>
      <c r="AD2378" s="50">
        <f t="shared" si="799"/>
        <v>7</v>
      </c>
      <c r="AE2378" s="56">
        <f t="shared" si="800"/>
        <v>201407</v>
      </c>
      <c r="AF2378" s="56">
        <f t="shared" si="788"/>
        <v>27</v>
      </c>
      <c r="AG2378" s="58">
        <f t="shared" si="785"/>
        <v>2</v>
      </c>
      <c r="AH2378" s="56">
        <f t="shared" si="801"/>
        <v>5</v>
      </c>
      <c r="AI2378" s="53">
        <f t="shared" si="802"/>
        <v>0.19548125666666666</v>
      </c>
      <c r="AJ2378" s="56">
        <f t="shared" si="803"/>
        <v>26.687499999999996</v>
      </c>
    </row>
    <row r="2379" spans="1:36" x14ac:dyDescent="0.25">
      <c r="A2379" s="50">
        <v>2378</v>
      </c>
      <c r="B2379" s="51">
        <v>41826</v>
      </c>
      <c r="C2379" s="75">
        <f t="shared" si="787"/>
        <v>41826</v>
      </c>
      <c r="D2379" s="50" t="s">
        <v>1224</v>
      </c>
      <c r="E2379" s="50">
        <v>33.1</v>
      </c>
      <c r="F2379" s="50">
        <v>2</v>
      </c>
      <c r="G2379" s="50">
        <v>38</v>
      </c>
      <c r="H2379" s="50">
        <v>34</v>
      </c>
      <c r="I2379" s="53">
        <f t="shared" si="789"/>
        <v>0.11011574074074075</v>
      </c>
      <c r="J2379" s="54">
        <f t="shared" si="790"/>
        <v>3.3267595389951886E-3</v>
      </c>
      <c r="K2379" s="50" t="s">
        <v>1809</v>
      </c>
      <c r="L2379" s="50" t="s">
        <v>1428</v>
      </c>
      <c r="M2379" s="55">
        <f t="shared" si="791"/>
        <v>12.524700441454709</v>
      </c>
      <c r="N2379" s="50">
        <v>0</v>
      </c>
      <c r="O2379" s="50" t="s">
        <v>184</v>
      </c>
      <c r="R2379" s="50" t="s">
        <v>1429</v>
      </c>
      <c r="S2379" s="151">
        <f t="shared" si="792"/>
        <v>0.37259706836746115</v>
      </c>
      <c r="T2379" s="151">
        <f t="shared" si="793"/>
        <v>0.18629853418373057</v>
      </c>
      <c r="V2379" s="393">
        <f t="shared" si="804"/>
        <v>0</v>
      </c>
      <c r="W2379" s="393">
        <f t="shared" si="805"/>
        <v>0</v>
      </c>
      <c r="X2379" s="53">
        <f t="shared" si="794"/>
        <v>8.7161099921673937E-2</v>
      </c>
      <c r="Y2379" s="53">
        <f t="shared" si="795"/>
        <v>0.12355027992167393</v>
      </c>
      <c r="Z2379" s="53">
        <f t="shared" si="796"/>
        <v>4.3580549960836969E-2</v>
      </c>
      <c r="AA2379" s="53">
        <f t="shared" si="797"/>
        <v>6.1775139960836965E-2</v>
      </c>
      <c r="AB2379" s="50">
        <f t="shared" si="798"/>
        <v>869</v>
      </c>
      <c r="AC2379" s="50">
        <f t="shared" si="786"/>
        <v>2014</v>
      </c>
      <c r="AD2379" s="50">
        <f t="shared" si="799"/>
        <v>7</v>
      </c>
      <c r="AE2379" s="56">
        <f t="shared" si="800"/>
        <v>201407</v>
      </c>
      <c r="AF2379" s="56">
        <f t="shared" si="788"/>
        <v>28</v>
      </c>
      <c r="AG2379" s="58">
        <f t="shared" si="785"/>
        <v>0</v>
      </c>
      <c r="AH2379" s="56">
        <f t="shared" si="801"/>
        <v>6</v>
      </c>
      <c r="AI2379" s="53">
        <f t="shared" si="802"/>
        <v>0.10535568992167393</v>
      </c>
      <c r="AJ2379" s="56">
        <f t="shared" si="803"/>
        <v>33.1</v>
      </c>
    </row>
    <row r="2380" spans="1:36" x14ac:dyDescent="0.25">
      <c r="A2380" s="50">
        <v>2379</v>
      </c>
      <c r="B2380" s="51">
        <v>41826</v>
      </c>
      <c r="C2380" s="75">
        <f t="shared" si="787"/>
        <v>41826</v>
      </c>
      <c r="D2380" s="50" t="s">
        <v>1224</v>
      </c>
      <c r="E2380" s="50">
        <v>12.2</v>
      </c>
      <c r="F2380" s="50">
        <v>0</v>
      </c>
      <c r="G2380" s="50">
        <v>56</v>
      </c>
      <c r="H2380" s="50">
        <v>56</v>
      </c>
      <c r="I2380" s="53">
        <f t="shared" si="789"/>
        <v>3.953703703703703E-2</v>
      </c>
      <c r="J2380" s="54">
        <f t="shared" si="790"/>
        <v>3.2407407407407402E-3</v>
      </c>
      <c r="K2380" s="50" t="s">
        <v>1809</v>
      </c>
      <c r="L2380" s="50" t="s">
        <v>315</v>
      </c>
      <c r="M2380" s="55">
        <f t="shared" si="791"/>
        <v>12.85714285714287</v>
      </c>
      <c r="N2380" s="50">
        <v>0</v>
      </c>
      <c r="O2380" s="50" t="s">
        <v>184</v>
      </c>
      <c r="R2380" s="50" t="s">
        <v>1430</v>
      </c>
      <c r="S2380" s="151">
        <f t="shared" si="792"/>
        <v>0.36296296296296293</v>
      </c>
      <c r="T2380" s="151">
        <f t="shared" si="793"/>
        <v>0.18148148148148147</v>
      </c>
      <c r="V2380" s="393">
        <f t="shared" si="804"/>
        <v>0</v>
      </c>
      <c r="W2380" s="393">
        <f t="shared" si="805"/>
        <v>0</v>
      </c>
      <c r="X2380" s="53">
        <f t="shared" si="794"/>
        <v>8.490740740740739E-2</v>
      </c>
      <c r="Y2380" s="53">
        <f t="shared" si="795"/>
        <v>0.1212965874074074</v>
      </c>
      <c r="Z2380" s="53">
        <f t="shared" si="796"/>
        <v>4.2453703703703695E-2</v>
      </c>
      <c r="AA2380" s="53">
        <f t="shared" si="797"/>
        <v>6.0648293703703698E-2</v>
      </c>
      <c r="AB2380" s="50">
        <f t="shared" si="798"/>
        <v>849</v>
      </c>
      <c r="AC2380" s="50">
        <f t="shared" si="786"/>
        <v>2014</v>
      </c>
      <c r="AD2380" s="50">
        <f t="shared" si="799"/>
        <v>7</v>
      </c>
      <c r="AE2380" s="56">
        <f t="shared" si="800"/>
        <v>201407</v>
      </c>
      <c r="AF2380" s="56">
        <f t="shared" si="788"/>
        <v>28</v>
      </c>
      <c r="AG2380" s="58">
        <f t="shared" si="785"/>
        <v>0</v>
      </c>
      <c r="AH2380" s="56">
        <f t="shared" si="801"/>
        <v>6</v>
      </c>
      <c r="AI2380" s="53">
        <f t="shared" si="802"/>
        <v>0.10310199740740739</v>
      </c>
      <c r="AJ2380" s="56">
        <f t="shared" si="803"/>
        <v>12.2</v>
      </c>
    </row>
    <row r="2381" spans="1:36" x14ac:dyDescent="0.25">
      <c r="A2381" s="50">
        <v>2380</v>
      </c>
      <c r="B2381" s="51">
        <v>41827</v>
      </c>
      <c r="C2381" s="75">
        <f t="shared" si="787"/>
        <v>41827</v>
      </c>
      <c r="D2381" s="50" t="s">
        <v>1223</v>
      </c>
      <c r="E2381" s="50">
        <v>2.9</v>
      </c>
      <c r="F2381" s="50">
        <v>0</v>
      </c>
      <c r="G2381" s="50">
        <v>27</v>
      </c>
      <c r="H2381" s="50">
        <v>30</v>
      </c>
      <c r="I2381" s="53">
        <f t="shared" si="789"/>
        <v>1.909722222222222E-2</v>
      </c>
      <c r="J2381" s="54">
        <f t="shared" si="790"/>
        <v>6.5852490421455931E-3</v>
      </c>
      <c r="K2381" s="50" t="s">
        <v>1345</v>
      </c>
      <c r="L2381" s="50" t="s">
        <v>1290</v>
      </c>
      <c r="M2381" s="55">
        <f t="shared" si="791"/>
        <v>6.3272727272727334</v>
      </c>
      <c r="N2381" s="50">
        <v>0</v>
      </c>
      <c r="O2381" s="50" t="s">
        <v>189</v>
      </c>
      <c r="R2381" s="50" t="s">
        <v>1431</v>
      </c>
      <c r="S2381" s="151">
        <f t="shared" si="792"/>
        <v>0.17253352490421453</v>
      </c>
      <c r="T2381" s="151">
        <f t="shared" si="793"/>
        <v>8.6266762452107265E-2</v>
      </c>
      <c r="V2381" s="393">
        <f t="shared" si="804"/>
        <v>0</v>
      </c>
      <c r="W2381" s="393">
        <f t="shared" si="805"/>
        <v>0</v>
      </c>
      <c r="X2381" s="53">
        <f t="shared" si="794"/>
        <v>0.17253352490421453</v>
      </c>
      <c r="Y2381" s="53">
        <f t="shared" si="795"/>
        <v>0.20892270490421452</v>
      </c>
      <c r="Z2381" s="53">
        <f t="shared" si="796"/>
        <v>8.6266762452107265E-2</v>
      </c>
      <c r="AA2381" s="53">
        <f t="shared" si="797"/>
        <v>0.10446135245210726</v>
      </c>
      <c r="AB2381" s="50">
        <f t="shared" si="798"/>
        <v>1277</v>
      </c>
      <c r="AC2381" s="50">
        <f t="shared" si="786"/>
        <v>2014</v>
      </c>
      <c r="AD2381" s="50">
        <f t="shared" si="799"/>
        <v>7</v>
      </c>
      <c r="AE2381" s="56">
        <f t="shared" si="800"/>
        <v>201407</v>
      </c>
      <c r="AF2381" s="56">
        <f t="shared" si="788"/>
        <v>28</v>
      </c>
      <c r="AG2381" s="58">
        <f t="shared" si="785"/>
        <v>0</v>
      </c>
      <c r="AH2381" s="56">
        <f t="shared" si="801"/>
        <v>7</v>
      </c>
      <c r="AI2381" s="53">
        <f t="shared" si="802"/>
        <v>0.19072811490421454</v>
      </c>
      <c r="AJ2381" s="56">
        <f t="shared" si="803"/>
        <v>12.382999999999999</v>
      </c>
    </row>
    <row r="2382" spans="1:36" x14ac:dyDescent="0.25">
      <c r="A2382" s="50">
        <v>2381</v>
      </c>
      <c r="B2382" s="51">
        <v>41828</v>
      </c>
      <c r="C2382" s="75">
        <f t="shared" si="787"/>
        <v>41828</v>
      </c>
      <c r="D2382" s="50" t="s">
        <v>1225</v>
      </c>
      <c r="E2382" s="50">
        <v>0.72</v>
      </c>
      <c r="F2382" s="50">
        <v>0</v>
      </c>
      <c r="G2382" s="50">
        <v>25</v>
      </c>
      <c r="H2382" s="50">
        <v>23</v>
      </c>
      <c r="I2382" s="53">
        <f t="shared" si="789"/>
        <v>1.7627314814814814E-2</v>
      </c>
      <c r="J2382" s="54">
        <f t="shared" si="790"/>
        <v>2.4482381687242798E-2</v>
      </c>
      <c r="K2382" s="50" t="s">
        <v>949</v>
      </c>
      <c r="L2382" s="50" t="s">
        <v>315</v>
      </c>
      <c r="M2382" s="55">
        <f t="shared" si="791"/>
        <v>1.7019041365725556</v>
      </c>
      <c r="N2382" s="50">
        <v>0</v>
      </c>
      <c r="O2382" s="50" t="s">
        <v>255</v>
      </c>
      <c r="S2382" s="151">
        <f t="shared" si="792"/>
        <v>5.8757716049382715E-2</v>
      </c>
      <c r="T2382" s="151">
        <f t="shared" si="793"/>
        <v>2.9378858024691357E-2</v>
      </c>
      <c r="V2382" s="393">
        <f t="shared" si="804"/>
        <v>0</v>
      </c>
      <c r="W2382" s="393">
        <f t="shared" si="805"/>
        <v>0</v>
      </c>
      <c r="X2382" s="53">
        <f t="shared" si="794"/>
        <v>0.64143840020576126</v>
      </c>
      <c r="Y2382" s="53">
        <f t="shared" si="795"/>
        <v>0.67782758020576128</v>
      </c>
      <c r="Z2382" s="53">
        <f t="shared" si="796"/>
        <v>0.32071920010288063</v>
      </c>
      <c r="AA2382" s="53">
        <f t="shared" si="797"/>
        <v>0.33891379010288064</v>
      </c>
      <c r="AB2382" s="50">
        <f t="shared" si="798"/>
        <v>3805</v>
      </c>
      <c r="AC2382" s="50">
        <f t="shared" si="786"/>
        <v>2014</v>
      </c>
      <c r="AD2382" s="50">
        <f t="shared" si="799"/>
        <v>7</v>
      </c>
      <c r="AE2382" s="56">
        <f t="shared" si="800"/>
        <v>201407</v>
      </c>
      <c r="AF2382" s="56">
        <f t="shared" si="788"/>
        <v>28</v>
      </c>
      <c r="AG2382" s="58">
        <f t="shared" si="785"/>
        <v>0</v>
      </c>
      <c r="AH2382" s="56">
        <f t="shared" si="801"/>
        <v>8</v>
      </c>
      <c r="AI2382" s="53">
        <f t="shared" si="802"/>
        <v>0.65963299020576127</v>
      </c>
      <c r="AJ2382" s="56">
        <f t="shared" si="803"/>
        <v>33.624000000000002</v>
      </c>
    </row>
    <row r="2383" spans="1:36" x14ac:dyDescent="0.25">
      <c r="A2383" s="50">
        <v>2382</v>
      </c>
      <c r="B2383" s="51">
        <v>41829</v>
      </c>
      <c r="C2383" s="75">
        <f t="shared" si="787"/>
        <v>41829</v>
      </c>
      <c r="D2383" s="50" t="s">
        <v>1225</v>
      </c>
      <c r="E2383" s="50">
        <v>0.5</v>
      </c>
      <c r="F2383" s="50">
        <v>0</v>
      </c>
      <c r="G2383" s="50">
        <v>16</v>
      </c>
      <c r="H2383" s="50">
        <v>35</v>
      </c>
      <c r="I2383" s="53">
        <f t="shared" si="789"/>
        <v>1.1516203703703702E-2</v>
      </c>
      <c r="J2383" s="54">
        <f t="shared" si="790"/>
        <v>2.3032407407407404E-2</v>
      </c>
      <c r="K2383" s="50" t="s">
        <v>949</v>
      </c>
      <c r="L2383" s="50" t="s">
        <v>29</v>
      </c>
      <c r="M2383" s="55">
        <f t="shared" si="791"/>
        <v>1.8090452261306549</v>
      </c>
      <c r="N2383" s="50">
        <v>0</v>
      </c>
      <c r="O2383" s="50" t="s">
        <v>255</v>
      </c>
      <c r="S2383" s="151">
        <f t="shared" si="792"/>
        <v>5.5277777777777766E-2</v>
      </c>
      <c r="T2383" s="151">
        <f t="shared" si="793"/>
        <v>2.7638888888888883E-2</v>
      </c>
      <c r="V2383" s="393">
        <f t="shared" si="804"/>
        <v>0</v>
      </c>
      <c r="W2383" s="393">
        <f t="shared" si="805"/>
        <v>0</v>
      </c>
      <c r="X2383" s="53">
        <f t="shared" si="794"/>
        <v>0.603449074074074</v>
      </c>
      <c r="Y2383" s="53">
        <f t="shared" si="795"/>
        <v>0.63983825407407391</v>
      </c>
      <c r="Z2383" s="53">
        <f t="shared" si="796"/>
        <v>0.301724537037037</v>
      </c>
      <c r="AA2383" s="53">
        <f t="shared" si="797"/>
        <v>0.31991912703703695</v>
      </c>
      <c r="AB2383" s="50">
        <f t="shared" si="798"/>
        <v>3717</v>
      </c>
      <c r="AC2383" s="50">
        <f t="shared" si="786"/>
        <v>2014</v>
      </c>
      <c r="AD2383" s="50">
        <f t="shared" si="799"/>
        <v>7</v>
      </c>
      <c r="AE2383" s="56">
        <f t="shared" si="800"/>
        <v>201407</v>
      </c>
      <c r="AF2383" s="56">
        <f t="shared" si="788"/>
        <v>28</v>
      </c>
      <c r="AG2383" s="58">
        <f t="shared" si="785"/>
        <v>0</v>
      </c>
      <c r="AH2383" s="56">
        <f t="shared" si="801"/>
        <v>9</v>
      </c>
      <c r="AI2383" s="53">
        <f t="shared" si="802"/>
        <v>0.6216436640740739</v>
      </c>
      <c r="AJ2383" s="56">
        <f t="shared" si="803"/>
        <v>23.35</v>
      </c>
    </row>
    <row r="2384" spans="1:36" x14ac:dyDescent="0.25">
      <c r="A2384" s="50">
        <v>2383</v>
      </c>
      <c r="B2384" s="51">
        <v>41829</v>
      </c>
      <c r="C2384" s="75">
        <f t="shared" si="787"/>
        <v>41829</v>
      </c>
      <c r="D2384" s="50" t="s">
        <v>1224</v>
      </c>
      <c r="E2384" s="50">
        <v>10.5</v>
      </c>
      <c r="F2384" s="50">
        <v>0</v>
      </c>
      <c r="G2384" s="50">
        <v>32</v>
      </c>
      <c r="H2384" s="50">
        <v>26</v>
      </c>
      <c r="I2384" s="53">
        <f t="shared" si="789"/>
        <v>2.2523148148148143E-2</v>
      </c>
      <c r="J2384" s="54">
        <f t="shared" si="790"/>
        <v>2.145061728395061E-3</v>
      </c>
      <c r="K2384" s="50" t="s">
        <v>1809</v>
      </c>
      <c r="L2384" s="50" t="s">
        <v>29</v>
      </c>
      <c r="M2384" s="55">
        <f t="shared" si="791"/>
        <v>19.424460431654698</v>
      </c>
      <c r="N2384" s="50">
        <v>0</v>
      </c>
      <c r="O2384" s="50" t="s">
        <v>255</v>
      </c>
      <c r="S2384" s="151">
        <f t="shared" si="792"/>
        <v>0.24024691358024683</v>
      </c>
      <c r="T2384" s="151">
        <f t="shared" si="793"/>
        <v>0.12012345679012341</v>
      </c>
      <c r="V2384" s="393">
        <f t="shared" si="804"/>
        <v>0</v>
      </c>
      <c r="W2384" s="393">
        <f t="shared" si="805"/>
        <v>0</v>
      </c>
      <c r="X2384" s="53">
        <f t="shared" si="794"/>
        <v>5.62006172839506E-2</v>
      </c>
      <c r="Y2384" s="53">
        <f t="shared" si="795"/>
        <v>9.2589797283950587E-2</v>
      </c>
      <c r="Z2384" s="53">
        <f t="shared" si="796"/>
        <v>2.81003086419753E-2</v>
      </c>
      <c r="AA2384" s="53">
        <f t="shared" si="797"/>
        <v>4.6294898641975293E-2</v>
      </c>
      <c r="AB2384" s="50">
        <f t="shared" si="798"/>
        <v>255</v>
      </c>
      <c r="AC2384" s="50">
        <f t="shared" si="786"/>
        <v>2014</v>
      </c>
      <c r="AD2384" s="50">
        <f t="shared" si="799"/>
        <v>7</v>
      </c>
      <c r="AE2384" s="56">
        <f t="shared" si="800"/>
        <v>201407</v>
      </c>
      <c r="AF2384" s="56">
        <f t="shared" si="788"/>
        <v>28</v>
      </c>
      <c r="AG2384" s="58">
        <f t="shared" si="785"/>
        <v>0</v>
      </c>
      <c r="AH2384" s="56">
        <f t="shared" si="801"/>
        <v>9</v>
      </c>
      <c r="AI2384" s="53">
        <f t="shared" si="802"/>
        <v>7.439520728395059E-2</v>
      </c>
      <c r="AJ2384" s="56">
        <f t="shared" si="803"/>
        <v>10.5</v>
      </c>
    </row>
    <row r="2385" spans="1:36" x14ac:dyDescent="0.25">
      <c r="A2385" s="50">
        <v>2384</v>
      </c>
      <c r="B2385" s="51">
        <v>41829</v>
      </c>
      <c r="C2385" s="75">
        <f t="shared" si="787"/>
        <v>41829</v>
      </c>
      <c r="D2385" s="50" t="s">
        <v>1223</v>
      </c>
      <c r="E2385" s="50">
        <v>3.1</v>
      </c>
      <c r="F2385" s="50">
        <v>0</v>
      </c>
      <c r="G2385" s="50">
        <v>27</v>
      </c>
      <c r="H2385" s="50">
        <v>50</v>
      </c>
      <c r="I2385" s="53">
        <f t="shared" si="789"/>
        <v>1.9328703703703702E-2</v>
      </c>
      <c r="J2385" s="54">
        <f t="shared" si="790"/>
        <v>6.2350657108721621E-3</v>
      </c>
      <c r="K2385" s="50" t="s">
        <v>1401</v>
      </c>
      <c r="L2385" s="50" t="s">
        <v>29</v>
      </c>
      <c r="M2385" s="55">
        <f t="shared" si="791"/>
        <v>6.6826347305389282</v>
      </c>
      <c r="N2385" s="50">
        <v>0</v>
      </c>
      <c r="O2385" s="50" t="s">
        <v>255</v>
      </c>
      <c r="S2385" s="151">
        <f t="shared" si="792"/>
        <v>0.16335872162485063</v>
      </c>
      <c r="T2385" s="151">
        <f t="shared" si="793"/>
        <v>8.1679360812425314E-2</v>
      </c>
      <c r="V2385" s="393">
        <f t="shared" si="804"/>
        <v>0</v>
      </c>
      <c r="W2385" s="393">
        <f t="shared" si="805"/>
        <v>0</v>
      </c>
      <c r="X2385" s="53">
        <f t="shared" si="794"/>
        <v>0.16335872162485063</v>
      </c>
      <c r="Y2385" s="53">
        <f t="shared" si="795"/>
        <v>0.19974790162485065</v>
      </c>
      <c r="Z2385" s="53">
        <f t="shared" si="796"/>
        <v>8.1679360812425314E-2</v>
      </c>
      <c r="AA2385" s="53">
        <f t="shared" si="797"/>
        <v>9.9873950812425324E-2</v>
      </c>
      <c r="AB2385" s="50">
        <f t="shared" si="798"/>
        <v>1066</v>
      </c>
      <c r="AC2385" s="50">
        <f t="shared" si="786"/>
        <v>2014</v>
      </c>
      <c r="AD2385" s="50">
        <f t="shared" si="799"/>
        <v>7</v>
      </c>
      <c r="AE2385" s="56">
        <f t="shared" si="800"/>
        <v>201407</v>
      </c>
      <c r="AF2385" s="56">
        <f t="shared" si="788"/>
        <v>28</v>
      </c>
      <c r="AG2385" s="58">
        <f t="shared" si="785"/>
        <v>0</v>
      </c>
      <c r="AH2385" s="56">
        <f t="shared" si="801"/>
        <v>9</v>
      </c>
      <c r="AI2385" s="53">
        <f t="shared" si="802"/>
        <v>0.18155331162485064</v>
      </c>
      <c r="AJ2385" s="56">
        <f t="shared" si="803"/>
        <v>13.236999999999998</v>
      </c>
    </row>
    <row r="2386" spans="1:36" x14ac:dyDescent="0.25">
      <c r="A2386" s="50">
        <v>2385</v>
      </c>
      <c r="B2386" s="51">
        <v>41829</v>
      </c>
      <c r="C2386" s="75">
        <f t="shared" si="787"/>
        <v>41829</v>
      </c>
      <c r="D2386" s="50" t="s">
        <v>515</v>
      </c>
      <c r="E2386" s="50">
        <v>1</v>
      </c>
      <c r="F2386" s="50">
        <v>0</v>
      </c>
      <c r="G2386" s="50">
        <v>2</v>
      </c>
      <c r="H2386" s="50">
        <v>3</v>
      </c>
      <c r="I2386" s="53">
        <f t="shared" si="789"/>
        <v>1.423611111111111E-3</v>
      </c>
      <c r="J2386" s="54">
        <f t="shared" si="790"/>
        <v>1.423611111111111E-3</v>
      </c>
      <c r="K2386" s="50" t="s">
        <v>561</v>
      </c>
      <c r="L2386" s="50" t="s">
        <v>29</v>
      </c>
      <c r="M2386" s="55">
        <f t="shared" si="791"/>
        <v>29.268292682926855</v>
      </c>
      <c r="N2386" s="50">
        <v>0</v>
      </c>
      <c r="S2386" s="151">
        <f t="shared" si="792"/>
        <v>0</v>
      </c>
      <c r="T2386" s="151">
        <f t="shared" si="793"/>
        <v>0</v>
      </c>
      <c r="V2386" s="393">
        <f t="shared" si="804"/>
        <v>0</v>
      </c>
      <c r="W2386" s="393">
        <f t="shared" si="805"/>
        <v>0</v>
      </c>
      <c r="X2386" s="53">
        <f t="shared" si="794"/>
        <v>3.7298611111111109E-2</v>
      </c>
      <c r="Y2386" s="53">
        <f t="shared" si="795"/>
        <v>7.3687791111111109E-2</v>
      </c>
      <c r="Z2386" s="53">
        <f t="shared" si="796"/>
        <v>1.8649305555555554E-2</v>
      </c>
      <c r="AA2386" s="53">
        <f t="shared" si="797"/>
        <v>3.6843895555555554E-2</v>
      </c>
      <c r="AB2386" s="50">
        <f t="shared" si="798"/>
        <v>17</v>
      </c>
      <c r="AC2386" s="50">
        <f t="shared" si="786"/>
        <v>2014</v>
      </c>
      <c r="AD2386" s="50">
        <f t="shared" si="799"/>
        <v>7</v>
      </c>
      <c r="AE2386" s="56">
        <f t="shared" si="800"/>
        <v>201407</v>
      </c>
      <c r="AF2386" s="56">
        <f t="shared" si="788"/>
        <v>28</v>
      </c>
      <c r="AG2386" s="58">
        <f t="shared" si="785"/>
        <v>0</v>
      </c>
      <c r="AH2386" s="56">
        <f t="shared" si="801"/>
        <v>9</v>
      </c>
      <c r="AI2386" s="53">
        <f t="shared" si="802"/>
        <v>5.5493201111111112E-2</v>
      </c>
      <c r="AJ2386" s="56">
        <f t="shared" si="803"/>
        <v>0</v>
      </c>
    </row>
    <row r="2387" spans="1:36" x14ac:dyDescent="0.25">
      <c r="A2387" s="50">
        <v>2386</v>
      </c>
      <c r="B2387" s="51">
        <v>41829</v>
      </c>
      <c r="C2387" s="75">
        <f t="shared" si="787"/>
        <v>41829</v>
      </c>
      <c r="D2387" s="50" t="s">
        <v>516</v>
      </c>
      <c r="E2387" s="50">
        <v>1</v>
      </c>
      <c r="F2387" s="50">
        <v>0</v>
      </c>
      <c r="G2387" s="50">
        <v>1</v>
      </c>
      <c r="H2387" s="50">
        <v>11</v>
      </c>
      <c r="I2387" s="53">
        <f t="shared" si="789"/>
        <v>8.2175925925925917E-4</v>
      </c>
      <c r="J2387" s="54">
        <f t="shared" si="790"/>
        <v>8.2175925925925917E-4</v>
      </c>
      <c r="K2387" s="50" t="s">
        <v>561</v>
      </c>
      <c r="L2387" s="50" t="s">
        <v>29</v>
      </c>
      <c r="M2387" s="55">
        <f t="shared" si="791"/>
        <v>50.704225352112722</v>
      </c>
      <c r="N2387" s="50">
        <v>0</v>
      </c>
      <c r="S2387" s="151">
        <f t="shared" si="792"/>
        <v>0</v>
      </c>
      <c r="T2387" s="151">
        <f t="shared" si="793"/>
        <v>0</v>
      </c>
      <c r="V2387" s="393">
        <f t="shared" si="804"/>
        <v>0</v>
      </c>
      <c r="W2387" s="393">
        <f t="shared" si="805"/>
        <v>0</v>
      </c>
      <c r="X2387" s="53">
        <f t="shared" si="794"/>
        <v>2.153009259259259E-2</v>
      </c>
      <c r="Y2387" s="53">
        <f t="shared" si="795"/>
        <v>5.7919272592592594E-2</v>
      </c>
      <c r="Z2387" s="53">
        <f t="shared" si="796"/>
        <v>1.0765046296296295E-2</v>
      </c>
      <c r="AA2387" s="53">
        <f t="shared" si="797"/>
        <v>2.8959636296296297E-2</v>
      </c>
      <c r="AB2387" s="50">
        <f t="shared" si="798"/>
        <v>4</v>
      </c>
      <c r="AC2387" s="50">
        <f t="shared" si="786"/>
        <v>2014</v>
      </c>
      <c r="AD2387" s="50">
        <f t="shared" si="799"/>
        <v>7</v>
      </c>
      <c r="AE2387" s="56">
        <f t="shared" si="800"/>
        <v>201407</v>
      </c>
      <c r="AF2387" s="56">
        <f t="shared" si="788"/>
        <v>28</v>
      </c>
      <c r="AG2387" s="58">
        <f t="shared" si="785"/>
        <v>0</v>
      </c>
      <c r="AH2387" s="56">
        <f t="shared" si="801"/>
        <v>9</v>
      </c>
      <c r="AI2387" s="53">
        <f t="shared" si="802"/>
        <v>3.972468259259259E-2</v>
      </c>
      <c r="AJ2387" s="56">
        <f t="shared" si="803"/>
        <v>0</v>
      </c>
    </row>
    <row r="2388" spans="1:36" x14ac:dyDescent="0.25">
      <c r="A2388" s="50">
        <v>2387</v>
      </c>
      <c r="B2388" s="51">
        <v>41830</v>
      </c>
      <c r="C2388" s="75">
        <f t="shared" si="787"/>
        <v>41830</v>
      </c>
      <c r="D2388" s="50" t="s">
        <v>1224</v>
      </c>
      <c r="E2388" s="50">
        <v>10</v>
      </c>
      <c r="F2388" s="50">
        <v>0</v>
      </c>
      <c r="G2388" s="50">
        <v>28</v>
      </c>
      <c r="H2388" s="50">
        <v>20</v>
      </c>
      <c r="I2388" s="53">
        <f t="shared" si="789"/>
        <v>1.9675925925925927E-2</v>
      </c>
      <c r="J2388" s="54">
        <f t="shared" si="790"/>
        <v>1.9675925925925928E-3</v>
      </c>
      <c r="K2388" s="50" t="s">
        <v>921</v>
      </c>
      <c r="L2388" s="50" t="s">
        <v>1132</v>
      </c>
      <c r="M2388" s="55">
        <f t="shared" si="791"/>
        <v>21.176470588235308</v>
      </c>
      <c r="N2388" s="50">
        <v>0</v>
      </c>
      <c r="O2388" s="50" t="s">
        <v>253</v>
      </c>
      <c r="S2388" s="151">
        <f t="shared" si="792"/>
        <v>0.22037037037037038</v>
      </c>
      <c r="T2388" s="151">
        <f t="shared" si="793"/>
        <v>0.11018518518518519</v>
      </c>
      <c r="V2388" s="393">
        <f t="shared" si="804"/>
        <v>0</v>
      </c>
      <c r="W2388" s="393">
        <f t="shared" si="805"/>
        <v>0</v>
      </c>
      <c r="X2388" s="53">
        <f t="shared" si="794"/>
        <v>5.1550925925925931E-2</v>
      </c>
      <c r="Y2388" s="53">
        <f t="shared" si="795"/>
        <v>8.7940105925925938E-2</v>
      </c>
      <c r="Z2388" s="53">
        <f t="shared" si="796"/>
        <v>2.5775462962962965E-2</v>
      </c>
      <c r="AA2388" s="53">
        <f t="shared" si="797"/>
        <v>4.3970052962962969E-2</v>
      </c>
      <c r="AB2388" s="50">
        <f t="shared" si="798"/>
        <v>166</v>
      </c>
      <c r="AC2388" s="50">
        <f t="shared" si="786"/>
        <v>2014</v>
      </c>
      <c r="AD2388" s="50">
        <f t="shared" si="799"/>
        <v>7</v>
      </c>
      <c r="AE2388" s="56">
        <f t="shared" si="800"/>
        <v>201407</v>
      </c>
      <c r="AF2388" s="56">
        <f t="shared" si="788"/>
        <v>28</v>
      </c>
      <c r="AG2388" s="58">
        <f t="shared" ref="AG2388:AG2451" si="806">IF(ISBLANK(B2388)," ",MAX(B2388-B2387-1,0))</f>
        <v>0</v>
      </c>
      <c r="AH2388" s="56">
        <f t="shared" si="801"/>
        <v>10</v>
      </c>
      <c r="AI2388" s="53">
        <f t="shared" si="802"/>
        <v>6.9745515925925927E-2</v>
      </c>
      <c r="AJ2388" s="56">
        <f t="shared" si="803"/>
        <v>10</v>
      </c>
    </row>
    <row r="2389" spans="1:36" x14ac:dyDescent="0.25">
      <c r="A2389" s="50">
        <v>2388</v>
      </c>
      <c r="B2389" s="51">
        <v>41832</v>
      </c>
      <c r="C2389" s="75">
        <f t="shared" si="787"/>
        <v>41832</v>
      </c>
      <c r="D2389" s="50" t="s">
        <v>1225</v>
      </c>
      <c r="E2389" s="50">
        <v>1.2</v>
      </c>
      <c r="F2389" s="50">
        <v>0</v>
      </c>
      <c r="G2389" s="50">
        <v>42</v>
      </c>
      <c r="H2389" s="50">
        <v>43</v>
      </c>
      <c r="I2389" s="53">
        <f t="shared" si="789"/>
        <v>2.9664351851851855E-2</v>
      </c>
      <c r="J2389" s="54">
        <f t="shared" si="790"/>
        <v>2.4720293209876548E-2</v>
      </c>
      <c r="K2389" s="50" t="s">
        <v>1432</v>
      </c>
      <c r="L2389" s="50" t="s">
        <v>1433</v>
      </c>
      <c r="M2389" s="55">
        <f t="shared" si="791"/>
        <v>1.6855247756535321</v>
      </c>
      <c r="N2389" s="50">
        <v>0</v>
      </c>
      <c r="O2389" s="50" t="s">
        <v>255</v>
      </c>
      <c r="S2389" s="151">
        <f t="shared" si="792"/>
        <v>5.932870370370371E-2</v>
      </c>
      <c r="T2389" s="151">
        <f t="shared" si="793"/>
        <v>2.9664351851851855E-2</v>
      </c>
      <c r="V2389" s="393">
        <f t="shared" si="804"/>
        <v>0</v>
      </c>
      <c r="W2389" s="393">
        <f t="shared" si="805"/>
        <v>0</v>
      </c>
      <c r="X2389" s="53">
        <f t="shared" si="794"/>
        <v>0.64767168209876558</v>
      </c>
      <c r="Y2389" s="53">
        <f t="shared" si="795"/>
        <v>0.68406086209876549</v>
      </c>
      <c r="Z2389" s="53">
        <f t="shared" si="796"/>
        <v>0.32383584104938279</v>
      </c>
      <c r="AA2389" s="53">
        <f t="shared" si="797"/>
        <v>0.34203043104938274</v>
      </c>
      <c r="AB2389" s="50">
        <f t="shared" si="798"/>
        <v>3820</v>
      </c>
      <c r="AC2389" s="50">
        <f t="shared" si="786"/>
        <v>2014</v>
      </c>
      <c r="AD2389" s="50">
        <f t="shared" si="799"/>
        <v>7</v>
      </c>
      <c r="AE2389" s="56">
        <f t="shared" si="800"/>
        <v>201407</v>
      </c>
      <c r="AF2389" s="56">
        <f t="shared" si="788"/>
        <v>28</v>
      </c>
      <c r="AG2389" s="58">
        <f t="shared" si="806"/>
        <v>1</v>
      </c>
      <c r="AH2389" s="56">
        <f t="shared" si="801"/>
        <v>12</v>
      </c>
      <c r="AI2389" s="53">
        <f t="shared" si="802"/>
        <v>0.66586627209876559</v>
      </c>
      <c r="AJ2389" s="56">
        <f t="shared" si="803"/>
        <v>56.04</v>
      </c>
    </row>
    <row r="2390" spans="1:36" x14ac:dyDescent="0.25">
      <c r="A2390" s="50">
        <v>2389</v>
      </c>
      <c r="B2390" s="51">
        <v>41832</v>
      </c>
      <c r="C2390" s="75">
        <f t="shared" si="787"/>
        <v>41832</v>
      </c>
      <c r="D2390" s="50" t="s">
        <v>1224</v>
      </c>
      <c r="E2390" s="50">
        <v>60</v>
      </c>
      <c r="F2390" s="50">
        <v>4</v>
      </c>
      <c r="G2390" s="50">
        <v>15</v>
      </c>
      <c r="H2390" s="50">
        <v>45</v>
      </c>
      <c r="I2390" s="53">
        <f t="shared" si="789"/>
        <v>0.17760416666666667</v>
      </c>
      <c r="J2390" s="54">
        <f t="shared" si="790"/>
        <v>2.9600694444444444E-3</v>
      </c>
      <c r="K2390" s="50" t="s">
        <v>1809</v>
      </c>
      <c r="L2390" s="50" t="s">
        <v>1433</v>
      </c>
      <c r="M2390" s="55">
        <f t="shared" si="791"/>
        <v>14.076246334310861</v>
      </c>
      <c r="N2390" s="50">
        <v>0</v>
      </c>
      <c r="O2390" s="50" t="s">
        <v>255</v>
      </c>
      <c r="R2390" s="50" t="s">
        <v>1438</v>
      </c>
      <c r="S2390" s="151">
        <f t="shared" si="792"/>
        <v>0.33152777777777775</v>
      </c>
      <c r="T2390" s="151">
        <f t="shared" si="793"/>
        <v>0.16576388888888888</v>
      </c>
      <c r="V2390" s="393">
        <f t="shared" si="804"/>
        <v>0</v>
      </c>
      <c r="W2390" s="393">
        <f t="shared" si="805"/>
        <v>0</v>
      </c>
      <c r="X2390" s="53">
        <f t="shared" si="794"/>
        <v>7.7553819444444436E-2</v>
      </c>
      <c r="Y2390" s="53">
        <f t="shared" si="795"/>
        <v>0.11394299944444443</v>
      </c>
      <c r="Z2390" s="53">
        <f t="shared" si="796"/>
        <v>3.8776909722222218E-2</v>
      </c>
      <c r="AA2390" s="53">
        <f t="shared" si="797"/>
        <v>5.6971499722222214E-2</v>
      </c>
      <c r="AB2390" s="50">
        <f t="shared" si="798"/>
        <v>722</v>
      </c>
      <c r="AC2390" s="50">
        <f t="shared" si="786"/>
        <v>2014</v>
      </c>
      <c r="AD2390" s="50">
        <f t="shared" si="799"/>
        <v>7</v>
      </c>
      <c r="AE2390" s="56">
        <f t="shared" si="800"/>
        <v>201407</v>
      </c>
      <c r="AF2390" s="56">
        <f t="shared" si="788"/>
        <v>28</v>
      </c>
      <c r="AG2390" s="58">
        <f t="shared" si="806"/>
        <v>0</v>
      </c>
      <c r="AH2390" s="56">
        <f t="shared" si="801"/>
        <v>12</v>
      </c>
      <c r="AI2390" s="53">
        <f t="shared" si="802"/>
        <v>9.5748409444444432E-2</v>
      </c>
      <c r="AJ2390" s="56">
        <f t="shared" si="803"/>
        <v>60</v>
      </c>
    </row>
    <row r="2391" spans="1:36" x14ac:dyDescent="0.25">
      <c r="A2391" s="50">
        <v>2390</v>
      </c>
      <c r="B2391" s="51">
        <v>41832</v>
      </c>
      <c r="C2391" s="75">
        <f t="shared" si="787"/>
        <v>41832</v>
      </c>
      <c r="D2391" s="50" t="s">
        <v>1223</v>
      </c>
      <c r="E2391" s="50">
        <v>1.5</v>
      </c>
      <c r="F2391" s="50">
        <v>0</v>
      </c>
      <c r="G2391" s="50">
        <v>16</v>
      </c>
      <c r="H2391" s="50">
        <v>15</v>
      </c>
      <c r="I2391" s="53">
        <f t="shared" si="789"/>
        <v>1.1284722222222222E-2</v>
      </c>
      <c r="J2391" s="54">
        <f t="shared" si="790"/>
        <v>7.5231481481481477E-3</v>
      </c>
      <c r="K2391" s="50" t="s">
        <v>1311</v>
      </c>
      <c r="L2391" s="50" t="s">
        <v>1434</v>
      </c>
      <c r="M2391" s="55">
        <f t="shared" si="791"/>
        <v>5.5384615384615428</v>
      </c>
      <c r="N2391" s="50">
        <v>0</v>
      </c>
      <c r="O2391" s="50" t="s">
        <v>255</v>
      </c>
      <c r="R2391" s="50" t="s">
        <v>1437</v>
      </c>
      <c r="S2391" s="151">
        <f t="shared" si="792"/>
        <v>0.19710648148148147</v>
      </c>
      <c r="T2391" s="151">
        <f t="shared" si="793"/>
        <v>9.8553240740740733E-2</v>
      </c>
      <c r="V2391" s="393">
        <f t="shared" si="804"/>
        <v>0</v>
      </c>
      <c r="W2391" s="393">
        <f t="shared" si="805"/>
        <v>0</v>
      </c>
      <c r="X2391" s="53">
        <f t="shared" si="794"/>
        <v>0.19710648148148147</v>
      </c>
      <c r="Y2391" s="53">
        <f t="shared" si="795"/>
        <v>0.23349566148148146</v>
      </c>
      <c r="Z2391" s="53">
        <f t="shared" si="796"/>
        <v>9.8553240740740733E-2</v>
      </c>
      <c r="AA2391" s="53">
        <f t="shared" si="797"/>
        <v>0.11674783074074073</v>
      </c>
      <c r="AB2391" s="50">
        <f t="shared" si="798"/>
        <v>2399</v>
      </c>
      <c r="AC2391" s="50">
        <f t="shared" si="786"/>
        <v>2014</v>
      </c>
      <c r="AD2391" s="50">
        <f t="shared" si="799"/>
        <v>7</v>
      </c>
      <c r="AE2391" s="56">
        <f t="shared" si="800"/>
        <v>201407</v>
      </c>
      <c r="AF2391" s="56">
        <f t="shared" si="788"/>
        <v>28</v>
      </c>
      <c r="AG2391" s="58">
        <f t="shared" si="806"/>
        <v>0</v>
      </c>
      <c r="AH2391" s="56">
        <f t="shared" si="801"/>
        <v>12</v>
      </c>
      <c r="AI2391" s="53">
        <f t="shared" si="802"/>
        <v>0.21530107148148148</v>
      </c>
      <c r="AJ2391" s="56">
        <f t="shared" si="803"/>
        <v>6.4049999999999994</v>
      </c>
    </row>
    <row r="2392" spans="1:36" x14ac:dyDescent="0.25">
      <c r="A2392" s="50">
        <v>2391</v>
      </c>
      <c r="B2392" s="51">
        <v>41833</v>
      </c>
      <c r="C2392" s="75">
        <f t="shared" si="787"/>
        <v>41833</v>
      </c>
      <c r="D2392" s="50" t="s">
        <v>1223</v>
      </c>
      <c r="E2392" s="50">
        <v>9.8000000000000007</v>
      </c>
      <c r="F2392" s="50">
        <v>1</v>
      </c>
      <c r="G2392" s="50">
        <v>50</v>
      </c>
      <c r="H2392" s="50">
        <v>42</v>
      </c>
      <c r="I2392" s="53">
        <f t="shared" si="789"/>
        <v>7.6875000000000013E-2</v>
      </c>
      <c r="J2392" s="54">
        <f t="shared" si="790"/>
        <v>7.8443877551020412E-3</v>
      </c>
      <c r="K2392" s="50" t="s">
        <v>1311</v>
      </c>
      <c r="L2392" s="50" t="s">
        <v>1435</v>
      </c>
      <c r="M2392" s="55">
        <f t="shared" si="791"/>
        <v>5.3116531165311693</v>
      </c>
      <c r="N2392" s="50">
        <v>0</v>
      </c>
      <c r="O2392" s="50" t="s">
        <v>255</v>
      </c>
      <c r="R2392" s="50" t="s">
        <v>1436</v>
      </c>
      <c r="S2392" s="151">
        <f t="shared" si="792"/>
        <v>0.20552295918367347</v>
      </c>
      <c r="T2392" s="151">
        <f t="shared" si="793"/>
        <v>0.10276147959183674</v>
      </c>
      <c r="V2392" s="393">
        <f t="shared" si="804"/>
        <v>0</v>
      </c>
      <c r="W2392" s="393">
        <f t="shared" si="805"/>
        <v>0</v>
      </c>
      <c r="X2392" s="53">
        <f t="shared" si="794"/>
        <v>0.20552295918367347</v>
      </c>
      <c r="Y2392" s="53">
        <f t="shared" si="795"/>
        <v>0.24191213918367349</v>
      </c>
      <c r="Z2392" s="53">
        <f t="shared" si="796"/>
        <v>0.10276147959183674</v>
      </c>
      <c r="AA2392" s="53">
        <f t="shared" si="797"/>
        <v>0.12095606959183675</v>
      </c>
      <c r="AB2392" s="50">
        <f t="shared" si="798"/>
        <v>2692</v>
      </c>
      <c r="AC2392" s="50">
        <f t="shared" si="786"/>
        <v>2014</v>
      </c>
      <c r="AD2392" s="50">
        <f t="shared" si="799"/>
        <v>7</v>
      </c>
      <c r="AE2392" s="56">
        <f t="shared" si="800"/>
        <v>201407</v>
      </c>
      <c r="AF2392" s="56">
        <f t="shared" si="788"/>
        <v>29</v>
      </c>
      <c r="AG2392" s="58">
        <f t="shared" si="806"/>
        <v>0</v>
      </c>
      <c r="AH2392" s="56">
        <f t="shared" si="801"/>
        <v>13</v>
      </c>
      <c r="AI2392" s="53">
        <f t="shared" si="802"/>
        <v>0.22371754918367348</v>
      </c>
      <c r="AJ2392" s="56">
        <f t="shared" si="803"/>
        <v>41.845999999999997</v>
      </c>
    </row>
    <row r="2393" spans="1:36" x14ac:dyDescent="0.25">
      <c r="A2393" s="50">
        <v>2392</v>
      </c>
      <c r="B2393" s="51">
        <v>41834</v>
      </c>
      <c r="C2393" s="75">
        <f t="shared" si="787"/>
        <v>41834</v>
      </c>
      <c r="D2393" s="50" t="s">
        <v>1223</v>
      </c>
      <c r="E2393" s="50">
        <v>1</v>
      </c>
      <c r="F2393" s="50">
        <v>0</v>
      </c>
      <c r="G2393" s="50">
        <v>9</v>
      </c>
      <c r="H2393" s="50">
        <v>50</v>
      </c>
      <c r="I2393" s="53">
        <f t="shared" si="789"/>
        <v>6.828703703703704E-3</v>
      </c>
      <c r="J2393" s="54">
        <f t="shared" si="790"/>
        <v>6.828703703703704E-3</v>
      </c>
      <c r="K2393" s="50" t="s">
        <v>1345</v>
      </c>
      <c r="L2393" s="50" t="s">
        <v>1048</v>
      </c>
      <c r="M2393" s="55">
        <f t="shared" si="791"/>
        <v>6.1016949152542415</v>
      </c>
      <c r="N2393" s="50">
        <v>0</v>
      </c>
      <c r="O2393" s="50" t="s">
        <v>253</v>
      </c>
      <c r="S2393" s="151">
        <f t="shared" si="792"/>
        <v>0.17891203703703704</v>
      </c>
      <c r="T2393" s="151">
        <f t="shared" si="793"/>
        <v>8.9456018518518518E-2</v>
      </c>
      <c r="V2393" s="393">
        <f t="shared" si="804"/>
        <v>0</v>
      </c>
      <c r="W2393" s="393">
        <f t="shared" si="805"/>
        <v>0</v>
      </c>
      <c r="X2393" s="53">
        <f t="shared" si="794"/>
        <v>0.17891203703703704</v>
      </c>
      <c r="Y2393" s="53">
        <f t="shared" si="795"/>
        <v>0.21530121703703703</v>
      </c>
      <c r="Z2393" s="53">
        <f t="shared" si="796"/>
        <v>8.9456018518518518E-2</v>
      </c>
      <c r="AA2393" s="53">
        <f t="shared" si="797"/>
        <v>0.10765060851851851</v>
      </c>
      <c r="AB2393" s="50">
        <f t="shared" si="798"/>
        <v>1556</v>
      </c>
      <c r="AC2393" s="50">
        <f t="shared" si="786"/>
        <v>2014</v>
      </c>
      <c r="AD2393" s="50">
        <f t="shared" si="799"/>
        <v>7</v>
      </c>
      <c r="AE2393" s="56">
        <f t="shared" si="800"/>
        <v>201407</v>
      </c>
      <c r="AF2393" s="56">
        <f t="shared" si="788"/>
        <v>29</v>
      </c>
      <c r="AG2393" s="58">
        <f t="shared" si="806"/>
        <v>0</v>
      </c>
      <c r="AH2393" s="56">
        <f t="shared" si="801"/>
        <v>14</v>
      </c>
      <c r="AI2393" s="53">
        <f t="shared" si="802"/>
        <v>0.19710662703703702</v>
      </c>
      <c r="AJ2393" s="56">
        <f t="shared" si="803"/>
        <v>4.2699999999999996</v>
      </c>
    </row>
    <row r="2394" spans="1:36" x14ac:dyDescent="0.25">
      <c r="A2394" s="50">
        <v>2393</v>
      </c>
      <c r="B2394" s="51">
        <v>41834</v>
      </c>
      <c r="C2394" s="75">
        <f t="shared" si="787"/>
        <v>41834</v>
      </c>
      <c r="D2394" s="50" t="s">
        <v>1224</v>
      </c>
      <c r="E2394" s="50">
        <v>5</v>
      </c>
      <c r="F2394" s="50">
        <v>0</v>
      </c>
      <c r="G2394" s="50">
        <v>15</v>
      </c>
      <c r="H2394" s="50">
        <v>0</v>
      </c>
      <c r="I2394" s="53">
        <f t="shared" si="789"/>
        <v>1.0416666666666666E-2</v>
      </c>
      <c r="J2394" s="54">
        <f t="shared" si="790"/>
        <v>2.0833333333333333E-3</v>
      </c>
      <c r="K2394" s="50" t="s">
        <v>921</v>
      </c>
      <c r="L2394" s="50" t="s">
        <v>1132</v>
      </c>
      <c r="M2394" s="55">
        <f t="shared" si="791"/>
        <v>20.000000000000014</v>
      </c>
      <c r="N2394" s="50">
        <v>0</v>
      </c>
      <c r="O2394" s="50" t="s">
        <v>253</v>
      </c>
      <c r="S2394" s="151">
        <f t="shared" si="792"/>
        <v>0.23333333333333334</v>
      </c>
      <c r="T2394" s="151">
        <f t="shared" si="793"/>
        <v>0.11666666666666667</v>
      </c>
      <c r="V2394" s="393">
        <f t="shared" si="804"/>
        <v>0</v>
      </c>
      <c r="W2394" s="393">
        <f t="shared" si="805"/>
        <v>0</v>
      </c>
      <c r="X2394" s="53">
        <f t="shared" si="794"/>
        <v>5.4583333333333331E-2</v>
      </c>
      <c r="Y2394" s="53">
        <f t="shared" si="795"/>
        <v>9.0972513333333324E-2</v>
      </c>
      <c r="Z2394" s="53">
        <f t="shared" si="796"/>
        <v>2.7291666666666665E-2</v>
      </c>
      <c r="AA2394" s="53">
        <f t="shared" si="797"/>
        <v>4.5486256666666662E-2</v>
      </c>
      <c r="AB2394" s="50">
        <f t="shared" si="798"/>
        <v>218</v>
      </c>
      <c r="AC2394" s="50">
        <f t="shared" si="786"/>
        <v>2014</v>
      </c>
      <c r="AD2394" s="50">
        <f t="shared" si="799"/>
        <v>7</v>
      </c>
      <c r="AE2394" s="56">
        <f t="shared" si="800"/>
        <v>201407</v>
      </c>
      <c r="AF2394" s="56">
        <f t="shared" si="788"/>
        <v>29</v>
      </c>
      <c r="AG2394" s="58">
        <f t="shared" si="806"/>
        <v>0</v>
      </c>
      <c r="AH2394" s="56">
        <f t="shared" si="801"/>
        <v>14</v>
      </c>
      <c r="AI2394" s="53">
        <f t="shared" si="802"/>
        <v>7.2777923333333328E-2</v>
      </c>
      <c r="AJ2394" s="56">
        <f t="shared" si="803"/>
        <v>5</v>
      </c>
    </row>
    <row r="2395" spans="1:36" x14ac:dyDescent="0.25">
      <c r="A2395" s="50">
        <v>2394</v>
      </c>
      <c r="B2395" s="51">
        <v>41835</v>
      </c>
      <c r="C2395" s="75">
        <f t="shared" si="787"/>
        <v>41835</v>
      </c>
      <c r="D2395" s="50" t="s">
        <v>1223</v>
      </c>
      <c r="E2395" s="50">
        <v>2.1800000000000002</v>
      </c>
      <c r="F2395" s="50">
        <v>0</v>
      </c>
      <c r="G2395" s="50">
        <v>18</v>
      </c>
      <c r="H2395" s="50">
        <v>44</v>
      </c>
      <c r="I2395" s="53">
        <f t="shared" si="789"/>
        <v>1.300925925925926E-2</v>
      </c>
      <c r="J2395" s="54">
        <f t="shared" si="790"/>
        <v>5.9675501189262658E-3</v>
      </c>
      <c r="K2395" s="50" t="s">
        <v>1345</v>
      </c>
      <c r="L2395" s="50" t="s">
        <v>1048</v>
      </c>
      <c r="M2395" s="55">
        <f t="shared" si="791"/>
        <v>6.9822064056939555</v>
      </c>
      <c r="N2395" s="50">
        <v>0</v>
      </c>
      <c r="O2395" s="50" t="s">
        <v>253</v>
      </c>
      <c r="S2395" s="151">
        <f t="shared" si="792"/>
        <v>0.15634981311586815</v>
      </c>
      <c r="T2395" s="151">
        <f t="shared" si="793"/>
        <v>7.8174906557934076E-2</v>
      </c>
      <c r="V2395" s="393">
        <f t="shared" si="804"/>
        <v>0</v>
      </c>
      <c r="W2395" s="393">
        <f t="shared" si="805"/>
        <v>0</v>
      </c>
      <c r="X2395" s="53">
        <f t="shared" si="794"/>
        <v>0.15634981311586815</v>
      </c>
      <c r="Y2395" s="53">
        <f t="shared" si="795"/>
        <v>0.19273899311586817</v>
      </c>
      <c r="Z2395" s="53">
        <f t="shared" si="796"/>
        <v>7.8174906557934076E-2</v>
      </c>
      <c r="AA2395" s="53">
        <f t="shared" si="797"/>
        <v>9.6369496557934087E-2</v>
      </c>
      <c r="AB2395" s="50">
        <f t="shared" si="798"/>
        <v>1007</v>
      </c>
      <c r="AC2395" s="50">
        <f t="shared" si="786"/>
        <v>2014</v>
      </c>
      <c r="AD2395" s="50">
        <f t="shared" si="799"/>
        <v>7</v>
      </c>
      <c r="AE2395" s="56">
        <f t="shared" si="800"/>
        <v>201407</v>
      </c>
      <c r="AF2395" s="56">
        <f t="shared" si="788"/>
        <v>29</v>
      </c>
      <c r="AG2395" s="58">
        <f t="shared" si="806"/>
        <v>0</v>
      </c>
      <c r="AH2395" s="56">
        <f t="shared" si="801"/>
        <v>15</v>
      </c>
      <c r="AI2395" s="53">
        <f t="shared" si="802"/>
        <v>0.17454440311586816</v>
      </c>
      <c r="AJ2395" s="56">
        <f t="shared" si="803"/>
        <v>9.3086000000000002</v>
      </c>
    </row>
    <row r="2396" spans="1:36" x14ac:dyDescent="0.25">
      <c r="A2396" s="50">
        <v>2395</v>
      </c>
      <c r="B2396" s="51">
        <v>41837</v>
      </c>
      <c r="C2396" s="75">
        <f t="shared" si="787"/>
        <v>41837</v>
      </c>
      <c r="D2396" s="50" t="s">
        <v>1225</v>
      </c>
      <c r="E2396" s="50">
        <v>1.2</v>
      </c>
      <c r="F2396" s="50">
        <v>0</v>
      </c>
      <c r="G2396" s="50">
        <v>42</v>
      </c>
      <c r="H2396" s="50">
        <v>43</v>
      </c>
      <c r="I2396" s="53">
        <f t="shared" si="789"/>
        <v>2.9664351851851855E-2</v>
      </c>
      <c r="J2396" s="54">
        <f t="shared" si="790"/>
        <v>2.4720293209876548E-2</v>
      </c>
      <c r="K2396" s="50" t="s">
        <v>949</v>
      </c>
      <c r="L2396" s="50" t="s">
        <v>1206</v>
      </c>
      <c r="M2396" s="55">
        <f t="shared" si="791"/>
        <v>1.6855247756535321</v>
      </c>
      <c r="N2396" s="50">
        <v>0</v>
      </c>
      <c r="O2396" s="50" t="s">
        <v>255</v>
      </c>
      <c r="S2396" s="151">
        <f t="shared" si="792"/>
        <v>5.932870370370371E-2</v>
      </c>
      <c r="T2396" s="151">
        <f t="shared" si="793"/>
        <v>2.9664351851851855E-2</v>
      </c>
      <c r="V2396" s="393">
        <f t="shared" si="804"/>
        <v>0</v>
      </c>
      <c r="W2396" s="393">
        <f t="shared" si="805"/>
        <v>0</v>
      </c>
      <c r="X2396" s="53">
        <f t="shared" si="794"/>
        <v>0.64767168209876558</v>
      </c>
      <c r="Y2396" s="53">
        <f t="shared" si="795"/>
        <v>0.68406086209876549</v>
      </c>
      <c r="Z2396" s="53">
        <f t="shared" si="796"/>
        <v>0.32383584104938279</v>
      </c>
      <c r="AA2396" s="53">
        <f t="shared" si="797"/>
        <v>0.34203043104938274</v>
      </c>
      <c r="AB2396" s="50">
        <f t="shared" si="798"/>
        <v>3820</v>
      </c>
      <c r="AC2396" s="50">
        <f t="shared" si="786"/>
        <v>2014</v>
      </c>
      <c r="AD2396" s="50">
        <f t="shared" si="799"/>
        <v>7</v>
      </c>
      <c r="AE2396" s="56">
        <f t="shared" si="800"/>
        <v>201407</v>
      </c>
      <c r="AF2396" s="56">
        <f t="shared" si="788"/>
        <v>29</v>
      </c>
      <c r="AG2396" s="58">
        <f t="shared" si="806"/>
        <v>1</v>
      </c>
      <c r="AH2396" s="56">
        <f t="shared" si="801"/>
        <v>17</v>
      </c>
      <c r="AI2396" s="53">
        <f t="shared" si="802"/>
        <v>0.66586627209876559</v>
      </c>
      <c r="AJ2396" s="56">
        <f t="shared" si="803"/>
        <v>56.04</v>
      </c>
    </row>
    <row r="2397" spans="1:36" x14ac:dyDescent="0.25">
      <c r="A2397" s="50">
        <v>2396</v>
      </c>
      <c r="B2397" s="51">
        <v>41837</v>
      </c>
      <c r="C2397" s="75">
        <f t="shared" si="787"/>
        <v>41837</v>
      </c>
      <c r="D2397" s="50" t="s">
        <v>1224</v>
      </c>
      <c r="E2397" s="50">
        <v>12</v>
      </c>
      <c r="F2397" s="50">
        <v>0</v>
      </c>
      <c r="G2397" s="50">
        <v>34</v>
      </c>
      <c r="H2397" s="50">
        <v>20</v>
      </c>
      <c r="I2397" s="53">
        <f t="shared" si="789"/>
        <v>2.3842592592592596E-2</v>
      </c>
      <c r="J2397" s="54">
        <f t="shared" si="790"/>
        <v>1.9868827160493831E-3</v>
      </c>
      <c r="K2397" s="50" t="s">
        <v>921</v>
      </c>
      <c r="L2397" s="50" t="s">
        <v>1132</v>
      </c>
      <c r="M2397" s="55">
        <f t="shared" si="791"/>
        <v>20.970873786407779</v>
      </c>
      <c r="N2397" s="50">
        <v>0</v>
      </c>
      <c r="O2397" s="50" t="s">
        <v>253</v>
      </c>
      <c r="S2397" s="151">
        <f t="shared" si="792"/>
        <v>0.2225308641975309</v>
      </c>
      <c r="T2397" s="151">
        <f t="shared" si="793"/>
        <v>0.11126543209876545</v>
      </c>
      <c r="V2397" s="393">
        <f t="shared" si="804"/>
        <v>0</v>
      </c>
      <c r="W2397" s="393">
        <f t="shared" si="805"/>
        <v>0</v>
      </c>
      <c r="X2397" s="53">
        <f t="shared" si="794"/>
        <v>5.205632716049384E-2</v>
      </c>
      <c r="Y2397" s="53">
        <f t="shared" si="795"/>
        <v>8.8445507160493833E-2</v>
      </c>
      <c r="Z2397" s="53">
        <f t="shared" si="796"/>
        <v>2.602816358024692E-2</v>
      </c>
      <c r="AA2397" s="53">
        <f t="shared" si="797"/>
        <v>4.4222753580246917E-2</v>
      </c>
      <c r="AB2397" s="50">
        <f t="shared" si="798"/>
        <v>178</v>
      </c>
      <c r="AC2397" s="50">
        <f t="shared" si="786"/>
        <v>2014</v>
      </c>
      <c r="AD2397" s="50">
        <f t="shared" si="799"/>
        <v>7</v>
      </c>
      <c r="AE2397" s="56">
        <f t="shared" si="800"/>
        <v>201407</v>
      </c>
      <c r="AF2397" s="56">
        <f t="shared" si="788"/>
        <v>29</v>
      </c>
      <c r="AG2397" s="58">
        <f t="shared" si="806"/>
        <v>0</v>
      </c>
      <c r="AH2397" s="56">
        <f t="shared" si="801"/>
        <v>17</v>
      </c>
      <c r="AI2397" s="53">
        <f t="shared" si="802"/>
        <v>7.0250917160493836E-2</v>
      </c>
      <c r="AJ2397" s="56">
        <f t="shared" si="803"/>
        <v>12</v>
      </c>
    </row>
    <row r="2398" spans="1:36" x14ac:dyDescent="0.25">
      <c r="A2398" s="50">
        <v>2397</v>
      </c>
      <c r="B2398" s="51">
        <v>41838</v>
      </c>
      <c r="C2398" s="75">
        <f t="shared" si="787"/>
        <v>41838</v>
      </c>
      <c r="D2398" s="50" t="s">
        <v>1223</v>
      </c>
      <c r="E2398" s="50">
        <v>15.4</v>
      </c>
      <c r="F2398" s="50">
        <v>2</v>
      </c>
      <c r="G2398" s="50">
        <v>44</v>
      </c>
      <c r="H2398" s="50">
        <v>54</v>
      </c>
      <c r="I2398" s="53">
        <f t="shared" si="789"/>
        <v>0.11451388888888887</v>
      </c>
      <c r="J2398" s="54">
        <f t="shared" si="790"/>
        <v>7.4359668109668098E-3</v>
      </c>
      <c r="K2398" s="50" t="s">
        <v>1311</v>
      </c>
      <c r="L2398" s="50" t="s">
        <v>1439</v>
      </c>
      <c r="M2398" s="55">
        <f t="shared" si="791"/>
        <v>5.6033959975742924</v>
      </c>
      <c r="N2398" s="50">
        <v>0</v>
      </c>
      <c r="O2398" s="50" t="s">
        <v>255</v>
      </c>
      <c r="S2398" s="151">
        <f t="shared" si="792"/>
        <v>0.19482233044733041</v>
      </c>
      <c r="T2398" s="151">
        <f t="shared" si="793"/>
        <v>9.7411165223665205E-2</v>
      </c>
      <c r="V2398" s="393">
        <f t="shared" si="804"/>
        <v>0</v>
      </c>
      <c r="W2398" s="393">
        <f t="shared" si="805"/>
        <v>0</v>
      </c>
      <c r="X2398" s="53">
        <f t="shared" si="794"/>
        <v>0.19482233044733041</v>
      </c>
      <c r="Y2398" s="53">
        <f t="shared" si="795"/>
        <v>0.2312115104473304</v>
      </c>
      <c r="Z2398" s="53">
        <f t="shared" si="796"/>
        <v>9.7411165223665205E-2</v>
      </c>
      <c r="AA2398" s="53">
        <f t="shared" si="797"/>
        <v>0.1156057552236652</v>
      </c>
      <c r="AB2398" s="50">
        <f t="shared" si="798"/>
        <v>2299</v>
      </c>
      <c r="AC2398" s="50">
        <f t="shared" si="786"/>
        <v>2014</v>
      </c>
      <c r="AD2398" s="50">
        <f t="shared" si="799"/>
        <v>7</v>
      </c>
      <c r="AE2398" s="56">
        <f t="shared" si="800"/>
        <v>201407</v>
      </c>
      <c r="AF2398" s="56">
        <f t="shared" si="788"/>
        <v>29</v>
      </c>
      <c r="AG2398" s="58">
        <f t="shared" si="806"/>
        <v>0</v>
      </c>
      <c r="AH2398" s="56">
        <f t="shared" si="801"/>
        <v>18</v>
      </c>
      <c r="AI2398" s="53">
        <f t="shared" si="802"/>
        <v>0.21301692044733039</v>
      </c>
      <c r="AJ2398" s="56">
        <f t="shared" si="803"/>
        <v>65.757999999999996</v>
      </c>
    </row>
    <row r="2399" spans="1:36" x14ac:dyDescent="0.25">
      <c r="A2399" s="50">
        <v>2398</v>
      </c>
      <c r="B2399" s="51">
        <v>41839</v>
      </c>
      <c r="C2399" s="75">
        <f t="shared" si="787"/>
        <v>41839</v>
      </c>
      <c r="D2399" s="50" t="s">
        <v>1224</v>
      </c>
      <c r="E2399" s="50">
        <v>12</v>
      </c>
      <c r="F2399" s="50">
        <v>0</v>
      </c>
      <c r="G2399" s="50">
        <v>53</v>
      </c>
      <c r="H2399" s="50">
        <v>59</v>
      </c>
      <c r="I2399" s="53">
        <f t="shared" si="789"/>
        <v>3.7488425925925925E-2</v>
      </c>
      <c r="J2399" s="54">
        <f t="shared" si="790"/>
        <v>3.1240354938271604E-3</v>
      </c>
      <c r="K2399" s="50" t="s">
        <v>1809</v>
      </c>
      <c r="L2399" s="50" t="s">
        <v>1440</v>
      </c>
      <c r="M2399" s="55">
        <f t="shared" si="791"/>
        <v>13.337449830194515</v>
      </c>
      <c r="N2399" s="50">
        <v>0</v>
      </c>
      <c r="O2399" s="50" t="s">
        <v>255</v>
      </c>
      <c r="S2399" s="151">
        <f t="shared" si="792"/>
        <v>0.34989197530864197</v>
      </c>
      <c r="T2399" s="151">
        <f t="shared" si="793"/>
        <v>0.17494598765432098</v>
      </c>
      <c r="V2399" s="393">
        <f t="shared" si="804"/>
        <v>0</v>
      </c>
      <c r="W2399" s="393">
        <f t="shared" si="805"/>
        <v>0</v>
      </c>
      <c r="X2399" s="53">
        <f t="shared" si="794"/>
        <v>8.1849729938271595E-2</v>
      </c>
      <c r="Y2399" s="53">
        <f t="shared" si="795"/>
        <v>0.1182389099382716</v>
      </c>
      <c r="Z2399" s="53">
        <f t="shared" si="796"/>
        <v>4.0924864969135798E-2</v>
      </c>
      <c r="AA2399" s="53">
        <f t="shared" si="797"/>
        <v>5.9119454969135801E-2</v>
      </c>
      <c r="AB2399" s="50">
        <f t="shared" si="798"/>
        <v>803</v>
      </c>
      <c r="AC2399" s="50">
        <f t="shared" si="786"/>
        <v>2014</v>
      </c>
      <c r="AD2399" s="50">
        <f t="shared" si="799"/>
        <v>7</v>
      </c>
      <c r="AE2399" s="56">
        <f t="shared" si="800"/>
        <v>201407</v>
      </c>
      <c r="AF2399" s="56">
        <f t="shared" si="788"/>
        <v>29</v>
      </c>
      <c r="AG2399" s="58">
        <f t="shared" si="806"/>
        <v>0</v>
      </c>
      <c r="AH2399" s="56">
        <f t="shared" si="801"/>
        <v>19</v>
      </c>
      <c r="AI2399" s="53">
        <f t="shared" si="802"/>
        <v>0.10004431993827159</v>
      </c>
      <c r="AJ2399" s="56">
        <f t="shared" si="803"/>
        <v>12</v>
      </c>
    </row>
    <row r="2400" spans="1:36" x14ac:dyDescent="0.25">
      <c r="A2400" s="50">
        <v>2399</v>
      </c>
      <c r="B2400" s="51">
        <v>41841</v>
      </c>
      <c r="C2400" s="75">
        <f t="shared" si="787"/>
        <v>41841</v>
      </c>
      <c r="D2400" s="50" t="s">
        <v>1224</v>
      </c>
      <c r="E2400" s="50">
        <v>51.1</v>
      </c>
      <c r="F2400" s="50">
        <v>3</v>
      </c>
      <c r="G2400" s="50">
        <v>10</v>
      </c>
      <c r="H2400" s="50">
        <v>28</v>
      </c>
      <c r="I2400" s="53">
        <f t="shared" si="789"/>
        <v>0.13226851851851854</v>
      </c>
      <c r="J2400" s="54">
        <f t="shared" si="790"/>
        <v>2.5884250199318696E-3</v>
      </c>
      <c r="K2400" s="50" t="s">
        <v>930</v>
      </c>
      <c r="L2400" s="50" t="s">
        <v>1441</v>
      </c>
      <c r="M2400" s="55">
        <f t="shared" si="791"/>
        <v>16.097304865243274</v>
      </c>
      <c r="N2400" s="50">
        <v>124</v>
      </c>
      <c r="O2400" s="50" t="s">
        <v>201</v>
      </c>
      <c r="R2400" s="50" t="s">
        <v>1442</v>
      </c>
      <c r="S2400" s="151">
        <f t="shared" si="792"/>
        <v>0.28990360223236938</v>
      </c>
      <c r="T2400" s="151">
        <f t="shared" si="793"/>
        <v>0.14495180111618469</v>
      </c>
      <c r="V2400" s="393">
        <f t="shared" si="804"/>
        <v>0</v>
      </c>
      <c r="W2400" s="393">
        <f t="shared" si="805"/>
        <v>0</v>
      </c>
      <c r="X2400" s="53">
        <f t="shared" si="794"/>
        <v>6.7816735522214983E-2</v>
      </c>
      <c r="Y2400" s="53">
        <f t="shared" si="795"/>
        <v>0.10420591552221499</v>
      </c>
      <c r="Z2400" s="53">
        <f t="shared" si="796"/>
        <v>3.3908367761107491E-2</v>
      </c>
      <c r="AA2400" s="53">
        <f t="shared" si="797"/>
        <v>5.2102957761107495E-2</v>
      </c>
      <c r="AB2400" s="50">
        <f t="shared" si="798"/>
        <v>463</v>
      </c>
      <c r="AC2400" s="50">
        <f t="shared" si="786"/>
        <v>2014</v>
      </c>
      <c r="AD2400" s="50">
        <f t="shared" si="799"/>
        <v>7</v>
      </c>
      <c r="AE2400" s="56">
        <f t="shared" si="800"/>
        <v>201407</v>
      </c>
      <c r="AF2400" s="56">
        <f t="shared" si="788"/>
        <v>30</v>
      </c>
      <c r="AG2400" s="58">
        <f t="shared" si="806"/>
        <v>1</v>
      </c>
      <c r="AH2400" s="56">
        <f t="shared" si="801"/>
        <v>21</v>
      </c>
      <c r="AI2400" s="53">
        <f t="shared" si="802"/>
        <v>8.6011325522214993E-2</v>
      </c>
      <c r="AJ2400" s="56">
        <f t="shared" si="803"/>
        <v>51.1</v>
      </c>
    </row>
    <row r="2401" spans="1:36" x14ac:dyDescent="0.25">
      <c r="A2401" s="50">
        <v>2400</v>
      </c>
      <c r="B2401" s="51">
        <v>41843</v>
      </c>
      <c r="C2401" s="75">
        <f t="shared" si="787"/>
        <v>41843</v>
      </c>
      <c r="D2401" s="50" t="s">
        <v>1224</v>
      </c>
      <c r="E2401" s="50">
        <v>51.4</v>
      </c>
      <c r="F2401" s="50">
        <v>2</v>
      </c>
      <c r="G2401" s="50">
        <v>46</v>
      </c>
      <c r="H2401" s="50">
        <v>50</v>
      </c>
      <c r="I2401" s="53">
        <f t="shared" si="789"/>
        <v>0.11585648148148148</v>
      </c>
      <c r="J2401" s="54">
        <f t="shared" si="790"/>
        <v>2.2540171494451651E-3</v>
      </c>
      <c r="K2401" s="50" t="s">
        <v>930</v>
      </c>
      <c r="L2401" s="50" t="s">
        <v>1443</v>
      </c>
      <c r="M2401" s="55">
        <f t="shared" si="791"/>
        <v>18.4855144855145</v>
      </c>
      <c r="N2401" s="50">
        <v>135</v>
      </c>
      <c r="O2401" s="50" t="s">
        <v>201</v>
      </c>
      <c r="R2401" s="50" t="s">
        <v>1444</v>
      </c>
      <c r="S2401" s="151">
        <f t="shared" si="792"/>
        <v>0.25244992073785849</v>
      </c>
      <c r="T2401" s="151">
        <f t="shared" si="793"/>
        <v>0.12622496036892925</v>
      </c>
      <c r="V2401" s="393">
        <f t="shared" si="804"/>
        <v>0</v>
      </c>
      <c r="W2401" s="393">
        <f t="shared" si="805"/>
        <v>0</v>
      </c>
      <c r="X2401" s="53">
        <f t="shared" si="794"/>
        <v>5.9055249315463326E-2</v>
      </c>
      <c r="Y2401" s="53">
        <f t="shared" si="795"/>
        <v>9.5444429315463333E-2</v>
      </c>
      <c r="Z2401" s="53">
        <f t="shared" si="796"/>
        <v>2.9527624657731663E-2</v>
      </c>
      <c r="AA2401" s="53">
        <f t="shared" si="797"/>
        <v>4.7722214657731667E-2</v>
      </c>
      <c r="AB2401" s="50">
        <f t="shared" si="798"/>
        <v>281</v>
      </c>
      <c r="AC2401" s="50">
        <f t="shared" si="786"/>
        <v>2014</v>
      </c>
      <c r="AD2401" s="50">
        <f t="shared" si="799"/>
        <v>7</v>
      </c>
      <c r="AE2401" s="56">
        <f t="shared" si="800"/>
        <v>201407</v>
      </c>
      <c r="AF2401" s="56">
        <f t="shared" si="788"/>
        <v>30</v>
      </c>
      <c r="AG2401" s="58">
        <f t="shared" si="806"/>
        <v>1</v>
      </c>
      <c r="AH2401" s="56">
        <f t="shared" si="801"/>
        <v>23</v>
      </c>
      <c r="AI2401" s="53">
        <f t="shared" si="802"/>
        <v>7.7249839315463337E-2</v>
      </c>
      <c r="AJ2401" s="56">
        <f t="shared" si="803"/>
        <v>51.4</v>
      </c>
    </row>
    <row r="2402" spans="1:36" x14ac:dyDescent="0.25">
      <c r="A2402" s="50">
        <v>2401</v>
      </c>
      <c r="B2402" s="51">
        <v>41844</v>
      </c>
      <c r="C2402" s="75">
        <f t="shared" si="787"/>
        <v>41844</v>
      </c>
      <c r="D2402" s="50" t="s">
        <v>1223</v>
      </c>
      <c r="E2402" s="50">
        <v>4.5</v>
      </c>
      <c r="F2402" s="50">
        <v>0</v>
      </c>
      <c r="G2402" s="50">
        <v>58</v>
      </c>
      <c r="H2402" s="50">
        <v>15</v>
      </c>
      <c r="I2402" s="53">
        <f t="shared" si="789"/>
        <v>4.0451388888888891E-2</v>
      </c>
      <c r="J2402" s="54">
        <f t="shared" si="790"/>
        <v>8.9891975308641972E-3</v>
      </c>
      <c r="K2402" s="50" t="s">
        <v>1311</v>
      </c>
      <c r="L2402" s="50" t="s">
        <v>1445</v>
      </c>
      <c r="M2402" s="55">
        <f t="shared" si="791"/>
        <v>4.6351931330472143</v>
      </c>
      <c r="N2402" s="50">
        <v>0</v>
      </c>
      <c r="O2402" s="50" t="s">
        <v>228</v>
      </c>
      <c r="R2402" s="50" t="s">
        <v>1446</v>
      </c>
      <c r="S2402" s="151">
        <f t="shared" si="792"/>
        <v>0.23551697530864196</v>
      </c>
      <c r="T2402" s="151">
        <f t="shared" si="793"/>
        <v>0.11775848765432098</v>
      </c>
      <c r="V2402" s="393">
        <f t="shared" si="804"/>
        <v>0</v>
      </c>
      <c r="W2402" s="393">
        <f t="shared" si="805"/>
        <v>0</v>
      </c>
      <c r="X2402" s="53">
        <f t="shared" si="794"/>
        <v>0.23551697530864196</v>
      </c>
      <c r="Y2402" s="53">
        <f t="shared" si="795"/>
        <v>0.27190615530864198</v>
      </c>
      <c r="Z2402" s="53">
        <f t="shared" si="796"/>
        <v>0.11775848765432098</v>
      </c>
      <c r="AA2402" s="53">
        <f t="shared" si="797"/>
        <v>0.13595307765432099</v>
      </c>
      <c r="AB2402" s="50">
        <f t="shared" si="798"/>
        <v>3228</v>
      </c>
      <c r="AC2402" s="50">
        <f t="shared" si="786"/>
        <v>2014</v>
      </c>
      <c r="AD2402" s="50">
        <f t="shared" si="799"/>
        <v>7</v>
      </c>
      <c r="AE2402" s="56">
        <f t="shared" si="800"/>
        <v>201407</v>
      </c>
      <c r="AF2402" s="56">
        <f t="shared" si="788"/>
        <v>30</v>
      </c>
      <c r="AG2402" s="58">
        <f t="shared" si="806"/>
        <v>0</v>
      </c>
      <c r="AH2402" s="56">
        <f t="shared" si="801"/>
        <v>24</v>
      </c>
      <c r="AI2402" s="53">
        <f t="shared" si="802"/>
        <v>0.25371156530864197</v>
      </c>
      <c r="AJ2402" s="56">
        <f t="shared" si="803"/>
        <v>19.214999999999996</v>
      </c>
    </row>
    <row r="2403" spans="1:36" x14ac:dyDescent="0.25">
      <c r="A2403" s="50">
        <v>2402</v>
      </c>
      <c r="B2403" s="51">
        <v>41845</v>
      </c>
      <c r="C2403" s="75">
        <f t="shared" si="787"/>
        <v>41845</v>
      </c>
      <c r="D2403" s="50" t="s">
        <v>1223</v>
      </c>
      <c r="E2403" s="50">
        <v>5</v>
      </c>
      <c r="F2403" s="50">
        <v>0</v>
      </c>
      <c r="G2403" s="50">
        <v>55</v>
      </c>
      <c r="H2403" s="50">
        <v>5</v>
      </c>
      <c r="I2403" s="53">
        <f t="shared" si="789"/>
        <v>3.8252314814814815E-2</v>
      </c>
      <c r="J2403" s="54">
        <f t="shared" si="790"/>
        <v>7.6504629629629631E-3</v>
      </c>
      <c r="K2403" s="50" t="s">
        <v>1311</v>
      </c>
      <c r="L2403" s="50" t="s">
        <v>1445</v>
      </c>
      <c r="M2403" s="55">
        <f t="shared" si="791"/>
        <v>5.4462934947049968</v>
      </c>
      <c r="N2403" s="50">
        <v>0</v>
      </c>
      <c r="O2403" s="50" t="s">
        <v>228</v>
      </c>
      <c r="R2403" s="50" t="s">
        <v>1447</v>
      </c>
      <c r="S2403" s="151">
        <f t="shared" si="792"/>
        <v>0.20044212962962962</v>
      </c>
      <c r="T2403" s="151">
        <f t="shared" si="793"/>
        <v>0.10022106481481481</v>
      </c>
      <c r="V2403" s="393">
        <f t="shared" si="804"/>
        <v>0</v>
      </c>
      <c r="W2403" s="393">
        <f t="shared" si="805"/>
        <v>0</v>
      </c>
      <c r="X2403" s="53">
        <f t="shared" si="794"/>
        <v>0.20044212962962962</v>
      </c>
      <c r="Y2403" s="53">
        <f t="shared" si="795"/>
        <v>0.23683130962962964</v>
      </c>
      <c r="Z2403" s="53">
        <f t="shared" si="796"/>
        <v>0.10022106481481481</v>
      </c>
      <c r="AA2403" s="53">
        <f t="shared" si="797"/>
        <v>0.11841565481481482</v>
      </c>
      <c r="AB2403" s="50">
        <f t="shared" si="798"/>
        <v>2517</v>
      </c>
      <c r="AC2403" s="50">
        <f t="shared" si="786"/>
        <v>2014</v>
      </c>
      <c r="AD2403" s="50">
        <f t="shared" si="799"/>
        <v>7</v>
      </c>
      <c r="AE2403" s="56">
        <f t="shared" si="800"/>
        <v>201407</v>
      </c>
      <c r="AF2403" s="56">
        <f t="shared" si="788"/>
        <v>30</v>
      </c>
      <c r="AG2403" s="58">
        <f t="shared" si="806"/>
        <v>0</v>
      </c>
      <c r="AH2403" s="56">
        <f t="shared" si="801"/>
        <v>25</v>
      </c>
      <c r="AI2403" s="53">
        <f t="shared" si="802"/>
        <v>0.21863671962962963</v>
      </c>
      <c r="AJ2403" s="56">
        <f t="shared" si="803"/>
        <v>21.349999999999998</v>
      </c>
    </row>
    <row r="2404" spans="1:36" x14ac:dyDescent="0.25">
      <c r="A2404" s="50">
        <v>2403</v>
      </c>
      <c r="B2404" s="51">
        <v>41847</v>
      </c>
      <c r="C2404" s="75">
        <f t="shared" si="787"/>
        <v>41847</v>
      </c>
      <c r="D2404" s="50" t="s">
        <v>1224</v>
      </c>
      <c r="E2404" s="50">
        <v>101.1</v>
      </c>
      <c r="F2404" s="50">
        <v>6</v>
      </c>
      <c r="G2404" s="50">
        <v>35</v>
      </c>
      <c r="H2404" s="50">
        <v>14</v>
      </c>
      <c r="I2404" s="53">
        <f t="shared" si="789"/>
        <v>0.27446759259259262</v>
      </c>
      <c r="J2404" s="54">
        <f t="shared" si="790"/>
        <v>2.7148129831116976E-3</v>
      </c>
      <c r="K2404" s="50" t="s">
        <v>1809</v>
      </c>
      <c r="L2404" s="50" t="s">
        <v>1474</v>
      </c>
      <c r="M2404" s="55">
        <f t="shared" si="791"/>
        <v>15.347895757780224</v>
      </c>
      <c r="N2404" s="50">
        <v>131</v>
      </c>
      <c r="O2404" s="50" t="s">
        <v>1448</v>
      </c>
      <c r="R2404" s="50" t="s">
        <v>1449</v>
      </c>
      <c r="S2404" s="151">
        <f t="shared" si="792"/>
        <v>0.30405905410851014</v>
      </c>
      <c r="T2404" s="151">
        <f t="shared" si="793"/>
        <v>0.15202952705425507</v>
      </c>
      <c r="V2404" s="393">
        <f t="shared" si="804"/>
        <v>0</v>
      </c>
      <c r="W2404" s="393">
        <f t="shared" si="805"/>
        <v>0</v>
      </c>
      <c r="X2404" s="53">
        <f t="shared" si="794"/>
        <v>7.1128100157526478E-2</v>
      </c>
      <c r="Y2404" s="53">
        <f t="shared" si="795"/>
        <v>0.10751728015752648</v>
      </c>
      <c r="Z2404" s="53">
        <f t="shared" si="796"/>
        <v>3.5564050078763239E-2</v>
      </c>
      <c r="AA2404" s="53">
        <f t="shared" si="797"/>
        <v>5.3758640078763242E-2</v>
      </c>
      <c r="AB2404" s="50">
        <f t="shared" si="798"/>
        <v>549</v>
      </c>
      <c r="AC2404" s="50">
        <f t="shared" si="786"/>
        <v>2014</v>
      </c>
      <c r="AD2404" s="50">
        <f t="shared" si="799"/>
        <v>7</v>
      </c>
      <c r="AE2404" s="56">
        <f t="shared" si="800"/>
        <v>201407</v>
      </c>
      <c r="AF2404" s="56">
        <f t="shared" si="788"/>
        <v>31</v>
      </c>
      <c r="AG2404" s="58">
        <f t="shared" si="806"/>
        <v>1</v>
      </c>
      <c r="AH2404" s="56">
        <f t="shared" si="801"/>
        <v>27</v>
      </c>
      <c r="AI2404" s="53">
        <f t="shared" si="802"/>
        <v>8.9322690157526474E-2</v>
      </c>
      <c r="AJ2404" s="56">
        <f t="shared" si="803"/>
        <v>101.1</v>
      </c>
    </row>
    <row r="2405" spans="1:36" x14ac:dyDescent="0.25">
      <c r="A2405" s="50">
        <v>2404</v>
      </c>
      <c r="B2405" s="51">
        <v>41848</v>
      </c>
      <c r="C2405" s="75">
        <f t="shared" si="787"/>
        <v>41848</v>
      </c>
      <c r="D2405" s="50" t="s">
        <v>1223</v>
      </c>
      <c r="E2405" s="50">
        <v>2.1</v>
      </c>
      <c r="F2405" s="50">
        <v>0</v>
      </c>
      <c r="G2405" s="50">
        <v>23</v>
      </c>
      <c r="H2405" s="50">
        <v>0</v>
      </c>
      <c r="I2405" s="53">
        <f t="shared" si="789"/>
        <v>1.5972222222222224E-2</v>
      </c>
      <c r="J2405" s="54">
        <f t="shared" si="790"/>
        <v>7.6058201058201063E-3</v>
      </c>
      <c r="K2405" s="50" t="s">
        <v>1311</v>
      </c>
      <c r="L2405" s="50" t="s">
        <v>1290</v>
      </c>
      <c r="M2405" s="55">
        <f t="shared" si="791"/>
        <v>5.4782608695652213</v>
      </c>
      <c r="N2405" s="50">
        <v>0</v>
      </c>
      <c r="O2405" s="50" t="s">
        <v>228</v>
      </c>
      <c r="R2405" s="50" t="s">
        <v>1450</v>
      </c>
      <c r="S2405" s="151">
        <f t="shared" si="792"/>
        <v>0.19927248677248677</v>
      </c>
      <c r="T2405" s="151">
        <f t="shared" si="793"/>
        <v>9.9636243386243384E-2</v>
      </c>
      <c r="V2405" s="393">
        <f t="shared" si="804"/>
        <v>0</v>
      </c>
      <c r="W2405" s="393">
        <f t="shared" si="805"/>
        <v>0</v>
      </c>
      <c r="X2405" s="53">
        <f t="shared" si="794"/>
        <v>0.19927248677248677</v>
      </c>
      <c r="Y2405" s="53">
        <f t="shared" si="795"/>
        <v>0.23566166677248676</v>
      </c>
      <c r="Z2405" s="53">
        <f t="shared" si="796"/>
        <v>9.9636243386243384E-2</v>
      </c>
      <c r="AA2405" s="53">
        <f t="shared" si="797"/>
        <v>0.11783083338624338</v>
      </c>
      <c r="AB2405" s="50">
        <f t="shared" si="798"/>
        <v>2479</v>
      </c>
      <c r="AC2405" s="50">
        <f t="shared" ref="AC2405:AC2468" si="807">YEAR(B2405)</f>
        <v>2014</v>
      </c>
      <c r="AD2405" s="50">
        <f t="shared" si="799"/>
        <v>7</v>
      </c>
      <c r="AE2405" s="56">
        <f t="shared" si="800"/>
        <v>201407</v>
      </c>
      <c r="AF2405" s="56">
        <f t="shared" si="788"/>
        <v>31</v>
      </c>
      <c r="AG2405" s="58">
        <f t="shared" si="806"/>
        <v>0</v>
      </c>
      <c r="AH2405" s="56">
        <f t="shared" si="801"/>
        <v>28</v>
      </c>
      <c r="AI2405" s="53">
        <f t="shared" si="802"/>
        <v>0.21746707677248678</v>
      </c>
      <c r="AJ2405" s="56">
        <f t="shared" si="803"/>
        <v>8.9669999999999987</v>
      </c>
    </row>
    <row r="2406" spans="1:36" x14ac:dyDescent="0.25">
      <c r="A2406" s="50">
        <v>2405</v>
      </c>
      <c r="B2406" s="51">
        <v>41849</v>
      </c>
      <c r="C2406" s="75">
        <f t="shared" si="787"/>
        <v>41849</v>
      </c>
      <c r="D2406" s="50" t="s">
        <v>1225</v>
      </c>
      <c r="E2406" s="50">
        <v>1.2</v>
      </c>
      <c r="F2406" s="50">
        <v>0</v>
      </c>
      <c r="G2406" s="50">
        <v>45</v>
      </c>
      <c r="H2406" s="50">
        <v>0</v>
      </c>
      <c r="I2406" s="53">
        <f t="shared" si="789"/>
        <v>3.125E-2</v>
      </c>
      <c r="J2406" s="54">
        <f t="shared" si="790"/>
        <v>2.6041666666666668E-2</v>
      </c>
      <c r="K2406" s="50" t="s">
        <v>949</v>
      </c>
      <c r="L2406" s="50" t="s">
        <v>1206</v>
      </c>
      <c r="M2406" s="55">
        <f t="shared" si="791"/>
        <v>1.6000000000000012</v>
      </c>
      <c r="N2406" s="50">
        <v>0</v>
      </c>
      <c r="S2406" s="151">
        <f t="shared" si="792"/>
        <v>6.25E-2</v>
      </c>
      <c r="T2406" s="151">
        <f t="shared" si="793"/>
        <v>3.125E-2</v>
      </c>
      <c r="V2406" s="393">
        <f t="shared" si="804"/>
        <v>0</v>
      </c>
      <c r="W2406" s="393">
        <f t="shared" si="805"/>
        <v>0</v>
      </c>
      <c r="X2406" s="53">
        <f t="shared" si="794"/>
        <v>0.68229166666666663</v>
      </c>
      <c r="Y2406" s="53">
        <f t="shared" si="795"/>
        <v>0.71868084666666665</v>
      </c>
      <c r="Z2406" s="53">
        <f t="shared" si="796"/>
        <v>0.34114583333333331</v>
      </c>
      <c r="AA2406" s="53">
        <f t="shared" si="797"/>
        <v>0.35934042333333333</v>
      </c>
      <c r="AB2406" s="50">
        <f t="shared" si="798"/>
        <v>3908</v>
      </c>
      <c r="AC2406" s="50">
        <f t="shared" si="807"/>
        <v>2014</v>
      </c>
      <c r="AD2406" s="50">
        <f t="shared" si="799"/>
        <v>7</v>
      </c>
      <c r="AE2406" s="56">
        <f t="shared" si="800"/>
        <v>201407</v>
      </c>
      <c r="AF2406" s="56">
        <f t="shared" si="788"/>
        <v>31</v>
      </c>
      <c r="AG2406" s="58">
        <f t="shared" si="806"/>
        <v>0</v>
      </c>
      <c r="AH2406" s="56">
        <f t="shared" si="801"/>
        <v>29</v>
      </c>
      <c r="AI2406" s="53">
        <f t="shared" si="802"/>
        <v>0.70048625666666664</v>
      </c>
      <c r="AJ2406" s="56">
        <f t="shared" si="803"/>
        <v>56.04</v>
      </c>
    </row>
    <row r="2407" spans="1:36" x14ac:dyDescent="0.25">
      <c r="A2407" s="50">
        <v>2406</v>
      </c>
      <c r="B2407" s="51">
        <v>41850</v>
      </c>
      <c r="C2407" s="75">
        <f t="shared" si="787"/>
        <v>41850</v>
      </c>
      <c r="D2407" s="50" t="s">
        <v>1225</v>
      </c>
      <c r="E2407" s="50">
        <v>1.2</v>
      </c>
      <c r="F2407" s="50">
        <v>0</v>
      </c>
      <c r="G2407" s="50">
        <v>45</v>
      </c>
      <c r="H2407" s="50">
        <v>1</v>
      </c>
      <c r="I2407" s="53">
        <f t="shared" si="789"/>
        <v>3.1261574074074074E-2</v>
      </c>
      <c r="J2407" s="54">
        <f t="shared" si="790"/>
        <v>2.6051311728395064E-2</v>
      </c>
      <c r="K2407" s="50" t="s">
        <v>949</v>
      </c>
      <c r="L2407" s="50" t="s">
        <v>1206</v>
      </c>
      <c r="M2407" s="55">
        <f t="shared" si="791"/>
        <v>1.5994076268048882</v>
      </c>
      <c r="N2407" s="50">
        <v>0</v>
      </c>
      <c r="S2407" s="151">
        <f t="shared" si="792"/>
        <v>6.2523148148148147E-2</v>
      </c>
      <c r="T2407" s="151">
        <f t="shared" si="793"/>
        <v>3.1261574074074074E-2</v>
      </c>
      <c r="V2407" s="393">
        <f t="shared" si="804"/>
        <v>0</v>
      </c>
      <c r="W2407" s="393">
        <f t="shared" si="805"/>
        <v>0</v>
      </c>
      <c r="X2407" s="53">
        <f t="shared" si="794"/>
        <v>0.68254436728395063</v>
      </c>
      <c r="Y2407" s="53">
        <f t="shared" si="795"/>
        <v>0.71893354728395065</v>
      </c>
      <c r="Z2407" s="53">
        <f t="shared" si="796"/>
        <v>0.34127218364197531</v>
      </c>
      <c r="AA2407" s="53">
        <f t="shared" si="797"/>
        <v>0.35946677364197532</v>
      </c>
      <c r="AB2407" s="50">
        <f t="shared" si="798"/>
        <v>3910</v>
      </c>
      <c r="AC2407" s="50">
        <f t="shared" si="807"/>
        <v>2014</v>
      </c>
      <c r="AD2407" s="50">
        <f t="shared" si="799"/>
        <v>7</v>
      </c>
      <c r="AE2407" s="56">
        <f t="shared" si="800"/>
        <v>201407</v>
      </c>
      <c r="AF2407" s="56">
        <f t="shared" si="788"/>
        <v>31</v>
      </c>
      <c r="AG2407" s="58">
        <f t="shared" si="806"/>
        <v>0</v>
      </c>
      <c r="AH2407" s="56">
        <f t="shared" si="801"/>
        <v>30</v>
      </c>
      <c r="AI2407" s="53">
        <f t="shared" si="802"/>
        <v>0.70073895728395064</v>
      </c>
      <c r="AJ2407" s="56">
        <f t="shared" si="803"/>
        <v>56.04</v>
      </c>
    </row>
    <row r="2408" spans="1:36" x14ac:dyDescent="0.25">
      <c r="A2408" s="50">
        <v>2407</v>
      </c>
      <c r="B2408" s="51">
        <v>41850</v>
      </c>
      <c r="C2408" s="75">
        <f t="shared" si="787"/>
        <v>41850</v>
      </c>
      <c r="D2408" s="50" t="s">
        <v>1223</v>
      </c>
      <c r="E2408" s="50">
        <v>3.1</v>
      </c>
      <c r="F2408" s="50">
        <v>0</v>
      </c>
      <c r="G2408" s="50">
        <v>29</v>
      </c>
      <c r="H2408" s="50">
        <v>28</v>
      </c>
      <c r="I2408" s="53">
        <f t="shared" si="789"/>
        <v>2.0462962962962964E-2</v>
      </c>
      <c r="J2408" s="54">
        <f t="shared" si="790"/>
        <v>6.6009557945041816E-3</v>
      </c>
      <c r="K2408" s="50" t="s">
        <v>1451</v>
      </c>
      <c r="L2408" s="50" t="s">
        <v>927</v>
      </c>
      <c r="M2408" s="55">
        <f t="shared" si="791"/>
        <v>6.3122171945701409</v>
      </c>
      <c r="N2408" s="50">
        <v>0</v>
      </c>
      <c r="O2408" s="50" t="s">
        <v>227</v>
      </c>
      <c r="R2408" s="50" t="s">
        <v>1452</v>
      </c>
      <c r="S2408" s="151">
        <f t="shared" si="792"/>
        <v>0.17294504181600956</v>
      </c>
      <c r="T2408" s="151">
        <f t="shared" si="793"/>
        <v>8.647252090800478E-2</v>
      </c>
      <c r="V2408" s="393">
        <f t="shared" si="804"/>
        <v>0</v>
      </c>
      <c r="W2408" s="393">
        <f t="shared" si="805"/>
        <v>0</v>
      </c>
      <c r="X2408" s="53">
        <f t="shared" si="794"/>
        <v>0.17294504181600956</v>
      </c>
      <c r="Y2408" s="53">
        <f t="shared" si="795"/>
        <v>0.20933422181600955</v>
      </c>
      <c r="Z2408" s="53">
        <f t="shared" si="796"/>
        <v>8.647252090800478E-2</v>
      </c>
      <c r="AA2408" s="53">
        <f t="shared" si="797"/>
        <v>0.10466711090800478</v>
      </c>
      <c r="AB2408" s="50">
        <f t="shared" si="798"/>
        <v>1298</v>
      </c>
      <c r="AC2408" s="50">
        <f t="shared" si="807"/>
        <v>2014</v>
      </c>
      <c r="AD2408" s="50">
        <f t="shared" si="799"/>
        <v>7</v>
      </c>
      <c r="AE2408" s="56">
        <f t="shared" si="800"/>
        <v>201407</v>
      </c>
      <c r="AF2408" s="56">
        <f t="shared" si="788"/>
        <v>31</v>
      </c>
      <c r="AG2408" s="58">
        <f t="shared" si="806"/>
        <v>0</v>
      </c>
      <c r="AH2408" s="56">
        <f t="shared" si="801"/>
        <v>30</v>
      </c>
      <c r="AI2408" s="53">
        <f t="shared" si="802"/>
        <v>0.19113963181600957</v>
      </c>
      <c r="AJ2408" s="56">
        <f t="shared" si="803"/>
        <v>13.236999999999998</v>
      </c>
    </row>
    <row r="2409" spans="1:36" x14ac:dyDescent="0.25">
      <c r="A2409" s="50">
        <v>2408</v>
      </c>
      <c r="B2409" s="51">
        <v>41851</v>
      </c>
      <c r="C2409" s="75">
        <f t="shared" si="787"/>
        <v>41851</v>
      </c>
      <c r="D2409" s="50" t="s">
        <v>1224</v>
      </c>
      <c r="E2409" s="50">
        <v>11</v>
      </c>
      <c r="F2409" s="50">
        <v>0</v>
      </c>
      <c r="G2409" s="50">
        <v>31</v>
      </c>
      <c r="H2409" s="50">
        <v>28</v>
      </c>
      <c r="I2409" s="53">
        <f t="shared" si="789"/>
        <v>2.1851851851851848E-2</v>
      </c>
      <c r="J2409" s="54">
        <f t="shared" si="790"/>
        <v>1.986531986531986E-3</v>
      </c>
      <c r="K2409" s="50" t="s">
        <v>921</v>
      </c>
      <c r="L2409" s="50" t="s">
        <v>1132</v>
      </c>
      <c r="M2409" s="55">
        <f t="shared" si="791"/>
        <v>20.974576271186461</v>
      </c>
      <c r="N2409" s="50">
        <v>0</v>
      </c>
      <c r="O2409" s="50" t="s">
        <v>253</v>
      </c>
      <c r="S2409" s="151">
        <f t="shared" si="792"/>
        <v>0.22249158249158243</v>
      </c>
      <c r="T2409" s="151">
        <f t="shared" si="793"/>
        <v>0.11124579124579122</v>
      </c>
      <c r="V2409" s="393">
        <f t="shared" si="804"/>
        <v>0</v>
      </c>
      <c r="W2409" s="393">
        <f t="shared" si="805"/>
        <v>0</v>
      </c>
      <c r="X2409" s="53">
        <f t="shared" si="794"/>
        <v>5.2047138047138029E-2</v>
      </c>
      <c r="Y2409" s="53">
        <f t="shared" si="795"/>
        <v>8.8436318047138043E-2</v>
      </c>
      <c r="Z2409" s="53">
        <f t="shared" si="796"/>
        <v>2.6023569023569015E-2</v>
      </c>
      <c r="AA2409" s="53">
        <f t="shared" si="797"/>
        <v>4.4218159023569022E-2</v>
      </c>
      <c r="AB2409" s="50">
        <f t="shared" si="798"/>
        <v>177</v>
      </c>
      <c r="AC2409" s="50">
        <f t="shared" si="807"/>
        <v>2014</v>
      </c>
      <c r="AD2409" s="50">
        <f t="shared" si="799"/>
        <v>7</v>
      </c>
      <c r="AE2409" s="56">
        <f t="shared" si="800"/>
        <v>201407</v>
      </c>
      <c r="AF2409" s="56">
        <f t="shared" si="788"/>
        <v>31</v>
      </c>
      <c r="AG2409" s="58">
        <f t="shared" si="806"/>
        <v>0</v>
      </c>
      <c r="AH2409" s="56">
        <f t="shared" si="801"/>
        <v>31</v>
      </c>
      <c r="AI2409" s="53">
        <f t="shared" si="802"/>
        <v>7.0241728047138033E-2</v>
      </c>
      <c r="AJ2409" s="56">
        <f t="shared" si="803"/>
        <v>11</v>
      </c>
    </row>
    <row r="2410" spans="1:36" x14ac:dyDescent="0.25">
      <c r="A2410" s="50">
        <v>2409</v>
      </c>
      <c r="B2410" s="51">
        <v>41852</v>
      </c>
      <c r="C2410" s="75">
        <f t="shared" si="787"/>
        <v>41852</v>
      </c>
      <c r="D2410" s="50" t="s">
        <v>1223</v>
      </c>
      <c r="E2410" s="50">
        <v>10.9</v>
      </c>
      <c r="F2410" s="50">
        <v>2</v>
      </c>
      <c r="G2410" s="50">
        <v>15</v>
      </c>
      <c r="H2410" s="50">
        <v>52</v>
      </c>
      <c r="I2410" s="53">
        <f t="shared" si="789"/>
        <v>9.4351851851851853E-2</v>
      </c>
      <c r="J2410" s="54">
        <f t="shared" si="790"/>
        <v>8.6561331974176012E-3</v>
      </c>
      <c r="K2410" s="50" t="s">
        <v>1311</v>
      </c>
      <c r="L2410" s="50" t="s">
        <v>1396</v>
      </c>
      <c r="M2410" s="55">
        <f t="shared" si="791"/>
        <v>4.8135426889107</v>
      </c>
      <c r="N2410" s="50">
        <v>0</v>
      </c>
      <c r="O2410" s="50" t="s">
        <v>201</v>
      </c>
      <c r="R2410" s="50" t="s">
        <v>1453</v>
      </c>
      <c r="S2410" s="151">
        <f t="shared" si="792"/>
        <v>0.22679068977234115</v>
      </c>
      <c r="T2410" s="151">
        <f t="shared" si="793"/>
        <v>0.11339534488617058</v>
      </c>
      <c r="V2410" s="393">
        <f t="shared" si="804"/>
        <v>0</v>
      </c>
      <c r="W2410" s="393">
        <f t="shared" si="805"/>
        <v>0</v>
      </c>
      <c r="X2410" s="53">
        <f t="shared" si="794"/>
        <v>0.22679068977234115</v>
      </c>
      <c r="Y2410" s="53">
        <f t="shared" si="795"/>
        <v>0.26317986977234115</v>
      </c>
      <c r="Z2410" s="53">
        <f t="shared" si="796"/>
        <v>0.11339534488617058</v>
      </c>
      <c r="AA2410" s="53">
        <f t="shared" si="797"/>
        <v>0.13158993488617057</v>
      </c>
      <c r="AB2410" s="50">
        <f t="shared" si="798"/>
        <v>3138</v>
      </c>
      <c r="AC2410" s="50">
        <f t="shared" si="807"/>
        <v>2014</v>
      </c>
      <c r="AD2410" s="50">
        <f t="shared" si="799"/>
        <v>8</v>
      </c>
      <c r="AE2410" s="56">
        <f t="shared" si="800"/>
        <v>201408</v>
      </c>
      <c r="AF2410" s="56">
        <f t="shared" si="788"/>
        <v>31</v>
      </c>
      <c r="AG2410" s="58">
        <f t="shared" si="806"/>
        <v>0</v>
      </c>
      <c r="AH2410" s="56">
        <f t="shared" si="801"/>
        <v>1</v>
      </c>
      <c r="AI2410" s="53">
        <f t="shared" si="802"/>
        <v>0.24498527977234114</v>
      </c>
      <c r="AJ2410" s="56">
        <f t="shared" si="803"/>
        <v>46.542999999999999</v>
      </c>
    </row>
    <row r="2411" spans="1:36" x14ac:dyDescent="0.25">
      <c r="A2411" s="50">
        <v>2410</v>
      </c>
      <c r="B2411" s="51">
        <v>41854</v>
      </c>
      <c r="C2411" s="75">
        <f t="shared" si="787"/>
        <v>41854</v>
      </c>
      <c r="D2411" s="50" t="s">
        <v>1225</v>
      </c>
      <c r="E2411" s="50">
        <v>2.5</v>
      </c>
      <c r="F2411" s="50">
        <v>1</v>
      </c>
      <c r="G2411" s="50">
        <v>30</v>
      </c>
      <c r="H2411" s="50">
        <v>3</v>
      </c>
      <c r="I2411" s="53">
        <f t="shared" si="789"/>
        <v>6.2534722222222228E-2</v>
      </c>
      <c r="J2411" s="54">
        <f t="shared" si="790"/>
        <v>2.5013888888888891E-2</v>
      </c>
      <c r="K2411" s="50" t="s">
        <v>949</v>
      </c>
      <c r="L2411" s="50" t="s">
        <v>1211</v>
      </c>
      <c r="M2411" s="55">
        <f t="shared" si="791"/>
        <v>1.6657412548584132</v>
      </c>
      <c r="N2411" s="50">
        <v>0</v>
      </c>
      <c r="O2411" s="50" t="s">
        <v>1341</v>
      </c>
      <c r="S2411" s="151">
        <f t="shared" si="792"/>
        <v>6.0033333333333334E-2</v>
      </c>
      <c r="T2411" s="151">
        <f t="shared" si="793"/>
        <v>3.0016666666666667E-2</v>
      </c>
      <c r="V2411" s="393">
        <f t="shared" si="804"/>
        <v>0</v>
      </c>
      <c r="W2411" s="393">
        <f t="shared" si="805"/>
        <v>0</v>
      </c>
      <c r="X2411" s="53">
        <f t="shared" si="794"/>
        <v>0.65536388888888897</v>
      </c>
      <c r="Y2411" s="53">
        <f t="shared" si="795"/>
        <v>0.69175306888888888</v>
      </c>
      <c r="Z2411" s="53">
        <f t="shared" si="796"/>
        <v>0.32768194444444448</v>
      </c>
      <c r="AA2411" s="53">
        <f t="shared" si="797"/>
        <v>0.34587653444444444</v>
      </c>
      <c r="AB2411" s="50">
        <f t="shared" si="798"/>
        <v>3848</v>
      </c>
      <c r="AC2411" s="50">
        <f t="shared" si="807"/>
        <v>2014</v>
      </c>
      <c r="AD2411" s="50">
        <f t="shared" si="799"/>
        <v>8</v>
      </c>
      <c r="AE2411" s="56">
        <f t="shared" si="800"/>
        <v>201408</v>
      </c>
      <c r="AF2411" s="56">
        <f t="shared" si="788"/>
        <v>32</v>
      </c>
      <c r="AG2411" s="58">
        <f t="shared" si="806"/>
        <v>1</v>
      </c>
      <c r="AH2411" s="56">
        <f t="shared" si="801"/>
        <v>3</v>
      </c>
      <c r="AI2411" s="53">
        <f t="shared" si="802"/>
        <v>0.67355847888888887</v>
      </c>
      <c r="AJ2411" s="56">
        <f t="shared" si="803"/>
        <v>116.75</v>
      </c>
    </row>
    <row r="2412" spans="1:36" x14ac:dyDescent="0.25">
      <c r="A2412" s="50">
        <v>2411</v>
      </c>
      <c r="B2412" s="51">
        <v>41854</v>
      </c>
      <c r="C2412" s="75">
        <f t="shared" ref="C2412:C2475" si="808">B2412</f>
        <v>41854</v>
      </c>
      <c r="D2412" s="50" t="s">
        <v>1224</v>
      </c>
      <c r="E2412" s="50">
        <v>13.8</v>
      </c>
      <c r="F2412" s="50">
        <v>0</v>
      </c>
      <c r="G2412" s="50">
        <v>53</v>
      </c>
      <c r="H2412" s="50">
        <v>44</v>
      </c>
      <c r="I2412" s="53">
        <f t="shared" si="789"/>
        <v>3.7314814814814815E-2</v>
      </c>
      <c r="J2412" s="54">
        <f t="shared" si="790"/>
        <v>2.7039720880300587E-3</v>
      </c>
      <c r="K2412" s="50" t="s">
        <v>1809</v>
      </c>
      <c r="L2412" s="50" t="s">
        <v>1454</v>
      </c>
      <c r="M2412" s="55">
        <f t="shared" si="791"/>
        <v>15.409429280397037</v>
      </c>
      <c r="N2412" s="50">
        <v>0</v>
      </c>
      <c r="O2412" s="50" t="s">
        <v>1341</v>
      </c>
      <c r="R2412" s="50" t="s">
        <v>1455</v>
      </c>
      <c r="S2412" s="151">
        <f t="shared" si="792"/>
        <v>0.30284487385936659</v>
      </c>
      <c r="T2412" s="151">
        <f t="shared" si="793"/>
        <v>0.1514224369296833</v>
      </c>
      <c r="V2412" s="393">
        <f t="shared" si="804"/>
        <v>0</v>
      </c>
      <c r="W2412" s="393">
        <f t="shared" si="805"/>
        <v>0</v>
      </c>
      <c r="X2412" s="53">
        <f t="shared" si="794"/>
        <v>7.0844068706387542E-2</v>
      </c>
      <c r="Y2412" s="53">
        <f t="shared" si="795"/>
        <v>0.10723324870638754</v>
      </c>
      <c r="Z2412" s="53">
        <f t="shared" si="796"/>
        <v>3.5422034353193771E-2</v>
      </c>
      <c r="AA2412" s="53">
        <f t="shared" si="797"/>
        <v>5.3616624353193768E-2</v>
      </c>
      <c r="AB2412" s="50">
        <f t="shared" si="798"/>
        <v>543</v>
      </c>
      <c r="AC2412" s="50">
        <f t="shared" si="807"/>
        <v>2014</v>
      </c>
      <c r="AD2412" s="50">
        <f t="shared" si="799"/>
        <v>8</v>
      </c>
      <c r="AE2412" s="56">
        <f t="shared" si="800"/>
        <v>201408</v>
      </c>
      <c r="AF2412" s="56">
        <f t="shared" si="788"/>
        <v>32</v>
      </c>
      <c r="AG2412" s="58">
        <f t="shared" si="806"/>
        <v>0</v>
      </c>
      <c r="AH2412" s="56">
        <f t="shared" si="801"/>
        <v>3</v>
      </c>
      <c r="AI2412" s="53">
        <f t="shared" si="802"/>
        <v>8.9038658706387538E-2</v>
      </c>
      <c r="AJ2412" s="56">
        <f t="shared" si="803"/>
        <v>13.8</v>
      </c>
    </row>
    <row r="2413" spans="1:36" x14ac:dyDescent="0.25">
      <c r="A2413" s="50">
        <v>2412</v>
      </c>
      <c r="B2413" s="51">
        <v>41855</v>
      </c>
      <c r="C2413" s="75">
        <f t="shared" si="808"/>
        <v>41855</v>
      </c>
      <c r="D2413" s="50" t="s">
        <v>1223</v>
      </c>
      <c r="E2413" s="50">
        <v>3</v>
      </c>
      <c r="F2413" s="50">
        <v>0</v>
      </c>
      <c r="G2413" s="50">
        <v>30</v>
      </c>
      <c r="H2413" s="50">
        <v>56</v>
      </c>
      <c r="I2413" s="53">
        <f t="shared" si="789"/>
        <v>2.148148148148148E-2</v>
      </c>
      <c r="J2413" s="54">
        <f t="shared" si="790"/>
        <v>7.1604938271604933E-3</v>
      </c>
      <c r="K2413" s="50" t="s">
        <v>921</v>
      </c>
      <c r="L2413" s="50" t="s">
        <v>1048</v>
      </c>
      <c r="M2413" s="55">
        <f t="shared" si="791"/>
        <v>5.8189655172413843</v>
      </c>
      <c r="N2413" s="50">
        <v>0</v>
      </c>
      <c r="O2413" s="50" t="s">
        <v>253</v>
      </c>
      <c r="R2413" s="50" t="s">
        <v>1456</v>
      </c>
      <c r="S2413" s="151">
        <f t="shared" si="792"/>
        <v>0.18760493827160493</v>
      </c>
      <c r="T2413" s="151">
        <f t="shared" si="793"/>
        <v>9.3802469135802466E-2</v>
      </c>
      <c r="V2413" s="393">
        <f t="shared" si="804"/>
        <v>0</v>
      </c>
      <c r="W2413" s="393">
        <f t="shared" si="805"/>
        <v>0</v>
      </c>
      <c r="X2413" s="53">
        <f t="shared" si="794"/>
        <v>0.18760493827160493</v>
      </c>
      <c r="Y2413" s="53">
        <f t="shared" si="795"/>
        <v>0.22399411827160493</v>
      </c>
      <c r="Z2413" s="53">
        <f t="shared" si="796"/>
        <v>9.3802469135802466E-2</v>
      </c>
      <c r="AA2413" s="53">
        <f t="shared" si="797"/>
        <v>0.11199705913580246</v>
      </c>
      <c r="AB2413" s="50">
        <f t="shared" si="798"/>
        <v>1991</v>
      </c>
      <c r="AC2413" s="50">
        <f t="shared" si="807"/>
        <v>2014</v>
      </c>
      <c r="AD2413" s="50">
        <f t="shared" si="799"/>
        <v>8</v>
      </c>
      <c r="AE2413" s="56">
        <f t="shared" si="800"/>
        <v>201408</v>
      </c>
      <c r="AF2413" s="56">
        <f t="shared" si="788"/>
        <v>32</v>
      </c>
      <c r="AG2413" s="58">
        <f t="shared" si="806"/>
        <v>0</v>
      </c>
      <c r="AH2413" s="56">
        <f t="shared" si="801"/>
        <v>4</v>
      </c>
      <c r="AI2413" s="53">
        <f t="shared" si="802"/>
        <v>0.20579952827160491</v>
      </c>
      <c r="AJ2413" s="56">
        <f t="shared" si="803"/>
        <v>12.809999999999999</v>
      </c>
    </row>
    <row r="2414" spans="1:36" x14ac:dyDescent="0.25">
      <c r="A2414" s="50">
        <v>2413</v>
      </c>
      <c r="B2414" s="51">
        <v>41856</v>
      </c>
      <c r="C2414" s="75">
        <f t="shared" si="808"/>
        <v>41856</v>
      </c>
      <c r="D2414" s="50" t="s">
        <v>1224</v>
      </c>
      <c r="E2414" s="50">
        <v>20.2</v>
      </c>
      <c r="F2414" s="50">
        <v>1</v>
      </c>
      <c r="G2414" s="50">
        <v>13</v>
      </c>
      <c r="H2414" s="50">
        <v>29</v>
      </c>
      <c r="I2414" s="53">
        <f t="shared" si="789"/>
        <v>5.1030092592592592E-2</v>
      </c>
      <c r="J2414" s="54">
        <f t="shared" si="790"/>
        <v>2.5262422075540887E-3</v>
      </c>
      <c r="K2414" s="50" t="s">
        <v>930</v>
      </c>
      <c r="L2414" s="50" t="s">
        <v>1392</v>
      </c>
      <c r="M2414" s="55">
        <f t="shared" si="791"/>
        <v>16.493535949194843</v>
      </c>
      <c r="N2414" s="50">
        <v>0</v>
      </c>
      <c r="O2414" s="50" t="s">
        <v>1457</v>
      </c>
      <c r="R2414" s="50" t="s">
        <v>1458</v>
      </c>
      <c r="S2414" s="151">
        <f t="shared" si="792"/>
        <v>0.28293912724605791</v>
      </c>
      <c r="T2414" s="151">
        <f t="shared" si="793"/>
        <v>0.14146956362302895</v>
      </c>
      <c r="V2414" s="393">
        <f t="shared" si="804"/>
        <v>0</v>
      </c>
      <c r="W2414" s="393">
        <f t="shared" si="805"/>
        <v>0</v>
      </c>
      <c r="X2414" s="53">
        <f t="shared" si="794"/>
        <v>6.6187545837917125E-2</v>
      </c>
      <c r="Y2414" s="53">
        <f t="shared" si="795"/>
        <v>0.10257672583791712</v>
      </c>
      <c r="Z2414" s="53">
        <f t="shared" si="796"/>
        <v>3.3093772918958562E-2</v>
      </c>
      <c r="AA2414" s="53">
        <f t="shared" si="797"/>
        <v>5.1288362918958559E-2</v>
      </c>
      <c r="AB2414" s="50">
        <f t="shared" si="798"/>
        <v>424</v>
      </c>
      <c r="AC2414" s="50">
        <f t="shared" si="807"/>
        <v>2014</v>
      </c>
      <c r="AD2414" s="50">
        <f t="shared" si="799"/>
        <v>8</v>
      </c>
      <c r="AE2414" s="56">
        <f t="shared" si="800"/>
        <v>201408</v>
      </c>
      <c r="AF2414" s="56">
        <f t="shared" si="788"/>
        <v>32</v>
      </c>
      <c r="AG2414" s="58">
        <f t="shared" si="806"/>
        <v>0</v>
      </c>
      <c r="AH2414" s="56">
        <f t="shared" si="801"/>
        <v>5</v>
      </c>
      <c r="AI2414" s="53">
        <f t="shared" si="802"/>
        <v>8.4382135837917122E-2</v>
      </c>
      <c r="AJ2414" s="56">
        <f t="shared" si="803"/>
        <v>20.2</v>
      </c>
    </row>
    <row r="2415" spans="1:36" x14ac:dyDescent="0.25">
      <c r="A2415" s="50">
        <v>2414</v>
      </c>
      <c r="B2415" s="51">
        <v>41856</v>
      </c>
      <c r="C2415" s="75">
        <f t="shared" si="808"/>
        <v>41856</v>
      </c>
      <c r="D2415" s="50" t="s">
        <v>1224</v>
      </c>
      <c r="E2415" s="50">
        <v>20.3</v>
      </c>
      <c r="F2415" s="50">
        <v>1</v>
      </c>
      <c r="G2415" s="50">
        <v>7</v>
      </c>
      <c r="H2415" s="50">
        <v>39</v>
      </c>
      <c r="I2415" s="53">
        <f t="shared" si="789"/>
        <v>4.6979166666666662E-2</v>
      </c>
      <c r="J2415" s="54">
        <f t="shared" si="790"/>
        <v>2.3142446633825941E-3</v>
      </c>
      <c r="K2415" s="50" t="s">
        <v>930</v>
      </c>
      <c r="L2415" s="50" t="s">
        <v>1368</v>
      </c>
      <c r="M2415" s="55">
        <f t="shared" si="791"/>
        <v>18.004434589800461</v>
      </c>
      <c r="N2415" s="50">
        <v>0</v>
      </c>
      <c r="O2415" s="50" t="s">
        <v>255</v>
      </c>
      <c r="R2415" s="50" t="s">
        <v>1459</v>
      </c>
      <c r="S2415" s="151">
        <f t="shared" si="792"/>
        <v>0.25919540229885052</v>
      </c>
      <c r="T2415" s="151">
        <f t="shared" si="793"/>
        <v>0.12959770114942526</v>
      </c>
      <c r="V2415" s="393">
        <f t="shared" si="804"/>
        <v>0</v>
      </c>
      <c r="W2415" s="393">
        <f t="shared" si="805"/>
        <v>0</v>
      </c>
      <c r="X2415" s="53">
        <f t="shared" si="794"/>
        <v>6.0633210180623967E-2</v>
      </c>
      <c r="Y2415" s="53">
        <f t="shared" si="795"/>
        <v>9.702239018062396E-2</v>
      </c>
      <c r="Z2415" s="53">
        <f t="shared" si="796"/>
        <v>3.0316605090311984E-2</v>
      </c>
      <c r="AA2415" s="53">
        <f t="shared" si="797"/>
        <v>4.851119509031198E-2</v>
      </c>
      <c r="AB2415" s="50">
        <f t="shared" si="798"/>
        <v>297</v>
      </c>
      <c r="AC2415" s="50">
        <f t="shared" si="807"/>
        <v>2014</v>
      </c>
      <c r="AD2415" s="50">
        <f t="shared" si="799"/>
        <v>8</v>
      </c>
      <c r="AE2415" s="56">
        <f t="shared" si="800"/>
        <v>201408</v>
      </c>
      <c r="AF2415" s="56">
        <f t="shared" si="788"/>
        <v>32</v>
      </c>
      <c r="AG2415" s="58">
        <f t="shared" si="806"/>
        <v>0</v>
      </c>
      <c r="AH2415" s="56">
        <f t="shared" si="801"/>
        <v>5</v>
      </c>
      <c r="AI2415" s="53">
        <f t="shared" si="802"/>
        <v>7.8827800180623964E-2</v>
      </c>
      <c r="AJ2415" s="56">
        <f t="shared" si="803"/>
        <v>20.3</v>
      </c>
    </row>
    <row r="2416" spans="1:36" x14ac:dyDescent="0.25">
      <c r="A2416" s="50">
        <v>2415</v>
      </c>
      <c r="B2416" s="51">
        <v>41858</v>
      </c>
      <c r="C2416" s="75">
        <f t="shared" si="808"/>
        <v>41858</v>
      </c>
      <c r="D2416" s="50" t="s">
        <v>1225</v>
      </c>
      <c r="E2416" s="50">
        <v>0.75</v>
      </c>
      <c r="F2416" s="50">
        <v>0</v>
      </c>
      <c r="G2416" s="50">
        <v>28</v>
      </c>
      <c r="H2416" s="50">
        <v>0</v>
      </c>
      <c r="I2416" s="53">
        <f t="shared" si="789"/>
        <v>1.9444444444444445E-2</v>
      </c>
      <c r="J2416" s="54">
        <f t="shared" si="790"/>
        <v>2.5925925925925925E-2</v>
      </c>
      <c r="K2416" s="50" t="s">
        <v>949</v>
      </c>
      <c r="L2416" s="50" t="s">
        <v>1472</v>
      </c>
      <c r="M2416" s="55">
        <f t="shared" si="791"/>
        <v>1.6071428571428585</v>
      </c>
      <c r="N2416" s="50">
        <v>0</v>
      </c>
      <c r="O2416" s="50" t="s">
        <v>255</v>
      </c>
      <c r="S2416" s="151">
        <f t="shared" si="792"/>
        <v>6.222222222222222E-2</v>
      </c>
      <c r="T2416" s="151">
        <f t="shared" si="793"/>
        <v>3.111111111111111E-2</v>
      </c>
      <c r="V2416" s="393">
        <f t="shared" si="804"/>
        <v>0</v>
      </c>
      <c r="W2416" s="393">
        <f t="shared" si="805"/>
        <v>0</v>
      </c>
      <c r="X2416" s="53">
        <f t="shared" si="794"/>
        <v>0.67925925925925923</v>
      </c>
      <c r="Y2416" s="53">
        <f t="shared" si="795"/>
        <v>0.71564843925925914</v>
      </c>
      <c r="Z2416" s="53">
        <f t="shared" si="796"/>
        <v>0.33962962962962961</v>
      </c>
      <c r="AA2416" s="53">
        <f t="shared" si="797"/>
        <v>0.35782421962962957</v>
      </c>
      <c r="AB2416" s="50">
        <f t="shared" si="798"/>
        <v>3900</v>
      </c>
      <c r="AC2416" s="50">
        <f t="shared" si="807"/>
        <v>2014</v>
      </c>
      <c r="AD2416" s="50">
        <f t="shared" si="799"/>
        <v>8</v>
      </c>
      <c r="AE2416" s="56">
        <f t="shared" si="800"/>
        <v>201408</v>
      </c>
      <c r="AF2416" s="56">
        <f t="shared" si="788"/>
        <v>32</v>
      </c>
      <c r="AG2416" s="58">
        <f t="shared" si="806"/>
        <v>1</v>
      </c>
      <c r="AH2416" s="56">
        <f t="shared" si="801"/>
        <v>7</v>
      </c>
      <c r="AI2416" s="53">
        <f t="shared" si="802"/>
        <v>0.69745384925925924</v>
      </c>
      <c r="AJ2416" s="56">
        <f t="shared" si="803"/>
        <v>35.025000000000006</v>
      </c>
    </row>
    <row r="2417" spans="1:36" x14ac:dyDescent="0.25">
      <c r="A2417" s="50">
        <v>2416</v>
      </c>
      <c r="B2417" s="51">
        <v>41858</v>
      </c>
      <c r="C2417" s="75">
        <f t="shared" si="808"/>
        <v>41858</v>
      </c>
      <c r="D2417" s="50" t="s">
        <v>1224</v>
      </c>
      <c r="E2417" s="50">
        <v>11.5</v>
      </c>
      <c r="F2417" s="50">
        <v>0</v>
      </c>
      <c r="G2417" s="50">
        <v>30</v>
      </c>
      <c r="H2417" s="50">
        <v>0</v>
      </c>
      <c r="I2417" s="53">
        <f t="shared" si="789"/>
        <v>2.0833333333333332E-2</v>
      </c>
      <c r="J2417" s="54">
        <f t="shared" si="790"/>
        <v>1.8115942028985505E-3</v>
      </c>
      <c r="K2417" s="50" t="s">
        <v>921</v>
      </c>
      <c r="L2417" s="50" t="s">
        <v>1132</v>
      </c>
      <c r="M2417" s="55">
        <f t="shared" si="791"/>
        <v>23.000000000000021</v>
      </c>
      <c r="N2417" s="50">
        <v>0</v>
      </c>
      <c r="O2417" s="50" t="s">
        <v>253</v>
      </c>
      <c r="S2417" s="151">
        <f t="shared" si="792"/>
        <v>0.20289855072463767</v>
      </c>
      <c r="T2417" s="151">
        <f t="shared" si="793"/>
        <v>0.10144927536231883</v>
      </c>
      <c r="V2417" s="393">
        <f t="shared" si="804"/>
        <v>0</v>
      </c>
      <c r="W2417" s="393">
        <f t="shared" si="805"/>
        <v>0</v>
      </c>
      <c r="X2417" s="53">
        <f t="shared" si="794"/>
        <v>4.7463768115942023E-2</v>
      </c>
      <c r="Y2417" s="53">
        <f t="shared" si="795"/>
        <v>8.3852948115942016E-2</v>
      </c>
      <c r="Z2417" s="53">
        <f t="shared" si="796"/>
        <v>2.3731884057971012E-2</v>
      </c>
      <c r="AA2417" s="53">
        <f t="shared" si="797"/>
        <v>4.1926474057971008E-2</v>
      </c>
      <c r="AB2417" s="50">
        <f t="shared" si="798"/>
        <v>71</v>
      </c>
      <c r="AC2417" s="50">
        <f t="shared" si="807"/>
        <v>2014</v>
      </c>
      <c r="AD2417" s="50">
        <f t="shared" si="799"/>
        <v>8</v>
      </c>
      <c r="AE2417" s="56">
        <f t="shared" si="800"/>
        <v>201408</v>
      </c>
      <c r="AF2417" s="56">
        <f t="shared" si="788"/>
        <v>32</v>
      </c>
      <c r="AG2417" s="58">
        <f t="shared" si="806"/>
        <v>0</v>
      </c>
      <c r="AH2417" s="56">
        <f t="shared" si="801"/>
        <v>7</v>
      </c>
      <c r="AI2417" s="53">
        <f t="shared" si="802"/>
        <v>6.565835811594202E-2</v>
      </c>
      <c r="AJ2417" s="56">
        <f t="shared" si="803"/>
        <v>11.5</v>
      </c>
    </row>
    <row r="2418" spans="1:36" x14ac:dyDescent="0.25">
      <c r="A2418" s="50">
        <v>2417</v>
      </c>
      <c r="B2418" s="51">
        <v>41859</v>
      </c>
      <c r="C2418" s="75">
        <f t="shared" si="808"/>
        <v>41859</v>
      </c>
      <c r="D2418" s="50" t="s">
        <v>1223</v>
      </c>
      <c r="E2418" s="50">
        <v>8.1999999999999993</v>
      </c>
      <c r="F2418" s="50">
        <v>1</v>
      </c>
      <c r="G2418" s="50">
        <v>32</v>
      </c>
      <c r="H2418" s="50">
        <v>21</v>
      </c>
      <c r="I2418" s="53">
        <f t="shared" si="789"/>
        <v>6.4131944444444436E-2</v>
      </c>
      <c r="J2418" s="54">
        <f t="shared" si="790"/>
        <v>7.8209688346883473E-3</v>
      </c>
      <c r="K2418" s="50" t="s">
        <v>1311</v>
      </c>
      <c r="L2418" s="50" t="s">
        <v>755</v>
      </c>
      <c r="M2418" s="55">
        <f t="shared" si="791"/>
        <v>5.327558202490529</v>
      </c>
      <c r="N2418" s="50">
        <v>140</v>
      </c>
      <c r="O2418" s="50" t="s">
        <v>255</v>
      </c>
      <c r="R2418" s="50" t="s">
        <v>634</v>
      </c>
      <c r="S2418" s="151">
        <f t="shared" si="792"/>
        <v>0.20490938346883469</v>
      </c>
      <c r="T2418" s="151">
        <f t="shared" si="793"/>
        <v>0.10245469173441735</v>
      </c>
      <c r="V2418" s="393">
        <f t="shared" si="804"/>
        <v>0</v>
      </c>
      <c r="W2418" s="393">
        <f t="shared" si="805"/>
        <v>0</v>
      </c>
      <c r="X2418" s="53">
        <f t="shared" si="794"/>
        <v>0.20490938346883469</v>
      </c>
      <c r="Y2418" s="53">
        <f t="shared" si="795"/>
        <v>0.24129856346883469</v>
      </c>
      <c r="Z2418" s="53">
        <f t="shared" si="796"/>
        <v>0.10245469173441735</v>
      </c>
      <c r="AA2418" s="53">
        <f t="shared" si="797"/>
        <v>0.12064928173441734</v>
      </c>
      <c r="AB2418" s="50">
        <f t="shared" si="798"/>
        <v>2670</v>
      </c>
      <c r="AC2418" s="50">
        <f t="shared" si="807"/>
        <v>2014</v>
      </c>
      <c r="AD2418" s="50">
        <f t="shared" si="799"/>
        <v>8</v>
      </c>
      <c r="AE2418" s="56">
        <f t="shared" si="800"/>
        <v>201408</v>
      </c>
      <c r="AF2418" s="56">
        <f t="shared" si="788"/>
        <v>32</v>
      </c>
      <c r="AG2418" s="58">
        <f t="shared" si="806"/>
        <v>0</v>
      </c>
      <c r="AH2418" s="56">
        <f t="shared" si="801"/>
        <v>8</v>
      </c>
      <c r="AI2418" s="53">
        <f t="shared" si="802"/>
        <v>0.2231039734688347</v>
      </c>
      <c r="AJ2418" s="56">
        <f t="shared" si="803"/>
        <v>35.013999999999996</v>
      </c>
    </row>
    <row r="2419" spans="1:36" x14ac:dyDescent="0.25">
      <c r="A2419" s="50">
        <v>2418</v>
      </c>
      <c r="B2419" s="51">
        <v>41861</v>
      </c>
      <c r="C2419" s="75">
        <f t="shared" si="808"/>
        <v>41861</v>
      </c>
      <c r="D2419" s="50" t="s">
        <v>1224</v>
      </c>
      <c r="E2419" s="50">
        <v>51.4</v>
      </c>
      <c r="F2419" s="50">
        <v>3</v>
      </c>
      <c r="G2419" s="50">
        <v>7</v>
      </c>
      <c r="H2419" s="50">
        <v>51</v>
      </c>
      <c r="I2419" s="53">
        <f t="shared" si="789"/>
        <v>0.13045138888888888</v>
      </c>
      <c r="J2419" s="54">
        <f t="shared" si="790"/>
        <v>2.5379647643752703E-3</v>
      </c>
      <c r="K2419" s="50" t="s">
        <v>1809</v>
      </c>
      <c r="L2419" s="50" t="s">
        <v>1475</v>
      </c>
      <c r="M2419" s="55">
        <f t="shared" si="791"/>
        <v>16.417354272025566</v>
      </c>
      <c r="N2419" s="50">
        <v>0</v>
      </c>
      <c r="O2419" s="50" t="s">
        <v>255</v>
      </c>
      <c r="R2419" s="50" t="s">
        <v>1476</v>
      </c>
      <c r="S2419" s="151">
        <f t="shared" si="792"/>
        <v>0.28425205361003025</v>
      </c>
      <c r="T2419" s="151">
        <f t="shared" si="793"/>
        <v>0.14212602680501513</v>
      </c>
      <c r="V2419" s="393">
        <f t="shared" si="804"/>
        <v>0</v>
      </c>
      <c r="W2419" s="393">
        <f t="shared" si="805"/>
        <v>0</v>
      </c>
      <c r="X2419" s="53">
        <f t="shared" si="794"/>
        <v>6.6494676826632085E-2</v>
      </c>
      <c r="Y2419" s="53">
        <f t="shared" si="795"/>
        <v>0.10288385682663208</v>
      </c>
      <c r="Z2419" s="53">
        <f t="shared" si="796"/>
        <v>3.3247338413316042E-2</v>
      </c>
      <c r="AA2419" s="53">
        <f t="shared" si="797"/>
        <v>5.1441928413316039E-2</v>
      </c>
      <c r="AB2419" s="50">
        <f t="shared" si="798"/>
        <v>432</v>
      </c>
      <c r="AC2419" s="50">
        <f t="shared" si="807"/>
        <v>2014</v>
      </c>
      <c r="AD2419" s="50">
        <f t="shared" si="799"/>
        <v>8</v>
      </c>
      <c r="AE2419" s="56">
        <f t="shared" si="800"/>
        <v>201408</v>
      </c>
      <c r="AF2419" s="56">
        <f t="shared" ref="AF2419:AF2482" si="809">WEEKNUM(B2419,1)</f>
        <v>33</v>
      </c>
      <c r="AG2419" s="58">
        <f t="shared" si="806"/>
        <v>1</v>
      </c>
      <c r="AH2419" s="56">
        <f t="shared" si="801"/>
        <v>10</v>
      </c>
      <c r="AI2419" s="53">
        <f t="shared" si="802"/>
        <v>8.4689266826632081E-2</v>
      </c>
      <c r="AJ2419" s="56">
        <f t="shared" si="803"/>
        <v>51.4</v>
      </c>
    </row>
    <row r="2420" spans="1:36" x14ac:dyDescent="0.25">
      <c r="A2420" s="50">
        <v>2419</v>
      </c>
      <c r="B2420" s="51">
        <v>41862</v>
      </c>
      <c r="C2420" s="75">
        <f t="shared" si="808"/>
        <v>41862</v>
      </c>
      <c r="D2420" s="50" t="s">
        <v>1223</v>
      </c>
      <c r="E2420" s="50">
        <v>3.2</v>
      </c>
      <c r="F2420" s="50">
        <v>0</v>
      </c>
      <c r="G2420" s="50">
        <v>28</v>
      </c>
      <c r="H2420" s="50">
        <v>9</v>
      </c>
      <c r="I2420" s="53">
        <f t="shared" si="789"/>
        <v>1.954861111111111E-2</v>
      </c>
      <c r="J2420" s="54">
        <f t="shared" si="790"/>
        <v>6.1089409722222213E-3</v>
      </c>
      <c r="K2420" s="50" t="s">
        <v>1345</v>
      </c>
      <c r="L2420" s="50" t="s">
        <v>1357</v>
      </c>
      <c r="M2420" s="55">
        <f t="shared" si="791"/>
        <v>6.8206039076376621</v>
      </c>
      <c r="N2420" s="50">
        <v>0</v>
      </c>
      <c r="O2420" s="50" t="s">
        <v>184</v>
      </c>
      <c r="R2420" s="50" t="s">
        <v>1477</v>
      </c>
      <c r="S2420" s="151">
        <f t="shared" si="792"/>
        <v>0.16005425347222219</v>
      </c>
      <c r="T2420" s="151">
        <f t="shared" si="793"/>
        <v>8.0027126736111093E-2</v>
      </c>
      <c r="V2420" s="393">
        <f t="shared" si="804"/>
        <v>0</v>
      </c>
      <c r="W2420" s="393">
        <f t="shared" si="805"/>
        <v>0</v>
      </c>
      <c r="X2420" s="53">
        <f t="shared" si="794"/>
        <v>0.16005425347222219</v>
      </c>
      <c r="Y2420" s="53">
        <f t="shared" si="795"/>
        <v>0.19644343347222221</v>
      </c>
      <c r="Z2420" s="53">
        <f t="shared" si="796"/>
        <v>8.0027126736111093E-2</v>
      </c>
      <c r="AA2420" s="53">
        <f t="shared" si="797"/>
        <v>9.8221716736111103E-2</v>
      </c>
      <c r="AB2420" s="50">
        <f t="shared" si="798"/>
        <v>1033</v>
      </c>
      <c r="AC2420" s="50">
        <f t="shared" si="807"/>
        <v>2014</v>
      </c>
      <c r="AD2420" s="50">
        <f t="shared" si="799"/>
        <v>8</v>
      </c>
      <c r="AE2420" s="56">
        <f t="shared" si="800"/>
        <v>201408</v>
      </c>
      <c r="AF2420" s="56">
        <f t="shared" si="809"/>
        <v>33</v>
      </c>
      <c r="AG2420" s="58">
        <f t="shared" si="806"/>
        <v>0</v>
      </c>
      <c r="AH2420" s="56">
        <f t="shared" si="801"/>
        <v>11</v>
      </c>
      <c r="AI2420" s="53">
        <f t="shared" si="802"/>
        <v>0.1782488434722222</v>
      </c>
      <c r="AJ2420" s="56">
        <f t="shared" si="803"/>
        <v>13.664</v>
      </c>
    </row>
    <row r="2421" spans="1:36" x14ac:dyDescent="0.25">
      <c r="A2421" s="50">
        <v>2420</v>
      </c>
      <c r="B2421" s="51">
        <v>41863</v>
      </c>
      <c r="C2421" s="75">
        <f t="shared" si="808"/>
        <v>41863</v>
      </c>
      <c r="D2421" s="50" t="s">
        <v>1225</v>
      </c>
      <c r="E2421" s="50">
        <v>0.75</v>
      </c>
      <c r="F2421" s="50">
        <v>0</v>
      </c>
      <c r="G2421" s="50">
        <v>26</v>
      </c>
      <c r="H2421" s="50">
        <v>40</v>
      </c>
      <c r="I2421" s="53">
        <f t="shared" si="789"/>
        <v>1.8518518518518521E-2</v>
      </c>
      <c r="J2421" s="54">
        <f t="shared" si="790"/>
        <v>2.469135802469136E-2</v>
      </c>
      <c r="K2421" s="50" t="s">
        <v>949</v>
      </c>
      <c r="L2421" s="50" t="s">
        <v>1472</v>
      </c>
      <c r="M2421" s="55">
        <f t="shared" si="791"/>
        <v>1.6875000000000011</v>
      </c>
      <c r="N2421" s="50">
        <v>0</v>
      </c>
      <c r="O2421" s="50" t="s">
        <v>1457</v>
      </c>
      <c r="S2421" s="151">
        <f t="shared" si="792"/>
        <v>5.9259259259259262E-2</v>
      </c>
      <c r="T2421" s="151">
        <f t="shared" si="793"/>
        <v>2.9629629629629631E-2</v>
      </c>
      <c r="V2421" s="393">
        <f t="shared" si="804"/>
        <v>0</v>
      </c>
      <c r="W2421" s="393">
        <f t="shared" si="805"/>
        <v>0</v>
      </c>
      <c r="X2421" s="53">
        <f t="shared" si="794"/>
        <v>0.64691358024691359</v>
      </c>
      <c r="Y2421" s="53">
        <f t="shared" si="795"/>
        <v>0.68330276024691361</v>
      </c>
      <c r="Z2421" s="53">
        <f t="shared" si="796"/>
        <v>0.32345679012345679</v>
      </c>
      <c r="AA2421" s="53">
        <f t="shared" si="797"/>
        <v>0.3416513801234568</v>
      </c>
      <c r="AB2421" s="50">
        <f t="shared" si="798"/>
        <v>3819</v>
      </c>
      <c r="AC2421" s="50">
        <f t="shared" si="807"/>
        <v>2014</v>
      </c>
      <c r="AD2421" s="50">
        <f t="shared" si="799"/>
        <v>8</v>
      </c>
      <c r="AE2421" s="56">
        <f t="shared" si="800"/>
        <v>201408</v>
      </c>
      <c r="AF2421" s="56">
        <f t="shared" si="809"/>
        <v>33</v>
      </c>
      <c r="AG2421" s="58">
        <f t="shared" si="806"/>
        <v>0</v>
      </c>
      <c r="AH2421" s="56">
        <f t="shared" si="801"/>
        <v>12</v>
      </c>
      <c r="AI2421" s="53">
        <f t="shared" si="802"/>
        <v>0.6651081702469136</v>
      </c>
      <c r="AJ2421" s="56">
        <f t="shared" si="803"/>
        <v>35.025000000000006</v>
      </c>
    </row>
    <row r="2422" spans="1:36" x14ac:dyDescent="0.25">
      <c r="A2422" s="50">
        <v>2421</v>
      </c>
      <c r="B2422" s="51">
        <v>41866</v>
      </c>
      <c r="C2422" s="75">
        <f t="shared" si="808"/>
        <v>41866</v>
      </c>
      <c r="D2422" s="50" t="s">
        <v>1225</v>
      </c>
      <c r="E2422" s="50">
        <v>0.75</v>
      </c>
      <c r="F2422" s="50">
        <v>0</v>
      </c>
      <c r="G2422" s="50">
        <v>30</v>
      </c>
      <c r="H2422" s="50">
        <v>0</v>
      </c>
      <c r="I2422" s="53">
        <f t="shared" si="789"/>
        <v>2.0833333333333332E-2</v>
      </c>
      <c r="J2422" s="54">
        <f t="shared" si="790"/>
        <v>2.7777777777777776E-2</v>
      </c>
      <c r="K2422" s="50" t="s">
        <v>1432</v>
      </c>
      <c r="L2422" s="50" t="s">
        <v>315</v>
      </c>
      <c r="M2422" s="55">
        <f t="shared" si="791"/>
        <v>1.5000000000000013</v>
      </c>
      <c r="N2422" s="50">
        <v>0</v>
      </c>
      <c r="O2422" s="50" t="s">
        <v>1341</v>
      </c>
      <c r="R2422" s="50" t="s">
        <v>1478</v>
      </c>
      <c r="S2422" s="151">
        <f t="shared" si="792"/>
        <v>6.6666666666666666E-2</v>
      </c>
      <c r="T2422" s="151">
        <f t="shared" si="793"/>
        <v>3.3333333333333333E-2</v>
      </c>
      <c r="V2422" s="393">
        <f t="shared" si="804"/>
        <v>0</v>
      </c>
      <c r="W2422" s="393">
        <f t="shared" si="805"/>
        <v>0</v>
      </c>
      <c r="X2422" s="53">
        <f t="shared" si="794"/>
        <v>0.72777777777777775</v>
      </c>
      <c r="Y2422" s="53">
        <f t="shared" si="795"/>
        <v>0.76416695777777766</v>
      </c>
      <c r="Z2422" s="53">
        <f t="shared" si="796"/>
        <v>0.36388888888888887</v>
      </c>
      <c r="AA2422" s="53">
        <f t="shared" si="797"/>
        <v>0.38208347888888883</v>
      </c>
      <c r="AB2422" s="50">
        <f t="shared" si="798"/>
        <v>3969</v>
      </c>
      <c r="AC2422" s="50">
        <f t="shared" si="807"/>
        <v>2014</v>
      </c>
      <c r="AD2422" s="50">
        <f t="shared" si="799"/>
        <v>8</v>
      </c>
      <c r="AE2422" s="56">
        <f t="shared" si="800"/>
        <v>201408</v>
      </c>
      <c r="AF2422" s="56">
        <f t="shared" si="809"/>
        <v>33</v>
      </c>
      <c r="AG2422" s="58">
        <f t="shared" si="806"/>
        <v>2</v>
      </c>
      <c r="AH2422" s="56">
        <f t="shared" si="801"/>
        <v>15</v>
      </c>
      <c r="AI2422" s="53">
        <f t="shared" si="802"/>
        <v>0.74597236777777765</v>
      </c>
      <c r="AJ2422" s="56">
        <f t="shared" si="803"/>
        <v>35.025000000000006</v>
      </c>
    </row>
    <row r="2423" spans="1:36" x14ac:dyDescent="0.25">
      <c r="A2423" s="50">
        <v>2422</v>
      </c>
      <c r="B2423" s="51">
        <v>41867</v>
      </c>
      <c r="C2423" s="75">
        <f t="shared" si="808"/>
        <v>41867</v>
      </c>
      <c r="D2423" s="50" t="s">
        <v>1224</v>
      </c>
      <c r="E2423" s="50">
        <v>11.4</v>
      </c>
      <c r="F2423" s="50">
        <v>0</v>
      </c>
      <c r="G2423" s="50">
        <v>51</v>
      </c>
      <c r="H2423" s="50">
        <v>8</v>
      </c>
      <c r="I2423" s="53">
        <f t="shared" si="789"/>
        <v>3.5509259259259261E-2</v>
      </c>
      <c r="J2423" s="54">
        <f t="shared" si="790"/>
        <v>3.1148473034437948E-3</v>
      </c>
      <c r="K2423" s="50" t="s">
        <v>1809</v>
      </c>
      <c r="L2423" s="50" t="s">
        <v>1479</v>
      </c>
      <c r="M2423" s="55">
        <f t="shared" si="791"/>
        <v>13.376792698826607</v>
      </c>
      <c r="N2423" s="50">
        <v>0</v>
      </c>
      <c r="O2423" s="50" t="s">
        <v>1341</v>
      </c>
      <c r="R2423" s="50" t="s">
        <v>1480</v>
      </c>
      <c r="S2423" s="151">
        <f t="shared" si="792"/>
        <v>0.34886289798570502</v>
      </c>
      <c r="T2423" s="151">
        <f t="shared" si="793"/>
        <v>0.17443144899285251</v>
      </c>
      <c r="V2423" s="393">
        <f t="shared" si="804"/>
        <v>0</v>
      </c>
      <c r="W2423" s="393">
        <f t="shared" si="805"/>
        <v>0</v>
      </c>
      <c r="X2423" s="53">
        <f t="shared" si="794"/>
        <v>8.1608999350227418E-2</v>
      </c>
      <c r="Y2423" s="53">
        <f t="shared" si="795"/>
        <v>0.11799817935022743</v>
      </c>
      <c r="Z2423" s="53">
        <f t="shared" si="796"/>
        <v>4.0804499675113709E-2</v>
      </c>
      <c r="AA2423" s="53">
        <f t="shared" si="797"/>
        <v>5.8999089675113713E-2</v>
      </c>
      <c r="AB2423" s="50">
        <f t="shared" si="798"/>
        <v>797</v>
      </c>
      <c r="AC2423" s="50">
        <f t="shared" si="807"/>
        <v>2014</v>
      </c>
      <c r="AD2423" s="50">
        <f t="shared" si="799"/>
        <v>8</v>
      </c>
      <c r="AE2423" s="56">
        <f t="shared" si="800"/>
        <v>201408</v>
      </c>
      <c r="AF2423" s="56">
        <f t="shared" si="809"/>
        <v>33</v>
      </c>
      <c r="AG2423" s="58">
        <f t="shared" si="806"/>
        <v>0</v>
      </c>
      <c r="AH2423" s="56">
        <f t="shared" si="801"/>
        <v>16</v>
      </c>
      <c r="AI2423" s="53">
        <f t="shared" si="802"/>
        <v>9.9803589350227429E-2</v>
      </c>
      <c r="AJ2423" s="56">
        <f t="shared" si="803"/>
        <v>11.4</v>
      </c>
    </row>
    <row r="2424" spans="1:36" x14ac:dyDescent="0.25">
      <c r="A2424" s="50">
        <v>2423</v>
      </c>
      <c r="B2424" s="51">
        <v>41868</v>
      </c>
      <c r="C2424" s="75">
        <f t="shared" si="808"/>
        <v>41868</v>
      </c>
      <c r="D2424" s="50" t="s">
        <v>1225</v>
      </c>
      <c r="E2424" s="50">
        <v>2.4</v>
      </c>
      <c r="F2424" s="50">
        <v>1</v>
      </c>
      <c r="G2424" s="50">
        <v>23</v>
      </c>
      <c r="H2424" s="50">
        <v>21</v>
      </c>
      <c r="I2424" s="53">
        <f t="shared" si="789"/>
        <v>5.7881944444444444E-2</v>
      </c>
      <c r="J2424" s="54">
        <f t="shared" si="790"/>
        <v>2.4117476851851852E-2</v>
      </c>
      <c r="K2424" s="50" t="s">
        <v>1432</v>
      </c>
      <c r="L2424" s="50" t="s">
        <v>1433</v>
      </c>
      <c r="M2424" s="55">
        <f t="shared" si="791"/>
        <v>1.7276544691061801</v>
      </c>
      <c r="N2424" s="50">
        <v>0</v>
      </c>
      <c r="O2424" s="50" t="s">
        <v>198</v>
      </c>
      <c r="S2424" s="151">
        <f t="shared" si="792"/>
        <v>5.7881944444444444E-2</v>
      </c>
      <c r="T2424" s="151">
        <f t="shared" si="793"/>
        <v>2.8940972222222222E-2</v>
      </c>
      <c r="V2424" s="393">
        <f t="shared" si="804"/>
        <v>0</v>
      </c>
      <c r="W2424" s="393">
        <f t="shared" si="805"/>
        <v>0</v>
      </c>
      <c r="X2424" s="53">
        <f t="shared" si="794"/>
        <v>0.63187789351851853</v>
      </c>
      <c r="Y2424" s="53">
        <f t="shared" si="795"/>
        <v>0.66826707351851844</v>
      </c>
      <c r="Z2424" s="53">
        <f t="shared" si="796"/>
        <v>0.31593894675925926</v>
      </c>
      <c r="AA2424" s="53">
        <f t="shared" si="797"/>
        <v>0.33413353675925922</v>
      </c>
      <c r="AB2424" s="50">
        <f t="shared" si="798"/>
        <v>3778</v>
      </c>
      <c r="AC2424" s="50">
        <f t="shared" si="807"/>
        <v>2014</v>
      </c>
      <c r="AD2424" s="50">
        <f t="shared" si="799"/>
        <v>8</v>
      </c>
      <c r="AE2424" s="56">
        <f t="shared" si="800"/>
        <v>201408</v>
      </c>
      <c r="AF2424" s="56">
        <f t="shared" si="809"/>
        <v>34</v>
      </c>
      <c r="AG2424" s="58">
        <f t="shared" si="806"/>
        <v>0</v>
      </c>
      <c r="AH2424" s="56">
        <f t="shared" si="801"/>
        <v>17</v>
      </c>
      <c r="AI2424" s="53">
        <f t="shared" si="802"/>
        <v>0.65007248351851854</v>
      </c>
      <c r="AJ2424" s="56">
        <f t="shared" si="803"/>
        <v>112.08</v>
      </c>
    </row>
    <row r="2425" spans="1:36" x14ac:dyDescent="0.25">
      <c r="A2425" s="50">
        <v>2424</v>
      </c>
      <c r="B2425" s="51">
        <v>41868</v>
      </c>
      <c r="C2425" s="75">
        <f t="shared" si="808"/>
        <v>41868</v>
      </c>
      <c r="D2425" s="50" t="s">
        <v>1224</v>
      </c>
      <c r="E2425" s="50">
        <v>112</v>
      </c>
      <c r="F2425" s="50">
        <v>6</v>
      </c>
      <c r="G2425" s="50">
        <v>34</v>
      </c>
      <c r="H2425" s="50">
        <v>30</v>
      </c>
      <c r="I2425" s="53">
        <f t="shared" si="789"/>
        <v>0.27395833333333336</v>
      </c>
      <c r="J2425" s="54">
        <f t="shared" si="790"/>
        <v>2.446056547619048E-3</v>
      </c>
      <c r="K2425" s="50" t="s">
        <v>1809</v>
      </c>
      <c r="L2425" s="50" t="s">
        <v>1433</v>
      </c>
      <c r="M2425" s="55">
        <f t="shared" si="791"/>
        <v>17.034220532319402</v>
      </c>
      <c r="N2425" s="50">
        <v>0</v>
      </c>
      <c r="O2425" s="50" t="s">
        <v>291</v>
      </c>
      <c r="R2425" s="50" t="s">
        <v>1481</v>
      </c>
      <c r="S2425" s="151">
        <f t="shared" si="792"/>
        <v>0.27395833333333336</v>
      </c>
      <c r="T2425" s="151">
        <f t="shared" si="793"/>
        <v>0.13697916666666668</v>
      </c>
      <c r="V2425" s="393">
        <f t="shared" si="804"/>
        <v>0</v>
      </c>
      <c r="W2425" s="393">
        <f t="shared" si="805"/>
        <v>0</v>
      </c>
      <c r="X2425" s="53">
        <f t="shared" si="794"/>
        <v>6.4086681547619054E-2</v>
      </c>
      <c r="Y2425" s="53">
        <f t="shared" si="795"/>
        <v>0.10047586154761905</v>
      </c>
      <c r="Z2425" s="53">
        <f t="shared" si="796"/>
        <v>3.2043340773809527E-2</v>
      </c>
      <c r="AA2425" s="53">
        <f t="shared" si="797"/>
        <v>5.0237930773809523E-2</v>
      </c>
      <c r="AB2425" s="50">
        <f t="shared" si="798"/>
        <v>373</v>
      </c>
      <c r="AC2425" s="50">
        <f t="shared" si="807"/>
        <v>2014</v>
      </c>
      <c r="AD2425" s="50">
        <f t="shared" si="799"/>
        <v>8</v>
      </c>
      <c r="AE2425" s="56">
        <f t="shared" si="800"/>
        <v>201408</v>
      </c>
      <c r="AF2425" s="56">
        <f t="shared" si="809"/>
        <v>34</v>
      </c>
      <c r="AG2425" s="58">
        <f t="shared" si="806"/>
        <v>0</v>
      </c>
      <c r="AH2425" s="56">
        <f t="shared" si="801"/>
        <v>17</v>
      </c>
      <c r="AI2425" s="53">
        <f t="shared" si="802"/>
        <v>8.228127154761905E-2</v>
      </c>
      <c r="AJ2425" s="56">
        <f t="shared" si="803"/>
        <v>112</v>
      </c>
    </row>
    <row r="2426" spans="1:36" x14ac:dyDescent="0.25">
      <c r="A2426" s="50">
        <v>2425</v>
      </c>
      <c r="B2426" s="51">
        <v>41868</v>
      </c>
      <c r="C2426" s="75">
        <f t="shared" si="808"/>
        <v>41868</v>
      </c>
      <c r="D2426" s="50" t="s">
        <v>1223</v>
      </c>
      <c r="E2426" s="50">
        <v>26.2</v>
      </c>
      <c r="F2426" s="50">
        <v>6</v>
      </c>
      <c r="G2426" s="50">
        <v>21</v>
      </c>
      <c r="H2426" s="50">
        <v>11</v>
      </c>
      <c r="I2426" s="53">
        <f t="shared" si="789"/>
        <v>0.26471064814814815</v>
      </c>
      <c r="J2426" s="54">
        <f t="shared" si="790"/>
        <v>1.0103459852982754E-2</v>
      </c>
      <c r="K2426" s="50" t="s">
        <v>1311</v>
      </c>
      <c r="L2426" s="50" t="s">
        <v>1433</v>
      </c>
      <c r="M2426" s="55">
        <f t="shared" si="791"/>
        <v>4.1239998251060328</v>
      </c>
      <c r="N2426" s="50">
        <v>0</v>
      </c>
      <c r="O2426" s="50" t="s">
        <v>319</v>
      </c>
      <c r="R2426" s="50" t="s">
        <v>1482</v>
      </c>
      <c r="S2426" s="151">
        <f t="shared" si="792"/>
        <v>0.26471064814814815</v>
      </c>
      <c r="T2426" s="151">
        <f t="shared" si="793"/>
        <v>0.13235532407407408</v>
      </c>
      <c r="V2426" s="393">
        <f t="shared" si="804"/>
        <v>0</v>
      </c>
      <c r="W2426" s="393">
        <f t="shared" si="805"/>
        <v>0</v>
      </c>
      <c r="X2426" s="53">
        <f t="shared" si="794"/>
        <v>0.26471064814814815</v>
      </c>
      <c r="Y2426" s="53">
        <f t="shared" si="795"/>
        <v>0.30109982814814817</v>
      </c>
      <c r="Z2426" s="53">
        <f t="shared" si="796"/>
        <v>0.13235532407407408</v>
      </c>
      <c r="AA2426" s="53">
        <f t="shared" si="797"/>
        <v>0.15054991407407409</v>
      </c>
      <c r="AB2426" s="50">
        <f t="shared" si="798"/>
        <v>3396</v>
      </c>
      <c r="AC2426" s="50">
        <f t="shared" si="807"/>
        <v>2014</v>
      </c>
      <c r="AD2426" s="50">
        <f t="shared" si="799"/>
        <v>8</v>
      </c>
      <c r="AE2426" s="56">
        <f t="shared" si="800"/>
        <v>201408</v>
      </c>
      <c r="AF2426" s="56">
        <f t="shared" si="809"/>
        <v>34</v>
      </c>
      <c r="AG2426" s="58">
        <f t="shared" si="806"/>
        <v>0</v>
      </c>
      <c r="AH2426" s="56">
        <f t="shared" si="801"/>
        <v>17</v>
      </c>
      <c r="AI2426" s="53">
        <f t="shared" si="802"/>
        <v>0.28290523814814816</v>
      </c>
      <c r="AJ2426" s="56">
        <f t="shared" si="803"/>
        <v>111.87399999999998</v>
      </c>
    </row>
    <row r="2427" spans="1:36" x14ac:dyDescent="0.25">
      <c r="A2427" s="50">
        <v>2426</v>
      </c>
      <c r="B2427" s="51">
        <v>41868</v>
      </c>
      <c r="C2427" s="75">
        <f t="shared" si="808"/>
        <v>41868</v>
      </c>
      <c r="D2427" s="50" t="s">
        <v>713</v>
      </c>
      <c r="E2427" s="50">
        <v>1</v>
      </c>
      <c r="F2427" s="50">
        <v>0</v>
      </c>
      <c r="G2427" s="50">
        <v>12</v>
      </c>
      <c r="H2427" s="50">
        <v>30</v>
      </c>
      <c r="I2427" s="53">
        <f t="shared" si="789"/>
        <v>8.6805555555555559E-3</v>
      </c>
      <c r="J2427" s="54">
        <f t="shared" si="790"/>
        <v>8.6805555555555559E-3</v>
      </c>
      <c r="K2427" s="50" t="s">
        <v>1311</v>
      </c>
      <c r="L2427" s="50" t="s">
        <v>1433</v>
      </c>
      <c r="M2427" s="55">
        <f t="shared" si="791"/>
        <v>4.8000000000000034</v>
      </c>
      <c r="N2427" s="50">
        <v>0</v>
      </c>
      <c r="O2427" s="50" t="s">
        <v>319</v>
      </c>
      <c r="R2427" s="50" t="s">
        <v>1482</v>
      </c>
      <c r="S2427" s="151">
        <f t="shared" si="792"/>
        <v>0</v>
      </c>
      <c r="T2427" s="151">
        <f t="shared" si="793"/>
        <v>0</v>
      </c>
      <c r="V2427" s="393">
        <f t="shared" si="804"/>
        <v>0</v>
      </c>
      <c r="W2427" s="393">
        <f t="shared" si="805"/>
        <v>0</v>
      </c>
      <c r="X2427" s="53">
        <f t="shared" si="794"/>
        <v>0.22743055555555555</v>
      </c>
      <c r="Y2427" s="53">
        <f t="shared" si="795"/>
        <v>0.26381973555555555</v>
      </c>
      <c r="Z2427" s="53">
        <f t="shared" si="796"/>
        <v>0.11371527777777778</v>
      </c>
      <c r="AA2427" s="53">
        <f t="shared" si="797"/>
        <v>0.13190986777777777</v>
      </c>
      <c r="AB2427" s="50">
        <f t="shared" si="798"/>
        <v>3150</v>
      </c>
      <c r="AC2427" s="50">
        <f t="shared" si="807"/>
        <v>2014</v>
      </c>
      <c r="AD2427" s="50">
        <f t="shared" si="799"/>
        <v>8</v>
      </c>
      <c r="AE2427" s="56">
        <f t="shared" si="800"/>
        <v>201408</v>
      </c>
      <c r="AF2427" s="56">
        <f t="shared" si="809"/>
        <v>34</v>
      </c>
      <c r="AG2427" s="58">
        <f t="shared" si="806"/>
        <v>0</v>
      </c>
      <c r="AH2427" s="56">
        <f t="shared" si="801"/>
        <v>17</v>
      </c>
      <c r="AI2427" s="53">
        <f t="shared" si="802"/>
        <v>0.24562514555555554</v>
      </c>
      <c r="AJ2427" s="56">
        <f t="shared" si="803"/>
        <v>0</v>
      </c>
    </row>
    <row r="2428" spans="1:36" x14ac:dyDescent="0.25">
      <c r="A2428" s="50">
        <v>2427</v>
      </c>
      <c r="B2428" s="51">
        <v>41868</v>
      </c>
      <c r="C2428" s="75">
        <f t="shared" si="808"/>
        <v>41868</v>
      </c>
      <c r="D2428" s="50" t="s">
        <v>714</v>
      </c>
      <c r="E2428" s="50">
        <v>1</v>
      </c>
      <c r="F2428" s="50">
        <v>0</v>
      </c>
      <c r="G2428" s="50">
        <v>13</v>
      </c>
      <c r="H2428" s="50">
        <v>42</v>
      </c>
      <c r="I2428" s="53">
        <f t="shared" si="789"/>
        <v>9.5138888888888894E-3</v>
      </c>
      <c r="J2428" s="54">
        <f t="shared" si="790"/>
        <v>9.5138888888888894E-3</v>
      </c>
      <c r="K2428" s="50" t="s">
        <v>1311</v>
      </c>
      <c r="L2428" s="50" t="s">
        <v>1433</v>
      </c>
      <c r="M2428" s="55">
        <f t="shared" si="791"/>
        <v>4.379562043795624</v>
      </c>
      <c r="N2428" s="50">
        <v>0</v>
      </c>
      <c r="O2428" s="50" t="s">
        <v>319</v>
      </c>
      <c r="R2428" s="50" t="s">
        <v>1482</v>
      </c>
      <c r="S2428" s="151">
        <f t="shared" si="792"/>
        <v>0</v>
      </c>
      <c r="T2428" s="151">
        <f t="shared" si="793"/>
        <v>0</v>
      </c>
      <c r="V2428" s="393">
        <f t="shared" si="804"/>
        <v>0</v>
      </c>
      <c r="W2428" s="393">
        <f t="shared" si="805"/>
        <v>0</v>
      </c>
      <c r="X2428" s="53">
        <f t="shared" si="794"/>
        <v>0.2492638888888889</v>
      </c>
      <c r="Y2428" s="53">
        <f t="shared" si="795"/>
        <v>0.28565306888888892</v>
      </c>
      <c r="Z2428" s="53">
        <f t="shared" si="796"/>
        <v>0.12463194444444445</v>
      </c>
      <c r="AA2428" s="53">
        <f t="shared" si="797"/>
        <v>0.14282653444444446</v>
      </c>
      <c r="AB2428" s="50">
        <f t="shared" si="798"/>
        <v>3308</v>
      </c>
      <c r="AC2428" s="50">
        <f t="shared" si="807"/>
        <v>2014</v>
      </c>
      <c r="AD2428" s="50">
        <f t="shared" si="799"/>
        <v>8</v>
      </c>
      <c r="AE2428" s="56">
        <f t="shared" si="800"/>
        <v>201408</v>
      </c>
      <c r="AF2428" s="56">
        <f t="shared" si="809"/>
        <v>34</v>
      </c>
      <c r="AG2428" s="58">
        <f t="shared" si="806"/>
        <v>0</v>
      </c>
      <c r="AH2428" s="56">
        <f t="shared" si="801"/>
        <v>17</v>
      </c>
      <c r="AI2428" s="53">
        <f t="shared" si="802"/>
        <v>0.26745847888888891</v>
      </c>
      <c r="AJ2428" s="56">
        <f t="shared" si="803"/>
        <v>0</v>
      </c>
    </row>
    <row r="2429" spans="1:36" x14ac:dyDescent="0.25">
      <c r="A2429" s="50">
        <v>2428</v>
      </c>
      <c r="B2429" s="51">
        <v>41868</v>
      </c>
      <c r="C2429" s="75">
        <f t="shared" si="808"/>
        <v>41868</v>
      </c>
      <c r="D2429" s="50" t="s">
        <v>715</v>
      </c>
      <c r="E2429" s="50">
        <v>1</v>
      </c>
      <c r="F2429" s="50">
        <v>0</v>
      </c>
      <c r="G2429" s="50">
        <v>11</v>
      </c>
      <c r="H2429" s="50">
        <v>52</v>
      </c>
      <c r="I2429" s="53">
        <f t="shared" si="789"/>
        <v>8.2407407407407412E-3</v>
      </c>
      <c r="J2429" s="54">
        <f t="shared" si="790"/>
        <v>8.2407407407407412E-3</v>
      </c>
      <c r="K2429" s="50" t="s">
        <v>1311</v>
      </c>
      <c r="L2429" s="50" t="s">
        <v>1433</v>
      </c>
      <c r="M2429" s="55">
        <f t="shared" si="791"/>
        <v>5.0561797752809028</v>
      </c>
      <c r="N2429" s="50">
        <v>0</v>
      </c>
      <c r="O2429" s="50" t="s">
        <v>319</v>
      </c>
      <c r="R2429" s="50" t="s">
        <v>1482</v>
      </c>
      <c r="S2429" s="151">
        <f t="shared" si="792"/>
        <v>0</v>
      </c>
      <c r="T2429" s="151">
        <f t="shared" si="793"/>
        <v>0</v>
      </c>
      <c r="V2429" s="393">
        <f t="shared" si="804"/>
        <v>0</v>
      </c>
      <c r="W2429" s="393">
        <f t="shared" si="805"/>
        <v>0</v>
      </c>
      <c r="X2429" s="53">
        <f t="shared" si="794"/>
        <v>0.21590740740740741</v>
      </c>
      <c r="Y2429" s="53">
        <f t="shared" si="795"/>
        <v>0.2522965874074074</v>
      </c>
      <c r="Z2429" s="53">
        <f t="shared" si="796"/>
        <v>0.1079537037037037</v>
      </c>
      <c r="AA2429" s="53">
        <f t="shared" si="797"/>
        <v>0.1261482937037037</v>
      </c>
      <c r="AB2429" s="50">
        <f t="shared" si="798"/>
        <v>2953</v>
      </c>
      <c r="AC2429" s="50">
        <f t="shared" si="807"/>
        <v>2014</v>
      </c>
      <c r="AD2429" s="50">
        <f t="shared" si="799"/>
        <v>8</v>
      </c>
      <c r="AE2429" s="56">
        <f t="shared" si="800"/>
        <v>201408</v>
      </c>
      <c r="AF2429" s="56">
        <f t="shared" si="809"/>
        <v>34</v>
      </c>
      <c r="AG2429" s="58">
        <f t="shared" si="806"/>
        <v>0</v>
      </c>
      <c r="AH2429" s="56">
        <f t="shared" si="801"/>
        <v>17</v>
      </c>
      <c r="AI2429" s="53">
        <f t="shared" si="802"/>
        <v>0.23410199740740739</v>
      </c>
      <c r="AJ2429" s="56">
        <f t="shared" si="803"/>
        <v>0</v>
      </c>
    </row>
    <row r="2430" spans="1:36" x14ac:dyDescent="0.25">
      <c r="A2430" s="50">
        <v>2429</v>
      </c>
      <c r="B2430" s="51">
        <v>41868</v>
      </c>
      <c r="C2430" s="75">
        <f t="shared" si="808"/>
        <v>41868</v>
      </c>
      <c r="D2430" s="50" t="s">
        <v>716</v>
      </c>
      <c r="E2430" s="50">
        <v>1</v>
      </c>
      <c r="F2430" s="50">
        <v>0</v>
      </c>
      <c r="G2430" s="50">
        <v>11</v>
      </c>
      <c r="H2430" s="50">
        <v>46</v>
      </c>
      <c r="I2430" s="53">
        <f t="shared" si="789"/>
        <v>8.1712962962962963E-3</v>
      </c>
      <c r="J2430" s="54">
        <f t="shared" si="790"/>
        <v>8.1712962962962963E-3</v>
      </c>
      <c r="K2430" s="50" t="s">
        <v>1311</v>
      </c>
      <c r="L2430" s="50" t="s">
        <v>1433</v>
      </c>
      <c r="M2430" s="55">
        <f t="shared" si="791"/>
        <v>5.0991501416430633</v>
      </c>
      <c r="N2430" s="50">
        <v>0</v>
      </c>
      <c r="O2430" s="50" t="s">
        <v>319</v>
      </c>
      <c r="R2430" s="50" t="s">
        <v>1482</v>
      </c>
      <c r="S2430" s="151">
        <f t="shared" si="792"/>
        <v>0</v>
      </c>
      <c r="T2430" s="151">
        <f t="shared" si="793"/>
        <v>0</v>
      </c>
      <c r="V2430" s="393">
        <f t="shared" si="804"/>
        <v>0</v>
      </c>
      <c r="W2430" s="393">
        <f t="shared" si="805"/>
        <v>0</v>
      </c>
      <c r="X2430" s="53">
        <f t="shared" si="794"/>
        <v>0.21408796296296295</v>
      </c>
      <c r="Y2430" s="53">
        <f t="shared" si="795"/>
        <v>0.25047714296296297</v>
      </c>
      <c r="Z2430" s="53">
        <f t="shared" si="796"/>
        <v>0.10704398148148148</v>
      </c>
      <c r="AA2430" s="53">
        <f t="shared" si="797"/>
        <v>0.12523857148148149</v>
      </c>
      <c r="AB2430" s="50">
        <f t="shared" si="798"/>
        <v>2921</v>
      </c>
      <c r="AC2430" s="50">
        <f t="shared" si="807"/>
        <v>2014</v>
      </c>
      <c r="AD2430" s="50">
        <f t="shared" si="799"/>
        <v>8</v>
      </c>
      <c r="AE2430" s="56">
        <f t="shared" si="800"/>
        <v>201408</v>
      </c>
      <c r="AF2430" s="56">
        <f t="shared" si="809"/>
        <v>34</v>
      </c>
      <c r="AG2430" s="58">
        <f t="shared" si="806"/>
        <v>0</v>
      </c>
      <c r="AH2430" s="56">
        <f t="shared" si="801"/>
        <v>17</v>
      </c>
      <c r="AI2430" s="53">
        <f t="shared" si="802"/>
        <v>0.23228255296296296</v>
      </c>
      <c r="AJ2430" s="56">
        <f t="shared" si="803"/>
        <v>0</v>
      </c>
    </row>
    <row r="2431" spans="1:36" x14ac:dyDescent="0.25">
      <c r="A2431" s="50">
        <v>2430</v>
      </c>
      <c r="B2431" s="51">
        <v>41868</v>
      </c>
      <c r="C2431" s="75">
        <f t="shared" si="808"/>
        <v>41868</v>
      </c>
      <c r="D2431" s="50" t="s">
        <v>717</v>
      </c>
      <c r="E2431" s="50">
        <v>1</v>
      </c>
      <c r="F2431" s="50">
        <v>0</v>
      </c>
      <c r="G2431" s="50">
        <v>12</v>
      </c>
      <c r="H2431" s="50">
        <v>26</v>
      </c>
      <c r="I2431" s="53">
        <f t="shared" si="789"/>
        <v>8.6342592592592599E-3</v>
      </c>
      <c r="J2431" s="54">
        <f t="shared" si="790"/>
        <v>8.6342592592592599E-3</v>
      </c>
      <c r="K2431" s="50" t="s">
        <v>1311</v>
      </c>
      <c r="L2431" s="50" t="s">
        <v>1433</v>
      </c>
      <c r="M2431" s="55">
        <f t="shared" si="791"/>
        <v>4.8257372654155528</v>
      </c>
      <c r="N2431" s="50">
        <v>0</v>
      </c>
      <c r="O2431" s="50" t="s">
        <v>319</v>
      </c>
      <c r="R2431" s="50" t="s">
        <v>1482</v>
      </c>
      <c r="S2431" s="151">
        <f t="shared" si="792"/>
        <v>0</v>
      </c>
      <c r="T2431" s="151">
        <f t="shared" si="793"/>
        <v>0</v>
      </c>
      <c r="V2431" s="393">
        <f t="shared" si="804"/>
        <v>0</v>
      </c>
      <c r="W2431" s="393">
        <f t="shared" si="805"/>
        <v>0</v>
      </c>
      <c r="X2431" s="53">
        <f t="shared" si="794"/>
        <v>0.22621759259259261</v>
      </c>
      <c r="Y2431" s="53">
        <f t="shared" si="795"/>
        <v>0.26260677259259263</v>
      </c>
      <c r="Z2431" s="53">
        <f t="shared" si="796"/>
        <v>0.1131087962962963</v>
      </c>
      <c r="AA2431" s="53">
        <f t="shared" si="797"/>
        <v>0.13130338629629631</v>
      </c>
      <c r="AB2431" s="50">
        <f t="shared" si="798"/>
        <v>3132</v>
      </c>
      <c r="AC2431" s="50">
        <f t="shared" si="807"/>
        <v>2014</v>
      </c>
      <c r="AD2431" s="50">
        <f t="shared" si="799"/>
        <v>8</v>
      </c>
      <c r="AE2431" s="56">
        <f t="shared" si="800"/>
        <v>201408</v>
      </c>
      <c r="AF2431" s="56">
        <f t="shared" si="809"/>
        <v>34</v>
      </c>
      <c r="AG2431" s="58">
        <f t="shared" si="806"/>
        <v>0</v>
      </c>
      <c r="AH2431" s="56">
        <f t="shared" si="801"/>
        <v>17</v>
      </c>
      <c r="AI2431" s="53">
        <f t="shared" si="802"/>
        <v>0.24441218259259262</v>
      </c>
      <c r="AJ2431" s="56">
        <f t="shared" si="803"/>
        <v>0</v>
      </c>
    </row>
    <row r="2432" spans="1:36" x14ac:dyDescent="0.25">
      <c r="A2432" s="50">
        <v>2431</v>
      </c>
      <c r="B2432" s="51">
        <v>41868</v>
      </c>
      <c r="C2432" s="75">
        <f t="shared" si="808"/>
        <v>41868</v>
      </c>
      <c r="D2432" s="50" t="s">
        <v>718</v>
      </c>
      <c r="E2432" s="50">
        <v>1</v>
      </c>
      <c r="F2432" s="50">
        <v>0</v>
      </c>
      <c r="G2432" s="50">
        <v>13</v>
      </c>
      <c r="H2432" s="50">
        <v>16</v>
      </c>
      <c r="I2432" s="53">
        <f t="shared" si="789"/>
        <v>9.2129629629629627E-3</v>
      </c>
      <c r="J2432" s="54">
        <f t="shared" si="790"/>
        <v>9.2129629629629627E-3</v>
      </c>
      <c r="K2432" s="50" t="s">
        <v>1311</v>
      </c>
      <c r="L2432" s="50" t="s">
        <v>1433</v>
      </c>
      <c r="M2432" s="55">
        <f t="shared" si="791"/>
        <v>4.5226130653266372</v>
      </c>
      <c r="N2432" s="50">
        <v>0</v>
      </c>
      <c r="O2432" s="50" t="s">
        <v>319</v>
      </c>
      <c r="R2432" s="50" t="s">
        <v>1482</v>
      </c>
      <c r="S2432" s="151">
        <f t="shared" si="792"/>
        <v>0</v>
      </c>
      <c r="T2432" s="151">
        <f t="shared" si="793"/>
        <v>0</v>
      </c>
      <c r="V2432" s="393">
        <f t="shared" si="804"/>
        <v>0</v>
      </c>
      <c r="W2432" s="393">
        <f t="shared" si="805"/>
        <v>0</v>
      </c>
      <c r="X2432" s="53">
        <f t="shared" si="794"/>
        <v>0.24137962962962961</v>
      </c>
      <c r="Y2432" s="53">
        <f t="shared" si="795"/>
        <v>0.27776880962962963</v>
      </c>
      <c r="Z2432" s="53">
        <f t="shared" si="796"/>
        <v>0.12068981481481481</v>
      </c>
      <c r="AA2432" s="53">
        <f t="shared" si="797"/>
        <v>0.13888440481481482</v>
      </c>
      <c r="AB2432" s="50">
        <f t="shared" si="798"/>
        <v>3265</v>
      </c>
      <c r="AC2432" s="50">
        <f t="shared" si="807"/>
        <v>2014</v>
      </c>
      <c r="AD2432" s="50">
        <f t="shared" si="799"/>
        <v>8</v>
      </c>
      <c r="AE2432" s="56">
        <f t="shared" si="800"/>
        <v>201408</v>
      </c>
      <c r="AF2432" s="56">
        <f t="shared" si="809"/>
        <v>34</v>
      </c>
      <c r="AG2432" s="58">
        <f t="shared" si="806"/>
        <v>0</v>
      </c>
      <c r="AH2432" s="56">
        <f t="shared" si="801"/>
        <v>17</v>
      </c>
      <c r="AI2432" s="53">
        <f t="shared" si="802"/>
        <v>0.25957421962962962</v>
      </c>
      <c r="AJ2432" s="56">
        <f t="shared" si="803"/>
        <v>0</v>
      </c>
    </row>
    <row r="2433" spans="1:36" x14ac:dyDescent="0.25">
      <c r="A2433" s="50">
        <v>2432</v>
      </c>
      <c r="B2433" s="51">
        <v>41868</v>
      </c>
      <c r="C2433" s="75">
        <f t="shared" si="808"/>
        <v>41868</v>
      </c>
      <c r="D2433" s="50" t="s">
        <v>719</v>
      </c>
      <c r="E2433" s="50">
        <v>1</v>
      </c>
      <c r="F2433" s="50">
        <v>0</v>
      </c>
      <c r="G2433" s="50">
        <v>13</v>
      </c>
      <c r="H2433" s="50">
        <v>36</v>
      </c>
      <c r="I2433" s="53">
        <f t="shared" si="789"/>
        <v>9.4444444444444445E-3</v>
      </c>
      <c r="J2433" s="54">
        <f t="shared" si="790"/>
        <v>9.4444444444444445E-3</v>
      </c>
      <c r="K2433" s="50" t="s">
        <v>1311</v>
      </c>
      <c r="L2433" s="50" t="s">
        <v>1433</v>
      </c>
      <c r="M2433" s="55">
        <f t="shared" si="791"/>
        <v>4.4117647058823559</v>
      </c>
      <c r="N2433" s="50">
        <v>0</v>
      </c>
      <c r="O2433" s="50" t="s">
        <v>319</v>
      </c>
      <c r="R2433" s="50" t="s">
        <v>1482</v>
      </c>
      <c r="S2433" s="151">
        <f t="shared" si="792"/>
        <v>0</v>
      </c>
      <c r="T2433" s="151">
        <f t="shared" si="793"/>
        <v>0</v>
      </c>
      <c r="V2433" s="393">
        <f t="shared" si="804"/>
        <v>0</v>
      </c>
      <c r="W2433" s="393">
        <f t="shared" si="805"/>
        <v>0</v>
      </c>
      <c r="X2433" s="53">
        <f t="shared" si="794"/>
        <v>0.24744444444444444</v>
      </c>
      <c r="Y2433" s="53">
        <f t="shared" si="795"/>
        <v>0.28383362444444443</v>
      </c>
      <c r="Z2433" s="53">
        <f t="shared" si="796"/>
        <v>0.12372222222222222</v>
      </c>
      <c r="AA2433" s="53">
        <f t="shared" si="797"/>
        <v>0.14191681222222222</v>
      </c>
      <c r="AB2433" s="50">
        <f t="shared" si="798"/>
        <v>3301</v>
      </c>
      <c r="AC2433" s="50">
        <f t="shared" si="807"/>
        <v>2014</v>
      </c>
      <c r="AD2433" s="50">
        <f t="shared" si="799"/>
        <v>8</v>
      </c>
      <c r="AE2433" s="56">
        <f t="shared" si="800"/>
        <v>201408</v>
      </c>
      <c r="AF2433" s="56">
        <f t="shared" si="809"/>
        <v>34</v>
      </c>
      <c r="AG2433" s="58">
        <f t="shared" si="806"/>
        <v>0</v>
      </c>
      <c r="AH2433" s="56">
        <f t="shared" si="801"/>
        <v>17</v>
      </c>
      <c r="AI2433" s="53">
        <f t="shared" si="802"/>
        <v>0.26563903444444442</v>
      </c>
      <c r="AJ2433" s="56">
        <f t="shared" si="803"/>
        <v>0</v>
      </c>
    </row>
    <row r="2434" spans="1:36" x14ac:dyDescent="0.25">
      <c r="A2434" s="50">
        <v>2433</v>
      </c>
      <c r="B2434" s="51">
        <v>41868</v>
      </c>
      <c r="C2434" s="75">
        <f t="shared" si="808"/>
        <v>41868</v>
      </c>
      <c r="D2434" s="50" t="s">
        <v>720</v>
      </c>
      <c r="E2434" s="50">
        <v>1</v>
      </c>
      <c r="F2434" s="50">
        <v>0</v>
      </c>
      <c r="G2434" s="50">
        <v>13</v>
      </c>
      <c r="H2434" s="50">
        <v>30</v>
      </c>
      <c r="I2434" s="53">
        <f t="shared" ref="I2434:I2497" si="810">IF(E2434&gt;0,TIME(F2434,G2434,H2434),"")</f>
        <v>9.3749999999999997E-3</v>
      </c>
      <c r="J2434" s="54">
        <f t="shared" ref="J2434:J2497" si="811">IF(E2434&gt;0,TIME(F2434,G2434,H2434)/E2434,"")</f>
        <v>9.3749999999999997E-3</v>
      </c>
      <c r="K2434" s="50" t="s">
        <v>1311</v>
      </c>
      <c r="L2434" s="50" t="s">
        <v>1433</v>
      </c>
      <c r="M2434" s="55">
        <f t="shared" ref="M2434:M2497" si="812">IF(D2434&gt;0,0.0416666666666667/J2434,"")</f>
        <v>4.4444444444444482</v>
      </c>
      <c r="N2434" s="50">
        <v>0</v>
      </c>
      <c r="O2434" s="50" t="s">
        <v>319</v>
      </c>
      <c r="R2434" s="50" t="s">
        <v>1482</v>
      </c>
      <c r="S2434" s="151">
        <f t="shared" ref="S2434:S2497" si="813">IF("1-Swim"=D2434,J2434*2.4,IF("2-Bike"=D2434,J2434*112,IF("3-Run"=D2434,J2434*26.2,0)))</f>
        <v>0</v>
      </c>
      <c r="T2434" s="151">
        <f t="shared" ref="T2434:T2497" si="814">S2434/2</f>
        <v>0</v>
      </c>
      <c r="V2434" s="393">
        <f t="shared" si="804"/>
        <v>0</v>
      </c>
      <c r="W2434" s="393">
        <f t="shared" si="805"/>
        <v>0</v>
      </c>
      <c r="X2434" s="53">
        <f t="shared" ref="X2434:X2497" si="815">J2434*26.2</f>
        <v>0.24562499999999998</v>
      </c>
      <c r="Y2434" s="53">
        <f t="shared" ref="Y2434:Y2497" si="816">(J2434+0.0013889)*26.2</f>
        <v>0.28201418</v>
      </c>
      <c r="Z2434" s="53">
        <f t="shared" ref="Z2434:Z2497" si="817">X2434/2</f>
        <v>0.12281249999999999</v>
      </c>
      <c r="AA2434" s="53">
        <f t="shared" ref="AA2434:AA2497" si="818">Y2434/2</f>
        <v>0.14100709</v>
      </c>
      <c r="AB2434" s="50">
        <f t="shared" ref="AB2434:AB2497" si="819">RANK(J2434,J:J,1)</f>
        <v>3294</v>
      </c>
      <c r="AC2434" s="50">
        <f t="shared" si="807"/>
        <v>2014</v>
      </c>
      <c r="AD2434" s="50">
        <f t="shared" ref="AD2434:AD2497" si="820">MONTH(B2434)</f>
        <v>8</v>
      </c>
      <c r="AE2434" s="56">
        <f t="shared" ref="AE2434:AE2497" si="821">AC2434*100+AD2434</f>
        <v>201408</v>
      </c>
      <c r="AF2434" s="56">
        <f t="shared" si="809"/>
        <v>34</v>
      </c>
      <c r="AG2434" s="58">
        <f t="shared" si="806"/>
        <v>0</v>
      </c>
      <c r="AH2434" s="56">
        <f t="shared" ref="AH2434:AH2497" si="822">DAY(B2434)</f>
        <v>17</v>
      </c>
      <c r="AI2434" s="53">
        <f t="shared" ref="AI2434:AI2497" si="823">Z2434+AA2434</f>
        <v>0.26381958999999999</v>
      </c>
      <c r="AJ2434" s="56">
        <f t="shared" ref="AJ2434:AJ2497" si="824">IF("1-Swim"=D2434,E2434*46.7,IF("2-Bike"=D2434,E2434,IF("3-Run"=D2434,E2434*4.27,0)))</f>
        <v>0</v>
      </c>
    </row>
    <row r="2435" spans="1:36" x14ac:dyDescent="0.25">
      <c r="A2435" s="50">
        <v>2434</v>
      </c>
      <c r="B2435" s="51">
        <v>41868</v>
      </c>
      <c r="C2435" s="75">
        <f t="shared" si="808"/>
        <v>41868</v>
      </c>
      <c r="D2435" s="50" t="s">
        <v>721</v>
      </c>
      <c r="E2435" s="50">
        <v>1</v>
      </c>
      <c r="F2435" s="50">
        <v>0</v>
      </c>
      <c r="G2435" s="50">
        <v>14</v>
      </c>
      <c r="H2435" s="50">
        <v>46</v>
      </c>
      <c r="I2435" s="53">
        <f t="shared" si="810"/>
        <v>1.0254629629629629E-2</v>
      </c>
      <c r="J2435" s="54">
        <f t="shared" si="811"/>
        <v>1.0254629629629629E-2</v>
      </c>
      <c r="K2435" s="50" t="s">
        <v>1311</v>
      </c>
      <c r="L2435" s="50" t="s">
        <v>1433</v>
      </c>
      <c r="M2435" s="55">
        <f t="shared" si="812"/>
        <v>4.063205417607227</v>
      </c>
      <c r="N2435" s="50">
        <v>0</v>
      </c>
      <c r="O2435" s="50" t="s">
        <v>319</v>
      </c>
      <c r="R2435" s="50" t="s">
        <v>1482</v>
      </c>
      <c r="S2435" s="151">
        <f t="shared" si="813"/>
        <v>0</v>
      </c>
      <c r="T2435" s="151">
        <f t="shared" si="814"/>
        <v>0</v>
      </c>
      <c r="V2435" s="393">
        <f t="shared" ref="V2435:V2498" si="825">U2435*0.000568182</f>
        <v>0</v>
      </c>
      <c r="W2435" s="393">
        <f t="shared" ref="W2435:W2498" si="826">U2435*0.0006213713910761</f>
        <v>0</v>
      </c>
      <c r="X2435" s="53">
        <f t="shared" si="815"/>
        <v>0.26867129629629627</v>
      </c>
      <c r="Y2435" s="53">
        <f t="shared" si="816"/>
        <v>0.30506047629629629</v>
      </c>
      <c r="Z2435" s="53">
        <f t="shared" si="817"/>
        <v>0.13433564814814813</v>
      </c>
      <c r="AA2435" s="53">
        <f t="shared" si="818"/>
        <v>0.15253023814814815</v>
      </c>
      <c r="AB2435" s="50">
        <f t="shared" si="819"/>
        <v>3412</v>
      </c>
      <c r="AC2435" s="50">
        <f t="shared" si="807"/>
        <v>2014</v>
      </c>
      <c r="AD2435" s="50">
        <f t="shared" si="820"/>
        <v>8</v>
      </c>
      <c r="AE2435" s="56">
        <f t="shared" si="821"/>
        <v>201408</v>
      </c>
      <c r="AF2435" s="56">
        <f t="shared" si="809"/>
        <v>34</v>
      </c>
      <c r="AG2435" s="58">
        <f t="shared" si="806"/>
        <v>0</v>
      </c>
      <c r="AH2435" s="56">
        <f t="shared" si="822"/>
        <v>17</v>
      </c>
      <c r="AI2435" s="53">
        <f t="shared" si="823"/>
        <v>0.28686588629629628</v>
      </c>
      <c r="AJ2435" s="56">
        <f t="shared" si="824"/>
        <v>0</v>
      </c>
    </row>
    <row r="2436" spans="1:36" x14ac:dyDescent="0.25">
      <c r="A2436" s="50">
        <v>2435</v>
      </c>
      <c r="B2436" s="51">
        <v>41868</v>
      </c>
      <c r="C2436" s="75">
        <f t="shared" si="808"/>
        <v>41868</v>
      </c>
      <c r="D2436" s="50" t="s">
        <v>707</v>
      </c>
      <c r="E2436" s="50">
        <v>1</v>
      </c>
      <c r="F2436" s="50">
        <v>0</v>
      </c>
      <c r="G2436" s="50">
        <v>17</v>
      </c>
      <c r="H2436" s="50">
        <v>5</v>
      </c>
      <c r="I2436" s="53">
        <f t="shared" si="810"/>
        <v>1.1863425925925925E-2</v>
      </c>
      <c r="J2436" s="54">
        <f t="shared" si="811"/>
        <v>1.1863425925925925E-2</v>
      </c>
      <c r="K2436" s="50" t="s">
        <v>1311</v>
      </c>
      <c r="L2436" s="50" t="s">
        <v>1433</v>
      </c>
      <c r="M2436" s="55">
        <f t="shared" si="812"/>
        <v>3.5121951219512226</v>
      </c>
      <c r="N2436" s="50">
        <v>0</v>
      </c>
      <c r="O2436" s="50" t="s">
        <v>319</v>
      </c>
      <c r="R2436" s="50" t="s">
        <v>1482</v>
      </c>
      <c r="S2436" s="151">
        <f t="shared" si="813"/>
        <v>0</v>
      </c>
      <c r="T2436" s="151">
        <f t="shared" si="814"/>
        <v>0</v>
      </c>
      <c r="V2436" s="393">
        <f t="shared" si="825"/>
        <v>0</v>
      </c>
      <c r="W2436" s="393">
        <f t="shared" si="826"/>
        <v>0</v>
      </c>
      <c r="X2436" s="53">
        <f t="shared" si="815"/>
        <v>0.3108217592592592</v>
      </c>
      <c r="Y2436" s="53">
        <f t="shared" si="816"/>
        <v>0.34721093925925922</v>
      </c>
      <c r="Z2436" s="53">
        <f t="shared" si="817"/>
        <v>0.1554108796296296</v>
      </c>
      <c r="AA2436" s="53">
        <f t="shared" si="818"/>
        <v>0.17360546962962961</v>
      </c>
      <c r="AB2436" s="50">
        <f t="shared" si="819"/>
        <v>3561</v>
      </c>
      <c r="AC2436" s="50">
        <f t="shared" si="807"/>
        <v>2014</v>
      </c>
      <c r="AD2436" s="50">
        <f t="shared" si="820"/>
        <v>8</v>
      </c>
      <c r="AE2436" s="56">
        <f t="shared" si="821"/>
        <v>201408</v>
      </c>
      <c r="AF2436" s="56">
        <f t="shared" si="809"/>
        <v>34</v>
      </c>
      <c r="AG2436" s="58">
        <f t="shared" si="806"/>
        <v>0</v>
      </c>
      <c r="AH2436" s="56">
        <f t="shared" si="822"/>
        <v>17</v>
      </c>
      <c r="AI2436" s="53">
        <f t="shared" si="823"/>
        <v>0.32901634925925921</v>
      </c>
      <c r="AJ2436" s="56">
        <f t="shared" si="824"/>
        <v>0</v>
      </c>
    </row>
    <row r="2437" spans="1:36" x14ac:dyDescent="0.25">
      <c r="A2437" s="50">
        <v>2436</v>
      </c>
      <c r="B2437" s="51">
        <v>41868</v>
      </c>
      <c r="C2437" s="75">
        <f t="shared" si="808"/>
        <v>41868</v>
      </c>
      <c r="D2437" s="50" t="s">
        <v>708</v>
      </c>
      <c r="E2437" s="50">
        <v>1</v>
      </c>
      <c r="F2437" s="50">
        <v>0</v>
      </c>
      <c r="G2437" s="50">
        <v>16</v>
      </c>
      <c r="H2437" s="50">
        <v>46</v>
      </c>
      <c r="I2437" s="53">
        <f t="shared" si="810"/>
        <v>1.1643518518518518E-2</v>
      </c>
      <c r="J2437" s="54">
        <f t="shared" si="811"/>
        <v>1.1643518518518518E-2</v>
      </c>
      <c r="K2437" s="50" t="s">
        <v>1311</v>
      </c>
      <c r="L2437" s="50" t="s">
        <v>1433</v>
      </c>
      <c r="M2437" s="55">
        <f t="shared" si="812"/>
        <v>3.5785288270377764</v>
      </c>
      <c r="N2437" s="50">
        <v>0</v>
      </c>
      <c r="O2437" s="50" t="s">
        <v>319</v>
      </c>
      <c r="R2437" s="50" t="s">
        <v>1482</v>
      </c>
      <c r="S2437" s="151">
        <f t="shared" si="813"/>
        <v>0</v>
      </c>
      <c r="T2437" s="151">
        <f t="shared" si="814"/>
        <v>0</v>
      </c>
      <c r="V2437" s="393">
        <f t="shared" si="825"/>
        <v>0</v>
      </c>
      <c r="W2437" s="393">
        <f t="shared" si="826"/>
        <v>0</v>
      </c>
      <c r="X2437" s="53">
        <f t="shared" si="815"/>
        <v>0.30506018518518518</v>
      </c>
      <c r="Y2437" s="53">
        <f t="shared" si="816"/>
        <v>0.34144936518518515</v>
      </c>
      <c r="Z2437" s="53">
        <f t="shared" si="817"/>
        <v>0.15253009259259259</v>
      </c>
      <c r="AA2437" s="53">
        <f t="shared" si="818"/>
        <v>0.17072468259259257</v>
      </c>
      <c r="AB2437" s="50">
        <f t="shared" si="819"/>
        <v>3550</v>
      </c>
      <c r="AC2437" s="50">
        <f t="shared" si="807"/>
        <v>2014</v>
      </c>
      <c r="AD2437" s="50">
        <f t="shared" si="820"/>
        <v>8</v>
      </c>
      <c r="AE2437" s="56">
        <f t="shared" si="821"/>
        <v>201408</v>
      </c>
      <c r="AF2437" s="56">
        <f t="shared" si="809"/>
        <v>34</v>
      </c>
      <c r="AG2437" s="58">
        <f t="shared" si="806"/>
        <v>0</v>
      </c>
      <c r="AH2437" s="56">
        <f t="shared" si="822"/>
        <v>17</v>
      </c>
      <c r="AI2437" s="53">
        <f t="shared" si="823"/>
        <v>0.32325477518518519</v>
      </c>
      <c r="AJ2437" s="56">
        <f t="shared" si="824"/>
        <v>0</v>
      </c>
    </row>
    <row r="2438" spans="1:36" x14ac:dyDescent="0.25">
      <c r="A2438" s="50">
        <v>2437</v>
      </c>
      <c r="B2438" s="51">
        <v>41868</v>
      </c>
      <c r="C2438" s="75">
        <f t="shared" si="808"/>
        <v>41868</v>
      </c>
      <c r="D2438" s="50" t="s">
        <v>709</v>
      </c>
      <c r="E2438" s="50">
        <v>1</v>
      </c>
      <c r="F2438" s="50">
        <v>0</v>
      </c>
      <c r="G2438" s="50">
        <v>15</v>
      </c>
      <c r="H2438" s="50">
        <v>29</v>
      </c>
      <c r="I2438" s="53">
        <f t="shared" si="810"/>
        <v>1.0752314814814814E-2</v>
      </c>
      <c r="J2438" s="54">
        <f t="shared" si="811"/>
        <v>1.0752314814814814E-2</v>
      </c>
      <c r="K2438" s="50" t="s">
        <v>1311</v>
      </c>
      <c r="L2438" s="50" t="s">
        <v>1433</v>
      </c>
      <c r="M2438" s="55">
        <f t="shared" si="812"/>
        <v>3.8751345532831034</v>
      </c>
      <c r="N2438" s="50">
        <v>0</v>
      </c>
      <c r="O2438" s="50" t="s">
        <v>319</v>
      </c>
      <c r="R2438" s="50" t="s">
        <v>1482</v>
      </c>
      <c r="S2438" s="151">
        <f t="shared" si="813"/>
        <v>0</v>
      </c>
      <c r="T2438" s="151">
        <f t="shared" si="814"/>
        <v>0</v>
      </c>
      <c r="V2438" s="393">
        <f t="shared" si="825"/>
        <v>0</v>
      </c>
      <c r="W2438" s="393">
        <f t="shared" si="826"/>
        <v>0</v>
      </c>
      <c r="X2438" s="53">
        <f t="shared" si="815"/>
        <v>0.28171064814814811</v>
      </c>
      <c r="Y2438" s="53">
        <f t="shared" si="816"/>
        <v>0.31809982814814813</v>
      </c>
      <c r="Z2438" s="53">
        <f t="shared" si="817"/>
        <v>0.14085532407407406</v>
      </c>
      <c r="AA2438" s="53">
        <f t="shared" si="818"/>
        <v>0.15904991407407407</v>
      </c>
      <c r="AB2438" s="50">
        <f t="shared" si="819"/>
        <v>3477</v>
      </c>
      <c r="AC2438" s="50">
        <f t="shared" si="807"/>
        <v>2014</v>
      </c>
      <c r="AD2438" s="50">
        <f t="shared" si="820"/>
        <v>8</v>
      </c>
      <c r="AE2438" s="56">
        <f t="shared" si="821"/>
        <v>201408</v>
      </c>
      <c r="AF2438" s="56">
        <f t="shared" si="809"/>
        <v>34</v>
      </c>
      <c r="AG2438" s="58">
        <f t="shared" si="806"/>
        <v>0</v>
      </c>
      <c r="AH2438" s="56">
        <f t="shared" si="822"/>
        <v>17</v>
      </c>
      <c r="AI2438" s="53">
        <f t="shared" si="823"/>
        <v>0.29990523814814812</v>
      </c>
      <c r="AJ2438" s="56">
        <f t="shared" si="824"/>
        <v>0</v>
      </c>
    </row>
    <row r="2439" spans="1:36" x14ac:dyDescent="0.25">
      <c r="A2439" s="50">
        <v>2438</v>
      </c>
      <c r="B2439" s="51">
        <v>41868</v>
      </c>
      <c r="C2439" s="75">
        <f t="shared" si="808"/>
        <v>41868</v>
      </c>
      <c r="D2439" s="50" t="s">
        <v>710</v>
      </c>
      <c r="E2439" s="50">
        <v>1</v>
      </c>
      <c r="F2439" s="50">
        <v>0</v>
      </c>
      <c r="G2439" s="50">
        <v>16</v>
      </c>
      <c r="H2439" s="50">
        <v>12</v>
      </c>
      <c r="I2439" s="53">
        <f t="shared" si="810"/>
        <v>1.1249999999999998E-2</v>
      </c>
      <c r="J2439" s="54">
        <f t="shared" si="811"/>
        <v>1.1249999999999998E-2</v>
      </c>
      <c r="K2439" s="50" t="s">
        <v>1311</v>
      </c>
      <c r="L2439" s="50" t="s">
        <v>1433</v>
      </c>
      <c r="M2439" s="55">
        <f t="shared" si="812"/>
        <v>3.7037037037037073</v>
      </c>
      <c r="N2439" s="50">
        <v>0</v>
      </c>
      <c r="O2439" s="50" t="s">
        <v>319</v>
      </c>
      <c r="R2439" s="50" t="s">
        <v>1482</v>
      </c>
      <c r="S2439" s="151">
        <f t="shared" si="813"/>
        <v>0</v>
      </c>
      <c r="T2439" s="151">
        <f t="shared" si="814"/>
        <v>0</v>
      </c>
      <c r="V2439" s="393">
        <f t="shared" si="825"/>
        <v>0</v>
      </c>
      <c r="W2439" s="393">
        <f t="shared" si="826"/>
        <v>0</v>
      </c>
      <c r="X2439" s="53">
        <f t="shared" si="815"/>
        <v>0.29474999999999996</v>
      </c>
      <c r="Y2439" s="53">
        <f t="shared" si="816"/>
        <v>0.33113917999999992</v>
      </c>
      <c r="Z2439" s="53">
        <f t="shared" si="817"/>
        <v>0.14737499999999998</v>
      </c>
      <c r="AA2439" s="53">
        <f t="shared" si="818"/>
        <v>0.16556958999999996</v>
      </c>
      <c r="AB2439" s="50">
        <f t="shared" si="819"/>
        <v>3524</v>
      </c>
      <c r="AC2439" s="50">
        <f t="shared" si="807"/>
        <v>2014</v>
      </c>
      <c r="AD2439" s="50">
        <f t="shared" si="820"/>
        <v>8</v>
      </c>
      <c r="AE2439" s="56">
        <f t="shared" si="821"/>
        <v>201408</v>
      </c>
      <c r="AF2439" s="56">
        <f t="shared" si="809"/>
        <v>34</v>
      </c>
      <c r="AG2439" s="58">
        <f t="shared" si="806"/>
        <v>0</v>
      </c>
      <c r="AH2439" s="56">
        <f t="shared" si="822"/>
        <v>17</v>
      </c>
      <c r="AI2439" s="53">
        <f t="shared" si="823"/>
        <v>0.31294458999999997</v>
      </c>
      <c r="AJ2439" s="56">
        <f t="shared" si="824"/>
        <v>0</v>
      </c>
    </row>
    <row r="2440" spans="1:36" x14ac:dyDescent="0.25">
      <c r="A2440" s="50">
        <v>2439</v>
      </c>
      <c r="B2440" s="51">
        <v>41868</v>
      </c>
      <c r="C2440" s="75">
        <f t="shared" si="808"/>
        <v>41868</v>
      </c>
      <c r="D2440" s="50" t="s">
        <v>711</v>
      </c>
      <c r="E2440" s="50">
        <v>1</v>
      </c>
      <c r="F2440" s="50">
        <v>0</v>
      </c>
      <c r="G2440" s="50">
        <v>16</v>
      </c>
      <c r="H2440" s="50">
        <v>52</v>
      </c>
      <c r="I2440" s="53">
        <f t="shared" si="810"/>
        <v>1.1712962962962965E-2</v>
      </c>
      <c r="J2440" s="54">
        <f t="shared" si="811"/>
        <v>1.1712962962962965E-2</v>
      </c>
      <c r="K2440" s="50" t="s">
        <v>1311</v>
      </c>
      <c r="L2440" s="50" t="s">
        <v>1433</v>
      </c>
      <c r="M2440" s="55">
        <f t="shared" si="812"/>
        <v>3.557312252964429</v>
      </c>
      <c r="N2440" s="50">
        <v>0</v>
      </c>
      <c r="O2440" s="50" t="s">
        <v>319</v>
      </c>
      <c r="R2440" s="50" t="s">
        <v>1482</v>
      </c>
      <c r="S2440" s="151">
        <f t="shared" si="813"/>
        <v>0</v>
      </c>
      <c r="T2440" s="151">
        <f t="shared" si="814"/>
        <v>0</v>
      </c>
      <c r="V2440" s="393">
        <f t="shared" si="825"/>
        <v>0</v>
      </c>
      <c r="W2440" s="393">
        <f t="shared" si="826"/>
        <v>0</v>
      </c>
      <c r="X2440" s="53">
        <f t="shared" si="815"/>
        <v>0.30687962962962967</v>
      </c>
      <c r="Y2440" s="53">
        <f t="shared" si="816"/>
        <v>0.34326880962962969</v>
      </c>
      <c r="Z2440" s="53">
        <f t="shared" si="817"/>
        <v>0.15343981481481483</v>
      </c>
      <c r="AA2440" s="53">
        <f t="shared" si="818"/>
        <v>0.17163440481481484</v>
      </c>
      <c r="AB2440" s="50">
        <f t="shared" si="819"/>
        <v>3553</v>
      </c>
      <c r="AC2440" s="50">
        <f t="shared" si="807"/>
        <v>2014</v>
      </c>
      <c r="AD2440" s="50">
        <f t="shared" si="820"/>
        <v>8</v>
      </c>
      <c r="AE2440" s="56">
        <f t="shared" si="821"/>
        <v>201408</v>
      </c>
      <c r="AF2440" s="56">
        <f t="shared" si="809"/>
        <v>34</v>
      </c>
      <c r="AG2440" s="58">
        <f t="shared" si="806"/>
        <v>0</v>
      </c>
      <c r="AH2440" s="56">
        <f t="shared" si="822"/>
        <v>17</v>
      </c>
      <c r="AI2440" s="53">
        <f t="shared" si="823"/>
        <v>0.32507421962962968</v>
      </c>
      <c r="AJ2440" s="56">
        <f t="shared" si="824"/>
        <v>0</v>
      </c>
    </row>
    <row r="2441" spans="1:36" x14ac:dyDescent="0.25">
      <c r="A2441" s="50">
        <v>2440</v>
      </c>
      <c r="B2441" s="51">
        <v>41868</v>
      </c>
      <c r="C2441" s="75">
        <f t="shared" si="808"/>
        <v>41868</v>
      </c>
      <c r="D2441" s="50" t="s">
        <v>712</v>
      </c>
      <c r="E2441" s="50">
        <v>1</v>
      </c>
      <c r="F2441" s="50">
        <v>0</v>
      </c>
      <c r="G2441" s="50">
        <v>15</v>
      </c>
      <c r="H2441" s="50">
        <v>26</v>
      </c>
      <c r="I2441" s="53">
        <f t="shared" si="810"/>
        <v>1.0717592592592593E-2</v>
      </c>
      <c r="J2441" s="54">
        <f t="shared" si="811"/>
        <v>1.0717592592592593E-2</v>
      </c>
      <c r="K2441" s="50" t="s">
        <v>1311</v>
      </c>
      <c r="L2441" s="50" t="s">
        <v>1433</v>
      </c>
      <c r="M2441" s="55">
        <f t="shared" si="812"/>
        <v>3.8876889848812124</v>
      </c>
      <c r="N2441" s="50">
        <v>0</v>
      </c>
      <c r="O2441" s="50" t="s">
        <v>319</v>
      </c>
      <c r="R2441" s="50" t="s">
        <v>1482</v>
      </c>
      <c r="S2441" s="151">
        <f t="shared" si="813"/>
        <v>0</v>
      </c>
      <c r="T2441" s="151">
        <f t="shared" si="814"/>
        <v>0</v>
      </c>
      <c r="V2441" s="393">
        <f t="shared" si="825"/>
        <v>0</v>
      </c>
      <c r="W2441" s="393">
        <f t="shared" si="826"/>
        <v>0</v>
      </c>
      <c r="X2441" s="53">
        <f t="shared" si="815"/>
        <v>0.28080092592592593</v>
      </c>
      <c r="Y2441" s="53">
        <f t="shared" si="816"/>
        <v>0.31719010592592595</v>
      </c>
      <c r="Z2441" s="53">
        <f t="shared" si="817"/>
        <v>0.14040046296296296</v>
      </c>
      <c r="AA2441" s="53">
        <f t="shared" si="818"/>
        <v>0.15859505296296297</v>
      </c>
      <c r="AB2441" s="50">
        <f t="shared" si="819"/>
        <v>3472</v>
      </c>
      <c r="AC2441" s="50">
        <f t="shared" si="807"/>
        <v>2014</v>
      </c>
      <c r="AD2441" s="50">
        <f t="shared" si="820"/>
        <v>8</v>
      </c>
      <c r="AE2441" s="56">
        <f t="shared" si="821"/>
        <v>201408</v>
      </c>
      <c r="AF2441" s="56">
        <f t="shared" si="809"/>
        <v>34</v>
      </c>
      <c r="AG2441" s="58">
        <f t="shared" si="806"/>
        <v>0</v>
      </c>
      <c r="AH2441" s="56">
        <f t="shared" si="822"/>
        <v>17</v>
      </c>
      <c r="AI2441" s="53">
        <f t="shared" si="823"/>
        <v>0.29899551592592594</v>
      </c>
      <c r="AJ2441" s="56">
        <f t="shared" si="824"/>
        <v>0</v>
      </c>
    </row>
    <row r="2442" spans="1:36" x14ac:dyDescent="0.25">
      <c r="A2442" s="50">
        <v>2441</v>
      </c>
      <c r="B2442" s="51">
        <v>41868</v>
      </c>
      <c r="C2442" s="75">
        <f t="shared" si="808"/>
        <v>41868</v>
      </c>
      <c r="D2442" s="50" t="s">
        <v>742</v>
      </c>
      <c r="E2442" s="50">
        <v>1</v>
      </c>
      <c r="F2442" s="50">
        <v>0</v>
      </c>
      <c r="G2442" s="50">
        <v>16</v>
      </c>
      <c r="H2442" s="50">
        <v>30</v>
      </c>
      <c r="I2442" s="53">
        <f t="shared" si="810"/>
        <v>1.1458333333333334E-2</v>
      </c>
      <c r="J2442" s="54">
        <f t="shared" si="811"/>
        <v>1.1458333333333334E-2</v>
      </c>
      <c r="K2442" s="50" t="s">
        <v>1311</v>
      </c>
      <c r="L2442" s="50" t="s">
        <v>1433</v>
      </c>
      <c r="M2442" s="55">
        <f t="shared" si="812"/>
        <v>3.6363636363636389</v>
      </c>
      <c r="N2442" s="50">
        <v>0</v>
      </c>
      <c r="O2442" s="50" t="s">
        <v>319</v>
      </c>
      <c r="R2442" s="50" t="s">
        <v>1482</v>
      </c>
      <c r="S2442" s="151">
        <f t="shared" si="813"/>
        <v>0</v>
      </c>
      <c r="T2442" s="151">
        <f t="shared" si="814"/>
        <v>0</v>
      </c>
      <c r="V2442" s="393">
        <f t="shared" si="825"/>
        <v>0</v>
      </c>
      <c r="W2442" s="393">
        <f t="shared" si="826"/>
        <v>0</v>
      </c>
      <c r="X2442" s="53">
        <f t="shared" si="815"/>
        <v>0.30020833333333335</v>
      </c>
      <c r="Y2442" s="53">
        <f t="shared" si="816"/>
        <v>0.33659751333333338</v>
      </c>
      <c r="Z2442" s="53">
        <f t="shared" si="817"/>
        <v>0.15010416666666668</v>
      </c>
      <c r="AA2442" s="53">
        <f t="shared" si="818"/>
        <v>0.16829875666666669</v>
      </c>
      <c r="AB2442" s="50">
        <f t="shared" si="819"/>
        <v>3535</v>
      </c>
      <c r="AC2442" s="50">
        <f t="shared" si="807"/>
        <v>2014</v>
      </c>
      <c r="AD2442" s="50">
        <f t="shared" si="820"/>
        <v>8</v>
      </c>
      <c r="AE2442" s="56">
        <f t="shared" si="821"/>
        <v>201408</v>
      </c>
      <c r="AF2442" s="56">
        <f t="shared" si="809"/>
        <v>34</v>
      </c>
      <c r="AG2442" s="58">
        <f t="shared" si="806"/>
        <v>0</v>
      </c>
      <c r="AH2442" s="56">
        <f t="shared" si="822"/>
        <v>17</v>
      </c>
      <c r="AI2442" s="53">
        <f t="shared" si="823"/>
        <v>0.31840292333333337</v>
      </c>
      <c r="AJ2442" s="56">
        <f t="shared" si="824"/>
        <v>0</v>
      </c>
    </row>
    <row r="2443" spans="1:36" x14ac:dyDescent="0.25">
      <c r="A2443" s="50">
        <v>2442</v>
      </c>
      <c r="B2443" s="51">
        <v>41868</v>
      </c>
      <c r="C2443" s="75">
        <f t="shared" si="808"/>
        <v>41868</v>
      </c>
      <c r="D2443" s="50" t="s">
        <v>743</v>
      </c>
      <c r="E2443" s="50">
        <v>1</v>
      </c>
      <c r="F2443" s="50">
        <v>0</v>
      </c>
      <c r="G2443" s="50">
        <v>15</v>
      </c>
      <c r="H2443" s="50">
        <v>36</v>
      </c>
      <c r="I2443" s="53">
        <f t="shared" si="810"/>
        <v>1.0833333333333334E-2</v>
      </c>
      <c r="J2443" s="54">
        <f t="shared" si="811"/>
        <v>1.0833333333333334E-2</v>
      </c>
      <c r="K2443" s="50" t="s">
        <v>1311</v>
      </c>
      <c r="L2443" s="50" t="s">
        <v>1433</v>
      </c>
      <c r="M2443" s="55">
        <f t="shared" si="812"/>
        <v>3.8461538461538489</v>
      </c>
      <c r="N2443" s="50">
        <v>0</v>
      </c>
      <c r="O2443" s="50" t="s">
        <v>319</v>
      </c>
      <c r="R2443" s="50" t="s">
        <v>1482</v>
      </c>
      <c r="S2443" s="151">
        <f t="shared" si="813"/>
        <v>0</v>
      </c>
      <c r="T2443" s="151">
        <f t="shared" si="814"/>
        <v>0</v>
      </c>
      <c r="V2443" s="393">
        <f t="shared" si="825"/>
        <v>0</v>
      </c>
      <c r="W2443" s="393">
        <f t="shared" si="826"/>
        <v>0</v>
      </c>
      <c r="X2443" s="53">
        <f t="shared" si="815"/>
        <v>0.28383333333333333</v>
      </c>
      <c r="Y2443" s="53">
        <f t="shared" si="816"/>
        <v>0.32022251333333335</v>
      </c>
      <c r="Z2443" s="53">
        <f t="shared" si="817"/>
        <v>0.14191666666666666</v>
      </c>
      <c r="AA2443" s="53">
        <f t="shared" si="818"/>
        <v>0.16011125666666667</v>
      </c>
      <c r="AB2443" s="50">
        <f t="shared" si="819"/>
        <v>3486</v>
      </c>
      <c r="AC2443" s="50">
        <f t="shared" si="807"/>
        <v>2014</v>
      </c>
      <c r="AD2443" s="50">
        <f t="shared" si="820"/>
        <v>8</v>
      </c>
      <c r="AE2443" s="56">
        <f t="shared" si="821"/>
        <v>201408</v>
      </c>
      <c r="AF2443" s="56">
        <f t="shared" si="809"/>
        <v>34</v>
      </c>
      <c r="AG2443" s="58">
        <f t="shared" si="806"/>
        <v>0</v>
      </c>
      <c r="AH2443" s="56">
        <f t="shared" si="822"/>
        <v>17</v>
      </c>
      <c r="AI2443" s="53">
        <f t="shared" si="823"/>
        <v>0.30202792333333334</v>
      </c>
      <c r="AJ2443" s="56">
        <f t="shared" si="824"/>
        <v>0</v>
      </c>
    </row>
    <row r="2444" spans="1:36" x14ac:dyDescent="0.25">
      <c r="A2444" s="50">
        <v>2443</v>
      </c>
      <c r="B2444" s="51">
        <v>41868</v>
      </c>
      <c r="C2444" s="75">
        <f t="shared" si="808"/>
        <v>41868</v>
      </c>
      <c r="D2444" s="50" t="s">
        <v>752</v>
      </c>
      <c r="E2444" s="50">
        <v>1</v>
      </c>
      <c r="F2444" s="50">
        <v>0</v>
      </c>
      <c r="G2444" s="50">
        <v>16</v>
      </c>
      <c r="H2444" s="50">
        <v>44</v>
      </c>
      <c r="I2444" s="53">
        <f t="shared" si="810"/>
        <v>1.1620370370370371E-2</v>
      </c>
      <c r="J2444" s="54">
        <f t="shared" si="811"/>
        <v>1.1620370370370371E-2</v>
      </c>
      <c r="K2444" s="50" t="s">
        <v>1311</v>
      </c>
      <c r="L2444" s="50" t="s">
        <v>1433</v>
      </c>
      <c r="M2444" s="55">
        <f t="shared" si="812"/>
        <v>3.5856573705179309</v>
      </c>
      <c r="N2444" s="50">
        <v>0</v>
      </c>
      <c r="O2444" s="50" t="s">
        <v>319</v>
      </c>
      <c r="R2444" s="50" t="s">
        <v>1482</v>
      </c>
      <c r="S2444" s="151">
        <f t="shared" si="813"/>
        <v>0</v>
      </c>
      <c r="T2444" s="151">
        <f t="shared" si="814"/>
        <v>0</v>
      </c>
      <c r="V2444" s="393">
        <f t="shared" si="825"/>
        <v>0</v>
      </c>
      <c r="W2444" s="393">
        <f t="shared" si="826"/>
        <v>0</v>
      </c>
      <c r="X2444" s="53">
        <f t="shared" si="815"/>
        <v>0.30445370370370373</v>
      </c>
      <c r="Y2444" s="53">
        <f t="shared" si="816"/>
        <v>0.34084288370370375</v>
      </c>
      <c r="Z2444" s="53">
        <f t="shared" si="817"/>
        <v>0.15222685185185186</v>
      </c>
      <c r="AA2444" s="53">
        <f t="shared" si="818"/>
        <v>0.17042144185185187</v>
      </c>
      <c r="AB2444" s="50">
        <f t="shared" si="819"/>
        <v>3547</v>
      </c>
      <c r="AC2444" s="50">
        <f t="shared" si="807"/>
        <v>2014</v>
      </c>
      <c r="AD2444" s="50">
        <f t="shared" si="820"/>
        <v>8</v>
      </c>
      <c r="AE2444" s="56">
        <f t="shared" si="821"/>
        <v>201408</v>
      </c>
      <c r="AF2444" s="56">
        <f t="shared" si="809"/>
        <v>34</v>
      </c>
      <c r="AG2444" s="58">
        <f t="shared" si="806"/>
        <v>0</v>
      </c>
      <c r="AH2444" s="56">
        <f t="shared" si="822"/>
        <v>17</v>
      </c>
      <c r="AI2444" s="53">
        <f t="shared" si="823"/>
        <v>0.32264829370370374</v>
      </c>
      <c r="AJ2444" s="56">
        <f t="shared" si="824"/>
        <v>0</v>
      </c>
    </row>
    <row r="2445" spans="1:36" x14ac:dyDescent="0.25">
      <c r="A2445" s="50">
        <v>2444</v>
      </c>
      <c r="B2445" s="51">
        <v>41868</v>
      </c>
      <c r="C2445" s="75">
        <f t="shared" si="808"/>
        <v>41868</v>
      </c>
      <c r="D2445" s="50" t="s">
        <v>757</v>
      </c>
      <c r="E2445" s="50">
        <v>1</v>
      </c>
      <c r="F2445" s="50">
        <v>0</v>
      </c>
      <c r="G2445" s="50">
        <v>15</v>
      </c>
      <c r="H2445" s="50">
        <v>23</v>
      </c>
      <c r="I2445" s="53">
        <f t="shared" si="810"/>
        <v>1.068287037037037E-2</v>
      </c>
      <c r="J2445" s="54">
        <f t="shared" si="811"/>
        <v>1.068287037037037E-2</v>
      </c>
      <c r="K2445" s="50" t="s">
        <v>1311</v>
      </c>
      <c r="L2445" s="50" t="s">
        <v>1433</v>
      </c>
      <c r="M2445" s="55">
        <f t="shared" si="812"/>
        <v>3.9003250270855934</v>
      </c>
      <c r="N2445" s="50">
        <v>0</v>
      </c>
      <c r="O2445" s="50" t="s">
        <v>319</v>
      </c>
      <c r="R2445" s="50" t="s">
        <v>1482</v>
      </c>
      <c r="S2445" s="151">
        <f t="shared" si="813"/>
        <v>0</v>
      </c>
      <c r="T2445" s="151">
        <f t="shared" si="814"/>
        <v>0</v>
      </c>
      <c r="V2445" s="393">
        <f t="shared" si="825"/>
        <v>0</v>
      </c>
      <c r="W2445" s="393">
        <f t="shared" si="826"/>
        <v>0</v>
      </c>
      <c r="X2445" s="53">
        <f t="shared" si="815"/>
        <v>0.27989120370370368</v>
      </c>
      <c r="Y2445" s="53">
        <f t="shared" si="816"/>
        <v>0.3162803837037037</v>
      </c>
      <c r="Z2445" s="53">
        <f t="shared" si="817"/>
        <v>0.13994560185185184</v>
      </c>
      <c r="AA2445" s="53">
        <f t="shared" si="818"/>
        <v>0.15814019185185185</v>
      </c>
      <c r="AB2445" s="50">
        <f t="shared" si="819"/>
        <v>3468</v>
      </c>
      <c r="AC2445" s="50">
        <f t="shared" si="807"/>
        <v>2014</v>
      </c>
      <c r="AD2445" s="50">
        <f t="shared" si="820"/>
        <v>8</v>
      </c>
      <c r="AE2445" s="56">
        <f t="shared" si="821"/>
        <v>201408</v>
      </c>
      <c r="AF2445" s="56">
        <f t="shared" si="809"/>
        <v>34</v>
      </c>
      <c r="AG2445" s="58">
        <f t="shared" si="806"/>
        <v>0</v>
      </c>
      <c r="AH2445" s="56">
        <f t="shared" si="822"/>
        <v>17</v>
      </c>
      <c r="AI2445" s="53">
        <f t="shared" si="823"/>
        <v>0.29808579370370369</v>
      </c>
      <c r="AJ2445" s="56">
        <f t="shared" si="824"/>
        <v>0</v>
      </c>
    </row>
    <row r="2446" spans="1:36" x14ac:dyDescent="0.25">
      <c r="A2446" s="50">
        <v>2445</v>
      </c>
      <c r="B2446" s="51">
        <v>41868</v>
      </c>
      <c r="C2446" s="75">
        <f t="shared" si="808"/>
        <v>41868</v>
      </c>
      <c r="D2446" s="50" t="s">
        <v>758</v>
      </c>
      <c r="E2446" s="50">
        <v>1</v>
      </c>
      <c r="F2446" s="50">
        <v>0</v>
      </c>
      <c r="G2446" s="50">
        <v>15</v>
      </c>
      <c r="H2446" s="50">
        <v>11</v>
      </c>
      <c r="I2446" s="53">
        <f t="shared" si="810"/>
        <v>1.0543981481481481E-2</v>
      </c>
      <c r="J2446" s="54">
        <f t="shared" si="811"/>
        <v>1.0543981481481481E-2</v>
      </c>
      <c r="K2446" s="50" t="s">
        <v>1311</v>
      </c>
      <c r="L2446" s="50" t="s">
        <v>1433</v>
      </c>
      <c r="M2446" s="55">
        <f t="shared" si="812"/>
        <v>3.9517014270032966</v>
      </c>
      <c r="N2446" s="50">
        <v>0</v>
      </c>
      <c r="O2446" s="50" t="s">
        <v>319</v>
      </c>
      <c r="R2446" s="50" t="s">
        <v>1482</v>
      </c>
      <c r="S2446" s="151">
        <f t="shared" si="813"/>
        <v>0</v>
      </c>
      <c r="T2446" s="151">
        <f t="shared" si="814"/>
        <v>0</v>
      </c>
      <c r="V2446" s="393">
        <f t="shared" si="825"/>
        <v>0</v>
      </c>
      <c r="W2446" s="393">
        <f t="shared" si="826"/>
        <v>0</v>
      </c>
      <c r="X2446" s="53">
        <f t="shared" si="815"/>
        <v>0.27625231481481477</v>
      </c>
      <c r="Y2446" s="53">
        <f t="shared" si="816"/>
        <v>0.31264149481481479</v>
      </c>
      <c r="Z2446" s="53">
        <f t="shared" si="817"/>
        <v>0.13812615740740739</v>
      </c>
      <c r="AA2446" s="53">
        <f t="shared" si="818"/>
        <v>0.1563207474074074</v>
      </c>
      <c r="AB2446" s="50">
        <f t="shared" si="819"/>
        <v>3455</v>
      </c>
      <c r="AC2446" s="50">
        <f t="shared" si="807"/>
        <v>2014</v>
      </c>
      <c r="AD2446" s="50">
        <f t="shared" si="820"/>
        <v>8</v>
      </c>
      <c r="AE2446" s="56">
        <f t="shared" si="821"/>
        <v>201408</v>
      </c>
      <c r="AF2446" s="56">
        <f t="shared" si="809"/>
        <v>34</v>
      </c>
      <c r="AG2446" s="58">
        <f t="shared" si="806"/>
        <v>0</v>
      </c>
      <c r="AH2446" s="56">
        <f t="shared" si="822"/>
        <v>17</v>
      </c>
      <c r="AI2446" s="53">
        <f t="shared" si="823"/>
        <v>0.29444690481481478</v>
      </c>
      <c r="AJ2446" s="56">
        <f t="shared" si="824"/>
        <v>0</v>
      </c>
    </row>
    <row r="2447" spans="1:36" x14ac:dyDescent="0.25">
      <c r="A2447" s="50">
        <v>2446</v>
      </c>
      <c r="B2447" s="51">
        <v>41868</v>
      </c>
      <c r="C2447" s="75">
        <f t="shared" si="808"/>
        <v>41868</v>
      </c>
      <c r="D2447" s="50" t="s">
        <v>759</v>
      </c>
      <c r="E2447" s="50">
        <v>1</v>
      </c>
      <c r="F2447" s="50">
        <v>0</v>
      </c>
      <c r="G2447" s="50">
        <v>15</v>
      </c>
      <c r="H2447" s="50">
        <v>59</v>
      </c>
      <c r="I2447" s="53">
        <f t="shared" si="810"/>
        <v>1.1099537037037038E-2</v>
      </c>
      <c r="J2447" s="54">
        <f t="shared" si="811"/>
        <v>1.1099537037037038E-2</v>
      </c>
      <c r="K2447" s="50" t="s">
        <v>1311</v>
      </c>
      <c r="L2447" s="50" t="s">
        <v>1433</v>
      </c>
      <c r="M2447" s="55">
        <f t="shared" si="812"/>
        <v>3.7539103232533915</v>
      </c>
      <c r="N2447" s="50">
        <v>0</v>
      </c>
      <c r="O2447" s="50" t="s">
        <v>319</v>
      </c>
      <c r="R2447" s="50" t="s">
        <v>1482</v>
      </c>
      <c r="S2447" s="151">
        <f t="shared" si="813"/>
        <v>0</v>
      </c>
      <c r="T2447" s="151">
        <f t="shared" si="814"/>
        <v>0</v>
      </c>
      <c r="V2447" s="393">
        <f t="shared" si="825"/>
        <v>0</v>
      </c>
      <c r="W2447" s="393">
        <f t="shared" si="826"/>
        <v>0</v>
      </c>
      <c r="X2447" s="53">
        <f t="shared" si="815"/>
        <v>0.29080787037037037</v>
      </c>
      <c r="Y2447" s="53">
        <f t="shared" si="816"/>
        <v>0.32719705037037039</v>
      </c>
      <c r="Z2447" s="53">
        <f t="shared" si="817"/>
        <v>0.14540393518518518</v>
      </c>
      <c r="AA2447" s="53">
        <f t="shared" si="818"/>
        <v>0.1635985251851852</v>
      </c>
      <c r="AB2447" s="50">
        <f t="shared" si="819"/>
        <v>3515</v>
      </c>
      <c r="AC2447" s="50">
        <f t="shared" si="807"/>
        <v>2014</v>
      </c>
      <c r="AD2447" s="50">
        <f t="shared" si="820"/>
        <v>8</v>
      </c>
      <c r="AE2447" s="56">
        <f t="shared" si="821"/>
        <v>201408</v>
      </c>
      <c r="AF2447" s="56">
        <f t="shared" si="809"/>
        <v>34</v>
      </c>
      <c r="AG2447" s="58">
        <f t="shared" si="806"/>
        <v>0</v>
      </c>
      <c r="AH2447" s="56">
        <f t="shared" si="822"/>
        <v>17</v>
      </c>
      <c r="AI2447" s="53">
        <f t="shared" si="823"/>
        <v>0.30900246037037038</v>
      </c>
      <c r="AJ2447" s="56">
        <f t="shared" si="824"/>
        <v>0</v>
      </c>
    </row>
    <row r="2448" spans="1:36" x14ac:dyDescent="0.25">
      <c r="A2448" s="50">
        <v>2447</v>
      </c>
      <c r="B2448" s="51">
        <v>41868</v>
      </c>
      <c r="C2448" s="75">
        <f t="shared" si="808"/>
        <v>41868</v>
      </c>
      <c r="D2448" s="50" t="s">
        <v>760</v>
      </c>
      <c r="E2448" s="50">
        <v>1</v>
      </c>
      <c r="F2448" s="50">
        <v>0</v>
      </c>
      <c r="G2448" s="50">
        <v>14</v>
      </c>
      <c r="H2448" s="50">
        <v>25</v>
      </c>
      <c r="I2448" s="53">
        <f t="shared" si="810"/>
        <v>1.0011574074074074E-2</v>
      </c>
      <c r="J2448" s="54">
        <f t="shared" si="811"/>
        <v>1.0011574074074074E-2</v>
      </c>
      <c r="K2448" s="50" t="s">
        <v>1311</v>
      </c>
      <c r="L2448" s="50" t="s">
        <v>1433</v>
      </c>
      <c r="M2448" s="55">
        <f t="shared" si="812"/>
        <v>4.1618497109826622</v>
      </c>
      <c r="N2448" s="50">
        <v>0</v>
      </c>
      <c r="O2448" s="50" t="s">
        <v>319</v>
      </c>
      <c r="R2448" s="50" t="s">
        <v>1482</v>
      </c>
      <c r="S2448" s="151">
        <f t="shared" si="813"/>
        <v>0</v>
      </c>
      <c r="T2448" s="151">
        <f t="shared" si="814"/>
        <v>0</v>
      </c>
      <c r="V2448" s="393">
        <f t="shared" si="825"/>
        <v>0</v>
      </c>
      <c r="W2448" s="393">
        <f t="shared" si="826"/>
        <v>0</v>
      </c>
      <c r="X2448" s="53">
        <f t="shared" si="815"/>
        <v>0.26230324074074074</v>
      </c>
      <c r="Y2448" s="53">
        <f t="shared" si="816"/>
        <v>0.29869242074074071</v>
      </c>
      <c r="Z2448" s="53">
        <f t="shared" si="817"/>
        <v>0.13115162037037037</v>
      </c>
      <c r="AA2448" s="53">
        <f t="shared" si="818"/>
        <v>0.14934621037037035</v>
      </c>
      <c r="AB2448" s="50">
        <f t="shared" si="819"/>
        <v>3386</v>
      </c>
      <c r="AC2448" s="50">
        <f t="shared" si="807"/>
        <v>2014</v>
      </c>
      <c r="AD2448" s="50">
        <f t="shared" si="820"/>
        <v>8</v>
      </c>
      <c r="AE2448" s="56">
        <f t="shared" si="821"/>
        <v>201408</v>
      </c>
      <c r="AF2448" s="56">
        <f t="shared" si="809"/>
        <v>34</v>
      </c>
      <c r="AG2448" s="58">
        <f t="shared" si="806"/>
        <v>0</v>
      </c>
      <c r="AH2448" s="56">
        <f t="shared" si="822"/>
        <v>17</v>
      </c>
      <c r="AI2448" s="53">
        <f t="shared" si="823"/>
        <v>0.28049783074074075</v>
      </c>
      <c r="AJ2448" s="56">
        <f t="shared" si="824"/>
        <v>0</v>
      </c>
    </row>
    <row r="2449" spans="1:36" x14ac:dyDescent="0.25">
      <c r="A2449" s="50">
        <v>2448</v>
      </c>
      <c r="B2449" s="51">
        <v>41868</v>
      </c>
      <c r="C2449" s="75">
        <f t="shared" si="808"/>
        <v>41868</v>
      </c>
      <c r="D2449" s="50" t="s">
        <v>761</v>
      </c>
      <c r="E2449" s="50">
        <v>1</v>
      </c>
      <c r="F2449" s="50">
        <v>0</v>
      </c>
      <c r="G2449" s="50">
        <v>13</v>
      </c>
      <c r="H2449" s="50">
        <v>18</v>
      </c>
      <c r="I2449" s="53">
        <f t="shared" si="810"/>
        <v>9.2361111111111116E-3</v>
      </c>
      <c r="J2449" s="54">
        <f t="shared" si="811"/>
        <v>9.2361111111111116E-3</v>
      </c>
      <c r="K2449" s="50" t="s">
        <v>1311</v>
      </c>
      <c r="L2449" s="50" t="s">
        <v>1433</v>
      </c>
      <c r="M2449" s="55">
        <f t="shared" si="812"/>
        <v>4.5112781954887247</v>
      </c>
      <c r="N2449" s="50">
        <v>0</v>
      </c>
      <c r="O2449" s="50" t="s">
        <v>319</v>
      </c>
      <c r="R2449" s="50" t="s">
        <v>1482</v>
      </c>
      <c r="S2449" s="151">
        <f t="shared" si="813"/>
        <v>0</v>
      </c>
      <c r="T2449" s="151">
        <f t="shared" si="814"/>
        <v>0</v>
      </c>
      <c r="V2449" s="393">
        <f t="shared" si="825"/>
        <v>0</v>
      </c>
      <c r="W2449" s="393">
        <f t="shared" si="826"/>
        <v>0</v>
      </c>
      <c r="X2449" s="53">
        <f t="shared" si="815"/>
        <v>0.24198611111111112</v>
      </c>
      <c r="Y2449" s="53">
        <f t="shared" si="816"/>
        <v>0.27837529111111114</v>
      </c>
      <c r="Z2449" s="53">
        <f t="shared" si="817"/>
        <v>0.12099305555555556</v>
      </c>
      <c r="AA2449" s="53">
        <f t="shared" si="818"/>
        <v>0.13918764555555557</v>
      </c>
      <c r="AB2449" s="50">
        <f t="shared" si="819"/>
        <v>3267</v>
      </c>
      <c r="AC2449" s="50">
        <f t="shared" si="807"/>
        <v>2014</v>
      </c>
      <c r="AD2449" s="50">
        <f t="shared" si="820"/>
        <v>8</v>
      </c>
      <c r="AE2449" s="56">
        <f t="shared" si="821"/>
        <v>201408</v>
      </c>
      <c r="AF2449" s="56">
        <f t="shared" si="809"/>
        <v>34</v>
      </c>
      <c r="AG2449" s="58">
        <f t="shared" si="806"/>
        <v>0</v>
      </c>
      <c r="AH2449" s="56">
        <f t="shared" si="822"/>
        <v>17</v>
      </c>
      <c r="AI2449" s="53">
        <f t="shared" si="823"/>
        <v>0.26018070111111113</v>
      </c>
      <c r="AJ2449" s="56">
        <f t="shared" si="824"/>
        <v>0</v>
      </c>
    </row>
    <row r="2450" spans="1:36" x14ac:dyDescent="0.25">
      <c r="A2450" s="50">
        <v>2449</v>
      </c>
      <c r="B2450" s="51">
        <v>41868</v>
      </c>
      <c r="C2450" s="75">
        <f t="shared" si="808"/>
        <v>41868</v>
      </c>
      <c r="D2450" s="50" t="s">
        <v>762</v>
      </c>
      <c r="E2450" s="50">
        <v>1</v>
      </c>
      <c r="F2450" s="50">
        <v>0</v>
      </c>
      <c r="G2450" s="50">
        <v>14</v>
      </c>
      <c r="H2450" s="50">
        <v>14</v>
      </c>
      <c r="I2450" s="53">
        <f t="shared" si="810"/>
        <v>9.8842592592592576E-3</v>
      </c>
      <c r="J2450" s="54">
        <f t="shared" si="811"/>
        <v>9.8842592592592576E-3</v>
      </c>
      <c r="K2450" s="50" t="s">
        <v>1311</v>
      </c>
      <c r="L2450" s="50" t="s">
        <v>1433</v>
      </c>
      <c r="M2450" s="55">
        <f t="shared" si="812"/>
        <v>4.2154566744730717</v>
      </c>
      <c r="N2450" s="50">
        <v>0</v>
      </c>
      <c r="O2450" s="50" t="s">
        <v>319</v>
      </c>
      <c r="R2450" s="50" t="s">
        <v>1482</v>
      </c>
      <c r="S2450" s="151">
        <f t="shared" si="813"/>
        <v>0</v>
      </c>
      <c r="T2450" s="151">
        <f t="shared" si="814"/>
        <v>0</v>
      </c>
      <c r="V2450" s="393">
        <f t="shared" si="825"/>
        <v>0</v>
      </c>
      <c r="W2450" s="393">
        <f t="shared" si="826"/>
        <v>0</v>
      </c>
      <c r="X2450" s="53">
        <f t="shared" si="815"/>
        <v>0.25896759259259255</v>
      </c>
      <c r="Y2450" s="53">
        <f t="shared" si="816"/>
        <v>0.29535677259259252</v>
      </c>
      <c r="Z2450" s="53">
        <f t="shared" si="817"/>
        <v>0.12948379629629628</v>
      </c>
      <c r="AA2450" s="53">
        <f t="shared" si="818"/>
        <v>0.14767838629629626</v>
      </c>
      <c r="AB2450" s="50">
        <f t="shared" si="819"/>
        <v>3366</v>
      </c>
      <c r="AC2450" s="50">
        <f t="shared" si="807"/>
        <v>2014</v>
      </c>
      <c r="AD2450" s="50">
        <f t="shared" si="820"/>
        <v>8</v>
      </c>
      <c r="AE2450" s="56">
        <f t="shared" si="821"/>
        <v>201408</v>
      </c>
      <c r="AF2450" s="56">
        <f t="shared" si="809"/>
        <v>34</v>
      </c>
      <c r="AG2450" s="58">
        <f t="shared" si="806"/>
        <v>0</v>
      </c>
      <c r="AH2450" s="56">
        <f t="shared" si="822"/>
        <v>17</v>
      </c>
      <c r="AI2450" s="53">
        <f t="shared" si="823"/>
        <v>0.27716218259259251</v>
      </c>
      <c r="AJ2450" s="56">
        <f t="shared" si="824"/>
        <v>0</v>
      </c>
    </row>
    <row r="2451" spans="1:36" x14ac:dyDescent="0.25">
      <c r="A2451" s="50">
        <v>2450</v>
      </c>
      <c r="B2451" s="51">
        <v>41868</v>
      </c>
      <c r="C2451" s="75">
        <f t="shared" si="808"/>
        <v>41868</v>
      </c>
      <c r="D2451" s="50" t="s">
        <v>763</v>
      </c>
      <c r="E2451" s="50">
        <v>1</v>
      </c>
      <c r="F2451" s="50">
        <v>0</v>
      </c>
      <c r="G2451" s="50">
        <v>15</v>
      </c>
      <c r="H2451" s="50">
        <v>7</v>
      </c>
      <c r="I2451" s="53">
        <f t="shared" si="810"/>
        <v>1.0497685185185186E-2</v>
      </c>
      <c r="J2451" s="54">
        <f t="shared" si="811"/>
        <v>1.0497685185185186E-2</v>
      </c>
      <c r="K2451" s="50" t="s">
        <v>1311</v>
      </c>
      <c r="L2451" s="50" t="s">
        <v>1433</v>
      </c>
      <c r="M2451" s="55">
        <f t="shared" si="812"/>
        <v>3.9691289966923953</v>
      </c>
      <c r="N2451" s="50">
        <v>0</v>
      </c>
      <c r="O2451" s="50" t="s">
        <v>319</v>
      </c>
      <c r="R2451" s="50" t="s">
        <v>1482</v>
      </c>
      <c r="S2451" s="151">
        <f t="shared" si="813"/>
        <v>0</v>
      </c>
      <c r="T2451" s="151">
        <f t="shared" si="814"/>
        <v>0</v>
      </c>
      <c r="V2451" s="393">
        <f t="shared" si="825"/>
        <v>0</v>
      </c>
      <c r="W2451" s="393">
        <f t="shared" si="826"/>
        <v>0</v>
      </c>
      <c r="X2451" s="53">
        <f t="shared" si="815"/>
        <v>0.27503935185185185</v>
      </c>
      <c r="Y2451" s="53">
        <f t="shared" si="816"/>
        <v>0.31142853185185188</v>
      </c>
      <c r="Z2451" s="53">
        <f t="shared" si="817"/>
        <v>0.13751967592592593</v>
      </c>
      <c r="AA2451" s="53">
        <f t="shared" si="818"/>
        <v>0.15571426592592594</v>
      </c>
      <c r="AB2451" s="50">
        <f t="shared" si="819"/>
        <v>3452</v>
      </c>
      <c r="AC2451" s="50">
        <f t="shared" si="807"/>
        <v>2014</v>
      </c>
      <c r="AD2451" s="50">
        <f t="shared" si="820"/>
        <v>8</v>
      </c>
      <c r="AE2451" s="56">
        <f t="shared" si="821"/>
        <v>201408</v>
      </c>
      <c r="AF2451" s="56">
        <f t="shared" si="809"/>
        <v>34</v>
      </c>
      <c r="AG2451" s="58">
        <f t="shared" si="806"/>
        <v>0</v>
      </c>
      <c r="AH2451" s="56">
        <f t="shared" si="822"/>
        <v>17</v>
      </c>
      <c r="AI2451" s="53">
        <f t="shared" si="823"/>
        <v>0.29323394185185186</v>
      </c>
      <c r="AJ2451" s="56">
        <f t="shared" si="824"/>
        <v>0</v>
      </c>
    </row>
    <row r="2452" spans="1:36" x14ac:dyDescent="0.25">
      <c r="A2452" s="50">
        <v>2451</v>
      </c>
      <c r="B2452" s="51">
        <v>41868</v>
      </c>
      <c r="C2452" s="75">
        <f t="shared" si="808"/>
        <v>41868</v>
      </c>
      <c r="D2452" s="50" t="s">
        <v>764</v>
      </c>
      <c r="E2452" s="50">
        <v>1</v>
      </c>
      <c r="F2452" s="50">
        <v>0</v>
      </c>
      <c r="G2452" s="50">
        <v>15</v>
      </c>
      <c r="H2452" s="50">
        <v>28</v>
      </c>
      <c r="I2452" s="53">
        <f t="shared" si="810"/>
        <v>1.074074074074074E-2</v>
      </c>
      <c r="J2452" s="54">
        <f t="shared" si="811"/>
        <v>1.074074074074074E-2</v>
      </c>
      <c r="K2452" s="50" t="s">
        <v>1311</v>
      </c>
      <c r="L2452" s="50" t="s">
        <v>1433</v>
      </c>
      <c r="M2452" s="55">
        <f t="shared" si="812"/>
        <v>3.8793103448275894</v>
      </c>
      <c r="N2452" s="50">
        <v>0</v>
      </c>
      <c r="O2452" s="50" t="s">
        <v>319</v>
      </c>
      <c r="R2452" s="50" t="s">
        <v>1482</v>
      </c>
      <c r="S2452" s="151">
        <f t="shared" si="813"/>
        <v>0</v>
      </c>
      <c r="T2452" s="151">
        <f t="shared" si="814"/>
        <v>0</v>
      </c>
      <c r="V2452" s="393">
        <f t="shared" si="825"/>
        <v>0</v>
      </c>
      <c r="W2452" s="393">
        <f t="shared" si="826"/>
        <v>0</v>
      </c>
      <c r="X2452" s="53">
        <f t="shared" si="815"/>
        <v>0.28140740740740738</v>
      </c>
      <c r="Y2452" s="53">
        <f t="shared" si="816"/>
        <v>0.3177965874074074</v>
      </c>
      <c r="Z2452" s="53">
        <f t="shared" si="817"/>
        <v>0.14070370370370369</v>
      </c>
      <c r="AA2452" s="53">
        <f t="shared" si="818"/>
        <v>0.1588982937037037</v>
      </c>
      <c r="AB2452" s="50">
        <f t="shared" si="819"/>
        <v>3476</v>
      </c>
      <c r="AC2452" s="50">
        <f t="shared" si="807"/>
        <v>2014</v>
      </c>
      <c r="AD2452" s="50">
        <f t="shared" si="820"/>
        <v>8</v>
      </c>
      <c r="AE2452" s="56">
        <f t="shared" si="821"/>
        <v>201408</v>
      </c>
      <c r="AF2452" s="56">
        <f t="shared" si="809"/>
        <v>34</v>
      </c>
      <c r="AG2452" s="58">
        <f t="shared" ref="AG2452:AG2517" si="827">IF(ISBLANK(B2452)," ",MAX(B2452-B2451-1,0))</f>
        <v>0</v>
      </c>
      <c r="AH2452" s="56">
        <f t="shared" si="822"/>
        <v>17</v>
      </c>
      <c r="AI2452" s="53">
        <f t="shared" si="823"/>
        <v>0.29960199740740739</v>
      </c>
      <c r="AJ2452" s="56">
        <f t="shared" si="824"/>
        <v>0</v>
      </c>
    </row>
    <row r="2453" spans="1:36" x14ac:dyDescent="0.25">
      <c r="A2453" s="50">
        <v>2452</v>
      </c>
      <c r="B2453" s="51">
        <v>41868</v>
      </c>
      <c r="C2453" s="75">
        <f t="shared" si="808"/>
        <v>41868</v>
      </c>
      <c r="D2453" s="50" t="s">
        <v>515</v>
      </c>
      <c r="E2453" s="50">
        <v>1</v>
      </c>
      <c r="F2453" s="50">
        <v>0</v>
      </c>
      <c r="G2453" s="50">
        <v>9</v>
      </c>
      <c r="H2453" s="50">
        <v>23</v>
      </c>
      <c r="I2453" s="53">
        <f t="shared" si="810"/>
        <v>6.5162037037037037E-3</v>
      </c>
      <c r="J2453" s="54">
        <f t="shared" si="811"/>
        <v>6.5162037037037037E-3</v>
      </c>
      <c r="K2453" s="50" t="s">
        <v>1485</v>
      </c>
      <c r="L2453" s="50" t="s">
        <v>1433</v>
      </c>
      <c r="M2453" s="55">
        <f t="shared" si="812"/>
        <v>6.3943161634103065</v>
      </c>
      <c r="N2453" s="50">
        <v>0</v>
      </c>
      <c r="S2453" s="151">
        <f t="shared" si="813"/>
        <v>0</v>
      </c>
      <c r="T2453" s="151">
        <f t="shared" si="814"/>
        <v>0</v>
      </c>
      <c r="V2453" s="393">
        <f t="shared" si="825"/>
        <v>0</v>
      </c>
      <c r="W2453" s="393">
        <f t="shared" si="826"/>
        <v>0</v>
      </c>
      <c r="X2453" s="53">
        <f t="shared" si="815"/>
        <v>0.17072453703703702</v>
      </c>
      <c r="Y2453" s="53">
        <f t="shared" si="816"/>
        <v>0.20711371703703702</v>
      </c>
      <c r="Z2453" s="53">
        <f t="shared" si="817"/>
        <v>8.5362268518518511E-2</v>
      </c>
      <c r="AA2453" s="53">
        <f t="shared" si="818"/>
        <v>0.10355685851851851</v>
      </c>
      <c r="AB2453" s="50">
        <f t="shared" si="819"/>
        <v>1225</v>
      </c>
      <c r="AC2453" s="50">
        <f t="shared" si="807"/>
        <v>2014</v>
      </c>
      <c r="AD2453" s="50">
        <f t="shared" si="820"/>
        <v>8</v>
      </c>
      <c r="AE2453" s="56">
        <f t="shared" si="821"/>
        <v>201408</v>
      </c>
      <c r="AF2453" s="56">
        <f t="shared" si="809"/>
        <v>34</v>
      </c>
      <c r="AG2453" s="58">
        <f t="shared" si="827"/>
        <v>0</v>
      </c>
      <c r="AH2453" s="56">
        <f t="shared" si="822"/>
        <v>17</v>
      </c>
      <c r="AI2453" s="53">
        <f t="shared" si="823"/>
        <v>0.188919127037037</v>
      </c>
      <c r="AJ2453" s="56">
        <f t="shared" si="824"/>
        <v>0</v>
      </c>
    </row>
    <row r="2454" spans="1:36" x14ac:dyDescent="0.25">
      <c r="A2454" s="50">
        <v>2453</v>
      </c>
      <c r="B2454" s="51">
        <v>41868</v>
      </c>
      <c r="C2454" s="75">
        <f t="shared" si="808"/>
        <v>41868</v>
      </c>
      <c r="D2454" s="50" t="s">
        <v>516</v>
      </c>
      <c r="E2454" s="50">
        <v>1</v>
      </c>
      <c r="F2454" s="50">
        <v>0</v>
      </c>
      <c r="G2454" s="50">
        <v>6</v>
      </c>
      <c r="H2454" s="50">
        <v>21</v>
      </c>
      <c r="I2454" s="53">
        <f t="shared" si="810"/>
        <v>4.409722222222222E-3</v>
      </c>
      <c r="J2454" s="54">
        <f t="shared" si="811"/>
        <v>4.409722222222222E-3</v>
      </c>
      <c r="K2454" s="50" t="s">
        <v>1485</v>
      </c>
      <c r="L2454" s="50" t="s">
        <v>1433</v>
      </c>
      <c r="M2454" s="55">
        <f t="shared" si="812"/>
        <v>9.4488188976378034</v>
      </c>
      <c r="N2454" s="50">
        <v>0</v>
      </c>
      <c r="S2454" s="151">
        <f t="shared" si="813"/>
        <v>0</v>
      </c>
      <c r="T2454" s="151">
        <f t="shared" si="814"/>
        <v>0</v>
      </c>
      <c r="V2454" s="393">
        <f t="shared" si="825"/>
        <v>0</v>
      </c>
      <c r="W2454" s="393">
        <f t="shared" si="826"/>
        <v>0</v>
      </c>
      <c r="X2454" s="53">
        <f t="shared" si="815"/>
        <v>0.11553472222222222</v>
      </c>
      <c r="Y2454" s="53">
        <f t="shared" si="816"/>
        <v>0.15192390222222221</v>
      </c>
      <c r="Z2454" s="53">
        <f t="shared" si="817"/>
        <v>5.776736111111111E-2</v>
      </c>
      <c r="AA2454" s="53">
        <f t="shared" si="818"/>
        <v>7.5961951111111106E-2</v>
      </c>
      <c r="AB2454" s="50">
        <f t="shared" si="819"/>
        <v>937</v>
      </c>
      <c r="AC2454" s="50">
        <f t="shared" si="807"/>
        <v>2014</v>
      </c>
      <c r="AD2454" s="50">
        <f t="shared" si="820"/>
        <v>8</v>
      </c>
      <c r="AE2454" s="56">
        <f t="shared" si="821"/>
        <v>201408</v>
      </c>
      <c r="AF2454" s="56">
        <f t="shared" si="809"/>
        <v>34</v>
      </c>
      <c r="AG2454" s="58">
        <f t="shared" si="827"/>
        <v>0</v>
      </c>
      <c r="AH2454" s="56">
        <f t="shared" si="822"/>
        <v>17</v>
      </c>
      <c r="AI2454" s="53">
        <f t="shared" si="823"/>
        <v>0.13372931222222223</v>
      </c>
      <c r="AJ2454" s="56">
        <f t="shared" si="824"/>
        <v>0</v>
      </c>
    </row>
    <row r="2455" spans="1:36" x14ac:dyDescent="0.25">
      <c r="A2455" s="50">
        <v>2454</v>
      </c>
      <c r="B2455" s="51">
        <v>41873</v>
      </c>
      <c r="C2455" s="75">
        <f t="shared" si="808"/>
        <v>41873</v>
      </c>
      <c r="D2455" s="50" t="s">
        <v>1224</v>
      </c>
      <c r="E2455" s="50">
        <v>7.8</v>
      </c>
      <c r="F2455" s="50">
        <v>0</v>
      </c>
      <c r="G2455" s="50">
        <v>48</v>
      </c>
      <c r="H2455" s="50">
        <v>51</v>
      </c>
      <c r="I2455" s="53">
        <f t="shared" si="810"/>
        <v>3.3923611111111113E-2</v>
      </c>
      <c r="J2455" s="54">
        <f t="shared" si="811"/>
        <v>4.3491809116809116E-3</v>
      </c>
      <c r="K2455" s="50" t="s">
        <v>1809</v>
      </c>
      <c r="L2455" s="50" t="s">
        <v>315</v>
      </c>
      <c r="M2455" s="55">
        <f t="shared" si="812"/>
        <v>9.5803480040941729</v>
      </c>
      <c r="N2455" s="50">
        <v>0</v>
      </c>
      <c r="O2455" s="50" t="s">
        <v>255</v>
      </c>
      <c r="R2455" s="50" t="s">
        <v>1486</v>
      </c>
      <c r="S2455" s="151">
        <f t="shared" si="813"/>
        <v>0.48710826210826208</v>
      </c>
      <c r="T2455" s="151">
        <f t="shared" si="814"/>
        <v>0.24355413105413104</v>
      </c>
      <c r="V2455" s="393">
        <f t="shared" si="825"/>
        <v>0</v>
      </c>
      <c r="W2455" s="393">
        <f t="shared" si="826"/>
        <v>0</v>
      </c>
      <c r="X2455" s="53">
        <f t="shared" si="815"/>
        <v>0.11394853988603988</v>
      </c>
      <c r="Y2455" s="53">
        <f t="shared" si="816"/>
        <v>0.15033771988603989</v>
      </c>
      <c r="Z2455" s="53">
        <f t="shared" si="817"/>
        <v>5.6974269943019941E-2</v>
      </c>
      <c r="AA2455" s="53">
        <f t="shared" si="818"/>
        <v>7.5168859943019944E-2</v>
      </c>
      <c r="AB2455" s="50">
        <f t="shared" si="819"/>
        <v>936</v>
      </c>
      <c r="AC2455" s="50">
        <f t="shared" si="807"/>
        <v>2014</v>
      </c>
      <c r="AD2455" s="50">
        <f t="shared" si="820"/>
        <v>8</v>
      </c>
      <c r="AE2455" s="56">
        <f t="shared" si="821"/>
        <v>201408</v>
      </c>
      <c r="AF2455" s="56">
        <f t="shared" si="809"/>
        <v>34</v>
      </c>
      <c r="AG2455" s="58">
        <f t="shared" si="827"/>
        <v>4</v>
      </c>
      <c r="AH2455" s="56">
        <f t="shared" si="822"/>
        <v>22</v>
      </c>
      <c r="AI2455" s="53">
        <f t="shared" si="823"/>
        <v>0.13214312988603988</v>
      </c>
      <c r="AJ2455" s="56">
        <f t="shared" si="824"/>
        <v>7.8</v>
      </c>
    </row>
    <row r="2456" spans="1:36" x14ac:dyDescent="0.25">
      <c r="A2456" s="50">
        <v>2455</v>
      </c>
      <c r="B2456" s="51">
        <v>41876</v>
      </c>
      <c r="C2456" s="75">
        <f t="shared" si="808"/>
        <v>41876</v>
      </c>
      <c r="D2456" s="50" t="s">
        <v>1223</v>
      </c>
      <c r="E2456" s="50">
        <v>2.35</v>
      </c>
      <c r="F2456" s="50">
        <v>0</v>
      </c>
      <c r="G2456" s="50">
        <v>23</v>
      </c>
      <c r="H2456" s="50">
        <v>39</v>
      </c>
      <c r="I2456" s="53">
        <f t="shared" si="810"/>
        <v>1.6423611111111111E-2</v>
      </c>
      <c r="J2456" s="54">
        <f t="shared" si="811"/>
        <v>6.9887706855791959E-3</v>
      </c>
      <c r="K2456" s="50" t="s">
        <v>1451</v>
      </c>
      <c r="L2456" s="50" t="s">
        <v>315</v>
      </c>
      <c r="M2456" s="55">
        <f t="shared" si="812"/>
        <v>5.9619450317124789</v>
      </c>
      <c r="N2456" s="50">
        <v>0</v>
      </c>
      <c r="O2456" s="50" t="s">
        <v>184</v>
      </c>
      <c r="R2456" s="50" t="s">
        <v>1487</v>
      </c>
      <c r="S2456" s="151">
        <f t="shared" si="813"/>
        <v>0.18310579196217494</v>
      </c>
      <c r="T2456" s="151">
        <f t="shared" si="814"/>
        <v>9.155289598108747E-2</v>
      </c>
      <c r="V2456" s="393">
        <f t="shared" si="825"/>
        <v>0</v>
      </c>
      <c r="W2456" s="393">
        <f t="shared" si="826"/>
        <v>0</v>
      </c>
      <c r="X2456" s="53">
        <f t="shared" si="815"/>
        <v>0.18310579196217494</v>
      </c>
      <c r="Y2456" s="53">
        <f t="shared" si="816"/>
        <v>0.21949497196217493</v>
      </c>
      <c r="Z2456" s="53">
        <f t="shared" si="817"/>
        <v>9.155289598108747E-2</v>
      </c>
      <c r="AA2456" s="53">
        <f t="shared" si="818"/>
        <v>0.10974748598108747</v>
      </c>
      <c r="AB2456" s="50">
        <f t="shared" si="819"/>
        <v>1785</v>
      </c>
      <c r="AC2456" s="50">
        <f t="shared" si="807"/>
        <v>2014</v>
      </c>
      <c r="AD2456" s="50">
        <f t="shared" si="820"/>
        <v>8</v>
      </c>
      <c r="AE2456" s="56">
        <f t="shared" si="821"/>
        <v>201408</v>
      </c>
      <c r="AF2456" s="56">
        <f t="shared" si="809"/>
        <v>35</v>
      </c>
      <c r="AG2456" s="58">
        <f t="shared" si="827"/>
        <v>2</v>
      </c>
      <c r="AH2456" s="56">
        <f t="shared" si="822"/>
        <v>25</v>
      </c>
      <c r="AI2456" s="53">
        <f t="shared" si="823"/>
        <v>0.20130038196217492</v>
      </c>
      <c r="AJ2456" s="56">
        <f t="shared" si="824"/>
        <v>10.0345</v>
      </c>
    </row>
    <row r="2457" spans="1:36" x14ac:dyDescent="0.25">
      <c r="A2457" s="50">
        <v>2456</v>
      </c>
      <c r="B2457" s="51">
        <v>41877</v>
      </c>
      <c r="C2457" s="75">
        <f t="shared" si="808"/>
        <v>41877</v>
      </c>
      <c r="D2457" s="50" t="s">
        <v>1224</v>
      </c>
      <c r="E2457" s="50">
        <v>15.5</v>
      </c>
      <c r="F2457" s="50">
        <v>0</v>
      </c>
      <c r="G2457" s="50">
        <v>44</v>
      </c>
      <c r="H2457" s="50">
        <v>20</v>
      </c>
      <c r="I2457" s="53">
        <f t="shared" si="810"/>
        <v>3.078703703703704E-2</v>
      </c>
      <c r="J2457" s="54">
        <f t="shared" si="811"/>
        <v>1.9862604540023896E-3</v>
      </c>
      <c r="K2457" s="50" t="s">
        <v>921</v>
      </c>
      <c r="L2457" s="50" t="s">
        <v>1132</v>
      </c>
      <c r="M2457" s="55">
        <f t="shared" si="812"/>
        <v>20.977443609022572</v>
      </c>
      <c r="N2457" s="50">
        <v>0</v>
      </c>
      <c r="O2457" s="50" t="s">
        <v>253</v>
      </c>
      <c r="S2457" s="151">
        <f t="shared" si="813"/>
        <v>0.22246117084826764</v>
      </c>
      <c r="T2457" s="151">
        <f t="shared" si="814"/>
        <v>0.11123058542413382</v>
      </c>
      <c r="V2457" s="393">
        <f t="shared" si="825"/>
        <v>0</v>
      </c>
      <c r="W2457" s="393">
        <f t="shared" si="826"/>
        <v>0</v>
      </c>
      <c r="X2457" s="53">
        <f t="shared" si="815"/>
        <v>5.2040023894862605E-2</v>
      </c>
      <c r="Y2457" s="53">
        <f t="shared" si="816"/>
        <v>8.8429203894862612E-2</v>
      </c>
      <c r="Z2457" s="53">
        <f t="shared" si="817"/>
        <v>2.6020011947431303E-2</v>
      </c>
      <c r="AA2457" s="53">
        <f t="shared" si="818"/>
        <v>4.4214601947431306E-2</v>
      </c>
      <c r="AB2457" s="50">
        <f t="shared" si="819"/>
        <v>176</v>
      </c>
      <c r="AC2457" s="50">
        <f t="shared" si="807"/>
        <v>2014</v>
      </c>
      <c r="AD2457" s="50">
        <f t="shared" si="820"/>
        <v>8</v>
      </c>
      <c r="AE2457" s="56">
        <f t="shared" si="821"/>
        <v>201408</v>
      </c>
      <c r="AF2457" s="56">
        <f t="shared" si="809"/>
        <v>35</v>
      </c>
      <c r="AG2457" s="58">
        <f t="shared" si="827"/>
        <v>0</v>
      </c>
      <c r="AH2457" s="56">
        <f t="shared" si="822"/>
        <v>26</v>
      </c>
      <c r="AI2457" s="53">
        <f t="shared" si="823"/>
        <v>7.0234613894862602E-2</v>
      </c>
      <c r="AJ2457" s="56">
        <f t="shared" si="824"/>
        <v>15.5</v>
      </c>
    </row>
    <row r="2458" spans="1:36" x14ac:dyDescent="0.25">
      <c r="A2458" s="50">
        <v>2457</v>
      </c>
      <c r="B2458" s="51">
        <v>41879</v>
      </c>
      <c r="C2458" s="75">
        <f t="shared" si="808"/>
        <v>41879</v>
      </c>
      <c r="D2458" s="50" t="s">
        <v>1224</v>
      </c>
      <c r="E2458" s="50">
        <v>10</v>
      </c>
      <c r="F2458" s="50">
        <v>0</v>
      </c>
      <c r="G2458" s="50">
        <v>26</v>
      </c>
      <c r="H2458" s="50">
        <v>50</v>
      </c>
      <c r="I2458" s="53">
        <f t="shared" si="810"/>
        <v>1.8634259259259257E-2</v>
      </c>
      <c r="J2458" s="54">
        <f t="shared" si="811"/>
        <v>1.8634259259259257E-3</v>
      </c>
      <c r="K2458" s="50" t="s">
        <v>921</v>
      </c>
      <c r="L2458" s="50" t="s">
        <v>1132</v>
      </c>
      <c r="M2458" s="55">
        <f t="shared" si="812"/>
        <v>22.360248447204988</v>
      </c>
      <c r="N2458" s="50">
        <v>0</v>
      </c>
      <c r="O2458" s="50" t="s">
        <v>253</v>
      </c>
      <c r="S2458" s="151">
        <f t="shared" si="813"/>
        <v>0.20870370370370367</v>
      </c>
      <c r="T2458" s="151">
        <f t="shared" si="814"/>
        <v>0.10435185185185183</v>
      </c>
      <c r="V2458" s="393">
        <f t="shared" si="825"/>
        <v>0</v>
      </c>
      <c r="W2458" s="393">
        <f t="shared" si="826"/>
        <v>0</v>
      </c>
      <c r="X2458" s="53">
        <f t="shared" si="815"/>
        <v>4.8821759259259252E-2</v>
      </c>
      <c r="Y2458" s="53">
        <f t="shared" si="816"/>
        <v>8.5210939259259252E-2</v>
      </c>
      <c r="Z2458" s="53">
        <f t="shared" si="817"/>
        <v>2.4410879629629626E-2</v>
      </c>
      <c r="AA2458" s="53">
        <f t="shared" si="818"/>
        <v>4.2605469629629626E-2</v>
      </c>
      <c r="AB2458" s="50">
        <f t="shared" si="819"/>
        <v>96</v>
      </c>
      <c r="AC2458" s="50">
        <f t="shared" si="807"/>
        <v>2014</v>
      </c>
      <c r="AD2458" s="50">
        <f t="shared" si="820"/>
        <v>8</v>
      </c>
      <c r="AE2458" s="56">
        <f t="shared" si="821"/>
        <v>201408</v>
      </c>
      <c r="AF2458" s="56">
        <f t="shared" si="809"/>
        <v>35</v>
      </c>
      <c r="AG2458" s="58">
        <f t="shared" si="827"/>
        <v>1</v>
      </c>
      <c r="AH2458" s="56">
        <f t="shared" si="822"/>
        <v>28</v>
      </c>
      <c r="AI2458" s="53">
        <f t="shared" si="823"/>
        <v>6.7016349259259256E-2</v>
      </c>
      <c r="AJ2458" s="56">
        <f t="shared" si="824"/>
        <v>10</v>
      </c>
    </row>
    <row r="2459" spans="1:36" x14ac:dyDescent="0.25">
      <c r="A2459" s="50">
        <v>2458</v>
      </c>
      <c r="B2459" s="51">
        <v>41882</v>
      </c>
      <c r="C2459" s="75">
        <f t="shared" si="808"/>
        <v>41882</v>
      </c>
      <c r="D2459" s="50" t="s">
        <v>1224</v>
      </c>
      <c r="E2459" s="50">
        <v>36</v>
      </c>
      <c r="F2459" s="50">
        <v>2</v>
      </c>
      <c r="G2459" s="50">
        <v>20</v>
      </c>
      <c r="H2459" s="50">
        <v>15</v>
      </c>
      <c r="I2459" s="53">
        <f t="shared" si="810"/>
        <v>9.7395833333333334E-2</v>
      </c>
      <c r="J2459" s="54">
        <f t="shared" si="811"/>
        <v>2.705439814814815E-3</v>
      </c>
      <c r="K2459" s="50" t="s">
        <v>921</v>
      </c>
      <c r="L2459" s="50" t="s">
        <v>315</v>
      </c>
      <c r="M2459" s="55">
        <f t="shared" si="812"/>
        <v>15.401069518716588</v>
      </c>
      <c r="N2459" s="50">
        <v>0</v>
      </c>
      <c r="O2459" s="50" t="s">
        <v>201</v>
      </c>
      <c r="R2459" s="50" t="s">
        <v>1488</v>
      </c>
      <c r="S2459" s="151">
        <f t="shared" si="813"/>
        <v>0.30300925925925926</v>
      </c>
      <c r="T2459" s="151">
        <f t="shared" si="814"/>
        <v>0.15150462962962963</v>
      </c>
      <c r="V2459" s="393">
        <f t="shared" si="825"/>
        <v>0</v>
      </c>
      <c r="W2459" s="393">
        <f t="shared" si="826"/>
        <v>0</v>
      </c>
      <c r="X2459" s="53">
        <f t="shared" si="815"/>
        <v>7.0882523148148149E-2</v>
      </c>
      <c r="Y2459" s="53">
        <f t="shared" si="816"/>
        <v>0.10727170314814816</v>
      </c>
      <c r="Z2459" s="53">
        <f t="shared" si="817"/>
        <v>3.5441261574074075E-2</v>
      </c>
      <c r="AA2459" s="53">
        <f t="shared" si="818"/>
        <v>5.3635851574074078E-2</v>
      </c>
      <c r="AB2459" s="50">
        <f t="shared" si="819"/>
        <v>544</v>
      </c>
      <c r="AC2459" s="50">
        <f t="shared" si="807"/>
        <v>2014</v>
      </c>
      <c r="AD2459" s="50">
        <f t="shared" si="820"/>
        <v>8</v>
      </c>
      <c r="AE2459" s="56">
        <f t="shared" si="821"/>
        <v>201408</v>
      </c>
      <c r="AF2459" s="56">
        <f t="shared" si="809"/>
        <v>36</v>
      </c>
      <c r="AG2459" s="58">
        <f t="shared" si="827"/>
        <v>2</v>
      </c>
      <c r="AH2459" s="56">
        <f t="shared" si="822"/>
        <v>31</v>
      </c>
      <c r="AI2459" s="53">
        <f t="shared" si="823"/>
        <v>8.9077113148148146E-2</v>
      </c>
      <c r="AJ2459" s="56">
        <f t="shared" si="824"/>
        <v>36</v>
      </c>
    </row>
    <row r="2460" spans="1:36" x14ac:dyDescent="0.25">
      <c r="A2460" s="50">
        <v>2459</v>
      </c>
      <c r="B2460" s="51">
        <v>41885</v>
      </c>
      <c r="C2460" s="75">
        <f t="shared" si="808"/>
        <v>41885</v>
      </c>
      <c r="D2460" s="50" t="s">
        <v>1223</v>
      </c>
      <c r="E2460" s="50">
        <v>2</v>
      </c>
      <c r="F2460" s="50">
        <v>0</v>
      </c>
      <c r="G2460" s="50">
        <v>19</v>
      </c>
      <c r="H2460" s="50">
        <v>13</v>
      </c>
      <c r="I2460" s="53">
        <f t="shared" si="810"/>
        <v>1.3344907407407408E-2</v>
      </c>
      <c r="J2460" s="54">
        <f t="shared" si="811"/>
        <v>6.6724537037037039E-3</v>
      </c>
      <c r="K2460" s="50" t="s">
        <v>1451</v>
      </c>
      <c r="L2460" s="50" t="s">
        <v>1048</v>
      </c>
      <c r="M2460" s="55">
        <f t="shared" si="812"/>
        <v>6.244579358196015</v>
      </c>
      <c r="N2460" s="50">
        <v>0</v>
      </c>
      <c r="O2460" s="50" t="s">
        <v>253</v>
      </c>
      <c r="S2460" s="151">
        <f t="shared" si="813"/>
        <v>0.17481828703703703</v>
      </c>
      <c r="T2460" s="151">
        <f t="shared" si="814"/>
        <v>8.7409143518518514E-2</v>
      </c>
      <c r="V2460" s="393">
        <f t="shared" si="825"/>
        <v>0</v>
      </c>
      <c r="W2460" s="393">
        <f t="shared" si="826"/>
        <v>0</v>
      </c>
      <c r="X2460" s="53">
        <f t="shared" si="815"/>
        <v>0.17481828703703703</v>
      </c>
      <c r="Y2460" s="53">
        <f t="shared" si="816"/>
        <v>0.21120746703703702</v>
      </c>
      <c r="Z2460" s="53">
        <f t="shared" si="817"/>
        <v>8.7409143518518514E-2</v>
      </c>
      <c r="AA2460" s="53">
        <f t="shared" si="818"/>
        <v>0.10560373351851851</v>
      </c>
      <c r="AB2460" s="50">
        <f t="shared" si="819"/>
        <v>1369</v>
      </c>
      <c r="AC2460" s="50">
        <f t="shared" si="807"/>
        <v>2014</v>
      </c>
      <c r="AD2460" s="50">
        <f t="shared" si="820"/>
        <v>9</v>
      </c>
      <c r="AE2460" s="56">
        <f t="shared" si="821"/>
        <v>201409</v>
      </c>
      <c r="AF2460" s="56">
        <f t="shared" si="809"/>
        <v>36</v>
      </c>
      <c r="AG2460" s="58">
        <f t="shared" si="827"/>
        <v>2</v>
      </c>
      <c r="AH2460" s="56">
        <f t="shared" si="822"/>
        <v>3</v>
      </c>
      <c r="AI2460" s="53">
        <f t="shared" si="823"/>
        <v>0.19301287703703701</v>
      </c>
      <c r="AJ2460" s="56">
        <f t="shared" si="824"/>
        <v>8.5399999999999991</v>
      </c>
    </row>
    <row r="2461" spans="1:36" x14ac:dyDescent="0.25">
      <c r="A2461" s="50">
        <v>2460</v>
      </c>
      <c r="B2461" s="51">
        <v>41887</v>
      </c>
      <c r="C2461" s="75">
        <f t="shared" si="808"/>
        <v>41887</v>
      </c>
      <c r="D2461" s="50" t="s">
        <v>1224</v>
      </c>
      <c r="E2461" s="50">
        <v>4.2</v>
      </c>
      <c r="F2461" s="50">
        <v>0</v>
      </c>
      <c r="G2461" s="50">
        <v>25</v>
      </c>
      <c r="H2461" s="50">
        <v>27</v>
      </c>
      <c r="I2461" s="53">
        <f t="shared" si="810"/>
        <v>1.7673611111111109E-2</v>
      </c>
      <c r="J2461" s="54">
        <f t="shared" si="811"/>
        <v>4.208002645502645E-3</v>
      </c>
      <c r="K2461" s="50" t="s">
        <v>930</v>
      </c>
      <c r="L2461" s="50" t="s">
        <v>1489</v>
      </c>
      <c r="M2461" s="55">
        <f t="shared" si="812"/>
        <v>9.9017681728880245</v>
      </c>
      <c r="N2461" s="50">
        <v>0</v>
      </c>
      <c r="O2461" s="50" t="s">
        <v>201</v>
      </c>
      <c r="R2461" s="50" t="s">
        <v>1490</v>
      </c>
      <c r="S2461" s="151">
        <f t="shared" si="813"/>
        <v>0.47129629629629621</v>
      </c>
      <c r="T2461" s="151">
        <f t="shared" si="814"/>
        <v>0.23564814814814811</v>
      </c>
      <c r="V2461" s="393">
        <f t="shared" si="825"/>
        <v>0</v>
      </c>
      <c r="W2461" s="393">
        <f t="shared" si="826"/>
        <v>0</v>
      </c>
      <c r="X2461" s="53">
        <f t="shared" si="815"/>
        <v>0.1102496693121693</v>
      </c>
      <c r="Y2461" s="53">
        <f t="shared" si="816"/>
        <v>0.14663884931216931</v>
      </c>
      <c r="Z2461" s="53">
        <f t="shared" si="817"/>
        <v>5.5124834656084649E-2</v>
      </c>
      <c r="AA2461" s="53">
        <f t="shared" si="818"/>
        <v>7.3319424656084653E-2</v>
      </c>
      <c r="AB2461" s="50">
        <f t="shared" si="819"/>
        <v>931</v>
      </c>
      <c r="AC2461" s="50">
        <f t="shared" si="807"/>
        <v>2014</v>
      </c>
      <c r="AD2461" s="50">
        <f t="shared" si="820"/>
        <v>9</v>
      </c>
      <c r="AE2461" s="56">
        <f t="shared" si="821"/>
        <v>201409</v>
      </c>
      <c r="AF2461" s="56">
        <f t="shared" si="809"/>
        <v>36</v>
      </c>
      <c r="AG2461" s="58">
        <f t="shared" si="827"/>
        <v>1</v>
      </c>
      <c r="AH2461" s="56">
        <f t="shared" si="822"/>
        <v>5</v>
      </c>
      <c r="AI2461" s="53">
        <f t="shared" si="823"/>
        <v>0.1284442593121693</v>
      </c>
      <c r="AJ2461" s="56">
        <f t="shared" si="824"/>
        <v>4.2</v>
      </c>
    </row>
    <row r="2462" spans="1:36" x14ac:dyDescent="0.25">
      <c r="A2462" s="50">
        <v>2461</v>
      </c>
      <c r="B2462" s="51">
        <v>41887</v>
      </c>
      <c r="C2462" s="75">
        <f t="shared" si="808"/>
        <v>41887</v>
      </c>
      <c r="D2462" s="50" t="s">
        <v>1224</v>
      </c>
      <c r="E2462" s="50">
        <v>9.4</v>
      </c>
      <c r="F2462" s="50">
        <v>0</v>
      </c>
      <c r="G2462" s="50">
        <v>39</v>
      </c>
      <c r="H2462" s="50">
        <v>59</v>
      </c>
      <c r="I2462" s="53">
        <f t="shared" si="810"/>
        <v>2.7766203703703706E-2</v>
      </c>
      <c r="J2462" s="54">
        <f t="shared" si="811"/>
        <v>2.9538514578408199E-3</v>
      </c>
      <c r="K2462" s="50" t="s">
        <v>930</v>
      </c>
      <c r="L2462" s="50" t="s">
        <v>1491</v>
      </c>
      <c r="M2462" s="55">
        <f t="shared" si="812"/>
        <v>14.105877448937067</v>
      </c>
      <c r="N2462" s="50">
        <v>0</v>
      </c>
      <c r="O2462" s="50" t="s">
        <v>201</v>
      </c>
      <c r="R2462" s="50" t="s">
        <v>1492</v>
      </c>
      <c r="S2462" s="151">
        <f t="shared" si="813"/>
        <v>0.33083136327817181</v>
      </c>
      <c r="T2462" s="151">
        <f t="shared" si="814"/>
        <v>0.1654156816390859</v>
      </c>
      <c r="V2462" s="393">
        <f t="shared" si="825"/>
        <v>0</v>
      </c>
      <c r="W2462" s="393">
        <f t="shared" si="826"/>
        <v>0</v>
      </c>
      <c r="X2462" s="53">
        <f t="shared" si="815"/>
        <v>7.7390908195429473E-2</v>
      </c>
      <c r="Y2462" s="53">
        <f t="shared" si="816"/>
        <v>0.11378008819542947</v>
      </c>
      <c r="Z2462" s="53">
        <f t="shared" si="817"/>
        <v>3.8695454097714736E-2</v>
      </c>
      <c r="AA2462" s="53">
        <f t="shared" si="818"/>
        <v>5.6890044097714733E-2</v>
      </c>
      <c r="AB2462" s="50">
        <f t="shared" si="819"/>
        <v>716</v>
      </c>
      <c r="AC2462" s="50">
        <f t="shared" si="807"/>
        <v>2014</v>
      </c>
      <c r="AD2462" s="50">
        <f t="shared" si="820"/>
        <v>9</v>
      </c>
      <c r="AE2462" s="56">
        <f t="shared" si="821"/>
        <v>201409</v>
      </c>
      <c r="AF2462" s="56">
        <f t="shared" si="809"/>
        <v>36</v>
      </c>
      <c r="AG2462" s="58">
        <f t="shared" si="827"/>
        <v>0</v>
      </c>
      <c r="AH2462" s="56">
        <f t="shared" si="822"/>
        <v>5</v>
      </c>
      <c r="AI2462" s="53">
        <f t="shared" si="823"/>
        <v>9.5585498195429469E-2</v>
      </c>
      <c r="AJ2462" s="56">
        <f t="shared" si="824"/>
        <v>9.4</v>
      </c>
    </row>
    <row r="2463" spans="1:36" x14ac:dyDescent="0.25">
      <c r="A2463" s="50">
        <v>2462</v>
      </c>
      <c r="B2463" s="51">
        <v>41889</v>
      </c>
      <c r="C2463" s="75">
        <f t="shared" si="808"/>
        <v>41889</v>
      </c>
      <c r="D2463" s="50" t="s">
        <v>1225</v>
      </c>
      <c r="E2463" s="50">
        <v>1.2</v>
      </c>
      <c r="F2463" s="50">
        <v>0</v>
      </c>
      <c r="G2463" s="50">
        <v>49</v>
      </c>
      <c r="H2463" s="50">
        <v>36</v>
      </c>
      <c r="I2463" s="53">
        <f t="shared" si="810"/>
        <v>3.4444444444444444E-2</v>
      </c>
      <c r="J2463" s="54">
        <f t="shared" si="811"/>
        <v>2.8703703703703703E-2</v>
      </c>
      <c r="K2463" s="50" t="s">
        <v>1493</v>
      </c>
      <c r="L2463" s="50" t="s">
        <v>797</v>
      </c>
      <c r="M2463" s="55">
        <f t="shared" si="812"/>
        <v>1.4516129032258076</v>
      </c>
      <c r="N2463" s="50">
        <v>0</v>
      </c>
      <c r="O2463" s="50" t="s">
        <v>184</v>
      </c>
      <c r="R2463" s="50" t="s">
        <v>1494</v>
      </c>
      <c r="S2463" s="151">
        <f t="shared" si="813"/>
        <v>6.8888888888888888E-2</v>
      </c>
      <c r="T2463" s="151">
        <f t="shared" si="814"/>
        <v>3.4444444444444444E-2</v>
      </c>
      <c r="V2463" s="393">
        <f t="shared" si="825"/>
        <v>0</v>
      </c>
      <c r="W2463" s="393">
        <f t="shared" si="826"/>
        <v>0</v>
      </c>
      <c r="X2463" s="53">
        <f t="shared" si="815"/>
        <v>0.75203703703703706</v>
      </c>
      <c r="Y2463" s="53">
        <f t="shared" si="816"/>
        <v>0.78842621703703697</v>
      </c>
      <c r="Z2463" s="53">
        <f t="shared" si="817"/>
        <v>0.37601851851851853</v>
      </c>
      <c r="AA2463" s="53">
        <f t="shared" si="818"/>
        <v>0.39421310851851848</v>
      </c>
      <c r="AB2463" s="50">
        <f t="shared" si="819"/>
        <v>4017</v>
      </c>
      <c r="AC2463" s="50">
        <f t="shared" si="807"/>
        <v>2014</v>
      </c>
      <c r="AD2463" s="50">
        <f t="shared" si="820"/>
        <v>9</v>
      </c>
      <c r="AE2463" s="56">
        <f t="shared" si="821"/>
        <v>201409</v>
      </c>
      <c r="AF2463" s="56">
        <f t="shared" si="809"/>
        <v>37</v>
      </c>
      <c r="AG2463" s="58">
        <f t="shared" si="827"/>
        <v>1</v>
      </c>
      <c r="AH2463" s="56">
        <f t="shared" si="822"/>
        <v>7</v>
      </c>
      <c r="AI2463" s="53">
        <f t="shared" si="823"/>
        <v>0.77023162703703707</v>
      </c>
      <c r="AJ2463" s="56">
        <f t="shared" si="824"/>
        <v>56.04</v>
      </c>
    </row>
    <row r="2464" spans="1:36" x14ac:dyDescent="0.25">
      <c r="A2464" s="50">
        <v>2463</v>
      </c>
      <c r="B2464" s="51">
        <v>41889</v>
      </c>
      <c r="C2464" s="75">
        <f t="shared" si="808"/>
        <v>41889</v>
      </c>
      <c r="D2464" s="50" t="s">
        <v>1224</v>
      </c>
      <c r="E2464" s="50">
        <v>56</v>
      </c>
      <c r="F2464" s="50">
        <v>3</v>
      </c>
      <c r="G2464" s="50">
        <v>12</v>
      </c>
      <c r="H2464" s="50">
        <v>41</v>
      </c>
      <c r="I2464" s="53">
        <f t="shared" si="810"/>
        <v>0.13380787037037037</v>
      </c>
      <c r="J2464" s="54">
        <f t="shared" si="811"/>
        <v>2.3894262566137568E-3</v>
      </c>
      <c r="K2464" s="50" t="s">
        <v>1809</v>
      </c>
      <c r="L2464" s="50" t="s">
        <v>797</v>
      </c>
      <c r="M2464" s="55">
        <f t="shared" si="812"/>
        <v>17.437937894645803</v>
      </c>
      <c r="N2464" s="50">
        <v>0</v>
      </c>
      <c r="O2464" s="50" t="s">
        <v>184</v>
      </c>
      <c r="S2464" s="151">
        <f t="shared" si="813"/>
        <v>0.26761574074074074</v>
      </c>
      <c r="T2464" s="151">
        <f t="shared" si="814"/>
        <v>0.13380787037037037</v>
      </c>
      <c r="V2464" s="393">
        <f t="shared" si="825"/>
        <v>0</v>
      </c>
      <c r="W2464" s="393">
        <f t="shared" si="826"/>
        <v>0</v>
      </c>
      <c r="X2464" s="53">
        <f t="shared" si="815"/>
        <v>6.260296792328042E-2</v>
      </c>
      <c r="Y2464" s="53">
        <f t="shared" si="816"/>
        <v>9.8992147923280413E-2</v>
      </c>
      <c r="Z2464" s="53">
        <f t="shared" si="817"/>
        <v>3.130148396164021E-2</v>
      </c>
      <c r="AA2464" s="53">
        <f t="shared" si="818"/>
        <v>4.9496073961640207E-2</v>
      </c>
      <c r="AB2464" s="50">
        <f t="shared" si="819"/>
        <v>337</v>
      </c>
      <c r="AC2464" s="50">
        <f t="shared" si="807"/>
        <v>2014</v>
      </c>
      <c r="AD2464" s="50">
        <f t="shared" si="820"/>
        <v>9</v>
      </c>
      <c r="AE2464" s="56">
        <f t="shared" si="821"/>
        <v>201409</v>
      </c>
      <c r="AF2464" s="56">
        <f t="shared" si="809"/>
        <v>37</v>
      </c>
      <c r="AG2464" s="58">
        <f t="shared" si="827"/>
        <v>0</v>
      </c>
      <c r="AH2464" s="56">
        <f t="shared" si="822"/>
        <v>7</v>
      </c>
      <c r="AI2464" s="53">
        <f t="shared" si="823"/>
        <v>8.0797557923280416E-2</v>
      </c>
      <c r="AJ2464" s="56">
        <f t="shared" si="824"/>
        <v>56</v>
      </c>
    </row>
    <row r="2465" spans="1:36" x14ac:dyDescent="0.25">
      <c r="A2465" s="50">
        <v>2464</v>
      </c>
      <c r="B2465" s="51">
        <v>41889</v>
      </c>
      <c r="C2465" s="75">
        <f t="shared" si="808"/>
        <v>41889</v>
      </c>
      <c r="D2465" s="50" t="s">
        <v>1223</v>
      </c>
      <c r="E2465" s="50">
        <v>13.1</v>
      </c>
      <c r="F2465" s="50">
        <v>2</v>
      </c>
      <c r="G2465" s="50">
        <v>48</v>
      </c>
      <c r="H2465" s="50">
        <v>59</v>
      </c>
      <c r="I2465" s="53">
        <f t="shared" si="810"/>
        <v>0.11734953703703704</v>
      </c>
      <c r="J2465" s="54">
        <f t="shared" si="811"/>
        <v>8.957979926491378E-3</v>
      </c>
      <c r="K2465" s="50" t="s">
        <v>1311</v>
      </c>
      <c r="L2465" s="50" t="s">
        <v>797</v>
      </c>
      <c r="M2465" s="55">
        <f t="shared" si="812"/>
        <v>4.6513462866160404</v>
      </c>
      <c r="N2465" s="50">
        <v>0</v>
      </c>
      <c r="O2465" s="50" t="s">
        <v>184</v>
      </c>
      <c r="S2465" s="151">
        <f t="shared" si="813"/>
        <v>0.23469907407407409</v>
      </c>
      <c r="T2465" s="151">
        <f t="shared" si="814"/>
        <v>0.11734953703703704</v>
      </c>
      <c r="V2465" s="393">
        <f t="shared" si="825"/>
        <v>0</v>
      </c>
      <c r="W2465" s="393">
        <f t="shared" si="826"/>
        <v>0</v>
      </c>
      <c r="X2465" s="53">
        <f t="shared" si="815"/>
        <v>0.23469907407407409</v>
      </c>
      <c r="Y2465" s="53">
        <f t="shared" si="816"/>
        <v>0.27108825407407411</v>
      </c>
      <c r="Z2465" s="53">
        <f t="shared" si="817"/>
        <v>0.11734953703703704</v>
      </c>
      <c r="AA2465" s="53">
        <f t="shared" si="818"/>
        <v>0.13554412703703705</v>
      </c>
      <c r="AB2465" s="50">
        <f t="shared" si="819"/>
        <v>3218</v>
      </c>
      <c r="AC2465" s="50">
        <f t="shared" si="807"/>
        <v>2014</v>
      </c>
      <c r="AD2465" s="50">
        <f t="shared" si="820"/>
        <v>9</v>
      </c>
      <c r="AE2465" s="56">
        <f t="shared" si="821"/>
        <v>201409</v>
      </c>
      <c r="AF2465" s="56">
        <f t="shared" si="809"/>
        <v>37</v>
      </c>
      <c r="AG2465" s="58">
        <f t="shared" si="827"/>
        <v>0</v>
      </c>
      <c r="AH2465" s="56">
        <f t="shared" si="822"/>
        <v>7</v>
      </c>
      <c r="AI2465" s="53">
        <f t="shared" si="823"/>
        <v>0.2528936640740741</v>
      </c>
      <c r="AJ2465" s="56">
        <f t="shared" si="824"/>
        <v>55.936999999999991</v>
      </c>
    </row>
    <row r="2466" spans="1:36" x14ac:dyDescent="0.25">
      <c r="A2466" s="50">
        <v>2465</v>
      </c>
      <c r="B2466" s="51">
        <v>41889</v>
      </c>
      <c r="C2466" s="75">
        <f t="shared" si="808"/>
        <v>41889</v>
      </c>
      <c r="D2466" s="50" t="s">
        <v>515</v>
      </c>
      <c r="E2466" s="50">
        <v>1</v>
      </c>
      <c r="F2466" s="50">
        <v>0</v>
      </c>
      <c r="G2466" s="50">
        <v>2</v>
      </c>
      <c r="H2466" s="50">
        <v>26</v>
      </c>
      <c r="I2466" s="53">
        <f t="shared" si="810"/>
        <v>1.689814814814815E-3</v>
      </c>
      <c r="J2466" s="54">
        <f t="shared" si="811"/>
        <v>1.689814814814815E-3</v>
      </c>
      <c r="K2466" s="50" t="s">
        <v>1485</v>
      </c>
      <c r="L2466" s="50" t="s">
        <v>797</v>
      </c>
      <c r="M2466" s="55">
        <f t="shared" si="812"/>
        <v>24.657534246575359</v>
      </c>
      <c r="N2466" s="50">
        <v>0</v>
      </c>
      <c r="O2466" s="50" t="s">
        <v>184</v>
      </c>
      <c r="S2466" s="151">
        <f t="shared" si="813"/>
        <v>0</v>
      </c>
      <c r="T2466" s="151">
        <f t="shared" si="814"/>
        <v>0</v>
      </c>
      <c r="V2466" s="393">
        <f t="shared" si="825"/>
        <v>0</v>
      </c>
      <c r="W2466" s="393">
        <f t="shared" si="826"/>
        <v>0</v>
      </c>
      <c r="X2466" s="53">
        <f t="shared" si="815"/>
        <v>4.4273148148148152E-2</v>
      </c>
      <c r="Y2466" s="53">
        <f t="shared" si="816"/>
        <v>8.0662328148148152E-2</v>
      </c>
      <c r="Z2466" s="53">
        <f t="shared" si="817"/>
        <v>2.2136574074074076E-2</v>
      </c>
      <c r="AA2466" s="53">
        <f t="shared" si="818"/>
        <v>4.0331164074074076E-2</v>
      </c>
      <c r="AB2466" s="50">
        <f t="shared" si="819"/>
        <v>33</v>
      </c>
      <c r="AC2466" s="50">
        <f t="shared" si="807"/>
        <v>2014</v>
      </c>
      <c r="AD2466" s="50">
        <f t="shared" si="820"/>
        <v>9</v>
      </c>
      <c r="AE2466" s="56">
        <f t="shared" si="821"/>
        <v>201409</v>
      </c>
      <c r="AF2466" s="56">
        <f t="shared" si="809"/>
        <v>37</v>
      </c>
      <c r="AG2466" s="58">
        <f t="shared" si="827"/>
        <v>0</v>
      </c>
      <c r="AH2466" s="56">
        <f t="shared" si="822"/>
        <v>7</v>
      </c>
      <c r="AI2466" s="53">
        <f t="shared" si="823"/>
        <v>6.2467738148148155E-2</v>
      </c>
      <c r="AJ2466" s="56">
        <f t="shared" si="824"/>
        <v>0</v>
      </c>
    </row>
    <row r="2467" spans="1:36" x14ac:dyDescent="0.25">
      <c r="A2467" s="50">
        <v>2466</v>
      </c>
      <c r="B2467" s="51">
        <v>41889</v>
      </c>
      <c r="C2467" s="75">
        <f t="shared" si="808"/>
        <v>41889</v>
      </c>
      <c r="D2467" s="50" t="s">
        <v>516</v>
      </c>
      <c r="E2467" s="50">
        <v>1</v>
      </c>
      <c r="F2467" s="50">
        <v>0</v>
      </c>
      <c r="G2467" s="50">
        <v>4</v>
      </c>
      <c r="H2467" s="50">
        <v>9</v>
      </c>
      <c r="I2467" s="53">
        <f t="shared" si="810"/>
        <v>2.8819444444444444E-3</v>
      </c>
      <c r="J2467" s="54">
        <f t="shared" si="811"/>
        <v>2.8819444444444444E-3</v>
      </c>
      <c r="K2467" s="50" t="s">
        <v>1485</v>
      </c>
      <c r="L2467" s="50" t="s">
        <v>797</v>
      </c>
      <c r="M2467" s="55">
        <f t="shared" si="812"/>
        <v>14.457831325301216</v>
      </c>
      <c r="N2467" s="50">
        <v>0</v>
      </c>
      <c r="O2467" s="50" t="s">
        <v>184</v>
      </c>
      <c r="S2467" s="151">
        <f t="shared" si="813"/>
        <v>0</v>
      </c>
      <c r="T2467" s="151">
        <f t="shared" si="814"/>
        <v>0</v>
      </c>
      <c r="V2467" s="393">
        <f t="shared" si="825"/>
        <v>0</v>
      </c>
      <c r="W2467" s="393">
        <f t="shared" si="826"/>
        <v>0</v>
      </c>
      <c r="X2467" s="53">
        <f t="shared" si="815"/>
        <v>7.5506944444444446E-2</v>
      </c>
      <c r="Y2467" s="53">
        <f t="shared" si="816"/>
        <v>0.11189612444444444</v>
      </c>
      <c r="Z2467" s="53">
        <f t="shared" si="817"/>
        <v>3.7753472222222223E-2</v>
      </c>
      <c r="AA2467" s="53">
        <f t="shared" si="818"/>
        <v>5.594806222222222E-2</v>
      </c>
      <c r="AB2467" s="50">
        <f t="shared" si="819"/>
        <v>680</v>
      </c>
      <c r="AC2467" s="50">
        <f t="shared" si="807"/>
        <v>2014</v>
      </c>
      <c r="AD2467" s="50">
        <f t="shared" si="820"/>
        <v>9</v>
      </c>
      <c r="AE2467" s="56">
        <f t="shared" si="821"/>
        <v>201409</v>
      </c>
      <c r="AF2467" s="56">
        <f t="shared" si="809"/>
        <v>37</v>
      </c>
      <c r="AG2467" s="58">
        <f t="shared" si="827"/>
        <v>0</v>
      </c>
      <c r="AH2467" s="56">
        <f t="shared" si="822"/>
        <v>7</v>
      </c>
      <c r="AI2467" s="53">
        <f t="shared" si="823"/>
        <v>9.3701534444444443E-2</v>
      </c>
      <c r="AJ2467" s="56">
        <f t="shared" si="824"/>
        <v>0</v>
      </c>
    </row>
    <row r="2468" spans="1:36" x14ac:dyDescent="0.25">
      <c r="A2468" s="50">
        <v>2467</v>
      </c>
      <c r="B2468" s="51">
        <v>41889</v>
      </c>
      <c r="C2468" s="75">
        <f t="shared" si="808"/>
        <v>41889</v>
      </c>
      <c r="D2468" s="50" t="s">
        <v>713</v>
      </c>
      <c r="E2468" s="50">
        <v>1</v>
      </c>
      <c r="F2468" s="50">
        <v>0</v>
      </c>
      <c r="G2468" s="50">
        <v>10</v>
      </c>
      <c r="H2468" s="50">
        <v>3</v>
      </c>
      <c r="I2468" s="53">
        <f t="shared" si="810"/>
        <v>6.9791666666666674E-3</v>
      </c>
      <c r="J2468" s="54">
        <f t="shared" si="811"/>
        <v>6.9791666666666674E-3</v>
      </c>
      <c r="L2468" s="50" t="s">
        <v>797</v>
      </c>
      <c r="M2468" s="55">
        <f t="shared" si="812"/>
        <v>5.9701492537313472</v>
      </c>
      <c r="N2468" s="50">
        <v>0</v>
      </c>
      <c r="O2468" s="50" t="s">
        <v>184</v>
      </c>
      <c r="S2468" s="151">
        <f t="shared" si="813"/>
        <v>0</v>
      </c>
      <c r="T2468" s="151">
        <f t="shared" si="814"/>
        <v>0</v>
      </c>
      <c r="V2468" s="393">
        <f t="shared" si="825"/>
        <v>0</v>
      </c>
      <c r="W2468" s="393">
        <f t="shared" si="826"/>
        <v>0</v>
      </c>
      <c r="X2468" s="53">
        <f t="shared" si="815"/>
        <v>0.18285416666666668</v>
      </c>
      <c r="Y2468" s="53">
        <f t="shared" si="816"/>
        <v>0.21924334666666667</v>
      </c>
      <c r="Z2468" s="53">
        <f t="shared" si="817"/>
        <v>9.1427083333333339E-2</v>
      </c>
      <c r="AA2468" s="53">
        <f t="shared" si="818"/>
        <v>0.10962167333333334</v>
      </c>
      <c r="AB2468" s="50">
        <f t="shared" si="819"/>
        <v>1775</v>
      </c>
      <c r="AC2468" s="50">
        <f t="shared" si="807"/>
        <v>2014</v>
      </c>
      <c r="AD2468" s="50">
        <f t="shared" si="820"/>
        <v>9</v>
      </c>
      <c r="AE2468" s="56">
        <f t="shared" si="821"/>
        <v>201409</v>
      </c>
      <c r="AF2468" s="56">
        <f t="shared" si="809"/>
        <v>37</v>
      </c>
      <c r="AG2468" s="58">
        <f t="shared" si="827"/>
        <v>0</v>
      </c>
      <c r="AH2468" s="56">
        <f t="shared" si="822"/>
        <v>7</v>
      </c>
      <c r="AI2468" s="53">
        <f t="shared" si="823"/>
        <v>0.20104875666666666</v>
      </c>
      <c r="AJ2468" s="56">
        <f t="shared" si="824"/>
        <v>0</v>
      </c>
    </row>
    <row r="2469" spans="1:36" x14ac:dyDescent="0.25">
      <c r="A2469" s="50">
        <v>2468</v>
      </c>
      <c r="B2469" s="51">
        <v>41889</v>
      </c>
      <c r="C2469" s="75">
        <f t="shared" si="808"/>
        <v>41889</v>
      </c>
      <c r="D2469" s="50" t="s">
        <v>714</v>
      </c>
      <c r="E2469" s="50">
        <v>1</v>
      </c>
      <c r="F2469" s="50">
        <v>0</v>
      </c>
      <c r="G2469" s="50">
        <v>10</v>
      </c>
      <c r="H2469" s="50">
        <v>46</v>
      </c>
      <c r="I2469" s="53">
        <f t="shared" si="810"/>
        <v>7.4768518518518526E-3</v>
      </c>
      <c r="J2469" s="54">
        <f t="shared" si="811"/>
        <v>7.4768518518518526E-3</v>
      </c>
      <c r="L2469" s="50" t="s">
        <v>797</v>
      </c>
      <c r="M2469" s="55">
        <f t="shared" si="812"/>
        <v>5.5727554179566603</v>
      </c>
      <c r="N2469" s="50">
        <v>0</v>
      </c>
      <c r="O2469" s="50" t="s">
        <v>184</v>
      </c>
      <c r="S2469" s="151">
        <f t="shared" si="813"/>
        <v>0</v>
      </c>
      <c r="T2469" s="151">
        <f t="shared" si="814"/>
        <v>0</v>
      </c>
      <c r="V2469" s="393">
        <f t="shared" si="825"/>
        <v>0</v>
      </c>
      <c r="W2469" s="393">
        <f t="shared" si="826"/>
        <v>0</v>
      </c>
      <c r="X2469" s="53">
        <f t="shared" si="815"/>
        <v>0.19589351851851852</v>
      </c>
      <c r="Y2469" s="53">
        <f t="shared" si="816"/>
        <v>0.23228269851851854</v>
      </c>
      <c r="Z2469" s="53">
        <f t="shared" si="817"/>
        <v>9.7946759259259261E-2</v>
      </c>
      <c r="AA2469" s="53">
        <f t="shared" si="818"/>
        <v>0.11614134925925927</v>
      </c>
      <c r="AB2469" s="50">
        <f t="shared" si="819"/>
        <v>2351</v>
      </c>
      <c r="AC2469" s="50">
        <f t="shared" ref="AC2469:AC2532" si="828">YEAR(B2469)</f>
        <v>2014</v>
      </c>
      <c r="AD2469" s="50">
        <f t="shared" si="820"/>
        <v>9</v>
      </c>
      <c r="AE2469" s="56">
        <f t="shared" si="821"/>
        <v>201409</v>
      </c>
      <c r="AF2469" s="56">
        <f t="shared" si="809"/>
        <v>37</v>
      </c>
      <c r="AG2469" s="58">
        <f t="shared" si="827"/>
        <v>0</v>
      </c>
      <c r="AH2469" s="56">
        <f t="shared" si="822"/>
        <v>7</v>
      </c>
      <c r="AI2469" s="53">
        <f t="shared" si="823"/>
        <v>0.21408810851851853</v>
      </c>
      <c r="AJ2469" s="56">
        <f t="shared" si="824"/>
        <v>0</v>
      </c>
    </row>
    <row r="2470" spans="1:36" x14ac:dyDescent="0.25">
      <c r="A2470" s="50">
        <v>2469</v>
      </c>
      <c r="B2470" s="51">
        <v>41889</v>
      </c>
      <c r="C2470" s="75">
        <f t="shared" si="808"/>
        <v>41889</v>
      </c>
      <c r="D2470" s="50" t="s">
        <v>715</v>
      </c>
      <c r="E2470" s="50">
        <v>1</v>
      </c>
      <c r="F2470" s="50">
        <v>0</v>
      </c>
      <c r="G2470" s="50">
        <v>13</v>
      </c>
      <c r="H2470" s="50">
        <v>42</v>
      </c>
      <c r="I2470" s="53">
        <f t="shared" si="810"/>
        <v>9.5138888888888894E-3</v>
      </c>
      <c r="J2470" s="54">
        <f t="shared" si="811"/>
        <v>9.5138888888888894E-3</v>
      </c>
      <c r="L2470" s="50" t="s">
        <v>797</v>
      </c>
      <c r="M2470" s="55">
        <f t="shared" si="812"/>
        <v>4.379562043795624</v>
      </c>
      <c r="N2470" s="50">
        <v>0</v>
      </c>
      <c r="O2470" s="50" t="s">
        <v>184</v>
      </c>
      <c r="S2470" s="151">
        <f t="shared" si="813"/>
        <v>0</v>
      </c>
      <c r="T2470" s="151">
        <f t="shared" si="814"/>
        <v>0</v>
      </c>
      <c r="V2470" s="393">
        <f t="shared" si="825"/>
        <v>0</v>
      </c>
      <c r="W2470" s="393">
        <f t="shared" si="826"/>
        <v>0</v>
      </c>
      <c r="X2470" s="53">
        <f t="shared" si="815"/>
        <v>0.2492638888888889</v>
      </c>
      <c r="Y2470" s="53">
        <f t="shared" si="816"/>
        <v>0.28565306888888892</v>
      </c>
      <c r="Z2470" s="53">
        <f t="shared" si="817"/>
        <v>0.12463194444444445</v>
      </c>
      <c r="AA2470" s="53">
        <f t="shared" si="818"/>
        <v>0.14282653444444446</v>
      </c>
      <c r="AB2470" s="50">
        <f t="shared" si="819"/>
        <v>3308</v>
      </c>
      <c r="AC2470" s="50">
        <f t="shared" si="828"/>
        <v>2014</v>
      </c>
      <c r="AD2470" s="50">
        <f t="shared" si="820"/>
        <v>9</v>
      </c>
      <c r="AE2470" s="56">
        <f t="shared" si="821"/>
        <v>201409</v>
      </c>
      <c r="AF2470" s="56">
        <f t="shared" si="809"/>
        <v>37</v>
      </c>
      <c r="AG2470" s="58">
        <f t="shared" si="827"/>
        <v>0</v>
      </c>
      <c r="AH2470" s="56">
        <f t="shared" si="822"/>
        <v>7</v>
      </c>
      <c r="AI2470" s="53">
        <f t="shared" si="823"/>
        <v>0.26745847888888891</v>
      </c>
      <c r="AJ2470" s="56">
        <f t="shared" si="824"/>
        <v>0</v>
      </c>
    </row>
    <row r="2471" spans="1:36" x14ac:dyDescent="0.25">
      <c r="A2471" s="50">
        <v>2470</v>
      </c>
      <c r="B2471" s="51">
        <v>41889</v>
      </c>
      <c r="C2471" s="75">
        <f t="shared" si="808"/>
        <v>41889</v>
      </c>
      <c r="D2471" s="50" t="s">
        <v>716</v>
      </c>
      <c r="E2471" s="50">
        <v>1</v>
      </c>
      <c r="F2471" s="50">
        <v>0</v>
      </c>
      <c r="G2471" s="50">
        <v>11</v>
      </c>
      <c r="H2471" s="50">
        <v>39</v>
      </c>
      <c r="I2471" s="53">
        <f t="shared" si="810"/>
        <v>8.0902777777777778E-3</v>
      </c>
      <c r="J2471" s="54">
        <f t="shared" si="811"/>
        <v>8.0902777777777778E-3</v>
      </c>
      <c r="L2471" s="50" t="s">
        <v>797</v>
      </c>
      <c r="M2471" s="55">
        <f t="shared" si="812"/>
        <v>5.1502145922746818</v>
      </c>
      <c r="N2471" s="50">
        <v>0</v>
      </c>
      <c r="O2471" s="50" t="s">
        <v>184</v>
      </c>
      <c r="S2471" s="151">
        <f t="shared" si="813"/>
        <v>0</v>
      </c>
      <c r="T2471" s="151">
        <f t="shared" si="814"/>
        <v>0</v>
      </c>
      <c r="V2471" s="393">
        <f t="shared" si="825"/>
        <v>0</v>
      </c>
      <c r="W2471" s="393">
        <f t="shared" si="826"/>
        <v>0</v>
      </c>
      <c r="X2471" s="53">
        <f t="shared" si="815"/>
        <v>0.21196527777777777</v>
      </c>
      <c r="Y2471" s="53">
        <f t="shared" si="816"/>
        <v>0.24835445777777779</v>
      </c>
      <c r="Z2471" s="53">
        <f t="shared" si="817"/>
        <v>0.10598263888888888</v>
      </c>
      <c r="AA2471" s="53">
        <f t="shared" si="818"/>
        <v>0.12417722888888889</v>
      </c>
      <c r="AB2471" s="50">
        <f t="shared" si="819"/>
        <v>2861</v>
      </c>
      <c r="AC2471" s="50">
        <f t="shared" si="828"/>
        <v>2014</v>
      </c>
      <c r="AD2471" s="50">
        <f t="shared" si="820"/>
        <v>9</v>
      </c>
      <c r="AE2471" s="56">
        <f t="shared" si="821"/>
        <v>201409</v>
      </c>
      <c r="AF2471" s="56">
        <f t="shared" si="809"/>
        <v>37</v>
      </c>
      <c r="AG2471" s="58">
        <f t="shared" si="827"/>
        <v>0</v>
      </c>
      <c r="AH2471" s="56">
        <f t="shared" si="822"/>
        <v>7</v>
      </c>
      <c r="AI2471" s="53">
        <f t="shared" si="823"/>
        <v>0.23015986777777778</v>
      </c>
      <c r="AJ2471" s="56">
        <f t="shared" si="824"/>
        <v>0</v>
      </c>
    </row>
    <row r="2472" spans="1:36" x14ac:dyDescent="0.25">
      <c r="A2472" s="50">
        <v>2471</v>
      </c>
      <c r="B2472" s="51">
        <v>41889</v>
      </c>
      <c r="C2472" s="75">
        <f t="shared" si="808"/>
        <v>41889</v>
      </c>
      <c r="D2472" s="50" t="s">
        <v>717</v>
      </c>
      <c r="E2472" s="50">
        <v>1</v>
      </c>
      <c r="F2472" s="50">
        <v>0</v>
      </c>
      <c r="G2472" s="50">
        <v>11</v>
      </c>
      <c r="H2472" s="50">
        <v>19</v>
      </c>
      <c r="I2472" s="53">
        <f t="shared" si="810"/>
        <v>7.858796296296296E-3</v>
      </c>
      <c r="J2472" s="54">
        <f t="shared" si="811"/>
        <v>7.858796296296296E-3</v>
      </c>
      <c r="L2472" s="50" t="s">
        <v>797</v>
      </c>
      <c r="M2472" s="55">
        <f t="shared" si="812"/>
        <v>5.3019145802651</v>
      </c>
      <c r="N2472" s="50">
        <v>0</v>
      </c>
      <c r="O2472" s="50" t="s">
        <v>184</v>
      </c>
      <c r="S2472" s="151">
        <f t="shared" si="813"/>
        <v>0</v>
      </c>
      <c r="T2472" s="151">
        <f t="shared" si="814"/>
        <v>0</v>
      </c>
      <c r="V2472" s="393">
        <f t="shared" si="825"/>
        <v>0</v>
      </c>
      <c r="W2472" s="393">
        <f t="shared" si="826"/>
        <v>0</v>
      </c>
      <c r="X2472" s="53">
        <f t="shared" si="815"/>
        <v>0.20590046296296294</v>
      </c>
      <c r="Y2472" s="53">
        <f t="shared" si="816"/>
        <v>0.24228964296296296</v>
      </c>
      <c r="Z2472" s="53">
        <f t="shared" si="817"/>
        <v>0.10295023148148147</v>
      </c>
      <c r="AA2472" s="53">
        <f t="shared" si="818"/>
        <v>0.12114482148148148</v>
      </c>
      <c r="AB2472" s="50">
        <f t="shared" si="819"/>
        <v>2701</v>
      </c>
      <c r="AC2472" s="50">
        <f t="shared" si="828"/>
        <v>2014</v>
      </c>
      <c r="AD2472" s="50">
        <f t="shared" si="820"/>
        <v>9</v>
      </c>
      <c r="AE2472" s="56">
        <f t="shared" si="821"/>
        <v>201409</v>
      </c>
      <c r="AF2472" s="56">
        <f t="shared" si="809"/>
        <v>37</v>
      </c>
      <c r="AG2472" s="58">
        <f t="shared" si="827"/>
        <v>0</v>
      </c>
      <c r="AH2472" s="56">
        <f t="shared" si="822"/>
        <v>7</v>
      </c>
      <c r="AI2472" s="53">
        <f t="shared" si="823"/>
        <v>0.22409505296296295</v>
      </c>
      <c r="AJ2472" s="56">
        <f t="shared" si="824"/>
        <v>0</v>
      </c>
    </row>
    <row r="2473" spans="1:36" x14ac:dyDescent="0.25">
      <c r="A2473" s="50">
        <v>2472</v>
      </c>
      <c r="B2473" s="51">
        <v>41889</v>
      </c>
      <c r="C2473" s="75">
        <f t="shared" si="808"/>
        <v>41889</v>
      </c>
      <c r="D2473" s="50" t="s">
        <v>718</v>
      </c>
      <c r="E2473" s="50">
        <v>1</v>
      </c>
      <c r="F2473" s="50">
        <v>0</v>
      </c>
      <c r="G2473" s="50">
        <v>13</v>
      </c>
      <c r="H2473" s="50">
        <v>57</v>
      </c>
      <c r="I2473" s="53">
        <f t="shared" si="810"/>
        <v>9.6874999999999999E-3</v>
      </c>
      <c r="J2473" s="54">
        <f t="shared" si="811"/>
        <v>9.6874999999999999E-3</v>
      </c>
      <c r="L2473" s="50" t="s">
        <v>797</v>
      </c>
      <c r="M2473" s="55">
        <f t="shared" si="812"/>
        <v>4.3010752688172076</v>
      </c>
      <c r="N2473" s="50">
        <v>0</v>
      </c>
      <c r="O2473" s="50" t="s">
        <v>184</v>
      </c>
      <c r="S2473" s="151">
        <f t="shared" si="813"/>
        <v>0</v>
      </c>
      <c r="T2473" s="151">
        <f t="shared" si="814"/>
        <v>0</v>
      </c>
      <c r="V2473" s="393">
        <f t="shared" si="825"/>
        <v>0</v>
      </c>
      <c r="W2473" s="393">
        <f t="shared" si="826"/>
        <v>0</v>
      </c>
      <c r="X2473" s="53">
        <f t="shared" si="815"/>
        <v>0.2538125</v>
      </c>
      <c r="Y2473" s="53">
        <f t="shared" si="816"/>
        <v>0.29020168000000002</v>
      </c>
      <c r="Z2473" s="53">
        <f t="shared" si="817"/>
        <v>0.12690625</v>
      </c>
      <c r="AA2473" s="53">
        <f t="shared" si="818"/>
        <v>0.14510084000000001</v>
      </c>
      <c r="AB2473" s="50">
        <f t="shared" si="819"/>
        <v>3336</v>
      </c>
      <c r="AC2473" s="50">
        <f t="shared" si="828"/>
        <v>2014</v>
      </c>
      <c r="AD2473" s="50">
        <f t="shared" si="820"/>
        <v>9</v>
      </c>
      <c r="AE2473" s="56">
        <f t="shared" si="821"/>
        <v>201409</v>
      </c>
      <c r="AF2473" s="56">
        <f t="shared" si="809"/>
        <v>37</v>
      </c>
      <c r="AG2473" s="58">
        <f t="shared" si="827"/>
        <v>0</v>
      </c>
      <c r="AH2473" s="56">
        <f t="shared" si="822"/>
        <v>7</v>
      </c>
      <c r="AI2473" s="53">
        <f t="shared" si="823"/>
        <v>0.27200709000000001</v>
      </c>
      <c r="AJ2473" s="56">
        <f t="shared" si="824"/>
        <v>0</v>
      </c>
    </row>
    <row r="2474" spans="1:36" x14ac:dyDescent="0.25">
      <c r="A2474" s="50">
        <v>2473</v>
      </c>
      <c r="B2474" s="51">
        <v>41889</v>
      </c>
      <c r="C2474" s="75">
        <f t="shared" si="808"/>
        <v>41889</v>
      </c>
      <c r="D2474" s="50" t="s">
        <v>719</v>
      </c>
      <c r="E2474" s="50">
        <v>1</v>
      </c>
      <c r="F2474" s="50">
        <v>0</v>
      </c>
      <c r="G2474" s="50">
        <v>14</v>
      </c>
      <c r="H2474" s="50">
        <v>53</v>
      </c>
      <c r="I2474" s="53">
        <f t="shared" si="810"/>
        <v>1.0335648148148148E-2</v>
      </c>
      <c r="J2474" s="54">
        <f t="shared" si="811"/>
        <v>1.0335648148148148E-2</v>
      </c>
      <c r="L2474" s="50" t="s">
        <v>797</v>
      </c>
      <c r="M2474" s="55">
        <f t="shared" si="812"/>
        <v>4.0313549832026911</v>
      </c>
      <c r="N2474" s="50">
        <v>0</v>
      </c>
      <c r="O2474" s="50" t="s">
        <v>184</v>
      </c>
      <c r="S2474" s="151">
        <f t="shared" si="813"/>
        <v>0</v>
      </c>
      <c r="T2474" s="151">
        <f t="shared" si="814"/>
        <v>0</v>
      </c>
      <c r="V2474" s="393">
        <f t="shared" si="825"/>
        <v>0</v>
      </c>
      <c r="W2474" s="393">
        <f t="shared" si="826"/>
        <v>0</v>
      </c>
      <c r="X2474" s="53">
        <f t="shared" si="815"/>
        <v>0.27079398148148148</v>
      </c>
      <c r="Y2474" s="53">
        <f t="shared" si="816"/>
        <v>0.30718316148148145</v>
      </c>
      <c r="Z2474" s="53">
        <f t="shared" si="817"/>
        <v>0.13539699074074074</v>
      </c>
      <c r="AA2474" s="53">
        <f t="shared" si="818"/>
        <v>0.15359158074074072</v>
      </c>
      <c r="AB2474" s="50">
        <f t="shared" si="819"/>
        <v>3423</v>
      </c>
      <c r="AC2474" s="50">
        <f t="shared" si="828"/>
        <v>2014</v>
      </c>
      <c r="AD2474" s="50">
        <f t="shared" si="820"/>
        <v>9</v>
      </c>
      <c r="AE2474" s="56">
        <f t="shared" si="821"/>
        <v>201409</v>
      </c>
      <c r="AF2474" s="56">
        <f t="shared" si="809"/>
        <v>37</v>
      </c>
      <c r="AG2474" s="58">
        <f t="shared" si="827"/>
        <v>0</v>
      </c>
      <c r="AH2474" s="56">
        <f t="shared" si="822"/>
        <v>7</v>
      </c>
      <c r="AI2474" s="53">
        <f t="shared" si="823"/>
        <v>0.28898857148148149</v>
      </c>
      <c r="AJ2474" s="56">
        <f t="shared" si="824"/>
        <v>0</v>
      </c>
    </row>
    <row r="2475" spans="1:36" x14ac:dyDescent="0.25">
      <c r="A2475" s="50">
        <v>2474</v>
      </c>
      <c r="B2475" s="51">
        <v>41889</v>
      </c>
      <c r="C2475" s="75">
        <f t="shared" si="808"/>
        <v>41889</v>
      </c>
      <c r="D2475" s="50" t="s">
        <v>720</v>
      </c>
      <c r="E2475" s="50">
        <v>1</v>
      </c>
      <c r="F2475" s="50">
        <v>0</v>
      </c>
      <c r="G2475" s="50">
        <v>11</v>
      </c>
      <c r="H2475" s="50">
        <v>9</v>
      </c>
      <c r="I2475" s="53">
        <f t="shared" si="810"/>
        <v>7.743055555555556E-3</v>
      </c>
      <c r="J2475" s="54">
        <f t="shared" si="811"/>
        <v>7.743055555555556E-3</v>
      </c>
      <c r="L2475" s="50" t="s">
        <v>797</v>
      </c>
      <c r="M2475" s="55">
        <f t="shared" si="812"/>
        <v>5.3811659192825152</v>
      </c>
      <c r="N2475" s="50">
        <v>0</v>
      </c>
      <c r="O2475" s="50" t="s">
        <v>184</v>
      </c>
      <c r="S2475" s="151">
        <f t="shared" si="813"/>
        <v>0</v>
      </c>
      <c r="T2475" s="151">
        <f t="shared" si="814"/>
        <v>0</v>
      </c>
      <c r="V2475" s="393">
        <f t="shared" si="825"/>
        <v>0</v>
      </c>
      <c r="W2475" s="393">
        <f t="shared" si="826"/>
        <v>0</v>
      </c>
      <c r="X2475" s="53">
        <f t="shared" si="815"/>
        <v>0.20286805555555557</v>
      </c>
      <c r="Y2475" s="53">
        <f t="shared" si="816"/>
        <v>0.23925723555555553</v>
      </c>
      <c r="Z2475" s="53">
        <f t="shared" si="817"/>
        <v>0.10143402777777778</v>
      </c>
      <c r="AA2475" s="53">
        <f t="shared" si="818"/>
        <v>0.11962861777777777</v>
      </c>
      <c r="AB2475" s="50">
        <f t="shared" si="819"/>
        <v>2610</v>
      </c>
      <c r="AC2475" s="50">
        <f t="shared" si="828"/>
        <v>2014</v>
      </c>
      <c r="AD2475" s="50">
        <f t="shared" si="820"/>
        <v>9</v>
      </c>
      <c r="AE2475" s="56">
        <f t="shared" si="821"/>
        <v>201409</v>
      </c>
      <c r="AF2475" s="56">
        <f t="shared" si="809"/>
        <v>37</v>
      </c>
      <c r="AG2475" s="58">
        <f t="shared" si="827"/>
        <v>0</v>
      </c>
      <c r="AH2475" s="56">
        <f t="shared" si="822"/>
        <v>7</v>
      </c>
      <c r="AI2475" s="53">
        <f t="shared" si="823"/>
        <v>0.22106264555555555</v>
      </c>
      <c r="AJ2475" s="56">
        <f t="shared" si="824"/>
        <v>0</v>
      </c>
    </row>
    <row r="2476" spans="1:36" x14ac:dyDescent="0.25">
      <c r="A2476" s="50">
        <v>2475</v>
      </c>
      <c r="B2476" s="51">
        <v>41889</v>
      </c>
      <c r="C2476" s="75">
        <f t="shared" ref="C2476:C2480" si="829">B2476</f>
        <v>41889</v>
      </c>
      <c r="D2476" s="50" t="s">
        <v>721</v>
      </c>
      <c r="E2476" s="50">
        <v>1</v>
      </c>
      <c r="F2476" s="50">
        <v>0</v>
      </c>
      <c r="G2476" s="50">
        <v>12</v>
      </c>
      <c r="H2476" s="50">
        <v>55</v>
      </c>
      <c r="I2476" s="53">
        <f t="shared" si="810"/>
        <v>8.9699074074074073E-3</v>
      </c>
      <c r="J2476" s="54">
        <f t="shared" si="811"/>
        <v>8.9699074074074073E-3</v>
      </c>
      <c r="L2476" s="50" t="s">
        <v>797</v>
      </c>
      <c r="M2476" s="55">
        <f t="shared" si="812"/>
        <v>4.6451612903225845</v>
      </c>
      <c r="N2476" s="50">
        <v>0</v>
      </c>
      <c r="O2476" s="50" t="s">
        <v>184</v>
      </c>
      <c r="S2476" s="151">
        <f t="shared" si="813"/>
        <v>0</v>
      </c>
      <c r="T2476" s="151">
        <f t="shared" si="814"/>
        <v>0</v>
      </c>
      <c r="V2476" s="393">
        <f t="shared" si="825"/>
        <v>0</v>
      </c>
      <c r="W2476" s="393">
        <f t="shared" si="826"/>
        <v>0</v>
      </c>
      <c r="X2476" s="53">
        <f t="shared" si="815"/>
        <v>0.23501157407407405</v>
      </c>
      <c r="Y2476" s="53">
        <f t="shared" si="816"/>
        <v>0.27140075407407405</v>
      </c>
      <c r="Z2476" s="53">
        <f t="shared" si="817"/>
        <v>0.11750578703703703</v>
      </c>
      <c r="AA2476" s="53">
        <f t="shared" si="818"/>
        <v>0.13570037703703702</v>
      </c>
      <c r="AB2476" s="50">
        <f t="shared" si="819"/>
        <v>3224</v>
      </c>
      <c r="AC2476" s="50">
        <f t="shared" si="828"/>
        <v>2014</v>
      </c>
      <c r="AD2476" s="50">
        <f t="shared" si="820"/>
        <v>9</v>
      </c>
      <c r="AE2476" s="56">
        <f t="shared" si="821"/>
        <v>201409</v>
      </c>
      <c r="AF2476" s="56">
        <f t="shared" si="809"/>
        <v>37</v>
      </c>
      <c r="AG2476" s="58">
        <f t="shared" si="827"/>
        <v>0</v>
      </c>
      <c r="AH2476" s="56">
        <f t="shared" si="822"/>
        <v>7</v>
      </c>
      <c r="AI2476" s="53">
        <f t="shared" si="823"/>
        <v>0.25320616407407404</v>
      </c>
      <c r="AJ2476" s="56">
        <f t="shared" si="824"/>
        <v>0</v>
      </c>
    </row>
    <row r="2477" spans="1:36" x14ac:dyDescent="0.25">
      <c r="A2477" s="50">
        <v>2476</v>
      </c>
      <c r="B2477" s="51">
        <v>41889</v>
      </c>
      <c r="C2477" s="75">
        <f t="shared" si="829"/>
        <v>41889</v>
      </c>
      <c r="D2477" s="50" t="s">
        <v>707</v>
      </c>
      <c r="E2477" s="50">
        <v>1</v>
      </c>
      <c r="F2477" s="50">
        <v>0</v>
      </c>
      <c r="G2477" s="50">
        <v>14</v>
      </c>
      <c r="H2477" s="50">
        <v>3</v>
      </c>
      <c r="I2477" s="53">
        <f t="shared" si="810"/>
        <v>9.7569444444444448E-3</v>
      </c>
      <c r="J2477" s="54">
        <f t="shared" si="811"/>
        <v>9.7569444444444448E-3</v>
      </c>
      <c r="L2477" s="50" t="s">
        <v>797</v>
      </c>
      <c r="M2477" s="55">
        <f t="shared" si="812"/>
        <v>4.2704626334519604</v>
      </c>
      <c r="N2477" s="50">
        <v>0</v>
      </c>
      <c r="O2477" s="50" t="s">
        <v>184</v>
      </c>
      <c r="S2477" s="151">
        <f t="shared" si="813"/>
        <v>0</v>
      </c>
      <c r="T2477" s="151">
        <f t="shared" si="814"/>
        <v>0</v>
      </c>
      <c r="V2477" s="393">
        <f t="shared" si="825"/>
        <v>0</v>
      </c>
      <c r="W2477" s="393">
        <f t="shared" si="826"/>
        <v>0</v>
      </c>
      <c r="X2477" s="53">
        <f t="shared" si="815"/>
        <v>0.25563194444444443</v>
      </c>
      <c r="Y2477" s="53">
        <f t="shared" si="816"/>
        <v>0.29202112444444445</v>
      </c>
      <c r="Z2477" s="53">
        <f t="shared" si="817"/>
        <v>0.12781597222222221</v>
      </c>
      <c r="AA2477" s="53">
        <f t="shared" si="818"/>
        <v>0.14601056222222222</v>
      </c>
      <c r="AB2477" s="50">
        <f t="shared" si="819"/>
        <v>3348</v>
      </c>
      <c r="AC2477" s="50">
        <f t="shared" si="828"/>
        <v>2014</v>
      </c>
      <c r="AD2477" s="50">
        <f t="shared" si="820"/>
        <v>9</v>
      </c>
      <c r="AE2477" s="56">
        <f t="shared" si="821"/>
        <v>201409</v>
      </c>
      <c r="AF2477" s="56">
        <f t="shared" si="809"/>
        <v>37</v>
      </c>
      <c r="AG2477" s="58">
        <f t="shared" si="827"/>
        <v>0</v>
      </c>
      <c r="AH2477" s="56">
        <f t="shared" si="822"/>
        <v>7</v>
      </c>
      <c r="AI2477" s="53">
        <f t="shared" si="823"/>
        <v>0.27382653444444444</v>
      </c>
      <c r="AJ2477" s="56">
        <f t="shared" si="824"/>
        <v>0</v>
      </c>
    </row>
    <row r="2478" spans="1:36" x14ac:dyDescent="0.25">
      <c r="A2478" s="50">
        <v>2477</v>
      </c>
      <c r="B2478" s="51">
        <v>41889</v>
      </c>
      <c r="C2478" s="75">
        <f t="shared" si="829"/>
        <v>41889</v>
      </c>
      <c r="D2478" s="50" t="s">
        <v>708</v>
      </c>
      <c r="E2478" s="50">
        <v>1</v>
      </c>
      <c r="F2478" s="50">
        <v>0</v>
      </c>
      <c r="G2478" s="50">
        <v>12</v>
      </c>
      <c r="H2478" s="50">
        <v>34</v>
      </c>
      <c r="I2478" s="53">
        <f t="shared" si="810"/>
        <v>8.726851851851852E-3</v>
      </c>
      <c r="J2478" s="54">
        <f t="shared" si="811"/>
        <v>8.726851851851852E-3</v>
      </c>
      <c r="L2478" s="50" t="s">
        <v>797</v>
      </c>
      <c r="M2478" s="55">
        <f t="shared" si="812"/>
        <v>4.7745358090185714</v>
      </c>
      <c r="N2478" s="50">
        <v>0</v>
      </c>
      <c r="O2478" s="50" t="s">
        <v>184</v>
      </c>
      <c r="S2478" s="151">
        <f t="shared" si="813"/>
        <v>0</v>
      </c>
      <c r="T2478" s="151">
        <f t="shared" si="814"/>
        <v>0</v>
      </c>
      <c r="V2478" s="393">
        <f t="shared" si="825"/>
        <v>0</v>
      </c>
      <c r="W2478" s="393">
        <f t="shared" si="826"/>
        <v>0</v>
      </c>
      <c r="X2478" s="53">
        <f t="shared" si="815"/>
        <v>0.22864351851851852</v>
      </c>
      <c r="Y2478" s="53">
        <f t="shared" si="816"/>
        <v>0.26503269851851852</v>
      </c>
      <c r="Z2478" s="53">
        <f t="shared" si="817"/>
        <v>0.11432175925925926</v>
      </c>
      <c r="AA2478" s="53">
        <f t="shared" si="818"/>
        <v>0.13251634925925926</v>
      </c>
      <c r="AB2478" s="50">
        <f t="shared" si="819"/>
        <v>3164</v>
      </c>
      <c r="AC2478" s="50">
        <f t="shared" si="828"/>
        <v>2014</v>
      </c>
      <c r="AD2478" s="50">
        <f t="shared" si="820"/>
        <v>9</v>
      </c>
      <c r="AE2478" s="56">
        <f t="shared" si="821"/>
        <v>201409</v>
      </c>
      <c r="AF2478" s="56">
        <f t="shared" si="809"/>
        <v>37</v>
      </c>
      <c r="AG2478" s="58">
        <f t="shared" si="827"/>
        <v>0</v>
      </c>
      <c r="AH2478" s="56">
        <f t="shared" si="822"/>
        <v>7</v>
      </c>
      <c r="AI2478" s="53">
        <f t="shared" si="823"/>
        <v>0.24683810851851851</v>
      </c>
      <c r="AJ2478" s="56">
        <f t="shared" si="824"/>
        <v>0</v>
      </c>
    </row>
    <row r="2479" spans="1:36" x14ac:dyDescent="0.25">
      <c r="A2479" s="50">
        <v>2478</v>
      </c>
      <c r="B2479" s="51">
        <v>41889</v>
      </c>
      <c r="C2479" s="75">
        <f t="shared" si="829"/>
        <v>41889</v>
      </c>
      <c r="D2479" s="50" t="s">
        <v>709</v>
      </c>
      <c r="E2479" s="50">
        <v>1</v>
      </c>
      <c r="F2479" s="50">
        <v>0</v>
      </c>
      <c r="G2479" s="50">
        <v>14</v>
      </c>
      <c r="H2479" s="50">
        <v>22</v>
      </c>
      <c r="I2479" s="53">
        <f t="shared" si="810"/>
        <v>9.9768518518518531E-3</v>
      </c>
      <c r="J2479" s="54">
        <f t="shared" si="811"/>
        <v>9.9768518518518531E-3</v>
      </c>
      <c r="L2479" s="50" t="s">
        <v>797</v>
      </c>
      <c r="M2479" s="55">
        <f t="shared" si="812"/>
        <v>4.1763341067285413</v>
      </c>
      <c r="N2479" s="50">
        <v>0</v>
      </c>
      <c r="O2479" s="50" t="s">
        <v>184</v>
      </c>
      <c r="S2479" s="151">
        <f t="shared" si="813"/>
        <v>0</v>
      </c>
      <c r="T2479" s="151">
        <f t="shared" si="814"/>
        <v>0</v>
      </c>
      <c r="V2479" s="393">
        <f t="shared" si="825"/>
        <v>0</v>
      </c>
      <c r="W2479" s="393">
        <f t="shared" si="826"/>
        <v>0</v>
      </c>
      <c r="X2479" s="53">
        <f t="shared" si="815"/>
        <v>0.26139351851851855</v>
      </c>
      <c r="Y2479" s="53">
        <f t="shared" si="816"/>
        <v>0.29778269851851857</v>
      </c>
      <c r="Z2479" s="53">
        <f t="shared" si="817"/>
        <v>0.13069675925925928</v>
      </c>
      <c r="AA2479" s="53">
        <f t="shared" si="818"/>
        <v>0.14889134925925929</v>
      </c>
      <c r="AB2479" s="50">
        <f t="shared" si="819"/>
        <v>3382</v>
      </c>
      <c r="AC2479" s="50">
        <f t="shared" si="828"/>
        <v>2014</v>
      </c>
      <c r="AD2479" s="50">
        <f t="shared" si="820"/>
        <v>9</v>
      </c>
      <c r="AE2479" s="56">
        <f t="shared" si="821"/>
        <v>201409</v>
      </c>
      <c r="AF2479" s="56">
        <f t="shared" si="809"/>
        <v>37</v>
      </c>
      <c r="AG2479" s="58">
        <f t="shared" si="827"/>
        <v>0</v>
      </c>
      <c r="AH2479" s="56">
        <f t="shared" si="822"/>
        <v>7</v>
      </c>
      <c r="AI2479" s="53">
        <f t="shared" si="823"/>
        <v>0.27958810851851856</v>
      </c>
      <c r="AJ2479" s="56">
        <f t="shared" si="824"/>
        <v>0</v>
      </c>
    </row>
    <row r="2480" spans="1:36" x14ac:dyDescent="0.25">
      <c r="A2480" s="50">
        <v>2479</v>
      </c>
      <c r="B2480" s="51">
        <v>41889</v>
      </c>
      <c r="C2480" s="75">
        <f t="shared" si="829"/>
        <v>41889</v>
      </c>
      <c r="D2480" s="50" t="s">
        <v>710</v>
      </c>
      <c r="E2480" s="50">
        <v>1</v>
      </c>
      <c r="F2480" s="50">
        <v>0</v>
      </c>
      <c r="G2480" s="50">
        <v>14</v>
      </c>
      <c r="H2480" s="50">
        <v>14</v>
      </c>
      <c r="I2480" s="53">
        <f t="shared" si="810"/>
        <v>9.8842592592592576E-3</v>
      </c>
      <c r="J2480" s="54">
        <f t="shared" si="811"/>
        <v>9.8842592592592576E-3</v>
      </c>
      <c r="L2480" s="50" t="s">
        <v>797</v>
      </c>
      <c r="M2480" s="55">
        <f t="shared" si="812"/>
        <v>4.2154566744730717</v>
      </c>
      <c r="N2480" s="50">
        <v>0</v>
      </c>
      <c r="O2480" s="50" t="s">
        <v>184</v>
      </c>
      <c r="S2480" s="151">
        <f t="shared" si="813"/>
        <v>0</v>
      </c>
      <c r="T2480" s="151">
        <f t="shared" si="814"/>
        <v>0</v>
      </c>
      <c r="V2480" s="393">
        <f t="shared" si="825"/>
        <v>0</v>
      </c>
      <c r="W2480" s="393">
        <f t="shared" si="826"/>
        <v>0</v>
      </c>
      <c r="X2480" s="53">
        <f t="shared" si="815"/>
        <v>0.25896759259259255</v>
      </c>
      <c r="Y2480" s="53">
        <f t="shared" si="816"/>
        <v>0.29535677259259252</v>
      </c>
      <c r="Z2480" s="53">
        <f t="shared" si="817"/>
        <v>0.12948379629629628</v>
      </c>
      <c r="AA2480" s="53">
        <f t="shared" si="818"/>
        <v>0.14767838629629626</v>
      </c>
      <c r="AB2480" s="50">
        <f t="shared" si="819"/>
        <v>3366</v>
      </c>
      <c r="AC2480" s="50">
        <f t="shared" si="828"/>
        <v>2014</v>
      </c>
      <c r="AD2480" s="50">
        <f t="shared" si="820"/>
        <v>9</v>
      </c>
      <c r="AE2480" s="56">
        <f t="shared" si="821"/>
        <v>201409</v>
      </c>
      <c r="AF2480" s="56">
        <f t="shared" si="809"/>
        <v>37</v>
      </c>
      <c r="AG2480" s="58">
        <f t="shared" si="827"/>
        <v>0</v>
      </c>
      <c r="AH2480" s="56">
        <f t="shared" si="822"/>
        <v>7</v>
      </c>
      <c r="AI2480" s="53">
        <f t="shared" si="823"/>
        <v>0.27716218259259251</v>
      </c>
      <c r="AJ2480" s="56">
        <f t="shared" si="824"/>
        <v>0</v>
      </c>
    </row>
    <row r="2481" spans="1:36" x14ac:dyDescent="0.25">
      <c r="A2481" s="50">
        <v>2480</v>
      </c>
      <c r="B2481" s="51">
        <v>41891</v>
      </c>
      <c r="C2481" s="75">
        <v>9</v>
      </c>
      <c r="D2481" s="50" t="s">
        <v>1224</v>
      </c>
      <c r="E2481" s="50">
        <v>10</v>
      </c>
      <c r="F2481" s="50">
        <v>0</v>
      </c>
      <c r="G2481" s="50">
        <v>28</v>
      </c>
      <c r="H2481" s="50">
        <v>0</v>
      </c>
      <c r="I2481" s="53">
        <f t="shared" si="810"/>
        <v>1.9444444444444445E-2</v>
      </c>
      <c r="J2481" s="54">
        <f t="shared" si="811"/>
        <v>1.9444444444444444E-3</v>
      </c>
      <c r="K2481" s="50" t="s">
        <v>921</v>
      </c>
      <c r="L2481" s="50" t="s">
        <v>1132</v>
      </c>
      <c r="M2481" s="55">
        <f t="shared" si="812"/>
        <v>21.428571428571445</v>
      </c>
      <c r="N2481" s="50">
        <v>0</v>
      </c>
      <c r="O2481" s="50" t="s">
        <v>253</v>
      </c>
      <c r="S2481" s="151">
        <f t="shared" si="813"/>
        <v>0.21777777777777776</v>
      </c>
      <c r="T2481" s="151">
        <f t="shared" si="814"/>
        <v>0.10888888888888888</v>
      </c>
      <c r="V2481" s="393">
        <f t="shared" si="825"/>
        <v>0</v>
      </c>
      <c r="W2481" s="393">
        <f t="shared" si="826"/>
        <v>0</v>
      </c>
      <c r="X2481" s="53">
        <f t="shared" si="815"/>
        <v>5.0944444444444445E-2</v>
      </c>
      <c r="Y2481" s="53">
        <f t="shared" si="816"/>
        <v>8.7333624444444438E-2</v>
      </c>
      <c r="Z2481" s="53">
        <f t="shared" si="817"/>
        <v>2.5472222222222222E-2</v>
      </c>
      <c r="AA2481" s="53">
        <f t="shared" si="818"/>
        <v>4.3666812222222219E-2</v>
      </c>
      <c r="AB2481" s="50">
        <f t="shared" si="819"/>
        <v>143</v>
      </c>
      <c r="AC2481" s="50">
        <f t="shared" si="828"/>
        <v>2014</v>
      </c>
      <c r="AD2481" s="50">
        <f t="shared" si="820"/>
        <v>9</v>
      </c>
      <c r="AE2481" s="56">
        <f t="shared" si="821"/>
        <v>201409</v>
      </c>
      <c r="AF2481" s="56">
        <f t="shared" si="809"/>
        <v>37</v>
      </c>
      <c r="AG2481" s="58">
        <f t="shared" si="827"/>
        <v>1</v>
      </c>
      <c r="AH2481" s="56">
        <f t="shared" si="822"/>
        <v>9</v>
      </c>
      <c r="AI2481" s="53">
        <f t="shared" si="823"/>
        <v>6.9139034444444442E-2</v>
      </c>
      <c r="AJ2481" s="56">
        <f t="shared" si="824"/>
        <v>10</v>
      </c>
    </row>
    <row r="2482" spans="1:36" x14ac:dyDescent="0.25">
      <c r="A2482" s="50">
        <v>2481</v>
      </c>
      <c r="B2482" s="51">
        <v>41893</v>
      </c>
      <c r="C2482" s="75">
        <f t="shared" ref="C2482:C2545" si="830">B2482</f>
        <v>41893</v>
      </c>
      <c r="D2482" s="50" t="s">
        <v>1224</v>
      </c>
      <c r="E2482" s="50">
        <v>10</v>
      </c>
      <c r="F2482" s="50">
        <v>0</v>
      </c>
      <c r="G2482" s="50">
        <v>27</v>
      </c>
      <c r="H2482" s="50">
        <v>30</v>
      </c>
      <c r="I2482" s="53">
        <f t="shared" si="810"/>
        <v>1.909722222222222E-2</v>
      </c>
      <c r="J2482" s="54">
        <f t="shared" si="811"/>
        <v>1.9097222222222219E-3</v>
      </c>
      <c r="K2482" s="50" t="s">
        <v>921</v>
      </c>
      <c r="L2482" s="50" t="s">
        <v>1132</v>
      </c>
      <c r="M2482" s="55">
        <f t="shared" si="812"/>
        <v>21.818181818181838</v>
      </c>
      <c r="N2482" s="50">
        <v>0</v>
      </c>
      <c r="O2482" s="50" t="s">
        <v>253</v>
      </c>
      <c r="S2482" s="151">
        <f t="shared" si="813"/>
        <v>0.21388888888888885</v>
      </c>
      <c r="T2482" s="151">
        <f t="shared" si="814"/>
        <v>0.10694444444444443</v>
      </c>
      <c r="V2482" s="393">
        <f t="shared" si="825"/>
        <v>0</v>
      </c>
      <c r="W2482" s="393">
        <f t="shared" si="826"/>
        <v>0</v>
      </c>
      <c r="X2482" s="53">
        <f t="shared" si="815"/>
        <v>5.0034722222222217E-2</v>
      </c>
      <c r="Y2482" s="53">
        <f t="shared" si="816"/>
        <v>8.642390222222221E-2</v>
      </c>
      <c r="Z2482" s="53">
        <f t="shared" si="817"/>
        <v>2.5017361111111108E-2</v>
      </c>
      <c r="AA2482" s="53">
        <f t="shared" si="818"/>
        <v>4.3211951111111105E-2</v>
      </c>
      <c r="AB2482" s="50">
        <f t="shared" si="819"/>
        <v>122</v>
      </c>
      <c r="AC2482" s="50">
        <f t="shared" si="828"/>
        <v>2014</v>
      </c>
      <c r="AD2482" s="50">
        <f t="shared" si="820"/>
        <v>9</v>
      </c>
      <c r="AE2482" s="56">
        <f t="shared" si="821"/>
        <v>201409</v>
      </c>
      <c r="AF2482" s="56">
        <f t="shared" si="809"/>
        <v>37</v>
      </c>
      <c r="AG2482" s="58">
        <f t="shared" si="827"/>
        <v>1</v>
      </c>
      <c r="AH2482" s="56">
        <f t="shared" si="822"/>
        <v>11</v>
      </c>
      <c r="AI2482" s="53">
        <f t="shared" si="823"/>
        <v>6.8229312222222213E-2</v>
      </c>
      <c r="AJ2482" s="56">
        <f t="shared" si="824"/>
        <v>10</v>
      </c>
    </row>
    <row r="2483" spans="1:36" x14ac:dyDescent="0.25">
      <c r="A2483" s="50">
        <v>2482</v>
      </c>
      <c r="B2483" s="51">
        <v>41894</v>
      </c>
      <c r="C2483" s="75">
        <f t="shared" si="830"/>
        <v>41894</v>
      </c>
      <c r="D2483" s="50" t="s">
        <v>1223</v>
      </c>
      <c r="E2483" s="50">
        <v>2.8</v>
      </c>
      <c r="F2483" s="50">
        <v>0</v>
      </c>
      <c r="G2483" s="50">
        <v>33</v>
      </c>
      <c r="H2483" s="50">
        <v>29</v>
      </c>
      <c r="I2483" s="53">
        <f t="shared" si="810"/>
        <v>2.3252314814814812E-2</v>
      </c>
      <c r="J2483" s="54">
        <f t="shared" si="811"/>
        <v>8.3043981481481476E-3</v>
      </c>
      <c r="K2483" s="50" t="s">
        <v>1451</v>
      </c>
      <c r="L2483" s="50" t="s">
        <v>315</v>
      </c>
      <c r="M2483" s="55">
        <f t="shared" si="812"/>
        <v>5.0174216027874605</v>
      </c>
      <c r="N2483" s="50">
        <v>0</v>
      </c>
      <c r="O2483" s="50" t="s">
        <v>198</v>
      </c>
      <c r="R2483" s="50" t="s">
        <v>1495</v>
      </c>
      <c r="S2483" s="151">
        <f t="shared" si="813"/>
        <v>0.21757523148148147</v>
      </c>
      <c r="T2483" s="151">
        <f t="shared" si="814"/>
        <v>0.10878761574074074</v>
      </c>
      <c r="V2483" s="393">
        <f t="shared" si="825"/>
        <v>0</v>
      </c>
      <c r="W2483" s="393">
        <f t="shared" si="826"/>
        <v>0</v>
      </c>
      <c r="X2483" s="53">
        <f t="shared" si="815"/>
        <v>0.21757523148148147</v>
      </c>
      <c r="Y2483" s="53">
        <f t="shared" si="816"/>
        <v>0.25396441148148147</v>
      </c>
      <c r="Z2483" s="53">
        <f t="shared" si="817"/>
        <v>0.10878761574074074</v>
      </c>
      <c r="AA2483" s="53">
        <f t="shared" si="818"/>
        <v>0.12698220574074073</v>
      </c>
      <c r="AB2483" s="50">
        <f t="shared" si="819"/>
        <v>2994</v>
      </c>
      <c r="AC2483" s="50">
        <f t="shared" si="828"/>
        <v>2014</v>
      </c>
      <c r="AD2483" s="50">
        <f t="shared" si="820"/>
        <v>9</v>
      </c>
      <c r="AE2483" s="56">
        <f t="shared" si="821"/>
        <v>201409</v>
      </c>
      <c r="AF2483" s="56">
        <f t="shared" ref="AF2483:AF2546" si="831">WEEKNUM(B2483,1)</f>
        <v>37</v>
      </c>
      <c r="AG2483" s="58">
        <f t="shared" si="827"/>
        <v>0</v>
      </c>
      <c r="AH2483" s="56">
        <f t="shared" si="822"/>
        <v>12</v>
      </c>
      <c r="AI2483" s="53">
        <f t="shared" si="823"/>
        <v>0.23576982148148146</v>
      </c>
      <c r="AJ2483" s="56">
        <f t="shared" si="824"/>
        <v>11.955999999999998</v>
      </c>
    </row>
    <row r="2484" spans="1:36" x14ac:dyDescent="0.25">
      <c r="A2484" s="50">
        <v>2483</v>
      </c>
      <c r="B2484" s="51">
        <v>41894</v>
      </c>
      <c r="C2484" s="75">
        <f t="shared" si="830"/>
        <v>41894</v>
      </c>
      <c r="D2484" s="50" t="s">
        <v>1224</v>
      </c>
      <c r="E2484" s="50">
        <v>13.6</v>
      </c>
      <c r="F2484" s="50">
        <v>0</v>
      </c>
      <c r="G2484" s="50">
        <v>54</v>
      </c>
      <c r="H2484" s="50">
        <v>26</v>
      </c>
      <c r="I2484" s="53">
        <f t="shared" si="810"/>
        <v>3.7800925925925925E-2</v>
      </c>
      <c r="J2484" s="54">
        <f t="shared" si="811"/>
        <v>2.7794798474945533E-3</v>
      </c>
      <c r="K2484" s="50" t="s">
        <v>930</v>
      </c>
      <c r="L2484" s="50" t="s">
        <v>1496</v>
      </c>
      <c r="M2484" s="55">
        <f t="shared" si="812"/>
        <v>14.990814451928976</v>
      </c>
      <c r="N2484" s="50">
        <v>0</v>
      </c>
      <c r="O2484" s="50" t="s">
        <v>526</v>
      </c>
      <c r="R2484" s="50" t="s">
        <v>1497</v>
      </c>
      <c r="S2484" s="151">
        <f t="shared" si="813"/>
        <v>0.31130174291938995</v>
      </c>
      <c r="T2484" s="151">
        <f t="shared" si="814"/>
        <v>0.15565087145969497</v>
      </c>
      <c r="V2484" s="393">
        <f t="shared" si="825"/>
        <v>0</v>
      </c>
      <c r="W2484" s="393">
        <f t="shared" si="826"/>
        <v>0</v>
      </c>
      <c r="X2484" s="53">
        <f t="shared" si="815"/>
        <v>7.2822372004357289E-2</v>
      </c>
      <c r="Y2484" s="53">
        <f t="shared" si="816"/>
        <v>0.1092115520043573</v>
      </c>
      <c r="Z2484" s="53">
        <f t="shared" si="817"/>
        <v>3.6411186002178644E-2</v>
      </c>
      <c r="AA2484" s="53">
        <f t="shared" si="818"/>
        <v>5.4605776002178648E-2</v>
      </c>
      <c r="AB2484" s="50">
        <f t="shared" si="819"/>
        <v>611</v>
      </c>
      <c r="AC2484" s="50">
        <f t="shared" si="828"/>
        <v>2014</v>
      </c>
      <c r="AD2484" s="50">
        <f t="shared" si="820"/>
        <v>9</v>
      </c>
      <c r="AE2484" s="56">
        <f t="shared" si="821"/>
        <v>201409</v>
      </c>
      <c r="AF2484" s="56">
        <f t="shared" si="831"/>
        <v>37</v>
      </c>
      <c r="AG2484" s="58">
        <f t="shared" si="827"/>
        <v>0</v>
      </c>
      <c r="AH2484" s="56">
        <f t="shared" si="822"/>
        <v>12</v>
      </c>
      <c r="AI2484" s="53">
        <f t="shared" si="823"/>
        <v>9.1016962004357299E-2</v>
      </c>
      <c r="AJ2484" s="56">
        <f t="shared" si="824"/>
        <v>13.6</v>
      </c>
    </row>
    <row r="2485" spans="1:36" x14ac:dyDescent="0.25">
      <c r="A2485" s="50">
        <v>2484</v>
      </c>
      <c r="B2485" s="51">
        <v>41896</v>
      </c>
      <c r="C2485" s="75">
        <f t="shared" si="830"/>
        <v>41896</v>
      </c>
      <c r="D2485" s="50" t="s">
        <v>1223</v>
      </c>
      <c r="E2485" s="50">
        <v>3.1</v>
      </c>
      <c r="F2485" s="50">
        <v>0</v>
      </c>
      <c r="G2485" s="50">
        <v>38</v>
      </c>
      <c r="H2485" s="50">
        <v>27</v>
      </c>
      <c r="I2485" s="53">
        <f t="shared" si="810"/>
        <v>2.6701388888888889E-2</v>
      </c>
      <c r="J2485" s="54">
        <f t="shared" si="811"/>
        <v>8.6133512544802858E-3</v>
      </c>
      <c r="K2485" s="50" t="s">
        <v>1451</v>
      </c>
      <c r="L2485" s="50" t="s">
        <v>1498</v>
      </c>
      <c r="M2485" s="55">
        <f t="shared" si="812"/>
        <v>4.8374512353706152</v>
      </c>
      <c r="N2485" s="50">
        <v>0</v>
      </c>
      <c r="O2485" s="50" t="s">
        <v>198</v>
      </c>
      <c r="R2485" s="50" t="s">
        <v>1499</v>
      </c>
      <c r="S2485" s="151">
        <f t="shared" si="813"/>
        <v>0.22566980286738347</v>
      </c>
      <c r="T2485" s="151">
        <f t="shared" si="814"/>
        <v>0.11283490143369174</v>
      </c>
      <c r="V2485" s="393">
        <f t="shared" si="825"/>
        <v>0</v>
      </c>
      <c r="W2485" s="393">
        <f t="shared" si="826"/>
        <v>0</v>
      </c>
      <c r="X2485" s="53">
        <f t="shared" si="815"/>
        <v>0.22566980286738347</v>
      </c>
      <c r="Y2485" s="53">
        <f t="shared" si="816"/>
        <v>0.26205898286738349</v>
      </c>
      <c r="Z2485" s="53">
        <f t="shared" si="817"/>
        <v>0.11283490143369174</v>
      </c>
      <c r="AA2485" s="53">
        <f t="shared" si="818"/>
        <v>0.13102949143369175</v>
      </c>
      <c r="AB2485" s="50">
        <f t="shared" si="819"/>
        <v>3127</v>
      </c>
      <c r="AC2485" s="50">
        <f t="shared" si="828"/>
        <v>2014</v>
      </c>
      <c r="AD2485" s="50">
        <f t="shared" si="820"/>
        <v>9</v>
      </c>
      <c r="AE2485" s="56">
        <f t="shared" si="821"/>
        <v>201409</v>
      </c>
      <c r="AF2485" s="56">
        <f t="shared" si="831"/>
        <v>38</v>
      </c>
      <c r="AG2485" s="58">
        <f t="shared" si="827"/>
        <v>1</v>
      </c>
      <c r="AH2485" s="56">
        <f t="shared" si="822"/>
        <v>14</v>
      </c>
      <c r="AI2485" s="53">
        <f t="shared" si="823"/>
        <v>0.24386439286738348</v>
      </c>
      <c r="AJ2485" s="56">
        <f t="shared" si="824"/>
        <v>13.236999999999998</v>
      </c>
    </row>
    <row r="2486" spans="1:36" x14ac:dyDescent="0.25">
      <c r="A2486" s="50">
        <v>2485</v>
      </c>
      <c r="B2486" s="51">
        <v>41898</v>
      </c>
      <c r="C2486" s="75">
        <f t="shared" si="830"/>
        <v>41898</v>
      </c>
      <c r="D2486" s="50" t="s">
        <v>1224</v>
      </c>
      <c r="E2486" s="50">
        <v>9.5</v>
      </c>
      <c r="F2486" s="50">
        <v>0</v>
      </c>
      <c r="G2486" s="50">
        <v>25</v>
      </c>
      <c r="H2486" s="50">
        <v>30</v>
      </c>
      <c r="I2486" s="53">
        <f t="shared" si="810"/>
        <v>1.7708333333333333E-2</v>
      </c>
      <c r="J2486" s="54">
        <f t="shared" si="811"/>
        <v>1.8640350877192982E-3</v>
      </c>
      <c r="K2486" s="50" t="s">
        <v>921</v>
      </c>
      <c r="L2486" s="50" t="s">
        <v>1132</v>
      </c>
      <c r="M2486" s="55">
        <f t="shared" si="812"/>
        <v>22.352941176470605</v>
      </c>
      <c r="N2486" s="50">
        <v>0</v>
      </c>
      <c r="O2486" s="50" t="s">
        <v>253</v>
      </c>
      <c r="S2486" s="151">
        <f t="shared" si="813"/>
        <v>0.20877192982456139</v>
      </c>
      <c r="T2486" s="151">
        <f t="shared" si="814"/>
        <v>0.10438596491228069</v>
      </c>
      <c r="V2486" s="393">
        <f t="shared" si="825"/>
        <v>0</v>
      </c>
      <c r="W2486" s="393">
        <f t="shared" si="826"/>
        <v>0</v>
      </c>
      <c r="X2486" s="53">
        <f t="shared" si="815"/>
        <v>4.883771929824561E-2</v>
      </c>
      <c r="Y2486" s="53">
        <f t="shared" si="816"/>
        <v>8.5226899298245604E-2</v>
      </c>
      <c r="Z2486" s="53">
        <f t="shared" si="817"/>
        <v>2.4418859649122805E-2</v>
      </c>
      <c r="AA2486" s="53">
        <f t="shared" si="818"/>
        <v>4.2613449649122802E-2</v>
      </c>
      <c r="AB2486" s="50">
        <f t="shared" si="819"/>
        <v>99</v>
      </c>
      <c r="AC2486" s="50">
        <f t="shared" si="828"/>
        <v>2014</v>
      </c>
      <c r="AD2486" s="50">
        <f t="shared" si="820"/>
        <v>9</v>
      </c>
      <c r="AE2486" s="56">
        <f t="shared" si="821"/>
        <v>201409</v>
      </c>
      <c r="AF2486" s="56">
        <f t="shared" si="831"/>
        <v>38</v>
      </c>
      <c r="AG2486" s="58">
        <f t="shared" si="827"/>
        <v>1</v>
      </c>
      <c r="AH2486" s="56">
        <f t="shared" si="822"/>
        <v>16</v>
      </c>
      <c r="AI2486" s="53">
        <f t="shared" si="823"/>
        <v>6.7032309298245607E-2</v>
      </c>
      <c r="AJ2486" s="56">
        <f t="shared" si="824"/>
        <v>9.5</v>
      </c>
    </row>
    <row r="2487" spans="1:36" x14ac:dyDescent="0.25">
      <c r="A2487" s="50">
        <v>2486</v>
      </c>
      <c r="B2487" s="51">
        <v>41900</v>
      </c>
      <c r="C2487" s="75">
        <f t="shared" si="830"/>
        <v>41900</v>
      </c>
      <c r="D2487" s="50" t="s">
        <v>1224</v>
      </c>
      <c r="E2487" s="50">
        <v>10</v>
      </c>
      <c r="F2487" s="50">
        <v>0</v>
      </c>
      <c r="G2487" s="50">
        <v>27</v>
      </c>
      <c r="H2487" s="50">
        <v>30</v>
      </c>
      <c r="I2487" s="53">
        <f t="shared" si="810"/>
        <v>1.909722222222222E-2</v>
      </c>
      <c r="J2487" s="54">
        <f t="shared" si="811"/>
        <v>1.9097222222222219E-3</v>
      </c>
      <c r="K2487" s="50" t="s">
        <v>921</v>
      </c>
      <c r="L2487" s="50" t="s">
        <v>1132</v>
      </c>
      <c r="M2487" s="55">
        <f t="shared" si="812"/>
        <v>21.818181818181838</v>
      </c>
      <c r="N2487" s="50">
        <v>0</v>
      </c>
      <c r="O2487" s="50" t="s">
        <v>253</v>
      </c>
      <c r="S2487" s="151">
        <f t="shared" si="813"/>
        <v>0.21388888888888885</v>
      </c>
      <c r="T2487" s="151">
        <f t="shared" si="814"/>
        <v>0.10694444444444443</v>
      </c>
      <c r="V2487" s="393">
        <f t="shared" si="825"/>
        <v>0</v>
      </c>
      <c r="W2487" s="393">
        <f t="shared" si="826"/>
        <v>0</v>
      </c>
      <c r="X2487" s="53">
        <f t="shared" si="815"/>
        <v>5.0034722222222217E-2</v>
      </c>
      <c r="Y2487" s="53">
        <f t="shared" si="816"/>
        <v>8.642390222222221E-2</v>
      </c>
      <c r="Z2487" s="53">
        <f t="shared" si="817"/>
        <v>2.5017361111111108E-2</v>
      </c>
      <c r="AA2487" s="53">
        <f t="shared" si="818"/>
        <v>4.3211951111111105E-2</v>
      </c>
      <c r="AB2487" s="50">
        <f t="shared" si="819"/>
        <v>122</v>
      </c>
      <c r="AC2487" s="50">
        <f t="shared" si="828"/>
        <v>2014</v>
      </c>
      <c r="AD2487" s="50">
        <f t="shared" si="820"/>
        <v>9</v>
      </c>
      <c r="AE2487" s="56">
        <f t="shared" si="821"/>
        <v>201409</v>
      </c>
      <c r="AF2487" s="56">
        <f t="shared" si="831"/>
        <v>38</v>
      </c>
      <c r="AG2487" s="58">
        <f t="shared" si="827"/>
        <v>1</v>
      </c>
      <c r="AH2487" s="56">
        <f t="shared" si="822"/>
        <v>18</v>
      </c>
      <c r="AI2487" s="53">
        <f t="shared" si="823"/>
        <v>6.8229312222222213E-2</v>
      </c>
      <c r="AJ2487" s="56">
        <f t="shared" si="824"/>
        <v>10</v>
      </c>
    </row>
    <row r="2488" spans="1:36" x14ac:dyDescent="0.25">
      <c r="A2488" s="50">
        <v>2487</v>
      </c>
      <c r="B2488" s="51">
        <v>41901</v>
      </c>
      <c r="C2488" s="75">
        <f t="shared" si="830"/>
        <v>41901</v>
      </c>
      <c r="D2488" s="50" t="s">
        <v>1223</v>
      </c>
      <c r="E2488" s="50">
        <v>3</v>
      </c>
      <c r="F2488" s="50">
        <v>0</v>
      </c>
      <c r="G2488" s="50">
        <v>30</v>
      </c>
      <c r="H2488" s="50">
        <v>28</v>
      </c>
      <c r="I2488" s="53">
        <f t="shared" si="810"/>
        <v>2.1157407407407406E-2</v>
      </c>
      <c r="J2488" s="54">
        <f t="shared" si="811"/>
        <v>7.0524691358024687E-3</v>
      </c>
      <c r="K2488" s="50" t="s">
        <v>1345</v>
      </c>
      <c r="L2488" s="50" t="s">
        <v>1500</v>
      </c>
      <c r="M2488" s="55">
        <f t="shared" si="812"/>
        <v>5.9080962800875323</v>
      </c>
      <c r="N2488" s="50">
        <v>0</v>
      </c>
      <c r="O2488" s="50" t="s">
        <v>526</v>
      </c>
      <c r="R2488" s="50" t="s">
        <v>1501</v>
      </c>
      <c r="S2488" s="151">
        <f t="shared" si="813"/>
        <v>0.18477469135802468</v>
      </c>
      <c r="T2488" s="151">
        <f t="shared" si="814"/>
        <v>9.2387345679012342E-2</v>
      </c>
      <c r="V2488" s="393">
        <f t="shared" si="825"/>
        <v>0</v>
      </c>
      <c r="W2488" s="393">
        <f t="shared" si="826"/>
        <v>0</v>
      </c>
      <c r="X2488" s="53">
        <f t="shared" si="815"/>
        <v>0.18477469135802468</v>
      </c>
      <c r="Y2488" s="53">
        <f t="shared" si="816"/>
        <v>0.22116387135802468</v>
      </c>
      <c r="Z2488" s="53">
        <f t="shared" si="817"/>
        <v>9.2387345679012342E-2</v>
      </c>
      <c r="AA2488" s="53">
        <f t="shared" si="818"/>
        <v>0.11058193567901234</v>
      </c>
      <c r="AB2488" s="50">
        <f t="shared" si="819"/>
        <v>1841</v>
      </c>
      <c r="AC2488" s="50">
        <f t="shared" si="828"/>
        <v>2014</v>
      </c>
      <c r="AD2488" s="50">
        <f t="shared" si="820"/>
        <v>9</v>
      </c>
      <c r="AE2488" s="56">
        <f t="shared" si="821"/>
        <v>201409</v>
      </c>
      <c r="AF2488" s="56">
        <f t="shared" si="831"/>
        <v>38</v>
      </c>
      <c r="AG2488" s="58">
        <f t="shared" si="827"/>
        <v>0</v>
      </c>
      <c r="AH2488" s="56">
        <f t="shared" si="822"/>
        <v>19</v>
      </c>
      <c r="AI2488" s="53">
        <f t="shared" si="823"/>
        <v>0.20296928135802467</v>
      </c>
      <c r="AJ2488" s="56">
        <f t="shared" si="824"/>
        <v>12.809999999999999</v>
      </c>
    </row>
    <row r="2489" spans="1:36" x14ac:dyDescent="0.25">
      <c r="A2489" s="50">
        <v>2488</v>
      </c>
      <c r="B2489" s="51">
        <v>41901</v>
      </c>
      <c r="C2489" s="75">
        <f t="shared" si="830"/>
        <v>41901</v>
      </c>
      <c r="D2489" s="50" t="s">
        <v>1223</v>
      </c>
      <c r="E2489" s="50">
        <v>3</v>
      </c>
      <c r="F2489" s="50">
        <v>0</v>
      </c>
      <c r="G2489" s="50">
        <v>30</v>
      </c>
      <c r="H2489" s="50">
        <v>28</v>
      </c>
      <c r="I2489" s="53">
        <f t="shared" si="810"/>
        <v>2.1157407407407406E-2</v>
      </c>
      <c r="J2489" s="54">
        <f t="shared" si="811"/>
        <v>7.0524691358024687E-3</v>
      </c>
      <c r="K2489" s="50" t="s">
        <v>1345</v>
      </c>
      <c r="L2489" s="50" t="s">
        <v>1500</v>
      </c>
      <c r="M2489" s="55">
        <f t="shared" si="812"/>
        <v>5.9080962800875323</v>
      </c>
      <c r="N2489" s="50">
        <v>0</v>
      </c>
      <c r="O2489" s="50" t="s">
        <v>526</v>
      </c>
      <c r="R2489" s="50" t="s">
        <v>1501</v>
      </c>
      <c r="S2489" s="151">
        <f t="shared" si="813"/>
        <v>0.18477469135802468</v>
      </c>
      <c r="T2489" s="151">
        <f t="shared" si="814"/>
        <v>9.2387345679012342E-2</v>
      </c>
      <c r="V2489" s="393">
        <f t="shared" si="825"/>
        <v>0</v>
      </c>
      <c r="W2489" s="393">
        <f t="shared" si="826"/>
        <v>0</v>
      </c>
      <c r="X2489" s="53">
        <f t="shared" si="815"/>
        <v>0.18477469135802468</v>
      </c>
      <c r="Y2489" s="53">
        <f t="shared" si="816"/>
        <v>0.22116387135802468</v>
      </c>
      <c r="Z2489" s="53">
        <f t="shared" si="817"/>
        <v>9.2387345679012342E-2</v>
      </c>
      <c r="AA2489" s="53">
        <f t="shared" si="818"/>
        <v>0.11058193567901234</v>
      </c>
      <c r="AB2489" s="50">
        <f t="shared" si="819"/>
        <v>1841</v>
      </c>
      <c r="AC2489" s="50">
        <f t="shared" si="828"/>
        <v>2014</v>
      </c>
      <c r="AD2489" s="50">
        <f t="shared" si="820"/>
        <v>9</v>
      </c>
      <c r="AE2489" s="56">
        <f t="shared" si="821"/>
        <v>201409</v>
      </c>
      <c r="AF2489" s="56">
        <f t="shared" si="831"/>
        <v>38</v>
      </c>
      <c r="AG2489" s="58">
        <f t="shared" si="827"/>
        <v>0</v>
      </c>
      <c r="AH2489" s="56">
        <f t="shared" si="822"/>
        <v>19</v>
      </c>
      <c r="AI2489" s="53">
        <f t="shared" si="823"/>
        <v>0.20296928135802467</v>
      </c>
      <c r="AJ2489" s="56">
        <f t="shared" si="824"/>
        <v>12.809999999999999</v>
      </c>
    </row>
    <row r="2490" spans="1:36" x14ac:dyDescent="0.25">
      <c r="A2490" s="50">
        <v>2489</v>
      </c>
      <c r="B2490" s="51">
        <v>41903</v>
      </c>
      <c r="C2490" s="75">
        <f t="shared" si="830"/>
        <v>41903</v>
      </c>
      <c r="D2490" s="50" t="s">
        <v>1224</v>
      </c>
      <c r="E2490" s="50">
        <v>26.9</v>
      </c>
      <c r="F2490" s="50">
        <v>2</v>
      </c>
      <c r="G2490" s="50">
        <v>0</v>
      </c>
      <c r="H2490" s="50">
        <v>57</v>
      </c>
      <c r="I2490" s="53">
        <f t="shared" si="810"/>
        <v>8.3993055555555543E-2</v>
      </c>
      <c r="J2490" s="54">
        <f t="shared" si="811"/>
        <v>3.1224184221396115E-3</v>
      </c>
      <c r="K2490" s="50" t="s">
        <v>930</v>
      </c>
      <c r="L2490" s="50" t="s">
        <v>1502</v>
      </c>
      <c r="M2490" s="55">
        <f t="shared" si="812"/>
        <v>13.344357172385294</v>
      </c>
      <c r="N2490" s="50">
        <v>0</v>
      </c>
      <c r="O2490" s="50" t="s">
        <v>1419</v>
      </c>
      <c r="R2490" s="50" t="s">
        <v>1503</v>
      </c>
      <c r="S2490" s="151">
        <f t="shared" si="813"/>
        <v>0.34971086327963652</v>
      </c>
      <c r="T2490" s="151">
        <f t="shared" si="814"/>
        <v>0.17485543163981826</v>
      </c>
      <c r="V2490" s="393">
        <f t="shared" si="825"/>
        <v>0</v>
      </c>
      <c r="W2490" s="393">
        <f t="shared" si="826"/>
        <v>0</v>
      </c>
      <c r="X2490" s="53">
        <f t="shared" si="815"/>
        <v>8.1807362660057822E-2</v>
      </c>
      <c r="Y2490" s="53">
        <f t="shared" si="816"/>
        <v>0.11819654266005783</v>
      </c>
      <c r="Z2490" s="53">
        <f t="shared" si="817"/>
        <v>4.0903681330028911E-2</v>
      </c>
      <c r="AA2490" s="53">
        <f t="shared" si="818"/>
        <v>5.9098271330028915E-2</v>
      </c>
      <c r="AB2490" s="50">
        <f t="shared" si="819"/>
        <v>802</v>
      </c>
      <c r="AC2490" s="50">
        <f t="shared" si="828"/>
        <v>2014</v>
      </c>
      <c r="AD2490" s="50">
        <f t="shared" si="820"/>
        <v>9</v>
      </c>
      <c r="AE2490" s="56">
        <f t="shared" si="821"/>
        <v>201409</v>
      </c>
      <c r="AF2490" s="56">
        <f t="shared" si="831"/>
        <v>39</v>
      </c>
      <c r="AG2490" s="58">
        <f t="shared" si="827"/>
        <v>1</v>
      </c>
      <c r="AH2490" s="56">
        <f t="shared" si="822"/>
        <v>21</v>
      </c>
      <c r="AI2490" s="53">
        <f t="shared" si="823"/>
        <v>0.10000195266005782</v>
      </c>
      <c r="AJ2490" s="56">
        <f t="shared" si="824"/>
        <v>26.9</v>
      </c>
    </row>
    <row r="2491" spans="1:36" x14ac:dyDescent="0.25">
      <c r="A2491" s="50">
        <v>2490</v>
      </c>
      <c r="B2491" s="51">
        <v>41905</v>
      </c>
      <c r="C2491" s="75">
        <f t="shared" si="830"/>
        <v>41905</v>
      </c>
      <c r="D2491" s="50" t="s">
        <v>1224</v>
      </c>
      <c r="E2491" s="50">
        <v>8.5</v>
      </c>
      <c r="F2491" s="50">
        <v>0</v>
      </c>
      <c r="G2491" s="50">
        <v>25</v>
      </c>
      <c r="H2491" s="50">
        <v>0</v>
      </c>
      <c r="I2491" s="53">
        <f t="shared" si="810"/>
        <v>1.7361111111111112E-2</v>
      </c>
      <c r="J2491" s="54">
        <f t="shared" si="811"/>
        <v>2.0424836601307191E-3</v>
      </c>
      <c r="K2491" s="50" t="s">
        <v>921</v>
      </c>
      <c r="L2491" s="50" t="s">
        <v>1132</v>
      </c>
      <c r="M2491" s="55">
        <f t="shared" si="812"/>
        <v>20.400000000000016</v>
      </c>
      <c r="N2491" s="50">
        <v>0</v>
      </c>
      <c r="O2491" s="50" t="s">
        <v>253</v>
      </c>
      <c r="S2491" s="151">
        <f t="shared" si="813"/>
        <v>0.22875816993464054</v>
      </c>
      <c r="T2491" s="151">
        <f t="shared" si="814"/>
        <v>0.11437908496732027</v>
      </c>
      <c r="V2491" s="393">
        <f t="shared" si="825"/>
        <v>0</v>
      </c>
      <c r="W2491" s="393">
        <f t="shared" si="826"/>
        <v>0</v>
      </c>
      <c r="X2491" s="53">
        <f t="shared" si="815"/>
        <v>5.3513071895424841E-2</v>
      </c>
      <c r="Y2491" s="53">
        <f t="shared" si="816"/>
        <v>8.9902251895424834E-2</v>
      </c>
      <c r="Z2491" s="53">
        <f t="shared" si="817"/>
        <v>2.675653594771242E-2</v>
      </c>
      <c r="AA2491" s="53">
        <f t="shared" si="818"/>
        <v>4.4951125947712417E-2</v>
      </c>
      <c r="AB2491" s="50">
        <f t="shared" si="819"/>
        <v>203</v>
      </c>
      <c r="AC2491" s="50">
        <f t="shared" si="828"/>
        <v>2014</v>
      </c>
      <c r="AD2491" s="50">
        <f t="shared" si="820"/>
        <v>9</v>
      </c>
      <c r="AE2491" s="56">
        <f t="shared" si="821"/>
        <v>201409</v>
      </c>
      <c r="AF2491" s="56">
        <f t="shared" si="831"/>
        <v>39</v>
      </c>
      <c r="AG2491" s="58">
        <f t="shared" si="827"/>
        <v>1</v>
      </c>
      <c r="AH2491" s="56">
        <f t="shared" si="822"/>
        <v>23</v>
      </c>
      <c r="AI2491" s="53">
        <f t="shared" si="823"/>
        <v>7.1707661895424837E-2</v>
      </c>
      <c r="AJ2491" s="56">
        <f t="shared" si="824"/>
        <v>8.5</v>
      </c>
    </row>
    <row r="2492" spans="1:36" x14ac:dyDescent="0.25">
      <c r="A2492" s="50">
        <v>2491</v>
      </c>
      <c r="B2492" s="51">
        <v>41905</v>
      </c>
      <c r="C2492" s="75">
        <f t="shared" si="830"/>
        <v>41905</v>
      </c>
      <c r="D2492" s="50" t="s">
        <v>1223</v>
      </c>
      <c r="E2492" s="50">
        <v>1</v>
      </c>
      <c r="F2492" s="50">
        <v>0</v>
      </c>
      <c r="G2492" s="50">
        <v>9</v>
      </c>
      <c r="H2492" s="50">
        <v>34</v>
      </c>
      <c r="I2492" s="53">
        <f t="shared" si="810"/>
        <v>6.6435185185185182E-3</v>
      </c>
      <c r="J2492" s="54">
        <f t="shared" si="811"/>
        <v>6.6435185185185182E-3</v>
      </c>
      <c r="K2492" s="50" t="s">
        <v>921</v>
      </c>
      <c r="L2492" s="50" t="s">
        <v>1048</v>
      </c>
      <c r="M2492" s="55">
        <f t="shared" si="812"/>
        <v>6.2717770034843259</v>
      </c>
      <c r="N2492" s="50">
        <v>0</v>
      </c>
      <c r="O2492" s="50" t="s">
        <v>253</v>
      </c>
      <c r="S2492" s="151">
        <f t="shared" si="813"/>
        <v>0.17406018518518518</v>
      </c>
      <c r="T2492" s="151">
        <f t="shared" si="814"/>
        <v>8.7030092592592589E-2</v>
      </c>
      <c r="V2492" s="393">
        <f t="shared" si="825"/>
        <v>0</v>
      </c>
      <c r="W2492" s="393">
        <f t="shared" si="826"/>
        <v>0</v>
      </c>
      <c r="X2492" s="53">
        <f t="shared" si="815"/>
        <v>0.17406018518518518</v>
      </c>
      <c r="Y2492" s="53">
        <f t="shared" si="816"/>
        <v>0.21044936518518514</v>
      </c>
      <c r="Z2492" s="53">
        <f t="shared" si="817"/>
        <v>8.7030092592592589E-2</v>
      </c>
      <c r="AA2492" s="53">
        <f t="shared" si="818"/>
        <v>0.10522468259259257</v>
      </c>
      <c r="AB2492" s="50">
        <f t="shared" si="819"/>
        <v>1344</v>
      </c>
      <c r="AC2492" s="50">
        <f t="shared" si="828"/>
        <v>2014</v>
      </c>
      <c r="AD2492" s="50">
        <f t="shared" si="820"/>
        <v>9</v>
      </c>
      <c r="AE2492" s="56">
        <f t="shared" si="821"/>
        <v>201409</v>
      </c>
      <c r="AF2492" s="56">
        <f t="shared" si="831"/>
        <v>39</v>
      </c>
      <c r="AG2492" s="58">
        <f t="shared" si="827"/>
        <v>0</v>
      </c>
      <c r="AH2492" s="56">
        <f t="shared" si="822"/>
        <v>23</v>
      </c>
      <c r="AI2492" s="53">
        <f t="shared" si="823"/>
        <v>0.19225477518518516</v>
      </c>
      <c r="AJ2492" s="56">
        <f t="shared" si="824"/>
        <v>4.2699999999999996</v>
      </c>
    </row>
    <row r="2493" spans="1:36" x14ac:dyDescent="0.25">
      <c r="A2493" s="50">
        <v>2492</v>
      </c>
      <c r="B2493" s="51">
        <v>41907</v>
      </c>
      <c r="C2493" s="75">
        <f t="shared" si="830"/>
        <v>41907</v>
      </c>
      <c r="D2493" s="50" t="s">
        <v>1224</v>
      </c>
      <c r="E2493" s="50">
        <v>10</v>
      </c>
      <c r="F2493" s="50">
        <v>0</v>
      </c>
      <c r="G2493" s="50">
        <v>30</v>
      </c>
      <c r="H2493" s="50">
        <v>0</v>
      </c>
      <c r="I2493" s="53">
        <f t="shared" si="810"/>
        <v>2.0833333333333332E-2</v>
      </c>
      <c r="J2493" s="54">
        <f t="shared" si="811"/>
        <v>2.0833333333333333E-3</v>
      </c>
      <c r="K2493" s="50" t="s">
        <v>921</v>
      </c>
      <c r="L2493" s="50" t="s">
        <v>1132</v>
      </c>
      <c r="M2493" s="55">
        <f t="shared" si="812"/>
        <v>20.000000000000014</v>
      </c>
      <c r="N2493" s="50">
        <v>0</v>
      </c>
      <c r="O2493" s="50" t="s">
        <v>253</v>
      </c>
      <c r="S2493" s="151">
        <f t="shared" si="813"/>
        <v>0.23333333333333334</v>
      </c>
      <c r="T2493" s="151">
        <f t="shared" si="814"/>
        <v>0.11666666666666667</v>
      </c>
      <c r="V2493" s="393">
        <f t="shared" si="825"/>
        <v>0</v>
      </c>
      <c r="W2493" s="393">
        <f t="shared" si="826"/>
        <v>0</v>
      </c>
      <c r="X2493" s="53">
        <f t="shared" si="815"/>
        <v>5.4583333333333331E-2</v>
      </c>
      <c r="Y2493" s="53">
        <f t="shared" si="816"/>
        <v>9.0972513333333324E-2</v>
      </c>
      <c r="Z2493" s="53">
        <f t="shared" si="817"/>
        <v>2.7291666666666665E-2</v>
      </c>
      <c r="AA2493" s="53">
        <f t="shared" si="818"/>
        <v>4.5486256666666662E-2</v>
      </c>
      <c r="AB2493" s="50">
        <f t="shared" si="819"/>
        <v>218</v>
      </c>
      <c r="AC2493" s="50">
        <f t="shared" si="828"/>
        <v>2014</v>
      </c>
      <c r="AD2493" s="50">
        <f t="shared" si="820"/>
        <v>9</v>
      </c>
      <c r="AE2493" s="56">
        <f t="shared" si="821"/>
        <v>201409</v>
      </c>
      <c r="AF2493" s="56">
        <f t="shared" si="831"/>
        <v>39</v>
      </c>
      <c r="AG2493" s="58">
        <f t="shared" si="827"/>
        <v>1</v>
      </c>
      <c r="AH2493" s="56">
        <f t="shared" si="822"/>
        <v>25</v>
      </c>
      <c r="AI2493" s="53">
        <f t="shared" si="823"/>
        <v>7.2777923333333328E-2</v>
      </c>
      <c r="AJ2493" s="56">
        <f t="shared" si="824"/>
        <v>10</v>
      </c>
    </row>
    <row r="2494" spans="1:36" x14ac:dyDescent="0.25">
      <c r="A2494" s="50">
        <v>2493</v>
      </c>
      <c r="B2494" s="51">
        <v>41908</v>
      </c>
      <c r="C2494" s="75">
        <f t="shared" si="830"/>
        <v>41908</v>
      </c>
      <c r="D2494" s="50" t="s">
        <v>1223</v>
      </c>
      <c r="E2494" s="50">
        <v>1.6</v>
      </c>
      <c r="F2494" s="50">
        <v>0</v>
      </c>
      <c r="G2494" s="50">
        <v>18</v>
      </c>
      <c r="H2494" s="50">
        <v>46</v>
      </c>
      <c r="I2494" s="53">
        <f t="shared" si="810"/>
        <v>1.3032407407407407E-2</v>
      </c>
      <c r="J2494" s="54">
        <f t="shared" si="811"/>
        <v>8.145254629629629E-3</v>
      </c>
      <c r="K2494" s="50" t="s">
        <v>1451</v>
      </c>
      <c r="L2494" s="50" t="s">
        <v>1395</v>
      </c>
      <c r="M2494" s="55">
        <f t="shared" si="812"/>
        <v>5.1154529307282459</v>
      </c>
      <c r="N2494" s="50">
        <v>0</v>
      </c>
      <c r="O2494" s="50" t="s">
        <v>255</v>
      </c>
      <c r="S2494" s="151">
        <f t="shared" si="813"/>
        <v>0.21340567129629628</v>
      </c>
      <c r="T2494" s="151">
        <f t="shared" si="814"/>
        <v>0.10670283564814814</v>
      </c>
      <c r="V2494" s="393">
        <f t="shared" si="825"/>
        <v>0</v>
      </c>
      <c r="W2494" s="393">
        <f t="shared" si="826"/>
        <v>0</v>
      </c>
      <c r="X2494" s="53">
        <f t="shared" si="815"/>
        <v>0.21340567129629628</v>
      </c>
      <c r="Y2494" s="53">
        <f t="shared" si="816"/>
        <v>0.24979485129629628</v>
      </c>
      <c r="Z2494" s="53">
        <f t="shared" si="817"/>
        <v>0.10670283564814814</v>
      </c>
      <c r="AA2494" s="53">
        <f t="shared" si="818"/>
        <v>0.12489742564814814</v>
      </c>
      <c r="AB2494" s="50">
        <f t="shared" si="819"/>
        <v>2898</v>
      </c>
      <c r="AC2494" s="50">
        <f t="shared" si="828"/>
        <v>2014</v>
      </c>
      <c r="AD2494" s="50">
        <f t="shared" si="820"/>
        <v>9</v>
      </c>
      <c r="AE2494" s="56">
        <f t="shared" si="821"/>
        <v>201409</v>
      </c>
      <c r="AF2494" s="56">
        <f t="shared" si="831"/>
        <v>39</v>
      </c>
      <c r="AG2494" s="58">
        <f t="shared" si="827"/>
        <v>0</v>
      </c>
      <c r="AH2494" s="56">
        <f t="shared" si="822"/>
        <v>26</v>
      </c>
      <c r="AI2494" s="53">
        <f t="shared" si="823"/>
        <v>0.23160026129629629</v>
      </c>
      <c r="AJ2494" s="56">
        <f t="shared" si="824"/>
        <v>6.8319999999999999</v>
      </c>
    </row>
    <row r="2495" spans="1:36" x14ac:dyDescent="0.25">
      <c r="A2495" s="50">
        <v>2494</v>
      </c>
      <c r="B2495" s="51">
        <v>41908</v>
      </c>
      <c r="C2495" s="75">
        <f t="shared" si="830"/>
        <v>41908</v>
      </c>
      <c r="D2495" s="50" t="s">
        <v>1224</v>
      </c>
      <c r="E2495" s="50">
        <v>11</v>
      </c>
      <c r="F2495" s="50">
        <v>0</v>
      </c>
      <c r="G2495" s="50">
        <v>54</v>
      </c>
      <c r="H2495" s="50">
        <v>15</v>
      </c>
      <c r="I2495" s="53">
        <f t="shared" si="810"/>
        <v>3.7673611111111109E-2</v>
      </c>
      <c r="J2495" s="54">
        <f t="shared" si="811"/>
        <v>3.4248737373737373E-3</v>
      </c>
      <c r="K2495" s="50" t="s">
        <v>930</v>
      </c>
      <c r="L2495" s="50" t="s">
        <v>315</v>
      </c>
      <c r="M2495" s="55">
        <f t="shared" si="812"/>
        <v>12.16589861751153</v>
      </c>
      <c r="N2495" s="50">
        <v>0</v>
      </c>
      <c r="O2495" s="50" t="s">
        <v>255</v>
      </c>
      <c r="R2495" s="50" t="s">
        <v>1504</v>
      </c>
      <c r="S2495" s="151">
        <f t="shared" si="813"/>
        <v>0.38358585858585859</v>
      </c>
      <c r="T2495" s="151">
        <f t="shared" si="814"/>
        <v>0.19179292929292929</v>
      </c>
      <c r="V2495" s="393">
        <f t="shared" si="825"/>
        <v>0</v>
      </c>
      <c r="W2495" s="393">
        <f t="shared" si="826"/>
        <v>0</v>
      </c>
      <c r="X2495" s="53">
        <f t="shared" si="815"/>
        <v>8.9731691919191919E-2</v>
      </c>
      <c r="Y2495" s="53">
        <f t="shared" si="816"/>
        <v>0.12612087191919191</v>
      </c>
      <c r="Z2495" s="53">
        <f t="shared" si="817"/>
        <v>4.486584595959596E-2</v>
      </c>
      <c r="AA2495" s="53">
        <f t="shared" si="818"/>
        <v>6.3060435959595956E-2</v>
      </c>
      <c r="AB2495" s="50">
        <f t="shared" si="819"/>
        <v>879</v>
      </c>
      <c r="AC2495" s="50">
        <f t="shared" si="828"/>
        <v>2014</v>
      </c>
      <c r="AD2495" s="50">
        <f t="shared" si="820"/>
        <v>9</v>
      </c>
      <c r="AE2495" s="56">
        <f t="shared" si="821"/>
        <v>201409</v>
      </c>
      <c r="AF2495" s="56">
        <f t="shared" si="831"/>
        <v>39</v>
      </c>
      <c r="AG2495" s="58">
        <f t="shared" si="827"/>
        <v>0</v>
      </c>
      <c r="AH2495" s="56">
        <f t="shared" si="822"/>
        <v>26</v>
      </c>
      <c r="AI2495" s="53">
        <f t="shared" si="823"/>
        <v>0.10792628191919192</v>
      </c>
      <c r="AJ2495" s="56">
        <f t="shared" si="824"/>
        <v>11</v>
      </c>
    </row>
    <row r="2496" spans="1:36" x14ac:dyDescent="0.25">
      <c r="A2496" s="50">
        <v>2495</v>
      </c>
      <c r="B2496" s="51">
        <v>41910</v>
      </c>
      <c r="C2496" s="75">
        <f t="shared" si="830"/>
        <v>41910</v>
      </c>
      <c r="D2496" s="50" t="s">
        <v>1223</v>
      </c>
      <c r="E2496" s="50">
        <v>3.1</v>
      </c>
      <c r="F2496" s="50">
        <v>0</v>
      </c>
      <c r="G2496" s="50">
        <v>31</v>
      </c>
      <c r="H2496" s="50">
        <v>50</v>
      </c>
      <c r="I2496" s="53">
        <f t="shared" si="810"/>
        <v>2.210648148148148E-2</v>
      </c>
      <c r="J2496" s="54">
        <f t="shared" si="811"/>
        <v>7.1311230585424127E-3</v>
      </c>
      <c r="K2496" s="50" t="s">
        <v>1451</v>
      </c>
      <c r="L2496" s="50" t="s">
        <v>1498</v>
      </c>
      <c r="M2496" s="55">
        <f t="shared" si="812"/>
        <v>5.8429319371727804</v>
      </c>
      <c r="N2496" s="50">
        <v>0</v>
      </c>
      <c r="O2496" s="50" t="s">
        <v>184</v>
      </c>
      <c r="R2496" s="50" t="s">
        <v>1505</v>
      </c>
      <c r="S2496" s="151">
        <f t="shared" si="813"/>
        <v>0.18683542413381121</v>
      </c>
      <c r="T2496" s="151">
        <f t="shared" si="814"/>
        <v>9.3417712066905606E-2</v>
      </c>
      <c r="V2496" s="393">
        <f t="shared" si="825"/>
        <v>0</v>
      </c>
      <c r="W2496" s="393">
        <f t="shared" si="826"/>
        <v>0</v>
      </c>
      <c r="X2496" s="53">
        <f t="shared" si="815"/>
        <v>0.18683542413381121</v>
      </c>
      <c r="Y2496" s="53">
        <f t="shared" si="816"/>
        <v>0.22322460413381118</v>
      </c>
      <c r="Z2496" s="53">
        <f t="shared" si="817"/>
        <v>9.3417712066905606E-2</v>
      </c>
      <c r="AA2496" s="53">
        <f t="shared" si="818"/>
        <v>0.11161230206690559</v>
      </c>
      <c r="AB2496" s="50">
        <f t="shared" si="819"/>
        <v>1957</v>
      </c>
      <c r="AC2496" s="50">
        <f t="shared" si="828"/>
        <v>2014</v>
      </c>
      <c r="AD2496" s="50">
        <f t="shared" si="820"/>
        <v>9</v>
      </c>
      <c r="AE2496" s="56">
        <f t="shared" si="821"/>
        <v>201409</v>
      </c>
      <c r="AF2496" s="56">
        <f t="shared" si="831"/>
        <v>40</v>
      </c>
      <c r="AG2496" s="58">
        <f t="shared" si="827"/>
        <v>1</v>
      </c>
      <c r="AH2496" s="56">
        <f t="shared" si="822"/>
        <v>28</v>
      </c>
      <c r="AI2496" s="53">
        <f t="shared" si="823"/>
        <v>0.20503001413381119</v>
      </c>
      <c r="AJ2496" s="56">
        <f t="shared" si="824"/>
        <v>13.236999999999998</v>
      </c>
    </row>
    <row r="2497" spans="1:36" x14ac:dyDescent="0.25">
      <c r="A2497" s="50">
        <v>2496</v>
      </c>
      <c r="B2497" s="51">
        <v>41912</v>
      </c>
      <c r="C2497" s="75">
        <f t="shared" si="830"/>
        <v>41912</v>
      </c>
      <c r="D2497" s="50" t="s">
        <v>1224</v>
      </c>
      <c r="E2497" s="50">
        <v>10</v>
      </c>
      <c r="F2497" s="50">
        <v>0</v>
      </c>
      <c r="G2497" s="50">
        <v>30</v>
      </c>
      <c r="H2497" s="50">
        <v>0</v>
      </c>
      <c r="I2497" s="53">
        <f t="shared" si="810"/>
        <v>2.0833333333333332E-2</v>
      </c>
      <c r="J2497" s="54">
        <f t="shared" si="811"/>
        <v>2.0833333333333333E-3</v>
      </c>
      <c r="K2497" s="50" t="s">
        <v>921</v>
      </c>
      <c r="L2497" s="50" t="s">
        <v>1132</v>
      </c>
      <c r="M2497" s="55">
        <f t="shared" si="812"/>
        <v>20.000000000000014</v>
      </c>
      <c r="N2497" s="50">
        <v>0</v>
      </c>
      <c r="O2497" s="50" t="s">
        <v>253</v>
      </c>
      <c r="S2497" s="151">
        <f t="shared" si="813"/>
        <v>0.23333333333333334</v>
      </c>
      <c r="T2497" s="151">
        <f t="shared" si="814"/>
        <v>0.11666666666666667</v>
      </c>
      <c r="V2497" s="393">
        <f t="shared" si="825"/>
        <v>0</v>
      </c>
      <c r="W2497" s="393">
        <f t="shared" si="826"/>
        <v>0</v>
      </c>
      <c r="X2497" s="53">
        <f t="shared" si="815"/>
        <v>5.4583333333333331E-2</v>
      </c>
      <c r="Y2497" s="53">
        <f t="shared" si="816"/>
        <v>9.0972513333333324E-2</v>
      </c>
      <c r="Z2497" s="53">
        <f t="shared" si="817"/>
        <v>2.7291666666666665E-2</v>
      </c>
      <c r="AA2497" s="53">
        <f t="shared" si="818"/>
        <v>4.5486256666666662E-2</v>
      </c>
      <c r="AB2497" s="50">
        <f t="shared" si="819"/>
        <v>218</v>
      </c>
      <c r="AC2497" s="50">
        <f t="shared" si="828"/>
        <v>2014</v>
      </c>
      <c r="AD2497" s="50">
        <f t="shared" si="820"/>
        <v>9</v>
      </c>
      <c r="AE2497" s="56">
        <f t="shared" si="821"/>
        <v>201409</v>
      </c>
      <c r="AF2497" s="56">
        <f t="shared" si="831"/>
        <v>40</v>
      </c>
      <c r="AG2497" s="58">
        <f t="shared" si="827"/>
        <v>1</v>
      </c>
      <c r="AH2497" s="56">
        <f t="shared" si="822"/>
        <v>30</v>
      </c>
      <c r="AI2497" s="53">
        <f t="shared" si="823"/>
        <v>7.2777923333333328E-2</v>
      </c>
      <c r="AJ2497" s="56">
        <f t="shared" si="824"/>
        <v>10</v>
      </c>
    </row>
    <row r="2498" spans="1:36" x14ac:dyDescent="0.25">
      <c r="A2498" s="50">
        <v>2497</v>
      </c>
      <c r="B2498" s="51">
        <v>41913</v>
      </c>
      <c r="C2498" s="75">
        <f t="shared" si="830"/>
        <v>41913</v>
      </c>
      <c r="D2498" s="50" t="s">
        <v>1223</v>
      </c>
      <c r="E2498" s="50">
        <v>2.5</v>
      </c>
      <c r="F2498" s="50">
        <v>0</v>
      </c>
      <c r="G2498" s="50">
        <v>27</v>
      </c>
      <c r="H2498" s="50">
        <v>29</v>
      </c>
      <c r="I2498" s="53">
        <f t="shared" ref="I2498:I2561" si="832">IF(E2498&gt;0,TIME(F2498,G2498,H2498),"")</f>
        <v>1.9085648148148147E-2</v>
      </c>
      <c r="J2498" s="54">
        <f t="shared" ref="J2498:J2561" si="833">IF(E2498&gt;0,TIME(F2498,G2498,H2498)/E2498,"")</f>
        <v>7.634259259259259E-3</v>
      </c>
      <c r="K2498" s="50" t="s">
        <v>1345</v>
      </c>
      <c r="L2498" s="50" t="s">
        <v>1048</v>
      </c>
      <c r="M2498" s="55">
        <f t="shared" ref="M2498:M2561" si="834">IF(D2498&gt;0,0.0416666666666667/J2498,"")</f>
        <v>5.4578532443905443</v>
      </c>
      <c r="N2498" s="50">
        <v>0</v>
      </c>
      <c r="O2498" s="50" t="s">
        <v>253</v>
      </c>
      <c r="S2498" s="151">
        <f t="shared" ref="S2498:S2561" si="835">IF("1-Swim"=D2498,J2498*2.4,IF("2-Bike"=D2498,J2498*112,IF("3-Run"=D2498,J2498*26.2,0)))</f>
        <v>0.20001759259259258</v>
      </c>
      <c r="T2498" s="151">
        <f t="shared" ref="T2498:T2561" si="836">S2498/2</f>
        <v>0.10000879629629629</v>
      </c>
      <c r="V2498" s="393">
        <f t="shared" si="825"/>
        <v>0</v>
      </c>
      <c r="W2498" s="393">
        <f t="shared" si="826"/>
        <v>0</v>
      </c>
      <c r="X2498" s="53">
        <f t="shared" ref="X2498:X2561" si="837">J2498*26.2</f>
        <v>0.20001759259259258</v>
      </c>
      <c r="Y2498" s="53">
        <f t="shared" ref="Y2498:Y2561" si="838">(J2498+0.0013889)*26.2</f>
        <v>0.23640677259259257</v>
      </c>
      <c r="Z2498" s="53">
        <f t="shared" ref="Z2498:Z2561" si="839">X2498/2</f>
        <v>0.10000879629629629</v>
      </c>
      <c r="AA2498" s="53">
        <f t="shared" ref="AA2498:AA2561" si="840">Y2498/2</f>
        <v>0.11820338629629629</v>
      </c>
      <c r="AB2498" s="50">
        <f t="shared" ref="AB2498:AB2561" si="841">RANK(J2498,J:J,1)</f>
        <v>2502</v>
      </c>
      <c r="AC2498" s="50">
        <f t="shared" si="828"/>
        <v>2014</v>
      </c>
      <c r="AD2498" s="50">
        <f t="shared" ref="AD2498:AD2561" si="842">MONTH(B2498)</f>
        <v>10</v>
      </c>
      <c r="AE2498" s="56">
        <f t="shared" ref="AE2498:AE2561" si="843">AC2498*100+AD2498</f>
        <v>201410</v>
      </c>
      <c r="AF2498" s="56">
        <f t="shared" si="831"/>
        <v>40</v>
      </c>
      <c r="AG2498" s="58">
        <f t="shared" si="827"/>
        <v>0</v>
      </c>
      <c r="AH2498" s="56">
        <f t="shared" ref="AH2498:AH2561" si="844">DAY(B2498)</f>
        <v>1</v>
      </c>
      <c r="AI2498" s="53">
        <f t="shared" ref="AI2498:AI2561" si="845">Z2498+AA2498</f>
        <v>0.21821218259259256</v>
      </c>
      <c r="AJ2498" s="56">
        <f t="shared" ref="AJ2498:AJ2561" si="846">IF("1-Swim"=D2498,E2498*46.7,IF("2-Bike"=D2498,E2498,IF("3-Run"=D2498,E2498*4.27,0)))</f>
        <v>10.674999999999999</v>
      </c>
    </row>
    <row r="2499" spans="1:36" x14ac:dyDescent="0.25">
      <c r="A2499" s="50">
        <v>2498</v>
      </c>
      <c r="B2499" s="51">
        <v>41914</v>
      </c>
      <c r="C2499" s="75">
        <f t="shared" si="830"/>
        <v>41914</v>
      </c>
      <c r="D2499" s="50" t="s">
        <v>1224</v>
      </c>
      <c r="E2499" s="50">
        <v>10</v>
      </c>
      <c r="F2499" s="50">
        <v>0</v>
      </c>
      <c r="G2499" s="50">
        <v>30</v>
      </c>
      <c r="H2499" s="50">
        <v>0</v>
      </c>
      <c r="I2499" s="53">
        <f t="shared" si="832"/>
        <v>2.0833333333333332E-2</v>
      </c>
      <c r="J2499" s="54">
        <f t="shared" si="833"/>
        <v>2.0833333333333333E-3</v>
      </c>
      <c r="K2499" s="50" t="s">
        <v>921</v>
      </c>
      <c r="L2499" s="50" t="s">
        <v>1132</v>
      </c>
      <c r="M2499" s="55">
        <f t="shared" si="834"/>
        <v>20.000000000000014</v>
      </c>
      <c r="N2499" s="50">
        <v>0</v>
      </c>
      <c r="O2499" s="50" t="s">
        <v>253</v>
      </c>
      <c r="S2499" s="151">
        <f t="shared" si="835"/>
        <v>0.23333333333333334</v>
      </c>
      <c r="T2499" s="151">
        <f t="shared" si="836"/>
        <v>0.11666666666666667</v>
      </c>
      <c r="V2499" s="393">
        <f t="shared" ref="V2499:V2562" si="847">U2499*0.000568182</f>
        <v>0</v>
      </c>
      <c r="W2499" s="393">
        <f t="shared" ref="W2499:W2562" si="848">U2499*0.0006213713910761</f>
        <v>0</v>
      </c>
      <c r="X2499" s="53">
        <f t="shared" si="837"/>
        <v>5.4583333333333331E-2</v>
      </c>
      <c r="Y2499" s="53">
        <f t="shared" si="838"/>
        <v>9.0972513333333324E-2</v>
      </c>
      <c r="Z2499" s="53">
        <f t="shared" si="839"/>
        <v>2.7291666666666665E-2</v>
      </c>
      <c r="AA2499" s="53">
        <f t="shared" si="840"/>
        <v>4.5486256666666662E-2</v>
      </c>
      <c r="AB2499" s="50">
        <f t="shared" si="841"/>
        <v>218</v>
      </c>
      <c r="AC2499" s="50">
        <f t="shared" si="828"/>
        <v>2014</v>
      </c>
      <c r="AD2499" s="50">
        <f t="shared" si="842"/>
        <v>10</v>
      </c>
      <c r="AE2499" s="56">
        <f t="shared" si="843"/>
        <v>201410</v>
      </c>
      <c r="AF2499" s="56">
        <f t="shared" si="831"/>
        <v>40</v>
      </c>
      <c r="AG2499" s="58">
        <f t="shared" si="827"/>
        <v>0</v>
      </c>
      <c r="AH2499" s="56">
        <f t="shared" si="844"/>
        <v>2</v>
      </c>
      <c r="AI2499" s="53">
        <f t="shared" si="845"/>
        <v>7.2777923333333328E-2</v>
      </c>
      <c r="AJ2499" s="56">
        <f t="shared" si="846"/>
        <v>10</v>
      </c>
    </row>
    <row r="2500" spans="1:36" x14ac:dyDescent="0.25">
      <c r="A2500" s="50">
        <v>2499</v>
      </c>
      <c r="B2500" s="51">
        <v>41917</v>
      </c>
      <c r="C2500" s="75">
        <f t="shared" si="830"/>
        <v>41917</v>
      </c>
      <c r="D2500" s="50" t="s">
        <v>1224</v>
      </c>
      <c r="E2500" s="50">
        <v>28.2</v>
      </c>
      <c r="F2500" s="50">
        <v>2</v>
      </c>
      <c r="G2500" s="50">
        <v>19</v>
      </c>
      <c r="H2500" s="50">
        <v>38</v>
      </c>
      <c r="I2500" s="53">
        <f t="shared" si="832"/>
        <v>9.6967592592592591E-2</v>
      </c>
      <c r="J2500" s="54">
        <f t="shared" si="833"/>
        <v>3.4385671132125032E-3</v>
      </c>
      <c r="K2500" s="50" t="s">
        <v>930</v>
      </c>
      <c r="L2500" s="50" t="s">
        <v>1506</v>
      </c>
      <c r="M2500" s="55">
        <f t="shared" si="834"/>
        <v>12.117450465504904</v>
      </c>
      <c r="N2500" s="50">
        <v>0</v>
      </c>
      <c r="O2500" s="50" t="s">
        <v>319</v>
      </c>
      <c r="R2500" s="50" t="s">
        <v>1507</v>
      </c>
      <c r="S2500" s="151">
        <f t="shared" si="835"/>
        <v>0.38511951667980038</v>
      </c>
      <c r="T2500" s="151">
        <f t="shared" si="836"/>
        <v>0.19255975833990019</v>
      </c>
      <c r="V2500" s="393">
        <f t="shared" si="847"/>
        <v>0</v>
      </c>
      <c r="W2500" s="393">
        <f t="shared" si="848"/>
        <v>0</v>
      </c>
      <c r="X2500" s="53">
        <f t="shared" si="837"/>
        <v>9.0090458366167581E-2</v>
      </c>
      <c r="Y2500" s="53">
        <f t="shared" si="838"/>
        <v>0.12647963836616757</v>
      </c>
      <c r="Z2500" s="53">
        <f t="shared" si="839"/>
        <v>4.504522918308379E-2</v>
      </c>
      <c r="AA2500" s="53">
        <f t="shared" si="840"/>
        <v>6.3239819183083787E-2</v>
      </c>
      <c r="AB2500" s="50">
        <f t="shared" si="841"/>
        <v>880</v>
      </c>
      <c r="AC2500" s="50">
        <f t="shared" si="828"/>
        <v>2014</v>
      </c>
      <c r="AD2500" s="50">
        <f t="shared" si="842"/>
        <v>10</v>
      </c>
      <c r="AE2500" s="56">
        <f t="shared" si="843"/>
        <v>201410</v>
      </c>
      <c r="AF2500" s="56">
        <f t="shared" si="831"/>
        <v>41</v>
      </c>
      <c r="AG2500" s="58">
        <f t="shared" si="827"/>
        <v>2</v>
      </c>
      <c r="AH2500" s="56">
        <f t="shared" si="844"/>
        <v>5</v>
      </c>
      <c r="AI2500" s="53">
        <f t="shared" si="845"/>
        <v>0.10828504836616758</v>
      </c>
      <c r="AJ2500" s="56">
        <f t="shared" si="846"/>
        <v>28.2</v>
      </c>
    </row>
    <row r="2501" spans="1:36" x14ac:dyDescent="0.25">
      <c r="A2501" s="50">
        <v>2500</v>
      </c>
      <c r="B2501" s="51">
        <v>41919</v>
      </c>
      <c r="C2501" s="75">
        <f t="shared" si="830"/>
        <v>41919</v>
      </c>
      <c r="D2501" s="50" t="s">
        <v>1223</v>
      </c>
      <c r="E2501" s="50">
        <v>3.3</v>
      </c>
      <c r="F2501" s="50">
        <v>0</v>
      </c>
      <c r="G2501" s="50">
        <v>37</v>
      </c>
      <c r="H2501" s="50">
        <v>7</v>
      </c>
      <c r="I2501" s="53">
        <f t="shared" si="832"/>
        <v>2.5775462962962962E-2</v>
      </c>
      <c r="J2501" s="54">
        <f t="shared" si="833"/>
        <v>7.8107463524130193E-3</v>
      </c>
      <c r="K2501" s="50" t="s">
        <v>1345</v>
      </c>
      <c r="L2501" s="50" t="s">
        <v>1513</v>
      </c>
      <c r="M2501" s="55">
        <f t="shared" si="834"/>
        <v>5.3345307588684365</v>
      </c>
      <c r="N2501" s="50">
        <v>141</v>
      </c>
      <c r="O2501" s="50" t="s">
        <v>255</v>
      </c>
      <c r="R2501" s="50" t="s">
        <v>1508</v>
      </c>
      <c r="S2501" s="151">
        <f t="shared" si="835"/>
        <v>0.2046415544332211</v>
      </c>
      <c r="T2501" s="151">
        <f t="shared" si="836"/>
        <v>0.10232077721661055</v>
      </c>
      <c r="V2501" s="393">
        <f t="shared" si="847"/>
        <v>0</v>
      </c>
      <c r="W2501" s="393">
        <f t="shared" si="848"/>
        <v>0</v>
      </c>
      <c r="X2501" s="53">
        <f t="shared" si="837"/>
        <v>0.2046415544332211</v>
      </c>
      <c r="Y2501" s="53">
        <f t="shared" si="838"/>
        <v>0.24103073443322109</v>
      </c>
      <c r="Z2501" s="53">
        <f t="shared" si="839"/>
        <v>0.10232077721661055</v>
      </c>
      <c r="AA2501" s="53">
        <f t="shared" si="840"/>
        <v>0.12051536721661055</v>
      </c>
      <c r="AB2501" s="50">
        <f t="shared" si="841"/>
        <v>2658</v>
      </c>
      <c r="AC2501" s="50">
        <f t="shared" si="828"/>
        <v>2014</v>
      </c>
      <c r="AD2501" s="50">
        <f t="shared" si="842"/>
        <v>10</v>
      </c>
      <c r="AE2501" s="56">
        <f t="shared" si="843"/>
        <v>201410</v>
      </c>
      <c r="AF2501" s="56">
        <f t="shared" si="831"/>
        <v>41</v>
      </c>
      <c r="AG2501" s="58">
        <f t="shared" si="827"/>
        <v>1</v>
      </c>
      <c r="AH2501" s="56">
        <f t="shared" si="844"/>
        <v>7</v>
      </c>
      <c r="AI2501" s="53">
        <f t="shared" si="845"/>
        <v>0.22283614443322108</v>
      </c>
      <c r="AJ2501" s="56">
        <f t="shared" si="846"/>
        <v>14.090999999999998</v>
      </c>
    </row>
    <row r="2502" spans="1:36" x14ac:dyDescent="0.25">
      <c r="A2502" s="50">
        <v>2501</v>
      </c>
      <c r="B2502" s="51">
        <v>41920</v>
      </c>
      <c r="C2502" s="75">
        <f t="shared" si="830"/>
        <v>41920</v>
      </c>
      <c r="D2502" s="50" t="s">
        <v>1224</v>
      </c>
      <c r="E2502" s="50">
        <v>12.8</v>
      </c>
      <c r="F2502" s="50">
        <v>0</v>
      </c>
      <c r="G2502" s="50">
        <v>33</v>
      </c>
      <c r="H2502" s="50">
        <v>0</v>
      </c>
      <c r="I2502" s="53">
        <f t="shared" si="832"/>
        <v>2.2916666666666669E-2</v>
      </c>
      <c r="J2502" s="54">
        <f t="shared" si="833"/>
        <v>1.7903645833333335E-3</v>
      </c>
      <c r="K2502" s="50" t="s">
        <v>921</v>
      </c>
      <c r="L2502" s="50" t="s">
        <v>1132</v>
      </c>
      <c r="M2502" s="55">
        <f t="shared" si="834"/>
        <v>23.272727272727288</v>
      </c>
      <c r="N2502" s="50">
        <v>123</v>
      </c>
      <c r="O2502" s="50" t="s">
        <v>253</v>
      </c>
      <c r="S2502" s="151">
        <f t="shared" si="835"/>
        <v>0.20052083333333334</v>
      </c>
      <c r="T2502" s="151">
        <f t="shared" si="836"/>
        <v>0.10026041666666667</v>
      </c>
      <c r="V2502" s="393">
        <f t="shared" si="847"/>
        <v>0</v>
      </c>
      <c r="W2502" s="393">
        <f t="shared" si="848"/>
        <v>0</v>
      </c>
      <c r="X2502" s="53">
        <f t="shared" si="837"/>
        <v>4.6907552083333338E-2</v>
      </c>
      <c r="Y2502" s="53">
        <f t="shared" si="838"/>
        <v>8.3296732083333325E-2</v>
      </c>
      <c r="Z2502" s="53">
        <f t="shared" si="839"/>
        <v>2.3453776041666669E-2</v>
      </c>
      <c r="AA2502" s="53">
        <f t="shared" si="840"/>
        <v>4.1648366041666662E-2</v>
      </c>
      <c r="AB2502" s="50">
        <f t="shared" si="841"/>
        <v>65</v>
      </c>
      <c r="AC2502" s="50">
        <f t="shared" si="828"/>
        <v>2014</v>
      </c>
      <c r="AD2502" s="50">
        <f t="shared" si="842"/>
        <v>10</v>
      </c>
      <c r="AE2502" s="56">
        <f t="shared" si="843"/>
        <v>201410</v>
      </c>
      <c r="AF2502" s="56">
        <f t="shared" si="831"/>
        <v>41</v>
      </c>
      <c r="AG2502" s="58">
        <f t="shared" si="827"/>
        <v>0</v>
      </c>
      <c r="AH2502" s="56">
        <f t="shared" si="844"/>
        <v>8</v>
      </c>
      <c r="AI2502" s="53">
        <f t="shared" si="845"/>
        <v>6.5102142083333328E-2</v>
      </c>
      <c r="AJ2502" s="56">
        <f t="shared" si="846"/>
        <v>12.8</v>
      </c>
    </row>
    <row r="2503" spans="1:36" ht="15.75" x14ac:dyDescent="0.3">
      <c r="A2503" s="50">
        <v>2502</v>
      </c>
      <c r="B2503" s="51">
        <v>41922</v>
      </c>
      <c r="C2503" s="75">
        <f t="shared" si="830"/>
        <v>41922</v>
      </c>
      <c r="D2503" s="50" t="s">
        <v>1223</v>
      </c>
      <c r="E2503" s="50">
        <v>5.2</v>
      </c>
      <c r="F2503" s="50">
        <v>0</v>
      </c>
      <c r="G2503" s="50">
        <v>59</v>
      </c>
      <c r="H2503" s="50">
        <v>30</v>
      </c>
      <c r="I2503" s="53">
        <f t="shared" si="832"/>
        <v>4.1319444444444443E-2</v>
      </c>
      <c r="J2503" s="54">
        <f t="shared" si="833"/>
        <v>7.9460470085470081E-3</v>
      </c>
      <c r="K2503" s="50" t="s">
        <v>1451</v>
      </c>
      <c r="L2503" s="50" t="s">
        <v>1509</v>
      </c>
      <c r="M2503" s="55">
        <f t="shared" si="834"/>
        <v>5.2436974789916011</v>
      </c>
      <c r="N2503" s="50">
        <v>143</v>
      </c>
      <c r="O2503" s="50" t="s">
        <v>255</v>
      </c>
      <c r="R2503" s="146" t="s">
        <v>1510</v>
      </c>
      <c r="S2503" s="151">
        <f t="shared" si="835"/>
        <v>0.20818643162393161</v>
      </c>
      <c r="T2503" s="151">
        <f t="shared" si="836"/>
        <v>0.1040932158119658</v>
      </c>
      <c r="V2503" s="393">
        <f t="shared" si="847"/>
        <v>0</v>
      </c>
      <c r="W2503" s="393">
        <f t="shared" si="848"/>
        <v>0</v>
      </c>
      <c r="X2503" s="53">
        <f t="shared" si="837"/>
        <v>0.20818643162393161</v>
      </c>
      <c r="Y2503" s="53">
        <f t="shared" si="838"/>
        <v>0.2445756116239316</v>
      </c>
      <c r="Z2503" s="53">
        <f t="shared" si="839"/>
        <v>0.1040932158119658</v>
      </c>
      <c r="AA2503" s="53">
        <f t="shared" si="840"/>
        <v>0.1222878058119658</v>
      </c>
      <c r="AB2503" s="50">
        <f t="shared" si="841"/>
        <v>2773</v>
      </c>
      <c r="AC2503" s="50">
        <f t="shared" si="828"/>
        <v>2014</v>
      </c>
      <c r="AD2503" s="50">
        <f t="shared" si="842"/>
        <v>10</v>
      </c>
      <c r="AE2503" s="56">
        <f t="shared" si="843"/>
        <v>201410</v>
      </c>
      <c r="AF2503" s="56">
        <f t="shared" si="831"/>
        <v>41</v>
      </c>
      <c r="AG2503" s="58">
        <f t="shared" si="827"/>
        <v>1</v>
      </c>
      <c r="AH2503" s="56">
        <f t="shared" si="844"/>
        <v>10</v>
      </c>
      <c r="AI2503" s="53">
        <f t="shared" si="845"/>
        <v>0.22638102162393159</v>
      </c>
      <c r="AJ2503" s="56">
        <f t="shared" si="846"/>
        <v>22.203999999999997</v>
      </c>
    </row>
    <row r="2504" spans="1:36" x14ac:dyDescent="0.25">
      <c r="A2504" s="50">
        <v>2503</v>
      </c>
      <c r="B2504" s="51">
        <v>41924</v>
      </c>
      <c r="C2504" s="75">
        <f t="shared" si="830"/>
        <v>41924</v>
      </c>
      <c r="D2504" s="50" t="s">
        <v>1224</v>
      </c>
      <c r="E2504" s="50">
        <v>32.1</v>
      </c>
      <c r="F2504" s="50">
        <v>2</v>
      </c>
      <c r="G2504" s="50">
        <v>28</v>
      </c>
      <c r="H2504" s="50">
        <v>46</v>
      </c>
      <c r="I2504" s="53">
        <f t="shared" si="832"/>
        <v>0.10331018518518519</v>
      </c>
      <c r="J2504" s="54">
        <f t="shared" si="833"/>
        <v>3.2183858313141801E-3</v>
      </c>
      <c r="K2504" s="50" t="s">
        <v>930</v>
      </c>
      <c r="L2504" s="50" t="s">
        <v>1511</v>
      </c>
      <c r="M2504" s="55">
        <f t="shared" si="834"/>
        <v>12.946448577190241</v>
      </c>
      <c r="N2504" s="50">
        <v>0</v>
      </c>
      <c r="O2504" s="50" t="s">
        <v>377</v>
      </c>
      <c r="R2504" s="50" t="s">
        <v>1512</v>
      </c>
      <c r="S2504" s="151">
        <f t="shared" si="835"/>
        <v>0.36045921310718815</v>
      </c>
      <c r="T2504" s="151">
        <f t="shared" si="836"/>
        <v>0.18022960655359407</v>
      </c>
      <c r="V2504" s="393">
        <f t="shared" si="847"/>
        <v>0</v>
      </c>
      <c r="W2504" s="393">
        <f t="shared" si="848"/>
        <v>0</v>
      </c>
      <c r="X2504" s="53">
        <f t="shared" si="837"/>
        <v>8.432170878043152E-2</v>
      </c>
      <c r="Y2504" s="53">
        <f t="shared" si="838"/>
        <v>0.12071088878043151</v>
      </c>
      <c r="Z2504" s="53">
        <f t="shared" si="839"/>
        <v>4.216085439021576E-2</v>
      </c>
      <c r="AA2504" s="53">
        <f t="shared" si="840"/>
        <v>6.0355444390215757E-2</v>
      </c>
      <c r="AB2504" s="50">
        <f t="shared" si="841"/>
        <v>841</v>
      </c>
      <c r="AC2504" s="50">
        <f t="shared" si="828"/>
        <v>2014</v>
      </c>
      <c r="AD2504" s="50">
        <f t="shared" si="842"/>
        <v>10</v>
      </c>
      <c r="AE2504" s="56">
        <f t="shared" si="843"/>
        <v>201410</v>
      </c>
      <c r="AF2504" s="56">
        <f t="shared" si="831"/>
        <v>42</v>
      </c>
      <c r="AG2504" s="58">
        <f t="shared" si="827"/>
        <v>1</v>
      </c>
      <c r="AH2504" s="56">
        <f t="shared" si="844"/>
        <v>12</v>
      </c>
      <c r="AI2504" s="53">
        <f t="shared" si="845"/>
        <v>0.10251629878043152</v>
      </c>
      <c r="AJ2504" s="56">
        <f t="shared" si="846"/>
        <v>32.1</v>
      </c>
    </row>
    <row r="2505" spans="1:36" x14ac:dyDescent="0.25">
      <c r="A2505" s="50">
        <v>2504</v>
      </c>
      <c r="B2505" s="51">
        <v>41926</v>
      </c>
      <c r="C2505" s="75">
        <f t="shared" si="830"/>
        <v>41926</v>
      </c>
      <c r="D2505" s="50" t="s">
        <v>1223</v>
      </c>
      <c r="E2505" s="50">
        <v>3.3</v>
      </c>
      <c r="F2505" s="50">
        <v>0</v>
      </c>
      <c r="G2505" s="50">
        <v>36</v>
      </c>
      <c r="H2505" s="50">
        <v>19</v>
      </c>
      <c r="I2505" s="53">
        <f t="shared" si="832"/>
        <v>2.521990740740741E-2</v>
      </c>
      <c r="J2505" s="54">
        <f t="shared" si="833"/>
        <v>7.6423961840628519E-3</v>
      </c>
      <c r="K2505" s="50" t="s">
        <v>1345</v>
      </c>
      <c r="L2505" s="50" t="s">
        <v>1513</v>
      </c>
      <c r="M2505" s="55">
        <f t="shared" si="834"/>
        <v>5.4520422212023902</v>
      </c>
      <c r="N2505" s="50">
        <v>141</v>
      </c>
      <c r="O2505" s="50" t="s">
        <v>255</v>
      </c>
      <c r="R2505" s="50" t="s">
        <v>1514</v>
      </c>
      <c r="S2505" s="151">
        <f t="shared" si="835"/>
        <v>0.20023078002244671</v>
      </c>
      <c r="T2505" s="151">
        <f t="shared" si="836"/>
        <v>0.10011539001122335</v>
      </c>
      <c r="V2505" s="393">
        <f t="shared" si="847"/>
        <v>0</v>
      </c>
      <c r="W2505" s="393">
        <f t="shared" si="848"/>
        <v>0</v>
      </c>
      <c r="X2505" s="53">
        <f t="shared" si="837"/>
        <v>0.20023078002244671</v>
      </c>
      <c r="Y2505" s="53">
        <f t="shared" si="838"/>
        <v>0.2366199600224467</v>
      </c>
      <c r="Z2505" s="53">
        <f t="shared" si="839"/>
        <v>0.10011539001122335</v>
      </c>
      <c r="AA2505" s="53">
        <f t="shared" si="840"/>
        <v>0.11830998001122335</v>
      </c>
      <c r="AB2505" s="50">
        <f t="shared" si="841"/>
        <v>2514</v>
      </c>
      <c r="AC2505" s="50">
        <f t="shared" si="828"/>
        <v>2014</v>
      </c>
      <c r="AD2505" s="50">
        <f t="shared" si="842"/>
        <v>10</v>
      </c>
      <c r="AE2505" s="56">
        <f t="shared" si="843"/>
        <v>201410</v>
      </c>
      <c r="AF2505" s="56">
        <f t="shared" si="831"/>
        <v>42</v>
      </c>
      <c r="AG2505" s="58">
        <f t="shared" si="827"/>
        <v>1</v>
      </c>
      <c r="AH2505" s="56">
        <f t="shared" si="844"/>
        <v>14</v>
      </c>
      <c r="AI2505" s="53">
        <f t="shared" si="845"/>
        <v>0.21842537002244672</v>
      </c>
      <c r="AJ2505" s="56">
        <f t="shared" si="846"/>
        <v>14.090999999999998</v>
      </c>
    </row>
    <row r="2506" spans="1:36" x14ac:dyDescent="0.25">
      <c r="A2506" s="50">
        <v>2505</v>
      </c>
      <c r="B2506" s="51">
        <v>41927</v>
      </c>
      <c r="C2506" s="75">
        <f t="shared" si="830"/>
        <v>41927</v>
      </c>
      <c r="D2506" s="50" t="s">
        <v>1224</v>
      </c>
      <c r="E2506" s="50">
        <v>21</v>
      </c>
      <c r="F2506" s="50">
        <v>0</v>
      </c>
      <c r="G2506" s="50">
        <v>51</v>
      </c>
      <c r="H2506" s="50">
        <v>27</v>
      </c>
      <c r="I2506" s="53">
        <f t="shared" si="832"/>
        <v>3.5729166666666666E-2</v>
      </c>
      <c r="J2506" s="54">
        <f t="shared" si="833"/>
        <v>1.7013888888888888E-3</v>
      </c>
      <c r="K2506" s="50" t="s">
        <v>921</v>
      </c>
      <c r="L2506" s="50" t="s">
        <v>1132</v>
      </c>
      <c r="M2506" s="55">
        <f t="shared" si="834"/>
        <v>24.489795918367367</v>
      </c>
      <c r="N2506" s="50">
        <v>129</v>
      </c>
      <c r="O2506" s="50" t="s">
        <v>253</v>
      </c>
      <c r="S2506" s="151">
        <f t="shared" si="835"/>
        <v>0.19055555555555553</v>
      </c>
      <c r="T2506" s="151">
        <f t="shared" si="836"/>
        <v>9.5277777777777767E-2</v>
      </c>
      <c r="V2506" s="393">
        <f t="shared" si="847"/>
        <v>0</v>
      </c>
      <c r="W2506" s="393">
        <f t="shared" si="848"/>
        <v>0</v>
      </c>
      <c r="X2506" s="53">
        <f t="shared" si="837"/>
        <v>4.4576388888888888E-2</v>
      </c>
      <c r="Y2506" s="53">
        <f t="shared" si="838"/>
        <v>8.0965568888888881E-2</v>
      </c>
      <c r="Z2506" s="53">
        <f t="shared" si="839"/>
        <v>2.2288194444444444E-2</v>
      </c>
      <c r="AA2506" s="53">
        <f t="shared" si="840"/>
        <v>4.048278444444444E-2</v>
      </c>
      <c r="AB2506" s="50">
        <f t="shared" si="841"/>
        <v>37</v>
      </c>
      <c r="AC2506" s="50">
        <f t="shared" si="828"/>
        <v>2014</v>
      </c>
      <c r="AD2506" s="50">
        <f t="shared" si="842"/>
        <v>10</v>
      </c>
      <c r="AE2506" s="56">
        <f t="shared" si="843"/>
        <v>201410</v>
      </c>
      <c r="AF2506" s="56">
        <f t="shared" si="831"/>
        <v>42</v>
      </c>
      <c r="AG2506" s="58">
        <f t="shared" si="827"/>
        <v>0</v>
      </c>
      <c r="AH2506" s="56">
        <f t="shared" si="844"/>
        <v>15</v>
      </c>
      <c r="AI2506" s="53">
        <f t="shared" si="845"/>
        <v>6.2770978888888884E-2</v>
      </c>
      <c r="AJ2506" s="56">
        <f t="shared" si="846"/>
        <v>21</v>
      </c>
    </row>
    <row r="2507" spans="1:36" x14ac:dyDescent="0.25">
      <c r="A2507" s="50">
        <v>2506</v>
      </c>
      <c r="B2507" s="51">
        <v>41929</v>
      </c>
      <c r="C2507" s="75">
        <f t="shared" si="830"/>
        <v>41929</v>
      </c>
      <c r="D2507" s="50" t="s">
        <v>1223</v>
      </c>
      <c r="E2507" s="50">
        <v>5.4</v>
      </c>
      <c r="F2507" s="50">
        <v>1</v>
      </c>
      <c r="G2507" s="50">
        <v>2</v>
      </c>
      <c r="H2507" s="50">
        <v>3</v>
      </c>
      <c r="I2507" s="53">
        <f t="shared" si="832"/>
        <v>4.3090277777777776E-2</v>
      </c>
      <c r="J2507" s="54">
        <f t="shared" si="833"/>
        <v>7.9796810699588466E-3</v>
      </c>
      <c r="K2507" s="50" t="s">
        <v>1345</v>
      </c>
      <c r="L2507" s="50" t="s">
        <v>1515</v>
      </c>
      <c r="M2507" s="55">
        <f t="shared" si="834"/>
        <v>5.2215954875100774</v>
      </c>
      <c r="N2507" s="50">
        <v>144</v>
      </c>
      <c r="O2507" s="50" t="s">
        <v>255</v>
      </c>
      <c r="R2507" s="50" t="s">
        <v>1516</v>
      </c>
      <c r="S2507" s="151">
        <f t="shared" si="835"/>
        <v>0.20906764403292177</v>
      </c>
      <c r="T2507" s="151">
        <f t="shared" si="836"/>
        <v>0.10453382201646089</v>
      </c>
      <c r="V2507" s="393">
        <f t="shared" si="847"/>
        <v>0</v>
      </c>
      <c r="W2507" s="393">
        <f t="shared" si="848"/>
        <v>0</v>
      </c>
      <c r="X2507" s="53">
        <f t="shared" si="837"/>
        <v>0.20906764403292177</v>
      </c>
      <c r="Y2507" s="53">
        <f t="shared" si="838"/>
        <v>0.24545682403292177</v>
      </c>
      <c r="Z2507" s="53">
        <f t="shared" si="839"/>
        <v>0.10453382201646089</v>
      </c>
      <c r="AA2507" s="53">
        <f t="shared" si="840"/>
        <v>0.12272841201646088</v>
      </c>
      <c r="AB2507" s="50">
        <f t="shared" si="841"/>
        <v>2798</v>
      </c>
      <c r="AC2507" s="50">
        <f t="shared" si="828"/>
        <v>2014</v>
      </c>
      <c r="AD2507" s="50">
        <f t="shared" si="842"/>
        <v>10</v>
      </c>
      <c r="AE2507" s="56">
        <f t="shared" si="843"/>
        <v>201410</v>
      </c>
      <c r="AF2507" s="56">
        <f t="shared" si="831"/>
        <v>42</v>
      </c>
      <c r="AG2507" s="58">
        <f t="shared" si="827"/>
        <v>1</v>
      </c>
      <c r="AH2507" s="56">
        <f t="shared" si="844"/>
        <v>17</v>
      </c>
      <c r="AI2507" s="53">
        <f t="shared" si="845"/>
        <v>0.22726223403292178</v>
      </c>
      <c r="AJ2507" s="56">
        <f t="shared" si="846"/>
        <v>23.058</v>
      </c>
    </row>
    <row r="2508" spans="1:36" x14ac:dyDescent="0.25">
      <c r="A2508" s="50">
        <v>2507</v>
      </c>
      <c r="B2508" s="51">
        <v>41931</v>
      </c>
      <c r="C2508" s="75">
        <f t="shared" si="830"/>
        <v>41931</v>
      </c>
      <c r="D2508" s="50" t="s">
        <v>1223</v>
      </c>
      <c r="E2508" s="50">
        <v>3</v>
      </c>
      <c r="F2508" s="50">
        <v>0</v>
      </c>
      <c r="G2508" s="50">
        <v>32</v>
      </c>
      <c r="H2508" s="50">
        <v>54</v>
      </c>
      <c r="I2508" s="53">
        <f t="shared" si="832"/>
        <v>2.2847222222222224E-2</v>
      </c>
      <c r="J2508" s="54">
        <f t="shared" si="833"/>
        <v>7.6157407407407415E-3</v>
      </c>
      <c r="K2508" s="50" t="s">
        <v>1451</v>
      </c>
      <c r="L2508" s="50" t="s">
        <v>1517</v>
      </c>
      <c r="M2508" s="55">
        <f t="shared" si="834"/>
        <v>5.4711246200607944</v>
      </c>
      <c r="N2508" s="50">
        <v>157</v>
      </c>
      <c r="O2508" s="50" t="s">
        <v>377</v>
      </c>
      <c r="R2508" s="50" t="s">
        <v>1518</v>
      </c>
      <c r="S2508" s="151">
        <f t="shared" si="835"/>
        <v>0.19953240740740741</v>
      </c>
      <c r="T2508" s="151">
        <f t="shared" si="836"/>
        <v>9.9766203703703704E-2</v>
      </c>
      <c r="V2508" s="393">
        <f t="shared" si="847"/>
        <v>0</v>
      </c>
      <c r="W2508" s="393">
        <f t="shared" si="848"/>
        <v>0</v>
      </c>
      <c r="X2508" s="53">
        <f t="shared" si="837"/>
        <v>0.19953240740740741</v>
      </c>
      <c r="Y2508" s="53">
        <f t="shared" si="838"/>
        <v>0.2359215874074074</v>
      </c>
      <c r="Z2508" s="53">
        <f t="shared" si="839"/>
        <v>9.9766203703703704E-2</v>
      </c>
      <c r="AA2508" s="53">
        <f t="shared" si="840"/>
        <v>0.1179607937037037</v>
      </c>
      <c r="AB2508" s="50">
        <f t="shared" si="841"/>
        <v>2486</v>
      </c>
      <c r="AC2508" s="50">
        <f t="shared" si="828"/>
        <v>2014</v>
      </c>
      <c r="AD2508" s="50">
        <f t="shared" si="842"/>
        <v>10</v>
      </c>
      <c r="AE2508" s="56">
        <f t="shared" si="843"/>
        <v>201410</v>
      </c>
      <c r="AF2508" s="56">
        <f t="shared" si="831"/>
        <v>43</v>
      </c>
      <c r="AG2508" s="58">
        <f t="shared" si="827"/>
        <v>1</v>
      </c>
      <c r="AH2508" s="56">
        <f t="shared" si="844"/>
        <v>19</v>
      </c>
      <c r="AI2508" s="53">
        <f t="shared" si="845"/>
        <v>0.21772699740740742</v>
      </c>
      <c r="AJ2508" s="56">
        <f t="shared" si="846"/>
        <v>12.809999999999999</v>
      </c>
    </row>
    <row r="2509" spans="1:36" x14ac:dyDescent="0.25">
      <c r="A2509" s="50">
        <v>2508</v>
      </c>
      <c r="B2509" s="51">
        <v>41932</v>
      </c>
      <c r="C2509" s="75">
        <f t="shared" si="830"/>
        <v>41932</v>
      </c>
      <c r="D2509" s="50" t="s">
        <v>1225</v>
      </c>
      <c r="E2509" s="50">
        <v>0.75</v>
      </c>
      <c r="F2509" s="50">
        <v>0</v>
      </c>
      <c r="G2509" s="50">
        <v>30</v>
      </c>
      <c r="H2509" s="50">
        <v>0</v>
      </c>
      <c r="I2509" s="53">
        <f t="shared" si="832"/>
        <v>2.0833333333333332E-2</v>
      </c>
      <c r="J2509" s="54">
        <f t="shared" si="833"/>
        <v>2.7777777777777776E-2</v>
      </c>
      <c r="K2509" s="50" t="s">
        <v>781</v>
      </c>
      <c r="L2509" s="50" t="s">
        <v>1090</v>
      </c>
      <c r="M2509" s="55">
        <f t="shared" si="834"/>
        <v>1.5000000000000013</v>
      </c>
      <c r="N2509" s="50">
        <v>0</v>
      </c>
      <c r="O2509" s="50" t="s">
        <v>253</v>
      </c>
      <c r="S2509" s="151">
        <f t="shared" si="835"/>
        <v>6.6666666666666666E-2</v>
      </c>
      <c r="T2509" s="151">
        <f t="shared" si="836"/>
        <v>3.3333333333333333E-2</v>
      </c>
      <c r="V2509" s="393">
        <f t="shared" si="847"/>
        <v>0</v>
      </c>
      <c r="W2509" s="393">
        <f t="shared" si="848"/>
        <v>0</v>
      </c>
      <c r="X2509" s="53">
        <f t="shared" si="837"/>
        <v>0.72777777777777775</v>
      </c>
      <c r="Y2509" s="53">
        <f t="shared" si="838"/>
        <v>0.76416695777777766</v>
      </c>
      <c r="Z2509" s="53">
        <f t="shared" si="839"/>
        <v>0.36388888888888887</v>
      </c>
      <c r="AA2509" s="53">
        <f t="shared" si="840"/>
        <v>0.38208347888888883</v>
      </c>
      <c r="AB2509" s="50">
        <f t="shared" si="841"/>
        <v>3969</v>
      </c>
      <c r="AC2509" s="50">
        <f t="shared" si="828"/>
        <v>2014</v>
      </c>
      <c r="AD2509" s="50">
        <f t="shared" si="842"/>
        <v>10</v>
      </c>
      <c r="AE2509" s="56">
        <f t="shared" si="843"/>
        <v>201410</v>
      </c>
      <c r="AF2509" s="56">
        <f t="shared" si="831"/>
        <v>43</v>
      </c>
      <c r="AG2509" s="58">
        <f t="shared" si="827"/>
        <v>0</v>
      </c>
      <c r="AH2509" s="56">
        <f t="shared" si="844"/>
        <v>20</v>
      </c>
      <c r="AI2509" s="53">
        <f t="shared" si="845"/>
        <v>0.74597236777777765</v>
      </c>
      <c r="AJ2509" s="56">
        <f t="shared" si="846"/>
        <v>35.025000000000006</v>
      </c>
    </row>
    <row r="2510" spans="1:36" x14ac:dyDescent="0.25">
      <c r="A2510" s="50">
        <v>2509</v>
      </c>
      <c r="B2510" s="51">
        <v>41933</v>
      </c>
      <c r="C2510" s="75">
        <f t="shared" si="830"/>
        <v>41933</v>
      </c>
      <c r="D2510" s="50" t="s">
        <v>1223</v>
      </c>
      <c r="E2510" s="50">
        <v>3.2</v>
      </c>
      <c r="F2510" s="50">
        <v>0</v>
      </c>
      <c r="G2510" s="50">
        <v>36</v>
      </c>
      <c r="H2510" s="50">
        <v>55</v>
      </c>
      <c r="I2510" s="53">
        <f t="shared" si="832"/>
        <v>2.5636574074074072E-2</v>
      </c>
      <c r="J2510" s="54">
        <f t="shared" si="833"/>
        <v>8.0114293981481469E-3</v>
      </c>
      <c r="K2510" s="50" t="s">
        <v>1345</v>
      </c>
      <c r="L2510" s="50" t="s">
        <v>1357</v>
      </c>
      <c r="M2510" s="55">
        <f t="shared" si="834"/>
        <v>5.2009029345372513</v>
      </c>
      <c r="N2510" s="50">
        <v>142</v>
      </c>
      <c r="O2510" s="50" t="s">
        <v>255</v>
      </c>
      <c r="R2510" s="50" t="s">
        <v>1519</v>
      </c>
      <c r="S2510" s="151">
        <f t="shared" si="835"/>
        <v>0.20989945023148143</v>
      </c>
      <c r="T2510" s="151">
        <f t="shared" si="836"/>
        <v>0.10494972511574072</v>
      </c>
      <c r="V2510" s="393">
        <f t="shared" si="847"/>
        <v>0</v>
      </c>
      <c r="W2510" s="393">
        <f t="shared" si="848"/>
        <v>0</v>
      </c>
      <c r="X2510" s="53">
        <f t="shared" si="837"/>
        <v>0.20989945023148143</v>
      </c>
      <c r="Y2510" s="53">
        <f t="shared" si="838"/>
        <v>0.24628863023148145</v>
      </c>
      <c r="Z2510" s="53">
        <f t="shared" si="839"/>
        <v>0.10494972511574072</v>
      </c>
      <c r="AA2510" s="53">
        <f t="shared" si="840"/>
        <v>0.12314431511574073</v>
      </c>
      <c r="AB2510" s="50">
        <f t="shared" si="841"/>
        <v>2821</v>
      </c>
      <c r="AC2510" s="50">
        <f t="shared" si="828"/>
        <v>2014</v>
      </c>
      <c r="AD2510" s="50">
        <f t="shared" si="842"/>
        <v>10</v>
      </c>
      <c r="AE2510" s="56">
        <f t="shared" si="843"/>
        <v>201410</v>
      </c>
      <c r="AF2510" s="56">
        <f t="shared" si="831"/>
        <v>43</v>
      </c>
      <c r="AG2510" s="58">
        <f t="shared" si="827"/>
        <v>0</v>
      </c>
      <c r="AH2510" s="56">
        <f t="shared" si="844"/>
        <v>21</v>
      </c>
      <c r="AI2510" s="53">
        <f t="shared" si="845"/>
        <v>0.22809404023148144</v>
      </c>
      <c r="AJ2510" s="56">
        <f t="shared" si="846"/>
        <v>13.664</v>
      </c>
    </row>
    <row r="2511" spans="1:36" x14ac:dyDescent="0.25">
      <c r="A2511" s="50">
        <v>2510</v>
      </c>
      <c r="B2511" s="51">
        <v>41936</v>
      </c>
      <c r="C2511" s="75">
        <f t="shared" si="830"/>
        <v>41936</v>
      </c>
      <c r="D2511" s="50" t="s">
        <v>1223</v>
      </c>
      <c r="E2511" s="50">
        <v>4.7</v>
      </c>
      <c r="F2511" s="50">
        <v>0</v>
      </c>
      <c r="G2511" s="50">
        <v>58</v>
      </c>
      <c r="H2511" s="50">
        <v>20</v>
      </c>
      <c r="I2511" s="53">
        <f t="shared" si="832"/>
        <v>4.0509259259259259E-2</v>
      </c>
      <c r="J2511" s="54">
        <f t="shared" si="833"/>
        <v>8.6189913317572895E-3</v>
      </c>
      <c r="K2511" s="50" t="s">
        <v>1451</v>
      </c>
      <c r="L2511" s="50" t="s">
        <v>1520</v>
      </c>
      <c r="M2511" s="55">
        <f t="shared" si="834"/>
        <v>4.8342857142857181</v>
      </c>
      <c r="N2511" s="50">
        <v>143</v>
      </c>
      <c r="O2511" s="50" t="s">
        <v>255</v>
      </c>
      <c r="R2511" s="50" t="s">
        <v>1521</v>
      </c>
      <c r="S2511" s="151">
        <f t="shared" si="835"/>
        <v>0.22581757289204099</v>
      </c>
      <c r="T2511" s="151">
        <f t="shared" si="836"/>
        <v>0.1129087864460205</v>
      </c>
      <c r="V2511" s="393">
        <f t="shared" si="847"/>
        <v>0</v>
      </c>
      <c r="W2511" s="393">
        <f t="shared" si="848"/>
        <v>0</v>
      </c>
      <c r="X2511" s="53">
        <f t="shared" si="837"/>
        <v>0.22581757289204099</v>
      </c>
      <c r="Y2511" s="53">
        <f t="shared" si="838"/>
        <v>0.26220675289204098</v>
      </c>
      <c r="Z2511" s="53">
        <f t="shared" si="839"/>
        <v>0.1129087864460205</v>
      </c>
      <c r="AA2511" s="53">
        <f t="shared" si="840"/>
        <v>0.13110337644602049</v>
      </c>
      <c r="AB2511" s="50">
        <f t="shared" si="841"/>
        <v>3129</v>
      </c>
      <c r="AC2511" s="50">
        <f t="shared" si="828"/>
        <v>2014</v>
      </c>
      <c r="AD2511" s="50">
        <f t="shared" si="842"/>
        <v>10</v>
      </c>
      <c r="AE2511" s="56">
        <f t="shared" si="843"/>
        <v>201410</v>
      </c>
      <c r="AF2511" s="56">
        <f t="shared" si="831"/>
        <v>43</v>
      </c>
      <c r="AG2511" s="58">
        <f t="shared" si="827"/>
        <v>2</v>
      </c>
      <c r="AH2511" s="56">
        <f t="shared" si="844"/>
        <v>24</v>
      </c>
      <c r="AI2511" s="53">
        <f t="shared" si="845"/>
        <v>0.24401216289204097</v>
      </c>
      <c r="AJ2511" s="56">
        <f t="shared" si="846"/>
        <v>20.068999999999999</v>
      </c>
    </row>
    <row r="2512" spans="1:36" x14ac:dyDescent="0.25">
      <c r="A2512" s="50">
        <v>2511</v>
      </c>
      <c r="B2512" s="51">
        <v>41939</v>
      </c>
      <c r="C2512" s="75">
        <f t="shared" si="830"/>
        <v>41939</v>
      </c>
      <c r="D2512" s="50" t="s">
        <v>1223</v>
      </c>
      <c r="E2512" s="50">
        <v>3.35</v>
      </c>
      <c r="F2512" s="50">
        <v>0</v>
      </c>
      <c r="G2512" s="50">
        <v>37</v>
      </c>
      <c r="H2512" s="50">
        <v>53</v>
      </c>
      <c r="I2512" s="53">
        <f t="shared" si="832"/>
        <v>2.630787037037037E-2</v>
      </c>
      <c r="J2512" s="54">
        <f t="shared" si="833"/>
        <v>7.8530956329463785E-3</v>
      </c>
      <c r="K2512" s="50" t="s">
        <v>1345</v>
      </c>
      <c r="L2512" s="50" t="s">
        <v>1522</v>
      </c>
      <c r="M2512" s="55">
        <f t="shared" si="834"/>
        <v>5.3057633084029963</v>
      </c>
      <c r="N2512" s="50">
        <v>138</v>
      </c>
      <c r="O2512" s="50" t="s">
        <v>255</v>
      </c>
      <c r="R2512" s="50" t="s">
        <v>1523</v>
      </c>
      <c r="S2512" s="151">
        <f t="shared" si="835"/>
        <v>0.20575110558319512</v>
      </c>
      <c r="T2512" s="151">
        <f t="shared" si="836"/>
        <v>0.10287555279159756</v>
      </c>
      <c r="V2512" s="393">
        <f t="shared" si="847"/>
        <v>0</v>
      </c>
      <c r="W2512" s="393">
        <f t="shared" si="848"/>
        <v>0</v>
      </c>
      <c r="X2512" s="53">
        <f t="shared" si="837"/>
        <v>0.20575110558319512</v>
      </c>
      <c r="Y2512" s="53">
        <f t="shared" si="838"/>
        <v>0.24214028558319511</v>
      </c>
      <c r="Z2512" s="53">
        <f t="shared" si="839"/>
        <v>0.10287555279159756</v>
      </c>
      <c r="AA2512" s="53">
        <f t="shared" si="840"/>
        <v>0.12107014279159756</v>
      </c>
      <c r="AB2512" s="50">
        <f t="shared" si="841"/>
        <v>2698</v>
      </c>
      <c r="AC2512" s="50">
        <f t="shared" si="828"/>
        <v>2014</v>
      </c>
      <c r="AD2512" s="50">
        <f t="shared" si="842"/>
        <v>10</v>
      </c>
      <c r="AE2512" s="56">
        <f t="shared" si="843"/>
        <v>201410</v>
      </c>
      <c r="AF2512" s="56">
        <f t="shared" si="831"/>
        <v>44</v>
      </c>
      <c r="AG2512" s="58">
        <f t="shared" si="827"/>
        <v>2</v>
      </c>
      <c r="AH2512" s="56">
        <f t="shared" si="844"/>
        <v>27</v>
      </c>
      <c r="AI2512" s="53">
        <f t="shared" si="845"/>
        <v>0.2239456955831951</v>
      </c>
      <c r="AJ2512" s="56">
        <f t="shared" si="846"/>
        <v>14.304499999999999</v>
      </c>
    </row>
    <row r="2513" spans="1:36" x14ac:dyDescent="0.25">
      <c r="A2513" s="50">
        <v>2512</v>
      </c>
      <c r="B2513" s="51">
        <v>41939</v>
      </c>
      <c r="C2513" s="75">
        <f t="shared" si="830"/>
        <v>41939</v>
      </c>
      <c r="D2513" s="50" t="s">
        <v>1225</v>
      </c>
      <c r="E2513" s="50">
        <v>0.68</v>
      </c>
      <c r="F2513" s="50">
        <v>0</v>
      </c>
      <c r="G2513" s="50">
        <v>23</v>
      </c>
      <c r="H2513" s="50">
        <v>0</v>
      </c>
      <c r="I2513" s="53">
        <f t="shared" si="832"/>
        <v>1.5972222222222224E-2</v>
      </c>
      <c r="J2513" s="54">
        <f t="shared" si="833"/>
        <v>2.3488562091503271E-2</v>
      </c>
      <c r="K2513" s="50" t="s">
        <v>781</v>
      </c>
      <c r="L2513" s="50" t="s">
        <v>1304</v>
      </c>
      <c r="M2513" s="55">
        <f t="shared" si="834"/>
        <v>1.773913043478262</v>
      </c>
      <c r="N2513" s="50">
        <v>0</v>
      </c>
      <c r="O2513" s="50" t="s">
        <v>253</v>
      </c>
      <c r="S2513" s="151">
        <f t="shared" si="835"/>
        <v>5.6372549019607851E-2</v>
      </c>
      <c r="T2513" s="151">
        <f t="shared" si="836"/>
        <v>2.8186274509803926E-2</v>
      </c>
      <c r="V2513" s="393">
        <f t="shared" si="847"/>
        <v>0</v>
      </c>
      <c r="W2513" s="393">
        <f t="shared" si="848"/>
        <v>0</v>
      </c>
      <c r="X2513" s="53">
        <f t="shared" si="837"/>
        <v>0.61540032679738566</v>
      </c>
      <c r="Y2513" s="53">
        <f t="shared" si="838"/>
        <v>0.65178950679738568</v>
      </c>
      <c r="Z2513" s="53">
        <f t="shared" si="839"/>
        <v>0.30770016339869283</v>
      </c>
      <c r="AA2513" s="53">
        <f t="shared" si="840"/>
        <v>0.32589475339869284</v>
      </c>
      <c r="AB2513" s="50">
        <f t="shared" si="841"/>
        <v>3745</v>
      </c>
      <c r="AC2513" s="50">
        <f t="shared" si="828"/>
        <v>2014</v>
      </c>
      <c r="AD2513" s="50">
        <f t="shared" si="842"/>
        <v>10</v>
      </c>
      <c r="AE2513" s="56">
        <f t="shared" si="843"/>
        <v>201410</v>
      </c>
      <c r="AF2513" s="56">
        <f t="shared" si="831"/>
        <v>44</v>
      </c>
      <c r="AG2513" s="58">
        <f t="shared" si="827"/>
        <v>0</v>
      </c>
      <c r="AH2513" s="56">
        <f t="shared" si="844"/>
        <v>27</v>
      </c>
      <c r="AI2513" s="53">
        <f t="shared" si="845"/>
        <v>0.63359491679738567</v>
      </c>
      <c r="AJ2513" s="56">
        <f t="shared" si="846"/>
        <v>31.756000000000004</v>
      </c>
    </row>
    <row r="2514" spans="1:36" x14ac:dyDescent="0.25">
      <c r="A2514" s="50">
        <v>2513</v>
      </c>
      <c r="B2514" s="51">
        <v>41941</v>
      </c>
      <c r="C2514" s="75">
        <f t="shared" si="830"/>
        <v>41941</v>
      </c>
      <c r="D2514" s="50" t="s">
        <v>1224</v>
      </c>
      <c r="E2514" s="50">
        <v>17</v>
      </c>
      <c r="F2514" s="50">
        <v>0</v>
      </c>
      <c r="G2514" s="50">
        <v>47</v>
      </c>
      <c r="H2514" s="50">
        <v>0</v>
      </c>
      <c r="I2514" s="53">
        <f t="shared" si="832"/>
        <v>3.2638888888888891E-2</v>
      </c>
      <c r="J2514" s="54">
        <f t="shared" si="833"/>
        <v>1.9199346405228759E-3</v>
      </c>
      <c r="K2514" s="50" t="s">
        <v>921</v>
      </c>
      <c r="L2514" s="50" t="s">
        <v>1132</v>
      </c>
      <c r="M2514" s="55">
        <f t="shared" si="834"/>
        <v>21.702127659574483</v>
      </c>
      <c r="N2514" s="50">
        <v>128</v>
      </c>
      <c r="O2514" s="50" t="s">
        <v>253</v>
      </c>
      <c r="S2514" s="151">
        <f t="shared" si="835"/>
        <v>0.2150326797385621</v>
      </c>
      <c r="T2514" s="151">
        <f t="shared" si="836"/>
        <v>0.10751633986928105</v>
      </c>
      <c r="V2514" s="393">
        <f t="shared" si="847"/>
        <v>0</v>
      </c>
      <c r="W2514" s="393">
        <f t="shared" si="848"/>
        <v>0</v>
      </c>
      <c r="X2514" s="53">
        <f t="shared" si="837"/>
        <v>5.0302287581699349E-2</v>
      </c>
      <c r="Y2514" s="53">
        <f t="shared" si="838"/>
        <v>8.669146758169935E-2</v>
      </c>
      <c r="Z2514" s="53">
        <f t="shared" si="839"/>
        <v>2.5151143790849675E-2</v>
      </c>
      <c r="AA2514" s="53">
        <f t="shared" si="840"/>
        <v>4.3345733790849675E-2</v>
      </c>
      <c r="AB2514" s="50">
        <f t="shared" si="841"/>
        <v>129</v>
      </c>
      <c r="AC2514" s="50">
        <f t="shared" si="828"/>
        <v>2014</v>
      </c>
      <c r="AD2514" s="50">
        <f t="shared" si="842"/>
        <v>10</v>
      </c>
      <c r="AE2514" s="56">
        <f t="shared" si="843"/>
        <v>201410</v>
      </c>
      <c r="AF2514" s="56">
        <f t="shared" si="831"/>
        <v>44</v>
      </c>
      <c r="AG2514" s="58">
        <f t="shared" si="827"/>
        <v>1</v>
      </c>
      <c r="AH2514" s="56">
        <f t="shared" si="844"/>
        <v>29</v>
      </c>
      <c r="AI2514" s="53">
        <f t="shared" si="845"/>
        <v>6.8496877581699353E-2</v>
      </c>
      <c r="AJ2514" s="56">
        <f t="shared" si="846"/>
        <v>17</v>
      </c>
    </row>
    <row r="2515" spans="1:36" x14ac:dyDescent="0.25">
      <c r="A2515" s="50">
        <v>2514</v>
      </c>
      <c r="B2515" s="51">
        <v>41942</v>
      </c>
      <c r="C2515" s="75">
        <f t="shared" si="830"/>
        <v>41942</v>
      </c>
      <c r="D2515" s="50" t="s">
        <v>1223</v>
      </c>
      <c r="E2515" s="50">
        <v>3</v>
      </c>
      <c r="F2515" s="50">
        <v>0</v>
      </c>
      <c r="G2515" s="50">
        <v>33</v>
      </c>
      <c r="H2515" s="50">
        <v>53</v>
      </c>
      <c r="I2515" s="53">
        <f t="shared" si="832"/>
        <v>2.3530092592592592E-2</v>
      </c>
      <c r="J2515" s="54">
        <f t="shared" si="833"/>
        <v>7.8433641975308634E-3</v>
      </c>
      <c r="K2515" s="50" t="s">
        <v>1451</v>
      </c>
      <c r="L2515" s="50" t="s">
        <v>1290</v>
      </c>
      <c r="M2515" s="55">
        <f t="shared" si="834"/>
        <v>5.3123462862764432</v>
      </c>
      <c r="N2515" s="50">
        <v>141</v>
      </c>
      <c r="O2515" s="50" t="s">
        <v>255</v>
      </c>
      <c r="R2515" s="50" t="s">
        <v>1524</v>
      </c>
      <c r="S2515" s="151">
        <f t="shared" si="835"/>
        <v>0.2054961419753086</v>
      </c>
      <c r="T2515" s="151">
        <f t="shared" si="836"/>
        <v>0.1027480709876543</v>
      </c>
      <c r="V2515" s="393">
        <f t="shared" si="847"/>
        <v>0</v>
      </c>
      <c r="W2515" s="393">
        <f t="shared" si="848"/>
        <v>0</v>
      </c>
      <c r="X2515" s="53">
        <f t="shared" si="837"/>
        <v>0.2054961419753086</v>
      </c>
      <c r="Y2515" s="53">
        <f t="shared" si="838"/>
        <v>0.24188532197530863</v>
      </c>
      <c r="Z2515" s="53">
        <f t="shared" si="839"/>
        <v>0.1027480709876543</v>
      </c>
      <c r="AA2515" s="53">
        <f t="shared" si="840"/>
        <v>0.12094266098765431</v>
      </c>
      <c r="AB2515" s="50">
        <f t="shared" si="841"/>
        <v>2687</v>
      </c>
      <c r="AC2515" s="50">
        <f t="shared" si="828"/>
        <v>2014</v>
      </c>
      <c r="AD2515" s="50">
        <f t="shared" si="842"/>
        <v>10</v>
      </c>
      <c r="AE2515" s="56">
        <f t="shared" si="843"/>
        <v>201410</v>
      </c>
      <c r="AF2515" s="56">
        <f t="shared" si="831"/>
        <v>44</v>
      </c>
      <c r="AG2515" s="58">
        <f t="shared" si="827"/>
        <v>0</v>
      </c>
      <c r="AH2515" s="56">
        <f t="shared" si="844"/>
        <v>30</v>
      </c>
      <c r="AI2515" s="53">
        <f t="shared" si="845"/>
        <v>0.22369073197530862</v>
      </c>
      <c r="AJ2515" s="56">
        <f t="shared" si="846"/>
        <v>12.809999999999999</v>
      </c>
    </row>
    <row r="2516" spans="1:36" x14ac:dyDescent="0.25">
      <c r="A2516" s="50">
        <v>2515</v>
      </c>
      <c r="B2516" s="51">
        <v>41943</v>
      </c>
      <c r="C2516" s="75">
        <f t="shared" si="830"/>
        <v>41943</v>
      </c>
      <c r="D2516" s="50" t="s">
        <v>1223</v>
      </c>
      <c r="E2516" s="50">
        <v>7.5</v>
      </c>
      <c r="F2516" s="50">
        <v>1</v>
      </c>
      <c r="G2516" s="50">
        <v>24</v>
      </c>
      <c r="H2516" s="50">
        <v>27</v>
      </c>
      <c r="I2516" s="53">
        <f t="shared" si="832"/>
        <v>5.8645833333333335E-2</v>
      </c>
      <c r="J2516" s="54">
        <f t="shared" si="833"/>
        <v>7.8194444444444448E-3</v>
      </c>
      <c r="K2516" s="50" t="s">
        <v>1451</v>
      </c>
      <c r="L2516" s="50" t="s">
        <v>35</v>
      </c>
      <c r="M2516" s="55">
        <f t="shared" si="834"/>
        <v>5.3285968028419219</v>
      </c>
      <c r="N2516" s="50">
        <v>151</v>
      </c>
      <c r="O2516" s="50" t="s">
        <v>377</v>
      </c>
      <c r="R2516" s="50" t="s">
        <v>1525</v>
      </c>
      <c r="S2516" s="151">
        <f t="shared" si="835"/>
        <v>0.20486944444444444</v>
      </c>
      <c r="T2516" s="151">
        <f t="shared" si="836"/>
        <v>0.10243472222222222</v>
      </c>
      <c r="V2516" s="393">
        <f t="shared" si="847"/>
        <v>0</v>
      </c>
      <c r="W2516" s="393">
        <f t="shared" si="848"/>
        <v>0</v>
      </c>
      <c r="X2516" s="53">
        <f t="shared" si="837"/>
        <v>0.20486944444444444</v>
      </c>
      <c r="Y2516" s="53">
        <f t="shared" si="838"/>
        <v>0.24125862444444446</v>
      </c>
      <c r="Z2516" s="53">
        <f t="shared" si="839"/>
        <v>0.10243472222222222</v>
      </c>
      <c r="AA2516" s="53">
        <f t="shared" si="840"/>
        <v>0.12062931222222223</v>
      </c>
      <c r="AB2516" s="50">
        <f t="shared" si="841"/>
        <v>2665</v>
      </c>
      <c r="AC2516" s="50">
        <f t="shared" si="828"/>
        <v>2014</v>
      </c>
      <c r="AD2516" s="50">
        <f t="shared" si="842"/>
        <v>10</v>
      </c>
      <c r="AE2516" s="56">
        <f t="shared" si="843"/>
        <v>201410</v>
      </c>
      <c r="AF2516" s="56">
        <f t="shared" si="831"/>
        <v>44</v>
      </c>
      <c r="AG2516" s="58">
        <f t="shared" si="827"/>
        <v>0</v>
      </c>
      <c r="AH2516" s="56">
        <f t="shared" si="844"/>
        <v>31</v>
      </c>
      <c r="AI2516" s="53">
        <f t="shared" si="845"/>
        <v>0.22306403444444445</v>
      </c>
      <c r="AJ2516" s="56">
        <f t="shared" si="846"/>
        <v>32.024999999999999</v>
      </c>
    </row>
    <row r="2517" spans="1:36" ht="15.75" x14ac:dyDescent="0.3">
      <c r="A2517" s="50">
        <v>2516</v>
      </c>
      <c r="B2517" s="51">
        <v>41945</v>
      </c>
      <c r="C2517" s="75">
        <f t="shared" si="830"/>
        <v>41945</v>
      </c>
      <c r="D2517" s="50" t="s">
        <v>1224</v>
      </c>
      <c r="E2517" s="50">
        <v>26.2</v>
      </c>
      <c r="F2517" s="50">
        <v>1</v>
      </c>
      <c r="G2517" s="50">
        <v>56</v>
      </c>
      <c r="H2517" s="50">
        <v>44</v>
      </c>
      <c r="I2517" s="53">
        <f t="shared" si="832"/>
        <v>8.1064814814814812E-2</v>
      </c>
      <c r="J2517" s="54">
        <f t="shared" si="833"/>
        <v>3.0940769013288096E-3</v>
      </c>
      <c r="K2517" s="50" t="s">
        <v>930</v>
      </c>
      <c r="L2517" s="50" t="s">
        <v>1506</v>
      </c>
      <c r="M2517" s="55">
        <f t="shared" si="834"/>
        <v>13.466590519703038</v>
      </c>
      <c r="N2517" s="50">
        <v>0</v>
      </c>
      <c r="O2517" s="50" t="s">
        <v>319</v>
      </c>
      <c r="R2517" s="146" t="s">
        <v>1526</v>
      </c>
      <c r="S2517" s="151">
        <f t="shared" si="835"/>
        <v>0.34653661294882665</v>
      </c>
      <c r="T2517" s="151">
        <f t="shared" si="836"/>
        <v>0.17326830647441333</v>
      </c>
      <c r="V2517" s="393">
        <f t="shared" si="847"/>
        <v>0</v>
      </c>
      <c r="W2517" s="393">
        <f t="shared" si="848"/>
        <v>0</v>
      </c>
      <c r="X2517" s="53">
        <f t="shared" si="837"/>
        <v>8.1064814814814812E-2</v>
      </c>
      <c r="Y2517" s="53">
        <f t="shared" si="838"/>
        <v>0.11745399481481482</v>
      </c>
      <c r="Z2517" s="53">
        <f t="shared" si="839"/>
        <v>4.0532407407407406E-2</v>
      </c>
      <c r="AA2517" s="53">
        <f t="shared" si="840"/>
        <v>5.8726997407407409E-2</v>
      </c>
      <c r="AB2517" s="50">
        <f t="shared" si="841"/>
        <v>790</v>
      </c>
      <c r="AC2517" s="50">
        <f t="shared" si="828"/>
        <v>2014</v>
      </c>
      <c r="AD2517" s="50">
        <f t="shared" si="842"/>
        <v>11</v>
      </c>
      <c r="AE2517" s="56">
        <f t="shared" si="843"/>
        <v>201411</v>
      </c>
      <c r="AF2517" s="56">
        <f t="shared" si="831"/>
        <v>45</v>
      </c>
      <c r="AG2517" s="58">
        <f t="shared" si="827"/>
        <v>1</v>
      </c>
      <c r="AH2517" s="56">
        <f t="shared" si="844"/>
        <v>2</v>
      </c>
      <c r="AI2517" s="53">
        <f t="shared" si="845"/>
        <v>9.9259404814814822E-2</v>
      </c>
      <c r="AJ2517" s="56">
        <f t="shared" si="846"/>
        <v>26.2</v>
      </c>
    </row>
    <row r="2518" spans="1:36" x14ac:dyDescent="0.25">
      <c r="A2518" s="50">
        <v>2517</v>
      </c>
      <c r="B2518" s="51">
        <v>41946</v>
      </c>
      <c r="C2518" s="75">
        <f t="shared" si="830"/>
        <v>41946</v>
      </c>
      <c r="D2518" s="50" t="s">
        <v>1225</v>
      </c>
      <c r="E2518" s="50">
        <v>1.25</v>
      </c>
      <c r="F2518" s="50">
        <v>0</v>
      </c>
      <c r="G2518" s="50">
        <v>45</v>
      </c>
      <c r="H2518" s="50">
        <v>0</v>
      </c>
      <c r="I2518" s="53">
        <f t="shared" si="832"/>
        <v>3.125E-2</v>
      </c>
      <c r="J2518" s="54">
        <f t="shared" si="833"/>
        <v>2.5000000000000001E-2</v>
      </c>
      <c r="K2518" s="50" t="s">
        <v>781</v>
      </c>
      <c r="L2518" s="50" t="s">
        <v>1304</v>
      </c>
      <c r="M2518" s="55">
        <f t="shared" si="834"/>
        <v>1.6666666666666679</v>
      </c>
      <c r="N2518" s="50">
        <v>0</v>
      </c>
      <c r="O2518" s="50" t="s">
        <v>253</v>
      </c>
      <c r="S2518" s="151">
        <f t="shared" si="835"/>
        <v>0.06</v>
      </c>
      <c r="T2518" s="151">
        <f t="shared" si="836"/>
        <v>0.03</v>
      </c>
      <c r="V2518" s="393">
        <f t="shared" si="847"/>
        <v>0</v>
      </c>
      <c r="W2518" s="393">
        <f t="shared" si="848"/>
        <v>0</v>
      </c>
      <c r="X2518" s="53">
        <f t="shared" si="837"/>
        <v>0.65500000000000003</v>
      </c>
      <c r="Y2518" s="53">
        <f t="shared" si="838"/>
        <v>0.69138917999999994</v>
      </c>
      <c r="Z2518" s="53">
        <f t="shared" si="839"/>
        <v>0.32750000000000001</v>
      </c>
      <c r="AA2518" s="53">
        <f t="shared" si="840"/>
        <v>0.34569458999999997</v>
      </c>
      <c r="AB2518" s="50">
        <f t="shared" si="841"/>
        <v>3845</v>
      </c>
      <c r="AC2518" s="50">
        <f t="shared" si="828"/>
        <v>2014</v>
      </c>
      <c r="AD2518" s="50">
        <f t="shared" si="842"/>
        <v>11</v>
      </c>
      <c r="AE2518" s="56">
        <f t="shared" si="843"/>
        <v>201411</v>
      </c>
      <c r="AF2518" s="56">
        <f t="shared" si="831"/>
        <v>45</v>
      </c>
      <c r="AG2518" s="58" t="e">
        <f>IF(ISBLANK(B2518)," ",MAX(B2518-#REF!-1,0))</f>
        <v>#REF!</v>
      </c>
      <c r="AH2518" s="56">
        <f t="shared" si="844"/>
        <v>3</v>
      </c>
      <c r="AI2518" s="53">
        <f t="shared" si="845"/>
        <v>0.67319459000000004</v>
      </c>
      <c r="AJ2518" s="56">
        <f t="shared" si="846"/>
        <v>58.375</v>
      </c>
    </row>
    <row r="2519" spans="1:36" x14ac:dyDescent="0.25">
      <c r="A2519" s="50">
        <v>2518</v>
      </c>
      <c r="B2519" s="51">
        <v>41947</v>
      </c>
      <c r="C2519" s="75">
        <f t="shared" si="830"/>
        <v>41947</v>
      </c>
      <c r="D2519" s="50" t="s">
        <v>1223</v>
      </c>
      <c r="E2519" s="50">
        <v>3.7</v>
      </c>
      <c r="F2519" s="50">
        <v>0</v>
      </c>
      <c r="G2519" s="50">
        <v>42</v>
      </c>
      <c r="H2519" s="50">
        <v>20</v>
      </c>
      <c r="I2519" s="53">
        <f t="shared" si="832"/>
        <v>2.9398148148148149E-2</v>
      </c>
      <c r="J2519" s="54">
        <f t="shared" si="833"/>
        <v>7.9454454454454451E-3</v>
      </c>
      <c r="K2519" s="50" t="s">
        <v>1345</v>
      </c>
      <c r="L2519" s="50" t="s">
        <v>1290</v>
      </c>
      <c r="M2519" s="55">
        <f t="shared" si="834"/>
        <v>5.2440944881889804</v>
      </c>
      <c r="N2519" s="50">
        <v>139</v>
      </c>
      <c r="O2519" s="50" t="s">
        <v>255</v>
      </c>
      <c r="R2519" s="50" t="s">
        <v>1527</v>
      </c>
      <c r="S2519" s="151">
        <f t="shared" si="835"/>
        <v>0.20817067067067066</v>
      </c>
      <c r="T2519" s="151">
        <f t="shared" si="836"/>
        <v>0.10408533533533533</v>
      </c>
      <c r="V2519" s="393">
        <f t="shared" si="847"/>
        <v>0</v>
      </c>
      <c r="W2519" s="393">
        <f t="shared" si="848"/>
        <v>0</v>
      </c>
      <c r="X2519" s="53">
        <f t="shared" si="837"/>
        <v>0.20817067067067066</v>
      </c>
      <c r="Y2519" s="53">
        <f t="shared" si="838"/>
        <v>0.24455985067067065</v>
      </c>
      <c r="Z2519" s="53">
        <f t="shared" si="839"/>
        <v>0.10408533533533533</v>
      </c>
      <c r="AA2519" s="53">
        <f t="shared" si="840"/>
        <v>0.12227992533533533</v>
      </c>
      <c r="AB2519" s="50">
        <f t="shared" si="841"/>
        <v>2770</v>
      </c>
      <c r="AC2519" s="50">
        <f t="shared" si="828"/>
        <v>2014</v>
      </c>
      <c r="AD2519" s="50">
        <f t="shared" si="842"/>
        <v>11</v>
      </c>
      <c r="AE2519" s="56">
        <f t="shared" si="843"/>
        <v>201411</v>
      </c>
      <c r="AF2519" s="56">
        <f t="shared" si="831"/>
        <v>45</v>
      </c>
      <c r="AG2519" s="58">
        <f t="shared" ref="AG2519:AG2550" si="849">IF(ISBLANK(B2519)," ",MAX(B2519-B2518-1,0))</f>
        <v>0</v>
      </c>
      <c r="AH2519" s="56">
        <f t="shared" si="844"/>
        <v>4</v>
      </c>
      <c r="AI2519" s="53">
        <f t="shared" si="845"/>
        <v>0.22636526067067064</v>
      </c>
      <c r="AJ2519" s="56">
        <f t="shared" si="846"/>
        <v>15.798999999999999</v>
      </c>
    </row>
    <row r="2520" spans="1:36" x14ac:dyDescent="0.25">
      <c r="A2520" s="50">
        <v>2519</v>
      </c>
      <c r="B2520" s="51">
        <v>41947</v>
      </c>
      <c r="C2520" s="75">
        <f t="shared" si="830"/>
        <v>41947</v>
      </c>
      <c r="D2520" s="50" t="s">
        <v>1223</v>
      </c>
      <c r="E2520" s="50">
        <v>3.7</v>
      </c>
      <c r="F2520" s="50">
        <v>0</v>
      </c>
      <c r="G2520" s="50">
        <v>42</v>
      </c>
      <c r="H2520" s="50">
        <v>20</v>
      </c>
      <c r="I2520" s="53">
        <f t="shared" si="832"/>
        <v>2.9398148148148149E-2</v>
      </c>
      <c r="J2520" s="54">
        <f t="shared" si="833"/>
        <v>7.9454454454454451E-3</v>
      </c>
      <c r="K2520" s="50" t="s">
        <v>1345</v>
      </c>
      <c r="L2520" s="50" t="s">
        <v>1290</v>
      </c>
      <c r="M2520" s="55">
        <f t="shared" si="834"/>
        <v>5.2440944881889804</v>
      </c>
      <c r="N2520" s="50">
        <v>139</v>
      </c>
      <c r="O2520" s="50" t="s">
        <v>255</v>
      </c>
      <c r="R2520" s="50" t="s">
        <v>1527</v>
      </c>
      <c r="S2520" s="151">
        <f t="shared" si="835"/>
        <v>0.20817067067067066</v>
      </c>
      <c r="T2520" s="151">
        <f t="shared" si="836"/>
        <v>0.10408533533533533</v>
      </c>
      <c r="V2520" s="393">
        <f t="shared" si="847"/>
        <v>0</v>
      </c>
      <c r="W2520" s="393">
        <f t="shared" si="848"/>
        <v>0</v>
      </c>
      <c r="X2520" s="53">
        <f t="shared" si="837"/>
        <v>0.20817067067067066</v>
      </c>
      <c r="Y2520" s="53">
        <f t="shared" si="838"/>
        <v>0.24455985067067065</v>
      </c>
      <c r="Z2520" s="53">
        <f t="shared" si="839"/>
        <v>0.10408533533533533</v>
      </c>
      <c r="AA2520" s="53">
        <f t="shared" si="840"/>
        <v>0.12227992533533533</v>
      </c>
      <c r="AB2520" s="50">
        <f t="shared" si="841"/>
        <v>2770</v>
      </c>
      <c r="AC2520" s="50">
        <f t="shared" si="828"/>
        <v>2014</v>
      </c>
      <c r="AD2520" s="50">
        <f t="shared" si="842"/>
        <v>11</v>
      </c>
      <c r="AE2520" s="56">
        <f t="shared" si="843"/>
        <v>201411</v>
      </c>
      <c r="AF2520" s="56">
        <f t="shared" si="831"/>
        <v>45</v>
      </c>
      <c r="AG2520" s="58">
        <f t="shared" si="849"/>
        <v>0</v>
      </c>
      <c r="AH2520" s="56">
        <f t="shared" si="844"/>
        <v>4</v>
      </c>
      <c r="AI2520" s="53">
        <f t="shared" si="845"/>
        <v>0.22636526067067064</v>
      </c>
      <c r="AJ2520" s="56">
        <f t="shared" si="846"/>
        <v>15.798999999999999</v>
      </c>
    </row>
    <row r="2521" spans="1:36" x14ac:dyDescent="0.25">
      <c r="A2521" s="50">
        <v>2520</v>
      </c>
      <c r="B2521" s="51">
        <v>41949</v>
      </c>
      <c r="C2521" s="75">
        <f t="shared" si="830"/>
        <v>41949</v>
      </c>
      <c r="D2521" s="50" t="s">
        <v>1223</v>
      </c>
      <c r="E2521" s="50">
        <v>3</v>
      </c>
      <c r="F2521" s="50">
        <v>0</v>
      </c>
      <c r="G2521" s="50">
        <v>29</v>
      </c>
      <c r="H2521" s="50">
        <v>59</v>
      </c>
      <c r="I2521" s="53">
        <f t="shared" si="832"/>
        <v>2.0821759259259259E-2</v>
      </c>
      <c r="J2521" s="54">
        <f t="shared" si="833"/>
        <v>6.9405864197530859E-3</v>
      </c>
      <c r="K2521" s="50" t="s">
        <v>1345</v>
      </c>
      <c r="L2521" s="50" t="s">
        <v>1048</v>
      </c>
      <c r="M2521" s="55">
        <f t="shared" si="834"/>
        <v>6.003335186214569</v>
      </c>
      <c r="N2521" s="50">
        <v>135</v>
      </c>
      <c r="O2521" s="50" t="s">
        <v>253</v>
      </c>
      <c r="S2521" s="151">
        <f t="shared" si="835"/>
        <v>0.18184336419753083</v>
      </c>
      <c r="T2521" s="151">
        <f t="shared" si="836"/>
        <v>9.0921682098765416E-2</v>
      </c>
      <c r="V2521" s="393">
        <f t="shared" si="847"/>
        <v>0</v>
      </c>
      <c r="W2521" s="393">
        <f t="shared" si="848"/>
        <v>0</v>
      </c>
      <c r="X2521" s="53">
        <f t="shared" si="837"/>
        <v>0.18184336419753083</v>
      </c>
      <c r="Y2521" s="53">
        <f t="shared" si="838"/>
        <v>0.21823254419753083</v>
      </c>
      <c r="Z2521" s="53">
        <f t="shared" si="839"/>
        <v>9.0921682098765416E-2</v>
      </c>
      <c r="AA2521" s="53">
        <f t="shared" si="840"/>
        <v>0.10911627209876541</v>
      </c>
      <c r="AB2521" s="50">
        <f t="shared" si="841"/>
        <v>1697</v>
      </c>
      <c r="AC2521" s="50">
        <f t="shared" si="828"/>
        <v>2014</v>
      </c>
      <c r="AD2521" s="50">
        <f t="shared" si="842"/>
        <v>11</v>
      </c>
      <c r="AE2521" s="56">
        <f t="shared" si="843"/>
        <v>201411</v>
      </c>
      <c r="AF2521" s="56">
        <f t="shared" si="831"/>
        <v>45</v>
      </c>
      <c r="AG2521" s="58">
        <f t="shared" si="849"/>
        <v>1</v>
      </c>
      <c r="AH2521" s="56">
        <f t="shared" si="844"/>
        <v>6</v>
      </c>
      <c r="AI2521" s="53">
        <f t="shared" si="845"/>
        <v>0.20003795419753084</v>
      </c>
      <c r="AJ2521" s="56">
        <f t="shared" si="846"/>
        <v>12.809999999999999</v>
      </c>
    </row>
    <row r="2522" spans="1:36" x14ac:dyDescent="0.25">
      <c r="A2522" s="50">
        <v>2521</v>
      </c>
      <c r="B2522" s="51">
        <v>41950</v>
      </c>
      <c r="C2522" s="75">
        <f t="shared" si="830"/>
        <v>41950</v>
      </c>
      <c r="D2522" s="50" t="s">
        <v>1223</v>
      </c>
      <c r="E2522" s="50">
        <v>7.5</v>
      </c>
      <c r="F2522" s="50">
        <v>1</v>
      </c>
      <c r="G2522" s="50">
        <v>19</v>
      </c>
      <c r="H2522" s="50">
        <v>36</v>
      </c>
      <c r="I2522" s="53">
        <f t="shared" si="832"/>
        <v>5.527777777777778E-2</v>
      </c>
      <c r="J2522" s="54">
        <f t="shared" si="833"/>
        <v>7.3703703703703709E-3</v>
      </c>
      <c r="K2522" s="50" t="s">
        <v>1311</v>
      </c>
      <c r="L2522" s="50" t="s">
        <v>35</v>
      </c>
      <c r="M2522" s="55">
        <f t="shared" si="834"/>
        <v>5.6532663316582958</v>
      </c>
      <c r="N2522" s="50">
        <v>157</v>
      </c>
      <c r="O2522" s="50" t="s">
        <v>377</v>
      </c>
      <c r="R2522" s="50" t="s">
        <v>1528</v>
      </c>
      <c r="S2522" s="151">
        <f t="shared" si="835"/>
        <v>0.19310370370370372</v>
      </c>
      <c r="T2522" s="151">
        <f t="shared" si="836"/>
        <v>9.6551851851851861E-2</v>
      </c>
      <c r="V2522" s="393">
        <f t="shared" si="847"/>
        <v>0</v>
      </c>
      <c r="W2522" s="393">
        <f t="shared" si="848"/>
        <v>0</v>
      </c>
      <c r="X2522" s="53">
        <f t="shared" si="837"/>
        <v>0.19310370370370372</v>
      </c>
      <c r="Y2522" s="53">
        <f t="shared" si="838"/>
        <v>0.22949288370370372</v>
      </c>
      <c r="Z2522" s="53">
        <f t="shared" si="839"/>
        <v>9.6551851851851861E-2</v>
      </c>
      <c r="AA2522" s="53">
        <f t="shared" si="840"/>
        <v>0.11474644185185186</v>
      </c>
      <c r="AB2522" s="50">
        <f t="shared" si="841"/>
        <v>2241</v>
      </c>
      <c r="AC2522" s="50">
        <f t="shared" si="828"/>
        <v>2014</v>
      </c>
      <c r="AD2522" s="50">
        <f t="shared" si="842"/>
        <v>11</v>
      </c>
      <c r="AE2522" s="56">
        <f t="shared" si="843"/>
        <v>201411</v>
      </c>
      <c r="AF2522" s="56">
        <f t="shared" si="831"/>
        <v>45</v>
      </c>
      <c r="AG2522" s="58">
        <f t="shared" si="849"/>
        <v>0</v>
      </c>
      <c r="AH2522" s="56">
        <f t="shared" si="844"/>
        <v>7</v>
      </c>
      <c r="AI2522" s="53">
        <f t="shared" si="845"/>
        <v>0.21129829370370373</v>
      </c>
      <c r="AJ2522" s="56">
        <f t="shared" si="846"/>
        <v>32.024999999999999</v>
      </c>
    </row>
    <row r="2523" spans="1:36" x14ac:dyDescent="0.25">
      <c r="A2523" s="50">
        <v>2522</v>
      </c>
      <c r="B2523" s="51">
        <v>41953</v>
      </c>
      <c r="C2523" s="75">
        <f t="shared" si="830"/>
        <v>41953</v>
      </c>
      <c r="D2523" s="50" t="s">
        <v>1225</v>
      </c>
      <c r="E2523" s="50">
        <v>0.56999999999999995</v>
      </c>
      <c r="F2523" s="50">
        <v>0</v>
      </c>
      <c r="G2523" s="50">
        <v>19</v>
      </c>
      <c r="H2523" s="50">
        <v>0</v>
      </c>
      <c r="I2523" s="53">
        <f t="shared" si="832"/>
        <v>1.3194444444444444E-2</v>
      </c>
      <c r="J2523" s="54">
        <f t="shared" si="833"/>
        <v>2.314814814814815E-2</v>
      </c>
      <c r="K2523" s="50" t="s">
        <v>781</v>
      </c>
      <c r="L2523" s="50" t="s">
        <v>1304</v>
      </c>
      <c r="M2523" s="55">
        <f t="shared" si="834"/>
        <v>1.8000000000000012</v>
      </c>
      <c r="N2523" s="50">
        <v>0</v>
      </c>
      <c r="O2523" s="50" t="s">
        <v>253</v>
      </c>
      <c r="S2523" s="151">
        <f t="shared" si="835"/>
        <v>5.5555555555555559E-2</v>
      </c>
      <c r="T2523" s="151">
        <f t="shared" si="836"/>
        <v>2.777777777777778E-2</v>
      </c>
      <c r="V2523" s="393">
        <f t="shared" si="847"/>
        <v>0</v>
      </c>
      <c r="W2523" s="393">
        <f t="shared" si="848"/>
        <v>0</v>
      </c>
      <c r="X2523" s="53">
        <f t="shared" si="837"/>
        <v>0.60648148148148151</v>
      </c>
      <c r="Y2523" s="53">
        <f t="shared" si="838"/>
        <v>0.64287066148148153</v>
      </c>
      <c r="Z2523" s="53">
        <f t="shared" si="839"/>
        <v>0.30324074074074076</v>
      </c>
      <c r="AA2523" s="53">
        <f t="shared" si="840"/>
        <v>0.32143533074074077</v>
      </c>
      <c r="AB2523" s="50">
        <f t="shared" si="841"/>
        <v>3725</v>
      </c>
      <c r="AC2523" s="50">
        <f t="shared" si="828"/>
        <v>2014</v>
      </c>
      <c r="AD2523" s="50">
        <f t="shared" si="842"/>
        <v>11</v>
      </c>
      <c r="AE2523" s="56">
        <f t="shared" si="843"/>
        <v>201411</v>
      </c>
      <c r="AF2523" s="56">
        <f t="shared" si="831"/>
        <v>46</v>
      </c>
      <c r="AG2523" s="58">
        <f t="shared" si="849"/>
        <v>2</v>
      </c>
      <c r="AH2523" s="56">
        <f t="shared" si="844"/>
        <v>10</v>
      </c>
      <c r="AI2523" s="53">
        <f t="shared" si="845"/>
        <v>0.62467607148148152</v>
      </c>
      <c r="AJ2523" s="56">
        <f t="shared" si="846"/>
        <v>26.619</v>
      </c>
    </row>
    <row r="2524" spans="1:36" x14ac:dyDescent="0.25">
      <c r="A2524" s="50">
        <v>2523</v>
      </c>
      <c r="B2524" s="51">
        <v>41954</v>
      </c>
      <c r="C2524" s="75">
        <f t="shared" si="830"/>
        <v>41954</v>
      </c>
      <c r="D2524" s="50" t="s">
        <v>1223</v>
      </c>
      <c r="E2524" s="50">
        <v>3.25</v>
      </c>
      <c r="F2524" s="50">
        <v>0</v>
      </c>
      <c r="G2524" s="50">
        <v>37</v>
      </c>
      <c r="H2524" s="50">
        <v>45</v>
      </c>
      <c r="I2524" s="53">
        <f t="shared" si="832"/>
        <v>2.6215277777777778E-2</v>
      </c>
      <c r="J2524" s="54">
        <f t="shared" si="833"/>
        <v>8.0662393162393171E-3</v>
      </c>
      <c r="K2524" s="50" t="s">
        <v>1345</v>
      </c>
      <c r="L2524" s="50" t="s">
        <v>1357</v>
      </c>
      <c r="M2524" s="55">
        <f t="shared" si="834"/>
        <v>5.1655629139072881</v>
      </c>
      <c r="N2524" s="50">
        <v>139</v>
      </c>
      <c r="O2524" s="50" t="s">
        <v>255</v>
      </c>
      <c r="R2524" s="50" t="s">
        <v>1529</v>
      </c>
      <c r="S2524" s="151">
        <f t="shared" si="835"/>
        <v>0.2113354700854701</v>
      </c>
      <c r="T2524" s="151">
        <f t="shared" si="836"/>
        <v>0.10566773504273505</v>
      </c>
      <c r="V2524" s="393">
        <f t="shared" si="847"/>
        <v>0</v>
      </c>
      <c r="W2524" s="393">
        <f t="shared" si="848"/>
        <v>0</v>
      </c>
      <c r="X2524" s="53">
        <f t="shared" si="837"/>
        <v>0.2113354700854701</v>
      </c>
      <c r="Y2524" s="53">
        <f t="shared" si="838"/>
        <v>0.24772465008547009</v>
      </c>
      <c r="Z2524" s="53">
        <f t="shared" si="839"/>
        <v>0.10566773504273505</v>
      </c>
      <c r="AA2524" s="53">
        <f t="shared" si="840"/>
        <v>0.12386232504273505</v>
      </c>
      <c r="AB2524" s="50">
        <f t="shared" si="841"/>
        <v>2849</v>
      </c>
      <c r="AC2524" s="50">
        <f t="shared" si="828"/>
        <v>2014</v>
      </c>
      <c r="AD2524" s="50">
        <f t="shared" si="842"/>
        <v>11</v>
      </c>
      <c r="AE2524" s="56">
        <f t="shared" si="843"/>
        <v>201411</v>
      </c>
      <c r="AF2524" s="56">
        <f t="shared" si="831"/>
        <v>46</v>
      </c>
      <c r="AG2524" s="58">
        <f t="shared" si="849"/>
        <v>0</v>
      </c>
      <c r="AH2524" s="56">
        <f t="shared" si="844"/>
        <v>11</v>
      </c>
      <c r="AI2524" s="53">
        <f t="shared" si="845"/>
        <v>0.22953006008547011</v>
      </c>
      <c r="AJ2524" s="56">
        <f t="shared" si="846"/>
        <v>13.877499999999998</v>
      </c>
    </row>
    <row r="2525" spans="1:36" x14ac:dyDescent="0.25">
      <c r="A2525" s="50">
        <v>2524</v>
      </c>
      <c r="B2525" s="51">
        <v>41955</v>
      </c>
      <c r="C2525" s="75">
        <f t="shared" si="830"/>
        <v>41955</v>
      </c>
      <c r="D2525" s="50" t="s">
        <v>1225</v>
      </c>
      <c r="E2525" s="50">
        <v>1</v>
      </c>
      <c r="F2525" s="50">
        <v>0</v>
      </c>
      <c r="G2525" s="50">
        <v>32</v>
      </c>
      <c r="H2525" s="50">
        <v>7</v>
      </c>
      <c r="I2525" s="53">
        <f t="shared" si="832"/>
        <v>2.2303240740740738E-2</v>
      </c>
      <c r="J2525" s="54">
        <f t="shared" si="833"/>
        <v>2.2303240740740738E-2</v>
      </c>
      <c r="K2525" s="50" t="s">
        <v>781</v>
      </c>
      <c r="L2525" s="50" t="s">
        <v>1304</v>
      </c>
      <c r="M2525" s="55">
        <f t="shared" si="834"/>
        <v>1.8681888946549057</v>
      </c>
      <c r="N2525" s="50">
        <v>0</v>
      </c>
      <c r="O2525" s="50" t="s">
        <v>253</v>
      </c>
      <c r="S2525" s="151">
        <f t="shared" si="835"/>
        <v>5.3527777777777771E-2</v>
      </c>
      <c r="T2525" s="151">
        <f t="shared" si="836"/>
        <v>2.6763888888888886E-2</v>
      </c>
      <c r="V2525" s="393">
        <f t="shared" si="847"/>
        <v>0</v>
      </c>
      <c r="W2525" s="393">
        <f t="shared" si="848"/>
        <v>0</v>
      </c>
      <c r="X2525" s="53">
        <f t="shared" si="837"/>
        <v>0.5843449074074073</v>
      </c>
      <c r="Y2525" s="53">
        <f t="shared" si="838"/>
        <v>0.62073408740740732</v>
      </c>
      <c r="Z2525" s="53">
        <f t="shared" si="839"/>
        <v>0.29217245370370365</v>
      </c>
      <c r="AA2525" s="53">
        <f t="shared" si="840"/>
        <v>0.31036704370370366</v>
      </c>
      <c r="AB2525" s="50">
        <f t="shared" si="841"/>
        <v>3680</v>
      </c>
      <c r="AC2525" s="50">
        <f t="shared" si="828"/>
        <v>2014</v>
      </c>
      <c r="AD2525" s="50">
        <f t="shared" si="842"/>
        <v>11</v>
      </c>
      <c r="AE2525" s="56">
        <f t="shared" si="843"/>
        <v>201411</v>
      </c>
      <c r="AF2525" s="56">
        <f t="shared" si="831"/>
        <v>46</v>
      </c>
      <c r="AG2525" s="58">
        <f t="shared" si="849"/>
        <v>0</v>
      </c>
      <c r="AH2525" s="56">
        <f t="shared" si="844"/>
        <v>12</v>
      </c>
      <c r="AI2525" s="53">
        <f t="shared" si="845"/>
        <v>0.60253949740740731</v>
      </c>
      <c r="AJ2525" s="56">
        <f t="shared" si="846"/>
        <v>46.7</v>
      </c>
    </row>
    <row r="2526" spans="1:36" x14ac:dyDescent="0.25">
      <c r="A2526" s="50">
        <v>2525</v>
      </c>
      <c r="B2526" s="51">
        <v>41957</v>
      </c>
      <c r="C2526" s="75">
        <f t="shared" si="830"/>
        <v>41957</v>
      </c>
      <c r="D2526" s="50" t="s">
        <v>1223</v>
      </c>
      <c r="E2526" s="50">
        <v>4.8</v>
      </c>
      <c r="F2526" s="50">
        <v>0</v>
      </c>
      <c r="G2526" s="50">
        <v>51</v>
      </c>
      <c r="H2526" s="50">
        <v>20</v>
      </c>
      <c r="I2526" s="53">
        <f t="shared" si="832"/>
        <v>3.5648148148148151E-2</v>
      </c>
      <c r="J2526" s="54">
        <f t="shared" si="833"/>
        <v>7.4266975308641984E-3</v>
      </c>
      <c r="K2526" s="50" t="s">
        <v>1311</v>
      </c>
      <c r="L2526" s="50" t="s">
        <v>1530</v>
      </c>
      <c r="M2526" s="55">
        <f t="shared" si="834"/>
        <v>5.610389610389614</v>
      </c>
      <c r="N2526" s="50">
        <v>145</v>
      </c>
      <c r="O2526" s="50" t="s">
        <v>377</v>
      </c>
      <c r="R2526" s="50" t="s">
        <v>1531</v>
      </c>
      <c r="S2526" s="151">
        <f t="shared" si="835"/>
        <v>0.194579475308642</v>
      </c>
      <c r="T2526" s="151">
        <f t="shared" si="836"/>
        <v>9.7289737654321001E-2</v>
      </c>
      <c r="V2526" s="393">
        <f t="shared" si="847"/>
        <v>0</v>
      </c>
      <c r="W2526" s="393">
        <f t="shared" si="848"/>
        <v>0</v>
      </c>
      <c r="X2526" s="53">
        <f t="shared" si="837"/>
        <v>0.194579475308642</v>
      </c>
      <c r="Y2526" s="53">
        <f t="shared" si="838"/>
        <v>0.23096865530864197</v>
      </c>
      <c r="Z2526" s="53">
        <f t="shared" si="839"/>
        <v>9.7289737654321001E-2</v>
      </c>
      <c r="AA2526" s="53">
        <f t="shared" si="840"/>
        <v>0.11548432765432098</v>
      </c>
      <c r="AB2526" s="50">
        <f t="shared" si="841"/>
        <v>2291</v>
      </c>
      <c r="AC2526" s="50">
        <f t="shared" si="828"/>
        <v>2014</v>
      </c>
      <c r="AD2526" s="50">
        <f t="shared" si="842"/>
        <v>11</v>
      </c>
      <c r="AE2526" s="56">
        <f t="shared" si="843"/>
        <v>201411</v>
      </c>
      <c r="AF2526" s="56">
        <f t="shared" si="831"/>
        <v>46</v>
      </c>
      <c r="AG2526" s="58">
        <f t="shared" si="849"/>
        <v>1</v>
      </c>
      <c r="AH2526" s="56">
        <f t="shared" si="844"/>
        <v>14</v>
      </c>
      <c r="AI2526" s="53">
        <f t="shared" si="845"/>
        <v>0.21277406530864199</v>
      </c>
      <c r="AJ2526" s="56">
        <f t="shared" si="846"/>
        <v>20.495999999999999</v>
      </c>
    </row>
    <row r="2527" spans="1:36" x14ac:dyDescent="0.25">
      <c r="A2527" s="50">
        <v>2526</v>
      </c>
      <c r="B2527" s="51">
        <v>41959</v>
      </c>
      <c r="C2527" s="75">
        <f t="shared" si="830"/>
        <v>41959</v>
      </c>
      <c r="D2527" s="50" t="s">
        <v>1224</v>
      </c>
      <c r="E2527" s="50">
        <v>10</v>
      </c>
      <c r="F2527" s="50">
        <v>0</v>
      </c>
      <c r="G2527" s="50">
        <v>45</v>
      </c>
      <c r="H2527" s="50">
        <v>0</v>
      </c>
      <c r="I2527" s="53">
        <f t="shared" si="832"/>
        <v>3.125E-2</v>
      </c>
      <c r="J2527" s="54">
        <f t="shared" si="833"/>
        <v>3.1250000000000002E-3</v>
      </c>
      <c r="K2527" s="50" t="s">
        <v>1342</v>
      </c>
      <c r="L2527" s="50" t="s">
        <v>1343</v>
      </c>
      <c r="M2527" s="55">
        <f t="shared" si="834"/>
        <v>13.333333333333343</v>
      </c>
      <c r="N2527" s="50">
        <v>0</v>
      </c>
      <c r="O2527" s="50" t="s">
        <v>253</v>
      </c>
      <c r="S2527" s="151">
        <f t="shared" si="835"/>
        <v>0.35000000000000003</v>
      </c>
      <c r="T2527" s="151">
        <f t="shared" si="836"/>
        <v>0.17500000000000002</v>
      </c>
      <c r="V2527" s="393">
        <f t="shared" si="847"/>
        <v>0</v>
      </c>
      <c r="W2527" s="393">
        <f t="shared" si="848"/>
        <v>0</v>
      </c>
      <c r="X2527" s="53">
        <f t="shared" si="837"/>
        <v>8.1875000000000003E-2</v>
      </c>
      <c r="Y2527" s="53">
        <f t="shared" si="838"/>
        <v>0.11826418000000001</v>
      </c>
      <c r="Z2527" s="53">
        <f t="shared" si="839"/>
        <v>4.0937500000000002E-2</v>
      </c>
      <c r="AA2527" s="53">
        <f t="shared" si="840"/>
        <v>5.9132090000000005E-2</v>
      </c>
      <c r="AB2527" s="50">
        <f t="shared" si="841"/>
        <v>804</v>
      </c>
      <c r="AC2527" s="50">
        <f t="shared" si="828"/>
        <v>2014</v>
      </c>
      <c r="AD2527" s="50">
        <f t="shared" si="842"/>
        <v>11</v>
      </c>
      <c r="AE2527" s="56">
        <f t="shared" si="843"/>
        <v>201411</v>
      </c>
      <c r="AF2527" s="56">
        <f t="shared" si="831"/>
        <v>47</v>
      </c>
      <c r="AG2527" s="58">
        <f t="shared" si="849"/>
        <v>1</v>
      </c>
      <c r="AH2527" s="56">
        <f t="shared" si="844"/>
        <v>16</v>
      </c>
      <c r="AI2527" s="53">
        <f t="shared" si="845"/>
        <v>0.10006959000000001</v>
      </c>
      <c r="AJ2527" s="56">
        <f t="shared" si="846"/>
        <v>10</v>
      </c>
    </row>
    <row r="2528" spans="1:36" x14ac:dyDescent="0.25">
      <c r="A2528" s="50">
        <v>2527</v>
      </c>
      <c r="B2528" s="51">
        <v>41960</v>
      </c>
      <c r="C2528" s="75">
        <f t="shared" si="830"/>
        <v>41960</v>
      </c>
      <c r="D2528" s="50" t="s">
        <v>1225</v>
      </c>
      <c r="E2528" s="50">
        <v>1.1399999999999999</v>
      </c>
      <c r="F2528" s="50">
        <v>0</v>
      </c>
      <c r="G2528" s="50">
        <v>40</v>
      </c>
      <c r="H2528" s="50">
        <v>0</v>
      </c>
      <c r="I2528" s="53">
        <f t="shared" si="832"/>
        <v>2.7777777777777776E-2</v>
      </c>
      <c r="J2528" s="54">
        <f t="shared" si="833"/>
        <v>2.436647173489279E-2</v>
      </c>
      <c r="K2528" s="50" t="s">
        <v>781</v>
      </c>
      <c r="L2528" s="50" t="s">
        <v>1304</v>
      </c>
      <c r="M2528" s="55">
        <f t="shared" si="834"/>
        <v>1.7100000000000011</v>
      </c>
      <c r="N2528" s="50">
        <v>0</v>
      </c>
      <c r="O2528" s="50" t="s">
        <v>253</v>
      </c>
      <c r="R2528" s="50" t="s">
        <v>1532</v>
      </c>
      <c r="S2528" s="151">
        <f t="shared" si="835"/>
        <v>5.8479532163742694E-2</v>
      </c>
      <c r="T2528" s="151">
        <f t="shared" si="836"/>
        <v>2.9239766081871347E-2</v>
      </c>
      <c r="V2528" s="393">
        <f t="shared" si="847"/>
        <v>0</v>
      </c>
      <c r="W2528" s="393">
        <f t="shared" si="848"/>
        <v>0</v>
      </c>
      <c r="X2528" s="53">
        <f t="shared" si="837"/>
        <v>0.63840155945419108</v>
      </c>
      <c r="Y2528" s="53">
        <f t="shared" si="838"/>
        <v>0.67479073945419099</v>
      </c>
      <c r="Z2528" s="53">
        <f t="shared" si="839"/>
        <v>0.31920077972709554</v>
      </c>
      <c r="AA2528" s="53">
        <f t="shared" si="840"/>
        <v>0.3373953697270955</v>
      </c>
      <c r="AB2528" s="50">
        <f t="shared" si="841"/>
        <v>3799</v>
      </c>
      <c r="AC2528" s="50">
        <f t="shared" si="828"/>
        <v>2014</v>
      </c>
      <c r="AD2528" s="50">
        <f t="shared" si="842"/>
        <v>11</v>
      </c>
      <c r="AE2528" s="56">
        <f t="shared" si="843"/>
        <v>201411</v>
      </c>
      <c r="AF2528" s="56">
        <f t="shared" si="831"/>
        <v>47</v>
      </c>
      <c r="AG2528" s="58">
        <f t="shared" si="849"/>
        <v>0</v>
      </c>
      <c r="AH2528" s="56">
        <f t="shared" si="844"/>
        <v>17</v>
      </c>
      <c r="AI2528" s="53">
        <f t="shared" si="845"/>
        <v>0.65659614945419098</v>
      </c>
      <c r="AJ2528" s="56">
        <f t="shared" si="846"/>
        <v>53.238</v>
      </c>
    </row>
    <row r="2529" spans="1:36" x14ac:dyDescent="0.25">
      <c r="A2529" s="50">
        <v>2528</v>
      </c>
      <c r="B2529" s="51">
        <v>41961</v>
      </c>
      <c r="C2529" s="75">
        <f t="shared" si="830"/>
        <v>41961</v>
      </c>
      <c r="D2529" s="50" t="s">
        <v>1223</v>
      </c>
      <c r="E2529" s="50">
        <v>4</v>
      </c>
      <c r="F2529" s="50">
        <v>0</v>
      </c>
      <c r="G2529" s="50">
        <v>45</v>
      </c>
      <c r="H2529" s="50">
        <v>0</v>
      </c>
      <c r="I2529" s="53">
        <f t="shared" si="832"/>
        <v>3.125E-2</v>
      </c>
      <c r="J2529" s="54">
        <f t="shared" si="833"/>
        <v>7.8125E-3</v>
      </c>
      <c r="K2529" s="50" t="s">
        <v>1345</v>
      </c>
      <c r="L2529" s="50" t="s">
        <v>1048</v>
      </c>
      <c r="M2529" s="55">
        <f t="shared" si="834"/>
        <v>5.3333333333333375</v>
      </c>
      <c r="N2529" s="50">
        <v>135</v>
      </c>
      <c r="O2529" s="50" t="s">
        <v>253</v>
      </c>
      <c r="S2529" s="151">
        <f t="shared" si="835"/>
        <v>0.20468749999999999</v>
      </c>
      <c r="T2529" s="151">
        <f t="shared" si="836"/>
        <v>0.10234375</v>
      </c>
      <c r="V2529" s="393">
        <f t="shared" si="847"/>
        <v>0</v>
      </c>
      <c r="W2529" s="393">
        <f t="shared" si="848"/>
        <v>0</v>
      </c>
      <c r="X2529" s="53">
        <f t="shared" si="837"/>
        <v>0.20468749999999999</v>
      </c>
      <c r="Y2529" s="53">
        <f t="shared" si="838"/>
        <v>0.24107667999999999</v>
      </c>
      <c r="Z2529" s="53">
        <f t="shared" si="839"/>
        <v>0.10234375</v>
      </c>
      <c r="AA2529" s="53">
        <f t="shared" si="840"/>
        <v>0.12053833999999999</v>
      </c>
      <c r="AB2529" s="50">
        <f t="shared" si="841"/>
        <v>2659</v>
      </c>
      <c r="AC2529" s="50">
        <f t="shared" si="828"/>
        <v>2014</v>
      </c>
      <c r="AD2529" s="50">
        <f t="shared" si="842"/>
        <v>11</v>
      </c>
      <c r="AE2529" s="56">
        <f t="shared" si="843"/>
        <v>201411</v>
      </c>
      <c r="AF2529" s="56">
        <f t="shared" si="831"/>
        <v>47</v>
      </c>
      <c r="AG2529" s="58">
        <f t="shared" si="849"/>
        <v>0</v>
      </c>
      <c r="AH2529" s="56">
        <f t="shared" si="844"/>
        <v>18</v>
      </c>
      <c r="AI2529" s="53">
        <f t="shared" si="845"/>
        <v>0.22288208999999998</v>
      </c>
      <c r="AJ2529" s="56">
        <f t="shared" si="846"/>
        <v>17.079999999999998</v>
      </c>
    </row>
    <row r="2530" spans="1:36" x14ac:dyDescent="0.25">
      <c r="A2530" s="50">
        <v>2529</v>
      </c>
      <c r="B2530" s="51">
        <v>41962</v>
      </c>
      <c r="C2530" s="75">
        <f t="shared" si="830"/>
        <v>41962</v>
      </c>
      <c r="D2530" s="50" t="s">
        <v>1223</v>
      </c>
      <c r="E2530" s="50">
        <v>3.8</v>
      </c>
      <c r="F2530" s="50">
        <v>0</v>
      </c>
      <c r="G2530" s="50">
        <v>42</v>
      </c>
      <c r="H2530" s="50">
        <v>22</v>
      </c>
      <c r="I2530" s="53">
        <f t="shared" si="832"/>
        <v>2.9421296296296296E-2</v>
      </c>
      <c r="J2530" s="54">
        <f t="shared" si="833"/>
        <v>7.7424463937621835E-3</v>
      </c>
      <c r="K2530" s="50" t="s">
        <v>1345</v>
      </c>
      <c r="L2530" s="50" t="s">
        <v>1048</v>
      </c>
      <c r="M2530" s="55">
        <f t="shared" si="834"/>
        <v>5.3815892997639692</v>
      </c>
      <c r="N2530" s="50">
        <f>(136+144)/2</f>
        <v>140</v>
      </c>
      <c r="O2530" s="50" t="s">
        <v>253</v>
      </c>
      <c r="S2530" s="151">
        <f t="shared" si="835"/>
        <v>0.20285209551656921</v>
      </c>
      <c r="T2530" s="151">
        <f t="shared" si="836"/>
        <v>0.10142604775828461</v>
      </c>
      <c r="V2530" s="393">
        <f t="shared" si="847"/>
        <v>0</v>
      </c>
      <c r="W2530" s="393">
        <f t="shared" si="848"/>
        <v>0</v>
      </c>
      <c r="X2530" s="53">
        <f t="shared" si="837"/>
        <v>0.20285209551656921</v>
      </c>
      <c r="Y2530" s="53">
        <f t="shared" si="838"/>
        <v>0.23924127551656918</v>
      </c>
      <c r="Z2530" s="53">
        <f t="shared" si="839"/>
        <v>0.10142604775828461</v>
      </c>
      <c r="AA2530" s="53">
        <f t="shared" si="840"/>
        <v>0.11962063775828459</v>
      </c>
      <c r="AB2530" s="50">
        <f t="shared" si="841"/>
        <v>2608</v>
      </c>
      <c r="AC2530" s="50">
        <f t="shared" si="828"/>
        <v>2014</v>
      </c>
      <c r="AD2530" s="50">
        <f t="shared" si="842"/>
        <v>11</v>
      </c>
      <c r="AE2530" s="56">
        <f t="shared" si="843"/>
        <v>201411</v>
      </c>
      <c r="AF2530" s="56">
        <f t="shared" si="831"/>
        <v>47</v>
      </c>
      <c r="AG2530" s="58">
        <f t="shared" si="849"/>
        <v>0</v>
      </c>
      <c r="AH2530" s="56">
        <f t="shared" si="844"/>
        <v>19</v>
      </c>
      <c r="AI2530" s="53">
        <f t="shared" si="845"/>
        <v>0.2210466855165692</v>
      </c>
      <c r="AJ2530" s="56">
        <f t="shared" si="846"/>
        <v>16.225999999999999</v>
      </c>
    </row>
    <row r="2531" spans="1:36" x14ac:dyDescent="0.25">
      <c r="A2531" s="50">
        <v>2530</v>
      </c>
      <c r="B2531" s="51">
        <v>41964</v>
      </c>
      <c r="C2531" s="75">
        <f t="shared" si="830"/>
        <v>41964</v>
      </c>
      <c r="D2531" s="50" t="s">
        <v>1223</v>
      </c>
      <c r="E2531" s="50">
        <v>5.26</v>
      </c>
      <c r="F2531" s="50">
        <v>0</v>
      </c>
      <c r="G2531" s="50">
        <v>59</v>
      </c>
      <c r="H2531" s="50">
        <v>59</v>
      </c>
      <c r="I2531" s="53">
        <f t="shared" si="832"/>
        <v>4.1655092592592598E-2</v>
      </c>
      <c r="J2531" s="54">
        <f t="shared" si="833"/>
        <v>7.9192191240670343E-3</v>
      </c>
      <c r="K2531" s="50" t="s">
        <v>1311</v>
      </c>
      <c r="L2531" s="50" t="s">
        <v>17</v>
      </c>
      <c r="M2531" s="55">
        <f t="shared" si="834"/>
        <v>5.2614615170880832</v>
      </c>
      <c r="N2531" s="50">
        <v>142</v>
      </c>
      <c r="O2531" s="50" t="s">
        <v>253</v>
      </c>
      <c r="R2531" s="50" t="s">
        <v>1533</v>
      </c>
      <c r="S2531" s="151">
        <f t="shared" si="835"/>
        <v>0.2074835410505563</v>
      </c>
      <c r="T2531" s="151">
        <f t="shared" si="836"/>
        <v>0.10374177052527815</v>
      </c>
      <c r="V2531" s="393">
        <f t="shared" si="847"/>
        <v>0</v>
      </c>
      <c r="W2531" s="393">
        <f t="shared" si="848"/>
        <v>0</v>
      </c>
      <c r="X2531" s="53">
        <f t="shared" si="837"/>
        <v>0.2074835410505563</v>
      </c>
      <c r="Y2531" s="53">
        <f t="shared" si="838"/>
        <v>0.2438727210505563</v>
      </c>
      <c r="Z2531" s="53">
        <f t="shared" si="839"/>
        <v>0.10374177052527815</v>
      </c>
      <c r="AA2531" s="53">
        <f t="shared" si="840"/>
        <v>0.12193636052527815</v>
      </c>
      <c r="AB2531" s="50">
        <f t="shared" si="841"/>
        <v>2755</v>
      </c>
      <c r="AC2531" s="50">
        <f t="shared" si="828"/>
        <v>2014</v>
      </c>
      <c r="AD2531" s="50">
        <f t="shared" si="842"/>
        <v>11</v>
      </c>
      <c r="AE2531" s="56">
        <f t="shared" si="843"/>
        <v>201411</v>
      </c>
      <c r="AF2531" s="56">
        <f t="shared" si="831"/>
        <v>47</v>
      </c>
      <c r="AG2531" s="58">
        <f t="shared" si="849"/>
        <v>1</v>
      </c>
      <c r="AH2531" s="56">
        <f t="shared" si="844"/>
        <v>21</v>
      </c>
      <c r="AI2531" s="53">
        <f t="shared" si="845"/>
        <v>0.22567813105055629</v>
      </c>
      <c r="AJ2531" s="56">
        <f t="shared" si="846"/>
        <v>22.460199999999997</v>
      </c>
    </row>
    <row r="2532" spans="1:36" x14ac:dyDescent="0.25">
      <c r="A2532" s="50">
        <v>2531</v>
      </c>
      <c r="B2532" s="51">
        <v>41966</v>
      </c>
      <c r="C2532" s="75">
        <f t="shared" si="830"/>
        <v>41966</v>
      </c>
      <c r="D2532" s="50" t="s">
        <v>1223</v>
      </c>
      <c r="E2532" s="50">
        <v>2.42</v>
      </c>
      <c r="F2532" s="50">
        <v>0</v>
      </c>
      <c r="G2532" s="50">
        <v>29</v>
      </c>
      <c r="H2532" s="50">
        <v>57</v>
      </c>
      <c r="I2532" s="53">
        <f t="shared" si="832"/>
        <v>2.0798611111111111E-2</v>
      </c>
      <c r="J2532" s="54">
        <f t="shared" si="833"/>
        <v>8.5944674012855844E-3</v>
      </c>
      <c r="K2532" s="50" t="s">
        <v>1451</v>
      </c>
      <c r="L2532" s="50" t="s">
        <v>1534</v>
      </c>
      <c r="M2532" s="55">
        <f t="shared" si="834"/>
        <v>4.8480801335559294</v>
      </c>
      <c r="N2532" s="50">
        <v>141</v>
      </c>
      <c r="O2532" s="50" t="s">
        <v>377</v>
      </c>
      <c r="S2532" s="151">
        <f t="shared" si="835"/>
        <v>0.22517504591368231</v>
      </c>
      <c r="T2532" s="151">
        <f t="shared" si="836"/>
        <v>0.11258752295684116</v>
      </c>
      <c r="V2532" s="393">
        <f t="shared" si="847"/>
        <v>0</v>
      </c>
      <c r="W2532" s="393">
        <f t="shared" si="848"/>
        <v>0</v>
      </c>
      <c r="X2532" s="53">
        <f t="shared" si="837"/>
        <v>0.22517504591368231</v>
      </c>
      <c r="Y2532" s="53">
        <f t="shared" si="838"/>
        <v>0.26156422591368234</v>
      </c>
      <c r="Z2532" s="53">
        <f t="shared" si="839"/>
        <v>0.11258752295684116</v>
      </c>
      <c r="AA2532" s="53">
        <f t="shared" si="840"/>
        <v>0.13078211295684117</v>
      </c>
      <c r="AB2532" s="50">
        <f t="shared" si="841"/>
        <v>3117</v>
      </c>
      <c r="AC2532" s="50">
        <f t="shared" si="828"/>
        <v>2014</v>
      </c>
      <c r="AD2532" s="50">
        <f t="shared" si="842"/>
        <v>11</v>
      </c>
      <c r="AE2532" s="56">
        <f t="shared" si="843"/>
        <v>201411</v>
      </c>
      <c r="AF2532" s="56">
        <f t="shared" si="831"/>
        <v>48</v>
      </c>
      <c r="AG2532" s="58">
        <f t="shared" si="849"/>
        <v>1</v>
      </c>
      <c r="AH2532" s="56">
        <f t="shared" si="844"/>
        <v>23</v>
      </c>
      <c r="AI2532" s="53">
        <f t="shared" si="845"/>
        <v>0.24336963591368233</v>
      </c>
      <c r="AJ2532" s="56">
        <f t="shared" si="846"/>
        <v>10.333399999999999</v>
      </c>
    </row>
    <row r="2533" spans="1:36" x14ac:dyDescent="0.25">
      <c r="A2533" s="50">
        <v>2532</v>
      </c>
      <c r="B2533" s="51">
        <v>41966</v>
      </c>
      <c r="C2533" s="75">
        <f t="shared" si="830"/>
        <v>41966</v>
      </c>
      <c r="D2533" s="50" t="s">
        <v>1224</v>
      </c>
      <c r="E2533" s="50">
        <v>20</v>
      </c>
      <c r="F2533" s="50">
        <v>1</v>
      </c>
      <c r="G2533" s="50">
        <v>30</v>
      </c>
      <c r="H2533" s="50">
        <v>0</v>
      </c>
      <c r="I2533" s="53">
        <f t="shared" si="832"/>
        <v>6.25E-2</v>
      </c>
      <c r="J2533" s="54">
        <f t="shared" si="833"/>
        <v>3.1250000000000002E-3</v>
      </c>
      <c r="K2533" s="50" t="s">
        <v>1342</v>
      </c>
      <c r="L2533" s="50" t="s">
        <v>1343</v>
      </c>
      <c r="M2533" s="55">
        <f t="shared" si="834"/>
        <v>13.333333333333343</v>
      </c>
      <c r="N2533" s="50">
        <v>0</v>
      </c>
      <c r="O2533" s="50" t="s">
        <v>253</v>
      </c>
      <c r="S2533" s="151">
        <f t="shared" si="835"/>
        <v>0.35000000000000003</v>
      </c>
      <c r="T2533" s="151">
        <f t="shared" si="836"/>
        <v>0.17500000000000002</v>
      </c>
      <c r="V2533" s="393">
        <f t="shared" si="847"/>
        <v>0</v>
      </c>
      <c r="W2533" s="393">
        <f t="shared" si="848"/>
        <v>0</v>
      </c>
      <c r="X2533" s="53">
        <f t="shared" si="837"/>
        <v>8.1875000000000003E-2</v>
      </c>
      <c r="Y2533" s="53">
        <f t="shared" si="838"/>
        <v>0.11826418000000001</v>
      </c>
      <c r="Z2533" s="53">
        <f t="shared" si="839"/>
        <v>4.0937500000000002E-2</v>
      </c>
      <c r="AA2533" s="53">
        <f t="shared" si="840"/>
        <v>5.9132090000000005E-2</v>
      </c>
      <c r="AB2533" s="50">
        <f t="shared" si="841"/>
        <v>804</v>
      </c>
      <c r="AC2533" s="50">
        <f t="shared" ref="AC2533:AC2596" si="850">YEAR(B2533)</f>
        <v>2014</v>
      </c>
      <c r="AD2533" s="50">
        <f t="shared" si="842"/>
        <v>11</v>
      </c>
      <c r="AE2533" s="56">
        <f t="shared" si="843"/>
        <v>201411</v>
      </c>
      <c r="AF2533" s="56">
        <f t="shared" si="831"/>
        <v>48</v>
      </c>
      <c r="AG2533" s="58">
        <f t="shared" si="849"/>
        <v>0</v>
      </c>
      <c r="AH2533" s="56">
        <f t="shared" si="844"/>
        <v>23</v>
      </c>
      <c r="AI2533" s="53">
        <f t="shared" si="845"/>
        <v>0.10006959000000001</v>
      </c>
      <c r="AJ2533" s="56">
        <f t="shared" si="846"/>
        <v>20</v>
      </c>
    </row>
    <row r="2534" spans="1:36" x14ac:dyDescent="0.25">
      <c r="A2534" s="50">
        <v>2533</v>
      </c>
      <c r="B2534" s="51">
        <v>41967</v>
      </c>
      <c r="C2534" s="75">
        <f t="shared" si="830"/>
        <v>41967</v>
      </c>
      <c r="D2534" s="50" t="s">
        <v>1225</v>
      </c>
      <c r="E2534" s="50">
        <v>1</v>
      </c>
      <c r="F2534" s="50">
        <v>0</v>
      </c>
      <c r="G2534" s="50">
        <v>35</v>
      </c>
      <c r="H2534" s="50">
        <v>0</v>
      </c>
      <c r="I2534" s="53">
        <f t="shared" si="832"/>
        <v>2.4305555555555556E-2</v>
      </c>
      <c r="J2534" s="54">
        <f t="shared" si="833"/>
        <v>2.4305555555555556E-2</v>
      </c>
      <c r="K2534" s="50" t="s">
        <v>781</v>
      </c>
      <c r="L2534" s="50" t="s">
        <v>1304</v>
      </c>
      <c r="M2534" s="55">
        <f t="shared" si="834"/>
        <v>1.7142857142857155</v>
      </c>
      <c r="N2534" s="50">
        <v>0</v>
      </c>
      <c r="O2534" s="50" t="s">
        <v>253</v>
      </c>
      <c r="S2534" s="151">
        <f t="shared" si="835"/>
        <v>5.8333333333333334E-2</v>
      </c>
      <c r="T2534" s="151">
        <f t="shared" si="836"/>
        <v>2.9166666666666667E-2</v>
      </c>
      <c r="V2534" s="393">
        <f t="shared" si="847"/>
        <v>0</v>
      </c>
      <c r="W2534" s="393">
        <f t="shared" si="848"/>
        <v>0</v>
      </c>
      <c r="X2534" s="53">
        <f t="shared" si="837"/>
        <v>0.63680555555555551</v>
      </c>
      <c r="Y2534" s="53">
        <f t="shared" si="838"/>
        <v>0.67319473555555553</v>
      </c>
      <c r="Z2534" s="53">
        <f t="shared" si="839"/>
        <v>0.31840277777777776</v>
      </c>
      <c r="AA2534" s="53">
        <f t="shared" si="840"/>
        <v>0.33659736777777777</v>
      </c>
      <c r="AB2534" s="50">
        <f t="shared" si="841"/>
        <v>3790</v>
      </c>
      <c r="AC2534" s="50">
        <f t="shared" si="850"/>
        <v>2014</v>
      </c>
      <c r="AD2534" s="50">
        <f t="shared" si="842"/>
        <v>11</v>
      </c>
      <c r="AE2534" s="56">
        <f t="shared" si="843"/>
        <v>201411</v>
      </c>
      <c r="AF2534" s="56">
        <f t="shared" si="831"/>
        <v>48</v>
      </c>
      <c r="AG2534" s="58">
        <f t="shared" si="849"/>
        <v>0</v>
      </c>
      <c r="AH2534" s="56">
        <f t="shared" si="844"/>
        <v>24</v>
      </c>
      <c r="AI2534" s="53">
        <f t="shared" si="845"/>
        <v>0.65500014555555552</v>
      </c>
      <c r="AJ2534" s="56">
        <f t="shared" si="846"/>
        <v>46.7</v>
      </c>
    </row>
    <row r="2535" spans="1:36" x14ac:dyDescent="0.25">
      <c r="A2535" s="50">
        <v>2534</v>
      </c>
      <c r="B2535" s="51">
        <v>41968</v>
      </c>
      <c r="C2535" s="75">
        <f t="shared" si="830"/>
        <v>41968</v>
      </c>
      <c r="D2535" s="50" t="s">
        <v>1223</v>
      </c>
      <c r="E2535" s="50">
        <v>3.7</v>
      </c>
      <c r="F2535" s="50">
        <v>0</v>
      </c>
      <c r="G2535" s="50">
        <v>43</v>
      </c>
      <c r="H2535" s="50">
        <v>28</v>
      </c>
      <c r="I2535" s="53">
        <f t="shared" si="832"/>
        <v>3.0185185185185186E-2</v>
      </c>
      <c r="J2535" s="54">
        <f t="shared" si="833"/>
        <v>8.1581581581581589E-3</v>
      </c>
      <c r="K2535" s="50" t="s">
        <v>1345</v>
      </c>
      <c r="L2535" s="50" t="s">
        <v>1290</v>
      </c>
      <c r="M2535" s="55">
        <f t="shared" si="834"/>
        <v>5.1073619631901872</v>
      </c>
      <c r="N2535" s="50">
        <v>134</v>
      </c>
      <c r="O2535" s="50" t="s">
        <v>377</v>
      </c>
      <c r="S2535" s="151">
        <f t="shared" si="835"/>
        <v>0.21374374374374375</v>
      </c>
      <c r="T2535" s="151">
        <f t="shared" si="836"/>
        <v>0.10687187187187187</v>
      </c>
      <c r="V2535" s="393">
        <f t="shared" si="847"/>
        <v>0</v>
      </c>
      <c r="W2535" s="393">
        <f t="shared" si="848"/>
        <v>0</v>
      </c>
      <c r="X2535" s="53">
        <f t="shared" si="837"/>
        <v>0.21374374374374375</v>
      </c>
      <c r="Y2535" s="53">
        <f t="shared" si="838"/>
        <v>0.25013292374374374</v>
      </c>
      <c r="Z2535" s="53">
        <f t="shared" si="839"/>
        <v>0.10687187187187187</v>
      </c>
      <c r="AA2535" s="53">
        <f t="shared" si="840"/>
        <v>0.12506646187187187</v>
      </c>
      <c r="AB2535" s="50">
        <f t="shared" si="841"/>
        <v>2906</v>
      </c>
      <c r="AC2535" s="50">
        <f t="shared" si="850"/>
        <v>2014</v>
      </c>
      <c r="AD2535" s="50">
        <f t="shared" si="842"/>
        <v>11</v>
      </c>
      <c r="AE2535" s="56">
        <f t="shared" si="843"/>
        <v>201411</v>
      </c>
      <c r="AF2535" s="56">
        <f t="shared" si="831"/>
        <v>48</v>
      </c>
      <c r="AG2535" s="58">
        <f t="shared" si="849"/>
        <v>0</v>
      </c>
      <c r="AH2535" s="56">
        <f t="shared" si="844"/>
        <v>25</v>
      </c>
      <c r="AI2535" s="53">
        <f t="shared" si="845"/>
        <v>0.23193833374374373</v>
      </c>
      <c r="AJ2535" s="56">
        <f t="shared" si="846"/>
        <v>15.798999999999999</v>
      </c>
    </row>
    <row r="2536" spans="1:36" x14ac:dyDescent="0.25">
      <c r="A2536" s="50">
        <v>2535</v>
      </c>
      <c r="B2536" s="51">
        <v>41969</v>
      </c>
      <c r="C2536" s="75">
        <f t="shared" si="830"/>
        <v>41969</v>
      </c>
      <c r="D2536" s="50" t="s">
        <v>1223</v>
      </c>
      <c r="E2536" s="50">
        <v>2.75</v>
      </c>
      <c r="F2536" s="50">
        <v>0</v>
      </c>
      <c r="G2536" s="50">
        <v>30</v>
      </c>
      <c r="H2536" s="50">
        <v>0</v>
      </c>
      <c r="I2536" s="53">
        <f t="shared" si="832"/>
        <v>2.0833333333333332E-2</v>
      </c>
      <c r="J2536" s="54">
        <f t="shared" si="833"/>
        <v>7.5757575757575751E-3</v>
      </c>
      <c r="K2536" s="50" t="s">
        <v>1345</v>
      </c>
      <c r="L2536" s="50" t="s">
        <v>1048</v>
      </c>
      <c r="M2536" s="55">
        <f t="shared" si="834"/>
        <v>5.5000000000000044</v>
      </c>
      <c r="N2536" s="50">
        <v>141</v>
      </c>
      <c r="O2536" s="50" t="s">
        <v>253</v>
      </c>
      <c r="R2536" s="50" t="s">
        <v>1535</v>
      </c>
      <c r="S2536" s="151">
        <f t="shared" si="835"/>
        <v>0.19848484848484846</v>
      </c>
      <c r="T2536" s="151">
        <f t="shared" si="836"/>
        <v>9.9242424242424229E-2</v>
      </c>
      <c r="V2536" s="393">
        <f t="shared" si="847"/>
        <v>0</v>
      </c>
      <c r="W2536" s="393">
        <f t="shared" si="848"/>
        <v>0</v>
      </c>
      <c r="X2536" s="53">
        <f t="shared" si="837"/>
        <v>0.19848484848484846</v>
      </c>
      <c r="Y2536" s="53">
        <f t="shared" si="838"/>
        <v>0.23487402848484845</v>
      </c>
      <c r="Z2536" s="53">
        <f t="shared" si="839"/>
        <v>9.9242424242424229E-2</v>
      </c>
      <c r="AA2536" s="53">
        <f t="shared" si="840"/>
        <v>0.11743701424242423</v>
      </c>
      <c r="AB2536" s="50">
        <f t="shared" si="841"/>
        <v>2448</v>
      </c>
      <c r="AC2536" s="50">
        <f t="shared" si="850"/>
        <v>2014</v>
      </c>
      <c r="AD2536" s="50">
        <f t="shared" si="842"/>
        <v>11</v>
      </c>
      <c r="AE2536" s="56">
        <f t="shared" si="843"/>
        <v>201411</v>
      </c>
      <c r="AF2536" s="56">
        <f t="shared" si="831"/>
        <v>48</v>
      </c>
      <c r="AG2536" s="58">
        <f t="shared" si="849"/>
        <v>0</v>
      </c>
      <c r="AH2536" s="56">
        <f t="shared" si="844"/>
        <v>26</v>
      </c>
      <c r="AI2536" s="53">
        <f t="shared" si="845"/>
        <v>0.21667943848484844</v>
      </c>
      <c r="AJ2536" s="56">
        <f t="shared" si="846"/>
        <v>11.7425</v>
      </c>
    </row>
    <row r="2537" spans="1:36" x14ac:dyDescent="0.25">
      <c r="A2537" s="50">
        <v>2536</v>
      </c>
      <c r="B2537" s="51">
        <v>41970</v>
      </c>
      <c r="C2537" s="75">
        <f t="shared" si="830"/>
        <v>41970</v>
      </c>
      <c r="D2537" s="50" t="s">
        <v>1223</v>
      </c>
      <c r="E2537" s="50">
        <v>3.1</v>
      </c>
      <c r="F2537" s="50">
        <v>0</v>
      </c>
      <c r="G2537" s="50">
        <v>32</v>
      </c>
      <c r="H2537" s="50">
        <v>6</v>
      </c>
      <c r="I2537" s="53">
        <f t="shared" si="832"/>
        <v>2.2291666666666668E-2</v>
      </c>
      <c r="J2537" s="54">
        <f t="shared" si="833"/>
        <v>7.1908602150537633E-3</v>
      </c>
      <c r="K2537" s="50" t="s">
        <v>1311</v>
      </c>
      <c r="L2537" s="50" t="s">
        <v>1536</v>
      </c>
      <c r="M2537" s="55">
        <f t="shared" si="834"/>
        <v>5.7943925233644906</v>
      </c>
      <c r="N2537" s="50">
        <v>0</v>
      </c>
      <c r="O2537" s="50" t="s">
        <v>377</v>
      </c>
      <c r="R2537" s="50" t="s">
        <v>1298</v>
      </c>
      <c r="S2537" s="151">
        <f t="shared" si="835"/>
        <v>0.18840053763440859</v>
      </c>
      <c r="T2537" s="151">
        <f t="shared" si="836"/>
        <v>9.4200268817204294E-2</v>
      </c>
      <c r="V2537" s="393">
        <f t="shared" si="847"/>
        <v>0</v>
      </c>
      <c r="W2537" s="393">
        <f t="shared" si="848"/>
        <v>0</v>
      </c>
      <c r="X2537" s="53">
        <f t="shared" si="837"/>
        <v>0.18840053763440859</v>
      </c>
      <c r="Y2537" s="53">
        <f t="shared" si="838"/>
        <v>0.22478971763440861</v>
      </c>
      <c r="Z2537" s="53">
        <f t="shared" si="839"/>
        <v>9.4200268817204294E-2</v>
      </c>
      <c r="AA2537" s="53">
        <f t="shared" si="840"/>
        <v>0.1123948588172043</v>
      </c>
      <c r="AB2537" s="50">
        <f t="shared" si="841"/>
        <v>2031</v>
      </c>
      <c r="AC2537" s="50">
        <f t="shared" si="850"/>
        <v>2014</v>
      </c>
      <c r="AD2537" s="50">
        <f t="shared" si="842"/>
        <v>11</v>
      </c>
      <c r="AE2537" s="56">
        <f t="shared" si="843"/>
        <v>201411</v>
      </c>
      <c r="AF2537" s="56">
        <f t="shared" si="831"/>
        <v>48</v>
      </c>
      <c r="AG2537" s="58">
        <f t="shared" si="849"/>
        <v>0</v>
      </c>
      <c r="AH2537" s="56">
        <f t="shared" si="844"/>
        <v>27</v>
      </c>
      <c r="AI2537" s="53">
        <f t="shared" si="845"/>
        <v>0.2065951276344086</v>
      </c>
      <c r="AJ2537" s="56">
        <f t="shared" si="846"/>
        <v>13.236999999999998</v>
      </c>
    </row>
    <row r="2538" spans="1:36" x14ac:dyDescent="0.25">
      <c r="A2538" s="50">
        <v>2537</v>
      </c>
      <c r="B2538" s="51">
        <v>41971</v>
      </c>
      <c r="C2538" s="75">
        <f t="shared" si="830"/>
        <v>41971</v>
      </c>
      <c r="D2538" s="50" t="s">
        <v>1223</v>
      </c>
      <c r="E2538" s="50">
        <v>10.5</v>
      </c>
      <c r="F2538" s="50">
        <v>2</v>
      </c>
      <c r="G2538" s="50">
        <v>3</v>
      </c>
      <c r="H2538" s="50">
        <v>59</v>
      </c>
      <c r="I2538" s="53">
        <f t="shared" si="832"/>
        <v>8.6099537037037044E-2</v>
      </c>
      <c r="J2538" s="54">
        <f t="shared" si="833"/>
        <v>8.1999559082892425E-3</v>
      </c>
      <c r="K2538" s="50" t="s">
        <v>1311</v>
      </c>
      <c r="L2538" s="50" t="s">
        <v>1228</v>
      </c>
      <c r="M2538" s="55">
        <f t="shared" si="834"/>
        <v>5.081328135502087</v>
      </c>
      <c r="N2538" s="50">
        <v>145</v>
      </c>
      <c r="O2538" s="50" t="s">
        <v>377</v>
      </c>
      <c r="R2538" s="50" t="s">
        <v>1537</v>
      </c>
      <c r="S2538" s="151">
        <f t="shared" si="835"/>
        <v>0.21483884479717816</v>
      </c>
      <c r="T2538" s="151">
        <f t="shared" si="836"/>
        <v>0.10741942239858908</v>
      </c>
      <c r="V2538" s="393">
        <f t="shared" si="847"/>
        <v>0</v>
      </c>
      <c r="W2538" s="393">
        <f t="shared" si="848"/>
        <v>0</v>
      </c>
      <c r="X2538" s="53">
        <f t="shared" si="837"/>
        <v>0.21483884479717816</v>
      </c>
      <c r="Y2538" s="53">
        <f t="shared" si="838"/>
        <v>0.25122802479717815</v>
      </c>
      <c r="Z2538" s="53">
        <f t="shared" si="839"/>
        <v>0.10741942239858908</v>
      </c>
      <c r="AA2538" s="53">
        <f t="shared" si="840"/>
        <v>0.12561401239858908</v>
      </c>
      <c r="AB2538" s="50">
        <f t="shared" si="841"/>
        <v>2928</v>
      </c>
      <c r="AC2538" s="50">
        <f t="shared" si="850"/>
        <v>2014</v>
      </c>
      <c r="AD2538" s="50">
        <f t="shared" si="842"/>
        <v>11</v>
      </c>
      <c r="AE2538" s="56">
        <f t="shared" si="843"/>
        <v>201411</v>
      </c>
      <c r="AF2538" s="56">
        <f t="shared" si="831"/>
        <v>48</v>
      </c>
      <c r="AG2538" s="58">
        <f t="shared" si="849"/>
        <v>0</v>
      </c>
      <c r="AH2538" s="56">
        <f t="shared" si="844"/>
        <v>28</v>
      </c>
      <c r="AI2538" s="53">
        <f t="shared" si="845"/>
        <v>0.23303343479717814</v>
      </c>
      <c r="AJ2538" s="56">
        <f t="shared" si="846"/>
        <v>44.834999999999994</v>
      </c>
    </row>
    <row r="2539" spans="1:36" x14ac:dyDescent="0.25">
      <c r="A2539" s="50">
        <v>2538</v>
      </c>
      <c r="B2539" s="51">
        <v>41974</v>
      </c>
      <c r="C2539" s="75">
        <f t="shared" si="830"/>
        <v>41974</v>
      </c>
      <c r="D2539" s="50" t="s">
        <v>1223</v>
      </c>
      <c r="E2539" s="50">
        <v>3.8</v>
      </c>
      <c r="F2539" s="50">
        <v>0</v>
      </c>
      <c r="G2539" s="50">
        <v>40</v>
      </c>
      <c r="H2539" s="50">
        <v>5</v>
      </c>
      <c r="I2539" s="53">
        <f t="shared" si="832"/>
        <v>2.7835648148148151E-2</v>
      </c>
      <c r="J2539" s="54">
        <f t="shared" si="833"/>
        <v>7.3251705653021451E-3</v>
      </c>
      <c r="K2539" s="50" t="s">
        <v>1345</v>
      </c>
      <c r="L2539" s="50" t="s">
        <v>1290</v>
      </c>
      <c r="M2539" s="55">
        <f t="shared" si="834"/>
        <v>5.688149688149692</v>
      </c>
      <c r="N2539" s="50">
        <v>0</v>
      </c>
      <c r="O2539" s="50" t="s">
        <v>255</v>
      </c>
      <c r="S2539" s="151">
        <f t="shared" si="835"/>
        <v>0.19191946881091621</v>
      </c>
      <c r="T2539" s="151">
        <f t="shared" si="836"/>
        <v>9.5959734405458103E-2</v>
      </c>
      <c r="V2539" s="393">
        <f t="shared" si="847"/>
        <v>0</v>
      </c>
      <c r="W2539" s="393">
        <f t="shared" si="848"/>
        <v>0</v>
      </c>
      <c r="X2539" s="53">
        <f t="shared" si="837"/>
        <v>0.19191946881091621</v>
      </c>
      <c r="Y2539" s="53">
        <f t="shared" si="838"/>
        <v>0.22830864881091617</v>
      </c>
      <c r="Z2539" s="53">
        <f t="shared" si="839"/>
        <v>9.5959734405458103E-2</v>
      </c>
      <c r="AA2539" s="53">
        <f t="shared" si="840"/>
        <v>0.11415432440545809</v>
      </c>
      <c r="AB2539" s="50">
        <f t="shared" si="841"/>
        <v>2196</v>
      </c>
      <c r="AC2539" s="50">
        <f t="shared" si="850"/>
        <v>2014</v>
      </c>
      <c r="AD2539" s="50">
        <f t="shared" si="842"/>
        <v>12</v>
      </c>
      <c r="AE2539" s="56">
        <f t="shared" si="843"/>
        <v>201412</v>
      </c>
      <c r="AF2539" s="56">
        <f t="shared" si="831"/>
        <v>49</v>
      </c>
      <c r="AG2539" s="58">
        <f t="shared" si="849"/>
        <v>2</v>
      </c>
      <c r="AH2539" s="56">
        <f t="shared" si="844"/>
        <v>1</v>
      </c>
      <c r="AI2539" s="53">
        <f t="shared" si="845"/>
        <v>0.21011405881091619</v>
      </c>
      <c r="AJ2539" s="56">
        <f t="shared" si="846"/>
        <v>16.225999999999999</v>
      </c>
    </row>
    <row r="2540" spans="1:36" x14ac:dyDescent="0.25">
      <c r="A2540" s="50">
        <v>2539</v>
      </c>
      <c r="B2540" s="51">
        <v>41974</v>
      </c>
      <c r="C2540" s="75">
        <f t="shared" si="830"/>
        <v>41974</v>
      </c>
      <c r="D2540" s="50" t="s">
        <v>1225</v>
      </c>
      <c r="E2540" s="50">
        <v>1</v>
      </c>
      <c r="F2540" s="50">
        <v>0</v>
      </c>
      <c r="G2540" s="50">
        <v>34</v>
      </c>
      <c r="H2540" s="50">
        <v>20</v>
      </c>
      <c r="I2540" s="53">
        <f t="shared" si="832"/>
        <v>2.3842592592592596E-2</v>
      </c>
      <c r="J2540" s="54">
        <f t="shared" si="833"/>
        <v>2.3842592592592596E-2</v>
      </c>
      <c r="K2540" s="50" t="s">
        <v>781</v>
      </c>
      <c r="L2540" s="50" t="s">
        <v>1304</v>
      </c>
      <c r="M2540" s="55">
        <f t="shared" si="834"/>
        <v>1.7475728155339818</v>
      </c>
      <c r="N2540" s="50">
        <v>0</v>
      </c>
      <c r="O2540" s="50" t="s">
        <v>253</v>
      </c>
      <c r="S2540" s="151">
        <f t="shared" si="835"/>
        <v>5.722222222222223E-2</v>
      </c>
      <c r="T2540" s="151">
        <f t="shared" si="836"/>
        <v>2.8611111111111115E-2</v>
      </c>
      <c r="V2540" s="393">
        <f t="shared" si="847"/>
        <v>0</v>
      </c>
      <c r="W2540" s="393">
        <f t="shared" si="848"/>
        <v>0</v>
      </c>
      <c r="X2540" s="53">
        <f t="shared" si="837"/>
        <v>0.62467592592592602</v>
      </c>
      <c r="Y2540" s="53">
        <f t="shared" si="838"/>
        <v>0.66106510592592593</v>
      </c>
      <c r="Z2540" s="53">
        <f t="shared" si="839"/>
        <v>0.31233796296296301</v>
      </c>
      <c r="AA2540" s="53">
        <f t="shared" si="840"/>
        <v>0.33053255296296297</v>
      </c>
      <c r="AB2540" s="50">
        <f t="shared" si="841"/>
        <v>3766</v>
      </c>
      <c r="AC2540" s="50">
        <f t="shared" si="850"/>
        <v>2014</v>
      </c>
      <c r="AD2540" s="50">
        <f t="shared" si="842"/>
        <v>12</v>
      </c>
      <c r="AE2540" s="56">
        <f t="shared" si="843"/>
        <v>201412</v>
      </c>
      <c r="AF2540" s="56">
        <f t="shared" si="831"/>
        <v>49</v>
      </c>
      <c r="AG2540" s="58">
        <f t="shared" si="849"/>
        <v>0</v>
      </c>
      <c r="AH2540" s="56">
        <f t="shared" si="844"/>
        <v>1</v>
      </c>
      <c r="AI2540" s="53">
        <f t="shared" si="845"/>
        <v>0.64287051592592603</v>
      </c>
      <c r="AJ2540" s="56">
        <f t="shared" si="846"/>
        <v>46.7</v>
      </c>
    </row>
    <row r="2541" spans="1:36" x14ac:dyDescent="0.25">
      <c r="A2541" s="50">
        <v>2540</v>
      </c>
      <c r="B2541" s="51">
        <v>41976</v>
      </c>
      <c r="C2541" s="75">
        <f t="shared" si="830"/>
        <v>41976</v>
      </c>
      <c r="D2541" s="50" t="s">
        <v>1225</v>
      </c>
      <c r="E2541" s="50">
        <v>1</v>
      </c>
      <c r="F2541" s="50">
        <v>0</v>
      </c>
      <c r="G2541" s="50">
        <v>30</v>
      </c>
      <c r="H2541" s="50">
        <v>4</v>
      </c>
      <c r="I2541" s="53">
        <f t="shared" si="832"/>
        <v>2.0879629629629626E-2</v>
      </c>
      <c r="J2541" s="54">
        <f t="shared" si="833"/>
        <v>2.0879629629629626E-2</v>
      </c>
      <c r="K2541" s="50" t="s">
        <v>781</v>
      </c>
      <c r="L2541" s="50" t="s">
        <v>1304</v>
      </c>
      <c r="M2541" s="55">
        <f t="shared" si="834"/>
        <v>1.9955654101995584</v>
      </c>
      <c r="N2541" s="50">
        <v>0</v>
      </c>
      <c r="O2541" s="50" t="s">
        <v>253</v>
      </c>
      <c r="S2541" s="151">
        <f t="shared" si="835"/>
        <v>5.0111111111111099E-2</v>
      </c>
      <c r="T2541" s="151">
        <f t="shared" si="836"/>
        <v>2.505555555555555E-2</v>
      </c>
      <c r="V2541" s="393">
        <f t="shared" si="847"/>
        <v>0</v>
      </c>
      <c r="W2541" s="393">
        <f t="shared" si="848"/>
        <v>0</v>
      </c>
      <c r="X2541" s="53">
        <f t="shared" si="837"/>
        <v>0.5470462962962962</v>
      </c>
      <c r="Y2541" s="53">
        <f t="shared" si="838"/>
        <v>0.58343547629629611</v>
      </c>
      <c r="Z2541" s="53">
        <f t="shared" si="839"/>
        <v>0.2735231481481481</v>
      </c>
      <c r="AA2541" s="53">
        <f t="shared" si="840"/>
        <v>0.29171773814814805</v>
      </c>
      <c r="AB2541" s="50">
        <f t="shared" si="841"/>
        <v>3638</v>
      </c>
      <c r="AC2541" s="50">
        <f t="shared" si="850"/>
        <v>2014</v>
      </c>
      <c r="AD2541" s="50">
        <f t="shared" si="842"/>
        <v>12</v>
      </c>
      <c r="AE2541" s="56">
        <f t="shared" si="843"/>
        <v>201412</v>
      </c>
      <c r="AF2541" s="56">
        <f t="shared" si="831"/>
        <v>49</v>
      </c>
      <c r="AG2541" s="58">
        <f t="shared" si="849"/>
        <v>1</v>
      </c>
      <c r="AH2541" s="56">
        <f t="shared" si="844"/>
        <v>3</v>
      </c>
      <c r="AI2541" s="53">
        <f t="shared" si="845"/>
        <v>0.5652408862962961</v>
      </c>
      <c r="AJ2541" s="56">
        <f t="shared" si="846"/>
        <v>46.7</v>
      </c>
    </row>
    <row r="2542" spans="1:36" x14ac:dyDescent="0.25">
      <c r="A2542" s="50">
        <v>2541</v>
      </c>
      <c r="B2542" s="51">
        <v>41978</v>
      </c>
      <c r="C2542" s="75">
        <f t="shared" si="830"/>
        <v>41978</v>
      </c>
      <c r="D2542" s="50" t="s">
        <v>1223</v>
      </c>
      <c r="E2542" s="50">
        <v>6.25</v>
      </c>
      <c r="F2542" s="50">
        <v>1</v>
      </c>
      <c r="G2542" s="50">
        <v>12</v>
      </c>
      <c r="H2542" s="50">
        <v>41</v>
      </c>
      <c r="I2542" s="53">
        <f t="shared" si="832"/>
        <v>5.0474537037037033E-2</v>
      </c>
      <c r="J2542" s="54">
        <f t="shared" si="833"/>
        <v>8.0759259259259256E-3</v>
      </c>
      <c r="K2542" s="50" t="s">
        <v>1311</v>
      </c>
      <c r="L2542" s="50" t="s">
        <v>1306</v>
      </c>
      <c r="M2542" s="55">
        <f t="shared" si="834"/>
        <v>5.1593671176335745</v>
      </c>
      <c r="N2542" s="50">
        <v>146</v>
      </c>
      <c r="O2542" s="50" t="s">
        <v>377</v>
      </c>
      <c r="S2542" s="151">
        <f t="shared" si="835"/>
        <v>0.21158925925925925</v>
      </c>
      <c r="T2542" s="151">
        <f t="shared" si="836"/>
        <v>0.10579462962962963</v>
      </c>
      <c r="V2542" s="393">
        <f t="shared" si="847"/>
        <v>0</v>
      </c>
      <c r="W2542" s="393">
        <f t="shared" si="848"/>
        <v>0</v>
      </c>
      <c r="X2542" s="53">
        <f t="shared" si="837"/>
        <v>0.21158925925925925</v>
      </c>
      <c r="Y2542" s="53">
        <f t="shared" si="838"/>
        <v>0.24797843925925925</v>
      </c>
      <c r="Z2542" s="53">
        <f t="shared" si="839"/>
        <v>0.10579462962962963</v>
      </c>
      <c r="AA2542" s="53">
        <f t="shared" si="840"/>
        <v>0.12398921962962962</v>
      </c>
      <c r="AB2542" s="50">
        <f t="shared" si="841"/>
        <v>2855</v>
      </c>
      <c r="AC2542" s="50">
        <f t="shared" si="850"/>
        <v>2014</v>
      </c>
      <c r="AD2542" s="50">
        <f t="shared" si="842"/>
        <v>12</v>
      </c>
      <c r="AE2542" s="56">
        <f t="shared" si="843"/>
        <v>201412</v>
      </c>
      <c r="AF2542" s="56">
        <f t="shared" si="831"/>
        <v>49</v>
      </c>
      <c r="AG2542" s="58">
        <f t="shared" si="849"/>
        <v>1</v>
      </c>
      <c r="AH2542" s="56">
        <f t="shared" si="844"/>
        <v>5</v>
      </c>
      <c r="AI2542" s="53">
        <f t="shared" si="845"/>
        <v>0.22978384925925927</v>
      </c>
      <c r="AJ2542" s="56">
        <f t="shared" si="846"/>
        <v>26.687499999999996</v>
      </c>
    </row>
    <row r="2543" spans="1:36" x14ac:dyDescent="0.25">
      <c r="A2543" s="50">
        <v>2542</v>
      </c>
      <c r="B2543" s="51">
        <v>41980</v>
      </c>
      <c r="C2543" s="75">
        <f t="shared" si="830"/>
        <v>41980</v>
      </c>
      <c r="D2543" s="50" t="s">
        <v>1224</v>
      </c>
      <c r="E2543" s="50">
        <v>14.4</v>
      </c>
      <c r="F2543" s="50">
        <v>1</v>
      </c>
      <c r="G2543" s="50">
        <v>15</v>
      </c>
      <c r="H2543" s="50">
        <v>22</v>
      </c>
      <c r="I2543" s="53">
        <f t="shared" si="832"/>
        <v>5.2337962962962968E-2</v>
      </c>
      <c r="J2543" s="54">
        <f t="shared" si="833"/>
        <v>3.6345807613168725E-3</v>
      </c>
      <c r="K2543" s="50" t="s">
        <v>930</v>
      </c>
      <c r="L2543" s="50" t="s">
        <v>1538</v>
      </c>
      <c r="M2543" s="55">
        <f t="shared" si="834"/>
        <v>11.463954002653702</v>
      </c>
      <c r="N2543" s="50">
        <v>0</v>
      </c>
      <c r="O2543" s="50" t="s">
        <v>319</v>
      </c>
      <c r="S2543" s="151">
        <f t="shared" si="835"/>
        <v>0.40707304526748972</v>
      </c>
      <c r="T2543" s="151">
        <f t="shared" si="836"/>
        <v>0.20353652263374486</v>
      </c>
      <c r="V2543" s="393">
        <f t="shared" si="847"/>
        <v>0</v>
      </c>
      <c r="W2543" s="393">
        <f t="shared" si="848"/>
        <v>0</v>
      </c>
      <c r="X2543" s="53">
        <f t="shared" si="837"/>
        <v>9.5226015946502054E-2</v>
      </c>
      <c r="Y2543" s="53">
        <f t="shared" si="838"/>
        <v>0.13161519594650206</v>
      </c>
      <c r="Z2543" s="53">
        <f t="shared" si="839"/>
        <v>4.7613007973251027E-2</v>
      </c>
      <c r="AA2543" s="53">
        <f t="shared" si="840"/>
        <v>6.5807597973251031E-2</v>
      </c>
      <c r="AB2543" s="50">
        <f t="shared" si="841"/>
        <v>906</v>
      </c>
      <c r="AC2543" s="50">
        <f t="shared" si="850"/>
        <v>2014</v>
      </c>
      <c r="AD2543" s="50">
        <f t="shared" si="842"/>
        <v>12</v>
      </c>
      <c r="AE2543" s="56">
        <f t="shared" si="843"/>
        <v>201412</v>
      </c>
      <c r="AF2543" s="56">
        <f t="shared" si="831"/>
        <v>50</v>
      </c>
      <c r="AG2543" s="58">
        <f t="shared" si="849"/>
        <v>1</v>
      </c>
      <c r="AH2543" s="56">
        <f t="shared" si="844"/>
        <v>7</v>
      </c>
      <c r="AI2543" s="53">
        <f t="shared" si="845"/>
        <v>0.11342060594650205</v>
      </c>
      <c r="AJ2543" s="56">
        <f t="shared" si="846"/>
        <v>14.4</v>
      </c>
    </row>
    <row r="2544" spans="1:36" x14ac:dyDescent="0.25">
      <c r="A2544" s="50">
        <v>2543</v>
      </c>
      <c r="B2544" s="51">
        <v>41981</v>
      </c>
      <c r="C2544" s="75">
        <f t="shared" si="830"/>
        <v>41981</v>
      </c>
      <c r="D2544" s="50" t="s">
        <v>1225</v>
      </c>
      <c r="E2544" s="50">
        <v>1</v>
      </c>
      <c r="F2544" s="50">
        <v>0</v>
      </c>
      <c r="G2544" s="50">
        <v>35</v>
      </c>
      <c r="H2544" s="50">
        <v>0</v>
      </c>
      <c r="I2544" s="53">
        <f t="shared" si="832"/>
        <v>2.4305555555555556E-2</v>
      </c>
      <c r="J2544" s="54">
        <f t="shared" si="833"/>
        <v>2.4305555555555556E-2</v>
      </c>
      <c r="K2544" s="50" t="s">
        <v>781</v>
      </c>
      <c r="L2544" s="50" t="s">
        <v>1304</v>
      </c>
      <c r="M2544" s="55">
        <f t="shared" si="834"/>
        <v>1.7142857142857155</v>
      </c>
      <c r="N2544" s="50">
        <v>0</v>
      </c>
      <c r="O2544" s="50" t="s">
        <v>253</v>
      </c>
      <c r="S2544" s="151">
        <f t="shared" si="835"/>
        <v>5.8333333333333334E-2</v>
      </c>
      <c r="T2544" s="151">
        <f t="shared" si="836"/>
        <v>2.9166666666666667E-2</v>
      </c>
      <c r="V2544" s="393">
        <f t="shared" si="847"/>
        <v>0</v>
      </c>
      <c r="W2544" s="393">
        <f t="shared" si="848"/>
        <v>0</v>
      </c>
      <c r="X2544" s="53">
        <f t="shared" si="837"/>
        <v>0.63680555555555551</v>
      </c>
      <c r="Y2544" s="53">
        <f t="shared" si="838"/>
        <v>0.67319473555555553</v>
      </c>
      <c r="Z2544" s="53">
        <f t="shared" si="839"/>
        <v>0.31840277777777776</v>
      </c>
      <c r="AA2544" s="53">
        <f t="shared" si="840"/>
        <v>0.33659736777777777</v>
      </c>
      <c r="AB2544" s="50">
        <f t="shared" si="841"/>
        <v>3790</v>
      </c>
      <c r="AC2544" s="50">
        <f t="shared" si="850"/>
        <v>2014</v>
      </c>
      <c r="AD2544" s="50">
        <f t="shared" si="842"/>
        <v>12</v>
      </c>
      <c r="AE2544" s="56">
        <f t="shared" si="843"/>
        <v>201412</v>
      </c>
      <c r="AF2544" s="56">
        <f t="shared" si="831"/>
        <v>50</v>
      </c>
      <c r="AG2544" s="58">
        <f t="shared" si="849"/>
        <v>0</v>
      </c>
      <c r="AH2544" s="56">
        <f t="shared" si="844"/>
        <v>8</v>
      </c>
      <c r="AI2544" s="53">
        <f t="shared" si="845"/>
        <v>0.65500014555555552</v>
      </c>
      <c r="AJ2544" s="56">
        <f t="shared" si="846"/>
        <v>46.7</v>
      </c>
    </row>
    <row r="2545" spans="1:36" x14ac:dyDescent="0.25">
      <c r="A2545" s="50">
        <v>2544</v>
      </c>
      <c r="B2545" s="51">
        <v>41982</v>
      </c>
      <c r="C2545" s="75">
        <f t="shared" si="830"/>
        <v>41982</v>
      </c>
      <c r="D2545" s="50" t="s">
        <v>1223</v>
      </c>
      <c r="E2545" s="50">
        <v>4.5</v>
      </c>
      <c r="F2545" s="50">
        <v>0</v>
      </c>
      <c r="G2545" s="50">
        <v>50</v>
      </c>
      <c r="H2545" s="50">
        <v>0</v>
      </c>
      <c r="I2545" s="53">
        <f t="shared" si="832"/>
        <v>3.4722222222222224E-2</v>
      </c>
      <c r="J2545" s="54">
        <f t="shared" si="833"/>
        <v>7.7160493827160498E-3</v>
      </c>
      <c r="K2545" s="50" t="s">
        <v>1280</v>
      </c>
      <c r="L2545" s="50" t="s">
        <v>1048</v>
      </c>
      <c r="M2545" s="55">
        <f t="shared" si="834"/>
        <v>5.4000000000000039</v>
      </c>
      <c r="N2545" s="50">
        <v>134</v>
      </c>
      <c r="O2545" s="50" t="s">
        <v>253</v>
      </c>
      <c r="S2545" s="151">
        <f t="shared" si="835"/>
        <v>0.2021604938271605</v>
      </c>
      <c r="T2545" s="151">
        <f t="shared" si="836"/>
        <v>0.10108024691358025</v>
      </c>
      <c r="V2545" s="393">
        <f t="shared" si="847"/>
        <v>0</v>
      </c>
      <c r="W2545" s="393">
        <f t="shared" si="848"/>
        <v>0</v>
      </c>
      <c r="X2545" s="53">
        <f t="shared" si="837"/>
        <v>0.2021604938271605</v>
      </c>
      <c r="Y2545" s="53">
        <f t="shared" si="838"/>
        <v>0.23854967382716047</v>
      </c>
      <c r="Z2545" s="53">
        <f t="shared" si="839"/>
        <v>0.10108024691358025</v>
      </c>
      <c r="AA2545" s="53">
        <f t="shared" si="840"/>
        <v>0.11927483691358023</v>
      </c>
      <c r="AB2545" s="50">
        <f t="shared" si="841"/>
        <v>2582</v>
      </c>
      <c r="AC2545" s="50">
        <f t="shared" si="850"/>
        <v>2014</v>
      </c>
      <c r="AD2545" s="50">
        <f t="shared" si="842"/>
        <v>12</v>
      </c>
      <c r="AE2545" s="56">
        <f t="shared" si="843"/>
        <v>201412</v>
      </c>
      <c r="AF2545" s="56">
        <f t="shared" si="831"/>
        <v>50</v>
      </c>
      <c r="AG2545" s="58">
        <f t="shared" si="849"/>
        <v>0</v>
      </c>
      <c r="AH2545" s="56">
        <f t="shared" si="844"/>
        <v>9</v>
      </c>
      <c r="AI2545" s="53">
        <f t="shared" si="845"/>
        <v>0.22035508382716049</v>
      </c>
      <c r="AJ2545" s="56">
        <f t="shared" si="846"/>
        <v>19.214999999999996</v>
      </c>
    </row>
    <row r="2546" spans="1:36" x14ac:dyDescent="0.25">
      <c r="A2546" s="50">
        <v>2545</v>
      </c>
      <c r="B2546" s="51">
        <v>41983</v>
      </c>
      <c r="C2546" s="75">
        <f t="shared" ref="C2546:C2609" si="851">B2546</f>
        <v>41983</v>
      </c>
      <c r="D2546" s="50" t="s">
        <v>1223</v>
      </c>
      <c r="E2546" s="50">
        <v>3.2</v>
      </c>
      <c r="F2546" s="50">
        <v>0</v>
      </c>
      <c r="G2546" s="50">
        <v>35</v>
      </c>
      <c r="H2546" s="50">
        <v>12</v>
      </c>
      <c r="I2546" s="53">
        <f t="shared" si="832"/>
        <v>2.4444444444444446E-2</v>
      </c>
      <c r="J2546" s="54">
        <f t="shared" si="833"/>
        <v>7.6388888888888886E-3</v>
      </c>
      <c r="K2546" s="50" t="s">
        <v>1539</v>
      </c>
      <c r="L2546" s="50" t="s">
        <v>17</v>
      </c>
      <c r="M2546" s="55">
        <f t="shared" si="834"/>
        <v>5.4545454545454586</v>
      </c>
      <c r="N2546" s="50">
        <v>134</v>
      </c>
      <c r="O2546" s="50" t="s">
        <v>253</v>
      </c>
      <c r="S2546" s="151">
        <f t="shared" si="835"/>
        <v>0.20013888888888887</v>
      </c>
      <c r="T2546" s="151">
        <f t="shared" si="836"/>
        <v>0.10006944444444443</v>
      </c>
      <c r="V2546" s="393">
        <f t="shared" si="847"/>
        <v>0</v>
      </c>
      <c r="W2546" s="393">
        <f t="shared" si="848"/>
        <v>0</v>
      </c>
      <c r="X2546" s="53">
        <f t="shared" si="837"/>
        <v>0.20013888888888887</v>
      </c>
      <c r="Y2546" s="53">
        <f t="shared" si="838"/>
        <v>0.23652806888888886</v>
      </c>
      <c r="Z2546" s="53">
        <f t="shared" si="839"/>
        <v>0.10006944444444443</v>
      </c>
      <c r="AA2546" s="53">
        <f t="shared" si="840"/>
        <v>0.11826403444444443</v>
      </c>
      <c r="AB2546" s="50">
        <f t="shared" si="841"/>
        <v>2507</v>
      </c>
      <c r="AC2546" s="50">
        <f t="shared" si="850"/>
        <v>2014</v>
      </c>
      <c r="AD2546" s="50">
        <f t="shared" si="842"/>
        <v>12</v>
      </c>
      <c r="AE2546" s="56">
        <f t="shared" si="843"/>
        <v>201412</v>
      </c>
      <c r="AF2546" s="56">
        <f t="shared" si="831"/>
        <v>50</v>
      </c>
      <c r="AG2546" s="58">
        <f t="shared" si="849"/>
        <v>0</v>
      </c>
      <c r="AH2546" s="56">
        <f t="shared" si="844"/>
        <v>10</v>
      </c>
      <c r="AI2546" s="53">
        <f t="shared" si="845"/>
        <v>0.21833347888888888</v>
      </c>
      <c r="AJ2546" s="56">
        <f t="shared" si="846"/>
        <v>13.664</v>
      </c>
    </row>
    <row r="2547" spans="1:36" x14ac:dyDescent="0.25">
      <c r="A2547" s="50">
        <v>2546</v>
      </c>
      <c r="B2547" s="51">
        <v>41984</v>
      </c>
      <c r="C2547" s="75">
        <f t="shared" si="851"/>
        <v>41984</v>
      </c>
      <c r="D2547" s="50" t="s">
        <v>1223</v>
      </c>
      <c r="E2547" s="50">
        <v>3.8</v>
      </c>
      <c r="F2547" s="50">
        <v>0</v>
      </c>
      <c r="G2547" s="50">
        <v>47</v>
      </c>
      <c r="H2547" s="50">
        <v>27</v>
      </c>
      <c r="I2547" s="53">
        <f t="shared" si="832"/>
        <v>3.2951388888888891E-2</v>
      </c>
      <c r="J2547" s="54">
        <f t="shared" si="833"/>
        <v>8.6714181286549723E-3</v>
      </c>
      <c r="K2547" s="50" t="s">
        <v>1539</v>
      </c>
      <c r="L2547" s="50" t="s">
        <v>1540</v>
      </c>
      <c r="M2547" s="55">
        <f t="shared" si="834"/>
        <v>4.8050579557428899</v>
      </c>
      <c r="N2547" s="50">
        <v>146</v>
      </c>
      <c r="O2547" s="50" t="s">
        <v>377</v>
      </c>
      <c r="S2547" s="151">
        <f t="shared" si="835"/>
        <v>0.22719115497076026</v>
      </c>
      <c r="T2547" s="151">
        <f t="shared" si="836"/>
        <v>0.11359557748538013</v>
      </c>
      <c r="V2547" s="393">
        <f t="shared" si="847"/>
        <v>0</v>
      </c>
      <c r="W2547" s="393">
        <f t="shared" si="848"/>
        <v>0</v>
      </c>
      <c r="X2547" s="53">
        <f t="shared" si="837"/>
        <v>0.22719115497076026</v>
      </c>
      <c r="Y2547" s="53">
        <f t="shared" si="838"/>
        <v>0.26358033497076028</v>
      </c>
      <c r="Z2547" s="53">
        <f t="shared" si="839"/>
        <v>0.11359557748538013</v>
      </c>
      <c r="AA2547" s="53">
        <f t="shared" si="840"/>
        <v>0.13179016748538014</v>
      </c>
      <c r="AB2547" s="50">
        <f t="shared" si="841"/>
        <v>3144</v>
      </c>
      <c r="AC2547" s="50">
        <f t="shared" si="850"/>
        <v>2014</v>
      </c>
      <c r="AD2547" s="50">
        <f t="shared" si="842"/>
        <v>12</v>
      </c>
      <c r="AE2547" s="56">
        <f t="shared" si="843"/>
        <v>201412</v>
      </c>
      <c r="AF2547" s="56">
        <f t="shared" ref="AF2547:AF2610" si="852">WEEKNUM(B2547,1)</f>
        <v>50</v>
      </c>
      <c r="AG2547" s="58">
        <f t="shared" si="849"/>
        <v>0</v>
      </c>
      <c r="AH2547" s="56">
        <f t="shared" si="844"/>
        <v>11</v>
      </c>
      <c r="AI2547" s="53">
        <f t="shared" si="845"/>
        <v>0.24538574497076027</v>
      </c>
      <c r="AJ2547" s="56">
        <f t="shared" si="846"/>
        <v>16.225999999999999</v>
      </c>
    </row>
    <row r="2548" spans="1:36" x14ac:dyDescent="0.25">
      <c r="A2548" s="50">
        <v>2547</v>
      </c>
      <c r="B2548" s="51">
        <v>41987</v>
      </c>
      <c r="C2548" s="75">
        <f t="shared" si="851"/>
        <v>41987</v>
      </c>
      <c r="D2548" s="50" t="s">
        <v>1223</v>
      </c>
      <c r="E2548" s="50">
        <v>9.15</v>
      </c>
      <c r="F2548" s="50">
        <v>1</v>
      </c>
      <c r="G2548" s="50">
        <v>52</v>
      </c>
      <c r="H2548" s="50">
        <v>4</v>
      </c>
      <c r="I2548" s="53">
        <f t="shared" si="832"/>
        <v>7.7824074074074087E-2</v>
      </c>
      <c r="J2548" s="54">
        <f t="shared" si="833"/>
        <v>8.5053632867840533E-3</v>
      </c>
      <c r="K2548" s="50" t="s">
        <v>1539</v>
      </c>
      <c r="L2548" s="50" t="s">
        <v>315</v>
      </c>
      <c r="M2548" s="55">
        <f t="shared" si="834"/>
        <v>4.898869720404524</v>
      </c>
      <c r="N2548" s="50">
        <v>0</v>
      </c>
      <c r="O2548" s="50" t="s">
        <v>377</v>
      </c>
      <c r="S2548" s="151">
        <f t="shared" si="835"/>
        <v>0.2228405181137422</v>
      </c>
      <c r="T2548" s="151">
        <f t="shared" si="836"/>
        <v>0.1114202590568711</v>
      </c>
      <c r="V2548" s="393">
        <f t="shared" si="847"/>
        <v>0</v>
      </c>
      <c r="W2548" s="393">
        <f t="shared" si="848"/>
        <v>0</v>
      </c>
      <c r="X2548" s="53">
        <f t="shared" si="837"/>
        <v>0.2228405181137422</v>
      </c>
      <c r="Y2548" s="53">
        <f t="shared" si="838"/>
        <v>0.25922969811374219</v>
      </c>
      <c r="Z2548" s="53">
        <f t="shared" si="839"/>
        <v>0.1114202590568711</v>
      </c>
      <c r="AA2548" s="53">
        <f t="shared" si="840"/>
        <v>0.1296148490568711</v>
      </c>
      <c r="AB2548" s="50">
        <f t="shared" si="841"/>
        <v>3093</v>
      </c>
      <c r="AC2548" s="50">
        <f t="shared" si="850"/>
        <v>2014</v>
      </c>
      <c r="AD2548" s="50">
        <f t="shared" si="842"/>
        <v>12</v>
      </c>
      <c r="AE2548" s="56">
        <f t="shared" si="843"/>
        <v>201412</v>
      </c>
      <c r="AF2548" s="56">
        <f t="shared" si="852"/>
        <v>51</v>
      </c>
      <c r="AG2548" s="58">
        <f t="shared" si="849"/>
        <v>2</v>
      </c>
      <c r="AH2548" s="56">
        <f t="shared" si="844"/>
        <v>14</v>
      </c>
      <c r="AI2548" s="53">
        <f t="shared" si="845"/>
        <v>0.24103510811374218</v>
      </c>
      <c r="AJ2548" s="56">
        <f t="shared" si="846"/>
        <v>39.070499999999996</v>
      </c>
    </row>
    <row r="2549" spans="1:36" x14ac:dyDescent="0.25">
      <c r="A2549" s="50">
        <v>2548</v>
      </c>
      <c r="B2549" s="51">
        <v>41987</v>
      </c>
      <c r="C2549" s="75">
        <f t="shared" si="851"/>
        <v>41987</v>
      </c>
      <c r="D2549" s="50" t="s">
        <v>1224</v>
      </c>
      <c r="E2549" s="50">
        <v>15</v>
      </c>
      <c r="F2549" s="50">
        <v>1</v>
      </c>
      <c r="G2549" s="50">
        <v>0</v>
      </c>
      <c r="H2549" s="50">
        <v>0</v>
      </c>
      <c r="I2549" s="53">
        <f t="shared" si="832"/>
        <v>4.1666666666666664E-2</v>
      </c>
      <c r="J2549" s="54">
        <f t="shared" si="833"/>
        <v>2.7777777777777775E-3</v>
      </c>
      <c r="K2549" s="50" t="s">
        <v>1342</v>
      </c>
      <c r="L2549" s="50" t="s">
        <v>1343</v>
      </c>
      <c r="M2549" s="55">
        <f t="shared" si="834"/>
        <v>15.000000000000014</v>
      </c>
      <c r="N2549" s="50">
        <v>115</v>
      </c>
      <c r="O2549" s="50" t="s">
        <v>253</v>
      </c>
      <c r="S2549" s="151">
        <f t="shared" si="835"/>
        <v>0.31111111111111106</v>
      </c>
      <c r="T2549" s="151">
        <f t="shared" si="836"/>
        <v>0.15555555555555553</v>
      </c>
      <c r="V2549" s="393">
        <f t="shared" si="847"/>
        <v>0</v>
      </c>
      <c r="W2549" s="393">
        <f t="shared" si="848"/>
        <v>0</v>
      </c>
      <c r="X2549" s="53">
        <f t="shared" si="837"/>
        <v>7.2777777777777761E-2</v>
      </c>
      <c r="Y2549" s="53">
        <f t="shared" si="838"/>
        <v>0.10916695777777777</v>
      </c>
      <c r="Z2549" s="53">
        <f t="shared" si="839"/>
        <v>3.638888888888888E-2</v>
      </c>
      <c r="AA2549" s="53">
        <f t="shared" si="840"/>
        <v>5.4583478888888884E-2</v>
      </c>
      <c r="AB2549" s="50">
        <f t="shared" si="841"/>
        <v>592</v>
      </c>
      <c r="AC2549" s="50">
        <f t="shared" si="850"/>
        <v>2014</v>
      </c>
      <c r="AD2549" s="50">
        <f t="shared" si="842"/>
        <v>12</v>
      </c>
      <c r="AE2549" s="56">
        <f t="shared" si="843"/>
        <v>201412</v>
      </c>
      <c r="AF2549" s="56">
        <f t="shared" si="852"/>
        <v>51</v>
      </c>
      <c r="AG2549" s="58">
        <f t="shared" si="849"/>
        <v>0</v>
      </c>
      <c r="AH2549" s="56">
        <f t="shared" si="844"/>
        <v>14</v>
      </c>
      <c r="AI2549" s="53">
        <f t="shared" si="845"/>
        <v>9.0972367777777757E-2</v>
      </c>
      <c r="AJ2549" s="56">
        <f t="shared" si="846"/>
        <v>15</v>
      </c>
    </row>
    <row r="2550" spans="1:36" x14ac:dyDescent="0.25">
      <c r="A2550" s="50">
        <v>2549</v>
      </c>
      <c r="B2550" s="51">
        <v>41989</v>
      </c>
      <c r="C2550" s="75">
        <f t="shared" si="851"/>
        <v>41989</v>
      </c>
      <c r="D2550" s="50" t="s">
        <v>1224</v>
      </c>
      <c r="E2550" s="50">
        <v>15</v>
      </c>
      <c r="F2550" s="50">
        <v>0</v>
      </c>
      <c r="G2550" s="50">
        <v>45</v>
      </c>
      <c r="H2550" s="50">
        <v>0</v>
      </c>
      <c r="I2550" s="53">
        <f t="shared" si="832"/>
        <v>3.125E-2</v>
      </c>
      <c r="J2550" s="54">
        <f t="shared" si="833"/>
        <v>2.0833333333333333E-3</v>
      </c>
      <c r="K2550" s="50" t="s">
        <v>921</v>
      </c>
      <c r="L2550" s="50" t="s">
        <v>1132</v>
      </c>
      <c r="M2550" s="55">
        <f t="shared" si="834"/>
        <v>20.000000000000014</v>
      </c>
      <c r="N2550" s="50">
        <v>0</v>
      </c>
      <c r="O2550" s="50" t="s">
        <v>253</v>
      </c>
      <c r="S2550" s="151">
        <f t="shared" si="835"/>
        <v>0.23333333333333334</v>
      </c>
      <c r="T2550" s="151">
        <f t="shared" si="836"/>
        <v>0.11666666666666667</v>
      </c>
      <c r="V2550" s="393">
        <f t="shared" si="847"/>
        <v>0</v>
      </c>
      <c r="W2550" s="393">
        <f t="shared" si="848"/>
        <v>0</v>
      </c>
      <c r="X2550" s="53">
        <f t="shared" si="837"/>
        <v>5.4583333333333331E-2</v>
      </c>
      <c r="Y2550" s="53">
        <f t="shared" si="838"/>
        <v>9.0972513333333324E-2</v>
      </c>
      <c r="Z2550" s="53">
        <f t="shared" si="839"/>
        <v>2.7291666666666665E-2</v>
      </c>
      <c r="AA2550" s="53">
        <f t="shared" si="840"/>
        <v>4.5486256666666662E-2</v>
      </c>
      <c r="AB2550" s="50">
        <f t="shared" si="841"/>
        <v>218</v>
      </c>
      <c r="AC2550" s="50">
        <f t="shared" si="850"/>
        <v>2014</v>
      </c>
      <c r="AD2550" s="50">
        <f t="shared" si="842"/>
        <v>12</v>
      </c>
      <c r="AE2550" s="56">
        <f t="shared" si="843"/>
        <v>201412</v>
      </c>
      <c r="AF2550" s="56">
        <f t="shared" si="852"/>
        <v>51</v>
      </c>
      <c r="AG2550" s="58">
        <f t="shared" si="849"/>
        <v>1</v>
      </c>
      <c r="AH2550" s="56">
        <f t="shared" si="844"/>
        <v>16</v>
      </c>
      <c r="AI2550" s="53">
        <f t="shared" si="845"/>
        <v>7.2777923333333328E-2</v>
      </c>
      <c r="AJ2550" s="56">
        <f t="shared" si="846"/>
        <v>15</v>
      </c>
    </row>
    <row r="2551" spans="1:36" x14ac:dyDescent="0.25">
      <c r="A2551" s="50">
        <v>2550</v>
      </c>
      <c r="B2551" s="51">
        <v>41990</v>
      </c>
      <c r="C2551" s="75">
        <f t="shared" si="851"/>
        <v>41990</v>
      </c>
      <c r="D2551" s="50" t="s">
        <v>1224</v>
      </c>
      <c r="E2551" s="50">
        <v>10</v>
      </c>
      <c r="F2551" s="50">
        <v>0</v>
      </c>
      <c r="G2551" s="50">
        <v>30</v>
      </c>
      <c r="H2551" s="50">
        <v>0</v>
      </c>
      <c r="I2551" s="53">
        <f t="shared" si="832"/>
        <v>2.0833333333333332E-2</v>
      </c>
      <c r="J2551" s="54">
        <f t="shared" si="833"/>
        <v>2.0833333333333333E-3</v>
      </c>
      <c r="K2551" s="50" t="s">
        <v>921</v>
      </c>
      <c r="L2551" s="50" t="s">
        <v>1132</v>
      </c>
      <c r="M2551" s="55">
        <f t="shared" si="834"/>
        <v>20.000000000000014</v>
      </c>
      <c r="N2551" s="50">
        <v>0</v>
      </c>
      <c r="O2551" s="50" t="s">
        <v>253</v>
      </c>
      <c r="S2551" s="151">
        <f t="shared" si="835"/>
        <v>0.23333333333333334</v>
      </c>
      <c r="T2551" s="151">
        <f t="shared" si="836"/>
        <v>0.11666666666666667</v>
      </c>
      <c r="V2551" s="393">
        <f t="shared" si="847"/>
        <v>0</v>
      </c>
      <c r="W2551" s="393">
        <f t="shared" si="848"/>
        <v>0</v>
      </c>
      <c r="X2551" s="53">
        <f t="shared" si="837"/>
        <v>5.4583333333333331E-2</v>
      </c>
      <c r="Y2551" s="53">
        <f t="shared" si="838"/>
        <v>9.0972513333333324E-2</v>
      </c>
      <c r="Z2551" s="53">
        <f t="shared" si="839"/>
        <v>2.7291666666666665E-2</v>
      </c>
      <c r="AA2551" s="53">
        <f t="shared" si="840"/>
        <v>4.5486256666666662E-2</v>
      </c>
      <c r="AB2551" s="50">
        <f t="shared" si="841"/>
        <v>218</v>
      </c>
      <c r="AC2551" s="50">
        <f t="shared" si="850"/>
        <v>2014</v>
      </c>
      <c r="AD2551" s="50">
        <f t="shared" si="842"/>
        <v>12</v>
      </c>
      <c r="AE2551" s="56">
        <f t="shared" si="843"/>
        <v>201412</v>
      </c>
      <c r="AF2551" s="56">
        <f t="shared" si="852"/>
        <v>51</v>
      </c>
      <c r="AG2551" s="58">
        <f t="shared" ref="AG2551:AG2567" si="853">IF(ISBLANK(B2551)," ",MAX(B2551-B2550-1,0))</f>
        <v>0</v>
      </c>
      <c r="AH2551" s="56">
        <f t="shared" si="844"/>
        <v>17</v>
      </c>
      <c r="AI2551" s="53">
        <f t="shared" si="845"/>
        <v>7.2777923333333328E-2</v>
      </c>
      <c r="AJ2551" s="56">
        <f t="shared" si="846"/>
        <v>10</v>
      </c>
    </row>
    <row r="2552" spans="1:36" x14ac:dyDescent="0.25">
      <c r="A2552" s="50">
        <v>2551</v>
      </c>
      <c r="B2552" s="51">
        <v>41990</v>
      </c>
      <c r="C2552" s="75">
        <f t="shared" si="851"/>
        <v>41990</v>
      </c>
      <c r="D2552" s="50" t="s">
        <v>1223</v>
      </c>
      <c r="E2552" s="50">
        <v>4.5</v>
      </c>
      <c r="F2552" s="50">
        <v>0</v>
      </c>
      <c r="G2552" s="50">
        <v>50</v>
      </c>
      <c r="H2552" s="50">
        <v>0</v>
      </c>
      <c r="I2552" s="53">
        <f t="shared" si="832"/>
        <v>3.4722222222222224E-2</v>
      </c>
      <c r="J2552" s="54">
        <f t="shared" si="833"/>
        <v>7.7160493827160498E-3</v>
      </c>
      <c r="K2552" s="50" t="s">
        <v>1539</v>
      </c>
      <c r="L2552" s="50" t="s">
        <v>17</v>
      </c>
      <c r="M2552" s="55">
        <f t="shared" si="834"/>
        <v>5.4000000000000039</v>
      </c>
      <c r="N2552" s="50">
        <v>133</v>
      </c>
      <c r="O2552" s="50" t="s">
        <v>253</v>
      </c>
      <c r="S2552" s="151">
        <f t="shared" si="835"/>
        <v>0.2021604938271605</v>
      </c>
      <c r="T2552" s="151">
        <f t="shared" si="836"/>
        <v>0.10108024691358025</v>
      </c>
      <c r="V2552" s="393">
        <f t="shared" si="847"/>
        <v>0</v>
      </c>
      <c r="W2552" s="393">
        <f t="shared" si="848"/>
        <v>0</v>
      </c>
      <c r="X2552" s="53">
        <f t="shared" si="837"/>
        <v>0.2021604938271605</v>
      </c>
      <c r="Y2552" s="53">
        <f t="shared" si="838"/>
        <v>0.23854967382716047</v>
      </c>
      <c r="Z2552" s="53">
        <f t="shared" si="839"/>
        <v>0.10108024691358025</v>
      </c>
      <c r="AA2552" s="53">
        <f t="shared" si="840"/>
        <v>0.11927483691358023</v>
      </c>
      <c r="AB2552" s="50">
        <f t="shared" si="841"/>
        <v>2582</v>
      </c>
      <c r="AC2552" s="50">
        <f t="shared" si="850"/>
        <v>2014</v>
      </c>
      <c r="AD2552" s="50">
        <f t="shared" si="842"/>
        <v>12</v>
      </c>
      <c r="AE2552" s="56">
        <f t="shared" si="843"/>
        <v>201412</v>
      </c>
      <c r="AF2552" s="56">
        <f t="shared" si="852"/>
        <v>51</v>
      </c>
      <c r="AG2552" s="58">
        <f t="shared" si="853"/>
        <v>0</v>
      </c>
      <c r="AH2552" s="56">
        <f t="shared" si="844"/>
        <v>17</v>
      </c>
      <c r="AI2552" s="53">
        <f t="shared" si="845"/>
        <v>0.22035508382716049</v>
      </c>
      <c r="AJ2552" s="56">
        <f t="shared" si="846"/>
        <v>19.214999999999996</v>
      </c>
    </row>
    <row r="2553" spans="1:36" x14ac:dyDescent="0.25">
      <c r="A2553" s="50">
        <v>2552</v>
      </c>
      <c r="B2553" s="51">
        <v>41991</v>
      </c>
      <c r="C2553" s="75">
        <f t="shared" si="851"/>
        <v>41991</v>
      </c>
      <c r="D2553" s="50" t="s">
        <v>1224</v>
      </c>
      <c r="E2553" s="50">
        <v>10</v>
      </c>
      <c r="F2553" s="50">
        <v>0</v>
      </c>
      <c r="G2553" s="50">
        <v>26</v>
      </c>
      <c r="H2553" s="50">
        <v>50</v>
      </c>
      <c r="I2553" s="53">
        <f t="shared" si="832"/>
        <v>1.8634259259259257E-2</v>
      </c>
      <c r="J2553" s="54">
        <f t="shared" si="833"/>
        <v>1.8634259259259257E-3</v>
      </c>
      <c r="K2553" s="50" t="s">
        <v>921</v>
      </c>
      <c r="L2553" s="50" t="s">
        <v>1132</v>
      </c>
      <c r="M2553" s="55">
        <f t="shared" si="834"/>
        <v>22.360248447204988</v>
      </c>
      <c r="N2553" s="50">
        <v>0</v>
      </c>
      <c r="O2553" s="50" t="s">
        <v>253</v>
      </c>
      <c r="S2553" s="151">
        <f t="shared" si="835"/>
        <v>0.20870370370370367</v>
      </c>
      <c r="T2553" s="151">
        <f t="shared" si="836"/>
        <v>0.10435185185185183</v>
      </c>
      <c r="V2553" s="393">
        <f t="shared" si="847"/>
        <v>0</v>
      </c>
      <c r="W2553" s="393">
        <f t="shared" si="848"/>
        <v>0</v>
      </c>
      <c r="X2553" s="53">
        <f t="shared" si="837"/>
        <v>4.8821759259259252E-2</v>
      </c>
      <c r="Y2553" s="53">
        <f t="shared" si="838"/>
        <v>8.5210939259259252E-2</v>
      </c>
      <c r="Z2553" s="53">
        <f t="shared" si="839"/>
        <v>2.4410879629629626E-2</v>
      </c>
      <c r="AA2553" s="53">
        <f t="shared" si="840"/>
        <v>4.2605469629629626E-2</v>
      </c>
      <c r="AB2553" s="50">
        <f t="shared" si="841"/>
        <v>96</v>
      </c>
      <c r="AC2553" s="50">
        <f t="shared" si="850"/>
        <v>2014</v>
      </c>
      <c r="AD2553" s="50">
        <f t="shared" si="842"/>
        <v>12</v>
      </c>
      <c r="AE2553" s="56">
        <f t="shared" si="843"/>
        <v>201412</v>
      </c>
      <c r="AF2553" s="56">
        <f t="shared" si="852"/>
        <v>51</v>
      </c>
      <c r="AG2553" s="58">
        <f t="shared" si="853"/>
        <v>0</v>
      </c>
      <c r="AH2553" s="56">
        <f t="shared" si="844"/>
        <v>18</v>
      </c>
      <c r="AI2553" s="53">
        <f t="shared" si="845"/>
        <v>6.7016349259259256E-2</v>
      </c>
      <c r="AJ2553" s="56">
        <f t="shared" si="846"/>
        <v>10</v>
      </c>
    </row>
    <row r="2554" spans="1:36" x14ac:dyDescent="0.25">
      <c r="A2554" s="50">
        <v>2553</v>
      </c>
      <c r="B2554" s="51">
        <v>41993</v>
      </c>
      <c r="C2554" s="75">
        <f t="shared" si="851"/>
        <v>41993</v>
      </c>
      <c r="D2554" s="50" t="s">
        <v>1223</v>
      </c>
      <c r="E2554" s="50">
        <v>10.5</v>
      </c>
      <c r="F2554" s="50">
        <v>2</v>
      </c>
      <c r="G2554" s="50">
        <v>12</v>
      </c>
      <c r="H2554" s="50">
        <v>38</v>
      </c>
      <c r="I2554" s="53">
        <f t="shared" si="832"/>
        <v>9.2106481481481484E-2</v>
      </c>
      <c r="J2554" s="54">
        <f t="shared" si="833"/>
        <v>8.7720458553791885E-3</v>
      </c>
      <c r="K2554" s="50" t="s">
        <v>1539</v>
      </c>
      <c r="L2554" s="50" t="s">
        <v>1228</v>
      </c>
      <c r="M2554" s="55">
        <f t="shared" si="834"/>
        <v>4.749937170143256</v>
      </c>
      <c r="N2554" s="50">
        <v>141</v>
      </c>
      <c r="O2554" s="50" t="s">
        <v>377</v>
      </c>
      <c r="S2554" s="151">
        <f t="shared" si="835"/>
        <v>0.22982760141093472</v>
      </c>
      <c r="T2554" s="151">
        <f t="shared" si="836"/>
        <v>0.11491380070546736</v>
      </c>
      <c r="V2554" s="393">
        <f t="shared" si="847"/>
        <v>0</v>
      </c>
      <c r="W2554" s="393">
        <f t="shared" si="848"/>
        <v>0</v>
      </c>
      <c r="X2554" s="53">
        <f t="shared" si="837"/>
        <v>0.22982760141093472</v>
      </c>
      <c r="Y2554" s="53">
        <f t="shared" si="838"/>
        <v>0.26621678141093474</v>
      </c>
      <c r="Z2554" s="53">
        <f t="shared" si="839"/>
        <v>0.11491380070546736</v>
      </c>
      <c r="AA2554" s="53">
        <f t="shared" si="840"/>
        <v>0.13310839070546737</v>
      </c>
      <c r="AB2554" s="50">
        <f t="shared" si="841"/>
        <v>3174</v>
      </c>
      <c r="AC2554" s="50">
        <f t="shared" si="850"/>
        <v>2014</v>
      </c>
      <c r="AD2554" s="50">
        <f t="shared" si="842"/>
        <v>12</v>
      </c>
      <c r="AE2554" s="56">
        <f t="shared" si="843"/>
        <v>201412</v>
      </c>
      <c r="AF2554" s="56">
        <f t="shared" si="852"/>
        <v>51</v>
      </c>
      <c r="AG2554" s="58">
        <f t="shared" si="853"/>
        <v>1</v>
      </c>
      <c r="AH2554" s="56">
        <f t="shared" si="844"/>
        <v>20</v>
      </c>
      <c r="AI2554" s="53">
        <f t="shared" si="845"/>
        <v>0.24802219141093473</v>
      </c>
      <c r="AJ2554" s="56">
        <f t="shared" si="846"/>
        <v>44.834999999999994</v>
      </c>
    </row>
    <row r="2555" spans="1:36" x14ac:dyDescent="0.25">
      <c r="A2555" s="50">
        <v>2554</v>
      </c>
      <c r="B2555" s="51">
        <v>41996</v>
      </c>
      <c r="C2555" s="75">
        <f t="shared" si="851"/>
        <v>41996</v>
      </c>
      <c r="D2555" s="50" t="s">
        <v>1223</v>
      </c>
      <c r="E2555" s="50">
        <v>2.75</v>
      </c>
      <c r="F2555" s="50">
        <v>0</v>
      </c>
      <c r="G2555" s="50">
        <v>30</v>
      </c>
      <c r="H2555" s="50">
        <v>0</v>
      </c>
      <c r="I2555" s="53">
        <f t="shared" si="832"/>
        <v>2.0833333333333332E-2</v>
      </c>
      <c r="J2555" s="54">
        <f t="shared" si="833"/>
        <v>7.5757575757575751E-3</v>
      </c>
      <c r="K2555" s="50" t="s">
        <v>1280</v>
      </c>
      <c r="L2555" s="50" t="s">
        <v>1048</v>
      </c>
      <c r="M2555" s="55">
        <f t="shared" si="834"/>
        <v>5.5000000000000044</v>
      </c>
      <c r="N2555" s="50">
        <v>136</v>
      </c>
      <c r="O2555" s="50" t="s">
        <v>253</v>
      </c>
      <c r="S2555" s="151">
        <f t="shared" si="835"/>
        <v>0.19848484848484846</v>
      </c>
      <c r="T2555" s="151">
        <f t="shared" si="836"/>
        <v>9.9242424242424229E-2</v>
      </c>
      <c r="V2555" s="393">
        <f t="shared" si="847"/>
        <v>0</v>
      </c>
      <c r="W2555" s="393">
        <f t="shared" si="848"/>
        <v>0</v>
      </c>
      <c r="X2555" s="53">
        <f t="shared" si="837"/>
        <v>0.19848484848484846</v>
      </c>
      <c r="Y2555" s="53">
        <f t="shared" si="838"/>
        <v>0.23487402848484845</v>
      </c>
      <c r="Z2555" s="53">
        <f t="shared" si="839"/>
        <v>9.9242424242424229E-2</v>
      </c>
      <c r="AA2555" s="53">
        <f t="shared" si="840"/>
        <v>0.11743701424242423</v>
      </c>
      <c r="AB2555" s="50">
        <f t="shared" si="841"/>
        <v>2448</v>
      </c>
      <c r="AC2555" s="50">
        <f t="shared" si="850"/>
        <v>2014</v>
      </c>
      <c r="AD2555" s="50">
        <f t="shared" si="842"/>
        <v>12</v>
      </c>
      <c r="AE2555" s="56">
        <f t="shared" si="843"/>
        <v>201412</v>
      </c>
      <c r="AF2555" s="56">
        <f t="shared" si="852"/>
        <v>52</v>
      </c>
      <c r="AG2555" s="58">
        <f t="shared" si="853"/>
        <v>2</v>
      </c>
      <c r="AH2555" s="56">
        <f t="shared" si="844"/>
        <v>23</v>
      </c>
      <c r="AI2555" s="53">
        <f t="shared" si="845"/>
        <v>0.21667943848484844</v>
      </c>
      <c r="AJ2555" s="56">
        <f t="shared" si="846"/>
        <v>11.7425</v>
      </c>
    </row>
    <row r="2556" spans="1:36" x14ac:dyDescent="0.25">
      <c r="A2556" s="50">
        <v>2555</v>
      </c>
      <c r="B2556" s="51">
        <v>41999</v>
      </c>
      <c r="C2556" s="75">
        <f t="shared" si="851"/>
        <v>41999</v>
      </c>
      <c r="D2556" s="50" t="s">
        <v>1223</v>
      </c>
      <c r="E2556" s="50">
        <v>5.4</v>
      </c>
      <c r="F2556" s="50">
        <v>1</v>
      </c>
      <c r="G2556" s="50">
        <v>4</v>
      </c>
      <c r="H2556" s="50">
        <v>55</v>
      </c>
      <c r="I2556" s="53">
        <f t="shared" si="832"/>
        <v>4.5081018518518513E-2</v>
      </c>
      <c r="J2556" s="54">
        <f t="shared" si="833"/>
        <v>8.3483367626886133E-3</v>
      </c>
      <c r="K2556" s="50" t="s">
        <v>1539</v>
      </c>
      <c r="L2556" s="50" t="s">
        <v>1541</v>
      </c>
      <c r="M2556" s="55">
        <f t="shared" si="834"/>
        <v>4.9910141206675274</v>
      </c>
      <c r="N2556" s="50">
        <v>145</v>
      </c>
      <c r="O2556" s="50" t="s">
        <v>377</v>
      </c>
      <c r="S2556" s="151">
        <f t="shared" si="835"/>
        <v>0.21872642318244165</v>
      </c>
      <c r="T2556" s="151">
        <f t="shared" si="836"/>
        <v>0.10936321159122082</v>
      </c>
      <c r="V2556" s="393">
        <f t="shared" si="847"/>
        <v>0</v>
      </c>
      <c r="W2556" s="393">
        <f t="shared" si="848"/>
        <v>0</v>
      </c>
      <c r="X2556" s="53">
        <f t="shared" si="837"/>
        <v>0.21872642318244165</v>
      </c>
      <c r="Y2556" s="53">
        <f t="shared" si="838"/>
        <v>0.25511560318244164</v>
      </c>
      <c r="Z2556" s="53">
        <f t="shared" si="839"/>
        <v>0.10936321159122082</v>
      </c>
      <c r="AA2556" s="53">
        <f t="shared" si="840"/>
        <v>0.12755780159122082</v>
      </c>
      <c r="AB2556" s="50">
        <f t="shared" si="841"/>
        <v>3031</v>
      </c>
      <c r="AC2556" s="50">
        <f t="shared" si="850"/>
        <v>2014</v>
      </c>
      <c r="AD2556" s="50">
        <f t="shared" si="842"/>
        <v>12</v>
      </c>
      <c r="AE2556" s="56">
        <f t="shared" si="843"/>
        <v>201412</v>
      </c>
      <c r="AF2556" s="56">
        <f t="shared" si="852"/>
        <v>52</v>
      </c>
      <c r="AG2556" s="58">
        <f t="shared" si="853"/>
        <v>2</v>
      </c>
      <c r="AH2556" s="56">
        <f t="shared" si="844"/>
        <v>26</v>
      </c>
      <c r="AI2556" s="53">
        <f t="shared" si="845"/>
        <v>0.23692101318244163</v>
      </c>
      <c r="AJ2556" s="56">
        <f t="shared" si="846"/>
        <v>23.058</v>
      </c>
    </row>
    <row r="2557" spans="1:36" x14ac:dyDescent="0.25">
      <c r="A2557" s="50">
        <v>2556</v>
      </c>
      <c r="B2557" s="51">
        <v>42000</v>
      </c>
      <c r="C2557" s="75">
        <f t="shared" si="851"/>
        <v>42000</v>
      </c>
      <c r="D2557" s="50" t="s">
        <v>1224</v>
      </c>
      <c r="E2557" s="50">
        <v>16.8</v>
      </c>
      <c r="F2557" s="50">
        <v>1</v>
      </c>
      <c r="G2557" s="50">
        <v>17</v>
      </c>
      <c r="H2557" s="50">
        <v>1</v>
      </c>
      <c r="I2557" s="53">
        <f t="shared" si="832"/>
        <v>5.3483796296296293E-2</v>
      </c>
      <c r="J2557" s="54">
        <f t="shared" si="833"/>
        <v>3.1835593033509696E-3</v>
      </c>
      <c r="K2557" s="50" t="s">
        <v>930</v>
      </c>
      <c r="L2557" s="50" t="s">
        <v>1506</v>
      </c>
      <c r="M2557" s="55">
        <f t="shared" si="834"/>
        <v>13.088076173988325</v>
      </c>
      <c r="N2557" s="50">
        <v>0</v>
      </c>
      <c r="O2557" s="50" t="s">
        <v>255</v>
      </c>
      <c r="S2557" s="151">
        <f t="shared" si="835"/>
        <v>0.35655864197530862</v>
      </c>
      <c r="T2557" s="151">
        <f t="shared" si="836"/>
        <v>0.17827932098765431</v>
      </c>
      <c r="V2557" s="393">
        <f t="shared" si="847"/>
        <v>0</v>
      </c>
      <c r="W2557" s="393">
        <f t="shared" si="848"/>
        <v>0</v>
      </c>
      <c r="X2557" s="53">
        <f t="shared" si="837"/>
        <v>8.3409253747795398E-2</v>
      </c>
      <c r="Y2557" s="53">
        <f t="shared" si="838"/>
        <v>0.11979843374779539</v>
      </c>
      <c r="Z2557" s="53">
        <f t="shared" si="839"/>
        <v>4.1704626873897699E-2</v>
      </c>
      <c r="AA2557" s="53">
        <f t="shared" si="840"/>
        <v>5.9899216873897695E-2</v>
      </c>
      <c r="AB2557" s="50">
        <f t="shared" si="841"/>
        <v>831</v>
      </c>
      <c r="AC2557" s="50">
        <f t="shared" si="850"/>
        <v>2014</v>
      </c>
      <c r="AD2557" s="50">
        <f t="shared" si="842"/>
        <v>12</v>
      </c>
      <c r="AE2557" s="56">
        <f t="shared" si="843"/>
        <v>201412</v>
      </c>
      <c r="AF2557" s="56">
        <f t="shared" si="852"/>
        <v>52</v>
      </c>
      <c r="AG2557" s="58">
        <f t="shared" si="853"/>
        <v>0</v>
      </c>
      <c r="AH2557" s="56">
        <f t="shared" si="844"/>
        <v>27</v>
      </c>
      <c r="AI2557" s="53">
        <f t="shared" si="845"/>
        <v>0.10160384374779539</v>
      </c>
      <c r="AJ2557" s="56">
        <f t="shared" si="846"/>
        <v>16.8</v>
      </c>
    </row>
    <row r="2558" spans="1:36" x14ac:dyDescent="0.25">
      <c r="A2558" s="50">
        <v>2557</v>
      </c>
      <c r="B2558" s="51">
        <v>42003</v>
      </c>
      <c r="C2558" s="75">
        <f t="shared" si="851"/>
        <v>42003</v>
      </c>
      <c r="D2558" s="50" t="s">
        <v>1223</v>
      </c>
      <c r="E2558" s="50">
        <v>4.25</v>
      </c>
      <c r="F2558" s="50">
        <v>0</v>
      </c>
      <c r="G2558" s="50">
        <v>50</v>
      </c>
      <c r="H2558" s="50">
        <v>0</v>
      </c>
      <c r="I2558" s="53">
        <f t="shared" si="832"/>
        <v>3.4722222222222224E-2</v>
      </c>
      <c r="J2558" s="54">
        <f t="shared" si="833"/>
        <v>8.1699346405228763E-3</v>
      </c>
      <c r="K2558" s="50" t="s">
        <v>1280</v>
      </c>
      <c r="L2558" s="50" t="s">
        <v>1048</v>
      </c>
      <c r="M2558" s="55">
        <f t="shared" si="834"/>
        <v>5.1000000000000041</v>
      </c>
      <c r="N2558" s="50">
        <v>140</v>
      </c>
      <c r="O2558" s="50" t="s">
        <v>253</v>
      </c>
      <c r="S2558" s="151">
        <f t="shared" si="835"/>
        <v>0.21405228758169936</v>
      </c>
      <c r="T2558" s="151">
        <f t="shared" si="836"/>
        <v>0.10702614379084968</v>
      </c>
      <c r="V2558" s="393">
        <f t="shared" si="847"/>
        <v>0</v>
      </c>
      <c r="W2558" s="393">
        <f t="shared" si="848"/>
        <v>0</v>
      </c>
      <c r="X2558" s="53">
        <f t="shared" si="837"/>
        <v>0.21405228758169936</v>
      </c>
      <c r="Y2558" s="53">
        <f t="shared" si="838"/>
        <v>0.25044146758169938</v>
      </c>
      <c r="Z2558" s="53">
        <f t="shared" si="839"/>
        <v>0.10702614379084968</v>
      </c>
      <c r="AA2558" s="53">
        <f t="shared" si="840"/>
        <v>0.12522073379084969</v>
      </c>
      <c r="AB2558" s="50">
        <f t="shared" si="841"/>
        <v>2917</v>
      </c>
      <c r="AC2558" s="50">
        <f t="shared" si="850"/>
        <v>2014</v>
      </c>
      <c r="AD2558" s="50">
        <f t="shared" si="842"/>
        <v>12</v>
      </c>
      <c r="AE2558" s="56">
        <f t="shared" si="843"/>
        <v>201412</v>
      </c>
      <c r="AF2558" s="56">
        <f t="shared" si="852"/>
        <v>53</v>
      </c>
      <c r="AG2558" s="58">
        <f t="shared" si="853"/>
        <v>2</v>
      </c>
      <c r="AH2558" s="56">
        <f t="shared" si="844"/>
        <v>30</v>
      </c>
      <c r="AI2558" s="53">
        <f t="shared" si="845"/>
        <v>0.23224687758169937</v>
      </c>
      <c r="AJ2558" s="56">
        <f t="shared" si="846"/>
        <v>18.147499999999997</v>
      </c>
    </row>
    <row r="2559" spans="1:36" x14ac:dyDescent="0.25">
      <c r="A2559" s="50">
        <v>2558</v>
      </c>
      <c r="B2559" s="51">
        <v>42005</v>
      </c>
      <c r="C2559" s="75">
        <f t="shared" si="851"/>
        <v>42005</v>
      </c>
      <c r="D2559" s="50" t="s">
        <v>1223</v>
      </c>
      <c r="E2559" s="50">
        <v>4.0999999999999996</v>
      </c>
      <c r="F2559" s="50">
        <v>0</v>
      </c>
      <c r="G2559" s="50">
        <v>39</v>
      </c>
      <c r="H2559" s="50">
        <v>29</v>
      </c>
      <c r="I2559" s="53">
        <f t="shared" si="832"/>
        <v>2.7418981481481485E-2</v>
      </c>
      <c r="J2559" s="54">
        <f t="shared" si="833"/>
        <v>6.6875564588979239E-3</v>
      </c>
      <c r="K2559" s="50" t="s">
        <v>1539</v>
      </c>
      <c r="L2559" s="50" t="s">
        <v>1542</v>
      </c>
      <c r="M2559" s="55">
        <f t="shared" si="834"/>
        <v>6.2304769945124558</v>
      </c>
      <c r="N2559" s="50">
        <v>163</v>
      </c>
      <c r="O2559" s="50" t="s">
        <v>1543</v>
      </c>
      <c r="S2559" s="151">
        <f t="shared" si="835"/>
        <v>0.17521397922312559</v>
      </c>
      <c r="T2559" s="151">
        <f t="shared" si="836"/>
        <v>8.7606989611562797E-2</v>
      </c>
      <c r="V2559" s="393">
        <f t="shared" si="847"/>
        <v>0</v>
      </c>
      <c r="W2559" s="393">
        <f t="shared" si="848"/>
        <v>0</v>
      </c>
      <c r="X2559" s="53">
        <f t="shared" si="837"/>
        <v>0.17521397922312559</v>
      </c>
      <c r="Y2559" s="53">
        <f t="shared" si="838"/>
        <v>0.21160315922312561</v>
      </c>
      <c r="Z2559" s="53">
        <f t="shared" si="839"/>
        <v>8.7606989611562797E-2</v>
      </c>
      <c r="AA2559" s="53">
        <f t="shared" si="840"/>
        <v>0.10580157961156281</v>
      </c>
      <c r="AB2559" s="50">
        <f t="shared" si="841"/>
        <v>1381</v>
      </c>
      <c r="AC2559" s="50">
        <f t="shared" si="850"/>
        <v>2015</v>
      </c>
      <c r="AD2559" s="50">
        <f t="shared" si="842"/>
        <v>1</v>
      </c>
      <c r="AE2559" s="56">
        <f t="shared" si="843"/>
        <v>201501</v>
      </c>
      <c r="AF2559" s="56">
        <f t="shared" si="852"/>
        <v>1</v>
      </c>
      <c r="AG2559" s="58">
        <f t="shared" si="853"/>
        <v>1</v>
      </c>
      <c r="AH2559" s="56">
        <f t="shared" si="844"/>
        <v>1</v>
      </c>
      <c r="AI2559" s="53">
        <f t="shared" si="845"/>
        <v>0.1934085692231256</v>
      </c>
      <c r="AJ2559" s="56">
        <f t="shared" si="846"/>
        <v>17.506999999999998</v>
      </c>
    </row>
    <row r="2560" spans="1:36" x14ac:dyDescent="0.25">
      <c r="A2560" s="50">
        <v>2559</v>
      </c>
      <c r="B2560" s="51">
        <v>42007</v>
      </c>
      <c r="C2560" s="75">
        <f t="shared" si="851"/>
        <v>42007</v>
      </c>
      <c r="D2560" s="50" t="s">
        <v>1223</v>
      </c>
      <c r="E2560" s="50">
        <v>10.4</v>
      </c>
      <c r="F2560" s="50">
        <v>1</v>
      </c>
      <c r="G2560" s="50">
        <v>59</v>
      </c>
      <c r="H2560" s="50">
        <v>19</v>
      </c>
      <c r="I2560" s="53">
        <f t="shared" si="832"/>
        <v>8.2858796296296292E-2</v>
      </c>
      <c r="J2560" s="54">
        <f t="shared" si="833"/>
        <v>7.9671919515669504E-3</v>
      </c>
      <c r="K2560" s="50" t="s">
        <v>1539</v>
      </c>
      <c r="L2560" s="50" t="s">
        <v>1544</v>
      </c>
      <c r="M2560" s="55">
        <f t="shared" si="834"/>
        <v>5.2297806956278858</v>
      </c>
      <c r="N2560" s="50">
        <v>0</v>
      </c>
      <c r="O2560" s="50" t="s">
        <v>602</v>
      </c>
      <c r="S2560" s="151">
        <f t="shared" si="835"/>
        <v>0.20874042913105409</v>
      </c>
      <c r="T2560" s="151">
        <f t="shared" si="836"/>
        <v>0.10437021456552704</v>
      </c>
      <c r="V2560" s="393">
        <f t="shared" si="847"/>
        <v>0</v>
      </c>
      <c r="W2560" s="393">
        <f t="shared" si="848"/>
        <v>0</v>
      </c>
      <c r="X2560" s="53">
        <f t="shared" si="837"/>
        <v>0.20874042913105409</v>
      </c>
      <c r="Y2560" s="53">
        <f t="shared" si="838"/>
        <v>0.24512960913105411</v>
      </c>
      <c r="Z2560" s="53">
        <f t="shared" si="839"/>
        <v>0.10437021456552704</v>
      </c>
      <c r="AA2560" s="53">
        <f t="shared" si="840"/>
        <v>0.12256480456552706</v>
      </c>
      <c r="AB2560" s="50">
        <f t="shared" si="841"/>
        <v>2789</v>
      </c>
      <c r="AC2560" s="50">
        <f t="shared" si="850"/>
        <v>2015</v>
      </c>
      <c r="AD2560" s="50">
        <f t="shared" si="842"/>
        <v>1</v>
      </c>
      <c r="AE2560" s="56">
        <f t="shared" si="843"/>
        <v>201501</v>
      </c>
      <c r="AF2560" s="56">
        <f t="shared" si="852"/>
        <v>1</v>
      </c>
      <c r="AG2560" s="58">
        <f t="shared" si="853"/>
        <v>1</v>
      </c>
      <c r="AH2560" s="56">
        <f t="shared" si="844"/>
        <v>3</v>
      </c>
      <c r="AI2560" s="53">
        <f t="shared" si="845"/>
        <v>0.2269350191310541</v>
      </c>
      <c r="AJ2560" s="56">
        <f t="shared" si="846"/>
        <v>44.407999999999994</v>
      </c>
    </row>
    <row r="2561" spans="1:36" x14ac:dyDescent="0.25">
      <c r="A2561" s="50">
        <v>2560</v>
      </c>
      <c r="B2561" s="51">
        <v>42008</v>
      </c>
      <c r="C2561" s="75">
        <f t="shared" si="851"/>
        <v>42008</v>
      </c>
      <c r="D2561" s="50" t="s">
        <v>1223</v>
      </c>
      <c r="E2561" s="50">
        <v>5</v>
      </c>
      <c r="F2561" s="50">
        <v>0</v>
      </c>
      <c r="G2561" s="50">
        <v>45</v>
      </c>
      <c r="H2561" s="50">
        <v>20</v>
      </c>
      <c r="I2561" s="53">
        <f t="shared" si="832"/>
        <v>3.1481481481481485E-2</v>
      </c>
      <c r="J2561" s="54">
        <f t="shared" si="833"/>
        <v>6.2962962962962972E-3</v>
      </c>
      <c r="K2561" s="50" t="s">
        <v>1539</v>
      </c>
      <c r="L2561" s="50" t="s">
        <v>17</v>
      </c>
      <c r="M2561" s="55">
        <f t="shared" si="834"/>
        <v>6.6176470588235334</v>
      </c>
      <c r="N2561" s="50">
        <v>128</v>
      </c>
      <c r="O2561" s="50" t="s">
        <v>253</v>
      </c>
      <c r="S2561" s="151">
        <f t="shared" si="835"/>
        <v>0.16496296296296298</v>
      </c>
      <c r="T2561" s="151">
        <f t="shared" si="836"/>
        <v>8.2481481481481489E-2</v>
      </c>
      <c r="V2561" s="393">
        <f t="shared" si="847"/>
        <v>0</v>
      </c>
      <c r="W2561" s="393">
        <f t="shared" si="848"/>
        <v>0</v>
      </c>
      <c r="X2561" s="53">
        <f t="shared" si="837"/>
        <v>0.16496296296296298</v>
      </c>
      <c r="Y2561" s="53">
        <f t="shared" si="838"/>
        <v>0.201352142962963</v>
      </c>
      <c r="Z2561" s="53">
        <f t="shared" si="839"/>
        <v>8.2481481481481489E-2</v>
      </c>
      <c r="AA2561" s="53">
        <f t="shared" si="840"/>
        <v>0.1006760714814815</v>
      </c>
      <c r="AB2561" s="50">
        <f t="shared" si="841"/>
        <v>1088</v>
      </c>
      <c r="AC2561" s="50">
        <f t="shared" si="850"/>
        <v>2015</v>
      </c>
      <c r="AD2561" s="50">
        <f t="shared" si="842"/>
        <v>1</v>
      </c>
      <c r="AE2561" s="56">
        <f t="shared" si="843"/>
        <v>201501</v>
      </c>
      <c r="AF2561" s="56">
        <f t="shared" si="852"/>
        <v>2</v>
      </c>
      <c r="AG2561" s="58">
        <f t="shared" si="853"/>
        <v>0</v>
      </c>
      <c r="AH2561" s="56">
        <f t="shared" si="844"/>
        <v>4</v>
      </c>
      <c r="AI2561" s="53">
        <f t="shared" si="845"/>
        <v>0.18315755296296299</v>
      </c>
      <c r="AJ2561" s="56">
        <f t="shared" si="846"/>
        <v>21.349999999999998</v>
      </c>
    </row>
    <row r="2562" spans="1:36" x14ac:dyDescent="0.25">
      <c r="A2562" s="50">
        <v>2561</v>
      </c>
      <c r="B2562" s="51">
        <v>42008</v>
      </c>
      <c r="C2562" s="75">
        <f t="shared" si="851"/>
        <v>42008</v>
      </c>
      <c r="D2562" s="50" t="s">
        <v>1224</v>
      </c>
      <c r="E2562" s="50">
        <v>12</v>
      </c>
      <c r="F2562" s="50">
        <v>0</v>
      </c>
      <c r="G2562" s="50">
        <v>45</v>
      </c>
      <c r="H2562" s="50">
        <v>0</v>
      </c>
      <c r="I2562" s="53">
        <f t="shared" ref="I2562:I2625" si="854">IF(E2562&gt;0,TIME(F2562,G2562,H2562),"")</f>
        <v>3.125E-2</v>
      </c>
      <c r="J2562" s="54">
        <f t="shared" ref="J2562:J2625" si="855">IF(E2562&gt;0,TIME(F2562,G2562,H2562)/E2562,"")</f>
        <v>2.6041666666666665E-3</v>
      </c>
      <c r="K2562" s="50" t="s">
        <v>1342</v>
      </c>
      <c r="L2562" s="50" t="s">
        <v>1343</v>
      </c>
      <c r="M2562" s="55">
        <f t="shared" ref="M2562:M2625" si="856">IF(D2562&gt;0,0.0416666666666667/J2562,"")</f>
        <v>16.000000000000014</v>
      </c>
      <c r="N2562" s="50">
        <v>115</v>
      </c>
      <c r="O2562" s="50" t="s">
        <v>253</v>
      </c>
      <c r="S2562" s="151">
        <f t="shared" ref="S2562:S2625" si="857">IF("1-Swim"=D2562,J2562*2.4,IF("2-Bike"=D2562,J2562*112,IF("3-Run"=D2562,J2562*26.2,0)))</f>
        <v>0.29166666666666663</v>
      </c>
      <c r="T2562" s="151">
        <f t="shared" ref="T2562:T2625" si="858">S2562/2</f>
        <v>0.14583333333333331</v>
      </c>
      <c r="V2562" s="393">
        <f t="shared" si="847"/>
        <v>0</v>
      </c>
      <c r="W2562" s="393">
        <f t="shared" si="848"/>
        <v>0</v>
      </c>
      <c r="X2562" s="53">
        <f t="shared" ref="X2562:X2625" si="859">J2562*26.2</f>
        <v>6.822916666666666E-2</v>
      </c>
      <c r="Y2562" s="53">
        <f t="shared" ref="Y2562:Y2625" si="860">(J2562+0.0013889)*26.2</f>
        <v>0.10461834666666665</v>
      </c>
      <c r="Z2562" s="53">
        <f t="shared" ref="Z2562:Z2625" si="861">X2562/2</f>
        <v>3.411458333333333E-2</v>
      </c>
      <c r="AA2562" s="53">
        <f t="shared" ref="AA2562:AA2625" si="862">Y2562/2</f>
        <v>5.2309173333333327E-2</v>
      </c>
      <c r="AB2562" s="50">
        <f t="shared" ref="AB2562:AB2625" si="863">RANK(J2562,J:J,1)</f>
        <v>474</v>
      </c>
      <c r="AC2562" s="50">
        <f t="shared" si="850"/>
        <v>2015</v>
      </c>
      <c r="AD2562" s="50">
        <f t="shared" ref="AD2562:AD2625" si="864">MONTH(B2562)</f>
        <v>1</v>
      </c>
      <c r="AE2562" s="56">
        <f t="shared" ref="AE2562:AE2625" si="865">AC2562*100+AD2562</f>
        <v>201501</v>
      </c>
      <c r="AF2562" s="56">
        <f t="shared" si="852"/>
        <v>2</v>
      </c>
      <c r="AG2562" s="58">
        <f t="shared" si="853"/>
        <v>0</v>
      </c>
      <c r="AH2562" s="56">
        <f t="shared" ref="AH2562:AH2625" si="866">DAY(B2562)</f>
        <v>4</v>
      </c>
      <c r="AI2562" s="53">
        <f t="shared" ref="AI2562:AI2625" si="867">Z2562+AA2562</f>
        <v>8.6423756666666657E-2</v>
      </c>
      <c r="AJ2562" s="56">
        <f t="shared" ref="AJ2562:AJ2625" si="868">IF("1-Swim"=D2562,E2562*46.7,IF("2-Bike"=D2562,E2562,IF("3-Run"=D2562,E2562*4.27,0)))</f>
        <v>12</v>
      </c>
    </row>
    <row r="2563" spans="1:36" x14ac:dyDescent="0.25">
      <c r="A2563" s="50">
        <v>2562</v>
      </c>
      <c r="B2563" s="51">
        <v>42009</v>
      </c>
      <c r="C2563" s="75">
        <f t="shared" si="851"/>
        <v>42009</v>
      </c>
      <c r="D2563" s="50" t="s">
        <v>1225</v>
      </c>
      <c r="E2563" s="50">
        <v>0.75</v>
      </c>
      <c r="F2563" s="50">
        <v>0</v>
      </c>
      <c r="G2563" s="50">
        <v>38</v>
      </c>
      <c r="H2563" s="50">
        <v>0</v>
      </c>
      <c r="I2563" s="53">
        <f t="shared" si="854"/>
        <v>2.6388888888888889E-2</v>
      </c>
      <c r="J2563" s="54">
        <f t="shared" si="855"/>
        <v>3.5185185185185187E-2</v>
      </c>
      <c r="K2563" s="50" t="s">
        <v>781</v>
      </c>
      <c r="L2563" s="50" t="s">
        <v>1304</v>
      </c>
      <c r="M2563" s="55">
        <f t="shared" si="856"/>
        <v>1.1842105263157903</v>
      </c>
      <c r="N2563" s="50">
        <v>0</v>
      </c>
      <c r="O2563" s="50" t="s">
        <v>253</v>
      </c>
      <c r="S2563" s="151">
        <f t="shared" si="857"/>
        <v>8.4444444444444447E-2</v>
      </c>
      <c r="T2563" s="151">
        <f t="shared" si="858"/>
        <v>4.2222222222222223E-2</v>
      </c>
      <c r="V2563" s="393">
        <f t="shared" ref="V2563:V2626" si="869">U2563*0.000568182</f>
        <v>0</v>
      </c>
      <c r="W2563" s="393">
        <f t="shared" ref="W2563:W2626" si="870">U2563*0.0006213713910761</f>
        <v>0</v>
      </c>
      <c r="X2563" s="53">
        <f t="shared" si="859"/>
        <v>0.92185185185185192</v>
      </c>
      <c r="Y2563" s="53">
        <f t="shared" si="860"/>
        <v>0.95824103185185183</v>
      </c>
      <c r="Z2563" s="53">
        <f t="shared" si="861"/>
        <v>0.46092592592592596</v>
      </c>
      <c r="AA2563" s="53">
        <f t="shared" si="862"/>
        <v>0.47912051592592592</v>
      </c>
      <c r="AB2563" s="50">
        <f t="shared" si="863"/>
        <v>4065</v>
      </c>
      <c r="AC2563" s="50">
        <f t="shared" si="850"/>
        <v>2015</v>
      </c>
      <c r="AD2563" s="50">
        <f t="shared" si="864"/>
        <v>1</v>
      </c>
      <c r="AE2563" s="56">
        <f t="shared" si="865"/>
        <v>201501</v>
      </c>
      <c r="AF2563" s="56">
        <f t="shared" si="852"/>
        <v>2</v>
      </c>
      <c r="AG2563" s="58">
        <f t="shared" si="853"/>
        <v>0</v>
      </c>
      <c r="AH2563" s="56">
        <f t="shared" si="866"/>
        <v>5</v>
      </c>
      <c r="AI2563" s="53">
        <f t="shared" si="867"/>
        <v>0.94004644185185193</v>
      </c>
      <c r="AJ2563" s="56">
        <f t="shared" si="868"/>
        <v>35.025000000000006</v>
      </c>
    </row>
    <row r="2564" spans="1:36" x14ac:dyDescent="0.25">
      <c r="A2564" s="50">
        <v>2563</v>
      </c>
      <c r="B2564" s="51">
        <v>42011</v>
      </c>
      <c r="C2564" s="75">
        <f t="shared" si="851"/>
        <v>42011</v>
      </c>
      <c r="D2564" s="50" t="s">
        <v>1223</v>
      </c>
      <c r="E2564" s="50">
        <v>4</v>
      </c>
      <c r="F2564" s="50">
        <v>0</v>
      </c>
      <c r="G2564" s="50">
        <v>40</v>
      </c>
      <c r="H2564" s="50">
        <v>0</v>
      </c>
      <c r="I2564" s="53">
        <f t="shared" si="854"/>
        <v>2.7777777777777776E-2</v>
      </c>
      <c r="J2564" s="54">
        <f t="shared" si="855"/>
        <v>6.9444444444444441E-3</v>
      </c>
      <c r="K2564" s="50" t="s">
        <v>1280</v>
      </c>
      <c r="L2564" s="50" t="s">
        <v>17</v>
      </c>
      <c r="M2564" s="55">
        <f t="shared" si="856"/>
        <v>6.0000000000000053</v>
      </c>
      <c r="N2564" s="50">
        <v>139</v>
      </c>
      <c r="O2564" s="50" t="s">
        <v>253</v>
      </c>
      <c r="S2564" s="151">
        <f t="shared" si="857"/>
        <v>0.18194444444444444</v>
      </c>
      <c r="T2564" s="151">
        <f t="shared" si="858"/>
        <v>9.0972222222222218E-2</v>
      </c>
      <c r="V2564" s="393">
        <f t="shared" si="869"/>
        <v>0</v>
      </c>
      <c r="W2564" s="393">
        <f t="shared" si="870"/>
        <v>0</v>
      </c>
      <c r="X2564" s="53">
        <f t="shared" si="859"/>
        <v>0.18194444444444444</v>
      </c>
      <c r="Y2564" s="53">
        <f t="shared" si="860"/>
        <v>0.21833362444444443</v>
      </c>
      <c r="Z2564" s="53">
        <f t="shared" si="861"/>
        <v>9.0972222222222218E-2</v>
      </c>
      <c r="AA2564" s="53">
        <f t="shared" si="862"/>
        <v>0.10916681222222221</v>
      </c>
      <c r="AB2564" s="50">
        <f t="shared" si="863"/>
        <v>1699</v>
      </c>
      <c r="AC2564" s="50">
        <f t="shared" si="850"/>
        <v>2015</v>
      </c>
      <c r="AD2564" s="50">
        <f t="shared" si="864"/>
        <v>1</v>
      </c>
      <c r="AE2564" s="56">
        <f t="shared" si="865"/>
        <v>201501</v>
      </c>
      <c r="AF2564" s="56">
        <f t="shared" si="852"/>
        <v>2</v>
      </c>
      <c r="AG2564" s="58">
        <f t="shared" si="853"/>
        <v>1</v>
      </c>
      <c r="AH2564" s="56">
        <f t="shared" si="866"/>
        <v>7</v>
      </c>
      <c r="AI2564" s="53">
        <f t="shared" si="867"/>
        <v>0.20013903444444442</v>
      </c>
      <c r="AJ2564" s="56">
        <f t="shared" si="868"/>
        <v>17.079999999999998</v>
      </c>
    </row>
    <row r="2565" spans="1:36" x14ac:dyDescent="0.25">
      <c r="A2565" s="50">
        <v>2564</v>
      </c>
      <c r="B2565" s="51">
        <v>42015</v>
      </c>
      <c r="C2565" s="75">
        <f t="shared" si="851"/>
        <v>42015</v>
      </c>
      <c r="D2565" s="50" t="s">
        <v>1223</v>
      </c>
      <c r="E2565" s="50">
        <v>5.5</v>
      </c>
      <c r="F2565" s="50">
        <v>1</v>
      </c>
      <c r="G2565" s="50">
        <v>0</v>
      </c>
      <c r="H2565" s="50">
        <v>0</v>
      </c>
      <c r="I2565" s="53">
        <f t="shared" si="854"/>
        <v>4.1666666666666664E-2</v>
      </c>
      <c r="J2565" s="54">
        <f t="shared" si="855"/>
        <v>7.5757575757575751E-3</v>
      </c>
      <c r="K2565" s="50" t="s">
        <v>1539</v>
      </c>
      <c r="L2565" s="50" t="s">
        <v>17</v>
      </c>
      <c r="M2565" s="55">
        <f t="shared" si="856"/>
        <v>5.5000000000000044</v>
      </c>
      <c r="N2565" s="50">
        <v>142</v>
      </c>
      <c r="O2565" s="50" t="s">
        <v>253</v>
      </c>
      <c r="S2565" s="151">
        <f t="shared" si="857"/>
        <v>0.19848484848484846</v>
      </c>
      <c r="T2565" s="151">
        <f t="shared" si="858"/>
        <v>9.9242424242424229E-2</v>
      </c>
      <c r="V2565" s="393">
        <f t="shared" si="869"/>
        <v>0</v>
      </c>
      <c r="W2565" s="393">
        <f t="shared" si="870"/>
        <v>0</v>
      </c>
      <c r="X2565" s="53">
        <f t="shared" si="859"/>
        <v>0.19848484848484846</v>
      </c>
      <c r="Y2565" s="53">
        <f t="shared" si="860"/>
        <v>0.23487402848484845</v>
      </c>
      <c r="Z2565" s="53">
        <f t="shared" si="861"/>
        <v>9.9242424242424229E-2</v>
      </c>
      <c r="AA2565" s="53">
        <f t="shared" si="862"/>
        <v>0.11743701424242423</v>
      </c>
      <c r="AB2565" s="50">
        <f t="shared" si="863"/>
        <v>2448</v>
      </c>
      <c r="AC2565" s="50">
        <f t="shared" si="850"/>
        <v>2015</v>
      </c>
      <c r="AD2565" s="50">
        <f t="shared" si="864"/>
        <v>1</v>
      </c>
      <c r="AE2565" s="56">
        <f t="shared" si="865"/>
        <v>201501</v>
      </c>
      <c r="AF2565" s="56">
        <f t="shared" si="852"/>
        <v>3</v>
      </c>
      <c r="AG2565" s="58">
        <f t="shared" si="853"/>
        <v>3</v>
      </c>
      <c r="AH2565" s="56">
        <f t="shared" si="866"/>
        <v>11</v>
      </c>
      <c r="AI2565" s="53">
        <f t="shared" si="867"/>
        <v>0.21667943848484844</v>
      </c>
      <c r="AJ2565" s="56">
        <f t="shared" si="868"/>
        <v>23.484999999999999</v>
      </c>
    </row>
    <row r="2566" spans="1:36" x14ac:dyDescent="0.25">
      <c r="A2566" s="50">
        <v>2565</v>
      </c>
      <c r="B2566" s="51">
        <v>42017</v>
      </c>
      <c r="C2566" s="75">
        <f t="shared" si="851"/>
        <v>42017</v>
      </c>
      <c r="D2566" s="50" t="s">
        <v>1223</v>
      </c>
      <c r="E2566" s="50">
        <v>2.7</v>
      </c>
      <c r="F2566" s="50">
        <v>0</v>
      </c>
      <c r="G2566" s="50">
        <v>30</v>
      </c>
      <c r="H2566" s="50">
        <v>0</v>
      </c>
      <c r="I2566" s="53">
        <f t="shared" si="854"/>
        <v>2.0833333333333332E-2</v>
      </c>
      <c r="J2566" s="54">
        <f t="shared" si="855"/>
        <v>7.7160493827160481E-3</v>
      </c>
      <c r="K2566" s="50" t="s">
        <v>1280</v>
      </c>
      <c r="L2566" s="50" t="s">
        <v>1048</v>
      </c>
      <c r="M2566" s="55">
        <f t="shared" si="856"/>
        <v>5.4000000000000048</v>
      </c>
      <c r="N2566" s="50">
        <v>0</v>
      </c>
      <c r="O2566" s="50" t="s">
        <v>253</v>
      </c>
      <c r="S2566" s="151">
        <f t="shared" si="857"/>
        <v>0.20216049382716045</v>
      </c>
      <c r="T2566" s="151">
        <f t="shared" si="858"/>
        <v>0.10108024691358022</v>
      </c>
      <c r="V2566" s="393">
        <f t="shared" si="869"/>
        <v>0</v>
      </c>
      <c r="W2566" s="393">
        <f t="shared" si="870"/>
        <v>0</v>
      </c>
      <c r="X2566" s="53">
        <f t="shared" si="859"/>
        <v>0.20216049382716045</v>
      </c>
      <c r="Y2566" s="53">
        <f t="shared" si="860"/>
        <v>0.23854967382716044</v>
      </c>
      <c r="Z2566" s="53">
        <f t="shared" si="861"/>
        <v>0.10108024691358022</v>
      </c>
      <c r="AA2566" s="53">
        <f t="shared" si="862"/>
        <v>0.11927483691358022</v>
      </c>
      <c r="AB2566" s="50">
        <f t="shared" si="863"/>
        <v>2576</v>
      </c>
      <c r="AC2566" s="50">
        <f t="shared" si="850"/>
        <v>2015</v>
      </c>
      <c r="AD2566" s="50">
        <f t="shared" si="864"/>
        <v>1</v>
      </c>
      <c r="AE2566" s="56">
        <f t="shared" si="865"/>
        <v>201501</v>
      </c>
      <c r="AF2566" s="56">
        <f t="shared" si="852"/>
        <v>3</v>
      </c>
      <c r="AG2566" s="58">
        <f t="shared" si="853"/>
        <v>1</v>
      </c>
      <c r="AH2566" s="56">
        <f t="shared" si="866"/>
        <v>13</v>
      </c>
      <c r="AI2566" s="53">
        <f t="shared" si="867"/>
        <v>0.22035508382716046</v>
      </c>
      <c r="AJ2566" s="56">
        <f t="shared" si="868"/>
        <v>11.529</v>
      </c>
    </row>
    <row r="2567" spans="1:36" x14ac:dyDescent="0.25">
      <c r="A2567" s="50">
        <v>2566</v>
      </c>
      <c r="B2567" s="51">
        <v>42018</v>
      </c>
      <c r="C2567" s="75">
        <f t="shared" si="851"/>
        <v>42018</v>
      </c>
      <c r="D2567" s="50" t="s">
        <v>1225</v>
      </c>
      <c r="E2567" s="50">
        <v>1.2</v>
      </c>
      <c r="F2567" s="50">
        <v>0</v>
      </c>
      <c r="G2567" s="50">
        <v>50</v>
      </c>
      <c r="H2567" s="50">
        <v>0</v>
      </c>
      <c r="I2567" s="53">
        <f t="shared" si="854"/>
        <v>3.4722222222222224E-2</v>
      </c>
      <c r="J2567" s="54">
        <f t="shared" si="855"/>
        <v>2.8935185185185189E-2</v>
      </c>
      <c r="K2567" s="50" t="s">
        <v>781</v>
      </c>
      <c r="L2567" s="50" t="s">
        <v>1304</v>
      </c>
      <c r="M2567" s="55">
        <f t="shared" si="856"/>
        <v>1.4400000000000008</v>
      </c>
      <c r="N2567" s="50">
        <v>0</v>
      </c>
      <c r="O2567" s="50" t="s">
        <v>253</v>
      </c>
      <c r="S2567" s="151">
        <f t="shared" si="857"/>
        <v>6.9444444444444448E-2</v>
      </c>
      <c r="T2567" s="151">
        <f t="shared" si="858"/>
        <v>3.4722222222222224E-2</v>
      </c>
      <c r="V2567" s="393">
        <f t="shared" si="869"/>
        <v>0</v>
      </c>
      <c r="W2567" s="393">
        <f t="shared" si="870"/>
        <v>0</v>
      </c>
      <c r="X2567" s="53">
        <f t="shared" si="859"/>
        <v>0.75810185185185197</v>
      </c>
      <c r="Y2567" s="53">
        <f t="shared" si="860"/>
        <v>0.79449103185185188</v>
      </c>
      <c r="Z2567" s="53">
        <f t="shared" si="861"/>
        <v>0.37905092592592599</v>
      </c>
      <c r="AA2567" s="53">
        <f t="shared" si="862"/>
        <v>0.39724551592592594</v>
      </c>
      <c r="AB2567" s="50">
        <f t="shared" si="863"/>
        <v>4020</v>
      </c>
      <c r="AC2567" s="50">
        <f t="shared" si="850"/>
        <v>2015</v>
      </c>
      <c r="AD2567" s="50">
        <f t="shared" si="864"/>
        <v>1</v>
      </c>
      <c r="AE2567" s="56">
        <f t="shared" si="865"/>
        <v>201501</v>
      </c>
      <c r="AF2567" s="56">
        <f t="shared" si="852"/>
        <v>3</v>
      </c>
      <c r="AG2567" s="58">
        <f t="shared" si="853"/>
        <v>0</v>
      </c>
      <c r="AH2567" s="56">
        <f t="shared" si="866"/>
        <v>14</v>
      </c>
      <c r="AI2567" s="53">
        <f t="shared" si="867"/>
        <v>0.77629644185185187</v>
      </c>
      <c r="AJ2567" s="56">
        <f t="shared" si="868"/>
        <v>56.04</v>
      </c>
    </row>
    <row r="2568" spans="1:36" x14ac:dyDescent="0.25">
      <c r="A2568" s="50">
        <v>2567</v>
      </c>
      <c r="B2568" s="51">
        <v>42018</v>
      </c>
      <c r="C2568" s="75">
        <f t="shared" si="851"/>
        <v>42018</v>
      </c>
      <c r="D2568" s="50" t="s">
        <v>1224</v>
      </c>
      <c r="E2568" s="50">
        <v>10</v>
      </c>
      <c r="F2568" s="50">
        <v>0</v>
      </c>
      <c r="G2568" s="50">
        <v>30</v>
      </c>
      <c r="H2568" s="50">
        <v>0</v>
      </c>
      <c r="I2568" s="53">
        <f t="shared" si="854"/>
        <v>2.0833333333333332E-2</v>
      </c>
      <c r="J2568" s="54">
        <f t="shared" si="855"/>
        <v>2.0833333333333333E-3</v>
      </c>
      <c r="K2568" s="50" t="s">
        <v>921</v>
      </c>
      <c r="L2568" s="50" t="s">
        <v>1132</v>
      </c>
      <c r="M2568" s="55">
        <f t="shared" si="856"/>
        <v>20.000000000000014</v>
      </c>
      <c r="N2568" s="50">
        <v>0</v>
      </c>
      <c r="O2568" s="50" t="s">
        <v>253</v>
      </c>
      <c r="S2568" s="151">
        <f t="shared" si="857"/>
        <v>0.23333333333333334</v>
      </c>
      <c r="T2568" s="151">
        <f t="shared" si="858"/>
        <v>0.11666666666666667</v>
      </c>
      <c r="V2568" s="393">
        <f t="shared" si="869"/>
        <v>0</v>
      </c>
      <c r="W2568" s="393">
        <f t="shared" si="870"/>
        <v>0</v>
      </c>
      <c r="X2568" s="53">
        <f t="shared" si="859"/>
        <v>5.4583333333333331E-2</v>
      </c>
      <c r="Y2568" s="53">
        <f t="shared" si="860"/>
        <v>9.0972513333333324E-2</v>
      </c>
      <c r="Z2568" s="53">
        <f t="shared" si="861"/>
        <v>2.7291666666666665E-2</v>
      </c>
      <c r="AA2568" s="53">
        <f t="shared" si="862"/>
        <v>4.5486256666666662E-2</v>
      </c>
      <c r="AB2568" s="50">
        <f t="shared" si="863"/>
        <v>218</v>
      </c>
      <c r="AC2568" s="50">
        <f t="shared" si="850"/>
        <v>2015</v>
      </c>
      <c r="AD2568" s="50">
        <f t="shared" si="864"/>
        <v>1</v>
      </c>
      <c r="AE2568" s="56">
        <f t="shared" si="865"/>
        <v>201501</v>
      </c>
      <c r="AF2568" s="56">
        <f t="shared" si="852"/>
        <v>3</v>
      </c>
      <c r="AG2568" s="58" t="e">
        <f>IF(ISBLANK(B2568)," ",MAX(B2568-#REF!-1,0))</f>
        <v>#REF!</v>
      </c>
      <c r="AH2568" s="56">
        <f t="shared" si="866"/>
        <v>14</v>
      </c>
      <c r="AI2568" s="53">
        <f t="shared" si="867"/>
        <v>7.2777923333333328E-2</v>
      </c>
      <c r="AJ2568" s="56">
        <f t="shared" si="868"/>
        <v>10</v>
      </c>
    </row>
    <row r="2569" spans="1:36" x14ac:dyDescent="0.25">
      <c r="A2569" s="50">
        <v>2568</v>
      </c>
      <c r="B2569" s="51">
        <v>42020</v>
      </c>
      <c r="C2569" s="75">
        <f t="shared" si="851"/>
        <v>42020</v>
      </c>
      <c r="D2569" s="50" t="s">
        <v>1223</v>
      </c>
      <c r="E2569" s="50">
        <v>4.2</v>
      </c>
      <c r="F2569" s="50">
        <v>0</v>
      </c>
      <c r="G2569" s="50">
        <v>50</v>
      </c>
      <c r="H2569" s="50">
        <v>46</v>
      </c>
      <c r="I2569" s="53">
        <f t="shared" si="854"/>
        <v>3.5254629629629629E-2</v>
      </c>
      <c r="J2569" s="54">
        <f t="shared" si="855"/>
        <v>8.3939594356261023E-3</v>
      </c>
      <c r="K2569" s="50" t="s">
        <v>1539</v>
      </c>
      <c r="L2569" s="50" t="s">
        <v>315</v>
      </c>
      <c r="M2569" s="55">
        <f t="shared" si="856"/>
        <v>4.9638870650032869</v>
      </c>
      <c r="N2569" s="50">
        <v>145</v>
      </c>
      <c r="O2569" s="50" t="s">
        <v>319</v>
      </c>
      <c r="S2569" s="151">
        <f t="shared" si="857"/>
        <v>0.21992173721340388</v>
      </c>
      <c r="T2569" s="151">
        <f t="shared" si="858"/>
        <v>0.10996086860670194</v>
      </c>
      <c r="V2569" s="393">
        <f t="shared" si="869"/>
        <v>0</v>
      </c>
      <c r="W2569" s="393">
        <f t="shared" si="870"/>
        <v>0</v>
      </c>
      <c r="X2569" s="53">
        <f t="shared" si="859"/>
        <v>0.21992173721340388</v>
      </c>
      <c r="Y2569" s="53">
        <f t="shared" si="860"/>
        <v>0.25631091721340388</v>
      </c>
      <c r="Z2569" s="53">
        <f t="shared" si="861"/>
        <v>0.10996086860670194</v>
      </c>
      <c r="AA2569" s="53">
        <f t="shared" si="862"/>
        <v>0.12815545860670194</v>
      </c>
      <c r="AB2569" s="50">
        <f t="shared" si="863"/>
        <v>3050</v>
      </c>
      <c r="AC2569" s="50">
        <f t="shared" si="850"/>
        <v>2015</v>
      </c>
      <c r="AD2569" s="50">
        <f t="shared" si="864"/>
        <v>1</v>
      </c>
      <c r="AE2569" s="56">
        <f t="shared" si="865"/>
        <v>201501</v>
      </c>
      <c r="AF2569" s="56">
        <f t="shared" si="852"/>
        <v>3</v>
      </c>
      <c r="AG2569" s="58">
        <f t="shared" ref="AG2569:AG2632" si="871">IF(ISBLANK(B2569)," ",MAX(B2569-B2568-1,0))</f>
        <v>1</v>
      </c>
      <c r="AH2569" s="56">
        <f t="shared" si="866"/>
        <v>16</v>
      </c>
      <c r="AI2569" s="53">
        <f t="shared" si="867"/>
        <v>0.23811632721340387</v>
      </c>
      <c r="AJ2569" s="56">
        <f t="shared" si="868"/>
        <v>17.933999999999997</v>
      </c>
    </row>
    <row r="2570" spans="1:36" x14ac:dyDescent="0.25">
      <c r="A2570" s="50">
        <v>2569</v>
      </c>
      <c r="B2570" s="51">
        <v>42021</v>
      </c>
      <c r="C2570" s="75">
        <f t="shared" si="851"/>
        <v>42021</v>
      </c>
      <c r="D2570" s="50" t="s">
        <v>1223</v>
      </c>
      <c r="E2570" s="50">
        <v>5.2</v>
      </c>
      <c r="F2570" s="50">
        <v>1</v>
      </c>
      <c r="G2570" s="50">
        <v>0</v>
      </c>
      <c r="H2570" s="50">
        <v>8</v>
      </c>
      <c r="I2570" s="53">
        <f t="shared" si="854"/>
        <v>4.1759259259259253E-2</v>
      </c>
      <c r="J2570" s="54">
        <f t="shared" si="855"/>
        <v>8.0306267806267793E-3</v>
      </c>
      <c r="K2570" s="50" t="s">
        <v>1539</v>
      </c>
      <c r="L2570" s="50" t="s">
        <v>1545</v>
      </c>
      <c r="M2570" s="55">
        <f t="shared" si="856"/>
        <v>5.1884700665188523</v>
      </c>
      <c r="N2570" s="50">
        <v>142</v>
      </c>
      <c r="O2570" s="50" t="s">
        <v>319</v>
      </c>
      <c r="S2570" s="151">
        <f t="shared" si="857"/>
        <v>0.21040242165242162</v>
      </c>
      <c r="T2570" s="151">
        <f t="shared" si="858"/>
        <v>0.10520121082621081</v>
      </c>
      <c r="V2570" s="393">
        <f t="shared" si="869"/>
        <v>0</v>
      </c>
      <c r="W2570" s="393">
        <f t="shared" si="870"/>
        <v>0</v>
      </c>
      <c r="X2570" s="53">
        <f t="shared" si="859"/>
        <v>0.21040242165242162</v>
      </c>
      <c r="Y2570" s="53">
        <f t="shared" si="860"/>
        <v>0.24679160165242162</v>
      </c>
      <c r="Z2570" s="53">
        <f t="shared" si="861"/>
        <v>0.10520121082621081</v>
      </c>
      <c r="AA2570" s="53">
        <f t="shared" si="862"/>
        <v>0.12339580082621081</v>
      </c>
      <c r="AB2570" s="50">
        <f t="shared" si="863"/>
        <v>2831</v>
      </c>
      <c r="AC2570" s="50">
        <f t="shared" si="850"/>
        <v>2015</v>
      </c>
      <c r="AD2570" s="50">
        <f t="shared" si="864"/>
        <v>1</v>
      </c>
      <c r="AE2570" s="56">
        <f t="shared" si="865"/>
        <v>201501</v>
      </c>
      <c r="AF2570" s="56">
        <f t="shared" si="852"/>
        <v>3</v>
      </c>
      <c r="AG2570" s="58">
        <f t="shared" si="871"/>
        <v>0</v>
      </c>
      <c r="AH2570" s="56">
        <f t="shared" si="866"/>
        <v>17</v>
      </c>
      <c r="AI2570" s="53">
        <f t="shared" si="867"/>
        <v>0.22859701165242163</v>
      </c>
      <c r="AJ2570" s="56">
        <f t="shared" si="868"/>
        <v>22.203999999999997</v>
      </c>
    </row>
    <row r="2571" spans="1:36" x14ac:dyDescent="0.25">
      <c r="A2571" s="50">
        <v>2570</v>
      </c>
      <c r="B2571" s="51">
        <v>42022</v>
      </c>
      <c r="C2571" s="75">
        <f t="shared" si="851"/>
        <v>42022</v>
      </c>
      <c r="D2571" s="50" t="s">
        <v>1224</v>
      </c>
      <c r="E2571" s="50">
        <v>14.9</v>
      </c>
      <c r="F2571" s="50">
        <v>1</v>
      </c>
      <c r="G2571" s="50">
        <v>0</v>
      </c>
      <c r="H2571" s="50">
        <v>0</v>
      </c>
      <c r="I2571" s="53">
        <f t="shared" si="854"/>
        <v>4.1666666666666664E-2</v>
      </c>
      <c r="J2571" s="54">
        <f t="shared" si="855"/>
        <v>2.7964205816554807E-3</v>
      </c>
      <c r="K2571" s="50" t="s">
        <v>1342</v>
      </c>
      <c r="L2571" s="50" t="s">
        <v>1343</v>
      </c>
      <c r="M2571" s="55">
        <f t="shared" si="856"/>
        <v>14.900000000000013</v>
      </c>
      <c r="N2571" s="50">
        <v>111</v>
      </c>
      <c r="O2571" s="50" t="s">
        <v>253</v>
      </c>
      <c r="S2571" s="151">
        <f t="shared" si="857"/>
        <v>0.31319910514541383</v>
      </c>
      <c r="T2571" s="151">
        <f t="shared" si="858"/>
        <v>0.15659955257270691</v>
      </c>
      <c r="V2571" s="393">
        <f t="shared" si="869"/>
        <v>0</v>
      </c>
      <c r="W2571" s="393">
        <f t="shared" si="870"/>
        <v>0</v>
      </c>
      <c r="X2571" s="53">
        <f t="shared" si="859"/>
        <v>7.3266219239373598E-2</v>
      </c>
      <c r="Y2571" s="53">
        <f t="shared" si="860"/>
        <v>0.10965539923937359</v>
      </c>
      <c r="Z2571" s="53">
        <f t="shared" si="861"/>
        <v>3.6633109619686799E-2</v>
      </c>
      <c r="AA2571" s="53">
        <f t="shared" si="862"/>
        <v>5.4827699619686796E-2</v>
      </c>
      <c r="AB2571" s="50">
        <f t="shared" si="863"/>
        <v>630</v>
      </c>
      <c r="AC2571" s="50">
        <f t="shared" si="850"/>
        <v>2015</v>
      </c>
      <c r="AD2571" s="50">
        <f t="shared" si="864"/>
        <v>1</v>
      </c>
      <c r="AE2571" s="56">
        <f t="shared" si="865"/>
        <v>201501</v>
      </c>
      <c r="AF2571" s="56">
        <f t="shared" si="852"/>
        <v>4</v>
      </c>
      <c r="AG2571" s="58">
        <f t="shared" si="871"/>
        <v>0</v>
      </c>
      <c r="AH2571" s="56">
        <f t="shared" si="866"/>
        <v>18</v>
      </c>
      <c r="AI2571" s="53">
        <f t="shared" si="867"/>
        <v>9.1460809239373594E-2</v>
      </c>
      <c r="AJ2571" s="56">
        <f t="shared" si="868"/>
        <v>14.9</v>
      </c>
    </row>
    <row r="2572" spans="1:36" x14ac:dyDescent="0.25">
      <c r="A2572" s="50">
        <v>2571</v>
      </c>
      <c r="B2572" s="51">
        <v>42023</v>
      </c>
      <c r="C2572" s="75">
        <f t="shared" si="851"/>
        <v>42023</v>
      </c>
      <c r="D2572" s="50" t="s">
        <v>1223</v>
      </c>
      <c r="E2572" s="50">
        <v>4.3</v>
      </c>
      <c r="F2572" s="50">
        <v>0</v>
      </c>
      <c r="G2572" s="50">
        <v>50</v>
      </c>
      <c r="H2572" s="50">
        <v>59</v>
      </c>
      <c r="I2572" s="53">
        <f t="shared" si="854"/>
        <v>3.5405092592592592E-2</v>
      </c>
      <c r="J2572" s="54">
        <f t="shared" si="855"/>
        <v>8.233742463393626E-3</v>
      </c>
      <c r="K2572" s="50" t="s">
        <v>1539</v>
      </c>
      <c r="L2572" s="50" t="s">
        <v>1546</v>
      </c>
      <c r="M2572" s="55">
        <f t="shared" si="856"/>
        <v>5.0604772801569178</v>
      </c>
      <c r="N2572" s="50">
        <v>143</v>
      </c>
      <c r="O2572" s="50" t="s">
        <v>319</v>
      </c>
      <c r="S2572" s="151">
        <f t="shared" si="857"/>
        <v>0.21572405254091301</v>
      </c>
      <c r="T2572" s="151">
        <f t="shared" si="858"/>
        <v>0.1078620262704565</v>
      </c>
      <c r="V2572" s="393">
        <f t="shared" si="869"/>
        <v>0</v>
      </c>
      <c r="W2572" s="393">
        <f t="shared" si="870"/>
        <v>0</v>
      </c>
      <c r="X2572" s="53">
        <f t="shared" si="859"/>
        <v>0.21572405254091301</v>
      </c>
      <c r="Y2572" s="53">
        <f t="shared" si="860"/>
        <v>0.252113232540913</v>
      </c>
      <c r="Z2572" s="53">
        <f t="shared" si="861"/>
        <v>0.1078620262704565</v>
      </c>
      <c r="AA2572" s="53">
        <f t="shared" si="862"/>
        <v>0.1260566162704565</v>
      </c>
      <c r="AB2572" s="50">
        <f t="shared" si="863"/>
        <v>2949</v>
      </c>
      <c r="AC2572" s="50">
        <f t="shared" si="850"/>
        <v>2015</v>
      </c>
      <c r="AD2572" s="50">
        <f t="shared" si="864"/>
        <v>1</v>
      </c>
      <c r="AE2572" s="56">
        <f t="shared" si="865"/>
        <v>201501</v>
      </c>
      <c r="AF2572" s="56">
        <f t="shared" si="852"/>
        <v>4</v>
      </c>
      <c r="AG2572" s="58">
        <f t="shared" si="871"/>
        <v>0</v>
      </c>
      <c r="AH2572" s="56">
        <f t="shared" si="866"/>
        <v>19</v>
      </c>
      <c r="AI2572" s="53">
        <f t="shared" si="867"/>
        <v>0.23391864254091299</v>
      </c>
      <c r="AJ2572" s="56">
        <f t="shared" si="868"/>
        <v>18.360999999999997</v>
      </c>
    </row>
    <row r="2573" spans="1:36" x14ac:dyDescent="0.25">
      <c r="A2573" s="50">
        <v>2572</v>
      </c>
      <c r="B2573" s="51">
        <v>42024</v>
      </c>
      <c r="C2573" s="75">
        <f t="shared" si="851"/>
        <v>42024</v>
      </c>
      <c r="D2573" s="50" t="s">
        <v>1224</v>
      </c>
      <c r="E2573" s="50">
        <v>16.25</v>
      </c>
      <c r="F2573" s="50">
        <v>0</v>
      </c>
      <c r="G2573" s="50">
        <v>45</v>
      </c>
      <c r="H2573" s="50">
        <v>0</v>
      </c>
      <c r="I2573" s="53">
        <f t="shared" si="854"/>
        <v>3.125E-2</v>
      </c>
      <c r="J2573" s="54">
        <f t="shared" si="855"/>
        <v>1.9230769230769232E-3</v>
      </c>
      <c r="K2573" s="50" t="s">
        <v>921</v>
      </c>
      <c r="L2573" s="50" t="s">
        <v>1132</v>
      </c>
      <c r="M2573" s="55">
        <f t="shared" si="856"/>
        <v>21.666666666666682</v>
      </c>
      <c r="N2573" s="50">
        <v>0</v>
      </c>
      <c r="O2573" s="50" t="s">
        <v>253</v>
      </c>
      <c r="S2573" s="151">
        <f t="shared" si="857"/>
        <v>0.2153846153846154</v>
      </c>
      <c r="T2573" s="151">
        <f t="shared" si="858"/>
        <v>0.1076923076923077</v>
      </c>
      <c r="V2573" s="393">
        <f t="shared" si="869"/>
        <v>0</v>
      </c>
      <c r="W2573" s="393">
        <f t="shared" si="870"/>
        <v>0</v>
      </c>
      <c r="X2573" s="53">
        <f t="shared" si="859"/>
        <v>5.0384615384615389E-2</v>
      </c>
      <c r="Y2573" s="53">
        <f t="shared" si="860"/>
        <v>8.6773795384615396E-2</v>
      </c>
      <c r="Z2573" s="53">
        <f t="shared" si="861"/>
        <v>2.5192307692307694E-2</v>
      </c>
      <c r="AA2573" s="53">
        <f t="shared" si="862"/>
        <v>4.3386897692307698E-2</v>
      </c>
      <c r="AB2573" s="50">
        <f t="shared" si="863"/>
        <v>131</v>
      </c>
      <c r="AC2573" s="50">
        <f t="shared" si="850"/>
        <v>2015</v>
      </c>
      <c r="AD2573" s="50">
        <f t="shared" si="864"/>
        <v>1</v>
      </c>
      <c r="AE2573" s="56">
        <f t="shared" si="865"/>
        <v>201501</v>
      </c>
      <c r="AF2573" s="56">
        <f t="shared" si="852"/>
        <v>4</v>
      </c>
      <c r="AG2573" s="58">
        <f t="shared" si="871"/>
        <v>0</v>
      </c>
      <c r="AH2573" s="56">
        <f t="shared" si="866"/>
        <v>20</v>
      </c>
      <c r="AI2573" s="53">
        <f t="shared" si="867"/>
        <v>6.8579205384615399E-2</v>
      </c>
      <c r="AJ2573" s="56">
        <f t="shared" si="868"/>
        <v>16.25</v>
      </c>
    </row>
    <row r="2574" spans="1:36" x14ac:dyDescent="0.25">
      <c r="A2574" s="50">
        <v>2573</v>
      </c>
      <c r="B2574" s="51">
        <v>42025</v>
      </c>
      <c r="C2574" s="75">
        <f t="shared" si="851"/>
        <v>42025</v>
      </c>
      <c r="D2574" s="50" t="s">
        <v>1223</v>
      </c>
      <c r="E2574" s="50">
        <v>4.25</v>
      </c>
      <c r="F2574" s="50">
        <v>0</v>
      </c>
      <c r="G2574" s="50">
        <v>50</v>
      </c>
      <c r="H2574" s="50">
        <v>0</v>
      </c>
      <c r="I2574" s="53">
        <f t="shared" si="854"/>
        <v>3.4722222222222224E-2</v>
      </c>
      <c r="J2574" s="54">
        <f t="shared" si="855"/>
        <v>8.1699346405228763E-3</v>
      </c>
      <c r="K2574" s="50" t="s">
        <v>1280</v>
      </c>
      <c r="L2574" s="50" t="s">
        <v>1048</v>
      </c>
      <c r="M2574" s="55">
        <f t="shared" si="856"/>
        <v>5.1000000000000041</v>
      </c>
      <c r="N2574" s="50">
        <v>138</v>
      </c>
      <c r="O2574" s="50" t="s">
        <v>253</v>
      </c>
      <c r="S2574" s="151">
        <f t="shared" si="857"/>
        <v>0.21405228758169936</v>
      </c>
      <c r="T2574" s="151">
        <f t="shared" si="858"/>
        <v>0.10702614379084968</v>
      </c>
      <c r="V2574" s="393">
        <f t="shared" si="869"/>
        <v>0</v>
      </c>
      <c r="W2574" s="393">
        <f t="shared" si="870"/>
        <v>0</v>
      </c>
      <c r="X2574" s="53">
        <f t="shared" si="859"/>
        <v>0.21405228758169936</v>
      </c>
      <c r="Y2574" s="53">
        <f t="shared" si="860"/>
        <v>0.25044146758169938</v>
      </c>
      <c r="Z2574" s="53">
        <f t="shared" si="861"/>
        <v>0.10702614379084968</v>
      </c>
      <c r="AA2574" s="53">
        <f t="shared" si="862"/>
        <v>0.12522073379084969</v>
      </c>
      <c r="AB2574" s="50">
        <f t="shared" si="863"/>
        <v>2917</v>
      </c>
      <c r="AC2574" s="50">
        <f t="shared" si="850"/>
        <v>2015</v>
      </c>
      <c r="AD2574" s="50">
        <f t="shared" si="864"/>
        <v>1</v>
      </c>
      <c r="AE2574" s="56">
        <f t="shared" si="865"/>
        <v>201501</v>
      </c>
      <c r="AF2574" s="56">
        <f t="shared" si="852"/>
        <v>4</v>
      </c>
      <c r="AG2574" s="58">
        <f t="shared" si="871"/>
        <v>0</v>
      </c>
      <c r="AH2574" s="56">
        <f t="shared" si="866"/>
        <v>21</v>
      </c>
      <c r="AI2574" s="53">
        <f t="shared" si="867"/>
        <v>0.23224687758169937</v>
      </c>
      <c r="AJ2574" s="56">
        <f t="shared" si="868"/>
        <v>18.147499999999997</v>
      </c>
    </row>
    <row r="2575" spans="1:36" x14ac:dyDescent="0.25">
      <c r="A2575" s="50">
        <v>2574</v>
      </c>
      <c r="B2575" s="51">
        <v>42025</v>
      </c>
      <c r="C2575" s="75">
        <f t="shared" si="851"/>
        <v>42025</v>
      </c>
      <c r="D2575" s="50" t="s">
        <v>1225</v>
      </c>
      <c r="E2575" s="50">
        <v>1.1000000000000001</v>
      </c>
      <c r="F2575" s="50">
        <v>0</v>
      </c>
      <c r="G2575" s="50">
        <v>35</v>
      </c>
      <c r="H2575" s="50">
        <v>23</v>
      </c>
      <c r="I2575" s="53">
        <f t="shared" si="854"/>
        <v>2.4571759259259262E-2</v>
      </c>
      <c r="J2575" s="54">
        <f t="shared" si="855"/>
        <v>2.2337962962962962E-2</v>
      </c>
      <c r="K2575" s="50" t="s">
        <v>781</v>
      </c>
      <c r="L2575" s="50" t="s">
        <v>1304</v>
      </c>
      <c r="M2575" s="55">
        <f t="shared" si="856"/>
        <v>1.8652849740932658</v>
      </c>
      <c r="N2575" s="50">
        <v>0</v>
      </c>
      <c r="O2575" s="50" t="s">
        <v>253</v>
      </c>
      <c r="S2575" s="151">
        <f t="shared" si="857"/>
        <v>5.3611111111111109E-2</v>
      </c>
      <c r="T2575" s="151">
        <f t="shared" si="858"/>
        <v>2.6805555555555555E-2</v>
      </c>
      <c r="V2575" s="393">
        <f t="shared" si="869"/>
        <v>0</v>
      </c>
      <c r="W2575" s="393">
        <f t="shared" si="870"/>
        <v>0</v>
      </c>
      <c r="X2575" s="53">
        <f t="shared" si="859"/>
        <v>0.5852546296296296</v>
      </c>
      <c r="Y2575" s="53">
        <f t="shared" si="860"/>
        <v>0.62164380962962951</v>
      </c>
      <c r="Z2575" s="53">
        <f t="shared" si="861"/>
        <v>0.2926273148148148</v>
      </c>
      <c r="AA2575" s="53">
        <f t="shared" si="862"/>
        <v>0.31082190481481475</v>
      </c>
      <c r="AB2575" s="50">
        <f t="shared" si="863"/>
        <v>3681</v>
      </c>
      <c r="AC2575" s="50">
        <f t="shared" si="850"/>
        <v>2015</v>
      </c>
      <c r="AD2575" s="50">
        <f t="shared" si="864"/>
        <v>1</v>
      </c>
      <c r="AE2575" s="56">
        <f t="shared" si="865"/>
        <v>201501</v>
      </c>
      <c r="AF2575" s="56">
        <f t="shared" si="852"/>
        <v>4</v>
      </c>
      <c r="AG2575" s="58">
        <f t="shared" si="871"/>
        <v>0</v>
      </c>
      <c r="AH2575" s="56">
        <f t="shared" si="866"/>
        <v>21</v>
      </c>
      <c r="AI2575" s="53">
        <f t="shared" si="867"/>
        <v>0.6034492196296295</v>
      </c>
      <c r="AJ2575" s="56">
        <f t="shared" si="868"/>
        <v>51.370000000000005</v>
      </c>
    </row>
    <row r="2576" spans="1:36" x14ac:dyDescent="0.25">
      <c r="A2576" s="50">
        <v>2575</v>
      </c>
      <c r="B2576" s="51">
        <v>42026</v>
      </c>
      <c r="C2576" s="75">
        <f t="shared" si="851"/>
        <v>42026</v>
      </c>
      <c r="D2576" s="50" t="s">
        <v>1223</v>
      </c>
      <c r="E2576" s="50">
        <v>3.1</v>
      </c>
      <c r="F2576" s="50">
        <v>0</v>
      </c>
      <c r="G2576" s="50">
        <v>35</v>
      </c>
      <c r="H2576" s="50">
        <v>1</v>
      </c>
      <c r="I2576" s="53">
        <f t="shared" si="854"/>
        <v>2.431712962962963E-2</v>
      </c>
      <c r="J2576" s="54">
        <f t="shared" si="855"/>
        <v>7.844235364396655E-3</v>
      </c>
      <c r="K2576" s="50" t="s">
        <v>1280</v>
      </c>
      <c r="L2576" s="50" t="s">
        <v>1048</v>
      </c>
      <c r="M2576" s="55">
        <f t="shared" si="856"/>
        <v>5.3117563065207083</v>
      </c>
      <c r="N2576" s="50">
        <v>138</v>
      </c>
      <c r="O2576" s="50" t="s">
        <v>253</v>
      </c>
      <c r="S2576" s="151">
        <f t="shared" si="857"/>
        <v>0.20551896654719234</v>
      </c>
      <c r="T2576" s="151">
        <f t="shared" si="858"/>
        <v>0.10275948327359617</v>
      </c>
      <c r="V2576" s="393">
        <f t="shared" si="869"/>
        <v>0</v>
      </c>
      <c r="W2576" s="393">
        <f t="shared" si="870"/>
        <v>0</v>
      </c>
      <c r="X2576" s="53">
        <f t="shared" si="859"/>
        <v>0.20551896654719234</v>
      </c>
      <c r="Y2576" s="53">
        <f t="shared" si="860"/>
        <v>0.24190814654719237</v>
      </c>
      <c r="Z2576" s="53">
        <f t="shared" si="861"/>
        <v>0.10275948327359617</v>
      </c>
      <c r="AA2576" s="53">
        <f t="shared" si="862"/>
        <v>0.12095407327359618</v>
      </c>
      <c r="AB2576" s="50">
        <f t="shared" si="863"/>
        <v>2691</v>
      </c>
      <c r="AC2576" s="50">
        <f t="shared" si="850"/>
        <v>2015</v>
      </c>
      <c r="AD2576" s="50">
        <f t="shared" si="864"/>
        <v>1</v>
      </c>
      <c r="AE2576" s="56">
        <f t="shared" si="865"/>
        <v>201501</v>
      </c>
      <c r="AF2576" s="56">
        <f t="shared" si="852"/>
        <v>4</v>
      </c>
      <c r="AG2576" s="58">
        <f t="shared" si="871"/>
        <v>0</v>
      </c>
      <c r="AH2576" s="56">
        <f t="shared" si="866"/>
        <v>22</v>
      </c>
      <c r="AI2576" s="53">
        <f t="shared" si="867"/>
        <v>0.22371355654719235</v>
      </c>
      <c r="AJ2576" s="56">
        <f t="shared" si="868"/>
        <v>13.236999999999998</v>
      </c>
    </row>
    <row r="2577" spans="1:36" x14ac:dyDescent="0.25">
      <c r="A2577" s="50">
        <v>2576</v>
      </c>
      <c r="B2577" s="51">
        <v>42028</v>
      </c>
      <c r="C2577" s="75">
        <f t="shared" si="851"/>
        <v>42028</v>
      </c>
      <c r="D2577" s="50" t="s">
        <v>1223</v>
      </c>
      <c r="E2577" s="50">
        <v>9</v>
      </c>
      <c r="F2577" s="50">
        <v>1</v>
      </c>
      <c r="G2577" s="50">
        <v>41</v>
      </c>
      <c r="H2577" s="50">
        <v>54</v>
      </c>
      <c r="I2577" s="53">
        <f t="shared" si="854"/>
        <v>7.076388888888889E-2</v>
      </c>
      <c r="J2577" s="54">
        <f t="shared" si="855"/>
        <v>7.862654320987655E-3</v>
      </c>
      <c r="K2577" s="50" t="s">
        <v>1539</v>
      </c>
      <c r="L2577" s="50" t="s">
        <v>17</v>
      </c>
      <c r="M2577" s="55">
        <f t="shared" si="856"/>
        <v>5.2993130520117795</v>
      </c>
      <c r="N2577" s="50">
        <v>137</v>
      </c>
      <c r="O2577" s="50" t="s">
        <v>253</v>
      </c>
      <c r="S2577" s="151">
        <f t="shared" si="857"/>
        <v>0.20600154320987657</v>
      </c>
      <c r="T2577" s="151">
        <f t="shared" si="858"/>
        <v>0.10300077160493828</v>
      </c>
      <c r="V2577" s="393">
        <f t="shared" si="869"/>
        <v>0</v>
      </c>
      <c r="W2577" s="393">
        <f t="shared" si="870"/>
        <v>0</v>
      </c>
      <c r="X2577" s="53">
        <f t="shared" si="859"/>
        <v>0.20600154320987657</v>
      </c>
      <c r="Y2577" s="53">
        <f t="shared" si="860"/>
        <v>0.24239072320987656</v>
      </c>
      <c r="Z2577" s="53">
        <f t="shared" si="861"/>
        <v>0.10300077160493828</v>
      </c>
      <c r="AA2577" s="53">
        <f t="shared" si="862"/>
        <v>0.12119536160493828</v>
      </c>
      <c r="AB2577" s="50">
        <f t="shared" si="863"/>
        <v>2706</v>
      </c>
      <c r="AC2577" s="50">
        <f t="shared" si="850"/>
        <v>2015</v>
      </c>
      <c r="AD2577" s="50">
        <f t="shared" si="864"/>
        <v>1</v>
      </c>
      <c r="AE2577" s="56">
        <f t="shared" si="865"/>
        <v>201501</v>
      </c>
      <c r="AF2577" s="56">
        <f t="shared" si="852"/>
        <v>4</v>
      </c>
      <c r="AG2577" s="58">
        <f t="shared" si="871"/>
        <v>1</v>
      </c>
      <c r="AH2577" s="56">
        <f t="shared" si="866"/>
        <v>24</v>
      </c>
      <c r="AI2577" s="53">
        <f t="shared" si="867"/>
        <v>0.22419613320987658</v>
      </c>
      <c r="AJ2577" s="56">
        <f t="shared" si="868"/>
        <v>38.429999999999993</v>
      </c>
    </row>
    <row r="2578" spans="1:36" x14ac:dyDescent="0.25">
      <c r="A2578" s="50">
        <v>2577</v>
      </c>
      <c r="B2578" s="51">
        <v>42029</v>
      </c>
      <c r="C2578" s="75">
        <f t="shared" si="851"/>
        <v>42029</v>
      </c>
      <c r="D2578" s="50" t="s">
        <v>1224</v>
      </c>
      <c r="E2578" s="50">
        <v>16.600000000000001</v>
      </c>
      <c r="F2578" s="50">
        <v>1</v>
      </c>
      <c r="G2578" s="50">
        <v>10</v>
      </c>
      <c r="H2578" s="50">
        <v>18</v>
      </c>
      <c r="I2578" s="53">
        <f t="shared" si="854"/>
        <v>4.8819444444444443E-2</v>
      </c>
      <c r="J2578" s="54">
        <f t="shared" si="855"/>
        <v>2.9409303882195446E-3</v>
      </c>
      <c r="K2578" s="50" t="s">
        <v>1342</v>
      </c>
      <c r="L2578" s="50" t="s">
        <v>1343</v>
      </c>
      <c r="M2578" s="55">
        <f t="shared" si="856"/>
        <v>14.167852062588917</v>
      </c>
      <c r="N2578" s="50">
        <v>110</v>
      </c>
      <c r="O2578" s="50" t="s">
        <v>253</v>
      </c>
      <c r="S2578" s="151">
        <f t="shared" si="857"/>
        <v>0.329384203480589</v>
      </c>
      <c r="T2578" s="151">
        <f t="shared" si="858"/>
        <v>0.1646921017402945</v>
      </c>
      <c r="V2578" s="393">
        <f t="shared" si="869"/>
        <v>0</v>
      </c>
      <c r="W2578" s="393">
        <f t="shared" si="870"/>
        <v>0</v>
      </c>
      <c r="X2578" s="53">
        <f t="shared" si="859"/>
        <v>7.7052376171352063E-2</v>
      </c>
      <c r="Y2578" s="53">
        <f t="shared" si="860"/>
        <v>0.11344155617135207</v>
      </c>
      <c r="Z2578" s="53">
        <f t="shared" si="861"/>
        <v>3.8526188085676032E-2</v>
      </c>
      <c r="AA2578" s="53">
        <f t="shared" si="862"/>
        <v>5.6720778085676035E-2</v>
      </c>
      <c r="AB2578" s="50">
        <f t="shared" si="863"/>
        <v>709</v>
      </c>
      <c r="AC2578" s="50">
        <f t="shared" si="850"/>
        <v>2015</v>
      </c>
      <c r="AD2578" s="50">
        <f t="shared" si="864"/>
        <v>1</v>
      </c>
      <c r="AE2578" s="56">
        <f t="shared" si="865"/>
        <v>201501</v>
      </c>
      <c r="AF2578" s="56">
        <f t="shared" si="852"/>
        <v>5</v>
      </c>
      <c r="AG2578" s="58">
        <f t="shared" si="871"/>
        <v>0</v>
      </c>
      <c r="AH2578" s="56">
        <f t="shared" si="866"/>
        <v>25</v>
      </c>
      <c r="AI2578" s="53">
        <f t="shared" si="867"/>
        <v>9.524696617135206E-2</v>
      </c>
      <c r="AJ2578" s="56">
        <f t="shared" si="868"/>
        <v>16.600000000000001</v>
      </c>
    </row>
    <row r="2579" spans="1:36" x14ac:dyDescent="0.25">
      <c r="A2579" s="50">
        <v>2578</v>
      </c>
      <c r="B2579" s="51">
        <v>42031</v>
      </c>
      <c r="C2579" s="75">
        <f t="shared" si="851"/>
        <v>42031</v>
      </c>
      <c r="D2579" s="50" t="s">
        <v>1223</v>
      </c>
      <c r="E2579" s="50">
        <v>3.7</v>
      </c>
      <c r="F2579" s="50">
        <v>0</v>
      </c>
      <c r="G2579" s="50">
        <v>39</v>
      </c>
      <c r="H2579" s="50">
        <v>53</v>
      </c>
      <c r="I2579" s="53">
        <f t="shared" si="854"/>
        <v>2.7696759259259258E-2</v>
      </c>
      <c r="J2579" s="54">
        <f t="shared" si="855"/>
        <v>7.48561061061061E-3</v>
      </c>
      <c r="K2579" s="50" t="s">
        <v>1539</v>
      </c>
      <c r="L2579" s="50" t="s">
        <v>1343</v>
      </c>
      <c r="M2579" s="55">
        <f t="shared" si="856"/>
        <v>5.5662348516506528</v>
      </c>
      <c r="N2579" s="50">
        <v>143</v>
      </c>
      <c r="O2579" s="50" t="s">
        <v>253</v>
      </c>
      <c r="S2579" s="151">
        <f t="shared" si="857"/>
        <v>0.19612299799799798</v>
      </c>
      <c r="T2579" s="151">
        <f t="shared" si="858"/>
        <v>9.8061498998998992E-2</v>
      </c>
      <c r="V2579" s="393">
        <f t="shared" si="869"/>
        <v>0</v>
      </c>
      <c r="W2579" s="393">
        <f t="shared" si="870"/>
        <v>0</v>
      </c>
      <c r="X2579" s="53">
        <f t="shared" si="859"/>
        <v>0.19612299799799798</v>
      </c>
      <c r="Y2579" s="53">
        <f t="shared" si="860"/>
        <v>0.23251217799799795</v>
      </c>
      <c r="Z2579" s="53">
        <f t="shared" si="861"/>
        <v>9.8061498998998992E-2</v>
      </c>
      <c r="AA2579" s="53">
        <f t="shared" si="862"/>
        <v>0.11625608899899897</v>
      </c>
      <c r="AB2579" s="50">
        <f t="shared" si="863"/>
        <v>2362</v>
      </c>
      <c r="AC2579" s="50">
        <f t="shared" si="850"/>
        <v>2015</v>
      </c>
      <c r="AD2579" s="50">
        <f t="shared" si="864"/>
        <v>1</v>
      </c>
      <c r="AE2579" s="56">
        <f t="shared" si="865"/>
        <v>201501</v>
      </c>
      <c r="AF2579" s="56">
        <f t="shared" si="852"/>
        <v>5</v>
      </c>
      <c r="AG2579" s="58">
        <f t="shared" si="871"/>
        <v>1</v>
      </c>
      <c r="AH2579" s="56">
        <f t="shared" si="866"/>
        <v>27</v>
      </c>
      <c r="AI2579" s="53">
        <f t="shared" si="867"/>
        <v>0.21431758799799797</v>
      </c>
      <c r="AJ2579" s="56">
        <f t="shared" si="868"/>
        <v>15.798999999999999</v>
      </c>
    </row>
    <row r="2580" spans="1:36" x14ac:dyDescent="0.25">
      <c r="A2580" s="50">
        <v>2579</v>
      </c>
      <c r="B2580" s="51">
        <v>42032</v>
      </c>
      <c r="C2580" s="75">
        <f t="shared" si="851"/>
        <v>42032</v>
      </c>
      <c r="D2580" s="50" t="s">
        <v>1225</v>
      </c>
      <c r="E2580" s="50">
        <v>1</v>
      </c>
      <c r="F2580" s="50">
        <v>0</v>
      </c>
      <c r="G2580" s="50">
        <v>30</v>
      </c>
      <c r="H2580" s="50">
        <v>13</v>
      </c>
      <c r="I2580" s="53">
        <f t="shared" si="854"/>
        <v>2.0983796296296296E-2</v>
      </c>
      <c r="J2580" s="54">
        <f t="shared" si="855"/>
        <v>2.0983796296296296E-2</v>
      </c>
      <c r="K2580" s="50" t="s">
        <v>781</v>
      </c>
      <c r="L2580" s="50" t="s">
        <v>1304</v>
      </c>
      <c r="M2580" s="55">
        <f t="shared" si="856"/>
        <v>1.985659128516273</v>
      </c>
      <c r="N2580" s="50">
        <v>0</v>
      </c>
      <c r="O2580" s="50" t="s">
        <v>253</v>
      </c>
      <c r="S2580" s="151">
        <f t="shared" si="857"/>
        <v>5.0361111111111106E-2</v>
      </c>
      <c r="T2580" s="151">
        <f t="shared" si="858"/>
        <v>2.5180555555555553E-2</v>
      </c>
      <c r="V2580" s="393">
        <f t="shared" si="869"/>
        <v>0</v>
      </c>
      <c r="W2580" s="393">
        <f t="shared" si="870"/>
        <v>0</v>
      </c>
      <c r="X2580" s="53">
        <f t="shared" si="859"/>
        <v>0.54977546296296298</v>
      </c>
      <c r="Y2580" s="53">
        <f t="shared" si="860"/>
        <v>0.58616464296296289</v>
      </c>
      <c r="Z2580" s="53">
        <f t="shared" si="861"/>
        <v>0.27488773148148149</v>
      </c>
      <c r="AA2580" s="53">
        <f t="shared" si="862"/>
        <v>0.29308232148148144</v>
      </c>
      <c r="AB2580" s="50">
        <f t="shared" si="863"/>
        <v>3642</v>
      </c>
      <c r="AC2580" s="50">
        <f t="shared" si="850"/>
        <v>2015</v>
      </c>
      <c r="AD2580" s="50">
        <f t="shared" si="864"/>
        <v>1</v>
      </c>
      <c r="AE2580" s="56">
        <f t="shared" si="865"/>
        <v>201501</v>
      </c>
      <c r="AF2580" s="56">
        <f t="shared" si="852"/>
        <v>5</v>
      </c>
      <c r="AG2580" s="58">
        <f t="shared" si="871"/>
        <v>0</v>
      </c>
      <c r="AH2580" s="56">
        <f t="shared" si="866"/>
        <v>28</v>
      </c>
      <c r="AI2580" s="53">
        <f t="shared" si="867"/>
        <v>0.56797005296296299</v>
      </c>
      <c r="AJ2580" s="56">
        <f t="shared" si="868"/>
        <v>46.7</v>
      </c>
    </row>
    <row r="2581" spans="1:36" x14ac:dyDescent="0.25">
      <c r="A2581" s="50">
        <v>2580</v>
      </c>
      <c r="B2581" s="51">
        <v>42034</v>
      </c>
      <c r="C2581" s="75">
        <f t="shared" si="851"/>
        <v>42034</v>
      </c>
      <c r="D2581" s="50" t="s">
        <v>1223</v>
      </c>
      <c r="E2581" s="50">
        <v>2.75</v>
      </c>
      <c r="F2581" s="50">
        <v>0</v>
      </c>
      <c r="G2581" s="50">
        <v>31</v>
      </c>
      <c r="H2581" s="50">
        <v>33</v>
      </c>
      <c r="I2581" s="53">
        <f t="shared" si="854"/>
        <v>2.1909722222222223E-2</v>
      </c>
      <c r="J2581" s="54">
        <f t="shared" si="855"/>
        <v>7.9671717171717182E-3</v>
      </c>
      <c r="K2581" s="50" t="s">
        <v>1548</v>
      </c>
      <c r="L2581" s="50" t="s">
        <v>17</v>
      </c>
      <c r="M2581" s="55">
        <f t="shared" si="856"/>
        <v>5.2297939778129985</v>
      </c>
      <c r="N2581" s="50">
        <v>135</v>
      </c>
      <c r="O2581" s="50" t="s">
        <v>253</v>
      </c>
      <c r="S2581" s="151">
        <f t="shared" si="857"/>
        <v>0.208739898989899</v>
      </c>
      <c r="T2581" s="151">
        <f t="shared" si="858"/>
        <v>0.1043699494949495</v>
      </c>
      <c r="V2581" s="393">
        <f t="shared" si="869"/>
        <v>0</v>
      </c>
      <c r="W2581" s="393">
        <f t="shared" si="870"/>
        <v>0</v>
      </c>
      <c r="X2581" s="53">
        <f t="shared" si="859"/>
        <v>0.208739898989899</v>
      </c>
      <c r="Y2581" s="53">
        <f t="shared" si="860"/>
        <v>0.24512907898989902</v>
      </c>
      <c r="Z2581" s="53">
        <f t="shared" si="861"/>
        <v>0.1043699494949495</v>
      </c>
      <c r="AA2581" s="53">
        <f t="shared" si="862"/>
        <v>0.12256453949494951</v>
      </c>
      <c r="AB2581" s="50">
        <f t="shared" si="863"/>
        <v>2787</v>
      </c>
      <c r="AC2581" s="50">
        <f t="shared" si="850"/>
        <v>2015</v>
      </c>
      <c r="AD2581" s="50">
        <f t="shared" si="864"/>
        <v>1</v>
      </c>
      <c r="AE2581" s="56">
        <f t="shared" si="865"/>
        <v>201501</v>
      </c>
      <c r="AF2581" s="56">
        <f t="shared" si="852"/>
        <v>5</v>
      </c>
      <c r="AG2581" s="58">
        <f t="shared" si="871"/>
        <v>1</v>
      </c>
      <c r="AH2581" s="56">
        <f t="shared" si="866"/>
        <v>30</v>
      </c>
      <c r="AI2581" s="53">
        <f t="shared" si="867"/>
        <v>0.22693448898989901</v>
      </c>
      <c r="AJ2581" s="56">
        <f t="shared" si="868"/>
        <v>11.7425</v>
      </c>
    </row>
    <row r="2582" spans="1:36" x14ac:dyDescent="0.25">
      <c r="A2582" s="50">
        <v>2581</v>
      </c>
      <c r="B2582" s="51">
        <v>42035</v>
      </c>
      <c r="C2582" s="75">
        <f t="shared" si="851"/>
        <v>42035</v>
      </c>
      <c r="D2582" s="50" t="s">
        <v>1223</v>
      </c>
      <c r="E2582" s="50">
        <v>8.5500000000000007</v>
      </c>
      <c r="F2582" s="50">
        <v>1</v>
      </c>
      <c r="G2582" s="50">
        <v>41</v>
      </c>
      <c r="H2582" s="50">
        <v>24</v>
      </c>
      <c r="I2582" s="53">
        <f t="shared" si="854"/>
        <v>7.0416666666666669E-2</v>
      </c>
      <c r="J2582" s="54">
        <f t="shared" si="855"/>
        <v>8.2358674463937614E-3</v>
      </c>
      <c r="K2582" s="50" t="s">
        <v>1548</v>
      </c>
      <c r="L2582" s="50" t="s">
        <v>17</v>
      </c>
      <c r="M2582" s="55">
        <f t="shared" si="856"/>
        <v>5.0591715976331404</v>
      </c>
      <c r="N2582" s="50">
        <v>140</v>
      </c>
      <c r="O2582" s="50" t="s">
        <v>253</v>
      </c>
      <c r="S2582" s="151">
        <f t="shared" si="857"/>
        <v>0.21577972709551654</v>
      </c>
      <c r="T2582" s="151">
        <f t="shared" si="858"/>
        <v>0.10788986354775827</v>
      </c>
      <c r="V2582" s="393">
        <f t="shared" si="869"/>
        <v>0</v>
      </c>
      <c r="W2582" s="393">
        <f t="shared" si="870"/>
        <v>0</v>
      </c>
      <c r="X2582" s="53">
        <f t="shared" si="859"/>
        <v>0.21577972709551654</v>
      </c>
      <c r="Y2582" s="53">
        <f t="shared" si="860"/>
        <v>0.25216890709551654</v>
      </c>
      <c r="Z2582" s="53">
        <f t="shared" si="861"/>
        <v>0.10788986354775827</v>
      </c>
      <c r="AA2582" s="53">
        <f t="shared" si="862"/>
        <v>0.12608445354775827</v>
      </c>
      <c r="AB2582" s="50">
        <f t="shared" si="863"/>
        <v>2950</v>
      </c>
      <c r="AC2582" s="50">
        <f t="shared" si="850"/>
        <v>2015</v>
      </c>
      <c r="AD2582" s="50">
        <f t="shared" si="864"/>
        <v>1</v>
      </c>
      <c r="AE2582" s="56">
        <f t="shared" si="865"/>
        <v>201501</v>
      </c>
      <c r="AF2582" s="56">
        <f t="shared" si="852"/>
        <v>5</v>
      </c>
      <c r="AG2582" s="58">
        <f t="shared" si="871"/>
        <v>0</v>
      </c>
      <c r="AH2582" s="56">
        <f t="shared" si="866"/>
        <v>31</v>
      </c>
      <c r="AI2582" s="53">
        <f t="shared" si="867"/>
        <v>0.23397431709551653</v>
      </c>
      <c r="AJ2582" s="56">
        <f t="shared" si="868"/>
        <v>36.508499999999998</v>
      </c>
    </row>
    <row r="2583" spans="1:36" x14ac:dyDescent="0.25">
      <c r="A2583" s="50">
        <v>2582</v>
      </c>
      <c r="B2583" s="51">
        <v>42037</v>
      </c>
      <c r="C2583" s="75">
        <f t="shared" si="851"/>
        <v>42037</v>
      </c>
      <c r="D2583" s="50" t="s">
        <v>1223</v>
      </c>
      <c r="E2583" s="50">
        <v>3.75</v>
      </c>
      <c r="F2583" s="50">
        <v>0</v>
      </c>
      <c r="G2583" s="50">
        <v>41</v>
      </c>
      <c r="H2583" s="50">
        <v>54</v>
      </c>
      <c r="I2583" s="53">
        <f t="shared" si="854"/>
        <v>2.9097222222222222E-2</v>
      </c>
      <c r="J2583" s="54">
        <f t="shared" si="855"/>
        <v>7.7592592592592591E-3</v>
      </c>
      <c r="K2583" s="50" t="s">
        <v>1548</v>
      </c>
      <c r="L2583" s="50" t="s">
        <v>17</v>
      </c>
      <c r="M2583" s="55">
        <f t="shared" si="856"/>
        <v>5.3699284009546586</v>
      </c>
      <c r="N2583" s="50">
        <v>138</v>
      </c>
      <c r="O2583" s="50" t="s">
        <v>253</v>
      </c>
      <c r="S2583" s="151">
        <f t="shared" si="857"/>
        <v>0.20329259259259258</v>
      </c>
      <c r="T2583" s="151">
        <f t="shared" si="858"/>
        <v>0.10164629629629629</v>
      </c>
      <c r="V2583" s="393">
        <f t="shared" si="869"/>
        <v>0</v>
      </c>
      <c r="W2583" s="393">
        <f t="shared" si="870"/>
        <v>0</v>
      </c>
      <c r="X2583" s="53">
        <f t="shared" si="859"/>
        <v>0.20329259259259258</v>
      </c>
      <c r="Y2583" s="53">
        <f t="shared" si="860"/>
        <v>0.2396817725925926</v>
      </c>
      <c r="Z2583" s="53">
        <f t="shared" si="861"/>
        <v>0.10164629629629629</v>
      </c>
      <c r="AA2583" s="53">
        <f t="shared" si="862"/>
        <v>0.1198408862962963</v>
      </c>
      <c r="AB2583" s="50">
        <f t="shared" si="863"/>
        <v>2623</v>
      </c>
      <c r="AC2583" s="50">
        <f t="shared" si="850"/>
        <v>2015</v>
      </c>
      <c r="AD2583" s="50">
        <f t="shared" si="864"/>
        <v>2</v>
      </c>
      <c r="AE2583" s="56">
        <f t="shared" si="865"/>
        <v>201502</v>
      </c>
      <c r="AF2583" s="56">
        <f t="shared" si="852"/>
        <v>6</v>
      </c>
      <c r="AG2583" s="58">
        <f t="shared" si="871"/>
        <v>1</v>
      </c>
      <c r="AH2583" s="56">
        <f t="shared" si="866"/>
        <v>2</v>
      </c>
      <c r="AI2583" s="53">
        <f t="shared" si="867"/>
        <v>0.22148718259259259</v>
      </c>
      <c r="AJ2583" s="56">
        <f t="shared" si="868"/>
        <v>16.012499999999999</v>
      </c>
    </row>
    <row r="2584" spans="1:36" x14ac:dyDescent="0.25">
      <c r="A2584" s="50">
        <v>2583</v>
      </c>
      <c r="B2584" s="51">
        <v>42038</v>
      </c>
      <c r="C2584" s="75">
        <f t="shared" si="851"/>
        <v>42038</v>
      </c>
      <c r="D2584" s="50" t="s">
        <v>1223</v>
      </c>
      <c r="E2584" s="50">
        <v>2.75</v>
      </c>
      <c r="F2584" s="50">
        <v>0</v>
      </c>
      <c r="G2584" s="50">
        <v>30</v>
      </c>
      <c r="H2584" s="50">
        <v>0</v>
      </c>
      <c r="I2584" s="53">
        <f t="shared" si="854"/>
        <v>2.0833333333333332E-2</v>
      </c>
      <c r="J2584" s="54">
        <f t="shared" si="855"/>
        <v>7.5757575757575751E-3</v>
      </c>
      <c r="K2584" s="50" t="s">
        <v>1548</v>
      </c>
      <c r="L2584" s="50" t="s">
        <v>1048</v>
      </c>
      <c r="M2584" s="55">
        <f t="shared" si="856"/>
        <v>5.5000000000000044</v>
      </c>
      <c r="N2584" s="50">
        <v>137</v>
      </c>
      <c r="O2584" s="50" t="s">
        <v>253</v>
      </c>
      <c r="S2584" s="151">
        <f t="shared" si="857"/>
        <v>0.19848484848484846</v>
      </c>
      <c r="T2584" s="151">
        <f t="shared" si="858"/>
        <v>9.9242424242424229E-2</v>
      </c>
      <c r="V2584" s="393">
        <f t="shared" si="869"/>
        <v>0</v>
      </c>
      <c r="W2584" s="393">
        <f t="shared" si="870"/>
        <v>0</v>
      </c>
      <c r="X2584" s="53">
        <f t="shared" si="859"/>
        <v>0.19848484848484846</v>
      </c>
      <c r="Y2584" s="53">
        <f t="shared" si="860"/>
        <v>0.23487402848484845</v>
      </c>
      <c r="Z2584" s="53">
        <f t="shared" si="861"/>
        <v>9.9242424242424229E-2</v>
      </c>
      <c r="AA2584" s="53">
        <f t="shared" si="862"/>
        <v>0.11743701424242423</v>
      </c>
      <c r="AB2584" s="50">
        <f t="shared" si="863"/>
        <v>2448</v>
      </c>
      <c r="AC2584" s="50">
        <f t="shared" si="850"/>
        <v>2015</v>
      </c>
      <c r="AD2584" s="50">
        <f t="shared" si="864"/>
        <v>2</v>
      </c>
      <c r="AE2584" s="56">
        <f t="shared" si="865"/>
        <v>201502</v>
      </c>
      <c r="AF2584" s="56">
        <f t="shared" si="852"/>
        <v>6</v>
      </c>
      <c r="AG2584" s="58">
        <f t="shared" si="871"/>
        <v>0</v>
      </c>
      <c r="AH2584" s="56">
        <f t="shared" si="866"/>
        <v>3</v>
      </c>
      <c r="AI2584" s="53">
        <f t="shared" si="867"/>
        <v>0.21667943848484844</v>
      </c>
      <c r="AJ2584" s="56">
        <f t="shared" si="868"/>
        <v>11.7425</v>
      </c>
    </row>
    <row r="2585" spans="1:36" x14ac:dyDescent="0.25">
      <c r="A2585" s="50">
        <v>2584</v>
      </c>
      <c r="B2585" s="51">
        <v>42041</v>
      </c>
      <c r="C2585" s="75">
        <f t="shared" si="851"/>
        <v>42041</v>
      </c>
      <c r="D2585" s="50" t="s">
        <v>1224</v>
      </c>
      <c r="E2585" s="50">
        <v>10</v>
      </c>
      <c r="F2585" s="50">
        <v>0</v>
      </c>
      <c r="G2585" s="50">
        <v>35</v>
      </c>
      <c r="H2585" s="50">
        <v>34</v>
      </c>
      <c r="I2585" s="53">
        <f t="shared" si="854"/>
        <v>2.4699074074074078E-2</v>
      </c>
      <c r="J2585" s="54">
        <f t="shared" si="855"/>
        <v>2.4699074074074076E-3</v>
      </c>
      <c r="K2585" s="50" t="s">
        <v>1342</v>
      </c>
      <c r="L2585" s="50" t="s">
        <v>1343</v>
      </c>
      <c r="M2585" s="55">
        <f t="shared" si="856"/>
        <v>16.869728209934408</v>
      </c>
      <c r="N2585" s="50">
        <v>123</v>
      </c>
      <c r="O2585" s="50" t="s">
        <v>253</v>
      </c>
      <c r="S2585" s="151">
        <f t="shared" si="857"/>
        <v>0.27662962962962967</v>
      </c>
      <c r="T2585" s="151">
        <f t="shared" si="858"/>
        <v>0.13831481481481483</v>
      </c>
      <c r="V2585" s="393">
        <f t="shared" si="869"/>
        <v>0</v>
      </c>
      <c r="W2585" s="393">
        <f t="shared" si="870"/>
        <v>0</v>
      </c>
      <c r="X2585" s="53">
        <f t="shared" si="859"/>
        <v>6.4711574074074074E-2</v>
      </c>
      <c r="Y2585" s="53">
        <f t="shared" si="860"/>
        <v>0.10110075407407408</v>
      </c>
      <c r="Z2585" s="53">
        <f t="shared" si="861"/>
        <v>3.2355787037037037E-2</v>
      </c>
      <c r="AA2585" s="53">
        <f t="shared" si="862"/>
        <v>5.0550377037037041E-2</v>
      </c>
      <c r="AB2585" s="50">
        <f t="shared" si="863"/>
        <v>391</v>
      </c>
      <c r="AC2585" s="50">
        <f t="shared" si="850"/>
        <v>2015</v>
      </c>
      <c r="AD2585" s="50">
        <f t="shared" si="864"/>
        <v>2</v>
      </c>
      <c r="AE2585" s="56">
        <f t="shared" si="865"/>
        <v>201502</v>
      </c>
      <c r="AF2585" s="56">
        <f t="shared" si="852"/>
        <v>6</v>
      </c>
      <c r="AG2585" s="58">
        <f t="shared" si="871"/>
        <v>2</v>
      </c>
      <c r="AH2585" s="56">
        <f t="shared" si="866"/>
        <v>6</v>
      </c>
      <c r="AI2585" s="53">
        <f t="shared" si="867"/>
        <v>8.2906164074074085E-2</v>
      </c>
      <c r="AJ2585" s="56">
        <f t="shared" si="868"/>
        <v>10</v>
      </c>
    </row>
    <row r="2586" spans="1:36" x14ac:dyDescent="0.25">
      <c r="A2586" s="50">
        <v>2585</v>
      </c>
      <c r="B2586" s="51">
        <v>42042</v>
      </c>
      <c r="C2586" s="75">
        <f t="shared" si="851"/>
        <v>42042</v>
      </c>
      <c r="D2586" s="50" t="s">
        <v>1223</v>
      </c>
      <c r="E2586" s="50">
        <v>5.0999999999999996</v>
      </c>
      <c r="F2586" s="50">
        <v>1</v>
      </c>
      <c r="G2586" s="50">
        <v>0</v>
      </c>
      <c r="H2586" s="50">
        <v>0</v>
      </c>
      <c r="I2586" s="53">
        <f t="shared" si="854"/>
        <v>4.1666666666666664E-2</v>
      </c>
      <c r="J2586" s="54">
        <f t="shared" si="855"/>
        <v>8.1699346405228763E-3</v>
      </c>
      <c r="K2586" s="50" t="s">
        <v>1548</v>
      </c>
      <c r="L2586" s="50" t="s">
        <v>1343</v>
      </c>
      <c r="M2586" s="55">
        <f t="shared" si="856"/>
        <v>5.1000000000000041</v>
      </c>
      <c r="N2586" s="50">
        <v>143</v>
      </c>
      <c r="O2586" s="50" t="s">
        <v>253</v>
      </c>
      <c r="S2586" s="151">
        <f t="shared" si="857"/>
        <v>0.21405228758169936</v>
      </c>
      <c r="T2586" s="151">
        <f t="shared" si="858"/>
        <v>0.10702614379084968</v>
      </c>
      <c r="V2586" s="393">
        <f t="shared" si="869"/>
        <v>0</v>
      </c>
      <c r="W2586" s="393">
        <f t="shared" si="870"/>
        <v>0</v>
      </c>
      <c r="X2586" s="53">
        <f t="shared" si="859"/>
        <v>0.21405228758169936</v>
      </c>
      <c r="Y2586" s="53">
        <f t="shared" si="860"/>
        <v>0.25044146758169938</v>
      </c>
      <c r="Z2586" s="53">
        <f t="shared" si="861"/>
        <v>0.10702614379084968</v>
      </c>
      <c r="AA2586" s="53">
        <f t="shared" si="862"/>
        <v>0.12522073379084969</v>
      </c>
      <c r="AB2586" s="50">
        <f t="shared" si="863"/>
        <v>2917</v>
      </c>
      <c r="AC2586" s="50">
        <f t="shared" si="850"/>
        <v>2015</v>
      </c>
      <c r="AD2586" s="50">
        <f t="shared" si="864"/>
        <v>2</v>
      </c>
      <c r="AE2586" s="56">
        <f t="shared" si="865"/>
        <v>201502</v>
      </c>
      <c r="AF2586" s="56">
        <f t="shared" si="852"/>
        <v>6</v>
      </c>
      <c r="AG2586" s="58">
        <f t="shared" si="871"/>
        <v>0</v>
      </c>
      <c r="AH2586" s="56">
        <f t="shared" si="866"/>
        <v>7</v>
      </c>
      <c r="AI2586" s="53">
        <f t="shared" si="867"/>
        <v>0.23224687758169937</v>
      </c>
      <c r="AJ2586" s="56">
        <f t="shared" si="868"/>
        <v>21.776999999999997</v>
      </c>
    </row>
    <row r="2587" spans="1:36" x14ac:dyDescent="0.25">
      <c r="A2587" s="50">
        <v>2586</v>
      </c>
      <c r="B2587" s="51">
        <v>42043</v>
      </c>
      <c r="C2587" s="75">
        <f t="shared" si="851"/>
        <v>42043</v>
      </c>
      <c r="D2587" s="50" t="s">
        <v>1224</v>
      </c>
      <c r="E2587" s="50">
        <v>15</v>
      </c>
      <c r="F2587" s="50">
        <v>1</v>
      </c>
      <c r="G2587" s="50">
        <v>0</v>
      </c>
      <c r="H2587" s="50">
        <v>0</v>
      </c>
      <c r="I2587" s="53">
        <f t="shared" si="854"/>
        <v>4.1666666666666664E-2</v>
      </c>
      <c r="J2587" s="54">
        <f t="shared" si="855"/>
        <v>2.7777777777777775E-3</v>
      </c>
      <c r="K2587" s="50" t="s">
        <v>1342</v>
      </c>
      <c r="L2587" s="50" t="s">
        <v>1343</v>
      </c>
      <c r="M2587" s="55">
        <f t="shared" si="856"/>
        <v>15.000000000000014</v>
      </c>
      <c r="N2587" s="50">
        <v>135</v>
      </c>
      <c r="O2587" s="50" t="s">
        <v>253</v>
      </c>
      <c r="S2587" s="151">
        <f t="shared" si="857"/>
        <v>0.31111111111111106</v>
      </c>
      <c r="T2587" s="151">
        <f t="shared" si="858"/>
        <v>0.15555555555555553</v>
      </c>
      <c r="V2587" s="393">
        <f t="shared" si="869"/>
        <v>0</v>
      </c>
      <c r="W2587" s="393">
        <f t="shared" si="870"/>
        <v>0</v>
      </c>
      <c r="X2587" s="53">
        <f t="shared" si="859"/>
        <v>7.2777777777777761E-2</v>
      </c>
      <c r="Y2587" s="53">
        <f t="shared" si="860"/>
        <v>0.10916695777777777</v>
      </c>
      <c r="Z2587" s="53">
        <f t="shared" si="861"/>
        <v>3.638888888888888E-2</v>
      </c>
      <c r="AA2587" s="53">
        <f t="shared" si="862"/>
        <v>5.4583478888888884E-2</v>
      </c>
      <c r="AB2587" s="50">
        <f t="shared" si="863"/>
        <v>592</v>
      </c>
      <c r="AC2587" s="50">
        <f t="shared" si="850"/>
        <v>2015</v>
      </c>
      <c r="AD2587" s="50">
        <f t="shared" si="864"/>
        <v>2</v>
      </c>
      <c r="AE2587" s="56">
        <f t="shared" si="865"/>
        <v>201502</v>
      </c>
      <c r="AF2587" s="56">
        <f t="shared" si="852"/>
        <v>7</v>
      </c>
      <c r="AG2587" s="58">
        <f t="shared" si="871"/>
        <v>0</v>
      </c>
      <c r="AH2587" s="56">
        <f t="shared" si="866"/>
        <v>8</v>
      </c>
      <c r="AI2587" s="53">
        <f t="shared" si="867"/>
        <v>9.0972367777777757E-2</v>
      </c>
      <c r="AJ2587" s="56">
        <f t="shared" si="868"/>
        <v>15</v>
      </c>
    </row>
    <row r="2588" spans="1:36" x14ac:dyDescent="0.25">
      <c r="A2588" s="50">
        <v>2587</v>
      </c>
      <c r="B2588" s="51">
        <v>42044</v>
      </c>
      <c r="C2588" s="75">
        <f t="shared" si="851"/>
        <v>42044</v>
      </c>
      <c r="D2588" s="50" t="s">
        <v>1223</v>
      </c>
      <c r="E2588" s="50">
        <v>2.75</v>
      </c>
      <c r="F2588" s="50">
        <v>0</v>
      </c>
      <c r="G2588" s="50">
        <v>30</v>
      </c>
      <c r="H2588" s="50">
        <v>0</v>
      </c>
      <c r="I2588" s="53">
        <f t="shared" si="854"/>
        <v>2.0833333333333332E-2</v>
      </c>
      <c r="J2588" s="54">
        <f t="shared" si="855"/>
        <v>7.5757575757575751E-3</v>
      </c>
      <c r="K2588" s="50" t="s">
        <v>1548</v>
      </c>
      <c r="L2588" s="50" t="s">
        <v>1048</v>
      </c>
      <c r="M2588" s="55">
        <f t="shared" si="856"/>
        <v>5.5000000000000044</v>
      </c>
      <c r="N2588" s="50">
        <v>139</v>
      </c>
      <c r="O2588" s="50" t="s">
        <v>253</v>
      </c>
      <c r="S2588" s="151">
        <f t="shared" si="857"/>
        <v>0.19848484848484846</v>
      </c>
      <c r="T2588" s="151">
        <f t="shared" si="858"/>
        <v>9.9242424242424229E-2</v>
      </c>
      <c r="V2588" s="393">
        <f t="shared" si="869"/>
        <v>0</v>
      </c>
      <c r="W2588" s="393">
        <f t="shared" si="870"/>
        <v>0</v>
      </c>
      <c r="X2588" s="53">
        <f t="shared" si="859"/>
        <v>0.19848484848484846</v>
      </c>
      <c r="Y2588" s="53">
        <f t="shared" si="860"/>
        <v>0.23487402848484845</v>
      </c>
      <c r="Z2588" s="53">
        <f t="shared" si="861"/>
        <v>9.9242424242424229E-2</v>
      </c>
      <c r="AA2588" s="53">
        <f t="shared" si="862"/>
        <v>0.11743701424242423</v>
      </c>
      <c r="AB2588" s="50">
        <f t="shared" si="863"/>
        <v>2448</v>
      </c>
      <c r="AC2588" s="50">
        <f t="shared" si="850"/>
        <v>2015</v>
      </c>
      <c r="AD2588" s="50">
        <f t="shared" si="864"/>
        <v>2</v>
      </c>
      <c r="AE2588" s="56">
        <f t="shared" si="865"/>
        <v>201502</v>
      </c>
      <c r="AF2588" s="56">
        <f t="shared" si="852"/>
        <v>7</v>
      </c>
      <c r="AG2588" s="58">
        <f t="shared" si="871"/>
        <v>0</v>
      </c>
      <c r="AH2588" s="56">
        <f t="shared" si="866"/>
        <v>9</v>
      </c>
      <c r="AI2588" s="53">
        <f t="shared" si="867"/>
        <v>0.21667943848484844</v>
      </c>
      <c r="AJ2588" s="56">
        <f t="shared" si="868"/>
        <v>11.7425</v>
      </c>
    </row>
    <row r="2589" spans="1:36" x14ac:dyDescent="0.25">
      <c r="A2589" s="50">
        <v>2588</v>
      </c>
      <c r="B2589" s="51">
        <v>42045</v>
      </c>
      <c r="C2589" s="75">
        <f t="shared" si="851"/>
        <v>42045</v>
      </c>
      <c r="D2589" s="50" t="s">
        <v>1224</v>
      </c>
      <c r="E2589" s="50">
        <v>12</v>
      </c>
      <c r="F2589" s="50">
        <v>0</v>
      </c>
      <c r="G2589" s="50">
        <v>35</v>
      </c>
      <c r="H2589" s="50">
        <v>0</v>
      </c>
      <c r="I2589" s="53">
        <f t="shared" si="854"/>
        <v>2.4305555555555556E-2</v>
      </c>
      <c r="J2589" s="54">
        <f t="shared" si="855"/>
        <v>2.0254629629629629E-3</v>
      </c>
      <c r="K2589" s="50" t="s">
        <v>921</v>
      </c>
      <c r="L2589" s="50" t="s">
        <v>1132</v>
      </c>
      <c r="M2589" s="55">
        <f t="shared" si="856"/>
        <v>20.571428571428587</v>
      </c>
      <c r="N2589" s="50">
        <v>0</v>
      </c>
      <c r="O2589" s="50" t="s">
        <v>253</v>
      </c>
      <c r="S2589" s="151">
        <f t="shared" si="857"/>
        <v>0.22685185185185183</v>
      </c>
      <c r="T2589" s="151">
        <f t="shared" si="858"/>
        <v>0.11342592592592592</v>
      </c>
      <c r="V2589" s="393">
        <f t="shared" si="869"/>
        <v>0</v>
      </c>
      <c r="W2589" s="393">
        <f t="shared" si="870"/>
        <v>0</v>
      </c>
      <c r="X2589" s="53">
        <f t="shared" si="859"/>
        <v>5.3067129629629624E-2</v>
      </c>
      <c r="Y2589" s="53">
        <f t="shared" si="860"/>
        <v>8.9456309629629624E-2</v>
      </c>
      <c r="Z2589" s="53">
        <f t="shared" si="861"/>
        <v>2.6533564814814812E-2</v>
      </c>
      <c r="AA2589" s="53">
        <f t="shared" si="862"/>
        <v>4.4728154814814812E-2</v>
      </c>
      <c r="AB2589" s="50">
        <f t="shared" si="863"/>
        <v>197</v>
      </c>
      <c r="AC2589" s="50">
        <f t="shared" si="850"/>
        <v>2015</v>
      </c>
      <c r="AD2589" s="50">
        <f t="shared" si="864"/>
        <v>2</v>
      </c>
      <c r="AE2589" s="56">
        <f t="shared" si="865"/>
        <v>201502</v>
      </c>
      <c r="AF2589" s="56">
        <f t="shared" si="852"/>
        <v>7</v>
      </c>
      <c r="AG2589" s="58">
        <f t="shared" si="871"/>
        <v>0</v>
      </c>
      <c r="AH2589" s="56">
        <f t="shared" si="866"/>
        <v>10</v>
      </c>
      <c r="AI2589" s="53">
        <f t="shared" si="867"/>
        <v>7.1261719629629627E-2</v>
      </c>
      <c r="AJ2589" s="56">
        <f t="shared" si="868"/>
        <v>12</v>
      </c>
    </row>
    <row r="2590" spans="1:36" x14ac:dyDescent="0.25">
      <c r="A2590" s="50">
        <v>2589</v>
      </c>
      <c r="B2590" s="51">
        <v>42046</v>
      </c>
      <c r="C2590" s="75">
        <f t="shared" si="851"/>
        <v>42046</v>
      </c>
      <c r="D2590" s="50" t="s">
        <v>1225</v>
      </c>
      <c r="E2590" s="50">
        <v>0.3</v>
      </c>
      <c r="F2590" s="50">
        <v>0</v>
      </c>
      <c r="G2590" s="50">
        <v>9</v>
      </c>
      <c r="H2590" s="50">
        <v>43</v>
      </c>
      <c r="I2590" s="53">
        <f t="shared" si="854"/>
        <v>6.7476851851851856E-3</v>
      </c>
      <c r="J2590" s="54">
        <f t="shared" si="855"/>
        <v>2.2492283950617285E-2</v>
      </c>
      <c r="K2590" s="50" t="s">
        <v>781</v>
      </c>
      <c r="L2590" s="50" t="s">
        <v>1304</v>
      </c>
      <c r="M2590" s="55">
        <f t="shared" si="856"/>
        <v>1.8524871355060049</v>
      </c>
      <c r="N2590" s="50">
        <v>0</v>
      </c>
      <c r="O2590" s="50" t="s">
        <v>253</v>
      </c>
      <c r="S2590" s="151">
        <f t="shared" si="857"/>
        <v>5.3981481481481484E-2</v>
      </c>
      <c r="T2590" s="151">
        <f t="shared" si="858"/>
        <v>2.6990740740740742E-2</v>
      </c>
      <c r="V2590" s="393">
        <f t="shared" si="869"/>
        <v>0</v>
      </c>
      <c r="W2590" s="393">
        <f t="shared" si="870"/>
        <v>0</v>
      </c>
      <c r="X2590" s="53">
        <f t="shared" si="859"/>
        <v>0.58929783950617287</v>
      </c>
      <c r="Y2590" s="53">
        <f t="shared" si="860"/>
        <v>0.62568701950617278</v>
      </c>
      <c r="Z2590" s="53">
        <f t="shared" si="861"/>
        <v>0.29464891975308644</v>
      </c>
      <c r="AA2590" s="53">
        <f t="shared" si="862"/>
        <v>0.31284350975308639</v>
      </c>
      <c r="AB2590" s="50">
        <f t="shared" si="863"/>
        <v>3688</v>
      </c>
      <c r="AC2590" s="50">
        <f t="shared" si="850"/>
        <v>2015</v>
      </c>
      <c r="AD2590" s="50">
        <f t="shared" si="864"/>
        <v>2</v>
      </c>
      <c r="AE2590" s="56">
        <f t="shared" si="865"/>
        <v>201502</v>
      </c>
      <c r="AF2590" s="56">
        <f t="shared" si="852"/>
        <v>7</v>
      </c>
      <c r="AG2590" s="58">
        <f t="shared" si="871"/>
        <v>0</v>
      </c>
      <c r="AH2590" s="56">
        <f t="shared" si="866"/>
        <v>11</v>
      </c>
      <c r="AI2590" s="53">
        <f t="shared" si="867"/>
        <v>0.60749242950617277</v>
      </c>
      <c r="AJ2590" s="56">
        <f t="shared" si="868"/>
        <v>14.01</v>
      </c>
    </row>
    <row r="2591" spans="1:36" x14ac:dyDescent="0.25">
      <c r="A2591" s="50">
        <v>2590</v>
      </c>
      <c r="B2591" s="51">
        <v>42049</v>
      </c>
      <c r="C2591" s="75">
        <f t="shared" si="851"/>
        <v>42049</v>
      </c>
      <c r="D2591" s="50" t="s">
        <v>1223</v>
      </c>
      <c r="E2591" s="50">
        <v>18</v>
      </c>
      <c r="F2591" s="50">
        <v>3</v>
      </c>
      <c r="G2591" s="50">
        <v>33</v>
      </c>
      <c r="H2591" s="50">
        <v>16</v>
      </c>
      <c r="I2591" s="53">
        <f t="shared" si="854"/>
        <v>0.14810185185185185</v>
      </c>
      <c r="J2591" s="54">
        <f t="shared" si="855"/>
        <v>8.2278806584362135E-3</v>
      </c>
      <c r="K2591" s="50" t="s">
        <v>1548</v>
      </c>
      <c r="L2591" s="50" t="s">
        <v>17</v>
      </c>
      <c r="M2591" s="55">
        <f t="shared" si="856"/>
        <v>5.0640825257893134</v>
      </c>
      <c r="N2591" s="50">
        <v>152</v>
      </c>
      <c r="O2591" s="50" t="s">
        <v>253</v>
      </c>
      <c r="S2591" s="151">
        <f t="shared" si="857"/>
        <v>0.21557047325102879</v>
      </c>
      <c r="T2591" s="151">
        <f t="shared" si="858"/>
        <v>0.1077852366255144</v>
      </c>
      <c r="V2591" s="393">
        <f t="shared" si="869"/>
        <v>0</v>
      </c>
      <c r="W2591" s="393">
        <f t="shared" si="870"/>
        <v>0</v>
      </c>
      <c r="X2591" s="53">
        <f t="shared" si="859"/>
        <v>0.21557047325102879</v>
      </c>
      <c r="Y2591" s="53">
        <f t="shared" si="860"/>
        <v>0.25195965325102881</v>
      </c>
      <c r="Z2591" s="53">
        <f t="shared" si="861"/>
        <v>0.1077852366255144</v>
      </c>
      <c r="AA2591" s="53">
        <f t="shared" si="862"/>
        <v>0.12597982662551441</v>
      </c>
      <c r="AB2591" s="50">
        <f t="shared" si="863"/>
        <v>2945</v>
      </c>
      <c r="AC2591" s="50">
        <f t="shared" si="850"/>
        <v>2015</v>
      </c>
      <c r="AD2591" s="50">
        <f t="shared" si="864"/>
        <v>2</v>
      </c>
      <c r="AE2591" s="56">
        <f t="shared" si="865"/>
        <v>201502</v>
      </c>
      <c r="AF2591" s="56">
        <f t="shared" si="852"/>
        <v>7</v>
      </c>
      <c r="AG2591" s="58">
        <f t="shared" si="871"/>
        <v>2</v>
      </c>
      <c r="AH2591" s="56">
        <f t="shared" si="866"/>
        <v>14</v>
      </c>
      <c r="AI2591" s="53">
        <f t="shared" si="867"/>
        <v>0.2337650632510288</v>
      </c>
      <c r="AJ2591" s="56">
        <f t="shared" si="868"/>
        <v>76.859999999999985</v>
      </c>
    </row>
    <row r="2592" spans="1:36" x14ac:dyDescent="0.25">
      <c r="A2592" s="50">
        <v>2591</v>
      </c>
      <c r="B2592" s="51">
        <v>42050</v>
      </c>
      <c r="C2592" s="75">
        <f t="shared" si="851"/>
        <v>42050</v>
      </c>
      <c r="D2592" s="50" t="s">
        <v>1224</v>
      </c>
      <c r="E2592" s="50">
        <v>12</v>
      </c>
      <c r="F2592" s="50">
        <v>0</v>
      </c>
      <c r="G2592" s="50">
        <v>51</v>
      </c>
      <c r="H2592" s="50">
        <v>0</v>
      </c>
      <c r="I2592" s="53">
        <f t="shared" si="854"/>
        <v>3.5416666666666666E-2</v>
      </c>
      <c r="J2592" s="54">
        <f t="shared" si="855"/>
        <v>2.9513888888888888E-3</v>
      </c>
      <c r="K2592" s="50" t="s">
        <v>1342</v>
      </c>
      <c r="L2592" s="50" t="s">
        <v>1343</v>
      </c>
      <c r="M2592" s="55">
        <f t="shared" si="856"/>
        <v>14.117647058823541</v>
      </c>
      <c r="N2592" s="50">
        <v>104</v>
      </c>
      <c r="O2592" s="50" t="s">
        <v>253</v>
      </c>
      <c r="S2592" s="151">
        <f t="shared" si="857"/>
        <v>0.33055555555555555</v>
      </c>
      <c r="T2592" s="151">
        <f t="shared" si="858"/>
        <v>0.16527777777777777</v>
      </c>
      <c r="V2592" s="393">
        <f t="shared" si="869"/>
        <v>0</v>
      </c>
      <c r="W2592" s="393">
        <f t="shared" si="870"/>
        <v>0</v>
      </c>
      <c r="X2592" s="53">
        <f t="shared" si="859"/>
        <v>7.7326388888888889E-2</v>
      </c>
      <c r="Y2592" s="53">
        <f t="shared" si="860"/>
        <v>0.1137155688888889</v>
      </c>
      <c r="Z2592" s="53">
        <f t="shared" si="861"/>
        <v>3.8663194444444444E-2</v>
      </c>
      <c r="AA2592" s="53">
        <f t="shared" si="862"/>
        <v>5.6857784444444448E-2</v>
      </c>
      <c r="AB2592" s="50">
        <f t="shared" si="863"/>
        <v>714</v>
      </c>
      <c r="AC2592" s="50">
        <f t="shared" si="850"/>
        <v>2015</v>
      </c>
      <c r="AD2592" s="50">
        <f t="shared" si="864"/>
        <v>2</v>
      </c>
      <c r="AE2592" s="56">
        <f t="shared" si="865"/>
        <v>201502</v>
      </c>
      <c r="AF2592" s="56">
        <f t="shared" si="852"/>
        <v>8</v>
      </c>
      <c r="AG2592" s="58">
        <f t="shared" si="871"/>
        <v>0</v>
      </c>
      <c r="AH2592" s="56">
        <f t="shared" si="866"/>
        <v>15</v>
      </c>
      <c r="AI2592" s="53">
        <f t="shared" si="867"/>
        <v>9.5520978888888886E-2</v>
      </c>
      <c r="AJ2592" s="56">
        <f t="shared" si="868"/>
        <v>12</v>
      </c>
    </row>
    <row r="2593" spans="1:36" x14ac:dyDescent="0.25">
      <c r="A2593" s="50">
        <v>2592</v>
      </c>
      <c r="B2593" s="51">
        <v>42052</v>
      </c>
      <c r="C2593" s="75">
        <f t="shared" si="851"/>
        <v>42052</v>
      </c>
      <c r="D2593" s="50" t="s">
        <v>1223</v>
      </c>
      <c r="E2593" s="50">
        <v>3.85</v>
      </c>
      <c r="F2593" s="50">
        <v>0</v>
      </c>
      <c r="G2593" s="50">
        <v>45</v>
      </c>
      <c r="H2593" s="50">
        <v>0</v>
      </c>
      <c r="I2593" s="53">
        <f t="shared" si="854"/>
        <v>3.125E-2</v>
      </c>
      <c r="J2593" s="54">
        <f t="shared" si="855"/>
        <v>8.1168831168831161E-3</v>
      </c>
      <c r="K2593" s="50" t="s">
        <v>1548</v>
      </c>
      <c r="L2593" s="50" t="s">
        <v>1048</v>
      </c>
      <c r="M2593" s="55">
        <f t="shared" si="856"/>
        <v>5.1333333333333382</v>
      </c>
      <c r="N2593" s="50">
        <v>140</v>
      </c>
      <c r="O2593" s="50" t="s">
        <v>253</v>
      </c>
      <c r="S2593" s="151">
        <f t="shared" si="857"/>
        <v>0.21266233766233764</v>
      </c>
      <c r="T2593" s="151">
        <f t="shared" si="858"/>
        <v>0.10633116883116882</v>
      </c>
      <c r="V2593" s="393">
        <f t="shared" si="869"/>
        <v>0</v>
      </c>
      <c r="W2593" s="393">
        <f t="shared" si="870"/>
        <v>0</v>
      </c>
      <c r="X2593" s="53">
        <f t="shared" si="859"/>
        <v>0.21266233766233764</v>
      </c>
      <c r="Y2593" s="53">
        <f t="shared" si="860"/>
        <v>0.24905151766233763</v>
      </c>
      <c r="Z2593" s="53">
        <f t="shared" si="861"/>
        <v>0.10633116883116882</v>
      </c>
      <c r="AA2593" s="53">
        <f t="shared" si="862"/>
        <v>0.12452575883116881</v>
      </c>
      <c r="AB2593" s="50">
        <f t="shared" si="863"/>
        <v>2880</v>
      </c>
      <c r="AC2593" s="50">
        <f t="shared" si="850"/>
        <v>2015</v>
      </c>
      <c r="AD2593" s="50">
        <f t="shared" si="864"/>
        <v>2</v>
      </c>
      <c r="AE2593" s="56">
        <f t="shared" si="865"/>
        <v>201502</v>
      </c>
      <c r="AF2593" s="56">
        <f t="shared" si="852"/>
        <v>8</v>
      </c>
      <c r="AG2593" s="58">
        <f t="shared" si="871"/>
        <v>1</v>
      </c>
      <c r="AH2593" s="56">
        <f t="shared" si="866"/>
        <v>17</v>
      </c>
      <c r="AI2593" s="53">
        <f t="shared" si="867"/>
        <v>0.23085692766233762</v>
      </c>
      <c r="AJ2593" s="56">
        <f t="shared" si="868"/>
        <v>16.439499999999999</v>
      </c>
    </row>
    <row r="2594" spans="1:36" x14ac:dyDescent="0.25">
      <c r="A2594" s="50">
        <v>2593</v>
      </c>
      <c r="B2594" s="51">
        <v>42053</v>
      </c>
      <c r="C2594" s="75">
        <f t="shared" si="851"/>
        <v>42053</v>
      </c>
      <c r="D2594" s="50" t="s">
        <v>1223</v>
      </c>
      <c r="E2594" s="50">
        <v>2.85</v>
      </c>
      <c r="F2594" s="50">
        <v>0</v>
      </c>
      <c r="G2594" s="50">
        <v>30</v>
      </c>
      <c r="H2594" s="50">
        <v>0</v>
      </c>
      <c r="I2594" s="53">
        <f t="shared" si="854"/>
        <v>2.0833333333333332E-2</v>
      </c>
      <c r="J2594" s="54">
        <f t="shared" si="855"/>
        <v>7.3099415204678359E-3</v>
      </c>
      <c r="K2594" s="50" t="s">
        <v>1548</v>
      </c>
      <c r="L2594" s="50" t="s">
        <v>1048</v>
      </c>
      <c r="M2594" s="55">
        <f t="shared" si="856"/>
        <v>5.7000000000000046</v>
      </c>
      <c r="N2594" s="50">
        <v>148</v>
      </c>
      <c r="O2594" s="50" t="s">
        <v>253</v>
      </c>
      <c r="S2594" s="151">
        <f t="shared" si="857"/>
        <v>0.19152046783625729</v>
      </c>
      <c r="T2594" s="151">
        <f t="shared" si="858"/>
        <v>9.5760233918128643E-2</v>
      </c>
      <c r="V2594" s="393">
        <f t="shared" si="869"/>
        <v>0</v>
      </c>
      <c r="W2594" s="393">
        <f t="shared" si="870"/>
        <v>0</v>
      </c>
      <c r="X2594" s="53">
        <f t="shared" si="859"/>
        <v>0.19152046783625729</v>
      </c>
      <c r="Y2594" s="53">
        <f t="shared" si="860"/>
        <v>0.22790964783625731</v>
      </c>
      <c r="Z2594" s="53">
        <f t="shared" si="861"/>
        <v>9.5760233918128643E-2</v>
      </c>
      <c r="AA2594" s="53">
        <f t="shared" si="862"/>
        <v>0.11395482391812865</v>
      </c>
      <c r="AB2594" s="50">
        <f t="shared" si="863"/>
        <v>2177</v>
      </c>
      <c r="AC2594" s="50">
        <f t="shared" si="850"/>
        <v>2015</v>
      </c>
      <c r="AD2594" s="50">
        <f t="shared" si="864"/>
        <v>2</v>
      </c>
      <c r="AE2594" s="56">
        <f t="shared" si="865"/>
        <v>201502</v>
      </c>
      <c r="AF2594" s="56">
        <f t="shared" si="852"/>
        <v>8</v>
      </c>
      <c r="AG2594" s="58">
        <f t="shared" si="871"/>
        <v>0</v>
      </c>
      <c r="AH2594" s="56">
        <f t="shared" si="866"/>
        <v>18</v>
      </c>
      <c r="AI2594" s="53">
        <f t="shared" si="867"/>
        <v>0.2097150578362573</v>
      </c>
      <c r="AJ2594" s="56">
        <f t="shared" si="868"/>
        <v>12.169499999999999</v>
      </c>
    </row>
    <row r="2595" spans="1:36" x14ac:dyDescent="0.25">
      <c r="A2595" s="50">
        <v>2594</v>
      </c>
      <c r="B2595" s="51">
        <v>42055</v>
      </c>
      <c r="C2595" s="75">
        <f t="shared" si="851"/>
        <v>42055</v>
      </c>
      <c r="D2595" s="50" t="s">
        <v>1223</v>
      </c>
      <c r="E2595" s="50">
        <v>3.75</v>
      </c>
      <c r="F2595" s="50">
        <v>0</v>
      </c>
      <c r="G2595" s="50">
        <v>40</v>
      </c>
      <c r="H2595" s="50">
        <v>15</v>
      </c>
      <c r="I2595" s="53">
        <f t="shared" si="854"/>
        <v>2.7951388888888887E-2</v>
      </c>
      <c r="J2595" s="54">
        <f t="shared" si="855"/>
        <v>7.4537037037037028E-3</v>
      </c>
      <c r="K2595" s="50" t="s">
        <v>1548</v>
      </c>
      <c r="L2595" s="50" t="s">
        <v>17</v>
      </c>
      <c r="M2595" s="55">
        <f t="shared" si="856"/>
        <v>5.590062111801247</v>
      </c>
      <c r="N2595" s="50">
        <v>146</v>
      </c>
      <c r="O2595" s="50" t="s">
        <v>253</v>
      </c>
      <c r="S2595" s="151">
        <f t="shared" si="857"/>
        <v>0.19528703703703701</v>
      </c>
      <c r="T2595" s="151">
        <f t="shared" si="858"/>
        <v>9.7643518518518505E-2</v>
      </c>
      <c r="V2595" s="393">
        <f t="shared" si="869"/>
        <v>0</v>
      </c>
      <c r="W2595" s="393">
        <f t="shared" si="870"/>
        <v>0</v>
      </c>
      <c r="X2595" s="53">
        <f t="shared" si="859"/>
        <v>0.19528703703703701</v>
      </c>
      <c r="Y2595" s="53">
        <f t="shared" si="860"/>
        <v>0.231676217037037</v>
      </c>
      <c r="Z2595" s="53">
        <f t="shared" si="861"/>
        <v>9.7643518518518505E-2</v>
      </c>
      <c r="AA2595" s="53">
        <f t="shared" si="862"/>
        <v>0.1158381085185185</v>
      </c>
      <c r="AB2595" s="50">
        <f t="shared" si="863"/>
        <v>2323</v>
      </c>
      <c r="AC2595" s="50">
        <f t="shared" si="850"/>
        <v>2015</v>
      </c>
      <c r="AD2595" s="50">
        <f t="shared" si="864"/>
        <v>2</v>
      </c>
      <c r="AE2595" s="56">
        <f t="shared" si="865"/>
        <v>201502</v>
      </c>
      <c r="AF2595" s="56">
        <f t="shared" si="852"/>
        <v>8</v>
      </c>
      <c r="AG2595" s="58">
        <f t="shared" si="871"/>
        <v>1</v>
      </c>
      <c r="AH2595" s="56">
        <f t="shared" si="866"/>
        <v>20</v>
      </c>
      <c r="AI2595" s="53">
        <f t="shared" si="867"/>
        <v>0.21348162703703699</v>
      </c>
      <c r="AJ2595" s="56">
        <f t="shared" si="868"/>
        <v>16.012499999999999</v>
      </c>
    </row>
    <row r="2596" spans="1:36" x14ac:dyDescent="0.25">
      <c r="A2596" s="50">
        <v>2595</v>
      </c>
      <c r="B2596" s="51">
        <v>42057</v>
      </c>
      <c r="C2596" s="75">
        <f t="shared" si="851"/>
        <v>42057</v>
      </c>
      <c r="D2596" s="50" t="s">
        <v>1223</v>
      </c>
      <c r="E2596" s="50">
        <v>20</v>
      </c>
      <c r="F2596" s="50">
        <v>3</v>
      </c>
      <c r="G2596" s="50">
        <v>54</v>
      </c>
      <c r="H2596" s="50">
        <v>55</v>
      </c>
      <c r="I2596" s="53">
        <f t="shared" si="854"/>
        <v>0.16313657407407409</v>
      </c>
      <c r="J2596" s="54">
        <f t="shared" si="855"/>
        <v>8.1568287037037043E-3</v>
      </c>
      <c r="K2596" s="50" t="s">
        <v>1548</v>
      </c>
      <c r="L2596" s="50" t="s">
        <v>17</v>
      </c>
      <c r="M2596" s="55">
        <f t="shared" si="856"/>
        <v>5.1081943951755981</v>
      </c>
      <c r="N2596" s="50">
        <v>158</v>
      </c>
      <c r="O2596" s="50" t="s">
        <v>253</v>
      </c>
      <c r="S2596" s="151">
        <f t="shared" si="857"/>
        <v>0.21370891203703704</v>
      </c>
      <c r="T2596" s="151">
        <f t="shared" si="858"/>
        <v>0.10685445601851852</v>
      </c>
      <c r="V2596" s="393">
        <f t="shared" si="869"/>
        <v>0</v>
      </c>
      <c r="W2596" s="393">
        <f t="shared" si="870"/>
        <v>0</v>
      </c>
      <c r="X2596" s="53">
        <f t="shared" si="859"/>
        <v>0.21370891203703704</v>
      </c>
      <c r="Y2596" s="53">
        <f t="shared" si="860"/>
        <v>0.25009809203703703</v>
      </c>
      <c r="Z2596" s="53">
        <f t="shared" si="861"/>
        <v>0.10685445601851852</v>
      </c>
      <c r="AA2596" s="53">
        <f t="shared" si="862"/>
        <v>0.12504904601851852</v>
      </c>
      <c r="AB2596" s="50">
        <f t="shared" si="863"/>
        <v>2904</v>
      </c>
      <c r="AC2596" s="50">
        <f t="shared" si="850"/>
        <v>2015</v>
      </c>
      <c r="AD2596" s="50">
        <f t="shared" si="864"/>
        <v>2</v>
      </c>
      <c r="AE2596" s="56">
        <f t="shared" si="865"/>
        <v>201502</v>
      </c>
      <c r="AF2596" s="56">
        <f t="shared" si="852"/>
        <v>9</v>
      </c>
      <c r="AG2596" s="58">
        <f t="shared" si="871"/>
        <v>1</v>
      </c>
      <c r="AH2596" s="56">
        <f t="shared" si="866"/>
        <v>22</v>
      </c>
      <c r="AI2596" s="53">
        <f t="shared" si="867"/>
        <v>0.23190350203703702</v>
      </c>
      <c r="AJ2596" s="56">
        <f t="shared" si="868"/>
        <v>85.399999999999991</v>
      </c>
    </row>
    <row r="2597" spans="1:36" x14ac:dyDescent="0.25">
      <c r="A2597" s="50">
        <v>2596</v>
      </c>
      <c r="B2597" s="51">
        <v>42058</v>
      </c>
      <c r="C2597" s="75">
        <f t="shared" si="851"/>
        <v>42058</v>
      </c>
      <c r="D2597" s="50" t="s">
        <v>1225</v>
      </c>
      <c r="E2597" s="50">
        <v>0.6</v>
      </c>
      <c r="F2597" s="50">
        <v>0</v>
      </c>
      <c r="G2597" s="50">
        <v>18</v>
      </c>
      <c r="H2597" s="50">
        <v>59</v>
      </c>
      <c r="I2597" s="53">
        <f t="shared" si="854"/>
        <v>1.3182870370370371E-2</v>
      </c>
      <c r="J2597" s="54">
        <f t="shared" si="855"/>
        <v>2.1971450617283953E-2</v>
      </c>
      <c r="K2597" s="50" t="s">
        <v>781</v>
      </c>
      <c r="L2597" s="50" t="s">
        <v>1304</v>
      </c>
      <c r="M2597" s="55">
        <f t="shared" si="856"/>
        <v>1.8964003511852514</v>
      </c>
      <c r="N2597" s="50">
        <v>0</v>
      </c>
      <c r="O2597" s="50" t="s">
        <v>253</v>
      </c>
      <c r="S2597" s="151">
        <f t="shared" si="857"/>
        <v>5.2731481481481483E-2</v>
      </c>
      <c r="T2597" s="151">
        <f t="shared" si="858"/>
        <v>2.6365740740740742E-2</v>
      </c>
      <c r="V2597" s="393">
        <f t="shared" si="869"/>
        <v>0</v>
      </c>
      <c r="W2597" s="393">
        <f t="shared" si="870"/>
        <v>0</v>
      </c>
      <c r="X2597" s="53">
        <f t="shared" si="859"/>
        <v>0.57565200617283951</v>
      </c>
      <c r="Y2597" s="53">
        <f t="shared" si="860"/>
        <v>0.61204118617283954</v>
      </c>
      <c r="Z2597" s="53">
        <f t="shared" si="861"/>
        <v>0.28782600308641976</v>
      </c>
      <c r="AA2597" s="53">
        <f t="shared" si="862"/>
        <v>0.30602059308641977</v>
      </c>
      <c r="AB2597" s="50">
        <f t="shared" si="863"/>
        <v>3668</v>
      </c>
      <c r="AC2597" s="50">
        <f t="shared" ref="AC2597:AC2660" si="872">YEAR(B2597)</f>
        <v>2015</v>
      </c>
      <c r="AD2597" s="50">
        <f t="shared" si="864"/>
        <v>2</v>
      </c>
      <c r="AE2597" s="56">
        <f t="shared" si="865"/>
        <v>201502</v>
      </c>
      <c r="AF2597" s="56">
        <f t="shared" si="852"/>
        <v>9</v>
      </c>
      <c r="AG2597" s="58">
        <f t="shared" si="871"/>
        <v>0</v>
      </c>
      <c r="AH2597" s="56">
        <f t="shared" si="866"/>
        <v>23</v>
      </c>
      <c r="AI2597" s="53">
        <f t="shared" si="867"/>
        <v>0.59384659617283952</v>
      </c>
      <c r="AJ2597" s="56">
        <f t="shared" si="868"/>
        <v>28.02</v>
      </c>
    </row>
    <row r="2598" spans="1:36" x14ac:dyDescent="0.25">
      <c r="A2598" s="50">
        <v>2597</v>
      </c>
      <c r="B2598" s="51">
        <v>42059</v>
      </c>
      <c r="C2598" s="75">
        <f t="shared" si="851"/>
        <v>42059</v>
      </c>
      <c r="D2598" s="50" t="s">
        <v>1223</v>
      </c>
      <c r="E2598" s="50">
        <v>4.5</v>
      </c>
      <c r="F2598" s="50">
        <v>0</v>
      </c>
      <c r="G2598" s="50">
        <v>51</v>
      </c>
      <c r="H2598" s="50">
        <v>0</v>
      </c>
      <c r="I2598" s="53">
        <f t="shared" si="854"/>
        <v>3.5416666666666666E-2</v>
      </c>
      <c r="J2598" s="54">
        <f t="shared" si="855"/>
        <v>7.8703703703703696E-3</v>
      </c>
      <c r="K2598" s="50" t="s">
        <v>1549</v>
      </c>
      <c r="L2598" s="50" t="s">
        <v>17</v>
      </c>
      <c r="M2598" s="55">
        <f t="shared" si="856"/>
        <v>5.2941176470588278</v>
      </c>
      <c r="N2598" s="50">
        <v>137</v>
      </c>
      <c r="O2598" s="50" t="s">
        <v>253</v>
      </c>
      <c r="S2598" s="151">
        <f t="shared" si="857"/>
        <v>0.20620370370370367</v>
      </c>
      <c r="T2598" s="151">
        <f t="shared" si="858"/>
        <v>0.10310185185185183</v>
      </c>
      <c r="V2598" s="393">
        <f t="shared" si="869"/>
        <v>0</v>
      </c>
      <c r="W2598" s="393">
        <f t="shared" si="870"/>
        <v>0</v>
      </c>
      <c r="X2598" s="53">
        <f t="shared" si="859"/>
        <v>0.20620370370370367</v>
      </c>
      <c r="Y2598" s="53">
        <f t="shared" si="860"/>
        <v>0.24259288370370369</v>
      </c>
      <c r="Z2598" s="53">
        <f t="shared" si="861"/>
        <v>0.10310185185185183</v>
      </c>
      <c r="AA2598" s="53">
        <f t="shared" si="862"/>
        <v>0.12129644185185184</v>
      </c>
      <c r="AB2598" s="50">
        <f t="shared" si="863"/>
        <v>2712</v>
      </c>
      <c r="AC2598" s="50">
        <f t="shared" si="872"/>
        <v>2015</v>
      </c>
      <c r="AD2598" s="50">
        <f t="shared" si="864"/>
        <v>2</v>
      </c>
      <c r="AE2598" s="56">
        <f t="shared" si="865"/>
        <v>201502</v>
      </c>
      <c r="AF2598" s="56">
        <f t="shared" si="852"/>
        <v>9</v>
      </c>
      <c r="AG2598" s="58">
        <f t="shared" si="871"/>
        <v>0</v>
      </c>
      <c r="AH2598" s="56">
        <f t="shared" si="866"/>
        <v>24</v>
      </c>
      <c r="AI2598" s="53">
        <f t="shared" si="867"/>
        <v>0.22439829370370368</v>
      </c>
      <c r="AJ2598" s="56">
        <f t="shared" si="868"/>
        <v>19.214999999999996</v>
      </c>
    </row>
    <row r="2599" spans="1:36" x14ac:dyDescent="0.25">
      <c r="A2599" s="50">
        <v>2598</v>
      </c>
      <c r="B2599" s="51">
        <v>42060</v>
      </c>
      <c r="C2599" s="75">
        <f t="shared" si="851"/>
        <v>42060</v>
      </c>
      <c r="D2599" s="50" t="s">
        <v>1225</v>
      </c>
      <c r="E2599" s="50">
        <v>0.6</v>
      </c>
      <c r="F2599" s="50">
        <v>0</v>
      </c>
      <c r="G2599" s="50">
        <v>20</v>
      </c>
      <c r="H2599" s="50">
        <v>28</v>
      </c>
      <c r="I2599" s="53">
        <f t="shared" si="854"/>
        <v>1.4212962962962962E-2</v>
      </c>
      <c r="J2599" s="54">
        <f t="shared" si="855"/>
        <v>2.368827160493827E-2</v>
      </c>
      <c r="K2599" s="50" t="s">
        <v>781</v>
      </c>
      <c r="L2599" s="50" t="s">
        <v>1304</v>
      </c>
      <c r="M2599" s="55">
        <f t="shared" si="856"/>
        <v>1.7589576547231285</v>
      </c>
      <c r="N2599" s="50">
        <v>0</v>
      </c>
      <c r="O2599" s="50" t="s">
        <v>253</v>
      </c>
      <c r="S2599" s="151">
        <f t="shared" si="857"/>
        <v>5.6851851851851848E-2</v>
      </c>
      <c r="T2599" s="151">
        <f t="shared" si="858"/>
        <v>2.8425925925925924E-2</v>
      </c>
      <c r="V2599" s="393">
        <f t="shared" si="869"/>
        <v>0</v>
      </c>
      <c r="W2599" s="393">
        <f t="shared" si="870"/>
        <v>0</v>
      </c>
      <c r="X2599" s="53">
        <f t="shared" si="859"/>
        <v>0.62063271604938264</v>
      </c>
      <c r="Y2599" s="53">
        <f t="shared" si="860"/>
        <v>0.65702189604938266</v>
      </c>
      <c r="Z2599" s="53">
        <f t="shared" si="861"/>
        <v>0.31031635802469132</v>
      </c>
      <c r="AA2599" s="53">
        <f t="shared" si="862"/>
        <v>0.32851094802469133</v>
      </c>
      <c r="AB2599" s="50">
        <f t="shared" si="863"/>
        <v>3756</v>
      </c>
      <c r="AC2599" s="50">
        <f t="shared" si="872"/>
        <v>2015</v>
      </c>
      <c r="AD2599" s="50">
        <f t="shared" si="864"/>
        <v>2</v>
      </c>
      <c r="AE2599" s="56">
        <f t="shared" si="865"/>
        <v>201502</v>
      </c>
      <c r="AF2599" s="56">
        <f t="shared" si="852"/>
        <v>9</v>
      </c>
      <c r="AG2599" s="58">
        <f t="shared" si="871"/>
        <v>0</v>
      </c>
      <c r="AH2599" s="56">
        <f t="shared" si="866"/>
        <v>25</v>
      </c>
      <c r="AI2599" s="53">
        <f t="shared" si="867"/>
        <v>0.63882730604938265</v>
      </c>
      <c r="AJ2599" s="56">
        <f t="shared" si="868"/>
        <v>28.02</v>
      </c>
    </row>
    <row r="2600" spans="1:36" x14ac:dyDescent="0.25">
      <c r="A2600" s="50">
        <v>2599</v>
      </c>
      <c r="B2600" s="51">
        <v>42062</v>
      </c>
      <c r="C2600" s="75">
        <f t="shared" si="851"/>
        <v>42062</v>
      </c>
      <c r="D2600" s="50" t="s">
        <v>1223</v>
      </c>
      <c r="E2600" s="50">
        <v>5.25</v>
      </c>
      <c r="F2600" s="50">
        <v>1</v>
      </c>
      <c r="G2600" s="50">
        <v>0</v>
      </c>
      <c r="H2600" s="50">
        <v>0</v>
      </c>
      <c r="I2600" s="53">
        <f t="shared" si="854"/>
        <v>4.1666666666666664E-2</v>
      </c>
      <c r="J2600" s="54">
        <f t="shared" si="855"/>
        <v>7.9365079365079361E-3</v>
      </c>
      <c r="K2600" s="50" t="s">
        <v>1549</v>
      </c>
      <c r="L2600" s="50" t="s">
        <v>17</v>
      </c>
      <c r="M2600" s="55">
        <f t="shared" si="856"/>
        <v>5.2500000000000044</v>
      </c>
      <c r="N2600" s="50">
        <v>153</v>
      </c>
      <c r="O2600" s="50" t="s">
        <v>253</v>
      </c>
      <c r="S2600" s="151">
        <f t="shared" si="857"/>
        <v>0.20793650793650792</v>
      </c>
      <c r="T2600" s="151">
        <f t="shared" si="858"/>
        <v>0.10396825396825396</v>
      </c>
      <c r="V2600" s="393">
        <f t="shared" si="869"/>
        <v>0</v>
      </c>
      <c r="W2600" s="393">
        <f t="shared" si="870"/>
        <v>0</v>
      </c>
      <c r="X2600" s="53">
        <f t="shared" si="859"/>
        <v>0.20793650793650792</v>
      </c>
      <c r="Y2600" s="53">
        <f t="shared" si="860"/>
        <v>0.24432568793650791</v>
      </c>
      <c r="Z2600" s="53">
        <f t="shared" si="861"/>
        <v>0.10396825396825396</v>
      </c>
      <c r="AA2600" s="53">
        <f t="shared" si="862"/>
        <v>0.12216284396825396</v>
      </c>
      <c r="AB2600" s="50">
        <f t="shared" si="863"/>
        <v>2759</v>
      </c>
      <c r="AC2600" s="50">
        <f t="shared" si="872"/>
        <v>2015</v>
      </c>
      <c r="AD2600" s="50">
        <f t="shared" si="864"/>
        <v>2</v>
      </c>
      <c r="AE2600" s="56">
        <f t="shared" si="865"/>
        <v>201502</v>
      </c>
      <c r="AF2600" s="56">
        <f t="shared" si="852"/>
        <v>9</v>
      </c>
      <c r="AG2600" s="58">
        <f t="shared" si="871"/>
        <v>1</v>
      </c>
      <c r="AH2600" s="56">
        <f t="shared" si="866"/>
        <v>27</v>
      </c>
      <c r="AI2600" s="53">
        <f t="shared" si="867"/>
        <v>0.22613109793650793</v>
      </c>
      <c r="AJ2600" s="56">
        <f t="shared" si="868"/>
        <v>22.417499999999997</v>
      </c>
    </row>
    <row r="2601" spans="1:36" x14ac:dyDescent="0.25">
      <c r="A2601" s="50">
        <v>2600</v>
      </c>
      <c r="B2601" s="51">
        <v>42063</v>
      </c>
      <c r="C2601" s="75">
        <f t="shared" si="851"/>
        <v>42063</v>
      </c>
      <c r="D2601" s="50" t="s">
        <v>1223</v>
      </c>
      <c r="E2601" s="50">
        <v>4.25</v>
      </c>
      <c r="F2601" s="50">
        <v>0</v>
      </c>
      <c r="G2601" s="50">
        <v>52</v>
      </c>
      <c r="H2601" s="50">
        <v>21</v>
      </c>
      <c r="I2601" s="53">
        <f t="shared" si="854"/>
        <v>3.6354166666666667E-2</v>
      </c>
      <c r="J2601" s="54">
        <f t="shared" si="855"/>
        <v>8.5539215686274515E-3</v>
      </c>
      <c r="K2601" s="50" t="s">
        <v>1549</v>
      </c>
      <c r="L2601" s="50" t="s">
        <v>1550</v>
      </c>
      <c r="M2601" s="55">
        <f t="shared" si="856"/>
        <v>4.8710601719197744</v>
      </c>
      <c r="N2601" s="50">
        <v>145</v>
      </c>
      <c r="O2601" s="50" t="s">
        <v>1543</v>
      </c>
      <c r="S2601" s="151">
        <f t="shared" si="857"/>
        <v>0.22411274509803922</v>
      </c>
      <c r="T2601" s="151">
        <f t="shared" si="858"/>
        <v>0.11205637254901961</v>
      </c>
      <c r="V2601" s="393">
        <f t="shared" si="869"/>
        <v>0</v>
      </c>
      <c r="W2601" s="393">
        <f t="shared" si="870"/>
        <v>0</v>
      </c>
      <c r="X2601" s="53">
        <f t="shared" si="859"/>
        <v>0.22411274509803922</v>
      </c>
      <c r="Y2601" s="53">
        <f t="shared" si="860"/>
        <v>0.26050192509803921</v>
      </c>
      <c r="Z2601" s="53">
        <f t="shared" si="861"/>
        <v>0.11205637254901961</v>
      </c>
      <c r="AA2601" s="53">
        <f t="shared" si="862"/>
        <v>0.13025096254901961</v>
      </c>
      <c r="AB2601" s="50">
        <f t="shared" si="863"/>
        <v>3107</v>
      </c>
      <c r="AC2601" s="50">
        <f t="shared" si="872"/>
        <v>2015</v>
      </c>
      <c r="AD2601" s="50">
        <f t="shared" si="864"/>
        <v>2</v>
      </c>
      <c r="AE2601" s="56">
        <f t="shared" si="865"/>
        <v>201502</v>
      </c>
      <c r="AF2601" s="56">
        <f t="shared" si="852"/>
        <v>9</v>
      </c>
      <c r="AG2601" s="58">
        <f t="shared" si="871"/>
        <v>0</v>
      </c>
      <c r="AH2601" s="56">
        <f t="shared" si="866"/>
        <v>28</v>
      </c>
      <c r="AI2601" s="53">
        <f t="shared" si="867"/>
        <v>0.2423073350980392</v>
      </c>
      <c r="AJ2601" s="56">
        <f t="shared" si="868"/>
        <v>18.147499999999997</v>
      </c>
    </row>
    <row r="2602" spans="1:36" x14ac:dyDescent="0.25">
      <c r="A2602" s="50">
        <v>2601</v>
      </c>
      <c r="B2602" s="51">
        <v>42064</v>
      </c>
      <c r="C2602" s="75">
        <f t="shared" si="851"/>
        <v>42064</v>
      </c>
      <c r="D2602" s="50" t="s">
        <v>1223</v>
      </c>
      <c r="E2602" s="50">
        <v>10</v>
      </c>
      <c r="F2602" s="50">
        <v>1</v>
      </c>
      <c r="G2602" s="50">
        <v>59</v>
      </c>
      <c r="H2602" s="50">
        <v>52</v>
      </c>
      <c r="I2602" s="53">
        <f t="shared" si="854"/>
        <v>8.324074074074074E-2</v>
      </c>
      <c r="J2602" s="54">
        <f t="shared" si="855"/>
        <v>8.324074074074074E-3</v>
      </c>
      <c r="K2602" s="50" t="s">
        <v>1548</v>
      </c>
      <c r="L2602" s="50" t="s">
        <v>17</v>
      </c>
      <c r="M2602" s="55">
        <f t="shared" si="856"/>
        <v>5.0055617352614057</v>
      </c>
      <c r="N2602" s="50">
        <v>140</v>
      </c>
      <c r="O2602" s="50" t="s">
        <v>253</v>
      </c>
      <c r="S2602" s="151">
        <f t="shared" si="857"/>
        <v>0.21809074074074072</v>
      </c>
      <c r="T2602" s="151">
        <f t="shared" si="858"/>
        <v>0.10904537037037036</v>
      </c>
      <c r="V2602" s="393">
        <f t="shared" si="869"/>
        <v>0</v>
      </c>
      <c r="W2602" s="393">
        <f t="shared" si="870"/>
        <v>0</v>
      </c>
      <c r="X2602" s="53">
        <f t="shared" si="859"/>
        <v>0.21809074074074072</v>
      </c>
      <c r="Y2602" s="53">
        <f t="shared" si="860"/>
        <v>0.25447992074074072</v>
      </c>
      <c r="Z2602" s="53">
        <f t="shared" si="861"/>
        <v>0.10904537037037036</v>
      </c>
      <c r="AA2602" s="53">
        <f t="shared" si="862"/>
        <v>0.12723996037037036</v>
      </c>
      <c r="AB2602" s="50">
        <f t="shared" si="863"/>
        <v>3004</v>
      </c>
      <c r="AC2602" s="50">
        <f t="shared" si="872"/>
        <v>2015</v>
      </c>
      <c r="AD2602" s="50">
        <f t="shared" si="864"/>
        <v>3</v>
      </c>
      <c r="AE2602" s="56">
        <f t="shared" si="865"/>
        <v>201503</v>
      </c>
      <c r="AF2602" s="56">
        <f t="shared" si="852"/>
        <v>10</v>
      </c>
      <c r="AG2602" s="58">
        <f t="shared" si="871"/>
        <v>0</v>
      </c>
      <c r="AH2602" s="56">
        <f t="shared" si="866"/>
        <v>1</v>
      </c>
      <c r="AI2602" s="53">
        <f t="shared" si="867"/>
        <v>0.23628533074074071</v>
      </c>
      <c r="AJ2602" s="56">
        <f t="shared" si="868"/>
        <v>42.699999999999996</v>
      </c>
    </row>
    <row r="2603" spans="1:36" x14ac:dyDescent="0.25">
      <c r="A2603" s="50">
        <v>2602</v>
      </c>
      <c r="B2603" s="51">
        <v>42065</v>
      </c>
      <c r="C2603" s="75">
        <f t="shared" si="851"/>
        <v>42065</v>
      </c>
      <c r="D2603" s="50" t="s">
        <v>1225</v>
      </c>
      <c r="E2603" s="50">
        <v>0.6</v>
      </c>
      <c r="F2603" s="50">
        <v>0</v>
      </c>
      <c r="G2603" s="50">
        <v>21</v>
      </c>
      <c r="H2603" s="50">
        <v>53</v>
      </c>
      <c r="I2603" s="53">
        <f t="shared" si="854"/>
        <v>1.5196759259259259E-2</v>
      </c>
      <c r="J2603" s="54">
        <f t="shared" si="855"/>
        <v>2.5327932098765431E-2</v>
      </c>
      <c r="K2603" s="50" t="s">
        <v>781</v>
      </c>
      <c r="L2603" s="50" t="s">
        <v>1304</v>
      </c>
      <c r="M2603" s="55">
        <f t="shared" si="856"/>
        <v>1.6450875856816465</v>
      </c>
      <c r="N2603" s="50">
        <v>0</v>
      </c>
      <c r="O2603" s="50" t="s">
        <v>253</v>
      </c>
      <c r="S2603" s="151">
        <f t="shared" si="857"/>
        <v>6.0787037037037028E-2</v>
      </c>
      <c r="T2603" s="151">
        <f t="shared" si="858"/>
        <v>3.0393518518518514E-2</v>
      </c>
      <c r="V2603" s="393">
        <f t="shared" si="869"/>
        <v>0</v>
      </c>
      <c r="W2603" s="393">
        <f t="shared" si="870"/>
        <v>0</v>
      </c>
      <c r="X2603" s="53">
        <f t="shared" si="859"/>
        <v>0.66359182098765424</v>
      </c>
      <c r="Y2603" s="53">
        <f t="shared" si="860"/>
        <v>0.69998100098765426</v>
      </c>
      <c r="Z2603" s="53">
        <f t="shared" si="861"/>
        <v>0.33179591049382712</v>
      </c>
      <c r="AA2603" s="53">
        <f t="shared" si="862"/>
        <v>0.34999050049382713</v>
      </c>
      <c r="AB2603" s="50">
        <f t="shared" si="863"/>
        <v>3867</v>
      </c>
      <c r="AC2603" s="50">
        <f t="shared" si="872"/>
        <v>2015</v>
      </c>
      <c r="AD2603" s="50">
        <f t="shared" si="864"/>
        <v>3</v>
      </c>
      <c r="AE2603" s="56">
        <f t="shared" si="865"/>
        <v>201503</v>
      </c>
      <c r="AF2603" s="56">
        <f t="shared" si="852"/>
        <v>10</v>
      </c>
      <c r="AG2603" s="58">
        <f t="shared" si="871"/>
        <v>0</v>
      </c>
      <c r="AH2603" s="56">
        <f t="shared" si="866"/>
        <v>2</v>
      </c>
      <c r="AI2603" s="53">
        <f t="shared" si="867"/>
        <v>0.68178641098765425</v>
      </c>
      <c r="AJ2603" s="56">
        <f t="shared" si="868"/>
        <v>28.02</v>
      </c>
    </row>
    <row r="2604" spans="1:36" x14ac:dyDescent="0.25">
      <c r="A2604" s="50">
        <v>2603</v>
      </c>
      <c r="B2604" s="51">
        <v>42066</v>
      </c>
      <c r="C2604" s="75">
        <f t="shared" si="851"/>
        <v>42066</v>
      </c>
      <c r="D2604" s="50" t="s">
        <v>1223</v>
      </c>
      <c r="E2604" s="50">
        <v>4.1500000000000004</v>
      </c>
      <c r="F2604" s="50">
        <v>0</v>
      </c>
      <c r="G2604" s="50">
        <v>45</v>
      </c>
      <c r="H2604" s="50">
        <v>6</v>
      </c>
      <c r="I2604" s="53">
        <f t="shared" si="854"/>
        <v>3.1319444444444448E-2</v>
      </c>
      <c r="J2604" s="54">
        <f t="shared" si="855"/>
        <v>7.5468540829986613E-3</v>
      </c>
      <c r="K2604" s="50" t="s">
        <v>1548</v>
      </c>
      <c r="L2604" s="50" t="s">
        <v>1048</v>
      </c>
      <c r="M2604" s="55">
        <f t="shared" si="856"/>
        <v>5.5210643015521104</v>
      </c>
      <c r="N2604" s="50">
        <v>140</v>
      </c>
      <c r="O2604" s="50" t="s">
        <v>253</v>
      </c>
      <c r="S2604" s="151">
        <f t="shared" si="857"/>
        <v>0.19772757697456492</v>
      </c>
      <c r="T2604" s="151">
        <f t="shared" si="858"/>
        <v>9.8863788487282458E-2</v>
      </c>
      <c r="V2604" s="393">
        <f t="shared" si="869"/>
        <v>0</v>
      </c>
      <c r="W2604" s="393">
        <f t="shared" si="870"/>
        <v>0</v>
      </c>
      <c r="X2604" s="53">
        <f t="shared" si="859"/>
        <v>0.19772757697456492</v>
      </c>
      <c r="Y2604" s="53">
        <f t="shared" si="860"/>
        <v>0.23411675697456491</v>
      </c>
      <c r="Z2604" s="53">
        <f t="shared" si="861"/>
        <v>9.8863788487282458E-2</v>
      </c>
      <c r="AA2604" s="53">
        <f t="shared" si="862"/>
        <v>0.11705837848728246</v>
      </c>
      <c r="AB2604" s="50">
        <f t="shared" si="863"/>
        <v>2422</v>
      </c>
      <c r="AC2604" s="50">
        <f t="shared" si="872"/>
        <v>2015</v>
      </c>
      <c r="AD2604" s="50">
        <f t="shared" si="864"/>
        <v>3</v>
      </c>
      <c r="AE2604" s="56">
        <f t="shared" si="865"/>
        <v>201503</v>
      </c>
      <c r="AF2604" s="56">
        <f t="shared" si="852"/>
        <v>10</v>
      </c>
      <c r="AG2604" s="58">
        <f t="shared" si="871"/>
        <v>0</v>
      </c>
      <c r="AH2604" s="56">
        <f t="shared" si="866"/>
        <v>3</v>
      </c>
      <c r="AI2604" s="53">
        <f t="shared" si="867"/>
        <v>0.2159221669745649</v>
      </c>
      <c r="AJ2604" s="56">
        <f t="shared" si="868"/>
        <v>17.720500000000001</v>
      </c>
    </row>
    <row r="2605" spans="1:36" x14ac:dyDescent="0.25">
      <c r="A2605" s="50">
        <v>2604</v>
      </c>
      <c r="B2605" s="51">
        <v>42066</v>
      </c>
      <c r="C2605" s="75">
        <f t="shared" si="851"/>
        <v>42066</v>
      </c>
      <c r="D2605" s="50" t="s">
        <v>1224</v>
      </c>
      <c r="E2605" s="50">
        <v>11.5</v>
      </c>
      <c r="F2605" s="50">
        <v>0</v>
      </c>
      <c r="G2605" s="50">
        <v>47</v>
      </c>
      <c r="H2605" s="50">
        <v>23</v>
      </c>
      <c r="I2605" s="53">
        <f t="shared" si="854"/>
        <v>3.290509259259259E-2</v>
      </c>
      <c r="J2605" s="54">
        <f t="shared" si="855"/>
        <v>2.8613123993558773E-3</v>
      </c>
      <c r="K2605" s="50" t="s">
        <v>1342</v>
      </c>
      <c r="L2605" s="50" t="s">
        <v>1343</v>
      </c>
      <c r="M2605" s="55">
        <f t="shared" si="856"/>
        <v>14.56208230742175</v>
      </c>
      <c r="N2605" s="50">
        <v>112</v>
      </c>
      <c r="O2605" s="50" t="s">
        <v>253</v>
      </c>
      <c r="S2605" s="151">
        <f t="shared" si="857"/>
        <v>0.32046698872785828</v>
      </c>
      <c r="T2605" s="151">
        <f t="shared" si="858"/>
        <v>0.16023349436392914</v>
      </c>
      <c r="V2605" s="393">
        <f t="shared" si="869"/>
        <v>0</v>
      </c>
      <c r="W2605" s="393">
        <f t="shared" si="870"/>
        <v>0</v>
      </c>
      <c r="X2605" s="53">
        <f t="shared" si="859"/>
        <v>7.4966384863123986E-2</v>
      </c>
      <c r="Y2605" s="53">
        <f t="shared" si="860"/>
        <v>0.11135556486312398</v>
      </c>
      <c r="Z2605" s="53">
        <f t="shared" si="861"/>
        <v>3.7483192431561993E-2</v>
      </c>
      <c r="AA2605" s="53">
        <f t="shared" si="862"/>
        <v>5.567778243156199E-2</v>
      </c>
      <c r="AB2605" s="50">
        <f t="shared" si="863"/>
        <v>668</v>
      </c>
      <c r="AC2605" s="50">
        <f t="shared" si="872"/>
        <v>2015</v>
      </c>
      <c r="AD2605" s="50">
        <f t="shared" si="864"/>
        <v>3</v>
      </c>
      <c r="AE2605" s="56">
        <f t="shared" si="865"/>
        <v>201503</v>
      </c>
      <c r="AF2605" s="56">
        <f t="shared" si="852"/>
        <v>10</v>
      </c>
      <c r="AG2605" s="58">
        <f t="shared" si="871"/>
        <v>0</v>
      </c>
      <c r="AH2605" s="56">
        <f t="shared" si="866"/>
        <v>3</v>
      </c>
      <c r="AI2605" s="53">
        <f t="shared" si="867"/>
        <v>9.3160974863123983E-2</v>
      </c>
      <c r="AJ2605" s="56">
        <f t="shared" si="868"/>
        <v>11.5</v>
      </c>
    </row>
    <row r="2606" spans="1:36" x14ac:dyDescent="0.25">
      <c r="A2606" s="50">
        <v>2605</v>
      </c>
      <c r="B2606" s="51">
        <v>42067</v>
      </c>
      <c r="C2606" s="75">
        <f t="shared" si="851"/>
        <v>42067</v>
      </c>
      <c r="D2606" s="50" t="s">
        <v>1223</v>
      </c>
      <c r="E2606" s="50">
        <v>3</v>
      </c>
      <c r="F2606" s="50">
        <v>0</v>
      </c>
      <c r="G2606" s="50">
        <v>32</v>
      </c>
      <c r="H2606" s="50">
        <v>31</v>
      </c>
      <c r="I2606" s="53">
        <f t="shared" si="854"/>
        <v>2.2581018518518518E-2</v>
      </c>
      <c r="J2606" s="54">
        <f t="shared" si="855"/>
        <v>7.5270061728395059E-3</v>
      </c>
      <c r="K2606" s="50" t="s">
        <v>1548</v>
      </c>
      <c r="L2606" s="50" t="s">
        <v>1048</v>
      </c>
      <c r="M2606" s="55">
        <f t="shared" si="856"/>
        <v>5.5356227575602297</v>
      </c>
      <c r="N2606" s="50">
        <v>145</v>
      </c>
      <c r="O2606" s="50" t="s">
        <v>253</v>
      </c>
      <c r="S2606" s="151">
        <f t="shared" si="857"/>
        <v>0.19720756172839504</v>
      </c>
      <c r="T2606" s="151">
        <f t="shared" si="858"/>
        <v>9.8603780864197521E-2</v>
      </c>
      <c r="V2606" s="393">
        <f t="shared" si="869"/>
        <v>0</v>
      </c>
      <c r="W2606" s="393">
        <f t="shared" si="870"/>
        <v>0</v>
      </c>
      <c r="X2606" s="53">
        <f t="shared" si="859"/>
        <v>0.19720756172839504</v>
      </c>
      <c r="Y2606" s="53">
        <f t="shared" si="860"/>
        <v>0.23359674172839506</v>
      </c>
      <c r="Z2606" s="53">
        <f t="shared" si="861"/>
        <v>9.8603780864197521E-2</v>
      </c>
      <c r="AA2606" s="53">
        <f t="shared" si="862"/>
        <v>0.11679837086419753</v>
      </c>
      <c r="AB2606" s="50">
        <f t="shared" si="863"/>
        <v>2403</v>
      </c>
      <c r="AC2606" s="50">
        <f t="shared" si="872"/>
        <v>2015</v>
      </c>
      <c r="AD2606" s="50">
        <f t="shared" si="864"/>
        <v>3</v>
      </c>
      <c r="AE2606" s="56">
        <f t="shared" si="865"/>
        <v>201503</v>
      </c>
      <c r="AF2606" s="56">
        <f t="shared" si="852"/>
        <v>10</v>
      </c>
      <c r="AG2606" s="58">
        <f t="shared" si="871"/>
        <v>0</v>
      </c>
      <c r="AH2606" s="56">
        <f t="shared" si="866"/>
        <v>4</v>
      </c>
      <c r="AI2606" s="53">
        <f t="shared" si="867"/>
        <v>0.21540215172839505</v>
      </c>
      <c r="AJ2606" s="56">
        <f t="shared" si="868"/>
        <v>12.809999999999999</v>
      </c>
    </row>
    <row r="2607" spans="1:36" x14ac:dyDescent="0.25">
      <c r="A2607" s="50">
        <v>2606</v>
      </c>
      <c r="B2607" s="51">
        <v>42067</v>
      </c>
      <c r="C2607" s="75">
        <f t="shared" si="851"/>
        <v>42067</v>
      </c>
      <c r="D2607" s="50" t="s">
        <v>1225</v>
      </c>
      <c r="E2607" s="50">
        <v>0.72</v>
      </c>
      <c r="F2607" s="50">
        <v>0</v>
      </c>
      <c r="G2607" s="50">
        <v>25</v>
      </c>
      <c r="H2607" s="50">
        <v>6</v>
      </c>
      <c r="I2607" s="53">
        <f t="shared" si="854"/>
        <v>1.7430555555555557E-2</v>
      </c>
      <c r="J2607" s="54">
        <f t="shared" si="855"/>
        <v>2.4209104938271608E-2</v>
      </c>
      <c r="K2607" s="50" t="s">
        <v>781</v>
      </c>
      <c r="L2607" s="50" t="s">
        <v>1304</v>
      </c>
      <c r="M2607" s="55">
        <f t="shared" si="856"/>
        <v>1.7211155378486067</v>
      </c>
      <c r="N2607" s="50">
        <v>0</v>
      </c>
      <c r="O2607" s="50" t="s">
        <v>253</v>
      </c>
      <c r="S2607" s="151">
        <f t="shared" si="857"/>
        <v>5.8101851851851856E-2</v>
      </c>
      <c r="T2607" s="151">
        <f t="shared" si="858"/>
        <v>2.9050925925925928E-2</v>
      </c>
      <c r="V2607" s="393">
        <f t="shared" si="869"/>
        <v>0</v>
      </c>
      <c r="W2607" s="393">
        <f t="shared" si="870"/>
        <v>0</v>
      </c>
      <c r="X2607" s="53">
        <f t="shared" si="859"/>
        <v>0.63427854938271611</v>
      </c>
      <c r="Y2607" s="53">
        <f t="shared" si="860"/>
        <v>0.67066772938271613</v>
      </c>
      <c r="Z2607" s="53">
        <f t="shared" si="861"/>
        <v>0.31713927469135805</v>
      </c>
      <c r="AA2607" s="53">
        <f t="shared" si="862"/>
        <v>0.33533386469135806</v>
      </c>
      <c r="AB2607" s="50">
        <f t="shared" si="863"/>
        <v>3783</v>
      </c>
      <c r="AC2607" s="50">
        <f t="shared" si="872"/>
        <v>2015</v>
      </c>
      <c r="AD2607" s="50">
        <f t="shared" si="864"/>
        <v>3</v>
      </c>
      <c r="AE2607" s="56">
        <f t="shared" si="865"/>
        <v>201503</v>
      </c>
      <c r="AF2607" s="56">
        <f t="shared" si="852"/>
        <v>10</v>
      </c>
      <c r="AG2607" s="58">
        <f t="shared" si="871"/>
        <v>0</v>
      </c>
      <c r="AH2607" s="56">
        <f t="shared" si="866"/>
        <v>4</v>
      </c>
      <c r="AI2607" s="53">
        <f t="shared" si="867"/>
        <v>0.65247313938271612</v>
      </c>
      <c r="AJ2607" s="56">
        <f t="shared" si="868"/>
        <v>33.624000000000002</v>
      </c>
    </row>
    <row r="2608" spans="1:36" x14ac:dyDescent="0.25">
      <c r="A2608" s="50">
        <v>2607</v>
      </c>
      <c r="B2608" s="51">
        <v>42068</v>
      </c>
      <c r="C2608" s="75">
        <f t="shared" si="851"/>
        <v>42068</v>
      </c>
      <c r="D2608" s="50" t="s">
        <v>1223</v>
      </c>
      <c r="E2608" s="50">
        <v>3.5</v>
      </c>
      <c r="F2608" s="50">
        <v>0</v>
      </c>
      <c r="G2608" s="50">
        <v>40</v>
      </c>
      <c r="H2608" s="50">
        <v>9</v>
      </c>
      <c r="I2608" s="53">
        <f t="shared" si="854"/>
        <v>2.7881944444444445E-2</v>
      </c>
      <c r="J2608" s="54">
        <f t="shared" si="855"/>
        <v>7.9662698412698418E-3</v>
      </c>
      <c r="K2608" s="50" t="s">
        <v>1548</v>
      </c>
      <c r="L2608" s="50" t="s">
        <v>1048</v>
      </c>
      <c r="M2608" s="55">
        <f t="shared" si="856"/>
        <v>5.2303860523038646</v>
      </c>
      <c r="N2608" s="50">
        <v>131</v>
      </c>
      <c r="O2608" s="50" t="s">
        <v>253</v>
      </c>
      <c r="S2608" s="151">
        <f t="shared" si="857"/>
        <v>0.20871626984126984</v>
      </c>
      <c r="T2608" s="151">
        <f t="shared" si="858"/>
        <v>0.10435813492063492</v>
      </c>
      <c r="V2608" s="393">
        <f t="shared" si="869"/>
        <v>0</v>
      </c>
      <c r="W2608" s="393">
        <f t="shared" si="870"/>
        <v>0</v>
      </c>
      <c r="X2608" s="53">
        <f t="shared" si="859"/>
        <v>0.20871626984126984</v>
      </c>
      <c r="Y2608" s="53">
        <f t="shared" si="860"/>
        <v>0.24510544984126986</v>
      </c>
      <c r="Z2608" s="53">
        <f t="shared" si="861"/>
        <v>0.10435813492063492</v>
      </c>
      <c r="AA2608" s="53">
        <f t="shared" si="862"/>
        <v>0.12255272492063493</v>
      </c>
      <c r="AB2608" s="50">
        <f t="shared" si="863"/>
        <v>2786</v>
      </c>
      <c r="AC2608" s="50">
        <f t="shared" si="872"/>
        <v>2015</v>
      </c>
      <c r="AD2608" s="50">
        <f t="shared" si="864"/>
        <v>3</v>
      </c>
      <c r="AE2608" s="56">
        <f t="shared" si="865"/>
        <v>201503</v>
      </c>
      <c r="AF2608" s="56">
        <f t="shared" si="852"/>
        <v>10</v>
      </c>
      <c r="AG2608" s="58">
        <f t="shared" si="871"/>
        <v>0</v>
      </c>
      <c r="AH2608" s="56">
        <f t="shared" si="866"/>
        <v>5</v>
      </c>
      <c r="AI2608" s="53">
        <f t="shared" si="867"/>
        <v>0.22691085984126985</v>
      </c>
      <c r="AJ2608" s="56">
        <f t="shared" si="868"/>
        <v>14.944999999999999</v>
      </c>
    </row>
    <row r="2609" spans="1:36" x14ac:dyDescent="0.25">
      <c r="A2609" s="50">
        <v>2608</v>
      </c>
      <c r="B2609" s="51">
        <v>42069</v>
      </c>
      <c r="C2609" s="75">
        <f t="shared" si="851"/>
        <v>42069</v>
      </c>
      <c r="D2609" s="50" t="s">
        <v>1223</v>
      </c>
      <c r="E2609" s="50">
        <v>3</v>
      </c>
      <c r="F2609" s="50">
        <v>0</v>
      </c>
      <c r="G2609" s="50">
        <v>30</v>
      </c>
      <c r="H2609" s="50">
        <v>0</v>
      </c>
      <c r="I2609" s="53">
        <f t="shared" si="854"/>
        <v>2.0833333333333332E-2</v>
      </c>
      <c r="J2609" s="54">
        <f t="shared" si="855"/>
        <v>6.9444444444444441E-3</v>
      </c>
      <c r="K2609" s="50" t="s">
        <v>1549</v>
      </c>
      <c r="L2609" s="50" t="s">
        <v>17</v>
      </c>
      <c r="M2609" s="55">
        <f t="shared" si="856"/>
        <v>6.0000000000000053</v>
      </c>
      <c r="N2609" s="50">
        <v>141</v>
      </c>
      <c r="O2609" s="50" t="s">
        <v>253</v>
      </c>
      <c r="S2609" s="151">
        <f t="shared" si="857"/>
        <v>0.18194444444444444</v>
      </c>
      <c r="T2609" s="151">
        <f t="shared" si="858"/>
        <v>9.0972222222222218E-2</v>
      </c>
      <c r="V2609" s="393">
        <f t="shared" si="869"/>
        <v>0</v>
      </c>
      <c r="W2609" s="393">
        <f t="shared" si="870"/>
        <v>0</v>
      </c>
      <c r="X2609" s="53">
        <f t="shared" si="859"/>
        <v>0.18194444444444444</v>
      </c>
      <c r="Y2609" s="53">
        <f t="shared" si="860"/>
        <v>0.21833362444444443</v>
      </c>
      <c r="Z2609" s="53">
        <f t="shared" si="861"/>
        <v>9.0972222222222218E-2</v>
      </c>
      <c r="AA2609" s="53">
        <f t="shared" si="862"/>
        <v>0.10916681222222221</v>
      </c>
      <c r="AB2609" s="50">
        <f t="shared" si="863"/>
        <v>1699</v>
      </c>
      <c r="AC2609" s="50">
        <f t="shared" si="872"/>
        <v>2015</v>
      </c>
      <c r="AD2609" s="50">
        <f t="shared" si="864"/>
        <v>3</v>
      </c>
      <c r="AE2609" s="56">
        <f t="shared" si="865"/>
        <v>201503</v>
      </c>
      <c r="AF2609" s="56">
        <f t="shared" si="852"/>
        <v>10</v>
      </c>
      <c r="AG2609" s="58">
        <f t="shared" si="871"/>
        <v>0</v>
      </c>
      <c r="AH2609" s="56">
        <f t="shared" si="866"/>
        <v>6</v>
      </c>
      <c r="AI2609" s="53">
        <f t="shared" si="867"/>
        <v>0.20013903444444442</v>
      </c>
      <c r="AJ2609" s="56">
        <f t="shared" si="868"/>
        <v>12.809999999999999</v>
      </c>
    </row>
    <row r="2610" spans="1:36" x14ac:dyDescent="0.25">
      <c r="A2610" s="50">
        <v>2609</v>
      </c>
      <c r="B2610" s="51">
        <v>42071</v>
      </c>
      <c r="C2610" s="75">
        <f t="shared" ref="C2610:C2673" si="873">B2610</f>
        <v>42071</v>
      </c>
      <c r="D2610" s="50" t="s">
        <v>1223</v>
      </c>
      <c r="E2610" s="50">
        <v>10</v>
      </c>
      <c r="F2610" s="50">
        <v>2</v>
      </c>
      <c r="G2610" s="50">
        <v>7</v>
      </c>
      <c r="H2610" s="50">
        <v>41</v>
      </c>
      <c r="I2610" s="53">
        <f t="shared" si="854"/>
        <v>8.8668981481481488E-2</v>
      </c>
      <c r="J2610" s="54">
        <f t="shared" si="855"/>
        <v>8.8668981481481481E-3</v>
      </c>
      <c r="K2610" s="50" t="s">
        <v>1549</v>
      </c>
      <c r="L2610" s="50" t="s">
        <v>1551</v>
      </c>
      <c r="M2610" s="55">
        <f t="shared" si="856"/>
        <v>4.6991254405430141</v>
      </c>
      <c r="N2610" s="50">
        <v>142</v>
      </c>
      <c r="O2610" s="50" t="s">
        <v>377</v>
      </c>
      <c r="R2610" s="50" t="s">
        <v>1552</v>
      </c>
      <c r="S2610" s="151">
        <f t="shared" si="857"/>
        <v>0.23231273148148146</v>
      </c>
      <c r="T2610" s="151">
        <f t="shared" si="858"/>
        <v>0.11615636574074073</v>
      </c>
      <c r="V2610" s="393">
        <f t="shared" si="869"/>
        <v>0</v>
      </c>
      <c r="W2610" s="393">
        <f t="shared" si="870"/>
        <v>0</v>
      </c>
      <c r="X2610" s="53">
        <f t="shared" si="859"/>
        <v>0.23231273148148146</v>
      </c>
      <c r="Y2610" s="53">
        <f t="shared" si="860"/>
        <v>0.26870191148148148</v>
      </c>
      <c r="Z2610" s="53">
        <f t="shared" si="861"/>
        <v>0.11615636574074073</v>
      </c>
      <c r="AA2610" s="53">
        <f t="shared" si="862"/>
        <v>0.13435095574074074</v>
      </c>
      <c r="AB2610" s="50">
        <f t="shared" si="863"/>
        <v>3197</v>
      </c>
      <c r="AC2610" s="50">
        <f t="shared" si="872"/>
        <v>2015</v>
      </c>
      <c r="AD2610" s="50">
        <f t="shared" si="864"/>
        <v>3</v>
      </c>
      <c r="AE2610" s="56">
        <f t="shared" si="865"/>
        <v>201503</v>
      </c>
      <c r="AF2610" s="56">
        <f t="shared" si="852"/>
        <v>11</v>
      </c>
      <c r="AG2610" s="58">
        <f t="shared" si="871"/>
        <v>1</v>
      </c>
      <c r="AH2610" s="56">
        <f t="shared" si="866"/>
        <v>8</v>
      </c>
      <c r="AI2610" s="53">
        <f t="shared" si="867"/>
        <v>0.25050732148148147</v>
      </c>
      <c r="AJ2610" s="56">
        <f t="shared" si="868"/>
        <v>42.699999999999996</v>
      </c>
    </row>
    <row r="2611" spans="1:36" x14ac:dyDescent="0.25">
      <c r="A2611" s="50">
        <v>2610</v>
      </c>
      <c r="B2611" s="51">
        <v>42071</v>
      </c>
      <c r="C2611" s="75">
        <f t="shared" si="873"/>
        <v>42071</v>
      </c>
      <c r="D2611" s="50" t="s">
        <v>1223</v>
      </c>
      <c r="E2611" s="50">
        <v>10</v>
      </c>
      <c r="F2611" s="50">
        <v>1</v>
      </c>
      <c r="G2611" s="50">
        <v>53</v>
      </c>
      <c r="H2611" s="50">
        <v>17</v>
      </c>
      <c r="I2611" s="53">
        <f t="shared" si="854"/>
        <v>7.8668981481481479E-2</v>
      </c>
      <c r="J2611" s="54">
        <f t="shared" si="855"/>
        <v>7.8668981481481472E-3</v>
      </c>
      <c r="K2611" s="50" t="s">
        <v>1548</v>
      </c>
      <c r="L2611" s="50" t="s">
        <v>17</v>
      </c>
      <c r="M2611" s="55">
        <f t="shared" si="856"/>
        <v>5.2964543180815111</v>
      </c>
      <c r="N2611" s="50">
        <v>144</v>
      </c>
      <c r="O2611" s="50" t="s">
        <v>253</v>
      </c>
      <c r="R2611" s="50" t="s">
        <v>1553</v>
      </c>
      <c r="S2611" s="151">
        <f t="shared" si="857"/>
        <v>0.20611273148148146</v>
      </c>
      <c r="T2611" s="151">
        <f t="shared" si="858"/>
        <v>0.10305636574074073</v>
      </c>
      <c r="V2611" s="393">
        <f t="shared" si="869"/>
        <v>0</v>
      </c>
      <c r="W2611" s="393">
        <f t="shared" si="870"/>
        <v>0</v>
      </c>
      <c r="X2611" s="53">
        <f t="shared" si="859"/>
        <v>0.20611273148148146</v>
      </c>
      <c r="Y2611" s="53">
        <f t="shared" si="860"/>
        <v>0.24250191148148145</v>
      </c>
      <c r="Z2611" s="53">
        <f t="shared" si="861"/>
        <v>0.10305636574074073</v>
      </c>
      <c r="AA2611" s="53">
        <f t="shared" si="862"/>
        <v>0.12125095574074073</v>
      </c>
      <c r="AB2611" s="50">
        <f t="shared" si="863"/>
        <v>2710</v>
      </c>
      <c r="AC2611" s="50">
        <f t="shared" si="872"/>
        <v>2015</v>
      </c>
      <c r="AD2611" s="50">
        <f t="shared" si="864"/>
        <v>3</v>
      </c>
      <c r="AE2611" s="56">
        <f t="shared" si="865"/>
        <v>201503</v>
      </c>
      <c r="AF2611" s="56">
        <f t="shared" ref="AF2611:AF2674" si="874">WEEKNUM(B2611,1)</f>
        <v>11</v>
      </c>
      <c r="AG2611" s="58">
        <f t="shared" si="871"/>
        <v>0</v>
      </c>
      <c r="AH2611" s="56">
        <f t="shared" si="866"/>
        <v>8</v>
      </c>
      <c r="AI2611" s="53">
        <f t="shared" si="867"/>
        <v>0.22430732148148147</v>
      </c>
      <c r="AJ2611" s="56">
        <f t="shared" si="868"/>
        <v>42.699999999999996</v>
      </c>
    </row>
    <row r="2612" spans="1:36" x14ac:dyDescent="0.25">
      <c r="A2612" s="50">
        <v>2611</v>
      </c>
      <c r="B2612" s="51">
        <v>42072</v>
      </c>
      <c r="C2612" s="75">
        <f t="shared" si="873"/>
        <v>42072</v>
      </c>
      <c r="D2612" s="50" t="s">
        <v>1225</v>
      </c>
      <c r="E2612" s="50">
        <v>0.6</v>
      </c>
      <c r="F2612" s="50">
        <v>0</v>
      </c>
      <c r="G2612" s="50">
        <v>20</v>
      </c>
      <c r="H2612" s="50">
        <v>10</v>
      </c>
      <c r="I2612" s="53">
        <f t="shared" si="854"/>
        <v>1.4004629629629631E-2</v>
      </c>
      <c r="J2612" s="54">
        <f t="shared" si="855"/>
        <v>2.3341049382716052E-2</v>
      </c>
      <c r="K2612" s="50" t="s">
        <v>781</v>
      </c>
      <c r="L2612" s="50" t="s">
        <v>1304</v>
      </c>
      <c r="M2612" s="55">
        <f t="shared" si="856"/>
        <v>1.7851239669421499</v>
      </c>
      <c r="N2612" s="50">
        <v>0</v>
      </c>
      <c r="O2612" s="50" t="s">
        <v>253</v>
      </c>
      <c r="S2612" s="151">
        <f t="shared" si="857"/>
        <v>5.6018518518518523E-2</v>
      </c>
      <c r="T2612" s="151">
        <f t="shared" si="858"/>
        <v>2.8009259259259262E-2</v>
      </c>
      <c r="V2612" s="393">
        <f t="shared" si="869"/>
        <v>0</v>
      </c>
      <c r="W2612" s="393">
        <f t="shared" si="870"/>
        <v>0</v>
      </c>
      <c r="X2612" s="53">
        <f t="shared" si="859"/>
        <v>0.61153549382716055</v>
      </c>
      <c r="Y2612" s="53">
        <f t="shared" si="860"/>
        <v>0.64792467382716057</v>
      </c>
      <c r="Z2612" s="53">
        <f t="shared" si="861"/>
        <v>0.30576774691358027</v>
      </c>
      <c r="AA2612" s="53">
        <f t="shared" si="862"/>
        <v>0.32396233691358028</v>
      </c>
      <c r="AB2612" s="50">
        <f t="shared" si="863"/>
        <v>3740</v>
      </c>
      <c r="AC2612" s="50">
        <f t="shared" si="872"/>
        <v>2015</v>
      </c>
      <c r="AD2612" s="50">
        <f t="shared" si="864"/>
        <v>3</v>
      </c>
      <c r="AE2612" s="56">
        <f t="shared" si="865"/>
        <v>201503</v>
      </c>
      <c r="AF2612" s="56">
        <f t="shared" si="874"/>
        <v>11</v>
      </c>
      <c r="AG2612" s="58">
        <f t="shared" si="871"/>
        <v>0</v>
      </c>
      <c r="AH2612" s="56">
        <f t="shared" si="866"/>
        <v>9</v>
      </c>
      <c r="AI2612" s="53">
        <f t="shared" si="867"/>
        <v>0.62973008382716056</v>
      </c>
      <c r="AJ2612" s="56">
        <f t="shared" si="868"/>
        <v>28.02</v>
      </c>
    </row>
    <row r="2613" spans="1:36" x14ac:dyDescent="0.25">
      <c r="A2613" s="50">
        <v>2612</v>
      </c>
      <c r="B2613" s="51">
        <v>42074</v>
      </c>
      <c r="C2613" s="75">
        <f t="shared" si="873"/>
        <v>42074</v>
      </c>
      <c r="D2613" s="50" t="s">
        <v>1223</v>
      </c>
      <c r="E2613" s="50">
        <v>3</v>
      </c>
      <c r="F2613" s="50">
        <v>0</v>
      </c>
      <c r="G2613" s="50">
        <v>34</v>
      </c>
      <c r="H2613" s="50">
        <v>5</v>
      </c>
      <c r="I2613" s="53">
        <f t="shared" si="854"/>
        <v>2.3668981481481485E-2</v>
      </c>
      <c r="J2613" s="54">
        <f t="shared" si="855"/>
        <v>7.8896604938271612E-3</v>
      </c>
      <c r="K2613" s="50" t="s">
        <v>1548</v>
      </c>
      <c r="L2613" s="50" t="s">
        <v>1048</v>
      </c>
      <c r="M2613" s="55">
        <f t="shared" si="856"/>
        <v>5.2811735941320332</v>
      </c>
      <c r="N2613" s="50">
        <v>141</v>
      </c>
      <c r="O2613" s="50" t="s">
        <v>253</v>
      </c>
      <c r="S2613" s="151">
        <f t="shared" si="857"/>
        <v>0.2067091049382716</v>
      </c>
      <c r="T2613" s="151">
        <f t="shared" si="858"/>
        <v>0.1033545524691358</v>
      </c>
      <c r="V2613" s="393">
        <f t="shared" si="869"/>
        <v>0</v>
      </c>
      <c r="W2613" s="393">
        <f t="shared" si="870"/>
        <v>0</v>
      </c>
      <c r="X2613" s="53">
        <f t="shared" si="859"/>
        <v>0.2067091049382716</v>
      </c>
      <c r="Y2613" s="53">
        <f t="shared" si="860"/>
        <v>0.24309828493827162</v>
      </c>
      <c r="Z2613" s="53">
        <f t="shared" si="861"/>
        <v>0.1033545524691358</v>
      </c>
      <c r="AA2613" s="53">
        <f t="shared" si="862"/>
        <v>0.12154914246913581</v>
      </c>
      <c r="AB2613" s="50">
        <f t="shared" si="863"/>
        <v>2730</v>
      </c>
      <c r="AC2613" s="50">
        <f t="shared" si="872"/>
        <v>2015</v>
      </c>
      <c r="AD2613" s="50">
        <f t="shared" si="864"/>
        <v>3</v>
      </c>
      <c r="AE2613" s="56">
        <f t="shared" si="865"/>
        <v>201503</v>
      </c>
      <c r="AF2613" s="56">
        <f t="shared" si="874"/>
        <v>11</v>
      </c>
      <c r="AG2613" s="58">
        <f t="shared" si="871"/>
        <v>1</v>
      </c>
      <c r="AH2613" s="56">
        <f t="shared" si="866"/>
        <v>11</v>
      </c>
      <c r="AI2613" s="53">
        <f t="shared" si="867"/>
        <v>0.22490369493827161</v>
      </c>
      <c r="AJ2613" s="56">
        <f t="shared" si="868"/>
        <v>12.809999999999999</v>
      </c>
    </row>
    <row r="2614" spans="1:36" x14ac:dyDescent="0.25">
      <c r="A2614" s="50">
        <v>2613</v>
      </c>
      <c r="B2614" s="51">
        <v>42077</v>
      </c>
      <c r="C2614" s="75">
        <f t="shared" si="873"/>
        <v>42077</v>
      </c>
      <c r="D2614" s="50" t="s">
        <v>1223</v>
      </c>
      <c r="E2614" s="50">
        <v>2.8</v>
      </c>
      <c r="F2614" s="50">
        <v>0</v>
      </c>
      <c r="G2614" s="50">
        <v>30</v>
      </c>
      <c r="H2614" s="50">
        <v>0</v>
      </c>
      <c r="I2614" s="53">
        <f t="shared" si="854"/>
        <v>2.0833333333333332E-2</v>
      </c>
      <c r="J2614" s="54">
        <f t="shared" si="855"/>
        <v>7.4404761904761909E-3</v>
      </c>
      <c r="K2614" s="50" t="s">
        <v>1548</v>
      </c>
      <c r="L2614" s="50" t="s">
        <v>17</v>
      </c>
      <c r="M2614" s="55">
        <f t="shared" si="856"/>
        <v>5.6000000000000041</v>
      </c>
      <c r="N2614" s="50">
        <v>141</v>
      </c>
      <c r="O2614" s="50" t="s">
        <v>253</v>
      </c>
      <c r="S2614" s="151">
        <f t="shared" si="857"/>
        <v>0.19494047619047619</v>
      </c>
      <c r="T2614" s="151">
        <f t="shared" si="858"/>
        <v>9.7470238095238096E-2</v>
      </c>
      <c r="V2614" s="393">
        <f t="shared" si="869"/>
        <v>0</v>
      </c>
      <c r="W2614" s="393">
        <f t="shared" si="870"/>
        <v>0</v>
      </c>
      <c r="X2614" s="53">
        <f t="shared" si="859"/>
        <v>0.19494047619047619</v>
      </c>
      <c r="Y2614" s="53">
        <f t="shared" si="860"/>
        <v>0.23132965619047618</v>
      </c>
      <c r="Z2614" s="53">
        <f t="shared" si="861"/>
        <v>9.7470238095238096E-2</v>
      </c>
      <c r="AA2614" s="53">
        <f t="shared" si="862"/>
        <v>0.11566482809523809</v>
      </c>
      <c r="AB2614" s="50">
        <f t="shared" si="863"/>
        <v>2303</v>
      </c>
      <c r="AC2614" s="50">
        <f t="shared" si="872"/>
        <v>2015</v>
      </c>
      <c r="AD2614" s="50">
        <f t="shared" si="864"/>
        <v>3</v>
      </c>
      <c r="AE2614" s="56">
        <f t="shared" si="865"/>
        <v>201503</v>
      </c>
      <c r="AF2614" s="56">
        <f t="shared" si="874"/>
        <v>11</v>
      </c>
      <c r="AG2614" s="58">
        <f t="shared" si="871"/>
        <v>2</v>
      </c>
      <c r="AH2614" s="56">
        <f t="shared" si="866"/>
        <v>14</v>
      </c>
      <c r="AI2614" s="53">
        <f t="shared" si="867"/>
        <v>0.21313506619047617</v>
      </c>
      <c r="AJ2614" s="56">
        <f t="shared" si="868"/>
        <v>11.955999999999998</v>
      </c>
    </row>
    <row r="2615" spans="1:36" x14ac:dyDescent="0.25">
      <c r="A2615" s="50">
        <v>2614</v>
      </c>
      <c r="B2615" s="51">
        <v>42078</v>
      </c>
      <c r="C2615" s="75">
        <f t="shared" si="873"/>
        <v>42078</v>
      </c>
      <c r="D2615" s="50" t="s">
        <v>1223</v>
      </c>
      <c r="E2615" s="50">
        <v>8</v>
      </c>
      <c r="F2615" s="50">
        <v>1</v>
      </c>
      <c r="G2615" s="50">
        <v>31</v>
      </c>
      <c r="H2615" s="50">
        <v>53</v>
      </c>
      <c r="I2615" s="53">
        <f t="shared" si="854"/>
        <v>6.3807870370370376E-2</v>
      </c>
      <c r="J2615" s="54">
        <f t="shared" si="855"/>
        <v>7.975983796296297E-3</v>
      </c>
      <c r="K2615" s="50" t="s">
        <v>1548</v>
      </c>
      <c r="L2615" s="50" t="s">
        <v>1554</v>
      </c>
      <c r="M2615" s="55">
        <f t="shared" si="856"/>
        <v>5.2240159622709994</v>
      </c>
      <c r="N2615" s="50">
        <v>151</v>
      </c>
      <c r="O2615" s="50" t="s">
        <v>377</v>
      </c>
      <c r="S2615" s="151">
        <f t="shared" si="857"/>
        <v>0.20897077546296297</v>
      </c>
      <c r="T2615" s="151">
        <f t="shared" si="858"/>
        <v>0.10448538773148149</v>
      </c>
      <c r="V2615" s="393">
        <f t="shared" si="869"/>
        <v>0</v>
      </c>
      <c r="W2615" s="393">
        <f t="shared" si="870"/>
        <v>0</v>
      </c>
      <c r="X2615" s="53">
        <f t="shared" si="859"/>
        <v>0.20897077546296297</v>
      </c>
      <c r="Y2615" s="53">
        <f t="shared" si="860"/>
        <v>0.24535995546296299</v>
      </c>
      <c r="Z2615" s="53">
        <f t="shared" si="861"/>
        <v>0.10448538773148149</v>
      </c>
      <c r="AA2615" s="53">
        <f t="shared" si="862"/>
        <v>0.1226799777314815</v>
      </c>
      <c r="AB2615" s="50">
        <f t="shared" si="863"/>
        <v>2797</v>
      </c>
      <c r="AC2615" s="50">
        <f t="shared" si="872"/>
        <v>2015</v>
      </c>
      <c r="AD2615" s="50">
        <f t="shared" si="864"/>
        <v>3</v>
      </c>
      <c r="AE2615" s="56">
        <f t="shared" si="865"/>
        <v>201503</v>
      </c>
      <c r="AF2615" s="56">
        <f t="shared" si="874"/>
        <v>12</v>
      </c>
      <c r="AG2615" s="58">
        <f t="shared" si="871"/>
        <v>0</v>
      </c>
      <c r="AH2615" s="56">
        <f t="shared" si="866"/>
        <v>15</v>
      </c>
      <c r="AI2615" s="53">
        <f t="shared" si="867"/>
        <v>0.22716536546296298</v>
      </c>
      <c r="AJ2615" s="56">
        <f t="shared" si="868"/>
        <v>34.159999999999997</v>
      </c>
    </row>
    <row r="2616" spans="1:36" x14ac:dyDescent="0.25">
      <c r="A2616" s="50">
        <v>2615</v>
      </c>
      <c r="B2616" s="51">
        <v>42079</v>
      </c>
      <c r="C2616" s="75">
        <f t="shared" si="873"/>
        <v>42079</v>
      </c>
      <c r="D2616" s="50" t="s">
        <v>1225</v>
      </c>
      <c r="E2616" s="50">
        <v>1</v>
      </c>
      <c r="F2616" s="50">
        <v>0</v>
      </c>
      <c r="G2616" s="50">
        <v>31</v>
      </c>
      <c r="H2616" s="50">
        <v>2</v>
      </c>
      <c r="I2616" s="53">
        <f t="shared" si="854"/>
        <v>2.1550925925925928E-2</v>
      </c>
      <c r="J2616" s="54">
        <f t="shared" si="855"/>
        <v>2.1550925925925928E-2</v>
      </c>
      <c r="K2616" s="50" t="s">
        <v>781</v>
      </c>
      <c r="L2616" s="50" t="s">
        <v>1304</v>
      </c>
      <c r="M2616" s="55">
        <f t="shared" si="856"/>
        <v>1.9334049409237393</v>
      </c>
      <c r="N2616" s="50">
        <v>0</v>
      </c>
      <c r="O2616" s="50" t="s">
        <v>253</v>
      </c>
      <c r="R2616" s="50" t="s">
        <v>1555</v>
      </c>
      <c r="S2616" s="151">
        <f t="shared" si="857"/>
        <v>5.1722222222222225E-2</v>
      </c>
      <c r="T2616" s="151">
        <f t="shared" si="858"/>
        <v>2.5861111111111112E-2</v>
      </c>
      <c r="V2616" s="393">
        <f t="shared" si="869"/>
        <v>0</v>
      </c>
      <c r="W2616" s="393">
        <f t="shared" si="870"/>
        <v>0</v>
      </c>
      <c r="X2616" s="53">
        <f t="shared" si="859"/>
        <v>0.56463425925925925</v>
      </c>
      <c r="Y2616" s="53">
        <f t="shared" si="860"/>
        <v>0.60102343925925927</v>
      </c>
      <c r="Z2616" s="53">
        <f t="shared" si="861"/>
        <v>0.28231712962962963</v>
      </c>
      <c r="AA2616" s="53">
        <f t="shared" si="862"/>
        <v>0.30051171962962964</v>
      </c>
      <c r="AB2616" s="50">
        <f t="shared" si="863"/>
        <v>3653</v>
      </c>
      <c r="AC2616" s="50">
        <f t="shared" si="872"/>
        <v>2015</v>
      </c>
      <c r="AD2616" s="50">
        <f t="shared" si="864"/>
        <v>3</v>
      </c>
      <c r="AE2616" s="56">
        <f t="shared" si="865"/>
        <v>201503</v>
      </c>
      <c r="AF2616" s="56">
        <f t="shared" si="874"/>
        <v>12</v>
      </c>
      <c r="AG2616" s="58">
        <f t="shared" si="871"/>
        <v>0</v>
      </c>
      <c r="AH2616" s="56">
        <f t="shared" si="866"/>
        <v>16</v>
      </c>
      <c r="AI2616" s="53">
        <f t="shared" si="867"/>
        <v>0.58282884925925926</v>
      </c>
      <c r="AJ2616" s="56">
        <f t="shared" si="868"/>
        <v>46.7</v>
      </c>
    </row>
    <row r="2617" spans="1:36" x14ac:dyDescent="0.25">
      <c r="A2617" s="50">
        <v>2616</v>
      </c>
      <c r="B2617" s="51">
        <v>42080</v>
      </c>
      <c r="C2617" s="75">
        <f t="shared" si="873"/>
        <v>42080</v>
      </c>
      <c r="D2617" s="50" t="s">
        <v>1223</v>
      </c>
      <c r="E2617" s="50">
        <v>2</v>
      </c>
      <c r="F2617" s="50">
        <v>0</v>
      </c>
      <c r="G2617" s="50">
        <v>20</v>
      </c>
      <c r="H2617" s="50">
        <v>0</v>
      </c>
      <c r="I2617" s="53">
        <f t="shared" si="854"/>
        <v>1.3888888888888888E-2</v>
      </c>
      <c r="J2617" s="54">
        <f t="shared" si="855"/>
        <v>6.9444444444444441E-3</v>
      </c>
      <c r="K2617" s="50" t="s">
        <v>1311</v>
      </c>
      <c r="L2617" s="50" t="s">
        <v>1048</v>
      </c>
      <c r="M2617" s="55">
        <f t="shared" si="856"/>
        <v>6.0000000000000053</v>
      </c>
      <c r="N2617" s="50">
        <v>132</v>
      </c>
      <c r="O2617" s="50" t="s">
        <v>253</v>
      </c>
      <c r="S2617" s="151">
        <f t="shared" si="857"/>
        <v>0.18194444444444444</v>
      </c>
      <c r="T2617" s="151">
        <f t="shared" si="858"/>
        <v>9.0972222222222218E-2</v>
      </c>
      <c r="V2617" s="393">
        <f t="shared" si="869"/>
        <v>0</v>
      </c>
      <c r="W2617" s="393">
        <f t="shared" si="870"/>
        <v>0</v>
      </c>
      <c r="X2617" s="53">
        <f t="shared" si="859"/>
        <v>0.18194444444444444</v>
      </c>
      <c r="Y2617" s="53">
        <f t="shared" si="860"/>
        <v>0.21833362444444443</v>
      </c>
      <c r="Z2617" s="53">
        <f t="shared" si="861"/>
        <v>9.0972222222222218E-2</v>
      </c>
      <c r="AA2617" s="53">
        <f t="shared" si="862"/>
        <v>0.10916681222222221</v>
      </c>
      <c r="AB2617" s="50">
        <f t="shared" si="863"/>
        <v>1699</v>
      </c>
      <c r="AC2617" s="50">
        <f t="shared" si="872"/>
        <v>2015</v>
      </c>
      <c r="AD2617" s="50">
        <f t="shared" si="864"/>
        <v>3</v>
      </c>
      <c r="AE2617" s="56">
        <f t="shared" si="865"/>
        <v>201503</v>
      </c>
      <c r="AF2617" s="56">
        <f t="shared" si="874"/>
        <v>12</v>
      </c>
      <c r="AG2617" s="58">
        <f t="shared" si="871"/>
        <v>0</v>
      </c>
      <c r="AH2617" s="56">
        <f t="shared" si="866"/>
        <v>17</v>
      </c>
      <c r="AI2617" s="53">
        <f t="shared" si="867"/>
        <v>0.20013903444444442</v>
      </c>
      <c r="AJ2617" s="56">
        <f t="shared" si="868"/>
        <v>8.5399999999999991</v>
      </c>
    </row>
    <row r="2618" spans="1:36" x14ac:dyDescent="0.25">
      <c r="A2618" s="50">
        <v>2617</v>
      </c>
      <c r="B2618" s="51">
        <v>42081</v>
      </c>
      <c r="C2618" s="75">
        <f t="shared" si="873"/>
        <v>42081</v>
      </c>
      <c r="D2618" s="50" t="s">
        <v>1225</v>
      </c>
      <c r="E2618" s="50">
        <v>0.56000000000000005</v>
      </c>
      <c r="F2618" s="50">
        <v>0</v>
      </c>
      <c r="G2618" s="50">
        <v>19</v>
      </c>
      <c r="H2618" s="50">
        <v>45</v>
      </c>
      <c r="I2618" s="53">
        <f t="shared" si="854"/>
        <v>1.3715277777777778E-2</v>
      </c>
      <c r="J2618" s="54">
        <f t="shared" si="855"/>
        <v>2.4491567460317457E-2</v>
      </c>
      <c r="K2618" s="50" t="s">
        <v>781</v>
      </c>
      <c r="L2618" s="50" t="s">
        <v>1304</v>
      </c>
      <c r="M2618" s="55">
        <f t="shared" si="856"/>
        <v>1.7012658227848116</v>
      </c>
      <c r="N2618" s="50">
        <v>0</v>
      </c>
      <c r="O2618" s="50" t="s">
        <v>253</v>
      </c>
      <c r="S2618" s="151">
        <f t="shared" si="857"/>
        <v>5.877976190476189E-2</v>
      </c>
      <c r="T2618" s="151">
        <f t="shared" si="858"/>
        <v>2.9389880952380945E-2</v>
      </c>
      <c r="V2618" s="393">
        <f t="shared" si="869"/>
        <v>0</v>
      </c>
      <c r="W2618" s="393">
        <f t="shared" si="870"/>
        <v>0</v>
      </c>
      <c r="X2618" s="53">
        <f t="shared" si="859"/>
        <v>0.64167906746031733</v>
      </c>
      <c r="Y2618" s="53">
        <f t="shared" si="860"/>
        <v>0.67806824746031735</v>
      </c>
      <c r="Z2618" s="53">
        <f t="shared" si="861"/>
        <v>0.32083953373015867</v>
      </c>
      <c r="AA2618" s="53">
        <f t="shared" si="862"/>
        <v>0.33903412373015868</v>
      </c>
      <c r="AB2618" s="50">
        <f t="shared" si="863"/>
        <v>3807</v>
      </c>
      <c r="AC2618" s="50">
        <f t="shared" si="872"/>
        <v>2015</v>
      </c>
      <c r="AD2618" s="50">
        <f t="shared" si="864"/>
        <v>3</v>
      </c>
      <c r="AE2618" s="56">
        <f t="shared" si="865"/>
        <v>201503</v>
      </c>
      <c r="AF2618" s="56">
        <f t="shared" si="874"/>
        <v>12</v>
      </c>
      <c r="AG2618" s="58">
        <f t="shared" si="871"/>
        <v>0</v>
      </c>
      <c r="AH2618" s="56">
        <f t="shared" si="866"/>
        <v>18</v>
      </c>
      <c r="AI2618" s="53">
        <f t="shared" si="867"/>
        <v>0.65987365746031734</v>
      </c>
      <c r="AJ2618" s="56">
        <f t="shared" si="868"/>
        <v>26.152000000000005</v>
      </c>
    </row>
    <row r="2619" spans="1:36" x14ac:dyDescent="0.25">
      <c r="A2619" s="50">
        <v>2618</v>
      </c>
      <c r="B2619" s="51">
        <v>42081</v>
      </c>
      <c r="C2619" s="75">
        <f t="shared" si="873"/>
        <v>42081</v>
      </c>
      <c r="D2619" s="50" t="s">
        <v>1224</v>
      </c>
      <c r="E2619" s="50">
        <v>10</v>
      </c>
      <c r="F2619" s="50">
        <v>0</v>
      </c>
      <c r="G2619" s="50">
        <v>30</v>
      </c>
      <c r="H2619" s="50">
        <v>31</v>
      </c>
      <c r="I2619" s="53">
        <f t="shared" si="854"/>
        <v>2.119212962962963E-2</v>
      </c>
      <c r="J2619" s="54">
        <f t="shared" si="855"/>
        <v>2.1192129629629629E-3</v>
      </c>
      <c r="K2619" s="50" t="s">
        <v>921</v>
      </c>
      <c r="L2619" s="50" t="s">
        <v>1132</v>
      </c>
      <c r="M2619" s="55">
        <f t="shared" si="856"/>
        <v>19.661387220098323</v>
      </c>
      <c r="N2619" s="50">
        <v>0</v>
      </c>
      <c r="O2619" s="50" t="s">
        <v>253</v>
      </c>
      <c r="S2619" s="151">
        <f t="shared" si="857"/>
        <v>0.23735185185185184</v>
      </c>
      <c r="T2619" s="151">
        <f t="shared" si="858"/>
        <v>0.11867592592592592</v>
      </c>
      <c r="V2619" s="393">
        <f t="shared" si="869"/>
        <v>0</v>
      </c>
      <c r="W2619" s="393">
        <f t="shared" si="870"/>
        <v>0</v>
      </c>
      <c r="X2619" s="53">
        <f t="shared" si="859"/>
        <v>5.5523379629629624E-2</v>
      </c>
      <c r="Y2619" s="53">
        <f t="shared" si="860"/>
        <v>9.1912559629629617E-2</v>
      </c>
      <c r="Z2619" s="53">
        <f t="shared" si="861"/>
        <v>2.7761689814814812E-2</v>
      </c>
      <c r="AA2619" s="53">
        <f t="shared" si="862"/>
        <v>4.5956279814814809E-2</v>
      </c>
      <c r="AB2619" s="50">
        <f t="shared" si="863"/>
        <v>250</v>
      </c>
      <c r="AC2619" s="50">
        <f t="shared" si="872"/>
        <v>2015</v>
      </c>
      <c r="AD2619" s="50">
        <f t="shared" si="864"/>
        <v>3</v>
      </c>
      <c r="AE2619" s="56">
        <f t="shared" si="865"/>
        <v>201503</v>
      </c>
      <c r="AF2619" s="56">
        <f t="shared" si="874"/>
        <v>12</v>
      </c>
      <c r="AG2619" s="58">
        <f t="shared" si="871"/>
        <v>0</v>
      </c>
      <c r="AH2619" s="56">
        <f t="shared" si="866"/>
        <v>18</v>
      </c>
      <c r="AI2619" s="53">
        <f t="shared" si="867"/>
        <v>7.3717969629629621E-2</v>
      </c>
      <c r="AJ2619" s="56">
        <f t="shared" si="868"/>
        <v>10</v>
      </c>
    </row>
    <row r="2620" spans="1:36" x14ac:dyDescent="0.25">
      <c r="A2620" s="50">
        <v>2619</v>
      </c>
      <c r="B2620" s="51">
        <v>42084</v>
      </c>
      <c r="C2620" s="75">
        <f t="shared" si="873"/>
        <v>42084</v>
      </c>
      <c r="D2620" s="50" t="s">
        <v>1223</v>
      </c>
      <c r="E2620" s="50">
        <v>26.2</v>
      </c>
      <c r="F2620" s="50">
        <v>5</v>
      </c>
      <c r="G2620" s="50">
        <v>36</v>
      </c>
      <c r="H2620" s="50">
        <v>30</v>
      </c>
      <c r="I2620" s="53">
        <f t="shared" si="854"/>
        <v>0.23368055555555556</v>
      </c>
      <c r="J2620" s="54">
        <f t="shared" si="855"/>
        <v>8.919105173876167E-3</v>
      </c>
      <c r="K2620" s="50" t="s">
        <v>1548</v>
      </c>
      <c r="L2620" s="50" t="s">
        <v>1556</v>
      </c>
      <c r="M2620" s="55">
        <f t="shared" si="856"/>
        <v>4.6716196136701367</v>
      </c>
      <c r="N2620" s="50">
        <v>158</v>
      </c>
      <c r="O2620" s="50" t="s">
        <v>602</v>
      </c>
      <c r="S2620" s="151">
        <f t="shared" si="857"/>
        <v>0.23368055555555556</v>
      </c>
      <c r="T2620" s="151">
        <f t="shared" si="858"/>
        <v>0.11684027777777778</v>
      </c>
      <c r="V2620" s="393">
        <f t="shared" si="869"/>
        <v>0</v>
      </c>
      <c r="W2620" s="393">
        <f t="shared" si="870"/>
        <v>0</v>
      </c>
      <c r="X2620" s="53">
        <f t="shared" si="859"/>
        <v>0.23368055555555556</v>
      </c>
      <c r="Y2620" s="53">
        <f t="shared" si="860"/>
        <v>0.27006973555555558</v>
      </c>
      <c r="Z2620" s="53">
        <f t="shared" si="861"/>
        <v>0.11684027777777778</v>
      </c>
      <c r="AA2620" s="53">
        <f t="shared" si="862"/>
        <v>0.13503486777777779</v>
      </c>
      <c r="AB2620" s="50">
        <f t="shared" si="863"/>
        <v>3209</v>
      </c>
      <c r="AC2620" s="50">
        <f t="shared" si="872"/>
        <v>2015</v>
      </c>
      <c r="AD2620" s="50">
        <f t="shared" si="864"/>
        <v>3</v>
      </c>
      <c r="AE2620" s="56">
        <f t="shared" si="865"/>
        <v>201503</v>
      </c>
      <c r="AF2620" s="56">
        <f t="shared" si="874"/>
        <v>12</v>
      </c>
      <c r="AG2620" s="58">
        <f t="shared" si="871"/>
        <v>2</v>
      </c>
      <c r="AH2620" s="56">
        <f t="shared" si="866"/>
        <v>21</v>
      </c>
      <c r="AI2620" s="53">
        <f t="shared" si="867"/>
        <v>0.25187514555555557</v>
      </c>
      <c r="AJ2620" s="56">
        <f t="shared" si="868"/>
        <v>111.87399999999998</v>
      </c>
    </row>
    <row r="2621" spans="1:36" x14ac:dyDescent="0.25">
      <c r="A2621" s="50">
        <v>2620</v>
      </c>
      <c r="B2621" s="51">
        <v>42084</v>
      </c>
      <c r="C2621" s="75">
        <f t="shared" si="873"/>
        <v>42084</v>
      </c>
      <c r="D2621" s="50" t="s">
        <v>713</v>
      </c>
      <c r="E2621" s="50">
        <v>1</v>
      </c>
      <c r="F2621" s="50">
        <v>0</v>
      </c>
      <c r="G2621" s="50">
        <v>11</v>
      </c>
      <c r="H2621" s="50">
        <v>26</v>
      </c>
      <c r="I2621" s="53">
        <f t="shared" si="854"/>
        <v>7.9398148148148145E-3</v>
      </c>
      <c r="J2621" s="54">
        <f t="shared" si="855"/>
        <v>7.9398148148148145E-3</v>
      </c>
      <c r="K2621" s="50" t="s">
        <v>1548</v>
      </c>
      <c r="L2621" s="50" t="s">
        <v>1556</v>
      </c>
      <c r="M2621" s="55">
        <f t="shared" si="856"/>
        <v>5.2478134110787211</v>
      </c>
      <c r="N2621" s="50">
        <v>157</v>
      </c>
      <c r="O2621" s="50" t="s">
        <v>602</v>
      </c>
      <c r="S2621" s="151">
        <f t="shared" si="857"/>
        <v>0</v>
      </c>
      <c r="T2621" s="151">
        <f t="shared" si="858"/>
        <v>0</v>
      </c>
      <c r="V2621" s="393">
        <f t="shared" si="869"/>
        <v>0</v>
      </c>
      <c r="W2621" s="393">
        <f t="shared" si="870"/>
        <v>0</v>
      </c>
      <c r="X2621" s="53">
        <f t="shared" si="859"/>
        <v>0.20802314814814812</v>
      </c>
      <c r="Y2621" s="53">
        <f t="shared" si="860"/>
        <v>0.24441232814814814</v>
      </c>
      <c r="Z2621" s="53">
        <f t="shared" si="861"/>
        <v>0.10401157407407406</v>
      </c>
      <c r="AA2621" s="53">
        <f t="shared" si="862"/>
        <v>0.12220616407407407</v>
      </c>
      <c r="AB2621" s="50">
        <f t="shared" si="863"/>
        <v>2763</v>
      </c>
      <c r="AC2621" s="50">
        <f t="shared" si="872"/>
        <v>2015</v>
      </c>
      <c r="AD2621" s="50">
        <f t="shared" si="864"/>
        <v>3</v>
      </c>
      <c r="AE2621" s="56">
        <f t="shared" si="865"/>
        <v>201503</v>
      </c>
      <c r="AF2621" s="56">
        <f t="shared" si="874"/>
        <v>12</v>
      </c>
      <c r="AG2621" s="58">
        <f t="shared" si="871"/>
        <v>0</v>
      </c>
      <c r="AH2621" s="56">
        <f t="shared" si="866"/>
        <v>21</v>
      </c>
      <c r="AI2621" s="53">
        <f t="shared" si="867"/>
        <v>0.22621773814814813</v>
      </c>
      <c r="AJ2621" s="56">
        <f t="shared" si="868"/>
        <v>0</v>
      </c>
    </row>
    <row r="2622" spans="1:36" x14ac:dyDescent="0.25">
      <c r="A2622" s="50">
        <v>2621</v>
      </c>
      <c r="B2622" s="51">
        <v>42084</v>
      </c>
      <c r="C2622" s="75">
        <f t="shared" si="873"/>
        <v>42084</v>
      </c>
      <c r="D2622" s="50" t="s">
        <v>714</v>
      </c>
      <c r="E2622" s="50">
        <v>1</v>
      </c>
      <c r="F2622" s="50">
        <v>0</v>
      </c>
      <c r="G2622" s="50">
        <v>11</v>
      </c>
      <c r="H2622" s="50">
        <v>21</v>
      </c>
      <c r="I2622" s="53">
        <f t="shared" si="854"/>
        <v>7.8819444444444432E-3</v>
      </c>
      <c r="J2622" s="54">
        <f t="shared" si="855"/>
        <v>7.8819444444444432E-3</v>
      </c>
      <c r="K2622" s="50" t="s">
        <v>1548</v>
      </c>
      <c r="L2622" s="50" t="s">
        <v>1556</v>
      </c>
      <c r="M2622" s="55">
        <f t="shared" si="856"/>
        <v>5.2863436123348064</v>
      </c>
      <c r="N2622" s="50">
        <v>161</v>
      </c>
      <c r="O2622" s="50" t="s">
        <v>602</v>
      </c>
      <c r="S2622" s="151">
        <f t="shared" si="857"/>
        <v>0</v>
      </c>
      <c r="T2622" s="151">
        <f t="shared" si="858"/>
        <v>0</v>
      </c>
      <c r="V2622" s="393">
        <f t="shared" si="869"/>
        <v>0</v>
      </c>
      <c r="W2622" s="393">
        <f t="shared" si="870"/>
        <v>0</v>
      </c>
      <c r="X2622" s="53">
        <f t="shared" si="859"/>
        <v>0.2065069444444444</v>
      </c>
      <c r="Y2622" s="53">
        <f t="shared" si="860"/>
        <v>0.24289612444444442</v>
      </c>
      <c r="Z2622" s="53">
        <f t="shared" si="861"/>
        <v>0.1032534722222222</v>
      </c>
      <c r="AA2622" s="53">
        <f t="shared" si="862"/>
        <v>0.12144806222222221</v>
      </c>
      <c r="AB2622" s="50">
        <f t="shared" si="863"/>
        <v>2726</v>
      </c>
      <c r="AC2622" s="50">
        <f t="shared" si="872"/>
        <v>2015</v>
      </c>
      <c r="AD2622" s="50">
        <f t="shared" si="864"/>
        <v>3</v>
      </c>
      <c r="AE2622" s="56">
        <f t="shared" si="865"/>
        <v>201503</v>
      </c>
      <c r="AF2622" s="56">
        <f t="shared" si="874"/>
        <v>12</v>
      </c>
      <c r="AG2622" s="58">
        <f t="shared" si="871"/>
        <v>0</v>
      </c>
      <c r="AH2622" s="56">
        <f t="shared" si="866"/>
        <v>21</v>
      </c>
      <c r="AI2622" s="53">
        <f t="shared" si="867"/>
        <v>0.22470153444444441</v>
      </c>
      <c r="AJ2622" s="56">
        <f t="shared" si="868"/>
        <v>0</v>
      </c>
    </row>
    <row r="2623" spans="1:36" x14ac:dyDescent="0.25">
      <c r="A2623" s="50">
        <v>2622</v>
      </c>
      <c r="B2623" s="51">
        <v>42084</v>
      </c>
      <c r="C2623" s="75">
        <f t="shared" si="873"/>
        <v>42084</v>
      </c>
      <c r="D2623" s="50" t="s">
        <v>715</v>
      </c>
      <c r="E2623" s="50">
        <v>1</v>
      </c>
      <c r="F2623" s="50">
        <v>0</v>
      </c>
      <c r="G2623" s="50">
        <v>11</v>
      </c>
      <c r="H2623" s="50">
        <v>33</v>
      </c>
      <c r="I2623" s="53">
        <f t="shared" si="854"/>
        <v>8.0208333333333329E-3</v>
      </c>
      <c r="J2623" s="54">
        <f t="shared" si="855"/>
        <v>8.0208333333333329E-3</v>
      </c>
      <c r="K2623" s="50" t="s">
        <v>1548</v>
      </c>
      <c r="L2623" s="50" t="s">
        <v>1556</v>
      </c>
      <c r="M2623" s="55">
        <f t="shared" si="856"/>
        <v>5.1948051948051992</v>
      </c>
      <c r="N2623" s="50">
        <v>161</v>
      </c>
      <c r="O2623" s="50" t="s">
        <v>602</v>
      </c>
      <c r="S2623" s="151">
        <f t="shared" si="857"/>
        <v>0</v>
      </c>
      <c r="T2623" s="151">
        <f t="shared" si="858"/>
        <v>0</v>
      </c>
      <c r="V2623" s="393">
        <f t="shared" si="869"/>
        <v>0</v>
      </c>
      <c r="W2623" s="393">
        <f t="shared" si="870"/>
        <v>0</v>
      </c>
      <c r="X2623" s="53">
        <f t="shared" si="859"/>
        <v>0.21014583333333331</v>
      </c>
      <c r="Y2623" s="53">
        <f t="shared" si="860"/>
        <v>0.24653501333333333</v>
      </c>
      <c r="Z2623" s="53">
        <f t="shared" si="861"/>
        <v>0.10507291666666665</v>
      </c>
      <c r="AA2623" s="53">
        <f t="shared" si="862"/>
        <v>0.12326750666666667</v>
      </c>
      <c r="AB2623" s="50">
        <f t="shared" si="863"/>
        <v>2826</v>
      </c>
      <c r="AC2623" s="50">
        <f t="shared" si="872"/>
        <v>2015</v>
      </c>
      <c r="AD2623" s="50">
        <f t="shared" si="864"/>
        <v>3</v>
      </c>
      <c r="AE2623" s="56">
        <f t="shared" si="865"/>
        <v>201503</v>
      </c>
      <c r="AF2623" s="56">
        <f t="shared" si="874"/>
        <v>12</v>
      </c>
      <c r="AG2623" s="58">
        <f t="shared" si="871"/>
        <v>0</v>
      </c>
      <c r="AH2623" s="56">
        <f t="shared" si="866"/>
        <v>21</v>
      </c>
      <c r="AI2623" s="53">
        <f t="shared" si="867"/>
        <v>0.22834042333333332</v>
      </c>
      <c r="AJ2623" s="56">
        <f t="shared" si="868"/>
        <v>0</v>
      </c>
    </row>
    <row r="2624" spans="1:36" x14ac:dyDescent="0.25">
      <c r="A2624" s="50">
        <v>2623</v>
      </c>
      <c r="B2624" s="51">
        <v>42084</v>
      </c>
      <c r="C2624" s="75">
        <f t="shared" si="873"/>
        <v>42084</v>
      </c>
      <c r="D2624" s="50" t="s">
        <v>716</v>
      </c>
      <c r="E2624" s="50">
        <v>1</v>
      </c>
      <c r="F2624" s="50">
        <v>0</v>
      </c>
      <c r="G2624" s="50">
        <v>11</v>
      </c>
      <c r="H2624" s="50">
        <v>29</v>
      </c>
      <c r="I2624" s="53">
        <f t="shared" si="854"/>
        <v>7.9745370370370369E-3</v>
      </c>
      <c r="J2624" s="54">
        <f t="shared" si="855"/>
        <v>7.9745370370370369E-3</v>
      </c>
      <c r="K2624" s="50" t="s">
        <v>1548</v>
      </c>
      <c r="L2624" s="50" t="s">
        <v>1556</v>
      </c>
      <c r="M2624" s="55">
        <f t="shared" si="856"/>
        <v>5.224963715529757</v>
      </c>
      <c r="N2624" s="50">
        <v>160</v>
      </c>
      <c r="O2624" s="50" t="s">
        <v>602</v>
      </c>
      <c r="S2624" s="151">
        <f t="shared" si="857"/>
        <v>0</v>
      </c>
      <c r="T2624" s="151">
        <f t="shared" si="858"/>
        <v>0</v>
      </c>
      <c r="V2624" s="393">
        <f t="shared" si="869"/>
        <v>0</v>
      </c>
      <c r="W2624" s="393">
        <f t="shared" si="870"/>
        <v>0</v>
      </c>
      <c r="X2624" s="53">
        <f t="shared" si="859"/>
        <v>0.20893287037037037</v>
      </c>
      <c r="Y2624" s="53">
        <f t="shared" si="860"/>
        <v>0.24532205037037036</v>
      </c>
      <c r="Z2624" s="53">
        <f t="shared" si="861"/>
        <v>0.10446643518518518</v>
      </c>
      <c r="AA2624" s="53">
        <f t="shared" si="862"/>
        <v>0.12266102518518518</v>
      </c>
      <c r="AB2624" s="50">
        <f t="shared" si="863"/>
        <v>2794</v>
      </c>
      <c r="AC2624" s="50">
        <f t="shared" si="872"/>
        <v>2015</v>
      </c>
      <c r="AD2624" s="50">
        <f t="shared" si="864"/>
        <v>3</v>
      </c>
      <c r="AE2624" s="56">
        <f t="shared" si="865"/>
        <v>201503</v>
      </c>
      <c r="AF2624" s="56">
        <f t="shared" si="874"/>
        <v>12</v>
      </c>
      <c r="AG2624" s="58">
        <f t="shared" si="871"/>
        <v>0</v>
      </c>
      <c r="AH2624" s="56">
        <f t="shared" si="866"/>
        <v>21</v>
      </c>
      <c r="AI2624" s="53">
        <f t="shared" si="867"/>
        <v>0.22712746037037035</v>
      </c>
      <c r="AJ2624" s="56">
        <f t="shared" si="868"/>
        <v>0</v>
      </c>
    </row>
    <row r="2625" spans="1:36" x14ac:dyDescent="0.25">
      <c r="A2625" s="50">
        <v>2624</v>
      </c>
      <c r="B2625" s="51">
        <v>42084</v>
      </c>
      <c r="C2625" s="75">
        <f t="shared" si="873"/>
        <v>42084</v>
      </c>
      <c r="D2625" s="50" t="s">
        <v>717</v>
      </c>
      <c r="E2625" s="50">
        <v>1</v>
      </c>
      <c r="F2625" s="50">
        <v>0</v>
      </c>
      <c r="G2625" s="50">
        <v>11</v>
      </c>
      <c r="H2625" s="50">
        <v>36</v>
      </c>
      <c r="I2625" s="53">
        <f t="shared" si="854"/>
        <v>8.0555555555555554E-3</v>
      </c>
      <c r="J2625" s="54">
        <f t="shared" si="855"/>
        <v>8.0555555555555554E-3</v>
      </c>
      <c r="K2625" s="50" t="s">
        <v>1548</v>
      </c>
      <c r="L2625" s="50" t="s">
        <v>1556</v>
      </c>
      <c r="M2625" s="55">
        <f t="shared" si="856"/>
        <v>5.1724137931034528</v>
      </c>
      <c r="N2625" s="50">
        <v>163</v>
      </c>
      <c r="O2625" s="50" t="s">
        <v>602</v>
      </c>
      <c r="S2625" s="151">
        <f t="shared" si="857"/>
        <v>0</v>
      </c>
      <c r="T2625" s="151">
        <f t="shared" si="858"/>
        <v>0</v>
      </c>
      <c r="V2625" s="393">
        <f t="shared" si="869"/>
        <v>0</v>
      </c>
      <c r="W2625" s="393">
        <f t="shared" si="870"/>
        <v>0</v>
      </c>
      <c r="X2625" s="53">
        <f t="shared" si="859"/>
        <v>0.21105555555555555</v>
      </c>
      <c r="Y2625" s="53">
        <f t="shared" si="860"/>
        <v>0.24744473555555555</v>
      </c>
      <c r="Z2625" s="53">
        <f t="shared" si="861"/>
        <v>0.10552777777777778</v>
      </c>
      <c r="AA2625" s="53">
        <f t="shared" si="862"/>
        <v>0.12372236777777777</v>
      </c>
      <c r="AB2625" s="50">
        <f t="shared" si="863"/>
        <v>2841</v>
      </c>
      <c r="AC2625" s="50">
        <f t="shared" si="872"/>
        <v>2015</v>
      </c>
      <c r="AD2625" s="50">
        <f t="shared" si="864"/>
        <v>3</v>
      </c>
      <c r="AE2625" s="56">
        <f t="shared" si="865"/>
        <v>201503</v>
      </c>
      <c r="AF2625" s="56">
        <f t="shared" si="874"/>
        <v>12</v>
      </c>
      <c r="AG2625" s="58">
        <f t="shared" si="871"/>
        <v>0</v>
      </c>
      <c r="AH2625" s="56">
        <f t="shared" si="866"/>
        <v>21</v>
      </c>
      <c r="AI2625" s="53">
        <f t="shared" si="867"/>
        <v>0.22925014555555556</v>
      </c>
      <c r="AJ2625" s="56">
        <f t="shared" si="868"/>
        <v>0</v>
      </c>
    </row>
    <row r="2626" spans="1:36" x14ac:dyDescent="0.25">
      <c r="A2626" s="50">
        <v>2625</v>
      </c>
      <c r="B2626" s="51">
        <v>42084</v>
      </c>
      <c r="C2626" s="75">
        <f t="shared" si="873"/>
        <v>42084</v>
      </c>
      <c r="D2626" s="50" t="s">
        <v>718</v>
      </c>
      <c r="E2626" s="50">
        <v>1</v>
      </c>
      <c r="F2626" s="50">
        <v>0</v>
      </c>
      <c r="G2626" s="50">
        <v>12</v>
      </c>
      <c r="H2626" s="50">
        <v>7</v>
      </c>
      <c r="I2626" s="53">
        <f t="shared" ref="I2626:I2689" si="875">IF(E2626&gt;0,TIME(F2626,G2626,H2626),"")</f>
        <v>8.4143518518518517E-3</v>
      </c>
      <c r="J2626" s="54">
        <f t="shared" ref="J2626:J2689" si="876">IF(E2626&gt;0,TIME(F2626,G2626,H2626)/E2626,"")</f>
        <v>8.4143518518518517E-3</v>
      </c>
      <c r="K2626" s="50" t="s">
        <v>1548</v>
      </c>
      <c r="L2626" s="50" t="s">
        <v>1556</v>
      </c>
      <c r="M2626" s="55">
        <f t="shared" ref="M2626:M2689" si="877">IF(D2626&gt;0,0.0416666666666667/J2626,"")</f>
        <v>4.9518569463548872</v>
      </c>
      <c r="N2626" s="50">
        <v>162</v>
      </c>
      <c r="O2626" s="50" t="s">
        <v>602</v>
      </c>
      <c r="S2626" s="151">
        <f t="shared" ref="S2626:S2689" si="878">IF("1-Swim"=D2626,J2626*2.4,IF("2-Bike"=D2626,J2626*112,IF("3-Run"=D2626,J2626*26.2,0)))</f>
        <v>0</v>
      </c>
      <c r="T2626" s="151">
        <f t="shared" ref="T2626:T2689" si="879">S2626/2</f>
        <v>0</v>
      </c>
      <c r="V2626" s="393">
        <f t="shared" si="869"/>
        <v>0</v>
      </c>
      <c r="W2626" s="393">
        <f t="shared" si="870"/>
        <v>0</v>
      </c>
      <c r="X2626" s="53">
        <f t="shared" ref="X2626:X2689" si="880">J2626*26.2</f>
        <v>0.22045601851851851</v>
      </c>
      <c r="Y2626" s="53">
        <f t="shared" ref="Y2626:Y2689" si="881">(J2626+0.0013889)*26.2</f>
        <v>0.2568451985185185</v>
      </c>
      <c r="Z2626" s="53">
        <f t="shared" ref="Z2626:Z2689" si="882">X2626/2</f>
        <v>0.11022800925925925</v>
      </c>
      <c r="AA2626" s="53">
        <f t="shared" ref="AA2626:AA2689" si="883">Y2626/2</f>
        <v>0.12842259925925925</v>
      </c>
      <c r="AB2626" s="50">
        <f t="shared" ref="AB2626:AB2689" si="884">RANK(J2626,J:J,1)</f>
        <v>3057</v>
      </c>
      <c r="AC2626" s="50">
        <f t="shared" si="872"/>
        <v>2015</v>
      </c>
      <c r="AD2626" s="50">
        <f t="shared" ref="AD2626:AD2689" si="885">MONTH(B2626)</f>
        <v>3</v>
      </c>
      <c r="AE2626" s="56">
        <f t="shared" ref="AE2626:AE2689" si="886">AC2626*100+AD2626</f>
        <v>201503</v>
      </c>
      <c r="AF2626" s="56">
        <f t="shared" si="874"/>
        <v>12</v>
      </c>
      <c r="AG2626" s="58">
        <f t="shared" si="871"/>
        <v>0</v>
      </c>
      <c r="AH2626" s="56">
        <f t="shared" ref="AH2626:AH2689" si="887">DAY(B2626)</f>
        <v>21</v>
      </c>
      <c r="AI2626" s="53">
        <f t="shared" ref="AI2626:AI2689" si="888">Z2626+AA2626</f>
        <v>0.23865060851851849</v>
      </c>
      <c r="AJ2626" s="56">
        <f t="shared" ref="AJ2626:AJ2689" si="889">IF("1-Swim"=D2626,E2626*46.7,IF("2-Bike"=D2626,E2626,IF("3-Run"=D2626,E2626*4.27,0)))</f>
        <v>0</v>
      </c>
    </row>
    <row r="2627" spans="1:36" x14ac:dyDescent="0.25">
      <c r="A2627" s="50">
        <v>2626</v>
      </c>
      <c r="B2627" s="51">
        <v>42084</v>
      </c>
      <c r="C2627" s="75">
        <f t="shared" si="873"/>
        <v>42084</v>
      </c>
      <c r="D2627" s="50" t="s">
        <v>719</v>
      </c>
      <c r="E2627" s="50">
        <v>1</v>
      </c>
      <c r="F2627" s="50">
        <v>0</v>
      </c>
      <c r="G2627" s="50">
        <v>11</v>
      </c>
      <c r="H2627" s="50">
        <v>26</v>
      </c>
      <c r="I2627" s="53">
        <f t="shared" si="875"/>
        <v>7.9398148148148145E-3</v>
      </c>
      <c r="J2627" s="54">
        <f t="shared" si="876"/>
        <v>7.9398148148148145E-3</v>
      </c>
      <c r="K2627" s="50" t="s">
        <v>1548</v>
      </c>
      <c r="L2627" s="50" t="s">
        <v>1556</v>
      </c>
      <c r="M2627" s="55">
        <f t="shared" si="877"/>
        <v>5.2478134110787211</v>
      </c>
      <c r="N2627" s="50">
        <v>162</v>
      </c>
      <c r="O2627" s="50" t="s">
        <v>602</v>
      </c>
      <c r="S2627" s="151">
        <f t="shared" si="878"/>
        <v>0</v>
      </c>
      <c r="T2627" s="151">
        <f t="shared" si="879"/>
        <v>0</v>
      </c>
      <c r="V2627" s="393">
        <f t="shared" ref="V2627:V2690" si="890">U2627*0.000568182</f>
        <v>0</v>
      </c>
      <c r="W2627" s="393">
        <f t="shared" ref="W2627:W2690" si="891">U2627*0.0006213713910761</f>
        <v>0</v>
      </c>
      <c r="X2627" s="53">
        <f t="shared" si="880"/>
        <v>0.20802314814814812</v>
      </c>
      <c r="Y2627" s="53">
        <f t="shared" si="881"/>
        <v>0.24441232814814814</v>
      </c>
      <c r="Z2627" s="53">
        <f t="shared" si="882"/>
        <v>0.10401157407407406</v>
      </c>
      <c r="AA2627" s="53">
        <f t="shared" si="883"/>
        <v>0.12220616407407407</v>
      </c>
      <c r="AB2627" s="50">
        <f t="shared" si="884"/>
        <v>2763</v>
      </c>
      <c r="AC2627" s="50">
        <f t="shared" si="872"/>
        <v>2015</v>
      </c>
      <c r="AD2627" s="50">
        <f t="shared" si="885"/>
        <v>3</v>
      </c>
      <c r="AE2627" s="56">
        <f t="shared" si="886"/>
        <v>201503</v>
      </c>
      <c r="AF2627" s="56">
        <f t="shared" si="874"/>
        <v>12</v>
      </c>
      <c r="AG2627" s="58">
        <f t="shared" si="871"/>
        <v>0</v>
      </c>
      <c r="AH2627" s="56">
        <f t="shared" si="887"/>
        <v>21</v>
      </c>
      <c r="AI2627" s="53">
        <f t="shared" si="888"/>
        <v>0.22621773814814813</v>
      </c>
      <c r="AJ2627" s="56">
        <f t="shared" si="889"/>
        <v>0</v>
      </c>
    </row>
    <row r="2628" spans="1:36" x14ac:dyDescent="0.25">
      <c r="A2628" s="50">
        <v>2627</v>
      </c>
      <c r="B2628" s="51">
        <v>42084</v>
      </c>
      <c r="C2628" s="75">
        <f t="shared" si="873"/>
        <v>42084</v>
      </c>
      <c r="D2628" s="50" t="s">
        <v>720</v>
      </c>
      <c r="E2628" s="50">
        <v>1</v>
      </c>
      <c r="F2628" s="50">
        <v>0</v>
      </c>
      <c r="G2628" s="50">
        <v>11</v>
      </c>
      <c r="H2628" s="50">
        <v>42</v>
      </c>
      <c r="I2628" s="53">
        <f t="shared" si="875"/>
        <v>8.1249999999999985E-3</v>
      </c>
      <c r="J2628" s="54">
        <f t="shared" si="876"/>
        <v>8.1249999999999985E-3</v>
      </c>
      <c r="K2628" s="50" t="s">
        <v>1548</v>
      </c>
      <c r="L2628" s="50" t="s">
        <v>1556</v>
      </c>
      <c r="M2628" s="55">
        <f t="shared" si="877"/>
        <v>5.1282051282051331</v>
      </c>
      <c r="N2628" s="50">
        <v>167</v>
      </c>
      <c r="O2628" s="50" t="s">
        <v>602</v>
      </c>
      <c r="S2628" s="151">
        <f t="shared" si="878"/>
        <v>0</v>
      </c>
      <c r="T2628" s="151">
        <f t="shared" si="879"/>
        <v>0</v>
      </c>
      <c r="V2628" s="393">
        <f t="shared" si="890"/>
        <v>0</v>
      </c>
      <c r="W2628" s="393">
        <f t="shared" si="891"/>
        <v>0</v>
      </c>
      <c r="X2628" s="53">
        <f t="shared" si="880"/>
        <v>0.21287499999999995</v>
      </c>
      <c r="Y2628" s="53">
        <f t="shared" si="881"/>
        <v>0.24926417999999997</v>
      </c>
      <c r="Z2628" s="53">
        <f t="shared" si="882"/>
        <v>0.10643749999999998</v>
      </c>
      <c r="AA2628" s="53">
        <f t="shared" si="883"/>
        <v>0.12463208999999999</v>
      </c>
      <c r="AB2628" s="50">
        <f t="shared" si="884"/>
        <v>2883</v>
      </c>
      <c r="AC2628" s="50">
        <f t="shared" si="872"/>
        <v>2015</v>
      </c>
      <c r="AD2628" s="50">
        <f t="shared" si="885"/>
        <v>3</v>
      </c>
      <c r="AE2628" s="56">
        <f t="shared" si="886"/>
        <v>201503</v>
      </c>
      <c r="AF2628" s="56">
        <f t="shared" si="874"/>
        <v>12</v>
      </c>
      <c r="AG2628" s="58">
        <f t="shared" si="871"/>
        <v>0</v>
      </c>
      <c r="AH2628" s="56">
        <f t="shared" si="887"/>
        <v>21</v>
      </c>
      <c r="AI2628" s="53">
        <f t="shared" si="888"/>
        <v>0.23106958999999996</v>
      </c>
      <c r="AJ2628" s="56">
        <f t="shared" si="889"/>
        <v>0</v>
      </c>
    </row>
    <row r="2629" spans="1:36" x14ac:dyDescent="0.25">
      <c r="A2629" s="50">
        <v>2628</v>
      </c>
      <c r="B2629" s="51">
        <v>42084</v>
      </c>
      <c r="C2629" s="75">
        <f t="shared" si="873"/>
        <v>42084</v>
      </c>
      <c r="D2629" s="50" t="s">
        <v>721</v>
      </c>
      <c r="E2629" s="50">
        <v>1</v>
      </c>
      <c r="F2629" s="50">
        <v>0</v>
      </c>
      <c r="G2629" s="50">
        <v>12</v>
      </c>
      <c r="H2629" s="50">
        <v>3</v>
      </c>
      <c r="I2629" s="53">
        <f t="shared" si="875"/>
        <v>8.3680555555555557E-3</v>
      </c>
      <c r="J2629" s="54">
        <f t="shared" si="876"/>
        <v>8.3680555555555557E-3</v>
      </c>
      <c r="K2629" s="50" t="s">
        <v>1548</v>
      </c>
      <c r="L2629" s="50" t="s">
        <v>1556</v>
      </c>
      <c r="M2629" s="55">
        <f t="shared" si="877"/>
        <v>4.9792531120331986</v>
      </c>
      <c r="N2629" s="50">
        <v>166</v>
      </c>
      <c r="O2629" s="50" t="s">
        <v>602</v>
      </c>
      <c r="S2629" s="151">
        <f t="shared" si="878"/>
        <v>0</v>
      </c>
      <c r="T2629" s="151">
        <f t="shared" si="879"/>
        <v>0</v>
      </c>
      <c r="V2629" s="393">
        <f t="shared" si="890"/>
        <v>0</v>
      </c>
      <c r="W2629" s="393">
        <f t="shared" si="891"/>
        <v>0</v>
      </c>
      <c r="X2629" s="53">
        <f t="shared" si="880"/>
        <v>0.21924305555555557</v>
      </c>
      <c r="Y2629" s="53">
        <f t="shared" si="881"/>
        <v>0.25563223555555553</v>
      </c>
      <c r="Z2629" s="53">
        <f t="shared" si="882"/>
        <v>0.10962152777777778</v>
      </c>
      <c r="AA2629" s="53">
        <f t="shared" si="883"/>
        <v>0.12781611777777777</v>
      </c>
      <c r="AB2629" s="50">
        <f t="shared" si="884"/>
        <v>3038</v>
      </c>
      <c r="AC2629" s="50">
        <f t="shared" si="872"/>
        <v>2015</v>
      </c>
      <c r="AD2629" s="50">
        <f t="shared" si="885"/>
        <v>3</v>
      </c>
      <c r="AE2629" s="56">
        <f t="shared" si="886"/>
        <v>201503</v>
      </c>
      <c r="AF2629" s="56">
        <f t="shared" si="874"/>
        <v>12</v>
      </c>
      <c r="AG2629" s="58">
        <f t="shared" si="871"/>
        <v>0</v>
      </c>
      <c r="AH2629" s="56">
        <f t="shared" si="887"/>
        <v>21</v>
      </c>
      <c r="AI2629" s="53">
        <f t="shared" si="888"/>
        <v>0.23743764555555555</v>
      </c>
      <c r="AJ2629" s="56">
        <f t="shared" si="889"/>
        <v>0</v>
      </c>
    </row>
    <row r="2630" spans="1:36" x14ac:dyDescent="0.25">
      <c r="A2630" s="50">
        <v>2629</v>
      </c>
      <c r="B2630" s="51">
        <v>42084</v>
      </c>
      <c r="C2630" s="75">
        <f t="shared" si="873"/>
        <v>42084</v>
      </c>
      <c r="D2630" s="50" t="s">
        <v>707</v>
      </c>
      <c r="E2630" s="50">
        <v>1</v>
      </c>
      <c r="F2630" s="50">
        <v>0</v>
      </c>
      <c r="G2630" s="50">
        <v>11</v>
      </c>
      <c r="H2630" s="50">
        <v>4</v>
      </c>
      <c r="I2630" s="53">
        <f t="shared" si="875"/>
        <v>7.6851851851851847E-3</v>
      </c>
      <c r="J2630" s="54">
        <f t="shared" si="876"/>
        <v>7.6851851851851847E-3</v>
      </c>
      <c r="K2630" s="50" t="s">
        <v>1548</v>
      </c>
      <c r="L2630" s="50" t="s">
        <v>1556</v>
      </c>
      <c r="M2630" s="55">
        <f t="shared" si="877"/>
        <v>5.4216867469879562</v>
      </c>
      <c r="N2630" s="50">
        <v>163</v>
      </c>
      <c r="O2630" s="50" t="s">
        <v>602</v>
      </c>
      <c r="S2630" s="151">
        <f t="shared" si="878"/>
        <v>0</v>
      </c>
      <c r="T2630" s="151">
        <f t="shared" si="879"/>
        <v>0</v>
      </c>
      <c r="V2630" s="393">
        <f t="shared" si="890"/>
        <v>0</v>
      </c>
      <c r="W2630" s="393">
        <f t="shared" si="891"/>
        <v>0</v>
      </c>
      <c r="X2630" s="53">
        <f t="shared" si="880"/>
        <v>0.20135185185185184</v>
      </c>
      <c r="Y2630" s="53">
        <f t="shared" si="881"/>
        <v>0.2377410318518518</v>
      </c>
      <c r="Z2630" s="53">
        <f t="shared" si="882"/>
        <v>0.10067592592592592</v>
      </c>
      <c r="AA2630" s="53">
        <f t="shared" si="883"/>
        <v>0.1188705159259259</v>
      </c>
      <c r="AB2630" s="50">
        <f t="shared" si="884"/>
        <v>2549</v>
      </c>
      <c r="AC2630" s="50">
        <f t="shared" si="872"/>
        <v>2015</v>
      </c>
      <c r="AD2630" s="50">
        <f t="shared" si="885"/>
        <v>3</v>
      </c>
      <c r="AE2630" s="56">
        <f t="shared" si="886"/>
        <v>201503</v>
      </c>
      <c r="AF2630" s="56">
        <f t="shared" si="874"/>
        <v>12</v>
      </c>
      <c r="AG2630" s="58">
        <f t="shared" si="871"/>
        <v>0</v>
      </c>
      <c r="AH2630" s="56">
        <f t="shared" si="887"/>
        <v>21</v>
      </c>
      <c r="AI2630" s="53">
        <f t="shared" si="888"/>
        <v>0.21954644185185182</v>
      </c>
      <c r="AJ2630" s="56">
        <f t="shared" si="889"/>
        <v>0</v>
      </c>
    </row>
    <row r="2631" spans="1:36" x14ac:dyDescent="0.25">
      <c r="A2631" s="50">
        <v>2630</v>
      </c>
      <c r="B2631" s="51">
        <v>42084</v>
      </c>
      <c r="C2631" s="75">
        <f t="shared" si="873"/>
        <v>42084</v>
      </c>
      <c r="D2631" s="50" t="s">
        <v>708</v>
      </c>
      <c r="E2631" s="50">
        <v>1</v>
      </c>
      <c r="F2631" s="50">
        <v>0</v>
      </c>
      <c r="G2631" s="50">
        <v>11</v>
      </c>
      <c r="H2631" s="50">
        <v>43</v>
      </c>
      <c r="I2631" s="53">
        <f t="shared" si="875"/>
        <v>8.1365740740740738E-3</v>
      </c>
      <c r="J2631" s="54">
        <f t="shared" si="876"/>
        <v>8.1365740740740738E-3</v>
      </c>
      <c r="K2631" s="50" t="s">
        <v>1548</v>
      </c>
      <c r="L2631" s="50" t="s">
        <v>1556</v>
      </c>
      <c r="M2631" s="55">
        <f t="shared" si="877"/>
        <v>5.1209103840682832</v>
      </c>
      <c r="N2631" s="50">
        <v>165</v>
      </c>
      <c r="O2631" s="50" t="s">
        <v>602</v>
      </c>
      <c r="S2631" s="151">
        <f t="shared" si="878"/>
        <v>0</v>
      </c>
      <c r="T2631" s="151">
        <f t="shared" si="879"/>
        <v>0</v>
      </c>
      <c r="V2631" s="393">
        <f t="shared" si="890"/>
        <v>0</v>
      </c>
      <c r="W2631" s="393">
        <f t="shared" si="891"/>
        <v>0</v>
      </c>
      <c r="X2631" s="53">
        <f t="shared" si="880"/>
        <v>0.21317824074074074</v>
      </c>
      <c r="Y2631" s="53">
        <f t="shared" si="881"/>
        <v>0.24956742074074073</v>
      </c>
      <c r="Z2631" s="53">
        <f t="shared" si="882"/>
        <v>0.10658912037037037</v>
      </c>
      <c r="AA2631" s="53">
        <f t="shared" si="883"/>
        <v>0.12478371037037037</v>
      </c>
      <c r="AB2631" s="50">
        <f t="shared" si="884"/>
        <v>2893</v>
      </c>
      <c r="AC2631" s="50">
        <f t="shared" si="872"/>
        <v>2015</v>
      </c>
      <c r="AD2631" s="50">
        <f t="shared" si="885"/>
        <v>3</v>
      </c>
      <c r="AE2631" s="56">
        <f t="shared" si="886"/>
        <v>201503</v>
      </c>
      <c r="AF2631" s="56">
        <f t="shared" si="874"/>
        <v>12</v>
      </c>
      <c r="AG2631" s="58">
        <f t="shared" si="871"/>
        <v>0</v>
      </c>
      <c r="AH2631" s="56">
        <f t="shared" si="887"/>
        <v>21</v>
      </c>
      <c r="AI2631" s="53">
        <f t="shared" si="888"/>
        <v>0.23137283074074072</v>
      </c>
      <c r="AJ2631" s="56">
        <f t="shared" si="889"/>
        <v>0</v>
      </c>
    </row>
    <row r="2632" spans="1:36" x14ac:dyDescent="0.25">
      <c r="A2632" s="50">
        <v>2631</v>
      </c>
      <c r="B2632" s="51">
        <v>42084</v>
      </c>
      <c r="C2632" s="75">
        <f t="shared" si="873"/>
        <v>42084</v>
      </c>
      <c r="D2632" s="50" t="s">
        <v>709</v>
      </c>
      <c r="E2632" s="50">
        <v>1</v>
      </c>
      <c r="F2632" s="50">
        <v>0</v>
      </c>
      <c r="G2632" s="50">
        <v>11</v>
      </c>
      <c r="H2632" s="50">
        <v>49</v>
      </c>
      <c r="I2632" s="53">
        <f t="shared" si="875"/>
        <v>8.2060185185185187E-3</v>
      </c>
      <c r="J2632" s="54">
        <f t="shared" si="876"/>
        <v>8.2060185185185187E-3</v>
      </c>
      <c r="K2632" s="50" t="s">
        <v>1548</v>
      </c>
      <c r="L2632" s="50" t="s">
        <v>1556</v>
      </c>
      <c r="M2632" s="55">
        <f t="shared" si="877"/>
        <v>5.0775740479548697</v>
      </c>
      <c r="N2632" s="50">
        <v>161</v>
      </c>
      <c r="O2632" s="50" t="s">
        <v>602</v>
      </c>
      <c r="S2632" s="151">
        <f t="shared" si="878"/>
        <v>0</v>
      </c>
      <c r="T2632" s="151">
        <f t="shared" si="879"/>
        <v>0</v>
      </c>
      <c r="V2632" s="393">
        <f t="shared" si="890"/>
        <v>0</v>
      </c>
      <c r="W2632" s="393">
        <f t="shared" si="891"/>
        <v>0</v>
      </c>
      <c r="X2632" s="53">
        <f t="shared" si="880"/>
        <v>0.21499768518518519</v>
      </c>
      <c r="Y2632" s="53">
        <f t="shared" si="881"/>
        <v>0.25138686518518522</v>
      </c>
      <c r="Z2632" s="53">
        <f t="shared" si="882"/>
        <v>0.1074988425925926</v>
      </c>
      <c r="AA2632" s="53">
        <f t="shared" si="883"/>
        <v>0.12569343259259261</v>
      </c>
      <c r="AB2632" s="50">
        <f t="shared" si="884"/>
        <v>2931</v>
      </c>
      <c r="AC2632" s="50">
        <f t="shared" si="872"/>
        <v>2015</v>
      </c>
      <c r="AD2632" s="50">
        <f t="shared" si="885"/>
        <v>3</v>
      </c>
      <c r="AE2632" s="56">
        <f t="shared" si="886"/>
        <v>201503</v>
      </c>
      <c r="AF2632" s="56">
        <f t="shared" si="874"/>
        <v>12</v>
      </c>
      <c r="AG2632" s="58">
        <f t="shared" si="871"/>
        <v>0</v>
      </c>
      <c r="AH2632" s="56">
        <f t="shared" si="887"/>
        <v>21</v>
      </c>
      <c r="AI2632" s="53">
        <f t="shared" si="888"/>
        <v>0.2331922751851852</v>
      </c>
      <c r="AJ2632" s="56">
        <f t="shared" si="889"/>
        <v>0</v>
      </c>
    </row>
    <row r="2633" spans="1:36" x14ac:dyDescent="0.25">
      <c r="A2633" s="50">
        <v>2632</v>
      </c>
      <c r="B2633" s="51">
        <v>42084</v>
      </c>
      <c r="C2633" s="75">
        <f t="shared" si="873"/>
        <v>42084</v>
      </c>
      <c r="D2633" s="50" t="s">
        <v>710</v>
      </c>
      <c r="E2633" s="50">
        <v>1</v>
      </c>
      <c r="F2633" s="50">
        <v>0</v>
      </c>
      <c r="G2633" s="50">
        <v>11</v>
      </c>
      <c r="H2633" s="50">
        <v>43</v>
      </c>
      <c r="I2633" s="53">
        <f t="shared" si="875"/>
        <v>8.1365740740740738E-3</v>
      </c>
      <c r="J2633" s="54">
        <f t="shared" si="876"/>
        <v>8.1365740740740738E-3</v>
      </c>
      <c r="K2633" s="50" t="s">
        <v>1548</v>
      </c>
      <c r="L2633" s="50" t="s">
        <v>1556</v>
      </c>
      <c r="M2633" s="55">
        <f t="shared" si="877"/>
        <v>5.1209103840682832</v>
      </c>
      <c r="N2633" s="50">
        <v>162</v>
      </c>
      <c r="O2633" s="50" t="s">
        <v>602</v>
      </c>
      <c r="S2633" s="151">
        <f t="shared" si="878"/>
        <v>0</v>
      </c>
      <c r="T2633" s="151">
        <f t="shared" si="879"/>
        <v>0</v>
      </c>
      <c r="V2633" s="393">
        <f t="shared" si="890"/>
        <v>0</v>
      </c>
      <c r="W2633" s="393">
        <f t="shared" si="891"/>
        <v>0</v>
      </c>
      <c r="X2633" s="53">
        <f t="shared" si="880"/>
        <v>0.21317824074074074</v>
      </c>
      <c r="Y2633" s="53">
        <f t="shared" si="881"/>
        <v>0.24956742074074073</v>
      </c>
      <c r="Z2633" s="53">
        <f t="shared" si="882"/>
        <v>0.10658912037037037</v>
      </c>
      <c r="AA2633" s="53">
        <f t="shared" si="883"/>
        <v>0.12478371037037037</v>
      </c>
      <c r="AB2633" s="50">
        <f t="shared" si="884"/>
        <v>2893</v>
      </c>
      <c r="AC2633" s="50">
        <f t="shared" si="872"/>
        <v>2015</v>
      </c>
      <c r="AD2633" s="50">
        <f t="shared" si="885"/>
        <v>3</v>
      </c>
      <c r="AE2633" s="56">
        <f t="shared" si="886"/>
        <v>201503</v>
      </c>
      <c r="AF2633" s="56">
        <f t="shared" si="874"/>
        <v>12</v>
      </c>
      <c r="AG2633" s="58">
        <f t="shared" ref="AG2633:AG2696" si="892">IF(ISBLANK(B2633)," ",MAX(B2633-B2632-1,0))</f>
        <v>0</v>
      </c>
      <c r="AH2633" s="56">
        <f t="shared" si="887"/>
        <v>21</v>
      </c>
      <c r="AI2633" s="53">
        <f t="shared" si="888"/>
        <v>0.23137283074074072</v>
      </c>
      <c r="AJ2633" s="56">
        <f t="shared" si="889"/>
        <v>0</v>
      </c>
    </row>
    <row r="2634" spans="1:36" x14ac:dyDescent="0.25">
      <c r="A2634" s="50">
        <v>2633</v>
      </c>
      <c r="B2634" s="51">
        <v>42084</v>
      </c>
      <c r="C2634" s="75">
        <f t="shared" si="873"/>
        <v>42084</v>
      </c>
      <c r="D2634" s="50" t="s">
        <v>711</v>
      </c>
      <c r="E2634" s="50">
        <v>1</v>
      </c>
      <c r="F2634" s="50">
        <v>0</v>
      </c>
      <c r="G2634" s="50">
        <v>12</v>
      </c>
      <c r="H2634" s="50">
        <v>24</v>
      </c>
      <c r="I2634" s="53">
        <f t="shared" si="875"/>
        <v>8.611111111111111E-3</v>
      </c>
      <c r="J2634" s="54">
        <f t="shared" si="876"/>
        <v>8.611111111111111E-3</v>
      </c>
      <c r="K2634" s="50" t="s">
        <v>1548</v>
      </c>
      <c r="L2634" s="50" t="s">
        <v>1556</v>
      </c>
      <c r="M2634" s="55">
        <f t="shared" si="877"/>
        <v>4.8387096774193585</v>
      </c>
      <c r="N2634" s="50">
        <v>161</v>
      </c>
      <c r="O2634" s="50" t="s">
        <v>602</v>
      </c>
      <c r="S2634" s="151">
        <f t="shared" si="878"/>
        <v>0</v>
      </c>
      <c r="T2634" s="151">
        <f t="shared" si="879"/>
        <v>0</v>
      </c>
      <c r="V2634" s="393">
        <f t="shared" si="890"/>
        <v>0</v>
      </c>
      <c r="W2634" s="393">
        <f t="shared" si="891"/>
        <v>0</v>
      </c>
      <c r="X2634" s="53">
        <f t="shared" si="880"/>
        <v>0.2256111111111111</v>
      </c>
      <c r="Y2634" s="53">
        <f t="shared" si="881"/>
        <v>0.26200029111111112</v>
      </c>
      <c r="Z2634" s="53">
        <f t="shared" si="882"/>
        <v>0.11280555555555555</v>
      </c>
      <c r="AA2634" s="53">
        <f t="shared" si="883"/>
        <v>0.13100014555555556</v>
      </c>
      <c r="AB2634" s="50">
        <f t="shared" si="884"/>
        <v>3123</v>
      </c>
      <c r="AC2634" s="50">
        <f t="shared" si="872"/>
        <v>2015</v>
      </c>
      <c r="AD2634" s="50">
        <f t="shared" si="885"/>
        <v>3</v>
      </c>
      <c r="AE2634" s="56">
        <f t="shared" si="886"/>
        <v>201503</v>
      </c>
      <c r="AF2634" s="56">
        <f t="shared" si="874"/>
        <v>12</v>
      </c>
      <c r="AG2634" s="58">
        <f t="shared" si="892"/>
        <v>0</v>
      </c>
      <c r="AH2634" s="56">
        <f t="shared" si="887"/>
        <v>21</v>
      </c>
      <c r="AI2634" s="53">
        <f t="shared" si="888"/>
        <v>0.24380570111111111</v>
      </c>
      <c r="AJ2634" s="56">
        <f t="shared" si="889"/>
        <v>0</v>
      </c>
    </row>
    <row r="2635" spans="1:36" x14ac:dyDescent="0.25">
      <c r="A2635" s="50">
        <v>2634</v>
      </c>
      <c r="B2635" s="51">
        <v>42084</v>
      </c>
      <c r="C2635" s="75">
        <f t="shared" si="873"/>
        <v>42084</v>
      </c>
      <c r="D2635" s="50" t="s">
        <v>712</v>
      </c>
      <c r="E2635" s="50">
        <v>1</v>
      </c>
      <c r="F2635" s="50">
        <v>0</v>
      </c>
      <c r="G2635" s="50">
        <v>12</v>
      </c>
      <c r="H2635" s="50">
        <v>44</v>
      </c>
      <c r="I2635" s="53">
        <f t="shared" si="875"/>
        <v>8.8425925925925911E-3</v>
      </c>
      <c r="J2635" s="54">
        <f t="shared" si="876"/>
        <v>8.8425925925925911E-3</v>
      </c>
      <c r="K2635" s="50" t="s">
        <v>1548</v>
      </c>
      <c r="L2635" s="50" t="s">
        <v>1556</v>
      </c>
      <c r="M2635" s="55">
        <f t="shared" si="877"/>
        <v>4.7120418848167587</v>
      </c>
      <c r="N2635" s="50">
        <v>159</v>
      </c>
      <c r="O2635" s="50" t="s">
        <v>602</v>
      </c>
      <c r="S2635" s="151">
        <f t="shared" si="878"/>
        <v>0</v>
      </c>
      <c r="T2635" s="151">
        <f t="shared" si="879"/>
        <v>0</v>
      </c>
      <c r="V2635" s="393">
        <f t="shared" si="890"/>
        <v>0</v>
      </c>
      <c r="W2635" s="393">
        <f t="shared" si="891"/>
        <v>0</v>
      </c>
      <c r="X2635" s="53">
        <f t="shared" si="880"/>
        <v>0.23167592592592587</v>
      </c>
      <c r="Y2635" s="53">
        <f t="shared" si="881"/>
        <v>0.26806510592592586</v>
      </c>
      <c r="Z2635" s="53">
        <f t="shared" si="882"/>
        <v>0.11583796296296293</v>
      </c>
      <c r="AA2635" s="53">
        <f t="shared" si="883"/>
        <v>0.13403255296296293</v>
      </c>
      <c r="AB2635" s="50">
        <f t="shared" si="884"/>
        <v>3192</v>
      </c>
      <c r="AC2635" s="50">
        <f t="shared" si="872"/>
        <v>2015</v>
      </c>
      <c r="AD2635" s="50">
        <f t="shared" si="885"/>
        <v>3</v>
      </c>
      <c r="AE2635" s="56">
        <f t="shared" si="886"/>
        <v>201503</v>
      </c>
      <c r="AF2635" s="56">
        <f t="shared" si="874"/>
        <v>12</v>
      </c>
      <c r="AG2635" s="58">
        <f t="shared" si="892"/>
        <v>0</v>
      </c>
      <c r="AH2635" s="56">
        <f t="shared" si="887"/>
        <v>21</v>
      </c>
      <c r="AI2635" s="53">
        <f t="shared" si="888"/>
        <v>0.24987051592592585</v>
      </c>
      <c r="AJ2635" s="56">
        <f t="shared" si="889"/>
        <v>0</v>
      </c>
    </row>
    <row r="2636" spans="1:36" x14ac:dyDescent="0.25">
      <c r="A2636" s="50">
        <v>2635</v>
      </c>
      <c r="B2636" s="51">
        <v>42084</v>
      </c>
      <c r="C2636" s="75">
        <f t="shared" si="873"/>
        <v>42084</v>
      </c>
      <c r="D2636" s="50" t="s">
        <v>742</v>
      </c>
      <c r="E2636" s="50">
        <v>1</v>
      </c>
      <c r="F2636" s="50">
        <v>0</v>
      </c>
      <c r="G2636" s="50">
        <v>14</v>
      </c>
      <c r="H2636" s="50">
        <v>13</v>
      </c>
      <c r="I2636" s="53">
        <f t="shared" si="875"/>
        <v>9.8726851851851857E-3</v>
      </c>
      <c r="J2636" s="54">
        <f t="shared" si="876"/>
        <v>9.8726851851851857E-3</v>
      </c>
      <c r="K2636" s="50" t="s">
        <v>1548</v>
      </c>
      <c r="L2636" s="50" t="s">
        <v>1556</v>
      </c>
      <c r="M2636" s="55">
        <f t="shared" si="877"/>
        <v>4.2203985932004722</v>
      </c>
      <c r="N2636" s="50">
        <v>156</v>
      </c>
      <c r="O2636" s="50" t="s">
        <v>319</v>
      </c>
      <c r="S2636" s="151">
        <f t="shared" si="878"/>
        <v>0</v>
      </c>
      <c r="T2636" s="151">
        <f t="shared" si="879"/>
        <v>0</v>
      </c>
      <c r="V2636" s="393">
        <f t="shared" si="890"/>
        <v>0</v>
      </c>
      <c r="W2636" s="393">
        <f t="shared" si="891"/>
        <v>0</v>
      </c>
      <c r="X2636" s="53">
        <f t="shared" si="880"/>
        <v>0.25866435185185188</v>
      </c>
      <c r="Y2636" s="53">
        <f t="shared" si="881"/>
        <v>0.29505353185185185</v>
      </c>
      <c r="Z2636" s="53">
        <f t="shared" si="882"/>
        <v>0.12933217592592594</v>
      </c>
      <c r="AA2636" s="53">
        <f t="shared" si="883"/>
        <v>0.14752676592592592</v>
      </c>
      <c r="AB2636" s="50">
        <f t="shared" si="884"/>
        <v>3365</v>
      </c>
      <c r="AC2636" s="50">
        <f t="shared" si="872"/>
        <v>2015</v>
      </c>
      <c r="AD2636" s="50">
        <f t="shared" si="885"/>
        <v>3</v>
      </c>
      <c r="AE2636" s="56">
        <f t="shared" si="886"/>
        <v>201503</v>
      </c>
      <c r="AF2636" s="56">
        <f t="shared" si="874"/>
        <v>12</v>
      </c>
      <c r="AG2636" s="58">
        <f t="shared" si="892"/>
        <v>0</v>
      </c>
      <c r="AH2636" s="56">
        <f t="shared" si="887"/>
        <v>21</v>
      </c>
      <c r="AI2636" s="53">
        <f t="shared" si="888"/>
        <v>0.27685894185185189</v>
      </c>
      <c r="AJ2636" s="56">
        <f t="shared" si="889"/>
        <v>0</v>
      </c>
    </row>
    <row r="2637" spans="1:36" x14ac:dyDescent="0.25">
      <c r="A2637" s="50">
        <v>2636</v>
      </c>
      <c r="B2637" s="51">
        <v>42084</v>
      </c>
      <c r="C2637" s="75">
        <f t="shared" si="873"/>
        <v>42084</v>
      </c>
      <c r="D2637" s="50" t="s">
        <v>743</v>
      </c>
      <c r="E2637" s="50">
        <v>1</v>
      </c>
      <c r="F2637" s="50">
        <v>0</v>
      </c>
      <c r="G2637" s="50">
        <v>13</v>
      </c>
      <c r="H2637" s="50">
        <v>23</v>
      </c>
      <c r="I2637" s="53">
        <f t="shared" si="875"/>
        <v>9.2939814814814812E-3</v>
      </c>
      <c r="J2637" s="54">
        <f t="shared" si="876"/>
        <v>9.2939814814814812E-3</v>
      </c>
      <c r="K2637" s="50" t="s">
        <v>1548</v>
      </c>
      <c r="L2637" s="50" t="s">
        <v>1556</v>
      </c>
      <c r="M2637" s="55">
        <f t="shared" si="877"/>
        <v>4.4831880448318842</v>
      </c>
      <c r="N2637" s="50">
        <v>161</v>
      </c>
      <c r="O2637" s="50" t="s">
        <v>319</v>
      </c>
      <c r="S2637" s="151">
        <f t="shared" si="878"/>
        <v>0</v>
      </c>
      <c r="T2637" s="151">
        <f t="shared" si="879"/>
        <v>0</v>
      </c>
      <c r="V2637" s="393">
        <f t="shared" si="890"/>
        <v>0</v>
      </c>
      <c r="W2637" s="393">
        <f t="shared" si="891"/>
        <v>0</v>
      </c>
      <c r="X2637" s="53">
        <f t="shared" si="880"/>
        <v>0.2435023148148148</v>
      </c>
      <c r="Y2637" s="53">
        <f t="shared" si="881"/>
        <v>0.27989149481481479</v>
      </c>
      <c r="Z2637" s="53">
        <f t="shared" si="882"/>
        <v>0.1217511574074074</v>
      </c>
      <c r="AA2637" s="53">
        <f t="shared" si="883"/>
        <v>0.13994574740740739</v>
      </c>
      <c r="AB2637" s="50">
        <f t="shared" si="884"/>
        <v>3279</v>
      </c>
      <c r="AC2637" s="50">
        <f t="shared" si="872"/>
        <v>2015</v>
      </c>
      <c r="AD2637" s="50">
        <f t="shared" si="885"/>
        <v>3</v>
      </c>
      <c r="AE2637" s="56">
        <f t="shared" si="886"/>
        <v>201503</v>
      </c>
      <c r="AF2637" s="56">
        <f t="shared" si="874"/>
        <v>12</v>
      </c>
      <c r="AG2637" s="58">
        <f t="shared" si="892"/>
        <v>0</v>
      </c>
      <c r="AH2637" s="56">
        <f t="shared" si="887"/>
        <v>21</v>
      </c>
      <c r="AI2637" s="53">
        <f t="shared" si="888"/>
        <v>0.26169690481481478</v>
      </c>
      <c r="AJ2637" s="56">
        <f t="shared" si="889"/>
        <v>0</v>
      </c>
    </row>
    <row r="2638" spans="1:36" x14ac:dyDescent="0.25">
      <c r="A2638" s="50">
        <v>2637</v>
      </c>
      <c r="B2638" s="51">
        <v>42084</v>
      </c>
      <c r="C2638" s="75">
        <f t="shared" si="873"/>
        <v>42084</v>
      </c>
      <c r="D2638" s="50" t="s">
        <v>752</v>
      </c>
      <c r="E2638" s="50">
        <v>1</v>
      </c>
      <c r="F2638" s="50">
        <v>0</v>
      </c>
      <c r="G2638" s="50">
        <v>13</v>
      </c>
      <c r="H2638" s="50">
        <v>37</v>
      </c>
      <c r="I2638" s="53">
        <f t="shared" si="875"/>
        <v>9.4560185185185181E-3</v>
      </c>
      <c r="J2638" s="54">
        <f t="shared" si="876"/>
        <v>9.4560185185185181E-3</v>
      </c>
      <c r="K2638" s="50" t="s">
        <v>1548</v>
      </c>
      <c r="L2638" s="50" t="s">
        <v>1556</v>
      </c>
      <c r="M2638" s="55">
        <f t="shared" si="877"/>
        <v>4.4063647490820106</v>
      </c>
      <c r="N2638" s="50">
        <v>156</v>
      </c>
      <c r="O2638" s="50" t="s">
        <v>319</v>
      </c>
      <c r="S2638" s="151">
        <f t="shared" si="878"/>
        <v>0</v>
      </c>
      <c r="T2638" s="151">
        <f t="shared" si="879"/>
        <v>0</v>
      </c>
      <c r="V2638" s="393">
        <f t="shared" si="890"/>
        <v>0</v>
      </c>
      <c r="W2638" s="393">
        <f t="shared" si="891"/>
        <v>0</v>
      </c>
      <c r="X2638" s="53">
        <f t="shared" si="880"/>
        <v>0.24774768518518517</v>
      </c>
      <c r="Y2638" s="53">
        <f t="shared" si="881"/>
        <v>0.28413686518518516</v>
      </c>
      <c r="Z2638" s="53">
        <f t="shared" si="882"/>
        <v>0.12387384259259258</v>
      </c>
      <c r="AA2638" s="53">
        <f t="shared" si="883"/>
        <v>0.14206843259259258</v>
      </c>
      <c r="AB2638" s="50">
        <f t="shared" si="884"/>
        <v>3304</v>
      </c>
      <c r="AC2638" s="50">
        <f t="shared" si="872"/>
        <v>2015</v>
      </c>
      <c r="AD2638" s="50">
        <f t="shared" si="885"/>
        <v>3</v>
      </c>
      <c r="AE2638" s="56">
        <f t="shared" si="886"/>
        <v>201503</v>
      </c>
      <c r="AF2638" s="56">
        <f t="shared" si="874"/>
        <v>12</v>
      </c>
      <c r="AG2638" s="58">
        <f t="shared" si="892"/>
        <v>0</v>
      </c>
      <c r="AH2638" s="56">
        <f t="shared" si="887"/>
        <v>21</v>
      </c>
      <c r="AI2638" s="53">
        <f t="shared" si="888"/>
        <v>0.26594227518518515</v>
      </c>
      <c r="AJ2638" s="56">
        <f t="shared" si="889"/>
        <v>0</v>
      </c>
    </row>
    <row r="2639" spans="1:36" x14ac:dyDescent="0.25">
      <c r="A2639" s="50">
        <v>2638</v>
      </c>
      <c r="B2639" s="51">
        <v>42084</v>
      </c>
      <c r="C2639" s="75">
        <f t="shared" si="873"/>
        <v>42084</v>
      </c>
      <c r="D2639" s="50" t="s">
        <v>757</v>
      </c>
      <c r="E2639" s="50">
        <v>1</v>
      </c>
      <c r="F2639" s="50">
        <v>0</v>
      </c>
      <c r="G2639" s="50">
        <v>13</v>
      </c>
      <c r="H2639" s="50">
        <v>54</v>
      </c>
      <c r="I2639" s="53">
        <f t="shared" si="875"/>
        <v>9.6527777777777775E-3</v>
      </c>
      <c r="J2639" s="54">
        <f t="shared" si="876"/>
        <v>9.6527777777777775E-3</v>
      </c>
      <c r="K2639" s="50" t="s">
        <v>1548</v>
      </c>
      <c r="L2639" s="50" t="s">
        <v>1556</v>
      </c>
      <c r="M2639" s="55">
        <f t="shared" si="877"/>
        <v>4.3165467625899314</v>
      </c>
      <c r="N2639" s="50">
        <v>164</v>
      </c>
      <c r="O2639" s="50" t="s">
        <v>319</v>
      </c>
      <c r="S2639" s="151">
        <f t="shared" si="878"/>
        <v>0</v>
      </c>
      <c r="T2639" s="151">
        <f t="shared" si="879"/>
        <v>0</v>
      </c>
      <c r="V2639" s="393">
        <f t="shared" si="890"/>
        <v>0</v>
      </c>
      <c r="W2639" s="393">
        <f t="shared" si="891"/>
        <v>0</v>
      </c>
      <c r="X2639" s="53">
        <f t="shared" si="880"/>
        <v>0.25290277777777775</v>
      </c>
      <c r="Y2639" s="53">
        <f t="shared" si="881"/>
        <v>0.28929195777777778</v>
      </c>
      <c r="Z2639" s="53">
        <f t="shared" si="882"/>
        <v>0.12645138888888888</v>
      </c>
      <c r="AA2639" s="53">
        <f t="shared" si="883"/>
        <v>0.14464597888888889</v>
      </c>
      <c r="AB2639" s="50">
        <f t="shared" si="884"/>
        <v>3329</v>
      </c>
      <c r="AC2639" s="50">
        <f t="shared" si="872"/>
        <v>2015</v>
      </c>
      <c r="AD2639" s="50">
        <f t="shared" si="885"/>
        <v>3</v>
      </c>
      <c r="AE2639" s="56">
        <f t="shared" si="886"/>
        <v>201503</v>
      </c>
      <c r="AF2639" s="56">
        <f t="shared" si="874"/>
        <v>12</v>
      </c>
      <c r="AG2639" s="58">
        <f t="shared" si="892"/>
        <v>0</v>
      </c>
      <c r="AH2639" s="56">
        <f t="shared" si="887"/>
        <v>21</v>
      </c>
      <c r="AI2639" s="53">
        <f t="shared" si="888"/>
        <v>0.27109736777777776</v>
      </c>
      <c r="AJ2639" s="56">
        <f t="shared" si="889"/>
        <v>0</v>
      </c>
    </row>
    <row r="2640" spans="1:36" x14ac:dyDescent="0.25">
      <c r="A2640" s="50">
        <v>2639</v>
      </c>
      <c r="B2640" s="51">
        <v>42084</v>
      </c>
      <c r="C2640" s="75">
        <f t="shared" si="873"/>
        <v>42084</v>
      </c>
      <c r="D2640" s="50" t="s">
        <v>758</v>
      </c>
      <c r="E2640" s="50">
        <v>1</v>
      </c>
      <c r="F2640" s="50">
        <v>0</v>
      </c>
      <c r="G2640" s="50">
        <v>15</v>
      </c>
      <c r="H2640" s="50">
        <v>5</v>
      </c>
      <c r="I2640" s="53">
        <f t="shared" si="875"/>
        <v>1.0474537037037037E-2</v>
      </c>
      <c r="J2640" s="54">
        <f t="shared" si="876"/>
        <v>1.0474537037037037E-2</v>
      </c>
      <c r="K2640" s="50" t="s">
        <v>1548</v>
      </c>
      <c r="L2640" s="50" t="s">
        <v>1556</v>
      </c>
      <c r="M2640" s="55">
        <f t="shared" si="877"/>
        <v>3.977900552486191</v>
      </c>
      <c r="N2640" s="50">
        <v>152</v>
      </c>
      <c r="O2640" s="50" t="s">
        <v>319</v>
      </c>
      <c r="S2640" s="151">
        <f t="shared" si="878"/>
        <v>0</v>
      </c>
      <c r="T2640" s="151">
        <f t="shared" si="879"/>
        <v>0</v>
      </c>
      <c r="V2640" s="393">
        <f t="shared" si="890"/>
        <v>0</v>
      </c>
      <c r="W2640" s="393">
        <f t="shared" si="891"/>
        <v>0</v>
      </c>
      <c r="X2640" s="53">
        <f t="shared" si="880"/>
        <v>0.2744328703703704</v>
      </c>
      <c r="Y2640" s="53">
        <f t="shared" si="881"/>
        <v>0.31082205037037036</v>
      </c>
      <c r="Z2640" s="53">
        <f t="shared" si="882"/>
        <v>0.1372164351851852</v>
      </c>
      <c r="AA2640" s="53">
        <f t="shared" si="883"/>
        <v>0.15541102518518518</v>
      </c>
      <c r="AB2640" s="50">
        <f t="shared" si="884"/>
        <v>3446</v>
      </c>
      <c r="AC2640" s="50">
        <f t="shared" si="872"/>
        <v>2015</v>
      </c>
      <c r="AD2640" s="50">
        <f t="shared" si="885"/>
        <v>3</v>
      </c>
      <c r="AE2640" s="56">
        <f t="shared" si="886"/>
        <v>201503</v>
      </c>
      <c r="AF2640" s="56">
        <f t="shared" si="874"/>
        <v>12</v>
      </c>
      <c r="AG2640" s="58">
        <f t="shared" si="892"/>
        <v>0</v>
      </c>
      <c r="AH2640" s="56">
        <f t="shared" si="887"/>
        <v>21</v>
      </c>
      <c r="AI2640" s="53">
        <f t="shared" si="888"/>
        <v>0.29262746037037035</v>
      </c>
      <c r="AJ2640" s="56">
        <f t="shared" si="889"/>
        <v>0</v>
      </c>
    </row>
    <row r="2641" spans="1:36" x14ac:dyDescent="0.25">
      <c r="A2641" s="50">
        <v>2640</v>
      </c>
      <c r="B2641" s="51">
        <v>42084</v>
      </c>
      <c r="C2641" s="75">
        <f t="shared" si="873"/>
        <v>42084</v>
      </c>
      <c r="D2641" s="50" t="s">
        <v>759</v>
      </c>
      <c r="E2641" s="50">
        <v>1</v>
      </c>
      <c r="F2641" s="50">
        <v>0</v>
      </c>
      <c r="G2641" s="50">
        <v>14</v>
      </c>
      <c r="H2641" s="50">
        <v>2</v>
      </c>
      <c r="I2641" s="53">
        <f t="shared" si="875"/>
        <v>9.7453703703703713E-3</v>
      </c>
      <c r="J2641" s="54">
        <f t="shared" si="876"/>
        <v>9.7453703703703713E-3</v>
      </c>
      <c r="K2641" s="50" t="s">
        <v>1548</v>
      </c>
      <c r="L2641" s="50" t="s">
        <v>1556</v>
      </c>
      <c r="M2641" s="55">
        <f t="shared" si="877"/>
        <v>4.2755344418052283</v>
      </c>
      <c r="N2641" s="50">
        <v>161</v>
      </c>
      <c r="O2641" s="50" t="s">
        <v>319</v>
      </c>
      <c r="S2641" s="151">
        <f t="shared" si="878"/>
        <v>0</v>
      </c>
      <c r="T2641" s="151">
        <f t="shared" si="879"/>
        <v>0</v>
      </c>
      <c r="V2641" s="393">
        <f t="shared" si="890"/>
        <v>0</v>
      </c>
      <c r="W2641" s="393">
        <f t="shared" si="891"/>
        <v>0</v>
      </c>
      <c r="X2641" s="53">
        <f t="shared" si="880"/>
        <v>0.2553287037037037</v>
      </c>
      <c r="Y2641" s="53">
        <f t="shared" si="881"/>
        <v>0.29171788370370372</v>
      </c>
      <c r="Z2641" s="53">
        <f t="shared" si="882"/>
        <v>0.12766435185185185</v>
      </c>
      <c r="AA2641" s="53">
        <f t="shared" si="883"/>
        <v>0.14585894185185186</v>
      </c>
      <c r="AB2641" s="50">
        <f t="shared" si="884"/>
        <v>3344</v>
      </c>
      <c r="AC2641" s="50">
        <f t="shared" si="872"/>
        <v>2015</v>
      </c>
      <c r="AD2641" s="50">
        <f t="shared" si="885"/>
        <v>3</v>
      </c>
      <c r="AE2641" s="56">
        <f t="shared" si="886"/>
        <v>201503</v>
      </c>
      <c r="AF2641" s="56">
        <f t="shared" si="874"/>
        <v>12</v>
      </c>
      <c r="AG2641" s="58">
        <f t="shared" si="892"/>
        <v>0</v>
      </c>
      <c r="AH2641" s="56">
        <f t="shared" si="887"/>
        <v>21</v>
      </c>
      <c r="AI2641" s="53">
        <f t="shared" si="888"/>
        <v>0.27352329370370371</v>
      </c>
      <c r="AJ2641" s="56">
        <f t="shared" si="889"/>
        <v>0</v>
      </c>
    </row>
    <row r="2642" spans="1:36" x14ac:dyDescent="0.25">
      <c r="A2642" s="50">
        <v>2641</v>
      </c>
      <c r="B2642" s="51">
        <v>42084</v>
      </c>
      <c r="C2642" s="75">
        <f t="shared" si="873"/>
        <v>42084</v>
      </c>
      <c r="D2642" s="50" t="s">
        <v>760</v>
      </c>
      <c r="E2642" s="50">
        <v>1</v>
      </c>
      <c r="F2642" s="50">
        <v>0</v>
      </c>
      <c r="G2642" s="50">
        <v>15</v>
      </c>
      <c r="H2642" s="50">
        <v>48</v>
      </c>
      <c r="I2642" s="53">
        <f t="shared" si="875"/>
        <v>1.0972222222222223E-2</v>
      </c>
      <c r="J2642" s="54">
        <f t="shared" si="876"/>
        <v>1.0972222222222223E-2</v>
      </c>
      <c r="K2642" s="50" t="s">
        <v>1548</v>
      </c>
      <c r="L2642" s="50" t="s">
        <v>1556</v>
      </c>
      <c r="M2642" s="55">
        <f t="shared" si="877"/>
        <v>3.7974683544303822</v>
      </c>
      <c r="N2642" s="50">
        <v>154</v>
      </c>
      <c r="O2642" s="50" t="s">
        <v>319</v>
      </c>
      <c r="S2642" s="151">
        <f t="shared" si="878"/>
        <v>0</v>
      </c>
      <c r="T2642" s="151">
        <f t="shared" si="879"/>
        <v>0</v>
      </c>
      <c r="V2642" s="393">
        <f t="shared" si="890"/>
        <v>0</v>
      </c>
      <c r="W2642" s="393">
        <f t="shared" si="891"/>
        <v>0</v>
      </c>
      <c r="X2642" s="53">
        <f t="shared" si="880"/>
        <v>0.28747222222222224</v>
      </c>
      <c r="Y2642" s="53">
        <f t="shared" si="881"/>
        <v>0.32386140222222226</v>
      </c>
      <c r="Z2642" s="53">
        <f t="shared" si="882"/>
        <v>0.14373611111111112</v>
      </c>
      <c r="AA2642" s="53">
        <f t="shared" si="883"/>
        <v>0.16193070111111113</v>
      </c>
      <c r="AB2642" s="50">
        <f t="shared" si="884"/>
        <v>3504</v>
      </c>
      <c r="AC2642" s="50">
        <f t="shared" si="872"/>
        <v>2015</v>
      </c>
      <c r="AD2642" s="50">
        <f t="shared" si="885"/>
        <v>3</v>
      </c>
      <c r="AE2642" s="56">
        <f t="shared" si="886"/>
        <v>201503</v>
      </c>
      <c r="AF2642" s="56">
        <f t="shared" si="874"/>
        <v>12</v>
      </c>
      <c r="AG2642" s="58">
        <f t="shared" si="892"/>
        <v>0</v>
      </c>
      <c r="AH2642" s="56">
        <f t="shared" si="887"/>
        <v>21</v>
      </c>
      <c r="AI2642" s="53">
        <f t="shared" si="888"/>
        <v>0.30566681222222225</v>
      </c>
      <c r="AJ2642" s="56">
        <f t="shared" si="889"/>
        <v>0</v>
      </c>
    </row>
    <row r="2643" spans="1:36" x14ac:dyDescent="0.25">
      <c r="A2643" s="50">
        <v>2642</v>
      </c>
      <c r="B2643" s="51">
        <v>42084</v>
      </c>
      <c r="C2643" s="75">
        <f t="shared" si="873"/>
        <v>42084</v>
      </c>
      <c r="D2643" s="50" t="s">
        <v>761</v>
      </c>
      <c r="E2643" s="50">
        <v>1</v>
      </c>
      <c r="F2643" s="50">
        <v>0</v>
      </c>
      <c r="G2643" s="50">
        <v>14</v>
      </c>
      <c r="H2643" s="50">
        <v>36</v>
      </c>
      <c r="I2643" s="53">
        <f t="shared" si="875"/>
        <v>1.0138888888888888E-2</v>
      </c>
      <c r="J2643" s="54">
        <f t="shared" si="876"/>
        <v>1.0138888888888888E-2</v>
      </c>
      <c r="K2643" s="50" t="s">
        <v>1548</v>
      </c>
      <c r="L2643" s="50" t="s">
        <v>1556</v>
      </c>
      <c r="M2643" s="55">
        <f t="shared" si="877"/>
        <v>4.1095890410958935</v>
      </c>
      <c r="N2643" s="50">
        <v>148</v>
      </c>
      <c r="O2643" s="50" t="s">
        <v>319</v>
      </c>
      <c r="S2643" s="151">
        <f t="shared" si="878"/>
        <v>0</v>
      </c>
      <c r="T2643" s="151">
        <f t="shared" si="879"/>
        <v>0</v>
      </c>
      <c r="V2643" s="393">
        <f t="shared" si="890"/>
        <v>0</v>
      </c>
      <c r="W2643" s="393">
        <f t="shared" si="891"/>
        <v>0</v>
      </c>
      <c r="X2643" s="53">
        <f t="shared" si="880"/>
        <v>0.26563888888888887</v>
      </c>
      <c r="Y2643" s="53">
        <f t="shared" si="881"/>
        <v>0.30202806888888889</v>
      </c>
      <c r="Z2643" s="53">
        <f t="shared" si="882"/>
        <v>0.13281944444444443</v>
      </c>
      <c r="AA2643" s="53">
        <f t="shared" si="883"/>
        <v>0.15101403444444444</v>
      </c>
      <c r="AB2643" s="50">
        <f t="shared" si="884"/>
        <v>3403</v>
      </c>
      <c r="AC2643" s="50">
        <f t="shared" si="872"/>
        <v>2015</v>
      </c>
      <c r="AD2643" s="50">
        <f t="shared" si="885"/>
        <v>3</v>
      </c>
      <c r="AE2643" s="56">
        <f t="shared" si="886"/>
        <v>201503</v>
      </c>
      <c r="AF2643" s="56">
        <f t="shared" si="874"/>
        <v>12</v>
      </c>
      <c r="AG2643" s="58">
        <f t="shared" si="892"/>
        <v>0</v>
      </c>
      <c r="AH2643" s="56">
        <f t="shared" si="887"/>
        <v>21</v>
      </c>
      <c r="AI2643" s="53">
        <f t="shared" si="888"/>
        <v>0.28383347888888888</v>
      </c>
      <c r="AJ2643" s="56">
        <f t="shared" si="889"/>
        <v>0</v>
      </c>
    </row>
    <row r="2644" spans="1:36" x14ac:dyDescent="0.25">
      <c r="A2644" s="50">
        <v>2643</v>
      </c>
      <c r="B2644" s="51">
        <v>42084</v>
      </c>
      <c r="C2644" s="75">
        <f t="shared" si="873"/>
        <v>42084</v>
      </c>
      <c r="D2644" s="50" t="s">
        <v>762</v>
      </c>
      <c r="E2644" s="50">
        <v>1</v>
      </c>
      <c r="F2644" s="50">
        <v>0</v>
      </c>
      <c r="G2644" s="50">
        <v>14</v>
      </c>
      <c r="H2644" s="50">
        <v>3</v>
      </c>
      <c r="I2644" s="53">
        <f t="shared" si="875"/>
        <v>9.7569444444444448E-3</v>
      </c>
      <c r="J2644" s="54">
        <f t="shared" si="876"/>
        <v>9.7569444444444448E-3</v>
      </c>
      <c r="K2644" s="50" t="s">
        <v>1548</v>
      </c>
      <c r="L2644" s="50" t="s">
        <v>1556</v>
      </c>
      <c r="M2644" s="55">
        <f t="shared" si="877"/>
        <v>4.2704626334519604</v>
      </c>
      <c r="N2644" s="50">
        <v>148</v>
      </c>
      <c r="O2644" s="50" t="s">
        <v>319</v>
      </c>
      <c r="S2644" s="151">
        <f t="shared" si="878"/>
        <v>0</v>
      </c>
      <c r="T2644" s="151">
        <f t="shared" si="879"/>
        <v>0</v>
      </c>
      <c r="V2644" s="393">
        <f t="shared" si="890"/>
        <v>0</v>
      </c>
      <c r="W2644" s="393">
        <f t="shared" si="891"/>
        <v>0</v>
      </c>
      <c r="X2644" s="53">
        <f t="shared" si="880"/>
        <v>0.25563194444444443</v>
      </c>
      <c r="Y2644" s="53">
        <f t="shared" si="881"/>
        <v>0.29202112444444445</v>
      </c>
      <c r="Z2644" s="53">
        <f t="shared" si="882"/>
        <v>0.12781597222222221</v>
      </c>
      <c r="AA2644" s="53">
        <f t="shared" si="883"/>
        <v>0.14601056222222222</v>
      </c>
      <c r="AB2644" s="50">
        <f t="shared" si="884"/>
        <v>3348</v>
      </c>
      <c r="AC2644" s="50">
        <f t="shared" si="872"/>
        <v>2015</v>
      </c>
      <c r="AD2644" s="50">
        <f t="shared" si="885"/>
        <v>3</v>
      </c>
      <c r="AE2644" s="56">
        <f t="shared" si="886"/>
        <v>201503</v>
      </c>
      <c r="AF2644" s="56">
        <f t="shared" si="874"/>
        <v>12</v>
      </c>
      <c r="AG2644" s="58">
        <f t="shared" si="892"/>
        <v>0</v>
      </c>
      <c r="AH2644" s="56">
        <f t="shared" si="887"/>
        <v>21</v>
      </c>
      <c r="AI2644" s="53">
        <f t="shared" si="888"/>
        <v>0.27382653444444444</v>
      </c>
      <c r="AJ2644" s="56">
        <f t="shared" si="889"/>
        <v>0</v>
      </c>
    </row>
    <row r="2645" spans="1:36" x14ac:dyDescent="0.25">
      <c r="A2645" s="50">
        <v>2644</v>
      </c>
      <c r="B2645" s="51">
        <v>42084</v>
      </c>
      <c r="C2645" s="75">
        <f t="shared" si="873"/>
        <v>42084</v>
      </c>
      <c r="D2645" s="50" t="s">
        <v>763</v>
      </c>
      <c r="E2645" s="50">
        <v>1</v>
      </c>
      <c r="F2645" s="50">
        <v>0</v>
      </c>
      <c r="G2645" s="50">
        <v>14</v>
      </c>
      <c r="H2645" s="50">
        <v>53</v>
      </c>
      <c r="I2645" s="53">
        <f t="shared" si="875"/>
        <v>1.0335648148148148E-2</v>
      </c>
      <c r="J2645" s="54">
        <f t="shared" si="876"/>
        <v>1.0335648148148148E-2</v>
      </c>
      <c r="K2645" s="50" t="s">
        <v>1548</v>
      </c>
      <c r="L2645" s="50" t="s">
        <v>1556</v>
      </c>
      <c r="M2645" s="55">
        <f t="shared" si="877"/>
        <v>4.0313549832026911</v>
      </c>
      <c r="N2645" s="50">
        <v>149</v>
      </c>
      <c r="O2645" s="50" t="s">
        <v>319</v>
      </c>
      <c r="S2645" s="151">
        <f t="shared" si="878"/>
        <v>0</v>
      </c>
      <c r="T2645" s="151">
        <f t="shared" si="879"/>
        <v>0</v>
      </c>
      <c r="V2645" s="393">
        <f t="shared" si="890"/>
        <v>0</v>
      </c>
      <c r="W2645" s="393">
        <f t="shared" si="891"/>
        <v>0</v>
      </c>
      <c r="X2645" s="53">
        <f t="shared" si="880"/>
        <v>0.27079398148148148</v>
      </c>
      <c r="Y2645" s="53">
        <f t="shared" si="881"/>
        <v>0.30718316148148145</v>
      </c>
      <c r="Z2645" s="53">
        <f t="shared" si="882"/>
        <v>0.13539699074074074</v>
      </c>
      <c r="AA2645" s="53">
        <f t="shared" si="883"/>
        <v>0.15359158074074072</v>
      </c>
      <c r="AB2645" s="50">
        <f t="shared" si="884"/>
        <v>3423</v>
      </c>
      <c r="AC2645" s="50">
        <f t="shared" si="872"/>
        <v>2015</v>
      </c>
      <c r="AD2645" s="50">
        <f t="shared" si="885"/>
        <v>3</v>
      </c>
      <c r="AE2645" s="56">
        <f t="shared" si="886"/>
        <v>201503</v>
      </c>
      <c r="AF2645" s="56">
        <f t="shared" si="874"/>
        <v>12</v>
      </c>
      <c r="AG2645" s="58">
        <f t="shared" si="892"/>
        <v>0</v>
      </c>
      <c r="AH2645" s="56">
        <f t="shared" si="887"/>
        <v>21</v>
      </c>
      <c r="AI2645" s="53">
        <f t="shared" si="888"/>
        <v>0.28898857148148149</v>
      </c>
      <c r="AJ2645" s="56">
        <f t="shared" si="889"/>
        <v>0</v>
      </c>
    </row>
    <row r="2646" spans="1:36" x14ac:dyDescent="0.25">
      <c r="A2646" s="50">
        <v>2645</v>
      </c>
      <c r="B2646" s="51">
        <v>42084</v>
      </c>
      <c r="C2646" s="75">
        <f t="shared" si="873"/>
        <v>42084</v>
      </c>
      <c r="D2646" s="50" t="s">
        <v>764</v>
      </c>
      <c r="E2646" s="50">
        <v>1</v>
      </c>
      <c r="F2646" s="50">
        <v>0</v>
      </c>
      <c r="G2646" s="50">
        <v>14</v>
      </c>
      <c r="H2646" s="50">
        <v>16</v>
      </c>
      <c r="I2646" s="53">
        <f t="shared" si="875"/>
        <v>9.9074074074074082E-3</v>
      </c>
      <c r="J2646" s="54">
        <f t="shared" si="876"/>
        <v>9.9074074074074082E-3</v>
      </c>
      <c r="K2646" s="50" t="s">
        <v>1548</v>
      </c>
      <c r="L2646" s="50" t="s">
        <v>1556</v>
      </c>
      <c r="M2646" s="55">
        <f t="shared" si="877"/>
        <v>4.2056074766355174</v>
      </c>
      <c r="N2646" s="50">
        <v>149</v>
      </c>
      <c r="O2646" s="50" t="s">
        <v>319</v>
      </c>
      <c r="S2646" s="151">
        <f t="shared" si="878"/>
        <v>0</v>
      </c>
      <c r="T2646" s="151">
        <f t="shared" si="879"/>
        <v>0</v>
      </c>
      <c r="V2646" s="393">
        <f t="shared" si="890"/>
        <v>0</v>
      </c>
      <c r="W2646" s="393">
        <f t="shared" si="891"/>
        <v>0</v>
      </c>
      <c r="X2646" s="53">
        <f t="shared" si="880"/>
        <v>0.25957407407407407</v>
      </c>
      <c r="Y2646" s="53">
        <f t="shared" si="881"/>
        <v>0.29596325407407409</v>
      </c>
      <c r="Z2646" s="53">
        <f t="shared" si="882"/>
        <v>0.12978703703703703</v>
      </c>
      <c r="AA2646" s="53">
        <f t="shared" si="883"/>
        <v>0.14798162703703704</v>
      </c>
      <c r="AB2646" s="50">
        <f t="shared" si="884"/>
        <v>3372</v>
      </c>
      <c r="AC2646" s="50">
        <f t="shared" si="872"/>
        <v>2015</v>
      </c>
      <c r="AD2646" s="50">
        <f t="shared" si="885"/>
        <v>3</v>
      </c>
      <c r="AE2646" s="56">
        <f t="shared" si="886"/>
        <v>201503</v>
      </c>
      <c r="AF2646" s="56">
        <f t="shared" si="874"/>
        <v>12</v>
      </c>
      <c r="AG2646" s="58">
        <f t="shared" si="892"/>
        <v>0</v>
      </c>
      <c r="AH2646" s="56">
        <f t="shared" si="887"/>
        <v>21</v>
      </c>
      <c r="AI2646" s="53">
        <f t="shared" si="888"/>
        <v>0.27776866407407408</v>
      </c>
      <c r="AJ2646" s="56">
        <f t="shared" si="889"/>
        <v>0</v>
      </c>
    </row>
    <row r="2647" spans="1:36" x14ac:dyDescent="0.25">
      <c r="A2647" s="50">
        <v>2646</v>
      </c>
      <c r="B2647" s="51">
        <v>42087</v>
      </c>
      <c r="C2647" s="75">
        <f t="shared" si="873"/>
        <v>42087</v>
      </c>
      <c r="D2647" s="50" t="s">
        <v>1224</v>
      </c>
      <c r="E2647" s="50">
        <v>10</v>
      </c>
      <c r="F2647" s="50">
        <v>0</v>
      </c>
      <c r="G2647" s="50">
        <v>25</v>
      </c>
      <c r="H2647" s="50">
        <v>50</v>
      </c>
      <c r="I2647" s="53">
        <f t="shared" si="875"/>
        <v>1.7939814814814815E-2</v>
      </c>
      <c r="J2647" s="54">
        <f t="shared" si="876"/>
        <v>1.7939814814814815E-3</v>
      </c>
      <c r="K2647" s="50" t="s">
        <v>921</v>
      </c>
      <c r="L2647" s="50" t="s">
        <v>1132</v>
      </c>
      <c r="M2647" s="55">
        <f t="shared" si="877"/>
        <v>23.225806451612922</v>
      </c>
      <c r="N2647" s="50">
        <v>0</v>
      </c>
      <c r="O2647" s="50" t="s">
        <v>253</v>
      </c>
      <c r="S2647" s="151">
        <f t="shared" si="878"/>
        <v>0.20092592592592592</v>
      </c>
      <c r="T2647" s="151">
        <f t="shared" si="879"/>
        <v>0.10046296296296296</v>
      </c>
      <c r="V2647" s="393">
        <f t="shared" si="890"/>
        <v>0</v>
      </c>
      <c r="W2647" s="393">
        <f t="shared" si="891"/>
        <v>0</v>
      </c>
      <c r="X2647" s="53">
        <f t="shared" si="880"/>
        <v>4.7002314814814816E-2</v>
      </c>
      <c r="Y2647" s="53">
        <f t="shared" si="881"/>
        <v>8.3391494814814823E-2</v>
      </c>
      <c r="Z2647" s="53">
        <f t="shared" si="882"/>
        <v>2.3501157407407408E-2</v>
      </c>
      <c r="AA2647" s="53">
        <f t="shared" si="883"/>
        <v>4.1695747407407412E-2</v>
      </c>
      <c r="AB2647" s="50">
        <f t="shared" si="884"/>
        <v>67</v>
      </c>
      <c r="AC2647" s="50">
        <f t="shared" si="872"/>
        <v>2015</v>
      </c>
      <c r="AD2647" s="50">
        <f t="shared" si="885"/>
        <v>3</v>
      </c>
      <c r="AE2647" s="56">
        <f t="shared" si="886"/>
        <v>201503</v>
      </c>
      <c r="AF2647" s="56">
        <f t="shared" si="874"/>
        <v>13</v>
      </c>
      <c r="AG2647" s="58">
        <f t="shared" si="892"/>
        <v>2</v>
      </c>
      <c r="AH2647" s="56">
        <f t="shared" si="887"/>
        <v>24</v>
      </c>
      <c r="AI2647" s="53">
        <f t="shared" si="888"/>
        <v>6.5196904814814827E-2</v>
      </c>
      <c r="AJ2647" s="56">
        <f t="shared" si="889"/>
        <v>10</v>
      </c>
    </row>
    <row r="2648" spans="1:36" x14ac:dyDescent="0.25">
      <c r="A2648" s="50">
        <v>2647</v>
      </c>
      <c r="B2648" s="51">
        <v>42089</v>
      </c>
      <c r="C2648" s="75">
        <f t="shared" si="873"/>
        <v>42089</v>
      </c>
      <c r="D2648" s="50" t="s">
        <v>1224</v>
      </c>
      <c r="E2648" s="50">
        <v>12</v>
      </c>
      <c r="F2648" s="50">
        <v>0</v>
      </c>
      <c r="G2648" s="50">
        <v>36</v>
      </c>
      <c r="H2648" s="50">
        <v>30</v>
      </c>
      <c r="I2648" s="53">
        <f t="shared" si="875"/>
        <v>2.5347222222222219E-2</v>
      </c>
      <c r="J2648" s="54">
        <f t="shared" si="876"/>
        <v>2.1122685185185181E-3</v>
      </c>
      <c r="K2648" s="50" t="s">
        <v>921</v>
      </c>
      <c r="L2648" s="50" t="s">
        <v>1132</v>
      </c>
      <c r="M2648" s="55">
        <f t="shared" si="877"/>
        <v>19.726027397260292</v>
      </c>
      <c r="N2648" s="50">
        <v>119</v>
      </c>
      <c r="O2648" s="50" t="s">
        <v>253</v>
      </c>
      <c r="S2648" s="151">
        <f t="shared" si="878"/>
        <v>0.23657407407407402</v>
      </c>
      <c r="T2648" s="151">
        <f t="shared" si="879"/>
        <v>0.11828703703703701</v>
      </c>
      <c r="V2648" s="393">
        <f t="shared" si="890"/>
        <v>0</v>
      </c>
      <c r="W2648" s="393">
        <f t="shared" si="891"/>
        <v>0</v>
      </c>
      <c r="X2648" s="53">
        <f t="shared" si="880"/>
        <v>5.5341435185185174E-2</v>
      </c>
      <c r="Y2648" s="53">
        <f t="shared" si="881"/>
        <v>9.173061518518516E-2</v>
      </c>
      <c r="Z2648" s="53">
        <f t="shared" si="882"/>
        <v>2.7670717592592587E-2</v>
      </c>
      <c r="AA2648" s="53">
        <f t="shared" si="883"/>
        <v>4.586530759259258E-2</v>
      </c>
      <c r="AB2648" s="50">
        <f t="shared" si="884"/>
        <v>247</v>
      </c>
      <c r="AC2648" s="50">
        <f t="shared" si="872"/>
        <v>2015</v>
      </c>
      <c r="AD2648" s="50">
        <f t="shared" si="885"/>
        <v>3</v>
      </c>
      <c r="AE2648" s="56">
        <f t="shared" si="886"/>
        <v>201503</v>
      </c>
      <c r="AF2648" s="56">
        <f t="shared" si="874"/>
        <v>13</v>
      </c>
      <c r="AG2648" s="58">
        <f t="shared" si="892"/>
        <v>1</v>
      </c>
      <c r="AH2648" s="56">
        <f t="shared" si="887"/>
        <v>26</v>
      </c>
      <c r="AI2648" s="53">
        <f t="shared" si="888"/>
        <v>7.3536025185185164E-2</v>
      </c>
      <c r="AJ2648" s="56">
        <f t="shared" si="889"/>
        <v>12</v>
      </c>
    </row>
    <row r="2649" spans="1:36" x14ac:dyDescent="0.25">
      <c r="A2649" s="50">
        <v>2648</v>
      </c>
      <c r="B2649" s="51">
        <v>42091</v>
      </c>
      <c r="C2649" s="75">
        <f t="shared" si="873"/>
        <v>42091</v>
      </c>
      <c r="D2649" s="50" t="s">
        <v>1223</v>
      </c>
      <c r="E2649" s="50">
        <v>3</v>
      </c>
      <c r="F2649" s="50">
        <v>0</v>
      </c>
      <c r="G2649" s="50">
        <v>35</v>
      </c>
      <c r="H2649" s="50">
        <v>0</v>
      </c>
      <c r="I2649" s="53">
        <f t="shared" si="875"/>
        <v>2.4305555555555556E-2</v>
      </c>
      <c r="J2649" s="54">
        <f t="shared" si="876"/>
        <v>8.1018518518518514E-3</v>
      </c>
      <c r="K2649" s="50" t="s">
        <v>1548</v>
      </c>
      <c r="L2649" s="50" t="s">
        <v>17</v>
      </c>
      <c r="M2649" s="55">
        <f t="shared" si="877"/>
        <v>5.1428571428571468</v>
      </c>
      <c r="N2649" s="50">
        <v>132</v>
      </c>
      <c r="O2649" s="50" t="s">
        <v>253</v>
      </c>
      <c r="S2649" s="151">
        <f t="shared" si="878"/>
        <v>0.2122685185185185</v>
      </c>
      <c r="T2649" s="151">
        <f t="shared" si="879"/>
        <v>0.10613425925925925</v>
      </c>
      <c r="V2649" s="393">
        <f t="shared" si="890"/>
        <v>0</v>
      </c>
      <c r="W2649" s="393">
        <f t="shared" si="891"/>
        <v>0</v>
      </c>
      <c r="X2649" s="53">
        <f t="shared" si="880"/>
        <v>0.2122685185185185</v>
      </c>
      <c r="Y2649" s="53">
        <f t="shared" si="881"/>
        <v>0.24865769851851852</v>
      </c>
      <c r="Z2649" s="53">
        <f t="shared" si="882"/>
        <v>0.10613425925925925</v>
      </c>
      <c r="AA2649" s="53">
        <f t="shared" si="883"/>
        <v>0.12432884925925926</v>
      </c>
      <c r="AB2649" s="50">
        <f t="shared" si="884"/>
        <v>2869</v>
      </c>
      <c r="AC2649" s="50">
        <f t="shared" si="872"/>
        <v>2015</v>
      </c>
      <c r="AD2649" s="50">
        <f t="shared" si="885"/>
        <v>3</v>
      </c>
      <c r="AE2649" s="56">
        <f t="shared" si="886"/>
        <v>201503</v>
      </c>
      <c r="AF2649" s="56">
        <f t="shared" si="874"/>
        <v>13</v>
      </c>
      <c r="AG2649" s="58">
        <f t="shared" si="892"/>
        <v>1</v>
      </c>
      <c r="AH2649" s="56">
        <f t="shared" si="887"/>
        <v>28</v>
      </c>
      <c r="AI2649" s="53">
        <f t="shared" si="888"/>
        <v>0.23046310851851851</v>
      </c>
      <c r="AJ2649" s="56">
        <f t="shared" si="889"/>
        <v>12.809999999999999</v>
      </c>
    </row>
    <row r="2650" spans="1:36" x14ac:dyDescent="0.25">
      <c r="A2650" s="50">
        <v>2649</v>
      </c>
      <c r="B2650" s="51">
        <v>42092</v>
      </c>
      <c r="C2650" s="75">
        <f t="shared" si="873"/>
        <v>42092</v>
      </c>
      <c r="D2650" s="50" t="s">
        <v>1224</v>
      </c>
      <c r="E2650" s="50">
        <v>30.4</v>
      </c>
      <c r="F2650" s="50">
        <v>2</v>
      </c>
      <c r="G2650" s="50">
        <v>14</v>
      </c>
      <c r="H2650" s="50">
        <v>35</v>
      </c>
      <c r="I2650" s="53">
        <f t="shared" si="875"/>
        <v>9.346064814814814E-2</v>
      </c>
      <c r="J2650" s="54">
        <f t="shared" si="876"/>
        <v>3.0743634259259257E-3</v>
      </c>
      <c r="K2650" s="50" t="s">
        <v>930</v>
      </c>
      <c r="L2650" s="50" t="s">
        <v>1557</v>
      </c>
      <c r="M2650" s="55">
        <f t="shared" si="877"/>
        <v>13.5529411764706</v>
      </c>
      <c r="N2650" s="50">
        <v>137</v>
      </c>
      <c r="O2650" s="50" t="s">
        <v>319</v>
      </c>
      <c r="S2650" s="151">
        <f t="shared" si="878"/>
        <v>0.34432870370370366</v>
      </c>
      <c r="T2650" s="151">
        <f t="shared" si="879"/>
        <v>0.17216435185185183</v>
      </c>
      <c r="V2650" s="393">
        <f t="shared" si="890"/>
        <v>0</v>
      </c>
      <c r="W2650" s="393">
        <f t="shared" si="891"/>
        <v>0</v>
      </c>
      <c r="X2650" s="53">
        <f t="shared" si="880"/>
        <v>8.0548321759259245E-2</v>
      </c>
      <c r="Y2650" s="53">
        <f t="shared" si="881"/>
        <v>0.11693750175925925</v>
      </c>
      <c r="Z2650" s="53">
        <f t="shared" si="882"/>
        <v>4.0274160879629622E-2</v>
      </c>
      <c r="AA2650" s="53">
        <f t="shared" si="883"/>
        <v>5.8468750879629626E-2</v>
      </c>
      <c r="AB2650" s="50">
        <f t="shared" si="884"/>
        <v>781</v>
      </c>
      <c r="AC2650" s="50">
        <f t="shared" si="872"/>
        <v>2015</v>
      </c>
      <c r="AD2650" s="50">
        <f t="shared" si="885"/>
        <v>3</v>
      </c>
      <c r="AE2650" s="56">
        <f t="shared" si="886"/>
        <v>201503</v>
      </c>
      <c r="AF2650" s="56">
        <f t="shared" si="874"/>
        <v>14</v>
      </c>
      <c r="AG2650" s="58">
        <f t="shared" si="892"/>
        <v>0</v>
      </c>
      <c r="AH2650" s="56">
        <f t="shared" si="887"/>
        <v>29</v>
      </c>
      <c r="AI2650" s="53">
        <f t="shared" si="888"/>
        <v>9.8742911759259255E-2</v>
      </c>
      <c r="AJ2650" s="56">
        <f t="shared" si="889"/>
        <v>30.4</v>
      </c>
    </row>
    <row r="2651" spans="1:36" x14ac:dyDescent="0.25">
      <c r="A2651" s="50">
        <v>2650</v>
      </c>
      <c r="B2651" s="51">
        <v>42094</v>
      </c>
      <c r="C2651" s="75">
        <f t="shared" si="873"/>
        <v>42094</v>
      </c>
      <c r="D2651" s="50" t="s">
        <v>1224</v>
      </c>
      <c r="E2651" s="50">
        <v>16.100000000000001</v>
      </c>
      <c r="F2651" s="50">
        <v>0</v>
      </c>
      <c r="G2651" s="50">
        <v>45</v>
      </c>
      <c r="H2651" s="50">
        <v>0</v>
      </c>
      <c r="I2651" s="53">
        <f t="shared" si="875"/>
        <v>3.125E-2</v>
      </c>
      <c r="J2651" s="54">
        <f t="shared" si="876"/>
        <v>1.9409937888198755E-3</v>
      </c>
      <c r="K2651" s="50" t="s">
        <v>921</v>
      </c>
      <c r="L2651" s="50" t="s">
        <v>1132</v>
      </c>
      <c r="M2651" s="55">
        <f t="shared" si="877"/>
        <v>21.466666666666686</v>
      </c>
      <c r="N2651" s="50">
        <v>118</v>
      </c>
      <c r="O2651" s="50" t="s">
        <v>253</v>
      </c>
      <c r="S2651" s="151">
        <f t="shared" si="878"/>
        <v>0.21739130434782605</v>
      </c>
      <c r="T2651" s="151">
        <f t="shared" si="879"/>
        <v>0.10869565217391303</v>
      </c>
      <c r="V2651" s="393">
        <f t="shared" si="890"/>
        <v>0</v>
      </c>
      <c r="W2651" s="393">
        <f t="shared" si="891"/>
        <v>0</v>
      </c>
      <c r="X2651" s="53">
        <f t="shared" si="880"/>
        <v>5.0854037267080737E-2</v>
      </c>
      <c r="Y2651" s="53">
        <f t="shared" si="881"/>
        <v>8.724321726708073E-2</v>
      </c>
      <c r="Z2651" s="53">
        <f t="shared" si="882"/>
        <v>2.5427018633540369E-2</v>
      </c>
      <c r="AA2651" s="53">
        <f t="shared" si="883"/>
        <v>4.3621608633540365E-2</v>
      </c>
      <c r="AB2651" s="50">
        <f t="shared" si="884"/>
        <v>142</v>
      </c>
      <c r="AC2651" s="50">
        <f t="shared" si="872"/>
        <v>2015</v>
      </c>
      <c r="AD2651" s="50">
        <f t="shared" si="885"/>
        <v>3</v>
      </c>
      <c r="AE2651" s="56">
        <f t="shared" si="886"/>
        <v>201503</v>
      </c>
      <c r="AF2651" s="56">
        <f t="shared" si="874"/>
        <v>14</v>
      </c>
      <c r="AG2651" s="58">
        <f t="shared" si="892"/>
        <v>1</v>
      </c>
      <c r="AH2651" s="56">
        <f t="shared" si="887"/>
        <v>31</v>
      </c>
      <c r="AI2651" s="53">
        <f t="shared" si="888"/>
        <v>6.9048627267080734E-2</v>
      </c>
      <c r="AJ2651" s="56">
        <f t="shared" si="889"/>
        <v>16.100000000000001</v>
      </c>
    </row>
    <row r="2652" spans="1:36" x14ac:dyDescent="0.25">
      <c r="A2652" s="50">
        <v>2651</v>
      </c>
      <c r="B2652" s="51">
        <v>42095</v>
      </c>
      <c r="C2652" s="75">
        <f t="shared" si="873"/>
        <v>42095</v>
      </c>
      <c r="D2652" s="50" t="s">
        <v>1223</v>
      </c>
      <c r="E2652" s="50">
        <v>3.9</v>
      </c>
      <c r="F2652" s="50">
        <v>0</v>
      </c>
      <c r="G2652" s="50">
        <v>45</v>
      </c>
      <c r="H2652" s="50">
        <v>0</v>
      </c>
      <c r="I2652" s="53">
        <f t="shared" si="875"/>
        <v>3.125E-2</v>
      </c>
      <c r="J2652" s="54">
        <f t="shared" si="876"/>
        <v>8.0128205128205138E-3</v>
      </c>
      <c r="K2652" s="50" t="s">
        <v>1311</v>
      </c>
      <c r="L2652" s="50" t="s">
        <v>1048</v>
      </c>
      <c r="M2652" s="55">
        <f t="shared" si="877"/>
        <v>5.2000000000000037</v>
      </c>
      <c r="N2652" s="50">
        <v>143</v>
      </c>
      <c r="O2652" s="50" t="s">
        <v>253</v>
      </c>
      <c r="S2652" s="151">
        <f t="shared" si="878"/>
        <v>0.20993589743589747</v>
      </c>
      <c r="T2652" s="151">
        <f t="shared" si="879"/>
        <v>0.10496794871794873</v>
      </c>
      <c r="V2652" s="393">
        <f t="shared" si="890"/>
        <v>0</v>
      </c>
      <c r="W2652" s="393">
        <f t="shared" si="891"/>
        <v>0</v>
      </c>
      <c r="X2652" s="53">
        <f t="shared" si="880"/>
        <v>0.20993589743589747</v>
      </c>
      <c r="Y2652" s="53">
        <f t="shared" si="881"/>
        <v>0.24632507743589746</v>
      </c>
      <c r="Z2652" s="53">
        <f t="shared" si="882"/>
        <v>0.10496794871794873</v>
      </c>
      <c r="AA2652" s="53">
        <f t="shared" si="883"/>
        <v>0.12316253871794873</v>
      </c>
      <c r="AB2652" s="50">
        <f t="shared" si="884"/>
        <v>2825</v>
      </c>
      <c r="AC2652" s="50">
        <f t="shared" si="872"/>
        <v>2015</v>
      </c>
      <c r="AD2652" s="50">
        <f t="shared" si="885"/>
        <v>4</v>
      </c>
      <c r="AE2652" s="56">
        <f t="shared" si="886"/>
        <v>201504</v>
      </c>
      <c r="AF2652" s="56">
        <f t="shared" si="874"/>
        <v>14</v>
      </c>
      <c r="AG2652" s="58">
        <f t="shared" si="892"/>
        <v>0</v>
      </c>
      <c r="AH2652" s="56">
        <f t="shared" si="887"/>
        <v>1</v>
      </c>
      <c r="AI2652" s="53">
        <f t="shared" si="888"/>
        <v>0.22813048743589748</v>
      </c>
      <c r="AJ2652" s="56">
        <f t="shared" si="889"/>
        <v>16.652999999999999</v>
      </c>
    </row>
    <row r="2653" spans="1:36" x14ac:dyDescent="0.25">
      <c r="A2653" s="50">
        <v>2652</v>
      </c>
      <c r="B2653" s="51">
        <v>42096</v>
      </c>
      <c r="C2653" s="75">
        <f t="shared" si="873"/>
        <v>42096</v>
      </c>
      <c r="D2653" s="50" t="s">
        <v>1224</v>
      </c>
      <c r="E2653" s="50">
        <v>16</v>
      </c>
      <c r="F2653" s="50">
        <v>0</v>
      </c>
      <c r="G2653" s="50">
        <v>45</v>
      </c>
      <c r="H2653" s="50">
        <v>0</v>
      </c>
      <c r="I2653" s="53">
        <f t="shared" si="875"/>
        <v>3.125E-2</v>
      </c>
      <c r="J2653" s="54">
        <f t="shared" si="876"/>
        <v>1.953125E-3</v>
      </c>
      <c r="K2653" s="50" t="s">
        <v>921</v>
      </c>
      <c r="L2653" s="50" t="s">
        <v>1132</v>
      </c>
      <c r="M2653" s="55">
        <f t="shared" si="877"/>
        <v>21.33333333333335</v>
      </c>
      <c r="N2653" s="50">
        <v>122</v>
      </c>
      <c r="O2653" s="50" t="s">
        <v>253</v>
      </c>
      <c r="S2653" s="151">
        <f t="shared" si="878"/>
        <v>0.21875</v>
      </c>
      <c r="T2653" s="151">
        <f t="shared" si="879"/>
        <v>0.109375</v>
      </c>
      <c r="V2653" s="393">
        <f t="shared" si="890"/>
        <v>0</v>
      </c>
      <c r="W2653" s="393">
        <f t="shared" si="891"/>
        <v>0</v>
      </c>
      <c r="X2653" s="53">
        <f t="shared" si="880"/>
        <v>5.1171874999999999E-2</v>
      </c>
      <c r="Y2653" s="53">
        <f t="shared" si="881"/>
        <v>8.7561054999999999E-2</v>
      </c>
      <c r="Z2653" s="53">
        <f t="shared" si="882"/>
        <v>2.5585937499999999E-2</v>
      </c>
      <c r="AA2653" s="53">
        <f t="shared" si="883"/>
        <v>4.3780527499999999E-2</v>
      </c>
      <c r="AB2653" s="50">
        <f t="shared" si="884"/>
        <v>154</v>
      </c>
      <c r="AC2653" s="50">
        <f t="shared" si="872"/>
        <v>2015</v>
      </c>
      <c r="AD2653" s="50">
        <f t="shared" si="885"/>
        <v>4</v>
      </c>
      <c r="AE2653" s="56">
        <f t="shared" si="886"/>
        <v>201504</v>
      </c>
      <c r="AF2653" s="56">
        <f t="shared" si="874"/>
        <v>14</v>
      </c>
      <c r="AG2653" s="58">
        <f t="shared" si="892"/>
        <v>0</v>
      </c>
      <c r="AH2653" s="56">
        <f t="shared" si="887"/>
        <v>2</v>
      </c>
      <c r="AI2653" s="53">
        <f t="shared" si="888"/>
        <v>6.9366465000000002E-2</v>
      </c>
      <c r="AJ2653" s="56">
        <f t="shared" si="889"/>
        <v>16</v>
      </c>
    </row>
    <row r="2654" spans="1:36" x14ac:dyDescent="0.25">
      <c r="A2654" s="50">
        <v>2653</v>
      </c>
      <c r="B2654" s="51">
        <v>42097</v>
      </c>
      <c r="C2654" s="75">
        <f t="shared" si="873"/>
        <v>42097</v>
      </c>
      <c r="D2654" s="50" t="s">
        <v>1223</v>
      </c>
      <c r="E2654" s="50">
        <v>5.0999999999999996</v>
      </c>
      <c r="F2654" s="50">
        <v>0</v>
      </c>
      <c r="G2654" s="50">
        <v>56</v>
      </c>
      <c r="H2654" s="50">
        <v>5</v>
      </c>
      <c r="I2654" s="53">
        <f t="shared" si="875"/>
        <v>3.8946759259259257E-2</v>
      </c>
      <c r="J2654" s="54">
        <f t="shared" si="876"/>
        <v>7.636619462599855E-3</v>
      </c>
      <c r="K2654" s="50" t="s">
        <v>1548</v>
      </c>
      <c r="L2654" s="50" t="s">
        <v>1558</v>
      </c>
      <c r="M2654" s="55">
        <f t="shared" si="877"/>
        <v>5.4561664190193202</v>
      </c>
      <c r="N2654" s="50">
        <v>156</v>
      </c>
      <c r="O2654" s="50" t="s">
        <v>377</v>
      </c>
      <c r="S2654" s="151">
        <f t="shared" si="878"/>
        <v>0.20007942992011621</v>
      </c>
      <c r="T2654" s="151">
        <f t="shared" si="879"/>
        <v>0.1000397149600581</v>
      </c>
      <c r="V2654" s="393">
        <f t="shared" si="890"/>
        <v>0</v>
      </c>
      <c r="W2654" s="393">
        <f t="shared" si="891"/>
        <v>0</v>
      </c>
      <c r="X2654" s="53">
        <f t="shared" si="880"/>
        <v>0.20007942992011621</v>
      </c>
      <c r="Y2654" s="53">
        <f t="shared" si="881"/>
        <v>0.2364686099201162</v>
      </c>
      <c r="Z2654" s="53">
        <f t="shared" si="882"/>
        <v>0.1000397149600581</v>
      </c>
      <c r="AA2654" s="53">
        <f t="shared" si="883"/>
        <v>0.1182343049600581</v>
      </c>
      <c r="AB2654" s="50">
        <f t="shared" si="884"/>
        <v>2505</v>
      </c>
      <c r="AC2654" s="50">
        <f t="shared" si="872"/>
        <v>2015</v>
      </c>
      <c r="AD2654" s="50">
        <f t="shared" si="885"/>
        <v>4</v>
      </c>
      <c r="AE2654" s="56">
        <f t="shared" si="886"/>
        <v>201504</v>
      </c>
      <c r="AF2654" s="56">
        <f t="shared" si="874"/>
        <v>14</v>
      </c>
      <c r="AG2654" s="58">
        <f t="shared" si="892"/>
        <v>0</v>
      </c>
      <c r="AH2654" s="56">
        <f t="shared" si="887"/>
        <v>3</v>
      </c>
      <c r="AI2654" s="53">
        <f t="shared" si="888"/>
        <v>0.21827401992011619</v>
      </c>
      <c r="AJ2654" s="56">
        <f t="shared" si="889"/>
        <v>21.776999999999997</v>
      </c>
    </row>
    <row r="2655" spans="1:36" x14ac:dyDescent="0.25">
      <c r="A2655" s="50">
        <v>2654</v>
      </c>
      <c r="B2655" s="51">
        <v>42098</v>
      </c>
      <c r="C2655" s="75">
        <f t="shared" si="873"/>
        <v>42098</v>
      </c>
      <c r="D2655" s="50" t="s">
        <v>1224</v>
      </c>
      <c r="E2655" s="50">
        <v>22</v>
      </c>
      <c r="F2655" s="50">
        <v>1</v>
      </c>
      <c r="G2655" s="50">
        <f>29+12</f>
        <v>41</v>
      </c>
      <c r="H2655" s="50">
        <v>0</v>
      </c>
      <c r="I2655" s="53">
        <f t="shared" si="875"/>
        <v>7.013888888888889E-2</v>
      </c>
      <c r="J2655" s="54">
        <f t="shared" si="876"/>
        <v>3.1881313131313133E-3</v>
      </c>
      <c r="K2655" s="50" t="s">
        <v>930</v>
      </c>
      <c r="L2655" s="50" t="s">
        <v>315</v>
      </c>
      <c r="M2655" s="55">
        <f t="shared" si="877"/>
        <v>13.069306930693079</v>
      </c>
      <c r="N2655" s="50">
        <v>135</v>
      </c>
      <c r="O2655" s="50" t="s">
        <v>291</v>
      </c>
      <c r="S2655" s="151">
        <f t="shared" si="878"/>
        <v>0.35707070707070709</v>
      </c>
      <c r="T2655" s="151">
        <f t="shared" si="879"/>
        <v>0.17853535353535355</v>
      </c>
      <c r="V2655" s="393">
        <f t="shared" si="890"/>
        <v>0</v>
      </c>
      <c r="W2655" s="393">
        <f t="shared" si="891"/>
        <v>0</v>
      </c>
      <c r="X2655" s="53">
        <f t="shared" si="880"/>
        <v>8.3529040404040411E-2</v>
      </c>
      <c r="Y2655" s="53">
        <f t="shared" si="881"/>
        <v>0.1199182204040404</v>
      </c>
      <c r="Z2655" s="53">
        <f t="shared" si="882"/>
        <v>4.1764520202020206E-2</v>
      </c>
      <c r="AA2655" s="53">
        <f t="shared" si="883"/>
        <v>5.9959110202020202E-2</v>
      </c>
      <c r="AB2655" s="50">
        <f t="shared" si="884"/>
        <v>832</v>
      </c>
      <c r="AC2655" s="50">
        <f t="shared" si="872"/>
        <v>2015</v>
      </c>
      <c r="AD2655" s="50">
        <f t="shared" si="885"/>
        <v>4</v>
      </c>
      <c r="AE2655" s="56">
        <f t="shared" si="886"/>
        <v>201504</v>
      </c>
      <c r="AF2655" s="56">
        <f t="shared" si="874"/>
        <v>14</v>
      </c>
      <c r="AG2655" s="58">
        <f t="shared" si="892"/>
        <v>0</v>
      </c>
      <c r="AH2655" s="56">
        <f t="shared" si="887"/>
        <v>4</v>
      </c>
      <c r="AI2655" s="53">
        <f t="shared" si="888"/>
        <v>0.10172363040404041</v>
      </c>
      <c r="AJ2655" s="56">
        <f t="shared" si="889"/>
        <v>22</v>
      </c>
    </row>
    <row r="2656" spans="1:36" x14ac:dyDescent="0.25">
      <c r="A2656" s="50">
        <v>2655</v>
      </c>
      <c r="B2656" s="51">
        <v>42100</v>
      </c>
      <c r="C2656" s="75">
        <f t="shared" si="873"/>
        <v>42100</v>
      </c>
      <c r="D2656" s="50" t="s">
        <v>1224</v>
      </c>
      <c r="E2656" s="50">
        <v>13</v>
      </c>
      <c r="F2656" s="50">
        <v>0</v>
      </c>
      <c r="G2656" s="50">
        <v>35</v>
      </c>
      <c r="H2656" s="50">
        <v>0</v>
      </c>
      <c r="I2656" s="53">
        <f t="shared" si="875"/>
        <v>2.4305555555555556E-2</v>
      </c>
      <c r="J2656" s="54">
        <f t="shared" si="876"/>
        <v>1.8696581196581197E-3</v>
      </c>
      <c r="K2656" s="50" t="s">
        <v>921</v>
      </c>
      <c r="L2656" s="50" t="s">
        <v>1132</v>
      </c>
      <c r="M2656" s="55">
        <f t="shared" si="877"/>
        <v>22.285714285714302</v>
      </c>
      <c r="N2656" s="50">
        <v>127</v>
      </c>
      <c r="S2656" s="151">
        <f t="shared" si="878"/>
        <v>0.20940170940170941</v>
      </c>
      <c r="T2656" s="151">
        <f t="shared" si="879"/>
        <v>0.1047008547008547</v>
      </c>
      <c r="V2656" s="393">
        <f t="shared" si="890"/>
        <v>0</v>
      </c>
      <c r="W2656" s="393">
        <f t="shared" si="891"/>
        <v>0</v>
      </c>
      <c r="X2656" s="53">
        <f t="shared" si="880"/>
        <v>4.8985042735042734E-2</v>
      </c>
      <c r="Y2656" s="53">
        <f t="shared" si="881"/>
        <v>8.5374222735042735E-2</v>
      </c>
      <c r="Z2656" s="53">
        <f t="shared" si="882"/>
        <v>2.4492521367521367E-2</v>
      </c>
      <c r="AA2656" s="53">
        <f t="shared" si="883"/>
        <v>4.2687111367521367E-2</v>
      </c>
      <c r="AB2656" s="50">
        <f t="shared" si="884"/>
        <v>102</v>
      </c>
      <c r="AC2656" s="50">
        <f t="shared" si="872"/>
        <v>2015</v>
      </c>
      <c r="AD2656" s="50">
        <f t="shared" si="885"/>
        <v>4</v>
      </c>
      <c r="AE2656" s="56">
        <f t="shared" si="886"/>
        <v>201504</v>
      </c>
      <c r="AF2656" s="56">
        <f t="shared" si="874"/>
        <v>15</v>
      </c>
      <c r="AG2656" s="58">
        <f t="shared" si="892"/>
        <v>1</v>
      </c>
      <c r="AH2656" s="56">
        <f t="shared" si="887"/>
        <v>6</v>
      </c>
      <c r="AI2656" s="53">
        <f t="shared" si="888"/>
        <v>6.7179632735042738E-2</v>
      </c>
      <c r="AJ2656" s="56">
        <f t="shared" si="889"/>
        <v>13</v>
      </c>
    </row>
    <row r="2657" spans="1:36" x14ac:dyDescent="0.25">
      <c r="A2657" s="50">
        <v>2656</v>
      </c>
      <c r="B2657" s="51">
        <v>42100</v>
      </c>
      <c r="C2657" s="75">
        <f t="shared" si="873"/>
        <v>42100</v>
      </c>
      <c r="D2657" s="50" t="s">
        <v>1225</v>
      </c>
      <c r="E2657" s="50">
        <v>1</v>
      </c>
      <c r="F2657" s="50">
        <v>0</v>
      </c>
      <c r="G2657" s="50">
        <v>32</v>
      </c>
      <c r="H2657" s="50">
        <v>0</v>
      </c>
      <c r="I2657" s="53">
        <f t="shared" si="875"/>
        <v>2.2222222222222223E-2</v>
      </c>
      <c r="J2657" s="54">
        <f t="shared" si="876"/>
        <v>2.2222222222222223E-2</v>
      </c>
      <c r="K2657" s="50" t="s">
        <v>781</v>
      </c>
      <c r="L2657" s="50" t="s">
        <v>1304</v>
      </c>
      <c r="M2657" s="55">
        <f t="shared" si="877"/>
        <v>1.8750000000000013</v>
      </c>
      <c r="N2657" s="50">
        <v>0</v>
      </c>
      <c r="S2657" s="151">
        <f t="shared" si="878"/>
        <v>5.3333333333333337E-2</v>
      </c>
      <c r="T2657" s="151">
        <f t="shared" si="879"/>
        <v>2.6666666666666668E-2</v>
      </c>
      <c r="V2657" s="393">
        <f t="shared" si="890"/>
        <v>0</v>
      </c>
      <c r="W2657" s="393">
        <f t="shared" si="891"/>
        <v>0</v>
      </c>
      <c r="X2657" s="53">
        <f t="shared" si="880"/>
        <v>0.5822222222222222</v>
      </c>
      <c r="Y2657" s="53">
        <f t="shared" si="881"/>
        <v>0.61861140222222222</v>
      </c>
      <c r="Z2657" s="53">
        <f t="shared" si="882"/>
        <v>0.2911111111111111</v>
      </c>
      <c r="AA2657" s="53">
        <f t="shared" si="883"/>
        <v>0.30930570111111111</v>
      </c>
      <c r="AB2657" s="50">
        <f t="shared" si="884"/>
        <v>3675</v>
      </c>
      <c r="AC2657" s="50">
        <f t="shared" si="872"/>
        <v>2015</v>
      </c>
      <c r="AD2657" s="50">
        <f t="shared" si="885"/>
        <v>4</v>
      </c>
      <c r="AE2657" s="56">
        <f t="shared" si="886"/>
        <v>201504</v>
      </c>
      <c r="AF2657" s="56">
        <f t="shared" si="874"/>
        <v>15</v>
      </c>
      <c r="AG2657" s="58">
        <f t="shared" si="892"/>
        <v>0</v>
      </c>
      <c r="AH2657" s="56">
        <f t="shared" si="887"/>
        <v>6</v>
      </c>
      <c r="AI2657" s="53">
        <f t="shared" si="888"/>
        <v>0.60041681222222221</v>
      </c>
      <c r="AJ2657" s="56">
        <f t="shared" si="889"/>
        <v>46.7</v>
      </c>
    </row>
    <row r="2658" spans="1:36" x14ac:dyDescent="0.25">
      <c r="A2658" s="50">
        <v>2657</v>
      </c>
      <c r="B2658" s="51">
        <v>42101</v>
      </c>
      <c r="C2658" s="75">
        <f t="shared" si="873"/>
        <v>42101</v>
      </c>
      <c r="D2658" s="50" t="s">
        <v>1223</v>
      </c>
      <c r="E2658" s="50">
        <v>3.1</v>
      </c>
      <c r="F2658" s="50">
        <v>0</v>
      </c>
      <c r="G2658" s="50">
        <v>31</v>
      </c>
      <c r="H2658" s="50">
        <v>57</v>
      </c>
      <c r="I2658" s="53">
        <f t="shared" si="875"/>
        <v>2.2187499999999999E-2</v>
      </c>
      <c r="J2658" s="54">
        <f t="shared" si="876"/>
        <v>7.1572580645161282E-3</v>
      </c>
      <c r="K2658" s="50" t="s">
        <v>1311</v>
      </c>
      <c r="L2658" s="50" t="s">
        <v>927</v>
      </c>
      <c r="M2658" s="55">
        <f t="shared" si="877"/>
        <v>5.8215962441314604</v>
      </c>
      <c r="N2658" s="50">
        <v>151</v>
      </c>
      <c r="O2658" s="50" t="s">
        <v>1341</v>
      </c>
      <c r="S2658" s="151">
        <f t="shared" si="878"/>
        <v>0.18752016129032256</v>
      </c>
      <c r="T2658" s="151">
        <f t="shared" si="879"/>
        <v>9.3760080645161281E-2</v>
      </c>
      <c r="V2658" s="393">
        <f t="shared" si="890"/>
        <v>0</v>
      </c>
      <c r="W2658" s="393">
        <f t="shared" si="891"/>
        <v>0</v>
      </c>
      <c r="X2658" s="53">
        <f t="shared" si="880"/>
        <v>0.18752016129032256</v>
      </c>
      <c r="Y2658" s="53">
        <f t="shared" si="881"/>
        <v>0.22390934129032256</v>
      </c>
      <c r="Z2658" s="53">
        <f t="shared" si="882"/>
        <v>9.3760080645161281E-2</v>
      </c>
      <c r="AA2658" s="53">
        <f t="shared" si="883"/>
        <v>0.11195467064516128</v>
      </c>
      <c r="AB2658" s="50">
        <f t="shared" si="884"/>
        <v>1990</v>
      </c>
      <c r="AC2658" s="50">
        <f t="shared" si="872"/>
        <v>2015</v>
      </c>
      <c r="AD2658" s="50">
        <f t="shared" si="885"/>
        <v>4</v>
      </c>
      <c r="AE2658" s="56">
        <f t="shared" si="886"/>
        <v>201504</v>
      </c>
      <c r="AF2658" s="56">
        <f t="shared" si="874"/>
        <v>15</v>
      </c>
      <c r="AG2658" s="58">
        <f t="shared" si="892"/>
        <v>0</v>
      </c>
      <c r="AH2658" s="56">
        <f t="shared" si="887"/>
        <v>7</v>
      </c>
      <c r="AI2658" s="53">
        <f t="shared" si="888"/>
        <v>0.20571475129032257</v>
      </c>
      <c r="AJ2658" s="56">
        <f t="shared" si="889"/>
        <v>13.236999999999998</v>
      </c>
    </row>
    <row r="2659" spans="1:36" x14ac:dyDescent="0.25">
      <c r="A2659" s="50">
        <v>2658</v>
      </c>
      <c r="B2659" s="51">
        <v>42102</v>
      </c>
      <c r="C2659" s="75">
        <f t="shared" si="873"/>
        <v>42102</v>
      </c>
      <c r="D2659" s="50" t="s">
        <v>1225</v>
      </c>
      <c r="E2659" s="50">
        <v>1.1000000000000001</v>
      </c>
      <c r="F2659" s="50">
        <v>0</v>
      </c>
      <c r="G2659" s="50">
        <v>34</v>
      </c>
      <c r="H2659" s="50">
        <v>21</v>
      </c>
      <c r="I2659" s="53">
        <f t="shared" si="875"/>
        <v>2.3854166666666666E-2</v>
      </c>
      <c r="J2659" s="54">
        <f t="shared" si="876"/>
        <v>2.1685606060606058E-2</v>
      </c>
      <c r="K2659" s="50" t="s">
        <v>781</v>
      </c>
      <c r="L2659" s="50" t="s">
        <v>1559</v>
      </c>
      <c r="M2659" s="55">
        <f t="shared" si="877"/>
        <v>1.9213973799126656</v>
      </c>
      <c r="N2659" s="50">
        <v>0</v>
      </c>
      <c r="S2659" s="151">
        <f t="shared" si="878"/>
        <v>5.2045454545454541E-2</v>
      </c>
      <c r="T2659" s="151">
        <f t="shared" si="879"/>
        <v>2.602272727272727E-2</v>
      </c>
      <c r="V2659" s="393">
        <f t="shared" si="890"/>
        <v>0</v>
      </c>
      <c r="W2659" s="393">
        <f t="shared" si="891"/>
        <v>0</v>
      </c>
      <c r="X2659" s="53">
        <f t="shared" si="880"/>
        <v>0.56816287878787874</v>
      </c>
      <c r="Y2659" s="53">
        <f t="shared" si="881"/>
        <v>0.60455205878787865</v>
      </c>
      <c r="Z2659" s="53">
        <f t="shared" si="882"/>
        <v>0.28408143939393937</v>
      </c>
      <c r="AA2659" s="53">
        <f t="shared" si="883"/>
        <v>0.30227602939393933</v>
      </c>
      <c r="AB2659" s="50">
        <f t="shared" si="884"/>
        <v>3660</v>
      </c>
      <c r="AC2659" s="50">
        <f t="shared" si="872"/>
        <v>2015</v>
      </c>
      <c r="AD2659" s="50">
        <f t="shared" si="885"/>
        <v>4</v>
      </c>
      <c r="AE2659" s="56">
        <f t="shared" si="886"/>
        <v>201504</v>
      </c>
      <c r="AF2659" s="56">
        <f t="shared" si="874"/>
        <v>15</v>
      </c>
      <c r="AG2659" s="58">
        <f t="shared" si="892"/>
        <v>0</v>
      </c>
      <c r="AH2659" s="56">
        <f t="shared" si="887"/>
        <v>8</v>
      </c>
      <c r="AI2659" s="53">
        <f t="shared" si="888"/>
        <v>0.58635746878787876</v>
      </c>
      <c r="AJ2659" s="56">
        <f t="shared" si="889"/>
        <v>51.370000000000005</v>
      </c>
    </row>
    <row r="2660" spans="1:36" x14ac:dyDescent="0.25">
      <c r="A2660" s="50">
        <v>2659</v>
      </c>
      <c r="B2660" s="51">
        <v>42104</v>
      </c>
      <c r="C2660" s="75">
        <f t="shared" si="873"/>
        <v>42104</v>
      </c>
      <c r="D2660" s="50" t="s">
        <v>1223</v>
      </c>
      <c r="E2660" s="50">
        <v>3.5</v>
      </c>
      <c r="F2660" s="50">
        <v>0</v>
      </c>
      <c r="G2660" s="50">
        <v>40</v>
      </c>
      <c r="H2660" s="50">
        <v>4</v>
      </c>
      <c r="I2660" s="53">
        <f t="shared" si="875"/>
        <v>2.7824074074074074E-2</v>
      </c>
      <c r="J2660" s="54">
        <f t="shared" si="876"/>
        <v>7.9497354497354497E-3</v>
      </c>
      <c r="K2660" s="50" t="s">
        <v>1560</v>
      </c>
      <c r="L2660" s="50" t="s">
        <v>1561</v>
      </c>
      <c r="M2660" s="55">
        <f t="shared" si="877"/>
        <v>5.2412645590682239</v>
      </c>
      <c r="N2660" s="50">
        <v>151</v>
      </c>
      <c r="O2660" s="50" t="s">
        <v>1562</v>
      </c>
      <c r="S2660" s="151">
        <f t="shared" si="878"/>
        <v>0.20828306878306876</v>
      </c>
      <c r="T2660" s="151">
        <f t="shared" si="879"/>
        <v>0.10414153439153438</v>
      </c>
      <c r="V2660" s="393">
        <f t="shared" si="890"/>
        <v>0</v>
      </c>
      <c r="W2660" s="393">
        <f t="shared" si="891"/>
        <v>0</v>
      </c>
      <c r="X2660" s="53">
        <f t="shared" si="880"/>
        <v>0.20828306878306876</v>
      </c>
      <c r="Y2660" s="53">
        <f t="shared" si="881"/>
        <v>0.24467224878306879</v>
      </c>
      <c r="Z2660" s="53">
        <f t="shared" si="882"/>
        <v>0.10414153439153438</v>
      </c>
      <c r="AA2660" s="53">
        <f t="shared" si="883"/>
        <v>0.12233612439153439</v>
      </c>
      <c r="AB2660" s="50">
        <f t="shared" si="884"/>
        <v>2777</v>
      </c>
      <c r="AC2660" s="50">
        <f t="shared" si="872"/>
        <v>2015</v>
      </c>
      <c r="AD2660" s="50">
        <f t="shared" si="885"/>
        <v>4</v>
      </c>
      <c r="AE2660" s="56">
        <f t="shared" si="886"/>
        <v>201504</v>
      </c>
      <c r="AF2660" s="56">
        <f t="shared" si="874"/>
        <v>15</v>
      </c>
      <c r="AG2660" s="58">
        <f t="shared" si="892"/>
        <v>1</v>
      </c>
      <c r="AH2660" s="56">
        <f t="shared" si="887"/>
        <v>10</v>
      </c>
      <c r="AI2660" s="53">
        <f t="shared" si="888"/>
        <v>0.22647765878306877</v>
      </c>
      <c r="AJ2660" s="56">
        <f t="shared" si="889"/>
        <v>14.944999999999999</v>
      </c>
    </row>
    <row r="2661" spans="1:36" x14ac:dyDescent="0.25">
      <c r="A2661" s="50">
        <v>2660</v>
      </c>
      <c r="B2661" s="51">
        <v>42106</v>
      </c>
      <c r="C2661" s="75">
        <f t="shared" si="873"/>
        <v>42106</v>
      </c>
      <c r="D2661" s="50" t="s">
        <v>1224</v>
      </c>
      <c r="E2661" s="50">
        <v>36</v>
      </c>
      <c r="F2661" s="50">
        <v>2</v>
      </c>
      <c r="G2661" s="50">
        <v>36</v>
      </c>
      <c r="H2661" s="50">
        <v>8</v>
      </c>
      <c r="I2661" s="53">
        <f t="shared" si="875"/>
        <v>0.10842592592592593</v>
      </c>
      <c r="J2661" s="54">
        <f t="shared" si="876"/>
        <v>3.0118312757201646E-3</v>
      </c>
      <c r="K2661" s="50" t="s">
        <v>930</v>
      </c>
      <c r="L2661" s="50" t="s">
        <v>315</v>
      </c>
      <c r="M2661" s="55">
        <f t="shared" si="877"/>
        <v>13.834329632792496</v>
      </c>
      <c r="N2661" s="50">
        <v>144</v>
      </c>
      <c r="O2661" s="50" t="s">
        <v>319</v>
      </c>
      <c r="S2661" s="151">
        <f t="shared" si="878"/>
        <v>0.33732510288065842</v>
      </c>
      <c r="T2661" s="151">
        <f t="shared" si="879"/>
        <v>0.16866255144032921</v>
      </c>
      <c r="V2661" s="393">
        <f t="shared" si="890"/>
        <v>0</v>
      </c>
      <c r="W2661" s="393">
        <f t="shared" si="891"/>
        <v>0</v>
      </c>
      <c r="X2661" s="53">
        <f t="shared" si="880"/>
        <v>7.8909979423868307E-2</v>
      </c>
      <c r="Y2661" s="53">
        <f t="shared" si="881"/>
        <v>0.1152991594238683</v>
      </c>
      <c r="Z2661" s="53">
        <f t="shared" si="882"/>
        <v>3.9454989711934153E-2</v>
      </c>
      <c r="AA2661" s="53">
        <f t="shared" si="883"/>
        <v>5.764957971193415E-2</v>
      </c>
      <c r="AB2661" s="50">
        <f t="shared" si="884"/>
        <v>747</v>
      </c>
      <c r="AC2661" s="50">
        <f t="shared" ref="AC2661:AC2724" si="893">YEAR(B2661)</f>
        <v>2015</v>
      </c>
      <c r="AD2661" s="50">
        <f t="shared" si="885"/>
        <v>4</v>
      </c>
      <c r="AE2661" s="56">
        <f t="shared" si="886"/>
        <v>201504</v>
      </c>
      <c r="AF2661" s="56">
        <f t="shared" si="874"/>
        <v>16</v>
      </c>
      <c r="AG2661" s="58">
        <f t="shared" si="892"/>
        <v>1</v>
      </c>
      <c r="AH2661" s="56">
        <f t="shared" si="887"/>
        <v>12</v>
      </c>
      <c r="AI2661" s="53">
        <f t="shared" si="888"/>
        <v>9.7104569423868303E-2</v>
      </c>
      <c r="AJ2661" s="56">
        <f t="shared" si="889"/>
        <v>36</v>
      </c>
    </row>
    <row r="2662" spans="1:36" x14ac:dyDescent="0.25">
      <c r="A2662" s="50">
        <v>2661</v>
      </c>
      <c r="B2662" s="51">
        <v>42107</v>
      </c>
      <c r="C2662" s="75">
        <f t="shared" si="873"/>
        <v>42107</v>
      </c>
      <c r="D2662" s="50" t="s">
        <v>1223</v>
      </c>
      <c r="E2662" s="50">
        <v>7.5</v>
      </c>
      <c r="F2662" s="50">
        <v>1</v>
      </c>
      <c r="G2662" s="50">
        <v>27</v>
      </c>
      <c r="H2662" s="50">
        <v>33</v>
      </c>
      <c r="I2662" s="53">
        <f t="shared" si="875"/>
        <v>6.0798611111111116E-2</v>
      </c>
      <c r="J2662" s="54">
        <f t="shared" si="876"/>
        <v>8.1064814814814819E-3</v>
      </c>
      <c r="K2662" s="50" t="s">
        <v>1548</v>
      </c>
      <c r="L2662" s="50" t="s">
        <v>35</v>
      </c>
      <c r="M2662" s="55">
        <f t="shared" si="877"/>
        <v>5.1399200456881822</v>
      </c>
      <c r="N2662" s="50">
        <v>148</v>
      </c>
      <c r="O2662" s="50" t="s">
        <v>255</v>
      </c>
      <c r="S2662" s="151">
        <f t="shared" si="878"/>
        <v>0.21238981481481481</v>
      </c>
      <c r="T2662" s="151">
        <f t="shared" si="879"/>
        <v>0.1061949074074074</v>
      </c>
      <c r="V2662" s="393">
        <f t="shared" si="890"/>
        <v>0</v>
      </c>
      <c r="W2662" s="393">
        <f t="shared" si="891"/>
        <v>0</v>
      </c>
      <c r="X2662" s="53">
        <f t="shared" si="880"/>
        <v>0.21238981481481481</v>
      </c>
      <c r="Y2662" s="53">
        <f t="shared" si="881"/>
        <v>0.24877899481481483</v>
      </c>
      <c r="Z2662" s="53">
        <f t="shared" si="882"/>
        <v>0.1061949074074074</v>
      </c>
      <c r="AA2662" s="53">
        <f t="shared" si="883"/>
        <v>0.12438949740740742</v>
      </c>
      <c r="AB2662" s="50">
        <f t="shared" si="884"/>
        <v>2874</v>
      </c>
      <c r="AC2662" s="50">
        <f t="shared" si="893"/>
        <v>2015</v>
      </c>
      <c r="AD2662" s="50">
        <f t="shared" si="885"/>
        <v>4</v>
      </c>
      <c r="AE2662" s="56">
        <f t="shared" si="886"/>
        <v>201504</v>
      </c>
      <c r="AF2662" s="56">
        <f t="shared" si="874"/>
        <v>16</v>
      </c>
      <c r="AG2662" s="58">
        <f t="shared" si="892"/>
        <v>0</v>
      </c>
      <c r="AH2662" s="56">
        <f t="shared" si="887"/>
        <v>13</v>
      </c>
      <c r="AI2662" s="53">
        <f t="shared" si="888"/>
        <v>0.23058440481481482</v>
      </c>
      <c r="AJ2662" s="56">
        <f t="shared" si="889"/>
        <v>32.024999999999999</v>
      </c>
    </row>
    <row r="2663" spans="1:36" x14ac:dyDescent="0.25">
      <c r="A2663" s="50">
        <v>2662</v>
      </c>
      <c r="B2663" s="51">
        <v>42108</v>
      </c>
      <c r="C2663" s="75">
        <f t="shared" si="873"/>
        <v>42108</v>
      </c>
      <c r="D2663" s="50" t="s">
        <v>1223</v>
      </c>
      <c r="E2663" s="50">
        <v>3</v>
      </c>
      <c r="F2663" s="50">
        <v>0</v>
      </c>
      <c r="G2663" s="50">
        <v>33</v>
      </c>
      <c r="H2663" s="50">
        <v>27</v>
      </c>
      <c r="I2663" s="53">
        <f t="shared" si="875"/>
        <v>2.3229166666666665E-2</v>
      </c>
      <c r="J2663" s="54">
        <f t="shared" si="876"/>
        <v>7.7430555555555551E-3</v>
      </c>
      <c r="K2663" s="50" t="s">
        <v>1560</v>
      </c>
      <c r="L2663" s="50" t="s">
        <v>1563</v>
      </c>
      <c r="M2663" s="55">
        <f t="shared" si="877"/>
        <v>5.3811659192825161</v>
      </c>
      <c r="N2663" s="50">
        <v>0</v>
      </c>
      <c r="O2663" s="50" t="s">
        <v>255</v>
      </c>
      <c r="S2663" s="151">
        <f t="shared" si="878"/>
        <v>0.20286805555555554</v>
      </c>
      <c r="T2663" s="151">
        <f t="shared" si="879"/>
        <v>0.10143402777777777</v>
      </c>
      <c r="V2663" s="393">
        <f t="shared" si="890"/>
        <v>0</v>
      </c>
      <c r="W2663" s="393">
        <f t="shared" si="891"/>
        <v>0</v>
      </c>
      <c r="X2663" s="53">
        <f t="shared" si="880"/>
        <v>0.20286805555555554</v>
      </c>
      <c r="Y2663" s="53">
        <f t="shared" si="881"/>
        <v>0.23925723555555553</v>
      </c>
      <c r="Z2663" s="53">
        <f t="shared" si="882"/>
        <v>0.10143402777777777</v>
      </c>
      <c r="AA2663" s="53">
        <f t="shared" si="883"/>
        <v>0.11962861777777777</v>
      </c>
      <c r="AB2663" s="50">
        <f t="shared" si="884"/>
        <v>2609</v>
      </c>
      <c r="AC2663" s="50">
        <f t="shared" si="893"/>
        <v>2015</v>
      </c>
      <c r="AD2663" s="50">
        <f t="shared" si="885"/>
        <v>4</v>
      </c>
      <c r="AE2663" s="56">
        <f t="shared" si="886"/>
        <v>201504</v>
      </c>
      <c r="AF2663" s="56">
        <f t="shared" si="874"/>
        <v>16</v>
      </c>
      <c r="AG2663" s="58">
        <f t="shared" si="892"/>
        <v>0</v>
      </c>
      <c r="AH2663" s="56">
        <f t="shared" si="887"/>
        <v>14</v>
      </c>
      <c r="AI2663" s="53">
        <f t="shared" si="888"/>
        <v>0.22106264555555555</v>
      </c>
      <c r="AJ2663" s="56">
        <f t="shared" si="889"/>
        <v>12.809999999999999</v>
      </c>
    </row>
    <row r="2664" spans="1:36" x14ac:dyDescent="0.25">
      <c r="A2664" s="50">
        <v>2663</v>
      </c>
      <c r="B2664" s="51">
        <v>42108</v>
      </c>
      <c r="C2664" s="75">
        <f t="shared" si="873"/>
        <v>42108</v>
      </c>
      <c r="D2664" s="50" t="s">
        <v>1224</v>
      </c>
      <c r="E2664" s="50">
        <v>13.5</v>
      </c>
      <c r="F2664" s="50">
        <v>1</v>
      </c>
      <c r="G2664" s="50">
        <v>2</v>
      </c>
      <c r="H2664" s="50">
        <v>0</v>
      </c>
      <c r="I2664" s="53">
        <f t="shared" si="875"/>
        <v>4.3055555555555562E-2</v>
      </c>
      <c r="J2664" s="54">
        <f t="shared" si="876"/>
        <v>3.1893004115226341E-3</v>
      </c>
      <c r="K2664" s="50" t="s">
        <v>1564</v>
      </c>
      <c r="L2664" s="50" t="s">
        <v>1565</v>
      </c>
      <c r="M2664" s="55">
        <f t="shared" si="877"/>
        <v>13.064516129032267</v>
      </c>
      <c r="N2664" s="50">
        <v>0</v>
      </c>
      <c r="O2664" s="50" t="s">
        <v>255</v>
      </c>
      <c r="S2664" s="151">
        <f t="shared" si="878"/>
        <v>0.35720164609053501</v>
      </c>
      <c r="T2664" s="151">
        <f t="shared" si="879"/>
        <v>0.1786008230452675</v>
      </c>
      <c r="V2664" s="393">
        <f t="shared" si="890"/>
        <v>0</v>
      </c>
      <c r="W2664" s="393">
        <f t="shared" si="891"/>
        <v>0</v>
      </c>
      <c r="X2664" s="53">
        <f t="shared" si="880"/>
        <v>8.3559670781893011E-2</v>
      </c>
      <c r="Y2664" s="53">
        <f t="shared" si="881"/>
        <v>0.119948850781893</v>
      </c>
      <c r="Z2664" s="53">
        <f t="shared" si="882"/>
        <v>4.1779835390946506E-2</v>
      </c>
      <c r="AA2664" s="53">
        <f t="shared" si="883"/>
        <v>5.9974425390946502E-2</v>
      </c>
      <c r="AB2664" s="50">
        <f t="shared" si="884"/>
        <v>833</v>
      </c>
      <c r="AC2664" s="50">
        <f t="shared" si="893"/>
        <v>2015</v>
      </c>
      <c r="AD2664" s="50">
        <f t="shared" si="885"/>
        <v>4</v>
      </c>
      <c r="AE2664" s="56">
        <f t="shared" si="886"/>
        <v>201504</v>
      </c>
      <c r="AF2664" s="56">
        <f t="shared" si="874"/>
        <v>16</v>
      </c>
      <c r="AG2664" s="58">
        <f t="shared" si="892"/>
        <v>0</v>
      </c>
      <c r="AH2664" s="56">
        <f t="shared" si="887"/>
        <v>14</v>
      </c>
      <c r="AI2664" s="53">
        <f t="shared" si="888"/>
        <v>0.10175426078189301</v>
      </c>
      <c r="AJ2664" s="56">
        <f t="shared" si="889"/>
        <v>13.5</v>
      </c>
    </row>
    <row r="2665" spans="1:36" x14ac:dyDescent="0.25">
      <c r="A2665" s="50">
        <v>2664</v>
      </c>
      <c r="B2665" s="51">
        <v>42109</v>
      </c>
      <c r="C2665" s="75">
        <f t="shared" si="873"/>
        <v>42109</v>
      </c>
      <c r="D2665" s="50" t="s">
        <v>1223</v>
      </c>
      <c r="E2665" s="50">
        <v>3.6</v>
      </c>
      <c r="F2665" s="50">
        <v>0</v>
      </c>
      <c r="G2665" s="50">
        <v>41</v>
      </c>
      <c r="H2665" s="50">
        <v>50</v>
      </c>
      <c r="I2665" s="53">
        <f t="shared" si="875"/>
        <v>2.9050925925925928E-2</v>
      </c>
      <c r="J2665" s="54">
        <f t="shared" si="876"/>
        <v>8.0697016460905355E-3</v>
      </c>
      <c r="K2665" s="50" t="s">
        <v>1560</v>
      </c>
      <c r="L2665" s="50" t="s">
        <v>1566</v>
      </c>
      <c r="M2665" s="55">
        <f t="shared" si="877"/>
        <v>5.1633466135458201</v>
      </c>
      <c r="N2665" s="50">
        <v>138</v>
      </c>
      <c r="O2665" s="50" t="s">
        <v>255</v>
      </c>
      <c r="S2665" s="151">
        <f t="shared" si="878"/>
        <v>0.21142618312757203</v>
      </c>
      <c r="T2665" s="151">
        <f t="shared" si="879"/>
        <v>0.10571309156378601</v>
      </c>
      <c r="V2665" s="393">
        <f t="shared" si="890"/>
        <v>0</v>
      </c>
      <c r="W2665" s="393">
        <f t="shared" si="891"/>
        <v>0</v>
      </c>
      <c r="X2665" s="53">
        <f t="shared" si="880"/>
        <v>0.21142618312757203</v>
      </c>
      <c r="Y2665" s="53">
        <f t="shared" si="881"/>
        <v>0.24781536312757202</v>
      </c>
      <c r="Z2665" s="53">
        <f t="shared" si="882"/>
        <v>0.10571309156378601</v>
      </c>
      <c r="AA2665" s="53">
        <f t="shared" si="883"/>
        <v>0.12390768156378601</v>
      </c>
      <c r="AB2665" s="50">
        <f t="shared" si="884"/>
        <v>2853</v>
      </c>
      <c r="AC2665" s="50">
        <f t="shared" si="893"/>
        <v>2015</v>
      </c>
      <c r="AD2665" s="50">
        <f t="shared" si="885"/>
        <v>4</v>
      </c>
      <c r="AE2665" s="56">
        <f t="shared" si="886"/>
        <v>201504</v>
      </c>
      <c r="AF2665" s="56">
        <f t="shared" si="874"/>
        <v>16</v>
      </c>
      <c r="AG2665" s="58">
        <f t="shared" si="892"/>
        <v>0</v>
      </c>
      <c r="AH2665" s="56">
        <f t="shared" si="887"/>
        <v>15</v>
      </c>
      <c r="AI2665" s="53">
        <f t="shared" si="888"/>
        <v>0.22962077312757201</v>
      </c>
      <c r="AJ2665" s="56">
        <f t="shared" si="889"/>
        <v>15.371999999999998</v>
      </c>
    </row>
    <row r="2666" spans="1:36" x14ac:dyDescent="0.25">
      <c r="A2666" s="50">
        <v>2665</v>
      </c>
      <c r="B2666" s="51">
        <v>42109</v>
      </c>
      <c r="C2666" s="75">
        <f t="shared" si="873"/>
        <v>42109</v>
      </c>
      <c r="D2666" s="50" t="s">
        <v>1224</v>
      </c>
      <c r="E2666" s="50">
        <v>6.3</v>
      </c>
      <c r="F2666" s="50">
        <v>0</v>
      </c>
      <c r="G2666" s="50">
        <v>34</v>
      </c>
      <c r="H2666" s="50">
        <v>26</v>
      </c>
      <c r="I2666" s="53">
        <f t="shared" si="875"/>
        <v>2.3912037037037034E-2</v>
      </c>
      <c r="J2666" s="54">
        <f t="shared" si="876"/>
        <v>3.7955614344503228E-3</v>
      </c>
      <c r="K2666" s="50" t="s">
        <v>1564</v>
      </c>
      <c r="L2666" s="50" t="s">
        <v>1566</v>
      </c>
      <c r="M2666" s="55">
        <f t="shared" si="877"/>
        <v>10.977734753146187</v>
      </c>
      <c r="N2666" s="50">
        <v>0</v>
      </c>
      <c r="O2666" s="50" t="s">
        <v>255</v>
      </c>
      <c r="S2666" s="151">
        <f t="shared" si="878"/>
        <v>0.42510288065843616</v>
      </c>
      <c r="T2666" s="151">
        <f t="shared" si="879"/>
        <v>0.21255144032921808</v>
      </c>
      <c r="V2666" s="393">
        <f t="shared" si="890"/>
        <v>0</v>
      </c>
      <c r="W2666" s="393">
        <f t="shared" si="891"/>
        <v>0</v>
      </c>
      <c r="X2666" s="53">
        <f t="shared" si="880"/>
        <v>9.9443709582598447E-2</v>
      </c>
      <c r="Y2666" s="53">
        <f t="shared" si="881"/>
        <v>0.13583288958259845</v>
      </c>
      <c r="Z2666" s="53">
        <f t="shared" si="882"/>
        <v>4.9721854791299223E-2</v>
      </c>
      <c r="AA2666" s="53">
        <f t="shared" si="883"/>
        <v>6.7916444791299227E-2</v>
      </c>
      <c r="AB2666" s="50">
        <f t="shared" si="884"/>
        <v>918</v>
      </c>
      <c r="AC2666" s="50">
        <f t="shared" si="893"/>
        <v>2015</v>
      </c>
      <c r="AD2666" s="50">
        <f t="shared" si="885"/>
        <v>4</v>
      </c>
      <c r="AE2666" s="56">
        <f t="shared" si="886"/>
        <v>201504</v>
      </c>
      <c r="AF2666" s="56">
        <f t="shared" si="874"/>
        <v>16</v>
      </c>
      <c r="AG2666" s="58">
        <f t="shared" si="892"/>
        <v>0</v>
      </c>
      <c r="AH2666" s="56">
        <f t="shared" si="887"/>
        <v>15</v>
      </c>
      <c r="AI2666" s="53">
        <f t="shared" si="888"/>
        <v>0.11763829958259844</v>
      </c>
      <c r="AJ2666" s="56">
        <f t="shared" si="889"/>
        <v>6.3</v>
      </c>
    </row>
    <row r="2667" spans="1:36" x14ac:dyDescent="0.25">
      <c r="A2667" s="50">
        <v>2666</v>
      </c>
      <c r="B2667" s="51">
        <v>42110</v>
      </c>
      <c r="C2667" s="75">
        <f t="shared" si="873"/>
        <v>42110</v>
      </c>
      <c r="D2667" s="50" t="s">
        <v>1223</v>
      </c>
      <c r="E2667" s="50">
        <v>2.5</v>
      </c>
      <c r="F2667" s="50">
        <v>0</v>
      </c>
      <c r="G2667" s="50">
        <v>32</v>
      </c>
      <c r="H2667" s="50">
        <v>45</v>
      </c>
      <c r="I2667" s="53">
        <f t="shared" si="875"/>
        <v>2.2743055555555555E-2</v>
      </c>
      <c r="J2667" s="54">
        <f t="shared" si="876"/>
        <v>9.0972222222222218E-3</v>
      </c>
      <c r="K2667" s="50" t="s">
        <v>1560</v>
      </c>
      <c r="L2667" s="50" t="s">
        <v>1567</v>
      </c>
      <c r="M2667" s="55">
        <f t="shared" si="877"/>
        <v>4.5801526717557293</v>
      </c>
      <c r="N2667" s="50">
        <v>129</v>
      </c>
      <c r="O2667" s="50" t="s">
        <v>255</v>
      </c>
      <c r="S2667" s="151">
        <f t="shared" si="878"/>
        <v>0.23834722222222221</v>
      </c>
      <c r="T2667" s="151">
        <f t="shared" si="879"/>
        <v>0.11917361111111111</v>
      </c>
      <c r="V2667" s="393">
        <f t="shared" si="890"/>
        <v>0</v>
      </c>
      <c r="W2667" s="393">
        <f t="shared" si="891"/>
        <v>0</v>
      </c>
      <c r="X2667" s="53">
        <f t="shared" si="880"/>
        <v>0.23834722222222221</v>
      </c>
      <c r="Y2667" s="53">
        <f t="shared" si="881"/>
        <v>0.27473640222222223</v>
      </c>
      <c r="Z2667" s="53">
        <f t="shared" si="882"/>
        <v>0.11917361111111111</v>
      </c>
      <c r="AA2667" s="53">
        <f t="shared" si="883"/>
        <v>0.13736820111111112</v>
      </c>
      <c r="AB2667" s="50">
        <f t="shared" si="884"/>
        <v>3245</v>
      </c>
      <c r="AC2667" s="50">
        <f t="shared" si="893"/>
        <v>2015</v>
      </c>
      <c r="AD2667" s="50">
        <f t="shared" si="885"/>
        <v>4</v>
      </c>
      <c r="AE2667" s="56">
        <f t="shared" si="886"/>
        <v>201504</v>
      </c>
      <c r="AF2667" s="56">
        <f t="shared" si="874"/>
        <v>16</v>
      </c>
      <c r="AG2667" s="58">
        <f t="shared" si="892"/>
        <v>0</v>
      </c>
      <c r="AH2667" s="56">
        <f t="shared" si="887"/>
        <v>16</v>
      </c>
      <c r="AI2667" s="53">
        <f t="shared" si="888"/>
        <v>0.25654181222222222</v>
      </c>
      <c r="AJ2667" s="56">
        <f t="shared" si="889"/>
        <v>10.674999999999999</v>
      </c>
    </row>
    <row r="2668" spans="1:36" x14ac:dyDescent="0.25">
      <c r="A2668" s="50">
        <v>2667</v>
      </c>
      <c r="B2668" s="51">
        <v>42110</v>
      </c>
      <c r="C2668" s="75">
        <f t="shared" si="873"/>
        <v>42110</v>
      </c>
      <c r="D2668" s="50" t="s">
        <v>1223</v>
      </c>
      <c r="E2668" s="50">
        <v>14</v>
      </c>
      <c r="F2668" s="50">
        <v>2</v>
      </c>
      <c r="G2668" s="50">
        <v>51</v>
      </c>
      <c r="H2668" s="50">
        <v>20</v>
      </c>
      <c r="I2668" s="53">
        <f t="shared" si="875"/>
        <v>0.11898148148148148</v>
      </c>
      <c r="J2668" s="54">
        <f t="shared" si="876"/>
        <v>8.4986772486772486E-3</v>
      </c>
      <c r="K2668" s="50" t="s">
        <v>1560</v>
      </c>
      <c r="L2668" s="50" t="s">
        <v>1568</v>
      </c>
      <c r="M2668" s="55">
        <f t="shared" si="877"/>
        <v>4.9027237354085642</v>
      </c>
      <c r="N2668" s="50">
        <v>153</v>
      </c>
      <c r="O2668" s="50" t="s">
        <v>255</v>
      </c>
      <c r="S2668" s="151">
        <f t="shared" si="878"/>
        <v>0.2226653439153439</v>
      </c>
      <c r="T2668" s="151">
        <f t="shared" si="879"/>
        <v>0.11133267195767195</v>
      </c>
      <c r="V2668" s="393">
        <f t="shared" si="890"/>
        <v>0</v>
      </c>
      <c r="W2668" s="393">
        <f t="shared" si="891"/>
        <v>0</v>
      </c>
      <c r="X2668" s="53">
        <f t="shared" si="880"/>
        <v>0.2226653439153439</v>
      </c>
      <c r="Y2668" s="53">
        <f t="shared" si="881"/>
        <v>0.25905452391534389</v>
      </c>
      <c r="Z2668" s="53">
        <f t="shared" si="882"/>
        <v>0.11133267195767195</v>
      </c>
      <c r="AA2668" s="53">
        <f t="shared" si="883"/>
        <v>0.12952726195767195</v>
      </c>
      <c r="AB2668" s="50">
        <f t="shared" si="884"/>
        <v>3092</v>
      </c>
      <c r="AC2668" s="50">
        <f t="shared" si="893"/>
        <v>2015</v>
      </c>
      <c r="AD2668" s="50">
        <f t="shared" si="885"/>
        <v>4</v>
      </c>
      <c r="AE2668" s="56">
        <f t="shared" si="886"/>
        <v>201504</v>
      </c>
      <c r="AF2668" s="56">
        <f t="shared" si="874"/>
        <v>16</v>
      </c>
      <c r="AG2668" s="58">
        <f t="shared" si="892"/>
        <v>0</v>
      </c>
      <c r="AH2668" s="56">
        <f t="shared" si="887"/>
        <v>16</v>
      </c>
      <c r="AI2668" s="53">
        <f t="shared" si="888"/>
        <v>0.24085993391534388</v>
      </c>
      <c r="AJ2668" s="56">
        <f t="shared" si="889"/>
        <v>59.779999999999994</v>
      </c>
    </row>
    <row r="2669" spans="1:36" x14ac:dyDescent="0.25">
      <c r="A2669" s="50">
        <v>2668</v>
      </c>
      <c r="B2669" s="51">
        <v>42113</v>
      </c>
      <c r="C2669" s="75">
        <f t="shared" si="873"/>
        <v>42113</v>
      </c>
      <c r="D2669" s="50" t="s">
        <v>1224</v>
      </c>
      <c r="E2669" s="50">
        <v>48.6</v>
      </c>
      <c r="F2669" s="50">
        <v>3</v>
      </c>
      <c r="G2669" s="50">
        <v>27</v>
      </c>
      <c r="H2669" s="50">
        <v>39</v>
      </c>
      <c r="I2669" s="53">
        <f t="shared" si="875"/>
        <v>0.14420138888888889</v>
      </c>
      <c r="J2669" s="54">
        <f t="shared" si="876"/>
        <v>2.9671067672610882E-3</v>
      </c>
      <c r="K2669" s="50" t="s">
        <v>930</v>
      </c>
      <c r="L2669" s="50" t="s">
        <v>1569</v>
      </c>
      <c r="M2669" s="55">
        <f t="shared" si="877"/>
        <v>14.042860582711304</v>
      </c>
      <c r="N2669" s="50">
        <v>137</v>
      </c>
      <c r="O2669" s="50" t="s">
        <v>255</v>
      </c>
      <c r="S2669" s="151">
        <f t="shared" si="878"/>
        <v>0.33231595793324187</v>
      </c>
      <c r="T2669" s="151">
        <f t="shared" si="879"/>
        <v>0.16615797896662093</v>
      </c>
      <c r="V2669" s="393">
        <f t="shared" si="890"/>
        <v>0</v>
      </c>
      <c r="W2669" s="393">
        <f t="shared" si="891"/>
        <v>0</v>
      </c>
      <c r="X2669" s="53">
        <f t="shared" si="880"/>
        <v>7.7738197302240505E-2</v>
      </c>
      <c r="Y2669" s="53">
        <f t="shared" si="881"/>
        <v>0.1141273773022405</v>
      </c>
      <c r="Z2669" s="53">
        <f t="shared" si="882"/>
        <v>3.8869098651120253E-2</v>
      </c>
      <c r="AA2669" s="53">
        <f t="shared" si="883"/>
        <v>5.7063688651120249E-2</v>
      </c>
      <c r="AB2669" s="50">
        <f t="shared" si="884"/>
        <v>729</v>
      </c>
      <c r="AC2669" s="50">
        <f t="shared" si="893"/>
        <v>2015</v>
      </c>
      <c r="AD2669" s="50">
        <f t="shared" si="885"/>
        <v>4</v>
      </c>
      <c r="AE2669" s="56">
        <f t="shared" si="886"/>
        <v>201504</v>
      </c>
      <c r="AF2669" s="56">
        <f t="shared" si="874"/>
        <v>17</v>
      </c>
      <c r="AG2669" s="58">
        <f t="shared" si="892"/>
        <v>2</v>
      </c>
      <c r="AH2669" s="56">
        <f t="shared" si="887"/>
        <v>19</v>
      </c>
      <c r="AI2669" s="53">
        <f t="shared" si="888"/>
        <v>9.5932787302240502E-2</v>
      </c>
      <c r="AJ2669" s="56">
        <f t="shared" si="889"/>
        <v>48.6</v>
      </c>
    </row>
    <row r="2670" spans="1:36" x14ac:dyDescent="0.25">
      <c r="A2670" s="50">
        <v>2669</v>
      </c>
      <c r="B2670" s="51">
        <v>42114</v>
      </c>
      <c r="C2670" s="75">
        <f t="shared" si="873"/>
        <v>42114</v>
      </c>
      <c r="D2670" s="50" t="s">
        <v>1225</v>
      </c>
      <c r="E2670" s="50">
        <v>1</v>
      </c>
      <c r="F2670" s="50">
        <v>0</v>
      </c>
      <c r="G2670" s="50">
        <v>33</v>
      </c>
      <c r="H2670" s="50">
        <v>19</v>
      </c>
      <c r="I2670" s="53">
        <f t="shared" si="875"/>
        <v>2.3136574074074077E-2</v>
      </c>
      <c r="J2670" s="54">
        <f t="shared" si="876"/>
        <v>2.3136574074074077E-2</v>
      </c>
      <c r="K2670" s="50" t="s">
        <v>781</v>
      </c>
      <c r="L2670" s="50" t="s">
        <v>1570</v>
      </c>
      <c r="M2670" s="55">
        <f t="shared" si="877"/>
        <v>1.8009004502251138</v>
      </c>
      <c r="N2670" s="50">
        <v>0</v>
      </c>
      <c r="O2670" s="50" t="s">
        <v>253</v>
      </c>
      <c r="S2670" s="151">
        <f t="shared" si="878"/>
        <v>5.552777777777778E-2</v>
      </c>
      <c r="T2670" s="151">
        <f t="shared" si="879"/>
        <v>2.776388888888889E-2</v>
      </c>
      <c r="V2670" s="393">
        <f t="shared" si="890"/>
        <v>0</v>
      </c>
      <c r="W2670" s="393">
        <f t="shared" si="891"/>
        <v>0</v>
      </c>
      <c r="X2670" s="53">
        <f t="shared" si="880"/>
        <v>0.60617824074074078</v>
      </c>
      <c r="Y2670" s="53">
        <f t="shared" si="881"/>
        <v>0.6425674207407408</v>
      </c>
      <c r="Z2670" s="53">
        <f t="shared" si="882"/>
        <v>0.30308912037037039</v>
      </c>
      <c r="AA2670" s="53">
        <f t="shared" si="883"/>
        <v>0.3212837103703704</v>
      </c>
      <c r="AB2670" s="50">
        <f t="shared" si="884"/>
        <v>3722</v>
      </c>
      <c r="AC2670" s="50">
        <f t="shared" si="893"/>
        <v>2015</v>
      </c>
      <c r="AD2670" s="50">
        <f t="shared" si="885"/>
        <v>4</v>
      </c>
      <c r="AE2670" s="56">
        <f t="shared" si="886"/>
        <v>201504</v>
      </c>
      <c r="AF2670" s="56">
        <f t="shared" si="874"/>
        <v>17</v>
      </c>
      <c r="AG2670" s="58">
        <f t="shared" si="892"/>
        <v>0</v>
      </c>
      <c r="AH2670" s="56">
        <f t="shared" si="887"/>
        <v>20</v>
      </c>
      <c r="AI2670" s="53">
        <f t="shared" si="888"/>
        <v>0.62437283074074079</v>
      </c>
      <c r="AJ2670" s="56">
        <f t="shared" si="889"/>
        <v>46.7</v>
      </c>
    </row>
    <row r="2671" spans="1:36" x14ac:dyDescent="0.25">
      <c r="A2671" s="50">
        <v>2670</v>
      </c>
      <c r="B2671" s="51">
        <v>42115</v>
      </c>
      <c r="C2671" s="75">
        <f t="shared" si="873"/>
        <v>42115</v>
      </c>
      <c r="D2671" s="50" t="s">
        <v>1223</v>
      </c>
      <c r="E2671" s="50">
        <v>3.1</v>
      </c>
      <c r="F2671" s="50">
        <v>0</v>
      </c>
      <c r="G2671" s="50">
        <v>32</v>
      </c>
      <c r="H2671" s="50">
        <v>23</v>
      </c>
      <c r="I2671" s="53">
        <f t="shared" si="875"/>
        <v>2.2488425925925926E-2</v>
      </c>
      <c r="J2671" s="54">
        <f t="shared" si="876"/>
        <v>7.2543309438470724E-3</v>
      </c>
      <c r="K2671" s="50" t="s">
        <v>1548</v>
      </c>
      <c r="L2671" s="50" t="s">
        <v>1357</v>
      </c>
      <c r="M2671" s="55">
        <f t="shared" si="877"/>
        <v>5.7436953165208493</v>
      </c>
      <c r="N2671" s="50">
        <v>0</v>
      </c>
      <c r="O2671" s="50" t="s">
        <v>255</v>
      </c>
      <c r="S2671" s="151">
        <f t="shared" si="878"/>
        <v>0.19006347072879329</v>
      </c>
      <c r="T2671" s="151">
        <f t="shared" si="879"/>
        <v>9.5031735364396644E-2</v>
      </c>
      <c r="V2671" s="393">
        <f t="shared" si="890"/>
        <v>0</v>
      </c>
      <c r="W2671" s="393">
        <f t="shared" si="891"/>
        <v>0</v>
      </c>
      <c r="X2671" s="53">
        <f t="shared" si="880"/>
        <v>0.19006347072879329</v>
      </c>
      <c r="Y2671" s="53">
        <f t="shared" si="881"/>
        <v>0.22645265072879328</v>
      </c>
      <c r="Z2671" s="53">
        <f t="shared" si="882"/>
        <v>9.5031735364396644E-2</v>
      </c>
      <c r="AA2671" s="53">
        <f t="shared" si="883"/>
        <v>0.11322632536439664</v>
      </c>
      <c r="AB2671" s="50">
        <f t="shared" si="884"/>
        <v>2105</v>
      </c>
      <c r="AC2671" s="50">
        <f t="shared" si="893"/>
        <v>2015</v>
      </c>
      <c r="AD2671" s="50">
        <f t="shared" si="885"/>
        <v>4</v>
      </c>
      <c r="AE2671" s="56">
        <f t="shared" si="886"/>
        <v>201504</v>
      </c>
      <c r="AF2671" s="56">
        <f t="shared" si="874"/>
        <v>17</v>
      </c>
      <c r="AG2671" s="58">
        <f t="shared" si="892"/>
        <v>0</v>
      </c>
      <c r="AH2671" s="56">
        <f t="shared" si="887"/>
        <v>21</v>
      </c>
      <c r="AI2671" s="53">
        <f t="shared" si="888"/>
        <v>0.20825806072879327</v>
      </c>
      <c r="AJ2671" s="56">
        <f t="shared" si="889"/>
        <v>13.236999999999998</v>
      </c>
    </row>
    <row r="2672" spans="1:36" x14ac:dyDescent="0.25">
      <c r="A2672" s="50">
        <v>2671</v>
      </c>
      <c r="B2672" s="51">
        <v>42116</v>
      </c>
      <c r="C2672" s="75">
        <f t="shared" si="873"/>
        <v>42116</v>
      </c>
      <c r="D2672" s="50" t="s">
        <v>1225</v>
      </c>
      <c r="E2672" s="50">
        <v>1.1499999999999999</v>
      </c>
      <c r="F2672" s="50">
        <v>0</v>
      </c>
      <c r="G2672" s="50">
        <v>38</v>
      </c>
      <c r="H2672" s="50">
        <v>34</v>
      </c>
      <c r="I2672" s="53">
        <f t="shared" si="875"/>
        <v>2.6782407407407408E-2</v>
      </c>
      <c r="J2672" s="54">
        <f t="shared" si="876"/>
        <v>2.3289049919484703E-2</v>
      </c>
      <c r="K2672" s="50" t="s">
        <v>781</v>
      </c>
      <c r="L2672" s="50" t="s">
        <v>1570</v>
      </c>
      <c r="M2672" s="55">
        <f t="shared" si="877"/>
        <v>1.7891097666378579</v>
      </c>
      <c r="N2672" s="50">
        <v>0</v>
      </c>
      <c r="O2672" s="50" t="s">
        <v>253</v>
      </c>
      <c r="S2672" s="151">
        <f t="shared" si="878"/>
        <v>5.5893719806763283E-2</v>
      </c>
      <c r="T2672" s="151">
        <f t="shared" si="879"/>
        <v>2.7946859903381641E-2</v>
      </c>
      <c r="V2672" s="393">
        <f t="shared" si="890"/>
        <v>0</v>
      </c>
      <c r="W2672" s="393">
        <f t="shared" si="891"/>
        <v>0</v>
      </c>
      <c r="X2672" s="53">
        <f t="shared" si="880"/>
        <v>0.61017310789049917</v>
      </c>
      <c r="Y2672" s="53">
        <f t="shared" si="881"/>
        <v>0.64656228789049919</v>
      </c>
      <c r="Z2672" s="53">
        <f t="shared" si="882"/>
        <v>0.30508655394524958</v>
      </c>
      <c r="AA2672" s="53">
        <f t="shared" si="883"/>
        <v>0.32328114394524959</v>
      </c>
      <c r="AB2672" s="50">
        <f t="shared" si="884"/>
        <v>3737</v>
      </c>
      <c r="AC2672" s="50">
        <f t="shared" si="893"/>
        <v>2015</v>
      </c>
      <c r="AD2672" s="50">
        <f t="shared" si="885"/>
        <v>4</v>
      </c>
      <c r="AE2672" s="56">
        <f t="shared" si="886"/>
        <v>201504</v>
      </c>
      <c r="AF2672" s="56">
        <f t="shared" si="874"/>
        <v>17</v>
      </c>
      <c r="AG2672" s="58">
        <f t="shared" si="892"/>
        <v>0</v>
      </c>
      <c r="AH2672" s="56">
        <f t="shared" si="887"/>
        <v>22</v>
      </c>
      <c r="AI2672" s="53">
        <f t="shared" si="888"/>
        <v>0.62836769789049918</v>
      </c>
      <c r="AJ2672" s="56">
        <f t="shared" si="889"/>
        <v>53.704999999999998</v>
      </c>
    </row>
    <row r="2673" spans="1:36" x14ac:dyDescent="0.25">
      <c r="A2673" s="50">
        <v>2672</v>
      </c>
      <c r="B2673" s="51">
        <v>42117</v>
      </c>
      <c r="C2673" s="75">
        <f t="shared" si="873"/>
        <v>42117</v>
      </c>
      <c r="D2673" s="50" t="s">
        <v>1223</v>
      </c>
      <c r="E2673" s="50">
        <v>3</v>
      </c>
      <c r="F2673" s="50">
        <v>0</v>
      </c>
      <c r="G2673" s="50">
        <v>29</v>
      </c>
      <c r="H2673" s="50">
        <v>35</v>
      </c>
      <c r="I2673" s="53">
        <f t="shared" si="875"/>
        <v>2.0543981481481479E-2</v>
      </c>
      <c r="J2673" s="54">
        <f t="shared" si="876"/>
        <v>6.847993827160493E-3</v>
      </c>
      <c r="K2673" s="50" t="s">
        <v>1548</v>
      </c>
      <c r="L2673" s="50" t="s">
        <v>927</v>
      </c>
      <c r="M2673" s="55">
        <f t="shared" si="877"/>
        <v>6.0845070422535263</v>
      </c>
      <c r="N2673" s="50">
        <v>0</v>
      </c>
      <c r="O2673" s="50" t="s">
        <v>255</v>
      </c>
      <c r="S2673" s="151">
        <f t="shared" si="878"/>
        <v>0.17941743827160492</v>
      </c>
      <c r="T2673" s="151">
        <f t="shared" si="879"/>
        <v>8.9708719135802459E-2</v>
      </c>
      <c r="V2673" s="393">
        <f t="shared" si="890"/>
        <v>0</v>
      </c>
      <c r="W2673" s="393">
        <f t="shared" si="891"/>
        <v>0</v>
      </c>
      <c r="X2673" s="53">
        <f t="shared" si="880"/>
        <v>0.17941743827160492</v>
      </c>
      <c r="Y2673" s="53">
        <f t="shared" si="881"/>
        <v>0.21580661827160491</v>
      </c>
      <c r="Z2673" s="53">
        <f t="shared" si="882"/>
        <v>8.9708719135802459E-2</v>
      </c>
      <c r="AA2673" s="53">
        <f t="shared" si="883"/>
        <v>0.10790330913580246</v>
      </c>
      <c r="AB2673" s="50">
        <f t="shared" si="884"/>
        <v>1589</v>
      </c>
      <c r="AC2673" s="50">
        <f t="shared" si="893"/>
        <v>2015</v>
      </c>
      <c r="AD2673" s="50">
        <f t="shared" si="885"/>
        <v>4</v>
      </c>
      <c r="AE2673" s="56">
        <f t="shared" si="886"/>
        <v>201504</v>
      </c>
      <c r="AF2673" s="56">
        <f t="shared" si="874"/>
        <v>17</v>
      </c>
      <c r="AG2673" s="58">
        <f t="shared" si="892"/>
        <v>0</v>
      </c>
      <c r="AH2673" s="56">
        <f t="shared" si="887"/>
        <v>23</v>
      </c>
      <c r="AI2673" s="53">
        <f t="shared" si="888"/>
        <v>0.1976120282716049</v>
      </c>
      <c r="AJ2673" s="56">
        <f t="shared" si="889"/>
        <v>12.809999999999999</v>
      </c>
    </row>
    <row r="2674" spans="1:36" x14ac:dyDescent="0.25">
      <c r="A2674" s="50">
        <v>2673</v>
      </c>
      <c r="B2674" s="51">
        <v>42120</v>
      </c>
      <c r="C2674" s="75">
        <f t="shared" ref="C2674:C2737" si="894">B2674</f>
        <v>42120</v>
      </c>
      <c r="D2674" s="50" t="s">
        <v>1223</v>
      </c>
      <c r="E2674" s="50">
        <v>13.1</v>
      </c>
      <c r="F2674" s="50">
        <v>2</v>
      </c>
      <c r="G2674" s="50">
        <v>8</v>
      </c>
      <c r="H2674" s="50">
        <v>57</v>
      </c>
      <c r="I2674" s="53">
        <f t="shared" si="875"/>
        <v>8.9548611111111107E-2</v>
      </c>
      <c r="J2674" s="54">
        <f t="shared" si="876"/>
        <v>6.8357718405428324E-3</v>
      </c>
      <c r="K2674" s="50" t="s">
        <v>1560</v>
      </c>
      <c r="L2674" s="50" t="s">
        <v>953</v>
      </c>
      <c r="M2674" s="55">
        <f t="shared" si="877"/>
        <v>6.0953858084528942</v>
      </c>
      <c r="N2674" s="50">
        <v>165</v>
      </c>
      <c r="O2674" s="50" t="s">
        <v>377</v>
      </c>
      <c r="S2674" s="151">
        <f t="shared" si="878"/>
        <v>0.17909722222222221</v>
      </c>
      <c r="T2674" s="151">
        <f t="shared" si="879"/>
        <v>8.9548611111111107E-2</v>
      </c>
      <c r="V2674" s="393">
        <f t="shared" si="890"/>
        <v>0</v>
      </c>
      <c r="W2674" s="393">
        <f t="shared" si="891"/>
        <v>0</v>
      </c>
      <c r="X2674" s="53">
        <f t="shared" si="880"/>
        <v>0.17909722222222221</v>
      </c>
      <c r="Y2674" s="53">
        <f t="shared" si="881"/>
        <v>0.21548640222222221</v>
      </c>
      <c r="Z2674" s="53">
        <f t="shared" si="882"/>
        <v>8.9548611111111107E-2</v>
      </c>
      <c r="AA2674" s="53">
        <f t="shared" si="883"/>
        <v>0.1077432011111111</v>
      </c>
      <c r="AB2674" s="50">
        <f t="shared" si="884"/>
        <v>1570</v>
      </c>
      <c r="AC2674" s="50">
        <f t="shared" si="893"/>
        <v>2015</v>
      </c>
      <c r="AD2674" s="50">
        <f t="shared" si="885"/>
        <v>4</v>
      </c>
      <c r="AE2674" s="56">
        <f t="shared" si="886"/>
        <v>201504</v>
      </c>
      <c r="AF2674" s="56">
        <f t="shared" si="874"/>
        <v>18</v>
      </c>
      <c r="AG2674" s="58">
        <f t="shared" si="892"/>
        <v>2</v>
      </c>
      <c r="AH2674" s="56">
        <f t="shared" si="887"/>
        <v>26</v>
      </c>
      <c r="AI2674" s="53">
        <f t="shared" si="888"/>
        <v>0.1972918122222222</v>
      </c>
      <c r="AJ2674" s="56">
        <f t="shared" si="889"/>
        <v>55.936999999999991</v>
      </c>
    </row>
    <row r="2675" spans="1:36" x14ac:dyDescent="0.25">
      <c r="A2675" s="50">
        <v>2674</v>
      </c>
      <c r="B2675" s="51">
        <v>42120</v>
      </c>
      <c r="C2675" s="75">
        <f t="shared" si="894"/>
        <v>42120</v>
      </c>
      <c r="D2675" s="50" t="s">
        <v>713</v>
      </c>
      <c r="E2675" s="50">
        <v>1</v>
      </c>
      <c r="F2675" s="50">
        <v>0</v>
      </c>
      <c r="G2675" s="50">
        <v>9</v>
      </c>
      <c r="H2675" s="50">
        <v>58</v>
      </c>
      <c r="I2675" s="53">
        <f t="shared" si="875"/>
        <v>6.9212962962962969E-3</v>
      </c>
      <c r="J2675" s="54">
        <f t="shared" si="876"/>
        <v>6.9212962962962969E-3</v>
      </c>
      <c r="K2675" s="50" t="s">
        <v>1560</v>
      </c>
      <c r="L2675" s="50" t="s">
        <v>953</v>
      </c>
      <c r="M2675" s="55">
        <f t="shared" si="877"/>
        <v>6.020066889632111</v>
      </c>
      <c r="N2675" s="50">
        <v>152</v>
      </c>
      <c r="O2675" s="50" t="s">
        <v>377</v>
      </c>
      <c r="S2675" s="151">
        <f t="shared" si="878"/>
        <v>0</v>
      </c>
      <c r="T2675" s="151">
        <f t="shared" si="879"/>
        <v>0</v>
      </c>
      <c r="V2675" s="393">
        <f t="shared" si="890"/>
        <v>0</v>
      </c>
      <c r="W2675" s="393">
        <f t="shared" si="891"/>
        <v>0</v>
      </c>
      <c r="X2675" s="53">
        <f t="shared" si="880"/>
        <v>0.18133796296296298</v>
      </c>
      <c r="Y2675" s="53">
        <f t="shared" si="881"/>
        <v>0.21772714296296297</v>
      </c>
      <c r="Z2675" s="53">
        <f t="shared" si="882"/>
        <v>9.0668981481481489E-2</v>
      </c>
      <c r="AA2675" s="53">
        <f t="shared" si="883"/>
        <v>0.10886357148148149</v>
      </c>
      <c r="AB2675" s="50">
        <f t="shared" si="884"/>
        <v>1675</v>
      </c>
      <c r="AC2675" s="50">
        <f t="shared" si="893"/>
        <v>2015</v>
      </c>
      <c r="AD2675" s="50">
        <f t="shared" si="885"/>
        <v>4</v>
      </c>
      <c r="AE2675" s="56">
        <f t="shared" si="886"/>
        <v>201504</v>
      </c>
      <c r="AF2675" s="56">
        <f t="shared" ref="AF2675:AF2738" si="895">WEEKNUM(B2675,1)</f>
        <v>18</v>
      </c>
      <c r="AG2675" s="58">
        <f t="shared" si="892"/>
        <v>0</v>
      </c>
      <c r="AH2675" s="56">
        <f t="shared" si="887"/>
        <v>26</v>
      </c>
      <c r="AI2675" s="53">
        <f t="shared" si="888"/>
        <v>0.19953255296296296</v>
      </c>
      <c r="AJ2675" s="56">
        <f t="shared" si="889"/>
        <v>0</v>
      </c>
    </row>
    <row r="2676" spans="1:36" x14ac:dyDescent="0.25">
      <c r="A2676" s="50">
        <v>2675</v>
      </c>
      <c r="B2676" s="51">
        <v>42120</v>
      </c>
      <c r="C2676" s="75">
        <f t="shared" si="894"/>
        <v>42120</v>
      </c>
      <c r="D2676" s="50" t="s">
        <v>714</v>
      </c>
      <c r="E2676" s="50">
        <v>1</v>
      </c>
      <c r="F2676" s="50">
        <v>0</v>
      </c>
      <c r="G2676" s="50">
        <v>9</v>
      </c>
      <c r="H2676" s="50">
        <v>46</v>
      </c>
      <c r="I2676" s="53">
        <f t="shared" si="875"/>
        <v>6.782407407407408E-3</v>
      </c>
      <c r="J2676" s="54">
        <f t="shared" si="876"/>
        <v>6.782407407407408E-3</v>
      </c>
      <c r="K2676" s="50" t="s">
        <v>1560</v>
      </c>
      <c r="L2676" s="50" t="s">
        <v>953</v>
      </c>
      <c r="M2676" s="55">
        <f t="shared" si="877"/>
        <v>6.1433447098976153</v>
      </c>
      <c r="N2676" s="50">
        <v>161</v>
      </c>
      <c r="O2676" s="50" t="s">
        <v>377</v>
      </c>
      <c r="S2676" s="151">
        <f t="shared" si="878"/>
        <v>0</v>
      </c>
      <c r="T2676" s="151">
        <f t="shared" si="879"/>
        <v>0</v>
      </c>
      <c r="V2676" s="393">
        <f t="shared" si="890"/>
        <v>0</v>
      </c>
      <c r="W2676" s="393">
        <f t="shared" si="891"/>
        <v>0</v>
      </c>
      <c r="X2676" s="53">
        <f t="shared" si="880"/>
        <v>0.17769907407407409</v>
      </c>
      <c r="Y2676" s="53">
        <f t="shared" si="881"/>
        <v>0.21408825407407406</v>
      </c>
      <c r="Z2676" s="53">
        <f t="shared" si="882"/>
        <v>8.8849537037037046E-2</v>
      </c>
      <c r="AA2676" s="53">
        <f t="shared" si="883"/>
        <v>0.10704412703703703</v>
      </c>
      <c r="AB2676" s="50">
        <f t="shared" si="884"/>
        <v>1500</v>
      </c>
      <c r="AC2676" s="50">
        <f t="shared" si="893"/>
        <v>2015</v>
      </c>
      <c r="AD2676" s="50">
        <f t="shared" si="885"/>
        <v>4</v>
      </c>
      <c r="AE2676" s="56">
        <f t="shared" si="886"/>
        <v>201504</v>
      </c>
      <c r="AF2676" s="56">
        <f t="shared" si="895"/>
        <v>18</v>
      </c>
      <c r="AG2676" s="58">
        <f t="shared" si="892"/>
        <v>0</v>
      </c>
      <c r="AH2676" s="56">
        <f t="shared" si="887"/>
        <v>26</v>
      </c>
      <c r="AI2676" s="53">
        <f t="shared" si="888"/>
        <v>0.19589366407407408</v>
      </c>
      <c r="AJ2676" s="56">
        <f t="shared" si="889"/>
        <v>0</v>
      </c>
    </row>
    <row r="2677" spans="1:36" x14ac:dyDescent="0.25">
      <c r="A2677" s="50">
        <v>2676</v>
      </c>
      <c r="B2677" s="51">
        <v>42120</v>
      </c>
      <c r="C2677" s="75">
        <f t="shared" si="894"/>
        <v>42120</v>
      </c>
      <c r="D2677" s="50" t="s">
        <v>715</v>
      </c>
      <c r="E2677" s="50">
        <v>1</v>
      </c>
      <c r="F2677" s="50">
        <v>0</v>
      </c>
      <c r="G2677" s="50">
        <v>9</v>
      </c>
      <c r="H2677" s="50">
        <v>35</v>
      </c>
      <c r="I2677" s="53">
        <f t="shared" si="875"/>
        <v>6.6550925925925935E-3</v>
      </c>
      <c r="J2677" s="54">
        <f t="shared" si="876"/>
        <v>6.6550925925925935E-3</v>
      </c>
      <c r="K2677" s="50" t="s">
        <v>1560</v>
      </c>
      <c r="L2677" s="50" t="s">
        <v>953</v>
      </c>
      <c r="M2677" s="55">
        <f t="shared" si="877"/>
        <v>6.2608695652173951</v>
      </c>
      <c r="N2677" s="50">
        <v>164</v>
      </c>
      <c r="O2677" s="50" t="s">
        <v>377</v>
      </c>
      <c r="S2677" s="151">
        <f t="shared" si="878"/>
        <v>0</v>
      </c>
      <c r="T2677" s="151">
        <f t="shared" si="879"/>
        <v>0</v>
      </c>
      <c r="V2677" s="393">
        <f t="shared" si="890"/>
        <v>0</v>
      </c>
      <c r="W2677" s="393">
        <f t="shared" si="891"/>
        <v>0</v>
      </c>
      <c r="X2677" s="53">
        <f t="shared" si="880"/>
        <v>0.17436342592592594</v>
      </c>
      <c r="Y2677" s="53">
        <f t="shared" si="881"/>
        <v>0.21075260592592593</v>
      </c>
      <c r="Z2677" s="53">
        <f t="shared" si="882"/>
        <v>8.7181712962962968E-2</v>
      </c>
      <c r="AA2677" s="53">
        <f t="shared" si="883"/>
        <v>0.10537630296296296</v>
      </c>
      <c r="AB2677" s="50">
        <f t="shared" si="884"/>
        <v>1351</v>
      </c>
      <c r="AC2677" s="50">
        <f t="shared" si="893"/>
        <v>2015</v>
      </c>
      <c r="AD2677" s="50">
        <f t="shared" si="885"/>
        <v>4</v>
      </c>
      <c r="AE2677" s="56">
        <f t="shared" si="886"/>
        <v>201504</v>
      </c>
      <c r="AF2677" s="56">
        <f t="shared" si="895"/>
        <v>18</v>
      </c>
      <c r="AG2677" s="58">
        <f t="shared" si="892"/>
        <v>0</v>
      </c>
      <c r="AH2677" s="56">
        <f t="shared" si="887"/>
        <v>26</v>
      </c>
      <c r="AI2677" s="53">
        <f t="shared" si="888"/>
        <v>0.19255801592592592</v>
      </c>
      <c r="AJ2677" s="56">
        <f t="shared" si="889"/>
        <v>0</v>
      </c>
    </row>
    <row r="2678" spans="1:36" x14ac:dyDescent="0.25">
      <c r="A2678" s="50">
        <v>2677</v>
      </c>
      <c r="B2678" s="51">
        <v>42120</v>
      </c>
      <c r="C2678" s="75">
        <f t="shared" si="894"/>
        <v>42120</v>
      </c>
      <c r="D2678" s="50" t="s">
        <v>716</v>
      </c>
      <c r="E2678" s="50">
        <v>1</v>
      </c>
      <c r="F2678" s="50">
        <v>0</v>
      </c>
      <c r="G2678" s="50">
        <v>9</v>
      </c>
      <c r="H2678" s="50">
        <v>49</v>
      </c>
      <c r="I2678" s="53">
        <f t="shared" si="875"/>
        <v>6.8171296296296287E-3</v>
      </c>
      <c r="J2678" s="54">
        <f t="shared" si="876"/>
        <v>6.8171296296296287E-3</v>
      </c>
      <c r="K2678" s="50" t="s">
        <v>1560</v>
      </c>
      <c r="L2678" s="50" t="s">
        <v>953</v>
      </c>
      <c r="M2678" s="55">
        <f t="shared" si="877"/>
        <v>6.1120543293718219</v>
      </c>
      <c r="N2678" s="50">
        <v>167</v>
      </c>
      <c r="O2678" s="50" t="s">
        <v>377</v>
      </c>
      <c r="S2678" s="151">
        <f t="shared" si="878"/>
        <v>0</v>
      </c>
      <c r="T2678" s="151">
        <f t="shared" si="879"/>
        <v>0</v>
      </c>
      <c r="V2678" s="393">
        <f t="shared" si="890"/>
        <v>0</v>
      </c>
      <c r="W2678" s="393">
        <f t="shared" si="891"/>
        <v>0</v>
      </c>
      <c r="X2678" s="53">
        <f t="shared" si="880"/>
        <v>0.17860879629629628</v>
      </c>
      <c r="Y2678" s="53">
        <f t="shared" si="881"/>
        <v>0.21499797629629624</v>
      </c>
      <c r="Z2678" s="53">
        <f t="shared" si="882"/>
        <v>8.930439814814814E-2</v>
      </c>
      <c r="AA2678" s="53">
        <f t="shared" si="883"/>
        <v>0.10749898814814812</v>
      </c>
      <c r="AB2678" s="50">
        <f t="shared" si="884"/>
        <v>1538</v>
      </c>
      <c r="AC2678" s="50">
        <f t="shared" si="893"/>
        <v>2015</v>
      </c>
      <c r="AD2678" s="50">
        <f t="shared" si="885"/>
        <v>4</v>
      </c>
      <c r="AE2678" s="56">
        <f t="shared" si="886"/>
        <v>201504</v>
      </c>
      <c r="AF2678" s="56">
        <f t="shared" si="895"/>
        <v>18</v>
      </c>
      <c r="AG2678" s="58">
        <f t="shared" si="892"/>
        <v>0</v>
      </c>
      <c r="AH2678" s="56">
        <f t="shared" si="887"/>
        <v>26</v>
      </c>
      <c r="AI2678" s="53">
        <f t="shared" si="888"/>
        <v>0.19680338629629626</v>
      </c>
      <c r="AJ2678" s="56">
        <f t="shared" si="889"/>
        <v>0</v>
      </c>
    </row>
    <row r="2679" spans="1:36" x14ac:dyDescent="0.25">
      <c r="A2679" s="50">
        <v>2678</v>
      </c>
      <c r="B2679" s="51">
        <v>42120</v>
      </c>
      <c r="C2679" s="75">
        <f t="shared" si="894"/>
        <v>42120</v>
      </c>
      <c r="D2679" s="50" t="s">
        <v>717</v>
      </c>
      <c r="E2679" s="50">
        <v>1</v>
      </c>
      <c r="F2679" s="50">
        <v>0</v>
      </c>
      <c r="G2679" s="50">
        <v>9</v>
      </c>
      <c r="H2679" s="50">
        <v>38</v>
      </c>
      <c r="I2679" s="53">
        <f t="shared" si="875"/>
        <v>6.6898148148148142E-3</v>
      </c>
      <c r="J2679" s="54">
        <f t="shared" si="876"/>
        <v>6.6898148148148142E-3</v>
      </c>
      <c r="K2679" s="50" t="s">
        <v>1560</v>
      </c>
      <c r="L2679" s="50" t="s">
        <v>953</v>
      </c>
      <c r="M2679" s="55">
        <f t="shared" si="877"/>
        <v>6.228373702422151</v>
      </c>
      <c r="N2679" s="50">
        <v>168</v>
      </c>
      <c r="O2679" s="50" t="s">
        <v>377</v>
      </c>
      <c r="S2679" s="151">
        <f t="shared" si="878"/>
        <v>0</v>
      </c>
      <c r="T2679" s="151">
        <f t="shared" si="879"/>
        <v>0</v>
      </c>
      <c r="V2679" s="393">
        <f t="shared" si="890"/>
        <v>0</v>
      </c>
      <c r="W2679" s="393">
        <f t="shared" si="891"/>
        <v>0</v>
      </c>
      <c r="X2679" s="53">
        <f t="shared" si="880"/>
        <v>0.17527314814814812</v>
      </c>
      <c r="Y2679" s="53">
        <f t="shared" si="881"/>
        <v>0.21166232814814812</v>
      </c>
      <c r="Z2679" s="53">
        <f t="shared" si="882"/>
        <v>8.7636574074074061E-2</v>
      </c>
      <c r="AA2679" s="53">
        <f t="shared" si="883"/>
        <v>0.10583116407407406</v>
      </c>
      <c r="AB2679" s="50">
        <f t="shared" si="884"/>
        <v>1382</v>
      </c>
      <c r="AC2679" s="50">
        <f t="shared" si="893"/>
        <v>2015</v>
      </c>
      <c r="AD2679" s="50">
        <f t="shared" si="885"/>
        <v>4</v>
      </c>
      <c r="AE2679" s="56">
        <f t="shared" si="886"/>
        <v>201504</v>
      </c>
      <c r="AF2679" s="56">
        <f t="shared" si="895"/>
        <v>18</v>
      </c>
      <c r="AG2679" s="58">
        <f t="shared" si="892"/>
        <v>0</v>
      </c>
      <c r="AH2679" s="56">
        <f t="shared" si="887"/>
        <v>26</v>
      </c>
      <c r="AI2679" s="53">
        <f t="shared" si="888"/>
        <v>0.19346773814814811</v>
      </c>
      <c r="AJ2679" s="56">
        <f t="shared" si="889"/>
        <v>0</v>
      </c>
    </row>
    <row r="2680" spans="1:36" x14ac:dyDescent="0.25">
      <c r="A2680" s="50">
        <v>2679</v>
      </c>
      <c r="B2680" s="51">
        <v>42120</v>
      </c>
      <c r="C2680" s="75">
        <f t="shared" si="894"/>
        <v>42120</v>
      </c>
      <c r="D2680" s="50" t="s">
        <v>718</v>
      </c>
      <c r="E2680" s="50">
        <v>1</v>
      </c>
      <c r="F2680" s="50">
        <v>0</v>
      </c>
      <c r="G2680" s="50">
        <v>9</v>
      </c>
      <c r="H2680" s="50">
        <v>40</v>
      </c>
      <c r="I2680" s="53">
        <f t="shared" si="875"/>
        <v>6.7129629629629622E-3</v>
      </c>
      <c r="J2680" s="54">
        <f t="shared" si="876"/>
        <v>6.7129629629629622E-3</v>
      </c>
      <c r="K2680" s="50" t="s">
        <v>1560</v>
      </c>
      <c r="L2680" s="50" t="s">
        <v>953</v>
      </c>
      <c r="M2680" s="55">
        <f t="shared" si="877"/>
        <v>6.2068965517241432</v>
      </c>
      <c r="N2680" s="50">
        <v>169</v>
      </c>
      <c r="O2680" s="50" t="s">
        <v>377</v>
      </c>
      <c r="S2680" s="151">
        <f t="shared" si="878"/>
        <v>0</v>
      </c>
      <c r="T2680" s="151">
        <f t="shared" si="879"/>
        <v>0</v>
      </c>
      <c r="V2680" s="393">
        <f t="shared" si="890"/>
        <v>0</v>
      </c>
      <c r="W2680" s="393">
        <f t="shared" si="891"/>
        <v>0</v>
      </c>
      <c r="X2680" s="53">
        <f t="shared" si="880"/>
        <v>0.17587962962962961</v>
      </c>
      <c r="Y2680" s="53">
        <f t="shared" si="881"/>
        <v>0.2122688096296296</v>
      </c>
      <c r="Z2680" s="53">
        <f t="shared" si="882"/>
        <v>8.7939814814814804E-2</v>
      </c>
      <c r="AA2680" s="53">
        <f t="shared" si="883"/>
        <v>0.1061344048148148</v>
      </c>
      <c r="AB2680" s="50">
        <f t="shared" si="884"/>
        <v>1403</v>
      </c>
      <c r="AC2680" s="50">
        <f t="shared" si="893"/>
        <v>2015</v>
      </c>
      <c r="AD2680" s="50">
        <f t="shared" si="885"/>
        <v>4</v>
      </c>
      <c r="AE2680" s="56">
        <f t="shared" si="886"/>
        <v>201504</v>
      </c>
      <c r="AF2680" s="56">
        <f t="shared" si="895"/>
        <v>18</v>
      </c>
      <c r="AG2680" s="58">
        <f t="shared" si="892"/>
        <v>0</v>
      </c>
      <c r="AH2680" s="56">
        <f t="shared" si="887"/>
        <v>26</v>
      </c>
      <c r="AI2680" s="53">
        <f t="shared" si="888"/>
        <v>0.19407421962962962</v>
      </c>
      <c r="AJ2680" s="56">
        <f t="shared" si="889"/>
        <v>0</v>
      </c>
    </row>
    <row r="2681" spans="1:36" x14ac:dyDescent="0.25">
      <c r="A2681" s="50">
        <v>2680</v>
      </c>
      <c r="B2681" s="51">
        <v>42120</v>
      </c>
      <c r="C2681" s="75">
        <f t="shared" si="894"/>
        <v>42120</v>
      </c>
      <c r="D2681" s="50" t="s">
        <v>719</v>
      </c>
      <c r="E2681" s="50">
        <v>1</v>
      </c>
      <c r="F2681" s="50">
        <v>0</v>
      </c>
      <c r="G2681" s="50">
        <v>9</v>
      </c>
      <c r="H2681" s="50">
        <v>31</v>
      </c>
      <c r="I2681" s="53">
        <f t="shared" si="875"/>
        <v>6.6087962962962966E-3</v>
      </c>
      <c r="J2681" s="54">
        <f t="shared" si="876"/>
        <v>6.6087962962962966E-3</v>
      </c>
      <c r="K2681" s="50" t="s">
        <v>1560</v>
      </c>
      <c r="L2681" s="50" t="s">
        <v>953</v>
      </c>
      <c r="M2681" s="55">
        <f t="shared" si="877"/>
        <v>6.3047285464098115</v>
      </c>
      <c r="N2681" s="50">
        <v>171</v>
      </c>
      <c r="O2681" s="50" t="s">
        <v>377</v>
      </c>
      <c r="S2681" s="151">
        <f t="shared" si="878"/>
        <v>0</v>
      </c>
      <c r="T2681" s="151">
        <f t="shared" si="879"/>
        <v>0</v>
      </c>
      <c r="V2681" s="393">
        <f t="shared" si="890"/>
        <v>0</v>
      </c>
      <c r="W2681" s="393">
        <f t="shared" si="891"/>
        <v>0</v>
      </c>
      <c r="X2681" s="53">
        <f t="shared" si="880"/>
        <v>0.17315046296296296</v>
      </c>
      <c r="Y2681" s="53">
        <f t="shared" si="881"/>
        <v>0.20953964296296299</v>
      </c>
      <c r="Z2681" s="53">
        <f t="shared" si="882"/>
        <v>8.6575231481481482E-2</v>
      </c>
      <c r="AA2681" s="53">
        <f t="shared" si="883"/>
        <v>0.10476982148148149</v>
      </c>
      <c r="AB2681" s="50">
        <f t="shared" si="884"/>
        <v>1304</v>
      </c>
      <c r="AC2681" s="50">
        <f t="shared" si="893"/>
        <v>2015</v>
      </c>
      <c r="AD2681" s="50">
        <f t="shared" si="885"/>
        <v>4</v>
      </c>
      <c r="AE2681" s="56">
        <f t="shared" si="886"/>
        <v>201504</v>
      </c>
      <c r="AF2681" s="56">
        <f t="shared" si="895"/>
        <v>18</v>
      </c>
      <c r="AG2681" s="58">
        <f t="shared" si="892"/>
        <v>0</v>
      </c>
      <c r="AH2681" s="56">
        <f t="shared" si="887"/>
        <v>26</v>
      </c>
      <c r="AI2681" s="53">
        <f t="shared" si="888"/>
        <v>0.19134505296296297</v>
      </c>
      <c r="AJ2681" s="56">
        <f t="shared" si="889"/>
        <v>0</v>
      </c>
    </row>
    <row r="2682" spans="1:36" x14ac:dyDescent="0.25">
      <c r="A2682" s="50">
        <v>2681</v>
      </c>
      <c r="B2682" s="51">
        <v>42120</v>
      </c>
      <c r="C2682" s="75">
        <f t="shared" si="894"/>
        <v>42120</v>
      </c>
      <c r="D2682" s="50" t="s">
        <v>720</v>
      </c>
      <c r="E2682" s="50">
        <v>1</v>
      </c>
      <c r="F2682" s="50">
        <v>0</v>
      </c>
      <c r="G2682" s="50">
        <v>9</v>
      </c>
      <c r="H2682" s="50">
        <v>52</v>
      </c>
      <c r="I2682" s="53">
        <f t="shared" si="875"/>
        <v>6.851851851851852E-3</v>
      </c>
      <c r="J2682" s="54">
        <f t="shared" si="876"/>
        <v>6.851851851851852E-3</v>
      </c>
      <c r="K2682" s="50" t="s">
        <v>1560</v>
      </c>
      <c r="L2682" s="50" t="s">
        <v>953</v>
      </c>
      <c r="M2682" s="55">
        <f t="shared" si="877"/>
        <v>6.081081081081086</v>
      </c>
      <c r="N2682" s="50">
        <v>170</v>
      </c>
      <c r="O2682" s="50" t="s">
        <v>377</v>
      </c>
      <c r="S2682" s="151">
        <f t="shared" si="878"/>
        <v>0</v>
      </c>
      <c r="T2682" s="151">
        <f t="shared" si="879"/>
        <v>0</v>
      </c>
      <c r="V2682" s="393">
        <f t="shared" si="890"/>
        <v>0</v>
      </c>
      <c r="W2682" s="393">
        <f t="shared" si="891"/>
        <v>0</v>
      </c>
      <c r="X2682" s="53">
        <f t="shared" si="880"/>
        <v>0.17951851851851852</v>
      </c>
      <c r="Y2682" s="53">
        <f t="shared" si="881"/>
        <v>0.21590769851851851</v>
      </c>
      <c r="Z2682" s="53">
        <f t="shared" si="882"/>
        <v>8.9759259259259261E-2</v>
      </c>
      <c r="AA2682" s="53">
        <f t="shared" si="883"/>
        <v>0.10795384925925926</v>
      </c>
      <c r="AB2682" s="50">
        <f t="shared" si="884"/>
        <v>1595</v>
      </c>
      <c r="AC2682" s="50">
        <f t="shared" si="893"/>
        <v>2015</v>
      </c>
      <c r="AD2682" s="50">
        <f t="shared" si="885"/>
        <v>4</v>
      </c>
      <c r="AE2682" s="56">
        <f t="shared" si="886"/>
        <v>201504</v>
      </c>
      <c r="AF2682" s="56">
        <f t="shared" si="895"/>
        <v>18</v>
      </c>
      <c r="AG2682" s="58">
        <f t="shared" si="892"/>
        <v>0</v>
      </c>
      <c r="AH2682" s="56">
        <f t="shared" si="887"/>
        <v>26</v>
      </c>
      <c r="AI2682" s="53">
        <f t="shared" si="888"/>
        <v>0.19771310851851853</v>
      </c>
      <c r="AJ2682" s="56">
        <f t="shared" si="889"/>
        <v>0</v>
      </c>
    </row>
    <row r="2683" spans="1:36" x14ac:dyDescent="0.25">
      <c r="A2683" s="50">
        <v>2682</v>
      </c>
      <c r="B2683" s="51">
        <v>42120</v>
      </c>
      <c r="C2683" s="75">
        <f t="shared" si="894"/>
        <v>42120</v>
      </c>
      <c r="D2683" s="50" t="s">
        <v>721</v>
      </c>
      <c r="E2683" s="50">
        <v>1</v>
      </c>
      <c r="F2683" s="50">
        <v>0</v>
      </c>
      <c r="G2683" s="50">
        <v>9</v>
      </c>
      <c r="H2683" s="50">
        <v>35</v>
      </c>
      <c r="I2683" s="53">
        <f t="shared" si="875"/>
        <v>6.6550925925925935E-3</v>
      </c>
      <c r="J2683" s="54">
        <f t="shared" si="876"/>
        <v>6.6550925925925935E-3</v>
      </c>
      <c r="K2683" s="50" t="s">
        <v>1560</v>
      </c>
      <c r="L2683" s="50" t="s">
        <v>953</v>
      </c>
      <c r="M2683" s="55">
        <f t="shared" si="877"/>
        <v>6.2608695652173951</v>
      </c>
      <c r="N2683" s="50">
        <v>170</v>
      </c>
      <c r="O2683" s="50" t="s">
        <v>377</v>
      </c>
      <c r="S2683" s="151">
        <f t="shared" si="878"/>
        <v>0</v>
      </c>
      <c r="T2683" s="151">
        <f t="shared" si="879"/>
        <v>0</v>
      </c>
      <c r="V2683" s="393">
        <f t="shared" si="890"/>
        <v>0</v>
      </c>
      <c r="W2683" s="393">
        <f t="shared" si="891"/>
        <v>0</v>
      </c>
      <c r="X2683" s="53">
        <f t="shared" si="880"/>
        <v>0.17436342592592594</v>
      </c>
      <c r="Y2683" s="53">
        <f t="shared" si="881"/>
        <v>0.21075260592592593</v>
      </c>
      <c r="Z2683" s="53">
        <f t="shared" si="882"/>
        <v>8.7181712962962968E-2</v>
      </c>
      <c r="AA2683" s="53">
        <f t="shared" si="883"/>
        <v>0.10537630296296296</v>
      </c>
      <c r="AB2683" s="50">
        <f t="shared" si="884"/>
        <v>1351</v>
      </c>
      <c r="AC2683" s="50">
        <f t="shared" si="893"/>
        <v>2015</v>
      </c>
      <c r="AD2683" s="50">
        <f t="shared" si="885"/>
        <v>4</v>
      </c>
      <c r="AE2683" s="56">
        <f t="shared" si="886"/>
        <v>201504</v>
      </c>
      <c r="AF2683" s="56">
        <f t="shared" si="895"/>
        <v>18</v>
      </c>
      <c r="AG2683" s="58">
        <f t="shared" si="892"/>
        <v>0</v>
      </c>
      <c r="AH2683" s="56">
        <f t="shared" si="887"/>
        <v>26</v>
      </c>
      <c r="AI2683" s="53">
        <f t="shared" si="888"/>
        <v>0.19255801592592592</v>
      </c>
      <c r="AJ2683" s="56">
        <f t="shared" si="889"/>
        <v>0</v>
      </c>
    </row>
    <row r="2684" spans="1:36" x14ac:dyDescent="0.25">
      <c r="A2684" s="50">
        <v>2683</v>
      </c>
      <c r="B2684" s="51">
        <v>42120</v>
      </c>
      <c r="C2684" s="75">
        <f t="shared" si="894"/>
        <v>42120</v>
      </c>
      <c r="D2684" s="50" t="s">
        <v>707</v>
      </c>
      <c r="E2684" s="50">
        <v>1</v>
      </c>
      <c r="F2684" s="50">
        <v>0</v>
      </c>
      <c r="G2684" s="50">
        <v>10</v>
      </c>
      <c r="H2684" s="50">
        <v>6</v>
      </c>
      <c r="I2684" s="53">
        <f t="shared" si="875"/>
        <v>7.013888888888889E-3</v>
      </c>
      <c r="J2684" s="54">
        <f t="shared" si="876"/>
        <v>7.013888888888889E-3</v>
      </c>
      <c r="K2684" s="50" t="s">
        <v>1560</v>
      </c>
      <c r="L2684" s="50" t="s">
        <v>953</v>
      </c>
      <c r="M2684" s="55">
        <f t="shared" si="877"/>
        <v>5.940594059405945</v>
      </c>
      <c r="N2684" s="50">
        <v>171</v>
      </c>
      <c r="O2684" s="50" t="s">
        <v>377</v>
      </c>
      <c r="S2684" s="151">
        <f t="shared" si="878"/>
        <v>0</v>
      </c>
      <c r="T2684" s="151">
        <f t="shared" si="879"/>
        <v>0</v>
      </c>
      <c r="V2684" s="393">
        <f t="shared" si="890"/>
        <v>0</v>
      </c>
      <c r="W2684" s="393">
        <f t="shared" si="891"/>
        <v>0</v>
      </c>
      <c r="X2684" s="53">
        <f t="shared" si="880"/>
        <v>0.18376388888888889</v>
      </c>
      <c r="Y2684" s="53">
        <f t="shared" si="881"/>
        <v>0.22015306888888889</v>
      </c>
      <c r="Z2684" s="53">
        <f t="shared" si="882"/>
        <v>9.1881944444444447E-2</v>
      </c>
      <c r="AA2684" s="53">
        <f t="shared" si="883"/>
        <v>0.11007653444444444</v>
      </c>
      <c r="AB2684" s="50">
        <f t="shared" si="884"/>
        <v>1805</v>
      </c>
      <c r="AC2684" s="50">
        <f t="shared" si="893"/>
        <v>2015</v>
      </c>
      <c r="AD2684" s="50">
        <f t="shared" si="885"/>
        <v>4</v>
      </c>
      <c r="AE2684" s="56">
        <f t="shared" si="886"/>
        <v>201504</v>
      </c>
      <c r="AF2684" s="56">
        <f t="shared" si="895"/>
        <v>18</v>
      </c>
      <c r="AG2684" s="58">
        <f t="shared" si="892"/>
        <v>0</v>
      </c>
      <c r="AH2684" s="56">
        <f t="shared" si="887"/>
        <v>26</v>
      </c>
      <c r="AI2684" s="53">
        <f t="shared" si="888"/>
        <v>0.2019584788888889</v>
      </c>
      <c r="AJ2684" s="56">
        <f t="shared" si="889"/>
        <v>0</v>
      </c>
    </row>
    <row r="2685" spans="1:36" x14ac:dyDescent="0.25">
      <c r="A2685" s="50">
        <v>2684</v>
      </c>
      <c r="B2685" s="51">
        <v>42120</v>
      </c>
      <c r="C2685" s="75">
        <f t="shared" si="894"/>
        <v>42120</v>
      </c>
      <c r="D2685" s="50" t="s">
        <v>708</v>
      </c>
      <c r="E2685" s="50">
        <v>1</v>
      </c>
      <c r="F2685" s="50">
        <v>0</v>
      </c>
      <c r="G2685" s="50">
        <v>9</v>
      </c>
      <c r="H2685" s="50">
        <v>43</v>
      </c>
      <c r="I2685" s="53">
        <f t="shared" si="875"/>
        <v>6.7476851851851856E-3</v>
      </c>
      <c r="J2685" s="54">
        <f t="shared" si="876"/>
        <v>6.7476851851851856E-3</v>
      </c>
      <c r="K2685" s="50" t="s">
        <v>1560</v>
      </c>
      <c r="L2685" s="50" t="s">
        <v>953</v>
      </c>
      <c r="M2685" s="55">
        <f t="shared" si="877"/>
        <v>6.1749571183533494</v>
      </c>
      <c r="N2685" s="50">
        <v>170</v>
      </c>
      <c r="O2685" s="50" t="s">
        <v>377</v>
      </c>
      <c r="S2685" s="151">
        <f t="shared" si="878"/>
        <v>0</v>
      </c>
      <c r="T2685" s="151">
        <f t="shared" si="879"/>
        <v>0</v>
      </c>
      <c r="V2685" s="393">
        <f t="shared" si="890"/>
        <v>0</v>
      </c>
      <c r="W2685" s="393">
        <f t="shared" si="891"/>
        <v>0</v>
      </c>
      <c r="X2685" s="53">
        <f t="shared" si="880"/>
        <v>0.17678935185185185</v>
      </c>
      <c r="Y2685" s="53">
        <f t="shared" si="881"/>
        <v>0.21317853185185184</v>
      </c>
      <c r="Z2685" s="53">
        <f t="shared" si="882"/>
        <v>8.8394675925925925E-2</v>
      </c>
      <c r="AA2685" s="53">
        <f t="shared" si="883"/>
        <v>0.10658926592592592</v>
      </c>
      <c r="AB2685" s="50">
        <f t="shared" si="884"/>
        <v>1454</v>
      </c>
      <c r="AC2685" s="50">
        <f t="shared" si="893"/>
        <v>2015</v>
      </c>
      <c r="AD2685" s="50">
        <f t="shared" si="885"/>
        <v>4</v>
      </c>
      <c r="AE2685" s="56">
        <f t="shared" si="886"/>
        <v>201504</v>
      </c>
      <c r="AF2685" s="56">
        <f t="shared" si="895"/>
        <v>18</v>
      </c>
      <c r="AG2685" s="58">
        <f t="shared" si="892"/>
        <v>0</v>
      </c>
      <c r="AH2685" s="56">
        <f t="shared" si="887"/>
        <v>26</v>
      </c>
      <c r="AI2685" s="53">
        <f t="shared" si="888"/>
        <v>0.19498394185185186</v>
      </c>
      <c r="AJ2685" s="56">
        <f t="shared" si="889"/>
        <v>0</v>
      </c>
    </row>
    <row r="2686" spans="1:36" x14ac:dyDescent="0.25">
      <c r="A2686" s="50">
        <v>2685</v>
      </c>
      <c r="B2686" s="51">
        <v>42120</v>
      </c>
      <c r="C2686" s="75">
        <f t="shared" si="894"/>
        <v>42120</v>
      </c>
      <c r="D2686" s="50" t="s">
        <v>709</v>
      </c>
      <c r="E2686" s="50">
        <v>1</v>
      </c>
      <c r="F2686" s="50">
        <v>0</v>
      </c>
      <c r="G2686" s="50">
        <v>10</v>
      </c>
      <c r="H2686" s="50">
        <v>20</v>
      </c>
      <c r="I2686" s="53">
        <f t="shared" si="875"/>
        <v>7.1759259259259259E-3</v>
      </c>
      <c r="J2686" s="54">
        <f t="shared" si="876"/>
        <v>7.1759259259259259E-3</v>
      </c>
      <c r="K2686" s="50" t="s">
        <v>1560</v>
      </c>
      <c r="L2686" s="50" t="s">
        <v>953</v>
      </c>
      <c r="M2686" s="55">
        <f t="shared" si="877"/>
        <v>5.8064516129032304</v>
      </c>
      <c r="N2686" s="50">
        <v>160</v>
      </c>
      <c r="O2686" s="50" t="s">
        <v>377</v>
      </c>
      <c r="S2686" s="151">
        <f t="shared" si="878"/>
        <v>0</v>
      </c>
      <c r="T2686" s="151">
        <f t="shared" si="879"/>
        <v>0</v>
      </c>
      <c r="V2686" s="393">
        <f t="shared" si="890"/>
        <v>0</v>
      </c>
      <c r="W2686" s="393">
        <f t="shared" si="891"/>
        <v>0</v>
      </c>
      <c r="X2686" s="53">
        <f t="shared" si="880"/>
        <v>0.18800925925925926</v>
      </c>
      <c r="Y2686" s="53">
        <f t="shared" si="881"/>
        <v>0.22439843925925926</v>
      </c>
      <c r="Z2686" s="53">
        <f t="shared" si="882"/>
        <v>9.4004629629629632E-2</v>
      </c>
      <c r="AA2686" s="53">
        <f t="shared" si="883"/>
        <v>0.11219921962962963</v>
      </c>
      <c r="AB2686" s="50">
        <f t="shared" si="884"/>
        <v>2003</v>
      </c>
      <c r="AC2686" s="50">
        <f t="shared" si="893"/>
        <v>2015</v>
      </c>
      <c r="AD2686" s="50">
        <f t="shared" si="885"/>
        <v>4</v>
      </c>
      <c r="AE2686" s="56">
        <f t="shared" si="886"/>
        <v>201504</v>
      </c>
      <c r="AF2686" s="56">
        <f t="shared" si="895"/>
        <v>18</v>
      </c>
      <c r="AG2686" s="58">
        <f t="shared" si="892"/>
        <v>0</v>
      </c>
      <c r="AH2686" s="56">
        <f t="shared" si="887"/>
        <v>26</v>
      </c>
      <c r="AI2686" s="53">
        <f t="shared" si="888"/>
        <v>0.20620384925925928</v>
      </c>
      <c r="AJ2686" s="56">
        <f t="shared" si="889"/>
        <v>0</v>
      </c>
    </row>
    <row r="2687" spans="1:36" x14ac:dyDescent="0.25">
      <c r="A2687" s="50">
        <v>2686</v>
      </c>
      <c r="B2687" s="51">
        <v>42120</v>
      </c>
      <c r="C2687" s="75">
        <f t="shared" si="894"/>
        <v>42120</v>
      </c>
      <c r="D2687" s="50" t="s">
        <v>710</v>
      </c>
      <c r="E2687" s="50">
        <v>1</v>
      </c>
      <c r="F2687" s="50">
        <v>0</v>
      </c>
      <c r="G2687" s="50">
        <v>9</v>
      </c>
      <c r="H2687" s="50">
        <v>50</v>
      </c>
      <c r="I2687" s="53">
        <f t="shared" si="875"/>
        <v>6.828703703703704E-3</v>
      </c>
      <c r="J2687" s="54">
        <f t="shared" si="876"/>
        <v>6.828703703703704E-3</v>
      </c>
      <c r="K2687" s="50" t="s">
        <v>1560</v>
      </c>
      <c r="L2687" s="50" t="s">
        <v>953</v>
      </c>
      <c r="M2687" s="55">
        <f t="shared" si="877"/>
        <v>6.1016949152542415</v>
      </c>
      <c r="N2687" s="50">
        <v>151</v>
      </c>
      <c r="O2687" s="50" t="s">
        <v>377</v>
      </c>
      <c r="S2687" s="151">
        <f t="shared" si="878"/>
        <v>0</v>
      </c>
      <c r="T2687" s="151">
        <f t="shared" si="879"/>
        <v>0</v>
      </c>
      <c r="V2687" s="393">
        <f t="shared" si="890"/>
        <v>0</v>
      </c>
      <c r="W2687" s="393">
        <f t="shared" si="891"/>
        <v>0</v>
      </c>
      <c r="X2687" s="53">
        <f t="shared" si="880"/>
        <v>0.17891203703703704</v>
      </c>
      <c r="Y2687" s="53">
        <f t="shared" si="881"/>
        <v>0.21530121703703703</v>
      </c>
      <c r="Z2687" s="53">
        <f t="shared" si="882"/>
        <v>8.9456018518518518E-2</v>
      </c>
      <c r="AA2687" s="53">
        <f t="shared" si="883"/>
        <v>0.10765060851851851</v>
      </c>
      <c r="AB2687" s="50">
        <f t="shared" si="884"/>
        <v>1556</v>
      </c>
      <c r="AC2687" s="50">
        <f t="shared" si="893"/>
        <v>2015</v>
      </c>
      <c r="AD2687" s="50">
        <f t="shared" si="885"/>
        <v>4</v>
      </c>
      <c r="AE2687" s="56">
        <f t="shared" si="886"/>
        <v>201504</v>
      </c>
      <c r="AF2687" s="56">
        <f t="shared" si="895"/>
        <v>18</v>
      </c>
      <c r="AG2687" s="58">
        <f t="shared" si="892"/>
        <v>0</v>
      </c>
      <c r="AH2687" s="56">
        <f t="shared" si="887"/>
        <v>26</v>
      </c>
      <c r="AI2687" s="53">
        <f t="shared" si="888"/>
        <v>0.19710662703703702</v>
      </c>
      <c r="AJ2687" s="56">
        <f t="shared" si="889"/>
        <v>0</v>
      </c>
    </row>
    <row r="2688" spans="1:36" x14ac:dyDescent="0.25">
      <c r="A2688" s="50">
        <v>2687</v>
      </c>
      <c r="B2688" s="51">
        <v>42121</v>
      </c>
      <c r="C2688" s="75">
        <f t="shared" si="894"/>
        <v>42121</v>
      </c>
      <c r="D2688" s="50" t="s">
        <v>1224</v>
      </c>
      <c r="E2688" s="50">
        <v>11</v>
      </c>
      <c r="F2688" s="50">
        <v>0</v>
      </c>
      <c r="G2688" s="50">
        <v>30</v>
      </c>
      <c r="H2688" s="50">
        <v>33</v>
      </c>
      <c r="I2688" s="53">
        <f t="shared" si="875"/>
        <v>2.1215277777777777E-2</v>
      </c>
      <c r="J2688" s="54">
        <f t="shared" si="876"/>
        <v>1.9286616161616162E-3</v>
      </c>
      <c r="K2688" s="50" t="s">
        <v>921</v>
      </c>
      <c r="L2688" s="50" t="s">
        <v>1132</v>
      </c>
      <c r="M2688" s="55">
        <f t="shared" si="877"/>
        <v>21.603927986906726</v>
      </c>
      <c r="N2688" s="50">
        <v>0</v>
      </c>
      <c r="O2688" s="50" t="s">
        <v>253</v>
      </c>
      <c r="S2688" s="151">
        <f t="shared" si="878"/>
        <v>0.21601010101010101</v>
      </c>
      <c r="T2688" s="151">
        <f t="shared" si="879"/>
        <v>0.10800505050505051</v>
      </c>
      <c r="V2688" s="393">
        <f t="shared" si="890"/>
        <v>0</v>
      </c>
      <c r="W2688" s="393">
        <f t="shared" si="891"/>
        <v>0</v>
      </c>
      <c r="X2688" s="53">
        <f t="shared" si="880"/>
        <v>5.0530934343434343E-2</v>
      </c>
      <c r="Y2688" s="53">
        <f t="shared" si="881"/>
        <v>8.6920114343434343E-2</v>
      </c>
      <c r="Z2688" s="53">
        <f t="shared" si="882"/>
        <v>2.5265467171717172E-2</v>
      </c>
      <c r="AA2688" s="53">
        <f t="shared" si="883"/>
        <v>4.3460057171717172E-2</v>
      </c>
      <c r="AB2688" s="50">
        <f t="shared" si="884"/>
        <v>134</v>
      </c>
      <c r="AC2688" s="50">
        <f t="shared" si="893"/>
        <v>2015</v>
      </c>
      <c r="AD2688" s="50">
        <f t="shared" si="885"/>
        <v>4</v>
      </c>
      <c r="AE2688" s="56">
        <f t="shared" si="886"/>
        <v>201504</v>
      </c>
      <c r="AF2688" s="56">
        <f t="shared" si="895"/>
        <v>18</v>
      </c>
      <c r="AG2688" s="58">
        <f t="shared" si="892"/>
        <v>0</v>
      </c>
      <c r="AH2688" s="56">
        <f t="shared" si="887"/>
        <v>27</v>
      </c>
      <c r="AI2688" s="53">
        <f t="shared" si="888"/>
        <v>6.8725524343434347E-2</v>
      </c>
      <c r="AJ2688" s="56">
        <f t="shared" si="889"/>
        <v>11</v>
      </c>
    </row>
    <row r="2689" spans="1:36" x14ac:dyDescent="0.25">
      <c r="A2689" s="50">
        <v>2688</v>
      </c>
      <c r="B2689" s="51">
        <v>42121</v>
      </c>
      <c r="C2689" s="75">
        <f t="shared" si="894"/>
        <v>42121</v>
      </c>
      <c r="D2689" s="50" t="s">
        <v>1225</v>
      </c>
      <c r="E2689" s="50">
        <v>1.2</v>
      </c>
      <c r="F2689" s="50">
        <v>0</v>
      </c>
      <c r="G2689" s="50">
        <v>40</v>
      </c>
      <c r="H2689" s="50">
        <v>0</v>
      </c>
      <c r="I2689" s="53">
        <f t="shared" si="875"/>
        <v>2.7777777777777776E-2</v>
      </c>
      <c r="J2689" s="54">
        <f t="shared" si="876"/>
        <v>2.3148148148148147E-2</v>
      </c>
      <c r="K2689" s="50" t="s">
        <v>781</v>
      </c>
      <c r="L2689" s="50" t="s">
        <v>1570</v>
      </c>
      <c r="M2689" s="55">
        <f t="shared" si="877"/>
        <v>1.8000000000000016</v>
      </c>
      <c r="N2689" s="50">
        <v>0</v>
      </c>
      <c r="O2689" s="50" t="s">
        <v>253</v>
      </c>
      <c r="S2689" s="151">
        <f t="shared" si="878"/>
        <v>5.5555555555555552E-2</v>
      </c>
      <c r="T2689" s="151">
        <f t="shared" si="879"/>
        <v>2.7777777777777776E-2</v>
      </c>
      <c r="V2689" s="393">
        <f t="shared" si="890"/>
        <v>0</v>
      </c>
      <c r="W2689" s="393">
        <f t="shared" si="891"/>
        <v>0</v>
      </c>
      <c r="X2689" s="53">
        <f t="shared" si="880"/>
        <v>0.6064814814814814</v>
      </c>
      <c r="Y2689" s="53">
        <f t="shared" si="881"/>
        <v>0.64287066148148142</v>
      </c>
      <c r="Z2689" s="53">
        <f t="shared" si="882"/>
        <v>0.3032407407407407</v>
      </c>
      <c r="AA2689" s="53">
        <f t="shared" si="883"/>
        <v>0.32143533074074071</v>
      </c>
      <c r="AB2689" s="50">
        <f t="shared" si="884"/>
        <v>3723</v>
      </c>
      <c r="AC2689" s="50">
        <f t="shared" si="893"/>
        <v>2015</v>
      </c>
      <c r="AD2689" s="50">
        <f t="shared" si="885"/>
        <v>4</v>
      </c>
      <c r="AE2689" s="56">
        <f t="shared" si="886"/>
        <v>201504</v>
      </c>
      <c r="AF2689" s="56">
        <f t="shared" si="895"/>
        <v>18</v>
      </c>
      <c r="AG2689" s="58">
        <f t="shared" si="892"/>
        <v>0</v>
      </c>
      <c r="AH2689" s="56">
        <f t="shared" si="887"/>
        <v>27</v>
      </c>
      <c r="AI2689" s="53">
        <f t="shared" si="888"/>
        <v>0.62467607148148141</v>
      </c>
      <c r="AJ2689" s="56">
        <f t="shared" si="889"/>
        <v>56.04</v>
      </c>
    </row>
    <row r="2690" spans="1:36" x14ac:dyDescent="0.25">
      <c r="A2690" s="50">
        <v>2689</v>
      </c>
      <c r="B2690" s="51">
        <v>42123</v>
      </c>
      <c r="C2690" s="75">
        <f t="shared" si="894"/>
        <v>42123</v>
      </c>
      <c r="D2690" s="50" t="s">
        <v>1223</v>
      </c>
      <c r="E2690" s="50">
        <v>4.0599999999999996</v>
      </c>
      <c r="F2690" s="50">
        <v>0</v>
      </c>
      <c r="G2690" s="50">
        <v>43</v>
      </c>
      <c r="H2690" s="50">
        <v>8</v>
      </c>
      <c r="I2690" s="53">
        <f t="shared" ref="I2690:I2753" si="896">IF(E2690&gt;0,TIME(F2690,G2690,H2690),"")</f>
        <v>2.9953703703703705E-2</v>
      </c>
      <c r="J2690" s="54">
        <f t="shared" ref="J2690:J2753" si="897">IF(E2690&gt;0,TIME(F2690,G2690,H2690)/E2690,"")</f>
        <v>7.3777595329319479E-3</v>
      </c>
      <c r="K2690" s="50" t="s">
        <v>1548</v>
      </c>
      <c r="L2690" s="50" t="s">
        <v>1571</v>
      </c>
      <c r="M2690" s="55">
        <f t="shared" ref="M2690:M2753" si="898">IF(D2690&gt;0,0.0416666666666667/J2690,"")</f>
        <v>5.6476043276661549</v>
      </c>
      <c r="N2690" s="50">
        <v>146</v>
      </c>
      <c r="O2690" s="50" t="s">
        <v>526</v>
      </c>
      <c r="S2690" s="151">
        <f t="shared" ref="S2690:S2753" si="899">IF("1-Swim"=D2690,J2690*2.4,IF("2-Bike"=D2690,J2690*112,IF("3-Run"=D2690,J2690*26.2,0)))</f>
        <v>0.19329729976281704</v>
      </c>
      <c r="T2690" s="151">
        <f t="shared" ref="T2690:T2753" si="900">S2690/2</f>
        <v>9.6648649881408519E-2</v>
      </c>
      <c r="V2690" s="393">
        <f t="shared" si="890"/>
        <v>0</v>
      </c>
      <c r="W2690" s="393">
        <f t="shared" si="891"/>
        <v>0</v>
      </c>
      <c r="X2690" s="53">
        <f t="shared" ref="X2690:X2753" si="901">J2690*26.2</f>
        <v>0.19329729976281704</v>
      </c>
      <c r="Y2690" s="53">
        <f t="shared" ref="Y2690:Y2753" si="902">(J2690+0.0013889)*26.2</f>
        <v>0.22968647976281703</v>
      </c>
      <c r="Z2690" s="53">
        <f t="shared" ref="Z2690:Z2753" si="903">X2690/2</f>
        <v>9.6648649881408519E-2</v>
      </c>
      <c r="AA2690" s="53">
        <f t="shared" ref="AA2690:AA2753" si="904">Y2690/2</f>
        <v>0.11484323988140852</v>
      </c>
      <c r="AB2690" s="50">
        <f t="shared" ref="AB2690:AB2753" si="905">RANK(J2690,J:J,1)</f>
        <v>2248</v>
      </c>
      <c r="AC2690" s="50">
        <f t="shared" si="893"/>
        <v>2015</v>
      </c>
      <c r="AD2690" s="50">
        <f t="shared" ref="AD2690:AD2753" si="906">MONTH(B2690)</f>
        <v>4</v>
      </c>
      <c r="AE2690" s="56">
        <f t="shared" ref="AE2690:AE2753" si="907">AC2690*100+AD2690</f>
        <v>201504</v>
      </c>
      <c r="AF2690" s="56">
        <f t="shared" si="895"/>
        <v>18</v>
      </c>
      <c r="AG2690" s="58">
        <f t="shared" si="892"/>
        <v>1</v>
      </c>
      <c r="AH2690" s="56">
        <f t="shared" ref="AH2690:AH2753" si="908">DAY(B2690)</f>
        <v>29</v>
      </c>
      <c r="AI2690" s="53">
        <f t="shared" ref="AI2690:AI2753" si="909">Z2690+AA2690</f>
        <v>0.21149188976281702</v>
      </c>
      <c r="AJ2690" s="56">
        <f t="shared" ref="AJ2690:AJ2753" si="910">IF("1-Swim"=D2690,E2690*46.7,IF("2-Bike"=D2690,E2690,IF("3-Run"=D2690,E2690*4.27,0)))</f>
        <v>17.336199999999998</v>
      </c>
    </row>
    <row r="2691" spans="1:36" x14ac:dyDescent="0.25">
      <c r="A2691" s="50">
        <v>2690</v>
      </c>
      <c r="B2691" s="51">
        <v>42123</v>
      </c>
      <c r="C2691" s="75">
        <f t="shared" si="894"/>
        <v>42123</v>
      </c>
      <c r="D2691" s="50" t="s">
        <v>1225</v>
      </c>
      <c r="E2691" s="50">
        <v>0.75</v>
      </c>
      <c r="F2691" s="50">
        <v>0</v>
      </c>
      <c r="G2691" s="50">
        <v>25</v>
      </c>
      <c r="H2691" s="50">
        <v>56</v>
      </c>
      <c r="I2691" s="53">
        <f t="shared" si="896"/>
        <v>1.800925925925926E-2</v>
      </c>
      <c r="J2691" s="54">
        <f t="shared" si="897"/>
        <v>2.4012345679012347E-2</v>
      </c>
      <c r="K2691" s="50" t="s">
        <v>781</v>
      </c>
      <c r="L2691" s="50" t="s">
        <v>1572</v>
      </c>
      <c r="M2691" s="55">
        <f t="shared" si="898"/>
        <v>1.7352185089974306</v>
      </c>
      <c r="N2691" s="50">
        <v>0</v>
      </c>
      <c r="O2691" s="50" t="s">
        <v>253</v>
      </c>
      <c r="S2691" s="151">
        <f t="shared" si="899"/>
        <v>5.7629629629629628E-2</v>
      </c>
      <c r="T2691" s="151">
        <f t="shared" si="900"/>
        <v>2.8814814814814814E-2</v>
      </c>
      <c r="V2691" s="393">
        <f t="shared" ref="V2691:V2754" si="911">U2691*0.000568182</f>
        <v>0</v>
      </c>
      <c r="W2691" s="393">
        <f t="shared" ref="W2691:W2754" si="912">U2691*0.0006213713910761</f>
        <v>0</v>
      </c>
      <c r="X2691" s="53">
        <f t="shared" si="901"/>
        <v>0.62912345679012349</v>
      </c>
      <c r="Y2691" s="53">
        <f t="shared" si="902"/>
        <v>0.6655126367901234</v>
      </c>
      <c r="Z2691" s="53">
        <f t="shared" si="903"/>
        <v>0.31456172839506175</v>
      </c>
      <c r="AA2691" s="53">
        <f t="shared" si="904"/>
        <v>0.3327563183950617</v>
      </c>
      <c r="AB2691" s="50">
        <f t="shared" si="905"/>
        <v>3773</v>
      </c>
      <c r="AC2691" s="50">
        <f t="shared" si="893"/>
        <v>2015</v>
      </c>
      <c r="AD2691" s="50">
        <f t="shared" si="906"/>
        <v>4</v>
      </c>
      <c r="AE2691" s="56">
        <f t="shared" si="907"/>
        <v>201504</v>
      </c>
      <c r="AF2691" s="56">
        <f t="shared" si="895"/>
        <v>18</v>
      </c>
      <c r="AG2691" s="58">
        <f t="shared" si="892"/>
        <v>0</v>
      </c>
      <c r="AH2691" s="56">
        <f t="shared" si="908"/>
        <v>29</v>
      </c>
      <c r="AI2691" s="53">
        <f t="shared" si="909"/>
        <v>0.64731804679012339</v>
      </c>
      <c r="AJ2691" s="56">
        <f t="shared" si="910"/>
        <v>35.025000000000006</v>
      </c>
    </row>
    <row r="2692" spans="1:36" x14ac:dyDescent="0.25">
      <c r="A2692" s="50">
        <v>2691</v>
      </c>
      <c r="B2692" s="51">
        <v>42125</v>
      </c>
      <c r="C2692" s="75">
        <f t="shared" si="894"/>
        <v>42125</v>
      </c>
      <c r="D2692" s="50" t="s">
        <v>1223</v>
      </c>
      <c r="E2692" s="50">
        <v>7.25</v>
      </c>
      <c r="F2692" s="50">
        <v>1</v>
      </c>
      <c r="G2692" s="50">
        <v>22</v>
      </c>
      <c r="H2692" s="50">
        <v>58</v>
      </c>
      <c r="I2692" s="53">
        <f t="shared" si="896"/>
        <v>5.7615740740740738E-2</v>
      </c>
      <c r="J2692" s="54">
        <f t="shared" si="897"/>
        <v>7.9469987228607923E-3</v>
      </c>
      <c r="K2692" s="50" t="s">
        <v>1560</v>
      </c>
      <c r="L2692" s="50" t="s">
        <v>1573</v>
      </c>
      <c r="M2692" s="55">
        <f t="shared" si="898"/>
        <v>5.2430695058256367</v>
      </c>
      <c r="N2692" s="50">
        <v>149</v>
      </c>
      <c r="O2692" s="50" t="s">
        <v>377</v>
      </c>
      <c r="S2692" s="151">
        <f t="shared" si="899"/>
        <v>0.20821136653895275</v>
      </c>
      <c r="T2692" s="151">
        <f t="shared" si="900"/>
        <v>0.10410568326947638</v>
      </c>
      <c r="V2692" s="393">
        <f t="shared" si="911"/>
        <v>0</v>
      </c>
      <c r="W2692" s="393">
        <f t="shared" si="912"/>
        <v>0</v>
      </c>
      <c r="X2692" s="53">
        <f t="shared" si="901"/>
        <v>0.20821136653895275</v>
      </c>
      <c r="Y2692" s="53">
        <f t="shared" si="902"/>
        <v>0.24460054653895275</v>
      </c>
      <c r="Z2692" s="53">
        <f t="shared" si="903"/>
        <v>0.10410568326947638</v>
      </c>
      <c r="AA2692" s="53">
        <f t="shared" si="904"/>
        <v>0.12230027326947637</v>
      </c>
      <c r="AB2692" s="50">
        <f t="shared" si="905"/>
        <v>2774</v>
      </c>
      <c r="AC2692" s="50">
        <f t="shared" si="893"/>
        <v>2015</v>
      </c>
      <c r="AD2692" s="50">
        <f t="shared" si="906"/>
        <v>5</v>
      </c>
      <c r="AE2692" s="56">
        <f t="shared" si="907"/>
        <v>201505</v>
      </c>
      <c r="AF2692" s="56">
        <f t="shared" si="895"/>
        <v>18</v>
      </c>
      <c r="AG2692" s="58">
        <f t="shared" si="892"/>
        <v>1</v>
      </c>
      <c r="AH2692" s="56">
        <f t="shared" si="908"/>
        <v>1</v>
      </c>
      <c r="AI2692" s="53">
        <f t="shared" si="909"/>
        <v>0.22640595653895274</v>
      </c>
      <c r="AJ2692" s="56">
        <f t="shared" si="910"/>
        <v>30.957499999999996</v>
      </c>
    </row>
    <row r="2693" spans="1:36" x14ac:dyDescent="0.25">
      <c r="A2693" s="50">
        <v>2692</v>
      </c>
      <c r="B2693" s="51">
        <v>42125</v>
      </c>
      <c r="C2693" s="75">
        <f t="shared" si="894"/>
        <v>42125</v>
      </c>
      <c r="D2693" s="50" t="s">
        <v>1224</v>
      </c>
      <c r="E2693" s="50">
        <v>9.6</v>
      </c>
      <c r="F2693" s="50">
        <v>0</v>
      </c>
      <c r="G2693" s="50">
        <v>44</v>
      </c>
      <c r="H2693" s="50">
        <v>25</v>
      </c>
      <c r="I2693" s="53">
        <f t="shared" si="896"/>
        <v>3.0844907407407404E-2</v>
      </c>
      <c r="J2693" s="54">
        <f t="shared" si="897"/>
        <v>3.2130111882716049E-3</v>
      </c>
      <c r="K2693" s="50" t="s">
        <v>1340</v>
      </c>
      <c r="L2693" s="50" t="s">
        <v>1574</v>
      </c>
      <c r="M2693" s="55">
        <f t="shared" si="898"/>
        <v>12.968105065666052</v>
      </c>
      <c r="N2693" s="50">
        <v>136</v>
      </c>
      <c r="O2693" s="50" t="s">
        <v>377</v>
      </c>
      <c r="S2693" s="151">
        <f t="shared" si="899"/>
        <v>0.35985725308641975</v>
      </c>
      <c r="T2693" s="151">
        <f t="shared" si="900"/>
        <v>0.17992862654320987</v>
      </c>
      <c r="V2693" s="393">
        <f t="shared" si="911"/>
        <v>0</v>
      </c>
      <c r="W2693" s="393">
        <f t="shared" si="912"/>
        <v>0</v>
      </c>
      <c r="X2693" s="53">
        <f t="shared" si="901"/>
        <v>8.4180893132716039E-2</v>
      </c>
      <c r="Y2693" s="53">
        <f t="shared" si="902"/>
        <v>0.12057007313271605</v>
      </c>
      <c r="Z2693" s="53">
        <f t="shared" si="903"/>
        <v>4.209044656635802E-2</v>
      </c>
      <c r="AA2693" s="53">
        <f t="shared" si="904"/>
        <v>6.0285036566358023E-2</v>
      </c>
      <c r="AB2693" s="50">
        <f t="shared" si="905"/>
        <v>839</v>
      </c>
      <c r="AC2693" s="50">
        <f t="shared" si="893"/>
        <v>2015</v>
      </c>
      <c r="AD2693" s="50">
        <f t="shared" si="906"/>
        <v>5</v>
      </c>
      <c r="AE2693" s="56">
        <f t="shared" si="907"/>
        <v>201505</v>
      </c>
      <c r="AF2693" s="56">
        <f t="shared" si="895"/>
        <v>18</v>
      </c>
      <c r="AG2693" s="58">
        <f t="shared" si="892"/>
        <v>0</v>
      </c>
      <c r="AH2693" s="56">
        <f t="shared" si="908"/>
        <v>1</v>
      </c>
      <c r="AI2693" s="53">
        <f t="shared" si="909"/>
        <v>0.10237548313271605</v>
      </c>
      <c r="AJ2693" s="56">
        <f t="shared" si="910"/>
        <v>9.6</v>
      </c>
    </row>
    <row r="2694" spans="1:36" x14ac:dyDescent="0.25">
      <c r="A2694" s="50">
        <v>2693</v>
      </c>
      <c r="B2694" s="51">
        <v>42127</v>
      </c>
      <c r="C2694" s="75">
        <f t="shared" si="894"/>
        <v>42127</v>
      </c>
      <c r="D2694" s="50" t="s">
        <v>1224</v>
      </c>
      <c r="E2694" s="50">
        <v>55.1</v>
      </c>
      <c r="F2694" s="50">
        <v>3</v>
      </c>
      <c r="G2694" s="50">
        <v>48</v>
      </c>
      <c r="H2694" s="50">
        <v>27</v>
      </c>
      <c r="I2694" s="53">
        <f t="shared" si="896"/>
        <v>0.15864583333333335</v>
      </c>
      <c r="J2694" s="54">
        <f t="shared" si="897"/>
        <v>2.879234724742892E-3</v>
      </c>
      <c r="K2694" s="50" t="s">
        <v>1340</v>
      </c>
      <c r="L2694" s="50" t="s">
        <v>315</v>
      </c>
      <c r="M2694" s="55">
        <f t="shared" si="898"/>
        <v>14.471437951411698</v>
      </c>
      <c r="N2694" s="50">
        <v>0</v>
      </c>
      <c r="O2694" s="50" t="s">
        <v>255</v>
      </c>
      <c r="R2694" s="50" t="s">
        <v>1575</v>
      </c>
      <c r="S2694" s="151">
        <f t="shared" si="899"/>
        <v>0.32247428917120391</v>
      </c>
      <c r="T2694" s="151">
        <f t="shared" si="900"/>
        <v>0.16123714458560195</v>
      </c>
      <c r="V2694" s="393">
        <f t="shared" si="911"/>
        <v>0</v>
      </c>
      <c r="W2694" s="393">
        <f t="shared" si="912"/>
        <v>0</v>
      </c>
      <c r="X2694" s="53">
        <f t="shared" si="901"/>
        <v>7.5435949788263776E-2</v>
      </c>
      <c r="Y2694" s="53">
        <f t="shared" si="902"/>
        <v>0.11182512978826377</v>
      </c>
      <c r="Z2694" s="53">
        <f t="shared" si="903"/>
        <v>3.7717974894131888E-2</v>
      </c>
      <c r="AA2694" s="53">
        <f t="shared" si="904"/>
        <v>5.5912564894131885E-2</v>
      </c>
      <c r="AB2694" s="50">
        <f t="shared" si="905"/>
        <v>677</v>
      </c>
      <c r="AC2694" s="50">
        <f t="shared" si="893"/>
        <v>2015</v>
      </c>
      <c r="AD2694" s="50">
        <f t="shared" si="906"/>
        <v>5</v>
      </c>
      <c r="AE2694" s="56">
        <f t="shared" si="907"/>
        <v>201505</v>
      </c>
      <c r="AF2694" s="56">
        <f t="shared" si="895"/>
        <v>19</v>
      </c>
      <c r="AG2694" s="58">
        <f t="shared" si="892"/>
        <v>1</v>
      </c>
      <c r="AH2694" s="56">
        <f t="shared" si="908"/>
        <v>3</v>
      </c>
      <c r="AI2694" s="53">
        <f t="shared" si="909"/>
        <v>9.3630539788263772E-2</v>
      </c>
      <c r="AJ2694" s="56">
        <f t="shared" si="910"/>
        <v>55.1</v>
      </c>
    </row>
    <row r="2695" spans="1:36" x14ac:dyDescent="0.25">
      <c r="A2695" s="50">
        <v>2694</v>
      </c>
      <c r="B2695" s="51">
        <v>42128</v>
      </c>
      <c r="C2695" s="75">
        <f t="shared" si="894"/>
        <v>42128</v>
      </c>
      <c r="D2695" s="50" t="s">
        <v>1225</v>
      </c>
      <c r="E2695" s="50">
        <v>1.1499999999999999</v>
      </c>
      <c r="F2695" s="50">
        <v>0</v>
      </c>
      <c r="G2695" s="50">
        <v>36</v>
      </c>
      <c r="H2695" s="50">
        <v>47</v>
      </c>
      <c r="I2695" s="53">
        <f t="shared" si="896"/>
        <v>2.5543981481481483E-2</v>
      </c>
      <c r="J2695" s="54">
        <f t="shared" si="897"/>
        <v>2.2212157809983899E-2</v>
      </c>
      <c r="K2695" s="50" t="s">
        <v>781</v>
      </c>
      <c r="L2695" s="50" t="s">
        <v>1570</v>
      </c>
      <c r="M2695" s="55">
        <f t="shared" si="898"/>
        <v>1.8758495695514286</v>
      </c>
      <c r="N2695" s="50">
        <v>0</v>
      </c>
      <c r="O2695" s="50" t="s">
        <v>253</v>
      </c>
      <c r="R2695" s="50" t="s">
        <v>1576</v>
      </c>
      <c r="S2695" s="151">
        <f t="shared" si="899"/>
        <v>5.3309178743961357E-2</v>
      </c>
      <c r="T2695" s="151">
        <f t="shared" si="900"/>
        <v>2.6654589371980678E-2</v>
      </c>
      <c r="V2695" s="393">
        <f t="shared" si="911"/>
        <v>0</v>
      </c>
      <c r="W2695" s="393">
        <f t="shared" si="912"/>
        <v>0</v>
      </c>
      <c r="X2695" s="53">
        <f t="shared" si="901"/>
        <v>0.58195853462157809</v>
      </c>
      <c r="Y2695" s="53">
        <f t="shared" si="902"/>
        <v>0.61834771462157812</v>
      </c>
      <c r="Z2695" s="53">
        <f t="shared" si="903"/>
        <v>0.29097926731078905</v>
      </c>
      <c r="AA2695" s="53">
        <f t="shared" si="904"/>
        <v>0.30917385731078906</v>
      </c>
      <c r="AB2695" s="50">
        <f t="shared" si="905"/>
        <v>3674</v>
      </c>
      <c r="AC2695" s="50">
        <f t="shared" si="893"/>
        <v>2015</v>
      </c>
      <c r="AD2695" s="50">
        <f t="shared" si="906"/>
        <v>5</v>
      </c>
      <c r="AE2695" s="56">
        <f t="shared" si="907"/>
        <v>201505</v>
      </c>
      <c r="AF2695" s="56">
        <f t="shared" si="895"/>
        <v>19</v>
      </c>
      <c r="AG2695" s="58">
        <f t="shared" si="892"/>
        <v>0</v>
      </c>
      <c r="AH2695" s="56">
        <f t="shared" si="908"/>
        <v>4</v>
      </c>
      <c r="AI2695" s="53">
        <f t="shared" si="909"/>
        <v>0.6001531246215781</v>
      </c>
      <c r="AJ2695" s="56">
        <f t="shared" si="910"/>
        <v>53.704999999999998</v>
      </c>
    </row>
    <row r="2696" spans="1:36" x14ac:dyDescent="0.25">
      <c r="A2696" s="50">
        <v>2695</v>
      </c>
      <c r="B2696" s="51">
        <v>42135</v>
      </c>
      <c r="C2696" s="75">
        <f t="shared" si="894"/>
        <v>42135</v>
      </c>
      <c r="D2696" s="50" t="s">
        <v>1224</v>
      </c>
      <c r="E2696" s="50">
        <v>11.5</v>
      </c>
      <c r="F2696" s="50">
        <v>0</v>
      </c>
      <c r="G2696" s="50">
        <v>31</v>
      </c>
      <c r="H2696" s="50">
        <v>0</v>
      </c>
      <c r="I2696" s="53">
        <f t="shared" si="896"/>
        <v>2.1527777777777781E-2</v>
      </c>
      <c r="J2696" s="54">
        <f t="shared" si="897"/>
        <v>1.8719806763285026E-3</v>
      </c>
      <c r="K2696" s="50" t="s">
        <v>921</v>
      </c>
      <c r="L2696" s="50" t="s">
        <v>1132</v>
      </c>
      <c r="M2696" s="55">
        <f t="shared" si="898"/>
        <v>22.258064516129046</v>
      </c>
      <c r="N2696" s="50">
        <v>0</v>
      </c>
      <c r="O2696" s="50" t="s">
        <v>253</v>
      </c>
      <c r="S2696" s="151">
        <f t="shared" si="899"/>
        <v>0.2096618357487923</v>
      </c>
      <c r="T2696" s="151">
        <f t="shared" si="900"/>
        <v>0.10483091787439615</v>
      </c>
      <c r="V2696" s="393">
        <f t="shared" si="911"/>
        <v>0</v>
      </c>
      <c r="W2696" s="393">
        <f t="shared" si="912"/>
        <v>0</v>
      </c>
      <c r="X2696" s="53">
        <f t="shared" si="901"/>
        <v>4.904589371980677E-2</v>
      </c>
      <c r="Y2696" s="53">
        <f t="shared" si="902"/>
        <v>8.543507371980677E-2</v>
      </c>
      <c r="Z2696" s="53">
        <f t="shared" si="903"/>
        <v>2.4522946859903385E-2</v>
      </c>
      <c r="AA2696" s="53">
        <f t="shared" si="904"/>
        <v>4.2717536859903385E-2</v>
      </c>
      <c r="AB2696" s="50">
        <f t="shared" si="905"/>
        <v>105</v>
      </c>
      <c r="AC2696" s="50">
        <f t="shared" si="893"/>
        <v>2015</v>
      </c>
      <c r="AD2696" s="50">
        <f t="shared" si="906"/>
        <v>5</v>
      </c>
      <c r="AE2696" s="56">
        <f t="shared" si="907"/>
        <v>201505</v>
      </c>
      <c r="AF2696" s="56">
        <f t="shared" si="895"/>
        <v>20</v>
      </c>
      <c r="AG2696" s="58">
        <f t="shared" si="892"/>
        <v>6</v>
      </c>
      <c r="AH2696" s="56">
        <f t="shared" si="908"/>
        <v>11</v>
      </c>
      <c r="AI2696" s="53">
        <f t="shared" si="909"/>
        <v>6.7240483719806773E-2</v>
      </c>
      <c r="AJ2696" s="56">
        <f t="shared" si="910"/>
        <v>11.5</v>
      </c>
    </row>
    <row r="2697" spans="1:36" x14ac:dyDescent="0.25">
      <c r="A2697" s="50">
        <v>2696</v>
      </c>
      <c r="B2697" s="51">
        <v>42135</v>
      </c>
      <c r="C2697" s="75">
        <f t="shared" si="894"/>
        <v>42135</v>
      </c>
      <c r="D2697" s="50" t="s">
        <v>1225</v>
      </c>
      <c r="E2697" s="50">
        <v>1</v>
      </c>
      <c r="F2697" s="50">
        <v>0</v>
      </c>
      <c r="G2697" s="50">
        <v>32</v>
      </c>
      <c r="H2697" s="50">
        <v>29</v>
      </c>
      <c r="I2697" s="53">
        <f t="shared" si="896"/>
        <v>2.255787037037037E-2</v>
      </c>
      <c r="J2697" s="54">
        <f t="shared" si="897"/>
        <v>2.255787037037037E-2</v>
      </c>
      <c r="K2697" s="50" t="s">
        <v>781</v>
      </c>
      <c r="L2697" s="50" t="s">
        <v>1570</v>
      </c>
      <c r="M2697" s="55">
        <f t="shared" si="898"/>
        <v>1.84710107747563</v>
      </c>
      <c r="N2697" s="50">
        <v>0</v>
      </c>
      <c r="O2697" s="50" t="s">
        <v>253</v>
      </c>
      <c r="S2697" s="151">
        <f t="shared" si="899"/>
        <v>5.4138888888888889E-2</v>
      </c>
      <c r="T2697" s="151">
        <f t="shared" si="900"/>
        <v>2.7069444444444445E-2</v>
      </c>
      <c r="V2697" s="393">
        <f t="shared" si="911"/>
        <v>0</v>
      </c>
      <c r="W2697" s="393">
        <f t="shared" si="912"/>
        <v>0</v>
      </c>
      <c r="X2697" s="53">
        <f t="shared" si="901"/>
        <v>0.59101620370370367</v>
      </c>
      <c r="Y2697" s="53">
        <f t="shared" si="902"/>
        <v>0.62740538370370369</v>
      </c>
      <c r="Z2697" s="53">
        <f t="shared" si="903"/>
        <v>0.29550810185185183</v>
      </c>
      <c r="AA2697" s="53">
        <f t="shared" si="904"/>
        <v>0.31370269185185184</v>
      </c>
      <c r="AB2697" s="50">
        <f t="shared" si="905"/>
        <v>3691</v>
      </c>
      <c r="AC2697" s="50">
        <f t="shared" si="893"/>
        <v>2015</v>
      </c>
      <c r="AD2697" s="50">
        <f t="shared" si="906"/>
        <v>5</v>
      </c>
      <c r="AE2697" s="56">
        <f t="shared" si="907"/>
        <v>201505</v>
      </c>
      <c r="AF2697" s="56">
        <f t="shared" si="895"/>
        <v>20</v>
      </c>
      <c r="AG2697" s="58">
        <f t="shared" ref="AG2697:AG2760" si="913">IF(ISBLANK(B2697)," ",MAX(B2697-B2696-1,0))</f>
        <v>0</v>
      </c>
      <c r="AH2697" s="56">
        <f t="shared" si="908"/>
        <v>11</v>
      </c>
      <c r="AI2697" s="53">
        <f t="shared" si="909"/>
        <v>0.60921079370370368</v>
      </c>
      <c r="AJ2697" s="56">
        <f t="shared" si="910"/>
        <v>46.7</v>
      </c>
    </row>
    <row r="2698" spans="1:36" x14ac:dyDescent="0.25">
      <c r="A2698" s="50">
        <v>2697</v>
      </c>
      <c r="B2698" s="51">
        <v>42136</v>
      </c>
      <c r="C2698" s="75">
        <f t="shared" si="894"/>
        <v>42136</v>
      </c>
      <c r="D2698" s="50" t="s">
        <v>1224</v>
      </c>
      <c r="E2698" s="50">
        <v>20.100000000000001</v>
      </c>
      <c r="F2698" s="50">
        <v>1</v>
      </c>
      <c r="G2698" s="50">
        <v>20</v>
      </c>
      <c r="H2698" s="50">
        <v>13</v>
      </c>
      <c r="I2698" s="53">
        <f t="shared" si="896"/>
        <v>5.5706018518518523E-2</v>
      </c>
      <c r="J2698" s="54">
        <f t="shared" si="897"/>
        <v>2.7714437073889809E-3</v>
      </c>
      <c r="K2698" s="50" t="s">
        <v>930</v>
      </c>
      <c r="L2698" s="50" t="s">
        <v>1577</v>
      </c>
      <c r="M2698" s="55">
        <f t="shared" si="898"/>
        <v>15.034282152503648</v>
      </c>
      <c r="N2698" s="50">
        <v>0</v>
      </c>
      <c r="O2698" s="50" t="s">
        <v>1419</v>
      </c>
      <c r="R2698" s="50" t="s">
        <v>1578</v>
      </c>
      <c r="S2698" s="151">
        <f t="shared" si="899"/>
        <v>0.31040169522756589</v>
      </c>
      <c r="T2698" s="151">
        <f t="shared" si="900"/>
        <v>0.15520084761378294</v>
      </c>
      <c r="V2698" s="393">
        <f t="shared" si="911"/>
        <v>0</v>
      </c>
      <c r="W2698" s="393">
        <f t="shared" si="912"/>
        <v>0</v>
      </c>
      <c r="X2698" s="53">
        <f t="shared" si="901"/>
        <v>7.2611825133591296E-2</v>
      </c>
      <c r="Y2698" s="53">
        <f t="shared" si="902"/>
        <v>0.1090010051335913</v>
      </c>
      <c r="Z2698" s="53">
        <f t="shared" si="903"/>
        <v>3.6305912566795648E-2</v>
      </c>
      <c r="AA2698" s="53">
        <f t="shared" si="904"/>
        <v>5.4500502566795651E-2</v>
      </c>
      <c r="AB2698" s="50">
        <f t="shared" si="905"/>
        <v>588</v>
      </c>
      <c r="AC2698" s="50">
        <f t="shared" si="893"/>
        <v>2015</v>
      </c>
      <c r="AD2698" s="50">
        <f t="shared" si="906"/>
        <v>5</v>
      </c>
      <c r="AE2698" s="56">
        <f t="shared" si="907"/>
        <v>201505</v>
      </c>
      <c r="AF2698" s="56">
        <f t="shared" si="895"/>
        <v>20</v>
      </c>
      <c r="AG2698" s="58">
        <f t="shared" si="913"/>
        <v>0</v>
      </c>
      <c r="AH2698" s="56">
        <f t="shared" si="908"/>
        <v>12</v>
      </c>
      <c r="AI2698" s="53">
        <f t="shared" si="909"/>
        <v>9.0806415133591306E-2</v>
      </c>
      <c r="AJ2698" s="56">
        <f t="shared" si="910"/>
        <v>20.100000000000001</v>
      </c>
    </row>
    <row r="2699" spans="1:36" x14ac:dyDescent="0.25">
      <c r="A2699" s="50">
        <v>2698</v>
      </c>
      <c r="B2699" s="51">
        <v>42136</v>
      </c>
      <c r="C2699" s="75">
        <f t="shared" si="894"/>
        <v>42136</v>
      </c>
      <c r="D2699" s="50" t="s">
        <v>1224</v>
      </c>
      <c r="E2699" s="50">
        <v>20.100000000000001</v>
      </c>
      <c r="F2699" s="50">
        <v>1</v>
      </c>
      <c r="G2699" s="50">
        <v>11</v>
      </c>
      <c r="H2699" s="50">
        <v>50</v>
      </c>
      <c r="I2699" s="53">
        <f t="shared" si="896"/>
        <v>4.988425925925926E-2</v>
      </c>
      <c r="J2699" s="54">
        <f t="shared" si="897"/>
        <v>2.4818039432467293E-3</v>
      </c>
      <c r="K2699" s="50" t="s">
        <v>930</v>
      </c>
      <c r="L2699" s="50" t="s">
        <v>1579</v>
      </c>
      <c r="M2699" s="55">
        <f t="shared" si="898"/>
        <v>16.788863109048737</v>
      </c>
      <c r="N2699" s="50">
        <v>0</v>
      </c>
      <c r="O2699" s="50" t="s">
        <v>228</v>
      </c>
      <c r="R2699" s="50" t="s">
        <v>1580</v>
      </c>
      <c r="S2699" s="151">
        <f t="shared" si="899"/>
        <v>0.27796204164363369</v>
      </c>
      <c r="T2699" s="151">
        <f t="shared" si="900"/>
        <v>0.13898102082181685</v>
      </c>
      <c r="V2699" s="393">
        <f t="shared" si="911"/>
        <v>0</v>
      </c>
      <c r="W2699" s="393">
        <f t="shared" si="912"/>
        <v>0</v>
      </c>
      <c r="X2699" s="53">
        <f t="shared" si="901"/>
        <v>6.5023263313064308E-2</v>
      </c>
      <c r="Y2699" s="53">
        <f t="shared" si="902"/>
        <v>0.10141244331306432</v>
      </c>
      <c r="Z2699" s="53">
        <f t="shared" si="903"/>
        <v>3.2511631656532154E-2</v>
      </c>
      <c r="AA2699" s="53">
        <f t="shared" si="904"/>
        <v>5.0706221656532158E-2</v>
      </c>
      <c r="AB2699" s="50">
        <f t="shared" si="905"/>
        <v>395</v>
      </c>
      <c r="AC2699" s="50">
        <f t="shared" si="893"/>
        <v>2015</v>
      </c>
      <c r="AD2699" s="50">
        <f t="shared" si="906"/>
        <v>5</v>
      </c>
      <c r="AE2699" s="56">
        <f t="shared" si="907"/>
        <v>201505</v>
      </c>
      <c r="AF2699" s="56">
        <f t="shared" si="895"/>
        <v>20</v>
      </c>
      <c r="AG2699" s="58">
        <f t="shared" si="913"/>
        <v>0</v>
      </c>
      <c r="AH2699" s="56">
        <f t="shared" si="908"/>
        <v>12</v>
      </c>
      <c r="AI2699" s="53">
        <f t="shared" si="909"/>
        <v>8.3217853313064305E-2</v>
      </c>
      <c r="AJ2699" s="56">
        <f t="shared" si="910"/>
        <v>20.100000000000001</v>
      </c>
    </row>
    <row r="2700" spans="1:36" x14ac:dyDescent="0.25">
      <c r="A2700" s="50">
        <v>2699</v>
      </c>
      <c r="B2700" s="51">
        <v>42137</v>
      </c>
      <c r="C2700" s="75">
        <f t="shared" si="894"/>
        <v>42137</v>
      </c>
      <c r="D2700" s="50" t="s">
        <v>1223</v>
      </c>
      <c r="E2700" s="50">
        <v>3</v>
      </c>
      <c r="F2700" s="50">
        <v>0</v>
      </c>
      <c r="G2700" s="50">
        <v>31</v>
      </c>
      <c r="H2700" s="50">
        <v>5</v>
      </c>
      <c r="I2700" s="53">
        <f t="shared" si="896"/>
        <v>2.1585648148148145E-2</v>
      </c>
      <c r="J2700" s="54">
        <f t="shared" si="897"/>
        <v>7.1952160493827149E-3</v>
      </c>
      <c r="K2700" s="50" t="s">
        <v>1548</v>
      </c>
      <c r="L2700" s="50" t="s">
        <v>315</v>
      </c>
      <c r="M2700" s="55">
        <f t="shared" si="898"/>
        <v>5.7908847184986652</v>
      </c>
      <c r="N2700" s="50">
        <v>0</v>
      </c>
      <c r="O2700" s="50" t="s">
        <v>198</v>
      </c>
      <c r="R2700" s="50" t="s">
        <v>1581</v>
      </c>
      <c r="S2700" s="151">
        <f t="shared" si="899"/>
        <v>0.18851466049382712</v>
      </c>
      <c r="T2700" s="151">
        <f t="shared" si="900"/>
        <v>9.4257330246913559E-2</v>
      </c>
      <c r="V2700" s="393">
        <f t="shared" si="911"/>
        <v>0</v>
      </c>
      <c r="W2700" s="393">
        <f t="shared" si="912"/>
        <v>0</v>
      </c>
      <c r="X2700" s="53">
        <f t="shared" si="901"/>
        <v>0.18851466049382712</v>
      </c>
      <c r="Y2700" s="53">
        <f t="shared" si="902"/>
        <v>0.22490384049382711</v>
      </c>
      <c r="Z2700" s="53">
        <f t="shared" si="903"/>
        <v>9.4257330246913559E-2</v>
      </c>
      <c r="AA2700" s="53">
        <f t="shared" si="904"/>
        <v>0.11245192024691356</v>
      </c>
      <c r="AB2700" s="50">
        <f t="shared" si="905"/>
        <v>2037</v>
      </c>
      <c r="AC2700" s="50">
        <f t="shared" si="893"/>
        <v>2015</v>
      </c>
      <c r="AD2700" s="50">
        <f t="shared" si="906"/>
        <v>5</v>
      </c>
      <c r="AE2700" s="56">
        <f t="shared" si="907"/>
        <v>201505</v>
      </c>
      <c r="AF2700" s="56">
        <f t="shared" si="895"/>
        <v>20</v>
      </c>
      <c r="AG2700" s="58">
        <f t="shared" si="913"/>
        <v>0</v>
      </c>
      <c r="AH2700" s="56">
        <f t="shared" si="908"/>
        <v>13</v>
      </c>
      <c r="AI2700" s="53">
        <f t="shared" si="909"/>
        <v>0.2067092504938271</v>
      </c>
      <c r="AJ2700" s="56">
        <f t="shared" si="910"/>
        <v>12.809999999999999</v>
      </c>
    </row>
    <row r="2701" spans="1:36" x14ac:dyDescent="0.25">
      <c r="A2701" s="50">
        <v>2700</v>
      </c>
      <c r="B2701" s="51">
        <v>42137</v>
      </c>
      <c r="C2701" s="75">
        <f t="shared" si="894"/>
        <v>42137</v>
      </c>
      <c r="D2701" s="50" t="s">
        <v>1225</v>
      </c>
      <c r="E2701" s="50">
        <v>1</v>
      </c>
      <c r="F2701" s="50">
        <v>0</v>
      </c>
      <c r="G2701" s="50">
        <v>28</v>
      </c>
      <c r="H2701" s="50">
        <v>11</v>
      </c>
      <c r="I2701" s="53">
        <f t="shared" si="896"/>
        <v>1.9571759259259257E-2</v>
      </c>
      <c r="J2701" s="54">
        <f t="shared" si="897"/>
        <v>1.9571759259259257E-2</v>
      </c>
      <c r="K2701" s="50" t="s">
        <v>781</v>
      </c>
      <c r="L2701" s="50" t="s">
        <v>1570</v>
      </c>
      <c r="M2701" s="55">
        <f t="shared" si="898"/>
        <v>2.1289178001182751</v>
      </c>
      <c r="N2701" s="50">
        <v>0</v>
      </c>
      <c r="O2701" s="50" t="s">
        <v>253</v>
      </c>
      <c r="S2701" s="151">
        <f t="shared" si="899"/>
        <v>4.6972222222222214E-2</v>
      </c>
      <c r="T2701" s="151">
        <f t="shared" si="900"/>
        <v>2.3486111111111107E-2</v>
      </c>
      <c r="V2701" s="393">
        <f t="shared" si="911"/>
        <v>0</v>
      </c>
      <c r="W2701" s="393">
        <f t="shared" si="912"/>
        <v>0</v>
      </c>
      <c r="X2701" s="53">
        <f t="shared" si="901"/>
        <v>0.5127800925925925</v>
      </c>
      <c r="Y2701" s="53">
        <f t="shared" si="902"/>
        <v>0.54916927259259252</v>
      </c>
      <c r="Z2701" s="53">
        <f t="shared" si="903"/>
        <v>0.25639004629629625</v>
      </c>
      <c r="AA2701" s="53">
        <f t="shared" si="904"/>
        <v>0.27458463629629626</v>
      </c>
      <c r="AB2701" s="50">
        <f t="shared" si="905"/>
        <v>3618</v>
      </c>
      <c r="AC2701" s="50">
        <f t="shared" si="893"/>
        <v>2015</v>
      </c>
      <c r="AD2701" s="50">
        <f t="shared" si="906"/>
        <v>5</v>
      </c>
      <c r="AE2701" s="56">
        <f t="shared" si="907"/>
        <v>201505</v>
      </c>
      <c r="AF2701" s="56">
        <f t="shared" si="895"/>
        <v>20</v>
      </c>
      <c r="AG2701" s="58">
        <f t="shared" si="913"/>
        <v>0</v>
      </c>
      <c r="AH2701" s="56">
        <f t="shared" si="908"/>
        <v>13</v>
      </c>
      <c r="AI2701" s="53">
        <f t="shared" si="909"/>
        <v>0.53097468259259251</v>
      </c>
      <c r="AJ2701" s="56">
        <f t="shared" si="910"/>
        <v>46.7</v>
      </c>
    </row>
    <row r="2702" spans="1:36" x14ac:dyDescent="0.25">
      <c r="A2702" s="50">
        <v>2701</v>
      </c>
      <c r="B2702" s="51">
        <v>42139</v>
      </c>
      <c r="C2702" s="75">
        <f t="shared" si="894"/>
        <v>42139</v>
      </c>
      <c r="D2702" s="50" t="s">
        <v>1224</v>
      </c>
      <c r="E2702" s="50">
        <v>12.5</v>
      </c>
      <c r="F2702" s="50">
        <v>0</v>
      </c>
      <c r="G2702" s="50">
        <v>50</v>
      </c>
      <c r="H2702" s="50">
        <v>16</v>
      </c>
      <c r="I2702" s="53">
        <f t="shared" si="896"/>
        <v>3.4907407407407408E-2</v>
      </c>
      <c r="J2702" s="54">
        <f t="shared" si="897"/>
        <v>2.7925925925925926E-3</v>
      </c>
      <c r="K2702" s="50" t="s">
        <v>1340</v>
      </c>
      <c r="L2702" s="50" t="s">
        <v>315</v>
      </c>
      <c r="M2702" s="55">
        <f t="shared" si="898"/>
        <v>14.920424403183036</v>
      </c>
      <c r="N2702" s="50">
        <v>128</v>
      </c>
      <c r="O2702" s="50" t="s">
        <v>255</v>
      </c>
      <c r="R2702" s="50" t="s">
        <v>1582</v>
      </c>
      <c r="S2702" s="151">
        <f t="shared" si="899"/>
        <v>0.31277037037037037</v>
      </c>
      <c r="T2702" s="151">
        <f t="shared" si="900"/>
        <v>0.15638518518518518</v>
      </c>
      <c r="V2702" s="393">
        <f t="shared" si="911"/>
        <v>0</v>
      </c>
      <c r="W2702" s="393">
        <f t="shared" si="912"/>
        <v>0</v>
      </c>
      <c r="X2702" s="53">
        <f t="shared" si="901"/>
        <v>7.3165925925925926E-2</v>
      </c>
      <c r="Y2702" s="53">
        <f t="shared" si="902"/>
        <v>0.10955510592592592</v>
      </c>
      <c r="Z2702" s="53">
        <f t="shared" si="903"/>
        <v>3.6582962962962963E-2</v>
      </c>
      <c r="AA2702" s="53">
        <f t="shared" si="904"/>
        <v>5.477755296296296E-2</v>
      </c>
      <c r="AB2702" s="50">
        <f t="shared" si="905"/>
        <v>625</v>
      </c>
      <c r="AC2702" s="50">
        <f t="shared" si="893"/>
        <v>2015</v>
      </c>
      <c r="AD2702" s="50">
        <f t="shared" si="906"/>
        <v>5</v>
      </c>
      <c r="AE2702" s="56">
        <f t="shared" si="907"/>
        <v>201505</v>
      </c>
      <c r="AF2702" s="56">
        <f t="shared" si="895"/>
        <v>20</v>
      </c>
      <c r="AG2702" s="58">
        <f t="shared" si="913"/>
        <v>1</v>
      </c>
      <c r="AH2702" s="56">
        <f t="shared" si="908"/>
        <v>15</v>
      </c>
      <c r="AI2702" s="53">
        <f t="shared" si="909"/>
        <v>9.1360515925925923E-2</v>
      </c>
      <c r="AJ2702" s="56">
        <f t="shared" si="910"/>
        <v>12.5</v>
      </c>
    </row>
    <row r="2703" spans="1:36" x14ac:dyDescent="0.25">
      <c r="A2703" s="50">
        <v>2702</v>
      </c>
      <c r="B2703" s="51">
        <v>42141</v>
      </c>
      <c r="C2703" s="75">
        <f t="shared" si="894"/>
        <v>42141</v>
      </c>
      <c r="D2703" s="50" t="s">
        <v>1224</v>
      </c>
      <c r="E2703" s="50">
        <v>62</v>
      </c>
      <c r="F2703" s="50">
        <v>4</v>
      </c>
      <c r="G2703" s="50">
        <v>10</v>
      </c>
      <c r="H2703" s="50">
        <v>1</v>
      </c>
      <c r="I2703" s="53">
        <f t="shared" si="896"/>
        <v>0.1736226851851852</v>
      </c>
      <c r="J2703" s="54">
        <f t="shared" si="897"/>
        <v>2.8003658900836322E-3</v>
      </c>
      <c r="K2703" s="50" t="s">
        <v>1340</v>
      </c>
      <c r="L2703" s="50" t="s">
        <v>1603</v>
      </c>
      <c r="M2703" s="55">
        <f t="shared" si="898"/>
        <v>14.879008066128936</v>
      </c>
      <c r="N2703" s="50">
        <v>144</v>
      </c>
      <c r="O2703" s="50" t="s">
        <v>255</v>
      </c>
      <c r="R2703" s="50" t="s">
        <v>1583</v>
      </c>
      <c r="S2703" s="151">
        <f t="shared" si="899"/>
        <v>0.31364097968936683</v>
      </c>
      <c r="T2703" s="151">
        <f t="shared" si="900"/>
        <v>0.15682048984468341</v>
      </c>
      <c r="V2703" s="393">
        <f t="shared" si="911"/>
        <v>0</v>
      </c>
      <c r="W2703" s="393">
        <f t="shared" si="912"/>
        <v>0</v>
      </c>
      <c r="X2703" s="53">
        <f t="shared" si="901"/>
        <v>7.3369586320191166E-2</v>
      </c>
      <c r="Y2703" s="53">
        <f t="shared" si="902"/>
        <v>0.10975876632019116</v>
      </c>
      <c r="Z2703" s="53">
        <f t="shared" si="903"/>
        <v>3.6684793160095583E-2</v>
      </c>
      <c r="AA2703" s="53">
        <f t="shared" si="904"/>
        <v>5.4879383160095579E-2</v>
      </c>
      <c r="AB2703" s="50">
        <f t="shared" si="905"/>
        <v>633</v>
      </c>
      <c r="AC2703" s="50">
        <f t="shared" si="893"/>
        <v>2015</v>
      </c>
      <c r="AD2703" s="50">
        <f t="shared" si="906"/>
        <v>5</v>
      </c>
      <c r="AE2703" s="56">
        <f t="shared" si="907"/>
        <v>201505</v>
      </c>
      <c r="AF2703" s="56">
        <f t="shared" si="895"/>
        <v>21</v>
      </c>
      <c r="AG2703" s="58">
        <f t="shared" si="913"/>
        <v>1</v>
      </c>
      <c r="AH2703" s="56">
        <f t="shared" si="908"/>
        <v>17</v>
      </c>
      <c r="AI2703" s="53">
        <f t="shared" si="909"/>
        <v>9.1564176320191162E-2</v>
      </c>
      <c r="AJ2703" s="56">
        <f t="shared" si="910"/>
        <v>62</v>
      </c>
    </row>
    <row r="2704" spans="1:36" x14ac:dyDescent="0.25">
      <c r="A2704" s="50">
        <v>2703</v>
      </c>
      <c r="B2704" s="51">
        <v>42143</v>
      </c>
      <c r="C2704" s="75">
        <f t="shared" si="894"/>
        <v>42143</v>
      </c>
      <c r="D2704" s="50" t="s">
        <v>1223</v>
      </c>
      <c r="E2704" s="50">
        <v>3.3</v>
      </c>
      <c r="F2704" s="50">
        <v>0</v>
      </c>
      <c r="G2704" s="50">
        <v>33</v>
      </c>
      <c r="H2704" s="50">
        <v>52</v>
      </c>
      <c r="I2704" s="53">
        <f t="shared" si="896"/>
        <v>2.3518518518518518E-2</v>
      </c>
      <c r="J2704" s="54">
        <f t="shared" si="897"/>
        <v>7.1268237934904608E-3</v>
      </c>
      <c r="K2704" s="50" t="s">
        <v>1560</v>
      </c>
      <c r="L2704" s="50" t="s">
        <v>1584</v>
      </c>
      <c r="M2704" s="55">
        <f t="shared" si="898"/>
        <v>5.8464566929133897</v>
      </c>
      <c r="N2704" s="50">
        <v>0</v>
      </c>
      <c r="O2704" s="50" t="s">
        <v>255</v>
      </c>
      <c r="R2704" s="50" t="s">
        <v>1585</v>
      </c>
      <c r="S2704" s="151">
        <f t="shared" si="899"/>
        <v>0.18672278338945006</v>
      </c>
      <c r="T2704" s="151">
        <f t="shared" si="900"/>
        <v>9.3361391694725029E-2</v>
      </c>
      <c r="V2704" s="393">
        <f t="shared" si="911"/>
        <v>0</v>
      </c>
      <c r="W2704" s="393">
        <f t="shared" si="912"/>
        <v>0</v>
      </c>
      <c r="X2704" s="53">
        <f t="shared" si="901"/>
        <v>0.18672278338945006</v>
      </c>
      <c r="Y2704" s="53">
        <f t="shared" si="902"/>
        <v>0.22311196338945005</v>
      </c>
      <c r="Z2704" s="53">
        <f t="shared" si="903"/>
        <v>9.3361391694725029E-2</v>
      </c>
      <c r="AA2704" s="53">
        <f t="shared" si="904"/>
        <v>0.11155598169472503</v>
      </c>
      <c r="AB2704" s="50">
        <f t="shared" si="905"/>
        <v>1951</v>
      </c>
      <c r="AC2704" s="50">
        <f t="shared" si="893"/>
        <v>2015</v>
      </c>
      <c r="AD2704" s="50">
        <f t="shared" si="906"/>
        <v>5</v>
      </c>
      <c r="AE2704" s="56">
        <f t="shared" si="907"/>
        <v>201505</v>
      </c>
      <c r="AF2704" s="56">
        <f t="shared" si="895"/>
        <v>21</v>
      </c>
      <c r="AG2704" s="58">
        <f t="shared" si="913"/>
        <v>1</v>
      </c>
      <c r="AH2704" s="56">
        <f t="shared" si="908"/>
        <v>19</v>
      </c>
      <c r="AI2704" s="53">
        <f t="shared" si="909"/>
        <v>0.20491737338945004</v>
      </c>
      <c r="AJ2704" s="56">
        <f t="shared" si="910"/>
        <v>14.090999999999998</v>
      </c>
    </row>
    <row r="2705" spans="1:36" x14ac:dyDescent="0.25">
      <c r="A2705" s="50">
        <v>2704</v>
      </c>
      <c r="B2705" s="51">
        <v>42145</v>
      </c>
      <c r="C2705" s="75">
        <f t="shared" si="894"/>
        <v>42145</v>
      </c>
      <c r="D2705" s="50" t="s">
        <v>1223</v>
      </c>
      <c r="E2705" s="50">
        <v>3.75</v>
      </c>
      <c r="F2705" s="50">
        <v>0</v>
      </c>
      <c r="G2705" s="50">
        <v>43</v>
      </c>
      <c r="H2705" s="50">
        <v>58</v>
      </c>
      <c r="I2705" s="53">
        <f t="shared" si="896"/>
        <v>3.0532407407407411E-2</v>
      </c>
      <c r="J2705" s="54">
        <f t="shared" si="897"/>
        <v>8.1419753086419758E-3</v>
      </c>
      <c r="K2705" s="50" t="s">
        <v>1560</v>
      </c>
      <c r="L2705" s="50" t="s">
        <v>1586</v>
      </c>
      <c r="M2705" s="55">
        <f t="shared" si="898"/>
        <v>5.1175132676269941</v>
      </c>
      <c r="N2705" s="50">
        <v>143</v>
      </c>
      <c r="O2705" s="50" t="s">
        <v>377</v>
      </c>
      <c r="R2705" s="50" t="s">
        <v>1587</v>
      </c>
      <c r="S2705" s="151">
        <f t="shared" si="899"/>
        <v>0.21331975308641976</v>
      </c>
      <c r="T2705" s="151">
        <f t="shared" si="900"/>
        <v>0.10665987654320988</v>
      </c>
      <c r="V2705" s="393">
        <f t="shared" si="911"/>
        <v>0</v>
      </c>
      <c r="W2705" s="393">
        <f t="shared" si="912"/>
        <v>0</v>
      </c>
      <c r="X2705" s="53">
        <f t="shared" si="901"/>
        <v>0.21331975308641976</v>
      </c>
      <c r="Y2705" s="53">
        <f t="shared" si="902"/>
        <v>0.24970893308641975</v>
      </c>
      <c r="Z2705" s="53">
        <f t="shared" si="903"/>
        <v>0.10665987654320988</v>
      </c>
      <c r="AA2705" s="53">
        <f t="shared" si="904"/>
        <v>0.12485446654320988</v>
      </c>
      <c r="AB2705" s="50">
        <f t="shared" si="905"/>
        <v>2897</v>
      </c>
      <c r="AC2705" s="50">
        <f t="shared" si="893"/>
        <v>2015</v>
      </c>
      <c r="AD2705" s="50">
        <f t="shared" si="906"/>
        <v>5</v>
      </c>
      <c r="AE2705" s="56">
        <f t="shared" si="907"/>
        <v>201505</v>
      </c>
      <c r="AF2705" s="56">
        <f t="shared" si="895"/>
        <v>21</v>
      </c>
      <c r="AG2705" s="58">
        <f t="shared" si="913"/>
        <v>1</v>
      </c>
      <c r="AH2705" s="56">
        <f t="shared" si="908"/>
        <v>21</v>
      </c>
      <c r="AI2705" s="53">
        <f t="shared" si="909"/>
        <v>0.23151434308641977</v>
      </c>
      <c r="AJ2705" s="56">
        <f t="shared" si="910"/>
        <v>16.012499999999999</v>
      </c>
    </row>
    <row r="2706" spans="1:36" x14ac:dyDescent="0.25">
      <c r="A2706" s="50">
        <v>2705</v>
      </c>
      <c r="B2706" s="51">
        <v>42146</v>
      </c>
      <c r="C2706" s="75">
        <f t="shared" si="894"/>
        <v>42146</v>
      </c>
      <c r="D2706" s="50" t="s">
        <v>1223</v>
      </c>
      <c r="E2706" s="50">
        <v>10</v>
      </c>
      <c r="F2706" s="50">
        <v>2</v>
      </c>
      <c r="G2706" s="50">
        <v>5</v>
      </c>
      <c r="H2706" s="50">
        <v>0</v>
      </c>
      <c r="I2706" s="53">
        <f t="shared" si="896"/>
        <v>8.6805555555555566E-2</v>
      </c>
      <c r="J2706" s="54">
        <f t="shared" si="897"/>
        <v>8.6805555555555559E-3</v>
      </c>
      <c r="K2706" s="50" t="s">
        <v>1560</v>
      </c>
      <c r="L2706" s="50" t="s">
        <v>1588</v>
      </c>
      <c r="M2706" s="55">
        <f t="shared" si="898"/>
        <v>4.8000000000000034</v>
      </c>
      <c r="N2706" s="50">
        <v>152</v>
      </c>
      <c r="O2706" s="50" t="s">
        <v>255</v>
      </c>
      <c r="R2706" s="50" t="s">
        <v>1589</v>
      </c>
      <c r="S2706" s="151">
        <f t="shared" si="899"/>
        <v>0.22743055555555555</v>
      </c>
      <c r="T2706" s="151">
        <f t="shared" si="900"/>
        <v>0.11371527777777778</v>
      </c>
      <c r="V2706" s="393">
        <f t="shared" si="911"/>
        <v>0</v>
      </c>
      <c r="W2706" s="393">
        <f t="shared" si="912"/>
        <v>0</v>
      </c>
      <c r="X2706" s="53">
        <f t="shared" si="901"/>
        <v>0.22743055555555555</v>
      </c>
      <c r="Y2706" s="53">
        <f t="shared" si="902"/>
        <v>0.26381973555555555</v>
      </c>
      <c r="Z2706" s="53">
        <f t="shared" si="903"/>
        <v>0.11371527777777778</v>
      </c>
      <c r="AA2706" s="53">
        <f t="shared" si="904"/>
        <v>0.13190986777777777</v>
      </c>
      <c r="AB2706" s="50">
        <f t="shared" si="905"/>
        <v>3150</v>
      </c>
      <c r="AC2706" s="50">
        <f t="shared" si="893"/>
        <v>2015</v>
      </c>
      <c r="AD2706" s="50">
        <f t="shared" si="906"/>
        <v>5</v>
      </c>
      <c r="AE2706" s="56">
        <f t="shared" si="907"/>
        <v>201505</v>
      </c>
      <c r="AF2706" s="56">
        <f t="shared" si="895"/>
        <v>21</v>
      </c>
      <c r="AG2706" s="58">
        <f t="shared" si="913"/>
        <v>0</v>
      </c>
      <c r="AH2706" s="56">
        <f t="shared" si="908"/>
        <v>22</v>
      </c>
      <c r="AI2706" s="53">
        <f t="shared" si="909"/>
        <v>0.24562514555555554</v>
      </c>
      <c r="AJ2706" s="56">
        <f t="shared" si="910"/>
        <v>42.699999999999996</v>
      </c>
    </row>
    <row r="2707" spans="1:36" x14ac:dyDescent="0.25">
      <c r="A2707" s="50">
        <v>2706</v>
      </c>
      <c r="B2707" s="51">
        <v>42147</v>
      </c>
      <c r="C2707" s="75">
        <f t="shared" si="894"/>
        <v>42147</v>
      </c>
      <c r="D2707" s="50" t="s">
        <v>1223</v>
      </c>
      <c r="E2707" s="50">
        <v>3.1</v>
      </c>
      <c r="F2707" s="50">
        <v>0</v>
      </c>
      <c r="G2707" s="50">
        <v>26</v>
      </c>
      <c r="H2707" s="50">
        <v>11</v>
      </c>
      <c r="I2707" s="53">
        <f t="shared" si="896"/>
        <v>1.818287037037037E-2</v>
      </c>
      <c r="J2707" s="54">
        <f t="shared" si="897"/>
        <v>5.8654420549581841E-3</v>
      </c>
      <c r="K2707" s="50" t="s">
        <v>1560</v>
      </c>
      <c r="L2707" s="50" t="s">
        <v>1590</v>
      </c>
      <c r="M2707" s="55">
        <f t="shared" si="898"/>
        <v>7.1037555697008328</v>
      </c>
      <c r="N2707" s="50">
        <v>0</v>
      </c>
      <c r="O2707" s="50" t="s">
        <v>255</v>
      </c>
      <c r="R2707" s="50" t="s">
        <v>1591</v>
      </c>
      <c r="S2707" s="151">
        <f t="shared" si="899"/>
        <v>0.15367458183990443</v>
      </c>
      <c r="T2707" s="151">
        <f t="shared" si="900"/>
        <v>7.6837290919952214E-2</v>
      </c>
      <c r="V2707" s="393">
        <f t="shared" si="911"/>
        <v>0</v>
      </c>
      <c r="W2707" s="393">
        <f t="shared" si="912"/>
        <v>0</v>
      </c>
      <c r="X2707" s="53">
        <f t="shared" si="901"/>
        <v>0.15367458183990443</v>
      </c>
      <c r="Y2707" s="53">
        <f t="shared" si="902"/>
        <v>0.19006376183990442</v>
      </c>
      <c r="Z2707" s="53">
        <f t="shared" si="903"/>
        <v>7.6837290919952214E-2</v>
      </c>
      <c r="AA2707" s="53">
        <f t="shared" si="904"/>
        <v>9.5031880919952211E-2</v>
      </c>
      <c r="AB2707" s="50">
        <f t="shared" si="905"/>
        <v>991</v>
      </c>
      <c r="AC2707" s="50">
        <f t="shared" si="893"/>
        <v>2015</v>
      </c>
      <c r="AD2707" s="50">
        <f t="shared" si="906"/>
        <v>5</v>
      </c>
      <c r="AE2707" s="56">
        <f t="shared" si="907"/>
        <v>201505</v>
      </c>
      <c r="AF2707" s="56">
        <f t="shared" si="895"/>
        <v>21</v>
      </c>
      <c r="AG2707" s="58">
        <f t="shared" si="913"/>
        <v>0</v>
      </c>
      <c r="AH2707" s="56">
        <f t="shared" si="908"/>
        <v>23</v>
      </c>
      <c r="AI2707" s="53">
        <f t="shared" si="909"/>
        <v>0.17186917183990441</v>
      </c>
      <c r="AJ2707" s="56">
        <f t="shared" si="910"/>
        <v>13.236999999999998</v>
      </c>
    </row>
    <row r="2708" spans="1:36" ht="15.75" x14ac:dyDescent="0.3">
      <c r="A2708" s="50">
        <v>2707</v>
      </c>
      <c r="B2708" s="51">
        <v>42148</v>
      </c>
      <c r="C2708" s="75">
        <f t="shared" si="894"/>
        <v>42148</v>
      </c>
      <c r="D2708" s="50" t="s">
        <v>1225</v>
      </c>
      <c r="E2708" s="50">
        <v>0.75</v>
      </c>
      <c r="F2708" s="50">
        <v>0</v>
      </c>
      <c r="G2708" s="50">
        <v>30</v>
      </c>
      <c r="H2708" s="50">
        <v>28</v>
      </c>
      <c r="I2708" s="53">
        <f t="shared" si="896"/>
        <v>2.1157407407407406E-2</v>
      </c>
      <c r="J2708" s="54">
        <f t="shared" si="897"/>
        <v>2.8209876543209875E-2</v>
      </c>
      <c r="K2708" s="50" t="s">
        <v>949</v>
      </c>
      <c r="L2708" s="50" t="s">
        <v>1592</v>
      </c>
      <c r="M2708" s="55">
        <f t="shared" si="898"/>
        <v>1.4770240700218831</v>
      </c>
      <c r="N2708" s="50">
        <v>0</v>
      </c>
      <c r="O2708" s="50" t="s">
        <v>377</v>
      </c>
      <c r="R2708" s="146" t="s">
        <v>1593</v>
      </c>
      <c r="S2708" s="151">
        <f t="shared" si="899"/>
        <v>6.7703703703703697E-2</v>
      </c>
      <c r="T2708" s="151">
        <f t="shared" si="900"/>
        <v>3.3851851851851848E-2</v>
      </c>
      <c r="V2708" s="393">
        <f t="shared" si="911"/>
        <v>0</v>
      </c>
      <c r="W2708" s="393">
        <f t="shared" si="912"/>
        <v>0</v>
      </c>
      <c r="X2708" s="53">
        <f t="shared" si="901"/>
        <v>0.73909876543209874</v>
      </c>
      <c r="Y2708" s="53">
        <f t="shared" si="902"/>
        <v>0.77548794543209865</v>
      </c>
      <c r="Z2708" s="53">
        <f t="shared" si="903"/>
        <v>0.36954938271604937</v>
      </c>
      <c r="AA2708" s="53">
        <f t="shared" si="904"/>
        <v>0.38774397271604932</v>
      </c>
      <c r="AB2708" s="50">
        <f t="shared" si="905"/>
        <v>4005</v>
      </c>
      <c r="AC2708" s="50">
        <f t="shared" si="893"/>
        <v>2015</v>
      </c>
      <c r="AD2708" s="50">
        <f t="shared" si="906"/>
        <v>5</v>
      </c>
      <c r="AE2708" s="56">
        <f t="shared" si="907"/>
        <v>201505</v>
      </c>
      <c r="AF2708" s="56">
        <f t="shared" si="895"/>
        <v>22</v>
      </c>
      <c r="AG2708" s="58">
        <f t="shared" si="913"/>
        <v>0</v>
      </c>
      <c r="AH2708" s="56">
        <f t="shared" si="908"/>
        <v>24</v>
      </c>
      <c r="AI2708" s="53">
        <f t="shared" si="909"/>
        <v>0.75729335543209864</v>
      </c>
      <c r="AJ2708" s="56">
        <f t="shared" si="910"/>
        <v>35.025000000000006</v>
      </c>
    </row>
    <row r="2709" spans="1:36" x14ac:dyDescent="0.25">
      <c r="A2709" s="50">
        <v>2708</v>
      </c>
      <c r="B2709" s="51">
        <v>42148</v>
      </c>
      <c r="C2709" s="75">
        <f t="shared" si="894"/>
        <v>42148</v>
      </c>
      <c r="D2709" s="50" t="s">
        <v>1224</v>
      </c>
      <c r="E2709" s="50">
        <v>59</v>
      </c>
      <c r="F2709" s="50">
        <v>4</v>
      </c>
      <c r="G2709" s="50">
        <v>0</v>
      </c>
      <c r="H2709" s="50">
        <v>14</v>
      </c>
      <c r="I2709" s="53">
        <f t="shared" si="896"/>
        <v>0.1668287037037037</v>
      </c>
      <c r="J2709" s="54">
        <f t="shared" si="897"/>
        <v>2.8276051475204017E-3</v>
      </c>
      <c r="K2709" s="50" t="s">
        <v>1340</v>
      </c>
      <c r="L2709" s="50" t="s">
        <v>1594</v>
      </c>
      <c r="M2709" s="55">
        <f t="shared" si="898"/>
        <v>14.735673650617468</v>
      </c>
      <c r="N2709" s="50">
        <v>0</v>
      </c>
      <c r="O2709" s="50" t="s">
        <v>255</v>
      </c>
      <c r="R2709" s="50" t="s">
        <v>1595</v>
      </c>
      <c r="S2709" s="151">
        <f t="shared" si="899"/>
        <v>0.31669177652228497</v>
      </c>
      <c r="T2709" s="151">
        <f t="shared" si="900"/>
        <v>0.15834588826114249</v>
      </c>
      <c r="V2709" s="393">
        <f t="shared" si="911"/>
        <v>0</v>
      </c>
      <c r="W2709" s="393">
        <f t="shared" si="912"/>
        <v>0</v>
      </c>
      <c r="X2709" s="53">
        <f t="shared" si="901"/>
        <v>7.4083254865034517E-2</v>
      </c>
      <c r="Y2709" s="53">
        <f t="shared" si="902"/>
        <v>0.11047243486503452</v>
      </c>
      <c r="Z2709" s="53">
        <f t="shared" si="903"/>
        <v>3.7041627432517259E-2</v>
      </c>
      <c r="AA2709" s="53">
        <f t="shared" si="904"/>
        <v>5.5236217432517262E-2</v>
      </c>
      <c r="AB2709" s="50">
        <f t="shared" si="905"/>
        <v>646</v>
      </c>
      <c r="AC2709" s="50">
        <f t="shared" si="893"/>
        <v>2015</v>
      </c>
      <c r="AD2709" s="50">
        <f t="shared" si="906"/>
        <v>5</v>
      </c>
      <c r="AE2709" s="56">
        <f t="shared" si="907"/>
        <v>201505</v>
      </c>
      <c r="AF2709" s="56">
        <f t="shared" si="895"/>
        <v>22</v>
      </c>
      <c r="AG2709" s="58">
        <f t="shared" si="913"/>
        <v>0</v>
      </c>
      <c r="AH2709" s="56">
        <f t="shared" si="908"/>
        <v>24</v>
      </c>
      <c r="AI2709" s="53">
        <f t="shared" si="909"/>
        <v>9.2277844865034514E-2</v>
      </c>
      <c r="AJ2709" s="56">
        <f t="shared" si="910"/>
        <v>59</v>
      </c>
    </row>
    <row r="2710" spans="1:36" x14ac:dyDescent="0.25">
      <c r="A2710" s="50">
        <v>2709</v>
      </c>
      <c r="B2710" s="51">
        <v>42149</v>
      </c>
      <c r="C2710" s="75">
        <f t="shared" si="894"/>
        <v>42149</v>
      </c>
      <c r="D2710" s="50" t="s">
        <v>1223</v>
      </c>
      <c r="E2710" s="50">
        <v>1.6</v>
      </c>
      <c r="F2710" s="50">
        <v>0</v>
      </c>
      <c r="G2710" s="50">
        <v>20</v>
      </c>
      <c r="H2710" s="50">
        <v>0</v>
      </c>
      <c r="I2710" s="53">
        <f t="shared" si="896"/>
        <v>1.3888888888888888E-2</v>
      </c>
      <c r="J2710" s="54">
        <f t="shared" si="897"/>
        <v>8.6805555555555542E-3</v>
      </c>
      <c r="K2710" s="50" t="s">
        <v>1560</v>
      </c>
      <c r="L2710" s="50" t="s">
        <v>796</v>
      </c>
      <c r="M2710" s="55">
        <f t="shared" si="898"/>
        <v>4.8000000000000043</v>
      </c>
      <c r="N2710" s="50">
        <v>0</v>
      </c>
      <c r="O2710" s="50" t="s">
        <v>228</v>
      </c>
      <c r="R2710" s="50" t="s">
        <v>1596</v>
      </c>
      <c r="S2710" s="151">
        <f t="shared" si="899"/>
        <v>0.22743055555555552</v>
      </c>
      <c r="T2710" s="151">
        <f t="shared" si="900"/>
        <v>0.11371527777777776</v>
      </c>
      <c r="V2710" s="393">
        <f t="shared" si="911"/>
        <v>0</v>
      </c>
      <c r="W2710" s="393">
        <f t="shared" si="912"/>
        <v>0</v>
      </c>
      <c r="X2710" s="53">
        <f t="shared" si="901"/>
        <v>0.22743055555555552</v>
      </c>
      <c r="Y2710" s="53">
        <f t="shared" si="902"/>
        <v>0.26381973555555555</v>
      </c>
      <c r="Z2710" s="53">
        <f t="shared" si="903"/>
        <v>0.11371527777777776</v>
      </c>
      <c r="AA2710" s="53">
        <f t="shared" si="904"/>
        <v>0.13190986777777777</v>
      </c>
      <c r="AB2710" s="50">
        <f t="shared" si="905"/>
        <v>3148</v>
      </c>
      <c r="AC2710" s="50">
        <f t="shared" si="893"/>
        <v>2015</v>
      </c>
      <c r="AD2710" s="50">
        <f t="shared" si="906"/>
        <v>5</v>
      </c>
      <c r="AE2710" s="56">
        <f t="shared" si="907"/>
        <v>201505</v>
      </c>
      <c r="AF2710" s="56">
        <f t="shared" si="895"/>
        <v>22</v>
      </c>
      <c r="AG2710" s="58">
        <f t="shared" si="913"/>
        <v>0</v>
      </c>
      <c r="AH2710" s="56">
        <f t="shared" si="908"/>
        <v>25</v>
      </c>
      <c r="AI2710" s="53">
        <f t="shared" si="909"/>
        <v>0.24562514555555554</v>
      </c>
      <c r="AJ2710" s="56">
        <f t="shared" si="910"/>
        <v>6.8319999999999999</v>
      </c>
    </row>
    <row r="2711" spans="1:36" x14ac:dyDescent="0.25">
      <c r="A2711" s="50">
        <v>2710</v>
      </c>
      <c r="B2711" s="51">
        <v>42151</v>
      </c>
      <c r="C2711" s="75">
        <f t="shared" si="894"/>
        <v>42151</v>
      </c>
      <c r="D2711" s="50" t="s">
        <v>1225</v>
      </c>
      <c r="E2711" s="50">
        <v>0.53</v>
      </c>
      <c r="F2711" s="50">
        <v>0</v>
      </c>
      <c r="G2711" s="50">
        <v>21</v>
      </c>
      <c r="H2711" s="50">
        <v>27</v>
      </c>
      <c r="I2711" s="53">
        <f t="shared" si="896"/>
        <v>1.4895833333333332E-2</v>
      </c>
      <c r="J2711" s="54">
        <f t="shared" si="897"/>
        <v>2.8105345911949683E-2</v>
      </c>
      <c r="K2711" s="50" t="s">
        <v>949</v>
      </c>
      <c r="L2711" s="50" t="s">
        <v>315</v>
      </c>
      <c r="M2711" s="55">
        <f t="shared" si="898"/>
        <v>1.4825174825174838</v>
      </c>
      <c r="N2711" s="50">
        <v>0</v>
      </c>
      <c r="O2711" s="50" t="s">
        <v>255</v>
      </c>
      <c r="R2711" s="50" t="s">
        <v>1597</v>
      </c>
      <c r="S2711" s="151">
        <f t="shared" si="899"/>
        <v>6.745283018867923E-2</v>
      </c>
      <c r="T2711" s="151">
        <f t="shared" si="900"/>
        <v>3.3726415094339615E-2</v>
      </c>
      <c r="V2711" s="393">
        <f t="shared" si="911"/>
        <v>0</v>
      </c>
      <c r="W2711" s="393">
        <f t="shared" si="912"/>
        <v>0</v>
      </c>
      <c r="X2711" s="53">
        <f t="shared" si="901"/>
        <v>0.73636006289308165</v>
      </c>
      <c r="Y2711" s="53">
        <f t="shared" si="902"/>
        <v>0.77274924289308167</v>
      </c>
      <c r="Z2711" s="53">
        <f t="shared" si="903"/>
        <v>0.36818003144654082</v>
      </c>
      <c r="AA2711" s="53">
        <f t="shared" si="904"/>
        <v>0.38637462144654083</v>
      </c>
      <c r="AB2711" s="50">
        <f t="shared" si="905"/>
        <v>4001</v>
      </c>
      <c r="AC2711" s="50">
        <f t="shared" si="893"/>
        <v>2015</v>
      </c>
      <c r="AD2711" s="50">
        <f t="shared" si="906"/>
        <v>5</v>
      </c>
      <c r="AE2711" s="56">
        <f t="shared" si="907"/>
        <v>201505</v>
      </c>
      <c r="AF2711" s="56">
        <f t="shared" si="895"/>
        <v>22</v>
      </c>
      <c r="AG2711" s="58">
        <f t="shared" si="913"/>
        <v>1</v>
      </c>
      <c r="AH2711" s="56">
        <f t="shared" si="908"/>
        <v>27</v>
      </c>
      <c r="AI2711" s="53">
        <f t="shared" si="909"/>
        <v>0.75455465289308166</v>
      </c>
      <c r="AJ2711" s="56">
        <f t="shared" si="910"/>
        <v>24.751000000000001</v>
      </c>
    </row>
    <row r="2712" spans="1:36" x14ac:dyDescent="0.25">
      <c r="A2712" s="50">
        <v>2711</v>
      </c>
      <c r="B2712" s="51">
        <v>42152</v>
      </c>
      <c r="C2712" s="75">
        <f t="shared" si="894"/>
        <v>42152</v>
      </c>
      <c r="D2712" s="50" t="s">
        <v>1223</v>
      </c>
      <c r="E2712" s="50">
        <v>4.2</v>
      </c>
      <c r="F2712" s="50">
        <v>0</v>
      </c>
      <c r="G2712" s="50">
        <v>46</v>
      </c>
      <c r="H2712" s="50">
        <v>29</v>
      </c>
      <c r="I2712" s="53">
        <f t="shared" si="896"/>
        <v>3.2280092592592589E-2</v>
      </c>
      <c r="J2712" s="54">
        <f t="shared" si="897"/>
        <v>7.6857363315696635E-3</v>
      </c>
      <c r="K2712" s="50" t="s">
        <v>1548</v>
      </c>
      <c r="L2712" s="50" t="s">
        <v>1598</v>
      </c>
      <c r="M2712" s="55">
        <f t="shared" si="898"/>
        <v>5.4212979562567281</v>
      </c>
      <c r="N2712" s="50">
        <v>0</v>
      </c>
      <c r="O2712" s="50" t="s">
        <v>255</v>
      </c>
      <c r="R2712" s="50" t="s">
        <v>1599</v>
      </c>
      <c r="S2712" s="151">
        <f t="shared" si="899"/>
        <v>0.20136629188712518</v>
      </c>
      <c r="T2712" s="151">
        <f t="shared" si="900"/>
        <v>0.10068314594356259</v>
      </c>
      <c r="V2712" s="393">
        <f t="shared" si="911"/>
        <v>0</v>
      </c>
      <c r="W2712" s="393">
        <f t="shared" si="912"/>
        <v>0</v>
      </c>
      <c r="X2712" s="53">
        <f t="shared" si="901"/>
        <v>0.20136629188712518</v>
      </c>
      <c r="Y2712" s="53">
        <f t="shared" si="902"/>
        <v>0.23775547188712515</v>
      </c>
      <c r="Z2712" s="53">
        <f t="shared" si="903"/>
        <v>0.10068314594356259</v>
      </c>
      <c r="AA2712" s="53">
        <f t="shared" si="904"/>
        <v>0.11887773594356257</v>
      </c>
      <c r="AB2712" s="50">
        <f t="shared" si="905"/>
        <v>2555</v>
      </c>
      <c r="AC2712" s="50">
        <f t="shared" si="893"/>
        <v>2015</v>
      </c>
      <c r="AD2712" s="50">
        <f t="shared" si="906"/>
        <v>5</v>
      </c>
      <c r="AE2712" s="56">
        <f t="shared" si="907"/>
        <v>201505</v>
      </c>
      <c r="AF2712" s="56">
        <f t="shared" si="895"/>
        <v>22</v>
      </c>
      <c r="AG2712" s="58">
        <f t="shared" si="913"/>
        <v>0</v>
      </c>
      <c r="AH2712" s="56">
        <f t="shared" si="908"/>
        <v>28</v>
      </c>
      <c r="AI2712" s="53">
        <f t="shared" si="909"/>
        <v>0.21956088188712516</v>
      </c>
      <c r="AJ2712" s="56">
        <f t="shared" si="910"/>
        <v>17.933999999999997</v>
      </c>
    </row>
    <row r="2713" spans="1:36" x14ac:dyDescent="0.25">
      <c r="A2713" s="50">
        <v>2712</v>
      </c>
      <c r="B2713" s="51">
        <v>42153</v>
      </c>
      <c r="C2713" s="75">
        <f t="shared" si="894"/>
        <v>42153</v>
      </c>
      <c r="D2713" s="50" t="s">
        <v>1225</v>
      </c>
      <c r="E2713" s="50">
        <v>1</v>
      </c>
      <c r="F2713" s="50">
        <v>0</v>
      </c>
      <c r="G2713" s="50">
        <v>36</v>
      </c>
      <c r="H2713" s="50">
        <v>37</v>
      </c>
      <c r="I2713" s="53">
        <f t="shared" si="896"/>
        <v>2.5428240740740741E-2</v>
      </c>
      <c r="J2713" s="54">
        <f t="shared" si="897"/>
        <v>2.5428240740740741E-2</v>
      </c>
      <c r="K2713" s="50" t="s">
        <v>949</v>
      </c>
      <c r="L2713" s="50" t="s">
        <v>315</v>
      </c>
      <c r="M2713" s="55">
        <f t="shared" si="898"/>
        <v>1.6385980883022315</v>
      </c>
      <c r="N2713" s="50">
        <v>0</v>
      </c>
      <c r="O2713" s="50" t="s">
        <v>255</v>
      </c>
      <c r="S2713" s="151">
        <f t="shared" si="899"/>
        <v>6.1027777777777778E-2</v>
      </c>
      <c r="T2713" s="151">
        <f t="shared" si="900"/>
        <v>3.0513888888888889E-2</v>
      </c>
      <c r="V2713" s="393">
        <f t="shared" si="911"/>
        <v>0</v>
      </c>
      <c r="W2713" s="393">
        <f t="shared" si="912"/>
        <v>0</v>
      </c>
      <c r="X2713" s="53">
        <f t="shared" si="901"/>
        <v>0.66621990740740744</v>
      </c>
      <c r="Y2713" s="53">
        <f t="shared" si="902"/>
        <v>0.70260908740740735</v>
      </c>
      <c r="Z2713" s="53">
        <f t="shared" si="903"/>
        <v>0.33310995370370372</v>
      </c>
      <c r="AA2713" s="53">
        <f t="shared" si="904"/>
        <v>0.35130454370370368</v>
      </c>
      <c r="AB2713" s="50">
        <f t="shared" si="905"/>
        <v>3873</v>
      </c>
      <c r="AC2713" s="50">
        <f t="shared" si="893"/>
        <v>2015</v>
      </c>
      <c r="AD2713" s="50">
        <f t="shared" si="906"/>
        <v>5</v>
      </c>
      <c r="AE2713" s="56">
        <f t="shared" si="907"/>
        <v>201505</v>
      </c>
      <c r="AF2713" s="56">
        <f t="shared" si="895"/>
        <v>22</v>
      </c>
      <c r="AG2713" s="58">
        <f t="shared" si="913"/>
        <v>0</v>
      </c>
      <c r="AH2713" s="56">
        <f t="shared" si="908"/>
        <v>29</v>
      </c>
      <c r="AI2713" s="53">
        <f t="shared" si="909"/>
        <v>0.68441449740740734</v>
      </c>
      <c r="AJ2713" s="56">
        <f t="shared" si="910"/>
        <v>46.7</v>
      </c>
    </row>
    <row r="2714" spans="1:36" x14ac:dyDescent="0.25">
      <c r="A2714" s="50">
        <v>2713</v>
      </c>
      <c r="B2714" s="51">
        <v>42153</v>
      </c>
      <c r="C2714" s="75">
        <f t="shared" si="894"/>
        <v>42153</v>
      </c>
      <c r="D2714" s="50" t="s">
        <v>1223</v>
      </c>
      <c r="E2714" s="50">
        <v>4.0999999999999996</v>
      </c>
      <c r="F2714" s="50">
        <v>0</v>
      </c>
      <c r="G2714" s="50">
        <v>58</v>
      </c>
      <c r="H2714" s="50">
        <v>35</v>
      </c>
      <c r="I2714" s="53">
        <f t="shared" si="896"/>
        <v>4.0682870370370376E-2</v>
      </c>
      <c r="J2714" s="54">
        <f t="shared" si="897"/>
        <v>9.9226513098464343E-3</v>
      </c>
      <c r="K2714" s="50" t="s">
        <v>1560</v>
      </c>
      <c r="L2714" s="50" t="s">
        <v>1600</v>
      </c>
      <c r="M2714" s="55">
        <f t="shared" si="898"/>
        <v>4.1991465149359906</v>
      </c>
      <c r="N2714" s="50">
        <v>0</v>
      </c>
      <c r="O2714" s="50" t="s">
        <v>228</v>
      </c>
      <c r="R2714" s="50" t="s">
        <v>1601</v>
      </c>
      <c r="S2714" s="151">
        <f t="shared" si="899"/>
        <v>0.25997346431797658</v>
      </c>
      <c r="T2714" s="151">
        <f t="shared" si="900"/>
        <v>0.12998673215898829</v>
      </c>
      <c r="V2714" s="393">
        <f t="shared" si="911"/>
        <v>0</v>
      </c>
      <c r="W2714" s="393">
        <f t="shared" si="912"/>
        <v>0</v>
      </c>
      <c r="X2714" s="53">
        <f t="shared" si="901"/>
        <v>0.25997346431797658</v>
      </c>
      <c r="Y2714" s="53">
        <f t="shared" si="902"/>
        <v>0.2963626443179766</v>
      </c>
      <c r="Z2714" s="53">
        <f t="shared" si="903"/>
        <v>0.12998673215898829</v>
      </c>
      <c r="AA2714" s="53">
        <f t="shared" si="904"/>
        <v>0.1481813221589883</v>
      </c>
      <c r="AB2714" s="50">
        <f t="shared" si="905"/>
        <v>3377</v>
      </c>
      <c r="AC2714" s="50">
        <f t="shared" si="893"/>
        <v>2015</v>
      </c>
      <c r="AD2714" s="50">
        <f t="shared" si="906"/>
        <v>5</v>
      </c>
      <c r="AE2714" s="56">
        <f t="shared" si="907"/>
        <v>201505</v>
      </c>
      <c r="AF2714" s="56">
        <f t="shared" si="895"/>
        <v>22</v>
      </c>
      <c r="AG2714" s="58">
        <f t="shared" si="913"/>
        <v>0</v>
      </c>
      <c r="AH2714" s="56">
        <f t="shared" si="908"/>
        <v>29</v>
      </c>
      <c r="AI2714" s="53">
        <f t="shared" si="909"/>
        <v>0.27816805431797659</v>
      </c>
      <c r="AJ2714" s="56">
        <f t="shared" si="910"/>
        <v>17.506999999999998</v>
      </c>
    </row>
    <row r="2715" spans="1:36" x14ac:dyDescent="0.25">
      <c r="A2715" s="50">
        <v>2714</v>
      </c>
      <c r="B2715" s="51">
        <v>42153</v>
      </c>
      <c r="C2715" s="75">
        <f t="shared" si="894"/>
        <v>42153</v>
      </c>
      <c r="D2715" s="50" t="s">
        <v>1224</v>
      </c>
      <c r="E2715" s="50">
        <v>15.7</v>
      </c>
      <c r="F2715" s="50">
        <v>1</v>
      </c>
      <c r="G2715" s="50">
        <v>10</v>
      </c>
      <c r="H2715" s="50">
        <v>28</v>
      </c>
      <c r="I2715" s="53">
        <f t="shared" si="896"/>
        <v>4.8935185185185186E-2</v>
      </c>
      <c r="J2715" s="54">
        <f t="shared" si="897"/>
        <v>3.116890776126445E-3</v>
      </c>
      <c r="K2715" s="50" t="s">
        <v>1340</v>
      </c>
      <c r="L2715" s="50" t="s">
        <v>315</v>
      </c>
      <c r="M2715" s="55">
        <f t="shared" si="898"/>
        <v>13.368022705771061</v>
      </c>
      <c r="N2715" s="50">
        <v>128</v>
      </c>
      <c r="O2715" s="50" t="s">
        <v>228</v>
      </c>
      <c r="R2715" s="50" t="s">
        <v>1602</v>
      </c>
      <c r="S2715" s="151">
        <f t="shared" si="899"/>
        <v>0.34909176692616184</v>
      </c>
      <c r="T2715" s="151">
        <f t="shared" si="900"/>
        <v>0.17454588346308092</v>
      </c>
      <c r="V2715" s="393">
        <f t="shared" si="911"/>
        <v>0</v>
      </c>
      <c r="W2715" s="393">
        <f t="shared" si="912"/>
        <v>0</v>
      </c>
      <c r="X2715" s="53">
        <f t="shared" si="901"/>
        <v>8.1662538334512855E-2</v>
      </c>
      <c r="Y2715" s="53">
        <f t="shared" si="902"/>
        <v>0.11805171833451286</v>
      </c>
      <c r="Z2715" s="53">
        <f t="shared" si="903"/>
        <v>4.0831269167256427E-2</v>
      </c>
      <c r="AA2715" s="53">
        <f t="shared" si="904"/>
        <v>5.9025859167256431E-2</v>
      </c>
      <c r="AB2715" s="50">
        <f t="shared" si="905"/>
        <v>798</v>
      </c>
      <c r="AC2715" s="50">
        <f t="shared" si="893"/>
        <v>2015</v>
      </c>
      <c r="AD2715" s="50">
        <f t="shared" si="906"/>
        <v>5</v>
      </c>
      <c r="AE2715" s="56">
        <f t="shared" si="907"/>
        <v>201505</v>
      </c>
      <c r="AF2715" s="56">
        <f t="shared" si="895"/>
        <v>22</v>
      </c>
      <c r="AG2715" s="58">
        <f t="shared" si="913"/>
        <v>0</v>
      </c>
      <c r="AH2715" s="56">
        <f t="shared" si="908"/>
        <v>29</v>
      </c>
      <c r="AI2715" s="53">
        <f t="shared" si="909"/>
        <v>9.9857128334512851E-2</v>
      </c>
      <c r="AJ2715" s="56">
        <f t="shared" si="910"/>
        <v>15.7</v>
      </c>
    </row>
    <row r="2716" spans="1:36" x14ac:dyDescent="0.25">
      <c r="A2716" s="50">
        <v>2715</v>
      </c>
      <c r="B2716" s="51">
        <v>42155</v>
      </c>
      <c r="C2716" s="75">
        <f t="shared" si="894"/>
        <v>42155</v>
      </c>
      <c r="D2716" s="50" t="s">
        <v>1224</v>
      </c>
      <c r="E2716" s="50">
        <v>62.1</v>
      </c>
      <c r="F2716" s="50">
        <v>4</v>
      </c>
      <c r="G2716" s="50">
        <v>2</v>
      </c>
      <c r="H2716" s="50">
        <v>39</v>
      </c>
      <c r="I2716" s="53">
        <f t="shared" si="896"/>
        <v>0.16850694444444445</v>
      </c>
      <c r="J2716" s="54">
        <f t="shared" si="897"/>
        <v>2.713477366255144E-3</v>
      </c>
      <c r="K2716" s="50" t="s">
        <v>1340</v>
      </c>
      <c r="L2716" s="50" t="s">
        <v>1603</v>
      </c>
      <c r="M2716" s="55">
        <f t="shared" si="898"/>
        <v>15.355450236966837</v>
      </c>
      <c r="N2716" s="50">
        <v>139</v>
      </c>
      <c r="O2716" s="50" t="s">
        <v>1341</v>
      </c>
      <c r="R2716" s="50" t="s">
        <v>1604</v>
      </c>
      <c r="S2716" s="151">
        <f t="shared" si="899"/>
        <v>0.30390946502057614</v>
      </c>
      <c r="T2716" s="151">
        <f t="shared" si="900"/>
        <v>0.15195473251028807</v>
      </c>
      <c r="V2716" s="393">
        <f t="shared" si="911"/>
        <v>0</v>
      </c>
      <c r="W2716" s="393">
        <f t="shared" si="912"/>
        <v>0</v>
      </c>
      <c r="X2716" s="53">
        <f t="shared" si="901"/>
        <v>7.1093106995884767E-2</v>
      </c>
      <c r="Y2716" s="53">
        <f t="shared" si="902"/>
        <v>0.10748228699588477</v>
      </c>
      <c r="Z2716" s="53">
        <f t="shared" si="903"/>
        <v>3.5546553497942383E-2</v>
      </c>
      <c r="AA2716" s="53">
        <f t="shared" si="904"/>
        <v>5.3741143497942387E-2</v>
      </c>
      <c r="AB2716" s="50">
        <f t="shared" si="905"/>
        <v>548</v>
      </c>
      <c r="AC2716" s="50">
        <f t="shared" si="893"/>
        <v>2015</v>
      </c>
      <c r="AD2716" s="50">
        <f t="shared" si="906"/>
        <v>5</v>
      </c>
      <c r="AE2716" s="56">
        <f t="shared" si="907"/>
        <v>201505</v>
      </c>
      <c r="AF2716" s="56">
        <f t="shared" si="895"/>
        <v>23</v>
      </c>
      <c r="AG2716" s="58">
        <f t="shared" si="913"/>
        <v>1</v>
      </c>
      <c r="AH2716" s="56">
        <f t="shared" si="908"/>
        <v>31</v>
      </c>
      <c r="AI2716" s="53">
        <f t="shared" si="909"/>
        <v>8.9287696995884763E-2</v>
      </c>
      <c r="AJ2716" s="56">
        <f t="shared" si="910"/>
        <v>62.1</v>
      </c>
    </row>
    <row r="2717" spans="1:36" x14ac:dyDescent="0.25">
      <c r="A2717" s="50">
        <v>2716</v>
      </c>
      <c r="B2717" s="51">
        <v>42155</v>
      </c>
      <c r="C2717" s="75">
        <f t="shared" si="894"/>
        <v>42155</v>
      </c>
      <c r="D2717" s="50" t="s">
        <v>1223</v>
      </c>
      <c r="E2717" s="50">
        <v>7.2</v>
      </c>
      <c r="F2717" s="50">
        <v>1</v>
      </c>
      <c r="G2717" s="50">
        <v>39</v>
      </c>
      <c r="H2717" s="50">
        <v>9</v>
      </c>
      <c r="I2717" s="53">
        <f t="shared" si="896"/>
        <v>6.8854166666666661E-2</v>
      </c>
      <c r="J2717" s="54">
        <f t="shared" si="897"/>
        <v>9.5630787037037021E-3</v>
      </c>
      <c r="K2717" s="50" t="s">
        <v>1560</v>
      </c>
      <c r="L2717" s="50" t="s">
        <v>1573</v>
      </c>
      <c r="M2717" s="55">
        <f t="shared" si="898"/>
        <v>4.3570347957639983</v>
      </c>
      <c r="N2717" s="50">
        <v>143</v>
      </c>
      <c r="O2717" s="50" t="s">
        <v>228</v>
      </c>
      <c r="R2717" s="50" t="s">
        <v>1605</v>
      </c>
      <c r="S2717" s="151">
        <f t="shared" si="899"/>
        <v>0.25055266203703697</v>
      </c>
      <c r="T2717" s="151">
        <f t="shared" si="900"/>
        <v>0.12527633101851848</v>
      </c>
      <c r="V2717" s="393">
        <f t="shared" si="911"/>
        <v>0</v>
      </c>
      <c r="W2717" s="393">
        <f t="shared" si="912"/>
        <v>0</v>
      </c>
      <c r="X2717" s="53">
        <f t="shared" si="901"/>
        <v>0.25055266203703697</v>
      </c>
      <c r="Y2717" s="53">
        <f t="shared" si="902"/>
        <v>0.28694184203703699</v>
      </c>
      <c r="Z2717" s="53">
        <f t="shared" si="903"/>
        <v>0.12527633101851848</v>
      </c>
      <c r="AA2717" s="53">
        <f t="shared" si="904"/>
        <v>0.14347092101851849</v>
      </c>
      <c r="AB2717" s="50">
        <f t="shared" si="905"/>
        <v>3317</v>
      </c>
      <c r="AC2717" s="50">
        <f t="shared" si="893"/>
        <v>2015</v>
      </c>
      <c r="AD2717" s="50">
        <f t="shared" si="906"/>
        <v>5</v>
      </c>
      <c r="AE2717" s="56">
        <f t="shared" si="907"/>
        <v>201505</v>
      </c>
      <c r="AF2717" s="56">
        <f t="shared" si="895"/>
        <v>23</v>
      </c>
      <c r="AG2717" s="58">
        <f t="shared" si="913"/>
        <v>0</v>
      </c>
      <c r="AH2717" s="56">
        <f t="shared" si="908"/>
        <v>31</v>
      </c>
      <c r="AI2717" s="53">
        <f t="shared" si="909"/>
        <v>0.26874725203703698</v>
      </c>
      <c r="AJ2717" s="56">
        <f t="shared" si="910"/>
        <v>30.743999999999996</v>
      </c>
    </row>
    <row r="2718" spans="1:36" x14ac:dyDescent="0.25">
      <c r="A2718" s="50">
        <v>2717</v>
      </c>
      <c r="B2718" s="51">
        <v>42158</v>
      </c>
      <c r="C2718" s="75">
        <f t="shared" si="894"/>
        <v>42158</v>
      </c>
      <c r="D2718" s="50" t="s">
        <v>1223</v>
      </c>
      <c r="E2718" s="50">
        <v>2</v>
      </c>
      <c r="F2718" s="50">
        <v>0</v>
      </c>
      <c r="G2718" s="50">
        <v>21</v>
      </c>
      <c r="H2718" s="50">
        <v>27</v>
      </c>
      <c r="I2718" s="53">
        <f t="shared" si="896"/>
        <v>1.4895833333333332E-2</v>
      </c>
      <c r="J2718" s="54">
        <f t="shared" si="897"/>
        <v>7.4479166666666661E-3</v>
      </c>
      <c r="K2718" s="50" t="s">
        <v>1548</v>
      </c>
      <c r="L2718" s="50" t="s">
        <v>315</v>
      </c>
      <c r="M2718" s="55">
        <f t="shared" si="898"/>
        <v>5.5944055944055995</v>
      </c>
      <c r="N2718" s="50">
        <v>137</v>
      </c>
      <c r="O2718" s="50" t="s">
        <v>184</v>
      </c>
      <c r="R2718" s="50" t="s">
        <v>1606</v>
      </c>
      <c r="S2718" s="151">
        <f t="shared" si="899"/>
        <v>0.19513541666666664</v>
      </c>
      <c r="T2718" s="151">
        <f t="shared" si="900"/>
        <v>9.7567708333333322E-2</v>
      </c>
      <c r="V2718" s="393">
        <f t="shared" si="911"/>
        <v>0</v>
      </c>
      <c r="W2718" s="393">
        <f t="shared" si="912"/>
        <v>0</v>
      </c>
      <c r="X2718" s="53">
        <f t="shared" si="901"/>
        <v>0.19513541666666664</v>
      </c>
      <c r="Y2718" s="53">
        <f t="shared" si="902"/>
        <v>0.23152459666666664</v>
      </c>
      <c r="Z2718" s="53">
        <f t="shared" si="903"/>
        <v>9.7567708333333322E-2</v>
      </c>
      <c r="AA2718" s="53">
        <f t="shared" si="904"/>
        <v>0.11576229833333332</v>
      </c>
      <c r="AB2718" s="50">
        <f t="shared" si="905"/>
        <v>2317</v>
      </c>
      <c r="AC2718" s="50">
        <f t="shared" si="893"/>
        <v>2015</v>
      </c>
      <c r="AD2718" s="50">
        <f t="shared" si="906"/>
        <v>6</v>
      </c>
      <c r="AE2718" s="56">
        <f t="shared" si="907"/>
        <v>201506</v>
      </c>
      <c r="AF2718" s="56">
        <f t="shared" si="895"/>
        <v>23</v>
      </c>
      <c r="AG2718" s="58">
        <f t="shared" si="913"/>
        <v>2</v>
      </c>
      <c r="AH2718" s="56">
        <f t="shared" si="908"/>
        <v>3</v>
      </c>
      <c r="AI2718" s="53">
        <f t="shared" si="909"/>
        <v>0.21333000666666663</v>
      </c>
      <c r="AJ2718" s="56">
        <f t="shared" si="910"/>
        <v>8.5399999999999991</v>
      </c>
    </row>
    <row r="2719" spans="1:36" x14ac:dyDescent="0.25">
      <c r="A2719" s="50">
        <v>2718</v>
      </c>
      <c r="B2719" s="51">
        <v>42159</v>
      </c>
      <c r="C2719" s="75">
        <f t="shared" si="894"/>
        <v>42159</v>
      </c>
      <c r="D2719" s="50" t="s">
        <v>1224</v>
      </c>
      <c r="E2719" s="50">
        <v>11</v>
      </c>
      <c r="F2719" s="50">
        <v>0</v>
      </c>
      <c r="G2719" s="50">
        <v>30</v>
      </c>
      <c r="H2719" s="50">
        <v>0</v>
      </c>
      <c r="I2719" s="53">
        <f t="shared" si="896"/>
        <v>2.0833333333333332E-2</v>
      </c>
      <c r="J2719" s="54">
        <f t="shared" si="897"/>
        <v>1.8939393939393938E-3</v>
      </c>
      <c r="K2719" s="50" t="s">
        <v>921</v>
      </c>
      <c r="L2719" s="50" t="s">
        <v>1132</v>
      </c>
      <c r="M2719" s="55">
        <f t="shared" si="898"/>
        <v>22.000000000000018</v>
      </c>
      <c r="N2719" s="50">
        <v>0</v>
      </c>
      <c r="O2719" s="50" t="s">
        <v>253</v>
      </c>
      <c r="S2719" s="151">
        <f t="shared" si="899"/>
        <v>0.2121212121212121</v>
      </c>
      <c r="T2719" s="151">
        <f t="shared" si="900"/>
        <v>0.10606060606060605</v>
      </c>
      <c r="V2719" s="393">
        <f t="shared" si="911"/>
        <v>0</v>
      </c>
      <c r="W2719" s="393">
        <f t="shared" si="912"/>
        <v>0</v>
      </c>
      <c r="X2719" s="53">
        <f t="shared" si="901"/>
        <v>4.9621212121212115E-2</v>
      </c>
      <c r="Y2719" s="53">
        <f t="shared" si="902"/>
        <v>8.6010392121212115E-2</v>
      </c>
      <c r="Z2719" s="53">
        <f t="shared" si="903"/>
        <v>2.4810606060606057E-2</v>
      </c>
      <c r="AA2719" s="53">
        <f t="shared" si="904"/>
        <v>4.3005196060606057E-2</v>
      </c>
      <c r="AB2719" s="50">
        <f t="shared" si="905"/>
        <v>116</v>
      </c>
      <c r="AC2719" s="50">
        <f t="shared" si="893"/>
        <v>2015</v>
      </c>
      <c r="AD2719" s="50">
        <f t="shared" si="906"/>
        <v>6</v>
      </c>
      <c r="AE2719" s="56">
        <f t="shared" si="907"/>
        <v>201506</v>
      </c>
      <c r="AF2719" s="56">
        <f t="shared" si="895"/>
        <v>23</v>
      </c>
      <c r="AG2719" s="58">
        <f t="shared" si="913"/>
        <v>0</v>
      </c>
      <c r="AH2719" s="56">
        <f t="shared" si="908"/>
        <v>4</v>
      </c>
      <c r="AI2719" s="53">
        <f t="shared" si="909"/>
        <v>6.7815802121212118E-2</v>
      </c>
      <c r="AJ2719" s="56">
        <f t="shared" si="910"/>
        <v>11</v>
      </c>
    </row>
    <row r="2720" spans="1:36" x14ac:dyDescent="0.25">
      <c r="A2720" s="50">
        <v>2719</v>
      </c>
      <c r="B2720" s="51">
        <v>42160</v>
      </c>
      <c r="C2720" s="75">
        <f t="shared" si="894"/>
        <v>42160</v>
      </c>
      <c r="D2720" s="50" t="s">
        <v>1225</v>
      </c>
      <c r="E2720" s="50">
        <v>1</v>
      </c>
      <c r="F2720" s="50">
        <v>0</v>
      </c>
      <c r="G2720" s="50">
        <v>30</v>
      </c>
      <c r="H2720" s="50">
        <v>24</v>
      </c>
      <c r="I2720" s="53">
        <f t="shared" si="896"/>
        <v>2.1111111111111108E-2</v>
      </c>
      <c r="J2720" s="54">
        <f t="shared" si="897"/>
        <v>2.1111111111111108E-2</v>
      </c>
      <c r="K2720" s="50" t="s">
        <v>949</v>
      </c>
      <c r="L2720" s="50" t="s">
        <v>949</v>
      </c>
      <c r="M2720" s="55">
        <f t="shared" si="898"/>
        <v>1.9736842105263175</v>
      </c>
      <c r="N2720" s="50">
        <v>0</v>
      </c>
      <c r="O2720" s="50" t="s">
        <v>255</v>
      </c>
      <c r="S2720" s="151">
        <f t="shared" si="899"/>
        <v>5.0666666666666658E-2</v>
      </c>
      <c r="T2720" s="151">
        <f t="shared" si="900"/>
        <v>2.5333333333333329E-2</v>
      </c>
      <c r="V2720" s="393">
        <f t="shared" si="911"/>
        <v>0</v>
      </c>
      <c r="W2720" s="393">
        <f t="shared" si="912"/>
        <v>0</v>
      </c>
      <c r="X2720" s="53">
        <f t="shared" si="901"/>
        <v>0.553111111111111</v>
      </c>
      <c r="Y2720" s="53">
        <f t="shared" si="902"/>
        <v>0.58950029111111102</v>
      </c>
      <c r="Z2720" s="53">
        <f t="shared" si="903"/>
        <v>0.2765555555555555</v>
      </c>
      <c r="AA2720" s="53">
        <f t="shared" si="904"/>
        <v>0.29475014555555551</v>
      </c>
      <c r="AB2720" s="50">
        <f t="shared" si="905"/>
        <v>3645</v>
      </c>
      <c r="AC2720" s="50">
        <f t="shared" si="893"/>
        <v>2015</v>
      </c>
      <c r="AD2720" s="50">
        <f t="shared" si="906"/>
        <v>6</v>
      </c>
      <c r="AE2720" s="56">
        <f t="shared" si="907"/>
        <v>201506</v>
      </c>
      <c r="AF2720" s="56">
        <f t="shared" si="895"/>
        <v>23</v>
      </c>
      <c r="AG2720" s="58">
        <f t="shared" si="913"/>
        <v>0</v>
      </c>
      <c r="AH2720" s="56">
        <f t="shared" si="908"/>
        <v>5</v>
      </c>
      <c r="AI2720" s="53">
        <f t="shared" si="909"/>
        <v>0.57130570111111101</v>
      </c>
      <c r="AJ2720" s="56">
        <f t="shared" si="910"/>
        <v>46.7</v>
      </c>
    </row>
    <row r="2721" spans="1:36" x14ac:dyDescent="0.25">
      <c r="A2721" s="50">
        <v>2720</v>
      </c>
      <c r="B2721" s="51">
        <v>42160</v>
      </c>
      <c r="C2721" s="75">
        <f t="shared" si="894"/>
        <v>42160</v>
      </c>
      <c r="D2721" s="50" t="s">
        <v>1224</v>
      </c>
      <c r="E2721" s="50">
        <v>6</v>
      </c>
      <c r="F2721" s="50">
        <v>0</v>
      </c>
      <c r="G2721" s="50">
        <v>33</v>
      </c>
      <c r="H2721" s="50">
        <v>4</v>
      </c>
      <c r="I2721" s="53">
        <f t="shared" si="896"/>
        <v>2.2962962962962966E-2</v>
      </c>
      <c r="J2721" s="54">
        <f t="shared" si="897"/>
        <v>3.827160493827161E-3</v>
      </c>
      <c r="K2721" s="50" t="s">
        <v>1340</v>
      </c>
      <c r="L2721" s="50" t="s">
        <v>315</v>
      </c>
      <c r="M2721" s="55">
        <f t="shared" si="898"/>
        <v>10.887096774193555</v>
      </c>
      <c r="N2721" s="50">
        <v>0</v>
      </c>
      <c r="O2721" s="50" t="s">
        <v>255</v>
      </c>
      <c r="S2721" s="151">
        <f t="shared" si="899"/>
        <v>0.42864197530864201</v>
      </c>
      <c r="T2721" s="151">
        <f t="shared" si="900"/>
        <v>0.214320987654321</v>
      </c>
      <c r="V2721" s="393">
        <f t="shared" si="911"/>
        <v>0</v>
      </c>
      <c r="W2721" s="393">
        <f t="shared" si="912"/>
        <v>0</v>
      </c>
      <c r="X2721" s="53">
        <f t="shared" si="901"/>
        <v>0.10027160493827161</v>
      </c>
      <c r="Y2721" s="53">
        <f t="shared" si="902"/>
        <v>0.13666078493827163</v>
      </c>
      <c r="Z2721" s="53">
        <f t="shared" si="903"/>
        <v>5.0135802469135807E-2</v>
      </c>
      <c r="AA2721" s="53">
        <f t="shared" si="904"/>
        <v>6.8330392469135817E-2</v>
      </c>
      <c r="AB2721" s="50">
        <f t="shared" si="905"/>
        <v>920</v>
      </c>
      <c r="AC2721" s="50">
        <f t="shared" si="893"/>
        <v>2015</v>
      </c>
      <c r="AD2721" s="50">
        <f t="shared" si="906"/>
        <v>6</v>
      </c>
      <c r="AE2721" s="56">
        <f t="shared" si="907"/>
        <v>201506</v>
      </c>
      <c r="AF2721" s="56">
        <f t="shared" si="895"/>
        <v>23</v>
      </c>
      <c r="AG2721" s="58">
        <f t="shared" si="913"/>
        <v>0</v>
      </c>
      <c r="AH2721" s="56">
        <f t="shared" si="908"/>
        <v>5</v>
      </c>
      <c r="AI2721" s="53">
        <f t="shared" si="909"/>
        <v>0.11846619493827162</v>
      </c>
      <c r="AJ2721" s="56">
        <f t="shared" si="910"/>
        <v>6</v>
      </c>
    </row>
    <row r="2722" spans="1:36" x14ac:dyDescent="0.25">
      <c r="A2722" s="50">
        <v>2721</v>
      </c>
      <c r="B2722" s="51">
        <v>42162</v>
      </c>
      <c r="C2722" s="75">
        <f t="shared" si="894"/>
        <v>42162</v>
      </c>
      <c r="D2722" s="50" t="s">
        <v>1225</v>
      </c>
      <c r="E2722" s="50">
        <v>1.2</v>
      </c>
      <c r="F2722" s="50">
        <v>0</v>
      </c>
      <c r="G2722" s="50">
        <v>38</v>
      </c>
      <c r="H2722" s="50">
        <v>55</v>
      </c>
      <c r="I2722" s="53">
        <f t="shared" si="896"/>
        <v>2.7025462962962959E-2</v>
      </c>
      <c r="J2722" s="54">
        <f t="shared" si="897"/>
        <v>2.2521219135802469E-2</v>
      </c>
      <c r="K2722" s="50" t="s">
        <v>949</v>
      </c>
      <c r="L2722" s="50" t="s">
        <v>971</v>
      </c>
      <c r="M2722" s="55">
        <f t="shared" si="898"/>
        <v>1.8501070663811578</v>
      </c>
      <c r="N2722" s="50">
        <v>0</v>
      </c>
      <c r="O2722" s="50" t="s">
        <v>255</v>
      </c>
      <c r="S2722" s="151">
        <f t="shared" si="899"/>
        <v>5.4050925925925926E-2</v>
      </c>
      <c r="T2722" s="151">
        <f t="shared" si="900"/>
        <v>2.7025462962962963E-2</v>
      </c>
      <c r="V2722" s="393">
        <f t="shared" si="911"/>
        <v>0</v>
      </c>
      <c r="W2722" s="393">
        <f t="shared" si="912"/>
        <v>0</v>
      </c>
      <c r="X2722" s="53">
        <f t="shared" si="901"/>
        <v>0.59005594135802464</v>
      </c>
      <c r="Y2722" s="53">
        <f t="shared" si="902"/>
        <v>0.62644512135802466</v>
      </c>
      <c r="Z2722" s="53">
        <f t="shared" si="903"/>
        <v>0.29502797067901232</v>
      </c>
      <c r="AA2722" s="53">
        <f t="shared" si="904"/>
        <v>0.31322256067901233</v>
      </c>
      <c r="AB2722" s="50">
        <f t="shared" si="905"/>
        <v>3690</v>
      </c>
      <c r="AC2722" s="50">
        <f t="shared" si="893"/>
        <v>2015</v>
      </c>
      <c r="AD2722" s="50">
        <f t="shared" si="906"/>
        <v>6</v>
      </c>
      <c r="AE2722" s="56">
        <f t="shared" si="907"/>
        <v>201506</v>
      </c>
      <c r="AF2722" s="56">
        <f t="shared" si="895"/>
        <v>24</v>
      </c>
      <c r="AG2722" s="58">
        <f t="shared" si="913"/>
        <v>1</v>
      </c>
      <c r="AH2722" s="56">
        <f t="shared" si="908"/>
        <v>7</v>
      </c>
      <c r="AI2722" s="53">
        <f t="shared" si="909"/>
        <v>0.60825053135802465</v>
      </c>
      <c r="AJ2722" s="56">
        <f t="shared" si="910"/>
        <v>56.04</v>
      </c>
    </row>
    <row r="2723" spans="1:36" x14ac:dyDescent="0.25">
      <c r="A2723" s="50">
        <v>2722</v>
      </c>
      <c r="B2723" s="51">
        <v>42162</v>
      </c>
      <c r="C2723" s="75">
        <f t="shared" si="894"/>
        <v>42162</v>
      </c>
      <c r="D2723" s="50" t="s">
        <v>1224</v>
      </c>
      <c r="E2723" s="50">
        <v>56</v>
      </c>
      <c r="F2723" s="50">
        <v>3</v>
      </c>
      <c r="G2723" s="50">
        <v>24</v>
      </c>
      <c r="H2723" s="50">
        <v>10</v>
      </c>
      <c r="I2723" s="53">
        <f t="shared" si="896"/>
        <v>0.14178240740740741</v>
      </c>
      <c r="J2723" s="54">
        <f t="shared" si="897"/>
        <v>2.5318287037037037E-3</v>
      </c>
      <c r="K2723" s="50" t="s">
        <v>1340</v>
      </c>
      <c r="L2723" s="50" t="s">
        <v>971</v>
      </c>
      <c r="M2723" s="55">
        <f t="shared" si="898"/>
        <v>16.45714285714287</v>
      </c>
      <c r="N2723" s="50">
        <v>149</v>
      </c>
      <c r="O2723" s="50" t="s">
        <v>255</v>
      </c>
      <c r="S2723" s="151">
        <f t="shared" si="899"/>
        <v>0.28356481481481483</v>
      </c>
      <c r="T2723" s="151">
        <f t="shared" si="900"/>
        <v>0.14178240740740741</v>
      </c>
      <c r="V2723" s="393">
        <f t="shared" si="911"/>
        <v>0</v>
      </c>
      <c r="W2723" s="393">
        <f t="shared" si="912"/>
        <v>0</v>
      </c>
      <c r="X2723" s="53">
        <f t="shared" si="901"/>
        <v>6.6333912037037035E-2</v>
      </c>
      <c r="Y2723" s="53">
        <f t="shared" si="902"/>
        <v>0.10272309203703704</v>
      </c>
      <c r="Z2723" s="53">
        <f t="shared" si="903"/>
        <v>3.3166956018518517E-2</v>
      </c>
      <c r="AA2723" s="53">
        <f t="shared" si="904"/>
        <v>5.1361546018518521E-2</v>
      </c>
      <c r="AB2723" s="50">
        <f t="shared" si="905"/>
        <v>427</v>
      </c>
      <c r="AC2723" s="50">
        <f t="shared" si="893"/>
        <v>2015</v>
      </c>
      <c r="AD2723" s="50">
        <f t="shared" si="906"/>
        <v>6</v>
      </c>
      <c r="AE2723" s="56">
        <f t="shared" si="907"/>
        <v>201506</v>
      </c>
      <c r="AF2723" s="56">
        <f t="shared" si="895"/>
        <v>24</v>
      </c>
      <c r="AG2723" s="58">
        <f t="shared" si="913"/>
        <v>0</v>
      </c>
      <c r="AH2723" s="56">
        <f t="shared" si="908"/>
        <v>7</v>
      </c>
      <c r="AI2723" s="53">
        <f t="shared" si="909"/>
        <v>8.4528502037037045E-2</v>
      </c>
      <c r="AJ2723" s="56">
        <f t="shared" si="910"/>
        <v>56</v>
      </c>
    </row>
    <row r="2724" spans="1:36" x14ac:dyDescent="0.25">
      <c r="A2724" s="50">
        <v>2723</v>
      </c>
      <c r="B2724" s="51">
        <v>42162</v>
      </c>
      <c r="C2724" s="75">
        <f t="shared" si="894"/>
        <v>42162</v>
      </c>
      <c r="D2724" s="50" t="s">
        <v>1223</v>
      </c>
      <c r="E2724" s="50">
        <v>13.1</v>
      </c>
      <c r="F2724" s="50">
        <v>2</v>
      </c>
      <c r="G2724" s="50">
        <v>55</v>
      </c>
      <c r="H2724" s="50">
        <v>7</v>
      </c>
      <c r="I2724" s="53">
        <f t="shared" si="896"/>
        <v>0.1216087962962963</v>
      </c>
      <c r="J2724" s="54">
        <f t="shared" si="897"/>
        <v>9.2831142210913209E-3</v>
      </c>
      <c r="K2724" s="50" t="s">
        <v>1560</v>
      </c>
      <c r="L2724" s="50" t="s">
        <v>971</v>
      </c>
      <c r="M2724" s="55">
        <f t="shared" si="898"/>
        <v>4.4884362805748577</v>
      </c>
      <c r="N2724" s="50">
        <v>148</v>
      </c>
      <c r="O2724" s="50" t="s">
        <v>255</v>
      </c>
      <c r="S2724" s="151">
        <f t="shared" si="899"/>
        <v>0.2432175925925926</v>
      </c>
      <c r="T2724" s="151">
        <f t="shared" si="900"/>
        <v>0.1216087962962963</v>
      </c>
      <c r="V2724" s="393">
        <f t="shared" si="911"/>
        <v>0</v>
      </c>
      <c r="W2724" s="393">
        <f t="shared" si="912"/>
        <v>0</v>
      </c>
      <c r="X2724" s="53">
        <f t="shared" si="901"/>
        <v>0.2432175925925926</v>
      </c>
      <c r="Y2724" s="53">
        <f t="shared" si="902"/>
        <v>0.27960677259259259</v>
      </c>
      <c r="Z2724" s="53">
        <f t="shared" si="903"/>
        <v>0.1216087962962963</v>
      </c>
      <c r="AA2724" s="53">
        <f t="shared" si="904"/>
        <v>0.13980338629629629</v>
      </c>
      <c r="AB2724" s="50">
        <f t="shared" si="905"/>
        <v>3276</v>
      </c>
      <c r="AC2724" s="50">
        <f t="shared" si="893"/>
        <v>2015</v>
      </c>
      <c r="AD2724" s="50">
        <f t="shared" si="906"/>
        <v>6</v>
      </c>
      <c r="AE2724" s="56">
        <f t="shared" si="907"/>
        <v>201506</v>
      </c>
      <c r="AF2724" s="56">
        <f t="shared" si="895"/>
        <v>24</v>
      </c>
      <c r="AG2724" s="58">
        <f t="shared" si="913"/>
        <v>0</v>
      </c>
      <c r="AH2724" s="56">
        <f t="shared" si="908"/>
        <v>7</v>
      </c>
      <c r="AI2724" s="53">
        <f t="shared" si="909"/>
        <v>0.26141218259259258</v>
      </c>
      <c r="AJ2724" s="56">
        <f t="shared" si="910"/>
        <v>55.936999999999991</v>
      </c>
    </row>
    <row r="2725" spans="1:36" x14ac:dyDescent="0.25">
      <c r="A2725" s="50">
        <v>2724</v>
      </c>
      <c r="B2725" s="51">
        <v>42162</v>
      </c>
      <c r="C2725" s="75">
        <f t="shared" si="894"/>
        <v>42162</v>
      </c>
      <c r="D2725" s="50" t="s">
        <v>515</v>
      </c>
      <c r="E2725" s="50">
        <v>1</v>
      </c>
      <c r="F2725" s="50">
        <v>0</v>
      </c>
      <c r="G2725" s="50">
        <v>3</v>
      </c>
      <c r="H2725" s="50">
        <v>15</v>
      </c>
      <c r="I2725" s="53">
        <f t="shared" si="896"/>
        <v>2.2569444444444447E-3</v>
      </c>
      <c r="J2725" s="54">
        <f t="shared" si="897"/>
        <v>2.2569444444444447E-3</v>
      </c>
      <c r="L2725" s="50" t="s">
        <v>971</v>
      </c>
      <c r="M2725" s="55">
        <f t="shared" si="898"/>
        <v>18.461538461538474</v>
      </c>
      <c r="N2725" s="50">
        <v>0</v>
      </c>
      <c r="S2725" s="151">
        <f t="shared" si="899"/>
        <v>0</v>
      </c>
      <c r="T2725" s="151">
        <f t="shared" si="900"/>
        <v>0</v>
      </c>
      <c r="V2725" s="393">
        <f t="shared" si="911"/>
        <v>0</v>
      </c>
      <c r="W2725" s="393">
        <f t="shared" si="912"/>
        <v>0</v>
      </c>
      <c r="X2725" s="53">
        <f t="shared" si="901"/>
        <v>5.9131944444444445E-2</v>
      </c>
      <c r="Y2725" s="53">
        <f t="shared" si="902"/>
        <v>9.5521124444444439E-2</v>
      </c>
      <c r="Z2725" s="53">
        <f t="shared" si="903"/>
        <v>2.9565972222222223E-2</v>
      </c>
      <c r="AA2725" s="53">
        <f t="shared" si="904"/>
        <v>4.7760562222222219E-2</v>
      </c>
      <c r="AB2725" s="50">
        <f t="shared" si="905"/>
        <v>282</v>
      </c>
      <c r="AC2725" s="50">
        <f t="shared" ref="AC2725:AC2788" si="914">YEAR(B2725)</f>
        <v>2015</v>
      </c>
      <c r="AD2725" s="50">
        <f t="shared" si="906"/>
        <v>6</v>
      </c>
      <c r="AE2725" s="56">
        <f t="shared" si="907"/>
        <v>201506</v>
      </c>
      <c r="AF2725" s="56">
        <f t="shared" si="895"/>
        <v>24</v>
      </c>
      <c r="AG2725" s="58">
        <f t="shared" si="913"/>
        <v>0</v>
      </c>
      <c r="AH2725" s="56">
        <f t="shared" si="908"/>
        <v>7</v>
      </c>
      <c r="AI2725" s="53">
        <f t="shared" si="909"/>
        <v>7.7326534444444442E-2</v>
      </c>
      <c r="AJ2725" s="56">
        <f t="shared" si="910"/>
        <v>0</v>
      </c>
    </row>
    <row r="2726" spans="1:36" x14ac:dyDescent="0.25">
      <c r="A2726" s="50">
        <v>2725</v>
      </c>
      <c r="B2726" s="51">
        <v>42162</v>
      </c>
      <c r="C2726" s="75">
        <f t="shared" si="894"/>
        <v>42162</v>
      </c>
      <c r="D2726" s="50" t="s">
        <v>516</v>
      </c>
      <c r="E2726" s="50">
        <v>1</v>
      </c>
      <c r="F2726" s="50">
        <v>0</v>
      </c>
      <c r="G2726" s="50">
        <v>3</v>
      </c>
      <c r="H2726" s="50">
        <v>3</v>
      </c>
      <c r="I2726" s="53">
        <f t="shared" si="896"/>
        <v>2.1180555555555553E-3</v>
      </c>
      <c r="J2726" s="54">
        <f t="shared" si="897"/>
        <v>2.1180555555555553E-3</v>
      </c>
      <c r="L2726" s="50" t="s">
        <v>971</v>
      </c>
      <c r="M2726" s="55">
        <f t="shared" si="898"/>
        <v>19.672131147541002</v>
      </c>
      <c r="N2726" s="50">
        <v>0</v>
      </c>
      <c r="S2726" s="151">
        <f t="shared" si="899"/>
        <v>0</v>
      </c>
      <c r="T2726" s="151">
        <f t="shared" si="900"/>
        <v>0</v>
      </c>
      <c r="V2726" s="393">
        <f t="shared" si="911"/>
        <v>0</v>
      </c>
      <c r="W2726" s="393">
        <f t="shared" si="912"/>
        <v>0</v>
      </c>
      <c r="X2726" s="53">
        <f t="shared" si="901"/>
        <v>5.5493055555555545E-2</v>
      </c>
      <c r="Y2726" s="53">
        <f t="shared" si="902"/>
        <v>9.1882235555555553E-2</v>
      </c>
      <c r="Z2726" s="53">
        <f t="shared" si="903"/>
        <v>2.7746527777777773E-2</v>
      </c>
      <c r="AA2726" s="53">
        <f t="shared" si="904"/>
        <v>4.5941117777777776E-2</v>
      </c>
      <c r="AB2726" s="50">
        <f t="shared" si="905"/>
        <v>249</v>
      </c>
      <c r="AC2726" s="50">
        <f t="shared" si="914"/>
        <v>2015</v>
      </c>
      <c r="AD2726" s="50">
        <f t="shared" si="906"/>
        <v>6</v>
      </c>
      <c r="AE2726" s="56">
        <f t="shared" si="907"/>
        <v>201506</v>
      </c>
      <c r="AF2726" s="56">
        <f t="shared" si="895"/>
        <v>24</v>
      </c>
      <c r="AG2726" s="58">
        <f t="shared" si="913"/>
        <v>0</v>
      </c>
      <c r="AH2726" s="56">
        <f t="shared" si="908"/>
        <v>7</v>
      </c>
      <c r="AI2726" s="53">
        <f t="shared" si="909"/>
        <v>7.3687645555555542E-2</v>
      </c>
      <c r="AJ2726" s="56">
        <f t="shared" si="910"/>
        <v>0</v>
      </c>
    </row>
    <row r="2727" spans="1:36" x14ac:dyDescent="0.25">
      <c r="A2727" s="50">
        <v>2726</v>
      </c>
      <c r="B2727" s="51">
        <v>42164</v>
      </c>
      <c r="C2727" s="75">
        <f t="shared" si="894"/>
        <v>42164</v>
      </c>
      <c r="D2727" s="50" t="s">
        <v>1224</v>
      </c>
      <c r="E2727" s="50">
        <v>10</v>
      </c>
      <c r="F2727" s="50">
        <v>0</v>
      </c>
      <c r="G2727" s="50">
        <v>30</v>
      </c>
      <c r="H2727" s="50">
        <v>0</v>
      </c>
      <c r="I2727" s="53">
        <f t="shared" si="896"/>
        <v>2.0833333333333332E-2</v>
      </c>
      <c r="J2727" s="54">
        <f t="shared" si="897"/>
        <v>2.0833333333333333E-3</v>
      </c>
      <c r="K2727" s="50" t="s">
        <v>921</v>
      </c>
      <c r="L2727" s="50" t="s">
        <v>1132</v>
      </c>
      <c r="M2727" s="55">
        <f t="shared" si="898"/>
        <v>20.000000000000014</v>
      </c>
      <c r="N2727" s="50">
        <v>0</v>
      </c>
      <c r="O2727" s="50" t="s">
        <v>253</v>
      </c>
      <c r="S2727" s="151">
        <f t="shared" si="899"/>
        <v>0.23333333333333334</v>
      </c>
      <c r="T2727" s="151">
        <f t="shared" si="900"/>
        <v>0.11666666666666667</v>
      </c>
      <c r="V2727" s="393">
        <f t="shared" si="911"/>
        <v>0</v>
      </c>
      <c r="W2727" s="393">
        <f t="shared" si="912"/>
        <v>0</v>
      </c>
      <c r="X2727" s="53">
        <f t="shared" si="901"/>
        <v>5.4583333333333331E-2</v>
      </c>
      <c r="Y2727" s="53">
        <f t="shared" si="902"/>
        <v>9.0972513333333324E-2</v>
      </c>
      <c r="Z2727" s="53">
        <f t="shared" si="903"/>
        <v>2.7291666666666665E-2</v>
      </c>
      <c r="AA2727" s="53">
        <f t="shared" si="904"/>
        <v>4.5486256666666662E-2</v>
      </c>
      <c r="AB2727" s="50">
        <f t="shared" si="905"/>
        <v>218</v>
      </c>
      <c r="AC2727" s="50">
        <f t="shared" si="914"/>
        <v>2015</v>
      </c>
      <c r="AD2727" s="50">
        <f t="shared" si="906"/>
        <v>6</v>
      </c>
      <c r="AE2727" s="56">
        <f t="shared" si="907"/>
        <v>201506</v>
      </c>
      <c r="AF2727" s="56">
        <f t="shared" si="895"/>
        <v>24</v>
      </c>
      <c r="AG2727" s="58">
        <f t="shared" si="913"/>
        <v>1</v>
      </c>
      <c r="AH2727" s="56">
        <f t="shared" si="908"/>
        <v>9</v>
      </c>
      <c r="AI2727" s="53">
        <f t="shared" si="909"/>
        <v>7.2777923333333328E-2</v>
      </c>
      <c r="AJ2727" s="56">
        <f t="shared" si="910"/>
        <v>10</v>
      </c>
    </row>
    <row r="2728" spans="1:36" x14ac:dyDescent="0.25">
      <c r="A2728" s="50">
        <v>2727</v>
      </c>
      <c r="B2728" s="51">
        <v>42165</v>
      </c>
      <c r="C2728" s="75">
        <f t="shared" si="894"/>
        <v>42165</v>
      </c>
      <c r="D2728" s="50" t="s">
        <v>1225</v>
      </c>
      <c r="E2728" s="50">
        <v>1</v>
      </c>
      <c r="F2728" s="50">
        <v>0</v>
      </c>
      <c r="G2728" s="50">
        <v>32</v>
      </c>
      <c r="H2728" s="50">
        <v>52</v>
      </c>
      <c r="I2728" s="53">
        <f t="shared" si="896"/>
        <v>2.2824074074074076E-2</v>
      </c>
      <c r="J2728" s="54">
        <f t="shared" si="897"/>
        <v>2.2824074074074076E-2</v>
      </c>
      <c r="K2728" s="50" t="s">
        <v>949</v>
      </c>
      <c r="L2728" s="50" t="s">
        <v>315</v>
      </c>
      <c r="M2728" s="55">
        <f t="shared" si="898"/>
        <v>1.8255578093306299</v>
      </c>
      <c r="N2728" s="50">
        <v>0</v>
      </c>
      <c r="O2728" s="50" t="s">
        <v>377</v>
      </c>
      <c r="S2728" s="151">
        <f t="shared" si="899"/>
        <v>5.4777777777777779E-2</v>
      </c>
      <c r="T2728" s="151">
        <f t="shared" si="900"/>
        <v>2.738888888888889E-2</v>
      </c>
      <c r="V2728" s="393">
        <f t="shared" si="911"/>
        <v>0</v>
      </c>
      <c r="W2728" s="393">
        <f t="shared" si="912"/>
        <v>0</v>
      </c>
      <c r="X2728" s="53">
        <f t="shared" si="901"/>
        <v>0.59799074074074077</v>
      </c>
      <c r="Y2728" s="53">
        <f t="shared" si="902"/>
        <v>0.63437992074074079</v>
      </c>
      <c r="Z2728" s="53">
        <f t="shared" si="903"/>
        <v>0.29899537037037038</v>
      </c>
      <c r="AA2728" s="53">
        <f t="shared" si="904"/>
        <v>0.31718996037037039</v>
      </c>
      <c r="AB2728" s="50">
        <f t="shared" si="905"/>
        <v>3704</v>
      </c>
      <c r="AC2728" s="50">
        <f t="shared" si="914"/>
        <v>2015</v>
      </c>
      <c r="AD2728" s="50">
        <f t="shared" si="906"/>
        <v>6</v>
      </c>
      <c r="AE2728" s="56">
        <f t="shared" si="907"/>
        <v>201506</v>
      </c>
      <c r="AF2728" s="56">
        <f t="shared" si="895"/>
        <v>24</v>
      </c>
      <c r="AG2728" s="58">
        <f t="shared" si="913"/>
        <v>0</v>
      </c>
      <c r="AH2728" s="56">
        <f t="shared" si="908"/>
        <v>10</v>
      </c>
      <c r="AI2728" s="53">
        <f t="shared" si="909"/>
        <v>0.61618533074074078</v>
      </c>
      <c r="AJ2728" s="56">
        <f t="shared" si="910"/>
        <v>46.7</v>
      </c>
    </row>
    <row r="2729" spans="1:36" x14ac:dyDescent="0.25">
      <c r="A2729" s="50">
        <v>2728</v>
      </c>
      <c r="B2729" s="51">
        <v>42166</v>
      </c>
      <c r="C2729" s="75">
        <f t="shared" si="894"/>
        <v>42166</v>
      </c>
      <c r="D2729" s="50" t="s">
        <v>1223</v>
      </c>
      <c r="E2729" s="50">
        <v>2</v>
      </c>
      <c r="F2729" s="50">
        <v>0</v>
      </c>
      <c r="G2729" s="50">
        <v>21</v>
      </c>
      <c r="H2729" s="50">
        <v>0</v>
      </c>
      <c r="I2729" s="53">
        <f t="shared" si="896"/>
        <v>1.4583333333333332E-2</v>
      </c>
      <c r="J2729" s="54">
        <f t="shared" si="897"/>
        <v>7.2916666666666659E-3</v>
      </c>
      <c r="K2729" s="50" t="s">
        <v>1548</v>
      </c>
      <c r="L2729" s="50" t="s">
        <v>1048</v>
      </c>
      <c r="M2729" s="55">
        <f t="shared" si="898"/>
        <v>5.7142857142857197</v>
      </c>
      <c r="N2729" s="50">
        <v>0</v>
      </c>
      <c r="O2729" s="50" t="s">
        <v>253</v>
      </c>
      <c r="S2729" s="151">
        <f t="shared" si="899"/>
        <v>0.19104166666666664</v>
      </c>
      <c r="T2729" s="151">
        <f t="shared" si="900"/>
        <v>9.5520833333333319E-2</v>
      </c>
      <c r="V2729" s="393">
        <f t="shared" si="911"/>
        <v>0</v>
      </c>
      <c r="W2729" s="393">
        <f t="shared" si="912"/>
        <v>0</v>
      </c>
      <c r="X2729" s="53">
        <f t="shared" si="901"/>
        <v>0.19104166666666664</v>
      </c>
      <c r="Y2729" s="53">
        <f t="shared" si="902"/>
        <v>0.22743084666666663</v>
      </c>
      <c r="Z2729" s="53">
        <f t="shared" si="903"/>
        <v>9.5520833333333319E-2</v>
      </c>
      <c r="AA2729" s="53">
        <f t="shared" si="904"/>
        <v>0.11371542333333332</v>
      </c>
      <c r="AB2729" s="50">
        <f t="shared" si="905"/>
        <v>2149</v>
      </c>
      <c r="AC2729" s="50">
        <f t="shared" si="914"/>
        <v>2015</v>
      </c>
      <c r="AD2729" s="50">
        <f t="shared" si="906"/>
        <v>6</v>
      </c>
      <c r="AE2729" s="56">
        <f t="shared" si="907"/>
        <v>201506</v>
      </c>
      <c r="AF2729" s="56">
        <f t="shared" si="895"/>
        <v>24</v>
      </c>
      <c r="AG2729" s="58">
        <f t="shared" si="913"/>
        <v>0</v>
      </c>
      <c r="AH2729" s="56">
        <f t="shared" si="908"/>
        <v>11</v>
      </c>
      <c r="AI2729" s="53">
        <f t="shared" si="909"/>
        <v>0.20923625666666662</v>
      </c>
      <c r="AJ2729" s="56">
        <f t="shared" si="910"/>
        <v>8.5399999999999991</v>
      </c>
    </row>
    <row r="2730" spans="1:36" x14ac:dyDescent="0.25">
      <c r="A2730" s="50">
        <v>2729</v>
      </c>
      <c r="B2730" s="51">
        <v>42167</v>
      </c>
      <c r="C2730" s="75">
        <f t="shared" si="894"/>
        <v>42167</v>
      </c>
      <c r="D2730" s="50" t="s">
        <v>1224</v>
      </c>
      <c r="E2730" s="50">
        <v>12</v>
      </c>
      <c r="F2730" s="50">
        <v>0</v>
      </c>
      <c r="G2730" s="50">
        <v>47</v>
      </c>
      <c r="H2730" s="50">
        <v>23</v>
      </c>
      <c r="I2730" s="53">
        <f t="shared" si="896"/>
        <v>3.290509259259259E-2</v>
      </c>
      <c r="J2730" s="54">
        <f t="shared" si="897"/>
        <v>2.7420910493827157E-3</v>
      </c>
      <c r="K2730" s="50" t="s">
        <v>1340</v>
      </c>
      <c r="L2730" s="50" t="s">
        <v>315</v>
      </c>
      <c r="M2730" s="55">
        <f t="shared" si="898"/>
        <v>15.195216320787914</v>
      </c>
      <c r="N2730" s="50">
        <v>0</v>
      </c>
      <c r="O2730" s="50" t="s">
        <v>184</v>
      </c>
      <c r="S2730" s="151">
        <f t="shared" si="899"/>
        <v>0.30711419753086416</v>
      </c>
      <c r="T2730" s="151">
        <f t="shared" si="900"/>
        <v>0.15355709876543208</v>
      </c>
      <c r="V2730" s="393">
        <f t="shared" si="911"/>
        <v>0</v>
      </c>
      <c r="W2730" s="393">
        <f t="shared" si="912"/>
        <v>0</v>
      </c>
      <c r="X2730" s="53">
        <f t="shared" si="901"/>
        <v>7.1842785493827152E-2</v>
      </c>
      <c r="Y2730" s="53">
        <f t="shared" si="902"/>
        <v>0.10823196549382715</v>
      </c>
      <c r="Z2730" s="53">
        <f t="shared" si="903"/>
        <v>3.5921392746913576E-2</v>
      </c>
      <c r="AA2730" s="53">
        <f t="shared" si="904"/>
        <v>5.4115982746913573E-2</v>
      </c>
      <c r="AB2730" s="50">
        <f t="shared" si="905"/>
        <v>568</v>
      </c>
      <c r="AC2730" s="50">
        <f t="shared" si="914"/>
        <v>2015</v>
      </c>
      <c r="AD2730" s="50">
        <f t="shared" si="906"/>
        <v>6</v>
      </c>
      <c r="AE2730" s="56">
        <f t="shared" si="907"/>
        <v>201506</v>
      </c>
      <c r="AF2730" s="56">
        <f t="shared" si="895"/>
        <v>24</v>
      </c>
      <c r="AG2730" s="58">
        <f t="shared" si="913"/>
        <v>0</v>
      </c>
      <c r="AH2730" s="56">
        <f t="shared" si="908"/>
        <v>12</v>
      </c>
      <c r="AI2730" s="53">
        <f t="shared" si="909"/>
        <v>9.0037375493827149E-2</v>
      </c>
      <c r="AJ2730" s="56">
        <f t="shared" si="910"/>
        <v>12</v>
      </c>
    </row>
    <row r="2731" spans="1:36" x14ac:dyDescent="0.25">
      <c r="A2731" s="50">
        <v>2730</v>
      </c>
      <c r="B2731" s="51">
        <v>42167</v>
      </c>
      <c r="C2731" s="75">
        <f t="shared" si="894"/>
        <v>42167</v>
      </c>
      <c r="D2731" s="50" t="s">
        <v>1223</v>
      </c>
      <c r="E2731" s="50">
        <v>3.1</v>
      </c>
      <c r="F2731" s="50">
        <v>0</v>
      </c>
      <c r="G2731" s="50">
        <v>33</v>
      </c>
      <c r="H2731" s="50">
        <v>31</v>
      </c>
      <c r="I2731" s="53">
        <f t="shared" si="896"/>
        <v>2.327546296296296E-2</v>
      </c>
      <c r="J2731" s="54">
        <f t="shared" si="897"/>
        <v>7.5082138590203094E-3</v>
      </c>
      <c r="K2731" s="50" t="s">
        <v>1560</v>
      </c>
      <c r="L2731" s="50" t="s">
        <v>1690</v>
      </c>
      <c r="M2731" s="55">
        <f t="shared" si="898"/>
        <v>5.5494778717056246</v>
      </c>
      <c r="N2731" s="50">
        <v>0</v>
      </c>
      <c r="O2731" s="50" t="s">
        <v>228</v>
      </c>
      <c r="R2731" s="50" t="s">
        <v>1691</v>
      </c>
      <c r="S2731" s="151">
        <f t="shared" si="899"/>
        <v>0.19671520310633211</v>
      </c>
      <c r="T2731" s="151">
        <f t="shared" si="900"/>
        <v>9.8357601553166057E-2</v>
      </c>
      <c r="V2731" s="393">
        <f t="shared" si="911"/>
        <v>0</v>
      </c>
      <c r="W2731" s="393">
        <f t="shared" si="912"/>
        <v>0</v>
      </c>
      <c r="X2731" s="53">
        <f t="shared" si="901"/>
        <v>0.19671520310633211</v>
      </c>
      <c r="Y2731" s="53">
        <f t="shared" si="902"/>
        <v>0.23310438310633211</v>
      </c>
      <c r="Z2731" s="53">
        <f t="shared" si="903"/>
        <v>9.8357601553166057E-2</v>
      </c>
      <c r="AA2731" s="53">
        <f t="shared" si="904"/>
        <v>0.11655219155316605</v>
      </c>
      <c r="AB2731" s="50">
        <f t="shared" si="905"/>
        <v>2383</v>
      </c>
      <c r="AC2731" s="50">
        <f t="shared" si="914"/>
        <v>2015</v>
      </c>
      <c r="AD2731" s="50">
        <f t="shared" si="906"/>
        <v>6</v>
      </c>
      <c r="AE2731" s="56">
        <f t="shared" si="907"/>
        <v>201506</v>
      </c>
      <c r="AF2731" s="56">
        <f t="shared" si="895"/>
        <v>24</v>
      </c>
      <c r="AG2731" s="58">
        <f t="shared" si="913"/>
        <v>0</v>
      </c>
      <c r="AH2731" s="56">
        <f t="shared" si="908"/>
        <v>12</v>
      </c>
      <c r="AI2731" s="53">
        <f t="shared" si="909"/>
        <v>0.21490979310633213</v>
      </c>
      <c r="AJ2731" s="56">
        <f t="shared" si="910"/>
        <v>13.236999999999998</v>
      </c>
    </row>
    <row r="2732" spans="1:36" x14ac:dyDescent="0.25">
      <c r="A2732" s="50">
        <v>2731</v>
      </c>
      <c r="B2732" s="51">
        <v>42169</v>
      </c>
      <c r="C2732" s="75">
        <f t="shared" si="894"/>
        <v>42169</v>
      </c>
      <c r="D2732" s="50" t="s">
        <v>1224</v>
      </c>
      <c r="E2732" s="50">
        <v>78.8</v>
      </c>
      <c r="F2732" s="50">
        <v>5</v>
      </c>
      <c r="G2732" s="50">
        <v>19</v>
      </c>
      <c r="H2732" s="50">
        <v>41</v>
      </c>
      <c r="I2732" s="53">
        <f t="shared" si="896"/>
        <v>0.22200231481481481</v>
      </c>
      <c r="J2732" s="54">
        <f t="shared" si="897"/>
        <v>2.8172882590712539E-3</v>
      </c>
      <c r="K2732" s="50" t="s">
        <v>1340</v>
      </c>
      <c r="L2732" s="50" t="s">
        <v>315</v>
      </c>
      <c r="M2732" s="55">
        <f t="shared" si="898"/>
        <v>14.789635576872959</v>
      </c>
      <c r="N2732" s="50">
        <v>0</v>
      </c>
      <c r="O2732" s="50" t="s">
        <v>184</v>
      </c>
      <c r="R2732" s="50" t="s">
        <v>1607</v>
      </c>
      <c r="S2732" s="151">
        <f t="shared" si="899"/>
        <v>0.31553628501598041</v>
      </c>
      <c r="T2732" s="151">
        <f t="shared" si="900"/>
        <v>0.15776814250799021</v>
      </c>
      <c r="V2732" s="393">
        <f t="shared" si="911"/>
        <v>0</v>
      </c>
      <c r="W2732" s="393">
        <f t="shared" si="912"/>
        <v>0</v>
      </c>
      <c r="X2732" s="53">
        <f t="shared" si="901"/>
        <v>7.3812952387666844E-2</v>
      </c>
      <c r="Y2732" s="53">
        <f t="shared" si="902"/>
        <v>0.11020213238766684</v>
      </c>
      <c r="Z2732" s="53">
        <f t="shared" si="903"/>
        <v>3.6906476193833422E-2</v>
      </c>
      <c r="AA2732" s="53">
        <f t="shared" si="904"/>
        <v>5.5101066193833419E-2</v>
      </c>
      <c r="AB2732" s="50">
        <f t="shared" si="905"/>
        <v>643</v>
      </c>
      <c r="AC2732" s="50">
        <f t="shared" si="914"/>
        <v>2015</v>
      </c>
      <c r="AD2732" s="50">
        <f t="shared" si="906"/>
        <v>6</v>
      </c>
      <c r="AE2732" s="56">
        <f t="shared" si="907"/>
        <v>201506</v>
      </c>
      <c r="AF2732" s="56">
        <f t="shared" si="895"/>
        <v>25</v>
      </c>
      <c r="AG2732" s="58">
        <f t="shared" si="913"/>
        <v>1</v>
      </c>
      <c r="AH2732" s="56">
        <f t="shared" si="908"/>
        <v>14</v>
      </c>
      <c r="AI2732" s="53">
        <f t="shared" si="909"/>
        <v>9.2007542387666841E-2</v>
      </c>
      <c r="AJ2732" s="56">
        <f t="shared" si="910"/>
        <v>78.8</v>
      </c>
    </row>
    <row r="2733" spans="1:36" x14ac:dyDescent="0.25">
      <c r="A2733" s="50">
        <v>2732</v>
      </c>
      <c r="B2733" s="51">
        <v>42171</v>
      </c>
      <c r="C2733" s="75">
        <f t="shared" si="894"/>
        <v>42171</v>
      </c>
      <c r="D2733" s="50" t="s">
        <v>1225</v>
      </c>
      <c r="E2733" s="50">
        <v>1</v>
      </c>
      <c r="F2733" s="50">
        <v>0</v>
      </c>
      <c r="G2733" s="50">
        <v>30</v>
      </c>
      <c r="H2733" s="50">
        <v>23</v>
      </c>
      <c r="I2733" s="53">
        <f t="shared" si="896"/>
        <v>2.1099537037037038E-2</v>
      </c>
      <c r="J2733" s="54">
        <f t="shared" si="897"/>
        <v>2.1099537037037038E-2</v>
      </c>
      <c r="K2733" s="50" t="s">
        <v>949</v>
      </c>
      <c r="L2733" s="50" t="s">
        <v>315</v>
      </c>
      <c r="M2733" s="55">
        <f t="shared" si="898"/>
        <v>1.9747668678003305</v>
      </c>
      <c r="N2733" s="50">
        <v>0</v>
      </c>
      <c r="O2733" s="50" t="s">
        <v>255</v>
      </c>
      <c r="S2733" s="151">
        <f t="shared" si="899"/>
        <v>5.0638888888888893E-2</v>
      </c>
      <c r="T2733" s="151">
        <f t="shared" si="900"/>
        <v>2.5319444444444447E-2</v>
      </c>
      <c r="V2733" s="393">
        <f t="shared" si="911"/>
        <v>0</v>
      </c>
      <c r="W2733" s="393">
        <f t="shared" si="912"/>
        <v>0</v>
      </c>
      <c r="X2733" s="53">
        <f t="shared" si="901"/>
        <v>0.55280787037037038</v>
      </c>
      <c r="Y2733" s="53">
        <f t="shared" si="902"/>
        <v>0.58919705037037029</v>
      </c>
      <c r="Z2733" s="53">
        <f t="shared" si="903"/>
        <v>0.27640393518518519</v>
      </c>
      <c r="AA2733" s="53">
        <f t="shared" si="904"/>
        <v>0.29459852518518514</v>
      </c>
      <c r="AB2733" s="50">
        <f t="shared" si="905"/>
        <v>3643</v>
      </c>
      <c r="AC2733" s="50">
        <f t="shared" si="914"/>
        <v>2015</v>
      </c>
      <c r="AD2733" s="50">
        <f t="shared" si="906"/>
        <v>6</v>
      </c>
      <c r="AE2733" s="56">
        <f t="shared" si="907"/>
        <v>201506</v>
      </c>
      <c r="AF2733" s="56">
        <f t="shared" si="895"/>
        <v>25</v>
      </c>
      <c r="AG2733" s="58">
        <f t="shared" si="913"/>
        <v>1</v>
      </c>
      <c r="AH2733" s="56">
        <f t="shared" si="908"/>
        <v>16</v>
      </c>
      <c r="AI2733" s="53">
        <f t="shared" si="909"/>
        <v>0.57100246037037028</v>
      </c>
      <c r="AJ2733" s="56">
        <f t="shared" si="910"/>
        <v>46.7</v>
      </c>
    </row>
    <row r="2734" spans="1:36" x14ac:dyDescent="0.25">
      <c r="A2734" s="50">
        <v>2733</v>
      </c>
      <c r="B2734" s="51">
        <v>42172</v>
      </c>
      <c r="C2734" s="75">
        <f t="shared" si="894"/>
        <v>42172</v>
      </c>
      <c r="D2734" s="50" t="s">
        <v>1223</v>
      </c>
      <c r="E2734" s="50">
        <v>4.1500000000000004</v>
      </c>
      <c r="F2734" s="50">
        <v>0</v>
      </c>
      <c r="G2734" s="50">
        <v>46</v>
      </c>
      <c r="H2734" s="50">
        <v>6</v>
      </c>
      <c r="I2734" s="53">
        <f t="shared" si="896"/>
        <v>3.201388888888889E-2</v>
      </c>
      <c r="J2734" s="54">
        <f t="shared" si="897"/>
        <v>7.7141900937081655E-3</v>
      </c>
      <c r="K2734" s="50" t="s">
        <v>1548</v>
      </c>
      <c r="L2734" s="50" t="s">
        <v>1598</v>
      </c>
      <c r="M2734" s="55">
        <f t="shared" si="898"/>
        <v>5.4013015184381823</v>
      </c>
      <c r="N2734" s="50">
        <v>0</v>
      </c>
      <c r="O2734" s="50" t="s">
        <v>255</v>
      </c>
      <c r="R2734" s="50" t="s">
        <v>1608</v>
      </c>
      <c r="S2734" s="151">
        <f t="shared" si="899"/>
        <v>0.20211178045515393</v>
      </c>
      <c r="T2734" s="151">
        <f t="shared" si="900"/>
        <v>0.10105589022757697</v>
      </c>
      <c r="V2734" s="393">
        <f t="shared" si="911"/>
        <v>0</v>
      </c>
      <c r="W2734" s="393">
        <f t="shared" si="912"/>
        <v>0</v>
      </c>
      <c r="X2734" s="53">
        <f t="shared" si="901"/>
        <v>0.20211178045515393</v>
      </c>
      <c r="Y2734" s="53">
        <f t="shared" si="902"/>
        <v>0.23850096045515393</v>
      </c>
      <c r="Z2734" s="53">
        <f t="shared" si="903"/>
        <v>0.10105589022757697</v>
      </c>
      <c r="AA2734" s="53">
        <f t="shared" si="904"/>
        <v>0.11925048022757696</v>
      </c>
      <c r="AB2734" s="50">
        <f t="shared" si="905"/>
        <v>2575</v>
      </c>
      <c r="AC2734" s="50">
        <f t="shared" si="914"/>
        <v>2015</v>
      </c>
      <c r="AD2734" s="50">
        <f t="shared" si="906"/>
        <v>6</v>
      </c>
      <c r="AE2734" s="56">
        <f t="shared" si="907"/>
        <v>201506</v>
      </c>
      <c r="AF2734" s="56">
        <f t="shared" si="895"/>
        <v>25</v>
      </c>
      <c r="AG2734" s="58">
        <f t="shared" si="913"/>
        <v>0</v>
      </c>
      <c r="AH2734" s="56">
        <f t="shared" si="908"/>
        <v>17</v>
      </c>
      <c r="AI2734" s="53">
        <f t="shared" si="909"/>
        <v>0.22030637045515394</v>
      </c>
      <c r="AJ2734" s="56">
        <f t="shared" si="910"/>
        <v>17.720500000000001</v>
      </c>
    </row>
    <row r="2735" spans="1:36" x14ac:dyDescent="0.25">
      <c r="A2735" s="50">
        <v>2734</v>
      </c>
      <c r="B2735" s="51">
        <v>42173</v>
      </c>
      <c r="C2735" s="75">
        <f t="shared" si="894"/>
        <v>42173</v>
      </c>
      <c r="D2735" s="50" t="s">
        <v>1225</v>
      </c>
      <c r="E2735" s="50">
        <v>1.65</v>
      </c>
      <c r="F2735" s="50">
        <v>0</v>
      </c>
      <c r="G2735" s="50">
        <v>55</v>
      </c>
      <c r="H2735" s="50">
        <v>49</v>
      </c>
      <c r="I2735" s="53">
        <f t="shared" si="896"/>
        <v>3.876157407407408E-2</v>
      </c>
      <c r="J2735" s="54">
        <f t="shared" si="897"/>
        <v>2.3491863075196413E-2</v>
      </c>
      <c r="K2735" s="50" t="s">
        <v>949</v>
      </c>
      <c r="L2735" s="50" t="s">
        <v>1609</v>
      </c>
      <c r="M2735" s="55">
        <f t="shared" si="898"/>
        <v>1.7736637802329063</v>
      </c>
      <c r="N2735" s="50">
        <v>0</v>
      </c>
      <c r="O2735" s="50" t="s">
        <v>255</v>
      </c>
      <c r="R2735" s="50" t="s">
        <v>1610</v>
      </c>
      <c r="S2735" s="151">
        <f t="shared" si="899"/>
        <v>5.6380471380471392E-2</v>
      </c>
      <c r="T2735" s="151">
        <f t="shared" si="900"/>
        <v>2.8190235690235696E-2</v>
      </c>
      <c r="V2735" s="393">
        <f t="shared" si="911"/>
        <v>0</v>
      </c>
      <c r="W2735" s="393">
        <f t="shared" si="912"/>
        <v>0</v>
      </c>
      <c r="X2735" s="53">
        <f t="shared" si="901"/>
        <v>0.61548681257014604</v>
      </c>
      <c r="Y2735" s="53">
        <f t="shared" si="902"/>
        <v>0.65187599257014595</v>
      </c>
      <c r="Z2735" s="53">
        <f t="shared" si="903"/>
        <v>0.30774340628507302</v>
      </c>
      <c r="AA2735" s="53">
        <f t="shared" si="904"/>
        <v>0.32593799628507297</v>
      </c>
      <c r="AB2735" s="50">
        <f t="shared" si="905"/>
        <v>3746</v>
      </c>
      <c r="AC2735" s="50">
        <f t="shared" si="914"/>
        <v>2015</v>
      </c>
      <c r="AD2735" s="50">
        <f t="shared" si="906"/>
        <v>6</v>
      </c>
      <c r="AE2735" s="56">
        <f t="shared" si="907"/>
        <v>201506</v>
      </c>
      <c r="AF2735" s="56">
        <f t="shared" si="895"/>
        <v>25</v>
      </c>
      <c r="AG2735" s="58">
        <f t="shared" si="913"/>
        <v>0</v>
      </c>
      <c r="AH2735" s="56">
        <f t="shared" si="908"/>
        <v>18</v>
      </c>
      <c r="AI2735" s="53">
        <f t="shared" si="909"/>
        <v>0.63368140257014605</v>
      </c>
      <c r="AJ2735" s="56">
        <f t="shared" si="910"/>
        <v>77.055000000000007</v>
      </c>
    </row>
    <row r="2736" spans="1:36" x14ac:dyDescent="0.25">
      <c r="A2736" s="50">
        <v>2735</v>
      </c>
      <c r="B2736" s="51">
        <v>42174</v>
      </c>
      <c r="C2736" s="75">
        <f t="shared" si="894"/>
        <v>42174</v>
      </c>
      <c r="D2736" s="50" t="s">
        <v>1224</v>
      </c>
      <c r="E2736" s="50">
        <v>101.4</v>
      </c>
      <c r="F2736" s="50">
        <v>6</v>
      </c>
      <c r="G2736" s="50">
        <v>22</v>
      </c>
      <c r="H2736" s="50">
        <v>53</v>
      </c>
      <c r="I2736" s="53">
        <f t="shared" si="896"/>
        <v>0.26589120370370373</v>
      </c>
      <c r="J2736" s="54">
        <f t="shared" si="897"/>
        <v>2.6222012199576305E-3</v>
      </c>
      <c r="K2736" s="50" t="s">
        <v>1340</v>
      </c>
      <c r="L2736" s="50" t="s">
        <v>1611</v>
      </c>
      <c r="M2736" s="55">
        <f t="shared" si="898"/>
        <v>15.889957776520275</v>
      </c>
      <c r="N2736" s="50">
        <v>137</v>
      </c>
      <c r="O2736" s="50" t="s">
        <v>671</v>
      </c>
      <c r="R2736" s="50" t="s">
        <v>1612</v>
      </c>
      <c r="S2736" s="151">
        <f t="shared" si="899"/>
        <v>0.29368653663525462</v>
      </c>
      <c r="T2736" s="151">
        <f t="shared" si="900"/>
        <v>0.14684326831762731</v>
      </c>
      <c r="V2736" s="393">
        <f t="shared" si="911"/>
        <v>0</v>
      </c>
      <c r="W2736" s="393">
        <f t="shared" si="912"/>
        <v>0</v>
      </c>
      <c r="X2736" s="53">
        <f t="shared" si="901"/>
        <v>6.8701671962889913E-2</v>
      </c>
      <c r="Y2736" s="53">
        <f t="shared" si="902"/>
        <v>0.10509085196288992</v>
      </c>
      <c r="Z2736" s="53">
        <f t="shared" si="903"/>
        <v>3.4350835981444956E-2</v>
      </c>
      <c r="AA2736" s="53">
        <f t="shared" si="904"/>
        <v>5.254542598144496E-2</v>
      </c>
      <c r="AB2736" s="50">
        <f t="shared" si="905"/>
        <v>496</v>
      </c>
      <c r="AC2736" s="50">
        <f t="shared" si="914"/>
        <v>2015</v>
      </c>
      <c r="AD2736" s="50">
        <f t="shared" si="906"/>
        <v>6</v>
      </c>
      <c r="AE2736" s="56">
        <f t="shared" si="907"/>
        <v>201506</v>
      </c>
      <c r="AF2736" s="56">
        <f t="shared" si="895"/>
        <v>25</v>
      </c>
      <c r="AG2736" s="58">
        <f t="shared" si="913"/>
        <v>0</v>
      </c>
      <c r="AH2736" s="56">
        <f t="shared" si="908"/>
        <v>19</v>
      </c>
      <c r="AI2736" s="53">
        <f t="shared" si="909"/>
        <v>8.6896261962889909E-2</v>
      </c>
      <c r="AJ2736" s="56">
        <f t="shared" si="910"/>
        <v>101.4</v>
      </c>
    </row>
    <row r="2737" spans="1:36" x14ac:dyDescent="0.25">
      <c r="A2737" s="50">
        <v>2736</v>
      </c>
      <c r="B2737" s="51">
        <v>42174</v>
      </c>
      <c r="C2737" s="75">
        <f t="shared" si="894"/>
        <v>42174</v>
      </c>
      <c r="D2737" s="50" t="s">
        <v>1223</v>
      </c>
      <c r="E2737" s="50">
        <v>1.75</v>
      </c>
      <c r="F2737" s="50">
        <v>0</v>
      </c>
      <c r="G2737" s="50">
        <v>24</v>
      </c>
      <c r="H2737" s="50">
        <v>20</v>
      </c>
      <c r="I2737" s="53">
        <f t="shared" si="896"/>
        <v>1.6898148148148148E-2</v>
      </c>
      <c r="J2737" s="54">
        <f t="shared" si="897"/>
        <v>9.6560846560846559E-3</v>
      </c>
      <c r="K2737" s="50" t="s">
        <v>1560</v>
      </c>
      <c r="L2737" s="50" t="s">
        <v>1613</v>
      </c>
      <c r="M2737" s="55">
        <f t="shared" si="898"/>
        <v>4.3150684931506884</v>
      </c>
      <c r="N2737" s="50">
        <v>0</v>
      </c>
      <c r="O2737" s="50" t="s">
        <v>228</v>
      </c>
      <c r="R2737" s="50" t="s">
        <v>1614</v>
      </c>
      <c r="S2737" s="151">
        <f t="shared" si="899"/>
        <v>0.25298941798941799</v>
      </c>
      <c r="T2737" s="151">
        <f t="shared" si="900"/>
        <v>0.12649470899470899</v>
      </c>
      <c r="V2737" s="393">
        <f t="shared" si="911"/>
        <v>0</v>
      </c>
      <c r="W2737" s="393">
        <f t="shared" si="912"/>
        <v>0</v>
      </c>
      <c r="X2737" s="53">
        <f t="shared" si="901"/>
        <v>0.25298941798941799</v>
      </c>
      <c r="Y2737" s="53">
        <f t="shared" si="902"/>
        <v>0.28937859798941801</v>
      </c>
      <c r="Z2737" s="53">
        <f t="shared" si="903"/>
        <v>0.12649470899470899</v>
      </c>
      <c r="AA2737" s="53">
        <f t="shared" si="904"/>
        <v>0.144689298994709</v>
      </c>
      <c r="AB2737" s="50">
        <f t="shared" si="905"/>
        <v>3332</v>
      </c>
      <c r="AC2737" s="50">
        <f t="shared" si="914"/>
        <v>2015</v>
      </c>
      <c r="AD2737" s="50">
        <f t="shared" si="906"/>
        <v>6</v>
      </c>
      <c r="AE2737" s="56">
        <f t="shared" si="907"/>
        <v>201506</v>
      </c>
      <c r="AF2737" s="56">
        <f t="shared" si="895"/>
        <v>25</v>
      </c>
      <c r="AG2737" s="58">
        <f t="shared" si="913"/>
        <v>0</v>
      </c>
      <c r="AH2737" s="56">
        <f t="shared" si="908"/>
        <v>19</v>
      </c>
      <c r="AI2737" s="53">
        <f t="shared" si="909"/>
        <v>0.271184007989418</v>
      </c>
      <c r="AJ2737" s="56">
        <f t="shared" si="910"/>
        <v>7.4724999999999993</v>
      </c>
    </row>
    <row r="2738" spans="1:36" x14ac:dyDescent="0.25">
      <c r="A2738" s="50">
        <v>2737</v>
      </c>
      <c r="B2738" s="51">
        <v>42175</v>
      </c>
      <c r="C2738" s="75">
        <f t="shared" ref="C2738:C2801" si="915">B2738</f>
        <v>42175</v>
      </c>
      <c r="D2738" s="50" t="s">
        <v>1223</v>
      </c>
      <c r="E2738" s="50">
        <v>7.5</v>
      </c>
      <c r="F2738" s="50">
        <v>1</v>
      </c>
      <c r="G2738" s="50">
        <v>39</v>
      </c>
      <c r="H2738" s="50">
        <v>56</v>
      </c>
      <c r="I2738" s="53">
        <f t="shared" si="896"/>
        <v>6.9398148148148139E-2</v>
      </c>
      <c r="J2738" s="54">
        <f t="shared" si="897"/>
        <v>9.2530864197530854E-3</v>
      </c>
      <c r="K2738" s="50" t="s">
        <v>1560</v>
      </c>
      <c r="L2738" s="50" t="s">
        <v>315</v>
      </c>
      <c r="M2738" s="55">
        <f t="shared" si="898"/>
        <v>4.5030020013342265</v>
      </c>
      <c r="N2738" s="50">
        <v>119</v>
      </c>
      <c r="O2738" s="50" t="s">
        <v>1341</v>
      </c>
      <c r="R2738" s="50" t="s">
        <v>1615</v>
      </c>
      <c r="S2738" s="151">
        <f t="shared" si="899"/>
        <v>0.24243086419753082</v>
      </c>
      <c r="T2738" s="151">
        <f t="shared" si="900"/>
        <v>0.12121543209876541</v>
      </c>
      <c r="V2738" s="393">
        <f t="shared" si="911"/>
        <v>0</v>
      </c>
      <c r="W2738" s="393">
        <f t="shared" si="912"/>
        <v>0</v>
      </c>
      <c r="X2738" s="53">
        <f t="shared" si="901"/>
        <v>0.24243086419753082</v>
      </c>
      <c r="Y2738" s="53">
        <f t="shared" si="902"/>
        <v>0.27882004419753081</v>
      </c>
      <c r="Z2738" s="53">
        <f t="shared" si="903"/>
        <v>0.12121543209876541</v>
      </c>
      <c r="AA2738" s="53">
        <f t="shared" si="904"/>
        <v>0.13941002209876541</v>
      </c>
      <c r="AB2738" s="50">
        <f t="shared" si="905"/>
        <v>3271</v>
      </c>
      <c r="AC2738" s="50">
        <f t="shared" si="914"/>
        <v>2015</v>
      </c>
      <c r="AD2738" s="50">
        <f t="shared" si="906"/>
        <v>6</v>
      </c>
      <c r="AE2738" s="56">
        <f t="shared" si="907"/>
        <v>201506</v>
      </c>
      <c r="AF2738" s="56">
        <f t="shared" si="895"/>
        <v>25</v>
      </c>
      <c r="AG2738" s="58">
        <f t="shared" si="913"/>
        <v>0</v>
      </c>
      <c r="AH2738" s="56">
        <f t="shared" si="908"/>
        <v>20</v>
      </c>
      <c r="AI2738" s="53">
        <f t="shared" si="909"/>
        <v>0.2606254541975308</v>
      </c>
      <c r="AJ2738" s="56">
        <f t="shared" si="910"/>
        <v>32.024999999999999</v>
      </c>
    </row>
    <row r="2739" spans="1:36" x14ac:dyDescent="0.25">
      <c r="A2739" s="50">
        <v>2738</v>
      </c>
      <c r="B2739" s="51">
        <v>42178</v>
      </c>
      <c r="C2739" s="75">
        <f t="shared" si="915"/>
        <v>42178</v>
      </c>
      <c r="D2739" s="50" t="s">
        <v>1225</v>
      </c>
      <c r="E2739" s="50">
        <v>1</v>
      </c>
      <c r="F2739" s="50">
        <v>0</v>
      </c>
      <c r="G2739" s="50">
        <v>32</v>
      </c>
      <c r="H2739" s="50">
        <v>30</v>
      </c>
      <c r="I2739" s="53">
        <f t="shared" si="896"/>
        <v>2.2569444444444444E-2</v>
      </c>
      <c r="J2739" s="54">
        <f t="shared" si="897"/>
        <v>2.2569444444444444E-2</v>
      </c>
      <c r="K2739" s="50" t="s">
        <v>1616</v>
      </c>
      <c r="L2739" s="50" t="s">
        <v>1617</v>
      </c>
      <c r="M2739" s="55">
        <f t="shared" si="898"/>
        <v>1.8461538461538476</v>
      </c>
      <c r="N2739" s="50">
        <v>0</v>
      </c>
      <c r="O2739" s="50" t="s">
        <v>526</v>
      </c>
      <c r="R2739" s="50" t="s">
        <v>1618</v>
      </c>
      <c r="S2739" s="151">
        <f t="shared" si="899"/>
        <v>5.4166666666666662E-2</v>
      </c>
      <c r="T2739" s="151">
        <f t="shared" si="900"/>
        <v>2.7083333333333331E-2</v>
      </c>
      <c r="V2739" s="393">
        <f t="shared" si="911"/>
        <v>0</v>
      </c>
      <c r="W2739" s="393">
        <f t="shared" si="912"/>
        <v>0</v>
      </c>
      <c r="X2739" s="53">
        <f t="shared" si="901"/>
        <v>0.5913194444444444</v>
      </c>
      <c r="Y2739" s="53">
        <f t="shared" si="902"/>
        <v>0.62770862444444442</v>
      </c>
      <c r="Z2739" s="53">
        <f t="shared" si="903"/>
        <v>0.2956597222222222</v>
      </c>
      <c r="AA2739" s="53">
        <f t="shared" si="904"/>
        <v>0.31385431222222221</v>
      </c>
      <c r="AB2739" s="50">
        <f t="shared" si="905"/>
        <v>3692</v>
      </c>
      <c r="AC2739" s="50">
        <f t="shared" si="914"/>
        <v>2015</v>
      </c>
      <c r="AD2739" s="50">
        <f t="shared" si="906"/>
        <v>6</v>
      </c>
      <c r="AE2739" s="56">
        <f t="shared" si="907"/>
        <v>201506</v>
      </c>
      <c r="AF2739" s="56">
        <f t="shared" ref="AF2739:AF2802" si="916">WEEKNUM(B2739,1)</f>
        <v>26</v>
      </c>
      <c r="AG2739" s="58">
        <f t="shared" si="913"/>
        <v>2</v>
      </c>
      <c r="AH2739" s="56">
        <f t="shared" si="908"/>
        <v>23</v>
      </c>
      <c r="AI2739" s="53">
        <f t="shared" si="909"/>
        <v>0.60951403444444441</v>
      </c>
      <c r="AJ2739" s="56">
        <f t="shared" si="910"/>
        <v>46.7</v>
      </c>
    </row>
    <row r="2740" spans="1:36" x14ac:dyDescent="0.25">
      <c r="A2740" s="50">
        <v>2739</v>
      </c>
      <c r="B2740" s="51">
        <v>42180</v>
      </c>
      <c r="C2740" s="75">
        <f t="shared" si="915"/>
        <v>42180</v>
      </c>
      <c r="D2740" s="50" t="s">
        <v>1223</v>
      </c>
      <c r="E2740" s="50">
        <v>2.5</v>
      </c>
      <c r="F2740" s="50">
        <v>0</v>
      </c>
      <c r="G2740" s="50">
        <v>29</v>
      </c>
      <c r="H2740" s="50">
        <v>37</v>
      </c>
      <c r="I2740" s="53">
        <f t="shared" si="896"/>
        <v>2.056712962962963E-2</v>
      </c>
      <c r="J2740" s="54">
        <f t="shared" si="897"/>
        <v>8.2268518518518515E-3</v>
      </c>
      <c r="K2740" s="50" t="s">
        <v>1560</v>
      </c>
      <c r="L2740" s="50" t="s">
        <v>1619</v>
      </c>
      <c r="M2740" s="55">
        <f t="shared" si="898"/>
        <v>5.0647158131682657</v>
      </c>
      <c r="N2740" s="50">
        <v>0</v>
      </c>
      <c r="O2740" s="50" t="s">
        <v>228</v>
      </c>
      <c r="R2740" s="50" t="s">
        <v>1620</v>
      </c>
      <c r="S2740" s="151">
        <f t="shared" si="899"/>
        <v>0.2155435185185185</v>
      </c>
      <c r="T2740" s="151">
        <f t="shared" si="900"/>
        <v>0.10777175925925925</v>
      </c>
      <c r="V2740" s="393">
        <f t="shared" si="911"/>
        <v>0</v>
      </c>
      <c r="W2740" s="393">
        <f t="shared" si="912"/>
        <v>0</v>
      </c>
      <c r="X2740" s="53">
        <f t="shared" si="901"/>
        <v>0.2155435185185185</v>
      </c>
      <c r="Y2740" s="53">
        <f t="shared" si="902"/>
        <v>0.25193269851851852</v>
      </c>
      <c r="Z2740" s="53">
        <f t="shared" si="903"/>
        <v>0.10777175925925925</v>
      </c>
      <c r="AA2740" s="53">
        <f t="shared" si="904"/>
        <v>0.12596634925925926</v>
      </c>
      <c r="AB2740" s="50">
        <f t="shared" si="905"/>
        <v>2944</v>
      </c>
      <c r="AC2740" s="50">
        <f t="shared" si="914"/>
        <v>2015</v>
      </c>
      <c r="AD2740" s="50">
        <f t="shared" si="906"/>
        <v>6</v>
      </c>
      <c r="AE2740" s="56">
        <f t="shared" si="907"/>
        <v>201506</v>
      </c>
      <c r="AF2740" s="56">
        <f t="shared" si="916"/>
        <v>26</v>
      </c>
      <c r="AG2740" s="58">
        <f t="shared" si="913"/>
        <v>1</v>
      </c>
      <c r="AH2740" s="56">
        <f t="shared" si="908"/>
        <v>25</v>
      </c>
      <c r="AI2740" s="53">
        <f t="shared" si="909"/>
        <v>0.23373810851851851</v>
      </c>
      <c r="AJ2740" s="56">
        <f t="shared" si="910"/>
        <v>10.674999999999999</v>
      </c>
    </row>
    <row r="2741" spans="1:36" x14ac:dyDescent="0.25">
      <c r="A2741" s="50">
        <v>2740</v>
      </c>
      <c r="B2741" s="51">
        <v>42182</v>
      </c>
      <c r="C2741" s="75">
        <f t="shared" si="915"/>
        <v>42182</v>
      </c>
      <c r="D2741" s="50" t="s">
        <v>1224</v>
      </c>
      <c r="E2741" s="50">
        <v>92</v>
      </c>
      <c r="F2741" s="50">
        <v>6</v>
      </c>
      <c r="G2741" s="50">
        <v>10</v>
      </c>
      <c r="H2741" s="50">
        <v>1</v>
      </c>
      <c r="I2741" s="53">
        <f t="shared" si="896"/>
        <v>0.25695601851851851</v>
      </c>
      <c r="J2741" s="54">
        <f t="shared" si="897"/>
        <v>2.7930002012882447E-3</v>
      </c>
      <c r="K2741" s="50" t="s">
        <v>1340</v>
      </c>
      <c r="L2741" s="50" t="s">
        <v>1621</v>
      </c>
      <c r="M2741" s="55">
        <f t="shared" si="898"/>
        <v>14.918246925814165</v>
      </c>
      <c r="N2741" s="50">
        <v>0</v>
      </c>
      <c r="O2741" s="50" t="s">
        <v>1341</v>
      </c>
      <c r="R2741" s="50" t="s">
        <v>1622</v>
      </c>
      <c r="S2741" s="151">
        <f t="shared" si="899"/>
        <v>0.31281602254428342</v>
      </c>
      <c r="T2741" s="151">
        <f t="shared" si="900"/>
        <v>0.15640801127214171</v>
      </c>
      <c r="V2741" s="393">
        <f t="shared" si="911"/>
        <v>0</v>
      </c>
      <c r="W2741" s="393">
        <f t="shared" si="912"/>
        <v>0</v>
      </c>
      <c r="X2741" s="53">
        <f t="shared" si="901"/>
        <v>7.3176605273752013E-2</v>
      </c>
      <c r="Y2741" s="53">
        <f t="shared" si="902"/>
        <v>0.10956578527375201</v>
      </c>
      <c r="Z2741" s="53">
        <f t="shared" si="903"/>
        <v>3.6588302636876006E-2</v>
      </c>
      <c r="AA2741" s="53">
        <f t="shared" si="904"/>
        <v>5.4782892636876003E-2</v>
      </c>
      <c r="AB2741" s="50">
        <f t="shared" si="905"/>
        <v>626</v>
      </c>
      <c r="AC2741" s="50">
        <f t="shared" si="914"/>
        <v>2015</v>
      </c>
      <c r="AD2741" s="50">
        <f t="shared" si="906"/>
        <v>6</v>
      </c>
      <c r="AE2741" s="56">
        <f t="shared" si="907"/>
        <v>201506</v>
      </c>
      <c r="AF2741" s="56">
        <f t="shared" si="916"/>
        <v>26</v>
      </c>
      <c r="AG2741" s="58">
        <f t="shared" si="913"/>
        <v>1</v>
      </c>
      <c r="AH2741" s="56">
        <f t="shared" si="908"/>
        <v>27</v>
      </c>
      <c r="AI2741" s="53">
        <f t="shared" si="909"/>
        <v>9.1371195273752009E-2</v>
      </c>
      <c r="AJ2741" s="56">
        <f t="shared" si="910"/>
        <v>92</v>
      </c>
    </row>
    <row r="2742" spans="1:36" x14ac:dyDescent="0.25">
      <c r="A2742" s="50">
        <v>2741</v>
      </c>
      <c r="B2742" s="51">
        <v>42183</v>
      </c>
      <c r="C2742" s="75">
        <f t="shared" si="915"/>
        <v>42183</v>
      </c>
      <c r="D2742" s="50" t="s">
        <v>1223</v>
      </c>
      <c r="E2742" s="50">
        <v>9.5</v>
      </c>
      <c r="F2742" s="50">
        <v>2</v>
      </c>
      <c r="G2742" s="50">
        <v>3</v>
      </c>
      <c r="H2742" s="50">
        <v>23</v>
      </c>
      <c r="I2742" s="53">
        <f t="shared" si="896"/>
        <v>8.5682870370370368E-2</v>
      </c>
      <c r="J2742" s="54">
        <f t="shared" si="897"/>
        <v>9.0192495126705657E-3</v>
      </c>
      <c r="K2742" s="50" t="s">
        <v>1560</v>
      </c>
      <c r="L2742" s="50" t="s">
        <v>1623</v>
      </c>
      <c r="M2742" s="55">
        <f t="shared" si="898"/>
        <v>4.6197487505065551</v>
      </c>
      <c r="N2742" s="50">
        <v>129</v>
      </c>
      <c r="O2742" s="50" t="s">
        <v>1341</v>
      </c>
      <c r="R2742" s="50" t="s">
        <v>1624</v>
      </c>
      <c r="S2742" s="151">
        <f t="shared" si="899"/>
        <v>0.23630433723196881</v>
      </c>
      <c r="T2742" s="151">
        <f t="shared" si="900"/>
        <v>0.1181521686159844</v>
      </c>
      <c r="V2742" s="393">
        <f t="shared" si="911"/>
        <v>0</v>
      </c>
      <c r="W2742" s="393">
        <f t="shared" si="912"/>
        <v>0</v>
      </c>
      <c r="X2742" s="53">
        <f t="shared" si="901"/>
        <v>0.23630433723196881</v>
      </c>
      <c r="Y2742" s="53">
        <f t="shared" si="902"/>
        <v>0.27269351723196883</v>
      </c>
      <c r="Z2742" s="53">
        <f t="shared" si="903"/>
        <v>0.1181521686159844</v>
      </c>
      <c r="AA2742" s="53">
        <f t="shared" si="904"/>
        <v>0.13634675861598441</v>
      </c>
      <c r="AB2742" s="50">
        <f t="shared" si="905"/>
        <v>3234</v>
      </c>
      <c r="AC2742" s="50">
        <f t="shared" si="914"/>
        <v>2015</v>
      </c>
      <c r="AD2742" s="50">
        <f t="shared" si="906"/>
        <v>6</v>
      </c>
      <c r="AE2742" s="56">
        <f t="shared" si="907"/>
        <v>201506</v>
      </c>
      <c r="AF2742" s="56">
        <f t="shared" si="916"/>
        <v>27</v>
      </c>
      <c r="AG2742" s="58">
        <f t="shared" si="913"/>
        <v>0</v>
      </c>
      <c r="AH2742" s="56">
        <f t="shared" si="908"/>
        <v>28</v>
      </c>
      <c r="AI2742" s="53">
        <f t="shared" si="909"/>
        <v>0.25449892723196882</v>
      </c>
      <c r="AJ2742" s="56">
        <f t="shared" si="910"/>
        <v>40.564999999999998</v>
      </c>
    </row>
    <row r="2743" spans="1:36" x14ac:dyDescent="0.25">
      <c r="A2743" s="50">
        <v>2742</v>
      </c>
      <c r="B2743" s="51">
        <v>42185</v>
      </c>
      <c r="C2743" s="75">
        <f t="shared" si="915"/>
        <v>42185</v>
      </c>
      <c r="D2743" s="50" t="s">
        <v>1224</v>
      </c>
      <c r="E2743" s="50">
        <v>20</v>
      </c>
      <c r="F2743" s="50">
        <v>1</v>
      </c>
      <c r="G2743" s="50">
        <v>14</v>
      </c>
      <c r="H2743" s="50">
        <v>12</v>
      </c>
      <c r="I2743" s="53">
        <f t="shared" si="896"/>
        <v>5.1527777777777777E-2</v>
      </c>
      <c r="J2743" s="54">
        <f t="shared" si="897"/>
        <v>2.5763888888888889E-3</v>
      </c>
      <c r="K2743" s="50" t="s">
        <v>1340</v>
      </c>
      <c r="L2743" s="50" t="s">
        <v>1577</v>
      </c>
      <c r="M2743" s="55">
        <f t="shared" si="898"/>
        <v>16.172506738544488</v>
      </c>
      <c r="N2743" s="50">
        <v>0</v>
      </c>
      <c r="O2743" s="50" t="s">
        <v>255</v>
      </c>
      <c r="R2743" s="50" t="s">
        <v>1625</v>
      </c>
      <c r="S2743" s="151">
        <f t="shared" si="899"/>
        <v>0.28855555555555557</v>
      </c>
      <c r="T2743" s="151">
        <f t="shared" si="900"/>
        <v>0.14427777777777778</v>
      </c>
      <c r="V2743" s="393">
        <f t="shared" si="911"/>
        <v>0</v>
      </c>
      <c r="W2743" s="393">
        <f t="shared" si="912"/>
        <v>0</v>
      </c>
      <c r="X2743" s="53">
        <f t="shared" si="901"/>
        <v>6.7501388888888889E-2</v>
      </c>
      <c r="Y2743" s="53">
        <f t="shared" si="902"/>
        <v>0.10389056888888888</v>
      </c>
      <c r="Z2743" s="53">
        <f t="shared" si="903"/>
        <v>3.3750694444444444E-2</v>
      </c>
      <c r="AA2743" s="53">
        <f t="shared" si="904"/>
        <v>5.1945284444444441E-2</v>
      </c>
      <c r="AB2743" s="50">
        <f t="shared" si="905"/>
        <v>455</v>
      </c>
      <c r="AC2743" s="50">
        <f t="shared" si="914"/>
        <v>2015</v>
      </c>
      <c r="AD2743" s="50">
        <f t="shared" si="906"/>
        <v>6</v>
      </c>
      <c r="AE2743" s="56">
        <f t="shared" si="907"/>
        <v>201506</v>
      </c>
      <c r="AF2743" s="56">
        <f t="shared" si="916"/>
        <v>27</v>
      </c>
      <c r="AG2743" s="58">
        <f t="shared" si="913"/>
        <v>1</v>
      </c>
      <c r="AH2743" s="56">
        <f t="shared" si="908"/>
        <v>30</v>
      </c>
      <c r="AI2743" s="53">
        <f t="shared" si="909"/>
        <v>8.5695978888888885E-2</v>
      </c>
      <c r="AJ2743" s="56">
        <f t="shared" si="910"/>
        <v>20</v>
      </c>
    </row>
    <row r="2744" spans="1:36" x14ac:dyDescent="0.25">
      <c r="A2744" s="50">
        <v>2743</v>
      </c>
      <c r="B2744" s="51">
        <v>42185</v>
      </c>
      <c r="C2744" s="75">
        <f t="shared" si="915"/>
        <v>42185</v>
      </c>
      <c r="D2744" s="50" t="s">
        <v>1224</v>
      </c>
      <c r="E2744" s="50">
        <v>20</v>
      </c>
      <c r="F2744" s="50">
        <v>1</v>
      </c>
      <c r="G2744" s="50">
        <v>12</v>
      </c>
      <c r="H2744" s="50">
        <v>13</v>
      </c>
      <c r="I2744" s="53">
        <f t="shared" si="896"/>
        <v>5.0150462962962966E-2</v>
      </c>
      <c r="J2744" s="54">
        <f t="shared" si="897"/>
        <v>2.5075231481481485E-3</v>
      </c>
      <c r="K2744" s="50" t="s">
        <v>1340</v>
      </c>
      <c r="L2744" s="50" t="s">
        <v>1579</v>
      </c>
      <c r="M2744" s="55">
        <f t="shared" si="898"/>
        <v>16.616662820216952</v>
      </c>
      <c r="N2744" s="50">
        <v>0</v>
      </c>
      <c r="O2744" s="50" t="s">
        <v>291</v>
      </c>
      <c r="R2744" s="50" t="s">
        <v>1626</v>
      </c>
      <c r="S2744" s="151">
        <f t="shared" si="899"/>
        <v>0.28084259259259264</v>
      </c>
      <c r="T2744" s="151">
        <f t="shared" si="900"/>
        <v>0.14042129629629632</v>
      </c>
      <c r="V2744" s="393">
        <f t="shared" si="911"/>
        <v>0</v>
      </c>
      <c r="W2744" s="393">
        <f t="shared" si="912"/>
        <v>0</v>
      </c>
      <c r="X2744" s="53">
        <f t="shared" si="901"/>
        <v>6.5697106481481485E-2</v>
      </c>
      <c r="Y2744" s="53">
        <f t="shared" si="902"/>
        <v>0.10208628648148149</v>
      </c>
      <c r="Z2744" s="53">
        <f t="shared" si="903"/>
        <v>3.2848553240740742E-2</v>
      </c>
      <c r="AA2744" s="53">
        <f t="shared" si="904"/>
        <v>5.1043143240740746E-2</v>
      </c>
      <c r="AB2744" s="50">
        <f t="shared" si="905"/>
        <v>410</v>
      </c>
      <c r="AC2744" s="50">
        <f t="shared" si="914"/>
        <v>2015</v>
      </c>
      <c r="AD2744" s="50">
        <f t="shared" si="906"/>
        <v>6</v>
      </c>
      <c r="AE2744" s="56">
        <f t="shared" si="907"/>
        <v>201506</v>
      </c>
      <c r="AF2744" s="56">
        <f t="shared" si="916"/>
        <v>27</v>
      </c>
      <c r="AG2744" s="58">
        <f t="shared" si="913"/>
        <v>0</v>
      </c>
      <c r="AH2744" s="56">
        <f t="shared" si="908"/>
        <v>30</v>
      </c>
      <c r="AI2744" s="53">
        <f t="shared" si="909"/>
        <v>8.3891696481481481E-2</v>
      </c>
      <c r="AJ2744" s="56">
        <f t="shared" si="910"/>
        <v>20</v>
      </c>
    </row>
    <row r="2745" spans="1:36" x14ac:dyDescent="0.25">
      <c r="A2745" s="50">
        <v>2744</v>
      </c>
      <c r="B2745" s="51">
        <v>42187</v>
      </c>
      <c r="C2745" s="75">
        <f t="shared" si="915"/>
        <v>42187</v>
      </c>
      <c r="D2745" s="50" t="s">
        <v>1225</v>
      </c>
      <c r="E2745" s="50">
        <v>1</v>
      </c>
      <c r="F2745" s="50">
        <v>0</v>
      </c>
      <c r="G2745" s="50">
        <v>33</v>
      </c>
      <c r="H2745" s="50">
        <v>0</v>
      </c>
      <c r="I2745" s="53">
        <f t="shared" si="896"/>
        <v>2.2916666666666669E-2</v>
      </c>
      <c r="J2745" s="54">
        <f t="shared" si="897"/>
        <v>2.2916666666666669E-2</v>
      </c>
      <c r="K2745" s="50" t="s">
        <v>949</v>
      </c>
      <c r="L2745" s="50" t="s">
        <v>315</v>
      </c>
      <c r="M2745" s="55">
        <f t="shared" si="898"/>
        <v>1.8181818181818195</v>
      </c>
      <c r="N2745" s="50">
        <v>0</v>
      </c>
      <c r="O2745" s="50" t="s">
        <v>255</v>
      </c>
      <c r="S2745" s="151">
        <f t="shared" si="899"/>
        <v>5.5E-2</v>
      </c>
      <c r="T2745" s="151">
        <f t="shared" si="900"/>
        <v>2.75E-2</v>
      </c>
      <c r="V2745" s="393">
        <f t="shared" si="911"/>
        <v>0</v>
      </c>
      <c r="W2745" s="393">
        <f t="shared" si="912"/>
        <v>0</v>
      </c>
      <c r="X2745" s="53">
        <f t="shared" si="901"/>
        <v>0.60041666666666671</v>
      </c>
      <c r="Y2745" s="53">
        <f t="shared" si="902"/>
        <v>0.63680584666666662</v>
      </c>
      <c r="Z2745" s="53">
        <f t="shared" si="903"/>
        <v>0.30020833333333335</v>
      </c>
      <c r="AA2745" s="53">
        <f t="shared" si="904"/>
        <v>0.31840292333333331</v>
      </c>
      <c r="AB2745" s="50">
        <f t="shared" si="905"/>
        <v>3710</v>
      </c>
      <c r="AC2745" s="50">
        <f t="shared" si="914"/>
        <v>2015</v>
      </c>
      <c r="AD2745" s="50">
        <f t="shared" si="906"/>
        <v>7</v>
      </c>
      <c r="AE2745" s="56">
        <f t="shared" si="907"/>
        <v>201507</v>
      </c>
      <c r="AF2745" s="56">
        <f t="shared" si="916"/>
        <v>27</v>
      </c>
      <c r="AG2745" s="58">
        <f t="shared" si="913"/>
        <v>1</v>
      </c>
      <c r="AH2745" s="56">
        <f t="shared" si="908"/>
        <v>2</v>
      </c>
      <c r="AI2745" s="53">
        <f t="shared" si="909"/>
        <v>0.61861125666666661</v>
      </c>
      <c r="AJ2745" s="56">
        <f t="shared" si="910"/>
        <v>46.7</v>
      </c>
    </row>
    <row r="2746" spans="1:36" x14ac:dyDescent="0.25">
      <c r="A2746" s="50">
        <v>2745</v>
      </c>
      <c r="B2746" s="51">
        <v>42187</v>
      </c>
      <c r="C2746" s="75">
        <f t="shared" si="915"/>
        <v>42187</v>
      </c>
      <c r="D2746" s="50" t="s">
        <v>1223</v>
      </c>
      <c r="E2746" s="50">
        <v>7.1</v>
      </c>
      <c r="F2746" s="50">
        <v>1</v>
      </c>
      <c r="G2746" s="50">
        <v>23</v>
      </c>
      <c r="H2746" s="50">
        <v>17</v>
      </c>
      <c r="I2746" s="53">
        <f t="shared" si="896"/>
        <v>5.783564814814815E-2</v>
      </c>
      <c r="J2746" s="54">
        <f t="shared" si="897"/>
        <v>8.1458659363588953E-3</v>
      </c>
      <c r="K2746" s="50" t="s">
        <v>1548</v>
      </c>
      <c r="L2746" s="50" t="s">
        <v>1687</v>
      </c>
      <c r="M2746" s="55">
        <f t="shared" si="898"/>
        <v>5.1150690414248583</v>
      </c>
      <c r="N2746" s="50">
        <v>152</v>
      </c>
      <c r="R2746" s="50" t="s">
        <v>1688</v>
      </c>
      <c r="S2746" s="151">
        <f t="shared" si="899"/>
        <v>0.21342168753260304</v>
      </c>
      <c r="T2746" s="151">
        <f t="shared" si="900"/>
        <v>0.10671084376630152</v>
      </c>
      <c r="V2746" s="393">
        <f t="shared" si="911"/>
        <v>0</v>
      </c>
      <c r="W2746" s="393">
        <f t="shared" si="912"/>
        <v>0</v>
      </c>
      <c r="X2746" s="53">
        <f t="shared" si="901"/>
        <v>0.21342168753260304</v>
      </c>
      <c r="Y2746" s="53">
        <f t="shared" si="902"/>
        <v>0.24981086753260306</v>
      </c>
      <c r="Z2746" s="53">
        <f t="shared" si="903"/>
        <v>0.10671084376630152</v>
      </c>
      <c r="AA2746" s="53">
        <f t="shared" si="904"/>
        <v>0.12490543376630153</v>
      </c>
      <c r="AB2746" s="50">
        <f t="shared" si="905"/>
        <v>2899</v>
      </c>
      <c r="AC2746" s="50">
        <f t="shared" si="914"/>
        <v>2015</v>
      </c>
      <c r="AD2746" s="50">
        <f t="shared" si="906"/>
        <v>7</v>
      </c>
      <c r="AE2746" s="56">
        <f t="shared" si="907"/>
        <v>201507</v>
      </c>
      <c r="AF2746" s="56">
        <f t="shared" si="916"/>
        <v>27</v>
      </c>
      <c r="AG2746" s="58">
        <f t="shared" si="913"/>
        <v>0</v>
      </c>
      <c r="AH2746" s="56">
        <f t="shared" si="908"/>
        <v>2</v>
      </c>
      <c r="AI2746" s="53">
        <f t="shared" si="909"/>
        <v>0.23161627753260305</v>
      </c>
      <c r="AJ2746" s="56">
        <f t="shared" si="910"/>
        <v>30.316999999999997</v>
      </c>
    </row>
    <row r="2747" spans="1:36" x14ac:dyDescent="0.25">
      <c r="A2747" s="50">
        <v>2746</v>
      </c>
      <c r="B2747" s="51">
        <v>42188</v>
      </c>
      <c r="C2747" s="75">
        <f t="shared" si="915"/>
        <v>42188</v>
      </c>
      <c r="D2747" s="50" t="s">
        <v>1224</v>
      </c>
      <c r="E2747" s="50">
        <v>100.2</v>
      </c>
      <c r="F2747" s="50">
        <v>6</v>
      </c>
      <c r="G2747" s="50">
        <v>54</v>
      </c>
      <c r="H2747" s="50">
        <v>14</v>
      </c>
      <c r="I2747" s="53">
        <f t="shared" si="896"/>
        <v>0.28766203703703702</v>
      </c>
      <c r="J2747" s="54">
        <f t="shared" si="897"/>
        <v>2.8708786131440818E-3</v>
      </c>
      <c r="K2747" s="50" t="s">
        <v>1340</v>
      </c>
      <c r="L2747" s="50" t="s">
        <v>1623</v>
      </c>
      <c r="M2747" s="55">
        <f t="shared" si="898"/>
        <v>14.513559185644175</v>
      </c>
      <c r="N2747" s="50">
        <v>136</v>
      </c>
      <c r="O2747" s="50" t="s">
        <v>255</v>
      </c>
      <c r="R2747" s="50" t="s">
        <v>1627</v>
      </c>
      <c r="S2747" s="151">
        <f t="shared" si="899"/>
        <v>0.32153840467213718</v>
      </c>
      <c r="T2747" s="151">
        <f t="shared" si="900"/>
        <v>0.16076920233606859</v>
      </c>
      <c r="V2747" s="393">
        <f t="shared" si="911"/>
        <v>0</v>
      </c>
      <c r="W2747" s="393">
        <f t="shared" si="912"/>
        <v>0</v>
      </c>
      <c r="X2747" s="53">
        <f t="shared" si="901"/>
        <v>7.521701966437494E-2</v>
      </c>
      <c r="Y2747" s="53">
        <f t="shared" si="902"/>
        <v>0.11160619966437495</v>
      </c>
      <c r="Z2747" s="53">
        <f t="shared" si="903"/>
        <v>3.760850983218747E-2</v>
      </c>
      <c r="AA2747" s="53">
        <f t="shared" si="904"/>
        <v>5.5803099832187474E-2</v>
      </c>
      <c r="AB2747" s="50">
        <f t="shared" si="905"/>
        <v>674</v>
      </c>
      <c r="AC2747" s="50">
        <f t="shared" si="914"/>
        <v>2015</v>
      </c>
      <c r="AD2747" s="50">
        <f t="shared" si="906"/>
        <v>7</v>
      </c>
      <c r="AE2747" s="56">
        <f t="shared" si="907"/>
        <v>201507</v>
      </c>
      <c r="AF2747" s="56">
        <f t="shared" si="916"/>
        <v>27</v>
      </c>
      <c r="AG2747" s="58">
        <f t="shared" si="913"/>
        <v>0</v>
      </c>
      <c r="AH2747" s="56">
        <f t="shared" si="908"/>
        <v>3</v>
      </c>
      <c r="AI2747" s="53">
        <f t="shared" si="909"/>
        <v>9.3411609664374951E-2</v>
      </c>
      <c r="AJ2747" s="56">
        <f t="shared" si="910"/>
        <v>100.2</v>
      </c>
    </row>
    <row r="2748" spans="1:36" x14ac:dyDescent="0.25">
      <c r="A2748" s="50">
        <v>2747</v>
      </c>
      <c r="B2748" s="51">
        <v>42188</v>
      </c>
      <c r="C2748" s="75">
        <f t="shared" si="915"/>
        <v>42188</v>
      </c>
      <c r="D2748" s="50" t="s">
        <v>1225</v>
      </c>
      <c r="E2748" s="50">
        <v>0.45</v>
      </c>
      <c r="F2748" s="50">
        <v>0</v>
      </c>
      <c r="G2748" s="50">
        <v>13</v>
      </c>
      <c r="H2748" s="50">
        <v>30</v>
      </c>
      <c r="I2748" s="53">
        <f t="shared" si="896"/>
        <v>9.3749999999999997E-3</v>
      </c>
      <c r="J2748" s="54">
        <f t="shared" si="897"/>
        <v>2.0833333333333332E-2</v>
      </c>
      <c r="K2748" s="50" t="s">
        <v>949</v>
      </c>
      <c r="L2748" s="50" t="s">
        <v>1629</v>
      </c>
      <c r="M2748" s="55">
        <f t="shared" si="898"/>
        <v>2.0000000000000018</v>
      </c>
      <c r="N2748" s="50">
        <v>0</v>
      </c>
      <c r="S2748" s="151">
        <f t="shared" si="899"/>
        <v>4.9999999999999996E-2</v>
      </c>
      <c r="T2748" s="151">
        <f t="shared" si="900"/>
        <v>2.4999999999999998E-2</v>
      </c>
      <c r="V2748" s="393">
        <f t="shared" si="911"/>
        <v>0</v>
      </c>
      <c r="W2748" s="393">
        <f t="shared" si="912"/>
        <v>0</v>
      </c>
      <c r="X2748" s="53">
        <f t="shared" si="901"/>
        <v>0.54583333333333328</v>
      </c>
      <c r="Y2748" s="53">
        <f t="shared" si="902"/>
        <v>0.5822225133333333</v>
      </c>
      <c r="Z2748" s="53">
        <f t="shared" si="903"/>
        <v>0.27291666666666664</v>
      </c>
      <c r="AA2748" s="53">
        <f t="shared" si="904"/>
        <v>0.29111125666666665</v>
      </c>
      <c r="AB2748" s="50">
        <f t="shared" si="905"/>
        <v>3636</v>
      </c>
      <c r="AC2748" s="50">
        <f t="shared" si="914"/>
        <v>2015</v>
      </c>
      <c r="AD2748" s="50">
        <f t="shared" si="906"/>
        <v>7</v>
      </c>
      <c r="AE2748" s="56">
        <f t="shared" si="907"/>
        <v>201507</v>
      </c>
      <c r="AF2748" s="56">
        <f t="shared" si="916"/>
        <v>27</v>
      </c>
      <c r="AG2748" s="58">
        <f t="shared" si="913"/>
        <v>0</v>
      </c>
      <c r="AH2748" s="56">
        <f t="shared" si="908"/>
        <v>3</v>
      </c>
      <c r="AI2748" s="53">
        <f t="shared" si="909"/>
        <v>0.56402792333333329</v>
      </c>
      <c r="AJ2748" s="56">
        <f t="shared" si="910"/>
        <v>21.015000000000001</v>
      </c>
    </row>
    <row r="2749" spans="1:36" x14ac:dyDescent="0.25">
      <c r="A2749" s="50">
        <v>2748</v>
      </c>
      <c r="B2749" s="51">
        <v>42189</v>
      </c>
      <c r="C2749" s="75">
        <f t="shared" si="915"/>
        <v>42189</v>
      </c>
      <c r="D2749" s="50" t="s">
        <v>1223</v>
      </c>
      <c r="E2749" s="50">
        <v>3</v>
      </c>
      <c r="F2749" s="50">
        <v>0</v>
      </c>
      <c r="G2749" s="50">
        <v>29</v>
      </c>
      <c r="H2749" s="50">
        <v>36</v>
      </c>
      <c r="I2749" s="53">
        <f t="shared" si="896"/>
        <v>2.0555555555555556E-2</v>
      </c>
      <c r="J2749" s="54">
        <f t="shared" si="897"/>
        <v>6.851851851851852E-3</v>
      </c>
      <c r="K2749" s="50" t="s">
        <v>1560</v>
      </c>
      <c r="L2749" s="50" t="s">
        <v>1689</v>
      </c>
      <c r="M2749" s="55">
        <f t="shared" si="898"/>
        <v>6.081081081081086</v>
      </c>
      <c r="N2749" s="50">
        <v>0</v>
      </c>
      <c r="S2749" s="151">
        <f t="shared" si="899"/>
        <v>0.17951851851851852</v>
      </c>
      <c r="T2749" s="151">
        <f t="shared" si="900"/>
        <v>8.9759259259259261E-2</v>
      </c>
      <c r="V2749" s="393">
        <f t="shared" si="911"/>
        <v>0</v>
      </c>
      <c r="W2749" s="393">
        <f t="shared" si="912"/>
        <v>0</v>
      </c>
      <c r="X2749" s="53">
        <f t="shared" si="901"/>
        <v>0.17951851851851852</v>
      </c>
      <c r="Y2749" s="53">
        <f t="shared" si="902"/>
        <v>0.21590769851851851</v>
      </c>
      <c r="Z2749" s="53">
        <f t="shared" si="903"/>
        <v>8.9759259259259261E-2</v>
      </c>
      <c r="AA2749" s="53">
        <f t="shared" si="904"/>
        <v>0.10795384925925926</v>
      </c>
      <c r="AB2749" s="50">
        <f t="shared" si="905"/>
        <v>1595</v>
      </c>
      <c r="AC2749" s="50">
        <f t="shared" si="914"/>
        <v>2015</v>
      </c>
      <c r="AD2749" s="50">
        <f t="shared" si="906"/>
        <v>7</v>
      </c>
      <c r="AE2749" s="56">
        <f t="shared" si="907"/>
        <v>201507</v>
      </c>
      <c r="AF2749" s="56">
        <f t="shared" si="916"/>
        <v>27</v>
      </c>
      <c r="AG2749" s="58">
        <f t="shared" si="913"/>
        <v>0</v>
      </c>
      <c r="AH2749" s="56">
        <f t="shared" si="908"/>
        <v>4</v>
      </c>
      <c r="AI2749" s="53">
        <f t="shared" si="909"/>
        <v>0.19771310851851853</v>
      </c>
      <c r="AJ2749" s="56">
        <f t="shared" si="910"/>
        <v>12.809999999999999</v>
      </c>
    </row>
    <row r="2750" spans="1:36" x14ac:dyDescent="0.25">
      <c r="A2750" s="50">
        <v>2749</v>
      </c>
      <c r="B2750" s="51">
        <v>42190</v>
      </c>
      <c r="C2750" s="75">
        <f t="shared" si="915"/>
        <v>42190</v>
      </c>
      <c r="D2750" s="50" t="s">
        <v>1223</v>
      </c>
      <c r="E2750" s="50">
        <v>10.25</v>
      </c>
      <c r="F2750" s="50">
        <v>2</v>
      </c>
      <c r="G2750" s="50">
        <v>5</v>
      </c>
      <c r="H2750" s="50">
        <v>24</v>
      </c>
      <c r="I2750" s="53">
        <f t="shared" si="896"/>
        <v>8.7083333333333332E-2</v>
      </c>
      <c r="J2750" s="54">
        <f t="shared" si="897"/>
        <v>8.4959349593495929E-3</v>
      </c>
      <c r="K2750" s="50" t="s">
        <v>1560</v>
      </c>
      <c r="L2750" s="50" t="s">
        <v>315</v>
      </c>
      <c r="M2750" s="55">
        <f t="shared" si="898"/>
        <v>4.9043062200956982</v>
      </c>
      <c r="N2750" s="50">
        <v>137</v>
      </c>
      <c r="O2750" s="50" t="s">
        <v>255</v>
      </c>
      <c r="R2750" s="50" t="s">
        <v>1628</v>
      </c>
      <c r="S2750" s="151">
        <f t="shared" si="899"/>
        <v>0.22259349593495933</v>
      </c>
      <c r="T2750" s="151">
        <f t="shared" si="900"/>
        <v>0.11129674796747967</v>
      </c>
      <c r="V2750" s="393">
        <f t="shared" si="911"/>
        <v>0</v>
      </c>
      <c r="W2750" s="393">
        <f t="shared" si="912"/>
        <v>0</v>
      </c>
      <c r="X2750" s="53">
        <f t="shared" si="901"/>
        <v>0.22259349593495933</v>
      </c>
      <c r="Y2750" s="53">
        <f t="shared" si="902"/>
        <v>0.25898267593495933</v>
      </c>
      <c r="Z2750" s="53">
        <f t="shared" si="903"/>
        <v>0.11129674796747967</v>
      </c>
      <c r="AA2750" s="53">
        <f t="shared" si="904"/>
        <v>0.12949133796747966</v>
      </c>
      <c r="AB2750" s="50">
        <f t="shared" si="905"/>
        <v>3090</v>
      </c>
      <c r="AC2750" s="50">
        <f t="shared" si="914"/>
        <v>2015</v>
      </c>
      <c r="AD2750" s="50">
        <f t="shared" si="906"/>
        <v>7</v>
      </c>
      <c r="AE2750" s="56">
        <f t="shared" si="907"/>
        <v>201507</v>
      </c>
      <c r="AF2750" s="56">
        <f t="shared" si="916"/>
        <v>28</v>
      </c>
      <c r="AG2750" s="58">
        <f t="shared" si="913"/>
        <v>0</v>
      </c>
      <c r="AH2750" s="56">
        <f t="shared" si="908"/>
        <v>5</v>
      </c>
      <c r="AI2750" s="53">
        <f t="shared" si="909"/>
        <v>0.24078808593495932</v>
      </c>
      <c r="AJ2750" s="56">
        <f t="shared" si="910"/>
        <v>43.767499999999998</v>
      </c>
    </row>
    <row r="2751" spans="1:36" x14ac:dyDescent="0.25">
      <c r="A2751" s="50">
        <v>2750</v>
      </c>
      <c r="B2751" s="51">
        <v>42192</v>
      </c>
      <c r="C2751" s="75">
        <f t="shared" si="915"/>
        <v>42192</v>
      </c>
      <c r="D2751" s="50" t="s">
        <v>1225</v>
      </c>
      <c r="E2751" s="50">
        <v>0.2</v>
      </c>
      <c r="F2751" s="50">
        <v>0</v>
      </c>
      <c r="G2751" s="50">
        <v>8</v>
      </c>
      <c r="H2751" s="50">
        <v>0</v>
      </c>
      <c r="I2751" s="53">
        <f t="shared" si="896"/>
        <v>5.5555555555555558E-3</v>
      </c>
      <c r="J2751" s="54">
        <f t="shared" si="897"/>
        <v>2.7777777777777776E-2</v>
      </c>
      <c r="K2751" s="50" t="s">
        <v>949</v>
      </c>
      <c r="L2751" s="50" t="s">
        <v>1630</v>
      </c>
      <c r="M2751" s="55">
        <f t="shared" si="898"/>
        <v>1.5000000000000013</v>
      </c>
      <c r="N2751" s="50">
        <v>0</v>
      </c>
      <c r="O2751" s="50" t="s">
        <v>1457</v>
      </c>
      <c r="S2751" s="151">
        <f t="shared" si="899"/>
        <v>6.6666666666666666E-2</v>
      </c>
      <c r="T2751" s="151">
        <f t="shared" si="900"/>
        <v>3.3333333333333333E-2</v>
      </c>
      <c r="V2751" s="393">
        <f t="shared" si="911"/>
        <v>0</v>
      </c>
      <c r="W2751" s="393">
        <f t="shared" si="912"/>
        <v>0</v>
      </c>
      <c r="X2751" s="53">
        <f t="shared" si="901"/>
        <v>0.72777777777777775</v>
      </c>
      <c r="Y2751" s="53">
        <f t="shared" si="902"/>
        <v>0.76416695777777766</v>
      </c>
      <c r="Z2751" s="53">
        <f t="shared" si="903"/>
        <v>0.36388888888888887</v>
      </c>
      <c r="AA2751" s="53">
        <f t="shared" si="904"/>
        <v>0.38208347888888883</v>
      </c>
      <c r="AB2751" s="50">
        <f t="shared" si="905"/>
        <v>3969</v>
      </c>
      <c r="AC2751" s="50">
        <f t="shared" si="914"/>
        <v>2015</v>
      </c>
      <c r="AD2751" s="50">
        <f t="shared" si="906"/>
        <v>7</v>
      </c>
      <c r="AE2751" s="56">
        <f t="shared" si="907"/>
        <v>201507</v>
      </c>
      <c r="AF2751" s="56">
        <f t="shared" si="916"/>
        <v>28</v>
      </c>
      <c r="AG2751" s="58">
        <f t="shared" si="913"/>
        <v>1</v>
      </c>
      <c r="AH2751" s="56">
        <f t="shared" si="908"/>
        <v>7</v>
      </c>
      <c r="AI2751" s="53">
        <f t="shared" si="909"/>
        <v>0.74597236777777765</v>
      </c>
      <c r="AJ2751" s="56">
        <f t="shared" si="910"/>
        <v>9.3400000000000016</v>
      </c>
    </row>
    <row r="2752" spans="1:36" x14ac:dyDescent="0.25">
      <c r="A2752" s="50">
        <v>2751</v>
      </c>
      <c r="B2752" s="51">
        <v>42192</v>
      </c>
      <c r="C2752" s="75">
        <f t="shared" si="915"/>
        <v>42192</v>
      </c>
      <c r="D2752" s="50" t="s">
        <v>1225</v>
      </c>
      <c r="E2752" s="50">
        <v>0.2</v>
      </c>
      <c r="F2752" s="50">
        <v>0</v>
      </c>
      <c r="G2752" s="50">
        <v>10</v>
      </c>
      <c r="H2752" s="50">
        <v>0</v>
      </c>
      <c r="I2752" s="53">
        <f t="shared" si="896"/>
        <v>6.9444444444444441E-3</v>
      </c>
      <c r="J2752" s="54">
        <f t="shared" si="897"/>
        <v>3.4722222222222217E-2</v>
      </c>
      <c r="K2752" s="50" t="s">
        <v>949</v>
      </c>
      <c r="L2752" s="50" t="s">
        <v>1630</v>
      </c>
      <c r="M2752" s="55">
        <f t="shared" si="898"/>
        <v>1.2000000000000011</v>
      </c>
      <c r="N2752" s="50">
        <v>0</v>
      </c>
      <c r="O2752" s="50" t="s">
        <v>1631</v>
      </c>
      <c r="R2752" s="50" t="s">
        <v>1632</v>
      </c>
      <c r="S2752" s="151">
        <f t="shared" si="899"/>
        <v>8.3333333333333315E-2</v>
      </c>
      <c r="T2752" s="151">
        <f t="shared" si="900"/>
        <v>4.1666666666666657E-2</v>
      </c>
      <c r="V2752" s="393">
        <f t="shared" si="911"/>
        <v>0</v>
      </c>
      <c r="W2752" s="393">
        <f t="shared" si="912"/>
        <v>0</v>
      </c>
      <c r="X2752" s="53">
        <f t="shared" si="901"/>
        <v>0.9097222222222221</v>
      </c>
      <c r="Y2752" s="53">
        <f t="shared" si="902"/>
        <v>0.94611140222222201</v>
      </c>
      <c r="Z2752" s="53">
        <f t="shared" si="903"/>
        <v>0.45486111111111105</v>
      </c>
      <c r="AA2752" s="53">
        <f t="shared" si="904"/>
        <v>0.473055701111111</v>
      </c>
      <c r="AB2752" s="50">
        <f t="shared" si="905"/>
        <v>4059</v>
      </c>
      <c r="AC2752" s="50">
        <f t="shared" si="914"/>
        <v>2015</v>
      </c>
      <c r="AD2752" s="50">
        <f t="shared" si="906"/>
        <v>7</v>
      </c>
      <c r="AE2752" s="56">
        <f t="shared" si="907"/>
        <v>201507</v>
      </c>
      <c r="AF2752" s="56">
        <f t="shared" si="916"/>
        <v>28</v>
      </c>
      <c r="AG2752" s="58">
        <f t="shared" si="913"/>
        <v>0</v>
      </c>
      <c r="AH2752" s="56">
        <f t="shared" si="908"/>
        <v>7</v>
      </c>
      <c r="AI2752" s="53">
        <f t="shared" si="909"/>
        <v>0.92791681222222211</v>
      </c>
      <c r="AJ2752" s="56">
        <f t="shared" si="910"/>
        <v>9.3400000000000016</v>
      </c>
    </row>
    <row r="2753" spans="1:36" x14ac:dyDescent="0.25">
      <c r="A2753" s="50">
        <v>2752</v>
      </c>
      <c r="B2753" s="51">
        <v>42193</v>
      </c>
      <c r="C2753" s="75">
        <f t="shared" si="915"/>
        <v>42193</v>
      </c>
      <c r="D2753" s="50" t="s">
        <v>1224</v>
      </c>
      <c r="E2753" s="50">
        <v>10.5</v>
      </c>
      <c r="F2753" s="50">
        <v>0</v>
      </c>
      <c r="G2753" s="50">
        <v>32</v>
      </c>
      <c r="H2753" s="50">
        <v>56</v>
      </c>
      <c r="I2753" s="53">
        <f t="shared" si="896"/>
        <v>2.2870370370370371E-2</v>
      </c>
      <c r="J2753" s="54">
        <f t="shared" si="897"/>
        <v>2.1781305114638447E-3</v>
      </c>
      <c r="K2753" s="50" t="s">
        <v>1340</v>
      </c>
      <c r="L2753" s="50" t="s">
        <v>29</v>
      </c>
      <c r="M2753" s="55">
        <f t="shared" si="898"/>
        <v>19.129554655870461</v>
      </c>
      <c r="N2753" s="50">
        <v>0</v>
      </c>
      <c r="O2753" s="50" t="s">
        <v>1633</v>
      </c>
      <c r="S2753" s="151">
        <f t="shared" si="899"/>
        <v>0.24395061728395062</v>
      </c>
      <c r="T2753" s="151">
        <f t="shared" si="900"/>
        <v>0.12197530864197531</v>
      </c>
      <c r="V2753" s="393">
        <f t="shared" si="911"/>
        <v>0</v>
      </c>
      <c r="W2753" s="393">
        <f t="shared" si="912"/>
        <v>0</v>
      </c>
      <c r="X2753" s="53">
        <f t="shared" si="901"/>
        <v>5.7067019400352727E-2</v>
      </c>
      <c r="Y2753" s="53">
        <f t="shared" si="902"/>
        <v>9.3456199400352741E-2</v>
      </c>
      <c r="Z2753" s="53">
        <f t="shared" si="903"/>
        <v>2.8533509700176363E-2</v>
      </c>
      <c r="AA2753" s="53">
        <f t="shared" si="904"/>
        <v>4.672809970017637E-2</v>
      </c>
      <c r="AB2753" s="50">
        <f t="shared" si="905"/>
        <v>265</v>
      </c>
      <c r="AC2753" s="50">
        <f t="shared" si="914"/>
        <v>2015</v>
      </c>
      <c r="AD2753" s="50">
        <f t="shared" si="906"/>
        <v>7</v>
      </c>
      <c r="AE2753" s="56">
        <f t="shared" si="907"/>
        <v>201507</v>
      </c>
      <c r="AF2753" s="56">
        <f t="shared" si="916"/>
        <v>28</v>
      </c>
      <c r="AG2753" s="58">
        <f t="shared" si="913"/>
        <v>0</v>
      </c>
      <c r="AH2753" s="56">
        <f t="shared" si="908"/>
        <v>8</v>
      </c>
      <c r="AI2753" s="53">
        <f t="shared" si="909"/>
        <v>7.526160940035273E-2</v>
      </c>
      <c r="AJ2753" s="56">
        <f t="shared" si="910"/>
        <v>10.5</v>
      </c>
    </row>
    <row r="2754" spans="1:36" x14ac:dyDescent="0.25">
      <c r="A2754" s="50">
        <v>2753</v>
      </c>
      <c r="B2754" s="51">
        <v>42195</v>
      </c>
      <c r="C2754" s="75">
        <f t="shared" si="915"/>
        <v>42195</v>
      </c>
      <c r="D2754" s="50" t="s">
        <v>1224</v>
      </c>
      <c r="E2754" s="50">
        <v>13.5</v>
      </c>
      <c r="F2754" s="50">
        <v>1</v>
      </c>
      <c r="G2754" s="50">
        <v>3</v>
      </c>
      <c r="H2754" s="50">
        <v>3</v>
      </c>
      <c r="I2754" s="53">
        <f t="shared" ref="I2754:I2817" si="917">IF(E2754&gt;0,TIME(F2754,G2754,H2754),"")</f>
        <v>4.3784722222222218E-2</v>
      </c>
      <c r="J2754" s="54">
        <f t="shared" ref="J2754:J2817" si="918">IF(E2754&gt;0,TIME(F2754,G2754,H2754)/E2754,"")</f>
        <v>3.2433127572016459E-3</v>
      </c>
      <c r="K2754" s="50" t="s">
        <v>1340</v>
      </c>
      <c r="L2754" s="50" t="s">
        <v>315</v>
      </c>
      <c r="M2754" s="55">
        <f t="shared" ref="M2754:M2817" si="919">IF(D2754&gt;0,0.0416666666666667/J2754,"")</f>
        <v>12.846946867565435</v>
      </c>
      <c r="N2754" s="50">
        <v>0</v>
      </c>
      <c r="O2754" s="50" t="s">
        <v>255</v>
      </c>
      <c r="S2754" s="151">
        <f t="shared" ref="S2754:S2817" si="920">IF("1-Swim"=D2754,J2754*2.4,IF("2-Bike"=D2754,J2754*112,IF("3-Run"=D2754,J2754*26.2,0)))</f>
        <v>0.36325102880658433</v>
      </c>
      <c r="T2754" s="151">
        <f t="shared" ref="T2754:T2817" si="921">S2754/2</f>
        <v>0.18162551440329217</v>
      </c>
      <c r="V2754" s="393">
        <f t="shared" si="911"/>
        <v>0</v>
      </c>
      <c r="W2754" s="393">
        <f t="shared" si="912"/>
        <v>0</v>
      </c>
      <c r="X2754" s="53">
        <f t="shared" ref="X2754:X2817" si="922">J2754*26.2</f>
        <v>8.4974794238683121E-2</v>
      </c>
      <c r="Y2754" s="53">
        <f t="shared" ref="Y2754:Y2817" si="923">(J2754+0.0013889)*26.2</f>
        <v>0.12136397423868313</v>
      </c>
      <c r="Z2754" s="53">
        <f t="shared" ref="Z2754:Z2817" si="924">X2754/2</f>
        <v>4.2487397119341561E-2</v>
      </c>
      <c r="AA2754" s="53">
        <f t="shared" ref="AA2754:AA2817" si="925">Y2754/2</f>
        <v>6.0681987119341564E-2</v>
      </c>
      <c r="AB2754" s="50">
        <f t="shared" ref="AB2754:AB2817" si="926">RANK(J2754,J:J,1)</f>
        <v>851</v>
      </c>
      <c r="AC2754" s="50">
        <f t="shared" si="914"/>
        <v>2015</v>
      </c>
      <c r="AD2754" s="50">
        <f t="shared" ref="AD2754:AD2817" si="927">MONTH(B2754)</f>
        <v>7</v>
      </c>
      <c r="AE2754" s="56">
        <f t="shared" ref="AE2754:AE2817" si="928">AC2754*100+AD2754</f>
        <v>201507</v>
      </c>
      <c r="AF2754" s="56">
        <f t="shared" si="916"/>
        <v>28</v>
      </c>
      <c r="AG2754" s="58">
        <f t="shared" si="913"/>
        <v>1</v>
      </c>
      <c r="AH2754" s="56">
        <f t="shared" ref="AH2754:AH2817" si="929">DAY(B2754)</f>
        <v>10</v>
      </c>
      <c r="AI2754" s="53">
        <f t="shared" ref="AI2754:AI2817" si="930">Z2754+AA2754</f>
        <v>0.10316938423868313</v>
      </c>
      <c r="AJ2754" s="56">
        <f t="shared" ref="AJ2754:AJ2817" si="931">IF("1-Swim"=D2754,E2754*46.7,IF("2-Bike"=D2754,E2754,IF("3-Run"=D2754,E2754*4.27,0)))</f>
        <v>13.5</v>
      </c>
    </row>
    <row r="2755" spans="1:36" x14ac:dyDescent="0.25">
      <c r="A2755" s="50">
        <v>2754</v>
      </c>
      <c r="B2755" s="51">
        <v>42196</v>
      </c>
      <c r="C2755" s="75">
        <f t="shared" si="915"/>
        <v>42196</v>
      </c>
      <c r="D2755" s="50" t="s">
        <v>1223</v>
      </c>
      <c r="E2755" s="50">
        <v>7.15</v>
      </c>
      <c r="F2755" s="50">
        <v>1</v>
      </c>
      <c r="G2755" s="50">
        <v>29</v>
      </c>
      <c r="H2755" s="50">
        <v>14</v>
      </c>
      <c r="I2755" s="53">
        <f t="shared" si="917"/>
        <v>6.1967592592592595E-2</v>
      </c>
      <c r="J2755" s="54">
        <f t="shared" si="918"/>
        <v>8.6667961667961663E-3</v>
      </c>
      <c r="K2755" s="50" t="s">
        <v>1560</v>
      </c>
      <c r="L2755" s="50" t="s">
        <v>315</v>
      </c>
      <c r="M2755" s="55">
        <f t="shared" si="919"/>
        <v>4.8076204706761336</v>
      </c>
      <c r="N2755" s="50">
        <v>0</v>
      </c>
      <c r="O2755" s="50" t="s">
        <v>1633</v>
      </c>
      <c r="R2755" s="50" t="s">
        <v>1634</v>
      </c>
      <c r="S2755" s="151">
        <f t="shared" si="920"/>
        <v>0.22707005957005955</v>
      </c>
      <c r="T2755" s="151">
        <f t="shared" si="921"/>
        <v>0.11353502978502977</v>
      </c>
      <c r="V2755" s="393">
        <f t="shared" ref="V2755:V2818" si="932">U2755*0.000568182</f>
        <v>0</v>
      </c>
      <c r="W2755" s="393">
        <f t="shared" ref="W2755:W2818" si="933">U2755*0.0006213713910761</f>
        <v>0</v>
      </c>
      <c r="X2755" s="53">
        <f t="shared" si="922"/>
        <v>0.22707005957005955</v>
      </c>
      <c r="Y2755" s="53">
        <f t="shared" si="923"/>
        <v>0.26345923957005957</v>
      </c>
      <c r="Z2755" s="53">
        <f t="shared" si="924"/>
        <v>0.11353502978502977</v>
      </c>
      <c r="AA2755" s="53">
        <f t="shared" si="925"/>
        <v>0.13172961978502978</v>
      </c>
      <c r="AB2755" s="50">
        <f t="shared" si="926"/>
        <v>3142</v>
      </c>
      <c r="AC2755" s="50">
        <f t="shared" si="914"/>
        <v>2015</v>
      </c>
      <c r="AD2755" s="50">
        <f t="shared" si="927"/>
        <v>7</v>
      </c>
      <c r="AE2755" s="56">
        <f t="shared" si="928"/>
        <v>201507</v>
      </c>
      <c r="AF2755" s="56">
        <f t="shared" si="916"/>
        <v>28</v>
      </c>
      <c r="AG2755" s="58">
        <f t="shared" si="913"/>
        <v>0</v>
      </c>
      <c r="AH2755" s="56">
        <f t="shared" si="929"/>
        <v>11</v>
      </c>
      <c r="AI2755" s="53">
        <f t="shared" si="930"/>
        <v>0.24526464957005956</v>
      </c>
      <c r="AJ2755" s="56">
        <f t="shared" si="931"/>
        <v>30.5305</v>
      </c>
    </row>
    <row r="2756" spans="1:36" x14ac:dyDescent="0.25">
      <c r="A2756" s="50">
        <v>2755</v>
      </c>
      <c r="B2756" s="51">
        <v>42198</v>
      </c>
      <c r="C2756" s="75">
        <f t="shared" si="915"/>
        <v>42198</v>
      </c>
      <c r="D2756" s="50" t="s">
        <v>1224</v>
      </c>
      <c r="E2756" s="50">
        <v>10</v>
      </c>
      <c r="F2756" s="50">
        <v>0</v>
      </c>
      <c r="G2756" s="50">
        <v>28</v>
      </c>
      <c r="H2756" s="50">
        <v>0</v>
      </c>
      <c r="I2756" s="53">
        <f t="shared" si="917"/>
        <v>1.9444444444444445E-2</v>
      </c>
      <c r="J2756" s="54">
        <f t="shared" si="918"/>
        <v>1.9444444444444444E-3</v>
      </c>
      <c r="K2756" s="50" t="s">
        <v>921</v>
      </c>
      <c r="L2756" s="50" t="s">
        <v>1132</v>
      </c>
      <c r="M2756" s="55">
        <f t="shared" si="919"/>
        <v>21.428571428571445</v>
      </c>
      <c r="N2756" s="50">
        <v>0</v>
      </c>
      <c r="O2756" s="50" t="s">
        <v>253</v>
      </c>
      <c r="S2756" s="151">
        <f t="shared" si="920"/>
        <v>0.21777777777777776</v>
      </c>
      <c r="T2756" s="151">
        <f t="shared" si="921"/>
        <v>0.10888888888888888</v>
      </c>
      <c r="V2756" s="393">
        <f t="shared" si="932"/>
        <v>0</v>
      </c>
      <c r="W2756" s="393">
        <f t="shared" si="933"/>
        <v>0</v>
      </c>
      <c r="X2756" s="53">
        <f t="shared" si="922"/>
        <v>5.0944444444444445E-2</v>
      </c>
      <c r="Y2756" s="53">
        <f t="shared" si="923"/>
        <v>8.7333624444444438E-2</v>
      </c>
      <c r="Z2756" s="53">
        <f t="shared" si="924"/>
        <v>2.5472222222222222E-2</v>
      </c>
      <c r="AA2756" s="53">
        <f t="shared" si="925"/>
        <v>4.3666812222222219E-2</v>
      </c>
      <c r="AB2756" s="50">
        <f t="shared" si="926"/>
        <v>143</v>
      </c>
      <c r="AC2756" s="50">
        <f t="shared" si="914"/>
        <v>2015</v>
      </c>
      <c r="AD2756" s="50">
        <f t="shared" si="927"/>
        <v>7</v>
      </c>
      <c r="AE2756" s="56">
        <f t="shared" si="928"/>
        <v>201507</v>
      </c>
      <c r="AF2756" s="56">
        <f t="shared" si="916"/>
        <v>29</v>
      </c>
      <c r="AG2756" s="58">
        <f t="shared" si="913"/>
        <v>1</v>
      </c>
      <c r="AH2756" s="56">
        <f t="shared" si="929"/>
        <v>13</v>
      </c>
      <c r="AI2756" s="53">
        <f t="shared" si="930"/>
        <v>6.9139034444444442E-2</v>
      </c>
      <c r="AJ2756" s="56">
        <f t="shared" si="931"/>
        <v>10</v>
      </c>
    </row>
    <row r="2757" spans="1:36" x14ac:dyDescent="0.25">
      <c r="A2757" s="50">
        <v>2756</v>
      </c>
      <c r="B2757" s="51">
        <v>42200</v>
      </c>
      <c r="C2757" s="75">
        <f t="shared" si="915"/>
        <v>42200</v>
      </c>
      <c r="D2757" s="50" t="s">
        <v>1225</v>
      </c>
      <c r="E2757" s="50">
        <v>1.65</v>
      </c>
      <c r="F2757" s="50">
        <v>1</v>
      </c>
      <c r="G2757" s="50">
        <v>2</v>
      </c>
      <c r="H2757" s="50">
        <v>14</v>
      </c>
      <c r="I2757" s="53">
        <f t="shared" si="917"/>
        <v>4.3217592592592592E-2</v>
      </c>
      <c r="J2757" s="54">
        <f t="shared" si="918"/>
        <v>2.6192480359147025E-2</v>
      </c>
      <c r="K2757" s="50" t="s">
        <v>949</v>
      </c>
      <c r="L2757" s="50" t="s">
        <v>1635</v>
      </c>
      <c r="M2757" s="55">
        <f t="shared" si="919"/>
        <v>1.5907873594001083</v>
      </c>
      <c r="N2757" s="50">
        <v>0</v>
      </c>
      <c r="O2757" s="50" t="s">
        <v>671</v>
      </c>
      <c r="S2757" s="151">
        <f t="shared" si="920"/>
        <v>6.2861952861952855E-2</v>
      </c>
      <c r="T2757" s="151">
        <f t="shared" si="921"/>
        <v>3.1430976430976428E-2</v>
      </c>
      <c r="V2757" s="393">
        <f t="shared" si="932"/>
        <v>0</v>
      </c>
      <c r="W2757" s="393">
        <f t="shared" si="933"/>
        <v>0</v>
      </c>
      <c r="X2757" s="53">
        <f t="shared" si="922"/>
        <v>0.68624298540965201</v>
      </c>
      <c r="Y2757" s="53">
        <f t="shared" si="923"/>
        <v>0.72263216540965203</v>
      </c>
      <c r="Z2757" s="53">
        <f t="shared" si="924"/>
        <v>0.343121492704826</v>
      </c>
      <c r="AA2757" s="53">
        <f t="shared" si="925"/>
        <v>0.36131608270482601</v>
      </c>
      <c r="AB2757" s="50">
        <f t="shared" si="926"/>
        <v>3912</v>
      </c>
      <c r="AC2757" s="50">
        <f t="shared" si="914"/>
        <v>2015</v>
      </c>
      <c r="AD2757" s="50">
        <f t="shared" si="927"/>
        <v>7</v>
      </c>
      <c r="AE2757" s="56">
        <f t="shared" si="928"/>
        <v>201507</v>
      </c>
      <c r="AF2757" s="56">
        <f t="shared" si="916"/>
        <v>29</v>
      </c>
      <c r="AG2757" s="58">
        <f t="shared" si="913"/>
        <v>1</v>
      </c>
      <c r="AH2757" s="56">
        <f t="shared" si="929"/>
        <v>15</v>
      </c>
      <c r="AI2757" s="53">
        <f t="shared" si="930"/>
        <v>0.70443757540965202</v>
      </c>
      <c r="AJ2757" s="56">
        <f t="shared" si="931"/>
        <v>77.055000000000007</v>
      </c>
    </row>
    <row r="2758" spans="1:36" x14ac:dyDescent="0.25">
      <c r="A2758" s="50">
        <v>2757</v>
      </c>
      <c r="B2758" s="51">
        <v>42201</v>
      </c>
      <c r="C2758" s="75">
        <f t="shared" si="915"/>
        <v>42201</v>
      </c>
      <c r="D2758" s="50" t="s">
        <v>1224</v>
      </c>
      <c r="E2758" s="50">
        <v>20.2</v>
      </c>
      <c r="F2758" s="50">
        <v>1</v>
      </c>
      <c r="G2758" s="50">
        <v>11</v>
      </c>
      <c r="H2758" s="50">
        <v>35</v>
      </c>
      <c r="I2758" s="53">
        <f t="shared" si="917"/>
        <v>4.971064814814815E-2</v>
      </c>
      <c r="J2758" s="54">
        <f t="shared" si="918"/>
        <v>2.4609231756508986E-3</v>
      </c>
      <c r="K2758" s="50" t="s">
        <v>1340</v>
      </c>
      <c r="L2758" s="50" t="s">
        <v>1577</v>
      </c>
      <c r="M2758" s="55">
        <f t="shared" si="919"/>
        <v>16.931315483119917</v>
      </c>
      <c r="N2758" s="50">
        <v>0</v>
      </c>
      <c r="O2758" s="50" t="s">
        <v>255</v>
      </c>
      <c r="S2758" s="151">
        <f t="shared" si="920"/>
        <v>0.27562339567290062</v>
      </c>
      <c r="T2758" s="151">
        <f t="shared" si="921"/>
        <v>0.13781169783645031</v>
      </c>
      <c r="V2758" s="393">
        <f t="shared" si="932"/>
        <v>0</v>
      </c>
      <c r="W2758" s="393">
        <f t="shared" si="933"/>
        <v>0</v>
      </c>
      <c r="X2758" s="53">
        <f t="shared" si="922"/>
        <v>6.4476187202053545E-2</v>
      </c>
      <c r="Y2758" s="53">
        <f t="shared" si="923"/>
        <v>0.10086536720205355</v>
      </c>
      <c r="Z2758" s="53">
        <f t="shared" si="924"/>
        <v>3.2238093601026772E-2</v>
      </c>
      <c r="AA2758" s="53">
        <f t="shared" si="925"/>
        <v>5.0432683601026776E-2</v>
      </c>
      <c r="AB2758" s="50">
        <f t="shared" si="926"/>
        <v>386</v>
      </c>
      <c r="AC2758" s="50">
        <f t="shared" si="914"/>
        <v>2015</v>
      </c>
      <c r="AD2758" s="50">
        <f t="shared" si="927"/>
        <v>7</v>
      </c>
      <c r="AE2758" s="56">
        <f t="shared" si="928"/>
        <v>201507</v>
      </c>
      <c r="AF2758" s="56">
        <f t="shared" si="916"/>
        <v>29</v>
      </c>
      <c r="AG2758" s="58">
        <f t="shared" si="913"/>
        <v>0</v>
      </c>
      <c r="AH2758" s="56">
        <f t="shared" si="929"/>
        <v>16</v>
      </c>
      <c r="AI2758" s="53">
        <f t="shared" si="930"/>
        <v>8.2670777202053541E-2</v>
      </c>
      <c r="AJ2758" s="56">
        <f t="shared" si="931"/>
        <v>20.2</v>
      </c>
    </row>
    <row r="2759" spans="1:36" x14ac:dyDescent="0.25">
      <c r="A2759" s="50">
        <v>2758</v>
      </c>
      <c r="B2759" s="51">
        <v>42201</v>
      </c>
      <c r="C2759" s="75">
        <f t="shared" si="915"/>
        <v>42201</v>
      </c>
      <c r="D2759" s="50" t="s">
        <v>1224</v>
      </c>
      <c r="E2759" s="50">
        <v>20.2</v>
      </c>
      <c r="F2759" s="50">
        <v>1</v>
      </c>
      <c r="G2759" s="50">
        <v>11</v>
      </c>
      <c r="H2759" s="50">
        <v>21</v>
      </c>
      <c r="I2759" s="53">
        <f t="shared" si="917"/>
        <v>4.9548611111111113E-2</v>
      </c>
      <c r="J2759" s="54">
        <f t="shared" si="918"/>
        <v>2.4529015401540157E-3</v>
      </c>
      <c r="K2759" s="50" t="s">
        <v>1340</v>
      </c>
      <c r="L2759" s="50" t="s">
        <v>1579</v>
      </c>
      <c r="M2759" s="55">
        <f t="shared" si="919"/>
        <v>16.986685353889289</v>
      </c>
      <c r="N2759" s="50">
        <v>0</v>
      </c>
      <c r="O2759" s="50" t="s">
        <v>255</v>
      </c>
      <c r="S2759" s="151">
        <f t="shared" si="920"/>
        <v>0.27472497249724975</v>
      </c>
      <c r="T2759" s="151">
        <f t="shared" si="921"/>
        <v>0.13736248624862488</v>
      </c>
      <c r="V2759" s="393">
        <f t="shared" si="932"/>
        <v>0</v>
      </c>
      <c r="W2759" s="393">
        <f t="shared" si="933"/>
        <v>0</v>
      </c>
      <c r="X2759" s="53">
        <f t="shared" si="922"/>
        <v>6.4266020352035214E-2</v>
      </c>
      <c r="Y2759" s="53">
        <f t="shared" si="923"/>
        <v>0.10065520035203521</v>
      </c>
      <c r="Z2759" s="53">
        <f t="shared" si="924"/>
        <v>3.2133010176017607E-2</v>
      </c>
      <c r="AA2759" s="53">
        <f t="shared" si="925"/>
        <v>5.0327600176017603E-2</v>
      </c>
      <c r="AB2759" s="50">
        <f t="shared" si="926"/>
        <v>380</v>
      </c>
      <c r="AC2759" s="50">
        <f t="shared" si="914"/>
        <v>2015</v>
      </c>
      <c r="AD2759" s="50">
        <f t="shared" si="927"/>
        <v>7</v>
      </c>
      <c r="AE2759" s="56">
        <f t="shared" si="928"/>
        <v>201507</v>
      </c>
      <c r="AF2759" s="56">
        <f t="shared" si="916"/>
        <v>29</v>
      </c>
      <c r="AG2759" s="58">
        <f t="shared" si="913"/>
        <v>0</v>
      </c>
      <c r="AH2759" s="56">
        <f t="shared" si="929"/>
        <v>16</v>
      </c>
      <c r="AI2759" s="53">
        <f t="shared" si="930"/>
        <v>8.246061035203521E-2</v>
      </c>
      <c r="AJ2759" s="56">
        <f t="shared" si="931"/>
        <v>20.2</v>
      </c>
    </row>
    <row r="2760" spans="1:36" x14ac:dyDescent="0.25">
      <c r="A2760" s="50">
        <v>2759</v>
      </c>
      <c r="B2760" s="51">
        <v>42201</v>
      </c>
      <c r="C2760" s="75">
        <f t="shared" si="915"/>
        <v>42201</v>
      </c>
      <c r="D2760" s="50" t="s">
        <v>1225</v>
      </c>
      <c r="E2760" s="50">
        <v>0.5</v>
      </c>
      <c r="F2760" s="50">
        <v>0</v>
      </c>
      <c r="G2760" s="50">
        <v>17</v>
      </c>
      <c r="H2760" s="50">
        <v>40</v>
      </c>
      <c r="I2760" s="53">
        <f t="shared" si="917"/>
        <v>1.2268518518518519E-2</v>
      </c>
      <c r="J2760" s="54">
        <f t="shared" si="918"/>
        <v>2.4537037037037038E-2</v>
      </c>
      <c r="K2760" s="50" t="s">
        <v>949</v>
      </c>
      <c r="L2760" s="50" t="s">
        <v>1629</v>
      </c>
      <c r="M2760" s="55">
        <f t="shared" si="919"/>
        <v>1.698113207547171</v>
      </c>
      <c r="N2760" s="50">
        <v>0</v>
      </c>
      <c r="O2760" s="50" t="s">
        <v>255</v>
      </c>
      <c r="S2760" s="151">
        <f t="shared" si="920"/>
        <v>5.8888888888888886E-2</v>
      </c>
      <c r="T2760" s="151">
        <f t="shared" si="921"/>
        <v>2.9444444444444443E-2</v>
      </c>
      <c r="V2760" s="393">
        <f t="shared" si="932"/>
        <v>0</v>
      </c>
      <c r="W2760" s="393">
        <f t="shared" si="933"/>
        <v>0</v>
      </c>
      <c r="X2760" s="53">
        <f t="shared" si="922"/>
        <v>0.64287037037037043</v>
      </c>
      <c r="Y2760" s="53">
        <f t="shared" si="923"/>
        <v>0.67925955037037034</v>
      </c>
      <c r="Z2760" s="53">
        <f t="shared" si="924"/>
        <v>0.32143518518518521</v>
      </c>
      <c r="AA2760" s="53">
        <f t="shared" si="925"/>
        <v>0.33962977518518517</v>
      </c>
      <c r="AB2760" s="50">
        <f t="shared" si="926"/>
        <v>3809</v>
      </c>
      <c r="AC2760" s="50">
        <f t="shared" si="914"/>
        <v>2015</v>
      </c>
      <c r="AD2760" s="50">
        <f t="shared" si="927"/>
        <v>7</v>
      </c>
      <c r="AE2760" s="56">
        <f t="shared" si="928"/>
        <v>201507</v>
      </c>
      <c r="AF2760" s="56">
        <f t="shared" si="916"/>
        <v>29</v>
      </c>
      <c r="AG2760" s="58">
        <f t="shared" si="913"/>
        <v>0</v>
      </c>
      <c r="AH2760" s="56">
        <f t="shared" si="929"/>
        <v>16</v>
      </c>
      <c r="AI2760" s="53">
        <f t="shared" si="930"/>
        <v>0.66106496037037044</v>
      </c>
      <c r="AJ2760" s="56">
        <f t="shared" si="931"/>
        <v>23.35</v>
      </c>
    </row>
    <row r="2761" spans="1:36" x14ac:dyDescent="0.25">
      <c r="A2761" s="50">
        <v>2760</v>
      </c>
      <c r="B2761" s="51">
        <v>42202</v>
      </c>
      <c r="C2761" s="75">
        <f t="shared" si="915"/>
        <v>42202</v>
      </c>
      <c r="D2761" s="50" t="s">
        <v>1223</v>
      </c>
      <c r="E2761" s="50">
        <v>5</v>
      </c>
      <c r="F2761" s="50">
        <v>0</v>
      </c>
      <c r="G2761" s="50">
        <v>53</v>
      </c>
      <c r="H2761" s="50">
        <v>59</v>
      </c>
      <c r="I2761" s="53">
        <f t="shared" si="917"/>
        <v>3.7488425925925925E-2</v>
      </c>
      <c r="J2761" s="54">
        <f t="shared" si="918"/>
        <v>7.4976851851851854E-3</v>
      </c>
      <c r="K2761" s="50" t="s">
        <v>1560</v>
      </c>
      <c r="L2761" s="50" t="s">
        <v>1636</v>
      </c>
      <c r="M2761" s="55">
        <f t="shared" si="919"/>
        <v>5.557270762581048</v>
      </c>
      <c r="N2761" s="50">
        <v>0</v>
      </c>
      <c r="O2761" s="50" t="s">
        <v>184</v>
      </c>
      <c r="R2761" s="50" t="s">
        <v>1637</v>
      </c>
      <c r="S2761" s="151">
        <f t="shared" si="920"/>
        <v>0.19643935185185185</v>
      </c>
      <c r="T2761" s="151">
        <f t="shared" si="921"/>
        <v>9.8219675925925926E-2</v>
      </c>
      <c r="V2761" s="393">
        <f t="shared" si="932"/>
        <v>0</v>
      </c>
      <c r="W2761" s="393">
        <f t="shared" si="933"/>
        <v>0</v>
      </c>
      <c r="X2761" s="53">
        <f t="shared" si="922"/>
        <v>0.19643935185185185</v>
      </c>
      <c r="Y2761" s="53">
        <f t="shared" si="923"/>
        <v>0.23282853185185184</v>
      </c>
      <c r="Z2761" s="53">
        <f t="shared" si="924"/>
        <v>9.8219675925925926E-2</v>
      </c>
      <c r="AA2761" s="53">
        <f t="shared" si="925"/>
        <v>0.11641426592592592</v>
      </c>
      <c r="AB2761" s="50">
        <f t="shared" si="926"/>
        <v>2373</v>
      </c>
      <c r="AC2761" s="50">
        <f t="shared" si="914"/>
        <v>2015</v>
      </c>
      <c r="AD2761" s="50">
        <f t="shared" si="927"/>
        <v>7</v>
      </c>
      <c r="AE2761" s="56">
        <f t="shared" si="928"/>
        <v>201507</v>
      </c>
      <c r="AF2761" s="56">
        <f t="shared" si="916"/>
        <v>29</v>
      </c>
      <c r="AG2761" s="58">
        <f t="shared" ref="AG2761:AG2824" si="934">IF(ISBLANK(B2761)," ",MAX(B2761-B2760-1,0))</f>
        <v>0</v>
      </c>
      <c r="AH2761" s="56">
        <f t="shared" si="929"/>
        <v>17</v>
      </c>
      <c r="AI2761" s="53">
        <f t="shared" si="930"/>
        <v>0.21463394185185186</v>
      </c>
      <c r="AJ2761" s="56">
        <f t="shared" si="931"/>
        <v>21.349999999999998</v>
      </c>
    </row>
    <row r="2762" spans="1:36" x14ac:dyDescent="0.25">
      <c r="A2762" s="50">
        <v>2761</v>
      </c>
      <c r="B2762" s="51">
        <v>42204</v>
      </c>
      <c r="C2762" s="75">
        <f t="shared" si="915"/>
        <v>42204</v>
      </c>
      <c r="D2762" s="50" t="s">
        <v>1225</v>
      </c>
      <c r="E2762" s="50">
        <v>2.5</v>
      </c>
      <c r="F2762" s="50">
        <v>1</v>
      </c>
      <c r="G2762" s="50">
        <v>30</v>
      </c>
      <c r="H2762" s="50">
        <v>29</v>
      </c>
      <c r="I2762" s="53">
        <f t="shared" si="917"/>
        <v>6.283564814814814E-2</v>
      </c>
      <c r="J2762" s="54">
        <f t="shared" si="918"/>
        <v>2.5134259259259255E-2</v>
      </c>
      <c r="K2762" s="50" t="s">
        <v>949</v>
      </c>
      <c r="L2762" s="50" t="s">
        <v>40</v>
      </c>
      <c r="M2762" s="55">
        <f t="shared" si="919"/>
        <v>1.6577638607478373</v>
      </c>
      <c r="N2762" s="50">
        <v>0</v>
      </c>
      <c r="O2762" s="50" t="s">
        <v>255</v>
      </c>
      <c r="R2762" s="50" t="s">
        <v>1638</v>
      </c>
      <c r="S2762" s="151">
        <f t="shared" si="920"/>
        <v>6.0322222222222208E-2</v>
      </c>
      <c r="T2762" s="151">
        <f t="shared" si="921"/>
        <v>3.0161111111111104E-2</v>
      </c>
      <c r="V2762" s="393">
        <f t="shared" si="932"/>
        <v>0</v>
      </c>
      <c r="W2762" s="393">
        <f t="shared" si="933"/>
        <v>0</v>
      </c>
      <c r="X2762" s="53">
        <f t="shared" si="922"/>
        <v>0.65851759259259246</v>
      </c>
      <c r="Y2762" s="53">
        <f t="shared" si="923"/>
        <v>0.69490677259259248</v>
      </c>
      <c r="Z2762" s="53">
        <f t="shared" si="924"/>
        <v>0.32925879629629623</v>
      </c>
      <c r="AA2762" s="53">
        <f t="shared" si="925"/>
        <v>0.34745338629629624</v>
      </c>
      <c r="AB2762" s="50">
        <f t="shared" si="926"/>
        <v>3853</v>
      </c>
      <c r="AC2762" s="50">
        <f t="shared" si="914"/>
        <v>2015</v>
      </c>
      <c r="AD2762" s="50">
        <f t="shared" si="927"/>
        <v>7</v>
      </c>
      <c r="AE2762" s="56">
        <f t="shared" si="928"/>
        <v>201507</v>
      </c>
      <c r="AF2762" s="56">
        <f t="shared" si="916"/>
        <v>30</v>
      </c>
      <c r="AG2762" s="58">
        <f t="shared" si="934"/>
        <v>1</v>
      </c>
      <c r="AH2762" s="56">
        <f t="shared" si="929"/>
        <v>19</v>
      </c>
      <c r="AI2762" s="53">
        <f t="shared" si="930"/>
        <v>0.67671218259259247</v>
      </c>
      <c r="AJ2762" s="56">
        <f t="shared" si="931"/>
        <v>116.75</v>
      </c>
    </row>
    <row r="2763" spans="1:36" ht="15.75" x14ac:dyDescent="0.3">
      <c r="A2763" s="50">
        <v>2762</v>
      </c>
      <c r="B2763" s="51">
        <v>42204</v>
      </c>
      <c r="C2763" s="75">
        <f t="shared" si="915"/>
        <v>42204</v>
      </c>
      <c r="D2763" s="50" t="s">
        <v>1224</v>
      </c>
      <c r="E2763" s="50">
        <v>31.8</v>
      </c>
      <c r="F2763" s="50">
        <v>2</v>
      </c>
      <c r="G2763" s="50">
        <v>3</v>
      </c>
      <c r="H2763" s="50">
        <v>45</v>
      </c>
      <c r="I2763" s="53">
        <f t="shared" si="917"/>
        <v>8.59375E-2</v>
      </c>
      <c r="J2763" s="54">
        <f t="shared" si="918"/>
        <v>2.7024371069182388E-3</v>
      </c>
      <c r="K2763" s="50" t="s">
        <v>1340</v>
      </c>
      <c r="L2763" s="50" t="s">
        <v>315</v>
      </c>
      <c r="M2763" s="55">
        <f t="shared" si="919"/>
        <v>15.41818181818183</v>
      </c>
      <c r="N2763" s="50">
        <v>0</v>
      </c>
      <c r="O2763" s="50" t="s">
        <v>228</v>
      </c>
      <c r="R2763" s="146" t="s">
        <v>1639</v>
      </c>
      <c r="S2763" s="151">
        <f t="shared" si="920"/>
        <v>0.30267295597484273</v>
      </c>
      <c r="T2763" s="151">
        <f t="shared" si="921"/>
        <v>0.15133647798742136</v>
      </c>
      <c r="V2763" s="393">
        <f t="shared" si="932"/>
        <v>0</v>
      </c>
      <c r="W2763" s="393">
        <f t="shared" si="933"/>
        <v>0</v>
      </c>
      <c r="X2763" s="53">
        <f t="shared" si="922"/>
        <v>7.0803852201257858E-2</v>
      </c>
      <c r="Y2763" s="53">
        <f t="shared" si="923"/>
        <v>0.10719303220125785</v>
      </c>
      <c r="Z2763" s="53">
        <f t="shared" si="924"/>
        <v>3.5401926100628929E-2</v>
      </c>
      <c r="AA2763" s="53">
        <f t="shared" si="925"/>
        <v>5.3596516100628926E-2</v>
      </c>
      <c r="AB2763" s="50">
        <f t="shared" si="926"/>
        <v>541</v>
      </c>
      <c r="AC2763" s="50">
        <f t="shared" si="914"/>
        <v>2015</v>
      </c>
      <c r="AD2763" s="50">
        <f t="shared" si="927"/>
        <v>7</v>
      </c>
      <c r="AE2763" s="56">
        <f t="shared" si="928"/>
        <v>201507</v>
      </c>
      <c r="AF2763" s="56">
        <f t="shared" si="916"/>
        <v>30</v>
      </c>
      <c r="AG2763" s="58">
        <f t="shared" si="934"/>
        <v>0</v>
      </c>
      <c r="AH2763" s="56">
        <f t="shared" si="929"/>
        <v>19</v>
      </c>
      <c r="AI2763" s="53">
        <f t="shared" si="930"/>
        <v>8.8998442201257855E-2</v>
      </c>
      <c r="AJ2763" s="56">
        <f t="shared" si="931"/>
        <v>31.8</v>
      </c>
    </row>
    <row r="2764" spans="1:36" x14ac:dyDescent="0.25">
      <c r="A2764" s="50">
        <v>2763</v>
      </c>
      <c r="B2764" s="51">
        <v>42206</v>
      </c>
      <c r="C2764" s="75">
        <f t="shared" si="915"/>
        <v>42206</v>
      </c>
      <c r="D2764" s="50" t="s">
        <v>1225</v>
      </c>
      <c r="E2764" s="50">
        <v>1.1000000000000001</v>
      </c>
      <c r="F2764" s="50">
        <v>0</v>
      </c>
      <c r="G2764" s="50">
        <v>39</v>
      </c>
      <c r="H2764" s="50">
        <v>17</v>
      </c>
      <c r="I2764" s="53">
        <f t="shared" si="917"/>
        <v>2.7280092592592592E-2</v>
      </c>
      <c r="J2764" s="54">
        <f t="shared" si="918"/>
        <v>2.4800084175084173E-2</v>
      </c>
      <c r="K2764" s="50" t="s">
        <v>949</v>
      </c>
      <c r="L2764" s="50" t="s">
        <v>315</v>
      </c>
      <c r="M2764" s="55">
        <f t="shared" si="919"/>
        <v>1.6801018243529926</v>
      </c>
      <c r="N2764" s="50">
        <v>0</v>
      </c>
      <c r="O2764" s="50" t="s">
        <v>255</v>
      </c>
      <c r="S2764" s="151">
        <f t="shared" si="920"/>
        <v>5.9520202020202015E-2</v>
      </c>
      <c r="T2764" s="151">
        <f t="shared" si="921"/>
        <v>2.9760101010101007E-2</v>
      </c>
      <c r="V2764" s="393">
        <f t="shared" si="932"/>
        <v>0</v>
      </c>
      <c r="W2764" s="393">
        <f t="shared" si="933"/>
        <v>0</v>
      </c>
      <c r="X2764" s="53">
        <f t="shared" si="922"/>
        <v>0.6497622053872053</v>
      </c>
      <c r="Y2764" s="53">
        <f t="shared" si="923"/>
        <v>0.68615138538720533</v>
      </c>
      <c r="Z2764" s="53">
        <f t="shared" si="924"/>
        <v>0.32488110269360265</v>
      </c>
      <c r="AA2764" s="53">
        <f t="shared" si="925"/>
        <v>0.34307569269360266</v>
      </c>
      <c r="AB2764" s="50">
        <f t="shared" si="926"/>
        <v>3829</v>
      </c>
      <c r="AC2764" s="50">
        <f t="shared" si="914"/>
        <v>2015</v>
      </c>
      <c r="AD2764" s="50">
        <f t="shared" si="927"/>
        <v>7</v>
      </c>
      <c r="AE2764" s="56">
        <f t="shared" si="928"/>
        <v>201507</v>
      </c>
      <c r="AF2764" s="56">
        <f t="shared" si="916"/>
        <v>30</v>
      </c>
      <c r="AG2764" s="58">
        <f t="shared" si="934"/>
        <v>1</v>
      </c>
      <c r="AH2764" s="56">
        <f t="shared" si="929"/>
        <v>21</v>
      </c>
      <c r="AI2764" s="53">
        <f t="shared" si="930"/>
        <v>0.66795679538720532</v>
      </c>
      <c r="AJ2764" s="56">
        <f t="shared" si="931"/>
        <v>51.370000000000005</v>
      </c>
    </row>
    <row r="2765" spans="1:36" x14ac:dyDescent="0.25">
      <c r="A2765" s="50">
        <v>2764</v>
      </c>
      <c r="B2765" s="51">
        <v>42209</v>
      </c>
      <c r="C2765" s="75">
        <f t="shared" si="915"/>
        <v>42209</v>
      </c>
      <c r="D2765" s="50" t="s">
        <v>1225</v>
      </c>
      <c r="E2765" s="50">
        <v>1.3</v>
      </c>
      <c r="F2765" s="50">
        <v>0</v>
      </c>
      <c r="G2765" s="50">
        <v>41</v>
      </c>
      <c r="H2765" s="50">
        <v>5</v>
      </c>
      <c r="I2765" s="53">
        <f t="shared" si="917"/>
        <v>2.8530092592592593E-2</v>
      </c>
      <c r="J2765" s="54">
        <f t="shared" si="918"/>
        <v>2.1946225071225071E-2</v>
      </c>
      <c r="K2765" s="50" t="s">
        <v>1204</v>
      </c>
      <c r="L2765" s="50" t="s">
        <v>1640</v>
      </c>
      <c r="M2765" s="55">
        <f t="shared" si="919"/>
        <v>1.8985801217038554</v>
      </c>
      <c r="N2765" s="50">
        <v>0</v>
      </c>
      <c r="O2765" s="50" t="s">
        <v>255</v>
      </c>
      <c r="S2765" s="151">
        <f t="shared" si="920"/>
        <v>5.2670940170940171E-2</v>
      </c>
      <c r="T2765" s="151">
        <f t="shared" si="921"/>
        <v>2.6335470085470086E-2</v>
      </c>
      <c r="V2765" s="393">
        <f t="shared" si="932"/>
        <v>0</v>
      </c>
      <c r="W2765" s="393">
        <f t="shared" si="933"/>
        <v>0</v>
      </c>
      <c r="X2765" s="53">
        <f t="shared" si="922"/>
        <v>0.57499109686609684</v>
      </c>
      <c r="Y2765" s="53">
        <f t="shared" si="923"/>
        <v>0.61138027686609675</v>
      </c>
      <c r="Z2765" s="53">
        <f t="shared" si="924"/>
        <v>0.28749554843304842</v>
      </c>
      <c r="AA2765" s="53">
        <f t="shared" si="925"/>
        <v>0.30569013843304838</v>
      </c>
      <c r="AB2765" s="50">
        <f t="shared" si="926"/>
        <v>3666</v>
      </c>
      <c r="AC2765" s="50">
        <f t="shared" si="914"/>
        <v>2015</v>
      </c>
      <c r="AD2765" s="50">
        <f t="shared" si="927"/>
        <v>7</v>
      </c>
      <c r="AE2765" s="56">
        <f t="shared" si="928"/>
        <v>201507</v>
      </c>
      <c r="AF2765" s="56">
        <f t="shared" si="916"/>
        <v>30</v>
      </c>
      <c r="AG2765" s="58">
        <f t="shared" si="934"/>
        <v>2</v>
      </c>
      <c r="AH2765" s="56">
        <f t="shared" si="929"/>
        <v>24</v>
      </c>
      <c r="AI2765" s="53">
        <f t="shared" si="930"/>
        <v>0.59318568686609674</v>
      </c>
      <c r="AJ2765" s="56">
        <f t="shared" si="931"/>
        <v>60.710000000000008</v>
      </c>
    </row>
    <row r="2766" spans="1:36" x14ac:dyDescent="0.25">
      <c r="A2766" s="50">
        <v>2765</v>
      </c>
      <c r="B2766" s="51">
        <v>42210</v>
      </c>
      <c r="C2766" s="75">
        <f t="shared" si="915"/>
        <v>42210</v>
      </c>
      <c r="D2766" s="50" t="s">
        <v>1224</v>
      </c>
      <c r="E2766" s="50">
        <v>12.1</v>
      </c>
      <c r="F2766" s="50">
        <v>0</v>
      </c>
      <c r="G2766" s="50">
        <v>45</v>
      </c>
      <c r="H2766" s="50">
        <v>37</v>
      </c>
      <c r="I2766" s="53">
        <f t="shared" si="917"/>
        <v>3.1678240740740743E-2</v>
      </c>
      <c r="J2766" s="54">
        <f t="shared" si="918"/>
        <v>2.618036424854607E-3</v>
      </c>
      <c r="K2766" s="50" t="s">
        <v>1340</v>
      </c>
      <c r="L2766" s="50" t="s">
        <v>1641</v>
      </c>
      <c r="M2766" s="55">
        <f t="shared" si="919"/>
        <v>15.915235659481194</v>
      </c>
      <c r="N2766" s="50">
        <v>0</v>
      </c>
      <c r="O2766" s="50" t="s">
        <v>255</v>
      </c>
      <c r="S2766" s="151">
        <f t="shared" si="920"/>
        <v>0.29322007958371599</v>
      </c>
      <c r="T2766" s="151">
        <f t="shared" si="921"/>
        <v>0.14661003979185799</v>
      </c>
      <c r="V2766" s="393">
        <f t="shared" si="932"/>
        <v>0</v>
      </c>
      <c r="W2766" s="393">
        <f t="shared" si="933"/>
        <v>0</v>
      </c>
      <c r="X2766" s="53">
        <f t="shared" si="922"/>
        <v>6.85925543311907E-2</v>
      </c>
      <c r="Y2766" s="53">
        <f t="shared" si="923"/>
        <v>0.10498173433119071</v>
      </c>
      <c r="Z2766" s="53">
        <f t="shared" si="924"/>
        <v>3.429627716559535E-2</v>
      </c>
      <c r="AA2766" s="53">
        <f t="shared" si="925"/>
        <v>5.2490867165595353E-2</v>
      </c>
      <c r="AB2766" s="50">
        <f t="shared" si="926"/>
        <v>495</v>
      </c>
      <c r="AC2766" s="50">
        <f t="shared" si="914"/>
        <v>2015</v>
      </c>
      <c r="AD2766" s="50">
        <f t="shared" si="927"/>
        <v>7</v>
      </c>
      <c r="AE2766" s="56">
        <f t="shared" si="928"/>
        <v>201507</v>
      </c>
      <c r="AF2766" s="56">
        <f t="shared" si="916"/>
        <v>30</v>
      </c>
      <c r="AG2766" s="58">
        <f t="shared" si="934"/>
        <v>0</v>
      </c>
      <c r="AH2766" s="56">
        <f t="shared" si="929"/>
        <v>25</v>
      </c>
      <c r="AI2766" s="53">
        <f t="shared" si="930"/>
        <v>8.6787144331190696E-2</v>
      </c>
      <c r="AJ2766" s="56">
        <f t="shared" si="931"/>
        <v>12.1</v>
      </c>
    </row>
    <row r="2767" spans="1:36" x14ac:dyDescent="0.25">
      <c r="A2767" s="50">
        <v>2766</v>
      </c>
      <c r="B2767" s="51">
        <v>42210</v>
      </c>
      <c r="C2767" s="75">
        <f t="shared" si="915"/>
        <v>42210</v>
      </c>
      <c r="D2767" s="50" t="s">
        <v>1223</v>
      </c>
      <c r="E2767" s="50">
        <v>1.1000000000000001</v>
      </c>
      <c r="F2767" s="50">
        <v>0</v>
      </c>
      <c r="G2767" s="50">
        <v>12</v>
      </c>
      <c r="H2767" s="50">
        <v>3</v>
      </c>
      <c r="I2767" s="53">
        <f t="shared" si="917"/>
        <v>8.3680555555555557E-3</v>
      </c>
      <c r="J2767" s="54">
        <f t="shared" si="918"/>
        <v>7.6073232323232319E-3</v>
      </c>
      <c r="K2767" s="50" t="s">
        <v>1560</v>
      </c>
      <c r="L2767" s="50" t="s">
        <v>1642</v>
      </c>
      <c r="M2767" s="55">
        <f t="shared" si="919"/>
        <v>5.477178423236519</v>
      </c>
      <c r="N2767" s="50">
        <v>0</v>
      </c>
      <c r="O2767" s="50" t="s">
        <v>255</v>
      </c>
      <c r="S2767" s="151">
        <f t="shared" si="920"/>
        <v>0.19931186868686868</v>
      </c>
      <c r="T2767" s="151">
        <f t="shared" si="921"/>
        <v>9.9655934343434338E-2</v>
      </c>
      <c r="V2767" s="393">
        <f t="shared" si="932"/>
        <v>0</v>
      </c>
      <c r="W2767" s="393">
        <f t="shared" si="933"/>
        <v>0</v>
      </c>
      <c r="X2767" s="53">
        <f t="shared" si="922"/>
        <v>0.19931186868686868</v>
      </c>
      <c r="Y2767" s="53">
        <f t="shared" si="923"/>
        <v>0.23570104868686864</v>
      </c>
      <c r="Z2767" s="53">
        <f t="shared" si="924"/>
        <v>9.9655934343434338E-2</v>
      </c>
      <c r="AA2767" s="53">
        <f t="shared" si="925"/>
        <v>0.11785052434343432</v>
      </c>
      <c r="AB2767" s="50">
        <f t="shared" si="926"/>
        <v>2482</v>
      </c>
      <c r="AC2767" s="50">
        <f t="shared" si="914"/>
        <v>2015</v>
      </c>
      <c r="AD2767" s="50">
        <f t="shared" si="927"/>
        <v>7</v>
      </c>
      <c r="AE2767" s="56">
        <f t="shared" si="928"/>
        <v>201507</v>
      </c>
      <c r="AF2767" s="56">
        <f t="shared" si="916"/>
        <v>30</v>
      </c>
      <c r="AG2767" s="58">
        <f t="shared" si="934"/>
        <v>0</v>
      </c>
      <c r="AH2767" s="56">
        <f t="shared" si="929"/>
        <v>25</v>
      </c>
      <c r="AI2767" s="53">
        <f t="shared" si="930"/>
        <v>0.21750645868686866</v>
      </c>
      <c r="AJ2767" s="56">
        <f t="shared" si="931"/>
        <v>4.6970000000000001</v>
      </c>
    </row>
    <row r="2768" spans="1:36" x14ac:dyDescent="0.25">
      <c r="A2768" s="50">
        <v>2767</v>
      </c>
      <c r="B2768" s="51">
        <v>42211</v>
      </c>
      <c r="C2768" s="75">
        <f t="shared" si="915"/>
        <v>42211</v>
      </c>
      <c r="D2768" s="50" t="s">
        <v>1225</v>
      </c>
      <c r="E2768" s="50">
        <v>2.4</v>
      </c>
      <c r="F2768" s="50">
        <v>1</v>
      </c>
      <c r="G2768" s="50">
        <v>25</v>
      </c>
      <c r="H2768" s="50">
        <v>34</v>
      </c>
      <c r="I2768" s="53">
        <f t="shared" si="917"/>
        <v>5.9421296296296298E-2</v>
      </c>
      <c r="J2768" s="54">
        <f t="shared" si="918"/>
        <v>2.4758873456790124E-2</v>
      </c>
      <c r="K2768" s="50" t="s">
        <v>1204</v>
      </c>
      <c r="L2768" s="50" t="s">
        <v>1483</v>
      </c>
      <c r="M2768" s="55">
        <f t="shared" si="919"/>
        <v>1.6828983248928724</v>
      </c>
      <c r="N2768" s="50">
        <v>0</v>
      </c>
      <c r="O2768" s="50" t="s">
        <v>255</v>
      </c>
      <c r="R2768" s="50" t="s">
        <v>1643</v>
      </c>
      <c r="S2768" s="151">
        <f t="shared" si="920"/>
        <v>5.9421296296296292E-2</v>
      </c>
      <c r="T2768" s="151">
        <f t="shared" si="921"/>
        <v>2.9710648148148146E-2</v>
      </c>
      <c r="V2768" s="393">
        <f t="shared" si="932"/>
        <v>0</v>
      </c>
      <c r="W2768" s="393">
        <f t="shared" si="933"/>
        <v>0</v>
      </c>
      <c r="X2768" s="53">
        <f t="shared" si="922"/>
        <v>0.64868248456790123</v>
      </c>
      <c r="Y2768" s="53">
        <f t="shared" si="923"/>
        <v>0.68507166456790114</v>
      </c>
      <c r="Z2768" s="53">
        <f t="shared" si="924"/>
        <v>0.32434124228395061</v>
      </c>
      <c r="AA2768" s="53">
        <f t="shared" si="925"/>
        <v>0.34253583228395057</v>
      </c>
      <c r="AB2768" s="50">
        <f t="shared" si="926"/>
        <v>3825</v>
      </c>
      <c r="AC2768" s="50">
        <f t="shared" si="914"/>
        <v>2015</v>
      </c>
      <c r="AD2768" s="50">
        <f t="shared" si="927"/>
        <v>7</v>
      </c>
      <c r="AE2768" s="56">
        <f t="shared" si="928"/>
        <v>201507</v>
      </c>
      <c r="AF2768" s="56">
        <f t="shared" si="916"/>
        <v>31</v>
      </c>
      <c r="AG2768" s="58">
        <f t="shared" si="934"/>
        <v>0</v>
      </c>
      <c r="AH2768" s="56">
        <f t="shared" si="929"/>
        <v>26</v>
      </c>
      <c r="AI2768" s="53">
        <f t="shared" si="930"/>
        <v>0.66687707456790113</v>
      </c>
      <c r="AJ2768" s="56">
        <f t="shared" si="931"/>
        <v>112.08</v>
      </c>
    </row>
    <row r="2769" spans="1:36" x14ac:dyDescent="0.25">
      <c r="A2769" s="50">
        <v>2768</v>
      </c>
      <c r="B2769" s="51">
        <v>42211</v>
      </c>
      <c r="C2769" s="75">
        <f t="shared" si="915"/>
        <v>42211</v>
      </c>
      <c r="D2769" s="50" t="s">
        <v>515</v>
      </c>
      <c r="E2769" s="50">
        <v>1</v>
      </c>
      <c r="F2769" s="50">
        <v>0</v>
      </c>
      <c r="G2769" s="50">
        <v>9</v>
      </c>
      <c r="H2769" s="50">
        <v>46</v>
      </c>
      <c r="I2769" s="53">
        <f t="shared" si="917"/>
        <v>6.782407407407408E-3</v>
      </c>
      <c r="J2769" s="54">
        <f t="shared" si="918"/>
        <v>6.782407407407408E-3</v>
      </c>
      <c r="K2769" s="50" t="s">
        <v>485</v>
      </c>
      <c r="L2769" s="50" t="s">
        <v>1483</v>
      </c>
      <c r="M2769" s="55">
        <f t="shared" si="919"/>
        <v>6.1433447098976153</v>
      </c>
      <c r="N2769" s="50">
        <v>0</v>
      </c>
      <c r="O2769" s="50" t="s">
        <v>255</v>
      </c>
      <c r="S2769" s="151">
        <f t="shared" si="920"/>
        <v>0</v>
      </c>
      <c r="T2769" s="151">
        <f t="shared" si="921"/>
        <v>0</v>
      </c>
      <c r="V2769" s="393">
        <f t="shared" si="932"/>
        <v>0</v>
      </c>
      <c r="W2769" s="393">
        <f t="shared" si="933"/>
        <v>0</v>
      </c>
      <c r="X2769" s="53">
        <f t="shared" si="922"/>
        <v>0.17769907407407409</v>
      </c>
      <c r="Y2769" s="53">
        <f t="shared" si="923"/>
        <v>0.21408825407407406</v>
      </c>
      <c r="Z2769" s="53">
        <f t="shared" si="924"/>
        <v>8.8849537037037046E-2</v>
      </c>
      <c r="AA2769" s="53">
        <f t="shared" si="925"/>
        <v>0.10704412703703703</v>
      </c>
      <c r="AB2769" s="50">
        <f t="shared" si="926"/>
        <v>1500</v>
      </c>
      <c r="AC2769" s="50">
        <f t="shared" si="914"/>
        <v>2015</v>
      </c>
      <c r="AD2769" s="50">
        <f t="shared" si="927"/>
        <v>7</v>
      </c>
      <c r="AE2769" s="56">
        <f t="shared" si="928"/>
        <v>201507</v>
      </c>
      <c r="AF2769" s="56">
        <f t="shared" si="916"/>
        <v>31</v>
      </c>
      <c r="AG2769" s="58">
        <f t="shared" si="934"/>
        <v>0</v>
      </c>
      <c r="AH2769" s="56">
        <f t="shared" si="929"/>
        <v>26</v>
      </c>
      <c r="AI2769" s="53">
        <f t="shared" si="930"/>
        <v>0.19589366407407408</v>
      </c>
      <c r="AJ2769" s="56">
        <f t="shared" si="931"/>
        <v>0</v>
      </c>
    </row>
    <row r="2770" spans="1:36" x14ac:dyDescent="0.25">
      <c r="A2770" s="50">
        <v>2769</v>
      </c>
      <c r="B2770" s="51">
        <v>42211</v>
      </c>
      <c r="C2770" s="75">
        <f t="shared" si="915"/>
        <v>42211</v>
      </c>
      <c r="D2770" s="50" t="s">
        <v>1224</v>
      </c>
      <c r="E2770" s="50">
        <v>112</v>
      </c>
      <c r="F2770" s="50">
        <v>6</v>
      </c>
      <c r="G2770" s="50">
        <v>41</v>
      </c>
      <c r="H2770" s="50">
        <v>38</v>
      </c>
      <c r="I2770" s="53">
        <f t="shared" si="917"/>
        <v>0.27891203703703704</v>
      </c>
      <c r="J2770" s="54">
        <f t="shared" si="918"/>
        <v>2.4902860449735448E-3</v>
      </c>
      <c r="K2770" s="50" t="s">
        <v>1340</v>
      </c>
      <c r="L2770" s="50" t="s">
        <v>1483</v>
      </c>
      <c r="M2770" s="55">
        <f t="shared" si="919"/>
        <v>16.731678977508523</v>
      </c>
      <c r="N2770" s="50">
        <v>0</v>
      </c>
      <c r="O2770" s="50" t="s">
        <v>228</v>
      </c>
      <c r="R2770" s="50" t="s">
        <v>1644</v>
      </c>
      <c r="S2770" s="151">
        <f t="shared" si="920"/>
        <v>0.27891203703703704</v>
      </c>
      <c r="T2770" s="151">
        <f t="shared" si="921"/>
        <v>0.13945601851851852</v>
      </c>
      <c r="V2770" s="393">
        <f t="shared" si="932"/>
        <v>0</v>
      </c>
      <c r="W2770" s="393">
        <f t="shared" si="933"/>
        <v>0</v>
      </c>
      <c r="X2770" s="53">
        <f t="shared" si="922"/>
        <v>6.5245494378306873E-2</v>
      </c>
      <c r="Y2770" s="53">
        <f t="shared" si="923"/>
        <v>0.10163467437830687</v>
      </c>
      <c r="Z2770" s="53">
        <f t="shared" si="924"/>
        <v>3.2622747189153437E-2</v>
      </c>
      <c r="AA2770" s="53">
        <f t="shared" si="925"/>
        <v>5.0817337189153433E-2</v>
      </c>
      <c r="AB2770" s="50">
        <f t="shared" si="926"/>
        <v>401</v>
      </c>
      <c r="AC2770" s="50">
        <f t="shared" si="914"/>
        <v>2015</v>
      </c>
      <c r="AD2770" s="50">
        <f t="shared" si="927"/>
        <v>7</v>
      </c>
      <c r="AE2770" s="56">
        <f t="shared" si="928"/>
        <v>201507</v>
      </c>
      <c r="AF2770" s="56">
        <f t="shared" si="916"/>
        <v>31</v>
      </c>
      <c r="AG2770" s="58">
        <f t="shared" si="934"/>
        <v>0</v>
      </c>
      <c r="AH2770" s="56">
        <f t="shared" si="929"/>
        <v>26</v>
      </c>
      <c r="AI2770" s="53">
        <f t="shared" si="930"/>
        <v>8.344008437830687E-2</v>
      </c>
      <c r="AJ2770" s="56">
        <f t="shared" si="931"/>
        <v>112</v>
      </c>
    </row>
    <row r="2771" spans="1:36" x14ac:dyDescent="0.25">
      <c r="A2771" s="50">
        <v>2770</v>
      </c>
      <c r="B2771" s="51">
        <v>42211</v>
      </c>
      <c r="C2771" s="75">
        <f t="shared" si="915"/>
        <v>42211</v>
      </c>
      <c r="D2771" s="50" t="s">
        <v>516</v>
      </c>
      <c r="E2771" s="50">
        <v>1</v>
      </c>
      <c r="F2771" s="50">
        <v>0</v>
      </c>
      <c r="G2771" s="50">
        <v>8</v>
      </c>
      <c r="H2771" s="50">
        <v>41</v>
      </c>
      <c r="I2771" s="53">
        <f t="shared" si="917"/>
        <v>6.030092592592593E-3</v>
      </c>
      <c r="J2771" s="54">
        <f t="shared" si="918"/>
        <v>6.030092592592593E-3</v>
      </c>
      <c r="K2771" s="50" t="s">
        <v>1645</v>
      </c>
      <c r="L2771" s="50" t="s">
        <v>1483</v>
      </c>
      <c r="M2771" s="55">
        <f t="shared" si="919"/>
        <v>6.9097888675623853</v>
      </c>
      <c r="N2771" s="50">
        <v>0</v>
      </c>
      <c r="O2771" s="50" t="s">
        <v>228</v>
      </c>
      <c r="S2771" s="151">
        <f t="shared" si="920"/>
        <v>0</v>
      </c>
      <c r="T2771" s="151">
        <f t="shared" si="921"/>
        <v>0</v>
      </c>
      <c r="V2771" s="393">
        <f t="shared" si="932"/>
        <v>0</v>
      </c>
      <c r="W2771" s="393">
        <f t="shared" si="933"/>
        <v>0</v>
      </c>
      <c r="X2771" s="53">
        <f t="shared" si="922"/>
        <v>0.15798842592592593</v>
      </c>
      <c r="Y2771" s="53">
        <f t="shared" si="923"/>
        <v>0.19437760592592593</v>
      </c>
      <c r="Z2771" s="53">
        <f t="shared" si="924"/>
        <v>7.8994212962962967E-2</v>
      </c>
      <c r="AA2771" s="53">
        <f t="shared" si="925"/>
        <v>9.7188802962962964E-2</v>
      </c>
      <c r="AB2771" s="50">
        <f t="shared" si="926"/>
        <v>1017</v>
      </c>
      <c r="AC2771" s="50">
        <f t="shared" si="914"/>
        <v>2015</v>
      </c>
      <c r="AD2771" s="50">
        <f t="shared" si="927"/>
        <v>7</v>
      </c>
      <c r="AE2771" s="56">
        <f t="shared" si="928"/>
        <v>201507</v>
      </c>
      <c r="AF2771" s="56">
        <f t="shared" si="916"/>
        <v>31</v>
      </c>
      <c r="AG2771" s="58">
        <f t="shared" si="934"/>
        <v>0</v>
      </c>
      <c r="AH2771" s="56">
        <f t="shared" si="929"/>
        <v>26</v>
      </c>
      <c r="AI2771" s="53">
        <f t="shared" si="930"/>
        <v>0.17618301592592595</v>
      </c>
      <c r="AJ2771" s="56">
        <f t="shared" si="931"/>
        <v>0</v>
      </c>
    </row>
    <row r="2772" spans="1:36" x14ac:dyDescent="0.25">
      <c r="A2772" s="50">
        <v>2771</v>
      </c>
      <c r="B2772" s="51">
        <v>42211</v>
      </c>
      <c r="C2772" s="75">
        <f t="shared" si="915"/>
        <v>42211</v>
      </c>
      <c r="D2772" s="50" t="s">
        <v>713</v>
      </c>
      <c r="E2772" s="50">
        <v>1</v>
      </c>
      <c r="F2772" s="50">
        <v>0</v>
      </c>
      <c r="G2772" s="50">
        <v>11</v>
      </c>
      <c r="H2772" s="50">
        <v>15</v>
      </c>
      <c r="I2772" s="53">
        <f t="shared" si="917"/>
        <v>7.8125E-3</v>
      </c>
      <c r="J2772" s="54">
        <f t="shared" si="918"/>
        <v>7.8125E-3</v>
      </c>
      <c r="K2772" s="50" t="s">
        <v>1560</v>
      </c>
      <c r="L2772" s="50" t="s">
        <v>1483</v>
      </c>
      <c r="M2772" s="55">
        <f t="shared" si="919"/>
        <v>5.3333333333333375</v>
      </c>
      <c r="N2772" s="50">
        <v>149</v>
      </c>
      <c r="O2772" s="50" t="s">
        <v>228</v>
      </c>
      <c r="S2772" s="151">
        <f t="shared" si="920"/>
        <v>0</v>
      </c>
      <c r="T2772" s="151">
        <f t="shared" si="921"/>
        <v>0</v>
      </c>
      <c r="V2772" s="393">
        <f t="shared" si="932"/>
        <v>0</v>
      </c>
      <c r="W2772" s="393">
        <f t="shared" si="933"/>
        <v>0</v>
      </c>
      <c r="X2772" s="53">
        <f t="shared" si="922"/>
        <v>0.20468749999999999</v>
      </c>
      <c r="Y2772" s="53">
        <f t="shared" si="923"/>
        <v>0.24107667999999999</v>
      </c>
      <c r="Z2772" s="53">
        <f t="shared" si="924"/>
        <v>0.10234375</v>
      </c>
      <c r="AA2772" s="53">
        <f t="shared" si="925"/>
        <v>0.12053833999999999</v>
      </c>
      <c r="AB2772" s="50">
        <f t="shared" si="926"/>
        <v>2659</v>
      </c>
      <c r="AC2772" s="50">
        <f t="shared" si="914"/>
        <v>2015</v>
      </c>
      <c r="AD2772" s="50">
        <f t="shared" si="927"/>
        <v>7</v>
      </c>
      <c r="AE2772" s="56">
        <f t="shared" si="928"/>
        <v>201507</v>
      </c>
      <c r="AF2772" s="56">
        <f t="shared" si="916"/>
        <v>31</v>
      </c>
      <c r="AG2772" s="58">
        <f t="shared" si="934"/>
        <v>0</v>
      </c>
      <c r="AH2772" s="56">
        <f t="shared" si="929"/>
        <v>26</v>
      </c>
      <c r="AI2772" s="53">
        <f t="shared" si="930"/>
        <v>0.22288208999999998</v>
      </c>
      <c r="AJ2772" s="56">
        <f t="shared" si="931"/>
        <v>0</v>
      </c>
    </row>
    <row r="2773" spans="1:36" x14ac:dyDescent="0.25">
      <c r="A2773" s="50">
        <v>2772</v>
      </c>
      <c r="B2773" s="51">
        <v>42211</v>
      </c>
      <c r="C2773" s="75">
        <f t="shared" si="915"/>
        <v>42211</v>
      </c>
      <c r="D2773" s="50" t="s">
        <v>714</v>
      </c>
      <c r="E2773" s="50">
        <v>1</v>
      </c>
      <c r="F2773" s="50">
        <v>0</v>
      </c>
      <c r="G2773" s="50">
        <v>14</v>
      </c>
      <c r="H2773" s="50">
        <v>5</v>
      </c>
      <c r="I2773" s="53">
        <f t="shared" si="917"/>
        <v>9.780092592592592E-3</v>
      </c>
      <c r="J2773" s="54">
        <f t="shared" si="918"/>
        <v>9.780092592592592E-3</v>
      </c>
      <c r="K2773" s="50" t="s">
        <v>1560</v>
      </c>
      <c r="L2773" s="50" t="s">
        <v>1483</v>
      </c>
      <c r="M2773" s="55">
        <f t="shared" si="919"/>
        <v>4.2603550295858028</v>
      </c>
      <c r="N2773" s="50">
        <v>150</v>
      </c>
      <c r="O2773" s="50" t="s">
        <v>228</v>
      </c>
      <c r="S2773" s="151">
        <f t="shared" si="920"/>
        <v>0</v>
      </c>
      <c r="T2773" s="151">
        <f t="shared" si="921"/>
        <v>0</v>
      </c>
      <c r="V2773" s="393">
        <f t="shared" si="932"/>
        <v>0</v>
      </c>
      <c r="W2773" s="393">
        <f t="shared" si="933"/>
        <v>0</v>
      </c>
      <c r="X2773" s="53">
        <f t="shared" si="922"/>
        <v>0.25623842592592588</v>
      </c>
      <c r="Y2773" s="53">
        <f t="shared" si="923"/>
        <v>0.2926276059259259</v>
      </c>
      <c r="Z2773" s="53">
        <f t="shared" si="924"/>
        <v>0.12811921296296294</v>
      </c>
      <c r="AA2773" s="53">
        <f t="shared" si="925"/>
        <v>0.14631380296296295</v>
      </c>
      <c r="AB2773" s="50">
        <f t="shared" si="926"/>
        <v>3354</v>
      </c>
      <c r="AC2773" s="50">
        <f t="shared" si="914"/>
        <v>2015</v>
      </c>
      <c r="AD2773" s="50">
        <f t="shared" si="927"/>
        <v>7</v>
      </c>
      <c r="AE2773" s="56">
        <f t="shared" si="928"/>
        <v>201507</v>
      </c>
      <c r="AF2773" s="56">
        <f t="shared" si="916"/>
        <v>31</v>
      </c>
      <c r="AG2773" s="58">
        <f t="shared" si="934"/>
        <v>0</v>
      </c>
      <c r="AH2773" s="56">
        <f t="shared" si="929"/>
        <v>26</v>
      </c>
      <c r="AI2773" s="53">
        <f t="shared" si="930"/>
        <v>0.27443301592592589</v>
      </c>
      <c r="AJ2773" s="56">
        <f t="shared" si="931"/>
        <v>0</v>
      </c>
    </row>
    <row r="2774" spans="1:36" x14ac:dyDescent="0.25">
      <c r="A2774" s="50">
        <v>2773</v>
      </c>
      <c r="B2774" s="51">
        <v>42211</v>
      </c>
      <c r="C2774" s="75">
        <f t="shared" si="915"/>
        <v>42211</v>
      </c>
      <c r="D2774" s="50" t="s">
        <v>715</v>
      </c>
      <c r="E2774" s="50">
        <v>1</v>
      </c>
      <c r="F2774" s="50">
        <v>0</v>
      </c>
      <c r="G2774" s="50">
        <v>13</v>
      </c>
      <c r="H2774" s="50">
        <v>28</v>
      </c>
      <c r="I2774" s="53">
        <f t="shared" si="917"/>
        <v>9.3518518518518525E-3</v>
      </c>
      <c r="J2774" s="54">
        <f t="shared" si="918"/>
        <v>9.3518518518518525E-3</v>
      </c>
      <c r="K2774" s="50" t="s">
        <v>1560</v>
      </c>
      <c r="L2774" s="50" t="s">
        <v>1483</v>
      </c>
      <c r="M2774" s="55">
        <f t="shared" si="919"/>
        <v>4.4554455445544585</v>
      </c>
      <c r="N2774" s="50">
        <v>148</v>
      </c>
      <c r="O2774" s="50" t="s">
        <v>228</v>
      </c>
      <c r="S2774" s="151">
        <f t="shared" si="920"/>
        <v>0</v>
      </c>
      <c r="T2774" s="151">
        <f t="shared" si="921"/>
        <v>0</v>
      </c>
      <c r="V2774" s="393">
        <f t="shared" si="932"/>
        <v>0</v>
      </c>
      <c r="W2774" s="393">
        <f t="shared" si="933"/>
        <v>0</v>
      </c>
      <c r="X2774" s="53">
        <f t="shared" si="922"/>
        <v>0.24501851851851852</v>
      </c>
      <c r="Y2774" s="53">
        <f t="shared" si="923"/>
        <v>0.28140769851851855</v>
      </c>
      <c r="Z2774" s="53">
        <f t="shared" si="924"/>
        <v>0.12250925925925926</v>
      </c>
      <c r="AA2774" s="53">
        <f t="shared" si="925"/>
        <v>0.14070384925925927</v>
      </c>
      <c r="AB2774" s="50">
        <f t="shared" si="926"/>
        <v>3291</v>
      </c>
      <c r="AC2774" s="50">
        <f t="shared" si="914"/>
        <v>2015</v>
      </c>
      <c r="AD2774" s="50">
        <f t="shared" si="927"/>
        <v>7</v>
      </c>
      <c r="AE2774" s="56">
        <f t="shared" si="928"/>
        <v>201507</v>
      </c>
      <c r="AF2774" s="56">
        <f t="shared" si="916"/>
        <v>31</v>
      </c>
      <c r="AG2774" s="58">
        <f t="shared" si="934"/>
        <v>0</v>
      </c>
      <c r="AH2774" s="56">
        <f t="shared" si="929"/>
        <v>26</v>
      </c>
      <c r="AI2774" s="53">
        <f t="shared" si="930"/>
        <v>0.26321310851851853</v>
      </c>
      <c r="AJ2774" s="56">
        <f t="shared" si="931"/>
        <v>0</v>
      </c>
    </row>
    <row r="2775" spans="1:36" x14ac:dyDescent="0.25">
      <c r="A2775" s="50">
        <v>2774</v>
      </c>
      <c r="B2775" s="51">
        <v>42211</v>
      </c>
      <c r="C2775" s="75">
        <f t="shared" si="915"/>
        <v>42211</v>
      </c>
      <c r="D2775" s="50" t="s">
        <v>716</v>
      </c>
      <c r="E2775" s="50">
        <v>1</v>
      </c>
      <c r="F2775" s="50">
        <v>0</v>
      </c>
      <c r="G2775" s="50">
        <v>13</v>
      </c>
      <c r="H2775" s="50">
        <v>12</v>
      </c>
      <c r="I2775" s="53">
        <f t="shared" si="917"/>
        <v>9.1666666666666667E-3</v>
      </c>
      <c r="J2775" s="54">
        <f t="shared" si="918"/>
        <v>9.1666666666666667E-3</v>
      </c>
      <c r="K2775" s="50" t="s">
        <v>1560</v>
      </c>
      <c r="L2775" s="50" t="s">
        <v>1483</v>
      </c>
      <c r="M2775" s="55">
        <f t="shared" si="919"/>
        <v>4.5454545454545485</v>
      </c>
      <c r="N2775" s="50">
        <v>147</v>
      </c>
      <c r="O2775" s="50" t="s">
        <v>228</v>
      </c>
      <c r="S2775" s="151">
        <f t="shared" si="920"/>
        <v>0</v>
      </c>
      <c r="T2775" s="151">
        <f t="shared" si="921"/>
        <v>0</v>
      </c>
      <c r="V2775" s="393">
        <f t="shared" si="932"/>
        <v>0</v>
      </c>
      <c r="W2775" s="393">
        <f t="shared" si="933"/>
        <v>0</v>
      </c>
      <c r="X2775" s="53">
        <f t="shared" si="922"/>
        <v>0.24016666666666667</v>
      </c>
      <c r="Y2775" s="53">
        <f t="shared" si="923"/>
        <v>0.27655584666666666</v>
      </c>
      <c r="Z2775" s="53">
        <f t="shared" si="924"/>
        <v>0.12008333333333333</v>
      </c>
      <c r="AA2775" s="53">
        <f t="shared" si="925"/>
        <v>0.13827792333333333</v>
      </c>
      <c r="AB2775" s="50">
        <f t="shared" si="926"/>
        <v>3254</v>
      </c>
      <c r="AC2775" s="50">
        <f t="shared" si="914"/>
        <v>2015</v>
      </c>
      <c r="AD2775" s="50">
        <f t="shared" si="927"/>
        <v>7</v>
      </c>
      <c r="AE2775" s="56">
        <f t="shared" si="928"/>
        <v>201507</v>
      </c>
      <c r="AF2775" s="56">
        <f t="shared" si="916"/>
        <v>31</v>
      </c>
      <c r="AG2775" s="58">
        <f t="shared" si="934"/>
        <v>0</v>
      </c>
      <c r="AH2775" s="56">
        <f t="shared" si="929"/>
        <v>26</v>
      </c>
      <c r="AI2775" s="53">
        <f t="shared" si="930"/>
        <v>0.25836125666666665</v>
      </c>
      <c r="AJ2775" s="56">
        <f t="shared" si="931"/>
        <v>0</v>
      </c>
    </row>
    <row r="2776" spans="1:36" x14ac:dyDescent="0.25">
      <c r="A2776" s="50">
        <v>2775</v>
      </c>
      <c r="B2776" s="51">
        <v>42211</v>
      </c>
      <c r="C2776" s="75">
        <f t="shared" si="915"/>
        <v>42211</v>
      </c>
      <c r="D2776" s="50" t="s">
        <v>717</v>
      </c>
      <c r="E2776" s="50">
        <v>1</v>
      </c>
      <c r="F2776" s="50">
        <v>0</v>
      </c>
      <c r="G2776" s="50">
        <v>16</v>
      </c>
      <c r="H2776" s="50">
        <v>3</v>
      </c>
      <c r="I2776" s="53">
        <f t="shared" si="917"/>
        <v>1.1145833333333334E-2</v>
      </c>
      <c r="J2776" s="54">
        <f t="shared" si="918"/>
        <v>1.1145833333333334E-2</v>
      </c>
      <c r="K2776" s="50" t="s">
        <v>1560</v>
      </c>
      <c r="L2776" s="50" t="s">
        <v>1483</v>
      </c>
      <c r="M2776" s="55">
        <f t="shared" si="919"/>
        <v>3.7383177570093484</v>
      </c>
      <c r="N2776" s="50">
        <v>141</v>
      </c>
      <c r="O2776" s="50" t="s">
        <v>228</v>
      </c>
      <c r="S2776" s="151">
        <f t="shared" si="920"/>
        <v>0</v>
      </c>
      <c r="T2776" s="151">
        <f t="shared" si="921"/>
        <v>0</v>
      </c>
      <c r="V2776" s="393">
        <f t="shared" si="932"/>
        <v>0</v>
      </c>
      <c r="W2776" s="393">
        <f t="shared" si="933"/>
        <v>0</v>
      </c>
      <c r="X2776" s="53">
        <f t="shared" si="922"/>
        <v>0.29202083333333334</v>
      </c>
      <c r="Y2776" s="53">
        <f t="shared" si="923"/>
        <v>0.32841001333333336</v>
      </c>
      <c r="Z2776" s="53">
        <f t="shared" si="924"/>
        <v>0.14601041666666667</v>
      </c>
      <c r="AA2776" s="53">
        <f t="shared" si="925"/>
        <v>0.16420500666666668</v>
      </c>
      <c r="AB2776" s="50">
        <f t="shared" si="926"/>
        <v>3519</v>
      </c>
      <c r="AC2776" s="50">
        <f t="shared" si="914"/>
        <v>2015</v>
      </c>
      <c r="AD2776" s="50">
        <f t="shared" si="927"/>
        <v>7</v>
      </c>
      <c r="AE2776" s="56">
        <f t="shared" si="928"/>
        <v>201507</v>
      </c>
      <c r="AF2776" s="56">
        <f t="shared" si="916"/>
        <v>31</v>
      </c>
      <c r="AG2776" s="58">
        <f t="shared" si="934"/>
        <v>0</v>
      </c>
      <c r="AH2776" s="56">
        <f t="shared" si="929"/>
        <v>26</v>
      </c>
      <c r="AI2776" s="53">
        <f t="shared" si="930"/>
        <v>0.31021542333333335</v>
      </c>
      <c r="AJ2776" s="56">
        <f t="shared" si="931"/>
        <v>0</v>
      </c>
    </row>
    <row r="2777" spans="1:36" x14ac:dyDescent="0.25">
      <c r="A2777" s="50">
        <v>2776</v>
      </c>
      <c r="B2777" s="51">
        <v>42211</v>
      </c>
      <c r="C2777" s="75">
        <f t="shared" si="915"/>
        <v>42211</v>
      </c>
      <c r="D2777" s="50" t="s">
        <v>718</v>
      </c>
      <c r="E2777" s="50">
        <v>1</v>
      </c>
      <c r="F2777" s="50">
        <v>0</v>
      </c>
      <c r="G2777" s="50">
        <v>16</v>
      </c>
      <c r="H2777" s="50">
        <v>51</v>
      </c>
      <c r="I2777" s="53">
        <f t="shared" si="917"/>
        <v>1.1701388888888891E-2</v>
      </c>
      <c r="J2777" s="54">
        <f t="shared" si="918"/>
        <v>1.1701388888888891E-2</v>
      </c>
      <c r="K2777" s="50" t="s">
        <v>1560</v>
      </c>
      <c r="L2777" s="50" t="s">
        <v>1483</v>
      </c>
      <c r="M2777" s="55">
        <f t="shared" si="919"/>
        <v>3.5608308605341268</v>
      </c>
      <c r="N2777" s="50">
        <v>136</v>
      </c>
      <c r="O2777" s="50" t="s">
        <v>228</v>
      </c>
      <c r="S2777" s="151">
        <f t="shared" si="920"/>
        <v>0</v>
      </c>
      <c r="T2777" s="151">
        <f t="shared" si="921"/>
        <v>0</v>
      </c>
      <c r="V2777" s="393">
        <f t="shared" si="932"/>
        <v>0</v>
      </c>
      <c r="W2777" s="393">
        <f t="shared" si="933"/>
        <v>0</v>
      </c>
      <c r="X2777" s="53">
        <f t="shared" si="922"/>
        <v>0.30657638888888894</v>
      </c>
      <c r="Y2777" s="53">
        <f t="shared" si="923"/>
        <v>0.34296556888888896</v>
      </c>
      <c r="Z2777" s="53">
        <f t="shared" si="924"/>
        <v>0.15328819444444447</v>
      </c>
      <c r="AA2777" s="53">
        <f t="shared" si="925"/>
        <v>0.17148278444444448</v>
      </c>
      <c r="AB2777" s="50">
        <f t="shared" si="926"/>
        <v>3551</v>
      </c>
      <c r="AC2777" s="50">
        <f t="shared" si="914"/>
        <v>2015</v>
      </c>
      <c r="AD2777" s="50">
        <f t="shared" si="927"/>
        <v>7</v>
      </c>
      <c r="AE2777" s="56">
        <f t="shared" si="928"/>
        <v>201507</v>
      </c>
      <c r="AF2777" s="56">
        <f t="shared" si="916"/>
        <v>31</v>
      </c>
      <c r="AG2777" s="58">
        <f t="shared" si="934"/>
        <v>0</v>
      </c>
      <c r="AH2777" s="56">
        <f t="shared" si="929"/>
        <v>26</v>
      </c>
      <c r="AI2777" s="53">
        <f t="shared" si="930"/>
        <v>0.32477097888888895</v>
      </c>
      <c r="AJ2777" s="56">
        <f t="shared" si="931"/>
        <v>0</v>
      </c>
    </row>
    <row r="2778" spans="1:36" x14ac:dyDescent="0.25">
      <c r="A2778" s="50">
        <v>2777</v>
      </c>
      <c r="B2778" s="51">
        <v>42211</v>
      </c>
      <c r="C2778" s="75">
        <f t="shared" si="915"/>
        <v>42211</v>
      </c>
      <c r="D2778" s="50" t="s">
        <v>719</v>
      </c>
      <c r="E2778" s="50">
        <v>1</v>
      </c>
      <c r="F2778" s="50">
        <v>0</v>
      </c>
      <c r="G2778" s="50">
        <v>15</v>
      </c>
      <c r="H2778" s="50">
        <v>39</v>
      </c>
      <c r="I2778" s="53">
        <f t="shared" si="917"/>
        <v>1.0868055555555556E-2</v>
      </c>
      <c r="J2778" s="54">
        <f t="shared" si="918"/>
        <v>1.0868055555555556E-2</v>
      </c>
      <c r="K2778" s="50" t="s">
        <v>1560</v>
      </c>
      <c r="L2778" s="50" t="s">
        <v>1483</v>
      </c>
      <c r="M2778" s="55">
        <f t="shared" si="919"/>
        <v>3.8338658146964883</v>
      </c>
      <c r="N2778" s="50">
        <v>137</v>
      </c>
      <c r="O2778" s="50" t="s">
        <v>228</v>
      </c>
      <c r="S2778" s="151">
        <f t="shared" si="920"/>
        <v>0</v>
      </c>
      <c r="T2778" s="151">
        <f t="shared" si="921"/>
        <v>0</v>
      </c>
      <c r="V2778" s="393">
        <f t="shared" si="932"/>
        <v>0</v>
      </c>
      <c r="W2778" s="393">
        <f t="shared" si="933"/>
        <v>0</v>
      </c>
      <c r="X2778" s="53">
        <f t="shared" si="922"/>
        <v>0.28474305555555557</v>
      </c>
      <c r="Y2778" s="53">
        <f t="shared" si="923"/>
        <v>0.32113223555555559</v>
      </c>
      <c r="Z2778" s="53">
        <f t="shared" si="924"/>
        <v>0.14237152777777778</v>
      </c>
      <c r="AA2778" s="53">
        <f t="shared" si="925"/>
        <v>0.16056611777777779</v>
      </c>
      <c r="AB2778" s="50">
        <f t="shared" si="926"/>
        <v>3489</v>
      </c>
      <c r="AC2778" s="50">
        <f t="shared" si="914"/>
        <v>2015</v>
      </c>
      <c r="AD2778" s="50">
        <f t="shared" si="927"/>
        <v>7</v>
      </c>
      <c r="AE2778" s="56">
        <f t="shared" si="928"/>
        <v>201507</v>
      </c>
      <c r="AF2778" s="56">
        <f t="shared" si="916"/>
        <v>31</v>
      </c>
      <c r="AG2778" s="58">
        <f t="shared" si="934"/>
        <v>0</v>
      </c>
      <c r="AH2778" s="56">
        <f t="shared" si="929"/>
        <v>26</v>
      </c>
      <c r="AI2778" s="53">
        <f t="shared" si="930"/>
        <v>0.30293764555555558</v>
      </c>
      <c r="AJ2778" s="56">
        <f t="shared" si="931"/>
        <v>0</v>
      </c>
    </row>
    <row r="2779" spans="1:36" x14ac:dyDescent="0.25">
      <c r="A2779" s="50">
        <v>2778</v>
      </c>
      <c r="B2779" s="51">
        <v>42211</v>
      </c>
      <c r="C2779" s="75">
        <f t="shared" si="915"/>
        <v>42211</v>
      </c>
      <c r="D2779" s="50" t="s">
        <v>720</v>
      </c>
      <c r="E2779" s="50">
        <v>1</v>
      </c>
      <c r="F2779" s="50">
        <v>0</v>
      </c>
      <c r="G2779" s="50">
        <v>14</v>
      </c>
      <c r="H2779" s="50">
        <v>11</v>
      </c>
      <c r="I2779" s="53">
        <f t="shared" si="917"/>
        <v>9.8495370370370369E-3</v>
      </c>
      <c r="J2779" s="54">
        <f t="shared" si="918"/>
        <v>9.8495370370370369E-3</v>
      </c>
      <c r="K2779" s="50" t="s">
        <v>1560</v>
      </c>
      <c r="L2779" s="50" t="s">
        <v>1483</v>
      </c>
      <c r="M2779" s="55">
        <f t="shared" si="919"/>
        <v>4.2303172737955377</v>
      </c>
      <c r="N2779" s="50">
        <v>140</v>
      </c>
      <c r="O2779" s="50" t="s">
        <v>228</v>
      </c>
      <c r="S2779" s="151">
        <f t="shared" si="920"/>
        <v>0</v>
      </c>
      <c r="T2779" s="151">
        <f t="shared" si="921"/>
        <v>0</v>
      </c>
      <c r="V2779" s="393">
        <f t="shared" si="932"/>
        <v>0</v>
      </c>
      <c r="W2779" s="393">
        <f t="shared" si="933"/>
        <v>0</v>
      </c>
      <c r="X2779" s="53">
        <f t="shared" si="922"/>
        <v>0.25805787037037037</v>
      </c>
      <c r="Y2779" s="53">
        <f t="shared" si="923"/>
        <v>0.29444705037037039</v>
      </c>
      <c r="Z2779" s="53">
        <f t="shared" si="924"/>
        <v>0.12902893518518518</v>
      </c>
      <c r="AA2779" s="53">
        <f t="shared" si="925"/>
        <v>0.14722352518518519</v>
      </c>
      <c r="AB2779" s="50">
        <f t="shared" si="926"/>
        <v>3363</v>
      </c>
      <c r="AC2779" s="50">
        <f t="shared" si="914"/>
        <v>2015</v>
      </c>
      <c r="AD2779" s="50">
        <f t="shared" si="927"/>
        <v>7</v>
      </c>
      <c r="AE2779" s="56">
        <f t="shared" si="928"/>
        <v>201507</v>
      </c>
      <c r="AF2779" s="56">
        <f t="shared" si="916"/>
        <v>31</v>
      </c>
      <c r="AG2779" s="58">
        <f t="shared" si="934"/>
        <v>0</v>
      </c>
      <c r="AH2779" s="56">
        <f t="shared" si="929"/>
        <v>26</v>
      </c>
      <c r="AI2779" s="53">
        <f t="shared" si="930"/>
        <v>0.27625246037037038</v>
      </c>
      <c r="AJ2779" s="56">
        <f t="shared" si="931"/>
        <v>0</v>
      </c>
    </row>
    <row r="2780" spans="1:36" x14ac:dyDescent="0.25">
      <c r="A2780" s="50">
        <v>2779</v>
      </c>
      <c r="B2780" s="51">
        <v>42211</v>
      </c>
      <c r="C2780" s="75">
        <f t="shared" si="915"/>
        <v>42211</v>
      </c>
      <c r="D2780" s="50" t="s">
        <v>721</v>
      </c>
      <c r="E2780" s="50">
        <v>1</v>
      </c>
      <c r="F2780" s="50">
        <v>0</v>
      </c>
      <c r="G2780" s="50">
        <v>17</v>
      </c>
      <c r="H2780" s="50">
        <v>13</v>
      </c>
      <c r="I2780" s="53">
        <f t="shared" si="917"/>
        <v>1.1956018518518517E-2</v>
      </c>
      <c r="J2780" s="54">
        <f t="shared" si="918"/>
        <v>1.1956018518518517E-2</v>
      </c>
      <c r="K2780" s="50" t="s">
        <v>1560</v>
      </c>
      <c r="L2780" s="50" t="s">
        <v>1483</v>
      </c>
      <c r="M2780" s="55">
        <f t="shared" si="919"/>
        <v>3.4849951597289479</v>
      </c>
      <c r="N2780" s="50">
        <v>130</v>
      </c>
      <c r="O2780" s="50" t="s">
        <v>228</v>
      </c>
      <c r="S2780" s="151">
        <f t="shared" si="920"/>
        <v>0</v>
      </c>
      <c r="T2780" s="151">
        <f t="shared" si="921"/>
        <v>0</v>
      </c>
      <c r="V2780" s="393">
        <f t="shared" si="932"/>
        <v>0</v>
      </c>
      <c r="W2780" s="393">
        <f t="shared" si="933"/>
        <v>0</v>
      </c>
      <c r="X2780" s="53">
        <f t="shared" si="922"/>
        <v>0.31324768518518514</v>
      </c>
      <c r="Y2780" s="53">
        <f t="shared" si="923"/>
        <v>0.34963686518518516</v>
      </c>
      <c r="Z2780" s="53">
        <f t="shared" si="924"/>
        <v>0.15662384259259257</v>
      </c>
      <c r="AA2780" s="53">
        <f t="shared" si="925"/>
        <v>0.17481843259259258</v>
      </c>
      <c r="AB2780" s="50">
        <f t="shared" si="926"/>
        <v>3568</v>
      </c>
      <c r="AC2780" s="50">
        <f t="shared" si="914"/>
        <v>2015</v>
      </c>
      <c r="AD2780" s="50">
        <f t="shared" si="927"/>
        <v>7</v>
      </c>
      <c r="AE2780" s="56">
        <f t="shared" si="928"/>
        <v>201507</v>
      </c>
      <c r="AF2780" s="56">
        <f t="shared" si="916"/>
        <v>31</v>
      </c>
      <c r="AG2780" s="58">
        <f t="shared" si="934"/>
        <v>0</v>
      </c>
      <c r="AH2780" s="56">
        <f t="shared" si="929"/>
        <v>26</v>
      </c>
      <c r="AI2780" s="53">
        <f t="shared" si="930"/>
        <v>0.33144227518518515</v>
      </c>
      <c r="AJ2780" s="56">
        <f t="shared" si="931"/>
        <v>0</v>
      </c>
    </row>
    <row r="2781" spans="1:36" x14ac:dyDescent="0.25">
      <c r="A2781" s="50">
        <v>2780</v>
      </c>
      <c r="B2781" s="51">
        <v>42211</v>
      </c>
      <c r="C2781" s="75">
        <f t="shared" si="915"/>
        <v>42211</v>
      </c>
      <c r="D2781" s="50" t="s">
        <v>707</v>
      </c>
      <c r="E2781" s="50">
        <v>1</v>
      </c>
      <c r="F2781" s="50">
        <v>0</v>
      </c>
      <c r="G2781" s="50">
        <v>17</v>
      </c>
      <c r="H2781" s="50">
        <v>41</v>
      </c>
      <c r="I2781" s="53">
        <f t="shared" si="917"/>
        <v>1.2280092592592592E-2</v>
      </c>
      <c r="J2781" s="54">
        <f t="shared" si="918"/>
        <v>1.2280092592592592E-2</v>
      </c>
      <c r="K2781" s="50" t="s">
        <v>1560</v>
      </c>
      <c r="L2781" s="50" t="s">
        <v>1483</v>
      </c>
      <c r="M2781" s="55">
        <f t="shared" si="919"/>
        <v>3.3930254476908606</v>
      </c>
      <c r="N2781" s="50">
        <v>131</v>
      </c>
      <c r="O2781" s="50" t="s">
        <v>228</v>
      </c>
      <c r="S2781" s="151">
        <f t="shared" si="920"/>
        <v>0</v>
      </c>
      <c r="T2781" s="151">
        <f t="shared" si="921"/>
        <v>0</v>
      </c>
      <c r="V2781" s="393">
        <f t="shared" si="932"/>
        <v>0</v>
      </c>
      <c r="W2781" s="393">
        <f t="shared" si="933"/>
        <v>0</v>
      </c>
      <c r="X2781" s="53">
        <f t="shared" si="922"/>
        <v>0.32173842592592589</v>
      </c>
      <c r="Y2781" s="53">
        <f t="shared" si="923"/>
        <v>0.35812760592592591</v>
      </c>
      <c r="Z2781" s="53">
        <f t="shared" si="924"/>
        <v>0.16086921296296294</v>
      </c>
      <c r="AA2781" s="53">
        <f t="shared" si="925"/>
        <v>0.17906380296296295</v>
      </c>
      <c r="AB2781" s="50">
        <f t="shared" si="926"/>
        <v>3584</v>
      </c>
      <c r="AC2781" s="50">
        <f t="shared" si="914"/>
        <v>2015</v>
      </c>
      <c r="AD2781" s="50">
        <f t="shared" si="927"/>
        <v>7</v>
      </c>
      <c r="AE2781" s="56">
        <f t="shared" si="928"/>
        <v>201507</v>
      </c>
      <c r="AF2781" s="56">
        <f t="shared" si="916"/>
        <v>31</v>
      </c>
      <c r="AG2781" s="58">
        <f t="shared" si="934"/>
        <v>0</v>
      </c>
      <c r="AH2781" s="56">
        <f t="shared" si="929"/>
        <v>26</v>
      </c>
      <c r="AI2781" s="53">
        <f t="shared" si="930"/>
        <v>0.3399330159259259</v>
      </c>
      <c r="AJ2781" s="56">
        <f t="shared" si="931"/>
        <v>0</v>
      </c>
    </row>
    <row r="2782" spans="1:36" x14ac:dyDescent="0.25">
      <c r="A2782" s="50">
        <v>2781</v>
      </c>
      <c r="B2782" s="51">
        <v>42211</v>
      </c>
      <c r="C2782" s="75">
        <f t="shared" si="915"/>
        <v>42211</v>
      </c>
      <c r="D2782" s="50" t="s">
        <v>708</v>
      </c>
      <c r="E2782" s="50">
        <v>1</v>
      </c>
      <c r="F2782" s="50">
        <v>0</v>
      </c>
      <c r="G2782" s="50">
        <v>15</v>
      </c>
      <c r="H2782" s="50">
        <v>34</v>
      </c>
      <c r="I2782" s="53">
        <f t="shared" si="917"/>
        <v>1.0810185185185185E-2</v>
      </c>
      <c r="J2782" s="54">
        <f t="shared" si="918"/>
        <v>1.0810185185185185E-2</v>
      </c>
      <c r="K2782" s="50" t="s">
        <v>1560</v>
      </c>
      <c r="L2782" s="50" t="s">
        <v>1483</v>
      </c>
      <c r="M2782" s="55">
        <f t="shared" si="919"/>
        <v>3.8543897216274123</v>
      </c>
      <c r="N2782" s="50">
        <v>139</v>
      </c>
      <c r="O2782" s="50" t="s">
        <v>228</v>
      </c>
      <c r="S2782" s="151">
        <f t="shared" si="920"/>
        <v>0</v>
      </c>
      <c r="T2782" s="151">
        <f t="shared" si="921"/>
        <v>0</v>
      </c>
      <c r="V2782" s="393">
        <f t="shared" si="932"/>
        <v>0</v>
      </c>
      <c r="W2782" s="393">
        <f t="shared" si="933"/>
        <v>0</v>
      </c>
      <c r="X2782" s="53">
        <f t="shared" si="922"/>
        <v>0.28322685185185181</v>
      </c>
      <c r="Y2782" s="53">
        <f t="shared" si="923"/>
        <v>0.31961603185185183</v>
      </c>
      <c r="Z2782" s="53">
        <f t="shared" si="924"/>
        <v>0.14161342592592591</v>
      </c>
      <c r="AA2782" s="53">
        <f t="shared" si="925"/>
        <v>0.15980801592592592</v>
      </c>
      <c r="AB2782" s="50">
        <f t="shared" si="926"/>
        <v>3483</v>
      </c>
      <c r="AC2782" s="50">
        <f t="shared" si="914"/>
        <v>2015</v>
      </c>
      <c r="AD2782" s="50">
        <f t="shared" si="927"/>
        <v>7</v>
      </c>
      <c r="AE2782" s="56">
        <f t="shared" si="928"/>
        <v>201507</v>
      </c>
      <c r="AF2782" s="56">
        <f t="shared" si="916"/>
        <v>31</v>
      </c>
      <c r="AG2782" s="58">
        <f t="shared" si="934"/>
        <v>0</v>
      </c>
      <c r="AH2782" s="56">
        <f t="shared" si="929"/>
        <v>26</v>
      </c>
      <c r="AI2782" s="53">
        <f t="shared" si="930"/>
        <v>0.30142144185185182</v>
      </c>
      <c r="AJ2782" s="56">
        <f t="shared" si="931"/>
        <v>0</v>
      </c>
    </row>
    <row r="2783" spans="1:36" x14ac:dyDescent="0.25">
      <c r="A2783" s="50">
        <v>2782</v>
      </c>
      <c r="B2783" s="51">
        <v>42211</v>
      </c>
      <c r="C2783" s="75">
        <f t="shared" si="915"/>
        <v>42211</v>
      </c>
      <c r="D2783" s="50" t="s">
        <v>709</v>
      </c>
      <c r="E2783" s="50">
        <v>1</v>
      </c>
      <c r="F2783" s="50">
        <v>0</v>
      </c>
      <c r="G2783" s="50">
        <v>18</v>
      </c>
      <c r="H2783" s="50">
        <v>25</v>
      </c>
      <c r="I2783" s="53">
        <f t="shared" si="917"/>
        <v>1.2789351851851852E-2</v>
      </c>
      <c r="J2783" s="54">
        <f t="shared" si="918"/>
        <v>1.2789351851851852E-2</v>
      </c>
      <c r="K2783" s="50" t="s">
        <v>1560</v>
      </c>
      <c r="L2783" s="50" t="s">
        <v>1483</v>
      </c>
      <c r="M2783" s="55">
        <f t="shared" si="919"/>
        <v>3.2579185520362017</v>
      </c>
      <c r="N2783" s="50">
        <v>131</v>
      </c>
      <c r="O2783" s="50" t="s">
        <v>228</v>
      </c>
      <c r="S2783" s="151">
        <f t="shared" si="920"/>
        <v>0</v>
      </c>
      <c r="T2783" s="151">
        <f t="shared" si="921"/>
        <v>0</v>
      </c>
      <c r="V2783" s="393">
        <f t="shared" si="932"/>
        <v>0</v>
      </c>
      <c r="W2783" s="393">
        <f t="shared" si="933"/>
        <v>0</v>
      </c>
      <c r="X2783" s="53">
        <f t="shared" si="922"/>
        <v>0.33508101851851851</v>
      </c>
      <c r="Y2783" s="53">
        <f t="shared" si="923"/>
        <v>0.37147019851851854</v>
      </c>
      <c r="Z2783" s="53">
        <f t="shared" si="924"/>
        <v>0.16754050925925926</v>
      </c>
      <c r="AA2783" s="53">
        <f t="shared" si="925"/>
        <v>0.18573509925925927</v>
      </c>
      <c r="AB2783" s="50">
        <f t="shared" si="926"/>
        <v>3590</v>
      </c>
      <c r="AC2783" s="50">
        <f t="shared" si="914"/>
        <v>2015</v>
      </c>
      <c r="AD2783" s="50">
        <f t="shared" si="927"/>
        <v>7</v>
      </c>
      <c r="AE2783" s="56">
        <f t="shared" si="928"/>
        <v>201507</v>
      </c>
      <c r="AF2783" s="56">
        <f t="shared" si="916"/>
        <v>31</v>
      </c>
      <c r="AG2783" s="58">
        <f t="shared" si="934"/>
        <v>0</v>
      </c>
      <c r="AH2783" s="56">
        <f t="shared" si="929"/>
        <v>26</v>
      </c>
      <c r="AI2783" s="53">
        <f t="shared" si="930"/>
        <v>0.35327560851851852</v>
      </c>
      <c r="AJ2783" s="56">
        <f t="shared" si="931"/>
        <v>0</v>
      </c>
    </row>
    <row r="2784" spans="1:36" x14ac:dyDescent="0.25">
      <c r="A2784" s="50">
        <v>2783</v>
      </c>
      <c r="B2784" s="51">
        <v>42211</v>
      </c>
      <c r="C2784" s="75">
        <f t="shared" si="915"/>
        <v>42211</v>
      </c>
      <c r="D2784" s="50" t="s">
        <v>710</v>
      </c>
      <c r="E2784" s="50">
        <v>1</v>
      </c>
      <c r="F2784" s="50">
        <v>0</v>
      </c>
      <c r="G2784" s="50">
        <v>15</v>
      </c>
      <c r="H2784" s="50">
        <v>25</v>
      </c>
      <c r="I2784" s="53">
        <f t="shared" si="917"/>
        <v>1.0706018518518517E-2</v>
      </c>
      <c r="J2784" s="54">
        <f t="shared" si="918"/>
        <v>1.0706018518518517E-2</v>
      </c>
      <c r="K2784" s="50" t="s">
        <v>1560</v>
      </c>
      <c r="L2784" s="50" t="s">
        <v>1483</v>
      </c>
      <c r="M2784" s="55">
        <f t="shared" si="919"/>
        <v>3.8918918918918952</v>
      </c>
      <c r="N2784" s="50">
        <v>129</v>
      </c>
      <c r="O2784" s="50" t="s">
        <v>228</v>
      </c>
      <c r="S2784" s="151">
        <f t="shared" si="920"/>
        <v>0</v>
      </c>
      <c r="T2784" s="151">
        <f t="shared" si="921"/>
        <v>0</v>
      </c>
      <c r="V2784" s="393">
        <f t="shared" si="932"/>
        <v>0</v>
      </c>
      <c r="W2784" s="393">
        <f t="shared" si="933"/>
        <v>0</v>
      </c>
      <c r="X2784" s="53">
        <f t="shared" si="922"/>
        <v>0.28049768518518514</v>
      </c>
      <c r="Y2784" s="53">
        <f t="shared" si="923"/>
        <v>0.31688686518518516</v>
      </c>
      <c r="Z2784" s="53">
        <f t="shared" si="924"/>
        <v>0.14024884259259257</v>
      </c>
      <c r="AA2784" s="53">
        <f t="shared" si="925"/>
        <v>0.15844343259259258</v>
      </c>
      <c r="AB2784" s="50">
        <f t="shared" si="926"/>
        <v>3471</v>
      </c>
      <c r="AC2784" s="50">
        <f t="shared" si="914"/>
        <v>2015</v>
      </c>
      <c r="AD2784" s="50">
        <f t="shared" si="927"/>
        <v>7</v>
      </c>
      <c r="AE2784" s="56">
        <f t="shared" si="928"/>
        <v>201507</v>
      </c>
      <c r="AF2784" s="56">
        <f t="shared" si="916"/>
        <v>31</v>
      </c>
      <c r="AG2784" s="58">
        <f t="shared" si="934"/>
        <v>0</v>
      </c>
      <c r="AH2784" s="56">
        <f t="shared" si="929"/>
        <v>26</v>
      </c>
      <c r="AI2784" s="53">
        <f t="shared" si="930"/>
        <v>0.29869227518518515</v>
      </c>
      <c r="AJ2784" s="56">
        <f t="shared" si="931"/>
        <v>0</v>
      </c>
    </row>
    <row r="2785" spans="1:36" x14ac:dyDescent="0.25">
      <c r="A2785" s="50">
        <v>2784</v>
      </c>
      <c r="B2785" s="51">
        <v>42211</v>
      </c>
      <c r="C2785" s="75">
        <f t="shared" si="915"/>
        <v>42211</v>
      </c>
      <c r="D2785" s="50" t="s">
        <v>711</v>
      </c>
      <c r="E2785" s="50">
        <v>1</v>
      </c>
      <c r="F2785" s="50">
        <v>0</v>
      </c>
      <c r="G2785" s="50">
        <v>16</v>
      </c>
      <c r="H2785" s="50">
        <v>31</v>
      </c>
      <c r="I2785" s="53">
        <f t="shared" si="917"/>
        <v>1.1469907407407408E-2</v>
      </c>
      <c r="J2785" s="54">
        <f t="shared" si="918"/>
        <v>1.1469907407407408E-2</v>
      </c>
      <c r="K2785" s="50" t="s">
        <v>1560</v>
      </c>
      <c r="L2785" s="50" t="s">
        <v>1483</v>
      </c>
      <c r="M2785" s="55">
        <f t="shared" si="919"/>
        <v>3.6326942482341096</v>
      </c>
      <c r="N2785" s="50">
        <v>129</v>
      </c>
      <c r="O2785" s="50" t="s">
        <v>228</v>
      </c>
      <c r="S2785" s="151">
        <f t="shared" si="920"/>
        <v>0</v>
      </c>
      <c r="T2785" s="151">
        <f t="shared" si="921"/>
        <v>0</v>
      </c>
      <c r="V2785" s="393">
        <f t="shared" si="932"/>
        <v>0</v>
      </c>
      <c r="W2785" s="393">
        <f t="shared" si="933"/>
        <v>0</v>
      </c>
      <c r="X2785" s="53">
        <f t="shared" si="922"/>
        <v>0.30051157407407408</v>
      </c>
      <c r="Y2785" s="53">
        <f t="shared" si="923"/>
        <v>0.3369007540740741</v>
      </c>
      <c r="Z2785" s="53">
        <f t="shared" si="924"/>
        <v>0.15025578703703704</v>
      </c>
      <c r="AA2785" s="53">
        <f t="shared" si="925"/>
        <v>0.16845037703703705</v>
      </c>
      <c r="AB2785" s="50">
        <f t="shared" si="926"/>
        <v>3537</v>
      </c>
      <c r="AC2785" s="50">
        <f t="shared" si="914"/>
        <v>2015</v>
      </c>
      <c r="AD2785" s="50">
        <f t="shared" si="927"/>
        <v>7</v>
      </c>
      <c r="AE2785" s="56">
        <f t="shared" si="928"/>
        <v>201507</v>
      </c>
      <c r="AF2785" s="56">
        <f t="shared" si="916"/>
        <v>31</v>
      </c>
      <c r="AG2785" s="58">
        <f t="shared" si="934"/>
        <v>0</v>
      </c>
      <c r="AH2785" s="56">
        <f t="shared" si="929"/>
        <v>26</v>
      </c>
      <c r="AI2785" s="53">
        <f t="shared" si="930"/>
        <v>0.31870616407407409</v>
      </c>
      <c r="AJ2785" s="56">
        <f t="shared" si="931"/>
        <v>0</v>
      </c>
    </row>
    <row r="2786" spans="1:36" x14ac:dyDescent="0.25">
      <c r="A2786" s="50">
        <v>2785</v>
      </c>
      <c r="B2786" s="51">
        <v>42211</v>
      </c>
      <c r="C2786" s="75">
        <f t="shared" si="915"/>
        <v>42211</v>
      </c>
      <c r="D2786" s="50" t="s">
        <v>712</v>
      </c>
      <c r="E2786" s="50">
        <v>1</v>
      </c>
      <c r="F2786" s="50">
        <v>0</v>
      </c>
      <c r="G2786" s="50">
        <v>13</v>
      </c>
      <c r="H2786" s="50">
        <v>47</v>
      </c>
      <c r="I2786" s="53">
        <f t="shared" si="917"/>
        <v>9.571759259259259E-3</v>
      </c>
      <c r="J2786" s="54">
        <f t="shared" si="918"/>
        <v>9.571759259259259E-3</v>
      </c>
      <c r="K2786" s="50" t="s">
        <v>1560</v>
      </c>
      <c r="L2786" s="50" t="s">
        <v>1483</v>
      </c>
      <c r="M2786" s="55">
        <f t="shared" si="919"/>
        <v>4.3530834340991573</v>
      </c>
      <c r="N2786" s="50">
        <v>138</v>
      </c>
      <c r="O2786" s="50" t="s">
        <v>228</v>
      </c>
      <c r="S2786" s="151">
        <f t="shared" si="920"/>
        <v>0</v>
      </c>
      <c r="T2786" s="151">
        <f t="shared" si="921"/>
        <v>0</v>
      </c>
      <c r="V2786" s="393">
        <f t="shared" si="932"/>
        <v>0</v>
      </c>
      <c r="W2786" s="393">
        <f t="shared" si="933"/>
        <v>0</v>
      </c>
      <c r="X2786" s="53">
        <f t="shared" si="922"/>
        <v>0.2507800925925926</v>
      </c>
      <c r="Y2786" s="53">
        <f t="shared" si="923"/>
        <v>0.28716927259259256</v>
      </c>
      <c r="Z2786" s="53">
        <f t="shared" si="924"/>
        <v>0.1253900462962963</v>
      </c>
      <c r="AA2786" s="53">
        <f t="shared" si="925"/>
        <v>0.14358463629629628</v>
      </c>
      <c r="AB2786" s="50">
        <f t="shared" si="926"/>
        <v>3319</v>
      </c>
      <c r="AC2786" s="50">
        <f t="shared" si="914"/>
        <v>2015</v>
      </c>
      <c r="AD2786" s="50">
        <f t="shared" si="927"/>
        <v>7</v>
      </c>
      <c r="AE2786" s="56">
        <f t="shared" si="928"/>
        <v>201507</v>
      </c>
      <c r="AF2786" s="56">
        <f t="shared" si="916"/>
        <v>31</v>
      </c>
      <c r="AG2786" s="58">
        <f t="shared" si="934"/>
        <v>0</v>
      </c>
      <c r="AH2786" s="56">
        <f t="shared" si="929"/>
        <v>26</v>
      </c>
      <c r="AI2786" s="53">
        <f t="shared" si="930"/>
        <v>0.26897468259259261</v>
      </c>
      <c r="AJ2786" s="56">
        <f t="shared" si="931"/>
        <v>0</v>
      </c>
    </row>
    <row r="2787" spans="1:36" x14ac:dyDescent="0.25">
      <c r="A2787" s="50">
        <v>2786</v>
      </c>
      <c r="B2787" s="51">
        <v>42211</v>
      </c>
      <c r="C2787" s="75">
        <f t="shared" si="915"/>
        <v>42211</v>
      </c>
      <c r="D2787" s="50" t="s">
        <v>742</v>
      </c>
      <c r="E2787" s="50">
        <v>1</v>
      </c>
      <c r="F2787" s="50">
        <v>0</v>
      </c>
      <c r="G2787" s="50">
        <v>16</v>
      </c>
      <c r="H2787" s="50">
        <v>57</v>
      </c>
      <c r="I2787" s="53">
        <f t="shared" si="917"/>
        <v>1.1770833333333333E-2</v>
      </c>
      <c r="J2787" s="54">
        <f t="shared" si="918"/>
        <v>1.1770833333333333E-2</v>
      </c>
      <c r="K2787" s="50" t="s">
        <v>1560</v>
      </c>
      <c r="L2787" s="50" t="s">
        <v>1483</v>
      </c>
      <c r="M2787" s="55">
        <f t="shared" si="919"/>
        <v>3.5398230088495604</v>
      </c>
      <c r="N2787" s="50">
        <v>126</v>
      </c>
      <c r="O2787" s="50" t="s">
        <v>228</v>
      </c>
      <c r="S2787" s="151">
        <f t="shared" si="920"/>
        <v>0</v>
      </c>
      <c r="T2787" s="151">
        <f t="shared" si="921"/>
        <v>0</v>
      </c>
      <c r="V2787" s="393">
        <f t="shared" si="932"/>
        <v>0</v>
      </c>
      <c r="W2787" s="393">
        <f t="shared" si="933"/>
        <v>0</v>
      </c>
      <c r="X2787" s="53">
        <f t="shared" si="922"/>
        <v>0.30839583333333331</v>
      </c>
      <c r="Y2787" s="53">
        <f t="shared" si="923"/>
        <v>0.34478501333333333</v>
      </c>
      <c r="Z2787" s="53">
        <f t="shared" si="924"/>
        <v>0.15419791666666666</v>
      </c>
      <c r="AA2787" s="53">
        <f t="shared" si="925"/>
        <v>0.17239250666666667</v>
      </c>
      <c r="AB2787" s="50">
        <f t="shared" si="926"/>
        <v>3557</v>
      </c>
      <c r="AC2787" s="50">
        <f t="shared" si="914"/>
        <v>2015</v>
      </c>
      <c r="AD2787" s="50">
        <f t="shared" si="927"/>
        <v>7</v>
      </c>
      <c r="AE2787" s="56">
        <f t="shared" si="928"/>
        <v>201507</v>
      </c>
      <c r="AF2787" s="56">
        <f t="shared" si="916"/>
        <v>31</v>
      </c>
      <c r="AG2787" s="58">
        <f t="shared" si="934"/>
        <v>0</v>
      </c>
      <c r="AH2787" s="56">
        <f t="shared" si="929"/>
        <v>26</v>
      </c>
      <c r="AI2787" s="53">
        <f t="shared" si="930"/>
        <v>0.32659042333333332</v>
      </c>
      <c r="AJ2787" s="56">
        <f t="shared" si="931"/>
        <v>0</v>
      </c>
    </row>
    <row r="2788" spans="1:36" x14ac:dyDescent="0.25">
      <c r="A2788" s="50">
        <v>2787</v>
      </c>
      <c r="B2788" s="51">
        <v>42211</v>
      </c>
      <c r="C2788" s="75">
        <f t="shared" si="915"/>
        <v>42211</v>
      </c>
      <c r="D2788" s="50" t="s">
        <v>743</v>
      </c>
      <c r="E2788" s="50">
        <v>1</v>
      </c>
      <c r="F2788" s="50">
        <v>0</v>
      </c>
      <c r="G2788" s="50">
        <v>17</v>
      </c>
      <c r="H2788" s="50">
        <v>37</v>
      </c>
      <c r="I2788" s="53">
        <f t="shared" si="917"/>
        <v>1.2233796296296296E-2</v>
      </c>
      <c r="J2788" s="54">
        <f t="shared" si="918"/>
        <v>1.2233796296296296E-2</v>
      </c>
      <c r="K2788" s="50" t="s">
        <v>1560</v>
      </c>
      <c r="L2788" s="50" t="s">
        <v>1483</v>
      </c>
      <c r="M2788" s="55">
        <f t="shared" si="919"/>
        <v>3.4058656575212893</v>
      </c>
      <c r="N2788" s="50">
        <v>121</v>
      </c>
      <c r="O2788" s="50" t="s">
        <v>228</v>
      </c>
      <c r="S2788" s="151">
        <f t="shared" si="920"/>
        <v>0</v>
      </c>
      <c r="T2788" s="151">
        <f t="shared" si="921"/>
        <v>0</v>
      </c>
      <c r="V2788" s="393">
        <f t="shared" si="932"/>
        <v>0</v>
      </c>
      <c r="W2788" s="393">
        <f t="shared" si="933"/>
        <v>0</v>
      </c>
      <c r="X2788" s="53">
        <f t="shared" si="922"/>
        <v>0.32052546296296297</v>
      </c>
      <c r="Y2788" s="53">
        <f t="shared" si="923"/>
        <v>0.35691464296296294</v>
      </c>
      <c r="Z2788" s="53">
        <f t="shared" si="924"/>
        <v>0.16026273148148149</v>
      </c>
      <c r="AA2788" s="53">
        <f t="shared" si="925"/>
        <v>0.17845732148148147</v>
      </c>
      <c r="AB2788" s="50">
        <f t="shared" si="926"/>
        <v>3583</v>
      </c>
      <c r="AC2788" s="50">
        <f t="shared" si="914"/>
        <v>2015</v>
      </c>
      <c r="AD2788" s="50">
        <f t="shared" si="927"/>
        <v>7</v>
      </c>
      <c r="AE2788" s="56">
        <f t="shared" si="928"/>
        <v>201507</v>
      </c>
      <c r="AF2788" s="56">
        <f t="shared" si="916"/>
        <v>31</v>
      </c>
      <c r="AG2788" s="58">
        <f t="shared" si="934"/>
        <v>0</v>
      </c>
      <c r="AH2788" s="56">
        <f t="shared" si="929"/>
        <v>26</v>
      </c>
      <c r="AI2788" s="53">
        <f t="shared" si="930"/>
        <v>0.33872005296296293</v>
      </c>
      <c r="AJ2788" s="56">
        <f t="shared" si="931"/>
        <v>0</v>
      </c>
    </row>
    <row r="2789" spans="1:36" x14ac:dyDescent="0.25">
      <c r="A2789" s="50">
        <v>2788</v>
      </c>
      <c r="B2789" s="51">
        <v>42211</v>
      </c>
      <c r="C2789" s="75">
        <f t="shared" si="915"/>
        <v>42211</v>
      </c>
      <c r="D2789" s="50" t="s">
        <v>752</v>
      </c>
      <c r="E2789" s="50">
        <v>1</v>
      </c>
      <c r="F2789" s="50">
        <v>0</v>
      </c>
      <c r="G2789" s="50">
        <v>14</v>
      </c>
      <c r="H2789" s="50">
        <v>16</v>
      </c>
      <c r="I2789" s="53">
        <f t="shared" si="917"/>
        <v>9.9074074074074082E-3</v>
      </c>
      <c r="J2789" s="54">
        <f t="shared" si="918"/>
        <v>9.9074074074074082E-3</v>
      </c>
      <c r="K2789" s="50" t="s">
        <v>1560</v>
      </c>
      <c r="L2789" s="50" t="s">
        <v>1483</v>
      </c>
      <c r="M2789" s="55">
        <f t="shared" si="919"/>
        <v>4.2056074766355174</v>
      </c>
      <c r="N2789" s="50">
        <v>131</v>
      </c>
      <c r="O2789" s="50" t="s">
        <v>228</v>
      </c>
      <c r="S2789" s="151">
        <f t="shared" si="920"/>
        <v>0</v>
      </c>
      <c r="T2789" s="151">
        <f t="shared" si="921"/>
        <v>0</v>
      </c>
      <c r="V2789" s="393">
        <f t="shared" si="932"/>
        <v>0</v>
      </c>
      <c r="W2789" s="393">
        <f t="shared" si="933"/>
        <v>0</v>
      </c>
      <c r="X2789" s="53">
        <f t="shared" si="922"/>
        <v>0.25957407407407407</v>
      </c>
      <c r="Y2789" s="53">
        <f t="shared" si="923"/>
        <v>0.29596325407407409</v>
      </c>
      <c r="Z2789" s="53">
        <f t="shared" si="924"/>
        <v>0.12978703703703703</v>
      </c>
      <c r="AA2789" s="53">
        <f t="shared" si="925"/>
        <v>0.14798162703703704</v>
      </c>
      <c r="AB2789" s="50">
        <f t="shared" si="926"/>
        <v>3372</v>
      </c>
      <c r="AC2789" s="50">
        <f t="shared" ref="AC2789:AC2852" si="935">YEAR(B2789)</f>
        <v>2015</v>
      </c>
      <c r="AD2789" s="50">
        <f t="shared" si="927"/>
        <v>7</v>
      </c>
      <c r="AE2789" s="56">
        <f t="shared" si="928"/>
        <v>201507</v>
      </c>
      <c r="AF2789" s="56">
        <f t="shared" si="916"/>
        <v>31</v>
      </c>
      <c r="AG2789" s="58">
        <f t="shared" si="934"/>
        <v>0</v>
      </c>
      <c r="AH2789" s="56">
        <f t="shared" si="929"/>
        <v>26</v>
      </c>
      <c r="AI2789" s="53">
        <f t="shared" si="930"/>
        <v>0.27776866407407408</v>
      </c>
      <c r="AJ2789" s="56">
        <f t="shared" si="931"/>
        <v>0</v>
      </c>
    </row>
    <row r="2790" spans="1:36" x14ac:dyDescent="0.25">
      <c r="A2790" s="50">
        <v>2789</v>
      </c>
      <c r="B2790" s="51">
        <v>42211</v>
      </c>
      <c r="C2790" s="75">
        <f t="shared" si="915"/>
        <v>42211</v>
      </c>
      <c r="D2790" s="50" t="s">
        <v>757</v>
      </c>
      <c r="E2790" s="50">
        <v>1</v>
      </c>
      <c r="F2790" s="50">
        <v>0</v>
      </c>
      <c r="G2790" s="50">
        <v>14</v>
      </c>
      <c r="H2790" s="50">
        <v>9</v>
      </c>
      <c r="I2790" s="53">
        <f t="shared" si="917"/>
        <v>9.8263888888888897E-3</v>
      </c>
      <c r="J2790" s="54">
        <f t="shared" si="918"/>
        <v>9.8263888888888897E-3</v>
      </c>
      <c r="K2790" s="50" t="s">
        <v>1560</v>
      </c>
      <c r="L2790" s="50" t="s">
        <v>1483</v>
      </c>
      <c r="M2790" s="55">
        <f t="shared" si="919"/>
        <v>4.2402826855123701</v>
      </c>
      <c r="N2790" s="50">
        <v>137</v>
      </c>
      <c r="O2790" s="50" t="s">
        <v>228</v>
      </c>
      <c r="S2790" s="151">
        <f t="shared" si="920"/>
        <v>0</v>
      </c>
      <c r="T2790" s="151">
        <f t="shared" si="921"/>
        <v>0</v>
      </c>
      <c r="V2790" s="393">
        <f t="shared" si="932"/>
        <v>0</v>
      </c>
      <c r="W2790" s="393">
        <f t="shared" si="933"/>
        <v>0</v>
      </c>
      <c r="X2790" s="53">
        <f t="shared" si="922"/>
        <v>0.25745138888888891</v>
      </c>
      <c r="Y2790" s="53">
        <f t="shared" si="923"/>
        <v>0.29384056888888893</v>
      </c>
      <c r="Z2790" s="53">
        <f t="shared" si="924"/>
        <v>0.12872569444444446</v>
      </c>
      <c r="AA2790" s="53">
        <f t="shared" si="925"/>
        <v>0.14692028444444447</v>
      </c>
      <c r="AB2790" s="50">
        <f t="shared" si="926"/>
        <v>3360</v>
      </c>
      <c r="AC2790" s="50">
        <f t="shared" si="935"/>
        <v>2015</v>
      </c>
      <c r="AD2790" s="50">
        <f t="shared" si="927"/>
        <v>7</v>
      </c>
      <c r="AE2790" s="56">
        <f t="shared" si="928"/>
        <v>201507</v>
      </c>
      <c r="AF2790" s="56">
        <f t="shared" si="916"/>
        <v>31</v>
      </c>
      <c r="AG2790" s="58">
        <f t="shared" si="934"/>
        <v>0</v>
      </c>
      <c r="AH2790" s="56">
        <f t="shared" si="929"/>
        <v>26</v>
      </c>
      <c r="AI2790" s="53">
        <f t="shared" si="930"/>
        <v>0.27564597888888892</v>
      </c>
      <c r="AJ2790" s="56">
        <f t="shared" si="931"/>
        <v>0</v>
      </c>
    </row>
    <row r="2791" spans="1:36" x14ac:dyDescent="0.25">
      <c r="A2791" s="50">
        <v>2790</v>
      </c>
      <c r="B2791" s="51">
        <v>42211</v>
      </c>
      <c r="C2791" s="75">
        <f t="shared" si="915"/>
        <v>42211</v>
      </c>
      <c r="D2791" s="50" t="s">
        <v>758</v>
      </c>
      <c r="E2791" s="50">
        <v>1</v>
      </c>
      <c r="F2791" s="50">
        <v>0</v>
      </c>
      <c r="G2791" s="50">
        <v>13</v>
      </c>
      <c r="H2791" s="50">
        <v>14</v>
      </c>
      <c r="I2791" s="53">
        <f t="shared" si="917"/>
        <v>9.1898148148148139E-3</v>
      </c>
      <c r="J2791" s="54">
        <f t="shared" si="918"/>
        <v>9.1898148148148139E-3</v>
      </c>
      <c r="K2791" s="50" t="s">
        <v>1560</v>
      </c>
      <c r="L2791" s="50" t="s">
        <v>1483</v>
      </c>
      <c r="M2791" s="55">
        <f t="shared" si="919"/>
        <v>4.5340050377833796</v>
      </c>
      <c r="N2791" s="50">
        <v>143</v>
      </c>
      <c r="O2791" s="50" t="s">
        <v>228</v>
      </c>
      <c r="S2791" s="151">
        <f t="shared" si="920"/>
        <v>0</v>
      </c>
      <c r="T2791" s="151">
        <f t="shared" si="921"/>
        <v>0</v>
      </c>
      <c r="V2791" s="393">
        <f t="shared" si="932"/>
        <v>0</v>
      </c>
      <c r="W2791" s="393">
        <f t="shared" si="933"/>
        <v>0</v>
      </c>
      <c r="X2791" s="53">
        <f t="shared" si="922"/>
        <v>0.24077314814814813</v>
      </c>
      <c r="Y2791" s="53">
        <f t="shared" si="923"/>
        <v>0.27716232814814812</v>
      </c>
      <c r="Z2791" s="53">
        <f t="shared" si="924"/>
        <v>0.12038657407407406</v>
      </c>
      <c r="AA2791" s="53">
        <f t="shared" si="925"/>
        <v>0.13858116407407406</v>
      </c>
      <c r="AB2791" s="50">
        <f t="shared" si="926"/>
        <v>3260</v>
      </c>
      <c r="AC2791" s="50">
        <f t="shared" si="935"/>
        <v>2015</v>
      </c>
      <c r="AD2791" s="50">
        <f t="shared" si="927"/>
        <v>7</v>
      </c>
      <c r="AE2791" s="56">
        <f t="shared" si="928"/>
        <v>201507</v>
      </c>
      <c r="AF2791" s="56">
        <f t="shared" si="916"/>
        <v>31</v>
      </c>
      <c r="AG2791" s="58">
        <f t="shared" si="934"/>
        <v>0</v>
      </c>
      <c r="AH2791" s="56">
        <f t="shared" si="929"/>
        <v>26</v>
      </c>
      <c r="AI2791" s="53">
        <f t="shared" si="930"/>
        <v>0.25896773814814811</v>
      </c>
      <c r="AJ2791" s="56">
        <f t="shared" si="931"/>
        <v>0</v>
      </c>
    </row>
    <row r="2792" spans="1:36" x14ac:dyDescent="0.25">
      <c r="A2792" s="50">
        <v>2791</v>
      </c>
      <c r="B2792" s="51">
        <v>42211</v>
      </c>
      <c r="C2792" s="75">
        <f t="shared" si="915"/>
        <v>42211</v>
      </c>
      <c r="D2792" s="50" t="s">
        <v>759</v>
      </c>
      <c r="E2792" s="50">
        <v>1</v>
      </c>
      <c r="F2792" s="50">
        <v>0</v>
      </c>
      <c r="G2792" s="50">
        <v>14</v>
      </c>
      <c r="H2792" s="50">
        <v>2</v>
      </c>
      <c r="I2792" s="53">
        <f t="shared" si="917"/>
        <v>9.7453703703703713E-3</v>
      </c>
      <c r="J2792" s="54">
        <f t="shared" si="918"/>
        <v>9.7453703703703713E-3</v>
      </c>
      <c r="K2792" s="50" t="s">
        <v>1560</v>
      </c>
      <c r="L2792" s="50" t="s">
        <v>1483</v>
      </c>
      <c r="M2792" s="55">
        <f t="shared" si="919"/>
        <v>4.2755344418052283</v>
      </c>
      <c r="N2792" s="50">
        <v>141</v>
      </c>
      <c r="O2792" s="50" t="s">
        <v>228</v>
      </c>
      <c r="S2792" s="151">
        <f t="shared" si="920"/>
        <v>0</v>
      </c>
      <c r="T2792" s="151">
        <f t="shared" si="921"/>
        <v>0</v>
      </c>
      <c r="V2792" s="393">
        <f t="shared" si="932"/>
        <v>0</v>
      </c>
      <c r="W2792" s="393">
        <f t="shared" si="933"/>
        <v>0</v>
      </c>
      <c r="X2792" s="53">
        <f t="shared" si="922"/>
        <v>0.2553287037037037</v>
      </c>
      <c r="Y2792" s="53">
        <f t="shared" si="923"/>
        <v>0.29171788370370372</v>
      </c>
      <c r="Z2792" s="53">
        <f t="shared" si="924"/>
        <v>0.12766435185185185</v>
      </c>
      <c r="AA2792" s="53">
        <f t="shared" si="925"/>
        <v>0.14585894185185186</v>
      </c>
      <c r="AB2792" s="50">
        <f t="shared" si="926"/>
        <v>3344</v>
      </c>
      <c r="AC2792" s="50">
        <f t="shared" si="935"/>
        <v>2015</v>
      </c>
      <c r="AD2792" s="50">
        <f t="shared" si="927"/>
        <v>7</v>
      </c>
      <c r="AE2792" s="56">
        <f t="shared" si="928"/>
        <v>201507</v>
      </c>
      <c r="AF2792" s="56">
        <f t="shared" si="916"/>
        <v>31</v>
      </c>
      <c r="AG2792" s="58">
        <f t="shared" si="934"/>
        <v>0</v>
      </c>
      <c r="AH2792" s="56">
        <f t="shared" si="929"/>
        <v>26</v>
      </c>
      <c r="AI2792" s="53">
        <f t="shared" si="930"/>
        <v>0.27352329370370371</v>
      </c>
      <c r="AJ2792" s="56">
        <f t="shared" si="931"/>
        <v>0</v>
      </c>
    </row>
    <row r="2793" spans="1:36" x14ac:dyDescent="0.25">
      <c r="A2793" s="50">
        <v>2792</v>
      </c>
      <c r="B2793" s="51">
        <v>42211</v>
      </c>
      <c r="C2793" s="75">
        <f t="shared" si="915"/>
        <v>42211</v>
      </c>
      <c r="D2793" s="50" t="s">
        <v>760</v>
      </c>
      <c r="E2793" s="50">
        <v>1</v>
      </c>
      <c r="F2793" s="50">
        <v>0</v>
      </c>
      <c r="G2793" s="50">
        <v>15</v>
      </c>
      <c r="H2793" s="50">
        <v>44</v>
      </c>
      <c r="I2793" s="53">
        <f t="shared" si="917"/>
        <v>1.0925925925925924E-2</v>
      </c>
      <c r="J2793" s="54">
        <f t="shared" si="918"/>
        <v>1.0925925925925924E-2</v>
      </c>
      <c r="K2793" s="50" t="s">
        <v>1560</v>
      </c>
      <c r="L2793" s="50" t="s">
        <v>1483</v>
      </c>
      <c r="M2793" s="55">
        <f t="shared" si="919"/>
        <v>3.8135593220339019</v>
      </c>
      <c r="N2793" s="50">
        <v>133</v>
      </c>
      <c r="O2793" s="50" t="s">
        <v>228</v>
      </c>
      <c r="S2793" s="151">
        <f t="shared" si="920"/>
        <v>0</v>
      </c>
      <c r="T2793" s="151">
        <f t="shared" si="921"/>
        <v>0</v>
      </c>
      <c r="V2793" s="393">
        <f t="shared" si="932"/>
        <v>0</v>
      </c>
      <c r="W2793" s="393">
        <f t="shared" si="933"/>
        <v>0</v>
      </c>
      <c r="X2793" s="53">
        <f t="shared" si="922"/>
        <v>0.28625925925925921</v>
      </c>
      <c r="Y2793" s="53">
        <f t="shared" si="923"/>
        <v>0.32264843925925918</v>
      </c>
      <c r="Z2793" s="53">
        <f t="shared" si="924"/>
        <v>0.14312962962962961</v>
      </c>
      <c r="AA2793" s="53">
        <f t="shared" si="925"/>
        <v>0.16132421962962959</v>
      </c>
      <c r="AB2793" s="50">
        <f t="shared" si="926"/>
        <v>3498</v>
      </c>
      <c r="AC2793" s="50">
        <f t="shared" si="935"/>
        <v>2015</v>
      </c>
      <c r="AD2793" s="50">
        <f t="shared" si="927"/>
        <v>7</v>
      </c>
      <c r="AE2793" s="56">
        <f t="shared" si="928"/>
        <v>201507</v>
      </c>
      <c r="AF2793" s="56">
        <f t="shared" si="916"/>
        <v>31</v>
      </c>
      <c r="AG2793" s="58">
        <f t="shared" si="934"/>
        <v>0</v>
      </c>
      <c r="AH2793" s="56">
        <f t="shared" si="929"/>
        <v>26</v>
      </c>
      <c r="AI2793" s="53">
        <f t="shared" si="930"/>
        <v>0.30445384925925922</v>
      </c>
      <c r="AJ2793" s="56">
        <f t="shared" si="931"/>
        <v>0</v>
      </c>
    </row>
    <row r="2794" spans="1:36" x14ac:dyDescent="0.25">
      <c r="A2794" s="50">
        <v>2793</v>
      </c>
      <c r="B2794" s="51">
        <v>42211</v>
      </c>
      <c r="C2794" s="75">
        <f t="shared" si="915"/>
        <v>42211</v>
      </c>
      <c r="D2794" s="50" t="s">
        <v>761</v>
      </c>
      <c r="E2794" s="50">
        <v>1</v>
      </c>
      <c r="F2794" s="50">
        <v>0</v>
      </c>
      <c r="G2794" s="50">
        <v>15</v>
      </c>
      <c r="H2794" s="50">
        <v>27</v>
      </c>
      <c r="I2794" s="53">
        <f t="shared" si="917"/>
        <v>1.0729166666666666E-2</v>
      </c>
      <c r="J2794" s="54">
        <f t="shared" si="918"/>
        <v>1.0729166666666666E-2</v>
      </c>
      <c r="K2794" s="50" t="s">
        <v>1560</v>
      </c>
      <c r="L2794" s="50" t="s">
        <v>1483</v>
      </c>
      <c r="M2794" s="55">
        <f t="shared" si="919"/>
        <v>3.8834951456310711</v>
      </c>
      <c r="N2794" s="50">
        <v>136</v>
      </c>
      <c r="O2794" s="50" t="s">
        <v>228</v>
      </c>
      <c r="S2794" s="151">
        <f t="shared" si="920"/>
        <v>0</v>
      </c>
      <c r="T2794" s="151">
        <f t="shared" si="921"/>
        <v>0</v>
      </c>
      <c r="V2794" s="393">
        <f t="shared" si="932"/>
        <v>0</v>
      </c>
      <c r="W2794" s="393">
        <f t="shared" si="933"/>
        <v>0</v>
      </c>
      <c r="X2794" s="53">
        <f t="shared" si="922"/>
        <v>0.28110416666666665</v>
      </c>
      <c r="Y2794" s="53">
        <f t="shared" si="923"/>
        <v>0.31749334666666668</v>
      </c>
      <c r="Z2794" s="53">
        <f t="shared" si="924"/>
        <v>0.14055208333333333</v>
      </c>
      <c r="AA2794" s="53">
        <f t="shared" si="925"/>
        <v>0.15874667333333334</v>
      </c>
      <c r="AB2794" s="50">
        <f t="shared" si="926"/>
        <v>3475</v>
      </c>
      <c r="AC2794" s="50">
        <f t="shared" si="935"/>
        <v>2015</v>
      </c>
      <c r="AD2794" s="50">
        <f t="shared" si="927"/>
        <v>7</v>
      </c>
      <c r="AE2794" s="56">
        <f t="shared" si="928"/>
        <v>201507</v>
      </c>
      <c r="AF2794" s="56">
        <f t="shared" si="916"/>
        <v>31</v>
      </c>
      <c r="AG2794" s="58">
        <f t="shared" si="934"/>
        <v>0</v>
      </c>
      <c r="AH2794" s="56">
        <f t="shared" si="929"/>
        <v>26</v>
      </c>
      <c r="AI2794" s="53">
        <f t="shared" si="930"/>
        <v>0.29929875666666667</v>
      </c>
      <c r="AJ2794" s="56">
        <f t="shared" si="931"/>
        <v>0</v>
      </c>
    </row>
    <row r="2795" spans="1:36" x14ac:dyDescent="0.25">
      <c r="A2795" s="50">
        <v>2794</v>
      </c>
      <c r="B2795" s="51">
        <v>42211</v>
      </c>
      <c r="C2795" s="75">
        <f t="shared" si="915"/>
        <v>42211</v>
      </c>
      <c r="D2795" s="50" t="s">
        <v>762</v>
      </c>
      <c r="E2795" s="50">
        <v>1</v>
      </c>
      <c r="F2795" s="50">
        <v>0</v>
      </c>
      <c r="G2795" s="50">
        <v>15</v>
      </c>
      <c r="H2795" s="50">
        <v>6</v>
      </c>
      <c r="I2795" s="53">
        <f t="shared" si="917"/>
        <v>1.0486111111111111E-2</v>
      </c>
      <c r="J2795" s="54">
        <f t="shared" si="918"/>
        <v>1.0486111111111111E-2</v>
      </c>
      <c r="K2795" s="50" t="s">
        <v>1560</v>
      </c>
      <c r="L2795" s="50" t="s">
        <v>1483</v>
      </c>
      <c r="M2795" s="55">
        <f t="shared" si="919"/>
        <v>3.9735099337748374</v>
      </c>
      <c r="N2795" s="50">
        <v>138</v>
      </c>
      <c r="O2795" s="50" t="s">
        <v>228</v>
      </c>
      <c r="S2795" s="151">
        <f t="shared" si="920"/>
        <v>0</v>
      </c>
      <c r="T2795" s="151">
        <f t="shared" si="921"/>
        <v>0</v>
      </c>
      <c r="V2795" s="393">
        <f t="shared" si="932"/>
        <v>0</v>
      </c>
      <c r="W2795" s="393">
        <f t="shared" si="933"/>
        <v>0</v>
      </c>
      <c r="X2795" s="53">
        <f t="shared" si="922"/>
        <v>0.27473611111111113</v>
      </c>
      <c r="Y2795" s="53">
        <f t="shared" si="923"/>
        <v>0.31112529111111109</v>
      </c>
      <c r="Z2795" s="53">
        <f t="shared" si="924"/>
        <v>0.13736805555555556</v>
      </c>
      <c r="AA2795" s="53">
        <f t="shared" si="925"/>
        <v>0.15556264555555555</v>
      </c>
      <c r="AB2795" s="50">
        <f t="shared" si="926"/>
        <v>3450</v>
      </c>
      <c r="AC2795" s="50">
        <f t="shared" si="935"/>
        <v>2015</v>
      </c>
      <c r="AD2795" s="50">
        <f t="shared" si="927"/>
        <v>7</v>
      </c>
      <c r="AE2795" s="56">
        <f t="shared" si="928"/>
        <v>201507</v>
      </c>
      <c r="AF2795" s="56">
        <f t="shared" si="916"/>
        <v>31</v>
      </c>
      <c r="AG2795" s="58">
        <f t="shared" si="934"/>
        <v>0</v>
      </c>
      <c r="AH2795" s="56">
        <f t="shared" si="929"/>
        <v>26</v>
      </c>
      <c r="AI2795" s="53">
        <f t="shared" si="930"/>
        <v>0.29293070111111108</v>
      </c>
      <c r="AJ2795" s="56">
        <f t="shared" si="931"/>
        <v>0</v>
      </c>
    </row>
    <row r="2796" spans="1:36" x14ac:dyDescent="0.25">
      <c r="A2796" s="50">
        <v>2795</v>
      </c>
      <c r="B2796" s="51">
        <v>42211</v>
      </c>
      <c r="C2796" s="75">
        <f t="shared" si="915"/>
        <v>42211</v>
      </c>
      <c r="D2796" s="50" t="s">
        <v>763</v>
      </c>
      <c r="E2796" s="50">
        <v>1</v>
      </c>
      <c r="F2796" s="50">
        <v>0</v>
      </c>
      <c r="G2796" s="50">
        <v>15</v>
      </c>
      <c r="H2796" s="50">
        <v>58</v>
      </c>
      <c r="I2796" s="53">
        <f t="shared" si="917"/>
        <v>1.1087962962962964E-2</v>
      </c>
      <c r="J2796" s="54">
        <f t="shared" si="918"/>
        <v>1.1087962962962964E-2</v>
      </c>
      <c r="K2796" s="50" t="s">
        <v>1560</v>
      </c>
      <c r="L2796" s="50" t="s">
        <v>1483</v>
      </c>
      <c r="M2796" s="55">
        <f t="shared" si="919"/>
        <v>3.7578288100208792</v>
      </c>
      <c r="N2796" s="50">
        <v>137</v>
      </c>
      <c r="O2796" s="50" t="s">
        <v>228</v>
      </c>
      <c r="S2796" s="151">
        <f t="shared" si="920"/>
        <v>0</v>
      </c>
      <c r="T2796" s="151">
        <f t="shared" si="921"/>
        <v>0</v>
      </c>
      <c r="V2796" s="393">
        <f t="shared" si="932"/>
        <v>0</v>
      </c>
      <c r="W2796" s="393">
        <f t="shared" si="933"/>
        <v>0</v>
      </c>
      <c r="X2796" s="53">
        <f t="shared" si="922"/>
        <v>0.29050462962962964</v>
      </c>
      <c r="Y2796" s="53">
        <f t="shared" si="923"/>
        <v>0.32689380962962966</v>
      </c>
      <c r="Z2796" s="53">
        <f t="shared" si="924"/>
        <v>0.14525231481481482</v>
      </c>
      <c r="AA2796" s="53">
        <f t="shared" si="925"/>
        <v>0.16344690481481483</v>
      </c>
      <c r="AB2796" s="50">
        <f t="shared" si="926"/>
        <v>3513</v>
      </c>
      <c r="AC2796" s="50">
        <f t="shared" si="935"/>
        <v>2015</v>
      </c>
      <c r="AD2796" s="50">
        <f t="shared" si="927"/>
        <v>7</v>
      </c>
      <c r="AE2796" s="56">
        <f t="shared" si="928"/>
        <v>201507</v>
      </c>
      <c r="AF2796" s="56">
        <f t="shared" si="916"/>
        <v>31</v>
      </c>
      <c r="AG2796" s="58">
        <f t="shared" si="934"/>
        <v>0</v>
      </c>
      <c r="AH2796" s="56">
        <f t="shared" si="929"/>
        <v>26</v>
      </c>
      <c r="AI2796" s="53">
        <f t="shared" si="930"/>
        <v>0.30869921962962965</v>
      </c>
      <c r="AJ2796" s="56">
        <f t="shared" si="931"/>
        <v>0</v>
      </c>
    </row>
    <row r="2797" spans="1:36" x14ac:dyDescent="0.25">
      <c r="A2797" s="50">
        <v>2796</v>
      </c>
      <c r="B2797" s="51">
        <v>42211</v>
      </c>
      <c r="C2797" s="75">
        <f t="shared" si="915"/>
        <v>42211</v>
      </c>
      <c r="D2797" s="50" t="s">
        <v>764</v>
      </c>
      <c r="E2797" s="50">
        <v>1</v>
      </c>
      <c r="F2797" s="50">
        <v>0</v>
      </c>
      <c r="G2797" s="50">
        <v>14</v>
      </c>
      <c r="H2797" s="50">
        <v>2</v>
      </c>
      <c r="I2797" s="53">
        <f t="shared" si="917"/>
        <v>9.7453703703703713E-3</v>
      </c>
      <c r="J2797" s="54">
        <f t="shared" si="918"/>
        <v>9.7453703703703713E-3</v>
      </c>
      <c r="K2797" s="50" t="s">
        <v>1560</v>
      </c>
      <c r="L2797" s="50" t="s">
        <v>1483</v>
      </c>
      <c r="M2797" s="55">
        <f t="shared" si="919"/>
        <v>4.2755344418052283</v>
      </c>
      <c r="N2797" s="50">
        <v>136</v>
      </c>
      <c r="O2797" s="50" t="s">
        <v>228</v>
      </c>
      <c r="S2797" s="151">
        <f t="shared" si="920"/>
        <v>0</v>
      </c>
      <c r="T2797" s="151">
        <f t="shared" si="921"/>
        <v>0</v>
      </c>
      <c r="V2797" s="393">
        <f t="shared" si="932"/>
        <v>0</v>
      </c>
      <c r="W2797" s="393">
        <f t="shared" si="933"/>
        <v>0</v>
      </c>
      <c r="X2797" s="53">
        <f t="shared" si="922"/>
        <v>0.2553287037037037</v>
      </c>
      <c r="Y2797" s="53">
        <f t="shared" si="923"/>
        <v>0.29171788370370372</v>
      </c>
      <c r="Z2797" s="53">
        <f t="shared" si="924"/>
        <v>0.12766435185185185</v>
      </c>
      <c r="AA2797" s="53">
        <f t="shared" si="925"/>
        <v>0.14585894185185186</v>
      </c>
      <c r="AB2797" s="50">
        <f t="shared" si="926"/>
        <v>3344</v>
      </c>
      <c r="AC2797" s="50">
        <f t="shared" si="935"/>
        <v>2015</v>
      </c>
      <c r="AD2797" s="50">
        <f t="shared" si="927"/>
        <v>7</v>
      </c>
      <c r="AE2797" s="56">
        <f t="shared" si="928"/>
        <v>201507</v>
      </c>
      <c r="AF2797" s="56">
        <f t="shared" si="916"/>
        <v>31</v>
      </c>
      <c r="AG2797" s="58">
        <f t="shared" si="934"/>
        <v>0</v>
      </c>
      <c r="AH2797" s="56">
        <f t="shared" si="929"/>
        <v>26</v>
      </c>
      <c r="AI2797" s="53">
        <f t="shared" si="930"/>
        <v>0.27352329370370371</v>
      </c>
      <c r="AJ2797" s="56">
        <f t="shared" si="931"/>
        <v>0</v>
      </c>
    </row>
    <row r="2798" spans="1:36" x14ac:dyDescent="0.25">
      <c r="A2798" s="50">
        <v>2797</v>
      </c>
      <c r="B2798" s="51">
        <v>42211</v>
      </c>
      <c r="C2798" s="75">
        <f t="shared" si="915"/>
        <v>42211</v>
      </c>
      <c r="D2798" s="50" t="s">
        <v>1223</v>
      </c>
      <c r="E2798" s="50">
        <v>26.2</v>
      </c>
      <c r="F2798" s="50">
        <v>6</v>
      </c>
      <c r="G2798" s="50">
        <v>38</v>
      </c>
      <c r="H2798" s="50">
        <v>24</v>
      </c>
      <c r="I2798" s="53">
        <f t="shared" si="917"/>
        <v>0.27666666666666667</v>
      </c>
      <c r="J2798" s="54">
        <f t="shared" si="918"/>
        <v>1.0559796437659034E-2</v>
      </c>
      <c r="K2798" s="50" t="s">
        <v>1560</v>
      </c>
      <c r="L2798" s="50" t="s">
        <v>1483</v>
      </c>
      <c r="M2798" s="55">
        <f t="shared" si="919"/>
        <v>3.9457831325301234</v>
      </c>
      <c r="N2798" s="50">
        <v>136</v>
      </c>
      <c r="O2798" s="50" t="s">
        <v>228</v>
      </c>
      <c r="R2798" s="50" t="s">
        <v>1646</v>
      </c>
      <c r="S2798" s="151">
        <f t="shared" si="920"/>
        <v>0.27666666666666667</v>
      </c>
      <c r="T2798" s="151">
        <f t="shared" si="921"/>
        <v>0.13833333333333334</v>
      </c>
      <c r="V2798" s="393">
        <f t="shared" si="932"/>
        <v>0</v>
      </c>
      <c r="W2798" s="393">
        <f t="shared" si="933"/>
        <v>0</v>
      </c>
      <c r="X2798" s="53">
        <f t="shared" si="922"/>
        <v>0.27666666666666667</v>
      </c>
      <c r="Y2798" s="53">
        <f t="shared" si="923"/>
        <v>0.31305584666666669</v>
      </c>
      <c r="Z2798" s="53">
        <f t="shared" si="924"/>
        <v>0.13833333333333334</v>
      </c>
      <c r="AA2798" s="53">
        <f t="shared" si="925"/>
        <v>0.15652792333333335</v>
      </c>
      <c r="AB2798" s="50">
        <f t="shared" si="926"/>
        <v>3456</v>
      </c>
      <c r="AC2798" s="50">
        <f t="shared" si="935"/>
        <v>2015</v>
      </c>
      <c r="AD2798" s="50">
        <f t="shared" si="927"/>
        <v>7</v>
      </c>
      <c r="AE2798" s="56">
        <f t="shared" si="928"/>
        <v>201507</v>
      </c>
      <c r="AF2798" s="56">
        <f t="shared" si="916"/>
        <v>31</v>
      </c>
      <c r="AG2798" s="58">
        <f t="shared" si="934"/>
        <v>0</v>
      </c>
      <c r="AH2798" s="56">
        <f t="shared" si="929"/>
        <v>26</v>
      </c>
      <c r="AI2798" s="53">
        <f t="shared" si="930"/>
        <v>0.29486125666666668</v>
      </c>
      <c r="AJ2798" s="56">
        <f t="shared" si="931"/>
        <v>111.87399999999998</v>
      </c>
    </row>
    <row r="2799" spans="1:36" x14ac:dyDescent="0.25">
      <c r="A2799" s="50">
        <v>2798</v>
      </c>
      <c r="B2799" s="51">
        <v>42216</v>
      </c>
      <c r="C2799" s="75">
        <f t="shared" si="915"/>
        <v>42216</v>
      </c>
      <c r="D2799" s="50" t="s">
        <v>1224</v>
      </c>
      <c r="E2799" s="50">
        <v>10</v>
      </c>
      <c r="F2799" s="50">
        <v>0</v>
      </c>
      <c r="G2799" s="50">
        <v>28</v>
      </c>
      <c r="H2799" s="50">
        <v>10</v>
      </c>
      <c r="I2799" s="53">
        <f t="shared" si="917"/>
        <v>1.9560185185185184E-2</v>
      </c>
      <c r="J2799" s="54">
        <f t="shared" si="918"/>
        <v>1.9560185185185184E-3</v>
      </c>
      <c r="K2799" s="50" t="s">
        <v>1340</v>
      </c>
      <c r="L2799" s="50" t="s">
        <v>105</v>
      </c>
      <c r="M2799" s="55">
        <f t="shared" si="919"/>
        <v>21.301775147929011</v>
      </c>
      <c r="N2799" s="50">
        <v>0</v>
      </c>
      <c r="O2799" s="50" t="s">
        <v>526</v>
      </c>
      <c r="R2799" s="50" t="s">
        <v>1647</v>
      </c>
      <c r="S2799" s="151">
        <f t="shared" si="920"/>
        <v>0.21907407407407406</v>
      </c>
      <c r="T2799" s="151">
        <f t="shared" si="921"/>
        <v>0.10953703703703703</v>
      </c>
      <c r="V2799" s="393">
        <f t="shared" si="932"/>
        <v>0</v>
      </c>
      <c r="W2799" s="393">
        <f t="shared" si="933"/>
        <v>0</v>
      </c>
      <c r="X2799" s="53">
        <f t="shared" si="922"/>
        <v>5.1247685185185181E-2</v>
      </c>
      <c r="Y2799" s="53">
        <f t="shared" si="923"/>
        <v>8.7636865185185181E-2</v>
      </c>
      <c r="Z2799" s="53">
        <f t="shared" si="924"/>
        <v>2.562384259259259E-2</v>
      </c>
      <c r="AA2799" s="53">
        <f t="shared" si="925"/>
        <v>4.381843259259259E-2</v>
      </c>
      <c r="AB2799" s="50">
        <f t="shared" si="926"/>
        <v>156</v>
      </c>
      <c r="AC2799" s="50">
        <f t="shared" si="935"/>
        <v>2015</v>
      </c>
      <c r="AD2799" s="50">
        <f t="shared" si="927"/>
        <v>7</v>
      </c>
      <c r="AE2799" s="56">
        <f t="shared" si="928"/>
        <v>201507</v>
      </c>
      <c r="AF2799" s="56">
        <f t="shared" si="916"/>
        <v>31</v>
      </c>
      <c r="AG2799" s="58">
        <f t="shared" si="934"/>
        <v>4</v>
      </c>
      <c r="AH2799" s="56">
        <f t="shared" si="929"/>
        <v>31</v>
      </c>
      <c r="AI2799" s="53">
        <f t="shared" si="930"/>
        <v>6.9442275185185184E-2</v>
      </c>
      <c r="AJ2799" s="56">
        <f t="shared" si="931"/>
        <v>10</v>
      </c>
    </row>
    <row r="2800" spans="1:36" x14ac:dyDescent="0.25">
      <c r="A2800" s="50">
        <v>2799</v>
      </c>
      <c r="B2800" s="51">
        <v>42219</v>
      </c>
      <c r="C2800" s="75">
        <f t="shared" si="915"/>
        <v>42219</v>
      </c>
      <c r="D2800" s="50" t="s">
        <v>1224</v>
      </c>
      <c r="E2800" s="50">
        <v>1.3</v>
      </c>
      <c r="F2800" s="50">
        <v>0</v>
      </c>
      <c r="G2800" s="50">
        <v>15</v>
      </c>
      <c r="H2800" s="50">
        <v>40</v>
      </c>
      <c r="I2800" s="53">
        <f t="shared" si="917"/>
        <v>1.087962962962963E-2</v>
      </c>
      <c r="J2800" s="54">
        <f t="shared" si="918"/>
        <v>8.3689458689458693E-3</v>
      </c>
      <c r="K2800" s="50" t="s">
        <v>1410</v>
      </c>
      <c r="L2800" s="50" t="s">
        <v>1648</v>
      </c>
      <c r="M2800" s="55">
        <f t="shared" si="919"/>
        <v>4.978723404255323</v>
      </c>
      <c r="N2800" s="50">
        <v>0</v>
      </c>
      <c r="O2800" s="50" t="s">
        <v>228</v>
      </c>
      <c r="S2800" s="151">
        <f t="shared" si="920"/>
        <v>0.93732193732193736</v>
      </c>
      <c r="T2800" s="151">
        <f t="shared" si="921"/>
        <v>0.46866096866096868</v>
      </c>
      <c r="V2800" s="393">
        <f t="shared" si="932"/>
        <v>0</v>
      </c>
      <c r="W2800" s="393">
        <f t="shared" si="933"/>
        <v>0</v>
      </c>
      <c r="X2800" s="53">
        <f t="shared" si="922"/>
        <v>0.21926638176638177</v>
      </c>
      <c r="Y2800" s="53">
        <f t="shared" si="923"/>
        <v>0.25565556176638177</v>
      </c>
      <c r="Z2800" s="53">
        <f t="shared" si="924"/>
        <v>0.10963319088319089</v>
      </c>
      <c r="AA2800" s="53">
        <f t="shared" si="925"/>
        <v>0.12782778088319088</v>
      </c>
      <c r="AB2800" s="50">
        <f t="shared" si="926"/>
        <v>3039</v>
      </c>
      <c r="AC2800" s="50">
        <f t="shared" si="935"/>
        <v>2015</v>
      </c>
      <c r="AD2800" s="50">
        <f t="shared" si="927"/>
        <v>8</v>
      </c>
      <c r="AE2800" s="56">
        <f t="shared" si="928"/>
        <v>201508</v>
      </c>
      <c r="AF2800" s="56">
        <f t="shared" si="916"/>
        <v>32</v>
      </c>
      <c r="AG2800" s="58">
        <f t="shared" si="934"/>
        <v>2</v>
      </c>
      <c r="AH2800" s="56">
        <f t="shared" si="929"/>
        <v>3</v>
      </c>
      <c r="AI2800" s="53">
        <f t="shared" si="930"/>
        <v>0.23746097176638176</v>
      </c>
      <c r="AJ2800" s="56">
        <f t="shared" si="931"/>
        <v>1.3</v>
      </c>
    </row>
    <row r="2801" spans="1:36" x14ac:dyDescent="0.25">
      <c r="A2801" s="50">
        <v>2800</v>
      </c>
      <c r="B2801" s="51">
        <v>42220</v>
      </c>
      <c r="C2801" s="75">
        <f t="shared" si="915"/>
        <v>42220</v>
      </c>
      <c r="D2801" s="50" t="s">
        <v>1224</v>
      </c>
      <c r="E2801" s="50">
        <v>7</v>
      </c>
      <c r="F2801" s="50">
        <v>0</v>
      </c>
      <c r="G2801" s="50">
        <v>45</v>
      </c>
      <c r="H2801" s="50">
        <v>18</v>
      </c>
      <c r="I2801" s="53">
        <f t="shared" si="917"/>
        <v>3.1458333333333331E-2</v>
      </c>
      <c r="J2801" s="54">
        <f t="shared" si="918"/>
        <v>4.4940476190476189E-3</v>
      </c>
      <c r="K2801" s="50" t="s">
        <v>1410</v>
      </c>
      <c r="L2801" s="50" t="s">
        <v>1649</v>
      </c>
      <c r="M2801" s="55">
        <f t="shared" si="919"/>
        <v>9.2715231788079553</v>
      </c>
      <c r="N2801" s="50">
        <v>0</v>
      </c>
      <c r="O2801" s="50" t="s">
        <v>228</v>
      </c>
      <c r="S2801" s="151">
        <f t="shared" si="920"/>
        <v>0.5033333333333333</v>
      </c>
      <c r="T2801" s="151">
        <f t="shared" si="921"/>
        <v>0.25166666666666665</v>
      </c>
      <c r="V2801" s="393">
        <f t="shared" si="932"/>
        <v>0</v>
      </c>
      <c r="W2801" s="393">
        <f t="shared" si="933"/>
        <v>0</v>
      </c>
      <c r="X2801" s="53">
        <f t="shared" si="922"/>
        <v>0.11774404761904761</v>
      </c>
      <c r="Y2801" s="53">
        <f t="shared" si="923"/>
        <v>0.1541332276190476</v>
      </c>
      <c r="Z2801" s="53">
        <f t="shared" si="924"/>
        <v>5.8872023809523805E-2</v>
      </c>
      <c r="AA2801" s="53">
        <f t="shared" si="925"/>
        <v>7.7066613809523801E-2</v>
      </c>
      <c r="AB2801" s="50">
        <f t="shared" si="926"/>
        <v>941</v>
      </c>
      <c r="AC2801" s="50">
        <f t="shared" si="935"/>
        <v>2015</v>
      </c>
      <c r="AD2801" s="50">
        <f t="shared" si="927"/>
        <v>8</v>
      </c>
      <c r="AE2801" s="56">
        <f t="shared" si="928"/>
        <v>201508</v>
      </c>
      <c r="AF2801" s="56">
        <f t="shared" si="916"/>
        <v>32</v>
      </c>
      <c r="AG2801" s="58">
        <f t="shared" si="934"/>
        <v>0</v>
      </c>
      <c r="AH2801" s="56">
        <f t="shared" si="929"/>
        <v>4</v>
      </c>
      <c r="AI2801" s="53">
        <f t="shared" si="930"/>
        <v>0.13593863761904762</v>
      </c>
      <c r="AJ2801" s="56">
        <f t="shared" si="931"/>
        <v>7</v>
      </c>
    </row>
    <row r="2802" spans="1:36" x14ac:dyDescent="0.25">
      <c r="A2802" s="50">
        <v>2801</v>
      </c>
      <c r="B2802" s="51">
        <v>42221</v>
      </c>
      <c r="C2802" s="75">
        <f t="shared" ref="C2802:C2865" si="936">B2802</f>
        <v>42221</v>
      </c>
      <c r="D2802" s="50" t="s">
        <v>1224</v>
      </c>
      <c r="E2802" s="50">
        <v>4.7</v>
      </c>
      <c r="F2802" s="50">
        <v>0</v>
      </c>
      <c r="G2802" s="50">
        <v>41</v>
      </c>
      <c r="H2802" s="50">
        <v>5</v>
      </c>
      <c r="I2802" s="53">
        <f t="shared" si="917"/>
        <v>2.8530092592592593E-2</v>
      </c>
      <c r="J2802" s="54">
        <f t="shared" si="918"/>
        <v>6.0702324665090623E-3</v>
      </c>
      <c r="K2802" s="50" t="s">
        <v>1410</v>
      </c>
      <c r="L2802" s="50" t="s">
        <v>1650</v>
      </c>
      <c r="M2802" s="55">
        <f t="shared" si="919"/>
        <v>6.8640973630831699</v>
      </c>
      <c r="N2802" s="50">
        <v>0</v>
      </c>
      <c r="O2802" s="50" t="s">
        <v>228</v>
      </c>
      <c r="S2802" s="151">
        <f t="shared" si="920"/>
        <v>0.67986603624901498</v>
      </c>
      <c r="T2802" s="151">
        <f t="shared" si="921"/>
        <v>0.33993301812450749</v>
      </c>
      <c r="V2802" s="393">
        <f t="shared" si="932"/>
        <v>0</v>
      </c>
      <c r="W2802" s="393">
        <f t="shared" si="933"/>
        <v>0</v>
      </c>
      <c r="X2802" s="53">
        <f t="shared" si="922"/>
        <v>0.15904009062253743</v>
      </c>
      <c r="Y2802" s="53">
        <f t="shared" si="923"/>
        <v>0.19542927062253743</v>
      </c>
      <c r="Z2802" s="53">
        <f t="shared" si="924"/>
        <v>7.9520045311268717E-2</v>
      </c>
      <c r="AA2802" s="53">
        <f t="shared" si="925"/>
        <v>9.7714635311268713E-2</v>
      </c>
      <c r="AB2802" s="50">
        <f t="shared" si="926"/>
        <v>1025</v>
      </c>
      <c r="AC2802" s="50">
        <f t="shared" si="935"/>
        <v>2015</v>
      </c>
      <c r="AD2802" s="50">
        <f t="shared" si="927"/>
        <v>8</v>
      </c>
      <c r="AE2802" s="56">
        <f t="shared" si="928"/>
        <v>201508</v>
      </c>
      <c r="AF2802" s="56">
        <f t="shared" si="916"/>
        <v>32</v>
      </c>
      <c r="AG2802" s="58">
        <f t="shared" si="934"/>
        <v>0</v>
      </c>
      <c r="AH2802" s="56">
        <f t="shared" si="929"/>
        <v>5</v>
      </c>
      <c r="AI2802" s="53">
        <f t="shared" si="930"/>
        <v>0.17723468062253744</v>
      </c>
      <c r="AJ2802" s="56">
        <f t="shared" si="931"/>
        <v>4.7</v>
      </c>
    </row>
    <row r="2803" spans="1:36" x14ac:dyDescent="0.25">
      <c r="A2803" s="50">
        <v>2802</v>
      </c>
      <c r="B2803" s="51">
        <v>42221</v>
      </c>
      <c r="C2803" s="75">
        <f t="shared" si="936"/>
        <v>42221</v>
      </c>
      <c r="D2803" s="50" t="s">
        <v>1224</v>
      </c>
      <c r="E2803" s="50">
        <v>4.7</v>
      </c>
      <c r="F2803" s="50">
        <v>0</v>
      </c>
      <c r="G2803" s="50">
        <v>39</v>
      </c>
      <c r="H2803" s="50">
        <v>14</v>
      </c>
      <c r="I2803" s="53">
        <f t="shared" si="917"/>
        <v>2.7245370370370368E-2</v>
      </c>
      <c r="J2803" s="54">
        <f t="shared" si="918"/>
        <v>5.7968873128447585E-3</v>
      </c>
      <c r="K2803" s="50" t="s">
        <v>1410</v>
      </c>
      <c r="L2803" s="50" t="s">
        <v>1651</v>
      </c>
      <c r="M2803" s="55">
        <f t="shared" si="919"/>
        <v>7.1877655055225222</v>
      </c>
      <c r="N2803" s="50">
        <v>0</v>
      </c>
      <c r="O2803" s="50" t="s">
        <v>228</v>
      </c>
      <c r="S2803" s="151">
        <f t="shared" si="920"/>
        <v>0.64925137903861296</v>
      </c>
      <c r="T2803" s="151">
        <f t="shared" si="921"/>
        <v>0.32462568951930648</v>
      </c>
      <c r="V2803" s="393">
        <f t="shared" si="932"/>
        <v>0</v>
      </c>
      <c r="W2803" s="393">
        <f t="shared" si="933"/>
        <v>0</v>
      </c>
      <c r="X2803" s="53">
        <f t="shared" si="922"/>
        <v>0.15187844759653266</v>
      </c>
      <c r="Y2803" s="53">
        <f t="shared" si="923"/>
        <v>0.18826762759653268</v>
      </c>
      <c r="Z2803" s="53">
        <f t="shared" si="924"/>
        <v>7.5939223798266328E-2</v>
      </c>
      <c r="AA2803" s="53">
        <f t="shared" si="925"/>
        <v>9.4133813798266339E-2</v>
      </c>
      <c r="AB2803" s="50">
        <f t="shared" si="926"/>
        <v>981</v>
      </c>
      <c r="AC2803" s="50">
        <f t="shared" si="935"/>
        <v>2015</v>
      </c>
      <c r="AD2803" s="50">
        <f t="shared" si="927"/>
        <v>8</v>
      </c>
      <c r="AE2803" s="56">
        <f t="shared" si="928"/>
        <v>201508</v>
      </c>
      <c r="AF2803" s="56">
        <f t="shared" ref="AF2803:AF2866" si="937">WEEKNUM(B2803,1)</f>
        <v>32</v>
      </c>
      <c r="AG2803" s="58">
        <f t="shared" si="934"/>
        <v>0</v>
      </c>
      <c r="AH2803" s="56">
        <f t="shared" si="929"/>
        <v>5</v>
      </c>
      <c r="AI2803" s="53">
        <f t="shared" si="930"/>
        <v>0.17007303759653267</v>
      </c>
      <c r="AJ2803" s="56">
        <f t="shared" si="931"/>
        <v>4.7</v>
      </c>
    </row>
    <row r="2804" spans="1:36" x14ac:dyDescent="0.25">
      <c r="A2804" s="50">
        <v>2803</v>
      </c>
      <c r="B2804" s="51">
        <v>42222</v>
      </c>
      <c r="C2804" s="75">
        <f t="shared" si="936"/>
        <v>42222</v>
      </c>
      <c r="D2804" s="50" t="s">
        <v>1223</v>
      </c>
      <c r="E2804" s="50">
        <v>4.3</v>
      </c>
      <c r="F2804" s="50">
        <v>0</v>
      </c>
      <c r="G2804" s="50">
        <v>48</v>
      </c>
      <c r="H2804" s="50">
        <v>12</v>
      </c>
      <c r="I2804" s="53">
        <f t="shared" si="917"/>
        <v>3.3472222222222223E-2</v>
      </c>
      <c r="J2804" s="54">
        <f t="shared" si="918"/>
        <v>7.7842377260981914E-3</v>
      </c>
      <c r="K2804" s="50" t="s">
        <v>1560</v>
      </c>
      <c r="L2804" s="50" t="s">
        <v>1649</v>
      </c>
      <c r="M2804" s="55">
        <f t="shared" si="919"/>
        <v>5.3526970954356887</v>
      </c>
      <c r="N2804" s="50">
        <v>0</v>
      </c>
      <c r="O2804" s="50" t="s">
        <v>228</v>
      </c>
      <c r="S2804" s="151">
        <f t="shared" si="920"/>
        <v>0.2039470284237726</v>
      </c>
      <c r="T2804" s="151">
        <f t="shared" si="921"/>
        <v>0.1019735142118863</v>
      </c>
      <c r="V2804" s="393">
        <f t="shared" si="932"/>
        <v>0</v>
      </c>
      <c r="W2804" s="393">
        <f t="shared" si="933"/>
        <v>0</v>
      </c>
      <c r="X2804" s="53">
        <f t="shared" si="922"/>
        <v>0.2039470284237726</v>
      </c>
      <c r="Y2804" s="53">
        <f t="shared" si="923"/>
        <v>0.24033620842377262</v>
      </c>
      <c r="Z2804" s="53">
        <f t="shared" si="924"/>
        <v>0.1019735142118863</v>
      </c>
      <c r="AA2804" s="53">
        <f t="shared" si="925"/>
        <v>0.12016810421188631</v>
      </c>
      <c r="AB2804" s="50">
        <f t="shared" si="926"/>
        <v>2640</v>
      </c>
      <c r="AC2804" s="50">
        <f t="shared" si="935"/>
        <v>2015</v>
      </c>
      <c r="AD2804" s="50">
        <f t="shared" si="927"/>
        <v>8</v>
      </c>
      <c r="AE2804" s="56">
        <f t="shared" si="928"/>
        <v>201508</v>
      </c>
      <c r="AF2804" s="56">
        <f t="shared" si="937"/>
        <v>32</v>
      </c>
      <c r="AG2804" s="58">
        <f t="shared" si="934"/>
        <v>0</v>
      </c>
      <c r="AH2804" s="56">
        <f t="shared" si="929"/>
        <v>6</v>
      </c>
      <c r="AI2804" s="53">
        <f t="shared" si="930"/>
        <v>0.22214161842377261</v>
      </c>
      <c r="AJ2804" s="56">
        <f t="shared" si="931"/>
        <v>18.360999999999997</v>
      </c>
    </row>
    <row r="2805" spans="1:36" x14ac:dyDescent="0.25">
      <c r="A2805" s="50">
        <v>2804</v>
      </c>
      <c r="B2805" s="51">
        <v>42224</v>
      </c>
      <c r="C2805" s="75">
        <f t="shared" si="936"/>
        <v>42224</v>
      </c>
      <c r="D2805" s="50" t="s">
        <v>1224</v>
      </c>
      <c r="E2805" s="50">
        <v>8</v>
      </c>
      <c r="F2805" s="50">
        <v>0</v>
      </c>
      <c r="G2805" s="50">
        <v>41</v>
      </c>
      <c r="H2805" s="50">
        <v>55</v>
      </c>
      <c r="I2805" s="53">
        <f t="shared" si="917"/>
        <v>2.9108796296296296E-2</v>
      </c>
      <c r="J2805" s="54">
        <f t="shared" si="918"/>
        <v>3.638599537037037E-3</v>
      </c>
      <c r="K2805" s="50" t="s">
        <v>1410</v>
      </c>
      <c r="L2805" s="50" t="s">
        <v>1652</v>
      </c>
      <c r="M2805" s="55">
        <f t="shared" si="919"/>
        <v>11.451292246520884</v>
      </c>
      <c r="N2805" s="50">
        <v>0</v>
      </c>
      <c r="O2805" s="50" t="s">
        <v>228</v>
      </c>
      <c r="S2805" s="151">
        <f t="shared" si="920"/>
        <v>0.40752314814814816</v>
      </c>
      <c r="T2805" s="151">
        <f t="shared" si="921"/>
        <v>0.20376157407407408</v>
      </c>
      <c r="V2805" s="393">
        <f t="shared" si="932"/>
        <v>0</v>
      </c>
      <c r="W2805" s="393">
        <f t="shared" si="933"/>
        <v>0</v>
      </c>
      <c r="X2805" s="53">
        <f t="shared" si="922"/>
        <v>9.5331307870370363E-2</v>
      </c>
      <c r="Y2805" s="53">
        <f t="shared" si="923"/>
        <v>0.13172048787037036</v>
      </c>
      <c r="Z2805" s="53">
        <f t="shared" si="924"/>
        <v>4.7665653935185182E-2</v>
      </c>
      <c r="AA2805" s="53">
        <f t="shared" si="925"/>
        <v>6.5860243935185178E-2</v>
      </c>
      <c r="AB2805" s="50">
        <f t="shared" si="926"/>
        <v>907</v>
      </c>
      <c r="AC2805" s="50">
        <f t="shared" si="935"/>
        <v>2015</v>
      </c>
      <c r="AD2805" s="50">
        <f t="shared" si="927"/>
        <v>8</v>
      </c>
      <c r="AE2805" s="56">
        <f t="shared" si="928"/>
        <v>201508</v>
      </c>
      <c r="AF2805" s="56">
        <f t="shared" si="937"/>
        <v>32</v>
      </c>
      <c r="AG2805" s="58">
        <f t="shared" si="934"/>
        <v>1</v>
      </c>
      <c r="AH2805" s="56">
        <f t="shared" si="929"/>
        <v>8</v>
      </c>
      <c r="AI2805" s="53">
        <f t="shared" si="930"/>
        <v>0.11352589787037036</v>
      </c>
      <c r="AJ2805" s="56">
        <f t="shared" si="931"/>
        <v>8</v>
      </c>
    </row>
    <row r="2806" spans="1:36" x14ac:dyDescent="0.25">
      <c r="A2806" s="50">
        <v>2805</v>
      </c>
      <c r="B2806" s="51">
        <v>42225</v>
      </c>
      <c r="C2806" s="75">
        <f t="shared" si="936"/>
        <v>42225</v>
      </c>
      <c r="D2806" s="50" t="s">
        <v>1223</v>
      </c>
      <c r="E2806" s="50">
        <v>4.5</v>
      </c>
      <c r="F2806" s="50">
        <v>0</v>
      </c>
      <c r="G2806" s="50">
        <v>51</v>
      </c>
      <c r="H2806" s="50">
        <v>55</v>
      </c>
      <c r="I2806" s="53">
        <f t="shared" si="917"/>
        <v>3.605324074074074E-2</v>
      </c>
      <c r="J2806" s="54">
        <f t="shared" si="918"/>
        <v>8.0118312757201642E-3</v>
      </c>
      <c r="K2806" s="50" t="s">
        <v>1560</v>
      </c>
      <c r="L2806" s="50" t="s">
        <v>997</v>
      </c>
      <c r="M2806" s="55">
        <f t="shared" si="919"/>
        <v>5.2006420545746428</v>
      </c>
      <c r="N2806" s="50">
        <v>0</v>
      </c>
      <c r="O2806" s="50" t="s">
        <v>228</v>
      </c>
      <c r="S2806" s="151">
        <f t="shared" si="920"/>
        <v>0.2099099794238683</v>
      </c>
      <c r="T2806" s="151">
        <f t="shared" si="921"/>
        <v>0.10495498971193415</v>
      </c>
      <c r="V2806" s="393">
        <f t="shared" si="932"/>
        <v>0</v>
      </c>
      <c r="W2806" s="393">
        <f t="shared" si="933"/>
        <v>0</v>
      </c>
      <c r="X2806" s="53">
        <f t="shared" si="922"/>
        <v>0.2099099794238683</v>
      </c>
      <c r="Y2806" s="53">
        <f t="shared" si="923"/>
        <v>0.24629915942386829</v>
      </c>
      <c r="Z2806" s="53">
        <f t="shared" si="924"/>
        <v>0.10495498971193415</v>
      </c>
      <c r="AA2806" s="53">
        <f t="shared" si="925"/>
        <v>0.12314957971193415</v>
      </c>
      <c r="AB2806" s="50">
        <f t="shared" si="926"/>
        <v>2822</v>
      </c>
      <c r="AC2806" s="50">
        <f t="shared" si="935"/>
        <v>2015</v>
      </c>
      <c r="AD2806" s="50">
        <f t="shared" si="927"/>
        <v>8</v>
      </c>
      <c r="AE2806" s="56">
        <f t="shared" si="928"/>
        <v>201508</v>
      </c>
      <c r="AF2806" s="56">
        <f t="shared" si="937"/>
        <v>33</v>
      </c>
      <c r="AG2806" s="58">
        <f t="shared" si="934"/>
        <v>0</v>
      </c>
      <c r="AH2806" s="56">
        <f t="shared" si="929"/>
        <v>9</v>
      </c>
      <c r="AI2806" s="53">
        <f t="shared" si="930"/>
        <v>0.22810456942386831</v>
      </c>
      <c r="AJ2806" s="56">
        <f t="shared" si="931"/>
        <v>19.214999999999996</v>
      </c>
    </row>
    <row r="2807" spans="1:36" x14ac:dyDescent="0.25">
      <c r="A2807" s="50">
        <v>2806</v>
      </c>
      <c r="B2807" s="51">
        <v>42228</v>
      </c>
      <c r="C2807" s="75">
        <f t="shared" si="936"/>
        <v>42228</v>
      </c>
      <c r="D2807" s="50" t="s">
        <v>1223</v>
      </c>
      <c r="E2807" s="50">
        <v>2.5</v>
      </c>
      <c r="F2807" s="50">
        <v>0</v>
      </c>
      <c r="G2807" s="50">
        <v>30</v>
      </c>
      <c r="H2807" s="50">
        <v>0</v>
      </c>
      <c r="I2807" s="53">
        <f t="shared" si="917"/>
        <v>2.0833333333333332E-2</v>
      </c>
      <c r="J2807" s="54">
        <f t="shared" si="918"/>
        <v>8.3333333333333332E-3</v>
      </c>
      <c r="K2807" s="50" t="s">
        <v>1548</v>
      </c>
      <c r="L2807" s="50" t="s">
        <v>1048</v>
      </c>
      <c r="M2807" s="55">
        <f t="shared" si="919"/>
        <v>5.0000000000000036</v>
      </c>
      <c r="N2807" s="50">
        <v>0</v>
      </c>
      <c r="O2807" s="50" t="s">
        <v>253</v>
      </c>
      <c r="S2807" s="151">
        <f t="shared" si="920"/>
        <v>0.21833333333333332</v>
      </c>
      <c r="T2807" s="151">
        <f t="shared" si="921"/>
        <v>0.10916666666666666</v>
      </c>
      <c r="V2807" s="393">
        <f t="shared" si="932"/>
        <v>0</v>
      </c>
      <c r="W2807" s="393">
        <f t="shared" si="933"/>
        <v>0</v>
      </c>
      <c r="X2807" s="53">
        <f t="shared" si="922"/>
        <v>0.21833333333333332</v>
      </c>
      <c r="Y2807" s="53">
        <f t="shared" si="923"/>
        <v>0.25472251333333334</v>
      </c>
      <c r="Z2807" s="53">
        <f t="shared" si="924"/>
        <v>0.10916666666666666</v>
      </c>
      <c r="AA2807" s="53">
        <f t="shared" si="925"/>
        <v>0.12736125666666667</v>
      </c>
      <c r="AB2807" s="50">
        <f t="shared" si="926"/>
        <v>3010</v>
      </c>
      <c r="AC2807" s="50">
        <f t="shared" si="935"/>
        <v>2015</v>
      </c>
      <c r="AD2807" s="50">
        <f t="shared" si="927"/>
        <v>8</v>
      </c>
      <c r="AE2807" s="56">
        <f t="shared" si="928"/>
        <v>201508</v>
      </c>
      <c r="AF2807" s="56">
        <f t="shared" si="937"/>
        <v>33</v>
      </c>
      <c r="AG2807" s="58">
        <f t="shared" si="934"/>
        <v>2</v>
      </c>
      <c r="AH2807" s="56">
        <f t="shared" si="929"/>
        <v>12</v>
      </c>
      <c r="AI2807" s="53">
        <f t="shared" si="930"/>
        <v>0.23652792333333333</v>
      </c>
      <c r="AJ2807" s="56">
        <f t="shared" si="931"/>
        <v>10.674999999999999</v>
      </c>
    </row>
    <row r="2808" spans="1:36" x14ac:dyDescent="0.25">
      <c r="A2808" s="50">
        <v>2807</v>
      </c>
      <c r="B2808" s="51">
        <v>42230</v>
      </c>
      <c r="C2808" s="75">
        <f t="shared" si="936"/>
        <v>42230</v>
      </c>
      <c r="D2808" s="50" t="s">
        <v>1223</v>
      </c>
      <c r="E2808" s="50">
        <v>5</v>
      </c>
      <c r="F2808" s="50">
        <v>1</v>
      </c>
      <c r="G2808" s="50">
        <v>1</v>
      </c>
      <c r="H2808" s="50">
        <v>6</v>
      </c>
      <c r="I2808" s="53">
        <f t="shared" si="917"/>
        <v>4.2430555555555555E-2</v>
      </c>
      <c r="J2808" s="54">
        <f t="shared" si="918"/>
        <v>8.4861111111111109E-3</v>
      </c>
      <c r="K2808" s="50" t="s">
        <v>1653</v>
      </c>
      <c r="L2808" s="50" t="s">
        <v>1654</v>
      </c>
      <c r="M2808" s="55">
        <f t="shared" si="919"/>
        <v>4.9099836333878928</v>
      </c>
      <c r="N2808" s="50">
        <v>0</v>
      </c>
      <c r="O2808" s="50" t="s">
        <v>228</v>
      </c>
      <c r="S2808" s="151">
        <f t="shared" si="920"/>
        <v>0.2223361111111111</v>
      </c>
      <c r="T2808" s="151">
        <f t="shared" si="921"/>
        <v>0.11116805555555555</v>
      </c>
      <c r="V2808" s="393">
        <f t="shared" si="932"/>
        <v>0</v>
      </c>
      <c r="W2808" s="393">
        <f t="shared" si="933"/>
        <v>0</v>
      </c>
      <c r="X2808" s="53">
        <f t="shared" si="922"/>
        <v>0.2223361111111111</v>
      </c>
      <c r="Y2808" s="53">
        <f t="shared" si="923"/>
        <v>0.25872529111111109</v>
      </c>
      <c r="Z2808" s="53">
        <f t="shared" si="924"/>
        <v>0.11116805555555555</v>
      </c>
      <c r="AA2808" s="53">
        <f t="shared" si="925"/>
        <v>0.12936264555555554</v>
      </c>
      <c r="AB2808" s="50">
        <f t="shared" si="926"/>
        <v>3087</v>
      </c>
      <c r="AC2808" s="50">
        <f t="shared" si="935"/>
        <v>2015</v>
      </c>
      <c r="AD2808" s="50">
        <f t="shared" si="927"/>
        <v>8</v>
      </c>
      <c r="AE2808" s="56">
        <f t="shared" si="928"/>
        <v>201508</v>
      </c>
      <c r="AF2808" s="56">
        <f t="shared" si="937"/>
        <v>33</v>
      </c>
      <c r="AG2808" s="58">
        <f t="shared" si="934"/>
        <v>1</v>
      </c>
      <c r="AH2808" s="56">
        <f t="shared" si="929"/>
        <v>14</v>
      </c>
      <c r="AI2808" s="53">
        <f t="shared" si="930"/>
        <v>0.24053070111111108</v>
      </c>
      <c r="AJ2808" s="56">
        <f t="shared" si="931"/>
        <v>21.349999999999998</v>
      </c>
    </row>
    <row r="2809" spans="1:36" x14ac:dyDescent="0.25">
      <c r="A2809" s="50">
        <v>2808</v>
      </c>
      <c r="B2809" s="51">
        <v>42232</v>
      </c>
      <c r="C2809" s="75">
        <f t="shared" si="936"/>
        <v>42232</v>
      </c>
      <c r="D2809" s="50" t="s">
        <v>1224</v>
      </c>
      <c r="E2809" s="50">
        <v>17.3</v>
      </c>
      <c r="F2809" s="50">
        <v>1</v>
      </c>
      <c r="G2809" s="50">
        <v>31</v>
      </c>
      <c r="H2809" s="50">
        <v>14</v>
      </c>
      <c r="I2809" s="53">
        <f t="shared" si="917"/>
        <v>6.3356481481481486E-2</v>
      </c>
      <c r="J2809" s="54">
        <f t="shared" si="918"/>
        <v>3.6622243630914154E-3</v>
      </c>
      <c r="K2809" s="50" t="s">
        <v>1340</v>
      </c>
      <c r="L2809" s="50" t="s">
        <v>315</v>
      </c>
      <c r="M2809" s="55">
        <f t="shared" si="919"/>
        <v>11.377420533430772</v>
      </c>
      <c r="N2809" s="50">
        <v>0</v>
      </c>
      <c r="O2809" s="50" t="s">
        <v>228</v>
      </c>
      <c r="S2809" s="151">
        <f t="shared" si="920"/>
        <v>0.4101691286662385</v>
      </c>
      <c r="T2809" s="151">
        <f t="shared" si="921"/>
        <v>0.20508456433311925</v>
      </c>
      <c r="V2809" s="393">
        <f t="shared" si="932"/>
        <v>0</v>
      </c>
      <c r="W2809" s="393">
        <f t="shared" si="933"/>
        <v>0</v>
      </c>
      <c r="X2809" s="53">
        <f t="shared" si="922"/>
        <v>9.5950278312995074E-2</v>
      </c>
      <c r="Y2809" s="53">
        <f t="shared" si="923"/>
        <v>0.13233945831299507</v>
      </c>
      <c r="Z2809" s="53">
        <f t="shared" si="924"/>
        <v>4.7975139156497537E-2</v>
      </c>
      <c r="AA2809" s="53">
        <f t="shared" si="925"/>
        <v>6.6169729156497534E-2</v>
      </c>
      <c r="AB2809" s="50">
        <f t="shared" si="926"/>
        <v>908</v>
      </c>
      <c r="AC2809" s="50">
        <f t="shared" si="935"/>
        <v>2015</v>
      </c>
      <c r="AD2809" s="50">
        <f t="shared" si="927"/>
        <v>8</v>
      </c>
      <c r="AE2809" s="56">
        <f t="shared" si="928"/>
        <v>201508</v>
      </c>
      <c r="AF2809" s="56">
        <f t="shared" si="937"/>
        <v>34</v>
      </c>
      <c r="AG2809" s="58">
        <f t="shared" si="934"/>
        <v>1</v>
      </c>
      <c r="AH2809" s="56">
        <f t="shared" si="929"/>
        <v>16</v>
      </c>
      <c r="AI2809" s="53">
        <f t="shared" si="930"/>
        <v>0.11414486831299507</v>
      </c>
      <c r="AJ2809" s="56">
        <f t="shared" si="931"/>
        <v>17.3</v>
      </c>
    </row>
    <row r="2810" spans="1:36" x14ac:dyDescent="0.25">
      <c r="A2810" s="50">
        <v>2809</v>
      </c>
      <c r="B2810" s="51">
        <v>42234</v>
      </c>
      <c r="C2810" s="75">
        <f t="shared" si="936"/>
        <v>42234</v>
      </c>
      <c r="D2810" s="50" t="s">
        <v>1223</v>
      </c>
      <c r="E2810" s="50">
        <v>3</v>
      </c>
      <c r="F2810" s="50">
        <v>0</v>
      </c>
      <c r="G2810" s="50">
        <v>38</v>
      </c>
      <c r="H2810" s="50">
        <v>21</v>
      </c>
      <c r="I2810" s="53">
        <f t="shared" si="917"/>
        <v>2.6631944444444444E-2</v>
      </c>
      <c r="J2810" s="54">
        <f t="shared" si="918"/>
        <v>8.8773148148148153E-3</v>
      </c>
      <c r="K2810" s="50" t="s">
        <v>1548</v>
      </c>
      <c r="L2810" s="50" t="s">
        <v>1048</v>
      </c>
      <c r="M2810" s="55">
        <f t="shared" si="919"/>
        <v>4.6936114732724938</v>
      </c>
      <c r="N2810" s="50">
        <v>0</v>
      </c>
      <c r="O2810" s="50" t="s">
        <v>253</v>
      </c>
      <c r="S2810" s="151">
        <f t="shared" si="920"/>
        <v>0.23258564814814817</v>
      </c>
      <c r="T2810" s="151">
        <f t="shared" si="921"/>
        <v>0.11629282407407408</v>
      </c>
      <c r="V2810" s="393">
        <f t="shared" si="932"/>
        <v>0</v>
      </c>
      <c r="W2810" s="393">
        <f t="shared" si="933"/>
        <v>0</v>
      </c>
      <c r="X2810" s="53">
        <f t="shared" si="922"/>
        <v>0.23258564814814817</v>
      </c>
      <c r="Y2810" s="53">
        <f t="shared" si="923"/>
        <v>0.26897482814814816</v>
      </c>
      <c r="Z2810" s="53">
        <f t="shared" si="924"/>
        <v>0.11629282407407408</v>
      </c>
      <c r="AA2810" s="53">
        <f t="shared" si="925"/>
        <v>0.13448741407407408</v>
      </c>
      <c r="AB2810" s="50">
        <f t="shared" si="926"/>
        <v>3198</v>
      </c>
      <c r="AC2810" s="50">
        <f t="shared" si="935"/>
        <v>2015</v>
      </c>
      <c r="AD2810" s="50">
        <f t="shared" si="927"/>
        <v>8</v>
      </c>
      <c r="AE2810" s="56">
        <f t="shared" si="928"/>
        <v>201508</v>
      </c>
      <c r="AF2810" s="56">
        <f t="shared" si="937"/>
        <v>34</v>
      </c>
      <c r="AG2810" s="58">
        <f t="shared" si="934"/>
        <v>1</v>
      </c>
      <c r="AH2810" s="56">
        <f t="shared" si="929"/>
        <v>18</v>
      </c>
      <c r="AI2810" s="53">
        <f t="shared" si="930"/>
        <v>0.25078023814814815</v>
      </c>
      <c r="AJ2810" s="56">
        <f t="shared" si="931"/>
        <v>12.809999999999999</v>
      </c>
    </row>
    <row r="2811" spans="1:36" x14ac:dyDescent="0.25">
      <c r="A2811" s="50">
        <v>2810</v>
      </c>
      <c r="B2811" s="51">
        <v>42235</v>
      </c>
      <c r="C2811" s="75">
        <f t="shared" si="936"/>
        <v>42235</v>
      </c>
      <c r="D2811" s="50" t="s">
        <v>1224</v>
      </c>
      <c r="E2811" s="50">
        <v>10</v>
      </c>
      <c r="F2811" s="50">
        <v>0</v>
      </c>
      <c r="G2811" s="50">
        <v>30</v>
      </c>
      <c r="H2811" s="50">
        <v>0</v>
      </c>
      <c r="I2811" s="53">
        <f t="shared" si="917"/>
        <v>2.0833333333333332E-2</v>
      </c>
      <c r="J2811" s="54">
        <f t="shared" si="918"/>
        <v>2.0833333333333333E-3</v>
      </c>
      <c r="K2811" s="50" t="s">
        <v>921</v>
      </c>
      <c r="L2811" s="50" t="s">
        <v>1132</v>
      </c>
      <c r="M2811" s="55">
        <f t="shared" si="919"/>
        <v>20.000000000000014</v>
      </c>
      <c r="N2811" s="50">
        <v>0</v>
      </c>
      <c r="O2811" s="50" t="s">
        <v>253</v>
      </c>
      <c r="S2811" s="151">
        <f t="shared" si="920"/>
        <v>0.23333333333333334</v>
      </c>
      <c r="T2811" s="151">
        <f t="shared" si="921"/>
        <v>0.11666666666666667</v>
      </c>
      <c r="V2811" s="393">
        <f t="shared" si="932"/>
        <v>0</v>
      </c>
      <c r="W2811" s="393">
        <f t="shared" si="933"/>
        <v>0</v>
      </c>
      <c r="X2811" s="53">
        <f t="shared" si="922"/>
        <v>5.4583333333333331E-2</v>
      </c>
      <c r="Y2811" s="53">
        <f t="shared" si="923"/>
        <v>9.0972513333333324E-2</v>
      </c>
      <c r="Z2811" s="53">
        <f t="shared" si="924"/>
        <v>2.7291666666666665E-2</v>
      </c>
      <c r="AA2811" s="53">
        <f t="shared" si="925"/>
        <v>4.5486256666666662E-2</v>
      </c>
      <c r="AB2811" s="50">
        <f t="shared" si="926"/>
        <v>218</v>
      </c>
      <c r="AC2811" s="50">
        <f t="shared" si="935"/>
        <v>2015</v>
      </c>
      <c r="AD2811" s="50">
        <f t="shared" si="927"/>
        <v>8</v>
      </c>
      <c r="AE2811" s="56">
        <f t="shared" si="928"/>
        <v>201508</v>
      </c>
      <c r="AF2811" s="56">
        <f t="shared" si="937"/>
        <v>34</v>
      </c>
      <c r="AG2811" s="58">
        <f t="shared" si="934"/>
        <v>0</v>
      </c>
      <c r="AH2811" s="56">
        <f t="shared" si="929"/>
        <v>19</v>
      </c>
      <c r="AI2811" s="53">
        <f t="shared" si="930"/>
        <v>7.2777923333333328E-2</v>
      </c>
      <c r="AJ2811" s="56">
        <f t="shared" si="931"/>
        <v>10</v>
      </c>
    </row>
    <row r="2812" spans="1:36" x14ac:dyDescent="0.25">
      <c r="A2812" s="50">
        <v>2811</v>
      </c>
      <c r="B2812" s="51">
        <v>42236</v>
      </c>
      <c r="C2812" s="75">
        <f t="shared" si="936"/>
        <v>42236</v>
      </c>
      <c r="D2812" s="50" t="s">
        <v>1223</v>
      </c>
      <c r="E2812" s="50">
        <v>2.5</v>
      </c>
      <c r="F2812" s="50">
        <v>0</v>
      </c>
      <c r="G2812" s="50">
        <v>30</v>
      </c>
      <c r="H2812" s="50">
        <v>28</v>
      </c>
      <c r="I2812" s="53">
        <f t="shared" si="917"/>
        <v>2.1157407407407406E-2</v>
      </c>
      <c r="J2812" s="54">
        <f t="shared" si="918"/>
        <v>8.4629629629629621E-3</v>
      </c>
      <c r="K2812" s="50" t="s">
        <v>921</v>
      </c>
      <c r="L2812" s="50" t="s">
        <v>1048</v>
      </c>
      <c r="M2812" s="55">
        <f t="shared" si="919"/>
        <v>4.9234135667396108</v>
      </c>
      <c r="N2812" s="50">
        <v>0</v>
      </c>
      <c r="O2812" s="50" t="s">
        <v>253</v>
      </c>
      <c r="S2812" s="151">
        <f t="shared" si="920"/>
        <v>0.22172962962962961</v>
      </c>
      <c r="T2812" s="151">
        <f t="shared" si="921"/>
        <v>0.1108648148148148</v>
      </c>
      <c r="V2812" s="393">
        <f t="shared" si="932"/>
        <v>0</v>
      </c>
      <c r="W2812" s="393">
        <f t="shared" si="933"/>
        <v>0</v>
      </c>
      <c r="X2812" s="53">
        <f t="shared" si="922"/>
        <v>0.22172962962962961</v>
      </c>
      <c r="Y2812" s="53">
        <f t="shared" si="923"/>
        <v>0.25811880962962963</v>
      </c>
      <c r="Z2812" s="53">
        <f t="shared" si="924"/>
        <v>0.1108648148148148</v>
      </c>
      <c r="AA2812" s="53">
        <f t="shared" si="925"/>
        <v>0.12905940481481482</v>
      </c>
      <c r="AB2812" s="50">
        <f t="shared" si="926"/>
        <v>3079</v>
      </c>
      <c r="AC2812" s="50">
        <f t="shared" si="935"/>
        <v>2015</v>
      </c>
      <c r="AD2812" s="50">
        <f t="shared" si="927"/>
        <v>8</v>
      </c>
      <c r="AE2812" s="56">
        <f t="shared" si="928"/>
        <v>201508</v>
      </c>
      <c r="AF2812" s="56">
        <f t="shared" si="937"/>
        <v>34</v>
      </c>
      <c r="AG2812" s="58">
        <f t="shared" si="934"/>
        <v>0</v>
      </c>
      <c r="AH2812" s="56">
        <f t="shared" si="929"/>
        <v>20</v>
      </c>
      <c r="AI2812" s="53">
        <f t="shared" si="930"/>
        <v>0.23992421962962962</v>
      </c>
      <c r="AJ2812" s="56">
        <f t="shared" si="931"/>
        <v>10.674999999999999</v>
      </c>
    </row>
    <row r="2813" spans="1:36" x14ac:dyDescent="0.25">
      <c r="A2813" s="50">
        <v>2812</v>
      </c>
      <c r="B2813" s="51">
        <v>42237</v>
      </c>
      <c r="C2813" s="75">
        <f t="shared" si="936"/>
        <v>42237</v>
      </c>
      <c r="D2813" s="50" t="s">
        <v>1223</v>
      </c>
      <c r="E2813" s="50">
        <v>3</v>
      </c>
      <c r="F2813" s="50">
        <v>0</v>
      </c>
      <c r="G2813" s="50">
        <v>43</v>
      </c>
      <c r="H2813" s="50">
        <v>33</v>
      </c>
      <c r="I2813" s="53">
        <f t="shared" si="917"/>
        <v>3.0243055555555554E-2</v>
      </c>
      <c r="J2813" s="54">
        <f t="shared" si="918"/>
        <v>1.0081018518518519E-2</v>
      </c>
      <c r="K2813" s="50" t="s">
        <v>1653</v>
      </c>
      <c r="L2813" s="50" t="s">
        <v>1655</v>
      </c>
      <c r="M2813" s="55">
        <f t="shared" si="919"/>
        <v>4.1331802525832408</v>
      </c>
      <c r="N2813" s="50">
        <v>153</v>
      </c>
      <c r="O2813" s="50" t="s">
        <v>228</v>
      </c>
      <c r="R2813" s="50" t="s">
        <v>1656</v>
      </c>
      <c r="S2813" s="151">
        <f t="shared" si="920"/>
        <v>0.26412268518518517</v>
      </c>
      <c r="T2813" s="151">
        <f t="shared" si="921"/>
        <v>0.13206134259259258</v>
      </c>
      <c r="V2813" s="393">
        <f t="shared" si="932"/>
        <v>0</v>
      </c>
      <c r="W2813" s="393">
        <f t="shared" si="933"/>
        <v>0</v>
      </c>
      <c r="X2813" s="53">
        <f t="shared" si="922"/>
        <v>0.26412268518518517</v>
      </c>
      <c r="Y2813" s="53">
        <f t="shared" si="923"/>
        <v>0.30051186518518519</v>
      </c>
      <c r="Z2813" s="53">
        <f t="shared" si="924"/>
        <v>0.13206134259259258</v>
      </c>
      <c r="AA2813" s="53">
        <f t="shared" si="925"/>
        <v>0.15025593259259259</v>
      </c>
      <c r="AB2813" s="50">
        <f t="shared" si="926"/>
        <v>3394</v>
      </c>
      <c r="AC2813" s="50">
        <f t="shared" si="935"/>
        <v>2015</v>
      </c>
      <c r="AD2813" s="50">
        <f t="shared" si="927"/>
        <v>8</v>
      </c>
      <c r="AE2813" s="56">
        <f t="shared" si="928"/>
        <v>201508</v>
      </c>
      <c r="AF2813" s="56">
        <f t="shared" si="937"/>
        <v>34</v>
      </c>
      <c r="AG2813" s="58">
        <f t="shared" si="934"/>
        <v>0</v>
      </c>
      <c r="AH2813" s="56">
        <f t="shared" si="929"/>
        <v>21</v>
      </c>
      <c r="AI2813" s="53">
        <f t="shared" si="930"/>
        <v>0.28231727518518518</v>
      </c>
      <c r="AJ2813" s="56">
        <f t="shared" si="931"/>
        <v>12.809999999999999</v>
      </c>
    </row>
    <row r="2814" spans="1:36" x14ac:dyDescent="0.25">
      <c r="A2814" s="50">
        <v>2813</v>
      </c>
      <c r="B2814" s="51">
        <v>42239</v>
      </c>
      <c r="C2814" s="75">
        <f t="shared" si="936"/>
        <v>42239</v>
      </c>
      <c r="D2814" s="50" t="s">
        <v>1223</v>
      </c>
      <c r="E2814" s="50">
        <v>7.5</v>
      </c>
      <c r="F2814" s="50">
        <v>1</v>
      </c>
      <c r="G2814" s="50">
        <v>59</v>
      </c>
      <c r="H2814" s="50">
        <v>38</v>
      </c>
      <c r="I2814" s="53">
        <f t="shared" si="917"/>
        <v>8.3078703703703696E-2</v>
      </c>
      <c r="J2814" s="54">
        <f t="shared" si="918"/>
        <v>1.1077160493827159E-2</v>
      </c>
      <c r="K2814" s="50" t="s">
        <v>1657</v>
      </c>
      <c r="L2814" s="50" t="s">
        <v>1658</v>
      </c>
      <c r="M2814" s="55">
        <f t="shared" si="919"/>
        <v>3.7614934522151051</v>
      </c>
      <c r="N2814" s="50">
        <v>0</v>
      </c>
      <c r="O2814" s="50" t="s">
        <v>228</v>
      </c>
      <c r="R2814" s="50" t="s">
        <v>1659</v>
      </c>
      <c r="S2814" s="151">
        <f t="shared" si="920"/>
        <v>0.29022160493827154</v>
      </c>
      <c r="T2814" s="151">
        <f t="shared" si="921"/>
        <v>0.14511080246913577</v>
      </c>
      <c r="V2814" s="393">
        <f t="shared" si="932"/>
        <v>0</v>
      </c>
      <c r="W2814" s="393">
        <f t="shared" si="933"/>
        <v>0</v>
      </c>
      <c r="X2814" s="53">
        <f t="shared" si="922"/>
        <v>0.29022160493827154</v>
      </c>
      <c r="Y2814" s="53">
        <f t="shared" si="923"/>
        <v>0.32661078493827156</v>
      </c>
      <c r="Z2814" s="53">
        <f t="shared" si="924"/>
        <v>0.14511080246913577</v>
      </c>
      <c r="AA2814" s="53">
        <f t="shared" si="925"/>
        <v>0.16330539246913578</v>
      </c>
      <c r="AB2814" s="50">
        <f t="shared" si="926"/>
        <v>3512</v>
      </c>
      <c r="AC2814" s="50">
        <f t="shared" si="935"/>
        <v>2015</v>
      </c>
      <c r="AD2814" s="50">
        <f t="shared" si="927"/>
        <v>8</v>
      </c>
      <c r="AE2814" s="56">
        <f t="shared" si="928"/>
        <v>201508</v>
      </c>
      <c r="AF2814" s="56">
        <f t="shared" si="937"/>
        <v>35</v>
      </c>
      <c r="AG2814" s="58">
        <f t="shared" si="934"/>
        <v>1</v>
      </c>
      <c r="AH2814" s="56">
        <f t="shared" si="929"/>
        <v>23</v>
      </c>
      <c r="AI2814" s="53">
        <f t="shared" si="930"/>
        <v>0.30841619493827155</v>
      </c>
      <c r="AJ2814" s="56">
        <f t="shared" si="931"/>
        <v>32.024999999999999</v>
      </c>
    </row>
    <row r="2815" spans="1:36" x14ac:dyDescent="0.25">
      <c r="A2815" s="50">
        <v>2814</v>
      </c>
      <c r="B2815" s="51">
        <v>42240</v>
      </c>
      <c r="C2815" s="75">
        <f t="shared" si="936"/>
        <v>42240</v>
      </c>
      <c r="D2815" s="50" t="s">
        <v>1224</v>
      </c>
      <c r="E2815" s="50">
        <v>7.5</v>
      </c>
      <c r="F2815" s="50">
        <v>0</v>
      </c>
      <c r="G2815" s="50">
        <v>20</v>
      </c>
      <c r="H2815" s="50">
        <v>0</v>
      </c>
      <c r="I2815" s="53">
        <f t="shared" si="917"/>
        <v>1.3888888888888888E-2</v>
      </c>
      <c r="J2815" s="54">
        <f t="shared" si="918"/>
        <v>1.8518518518518517E-3</v>
      </c>
      <c r="K2815" s="50" t="s">
        <v>921</v>
      </c>
      <c r="L2815" s="50" t="s">
        <v>1132</v>
      </c>
      <c r="M2815" s="55">
        <f t="shared" si="919"/>
        <v>22.500000000000018</v>
      </c>
      <c r="N2815" s="50">
        <v>0</v>
      </c>
      <c r="O2815" s="50" t="s">
        <v>253</v>
      </c>
      <c r="S2815" s="151">
        <f t="shared" si="920"/>
        <v>0.2074074074074074</v>
      </c>
      <c r="T2815" s="151">
        <f t="shared" si="921"/>
        <v>0.1037037037037037</v>
      </c>
      <c r="V2815" s="393">
        <f t="shared" si="932"/>
        <v>0</v>
      </c>
      <c r="W2815" s="393">
        <f t="shared" si="933"/>
        <v>0</v>
      </c>
      <c r="X2815" s="53">
        <f t="shared" si="922"/>
        <v>4.8518518518518516E-2</v>
      </c>
      <c r="Y2815" s="53">
        <f t="shared" si="923"/>
        <v>8.490769851851851E-2</v>
      </c>
      <c r="Z2815" s="53">
        <f t="shared" si="924"/>
        <v>2.4259259259259258E-2</v>
      </c>
      <c r="AA2815" s="53">
        <f t="shared" si="925"/>
        <v>4.2453849259259255E-2</v>
      </c>
      <c r="AB2815" s="50">
        <f t="shared" si="926"/>
        <v>88</v>
      </c>
      <c r="AC2815" s="50">
        <f t="shared" si="935"/>
        <v>2015</v>
      </c>
      <c r="AD2815" s="50">
        <f t="shared" si="927"/>
        <v>8</v>
      </c>
      <c r="AE2815" s="56">
        <f t="shared" si="928"/>
        <v>201508</v>
      </c>
      <c r="AF2815" s="56">
        <f t="shared" si="937"/>
        <v>35</v>
      </c>
      <c r="AG2815" s="58">
        <f t="shared" si="934"/>
        <v>0</v>
      </c>
      <c r="AH2815" s="56">
        <f t="shared" si="929"/>
        <v>24</v>
      </c>
      <c r="AI2815" s="53">
        <f t="shared" si="930"/>
        <v>6.6713108518518513E-2</v>
      </c>
      <c r="AJ2815" s="56">
        <f t="shared" si="931"/>
        <v>7.5</v>
      </c>
    </row>
    <row r="2816" spans="1:36" x14ac:dyDescent="0.25">
      <c r="A2816" s="50">
        <v>2815</v>
      </c>
      <c r="B2816" s="51">
        <v>42240</v>
      </c>
      <c r="C2816" s="75">
        <f t="shared" si="936"/>
        <v>42240</v>
      </c>
      <c r="D2816" s="50" t="s">
        <v>1223</v>
      </c>
      <c r="E2816" s="50">
        <v>1</v>
      </c>
      <c r="F2816" s="50">
        <v>0</v>
      </c>
      <c r="G2816" s="50">
        <v>10</v>
      </c>
      <c r="H2816" s="50">
        <v>0</v>
      </c>
      <c r="I2816" s="53">
        <f t="shared" si="917"/>
        <v>6.9444444444444441E-3</v>
      </c>
      <c r="J2816" s="54">
        <f t="shared" si="918"/>
        <v>6.9444444444444441E-3</v>
      </c>
      <c r="K2816" s="50" t="s">
        <v>1548</v>
      </c>
      <c r="L2816" s="50" t="s">
        <v>1048</v>
      </c>
      <c r="M2816" s="55">
        <f t="shared" si="919"/>
        <v>6.0000000000000053</v>
      </c>
      <c r="N2816" s="50">
        <v>0</v>
      </c>
      <c r="O2816" s="50" t="s">
        <v>253</v>
      </c>
      <c r="S2816" s="151">
        <f t="shared" si="920"/>
        <v>0.18194444444444444</v>
      </c>
      <c r="T2816" s="151">
        <f t="shared" si="921"/>
        <v>9.0972222222222218E-2</v>
      </c>
      <c r="V2816" s="393">
        <f t="shared" si="932"/>
        <v>0</v>
      </c>
      <c r="W2816" s="393">
        <f t="shared" si="933"/>
        <v>0</v>
      </c>
      <c r="X2816" s="53">
        <f t="shared" si="922"/>
        <v>0.18194444444444444</v>
      </c>
      <c r="Y2816" s="53">
        <f t="shared" si="923"/>
        <v>0.21833362444444443</v>
      </c>
      <c r="Z2816" s="53">
        <f t="shared" si="924"/>
        <v>9.0972222222222218E-2</v>
      </c>
      <c r="AA2816" s="53">
        <f t="shared" si="925"/>
        <v>0.10916681222222221</v>
      </c>
      <c r="AB2816" s="50">
        <f t="shared" si="926"/>
        <v>1699</v>
      </c>
      <c r="AC2816" s="50">
        <f t="shared" si="935"/>
        <v>2015</v>
      </c>
      <c r="AD2816" s="50">
        <f t="shared" si="927"/>
        <v>8</v>
      </c>
      <c r="AE2816" s="56">
        <f t="shared" si="928"/>
        <v>201508</v>
      </c>
      <c r="AF2816" s="56">
        <f t="shared" si="937"/>
        <v>35</v>
      </c>
      <c r="AG2816" s="58">
        <f t="shared" si="934"/>
        <v>0</v>
      </c>
      <c r="AH2816" s="56">
        <f t="shared" si="929"/>
        <v>24</v>
      </c>
      <c r="AI2816" s="53">
        <f t="shared" si="930"/>
        <v>0.20013903444444442</v>
      </c>
      <c r="AJ2816" s="56">
        <f t="shared" si="931"/>
        <v>4.2699999999999996</v>
      </c>
    </row>
    <row r="2817" spans="1:36" x14ac:dyDescent="0.25">
      <c r="A2817" s="50">
        <v>2816</v>
      </c>
      <c r="B2817" s="51">
        <v>42241</v>
      </c>
      <c r="C2817" s="75">
        <f t="shared" si="936"/>
        <v>42241</v>
      </c>
      <c r="D2817" s="50" t="s">
        <v>1223</v>
      </c>
      <c r="E2817" s="50">
        <v>1.5</v>
      </c>
      <c r="F2817" s="50">
        <v>0</v>
      </c>
      <c r="G2817" s="50">
        <v>15</v>
      </c>
      <c r="H2817" s="50">
        <v>0</v>
      </c>
      <c r="I2817" s="53">
        <f t="shared" si="917"/>
        <v>1.0416666666666666E-2</v>
      </c>
      <c r="J2817" s="54">
        <f t="shared" si="918"/>
        <v>6.9444444444444441E-3</v>
      </c>
      <c r="K2817" s="50" t="s">
        <v>1548</v>
      </c>
      <c r="L2817" s="50" t="s">
        <v>1048</v>
      </c>
      <c r="M2817" s="55">
        <f t="shared" si="919"/>
        <v>6.0000000000000053</v>
      </c>
      <c r="N2817" s="50">
        <v>0</v>
      </c>
      <c r="O2817" s="50" t="s">
        <v>253</v>
      </c>
      <c r="S2817" s="151">
        <f t="shared" si="920"/>
        <v>0.18194444444444444</v>
      </c>
      <c r="T2817" s="151">
        <f t="shared" si="921"/>
        <v>9.0972222222222218E-2</v>
      </c>
      <c r="V2817" s="393">
        <f t="shared" si="932"/>
        <v>0</v>
      </c>
      <c r="W2817" s="393">
        <f t="shared" si="933"/>
        <v>0</v>
      </c>
      <c r="X2817" s="53">
        <f t="shared" si="922"/>
        <v>0.18194444444444444</v>
      </c>
      <c r="Y2817" s="53">
        <f t="shared" si="923"/>
        <v>0.21833362444444443</v>
      </c>
      <c r="Z2817" s="53">
        <f t="shared" si="924"/>
        <v>9.0972222222222218E-2</v>
      </c>
      <c r="AA2817" s="53">
        <f t="shared" si="925"/>
        <v>0.10916681222222221</v>
      </c>
      <c r="AB2817" s="50">
        <f t="shared" si="926"/>
        <v>1699</v>
      </c>
      <c r="AC2817" s="50">
        <f t="shared" si="935"/>
        <v>2015</v>
      </c>
      <c r="AD2817" s="50">
        <f t="shared" si="927"/>
        <v>8</v>
      </c>
      <c r="AE2817" s="56">
        <f t="shared" si="928"/>
        <v>201508</v>
      </c>
      <c r="AF2817" s="56">
        <f t="shared" si="937"/>
        <v>35</v>
      </c>
      <c r="AG2817" s="58">
        <f t="shared" si="934"/>
        <v>0</v>
      </c>
      <c r="AH2817" s="56">
        <f t="shared" si="929"/>
        <v>25</v>
      </c>
      <c r="AI2817" s="53">
        <f t="shared" si="930"/>
        <v>0.20013903444444442</v>
      </c>
      <c r="AJ2817" s="56">
        <f t="shared" si="931"/>
        <v>6.4049999999999994</v>
      </c>
    </row>
    <row r="2818" spans="1:36" x14ac:dyDescent="0.25">
      <c r="A2818" s="50">
        <v>2817</v>
      </c>
      <c r="B2818" s="51">
        <v>42243</v>
      </c>
      <c r="C2818" s="75">
        <f t="shared" si="936"/>
        <v>42243</v>
      </c>
      <c r="D2818" s="50" t="s">
        <v>1223</v>
      </c>
      <c r="E2818" s="50">
        <v>3.4</v>
      </c>
      <c r="F2818" s="50">
        <v>0</v>
      </c>
      <c r="G2818" s="50">
        <v>36</v>
      </c>
      <c r="H2818" s="50">
        <v>23</v>
      </c>
      <c r="I2818" s="53">
        <f t="shared" ref="I2818:I2881" si="938">IF(E2818&gt;0,TIME(F2818,G2818,H2818),"")</f>
        <v>2.5266203703703704E-2</v>
      </c>
      <c r="J2818" s="54">
        <f t="shared" ref="J2818:J2881" si="939">IF(E2818&gt;0,TIME(F2818,G2818,H2818)/E2818,"")</f>
        <v>7.4312363834422657E-3</v>
      </c>
      <c r="K2818" s="50" t="s">
        <v>1548</v>
      </c>
      <c r="L2818" s="50" t="s">
        <v>1660</v>
      </c>
      <c r="M2818" s="55">
        <f t="shared" ref="M2818:M2881" si="940">IF(D2818&gt;0,0.0416666666666667/J2818,"")</f>
        <v>5.6069628950984924</v>
      </c>
      <c r="N2818" s="50">
        <v>151</v>
      </c>
      <c r="O2818" s="50" t="s">
        <v>184</v>
      </c>
      <c r="R2818" s="50" t="s">
        <v>1661</v>
      </c>
      <c r="S2818" s="151">
        <f t="shared" ref="S2818:S2881" si="941">IF("1-Swim"=D2818,J2818*2.4,IF("2-Bike"=D2818,J2818*112,IF("3-Run"=D2818,J2818*26.2,0)))</f>
        <v>0.19469839324618735</v>
      </c>
      <c r="T2818" s="151">
        <f t="shared" ref="T2818:T2881" si="942">S2818/2</f>
        <v>9.7349196623093673E-2</v>
      </c>
      <c r="V2818" s="393">
        <f t="shared" si="932"/>
        <v>0</v>
      </c>
      <c r="W2818" s="393">
        <f t="shared" si="933"/>
        <v>0</v>
      </c>
      <c r="X2818" s="53">
        <f t="shared" ref="X2818:X2881" si="943">J2818*26.2</f>
        <v>0.19469839324618735</v>
      </c>
      <c r="Y2818" s="53">
        <f t="shared" ref="Y2818:Y2881" si="944">(J2818+0.0013889)*26.2</f>
        <v>0.23108757324618734</v>
      </c>
      <c r="Z2818" s="53">
        <f t="shared" ref="Z2818:Z2881" si="945">X2818/2</f>
        <v>9.7349196623093673E-2</v>
      </c>
      <c r="AA2818" s="53">
        <f t="shared" ref="AA2818:AA2881" si="946">Y2818/2</f>
        <v>0.11554378662309367</v>
      </c>
      <c r="AB2818" s="50">
        <f t="shared" ref="AB2818:AB2881" si="947">RANK(J2818,J:J,1)</f>
        <v>2296</v>
      </c>
      <c r="AC2818" s="50">
        <f t="shared" si="935"/>
        <v>2015</v>
      </c>
      <c r="AD2818" s="50">
        <f t="shared" ref="AD2818:AD2881" si="948">MONTH(B2818)</f>
        <v>8</v>
      </c>
      <c r="AE2818" s="56">
        <f t="shared" ref="AE2818:AE2881" si="949">AC2818*100+AD2818</f>
        <v>201508</v>
      </c>
      <c r="AF2818" s="56">
        <f t="shared" si="937"/>
        <v>35</v>
      </c>
      <c r="AG2818" s="58">
        <f t="shared" si="934"/>
        <v>1</v>
      </c>
      <c r="AH2818" s="56">
        <f t="shared" ref="AH2818:AH2881" si="950">DAY(B2818)</f>
        <v>27</v>
      </c>
      <c r="AI2818" s="53">
        <f t="shared" ref="AI2818:AI2881" si="951">Z2818+AA2818</f>
        <v>0.21289298324618733</v>
      </c>
      <c r="AJ2818" s="56">
        <f t="shared" ref="AJ2818:AJ2881" si="952">IF("1-Swim"=D2818,E2818*46.7,IF("2-Bike"=D2818,E2818,IF("3-Run"=D2818,E2818*4.27,0)))</f>
        <v>14.517999999999999</v>
      </c>
    </row>
    <row r="2819" spans="1:36" x14ac:dyDescent="0.25">
      <c r="A2819" s="50">
        <v>2818</v>
      </c>
      <c r="B2819" s="51">
        <v>42244</v>
      </c>
      <c r="C2819" s="75">
        <f t="shared" si="936"/>
        <v>42244</v>
      </c>
      <c r="D2819" s="50" t="s">
        <v>1224</v>
      </c>
      <c r="E2819" s="50">
        <v>10.25</v>
      </c>
      <c r="F2819" s="50">
        <v>0</v>
      </c>
      <c r="G2819" s="50">
        <v>48</v>
      </c>
      <c r="H2819" s="50">
        <v>25</v>
      </c>
      <c r="I2819" s="53">
        <f t="shared" si="938"/>
        <v>3.3622685185185179E-2</v>
      </c>
      <c r="J2819" s="54">
        <f t="shared" si="939"/>
        <v>3.2802619692863591E-3</v>
      </c>
      <c r="K2819" s="50" t="s">
        <v>1340</v>
      </c>
      <c r="L2819" s="50" t="s">
        <v>315</v>
      </c>
      <c r="M2819" s="55">
        <f t="shared" si="940"/>
        <v>12.702237521514641</v>
      </c>
      <c r="N2819" s="50">
        <v>0</v>
      </c>
      <c r="O2819" s="50" t="s">
        <v>255</v>
      </c>
      <c r="S2819" s="151">
        <f t="shared" si="941"/>
        <v>0.36738934056007222</v>
      </c>
      <c r="T2819" s="151">
        <f t="shared" si="942"/>
        <v>0.18369467028003611</v>
      </c>
      <c r="V2819" s="393">
        <f t="shared" ref="V2819:V2882" si="953">U2819*0.000568182</f>
        <v>0</v>
      </c>
      <c r="W2819" s="393">
        <f t="shared" ref="W2819:W2882" si="954">U2819*0.0006213713910761</f>
        <v>0</v>
      </c>
      <c r="X2819" s="53">
        <f t="shared" si="943"/>
        <v>8.5942863595302607E-2</v>
      </c>
      <c r="Y2819" s="53">
        <f t="shared" si="944"/>
        <v>0.12233204359530261</v>
      </c>
      <c r="Z2819" s="53">
        <f t="shared" si="945"/>
        <v>4.2971431797651304E-2</v>
      </c>
      <c r="AA2819" s="53">
        <f t="shared" si="946"/>
        <v>6.1166021797651307E-2</v>
      </c>
      <c r="AB2819" s="50">
        <f t="shared" si="947"/>
        <v>859</v>
      </c>
      <c r="AC2819" s="50">
        <f t="shared" si="935"/>
        <v>2015</v>
      </c>
      <c r="AD2819" s="50">
        <f t="shared" si="948"/>
        <v>8</v>
      </c>
      <c r="AE2819" s="56">
        <f t="shared" si="949"/>
        <v>201508</v>
      </c>
      <c r="AF2819" s="56">
        <f t="shared" si="937"/>
        <v>35</v>
      </c>
      <c r="AG2819" s="58">
        <f t="shared" si="934"/>
        <v>0</v>
      </c>
      <c r="AH2819" s="56">
        <f t="shared" si="950"/>
        <v>28</v>
      </c>
      <c r="AI2819" s="53">
        <f t="shared" si="951"/>
        <v>0.1041374535953026</v>
      </c>
      <c r="AJ2819" s="56">
        <f t="shared" si="952"/>
        <v>10.25</v>
      </c>
    </row>
    <row r="2820" spans="1:36" x14ac:dyDescent="0.25">
      <c r="A2820" s="50">
        <v>2819</v>
      </c>
      <c r="B2820" s="51">
        <v>42244</v>
      </c>
      <c r="C2820" s="75">
        <f t="shared" si="936"/>
        <v>42244</v>
      </c>
      <c r="D2820" s="50" t="s">
        <v>1223</v>
      </c>
      <c r="E2820" s="50">
        <v>5</v>
      </c>
      <c r="F2820" s="50">
        <v>1</v>
      </c>
      <c r="G2820" s="50">
        <v>2</v>
      </c>
      <c r="H2820" s="50">
        <v>58</v>
      </c>
      <c r="I2820" s="53">
        <f t="shared" si="938"/>
        <v>4.372685185185185E-2</v>
      </c>
      <c r="J2820" s="54">
        <f t="shared" si="939"/>
        <v>8.7453703703703704E-3</v>
      </c>
      <c r="K2820" s="50" t="s">
        <v>1653</v>
      </c>
      <c r="L2820" s="50" t="s">
        <v>1662</v>
      </c>
      <c r="M2820" s="55">
        <f t="shared" si="940"/>
        <v>4.7644256220222374</v>
      </c>
      <c r="N2820" s="50">
        <v>0</v>
      </c>
      <c r="O2820" s="50" t="s">
        <v>255</v>
      </c>
      <c r="S2820" s="151">
        <f t="shared" si="941"/>
        <v>0.2291287037037037</v>
      </c>
      <c r="T2820" s="151">
        <f t="shared" si="942"/>
        <v>0.11456435185185185</v>
      </c>
      <c r="V2820" s="393">
        <f t="shared" si="953"/>
        <v>0</v>
      </c>
      <c r="W2820" s="393">
        <f t="shared" si="954"/>
        <v>0</v>
      </c>
      <c r="X2820" s="53">
        <f t="shared" si="943"/>
        <v>0.2291287037037037</v>
      </c>
      <c r="Y2820" s="53">
        <f t="shared" si="944"/>
        <v>0.26551788370370372</v>
      </c>
      <c r="Z2820" s="53">
        <f t="shared" si="945"/>
        <v>0.11456435185185185</v>
      </c>
      <c r="AA2820" s="53">
        <f t="shared" si="946"/>
        <v>0.13275894185185186</v>
      </c>
      <c r="AB2820" s="50">
        <f t="shared" si="947"/>
        <v>3170</v>
      </c>
      <c r="AC2820" s="50">
        <f t="shared" si="935"/>
        <v>2015</v>
      </c>
      <c r="AD2820" s="50">
        <f t="shared" si="948"/>
        <v>8</v>
      </c>
      <c r="AE2820" s="56">
        <f t="shared" si="949"/>
        <v>201508</v>
      </c>
      <c r="AF2820" s="56">
        <f t="shared" si="937"/>
        <v>35</v>
      </c>
      <c r="AG2820" s="58">
        <f t="shared" si="934"/>
        <v>0</v>
      </c>
      <c r="AH2820" s="56">
        <f t="shared" si="950"/>
        <v>28</v>
      </c>
      <c r="AI2820" s="53">
        <f t="shared" si="951"/>
        <v>0.24732329370370371</v>
      </c>
      <c r="AJ2820" s="56">
        <f t="shared" si="952"/>
        <v>21.349999999999998</v>
      </c>
    </row>
    <row r="2821" spans="1:36" x14ac:dyDescent="0.25">
      <c r="A2821" s="50">
        <v>2820</v>
      </c>
      <c r="B2821" s="51">
        <v>42246</v>
      </c>
      <c r="C2821" s="75">
        <f t="shared" si="936"/>
        <v>42246</v>
      </c>
      <c r="D2821" s="50" t="s">
        <v>1223</v>
      </c>
      <c r="E2821" s="50">
        <v>14</v>
      </c>
      <c r="F2821" s="50">
        <v>3</v>
      </c>
      <c r="G2821" s="50">
        <v>1</v>
      </c>
      <c r="H2821" s="50">
        <v>5</v>
      </c>
      <c r="I2821" s="53">
        <f t="shared" si="938"/>
        <v>0.12575231481481483</v>
      </c>
      <c r="J2821" s="54">
        <f t="shared" si="939"/>
        <v>8.9823082010582027E-3</v>
      </c>
      <c r="K2821" s="50" t="s">
        <v>1663</v>
      </c>
      <c r="L2821" s="50" t="s">
        <v>1664</v>
      </c>
      <c r="M2821" s="55">
        <f t="shared" si="940"/>
        <v>4.6387482742751986</v>
      </c>
      <c r="N2821" s="50">
        <v>0</v>
      </c>
      <c r="O2821" s="50" t="s">
        <v>228</v>
      </c>
      <c r="R2821" s="50" t="s">
        <v>1665</v>
      </c>
      <c r="S2821" s="151">
        <f t="shared" si="941"/>
        <v>0.23533647486772491</v>
      </c>
      <c r="T2821" s="151">
        <f t="shared" si="942"/>
        <v>0.11766823743386245</v>
      </c>
      <c r="V2821" s="393">
        <f t="shared" si="953"/>
        <v>0</v>
      </c>
      <c r="W2821" s="393">
        <f t="shared" si="954"/>
        <v>0</v>
      </c>
      <c r="X2821" s="53">
        <f t="shared" si="943"/>
        <v>0.23533647486772491</v>
      </c>
      <c r="Y2821" s="53">
        <f t="shared" si="944"/>
        <v>0.27172565486772493</v>
      </c>
      <c r="Z2821" s="53">
        <f t="shared" si="945"/>
        <v>0.11766823743386245</v>
      </c>
      <c r="AA2821" s="53">
        <f t="shared" si="946"/>
        <v>0.13586282743386247</v>
      </c>
      <c r="AB2821" s="50">
        <f t="shared" si="947"/>
        <v>3227</v>
      </c>
      <c r="AC2821" s="50">
        <f t="shared" si="935"/>
        <v>2015</v>
      </c>
      <c r="AD2821" s="50">
        <f t="shared" si="948"/>
        <v>8</v>
      </c>
      <c r="AE2821" s="56">
        <f t="shared" si="949"/>
        <v>201508</v>
      </c>
      <c r="AF2821" s="56">
        <f t="shared" si="937"/>
        <v>36</v>
      </c>
      <c r="AG2821" s="58">
        <f t="shared" si="934"/>
        <v>1</v>
      </c>
      <c r="AH2821" s="56">
        <f t="shared" si="950"/>
        <v>30</v>
      </c>
      <c r="AI2821" s="53">
        <f t="shared" si="951"/>
        <v>0.25353106486772492</v>
      </c>
      <c r="AJ2821" s="56">
        <f t="shared" si="952"/>
        <v>59.779999999999994</v>
      </c>
    </row>
    <row r="2822" spans="1:36" x14ac:dyDescent="0.25">
      <c r="A2822" s="50">
        <v>2821</v>
      </c>
      <c r="B2822" s="51">
        <v>42248</v>
      </c>
      <c r="C2822" s="75">
        <f t="shared" si="936"/>
        <v>42248</v>
      </c>
      <c r="D2822" s="50" t="s">
        <v>1223</v>
      </c>
      <c r="E2822" s="50">
        <v>3.1</v>
      </c>
      <c r="F2822" s="50">
        <v>0</v>
      </c>
      <c r="G2822" s="50">
        <v>33</v>
      </c>
      <c r="H2822" s="50">
        <v>1</v>
      </c>
      <c r="I2822" s="53">
        <f t="shared" si="938"/>
        <v>2.2928240740740739E-2</v>
      </c>
      <c r="J2822" s="54">
        <f t="shared" si="939"/>
        <v>7.3962066905615288E-3</v>
      </c>
      <c r="K2822" s="50" t="s">
        <v>1548</v>
      </c>
      <c r="L2822" s="50" t="s">
        <v>1666</v>
      </c>
      <c r="M2822" s="55">
        <f t="shared" si="940"/>
        <v>5.633518425037864</v>
      </c>
      <c r="N2822" s="50">
        <v>0</v>
      </c>
      <c r="O2822" s="50" t="s">
        <v>228</v>
      </c>
      <c r="S2822" s="151">
        <f t="shared" si="941"/>
        <v>0.19378061529271204</v>
      </c>
      <c r="T2822" s="151">
        <f t="shared" si="942"/>
        <v>9.6890307646356019E-2</v>
      </c>
      <c r="V2822" s="393">
        <f t="shared" si="953"/>
        <v>0</v>
      </c>
      <c r="W2822" s="393">
        <f t="shared" si="954"/>
        <v>0</v>
      </c>
      <c r="X2822" s="53">
        <f t="shared" si="943"/>
        <v>0.19378061529271204</v>
      </c>
      <c r="Y2822" s="53">
        <f t="shared" si="944"/>
        <v>0.23016979529271206</v>
      </c>
      <c r="Z2822" s="53">
        <f t="shared" si="945"/>
        <v>9.6890307646356019E-2</v>
      </c>
      <c r="AA2822" s="53">
        <f t="shared" si="946"/>
        <v>0.11508489764635603</v>
      </c>
      <c r="AB2822" s="50">
        <f t="shared" si="947"/>
        <v>2260</v>
      </c>
      <c r="AC2822" s="50">
        <f t="shared" si="935"/>
        <v>2015</v>
      </c>
      <c r="AD2822" s="50">
        <f t="shared" si="948"/>
        <v>9</v>
      </c>
      <c r="AE2822" s="56">
        <f t="shared" si="949"/>
        <v>201509</v>
      </c>
      <c r="AF2822" s="56">
        <f t="shared" si="937"/>
        <v>36</v>
      </c>
      <c r="AG2822" s="58">
        <f t="shared" si="934"/>
        <v>1</v>
      </c>
      <c r="AH2822" s="56">
        <f t="shared" si="950"/>
        <v>1</v>
      </c>
      <c r="AI2822" s="53">
        <f t="shared" si="951"/>
        <v>0.21197520529271205</v>
      </c>
      <c r="AJ2822" s="56">
        <f t="shared" si="952"/>
        <v>13.236999999999998</v>
      </c>
    </row>
    <row r="2823" spans="1:36" x14ac:dyDescent="0.25">
      <c r="A2823" s="50">
        <v>2822</v>
      </c>
      <c r="B2823" s="51">
        <v>42249</v>
      </c>
      <c r="C2823" s="75">
        <f t="shared" si="936"/>
        <v>42249</v>
      </c>
      <c r="D2823" s="50" t="s">
        <v>1223</v>
      </c>
      <c r="E2823" s="50">
        <v>3</v>
      </c>
      <c r="F2823" s="50">
        <v>0</v>
      </c>
      <c r="G2823" s="50">
        <v>35</v>
      </c>
      <c r="H2823" s="50">
        <v>6</v>
      </c>
      <c r="I2823" s="53">
        <f t="shared" si="938"/>
        <v>2.4375000000000004E-2</v>
      </c>
      <c r="J2823" s="54">
        <f t="shared" si="939"/>
        <v>8.125000000000002E-3</v>
      </c>
      <c r="K2823" s="50" t="s">
        <v>1548</v>
      </c>
      <c r="L2823" s="50" t="s">
        <v>1048</v>
      </c>
      <c r="M2823" s="55">
        <f t="shared" si="940"/>
        <v>5.1282051282051313</v>
      </c>
      <c r="N2823" s="50">
        <v>0</v>
      </c>
      <c r="O2823" s="50" t="s">
        <v>253</v>
      </c>
      <c r="S2823" s="151">
        <f t="shared" si="941"/>
        <v>0.21287500000000004</v>
      </c>
      <c r="T2823" s="151">
        <f t="shared" si="942"/>
        <v>0.10643750000000002</v>
      </c>
      <c r="V2823" s="393">
        <f t="shared" si="953"/>
        <v>0</v>
      </c>
      <c r="W2823" s="393">
        <f t="shared" si="954"/>
        <v>0</v>
      </c>
      <c r="X2823" s="53">
        <f t="shared" si="943"/>
        <v>0.21287500000000004</v>
      </c>
      <c r="Y2823" s="53">
        <f t="shared" si="944"/>
        <v>0.24926418000000006</v>
      </c>
      <c r="Z2823" s="53">
        <f t="shared" si="945"/>
        <v>0.10643750000000002</v>
      </c>
      <c r="AA2823" s="53">
        <f t="shared" si="946"/>
        <v>0.12463209000000003</v>
      </c>
      <c r="AB2823" s="50">
        <f t="shared" si="947"/>
        <v>2885</v>
      </c>
      <c r="AC2823" s="50">
        <f t="shared" si="935"/>
        <v>2015</v>
      </c>
      <c r="AD2823" s="50">
        <f t="shared" si="948"/>
        <v>9</v>
      </c>
      <c r="AE2823" s="56">
        <f t="shared" si="949"/>
        <v>201509</v>
      </c>
      <c r="AF2823" s="56">
        <f t="shared" si="937"/>
        <v>36</v>
      </c>
      <c r="AG2823" s="58">
        <f t="shared" si="934"/>
        <v>0</v>
      </c>
      <c r="AH2823" s="56">
        <f t="shared" si="950"/>
        <v>2</v>
      </c>
      <c r="AI2823" s="53">
        <f t="shared" si="951"/>
        <v>0.23106959000000005</v>
      </c>
      <c r="AJ2823" s="56">
        <f t="shared" si="952"/>
        <v>12.809999999999999</v>
      </c>
    </row>
    <row r="2824" spans="1:36" x14ac:dyDescent="0.25">
      <c r="A2824" s="50">
        <v>2823</v>
      </c>
      <c r="B2824" s="51">
        <v>42253</v>
      </c>
      <c r="C2824" s="75">
        <f t="shared" si="936"/>
        <v>42253</v>
      </c>
      <c r="D2824" s="50" t="s">
        <v>1223</v>
      </c>
      <c r="E2824" s="50">
        <v>16</v>
      </c>
      <c r="F2824" s="50">
        <v>3</v>
      </c>
      <c r="G2824" s="50">
        <v>59</v>
      </c>
      <c r="H2824" s="50">
        <v>14</v>
      </c>
      <c r="I2824" s="53">
        <f t="shared" si="938"/>
        <v>0.16613425925925926</v>
      </c>
      <c r="J2824" s="54">
        <f t="shared" si="939"/>
        <v>1.0383391203703704E-2</v>
      </c>
      <c r="K2824" s="50" t="s">
        <v>1663</v>
      </c>
      <c r="L2824" s="50" t="s">
        <v>1667</v>
      </c>
      <c r="M2824" s="55">
        <f t="shared" si="940"/>
        <v>4.0128187264873931</v>
      </c>
      <c r="N2824" s="50">
        <v>0</v>
      </c>
      <c r="O2824" s="50" t="s">
        <v>228</v>
      </c>
      <c r="S2824" s="151">
        <f t="shared" si="941"/>
        <v>0.272044849537037</v>
      </c>
      <c r="T2824" s="151">
        <f t="shared" si="942"/>
        <v>0.1360224247685185</v>
      </c>
      <c r="V2824" s="393">
        <f t="shared" si="953"/>
        <v>0</v>
      </c>
      <c r="W2824" s="393">
        <f t="shared" si="954"/>
        <v>0</v>
      </c>
      <c r="X2824" s="53">
        <f t="shared" si="943"/>
        <v>0.272044849537037</v>
      </c>
      <c r="Y2824" s="53">
        <f t="shared" si="944"/>
        <v>0.30843402953703702</v>
      </c>
      <c r="Z2824" s="53">
        <f t="shared" si="945"/>
        <v>0.1360224247685185</v>
      </c>
      <c r="AA2824" s="53">
        <f t="shared" si="946"/>
        <v>0.15421701476851851</v>
      </c>
      <c r="AB2824" s="50">
        <f t="shared" si="947"/>
        <v>3434</v>
      </c>
      <c r="AC2824" s="50">
        <f t="shared" si="935"/>
        <v>2015</v>
      </c>
      <c r="AD2824" s="50">
        <f t="shared" si="948"/>
        <v>9</v>
      </c>
      <c r="AE2824" s="56">
        <f t="shared" si="949"/>
        <v>201509</v>
      </c>
      <c r="AF2824" s="56">
        <f t="shared" si="937"/>
        <v>37</v>
      </c>
      <c r="AG2824" s="58">
        <f t="shared" si="934"/>
        <v>3</v>
      </c>
      <c r="AH2824" s="56">
        <f t="shared" si="950"/>
        <v>6</v>
      </c>
      <c r="AI2824" s="53">
        <f t="shared" si="951"/>
        <v>0.29023943953703701</v>
      </c>
      <c r="AJ2824" s="56">
        <f t="shared" si="952"/>
        <v>68.319999999999993</v>
      </c>
    </row>
    <row r="2825" spans="1:36" x14ac:dyDescent="0.25">
      <c r="A2825" s="50">
        <v>2824</v>
      </c>
      <c r="B2825" s="51">
        <v>42254</v>
      </c>
      <c r="C2825" s="75">
        <f t="shared" si="936"/>
        <v>42254</v>
      </c>
      <c r="D2825" s="50" t="s">
        <v>1223</v>
      </c>
      <c r="E2825" s="50">
        <v>3.1</v>
      </c>
      <c r="F2825" s="50">
        <v>0</v>
      </c>
      <c r="G2825" s="50">
        <v>29</v>
      </c>
      <c r="H2825" s="50">
        <v>32</v>
      </c>
      <c r="I2825" s="53">
        <f t="shared" si="938"/>
        <v>2.0509259259259258E-2</v>
      </c>
      <c r="J2825" s="54">
        <f t="shared" si="939"/>
        <v>6.615890083632019E-3</v>
      </c>
      <c r="K2825" s="50" t="s">
        <v>1663</v>
      </c>
      <c r="L2825" s="50" t="s">
        <v>258</v>
      </c>
      <c r="M2825" s="55">
        <f t="shared" si="940"/>
        <v>6.2979683972912017</v>
      </c>
      <c r="N2825" s="50">
        <v>0</v>
      </c>
      <c r="O2825" s="50" t="s">
        <v>228</v>
      </c>
      <c r="S2825" s="151">
        <f t="shared" si="941"/>
        <v>0.17333632019115888</v>
      </c>
      <c r="T2825" s="151">
        <f t="shared" si="942"/>
        <v>8.6668160095579441E-2</v>
      </c>
      <c r="V2825" s="393">
        <f t="shared" si="953"/>
        <v>0</v>
      </c>
      <c r="W2825" s="393">
        <f t="shared" si="954"/>
        <v>0</v>
      </c>
      <c r="X2825" s="53">
        <f t="shared" si="943"/>
        <v>0.17333632019115888</v>
      </c>
      <c r="Y2825" s="53">
        <f t="shared" si="944"/>
        <v>0.2097255001911589</v>
      </c>
      <c r="Z2825" s="53">
        <f t="shared" si="945"/>
        <v>8.6668160095579441E-2</v>
      </c>
      <c r="AA2825" s="53">
        <f t="shared" si="946"/>
        <v>0.10486275009557945</v>
      </c>
      <c r="AB2825" s="50">
        <f t="shared" si="947"/>
        <v>1315</v>
      </c>
      <c r="AC2825" s="50">
        <f t="shared" si="935"/>
        <v>2015</v>
      </c>
      <c r="AD2825" s="50">
        <f t="shared" si="948"/>
        <v>9</v>
      </c>
      <c r="AE2825" s="56">
        <f t="shared" si="949"/>
        <v>201509</v>
      </c>
      <c r="AF2825" s="56">
        <f t="shared" si="937"/>
        <v>37</v>
      </c>
      <c r="AG2825" s="58">
        <f t="shared" ref="AG2825:AG2888" si="955">IF(ISBLANK(B2825)," ",MAX(B2825-B2824-1,0))</f>
        <v>0</v>
      </c>
      <c r="AH2825" s="56">
        <f t="shared" si="950"/>
        <v>7</v>
      </c>
      <c r="AI2825" s="53">
        <f t="shared" si="951"/>
        <v>0.19153091019115889</v>
      </c>
      <c r="AJ2825" s="56">
        <f t="shared" si="952"/>
        <v>13.236999999999998</v>
      </c>
    </row>
    <row r="2826" spans="1:36" x14ac:dyDescent="0.25">
      <c r="A2826" s="50">
        <v>2825</v>
      </c>
      <c r="B2826" s="51">
        <v>42255</v>
      </c>
      <c r="C2826" s="75">
        <f t="shared" si="936"/>
        <v>42255</v>
      </c>
      <c r="D2826" s="50" t="s">
        <v>1224</v>
      </c>
      <c r="E2826" s="50">
        <v>10</v>
      </c>
      <c r="F2826" s="50">
        <v>0</v>
      </c>
      <c r="G2826" s="50">
        <v>28</v>
      </c>
      <c r="H2826" s="50">
        <v>30</v>
      </c>
      <c r="I2826" s="53">
        <f t="shared" si="938"/>
        <v>1.9791666666666666E-2</v>
      </c>
      <c r="J2826" s="54">
        <f t="shared" si="939"/>
        <v>1.9791666666666664E-3</v>
      </c>
      <c r="K2826" s="50" t="s">
        <v>1548</v>
      </c>
      <c r="L2826" s="50" t="s">
        <v>1132</v>
      </c>
      <c r="M2826" s="55">
        <f t="shared" si="940"/>
        <v>21.052631578947388</v>
      </c>
      <c r="N2826" s="50">
        <v>0</v>
      </c>
      <c r="O2826" s="50" t="s">
        <v>253</v>
      </c>
      <c r="S2826" s="151">
        <f t="shared" si="941"/>
        <v>0.22166666666666662</v>
      </c>
      <c r="T2826" s="151">
        <f t="shared" si="942"/>
        <v>0.11083333333333331</v>
      </c>
      <c r="V2826" s="393">
        <f t="shared" si="953"/>
        <v>0</v>
      </c>
      <c r="W2826" s="393">
        <f t="shared" si="954"/>
        <v>0</v>
      </c>
      <c r="X2826" s="53">
        <f t="shared" si="943"/>
        <v>5.185416666666666E-2</v>
      </c>
      <c r="Y2826" s="53">
        <f t="shared" si="944"/>
        <v>8.8243346666666667E-2</v>
      </c>
      <c r="Z2826" s="53">
        <f t="shared" si="945"/>
        <v>2.592708333333333E-2</v>
      </c>
      <c r="AA2826" s="53">
        <f t="shared" si="946"/>
        <v>4.4121673333333333E-2</v>
      </c>
      <c r="AB2826" s="50">
        <f t="shared" si="947"/>
        <v>168</v>
      </c>
      <c r="AC2826" s="50">
        <f t="shared" si="935"/>
        <v>2015</v>
      </c>
      <c r="AD2826" s="50">
        <f t="shared" si="948"/>
        <v>9</v>
      </c>
      <c r="AE2826" s="56">
        <f t="shared" si="949"/>
        <v>201509</v>
      </c>
      <c r="AF2826" s="56">
        <f t="shared" si="937"/>
        <v>37</v>
      </c>
      <c r="AG2826" s="58">
        <f t="shared" si="955"/>
        <v>0</v>
      </c>
      <c r="AH2826" s="56">
        <f t="shared" si="950"/>
        <v>8</v>
      </c>
      <c r="AI2826" s="53">
        <f t="shared" si="951"/>
        <v>7.0048756666666656E-2</v>
      </c>
      <c r="AJ2826" s="56">
        <f t="shared" si="952"/>
        <v>10</v>
      </c>
    </row>
    <row r="2827" spans="1:36" x14ac:dyDescent="0.25">
      <c r="A2827" s="50">
        <v>2826</v>
      </c>
      <c r="B2827" s="51">
        <v>42256</v>
      </c>
      <c r="C2827" s="75">
        <f t="shared" si="936"/>
        <v>42256</v>
      </c>
      <c r="D2827" s="50" t="s">
        <v>1223</v>
      </c>
      <c r="E2827" s="50">
        <v>4.4000000000000004</v>
      </c>
      <c r="F2827" s="50">
        <v>0</v>
      </c>
      <c r="G2827" s="50">
        <v>45</v>
      </c>
      <c r="H2827" s="50">
        <v>0</v>
      </c>
      <c r="I2827" s="53">
        <f t="shared" si="938"/>
        <v>3.125E-2</v>
      </c>
      <c r="J2827" s="54">
        <f t="shared" si="939"/>
        <v>7.102272727272727E-3</v>
      </c>
      <c r="K2827" s="50" t="s">
        <v>1560</v>
      </c>
      <c r="L2827" s="50" t="s">
        <v>17</v>
      </c>
      <c r="M2827" s="55">
        <f t="shared" si="940"/>
        <v>5.8666666666666716</v>
      </c>
      <c r="N2827" s="50">
        <v>0</v>
      </c>
      <c r="O2827" s="50" t="s">
        <v>253</v>
      </c>
      <c r="S2827" s="151">
        <f t="shared" si="941"/>
        <v>0.18607954545454544</v>
      </c>
      <c r="T2827" s="151">
        <f t="shared" si="942"/>
        <v>9.3039772727272721E-2</v>
      </c>
      <c r="V2827" s="393">
        <f t="shared" si="953"/>
        <v>0</v>
      </c>
      <c r="W2827" s="393">
        <f t="shared" si="954"/>
        <v>0</v>
      </c>
      <c r="X2827" s="53">
        <f t="shared" si="943"/>
        <v>0.18607954545454544</v>
      </c>
      <c r="Y2827" s="53">
        <f t="shared" si="944"/>
        <v>0.22246872545454544</v>
      </c>
      <c r="Z2827" s="53">
        <f t="shared" si="945"/>
        <v>9.3039772727272721E-2</v>
      </c>
      <c r="AA2827" s="53">
        <f t="shared" si="946"/>
        <v>0.11123436272727272</v>
      </c>
      <c r="AB2827" s="50">
        <f t="shared" si="947"/>
        <v>1916</v>
      </c>
      <c r="AC2827" s="50">
        <f t="shared" si="935"/>
        <v>2015</v>
      </c>
      <c r="AD2827" s="50">
        <f t="shared" si="948"/>
        <v>9</v>
      </c>
      <c r="AE2827" s="56">
        <f t="shared" si="949"/>
        <v>201509</v>
      </c>
      <c r="AF2827" s="56">
        <f t="shared" si="937"/>
        <v>37</v>
      </c>
      <c r="AG2827" s="58">
        <f t="shared" si="955"/>
        <v>0</v>
      </c>
      <c r="AH2827" s="56">
        <f t="shared" si="950"/>
        <v>9</v>
      </c>
      <c r="AI2827" s="53">
        <f t="shared" si="951"/>
        <v>0.20427413545454542</v>
      </c>
      <c r="AJ2827" s="56">
        <f t="shared" si="952"/>
        <v>18.788</v>
      </c>
    </row>
    <row r="2828" spans="1:36" x14ac:dyDescent="0.25">
      <c r="A2828" s="50">
        <v>2827</v>
      </c>
      <c r="B2828" s="51">
        <v>42258</v>
      </c>
      <c r="C2828" s="75">
        <f t="shared" si="936"/>
        <v>42258</v>
      </c>
      <c r="D2828" s="50" t="s">
        <v>1223</v>
      </c>
      <c r="E2828" s="50">
        <v>3.2</v>
      </c>
      <c r="F2828" s="50">
        <v>0</v>
      </c>
      <c r="G2828" s="50">
        <v>52</v>
      </c>
      <c r="H2828" s="50">
        <v>9</v>
      </c>
      <c r="I2828" s="53">
        <f t="shared" si="938"/>
        <v>3.6215277777777777E-2</v>
      </c>
      <c r="J2828" s="54">
        <f t="shared" si="939"/>
        <v>1.1317274305555555E-2</v>
      </c>
      <c r="K2828" s="50" t="s">
        <v>1663</v>
      </c>
      <c r="L2828" s="50" t="s">
        <v>1668</v>
      </c>
      <c r="M2828" s="55">
        <f t="shared" si="940"/>
        <v>3.6816874400767046</v>
      </c>
      <c r="N2828" s="50">
        <v>0</v>
      </c>
      <c r="O2828" s="50" t="s">
        <v>228</v>
      </c>
      <c r="S2828" s="151">
        <f t="shared" si="941"/>
        <v>0.29651258680555553</v>
      </c>
      <c r="T2828" s="151">
        <f t="shared" si="942"/>
        <v>0.14825629340277777</v>
      </c>
      <c r="V2828" s="393">
        <f t="shared" si="953"/>
        <v>0</v>
      </c>
      <c r="W2828" s="393">
        <f t="shared" si="954"/>
        <v>0</v>
      </c>
      <c r="X2828" s="53">
        <f t="shared" si="943"/>
        <v>0.29651258680555553</v>
      </c>
      <c r="Y2828" s="53">
        <f t="shared" si="944"/>
        <v>0.33290176680555555</v>
      </c>
      <c r="Z2828" s="53">
        <f t="shared" si="945"/>
        <v>0.14825629340277777</v>
      </c>
      <c r="AA2828" s="53">
        <f t="shared" si="946"/>
        <v>0.16645088340277778</v>
      </c>
      <c r="AB2828" s="50">
        <f t="shared" si="947"/>
        <v>3530</v>
      </c>
      <c r="AC2828" s="50">
        <f t="shared" si="935"/>
        <v>2015</v>
      </c>
      <c r="AD2828" s="50">
        <f t="shared" si="948"/>
        <v>9</v>
      </c>
      <c r="AE2828" s="56">
        <f t="shared" si="949"/>
        <v>201509</v>
      </c>
      <c r="AF2828" s="56">
        <f t="shared" si="937"/>
        <v>37</v>
      </c>
      <c r="AG2828" s="58">
        <f t="shared" si="955"/>
        <v>1</v>
      </c>
      <c r="AH2828" s="56">
        <f t="shared" si="950"/>
        <v>11</v>
      </c>
      <c r="AI2828" s="53">
        <f t="shared" si="951"/>
        <v>0.31470717680555554</v>
      </c>
      <c r="AJ2828" s="56">
        <f t="shared" si="952"/>
        <v>13.664</v>
      </c>
    </row>
    <row r="2829" spans="1:36" x14ac:dyDescent="0.25">
      <c r="A2829" s="50">
        <v>2828</v>
      </c>
      <c r="B2829" s="51">
        <v>42260</v>
      </c>
      <c r="C2829" s="75">
        <f t="shared" si="936"/>
        <v>42260</v>
      </c>
      <c r="D2829" s="50" t="s">
        <v>1223</v>
      </c>
      <c r="E2829" s="50">
        <v>13.8</v>
      </c>
      <c r="F2829" s="50">
        <v>3</v>
      </c>
      <c r="G2829" s="50">
        <v>14</v>
      </c>
      <c r="H2829" s="50">
        <v>46</v>
      </c>
      <c r="I2829" s="53">
        <f t="shared" si="938"/>
        <v>0.13525462962962961</v>
      </c>
      <c r="J2829" s="54">
        <f t="shared" si="939"/>
        <v>9.8010601180891013E-3</v>
      </c>
      <c r="K2829" s="50" t="s">
        <v>1663</v>
      </c>
      <c r="L2829" s="50" t="s">
        <v>1669</v>
      </c>
      <c r="M2829" s="55">
        <f t="shared" si="940"/>
        <v>4.2512408009584162</v>
      </c>
      <c r="N2829" s="50">
        <v>0</v>
      </c>
      <c r="O2829" s="50" t="s">
        <v>228</v>
      </c>
      <c r="S2829" s="151">
        <f t="shared" si="941"/>
        <v>0.25678777509393447</v>
      </c>
      <c r="T2829" s="151">
        <f t="shared" si="942"/>
        <v>0.12839388754696723</v>
      </c>
      <c r="V2829" s="393">
        <f t="shared" si="953"/>
        <v>0</v>
      </c>
      <c r="W2829" s="393">
        <f t="shared" si="954"/>
        <v>0</v>
      </c>
      <c r="X2829" s="53">
        <f t="shared" si="943"/>
        <v>0.25678777509393447</v>
      </c>
      <c r="Y2829" s="53">
        <f t="shared" si="944"/>
        <v>0.29317695509393443</v>
      </c>
      <c r="Z2829" s="53">
        <f t="shared" si="945"/>
        <v>0.12839388754696723</v>
      </c>
      <c r="AA2829" s="53">
        <f t="shared" si="946"/>
        <v>0.14658847754696722</v>
      </c>
      <c r="AB2829" s="50">
        <f t="shared" si="947"/>
        <v>3358</v>
      </c>
      <c r="AC2829" s="50">
        <f t="shared" si="935"/>
        <v>2015</v>
      </c>
      <c r="AD2829" s="50">
        <f t="shared" si="948"/>
        <v>9</v>
      </c>
      <c r="AE2829" s="56">
        <f t="shared" si="949"/>
        <v>201509</v>
      </c>
      <c r="AF2829" s="56">
        <f t="shared" si="937"/>
        <v>38</v>
      </c>
      <c r="AG2829" s="58">
        <f t="shared" si="955"/>
        <v>1</v>
      </c>
      <c r="AH2829" s="56">
        <f t="shared" si="950"/>
        <v>13</v>
      </c>
      <c r="AI2829" s="53">
        <f t="shared" si="951"/>
        <v>0.27498236509393448</v>
      </c>
      <c r="AJ2829" s="56">
        <f t="shared" si="952"/>
        <v>58.925999999999995</v>
      </c>
    </row>
    <row r="2830" spans="1:36" x14ac:dyDescent="0.25">
      <c r="A2830" s="50">
        <v>2829</v>
      </c>
      <c r="B2830" s="51">
        <v>42265</v>
      </c>
      <c r="C2830" s="75">
        <f t="shared" si="936"/>
        <v>42265</v>
      </c>
      <c r="D2830" s="50" t="s">
        <v>1223</v>
      </c>
      <c r="E2830" s="50">
        <v>5.75</v>
      </c>
      <c r="F2830" s="50">
        <v>1</v>
      </c>
      <c r="G2830" s="50">
        <v>16</v>
      </c>
      <c r="H2830" s="50">
        <v>42</v>
      </c>
      <c r="I2830" s="53">
        <f t="shared" si="938"/>
        <v>5.3263888888888888E-2</v>
      </c>
      <c r="J2830" s="54">
        <f t="shared" si="939"/>
        <v>9.2632850241545894E-3</v>
      </c>
      <c r="K2830" s="50" t="s">
        <v>1663</v>
      </c>
      <c r="L2830" s="50" t="s">
        <v>315</v>
      </c>
      <c r="M2830" s="55">
        <f t="shared" si="940"/>
        <v>4.4980443285528064</v>
      </c>
      <c r="N2830" s="50">
        <v>0</v>
      </c>
      <c r="S2830" s="151">
        <f t="shared" si="941"/>
        <v>0.24269806763285023</v>
      </c>
      <c r="T2830" s="151">
        <f t="shared" si="942"/>
        <v>0.12134903381642512</v>
      </c>
      <c r="V2830" s="393">
        <f t="shared" si="953"/>
        <v>0</v>
      </c>
      <c r="W2830" s="393">
        <f t="shared" si="954"/>
        <v>0</v>
      </c>
      <c r="X2830" s="53">
        <f t="shared" si="943"/>
        <v>0.24269806763285023</v>
      </c>
      <c r="Y2830" s="53">
        <f t="shared" si="944"/>
        <v>0.27908724763285025</v>
      </c>
      <c r="Z2830" s="53">
        <f t="shared" si="945"/>
        <v>0.12134903381642512</v>
      </c>
      <c r="AA2830" s="53">
        <f t="shared" si="946"/>
        <v>0.13954362381642513</v>
      </c>
      <c r="AB2830" s="50">
        <f t="shared" si="947"/>
        <v>3273</v>
      </c>
      <c r="AC2830" s="50">
        <f t="shared" si="935"/>
        <v>2015</v>
      </c>
      <c r="AD2830" s="50">
        <f t="shared" si="948"/>
        <v>9</v>
      </c>
      <c r="AE2830" s="56">
        <f t="shared" si="949"/>
        <v>201509</v>
      </c>
      <c r="AF2830" s="56">
        <f t="shared" si="937"/>
        <v>38</v>
      </c>
      <c r="AG2830" s="58">
        <f t="shared" si="955"/>
        <v>4</v>
      </c>
      <c r="AH2830" s="56">
        <f t="shared" si="950"/>
        <v>18</v>
      </c>
      <c r="AI2830" s="53">
        <f t="shared" si="951"/>
        <v>0.26089265763285024</v>
      </c>
      <c r="AJ2830" s="56">
        <f t="shared" si="952"/>
        <v>24.552499999999998</v>
      </c>
    </row>
    <row r="2831" spans="1:36" x14ac:dyDescent="0.25">
      <c r="A2831" s="50">
        <v>2830</v>
      </c>
      <c r="B2831" s="51">
        <v>42265</v>
      </c>
      <c r="C2831" s="75">
        <f t="shared" si="936"/>
        <v>42265</v>
      </c>
      <c r="D2831" s="50" t="s">
        <v>1223</v>
      </c>
      <c r="E2831" s="50">
        <v>3.3</v>
      </c>
      <c r="F2831" s="50">
        <v>0</v>
      </c>
      <c r="G2831" s="50">
        <v>52</v>
      </c>
      <c r="H2831" s="50">
        <v>45</v>
      </c>
      <c r="I2831" s="53">
        <f t="shared" si="938"/>
        <v>3.6631944444444446E-2</v>
      </c>
      <c r="J2831" s="54">
        <f t="shared" si="939"/>
        <v>1.1100589225589227E-2</v>
      </c>
      <c r="K2831" s="50" t="s">
        <v>1653</v>
      </c>
      <c r="L2831" s="50" t="s">
        <v>1668</v>
      </c>
      <c r="M2831" s="55">
        <f t="shared" si="940"/>
        <v>3.7535545023696706</v>
      </c>
      <c r="N2831" s="50">
        <v>0</v>
      </c>
      <c r="S2831" s="151">
        <f t="shared" si="941"/>
        <v>0.29083543771043774</v>
      </c>
      <c r="T2831" s="151">
        <f t="shared" si="942"/>
        <v>0.14541771885521887</v>
      </c>
      <c r="V2831" s="393">
        <f t="shared" si="953"/>
        <v>0</v>
      </c>
      <c r="W2831" s="393">
        <f t="shared" si="954"/>
        <v>0</v>
      </c>
      <c r="X2831" s="53">
        <f t="shared" si="943"/>
        <v>0.29083543771043774</v>
      </c>
      <c r="Y2831" s="53">
        <f t="shared" si="944"/>
        <v>0.32722461771043776</v>
      </c>
      <c r="Z2831" s="53">
        <f t="shared" si="945"/>
        <v>0.14541771885521887</v>
      </c>
      <c r="AA2831" s="53">
        <f t="shared" si="946"/>
        <v>0.16361230885521888</v>
      </c>
      <c r="AB2831" s="50">
        <f t="shared" si="947"/>
        <v>3517</v>
      </c>
      <c r="AC2831" s="50">
        <f t="shared" si="935"/>
        <v>2015</v>
      </c>
      <c r="AD2831" s="50">
        <f t="shared" si="948"/>
        <v>9</v>
      </c>
      <c r="AE2831" s="56">
        <f t="shared" si="949"/>
        <v>201509</v>
      </c>
      <c r="AF2831" s="56">
        <f t="shared" si="937"/>
        <v>38</v>
      </c>
      <c r="AG2831" s="58">
        <f t="shared" si="955"/>
        <v>0</v>
      </c>
      <c r="AH2831" s="56">
        <f t="shared" si="950"/>
        <v>18</v>
      </c>
      <c r="AI2831" s="53">
        <f t="shared" si="951"/>
        <v>0.30903002771043775</v>
      </c>
      <c r="AJ2831" s="56">
        <f t="shared" si="952"/>
        <v>14.090999999999998</v>
      </c>
    </row>
    <row r="2832" spans="1:36" x14ac:dyDescent="0.25">
      <c r="A2832" s="50">
        <v>2831</v>
      </c>
      <c r="B2832" s="51">
        <v>42267</v>
      </c>
      <c r="C2832" s="75">
        <f t="shared" si="936"/>
        <v>42267</v>
      </c>
      <c r="D2832" s="50" t="s">
        <v>1223</v>
      </c>
      <c r="E2832" s="50">
        <v>1.75</v>
      </c>
      <c r="F2832" s="50">
        <v>0</v>
      </c>
      <c r="G2832" s="50">
        <v>21</v>
      </c>
      <c r="H2832" s="50">
        <v>7</v>
      </c>
      <c r="I2832" s="53">
        <f t="shared" si="938"/>
        <v>1.4664351851851852E-2</v>
      </c>
      <c r="J2832" s="54">
        <f t="shared" si="939"/>
        <v>8.3796296296296292E-3</v>
      </c>
      <c r="K2832" s="50" t="s">
        <v>1653</v>
      </c>
      <c r="L2832" s="50" t="s">
        <v>1670</v>
      </c>
      <c r="M2832" s="55">
        <f t="shared" si="940"/>
        <v>4.9723756906077385</v>
      </c>
      <c r="N2832" s="50">
        <v>0</v>
      </c>
      <c r="S2832" s="151">
        <f t="shared" si="941"/>
        <v>0.21954629629629627</v>
      </c>
      <c r="T2832" s="151">
        <f t="shared" si="942"/>
        <v>0.10977314814814813</v>
      </c>
      <c r="V2832" s="393">
        <f t="shared" si="953"/>
        <v>0</v>
      </c>
      <c r="W2832" s="393">
        <f t="shared" si="954"/>
        <v>0</v>
      </c>
      <c r="X2832" s="53">
        <f t="shared" si="943"/>
        <v>0.21954629629629627</v>
      </c>
      <c r="Y2832" s="53">
        <f t="shared" si="944"/>
        <v>0.25593547629629626</v>
      </c>
      <c r="Z2832" s="53">
        <f t="shared" si="945"/>
        <v>0.10977314814814813</v>
      </c>
      <c r="AA2832" s="53">
        <f t="shared" si="946"/>
        <v>0.12796773814814813</v>
      </c>
      <c r="AB2832" s="50">
        <f t="shared" si="947"/>
        <v>3042</v>
      </c>
      <c r="AC2832" s="50">
        <f t="shared" si="935"/>
        <v>2015</v>
      </c>
      <c r="AD2832" s="50">
        <f t="shared" si="948"/>
        <v>9</v>
      </c>
      <c r="AE2832" s="56">
        <f t="shared" si="949"/>
        <v>201509</v>
      </c>
      <c r="AF2832" s="56">
        <f t="shared" si="937"/>
        <v>39</v>
      </c>
      <c r="AG2832" s="58">
        <f t="shared" si="955"/>
        <v>1</v>
      </c>
      <c r="AH2832" s="56">
        <f t="shared" si="950"/>
        <v>20</v>
      </c>
      <c r="AI2832" s="53">
        <f t="shared" si="951"/>
        <v>0.23774088629629625</v>
      </c>
      <c r="AJ2832" s="56">
        <f t="shared" si="952"/>
        <v>7.4724999999999993</v>
      </c>
    </row>
    <row r="2833" spans="1:36" x14ac:dyDescent="0.25">
      <c r="A2833" s="50">
        <v>2832</v>
      </c>
      <c r="B2833" s="51">
        <v>42267</v>
      </c>
      <c r="C2833" s="75">
        <f t="shared" si="936"/>
        <v>42267</v>
      </c>
      <c r="D2833" s="50" t="s">
        <v>1223</v>
      </c>
      <c r="E2833" s="50">
        <v>10</v>
      </c>
      <c r="F2833" s="50">
        <v>2</v>
      </c>
      <c r="G2833" s="50">
        <v>44</v>
      </c>
      <c r="H2833" s="50">
        <v>56</v>
      </c>
      <c r="I2833" s="53">
        <f t="shared" si="938"/>
        <v>0.11453703703703703</v>
      </c>
      <c r="J2833" s="54">
        <f t="shared" si="939"/>
        <v>1.1453703703703704E-2</v>
      </c>
      <c r="K2833" s="50" t="s">
        <v>1653</v>
      </c>
      <c r="L2833" s="50" t="s">
        <v>1671</v>
      </c>
      <c r="M2833" s="55">
        <f t="shared" si="940"/>
        <v>3.637833468067909</v>
      </c>
      <c r="N2833" s="50">
        <v>0</v>
      </c>
      <c r="S2833" s="151">
        <f t="shared" si="941"/>
        <v>0.30008703703703704</v>
      </c>
      <c r="T2833" s="151">
        <f t="shared" si="942"/>
        <v>0.15004351851851852</v>
      </c>
      <c r="V2833" s="393">
        <f t="shared" si="953"/>
        <v>0</v>
      </c>
      <c r="W2833" s="393">
        <f t="shared" si="954"/>
        <v>0</v>
      </c>
      <c r="X2833" s="53">
        <f t="shared" si="943"/>
        <v>0.30008703703703704</v>
      </c>
      <c r="Y2833" s="53">
        <f t="shared" si="944"/>
        <v>0.33647621703703706</v>
      </c>
      <c r="Z2833" s="53">
        <f t="shared" si="945"/>
        <v>0.15004351851851852</v>
      </c>
      <c r="AA2833" s="53">
        <f t="shared" si="946"/>
        <v>0.16823810851851853</v>
      </c>
      <c r="AB2833" s="50">
        <f t="shared" si="947"/>
        <v>3534</v>
      </c>
      <c r="AC2833" s="50">
        <f t="shared" si="935"/>
        <v>2015</v>
      </c>
      <c r="AD2833" s="50">
        <f t="shared" si="948"/>
        <v>9</v>
      </c>
      <c r="AE2833" s="56">
        <f t="shared" si="949"/>
        <v>201509</v>
      </c>
      <c r="AF2833" s="56">
        <f t="shared" si="937"/>
        <v>39</v>
      </c>
      <c r="AG2833" s="58">
        <f t="shared" si="955"/>
        <v>0</v>
      </c>
      <c r="AH2833" s="56">
        <f t="shared" si="950"/>
        <v>20</v>
      </c>
      <c r="AI2833" s="53">
        <f t="shared" si="951"/>
        <v>0.31828162703703705</v>
      </c>
      <c r="AJ2833" s="56">
        <f t="shared" si="952"/>
        <v>42.699999999999996</v>
      </c>
    </row>
    <row r="2834" spans="1:36" x14ac:dyDescent="0.25">
      <c r="A2834" s="50">
        <v>2833</v>
      </c>
      <c r="B2834" s="51">
        <v>42271</v>
      </c>
      <c r="C2834" s="75">
        <f t="shared" si="936"/>
        <v>42271</v>
      </c>
      <c r="D2834" s="50" t="s">
        <v>1223</v>
      </c>
      <c r="E2834" s="50">
        <v>2.5</v>
      </c>
      <c r="F2834" s="50">
        <v>0</v>
      </c>
      <c r="G2834" s="50">
        <v>30</v>
      </c>
      <c r="H2834" s="50">
        <v>0</v>
      </c>
      <c r="I2834" s="53">
        <f t="shared" si="938"/>
        <v>2.0833333333333332E-2</v>
      </c>
      <c r="J2834" s="54">
        <f t="shared" si="939"/>
        <v>8.3333333333333332E-3</v>
      </c>
      <c r="K2834" s="50" t="s">
        <v>1548</v>
      </c>
      <c r="L2834" s="50" t="s">
        <v>1048</v>
      </c>
      <c r="M2834" s="55">
        <f t="shared" si="940"/>
        <v>5.0000000000000036</v>
      </c>
      <c r="N2834" s="50">
        <v>0</v>
      </c>
      <c r="O2834" s="50" t="s">
        <v>253</v>
      </c>
      <c r="S2834" s="151">
        <f t="shared" si="941"/>
        <v>0.21833333333333332</v>
      </c>
      <c r="T2834" s="151">
        <f t="shared" si="942"/>
        <v>0.10916666666666666</v>
      </c>
      <c r="V2834" s="393">
        <f t="shared" si="953"/>
        <v>0</v>
      </c>
      <c r="W2834" s="393">
        <f t="shared" si="954"/>
        <v>0</v>
      </c>
      <c r="X2834" s="53">
        <f t="shared" si="943"/>
        <v>0.21833333333333332</v>
      </c>
      <c r="Y2834" s="53">
        <f t="shared" si="944"/>
        <v>0.25472251333333334</v>
      </c>
      <c r="Z2834" s="53">
        <f t="shared" si="945"/>
        <v>0.10916666666666666</v>
      </c>
      <c r="AA2834" s="53">
        <f t="shared" si="946"/>
        <v>0.12736125666666667</v>
      </c>
      <c r="AB2834" s="50">
        <f t="shared" si="947"/>
        <v>3010</v>
      </c>
      <c r="AC2834" s="50">
        <f t="shared" si="935"/>
        <v>2015</v>
      </c>
      <c r="AD2834" s="50">
        <f t="shared" si="948"/>
        <v>9</v>
      </c>
      <c r="AE2834" s="56">
        <f t="shared" si="949"/>
        <v>201509</v>
      </c>
      <c r="AF2834" s="56">
        <f t="shared" si="937"/>
        <v>39</v>
      </c>
      <c r="AG2834" s="58">
        <f t="shared" si="955"/>
        <v>3</v>
      </c>
      <c r="AH2834" s="56">
        <f t="shared" si="950"/>
        <v>24</v>
      </c>
      <c r="AI2834" s="53">
        <f t="shared" si="951"/>
        <v>0.23652792333333333</v>
      </c>
      <c r="AJ2834" s="56">
        <f t="shared" si="952"/>
        <v>10.674999999999999</v>
      </c>
    </row>
    <row r="2835" spans="1:36" x14ac:dyDescent="0.25">
      <c r="A2835" s="50">
        <v>2834</v>
      </c>
      <c r="B2835" s="51">
        <v>42272</v>
      </c>
      <c r="C2835" s="75">
        <f t="shared" si="936"/>
        <v>42272</v>
      </c>
      <c r="D2835" s="50" t="s">
        <v>1223</v>
      </c>
      <c r="E2835" s="50">
        <v>3</v>
      </c>
      <c r="F2835" s="50">
        <v>0</v>
      </c>
      <c r="G2835" s="50">
        <v>37</v>
      </c>
      <c r="H2835" s="50">
        <v>37</v>
      </c>
      <c r="I2835" s="53">
        <f t="shared" si="938"/>
        <v>2.6122685185185183E-2</v>
      </c>
      <c r="J2835" s="54">
        <f t="shared" si="939"/>
        <v>8.7075617283950604E-3</v>
      </c>
      <c r="K2835" s="50" t="s">
        <v>1653</v>
      </c>
      <c r="L2835" s="50" t="s">
        <v>315</v>
      </c>
      <c r="M2835" s="55">
        <f t="shared" si="940"/>
        <v>4.7851129818342981</v>
      </c>
      <c r="N2835" s="50">
        <v>0</v>
      </c>
      <c r="S2835" s="151">
        <f t="shared" si="941"/>
        <v>0.22813811728395059</v>
      </c>
      <c r="T2835" s="151">
        <f t="shared" si="942"/>
        <v>0.11406905864197529</v>
      </c>
      <c r="V2835" s="393">
        <f t="shared" si="953"/>
        <v>0</v>
      </c>
      <c r="W2835" s="393">
        <f t="shared" si="954"/>
        <v>0</v>
      </c>
      <c r="X2835" s="53">
        <f t="shared" si="943"/>
        <v>0.22813811728395059</v>
      </c>
      <c r="Y2835" s="53">
        <f t="shared" si="944"/>
        <v>0.26452729728395058</v>
      </c>
      <c r="Z2835" s="53">
        <f t="shared" si="945"/>
        <v>0.11406905864197529</v>
      </c>
      <c r="AA2835" s="53">
        <f t="shared" si="946"/>
        <v>0.13226364864197529</v>
      </c>
      <c r="AB2835" s="50">
        <f t="shared" si="947"/>
        <v>3160</v>
      </c>
      <c r="AC2835" s="50">
        <f t="shared" si="935"/>
        <v>2015</v>
      </c>
      <c r="AD2835" s="50">
        <f t="shared" si="948"/>
        <v>9</v>
      </c>
      <c r="AE2835" s="56">
        <f t="shared" si="949"/>
        <v>201509</v>
      </c>
      <c r="AF2835" s="56">
        <f t="shared" si="937"/>
        <v>39</v>
      </c>
      <c r="AG2835" s="58">
        <f t="shared" si="955"/>
        <v>0</v>
      </c>
      <c r="AH2835" s="56">
        <f t="shared" si="950"/>
        <v>25</v>
      </c>
      <c r="AI2835" s="53">
        <f t="shared" si="951"/>
        <v>0.24633270728395057</v>
      </c>
      <c r="AJ2835" s="56">
        <f t="shared" si="952"/>
        <v>12.809999999999999</v>
      </c>
    </row>
    <row r="2836" spans="1:36" x14ac:dyDescent="0.25">
      <c r="A2836" s="50">
        <v>2835</v>
      </c>
      <c r="B2836" s="51">
        <v>42272</v>
      </c>
      <c r="C2836" s="75">
        <f t="shared" si="936"/>
        <v>42272</v>
      </c>
      <c r="D2836" s="50" t="s">
        <v>1223</v>
      </c>
      <c r="E2836" s="50">
        <v>5.5</v>
      </c>
      <c r="F2836" s="50">
        <v>1</v>
      </c>
      <c r="G2836" s="50">
        <v>16</v>
      </c>
      <c r="H2836" s="50">
        <v>9</v>
      </c>
      <c r="I2836" s="53">
        <f t="shared" si="938"/>
        <v>5.288194444444444E-2</v>
      </c>
      <c r="J2836" s="54">
        <f t="shared" si="939"/>
        <v>9.6148989898989894E-3</v>
      </c>
      <c r="K2836" s="50" t="s">
        <v>1653</v>
      </c>
      <c r="L2836" s="50" t="s">
        <v>1672</v>
      </c>
      <c r="M2836" s="55">
        <f t="shared" si="940"/>
        <v>4.3335521996060447</v>
      </c>
      <c r="N2836" s="50">
        <v>0</v>
      </c>
      <c r="S2836" s="151">
        <f t="shared" si="941"/>
        <v>0.25191035353535352</v>
      </c>
      <c r="T2836" s="151">
        <f t="shared" si="942"/>
        <v>0.12595517676767676</v>
      </c>
      <c r="V2836" s="393">
        <f t="shared" si="953"/>
        <v>0</v>
      </c>
      <c r="W2836" s="393">
        <f t="shared" si="954"/>
        <v>0</v>
      </c>
      <c r="X2836" s="53">
        <f t="shared" si="943"/>
        <v>0.25191035353535352</v>
      </c>
      <c r="Y2836" s="53">
        <f t="shared" si="944"/>
        <v>0.28829953353535354</v>
      </c>
      <c r="Z2836" s="53">
        <f t="shared" si="945"/>
        <v>0.12595517676767676</v>
      </c>
      <c r="AA2836" s="53">
        <f t="shared" si="946"/>
        <v>0.14414976676767677</v>
      </c>
      <c r="AB2836" s="50">
        <f t="shared" si="947"/>
        <v>3322</v>
      </c>
      <c r="AC2836" s="50">
        <f t="shared" si="935"/>
        <v>2015</v>
      </c>
      <c r="AD2836" s="50">
        <f t="shared" si="948"/>
        <v>9</v>
      </c>
      <c r="AE2836" s="56">
        <f t="shared" si="949"/>
        <v>201509</v>
      </c>
      <c r="AF2836" s="56">
        <f t="shared" si="937"/>
        <v>39</v>
      </c>
      <c r="AG2836" s="58">
        <f t="shared" si="955"/>
        <v>0</v>
      </c>
      <c r="AH2836" s="56">
        <f t="shared" si="950"/>
        <v>25</v>
      </c>
      <c r="AI2836" s="53">
        <f t="shared" si="951"/>
        <v>0.27010494353535353</v>
      </c>
      <c r="AJ2836" s="56">
        <f t="shared" si="952"/>
        <v>23.484999999999999</v>
      </c>
    </row>
    <row r="2837" spans="1:36" x14ac:dyDescent="0.25">
      <c r="A2837" s="50">
        <v>2836</v>
      </c>
      <c r="B2837" s="51">
        <v>42274</v>
      </c>
      <c r="C2837" s="75">
        <f t="shared" si="936"/>
        <v>42274</v>
      </c>
      <c r="D2837" s="50" t="s">
        <v>1223</v>
      </c>
      <c r="E2837" s="50">
        <v>3.1</v>
      </c>
      <c r="F2837" s="50">
        <v>0</v>
      </c>
      <c r="G2837" s="50">
        <v>37</v>
      </c>
      <c r="H2837" s="50">
        <v>27</v>
      </c>
      <c r="I2837" s="53">
        <f t="shared" si="938"/>
        <v>2.6006944444444447E-2</v>
      </c>
      <c r="J2837" s="54">
        <f t="shared" si="939"/>
        <v>8.3893369175627244E-3</v>
      </c>
      <c r="K2837" s="50" t="s">
        <v>1653</v>
      </c>
      <c r="L2837" s="50" t="s">
        <v>1498</v>
      </c>
      <c r="M2837" s="55">
        <f t="shared" si="940"/>
        <v>4.9666221628838487</v>
      </c>
      <c r="N2837" s="50">
        <v>0</v>
      </c>
      <c r="R2837" s="50" t="s">
        <v>1298</v>
      </c>
      <c r="S2837" s="151">
        <f t="shared" si="941"/>
        <v>0.21980062724014338</v>
      </c>
      <c r="T2837" s="151">
        <f t="shared" si="942"/>
        <v>0.10990031362007169</v>
      </c>
      <c r="V2837" s="393">
        <f t="shared" si="953"/>
        <v>0</v>
      </c>
      <c r="W2837" s="393">
        <f t="shared" si="954"/>
        <v>0</v>
      </c>
      <c r="X2837" s="53">
        <f t="shared" si="943"/>
        <v>0.21980062724014338</v>
      </c>
      <c r="Y2837" s="53">
        <f t="shared" si="944"/>
        <v>0.2561898072401434</v>
      </c>
      <c r="Z2837" s="53">
        <f t="shared" si="945"/>
        <v>0.10990031362007169</v>
      </c>
      <c r="AA2837" s="53">
        <f t="shared" si="946"/>
        <v>0.1280949036200717</v>
      </c>
      <c r="AB2837" s="50">
        <f t="shared" si="947"/>
        <v>3047</v>
      </c>
      <c r="AC2837" s="50">
        <f t="shared" si="935"/>
        <v>2015</v>
      </c>
      <c r="AD2837" s="50">
        <f t="shared" si="948"/>
        <v>9</v>
      </c>
      <c r="AE2837" s="56">
        <f t="shared" si="949"/>
        <v>201509</v>
      </c>
      <c r="AF2837" s="56">
        <f t="shared" si="937"/>
        <v>40</v>
      </c>
      <c r="AG2837" s="58">
        <f t="shared" si="955"/>
        <v>1</v>
      </c>
      <c r="AH2837" s="56">
        <f t="shared" si="950"/>
        <v>27</v>
      </c>
      <c r="AI2837" s="53">
        <f t="shared" si="951"/>
        <v>0.23799521724014339</v>
      </c>
      <c r="AJ2837" s="56">
        <f t="shared" si="952"/>
        <v>13.236999999999998</v>
      </c>
    </row>
    <row r="2838" spans="1:36" x14ac:dyDescent="0.25">
      <c r="A2838" s="50">
        <v>2837</v>
      </c>
      <c r="B2838" s="51">
        <v>42274</v>
      </c>
      <c r="C2838" s="75">
        <f t="shared" si="936"/>
        <v>42274</v>
      </c>
      <c r="D2838" s="50" t="s">
        <v>1223</v>
      </c>
      <c r="E2838" s="50">
        <v>9</v>
      </c>
      <c r="F2838" s="50">
        <v>2</v>
      </c>
      <c r="G2838" s="50">
        <v>19</v>
      </c>
      <c r="H2838" s="50">
        <v>30</v>
      </c>
      <c r="I2838" s="53">
        <f t="shared" si="938"/>
        <v>9.6875000000000003E-2</v>
      </c>
      <c r="J2838" s="54">
        <f t="shared" si="939"/>
        <v>1.0763888888888889E-2</v>
      </c>
      <c r="K2838" s="50" t="s">
        <v>1653</v>
      </c>
      <c r="L2838" s="50" t="s">
        <v>315</v>
      </c>
      <c r="M2838" s="55">
        <f t="shared" si="940"/>
        <v>3.8709677419354871</v>
      </c>
      <c r="N2838" s="50">
        <v>0</v>
      </c>
      <c r="O2838" s="50" t="s">
        <v>228</v>
      </c>
      <c r="S2838" s="151">
        <f t="shared" si="941"/>
        <v>0.2820138888888889</v>
      </c>
      <c r="T2838" s="151">
        <f t="shared" si="942"/>
        <v>0.14100694444444445</v>
      </c>
      <c r="V2838" s="393">
        <f t="shared" si="953"/>
        <v>0</v>
      </c>
      <c r="W2838" s="393">
        <f t="shared" si="954"/>
        <v>0</v>
      </c>
      <c r="X2838" s="53">
        <f t="shared" si="943"/>
        <v>0.2820138888888889</v>
      </c>
      <c r="Y2838" s="53">
        <f t="shared" si="944"/>
        <v>0.31840306888888886</v>
      </c>
      <c r="Z2838" s="53">
        <f t="shared" si="945"/>
        <v>0.14100694444444445</v>
      </c>
      <c r="AA2838" s="53">
        <f t="shared" si="946"/>
        <v>0.15920153444444443</v>
      </c>
      <c r="AB2838" s="50">
        <f t="shared" si="947"/>
        <v>3479</v>
      </c>
      <c r="AC2838" s="50">
        <f t="shared" si="935"/>
        <v>2015</v>
      </c>
      <c r="AD2838" s="50">
        <f t="shared" si="948"/>
        <v>9</v>
      </c>
      <c r="AE2838" s="56">
        <f t="shared" si="949"/>
        <v>201509</v>
      </c>
      <c r="AF2838" s="56">
        <f t="shared" si="937"/>
        <v>40</v>
      </c>
      <c r="AG2838" s="58">
        <f t="shared" si="955"/>
        <v>0</v>
      </c>
      <c r="AH2838" s="56">
        <f t="shared" si="950"/>
        <v>27</v>
      </c>
      <c r="AI2838" s="53">
        <f t="shared" si="951"/>
        <v>0.30020847888888891</v>
      </c>
      <c r="AJ2838" s="56">
        <f t="shared" si="952"/>
        <v>38.429999999999993</v>
      </c>
    </row>
    <row r="2839" spans="1:36" x14ac:dyDescent="0.25">
      <c r="A2839" s="50">
        <v>2838</v>
      </c>
      <c r="B2839" s="51">
        <v>42275</v>
      </c>
      <c r="C2839" s="75">
        <f t="shared" si="936"/>
        <v>42275</v>
      </c>
      <c r="D2839" s="50" t="s">
        <v>1224</v>
      </c>
      <c r="E2839" s="50">
        <v>10</v>
      </c>
      <c r="F2839" s="50">
        <v>0</v>
      </c>
      <c r="G2839" s="50">
        <v>30</v>
      </c>
      <c r="H2839" s="50">
        <v>0</v>
      </c>
      <c r="I2839" s="53">
        <f t="shared" si="938"/>
        <v>2.0833333333333332E-2</v>
      </c>
      <c r="J2839" s="54">
        <f t="shared" si="939"/>
        <v>2.0833333333333333E-3</v>
      </c>
      <c r="K2839" s="50" t="s">
        <v>921</v>
      </c>
      <c r="L2839" s="50" t="s">
        <v>1132</v>
      </c>
      <c r="M2839" s="55">
        <f t="shared" si="940"/>
        <v>20.000000000000014</v>
      </c>
      <c r="N2839" s="50">
        <v>0</v>
      </c>
      <c r="O2839" s="50" t="s">
        <v>253</v>
      </c>
      <c r="S2839" s="151">
        <f t="shared" si="941"/>
        <v>0.23333333333333334</v>
      </c>
      <c r="T2839" s="151">
        <f t="shared" si="942"/>
        <v>0.11666666666666667</v>
      </c>
      <c r="V2839" s="393">
        <f t="shared" si="953"/>
        <v>0</v>
      </c>
      <c r="W2839" s="393">
        <f t="shared" si="954"/>
        <v>0</v>
      </c>
      <c r="X2839" s="53">
        <f t="shared" si="943"/>
        <v>5.4583333333333331E-2</v>
      </c>
      <c r="Y2839" s="53">
        <f t="shared" si="944"/>
        <v>9.0972513333333324E-2</v>
      </c>
      <c r="Z2839" s="53">
        <f t="shared" si="945"/>
        <v>2.7291666666666665E-2</v>
      </c>
      <c r="AA2839" s="53">
        <f t="shared" si="946"/>
        <v>4.5486256666666662E-2</v>
      </c>
      <c r="AB2839" s="50">
        <f t="shared" si="947"/>
        <v>218</v>
      </c>
      <c r="AC2839" s="50">
        <f t="shared" si="935"/>
        <v>2015</v>
      </c>
      <c r="AD2839" s="50">
        <f t="shared" si="948"/>
        <v>9</v>
      </c>
      <c r="AE2839" s="56">
        <f t="shared" si="949"/>
        <v>201509</v>
      </c>
      <c r="AF2839" s="56">
        <f t="shared" si="937"/>
        <v>40</v>
      </c>
      <c r="AG2839" s="58">
        <f t="shared" si="955"/>
        <v>0</v>
      </c>
      <c r="AH2839" s="56">
        <f t="shared" si="950"/>
        <v>28</v>
      </c>
      <c r="AI2839" s="53">
        <f t="shared" si="951"/>
        <v>7.2777923333333328E-2</v>
      </c>
      <c r="AJ2839" s="56">
        <f t="shared" si="952"/>
        <v>10</v>
      </c>
    </row>
    <row r="2840" spans="1:36" x14ac:dyDescent="0.25">
      <c r="A2840" s="50">
        <v>2839</v>
      </c>
      <c r="B2840" s="51">
        <v>42278</v>
      </c>
      <c r="C2840" s="75">
        <f t="shared" si="936"/>
        <v>42278</v>
      </c>
      <c r="D2840" s="50" t="s">
        <v>1223</v>
      </c>
      <c r="E2840" s="50">
        <v>3.1</v>
      </c>
      <c r="F2840" s="50">
        <v>0</v>
      </c>
      <c r="G2840" s="50">
        <v>30</v>
      </c>
      <c r="H2840" s="50">
        <v>5</v>
      </c>
      <c r="I2840" s="53">
        <f t="shared" si="938"/>
        <v>2.0891203703703703E-2</v>
      </c>
      <c r="J2840" s="54">
        <f t="shared" si="939"/>
        <v>6.7390979689366786E-3</v>
      </c>
      <c r="K2840" s="50" t="s">
        <v>1548</v>
      </c>
      <c r="L2840" s="50" t="s">
        <v>1048</v>
      </c>
      <c r="M2840" s="55">
        <f t="shared" si="940"/>
        <v>6.1828254847645479</v>
      </c>
      <c r="N2840" s="50">
        <v>0</v>
      </c>
      <c r="O2840" s="50" t="s">
        <v>253</v>
      </c>
      <c r="S2840" s="151">
        <f t="shared" si="941"/>
        <v>0.17656436678614099</v>
      </c>
      <c r="T2840" s="151">
        <f t="shared" si="942"/>
        <v>8.8282183393070493E-2</v>
      </c>
      <c r="V2840" s="393">
        <f t="shared" si="953"/>
        <v>0</v>
      </c>
      <c r="W2840" s="393">
        <f t="shared" si="954"/>
        <v>0</v>
      </c>
      <c r="X2840" s="53">
        <f t="shared" si="943"/>
        <v>0.17656436678614099</v>
      </c>
      <c r="Y2840" s="53">
        <f t="shared" si="944"/>
        <v>0.21295354678614098</v>
      </c>
      <c r="Z2840" s="53">
        <f t="shared" si="945"/>
        <v>8.8282183393070493E-2</v>
      </c>
      <c r="AA2840" s="53">
        <f t="shared" si="946"/>
        <v>0.10647677339307049</v>
      </c>
      <c r="AB2840" s="50">
        <f t="shared" si="947"/>
        <v>1445</v>
      </c>
      <c r="AC2840" s="50">
        <f t="shared" si="935"/>
        <v>2015</v>
      </c>
      <c r="AD2840" s="50">
        <f t="shared" si="948"/>
        <v>10</v>
      </c>
      <c r="AE2840" s="56">
        <f t="shared" si="949"/>
        <v>201510</v>
      </c>
      <c r="AF2840" s="56">
        <f t="shared" si="937"/>
        <v>40</v>
      </c>
      <c r="AG2840" s="58">
        <f t="shared" si="955"/>
        <v>2</v>
      </c>
      <c r="AH2840" s="56">
        <f t="shared" si="950"/>
        <v>1</v>
      </c>
      <c r="AI2840" s="53">
        <f t="shared" si="951"/>
        <v>0.19475895678614097</v>
      </c>
      <c r="AJ2840" s="56">
        <f t="shared" si="952"/>
        <v>13.236999999999998</v>
      </c>
    </row>
    <row r="2841" spans="1:36" x14ac:dyDescent="0.25">
      <c r="A2841" s="50">
        <v>2840</v>
      </c>
      <c r="B2841" s="51">
        <v>42281</v>
      </c>
      <c r="C2841" s="75">
        <f t="shared" si="936"/>
        <v>42281</v>
      </c>
      <c r="D2841" s="50" t="s">
        <v>1223</v>
      </c>
      <c r="E2841" s="50">
        <v>18.100000000000001</v>
      </c>
      <c r="F2841" s="50">
        <v>4</v>
      </c>
      <c r="G2841" s="50">
        <v>37</v>
      </c>
      <c r="H2841" s="50">
        <v>13</v>
      </c>
      <c r="I2841" s="53">
        <f t="shared" si="938"/>
        <v>0.19251157407407407</v>
      </c>
      <c r="J2841" s="54">
        <f t="shared" si="939"/>
        <v>1.0635998567628402E-2</v>
      </c>
      <c r="K2841" s="50" t="s">
        <v>1653</v>
      </c>
      <c r="L2841" s="50" t="s">
        <v>315</v>
      </c>
      <c r="M2841" s="55">
        <f t="shared" si="940"/>
        <v>3.9175133770215869</v>
      </c>
      <c r="N2841" s="50">
        <v>0</v>
      </c>
      <c r="O2841" s="50" t="s">
        <v>198</v>
      </c>
      <c r="S2841" s="151">
        <f t="shared" si="941"/>
        <v>0.27866316247186412</v>
      </c>
      <c r="T2841" s="151">
        <f t="shared" si="942"/>
        <v>0.13933158123593206</v>
      </c>
      <c r="V2841" s="393">
        <f t="shared" si="953"/>
        <v>0</v>
      </c>
      <c r="W2841" s="393">
        <f t="shared" si="954"/>
        <v>0</v>
      </c>
      <c r="X2841" s="53">
        <f t="shared" si="943"/>
        <v>0.27866316247186412</v>
      </c>
      <c r="Y2841" s="53">
        <f t="shared" si="944"/>
        <v>0.31505234247186414</v>
      </c>
      <c r="Z2841" s="53">
        <f t="shared" si="945"/>
        <v>0.13933158123593206</v>
      </c>
      <c r="AA2841" s="53">
        <f t="shared" si="946"/>
        <v>0.15752617123593207</v>
      </c>
      <c r="AB2841" s="50">
        <f t="shared" si="947"/>
        <v>3461</v>
      </c>
      <c r="AC2841" s="50">
        <f t="shared" si="935"/>
        <v>2015</v>
      </c>
      <c r="AD2841" s="50">
        <f t="shared" si="948"/>
        <v>10</v>
      </c>
      <c r="AE2841" s="56">
        <f t="shared" si="949"/>
        <v>201510</v>
      </c>
      <c r="AF2841" s="56">
        <f t="shared" si="937"/>
        <v>41</v>
      </c>
      <c r="AG2841" s="58">
        <f t="shared" si="955"/>
        <v>2</v>
      </c>
      <c r="AH2841" s="56">
        <f t="shared" si="950"/>
        <v>4</v>
      </c>
      <c r="AI2841" s="53">
        <f t="shared" si="951"/>
        <v>0.29685775247186413</v>
      </c>
      <c r="AJ2841" s="56">
        <f t="shared" si="952"/>
        <v>77.286999999999992</v>
      </c>
    </row>
    <row r="2842" spans="1:36" x14ac:dyDescent="0.25">
      <c r="A2842" s="50">
        <v>2841</v>
      </c>
      <c r="B2842" s="51">
        <v>42282</v>
      </c>
      <c r="C2842" s="75">
        <f t="shared" si="936"/>
        <v>42282</v>
      </c>
      <c r="D2842" s="50" t="s">
        <v>1224</v>
      </c>
      <c r="E2842" s="50">
        <v>10</v>
      </c>
      <c r="F2842" s="50">
        <v>0</v>
      </c>
      <c r="G2842" s="50">
        <v>26</v>
      </c>
      <c r="H2842" s="50">
        <v>30</v>
      </c>
      <c r="I2842" s="53">
        <f t="shared" si="938"/>
        <v>1.8402777777777778E-2</v>
      </c>
      <c r="J2842" s="54">
        <f t="shared" si="939"/>
        <v>1.8402777777777779E-3</v>
      </c>
      <c r="K2842" s="50" t="s">
        <v>921</v>
      </c>
      <c r="L2842" s="50" t="s">
        <v>1132</v>
      </c>
      <c r="M2842" s="55">
        <f t="shared" si="940"/>
        <v>22.64150943396228</v>
      </c>
      <c r="N2842" s="50">
        <v>0</v>
      </c>
      <c r="O2842" s="50" t="s">
        <v>253</v>
      </c>
      <c r="S2842" s="151">
        <f t="shared" si="941"/>
        <v>0.20611111111111113</v>
      </c>
      <c r="T2842" s="151">
        <f t="shared" si="942"/>
        <v>0.10305555555555557</v>
      </c>
      <c r="V2842" s="393">
        <f t="shared" si="953"/>
        <v>0</v>
      </c>
      <c r="W2842" s="393">
        <f t="shared" si="954"/>
        <v>0</v>
      </c>
      <c r="X2842" s="53">
        <f t="shared" si="943"/>
        <v>4.8215277777777781E-2</v>
      </c>
      <c r="Y2842" s="53">
        <f t="shared" si="944"/>
        <v>8.4604457777777767E-2</v>
      </c>
      <c r="Z2842" s="53">
        <f t="shared" si="945"/>
        <v>2.410763888888889E-2</v>
      </c>
      <c r="AA2842" s="53">
        <f t="shared" si="946"/>
        <v>4.2302228888888883E-2</v>
      </c>
      <c r="AB2842" s="50">
        <f t="shared" si="947"/>
        <v>84</v>
      </c>
      <c r="AC2842" s="50">
        <f t="shared" si="935"/>
        <v>2015</v>
      </c>
      <c r="AD2842" s="50">
        <f t="shared" si="948"/>
        <v>10</v>
      </c>
      <c r="AE2842" s="56">
        <f t="shared" si="949"/>
        <v>201510</v>
      </c>
      <c r="AF2842" s="56">
        <f t="shared" si="937"/>
        <v>41</v>
      </c>
      <c r="AG2842" s="58">
        <f t="shared" si="955"/>
        <v>0</v>
      </c>
      <c r="AH2842" s="56">
        <f t="shared" si="950"/>
        <v>5</v>
      </c>
      <c r="AI2842" s="53">
        <f t="shared" si="951"/>
        <v>6.640986777777777E-2</v>
      </c>
      <c r="AJ2842" s="56">
        <f t="shared" si="952"/>
        <v>10</v>
      </c>
    </row>
    <row r="2843" spans="1:36" x14ac:dyDescent="0.25">
      <c r="A2843" s="50">
        <v>2842</v>
      </c>
      <c r="B2843" s="51">
        <v>42283</v>
      </c>
      <c r="C2843" s="75">
        <f t="shared" si="936"/>
        <v>42283</v>
      </c>
      <c r="D2843" s="50" t="s">
        <v>1223</v>
      </c>
      <c r="E2843" s="50">
        <v>2.5</v>
      </c>
      <c r="F2843" s="50">
        <v>0</v>
      </c>
      <c r="G2843" s="50">
        <v>30</v>
      </c>
      <c r="H2843" s="50">
        <v>0</v>
      </c>
      <c r="I2843" s="53">
        <f t="shared" si="938"/>
        <v>2.0833333333333332E-2</v>
      </c>
      <c r="J2843" s="54">
        <f t="shared" si="939"/>
        <v>8.3333333333333332E-3</v>
      </c>
      <c r="K2843" s="50" t="s">
        <v>1548</v>
      </c>
      <c r="L2843" s="50" t="s">
        <v>1048</v>
      </c>
      <c r="M2843" s="55">
        <f t="shared" si="940"/>
        <v>5.0000000000000036</v>
      </c>
      <c r="N2843" s="50">
        <v>0</v>
      </c>
      <c r="O2843" s="50" t="s">
        <v>253</v>
      </c>
      <c r="S2843" s="151">
        <f t="shared" si="941"/>
        <v>0.21833333333333332</v>
      </c>
      <c r="T2843" s="151">
        <f t="shared" si="942"/>
        <v>0.10916666666666666</v>
      </c>
      <c r="V2843" s="393">
        <f t="shared" si="953"/>
        <v>0</v>
      </c>
      <c r="W2843" s="393">
        <f t="shared" si="954"/>
        <v>0</v>
      </c>
      <c r="X2843" s="53">
        <f t="shared" si="943"/>
        <v>0.21833333333333332</v>
      </c>
      <c r="Y2843" s="53">
        <f t="shared" si="944"/>
        <v>0.25472251333333334</v>
      </c>
      <c r="Z2843" s="53">
        <f t="shared" si="945"/>
        <v>0.10916666666666666</v>
      </c>
      <c r="AA2843" s="53">
        <f t="shared" si="946"/>
        <v>0.12736125666666667</v>
      </c>
      <c r="AB2843" s="50">
        <f t="shared" si="947"/>
        <v>3010</v>
      </c>
      <c r="AC2843" s="50">
        <f t="shared" si="935"/>
        <v>2015</v>
      </c>
      <c r="AD2843" s="50">
        <f t="shared" si="948"/>
        <v>10</v>
      </c>
      <c r="AE2843" s="56">
        <f t="shared" si="949"/>
        <v>201510</v>
      </c>
      <c r="AF2843" s="56">
        <f t="shared" si="937"/>
        <v>41</v>
      </c>
      <c r="AG2843" s="58">
        <f t="shared" si="955"/>
        <v>0</v>
      </c>
      <c r="AH2843" s="56">
        <f t="shared" si="950"/>
        <v>6</v>
      </c>
      <c r="AI2843" s="53">
        <f t="shared" si="951"/>
        <v>0.23652792333333333</v>
      </c>
      <c r="AJ2843" s="56">
        <f t="shared" si="952"/>
        <v>10.674999999999999</v>
      </c>
    </row>
    <row r="2844" spans="1:36" x14ac:dyDescent="0.25">
      <c r="A2844" s="50">
        <v>2843</v>
      </c>
      <c r="B2844" s="51">
        <v>42285</v>
      </c>
      <c r="C2844" s="75">
        <f t="shared" si="936"/>
        <v>42285</v>
      </c>
      <c r="D2844" s="50" t="s">
        <v>1223</v>
      </c>
      <c r="E2844" s="50">
        <v>3.2</v>
      </c>
      <c r="F2844" s="50">
        <v>0</v>
      </c>
      <c r="G2844" s="50">
        <v>33</v>
      </c>
      <c r="H2844" s="50">
        <v>31</v>
      </c>
      <c r="I2844" s="53">
        <f t="shared" si="938"/>
        <v>2.327546296296296E-2</v>
      </c>
      <c r="J2844" s="54">
        <f t="shared" si="939"/>
        <v>7.2735821759259247E-3</v>
      </c>
      <c r="K2844" s="50" t="s">
        <v>1548</v>
      </c>
      <c r="L2844" s="50" t="s">
        <v>1357</v>
      </c>
      <c r="M2844" s="55">
        <f t="shared" si="940"/>
        <v>5.7284932869219345</v>
      </c>
      <c r="N2844" s="50">
        <v>0</v>
      </c>
      <c r="O2844" s="50" t="s">
        <v>255</v>
      </c>
      <c r="S2844" s="151">
        <f t="shared" si="941"/>
        <v>0.19056785300925921</v>
      </c>
      <c r="T2844" s="151">
        <f t="shared" si="942"/>
        <v>9.5283926504629607E-2</v>
      </c>
      <c r="V2844" s="393">
        <f t="shared" si="953"/>
        <v>0</v>
      </c>
      <c r="W2844" s="393">
        <f t="shared" si="954"/>
        <v>0</v>
      </c>
      <c r="X2844" s="53">
        <f t="shared" si="943"/>
        <v>0.19056785300925921</v>
      </c>
      <c r="Y2844" s="53">
        <f t="shared" si="944"/>
        <v>0.22695703300925921</v>
      </c>
      <c r="Z2844" s="53">
        <f t="shared" si="945"/>
        <v>9.5283926504629607E-2</v>
      </c>
      <c r="AA2844" s="53">
        <f t="shared" si="946"/>
        <v>0.1134785165046296</v>
      </c>
      <c r="AB2844" s="50">
        <f t="shared" si="947"/>
        <v>2132</v>
      </c>
      <c r="AC2844" s="50">
        <f t="shared" si="935"/>
        <v>2015</v>
      </c>
      <c r="AD2844" s="50">
        <f t="shared" si="948"/>
        <v>10</v>
      </c>
      <c r="AE2844" s="56">
        <f t="shared" si="949"/>
        <v>201510</v>
      </c>
      <c r="AF2844" s="56">
        <f t="shared" si="937"/>
        <v>41</v>
      </c>
      <c r="AG2844" s="58">
        <f t="shared" si="955"/>
        <v>1</v>
      </c>
      <c r="AH2844" s="56">
        <f t="shared" si="950"/>
        <v>8</v>
      </c>
      <c r="AI2844" s="53">
        <f t="shared" si="951"/>
        <v>0.20876244300925922</v>
      </c>
      <c r="AJ2844" s="56">
        <f t="shared" si="952"/>
        <v>13.664</v>
      </c>
    </row>
    <row r="2845" spans="1:36" x14ac:dyDescent="0.25">
      <c r="A2845" s="50">
        <v>2844</v>
      </c>
      <c r="B2845" s="51">
        <v>42286</v>
      </c>
      <c r="C2845" s="75">
        <f t="shared" si="936"/>
        <v>42286</v>
      </c>
      <c r="D2845" s="50" t="s">
        <v>1223</v>
      </c>
      <c r="E2845" s="50">
        <v>5.5</v>
      </c>
      <c r="F2845" s="50">
        <v>1</v>
      </c>
      <c r="G2845" s="50">
        <v>13</v>
      </c>
      <c r="H2845" s="50">
        <v>55</v>
      </c>
      <c r="I2845" s="53">
        <f t="shared" si="938"/>
        <v>5.1331018518518519E-2</v>
      </c>
      <c r="J2845" s="54">
        <f t="shared" si="939"/>
        <v>9.3329124579124585E-3</v>
      </c>
      <c r="K2845" s="50" t="s">
        <v>1653</v>
      </c>
      <c r="L2845" s="50" t="s">
        <v>1672</v>
      </c>
      <c r="M2845" s="55">
        <f t="shared" si="940"/>
        <v>4.4644870349492702</v>
      </c>
      <c r="N2845" s="50">
        <v>0</v>
      </c>
      <c r="O2845" s="50" t="s">
        <v>255</v>
      </c>
      <c r="S2845" s="151">
        <f t="shared" si="941"/>
        <v>0.2445223063973064</v>
      </c>
      <c r="T2845" s="151">
        <f t="shared" si="942"/>
        <v>0.1222611531986532</v>
      </c>
      <c r="V2845" s="393">
        <f t="shared" si="953"/>
        <v>0</v>
      </c>
      <c r="W2845" s="393">
        <f t="shared" si="954"/>
        <v>0</v>
      </c>
      <c r="X2845" s="53">
        <f t="shared" si="943"/>
        <v>0.2445223063973064</v>
      </c>
      <c r="Y2845" s="53">
        <f t="shared" si="944"/>
        <v>0.2809114863973064</v>
      </c>
      <c r="Z2845" s="53">
        <f t="shared" si="945"/>
        <v>0.1222611531986532</v>
      </c>
      <c r="AA2845" s="53">
        <f t="shared" si="946"/>
        <v>0.1404557431986532</v>
      </c>
      <c r="AB2845" s="50">
        <f t="shared" si="947"/>
        <v>3287</v>
      </c>
      <c r="AC2845" s="50">
        <f t="shared" si="935"/>
        <v>2015</v>
      </c>
      <c r="AD2845" s="50">
        <f t="shared" si="948"/>
        <v>10</v>
      </c>
      <c r="AE2845" s="56">
        <f t="shared" si="949"/>
        <v>201510</v>
      </c>
      <c r="AF2845" s="56">
        <f t="shared" si="937"/>
        <v>41</v>
      </c>
      <c r="AG2845" s="58">
        <f t="shared" si="955"/>
        <v>0</v>
      </c>
      <c r="AH2845" s="56">
        <f t="shared" si="950"/>
        <v>9</v>
      </c>
      <c r="AI2845" s="53">
        <f t="shared" si="951"/>
        <v>0.26271689639730639</v>
      </c>
      <c r="AJ2845" s="56">
        <f t="shared" si="952"/>
        <v>23.484999999999999</v>
      </c>
    </row>
    <row r="2846" spans="1:36" x14ac:dyDescent="0.25">
      <c r="A2846" s="50">
        <v>2845</v>
      </c>
      <c r="B2846" s="51">
        <v>42288</v>
      </c>
      <c r="C2846" s="75">
        <f t="shared" si="936"/>
        <v>42288</v>
      </c>
      <c r="D2846" s="50" t="s">
        <v>1223</v>
      </c>
      <c r="E2846" s="50">
        <v>3</v>
      </c>
      <c r="F2846" s="50">
        <v>0</v>
      </c>
      <c r="G2846" s="50">
        <v>35</v>
      </c>
      <c r="H2846" s="50">
        <v>28</v>
      </c>
      <c r="I2846" s="53">
        <f t="shared" si="938"/>
        <v>2.462962962962963E-2</v>
      </c>
      <c r="J2846" s="54">
        <f t="shared" si="939"/>
        <v>8.209876543209876E-3</v>
      </c>
      <c r="K2846" s="50" t="s">
        <v>1653</v>
      </c>
      <c r="L2846" s="50" t="s">
        <v>1673</v>
      </c>
      <c r="M2846" s="55">
        <f t="shared" si="940"/>
        <v>5.0751879699248166</v>
      </c>
      <c r="N2846" s="50">
        <v>0</v>
      </c>
      <c r="O2846" s="50" t="s">
        <v>1350</v>
      </c>
      <c r="S2846" s="151">
        <f t="shared" si="941"/>
        <v>0.21509876543209874</v>
      </c>
      <c r="T2846" s="151">
        <f t="shared" si="942"/>
        <v>0.10754938271604937</v>
      </c>
      <c r="V2846" s="393">
        <f t="shared" si="953"/>
        <v>0</v>
      </c>
      <c r="W2846" s="393">
        <f t="shared" si="954"/>
        <v>0</v>
      </c>
      <c r="X2846" s="53">
        <f t="shared" si="943"/>
        <v>0.21509876543209874</v>
      </c>
      <c r="Y2846" s="53">
        <f t="shared" si="944"/>
        <v>0.25148794543209874</v>
      </c>
      <c r="Z2846" s="53">
        <f t="shared" si="945"/>
        <v>0.10754938271604937</v>
      </c>
      <c r="AA2846" s="53">
        <f t="shared" si="946"/>
        <v>0.12574397271604937</v>
      </c>
      <c r="AB2846" s="50">
        <f t="shared" si="947"/>
        <v>2935</v>
      </c>
      <c r="AC2846" s="50">
        <f t="shared" si="935"/>
        <v>2015</v>
      </c>
      <c r="AD2846" s="50">
        <f t="shared" si="948"/>
        <v>10</v>
      </c>
      <c r="AE2846" s="56">
        <f t="shared" si="949"/>
        <v>201510</v>
      </c>
      <c r="AF2846" s="56">
        <f t="shared" si="937"/>
        <v>42</v>
      </c>
      <c r="AG2846" s="58">
        <f t="shared" si="955"/>
        <v>1</v>
      </c>
      <c r="AH2846" s="56">
        <f t="shared" si="950"/>
        <v>11</v>
      </c>
      <c r="AI2846" s="53">
        <f t="shared" si="951"/>
        <v>0.23329335543209873</v>
      </c>
      <c r="AJ2846" s="56">
        <f t="shared" si="952"/>
        <v>12.809999999999999</v>
      </c>
    </row>
    <row r="2847" spans="1:36" x14ac:dyDescent="0.25">
      <c r="A2847" s="50">
        <v>2846</v>
      </c>
      <c r="B2847" s="51">
        <v>42292</v>
      </c>
      <c r="C2847" s="75">
        <f t="shared" si="936"/>
        <v>42292</v>
      </c>
      <c r="D2847" s="50" t="s">
        <v>1223</v>
      </c>
      <c r="E2847" s="50">
        <v>3.2</v>
      </c>
      <c r="F2847" s="50">
        <v>0</v>
      </c>
      <c r="G2847" s="50">
        <v>33</v>
      </c>
      <c r="H2847" s="50">
        <v>42</v>
      </c>
      <c r="I2847" s="53">
        <f t="shared" si="938"/>
        <v>2.3402777777777783E-2</v>
      </c>
      <c r="J2847" s="54">
        <f t="shared" si="939"/>
        <v>7.3133680555555565E-3</v>
      </c>
      <c r="K2847" s="50" t="s">
        <v>1548</v>
      </c>
      <c r="L2847" s="50" t="s">
        <v>1357</v>
      </c>
      <c r="M2847" s="55">
        <f t="shared" si="940"/>
        <v>5.6973293768546034</v>
      </c>
      <c r="N2847" s="50">
        <v>0</v>
      </c>
      <c r="O2847" s="50" t="s">
        <v>255</v>
      </c>
      <c r="S2847" s="151">
        <f t="shared" si="941"/>
        <v>0.19161024305555557</v>
      </c>
      <c r="T2847" s="151">
        <f t="shared" si="942"/>
        <v>9.5805121527777787E-2</v>
      </c>
      <c r="V2847" s="393">
        <f t="shared" si="953"/>
        <v>0</v>
      </c>
      <c r="W2847" s="393">
        <f t="shared" si="954"/>
        <v>0</v>
      </c>
      <c r="X2847" s="53">
        <f t="shared" si="943"/>
        <v>0.19161024305555557</v>
      </c>
      <c r="Y2847" s="53">
        <f t="shared" si="944"/>
        <v>0.22799942305555557</v>
      </c>
      <c r="Z2847" s="53">
        <f t="shared" si="945"/>
        <v>9.5805121527777787E-2</v>
      </c>
      <c r="AA2847" s="53">
        <f t="shared" si="946"/>
        <v>0.11399971152777778</v>
      </c>
      <c r="AB2847" s="50">
        <f t="shared" si="947"/>
        <v>2182</v>
      </c>
      <c r="AC2847" s="50">
        <f t="shared" si="935"/>
        <v>2015</v>
      </c>
      <c r="AD2847" s="50">
        <f t="shared" si="948"/>
        <v>10</v>
      </c>
      <c r="AE2847" s="56">
        <f t="shared" si="949"/>
        <v>201510</v>
      </c>
      <c r="AF2847" s="56">
        <f t="shared" si="937"/>
        <v>42</v>
      </c>
      <c r="AG2847" s="58">
        <f t="shared" si="955"/>
        <v>3</v>
      </c>
      <c r="AH2847" s="56">
        <f t="shared" si="950"/>
        <v>15</v>
      </c>
      <c r="AI2847" s="53">
        <f t="shared" si="951"/>
        <v>0.20980483305555558</v>
      </c>
      <c r="AJ2847" s="56">
        <f t="shared" si="952"/>
        <v>13.664</v>
      </c>
    </row>
    <row r="2848" spans="1:36" x14ac:dyDescent="0.25">
      <c r="A2848" s="50">
        <v>2847</v>
      </c>
      <c r="B2848" s="51">
        <v>42295</v>
      </c>
      <c r="C2848" s="75">
        <f t="shared" si="936"/>
        <v>42295</v>
      </c>
      <c r="D2848" s="50" t="s">
        <v>1223</v>
      </c>
      <c r="E2848" s="50">
        <v>33.6</v>
      </c>
      <c r="F2848" s="50">
        <v>9</v>
      </c>
      <c r="G2848" s="50">
        <v>44</v>
      </c>
      <c r="H2848" s="50">
        <v>43</v>
      </c>
      <c r="I2848" s="53">
        <f t="shared" si="938"/>
        <v>0.40605324074074073</v>
      </c>
      <c r="J2848" s="54">
        <f t="shared" si="939"/>
        <v>1.2084917879188712E-2</v>
      </c>
      <c r="K2848" s="50" t="s">
        <v>1653</v>
      </c>
      <c r="L2848" s="50" t="s">
        <v>1674</v>
      </c>
      <c r="M2848" s="55">
        <f t="shared" si="940"/>
        <v>3.447823732291996</v>
      </c>
      <c r="N2848" s="50">
        <v>0</v>
      </c>
      <c r="O2848" s="50" t="s">
        <v>198</v>
      </c>
      <c r="R2848" s="50" t="s">
        <v>1675</v>
      </c>
      <c r="S2848" s="151">
        <f t="shared" si="941"/>
        <v>0.31662484843474425</v>
      </c>
      <c r="T2848" s="151">
        <f t="shared" si="942"/>
        <v>0.15831242421737213</v>
      </c>
      <c r="V2848" s="393">
        <f t="shared" si="953"/>
        <v>0</v>
      </c>
      <c r="W2848" s="393">
        <f t="shared" si="954"/>
        <v>0</v>
      </c>
      <c r="X2848" s="53">
        <f t="shared" si="943"/>
        <v>0.31662484843474425</v>
      </c>
      <c r="Y2848" s="53">
        <f t="shared" si="944"/>
        <v>0.35301402843474428</v>
      </c>
      <c r="Z2848" s="53">
        <f t="shared" si="945"/>
        <v>0.15831242421737213</v>
      </c>
      <c r="AA2848" s="53">
        <f t="shared" si="946"/>
        <v>0.17650701421737214</v>
      </c>
      <c r="AB2848" s="50">
        <f t="shared" si="947"/>
        <v>3573</v>
      </c>
      <c r="AC2848" s="50">
        <f t="shared" si="935"/>
        <v>2015</v>
      </c>
      <c r="AD2848" s="50">
        <f t="shared" si="948"/>
        <v>10</v>
      </c>
      <c r="AE2848" s="56">
        <f t="shared" si="949"/>
        <v>201510</v>
      </c>
      <c r="AF2848" s="56">
        <f t="shared" si="937"/>
        <v>43</v>
      </c>
      <c r="AG2848" s="58">
        <f t="shared" si="955"/>
        <v>2</v>
      </c>
      <c r="AH2848" s="56">
        <f t="shared" si="950"/>
        <v>18</v>
      </c>
      <c r="AI2848" s="53">
        <f t="shared" si="951"/>
        <v>0.33481943843474427</v>
      </c>
      <c r="AJ2848" s="56">
        <f t="shared" si="952"/>
        <v>143.47199999999998</v>
      </c>
    </row>
    <row r="2849" spans="1:36" x14ac:dyDescent="0.25">
      <c r="A2849" s="50">
        <v>2848</v>
      </c>
      <c r="B2849" s="51">
        <v>42312</v>
      </c>
      <c r="C2849" s="75">
        <f t="shared" si="936"/>
        <v>42312</v>
      </c>
      <c r="D2849" s="50" t="s">
        <v>1225</v>
      </c>
      <c r="E2849" s="50">
        <v>0.5</v>
      </c>
      <c r="F2849" s="50">
        <v>0</v>
      </c>
      <c r="G2849" s="50">
        <v>17</v>
      </c>
      <c r="H2849" s="50">
        <v>29</v>
      </c>
      <c r="I2849" s="53">
        <f t="shared" si="938"/>
        <v>1.2141203703703704E-2</v>
      </c>
      <c r="J2849" s="54">
        <f t="shared" si="939"/>
        <v>2.4282407407407409E-2</v>
      </c>
      <c r="K2849" s="50" t="s">
        <v>781</v>
      </c>
      <c r="L2849" s="50" t="s">
        <v>1304</v>
      </c>
      <c r="M2849" s="55">
        <f t="shared" si="940"/>
        <v>1.7159199237368936</v>
      </c>
      <c r="N2849" s="50">
        <v>0</v>
      </c>
      <c r="S2849" s="151">
        <f t="shared" si="941"/>
        <v>5.8277777777777776E-2</v>
      </c>
      <c r="T2849" s="151">
        <f t="shared" si="942"/>
        <v>2.9138888888888888E-2</v>
      </c>
      <c r="V2849" s="393">
        <f t="shared" si="953"/>
        <v>0</v>
      </c>
      <c r="W2849" s="393">
        <f t="shared" si="954"/>
        <v>0</v>
      </c>
      <c r="X2849" s="53">
        <f t="shared" si="943"/>
        <v>0.63619907407407406</v>
      </c>
      <c r="Y2849" s="53">
        <f t="shared" si="944"/>
        <v>0.67258825407407408</v>
      </c>
      <c r="Z2849" s="53">
        <f t="shared" si="945"/>
        <v>0.31809953703703703</v>
      </c>
      <c r="AA2849" s="53">
        <f t="shared" si="946"/>
        <v>0.33629412703703704</v>
      </c>
      <c r="AB2849" s="50">
        <f t="shared" si="947"/>
        <v>3787</v>
      </c>
      <c r="AC2849" s="50">
        <f t="shared" si="935"/>
        <v>2015</v>
      </c>
      <c r="AD2849" s="50">
        <f t="shared" si="948"/>
        <v>11</v>
      </c>
      <c r="AE2849" s="56">
        <f t="shared" si="949"/>
        <v>201511</v>
      </c>
      <c r="AF2849" s="56">
        <f t="shared" si="937"/>
        <v>45</v>
      </c>
      <c r="AG2849" s="58">
        <f t="shared" si="955"/>
        <v>16</v>
      </c>
      <c r="AH2849" s="56">
        <f t="shared" si="950"/>
        <v>4</v>
      </c>
      <c r="AI2849" s="53">
        <f t="shared" si="951"/>
        <v>0.65439366407407407</v>
      </c>
      <c r="AJ2849" s="56">
        <f t="shared" si="952"/>
        <v>23.35</v>
      </c>
    </row>
    <row r="2850" spans="1:36" x14ac:dyDescent="0.25">
      <c r="A2850" s="50">
        <v>2849</v>
      </c>
      <c r="B2850" s="51">
        <v>42319</v>
      </c>
      <c r="C2850" s="75">
        <f t="shared" si="936"/>
        <v>42319</v>
      </c>
      <c r="D2850" s="50" t="s">
        <v>1225</v>
      </c>
      <c r="E2850" s="50">
        <v>1</v>
      </c>
      <c r="F2850" s="50">
        <v>0</v>
      </c>
      <c r="G2850" s="50">
        <v>33</v>
      </c>
      <c r="H2850" s="50">
        <v>29</v>
      </c>
      <c r="I2850" s="53">
        <f t="shared" si="938"/>
        <v>2.3252314814814812E-2</v>
      </c>
      <c r="J2850" s="54">
        <f t="shared" si="939"/>
        <v>2.3252314814814812E-2</v>
      </c>
      <c r="K2850" s="50" t="s">
        <v>781</v>
      </c>
      <c r="L2850" s="50" t="s">
        <v>1304</v>
      </c>
      <c r="M2850" s="55">
        <f t="shared" si="940"/>
        <v>1.7919362867098074</v>
      </c>
      <c r="N2850" s="50">
        <v>0</v>
      </c>
      <c r="S2850" s="151">
        <f t="shared" si="941"/>
        <v>5.5805555555555546E-2</v>
      </c>
      <c r="T2850" s="151">
        <f t="shared" si="942"/>
        <v>2.7902777777777773E-2</v>
      </c>
      <c r="V2850" s="393">
        <f t="shared" si="953"/>
        <v>0</v>
      </c>
      <c r="W2850" s="393">
        <f t="shared" si="954"/>
        <v>0</v>
      </c>
      <c r="X2850" s="53">
        <f t="shared" si="943"/>
        <v>0.60921064814814807</v>
      </c>
      <c r="Y2850" s="53">
        <f t="shared" si="944"/>
        <v>0.64559982814814798</v>
      </c>
      <c r="Z2850" s="53">
        <f t="shared" si="945"/>
        <v>0.30460532407407404</v>
      </c>
      <c r="AA2850" s="53">
        <f t="shared" si="946"/>
        <v>0.32279991407407399</v>
      </c>
      <c r="AB2850" s="50">
        <f t="shared" si="947"/>
        <v>3732</v>
      </c>
      <c r="AC2850" s="50">
        <f t="shared" si="935"/>
        <v>2015</v>
      </c>
      <c r="AD2850" s="50">
        <f t="shared" si="948"/>
        <v>11</v>
      </c>
      <c r="AE2850" s="56">
        <f t="shared" si="949"/>
        <v>201511</v>
      </c>
      <c r="AF2850" s="56">
        <f t="shared" si="937"/>
        <v>46</v>
      </c>
      <c r="AG2850" s="58">
        <f t="shared" si="955"/>
        <v>6</v>
      </c>
      <c r="AH2850" s="56">
        <f t="shared" si="950"/>
        <v>11</v>
      </c>
      <c r="AI2850" s="53">
        <f t="shared" si="951"/>
        <v>0.62740523814814808</v>
      </c>
      <c r="AJ2850" s="56">
        <f t="shared" si="952"/>
        <v>46.7</v>
      </c>
    </row>
    <row r="2851" spans="1:36" x14ac:dyDescent="0.25">
      <c r="A2851" s="50">
        <v>2850</v>
      </c>
      <c r="B2851" s="51">
        <v>42321</v>
      </c>
      <c r="C2851" s="75">
        <f t="shared" si="936"/>
        <v>42321</v>
      </c>
      <c r="D2851" s="50" t="s">
        <v>1224</v>
      </c>
      <c r="E2851" s="50">
        <v>15</v>
      </c>
      <c r="F2851" s="50">
        <v>1</v>
      </c>
      <c r="G2851" s="50">
        <v>35</v>
      </c>
      <c r="H2851" s="50">
        <v>28</v>
      </c>
      <c r="I2851" s="53">
        <f t="shared" si="938"/>
        <v>6.6296296296296298E-2</v>
      </c>
      <c r="J2851" s="54">
        <f t="shared" si="939"/>
        <v>4.4197530864197535E-3</v>
      </c>
      <c r="K2851" s="50" t="s">
        <v>324</v>
      </c>
      <c r="L2851" s="50" t="s">
        <v>1676</v>
      </c>
      <c r="M2851" s="55">
        <f t="shared" si="940"/>
        <v>9.4273743016759841</v>
      </c>
      <c r="N2851" s="50">
        <v>0</v>
      </c>
      <c r="R2851" s="50" t="s">
        <v>1677</v>
      </c>
      <c r="S2851" s="151">
        <f t="shared" si="941"/>
        <v>0.49501234567901242</v>
      </c>
      <c r="T2851" s="151">
        <f t="shared" si="942"/>
        <v>0.24750617283950621</v>
      </c>
      <c r="V2851" s="393">
        <f t="shared" si="953"/>
        <v>0</v>
      </c>
      <c r="W2851" s="393">
        <f t="shared" si="954"/>
        <v>0</v>
      </c>
      <c r="X2851" s="53">
        <f t="shared" si="943"/>
        <v>0.11579753086419754</v>
      </c>
      <c r="Y2851" s="53">
        <f t="shared" si="944"/>
        <v>0.15218671086419755</v>
      </c>
      <c r="Z2851" s="53">
        <f t="shared" si="945"/>
        <v>5.7898765432098771E-2</v>
      </c>
      <c r="AA2851" s="53">
        <f t="shared" si="946"/>
        <v>7.6093355432098775E-2</v>
      </c>
      <c r="AB2851" s="50">
        <f t="shared" si="947"/>
        <v>938</v>
      </c>
      <c r="AC2851" s="50">
        <f t="shared" si="935"/>
        <v>2015</v>
      </c>
      <c r="AD2851" s="50">
        <f t="shared" si="948"/>
        <v>11</v>
      </c>
      <c r="AE2851" s="56">
        <f t="shared" si="949"/>
        <v>201511</v>
      </c>
      <c r="AF2851" s="56">
        <f t="shared" si="937"/>
        <v>46</v>
      </c>
      <c r="AG2851" s="58">
        <f t="shared" si="955"/>
        <v>1</v>
      </c>
      <c r="AH2851" s="56">
        <f t="shared" si="950"/>
        <v>13</v>
      </c>
      <c r="AI2851" s="53">
        <f t="shared" si="951"/>
        <v>0.13399212086419754</v>
      </c>
      <c r="AJ2851" s="56">
        <f t="shared" si="952"/>
        <v>15</v>
      </c>
    </row>
    <row r="2852" spans="1:36" x14ac:dyDescent="0.25">
      <c r="A2852" s="50">
        <v>2851</v>
      </c>
      <c r="B2852" s="51">
        <v>42324</v>
      </c>
      <c r="C2852" s="75">
        <f t="shared" si="936"/>
        <v>42324</v>
      </c>
      <c r="D2852" s="50" t="s">
        <v>1225</v>
      </c>
      <c r="E2852" s="50">
        <v>0.5</v>
      </c>
      <c r="F2852" s="50">
        <v>0</v>
      </c>
      <c r="G2852" s="50">
        <v>18</v>
      </c>
      <c r="H2852" s="50">
        <v>57</v>
      </c>
      <c r="I2852" s="53">
        <f t="shared" si="938"/>
        <v>1.315972222222222E-2</v>
      </c>
      <c r="J2852" s="54">
        <f t="shared" si="939"/>
        <v>2.631944444444444E-2</v>
      </c>
      <c r="K2852" s="50" t="s">
        <v>781</v>
      </c>
      <c r="L2852" s="50" t="s">
        <v>1304</v>
      </c>
      <c r="M2852" s="55">
        <f t="shared" si="940"/>
        <v>1.5831134564643814</v>
      </c>
      <c r="N2852" s="50">
        <v>0</v>
      </c>
      <c r="S2852" s="151">
        <f t="shared" si="941"/>
        <v>6.3166666666666649E-2</v>
      </c>
      <c r="T2852" s="151">
        <f t="shared" si="942"/>
        <v>3.1583333333333324E-2</v>
      </c>
      <c r="V2852" s="393">
        <f t="shared" si="953"/>
        <v>0</v>
      </c>
      <c r="W2852" s="393">
        <f t="shared" si="954"/>
        <v>0</v>
      </c>
      <c r="X2852" s="53">
        <f t="shared" si="943"/>
        <v>0.68956944444444435</v>
      </c>
      <c r="Y2852" s="53">
        <f t="shared" si="944"/>
        <v>0.72595862444444426</v>
      </c>
      <c r="Z2852" s="53">
        <f t="shared" si="945"/>
        <v>0.34478472222222217</v>
      </c>
      <c r="AA2852" s="53">
        <f t="shared" si="946"/>
        <v>0.36297931222222213</v>
      </c>
      <c r="AB2852" s="50">
        <f t="shared" si="947"/>
        <v>3917</v>
      </c>
      <c r="AC2852" s="50">
        <f t="shared" si="935"/>
        <v>2015</v>
      </c>
      <c r="AD2852" s="50">
        <f t="shared" si="948"/>
        <v>11</v>
      </c>
      <c r="AE2852" s="56">
        <f t="shared" si="949"/>
        <v>201511</v>
      </c>
      <c r="AF2852" s="56">
        <f t="shared" si="937"/>
        <v>47</v>
      </c>
      <c r="AG2852" s="58">
        <f t="shared" si="955"/>
        <v>2</v>
      </c>
      <c r="AH2852" s="56">
        <f t="shared" si="950"/>
        <v>16</v>
      </c>
      <c r="AI2852" s="53">
        <f t="shared" si="951"/>
        <v>0.70776403444444425</v>
      </c>
      <c r="AJ2852" s="56">
        <f t="shared" si="952"/>
        <v>23.35</v>
      </c>
    </row>
    <row r="2853" spans="1:36" x14ac:dyDescent="0.25">
      <c r="A2853" s="50">
        <v>2852</v>
      </c>
      <c r="B2853" s="51">
        <v>42328</v>
      </c>
      <c r="C2853" s="75">
        <f t="shared" si="936"/>
        <v>42328</v>
      </c>
      <c r="D2853" s="50" t="s">
        <v>1224</v>
      </c>
      <c r="E2853" s="50">
        <v>15</v>
      </c>
      <c r="F2853" s="50">
        <v>1</v>
      </c>
      <c r="G2853" s="50">
        <v>17</v>
      </c>
      <c r="H2853" s="50">
        <v>49</v>
      </c>
      <c r="I2853" s="53">
        <f t="shared" si="938"/>
        <v>5.4039351851851852E-2</v>
      </c>
      <c r="J2853" s="54">
        <f t="shared" si="939"/>
        <v>3.6026234567901236E-3</v>
      </c>
      <c r="K2853" s="50" t="s">
        <v>930</v>
      </c>
      <c r="L2853" s="50" t="s">
        <v>1678</v>
      </c>
      <c r="M2853" s="55">
        <f t="shared" si="940"/>
        <v>11.565645748554303</v>
      </c>
      <c r="N2853" s="50">
        <v>0</v>
      </c>
      <c r="S2853" s="151">
        <f t="shared" si="941"/>
        <v>0.40349382716049387</v>
      </c>
      <c r="T2853" s="151">
        <f t="shared" si="942"/>
        <v>0.20174691358024693</v>
      </c>
      <c r="V2853" s="393">
        <f t="shared" si="953"/>
        <v>0</v>
      </c>
      <c r="W2853" s="393">
        <f t="shared" si="954"/>
        <v>0</v>
      </c>
      <c r="X2853" s="53">
        <f t="shared" si="943"/>
        <v>9.4388734567901242E-2</v>
      </c>
      <c r="Y2853" s="53">
        <f t="shared" si="944"/>
        <v>0.13077791456790122</v>
      </c>
      <c r="Z2853" s="53">
        <f t="shared" si="945"/>
        <v>4.7194367283950621E-2</v>
      </c>
      <c r="AA2853" s="53">
        <f t="shared" si="946"/>
        <v>6.5388957283950611E-2</v>
      </c>
      <c r="AB2853" s="50">
        <f t="shared" si="947"/>
        <v>902</v>
      </c>
      <c r="AC2853" s="50">
        <f t="shared" ref="AC2853:AC2916" si="956">YEAR(B2853)</f>
        <v>2015</v>
      </c>
      <c r="AD2853" s="50">
        <f t="shared" si="948"/>
        <v>11</v>
      </c>
      <c r="AE2853" s="56">
        <f t="shared" si="949"/>
        <v>201511</v>
      </c>
      <c r="AF2853" s="56">
        <f t="shared" si="937"/>
        <v>47</v>
      </c>
      <c r="AG2853" s="58">
        <f t="shared" si="955"/>
        <v>3</v>
      </c>
      <c r="AH2853" s="56">
        <f t="shared" si="950"/>
        <v>20</v>
      </c>
      <c r="AI2853" s="53">
        <f t="shared" si="951"/>
        <v>0.11258332456790124</v>
      </c>
      <c r="AJ2853" s="56">
        <f t="shared" si="952"/>
        <v>15</v>
      </c>
    </row>
    <row r="2854" spans="1:36" x14ac:dyDescent="0.25">
      <c r="A2854" s="50">
        <v>2853</v>
      </c>
      <c r="B2854" s="51">
        <v>42331</v>
      </c>
      <c r="C2854" s="75">
        <f t="shared" si="936"/>
        <v>42331</v>
      </c>
      <c r="D2854" s="50" t="s">
        <v>1225</v>
      </c>
      <c r="E2854" s="50">
        <v>0.75</v>
      </c>
      <c r="F2854" s="50">
        <v>0</v>
      </c>
      <c r="G2854" s="50">
        <v>24</v>
      </c>
      <c r="H2854" s="50">
        <v>14</v>
      </c>
      <c r="I2854" s="53">
        <f t="shared" si="938"/>
        <v>1.6828703703703703E-2</v>
      </c>
      <c r="J2854" s="54">
        <f t="shared" si="939"/>
        <v>2.2438271604938272E-2</v>
      </c>
      <c r="K2854" s="50" t="s">
        <v>781</v>
      </c>
      <c r="L2854" s="50" t="s">
        <v>1304</v>
      </c>
      <c r="M2854" s="55">
        <f t="shared" si="940"/>
        <v>1.8569463548830825</v>
      </c>
      <c r="N2854" s="50">
        <v>0</v>
      </c>
      <c r="S2854" s="151">
        <f t="shared" si="941"/>
        <v>5.3851851851851852E-2</v>
      </c>
      <c r="T2854" s="151">
        <f t="shared" si="942"/>
        <v>2.6925925925925926E-2</v>
      </c>
      <c r="V2854" s="393">
        <f t="shared" si="953"/>
        <v>0</v>
      </c>
      <c r="W2854" s="393">
        <f t="shared" si="954"/>
        <v>0</v>
      </c>
      <c r="X2854" s="53">
        <f t="shared" si="943"/>
        <v>0.58788271604938269</v>
      </c>
      <c r="Y2854" s="53">
        <f t="shared" si="944"/>
        <v>0.62427189604938271</v>
      </c>
      <c r="Z2854" s="53">
        <f t="shared" si="945"/>
        <v>0.29394135802469135</v>
      </c>
      <c r="AA2854" s="53">
        <f t="shared" si="946"/>
        <v>0.31213594802469136</v>
      </c>
      <c r="AB2854" s="50">
        <f t="shared" si="947"/>
        <v>3687</v>
      </c>
      <c r="AC2854" s="50">
        <f t="shared" si="956"/>
        <v>2015</v>
      </c>
      <c r="AD2854" s="50">
        <f t="shared" si="948"/>
        <v>11</v>
      </c>
      <c r="AE2854" s="56">
        <f t="shared" si="949"/>
        <v>201511</v>
      </c>
      <c r="AF2854" s="56">
        <f t="shared" si="937"/>
        <v>48</v>
      </c>
      <c r="AG2854" s="58">
        <f t="shared" si="955"/>
        <v>2</v>
      </c>
      <c r="AH2854" s="56">
        <f t="shared" si="950"/>
        <v>23</v>
      </c>
      <c r="AI2854" s="53">
        <f t="shared" si="951"/>
        <v>0.6060773060493827</v>
      </c>
      <c r="AJ2854" s="56">
        <f t="shared" si="952"/>
        <v>35.025000000000006</v>
      </c>
    </row>
    <row r="2855" spans="1:36" x14ac:dyDescent="0.25">
      <c r="A2855" s="50">
        <v>2854</v>
      </c>
      <c r="B2855" s="51">
        <v>42334</v>
      </c>
      <c r="C2855" s="75">
        <f t="shared" si="936"/>
        <v>42334</v>
      </c>
      <c r="D2855" s="50" t="s">
        <v>1223</v>
      </c>
      <c r="E2855" s="50">
        <v>1.35</v>
      </c>
      <c r="F2855" s="50">
        <v>0</v>
      </c>
      <c r="G2855" s="50">
        <v>15</v>
      </c>
      <c r="H2855" s="50">
        <v>40</v>
      </c>
      <c r="I2855" s="53">
        <f t="shared" si="938"/>
        <v>1.087962962962963E-2</v>
      </c>
      <c r="J2855" s="54">
        <f t="shared" si="939"/>
        <v>8.0589849108367619E-3</v>
      </c>
      <c r="K2855" s="50" t="s">
        <v>1560</v>
      </c>
      <c r="L2855" s="50" t="s">
        <v>1679</v>
      </c>
      <c r="M2855" s="55">
        <f t="shared" si="940"/>
        <v>5.1702127659574515</v>
      </c>
      <c r="N2855" s="50">
        <v>0</v>
      </c>
      <c r="R2855" s="50" t="s">
        <v>1680</v>
      </c>
      <c r="S2855" s="151">
        <f t="shared" si="941"/>
        <v>0.21114540466392315</v>
      </c>
      <c r="T2855" s="151">
        <f t="shared" si="942"/>
        <v>0.10557270233196157</v>
      </c>
      <c r="V2855" s="393">
        <f t="shared" si="953"/>
        <v>0</v>
      </c>
      <c r="W2855" s="393">
        <f t="shared" si="954"/>
        <v>0</v>
      </c>
      <c r="X2855" s="53">
        <f t="shared" si="943"/>
        <v>0.21114540466392315</v>
      </c>
      <c r="Y2855" s="53">
        <f t="shared" si="944"/>
        <v>0.24753458466392317</v>
      </c>
      <c r="Z2855" s="53">
        <f t="shared" si="945"/>
        <v>0.10557270233196157</v>
      </c>
      <c r="AA2855" s="53">
        <f t="shared" si="946"/>
        <v>0.12376729233196158</v>
      </c>
      <c r="AB2855" s="50">
        <f t="shared" si="947"/>
        <v>2843</v>
      </c>
      <c r="AC2855" s="50">
        <f t="shared" si="956"/>
        <v>2015</v>
      </c>
      <c r="AD2855" s="50">
        <f t="shared" si="948"/>
        <v>11</v>
      </c>
      <c r="AE2855" s="56">
        <f t="shared" si="949"/>
        <v>201511</v>
      </c>
      <c r="AF2855" s="56">
        <f t="shared" si="937"/>
        <v>48</v>
      </c>
      <c r="AG2855" s="58">
        <f t="shared" si="955"/>
        <v>2</v>
      </c>
      <c r="AH2855" s="56">
        <f t="shared" si="950"/>
        <v>26</v>
      </c>
      <c r="AI2855" s="53">
        <f t="shared" si="951"/>
        <v>0.22933999466392316</v>
      </c>
      <c r="AJ2855" s="56">
        <f t="shared" si="952"/>
        <v>5.7645</v>
      </c>
    </row>
    <row r="2856" spans="1:36" x14ac:dyDescent="0.25">
      <c r="A2856" s="50">
        <v>2855</v>
      </c>
      <c r="B2856" s="51">
        <v>42335</v>
      </c>
      <c r="C2856" s="75">
        <f t="shared" si="936"/>
        <v>42335</v>
      </c>
      <c r="D2856" s="50" t="s">
        <v>1224</v>
      </c>
      <c r="E2856" s="50">
        <v>17.5</v>
      </c>
      <c r="F2856" s="50">
        <v>1</v>
      </c>
      <c r="G2856" s="50">
        <v>27</v>
      </c>
      <c r="H2856" s="50">
        <v>29</v>
      </c>
      <c r="I2856" s="53">
        <f t="shared" si="938"/>
        <v>6.0752314814814821E-2</v>
      </c>
      <c r="J2856" s="54">
        <f t="shared" si="939"/>
        <v>3.4715608465608469E-3</v>
      </c>
      <c r="K2856" s="50" t="s">
        <v>930</v>
      </c>
      <c r="L2856" s="50" t="s">
        <v>315</v>
      </c>
      <c r="M2856" s="55">
        <f t="shared" si="940"/>
        <v>12.002286149742817</v>
      </c>
      <c r="N2856" s="50">
        <v>0</v>
      </c>
      <c r="R2856" s="50" t="s">
        <v>1681</v>
      </c>
      <c r="S2856" s="151">
        <f t="shared" si="941"/>
        <v>0.38881481481481484</v>
      </c>
      <c r="T2856" s="151">
        <f t="shared" si="942"/>
        <v>0.19440740740740742</v>
      </c>
      <c r="V2856" s="393">
        <f t="shared" si="953"/>
        <v>0</v>
      </c>
      <c r="W2856" s="393">
        <f t="shared" si="954"/>
        <v>0</v>
      </c>
      <c r="X2856" s="53">
        <f t="shared" si="943"/>
        <v>9.0954894179894191E-2</v>
      </c>
      <c r="Y2856" s="53">
        <f t="shared" si="944"/>
        <v>0.12734407417989418</v>
      </c>
      <c r="Z2856" s="53">
        <f t="shared" si="945"/>
        <v>4.5477447089947096E-2</v>
      </c>
      <c r="AA2856" s="53">
        <f t="shared" si="946"/>
        <v>6.3672037089947092E-2</v>
      </c>
      <c r="AB2856" s="50">
        <f t="shared" si="947"/>
        <v>883</v>
      </c>
      <c r="AC2856" s="50">
        <f t="shared" si="956"/>
        <v>2015</v>
      </c>
      <c r="AD2856" s="50">
        <f t="shared" si="948"/>
        <v>11</v>
      </c>
      <c r="AE2856" s="56">
        <f t="shared" si="949"/>
        <v>201511</v>
      </c>
      <c r="AF2856" s="56">
        <f t="shared" si="937"/>
        <v>48</v>
      </c>
      <c r="AG2856" s="58">
        <f t="shared" si="955"/>
        <v>0</v>
      </c>
      <c r="AH2856" s="56">
        <f t="shared" si="950"/>
        <v>27</v>
      </c>
      <c r="AI2856" s="53">
        <f t="shared" si="951"/>
        <v>0.10914948417989419</v>
      </c>
      <c r="AJ2856" s="56">
        <f t="shared" si="952"/>
        <v>17.5</v>
      </c>
    </row>
    <row r="2857" spans="1:36" x14ac:dyDescent="0.25">
      <c r="A2857" s="50">
        <v>2856</v>
      </c>
      <c r="B2857" s="51">
        <v>42338</v>
      </c>
      <c r="C2857" s="75">
        <f t="shared" si="936"/>
        <v>42338</v>
      </c>
      <c r="D2857" s="50" t="s">
        <v>1225</v>
      </c>
      <c r="E2857" s="50">
        <v>1</v>
      </c>
      <c r="F2857" s="50">
        <v>0</v>
      </c>
      <c r="G2857" s="50">
        <v>39</v>
      </c>
      <c r="H2857" s="50">
        <v>28</v>
      </c>
      <c r="I2857" s="53">
        <f t="shared" si="938"/>
        <v>2.7407407407407408E-2</v>
      </c>
      <c r="J2857" s="54">
        <f t="shared" si="939"/>
        <v>2.7407407407407408E-2</v>
      </c>
      <c r="K2857" s="50" t="s">
        <v>781</v>
      </c>
      <c r="L2857" s="50" t="s">
        <v>1304</v>
      </c>
      <c r="M2857" s="55">
        <f t="shared" si="940"/>
        <v>1.5202702702702715</v>
      </c>
      <c r="N2857" s="50">
        <v>0</v>
      </c>
      <c r="S2857" s="151">
        <f t="shared" si="941"/>
        <v>6.5777777777777782E-2</v>
      </c>
      <c r="T2857" s="151">
        <f t="shared" si="942"/>
        <v>3.2888888888888891E-2</v>
      </c>
      <c r="V2857" s="393">
        <f t="shared" si="953"/>
        <v>0</v>
      </c>
      <c r="W2857" s="393">
        <f t="shared" si="954"/>
        <v>0</v>
      </c>
      <c r="X2857" s="53">
        <f t="shared" si="943"/>
        <v>0.71807407407407409</v>
      </c>
      <c r="Y2857" s="53">
        <f t="shared" si="944"/>
        <v>0.754463254074074</v>
      </c>
      <c r="Z2857" s="53">
        <f t="shared" si="945"/>
        <v>0.35903703703703704</v>
      </c>
      <c r="AA2857" s="53">
        <f t="shared" si="946"/>
        <v>0.377231627037037</v>
      </c>
      <c r="AB2857" s="50">
        <f t="shared" si="947"/>
        <v>3960</v>
      </c>
      <c r="AC2857" s="50">
        <f t="shared" si="956"/>
        <v>2015</v>
      </c>
      <c r="AD2857" s="50">
        <f t="shared" si="948"/>
        <v>11</v>
      </c>
      <c r="AE2857" s="56">
        <f t="shared" si="949"/>
        <v>201511</v>
      </c>
      <c r="AF2857" s="56">
        <f t="shared" si="937"/>
        <v>49</v>
      </c>
      <c r="AG2857" s="58">
        <f t="shared" si="955"/>
        <v>2</v>
      </c>
      <c r="AH2857" s="56">
        <f t="shared" si="950"/>
        <v>30</v>
      </c>
      <c r="AI2857" s="53">
        <f t="shared" si="951"/>
        <v>0.7362686640740741</v>
      </c>
      <c r="AJ2857" s="56">
        <f t="shared" si="952"/>
        <v>46.7</v>
      </c>
    </row>
    <row r="2858" spans="1:36" x14ac:dyDescent="0.25">
      <c r="A2858" s="50">
        <v>2857</v>
      </c>
      <c r="B2858" s="51">
        <v>42338</v>
      </c>
      <c r="C2858" s="75">
        <f t="shared" si="936"/>
        <v>42338</v>
      </c>
      <c r="D2858" s="50" t="s">
        <v>1223</v>
      </c>
      <c r="E2858" s="50">
        <v>2</v>
      </c>
      <c r="F2858" s="50">
        <v>0</v>
      </c>
      <c r="G2858" s="50">
        <v>30</v>
      </c>
      <c r="H2858" s="50">
        <v>0</v>
      </c>
      <c r="I2858" s="53">
        <f t="shared" si="938"/>
        <v>2.0833333333333332E-2</v>
      </c>
      <c r="J2858" s="54">
        <f t="shared" si="939"/>
        <v>1.0416666666666666E-2</v>
      </c>
      <c r="K2858" s="50" t="s">
        <v>1548</v>
      </c>
      <c r="L2858" s="50" t="s">
        <v>1048</v>
      </c>
      <c r="M2858" s="55">
        <f t="shared" si="940"/>
        <v>4.0000000000000036</v>
      </c>
      <c r="N2858" s="50">
        <v>0</v>
      </c>
      <c r="S2858" s="151">
        <f t="shared" si="941"/>
        <v>0.27291666666666664</v>
      </c>
      <c r="T2858" s="151">
        <f t="shared" si="942"/>
        <v>0.13645833333333332</v>
      </c>
      <c r="V2858" s="393">
        <f t="shared" si="953"/>
        <v>0</v>
      </c>
      <c r="W2858" s="393">
        <f t="shared" si="954"/>
        <v>0</v>
      </c>
      <c r="X2858" s="53">
        <f t="shared" si="943"/>
        <v>0.27291666666666664</v>
      </c>
      <c r="Y2858" s="53">
        <f t="shared" si="944"/>
        <v>0.30930584666666666</v>
      </c>
      <c r="Z2858" s="53">
        <f t="shared" si="945"/>
        <v>0.13645833333333332</v>
      </c>
      <c r="AA2858" s="53">
        <f t="shared" si="946"/>
        <v>0.15465292333333333</v>
      </c>
      <c r="AB2858" s="50">
        <f t="shared" si="947"/>
        <v>3439</v>
      </c>
      <c r="AC2858" s="50">
        <f t="shared" si="956"/>
        <v>2015</v>
      </c>
      <c r="AD2858" s="50">
        <f t="shared" si="948"/>
        <v>11</v>
      </c>
      <c r="AE2858" s="56">
        <f t="shared" si="949"/>
        <v>201511</v>
      </c>
      <c r="AF2858" s="56">
        <f t="shared" si="937"/>
        <v>49</v>
      </c>
      <c r="AG2858" s="58">
        <f t="shared" si="955"/>
        <v>0</v>
      </c>
      <c r="AH2858" s="56">
        <f t="shared" si="950"/>
        <v>30</v>
      </c>
      <c r="AI2858" s="53">
        <f t="shared" si="951"/>
        <v>0.29111125666666665</v>
      </c>
      <c r="AJ2858" s="56">
        <f t="shared" si="952"/>
        <v>8.5399999999999991</v>
      </c>
    </row>
    <row r="2859" spans="1:36" x14ac:dyDescent="0.25">
      <c r="A2859" s="50">
        <v>2858</v>
      </c>
      <c r="B2859" s="51">
        <v>42340</v>
      </c>
      <c r="C2859" s="75">
        <f t="shared" si="936"/>
        <v>42340</v>
      </c>
      <c r="D2859" s="50" t="s">
        <v>1225</v>
      </c>
      <c r="E2859" s="50">
        <v>1</v>
      </c>
      <c r="F2859" s="50">
        <v>0</v>
      </c>
      <c r="G2859" s="50">
        <v>44</v>
      </c>
      <c r="H2859" s="50">
        <v>47</v>
      </c>
      <c r="I2859" s="53">
        <f t="shared" si="938"/>
        <v>3.1099537037037037E-2</v>
      </c>
      <c r="J2859" s="54">
        <f t="shared" si="939"/>
        <v>3.1099537037037037E-2</v>
      </c>
      <c r="K2859" s="50" t="s">
        <v>781</v>
      </c>
      <c r="L2859" s="50" t="s">
        <v>1304</v>
      </c>
      <c r="M2859" s="55">
        <f t="shared" si="940"/>
        <v>1.3397841458876081</v>
      </c>
      <c r="N2859" s="50">
        <v>0</v>
      </c>
      <c r="S2859" s="151">
        <f t="shared" si="941"/>
        <v>7.463888888888888E-2</v>
      </c>
      <c r="T2859" s="151">
        <f t="shared" si="942"/>
        <v>3.731944444444444E-2</v>
      </c>
      <c r="V2859" s="393">
        <f t="shared" si="953"/>
        <v>0</v>
      </c>
      <c r="W2859" s="393">
        <f t="shared" si="954"/>
        <v>0</v>
      </c>
      <c r="X2859" s="53">
        <f t="shared" si="943"/>
        <v>0.81480787037037039</v>
      </c>
      <c r="Y2859" s="53">
        <f t="shared" si="944"/>
        <v>0.8511970503703703</v>
      </c>
      <c r="Z2859" s="53">
        <f t="shared" si="945"/>
        <v>0.4074039351851852</v>
      </c>
      <c r="AA2859" s="53">
        <f t="shared" si="946"/>
        <v>0.42559852518518515</v>
      </c>
      <c r="AB2859" s="50">
        <f t="shared" si="947"/>
        <v>4043</v>
      </c>
      <c r="AC2859" s="50">
        <f t="shared" si="956"/>
        <v>2015</v>
      </c>
      <c r="AD2859" s="50">
        <f t="shared" si="948"/>
        <v>12</v>
      </c>
      <c r="AE2859" s="56">
        <f t="shared" si="949"/>
        <v>201512</v>
      </c>
      <c r="AF2859" s="56">
        <f t="shared" si="937"/>
        <v>49</v>
      </c>
      <c r="AG2859" s="58">
        <f t="shared" si="955"/>
        <v>1</v>
      </c>
      <c r="AH2859" s="56">
        <f t="shared" si="950"/>
        <v>2</v>
      </c>
      <c r="AI2859" s="53">
        <f t="shared" si="951"/>
        <v>0.83300246037037029</v>
      </c>
      <c r="AJ2859" s="56">
        <f t="shared" si="952"/>
        <v>46.7</v>
      </c>
    </row>
    <row r="2860" spans="1:36" x14ac:dyDescent="0.25">
      <c r="A2860" s="50">
        <v>2859</v>
      </c>
      <c r="B2860" s="51">
        <v>42342</v>
      </c>
      <c r="C2860" s="75">
        <f t="shared" si="936"/>
        <v>42342</v>
      </c>
      <c r="D2860" s="50" t="s">
        <v>1223</v>
      </c>
      <c r="E2860" s="50">
        <v>2.5</v>
      </c>
      <c r="F2860" s="50">
        <v>0</v>
      </c>
      <c r="G2860" s="50">
        <v>38</v>
      </c>
      <c r="H2860" s="50">
        <v>45</v>
      </c>
      <c r="I2860" s="53">
        <f t="shared" si="938"/>
        <v>2.6909722222222224E-2</v>
      </c>
      <c r="J2860" s="54">
        <f t="shared" si="939"/>
        <v>1.0763888888888889E-2</v>
      </c>
      <c r="K2860" s="50" t="s">
        <v>1653</v>
      </c>
      <c r="L2860" s="50" t="s">
        <v>1682</v>
      </c>
      <c r="M2860" s="55">
        <f t="shared" si="940"/>
        <v>3.8709677419354871</v>
      </c>
      <c r="N2860" s="50">
        <v>0</v>
      </c>
      <c r="S2860" s="151">
        <f t="shared" si="941"/>
        <v>0.2820138888888889</v>
      </c>
      <c r="T2860" s="151">
        <f t="shared" si="942"/>
        <v>0.14100694444444445</v>
      </c>
      <c r="V2860" s="393">
        <f t="shared" si="953"/>
        <v>0</v>
      </c>
      <c r="W2860" s="393">
        <f t="shared" si="954"/>
        <v>0</v>
      </c>
      <c r="X2860" s="53">
        <f t="shared" si="943"/>
        <v>0.2820138888888889</v>
      </c>
      <c r="Y2860" s="53">
        <f t="shared" si="944"/>
        <v>0.31840306888888886</v>
      </c>
      <c r="Z2860" s="53">
        <f t="shared" si="945"/>
        <v>0.14100694444444445</v>
      </c>
      <c r="AA2860" s="53">
        <f t="shared" si="946"/>
        <v>0.15920153444444443</v>
      </c>
      <c r="AB2860" s="50">
        <f t="shared" si="947"/>
        <v>3479</v>
      </c>
      <c r="AC2860" s="50">
        <f t="shared" si="956"/>
        <v>2015</v>
      </c>
      <c r="AD2860" s="50">
        <f t="shared" si="948"/>
        <v>12</v>
      </c>
      <c r="AE2860" s="56">
        <f t="shared" si="949"/>
        <v>201512</v>
      </c>
      <c r="AF2860" s="56">
        <f t="shared" si="937"/>
        <v>49</v>
      </c>
      <c r="AG2860" s="58">
        <f t="shared" si="955"/>
        <v>1</v>
      </c>
      <c r="AH2860" s="56">
        <f t="shared" si="950"/>
        <v>4</v>
      </c>
      <c r="AI2860" s="53">
        <f t="shared" si="951"/>
        <v>0.30020847888888891</v>
      </c>
      <c r="AJ2860" s="56">
        <f t="shared" si="952"/>
        <v>10.674999999999999</v>
      </c>
    </row>
    <row r="2861" spans="1:36" x14ac:dyDescent="0.25">
      <c r="A2861" s="50">
        <v>2860</v>
      </c>
      <c r="B2861" s="51">
        <v>42343</v>
      </c>
      <c r="C2861" s="75">
        <f t="shared" si="936"/>
        <v>42343</v>
      </c>
      <c r="D2861" s="50" t="s">
        <v>1223</v>
      </c>
      <c r="E2861" s="50">
        <v>3.1</v>
      </c>
      <c r="F2861" s="50">
        <v>0</v>
      </c>
      <c r="G2861" s="50">
        <v>32</v>
      </c>
      <c r="H2861" s="50">
        <v>53</v>
      </c>
      <c r="I2861" s="53">
        <f t="shared" si="938"/>
        <v>2.2835648148148147E-2</v>
      </c>
      <c r="J2861" s="54">
        <f t="shared" si="939"/>
        <v>7.3663381123058539E-3</v>
      </c>
      <c r="K2861" s="50" t="s">
        <v>1653</v>
      </c>
      <c r="L2861" s="50" t="s">
        <v>1683</v>
      </c>
      <c r="M2861" s="55">
        <f t="shared" si="940"/>
        <v>5.6563608717688849</v>
      </c>
      <c r="N2861" s="50">
        <v>0</v>
      </c>
      <c r="R2861" s="50" t="s">
        <v>1684</v>
      </c>
      <c r="S2861" s="151">
        <f t="shared" si="941"/>
        <v>0.19299805854241336</v>
      </c>
      <c r="T2861" s="151">
        <f t="shared" si="942"/>
        <v>9.6499029271206682E-2</v>
      </c>
      <c r="V2861" s="393">
        <f t="shared" si="953"/>
        <v>0</v>
      </c>
      <c r="W2861" s="393">
        <f t="shared" si="954"/>
        <v>0</v>
      </c>
      <c r="X2861" s="53">
        <f t="shared" si="943"/>
        <v>0.19299805854241336</v>
      </c>
      <c r="Y2861" s="53">
        <f t="shared" si="944"/>
        <v>0.22938723854241339</v>
      </c>
      <c r="Z2861" s="53">
        <f t="shared" si="945"/>
        <v>9.6499029271206682E-2</v>
      </c>
      <c r="AA2861" s="53">
        <f t="shared" si="946"/>
        <v>0.11469361927120669</v>
      </c>
      <c r="AB2861" s="50">
        <f t="shared" si="947"/>
        <v>2235</v>
      </c>
      <c r="AC2861" s="50">
        <f t="shared" si="956"/>
        <v>2015</v>
      </c>
      <c r="AD2861" s="50">
        <f t="shared" si="948"/>
        <v>12</v>
      </c>
      <c r="AE2861" s="56">
        <f t="shared" si="949"/>
        <v>201512</v>
      </c>
      <c r="AF2861" s="56">
        <f t="shared" si="937"/>
        <v>49</v>
      </c>
      <c r="AG2861" s="58">
        <f t="shared" si="955"/>
        <v>0</v>
      </c>
      <c r="AH2861" s="56">
        <f t="shared" si="950"/>
        <v>5</v>
      </c>
      <c r="AI2861" s="53">
        <f t="shared" si="951"/>
        <v>0.21119264854241337</v>
      </c>
      <c r="AJ2861" s="56">
        <f t="shared" si="952"/>
        <v>13.236999999999998</v>
      </c>
    </row>
    <row r="2862" spans="1:36" x14ac:dyDescent="0.25">
      <c r="A2862" s="50">
        <v>2861</v>
      </c>
      <c r="B2862" s="51">
        <v>42347</v>
      </c>
      <c r="C2862" s="75">
        <f t="shared" si="936"/>
        <v>42347</v>
      </c>
      <c r="D2862" s="50" t="s">
        <v>1225</v>
      </c>
      <c r="E2862" s="50">
        <v>0.75</v>
      </c>
      <c r="F2862" s="50">
        <v>0</v>
      </c>
      <c r="G2862" s="50">
        <v>22</v>
      </c>
      <c r="H2862" s="50">
        <v>9</v>
      </c>
      <c r="I2862" s="53">
        <f t="shared" si="938"/>
        <v>1.5381944444444443E-2</v>
      </c>
      <c r="J2862" s="54">
        <f t="shared" si="939"/>
        <v>2.0509259259259258E-2</v>
      </c>
      <c r="K2862" s="50" t="s">
        <v>781</v>
      </c>
      <c r="L2862" s="50" t="s">
        <v>1304</v>
      </c>
      <c r="M2862" s="55">
        <f t="shared" si="940"/>
        <v>2.0316027088036135</v>
      </c>
      <c r="N2862" s="50">
        <v>0</v>
      </c>
      <c r="S2862" s="151">
        <f t="shared" si="941"/>
        <v>4.9222222222222216E-2</v>
      </c>
      <c r="T2862" s="151">
        <f t="shared" si="942"/>
        <v>2.4611111111111108E-2</v>
      </c>
      <c r="V2862" s="393">
        <f t="shared" si="953"/>
        <v>0</v>
      </c>
      <c r="W2862" s="393">
        <f t="shared" si="954"/>
        <v>0</v>
      </c>
      <c r="X2862" s="53">
        <f t="shared" si="943"/>
        <v>0.53734259259259254</v>
      </c>
      <c r="Y2862" s="53">
        <f t="shared" si="944"/>
        <v>0.57373177259259256</v>
      </c>
      <c r="Z2862" s="53">
        <f t="shared" si="945"/>
        <v>0.26867129629629627</v>
      </c>
      <c r="AA2862" s="53">
        <f t="shared" si="946"/>
        <v>0.28686588629629628</v>
      </c>
      <c r="AB2862" s="50">
        <f t="shared" si="947"/>
        <v>3626</v>
      </c>
      <c r="AC2862" s="50">
        <f t="shared" si="956"/>
        <v>2015</v>
      </c>
      <c r="AD2862" s="50">
        <f t="shared" si="948"/>
        <v>12</v>
      </c>
      <c r="AE2862" s="56">
        <f t="shared" si="949"/>
        <v>201512</v>
      </c>
      <c r="AF2862" s="56">
        <f t="shared" si="937"/>
        <v>50</v>
      </c>
      <c r="AG2862" s="58">
        <f t="shared" si="955"/>
        <v>3</v>
      </c>
      <c r="AH2862" s="56">
        <f t="shared" si="950"/>
        <v>9</v>
      </c>
      <c r="AI2862" s="53">
        <f t="shared" si="951"/>
        <v>0.55553718259259255</v>
      </c>
      <c r="AJ2862" s="56">
        <f t="shared" si="952"/>
        <v>35.025000000000006</v>
      </c>
    </row>
    <row r="2863" spans="1:36" x14ac:dyDescent="0.25">
      <c r="A2863" s="50">
        <v>2862</v>
      </c>
      <c r="B2863" s="51">
        <v>42349</v>
      </c>
      <c r="C2863" s="75">
        <f t="shared" si="936"/>
        <v>42349</v>
      </c>
      <c r="D2863" s="50" t="s">
        <v>1224</v>
      </c>
      <c r="E2863" s="50">
        <v>16.170000000000002</v>
      </c>
      <c r="F2863" s="50">
        <v>1</v>
      </c>
      <c r="G2863" s="50">
        <v>17</v>
      </c>
      <c r="H2863" s="50">
        <v>27</v>
      </c>
      <c r="I2863" s="53">
        <f t="shared" si="938"/>
        <v>5.378472222222222E-2</v>
      </c>
      <c r="J2863" s="54">
        <f t="shared" si="939"/>
        <v>3.3262042190613616E-3</v>
      </c>
      <c r="K2863" s="50" t="s">
        <v>930</v>
      </c>
      <c r="L2863" s="50" t="s">
        <v>1685</v>
      </c>
      <c r="M2863" s="55">
        <f t="shared" si="940"/>
        <v>12.526791478373156</v>
      </c>
      <c r="N2863" s="50">
        <v>0</v>
      </c>
      <c r="S2863" s="151">
        <f t="shared" si="941"/>
        <v>0.3725348725348725</v>
      </c>
      <c r="T2863" s="151">
        <f t="shared" si="942"/>
        <v>0.18626743626743625</v>
      </c>
      <c r="V2863" s="393">
        <f t="shared" si="953"/>
        <v>0</v>
      </c>
      <c r="W2863" s="393">
        <f t="shared" si="954"/>
        <v>0</v>
      </c>
      <c r="X2863" s="53">
        <f t="shared" si="943"/>
        <v>8.7146550539407674E-2</v>
      </c>
      <c r="Y2863" s="53">
        <f t="shared" si="944"/>
        <v>0.12353573053940767</v>
      </c>
      <c r="Z2863" s="53">
        <f t="shared" si="945"/>
        <v>4.3573275269703837E-2</v>
      </c>
      <c r="AA2863" s="53">
        <f t="shared" si="946"/>
        <v>6.1767865269703834E-2</v>
      </c>
      <c r="AB2863" s="50">
        <f t="shared" si="947"/>
        <v>868</v>
      </c>
      <c r="AC2863" s="50">
        <f t="shared" si="956"/>
        <v>2015</v>
      </c>
      <c r="AD2863" s="50">
        <f t="shared" si="948"/>
        <v>12</v>
      </c>
      <c r="AE2863" s="56">
        <f t="shared" si="949"/>
        <v>201512</v>
      </c>
      <c r="AF2863" s="56">
        <f t="shared" si="937"/>
        <v>50</v>
      </c>
      <c r="AG2863" s="58">
        <f t="shared" si="955"/>
        <v>1</v>
      </c>
      <c r="AH2863" s="56">
        <f t="shared" si="950"/>
        <v>11</v>
      </c>
      <c r="AI2863" s="53">
        <f t="shared" si="951"/>
        <v>0.10534114053940767</v>
      </c>
      <c r="AJ2863" s="56">
        <f t="shared" si="952"/>
        <v>16.170000000000002</v>
      </c>
    </row>
    <row r="2864" spans="1:36" x14ac:dyDescent="0.25">
      <c r="A2864" s="50">
        <v>2863</v>
      </c>
      <c r="B2864" s="51">
        <v>42351</v>
      </c>
      <c r="C2864" s="75">
        <f t="shared" si="936"/>
        <v>42351</v>
      </c>
      <c r="D2864" s="50" t="s">
        <v>1224</v>
      </c>
      <c r="E2864" s="50">
        <v>20.25</v>
      </c>
      <c r="F2864" s="50">
        <v>1</v>
      </c>
      <c r="G2864" s="50">
        <v>42</v>
      </c>
      <c r="H2864" s="50">
        <v>49</v>
      </c>
      <c r="I2864" s="53">
        <f t="shared" si="938"/>
        <v>7.1400462962962971E-2</v>
      </c>
      <c r="J2864" s="54">
        <f t="shared" si="939"/>
        <v>3.5259487882944676E-3</v>
      </c>
      <c r="K2864" s="50" t="s">
        <v>930</v>
      </c>
      <c r="L2864" s="50" t="s">
        <v>315</v>
      </c>
      <c r="M2864" s="55">
        <f t="shared" si="940"/>
        <v>11.817150267466372</v>
      </c>
      <c r="N2864" s="50">
        <v>0</v>
      </c>
      <c r="S2864" s="151">
        <f t="shared" si="941"/>
        <v>0.39490626428898035</v>
      </c>
      <c r="T2864" s="151">
        <f t="shared" si="942"/>
        <v>0.19745313214449017</v>
      </c>
      <c r="V2864" s="393">
        <f t="shared" si="953"/>
        <v>0</v>
      </c>
      <c r="W2864" s="393">
        <f t="shared" si="954"/>
        <v>0</v>
      </c>
      <c r="X2864" s="53">
        <f t="shared" si="943"/>
        <v>9.2379858253315045E-2</v>
      </c>
      <c r="Y2864" s="53">
        <f t="shared" si="944"/>
        <v>0.12876903825331504</v>
      </c>
      <c r="Z2864" s="53">
        <f t="shared" si="945"/>
        <v>4.6189929126657522E-2</v>
      </c>
      <c r="AA2864" s="53">
        <f t="shared" si="946"/>
        <v>6.4384519126657519E-2</v>
      </c>
      <c r="AB2864" s="50">
        <f t="shared" si="947"/>
        <v>895</v>
      </c>
      <c r="AC2864" s="50">
        <f t="shared" si="956"/>
        <v>2015</v>
      </c>
      <c r="AD2864" s="50">
        <f t="shared" si="948"/>
        <v>12</v>
      </c>
      <c r="AE2864" s="56">
        <f t="shared" si="949"/>
        <v>201512</v>
      </c>
      <c r="AF2864" s="56">
        <f t="shared" si="937"/>
        <v>51</v>
      </c>
      <c r="AG2864" s="58">
        <f t="shared" si="955"/>
        <v>1</v>
      </c>
      <c r="AH2864" s="56">
        <f t="shared" si="950"/>
        <v>13</v>
      </c>
      <c r="AI2864" s="53">
        <f t="shared" si="951"/>
        <v>0.11057444825331504</v>
      </c>
      <c r="AJ2864" s="56">
        <f t="shared" si="952"/>
        <v>20.25</v>
      </c>
    </row>
    <row r="2865" spans="1:36" x14ac:dyDescent="0.25">
      <c r="A2865" s="50">
        <v>2864</v>
      </c>
      <c r="B2865" s="51">
        <v>42352</v>
      </c>
      <c r="C2865" s="75">
        <f t="shared" si="936"/>
        <v>42352</v>
      </c>
      <c r="D2865" s="50" t="s">
        <v>1223</v>
      </c>
      <c r="E2865" s="50">
        <v>2.2999999999999998</v>
      </c>
      <c r="F2865" s="50">
        <v>0</v>
      </c>
      <c r="G2865" s="50">
        <v>30</v>
      </c>
      <c r="H2865" s="50">
        <v>0</v>
      </c>
      <c r="I2865" s="53">
        <f t="shared" si="938"/>
        <v>2.0833333333333332E-2</v>
      </c>
      <c r="J2865" s="54">
        <f t="shared" si="939"/>
        <v>9.057971014492754E-3</v>
      </c>
      <c r="K2865" s="50" t="s">
        <v>1548</v>
      </c>
      <c r="L2865" s="50" t="s">
        <v>1048</v>
      </c>
      <c r="M2865" s="55">
        <f t="shared" si="940"/>
        <v>4.6000000000000032</v>
      </c>
      <c r="N2865" s="50">
        <v>0</v>
      </c>
      <c r="S2865" s="151">
        <f t="shared" si="941"/>
        <v>0.23731884057971014</v>
      </c>
      <c r="T2865" s="151">
        <f t="shared" si="942"/>
        <v>0.11865942028985507</v>
      </c>
      <c r="V2865" s="393">
        <f t="shared" si="953"/>
        <v>0</v>
      </c>
      <c r="W2865" s="393">
        <f t="shared" si="954"/>
        <v>0</v>
      </c>
      <c r="X2865" s="53">
        <f t="shared" si="943"/>
        <v>0.23731884057971014</v>
      </c>
      <c r="Y2865" s="53">
        <f t="shared" si="944"/>
        <v>0.27370802057971017</v>
      </c>
      <c r="Z2865" s="53">
        <f t="shared" si="945"/>
        <v>0.11865942028985507</v>
      </c>
      <c r="AA2865" s="53">
        <f t="shared" si="946"/>
        <v>0.13685401028985508</v>
      </c>
      <c r="AB2865" s="50">
        <f t="shared" si="947"/>
        <v>3242</v>
      </c>
      <c r="AC2865" s="50">
        <f t="shared" si="956"/>
        <v>2015</v>
      </c>
      <c r="AD2865" s="50">
        <f t="shared" si="948"/>
        <v>12</v>
      </c>
      <c r="AE2865" s="56">
        <f t="shared" si="949"/>
        <v>201512</v>
      </c>
      <c r="AF2865" s="56">
        <f t="shared" si="937"/>
        <v>51</v>
      </c>
      <c r="AG2865" s="58">
        <f t="shared" si="955"/>
        <v>0</v>
      </c>
      <c r="AH2865" s="56">
        <f t="shared" si="950"/>
        <v>14</v>
      </c>
      <c r="AI2865" s="53">
        <f t="shared" si="951"/>
        <v>0.25551343057971015</v>
      </c>
      <c r="AJ2865" s="56">
        <f t="shared" si="952"/>
        <v>9.820999999999998</v>
      </c>
    </row>
    <row r="2866" spans="1:36" x14ac:dyDescent="0.25">
      <c r="A2866" s="50">
        <v>2865</v>
      </c>
      <c r="B2866" s="51">
        <v>42354</v>
      </c>
      <c r="C2866" s="75">
        <f t="shared" ref="C2866:C2929" si="957">B2866</f>
        <v>42354</v>
      </c>
      <c r="D2866" s="50" t="s">
        <v>1225</v>
      </c>
      <c r="E2866" s="50">
        <v>0.75</v>
      </c>
      <c r="F2866" s="50">
        <v>0</v>
      </c>
      <c r="G2866" s="50">
        <v>20</v>
      </c>
      <c r="H2866" s="50">
        <v>55</v>
      </c>
      <c r="I2866" s="53">
        <f t="shared" si="938"/>
        <v>1.4525462962962964E-2</v>
      </c>
      <c r="J2866" s="54">
        <f t="shared" si="939"/>
        <v>1.9367283950617285E-2</v>
      </c>
      <c r="K2866" s="50" t="s">
        <v>781</v>
      </c>
      <c r="L2866" s="50" t="s">
        <v>1304</v>
      </c>
      <c r="M2866" s="55">
        <f t="shared" si="940"/>
        <v>2.1513944223107586</v>
      </c>
      <c r="N2866" s="50">
        <v>0</v>
      </c>
      <c r="S2866" s="151">
        <f t="shared" si="941"/>
        <v>4.6481481481481485E-2</v>
      </c>
      <c r="T2866" s="151">
        <f t="shared" si="942"/>
        <v>2.3240740740740742E-2</v>
      </c>
      <c r="V2866" s="393">
        <f t="shared" si="953"/>
        <v>0</v>
      </c>
      <c r="W2866" s="393">
        <f t="shared" si="954"/>
        <v>0</v>
      </c>
      <c r="X2866" s="53">
        <f t="shared" si="943"/>
        <v>0.50742283950617284</v>
      </c>
      <c r="Y2866" s="53">
        <f t="shared" si="944"/>
        <v>0.54381201950617286</v>
      </c>
      <c r="Z2866" s="53">
        <f t="shared" si="945"/>
        <v>0.25371141975308642</v>
      </c>
      <c r="AA2866" s="53">
        <f t="shared" si="946"/>
        <v>0.27190600975308643</v>
      </c>
      <c r="AB2866" s="50">
        <f t="shared" si="947"/>
        <v>3616</v>
      </c>
      <c r="AC2866" s="50">
        <f t="shared" si="956"/>
        <v>2015</v>
      </c>
      <c r="AD2866" s="50">
        <f t="shared" si="948"/>
        <v>12</v>
      </c>
      <c r="AE2866" s="56">
        <f t="shared" si="949"/>
        <v>201512</v>
      </c>
      <c r="AF2866" s="56">
        <f t="shared" si="937"/>
        <v>51</v>
      </c>
      <c r="AG2866" s="58">
        <f t="shared" si="955"/>
        <v>1</v>
      </c>
      <c r="AH2866" s="56">
        <f t="shared" si="950"/>
        <v>16</v>
      </c>
      <c r="AI2866" s="53">
        <f t="shared" si="951"/>
        <v>0.52561742950617285</v>
      </c>
      <c r="AJ2866" s="56">
        <f t="shared" si="952"/>
        <v>35.025000000000006</v>
      </c>
    </row>
    <row r="2867" spans="1:36" x14ac:dyDescent="0.25">
      <c r="A2867" s="50">
        <v>2866</v>
      </c>
      <c r="B2867" s="51">
        <v>42356</v>
      </c>
      <c r="C2867" s="75">
        <f t="shared" si="957"/>
        <v>42356</v>
      </c>
      <c r="D2867" s="50" t="s">
        <v>1223</v>
      </c>
      <c r="E2867" s="50">
        <v>1.5</v>
      </c>
      <c r="F2867" s="50">
        <v>0</v>
      </c>
      <c r="G2867" s="50">
        <v>16</v>
      </c>
      <c r="H2867" s="50">
        <v>33</v>
      </c>
      <c r="I2867" s="53">
        <f t="shared" si="938"/>
        <v>1.1493055555555555E-2</v>
      </c>
      <c r="J2867" s="54">
        <f t="shared" si="939"/>
        <v>7.6620370370370366E-3</v>
      </c>
      <c r="K2867" s="50" t="s">
        <v>1345</v>
      </c>
      <c r="L2867" s="50" t="s">
        <v>1686</v>
      </c>
      <c r="M2867" s="55">
        <f t="shared" si="940"/>
        <v>5.438066465256802</v>
      </c>
      <c r="N2867" s="50">
        <v>0</v>
      </c>
      <c r="S2867" s="151">
        <f t="shared" si="941"/>
        <v>0.20074537037037035</v>
      </c>
      <c r="T2867" s="151">
        <f t="shared" si="942"/>
        <v>0.10037268518518518</v>
      </c>
      <c r="V2867" s="393">
        <f t="shared" si="953"/>
        <v>0</v>
      </c>
      <c r="W2867" s="393">
        <f t="shared" si="954"/>
        <v>0</v>
      </c>
      <c r="X2867" s="53">
        <f t="shared" si="943"/>
        <v>0.20074537037037035</v>
      </c>
      <c r="Y2867" s="53">
        <f t="shared" si="944"/>
        <v>0.23713455037037037</v>
      </c>
      <c r="Z2867" s="53">
        <f t="shared" si="945"/>
        <v>0.10037268518518518</v>
      </c>
      <c r="AA2867" s="53">
        <f t="shared" si="946"/>
        <v>0.11856727518518519</v>
      </c>
      <c r="AB2867" s="50">
        <f t="shared" si="947"/>
        <v>2532</v>
      </c>
      <c r="AC2867" s="50">
        <f t="shared" si="956"/>
        <v>2015</v>
      </c>
      <c r="AD2867" s="50">
        <f t="shared" si="948"/>
        <v>12</v>
      </c>
      <c r="AE2867" s="56">
        <f t="shared" si="949"/>
        <v>201512</v>
      </c>
      <c r="AF2867" s="56">
        <f t="shared" ref="AF2867:AF2930" si="958">WEEKNUM(B2867,1)</f>
        <v>51</v>
      </c>
      <c r="AG2867" s="58">
        <f t="shared" si="955"/>
        <v>1</v>
      </c>
      <c r="AH2867" s="56">
        <f t="shared" si="950"/>
        <v>18</v>
      </c>
      <c r="AI2867" s="53">
        <f t="shared" si="951"/>
        <v>0.21893996037037036</v>
      </c>
      <c r="AJ2867" s="56">
        <f t="shared" si="952"/>
        <v>6.4049999999999994</v>
      </c>
    </row>
    <row r="2868" spans="1:36" x14ac:dyDescent="0.25">
      <c r="A2868" s="50">
        <v>2867</v>
      </c>
      <c r="B2868" s="51">
        <v>42362</v>
      </c>
      <c r="C2868" s="75">
        <f t="shared" si="957"/>
        <v>42362</v>
      </c>
      <c r="D2868" s="50" t="s">
        <v>1224</v>
      </c>
      <c r="E2868" s="50">
        <v>24.5</v>
      </c>
      <c r="F2868" s="50">
        <v>1</v>
      </c>
      <c r="G2868" s="50">
        <v>48</v>
      </c>
      <c r="H2868" s="50">
        <v>26</v>
      </c>
      <c r="I2868" s="53">
        <f t="shared" si="938"/>
        <v>7.5300925925925924E-2</v>
      </c>
      <c r="J2868" s="54">
        <f t="shared" si="939"/>
        <v>3.0735071806500375E-3</v>
      </c>
      <c r="K2868" s="50" t="s">
        <v>930</v>
      </c>
      <c r="L2868" s="50" t="s">
        <v>315</v>
      </c>
      <c r="M2868" s="55">
        <f t="shared" si="940"/>
        <v>13.556716876729185</v>
      </c>
      <c r="N2868" s="50">
        <v>0</v>
      </c>
      <c r="O2868" s="50" t="s">
        <v>255</v>
      </c>
      <c r="S2868" s="151">
        <f t="shared" si="941"/>
        <v>0.34423280423280422</v>
      </c>
      <c r="T2868" s="151">
        <f t="shared" si="942"/>
        <v>0.17211640211640211</v>
      </c>
      <c r="V2868" s="393">
        <f t="shared" si="953"/>
        <v>0</v>
      </c>
      <c r="W2868" s="393">
        <f t="shared" si="954"/>
        <v>0</v>
      </c>
      <c r="X2868" s="53">
        <f t="shared" si="943"/>
        <v>8.0525888133030979E-2</v>
      </c>
      <c r="Y2868" s="53">
        <f t="shared" si="944"/>
        <v>0.11691506813303097</v>
      </c>
      <c r="Z2868" s="53">
        <f t="shared" si="945"/>
        <v>4.0262944066515489E-2</v>
      </c>
      <c r="AA2868" s="53">
        <f t="shared" si="946"/>
        <v>5.8457534066515486E-2</v>
      </c>
      <c r="AB2868" s="50">
        <f t="shared" si="947"/>
        <v>778</v>
      </c>
      <c r="AC2868" s="50">
        <f t="shared" si="956"/>
        <v>2015</v>
      </c>
      <c r="AD2868" s="50">
        <f t="shared" si="948"/>
        <v>12</v>
      </c>
      <c r="AE2868" s="56">
        <f t="shared" si="949"/>
        <v>201512</v>
      </c>
      <c r="AF2868" s="56">
        <f t="shared" si="958"/>
        <v>52</v>
      </c>
      <c r="AG2868" s="58">
        <f t="shared" si="955"/>
        <v>5</v>
      </c>
      <c r="AH2868" s="56">
        <f t="shared" si="950"/>
        <v>24</v>
      </c>
      <c r="AI2868" s="53">
        <f t="shared" si="951"/>
        <v>9.8720478133030976E-2</v>
      </c>
      <c r="AJ2868" s="56">
        <f t="shared" si="952"/>
        <v>24.5</v>
      </c>
    </row>
    <row r="2869" spans="1:36" x14ac:dyDescent="0.25">
      <c r="A2869" s="50">
        <v>2868</v>
      </c>
      <c r="B2869" s="51">
        <v>42364</v>
      </c>
      <c r="C2869" s="75">
        <f t="shared" si="957"/>
        <v>42364</v>
      </c>
      <c r="D2869" s="50" t="s">
        <v>1224</v>
      </c>
      <c r="E2869" s="50">
        <v>26.7</v>
      </c>
      <c r="F2869" s="50">
        <v>2</v>
      </c>
      <c r="G2869" s="50">
        <v>0</v>
      </c>
      <c r="H2869" s="50">
        <v>33</v>
      </c>
      <c r="I2869" s="53">
        <f t="shared" si="938"/>
        <v>8.3715277777777777E-2</v>
      </c>
      <c r="J2869" s="54">
        <f t="shared" si="939"/>
        <v>3.1354036620890556E-3</v>
      </c>
      <c r="K2869" s="50" t="s">
        <v>930</v>
      </c>
      <c r="L2869" s="50" t="s">
        <v>315</v>
      </c>
      <c r="M2869" s="55">
        <f t="shared" si="940"/>
        <v>13.289091663210295</v>
      </c>
      <c r="N2869" s="50">
        <v>0</v>
      </c>
      <c r="O2869" s="50" t="s">
        <v>198</v>
      </c>
      <c r="S2869" s="151">
        <f t="shared" si="941"/>
        <v>0.35116521015397423</v>
      </c>
      <c r="T2869" s="151">
        <f t="shared" si="942"/>
        <v>0.17558260507698711</v>
      </c>
      <c r="V2869" s="393">
        <f t="shared" si="953"/>
        <v>0</v>
      </c>
      <c r="W2869" s="393">
        <f t="shared" si="954"/>
        <v>0</v>
      </c>
      <c r="X2869" s="53">
        <f t="shared" si="943"/>
        <v>8.2147575946733248E-2</v>
      </c>
      <c r="Y2869" s="53">
        <f t="shared" si="944"/>
        <v>0.11853675594673325</v>
      </c>
      <c r="Z2869" s="53">
        <f t="shared" si="945"/>
        <v>4.1073787973366624E-2</v>
      </c>
      <c r="AA2869" s="53">
        <f t="shared" si="946"/>
        <v>5.9268377973366627E-2</v>
      </c>
      <c r="AB2869" s="50">
        <f t="shared" si="947"/>
        <v>816</v>
      </c>
      <c r="AC2869" s="50">
        <f t="shared" si="956"/>
        <v>2015</v>
      </c>
      <c r="AD2869" s="50">
        <f t="shared" si="948"/>
        <v>12</v>
      </c>
      <c r="AE2869" s="56">
        <f t="shared" si="949"/>
        <v>201512</v>
      </c>
      <c r="AF2869" s="56">
        <f t="shared" si="958"/>
        <v>52</v>
      </c>
      <c r="AG2869" s="58">
        <f t="shared" si="955"/>
        <v>1</v>
      </c>
      <c r="AH2869" s="56">
        <f t="shared" si="950"/>
        <v>26</v>
      </c>
      <c r="AI2869" s="53">
        <f t="shared" si="951"/>
        <v>0.10034216594673326</v>
      </c>
      <c r="AJ2869" s="56">
        <f t="shared" si="952"/>
        <v>26.7</v>
      </c>
    </row>
    <row r="2870" spans="1:36" x14ac:dyDescent="0.25">
      <c r="A2870" s="50">
        <v>2869</v>
      </c>
      <c r="B2870" s="51">
        <v>42366</v>
      </c>
      <c r="C2870" s="75">
        <f t="shared" si="957"/>
        <v>42366</v>
      </c>
      <c r="D2870" s="50" t="s">
        <v>1223</v>
      </c>
      <c r="E2870" s="50">
        <v>2.5</v>
      </c>
      <c r="F2870" s="50">
        <v>0</v>
      </c>
      <c r="G2870" s="50">
        <v>30</v>
      </c>
      <c r="H2870" s="50">
        <v>0</v>
      </c>
      <c r="I2870" s="53">
        <f t="shared" si="938"/>
        <v>2.0833333333333332E-2</v>
      </c>
      <c r="J2870" s="54">
        <f t="shared" si="939"/>
        <v>8.3333333333333332E-3</v>
      </c>
      <c r="K2870" s="50" t="s">
        <v>1548</v>
      </c>
      <c r="L2870" s="50" t="s">
        <v>1048</v>
      </c>
      <c r="M2870" s="55">
        <f t="shared" si="940"/>
        <v>5.0000000000000036</v>
      </c>
      <c r="N2870" s="50">
        <v>0</v>
      </c>
      <c r="O2870" s="50" t="s">
        <v>253</v>
      </c>
      <c r="S2870" s="151">
        <f t="shared" si="941"/>
        <v>0.21833333333333332</v>
      </c>
      <c r="T2870" s="151">
        <f t="shared" si="942"/>
        <v>0.10916666666666666</v>
      </c>
      <c r="V2870" s="393">
        <f t="shared" si="953"/>
        <v>0</v>
      </c>
      <c r="W2870" s="393">
        <f t="shared" si="954"/>
        <v>0</v>
      </c>
      <c r="X2870" s="53">
        <f t="shared" si="943"/>
        <v>0.21833333333333332</v>
      </c>
      <c r="Y2870" s="53">
        <f t="shared" si="944"/>
        <v>0.25472251333333334</v>
      </c>
      <c r="Z2870" s="53">
        <f t="shared" si="945"/>
        <v>0.10916666666666666</v>
      </c>
      <c r="AA2870" s="53">
        <f t="shared" si="946"/>
        <v>0.12736125666666667</v>
      </c>
      <c r="AB2870" s="50">
        <f t="shared" si="947"/>
        <v>3010</v>
      </c>
      <c r="AC2870" s="50">
        <f t="shared" si="956"/>
        <v>2015</v>
      </c>
      <c r="AD2870" s="50">
        <f t="shared" si="948"/>
        <v>12</v>
      </c>
      <c r="AE2870" s="56">
        <f t="shared" si="949"/>
        <v>201512</v>
      </c>
      <c r="AF2870" s="56">
        <f t="shared" si="958"/>
        <v>53</v>
      </c>
      <c r="AG2870" s="58">
        <f t="shared" si="955"/>
        <v>1</v>
      </c>
      <c r="AH2870" s="56">
        <f t="shared" si="950"/>
        <v>28</v>
      </c>
      <c r="AI2870" s="53">
        <f t="shared" si="951"/>
        <v>0.23652792333333333</v>
      </c>
      <c r="AJ2870" s="56">
        <f t="shared" si="952"/>
        <v>10.674999999999999</v>
      </c>
    </row>
    <row r="2871" spans="1:36" x14ac:dyDescent="0.25">
      <c r="A2871" s="50">
        <v>2870</v>
      </c>
      <c r="B2871" s="51">
        <v>42367</v>
      </c>
      <c r="C2871" s="75">
        <f t="shared" si="957"/>
        <v>42367</v>
      </c>
      <c r="D2871" s="50" t="s">
        <v>1224</v>
      </c>
      <c r="E2871" s="50">
        <v>13.5</v>
      </c>
      <c r="F2871" s="50">
        <v>0</v>
      </c>
      <c r="G2871" s="50">
        <v>33</v>
      </c>
      <c r="H2871" s="50">
        <v>25</v>
      </c>
      <c r="I2871" s="53">
        <f t="shared" si="938"/>
        <v>2.3206018518518515E-2</v>
      </c>
      <c r="J2871" s="54">
        <f t="shared" si="939"/>
        <v>1.7189643347050752E-3</v>
      </c>
      <c r="K2871" s="50" t="s">
        <v>921</v>
      </c>
      <c r="L2871" s="50" t="s">
        <v>1132</v>
      </c>
      <c r="M2871" s="55">
        <f t="shared" si="940"/>
        <v>24.239401496259372</v>
      </c>
      <c r="N2871" s="50">
        <v>0</v>
      </c>
      <c r="O2871" s="50" t="s">
        <v>253</v>
      </c>
      <c r="R2871" s="50" t="s">
        <v>1692</v>
      </c>
      <c r="S2871" s="151">
        <f t="shared" si="941"/>
        <v>0.19252400548696841</v>
      </c>
      <c r="T2871" s="151">
        <f t="shared" si="942"/>
        <v>9.6262002743484204E-2</v>
      </c>
      <c r="V2871" s="393">
        <f t="shared" si="953"/>
        <v>0</v>
      </c>
      <c r="W2871" s="393">
        <f t="shared" si="954"/>
        <v>0</v>
      </c>
      <c r="X2871" s="53">
        <f t="shared" si="943"/>
        <v>4.5036865569272971E-2</v>
      </c>
      <c r="Y2871" s="53">
        <f t="shared" si="944"/>
        <v>8.1426045569272978E-2</v>
      </c>
      <c r="Z2871" s="53">
        <f t="shared" si="945"/>
        <v>2.2518432784636486E-2</v>
      </c>
      <c r="AA2871" s="53">
        <f t="shared" si="946"/>
        <v>4.0713022784636489E-2</v>
      </c>
      <c r="AB2871" s="50">
        <f t="shared" si="947"/>
        <v>40</v>
      </c>
      <c r="AC2871" s="50">
        <f t="shared" si="956"/>
        <v>2015</v>
      </c>
      <c r="AD2871" s="50">
        <f t="shared" si="948"/>
        <v>12</v>
      </c>
      <c r="AE2871" s="56">
        <f t="shared" si="949"/>
        <v>201512</v>
      </c>
      <c r="AF2871" s="56">
        <f t="shared" si="958"/>
        <v>53</v>
      </c>
      <c r="AG2871" s="58">
        <f t="shared" si="955"/>
        <v>0</v>
      </c>
      <c r="AH2871" s="56">
        <f t="shared" si="950"/>
        <v>29</v>
      </c>
      <c r="AI2871" s="53">
        <f t="shared" si="951"/>
        <v>6.3231455569272982E-2</v>
      </c>
      <c r="AJ2871" s="56">
        <f t="shared" si="952"/>
        <v>13.5</v>
      </c>
    </row>
    <row r="2872" spans="1:36" x14ac:dyDescent="0.25">
      <c r="A2872" s="50">
        <v>2871</v>
      </c>
      <c r="B2872" s="51">
        <v>42370</v>
      </c>
      <c r="C2872" s="75">
        <f t="shared" si="957"/>
        <v>42370</v>
      </c>
      <c r="D2872" s="50" t="s">
        <v>1223</v>
      </c>
      <c r="E2872" s="50">
        <v>4</v>
      </c>
      <c r="F2872" s="50">
        <v>0</v>
      </c>
      <c r="G2872" s="50">
        <v>45</v>
      </c>
      <c r="H2872" s="50">
        <v>8</v>
      </c>
      <c r="I2872" s="53">
        <f t="shared" si="938"/>
        <v>3.1342592592592596E-2</v>
      </c>
      <c r="J2872" s="54">
        <f t="shared" si="939"/>
        <v>7.8356481481481489E-3</v>
      </c>
      <c r="K2872" s="50" t="s">
        <v>1653</v>
      </c>
      <c r="L2872" s="50" t="s">
        <v>1542</v>
      </c>
      <c r="M2872" s="55">
        <f t="shared" si="940"/>
        <v>5.3175775480059118</v>
      </c>
      <c r="N2872" s="50">
        <v>0</v>
      </c>
      <c r="O2872" s="50" t="s">
        <v>319</v>
      </c>
      <c r="S2872" s="151">
        <f t="shared" si="941"/>
        <v>0.20529398148148151</v>
      </c>
      <c r="T2872" s="151">
        <f t="shared" si="942"/>
        <v>0.10264699074074075</v>
      </c>
      <c r="V2872" s="393">
        <f t="shared" si="953"/>
        <v>0</v>
      </c>
      <c r="W2872" s="393">
        <f t="shared" si="954"/>
        <v>0</v>
      </c>
      <c r="X2872" s="53">
        <f t="shared" si="943"/>
        <v>0.20529398148148151</v>
      </c>
      <c r="Y2872" s="53">
        <f t="shared" si="944"/>
        <v>0.2416831614814815</v>
      </c>
      <c r="Z2872" s="53">
        <f t="shared" si="945"/>
        <v>0.10264699074074075</v>
      </c>
      <c r="AA2872" s="53">
        <f t="shared" si="946"/>
        <v>0.12084158074074075</v>
      </c>
      <c r="AB2872" s="50">
        <f t="shared" si="947"/>
        <v>2683</v>
      </c>
      <c r="AC2872" s="50">
        <f t="shared" si="956"/>
        <v>2016</v>
      </c>
      <c r="AD2872" s="50">
        <f t="shared" si="948"/>
        <v>1</v>
      </c>
      <c r="AE2872" s="56">
        <f t="shared" si="949"/>
        <v>201601</v>
      </c>
      <c r="AF2872" s="56">
        <f t="shared" si="958"/>
        <v>1</v>
      </c>
      <c r="AG2872" s="58">
        <f t="shared" si="955"/>
        <v>2</v>
      </c>
      <c r="AH2872" s="56">
        <f t="shared" si="950"/>
        <v>1</v>
      </c>
      <c r="AI2872" s="53">
        <f t="shared" si="951"/>
        <v>0.22348857148148149</v>
      </c>
      <c r="AJ2872" s="56">
        <f t="shared" si="952"/>
        <v>17.079999999999998</v>
      </c>
    </row>
    <row r="2873" spans="1:36" x14ac:dyDescent="0.25">
      <c r="A2873" s="50">
        <v>2872</v>
      </c>
      <c r="B2873" s="51">
        <v>42372</v>
      </c>
      <c r="C2873" s="75">
        <f t="shared" si="957"/>
        <v>42372</v>
      </c>
      <c r="D2873" s="50" t="s">
        <v>1223</v>
      </c>
      <c r="E2873" s="50">
        <v>3</v>
      </c>
      <c r="F2873" s="50">
        <v>0</v>
      </c>
      <c r="G2873" s="50">
        <v>37</v>
      </c>
      <c r="H2873" s="50">
        <v>8</v>
      </c>
      <c r="I2873" s="53">
        <f t="shared" si="938"/>
        <v>2.5787037037037039E-2</v>
      </c>
      <c r="J2873" s="54">
        <f t="shared" si="939"/>
        <v>8.5956790123456802E-3</v>
      </c>
      <c r="K2873" s="50" t="s">
        <v>1653</v>
      </c>
      <c r="L2873" s="50" t="s">
        <v>1693</v>
      </c>
      <c r="M2873" s="55">
        <f t="shared" si="940"/>
        <v>4.8473967684021577</v>
      </c>
      <c r="N2873" s="50">
        <v>0</v>
      </c>
      <c r="O2873" s="50" t="s">
        <v>319</v>
      </c>
      <c r="S2873" s="151">
        <f t="shared" si="941"/>
        <v>0.22520679012345682</v>
      </c>
      <c r="T2873" s="151">
        <f t="shared" si="942"/>
        <v>0.11260339506172841</v>
      </c>
      <c r="V2873" s="393">
        <f t="shared" si="953"/>
        <v>0</v>
      </c>
      <c r="W2873" s="393">
        <f t="shared" si="954"/>
        <v>0</v>
      </c>
      <c r="X2873" s="53">
        <f t="shared" si="943"/>
        <v>0.22520679012345682</v>
      </c>
      <c r="Y2873" s="53">
        <f t="shared" si="944"/>
        <v>0.26159597012345681</v>
      </c>
      <c r="Z2873" s="53">
        <f t="shared" si="945"/>
        <v>0.11260339506172841</v>
      </c>
      <c r="AA2873" s="53">
        <f t="shared" si="946"/>
        <v>0.13079798506172841</v>
      </c>
      <c r="AB2873" s="50">
        <f t="shared" si="947"/>
        <v>3118</v>
      </c>
      <c r="AC2873" s="50">
        <f t="shared" si="956"/>
        <v>2016</v>
      </c>
      <c r="AD2873" s="50">
        <f t="shared" si="948"/>
        <v>1</v>
      </c>
      <c r="AE2873" s="56">
        <f t="shared" si="949"/>
        <v>201601</v>
      </c>
      <c r="AF2873" s="56">
        <f t="shared" si="958"/>
        <v>2</v>
      </c>
      <c r="AG2873" s="58">
        <f t="shared" si="955"/>
        <v>1</v>
      </c>
      <c r="AH2873" s="56">
        <f t="shared" si="950"/>
        <v>3</v>
      </c>
      <c r="AI2873" s="53">
        <f t="shared" si="951"/>
        <v>0.2434013801234568</v>
      </c>
      <c r="AJ2873" s="56">
        <f t="shared" si="952"/>
        <v>12.809999999999999</v>
      </c>
    </row>
    <row r="2874" spans="1:36" x14ac:dyDescent="0.25">
      <c r="A2874" s="50">
        <v>2873</v>
      </c>
      <c r="B2874" s="51">
        <v>42374</v>
      </c>
      <c r="C2874" s="75">
        <f t="shared" si="957"/>
        <v>42374</v>
      </c>
      <c r="D2874" s="50" t="s">
        <v>1224</v>
      </c>
      <c r="E2874" s="50">
        <v>15</v>
      </c>
      <c r="F2874" s="50">
        <v>0</v>
      </c>
      <c r="G2874" s="50">
        <v>42</v>
      </c>
      <c r="H2874" s="50">
        <v>52</v>
      </c>
      <c r="I2874" s="53">
        <f t="shared" si="938"/>
        <v>2.9768518518518517E-2</v>
      </c>
      <c r="J2874" s="54">
        <f t="shared" si="939"/>
        <v>1.9845679012345679E-3</v>
      </c>
      <c r="K2874" s="50" t="s">
        <v>921</v>
      </c>
      <c r="L2874" s="50" t="s">
        <v>1132</v>
      </c>
      <c r="M2874" s="55">
        <f t="shared" si="940"/>
        <v>20.995334370139986</v>
      </c>
      <c r="N2874" s="50">
        <v>0</v>
      </c>
      <c r="O2874" s="50" t="s">
        <v>253</v>
      </c>
      <c r="S2874" s="151">
        <f t="shared" si="941"/>
        <v>0.22227160493827161</v>
      </c>
      <c r="T2874" s="151">
        <f t="shared" si="942"/>
        <v>0.11113580246913581</v>
      </c>
      <c r="V2874" s="393">
        <f t="shared" si="953"/>
        <v>0</v>
      </c>
      <c r="W2874" s="393">
        <f t="shared" si="954"/>
        <v>0</v>
      </c>
      <c r="X2874" s="53">
        <f t="shared" si="943"/>
        <v>5.1995679012345676E-2</v>
      </c>
      <c r="Y2874" s="53">
        <f t="shared" si="944"/>
        <v>8.8384859012345676E-2</v>
      </c>
      <c r="Z2874" s="53">
        <f t="shared" si="945"/>
        <v>2.5997839506172838E-2</v>
      </c>
      <c r="AA2874" s="53">
        <f t="shared" si="946"/>
        <v>4.4192429506172838E-2</v>
      </c>
      <c r="AB2874" s="50">
        <f t="shared" si="947"/>
        <v>175</v>
      </c>
      <c r="AC2874" s="50">
        <f t="shared" si="956"/>
        <v>2016</v>
      </c>
      <c r="AD2874" s="50">
        <f t="shared" si="948"/>
        <v>1</v>
      </c>
      <c r="AE2874" s="56">
        <f t="shared" si="949"/>
        <v>201601</v>
      </c>
      <c r="AF2874" s="56">
        <f t="shared" si="958"/>
        <v>2</v>
      </c>
      <c r="AG2874" s="58">
        <f t="shared" si="955"/>
        <v>1</v>
      </c>
      <c r="AH2874" s="56">
        <f t="shared" si="950"/>
        <v>5</v>
      </c>
      <c r="AI2874" s="53">
        <f t="shared" si="951"/>
        <v>7.019026901234568E-2</v>
      </c>
      <c r="AJ2874" s="56">
        <f t="shared" si="952"/>
        <v>15</v>
      </c>
    </row>
    <row r="2875" spans="1:36" x14ac:dyDescent="0.25">
      <c r="A2875" s="50">
        <v>2874</v>
      </c>
      <c r="B2875" s="51">
        <v>42375</v>
      </c>
      <c r="C2875" s="75">
        <f t="shared" si="957"/>
        <v>42375</v>
      </c>
      <c r="D2875" s="50" t="s">
        <v>1225</v>
      </c>
      <c r="E2875" s="50">
        <v>0.75</v>
      </c>
      <c r="F2875" s="50">
        <v>0</v>
      </c>
      <c r="G2875" s="50">
        <v>30</v>
      </c>
      <c r="H2875" s="50">
        <v>0</v>
      </c>
      <c r="I2875" s="53">
        <f t="shared" si="938"/>
        <v>2.0833333333333332E-2</v>
      </c>
      <c r="J2875" s="54">
        <f t="shared" si="939"/>
        <v>2.7777777777777776E-2</v>
      </c>
      <c r="K2875" s="50" t="s">
        <v>781</v>
      </c>
      <c r="L2875" s="50" t="s">
        <v>1304</v>
      </c>
      <c r="M2875" s="55">
        <f t="shared" si="940"/>
        <v>1.5000000000000013</v>
      </c>
      <c r="N2875" s="50">
        <v>0</v>
      </c>
      <c r="O2875" s="50" t="s">
        <v>253</v>
      </c>
      <c r="S2875" s="151">
        <f t="shared" si="941"/>
        <v>6.6666666666666666E-2</v>
      </c>
      <c r="T2875" s="151">
        <f t="shared" si="942"/>
        <v>3.3333333333333333E-2</v>
      </c>
      <c r="V2875" s="393">
        <f t="shared" si="953"/>
        <v>0</v>
      </c>
      <c r="W2875" s="393">
        <f t="shared" si="954"/>
        <v>0</v>
      </c>
      <c r="X2875" s="53">
        <f t="shared" si="943"/>
        <v>0.72777777777777775</v>
      </c>
      <c r="Y2875" s="53">
        <f t="shared" si="944"/>
        <v>0.76416695777777766</v>
      </c>
      <c r="Z2875" s="53">
        <f t="shared" si="945"/>
        <v>0.36388888888888887</v>
      </c>
      <c r="AA2875" s="53">
        <f t="shared" si="946"/>
        <v>0.38208347888888883</v>
      </c>
      <c r="AB2875" s="50">
        <f t="shared" si="947"/>
        <v>3969</v>
      </c>
      <c r="AC2875" s="50">
        <f t="shared" si="956"/>
        <v>2016</v>
      </c>
      <c r="AD2875" s="50">
        <f t="shared" si="948"/>
        <v>1</v>
      </c>
      <c r="AE2875" s="56">
        <f t="shared" si="949"/>
        <v>201601</v>
      </c>
      <c r="AF2875" s="56">
        <f t="shared" si="958"/>
        <v>2</v>
      </c>
      <c r="AG2875" s="58">
        <f t="shared" si="955"/>
        <v>0</v>
      </c>
      <c r="AH2875" s="56">
        <f t="shared" si="950"/>
        <v>6</v>
      </c>
      <c r="AI2875" s="53">
        <f t="shared" si="951"/>
        <v>0.74597236777777765</v>
      </c>
      <c r="AJ2875" s="56">
        <f t="shared" si="952"/>
        <v>35.025000000000006</v>
      </c>
    </row>
    <row r="2876" spans="1:36" x14ac:dyDescent="0.25">
      <c r="A2876" s="50">
        <v>2875</v>
      </c>
      <c r="B2876" s="51">
        <v>42376</v>
      </c>
      <c r="C2876" s="75">
        <f t="shared" si="957"/>
        <v>42376</v>
      </c>
      <c r="D2876" s="50" t="s">
        <v>1224</v>
      </c>
      <c r="E2876" s="50">
        <v>17</v>
      </c>
      <c r="F2876" s="50">
        <v>0</v>
      </c>
      <c r="G2876" s="50">
        <v>42</v>
      </c>
      <c r="H2876" s="50">
        <v>55</v>
      </c>
      <c r="I2876" s="53">
        <f t="shared" si="938"/>
        <v>2.9803240740740741E-2</v>
      </c>
      <c r="J2876" s="54">
        <f t="shared" si="939"/>
        <v>1.7531318082788672E-3</v>
      </c>
      <c r="K2876" s="50" t="s">
        <v>921</v>
      </c>
      <c r="L2876" s="50" t="s">
        <v>1132</v>
      </c>
      <c r="M2876" s="55">
        <f t="shared" si="940"/>
        <v>23.766990291262154</v>
      </c>
      <c r="N2876" s="50">
        <v>0</v>
      </c>
      <c r="O2876" s="50" t="s">
        <v>253</v>
      </c>
      <c r="S2876" s="151">
        <f t="shared" si="941"/>
        <v>0.19635076252723313</v>
      </c>
      <c r="T2876" s="151">
        <f t="shared" si="942"/>
        <v>9.8175381263616565E-2</v>
      </c>
      <c r="V2876" s="393">
        <f t="shared" si="953"/>
        <v>0</v>
      </c>
      <c r="W2876" s="393">
        <f t="shared" si="954"/>
        <v>0</v>
      </c>
      <c r="X2876" s="53">
        <f t="shared" si="943"/>
        <v>4.5932053376906319E-2</v>
      </c>
      <c r="Y2876" s="53">
        <f t="shared" si="944"/>
        <v>8.2321233376906319E-2</v>
      </c>
      <c r="Z2876" s="53">
        <f t="shared" si="945"/>
        <v>2.296602668845316E-2</v>
      </c>
      <c r="AA2876" s="53">
        <f t="shared" si="946"/>
        <v>4.116061668845316E-2</v>
      </c>
      <c r="AB2876" s="50">
        <f t="shared" si="947"/>
        <v>55</v>
      </c>
      <c r="AC2876" s="50">
        <f t="shared" si="956"/>
        <v>2016</v>
      </c>
      <c r="AD2876" s="50">
        <f t="shared" si="948"/>
        <v>1</v>
      </c>
      <c r="AE2876" s="56">
        <f t="shared" si="949"/>
        <v>201601</v>
      </c>
      <c r="AF2876" s="56">
        <f t="shared" si="958"/>
        <v>2</v>
      </c>
      <c r="AG2876" s="58">
        <f t="shared" si="955"/>
        <v>0</v>
      </c>
      <c r="AH2876" s="56">
        <f t="shared" si="950"/>
        <v>7</v>
      </c>
      <c r="AI2876" s="53">
        <f t="shared" si="951"/>
        <v>6.4126643376906323E-2</v>
      </c>
      <c r="AJ2876" s="56">
        <f t="shared" si="952"/>
        <v>17</v>
      </c>
    </row>
    <row r="2877" spans="1:36" x14ac:dyDescent="0.25">
      <c r="A2877" s="50">
        <v>2876</v>
      </c>
      <c r="B2877" s="51">
        <v>42377</v>
      </c>
      <c r="C2877" s="75">
        <f t="shared" si="957"/>
        <v>42377</v>
      </c>
      <c r="D2877" s="50" t="s">
        <v>1223</v>
      </c>
      <c r="E2877" s="50">
        <v>2.5</v>
      </c>
      <c r="F2877" s="50">
        <v>0</v>
      </c>
      <c r="G2877" s="50">
        <v>35</v>
      </c>
      <c r="H2877" s="50">
        <v>49</v>
      </c>
      <c r="I2877" s="53">
        <f t="shared" si="938"/>
        <v>2.4872685185185189E-2</v>
      </c>
      <c r="J2877" s="54">
        <f t="shared" si="939"/>
        <v>9.9490740740740755E-3</v>
      </c>
      <c r="K2877" s="50" t="s">
        <v>1653</v>
      </c>
      <c r="L2877" s="50" t="s">
        <v>1694</v>
      </c>
      <c r="M2877" s="55">
        <f t="shared" si="940"/>
        <v>4.1879944160074478</v>
      </c>
      <c r="N2877" s="50">
        <v>0</v>
      </c>
      <c r="O2877" s="50" t="s">
        <v>198</v>
      </c>
      <c r="S2877" s="151">
        <f t="shared" si="941"/>
        <v>0.26066574074074078</v>
      </c>
      <c r="T2877" s="151">
        <f t="shared" si="942"/>
        <v>0.13033287037037039</v>
      </c>
      <c r="V2877" s="393">
        <f t="shared" si="953"/>
        <v>0</v>
      </c>
      <c r="W2877" s="393">
        <f t="shared" si="954"/>
        <v>0</v>
      </c>
      <c r="X2877" s="53">
        <f t="shared" si="943"/>
        <v>0.26066574074074078</v>
      </c>
      <c r="Y2877" s="53">
        <f t="shared" si="944"/>
        <v>0.29705492074074075</v>
      </c>
      <c r="Z2877" s="53">
        <f t="shared" si="945"/>
        <v>0.13033287037037039</v>
      </c>
      <c r="AA2877" s="53">
        <f t="shared" si="946"/>
        <v>0.14852746037037037</v>
      </c>
      <c r="AB2877" s="50">
        <f t="shared" si="947"/>
        <v>3378</v>
      </c>
      <c r="AC2877" s="50">
        <f t="shared" si="956"/>
        <v>2016</v>
      </c>
      <c r="AD2877" s="50">
        <f t="shared" si="948"/>
        <v>1</v>
      </c>
      <c r="AE2877" s="56">
        <f t="shared" si="949"/>
        <v>201601</v>
      </c>
      <c r="AF2877" s="56">
        <f t="shared" si="958"/>
        <v>2</v>
      </c>
      <c r="AG2877" s="58">
        <f t="shared" si="955"/>
        <v>0</v>
      </c>
      <c r="AH2877" s="56">
        <f t="shared" si="950"/>
        <v>8</v>
      </c>
      <c r="AI2877" s="53">
        <f t="shared" si="951"/>
        <v>0.27886033074074079</v>
      </c>
      <c r="AJ2877" s="56">
        <f t="shared" si="952"/>
        <v>10.674999999999999</v>
      </c>
    </row>
    <row r="2878" spans="1:36" x14ac:dyDescent="0.25">
      <c r="A2878" s="50">
        <v>2877</v>
      </c>
      <c r="B2878" s="51">
        <v>42378</v>
      </c>
      <c r="C2878" s="75">
        <f t="shared" si="957"/>
        <v>42378</v>
      </c>
      <c r="D2878" s="50" t="s">
        <v>1224</v>
      </c>
      <c r="E2878" s="50">
        <v>16.5</v>
      </c>
      <c r="F2878" s="50">
        <v>1</v>
      </c>
      <c r="G2878" s="50">
        <v>0</v>
      </c>
      <c r="H2878" s="50">
        <v>0</v>
      </c>
      <c r="I2878" s="53">
        <f t="shared" si="938"/>
        <v>4.1666666666666664E-2</v>
      </c>
      <c r="J2878" s="54">
        <f t="shared" si="939"/>
        <v>2.525252525252525E-3</v>
      </c>
      <c r="K2878" s="50" t="s">
        <v>1342</v>
      </c>
      <c r="L2878" s="50" t="s">
        <v>1695</v>
      </c>
      <c r="M2878" s="55">
        <f t="shared" si="940"/>
        <v>16.500000000000014</v>
      </c>
      <c r="N2878" s="50">
        <v>124</v>
      </c>
      <c r="O2878" s="50" t="s">
        <v>253</v>
      </c>
      <c r="S2878" s="151">
        <f t="shared" si="941"/>
        <v>0.28282828282828282</v>
      </c>
      <c r="T2878" s="151">
        <f t="shared" si="942"/>
        <v>0.14141414141414141</v>
      </c>
      <c r="V2878" s="393">
        <f t="shared" si="953"/>
        <v>0</v>
      </c>
      <c r="W2878" s="393">
        <f t="shared" si="954"/>
        <v>0</v>
      </c>
      <c r="X2878" s="53">
        <f t="shared" si="943"/>
        <v>6.6161616161616157E-2</v>
      </c>
      <c r="Y2878" s="53">
        <f t="shared" si="944"/>
        <v>0.10255079616161616</v>
      </c>
      <c r="Z2878" s="53">
        <f t="shared" si="945"/>
        <v>3.3080808080808079E-2</v>
      </c>
      <c r="AA2878" s="53">
        <f t="shared" si="946"/>
        <v>5.1275398080808082E-2</v>
      </c>
      <c r="AB2878" s="50">
        <f t="shared" si="947"/>
        <v>422</v>
      </c>
      <c r="AC2878" s="50">
        <f t="shared" si="956"/>
        <v>2016</v>
      </c>
      <c r="AD2878" s="50">
        <f t="shared" si="948"/>
        <v>1</v>
      </c>
      <c r="AE2878" s="56">
        <f t="shared" si="949"/>
        <v>201601</v>
      </c>
      <c r="AF2878" s="56">
        <f t="shared" si="958"/>
        <v>2</v>
      </c>
      <c r="AG2878" s="58">
        <f t="shared" si="955"/>
        <v>0</v>
      </c>
      <c r="AH2878" s="56">
        <f t="shared" si="950"/>
        <v>9</v>
      </c>
      <c r="AI2878" s="53">
        <f t="shared" si="951"/>
        <v>8.4356206161616154E-2</v>
      </c>
      <c r="AJ2878" s="56">
        <f t="shared" si="952"/>
        <v>16.5</v>
      </c>
    </row>
    <row r="2879" spans="1:36" x14ac:dyDescent="0.25">
      <c r="A2879" s="50">
        <v>2878</v>
      </c>
      <c r="B2879" s="51">
        <v>42381</v>
      </c>
      <c r="C2879" s="75">
        <f t="shared" si="957"/>
        <v>42381</v>
      </c>
      <c r="D2879" s="50" t="s">
        <v>1224</v>
      </c>
      <c r="E2879" s="50">
        <v>15</v>
      </c>
      <c r="F2879" s="50">
        <v>0</v>
      </c>
      <c r="G2879" s="50">
        <v>39</v>
      </c>
      <c r="H2879" s="50">
        <v>50</v>
      </c>
      <c r="I2879" s="53">
        <f t="shared" si="938"/>
        <v>2.7662037037037041E-2</v>
      </c>
      <c r="J2879" s="54">
        <f t="shared" si="939"/>
        <v>1.8441358024691361E-3</v>
      </c>
      <c r="K2879" s="50" t="s">
        <v>921</v>
      </c>
      <c r="L2879" s="50" t="s">
        <v>1132</v>
      </c>
      <c r="M2879" s="55">
        <f t="shared" si="940"/>
        <v>22.594142259414241</v>
      </c>
      <c r="N2879" s="50">
        <v>0</v>
      </c>
      <c r="O2879" s="50" t="s">
        <v>253</v>
      </c>
      <c r="S2879" s="151">
        <f t="shared" si="941"/>
        <v>0.20654320987654323</v>
      </c>
      <c r="T2879" s="151">
        <f t="shared" si="942"/>
        <v>0.10327160493827162</v>
      </c>
      <c r="V2879" s="393">
        <f t="shared" si="953"/>
        <v>0</v>
      </c>
      <c r="W2879" s="393">
        <f t="shared" si="954"/>
        <v>0</v>
      </c>
      <c r="X2879" s="53">
        <f t="shared" si="943"/>
        <v>4.8316358024691364E-2</v>
      </c>
      <c r="Y2879" s="53">
        <f t="shared" si="944"/>
        <v>8.4705538024691357E-2</v>
      </c>
      <c r="Z2879" s="53">
        <f t="shared" si="945"/>
        <v>2.4158179012345682E-2</v>
      </c>
      <c r="AA2879" s="53">
        <f t="shared" si="946"/>
        <v>4.2352769012345678E-2</v>
      </c>
      <c r="AB2879" s="50">
        <f t="shared" si="947"/>
        <v>86</v>
      </c>
      <c r="AC2879" s="50">
        <f t="shared" si="956"/>
        <v>2016</v>
      </c>
      <c r="AD2879" s="50">
        <f t="shared" si="948"/>
        <v>1</v>
      </c>
      <c r="AE2879" s="56">
        <f t="shared" si="949"/>
        <v>201601</v>
      </c>
      <c r="AF2879" s="56">
        <f t="shared" si="958"/>
        <v>3</v>
      </c>
      <c r="AG2879" s="58">
        <f t="shared" si="955"/>
        <v>2</v>
      </c>
      <c r="AH2879" s="56">
        <f t="shared" si="950"/>
        <v>12</v>
      </c>
      <c r="AI2879" s="53">
        <f t="shared" si="951"/>
        <v>6.651094802469136E-2</v>
      </c>
      <c r="AJ2879" s="56">
        <f t="shared" si="952"/>
        <v>15</v>
      </c>
    </row>
    <row r="2880" spans="1:36" x14ac:dyDescent="0.25">
      <c r="A2880" s="50">
        <v>2879</v>
      </c>
      <c r="B2880" s="51">
        <v>42382</v>
      </c>
      <c r="C2880" s="75">
        <f t="shared" si="957"/>
        <v>42382</v>
      </c>
      <c r="D2880" s="50" t="s">
        <v>1225</v>
      </c>
      <c r="E2880" s="50">
        <v>0.6</v>
      </c>
      <c r="F2880" s="50">
        <v>0</v>
      </c>
      <c r="G2880" s="50">
        <v>20</v>
      </c>
      <c r="H2880" s="50">
        <v>48</v>
      </c>
      <c r="I2880" s="53">
        <f t="shared" si="938"/>
        <v>1.4444444444444446E-2</v>
      </c>
      <c r="J2880" s="54">
        <f t="shared" si="939"/>
        <v>2.4074074074074078E-2</v>
      </c>
      <c r="K2880" s="50" t="s">
        <v>781</v>
      </c>
      <c r="L2880" s="50" t="s">
        <v>1304</v>
      </c>
      <c r="M2880" s="55">
        <f t="shared" si="940"/>
        <v>1.7307692307692319</v>
      </c>
      <c r="N2880" s="50">
        <v>0</v>
      </c>
      <c r="O2880" s="50" t="s">
        <v>253</v>
      </c>
      <c r="R2880" s="50" t="s">
        <v>1696</v>
      </c>
      <c r="S2880" s="151">
        <f t="shared" si="941"/>
        <v>5.7777777777777782E-2</v>
      </c>
      <c r="T2880" s="151">
        <f t="shared" si="942"/>
        <v>2.8888888888888891E-2</v>
      </c>
      <c r="V2880" s="393">
        <f t="shared" si="953"/>
        <v>0</v>
      </c>
      <c r="W2880" s="393">
        <f t="shared" si="954"/>
        <v>0</v>
      </c>
      <c r="X2880" s="53">
        <f t="shared" si="943"/>
        <v>0.63074074074074082</v>
      </c>
      <c r="Y2880" s="53">
        <f t="shared" si="944"/>
        <v>0.66712992074074073</v>
      </c>
      <c r="Z2880" s="53">
        <f t="shared" si="945"/>
        <v>0.31537037037037041</v>
      </c>
      <c r="AA2880" s="53">
        <f t="shared" si="946"/>
        <v>0.33356496037037037</v>
      </c>
      <c r="AB2880" s="50">
        <f t="shared" si="947"/>
        <v>3775</v>
      </c>
      <c r="AC2880" s="50">
        <f t="shared" si="956"/>
        <v>2016</v>
      </c>
      <c r="AD2880" s="50">
        <f t="shared" si="948"/>
        <v>1</v>
      </c>
      <c r="AE2880" s="56">
        <f t="shared" si="949"/>
        <v>201601</v>
      </c>
      <c r="AF2880" s="56">
        <f t="shared" si="958"/>
        <v>3</v>
      </c>
      <c r="AG2880" s="58">
        <f t="shared" si="955"/>
        <v>0</v>
      </c>
      <c r="AH2880" s="56">
        <f t="shared" si="950"/>
        <v>13</v>
      </c>
      <c r="AI2880" s="53">
        <f t="shared" si="951"/>
        <v>0.64893533074074083</v>
      </c>
      <c r="AJ2880" s="56">
        <f t="shared" si="952"/>
        <v>28.02</v>
      </c>
    </row>
    <row r="2881" spans="1:36" x14ac:dyDescent="0.25">
      <c r="A2881" s="50">
        <v>2880</v>
      </c>
      <c r="B2881" s="51">
        <v>42382</v>
      </c>
      <c r="C2881" s="75">
        <f t="shared" si="957"/>
        <v>42382</v>
      </c>
      <c r="D2881" s="50" t="s">
        <v>1223</v>
      </c>
      <c r="E2881" s="50">
        <v>2</v>
      </c>
      <c r="F2881" s="50">
        <v>0</v>
      </c>
      <c r="G2881" s="50">
        <v>20</v>
      </c>
      <c r="H2881" s="50">
        <v>2</v>
      </c>
      <c r="I2881" s="53">
        <f t="shared" si="938"/>
        <v>1.3912037037037037E-2</v>
      </c>
      <c r="J2881" s="54">
        <f t="shared" si="939"/>
        <v>6.9560185185185185E-3</v>
      </c>
      <c r="K2881" s="50" t="s">
        <v>1653</v>
      </c>
      <c r="L2881" s="50" t="s">
        <v>1048</v>
      </c>
      <c r="M2881" s="55">
        <f t="shared" si="940"/>
        <v>5.9900166389351126</v>
      </c>
      <c r="N2881" s="50">
        <v>0</v>
      </c>
      <c r="O2881" s="50" t="s">
        <v>253</v>
      </c>
      <c r="S2881" s="151">
        <f t="shared" si="941"/>
        <v>0.18224768518518519</v>
      </c>
      <c r="T2881" s="151">
        <f t="shared" si="942"/>
        <v>9.1123842592592597E-2</v>
      </c>
      <c r="V2881" s="393">
        <f t="shared" si="953"/>
        <v>0</v>
      </c>
      <c r="W2881" s="393">
        <f t="shared" si="954"/>
        <v>0</v>
      </c>
      <c r="X2881" s="53">
        <f t="shared" si="943"/>
        <v>0.18224768518518519</v>
      </c>
      <c r="Y2881" s="53">
        <f t="shared" si="944"/>
        <v>0.21863686518518516</v>
      </c>
      <c r="Z2881" s="53">
        <f t="shared" si="945"/>
        <v>9.1123842592592597E-2</v>
      </c>
      <c r="AA2881" s="53">
        <f t="shared" si="946"/>
        <v>0.10931843259259258</v>
      </c>
      <c r="AB2881" s="50">
        <f t="shared" si="947"/>
        <v>1745</v>
      </c>
      <c r="AC2881" s="50">
        <f t="shared" si="956"/>
        <v>2016</v>
      </c>
      <c r="AD2881" s="50">
        <f t="shared" si="948"/>
        <v>1</v>
      </c>
      <c r="AE2881" s="56">
        <f t="shared" si="949"/>
        <v>201601</v>
      </c>
      <c r="AF2881" s="56">
        <f t="shared" si="958"/>
        <v>3</v>
      </c>
      <c r="AG2881" s="58">
        <f t="shared" si="955"/>
        <v>0</v>
      </c>
      <c r="AH2881" s="56">
        <f t="shared" si="950"/>
        <v>13</v>
      </c>
      <c r="AI2881" s="53">
        <f t="shared" si="951"/>
        <v>0.20044227518518518</v>
      </c>
      <c r="AJ2881" s="56">
        <f t="shared" si="952"/>
        <v>8.5399999999999991</v>
      </c>
    </row>
    <row r="2882" spans="1:36" x14ac:dyDescent="0.25">
      <c r="A2882" s="50">
        <v>2881</v>
      </c>
      <c r="B2882" s="51">
        <v>42384</v>
      </c>
      <c r="C2882" s="75">
        <f t="shared" si="957"/>
        <v>42384</v>
      </c>
      <c r="D2882" s="50" t="s">
        <v>1223</v>
      </c>
      <c r="E2882" s="50">
        <v>6.2</v>
      </c>
      <c r="F2882" s="50">
        <v>1</v>
      </c>
      <c r="G2882" s="50">
        <v>17</v>
      </c>
      <c r="H2882" s="50">
        <v>29</v>
      </c>
      <c r="I2882" s="53">
        <f t="shared" ref="I2882:I2945" si="959">IF(E2882&gt;0,TIME(F2882,G2882,H2882),"")</f>
        <v>5.3807870370370374E-2</v>
      </c>
      <c r="J2882" s="54">
        <f t="shared" ref="J2882:J2945" si="960">IF(E2882&gt;0,TIME(F2882,G2882,H2882)/E2882,"")</f>
        <v>8.6786887694145758E-3</v>
      </c>
      <c r="K2882" s="50" t="s">
        <v>1653</v>
      </c>
      <c r="L2882" s="50" t="s">
        <v>1306</v>
      </c>
      <c r="M2882" s="55">
        <f t="shared" ref="M2882:M2945" si="961">IF(D2882&gt;0,0.0416666666666667/J2882,"")</f>
        <v>4.8010324801032516</v>
      </c>
      <c r="N2882" s="50">
        <v>0</v>
      </c>
      <c r="O2882" s="50" t="s">
        <v>198</v>
      </c>
      <c r="R2882" s="50" t="s">
        <v>1697</v>
      </c>
      <c r="S2882" s="151">
        <f t="shared" ref="S2882:S2945" si="962">IF("1-Swim"=D2882,J2882*2.4,IF("2-Bike"=D2882,J2882*112,IF("3-Run"=D2882,J2882*26.2,0)))</f>
        <v>0.22738164575866188</v>
      </c>
      <c r="T2882" s="151">
        <f t="shared" ref="T2882:T2945" si="963">S2882/2</f>
        <v>0.11369082287933094</v>
      </c>
      <c r="V2882" s="393">
        <f t="shared" si="953"/>
        <v>0</v>
      </c>
      <c r="W2882" s="393">
        <f t="shared" si="954"/>
        <v>0</v>
      </c>
      <c r="X2882" s="53">
        <f t="shared" ref="X2882:X2945" si="964">J2882*26.2</f>
        <v>0.22738164575866188</v>
      </c>
      <c r="Y2882" s="53">
        <f t="shared" ref="Y2882:Y2945" si="965">(J2882+0.0013889)*26.2</f>
        <v>0.2637708257586619</v>
      </c>
      <c r="Z2882" s="53">
        <f t="shared" ref="Z2882:Z2945" si="966">X2882/2</f>
        <v>0.11369082287933094</v>
      </c>
      <c r="AA2882" s="53">
        <f t="shared" ref="AA2882:AA2945" si="967">Y2882/2</f>
        <v>0.13188541287933095</v>
      </c>
      <c r="AB2882" s="50">
        <f t="shared" ref="AB2882:AB2945" si="968">RANK(J2882,J:J,1)</f>
        <v>3147</v>
      </c>
      <c r="AC2882" s="50">
        <f t="shared" si="956"/>
        <v>2016</v>
      </c>
      <c r="AD2882" s="50">
        <f t="shared" ref="AD2882:AD2945" si="969">MONTH(B2882)</f>
        <v>1</v>
      </c>
      <c r="AE2882" s="56">
        <f t="shared" ref="AE2882:AE2945" si="970">AC2882*100+AD2882</f>
        <v>201601</v>
      </c>
      <c r="AF2882" s="56">
        <f t="shared" si="958"/>
        <v>3</v>
      </c>
      <c r="AG2882" s="58">
        <f t="shared" si="955"/>
        <v>1</v>
      </c>
      <c r="AH2882" s="56">
        <f t="shared" ref="AH2882:AH2945" si="971">DAY(B2882)</f>
        <v>15</v>
      </c>
      <c r="AI2882" s="53">
        <f t="shared" ref="AI2882:AI2945" si="972">Z2882+AA2882</f>
        <v>0.24557623575866189</v>
      </c>
      <c r="AJ2882" s="56">
        <f t="shared" ref="AJ2882:AJ2945" si="973">IF("1-Swim"=D2882,E2882*46.7,IF("2-Bike"=D2882,E2882,IF("3-Run"=D2882,E2882*4.27,0)))</f>
        <v>26.473999999999997</v>
      </c>
    </row>
    <row r="2883" spans="1:36" x14ac:dyDescent="0.25">
      <c r="A2883" s="50">
        <v>2882</v>
      </c>
      <c r="B2883" s="51">
        <v>42385</v>
      </c>
      <c r="C2883" s="75">
        <f t="shared" si="957"/>
        <v>42385</v>
      </c>
      <c r="D2883" s="50" t="s">
        <v>1224</v>
      </c>
      <c r="E2883" s="50">
        <v>12.2</v>
      </c>
      <c r="F2883" s="50">
        <v>0</v>
      </c>
      <c r="G2883" s="50">
        <v>45</v>
      </c>
      <c r="H2883" s="50">
        <v>10</v>
      </c>
      <c r="I2883" s="53">
        <f t="shared" si="959"/>
        <v>3.1365740740740743E-2</v>
      </c>
      <c r="J2883" s="54">
        <f t="shared" si="960"/>
        <v>2.5709623557984215E-3</v>
      </c>
      <c r="K2883" s="50" t="s">
        <v>1342</v>
      </c>
      <c r="L2883" s="50" t="s">
        <v>1695</v>
      </c>
      <c r="M2883" s="55">
        <f t="shared" si="961"/>
        <v>16.206642066420677</v>
      </c>
      <c r="N2883" s="50">
        <v>130</v>
      </c>
      <c r="O2883" s="50" t="s">
        <v>253</v>
      </c>
      <c r="S2883" s="151">
        <f t="shared" si="962"/>
        <v>0.28794778384942321</v>
      </c>
      <c r="T2883" s="151">
        <f t="shared" si="963"/>
        <v>0.14397389192471161</v>
      </c>
      <c r="V2883" s="393">
        <f t="shared" ref="V2883:V2946" si="974">U2883*0.000568182</f>
        <v>0</v>
      </c>
      <c r="W2883" s="393">
        <f t="shared" ref="W2883:W2946" si="975">U2883*0.0006213713910761</f>
        <v>0</v>
      </c>
      <c r="X2883" s="53">
        <f t="shared" si="964"/>
        <v>6.7359213721918637E-2</v>
      </c>
      <c r="Y2883" s="53">
        <f t="shared" si="965"/>
        <v>0.10374839372191864</v>
      </c>
      <c r="Z2883" s="53">
        <f t="shared" si="966"/>
        <v>3.3679606860959319E-2</v>
      </c>
      <c r="AA2883" s="53">
        <f t="shared" si="967"/>
        <v>5.1874196860959322E-2</v>
      </c>
      <c r="AB2883" s="50">
        <f t="shared" si="968"/>
        <v>445</v>
      </c>
      <c r="AC2883" s="50">
        <f t="shared" si="956"/>
        <v>2016</v>
      </c>
      <c r="AD2883" s="50">
        <f t="shared" si="969"/>
        <v>1</v>
      </c>
      <c r="AE2883" s="56">
        <f t="shared" si="970"/>
        <v>201601</v>
      </c>
      <c r="AF2883" s="56">
        <f t="shared" si="958"/>
        <v>3</v>
      </c>
      <c r="AG2883" s="58">
        <f t="shared" si="955"/>
        <v>0</v>
      </c>
      <c r="AH2883" s="56">
        <f t="shared" si="971"/>
        <v>16</v>
      </c>
      <c r="AI2883" s="53">
        <f t="shared" si="972"/>
        <v>8.5553803721918648E-2</v>
      </c>
      <c r="AJ2883" s="56">
        <f t="shared" si="973"/>
        <v>12.2</v>
      </c>
    </row>
    <row r="2884" spans="1:36" x14ac:dyDescent="0.25">
      <c r="A2884" s="50">
        <v>2883</v>
      </c>
      <c r="B2884" s="51">
        <v>42387</v>
      </c>
      <c r="C2884" s="75">
        <f t="shared" si="957"/>
        <v>42387</v>
      </c>
      <c r="D2884" s="50" t="s">
        <v>1224</v>
      </c>
      <c r="E2884" s="50">
        <v>16</v>
      </c>
      <c r="F2884" s="50">
        <v>1</v>
      </c>
      <c r="G2884" s="50">
        <v>0</v>
      </c>
      <c r="H2884" s="50">
        <v>16</v>
      </c>
      <c r="I2884" s="53">
        <f t="shared" si="959"/>
        <v>4.1851851851851855E-2</v>
      </c>
      <c r="J2884" s="54">
        <f t="shared" si="960"/>
        <v>2.615740740740741E-3</v>
      </c>
      <c r="K2884" s="50" t="s">
        <v>1342</v>
      </c>
      <c r="L2884" s="50" t="s">
        <v>1698</v>
      </c>
      <c r="M2884" s="55">
        <f t="shared" si="961"/>
        <v>15.929203539823019</v>
      </c>
      <c r="N2884" s="50">
        <v>134</v>
      </c>
      <c r="O2884" s="50" t="s">
        <v>253</v>
      </c>
      <c r="S2884" s="151">
        <f t="shared" si="962"/>
        <v>0.29296296296296298</v>
      </c>
      <c r="T2884" s="151">
        <f t="shared" si="963"/>
        <v>0.14648148148148149</v>
      </c>
      <c r="V2884" s="393">
        <f t="shared" si="974"/>
        <v>0</v>
      </c>
      <c r="W2884" s="393">
        <f t="shared" si="975"/>
        <v>0</v>
      </c>
      <c r="X2884" s="53">
        <f t="shared" si="964"/>
        <v>6.8532407407407417E-2</v>
      </c>
      <c r="Y2884" s="53">
        <f t="shared" si="965"/>
        <v>0.10492158740740741</v>
      </c>
      <c r="Z2884" s="53">
        <f t="shared" si="966"/>
        <v>3.4266203703703708E-2</v>
      </c>
      <c r="AA2884" s="53">
        <f t="shared" si="967"/>
        <v>5.2460793703703705E-2</v>
      </c>
      <c r="AB2884" s="50">
        <f t="shared" si="968"/>
        <v>493</v>
      </c>
      <c r="AC2884" s="50">
        <f t="shared" si="956"/>
        <v>2016</v>
      </c>
      <c r="AD2884" s="50">
        <f t="shared" si="969"/>
        <v>1</v>
      </c>
      <c r="AE2884" s="56">
        <f t="shared" si="970"/>
        <v>201601</v>
      </c>
      <c r="AF2884" s="56">
        <f t="shared" si="958"/>
        <v>4</v>
      </c>
      <c r="AG2884" s="58">
        <f t="shared" si="955"/>
        <v>1</v>
      </c>
      <c r="AH2884" s="56">
        <f t="shared" si="971"/>
        <v>18</v>
      </c>
      <c r="AI2884" s="53">
        <f t="shared" si="972"/>
        <v>8.6726997407407413E-2</v>
      </c>
      <c r="AJ2884" s="56">
        <f t="shared" si="973"/>
        <v>16</v>
      </c>
    </row>
    <row r="2885" spans="1:36" x14ac:dyDescent="0.25">
      <c r="A2885" s="50">
        <v>2884</v>
      </c>
      <c r="B2885" s="51">
        <v>42388</v>
      </c>
      <c r="C2885" s="75">
        <f t="shared" si="957"/>
        <v>42388</v>
      </c>
      <c r="D2885" s="50" t="s">
        <v>1223</v>
      </c>
      <c r="E2885" s="50">
        <v>3</v>
      </c>
      <c r="F2885" s="50">
        <v>0</v>
      </c>
      <c r="G2885" s="50">
        <v>29</v>
      </c>
      <c r="H2885" s="50">
        <v>28</v>
      </c>
      <c r="I2885" s="53">
        <f t="shared" si="959"/>
        <v>2.0462962962962964E-2</v>
      </c>
      <c r="J2885" s="54">
        <f t="shared" si="960"/>
        <v>6.8209876543209877E-3</v>
      </c>
      <c r="K2885" s="50" t="s">
        <v>1548</v>
      </c>
      <c r="L2885" s="50" t="s">
        <v>1048</v>
      </c>
      <c r="M2885" s="55">
        <f t="shared" si="961"/>
        <v>6.1085972850678782</v>
      </c>
      <c r="N2885" s="50">
        <v>0</v>
      </c>
      <c r="O2885" s="50" t="s">
        <v>253</v>
      </c>
      <c r="S2885" s="151">
        <f t="shared" si="962"/>
        <v>0.17870987654320988</v>
      </c>
      <c r="T2885" s="151">
        <f t="shared" si="963"/>
        <v>8.9354938271604942E-2</v>
      </c>
      <c r="V2885" s="393">
        <f t="shared" si="974"/>
        <v>0</v>
      </c>
      <c r="W2885" s="393">
        <f t="shared" si="975"/>
        <v>0</v>
      </c>
      <c r="X2885" s="53">
        <f t="shared" si="964"/>
        <v>0.17870987654320988</v>
      </c>
      <c r="Y2885" s="53">
        <f t="shared" si="965"/>
        <v>0.21509905654320985</v>
      </c>
      <c r="Z2885" s="53">
        <f t="shared" si="966"/>
        <v>8.9354938271604942E-2</v>
      </c>
      <c r="AA2885" s="53">
        <f t="shared" si="967"/>
        <v>0.10754952827160492</v>
      </c>
      <c r="AB2885" s="50">
        <f t="shared" si="968"/>
        <v>1548</v>
      </c>
      <c r="AC2885" s="50">
        <f t="shared" si="956"/>
        <v>2016</v>
      </c>
      <c r="AD2885" s="50">
        <f t="shared" si="969"/>
        <v>1</v>
      </c>
      <c r="AE2885" s="56">
        <f t="shared" si="970"/>
        <v>201601</v>
      </c>
      <c r="AF2885" s="56">
        <f t="shared" si="958"/>
        <v>4</v>
      </c>
      <c r="AG2885" s="58">
        <f t="shared" si="955"/>
        <v>0</v>
      </c>
      <c r="AH2885" s="56">
        <f t="shared" si="971"/>
        <v>19</v>
      </c>
      <c r="AI2885" s="53">
        <f t="shared" si="972"/>
        <v>0.19690446654320987</v>
      </c>
      <c r="AJ2885" s="56">
        <f t="shared" si="973"/>
        <v>12.809999999999999</v>
      </c>
    </row>
    <row r="2886" spans="1:36" x14ac:dyDescent="0.25">
      <c r="A2886" s="50">
        <v>2885</v>
      </c>
      <c r="B2886" s="51">
        <v>42389</v>
      </c>
      <c r="C2886" s="75">
        <f t="shared" si="957"/>
        <v>42389</v>
      </c>
      <c r="D2886" s="50" t="s">
        <v>1223</v>
      </c>
      <c r="E2886" s="50">
        <v>3</v>
      </c>
      <c r="F2886" s="50">
        <v>0</v>
      </c>
      <c r="G2886" s="50">
        <v>29</v>
      </c>
      <c r="H2886" s="50">
        <v>38</v>
      </c>
      <c r="I2886" s="53">
        <f t="shared" si="959"/>
        <v>2.0578703703703703E-2</v>
      </c>
      <c r="J2886" s="54">
        <f t="shared" si="960"/>
        <v>6.8595679012345675E-3</v>
      </c>
      <c r="K2886" s="50" t="s">
        <v>1548</v>
      </c>
      <c r="L2886" s="50" t="s">
        <v>1048</v>
      </c>
      <c r="M2886" s="55">
        <f t="shared" si="961"/>
        <v>6.0742407199100166</v>
      </c>
      <c r="N2886" s="50">
        <v>137</v>
      </c>
      <c r="O2886" s="50" t="s">
        <v>253</v>
      </c>
      <c r="S2886" s="151">
        <f t="shared" si="962"/>
        <v>0.17972067901234567</v>
      </c>
      <c r="T2886" s="151">
        <f t="shared" si="963"/>
        <v>8.9860339506172837E-2</v>
      </c>
      <c r="V2886" s="393">
        <f t="shared" si="974"/>
        <v>0</v>
      </c>
      <c r="W2886" s="393">
        <f t="shared" si="975"/>
        <v>0</v>
      </c>
      <c r="X2886" s="53">
        <f t="shared" si="964"/>
        <v>0.17972067901234567</v>
      </c>
      <c r="Y2886" s="53">
        <f t="shared" si="965"/>
        <v>0.21610985901234564</v>
      </c>
      <c r="Z2886" s="53">
        <f t="shared" si="966"/>
        <v>8.9860339506172837E-2</v>
      </c>
      <c r="AA2886" s="53">
        <f t="shared" si="967"/>
        <v>0.10805492950617282</v>
      </c>
      <c r="AB2886" s="50">
        <f t="shared" si="968"/>
        <v>1608</v>
      </c>
      <c r="AC2886" s="50">
        <f t="shared" si="956"/>
        <v>2016</v>
      </c>
      <c r="AD2886" s="50">
        <f t="shared" si="969"/>
        <v>1</v>
      </c>
      <c r="AE2886" s="56">
        <f t="shared" si="970"/>
        <v>201601</v>
      </c>
      <c r="AF2886" s="56">
        <f t="shared" si="958"/>
        <v>4</v>
      </c>
      <c r="AG2886" s="58">
        <f t="shared" si="955"/>
        <v>0</v>
      </c>
      <c r="AH2886" s="56">
        <f t="shared" si="971"/>
        <v>20</v>
      </c>
      <c r="AI2886" s="53">
        <f t="shared" si="972"/>
        <v>0.19791526901234566</v>
      </c>
      <c r="AJ2886" s="56">
        <f t="shared" si="973"/>
        <v>12.809999999999999</v>
      </c>
    </row>
    <row r="2887" spans="1:36" x14ac:dyDescent="0.25">
      <c r="A2887" s="50">
        <v>2886</v>
      </c>
      <c r="B2887" s="51">
        <v>42389</v>
      </c>
      <c r="C2887" s="75">
        <f t="shared" si="957"/>
        <v>42389</v>
      </c>
      <c r="D2887" s="50" t="s">
        <v>1225</v>
      </c>
      <c r="E2887" s="50">
        <v>0.6</v>
      </c>
      <c r="F2887" s="50">
        <v>0</v>
      </c>
      <c r="G2887" s="50">
        <v>20</v>
      </c>
      <c r="H2887" s="50">
        <v>48</v>
      </c>
      <c r="I2887" s="53">
        <f t="shared" si="959"/>
        <v>1.4444444444444446E-2</v>
      </c>
      <c r="J2887" s="54">
        <f t="shared" si="960"/>
        <v>2.4074074074074078E-2</v>
      </c>
      <c r="K2887" s="50" t="s">
        <v>781</v>
      </c>
      <c r="L2887" s="50" t="s">
        <v>1304</v>
      </c>
      <c r="M2887" s="55">
        <f t="shared" si="961"/>
        <v>1.7307692307692319</v>
      </c>
      <c r="N2887" s="50">
        <v>0</v>
      </c>
      <c r="O2887" s="50" t="s">
        <v>253</v>
      </c>
      <c r="S2887" s="151">
        <f t="shared" si="962"/>
        <v>5.7777777777777782E-2</v>
      </c>
      <c r="T2887" s="151">
        <f t="shared" si="963"/>
        <v>2.8888888888888891E-2</v>
      </c>
      <c r="V2887" s="393">
        <f t="shared" si="974"/>
        <v>0</v>
      </c>
      <c r="W2887" s="393">
        <f t="shared" si="975"/>
        <v>0</v>
      </c>
      <c r="X2887" s="53">
        <f t="shared" si="964"/>
        <v>0.63074074074074082</v>
      </c>
      <c r="Y2887" s="53">
        <f t="shared" si="965"/>
        <v>0.66712992074074073</v>
      </c>
      <c r="Z2887" s="53">
        <f t="shared" si="966"/>
        <v>0.31537037037037041</v>
      </c>
      <c r="AA2887" s="53">
        <f t="shared" si="967"/>
        <v>0.33356496037037037</v>
      </c>
      <c r="AB2887" s="50">
        <f t="shared" si="968"/>
        <v>3775</v>
      </c>
      <c r="AC2887" s="50">
        <f t="shared" si="956"/>
        <v>2016</v>
      </c>
      <c r="AD2887" s="50">
        <f t="shared" si="969"/>
        <v>1</v>
      </c>
      <c r="AE2887" s="56">
        <f t="shared" si="970"/>
        <v>201601</v>
      </c>
      <c r="AF2887" s="56">
        <f t="shared" si="958"/>
        <v>4</v>
      </c>
      <c r="AG2887" s="58">
        <f t="shared" si="955"/>
        <v>0</v>
      </c>
      <c r="AH2887" s="56">
        <f t="shared" si="971"/>
        <v>20</v>
      </c>
      <c r="AI2887" s="53">
        <f t="shared" si="972"/>
        <v>0.64893533074074083</v>
      </c>
      <c r="AJ2887" s="56">
        <f t="shared" si="973"/>
        <v>28.02</v>
      </c>
    </row>
    <row r="2888" spans="1:36" x14ac:dyDescent="0.25">
      <c r="A2888" s="50">
        <v>2887</v>
      </c>
      <c r="B2888" s="51">
        <v>42390</v>
      </c>
      <c r="C2888" s="75">
        <f t="shared" si="957"/>
        <v>42390</v>
      </c>
      <c r="D2888" s="50" t="s">
        <v>1223</v>
      </c>
      <c r="E2888" s="50">
        <v>3</v>
      </c>
      <c r="F2888" s="50">
        <v>0</v>
      </c>
      <c r="G2888" s="50">
        <v>32</v>
      </c>
      <c r="H2888" s="50">
        <v>0</v>
      </c>
      <c r="I2888" s="53">
        <f t="shared" si="959"/>
        <v>2.2222222222222223E-2</v>
      </c>
      <c r="J2888" s="54">
        <f t="shared" si="960"/>
        <v>7.4074074074074077E-3</v>
      </c>
      <c r="K2888" s="50" t="s">
        <v>1548</v>
      </c>
      <c r="L2888" s="50" t="s">
        <v>1048</v>
      </c>
      <c r="M2888" s="55">
        <f t="shared" si="961"/>
        <v>5.6250000000000044</v>
      </c>
      <c r="N2888" s="50">
        <v>0</v>
      </c>
      <c r="O2888" s="50" t="s">
        <v>253</v>
      </c>
      <c r="S2888" s="151">
        <f t="shared" si="962"/>
        <v>0.19407407407407407</v>
      </c>
      <c r="T2888" s="151">
        <f t="shared" si="963"/>
        <v>9.7037037037037033E-2</v>
      </c>
      <c r="V2888" s="393">
        <f t="shared" si="974"/>
        <v>0</v>
      </c>
      <c r="W2888" s="393">
        <f t="shared" si="975"/>
        <v>0</v>
      </c>
      <c r="X2888" s="53">
        <f t="shared" si="964"/>
        <v>0.19407407407407407</v>
      </c>
      <c r="Y2888" s="53">
        <f t="shared" si="965"/>
        <v>0.23046325407407409</v>
      </c>
      <c r="Z2888" s="53">
        <f t="shared" si="966"/>
        <v>9.7037037037037033E-2</v>
      </c>
      <c r="AA2888" s="53">
        <f t="shared" si="967"/>
        <v>0.11523162703703704</v>
      </c>
      <c r="AB2888" s="50">
        <f t="shared" si="968"/>
        <v>2272</v>
      </c>
      <c r="AC2888" s="50">
        <f t="shared" si="956"/>
        <v>2016</v>
      </c>
      <c r="AD2888" s="50">
        <f t="shared" si="969"/>
        <v>1</v>
      </c>
      <c r="AE2888" s="56">
        <f t="shared" si="970"/>
        <v>201601</v>
      </c>
      <c r="AF2888" s="56">
        <f t="shared" si="958"/>
        <v>4</v>
      </c>
      <c r="AG2888" s="58">
        <f t="shared" si="955"/>
        <v>0</v>
      </c>
      <c r="AH2888" s="56">
        <f t="shared" si="971"/>
        <v>21</v>
      </c>
      <c r="AI2888" s="53">
        <f t="shared" si="972"/>
        <v>0.21226866407407408</v>
      </c>
      <c r="AJ2888" s="56">
        <f t="shared" si="973"/>
        <v>12.809999999999999</v>
      </c>
    </row>
    <row r="2889" spans="1:36" x14ac:dyDescent="0.25">
      <c r="A2889" s="50">
        <v>2888</v>
      </c>
      <c r="B2889" s="51">
        <v>42391</v>
      </c>
      <c r="C2889" s="75">
        <f t="shared" si="957"/>
        <v>42391</v>
      </c>
      <c r="D2889" s="50" t="s">
        <v>1223</v>
      </c>
      <c r="E2889" s="50">
        <v>7.6</v>
      </c>
      <c r="F2889" s="50">
        <v>1</v>
      </c>
      <c r="G2889" s="50">
        <v>32</v>
      </c>
      <c r="H2889" s="50">
        <v>7</v>
      </c>
      <c r="I2889" s="53">
        <f t="shared" si="959"/>
        <v>6.3969907407407406E-2</v>
      </c>
      <c r="J2889" s="54">
        <f t="shared" si="960"/>
        <v>8.4170930799220278E-3</v>
      </c>
      <c r="K2889" s="50" t="s">
        <v>1653</v>
      </c>
      <c r="L2889" s="50" t="s">
        <v>35</v>
      </c>
      <c r="M2889" s="55">
        <f t="shared" si="961"/>
        <v>4.9502442554731356</v>
      </c>
      <c r="N2889" s="50">
        <v>150</v>
      </c>
      <c r="O2889" s="50" t="s">
        <v>319</v>
      </c>
      <c r="S2889" s="151">
        <f t="shared" si="962"/>
        <v>0.22052783869395712</v>
      </c>
      <c r="T2889" s="151">
        <f t="shared" si="963"/>
        <v>0.11026391934697856</v>
      </c>
      <c r="V2889" s="393">
        <f t="shared" si="974"/>
        <v>0</v>
      </c>
      <c r="W2889" s="393">
        <f t="shared" si="975"/>
        <v>0</v>
      </c>
      <c r="X2889" s="53">
        <f t="shared" si="964"/>
        <v>0.22052783869395712</v>
      </c>
      <c r="Y2889" s="53">
        <f t="shared" si="965"/>
        <v>0.25691701869395711</v>
      </c>
      <c r="Z2889" s="53">
        <f t="shared" si="966"/>
        <v>0.11026391934697856</v>
      </c>
      <c r="AA2889" s="53">
        <f t="shared" si="967"/>
        <v>0.12845850934697856</v>
      </c>
      <c r="AB2889" s="50">
        <f t="shared" si="968"/>
        <v>3059</v>
      </c>
      <c r="AC2889" s="50">
        <f t="shared" si="956"/>
        <v>2016</v>
      </c>
      <c r="AD2889" s="50">
        <f t="shared" si="969"/>
        <v>1</v>
      </c>
      <c r="AE2889" s="56">
        <f t="shared" si="970"/>
        <v>201601</v>
      </c>
      <c r="AF2889" s="56">
        <f t="shared" si="958"/>
        <v>4</v>
      </c>
      <c r="AG2889" s="58">
        <f t="shared" ref="AG2889:AG2952" si="976">IF(ISBLANK(B2889)," ",MAX(B2889-B2888-1,0))</f>
        <v>0</v>
      </c>
      <c r="AH2889" s="56">
        <f t="shared" si="971"/>
        <v>22</v>
      </c>
      <c r="AI2889" s="53">
        <f t="shared" si="972"/>
        <v>0.2387224286939571</v>
      </c>
      <c r="AJ2889" s="56">
        <f t="shared" si="973"/>
        <v>32.451999999999998</v>
      </c>
    </row>
    <row r="2890" spans="1:36" x14ac:dyDescent="0.25">
      <c r="A2890" s="50">
        <v>2889</v>
      </c>
      <c r="B2890" s="51">
        <v>42391</v>
      </c>
      <c r="C2890" s="75">
        <f t="shared" si="957"/>
        <v>42391</v>
      </c>
      <c r="D2890" s="50" t="s">
        <v>1224</v>
      </c>
      <c r="E2890" s="50">
        <v>11</v>
      </c>
      <c r="F2890" s="50">
        <v>0</v>
      </c>
      <c r="G2890" s="50">
        <v>45</v>
      </c>
      <c r="H2890" s="50">
        <v>14</v>
      </c>
      <c r="I2890" s="53">
        <f t="shared" si="959"/>
        <v>3.1412037037037037E-2</v>
      </c>
      <c r="J2890" s="54">
        <f t="shared" si="960"/>
        <v>2.8556397306397307E-3</v>
      </c>
      <c r="K2890" s="50" t="s">
        <v>1342</v>
      </c>
      <c r="L2890" s="50" t="s">
        <v>1695</v>
      </c>
      <c r="M2890" s="55">
        <f t="shared" si="961"/>
        <v>14.591009579955797</v>
      </c>
      <c r="N2890" s="50">
        <v>129</v>
      </c>
      <c r="O2890" s="50" t="s">
        <v>253</v>
      </c>
      <c r="S2890" s="151">
        <f t="shared" si="962"/>
        <v>0.31983164983164986</v>
      </c>
      <c r="T2890" s="151">
        <f t="shared" si="963"/>
        <v>0.15991582491582493</v>
      </c>
      <c r="V2890" s="393">
        <f t="shared" si="974"/>
        <v>0</v>
      </c>
      <c r="W2890" s="393">
        <f t="shared" si="975"/>
        <v>0</v>
      </c>
      <c r="X2890" s="53">
        <f t="shared" si="964"/>
        <v>7.4817760942760936E-2</v>
      </c>
      <c r="Y2890" s="53">
        <f t="shared" si="965"/>
        <v>0.11120694094276093</v>
      </c>
      <c r="Z2890" s="53">
        <f t="shared" si="966"/>
        <v>3.7408880471380468E-2</v>
      </c>
      <c r="AA2890" s="53">
        <f t="shared" si="967"/>
        <v>5.5603470471380465E-2</v>
      </c>
      <c r="AB2890" s="50">
        <f t="shared" si="968"/>
        <v>661</v>
      </c>
      <c r="AC2890" s="50">
        <f t="shared" si="956"/>
        <v>2016</v>
      </c>
      <c r="AD2890" s="50">
        <f t="shared" si="969"/>
        <v>1</v>
      </c>
      <c r="AE2890" s="56">
        <f t="shared" si="970"/>
        <v>201601</v>
      </c>
      <c r="AF2890" s="56">
        <f t="shared" si="958"/>
        <v>4</v>
      </c>
      <c r="AG2890" s="58">
        <f t="shared" si="976"/>
        <v>0</v>
      </c>
      <c r="AH2890" s="56">
        <f t="shared" si="971"/>
        <v>22</v>
      </c>
      <c r="AI2890" s="53">
        <f t="shared" si="972"/>
        <v>9.3012350942760932E-2</v>
      </c>
      <c r="AJ2890" s="56">
        <f t="shared" si="973"/>
        <v>11</v>
      </c>
    </row>
    <row r="2891" spans="1:36" x14ac:dyDescent="0.25">
      <c r="A2891" s="50">
        <v>2890</v>
      </c>
      <c r="B2891" s="51">
        <v>42392</v>
      </c>
      <c r="C2891" s="75">
        <f t="shared" si="957"/>
        <v>42392</v>
      </c>
      <c r="D2891" s="50" t="s">
        <v>1223</v>
      </c>
      <c r="E2891" s="50">
        <v>1.6</v>
      </c>
      <c r="F2891" s="50">
        <v>0</v>
      </c>
      <c r="G2891" s="50">
        <v>20</v>
      </c>
      <c r="H2891" s="50">
        <v>0</v>
      </c>
      <c r="I2891" s="53">
        <f t="shared" si="959"/>
        <v>1.3888888888888888E-2</v>
      </c>
      <c r="J2891" s="54">
        <f t="shared" si="960"/>
        <v>8.6805555555555542E-3</v>
      </c>
      <c r="K2891" s="50" t="s">
        <v>1653</v>
      </c>
      <c r="L2891" s="50" t="s">
        <v>17</v>
      </c>
      <c r="M2891" s="55">
        <f t="shared" si="961"/>
        <v>4.8000000000000043</v>
      </c>
      <c r="N2891" s="50">
        <v>0</v>
      </c>
      <c r="O2891" s="50" t="s">
        <v>253</v>
      </c>
      <c r="R2891" s="50" t="s">
        <v>1699</v>
      </c>
      <c r="S2891" s="151">
        <f t="shared" si="962"/>
        <v>0.22743055555555552</v>
      </c>
      <c r="T2891" s="151">
        <f t="shared" si="963"/>
        <v>0.11371527777777776</v>
      </c>
      <c r="V2891" s="393">
        <f t="shared" si="974"/>
        <v>0</v>
      </c>
      <c r="W2891" s="393">
        <f t="shared" si="975"/>
        <v>0</v>
      </c>
      <c r="X2891" s="53">
        <f t="shared" si="964"/>
        <v>0.22743055555555552</v>
      </c>
      <c r="Y2891" s="53">
        <f t="shared" si="965"/>
        <v>0.26381973555555555</v>
      </c>
      <c r="Z2891" s="53">
        <f t="shared" si="966"/>
        <v>0.11371527777777776</v>
      </c>
      <c r="AA2891" s="53">
        <f t="shared" si="967"/>
        <v>0.13190986777777777</v>
      </c>
      <c r="AB2891" s="50">
        <f t="shared" si="968"/>
        <v>3148</v>
      </c>
      <c r="AC2891" s="50">
        <f t="shared" si="956"/>
        <v>2016</v>
      </c>
      <c r="AD2891" s="50">
        <f t="shared" si="969"/>
        <v>1</v>
      </c>
      <c r="AE2891" s="56">
        <f t="shared" si="970"/>
        <v>201601</v>
      </c>
      <c r="AF2891" s="56">
        <f t="shared" si="958"/>
        <v>4</v>
      </c>
      <c r="AG2891" s="58">
        <f t="shared" si="976"/>
        <v>0</v>
      </c>
      <c r="AH2891" s="56">
        <f t="shared" si="971"/>
        <v>23</v>
      </c>
      <c r="AI2891" s="53">
        <f t="shared" si="972"/>
        <v>0.24562514555555554</v>
      </c>
      <c r="AJ2891" s="56">
        <f t="shared" si="973"/>
        <v>6.8319999999999999</v>
      </c>
    </row>
    <row r="2892" spans="1:36" x14ac:dyDescent="0.25">
      <c r="A2892" s="50">
        <v>2891</v>
      </c>
      <c r="B2892" s="51">
        <v>42393</v>
      </c>
      <c r="C2892" s="75">
        <f t="shared" si="957"/>
        <v>42393</v>
      </c>
      <c r="D2892" s="50" t="s">
        <v>1223</v>
      </c>
      <c r="E2892" s="50">
        <v>1</v>
      </c>
      <c r="F2892" s="50">
        <v>0</v>
      </c>
      <c r="G2892" s="50">
        <v>10</v>
      </c>
      <c r="H2892" s="50">
        <v>24</v>
      </c>
      <c r="I2892" s="53">
        <f t="shared" si="959"/>
        <v>7.2222222222222228E-3</v>
      </c>
      <c r="J2892" s="54">
        <f t="shared" si="960"/>
        <v>7.2222222222222228E-3</v>
      </c>
      <c r="K2892" s="50" t="s">
        <v>1653</v>
      </c>
      <c r="L2892" s="50" t="s">
        <v>17</v>
      </c>
      <c r="M2892" s="55">
        <f t="shared" si="961"/>
        <v>5.7692307692307736</v>
      </c>
      <c r="N2892" s="50">
        <v>0</v>
      </c>
      <c r="O2892" s="50" t="s">
        <v>253</v>
      </c>
      <c r="R2892" s="50" t="s">
        <v>1699</v>
      </c>
      <c r="S2892" s="151">
        <f t="shared" si="962"/>
        <v>0.18922222222222224</v>
      </c>
      <c r="T2892" s="151">
        <f t="shared" si="963"/>
        <v>9.4611111111111118E-2</v>
      </c>
      <c r="V2892" s="393">
        <f t="shared" si="974"/>
        <v>0</v>
      </c>
      <c r="W2892" s="393">
        <f t="shared" si="975"/>
        <v>0</v>
      </c>
      <c r="X2892" s="53">
        <f t="shared" si="964"/>
        <v>0.18922222222222224</v>
      </c>
      <c r="Y2892" s="53">
        <f t="shared" si="965"/>
        <v>0.2256114022222222</v>
      </c>
      <c r="Z2892" s="53">
        <f t="shared" si="966"/>
        <v>9.4611111111111118E-2</v>
      </c>
      <c r="AA2892" s="53">
        <f t="shared" si="967"/>
        <v>0.1128057011111111</v>
      </c>
      <c r="AB2892" s="50">
        <f t="shared" si="968"/>
        <v>2069</v>
      </c>
      <c r="AC2892" s="50">
        <f t="shared" si="956"/>
        <v>2016</v>
      </c>
      <c r="AD2892" s="50">
        <f t="shared" si="969"/>
        <v>1</v>
      </c>
      <c r="AE2892" s="56">
        <f t="shared" si="970"/>
        <v>201601</v>
      </c>
      <c r="AF2892" s="56">
        <f t="shared" si="958"/>
        <v>5</v>
      </c>
      <c r="AG2892" s="58">
        <f t="shared" si="976"/>
        <v>0</v>
      </c>
      <c r="AH2892" s="56">
        <f t="shared" si="971"/>
        <v>24</v>
      </c>
      <c r="AI2892" s="53">
        <f t="shared" si="972"/>
        <v>0.20741681222222222</v>
      </c>
      <c r="AJ2892" s="56">
        <f t="shared" si="973"/>
        <v>4.2699999999999996</v>
      </c>
    </row>
    <row r="2893" spans="1:36" x14ac:dyDescent="0.25">
      <c r="A2893" s="50">
        <v>2892</v>
      </c>
      <c r="B2893" s="51">
        <v>42393</v>
      </c>
      <c r="C2893" s="75">
        <f t="shared" si="957"/>
        <v>42393</v>
      </c>
      <c r="D2893" s="50" t="s">
        <v>1224</v>
      </c>
      <c r="E2893" s="50">
        <v>13.5</v>
      </c>
      <c r="F2893" s="50">
        <v>0</v>
      </c>
      <c r="G2893" s="50">
        <v>50</v>
      </c>
      <c r="H2893" s="50">
        <v>1</v>
      </c>
      <c r="I2893" s="53">
        <f t="shared" si="959"/>
        <v>3.4733796296296297E-2</v>
      </c>
      <c r="J2893" s="54">
        <f t="shared" si="960"/>
        <v>2.5728737997256518E-3</v>
      </c>
      <c r="K2893" s="50" t="s">
        <v>1342</v>
      </c>
      <c r="L2893" s="50" t="s">
        <v>1698</v>
      </c>
      <c r="M2893" s="55">
        <f t="shared" si="961"/>
        <v>16.19460179940021</v>
      </c>
      <c r="N2893" s="50">
        <v>133</v>
      </c>
      <c r="O2893" s="50" t="s">
        <v>253</v>
      </c>
      <c r="S2893" s="151">
        <f t="shared" si="962"/>
        <v>0.28816186556927303</v>
      </c>
      <c r="T2893" s="151">
        <f t="shared" si="963"/>
        <v>0.14408093278463652</v>
      </c>
      <c r="V2893" s="393">
        <f t="shared" si="974"/>
        <v>0</v>
      </c>
      <c r="W2893" s="393">
        <f t="shared" si="975"/>
        <v>0</v>
      </c>
      <c r="X2893" s="53">
        <f t="shared" si="964"/>
        <v>6.7409293552812083E-2</v>
      </c>
      <c r="Y2893" s="53">
        <f t="shared" si="965"/>
        <v>0.10379847355281208</v>
      </c>
      <c r="Z2893" s="53">
        <f t="shared" si="966"/>
        <v>3.3704646776406041E-2</v>
      </c>
      <c r="AA2893" s="53">
        <f t="shared" si="967"/>
        <v>5.1899236776406038E-2</v>
      </c>
      <c r="AB2893" s="50">
        <f t="shared" si="968"/>
        <v>448</v>
      </c>
      <c r="AC2893" s="50">
        <f t="shared" si="956"/>
        <v>2016</v>
      </c>
      <c r="AD2893" s="50">
        <f t="shared" si="969"/>
        <v>1</v>
      </c>
      <c r="AE2893" s="56">
        <f t="shared" si="970"/>
        <v>201601</v>
      </c>
      <c r="AF2893" s="56">
        <f t="shared" si="958"/>
        <v>5</v>
      </c>
      <c r="AG2893" s="58">
        <f t="shared" si="976"/>
        <v>0</v>
      </c>
      <c r="AH2893" s="56">
        <f t="shared" si="971"/>
        <v>24</v>
      </c>
      <c r="AI2893" s="53">
        <f t="shared" si="972"/>
        <v>8.560388355281208E-2</v>
      </c>
      <c r="AJ2893" s="56">
        <f t="shared" si="973"/>
        <v>13.5</v>
      </c>
    </row>
    <row r="2894" spans="1:36" x14ac:dyDescent="0.25">
      <c r="A2894" s="50">
        <v>2893</v>
      </c>
      <c r="B2894" s="51">
        <v>42395</v>
      </c>
      <c r="C2894" s="75">
        <f t="shared" si="957"/>
        <v>42395</v>
      </c>
      <c r="D2894" s="50" t="s">
        <v>1224</v>
      </c>
      <c r="E2894" s="50">
        <v>10</v>
      </c>
      <c r="F2894" s="50">
        <v>0</v>
      </c>
      <c r="G2894" s="50">
        <v>30</v>
      </c>
      <c r="H2894" s="50">
        <v>0</v>
      </c>
      <c r="I2894" s="53">
        <f t="shared" si="959"/>
        <v>2.0833333333333332E-2</v>
      </c>
      <c r="J2894" s="54">
        <f t="shared" si="960"/>
        <v>2.0833333333333333E-3</v>
      </c>
      <c r="K2894" s="50" t="s">
        <v>921</v>
      </c>
      <c r="L2894" s="50" t="s">
        <v>1132</v>
      </c>
      <c r="M2894" s="55">
        <f t="shared" si="961"/>
        <v>20.000000000000014</v>
      </c>
      <c r="N2894" s="50">
        <v>0</v>
      </c>
      <c r="O2894" s="50" t="s">
        <v>253</v>
      </c>
      <c r="R2894" s="50" t="s">
        <v>1699</v>
      </c>
      <c r="S2894" s="151">
        <f t="shared" si="962"/>
        <v>0.23333333333333334</v>
      </c>
      <c r="T2894" s="151">
        <f t="shared" si="963"/>
        <v>0.11666666666666667</v>
      </c>
      <c r="V2894" s="393">
        <f t="shared" si="974"/>
        <v>0</v>
      </c>
      <c r="W2894" s="393">
        <f t="shared" si="975"/>
        <v>0</v>
      </c>
      <c r="X2894" s="53">
        <f t="shared" si="964"/>
        <v>5.4583333333333331E-2</v>
      </c>
      <c r="Y2894" s="53">
        <f t="shared" si="965"/>
        <v>9.0972513333333324E-2</v>
      </c>
      <c r="Z2894" s="53">
        <f t="shared" si="966"/>
        <v>2.7291666666666665E-2</v>
      </c>
      <c r="AA2894" s="53">
        <f t="shared" si="967"/>
        <v>4.5486256666666662E-2</v>
      </c>
      <c r="AB2894" s="50">
        <f t="shared" si="968"/>
        <v>218</v>
      </c>
      <c r="AC2894" s="50">
        <f t="shared" si="956"/>
        <v>2016</v>
      </c>
      <c r="AD2894" s="50">
        <f t="shared" si="969"/>
        <v>1</v>
      </c>
      <c r="AE2894" s="56">
        <f t="shared" si="970"/>
        <v>201601</v>
      </c>
      <c r="AF2894" s="56">
        <f t="shared" si="958"/>
        <v>5</v>
      </c>
      <c r="AG2894" s="58">
        <f t="shared" si="976"/>
        <v>1</v>
      </c>
      <c r="AH2894" s="56">
        <f t="shared" si="971"/>
        <v>26</v>
      </c>
      <c r="AI2894" s="53">
        <f t="shared" si="972"/>
        <v>7.2777923333333328E-2</v>
      </c>
      <c r="AJ2894" s="56">
        <f t="shared" si="973"/>
        <v>10</v>
      </c>
    </row>
    <row r="2895" spans="1:36" x14ac:dyDescent="0.25">
      <c r="A2895" s="50">
        <v>2894</v>
      </c>
      <c r="B2895" s="51">
        <v>42396</v>
      </c>
      <c r="C2895" s="75">
        <f t="shared" si="957"/>
        <v>42396</v>
      </c>
      <c r="D2895" s="50" t="s">
        <v>1225</v>
      </c>
      <c r="E2895" s="50">
        <v>0.6</v>
      </c>
      <c r="F2895" s="50">
        <v>0</v>
      </c>
      <c r="G2895" s="50">
        <v>20</v>
      </c>
      <c r="H2895" s="50">
        <v>10</v>
      </c>
      <c r="I2895" s="53">
        <f t="shared" si="959"/>
        <v>1.4004629629629631E-2</v>
      </c>
      <c r="J2895" s="54">
        <f t="shared" si="960"/>
        <v>2.3341049382716052E-2</v>
      </c>
      <c r="K2895" s="50" t="s">
        <v>781</v>
      </c>
      <c r="L2895" s="50" t="s">
        <v>1304</v>
      </c>
      <c r="M2895" s="55">
        <f t="shared" si="961"/>
        <v>1.7851239669421499</v>
      </c>
      <c r="N2895" s="50">
        <v>0</v>
      </c>
      <c r="O2895" s="50" t="s">
        <v>253</v>
      </c>
      <c r="S2895" s="151">
        <f t="shared" si="962"/>
        <v>5.6018518518518523E-2</v>
      </c>
      <c r="T2895" s="151">
        <f t="shared" si="963"/>
        <v>2.8009259259259262E-2</v>
      </c>
      <c r="V2895" s="393">
        <f t="shared" si="974"/>
        <v>0</v>
      </c>
      <c r="W2895" s="393">
        <f t="shared" si="975"/>
        <v>0</v>
      </c>
      <c r="X2895" s="53">
        <f t="shared" si="964"/>
        <v>0.61153549382716055</v>
      </c>
      <c r="Y2895" s="53">
        <f t="shared" si="965"/>
        <v>0.64792467382716057</v>
      </c>
      <c r="Z2895" s="53">
        <f t="shared" si="966"/>
        <v>0.30576774691358027</v>
      </c>
      <c r="AA2895" s="53">
        <f t="shared" si="967"/>
        <v>0.32396233691358028</v>
      </c>
      <c r="AB2895" s="50">
        <f t="shared" si="968"/>
        <v>3740</v>
      </c>
      <c r="AC2895" s="50">
        <f t="shared" si="956"/>
        <v>2016</v>
      </c>
      <c r="AD2895" s="50">
        <f t="shared" si="969"/>
        <v>1</v>
      </c>
      <c r="AE2895" s="56">
        <f t="shared" si="970"/>
        <v>201601</v>
      </c>
      <c r="AF2895" s="56">
        <f t="shared" si="958"/>
        <v>5</v>
      </c>
      <c r="AG2895" s="58">
        <f t="shared" si="976"/>
        <v>0</v>
      </c>
      <c r="AH2895" s="56">
        <f t="shared" si="971"/>
        <v>27</v>
      </c>
      <c r="AI2895" s="53">
        <f t="shared" si="972"/>
        <v>0.62973008382716056</v>
      </c>
      <c r="AJ2895" s="56">
        <f t="shared" si="973"/>
        <v>28.02</v>
      </c>
    </row>
    <row r="2896" spans="1:36" x14ac:dyDescent="0.25">
      <c r="A2896" s="50">
        <v>2895</v>
      </c>
      <c r="B2896" s="51">
        <v>42397</v>
      </c>
      <c r="C2896" s="75">
        <f t="shared" si="957"/>
        <v>42397</v>
      </c>
      <c r="D2896" s="50" t="s">
        <v>1223</v>
      </c>
      <c r="E2896" s="50">
        <v>1.5</v>
      </c>
      <c r="F2896" s="50">
        <v>0</v>
      </c>
      <c r="G2896" s="50">
        <v>18</v>
      </c>
      <c r="H2896" s="50">
        <v>0</v>
      </c>
      <c r="I2896" s="53">
        <f t="shared" si="959"/>
        <v>1.2499999999999999E-2</v>
      </c>
      <c r="J2896" s="54">
        <f t="shared" si="960"/>
        <v>8.3333333333333332E-3</v>
      </c>
      <c r="K2896" s="50" t="s">
        <v>1653</v>
      </c>
      <c r="L2896" s="50" t="s">
        <v>1048</v>
      </c>
      <c r="M2896" s="55">
        <f t="shared" si="961"/>
        <v>5.0000000000000036</v>
      </c>
      <c r="N2896" s="50">
        <v>0</v>
      </c>
      <c r="O2896" s="50" t="s">
        <v>253</v>
      </c>
      <c r="S2896" s="151">
        <f t="shared" si="962"/>
        <v>0.21833333333333332</v>
      </c>
      <c r="T2896" s="151">
        <f t="shared" si="963"/>
        <v>0.10916666666666666</v>
      </c>
      <c r="V2896" s="393">
        <f t="shared" si="974"/>
        <v>0</v>
      </c>
      <c r="W2896" s="393">
        <f t="shared" si="975"/>
        <v>0</v>
      </c>
      <c r="X2896" s="53">
        <f t="shared" si="964"/>
        <v>0.21833333333333332</v>
      </c>
      <c r="Y2896" s="53">
        <f t="shared" si="965"/>
        <v>0.25472251333333334</v>
      </c>
      <c r="Z2896" s="53">
        <f t="shared" si="966"/>
        <v>0.10916666666666666</v>
      </c>
      <c r="AA2896" s="53">
        <f t="shared" si="967"/>
        <v>0.12736125666666667</v>
      </c>
      <c r="AB2896" s="50">
        <f t="shared" si="968"/>
        <v>3010</v>
      </c>
      <c r="AC2896" s="50">
        <f t="shared" si="956"/>
        <v>2016</v>
      </c>
      <c r="AD2896" s="50">
        <f t="shared" si="969"/>
        <v>1</v>
      </c>
      <c r="AE2896" s="56">
        <f t="shared" si="970"/>
        <v>201601</v>
      </c>
      <c r="AF2896" s="56">
        <f t="shared" si="958"/>
        <v>5</v>
      </c>
      <c r="AG2896" s="58">
        <f t="shared" si="976"/>
        <v>0</v>
      </c>
      <c r="AH2896" s="56">
        <f t="shared" si="971"/>
        <v>28</v>
      </c>
      <c r="AI2896" s="53">
        <f t="shared" si="972"/>
        <v>0.23652792333333333</v>
      </c>
      <c r="AJ2896" s="56">
        <f t="shared" si="973"/>
        <v>6.4049999999999994</v>
      </c>
    </row>
    <row r="2897" spans="1:36" x14ac:dyDescent="0.25">
      <c r="A2897" s="50">
        <v>2896</v>
      </c>
      <c r="B2897" s="51">
        <v>42398</v>
      </c>
      <c r="C2897" s="75">
        <f t="shared" si="957"/>
        <v>42398</v>
      </c>
      <c r="D2897" s="50" t="s">
        <v>1223</v>
      </c>
      <c r="E2897" s="50">
        <v>3.01</v>
      </c>
      <c r="F2897" s="50">
        <v>0</v>
      </c>
      <c r="G2897" s="50">
        <v>40</v>
      </c>
      <c r="H2897" s="50">
        <v>3</v>
      </c>
      <c r="I2897" s="53">
        <f t="shared" si="959"/>
        <v>2.78125E-2</v>
      </c>
      <c r="J2897" s="54">
        <f t="shared" si="960"/>
        <v>9.2400332225913637E-3</v>
      </c>
      <c r="K2897" s="50" t="s">
        <v>1700</v>
      </c>
      <c r="L2897" s="50" t="s">
        <v>795</v>
      </c>
      <c r="M2897" s="55">
        <f t="shared" si="961"/>
        <v>4.5093632958801528</v>
      </c>
      <c r="N2897" s="50">
        <v>0</v>
      </c>
      <c r="O2897" s="50" t="s">
        <v>377</v>
      </c>
      <c r="R2897" s="50" t="s">
        <v>1701</v>
      </c>
      <c r="S2897" s="151">
        <f t="shared" si="962"/>
        <v>0.24208887043189373</v>
      </c>
      <c r="T2897" s="151">
        <f t="shared" si="963"/>
        <v>0.12104443521594686</v>
      </c>
      <c r="V2897" s="393">
        <f t="shared" si="974"/>
        <v>0</v>
      </c>
      <c r="W2897" s="393">
        <f t="shared" si="975"/>
        <v>0</v>
      </c>
      <c r="X2897" s="53">
        <f t="shared" si="964"/>
        <v>0.24208887043189373</v>
      </c>
      <c r="Y2897" s="53">
        <f t="shared" si="965"/>
        <v>0.27847805043189372</v>
      </c>
      <c r="Z2897" s="53">
        <f t="shared" si="966"/>
        <v>0.12104443521594686</v>
      </c>
      <c r="AA2897" s="53">
        <f t="shared" si="967"/>
        <v>0.13923902521594686</v>
      </c>
      <c r="AB2897" s="50">
        <f t="shared" si="968"/>
        <v>3270</v>
      </c>
      <c r="AC2897" s="50">
        <f t="shared" si="956"/>
        <v>2016</v>
      </c>
      <c r="AD2897" s="50">
        <f t="shared" si="969"/>
        <v>1</v>
      </c>
      <c r="AE2897" s="56">
        <f t="shared" si="970"/>
        <v>201601</v>
      </c>
      <c r="AF2897" s="56">
        <f t="shared" si="958"/>
        <v>5</v>
      </c>
      <c r="AG2897" s="58">
        <f t="shared" si="976"/>
        <v>0</v>
      </c>
      <c r="AH2897" s="56">
        <f t="shared" si="971"/>
        <v>29</v>
      </c>
      <c r="AI2897" s="53">
        <f t="shared" si="972"/>
        <v>0.26028346043189371</v>
      </c>
      <c r="AJ2897" s="56">
        <f t="shared" si="973"/>
        <v>12.852699999999999</v>
      </c>
    </row>
    <row r="2898" spans="1:36" x14ac:dyDescent="0.25">
      <c r="A2898" s="50">
        <v>2897</v>
      </c>
      <c r="B2898" s="51">
        <v>42399</v>
      </c>
      <c r="C2898" s="75">
        <f t="shared" si="957"/>
        <v>42399</v>
      </c>
      <c r="D2898" s="50" t="s">
        <v>1224</v>
      </c>
      <c r="E2898" s="50">
        <v>14.5</v>
      </c>
      <c r="F2898" s="50">
        <v>0</v>
      </c>
      <c r="G2898" s="50">
        <v>55</v>
      </c>
      <c r="H2898" s="50">
        <v>51</v>
      </c>
      <c r="I2898" s="53">
        <f t="shared" si="959"/>
        <v>3.8784722222222227E-2</v>
      </c>
      <c r="J2898" s="54">
        <f t="shared" si="960"/>
        <v>2.6748084291187742E-3</v>
      </c>
      <c r="K2898" s="50" t="s">
        <v>1342</v>
      </c>
      <c r="L2898" s="50" t="s">
        <v>1695</v>
      </c>
      <c r="M2898" s="55">
        <f t="shared" si="961"/>
        <v>15.577439570277539</v>
      </c>
      <c r="N2898" s="50">
        <v>0</v>
      </c>
      <c r="O2898" s="50" t="s">
        <v>253</v>
      </c>
      <c r="S2898" s="151">
        <f t="shared" si="962"/>
        <v>0.29957854406130269</v>
      </c>
      <c r="T2898" s="151">
        <f t="shared" si="963"/>
        <v>0.14978927203065134</v>
      </c>
      <c r="V2898" s="393">
        <f t="shared" si="974"/>
        <v>0</v>
      </c>
      <c r="W2898" s="393">
        <f t="shared" si="975"/>
        <v>0</v>
      </c>
      <c r="X2898" s="53">
        <f t="shared" si="964"/>
        <v>7.0079980842911879E-2</v>
      </c>
      <c r="Y2898" s="53">
        <f t="shared" si="965"/>
        <v>0.10646916084291189</v>
      </c>
      <c r="Z2898" s="53">
        <f t="shared" si="966"/>
        <v>3.503999042145594E-2</v>
      </c>
      <c r="AA2898" s="53">
        <f t="shared" si="967"/>
        <v>5.3234580421455943E-2</v>
      </c>
      <c r="AB2898" s="50">
        <f t="shared" si="968"/>
        <v>521</v>
      </c>
      <c r="AC2898" s="50">
        <f t="shared" si="956"/>
        <v>2016</v>
      </c>
      <c r="AD2898" s="50">
        <f t="shared" si="969"/>
        <v>1</v>
      </c>
      <c r="AE2898" s="56">
        <f t="shared" si="970"/>
        <v>201601</v>
      </c>
      <c r="AF2898" s="56">
        <f t="shared" si="958"/>
        <v>5</v>
      </c>
      <c r="AG2898" s="58">
        <f t="shared" si="976"/>
        <v>0</v>
      </c>
      <c r="AH2898" s="56">
        <f t="shared" si="971"/>
        <v>30</v>
      </c>
      <c r="AI2898" s="53">
        <f t="shared" si="972"/>
        <v>8.8274570842911876E-2</v>
      </c>
      <c r="AJ2898" s="56">
        <f t="shared" si="973"/>
        <v>14.5</v>
      </c>
    </row>
    <row r="2899" spans="1:36" x14ac:dyDescent="0.25">
      <c r="A2899" s="50">
        <v>2898</v>
      </c>
      <c r="B2899" s="51">
        <v>42402</v>
      </c>
      <c r="C2899" s="75">
        <f t="shared" si="957"/>
        <v>42402</v>
      </c>
      <c r="D2899" s="50" t="s">
        <v>1224</v>
      </c>
      <c r="E2899" s="50">
        <v>14</v>
      </c>
      <c r="F2899" s="50">
        <v>0</v>
      </c>
      <c r="G2899" s="50">
        <v>37</v>
      </c>
      <c r="H2899" s="50">
        <v>39</v>
      </c>
      <c r="I2899" s="53">
        <f t="shared" si="959"/>
        <v>2.614583333333333E-2</v>
      </c>
      <c r="J2899" s="54">
        <f t="shared" si="960"/>
        <v>1.8675595238095235E-3</v>
      </c>
      <c r="K2899" s="50" t="s">
        <v>921</v>
      </c>
      <c r="L2899" s="50" t="s">
        <v>1132</v>
      </c>
      <c r="M2899" s="55">
        <f t="shared" si="961"/>
        <v>22.310756972111573</v>
      </c>
      <c r="N2899" s="50">
        <v>0</v>
      </c>
      <c r="O2899" s="50" t="s">
        <v>253</v>
      </c>
      <c r="S2899" s="151">
        <f t="shared" si="962"/>
        <v>0.20916666666666664</v>
      </c>
      <c r="T2899" s="151">
        <f t="shared" si="963"/>
        <v>0.10458333333333332</v>
      </c>
      <c r="V2899" s="393">
        <f t="shared" si="974"/>
        <v>0</v>
      </c>
      <c r="W2899" s="393">
        <f t="shared" si="975"/>
        <v>0</v>
      </c>
      <c r="X2899" s="53">
        <f t="shared" si="964"/>
        <v>4.8930059523809515E-2</v>
      </c>
      <c r="Y2899" s="53">
        <f t="shared" si="965"/>
        <v>8.5319239523809501E-2</v>
      </c>
      <c r="Z2899" s="53">
        <f t="shared" si="966"/>
        <v>2.4465029761904757E-2</v>
      </c>
      <c r="AA2899" s="53">
        <f t="shared" si="967"/>
        <v>4.265961976190475E-2</v>
      </c>
      <c r="AB2899" s="50">
        <f t="shared" si="968"/>
        <v>101</v>
      </c>
      <c r="AC2899" s="50">
        <f t="shared" si="956"/>
        <v>2016</v>
      </c>
      <c r="AD2899" s="50">
        <f t="shared" si="969"/>
        <v>2</v>
      </c>
      <c r="AE2899" s="56">
        <f t="shared" si="970"/>
        <v>201602</v>
      </c>
      <c r="AF2899" s="56">
        <f t="shared" si="958"/>
        <v>6</v>
      </c>
      <c r="AG2899" s="58">
        <f t="shared" si="976"/>
        <v>2</v>
      </c>
      <c r="AH2899" s="56">
        <f t="shared" si="971"/>
        <v>2</v>
      </c>
      <c r="AI2899" s="53">
        <f t="shared" si="972"/>
        <v>6.7124649523809504E-2</v>
      </c>
      <c r="AJ2899" s="56">
        <f t="shared" si="973"/>
        <v>14</v>
      </c>
    </row>
    <row r="2900" spans="1:36" x14ac:dyDescent="0.25">
      <c r="A2900" s="50">
        <v>2899</v>
      </c>
      <c r="B2900" s="51">
        <v>42404</v>
      </c>
      <c r="C2900" s="75">
        <f t="shared" si="957"/>
        <v>42404</v>
      </c>
      <c r="D2900" s="50" t="s">
        <v>1223</v>
      </c>
      <c r="E2900" s="50">
        <v>2.2999999999999998</v>
      </c>
      <c r="F2900" s="50">
        <v>0</v>
      </c>
      <c r="G2900" s="50">
        <v>25</v>
      </c>
      <c r="H2900" s="50">
        <v>0</v>
      </c>
      <c r="I2900" s="53">
        <f t="shared" si="959"/>
        <v>1.7361111111111112E-2</v>
      </c>
      <c r="J2900" s="54">
        <f t="shared" si="960"/>
        <v>7.5483091787439619E-3</v>
      </c>
      <c r="K2900" s="50" t="s">
        <v>1548</v>
      </c>
      <c r="L2900" s="50" t="s">
        <v>1048</v>
      </c>
      <c r="M2900" s="55">
        <f t="shared" si="961"/>
        <v>5.520000000000004</v>
      </c>
      <c r="N2900" s="50">
        <v>0</v>
      </c>
      <c r="O2900" s="50" t="s">
        <v>253</v>
      </c>
      <c r="R2900" s="50" t="s">
        <v>1699</v>
      </c>
      <c r="S2900" s="151">
        <f t="shared" si="962"/>
        <v>0.19776570048309181</v>
      </c>
      <c r="T2900" s="151">
        <f t="shared" si="963"/>
        <v>9.8882850241545903E-2</v>
      </c>
      <c r="V2900" s="393">
        <f t="shared" si="974"/>
        <v>0</v>
      </c>
      <c r="W2900" s="393">
        <f t="shared" si="975"/>
        <v>0</v>
      </c>
      <c r="X2900" s="53">
        <f t="shared" si="964"/>
        <v>0.19776570048309181</v>
      </c>
      <c r="Y2900" s="53">
        <f t="shared" si="965"/>
        <v>0.2341548804830918</v>
      </c>
      <c r="Z2900" s="53">
        <f t="shared" si="966"/>
        <v>9.8882850241545903E-2</v>
      </c>
      <c r="AA2900" s="53">
        <f t="shared" si="967"/>
        <v>0.1170774402415459</v>
      </c>
      <c r="AB2900" s="50">
        <f t="shared" si="968"/>
        <v>2423</v>
      </c>
      <c r="AC2900" s="50">
        <f t="shared" si="956"/>
        <v>2016</v>
      </c>
      <c r="AD2900" s="50">
        <f t="shared" si="969"/>
        <v>2</v>
      </c>
      <c r="AE2900" s="56">
        <f t="shared" si="970"/>
        <v>201602</v>
      </c>
      <c r="AF2900" s="56">
        <f t="shared" si="958"/>
        <v>6</v>
      </c>
      <c r="AG2900" s="58">
        <f t="shared" si="976"/>
        <v>1</v>
      </c>
      <c r="AH2900" s="56">
        <f t="shared" si="971"/>
        <v>4</v>
      </c>
      <c r="AI2900" s="53">
        <f t="shared" si="972"/>
        <v>0.21596029048309179</v>
      </c>
      <c r="AJ2900" s="56">
        <f t="shared" si="973"/>
        <v>9.820999999999998</v>
      </c>
    </row>
    <row r="2901" spans="1:36" x14ac:dyDescent="0.25">
      <c r="A2901" s="50">
        <v>2900</v>
      </c>
      <c r="B2901" s="51">
        <v>42405</v>
      </c>
      <c r="C2901" s="75">
        <f t="shared" si="957"/>
        <v>42405</v>
      </c>
      <c r="D2901" s="50" t="s">
        <v>1223</v>
      </c>
      <c r="E2901" s="50">
        <v>3.5</v>
      </c>
      <c r="F2901" s="50">
        <v>0</v>
      </c>
      <c r="G2901" s="50">
        <v>35</v>
      </c>
      <c r="H2901" s="50">
        <v>57</v>
      </c>
      <c r="I2901" s="53">
        <f t="shared" si="959"/>
        <v>2.4965277777777781E-2</v>
      </c>
      <c r="J2901" s="54">
        <f t="shared" si="960"/>
        <v>7.1329365079365091E-3</v>
      </c>
      <c r="K2901" s="50" t="s">
        <v>1700</v>
      </c>
      <c r="L2901" s="50" t="s">
        <v>17</v>
      </c>
      <c r="M2901" s="55">
        <f t="shared" si="961"/>
        <v>5.8414464534075137</v>
      </c>
      <c r="N2901" s="50">
        <v>0</v>
      </c>
      <c r="O2901" s="50" t="s">
        <v>253</v>
      </c>
      <c r="R2901" s="50" t="s">
        <v>1702</v>
      </c>
      <c r="S2901" s="151">
        <f t="shared" si="962"/>
        <v>0.18688293650793653</v>
      </c>
      <c r="T2901" s="151">
        <f t="shared" si="963"/>
        <v>9.3441468253968263E-2</v>
      </c>
      <c r="V2901" s="393">
        <f t="shared" si="974"/>
        <v>0</v>
      </c>
      <c r="W2901" s="393">
        <f t="shared" si="975"/>
        <v>0</v>
      </c>
      <c r="X2901" s="53">
        <f t="shared" si="964"/>
        <v>0.18688293650793653</v>
      </c>
      <c r="Y2901" s="53">
        <f t="shared" si="965"/>
        <v>0.22327211650793652</v>
      </c>
      <c r="Z2901" s="53">
        <f t="shared" si="966"/>
        <v>9.3441468253968263E-2</v>
      </c>
      <c r="AA2901" s="53">
        <f t="shared" si="967"/>
        <v>0.11163605825396826</v>
      </c>
      <c r="AB2901" s="50">
        <f t="shared" si="968"/>
        <v>1960</v>
      </c>
      <c r="AC2901" s="50">
        <f t="shared" si="956"/>
        <v>2016</v>
      </c>
      <c r="AD2901" s="50">
        <f t="shared" si="969"/>
        <v>2</v>
      </c>
      <c r="AE2901" s="56">
        <f t="shared" si="970"/>
        <v>201602</v>
      </c>
      <c r="AF2901" s="56">
        <f t="shared" si="958"/>
        <v>6</v>
      </c>
      <c r="AG2901" s="58">
        <f t="shared" si="976"/>
        <v>0</v>
      </c>
      <c r="AH2901" s="56">
        <f t="shared" si="971"/>
        <v>5</v>
      </c>
      <c r="AI2901" s="53">
        <f t="shared" si="972"/>
        <v>0.20507752650793654</v>
      </c>
      <c r="AJ2901" s="56">
        <f t="shared" si="973"/>
        <v>14.944999999999999</v>
      </c>
    </row>
    <row r="2902" spans="1:36" x14ac:dyDescent="0.25">
      <c r="A2902" s="50">
        <v>2901</v>
      </c>
      <c r="B2902" s="51">
        <v>42407</v>
      </c>
      <c r="C2902" s="75">
        <f t="shared" si="957"/>
        <v>42407</v>
      </c>
      <c r="D2902" s="50" t="s">
        <v>1224</v>
      </c>
      <c r="E2902" s="50">
        <v>17.2</v>
      </c>
      <c r="F2902" s="50">
        <v>1</v>
      </c>
      <c r="G2902" s="50">
        <v>0</v>
      </c>
      <c r="H2902" s="50">
        <v>0</v>
      </c>
      <c r="I2902" s="53">
        <f t="shared" si="959"/>
        <v>4.1666666666666664E-2</v>
      </c>
      <c r="J2902" s="54">
        <f t="shared" si="960"/>
        <v>2.4224806201550387E-3</v>
      </c>
      <c r="K2902" s="50" t="s">
        <v>1342</v>
      </c>
      <c r="L2902" s="50" t="s">
        <v>1698</v>
      </c>
      <c r="M2902" s="55">
        <f t="shared" si="961"/>
        <v>17.200000000000014</v>
      </c>
      <c r="N2902" s="50">
        <v>134</v>
      </c>
      <c r="O2902" s="50" t="s">
        <v>253</v>
      </c>
      <c r="S2902" s="151">
        <f t="shared" si="962"/>
        <v>0.27131782945736432</v>
      </c>
      <c r="T2902" s="151">
        <f t="shared" si="963"/>
        <v>0.13565891472868216</v>
      </c>
      <c r="V2902" s="393">
        <f t="shared" si="974"/>
        <v>0</v>
      </c>
      <c r="W2902" s="393">
        <f t="shared" si="975"/>
        <v>0</v>
      </c>
      <c r="X2902" s="53">
        <f t="shared" si="964"/>
        <v>6.3468992248062017E-2</v>
      </c>
      <c r="Y2902" s="53">
        <f t="shared" si="965"/>
        <v>9.985817224806201E-2</v>
      </c>
      <c r="Z2902" s="53">
        <f t="shared" si="966"/>
        <v>3.1734496124031009E-2</v>
      </c>
      <c r="AA2902" s="53">
        <f t="shared" si="967"/>
        <v>4.9929086124031005E-2</v>
      </c>
      <c r="AB2902" s="50">
        <f t="shared" si="968"/>
        <v>357</v>
      </c>
      <c r="AC2902" s="50">
        <f t="shared" si="956"/>
        <v>2016</v>
      </c>
      <c r="AD2902" s="50">
        <f t="shared" si="969"/>
        <v>2</v>
      </c>
      <c r="AE2902" s="56">
        <f t="shared" si="970"/>
        <v>201602</v>
      </c>
      <c r="AF2902" s="56">
        <f t="shared" si="958"/>
        <v>7</v>
      </c>
      <c r="AG2902" s="58">
        <f t="shared" si="976"/>
        <v>1</v>
      </c>
      <c r="AH2902" s="56">
        <f t="shared" si="971"/>
        <v>7</v>
      </c>
      <c r="AI2902" s="53">
        <f t="shared" si="972"/>
        <v>8.1663582248062014E-2</v>
      </c>
      <c r="AJ2902" s="56">
        <f t="shared" si="973"/>
        <v>17.2</v>
      </c>
    </row>
    <row r="2903" spans="1:36" x14ac:dyDescent="0.25">
      <c r="A2903" s="50">
        <v>2902</v>
      </c>
      <c r="B2903" s="51">
        <v>42410</v>
      </c>
      <c r="C2903" s="75">
        <f t="shared" si="957"/>
        <v>42410</v>
      </c>
      <c r="D2903" s="50" t="s">
        <v>1223</v>
      </c>
      <c r="E2903" s="50">
        <v>3.6</v>
      </c>
      <c r="F2903" s="50">
        <v>0</v>
      </c>
      <c r="G2903" s="50">
        <v>40</v>
      </c>
      <c r="H2903" s="50">
        <v>0</v>
      </c>
      <c r="I2903" s="53">
        <f t="shared" si="959"/>
        <v>2.7777777777777776E-2</v>
      </c>
      <c r="J2903" s="54">
        <f t="shared" si="960"/>
        <v>7.716049382716049E-3</v>
      </c>
      <c r="K2903" s="50" t="s">
        <v>1700</v>
      </c>
      <c r="L2903" s="50" t="s">
        <v>1048</v>
      </c>
      <c r="M2903" s="55">
        <f t="shared" si="961"/>
        <v>5.4000000000000048</v>
      </c>
      <c r="N2903" s="50">
        <v>0</v>
      </c>
      <c r="O2903" s="50" t="s">
        <v>253</v>
      </c>
      <c r="S2903" s="151">
        <f t="shared" si="962"/>
        <v>0.20216049382716048</v>
      </c>
      <c r="T2903" s="151">
        <f t="shared" si="963"/>
        <v>0.10108024691358024</v>
      </c>
      <c r="V2903" s="393">
        <f t="shared" si="974"/>
        <v>0</v>
      </c>
      <c r="W2903" s="393">
        <f t="shared" si="975"/>
        <v>0</v>
      </c>
      <c r="X2903" s="53">
        <f t="shared" si="964"/>
        <v>0.20216049382716048</v>
      </c>
      <c r="Y2903" s="53">
        <f t="shared" si="965"/>
        <v>0.23854967382716047</v>
      </c>
      <c r="Z2903" s="53">
        <f t="shared" si="966"/>
        <v>0.10108024691358024</v>
      </c>
      <c r="AA2903" s="53">
        <f t="shared" si="967"/>
        <v>0.11927483691358023</v>
      </c>
      <c r="AB2903" s="50">
        <f t="shared" si="968"/>
        <v>2580</v>
      </c>
      <c r="AC2903" s="50">
        <f t="shared" si="956"/>
        <v>2016</v>
      </c>
      <c r="AD2903" s="50">
        <f t="shared" si="969"/>
        <v>2</v>
      </c>
      <c r="AE2903" s="56">
        <f t="shared" si="970"/>
        <v>201602</v>
      </c>
      <c r="AF2903" s="56">
        <f t="shared" si="958"/>
        <v>7</v>
      </c>
      <c r="AG2903" s="58">
        <f t="shared" si="976"/>
        <v>2</v>
      </c>
      <c r="AH2903" s="56">
        <f t="shared" si="971"/>
        <v>10</v>
      </c>
      <c r="AI2903" s="53">
        <f t="shared" si="972"/>
        <v>0.22035508382716046</v>
      </c>
      <c r="AJ2903" s="56">
        <f t="shared" si="973"/>
        <v>15.371999999999998</v>
      </c>
    </row>
    <row r="2904" spans="1:36" x14ac:dyDescent="0.25">
      <c r="A2904" s="50">
        <v>2903</v>
      </c>
      <c r="B2904" s="51">
        <v>42410</v>
      </c>
      <c r="C2904" s="75">
        <f t="shared" si="957"/>
        <v>42410</v>
      </c>
      <c r="D2904" s="50" t="s">
        <v>1225</v>
      </c>
      <c r="E2904" s="50">
        <v>0.5</v>
      </c>
      <c r="F2904" s="50">
        <v>0</v>
      </c>
      <c r="G2904" s="50">
        <v>20</v>
      </c>
      <c r="H2904" s="50">
        <v>38</v>
      </c>
      <c r="I2904" s="53">
        <f t="shared" si="959"/>
        <v>1.4328703703703703E-2</v>
      </c>
      <c r="J2904" s="54">
        <f t="shared" si="960"/>
        <v>2.8657407407407406E-2</v>
      </c>
      <c r="K2904" s="50" t="s">
        <v>781</v>
      </c>
      <c r="L2904" s="50" t="s">
        <v>1304</v>
      </c>
      <c r="M2904" s="55">
        <f t="shared" si="961"/>
        <v>1.4539579967689835</v>
      </c>
      <c r="N2904" s="50">
        <v>0</v>
      </c>
      <c r="O2904" s="50" t="s">
        <v>253</v>
      </c>
      <c r="S2904" s="151">
        <f t="shared" si="962"/>
        <v>6.8777777777777771E-2</v>
      </c>
      <c r="T2904" s="151">
        <f t="shared" si="963"/>
        <v>3.4388888888888886E-2</v>
      </c>
      <c r="V2904" s="393">
        <f t="shared" si="974"/>
        <v>0</v>
      </c>
      <c r="W2904" s="393">
        <f t="shared" si="975"/>
        <v>0</v>
      </c>
      <c r="X2904" s="53">
        <f t="shared" si="964"/>
        <v>0.75082407407407403</v>
      </c>
      <c r="Y2904" s="53">
        <f t="shared" si="965"/>
        <v>0.78721325407407394</v>
      </c>
      <c r="Z2904" s="53">
        <f t="shared" si="966"/>
        <v>0.37541203703703702</v>
      </c>
      <c r="AA2904" s="53">
        <f t="shared" si="967"/>
        <v>0.39360662703703697</v>
      </c>
      <c r="AB2904" s="50">
        <f t="shared" si="968"/>
        <v>4015</v>
      </c>
      <c r="AC2904" s="50">
        <f t="shared" si="956"/>
        <v>2016</v>
      </c>
      <c r="AD2904" s="50">
        <f t="shared" si="969"/>
        <v>2</v>
      </c>
      <c r="AE2904" s="56">
        <f t="shared" si="970"/>
        <v>201602</v>
      </c>
      <c r="AF2904" s="56">
        <f t="shared" si="958"/>
        <v>7</v>
      </c>
      <c r="AG2904" s="58">
        <f t="shared" si="976"/>
        <v>0</v>
      </c>
      <c r="AH2904" s="56">
        <f t="shared" si="971"/>
        <v>10</v>
      </c>
      <c r="AI2904" s="53">
        <f t="shared" si="972"/>
        <v>0.76901866407407393</v>
      </c>
      <c r="AJ2904" s="56">
        <f t="shared" si="973"/>
        <v>23.35</v>
      </c>
    </row>
    <row r="2905" spans="1:36" x14ac:dyDescent="0.25">
      <c r="A2905" s="50">
        <v>2904</v>
      </c>
      <c r="B2905" s="51">
        <v>42416</v>
      </c>
      <c r="C2905" s="75">
        <f t="shared" si="957"/>
        <v>42416</v>
      </c>
      <c r="D2905" s="50" t="s">
        <v>1223</v>
      </c>
      <c r="E2905" s="50">
        <v>3</v>
      </c>
      <c r="F2905" s="50">
        <v>0</v>
      </c>
      <c r="G2905" s="50">
        <v>33</v>
      </c>
      <c r="H2905" s="50">
        <v>31</v>
      </c>
      <c r="I2905" s="53">
        <f t="shared" si="959"/>
        <v>2.327546296296296E-2</v>
      </c>
      <c r="J2905" s="54">
        <f t="shared" si="960"/>
        <v>7.7584876543209868E-3</v>
      </c>
      <c r="K2905" s="50" t="s">
        <v>1700</v>
      </c>
      <c r="L2905" s="50" t="s">
        <v>1048</v>
      </c>
      <c r="M2905" s="55">
        <f t="shared" si="961"/>
        <v>5.3704624564893138</v>
      </c>
      <c r="N2905" s="50">
        <v>0</v>
      </c>
      <c r="O2905" s="50" t="s">
        <v>253</v>
      </c>
      <c r="S2905" s="151">
        <f t="shared" si="962"/>
        <v>0.20327237654320984</v>
      </c>
      <c r="T2905" s="151">
        <f t="shared" si="963"/>
        <v>0.10163618827160492</v>
      </c>
      <c r="V2905" s="393">
        <f t="shared" si="974"/>
        <v>0</v>
      </c>
      <c r="W2905" s="393">
        <f t="shared" si="975"/>
        <v>0</v>
      </c>
      <c r="X2905" s="53">
        <f t="shared" si="964"/>
        <v>0.20327237654320984</v>
      </c>
      <c r="Y2905" s="53">
        <f t="shared" si="965"/>
        <v>0.23966155654320984</v>
      </c>
      <c r="Z2905" s="53">
        <f t="shared" si="966"/>
        <v>0.10163618827160492</v>
      </c>
      <c r="AA2905" s="53">
        <f t="shared" si="967"/>
        <v>0.11983077827160492</v>
      </c>
      <c r="AB2905" s="50">
        <f t="shared" si="968"/>
        <v>2622</v>
      </c>
      <c r="AC2905" s="50">
        <f t="shared" si="956"/>
        <v>2016</v>
      </c>
      <c r="AD2905" s="50">
        <f t="shared" si="969"/>
        <v>2</v>
      </c>
      <c r="AE2905" s="56">
        <f t="shared" si="970"/>
        <v>201602</v>
      </c>
      <c r="AF2905" s="56">
        <f t="shared" si="958"/>
        <v>8</v>
      </c>
      <c r="AG2905" s="58">
        <f t="shared" si="976"/>
        <v>5</v>
      </c>
      <c r="AH2905" s="56">
        <f t="shared" si="971"/>
        <v>16</v>
      </c>
      <c r="AI2905" s="53">
        <f t="shared" si="972"/>
        <v>0.22146696654320985</v>
      </c>
      <c r="AJ2905" s="56">
        <f t="shared" si="973"/>
        <v>12.809999999999999</v>
      </c>
    </row>
    <row r="2906" spans="1:36" x14ac:dyDescent="0.25">
      <c r="A2906" s="50">
        <v>2905</v>
      </c>
      <c r="B2906" s="51">
        <v>42416</v>
      </c>
      <c r="C2906" s="75">
        <f t="shared" si="957"/>
        <v>42416</v>
      </c>
      <c r="D2906" s="50" t="s">
        <v>1224</v>
      </c>
      <c r="E2906" s="50">
        <v>19.399999999999999</v>
      </c>
      <c r="F2906" s="50">
        <v>1</v>
      </c>
      <c r="G2906" s="50">
        <v>0</v>
      </c>
      <c r="H2906" s="50">
        <v>0</v>
      </c>
      <c r="I2906" s="53">
        <f t="shared" si="959"/>
        <v>4.1666666666666664E-2</v>
      </c>
      <c r="J2906" s="54">
        <f t="shared" si="960"/>
        <v>2.1477663230240552E-3</v>
      </c>
      <c r="K2906" s="50" t="s">
        <v>1342</v>
      </c>
      <c r="L2906" s="50" t="s">
        <v>1698</v>
      </c>
      <c r="M2906" s="55">
        <f t="shared" si="961"/>
        <v>19.400000000000013</v>
      </c>
      <c r="N2906" s="50">
        <v>131</v>
      </c>
      <c r="O2906" s="50" t="s">
        <v>253</v>
      </c>
      <c r="S2906" s="151">
        <f t="shared" si="962"/>
        <v>0.24054982817869419</v>
      </c>
      <c r="T2906" s="151">
        <f t="shared" si="963"/>
        <v>0.1202749140893471</v>
      </c>
      <c r="V2906" s="393">
        <f t="shared" si="974"/>
        <v>0</v>
      </c>
      <c r="W2906" s="393">
        <f t="shared" si="975"/>
        <v>0</v>
      </c>
      <c r="X2906" s="53">
        <f t="shared" si="964"/>
        <v>5.6271477663230242E-2</v>
      </c>
      <c r="Y2906" s="53">
        <f t="shared" si="965"/>
        <v>9.2660657663230242E-2</v>
      </c>
      <c r="Z2906" s="53">
        <f t="shared" si="966"/>
        <v>2.8135738831615121E-2</v>
      </c>
      <c r="AA2906" s="53">
        <f t="shared" si="967"/>
        <v>4.6330328831615121E-2</v>
      </c>
      <c r="AB2906" s="50">
        <f t="shared" si="968"/>
        <v>257</v>
      </c>
      <c r="AC2906" s="50">
        <f t="shared" si="956"/>
        <v>2016</v>
      </c>
      <c r="AD2906" s="50">
        <f t="shared" si="969"/>
        <v>2</v>
      </c>
      <c r="AE2906" s="56">
        <f t="shared" si="970"/>
        <v>201602</v>
      </c>
      <c r="AF2906" s="56">
        <f t="shared" si="958"/>
        <v>8</v>
      </c>
      <c r="AG2906" s="58">
        <f t="shared" si="976"/>
        <v>0</v>
      </c>
      <c r="AH2906" s="56">
        <f t="shared" si="971"/>
        <v>16</v>
      </c>
      <c r="AI2906" s="53">
        <f t="shared" si="972"/>
        <v>7.4466067663230245E-2</v>
      </c>
      <c r="AJ2906" s="56">
        <f t="shared" si="973"/>
        <v>19.399999999999999</v>
      </c>
    </row>
    <row r="2907" spans="1:36" x14ac:dyDescent="0.25">
      <c r="A2907" s="50">
        <v>2906</v>
      </c>
      <c r="B2907" s="51">
        <v>42417</v>
      </c>
      <c r="C2907" s="75">
        <f t="shared" si="957"/>
        <v>42417</v>
      </c>
      <c r="D2907" s="50" t="s">
        <v>1225</v>
      </c>
      <c r="E2907" s="50">
        <v>0.5</v>
      </c>
      <c r="F2907" s="50">
        <v>0</v>
      </c>
      <c r="G2907" s="50">
        <v>19</v>
      </c>
      <c r="H2907" s="50">
        <v>42</v>
      </c>
      <c r="I2907" s="53">
        <f t="shared" si="959"/>
        <v>1.3680555555555555E-2</v>
      </c>
      <c r="J2907" s="54">
        <f t="shared" si="960"/>
        <v>2.736111111111111E-2</v>
      </c>
      <c r="K2907" s="50" t="s">
        <v>781</v>
      </c>
      <c r="L2907" s="50" t="s">
        <v>1304</v>
      </c>
      <c r="M2907" s="55">
        <f t="shared" si="961"/>
        <v>1.5228426395939099</v>
      </c>
      <c r="N2907" s="50">
        <v>0</v>
      </c>
      <c r="O2907" s="50" t="s">
        <v>253</v>
      </c>
      <c r="S2907" s="151">
        <f t="shared" si="962"/>
        <v>6.5666666666666665E-2</v>
      </c>
      <c r="T2907" s="151">
        <f t="shared" si="963"/>
        <v>3.2833333333333332E-2</v>
      </c>
      <c r="V2907" s="393">
        <f t="shared" si="974"/>
        <v>0</v>
      </c>
      <c r="W2907" s="393">
        <f t="shared" si="975"/>
        <v>0</v>
      </c>
      <c r="X2907" s="53">
        <f t="shared" si="964"/>
        <v>0.71686111111111106</v>
      </c>
      <c r="Y2907" s="53">
        <f t="shared" si="965"/>
        <v>0.75325029111111108</v>
      </c>
      <c r="Z2907" s="53">
        <f t="shared" si="966"/>
        <v>0.35843055555555553</v>
      </c>
      <c r="AA2907" s="53">
        <f t="shared" si="967"/>
        <v>0.37662514555555554</v>
      </c>
      <c r="AB2907" s="50">
        <f t="shared" si="968"/>
        <v>3958</v>
      </c>
      <c r="AC2907" s="50">
        <f t="shared" si="956"/>
        <v>2016</v>
      </c>
      <c r="AD2907" s="50">
        <f t="shared" si="969"/>
        <v>2</v>
      </c>
      <c r="AE2907" s="56">
        <f t="shared" si="970"/>
        <v>201602</v>
      </c>
      <c r="AF2907" s="56">
        <f t="shared" si="958"/>
        <v>8</v>
      </c>
      <c r="AG2907" s="58">
        <f t="shared" si="976"/>
        <v>0</v>
      </c>
      <c r="AH2907" s="56">
        <f t="shared" si="971"/>
        <v>17</v>
      </c>
      <c r="AI2907" s="53">
        <f t="shared" si="972"/>
        <v>0.73505570111111107</v>
      </c>
      <c r="AJ2907" s="56">
        <f t="shared" si="973"/>
        <v>23.35</v>
      </c>
    </row>
    <row r="2908" spans="1:36" x14ac:dyDescent="0.25">
      <c r="A2908" s="50">
        <v>2907</v>
      </c>
      <c r="B2908" s="51">
        <v>42418</v>
      </c>
      <c r="C2908" s="75">
        <f t="shared" si="957"/>
        <v>42418</v>
      </c>
      <c r="D2908" s="50" t="s">
        <v>1223</v>
      </c>
      <c r="E2908" s="50">
        <v>2.5</v>
      </c>
      <c r="F2908" s="50">
        <v>0</v>
      </c>
      <c r="G2908" s="50">
        <v>30</v>
      </c>
      <c r="H2908" s="50">
        <v>0</v>
      </c>
      <c r="I2908" s="53">
        <f t="shared" si="959"/>
        <v>2.0833333333333332E-2</v>
      </c>
      <c r="J2908" s="54">
        <f t="shared" si="960"/>
        <v>8.3333333333333332E-3</v>
      </c>
      <c r="K2908" s="50" t="s">
        <v>1700</v>
      </c>
      <c r="L2908" s="50" t="s">
        <v>1048</v>
      </c>
      <c r="M2908" s="55">
        <f t="shared" si="961"/>
        <v>5.0000000000000036</v>
      </c>
      <c r="N2908" s="50">
        <v>0</v>
      </c>
      <c r="O2908" s="50" t="s">
        <v>253</v>
      </c>
      <c r="S2908" s="151">
        <f t="shared" si="962"/>
        <v>0.21833333333333332</v>
      </c>
      <c r="T2908" s="151">
        <f t="shared" si="963"/>
        <v>0.10916666666666666</v>
      </c>
      <c r="V2908" s="393">
        <f t="shared" si="974"/>
        <v>0</v>
      </c>
      <c r="W2908" s="393">
        <f t="shared" si="975"/>
        <v>0</v>
      </c>
      <c r="X2908" s="53">
        <f t="shared" si="964"/>
        <v>0.21833333333333332</v>
      </c>
      <c r="Y2908" s="53">
        <f t="shared" si="965"/>
        <v>0.25472251333333334</v>
      </c>
      <c r="Z2908" s="53">
        <f t="shared" si="966"/>
        <v>0.10916666666666666</v>
      </c>
      <c r="AA2908" s="53">
        <f t="shared" si="967"/>
        <v>0.12736125666666667</v>
      </c>
      <c r="AB2908" s="50">
        <f t="shared" si="968"/>
        <v>3010</v>
      </c>
      <c r="AC2908" s="50">
        <f t="shared" si="956"/>
        <v>2016</v>
      </c>
      <c r="AD2908" s="50">
        <f t="shared" si="969"/>
        <v>2</v>
      </c>
      <c r="AE2908" s="56">
        <f t="shared" si="970"/>
        <v>201602</v>
      </c>
      <c r="AF2908" s="56">
        <f t="shared" si="958"/>
        <v>8</v>
      </c>
      <c r="AG2908" s="58">
        <f t="shared" si="976"/>
        <v>0</v>
      </c>
      <c r="AH2908" s="56">
        <f t="shared" si="971"/>
        <v>18</v>
      </c>
      <c r="AI2908" s="53">
        <f t="shared" si="972"/>
        <v>0.23652792333333333</v>
      </c>
      <c r="AJ2908" s="56">
        <f t="shared" si="973"/>
        <v>10.674999999999999</v>
      </c>
    </row>
    <row r="2909" spans="1:36" x14ac:dyDescent="0.25">
      <c r="A2909" s="50">
        <v>2908</v>
      </c>
      <c r="B2909" s="51">
        <v>42419</v>
      </c>
      <c r="C2909" s="75">
        <f t="shared" si="957"/>
        <v>42419</v>
      </c>
      <c r="D2909" s="50" t="s">
        <v>1223</v>
      </c>
      <c r="E2909" s="50">
        <v>6.2</v>
      </c>
      <c r="F2909" s="50">
        <v>1</v>
      </c>
      <c r="G2909" s="50">
        <v>23</v>
      </c>
      <c r="H2909" s="50">
        <v>15</v>
      </c>
      <c r="I2909" s="53">
        <f t="shared" si="959"/>
        <v>5.7812499999999996E-2</v>
      </c>
      <c r="J2909" s="54">
        <f t="shared" si="960"/>
        <v>9.324596774193547E-3</v>
      </c>
      <c r="K2909" s="50" t="s">
        <v>1653</v>
      </c>
      <c r="L2909" s="50" t="s">
        <v>1306</v>
      </c>
      <c r="M2909" s="55">
        <f t="shared" si="961"/>
        <v>4.4684684684684726</v>
      </c>
      <c r="N2909" s="50">
        <v>0</v>
      </c>
      <c r="O2909" s="50" t="s">
        <v>377</v>
      </c>
      <c r="S2909" s="151">
        <f t="shared" si="962"/>
        <v>0.24430443548387093</v>
      </c>
      <c r="T2909" s="151">
        <f t="shared" si="963"/>
        <v>0.12215221774193546</v>
      </c>
      <c r="V2909" s="393">
        <f t="shared" si="974"/>
        <v>0</v>
      </c>
      <c r="W2909" s="393">
        <f t="shared" si="975"/>
        <v>0</v>
      </c>
      <c r="X2909" s="53">
        <f t="shared" si="964"/>
        <v>0.24430443548387093</v>
      </c>
      <c r="Y2909" s="53">
        <f t="shared" si="965"/>
        <v>0.28069361548387095</v>
      </c>
      <c r="Z2909" s="53">
        <f t="shared" si="966"/>
        <v>0.12215221774193546</v>
      </c>
      <c r="AA2909" s="53">
        <f t="shared" si="967"/>
        <v>0.14034680774193548</v>
      </c>
      <c r="AB2909" s="50">
        <f t="shared" si="968"/>
        <v>3284</v>
      </c>
      <c r="AC2909" s="50">
        <f t="shared" si="956"/>
        <v>2016</v>
      </c>
      <c r="AD2909" s="50">
        <f t="shared" si="969"/>
        <v>2</v>
      </c>
      <c r="AE2909" s="56">
        <f t="shared" si="970"/>
        <v>201602</v>
      </c>
      <c r="AF2909" s="56">
        <f t="shared" si="958"/>
        <v>8</v>
      </c>
      <c r="AG2909" s="58">
        <f t="shared" si="976"/>
        <v>0</v>
      </c>
      <c r="AH2909" s="56">
        <f t="shared" si="971"/>
        <v>19</v>
      </c>
      <c r="AI2909" s="53">
        <f t="shared" si="972"/>
        <v>0.26249902548387094</v>
      </c>
      <c r="AJ2909" s="56">
        <f t="shared" si="973"/>
        <v>26.473999999999997</v>
      </c>
    </row>
    <row r="2910" spans="1:36" x14ac:dyDescent="0.25">
      <c r="A2910" s="50">
        <v>2909</v>
      </c>
      <c r="B2910" s="51">
        <v>42420</v>
      </c>
      <c r="C2910" s="75">
        <f t="shared" si="957"/>
        <v>42420</v>
      </c>
      <c r="D2910" s="50" t="s">
        <v>1224</v>
      </c>
      <c r="E2910" s="50">
        <v>20.2</v>
      </c>
      <c r="F2910" s="50">
        <v>1</v>
      </c>
      <c r="G2910" s="50">
        <v>33</v>
      </c>
      <c r="H2910" s="50">
        <v>28</v>
      </c>
      <c r="I2910" s="53">
        <f t="shared" si="959"/>
        <v>6.4907407407407414E-2</v>
      </c>
      <c r="J2910" s="54">
        <f t="shared" si="960"/>
        <v>3.2132379904657137E-3</v>
      </c>
      <c r="K2910" s="50" t="s">
        <v>930</v>
      </c>
      <c r="L2910" s="50" t="s">
        <v>315</v>
      </c>
      <c r="M2910" s="55">
        <f t="shared" si="961"/>
        <v>12.967189728958639</v>
      </c>
      <c r="N2910" s="50">
        <v>135</v>
      </c>
      <c r="O2910" s="50" t="s">
        <v>377</v>
      </c>
      <c r="S2910" s="151">
        <f t="shared" si="962"/>
        <v>0.35988265493215993</v>
      </c>
      <c r="T2910" s="151">
        <f t="shared" si="963"/>
        <v>0.17994132746607996</v>
      </c>
      <c r="V2910" s="393">
        <f t="shared" si="974"/>
        <v>0</v>
      </c>
      <c r="W2910" s="393">
        <f t="shared" si="975"/>
        <v>0</v>
      </c>
      <c r="X2910" s="53">
        <f t="shared" si="964"/>
        <v>8.4186835350201689E-2</v>
      </c>
      <c r="Y2910" s="53">
        <f t="shared" si="965"/>
        <v>0.1205760153502017</v>
      </c>
      <c r="Z2910" s="53">
        <f t="shared" si="966"/>
        <v>4.2093417675100844E-2</v>
      </c>
      <c r="AA2910" s="53">
        <f t="shared" si="967"/>
        <v>6.0288007675100848E-2</v>
      </c>
      <c r="AB2910" s="50">
        <f t="shared" si="968"/>
        <v>840</v>
      </c>
      <c r="AC2910" s="50">
        <f t="shared" si="956"/>
        <v>2016</v>
      </c>
      <c r="AD2910" s="50">
        <f t="shared" si="969"/>
        <v>2</v>
      </c>
      <c r="AE2910" s="56">
        <f t="shared" si="970"/>
        <v>201602</v>
      </c>
      <c r="AF2910" s="56">
        <f t="shared" si="958"/>
        <v>8</v>
      </c>
      <c r="AG2910" s="58">
        <f t="shared" si="976"/>
        <v>0</v>
      </c>
      <c r="AH2910" s="56">
        <f t="shared" si="971"/>
        <v>20</v>
      </c>
      <c r="AI2910" s="53">
        <f t="shared" si="972"/>
        <v>0.1023814253502017</v>
      </c>
      <c r="AJ2910" s="56">
        <f t="shared" si="973"/>
        <v>20.2</v>
      </c>
    </row>
    <row r="2911" spans="1:36" x14ac:dyDescent="0.25">
      <c r="A2911" s="50">
        <v>2910</v>
      </c>
      <c r="B2911" s="51">
        <v>42422</v>
      </c>
      <c r="C2911" s="75">
        <f t="shared" si="957"/>
        <v>42422</v>
      </c>
      <c r="D2911" s="50" t="s">
        <v>1223</v>
      </c>
      <c r="E2911" s="50">
        <v>0.57999999999999996</v>
      </c>
      <c r="F2911" s="50">
        <v>0</v>
      </c>
      <c r="G2911" s="50">
        <v>7</v>
      </c>
      <c r="H2911" s="50">
        <v>20</v>
      </c>
      <c r="I2911" s="53">
        <f t="shared" si="959"/>
        <v>5.0925925925925921E-3</v>
      </c>
      <c r="J2911" s="54">
        <f t="shared" si="960"/>
        <v>8.7803320561941258E-3</v>
      </c>
      <c r="K2911" s="50" t="s">
        <v>1700</v>
      </c>
      <c r="L2911" s="50" t="s">
        <v>1048</v>
      </c>
      <c r="M2911" s="55">
        <f t="shared" si="961"/>
        <v>4.7454545454545487</v>
      </c>
      <c r="N2911" s="50">
        <v>0</v>
      </c>
      <c r="O2911" s="50" t="s">
        <v>253</v>
      </c>
      <c r="S2911" s="151">
        <f t="shared" si="962"/>
        <v>0.2300446998722861</v>
      </c>
      <c r="T2911" s="151">
        <f t="shared" si="963"/>
        <v>0.11502234993614305</v>
      </c>
      <c r="V2911" s="393">
        <f t="shared" si="974"/>
        <v>0</v>
      </c>
      <c r="W2911" s="393">
        <f t="shared" si="975"/>
        <v>0</v>
      </c>
      <c r="X2911" s="53">
        <f t="shared" si="964"/>
        <v>0.2300446998722861</v>
      </c>
      <c r="Y2911" s="53">
        <f t="shared" si="965"/>
        <v>0.26643387987228612</v>
      </c>
      <c r="Z2911" s="53">
        <f t="shared" si="966"/>
        <v>0.11502234993614305</v>
      </c>
      <c r="AA2911" s="53">
        <f t="shared" si="967"/>
        <v>0.13321693993614306</v>
      </c>
      <c r="AB2911" s="50">
        <f t="shared" si="968"/>
        <v>3175</v>
      </c>
      <c r="AC2911" s="50">
        <f t="shared" si="956"/>
        <v>2016</v>
      </c>
      <c r="AD2911" s="50">
        <f t="shared" si="969"/>
        <v>2</v>
      </c>
      <c r="AE2911" s="56">
        <f t="shared" si="970"/>
        <v>201602</v>
      </c>
      <c r="AF2911" s="56">
        <f t="shared" si="958"/>
        <v>9</v>
      </c>
      <c r="AG2911" s="58">
        <f t="shared" si="976"/>
        <v>1</v>
      </c>
      <c r="AH2911" s="56">
        <f t="shared" si="971"/>
        <v>22</v>
      </c>
      <c r="AI2911" s="53">
        <f t="shared" si="972"/>
        <v>0.24823928987228611</v>
      </c>
      <c r="AJ2911" s="56">
        <f t="shared" si="973"/>
        <v>2.4765999999999995</v>
      </c>
    </row>
    <row r="2912" spans="1:36" x14ac:dyDescent="0.25">
      <c r="A2912" s="50">
        <v>2911</v>
      </c>
      <c r="B2912" s="51">
        <v>42423</v>
      </c>
      <c r="C2912" s="75">
        <f t="shared" si="957"/>
        <v>42423</v>
      </c>
      <c r="D2912" s="50" t="s">
        <v>1223</v>
      </c>
      <c r="E2912" s="50">
        <v>2.57</v>
      </c>
      <c r="F2912" s="50">
        <v>0</v>
      </c>
      <c r="G2912" s="50">
        <v>35</v>
      </c>
      <c r="H2912" s="50">
        <v>0</v>
      </c>
      <c r="I2912" s="53">
        <f t="shared" si="959"/>
        <v>2.4305555555555556E-2</v>
      </c>
      <c r="J2912" s="54">
        <f t="shared" si="960"/>
        <v>9.4574146130566375E-3</v>
      </c>
      <c r="K2912" s="50" t="s">
        <v>1700</v>
      </c>
      <c r="L2912" s="50" t="s">
        <v>1048</v>
      </c>
      <c r="M2912" s="55">
        <f t="shared" si="961"/>
        <v>4.4057142857142884</v>
      </c>
      <c r="N2912" s="50">
        <v>0</v>
      </c>
      <c r="O2912" s="50" t="s">
        <v>253</v>
      </c>
      <c r="S2912" s="151">
        <f t="shared" si="962"/>
        <v>0.24778426286208391</v>
      </c>
      <c r="T2912" s="151">
        <f t="shared" si="963"/>
        <v>0.12389213143104195</v>
      </c>
      <c r="V2912" s="393">
        <f t="shared" si="974"/>
        <v>0</v>
      </c>
      <c r="W2912" s="393">
        <f t="shared" si="975"/>
        <v>0</v>
      </c>
      <c r="X2912" s="53">
        <f t="shared" si="964"/>
        <v>0.24778426286208391</v>
      </c>
      <c r="Y2912" s="53">
        <f t="shared" si="965"/>
        <v>0.2841734428620839</v>
      </c>
      <c r="Z2912" s="53">
        <f t="shared" si="966"/>
        <v>0.12389213143104195</v>
      </c>
      <c r="AA2912" s="53">
        <f t="shared" si="967"/>
        <v>0.14208672143104195</v>
      </c>
      <c r="AB2912" s="50">
        <f t="shared" si="968"/>
        <v>3305</v>
      </c>
      <c r="AC2912" s="50">
        <f t="shared" si="956"/>
        <v>2016</v>
      </c>
      <c r="AD2912" s="50">
        <f t="shared" si="969"/>
        <v>2</v>
      </c>
      <c r="AE2912" s="56">
        <f t="shared" si="970"/>
        <v>201602</v>
      </c>
      <c r="AF2912" s="56">
        <f t="shared" si="958"/>
        <v>9</v>
      </c>
      <c r="AG2912" s="58">
        <f t="shared" si="976"/>
        <v>0</v>
      </c>
      <c r="AH2912" s="56">
        <f t="shared" si="971"/>
        <v>23</v>
      </c>
      <c r="AI2912" s="53">
        <f t="shared" si="972"/>
        <v>0.26597885286208389</v>
      </c>
      <c r="AJ2912" s="56">
        <f t="shared" si="973"/>
        <v>10.973899999999999</v>
      </c>
    </row>
    <row r="2913" spans="1:36" x14ac:dyDescent="0.25">
      <c r="A2913" s="50">
        <v>2912</v>
      </c>
      <c r="B2913" s="51">
        <v>42423</v>
      </c>
      <c r="C2913" s="75">
        <f t="shared" si="957"/>
        <v>42423</v>
      </c>
      <c r="D2913" s="50" t="s">
        <v>1224</v>
      </c>
      <c r="E2913" s="50">
        <v>20.5</v>
      </c>
      <c r="F2913" s="50">
        <v>1</v>
      </c>
      <c r="G2913" s="50">
        <v>13</v>
      </c>
      <c r="H2913" s="50">
        <v>6</v>
      </c>
      <c r="I2913" s="53">
        <f t="shared" si="959"/>
        <v>5.0763888888888886E-2</v>
      </c>
      <c r="J2913" s="54">
        <f t="shared" si="960"/>
        <v>2.4762872628726288E-3</v>
      </c>
      <c r="K2913" s="50" t="s">
        <v>1342</v>
      </c>
      <c r="L2913" s="50" t="s">
        <v>1698</v>
      </c>
      <c r="M2913" s="55">
        <f t="shared" si="961"/>
        <v>16.826265389876895</v>
      </c>
      <c r="N2913" s="50">
        <v>128</v>
      </c>
      <c r="O2913" s="50" t="s">
        <v>253</v>
      </c>
      <c r="R2913" s="50" t="s">
        <v>1703</v>
      </c>
      <c r="S2913" s="151">
        <f t="shared" si="962"/>
        <v>0.27734417344173445</v>
      </c>
      <c r="T2913" s="151">
        <f t="shared" si="963"/>
        <v>0.13867208672086723</v>
      </c>
      <c r="V2913" s="393">
        <f t="shared" si="974"/>
        <v>0</v>
      </c>
      <c r="W2913" s="393">
        <f t="shared" si="975"/>
        <v>0</v>
      </c>
      <c r="X2913" s="53">
        <f t="shared" si="964"/>
        <v>6.4878726287262878E-2</v>
      </c>
      <c r="Y2913" s="53">
        <f t="shared" si="965"/>
        <v>0.10126790628726287</v>
      </c>
      <c r="Z2913" s="53">
        <f t="shared" si="966"/>
        <v>3.2439363143631439E-2</v>
      </c>
      <c r="AA2913" s="53">
        <f t="shared" si="967"/>
        <v>5.0633953143631436E-2</v>
      </c>
      <c r="AB2913" s="50">
        <f t="shared" si="968"/>
        <v>392</v>
      </c>
      <c r="AC2913" s="50">
        <f t="shared" si="956"/>
        <v>2016</v>
      </c>
      <c r="AD2913" s="50">
        <f t="shared" si="969"/>
        <v>2</v>
      </c>
      <c r="AE2913" s="56">
        <f t="shared" si="970"/>
        <v>201602</v>
      </c>
      <c r="AF2913" s="56">
        <f t="shared" si="958"/>
        <v>9</v>
      </c>
      <c r="AG2913" s="58">
        <f t="shared" si="976"/>
        <v>0</v>
      </c>
      <c r="AH2913" s="56">
        <f t="shared" si="971"/>
        <v>23</v>
      </c>
      <c r="AI2913" s="53">
        <f t="shared" si="972"/>
        <v>8.3073316287262874E-2</v>
      </c>
      <c r="AJ2913" s="56">
        <f t="shared" si="973"/>
        <v>20.5</v>
      </c>
    </row>
    <row r="2914" spans="1:36" x14ac:dyDescent="0.25">
      <c r="A2914" s="50">
        <v>2913</v>
      </c>
      <c r="B2914" s="51">
        <v>42424</v>
      </c>
      <c r="C2914" s="75">
        <f t="shared" si="957"/>
        <v>42424</v>
      </c>
      <c r="D2914" s="50" t="s">
        <v>1225</v>
      </c>
      <c r="E2914" s="50">
        <v>0.68</v>
      </c>
      <c r="F2914" s="50">
        <v>0</v>
      </c>
      <c r="G2914" s="50">
        <v>22</v>
      </c>
      <c r="H2914" s="50">
        <v>47</v>
      </c>
      <c r="I2914" s="53">
        <f t="shared" si="959"/>
        <v>1.5821759259259261E-2</v>
      </c>
      <c r="J2914" s="54">
        <f t="shared" si="960"/>
        <v>2.326729302832244E-2</v>
      </c>
      <c r="K2914" s="50" t="s">
        <v>781</v>
      </c>
      <c r="L2914" s="50" t="s">
        <v>1304</v>
      </c>
      <c r="M2914" s="55">
        <f t="shared" si="961"/>
        <v>1.7907827359180701</v>
      </c>
      <c r="N2914" s="50">
        <v>0</v>
      </c>
      <c r="O2914" s="50" t="s">
        <v>253</v>
      </c>
      <c r="S2914" s="151">
        <f t="shared" si="962"/>
        <v>5.5841503267973852E-2</v>
      </c>
      <c r="T2914" s="151">
        <f t="shared" si="963"/>
        <v>2.7920751633986926E-2</v>
      </c>
      <c r="V2914" s="393">
        <f t="shared" si="974"/>
        <v>0</v>
      </c>
      <c r="W2914" s="393">
        <f t="shared" si="975"/>
        <v>0</v>
      </c>
      <c r="X2914" s="53">
        <f t="shared" si="964"/>
        <v>0.60960307734204788</v>
      </c>
      <c r="Y2914" s="53">
        <f t="shared" si="965"/>
        <v>0.6459922573420479</v>
      </c>
      <c r="Z2914" s="53">
        <f t="shared" si="966"/>
        <v>0.30480153867102394</v>
      </c>
      <c r="AA2914" s="53">
        <f t="shared" si="967"/>
        <v>0.32299612867102395</v>
      </c>
      <c r="AB2914" s="50">
        <f t="shared" si="968"/>
        <v>3736</v>
      </c>
      <c r="AC2914" s="50">
        <f t="shared" si="956"/>
        <v>2016</v>
      </c>
      <c r="AD2914" s="50">
        <f t="shared" si="969"/>
        <v>2</v>
      </c>
      <c r="AE2914" s="56">
        <f t="shared" si="970"/>
        <v>201602</v>
      </c>
      <c r="AF2914" s="56">
        <f t="shared" si="958"/>
        <v>9</v>
      </c>
      <c r="AG2914" s="58">
        <f t="shared" si="976"/>
        <v>0</v>
      </c>
      <c r="AH2914" s="56">
        <f t="shared" si="971"/>
        <v>24</v>
      </c>
      <c r="AI2914" s="53">
        <f t="shared" si="972"/>
        <v>0.62779766734204789</v>
      </c>
      <c r="AJ2914" s="56">
        <f t="shared" si="973"/>
        <v>31.756000000000004</v>
      </c>
    </row>
    <row r="2915" spans="1:36" x14ac:dyDescent="0.25">
      <c r="A2915" s="50">
        <v>2914</v>
      </c>
      <c r="B2915" s="51">
        <v>42425</v>
      </c>
      <c r="C2915" s="75">
        <f t="shared" si="957"/>
        <v>42425</v>
      </c>
      <c r="D2915" s="50" t="s">
        <v>1223</v>
      </c>
      <c r="E2915" s="50">
        <v>3.1</v>
      </c>
      <c r="F2915" s="50">
        <v>0</v>
      </c>
      <c r="G2915" s="50">
        <v>32</v>
      </c>
      <c r="H2915" s="50">
        <v>30</v>
      </c>
      <c r="I2915" s="53">
        <f t="shared" si="959"/>
        <v>2.2569444444444444E-2</v>
      </c>
      <c r="J2915" s="54">
        <f t="shared" si="960"/>
        <v>7.2804659498207878E-3</v>
      </c>
      <c r="K2915" s="50" t="s">
        <v>1700</v>
      </c>
      <c r="L2915" s="50" t="s">
        <v>1048</v>
      </c>
      <c r="M2915" s="55">
        <f t="shared" si="961"/>
        <v>5.7230769230769285</v>
      </c>
      <c r="N2915" s="50">
        <v>0</v>
      </c>
      <c r="O2915" s="50" t="s">
        <v>253</v>
      </c>
      <c r="S2915" s="151">
        <f t="shared" si="962"/>
        <v>0.19074820788530464</v>
      </c>
      <c r="T2915" s="151">
        <f t="shared" si="963"/>
        <v>9.5374103942652319E-2</v>
      </c>
      <c r="V2915" s="393">
        <f t="shared" si="974"/>
        <v>0</v>
      </c>
      <c r="W2915" s="393">
        <f t="shared" si="975"/>
        <v>0</v>
      </c>
      <c r="X2915" s="53">
        <f t="shared" si="964"/>
        <v>0.19074820788530464</v>
      </c>
      <c r="Y2915" s="53">
        <f t="shared" si="965"/>
        <v>0.22713738788530463</v>
      </c>
      <c r="Z2915" s="53">
        <f t="shared" si="966"/>
        <v>9.5374103942652319E-2</v>
      </c>
      <c r="AA2915" s="53">
        <f t="shared" si="967"/>
        <v>0.11356869394265232</v>
      </c>
      <c r="AB2915" s="50">
        <f t="shared" si="968"/>
        <v>2142</v>
      </c>
      <c r="AC2915" s="50">
        <f t="shared" si="956"/>
        <v>2016</v>
      </c>
      <c r="AD2915" s="50">
        <f t="shared" si="969"/>
        <v>2</v>
      </c>
      <c r="AE2915" s="56">
        <f t="shared" si="970"/>
        <v>201602</v>
      </c>
      <c r="AF2915" s="56">
        <f t="shared" si="958"/>
        <v>9</v>
      </c>
      <c r="AG2915" s="58">
        <f t="shared" si="976"/>
        <v>0</v>
      </c>
      <c r="AH2915" s="56">
        <f t="shared" si="971"/>
        <v>25</v>
      </c>
      <c r="AI2915" s="53">
        <f t="shared" si="972"/>
        <v>0.20894279788530462</v>
      </c>
      <c r="AJ2915" s="56">
        <f t="shared" si="973"/>
        <v>13.236999999999998</v>
      </c>
    </row>
    <row r="2916" spans="1:36" x14ac:dyDescent="0.25">
      <c r="A2916" s="50">
        <v>2915</v>
      </c>
      <c r="B2916" s="51">
        <v>42426</v>
      </c>
      <c r="C2916" s="75">
        <f t="shared" si="957"/>
        <v>42426</v>
      </c>
      <c r="D2916" s="50" t="s">
        <v>1223</v>
      </c>
      <c r="E2916" s="50">
        <v>6.25</v>
      </c>
      <c r="F2916" s="50">
        <v>1</v>
      </c>
      <c r="G2916" s="50">
        <v>22</v>
      </c>
      <c r="H2916" s="50">
        <v>49</v>
      </c>
      <c r="I2916" s="53">
        <f t="shared" si="959"/>
        <v>5.7511574074074069E-2</v>
      </c>
      <c r="J2916" s="54">
        <f t="shared" si="960"/>
        <v>9.2018518518518517E-3</v>
      </c>
      <c r="K2916" s="50" t="s">
        <v>1704</v>
      </c>
      <c r="L2916" s="50" t="s">
        <v>1306</v>
      </c>
      <c r="M2916" s="55">
        <f t="shared" si="961"/>
        <v>4.5280740591668378</v>
      </c>
      <c r="N2916" s="50">
        <v>145</v>
      </c>
      <c r="O2916" s="50" t="s">
        <v>377</v>
      </c>
      <c r="S2916" s="151">
        <f t="shared" si="962"/>
        <v>0.24108851851851851</v>
      </c>
      <c r="T2916" s="151">
        <f t="shared" si="963"/>
        <v>0.12054425925925925</v>
      </c>
      <c r="V2916" s="393">
        <f t="shared" si="974"/>
        <v>0</v>
      </c>
      <c r="W2916" s="393">
        <f t="shared" si="975"/>
        <v>0</v>
      </c>
      <c r="X2916" s="53">
        <f t="shared" si="964"/>
        <v>0.24108851851851851</v>
      </c>
      <c r="Y2916" s="53">
        <f t="shared" si="965"/>
        <v>0.2774776985185185</v>
      </c>
      <c r="Z2916" s="53">
        <f t="shared" si="966"/>
        <v>0.12054425925925925</v>
      </c>
      <c r="AA2916" s="53">
        <f t="shared" si="967"/>
        <v>0.13873884925925925</v>
      </c>
      <c r="AB2916" s="50">
        <f t="shared" si="968"/>
        <v>3263</v>
      </c>
      <c r="AC2916" s="50">
        <f t="shared" si="956"/>
        <v>2016</v>
      </c>
      <c r="AD2916" s="50">
        <f t="shared" si="969"/>
        <v>2</v>
      </c>
      <c r="AE2916" s="56">
        <f t="shared" si="970"/>
        <v>201602</v>
      </c>
      <c r="AF2916" s="56">
        <f t="shared" si="958"/>
        <v>9</v>
      </c>
      <c r="AG2916" s="58">
        <f t="shared" si="976"/>
        <v>0</v>
      </c>
      <c r="AH2916" s="56">
        <f t="shared" si="971"/>
        <v>26</v>
      </c>
      <c r="AI2916" s="53">
        <f t="shared" si="972"/>
        <v>0.25928310851851849</v>
      </c>
      <c r="AJ2916" s="56">
        <f t="shared" si="973"/>
        <v>26.687499999999996</v>
      </c>
    </row>
    <row r="2917" spans="1:36" x14ac:dyDescent="0.25">
      <c r="A2917" s="50">
        <v>2916</v>
      </c>
      <c r="B2917" s="51">
        <v>42427</v>
      </c>
      <c r="C2917" s="75">
        <f t="shared" si="957"/>
        <v>42427</v>
      </c>
      <c r="D2917" s="50" t="s">
        <v>1223</v>
      </c>
      <c r="E2917" s="50">
        <v>3</v>
      </c>
      <c r="F2917" s="50">
        <v>0</v>
      </c>
      <c r="G2917" s="50">
        <v>33</v>
      </c>
      <c r="H2917" s="50">
        <v>47</v>
      </c>
      <c r="I2917" s="53">
        <f t="shared" si="959"/>
        <v>2.3460648148148147E-2</v>
      </c>
      <c r="J2917" s="54">
        <f t="shared" si="960"/>
        <v>7.8202160493827163E-3</v>
      </c>
      <c r="K2917" s="50" t="s">
        <v>1704</v>
      </c>
      <c r="L2917" s="50" t="s">
        <v>1705</v>
      </c>
      <c r="M2917" s="55">
        <f t="shared" si="961"/>
        <v>5.3280710409472167</v>
      </c>
      <c r="N2917" s="50">
        <v>0</v>
      </c>
      <c r="O2917" s="50" t="s">
        <v>377</v>
      </c>
      <c r="S2917" s="151">
        <f t="shared" si="962"/>
        <v>0.20488966049382717</v>
      </c>
      <c r="T2917" s="151">
        <f t="shared" si="963"/>
        <v>0.10244483024691359</v>
      </c>
      <c r="V2917" s="393">
        <f t="shared" si="974"/>
        <v>0</v>
      </c>
      <c r="W2917" s="393">
        <f t="shared" si="975"/>
        <v>0</v>
      </c>
      <c r="X2917" s="53">
        <f t="shared" si="964"/>
        <v>0.20488966049382717</v>
      </c>
      <c r="Y2917" s="53">
        <f t="shared" si="965"/>
        <v>0.24127884049382717</v>
      </c>
      <c r="Z2917" s="53">
        <f t="shared" si="966"/>
        <v>0.10244483024691359</v>
      </c>
      <c r="AA2917" s="53">
        <f t="shared" si="967"/>
        <v>0.12063942024691358</v>
      </c>
      <c r="AB2917" s="50">
        <f t="shared" si="968"/>
        <v>2666</v>
      </c>
      <c r="AC2917" s="50">
        <f t="shared" ref="AC2917:AC2980" si="977">YEAR(B2917)</f>
        <v>2016</v>
      </c>
      <c r="AD2917" s="50">
        <f t="shared" si="969"/>
        <v>2</v>
      </c>
      <c r="AE2917" s="56">
        <f t="shared" si="970"/>
        <v>201602</v>
      </c>
      <c r="AF2917" s="56">
        <f t="shared" si="958"/>
        <v>9</v>
      </c>
      <c r="AG2917" s="58">
        <f t="shared" si="976"/>
        <v>0</v>
      </c>
      <c r="AH2917" s="56">
        <f t="shared" si="971"/>
        <v>27</v>
      </c>
      <c r="AI2917" s="53">
        <f t="shared" si="972"/>
        <v>0.22308425049382719</v>
      </c>
      <c r="AJ2917" s="56">
        <f t="shared" si="973"/>
        <v>12.809999999999999</v>
      </c>
    </row>
    <row r="2918" spans="1:36" x14ac:dyDescent="0.25">
      <c r="A2918" s="50">
        <v>2917</v>
      </c>
      <c r="B2918" s="51">
        <v>42429</v>
      </c>
      <c r="C2918" s="75">
        <f t="shared" si="957"/>
        <v>42429</v>
      </c>
      <c r="D2918" s="50" t="s">
        <v>1225</v>
      </c>
      <c r="E2918" s="50">
        <v>0.73</v>
      </c>
      <c r="F2918" s="50">
        <v>0</v>
      </c>
      <c r="G2918" s="50">
        <v>28</v>
      </c>
      <c r="H2918" s="50">
        <v>39</v>
      </c>
      <c r="I2918" s="53">
        <f t="shared" si="959"/>
        <v>1.9895833333333331E-2</v>
      </c>
      <c r="J2918" s="54">
        <f t="shared" si="960"/>
        <v>2.7254566210045659E-2</v>
      </c>
      <c r="K2918" s="50" t="s">
        <v>781</v>
      </c>
      <c r="L2918" s="50" t="s">
        <v>1304</v>
      </c>
      <c r="M2918" s="55">
        <f t="shared" si="961"/>
        <v>1.528795811518326</v>
      </c>
      <c r="N2918" s="50">
        <v>0</v>
      </c>
      <c r="O2918" s="50" t="s">
        <v>253</v>
      </c>
      <c r="S2918" s="151">
        <f t="shared" si="962"/>
        <v>6.5410958904109584E-2</v>
      </c>
      <c r="T2918" s="151">
        <f t="shared" si="963"/>
        <v>3.2705479452054792E-2</v>
      </c>
      <c r="V2918" s="393">
        <f t="shared" si="974"/>
        <v>0</v>
      </c>
      <c r="W2918" s="393">
        <f t="shared" si="975"/>
        <v>0</v>
      </c>
      <c r="X2918" s="53">
        <f t="shared" si="964"/>
        <v>0.71406963470319629</v>
      </c>
      <c r="Y2918" s="53">
        <f t="shared" si="965"/>
        <v>0.7504588147031962</v>
      </c>
      <c r="Z2918" s="53">
        <f t="shared" si="966"/>
        <v>0.35703481735159814</v>
      </c>
      <c r="AA2918" s="53">
        <f t="shared" si="967"/>
        <v>0.3752294073515981</v>
      </c>
      <c r="AB2918" s="50">
        <f t="shared" si="968"/>
        <v>3953</v>
      </c>
      <c r="AC2918" s="50">
        <f t="shared" si="977"/>
        <v>2016</v>
      </c>
      <c r="AD2918" s="50">
        <f t="shared" si="969"/>
        <v>2</v>
      </c>
      <c r="AE2918" s="56">
        <f t="shared" si="970"/>
        <v>201602</v>
      </c>
      <c r="AF2918" s="56">
        <f t="shared" si="958"/>
        <v>10</v>
      </c>
      <c r="AG2918" s="58">
        <f t="shared" si="976"/>
        <v>1</v>
      </c>
      <c r="AH2918" s="56">
        <f t="shared" si="971"/>
        <v>29</v>
      </c>
      <c r="AI2918" s="53">
        <f t="shared" si="972"/>
        <v>0.7322642247031963</v>
      </c>
      <c r="AJ2918" s="56">
        <f t="shared" si="973"/>
        <v>34.091000000000001</v>
      </c>
    </row>
    <row r="2919" spans="1:36" x14ac:dyDescent="0.25">
      <c r="A2919" s="50">
        <v>2918</v>
      </c>
      <c r="B2919" s="51">
        <v>42429</v>
      </c>
      <c r="C2919" s="75">
        <f t="shared" si="957"/>
        <v>42429</v>
      </c>
      <c r="D2919" s="50" t="s">
        <v>1223</v>
      </c>
      <c r="E2919" s="50">
        <v>2.61</v>
      </c>
      <c r="F2919" s="50">
        <v>0</v>
      </c>
      <c r="G2919" s="50">
        <v>33</v>
      </c>
      <c r="H2919" s="50">
        <v>0</v>
      </c>
      <c r="I2919" s="53">
        <f t="shared" si="959"/>
        <v>2.2916666666666669E-2</v>
      </c>
      <c r="J2919" s="54">
        <f t="shared" si="960"/>
        <v>8.7803320561941258E-3</v>
      </c>
      <c r="K2919" s="50" t="s">
        <v>1700</v>
      </c>
      <c r="L2919" s="50" t="s">
        <v>1048</v>
      </c>
      <c r="M2919" s="55">
        <f t="shared" si="961"/>
        <v>4.7454545454545487</v>
      </c>
      <c r="N2919" s="50">
        <v>0</v>
      </c>
      <c r="O2919" s="50" t="s">
        <v>253</v>
      </c>
      <c r="S2919" s="151">
        <f t="shared" si="962"/>
        <v>0.2300446998722861</v>
      </c>
      <c r="T2919" s="151">
        <f t="shared" si="963"/>
        <v>0.11502234993614305</v>
      </c>
      <c r="V2919" s="393">
        <f t="shared" si="974"/>
        <v>0</v>
      </c>
      <c r="W2919" s="393">
        <f t="shared" si="975"/>
        <v>0</v>
      </c>
      <c r="X2919" s="53">
        <f t="shared" si="964"/>
        <v>0.2300446998722861</v>
      </c>
      <c r="Y2919" s="53">
        <f t="shared" si="965"/>
        <v>0.26643387987228612</v>
      </c>
      <c r="Z2919" s="53">
        <f t="shared" si="966"/>
        <v>0.11502234993614305</v>
      </c>
      <c r="AA2919" s="53">
        <f t="shared" si="967"/>
        <v>0.13321693993614306</v>
      </c>
      <c r="AB2919" s="50">
        <f t="shared" si="968"/>
        <v>3175</v>
      </c>
      <c r="AC2919" s="50">
        <f t="shared" si="977"/>
        <v>2016</v>
      </c>
      <c r="AD2919" s="50">
        <f t="shared" si="969"/>
        <v>2</v>
      </c>
      <c r="AE2919" s="56">
        <f t="shared" si="970"/>
        <v>201602</v>
      </c>
      <c r="AF2919" s="56">
        <f t="shared" si="958"/>
        <v>10</v>
      </c>
      <c r="AG2919" s="58">
        <f t="shared" si="976"/>
        <v>0</v>
      </c>
      <c r="AH2919" s="56">
        <f t="shared" si="971"/>
        <v>29</v>
      </c>
      <c r="AI2919" s="53">
        <f t="shared" si="972"/>
        <v>0.24823928987228611</v>
      </c>
      <c r="AJ2919" s="56">
        <f t="shared" si="973"/>
        <v>11.144699999999998</v>
      </c>
    </row>
    <row r="2920" spans="1:36" x14ac:dyDescent="0.25">
      <c r="A2920" s="50">
        <v>2919</v>
      </c>
      <c r="B2920" s="51">
        <v>42430</v>
      </c>
      <c r="C2920" s="75">
        <f t="shared" si="957"/>
        <v>42430</v>
      </c>
      <c r="D2920" s="50" t="s">
        <v>1223</v>
      </c>
      <c r="E2920" s="50">
        <v>3.1</v>
      </c>
      <c r="F2920" s="50">
        <v>0</v>
      </c>
      <c r="G2920" s="50">
        <v>33</v>
      </c>
      <c r="H2920" s="50">
        <v>29</v>
      </c>
      <c r="I2920" s="53">
        <f t="shared" si="959"/>
        <v>2.3252314814814812E-2</v>
      </c>
      <c r="J2920" s="54">
        <f t="shared" si="960"/>
        <v>7.5007467144563907E-3</v>
      </c>
      <c r="K2920" s="50" t="s">
        <v>1700</v>
      </c>
      <c r="L2920" s="50" t="s">
        <v>1357</v>
      </c>
      <c r="M2920" s="55">
        <f t="shared" si="961"/>
        <v>5.5550024888004037</v>
      </c>
      <c r="N2920" s="50">
        <v>0</v>
      </c>
      <c r="O2920" s="50" t="s">
        <v>377</v>
      </c>
      <c r="S2920" s="151">
        <f t="shared" si="962"/>
        <v>0.19651956391875744</v>
      </c>
      <c r="T2920" s="151">
        <f t="shared" si="963"/>
        <v>9.825978195937872E-2</v>
      </c>
      <c r="V2920" s="393">
        <f t="shared" si="974"/>
        <v>0</v>
      </c>
      <c r="W2920" s="393">
        <f t="shared" si="975"/>
        <v>0</v>
      </c>
      <c r="X2920" s="53">
        <f t="shared" si="964"/>
        <v>0.19651956391875744</v>
      </c>
      <c r="Y2920" s="53">
        <f t="shared" si="965"/>
        <v>0.23290874391875743</v>
      </c>
      <c r="Z2920" s="53">
        <f t="shared" si="966"/>
        <v>9.825978195937872E-2</v>
      </c>
      <c r="AA2920" s="53">
        <f t="shared" si="967"/>
        <v>0.11645437195937872</v>
      </c>
      <c r="AB2920" s="50">
        <f t="shared" si="968"/>
        <v>2377</v>
      </c>
      <c r="AC2920" s="50">
        <f t="shared" si="977"/>
        <v>2016</v>
      </c>
      <c r="AD2920" s="50">
        <f t="shared" si="969"/>
        <v>3</v>
      </c>
      <c r="AE2920" s="56">
        <f t="shared" si="970"/>
        <v>201603</v>
      </c>
      <c r="AF2920" s="56">
        <f t="shared" si="958"/>
        <v>10</v>
      </c>
      <c r="AG2920" s="58">
        <f t="shared" si="976"/>
        <v>0</v>
      </c>
      <c r="AH2920" s="56">
        <f t="shared" si="971"/>
        <v>1</v>
      </c>
      <c r="AI2920" s="53">
        <f t="shared" si="972"/>
        <v>0.21471415391875742</v>
      </c>
      <c r="AJ2920" s="56">
        <f t="shared" si="973"/>
        <v>13.236999999999998</v>
      </c>
    </row>
    <row r="2921" spans="1:36" x14ac:dyDescent="0.25">
      <c r="A2921" s="50">
        <v>2920</v>
      </c>
      <c r="B2921" s="51">
        <v>42431</v>
      </c>
      <c r="C2921" s="75">
        <f t="shared" si="957"/>
        <v>42431</v>
      </c>
      <c r="D2921" s="50" t="s">
        <v>1225</v>
      </c>
      <c r="E2921" s="50">
        <v>1</v>
      </c>
      <c r="F2921" s="50">
        <v>0</v>
      </c>
      <c r="G2921" s="50">
        <v>33</v>
      </c>
      <c r="H2921" s="50">
        <v>6</v>
      </c>
      <c r="I2921" s="53">
        <f t="shared" si="959"/>
        <v>2.298611111111111E-2</v>
      </c>
      <c r="J2921" s="54">
        <f t="shared" si="960"/>
        <v>2.298611111111111E-2</v>
      </c>
      <c r="K2921" s="50" t="s">
        <v>781</v>
      </c>
      <c r="L2921" s="50" t="s">
        <v>1304</v>
      </c>
      <c r="M2921" s="55">
        <f t="shared" si="961"/>
        <v>1.8126888217522674</v>
      </c>
      <c r="N2921" s="50">
        <v>0</v>
      </c>
      <c r="O2921" s="50" t="s">
        <v>253</v>
      </c>
      <c r="S2921" s="151">
        <f t="shared" si="962"/>
        <v>5.5166666666666662E-2</v>
      </c>
      <c r="T2921" s="151">
        <f t="shared" si="963"/>
        <v>2.7583333333333331E-2</v>
      </c>
      <c r="V2921" s="393">
        <f t="shared" si="974"/>
        <v>0</v>
      </c>
      <c r="W2921" s="393">
        <f t="shared" si="975"/>
        <v>0</v>
      </c>
      <c r="X2921" s="53">
        <f t="shared" si="964"/>
        <v>0.60223611111111108</v>
      </c>
      <c r="Y2921" s="53">
        <f t="shared" si="965"/>
        <v>0.63862529111111099</v>
      </c>
      <c r="Z2921" s="53">
        <f t="shared" si="966"/>
        <v>0.30111805555555554</v>
      </c>
      <c r="AA2921" s="53">
        <f t="shared" si="967"/>
        <v>0.3193126455555555</v>
      </c>
      <c r="AB2921" s="50">
        <f t="shared" si="968"/>
        <v>3714</v>
      </c>
      <c r="AC2921" s="50">
        <f t="shared" si="977"/>
        <v>2016</v>
      </c>
      <c r="AD2921" s="50">
        <f t="shared" si="969"/>
        <v>3</v>
      </c>
      <c r="AE2921" s="56">
        <f t="shared" si="970"/>
        <v>201603</v>
      </c>
      <c r="AF2921" s="56">
        <f t="shared" si="958"/>
        <v>10</v>
      </c>
      <c r="AG2921" s="58">
        <f t="shared" si="976"/>
        <v>0</v>
      </c>
      <c r="AH2921" s="56">
        <f t="shared" si="971"/>
        <v>2</v>
      </c>
      <c r="AI2921" s="53">
        <f t="shared" si="972"/>
        <v>0.62043070111111098</v>
      </c>
      <c r="AJ2921" s="56">
        <f t="shared" si="973"/>
        <v>46.7</v>
      </c>
    </row>
    <row r="2922" spans="1:36" x14ac:dyDescent="0.25">
      <c r="A2922" s="50">
        <v>2921</v>
      </c>
      <c r="B2922" s="51">
        <v>42432</v>
      </c>
      <c r="C2922" s="75">
        <f t="shared" si="957"/>
        <v>42432</v>
      </c>
      <c r="D2922" s="50" t="s">
        <v>1224</v>
      </c>
      <c r="E2922" s="50">
        <v>11</v>
      </c>
      <c r="F2922" s="50">
        <v>0</v>
      </c>
      <c r="G2922" s="50">
        <v>32</v>
      </c>
      <c r="H2922" s="50">
        <v>33</v>
      </c>
      <c r="I2922" s="53">
        <f t="shared" si="959"/>
        <v>2.2604166666666665E-2</v>
      </c>
      <c r="J2922" s="54">
        <f t="shared" si="960"/>
        <v>2.0549242424242422E-3</v>
      </c>
      <c r="K2922" s="50" t="s">
        <v>921</v>
      </c>
      <c r="L2922" s="50" t="s">
        <v>1132</v>
      </c>
      <c r="M2922" s="55">
        <f t="shared" si="961"/>
        <v>20.276497695852552</v>
      </c>
      <c r="N2922" s="50">
        <v>0</v>
      </c>
      <c r="O2922" s="50" t="s">
        <v>253</v>
      </c>
      <c r="S2922" s="151">
        <f t="shared" si="962"/>
        <v>0.23015151515151513</v>
      </c>
      <c r="T2922" s="151">
        <f t="shared" si="963"/>
        <v>0.11507575757575757</v>
      </c>
      <c r="V2922" s="393">
        <f t="shared" si="974"/>
        <v>0</v>
      </c>
      <c r="W2922" s="393">
        <f t="shared" si="975"/>
        <v>0</v>
      </c>
      <c r="X2922" s="53">
        <f t="shared" si="964"/>
        <v>5.3839015151515145E-2</v>
      </c>
      <c r="Y2922" s="53">
        <f t="shared" si="965"/>
        <v>9.0228195151515131E-2</v>
      </c>
      <c r="Z2922" s="53">
        <f t="shared" si="966"/>
        <v>2.6919507575757572E-2</v>
      </c>
      <c r="AA2922" s="53">
        <f t="shared" si="967"/>
        <v>4.5114097575757565E-2</v>
      </c>
      <c r="AB2922" s="50">
        <f t="shared" si="968"/>
        <v>211</v>
      </c>
      <c r="AC2922" s="50">
        <f t="shared" si="977"/>
        <v>2016</v>
      </c>
      <c r="AD2922" s="50">
        <f t="shared" si="969"/>
        <v>3</v>
      </c>
      <c r="AE2922" s="56">
        <f t="shared" si="970"/>
        <v>201603</v>
      </c>
      <c r="AF2922" s="56">
        <f t="shared" si="958"/>
        <v>10</v>
      </c>
      <c r="AG2922" s="58">
        <f t="shared" si="976"/>
        <v>0</v>
      </c>
      <c r="AH2922" s="56">
        <f t="shared" si="971"/>
        <v>3</v>
      </c>
      <c r="AI2922" s="53">
        <f t="shared" si="972"/>
        <v>7.2033605151515134E-2</v>
      </c>
      <c r="AJ2922" s="56">
        <f t="shared" si="973"/>
        <v>11</v>
      </c>
    </row>
    <row r="2923" spans="1:36" x14ac:dyDescent="0.25">
      <c r="A2923" s="50">
        <v>2922</v>
      </c>
      <c r="B2923" s="51">
        <v>42433</v>
      </c>
      <c r="C2923" s="75">
        <f t="shared" si="957"/>
        <v>42433</v>
      </c>
      <c r="D2923" s="50" t="s">
        <v>1223</v>
      </c>
      <c r="E2923" s="50">
        <v>6.25</v>
      </c>
      <c r="F2923" s="50">
        <v>1</v>
      </c>
      <c r="G2923" s="50">
        <v>15</v>
      </c>
      <c r="H2923" s="50">
        <v>46</v>
      </c>
      <c r="I2923" s="53">
        <f t="shared" si="959"/>
        <v>5.2615740740740741E-2</v>
      </c>
      <c r="J2923" s="54">
        <f t="shared" si="960"/>
        <v>8.4185185185185179E-3</v>
      </c>
      <c r="K2923" s="50" t="s">
        <v>1704</v>
      </c>
      <c r="L2923" s="50" t="s">
        <v>1306</v>
      </c>
      <c r="M2923" s="55">
        <f t="shared" si="961"/>
        <v>4.9494060712714516</v>
      </c>
      <c r="N2923" s="50">
        <v>152</v>
      </c>
      <c r="O2923" s="50" t="s">
        <v>377</v>
      </c>
      <c r="S2923" s="151">
        <f t="shared" si="962"/>
        <v>0.22056518518518517</v>
      </c>
      <c r="T2923" s="151">
        <f t="shared" si="963"/>
        <v>0.11028259259259258</v>
      </c>
      <c r="V2923" s="393">
        <f t="shared" si="974"/>
        <v>0</v>
      </c>
      <c r="W2923" s="393">
        <f t="shared" si="975"/>
        <v>0</v>
      </c>
      <c r="X2923" s="53">
        <f t="shared" si="964"/>
        <v>0.22056518518518517</v>
      </c>
      <c r="Y2923" s="53">
        <f t="shared" si="965"/>
        <v>0.25695436518518516</v>
      </c>
      <c r="Z2923" s="53">
        <f t="shared" si="966"/>
        <v>0.11028259259259258</v>
      </c>
      <c r="AA2923" s="53">
        <f t="shared" si="967"/>
        <v>0.12847718259259258</v>
      </c>
      <c r="AB2923" s="50">
        <f t="shared" si="968"/>
        <v>3062</v>
      </c>
      <c r="AC2923" s="50">
        <f t="shared" si="977"/>
        <v>2016</v>
      </c>
      <c r="AD2923" s="50">
        <f t="shared" si="969"/>
        <v>3</v>
      </c>
      <c r="AE2923" s="56">
        <f t="shared" si="970"/>
        <v>201603</v>
      </c>
      <c r="AF2923" s="56">
        <f t="shared" si="958"/>
        <v>10</v>
      </c>
      <c r="AG2923" s="58">
        <f t="shared" si="976"/>
        <v>0</v>
      </c>
      <c r="AH2923" s="56">
        <f t="shared" si="971"/>
        <v>4</v>
      </c>
      <c r="AI2923" s="53">
        <f t="shared" si="972"/>
        <v>0.23875977518518515</v>
      </c>
      <c r="AJ2923" s="56">
        <f t="shared" si="973"/>
        <v>26.687499999999996</v>
      </c>
    </row>
    <row r="2924" spans="1:36" x14ac:dyDescent="0.25">
      <c r="A2924" s="50">
        <v>2923</v>
      </c>
      <c r="B2924" s="51">
        <v>42434</v>
      </c>
      <c r="C2924" s="75">
        <f t="shared" si="957"/>
        <v>42434</v>
      </c>
      <c r="D2924" s="50" t="s">
        <v>1224</v>
      </c>
      <c r="E2924" s="50">
        <v>12.5</v>
      </c>
      <c r="F2924" s="50">
        <v>0</v>
      </c>
      <c r="G2924" s="50">
        <v>45</v>
      </c>
      <c r="H2924" s="50">
        <v>0</v>
      </c>
      <c r="I2924" s="53">
        <f t="shared" si="959"/>
        <v>3.125E-2</v>
      </c>
      <c r="J2924" s="54">
        <f t="shared" si="960"/>
        <v>2.5000000000000001E-3</v>
      </c>
      <c r="K2924" s="50" t="s">
        <v>1342</v>
      </c>
      <c r="L2924" s="50" t="s">
        <v>1698</v>
      </c>
      <c r="M2924" s="55">
        <f t="shared" si="961"/>
        <v>16.666666666666679</v>
      </c>
      <c r="N2924" s="50">
        <v>120</v>
      </c>
      <c r="O2924" s="50" t="s">
        <v>253</v>
      </c>
      <c r="S2924" s="151">
        <f t="shared" si="962"/>
        <v>0.28000000000000003</v>
      </c>
      <c r="T2924" s="151">
        <f t="shared" si="963"/>
        <v>0.14000000000000001</v>
      </c>
      <c r="V2924" s="393">
        <f t="shared" si="974"/>
        <v>0</v>
      </c>
      <c r="W2924" s="393">
        <f t="shared" si="975"/>
        <v>0</v>
      </c>
      <c r="X2924" s="53">
        <f t="shared" si="964"/>
        <v>6.5500000000000003E-2</v>
      </c>
      <c r="Y2924" s="53">
        <f t="shared" si="965"/>
        <v>0.10188918</v>
      </c>
      <c r="Z2924" s="53">
        <f t="shared" si="966"/>
        <v>3.2750000000000001E-2</v>
      </c>
      <c r="AA2924" s="53">
        <f t="shared" si="967"/>
        <v>5.0944589999999998E-2</v>
      </c>
      <c r="AB2924" s="50">
        <f t="shared" si="968"/>
        <v>405</v>
      </c>
      <c r="AC2924" s="50">
        <f t="shared" si="977"/>
        <v>2016</v>
      </c>
      <c r="AD2924" s="50">
        <f t="shared" si="969"/>
        <v>3</v>
      </c>
      <c r="AE2924" s="56">
        <f t="shared" si="970"/>
        <v>201603</v>
      </c>
      <c r="AF2924" s="56">
        <f t="shared" si="958"/>
        <v>10</v>
      </c>
      <c r="AG2924" s="58">
        <f t="shared" si="976"/>
        <v>0</v>
      </c>
      <c r="AH2924" s="56">
        <f t="shared" si="971"/>
        <v>5</v>
      </c>
      <c r="AI2924" s="53">
        <f t="shared" si="972"/>
        <v>8.3694589999999999E-2</v>
      </c>
      <c r="AJ2924" s="56">
        <f t="shared" si="973"/>
        <v>12.5</v>
      </c>
    </row>
    <row r="2925" spans="1:36" x14ac:dyDescent="0.25">
      <c r="A2925" s="50">
        <v>2924</v>
      </c>
      <c r="B2925" s="51">
        <v>42435</v>
      </c>
      <c r="C2925" s="75">
        <f t="shared" si="957"/>
        <v>42435</v>
      </c>
      <c r="D2925" s="50" t="s">
        <v>1223</v>
      </c>
      <c r="E2925" s="50">
        <v>6</v>
      </c>
      <c r="F2925" s="50">
        <v>1</v>
      </c>
      <c r="G2925" s="50">
        <v>7</v>
      </c>
      <c r="H2925" s="50">
        <v>37</v>
      </c>
      <c r="I2925" s="53">
        <f t="shared" si="959"/>
        <v>4.6956018518518522E-2</v>
      </c>
      <c r="J2925" s="54">
        <f t="shared" si="960"/>
        <v>7.8260030864197531E-3</v>
      </c>
      <c r="K2925" s="50" t="s">
        <v>1704</v>
      </c>
      <c r="L2925" s="50" t="s">
        <v>1706</v>
      </c>
      <c r="M2925" s="55">
        <f t="shared" si="961"/>
        <v>5.3241311313778699</v>
      </c>
      <c r="N2925" s="50">
        <v>0</v>
      </c>
      <c r="O2925" s="50" t="s">
        <v>377</v>
      </c>
      <c r="S2925" s="151">
        <f t="shared" si="962"/>
        <v>0.20504128086419751</v>
      </c>
      <c r="T2925" s="151">
        <f t="shared" si="963"/>
        <v>0.10252064043209876</v>
      </c>
      <c r="V2925" s="393">
        <f t="shared" si="974"/>
        <v>0</v>
      </c>
      <c r="W2925" s="393">
        <f t="shared" si="975"/>
        <v>0</v>
      </c>
      <c r="X2925" s="53">
        <f t="shared" si="964"/>
        <v>0.20504128086419751</v>
      </c>
      <c r="Y2925" s="53">
        <f t="shared" si="965"/>
        <v>0.24143046086419753</v>
      </c>
      <c r="Z2925" s="53">
        <f t="shared" si="966"/>
        <v>0.10252064043209876</v>
      </c>
      <c r="AA2925" s="53">
        <f t="shared" si="967"/>
        <v>0.12071523043209877</v>
      </c>
      <c r="AB2925" s="50">
        <f t="shared" si="968"/>
        <v>2674</v>
      </c>
      <c r="AC2925" s="50">
        <f t="shared" si="977"/>
        <v>2016</v>
      </c>
      <c r="AD2925" s="50">
        <f t="shared" si="969"/>
        <v>3</v>
      </c>
      <c r="AE2925" s="56">
        <f t="shared" si="970"/>
        <v>201603</v>
      </c>
      <c r="AF2925" s="56">
        <f t="shared" si="958"/>
        <v>11</v>
      </c>
      <c r="AG2925" s="58">
        <f t="shared" si="976"/>
        <v>0</v>
      </c>
      <c r="AH2925" s="56">
        <f t="shared" si="971"/>
        <v>6</v>
      </c>
      <c r="AI2925" s="53">
        <f t="shared" si="972"/>
        <v>0.22323587086419752</v>
      </c>
      <c r="AJ2925" s="56">
        <f t="shared" si="973"/>
        <v>25.619999999999997</v>
      </c>
    </row>
    <row r="2926" spans="1:36" x14ac:dyDescent="0.25">
      <c r="A2926" s="50">
        <v>2925</v>
      </c>
      <c r="B2926" s="51">
        <v>42436</v>
      </c>
      <c r="C2926" s="75">
        <f t="shared" si="957"/>
        <v>42436</v>
      </c>
      <c r="D2926" s="50" t="s">
        <v>1224</v>
      </c>
      <c r="E2926" s="50">
        <v>10</v>
      </c>
      <c r="F2926" s="50">
        <v>0</v>
      </c>
      <c r="G2926" s="50">
        <v>28</v>
      </c>
      <c r="H2926" s="50">
        <v>45</v>
      </c>
      <c r="I2926" s="53">
        <f t="shared" si="959"/>
        <v>1.996527777777778E-2</v>
      </c>
      <c r="J2926" s="54">
        <f t="shared" si="960"/>
        <v>1.9965277777777781E-3</v>
      </c>
      <c r="K2926" s="50" t="s">
        <v>921</v>
      </c>
      <c r="L2926" s="50" t="s">
        <v>1132</v>
      </c>
      <c r="M2926" s="55">
        <f t="shared" si="961"/>
        <v>20.869565217391319</v>
      </c>
      <c r="N2926" s="50">
        <v>0</v>
      </c>
      <c r="O2926" s="50" t="s">
        <v>253</v>
      </c>
      <c r="S2926" s="151">
        <f t="shared" si="962"/>
        <v>0.22361111111111115</v>
      </c>
      <c r="T2926" s="151">
        <f t="shared" si="963"/>
        <v>0.11180555555555557</v>
      </c>
      <c r="V2926" s="393">
        <f t="shared" si="974"/>
        <v>0</v>
      </c>
      <c r="W2926" s="393">
        <f t="shared" si="975"/>
        <v>0</v>
      </c>
      <c r="X2926" s="53">
        <f t="shared" si="964"/>
        <v>5.2309027777777781E-2</v>
      </c>
      <c r="Y2926" s="53">
        <f t="shared" si="965"/>
        <v>8.8698207777777774E-2</v>
      </c>
      <c r="Z2926" s="53">
        <f t="shared" si="966"/>
        <v>2.615451388888889E-2</v>
      </c>
      <c r="AA2926" s="53">
        <f t="shared" si="967"/>
        <v>4.4349103888888887E-2</v>
      </c>
      <c r="AB2926" s="50">
        <f t="shared" si="968"/>
        <v>184</v>
      </c>
      <c r="AC2926" s="50">
        <f t="shared" si="977"/>
        <v>2016</v>
      </c>
      <c r="AD2926" s="50">
        <f t="shared" si="969"/>
        <v>3</v>
      </c>
      <c r="AE2926" s="56">
        <f t="shared" si="970"/>
        <v>201603</v>
      </c>
      <c r="AF2926" s="56">
        <f t="shared" si="958"/>
        <v>11</v>
      </c>
      <c r="AG2926" s="58">
        <f t="shared" si="976"/>
        <v>0</v>
      </c>
      <c r="AH2926" s="56">
        <f t="shared" si="971"/>
        <v>7</v>
      </c>
      <c r="AI2926" s="53">
        <f t="shared" si="972"/>
        <v>7.0503617777777777E-2</v>
      </c>
      <c r="AJ2926" s="56">
        <f t="shared" si="973"/>
        <v>10</v>
      </c>
    </row>
    <row r="2927" spans="1:36" x14ac:dyDescent="0.25">
      <c r="A2927" s="50">
        <v>2926</v>
      </c>
      <c r="B2927" s="51">
        <v>42438</v>
      </c>
      <c r="C2927" s="75">
        <f t="shared" si="957"/>
        <v>42438</v>
      </c>
      <c r="D2927" s="50" t="s">
        <v>1223</v>
      </c>
      <c r="E2927" s="50">
        <v>4.6500000000000004</v>
      </c>
      <c r="F2927" s="50">
        <v>0</v>
      </c>
      <c r="G2927" s="50">
        <v>52</v>
      </c>
      <c r="H2927" s="50">
        <v>56</v>
      </c>
      <c r="I2927" s="53">
        <f t="shared" si="959"/>
        <v>3.6759259259259255E-2</v>
      </c>
      <c r="J2927" s="54">
        <f t="shared" si="960"/>
        <v>7.9052170450019891E-3</v>
      </c>
      <c r="K2927" s="50" t="s">
        <v>1700</v>
      </c>
      <c r="L2927" s="50" t="s">
        <v>1707</v>
      </c>
      <c r="M2927" s="55">
        <f t="shared" si="961"/>
        <v>5.2707808564231797</v>
      </c>
      <c r="N2927" s="50">
        <v>0</v>
      </c>
      <c r="O2927" s="50" t="s">
        <v>526</v>
      </c>
      <c r="S2927" s="151">
        <f t="shared" si="962"/>
        <v>0.20711668657905211</v>
      </c>
      <c r="T2927" s="151">
        <f t="shared" si="963"/>
        <v>0.10355834328952605</v>
      </c>
      <c r="V2927" s="393">
        <f t="shared" si="974"/>
        <v>0</v>
      </c>
      <c r="W2927" s="393">
        <f t="shared" si="975"/>
        <v>0</v>
      </c>
      <c r="X2927" s="53">
        <f t="shared" si="964"/>
        <v>0.20711668657905211</v>
      </c>
      <c r="Y2927" s="53">
        <f t="shared" si="965"/>
        <v>0.2435058665790521</v>
      </c>
      <c r="Z2927" s="53">
        <f t="shared" si="966"/>
        <v>0.10355834328952605</v>
      </c>
      <c r="AA2927" s="53">
        <f t="shared" si="967"/>
        <v>0.12175293328952605</v>
      </c>
      <c r="AB2927" s="50">
        <f t="shared" si="968"/>
        <v>2747</v>
      </c>
      <c r="AC2927" s="50">
        <f t="shared" si="977"/>
        <v>2016</v>
      </c>
      <c r="AD2927" s="50">
        <f t="shared" si="969"/>
        <v>3</v>
      </c>
      <c r="AE2927" s="56">
        <f t="shared" si="970"/>
        <v>201603</v>
      </c>
      <c r="AF2927" s="56">
        <f t="shared" si="958"/>
        <v>11</v>
      </c>
      <c r="AG2927" s="58">
        <f t="shared" si="976"/>
        <v>1</v>
      </c>
      <c r="AH2927" s="56">
        <f t="shared" si="971"/>
        <v>9</v>
      </c>
      <c r="AI2927" s="53">
        <f t="shared" si="972"/>
        <v>0.22531127657905209</v>
      </c>
      <c r="AJ2927" s="56">
        <f t="shared" si="973"/>
        <v>19.855499999999999</v>
      </c>
    </row>
    <row r="2928" spans="1:36" x14ac:dyDescent="0.25">
      <c r="A2928" s="50">
        <v>2927</v>
      </c>
      <c r="B2928" s="51">
        <v>42439</v>
      </c>
      <c r="C2928" s="75">
        <f t="shared" si="957"/>
        <v>42439</v>
      </c>
      <c r="D2928" s="50" t="s">
        <v>1223</v>
      </c>
      <c r="E2928" s="50">
        <v>3.1</v>
      </c>
      <c r="F2928" s="50">
        <v>0</v>
      </c>
      <c r="G2928" s="50">
        <v>32</v>
      </c>
      <c r="H2928" s="50">
        <v>5</v>
      </c>
      <c r="I2928" s="53">
        <f t="shared" si="959"/>
        <v>2.2280092592592591E-2</v>
      </c>
      <c r="J2928" s="54">
        <f t="shared" si="960"/>
        <v>7.1871266427718031E-3</v>
      </c>
      <c r="K2928" s="50" t="s">
        <v>1700</v>
      </c>
      <c r="L2928" s="50" t="s">
        <v>927</v>
      </c>
      <c r="M2928" s="55">
        <f t="shared" si="961"/>
        <v>5.7974025974026029</v>
      </c>
      <c r="N2928" s="50">
        <v>0</v>
      </c>
      <c r="O2928" s="50" t="s">
        <v>255</v>
      </c>
      <c r="S2928" s="151">
        <f t="shared" si="962"/>
        <v>0.18830271804062124</v>
      </c>
      <c r="T2928" s="151">
        <f t="shared" si="963"/>
        <v>9.4151359020310618E-2</v>
      </c>
      <c r="V2928" s="393">
        <f t="shared" si="974"/>
        <v>0</v>
      </c>
      <c r="W2928" s="393">
        <f t="shared" si="975"/>
        <v>0</v>
      </c>
      <c r="X2928" s="53">
        <f t="shared" si="964"/>
        <v>0.18830271804062124</v>
      </c>
      <c r="Y2928" s="53">
        <f t="shared" si="965"/>
        <v>0.22469189804062123</v>
      </c>
      <c r="Z2928" s="53">
        <f t="shared" si="966"/>
        <v>9.4151359020310618E-2</v>
      </c>
      <c r="AA2928" s="53">
        <f t="shared" si="967"/>
        <v>0.11234594902031061</v>
      </c>
      <c r="AB2928" s="50">
        <f t="shared" si="968"/>
        <v>2025</v>
      </c>
      <c r="AC2928" s="50">
        <f t="shared" si="977"/>
        <v>2016</v>
      </c>
      <c r="AD2928" s="50">
        <f t="shared" si="969"/>
        <v>3</v>
      </c>
      <c r="AE2928" s="56">
        <f t="shared" si="970"/>
        <v>201603</v>
      </c>
      <c r="AF2928" s="56">
        <f t="shared" si="958"/>
        <v>11</v>
      </c>
      <c r="AG2928" s="58">
        <f t="shared" si="976"/>
        <v>0</v>
      </c>
      <c r="AH2928" s="56">
        <f t="shared" si="971"/>
        <v>10</v>
      </c>
      <c r="AI2928" s="53">
        <f t="shared" si="972"/>
        <v>0.20649730804062122</v>
      </c>
      <c r="AJ2928" s="56">
        <f t="shared" si="973"/>
        <v>13.236999999999998</v>
      </c>
    </row>
    <row r="2929" spans="1:36" x14ac:dyDescent="0.25">
      <c r="A2929" s="50">
        <v>2928</v>
      </c>
      <c r="B2929" s="51">
        <v>42440</v>
      </c>
      <c r="C2929" s="75">
        <f t="shared" si="957"/>
        <v>42440</v>
      </c>
      <c r="D2929" s="50" t="s">
        <v>1224</v>
      </c>
      <c r="E2929" s="50">
        <v>16.399999999999999</v>
      </c>
      <c r="F2929" s="50">
        <v>1</v>
      </c>
      <c r="G2929" s="50">
        <v>12</v>
      </c>
      <c r="H2929" s="50">
        <v>6</v>
      </c>
      <c r="I2929" s="53">
        <f t="shared" si="959"/>
        <v>5.0069444444444444E-2</v>
      </c>
      <c r="J2929" s="54">
        <f t="shared" si="960"/>
        <v>3.0530149051490518E-3</v>
      </c>
      <c r="K2929" s="50" t="s">
        <v>930</v>
      </c>
      <c r="L2929" s="50" t="s">
        <v>1685</v>
      </c>
      <c r="M2929" s="55">
        <f t="shared" si="961"/>
        <v>13.647711511789192</v>
      </c>
      <c r="N2929" s="50">
        <v>138</v>
      </c>
      <c r="O2929" s="50" t="s">
        <v>291</v>
      </c>
      <c r="S2929" s="151">
        <f t="shared" si="962"/>
        <v>0.34193766937669379</v>
      </c>
      <c r="T2929" s="151">
        <f t="shared" si="963"/>
        <v>0.17096883468834689</v>
      </c>
      <c r="V2929" s="393">
        <f t="shared" si="974"/>
        <v>0</v>
      </c>
      <c r="W2929" s="393">
        <f t="shared" si="975"/>
        <v>0</v>
      </c>
      <c r="X2929" s="53">
        <f t="shared" si="964"/>
        <v>7.9988990514905156E-2</v>
      </c>
      <c r="Y2929" s="53">
        <f t="shared" si="965"/>
        <v>0.11637817051490516</v>
      </c>
      <c r="Z2929" s="53">
        <f t="shared" si="966"/>
        <v>3.9994495257452578E-2</v>
      </c>
      <c r="AA2929" s="53">
        <f t="shared" si="967"/>
        <v>5.8189085257452582E-2</v>
      </c>
      <c r="AB2929" s="50">
        <f t="shared" si="968"/>
        <v>770</v>
      </c>
      <c r="AC2929" s="50">
        <f t="shared" si="977"/>
        <v>2016</v>
      </c>
      <c r="AD2929" s="50">
        <f t="shared" si="969"/>
        <v>3</v>
      </c>
      <c r="AE2929" s="56">
        <f t="shared" si="970"/>
        <v>201603</v>
      </c>
      <c r="AF2929" s="56">
        <f t="shared" si="958"/>
        <v>11</v>
      </c>
      <c r="AG2929" s="58">
        <f t="shared" si="976"/>
        <v>0</v>
      </c>
      <c r="AH2929" s="56">
        <f t="shared" si="971"/>
        <v>11</v>
      </c>
      <c r="AI2929" s="53">
        <f t="shared" si="972"/>
        <v>9.8183580514905167E-2</v>
      </c>
      <c r="AJ2929" s="56">
        <f t="shared" si="973"/>
        <v>16.399999999999999</v>
      </c>
    </row>
    <row r="2930" spans="1:36" x14ac:dyDescent="0.25">
      <c r="A2930" s="50">
        <v>2929</v>
      </c>
      <c r="B2930" s="51">
        <v>42441</v>
      </c>
      <c r="C2930" s="75">
        <f t="shared" ref="C2930:C2993" si="978">B2930</f>
        <v>42441</v>
      </c>
      <c r="D2930" s="50" t="s">
        <v>1223</v>
      </c>
      <c r="E2930" s="50">
        <v>6.5</v>
      </c>
      <c r="F2930" s="50">
        <v>1</v>
      </c>
      <c r="G2930" s="50">
        <v>15</v>
      </c>
      <c r="H2930" s="50">
        <v>39</v>
      </c>
      <c r="I2930" s="53">
        <f t="shared" si="959"/>
        <v>5.2534722222222219E-2</v>
      </c>
      <c r="J2930" s="54">
        <f t="shared" si="960"/>
        <v>8.082264957264957E-3</v>
      </c>
      <c r="K2930" s="50" t="s">
        <v>1704</v>
      </c>
      <c r="L2930" s="50" t="s">
        <v>1708</v>
      </c>
      <c r="M2930" s="55">
        <f t="shared" si="961"/>
        <v>5.1553205551883714</v>
      </c>
      <c r="N2930" s="50">
        <v>0</v>
      </c>
      <c r="O2930" s="50" t="s">
        <v>377</v>
      </c>
      <c r="S2930" s="151">
        <f t="shared" si="962"/>
        <v>0.21175534188034187</v>
      </c>
      <c r="T2930" s="151">
        <f t="shared" si="963"/>
        <v>0.10587767094017093</v>
      </c>
      <c r="V2930" s="393">
        <f t="shared" si="974"/>
        <v>0</v>
      </c>
      <c r="W2930" s="393">
        <f t="shared" si="975"/>
        <v>0</v>
      </c>
      <c r="X2930" s="53">
        <f t="shared" si="964"/>
        <v>0.21175534188034187</v>
      </c>
      <c r="Y2930" s="53">
        <f t="shared" si="965"/>
        <v>0.24814452188034186</v>
      </c>
      <c r="Z2930" s="53">
        <f t="shared" si="966"/>
        <v>0.10587767094017093</v>
      </c>
      <c r="AA2930" s="53">
        <f t="shared" si="967"/>
        <v>0.12407226094017093</v>
      </c>
      <c r="AB2930" s="50">
        <f t="shared" si="968"/>
        <v>2859</v>
      </c>
      <c r="AC2930" s="50">
        <f t="shared" si="977"/>
        <v>2016</v>
      </c>
      <c r="AD2930" s="50">
        <f t="shared" si="969"/>
        <v>3</v>
      </c>
      <c r="AE2930" s="56">
        <f t="shared" si="970"/>
        <v>201603</v>
      </c>
      <c r="AF2930" s="56">
        <f t="shared" si="958"/>
        <v>11</v>
      </c>
      <c r="AG2930" s="58">
        <f t="shared" si="976"/>
        <v>0</v>
      </c>
      <c r="AH2930" s="56">
        <f t="shared" si="971"/>
        <v>12</v>
      </c>
      <c r="AI2930" s="53">
        <f t="shared" si="972"/>
        <v>0.22994993188034185</v>
      </c>
      <c r="AJ2930" s="56">
        <f t="shared" si="973"/>
        <v>27.754999999999995</v>
      </c>
    </row>
    <row r="2931" spans="1:36" x14ac:dyDescent="0.25">
      <c r="A2931" s="50">
        <v>2930</v>
      </c>
      <c r="B2931" s="51">
        <v>42442</v>
      </c>
      <c r="C2931" s="75">
        <f t="shared" si="978"/>
        <v>42442</v>
      </c>
      <c r="D2931" s="50" t="s">
        <v>1224</v>
      </c>
      <c r="E2931" s="50">
        <v>29.3</v>
      </c>
      <c r="F2931" s="50">
        <v>2</v>
      </c>
      <c r="G2931" s="50">
        <v>6</v>
      </c>
      <c r="H2931" s="50">
        <v>43</v>
      </c>
      <c r="I2931" s="53">
        <f t="shared" si="959"/>
        <v>8.7997685185185193E-2</v>
      </c>
      <c r="J2931" s="54">
        <f t="shared" si="960"/>
        <v>3.0033339653646822E-3</v>
      </c>
      <c r="K2931" s="50" t="s">
        <v>930</v>
      </c>
      <c r="L2931" s="50" t="s">
        <v>315</v>
      </c>
      <c r="M2931" s="55">
        <f t="shared" si="961"/>
        <v>13.873470998290159</v>
      </c>
      <c r="N2931" s="50">
        <v>0</v>
      </c>
      <c r="O2931" s="50" t="s">
        <v>377</v>
      </c>
      <c r="S2931" s="151">
        <f t="shared" si="962"/>
        <v>0.33637340412084443</v>
      </c>
      <c r="T2931" s="151">
        <f t="shared" si="963"/>
        <v>0.16818670206042222</v>
      </c>
      <c r="V2931" s="393">
        <f t="shared" si="974"/>
        <v>0</v>
      </c>
      <c r="W2931" s="393">
        <f t="shared" si="975"/>
        <v>0</v>
      </c>
      <c r="X2931" s="53">
        <f t="shared" si="964"/>
        <v>7.8687349892554673E-2</v>
      </c>
      <c r="Y2931" s="53">
        <f t="shared" si="965"/>
        <v>0.11507652989255467</v>
      </c>
      <c r="Z2931" s="53">
        <f t="shared" si="966"/>
        <v>3.9343674946277336E-2</v>
      </c>
      <c r="AA2931" s="53">
        <f t="shared" si="967"/>
        <v>5.7538264946277333E-2</v>
      </c>
      <c r="AB2931" s="50">
        <f t="shared" si="968"/>
        <v>745</v>
      </c>
      <c r="AC2931" s="50">
        <f t="shared" si="977"/>
        <v>2016</v>
      </c>
      <c r="AD2931" s="50">
        <f t="shared" si="969"/>
        <v>3</v>
      </c>
      <c r="AE2931" s="56">
        <f t="shared" si="970"/>
        <v>201603</v>
      </c>
      <c r="AF2931" s="56">
        <f t="shared" ref="AF2931:AF2994" si="979">WEEKNUM(B2931,1)</f>
        <v>12</v>
      </c>
      <c r="AG2931" s="58">
        <f t="shared" si="976"/>
        <v>0</v>
      </c>
      <c r="AH2931" s="56">
        <f t="shared" si="971"/>
        <v>13</v>
      </c>
      <c r="AI2931" s="53">
        <f t="shared" si="972"/>
        <v>9.6881939892554669E-2</v>
      </c>
      <c r="AJ2931" s="56">
        <f t="shared" si="973"/>
        <v>29.3</v>
      </c>
    </row>
    <row r="2932" spans="1:36" x14ac:dyDescent="0.25">
      <c r="A2932" s="50">
        <v>2931</v>
      </c>
      <c r="B2932" s="51">
        <v>42443</v>
      </c>
      <c r="C2932" s="75">
        <f t="shared" si="978"/>
        <v>42443</v>
      </c>
      <c r="D2932" s="50" t="s">
        <v>1224</v>
      </c>
      <c r="E2932" s="50">
        <v>10</v>
      </c>
      <c r="F2932" s="50">
        <v>0</v>
      </c>
      <c r="G2932" s="50">
        <v>26</v>
      </c>
      <c r="H2932" s="50">
        <v>40</v>
      </c>
      <c r="I2932" s="53">
        <f t="shared" si="959"/>
        <v>1.8518518518518521E-2</v>
      </c>
      <c r="J2932" s="54">
        <f t="shared" si="960"/>
        <v>1.8518518518518521E-3</v>
      </c>
      <c r="K2932" s="50" t="s">
        <v>921</v>
      </c>
      <c r="L2932" s="50" t="s">
        <v>1132</v>
      </c>
      <c r="M2932" s="55">
        <f t="shared" si="961"/>
        <v>22.500000000000014</v>
      </c>
      <c r="N2932" s="50">
        <v>0</v>
      </c>
      <c r="O2932" s="50" t="s">
        <v>253</v>
      </c>
      <c r="S2932" s="151">
        <f t="shared" si="962"/>
        <v>0.20740740740740743</v>
      </c>
      <c r="T2932" s="151">
        <f t="shared" si="963"/>
        <v>0.10370370370370371</v>
      </c>
      <c r="V2932" s="393">
        <f t="shared" si="974"/>
        <v>0</v>
      </c>
      <c r="W2932" s="393">
        <f t="shared" si="975"/>
        <v>0</v>
      </c>
      <c r="X2932" s="53">
        <f t="shared" si="964"/>
        <v>4.8518518518518523E-2</v>
      </c>
      <c r="Y2932" s="53">
        <f t="shared" si="965"/>
        <v>8.4907698518518523E-2</v>
      </c>
      <c r="Z2932" s="53">
        <f t="shared" si="966"/>
        <v>2.4259259259259262E-2</v>
      </c>
      <c r="AA2932" s="53">
        <f t="shared" si="967"/>
        <v>4.2453849259259262E-2</v>
      </c>
      <c r="AB2932" s="50">
        <f t="shared" si="968"/>
        <v>91</v>
      </c>
      <c r="AC2932" s="50">
        <f t="shared" si="977"/>
        <v>2016</v>
      </c>
      <c r="AD2932" s="50">
        <f t="shared" si="969"/>
        <v>3</v>
      </c>
      <c r="AE2932" s="56">
        <f t="shared" si="970"/>
        <v>201603</v>
      </c>
      <c r="AF2932" s="56">
        <f t="shared" si="979"/>
        <v>12</v>
      </c>
      <c r="AG2932" s="58">
        <f t="shared" si="976"/>
        <v>0</v>
      </c>
      <c r="AH2932" s="56">
        <f t="shared" si="971"/>
        <v>14</v>
      </c>
      <c r="AI2932" s="53">
        <f t="shared" si="972"/>
        <v>6.6713108518518527E-2</v>
      </c>
      <c r="AJ2932" s="56">
        <f t="shared" si="973"/>
        <v>10</v>
      </c>
    </row>
    <row r="2933" spans="1:36" x14ac:dyDescent="0.25">
      <c r="A2933" s="50">
        <v>2932</v>
      </c>
      <c r="B2933" s="51">
        <v>42445</v>
      </c>
      <c r="C2933" s="75">
        <f t="shared" si="978"/>
        <v>42445</v>
      </c>
      <c r="D2933" s="50" t="s">
        <v>1223</v>
      </c>
      <c r="E2933" s="50">
        <v>3.1</v>
      </c>
      <c r="F2933" s="50">
        <v>0</v>
      </c>
      <c r="G2933" s="50">
        <v>35</v>
      </c>
      <c r="H2933" s="50">
        <v>16</v>
      </c>
      <c r="I2933" s="53">
        <f t="shared" si="959"/>
        <v>2.449074074074074E-2</v>
      </c>
      <c r="J2933" s="54">
        <f t="shared" si="960"/>
        <v>7.9002389486260444E-3</v>
      </c>
      <c r="K2933" s="50" t="s">
        <v>1700</v>
      </c>
      <c r="L2933" s="50" t="s">
        <v>1357</v>
      </c>
      <c r="M2933" s="55">
        <f t="shared" si="961"/>
        <v>5.2741020793950897</v>
      </c>
      <c r="N2933" s="50">
        <v>0</v>
      </c>
      <c r="O2933" s="50" t="s">
        <v>255</v>
      </c>
      <c r="S2933" s="151">
        <f t="shared" si="962"/>
        <v>0.20698626045400237</v>
      </c>
      <c r="T2933" s="151">
        <f t="shared" si="963"/>
        <v>0.10349313022700118</v>
      </c>
      <c r="V2933" s="393">
        <f t="shared" si="974"/>
        <v>0</v>
      </c>
      <c r="W2933" s="393">
        <f t="shared" si="975"/>
        <v>0</v>
      </c>
      <c r="X2933" s="53">
        <f t="shared" si="964"/>
        <v>0.20698626045400237</v>
      </c>
      <c r="Y2933" s="53">
        <f t="shared" si="965"/>
        <v>0.24337544045400236</v>
      </c>
      <c r="Z2933" s="53">
        <f t="shared" si="966"/>
        <v>0.10349313022700118</v>
      </c>
      <c r="AA2933" s="53">
        <f t="shared" si="967"/>
        <v>0.12168772022700118</v>
      </c>
      <c r="AB2933" s="50">
        <f t="shared" si="968"/>
        <v>2741</v>
      </c>
      <c r="AC2933" s="50">
        <f t="shared" si="977"/>
        <v>2016</v>
      </c>
      <c r="AD2933" s="50">
        <f t="shared" si="969"/>
        <v>3</v>
      </c>
      <c r="AE2933" s="56">
        <f t="shared" si="970"/>
        <v>201603</v>
      </c>
      <c r="AF2933" s="56">
        <f t="shared" si="979"/>
        <v>12</v>
      </c>
      <c r="AG2933" s="58">
        <f t="shared" si="976"/>
        <v>1</v>
      </c>
      <c r="AH2933" s="56">
        <f t="shared" si="971"/>
        <v>16</v>
      </c>
      <c r="AI2933" s="53">
        <f t="shared" si="972"/>
        <v>0.22518085045400238</v>
      </c>
      <c r="AJ2933" s="56">
        <f t="shared" si="973"/>
        <v>13.236999999999998</v>
      </c>
    </row>
    <row r="2934" spans="1:36" x14ac:dyDescent="0.25">
      <c r="A2934" s="50">
        <v>2933</v>
      </c>
      <c r="B2934" s="51">
        <v>42445</v>
      </c>
      <c r="C2934" s="75">
        <f t="shared" si="978"/>
        <v>42445</v>
      </c>
      <c r="D2934" s="50" t="s">
        <v>1225</v>
      </c>
      <c r="E2934" s="50">
        <v>0.6</v>
      </c>
      <c r="F2934" s="50">
        <v>0</v>
      </c>
      <c r="G2934" s="50">
        <v>20</v>
      </c>
      <c r="H2934" s="50">
        <v>38</v>
      </c>
      <c r="I2934" s="53">
        <f t="shared" si="959"/>
        <v>1.4328703703703703E-2</v>
      </c>
      <c r="J2934" s="54">
        <f t="shared" si="960"/>
        <v>2.3881172839506172E-2</v>
      </c>
      <c r="K2934" s="50" t="s">
        <v>781</v>
      </c>
      <c r="L2934" s="50" t="s">
        <v>1304</v>
      </c>
      <c r="M2934" s="55">
        <f t="shared" si="961"/>
        <v>1.7447495961227801</v>
      </c>
      <c r="N2934" s="50">
        <v>0</v>
      </c>
      <c r="O2934" s="50" t="s">
        <v>253</v>
      </c>
      <c r="S2934" s="151">
        <f t="shared" si="962"/>
        <v>5.7314814814814811E-2</v>
      </c>
      <c r="T2934" s="151">
        <f t="shared" si="963"/>
        <v>2.8657407407407406E-2</v>
      </c>
      <c r="V2934" s="393">
        <f t="shared" si="974"/>
        <v>0</v>
      </c>
      <c r="W2934" s="393">
        <f t="shared" si="975"/>
        <v>0</v>
      </c>
      <c r="X2934" s="53">
        <f t="shared" si="964"/>
        <v>0.62568672839506168</v>
      </c>
      <c r="Y2934" s="53">
        <f t="shared" si="965"/>
        <v>0.6620759083950617</v>
      </c>
      <c r="Z2934" s="53">
        <f t="shared" si="966"/>
        <v>0.31284336419753084</v>
      </c>
      <c r="AA2934" s="53">
        <f t="shared" si="967"/>
        <v>0.33103795419753085</v>
      </c>
      <c r="AB2934" s="50">
        <f t="shared" si="968"/>
        <v>3768</v>
      </c>
      <c r="AC2934" s="50">
        <f t="shared" si="977"/>
        <v>2016</v>
      </c>
      <c r="AD2934" s="50">
        <f t="shared" si="969"/>
        <v>3</v>
      </c>
      <c r="AE2934" s="56">
        <f t="shared" si="970"/>
        <v>201603</v>
      </c>
      <c r="AF2934" s="56">
        <f t="shared" si="979"/>
        <v>12</v>
      </c>
      <c r="AG2934" s="58">
        <f t="shared" si="976"/>
        <v>0</v>
      </c>
      <c r="AH2934" s="56">
        <f t="shared" si="971"/>
        <v>16</v>
      </c>
      <c r="AI2934" s="53">
        <f t="shared" si="972"/>
        <v>0.64388131839506169</v>
      </c>
      <c r="AJ2934" s="56">
        <f t="shared" si="973"/>
        <v>28.02</v>
      </c>
    </row>
    <row r="2935" spans="1:36" x14ac:dyDescent="0.25">
      <c r="A2935" s="50">
        <v>2934</v>
      </c>
      <c r="B2935" s="51">
        <v>42447</v>
      </c>
      <c r="C2935" s="75">
        <f t="shared" si="978"/>
        <v>42447</v>
      </c>
      <c r="D2935" s="50" t="s">
        <v>1223</v>
      </c>
      <c r="E2935" s="50">
        <v>8.1</v>
      </c>
      <c r="F2935" s="50">
        <v>1</v>
      </c>
      <c r="G2935" s="50">
        <v>46</v>
      </c>
      <c r="H2935" s="50">
        <v>12</v>
      </c>
      <c r="I2935" s="53">
        <f t="shared" si="959"/>
        <v>7.3749999999999996E-2</v>
      </c>
      <c r="J2935" s="54">
        <f t="shared" si="960"/>
        <v>9.1049382716049381E-3</v>
      </c>
      <c r="K2935" s="50" t="s">
        <v>1704</v>
      </c>
      <c r="L2935" s="50" t="s">
        <v>1720</v>
      </c>
      <c r="M2935" s="55">
        <f t="shared" si="961"/>
        <v>4.5762711864406818</v>
      </c>
      <c r="N2935" s="50">
        <v>144</v>
      </c>
      <c r="O2935" s="50" t="s">
        <v>377</v>
      </c>
      <c r="R2935" s="50" t="s">
        <v>1709</v>
      </c>
      <c r="S2935" s="151">
        <f t="shared" si="962"/>
        <v>0.23854938271604936</v>
      </c>
      <c r="T2935" s="151">
        <f t="shared" si="963"/>
        <v>0.11927469135802468</v>
      </c>
      <c r="V2935" s="393">
        <f t="shared" si="974"/>
        <v>0</v>
      </c>
      <c r="W2935" s="393">
        <f t="shared" si="975"/>
        <v>0</v>
      </c>
      <c r="X2935" s="53">
        <f t="shared" si="964"/>
        <v>0.23854938271604936</v>
      </c>
      <c r="Y2935" s="53">
        <f t="shared" si="965"/>
        <v>0.27493856271604938</v>
      </c>
      <c r="Z2935" s="53">
        <f t="shared" si="966"/>
        <v>0.11927469135802468</v>
      </c>
      <c r="AA2935" s="53">
        <f t="shared" si="967"/>
        <v>0.13746928135802469</v>
      </c>
      <c r="AB2935" s="50">
        <f t="shared" si="968"/>
        <v>3247</v>
      </c>
      <c r="AC2935" s="50">
        <f t="shared" si="977"/>
        <v>2016</v>
      </c>
      <c r="AD2935" s="50">
        <f t="shared" si="969"/>
        <v>3</v>
      </c>
      <c r="AE2935" s="56">
        <f t="shared" si="970"/>
        <v>201603</v>
      </c>
      <c r="AF2935" s="56">
        <f t="shared" si="979"/>
        <v>12</v>
      </c>
      <c r="AG2935" s="58">
        <f t="shared" si="976"/>
        <v>1</v>
      </c>
      <c r="AH2935" s="56">
        <f t="shared" si="971"/>
        <v>18</v>
      </c>
      <c r="AI2935" s="53">
        <f t="shared" si="972"/>
        <v>0.25674397271604937</v>
      </c>
      <c r="AJ2935" s="56">
        <f t="shared" si="973"/>
        <v>34.586999999999996</v>
      </c>
    </row>
    <row r="2936" spans="1:36" x14ac:dyDescent="0.25">
      <c r="A2936" s="50">
        <v>2935</v>
      </c>
      <c r="B2936" s="51">
        <v>42448</v>
      </c>
      <c r="C2936" s="75">
        <f t="shared" si="978"/>
        <v>42448</v>
      </c>
      <c r="D2936" s="50" t="s">
        <v>1223</v>
      </c>
      <c r="E2936" s="50">
        <v>3.1</v>
      </c>
      <c r="F2936" s="50">
        <v>0</v>
      </c>
      <c r="G2936" s="50">
        <v>35</v>
      </c>
      <c r="H2936" s="50">
        <v>36</v>
      </c>
      <c r="I2936" s="53">
        <f t="shared" si="959"/>
        <v>2.4722222222222225E-2</v>
      </c>
      <c r="J2936" s="54">
        <f t="shared" si="960"/>
        <v>7.9749103942652333E-3</v>
      </c>
      <c r="K2936" s="50" t="s">
        <v>1704</v>
      </c>
      <c r="L2936" s="50" t="s">
        <v>1710</v>
      </c>
      <c r="M2936" s="55">
        <f t="shared" si="961"/>
        <v>5.2247191011235996</v>
      </c>
      <c r="N2936" s="50">
        <v>141</v>
      </c>
      <c r="O2936" s="50" t="s">
        <v>255</v>
      </c>
      <c r="R2936" s="50" t="s">
        <v>1684</v>
      </c>
      <c r="S2936" s="151">
        <f t="shared" si="962"/>
        <v>0.2089426523297491</v>
      </c>
      <c r="T2936" s="151">
        <f t="shared" si="963"/>
        <v>0.10447132616487455</v>
      </c>
      <c r="V2936" s="393">
        <f t="shared" si="974"/>
        <v>0</v>
      </c>
      <c r="W2936" s="393">
        <f t="shared" si="975"/>
        <v>0</v>
      </c>
      <c r="X2936" s="53">
        <f t="shared" si="964"/>
        <v>0.2089426523297491</v>
      </c>
      <c r="Y2936" s="53">
        <f t="shared" si="965"/>
        <v>0.24533183232974912</v>
      </c>
      <c r="Z2936" s="53">
        <f t="shared" si="966"/>
        <v>0.10447132616487455</v>
      </c>
      <c r="AA2936" s="53">
        <f t="shared" si="967"/>
        <v>0.12266591616487456</v>
      </c>
      <c r="AB2936" s="50">
        <f t="shared" si="968"/>
        <v>2796</v>
      </c>
      <c r="AC2936" s="50">
        <f t="shared" si="977"/>
        <v>2016</v>
      </c>
      <c r="AD2936" s="50">
        <f t="shared" si="969"/>
        <v>3</v>
      </c>
      <c r="AE2936" s="56">
        <f t="shared" si="970"/>
        <v>201603</v>
      </c>
      <c r="AF2936" s="56">
        <f t="shared" si="979"/>
        <v>12</v>
      </c>
      <c r="AG2936" s="58">
        <f t="shared" si="976"/>
        <v>0</v>
      </c>
      <c r="AH2936" s="56">
        <f t="shared" si="971"/>
        <v>19</v>
      </c>
      <c r="AI2936" s="53">
        <f t="shared" si="972"/>
        <v>0.22713724232974911</v>
      </c>
      <c r="AJ2936" s="56">
        <f t="shared" si="973"/>
        <v>13.236999999999998</v>
      </c>
    </row>
    <row r="2937" spans="1:36" x14ac:dyDescent="0.25">
      <c r="A2937" s="50">
        <v>2936</v>
      </c>
      <c r="B2937" s="51">
        <v>42449</v>
      </c>
      <c r="C2937" s="75">
        <f t="shared" si="978"/>
        <v>42449</v>
      </c>
      <c r="D2937" s="50" t="s">
        <v>1224</v>
      </c>
      <c r="E2937" s="50">
        <v>15.4</v>
      </c>
      <c r="F2937" s="50">
        <v>1</v>
      </c>
      <c r="G2937" s="50">
        <v>38</v>
      </c>
      <c r="H2937" s="50">
        <v>27</v>
      </c>
      <c r="I2937" s="53">
        <f t="shared" si="959"/>
        <v>6.8368055555555557E-2</v>
      </c>
      <c r="J2937" s="54">
        <f t="shared" si="960"/>
        <v>4.4394841269841268E-3</v>
      </c>
      <c r="K2937" s="50" t="s">
        <v>1342</v>
      </c>
      <c r="L2937" s="50" t="s">
        <v>1711</v>
      </c>
      <c r="M2937" s="55">
        <f t="shared" si="961"/>
        <v>9.3854748603352025</v>
      </c>
      <c r="N2937" s="50">
        <v>124</v>
      </c>
      <c r="O2937" s="50" t="s">
        <v>253</v>
      </c>
      <c r="S2937" s="151">
        <f t="shared" si="962"/>
        <v>0.49722222222222223</v>
      </c>
      <c r="T2937" s="151">
        <f t="shared" si="963"/>
        <v>0.24861111111111112</v>
      </c>
      <c r="V2937" s="393">
        <f t="shared" si="974"/>
        <v>0</v>
      </c>
      <c r="W2937" s="393">
        <f t="shared" si="975"/>
        <v>0</v>
      </c>
      <c r="X2937" s="53">
        <f t="shared" si="964"/>
        <v>0.11631448412698411</v>
      </c>
      <c r="Y2937" s="53">
        <f t="shared" si="965"/>
        <v>0.15270366412698413</v>
      </c>
      <c r="Z2937" s="53">
        <f t="shared" si="966"/>
        <v>5.8157242063492057E-2</v>
      </c>
      <c r="AA2937" s="53">
        <f t="shared" si="967"/>
        <v>7.6351832063492067E-2</v>
      </c>
      <c r="AB2937" s="50">
        <f t="shared" si="968"/>
        <v>939</v>
      </c>
      <c r="AC2937" s="50">
        <f t="shared" si="977"/>
        <v>2016</v>
      </c>
      <c r="AD2937" s="50">
        <f t="shared" si="969"/>
        <v>3</v>
      </c>
      <c r="AE2937" s="56">
        <f t="shared" si="970"/>
        <v>201603</v>
      </c>
      <c r="AF2937" s="56">
        <f t="shared" si="979"/>
        <v>13</v>
      </c>
      <c r="AG2937" s="58">
        <f t="shared" si="976"/>
        <v>0</v>
      </c>
      <c r="AH2937" s="56">
        <f t="shared" si="971"/>
        <v>20</v>
      </c>
      <c r="AI2937" s="53">
        <f t="shared" si="972"/>
        <v>0.13450907412698412</v>
      </c>
      <c r="AJ2937" s="56">
        <f t="shared" si="973"/>
        <v>15.4</v>
      </c>
    </row>
    <row r="2938" spans="1:36" x14ac:dyDescent="0.25">
      <c r="A2938" s="50">
        <v>2937</v>
      </c>
      <c r="B2938" s="51">
        <v>42450</v>
      </c>
      <c r="C2938" s="75">
        <f t="shared" si="978"/>
        <v>42450</v>
      </c>
      <c r="D2938" s="50" t="s">
        <v>1225</v>
      </c>
      <c r="E2938" s="50">
        <v>0.7</v>
      </c>
      <c r="F2938" s="50">
        <v>0</v>
      </c>
      <c r="G2938" s="50">
        <v>23</v>
      </c>
      <c r="H2938" s="50">
        <v>55</v>
      </c>
      <c r="I2938" s="53">
        <f t="shared" si="959"/>
        <v>1.6608796296296299E-2</v>
      </c>
      <c r="J2938" s="54">
        <f t="shared" si="960"/>
        <v>2.3726851851851857E-2</v>
      </c>
      <c r="K2938" s="50" t="s">
        <v>1136</v>
      </c>
      <c r="L2938" s="50" t="s">
        <v>1712</v>
      </c>
      <c r="M2938" s="55">
        <f t="shared" si="961"/>
        <v>1.7560975609756109</v>
      </c>
      <c r="N2938" s="50">
        <v>0</v>
      </c>
      <c r="O2938" s="50" t="s">
        <v>253</v>
      </c>
      <c r="S2938" s="151">
        <f t="shared" si="962"/>
        <v>5.694444444444445E-2</v>
      </c>
      <c r="T2938" s="151">
        <f t="shared" si="963"/>
        <v>2.8472222222222225E-2</v>
      </c>
      <c r="V2938" s="393">
        <f t="shared" si="974"/>
        <v>0</v>
      </c>
      <c r="W2938" s="393">
        <f t="shared" si="975"/>
        <v>0</v>
      </c>
      <c r="X2938" s="53">
        <f t="shared" si="964"/>
        <v>0.62164351851851862</v>
      </c>
      <c r="Y2938" s="53">
        <f t="shared" si="965"/>
        <v>0.65803269851851853</v>
      </c>
      <c r="Z2938" s="53">
        <f t="shared" si="966"/>
        <v>0.31082175925925931</v>
      </c>
      <c r="AA2938" s="53">
        <f t="shared" si="967"/>
        <v>0.32901634925925927</v>
      </c>
      <c r="AB2938" s="50">
        <f t="shared" si="968"/>
        <v>3758</v>
      </c>
      <c r="AC2938" s="50">
        <f t="shared" si="977"/>
        <v>2016</v>
      </c>
      <c r="AD2938" s="50">
        <f t="shared" si="969"/>
        <v>3</v>
      </c>
      <c r="AE2938" s="56">
        <f t="shared" si="970"/>
        <v>201603</v>
      </c>
      <c r="AF2938" s="56">
        <f t="shared" si="979"/>
        <v>13</v>
      </c>
      <c r="AG2938" s="58">
        <f t="shared" si="976"/>
        <v>0</v>
      </c>
      <c r="AH2938" s="56">
        <f t="shared" si="971"/>
        <v>21</v>
      </c>
      <c r="AI2938" s="53">
        <f t="shared" si="972"/>
        <v>0.63983810851851852</v>
      </c>
      <c r="AJ2938" s="56">
        <f t="shared" si="973"/>
        <v>32.69</v>
      </c>
    </row>
    <row r="2939" spans="1:36" x14ac:dyDescent="0.25">
      <c r="A2939" s="50">
        <v>2938</v>
      </c>
      <c r="B2939" s="51">
        <v>42452</v>
      </c>
      <c r="C2939" s="75">
        <f t="shared" si="978"/>
        <v>42452</v>
      </c>
      <c r="D2939" s="50" t="s">
        <v>1223</v>
      </c>
      <c r="E2939" s="50">
        <v>4</v>
      </c>
      <c r="F2939" s="50">
        <v>0</v>
      </c>
      <c r="G2939" s="50">
        <v>41</v>
      </c>
      <c r="H2939" s="50">
        <v>22</v>
      </c>
      <c r="I2939" s="53">
        <f t="shared" si="959"/>
        <v>2.8726851851851851E-2</v>
      </c>
      <c r="J2939" s="54">
        <f t="shared" si="960"/>
        <v>7.1817129629629627E-3</v>
      </c>
      <c r="K2939" s="50" t="s">
        <v>1700</v>
      </c>
      <c r="L2939" s="50" t="s">
        <v>1713</v>
      </c>
      <c r="M2939" s="55">
        <f t="shared" si="961"/>
        <v>5.8017727639000851</v>
      </c>
      <c r="N2939" s="50">
        <v>0</v>
      </c>
      <c r="O2939" s="50" t="s">
        <v>255</v>
      </c>
      <c r="S2939" s="151">
        <f t="shared" si="962"/>
        <v>0.18816087962962963</v>
      </c>
      <c r="T2939" s="151">
        <f t="shared" si="963"/>
        <v>9.4080439814814815E-2</v>
      </c>
      <c r="V2939" s="393">
        <f t="shared" si="974"/>
        <v>0</v>
      </c>
      <c r="W2939" s="393">
        <f t="shared" si="975"/>
        <v>0</v>
      </c>
      <c r="X2939" s="53">
        <f t="shared" si="964"/>
        <v>0.18816087962962963</v>
      </c>
      <c r="Y2939" s="53">
        <f t="shared" si="965"/>
        <v>0.22455005962962962</v>
      </c>
      <c r="Z2939" s="53">
        <f t="shared" si="966"/>
        <v>9.4080439814814815E-2</v>
      </c>
      <c r="AA2939" s="53">
        <f t="shared" si="967"/>
        <v>0.11227502981481481</v>
      </c>
      <c r="AB2939" s="50">
        <f t="shared" si="968"/>
        <v>2015</v>
      </c>
      <c r="AC2939" s="50">
        <f t="shared" si="977"/>
        <v>2016</v>
      </c>
      <c r="AD2939" s="50">
        <f t="shared" si="969"/>
        <v>3</v>
      </c>
      <c r="AE2939" s="56">
        <f t="shared" si="970"/>
        <v>201603</v>
      </c>
      <c r="AF2939" s="56">
        <f t="shared" si="979"/>
        <v>13</v>
      </c>
      <c r="AG2939" s="58">
        <f t="shared" si="976"/>
        <v>1</v>
      </c>
      <c r="AH2939" s="56">
        <f t="shared" si="971"/>
        <v>23</v>
      </c>
      <c r="AI2939" s="53">
        <f t="shared" si="972"/>
        <v>0.20635546962962964</v>
      </c>
      <c r="AJ2939" s="56">
        <f t="shared" si="973"/>
        <v>17.079999999999998</v>
      </c>
    </row>
    <row r="2940" spans="1:36" x14ac:dyDescent="0.25">
      <c r="A2940" s="50">
        <v>2939</v>
      </c>
      <c r="B2940" s="51">
        <v>42453</v>
      </c>
      <c r="C2940" s="75">
        <f t="shared" si="978"/>
        <v>42453</v>
      </c>
      <c r="D2940" s="50" t="s">
        <v>1225</v>
      </c>
      <c r="E2940" s="50">
        <v>0.85</v>
      </c>
      <c r="F2940" s="50">
        <v>0</v>
      </c>
      <c r="G2940" s="50">
        <v>29</v>
      </c>
      <c r="H2940" s="50">
        <v>50</v>
      </c>
      <c r="I2940" s="53">
        <f t="shared" si="959"/>
        <v>2.071759259259259E-2</v>
      </c>
      <c r="J2940" s="54">
        <f t="shared" si="960"/>
        <v>2.4373638344226577E-2</v>
      </c>
      <c r="K2940" s="50" t="s">
        <v>1136</v>
      </c>
      <c r="L2940" s="50" t="s">
        <v>1712</v>
      </c>
      <c r="M2940" s="55">
        <f t="shared" si="961"/>
        <v>1.709497206703912</v>
      </c>
      <c r="N2940" s="50">
        <v>0</v>
      </c>
      <c r="O2940" s="50" t="s">
        <v>253</v>
      </c>
      <c r="R2940" s="50" t="s">
        <v>1714</v>
      </c>
      <c r="S2940" s="151">
        <f t="shared" si="962"/>
        <v>5.8496732026143784E-2</v>
      </c>
      <c r="T2940" s="151">
        <f t="shared" si="963"/>
        <v>2.9248366013071892E-2</v>
      </c>
      <c r="V2940" s="393">
        <f t="shared" si="974"/>
        <v>0</v>
      </c>
      <c r="W2940" s="393">
        <f t="shared" si="975"/>
        <v>0</v>
      </c>
      <c r="X2940" s="53">
        <f t="shared" si="964"/>
        <v>0.6385893246187363</v>
      </c>
      <c r="Y2940" s="53">
        <f t="shared" si="965"/>
        <v>0.67497850461873632</v>
      </c>
      <c r="Z2940" s="53">
        <f t="shared" si="966"/>
        <v>0.31929466230936815</v>
      </c>
      <c r="AA2940" s="53">
        <f t="shared" si="967"/>
        <v>0.33748925230936816</v>
      </c>
      <c r="AB2940" s="50">
        <f t="shared" si="968"/>
        <v>3800</v>
      </c>
      <c r="AC2940" s="50">
        <f t="shared" si="977"/>
        <v>2016</v>
      </c>
      <c r="AD2940" s="50">
        <f t="shared" si="969"/>
        <v>3</v>
      </c>
      <c r="AE2940" s="56">
        <f t="shared" si="970"/>
        <v>201603</v>
      </c>
      <c r="AF2940" s="56">
        <f t="shared" si="979"/>
        <v>13</v>
      </c>
      <c r="AG2940" s="58">
        <f t="shared" si="976"/>
        <v>0</v>
      </c>
      <c r="AH2940" s="56">
        <f t="shared" si="971"/>
        <v>24</v>
      </c>
      <c r="AI2940" s="53">
        <f t="shared" si="972"/>
        <v>0.65678391461873631</v>
      </c>
      <c r="AJ2940" s="56">
        <f t="shared" si="973"/>
        <v>39.695</v>
      </c>
    </row>
    <row r="2941" spans="1:36" x14ac:dyDescent="0.25">
      <c r="A2941" s="50">
        <v>2940</v>
      </c>
      <c r="B2941" s="51">
        <v>42453</v>
      </c>
      <c r="C2941" s="75">
        <f t="shared" si="978"/>
        <v>42453</v>
      </c>
      <c r="D2941" s="50" t="s">
        <v>1224</v>
      </c>
      <c r="E2941" s="50">
        <v>13</v>
      </c>
      <c r="F2941" s="50">
        <v>0</v>
      </c>
      <c r="G2941" s="50">
        <v>45</v>
      </c>
      <c r="H2941" s="50">
        <v>0</v>
      </c>
      <c r="I2941" s="53">
        <f t="shared" si="959"/>
        <v>3.125E-2</v>
      </c>
      <c r="J2941" s="54">
        <f t="shared" si="960"/>
        <v>2.403846153846154E-3</v>
      </c>
      <c r="K2941" s="50" t="s">
        <v>1342</v>
      </c>
      <c r="L2941" s="50" t="s">
        <v>1695</v>
      </c>
      <c r="M2941" s="55">
        <f t="shared" si="961"/>
        <v>17.333333333333346</v>
      </c>
      <c r="N2941" s="50">
        <v>128</v>
      </c>
      <c r="O2941" s="50" t="s">
        <v>253</v>
      </c>
      <c r="S2941" s="151">
        <f t="shared" si="962"/>
        <v>0.26923076923076927</v>
      </c>
      <c r="T2941" s="151">
        <f t="shared" si="963"/>
        <v>0.13461538461538464</v>
      </c>
      <c r="V2941" s="393">
        <f t="shared" si="974"/>
        <v>0</v>
      </c>
      <c r="W2941" s="393">
        <f t="shared" si="975"/>
        <v>0</v>
      </c>
      <c r="X2941" s="53">
        <f t="shared" si="964"/>
        <v>6.2980769230769229E-2</v>
      </c>
      <c r="Y2941" s="53">
        <f t="shared" si="965"/>
        <v>9.9369949230769236E-2</v>
      </c>
      <c r="Z2941" s="53">
        <f t="shared" si="966"/>
        <v>3.1490384615384615E-2</v>
      </c>
      <c r="AA2941" s="53">
        <f t="shared" si="967"/>
        <v>4.9684974615384618E-2</v>
      </c>
      <c r="AB2941" s="50">
        <f t="shared" si="968"/>
        <v>342</v>
      </c>
      <c r="AC2941" s="50">
        <f t="shared" si="977"/>
        <v>2016</v>
      </c>
      <c r="AD2941" s="50">
        <f t="shared" si="969"/>
        <v>3</v>
      </c>
      <c r="AE2941" s="56">
        <f t="shared" si="970"/>
        <v>201603</v>
      </c>
      <c r="AF2941" s="56">
        <f t="shared" si="979"/>
        <v>13</v>
      </c>
      <c r="AG2941" s="58">
        <f t="shared" si="976"/>
        <v>0</v>
      </c>
      <c r="AH2941" s="56">
        <f t="shared" si="971"/>
        <v>24</v>
      </c>
      <c r="AI2941" s="53">
        <f t="shared" si="972"/>
        <v>8.117535923076924E-2</v>
      </c>
      <c r="AJ2941" s="56">
        <f t="shared" si="973"/>
        <v>13</v>
      </c>
    </row>
    <row r="2942" spans="1:36" x14ac:dyDescent="0.25">
      <c r="A2942" s="50">
        <v>2941</v>
      </c>
      <c r="B2942" s="51">
        <v>42454</v>
      </c>
      <c r="C2942" s="75">
        <f t="shared" si="978"/>
        <v>42454</v>
      </c>
      <c r="D2942" s="50" t="s">
        <v>1224</v>
      </c>
      <c r="E2942" s="50">
        <v>8.6999999999999993</v>
      </c>
      <c r="F2942" s="50">
        <v>0</v>
      </c>
      <c r="G2942" s="50">
        <v>30</v>
      </c>
      <c r="H2942" s="50">
        <v>1</v>
      </c>
      <c r="I2942" s="53">
        <f t="shared" si="959"/>
        <v>2.0844907407407406E-2</v>
      </c>
      <c r="J2942" s="54">
        <f t="shared" si="960"/>
        <v>2.3959663686675182E-3</v>
      </c>
      <c r="K2942" s="50" t="s">
        <v>1342</v>
      </c>
      <c r="L2942" s="50" t="s">
        <v>1695</v>
      </c>
      <c r="M2942" s="55">
        <f t="shared" si="961"/>
        <v>17.390338700721834</v>
      </c>
      <c r="N2942" s="50">
        <v>126</v>
      </c>
      <c r="O2942" s="50" t="s">
        <v>253</v>
      </c>
      <c r="R2942" s="50" t="s">
        <v>1715</v>
      </c>
      <c r="S2942" s="151">
        <f t="shared" si="962"/>
        <v>0.26834823329076202</v>
      </c>
      <c r="T2942" s="151">
        <f t="shared" si="963"/>
        <v>0.13417411664538101</v>
      </c>
      <c r="V2942" s="393">
        <f t="shared" si="974"/>
        <v>0</v>
      </c>
      <c r="W2942" s="393">
        <f t="shared" si="975"/>
        <v>0</v>
      </c>
      <c r="X2942" s="53">
        <f t="shared" si="964"/>
        <v>6.2774318859088976E-2</v>
      </c>
      <c r="Y2942" s="53">
        <f t="shared" si="965"/>
        <v>9.9163498859088969E-2</v>
      </c>
      <c r="Z2942" s="53">
        <f t="shared" si="966"/>
        <v>3.1387159429544488E-2</v>
      </c>
      <c r="AA2942" s="53">
        <f t="shared" si="967"/>
        <v>4.9581749429544485E-2</v>
      </c>
      <c r="AB2942" s="50">
        <f t="shared" si="968"/>
        <v>339</v>
      </c>
      <c r="AC2942" s="50">
        <f t="shared" si="977"/>
        <v>2016</v>
      </c>
      <c r="AD2942" s="50">
        <f t="shared" si="969"/>
        <v>3</v>
      </c>
      <c r="AE2942" s="56">
        <f t="shared" si="970"/>
        <v>201603</v>
      </c>
      <c r="AF2942" s="56">
        <f t="shared" si="979"/>
        <v>13</v>
      </c>
      <c r="AG2942" s="58">
        <f t="shared" si="976"/>
        <v>0</v>
      </c>
      <c r="AH2942" s="56">
        <f t="shared" si="971"/>
        <v>25</v>
      </c>
      <c r="AI2942" s="53">
        <f t="shared" si="972"/>
        <v>8.0968908859088973E-2</v>
      </c>
      <c r="AJ2942" s="56">
        <f t="shared" si="973"/>
        <v>8.6999999999999993</v>
      </c>
    </row>
    <row r="2943" spans="1:36" x14ac:dyDescent="0.25">
      <c r="A2943" s="50">
        <v>2942</v>
      </c>
      <c r="B2943" s="51">
        <v>42454</v>
      </c>
      <c r="C2943" s="75">
        <f t="shared" si="978"/>
        <v>42454</v>
      </c>
      <c r="D2943" s="50" t="s">
        <v>1223</v>
      </c>
      <c r="E2943" s="50">
        <v>9.25</v>
      </c>
      <c r="F2943" s="50">
        <v>2</v>
      </c>
      <c r="G2943" s="50">
        <v>6</v>
      </c>
      <c r="H2943" s="50">
        <v>47</v>
      </c>
      <c r="I2943" s="53">
        <f t="shared" si="959"/>
        <v>8.8043981481481473E-2</v>
      </c>
      <c r="J2943" s="54">
        <f t="shared" si="960"/>
        <v>9.5182682682682668E-3</v>
      </c>
      <c r="K2943" s="50" t="s">
        <v>1704</v>
      </c>
      <c r="L2943" s="50" t="s">
        <v>1716</v>
      </c>
      <c r="M2943" s="55">
        <f t="shared" si="961"/>
        <v>4.3775469961877258</v>
      </c>
      <c r="N2943" s="50">
        <v>144</v>
      </c>
      <c r="O2943" s="50" t="s">
        <v>1341</v>
      </c>
      <c r="S2943" s="151">
        <f t="shared" si="962"/>
        <v>0.24937862862862858</v>
      </c>
      <c r="T2943" s="151">
        <f t="shared" si="963"/>
        <v>0.12468931431431429</v>
      </c>
      <c r="V2943" s="393">
        <f t="shared" si="974"/>
        <v>0</v>
      </c>
      <c r="W2943" s="393">
        <f t="shared" si="975"/>
        <v>0</v>
      </c>
      <c r="X2943" s="53">
        <f t="shared" si="964"/>
        <v>0.24937862862862858</v>
      </c>
      <c r="Y2943" s="53">
        <f t="shared" si="965"/>
        <v>0.28576780862862861</v>
      </c>
      <c r="Z2943" s="53">
        <f t="shared" si="966"/>
        <v>0.12468931431431429</v>
      </c>
      <c r="AA2943" s="53">
        <f t="shared" si="967"/>
        <v>0.1428839043143143</v>
      </c>
      <c r="AB2943" s="50">
        <f t="shared" si="968"/>
        <v>3310</v>
      </c>
      <c r="AC2943" s="50">
        <f t="shared" si="977"/>
        <v>2016</v>
      </c>
      <c r="AD2943" s="50">
        <f t="shared" si="969"/>
        <v>3</v>
      </c>
      <c r="AE2943" s="56">
        <f t="shared" si="970"/>
        <v>201603</v>
      </c>
      <c r="AF2943" s="56">
        <f t="shared" si="979"/>
        <v>13</v>
      </c>
      <c r="AG2943" s="58">
        <f t="shared" si="976"/>
        <v>0</v>
      </c>
      <c r="AH2943" s="56">
        <f t="shared" si="971"/>
        <v>25</v>
      </c>
      <c r="AI2943" s="53">
        <f t="shared" si="972"/>
        <v>0.2675732186286286</v>
      </c>
      <c r="AJ2943" s="56">
        <f t="shared" si="973"/>
        <v>39.497499999999995</v>
      </c>
    </row>
    <row r="2944" spans="1:36" x14ac:dyDescent="0.25">
      <c r="A2944" s="50">
        <v>2943</v>
      </c>
      <c r="B2944" s="51">
        <v>42456</v>
      </c>
      <c r="C2944" s="75">
        <f t="shared" si="978"/>
        <v>42456</v>
      </c>
      <c r="D2944" s="50" t="s">
        <v>1223</v>
      </c>
      <c r="E2944" s="50">
        <v>5</v>
      </c>
      <c r="F2944" s="50">
        <v>0</v>
      </c>
      <c r="G2944" s="50">
        <v>58</v>
      </c>
      <c r="H2944" s="50">
        <v>10</v>
      </c>
      <c r="I2944" s="53">
        <f t="shared" si="959"/>
        <v>4.0393518518518516E-2</v>
      </c>
      <c r="J2944" s="54">
        <f t="shared" si="960"/>
        <v>8.0787037037037025E-3</v>
      </c>
      <c r="K2944" s="50" t="s">
        <v>1704</v>
      </c>
      <c r="L2944" s="50" t="s">
        <v>1558</v>
      </c>
      <c r="M2944" s="55">
        <f t="shared" si="961"/>
        <v>5.1575931232091738</v>
      </c>
      <c r="N2944" s="50">
        <v>140</v>
      </c>
      <c r="O2944" s="50" t="s">
        <v>377</v>
      </c>
      <c r="S2944" s="151">
        <f t="shared" si="962"/>
        <v>0.21166203703703701</v>
      </c>
      <c r="T2944" s="151">
        <f t="shared" si="963"/>
        <v>0.1058310185185185</v>
      </c>
      <c r="V2944" s="393">
        <f t="shared" si="974"/>
        <v>0</v>
      </c>
      <c r="W2944" s="393">
        <f t="shared" si="975"/>
        <v>0</v>
      </c>
      <c r="X2944" s="53">
        <f t="shared" si="964"/>
        <v>0.21166203703703701</v>
      </c>
      <c r="Y2944" s="53">
        <f t="shared" si="965"/>
        <v>0.248051217037037</v>
      </c>
      <c r="Z2944" s="53">
        <f t="shared" si="966"/>
        <v>0.1058310185185185</v>
      </c>
      <c r="AA2944" s="53">
        <f t="shared" si="967"/>
        <v>0.1240256085185185</v>
      </c>
      <c r="AB2944" s="50">
        <f t="shared" si="968"/>
        <v>2856</v>
      </c>
      <c r="AC2944" s="50">
        <f t="shared" si="977"/>
        <v>2016</v>
      </c>
      <c r="AD2944" s="50">
        <f t="shared" si="969"/>
        <v>3</v>
      </c>
      <c r="AE2944" s="56">
        <f t="shared" si="970"/>
        <v>201603</v>
      </c>
      <c r="AF2944" s="56">
        <f t="shared" si="979"/>
        <v>14</v>
      </c>
      <c r="AG2944" s="58">
        <f t="shared" si="976"/>
        <v>1</v>
      </c>
      <c r="AH2944" s="56">
        <f t="shared" si="971"/>
        <v>27</v>
      </c>
      <c r="AI2944" s="53">
        <f t="shared" si="972"/>
        <v>0.22985662703703702</v>
      </c>
      <c r="AJ2944" s="56">
        <f t="shared" si="973"/>
        <v>21.349999999999998</v>
      </c>
    </row>
    <row r="2945" spans="1:36" x14ac:dyDescent="0.25">
      <c r="A2945" s="50">
        <v>2944</v>
      </c>
      <c r="B2945" s="51">
        <v>42456</v>
      </c>
      <c r="C2945" s="75">
        <f t="shared" si="978"/>
        <v>42456</v>
      </c>
      <c r="D2945" s="50" t="s">
        <v>1224</v>
      </c>
      <c r="E2945" s="50">
        <v>13.3</v>
      </c>
      <c r="F2945" s="50">
        <v>1</v>
      </c>
      <c r="G2945" s="50">
        <v>12</v>
      </c>
      <c r="H2945" s="50">
        <v>26</v>
      </c>
      <c r="I2945" s="53">
        <f t="shared" si="959"/>
        <v>5.0300925925925923E-2</v>
      </c>
      <c r="J2945" s="54">
        <f t="shared" si="960"/>
        <v>3.7820245057087159E-3</v>
      </c>
      <c r="K2945" s="50" t="s">
        <v>1342</v>
      </c>
      <c r="L2945" s="50" t="s">
        <v>1711</v>
      </c>
      <c r="M2945" s="55">
        <f t="shared" si="961"/>
        <v>11.0170271514036</v>
      </c>
      <c r="N2945" s="50">
        <v>128</v>
      </c>
      <c r="O2945" s="50" t="s">
        <v>253</v>
      </c>
      <c r="S2945" s="151">
        <f t="shared" si="962"/>
        <v>0.42358674463937618</v>
      </c>
      <c r="T2945" s="151">
        <f t="shared" si="963"/>
        <v>0.21179337231968809</v>
      </c>
      <c r="V2945" s="393">
        <f t="shared" si="974"/>
        <v>0</v>
      </c>
      <c r="W2945" s="393">
        <f t="shared" si="975"/>
        <v>0</v>
      </c>
      <c r="X2945" s="53">
        <f t="shared" si="964"/>
        <v>9.9089042049568352E-2</v>
      </c>
      <c r="Y2945" s="53">
        <f t="shared" si="965"/>
        <v>0.13547822204956836</v>
      </c>
      <c r="Z2945" s="53">
        <f t="shared" si="966"/>
        <v>4.9544521024784176E-2</v>
      </c>
      <c r="AA2945" s="53">
        <f t="shared" si="967"/>
        <v>6.7739111024784179E-2</v>
      </c>
      <c r="AB2945" s="50">
        <f t="shared" si="968"/>
        <v>917</v>
      </c>
      <c r="AC2945" s="50">
        <f t="shared" si="977"/>
        <v>2016</v>
      </c>
      <c r="AD2945" s="50">
        <f t="shared" si="969"/>
        <v>3</v>
      </c>
      <c r="AE2945" s="56">
        <f t="shared" si="970"/>
        <v>201603</v>
      </c>
      <c r="AF2945" s="56">
        <f t="shared" si="979"/>
        <v>14</v>
      </c>
      <c r="AG2945" s="58">
        <f t="shared" si="976"/>
        <v>0</v>
      </c>
      <c r="AH2945" s="56">
        <f t="shared" si="971"/>
        <v>27</v>
      </c>
      <c r="AI2945" s="53">
        <f t="shared" si="972"/>
        <v>0.11728363204956835</v>
      </c>
      <c r="AJ2945" s="56">
        <f t="shared" si="973"/>
        <v>13.3</v>
      </c>
    </row>
    <row r="2946" spans="1:36" x14ac:dyDescent="0.25">
      <c r="A2946" s="50">
        <v>2945</v>
      </c>
      <c r="B2946" s="51">
        <v>42458</v>
      </c>
      <c r="C2946" s="75">
        <f t="shared" si="978"/>
        <v>42458</v>
      </c>
      <c r="D2946" s="50" t="s">
        <v>1223</v>
      </c>
      <c r="E2946" s="50">
        <v>2.8</v>
      </c>
      <c r="F2946" s="50">
        <v>0</v>
      </c>
      <c r="G2946" s="50">
        <v>30</v>
      </c>
      <c r="H2946" s="50">
        <v>0</v>
      </c>
      <c r="I2946" s="53">
        <f t="shared" ref="I2946:I3009" si="980">IF(E2946&gt;0,TIME(F2946,G2946,H2946),"")</f>
        <v>2.0833333333333332E-2</v>
      </c>
      <c r="J2946" s="54">
        <f t="shared" ref="J2946:J3009" si="981">IF(E2946&gt;0,TIME(F2946,G2946,H2946)/E2946,"")</f>
        <v>7.4404761904761909E-3</v>
      </c>
      <c r="K2946" s="50" t="s">
        <v>1700</v>
      </c>
      <c r="L2946" s="50" t="s">
        <v>1048</v>
      </c>
      <c r="M2946" s="55">
        <f t="shared" ref="M2946:M3009" si="982">IF(D2946&gt;0,0.0416666666666667/J2946,"")</f>
        <v>5.6000000000000041</v>
      </c>
      <c r="N2946" s="50">
        <v>0</v>
      </c>
      <c r="O2946" s="50" t="s">
        <v>253</v>
      </c>
      <c r="R2946" s="50" t="s">
        <v>1717</v>
      </c>
      <c r="S2946" s="151">
        <f t="shared" ref="S2946:S3009" si="983">IF("1-Swim"=D2946,J2946*2.4,IF("2-Bike"=D2946,J2946*112,IF("3-Run"=D2946,J2946*26.2,0)))</f>
        <v>0.19494047619047619</v>
      </c>
      <c r="T2946" s="151">
        <f t="shared" ref="T2946:T3009" si="984">S2946/2</f>
        <v>9.7470238095238096E-2</v>
      </c>
      <c r="V2946" s="393">
        <f t="shared" si="974"/>
        <v>0</v>
      </c>
      <c r="W2946" s="393">
        <f t="shared" si="975"/>
        <v>0</v>
      </c>
      <c r="X2946" s="53">
        <f t="shared" ref="X2946:X3009" si="985">J2946*26.2</f>
        <v>0.19494047619047619</v>
      </c>
      <c r="Y2946" s="53">
        <f t="shared" ref="Y2946:Y3009" si="986">(J2946+0.0013889)*26.2</f>
        <v>0.23132965619047618</v>
      </c>
      <c r="Z2946" s="53">
        <f t="shared" ref="Z2946:Z3009" si="987">X2946/2</f>
        <v>9.7470238095238096E-2</v>
      </c>
      <c r="AA2946" s="53">
        <f t="shared" ref="AA2946:AA3009" si="988">Y2946/2</f>
        <v>0.11566482809523809</v>
      </c>
      <c r="AB2946" s="50">
        <f t="shared" ref="AB2946:AB3009" si="989">RANK(J2946,J:J,1)</f>
        <v>2303</v>
      </c>
      <c r="AC2946" s="50">
        <f t="shared" si="977"/>
        <v>2016</v>
      </c>
      <c r="AD2946" s="50">
        <f t="shared" ref="AD2946:AD3009" si="990">MONTH(B2946)</f>
        <v>3</v>
      </c>
      <c r="AE2946" s="56">
        <f t="shared" ref="AE2946:AE3009" si="991">AC2946*100+AD2946</f>
        <v>201603</v>
      </c>
      <c r="AF2946" s="56">
        <f t="shared" si="979"/>
        <v>14</v>
      </c>
      <c r="AG2946" s="58">
        <f t="shared" si="976"/>
        <v>1</v>
      </c>
      <c r="AH2946" s="56">
        <f t="shared" ref="AH2946:AH3009" si="992">DAY(B2946)</f>
        <v>29</v>
      </c>
      <c r="AI2946" s="53">
        <f t="shared" ref="AI2946:AI3009" si="993">Z2946+AA2946</f>
        <v>0.21313506619047617</v>
      </c>
      <c r="AJ2946" s="56">
        <f t="shared" ref="AJ2946:AJ3009" si="994">IF("1-Swim"=D2946,E2946*46.7,IF("2-Bike"=D2946,E2946,IF("3-Run"=D2946,E2946*4.27,0)))</f>
        <v>11.955999999999998</v>
      </c>
    </row>
    <row r="2947" spans="1:36" x14ac:dyDescent="0.25">
      <c r="A2947" s="50">
        <v>2946</v>
      </c>
      <c r="B2947" s="51">
        <v>42459</v>
      </c>
      <c r="C2947" s="75">
        <f t="shared" si="978"/>
        <v>42459</v>
      </c>
      <c r="D2947" s="50" t="s">
        <v>1225</v>
      </c>
      <c r="E2947" s="50">
        <v>1</v>
      </c>
      <c r="F2947" s="50">
        <v>0</v>
      </c>
      <c r="G2947" s="50">
        <v>34</v>
      </c>
      <c r="H2947" s="50">
        <v>49</v>
      </c>
      <c r="I2947" s="53">
        <f t="shared" si="980"/>
        <v>2.417824074074074E-2</v>
      </c>
      <c r="J2947" s="54">
        <f t="shared" si="981"/>
        <v>2.417824074074074E-2</v>
      </c>
      <c r="K2947" s="50" t="s">
        <v>1155</v>
      </c>
      <c r="L2947" s="50" t="s">
        <v>1156</v>
      </c>
      <c r="M2947" s="55">
        <f t="shared" si="982"/>
        <v>1.7233125897558654</v>
      </c>
      <c r="N2947" s="50">
        <v>0</v>
      </c>
      <c r="O2947" s="50" t="s">
        <v>253</v>
      </c>
      <c r="R2947" s="50" t="s">
        <v>1718</v>
      </c>
      <c r="S2947" s="151">
        <f t="shared" si="983"/>
        <v>5.8027777777777775E-2</v>
      </c>
      <c r="T2947" s="151">
        <f t="shared" si="984"/>
        <v>2.9013888888888888E-2</v>
      </c>
      <c r="V2947" s="393">
        <f t="shared" ref="V2947:V3010" si="995">U2947*0.000568182</f>
        <v>0</v>
      </c>
      <c r="W2947" s="393">
        <f t="shared" ref="W2947:W3010" si="996">U2947*0.0006213713910761</f>
        <v>0</v>
      </c>
      <c r="X2947" s="53">
        <f t="shared" si="985"/>
        <v>0.63346990740740738</v>
      </c>
      <c r="Y2947" s="53">
        <f t="shared" si="986"/>
        <v>0.66985908740740729</v>
      </c>
      <c r="Z2947" s="53">
        <f t="shared" si="987"/>
        <v>0.31673495370370369</v>
      </c>
      <c r="AA2947" s="53">
        <f t="shared" si="988"/>
        <v>0.33492954370370365</v>
      </c>
      <c r="AB2947" s="50">
        <f t="shared" si="989"/>
        <v>3781</v>
      </c>
      <c r="AC2947" s="50">
        <f t="shared" si="977"/>
        <v>2016</v>
      </c>
      <c r="AD2947" s="50">
        <f t="shared" si="990"/>
        <v>3</v>
      </c>
      <c r="AE2947" s="56">
        <f t="shared" si="991"/>
        <v>201603</v>
      </c>
      <c r="AF2947" s="56">
        <f t="shared" si="979"/>
        <v>14</v>
      </c>
      <c r="AG2947" s="58">
        <f t="shared" si="976"/>
        <v>0</v>
      </c>
      <c r="AH2947" s="56">
        <f t="shared" si="992"/>
        <v>30</v>
      </c>
      <c r="AI2947" s="53">
        <f t="shared" si="993"/>
        <v>0.65166449740740728</v>
      </c>
      <c r="AJ2947" s="56">
        <f t="shared" si="994"/>
        <v>46.7</v>
      </c>
    </row>
    <row r="2948" spans="1:36" x14ac:dyDescent="0.25">
      <c r="A2948" s="50">
        <v>2947</v>
      </c>
      <c r="B2948" s="51">
        <v>42461</v>
      </c>
      <c r="C2948" s="75">
        <f t="shared" si="978"/>
        <v>42461</v>
      </c>
      <c r="D2948" s="50" t="s">
        <v>1224</v>
      </c>
      <c r="E2948" s="50">
        <v>11</v>
      </c>
      <c r="F2948" s="50">
        <v>0</v>
      </c>
      <c r="G2948" s="50">
        <v>50</v>
      </c>
      <c r="H2948" s="50">
        <v>4</v>
      </c>
      <c r="I2948" s="53">
        <f t="shared" si="980"/>
        <v>3.4768518518518525E-2</v>
      </c>
      <c r="J2948" s="54">
        <f t="shared" si="981"/>
        <v>3.1607744107744113E-3</v>
      </c>
      <c r="K2948" s="50" t="s">
        <v>1342</v>
      </c>
      <c r="L2948" s="50" t="s">
        <v>1719</v>
      </c>
      <c r="M2948" s="55">
        <f t="shared" si="982"/>
        <v>13.182423435419448</v>
      </c>
      <c r="N2948" s="50">
        <v>128</v>
      </c>
      <c r="O2948" s="50" t="s">
        <v>253</v>
      </c>
      <c r="S2948" s="151">
        <f t="shared" si="983"/>
        <v>0.35400673400673405</v>
      </c>
      <c r="T2948" s="151">
        <f t="shared" si="984"/>
        <v>0.17700336700336702</v>
      </c>
      <c r="V2948" s="393">
        <f t="shared" si="995"/>
        <v>0</v>
      </c>
      <c r="W2948" s="393">
        <f t="shared" si="996"/>
        <v>0</v>
      </c>
      <c r="X2948" s="53">
        <f t="shared" si="985"/>
        <v>8.2812289562289573E-2</v>
      </c>
      <c r="Y2948" s="53">
        <f t="shared" si="986"/>
        <v>0.11920146956228957</v>
      </c>
      <c r="Z2948" s="53">
        <f t="shared" si="987"/>
        <v>4.1406144781144787E-2</v>
      </c>
      <c r="AA2948" s="53">
        <f t="shared" si="988"/>
        <v>5.9600734781144783E-2</v>
      </c>
      <c r="AB2948" s="50">
        <f t="shared" si="989"/>
        <v>825</v>
      </c>
      <c r="AC2948" s="50">
        <f t="shared" si="977"/>
        <v>2016</v>
      </c>
      <c r="AD2948" s="50">
        <f t="shared" si="990"/>
        <v>4</v>
      </c>
      <c r="AE2948" s="56">
        <f t="shared" si="991"/>
        <v>201604</v>
      </c>
      <c r="AF2948" s="56">
        <f t="shared" si="979"/>
        <v>14</v>
      </c>
      <c r="AG2948" s="58">
        <f t="shared" si="976"/>
        <v>1</v>
      </c>
      <c r="AH2948" s="56">
        <f t="shared" si="992"/>
        <v>1</v>
      </c>
      <c r="AI2948" s="53">
        <f t="shared" si="993"/>
        <v>0.10100687956228957</v>
      </c>
      <c r="AJ2948" s="56">
        <f t="shared" si="994"/>
        <v>11</v>
      </c>
    </row>
    <row r="2949" spans="1:36" x14ac:dyDescent="0.25">
      <c r="A2949" s="50">
        <v>2948</v>
      </c>
      <c r="B2949" s="51">
        <v>42461</v>
      </c>
      <c r="C2949" s="75">
        <f t="shared" si="978"/>
        <v>42461</v>
      </c>
      <c r="D2949" s="50" t="s">
        <v>1223</v>
      </c>
      <c r="E2949" s="50">
        <v>8.1</v>
      </c>
      <c r="F2949" s="50">
        <v>1</v>
      </c>
      <c r="G2949" s="50">
        <v>38</v>
      </c>
      <c r="H2949" s="50">
        <v>5</v>
      </c>
      <c r="I2949" s="53">
        <f t="shared" si="980"/>
        <v>6.8113425925925938E-2</v>
      </c>
      <c r="J2949" s="54">
        <f t="shared" si="981"/>
        <v>8.4090649291266601E-3</v>
      </c>
      <c r="K2949" s="50" t="s">
        <v>1704</v>
      </c>
      <c r="L2949" s="50" t="s">
        <v>1720</v>
      </c>
      <c r="M2949" s="55">
        <f t="shared" si="982"/>
        <v>4.9549702633814805</v>
      </c>
      <c r="N2949" s="50">
        <v>158</v>
      </c>
      <c r="O2949" s="50" t="s">
        <v>201</v>
      </c>
      <c r="S2949" s="151">
        <f t="shared" si="983"/>
        <v>0.22031750114311849</v>
      </c>
      <c r="T2949" s="151">
        <f t="shared" si="984"/>
        <v>0.11015875057155924</v>
      </c>
      <c r="V2949" s="393">
        <f t="shared" si="995"/>
        <v>0</v>
      </c>
      <c r="W2949" s="393">
        <f t="shared" si="996"/>
        <v>0</v>
      </c>
      <c r="X2949" s="53">
        <f t="shared" si="985"/>
        <v>0.22031750114311849</v>
      </c>
      <c r="Y2949" s="53">
        <f t="shared" si="986"/>
        <v>0.25670668114311851</v>
      </c>
      <c r="Z2949" s="53">
        <f t="shared" si="987"/>
        <v>0.11015875057155924</v>
      </c>
      <c r="AA2949" s="53">
        <f t="shared" si="988"/>
        <v>0.12835334057155925</v>
      </c>
      <c r="AB2949" s="50">
        <f t="shared" si="989"/>
        <v>3054</v>
      </c>
      <c r="AC2949" s="50">
        <f t="shared" si="977"/>
        <v>2016</v>
      </c>
      <c r="AD2949" s="50">
        <f t="shared" si="990"/>
        <v>4</v>
      </c>
      <c r="AE2949" s="56">
        <f t="shared" si="991"/>
        <v>201604</v>
      </c>
      <c r="AF2949" s="56">
        <f t="shared" si="979"/>
        <v>14</v>
      </c>
      <c r="AG2949" s="58">
        <f t="shared" si="976"/>
        <v>0</v>
      </c>
      <c r="AH2949" s="56">
        <f t="shared" si="992"/>
        <v>1</v>
      </c>
      <c r="AI2949" s="53">
        <f t="shared" si="993"/>
        <v>0.2385120911431185</v>
      </c>
      <c r="AJ2949" s="56">
        <f t="shared" si="994"/>
        <v>34.586999999999996</v>
      </c>
    </row>
    <row r="2950" spans="1:36" x14ac:dyDescent="0.25">
      <c r="A2950" s="50">
        <v>2949</v>
      </c>
      <c r="B2950" s="51">
        <v>42462</v>
      </c>
      <c r="C2950" s="75">
        <f t="shared" si="978"/>
        <v>42462</v>
      </c>
      <c r="D2950" s="50" t="s">
        <v>1223</v>
      </c>
      <c r="E2950" s="50">
        <v>3.1</v>
      </c>
      <c r="F2950" s="50">
        <v>0</v>
      </c>
      <c r="G2950" s="50">
        <v>30</v>
      </c>
      <c r="H2950" s="50">
        <v>5</v>
      </c>
      <c r="I2950" s="53">
        <f t="shared" si="980"/>
        <v>2.0891203703703703E-2</v>
      </c>
      <c r="J2950" s="54">
        <f t="shared" si="981"/>
        <v>6.7390979689366786E-3</v>
      </c>
      <c r="K2950" s="50" t="s">
        <v>1704</v>
      </c>
      <c r="L2950" s="50" t="s">
        <v>1721</v>
      </c>
      <c r="M2950" s="55">
        <f t="shared" si="982"/>
        <v>6.1828254847645479</v>
      </c>
      <c r="N2950" s="50">
        <v>0</v>
      </c>
      <c r="O2950" s="50" t="s">
        <v>1341</v>
      </c>
      <c r="R2950" s="50" t="s">
        <v>1684</v>
      </c>
      <c r="S2950" s="151">
        <f t="shared" si="983"/>
        <v>0.17656436678614099</v>
      </c>
      <c r="T2950" s="151">
        <f t="shared" si="984"/>
        <v>8.8282183393070493E-2</v>
      </c>
      <c r="V2950" s="393">
        <f t="shared" si="995"/>
        <v>0</v>
      </c>
      <c r="W2950" s="393">
        <f t="shared" si="996"/>
        <v>0</v>
      </c>
      <c r="X2950" s="53">
        <f t="shared" si="985"/>
        <v>0.17656436678614099</v>
      </c>
      <c r="Y2950" s="53">
        <f t="shared" si="986"/>
        <v>0.21295354678614098</v>
      </c>
      <c r="Z2950" s="53">
        <f t="shared" si="987"/>
        <v>8.8282183393070493E-2</v>
      </c>
      <c r="AA2950" s="53">
        <f t="shared" si="988"/>
        <v>0.10647677339307049</v>
      </c>
      <c r="AB2950" s="50">
        <f t="shared" si="989"/>
        <v>1445</v>
      </c>
      <c r="AC2950" s="50">
        <f t="shared" si="977"/>
        <v>2016</v>
      </c>
      <c r="AD2950" s="50">
        <f t="shared" si="990"/>
        <v>4</v>
      </c>
      <c r="AE2950" s="56">
        <f t="shared" si="991"/>
        <v>201604</v>
      </c>
      <c r="AF2950" s="56">
        <f t="shared" si="979"/>
        <v>14</v>
      </c>
      <c r="AG2950" s="58">
        <f t="shared" si="976"/>
        <v>0</v>
      </c>
      <c r="AH2950" s="56">
        <f t="shared" si="992"/>
        <v>2</v>
      </c>
      <c r="AI2950" s="53">
        <f t="shared" si="993"/>
        <v>0.19475895678614097</v>
      </c>
      <c r="AJ2950" s="56">
        <f t="shared" si="994"/>
        <v>13.236999999999998</v>
      </c>
    </row>
    <row r="2951" spans="1:36" x14ac:dyDescent="0.25">
      <c r="A2951" s="50">
        <v>2950</v>
      </c>
      <c r="B2951" s="51">
        <v>42463</v>
      </c>
      <c r="C2951" s="75">
        <f t="shared" si="978"/>
        <v>42463</v>
      </c>
      <c r="D2951" s="50" t="s">
        <v>1223</v>
      </c>
      <c r="E2951" s="50">
        <v>10</v>
      </c>
      <c r="F2951" s="50">
        <v>1</v>
      </c>
      <c r="G2951" s="50">
        <v>47</v>
      </c>
      <c r="H2951" s="50">
        <v>0</v>
      </c>
      <c r="I2951" s="53">
        <f t="shared" si="980"/>
        <v>7.4305555555555555E-2</v>
      </c>
      <c r="J2951" s="54">
        <f t="shared" si="981"/>
        <v>7.4305555555555557E-3</v>
      </c>
      <c r="K2951" s="50" t="s">
        <v>1704</v>
      </c>
      <c r="L2951" s="50" t="s">
        <v>17</v>
      </c>
      <c r="M2951" s="55">
        <f t="shared" si="982"/>
        <v>5.6074766355140229</v>
      </c>
      <c r="N2951" s="50">
        <v>0</v>
      </c>
      <c r="O2951" s="50" t="s">
        <v>253</v>
      </c>
      <c r="S2951" s="151">
        <f t="shared" si="983"/>
        <v>0.19468055555555555</v>
      </c>
      <c r="T2951" s="151">
        <f t="shared" si="984"/>
        <v>9.7340277777777776E-2</v>
      </c>
      <c r="V2951" s="393">
        <f t="shared" si="995"/>
        <v>0</v>
      </c>
      <c r="W2951" s="393">
        <f t="shared" si="996"/>
        <v>0</v>
      </c>
      <c r="X2951" s="53">
        <f t="shared" si="985"/>
        <v>0.19468055555555555</v>
      </c>
      <c r="Y2951" s="53">
        <f t="shared" si="986"/>
        <v>0.23106973555555554</v>
      </c>
      <c r="Z2951" s="53">
        <f t="shared" si="987"/>
        <v>9.7340277777777776E-2</v>
      </c>
      <c r="AA2951" s="53">
        <f t="shared" si="988"/>
        <v>0.11553486777777777</v>
      </c>
      <c r="AB2951" s="50">
        <f t="shared" si="989"/>
        <v>2294</v>
      </c>
      <c r="AC2951" s="50">
        <f t="shared" si="977"/>
        <v>2016</v>
      </c>
      <c r="AD2951" s="50">
        <f t="shared" si="990"/>
        <v>4</v>
      </c>
      <c r="AE2951" s="56">
        <f t="shared" si="991"/>
        <v>201604</v>
      </c>
      <c r="AF2951" s="56">
        <f t="shared" si="979"/>
        <v>15</v>
      </c>
      <c r="AG2951" s="58">
        <f t="shared" si="976"/>
        <v>0</v>
      </c>
      <c r="AH2951" s="56">
        <f t="shared" si="992"/>
        <v>3</v>
      </c>
      <c r="AI2951" s="53">
        <f t="shared" si="993"/>
        <v>0.21287514555555553</v>
      </c>
      <c r="AJ2951" s="56">
        <f t="shared" si="994"/>
        <v>42.699999999999996</v>
      </c>
    </row>
    <row r="2952" spans="1:36" x14ac:dyDescent="0.25">
      <c r="A2952" s="50">
        <v>2951</v>
      </c>
      <c r="B2952" s="51">
        <v>42465</v>
      </c>
      <c r="C2952" s="75">
        <f t="shared" si="978"/>
        <v>42465</v>
      </c>
      <c r="D2952" s="50" t="s">
        <v>1223</v>
      </c>
      <c r="E2952" s="50">
        <v>3.1</v>
      </c>
      <c r="F2952" s="50">
        <v>0</v>
      </c>
      <c r="G2952" s="50">
        <v>30</v>
      </c>
      <c r="H2952" s="50">
        <v>2</v>
      </c>
      <c r="I2952" s="53">
        <f t="shared" si="980"/>
        <v>2.0856481481481479E-2</v>
      </c>
      <c r="J2952" s="54">
        <f t="shared" si="981"/>
        <v>6.7278972520907997E-3</v>
      </c>
      <c r="K2952" s="50" t="s">
        <v>1704</v>
      </c>
      <c r="L2952" s="50" t="s">
        <v>17</v>
      </c>
      <c r="M2952" s="55">
        <f t="shared" si="982"/>
        <v>6.1931187569367427</v>
      </c>
      <c r="N2952" s="50">
        <v>0</v>
      </c>
      <c r="S2952" s="151">
        <f t="shared" si="983"/>
        <v>0.17627090800477896</v>
      </c>
      <c r="T2952" s="151">
        <f t="shared" si="984"/>
        <v>8.8135454002389479E-2</v>
      </c>
      <c r="V2952" s="393">
        <f t="shared" si="995"/>
        <v>0</v>
      </c>
      <c r="W2952" s="393">
        <f t="shared" si="996"/>
        <v>0</v>
      </c>
      <c r="X2952" s="53">
        <f t="shared" si="985"/>
        <v>0.17627090800477896</v>
      </c>
      <c r="Y2952" s="53">
        <f t="shared" si="986"/>
        <v>0.21266008800477895</v>
      </c>
      <c r="Z2952" s="53">
        <f t="shared" si="987"/>
        <v>8.8135454002389479E-2</v>
      </c>
      <c r="AA2952" s="53">
        <f t="shared" si="988"/>
        <v>0.10633004400238948</v>
      </c>
      <c r="AB2952" s="50">
        <f t="shared" si="989"/>
        <v>1428</v>
      </c>
      <c r="AC2952" s="50">
        <f t="shared" si="977"/>
        <v>2016</v>
      </c>
      <c r="AD2952" s="50">
        <f t="shared" si="990"/>
        <v>4</v>
      </c>
      <c r="AE2952" s="56">
        <f t="shared" si="991"/>
        <v>201604</v>
      </c>
      <c r="AF2952" s="56">
        <f t="shared" si="979"/>
        <v>15</v>
      </c>
      <c r="AG2952" s="58">
        <f t="shared" si="976"/>
        <v>1</v>
      </c>
      <c r="AH2952" s="56">
        <f t="shared" si="992"/>
        <v>5</v>
      </c>
      <c r="AI2952" s="53">
        <f t="shared" si="993"/>
        <v>0.19446549800477897</v>
      </c>
      <c r="AJ2952" s="56">
        <f t="shared" si="994"/>
        <v>13.236999999999998</v>
      </c>
    </row>
    <row r="2953" spans="1:36" x14ac:dyDescent="0.25">
      <c r="A2953" s="50">
        <v>2952</v>
      </c>
      <c r="B2953" s="51">
        <v>42469</v>
      </c>
      <c r="C2953" s="75">
        <f t="shared" si="978"/>
        <v>42469</v>
      </c>
      <c r="D2953" s="50" t="s">
        <v>1223</v>
      </c>
      <c r="E2953" s="50">
        <v>3.5</v>
      </c>
      <c r="F2953" s="50">
        <v>0</v>
      </c>
      <c r="G2953" s="50">
        <v>37</v>
      </c>
      <c r="H2953" s="50">
        <v>21</v>
      </c>
      <c r="I2953" s="53">
        <f t="shared" si="980"/>
        <v>2.5937500000000002E-2</v>
      </c>
      <c r="J2953" s="54">
        <f t="shared" si="981"/>
        <v>7.4107142857142861E-3</v>
      </c>
      <c r="K2953" s="50" t="s">
        <v>1704</v>
      </c>
      <c r="L2953" s="50" t="s">
        <v>1722</v>
      </c>
      <c r="M2953" s="55">
        <f t="shared" si="982"/>
        <v>5.6224899598393616</v>
      </c>
      <c r="N2953" s="50">
        <v>0</v>
      </c>
      <c r="O2953" s="50" t="s">
        <v>201</v>
      </c>
      <c r="S2953" s="151">
        <f t="shared" si="983"/>
        <v>0.1941607142857143</v>
      </c>
      <c r="T2953" s="151">
        <f t="shared" si="984"/>
        <v>9.7080357142857149E-2</v>
      </c>
      <c r="V2953" s="393">
        <f t="shared" si="995"/>
        <v>0</v>
      </c>
      <c r="W2953" s="393">
        <f t="shared" si="996"/>
        <v>0</v>
      </c>
      <c r="X2953" s="53">
        <f t="shared" si="985"/>
        <v>0.1941607142857143</v>
      </c>
      <c r="Y2953" s="53">
        <f t="shared" si="986"/>
        <v>0.23054989428571429</v>
      </c>
      <c r="Z2953" s="53">
        <f t="shared" si="987"/>
        <v>9.7080357142857149E-2</v>
      </c>
      <c r="AA2953" s="53">
        <f t="shared" si="988"/>
        <v>0.11527494714285715</v>
      </c>
      <c r="AB2953" s="50">
        <f t="shared" si="989"/>
        <v>2278</v>
      </c>
      <c r="AC2953" s="50">
        <f t="shared" si="977"/>
        <v>2016</v>
      </c>
      <c r="AD2953" s="50">
        <f t="shared" si="990"/>
        <v>4</v>
      </c>
      <c r="AE2953" s="56">
        <f t="shared" si="991"/>
        <v>201604</v>
      </c>
      <c r="AF2953" s="56">
        <f t="shared" si="979"/>
        <v>15</v>
      </c>
      <c r="AG2953" s="58">
        <f t="shared" ref="AG2953:AG3016" si="997">IF(ISBLANK(B2953)," ",MAX(B2953-B2952-1,0))</f>
        <v>3</v>
      </c>
      <c r="AH2953" s="56">
        <f t="shared" si="992"/>
        <v>9</v>
      </c>
      <c r="AI2953" s="53">
        <f t="shared" si="993"/>
        <v>0.21235530428571431</v>
      </c>
      <c r="AJ2953" s="56">
        <f t="shared" si="994"/>
        <v>14.944999999999999</v>
      </c>
    </row>
    <row r="2954" spans="1:36" x14ac:dyDescent="0.25">
      <c r="A2954" s="50">
        <v>2953</v>
      </c>
      <c r="B2954" s="51">
        <v>42471</v>
      </c>
      <c r="C2954" s="75">
        <f t="shared" si="978"/>
        <v>42471</v>
      </c>
      <c r="D2954" s="50" t="s">
        <v>1223</v>
      </c>
      <c r="E2954" s="50">
        <v>3.25</v>
      </c>
      <c r="F2954" s="50">
        <v>0</v>
      </c>
      <c r="G2954" s="50">
        <v>33</v>
      </c>
      <c r="H2954" s="50">
        <v>25</v>
      </c>
      <c r="I2954" s="53">
        <f t="shared" si="980"/>
        <v>2.3206018518518515E-2</v>
      </c>
      <c r="J2954" s="54">
        <f t="shared" si="981"/>
        <v>7.1403133903133889E-3</v>
      </c>
      <c r="K2954" s="50" t="s">
        <v>1704</v>
      </c>
      <c r="L2954" s="50" t="s">
        <v>1722</v>
      </c>
      <c r="M2954" s="55">
        <f t="shared" si="982"/>
        <v>5.8354114713217013</v>
      </c>
      <c r="N2954" s="50">
        <v>0</v>
      </c>
      <c r="O2954" s="50" t="s">
        <v>201</v>
      </c>
      <c r="S2954" s="151">
        <f t="shared" si="983"/>
        <v>0.18707621082621079</v>
      </c>
      <c r="T2954" s="151">
        <f t="shared" si="984"/>
        <v>9.3538105413105394E-2</v>
      </c>
      <c r="V2954" s="393">
        <f t="shared" si="995"/>
        <v>0</v>
      </c>
      <c r="W2954" s="393">
        <f t="shared" si="996"/>
        <v>0</v>
      </c>
      <c r="X2954" s="53">
        <f t="shared" si="985"/>
        <v>0.18707621082621079</v>
      </c>
      <c r="Y2954" s="53">
        <f t="shared" si="986"/>
        <v>0.22346539082621078</v>
      </c>
      <c r="Z2954" s="53">
        <f t="shared" si="987"/>
        <v>9.3538105413105394E-2</v>
      </c>
      <c r="AA2954" s="53">
        <f t="shared" si="988"/>
        <v>0.11173269541310539</v>
      </c>
      <c r="AB2954" s="50">
        <f t="shared" si="989"/>
        <v>1967</v>
      </c>
      <c r="AC2954" s="50">
        <f t="shared" si="977"/>
        <v>2016</v>
      </c>
      <c r="AD2954" s="50">
        <f t="shared" si="990"/>
        <v>4</v>
      </c>
      <c r="AE2954" s="56">
        <f t="shared" si="991"/>
        <v>201604</v>
      </c>
      <c r="AF2954" s="56">
        <f t="shared" si="979"/>
        <v>16</v>
      </c>
      <c r="AG2954" s="58">
        <f t="shared" si="997"/>
        <v>1</v>
      </c>
      <c r="AH2954" s="56">
        <f t="shared" si="992"/>
        <v>11</v>
      </c>
      <c r="AI2954" s="53">
        <f t="shared" si="993"/>
        <v>0.2052708008262108</v>
      </c>
      <c r="AJ2954" s="56">
        <f t="shared" si="994"/>
        <v>13.877499999999998</v>
      </c>
    </row>
    <row r="2955" spans="1:36" x14ac:dyDescent="0.25">
      <c r="A2955" s="50">
        <v>2954</v>
      </c>
      <c r="B2955" s="51">
        <v>42478</v>
      </c>
      <c r="C2955" s="75">
        <f t="shared" si="978"/>
        <v>42478</v>
      </c>
      <c r="D2955" s="50" t="s">
        <v>1224</v>
      </c>
      <c r="E2955" s="50">
        <v>9.9</v>
      </c>
      <c r="F2955" s="50">
        <v>0</v>
      </c>
      <c r="G2955" s="50">
        <v>44</v>
      </c>
      <c r="H2955" s="50">
        <v>40</v>
      </c>
      <c r="I2955" s="53">
        <f t="shared" si="980"/>
        <v>3.1018518518518515E-2</v>
      </c>
      <c r="J2955" s="54">
        <f t="shared" si="981"/>
        <v>3.1331836887392439E-3</v>
      </c>
      <c r="K2955" s="50" t="s">
        <v>930</v>
      </c>
      <c r="L2955" s="50" t="s">
        <v>1723</v>
      </c>
      <c r="M2955" s="55">
        <f t="shared" si="982"/>
        <v>13.29850746268658</v>
      </c>
      <c r="N2955" s="50">
        <v>0</v>
      </c>
      <c r="O2955" s="50" t="s">
        <v>255</v>
      </c>
      <c r="S2955" s="151">
        <f t="shared" si="983"/>
        <v>0.35091657313879532</v>
      </c>
      <c r="T2955" s="151">
        <f t="shared" si="984"/>
        <v>0.17545828656939766</v>
      </c>
      <c r="V2955" s="393">
        <f t="shared" si="995"/>
        <v>0</v>
      </c>
      <c r="W2955" s="393">
        <f t="shared" si="996"/>
        <v>0</v>
      </c>
      <c r="X2955" s="53">
        <f t="shared" si="985"/>
        <v>8.208941264496819E-2</v>
      </c>
      <c r="Y2955" s="53">
        <f t="shared" si="986"/>
        <v>0.1184785926449682</v>
      </c>
      <c r="Z2955" s="53">
        <f t="shared" si="987"/>
        <v>4.1044706322484095E-2</v>
      </c>
      <c r="AA2955" s="53">
        <f t="shared" si="988"/>
        <v>5.9239296322484099E-2</v>
      </c>
      <c r="AB2955" s="50">
        <f t="shared" si="989"/>
        <v>815</v>
      </c>
      <c r="AC2955" s="50">
        <f t="shared" si="977"/>
        <v>2016</v>
      </c>
      <c r="AD2955" s="50">
        <f t="shared" si="990"/>
        <v>4</v>
      </c>
      <c r="AE2955" s="56">
        <f t="shared" si="991"/>
        <v>201604</v>
      </c>
      <c r="AF2955" s="56">
        <f t="shared" si="979"/>
        <v>17</v>
      </c>
      <c r="AG2955" s="58">
        <f t="shared" si="997"/>
        <v>6</v>
      </c>
      <c r="AH2955" s="56">
        <f t="shared" si="992"/>
        <v>18</v>
      </c>
      <c r="AI2955" s="53">
        <f t="shared" si="993"/>
        <v>0.1002840026449682</v>
      </c>
      <c r="AJ2955" s="56">
        <f t="shared" si="994"/>
        <v>9.9</v>
      </c>
    </row>
    <row r="2956" spans="1:36" x14ac:dyDescent="0.25">
      <c r="A2956" s="50">
        <v>2955</v>
      </c>
      <c r="B2956" s="51">
        <v>42480</v>
      </c>
      <c r="C2956" s="75">
        <f t="shared" si="978"/>
        <v>42480</v>
      </c>
      <c r="D2956" s="50" t="s">
        <v>1223</v>
      </c>
      <c r="E2956" s="50">
        <v>3.1</v>
      </c>
      <c r="F2956" s="50">
        <v>0</v>
      </c>
      <c r="G2956" s="50">
        <v>31</v>
      </c>
      <c r="H2956" s="50">
        <v>1</v>
      </c>
      <c r="I2956" s="53">
        <f t="shared" si="980"/>
        <v>2.1539351851851851E-2</v>
      </c>
      <c r="J2956" s="54">
        <f t="shared" si="981"/>
        <v>6.9481780167264034E-3</v>
      </c>
      <c r="K2956" s="50" t="s">
        <v>1700</v>
      </c>
      <c r="L2956" s="50" t="s">
        <v>1666</v>
      </c>
      <c r="M2956" s="55">
        <f t="shared" si="982"/>
        <v>5.996775926921015</v>
      </c>
      <c r="N2956" s="50">
        <v>156</v>
      </c>
      <c r="O2956" s="50" t="s">
        <v>255</v>
      </c>
      <c r="S2956" s="151">
        <f t="shared" si="983"/>
        <v>0.18204226403823176</v>
      </c>
      <c r="T2956" s="151">
        <f t="shared" si="984"/>
        <v>9.102113201911588E-2</v>
      </c>
      <c r="V2956" s="393">
        <f t="shared" si="995"/>
        <v>0</v>
      </c>
      <c r="W2956" s="393">
        <f t="shared" si="996"/>
        <v>0</v>
      </c>
      <c r="X2956" s="53">
        <f t="shared" si="985"/>
        <v>0.18204226403823176</v>
      </c>
      <c r="Y2956" s="53">
        <f t="shared" si="986"/>
        <v>0.21843144403823175</v>
      </c>
      <c r="Z2956" s="53">
        <f t="shared" si="987"/>
        <v>9.102113201911588E-2</v>
      </c>
      <c r="AA2956" s="53">
        <f t="shared" si="988"/>
        <v>0.10921572201911588</v>
      </c>
      <c r="AB2956" s="50">
        <f t="shared" si="989"/>
        <v>1735</v>
      </c>
      <c r="AC2956" s="50">
        <f t="shared" si="977"/>
        <v>2016</v>
      </c>
      <c r="AD2956" s="50">
        <f t="shared" si="990"/>
        <v>4</v>
      </c>
      <c r="AE2956" s="56">
        <f t="shared" si="991"/>
        <v>201604</v>
      </c>
      <c r="AF2956" s="56">
        <f t="shared" si="979"/>
        <v>17</v>
      </c>
      <c r="AG2956" s="58">
        <f t="shared" si="997"/>
        <v>1</v>
      </c>
      <c r="AH2956" s="56">
        <f t="shared" si="992"/>
        <v>20</v>
      </c>
      <c r="AI2956" s="53">
        <f t="shared" si="993"/>
        <v>0.20023685403823177</v>
      </c>
      <c r="AJ2956" s="56">
        <f t="shared" si="994"/>
        <v>13.236999999999998</v>
      </c>
    </row>
    <row r="2957" spans="1:36" x14ac:dyDescent="0.25">
      <c r="A2957" s="50">
        <v>2956</v>
      </c>
      <c r="B2957" s="51">
        <v>42482</v>
      </c>
      <c r="C2957" s="75">
        <f t="shared" si="978"/>
        <v>42482</v>
      </c>
      <c r="D2957" s="50" t="s">
        <v>1223</v>
      </c>
      <c r="E2957" s="50">
        <v>1.5</v>
      </c>
      <c r="F2957" s="50">
        <v>0</v>
      </c>
      <c r="G2957" s="50">
        <v>17</v>
      </c>
      <c r="H2957" s="50">
        <v>45</v>
      </c>
      <c r="I2957" s="53">
        <f t="shared" si="980"/>
        <v>1.2326388888888888E-2</v>
      </c>
      <c r="J2957" s="54">
        <f t="shared" si="981"/>
        <v>8.2175925925925923E-3</v>
      </c>
      <c r="K2957" s="50" t="s">
        <v>1704</v>
      </c>
      <c r="L2957" s="50" t="s">
        <v>1686</v>
      </c>
      <c r="M2957" s="55">
        <f t="shared" si="982"/>
        <v>5.0704225352112715</v>
      </c>
      <c r="N2957" s="50">
        <v>0</v>
      </c>
      <c r="O2957" s="50" t="s">
        <v>377</v>
      </c>
      <c r="S2957" s="151">
        <f t="shared" si="983"/>
        <v>0.21530092592592592</v>
      </c>
      <c r="T2957" s="151">
        <f t="shared" si="984"/>
        <v>0.10765046296296296</v>
      </c>
      <c r="V2957" s="393">
        <f t="shared" si="995"/>
        <v>0</v>
      </c>
      <c r="W2957" s="393">
        <f t="shared" si="996"/>
        <v>0</v>
      </c>
      <c r="X2957" s="53">
        <f t="shared" si="985"/>
        <v>0.21530092592592592</v>
      </c>
      <c r="Y2957" s="53">
        <f t="shared" si="986"/>
        <v>0.25169010592592594</v>
      </c>
      <c r="Z2957" s="53">
        <f t="shared" si="987"/>
        <v>0.10765046296296296</v>
      </c>
      <c r="AA2957" s="53">
        <f t="shared" si="988"/>
        <v>0.12584505296296297</v>
      </c>
      <c r="AB2957" s="50">
        <f t="shared" si="989"/>
        <v>2940</v>
      </c>
      <c r="AC2957" s="50">
        <f t="shared" si="977"/>
        <v>2016</v>
      </c>
      <c r="AD2957" s="50">
        <f t="shared" si="990"/>
        <v>4</v>
      </c>
      <c r="AE2957" s="56">
        <f t="shared" si="991"/>
        <v>201604</v>
      </c>
      <c r="AF2957" s="56">
        <f t="shared" si="979"/>
        <v>17</v>
      </c>
      <c r="AG2957" s="58">
        <f t="shared" si="997"/>
        <v>1</v>
      </c>
      <c r="AH2957" s="56">
        <f t="shared" si="992"/>
        <v>22</v>
      </c>
      <c r="AI2957" s="53">
        <f t="shared" si="993"/>
        <v>0.23349551592592593</v>
      </c>
      <c r="AJ2957" s="56">
        <f t="shared" si="994"/>
        <v>6.4049999999999994</v>
      </c>
    </row>
    <row r="2958" spans="1:36" x14ac:dyDescent="0.25">
      <c r="A2958" s="50">
        <v>2957</v>
      </c>
      <c r="B2958" s="51">
        <v>42482</v>
      </c>
      <c r="C2958" s="75">
        <f t="shared" si="978"/>
        <v>42482</v>
      </c>
      <c r="D2958" s="50" t="s">
        <v>1224</v>
      </c>
      <c r="E2958" s="50">
        <v>9.9</v>
      </c>
      <c r="F2958" s="50">
        <v>0</v>
      </c>
      <c r="G2958" s="50">
        <v>44</v>
      </c>
      <c r="H2958" s="50">
        <v>4</v>
      </c>
      <c r="I2958" s="53">
        <f t="shared" si="980"/>
        <v>3.0601851851851852E-2</v>
      </c>
      <c r="J2958" s="54">
        <f t="shared" si="981"/>
        <v>3.0910961466517023E-3</v>
      </c>
      <c r="K2958" s="50" t="s">
        <v>1340</v>
      </c>
      <c r="L2958" s="50" t="s">
        <v>1723</v>
      </c>
      <c r="M2958" s="55">
        <f t="shared" si="982"/>
        <v>13.479576399394867</v>
      </c>
      <c r="N2958" s="50">
        <v>138</v>
      </c>
      <c r="O2958" s="50" t="s">
        <v>255</v>
      </c>
      <c r="S2958" s="151">
        <f t="shared" si="983"/>
        <v>0.34620276842499065</v>
      </c>
      <c r="T2958" s="151">
        <f t="shared" si="984"/>
        <v>0.17310138421249532</v>
      </c>
      <c r="V2958" s="393">
        <f t="shared" si="995"/>
        <v>0</v>
      </c>
      <c r="W2958" s="393">
        <f t="shared" si="996"/>
        <v>0</v>
      </c>
      <c r="X2958" s="53">
        <f t="shared" si="985"/>
        <v>8.0986719042274599E-2</v>
      </c>
      <c r="Y2958" s="53">
        <f t="shared" si="986"/>
        <v>0.11737589904227459</v>
      </c>
      <c r="Z2958" s="53">
        <f t="shared" si="987"/>
        <v>4.04933595211373E-2</v>
      </c>
      <c r="AA2958" s="53">
        <f t="shared" si="988"/>
        <v>5.8687949521137296E-2</v>
      </c>
      <c r="AB2958" s="50">
        <f t="shared" si="989"/>
        <v>789</v>
      </c>
      <c r="AC2958" s="50">
        <f t="shared" si="977"/>
        <v>2016</v>
      </c>
      <c r="AD2958" s="50">
        <f t="shared" si="990"/>
        <v>4</v>
      </c>
      <c r="AE2958" s="56">
        <f t="shared" si="991"/>
        <v>201604</v>
      </c>
      <c r="AF2958" s="56">
        <f t="shared" si="979"/>
        <v>17</v>
      </c>
      <c r="AG2958" s="58">
        <f t="shared" si="997"/>
        <v>0</v>
      </c>
      <c r="AH2958" s="56">
        <f t="shared" si="992"/>
        <v>22</v>
      </c>
      <c r="AI2958" s="53">
        <f t="shared" si="993"/>
        <v>9.9181309042274596E-2</v>
      </c>
      <c r="AJ2958" s="56">
        <f t="shared" si="994"/>
        <v>9.9</v>
      </c>
    </row>
    <row r="2959" spans="1:36" x14ac:dyDescent="0.25">
      <c r="A2959" s="50">
        <v>2958</v>
      </c>
      <c r="B2959" s="51">
        <v>42484</v>
      </c>
      <c r="C2959" s="75">
        <f t="shared" si="978"/>
        <v>42484</v>
      </c>
      <c r="D2959" s="50" t="s">
        <v>1223</v>
      </c>
      <c r="E2959" s="50">
        <v>13.1</v>
      </c>
      <c r="F2959" s="50">
        <v>2</v>
      </c>
      <c r="G2959" s="50">
        <v>23</v>
      </c>
      <c r="H2959" s="50">
        <v>19</v>
      </c>
      <c r="I2959" s="53">
        <f t="shared" si="980"/>
        <v>9.9525462962962954E-2</v>
      </c>
      <c r="J2959" s="54">
        <f t="shared" si="981"/>
        <v>7.5973635849590042E-3</v>
      </c>
      <c r="K2959" s="50" t="s">
        <v>1704</v>
      </c>
      <c r="L2959" s="50" t="s">
        <v>953</v>
      </c>
      <c r="M2959" s="55">
        <f t="shared" si="982"/>
        <v>5.4843586463542318</v>
      </c>
      <c r="N2959" s="50">
        <v>167</v>
      </c>
      <c r="O2959" s="50" t="s">
        <v>255</v>
      </c>
      <c r="S2959" s="151">
        <f t="shared" si="983"/>
        <v>0.19905092592592591</v>
      </c>
      <c r="T2959" s="151">
        <f t="shared" si="984"/>
        <v>9.9525462962962954E-2</v>
      </c>
      <c r="V2959" s="393">
        <f t="shared" si="995"/>
        <v>0</v>
      </c>
      <c r="W2959" s="393">
        <f t="shared" si="996"/>
        <v>0</v>
      </c>
      <c r="X2959" s="53">
        <f t="shared" si="985"/>
        <v>0.19905092592592591</v>
      </c>
      <c r="Y2959" s="53">
        <f t="shared" si="986"/>
        <v>0.2354401059259259</v>
      </c>
      <c r="Z2959" s="53">
        <f t="shared" si="987"/>
        <v>9.9525462962962954E-2</v>
      </c>
      <c r="AA2959" s="53">
        <f t="shared" si="988"/>
        <v>0.11772005296296295</v>
      </c>
      <c r="AB2959" s="50">
        <f t="shared" si="989"/>
        <v>2473</v>
      </c>
      <c r="AC2959" s="50">
        <f t="shared" si="977"/>
        <v>2016</v>
      </c>
      <c r="AD2959" s="50">
        <f t="shared" si="990"/>
        <v>4</v>
      </c>
      <c r="AE2959" s="56">
        <f t="shared" si="991"/>
        <v>201604</v>
      </c>
      <c r="AF2959" s="56">
        <f t="shared" si="979"/>
        <v>18</v>
      </c>
      <c r="AG2959" s="58">
        <f t="shared" si="997"/>
        <v>1</v>
      </c>
      <c r="AH2959" s="56">
        <f t="shared" si="992"/>
        <v>24</v>
      </c>
      <c r="AI2959" s="53">
        <f t="shared" si="993"/>
        <v>0.21724551592592589</v>
      </c>
      <c r="AJ2959" s="56">
        <f t="shared" si="994"/>
        <v>55.936999999999991</v>
      </c>
    </row>
    <row r="2960" spans="1:36" x14ac:dyDescent="0.25">
      <c r="A2960" s="50">
        <v>2959</v>
      </c>
      <c r="B2960" s="51">
        <v>42486</v>
      </c>
      <c r="C2960" s="75">
        <f t="shared" si="978"/>
        <v>42486</v>
      </c>
      <c r="D2960" s="50" t="s">
        <v>1224</v>
      </c>
      <c r="E2960" s="50">
        <v>10</v>
      </c>
      <c r="F2960" s="50">
        <v>0</v>
      </c>
      <c r="G2960" s="50">
        <v>28</v>
      </c>
      <c r="H2960" s="50">
        <v>0</v>
      </c>
      <c r="I2960" s="53">
        <f t="shared" si="980"/>
        <v>1.9444444444444445E-2</v>
      </c>
      <c r="J2960" s="54">
        <f t="shared" si="981"/>
        <v>1.9444444444444444E-3</v>
      </c>
      <c r="K2960" s="50" t="s">
        <v>921</v>
      </c>
      <c r="L2960" s="50" t="s">
        <v>1132</v>
      </c>
      <c r="M2960" s="55">
        <f t="shared" si="982"/>
        <v>21.428571428571445</v>
      </c>
      <c r="N2960" s="50">
        <v>0</v>
      </c>
      <c r="O2960" s="50" t="s">
        <v>253</v>
      </c>
      <c r="S2960" s="151">
        <f t="shared" si="983"/>
        <v>0.21777777777777776</v>
      </c>
      <c r="T2960" s="151">
        <f t="shared" si="984"/>
        <v>0.10888888888888888</v>
      </c>
      <c r="V2960" s="393">
        <f t="shared" si="995"/>
        <v>0</v>
      </c>
      <c r="W2960" s="393">
        <f t="shared" si="996"/>
        <v>0</v>
      </c>
      <c r="X2960" s="53">
        <f t="shared" si="985"/>
        <v>5.0944444444444445E-2</v>
      </c>
      <c r="Y2960" s="53">
        <f t="shared" si="986"/>
        <v>8.7333624444444438E-2</v>
      </c>
      <c r="Z2960" s="53">
        <f t="shared" si="987"/>
        <v>2.5472222222222222E-2</v>
      </c>
      <c r="AA2960" s="53">
        <f t="shared" si="988"/>
        <v>4.3666812222222219E-2</v>
      </c>
      <c r="AB2960" s="50">
        <f t="shared" si="989"/>
        <v>143</v>
      </c>
      <c r="AC2960" s="50">
        <f t="shared" si="977"/>
        <v>2016</v>
      </c>
      <c r="AD2960" s="50">
        <f t="shared" si="990"/>
        <v>4</v>
      </c>
      <c r="AE2960" s="56">
        <f t="shared" si="991"/>
        <v>201604</v>
      </c>
      <c r="AF2960" s="56">
        <f t="shared" si="979"/>
        <v>18</v>
      </c>
      <c r="AG2960" s="58">
        <f t="shared" si="997"/>
        <v>1</v>
      </c>
      <c r="AH2960" s="56">
        <f t="shared" si="992"/>
        <v>26</v>
      </c>
      <c r="AI2960" s="53">
        <f t="shared" si="993"/>
        <v>6.9139034444444442E-2</v>
      </c>
      <c r="AJ2960" s="56">
        <f t="shared" si="994"/>
        <v>10</v>
      </c>
    </row>
    <row r="2961" spans="1:36" x14ac:dyDescent="0.25">
      <c r="A2961" s="50">
        <v>2960</v>
      </c>
      <c r="B2961" s="51">
        <v>42489</v>
      </c>
      <c r="C2961" s="75">
        <f t="shared" si="978"/>
        <v>42489</v>
      </c>
      <c r="D2961" s="50" t="s">
        <v>1223</v>
      </c>
      <c r="E2961" s="50">
        <v>3.1</v>
      </c>
      <c r="F2961" s="50">
        <v>0</v>
      </c>
      <c r="G2961" s="50">
        <v>33</v>
      </c>
      <c r="H2961" s="50">
        <v>45</v>
      </c>
      <c r="I2961" s="53">
        <f t="shared" si="980"/>
        <v>2.34375E-2</v>
      </c>
      <c r="J2961" s="54">
        <f t="shared" si="981"/>
        <v>7.5604838709677413E-3</v>
      </c>
      <c r="K2961" s="50" t="s">
        <v>1704</v>
      </c>
      <c r="L2961" s="50" t="s">
        <v>795</v>
      </c>
      <c r="M2961" s="55">
        <f t="shared" si="982"/>
        <v>5.5111111111111155</v>
      </c>
      <c r="N2961" s="50">
        <v>0</v>
      </c>
      <c r="O2961" s="50" t="s">
        <v>377</v>
      </c>
      <c r="S2961" s="151">
        <f t="shared" si="983"/>
        <v>0.19808467741935482</v>
      </c>
      <c r="T2961" s="151">
        <f t="shared" si="984"/>
        <v>9.9042338709677408E-2</v>
      </c>
      <c r="V2961" s="393">
        <f t="shared" si="995"/>
        <v>0</v>
      </c>
      <c r="W2961" s="393">
        <f t="shared" si="996"/>
        <v>0</v>
      </c>
      <c r="X2961" s="53">
        <f t="shared" si="985"/>
        <v>0.19808467741935482</v>
      </c>
      <c r="Y2961" s="53">
        <f t="shared" si="986"/>
        <v>0.23447385741935481</v>
      </c>
      <c r="Z2961" s="53">
        <f t="shared" si="987"/>
        <v>9.9042338709677408E-2</v>
      </c>
      <c r="AA2961" s="53">
        <f t="shared" si="988"/>
        <v>0.1172369287096774</v>
      </c>
      <c r="AB2961" s="50">
        <f t="shared" si="989"/>
        <v>2436</v>
      </c>
      <c r="AC2961" s="50">
        <f t="shared" si="977"/>
        <v>2016</v>
      </c>
      <c r="AD2961" s="50">
        <f t="shared" si="990"/>
        <v>4</v>
      </c>
      <c r="AE2961" s="56">
        <f t="shared" si="991"/>
        <v>201604</v>
      </c>
      <c r="AF2961" s="56">
        <f t="shared" si="979"/>
        <v>18</v>
      </c>
      <c r="AG2961" s="58">
        <f t="shared" si="997"/>
        <v>2</v>
      </c>
      <c r="AH2961" s="56">
        <f t="shared" si="992"/>
        <v>29</v>
      </c>
      <c r="AI2961" s="53">
        <f t="shared" si="993"/>
        <v>0.21627926741935483</v>
      </c>
      <c r="AJ2961" s="56">
        <f t="shared" si="994"/>
        <v>13.236999999999998</v>
      </c>
    </row>
    <row r="2962" spans="1:36" x14ac:dyDescent="0.25">
      <c r="A2962" s="50">
        <v>2961</v>
      </c>
      <c r="B2962" s="51">
        <v>42489</v>
      </c>
      <c r="C2962" s="75">
        <f t="shared" si="978"/>
        <v>42489</v>
      </c>
      <c r="D2962" s="50" t="s">
        <v>1224</v>
      </c>
      <c r="E2962" s="50">
        <v>15.2</v>
      </c>
      <c r="F2962" s="50">
        <v>1</v>
      </c>
      <c r="G2962" s="50">
        <v>6</v>
      </c>
      <c r="H2962" s="50">
        <v>50</v>
      </c>
      <c r="I2962" s="53">
        <f t="shared" si="980"/>
        <v>4.6412037037037036E-2</v>
      </c>
      <c r="J2962" s="54">
        <f t="shared" si="981"/>
        <v>3.0534234892787525E-3</v>
      </c>
      <c r="K2962" s="50" t="s">
        <v>1340</v>
      </c>
      <c r="L2962" s="50" t="s">
        <v>1724</v>
      </c>
      <c r="M2962" s="55">
        <f t="shared" si="982"/>
        <v>13.645885286783052</v>
      </c>
      <c r="N2962" s="50">
        <v>0</v>
      </c>
      <c r="O2962" s="50" t="s">
        <v>377</v>
      </c>
      <c r="S2962" s="151">
        <f t="shared" si="983"/>
        <v>0.34198343079922028</v>
      </c>
      <c r="T2962" s="151">
        <f t="shared" si="984"/>
        <v>0.17099171539961014</v>
      </c>
      <c r="V2962" s="393">
        <f t="shared" si="995"/>
        <v>0</v>
      </c>
      <c r="W2962" s="393">
        <f t="shared" si="996"/>
        <v>0</v>
      </c>
      <c r="X2962" s="53">
        <f t="shared" si="985"/>
        <v>7.9999695419103317E-2</v>
      </c>
      <c r="Y2962" s="53">
        <f t="shared" si="986"/>
        <v>0.11638887541910331</v>
      </c>
      <c r="Z2962" s="53">
        <f t="shared" si="987"/>
        <v>3.9999847709551659E-2</v>
      </c>
      <c r="AA2962" s="53">
        <f t="shared" si="988"/>
        <v>5.8194437709551655E-2</v>
      </c>
      <c r="AB2962" s="50">
        <f t="shared" si="989"/>
        <v>771</v>
      </c>
      <c r="AC2962" s="50">
        <f t="shared" si="977"/>
        <v>2016</v>
      </c>
      <c r="AD2962" s="50">
        <f t="shared" si="990"/>
        <v>4</v>
      </c>
      <c r="AE2962" s="56">
        <f t="shared" si="991"/>
        <v>201604</v>
      </c>
      <c r="AF2962" s="56">
        <f t="shared" si="979"/>
        <v>18</v>
      </c>
      <c r="AG2962" s="58">
        <f t="shared" si="997"/>
        <v>0</v>
      </c>
      <c r="AH2962" s="56">
        <f t="shared" si="992"/>
        <v>29</v>
      </c>
      <c r="AI2962" s="53">
        <f t="shared" si="993"/>
        <v>9.8194285419103314E-2</v>
      </c>
      <c r="AJ2962" s="56">
        <f t="shared" si="994"/>
        <v>15.2</v>
      </c>
    </row>
    <row r="2963" spans="1:36" x14ac:dyDescent="0.25">
      <c r="A2963" s="50">
        <v>2962</v>
      </c>
      <c r="B2963" s="51">
        <v>42491</v>
      </c>
      <c r="C2963" s="75">
        <f t="shared" si="978"/>
        <v>42491</v>
      </c>
      <c r="D2963" s="50" t="s">
        <v>1224</v>
      </c>
      <c r="E2963" s="50">
        <v>30.3</v>
      </c>
      <c r="F2963" s="50">
        <v>2</v>
      </c>
      <c r="G2963" s="50">
        <v>8</v>
      </c>
      <c r="H2963" s="50">
        <v>51</v>
      </c>
      <c r="I2963" s="53">
        <f t="shared" si="980"/>
        <v>8.9479166666666665E-2</v>
      </c>
      <c r="J2963" s="54">
        <f t="shared" si="981"/>
        <v>2.9531078107810781E-3</v>
      </c>
      <c r="K2963" s="50" t="s">
        <v>1340</v>
      </c>
      <c r="L2963" s="50" t="s">
        <v>1725</v>
      </c>
      <c r="M2963" s="55">
        <f t="shared" si="982"/>
        <v>14.109429569266601</v>
      </c>
      <c r="N2963" s="50">
        <v>0</v>
      </c>
      <c r="O2963" s="50" t="s">
        <v>377</v>
      </c>
      <c r="R2963" s="50" t="s">
        <v>1726</v>
      </c>
      <c r="S2963" s="151">
        <f t="shared" si="983"/>
        <v>0.33074807480748075</v>
      </c>
      <c r="T2963" s="151">
        <f t="shared" si="984"/>
        <v>0.16537403740374038</v>
      </c>
      <c r="V2963" s="393">
        <f t="shared" si="995"/>
        <v>0</v>
      </c>
      <c r="W2963" s="393">
        <f t="shared" si="996"/>
        <v>0</v>
      </c>
      <c r="X2963" s="53">
        <f t="shared" si="985"/>
        <v>7.7371424642464243E-2</v>
      </c>
      <c r="Y2963" s="53">
        <f t="shared" si="986"/>
        <v>0.11376060464246424</v>
      </c>
      <c r="Z2963" s="53">
        <f t="shared" si="987"/>
        <v>3.8685712321232121E-2</v>
      </c>
      <c r="AA2963" s="53">
        <f t="shared" si="988"/>
        <v>5.6880302321232118E-2</v>
      </c>
      <c r="AB2963" s="50">
        <f t="shared" si="989"/>
        <v>715</v>
      </c>
      <c r="AC2963" s="50">
        <f t="shared" si="977"/>
        <v>2016</v>
      </c>
      <c r="AD2963" s="50">
        <f t="shared" si="990"/>
        <v>5</v>
      </c>
      <c r="AE2963" s="56">
        <f t="shared" si="991"/>
        <v>201605</v>
      </c>
      <c r="AF2963" s="56">
        <f t="shared" si="979"/>
        <v>19</v>
      </c>
      <c r="AG2963" s="58">
        <f t="shared" si="997"/>
        <v>1</v>
      </c>
      <c r="AH2963" s="56">
        <f t="shared" si="992"/>
        <v>1</v>
      </c>
      <c r="AI2963" s="53">
        <f t="shared" si="993"/>
        <v>9.5566014642464239E-2</v>
      </c>
      <c r="AJ2963" s="56">
        <f t="shared" si="994"/>
        <v>30.3</v>
      </c>
    </row>
    <row r="2964" spans="1:36" x14ac:dyDescent="0.25">
      <c r="A2964" s="50">
        <v>2963</v>
      </c>
      <c r="B2964" s="51">
        <v>42492</v>
      </c>
      <c r="C2964" s="75">
        <f t="shared" si="978"/>
        <v>42492</v>
      </c>
      <c r="D2964" s="50" t="s">
        <v>1225</v>
      </c>
      <c r="E2964" s="50">
        <v>1</v>
      </c>
      <c r="F2964" s="50">
        <v>0</v>
      </c>
      <c r="G2964" s="50">
        <v>34</v>
      </c>
      <c r="H2964" s="50">
        <v>13</v>
      </c>
      <c r="I2964" s="53">
        <f t="shared" si="980"/>
        <v>2.3761574074074074E-2</v>
      </c>
      <c r="J2964" s="54">
        <f t="shared" si="981"/>
        <v>2.3761574074074074E-2</v>
      </c>
      <c r="K2964" s="50" t="s">
        <v>1155</v>
      </c>
      <c r="L2964" s="50" t="s">
        <v>1156</v>
      </c>
      <c r="M2964" s="55">
        <f t="shared" si="982"/>
        <v>1.7535314174378971</v>
      </c>
      <c r="N2964" s="50">
        <v>0</v>
      </c>
      <c r="O2964" s="50" t="s">
        <v>253</v>
      </c>
      <c r="S2964" s="151">
        <f t="shared" si="983"/>
        <v>5.7027777777777774E-2</v>
      </c>
      <c r="T2964" s="151">
        <f t="shared" si="984"/>
        <v>2.8513888888888887E-2</v>
      </c>
      <c r="V2964" s="393">
        <f t="shared" si="995"/>
        <v>0</v>
      </c>
      <c r="W2964" s="393">
        <f t="shared" si="996"/>
        <v>0</v>
      </c>
      <c r="X2964" s="53">
        <f t="shared" si="985"/>
        <v>0.6225532407407407</v>
      </c>
      <c r="Y2964" s="53">
        <f t="shared" si="986"/>
        <v>0.65894242074074072</v>
      </c>
      <c r="Z2964" s="53">
        <f t="shared" si="987"/>
        <v>0.31127662037037035</v>
      </c>
      <c r="AA2964" s="53">
        <f t="shared" si="988"/>
        <v>0.32947121037037036</v>
      </c>
      <c r="AB2964" s="50">
        <f t="shared" si="989"/>
        <v>3760</v>
      </c>
      <c r="AC2964" s="50">
        <f t="shared" si="977"/>
        <v>2016</v>
      </c>
      <c r="AD2964" s="50">
        <f t="shared" si="990"/>
        <v>5</v>
      </c>
      <c r="AE2964" s="56">
        <f t="shared" si="991"/>
        <v>201605</v>
      </c>
      <c r="AF2964" s="56">
        <f t="shared" si="979"/>
        <v>19</v>
      </c>
      <c r="AG2964" s="58">
        <f t="shared" si="997"/>
        <v>0</v>
      </c>
      <c r="AH2964" s="56">
        <f t="shared" si="992"/>
        <v>2</v>
      </c>
      <c r="AI2964" s="53">
        <f t="shared" si="993"/>
        <v>0.64074783074074071</v>
      </c>
      <c r="AJ2964" s="56">
        <f t="shared" si="994"/>
        <v>46.7</v>
      </c>
    </row>
    <row r="2965" spans="1:36" x14ac:dyDescent="0.25">
      <c r="A2965" s="50">
        <v>2964</v>
      </c>
      <c r="B2965" s="51">
        <v>42496</v>
      </c>
      <c r="C2965" s="75">
        <f t="shared" si="978"/>
        <v>42496</v>
      </c>
      <c r="D2965" s="50" t="s">
        <v>1224</v>
      </c>
      <c r="E2965" s="50">
        <v>18</v>
      </c>
      <c r="F2965" s="50">
        <v>1</v>
      </c>
      <c r="G2965" s="50">
        <v>25</v>
      </c>
      <c r="H2965" s="50">
        <v>37</v>
      </c>
      <c r="I2965" s="53">
        <f t="shared" si="980"/>
        <v>5.9456018518518526E-2</v>
      </c>
      <c r="J2965" s="54">
        <f t="shared" si="981"/>
        <v>3.3031121399176959E-3</v>
      </c>
      <c r="K2965" s="50" t="s">
        <v>1340</v>
      </c>
      <c r="L2965" s="50" t="s">
        <v>315</v>
      </c>
      <c r="M2965" s="55">
        <f t="shared" si="982"/>
        <v>12.61436636168971</v>
      </c>
      <c r="N2965" s="50">
        <v>0</v>
      </c>
      <c r="O2965" s="50" t="s">
        <v>1341</v>
      </c>
      <c r="S2965" s="151">
        <f t="shared" si="983"/>
        <v>0.36994855967078194</v>
      </c>
      <c r="T2965" s="151">
        <f t="shared" si="984"/>
        <v>0.18497427983539097</v>
      </c>
      <c r="V2965" s="393">
        <f t="shared" si="995"/>
        <v>0</v>
      </c>
      <c r="W2965" s="393">
        <f t="shared" si="996"/>
        <v>0</v>
      </c>
      <c r="X2965" s="53">
        <f t="shared" si="985"/>
        <v>8.6541538065843623E-2</v>
      </c>
      <c r="Y2965" s="53">
        <f t="shared" si="986"/>
        <v>0.12293071806584363</v>
      </c>
      <c r="Z2965" s="53">
        <f t="shared" si="987"/>
        <v>4.3270769032921812E-2</v>
      </c>
      <c r="AA2965" s="53">
        <f t="shared" si="988"/>
        <v>6.1465359032921815E-2</v>
      </c>
      <c r="AB2965" s="50">
        <f t="shared" si="989"/>
        <v>867</v>
      </c>
      <c r="AC2965" s="50">
        <f t="shared" si="977"/>
        <v>2016</v>
      </c>
      <c r="AD2965" s="50">
        <f t="shared" si="990"/>
        <v>5</v>
      </c>
      <c r="AE2965" s="56">
        <f t="shared" si="991"/>
        <v>201605</v>
      </c>
      <c r="AF2965" s="56">
        <f t="shared" si="979"/>
        <v>19</v>
      </c>
      <c r="AG2965" s="58">
        <f t="shared" si="997"/>
        <v>3</v>
      </c>
      <c r="AH2965" s="56">
        <f t="shared" si="992"/>
        <v>6</v>
      </c>
      <c r="AI2965" s="53">
        <f t="shared" si="993"/>
        <v>0.10473612806584362</v>
      </c>
      <c r="AJ2965" s="56">
        <f t="shared" si="994"/>
        <v>18</v>
      </c>
    </row>
    <row r="2966" spans="1:36" x14ac:dyDescent="0.25">
      <c r="A2966" s="50">
        <v>2965</v>
      </c>
      <c r="B2966" s="51">
        <v>42496</v>
      </c>
      <c r="C2966" s="75">
        <f t="shared" si="978"/>
        <v>42496</v>
      </c>
      <c r="D2966" s="50" t="s">
        <v>1223</v>
      </c>
      <c r="E2966" s="50">
        <v>5</v>
      </c>
      <c r="F2966" s="50">
        <v>0</v>
      </c>
      <c r="G2966" s="50">
        <v>55</v>
      </c>
      <c r="H2966" s="50">
        <v>0</v>
      </c>
      <c r="I2966" s="53">
        <f t="shared" si="980"/>
        <v>3.8194444444444441E-2</v>
      </c>
      <c r="J2966" s="54">
        <f t="shared" si="981"/>
        <v>7.6388888888888878E-3</v>
      </c>
      <c r="K2966" s="50" t="s">
        <v>1704</v>
      </c>
      <c r="L2966" s="50" t="s">
        <v>17</v>
      </c>
      <c r="M2966" s="55">
        <f t="shared" si="982"/>
        <v>5.4545454545454595</v>
      </c>
      <c r="N2966" s="50">
        <v>0</v>
      </c>
      <c r="O2966" s="50" t="s">
        <v>253</v>
      </c>
      <c r="S2966" s="151">
        <f t="shared" si="983"/>
        <v>0.20013888888888887</v>
      </c>
      <c r="T2966" s="151">
        <f t="shared" si="984"/>
        <v>0.10006944444444443</v>
      </c>
      <c r="V2966" s="393">
        <f t="shared" si="995"/>
        <v>0</v>
      </c>
      <c r="W2966" s="393">
        <f t="shared" si="996"/>
        <v>0</v>
      </c>
      <c r="X2966" s="53">
        <f t="shared" si="985"/>
        <v>0.20013888888888887</v>
      </c>
      <c r="Y2966" s="53">
        <f t="shared" si="986"/>
        <v>0.23652806888888886</v>
      </c>
      <c r="Z2966" s="53">
        <f t="shared" si="987"/>
        <v>0.10006944444444443</v>
      </c>
      <c r="AA2966" s="53">
        <f t="shared" si="988"/>
        <v>0.11826403444444443</v>
      </c>
      <c r="AB2966" s="50">
        <f t="shared" si="989"/>
        <v>2506</v>
      </c>
      <c r="AC2966" s="50">
        <f t="shared" si="977"/>
        <v>2016</v>
      </c>
      <c r="AD2966" s="50">
        <f t="shared" si="990"/>
        <v>5</v>
      </c>
      <c r="AE2966" s="56">
        <f t="shared" si="991"/>
        <v>201605</v>
      </c>
      <c r="AF2966" s="56">
        <f t="shared" si="979"/>
        <v>19</v>
      </c>
      <c r="AG2966" s="58">
        <f t="shared" si="997"/>
        <v>0</v>
      </c>
      <c r="AH2966" s="56">
        <f t="shared" si="992"/>
        <v>6</v>
      </c>
      <c r="AI2966" s="53">
        <f t="shared" si="993"/>
        <v>0.21833347888888888</v>
      </c>
      <c r="AJ2966" s="56">
        <f t="shared" si="994"/>
        <v>21.349999999999998</v>
      </c>
    </row>
    <row r="2967" spans="1:36" x14ac:dyDescent="0.25">
      <c r="A2967" s="50">
        <v>2966</v>
      </c>
      <c r="B2967" s="51">
        <v>42498</v>
      </c>
      <c r="C2967" s="75">
        <f t="shared" si="978"/>
        <v>42498</v>
      </c>
      <c r="D2967" s="50" t="s">
        <v>1223</v>
      </c>
      <c r="E2967" s="50">
        <v>6</v>
      </c>
      <c r="F2967" s="50">
        <v>1</v>
      </c>
      <c r="G2967" s="50">
        <v>9</v>
      </c>
      <c r="H2967" s="50">
        <v>0</v>
      </c>
      <c r="I2967" s="53">
        <f t="shared" si="980"/>
        <v>4.7916666666666663E-2</v>
      </c>
      <c r="J2967" s="54">
        <f t="shared" si="981"/>
        <v>7.9861111111111105E-3</v>
      </c>
      <c r="K2967" s="50" t="s">
        <v>1704</v>
      </c>
      <c r="L2967" s="50" t="s">
        <v>1727</v>
      </c>
      <c r="M2967" s="55">
        <f t="shared" si="982"/>
        <v>5.2173913043478306</v>
      </c>
      <c r="N2967" s="50">
        <v>148</v>
      </c>
      <c r="O2967" s="50" t="s">
        <v>255</v>
      </c>
      <c r="S2967" s="151">
        <f t="shared" si="983"/>
        <v>0.20923611111111109</v>
      </c>
      <c r="T2967" s="151">
        <f t="shared" si="984"/>
        <v>0.10461805555555555</v>
      </c>
      <c r="V2967" s="393">
        <f t="shared" si="995"/>
        <v>0</v>
      </c>
      <c r="W2967" s="393">
        <f t="shared" si="996"/>
        <v>0</v>
      </c>
      <c r="X2967" s="53">
        <f t="shared" si="985"/>
        <v>0.20923611111111109</v>
      </c>
      <c r="Y2967" s="53">
        <f t="shared" si="986"/>
        <v>0.24562529111111109</v>
      </c>
      <c r="Z2967" s="53">
        <f t="shared" si="987"/>
        <v>0.10461805555555555</v>
      </c>
      <c r="AA2967" s="53">
        <f t="shared" si="988"/>
        <v>0.12281264555555554</v>
      </c>
      <c r="AB2967" s="50">
        <f t="shared" si="989"/>
        <v>2803</v>
      </c>
      <c r="AC2967" s="50">
        <f t="shared" si="977"/>
        <v>2016</v>
      </c>
      <c r="AD2967" s="50">
        <f t="shared" si="990"/>
        <v>5</v>
      </c>
      <c r="AE2967" s="56">
        <f t="shared" si="991"/>
        <v>201605</v>
      </c>
      <c r="AF2967" s="56">
        <f t="shared" si="979"/>
        <v>20</v>
      </c>
      <c r="AG2967" s="58">
        <f t="shared" si="997"/>
        <v>1</v>
      </c>
      <c r="AH2967" s="56">
        <f t="shared" si="992"/>
        <v>8</v>
      </c>
      <c r="AI2967" s="53">
        <f t="shared" si="993"/>
        <v>0.22743070111111108</v>
      </c>
      <c r="AJ2967" s="56">
        <f t="shared" si="994"/>
        <v>25.619999999999997</v>
      </c>
    </row>
    <row r="2968" spans="1:36" x14ac:dyDescent="0.25">
      <c r="A2968" s="50">
        <v>2967</v>
      </c>
      <c r="B2968" s="51">
        <v>42499</v>
      </c>
      <c r="C2968" s="75">
        <f t="shared" si="978"/>
        <v>42499</v>
      </c>
      <c r="D2968" s="50" t="s">
        <v>1223</v>
      </c>
      <c r="E2968" s="50">
        <v>3.1</v>
      </c>
      <c r="F2968" s="50">
        <v>0</v>
      </c>
      <c r="G2968" s="50">
        <v>36</v>
      </c>
      <c r="H2968" s="50">
        <v>14</v>
      </c>
      <c r="I2968" s="53">
        <f t="shared" si="980"/>
        <v>2.5162037037037038E-2</v>
      </c>
      <c r="J2968" s="54">
        <f t="shared" si="981"/>
        <v>8.1167861409796888E-3</v>
      </c>
      <c r="K2968" s="50" t="s">
        <v>1700</v>
      </c>
      <c r="L2968" s="50" t="s">
        <v>1357</v>
      </c>
      <c r="M2968" s="55">
        <f t="shared" si="982"/>
        <v>5.1333946642134354</v>
      </c>
      <c r="N2968" s="50">
        <v>141</v>
      </c>
      <c r="O2968" s="50" t="s">
        <v>255</v>
      </c>
      <c r="S2968" s="151">
        <f t="shared" si="983"/>
        <v>0.21265979689366785</v>
      </c>
      <c r="T2968" s="151">
        <f t="shared" si="984"/>
        <v>0.10632989844683392</v>
      </c>
      <c r="V2968" s="393">
        <f t="shared" si="995"/>
        <v>0</v>
      </c>
      <c r="W2968" s="393">
        <f t="shared" si="996"/>
        <v>0</v>
      </c>
      <c r="X2968" s="53">
        <f t="shared" si="985"/>
        <v>0.21265979689366785</v>
      </c>
      <c r="Y2968" s="53">
        <f t="shared" si="986"/>
        <v>0.24904897689366784</v>
      </c>
      <c r="Z2968" s="53">
        <f t="shared" si="987"/>
        <v>0.10632989844683392</v>
      </c>
      <c r="AA2968" s="53">
        <f t="shared" si="988"/>
        <v>0.12452448844683392</v>
      </c>
      <c r="AB2968" s="50">
        <f t="shared" si="989"/>
        <v>2878</v>
      </c>
      <c r="AC2968" s="50">
        <f t="shared" si="977"/>
        <v>2016</v>
      </c>
      <c r="AD2968" s="50">
        <f t="shared" si="990"/>
        <v>5</v>
      </c>
      <c r="AE2968" s="56">
        <f t="shared" si="991"/>
        <v>201605</v>
      </c>
      <c r="AF2968" s="56">
        <f t="shared" si="979"/>
        <v>20</v>
      </c>
      <c r="AG2968" s="58">
        <f t="shared" si="997"/>
        <v>0</v>
      </c>
      <c r="AH2968" s="56">
        <f t="shared" si="992"/>
        <v>9</v>
      </c>
      <c r="AI2968" s="53">
        <f t="shared" si="993"/>
        <v>0.23085438689366783</v>
      </c>
      <c r="AJ2968" s="56">
        <f t="shared" si="994"/>
        <v>13.236999999999998</v>
      </c>
    </row>
    <row r="2969" spans="1:36" x14ac:dyDescent="0.25">
      <c r="A2969" s="50">
        <v>2968</v>
      </c>
      <c r="B2969" s="51">
        <v>42501</v>
      </c>
      <c r="C2969" s="75">
        <f t="shared" si="978"/>
        <v>42501</v>
      </c>
      <c r="D2969" s="50" t="s">
        <v>1223</v>
      </c>
      <c r="E2969" s="50">
        <v>3.1</v>
      </c>
      <c r="F2969" s="50">
        <v>0</v>
      </c>
      <c r="G2969" s="50">
        <v>34</v>
      </c>
      <c r="H2969" s="50">
        <v>9</v>
      </c>
      <c r="I2969" s="53">
        <f t="shared" si="980"/>
        <v>2.3715277777777776E-2</v>
      </c>
      <c r="J2969" s="54">
        <f t="shared" si="981"/>
        <v>7.6500896057347658E-3</v>
      </c>
      <c r="K2969" s="50" t="s">
        <v>1704</v>
      </c>
      <c r="L2969" s="50" t="s">
        <v>795</v>
      </c>
      <c r="M2969" s="55">
        <f t="shared" si="982"/>
        <v>5.44655929721816</v>
      </c>
      <c r="N2969" s="50">
        <v>146</v>
      </c>
      <c r="O2969" s="50" t="s">
        <v>377</v>
      </c>
      <c r="S2969" s="151">
        <f t="shared" si="983"/>
        <v>0.20043234767025087</v>
      </c>
      <c r="T2969" s="151">
        <f t="shared" si="984"/>
        <v>0.10021617383512543</v>
      </c>
      <c r="V2969" s="393">
        <f t="shared" si="995"/>
        <v>0</v>
      </c>
      <c r="W2969" s="393">
        <f t="shared" si="996"/>
        <v>0</v>
      </c>
      <c r="X2969" s="53">
        <f t="shared" si="985"/>
        <v>0.20043234767025087</v>
      </c>
      <c r="Y2969" s="53">
        <f t="shared" si="986"/>
        <v>0.23682152767025083</v>
      </c>
      <c r="Z2969" s="53">
        <f t="shared" si="987"/>
        <v>0.10021617383512543</v>
      </c>
      <c r="AA2969" s="53">
        <f t="shared" si="988"/>
        <v>0.11841076383512542</v>
      </c>
      <c r="AB2969" s="50">
        <f t="shared" si="989"/>
        <v>2516</v>
      </c>
      <c r="AC2969" s="50">
        <f t="shared" si="977"/>
        <v>2016</v>
      </c>
      <c r="AD2969" s="50">
        <f t="shared" si="990"/>
        <v>5</v>
      </c>
      <c r="AE2969" s="56">
        <f t="shared" si="991"/>
        <v>201605</v>
      </c>
      <c r="AF2969" s="56">
        <f t="shared" si="979"/>
        <v>20</v>
      </c>
      <c r="AG2969" s="58">
        <f t="shared" si="997"/>
        <v>1</v>
      </c>
      <c r="AH2969" s="56">
        <f t="shared" si="992"/>
        <v>11</v>
      </c>
      <c r="AI2969" s="53">
        <f t="shared" si="993"/>
        <v>0.21862693767025085</v>
      </c>
      <c r="AJ2969" s="56">
        <f t="shared" si="994"/>
        <v>13.236999999999998</v>
      </c>
    </row>
    <row r="2970" spans="1:36" x14ac:dyDescent="0.25">
      <c r="A2970" s="50">
        <v>2969</v>
      </c>
      <c r="B2970" s="51">
        <v>42501</v>
      </c>
      <c r="C2970" s="75">
        <f t="shared" si="978"/>
        <v>42501</v>
      </c>
      <c r="D2970" s="50" t="s">
        <v>1224</v>
      </c>
      <c r="E2970" s="50">
        <v>10</v>
      </c>
      <c r="F2970" s="50">
        <v>0</v>
      </c>
      <c r="G2970" s="50">
        <v>25</v>
      </c>
      <c r="H2970" s="50">
        <v>42</v>
      </c>
      <c r="I2970" s="53">
        <f t="shared" si="980"/>
        <v>1.7847222222222223E-2</v>
      </c>
      <c r="J2970" s="54">
        <f t="shared" si="981"/>
        <v>1.7847222222222223E-3</v>
      </c>
      <c r="K2970" s="50" t="s">
        <v>921</v>
      </c>
      <c r="L2970" s="50" t="s">
        <v>1132</v>
      </c>
      <c r="M2970" s="55">
        <f t="shared" si="982"/>
        <v>23.346303501945542</v>
      </c>
      <c r="N2970" s="50">
        <v>0</v>
      </c>
      <c r="O2970" s="50" t="s">
        <v>253</v>
      </c>
      <c r="S2970" s="151">
        <f t="shared" si="983"/>
        <v>0.19988888888888889</v>
      </c>
      <c r="T2970" s="151">
        <f t="shared" si="984"/>
        <v>9.9944444444444447E-2</v>
      </c>
      <c r="V2970" s="393">
        <f t="shared" si="995"/>
        <v>0</v>
      </c>
      <c r="W2970" s="393">
        <f t="shared" si="996"/>
        <v>0</v>
      </c>
      <c r="X2970" s="53">
        <f t="shared" si="985"/>
        <v>4.6759722222222223E-2</v>
      </c>
      <c r="Y2970" s="53">
        <f t="shared" si="986"/>
        <v>8.3148902222222223E-2</v>
      </c>
      <c r="Z2970" s="53">
        <f t="shared" si="987"/>
        <v>2.3379861111111112E-2</v>
      </c>
      <c r="AA2970" s="53">
        <f t="shared" si="988"/>
        <v>4.1574451111111112E-2</v>
      </c>
      <c r="AB2970" s="50">
        <f t="shared" si="989"/>
        <v>63</v>
      </c>
      <c r="AC2970" s="50">
        <f t="shared" si="977"/>
        <v>2016</v>
      </c>
      <c r="AD2970" s="50">
        <f t="shared" si="990"/>
        <v>5</v>
      </c>
      <c r="AE2970" s="56">
        <f t="shared" si="991"/>
        <v>201605</v>
      </c>
      <c r="AF2970" s="56">
        <f t="shared" si="979"/>
        <v>20</v>
      </c>
      <c r="AG2970" s="58">
        <f t="shared" si="997"/>
        <v>0</v>
      </c>
      <c r="AH2970" s="56">
        <f t="shared" si="992"/>
        <v>11</v>
      </c>
      <c r="AI2970" s="53">
        <f t="shared" si="993"/>
        <v>6.4954312222222227E-2</v>
      </c>
      <c r="AJ2970" s="56">
        <f t="shared" si="994"/>
        <v>10</v>
      </c>
    </row>
    <row r="2971" spans="1:36" x14ac:dyDescent="0.25">
      <c r="A2971" s="50">
        <v>2970</v>
      </c>
      <c r="B2971" s="51">
        <v>42502</v>
      </c>
      <c r="C2971" s="75">
        <f t="shared" si="978"/>
        <v>42502</v>
      </c>
      <c r="D2971" s="50" t="s">
        <v>1223</v>
      </c>
      <c r="E2971" s="50">
        <v>3.1</v>
      </c>
      <c r="F2971" s="50">
        <v>0</v>
      </c>
      <c r="G2971" s="50">
        <v>32</v>
      </c>
      <c r="H2971" s="50">
        <v>46</v>
      </c>
      <c r="I2971" s="53">
        <f t="shared" si="980"/>
        <v>2.2754629629629628E-2</v>
      </c>
      <c r="J2971" s="54">
        <f t="shared" si="981"/>
        <v>7.3402031063321375E-3</v>
      </c>
      <c r="K2971" s="50" t="s">
        <v>1704</v>
      </c>
      <c r="L2971" s="50" t="s">
        <v>795</v>
      </c>
      <c r="M2971" s="55">
        <f t="shared" si="982"/>
        <v>5.6765005086470044</v>
      </c>
      <c r="N2971" s="50">
        <v>0</v>
      </c>
      <c r="O2971" s="50" t="s">
        <v>377</v>
      </c>
      <c r="S2971" s="151">
        <f t="shared" si="983"/>
        <v>0.19231332138590199</v>
      </c>
      <c r="T2971" s="151">
        <f t="shared" si="984"/>
        <v>9.6156660692950993E-2</v>
      </c>
      <c r="V2971" s="393">
        <f t="shared" si="995"/>
        <v>0</v>
      </c>
      <c r="W2971" s="393">
        <f t="shared" si="996"/>
        <v>0</v>
      </c>
      <c r="X2971" s="53">
        <f t="shared" si="985"/>
        <v>0.19231332138590199</v>
      </c>
      <c r="Y2971" s="53">
        <f t="shared" si="986"/>
        <v>0.22870250138590201</v>
      </c>
      <c r="Z2971" s="53">
        <f t="shared" si="987"/>
        <v>9.6156660692950993E-2</v>
      </c>
      <c r="AA2971" s="53">
        <f t="shared" si="988"/>
        <v>0.114351250692951</v>
      </c>
      <c r="AB2971" s="50">
        <f t="shared" si="989"/>
        <v>2214</v>
      </c>
      <c r="AC2971" s="50">
        <f t="shared" si="977"/>
        <v>2016</v>
      </c>
      <c r="AD2971" s="50">
        <f t="shared" si="990"/>
        <v>5</v>
      </c>
      <c r="AE2971" s="56">
        <f t="shared" si="991"/>
        <v>201605</v>
      </c>
      <c r="AF2971" s="56">
        <f t="shared" si="979"/>
        <v>20</v>
      </c>
      <c r="AG2971" s="58">
        <f t="shared" si="997"/>
        <v>0</v>
      </c>
      <c r="AH2971" s="56">
        <f t="shared" si="992"/>
        <v>12</v>
      </c>
      <c r="AI2971" s="53">
        <f t="shared" si="993"/>
        <v>0.210507911385902</v>
      </c>
      <c r="AJ2971" s="56">
        <f t="shared" si="994"/>
        <v>13.236999999999998</v>
      </c>
    </row>
    <row r="2972" spans="1:36" x14ac:dyDescent="0.25">
      <c r="A2972" s="50">
        <v>2971</v>
      </c>
      <c r="B2972" s="51">
        <v>42503</v>
      </c>
      <c r="C2972" s="75">
        <f t="shared" si="978"/>
        <v>42503</v>
      </c>
      <c r="D2972" s="50" t="s">
        <v>1224</v>
      </c>
      <c r="E2972" s="50">
        <v>48.6</v>
      </c>
      <c r="F2972" s="50">
        <v>3</v>
      </c>
      <c r="G2972" s="50">
        <v>19</v>
      </c>
      <c r="H2972" s="50">
        <v>59</v>
      </c>
      <c r="I2972" s="53">
        <f t="shared" si="980"/>
        <v>0.13887731481481483</v>
      </c>
      <c r="J2972" s="54">
        <f t="shared" si="981"/>
        <v>2.8575579180003048E-3</v>
      </c>
      <c r="K2972" s="50" t="s">
        <v>1340</v>
      </c>
      <c r="L2972" s="50" t="s">
        <v>1384</v>
      </c>
      <c r="M2972" s="55">
        <f t="shared" si="982"/>
        <v>14.581215101258449</v>
      </c>
      <c r="N2972" s="50">
        <v>139</v>
      </c>
      <c r="S2972" s="151">
        <f t="shared" si="983"/>
        <v>0.32004648681603415</v>
      </c>
      <c r="T2972" s="151">
        <f t="shared" si="984"/>
        <v>0.16002324340801707</v>
      </c>
      <c r="V2972" s="393">
        <f t="shared" si="995"/>
        <v>0</v>
      </c>
      <c r="W2972" s="393">
        <f t="shared" si="996"/>
        <v>0</v>
      </c>
      <c r="X2972" s="53">
        <f t="shared" si="985"/>
        <v>7.4868017451607982E-2</v>
      </c>
      <c r="Y2972" s="53">
        <f t="shared" si="986"/>
        <v>0.11125719745160798</v>
      </c>
      <c r="Z2972" s="53">
        <f t="shared" si="987"/>
        <v>3.7434008725803991E-2</v>
      </c>
      <c r="AA2972" s="53">
        <f t="shared" si="988"/>
        <v>5.5628598725803988E-2</v>
      </c>
      <c r="AB2972" s="50">
        <f t="shared" si="989"/>
        <v>663</v>
      </c>
      <c r="AC2972" s="50">
        <f t="shared" si="977"/>
        <v>2016</v>
      </c>
      <c r="AD2972" s="50">
        <f t="shared" si="990"/>
        <v>5</v>
      </c>
      <c r="AE2972" s="56">
        <f t="shared" si="991"/>
        <v>201605</v>
      </c>
      <c r="AF2972" s="56">
        <f t="shared" si="979"/>
        <v>20</v>
      </c>
      <c r="AG2972" s="58">
        <f t="shared" si="997"/>
        <v>0</v>
      </c>
      <c r="AH2972" s="56">
        <f t="shared" si="992"/>
        <v>13</v>
      </c>
      <c r="AI2972" s="53">
        <f t="shared" si="993"/>
        <v>9.3062607451607979E-2</v>
      </c>
      <c r="AJ2972" s="56">
        <f t="shared" si="994"/>
        <v>48.6</v>
      </c>
    </row>
    <row r="2973" spans="1:36" x14ac:dyDescent="0.25">
      <c r="A2973" s="50">
        <v>2972</v>
      </c>
      <c r="B2973" s="51">
        <v>42503</v>
      </c>
      <c r="C2973" s="75">
        <f t="shared" si="978"/>
        <v>42503</v>
      </c>
      <c r="D2973" s="50" t="s">
        <v>1223</v>
      </c>
      <c r="E2973" s="50">
        <v>1.2</v>
      </c>
      <c r="F2973" s="50">
        <v>0</v>
      </c>
      <c r="G2973" s="50">
        <v>13</v>
      </c>
      <c r="H2973" s="50">
        <v>17</v>
      </c>
      <c r="I2973" s="53">
        <f t="shared" si="980"/>
        <v>9.2245370370370363E-3</v>
      </c>
      <c r="J2973" s="54">
        <f t="shared" si="981"/>
        <v>7.6871141975308642E-3</v>
      </c>
      <c r="K2973" s="50" t="s">
        <v>1704</v>
      </c>
      <c r="L2973" s="50" t="s">
        <v>1728</v>
      </c>
      <c r="M2973" s="55">
        <f t="shared" si="982"/>
        <v>5.4203262233375202</v>
      </c>
      <c r="N2973" s="50">
        <v>150</v>
      </c>
      <c r="O2973" s="50" t="s">
        <v>481</v>
      </c>
      <c r="S2973" s="151">
        <f t="shared" si="983"/>
        <v>0.20140239197530863</v>
      </c>
      <c r="T2973" s="151">
        <f t="shared" si="984"/>
        <v>0.10070119598765431</v>
      </c>
      <c r="V2973" s="393">
        <f t="shared" si="995"/>
        <v>0</v>
      </c>
      <c r="W2973" s="393">
        <f t="shared" si="996"/>
        <v>0</v>
      </c>
      <c r="X2973" s="53">
        <f t="shared" si="985"/>
        <v>0.20140239197530863</v>
      </c>
      <c r="Y2973" s="53">
        <f t="shared" si="986"/>
        <v>0.23779157197530862</v>
      </c>
      <c r="Z2973" s="53">
        <f t="shared" si="987"/>
        <v>0.10070119598765431</v>
      </c>
      <c r="AA2973" s="53">
        <f t="shared" si="988"/>
        <v>0.11889578598765431</v>
      </c>
      <c r="AB2973" s="50">
        <f t="shared" si="989"/>
        <v>2556</v>
      </c>
      <c r="AC2973" s="50">
        <f t="shared" si="977"/>
        <v>2016</v>
      </c>
      <c r="AD2973" s="50">
        <f t="shared" si="990"/>
        <v>5</v>
      </c>
      <c r="AE2973" s="56">
        <f t="shared" si="991"/>
        <v>201605</v>
      </c>
      <c r="AF2973" s="56">
        <f t="shared" si="979"/>
        <v>20</v>
      </c>
      <c r="AG2973" s="58">
        <f t="shared" si="997"/>
        <v>0</v>
      </c>
      <c r="AH2973" s="56">
        <f t="shared" si="992"/>
        <v>13</v>
      </c>
      <c r="AI2973" s="53">
        <f t="shared" si="993"/>
        <v>0.21959698197530864</v>
      </c>
      <c r="AJ2973" s="56">
        <f t="shared" si="994"/>
        <v>5.1239999999999997</v>
      </c>
    </row>
    <row r="2974" spans="1:36" x14ac:dyDescent="0.25">
      <c r="A2974" s="50">
        <v>2973</v>
      </c>
      <c r="B2974" s="51">
        <v>42504</v>
      </c>
      <c r="C2974" s="75">
        <f t="shared" si="978"/>
        <v>42504</v>
      </c>
      <c r="D2974" s="50" t="s">
        <v>1223</v>
      </c>
      <c r="E2974" s="50">
        <v>3.5</v>
      </c>
      <c r="F2974" s="50">
        <v>0</v>
      </c>
      <c r="G2974" s="50">
        <v>38</v>
      </c>
      <c r="H2974" s="50">
        <v>44</v>
      </c>
      <c r="I2974" s="53">
        <f t="shared" si="980"/>
        <v>2.6898148148148147E-2</v>
      </c>
      <c r="J2974" s="54">
        <f t="shared" si="981"/>
        <v>7.6851851851851847E-3</v>
      </c>
      <c r="K2974" s="50" t="s">
        <v>1704</v>
      </c>
      <c r="L2974" s="50" t="s">
        <v>1729</v>
      </c>
      <c r="M2974" s="55">
        <f t="shared" si="982"/>
        <v>5.4216867469879562</v>
      </c>
      <c r="N2974" s="50">
        <v>0</v>
      </c>
      <c r="O2974" s="50" t="s">
        <v>255</v>
      </c>
      <c r="S2974" s="151">
        <f t="shared" si="983"/>
        <v>0.20135185185185184</v>
      </c>
      <c r="T2974" s="151">
        <f t="shared" si="984"/>
        <v>0.10067592592592592</v>
      </c>
      <c r="V2974" s="393">
        <f t="shared" si="995"/>
        <v>0</v>
      </c>
      <c r="W2974" s="393">
        <f t="shared" si="996"/>
        <v>0</v>
      </c>
      <c r="X2974" s="53">
        <f t="shared" si="985"/>
        <v>0.20135185185185184</v>
      </c>
      <c r="Y2974" s="53">
        <f t="shared" si="986"/>
        <v>0.2377410318518518</v>
      </c>
      <c r="Z2974" s="53">
        <f t="shared" si="987"/>
        <v>0.10067592592592592</v>
      </c>
      <c r="AA2974" s="53">
        <f t="shared" si="988"/>
        <v>0.1188705159259259</v>
      </c>
      <c r="AB2974" s="50">
        <f t="shared" si="989"/>
        <v>2549</v>
      </c>
      <c r="AC2974" s="50">
        <f t="shared" si="977"/>
        <v>2016</v>
      </c>
      <c r="AD2974" s="50">
        <f t="shared" si="990"/>
        <v>5</v>
      </c>
      <c r="AE2974" s="56">
        <f t="shared" si="991"/>
        <v>201605</v>
      </c>
      <c r="AF2974" s="56">
        <f t="shared" si="979"/>
        <v>20</v>
      </c>
      <c r="AG2974" s="58">
        <f t="shared" si="997"/>
        <v>0</v>
      </c>
      <c r="AH2974" s="56">
        <f t="shared" si="992"/>
        <v>14</v>
      </c>
      <c r="AI2974" s="53">
        <f t="shared" si="993"/>
        <v>0.21954644185185182</v>
      </c>
      <c r="AJ2974" s="56">
        <f t="shared" si="994"/>
        <v>14.944999999999999</v>
      </c>
    </row>
    <row r="2975" spans="1:36" x14ac:dyDescent="0.25">
      <c r="A2975" s="50">
        <v>2974</v>
      </c>
      <c r="B2975" s="51">
        <v>42505</v>
      </c>
      <c r="C2975" s="75">
        <f t="shared" si="978"/>
        <v>42505</v>
      </c>
      <c r="D2975" s="50" t="s">
        <v>1223</v>
      </c>
      <c r="E2975" s="50">
        <v>3.6</v>
      </c>
      <c r="F2975" s="50">
        <v>0</v>
      </c>
      <c r="G2975" s="50">
        <v>41</v>
      </c>
      <c r="H2975" s="50">
        <v>22</v>
      </c>
      <c r="I2975" s="53">
        <f t="shared" si="980"/>
        <v>2.8726851851851851E-2</v>
      </c>
      <c r="J2975" s="54">
        <f t="shared" si="981"/>
        <v>7.9796810699588466E-3</v>
      </c>
      <c r="K2975" s="50" t="s">
        <v>1704</v>
      </c>
      <c r="L2975" s="50" t="s">
        <v>1730</v>
      </c>
      <c r="M2975" s="55">
        <f t="shared" si="982"/>
        <v>5.2215954875100774</v>
      </c>
      <c r="N2975" s="50">
        <v>0</v>
      </c>
      <c r="O2975" s="50" t="s">
        <v>255</v>
      </c>
      <c r="S2975" s="151">
        <f t="shared" si="983"/>
        <v>0.20906764403292177</v>
      </c>
      <c r="T2975" s="151">
        <f t="shared" si="984"/>
        <v>0.10453382201646089</v>
      </c>
      <c r="V2975" s="393">
        <f t="shared" si="995"/>
        <v>0</v>
      </c>
      <c r="W2975" s="393">
        <f t="shared" si="996"/>
        <v>0</v>
      </c>
      <c r="X2975" s="53">
        <f t="shared" si="985"/>
        <v>0.20906764403292177</v>
      </c>
      <c r="Y2975" s="53">
        <f t="shared" si="986"/>
        <v>0.24545682403292177</v>
      </c>
      <c r="Z2975" s="53">
        <f t="shared" si="987"/>
        <v>0.10453382201646089</v>
      </c>
      <c r="AA2975" s="53">
        <f t="shared" si="988"/>
        <v>0.12272841201646088</v>
      </c>
      <c r="AB2975" s="50">
        <f t="shared" si="989"/>
        <v>2798</v>
      </c>
      <c r="AC2975" s="50">
        <f t="shared" si="977"/>
        <v>2016</v>
      </c>
      <c r="AD2975" s="50">
        <f t="shared" si="990"/>
        <v>5</v>
      </c>
      <c r="AE2975" s="56">
        <f t="shared" si="991"/>
        <v>201605</v>
      </c>
      <c r="AF2975" s="56">
        <f t="shared" si="979"/>
        <v>21</v>
      </c>
      <c r="AG2975" s="58">
        <f t="shared" si="997"/>
        <v>0</v>
      </c>
      <c r="AH2975" s="56">
        <f t="shared" si="992"/>
        <v>15</v>
      </c>
      <c r="AI2975" s="53">
        <f t="shared" si="993"/>
        <v>0.22726223403292178</v>
      </c>
      <c r="AJ2975" s="56">
        <f t="shared" si="994"/>
        <v>15.371999999999998</v>
      </c>
    </row>
    <row r="2976" spans="1:36" x14ac:dyDescent="0.25">
      <c r="A2976" s="50">
        <v>2975</v>
      </c>
      <c r="B2976" s="51">
        <v>42507</v>
      </c>
      <c r="C2976" s="75">
        <f t="shared" si="978"/>
        <v>42507</v>
      </c>
      <c r="D2976" s="50" t="s">
        <v>1223</v>
      </c>
      <c r="E2976" s="50">
        <v>3.1</v>
      </c>
      <c r="F2976" s="50">
        <v>0</v>
      </c>
      <c r="G2976" s="50">
        <v>32</v>
      </c>
      <c r="H2976" s="50">
        <v>26</v>
      </c>
      <c r="I2976" s="53">
        <f t="shared" si="980"/>
        <v>2.2523148148148143E-2</v>
      </c>
      <c r="J2976" s="54">
        <f t="shared" si="981"/>
        <v>7.2655316606929487E-3</v>
      </c>
      <c r="K2976" s="50" t="s">
        <v>1731</v>
      </c>
      <c r="L2976" s="50" t="s">
        <v>795</v>
      </c>
      <c r="M2976" s="55">
        <f t="shared" si="982"/>
        <v>5.7348406988694824</v>
      </c>
      <c r="N2976" s="50">
        <v>0</v>
      </c>
      <c r="O2976" s="50" t="s">
        <v>377</v>
      </c>
      <c r="S2976" s="151">
        <f t="shared" si="983"/>
        <v>0.19035692951015526</v>
      </c>
      <c r="T2976" s="151">
        <f t="shared" si="984"/>
        <v>9.517846475507763E-2</v>
      </c>
      <c r="V2976" s="393">
        <f t="shared" si="995"/>
        <v>0</v>
      </c>
      <c r="W2976" s="393">
        <f t="shared" si="996"/>
        <v>0</v>
      </c>
      <c r="X2976" s="53">
        <f t="shared" si="985"/>
        <v>0.19035692951015526</v>
      </c>
      <c r="Y2976" s="53">
        <f t="shared" si="986"/>
        <v>0.22674610951015525</v>
      </c>
      <c r="Z2976" s="53">
        <f t="shared" si="987"/>
        <v>9.517846475507763E-2</v>
      </c>
      <c r="AA2976" s="53">
        <f t="shared" si="988"/>
        <v>0.11337305475507763</v>
      </c>
      <c r="AB2976" s="50">
        <f t="shared" si="989"/>
        <v>2119</v>
      </c>
      <c r="AC2976" s="50">
        <f t="shared" si="977"/>
        <v>2016</v>
      </c>
      <c r="AD2976" s="50">
        <f t="shared" si="990"/>
        <v>5</v>
      </c>
      <c r="AE2976" s="56">
        <f t="shared" si="991"/>
        <v>201605</v>
      </c>
      <c r="AF2976" s="56">
        <f t="shared" si="979"/>
        <v>21</v>
      </c>
      <c r="AG2976" s="58">
        <f t="shared" si="997"/>
        <v>1</v>
      </c>
      <c r="AH2976" s="56">
        <f t="shared" si="992"/>
        <v>17</v>
      </c>
      <c r="AI2976" s="53">
        <f t="shared" si="993"/>
        <v>0.20855151951015527</v>
      </c>
      <c r="AJ2976" s="56">
        <f t="shared" si="994"/>
        <v>13.236999999999998</v>
      </c>
    </row>
    <row r="2977" spans="1:36" x14ac:dyDescent="0.25">
      <c r="A2977" s="50">
        <v>2976</v>
      </c>
      <c r="B2977" s="51">
        <v>42507</v>
      </c>
      <c r="C2977" s="75">
        <f t="shared" si="978"/>
        <v>42507</v>
      </c>
      <c r="D2977" s="50" t="s">
        <v>1224</v>
      </c>
      <c r="E2977" s="50">
        <v>15</v>
      </c>
      <c r="F2977" s="50">
        <v>0</v>
      </c>
      <c r="G2977" s="50">
        <v>42</v>
      </c>
      <c r="H2977" s="50">
        <v>25</v>
      </c>
      <c r="I2977" s="53">
        <f t="shared" si="980"/>
        <v>2.9456018518518517E-2</v>
      </c>
      <c r="J2977" s="54">
        <f t="shared" si="981"/>
        <v>1.9637345679012343E-3</v>
      </c>
      <c r="K2977" s="50" t="s">
        <v>921</v>
      </c>
      <c r="L2977" s="50" t="s">
        <v>1132</v>
      </c>
      <c r="M2977" s="55">
        <f t="shared" si="982"/>
        <v>21.218074656188627</v>
      </c>
      <c r="N2977" s="50">
        <v>0</v>
      </c>
      <c r="O2977" s="50" t="s">
        <v>253</v>
      </c>
      <c r="R2977" s="50" t="s">
        <v>1692</v>
      </c>
      <c r="S2977" s="151">
        <f t="shared" si="983"/>
        <v>0.21993827160493823</v>
      </c>
      <c r="T2977" s="151">
        <f t="shared" si="984"/>
        <v>0.10996913580246911</v>
      </c>
      <c r="V2977" s="393">
        <f t="shared" si="995"/>
        <v>0</v>
      </c>
      <c r="W2977" s="393">
        <f t="shared" si="996"/>
        <v>0</v>
      </c>
      <c r="X2977" s="53">
        <f t="shared" si="985"/>
        <v>5.1449845679012333E-2</v>
      </c>
      <c r="Y2977" s="53">
        <f t="shared" si="986"/>
        <v>8.7839025679012334E-2</v>
      </c>
      <c r="Z2977" s="53">
        <f t="shared" si="987"/>
        <v>2.5724922839506167E-2</v>
      </c>
      <c r="AA2977" s="53">
        <f t="shared" si="988"/>
        <v>4.3919512839506167E-2</v>
      </c>
      <c r="AB2977" s="50">
        <f t="shared" si="989"/>
        <v>164</v>
      </c>
      <c r="AC2977" s="50">
        <f t="shared" si="977"/>
        <v>2016</v>
      </c>
      <c r="AD2977" s="50">
        <f t="shared" si="990"/>
        <v>5</v>
      </c>
      <c r="AE2977" s="56">
        <f t="shared" si="991"/>
        <v>201605</v>
      </c>
      <c r="AF2977" s="56">
        <f t="shared" si="979"/>
        <v>21</v>
      </c>
      <c r="AG2977" s="58">
        <f t="shared" si="997"/>
        <v>0</v>
      </c>
      <c r="AH2977" s="56">
        <f t="shared" si="992"/>
        <v>17</v>
      </c>
      <c r="AI2977" s="53">
        <f t="shared" si="993"/>
        <v>6.9644435679012337E-2</v>
      </c>
      <c r="AJ2977" s="56">
        <f t="shared" si="994"/>
        <v>15</v>
      </c>
    </row>
    <row r="2978" spans="1:36" x14ac:dyDescent="0.25">
      <c r="A2978" s="50">
        <v>2977</v>
      </c>
      <c r="B2978" s="51">
        <v>42508</v>
      </c>
      <c r="C2978" s="75">
        <f t="shared" si="978"/>
        <v>42508</v>
      </c>
      <c r="D2978" s="50" t="s">
        <v>1223</v>
      </c>
      <c r="E2978" s="50">
        <v>5.0599999999999996</v>
      </c>
      <c r="F2978" s="50">
        <v>0</v>
      </c>
      <c r="G2978" s="50">
        <v>55</v>
      </c>
      <c r="H2978" s="50">
        <v>46</v>
      </c>
      <c r="I2978" s="53">
        <f t="shared" si="980"/>
        <v>3.8726851851851853E-2</v>
      </c>
      <c r="J2978" s="54">
        <f t="shared" si="981"/>
        <v>7.6535280339628175E-3</v>
      </c>
      <c r="K2978" s="50" t="s">
        <v>1731</v>
      </c>
      <c r="L2978" s="50" t="s">
        <v>1732</v>
      </c>
      <c r="M2978" s="55">
        <f t="shared" si="982"/>
        <v>5.4441123729826693</v>
      </c>
      <c r="N2978" s="50">
        <v>147</v>
      </c>
      <c r="O2978" s="50" t="s">
        <v>377</v>
      </c>
      <c r="S2978" s="151">
        <f t="shared" si="983"/>
        <v>0.20052243448982582</v>
      </c>
      <c r="T2978" s="151">
        <f t="shared" si="984"/>
        <v>0.10026121724491291</v>
      </c>
      <c r="V2978" s="393">
        <f t="shared" si="995"/>
        <v>0</v>
      </c>
      <c r="W2978" s="393">
        <f t="shared" si="996"/>
        <v>0</v>
      </c>
      <c r="X2978" s="53">
        <f t="shared" si="985"/>
        <v>0.20052243448982582</v>
      </c>
      <c r="Y2978" s="53">
        <f t="shared" si="986"/>
        <v>0.23691161448982578</v>
      </c>
      <c r="Z2978" s="53">
        <f t="shared" si="987"/>
        <v>0.10026121724491291</v>
      </c>
      <c r="AA2978" s="53">
        <f t="shared" si="988"/>
        <v>0.11845580724491289</v>
      </c>
      <c r="AB2978" s="50">
        <f t="shared" si="989"/>
        <v>2524</v>
      </c>
      <c r="AC2978" s="50">
        <f t="shared" si="977"/>
        <v>2016</v>
      </c>
      <c r="AD2978" s="50">
        <f t="shared" si="990"/>
        <v>5</v>
      </c>
      <c r="AE2978" s="56">
        <f t="shared" si="991"/>
        <v>201605</v>
      </c>
      <c r="AF2978" s="56">
        <f t="shared" si="979"/>
        <v>21</v>
      </c>
      <c r="AG2978" s="58">
        <f t="shared" si="997"/>
        <v>0</v>
      </c>
      <c r="AH2978" s="56">
        <f t="shared" si="992"/>
        <v>18</v>
      </c>
      <c r="AI2978" s="53">
        <f t="shared" si="993"/>
        <v>0.2187170244898258</v>
      </c>
      <c r="AJ2978" s="56">
        <f t="shared" si="994"/>
        <v>21.606199999999998</v>
      </c>
    </row>
    <row r="2979" spans="1:36" x14ac:dyDescent="0.25">
      <c r="A2979" s="50">
        <v>2978</v>
      </c>
      <c r="B2979" s="51">
        <v>42509</v>
      </c>
      <c r="C2979" s="75">
        <f t="shared" si="978"/>
        <v>42509</v>
      </c>
      <c r="D2979" s="50" t="s">
        <v>1223</v>
      </c>
      <c r="E2979" s="50">
        <v>5.0999999999999996</v>
      </c>
      <c r="F2979" s="50">
        <v>0</v>
      </c>
      <c r="G2979" s="50">
        <v>57</v>
      </c>
      <c r="H2979" s="50">
        <v>32</v>
      </c>
      <c r="I2979" s="53">
        <f t="shared" si="980"/>
        <v>3.9953703703703707E-2</v>
      </c>
      <c r="J2979" s="54">
        <f t="shared" si="981"/>
        <v>7.8340595497458261E-3</v>
      </c>
      <c r="K2979" s="50" t="s">
        <v>1731</v>
      </c>
      <c r="L2979" s="50" t="s">
        <v>1733</v>
      </c>
      <c r="M2979" s="55">
        <f t="shared" si="982"/>
        <v>5.3186558516801883</v>
      </c>
      <c r="N2979" s="50">
        <v>145</v>
      </c>
      <c r="O2979" s="50" t="s">
        <v>377</v>
      </c>
      <c r="S2979" s="151">
        <f t="shared" si="983"/>
        <v>0.20525236020334064</v>
      </c>
      <c r="T2979" s="151">
        <f t="shared" si="984"/>
        <v>0.10262618010167032</v>
      </c>
      <c r="V2979" s="393">
        <f t="shared" si="995"/>
        <v>0</v>
      </c>
      <c r="W2979" s="393">
        <f t="shared" si="996"/>
        <v>0</v>
      </c>
      <c r="X2979" s="53">
        <f t="shared" si="985"/>
        <v>0.20525236020334064</v>
      </c>
      <c r="Y2979" s="53">
        <f t="shared" si="986"/>
        <v>0.24164154020334064</v>
      </c>
      <c r="Z2979" s="53">
        <f t="shared" si="987"/>
        <v>0.10262618010167032</v>
      </c>
      <c r="AA2979" s="53">
        <f t="shared" si="988"/>
        <v>0.12082077010167032</v>
      </c>
      <c r="AB2979" s="50">
        <f t="shared" si="989"/>
        <v>2682</v>
      </c>
      <c r="AC2979" s="50">
        <f t="shared" si="977"/>
        <v>2016</v>
      </c>
      <c r="AD2979" s="50">
        <f t="shared" si="990"/>
        <v>5</v>
      </c>
      <c r="AE2979" s="56">
        <f t="shared" si="991"/>
        <v>201605</v>
      </c>
      <c r="AF2979" s="56">
        <f t="shared" si="979"/>
        <v>21</v>
      </c>
      <c r="AG2979" s="58">
        <f t="shared" si="997"/>
        <v>0</v>
      </c>
      <c r="AH2979" s="56">
        <f t="shared" si="992"/>
        <v>19</v>
      </c>
      <c r="AI2979" s="53">
        <f t="shared" si="993"/>
        <v>0.22344695020334066</v>
      </c>
      <c r="AJ2979" s="56">
        <f t="shared" si="994"/>
        <v>21.776999999999997</v>
      </c>
    </row>
    <row r="2980" spans="1:36" x14ac:dyDescent="0.25">
      <c r="A2980" s="50">
        <v>2979</v>
      </c>
      <c r="B2980" s="51">
        <v>42509</v>
      </c>
      <c r="C2980" s="75">
        <f t="shared" si="978"/>
        <v>42509</v>
      </c>
      <c r="D2980" s="50" t="s">
        <v>1224</v>
      </c>
      <c r="E2980" s="50">
        <v>15.5</v>
      </c>
      <c r="F2980" s="50">
        <v>0</v>
      </c>
      <c r="G2980" s="50">
        <v>45</v>
      </c>
      <c r="H2980" s="50">
        <v>0</v>
      </c>
      <c r="I2980" s="53">
        <f t="shared" si="980"/>
        <v>3.125E-2</v>
      </c>
      <c r="J2980" s="54">
        <f t="shared" si="981"/>
        <v>2.0161290322580645E-3</v>
      </c>
      <c r="K2980" s="50" t="s">
        <v>921</v>
      </c>
      <c r="L2980" s="50" t="s">
        <v>1132</v>
      </c>
      <c r="M2980" s="55">
        <f t="shared" si="982"/>
        <v>20.666666666666682</v>
      </c>
      <c r="N2980" s="50">
        <v>0</v>
      </c>
      <c r="O2980" s="50" t="s">
        <v>253</v>
      </c>
      <c r="S2980" s="151">
        <f t="shared" si="983"/>
        <v>0.22580645161290322</v>
      </c>
      <c r="T2980" s="151">
        <f t="shared" si="984"/>
        <v>0.11290322580645161</v>
      </c>
      <c r="V2980" s="393">
        <f t="shared" si="995"/>
        <v>0</v>
      </c>
      <c r="W2980" s="393">
        <f t="shared" si="996"/>
        <v>0</v>
      </c>
      <c r="X2980" s="53">
        <f t="shared" si="985"/>
        <v>5.2822580645161286E-2</v>
      </c>
      <c r="Y2980" s="53">
        <f t="shared" si="986"/>
        <v>8.9211760645161287E-2</v>
      </c>
      <c r="Z2980" s="53">
        <f t="shared" si="987"/>
        <v>2.6411290322580643E-2</v>
      </c>
      <c r="AA2980" s="53">
        <f t="shared" si="988"/>
        <v>4.4605880322580643E-2</v>
      </c>
      <c r="AB2980" s="50">
        <f t="shared" si="989"/>
        <v>192</v>
      </c>
      <c r="AC2980" s="50">
        <f t="shared" si="977"/>
        <v>2016</v>
      </c>
      <c r="AD2980" s="50">
        <f t="shared" si="990"/>
        <v>5</v>
      </c>
      <c r="AE2980" s="56">
        <f t="shared" si="991"/>
        <v>201605</v>
      </c>
      <c r="AF2980" s="56">
        <f t="shared" si="979"/>
        <v>21</v>
      </c>
      <c r="AG2980" s="58">
        <f t="shared" si="997"/>
        <v>0</v>
      </c>
      <c r="AH2980" s="56">
        <f t="shared" si="992"/>
        <v>19</v>
      </c>
      <c r="AI2980" s="53">
        <f t="shared" si="993"/>
        <v>7.101717064516129E-2</v>
      </c>
      <c r="AJ2980" s="56">
        <f t="shared" si="994"/>
        <v>15.5</v>
      </c>
    </row>
    <row r="2981" spans="1:36" x14ac:dyDescent="0.25">
      <c r="A2981" s="50">
        <v>2980</v>
      </c>
      <c r="B2981" s="51">
        <v>42510</v>
      </c>
      <c r="C2981" s="75">
        <f t="shared" si="978"/>
        <v>42510</v>
      </c>
      <c r="D2981" s="50" t="s">
        <v>1224</v>
      </c>
      <c r="E2981" s="50">
        <v>22.7</v>
      </c>
      <c r="F2981" s="50">
        <v>1</v>
      </c>
      <c r="G2981" s="50">
        <v>45</v>
      </c>
      <c r="H2981" s="50">
        <v>26</v>
      </c>
      <c r="I2981" s="53">
        <f t="shared" si="980"/>
        <v>7.3217592592592584E-2</v>
      </c>
      <c r="J2981" s="54">
        <f t="shared" si="981"/>
        <v>3.2254446076031978E-3</v>
      </c>
      <c r="K2981" s="50" t="s">
        <v>1340</v>
      </c>
      <c r="L2981" s="50" t="s">
        <v>1734</v>
      </c>
      <c r="M2981" s="55">
        <f t="shared" si="982"/>
        <v>12.918115712930772</v>
      </c>
      <c r="N2981" s="50">
        <v>157</v>
      </c>
      <c r="O2981" s="50" t="s">
        <v>377</v>
      </c>
      <c r="S2981" s="151">
        <f t="shared" si="983"/>
        <v>0.36124979605155816</v>
      </c>
      <c r="T2981" s="151">
        <f t="shared" si="984"/>
        <v>0.18062489802577908</v>
      </c>
      <c r="V2981" s="393">
        <f t="shared" si="995"/>
        <v>0</v>
      </c>
      <c r="W2981" s="393">
        <f t="shared" si="996"/>
        <v>0</v>
      </c>
      <c r="X2981" s="53">
        <f t="shared" si="985"/>
        <v>8.4506648719203784E-2</v>
      </c>
      <c r="Y2981" s="53">
        <f t="shared" si="986"/>
        <v>0.12089582871920379</v>
      </c>
      <c r="Z2981" s="53">
        <f t="shared" si="987"/>
        <v>4.2253324359601892E-2</v>
      </c>
      <c r="AA2981" s="53">
        <f t="shared" si="988"/>
        <v>6.0447914359601895E-2</v>
      </c>
      <c r="AB2981" s="50">
        <f t="shared" si="989"/>
        <v>844</v>
      </c>
      <c r="AC2981" s="50">
        <f t="shared" ref="AC2981:AC3044" si="998">YEAR(B2981)</f>
        <v>2016</v>
      </c>
      <c r="AD2981" s="50">
        <f t="shared" si="990"/>
        <v>5</v>
      </c>
      <c r="AE2981" s="56">
        <f t="shared" si="991"/>
        <v>201605</v>
      </c>
      <c r="AF2981" s="56">
        <f t="shared" si="979"/>
        <v>21</v>
      </c>
      <c r="AG2981" s="58">
        <f t="shared" si="997"/>
        <v>0</v>
      </c>
      <c r="AH2981" s="56">
        <f t="shared" si="992"/>
        <v>20</v>
      </c>
      <c r="AI2981" s="53">
        <f t="shared" si="993"/>
        <v>0.10270123871920378</v>
      </c>
      <c r="AJ2981" s="56">
        <f t="shared" si="994"/>
        <v>22.7</v>
      </c>
    </row>
    <row r="2982" spans="1:36" x14ac:dyDescent="0.25">
      <c r="A2982" s="50">
        <v>2981</v>
      </c>
      <c r="B2982" s="51">
        <v>42510</v>
      </c>
      <c r="C2982" s="75">
        <f t="shared" si="978"/>
        <v>42510</v>
      </c>
      <c r="D2982" s="50" t="s">
        <v>1223</v>
      </c>
      <c r="E2982" s="50">
        <v>3.1</v>
      </c>
      <c r="F2982" s="50">
        <v>0</v>
      </c>
      <c r="G2982" s="50">
        <v>32</v>
      </c>
      <c r="H2982" s="50">
        <v>34</v>
      </c>
      <c r="I2982" s="53">
        <f t="shared" si="980"/>
        <v>2.2615740740740742E-2</v>
      </c>
      <c r="J2982" s="54">
        <f t="shared" si="981"/>
        <v>7.2954002389486261E-3</v>
      </c>
      <c r="K2982" s="50" t="s">
        <v>1731</v>
      </c>
      <c r="L2982" s="50" t="s">
        <v>795</v>
      </c>
      <c r="M2982" s="55">
        <f t="shared" si="982"/>
        <v>5.7113613101330651</v>
      </c>
      <c r="N2982" s="50">
        <v>151</v>
      </c>
      <c r="O2982" s="50" t="s">
        <v>255</v>
      </c>
      <c r="S2982" s="151">
        <f t="shared" si="983"/>
        <v>0.19113948626045399</v>
      </c>
      <c r="T2982" s="151">
        <f t="shared" si="984"/>
        <v>9.5569743130226995E-2</v>
      </c>
      <c r="V2982" s="393">
        <f t="shared" si="995"/>
        <v>0</v>
      </c>
      <c r="W2982" s="393">
        <f t="shared" si="996"/>
        <v>0</v>
      </c>
      <c r="X2982" s="53">
        <f t="shared" si="985"/>
        <v>0.19113948626045399</v>
      </c>
      <c r="Y2982" s="53">
        <f t="shared" si="986"/>
        <v>0.22752866626045398</v>
      </c>
      <c r="Z2982" s="53">
        <f t="shared" si="987"/>
        <v>9.5569743130226995E-2</v>
      </c>
      <c r="AA2982" s="53">
        <f t="shared" si="988"/>
        <v>0.11376433313022699</v>
      </c>
      <c r="AB2982" s="50">
        <f t="shared" si="989"/>
        <v>2158</v>
      </c>
      <c r="AC2982" s="50">
        <f t="shared" si="998"/>
        <v>2016</v>
      </c>
      <c r="AD2982" s="50">
        <f t="shared" si="990"/>
        <v>5</v>
      </c>
      <c r="AE2982" s="56">
        <f t="shared" si="991"/>
        <v>201605</v>
      </c>
      <c r="AF2982" s="56">
        <f t="shared" si="979"/>
        <v>21</v>
      </c>
      <c r="AG2982" s="58">
        <f t="shared" si="997"/>
        <v>0</v>
      </c>
      <c r="AH2982" s="56">
        <f t="shared" si="992"/>
        <v>20</v>
      </c>
      <c r="AI2982" s="53">
        <f t="shared" si="993"/>
        <v>0.20933407626045397</v>
      </c>
      <c r="AJ2982" s="56">
        <f t="shared" si="994"/>
        <v>13.236999999999998</v>
      </c>
    </row>
    <row r="2983" spans="1:36" x14ac:dyDescent="0.25">
      <c r="A2983" s="50">
        <v>2982</v>
      </c>
      <c r="B2983" s="51">
        <v>42512</v>
      </c>
      <c r="C2983" s="75">
        <f t="shared" si="978"/>
        <v>42512</v>
      </c>
      <c r="D2983" s="50" t="s">
        <v>1224</v>
      </c>
      <c r="E2983" s="50">
        <v>54.2</v>
      </c>
      <c r="F2983" s="50">
        <v>3</v>
      </c>
      <c r="G2983" s="50">
        <v>42</v>
      </c>
      <c r="H2983" s="50">
        <v>6</v>
      </c>
      <c r="I2983" s="53">
        <f t="shared" si="980"/>
        <v>0.1542361111111111</v>
      </c>
      <c r="J2983" s="54">
        <f t="shared" si="981"/>
        <v>2.8456847068470681E-3</v>
      </c>
      <c r="K2983" s="50" t="s">
        <v>1340</v>
      </c>
      <c r="L2983" s="50" t="s">
        <v>1384</v>
      </c>
      <c r="M2983" s="55">
        <f t="shared" si="982"/>
        <v>14.642053129221084</v>
      </c>
      <c r="N2983" s="50">
        <v>130</v>
      </c>
      <c r="O2983" s="50" t="s">
        <v>377</v>
      </c>
      <c r="S2983" s="151">
        <f t="shared" si="983"/>
        <v>0.31871668716687163</v>
      </c>
      <c r="T2983" s="151">
        <f t="shared" si="984"/>
        <v>0.15935834358343581</v>
      </c>
      <c r="V2983" s="393">
        <f t="shared" si="995"/>
        <v>0</v>
      </c>
      <c r="W2983" s="393">
        <f t="shared" si="996"/>
        <v>0</v>
      </c>
      <c r="X2983" s="53">
        <f t="shared" si="985"/>
        <v>7.4556939319393181E-2</v>
      </c>
      <c r="Y2983" s="53">
        <f t="shared" si="986"/>
        <v>0.11094611931939319</v>
      </c>
      <c r="Z2983" s="53">
        <f t="shared" si="987"/>
        <v>3.7278469659696591E-2</v>
      </c>
      <c r="AA2983" s="53">
        <f t="shared" si="988"/>
        <v>5.5473059659696594E-2</v>
      </c>
      <c r="AB2983" s="50">
        <f t="shared" si="989"/>
        <v>655</v>
      </c>
      <c r="AC2983" s="50">
        <f t="shared" si="998"/>
        <v>2016</v>
      </c>
      <c r="AD2983" s="50">
        <f t="shared" si="990"/>
        <v>5</v>
      </c>
      <c r="AE2983" s="56">
        <f t="shared" si="991"/>
        <v>201605</v>
      </c>
      <c r="AF2983" s="56">
        <f t="shared" si="979"/>
        <v>22</v>
      </c>
      <c r="AG2983" s="58">
        <f t="shared" si="997"/>
        <v>1</v>
      </c>
      <c r="AH2983" s="56">
        <f t="shared" si="992"/>
        <v>22</v>
      </c>
      <c r="AI2983" s="53">
        <f t="shared" si="993"/>
        <v>9.2751529319393178E-2</v>
      </c>
      <c r="AJ2983" s="56">
        <f t="shared" si="994"/>
        <v>54.2</v>
      </c>
    </row>
    <row r="2984" spans="1:36" x14ac:dyDescent="0.25">
      <c r="A2984" s="50">
        <v>2983</v>
      </c>
      <c r="B2984" s="51">
        <v>42513</v>
      </c>
      <c r="C2984" s="75">
        <f t="shared" si="978"/>
        <v>42513</v>
      </c>
      <c r="D2984" s="50" t="s">
        <v>1223</v>
      </c>
      <c r="E2984" s="50">
        <v>3.75</v>
      </c>
      <c r="F2984" s="50">
        <v>0</v>
      </c>
      <c r="G2984" s="50">
        <v>47</v>
      </c>
      <c r="H2984" s="50">
        <v>40</v>
      </c>
      <c r="I2984" s="53">
        <f t="shared" si="980"/>
        <v>3.3101851851851848E-2</v>
      </c>
      <c r="J2984" s="54">
        <f t="shared" si="981"/>
        <v>8.8271604938271585E-3</v>
      </c>
      <c r="K2984" s="50" t="s">
        <v>1731</v>
      </c>
      <c r="L2984" s="50" t="s">
        <v>1735</v>
      </c>
      <c r="M2984" s="55">
        <f t="shared" si="982"/>
        <v>4.7202797202797253</v>
      </c>
      <c r="N2984" s="50">
        <v>126</v>
      </c>
      <c r="O2984" s="50" t="s">
        <v>377</v>
      </c>
      <c r="R2984" s="50" t="s">
        <v>1736</v>
      </c>
      <c r="S2984" s="151">
        <f t="shared" si="983"/>
        <v>0.23127160493827154</v>
      </c>
      <c r="T2984" s="151">
        <f t="shared" si="984"/>
        <v>0.11563580246913577</v>
      </c>
      <c r="V2984" s="393">
        <f t="shared" si="995"/>
        <v>0</v>
      </c>
      <c r="W2984" s="393">
        <f t="shared" si="996"/>
        <v>0</v>
      </c>
      <c r="X2984" s="53">
        <f t="shared" si="985"/>
        <v>0.23127160493827154</v>
      </c>
      <c r="Y2984" s="53">
        <f t="shared" si="986"/>
        <v>0.26766078493827156</v>
      </c>
      <c r="Z2984" s="53">
        <f t="shared" si="987"/>
        <v>0.11563580246913577</v>
      </c>
      <c r="AA2984" s="53">
        <f t="shared" si="988"/>
        <v>0.13383039246913578</v>
      </c>
      <c r="AB2984" s="50">
        <f t="shared" si="989"/>
        <v>3189</v>
      </c>
      <c r="AC2984" s="50">
        <f t="shared" si="998"/>
        <v>2016</v>
      </c>
      <c r="AD2984" s="50">
        <f t="shared" si="990"/>
        <v>5</v>
      </c>
      <c r="AE2984" s="56">
        <f t="shared" si="991"/>
        <v>201605</v>
      </c>
      <c r="AF2984" s="56">
        <f t="shared" si="979"/>
        <v>22</v>
      </c>
      <c r="AG2984" s="58">
        <f t="shared" si="997"/>
        <v>0</v>
      </c>
      <c r="AH2984" s="56">
        <f t="shared" si="992"/>
        <v>23</v>
      </c>
      <c r="AI2984" s="53">
        <f t="shared" si="993"/>
        <v>0.24946619493827155</v>
      </c>
      <c r="AJ2984" s="56">
        <f t="shared" si="994"/>
        <v>16.012499999999999</v>
      </c>
    </row>
    <row r="2985" spans="1:36" x14ac:dyDescent="0.25">
      <c r="A2985" s="50">
        <v>2984</v>
      </c>
      <c r="B2985" s="51">
        <v>42514</v>
      </c>
      <c r="C2985" s="75">
        <f t="shared" si="978"/>
        <v>42514</v>
      </c>
      <c r="D2985" s="50" t="s">
        <v>1223</v>
      </c>
      <c r="E2985" s="50">
        <v>3.07</v>
      </c>
      <c r="F2985" s="50">
        <v>0</v>
      </c>
      <c r="G2985" s="50">
        <v>31</v>
      </c>
      <c r="H2985" s="50">
        <v>33</v>
      </c>
      <c r="I2985" s="53">
        <f t="shared" si="980"/>
        <v>2.1909722222222223E-2</v>
      </c>
      <c r="J2985" s="54">
        <f t="shared" si="981"/>
        <v>7.1367173362287374E-3</v>
      </c>
      <c r="K2985" s="50" t="s">
        <v>1548</v>
      </c>
      <c r="L2985" s="50" t="s">
        <v>1737</v>
      </c>
      <c r="M2985" s="55">
        <f t="shared" si="982"/>
        <v>5.8383518225039657</v>
      </c>
      <c r="N2985" s="50">
        <v>146</v>
      </c>
      <c r="O2985" s="50" t="s">
        <v>1341</v>
      </c>
      <c r="S2985" s="151">
        <f t="shared" si="983"/>
        <v>0.18698199420919293</v>
      </c>
      <c r="T2985" s="151">
        <f t="shared" si="984"/>
        <v>9.3490997104596463E-2</v>
      </c>
      <c r="V2985" s="393">
        <f t="shared" si="995"/>
        <v>0</v>
      </c>
      <c r="W2985" s="393">
        <f t="shared" si="996"/>
        <v>0</v>
      </c>
      <c r="X2985" s="53">
        <f t="shared" si="985"/>
        <v>0.18698199420919293</v>
      </c>
      <c r="Y2985" s="53">
        <f t="shared" si="986"/>
        <v>0.22337117420919289</v>
      </c>
      <c r="Z2985" s="53">
        <f t="shared" si="987"/>
        <v>9.3490997104596463E-2</v>
      </c>
      <c r="AA2985" s="53">
        <f t="shared" si="988"/>
        <v>0.11168558710459645</v>
      </c>
      <c r="AB2985" s="50">
        <f t="shared" si="989"/>
        <v>1961</v>
      </c>
      <c r="AC2985" s="50">
        <f t="shared" si="998"/>
        <v>2016</v>
      </c>
      <c r="AD2985" s="50">
        <f t="shared" si="990"/>
        <v>5</v>
      </c>
      <c r="AE2985" s="56">
        <f t="shared" si="991"/>
        <v>201605</v>
      </c>
      <c r="AF2985" s="56">
        <f t="shared" si="979"/>
        <v>22</v>
      </c>
      <c r="AG2985" s="58">
        <f t="shared" si="997"/>
        <v>0</v>
      </c>
      <c r="AH2985" s="56">
        <f t="shared" si="992"/>
        <v>24</v>
      </c>
      <c r="AI2985" s="53">
        <f t="shared" si="993"/>
        <v>0.20517658420919291</v>
      </c>
      <c r="AJ2985" s="56">
        <f t="shared" si="994"/>
        <v>13.108899999999998</v>
      </c>
    </row>
    <row r="2986" spans="1:36" x14ac:dyDescent="0.25">
      <c r="A2986" s="50">
        <v>2985</v>
      </c>
      <c r="B2986" s="51">
        <v>42515</v>
      </c>
      <c r="C2986" s="75">
        <f t="shared" si="978"/>
        <v>42515</v>
      </c>
      <c r="D2986" s="50" t="s">
        <v>1223</v>
      </c>
      <c r="E2986" s="50">
        <v>4.2</v>
      </c>
      <c r="F2986" s="50">
        <v>0</v>
      </c>
      <c r="G2986" s="50">
        <v>45</v>
      </c>
      <c r="H2986" s="50">
        <v>47</v>
      </c>
      <c r="I2986" s="53">
        <f t="shared" si="980"/>
        <v>3.1793981481481479E-2</v>
      </c>
      <c r="J2986" s="54">
        <f t="shared" si="981"/>
        <v>7.5699955908289235E-3</v>
      </c>
      <c r="K2986" s="50" t="s">
        <v>1731</v>
      </c>
      <c r="L2986" s="50" t="s">
        <v>1738</v>
      </c>
      <c r="M2986" s="55">
        <f t="shared" si="982"/>
        <v>5.5041863851474382</v>
      </c>
      <c r="N2986" s="50">
        <v>0</v>
      </c>
      <c r="O2986" s="50" t="s">
        <v>255</v>
      </c>
      <c r="S2986" s="151">
        <f t="shared" si="983"/>
        <v>0.19833388447971778</v>
      </c>
      <c r="T2986" s="151">
        <f t="shared" si="984"/>
        <v>9.9166942239858891E-2</v>
      </c>
      <c r="V2986" s="393">
        <f t="shared" si="995"/>
        <v>0</v>
      </c>
      <c r="W2986" s="393">
        <f t="shared" si="996"/>
        <v>0</v>
      </c>
      <c r="X2986" s="53">
        <f t="shared" si="985"/>
        <v>0.19833388447971778</v>
      </c>
      <c r="Y2986" s="53">
        <f t="shared" si="986"/>
        <v>0.2347230644797178</v>
      </c>
      <c r="Z2986" s="53">
        <f t="shared" si="987"/>
        <v>9.9166942239858891E-2</v>
      </c>
      <c r="AA2986" s="53">
        <f t="shared" si="988"/>
        <v>0.1173615322398589</v>
      </c>
      <c r="AB2986" s="50">
        <f t="shared" si="989"/>
        <v>2447</v>
      </c>
      <c r="AC2986" s="50">
        <f t="shared" si="998"/>
        <v>2016</v>
      </c>
      <c r="AD2986" s="50">
        <f t="shared" si="990"/>
        <v>5</v>
      </c>
      <c r="AE2986" s="56">
        <f t="shared" si="991"/>
        <v>201605</v>
      </c>
      <c r="AF2986" s="56">
        <f t="shared" si="979"/>
        <v>22</v>
      </c>
      <c r="AG2986" s="58">
        <f t="shared" si="997"/>
        <v>0</v>
      </c>
      <c r="AH2986" s="56">
        <f t="shared" si="992"/>
        <v>25</v>
      </c>
      <c r="AI2986" s="53">
        <f t="shared" si="993"/>
        <v>0.21652847447971779</v>
      </c>
      <c r="AJ2986" s="56">
        <f t="shared" si="994"/>
        <v>17.933999999999997</v>
      </c>
    </row>
    <row r="2987" spans="1:36" x14ac:dyDescent="0.25">
      <c r="A2987" s="50">
        <v>2986</v>
      </c>
      <c r="B2987" s="51">
        <v>42516</v>
      </c>
      <c r="C2987" s="75">
        <f t="shared" si="978"/>
        <v>42516</v>
      </c>
      <c r="D2987" s="50" t="s">
        <v>1223</v>
      </c>
      <c r="E2987" s="50">
        <v>3.1</v>
      </c>
      <c r="F2987" s="50">
        <v>0</v>
      </c>
      <c r="G2987" s="50">
        <v>34</v>
      </c>
      <c r="H2987" s="50">
        <v>2</v>
      </c>
      <c r="I2987" s="53">
        <f t="shared" si="980"/>
        <v>2.3634259259259258E-2</v>
      </c>
      <c r="J2987" s="54">
        <f t="shared" si="981"/>
        <v>7.6239545997610503E-3</v>
      </c>
      <c r="K2987" s="50" t="s">
        <v>1548</v>
      </c>
      <c r="L2987" s="50" t="s">
        <v>1357</v>
      </c>
      <c r="M2987" s="55">
        <f t="shared" si="982"/>
        <v>5.4652301665034333</v>
      </c>
      <c r="N2987" s="50">
        <v>150</v>
      </c>
      <c r="O2987" s="50" t="s">
        <v>201</v>
      </c>
      <c r="S2987" s="151">
        <f t="shared" si="983"/>
        <v>0.19974761051373952</v>
      </c>
      <c r="T2987" s="151">
        <f t="shared" si="984"/>
        <v>9.9873805256869758E-2</v>
      </c>
      <c r="V2987" s="393">
        <f t="shared" si="995"/>
        <v>0</v>
      </c>
      <c r="W2987" s="393">
        <f t="shared" si="996"/>
        <v>0</v>
      </c>
      <c r="X2987" s="53">
        <f t="shared" si="985"/>
        <v>0.19974761051373952</v>
      </c>
      <c r="Y2987" s="53">
        <f t="shared" si="986"/>
        <v>0.23613679051373951</v>
      </c>
      <c r="Z2987" s="53">
        <f t="shared" si="987"/>
        <v>9.9873805256869758E-2</v>
      </c>
      <c r="AA2987" s="53">
        <f t="shared" si="988"/>
        <v>0.11806839525686975</v>
      </c>
      <c r="AB2987" s="50">
        <f t="shared" si="989"/>
        <v>2493</v>
      </c>
      <c r="AC2987" s="50">
        <f t="shared" si="998"/>
        <v>2016</v>
      </c>
      <c r="AD2987" s="50">
        <f t="shared" si="990"/>
        <v>5</v>
      </c>
      <c r="AE2987" s="56">
        <f t="shared" si="991"/>
        <v>201605</v>
      </c>
      <c r="AF2987" s="56">
        <f t="shared" si="979"/>
        <v>22</v>
      </c>
      <c r="AG2987" s="58">
        <f t="shared" si="997"/>
        <v>0</v>
      </c>
      <c r="AH2987" s="56">
        <f t="shared" si="992"/>
        <v>26</v>
      </c>
      <c r="AI2987" s="53">
        <f t="shared" si="993"/>
        <v>0.21794220051373953</v>
      </c>
      <c r="AJ2987" s="56">
        <f t="shared" si="994"/>
        <v>13.236999999999998</v>
      </c>
    </row>
    <row r="2988" spans="1:36" x14ac:dyDescent="0.25">
      <c r="A2988" s="50">
        <v>2987</v>
      </c>
      <c r="B2988" s="51">
        <v>42517</v>
      </c>
      <c r="C2988" s="75">
        <f t="shared" si="978"/>
        <v>42517</v>
      </c>
      <c r="D2988" s="50" t="s">
        <v>1223</v>
      </c>
      <c r="E2988" s="50">
        <v>7.25</v>
      </c>
      <c r="F2988" s="50">
        <v>1</v>
      </c>
      <c r="G2988" s="50">
        <v>34</v>
      </c>
      <c r="H2988" s="50">
        <v>19</v>
      </c>
      <c r="I2988" s="53">
        <f t="shared" si="980"/>
        <v>6.5497685185185187E-2</v>
      </c>
      <c r="J2988" s="54">
        <f t="shared" si="981"/>
        <v>9.0341634738186471E-3</v>
      </c>
      <c r="K2988" s="50" t="s">
        <v>1731</v>
      </c>
      <c r="L2988" s="50" t="s">
        <v>1573</v>
      </c>
      <c r="M2988" s="55">
        <f t="shared" si="982"/>
        <v>4.6121222830888877</v>
      </c>
      <c r="N2988" s="50">
        <v>0</v>
      </c>
      <c r="O2988" s="50" t="s">
        <v>201</v>
      </c>
      <c r="S2988" s="151">
        <f t="shared" si="983"/>
        <v>0.23669508301404854</v>
      </c>
      <c r="T2988" s="151">
        <f t="shared" si="984"/>
        <v>0.11834754150702427</v>
      </c>
      <c r="V2988" s="393">
        <f t="shared" si="995"/>
        <v>0</v>
      </c>
      <c r="W2988" s="393">
        <f t="shared" si="996"/>
        <v>0</v>
      </c>
      <c r="X2988" s="53">
        <f t="shared" si="985"/>
        <v>0.23669508301404854</v>
      </c>
      <c r="Y2988" s="53">
        <f t="shared" si="986"/>
        <v>0.27308426301404853</v>
      </c>
      <c r="Z2988" s="53">
        <f t="shared" si="987"/>
        <v>0.11834754150702427</v>
      </c>
      <c r="AA2988" s="53">
        <f t="shared" si="988"/>
        <v>0.13654213150702427</v>
      </c>
      <c r="AB2988" s="50">
        <f t="shared" si="989"/>
        <v>3238</v>
      </c>
      <c r="AC2988" s="50">
        <f t="shared" si="998"/>
        <v>2016</v>
      </c>
      <c r="AD2988" s="50">
        <f t="shared" si="990"/>
        <v>5</v>
      </c>
      <c r="AE2988" s="56">
        <f t="shared" si="991"/>
        <v>201605</v>
      </c>
      <c r="AF2988" s="56">
        <f t="shared" si="979"/>
        <v>22</v>
      </c>
      <c r="AG2988" s="58">
        <f t="shared" si="997"/>
        <v>0</v>
      </c>
      <c r="AH2988" s="56">
        <f t="shared" si="992"/>
        <v>27</v>
      </c>
      <c r="AI2988" s="53">
        <f t="shared" si="993"/>
        <v>0.25488967301404852</v>
      </c>
      <c r="AJ2988" s="56">
        <f t="shared" si="994"/>
        <v>30.957499999999996</v>
      </c>
    </row>
    <row r="2989" spans="1:36" x14ac:dyDescent="0.25">
      <c r="A2989" s="50">
        <v>2988</v>
      </c>
      <c r="B2989" s="51">
        <v>42517</v>
      </c>
      <c r="C2989" s="75">
        <f t="shared" si="978"/>
        <v>42517</v>
      </c>
      <c r="D2989" s="50" t="s">
        <v>1224</v>
      </c>
      <c r="E2989" s="50">
        <v>18.5</v>
      </c>
      <c r="F2989" s="50">
        <v>1</v>
      </c>
      <c r="G2989" s="50">
        <v>13</v>
      </c>
      <c r="H2989" s="50">
        <v>23</v>
      </c>
      <c r="I2989" s="53">
        <f t="shared" si="980"/>
        <v>5.0960648148148151E-2</v>
      </c>
      <c r="J2989" s="54">
        <f t="shared" si="981"/>
        <v>2.7546296296296299E-3</v>
      </c>
      <c r="K2989" s="50" t="s">
        <v>1340</v>
      </c>
      <c r="L2989" s="50" t="s">
        <v>1739</v>
      </c>
      <c r="M2989" s="55">
        <f t="shared" si="982"/>
        <v>15.126050420168077</v>
      </c>
      <c r="N2989" s="50">
        <v>0</v>
      </c>
      <c r="O2989" s="50" t="s">
        <v>201</v>
      </c>
      <c r="S2989" s="151">
        <f t="shared" si="983"/>
        <v>0.30851851851851853</v>
      </c>
      <c r="T2989" s="151">
        <f t="shared" si="984"/>
        <v>0.15425925925925926</v>
      </c>
      <c r="V2989" s="393">
        <f t="shared" si="995"/>
        <v>0</v>
      </c>
      <c r="W2989" s="393">
        <f t="shared" si="996"/>
        <v>0</v>
      </c>
      <c r="X2989" s="53">
        <f t="shared" si="985"/>
        <v>7.2171296296296303E-2</v>
      </c>
      <c r="Y2989" s="53">
        <f t="shared" si="986"/>
        <v>0.1085604762962963</v>
      </c>
      <c r="Z2989" s="53">
        <f t="shared" si="987"/>
        <v>3.6085648148148151E-2</v>
      </c>
      <c r="AA2989" s="53">
        <f t="shared" si="988"/>
        <v>5.4280238148148148E-2</v>
      </c>
      <c r="AB2989" s="50">
        <f t="shared" si="989"/>
        <v>576</v>
      </c>
      <c r="AC2989" s="50">
        <f t="shared" si="998"/>
        <v>2016</v>
      </c>
      <c r="AD2989" s="50">
        <f t="shared" si="990"/>
        <v>5</v>
      </c>
      <c r="AE2989" s="56">
        <f t="shared" si="991"/>
        <v>201605</v>
      </c>
      <c r="AF2989" s="56">
        <f t="shared" si="979"/>
        <v>22</v>
      </c>
      <c r="AG2989" s="58">
        <f t="shared" si="997"/>
        <v>0</v>
      </c>
      <c r="AH2989" s="56">
        <f t="shared" si="992"/>
        <v>27</v>
      </c>
      <c r="AI2989" s="53">
        <f t="shared" si="993"/>
        <v>9.0365886296296299E-2</v>
      </c>
      <c r="AJ2989" s="56">
        <f t="shared" si="994"/>
        <v>18.5</v>
      </c>
    </row>
    <row r="2990" spans="1:36" x14ac:dyDescent="0.25">
      <c r="A2990" s="50">
        <v>2989</v>
      </c>
      <c r="B2990" s="51">
        <v>42518</v>
      </c>
      <c r="C2990" s="75">
        <f t="shared" si="978"/>
        <v>42518</v>
      </c>
      <c r="D2990" s="50" t="s">
        <v>1223</v>
      </c>
      <c r="E2990" s="50">
        <v>3.1</v>
      </c>
      <c r="F2990" s="50">
        <v>0</v>
      </c>
      <c r="G2990" s="50">
        <v>37</v>
      </c>
      <c r="H2990" s="50">
        <v>41</v>
      </c>
      <c r="I2990" s="53">
        <f t="shared" si="980"/>
        <v>2.6168981481481477E-2</v>
      </c>
      <c r="J2990" s="54">
        <f t="shared" si="981"/>
        <v>8.4416069295101537E-3</v>
      </c>
      <c r="K2990" s="50" t="s">
        <v>1731</v>
      </c>
      <c r="L2990" s="50" t="s">
        <v>1590</v>
      </c>
      <c r="M2990" s="55">
        <f t="shared" si="982"/>
        <v>4.9358690844759003</v>
      </c>
      <c r="N2990" s="50">
        <v>0</v>
      </c>
      <c r="O2990" s="50" t="s">
        <v>201</v>
      </c>
      <c r="R2990" s="50" t="s">
        <v>1684</v>
      </c>
      <c r="S2990" s="151">
        <f t="shared" si="983"/>
        <v>0.22117010155316602</v>
      </c>
      <c r="T2990" s="151">
        <f t="shared" si="984"/>
        <v>0.11058505077658301</v>
      </c>
      <c r="V2990" s="393">
        <f t="shared" si="995"/>
        <v>0</v>
      </c>
      <c r="W2990" s="393">
        <f t="shared" si="996"/>
        <v>0</v>
      </c>
      <c r="X2990" s="53">
        <f t="shared" si="985"/>
        <v>0.22117010155316602</v>
      </c>
      <c r="Y2990" s="53">
        <f t="shared" si="986"/>
        <v>0.25755928155316604</v>
      </c>
      <c r="Z2990" s="53">
        <f t="shared" si="987"/>
        <v>0.11058505077658301</v>
      </c>
      <c r="AA2990" s="53">
        <f t="shared" si="988"/>
        <v>0.12877964077658302</v>
      </c>
      <c r="AB2990" s="50">
        <f t="shared" si="989"/>
        <v>3071</v>
      </c>
      <c r="AC2990" s="50">
        <f t="shared" si="998"/>
        <v>2016</v>
      </c>
      <c r="AD2990" s="50">
        <f t="shared" si="990"/>
        <v>5</v>
      </c>
      <c r="AE2990" s="56">
        <f t="shared" si="991"/>
        <v>201605</v>
      </c>
      <c r="AF2990" s="56">
        <f t="shared" si="979"/>
        <v>22</v>
      </c>
      <c r="AG2990" s="58">
        <f t="shared" si="997"/>
        <v>0</v>
      </c>
      <c r="AH2990" s="56">
        <f t="shared" si="992"/>
        <v>28</v>
      </c>
      <c r="AI2990" s="53">
        <f t="shared" si="993"/>
        <v>0.23936469155316603</v>
      </c>
      <c r="AJ2990" s="56">
        <f t="shared" si="994"/>
        <v>13.236999999999998</v>
      </c>
    </row>
    <row r="2991" spans="1:36" x14ac:dyDescent="0.25">
      <c r="A2991" s="50">
        <v>2990</v>
      </c>
      <c r="B2991" s="51">
        <v>42518</v>
      </c>
      <c r="C2991" s="75">
        <f t="shared" si="978"/>
        <v>42518</v>
      </c>
      <c r="D2991" s="50" t="s">
        <v>1225</v>
      </c>
      <c r="E2991" s="50">
        <v>0.5</v>
      </c>
      <c r="F2991" s="50">
        <v>0</v>
      </c>
      <c r="G2991" s="50">
        <v>18</v>
      </c>
      <c r="H2991" s="50">
        <v>19</v>
      </c>
      <c r="I2991" s="53">
        <f t="shared" si="980"/>
        <v>1.2719907407407407E-2</v>
      </c>
      <c r="J2991" s="54">
        <f t="shared" si="981"/>
        <v>2.5439814814814814E-2</v>
      </c>
      <c r="K2991" s="50" t="s">
        <v>949</v>
      </c>
      <c r="L2991" s="50" t="s">
        <v>315</v>
      </c>
      <c r="M2991" s="55">
        <f t="shared" si="982"/>
        <v>1.6378525932666073</v>
      </c>
      <c r="N2991" s="50">
        <v>0</v>
      </c>
      <c r="O2991" s="50" t="s">
        <v>255</v>
      </c>
      <c r="S2991" s="151">
        <f t="shared" si="983"/>
        <v>6.105555555555555E-2</v>
      </c>
      <c r="T2991" s="151">
        <f t="shared" si="984"/>
        <v>3.0527777777777775E-2</v>
      </c>
      <c r="V2991" s="393">
        <f t="shared" si="995"/>
        <v>0</v>
      </c>
      <c r="W2991" s="393">
        <f t="shared" si="996"/>
        <v>0</v>
      </c>
      <c r="X2991" s="53">
        <f t="shared" si="985"/>
        <v>0.66652314814814817</v>
      </c>
      <c r="Y2991" s="53">
        <f t="shared" si="986"/>
        <v>0.70291232814814808</v>
      </c>
      <c r="Z2991" s="53">
        <f t="shared" si="987"/>
        <v>0.33326157407407409</v>
      </c>
      <c r="AA2991" s="53">
        <f t="shared" si="988"/>
        <v>0.35145616407407404</v>
      </c>
      <c r="AB2991" s="50">
        <f t="shared" si="989"/>
        <v>3875</v>
      </c>
      <c r="AC2991" s="50">
        <f t="shared" si="998"/>
        <v>2016</v>
      </c>
      <c r="AD2991" s="50">
        <f t="shared" si="990"/>
        <v>5</v>
      </c>
      <c r="AE2991" s="56">
        <f t="shared" si="991"/>
        <v>201605</v>
      </c>
      <c r="AF2991" s="56">
        <f t="shared" si="979"/>
        <v>22</v>
      </c>
      <c r="AG2991" s="58">
        <f t="shared" si="997"/>
        <v>0</v>
      </c>
      <c r="AH2991" s="56">
        <f t="shared" si="992"/>
        <v>28</v>
      </c>
      <c r="AI2991" s="53">
        <f t="shared" si="993"/>
        <v>0.68471773814814818</v>
      </c>
      <c r="AJ2991" s="56">
        <f t="shared" si="994"/>
        <v>23.35</v>
      </c>
    </row>
    <row r="2992" spans="1:36" x14ac:dyDescent="0.25">
      <c r="A2992" s="50">
        <v>2991</v>
      </c>
      <c r="B2992" s="51">
        <v>42519</v>
      </c>
      <c r="C2992" s="75">
        <f t="shared" si="978"/>
        <v>42519</v>
      </c>
      <c r="D2992" s="50" t="s">
        <v>1224</v>
      </c>
      <c r="E2992" s="50">
        <v>50</v>
      </c>
      <c r="F2992" s="50">
        <v>3</v>
      </c>
      <c r="G2992" s="50">
        <v>29</v>
      </c>
      <c r="H2992" s="50">
        <v>56</v>
      </c>
      <c r="I2992" s="53">
        <f t="shared" si="980"/>
        <v>0.14578703703703702</v>
      </c>
      <c r="J2992" s="54">
        <f t="shared" si="981"/>
        <v>2.9157407407407404E-3</v>
      </c>
      <c r="K2992" s="50" t="s">
        <v>1340</v>
      </c>
      <c r="L2992" s="50" t="s">
        <v>1384</v>
      </c>
      <c r="M2992" s="55">
        <f t="shared" si="982"/>
        <v>14.290250873293122</v>
      </c>
      <c r="N2992" s="50">
        <v>0</v>
      </c>
      <c r="O2992" s="50" t="s">
        <v>201</v>
      </c>
      <c r="S2992" s="151">
        <f t="shared" si="983"/>
        <v>0.32656296296296294</v>
      </c>
      <c r="T2992" s="151">
        <f t="shared" si="984"/>
        <v>0.16328148148148147</v>
      </c>
      <c r="V2992" s="393">
        <f t="shared" si="995"/>
        <v>0</v>
      </c>
      <c r="W2992" s="393">
        <f t="shared" si="996"/>
        <v>0</v>
      </c>
      <c r="X2992" s="53">
        <f t="shared" si="985"/>
        <v>7.6392407407407395E-2</v>
      </c>
      <c r="Y2992" s="53">
        <f t="shared" si="986"/>
        <v>0.1127815874074074</v>
      </c>
      <c r="Z2992" s="53">
        <f t="shared" si="987"/>
        <v>3.8196203703703697E-2</v>
      </c>
      <c r="AA2992" s="53">
        <f t="shared" si="988"/>
        <v>5.6390793703703701E-2</v>
      </c>
      <c r="AB2992" s="50">
        <f t="shared" si="989"/>
        <v>703</v>
      </c>
      <c r="AC2992" s="50">
        <f t="shared" si="998"/>
        <v>2016</v>
      </c>
      <c r="AD2992" s="50">
        <f t="shared" si="990"/>
        <v>5</v>
      </c>
      <c r="AE2992" s="56">
        <f t="shared" si="991"/>
        <v>201605</v>
      </c>
      <c r="AF2992" s="56">
        <f t="shared" si="979"/>
        <v>23</v>
      </c>
      <c r="AG2992" s="58">
        <f t="shared" si="997"/>
        <v>0</v>
      </c>
      <c r="AH2992" s="56">
        <f t="shared" si="992"/>
        <v>29</v>
      </c>
      <c r="AI2992" s="53">
        <f t="shared" si="993"/>
        <v>9.4586997407407392E-2</v>
      </c>
      <c r="AJ2992" s="56">
        <f t="shared" si="994"/>
        <v>50</v>
      </c>
    </row>
    <row r="2993" spans="1:36" x14ac:dyDescent="0.25">
      <c r="A2993" s="50">
        <v>2992</v>
      </c>
      <c r="B2993" s="51">
        <v>42521</v>
      </c>
      <c r="C2993" s="75">
        <f t="shared" si="978"/>
        <v>42521</v>
      </c>
      <c r="D2993" s="50" t="s">
        <v>1223</v>
      </c>
      <c r="E2993" s="50">
        <v>3.1</v>
      </c>
      <c r="F2993" s="50">
        <v>0</v>
      </c>
      <c r="G2993" s="50">
        <v>37</v>
      </c>
      <c r="H2993" s="50">
        <v>38</v>
      </c>
      <c r="I2993" s="53">
        <f t="shared" si="980"/>
        <v>2.613425925925926E-2</v>
      </c>
      <c r="J2993" s="54">
        <f t="shared" si="981"/>
        <v>8.4304062126642765E-3</v>
      </c>
      <c r="K2993" s="50" t="s">
        <v>1731</v>
      </c>
      <c r="L2993" s="50" t="s">
        <v>795</v>
      </c>
      <c r="M2993" s="55">
        <f t="shared" si="982"/>
        <v>4.942426926483618</v>
      </c>
      <c r="N2993" s="50">
        <v>127</v>
      </c>
      <c r="O2993" s="50" t="s">
        <v>201</v>
      </c>
      <c r="S2993" s="151">
        <f t="shared" si="983"/>
        <v>0.22087664277180405</v>
      </c>
      <c r="T2993" s="151">
        <f t="shared" si="984"/>
        <v>0.11043832138590202</v>
      </c>
      <c r="V2993" s="393">
        <f t="shared" si="995"/>
        <v>0</v>
      </c>
      <c r="W2993" s="393">
        <f t="shared" si="996"/>
        <v>0</v>
      </c>
      <c r="X2993" s="53">
        <f t="shared" si="985"/>
        <v>0.22087664277180405</v>
      </c>
      <c r="Y2993" s="53">
        <f t="shared" si="986"/>
        <v>0.25726582277180404</v>
      </c>
      <c r="Z2993" s="53">
        <f t="shared" si="987"/>
        <v>0.11043832138590202</v>
      </c>
      <c r="AA2993" s="53">
        <f t="shared" si="988"/>
        <v>0.12863291138590202</v>
      </c>
      <c r="AB2993" s="50">
        <f t="shared" si="989"/>
        <v>3068</v>
      </c>
      <c r="AC2993" s="50">
        <f t="shared" si="998"/>
        <v>2016</v>
      </c>
      <c r="AD2993" s="50">
        <f t="shared" si="990"/>
        <v>5</v>
      </c>
      <c r="AE2993" s="56">
        <f t="shared" si="991"/>
        <v>201605</v>
      </c>
      <c r="AF2993" s="56">
        <f t="shared" si="979"/>
        <v>23</v>
      </c>
      <c r="AG2993" s="58">
        <f t="shared" si="997"/>
        <v>1</v>
      </c>
      <c r="AH2993" s="56">
        <f t="shared" si="992"/>
        <v>31</v>
      </c>
      <c r="AI2993" s="53">
        <f t="shared" si="993"/>
        <v>0.23907123277180403</v>
      </c>
      <c r="AJ2993" s="56">
        <f t="shared" si="994"/>
        <v>13.236999999999998</v>
      </c>
    </row>
    <row r="2994" spans="1:36" x14ac:dyDescent="0.25">
      <c r="A2994" s="50">
        <v>2993</v>
      </c>
      <c r="B2994" s="51">
        <v>42522</v>
      </c>
      <c r="C2994" s="75">
        <f t="shared" ref="C2994:C3057" si="999">B2994</f>
        <v>42522</v>
      </c>
      <c r="D2994" s="50" t="s">
        <v>1223</v>
      </c>
      <c r="E2994" s="50">
        <v>3.1</v>
      </c>
      <c r="F2994" s="50">
        <v>0</v>
      </c>
      <c r="G2994" s="50">
        <v>31</v>
      </c>
      <c r="H2994" s="50">
        <v>30</v>
      </c>
      <c r="I2994" s="53">
        <f t="shared" si="980"/>
        <v>2.1875000000000002E-2</v>
      </c>
      <c r="J2994" s="54">
        <f t="shared" si="981"/>
        <v>7.0564516129032265E-3</v>
      </c>
      <c r="K2994" s="50" t="s">
        <v>1731</v>
      </c>
      <c r="L2994" s="50" t="s">
        <v>1740</v>
      </c>
      <c r="M2994" s="55">
        <f t="shared" si="982"/>
        <v>5.9047619047619087</v>
      </c>
      <c r="N2994" s="50">
        <v>0</v>
      </c>
      <c r="O2994" s="50" t="s">
        <v>255</v>
      </c>
      <c r="S2994" s="151">
        <f t="shared" si="983"/>
        <v>0.18487903225806454</v>
      </c>
      <c r="T2994" s="151">
        <f t="shared" si="984"/>
        <v>9.243951612903227E-2</v>
      </c>
      <c r="V2994" s="393">
        <f t="shared" si="995"/>
        <v>0</v>
      </c>
      <c r="W2994" s="393">
        <f t="shared" si="996"/>
        <v>0</v>
      </c>
      <c r="X2994" s="53">
        <f t="shared" si="985"/>
        <v>0.18487903225806454</v>
      </c>
      <c r="Y2994" s="53">
        <f t="shared" si="986"/>
        <v>0.22126821225806453</v>
      </c>
      <c r="Z2994" s="53">
        <f t="shared" si="987"/>
        <v>9.243951612903227E-2</v>
      </c>
      <c r="AA2994" s="53">
        <f t="shared" si="988"/>
        <v>0.11063410612903227</v>
      </c>
      <c r="AB2994" s="50">
        <f t="shared" si="989"/>
        <v>1848</v>
      </c>
      <c r="AC2994" s="50">
        <f t="shared" si="998"/>
        <v>2016</v>
      </c>
      <c r="AD2994" s="50">
        <f t="shared" si="990"/>
        <v>6</v>
      </c>
      <c r="AE2994" s="56">
        <f t="shared" si="991"/>
        <v>201606</v>
      </c>
      <c r="AF2994" s="56">
        <f t="shared" si="979"/>
        <v>23</v>
      </c>
      <c r="AG2994" s="58">
        <f t="shared" si="997"/>
        <v>0</v>
      </c>
      <c r="AH2994" s="56">
        <f t="shared" si="992"/>
        <v>1</v>
      </c>
      <c r="AI2994" s="53">
        <f t="shared" si="993"/>
        <v>0.20307362225806452</v>
      </c>
      <c r="AJ2994" s="56">
        <f t="shared" si="994"/>
        <v>13.236999999999998</v>
      </c>
    </row>
    <row r="2995" spans="1:36" x14ac:dyDescent="0.25">
      <c r="A2995" s="50">
        <v>2994</v>
      </c>
      <c r="B2995" s="51">
        <v>42524</v>
      </c>
      <c r="C2995" s="75">
        <f t="shared" si="999"/>
        <v>42524</v>
      </c>
      <c r="D2995" s="50" t="s">
        <v>1225</v>
      </c>
      <c r="E2995" s="50">
        <v>0.7</v>
      </c>
      <c r="F2995" s="50">
        <v>0</v>
      </c>
      <c r="G2995" s="50">
        <v>24</v>
      </c>
      <c r="H2995" s="50">
        <v>12</v>
      </c>
      <c r="I2995" s="53">
        <f t="shared" si="980"/>
        <v>1.6805555555555556E-2</v>
      </c>
      <c r="J2995" s="54">
        <f t="shared" si="981"/>
        <v>2.4007936507936509E-2</v>
      </c>
      <c r="K2995" s="50" t="s">
        <v>949</v>
      </c>
      <c r="L2995" s="50" t="s">
        <v>315</v>
      </c>
      <c r="M2995" s="55">
        <f t="shared" si="982"/>
        <v>1.735537190082646</v>
      </c>
      <c r="N2995" s="50">
        <v>0</v>
      </c>
      <c r="O2995" s="50" t="s">
        <v>1341</v>
      </c>
      <c r="S2995" s="151">
        <f t="shared" si="983"/>
        <v>5.7619047619047618E-2</v>
      </c>
      <c r="T2995" s="151">
        <f t="shared" si="984"/>
        <v>2.8809523809523809E-2</v>
      </c>
      <c r="V2995" s="393">
        <f t="shared" si="995"/>
        <v>0</v>
      </c>
      <c r="W2995" s="393">
        <f t="shared" si="996"/>
        <v>0</v>
      </c>
      <c r="X2995" s="53">
        <f t="shared" si="985"/>
        <v>0.62900793650793652</v>
      </c>
      <c r="Y2995" s="53">
        <f t="shared" si="986"/>
        <v>0.66539711650793654</v>
      </c>
      <c r="Z2995" s="53">
        <f t="shared" si="987"/>
        <v>0.31450396825396826</v>
      </c>
      <c r="AA2995" s="53">
        <f t="shared" si="988"/>
        <v>0.33269855825396827</v>
      </c>
      <c r="AB2995" s="50">
        <f t="shared" si="989"/>
        <v>3772</v>
      </c>
      <c r="AC2995" s="50">
        <f t="shared" si="998"/>
        <v>2016</v>
      </c>
      <c r="AD2995" s="50">
        <f t="shared" si="990"/>
        <v>6</v>
      </c>
      <c r="AE2995" s="56">
        <f t="shared" si="991"/>
        <v>201606</v>
      </c>
      <c r="AF2995" s="56">
        <f t="shared" ref="AF2995:AF3058" si="1000">WEEKNUM(B2995,1)</f>
        <v>23</v>
      </c>
      <c r="AG2995" s="58">
        <f t="shared" si="997"/>
        <v>1</v>
      </c>
      <c r="AH2995" s="56">
        <f t="shared" si="992"/>
        <v>3</v>
      </c>
      <c r="AI2995" s="53">
        <f t="shared" si="993"/>
        <v>0.64720252650793653</v>
      </c>
      <c r="AJ2995" s="56">
        <f t="shared" si="994"/>
        <v>32.69</v>
      </c>
    </row>
    <row r="2996" spans="1:36" x14ac:dyDescent="0.25">
      <c r="A2996" s="50">
        <v>2995</v>
      </c>
      <c r="B2996" s="51">
        <v>42526</v>
      </c>
      <c r="C2996" s="75">
        <f t="shared" si="999"/>
        <v>42526</v>
      </c>
      <c r="D2996" s="50" t="s">
        <v>1225</v>
      </c>
      <c r="E2996" s="50">
        <v>1.2</v>
      </c>
      <c r="F2996" s="50">
        <v>0</v>
      </c>
      <c r="G2996" s="50">
        <v>43</v>
      </c>
      <c r="H2996" s="50">
        <v>43</v>
      </c>
      <c r="I2996" s="53">
        <f t="shared" si="980"/>
        <v>3.0358796296296297E-2</v>
      </c>
      <c r="J2996" s="54">
        <f t="shared" si="981"/>
        <v>2.5298996913580247E-2</v>
      </c>
      <c r="K2996" s="50" t="s">
        <v>949</v>
      </c>
      <c r="L2996" s="50" t="s">
        <v>971</v>
      </c>
      <c r="M2996" s="55">
        <f t="shared" si="982"/>
        <v>1.6469691193290139</v>
      </c>
      <c r="N2996" s="50">
        <v>0</v>
      </c>
      <c r="O2996" s="50" t="s">
        <v>1341</v>
      </c>
      <c r="S2996" s="151">
        <f t="shared" si="983"/>
        <v>6.0717592592592587E-2</v>
      </c>
      <c r="T2996" s="151">
        <f t="shared" si="984"/>
        <v>3.0358796296296293E-2</v>
      </c>
      <c r="V2996" s="393">
        <f t="shared" si="995"/>
        <v>0</v>
      </c>
      <c r="W2996" s="393">
        <f t="shared" si="996"/>
        <v>0</v>
      </c>
      <c r="X2996" s="53">
        <f t="shared" si="985"/>
        <v>0.66283371913580247</v>
      </c>
      <c r="Y2996" s="53">
        <f t="shared" si="986"/>
        <v>0.69922289913580238</v>
      </c>
      <c r="Z2996" s="53">
        <f t="shared" si="987"/>
        <v>0.33141685956790123</v>
      </c>
      <c r="AA2996" s="53">
        <f t="shared" si="988"/>
        <v>0.34961144956790119</v>
      </c>
      <c r="AB2996" s="50">
        <f t="shared" si="989"/>
        <v>3864</v>
      </c>
      <c r="AC2996" s="50">
        <f t="shared" si="998"/>
        <v>2016</v>
      </c>
      <c r="AD2996" s="50">
        <f t="shared" si="990"/>
        <v>6</v>
      </c>
      <c r="AE2996" s="56">
        <f t="shared" si="991"/>
        <v>201606</v>
      </c>
      <c r="AF2996" s="56">
        <f t="shared" si="1000"/>
        <v>24</v>
      </c>
      <c r="AG2996" s="58">
        <f t="shared" si="997"/>
        <v>1</v>
      </c>
      <c r="AH2996" s="56">
        <f t="shared" si="992"/>
        <v>5</v>
      </c>
      <c r="AI2996" s="53">
        <f t="shared" si="993"/>
        <v>0.68102830913580248</v>
      </c>
      <c r="AJ2996" s="56">
        <f t="shared" si="994"/>
        <v>56.04</v>
      </c>
    </row>
    <row r="2997" spans="1:36" x14ac:dyDescent="0.25">
      <c r="A2997" s="50">
        <v>2996</v>
      </c>
      <c r="B2997" s="51">
        <v>42526</v>
      </c>
      <c r="C2997" s="75">
        <f t="shared" si="999"/>
        <v>42526</v>
      </c>
      <c r="D2997" s="50" t="s">
        <v>1224</v>
      </c>
      <c r="E2997" s="50">
        <v>56</v>
      </c>
      <c r="F2997" s="50">
        <v>3</v>
      </c>
      <c r="G2997" s="50">
        <v>27</v>
      </c>
      <c r="H2997" s="50">
        <v>32</v>
      </c>
      <c r="I2997" s="53">
        <f t="shared" si="980"/>
        <v>0.14412037037037037</v>
      </c>
      <c r="J2997" s="54">
        <f t="shared" si="981"/>
        <v>2.5735780423280425E-3</v>
      </c>
      <c r="K2997" s="50" t="s">
        <v>1340</v>
      </c>
      <c r="L2997" s="50" t="s">
        <v>971</v>
      </c>
      <c r="M2997" s="55">
        <f t="shared" si="982"/>
        <v>16.190170253774504</v>
      </c>
      <c r="N2997" s="50">
        <v>0</v>
      </c>
      <c r="O2997" s="50" t="s">
        <v>1341</v>
      </c>
      <c r="S2997" s="151">
        <f t="shared" si="983"/>
        <v>0.28824074074074074</v>
      </c>
      <c r="T2997" s="151">
        <f t="shared" si="984"/>
        <v>0.14412037037037037</v>
      </c>
      <c r="V2997" s="393">
        <f t="shared" si="995"/>
        <v>0</v>
      </c>
      <c r="W2997" s="393">
        <f t="shared" si="996"/>
        <v>0</v>
      </c>
      <c r="X2997" s="53">
        <f t="shared" si="985"/>
        <v>6.7427744708994708E-2</v>
      </c>
      <c r="Y2997" s="53">
        <f t="shared" si="986"/>
        <v>0.1038169247089947</v>
      </c>
      <c r="Z2997" s="53">
        <f t="shared" si="987"/>
        <v>3.3713872354497354E-2</v>
      </c>
      <c r="AA2997" s="53">
        <f t="shared" si="988"/>
        <v>5.1908462354497351E-2</v>
      </c>
      <c r="AB2997" s="50">
        <f t="shared" si="989"/>
        <v>449</v>
      </c>
      <c r="AC2997" s="50">
        <f t="shared" si="998"/>
        <v>2016</v>
      </c>
      <c r="AD2997" s="50">
        <f t="shared" si="990"/>
        <v>6</v>
      </c>
      <c r="AE2997" s="56">
        <f t="shared" si="991"/>
        <v>201606</v>
      </c>
      <c r="AF2997" s="56">
        <f t="shared" si="1000"/>
        <v>24</v>
      </c>
      <c r="AG2997" s="58">
        <f t="shared" si="997"/>
        <v>0</v>
      </c>
      <c r="AH2997" s="56">
        <f t="shared" si="992"/>
        <v>5</v>
      </c>
      <c r="AI2997" s="53">
        <f t="shared" si="993"/>
        <v>8.5622334708994705E-2</v>
      </c>
      <c r="AJ2997" s="56">
        <f t="shared" si="994"/>
        <v>56</v>
      </c>
    </row>
    <row r="2998" spans="1:36" x14ac:dyDescent="0.25">
      <c r="A2998" s="50">
        <v>2997</v>
      </c>
      <c r="B2998" s="51">
        <v>42526</v>
      </c>
      <c r="C2998" s="75">
        <f t="shared" si="999"/>
        <v>42526</v>
      </c>
      <c r="D2998" s="50" t="s">
        <v>1223</v>
      </c>
      <c r="E2998" s="50">
        <v>13.1</v>
      </c>
      <c r="F2998" s="50">
        <v>2</v>
      </c>
      <c r="G2998" s="50">
        <v>49</v>
      </c>
      <c r="H2998" s="50">
        <v>52</v>
      </c>
      <c r="I2998" s="53">
        <f t="shared" si="980"/>
        <v>0.11796296296296298</v>
      </c>
      <c r="J2998" s="54">
        <f t="shared" si="981"/>
        <v>9.0048063330506085E-3</v>
      </c>
      <c r="K2998" s="50" t="s">
        <v>1731</v>
      </c>
      <c r="L2998" s="50" t="s">
        <v>971</v>
      </c>
      <c r="M2998" s="55">
        <f t="shared" si="982"/>
        <v>4.6271585557299879</v>
      </c>
      <c r="N2998" s="50">
        <v>0</v>
      </c>
      <c r="O2998" s="50" t="s">
        <v>1341</v>
      </c>
      <c r="S2998" s="151">
        <f t="shared" si="983"/>
        <v>0.23592592592592593</v>
      </c>
      <c r="T2998" s="151">
        <f t="shared" si="984"/>
        <v>0.11796296296296296</v>
      </c>
      <c r="V2998" s="393">
        <f t="shared" si="995"/>
        <v>0</v>
      </c>
      <c r="W2998" s="393">
        <f t="shared" si="996"/>
        <v>0</v>
      </c>
      <c r="X2998" s="53">
        <f t="shared" si="985"/>
        <v>0.23592592592592593</v>
      </c>
      <c r="Y2998" s="53">
        <f t="shared" si="986"/>
        <v>0.27231510592592595</v>
      </c>
      <c r="Z2998" s="53">
        <f t="shared" si="987"/>
        <v>0.11796296296296296</v>
      </c>
      <c r="AA2998" s="53">
        <f t="shared" si="988"/>
        <v>0.13615755296296297</v>
      </c>
      <c r="AB2998" s="50">
        <f t="shared" si="989"/>
        <v>3231</v>
      </c>
      <c r="AC2998" s="50">
        <f t="shared" si="998"/>
        <v>2016</v>
      </c>
      <c r="AD2998" s="50">
        <f t="shared" si="990"/>
        <v>6</v>
      </c>
      <c r="AE2998" s="56">
        <f t="shared" si="991"/>
        <v>201606</v>
      </c>
      <c r="AF2998" s="56">
        <f t="shared" si="1000"/>
        <v>24</v>
      </c>
      <c r="AG2998" s="58">
        <f t="shared" si="997"/>
        <v>0</v>
      </c>
      <c r="AH2998" s="56">
        <f t="shared" si="992"/>
        <v>5</v>
      </c>
      <c r="AI2998" s="53">
        <f t="shared" si="993"/>
        <v>0.25412051592592594</v>
      </c>
      <c r="AJ2998" s="56">
        <f t="shared" si="994"/>
        <v>55.936999999999991</v>
      </c>
    </row>
    <row r="2999" spans="1:36" x14ac:dyDescent="0.25">
      <c r="A2999" s="50">
        <v>2998</v>
      </c>
      <c r="B2999" s="51">
        <v>42526</v>
      </c>
      <c r="C2999" s="75">
        <f t="shared" si="999"/>
        <v>42526</v>
      </c>
      <c r="D2999" s="50" t="s">
        <v>515</v>
      </c>
      <c r="E2999" s="50">
        <v>0.1</v>
      </c>
      <c r="F2999" s="50">
        <v>0</v>
      </c>
      <c r="G2999" s="50">
        <v>2</v>
      </c>
      <c r="H2999" s="50">
        <v>37</v>
      </c>
      <c r="I2999" s="53">
        <f t="shared" si="980"/>
        <v>1.8171296296296297E-3</v>
      </c>
      <c r="J2999" s="54">
        <f t="shared" si="981"/>
        <v>1.8171296296296297E-2</v>
      </c>
      <c r="K2999" s="50" t="s">
        <v>485</v>
      </c>
      <c r="L2999" s="50" t="s">
        <v>971</v>
      </c>
      <c r="M2999" s="55">
        <f t="shared" si="982"/>
        <v>2.2929936305732501</v>
      </c>
      <c r="N2999" s="50">
        <v>0</v>
      </c>
      <c r="O2999" s="50" t="s">
        <v>1341</v>
      </c>
      <c r="S2999" s="151">
        <f t="shared" si="983"/>
        <v>0</v>
      </c>
      <c r="T2999" s="151">
        <f t="shared" si="984"/>
        <v>0</v>
      </c>
      <c r="V2999" s="393">
        <f t="shared" si="995"/>
        <v>0</v>
      </c>
      <c r="W2999" s="393">
        <f t="shared" si="996"/>
        <v>0</v>
      </c>
      <c r="X2999" s="53">
        <f t="shared" si="985"/>
        <v>0.47608796296296296</v>
      </c>
      <c r="Y2999" s="53">
        <f t="shared" si="986"/>
        <v>0.51247714296296287</v>
      </c>
      <c r="Z2999" s="53">
        <f t="shared" si="987"/>
        <v>0.23804398148148148</v>
      </c>
      <c r="AA2999" s="53">
        <f t="shared" si="988"/>
        <v>0.25623857148148144</v>
      </c>
      <c r="AB2999" s="50">
        <f t="shared" si="989"/>
        <v>3612</v>
      </c>
      <c r="AC2999" s="50">
        <f t="shared" si="998"/>
        <v>2016</v>
      </c>
      <c r="AD2999" s="50">
        <f t="shared" si="990"/>
        <v>6</v>
      </c>
      <c r="AE2999" s="56">
        <f t="shared" si="991"/>
        <v>201606</v>
      </c>
      <c r="AF2999" s="56">
        <f t="shared" si="1000"/>
        <v>24</v>
      </c>
      <c r="AG2999" s="58">
        <f t="shared" si="997"/>
        <v>0</v>
      </c>
      <c r="AH2999" s="56">
        <f t="shared" si="992"/>
        <v>5</v>
      </c>
      <c r="AI2999" s="53">
        <f t="shared" si="993"/>
        <v>0.49428255296296292</v>
      </c>
      <c r="AJ2999" s="56">
        <f t="shared" si="994"/>
        <v>0</v>
      </c>
    </row>
    <row r="3000" spans="1:36" x14ac:dyDescent="0.25">
      <c r="A3000" s="50">
        <v>2999</v>
      </c>
      <c r="B3000" s="51">
        <v>42526</v>
      </c>
      <c r="C3000" s="75">
        <f t="shared" si="999"/>
        <v>42526</v>
      </c>
      <c r="D3000" s="50" t="s">
        <v>516</v>
      </c>
      <c r="E3000" s="50">
        <v>0.1</v>
      </c>
      <c r="F3000" s="50">
        <v>0</v>
      </c>
      <c r="G3000" s="50">
        <v>3</v>
      </c>
      <c r="H3000" s="50">
        <v>52</v>
      </c>
      <c r="I3000" s="53">
        <f t="shared" si="980"/>
        <v>2.685185185185185E-3</v>
      </c>
      <c r="J3000" s="54">
        <f t="shared" si="981"/>
        <v>2.6851851851851849E-2</v>
      </c>
      <c r="K3000" s="50" t="s">
        <v>487</v>
      </c>
      <c r="L3000" s="50" t="s">
        <v>971</v>
      </c>
      <c r="M3000" s="55">
        <f t="shared" si="982"/>
        <v>1.5517241379310358</v>
      </c>
      <c r="N3000" s="50">
        <v>0</v>
      </c>
      <c r="O3000" s="50" t="s">
        <v>1341</v>
      </c>
      <c r="S3000" s="151">
        <f t="shared" si="983"/>
        <v>0</v>
      </c>
      <c r="T3000" s="151">
        <f t="shared" si="984"/>
        <v>0</v>
      </c>
      <c r="V3000" s="393">
        <f t="shared" si="995"/>
        <v>0</v>
      </c>
      <c r="W3000" s="393">
        <f t="shared" si="996"/>
        <v>0</v>
      </c>
      <c r="X3000" s="53">
        <f t="shared" si="985"/>
        <v>0.70351851851851843</v>
      </c>
      <c r="Y3000" s="53">
        <f t="shared" si="986"/>
        <v>0.73990769851851834</v>
      </c>
      <c r="Z3000" s="53">
        <f t="shared" si="987"/>
        <v>0.35175925925925922</v>
      </c>
      <c r="AA3000" s="53">
        <f t="shared" si="988"/>
        <v>0.36995384925925917</v>
      </c>
      <c r="AB3000" s="50">
        <f t="shared" si="989"/>
        <v>3935</v>
      </c>
      <c r="AC3000" s="50">
        <f t="shared" si="998"/>
        <v>2016</v>
      </c>
      <c r="AD3000" s="50">
        <f t="shared" si="990"/>
        <v>6</v>
      </c>
      <c r="AE3000" s="56">
        <f t="shared" si="991"/>
        <v>201606</v>
      </c>
      <c r="AF3000" s="56">
        <f t="shared" si="1000"/>
        <v>24</v>
      </c>
      <c r="AG3000" s="58">
        <f t="shared" si="997"/>
        <v>0</v>
      </c>
      <c r="AH3000" s="56">
        <f t="shared" si="992"/>
        <v>5</v>
      </c>
      <c r="AI3000" s="53">
        <f t="shared" si="993"/>
        <v>0.72171310851851844</v>
      </c>
      <c r="AJ3000" s="56">
        <f t="shared" si="994"/>
        <v>0</v>
      </c>
    </row>
    <row r="3001" spans="1:36" x14ac:dyDescent="0.25">
      <c r="A3001" s="50">
        <v>3000</v>
      </c>
      <c r="B3001" s="51">
        <v>42530</v>
      </c>
      <c r="C3001" s="75">
        <f t="shared" si="999"/>
        <v>42530</v>
      </c>
      <c r="D3001" s="50" t="s">
        <v>1223</v>
      </c>
      <c r="E3001" s="50">
        <v>3.1</v>
      </c>
      <c r="F3001" s="50">
        <v>0</v>
      </c>
      <c r="G3001" s="50">
        <v>36</v>
      </c>
      <c r="H3001" s="50">
        <v>19</v>
      </c>
      <c r="I3001" s="53">
        <f t="shared" si="980"/>
        <v>2.521990740740741E-2</v>
      </c>
      <c r="J3001" s="54">
        <f t="shared" si="981"/>
        <v>8.1354540023894865E-3</v>
      </c>
      <c r="K3001" s="50" t="s">
        <v>1731</v>
      </c>
      <c r="L3001" s="50" t="s">
        <v>795</v>
      </c>
      <c r="M3001" s="55">
        <f t="shared" si="982"/>
        <v>5.1216154199173971</v>
      </c>
      <c r="N3001" s="50">
        <v>135</v>
      </c>
      <c r="O3001" s="50" t="s">
        <v>377</v>
      </c>
      <c r="R3001" s="50" t="s">
        <v>1756</v>
      </c>
      <c r="S3001" s="151">
        <f t="shared" si="983"/>
        <v>0.21314889486260455</v>
      </c>
      <c r="T3001" s="151">
        <f t="shared" si="984"/>
        <v>0.10657444743130227</v>
      </c>
      <c r="V3001" s="393">
        <f t="shared" si="995"/>
        <v>0</v>
      </c>
      <c r="W3001" s="393">
        <f t="shared" si="996"/>
        <v>0</v>
      </c>
      <c r="X3001" s="53">
        <f t="shared" si="985"/>
        <v>0.21314889486260455</v>
      </c>
      <c r="Y3001" s="53">
        <f t="shared" si="986"/>
        <v>0.24953807486260454</v>
      </c>
      <c r="Z3001" s="53">
        <f t="shared" si="987"/>
        <v>0.10657444743130227</v>
      </c>
      <c r="AA3001" s="53">
        <f t="shared" si="988"/>
        <v>0.12476903743130227</v>
      </c>
      <c r="AB3001" s="50">
        <f t="shared" si="989"/>
        <v>2892</v>
      </c>
      <c r="AC3001" s="50">
        <f t="shared" si="998"/>
        <v>2016</v>
      </c>
      <c r="AD3001" s="50">
        <f t="shared" si="990"/>
        <v>6</v>
      </c>
      <c r="AE3001" s="56">
        <f t="shared" si="991"/>
        <v>201606</v>
      </c>
      <c r="AF3001" s="56">
        <f t="shared" si="1000"/>
        <v>24</v>
      </c>
      <c r="AG3001" s="58">
        <f t="shared" si="997"/>
        <v>3</v>
      </c>
      <c r="AH3001" s="56">
        <f t="shared" si="992"/>
        <v>9</v>
      </c>
      <c r="AI3001" s="53">
        <f t="shared" si="993"/>
        <v>0.23134348486260453</v>
      </c>
      <c r="AJ3001" s="56">
        <f t="shared" si="994"/>
        <v>13.236999999999998</v>
      </c>
    </row>
    <row r="3002" spans="1:36" x14ac:dyDescent="0.25">
      <c r="A3002" s="50">
        <v>3001</v>
      </c>
      <c r="B3002" s="51">
        <v>42531</v>
      </c>
      <c r="C3002" s="75">
        <f t="shared" si="999"/>
        <v>42531</v>
      </c>
      <c r="D3002" s="50" t="s">
        <v>1223</v>
      </c>
      <c r="E3002" s="50">
        <v>3.1</v>
      </c>
      <c r="F3002" s="50">
        <v>0</v>
      </c>
      <c r="G3002" s="50">
        <v>32</v>
      </c>
      <c r="H3002" s="50">
        <v>31</v>
      </c>
      <c r="I3002" s="53">
        <f t="shared" si="980"/>
        <v>2.2581018518518518E-2</v>
      </c>
      <c r="J3002" s="54">
        <f t="shared" si="981"/>
        <v>7.2841995221027472E-3</v>
      </c>
      <c r="K3002" s="50" t="s">
        <v>1653</v>
      </c>
      <c r="L3002" s="50" t="s">
        <v>1757</v>
      </c>
      <c r="M3002" s="55">
        <f t="shared" si="982"/>
        <v>5.7201435161455718</v>
      </c>
      <c r="N3002" s="50">
        <v>0</v>
      </c>
      <c r="O3002" s="50" t="s">
        <v>255</v>
      </c>
      <c r="S3002" s="151">
        <f t="shared" si="983"/>
        <v>0.19084602747909196</v>
      </c>
      <c r="T3002" s="151">
        <f t="shared" si="984"/>
        <v>9.5423013739545981E-2</v>
      </c>
      <c r="V3002" s="393">
        <f t="shared" si="995"/>
        <v>0</v>
      </c>
      <c r="W3002" s="393">
        <f t="shared" si="996"/>
        <v>0</v>
      </c>
      <c r="X3002" s="53">
        <f t="shared" si="985"/>
        <v>0.19084602747909196</v>
      </c>
      <c r="Y3002" s="53">
        <f t="shared" si="986"/>
        <v>0.22723520747909196</v>
      </c>
      <c r="Z3002" s="53">
        <f t="shared" si="987"/>
        <v>9.5423013739545981E-2</v>
      </c>
      <c r="AA3002" s="53">
        <f t="shared" si="988"/>
        <v>0.11361760373954598</v>
      </c>
      <c r="AB3002" s="50">
        <f t="shared" si="989"/>
        <v>2147</v>
      </c>
      <c r="AC3002" s="50">
        <f t="shared" si="998"/>
        <v>2016</v>
      </c>
      <c r="AD3002" s="50">
        <f t="shared" si="990"/>
        <v>6</v>
      </c>
      <c r="AE3002" s="56">
        <f t="shared" si="991"/>
        <v>201606</v>
      </c>
      <c r="AF3002" s="56">
        <f t="shared" si="1000"/>
        <v>24</v>
      </c>
      <c r="AG3002" s="58">
        <f t="shared" si="997"/>
        <v>0</v>
      </c>
      <c r="AH3002" s="56">
        <f t="shared" si="992"/>
        <v>10</v>
      </c>
      <c r="AI3002" s="53">
        <f t="shared" si="993"/>
        <v>0.20904061747909197</v>
      </c>
      <c r="AJ3002" s="56">
        <f t="shared" si="994"/>
        <v>13.236999999999998</v>
      </c>
    </row>
    <row r="3003" spans="1:36" x14ac:dyDescent="0.25">
      <c r="A3003" s="50">
        <v>3002</v>
      </c>
      <c r="B3003" s="51">
        <v>42533</v>
      </c>
      <c r="C3003" s="75">
        <f t="shared" si="999"/>
        <v>42533</v>
      </c>
      <c r="D3003" s="50" t="s">
        <v>1224</v>
      </c>
      <c r="E3003" s="50">
        <v>52.6</v>
      </c>
      <c r="F3003" s="50">
        <v>3</v>
      </c>
      <c r="G3003" s="50">
        <v>29</v>
      </c>
      <c r="H3003" s="50">
        <v>53</v>
      </c>
      <c r="I3003" s="53">
        <f t="shared" si="980"/>
        <v>0.14575231481481482</v>
      </c>
      <c r="J3003" s="54">
        <f t="shared" si="981"/>
        <v>2.7709565554147305E-3</v>
      </c>
      <c r="K3003" s="50" t="s">
        <v>1340</v>
      </c>
      <c r="L3003" s="50" t="s">
        <v>1004</v>
      </c>
      <c r="M3003" s="55">
        <f t="shared" si="982"/>
        <v>15.036925275946965</v>
      </c>
      <c r="N3003" s="50">
        <v>0</v>
      </c>
      <c r="O3003" s="50" t="s">
        <v>255</v>
      </c>
      <c r="S3003" s="151">
        <f t="shared" si="983"/>
        <v>0.31034713420644983</v>
      </c>
      <c r="T3003" s="151">
        <f t="shared" si="984"/>
        <v>0.15517356710322491</v>
      </c>
      <c r="V3003" s="393">
        <f t="shared" si="995"/>
        <v>0</v>
      </c>
      <c r="W3003" s="393">
        <f t="shared" si="996"/>
        <v>0</v>
      </c>
      <c r="X3003" s="53">
        <f t="shared" si="985"/>
        <v>7.2599061751865937E-2</v>
      </c>
      <c r="Y3003" s="53">
        <f t="shared" si="986"/>
        <v>0.10898824175186594</v>
      </c>
      <c r="Z3003" s="53">
        <f t="shared" si="987"/>
        <v>3.6299530875932969E-2</v>
      </c>
      <c r="AA3003" s="53">
        <f t="shared" si="988"/>
        <v>5.4494120875932972E-2</v>
      </c>
      <c r="AB3003" s="50">
        <f t="shared" si="989"/>
        <v>587</v>
      </c>
      <c r="AC3003" s="50">
        <f t="shared" si="998"/>
        <v>2016</v>
      </c>
      <c r="AD3003" s="50">
        <f t="shared" si="990"/>
        <v>6</v>
      </c>
      <c r="AE3003" s="56">
        <f t="shared" si="991"/>
        <v>201606</v>
      </c>
      <c r="AF3003" s="56">
        <f t="shared" si="1000"/>
        <v>25</v>
      </c>
      <c r="AG3003" s="58">
        <f t="shared" si="997"/>
        <v>1</v>
      </c>
      <c r="AH3003" s="56">
        <f t="shared" si="992"/>
        <v>12</v>
      </c>
      <c r="AI3003" s="53">
        <f t="shared" si="993"/>
        <v>9.0793651751865934E-2</v>
      </c>
      <c r="AJ3003" s="56">
        <f t="shared" si="994"/>
        <v>52.6</v>
      </c>
    </row>
    <row r="3004" spans="1:36" x14ac:dyDescent="0.25">
      <c r="A3004" s="50">
        <v>3003</v>
      </c>
      <c r="B3004" s="51">
        <v>42535</v>
      </c>
      <c r="C3004" s="75">
        <f t="shared" si="999"/>
        <v>42535</v>
      </c>
      <c r="D3004" s="50" t="s">
        <v>1223</v>
      </c>
      <c r="E3004" s="50">
        <v>5.05</v>
      </c>
      <c r="F3004" s="50">
        <v>0</v>
      </c>
      <c r="G3004" s="50">
        <v>52</v>
      </c>
      <c r="H3004" s="50">
        <v>0</v>
      </c>
      <c r="I3004" s="53">
        <f t="shared" si="980"/>
        <v>3.6111111111111115E-2</v>
      </c>
      <c r="J3004" s="54">
        <f t="shared" si="981"/>
        <v>7.150715071507152E-3</v>
      </c>
      <c r="K3004" s="50" t="s">
        <v>1731</v>
      </c>
      <c r="L3004" s="50" t="s">
        <v>1732</v>
      </c>
      <c r="M3004" s="55">
        <f t="shared" si="982"/>
        <v>5.8269230769230802</v>
      </c>
      <c r="N3004" s="50">
        <v>145</v>
      </c>
      <c r="O3004" s="50" t="s">
        <v>377</v>
      </c>
      <c r="S3004" s="151">
        <f t="shared" si="983"/>
        <v>0.18734873487348738</v>
      </c>
      <c r="T3004" s="151">
        <f t="shared" si="984"/>
        <v>9.3674367436743691E-2</v>
      </c>
      <c r="V3004" s="393">
        <f t="shared" si="995"/>
        <v>0</v>
      </c>
      <c r="W3004" s="393">
        <f t="shared" si="996"/>
        <v>0</v>
      </c>
      <c r="X3004" s="53">
        <f t="shared" si="985"/>
        <v>0.18734873487348738</v>
      </c>
      <c r="Y3004" s="53">
        <f t="shared" si="986"/>
        <v>0.22373791487348735</v>
      </c>
      <c r="Z3004" s="53">
        <f t="shared" si="987"/>
        <v>9.3674367436743691E-2</v>
      </c>
      <c r="AA3004" s="53">
        <f t="shared" si="988"/>
        <v>0.11186895743674367</v>
      </c>
      <c r="AB3004" s="50">
        <f t="shared" si="989"/>
        <v>1979</v>
      </c>
      <c r="AC3004" s="50">
        <f t="shared" si="998"/>
        <v>2016</v>
      </c>
      <c r="AD3004" s="50">
        <f t="shared" si="990"/>
        <v>6</v>
      </c>
      <c r="AE3004" s="56">
        <f t="shared" si="991"/>
        <v>201606</v>
      </c>
      <c r="AF3004" s="56">
        <f t="shared" si="1000"/>
        <v>25</v>
      </c>
      <c r="AG3004" s="58">
        <f t="shared" si="997"/>
        <v>1</v>
      </c>
      <c r="AH3004" s="56">
        <f t="shared" si="992"/>
        <v>14</v>
      </c>
      <c r="AI3004" s="53">
        <f t="shared" si="993"/>
        <v>0.20554332487348737</v>
      </c>
      <c r="AJ3004" s="56">
        <f t="shared" si="994"/>
        <v>21.563499999999998</v>
      </c>
    </row>
    <row r="3005" spans="1:36" x14ac:dyDescent="0.25">
      <c r="A3005" s="50">
        <v>3004</v>
      </c>
      <c r="B3005" s="51">
        <v>42536</v>
      </c>
      <c r="C3005" s="75">
        <f t="shared" si="999"/>
        <v>42536</v>
      </c>
      <c r="D3005" s="50" t="s">
        <v>1225</v>
      </c>
      <c r="E3005" s="50">
        <v>1</v>
      </c>
      <c r="F3005" s="50">
        <v>0</v>
      </c>
      <c r="G3005" s="50">
        <v>33</v>
      </c>
      <c r="H3005" s="50">
        <v>58</v>
      </c>
      <c r="I3005" s="53">
        <f t="shared" si="980"/>
        <v>2.3587962962962963E-2</v>
      </c>
      <c r="J3005" s="54">
        <f t="shared" si="981"/>
        <v>2.3587962962962963E-2</v>
      </c>
      <c r="K3005" s="50" t="s">
        <v>949</v>
      </c>
      <c r="L3005" s="50" t="s">
        <v>1758</v>
      </c>
      <c r="M3005" s="55">
        <f t="shared" si="982"/>
        <v>1.7664376840039269</v>
      </c>
      <c r="N3005" s="50">
        <v>0</v>
      </c>
      <c r="O3005" s="50" t="s">
        <v>377</v>
      </c>
      <c r="S3005" s="151">
        <f t="shared" si="983"/>
        <v>5.6611111111111112E-2</v>
      </c>
      <c r="T3005" s="151">
        <f t="shared" si="984"/>
        <v>2.8305555555555556E-2</v>
      </c>
      <c r="V3005" s="393">
        <f t="shared" si="995"/>
        <v>0</v>
      </c>
      <c r="W3005" s="393">
        <f t="shared" si="996"/>
        <v>0</v>
      </c>
      <c r="X3005" s="53">
        <f t="shared" si="985"/>
        <v>0.61800462962962965</v>
      </c>
      <c r="Y3005" s="53">
        <f t="shared" si="986"/>
        <v>0.65439380962962956</v>
      </c>
      <c r="Z3005" s="53">
        <f t="shared" si="987"/>
        <v>0.30900231481481483</v>
      </c>
      <c r="AA3005" s="53">
        <f t="shared" si="988"/>
        <v>0.32719690481481478</v>
      </c>
      <c r="AB3005" s="50">
        <f t="shared" si="989"/>
        <v>3751</v>
      </c>
      <c r="AC3005" s="50">
        <f t="shared" si="998"/>
        <v>2016</v>
      </c>
      <c r="AD3005" s="50">
        <f t="shared" si="990"/>
        <v>6</v>
      </c>
      <c r="AE3005" s="56">
        <f t="shared" si="991"/>
        <v>201606</v>
      </c>
      <c r="AF3005" s="56">
        <f t="shared" si="1000"/>
        <v>25</v>
      </c>
      <c r="AG3005" s="58">
        <f t="shared" si="997"/>
        <v>0</v>
      </c>
      <c r="AH3005" s="56">
        <f t="shared" si="992"/>
        <v>15</v>
      </c>
      <c r="AI3005" s="53">
        <f t="shared" si="993"/>
        <v>0.63619921962962955</v>
      </c>
      <c r="AJ3005" s="56">
        <f t="shared" si="994"/>
        <v>46.7</v>
      </c>
    </row>
    <row r="3006" spans="1:36" x14ac:dyDescent="0.25">
      <c r="A3006" s="50">
        <v>3005</v>
      </c>
      <c r="B3006" s="51">
        <v>42536</v>
      </c>
      <c r="C3006" s="75">
        <f t="shared" si="999"/>
        <v>42536</v>
      </c>
      <c r="D3006" s="50" t="s">
        <v>1223</v>
      </c>
      <c r="E3006" s="50">
        <v>3.1</v>
      </c>
      <c r="F3006" s="50">
        <v>0</v>
      </c>
      <c r="G3006" s="50">
        <v>32</v>
      </c>
      <c r="H3006" s="50">
        <v>23</v>
      </c>
      <c r="I3006" s="53">
        <f t="shared" si="980"/>
        <v>2.2488425925925926E-2</v>
      </c>
      <c r="J3006" s="54">
        <f t="shared" si="981"/>
        <v>7.2543309438470724E-3</v>
      </c>
      <c r="K3006" s="50" t="s">
        <v>1548</v>
      </c>
      <c r="L3006" s="50" t="s">
        <v>1357</v>
      </c>
      <c r="M3006" s="55">
        <f t="shared" si="982"/>
        <v>5.7436953165208493</v>
      </c>
      <c r="N3006" s="50">
        <v>0</v>
      </c>
      <c r="O3006" s="50" t="s">
        <v>255</v>
      </c>
      <c r="S3006" s="151">
        <f t="shared" si="983"/>
        <v>0.19006347072879329</v>
      </c>
      <c r="T3006" s="151">
        <f t="shared" si="984"/>
        <v>9.5031735364396644E-2</v>
      </c>
      <c r="V3006" s="393">
        <f t="shared" si="995"/>
        <v>0</v>
      </c>
      <c r="W3006" s="393">
        <f t="shared" si="996"/>
        <v>0</v>
      </c>
      <c r="X3006" s="53">
        <f t="shared" si="985"/>
        <v>0.19006347072879329</v>
      </c>
      <c r="Y3006" s="53">
        <f t="shared" si="986"/>
        <v>0.22645265072879328</v>
      </c>
      <c r="Z3006" s="53">
        <f t="shared" si="987"/>
        <v>9.5031735364396644E-2</v>
      </c>
      <c r="AA3006" s="53">
        <f t="shared" si="988"/>
        <v>0.11322632536439664</v>
      </c>
      <c r="AB3006" s="50">
        <f t="shared" si="989"/>
        <v>2105</v>
      </c>
      <c r="AC3006" s="50">
        <f t="shared" si="998"/>
        <v>2016</v>
      </c>
      <c r="AD3006" s="50">
        <f t="shared" si="990"/>
        <v>6</v>
      </c>
      <c r="AE3006" s="56">
        <f t="shared" si="991"/>
        <v>201606</v>
      </c>
      <c r="AF3006" s="56">
        <f t="shared" si="1000"/>
        <v>25</v>
      </c>
      <c r="AG3006" s="58">
        <f t="shared" si="997"/>
        <v>0</v>
      </c>
      <c r="AH3006" s="56">
        <f t="shared" si="992"/>
        <v>15</v>
      </c>
      <c r="AI3006" s="53">
        <f t="shared" si="993"/>
        <v>0.20825806072879327</v>
      </c>
      <c r="AJ3006" s="56">
        <f t="shared" si="994"/>
        <v>13.236999999999998</v>
      </c>
    </row>
    <row r="3007" spans="1:36" x14ac:dyDescent="0.25">
      <c r="A3007" s="50">
        <v>3006</v>
      </c>
      <c r="B3007" s="51">
        <v>42537</v>
      </c>
      <c r="C3007" s="75">
        <f t="shared" si="999"/>
        <v>42537</v>
      </c>
      <c r="D3007" s="50" t="s">
        <v>1224</v>
      </c>
      <c r="E3007" s="50">
        <v>10.7</v>
      </c>
      <c r="F3007" s="50">
        <v>0</v>
      </c>
      <c r="G3007" s="50">
        <v>48</v>
      </c>
      <c r="H3007" s="50">
        <v>21</v>
      </c>
      <c r="I3007" s="53">
        <f t="shared" si="980"/>
        <v>3.3576388888888892E-2</v>
      </c>
      <c r="J3007" s="54">
        <f t="shared" si="981"/>
        <v>3.1379802699896165E-3</v>
      </c>
      <c r="K3007" s="50" t="s">
        <v>1340</v>
      </c>
      <c r="L3007" s="50" t="s">
        <v>1759</v>
      </c>
      <c r="M3007" s="55">
        <f t="shared" si="982"/>
        <v>13.278179937952437</v>
      </c>
      <c r="N3007" s="50">
        <v>0</v>
      </c>
      <c r="O3007" s="50" t="s">
        <v>255</v>
      </c>
      <c r="S3007" s="151">
        <f t="shared" si="983"/>
        <v>0.35145379023883705</v>
      </c>
      <c r="T3007" s="151">
        <f t="shared" si="984"/>
        <v>0.17572689511941852</v>
      </c>
      <c r="V3007" s="393">
        <f t="shared" si="995"/>
        <v>0</v>
      </c>
      <c r="W3007" s="393">
        <f t="shared" si="996"/>
        <v>0</v>
      </c>
      <c r="X3007" s="53">
        <f t="shared" si="985"/>
        <v>8.2215083073727949E-2</v>
      </c>
      <c r="Y3007" s="53">
        <f t="shared" si="986"/>
        <v>0.11860426307372794</v>
      </c>
      <c r="Z3007" s="53">
        <f t="shared" si="987"/>
        <v>4.1107541536863974E-2</v>
      </c>
      <c r="AA3007" s="53">
        <f t="shared" si="988"/>
        <v>5.9302131536863971E-2</v>
      </c>
      <c r="AB3007" s="50">
        <f t="shared" si="989"/>
        <v>817</v>
      </c>
      <c r="AC3007" s="50">
        <f t="shared" si="998"/>
        <v>2016</v>
      </c>
      <c r="AD3007" s="50">
        <f t="shared" si="990"/>
        <v>6</v>
      </c>
      <c r="AE3007" s="56">
        <f t="shared" si="991"/>
        <v>201606</v>
      </c>
      <c r="AF3007" s="56">
        <f t="shared" si="1000"/>
        <v>25</v>
      </c>
      <c r="AG3007" s="58">
        <f t="shared" si="997"/>
        <v>0</v>
      </c>
      <c r="AH3007" s="56">
        <f t="shared" si="992"/>
        <v>16</v>
      </c>
      <c r="AI3007" s="53">
        <f t="shared" si="993"/>
        <v>0.10040967307372795</v>
      </c>
      <c r="AJ3007" s="56">
        <f t="shared" si="994"/>
        <v>10.7</v>
      </c>
    </row>
    <row r="3008" spans="1:36" x14ac:dyDescent="0.25">
      <c r="A3008" s="50">
        <v>3007</v>
      </c>
      <c r="B3008" s="51">
        <v>42538</v>
      </c>
      <c r="C3008" s="75">
        <f t="shared" si="999"/>
        <v>42538</v>
      </c>
      <c r="D3008" s="50" t="s">
        <v>1223</v>
      </c>
      <c r="E3008" s="50">
        <v>7.85</v>
      </c>
      <c r="F3008" s="50">
        <v>1</v>
      </c>
      <c r="G3008" s="50">
        <v>32</v>
      </c>
      <c r="H3008" s="50">
        <v>0.2</v>
      </c>
      <c r="I3008" s="53">
        <f t="shared" si="980"/>
        <v>6.3888888888888884E-2</v>
      </c>
      <c r="J3008" s="54">
        <f t="shared" si="981"/>
        <v>8.1387119603680107E-3</v>
      </c>
      <c r="K3008" s="50" t="s">
        <v>1731</v>
      </c>
      <c r="L3008" s="50" t="s">
        <v>1761</v>
      </c>
      <c r="M3008" s="55">
        <f t="shared" si="982"/>
        <v>5.1195652173913091</v>
      </c>
      <c r="N3008" s="50">
        <v>139</v>
      </c>
      <c r="O3008" s="50" t="s">
        <v>255</v>
      </c>
      <c r="R3008" s="50" t="s">
        <v>1760</v>
      </c>
      <c r="S3008" s="151">
        <f t="shared" si="983"/>
        <v>0.21323425336164187</v>
      </c>
      <c r="T3008" s="151">
        <f t="shared" si="984"/>
        <v>0.10661712668082093</v>
      </c>
      <c r="V3008" s="393">
        <f t="shared" si="995"/>
        <v>0</v>
      </c>
      <c r="W3008" s="393">
        <f t="shared" si="996"/>
        <v>0</v>
      </c>
      <c r="X3008" s="53">
        <f t="shared" si="985"/>
        <v>0.21323425336164187</v>
      </c>
      <c r="Y3008" s="53">
        <f t="shared" si="986"/>
        <v>0.24962343336164189</v>
      </c>
      <c r="Z3008" s="53">
        <f t="shared" si="987"/>
        <v>0.10661712668082093</v>
      </c>
      <c r="AA3008" s="53">
        <f t="shared" si="988"/>
        <v>0.12481171668082094</v>
      </c>
      <c r="AB3008" s="50">
        <f t="shared" si="989"/>
        <v>2896</v>
      </c>
      <c r="AC3008" s="50">
        <f t="shared" si="998"/>
        <v>2016</v>
      </c>
      <c r="AD3008" s="50">
        <f t="shared" si="990"/>
        <v>6</v>
      </c>
      <c r="AE3008" s="56">
        <f t="shared" si="991"/>
        <v>201606</v>
      </c>
      <c r="AF3008" s="56">
        <f t="shared" si="1000"/>
        <v>25</v>
      </c>
      <c r="AG3008" s="58">
        <f t="shared" si="997"/>
        <v>0</v>
      </c>
      <c r="AH3008" s="56">
        <f t="shared" si="992"/>
        <v>17</v>
      </c>
      <c r="AI3008" s="53">
        <f t="shared" si="993"/>
        <v>0.23142884336164188</v>
      </c>
      <c r="AJ3008" s="56">
        <f t="shared" si="994"/>
        <v>33.519499999999994</v>
      </c>
    </row>
    <row r="3009" spans="1:36" x14ac:dyDescent="0.25">
      <c r="A3009" s="50">
        <v>3008</v>
      </c>
      <c r="B3009" s="51">
        <v>42539</v>
      </c>
      <c r="C3009" s="75">
        <f t="shared" si="999"/>
        <v>42539</v>
      </c>
      <c r="D3009" s="50" t="s">
        <v>1225</v>
      </c>
      <c r="E3009" s="50">
        <v>1</v>
      </c>
      <c r="F3009" s="50">
        <v>0</v>
      </c>
      <c r="G3009" s="50">
        <v>35</v>
      </c>
      <c r="H3009" s="50">
        <v>23</v>
      </c>
      <c r="I3009" s="53">
        <f t="shared" si="980"/>
        <v>2.4571759259259262E-2</v>
      </c>
      <c r="J3009" s="54">
        <f t="shared" si="981"/>
        <v>2.4571759259259262E-2</v>
      </c>
      <c r="K3009" s="50" t="s">
        <v>949</v>
      </c>
      <c r="L3009" s="50" t="s">
        <v>41</v>
      </c>
      <c r="M3009" s="55">
        <f t="shared" si="982"/>
        <v>1.6957136128120596</v>
      </c>
      <c r="N3009" s="50">
        <v>0</v>
      </c>
      <c r="O3009" s="50" t="s">
        <v>255</v>
      </c>
      <c r="S3009" s="151">
        <f t="shared" si="983"/>
        <v>5.8972222222222224E-2</v>
      </c>
      <c r="T3009" s="151">
        <f t="shared" si="984"/>
        <v>2.9486111111111112E-2</v>
      </c>
      <c r="V3009" s="393">
        <f t="shared" si="995"/>
        <v>0</v>
      </c>
      <c r="W3009" s="393">
        <f t="shared" si="996"/>
        <v>0</v>
      </c>
      <c r="X3009" s="53">
        <f t="shared" si="985"/>
        <v>0.64378009259259261</v>
      </c>
      <c r="Y3009" s="53">
        <f t="shared" si="986"/>
        <v>0.68016927259259263</v>
      </c>
      <c r="Z3009" s="53">
        <f t="shared" si="987"/>
        <v>0.32189004629629631</v>
      </c>
      <c r="AA3009" s="53">
        <f t="shared" si="988"/>
        <v>0.34008463629629632</v>
      </c>
      <c r="AB3009" s="50">
        <f t="shared" si="989"/>
        <v>3812</v>
      </c>
      <c r="AC3009" s="50">
        <f t="shared" si="998"/>
        <v>2016</v>
      </c>
      <c r="AD3009" s="50">
        <f t="shared" si="990"/>
        <v>6</v>
      </c>
      <c r="AE3009" s="56">
        <f t="shared" si="991"/>
        <v>201606</v>
      </c>
      <c r="AF3009" s="56">
        <f t="shared" si="1000"/>
        <v>25</v>
      </c>
      <c r="AG3009" s="58">
        <f t="shared" si="997"/>
        <v>0</v>
      </c>
      <c r="AH3009" s="56">
        <f t="shared" si="992"/>
        <v>18</v>
      </c>
      <c r="AI3009" s="53">
        <f t="shared" si="993"/>
        <v>0.66197468259259262</v>
      </c>
      <c r="AJ3009" s="56">
        <f t="shared" si="994"/>
        <v>46.7</v>
      </c>
    </row>
    <row r="3010" spans="1:36" x14ac:dyDescent="0.25">
      <c r="A3010" s="50">
        <v>3009</v>
      </c>
      <c r="B3010" s="51">
        <v>42539</v>
      </c>
      <c r="C3010" s="75">
        <f t="shared" si="999"/>
        <v>42539</v>
      </c>
      <c r="D3010" s="50" t="s">
        <v>1224</v>
      </c>
      <c r="E3010" s="50">
        <v>25</v>
      </c>
      <c r="F3010" s="50">
        <v>1</v>
      </c>
      <c r="G3010" s="50">
        <v>20</v>
      </c>
      <c r="H3010" s="50">
        <v>49</v>
      </c>
      <c r="I3010" s="53">
        <f t="shared" ref="I3010:I3073" si="1001">IF(E3010&gt;0,TIME(F3010,G3010,H3010),"")</f>
        <v>5.6122685185185185E-2</v>
      </c>
      <c r="J3010" s="54">
        <f t="shared" ref="J3010:J3073" si="1002">IF(E3010&gt;0,TIME(F3010,G3010,H3010)/E3010,"")</f>
        <v>2.2449074074074073E-3</v>
      </c>
      <c r="K3010" s="50" t="s">
        <v>1340</v>
      </c>
      <c r="L3010" s="50" t="s">
        <v>41</v>
      </c>
      <c r="M3010" s="55">
        <f t="shared" ref="M3010:M3073" si="1003">IF(D3010&gt;0,0.0416666666666667/J3010,"")</f>
        <v>18.560527943905974</v>
      </c>
      <c r="N3010" s="50">
        <v>0</v>
      </c>
      <c r="O3010" s="50" t="s">
        <v>255</v>
      </c>
      <c r="S3010" s="151">
        <f t="shared" ref="S3010:S3073" si="1004">IF("1-Swim"=D3010,J3010*2.4,IF("2-Bike"=D3010,J3010*112,IF("3-Run"=D3010,J3010*26.2,0)))</f>
        <v>0.25142962962962961</v>
      </c>
      <c r="T3010" s="151">
        <f t="shared" ref="T3010:T3073" si="1005">S3010/2</f>
        <v>0.12571481481481481</v>
      </c>
      <c r="V3010" s="393">
        <f t="shared" si="995"/>
        <v>0</v>
      </c>
      <c r="W3010" s="393">
        <f t="shared" si="996"/>
        <v>0</v>
      </c>
      <c r="X3010" s="53">
        <f t="shared" ref="X3010:X3073" si="1006">J3010*26.2</f>
        <v>5.881657407407407E-2</v>
      </c>
      <c r="Y3010" s="53">
        <f t="shared" ref="Y3010:Y3073" si="1007">(J3010+0.0013889)*26.2</f>
        <v>9.520575407407407E-2</v>
      </c>
      <c r="Z3010" s="53">
        <f t="shared" ref="Z3010:Z3073" si="1008">X3010/2</f>
        <v>2.9408287037037035E-2</v>
      </c>
      <c r="AA3010" s="53">
        <f t="shared" ref="AA3010:AA3073" si="1009">Y3010/2</f>
        <v>4.7602877037037035E-2</v>
      </c>
      <c r="AB3010" s="50">
        <f t="shared" ref="AB3010:AB3073" si="1010">RANK(J3010,J:J,1)</f>
        <v>276</v>
      </c>
      <c r="AC3010" s="50">
        <f t="shared" si="998"/>
        <v>2016</v>
      </c>
      <c r="AD3010" s="50">
        <f t="shared" ref="AD3010:AD3073" si="1011">MONTH(B3010)</f>
        <v>6</v>
      </c>
      <c r="AE3010" s="56">
        <f t="shared" ref="AE3010:AE3073" si="1012">AC3010*100+AD3010</f>
        <v>201606</v>
      </c>
      <c r="AF3010" s="56">
        <f t="shared" si="1000"/>
        <v>25</v>
      </c>
      <c r="AG3010" s="58">
        <f t="shared" si="997"/>
        <v>0</v>
      </c>
      <c r="AH3010" s="56">
        <f t="shared" ref="AH3010:AH3073" si="1013">DAY(B3010)</f>
        <v>18</v>
      </c>
      <c r="AI3010" s="53">
        <f t="shared" ref="AI3010:AI3073" si="1014">Z3010+AA3010</f>
        <v>7.7011164074074073E-2</v>
      </c>
      <c r="AJ3010" s="56">
        <f t="shared" ref="AJ3010:AJ3073" si="1015">IF("1-Swim"=D3010,E3010*46.7,IF("2-Bike"=D3010,E3010,IF("3-Run"=D3010,E3010*4.27,0)))</f>
        <v>25</v>
      </c>
    </row>
    <row r="3011" spans="1:36" x14ac:dyDescent="0.25">
      <c r="A3011" s="50">
        <v>3010</v>
      </c>
      <c r="B3011" s="51">
        <v>42540</v>
      </c>
      <c r="C3011" s="75">
        <f t="shared" si="999"/>
        <v>42540</v>
      </c>
      <c r="D3011" s="50" t="s">
        <v>1224</v>
      </c>
      <c r="E3011" s="50">
        <v>62.5</v>
      </c>
      <c r="F3011" s="50">
        <v>4</v>
      </c>
      <c r="G3011" s="50">
        <v>4</v>
      </c>
      <c r="H3011" s="50">
        <v>7</v>
      </c>
      <c r="I3011" s="53">
        <f t="shared" si="1001"/>
        <v>0.16952546296296298</v>
      </c>
      <c r="J3011" s="54">
        <f t="shared" si="1002"/>
        <v>2.7124074074074077E-3</v>
      </c>
      <c r="K3011" s="50" t="s">
        <v>1340</v>
      </c>
      <c r="L3011" s="50" t="s">
        <v>1762</v>
      </c>
      <c r="M3011" s="55">
        <f t="shared" si="1003"/>
        <v>15.361507475933648</v>
      </c>
      <c r="N3011" s="50">
        <v>0</v>
      </c>
      <c r="O3011" s="50" t="s">
        <v>255</v>
      </c>
      <c r="R3011" s="50" t="s">
        <v>1763</v>
      </c>
      <c r="S3011" s="151">
        <f t="shared" si="1004"/>
        <v>0.30378962962962969</v>
      </c>
      <c r="T3011" s="151">
        <f t="shared" si="1005"/>
        <v>0.15189481481481484</v>
      </c>
      <c r="V3011" s="393">
        <f t="shared" ref="V3011:V3074" si="1016">U3011*0.000568182</f>
        <v>0</v>
      </c>
      <c r="W3011" s="393">
        <f t="shared" ref="W3011:W3074" si="1017">U3011*0.0006213713910761</f>
        <v>0</v>
      </c>
      <c r="X3011" s="53">
        <f t="shared" si="1006"/>
        <v>7.1065074074074086E-2</v>
      </c>
      <c r="Y3011" s="53">
        <f t="shared" si="1007"/>
        <v>0.10745425407407408</v>
      </c>
      <c r="Z3011" s="53">
        <f t="shared" si="1008"/>
        <v>3.5532537037037043E-2</v>
      </c>
      <c r="AA3011" s="53">
        <f t="shared" si="1009"/>
        <v>5.372712703703704E-2</v>
      </c>
      <c r="AB3011" s="50">
        <f t="shared" si="1010"/>
        <v>546</v>
      </c>
      <c r="AC3011" s="50">
        <f t="shared" si="998"/>
        <v>2016</v>
      </c>
      <c r="AD3011" s="50">
        <f t="shared" si="1011"/>
        <v>6</v>
      </c>
      <c r="AE3011" s="56">
        <f t="shared" si="1012"/>
        <v>201606</v>
      </c>
      <c r="AF3011" s="56">
        <f t="shared" si="1000"/>
        <v>26</v>
      </c>
      <c r="AG3011" s="58">
        <f t="shared" si="997"/>
        <v>0</v>
      </c>
      <c r="AH3011" s="56">
        <f t="shared" si="1013"/>
        <v>19</v>
      </c>
      <c r="AI3011" s="53">
        <f t="shared" si="1014"/>
        <v>8.9259664074074083E-2</v>
      </c>
      <c r="AJ3011" s="56">
        <f t="shared" si="1015"/>
        <v>62.5</v>
      </c>
    </row>
    <row r="3012" spans="1:36" x14ac:dyDescent="0.25">
      <c r="A3012" s="50">
        <v>3011</v>
      </c>
      <c r="B3012" s="51">
        <v>42540</v>
      </c>
      <c r="C3012" s="75">
        <f t="shared" si="999"/>
        <v>42540</v>
      </c>
      <c r="D3012" s="50" t="s">
        <v>1225</v>
      </c>
      <c r="E3012" s="50">
        <v>0.8</v>
      </c>
      <c r="F3012" s="50">
        <v>0</v>
      </c>
      <c r="G3012" s="50">
        <v>30</v>
      </c>
      <c r="H3012" s="50">
        <v>0</v>
      </c>
      <c r="I3012" s="53">
        <f t="shared" si="1001"/>
        <v>2.0833333333333332E-2</v>
      </c>
      <c r="J3012" s="54">
        <f t="shared" si="1002"/>
        <v>2.6041666666666664E-2</v>
      </c>
      <c r="K3012" s="50" t="s">
        <v>949</v>
      </c>
      <c r="L3012" s="50" t="s">
        <v>98</v>
      </c>
      <c r="M3012" s="55">
        <f t="shared" si="1003"/>
        <v>1.6000000000000014</v>
      </c>
      <c r="N3012" s="50">
        <v>0</v>
      </c>
      <c r="O3012" s="50" t="s">
        <v>255</v>
      </c>
      <c r="R3012" s="50" t="s">
        <v>1764</v>
      </c>
      <c r="S3012" s="151">
        <f t="shared" si="1004"/>
        <v>6.2499999999999993E-2</v>
      </c>
      <c r="T3012" s="151">
        <f t="shared" si="1005"/>
        <v>3.1249999999999997E-2</v>
      </c>
      <c r="V3012" s="393">
        <f t="shared" si="1016"/>
        <v>0</v>
      </c>
      <c r="W3012" s="393">
        <f t="shared" si="1017"/>
        <v>0</v>
      </c>
      <c r="X3012" s="53">
        <f t="shared" si="1006"/>
        <v>0.68229166666666663</v>
      </c>
      <c r="Y3012" s="53">
        <f t="shared" si="1007"/>
        <v>0.71868084666666654</v>
      </c>
      <c r="Z3012" s="53">
        <f t="shared" si="1008"/>
        <v>0.34114583333333331</v>
      </c>
      <c r="AA3012" s="53">
        <f t="shared" si="1009"/>
        <v>0.35934042333333327</v>
      </c>
      <c r="AB3012" s="50">
        <f t="shared" si="1010"/>
        <v>3904</v>
      </c>
      <c r="AC3012" s="50">
        <f t="shared" si="998"/>
        <v>2016</v>
      </c>
      <c r="AD3012" s="50">
        <f t="shared" si="1011"/>
        <v>6</v>
      </c>
      <c r="AE3012" s="56">
        <f t="shared" si="1012"/>
        <v>201606</v>
      </c>
      <c r="AF3012" s="56">
        <f t="shared" si="1000"/>
        <v>26</v>
      </c>
      <c r="AG3012" s="58">
        <f t="shared" si="997"/>
        <v>0</v>
      </c>
      <c r="AH3012" s="56">
        <f t="shared" si="1013"/>
        <v>19</v>
      </c>
      <c r="AI3012" s="53">
        <f t="shared" si="1014"/>
        <v>0.70048625666666653</v>
      </c>
      <c r="AJ3012" s="56">
        <f t="shared" si="1015"/>
        <v>37.360000000000007</v>
      </c>
    </row>
    <row r="3013" spans="1:36" x14ac:dyDescent="0.25">
      <c r="A3013" s="50">
        <v>3012</v>
      </c>
      <c r="B3013" s="51">
        <v>42542</v>
      </c>
      <c r="C3013" s="75">
        <f t="shared" si="999"/>
        <v>42542</v>
      </c>
      <c r="D3013" s="50" t="s">
        <v>1223</v>
      </c>
      <c r="E3013" s="50">
        <v>3.1</v>
      </c>
      <c r="F3013" s="50">
        <v>0</v>
      </c>
      <c r="G3013" s="50">
        <v>33</v>
      </c>
      <c r="H3013" s="50">
        <v>16</v>
      </c>
      <c r="I3013" s="53">
        <f t="shared" si="1001"/>
        <v>2.3101851851851849E-2</v>
      </c>
      <c r="J3013" s="54">
        <f t="shared" si="1002"/>
        <v>7.4522102747909191E-3</v>
      </c>
      <c r="K3013" s="50" t="s">
        <v>1548</v>
      </c>
      <c r="L3013" s="50" t="s">
        <v>1357</v>
      </c>
      <c r="M3013" s="55">
        <f t="shared" si="1003"/>
        <v>5.5911823647294643</v>
      </c>
      <c r="N3013" s="50">
        <v>0</v>
      </c>
      <c r="O3013" s="50" t="s">
        <v>228</v>
      </c>
      <c r="R3013" s="50" t="s">
        <v>1765</v>
      </c>
      <c r="S3013" s="151">
        <f t="shared" si="1004"/>
        <v>0.19524790919952206</v>
      </c>
      <c r="T3013" s="151">
        <f t="shared" si="1005"/>
        <v>9.7623954599761031E-2</v>
      </c>
      <c r="V3013" s="393">
        <f t="shared" si="1016"/>
        <v>0</v>
      </c>
      <c r="W3013" s="393">
        <f t="shared" si="1017"/>
        <v>0</v>
      </c>
      <c r="X3013" s="53">
        <f t="shared" si="1006"/>
        <v>0.19524790919952206</v>
      </c>
      <c r="Y3013" s="53">
        <f t="shared" si="1007"/>
        <v>0.23163708919952206</v>
      </c>
      <c r="Z3013" s="53">
        <f t="shared" si="1008"/>
        <v>9.7623954599761031E-2</v>
      </c>
      <c r="AA3013" s="53">
        <f t="shared" si="1009"/>
        <v>0.11581854459976103</v>
      </c>
      <c r="AB3013" s="50">
        <f t="shared" si="1010"/>
        <v>2320</v>
      </c>
      <c r="AC3013" s="50">
        <f t="shared" si="998"/>
        <v>2016</v>
      </c>
      <c r="AD3013" s="50">
        <f t="shared" si="1011"/>
        <v>6</v>
      </c>
      <c r="AE3013" s="56">
        <f t="shared" si="1012"/>
        <v>201606</v>
      </c>
      <c r="AF3013" s="56">
        <f t="shared" si="1000"/>
        <v>26</v>
      </c>
      <c r="AG3013" s="58">
        <f t="shared" si="997"/>
        <v>1</v>
      </c>
      <c r="AH3013" s="56">
        <f t="shared" si="1013"/>
        <v>21</v>
      </c>
      <c r="AI3013" s="53">
        <f t="shared" si="1014"/>
        <v>0.21344249919952207</v>
      </c>
      <c r="AJ3013" s="56">
        <f t="shared" si="1015"/>
        <v>13.236999999999998</v>
      </c>
    </row>
    <row r="3014" spans="1:36" x14ac:dyDescent="0.25">
      <c r="A3014" s="50">
        <v>3013</v>
      </c>
      <c r="B3014" s="51">
        <v>42543</v>
      </c>
      <c r="C3014" s="75">
        <f t="shared" si="999"/>
        <v>42543</v>
      </c>
      <c r="D3014" s="50" t="s">
        <v>1224</v>
      </c>
      <c r="E3014" s="50">
        <v>20.2</v>
      </c>
      <c r="F3014" s="50">
        <v>1</v>
      </c>
      <c r="G3014" s="50">
        <v>12</v>
      </c>
      <c r="H3014" s="50">
        <v>36</v>
      </c>
      <c r="I3014" s="53">
        <f t="shared" si="1001"/>
        <v>5.0416666666666665E-2</v>
      </c>
      <c r="J3014" s="54">
        <f t="shared" si="1002"/>
        <v>2.4958745874587461E-3</v>
      </c>
      <c r="K3014" s="50" t="s">
        <v>930</v>
      </c>
      <c r="L3014" s="50" t="s">
        <v>1577</v>
      </c>
      <c r="M3014" s="55">
        <f t="shared" si="1003"/>
        <v>16.694214876033069</v>
      </c>
      <c r="N3014" s="50">
        <v>0</v>
      </c>
      <c r="O3014" s="50" t="s">
        <v>255</v>
      </c>
      <c r="R3014" s="50" t="s">
        <v>1766</v>
      </c>
      <c r="S3014" s="151">
        <f t="shared" si="1004"/>
        <v>0.27953795379537955</v>
      </c>
      <c r="T3014" s="151">
        <f t="shared" si="1005"/>
        <v>0.13976897689768977</v>
      </c>
      <c r="V3014" s="393">
        <f t="shared" si="1016"/>
        <v>0</v>
      </c>
      <c r="W3014" s="393">
        <f t="shared" si="1017"/>
        <v>0</v>
      </c>
      <c r="X3014" s="53">
        <f t="shared" si="1006"/>
        <v>6.539191419141914E-2</v>
      </c>
      <c r="Y3014" s="53">
        <f t="shared" si="1007"/>
        <v>0.10178109419141915</v>
      </c>
      <c r="Z3014" s="53">
        <f t="shared" si="1008"/>
        <v>3.269595709570957E-2</v>
      </c>
      <c r="AA3014" s="53">
        <f t="shared" si="1009"/>
        <v>5.0890547095709573E-2</v>
      </c>
      <c r="AB3014" s="50">
        <f t="shared" si="1010"/>
        <v>403</v>
      </c>
      <c r="AC3014" s="50">
        <f t="shared" si="998"/>
        <v>2016</v>
      </c>
      <c r="AD3014" s="50">
        <f t="shared" si="1011"/>
        <v>6</v>
      </c>
      <c r="AE3014" s="56">
        <f t="shared" si="1012"/>
        <v>201606</v>
      </c>
      <c r="AF3014" s="56">
        <f t="shared" si="1000"/>
        <v>26</v>
      </c>
      <c r="AG3014" s="58">
        <f t="shared" si="997"/>
        <v>0</v>
      </c>
      <c r="AH3014" s="56">
        <f t="shared" si="1013"/>
        <v>22</v>
      </c>
      <c r="AI3014" s="53">
        <f t="shared" si="1014"/>
        <v>8.3586504191419136E-2</v>
      </c>
      <c r="AJ3014" s="56">
        <f t="shared" si="1015"/>
        <v>20.2</v>
      </c>
    </row>
    <row r="3015" spans="1:36" x14ac:dyDescent="0.25">
      <c r="A3015" s="50">
        <v>3014</v>
      </c>
      <c r="B3015" s="51">
        <v>42543</v>
      </c>
      <c r="C3015" s="75">
        <f t="shared" si="999"/>
        <v>42543</v>
      </c>
      <c r="D3015" s="50" t="s">
        <v>1224</v>
      </c>
      <c r="E3015" s="50">
        <v>20.2</v>
      </c>
      <c r="F3015" s="50">
        <v>1</v>
      </c>
      <c r="G3015" s="50">
        <v>13</v>
      </c>
      <c r="H3015" s="50">
        <v>27</v>
      </c>
      <c r="I3015" s="53">
        <f t="shared" si="1001"/>
        <v>5.1006944444444445E-2</v>
      </c>
      <c r="J3015" s="54">
        <f t="shared" si="1002"/>
        <v>2.5250962596259628E-3</v>
      </c>
      <c r="K3015" s="50" t="s">
        <v>930</v>
      </c>
      <c r="L3015" s="50" t="s">
        <v>1579</v>
      </c>
      <c r="M3015" s="55">
        <f t="shared" si="1003"/>
        <v>16.501021102791025</v>
      </c>
      <c r="N3015" s="50">
        <v>0</v>
      </c>
      <c r="O3015" s="50" t="s">
        <v>291</v>
      </c>
      <c r="R3015" s="50" t="s">
        <v>1767</v>
      </c>
      <c r="S3015" s="151">
        <f t="shared" si="1004"/>
        <v>0.28281078107810781</v>
      </c>
      <c r="T3015" s="151">
        <f t="shared" si="1005"/>
        <v>0.1414053905390539</v>
      </c>
      <c r="V3015" s="393">
        <f t="shared" si="1016"/>
        <v>0</v>
      </c>
      <c r="W3015" s="393">
        <f t="shared" si="1017"/>
        <v>0</v>
      </c>
      <c r="X3015" s="53">
        <f t="shared" si="1006"/>
        <v>6.6157522002200222E-2</v>
      </c>
      <c r="Y3015" s="53">
        <f t="shared" si="1007"/>
        <v>0.10254670200220022</v>
      </c>
      <c r="Z3015" s="53">
        <f t="shared" si="1008"/>
        <v>3.3078761001100111E-2</v>
      </c>
      <c r="AA3015" s="53">
        <f t="shared" si="1009"/>
        <v>5.1273351001100108E-2</v>
      </c>
      <c r="AB3015" s="50">
        <f t="shared" si="1010"/>
        <v>421</v>
      </c>
      <c r="AC3015" s="50">
        <f t="shared" si="998"/>
        <v>2016</v>
      </c>
      <c r="AD3015" s="50">
        <f t="shared" si="1011"/>
        <v>6</v>
      </c>
      <c r="AE3015" s="56">
        <f t="shared" si="1012"/>
        <v>201606</v>
      </c>
      <c r="AF3015" s="56">
        <f t="shared" si="1000"/>
        <v>26</v>
      </c>
      <c r="AG3015" s="58">
        <f t="shared" si="997"/>
        <v>0</v>
      </c>
      <c r="AH3015" s="56">
        <f t="shared" si="1013"/>
        <v>22</v>
      </c>
      <c r="AI3015" s="53">
        <f t="shared" si="1014"/>
        <v>8.4352112002200219E-2</v>
      </c>
      <c r="AJ3015" s="56">
        <f t="shared" si="1015"/>
        <v>20.2</v>
      </c>
    </row>
    <row r="3016" spans="1:36" x14ac:dyDescent="0.25">
      <c r="A3016" s="50">
        <v>3015</v>
      </c>
      <c r="B3016" s="51">
        <v>42544</v>
      </c>
      <c r="C3016" s="75">
        <f t="shared" si="999"/>
        <v>42544</v>
      </c>
      <c r="D3016" s="50" t="s">
        <v>1223</v>
      </c>
      <c r="E3016" s="50">
        <v>3.7</v>
      </c>
      <c r="F3016" s="50">
        <v>0</v>
      </c>
      <c r="G3016" s="50">
        <v>38</v>
      </c>
      <c r="H3016" s="50">
        <v>22</v>
      </c>
      <c r="I3016" s="53">
        <f t="shared" si="1001"/>
        <v>2.6643518518518521E-2</v>
      </c>
      <c r="J3016" s="54">
        <f t="shared" si="1002"/>
        <v>7.200950950950951E-3</v>
      </c>
      <c r="K3016" s="50" t="s">
        <v>1548</v>
      </c>
      <c r="L3016" s="50" t="s">
        <v>1768</v>
      </c>
      <c r="M3016" s="55">
        <f t="shared" si="1003"/>
        <v>5.7862728062554343</v>
      </c>
      <c r="N3016" s="50">
        <v>0</v>
      </c>
      <c r="O3016" s="50" t="s">
        <v>184</v>
      </c>
      <c r="R3016" s="50" t="s">
        <v>1769</v>
      </c>
      <c r="S3016" s="151">
        <f t="shared" si="1004"/>
        <v>0.18866491491491491</v>
      </c>
      <c r="T3016" s="151">
        <f t="shared" si="1005"/>
        <v>9.4332457457457455E-2</v>
      </c>
      <c r="V3016" s="393">
        <f t="shared" si="1016"/>
        <v>0</v>
      </c>
      <c r="W3016" s="393">
        <f t="shared" si="1017"/>
        <v>0</v>
      </c>
      <c r="X3016" s="53">
        <f t="shared" si="1006"/>
        <v>0.18866491491491491</v>
      </c>
      <c r="Y3016" s="53">
        <f t="shared" si="1007"/>
        <v>0.2250540949149149</v>
      </c>
      <c r="Z3016" s="53">
        <f t="shared" si="1008"/>
        <v>9.4332457457457455E-2</v>
      </c>
      <c r="AA3016" s="53">
        <f t="shared" si="1009"/>
        <v>0.11252704745745745</v>
      </c>
      <c r="AB3016" s="50">
        <f t="shared" si="1010"/>
        <v>2044</v>
      </c>
      <c r="AC3016" s="50">
        <f t="shared" si="998"/>
        <v>2016</v>
      </c>
      <c r="AD3016" s="50">
        <f t="shared" si="1011"/>
        <v>6</v>
      </c>
      <c r="AE3016" s="56">
        <f t="shared" si="1012"/>
        <v>201606</v>
      </c>
      <c r="AF3016" s="56">
        <f t="shared" si="1000"/>
        <v>26</v>
      </c>
      <c r="AG3016" s="58">
        <f t="shared" si="997"/>
        <v>0</v>
      </c>
      <c r="AH3016" s="56">
        <f t="shared" si="1013"/>
        <v>23</v>
      </c>
      <c r="AI3016" s="53">
        <f t="shared" si="1014"/>
        <v>0.20685950491491489</v>
      </c>
      <c r="AJ3016" s="56">
        <f t="shared" si="1015"/>
        <v>15.798999999999999</v>
      </c>
    </row>
    <row r="3017" spans="1:36" x14ac:dyDescent="0.25">
      <c r="A3017" s="50">
        <v>3016</v>
      </c>
      <c r="B3017" s="51">
        <v>42545</v>
      </c>
      <c r="C3017" s="75">
        <f t="shared" si="999"/>
        <v>42545</v>
      </c>
      <c r="D3017" s="50" t="s">
        <v>1224</v>
      </c>
      <c r="E3017" s="50">
        <v>74.2</v>
      </c>
      <c r="F3017" s="50">
        <v>5</v>
      </c>
      <c r="G3017" s="50">
        <v>14</v>
      </c>
      <c r="H3017" s="50">
        <v>32</v>
      </c>
      <c r="I3017" s="53">
        <f t="shared" si="1001"/>
        <v>0.21842592592592591</v>
      </c>
      <c r="J3017" s="54">
        <f t="shared" si="1002"/>
        <v>2.9437456324248774E-3</v>
      </c>
      <c r="K3017" s="50" t="s">
        <v>1340</v>
      </c>
      <c r="L3017" s="50" t="s">
        <v>1770</v>
      </c>
      <c r="M3017" s="55">
        <f t="shared" si="1003"/>
        <v>14.154302670623158</v>
      </c>
      <c r="N3017" s="50">
        <v>0</v>
      </c>
      <c r="O3017" s="50" t="s">
        <v>184</v>
      </c>
      <c r="R3017" s="50" t="s">
        <v>1771</v>
      </c>
      <c r="S3017" s="151">
        <f t="shared" si="1004"/>
        <v>0.32969951083158627</v>
      </c>
      <c r="T3017" s="151">
        <f t="shared" si="1005"/>
        <v>0.16484975541579314</v>
      </c>
      <c r="V3017" s="393">
        <f t="shared" si="1016"/>
        <v>0</v>
      </c>
      <c r="W3017" s="393">
        <f t="shared" si="1017"/>
        <v>0</v>
      </c>
      <c r="X3017" s="53">
        <f t="shared" si="1006"/>
        <v>7.7126135569531781E-2</v>
      </c>
      <c r="Y3017" s="53">
        <f t="shared" si="1007"/>
        <v>0.11351531556953179</v>
      </c>
      <c r="Z3017" s="53">
        <f t="shared" si="1008"/>
        <v>3.8563067784765891E-2</v>
      </c>
      <c r="AA3017" s="53">
        <f t="shared" si="1009"/>
        <v>5.6757657784765894E-2</v>
      </c>
      <c r="AB3017" s="50">
        <f t="shared" si="1010"/>
        <v>710</v>
      </c>
      <c r="AC3017" s="50">
        <f t="shared" si="998"/>
        <v>2016</v>
      </c>
      <c r="AD3017" s="50">
        <f t="shared" si="1011"/>
        <v>6</v>
      </c>
      <c r="AE3017" s="56">
        <f t="shared" si="1012"/>
        <v>201606</v>
      </c>
      <c r="AF3017" s="56">
        <f t="shared" si="1000"/>
        <v>26</v>
      </c>
      <c r="AG3017" s="58">
        <f t="shared" ref="AG3017:AG3080" si="1018">IF(ISBLANK(B3017)," ",MAX(B3017-B3016-1,0))</f>
        <v>0</v>
      </c>
      <c r="AH3017" s="56">
        <f t="shared" si="1013"/>
        <v>24</v>
      </c>
      <c r="AI3017" s="53">
        <f t="shared" si="1014"/>
        <v>9.5320725569531778E-2</v>
      </c>
      <c r="AJ3017" s="56">
        <f t="shared" si="1015"/>
        <v>74.2</v>
      </c>
    </row>
    <row r="3018" spans="1:36" x14ac:dyDescent="0.25">
      <c r="A3018" s="50">
        <v>3017</v>
      </c>
      <c r="B3018" s="51">
        <v>42547</v>
      </c>
      <c r="C3018" s="75">
        <f t="shared" si="999"/>
        <v>42547</v>
      </c>
      <c r="D3018" s="50" t="s">
        <v>1223</v>
      </c>
      <c r="E3018" s="50">
        <v>3</v>
      </c>
      <c r="F3018" s="50">
        <v>0</v>
      </c>
      <c r="G3018" s="50">
        <v>33</v>
      </c>
      <c r="H3018" s="50">
        <v>47</v>
      </c>
      <c r="I3018" s="53">
        <f t="shared" si="1001"/>
        <v>2.3460648148148147E-2</v>
      </c>
      <c r="J3018" s="54">
        <f t="shared" si="1002"/>
        <v>7.8202160493827163E-3</v>
      </c>
      <c r="K3018" s="50" t="s">
        <v>1772</v>
      </c>
      <c r="L3018" s="50" t="s">
        <v>1773</v>
      </c>
      <c r="M3018" s="55">
        <f t="shared" si="1003"/>
        <v>5.3280710409472167</v>
      </c>
      <c r="N3018" s="50">
        <v>0</v>
      </c>
      <c r="O3018" s="50" t="s">
        <v>228</v>
      </c>
      <c r="R3018" s="50" t="s">
        <v>1774</v>
      </c>
      <c r="S3018" s="151">
        <f t="shared" si="1004"/>
        <v>0.20488966049382717</v>
      </c>
      <c r="T3018" s="151">
        <f t="shared" si="1005"/>
        <v>0.10244483024691359</v>
      </c>
      <c r="V3018" s="393">
        <f t="shared" si="1016"/>
        <v>0</v>
      </c>
      <c r="W3018" s="393">
        <f t="shared" si="1017"/>
        <v>0</v>
      </c>
      <c r="X3018" s="53">
        <f t="shared" si="1006"/>
        <v>0.20488966049382717</v>
      </c>
      <c r="Y3018" s="53">
        <f t="shared" si="1007"/>
        <v>0.24127884049382717</v>
      </c>
      <c r="Z3018" s="53">
        <f t="shared" si="1008"/>
        <v>0.10244483024691359</v>
      </c>
      <c r="AA3018" s="53">
        <f t="shared" si="1009"/>
        <v>0.12063942024691358</v>
      </c>
      <c r="AB3018" s="50">
        <f t="shared" si="1010"/>
        <v>2666</v>
      </c>
      <c r="AC3018" s="50">
        <f t="shared" si="998"/>
        <v>2016</v>
      </c>
      <c r="AD3018" s="50">
        <f t="shared" si="1011"/>
        <v>6</v>
      </c>
      <c r="AE3018" s="56">
        <f t="shared" si="1012"/>
        <v>201606</v>
      </c>
      <c r="AF3018" s="56">
        <f t="shared" si="1000"/>
        <v>27</v>
      </c>
      <c r="AG3018" s="58">
        <f t="shared" si="1018"/>
        <v>1</v>
      </c>
      <c r="AH3018" s="56">
        <f t="shared" si="1013"/>
        <v>26</v>
      </c>
      <c r="AI3018" s="53">
        <f t="shared" si="1014"/>
        <v>0.22308425049382719</v>
      </c>
      <c r="AJ3018" s="56">
        <f t="shared" si="1015"/>
        <v>12.809999999999999</v>
      </c>
    </row>
    <row r="3019" spans="1:36" x14ac:dyDescent="0.25">
      <c r="A3019" s="50">
        <v>3018</v>
      </c>
      <c r="B3019" s="51">
        <v>42548</v>
      </c>
      <c r="C3019" s="75">
        <f t="shared" si="999"/>
        <v>42548</v>
      </c>
      <c r="D3019" s="50" t="s">
        <v>1223</v>
      </c>
      <c r="E3019" s="50">
        <v>8</v>
      </c>
      <c r="F3019" s="50">
        <v>1</v>
      </c>
      <c r="G3019" s="50">
        <v>31</v>
      </c>
      <c r="H3019" s="50">
        <v>2</v>
      </c>
      <c r="I3019" s="53">
        <f t="shared" si="1001"/>
        <v>6.3217592592592589E-2</v>
      </c>
      <c r="J3019" s="54">
        <f t="shared" si="1002"/>
        <v>7.9021990740740736E-3</v>
      </c>
      <c r="K3019" s="50" t="s">
        <v>1772</v>
      </c>
      <c r="L3019" s="50" t="s">
        <v>1775</v>
      </c>
      <c r="M3019" s="55">
        <f t="shared" si="1003"/>
        <v>5.272793848407181</v>
      </c>
      <c r="N3019" s="50">
        <v>0</v>
      </c>
      <c r="O3019" s="50" t="s">
        <v>228</v>
      </c>
      <c r="R3019" s="50" t="s">
        <v>1776</v>
      </c>
      <c r="S3019" s="151">
        <f t="shared" si="1004"/>
        <v>0.20703761574074073</v>
      </c>
      <c r="T3019" s="151">
        <f t="shared" si="1005"/>
        <v>0.10351880787037036</v>
      </c>
      <c r="V3019" s="393">
        <f t="shared" si="1016"/>
        <v>0</v>
      </c>
      <c r="W3019" s="393">
        <f t="shared" si="1017"/>
        <v>0</v>
      </c>
      <c r="X3019" s="53">
        <f t="shared" si="1006"/>
        <v>0.20703761574074073</v>
      </c>
      <c r="Y3019" s="53">
        <f t="shared" si="1007"/>
        <v>0.24342679574074072</v>
      </c>
      <c r="Z3019" s="53">
        <f t="shared" si="1008"/>
        <v>0.10351880787037036</v>
      </c>
      <c r="AA3019" s="53">
        <f t="shared" si="1009"/>
        <v>0.12171339787037036</v>
      </c>
      <c r="AB3019" s="50">
        <f t="shared" si="1010"/>
        <v>2742</v>
      </c>
      <c r="AC3019" s="50">
        <f t="shared" si="998"/>
        <v>2016</v>
      </c>
      <c r="AD3019" s="50">
        <f t="shared" si="1011"/>
        <v>6</v>
      </c>
      <c r="AE3019" s="56">
        <f t="shared" si="1012"/>
        <v>201606</v>
      </c>
      <c r="AF3019" s="56">
        <f t="shared" si="1000"/>
        <v>27</v>
      </c>
      <c r="AG3019" s="58">
        <f t="shared" si="1018"/>
        <v>0</v>
      </c>
      <c r="AH3019" s="56">
        <f t="shared" si="1013"/>
        <v>27</v>
      </c>
      <c r="AI3019" s="53">
        <f t="shared" si="1014"/>
        <v>0.22523220574074071</v>
      </c>
      <c r="AJ3019" s="56">
        <f t="shared" si="1015"/>
        <v>34.159999999999997</v>
      </c>
    </row>
    <row r="3020" spans="1:36" x14ac:dyDescent="0.25">
      <c r="A3020" s="50">
        <v>3019</v>
      </c>
      <c r="B3020" s="51">
        <v>42549</v>
      </c>
      <c r="C3020" s="75">
        <f t="shared" si="999"/>
        <v>42549</v>
      </c>
      <c r="D3020" s="50" t="s">
        <v>1225</v>
      </c>
      <c r="E3020" s="50">
        <v>1</v>
      </c>
      <c r="F3020" s="50">
        <v>0</v>
      </c>
      <c r="G3020" s="50">
        <v>32</v>
      </c>
      <c r="H3020" s="50">
        <v>2</v>
      </c>
      <c r="I3020" s="53">
        <f t="shared" si="1001"/>
        <v>2.224537037037037E-2</v>
      </c>
      <c r="J3020" s="54">
        <f t="shared" si="1002"/>
        <v>2.224537037037037E-2</v>
      </c>
      <c r="K3020" s="50" t="s">
        <v>949</v>
      </c>
      <c r="L3020" s="50" t="s">
        <v>1758</v>
      </c>
      <c r="M3020" s="55">
        <f t="shared" si="1003"/>
        <v>1.8730489073881389</v>
      </c>
      <c r="N3020" s="50">
        <v>0</v>
      </c>
      <c r="O3020" s="50" t="s">
        <v>201</v>
      </c>
      <c r="R3020" s="50" t="s">
        <v>1777</v>
      </c>
      <c r="S3020" s="151">
        <f t="shared" si="1004"/>
        <v>5.3388888888888889E-2</v>
      </c>
      <c r="T3020" s="151">
        <f t="shared" si="1005"/>
        <v>2.6694444444444444E-2</v>
      </c>
      <c r="V3020" s="393">
        <f t="shared" si="1016"/>
        <v>0</v>
      </c>
      <c r="W3020" s="393">
        <f t="shared" si="1017"/>
        <v>0</v>
      </c>
      <c r="X3020" s="53">
        <f t="shared" si="1006"/>
        <v>0.58282870370370365</v>
      </c>
      <c r="Y3020" s="53">
        <f t="shared" si="1007"/>
        <v>0.61921788370370368</v>
      </c>
      <c r="Z3020" s="53">
        <f t="shared" si="1008"/>
        <v>0.29141435185185183</v>
      </c>
      <c r="AA3020" s="53">
        <f t="shared" si="1009"/>
        <v>0.30960894185185184</v>
      </c>
      <c r="AB3020" s="50">
        <f t="shared" si="1010"/>
        <v>3679</v>
      </c>
      <c r="AC3020" s="50">
        <f t="shared" si="998"/>
        <v>2016</v>
      </c>
      <c r="AD3020" s="50">
        <f t="shared" si="1011"/>
        <v>6</v>
      </c>
      <c r="AE3020" s="56">
        <f t="shared" si="1012"/>
        <v>201606</v>
      </c>
      <c r="AF3020" s="56">
        <f t="shared" si="1000"/>
        <v>27</v>
      </c>
      <c r="AG3020" s="58">
        <f t="shared" si="1018"/>
        <v>0</v>
      </c>
      <c r="AH3020" s="56">
        <f t="shared" si="1013"/>
        <v>28</v>
      </c>
      <c r="AI3020" s="53">
        <f t="shared" si="1014"/>
        <v>0.60102329370370366</v>
      </c>
      <c r="AJ3020" s="56">
        <f t="shared" si="1015"/>
        <v>46.7</v>
      </c>
    </row>
    <row r="3021" spans="1:36" x14ac:dyDescent="0.25">
      <c r="A3021" s="50">
        <v>3020</v>
      </c>
      <c r="B3021" s="51">
        <v>42549</v>
      </c>
      <c r="C3021" s="75">
        <f t="shared" si="999"/>
        <v>42549</v>
      </c>
      <c r="D3021" s="50" t="s">
        <v>1224</v>
      </c>
      <c r="E3021" s="50">
        <v>27.5</v>
      </c>
      <c r="F3021" s="50">
        <v>1</v>
      </c>
      <c r="G3021" s="50">
        <v>41</v>
      </c>
      <c r="H3021" s="50">
        <v>17</v>
      </c>
      <c r="I3021" s="53">
        <f t="shared" si="1001"/>
        <v>7.0335648148148147E-2</v>
      </c>
      <c r="J3021" s="54">
        <f t="shared" si="1002"/>
        <v>2.5576599326599327E-3</v>
      </c>
      <c r="K3021" s="50" t="s">
        <v>1340</v>
      </c>
      <c r="L3021" s="50" t="s">
        <v>1775</v>
      </c>
      <c r="M3021" s="55">
        <f t="shared" si="1003"/>
        <v>16.29093302616424</v>
      </c>
      <c r="N3021" s="50">
        <v>0</v>
      </c>
      <c r="O3021" s="50" t="s">
        <v>228</v>
      </c>
      <c r="R3021" s="50" t="s">
        <v>1778</v>
      </c>
      <c r="S3021" s="151">
        <f t="shared" si="1004"/>
        <v>0.28645791245791247</v>
      </c>
      <c r="T3021" s="151">
        <f t="shared" si="1005"/>
        <v>0.14322895622895623</v>
      </c>
      <c r="V3021" s="393">
        <f t="shared" si="1016"/>
        <v>0</v>
      </c>
      <c r="W3021" s="393">
        <f t="shared" si="1017"/>
        <v>0</v>
      </c>
      <c r="X3021" s="53">
        <f t="shared" si="1006"/>
        <v>6.7010690235690229E-2</v>
      </c>
      <c r="Y3021" s="53">
        <f t="shared" si="1007"/>
        <v>0.10339987023569022</v>
      </c>
      <c r="Z3021" s="53">
        <f t="shared" si="1008"/>
        <v>3.3505345117845114E-2</v>
      </c>
      <c r="AA3021" s="53">
        <f t="shared" si="1009"/>
        <v>5.1699935117845111E-2</v>
      </c>
      <c r="AB3021" s="50">
        <f t="shared" si="1010"/>
        <v>441</v>
      </c>
      <c r="AC3021" s="50">
        <f t="shared" si="998"/>
        <v>2016</v>
      </c>
      <c r="AD3021" s="50">
        <f t="shared" si="1011"/>
        <v>6</v>
      </c>
      <c r="AE3021" s="56">
        <f t="shared" si="1012"/>
        <v>201606</v>
      </c>
      <c r="AF3021" s="56">
        <f t="shared" si="1000"/>
        <v>27</v>
      </c>
      <c r="AG3021" s="58">
        <f t="shared" si="1018"/>
        <v>0</v>
      </c>
      <c r="AH3021" s="56">
        <f t="shared" si="1013"/>
        <v>28</v>
      </c>
      <c r="AI3021" s="53">
        <f t="shared" si="1014"/>
        <v>8.5205280235690226E-2</v>
      </c>
      <c r="AJ3021" s="56">
        <f t="shared" si="1015"/>
        <v>27.5</v>
      </c>
    </row>
    <row r="3022" spans="1:36" x14ac:dyDescent="0.25">
      <c r="A3022" s="50">
        <v>3021</v>
      </c>
      <c r="B3022" s="51">
        <v>42550</v>
      </c>
      <c r="C3022" s="75">
        <f t="shared" si="999"/>
        <v>42550</v>
      </c>
      <c r="D3022" s="50" t="s">
        <v>1223</v>
      </c>
      <c r="E3022" s="50">
        <v>3.1</v>
      </c>
      <c r="F3022" s="50">
        <v>0</v>
      </c>
      <c r="G3022" s="50">
        <v>35</v>
      </c>
      <c r="H3022" s="50">
        <v>54</v>
      </c>
      <c r="I3022" s="53">
        <f t="shared" si="1001"/>
        <v>2.4930555555555553E-2</v>
      </c>
      <c r="J3022" s="54">
        <f t="shared" si="1002"/>
        <v>8.0421146953405E-3</v>
      </c>
      <c r="K3022" s="50" t="s">
        <v>1548</v>
      </c>
      <c r="L3022" s="50" t="s">
        <v>1357</v>
      </c>
      <c r="M3022" s="55">
        <f t="shared" si="1003"/>
        <v>5.1810584958217323</v>
      </c>
      <c r="N3022" s="50">
        <v>0</v>
      </c>
      <c r="O3022" s="50" t="s">
        <v>228</v>
      </c>
      <c r="R3022" s="50" t="s">
        <v>1779</v>
      </c>
      <c r="S3022" s="151">
        <f t="shared" si="1004"/>
        <v>0.21070340501792109</v>
      </c>
      <c r="T3022" s="151">
        <f t="shared" si="1005"/>
        <v>0.10535170250896055</v>
      </c>
      <c r="V3022" s="393">
        <f t="shared" si="1016"/>
        <v>0</v>
      </c>
      <c r="W3022" s="393">
        <f t="shared" si="1017"/>
        <v>0</v>
      </c>
      <c r="X3022" s="53">
        <f t="shared" si="1006"/>
        <v>0.21070340501792109</v>
      </c>
      <c r="Y3022" s="53">
        <f t="shared" si="1007"/>
        <v>0.24709258501792108</v>
      </c>
      <c r="Z3022" s="53">
        <f t="shared" si="1008"/>
        <v>0.10535170250896055</v>
      </c>
      <c r="AA3022" s="53">
        <f t="shared" si="1009"/>
        <v>0.12354629250896054</v>
      </c>
      <c r="AB3022" s="50">
        <f t="shared" si="1010"/>
        <v>2835</v>
      </c>
      <c r="AC3022" s="50">
        <f t="shared" si="998"/>
        <v>2016</v>
      </c>
      <c r="AD3022" s="50">
        <f t="shared" si="1011"/>
        <v>6</v>
      </c>
      <c r="AE3022" s="56">
        <f t="shared" si="1012"/>
        <v>201606</v>
      </c>
      <c r="AF3022" s="56">
        <f t="shared" si="1000"/>
        <v>27</v>
      </c>
      <c r="AG3022" s="58">
        <f t="shared" si="1018"/>
        <v>0</v>
      </c>
      <c r="AH3022" s="56">
        <f t="shared" si="1013"/>
        <v>29</v>
      </c>
      <c r="AI3022" s="53">
        <f t="shared" si="1014"/>
        <v>0.22889799501792107</v>
      </c>
      <c r="AJ3022" s="56">
        <f t="shared" si="1015"/>
        <v>13.236999999999998</v>
      </c>
    </row>
    <row r="3023" spans="1:36" x14ac:dyDescent="0.25">
      <c r="A3023" s="50">
        <v>3022</v>
      </c>
      <c r="B3023" s="51">
        <v>42551</v>
      </c>
      <c r="C3023" s="75">
        <f t="shared" si="999"/>
        <v>42551</v>
      </c>
      <c r="D3023" s="50" t="s">
        <v>1224</v>
      </c>
      <c r="E3023" s="50">
        <v>20.2</v>
      </c>
      <c r="F3023" s="50">
        <v>1</v>
      </c>
      <c r="G3023" s="50">
        <v>9</v>
      </c>
      <c r="H3023" s="50">
        <v>14</v>
      </c>
      <c r="I3023" s="53">
        <f t="shared" si="1001"/>
        <v>4.8078703703703707E-2</v>
      </c>
      <c r="J3023" s="54">
        <f t="shared" si="1002"/>
        <v>2.3801338467180052E-3</v>
      </c>
      <c r="K3023" s="50" t="s">
        <v>1340</v>
      </c>
      <c r="L3023" s="50" t="s">
        <v>1577</v>
      </c>
      <c r="M3023" s="55">
        <f t="shared" si="1003"/>
        <v>17.506018295618695</v>
      </c>
      <c r="N3023" s="50">
        <v>0</v>
      </c>
      <c r="O3023" s="50" t="s">
        <v>201</v>
      </c>
      <c r="R3023" s="50" t="s">
        <v>1780</v>
      </c>
      <c r="S3023" s="151">
        <f t="shared" si="1004"/>
        <v>0.26657499083241659</v>
      </c>
      <c r="T3023" s="151">
        <f t="shared" si="1005"/>
        <v>0.1332874954162083</v>
      </c>
      <c r="V3023" s="393">
        <f t="shared" si="1016"/>
        <v>0</v>
      </c>
      <c r="W3023" s="393">
        <f t="shared" si="1017"/>
        <v>0</v>
      </c>
      <c r="X3023" s="53">
        <f t="shared" si="1006"/>
        <v>6.2359506784011733E-2</v>
      </c>
      <c r="Y3023" s="53">
        <f t="shared" si="1007"/>
        <v>9.8748686784011733E-2</v>
      </c>
      <c r="Z3023" s="53">
        <f t="shared" si="1008"/>
        <v>3.1179753392005866E-2</v>
      </c>
      <c r="AA3023" s="53">
        <f t="shared" si="1009"/>
        <v>4.9374343392005866E-2</v>
      </c>
      <c r="AB3023" s="50">
        <f t="shared" si="1010"/>
        <v>335</v>
      </c>
      <c r="AC3023" s="50">
        <f t="shared" si="998"/>
        <v>2016</v>
      </c>
      <c r="AD3023" s="50">
        <f t="shared" si="1011"/>
        <v>6</v>
      </c>
      <c r="AE3023" s="56">
        <f t="shared" si="1012"/>
        <v>201606</v>
      </c>
      <c r="AF3023" s="56">
        <f t="shared" si="1000"/>
        <v>27</v>
      </c>
      <c r="AG3023" s="58">
        <f t="shared" si="1018"/>
        <v>0</v>
      </c>
      <c r="AH3023" s="56">
        <f t="shared" si="1013"/>
        <v>30</v>
      </c>
      <c r="AI3023" s="53">
        <f t="shared" si="1014"/>
        <v>8.0554096784011736E-2</v>
      </c>
      <c r="AJ3023" s="56">
        <f t="shared" si="1015"/>
        <v>20.2</v>
      </c>
    </row>
    <row r="3024" spans="1:36" x14ac:dyDescent="0.25">
      <c r="A3024" s="50">
        <v>3023</v>
      </c>
      <c r="B3024" s="51">
        <v>42551</v>
      </c>
      <c r="C3024" s="75">
        <f t="shared" si="999"/>
        <v>42551</v>
      </c>
      <c r="D3024" s="50" t="s">
        <v>1224</v>
      </c>
      <c r="E3024" s="50">
        <v>20.2</v>
      </c>
      <c r="F3024" s="50">
        <v>1</v>
      </c>
      <c r="G3024" s="50">
        <v>8</v>
      </c>
      <c r="H3024" s="50">
        <v>32</v>
      </c>
      <c r="I3024" s="53">
        <f t="shared" si="1001"/>
        <v>4.7592592592592596E-2</v>
      </c>
      <c r="J3024" s="54">
        <f t="shared" si="1002"/>
        <v>2.3560689402273563E-3</v>
      </c>
      <c r="K3024" s="50" t="s">
        <v>1340</v>
      </c>
      <c r="L3024" s="50" t="s">
        <v>1579</v>
      </c>
      <c r="M3024" s="55">
        <f t="shared" si="1003"/>
        <v>17.684824902723747</v>
      </c>
      <c r="N3024" s="50">
        <v>0</v>
      </c>
      <c r="O3024" s="50" t="s">
        <v>201</v>
      </c>
      <c r="R3024" s="50" t="s">
        <v>1781</v>
      </c>
      <c r="S3024" s="151">
        <f t="shared" si="1004"/>
        <v>0.26387972130546389</v>
      </c>
      <c r="T3024" s="151">
        <f t="shared" si="1005"/>
        <v>0.13193986065273194</v>
      </c>
      <c r="V3024" s="393">
        <f t="shared" si="1016"/>
        <v>0</v>
      </c>
      <c r="W3024" s="393">
        <f t="shared" si="1017"/>
        <v>0</v>
      </c>
      <c r="X3024" s="53">
        <f t="shared" si="1006"/>
        <v>6.1729006233956732E-2</v>
      </c>
      <c r="Y3024" s="53">
        <f t="shared" si="1007"/>
        <v>9.8118186233956739E-2</v>
      </c>
      <c r="Z3024" s="53">
        <f t="shared" si="1008"/>
        <v>3.0864503116978366E-2</v>
      </c>
      <c r="AA3024" s="53">
        <f t="shared" si="1009"/>
        <v>4.9059093116978369E-2</v>
      </c>
      <c r="AB3024" s="50">
        <f t="shared" si="1010"/>
        <v>323</v>
      </c>
      <c r="AC3024" s="50">
        <f t="shared" si="998"/>
        <v>2016</v>
      </c>
      <c r="AD3024" s="50">
        <f t="shared" si="1011"/>
        <v>6</v>
      </c>
      <c r="AE3024" s="56">
        <f t="shared" si="1012"/>
        <v>201606</v>
      </c>
      <c r="AF3024" s="56">
        <f t="shared" si="1000"/>
        <v>27</v>
      </c>
      <c r="AG3024" s="58">
        <f t="shared" si="1018"/>
        <v>0</v>
      </c>
      <c r="AH3024" s="56">
        <f t="shared" si="1013"/>
        <v>30</v>
      </c>
      <c r="AI3024" s="53">
        <f t="shared" si="1014"/>
        <v>7.9923596233956729E-2</v>
      </c>
      <c r="AJ3024" s="56">
        <f t="shared" si="1015"/>
        <v>20.2</v>
      </c>
    </row>
    <row r="3025" spans="1:36" x14ac:dyDescent="0.25">
      <c r="A3025" s="50">
        <v>3024</v>
      </c>
      <c r="B3025" s="51">
        <v>42552</v>
      </c>
      <c r="C3025" s="75">
        <f t="shared" si="999"/>
        <v>42552</v>
      </c>
      <c r="D3025" s="50" t="s">
        <v>1223</v>
      </c>
      <c r="E3025" s="50">
        <v>4.25</v>
      </c>
      <c r="F3025" s="50">
        <v>1</v>
      </c>
      <c r="G3025" s="50">
        <v>5</v>
      </c>
      <c r="H3025" s="50">
        <v>11</v>
      </c>
      <c r="I3025" s="53">
        <f t="shared" si="1001"/>
        <v>4.5266203703703704E-2</v>
      </c>
      <c r="J3025" s="54">
        <f t="shared" si="1002"/>
        <v>1.065087145969499E-2</v>
      </c>
      <c r="K3025" s="50" t="s">
        <v>1772</v>
      </c>
      <c r="L3025" s="50" t="s">
        <v>2153</v>
      </c>
      <c r="M3025" s="55">
        <f t="shared" si="1003"/>
        <v>3.9120429557657914</v>
      </c>
      <c r="N3025" s="50">
        <v>0</v>
      </c>
      <c r="O3025" s="50" t="s">
        <v>201</v>
      </c>
      <c r="R3025" s="50" t="s">
        <v>1782</v>
      </c>
      <c r="S3025" s="151">
        <f t="shared" si="1004"/>
        <v>0.27905283224400873</v>
      </c>
      <c r="T3025" s="151">
        <f t="shared" si="1005"/>
        <v>0.13952641612200437</v>
      </c>
      <c r="V3025" s="393">
        <f t="shared" si="1016"/>
        <v>0</v>
      </c>
      <c r="W3025" s="393">
        <f t="shared" si="1017"/>
        <v>0</v>
      </c>
      <c r="X3025" s="53">
        <f t="shared" si="1006"/>
        <v>0.27905283224400873</v>
      </c>
      <c r="Y3025" s="53">
        <f t="shared" si="1007"/>
        <v>0.31544201224400875</v>
      </c>
      <c r="Z3025" s="53">
        <f t="shared" si="1008"/>
        <v>0.13952641612200437</v>
      </c>
      <c r="AA3025" s="53">
        <f t="shared" si="1009"/>
        <v>0.15772100612200438</v>
      </c>
      <c r="AB3025" s="50">
        <f t="shared" si="1010"/>
        <v>3465</v>
      </c>
      <c r="AC3025" s="50">
        <f t="shared" si="998"/>
        <v>2016</v>
      </c>
      <c r="AD3025" s="50">
        <f t="shared" si="1011"/>
        <v>7</v>
      </c>
      <c r="AE3025" s="56">
        <f t="shared" si="1012"/>
        <v>201607</v>
      </c>
      <c r="AF3025" s="56">
        <f t="shared" si="1000"/>
        <v>27</v>
      </c>
      <c r="AG3025" s="58">
        <f t="shared" si="1018"/>
        <v>0</v>
      </c>
      <c r="AH3025" s="56">
        <f t="shared" si="1013"/>
        <v>1</v>
      </c>
      <c r="AI3025" s="53">
        <f t="shared" si="1014"/>
        <v>0.29724742224400874</v>
      </c>
      <c r="AJ3025" s="56">
        <f t="shared" si="1015"/>
        <v>18.147499999999997</v>
      </c>
    </row>
    <row r="3026" spans="1:36" x14ac:dyDescent="0.25">
      <c r="A3026" s="50">
        <v>3025</v>
      </c>
      <c r="B3026" s="51">
        <v>42552</v>
      </c>
      <c r="C3026" s="75">
        <f t="shared" si="999"/>
        <v>42552</v>
      </c>
      <c r="D3026" s="50" t="s">
        <v>1224</v>
      </c>
      <c r="E3026" s="50">
        <v>20.100000000000001</v>
      </c>
      <c r="F3026" s="50">
        <v>1</v>
      </c>
      <c r="G3026" s="50">
        <v>28</v>
      </c>
      <c r="H3026" s="50">
        <v>10</v>
      </c>
      <c r="I3026" s="53">
        <f t="shared" si="1001"/>
        <v>6.1226851851851859E-2</v>
      </c>
      <c r="J3026" s="54">
        <f t="shared" si="1002"/>
        <v>3.0461120324304404E-3</v>
      </c>
      <c r="K3026" s="50" t="s">
        <v>1340</v>
      </c>
      <c r="L3026" s="50" t="s">
        <v>221</v>
      </c>
      <c r="M3026" s="55">
        <f t="shared" si="1003"/>
        <v>13.678638941398876</v>
      </c>
      <c r="N3026" s="50">
        <v>0</v>
      </c>
      <c r="O3026" s="50" t="s">
        <v>201</v>
      </c>
      <c r="R3026" s="50" t="s">
        <v>1783</v>
      </c>
      <c r="S3026" s="151">
        <f t="shared" si="1004"/>
        <v>0.34116454763220933</v>
      </c>
      <c r="T3026" s="151">
        <f t="shared" si="1005"/>
        <v>0.17058227381610466</v>
      </c>
      <c r="V3026" s="393">
        <f t="shared" si="1016"/>
        <v>0</v>
      </c>
      <c r="W3026" s="393">
        <f t="shared" si="1017"/>
        <v>0</v>
      </c>
      <c r="X3026" s="53">
        <f t="shared" si="1006"/>
        <v>7.9808135249677531E-2</v>
      </c>
      <c r="Y3026" s="53">
        <f t="shared" si="1007"/>
        <v>0.11619731524967754</v>
      </c>
      <c r="Z3026" s="53">
        <f t="shared" si="1008"/>
        <v>3.9904067624838765E-2</v>
      </c>
      <c r="AA3026" s="53">
        <f t="shared" si="1009"/>
        <v>5.8098657624838769E-2</v>
      </c>
      <c r="AB3026" s="50">
        <f t="shared" si="1010"/>
        <v>764</v>
      </c>
      <c r="AC3026" s="50">
        <f t="shared" si="998"/>
        <v>2016</v>
      </c>
      <c r="AD3026" s="50">
        <f t="shared" si="1011"/>
        <v>7</v>
      </c>
      <c r="AE3026" s="56">
        <f t="shared" si="1012"/>
        <v>201607</v>
      </c>
      <c r="AF3026" s="56">
        <f t="shared" si="1000"/>
        <v>27</v>
      </c>
      <c r="AG3026" s="58">
        <f t="shared" si="1018"/>
        <v>0</v>
      </c>
      <c r="AH3026" s="56">
        <f t="shared" si="1013"/>
        <v>1</v>
      </c>
      <c r="AI3026" s="53">
        <f t="shared" si="1014"/>
        <v>9.8002725249677541E-2</v>
      </c>
      <c r="AJ3026" s="56">
        <f t="shared" si="1015"/>
        <v>20.100000000000001</v>
      </c>
    </row>
    <row r="3027" spans="1:36" x14ac:dyDescent="0.25">
      <c r="A3027" s="50">
        <v>3026</v>
      </c>
      <c r="B3027" s="51">
        <v>42554</v>
      </c>
      <c r="C3027" s="75">
        <f t="shared" si="999"/>
        <v>42554</v>
      </c>
      <c r="D3027" s="50" t="s">
        <v>1224</v>
      </c>
      <c r="E3027" s="50">
        <v>100.4</v>
      </c>
      <c r="F3027" s="50">
        <v>7</v>
      </c>
      <c r="G3027" s="50">
        <v>8</v>
      </c>
      <c r="H3027" s="50">
        <v>33</v>
      </c>
      <c r="I3027" s="53">
        <f t="shared" si="1001"/>
        <v>0.29760416666666667</v>
      </c>
      <c r="J3027" s="54">
        <f t="shared" si="1002"/>
        <v>2.9641849269588312E-3</v>
      </c>
      <c r="K3027" s="50" t="s">
        <v>1340</v>
      </c>
      <c r="L3027" s="50" t="s">
        <v>1784</v>
      </c>
      <c r="M3027" s="55">
        <f t="shared" si="1003"/>
        <v>14.056702835141769</v>
      </c>
      <c r="N3027" s="50">
        <v>0</v>
      </c>
      <c r="O3027" s="50" t="s">
        <v>228</v>
      </c>
      <c r="R3027" s="50" t="s">
        <v>1785</v>
      </c>
      <c r="S3027" s="151">
        <f t="shared" si="1004"/>
        <v>0.3319887118193891</v>
      </c>
      <c r="T3027" s="151">
        <f t="shared" si="1005"/>
        <v>0.16599435590969455</v>
      </c>
      <c r="V3027" s="393">
        <f t="shared" si="1016"/>
        <v>0</v>
      </c>
      <c r="W3027" s="393">
        <f t="shared" si="1017"/>
        <v>0</v>
      </c>
      <c r="X3027" s="53">
        <f t="shared" si="1006"/>
        <v>7.7661645086321382E-2</v>
      </c>
      <c r="Y3027" s="53">
        <f t="shared" si="1007"/>
        <v>0.11405082508632138</v>
      </c>
      <c r="Z3027" s="53">
        <f t="shared" si="1008"/>
        <v>3.8830822543160691E-2</v>
      </c>
      <c r="AA3027" s="53">
        <f t="shared" si="1009"/>
        <v>5.7025412543160688E-2</v>
      </c>
      <c r="AB3027" s="50">
        <f t="shared" si="1010"/>
        <v>724</v>
      </c>
      <c r="AC3027" s="50">
        <f t="shared" si="998"/>
        <v>2016</v>
      </c>
      <c r="AD3027" s="50">
        <f t="shared" si="1011"/>
        <v>7</v>
      </c>
      <c r="AE3027" s="56">
        <f t="shared" si="1012"/>
        <v>201607</v>
      </c>
      <c r="AF3027" s="56">
        <f t="shared" si="1000"/>
        <v>28</v>
      </c>
      <c r="AG3027" s="58">
        <f t="shared" si="1018"/>
        <v>1</v>
      </c>
      <c r="AH3027" s="56">
        <f t="shared" si="1013"/>
        <v>3</v>
      </c>
      <c r="AI3027" s="53">
        <f t="shared" si="1014"/>
        <v>9.5856235086321379E-2</v>
      </c>
      <c r="AJ3027" s="56">
        <f t="shared" si="1015"/>
        <v>100.4</v>
      </c>
    </row>
    <row r="3028" spans="1:36" x14ac:dyDescent="0.25">
      <c r="A3028" s="50">
        <v>3027</v>
      </c>
      <c r="B3028" s="51">
        <v>42554</v>
      </c>
      <c r="C3028" s="75">
        <f t="shared" si="999"/>
        <v>42554</v>
      </c>
      <c r="D3028" s="50" t="s">
        <v>1225</v>
      </c>
      <c r="E3028" s="50">
        <v>0.5</v>
      </c>
      <c r="F3028" s="50">
        <v>0</v>
      </c>
      <c r="G3028" s="50">
        <v>20</v>
      </c>
      <c r="H3028" s="50">
        <v>0</v>
      </c>
      <c r="I3028" s="53">
        <f t="shared" si="1001"/>
        <v>1.3888888888888888E-2</v>
      </c>
      <c r="J3028" s="54">
        <f t="shared" si="1002"/>
        <v>2.7777777777777776E-2</v>
      </c>
      <c r="K3028" s="50" t="s">
        <v>949</v>
      </c>
      <c r="L3028" s="50" t="s">
        <v>98</v>
      </c>
      <c r="M3028" s="55">
        <f t="shared" si="1003"/>
        <v>1.5000000000000013</v>
      </c>
      <c r="N3028" s="50">
        <v>0</v>
      </c>
      <c r="O3028" s="50" t="s">
        <v>228</v>
      </c>
      <c r="R3028" s="50" t="s">
        <v>1764</v>
      </c>
      <c r="S3028" s="151">
        <f t="shared" si="1004"/>
        <v>6.6666666666666666E-2</v>
      </c>
      <c r="T3028" s="151">
        <f t="shared" si="1005"/>
        <v>3.3333333333333333E-2</v>
      </c>
      <c r="V3028" s="393">
        <f t="shared" si="1016"/>
        <v>0</v>
      </c>
      <c r="W3028" s="393">
        <f t="shared" si="1017"/>
        <v>0</v>
      </c>
      <c r="X3028" s="53">
        <f t="shared" si="1006"/>
        <v>0.72777777777777775</v>
      </c>
      <c r="Y3028" s="53">
        <f t="shared" si="1007"/>
        <v>0.76416695777777766</v>
      </c>
      <c r="Z3028" s="53">
        <f t="shared" si="1008"/>
        <v>0.36388888888888887</v>
      </c>
      <c r="AA3028" s="53">
        <f t="shared" si="1009"/>
        <v>0.38208347888888883</v>
      </c>
      <c r="AB3028" s="50">
        <f t="shared" si="1010"/>
        <v>3969</v>
      </c>
      <c r="AC3028" s="50">
        <f t="shared" si="998"/>
        <v>2016</v>
      </c>
      <c r="AD3028" s="50">
        <f t="shared" si="1011"/>
        <v>7</v>
      </c>
      <c r="AE3028" s="56">
        <f t="shared" si="1012"/>
        <v>201607</v>
      </c>
      <c r="AF3028" s="56">
        <f t="shared" si="1000"/>
        <v>28</v>
      </c>
      <c r="AG3028" s="58">
        <f t="shared" si="1018"/>
        <v>0</v>
      </c>
      <c r="AH3028" s="56">
        <f t="shared" si="1013"/>
        <v>3</v>
      </c>
      <c r="AI3028" s="53">
        <f t="shared" si="1014"/>
        <v>0.74597236777777765</v>
      </c>
      <c r="AJ3028" s="56">
        <f t="shared" si="1015"/>
        <v>23.35</v>
      </c>
    </row>
    <row r="3029" spans="1:36" x14ac:dyDescent="0.25">
      <c r="A3029" s="50">
        <v>3028</v>
      </c>
      <c r="B3029" s="51">
        <v>42555</v>
      </c>
      <c r="C3029" s="75">
        <f t="shared" si="999"/>
        <v>42555</v>
      </c>
      <c r="D3029" s="50" t="s">
        <v>1225</v>
      </c>
      <c r="E3029" s="50">
        <v>0.5</v>
      </c>
      <c r="F3029" s="50">
        <v>0</v>
      </c>
      <c r="G3029" s="50">
        <v>17</v>
      </c>
      <c r="H3029" s="50">
        <v>40</v>
      </c>
      <c r="I3029" s="53">
        <f t="shared" si="1001"/>
        <v>1.2268518518518519E-2</v>
      </c>
      <c r="J3029" s="54">
        <f t="shared" si="1002"/>
        <v>2.4537037037037038E-2</v>
      </c>
      <c r="K3029" s="50" t="s">
        <v>949</v>
      </c>
      <c r="L3029" s="50" t="s">
        <v>98</v>
      </c>
      <c r="M3029" s="55">
        <f t="shared" si="1003"/>
        <v>1.698113207547171</v>
      </c>
      <c r="N3029" s="50">
        <v>0</v>
      </c>
      <c r="O3029" s="50" t="s">
        <v>228</v>
      </c>
      <c r="R3029" s="50" t="s">
        <v>1764</v>
      </c>
      <c r="S3029" s="151">
        <f t="shared" si="1004"/>
        <v>5.8888888888888886E-2</v>
      </c>
      <c r="T3029" s="151">
        <f t="shared" si="1005"/>
        <v>2.9444444444444443E-2</v>
      </c>
      <c r="V3029" s="393">
        <f t="shared" si="1016"/>
        <v>0</v>
      </c>
      <c r="W3029" s="393">
        <f t="shared" si="1017"/>
        <v>0</v>
      </c>
      <c r="X3029" s="53">
        <f t="shared" si="1006"/>
        <v>0.64287037037037043</v>
      </c>
      <c r="Y3029" s="53">
        <f t="shared" si="1007"/>
        <v>0.67925955037037034</v>
      </c>
      <c r="Z3029" s="53">
        <f t="shared" si="1008"/>
        <v>0.32143518518518521</v>
      </c>
      <c r="AA3029" s="53">
        <f t="shared" si="1009"/>
        <v>0.33962977518518517</v>
      </c>
      <c r="AB3029" s="50">
        <f t="shared" si="1010"/>
        <v>3809</v>
      </c>
      <c r="AC3029" s="50">
        <f t="shared" si="998"/>
        <v>2016</v>
      </c>
      <c r="AD3029" s="50">
        <f t="shared" si="1011"/>
        <v>7</v>
      </c>
      <c r="AE3029" s="56">
        <f t="shared" si="1012"/>
        <v>201607</v>
      </c>
      <c r="AF3029" s="56">
        <f t="shared" si="1000"/>
        <v>28</v>
      </c>
      <c r="AG3029" s="58">
        <f t="shared" si="1018"/>
        <v>0</v>
      </c>
      <c r="AH3029" s="56">
        <f t="shared" si="1013"/>
        <v>4</v>
      </c>
      <c r="AI3029" s="53">
        <f t="shared" si="1014"/>
        <v>0.66106496037037044</v>
      </c>
      <c r="AJ3029" s="56">
        <f t="shared" si="1015"/>
        <v>23.35</v>
      </c>
    </row>
    <row r="3030" spans="1:36" x14ac:dyDescent="0.25">
      <c r="A3030" s="50">
        <v>3029</v>
      </c>
      <c r="B3030" s="51">
        <v>42557</v>
      </c>
      <c r="C3030" s="75">
        <f t="shared" si="999"/>
        <v>42557</v>
      </c>
      <c r="D3030" s="50" t="s">
        <v>1224</v>
      </c>
      <c r="E3030" s="50">
        <v>10.5</v>
      </c>
      <c r="F3030" s="50">
        <v>0</v>
      </c>
      <c r="G3030" s="50">
        <v>31</v>
      </c>
      <c r="H3030" s="50">
        <v>47</v>
      </c>
      <c r="I3030" s="53">
        <f t="shared" si="1001"/>
        <v>2.207175925925926E-2</v>
      </c>
      <c r="J3030" s="54">
        <f t="shared" si="1002"/>
        <v>2.1020723104056439E-3</v>
      </c>
      <c r="K3030" s="50" t="s">
        <v>1340</v>
      </c>
      <c r="L3030" s="50" t="s">
        <v>29</v>
      </c>
      <c r="M3030" s="55">
        <f t="shared" si="1003"/>
        <v>19.821709491347679</v>
      </c>
      <c r="N3030" s="50">
        <v>0</v>
      </c>
      <c r="O3030" s="50" t="s">
        <v>228</v>
      </c>
      <c r="R3030" s="50" t="s">
        <v>1786</v>
      </c>
      <c r="S3030" s="151">
        <f t="shared" si="1004"/>
        <v>0.23543209876543211</v>
      </c>
      <c r="T3030" s="151">
        <f t="shared" si="1005"/>
        <v>0.11771604938271606</v>
      </c>
      <c r="V3030" s="393">
        <f t="shared" si="1016"/>
        <v>0</v>
      </c>
      <c r="W3030" s="393">
        <f t="shared" si="1017"/>
        <v>0</v>
      </c>
      <c r="X3030" s="53">
        <f t="shared" si="1006"/>
        <v>5.5074294532627868E-2</v>
      </c>
      <c r="Y3030" s="53">
        <f t="shared" si="1007"/>
        <v>9.1463474532627875E-2</v>
      </c>
      <c r="Z3030" s="53">
        <f t="shared" si="1008"/>
        <v>2.7537147266313934E-2</v>
      </c>
      <c r="AA3030" s="53">
        <f t="shared" si="1009"/>
        <v>4.5731737266313938E-2</v>
      </c>
      <c r="AB3030" s="50">
        <f t="shared" si="1010"/>
        <v>244</v>
      </c>
      <c r="AC3030" s="50">
        <f t="shared" si="998"/>
        <v>2016</v>
      </c>
      <c r="AD3030" s="50">
        <f t="shared" si="1011"/>
        <v>7</v>
      </c>
      <c r="AE3030" s="56">
        <f t="shared" si="1012"/>
        <v>201607</v>
      </c>
      <c r="AF3030" s="56">
        <f t="shared" si="1000"/>
        <v>28</v>
      </c>
      <c r="AG3030" s="58">
        <f t="shared" si="1018"/>
        <v>1</v>
      </c>
      <c r="AH3030" s="56">
        <f t="shared" si="1013"/>
        <v>6</v>
      </c>
      <c r="AI3030" s="53">
        <f t="shared" si="1014"/>
        <v>7.3268884532627865E-2</v>
      </c>
      <c r="AJ3030" s="56">
        <f t="shared" si="1015"/>
        <v>10.5</v>
      </c>
    </row>
    <row r="3031" spans="1:36" x14ac:dyDescent="0.25">
      <c r="A3031" s="50">
        <v>3030</v>
      </c>
      <c r="B3031" s="51">
        <v>42559</v>
      </c>
      <c r="C3031" s="75">
        <f t="shared" si="999"/>
        <v>42559</v>
      </c>
      <c r="D3031" s="50" t="s">
        <v>1223</v>
      </c>
      <c r="E3031" s="50">
        <v>6.1</v>
      </c>
      <c r="F3031" s="50">
        <v>1</v>
      </c>
      <c r="G3031" s="50">
        <v>13</v>
      </c>
      <c r="H3031" s="50">
        <v>0</v>
      </c>
      <c r="I3031" s="53">
        <f t="shared" si="1001"/>
        <v>5.0694444444444452E-2</v>
      </c>
      <c r="J3031" s="54">
        <f t="shared" si="1002"/>
        <v>8.3105646630236805E-3</v>
      </c>
      <c r="K3031" s="50" t="s">
        <v>1772</v>
      </c>
      <c r="L3031" s="50" t="s">
        <v>1787</v>
      </c>
      <c r="M3031" s="55">
        <f t="shared" si="1003"/>
        <v>5.0136986301369895</v>
      </c>
      <c r="N3031" s="50">
        <v>143</v>
      </c>
      <c r="O3031" s="50" t="s">
        <v>228</v>
      </c>
      <c r="R3031" s="50" t="s">
        <v>1788</v>
      </c>
      <c r="S3031" s="151">
        <f t="shared" si="1004"/>
        <v>0.21773679417122044</v>
      </c>
      <c r="T3031" s="151">
        <f t="shared" si="1005"/>
        <v>0.10886839708561022</v>
      </c>
      <c r="V3031" s="393">
        <f t="shared" si="1016"/>
        <v>0</v>
      </c>
      <c r="W3031" s="393">
        <f t="shared" si="1017"/>
        <v>0</v>
      </c>
      <c r="X3031" s="53">
        <f t="shared" si="1006"/>
        <v>0.21773679417122044</v>
      </c>
      <c r="Y3031" s="53">
        <f t="shared" si="1007"/>
        <v>0.2541259741712204</v>
      </c>
      <c r="Z3031" s="53">
        <f t="shared" si="1008"/>
        <v>0.10886839708561022</v>
      </c>
      <c r="AA3031" s="53">
        <f t="shared" si="1009"/>
        <v>0.1270629870856102</v>
      </c>
      <c r="AB3031" s="50">
        <f t="shared" si="1010"/>
        <v>2996</v>
      </c>
      <c r="AC3031" s="50">
        <f t="shared" si="998"/>
        <v>2016</v>
      </c>
      <c r="AD3031" s="50">
        <f t="shared" si="1011"/>
        <v>7</v>
      </c>
      <c r="AE3031" s="56">
        <f t="shared" si="1012"/>
        <v>201607</v>
      </c>
      <c r="AF3031" s="56">
        <f t="shared" si="1000"/>
        <v>28</v>
      </c>
      <c r="AG3031" s="58">
        <f t="shared" si="1018"/>
        <v>1</v>
      </c>
      <c r="AH3031" s="56">
        <f t="shared" si="1013"/>
        <v>8</v>
      </c>
      <c r="AI3031" s="53">
        <f t="shared" si="1014"/>
        <v>0.23593138417122042</v>
      </c>
      <c r="AJ3031" s="56">
        <f t="shared" si="1015"/>
        <v>26.046999999999997</v>
      </c>
    </row>
    <row r="3032" spans="1:36" x14ac:dyDescent="0.25">
      <c r="A3032" s="50">
        <v>3031</v>
      </c>
      <c r="B3032" s="51">
        <v>42559</v>
      </c>
      <c r="C3032" s="75">
        <f t="shared" si="999"/>
        <v>42559</v>
      </c>
      <c r="D3032" s="50" t="s">
        <v>1224</v>
      </c>
      <c r="E3032" s="50">
        <v>21.6</v>
      </c>
      <c r="F3032" s="50">
        <v>1</v>
      </c>
      <c r="G3032" s="50">
        <v>28</v>
      </c>
      <c r="H3032" s="50">
        <v>57</v>
      </c>
      <c r="I3032" s="53">
        <f t="shared" si="1001"/>
        <v>6.177083333333333E-2</v>
      </c>
      <c r="J3032" s="54">
        <f t="shared" si="1002"/>
        <v>2.8597608024691357E-3</v>
      </c>
      <c r="K3032" s="50" t="s">
        <v>1340</v>
      </c>
      <c r="L3032" s="50" t="s">
        <v>1790</v>
      </c>
      <c r="M3032" s="55">
        <f t="shared" si="1003"/>
        <v>14.569983136593605</v>
      </c>
      <c r="N3032" s="50">
        <v>129</v>
      </c>
      <c r="O3032" s="50" t="s">
        <v>228</v>
      </c>
      <c r="R3032" s="50" t="s">
        <v>1789</v>
      </c>
      <c r="S3032" s="151">
        <f t="shared" si="1004"/>
        <v>0.32029320987654319</v>
      </c>
      <c r="T3032" s="151">
        <f t="shared" si="1005"/>
        <v>0.1601466049382716</v>
      </c>
      <c r="V3032" s="393">
        <f t="shared" si="1016"/>
        <v>0</v>
      </c>
      <c r="W3032" s="393">
        <f t="shared" si="1017"/>
        <v>0</v>
      </c>
      <c r="X3032" s="53">
        <f t="shared" si="1006"/>
        <v>7.4925733024691354E-2</v>
      </c>
      <c r="Y3032" s="53">
        <f t="shared" si="1007"/>
        <v>0.11131491302469136</v>
      </c>
      <c r="Z3032" s="53">
        <f t="shared" si="1008"/>
        <v>3.7462866512345677E-2</v>
      </c>
      <c r="AA3032" s="53">
        <f t="shared" si="1009"/>
        <v>5.5657456512345681E-2</v>
      </c>
      <c r="AB3032" s="50">
        <f t="shared" si="1010"/>
        <v>665</v>
      </c>
      <c r="AC3032" s="50">
        <f t="shared" si="998"/>
        <v>2016</v>
      </c>
      <c r="AD3032" s="50">
        <f t="shared" si="1011"/>
        <v>7</v>
      </c>
      <c r="AE3032" s="56">
        <f t="shared" si="1012"/>
        <v>201607</v>
      </c>
      <c r="AF3032" s="56">
        <f t="shared" si="1000"/>
        <v>28</v>
      </c>
      <c r="AG3032" s="58">
        <f t="shared" si="1018"/>
        <v>0</v>
      </c>
      <c r="AH3032" s="56">
        <f t="shared" si="1013"/>
        <v>8</v>
      </c>
      <c r="AI3032" s="53">
        <f t="shared" si="1014"/>
        <v>9.3120323024691365E-2</v>
      </c>
      <c r="AJ3032" s="56">
        <f t="shared" si="1015"/>
        <v>21.6</v>
      </c>
    </row>
    <row r="3033" spans="1:36" x14ac:dyDescent="0.25">
      <c r="A3033" s="50">
        <v>3032</v>
      </c>
      <c r="B3033" s="51">
        <v>42560</v>
      </c>
      <c r="C3033" s="75">
        <f t="shared" si="999"/>
        <v>42560</v>
      </c>
      <c r="D3033" s="50" t="s">
        <v>1224</v>
      </c>
      <c r="E3033" s="50">
        <v>10</v>
      </c>
      <c r="F3033" s="50">
        <v>0</v>
      </c>
      <c r="G3033" s="50">
        <v>45</v>
      </c>
      <c r="H3033" s="50">
        <v>0</v>
      </c>
      <c r="I3033" s="53">
        <f t="shared" si="1001"/>
        <v>3.125E-2</v>
      </c>
      <c r="J3033" s="54">
        <f t="shared" si="1002"/>
        <v>3.1250000000000002E-3</v>
      </c>
      <c r="K3033" s="50" t="s">
        <v>930</v>
      </c>
      <c r="L3033" s="50" t="s">
        <v>1791</v>
      </c>
      <c r="M3033" s="55">
        <f t="shared" si="1003"/>
        <v>13.333333333333343</v>
      </c>
      <c r="N3033" s="50">
        <v>0</v>
      </c>
      <c r="O3033" s="50" t="s">
        <v>228</v>
      </c>
      <c r="R3033" s="50" t="s">
        <v>1792</v>
      </c>
      <c r="S3033" s="151">
        <f t="shared" si="1004"/>
        <v>0.35000000000000003</v>
      </c>
      <c r="T3033" s="151">
        <f t="shared" si="1005"/>
        <v>0.17500000000000002</v>
      </c>
      <c r="V3033" s="393">
        <f t="shared" si="1016"/>
        <v>0</v>
      </c>
      <c r="W3033" s="393">
        <f t="shared" si="1017"/>
        <v>0</v>
      </c>
      <c r="X3033" s="53">
        <f t="shared" si="1006"/>
        <v>8.1875000000000003E-2</v>
      </c>
      <c r="Y3033" s="53">
        <f t="shared" si="1007"/>
        <v>0.11826418000000001</v>
      </c>
      <c r="Z3033" s="53">
        <f t="shared" si="1008"/>
        <v>4.0937500000000002E-2</v>
      </c>
      <c r="AA3033" s="53">
        <f t="shared" si="1009"/>
        <v>5.9132090000000005E-2</v>
      </c>
      <c r="AB3033" s="50">
        <f t="shared" si="1010"/>
        <v>804</v>
      </c>
      <c r="AC3033" s="50">
        <f t="shared" si="998"/>
        <v>2016</v>
      </c>
      <c r="AD3033" s="50">
        <f t="shared" si="1011"/>
        <v>7</v>
      </c>
      <c r="AE3033" s="56">
        <f t="shared" si="1012"/>
        <v>201607</v>
      </c>
      <c r="AF3033" s="56">
        <f t="shared" si="1000"/>
        <v>28</v>
      </c>
      <c r="AG3033" s="58">
        <f t="shared" si="1018"/>
        <v>0</v>
      </c>
      <c r="AH3033" s="56">
        <f t="shared" si="1013"/>
        <v>9</v>
      </c>
      <c r="AI3033" s="53">
        <f t="shared" si="1014"/>
        <v>0.10006959000000001</v>
      </c>
      <c r="AJ3033" s="56">
        <f t="shared" si="1015"/>
        <v>10</v>
      </c>
    </row>
    <row r="3034" spans="1:36" x14ac:dyDescent="0.25">
      <c r="A3034" s="50">
        <v>3033</v>
      </c>
      <c r="B3034" s="51">
        <v>42561</v>
      </c>
      <c r="C3034" s="75">
        <f t="shared" si="999"/>
        <v>42561</v>
      </c>
      <c r="D3034" s="50" t="s">
        <v>1224</v>
      </c>
      <c r="E3034" s="50">
        <v>52.5</v>
      </c>
      <c r="F3034" s="50">
        <v>3</v>
      </c>
      <c r="G3034" s="50">
        <v>30</v>
      </c>
      <c r="H3034" s="50">
        <v>21</v>
      </c>
      <c r="I3034" s="53">
        <f t="shared" si="1001"/>
        <v>0.14607638888888888</v>
      </c>
      <c r="J3034" s="54">
        <f t="shared" si="1002"/>
        <v>2.7824074074074071E-3</v>
      </c>
      <c r="K3034" s="50" t="s">
        <v>1340</v>
      </c>
      <c r="L3034" s="50" t="s">
        <v>315</v>
      </c>
      <c r="M3034" s="55">
        <f t="shared" si="1003"/>
        <v>14.975041597337784</v>
      </c>
      <c r="N3034" s="50">
        <v>120</v>
      </c>
      <c r="O3034" s="50" t="s">
        <v>201</v>
      </c>
      <c r="R3034" s="50" t="s">
        <v>1793</v>
      </c>
      <c r="S3034" s="151">
        <f t="shared" si="1004"/>
        <v>0.31162962962962959</v>
      </c>
      <c r="T3034" s="151">
        <f t="shared" si="1005"/>
        <v>0.15581481481481479</v>
      </c>
      <c r="V3034" s="393">
        <f t="shared" si="1016"/>
        <v>0</v>
      </c>
      <c r="W3034" s="393">
        <f t="shared" si="1017"/>
        <v>0</v>
      </c>
      <c r="X3034" s="53">
        <f t="shared" si="1006"/>
        <v>7.2899074074074061E-2</v>
      </c>
      <c r="Y3034" s="53">
        <f t="shared" si="1007"/>
        <v>0.10928825407407407</v>
      </c>
      <c r="Z3034" s="53">
        <f t="shared" si="1008"/>
        <v>3.644953703703703E-2</v>
      </c>
      <c r="AA3034" s="53">
        <f t="shared" si="1009"/>
        <v>5.4644127037037034E-2</v>
      </c>
      <c r="AB3034" s="50">
        <f t="shared" si="1010"/>
        <v>615</v>
      </c>
      <c r="AC3034" s="50">
        <f t="shared" si="998"/>
        <v>2016</v>
      </c>
      <c r="AD3034" s="50">
        <f t="shared" si="1011"/>
        <v>7</v>
      </c>
      <c r="AE3034" s="56">
        <f t="shared" si="1012"/>
        <v>201607</v>
      </c>
      <c r="AF3034" s="56">
        <f t="shared" si="1000"/>
        <v>29</v>
      </c>
      <c r="AG3034" s="58">
        <f t="shared" si="1018"/>
        <v>0</v>
      </c>
      <c r="AH3034" s="56">
        <f t="shared" si="1013"/>
        <v>10</v>
      </c>
      <c r="AI3034" s="53">
        <f t="shared" si="1014"/>
        <v>9.1093664074074071E-2</v>
      </c>
      <c r="AJ3034" s="56">
        <f t="shared" si="1015"/>
        <v>52.5</v>
      </c>
    </row>
    <row r="3035" spans="1:36" x14ac:dyDescent="0.25">
      <c r="A3035" s="50">
        <v>3034</v>
      </c>
      <c r="B3035" s="51">
        <v>42561</v>
      </c>
      <c r="C3035" s="75">
        <f t="shared" si="999"/>
        <v>42561</v>
      </c>
      <c r="D3035" s="50" t="s">
        <v>1223</v>
      </c>
      <c r="E3035" s="50">
        <v>3</v>
      </c>
      <c r="F3035" s="50">
        <v>0</v>
      </c>
      <c r="G3035" s="50">
        <v>34</v>
      </c>
      <c r="H3035" s="50">
        <v>0</v>
      </c>
      <c r="I3035" s="53">
        <f t="shared" si="1001"/>
        <v>2.361111111111111E-2</v>
      </c>
      <c r="J3035" s="54">
        <f t="shared" si="1002"/>
        <v>7.8703703703703696E-3</v>
      </c>
      <c r="K3035" s="50" t="s">
        <v>1772</v>
      </c>
      <c r="L3035" s="50" t="s">
        <v>17</v>
      </c>
      <c r="M3035" s="55">
        <f t="shared" si="1003"/>
        <v>5.2941176470588278</v>
      </c>
      <c r="N3035" s="50">
        <v>0</v>
      </c>
      <c r="O3035" s="50" t="s">
        <v>253</v>
      </c>
      <c r="S3035" s="151">
        <f t="shared" si="1004"/>
        <v>0.20620370370370367</v>
      </c>
      <c r="T3035" s="151">
        <f t="shared" si="1005"/>
        <v>0.10310185185185183</v>
      </c>
      <c r="V3035" s="393">
        <f t="shared" si="1016"/>
        <v>0</v>
      </c>
      <c r="W3035" s="393">
        <f t="shared" si="1017"/>
        <v>0</v>
      </c>
      <c r="X3035" s="53">
        <f t="shared" si="1006"/>
        <v>0.20620370370370367</v>
      </c>
      <c r="Y3035" s="53">
        <f t="shared" si="1007"/>
        <v>0.24259288370370369</v>
      </c>
      <c r="Z3035" s="53">
        <f t="shared" si="1008"/>
        <v>0.10310185185185183</v>
      </c>
      <c r="AA3035" s="53">
        <f t="shared" si="1009"/>
        <v>0.12129644185185184</v>
      </c>
      <c r="AB3035" s="50">
        <f t="shared" si="1010"/>
        <v>2712</v>
      </c>
      <c r="AC3035" s="50">
        <f t="shared" si="998"/>
        <v>2016</v>
      </c>
      <c r="AD3035" s="50">
        <f t="shared" si="1011"/>
        <v>7</v>
      </c>
      <c r="AE3035" s="56">
        <f t="shared" si="1012"/>
        <v>201607</v>
      </c>
      <c r="AF3035" s="56">
        <f t="shared" si="1000"/>
        <v>29</v>
      </c>
      <c r="AG3035" s="58">
        <f t="shared" si="1018"/>
        <v>0</v>
      </c>
      <c r="AH3035" s="56">
        <f t="shared" si="1013"/>
        <v>10</v>
      </c>
      <c r="AI3035" s="53">
        <f t="shared" si="1014"/>
        <v>0.22439829370370368</v>
      </c>
      <c r="AJ3035" s="56">
        <f t="shared" si="1015"/>
        <v>12.809999999999999</v>
      </c>
    </row>
    <row r="3036" spans="1:36" x14ac:dyDescent="0.25">
      <c r="A3036" s="50">
        <v>3035</v>
      </c>
      <c r="B3036" s="51">
        <v>42562</v>
      </c>
      <c r="C3036" s="75">
        <f t="shared" si="999"/>
        <v>42562</v>
      </c>
      <c r="D3036" s="50" t="s">
        <v>1223</v>
      </c>
      <c r="E3036" s="50">
        <v>3.1</v>
      </c>
      <c r="F3036" s="50">
        <v>0</v>
      </c>
      <c r="G3036" s="50">
        <v>34</v>
      </c>
      <c r="H3036" s="50">
        <v>43</v>
      </c>
      <c r="I3036" s="53">
        <f t="shared" si="1001"/>
        <v>2.4108796296296298E-2</v>
      </c>
      <c r="J3036" s="54">
        <f t="shared" si="1002"/>
        <v>7.7770310633213866E-3</v>
      </c>
      <c r="K3036" s="50" t="s">
        <v>1548</v>
      </c>
      <c r="L3036" s="50" t="s">
        <v>1357</v>
      </c>
      <c r="M3036" s="55">
        <f t="shared" si="1003"/>
        <v>5.3576572251560286</v>
      </c>
      <c r="N3036" s="50">
        <v>0</v>
      </c>
      <c r="O3036" s="50" t="s">
        <v>228</v>
      </c>
      <c r="R3036" s="50" t="s">
        <v>1794</v>
      </c>
      <c r="S3036" s="151">
        <f t="shared" si="1004"/>
        <v>0.20375821385902032</v>
      </c>
      <c r="T3036" s="151">
        <f t="shared" si="1005"/>
        <v>0.10187910692951016</v>
      </c>
      <c r="V3036" s="393">
        <f t="shared" si="1016"/>
        <v>0</v>
      </c>
      <c r="W3036" s="393">
        <f t="shared" si="1017"/>
        <v>0</v>
      </c>
      <c r="X3036" s="53">
        <f t="shared" si="1006"/>
        <v>0.20375821385902032</v>
      </c>
      <c r="Y3036" s="53">
        <f t="shared" si="1007"/>
        <v>0.24014739385902031</v>
      </c>
      <c r="Z3036" s="53">
        <f t="shared" si="1008"/>
        <v>0.10187910692951016</v>
      </c>
      <c r="AA3036" s="53">
        <f t="shared" si="1009"/>
        <v>0.12007369692951016</v>
      </c>
      <c r="AB3036" s="50">
        <f t="shared" si="1010"/>
        <v>2634</v>
      </c>
      <c r="AC3036" s="50">
        <f t="shared" si="998"/>
        <v>2016</v>
      </c>
      <c r="AD3036" s="50">
        <f t="shared" si="1011"/>
        <v>7</v>
      </c>
      <c r="AE3036" s="56">
        <f t="shared" si="1012"/>
        <v>201607</v>
      </c>
      <c r="AF3036" s="56">
        <f t="shared" si="1000"/>
        <v>29</v>
      </c>
      <c r="AG3036" s="58">
        <f t="shared" si="1018"/>
        <v>0</v>
      </c>
      <c r="AH3036" s="56">
        <f t="shared" si="1013"/>
        <v>11</v>
      </c>
      <c r="AI3036" s="53">
        <f t="shared" si="1014"/>
        <v>0.22195280385902033</v>
      </c>
      <c r="AJ3036" s="56">
        <f t="shared" si="1015"/>
        <v>13.236999999999998</v>
      </c>
    </row>
    <row r="3037" spans="1:36" x14ac:dyDescent="0.25">
      <c r="A3037" s="50">
        <v>3036</v>
      </c>
      <c r="B3037" s="51">
        <v>42562</v>
      </c>
      <c r="C3037" s="75">
        <f t="shared" si="999"/>
        <v>42562</v>
      </c>
      <c r="D3037" s="50" t="s">
        <v>1225</v>
      </c>
      <c r="E3037" s="50">
        <v>0.5</v>
      </c>
      <c r="F3037" s="50">
        <v>0</v>
      </c>
      <c r="G3037" s="50">
        <v>18</v>
      </c>
      <c r="H3037" s="50">
        <v>0</v>
      </c>
      <c r="I3037" s="53">
        <f t="shared" si="1001"/>
        <v>1.2499999999999999E-2</v>
      </c>
      <c r="J3037" s="54">
        <f t="shared" si="1002"/>
        <v>2.4999999999999998E-2</v>
      </c>
      <c r="K3037" s="50" t="s">
        <v>949</v>
      </c>
      <c r="L3037" s="50" t="s">
        <v>1795</v>
      </c>
      <c r="M3037" s="55">
        <f t="shared" si="1003"/>
        <v>1.6666666666666681</v>
      </c>
      <c r="N3037" s="50">
        <v>0</v>
      </c>
      <c r="O3037" s="50" t="s">
        <v>255</v>
      </c>
      <c r="S3037" s="151">
        <f t="shared" si="1004"/>
        <v>5.9999999999999991E-2</v>
      </c>
      <c r="T3037" s="151">
        <f t="shared" si="1005"/>
        <v>2.9999999999999995E-2</v>
      </c>
      <c r="V3037" s="393">
        <f t="shared" si="1016"/>
        <v>0</v>
      </c>
      <c r="W3037" s="393">
        <f t="shared" si="1017"/>
        <v>0</v>
      </c>
      <c r="X3037" s="53">
        <f t="shared" si="1006"/>
        <v>0.65499999999999992</v>
      </c>
      <c r="Y3037" s="53">
        <f t="shared" si="1007"/>
        <v>0.69138917999999994</v>
      </c>
      <c r="Z3037" s="53">
        <f t="shared" si="1008"/>
        <v>0.32749999999999996</v>
      </c>
      <c r="AA3037" s="53">
        <f t="shared" si="1009"/>
        <v>0.34569458999999997</v>
      </c>
      <c r="AB3037" s="50">
        <f t="shared" si="1010"/>
        <v>3843</v>
      </c>
      <c r="AC3037" s="50">
        <f t="shared" si="998"/>
        <v>2016</v>
      </c>
      <c r="AD3037" s="50">
        <f t="shared" si="1011"/>
        <v>7</v>
      </c>
      <c r="AE3037" s="56">
        <f t="shared" si="1012"/>
        <v>201607</v>
      </c>
      <c r="AF3037" s="56">
        <f t="shared" si="1000"/>
        <v>29</v>
      </c>
      <c r="AG3037" s="58">
        <f t="shared" si="1018"/>
        <v>0</v>
      </c>
      <c r="AH3037" s="56">
        <f t="shared" si="1013"/>
        <v>11</v>
      </c>
      <c r="AI3037" s="53">
        <f t="shared" si="1014"/>
        <v>0.67319458999999993</v>
      </c>
      <c r="AJ3037" s="56">
        <f t="shared" si="1015"/>
        <v>23.35</v>
      </c>
    </row>
    <row r="3038" spans="1:36" x14ac:dyDescent="0.25">
      <c r="A3038" s="50">
        <v>3037</v>
      </c>
      <c r="B3038" s="51">
        <v>42563</v>
      </c>
      <c r="C3038" s="75">
        <f t="shared" si="999"/>
        <v>42563</v>
      </c>
      <c r="D3038" s="50" t="s">
        <v>1225</v>
      </c>
      <c r="E3038" s="50">
        <v>1</v>
      </c>
      <c r="F3038" s="50">
        <v>0</v>
      </c>
      <c r="G3038" s="50">
        <v>34</v>
      </c>
      <c r="H3038" s="50">
        <v>20</v>
      </c>
      <c r="I3038" s="53">
        <f t="shared" si="1001"/>
        <v>2.3842592592592596E-2</v>
      </c>
      <c r="J3038" s="54">
        <f t="shared" si="1002"/>
        <v>2.3842592592592596E-2</v>
      </c>
      <c r="K3038" s="50" t="s">
        <v>949</v>
      </c>
      <c r="L3038" s="50" t="s">
        <v>1796</v>
      </c>
      <c r="M3038" s="55">
        <f t="shared" si="1003"/>
        <v>1.7475728155339818</v>
      </c>
      <c r="N3038" s="50">
        <v>0</v>
      </c>
      <c r="O3038" s="50" t="s">
        <v>255</v>
      </c>
      <c r="R3038" s="50" t="s">
        <v>1797</v>
      </c>
      <c r="S3038" s="151">
        <f t="shared" si="1004"/>
        <v>5.722222222222223E-2</v>
      </c>
      <c r="T3038" s="151">
        <f t="shared" si="1005"/>
        <v>2.8611111111111115E-2</v>
      </c>
      <c r="V3038" s="393">
        <f t="shared" si="1016"/>
        <v>0</v>
      </c>
      <c r="W3038" s="393">
        <f t="shared" si="1017"/>
        <v>0</v>
      </c>
      <c r="X3038" s="53">
        <f t="shared" si="1006"/>
        <v>0.62467592592592602</v>
      </c>
      <c r="Y3038" s="53">
        <f t="shared" si="1007"/>
        <v>0.66106510592592593</v>
      </c>
      <c r="Z3038" s="53">
        <f t="shared" si="1008"/>
        <v>0.31233796296296301</v>
      </c>
      <c r="AA3038" s="53">
        <f t="shared" si="1009"/>
        <v>0.33053255296296297</v>
      </c>
      <c r="AB3038" s="50">
        <f t="shared" si="1010"/>
        <v>3766</v>
      </c>
      <c r="AC3038" s="50">
        <f t="shared" si="998"/>
        <v>2016</v>
      </c>
      <c r="AD3038" s="50">
        <f t="shared" si="1011"/>
        <v>7</v>
      </c>
      <c r="AE3038" s="56">
        <f t="shared" si="1012"/>
        <v>201607</v>
      </c>
      <c r="AF3038" s="56">
        <f t="shared" si="1000"/>
        <v>29</v>
      </c>
      <c r="AG3038" s="58">
        <f t="shared" si="1018"/>
        <v>0</v>
      </c>
      <c r="AH3038" s="56">
        <f t="shared" si="1013"/>
        <v>12</v>
      </c>
      <c r="AI3038" s="53">
        <f t="shared" si="1014"/>
        <v>0.64287051592592603</v>
      </c>
      <c r="AJ3038" s="56">
        <f t="shared" si="1015"/>
        <v>46.7</v>
      </c>
    </row>
    <row r="3039" spans="1:36" x14ac:dyDescent="0.25">
      <c r="A3039" s="50">
        <v>3038</v>
      </c>
      <c r="B3039" s="51">
        <v>42563</v>
      </c>
      <c r="C3039" s="75">
        <f t="shared" si="999"/>
        <v>42563</v>
      </c>
      <c r="D3039" s="50" t="s">
        <v>1223</v>
      </c>
      <c r="E3039" s="50">
        <v>3.15</v>
      </c>
      <c r="F3039" s="50">
        <v>0</v>
      </c>
      <c r="G3039" s="50">
        <v>29</v>
      </c>
      <c r="H3039" s="50">
        <v>18</v>
      </c>
      <c r="I3039" s="53">
        <f t="shared" si="1001"/>
        <v>2.0347222222222221E-2</v>
      </c>
      <c r="J3039" s="54">
        <f t="shared" si="1002"/>
        <v>6.4594356261022928E-3</v>
      </c>
      <c r="K3039" s="50" t="s">
        <v>1548</v>
      </c>
      <c r="L3039" s="50" t="s">
        <v>1357</v>
      </c>
      <c r="M3039" s="55">
        <f t="shared" si="1003"/>
        <v>6.4505119453924964</v>
      </c>
      <c r="N3039" s="50">
        <v>0</v>
      </c>
      <c r="O3039" s="50" t="s">
        <v>228</v>
      </c>
      <c r="R3039" s="50" t="s">
        <v>1798</v>
      </c>
      <c r="S3039" s="151">
        <f t="shared" si="1004"/>
        <v>0.16923721340388007</v>
      </c>
      <c r="T3039" s="151">
        <f t="shared" si="1005"/>
        <v>8.4618606701940033E-2</v>
      </c>
      <c r="V3039" s="393">
        <f t="shared" si="1016"/>
        <v>0</v>
      </c>
      <c r="W3039" s="393">
        <f t="shared" si="1017"/>
        <v>0</v>
      </c>
      <c r="X3039" s="53">
        <f t="shared" si="1006"/>
        <v>0.16923721340388007</v>
      </c>
      <c r="Y3039" s="53">
        <f t="shared" si="1007"/>
        <v>0.20562639340388006</v>
      </c>
      <c r="Z3039" s="53">
        <f t="shared" si="1008"/>
        <v>8.4618606701940033E-2</v>
      </c>
      <c r="AA3039" s="53">
        <f t="shared" si="1009"/>
        <v>0.10281319670194003</v>
      </c>
      <c r="AB3039" s="50">
        <f t="shared" si="1010"/>
        <v>1186</v>
      </c>
      <c r="AC3039" s="50">
        <f t="shared" si="998"/>
        <v>2016</v>
      </c>
      <c r="AD3039" s="50">
        <f t="shared" si="1011"/>
        <v>7</v>
      </c>
      <c r="AE3039" s="56">
        <f t="shared" si="1012"/>
        <v>201607</v>
      </c>
      <c r="AF3039" s="56">
        <f t="shared" si="1000"/>
        <v>29</v>
      </c>
      <c r="AG3039" s="58">
        <f t="shared" si="1018"/>
        <v>0</v>
      </c>
      <c r="AH3039" s="56">
        <f t="shared" si="1013"/>
        <v>12</v>
      </c>
      <c r="AI3039" s="53">
        <f t="shared" si="1014"/>
        <v>0.18743180340388005</v>
      </c>
      <c r="AJ3039" s="56">
        <f t="shared" si="1015"/>
        <v>13.450499999999998</v>
      </c>
    </row>
    <row r="3040" spans="1:36" x14ac:dyDescent="0.25">
      <c r="A3040" s="50">
        <v>3039</v>
      </c>
      <c r="B3040" s="51">
        <v>42564</v>
      </c>
      <c r="C3040" s="75">
        <f t="shared" si="999"/>
        <v>42564</v>
      </c>
      <c r="D3040" s="50" t="s">
        <v>1223</v>
      </c>
      <c r="E3040" s="50">
        <v>5.05</v>
      </c>
      <c r="F3040" s="50">
        <v>0</v>
      </c>
      <c r="G3040" s="50">
        <v>55</v>
      </c>
      <c r="H3040" s="50">
        <v>58</v>
      </c>
      <c r="I3040" s="53">
        <f t="shared" si="1001"/>
        <v>3.8865740740740742E-2</v>
      </c>
      <c r="J3040" s="54">
        <f t="shared" si="1002"/>
        <v>7.696186285295197E-3</v>
      </c>
      <c r="K3040" s="50" t="s">
        <v>1772</v>
      </c>
      <c r="L3040" s="50" t="s">
        <v>1732</v>
      </c>
      <c r="M3040" s="55">
        <f t="shared" si="1003"/>
        <v>5.4139368671828505</v>
      </c>
      <c r="N3040" s="50">
        <v>140</v>
      </c>
      <c r="O3040" s="50" t="s">
        <v>228</v>
      </c>
      <c r="R3040" s="50" t="s">
        <v>1799</v>
      </c>
      <c r="S3040" s="151">
        <f t="shared" si="1004"/>
        <v>0.20164008067473416</v>
      </c>
      <c r="T3040" s="151">
        <f t="shared" si="1005"/>
        <v>0.10082004033736708</v>
      </c>
      <c r="V3040" s="393">
        <f t="shared" si="1016"/>
        <v>0</v>
      </c>
      <c r="W3040" s="393">
        <f t="shared" si="1017"/>
        <v>0</v>
      </c>
      <c r="X3040" s="53">
        <f t="shared" si="1006"/>
        <v>0.20164008067473416</v>
      </c>
      <c r="Y3040" s="53">
        <f t="shared" si="1007"/>
        <v>0.23802926067473415</v>
      </c>
      <c r="Z3040" s="53">
        <f t="shared" si="1008"/>
        <v>0.10082004033736708</v>
      </c>
      <c r="AA3040" s="53">
        <f t="shared" si="1009"/>
        <v>0.11901463033736707</v>
      </c>
      <c r="AB3040" s="50">
        <f t="shared" si="1010"/>
        <v>2563</v>
      </c>
      <c r="AC3040" s="50">
        <f t="shared" si="998"/>
        <v>2016</v>
      </c>
      <c r="AD3040" s="50">
        <f t="shared" si="1011"/>
        <v>7</v>
      </c>
      <c r="AE3040" s="56">
        <f t="shared" si="1012"/>
        <v>201607</v>
      </c>
      <c r="AF3040" s="56">
        <f t="shared" si="1000"/>
        <v>29</v>
      </c>
      <c r="AG3040" s="58">
        <f t="shared" si="1018"/>
        <v>0</v>
      </c>
      <c r="AH3040" s="56">
        <f t="shared" si="1013"/>
        <v>13</v>
      </c>
      <c r="AI3040" s="53">
        <f t="shared" si="1014"/>
        <v>0.21983467067473417</v>
      </c>
      <c r="AJ3040" s="56">
        <f t="shared" si="1015"/>
        <v>21.563499999999998</v>
      </c>
    </row>
    <row r="3041" spans="1:36" x14ac:dyDescent="0.25">
      <c r="A3041" s="50">
        <v>3040</v>
      </c>
      <c r="B3041" s="51">
        <v>42564</v>
      </c>
      <c r="C3041" s="75">
        <f t="shared" si="999"/>
        <v>42564</v>
      </c>
      <c r="D3041" s="50" t="s">
        <v>1225</v>
      </c>
      <c r="E3041" s="50">
        <v>0.35</v>
      </c>
      <c r="F3041" s="50">
        <v>0</v>
      </c>
      <c r="G3041" s="50">
        <v>11</v>
      </c>
      <c r="H3041" s="50">
        <v>30</v>
      </c>
      <c r="I3041" s="53">
        <f t="shared" si="1001"/>
        <v>7.9861111111111122E-3</v>
      </c>
      <c r="J3041" s="54">
        <f t="shared" si="1002"/>
        <v>2.2817460317460323E-2</v>
      </c>
      <c r="K3041" s="50" t="s">
        <v>949</v>
      </c>
      <c r="L3041" s="50" t="s">
        <v>315</v>
      </c>
      <c r="M3041" s="55">
        <f t="shared" si="1003"/>
        <v>1.8260869565217401</v>
      </c>
      <c r="N3041" s="50">
        <v>0</v>
      </c>
      <c r="O3041" s="50" t="s">
        <v>255</v>
      </c>
      <c r="P3041" s="143"/>
      <c r="Q3041" s="143"/>
      <c r="R3041" s="143"/>
      <c r="S3041" s="151">
        <f t="shared" si="1004"/>
        <v>5.4761904761904776E-2</v>
      </c>
      <c r="T3041" s="151">
        <f t="shared" si="1005"/>
        <v>2.7380952380952388E-2</v>
      </c>
      <c r="V3041" s="393">
        <f t="shared" si="1016"/>
        <v>0</v>
      </c>
      <c r="W3041" s="393">
        <f t="shared" si="1017"/>
        <v>0</v>
      </c>
      <c r="X3041" s="53">
        <f t="shared" si="1006"/>
        <v>0.59781746031746041</v>
      </c>
      <c r="Y3041" s="53">
        <f t="shared" si="1007"/>
        <v>0.63420664031746043</v>
      </c>
      <c r="Z3041" s="53">
        <f t="shared" si="1008"/>
        <v>0.29890873015873021</v>
      </c>
      <c r="AA3041" s="53">
        <f t="shared" si="1009"/>
        <v>0.31710332015873022</v>
      </c>
      <c r="AB3041" s="50">
        <f t="shared" si="1010"/>
        <v>3703</v>
      </c>
      <c r="AC3041" s="50">
        <f t="shared" si="998"/>
        <v>2016</v>
      </c>
      <c r="AD3041" s="50">
        <f t="shared" si="1011"/>
        <v>7</v>
      </c>
      <c r="AE3041" s="56">
        <f t="shared" si="1012"/>
        <v>201607</v>
      </c>
      <c r="AF3041" s="56">
        <f t="shared" si="1000"/>
        <v>29</v>
      </c>
      <c r="AG3041" s="58">
        <f t="shared" si="1018"/>
        <v>0</v>
      </c>
      <c r="AH3041" s="56">
        <f t="shared" si="1013"/>
        <v>13</v>
      </c>
      <c r="AI3041" s="53">
        <f t="shared" si="1014"/>
        <v>0.61601205031746042</v>
      </c>
      <c r="AJ3041" s="56">
        <f t="shared" si="1015"/>
        <v>16.344999999999999</v>
      </c>
    </row>
    <row r="3042" spans="1:36" x14ac:dyDescent="0.25">
      <c r="A3042" s="50">
        <v>3041</v>
      </c>
      <c r="B3042" s="51">
        <v>42565</v>
      </c>
      <c r="C3042" s="75">
        <f t="shared" si="999"/>
        <v>42565</v>
      </c>
      <c r="D3042" s="50" t="s">
        <v>1225</v>
      </c>
      <c r="E3042" s="50">
        <v>1.5</v>
      </c>
      <c r="F3042" s="50">
        <v>0</v>
      </c>
      <c r="G3042" s="50">
        <v>57</v>
      </c>
      <c r="H3042" s="50">
        <v>10</v>
      </c>
      <c r="I3042" s="53">
        <f t="shared" si="1001"/>
        <v>3.9699074074074074E-2</v>
      </c>
      <c r="J3042" s="54">
        <f t="shared" si="1002"/>
        <v>2.6466049382716048E-2</v>
      </c>
      <c r="K3042" s="50" t="s">
        <v>949</v>
      </c>
      <c r="L3042" s="50" t="s">
        <v>1800</v>
      </c>
      <c r="M3042" s="55">
        <f t="shared" si="1003"/>
        <v>1.5743440233236166</v>
      </c>
      <c r="N3042" s="50">
        <v>0</v>
      </c>
      <c r="O3042" s="50" t="s">
        <v>1457</v>
      </c>
      <c r="R3042" s="185" t="s">
        <v>1801</v>
      </c>
      <c r="S3042" s="151">
        <f t="shared" si="1004"/>
        <v>6.3518518518518516E-2</v>
      </c>
      <c r="T3042" s="151">
        <f t="shared" si="1005"/>
        <v>3.1759259259259258E-2</v>
      </c>
      <c r="V3042" s="393">
        <f t="shared" si="1016"/>
        <v>0</v>
      </c>
      <c r="W3042" s="393">
        <f t="shared" si="1017"/>
        <v>0</v>
      </c>
      <c r="X3042" s="53">
        <f t="shared" si="1006"/>
        <v>0.69341049382716047</v>
      </c>
      <c r="Y3042" s="53">
        <f t="shared" si="1007"/>
        <v>0.72979967382716038</v>
      </c>
      <c r="Z3042" s="53">
        <f t="shared" si="1008"/>
        <v>0.34670524691358023</v>
      </c>
      <c r="AA3042" s="53">
        <f t="shared" si="1009"/>
        <v>0.36489983691358019</v>
      </c>
      <c r="AB3042" s="50">
        <f t="shared" si="1010"/>
        <v>3925</v>
      </c>
      <c r="AC3042" s="50">
        <f t="shared" si="998"/>
        <v>2016</v>
      </c>
      <c r="AD3042" s="50">
        <f t="shared" si="1011"/>
        <v>7</v>
      </c>
      <c r="AE3042" s="56">
        <f t="shared" si="1012"/>
        <v>201607</v>
      </c>
      <c r="AF3042" s="56">
        <f t="shared" si="1000"/>
        <v>29</v>
      </c>
      <c r="AG3042" s="58">
        <f t="shared" si="1018"/>
        <v>0</v>
      </c>
      <c r="AH3042" s="56">
        <f t="shared" si="1013"/>
        <v>14</v>
      </c>
      <c r="AI3042" s="53">
        <f t="shared" si="1014"/>
        <v>0.71160508382716037</v>
      </c>
      <c r="AJ3042" s="56">
        <f t="shared" si="1015"/>
        <v>70.050000000000011</v>
      </c>
    </row>
    <row r="3043" spans="1:36" x14ac:dyDescent="0.25">
      <c r="A3043" s="50">
        <v>3042</v>
      </c>
      <c r="B3043" s="51">
        <v>42566</v>
      </c>
      <c r="C3043" s="75">
        <f t="shared" si="999"/>
        <v>42566</v>
      </c>
      <c r="D3043" s="50" t="s">
        <v>1223</v>
      </c>
      <c r="E3043" s="50">
        <v>10</v>
      </c>
      <c r="F3043" s="50">
        <v>2</v>
      </c>
      <c r="G3043" s="50">
        <v>9</v>
      </c>
      <c r="H3043" s="50">
        <v>6</v>
      </c>
      <c r="I3043" s="53">
        <f t="shared" si="1001"/>
        <v>8.965277777777779E-2</v>
      </c>
      <c r="J3043" s="54">
        <f t="shared" si="1002"/>
        <v>8.9652777777777786E-3</v>
      </c>
      <c r="K3043" s="50" t="s">
        <v>1772</v>
      </c>
      <c r="L3043" s="50" t="s">
        <v>315</v>
      </c>
      <c r="M3043" s="55">
        <f t="shared" si="1003"/>
        <v>4.6475600309837368</v>
      </c>
      <c r="N3043" s="50">
        <v>143</v>
      </c>
      <c r="O3043" s="50" t="s">
        <v>228</v>
      </c>
      <c r="R3043" s="50" t="s">
        <v>1802</v>
      </c>
      <c r="S3043" s="151">
        <f t="shared" si="1004"/>
        <v>0.2348902777777778</v>
      </c>
      <c r="T3043" s="151">
        <f t="shared" si="1005"/>
        <v>0.1174451388888889</v>
      </c>
      <c r="V3043" s="393">
        <f t="shared" si="1016"/>
        <v>0</v>
      </c>
      <c r="W3043" s="393">
        <f t="shared" si="1017"/>
        <v>0</v>
      </c>
      <c r="X3043" s="53">
        <f t="shared" si="1006"/>
        <v>0.2348902777777778</v>
      </c>
      <c r="Y3043" s="53">
        <f t="shared" si="1007"/>
        <v>0.27127945777777779</v>
      </c>
      <c r="Z3043" s="53">
        <f t="shared" si="1008"/>
        <v>0.1174451388888889</v>
      </c>
      <c r="AA3043" s="53">
        <f t="shared" si="1009"/>
        <v>0.13563972888888889</v>
      </c>
      <c r="AB3043" s="50">
        <f t="shared" si="1010"/>
        <v>3222</v>
      </c>
      <c r="AC3043" s="50">
        <f t="shared" si="998"/>
        <v>2016</v>
      </c>
      <c r="AD3043" s="50">
        <f t="shared" si="1011"/>
        <v>7</v>
      </c>
      <c r="AE3043" s="56">
        <f t="shared" si="1012"/>
        <v>201607</v>
      </c>
      <c r="AF3043" s="56">
        <f t="shared" si="1000"/>
        <v>29</v>
      </c>
      <c r="AG3043" s="58">
        <f t="shared" si="1018"/>
        <v>0</v>
      </c>
      <c r="AH3043" s="56">
        <f t="shared" si="1013"/>
        <v>15</v>
      </c>
      <c r="AI3043" s="53">
        <f t="shared" si="1014"/>
        <v>0.25308486777777778</v>
      </c>
      <c r="AJ3043" s="56">
        <f t="shared" si="1015"/>
        <v>42.699999999999996</v>
      </c>
    </row>
    <row r="3044" spans="1:36" x14ac:dyDescent="0.25">
      <c r="A3044" s="50">
        <v>3043</v>
      </c>
      <c r="B3044" s="51">
        <v>42567</v>
      </c>
      <c r="C3044" s="75">
        <f t="shared" si="999"/>
        <v>42567</v>
      </c>
      <c r="D3044" s="50" t="s">
        <v>1224</v>
      </c>
      <c r="E3044" s="50">
        <v>9.25</v>
      </c>
      <c r="F3044" s="50">
        <v>0</v>
      </c>
      <c r="G3044" s="50">
        <v>26</v>
      </c>
      <c r="H3044" s="50">
        <v>32</v>
      </c>
      <c r="I3044" s="53">
        <f t="shared" si="1001"/>
        <v>1.8425925925925925E-2</v>
      </c>
      <c r="J3044" s="54">
        <f t="shared" si="1002"/>
        <v>1.9919919919919918E-3</v>
      </c>
      <c r="K3044" s="50" t="s">
        <v>1340</v>
      </c>
      <c r="L3044" s="50" t="s">
        <v>1803</v>
      </c>
      <c r="M3044" s="55">
        <f t="shared" si="1003"/>
        <v>20.917085427135696</v>
      </c>
      <c r="N3044" s="50">
        <v>0</v>
      </c>
      <c r="O3044" s="50" t="s">
        <v>228</v>
      </c>
      <c r="R3044" s="50" t="s">
        <v>1804</v>
      </c>
      <c r="S3044" s="151">
        <f t="shared" si="1004"/>
        <v>0.22310310310310308</v>
      </c>
      <c r="T3044" s="151">
        <f t="shared" si="1005"/>
        <v>0.11155155155155154</v>
      </c>
      <c r="V3044" s="393">
        <f t="shared" si="1016"/>
        <v>0</v>
      </c>
      <c r="W3044" s="393">
        <f t="shared" si="1017"/>
        <v>0</v>
      </c>
      <c r="X3044" s="53">
        <f t="shared" si="1006"/>
        <v>5.2190190190190187E-2</v>
      </c>
      <c r="Y3044" s="53">
        <f t="shared" si="1007"/>
        <v>8.8579370190190174E-2</v>
      </c>
      <c r="Z3044" s="53">
        <f t="shared" si="1008"/>
        <v>2.6095095095095094E-2</v>
      </c>
      <c r="AA3044" s="53">
        <f t="shared" si="1009"/>
        <v>4.4289685095095087E-2</v>
      </c>
      <c r="AB3044" s="50">
        <f t="shared" si="1010"/>
        <v>182</v>
      </c>
      <c r="AC3044" s="50">
        <f t="shared" si="998"/>
        <v>2016</v>
      </c>
      <c r="AD3044" s="50">
        <f t="shared" si="1011"/>
        <v>7</v>
      </c>
      <c r="AE3044" s="56">
        <f t="shared" si="1012"/>
        <v>201607</v>
      </c>
      <c r="AF3044" s="56">
        <f t="shared" si="1000"/>
        <v>29</v>
      </c>
      <c r="AG3044" s="58">
        <f t="shared" si="1018"/>
        <v>0</v>
      </c>
      <c r="AH3044" s="56">
        <f t="shared" si="1013"/>
        <v>16</v>
      </c>
      <c r="AI3044" s="53">
        <f t="shared" si="1014"/>
        <v>7.0384780190190177E-2</v>
      </c>
      <c r="AJ3044" s="56">
        <f t="shared" si="1015"/>
        <v>9.25</v>
      </c>
    </row>
    <row r="3045" spans="1:36" x14ac:dyDescent="0.25">
      <c r="A3045" s="50">
        <v>3044</v>
      </c>
      <c r="B3045" s="51">
        <v>42568</v>
      </c>
      <c r="C3045" s="75">
        <f t="shared" si="999"/>
        <v>42568</v>
      </c>
      <c r="D3045" s="50" t="s">
        <v>1224</v>
      </c>
      <c r="E3045" s="50">
        <v>100.4</v>
      </c>
      <c r="F3045" s="50">
        <v>6</v>
      </c>
      <c r="G3045" s="50">
        <v>34</v>
      </c>
      <c r="H3045" s="50">
        <v>27</v>
      </c>
      <c r="I3045" s="53">
        <f t="shared" si="1001"/>
        <v>0.27392361111111113</v>
      </c>
      <c r="J3045" s="54">
        <f t="shared" si="1002"/>
        <v>2.7283228198317841E-3</v>
      </c>
      <c r="K3045" s="50" t="s">
        <v>1340</v>
      </c>
      <c r="L3045" s="50" t="s">
        <v>1805</v>
      </c>
      <c r="M3045" s="55">
        <f t="shared" si="1003"/>
        <v>15.27189757890735</v>
      </c>
      <c r="N3045" s="50">
        <v>0</v>
      </c>
      <c r="O3045" s="50" t="s">
        <v>228</v>
      </c>
      <c r="R3045" s="50" t="s">
        <v>1806</v>
      </c>
      <c r="S3045" s="151">
        <f t="shared" si="1004"/>
        <v>0.30557215582115982</v>
      </c>
      <c r="T3045" s="151">
        <f t="shared" si="1005"/>
        <v>0.15278607791057991</v>
      </c>
      <c r="V3045" s="393">
        <f t="shared" si="1016"/>
        <v>0</v>
      </c>
      <c r="W3045" s="393">
        <f t="shared" si="1017"/>
        <v>0</v>
      </c>
      <c r="X3045" s="53">
        <f t="shared" si="1006"/>
        <v>7.1482057879592747E-2</v>
      </c>
      <c r="Y3045" s="53">
        <f t="shared" si="1007"/>
        <v>0.10787123787959274</v>
      </c>
      <c r="Z3045" s="53">
        <f t="shared" si="1008"/>
        <v>3.5741028939796374E-2</v>
      </c>
      <c r="AA3045" s="53">
        <f t="shared" si="1009"/>
        <v>5.393561893979637E-2</v>
      </c>
      <c r="AB3045" s="50">
        <f t="shared" si="1010"/>
        <v>564</v>
      </c>
      <c r="AC3045" s="50">
        <f t="shared" ref="AC3045:AC3108" si="1019">YEAR(B3045)</f>
        <v>2016</v>
      </c>
      <c r="AD3045" s="50">
        <f t="shared" si="1011"/>
        <v>7</v>
      </c>
      <c r="AE3045" s="56">
        <f t="shared" si="1012"/>
        <v>201607</v>
      </c>
      <c r="AF3045" s="56">
        <f t="shared" si="1000"/>
        <v>30</v>
      </c>
      <c r="AG3045" s="58">
        <f t="shared" si="1018"/>
        <v>0</v>
      </c>
      <c r="AH3045" s="56">
        <f t="shared" si="1013"/>
        <v>17</v>
      </c>
      <c r="AI3045" s="53">
        <f t="shared" si="1014"/>
        <v>8.9676647879592744E-2</v>
      </c>
      <c r="AJ3045" s="56">
        <f t="shared" si="1015"/>
        <v>100.4</v>
      </c>
    </row>
    <row r="3046" spans="1:36" x14ac:dyDescent="0.25">
      <c r="A3046" s="50">
        <v>3045</v>
      </c>
      <c r="B3046" s="51">
        <v>42570</v>
      </c>
      <c r="C3046" s="75">
        <f t="shared" si="999"/>
        <v>42570</v>
      </c>
      <c r="D3046" s="50" t="s">
        <v>1223</v>
      </c>
      <c r="E3046" s="50">
        <v>3.15</v>
      </c>
      <c r="F3046" s="50">
        <v>0</v>
      </c>
      <c r="G3046" s="50">
        <v>32</v>
      </c>
      <c r="H3046" s="50">
        <v>24</v>
      </c>
      <c r="I3046" s="53">
        <f t="shared" si="1001"/>
        <v>2.2499999999999996E-2</v>
      </c>
      <c r="J3046" s="54">
        <f t="shared" si="1002"/>
        <v>7.1428571428571418E-3</v>
      </c>
      <c r="K3046" s="50" t="s">
        <v>1548</v>
      </c>
      <c r="L3046" s="50" t="s">
        <v>1357</v>
      </c>
      <c r="M3046" s="55">
        <f t="shared" si="1003"/>
        <v>5.8333333333333384</v>
      </c>
      <c r="N3046" s="50">
        <v>0</v>
      </c>
      <c r="O3046" s="50" t="s">
        <v>228</v>
      </c>
      <c r="R3046" s="50" t="s">
        <v>1807</v>
      </c>
      <c r="S3046" s="151">
        <f t="shared" si="1004"/>
        <v>0.18714285714285711</v>
      </c>
      <c r="T3046" s="151">
        <f t="shared" si="1005"/>
        <v>9.3571428571428555E-2</v>
      </c>
      <c r="V3046" s="393">
        <f t="shared" si="1016"/>
        <v>0</v>
      </c>
      <c r="W3046" s="393">
        <f t="shared" si="1017"/>
        <v>0</v>
      </c>
      <c r="X3046" s="53">
        <f t="shared" si="1006"/>
        <v>0.18714285714285711</v>
      </c>
      <c r="Y3046" s="53">
        <f t="shared" si="1007"/>
        <v>0.2235320371428571</v>
      </c>
      <c r="Z3046" s="53">
        <f t="shared" si="1008"/>
        <v>9.3571428571428555E-2</v>
      </c>
      <c r="AA3046" s="53">
        <f t="shared" si="1009"/>
        <v>0.11176601857142855</v>
      </c>
      <c r="AB3046" s="50">
        <f t="shared" si="1010"/>
        <v>1970</v>
      </c>
      <c r="AC3046" s="50">
        <f t="shared" si="1019"/>
        <v>2016</v>
      </c>
      <c r="AD3046" s="50">
        <f t="shared" si="1011"/>
        <v>7</v>
      </c>
      <c r="AE3046" s="56">
        <f t="shared" si="1012"/>
        <v>201607</v>
      </c>
      <c r="AF3046" s="56">
        <f t="shared" si="1000"/>
        <v>30</v>
      </c>
      <c r="AG3046" s="58">
        <f t="shared" si="1018"/>
        <v>1</v>
      </c>
      <c r="AH3046" s="56">
        <f t="shared" si="1013"/>
        <v>19</v>
      </c>
      <c r="AI3046" s="53">
        <f t="shared" si="1014"/>
        <v>0.20533744714285712</v>
      </c>
      <c r="AJ3046" s="56">
        <f t="shared" si="1015"/>
        <v>13.450499999999998</v>
      </c>
    </row>
    <row r="3047" spans="1:36" x14ac:dyDescent="0.25">
      <c r="A3047" s="50">
        <v>3046</v>
      </c>
      <c r="B3047" s="51">
        <v>42573</v>
      </c>
      <c r="C3047" s="75">
        <f t="shared" si="999"/>
        <v>42573</v>
      </c>
      <c r="D3047" s="50" t="s">
        <v>1223</v>
      </c>
      <c r="E3047" s="50">
        <v>10.9</v>
      </c>
      <c r="F3047" s="50">
        <v>2</v>
      </c>
      <c r="G3047" s="50">
        <v>23</v>
      </c>
      <c r="H3047" s="50">
        <v>49</v>
      </c>
      <c r="I3047" s="53">
        <f t="shared" si="1001"/>
        <v>9.9872685185185175E-2</v>
      </c>
      <c r="J3047" s="54">
        <f t="shared" si="1002"/>
        <v>9.1626316683656121E-3</v>
      </c>
      <c r="K3047" s="50" t="s">
        <v>1772</v>
      </c>
      <c r="L3047" s="50" t="s">
        <v>315</v>
      </c>
      <c r="M3047" s="55">
        <f t="shared" si="1003"/>
        <v>4.5474562521729096</v>
      </c>
      <c r="N3047" s="50">
        <v>136</v>
      </c>
      <c r="O3047" s="50" t="s">
        <v>228</v>
      </c>
      <c r="R3047" s="50" t="s">
        <v>1808</v>
      </c>
      <c r="S3047" s="151">
        <f t="shared" si="1004"/>
        <v>0.24006094971117903</v>
      </c>
      <c r="T3047" s="151">
        <f t="shared" si="1005"/>
        <v>0.12003047485558951</v>
      </c>
      <c r="V3047" s="393">
        <f t="shared" si="1016"/>
        <v>0</v>
      </c>
      <c r="W3047" s="393">
        <f t="shared" si="1017"/>
        <v>0</v>
      </c>
      <c r="X3047" s="53">
        <f t="shared" si="1006"/>
        <v>0.24006094971117903</v>
      </c>
      <c r="Y3047" s="53">
        <f t="shared" si="1007"/>
        <v>0.27645012971117905</v>
      </c>
      <c r="Z3047" s="53">
        <f t="shared" si="1008"/>
        <v>0.12003047485558951</v>
      </c>
      <c r="AA3047" s="53">
        <f t="shared" si="1009"/>
        <v>0.13822506485558952</v>
      </c>
      <c r="AB3047" s="50">
        <f t="shared" si="1010"/>
        <v>3253</v>
      </c>
      <c r="AC3047" s="50">
        <f t="shared" si="1019"/>
        <v>2016</v>
      </c>
      <c r="AD3047" s="50">
        <f t="shared" si="1011"/>
        <v>7</v>
      </c>
      <c r="AE3047" s="56">
        <f t="shared" si="1012"/>
        <v>201607</v>
      </c>
      <c r="AF3047" s="56">
        <f t="shared" si="1000"/>
        <v>30</v>
      </c>
      <c r="AG3047" s="58">
        <f t="shared" si="1018"/>
        <v>2</v>
      </c>
      <c r="AH3047" s="56">
        <f t="shared" si="1013"/>
        <v>22</v>
      </c>
      <c r="AI3047" s="53">
        <f t="shared" si="1014"/>
        <v>0.25825553971117904</v>
      </c>
      <c r="AJ3047" s="56">
        <f t="shared" si="1015"/>
        <v>46.542999999999999</v>
      </c>
    </row>
    <row r="3048" spans="1:36" x14ac:dyDescent="0.25">
      <c r="A3048" s="50">
        <v>3047</v>
      </c>
      <c r="B3048" s="51">
        <v>42574</v>
      </c>
      <c r="C3048" s="75">
        <f t="shared" si="999"/>
        <v>42574</v>
      </c>
      <c r="D3048" s="50" t="s">
        <v>1225</v>
      </c>
      <c r="E3048" s="50">
        <v>1.8</v>
      </c>
      <c r="F3048" s="50">
        <v>1</v>
      </c>
      <c r="G3048" s="50">
        <v>17</v>
      </c>
      <c r="H3048" s="50">
        <v>26</v>
      </c>
      <c r="I3048" s="53">
        <f t="shared" si="1001"/>
        <v>5.3773148148148153E-2</v>
      </c>
      <c r="J3048" s="54">
        <f t="shared" si="1002"/>
        <v>2.987397119341564E-2</v>
      </c>
      <c r="K3048" s="50" t="s">
        <v>949</v>
      </c>
      <c r="L3048" s="50" t="s">
        <v>1810</v>
      </c>
      <c r="M3048" s="55">
        <f t="shared" si="1003"/>
        <v>1.3947481704692217</v>
      </c>
      <c r="N3048" s="50">
        <v>0</v>
      </c>
      <c r="O3048" s="50" t="s">
        <v>228</v>
      </c>
      <c r="R3048" s="50" t="s">
        <v>1811</v>
      </c>
      <c r="S3048" s="151">
        <f t="shared" si="1004"/>
        <v>7.1697530864197528E-2</v>
      </c>
      <c r="T3048" s="151">
        <f t="shared" si="1005"/>
        <v>3.5848765432098764E-2</v>
      </c>
      <c r="V3048" s="393">
        <f t="shared" si="1016"/>
        <v>0</v>
      </c>
      <c r="W3048" s="393">
        <f t="shared" si="1017"/>
        <v>0</v>
      </c>
      <c r="X3048" s="53">
        <f t="shared" si="1006"/>
        <v>0.78269804526748976</v>
      </c>
      <c r="Y3048" s="53">
        <f t="shared" si="1007"/>
        <v>0.81908722526748978</v>
      </c>
      <c r="Z3048" s="53">
        <f t="shared" si="1008"/>
        <v>0.39134902263374488</v>
      </c>
      <c r="AA3048" s="53">
        <f t="shared" si="1009"/>
        <v>0.40954361263374489</v>
      </c>
      <c r="AB3048" s="50">
        <f t="shared" si="1010"/>
        <v>4031</v>
      </c>
      <c r="AC3048" s="50">
        <f t="shared" si="1019"/>
        <v>2016</v>
      </c>
      <c r="AD3048" s="50">
        <f t="shared" si="1011"/>
        <v>7</v>
      </c>
      <c r="AE3048" s="56">
        <f t="shared" si="1012"/>
        <v>201607</v>
      </c>
      <c r="AF3048" s="56">
        <f t="shared" si="1000"/>
        <v>30</v>
      </c>
      <c r="AG3048" s="58">
        <f t="shared" si="1018"/>
        <v>0</v>
      </c>
      <c r="AH3048" s="56">
        <f t="shared" si="1013"/>
        <v>23</v>
      </c>
      <c r="AI3048" s="53">
        <f t="shared" si="1014"/>
        <v>0.80089263526748977</v>
      </c>
      <c r="AJ3048" s="56">
        <f t="shared" si="1015"/>
        <v>84.06</v>
      </c>
    </row>
    <row r="3049" spans="1:36" x14ac:dyDescent="0.25">
      <c r="A3049" s="50">
        <v>3048</v>
      </c>
      <c r="B3049" s="51">
        <v>42575</v>
      </c>
      <c r="C3049" s="75">
        <f t="shared" si="999"/>
        <v>42575</v>
      </c>
      <c r="D3049" s="50" t="s">
        <v>1224</v>
      </c>
      <c r="E3049" s="50">
        <v>102.5</v>
      </c>
      <c r="F3049" s="50">
        <v>6</v>
      </c>
      <c r="G3049" s="50">
        <v>24</v>
      </c>
      <c r="H3049" s="50">
        <v>27</v>
      </c>
      <c r="I3049" s="53">
        <f t="shared" si="1001"/>
        <v>0.26697916666666666</v>
      </c>
      <c r="J3049" s="54">
        <f t="shared" si="1002"/>
        <v>2.6046747967479675E-3</v>
      </c>
      <c r="K3049" s="50" t="s">
        <v>1340</v>
      </c>
      <c r="L3049" s="50" t="s">
        <v>1812</v>
      </c>
      <c r="M3049" s="55">
        <f t="shared" si="1003"/>
        <v>15.996878657822876</v>
      </c>
      <c r="N3049" s="50">
        <v>0</v>
      </c>
      <c r="O3049" s="50" t="s">
        <v>228</v>
      </c>
      <c r="R3049" s="50" t="s">
        <v>1813</v>
      </c>
      <c r="S3049" s="151">
        <f t="shared" si="1004"/>
        <v>0.29172357723577236</v>
      </c>
      <c r="T3049" s="151">
        <f t="shared" si="1005"/>
        <v>0.14586178861788618</v>
      </c>
      <c r="V3049" s="393">
        <f t="shared" si="1016"/>
        <v>0</v>
      </c>
      <c r="W3049" s="393">
        <f t="shared" si="1017"/>
        <v>0</v>
      </c>
      <c r="X3049" s="53">
        <f t="shared" si="1006"/>
        <v>6.8242479674796741E-2</v>
      </c>
      <c r="Y3049" s="53">
        <f t="shared" si="1007"/>
        <v>0.10463165967479675</v>
      </c>
      <c r="Z3049" s="53">
        <f t="shared" si="1008"/>
        <v>3.4121239837398371E-2</v>
      </c>
      <c r="AA3049" s="53">
        <f t="shared" si="1009"/>
        <v>5.2315829837398374E-2</v>
      </c>
      <c r="AB3049" s="50">
        <f t="shared" si="1010"/>
        <v>488</v>
      </c>
      <c r="AC3049" s="50">
        <f t="shared" si="1019"/>
        <v>2016</v>
      </c>
      <c r="AD3049" s="50">
        <f t="shared" si="1011"/>
        <v>7</v>
      </c>
      <c r="AE3049" s="56">
        <f t="shared" si="1012"/>
        <v>201607</v>
      </c>
      <c r="AF3049" s="56">
        <f t="shared" si="1000"/>
        <v>31</v>
      </c>
      <c r="AG3049" s="58">
        <f t="shared" si="1018"/>
        <v>0</v>
      </c>
      <c r="AH3049" s="56">
        <f t="shared" si="1013"/>
        <v>24</v>
      </c>
      <c r="AI3049" s="53">
        <f t="shared" si="1014"/>
        <v>8.6437069674796752E-2</v>
      </c>
      <c r="AJ3049" s="56">
        <f t="shared" si="1015"/>
        <v>102.5</v>
      </c>
    </row>
    <row r="3050" spans="1:36" x14ac:dyDescent="0.25">
      <c r="A3050" s="50">
        <v>3049</v>
      </c>
      <c r="B3050" s="51">
        <v>42576</v>
      </c>
      <c r="C3050" s="75">
        <f t="shared" si="999"/>
        <v>42576</v>
      </c>
      <c r="D3050" s="50" t="s">
        <v>1225</v>
      </c>
      <c r="E3050" s="50">
        <v>1</v>
      </c>
      <c r="F3050" s="50">
        <v>0</v>
      </c>
      <c r="G3050" s="50">
        <v>36</v>
      </c>
      <c r="H3050" s="50">
        <v>0</v>
      </c>
      <c r="I3050" s="53">
        <f t="shared" si="1001"/>
        <v>2.4999999999999998E-2</v>
      </c>
      <c r="J3050" s="54">
        <f t="shared" si="1002"/>
        <v>2.4999999999999998E-2</v>
      </c>
      <c r="K3050" s="50" t="s">
        <v>949</v>
      </c>
      <c r="L3050" s="50" t="s">
        <v>1758</v>
      </c>
      <c r="M3050" s="55">
        <f t="shared" si="1003"/>
        <v>1.6666666666666681</v>
      </c>
      <c r="N3050" s="50">
        <v>0</v>
      </c>
      <c r="O3050" s="50" t="s">
        <v>228</v>
      </c>
      <c r="S3050" s="151">
        <f t="shared" si="1004"/>
        <v>5.9999999999999991E-2</v>
      </c>
      <c r="T3050" s="151">
        <f t="shared" si="1005"/>
        <v>2.9999999999999995E-2</v>
      </c>
      <c r="V3050" s="393">
        <f t="shared" si="1016"/>
        <v>0</v>
      </c>
      <c r="W3050" s="393">
        <f t="shared" si="1017"/>
        <v>0</v>
      </c>
      <c r="X3050" s="53">
        <f t="shared" si="1006"/>
        <v>0.65499999999999992</v>
      </c>
      <c r="Y3050" s="53">
        <f t="shared" si="1007"/>
        <v>0.69138917999999994</v>
      </c>
      <c r="Z3050" s="53">
        <f t="shared" si="1008"/>
        <v>0.32749999999999996</v>
      </c>
      <c r="AA3050" s="53">
        <f t="shared" si="1009"/>
        <v>0.34569458999999997</v>
      </c>
      <c r="AB3050" s="50">
        <f t="shared" si="1010"/>
        <v>3843</v>
      </c>
      <c r="AC3050" s="50">
        <f t="shared" si="1019"/>
        <v>2016</v>
      </c>
      <c r="AD3050" s="50">
        <f t="shared" si="1011"/>
        <v>7</v>
      </c>
      <c r="AE3050" s="56">
        <f t="shared" si="1012"/>
        <v>201607</v>
      </c>
      <c r="AF3050" s="56">
        <f t="shared" si="1000"/>
        <v>31</v>
      </c>
      <c r="AG3050" s="58">
        <f t="shared" si="1018"/>
        <v>0</v>
      </c>
      <c r="AH3050" s="56">
        <f t="shared" si="1013"/>
        <v>25</v>
      </c>
      <c r="AI3050" s="53">
        <f t="shared" si="1014"/>
        <v>0.67319458999999993</v>
      </c>
      <c r="AJ3050" s="56">
        <f t="shared" si="1015"/>
        <v>46.7</v>
      </c>
    </row>
    <row r="3051" spans="1:36" x14ac:dyDescent="0.25">
      <c r="A3051" s="50">
        <v>3050</v>
      </c>
      <c r="B3051" s="51">
        <v>42577</v>
      </c>
      <c r="C3051" s="75">
        <f t="shared" si="999"/>
        <v>42577</v>
      </c>
      <c r="D3051" s="50" t="s">
        <v>1225</v>
      </c>
      <c r="E3051" s="50">
        <v>0.5</v>
      </c>
      <c r="F3051" s="50">
        <v>0</v>
      </c>
      <c r="G3051" s="50">
        <v>20</v>
      </c>
      <c r="H3051" s="50">
        <v>0</v>
      </c>
      <c r="I3051" s="53">
        <f t="shared" si="1001"/>
        <v>1.3888888888888888E-2</v>
      </c>
      <c r="J3051" s="54">
        <f t="shared" si="1002"/>
        <v>2.7777777777777776E-2</v>
      </c>
      <c r="K3051" s="50" t="s">
        <v>949</v>
      </c>
      <c r="L3051" s="50" t="s">
        <v>98</v>
      </c>
      <c r="M3051" s="55">
        <f t="shared" si="1003"/>
        <v>1.5000000000000013</v>
      </c>
      <c r="N3051" s="50">
        <v>0</v>
      </c>
      <c r="O3051" s="50" t="s">
        <v>228</v>
      </c>
      <c r="R3051" s="50" t="s">
        <v>1764</v>
      </c>
      <c r="S3051" s="151">
        <f t="shared" si="1004"/>
        <v>6.6666666666666666E-2</v>
      </c>
      <c r="T3051" s="151">
        <f t="shared" si="1005"/>
        <v>3.3333333333333333E-2</v>
      </c>
      <c r="V3051" s="393">
        <f t="shared" si="1016"/>
        <v>0</v>
      </c>
      <c r="W3051" s="393">
        <f t="shared" si="1017"/>
        <v>0</v>
      </c>
      <c r="X3051" s="53">
        <f t="shared" si="1006"/>
        <v>0.72777777777777775</v>
      </c>
      <c r="Y3051" s="53">
        <f t="shared" si="1007"/>
        <v>0.76416695777777766</v>
      </c>
      <c r="Z3051" s="53">
        <f t="shared" si="1008"/>
        <v>0.36388888888888887</v>
      </c>
      <c r="AA3051" s="53">
        <f t="shared" si="1009"/>
        <v>0.38208347888888883</v>
      </c>
      <c r="AB3051" s="50">
        <f t="shared" si="1010"/>
        <v>3969</v>
      </c>
      <c r="AC3051" s="50">
        <f t="shared" si="1019"/>
        <v>2016</v>
      </c>
      <c r="AD3051" s="50">
        <f t="shared" si="1011"/>
        <v>7</v>
      </c>
      <c r="AE3051" s="56">
        <f t="shared" si="1012"/>
        <v>201607</v>
      </c>
      <c r="AF3051" s="56">
        <f t="shared" si="1000"/>
        <v>31</v>
      </c>
      <c r="AG3051" s="58">
        <f t="shared" si="1018"/>
        <v>0</v>
      </c>
      <c r="AH3051" s="56">
        <f t="shared" si="1013"/>
        <v>26</v>
      </c>
      <c r="AI3051" s="53">
        <f t="shared" si="1014"/>
        <v>0.74597236777777765</v>
      </c>
      <c r="AJ3051" s="56">
        <f t="shared" si="1015"/>
        <v>23.35</v>
      </c>
    </row>
    <row r="3052" spans="1:36" x14ac:dyDescent="0.25">
      <c r="A3052" s="50">
        <v>3051</v>
      </c>
      <c r="B3052" s="51">
        <v>42578</v>
      </c>
      <c r="C3052" s="75">
        <f t="shared" si="999"/>
        <v>42578</v>
      </c>
      <c r="D3052" s="50" t="s">
        <v>1223</v>
      </c>
      <c r="E3052" s="50">
        <v>3.1</v>
      </c>
      <c r="F3052" s="50">
        <v>0</v>
      </c>
      <c r="G3052" s="50">
        <v>33</v>
      </c>
      <c r="H3052" s="50">
        <v>2</v>
      </c>
      <c r="I3052" s="53">
        <f t="shared" si="1001"/>
        <v>2.2939814814814816E-2</v>
      </c>
      <c r="J3052" s="54">
        <f t="shared" si="1002"/>
        <v>7.399940262843489E-3</v>
      </c>
      <c r="K3052" s="50" t="s">
        <v>1731</v>
      </c>
      <c r="L3052" s="50" t="s">
        <v>1814</v>
      </c>
      <c r="M3052" s="55">
        <f t="shared" si="1003"/>
        <v>5.6306760847628698</v>
      </c>
      <c r="N3052" s="50">
        <v>134</v>
      </c>
      <c r="O3052" s="50" t="s">
        <v>228</v>
      </c>
      <c r="R3052" s="50" t="s">
        <v>1815</v>
      </c>
      <c r="S3052" s="151">
        <f t="shared" si="1004"/>
        <v>0.19387843488649942</v>
      </c>
      <c r="T3052" s="151">
        <f t="shared" si="1005"/>
        <v>9.6939217443249709E-2</v>
      </c>
      <c r="V3052" s="393">
        <f t="shared" si="1016"/>
        <v>0</v>
      </c>
      <c r="W3052" s="393">
        <f t="shared" si="1017"/>
        <v>0</v>
      </c>
      <c r="X3052" s="53">
        <f t="shared" si="1006"/>
        <v>0.19387843488649942</v>
      </c>
      <c r="Y3052" s="53">
        <f t="shared" si="1007"/>
        <v>0.23026761488649941</v>
      </c>
      <c r="Z3052" s="53">
        <f t="shared" si="1008"/>
        <v>9.6939217443249709E-2</v>
      </c>
      <c r="AA3052" s="53">
        <f t="shared" si="1009"/>
        <v>0.11513380744324971</v>
      </c>
      <c r="AB3052" s="50">
        <f t="shared" si="1010"/>
        <v>2264</v>
      </c>
      <c r="AC3052" s="50">
        <f t="shared" si="1019"/>
        <v>2016</v>
      </c>
      <c r="AD3052" s="50">
        <f t="shared" si="1011"/>
        <v>7</v>
      </c>
      <c r="AE3052" s="56">
        <f t="shared" si="1012"/>
        <v>201607</v>
      </c>
      <c r="AF3052" s="56">
        <f t="shared" si="1000"/>
        <v>31</v>
      </c>
      <c r="AG3052" s="58">
        <f t="shared" si="1018"/>
        <v>0</v>
      </c>
      <c r="AH3052" s="56">
        <f t="shared" si="1013"/>
        <v>27</v>
      </c>
      <c r="AI3052" s="53">
        <f t="shared" si="1014"/>
        <v>0.21207302488649943</v>
      </c>
      <c r="AJ3052" s="56">
        <f t="shared" si="1015"/>
        <v>13.236999999999998</v>
      </c>
    </row>
    <row r="3053" spans="1:36" x14ac:dyDescent="0.25">
      <c r="A3053" s="50">
        <v>3052</v>
      </c>
      <c r="B3053" s="51">
        <v>42579</v>
      </c>
      <c r="C3053" s="75">
        <f t="shared" si="999"/>
        <v>42579</v>
      </c>
      <c r="D3053" s="50" t="s">
        <v>1225</v>
      </c>
      <c r="E3053" s="50">
        <v>1.1000000000000001</v>
      </c>
      <c r="F3053" s="50">
        <v>0</v>
      </c>
      <c r="G3053" s="50">
        <v>43</v>
      </c>
      <c r="H3053" s="50">
        <v>8</v>
      </c>
      <c r="I3053" s="53">
        <f t="shared" si="1001"/>
        <v>2.9953703703703705E-2</v>
      </c>
      <c r="J3053" s="54">
        <f t="shared" si="1002"/>
        <v>2.723063973063973E-2</v>
      </c>
      <c r="K3053" s="50" t="s">
        <v>1816</v>
      </c>
      <c r="L3053" s="50" t="s">
        <v>1817</v>
      </c>
      <c r="M3053" s="55">
        <f t="shared" si="1003"/>
        <v>1.5301391035548699</v>
      </c>
      <c r="N3053" s="50">
        <v>0</v>
      </c>
      <c r="O3053" s="50" t="s">
        <v>228</v>
      </c>
      <c r="R3053" s="50" t="s">
        <v>1818</v>
      </c>
      <c r="S3053" s="151">
        <f t="shared" si="1004"/>
        <v>6.5353535353535344E-2</v>
      </c>
      <c r="T3053" s="151">
        <f t="shared" si="1005"/>
        <v>3.2676767676767672E-2</v>
      </c>
      <c r="V3053" s="393">
        <f t="shared" si="1016"/>
        <v>0</v>
      </c>
      <c r="W3053" s="393">
        <f t="shared" si="1017"/>
        <v>0</v>
      </c>
      <c r="X3053" s="53">
        <f t="shared" si="1006"/>
        <v>0.71344276094276093</v>
      </c>
      <c r="Y3053" s="53">
        <f t="shared" si="1007"/>
        <v>0.74983194094276084</v>
      </c>
      <c r="Z3053" s="53">
        <f t="shared" si="1008"/>
        <v>0.35672138047138047</v>
      </c>
      <c r="AA3053" s="53">
        <f t="shared" si="1009"/>
        <v>0.37491597047138042</v>
      </c>
      <c r="AB3053" s="50">
        <f t="shared" si="1010"/>
        <v>3952</v>
      </c>
      <c r="AC3053" s="50">
        <f t="shared" si="1019"/>
        <v>2016</v>
      </c>
      <c r="AD3053" s="50">
        <f t="shared" si="1011"/>
        <v>7</v>
      </c>
      <c r="AE3053" s="56">
        <f t="shared" si="1012"/>
        <v>201607</v>
      </c>
      <c r="AF3053" s="56">
        <f t="shared" si="1000"/>
        <v>31</v>
      </c>
      <c r="AG3053" s="58">
        <f t="shared" si="1018"/>
        <v>0</v>
      </c>
      <c r="AH3053" s="56">
        <f t="shared" si="1013"/>
        <v>28</v>
      </c>
      <c r="AI3053" s="53">
        <f t="shared" si="1014"/>
        <v>0.73163735094276094</v>
      </c>
      <c r="AJ3053" s="56">
        <f t="shared" si="1015"/>
        <v>51.370000000000005</v>
      </c>
    </row>
    <row r="3054" spans="1:36" x14ac:dyDescent="0.25">
      <c r="A3054" s="50">
        <v>3053</v>
      </c>
      <c r="B3054" s="51">
        <v>42580</v>
      </c>
      <c r="C3054" s="75">
        <f t="shared" si="999"/>
        <v>42580</v>
      </c>
      <c r="D3054" s="50" t="s">
        <v>1223</v>
      </c>
      <c r="E3054" s="50">
        <v>10.25</v>
      </c>
      <c r="F3054" s="50">
        <v>2</v>
      </c>
      <c r="G3054" s="50">
        <v>12</v>
      </c>
      <c r="H3054" s="50">
        <v>11</v>
      </c>
      <c r="I3054" s="53">
        <f t="shared" si="1001"/>
        <v>9.179398148148149E-2</v>
      </c>
      <c r="J3054" s="54">
        <f t="shared" si="1002"/>
        <v>8.955510388437218E-3</v>
      </c>
      <c r="K3054" s="50" t="s">
        <v>1772</v>
      </c>
      <c r="L3054" s="50" t="s">
        <v>315</v>
      </c>
      <c r="M3054" s="55">
        <f t="shared" si="1003"/>
        <v>4.6526289244735883</v>
      </c>
      <c r="N3054" s="50">
        <v>0</v>
      </c>
      <c r="O3054" s="50" t="s">
        <v>228</v>
      </c>
      <c r="R3054" s="50" t="s">
        <v>1819</v>
      </c>
      <c r="S3054" s="151">
        <f t="shared" si="1004"/>
        <v>0.2346343721770551</v>
      </c>
      <c r="T3054" s="151">
        <f t="shared" si="1005"/>
        <v>0.11731718608852755</v>
      </c>
      <c r="V3054" s="393">
        <f t="shared" si="1016"/>
        <v>0</v>
      </c>
      <c r="W3054" s="393">
        <f t="shared" si="1017"/>
        <v>0</v>
      </c>
      <c r="X3054" s="53">
        <f t="shared" si="1006"/>
        <v>0.2346343721770551</v>
      </c>
      <c r="Y3054" s="53">
        <f t="shared" si="1007"/>
        <v>0.27102355217705509</v>
      </c>
      <c r="Z3054" s="53">
        <f t="shared" si="1008"/>
        <v>0.11731718608852755</v>
      </c>
      <c r="AA3054" s="53">
        <f t="shared" si="1009"/>
        <v>0.13551177608852755</v>
      </c>
      <c r="AB3054" s="50">
        <f t="shared" si="1010"/>
        <v>3217</v>
      </c>
      <c r="AC3054" s="50">
        <f t="shared" si="1019"/>
        <v>2016</v>
      </c>
      <c r="AD3054" s="50">
        <f t="shared" si="1011"/>
        <v>7</v>
      </c>
      <c r="AE3054" s="56">
        <f t="shared" si="1012"/>
        <v>201607</v>
      </c>
      <c r="AF3054" s="56">
        <f t="shared" si="1000"/>
        <v>31</v>
      </c>
      <c r="AG3054" s="58">
        <f t="shared" si="1018"/>
        <v>0</v>
      </c>
      <c r="AH3054" s="56">
        <f t="shared" si="1013"/>
        <v>29</v>
      </c>
      <c r="AI3054" s="53">
        <f t="shared" si="1014"/>
        <v>0.25282896217705508</v>
      </c>
      <c r="AJ3054" s="56">
        <f t="shared" si="1015"/>
        <v>43.767499999999998</v>
      </c>
    </row>
    <row r="3055" spans="1:36" x14ac:dyDescent="0.25">
      <c r="A3055" s="50">
        <v>3054</v>
      </c>
      <c r="B3055" s="51">
        <v>42580</v>
      </c>
      <c r="C3055" s="75">
        <f t="shared" si="999"/>
        <v>42580</v>
      </c>
      <c r="D3055" s="50" t="s">
        <v>1224</v>
      </c>
      <c r="E3055" s="50">
        <v>10</v>
      </c>
      <c r="F3055" s="50">
        <v>0</v>
      </c>
      <c r="G3055" s="50">
        <v>29</v>
      </c>
      <c r="H3055" s="50">
        <v>2</v>
      </c>
      <c r="I3055" s="53">
        <f t="shared" si="1001"/>
        <v>2.0162037037037037E-2</v>
      </c>
      <c r="J3055" s="54">
        <f t="shared" si="1002"/>
        <v>2.0162037037037036E-3</v>
      </c>
      <c r="K3055" s="50" t="s">
        <v>1340</v>
      </c>
      <c r="L3055" s="50" t="s">
        <v>105</v>
      </c>
      <c r="M3055" s="55">
        <f t="shared" si="1003"/>
        <v>20.665901262916204</v>
      </c>
      <c r="N3055" s="50">
        <v>0</v>
      </c>
      <c r="O3055" s="50" t="s">
        <v>228</v>
      </c>
      <c r="R3055" s="50" t="s">
        <v>1820</v>
      </c>
      <c r="S3055" s="151">
        <f t="shared" si="1004"/>
        <v>0.2258148148148148</v>
      </c>
      <c r="T3055" s="151">
        <f t="shared" si="1005"/>
        <v>0.1129074074074074</v>
      </c>
      <c r="V3055" s="393">
        <f t="shared" si="1016"/>
        <v>0</v>
      </c>
      <c r="W3055" s="393">
        <f t="shared" si="1017"/>
        <v>0</v>
      </c>
      <c r="X3055" s="53">
        <f t="shared" si="1006"/>
        <v>5.2824537037037031E-2</v>
      </c>
      <c r="Y3055" s="53">
        <f t="shared" si="1007"/>
        <v>8.9213717037037024E-2</v>
      </c>
      <c r="Z3055" s="53">
        <f t="shared" si="1008"/>
        <v>2.6412268518518515E-2</v>
      </c>
      <c r="AA3055" s="53">
        <f t="shared" si="1009"/>
        <v>4.4606858518518512E-2</v>
      </c>
      <c r="AB3055" s="50">
        <f t="shared" si="1010"/>
        <v>193</v>
      </c>
      <c r="AC3055" s="50">
        <f t="shared" si="1019"/>
        <v>2016</v>
      </c>
      <c r="AD3055" s="50">
        <f t="shared" si="1011"/>
        <v>7</v>
      </c>
      <c r="AE3055" s="56">
        <f t="shared" si="1012"/>
        <v>201607</v>
      </c>
      <c r="AF3055" s="56">
        <f t="shared" si="1000"/>
        <v>31</v>
      </c>
      <c r="AG3055" s="58">
        <f t="shared" si="1018"/>
        <v>0</v>
      </c>
      <c r="AH3055" s="56">
        <f t="shared" si="1013"/>
        <v>29</v>
      </c>
      <c r="AI3055" s="53">
        <f t="shared" si="1014"/>
        <v>7.1019127037037028E-2</v>
      </c>
      <c r="AJ3055" s="56">
        <f t="shared" si="1015"/>
        <v>10</v>
      </c>
    </row>
    <row r="3056" spans="1:36" x14ac:dyDescent="0.25">
      <c r="A3056" s="50">
        <v>3055</v>
      </c>
      <c r="B3056" s="51">
        <v>42581</v>
      </c>
      <c r="C3056" s="75">
        <f t="shared" si="999"/>
        <v>42581</v>
      </c>
      <c r="D3056" s="50" t="s">
        <v>1223</v>
      </c>
      <c r="E3056" s="50">
        <v>4.5</v>
      </c>
      <c r="F3056" s="50">
        <v>0</v>
      </c>
      <c r="G3056" s="50">
        <v>56</v>
      </c>
      <c r="H3056" s="50">
        <v>54</v>
      </c>
      <c r="I3056" s="53">
        <f t="shared" si="1001"/>
        <v>3.951388888888889E-2</v>
      </c>
      <c r="J3056" s="54">
        <f t="shared" si="1002"/>
        <v>8.7808641975308643E-3</v>
      </c>
      <c r="K3056" s="50" t="s">
        <v>1772</v>
      </c>
      <c r="L3056" s="50" t="s">
        <v>315</v>
      </c>
      <c r="M3056" s="55">
        <f t="shared" si="1003"/>
        <v>4.7451669595782109</v>
      </c>
      <c r="N3056" s="50">
        <v>0</v>
      </c>
      <c r="O3056" s="50" t="s">
        <v>228</v>
      </c>
      <c r="R3056" s="50" t="s">
        <v>1821</v>
      </c>
      <c r="S3056" s="151">
        <f t="shared" si="1004"/>
        <v>0.23005864197530865</v>
      </c>
      <c r="T3056" s="151">
        <f t="shared" si="1005"/>
        <v>0.11502932098765432</v>
      </c>
      <c r="V3056" s="393">
        <f t="shared" si="1016"/>
        <v>0</v>
      </c>
      <c r="W3056" s="393">
        <f t="shared" si="1017"/>
        <v>0</v>
      </c>
      <c r="X3056" s="53">
        <f t="shared" si="1006"/>
        <v>0.23005864197530865</v>
      </c>
      <c r="Y3056" s="53">
        <f t="shared" si="1007"/>
        <v>0.26644782197530864</v>
      </c>
      <c r="Z3056" s="53">
        <f t="shared" si="1008"/>
        <v>0.11502932098765432</v>
      </c>
      <c r="AA3056" s="53">
        <f t="shared" si="1009"/>
        <v>0.13322391098765432</v>
      </c>
      <c r="AB3056" s="50">
        <f t="shared" si="1010"/>
        <v>3177</v>
      </c>
      <c r="AC3056" s="50">
        <f t="shared" si="1019"/>
        <v>2016</v>
      </c>
      <c r="AD3056" s="50">
        <f t="shared" si="1011"/>
        <v>7</v>
      </c>
      <c r="AE3056" s="56">
        <f t="shared" si="1012"/>
        <v>201607</v>
      </c>
      <c r="AF3056" s="56">
        <f t="shared" si="1000"/>
        <v>31</v>
      </c>
      <c r="AG3056" s="58">
        <f t="shared" si="1018"/>
        <v>0</v>
      </c>
      <c r="AH3056" s="56">
        <f t="shared" si="1013"/>
        <v>30</v>
      </c>
      <c r="AI3056" s="53">
        <f t="shared" si="1014"/>
        <v>0.24825323197530863</v>
      </c>
      <c r="AJ3056" s="56">
        <f t="shared" si="1015"/>
        <v>19.214999999999996</v>
      </c>
    </row>
    <row r="3057" spans="1:36" x14ac:dyDescent="0.25">
      <c r="A3057" s="50">
        <v>3056</v>
      </c>
      <c r="B3057" s="51">
        <v>42584</v>
      </c>
      <c r="C3057" s="75">
        <f t="shared" si="999"/>
        <v>42584</v>
      </c>
      <c r="D3057" s="50" t="s">
        <v>1225</v>
      </c>
      <c r="E3057" s="50">
        <v>0.65</v>
      </c>
      <c r="F3057" s="50">
        <v>0</v>
      </c>
      <c r="G3057" s="50">
        <v>21</v>
      </c>
      <c r="H3057" s="50">
        <v>51</v>
      </c>
      <c r="I3057" s="53">
        <f t="shared" si="1001"/>
        <v>1.5173611111111112E-2</v>
      </c>
      <c r="J3057" s="54">
        <f t="shared" si="1002"/>
        <v>2.3344017094017094E-2</v>
      </c>
      <c r="K3057" s="50" t="s">
        <v>1822</v>
      </c>
      <c r="L3057" s="50" t="s">
        <v>1823</v>
      </c>
      <c r="M3057" s="55">
        <f t="shared" si="1003"/>
        <v>1.7848970251716261</v>
      </c>
      <c r="N3057" s="50">
        <v>0</v>
      </c>
      <c r="O3057" s="50" t="s">
        <v>228</v>
      </c>
      <c r="R3057" s="50" t="s">
        <v>1824</v>
      </c>
      <c r="S3057" s="151">
        <f t="shared" si="1004"/>
        <v>5.6025641025641025E-2</v>
      </c>
      <c r="T3057" s="151">
        <f t="shared" si="1005"/>
        <v>2.8012820512820513E-2</v>
      </c>
      <c r="V3057" s="393">
        <f t="shared" si="1016"/>
        <v>0</v>
      </c>
      <c r="W3057" s="393">
        <f t="shared" si="1017"/>
        <v>0</v>
      </c>
      <c r="X3057" s="53">
        <f t="shared" si="1006"/>
        <v>0.61161324786324789</v>
      </c>
      <c r="Y3057" s="53">
        <f t="shared" si="1007"/>
        <v>0.6480024278632478</v>
      </c>
      <c r="Z3057" s="53">
        <f t="shared" si="1008"/>
        <v>0.30580662393162394</v>
      </c>
      <c r="AA3057" s="53">
        <f t="shared" si="1009"/>
        <v>0.3240012139316239</v>
      </c>
      <c r="AB3057" s="50">
        <f t="shared" si="1010"/>
        <v>3742</v>
      </c>
      <c r="AC3057" s="50">
        <f t="shared" si="1019"/>
        <v>2016</v>
      </c>
      <c r="AD3057" s="50">
        <f t="shared" si="1011"/>
        <v>8</v>
      </c>
      <c r="AE3057" s="56">
        <f t="shared" si="1012"/>
        <v>201608</v>
      </c>
      <c r="AF3057" s="56">
        <f t="shared" si="1000"/>
        <v>32</v>
      </c>
      <c r="AG3057" s="58">
        <f t="shared" si="1018"/>
        <v>2</v>
      </c>
      <c r="AH3057" s="56">
        <f t="shared" si="1013"/>
        <v>2</v>
      </c>
      <c r="AI3057" s="53">
        <f t="shared" si="1014"/>
        <v>0.6298078378632479</v>
      </c>
      <c r="AJ3057" s="56">
        <f t="shared" si="1015"/>
        <v>30.355000000000004</v>
      </c>
    </row>
    <row r="3058" spans="1:36" x14ac:dyDescent="0.25">
      <c r="A3058" s="50">
        <v>3057</v>
      </c>
      <c r="B3058" s="51">
        <v>42588</v>
      </c>
      <c r="C3058" s="75">
        <f t="shared" ref="C3058:C3121" si="1020">B3058</f>
        <v>42588</v>
      </c>
      <c r="D3058" s="50" t="s">
        <v>1223</v>
      </c>
      <c r="E3058" s="50">
        <v>8</v>
      </c>
      <c r="F3058" s="50">
        <v>1</v>
      </c>
      <c r="G3058" s="50">
        <v>37</v>
      </c>
      <c r="H3058" s="50">
        <v>21</v>
      </c>
      <c r="I3058" s="53">
        <f t="shared" si="1001"/>
        <v>6.7604166666666674E-2</v>
      </c>
      <c r="J3058" s="54">
        <f t="shared" si="1002"/>
        <v>8.4505208333333342E-3</v>
      </c>
      <c r="K3058" s="50" t="s">
        <v>1772</v>
      </c>
      <c r="L3058" s="50" t="s">
        <v>1761</v>
      </c>
      <c r="M3058" s="55">
        <f t="shared" si="1003"/>
        <v>4.9306625577812051</v>
      </c>
      <c r="N3058" s="50">
        <v>147</v>
      </c>
      <c r="O3058" s="50" t="s">
        <v>228</v>
      </c>
      <c r="R3058" s="50" t="s">
        <v>1825</v>
      </c>
      <c r="S3058" s="151">
        <f t="shared" si="1004"/>
        <v>0.22140364583333336</v>
      </c>
      <c r="T3058" s="151">
        <f t="shared" si="1005"/>
        <v>0.11070182291666668</v>
      </c>
      <c r="V3058" s="393">
        <f t="shared" si="1016"/>
        <v>0</v>
      </c>
      <c r="W3058" s="393">
        <f t="shared" si="1017"/>
        <v>0</v>
      </c>
      <c r="X3058" s="53">
        <f t="shared" si="1006"/>
        <v>0.22140364583333336</v>
      </c>
      <c r="Y3058" s="53">
        <f t="shared" si="1007"/>
        <v>0.25779282583333335</v>
      </c>
      <c r="Z3058" s="53">
        <f t="shared" si="1008"/>
        <v>0.11070182291666668</v>
      </c>
      <c r="AA3058" s="53">
        <f t="shared" si="1009"/>
        <v>0.12889641291666667</v>
      </c>
      <c r="AB3058" s="50">
        <f t="shared" si="1010"/>
        <v>3075</v>
      </c>
      <c r="AC3058" s="50">
        <f t="shared" si="1019"/>
        <v>2016</v>
      </c>
      <c r="AD3058" s="50">
        <f t="shared" si="1011"/>
        <v>8</v>
      </c>
      <c r="AE3058" s="56">
        <f t="shared" si="1012"/>
        <v>201608</v>
      </c>
      <c r="AF3058" s="56">
        <f t="shared" si="1000"/>
        <v>32</v>
      </c>
      <c r="AG3058" s="58">
        <f t="shared" si="1018"/>
        <v>3</v>
      </c>
      <c r="AH3058" s="56">
        <f t="shared" si="1013"/>
        <v>6</v>
      </c>
      <c r="AI3058" s="53">
        <f t="shared" si="1014"/>
        <v>0.23959823583333334</v>
      </c>
      <c r="AJ3058" s="56">
        <f t="shared" si="1015"/>
        <v>34.159999999999997</v>
      </c>
    </row>
    <row r="3059" spans="1:36" x14ac:dyDescent="0.25">
      <c r="A3059" s="50">
        <v>3058</v>
      </c>
      <c r="B3059" s="51">
        <v>42589</v>
      </c>
      <c r="C3059" s="75">
        <f t="shared" si="1020"/>
        <v>42589</v>
      </c>
      <c r="D3059" s="50" t="s">
        <v>1225</v>
      </c>
      <c r="E3059" s="50">
        <v>1.5</v>
      </c>
      <c r="F3059" s="50">
        <v>0</v>
      </c>
      <c r="G3059" s="50">
        <v>54</v>
      </c>
      <c r="H3059" s="50">
        <v>19</v>
      </c>
      <c r="I3059" s="53">
        <f t="shared" si="1001"/>
        <v>3.771990740740741E-2</v>
      </c>
      <c r="J3059" s="54">
        <f t="shared" si="1002"/>
        <v>2.5146604938271606E-2</v>
      </c>
      <c r="K3059" s="50" t="s">
        <v>949</v>
      </c>
      <c r="L3059" s="50" t="s">
        <v>1800</v>
      </c>
      <c r="M3059" s="55">
        <f t="shared" si="1003"/>
        <v>1.6569499846578717</v>
      </c>
      <c r="N3059" s="50">
        <v>0</v>
      </c>
      <c r="O3059" s="50" t="s">
        <v>255</v>
      </c>
      <c r="R3059" s="50" t="s">
        <v>1826</v>
      </c>
      <c r="S3059" s="151">
        <f t="shared" si="1004"/>
        <v>6.0351851851851851E-2</v>
      </c>
      <c r="T3059" s="151">
        <f t="shared" si="1005"/>
        <v>3.0175925925925925E-2</v>
      </c>
      <c r="V3059" s="393">
        <f t="shared" si="1016"/>
        <v>0</v>
      </c>
      <c r="W3059" s="393">
        <f t="shared" si="1017"/>
        <v>0</v>
      </c>
      <c r="X3059" s="53">
        <f t="shared" si="1006"/>
        <v>0.65884104938271604</v>
      </c>
      <c r="Y3059" s="53">
        <f t="shared" si="1007"/>
        <v>0.69523022938271606</v>
      </c>
      <c r="Z3059" s="53">
        <f t="shared" si="1008"/>
        <v>0.32942052469135802</v>
      </c>
      <c r="AA3059" s="53">
        <f t="shared" si="1009"/>
        <v>0.34761511469135803</v>
      </c>
      <c r="AB3059" s="50">
        <f t="shared" si="1010"/>
        <v>3855</v>
      </c>
      <c r="AC3059" s="50">
        <f t="shared" si="1019"/>
        <v>2016</v>
      </c>
      <c r="AD3059" s="50">
        <f t="shared" si="1011"/>
        <v>8</v>
      </c>
      <c r="AE3059" s="56">
        <f t="shared" si="1012"/>
        <v>201608</v>
      </c>
      <c r="AF3059" s="56">
        <f t="shared" ref="AF3059:AF3122" si="1021">WEEKNUM(B3059,1)</f>
        <v>33</v>
      </c>
      <c r="AG3059" s="58">
        <f t="shared" si="1018"/>
        <v>0</v>
      </c>
      <c r="AH3059" s="56">
        <f t="shared" si="1013"/>
        <v>7</v>
      </c>
      <c r="AI3059" s="53">
        <f t="shared" si="1014"/>
        <v>0.67703563938271605</v>
      </c>
      <c r="AJ3059" s="56">
        <f t="shared" si="1015"/>
        <v>70.050000000000011</v>
      </c>
    </row>
    <row r="3060" spans="1:36" ht="15.75" x14ac:dyDescent="0.3">
      <c r="A3060" s="50">
        <v>3059</v>
      </c>
      <c r="B3060" s="51">
        <v>42589</v>
      </c>
      <c r="C3060" s="75">
        <f t="shared" si="1020"/>
        <v>42589</v>
      </c>
      <c r="D3060" s="50" t="s">
        <v>1224</v>
      </c>
      <c r="E3060" s="50">
        <v>55</v>
      </c>
      <c r="F3060" s="50">
        <v>3</v>
      </c>
      <c r="G3060" s="50">
        <v>38</v>
      </c>
      <c r="H3060" s="50">
        <v>13</v>
      </c>
      <c r="I3060" s="53">
        <f t="shared" si="1001"/>
        <v>0.15153935185185186</v>
      </c>
      <c r="J3060" s="54">
        <f t="shared" si="1002"/>
        <v>2.7552609427609429E-3</v>
      </c>
      <c r="K3060" s="50" t="s">
        <v>1340</v>
      </c>
      <c r="L3060" s="50" t="s">
        <v>1827</v>
      </c>
      <c r="M3060" s="55">
        <f t="shared" si="1003"/>
        <v>15.122584587184003</v>
      </c>
      <c r="N3060" s="50">
        <v>127</v>
      </c>
      <c r="O3060" s="50" t="s">
        <v>255</v>
      </c>
      <c r="R3060" s="146" t="s">
        <v>1828</v>
      </c>
      <c r="S3060" s="151">
        <f t="shared" si="1004"/>
        <v>0.30858922558922564</v>
      </c>
      <c r="T3060" s="151">
        <f t="shared" si="1005"/>
        <v>0.15429461279461282</v>
      </c>
      <c r="V3060" s="393">
        <f t="shared" si="1016"/>
        <v>0</v>
      </c>
      <c r="W3060" s="393">
        <f t="shared" si="1017"/>
        <v>0</v>
      </c>
      <c r="X3060" s="53">
        <f t="shared" si="1006"/>
        <v>7.2187836700336697E-2</v>
      </c>
      <c r="Y3060" s="53">
        <f t="shared" si="1007"/>
        <v>0.1085770167003367</v>
      </c>
      <c r="Z3060" s="53">
        <f t="shared" si="1008"/>
        <v>3.6093918350168348E-2</v>
      </c>
      <c r="AA3060" s="53">
        <f t="shared" si="1009"/>
        <v>5.4288508350168352E-2</v>
      </c>
      <c r="AB3060" s="50">
        <f t="shared" si="1010"/>
        <v>577</v>
      </c>
      <c r="AC3060" s="50">
        <f t="shared" si="1019"/>
        <v>2016</v>
      </c>
      <c r="AD3060" s="50">
        <f t="shared" si="1011"/>
        <v>8</v>
      </c>
      <c r="AE3060" s="56">
        <f t="shared" si="1012"/>
        <v>201608</v>
      </c>
      <c r="AF3060" s="56">
        <f t="shared" si="1021"/>
        <v>33</v>
      </c>
      <c r="AG3060" s="58">
        <f t="shared" si="1018"/>
        <v>0</v>
      </c>
      <c r="AH3060" s="56">
        <f t="shared" si="1013"/>
        <v>7</v>
      </c>
      <c r="AI3060" s="53">
        <f t="shared" si="1014"/>
        <v>9.0382426700336693E-2</v>
      </c>
      <c r="AJ3060" s="56">
        <f t="shared" si="1015"/>
        <v>55</v>
      </c>
    </row>
    <row r="3061" spans="1:36" x14ac:dyDescent="0.25">
      <c r="A3061" s="50">
        <v>3060</v>
      </c>
      <c r="B3061" s="51">
        <v>42591</v>
      </c>
      <c r="C3061" s="75">
        <f t="shared" si="1020"/>
        <v>42591</v>
      </c>
      <c r="D3061" s="50" t="s">
        <v>1223</v>
      </c>
      <c r="E3061" s="50">
        <v>3.15</v>
      </c>
      <c r="F3061" s="50">
        <v>0</v>
      </c>
      <c r="G3061" s="50">
        <v>35</v>
      </c>
      <c r="H3061" s="50">
        <v>0</v>
      </c>
      <c r="I3061" s="53">
        <f t="shared" si="1001"/>
        <v>2.4305555555555556E-2</v>
      </c>
      <c r="J3061" s="54">
        <f t="shared" si="1002"/>
        <v>7.7160493827160498E-3</v>
      </c>
      <c r="K3061" s="50" t="s">
        <v>1548</v>
      </c>
      <c r="L3061" s="50" t="s">
        <v>1357</v>
      </c>
      <c r="M3061" s="55">
        <f t="shared" si="1003"/>
        <v>5.4000000000000039</v>
      </c>
      <c r="N3061" s="50">
        <v>139</v>
      </c>
      <c r="O3061" s="50" t="s">
        <v>228</v>
      </c>
      <c r="R3061" s="50" t="s">
        <v>1829</v>
      </c>
      <c r="S3061" s="151">
        <f t="shared" si="1004"/>
        <v>0.2021604938271605</v>
      </c>
      <c r="T3061" s="151">
        <f t="shared" si="1005"/>
        <v>0.10108024691358025</v>
      </c>
      <c r="V3061" s="393">
        <f t="shared" si="1016"/>
        <v>0</v>
      </c>
      <c r="W3061" s="393">
        <f t="shared" si="1017"/>
        <v>0</v>
      </c>
      <c r="X3061" s="53">
        <f t="shared" si="1006"/>
        <v>0.2021604938271605</v>
      </c>
      <c r="Y3061" s="53">
        <f t="shared" si="1007"/>
        <v>0.23854967382716047</v>
      </c>
      <c r="Z3061" s="53">
        <f t="shared" si="1008"/>
        <v>0.10108024691358025</v>
      </c>
      <c r="AA3061" s="53">
        <f t="shared" si="1009"/>
        <v>0.11927483691358023</v>
      </c>
      <c r="AB3061" s="50">
        <f t="shared" si="1010"/>
        <v>2582</v>
      </c>
      <c r="AC3061" s="50">
        <f t="shared" si="1019"/>
        <v>2016</v>
      </c>
      <c r="AD3061" s="50">
        <f t="shared" si="1011"/>
        <v>8</v>
      </c>
      <c r="AE3061" s="56">
        <f t="shared" si="1012"/>
        <v>201608</v>
      </c>
      <c r="AF3061" s="56">
        <f t="shared" si="1021"/>
        <v>33</v>
      </c>
      <c r="AG3061" s="58">
        <f t="shared" si="1018"/>
        <v>1</v>
      </c>
      <c r="AH3061" s="56">
        <f t="shared" si="1013"/>
        <v>9</v>
      </c>
      <c r="AI3061" s="53">
        <f t="shared" si="1014"/>
        <v>0.22035508382716049</v>
      </c>
      <c r="AJ3061" s="56">
        <f t="shared" si="1015"/>
        <v>13.450499999999998</v>
      </c>
    </row>
    <row r="3062" spans="1:36" x14ac:dyDescent="0.25">
      <c r="A3062" s="50">
        <v>3061</v>
      </c>
      <c r="B3062" s="51">
        <v>42592</v>
      </c>
      <c r="C3062" s="75">
        <f t="shared" si="1020"/>
        <v>42592</v>
      </c>
      <c r="D3062" s="50" t="s">
        <v>1224</v>
      </c>
      <c r="E3062" s="50">
        <v>15.6</v>
      </c>
      <c r="F3062" s="50">
        <v>0</v>
      </c>
      <c r="G3062" s="50">
        <v>45</v>
      </c>
      <c r="H3062" s="50">
        <v>0</v>
      </c>
      <c r="I3062" s="53">
        <f t="shared" si="1001"/>
        <v>3.125E-2</v>
      </c>
      <c r="J3062" s="54">
        <f t="shared" si="1002"/>
        <v>2.0032051282051285E-3</v>
      </c>
      <c r="K3062" s="50" t="s">
        <v>921</v>
      </c>
      <c r="L3062" s="50" t="s">
        <v>1132</v>
      </c>
      <c r="M3062" s="55">
        <f t="shared" si="1003"/>
        <v>20.800000000000015</v>
      </c>
      <c r="N3062" s="50">
        <v>0</v>
      </c>
      <c r="O3062" s="50" t="s">
        <v>253</v>
      </c>
      <c r="S3062" s="151">
        <f t="shared" si="1004"/>
        <v>0.22435897435897439</v>
      </c>
      <c r="T3062" s="151">
        <f t="shared" si="1005"/>
        <v>0.1121794871794872</v>
      </c>
      <c r="V3062" s="393">
        <f t="shared" si="1016"/>
        <v>0</v>
      </c>
      <c r="W3062" s="393">
        <f t="shared" si="1017"/>
        <v>0</v>
      </c>
      <c r="X3062" s="53">
        <f t="shared" si="1006"/>
        <v>5.2483974358974367E-2</v>
      </c>
      <c r="Y3062" s="53">
        <f t="shared" si="1007"/>
        <v>8.887315435897436E-2</v>
      </c>
      <c r="Z3062" s="53">
        <f t="shared" si="1008"/>
        <v>2.6241987179487183E-2</v>
      </c>
      <c r="AA3062" s="53">
        <f t="shared" si="1009"/>
        <v>4.443657717948718E-2</v>
      </c>
      <c r="AB3062" s="50">
        <f t="shared" si="1010"/>
        <v>188</v>
      </c>
      <c r="AC3062" s="50">
        <f t="shared" si="1019"/>
        <v>2016</v>
      </c>
      <c r="AD3062" s="50">
        <f t="shared" si="1011"/>
        <v>8</v>
      </c>
      <c r="AE3062" s="56">
        <f t="shared" si="1012"/>
        <v>201608</v>
      </c>
      <c r="AF3062" s="56">
        <f t="shared" si="1021"/>
        <v>33</v>
      </c>
      <c r="AG3062" s="58">
        <f t="shared" si="1018"/>
        <v>0</v>
      </c>
      <c r="AH3062" s="56">
        <f t="shared" si="1013"/>
        <v>10</v>
      </c>
      <c r="AI3062" s="53">
        <f t="shared" si="1014"/>
        <v>7.0678564358974363E-2</v>
      </c>
      <c r="AJ3062" s="56">
        <f t="shared" si="1015"/>
        <v>15.6</v>
      </c>
    </row>
    <row r="3063" spans="1:36" x14ac:dyDescent="0.25">
      <c r="A3063" s="50">
        <v>3062</v>
      </c>
      <c r="B3063" s="51">
        <v>42594</v>
      </c>
      <c r="C3063" s="75">
        <f t="shared" si="1020"/>
        <v>42594</v>
      </c>
      <c r="D3063" s="50" t="s">
        <v>1225</v>
      </c>
      <c r="E3063" s="50">
        <v>1</v>
      </c>
      <c r="F3063" s="50">
        <v>0</v>
      </c>
      <c r="G3063" s="50">
        <v>35</v>
      </c>
      <c r="H3063" s="50">
        <v>0</v>
      </c>
      <c r="I3063" s="53">
        <f t="shared" si="1001"/>
        <v>2.4305555555555556E-2</v>
      </c>
      <c r="J3063" s="54">
        <f t="shared" si="1002"/>
        <v>2.4305555555555556E-2</v>
      </c>
      <c r="K3063" s="50" t="s">
        <v>949</v>
      </c>
      <c r="L3063" s="50" t="s">
        <v>40</v>
      </c>
      <c r="M3063" s="55">
        <f t="shared" si="1003"/>
        <v>1.7142857142857155</v>
      </c>
      <c r="N3063" s="50">
        <v>0</v>
      </c>
      <c r="O3063" s="50" t="s">
        <v>228</v>
      </c>
      <c r="S3063" s="151">
        <f t="shared" si="1004"/>
        <v>5.8333333333333334E-2</v>
      </c>
      <c r="T3063" s="151">
        <f t="shared" si="1005"/>
        <v>2.9166666666666667E-2</v>
      </c>
      <c r="V3063" s="393">
        <f t="shared" si="1016"/>
        <v>0</v>
      </c>
      <c r="W3063" s="393">
        <f t="shared" si="1017"/>
        <v>0</v>
      </c>
      <c r="X3063" s="53">
        <f t="shared" si="1006"/>
        <v>0.63680555555555551</v>
      </c>
      <c r="Y3063" s="53">
        <f t="shared" si="1007"/>
        <v>0.67319473555555553</v>
      </c>
      <c r="Z3063" s="53">
        <f t="shared" si="1008"/>
        <v>0.31840277777777776</v>
      </c>
      <c r="AA3063" s="53">
        <f t="shared" si="1009"/>
        <v>0.33659736777777777</v>
      </c>
      <c r="AB3063" s="50">
        <f t="shared" si="1010"/>
        <v>3790</v>
      </c>
      <c r="AC3063" s="50">
        <f t="shared" si="1019"/>
        <v>2016</v>
      </c>
      <c r="AD3063" s="50">
        <f t="shared" si="1011"/>
        <v>8</v>
      </c>
      <c r="AE3063" s="56">
        <f t="shared" si="1012"/>
        <v>201608</v>
      </c>
      <c r="AF3063" s="56">
        <f t="shared" si="1021"/>
        <v>33</v>
      </c>
      <c r="AG3063" s="58">
        <f t="shared" si="1018"/>
        <v>1</v>
      </c>
      <c r="AH3063" s="56">
        <f t="shared" si="1013"/>
        <v>12</v>
      </c>
      <c r="AI3063" s="53">
        <f t="shared" si="1014"/>
        <v>0.65500014555555552</v>
      </c>
      <c r="AJ3063" s="56">
        <f t="shared" si="1015"/>
        <v>46.7</v>
      </c>
    </row>
    <row r="3064" spans="1:36" x14ac:dyDescent="0.25">
      <c r="A3064" s="50">
        <v>3063</v>
      </c>
      <c r="B3064" s="51">
        <v>42595</v>
      </c>
      <c r="C3064" s="75">
        <f t="shared" si="1020"/>
        <v>42595</v>
      </c>
      <c r="D3064" s="50" t="s">
        <v>1223</v>
      </c>
      <c r="E3064" s="50">
        <v>5.3</v>
      </c>
      <c r="F3064" s="50">
        <v>1</v>
      </c>
      <c r="G3064" s="50">
        <v>10</v>
      </c>
      <c r="H3064" s="50">
        <v>24</v>
      </c>
      <c r="I3064" s="53">
        <f t="shared" si="1001"/>
        <v>4.8888888888888891E-2</v>
      </c>
      <c r="J3064" s="54">
        <f t="shared" si="1002"/>
        <v>9.2243186582809233E-3</v>
      </c>
      <c r="K3064" s="50" t="s">
        <v>1772</v>
      </c>
      <c r="L3064" s="50" t="s">
        <v>315</v>
      </c>
      <c r="M3064" s="55">
        <f t="shared" si="1003"/>
        <v>4.5170454545454577</v>
      </c>
      <c r="N3064" s="50">
        <v>0</v>
      </c>
      <c r="O3064" s="50" t="s">
        <v>228</v>
      </c>
      <c r="R3064" s="50" t="s">
        <v>1868</v>
      </c>
      <c r="S3064" s="151">
        <f t="shared" si="1004"/>
        <v>0.24167714884696018</v>
      </c>
      <c r="T3064" s="151">
        <f t="shared" si="1005"/>
        <v>0.12083857442348009</v>
      </c>
      <c r="V3064" s="393">
        <f t="shared" si="1016"/>
        <v>0</v>
      </c>
      <c r="W3064" s="393">
        <f t="shared" si="1017"/>
        <v>0</v>
      </c>
      <c r="X3064" s="53">
        <f t="shared" si="1006"/>
        <v>0.24167714884696018</v>
      </c>
      <c r="Y3064" s="53">
        <f t="shared" si="1007"/>
        <v>0.2780663288469602</v>
      </c>
      <c r="Z3064" s="53">
        <f t="shared" si="1008"/>
        <v>0.12083857442348009</v>
      </c>
      <c r="AA3064" s="53">
        <f t="shared" si="1009"/>
        <v>0.1390331644234801</v>
      </c>
      <c r="AB3064" s="50">
        <f t="shared" si="1010"/>
        <v>3266</v>
      </c>
      <c r="AC3064" s="50">
        <f t="shared" si="1019"/>
        <v>2016</v>
      </c>
      <c r="AD3064" s="50">
        <f t="shared" si="1011"/>
        <v>8</v>
      </c>
      <c r="AE3064" s="56">
        <f t="shared" si="1012"/>
        <v>201608</v>
      </c>
      <c r="AF3064" s="56">
        <f t="shared" si="1021"/>
        <v>33</v>
      </c>
      <c r="AG3064" s="58">
        <f t="shared" si="1018"/>
        <v>0</v>
      </c>
      <c r="AH3064" s="56">
        <f t="shared" si="1013"/>
        <v>13</v>
      </c>
      <c r="AI3064" s="53">
        <f t="shared" si="1014"/>
        <v>0.25987173884696019</v>
      </c>
      <c r="AJ3064" s="56">
        <f t="shared" si="1015"/>
        <v>22.630999999999997</v>
      </c>
    </row>
    <row r="3065" spans="1:36" x14ac:dyDescent="0.25">
      <c r="A3065" s="50">
        <v>3064</v>
      </c>
      <c r="B3065" s="51">
        <v>42596</v>
      </c>
      <c r="C3065" s="75">
        <f t="shared" si="1020"/>
        <v>42596</v>
      </c>
      <c r="D3065" s="50" t="s">
        <v>1225</v>
      </c>
      <c r="E3065" s="50">
        <v>1.2</v>
      </c>
      <c r="F3065" s="50">
        <v>0</v>
      </c>
      <c r="G3065" s="50">
        <v>42</v>
      </c>
      <c r="H3065" s="50">
        <v>47</v>
      </c>
      <c r="I3065" s="53">
        <f t="shared" si="1001"/>
        <v>2.9710648148148149E-2</v>
      </c>
      <c r="J3065" s="54">
        <f t="shared" si="1002"/>
        <v>2.4758873456790124E-2</v>
      </c>
      <c r="K3065" s="50" t="s">
        <v>949</v>
      </c>
      <c r="L3065" s="50" t="s">
        <v>40</v>
      </c>
      <c r="M3065" s="55">
        <f t="shared" si="1003"/>
        <v>1.6828983248928724</v>
      </c>
      <c r="N3065" s="50">
        <v>0</v>
      </c>
      <c r="O3065" s="50" t="s">
        <v>228</v>
      </c>
      <c r="R3065" s="50" t="s">
        <v>1830</v>
      </c>
      <c r="S3065" s="151">
        <f t="shared" si="1004"/>
        <v>5.9421296296296292E-2</v>
      </c>
      <c r="T3065" s="151">
        <f t="shared" si="1005"/>
        <v>2.9710648148148146E-2</v>
      </c>
      <c r="V3065" s="393">
        <f t="shared" si="1016"/>
        <v>0</v>
      </c>
      <c r="W3065" s="393">
        <f t="shared" si="1017"/>
        <v>0</v>
      </c>
      <c r="X3065" s="53">
        <f t="shared" si="1006"/>
        <v>0.64868248456790123</v>
      </c>
      <c r="Y3065" s="53">
        <f t="shared" si="1007"/>
        <v>0.68507166456790114</v>
      </c>
      <c r="Z3065" s="53">
        <f t="shared" si="1008"/>
        <v>0.32434124228395061</v>
      </c>
      <c r="AA3065" s="53">
        <f t="shared" si="1009"/>
        <v>0.34253583228395057</v>
      </c>
      <c r="AB3065" s="50">
        <f t="shared" si="1010"/>
        <v>3825</v>
      </c>
      <c r="AC3065" s="50">
        <f t="shared" si="1019"/>
        <v>2016</v>
      </c>
      <c r="AD3065" s="50">
        <f t="shared" si="1011"/>
        <v>8</v>
      </c>
      <c r="AE3065" s="56">
        <f t="shared" si="1012"/>
        <v>201608</v>
      </c>
      <c r="AF3065" s="56">
        <f t="shared" si="1021"/>
        <v>34</v>
      </c>
      <c r="AG3065" s="58">
        <f t="shared" si="1018"/>
        <v>0</v>
      </c>
      <c r="AH3065" s="56">
        <f t="shared" si="1013"/>
        <v>14</v>
      </c>
      <c r="AI3065" s="53">
        <f t="shared" si="1014"/>
        <v>0.66687707456790113</v>
      </c>
      <c r="AJ3065" s="56">
        <f t="shared" si="1015"/>
        <v>56.04</v>
      </c>
    </row>
    <row r="3066" spans="1:36" x14ac:dyDescent="0.25">
      <c r="A3066" s="50">
        <v>3065</v>
      </c>
      <c r="B3066" s="51">
        <v>42596</v>
      </c>
      <c r="C3066" s="75">
        <f t="shared" si="1020"/>
        <v>42596</v>
      </c>
      <c r="D3066" s="50" t="s">
        <v>1224</v>
      </c>
      <c r="E3066" s="50">
        <v>29</v>
      </c>
      <c r="F3066" s="50">
        <v>1</v>
      </c>
      <c r="G3066" s="50">
        <v>54</v>
      </c>
      <c r="H3066" s="50">
        <v>53</v>
      </c>
      <c r="I3066" s="53">
        <f t="shared" si="1001"/>
        <v>7.9780092592592597E-2</v>
      </c>
      <c r="J3066" s="54">
        <f t="shared" si="1002"/>
        <v>2.7510376756066414E-3</v>
      </c>
      <c r="K3066" s="50" t="s">
        <v>1340</v>
      </c>
      <c r="L3066" s="50" t="s">
        <v>1623</v>
      </c>
      <c r="M3066" s="55">
        <f t="shared" si="1003"/>
        <v>15.145800087044838</v>
      </c>
      <c r="N3066" s="50">
        <v>0</v>
      </c>
      <c r="O3066" s="50" t="s">
        <v>228</v>
      </c>
      <c r="R3066" s="50" t="s">
        <v>1831</v>
      </c>
      <c r="S3066" s="151">
        <f t="shared" si="1004"/>
        <v>0.30811621966794384</v>
      </c>
      <c r="T3066" s="151">
        <f t="shared" si="1005"/>
        <v>0.15405810983397192</v>
      </c>
      <c r="V3066" s="393">
        <f t="shared" si="1016"/>
        <v>0</v>
      </c>
      <c r="W3066" s="393">
        <f t="shared" si="1017"/>
        <v>0</v>
      </c>
      <c r="X3066" s="53">
        <f t="shared" si="1006"/>
        <v>7.2077187100894002E-2</v>
      </c>
      <c r="Y3066" s="53">
        <f t="shared" si="1007"/>
        <v>0.10846636710089401</v>
      </c>
      <c r="Z3066" s="53">
        <f t="shared" si="1008"/>
        <v>3.6038593550447001E-2</v>
      </c>
      <c r="AA3066" s="53">
        <f t="shared" si="1009"/>
        <v>5.4233183550447005E-2</v>
      </c>
      <c r="AB3066" s="50">
        <f t="shared" si="1010"/>
        <v>571</v>
      </c>
      <c r="AC3066" s="50">
        <f t="shared" si="1019"/>
        <v>2016</v>
      </c>
      <c r="AD3066" s="50">
        <f t="shared" si="1011"/>
        <v>8</v>
      </c>
      <c r="AE3066" s="56">
        <f t="shared" si="1012"/>
        <v>201608</v>
      </c>
      <c r="AF3066" s="56">
        <f t="shared" si="1021"/>
        <v>34</v>
      </c>
      <c r="AG3066" s="58">
        <f t="shared" si="1018"/>
        <v>0</v>
      </c>
      <c r="AH3066" s="56">
        <f t="shared" si="1013"/>
        <v>14</v>
      </c>
      <c r="AI3066" s="53">
        <f t="shared" si="1014"/>
        <v>9.0271777100894013E-2</v>
      </c>
      <c r="AJ3066" s="56">
        <f t="shared" si="1015"/>
        <v>29</v>
      </c>
    </row>
    <row r="3067" spans="1:36" x14ac:dyDescent="0.25">
      <c r="A3067" s="50">
        <v>3066</v>
      </c>
      <c r="B3067" s="51">
        <v>42599</v>
      </c>
      <c r="C3067" s="75">
        <f t="shared" si="1020"/>
        <v>42599</v>
      </c>
      <c r="D3067" s="50" t="s">
        <v>1225</v>
      </c>
      <c r="E3067" s="50">
        <v>0.8</v>
      </c>
      <c r="F3067" s="50">
        <v>0</v>
      </c>
      <c r="G3067" s="50">
        <v>30</v>
      </c>
      <c r="H3067" s="50">
        <v>0</v>
      </c>
      <c r="I3067" s="53">
        <f t="shared" si="1001"/>
        <v>2.0833333333333332E-2</v>
      </c>
      <c r="J3067" s="54">
        <f t="shared" si="1002"/>
        <v>2.6041666666666664E-2</v>
      </c>
      <c r="K3067" s="50" t="s">
        <v>949</v>
      </c>
      <c r="L3067" s="50" t="s">
        <v>1758</v>
      </c>
      <c r="M3067" s="55">
        <f t="shared" si="1003"/>
        <v>1.6000000000000014</v>
      </c>
      <c r="N3067" s="50">
        <v>0</v>
      </c>
      <c r="O3067" s="50" t="s">
        <v>255</v>
      </c>
      <c r="R3067" s="50" t="s">
        <v>1832</v>
      </c>
      <c r="S3067" s="151">
        <f t="shared" si="1004"/>
        <v>6.2499999999999993E-2</v>
      </c>
      <c r="T3067" s="151">
        <f t="shared" si="1005"/>
        <v>3.1249999999999997E-2</v>
      </c>
      <c r="V3067" s="393">
        <f t="shared" si="1016"/>
        <v>0</v>
      </c>
      <c r="W3067" s="393">
        <f t="shared" si="1017"/>
        <v>0</v>
      </c>
      <c r="X3067" s="53">
        <f t="shared" si="1006"/>
        <v>0.68229166666666663</v>
      </c>
      <c r="Y3067" s="53">
        <f t="shared" si="1007"/>
        <v>0.71868084666666654</v>
      </c>
      <c r="Z3067" s="53">
        <f t="shared" si="1008"/>
        <v>0.34114583333333331</v>
      </c>
      <c r="AA3067" s="53">
        <f t="shared" si="1009"/>
        <v>0.35934042333333327</v>
      </c>
      <c r="AB3067" s="50">
        <f t="shared" si="1010"/>
        <v>3904</v>
      </c>
      <c r="AC3067" s="50">
        <f t="shared" si="1019"/>
        <v>2016</v>
      </c>
      <c r="AD3067" s="50">
        <f t="shared" si="1011"/>
        <v>8</v>
      </c>
      <c r="AE3067" s="56">
        <f t="shared" si="1012"/>
        <v>201608</v>
      </c>
      <c r="AF3067" s="56">
        <f t="shared" si="1021"/>
        <v>34</v>
      </c>
      <c r="AG3067" s="58">
        <f t="shared" si="1018"/>
        <v>2</v>
      </c>
      <c r="AH3067" s="56">
        <f t="shared" si="1013"/>
        <v>17</v>
      </c>
      <c r="AI3067" s="53">
        <f t="shared" si="1014"/>
        <v>0.70048625666666653</v>
      </c>
      <c r="AJ3067" s="56">
        <f t="shared" si="1015"/>
        <v>37.360000000000007</v>
      </c>
    </row>
    <row r="3068" spans="1:36" x14ac:dyDescent="0.25">
      <c r="A3068" s="50">
        <v>3067</v>
      </c>
      <c r="B3068" s="51">
        <v>42601</v>
      </c>
      <c r="C3068" s="75">
        <f t="shared" si="1020"/>
        <v>42601</v>
      </c>
      <c r="D3068" s="50" t="s">
        <v>1225</v>
      </c>
      <c r="E3068" s="50">
        <v>1</v>
      </c>
      <c r="F3068" s="50">
        <v>0</v>
      </c>
      <c r="G3068" s="50">
        <v>37</v>
      </c>
      <c r="H3068" s="50">
        <v>20</v>
      </c>
      <c r="I3068" s="53">
        <f t="shared" si="1001"/>
        <v>2.5925925925925925E-2</v>
      </c>
      <c r="J3068" s="54">
        <f t="shared" si="1002"/>
        <v>2.5925925925925925E-2</v>
      </c>
      <c r="K3068" s="50" t="s">
        <v>1833</v>
      </c>
      <c r="L3068" s="50" t="s">
        <v>1834</v>
      </c>
      <c r="M3068" s="55">
        <f t="shared" si="1003"/>
        <v>1.6071428571428585</v>
      </c>
      <c r="N3068" s="50">
        <v>0</v>
      </c>
      <c r="O3068" s="50" t="s">
        <v>255</v>
      </c>
      <c r="R3068" s="50" t="s">
        <v>1835</v>
      </c>
      <c r="S3068" s="151">
        <f t="shared" si="1004"/>
        <v>6.222222222222222E-2</v>
      </c>
      <c r="T3068" s="151">
        <f t="shared" si="1005"/>
        <v>3.111111111111111E-2</v>
      </c>
      <c r="V3068" s="393">
        <f t="shared" si="1016"/>
        <v>0</v>
      </c>
      <c r="W3068" s="393">
        <f t="shared" si="1017"/>
        <v>0</v>
      </c>
      <c r="X3068" s="53">
        <f t="shared" si="1006"/>
        <v>0.67925925925925923</v>
      </c>
      <c r="Y3068" s="53">
        <f t="shared" si="1007"/>
        <v>0.71564843925925914</v>
      </c>
      <c r="Z3068" s="53">
        <f t="shared" si="1008"/>
        <v>0.33962962962962961</v>
      </c>
      <c r="AA3068" s="53">
        <f t="shared" si="1009"/>
        <v>0.35782421962962957</v>
      </c>
      <c r="AB3068" s="50">
        <f t="shared" si="1010"/>
        <v>3900</v>
      </c>
      <c r="AC3068" s="50">
        <f t="shared" si="1019"/>
        <v>2016</v>
      </c>
      <c r="AD3068" s="50">
        <f t="shared" si="1011"/>
        <v>8</v>
      </c>
      <c r="AE3068" s="56">
        <f t="shared" si="1012"/>
        <v>201608</v>
      </c>
      <c r="AF3068" s="56">
        <f t="shared" si="1021"/>
        <v>34</v>
      </c>
      <c r="AG3068" s="58">
        <f t="shared" si="1018"/>
        <v>1</v>
      </c>
      <c r="AH3068" s="56">
        <f t="shared" si="1013"/>
        <v>19</v>
      </c>
      <c r="AI3068" s="53">
        <f t="shared" si="1014"/>
        <v>0.69745384925925924</v>
      </c>
      <c r="AJ3068" s="56">
        <f t="shared" si="1015"/>
        <v>46.7</v>
      </c>
    </row>
    <row r="3069" spans="1:36" x14ac:dyDescent="0.25">
      <c r="A3069" s="50">
        <v>3068</v>
      </c>
      <c r="B3069" s="51">
        <v>42601</v>
      </c>
      <c r="C3069" s="75">
        <f t="shared" si="1020"/>
        <v>42601</v>
      </c>
      <c r="D3069" s="50" t="s">
        <v>1224</v>
      </c>
      <c r="E3069" s="50">
        <v>10.5</v>
      </c>
      <c r="F3069" s="50">
        <v>0</v>
      </c>
      <c r="G3069" s="50">
        <v>49</v>
      </c>
      <c r="H3069" s="50">
        <v>41</v>
      </c>
      <c r="I3069" s="53">
        <f t="shared" si="1001"/>
        <v>3.4502314814814812E-2</v>
      </c>
      <c r="J3069" s="54">
        <f t="shared" si="1002"/>
        <v>3.2859347442680772E-3</v>
      </c>
      <c r="K3069" s="50" t="s">
        <v>1833</v>
      </c>
      <c r="L3069" s="50" t="s">
        <v>1836</v>
      </c>
      <c r="M3069" s="55">
        <f t="shared" si="1003"/>
        <v>12.680308621268042</v>
      </c>
      <c r="N3069" s="50">
        <v>0</v>
      </c>
      <c r="O3069" s="50" t="s">
        <v>255</v>
      </c>
      <c r="R3069" s="50" t="s">
        <v>1837</v>
      </c>
      <c r="S3069" s="151">
        <f t="shared" si="1004"/>
        <v>0.36802469135802462</v>
      </c>
      <c r="T3069" s="151">
        <f t="shared" si="1005"/>
        <v>0.18401234567901231</v>
      </c>
      <c r="V3069" s="393">
        <f t="shared" si="1016"/>
        <v>0</v>
      </c>
      <c r="W3069" s="393">
        <f t="shared" si="1017"/>
        <v>0</v>
      </c>
      <c r="X3069" s="53">
        <f t="shared" si="1006"/>
        <v>8.6091490299823617E-2</v>
      </c>
      <c r="Y3069" s="53">
        <f t="shared" si="1007"/>
        <v>0.12248067029982361</v>
      </c>
      <c r="Z3069" s="53">
        <f t="shared" si="1008"/>
        <v>4.3045745149911809E-2</v>
      </c>
      <c r="AA3069" s="53">
        <f t="shared" si="1009"/>
        <v>6.1240335149911805E-2</v>
      </c>
      <c r="AB3069" s="50">
        <f t="shared" si="1010"/>
        <v>861</v>
      </c>
      <c r="AC3069" s="50">
        <f t="shared" si="1019"/>
        <v>2016</v>
      </c>
      <c r="AD3069" s="50">
        <f t="shared" si="1011"/>
        <v>8</v>
      </c>
      <c r="AE3069" s="56">
        <f t="shared" si="1012"/>
        <v>201608</v>
      </c>
      <c r="AF3069" s="56">
        <f t="shared" si="1021"/>
        <v>34</v>
      </c>
      <c r="AG3069" s="58">
        <f t="shared" si="1018"/>
        <v>0</v>
      </c>
      <c r="AH3069" s="56">
        <f t="shared" si="1013"/>
        <v>19</v>
      </c>
      <c r="AI3069" s="53">
        <f t="shared" si="1014"/>
        <v>0.10428608029982361</v>
      </c>
      <c r="AJ3069" s="56">
        <f t="shared" si="1015"/>
        <v>10.5</v>
      </c>
    </row>
    <row r="3070" spans="1:36" x14ac:dyDescent="0.25">
      <c r="A3070" s="50">
        <v>3069</v>
      </c>
      <c r="B3070" s="51">
        <v>42602</v>
      </c>
      <c r="C3070" s="75">
        <f t="shared" si="1020"/>
        <v>42602</v>
      </c>
      <c r="D3070" s="50" t="s">
        <v>1225</v>
      </c>
      <c r="E3070" s="50">
        <v>0.7</v>
      </c>
      <c r="F3070" s="50">
        <v>0</v>
      </c>
      <c r="G3070" s="50">
        <v>28</v>
      </c>
      <c r="H3070" s="50">
        <v>21</v>
      </c>
      <c r="I3070" s="53">
        <f t="shared" si="1001"/>
        <v>1.96875E-2</v>
      </c>
      <c r="J3070" s="54">
        <f t="shared" si="1002"/>
        <v>2.8125000000000001E-2</v>
      </c>
      <c r="K3070" s="50" t="s">
        <v>1833</v>
      </c>
      <c r="L3070" s="50" t="s">
        <v>1838</v>
      </c>
      <c r="M3070" s="55">
        <f t="shared" si="1003"/>
        <v>1.4814814814814825</v>
      </c>
      <c r="N3070" s="50">
        <v>0</v>
      </c>
      <c r="O3070" s="50" t="s">
        <v>255</v>
      </c>
      <c r="R3070" s="50" t="s">
        <v>1839</v>
      </c>
      <c r="S3070" s="151">
        <f t="shared" si="1004"/>
        <v>6.7500000000000004E-2</v>
      </c>
      <c r="T3070" s="151">
        <f t="shared" si="1005"/>
        <v>3.3750000000000002E-2</v>
      </c>
      <c r="V3070" s="393">
        <f t="shared" si="1016"/>
        <v>0</v>
      </c>
      <c r="W3070" s="393">
        <f t="shared" si="1017"/>
        <v>0</v>
      </c>
      <c r="X3070" s="53">
        <f t="shared" si="1006"/>
        <v>0.73687499999999995</v>
      </c>
      <c r="Y3070" s="53">
        <f t="shared" si="1007"/>
        <v>0.77326417999999997</v>
      </c>
      <c r="Z3070" s="53">
        <f t="shared" si="1008"/>
        <v>0.36843749999999997</v>
      </c>
      <c r="AA3070" s="53">
        <f t="shared" si="1009"/>
        <v>0.38663208999999998</v>
      </c>
      <c r="AB3070" s="50">
        <f t="shared" si="1010"/>
        <v>4002</v>
      </c>
      <c r="AC3070" s="50">
        <f t="shared" si="1019"/>
        <v>2016</v>
      </c>
      <c r="AD3070" s="50">
        <f t="shared" si="1011"/>
        <v>8</v>
      </c>
      <c r="AE3070" s="56">
        <f t="shared" si="1012"/>
        <v>201608</v>
      </c>
      <c r="AF3070" s="56">
        <f t="shared" si="1021"/>
        <v>34</v>
      </c>
      <c r="AG3070" s="58">
        <f t="shared" si="1018"/>
        <v>0</v>
      </c>
      <c r="AH3070" s="56">
        <f t="shared" si="1013"/>
        <v>20</v>
      </c>
      <c r="AI3070" s="53">
        <f t="shared" si="1014"/>
        <v>0.75506958999999996</v>
      </c>
      <c r="AJ3070" s="56">
        <f t="shared" si="1015"/>
        <v>32.69</v>
      </c>
    </row>
    <row r="3071" spans="1:36" x14ac:dyDescent="0.25">
      <c r="A3071" s="50">
        <v>3070</v>
      </c>
      <c r="B3071" s="51">
        <v>42603</v>
      </c>
      <c r="C3071" s="75">
        <f t="shared" si="1020"/>
        <v>42603</v>
      </c>
      <c r="D3071" s="50" t="s">
        <v>1225</v>
      </c>
      <c r="E3071" s="50">
        <v>2.4</v>
      </c>
      <c r="F3071" s="50">
        <v>1</v>
      </c>
      <c r="G3071" s="50">
        <v>33</v>
      </c>
      <c r="H3071" s="50">
        <v>38</v>
      </c>
      <c r="I3071" s="53">
        <f t="shared" si="1001"/>
        <v>6.5023148148148149E-2</v>
      </c>
      <c r="J3071" s="54">
        <f t="shared" si="1002"/>
        <v>2.709297839506173E-2</v>
      </c>
      <c r="K3071" s="50" t="s">
        <v>1432</v>
      </c>
      <c r="L3071" s="50" t="s">
        <v>1433</v>
      </c>
      <c r="M3071" s="55">
        <f t="shared" si="1003"/>
        <v>1.5379138483446078</v>
      </c>
      <c r="N3071" s="50">
        <v>0</v>
      </c>
      <c r="O3071" s="50" t="s">
        <v>291</v>
      </c>
      <c r="S3071" s="151">
        <f t="shared" si="1004"/>
        <v>6.5023148148148149E-2</v>
      </c>
      <c r="T3071" s="151">
        <f t="shared" si="1005"/>
        <v>3.2511574074074075E-2</v>
      </c>
      <c r="V3071" s="393">
        <f t="shared" si="1016"/>
        <v>0</v>
      </c>
      <c r="W3071" s="393">
        <f t="shared" si="1017"/>
        <v>0</v>
      </c>
      <c r="X3071" s="53">
        <f t="shared" si="1006"/>
        <v>0.70983603395061734</v>
      </c>
      <c r="Y3071" s="53">
        <f t="shared" si="1007"/>
        <v>0.74622521395061725</v>
      </c>
      <c r="Z3071" s="53">
        <f t="shared" si="1008"/>
        <v>0.35491801697530867</v>
      </c>
      <c r="AA3071" s="53">
        <f t="shared" si="1009"/>
        <v>0.37311260697530862</v>
      </c>
      <c r="AB3071" s="50">
        <f t="shared" si="1010"/>
        <v>3949</v>
      </c>
      <c r="AC3071" s="50">
        <f t="shared" si="1019"/>
        <v>2016</v>
      </c>
      <c r="AD3071" s="50">
        <f t="shared" si="1011"/>
        <v>8</v>
      </c>
      <c r="AE3071" s="56">
        <f t="shared" si="1012"/>
        <v>201608</v>
      </c>
      <c r="AF3071" s="56">
        <f t="shared" si="1021"/>
        <v>35</v>
      </c>
      <c r="AG3071" s="58">
        <f t="shared" si="1018"/>
        <v>0</v>
      </c>
      <c r="AH3071" s="56">
        <f t="shared" si="1013"/>
        <v>21</v>
      </c>
      <c r="AI3071" s="53">
        <f t="shared" si="1014"/>
        <v>0.72803062395061735</v>
      </c>
      <c r="AJ3071" s="56">
        <f t="shared" si="1015"/>
        <v>112.08</v>
      </c>
    </row>
    <row r="3072" spans="1:36" x14ac:dyDescent="0.25">
      <c r="A3072" s="50">
        <v>3071</v>
      </c>
      <c r="B3072" s="51">
        <v>42603</v>
      </c>
      <c r="C3072" s="75">
        <f t="shared" si="1020"/>
        <v>42603</v>
      </c>
      <c r="D3072" s="50" t="s">
        <v>515</v>
      </c>
      <c r="E3072" s="50">
        <v>1</v>
      </c>
      <c r="F3072" s="50">
        <v>0</v>
      </c>
      <c r="G3072" s="50">
        <v>8</v>
      </c>
      <c r="H3072" s="50">
        <v>55</v>
      </c>
      <c r="I3072" s="53">
        <f t="shared" si="1001"/>
        <v>6.1921296296296299E-3</v>
      </c>
      <c r="J3072" s="54">
        <f t="shared" si="1002"/>
        <v>6.1921296296296299E-3</v>
      </c>
      <c r="K3072" s="50" t="s">
        <v>1432</v>
      </c>
      <c r="L3072" s="50" t="s">
        <v>1433</v>
      </c>
      <c r="M3072" s="55">
        <f t="shared" si="1003"/>
        <v>6.7289719626168276</v>
      </c>
      <c r="N3072" s="50">
        <v>0</v>
      </c>
      <c r="O3072" s="50" t="s">
        <v>291</v>
      </c>
      <c r="S3072" s="151">
        <f t="shared" si="1004"/>
        <v>0</v>
      </c>
      <c r="T3072" s="151">
        <f t="shared" si="1005"/>
        <v>0</v>
      </c>
      <c r="V3072" s="393">
        <f t="shared" si="1016"/>
        <v>0</v>
      </c>
      <c r="W3072" s="393">
        <f t="shared" si="1017"/>
        <v>0</v>
      </c>
      <c r="X3072" s="53">
        <f t="shared" si="1006"/>
        <v>0.16223379629629631</v>
      </c>
      <c r="Y3072" s="53">
        <f t="shared" si="1007"/>
        <v>0.1986229762962963</v>
      </c>
      <c r="Z3072" s="53">
        <f t="shared" si="1008"/>
        <v>8.1116898148148153E-2</v>
      </c>
      <c r="AA3072" s="53">
        <f t="shared" si="1009"/>
        <v>9.931148814814815E-2</v>
      </c>
      <c r="AB3072" s="50">
        <f t="shared" si="1010"/>
        <v>1053</v>
      </c>
      <c r="AC3072" s="50">
        <f t="shared" si="1019"/>
        <v>2016</v>
      </c>
      <c r="AD3072" s="50">
        <f t="shared" si="1011"/>
        <v>8</v>
      </c>
      <c r="AE3072" s="56">
        <f t="shared" si="1012"/>
        <v>201608</v>
      </c>
      <c r="AF3072" s="56">
        <f t="shared" si="1021"/>
        <v>35</v>
      </c>
      <c r="AG3072" s="58">
        <f t="shared" si="1018"/>
        <v>0</v>
      </c>
      <c r="AH3072" s="56">
        <f t="shared" si="1013"/>
        <v>21</v>
      </c>
      <c r="AI3072" s="53">
        <f t="shared" si="1014"/>
        <v>0.18042838629629632</v>
      </c>
      <c r="AJ3072" s="56">
        <f t="shared" si="1015"/>
        <v>0</v>
      </c>
    </row>
    <row r="3073" spans="1:36" x14ac:dyDescent="0.25">
      <c r="A3073" s="50">
        <v>3072</v>
      </c>
      <c r="B3073" s="51">
        <v>42603</v>
      </c>
      <c r="C3073" s="75">
        <f t="shared" si="1020"/>
        <v>42603</v>
      </c>
      <c r="D3073" s="50" t="s">
        <v>1224</v>
      </c>
      <c r="E3073" s="50">
        <v>112</v>
      </c>
      <c r="F3073" s="50">
        <v>6</v>
      </c>
      <c r="G3073" s="50">
        <v>29</v>
      </c>
      <c r="H3073" s="50">
        <v>6</v>
      </c>
      <c r="I3073" s="53">
        <f t="shared" si="1001"/>
        <v>0.27020833333333333</v>
      </c>
      <c r="J3073" s="54">
        <f t="shared" si="1002"/>
        <v>2.4125744047619048E-3</v>
      </c>
      <c r="K3073" s="50" t="s">
        <v>1340</v>
      </c>
      <c r="L3073" s="50" t="s">
        <v>1433</v>
      </c>
      <c r="M3073" s="55">
        <f t="shared" si="1003"/>
        <v>17.270624518118748</v>
      </c>
      <c r="N3073" s="50">
        <v>0</v>
      </c>
      <c r="O3073" s="50" t="s">
        <v>1840</v>
      </c>
      <c r="R3073" s="50" t="s">
        <v>1841</v>
      </c>
      <c r="S3073" s="151">
        <f t="shared" si="1004"/>
        <v>0.27020833333333333</v>
      </c>
      <c r="T3073" s="151">
        <f t="shared" si="1005"/>
        <v>0.13510416666666666</v>
      </c>
      <c r="V3073" s="393">
        <f t="shared" si="1016"/>
        <v>0</v>
      </c>
      <c r="W3073" s="393">
        <f t="shared" si="1017"/>
        <v>0</v>
      </c>
      <c r="X3073" s="53">
        <f t="shared" si="1006"/>
        <v>6.3209449404761905E-2</v>
      </c>
      <c r="Y3073" s="53">
        <f t="shared" si="1007"/>
        <v>9.9598629404761899E-2</v>
      </c>
      <c r="Z3073" s="53">
        <f t="shared" si="1008"/>
        <v>3.1604724702380953E-2</v>
      </c>
      <c r="AA3073" s="53">
        <f t="shared" si="1009"/>
        <v>4.9799314702380949E-2</v>
      </c>
      <c r="AB3073" s="50">
        <f t="shared" si="1010"/>
        <v>346</v>
      </c>
      <c r="AC3073" s="50">
        <f t="shared" si="1019"/>
        <v>2016</v>
      </c>
      <c r="AD3073" s="50">
        <f t="shared" si="1011"/>
        <v>8</v>
      </c>
      <c r="AE3073" s="56">
        <f t="shared" si="1012"/>
        <v>201608</v>
      </c>
      <c r="AF3073" s="56">
        <f t="shared" si="1021"/>
        <v>35</v>
      </c>
      <c r="AG3073" s="58">
        <f t="shared" si="1018"/>
        <v>0</v>
      </c>
      <c r="AH3073" s="56">
        <f t="shared" si="1013"/>
        <v>21</v>
      </c>
      <c r="AI3073" s="53">
        <f t="shared" si="1014"/>
        <v>8.1404039404761902E-2</v>
      </c>
      <c r="AJ3073" s="56">
        <f t="shared" si="1015"/>
        <v>112</v>
      </c>
    </row>
    <row r="3074" spans="1:36" x14ac:dyDescent="0.25">
      <c r="A3074" s="50">
        <v>3073</v>
      </c>
      <c r="B3074" s="51">
        <v>42603</v>
      </c>
      <c r="C3074" s="75">
        <f t="shared" si="1020"/>
        <v>42603</v>
      </c>
      <c r="D3074" s="50" t="s">
        <v>516</v>
      </c>
      <c r="E3074" s="50">
        <v>1</v>
      </c>
      <c r="F3074" s="50">
        <v>0</v>
      </c>
      <c r="G3074" s="50">
        <v>8</v>
      </c>
      <c r="H3074" s="50">
        <v>58</v>
      </c>
      <c r="I3074" s="53">
        <f t="shared" ref="I3074:I3137" si="1022">IF(E3074&gt;0,TIME(F3074,G3074,H3074),"")</f>
        <v>6.2268518518518515E-3</v>
      </c>
      <c r="J3074" s="54">
        <f t="shared" ref="J3074:J3137" si="1023">IF(E3074&gt;0,TIME(F3074,G3074,H3074)/E3074,"")</f>
        <v>6.2268518518518515E-3</v>
      </c>
      <c r="K3074" s="50" t="s">
        <v>1432</v>
      </c>
      <c r="L3074" s="50" t="s">
        <v>1433</v>
      </c>
      <c r="M3074" s="55">
        <f t="shared" ref="M3074:M3137" si="1024">IF(D3074&gt;0,0.0416666666666667/J3074,"")</f>
        <v>6.6914498141263996</v>
      </c>
      <c r="N3074" s="50">
        <v>0</v>
      </c>
      <c r="O3074" s="50" t="s">
        <v>1840</v>
      </c>
      <c r="S3074" s="151">
        <f t="shared" ref="S3074:S3137" si="1025">IF("1-Swim"=D3074,J3074*2.4,IF("2-Bike"=D3074,J3074*112,IF("3-Run"=D3074,J3074*26.2,0)))</f>
        <v>0</v>
      </c>
      <c r="T3074" s="151">
        <f t="shared" ref="T3074:T3137" si="1026">S3074/2</f>
        <v>0</v>
      </c>
      <c r="V3074" s="393">
        <f t="shared" si="1016"/>
        <v>0</v>
      </c>
      <c r="W3074" s="393">
        <f t="shared" si="1017"/>
        <v>0</v>
      </c>
      <c r="X3074" s="53">
        <f t="shared" ref="X3074:X3137" si="1027">J3074*26.2</f>
        <v>0.16314351851851849</v>
      </c>
      <c r="Y3074" s="53">
        <f t="shared" ref="Y3074:Y3137" si="1028">(J3074+0.0013889)*26.2</f>
        <v>0.19953269851851851</v>
      </c>
      <c r="Z3074" s="53">
        <f t="shared" ref="Z3074:Z3137" si="1029">X3074/2</f>
        <v>8.1571759259259247E-2</v>
      </c>
      <c r="AA3074" s="53">
        <f t="shared" ref="AA3074:AA3137" si="1030">Y3074/2</f>
        <v>9.9766349259259257E-2</v>
      </c>
      <c r="AB3074" s="50">
        <f t="shared" ref="AB3074:AB3137" si="1031">RANK(J3074,J:J,1)</f>
        <v>1064</v>
      </c>
      <c r="AC3074" s="50">
        <f t="shared" si="1019"/>
        <v>2016</v>
      </c>
      <c r="AD3074" s="50">
        <f t="shared" ref="AD3074:AD3137" si="1032">MONTH(B3074)</f>
        <v>8</v>
      </c>
      <c r="AE3074" s="56">
        <f t="shared" ref="AE3074:AE3137" si="1033">AC3074*100+AD3074</f>
        <v>201608</v>
      </c>
      <c r="AF3074" s="56">
        <f t="shared" si="1021"/>
        <v>35</v>
      </c>
      <c r="AG3074" s="58">
        <f t="shared" si="1018"/>
        <v>0</v>
      </c>
      <c r="AH3074" s="56">
        <f t="shared" ref="AH3074:AH3137" si="1034">DAY(B3074)</f>
        <v>21</v>
      </c>
      <c r="AI3074" s="53">
        <f t="shared" ref="AI3074:AI3137" si="1035">Z3074+AA3074</f>
        <v>0.1813381085185185</v>
      </c>
      <c r="AJ3074" s="56">
        <f t="shared" ref="AJ3074:AJ3137" si="1036">IF("1-Swim"=D3074,E3074*46.7,IF("2-Bike"=D3074,E3074,IF("3-Run"=D3074,E3074*4.27,0)))</f>
        <v>0</v>
      </c>
    </row>
    <row r="3075" spans="1:36" x14ac:dyDescent="0.25">
      <c r="A3075" s="50">
        <v>3074</v>
      </c>
      <c r="B3075" s="51">
        <v>42603</v>
      </c>
      <c r="C3075" s="75">
        <f t="shared" si="1020"/>
        <v>42603</v>
      </c>
      <c r="D3075" s="50" t="s">
        <v>1223</v>
      </c>
      <c r="E3075" s="50">
        <v>26.2</v>
      </c>
      <c r="F3075" s="50">
        <v>6</v>
      </c>
      <c r="G3075" s="50">
        <v>28</v>
      </c>
      <c r="H3075" s="50">
        <v>31</v>
      </c>
      <c r="I3075" s="53">
        <f t="shared" si="1022"/>
        <v>0.26980324074074075</v>
      </c>
      <c r="J3075" s="54">
        <f t="shared" si="1023"/>
        <v>1.0297833616058807E-2</v>
      </c>
      <c r="K3075" s="50" t="s">
        <v>1772</v>
      </c>
      <c r="L3075" s="50" t="s">
        <v>1433</v>
      </c>
      <c r="M3075" s="55">
        <f t="shared" si="1024"/>
        <v>4.0461584659602794</v>
      </c>
      <c r="N3075" s="50">
        <v>0</v>
      </c>
      <c r="O3075" s="50" t="s">
        <v>1840</v>
      </c>
      <c r="S3075" s="151">
        <f t="shared" si="1025"/>
        <v>0.26980324074074075</v>
      </c>
      <c r="T3075" s="151">
        <f t="shared" si="1026"/>
        <v>0.13490162037037037</v>
      </c>
      <c r="V3075" s="393">
        <f t="shared" ref="V3075:V3138" si="1037">U3075*0.000568182</f>
        <v>0</v>
      </c>
      <c r="W3075" s="393">
        <f t="shared" ref="W3075:W3138" si="1038">U3075*0.0006213713910761</f>
        <v>0</v>
      </c>
      <c r="X3075" s="53">
        <f t="shared" si="1027"/>
        <v>0.26980324074074075</v>
      </c>
      <c r="Y3075" s="53">
        <f t="shared" si="1028"/>
        <v>0.30619242074074077</v>
      </c>
      <c r="Z3075" s="53">
        <f t="shared" si="1029"/>
        <v>0.13490162037037037</v>
      </c>
      <c r="AA3075" s="53">
        <f t="shared" si="1030"/>
        <v>0.15309621037037038</v>
      </c>
      <c r="AB3075" s="50">
        <f t="shared" si="1031"/>
        <v>3421</v>
      </c>
      <c r="AC3075" s="50">
        <f t="shared" si="1019"/>
        <v>2016</v>
      </c>
      <c r="AD3075" s="50">
        <f t="shared" si="1032"/>
        <v>8</v>
      </c>
      <c r="AE3075" s="56">
        <f t="shared" si="1033"/>
        <v>201608</v>
      </c>
      <c r="AF3075" s="56">
        <f t="shared" si="1021"/>
        <v>35</v>
      </c>
      <c r="AG3075" s="58">
        <f t="shared" si="1018"/>
        <v>0</v>
      </c>
      <c r="AH3075" s="56">
        <f t="shared" si="1034"/>
        <v>21</v>
      </c>
      <c r="AI3075" s="53">
        <f t="shared" si="1035"/>
        <v>0.28799783074074076</v>
      </c>
      <c r="AJ3075" s="56">
        <f t="shared" si="1036"/>
        <v>111.87399999999998</v>
      </c>
    </row>
    <row r="3076" spans="1:36" x14ac:dyDescent="0.25">
      <c r="A3076" s="50">
        <v>3379</v>
      </c>
      <c r="B3076" s="51">
        <v>42603</v>
      </c>
      <c r="C3076" s="75">
        <f t="shared" si="1020"/>
        <v>42603</v>
      </c>
      <c r="D3076" s="50" t="s">
        <v>713</v>
      </c>
      <c r="E3076" s="50">
        <v>1</v>
      </c>
      <c r="F3076" s="50">
        <v>0</v>
      </c>
      <c r="G3076" s="50">
        <v>12</v>
      </c>
      <c r="H3076" s="50">
        <v>8</v>
      </c>
      <c r="I3076" s="53">
        <f t="shared" si="1022"/>
        <v>8.4259259259259253E-3</v>
      </c>
      <c r="J3076" s="54">
        <f t="shared" si="1023"/>
        <v>8.4259259259259253E-3</v>
      </c>
      <c r="K3076" s="50" t="s">
        <v>1772</v>
      </c>
      <c r="L3076" s="50" t="s">
        <v>1433</v>
      </c>
      <c r="M3076" s="55">
        <f t="shared" si="1024"/>
        <v>4.9450549450549497</v>
      </c>
      <c r="N3076" s="50">
        <v>0</v>
      </c>
      <c r="S3076" s="151">
        <f t="shared" si="1025"/>
        <v>0</v>
      </c>
      <c r="T3076" s="151">
        <f t="shared" si="1026"/>
        <v>0</v>
      </c>
      <c r="V3076" s="393">
        <f t="shared" si="1037"/>
        <v>0</v>
      </c>
      <c r="W3076" s="393">
        <f t="shared" si="1038"/>
        <v>0</v>
      </c>
      <c r="X3076" s="53">
        <f t="shared" si="1027"/>
        <v>0.22075925925925924</v>
      </c>
      <c r="Y3076" s="53">
        <f t="shared" si="1028"/>
        <v>0.25714843925925923</v>
      </c>
      <c r="Z3076" s="53">
        <f t="shared" si="1029"/>
        <v>0.11037962962962962</v>
      </c>
      <c r="AA3076" s="53">
        <f t="shared" si="1030"/>
        <v>0.12857421962962962</v>
      </c>
      <c r="AB3076" s="50">
        <f t="shared" si="1031"/>
        <v>3065</v>
      </c>
      <c r="AC3076" s="50">
        <f t="shared" si="1019"/>
        <v>2016</v>
      </c>
      <c r="AD3076" s="50">
        <f t="shared" si="1032"/>
        <v>8</v>
      </c>
      <c r="AE3076" s="56">
        <f t="shared" si="1033"/>
        <v>201608</v>
      </c>
      <c r="AF3076" s="56">
        <f t="shared" si="1021"/>
        <v>35</v>
      </c>
      <c r="AG3076" s="58">
        <f t="shared" si="1018"/>
        <v>0</v>
      </c>
      <c r="AH3076" s="56">
        <f t="shared" si="1034"/>
        <v>21</v>
      </c>
      <c r="AI3076" s="53">
        <f t="shared" si="1035"/>
        <v>0.23895384925925922</v>
      </c>
      <c r="AJ3076" s="56">
        <f t="shared" si="1036"/>
        <v>0</v>
      </c>
    </row>
    <row r="3077" spans="1:36" x14ac:dyDescent="0.25">
      <c r="A3077" s="50">
        <v>3380</v>
      </c>
      <c r="B3077" s="51">
        <v>42603</v>
      </c>
      <c r="C3077" s="75">
        <f t="shared" si="1020"/>
        <v>42603</v>
      </c>
      <c r="D3077" s="50" t="s">
        <v>714</v>
      </c>
      <c r="E3077" s="50">
        <v>1</v>
      </c>
      <c r="F3077" s="50">
        <v>0</v>
      </c>
      <c r="G3077" s="50">
        <v>11</v>
      </c>
      <c r="H3077" s="50">
        <v>58</v>
      </c>
      <c r="I3077" s="53">
        <f t="shared" si="1022"/>
        <v>8.3101851851851861E-3</v>
      </c>
      <c r="J3077" s="54">
        <f t="shared" si="1023"/>
        <v>8.3101851851851861E-3</v>
      </c>
      <c r="K3077" s="50" t="s">
        <v>1772</v>
      </c>
      <c r="L3077" s="50" t="s">
        <v>1433</v>
      </c>
      <c r="M3077" s="55">
        <f t="shared" si="1024"/>
        <v>5.0139275766016747</v>
      </c>
      <c r="N3077" s="50">
        <v>0</v>
      </c>
      <c r="S3077" s="151">
        <f t="shared" si="1025"/>
        <v>0</v>
      </c>
      <c r="T3077" s="151">
        <f t="shared" si="1026"/>
        <v>0</v>
      </c>
      <c r="V3077" s="393">
        <f t="shared" si="1037"/>
        <v>0</v>
      </c>
      <c r="W3077" s="393">
        <f t="shared" si="1038"/>
        <v>0</v>
      </c>
      <c r="X3077" s="53">
        <f t="shared" si="1027"/>
        <v>0.21772685185185187</v>
      </c>
      <c r="Y3077" s="53">
        <f t="shared" si="1028"/>
        <v>0.25411603185185189</v>
      </c>
      <c r="Z3077" s="53">
        <f t="shared" si="1029"/>
        <v>0.10886342592592593</v>
      </c>
      <c r="AA3077" s="53">
        <f t="shared" si="1030"/>
        <v>0.12705801592592594</v>
      </c>
      <c r="AB3077" s="50">
        <f t="shared" si="1031"/>
        <v>2995</v>
      </c>
      <c r="AC3077" s="50">
        <f t="shared" si="1019"/>
        <v>2016</v>
      </c>
      <c r="AD3077" s="50">
        <f t="shared" si="1032"/>
        <v>8</v>
      </c>
      <c r="AE3077" s="56">
        <f t="shared" si="1033"/>
        <v>201608</v>
      </c>
      <c r="AF3077" s="56">
        <f t="shared" si="1021"/>
        <v>35</v>
      </c>
      <c r="AG3077" s="58">
        <f t="shared" si="1018"/>
        <v>0</v>
      </c>
      <c r="AH3077" s="56">
        <f t="shared" si="1034"/>
        <v>21</v>
      </c>
      <c r="AI3077" s="53">
        <f t="shared" si="1035"/>
        <v>0.23592144185185188</v>
      </c>
      <c r="AJ3077" s="56">
        <f t="shared" si="1036"/>
        <v>0</v>
      </c>
    </row>
    <row r="3078" spans="1:36" x14ac:dyDescent="0.25">
      <c r="A3078" s="50">
        <v>3381</v>
      </c>
      <c r="B3078" s="51">
        <v>42603</v>
      </c>
      <c r="C3078" s="75">
        <f t="shared" si="1020"/>
        <v>42603</v>
      </c>
      <c r="D3078" s="50" t="s">
        <v>715</v>
      </c>
      <c r="E3078" s="50">
        <v>1</v>
      </c>
      <c r="F3078" s="50">
        <v>0</v>
      </c>
      <c r="G3078" s="50">
        <v>11</v>
      </c>
      <c r="H3078" s="50">
        <v>30</v>
      </c>
      <c r="I3078" s="53">
        <f t="shared" si="1022"/>
        <v>7.9861111111111122E-3</v>
      </c>
      <c r="J3078" s="54">
        <f t="shared" si="1023"/>
        <v>7.9861111111111122E-3</v>
      </c>
      <c r="K3078" s="50" t="s">
        <v>1772</v>
      </c>
      <c r="L3078" s="50" t="s">
        <v>1433</v>
      </c>
      <c r="M3078" s="55">
        <f t="shared" si="1024"/>
        <v>5.2173913043478297</v>
      </c>
      <c r="N3078" s="50">
        <v>0</v>
      </c>
      <c r="S3078" s="151">
        <f t="shared" si="1025"/>
        <v>0</v>
      </c>
      <c r="T3078" s="151">
        <f t="shared" si="1026"/>
        <v>0</v>
      </c>
      <c r="V3078" s="393">
        <f t="shared" si="1037"/>
        <v>0</v>
      </c>
      <c r="W3078" s="393">
        <f t="shared" si="1038"/>
        <v>0</v>
      </c>
      <c r="X3078" s="53">
        <f t="shared" si="1027"/>
        <v>0.20923611111111112</v>
      </c>
      <c r="Y3078" s="53">
        <f t="shared" si="1028"/>
        <v>0.24562529111111114</v>
      </c>
      <c r="Z3078" s="53">
        <f t="shared" si="1029"/>
        <v>0.10461805555555556</v>
      </c>
      <c r="AA3078" s="53">
        <f t="shared" si="1030"/>
        <v>0.12281264555555557</v>
      </c>
      <c r="AB3078" s="50">
        <f t="shared" si="1031"/>
        <v>2804</v>
      </c>
      <c r="AC3078" s="50">
        <f t="shared" si="1019"/>
        <v>2016</v>
      </c>
      <c r="AD3078" s="50">
        <f t="shared" si="1032"/>
        <v>8</v>
      </c>
      <c r="AE3078" s="56">
        <f t="shared" si="1033"/>
        <v>201608</v>
      </c>
      <c r="AF3078" s="56">
        <f t="shared" si="1021"/>
        <v>35</v>
      </c>
      <c r="AG3078" s="58">
        <f t="shared" si="1018"/>
        <v>0</v>
      </c>
      <c r="AH3078" s="56">
        <f t="shared" si="1034"/>
        <v>21</v>
      </c>
      <c r="AI3078" s="53">
        <f t="shared" si="1035"/>
        <v>0.22743070111111113</v>
      </c>
      <c r="AJ3078" s="56">
        <f t="shared" si="1036"/>
        <v>0</v>
      </c>
    </row>
    <row r="3079" spans="1:36" x14ac:dyDescent="0.25">
      <c r="A3079" s="50">
        <v>3382</v>
      </c>
      <c r="B3079" s="51">
        <v>42603</v>
      </c>
      <c r="C3079" s="75">
        <f t="shared" si="1020"/>
        <v>42603</v>
      </c>
      <c r="D3079" s="50" t="s">
        <v>716</v>
      </c>
      <c r="E3079" s="50">
        <v>1</v>
      </c>
      <c r="F3079" s="50">
        <v>0</v>
      </c>
      <c r="G3079" s="50">
        <v>12</v>
      </c>
      <c r="H3079" s="50">
        <v>2</v>
      </c>
      <c r="I3079" s="53">
        <f t="shared" si="1022"/>
        <v>8.3564814814814804E-3</v>
      </c>
      <c r="J3079" s="54">
        <f t="shared" si="1023"/>
        <v>8.3564814814814804E-3</v>
      </c>
      <c r="K3079" s="50" t="s">
        <v>1772</v>
      </c>
      <c r="L3079" s="50" t="s">
        <v>1433</v>
      </c>
      <c r="M3079" s="55">
        <f t="shared" si="1024"/>
        <v>4.9861495844875394</v>
      </c>
      <c r="N3079" s="50">
        <v>0</v>
      </c>
      <c r="S3079" s="151">
        <f t="shared" si="1025"/>
        <v>0</v>
      </c>
      <c r="T3079" s="151">
        <f t="shared" si="1026"/>
        <v>0</v>
      </c>
      <c r="V3079" s="393">
        <f t="shared" si="1037"/>
        <v>0</v>
      </c>
      <c r="W3079" s="393">
        <f t="shared" si="1038"/>
        <v>0</v>
      </c>
      <c r="X3079" s="53">
        <f t="shared" si="1027"/>
        <v>0.21893981481481478</v>
      </c>
      <c r="Y3079" s="53">
        <f t="shared" si="1028"/>
        <v>0.2553289948148148</v>
      </c>
      <c r="Z3079" s="53">
        <f t="shared" si="1029"/>
        <v>0.10946990740740739</v>
      </c>
      <c r="AA3079" s="53">
        <f t="shared" si="1030"/>
        <v>0.1276644974074074</v>
      </c>
      <c r="AB3079" s="50">
        <f t="shared" si="1031"/>
        <v>3034</v>
      </c>
      <c r="AC3079" s="50">
        <f t="shared" si="1019"/>
        <v>2016</v>
      </c>
      <c r="AD3079" s="50">
        <f t="shared" si="1032"/>
        <v>8</v>
      </c>
      <c r="AE3079" s="56">
        <f t="shared" si="1033"/>
        <v>201608</v>
      </c>
      <c r="AF3079" s="56">
        <f t="shared" si="1021"/>
        <v>35</v>
      </c>
      <c r="AG3079" s="58">
        <f t="shared" si="1018"/>
        <v>0</v>
      </c>
      <c r="AH3079" s="56">
        <f t="shared" si="1034"/>
        <v>21</v>
      </c>
      <c r="AI3079" s="53">
        <f t="shared" si="1035"/>
        <v>0.23713440481481479</v>
      </c>
      <c r="AJ3079" s="56">
        <f t="shared" si="1036"/>
        <v>0</v>
      </c>
    </row>
    <row r="3080" spans="1:36" x14ac:dyDescent="0.25">
      <c r="A3080" s="50">
        <v>3383</v>
      </c>
      <c r="B3080" s="51">
        <v>42603</v>
      </c>
      <c r="C3080" s="75">
        <f t="shared" si="1020"/>
        <v>42603</v>
      </c>
      <c r="D3080" s="50" t="s">
        <v>717</v>
      </c>
      <c r="E3080" s="50">
        <v>1</v>
      </c>
      <c r="F3080" s="50">
        <v>0</v>
      </c>
      <c r="G3080" s="50">
        <v>13</v>
      </c>
      <c r="H3080" s="50">
        <v>9</v>
      </c>
      <c r="I3080" s="53">
        <f t="shared" si="1022"/>
        <v>9.1319444444444443E-3</v>
      </c>
      <c r="J3080" s="54">
        <f t="shared" si="1023"/>
        <v>9.1319444444444443E-3</v>
      </c>
      <c r="K3080" s="50" t="s">
        <v>1772</v>
      </c>
      <c r="L3080" s="50" t="s">
        <v>1433</v>
      </c>
      <c r="M3080" s="55">
        <f t="shared" si="1024"/>
        <v>4.5627376425855548</v>
      </c>
      <c r="N3080" s="50">
        <v>0</v>
      </c>
      <c r="S3080" s="151">
        <f t="shared" si="1025"/>
        <v>0</v>
      </c>
      <c r="T3080" s="151">
        <f t="shared" si="1026"/>
        <v>0</v>
      </c>
      <c r="V3080" s="393">
        <f t="shared" si="1037"/>
        <v>0</v>
      </c>
      <c r="W3080" s="393">
        <f t="shared" si="1038"/>
        <v>0</v>
      </c>
      <c r="X3080" s="53">
        <f t="shared" si="1027"/>
        <v>0.23925694444444442</v>
      </c>
      <c r="Y3080" s="53">
        <f t="shared" si="1028"/>
        <v>0.27564612444444442</v>
      </c>
      <c r="Z3080" s="53">
        <f t="shared" si="1029"/>
        <v>0.11962847222222221</v>
      </c>
      <c r="AA3080" s="53">
        <f t="shared" si="1030"/>
        <v>0.13782306222222221</v>
      </c>
      <c r="AB3080" s="50">
        <f t="shared" si="1031"/>
        <v>3248</v>
      </c>
      <c r="AC3080" s="50">
        <f t="shared" si="1019"/>
        <v>2016</v>
      </c>
      <c r="AD3080" s="50">
        <f t="shared" si="1032"/>
        <v>8</v>
      </c>
      <c r="AE3080" s="56">
        <f t="shared" si="1033"/>
        <v>201608</v>
      </c>
      <c r="AF3080" s="56">
        <f t="shared" si="1021"/>
        <v>35</v>
      </c>
      <c r="AG3080" s="58">
        <f t="shared" si="1018"/>
        <v>0</v>
      </c>
      <c r="AH3080" s="56">
        <f t="shared" si="1034"/>
        <v>21</v>
      </c>
      <c r="AI3080" s="53">
        <f t="shared" si="1035"/>
        <v>0.25745153444444441</v>
      </c>
      <c r="AJ3080" s="56">
        <f t="shared" si="1036"/>
        <v>0</v>
      </c>
    </row>
    <row r="3081" spans="1:36" x14ac:dyDescent="0.25">
      <c r="A3081" s="50">
        <v>3384</v>
      </c>
      <c r="B3081" s="51">
        <v>42603</v>
      </c>
      <c r="C3081" s="75">
        <f t="shared" si="1020"/>
        <v>42603</v>
      </c>
      <c r="D3081" s="50" t="s">
        <v>718</v>
      </c>
      <c r="E3081" s="50">
        <v>1</v>
      </c>
      <c r="F3081" s="50">
        <v>0</v>
      </c>
      <c r="G3081" s="50">
        <v>13</v>
      </c>
      <c r="H3081" s="50">
        <v>5</v>
      </c>
      <c r="I3081" s="53">
        <f t="shared" si="1022"/>
        <v>9.0856481481481483E-3</v>
      </c>
      <c r="J3081" s="54">
        <f t="shared" si="1023"/>
        <v>9.0856481481481483E-3</v>
      </c>
      <c r="K3081" s="50" t="s">
        <v>1772</v>
      </c>
      <c r="L3081" s="50" t="s">
        <v>1433</v>
      </c>
      <c r="M3081" s="55">
        <f t="shared" si="1024"/>
        <v>4.5859872611465002</v>
      </c>
      <c r="N3081" s="50">
        <v>0</v>
      </c>
      <c r="S3081" s="151">
        <f t="shared" si="1025"/>
        <v>0</v>
      </c>
      <c r="T3081" s="151">
        <f t="shared" si="1026"/>
        <v>0</v>
      </c>
      <c r="V3081" s="393">
        <f t="shared" si="1037"/>
        <v>0</v>
      </c>
      <c r="W3081" s="393">
        <f t="shared" si="1038"/>
        <v>0</v>
      </c>
      <c r="X3081" s="53">
        <f t="shared" si="1027"/>
        <v>0.23804398148148148</v>
      </c>
      <c r="Y3081" s="53">
        <f t="shared" si="1028"/>
        <v>0.2744331614814815</v>
      </c>
      <c r="Z3081" s="53">
        <f t="shared" si="1029"/>
        <v>0.11902199074074074</v>
      </c>
      <c r="AA3081" s="53">
        <f t="shared" si="1030"/>
        <v>0.13721658074074075</v>
      </c>
      <c r="AB3081" s="50">
        <f t="shared" si="1031"/>
        <v>3243</v>
      </c>
      <c r="AC3081" s="50">
        <f t="shared" si="1019"/>
        <v>2016</v>
      </c>
      <c r="AD3081" s="50">
        <f t="shared" si="1032"/>
        <v>8</v>
      </c>
      <c r="AE3081" s="56">
        <f t="shared" si="1033"/>
        <v>201608</v>
      </c>
      <c r="AF3081" s="56">
        <f t="shared" si="1021"/>
        <v>35</v>
      </c>
      <c r="AG3081" s="58">
        <f t="shared" ref="AG3081:AG3103" si="1039">IF(ISBLANK(B3081)," ",MAX(B3081-B3080-1,0))</f>
        <v>0</v>
      </c>
      <c r="AH3081" s="56">
        <f t="shared" si="1034"/>
        <v>21</v>
      </c>
      <c r="AI3081" s="53">
        <f t="shared" si="1035"/>
        <v>0.25623857148148149</v>
      </c>
      <c r="AJ3081" s="56">
        <f t="shared" si="1036"/>
        <v>0</v>
      </c>
    </row>
    <row r="3082" spans="1:36" x14ac:dyDescent="0.25">
      <c r="A3082" s="50">
        <v>3385</v>
      </c>
      <c r="B3082" s="51">
        <v>42603</v>
      </c>
      <c r="C3082" s="75">
        <f t="shared" si="1020"/>
        <v>42603</v>
      </c>
      <c r="D3082" s="50" t="s">
        <v>719</v>
      </c>
      <c r="E3082" s="50">
        <v>1</v>
      </c>
      <c r="F3082" s="50">
        <v>0</v>
      </c>
      <c r="G3082" s="50">
        <v>13</v>
      </c>
      <c r="H3082" s="50">
        <v>43</v>
      </c>
      <c r="I3082" s="53">
        <f t="shared" si="1022"/>
        <v>9.525462962962963E-3</v>
      </c>
      <c r="J3082" s="54">
        <f t="shared" si="1023"/>
        <v>9.525462962962963E-3</v>
      </c>
      <c r="K3082" s="50" t="s">
        <v>1772</v>
      </c>
      <c r="L3082" s="50" t="s">
        <v>1433</v>
      </c>
      <c r="M3082" s="55">
        <f t="shared" si="1024"/>
        <v>4.3742405832320808</v>
      </c>
      <c r="N3082" s="50">
        <v>0</v>
      </c>
      <c r="S3082" s="151">
        <f t="shared" si="1025"/>
        <v>0</v>
      </c>
      <c r="T3082" s="151">
        <f t="shared" si="1026"/>
        <v>0</v>
      </c>
      <c r="V3082" s="393">
        <f t="shared" si="1037"/>
        <v>0</v>
      </c>
      <c r="W3082" s="393">
        <f t="shared" si="1038"/>
        <v>0</v>
      </c>
      <c r="X3082" s="53">
        <f t="shared" si="1027"/>
        <v>0.24956712962962962</v>
      </c>
      <c r="Y3082" s="53">
        <f t="shared" si="1028"/>
        <v>0.28595630962962965</v>
      </c>
      <c r="Z3082" s="53">
        <f t="shared" si="1029"/>
        <v>0.12478356481481481</v>
      </c>
      <c r="AA3082" s="53">
        <f t="shared" si="1030"/>
        <v>0.14297815481481482</v>
      </c>
      <c r="AB3082" s="50">
        <f t="shared" si="1031"/>
        <v>3312</v>
      </c>
      <c r="AC3082" s="50">
        <f t="shared" si="1019"/>
        <v>2016</v>
      </c>
      <c r="AD3082" s="50">
        <f t="shared" si="1032"/>
        <v>8</v>
      </c>
      <c r="AE3082" s="56">
        <f t="shared" si="1033"/>
        <v>201608</v>
      </c>
      <c r="AF3082" s="56">
        <f t="shared" si="1021"/>
        <v>35</v>
      </c>
      <c r="AG3082" s="58">
        <f t="shared" si="1039"/>
        <v>0</v>
      </c>
      <c r="AH3082" s="56">
        <f t="shared" si="1034"/>
        <v>21</v>
      </c>
      <c r="AI3082" s="53">
        <f t="shared" si="1035"/>
        <v>0.26776171962962964</v>
      </c>
      <c r="AJ3082" s="56">
        <f t="shared" si="1036"/>
        <v>0</v>
      </c>
    </row>
    <row r="3083" spans="1:36" x14ac:dyDescent="0.25">
      <c r="A3083" s="50">
        <v>3386</v>
      </c>
      <c r="B3083" s="51">
        <v>42603</v>
      </c>
      <c r="C3083" s="75">
        <f t="shared" si="1020"/>
        <v>42603</v>
      </c>
      <c r="D3083" s="50" t="s">
        <v>720</v>
      </c>
      <c r="E3083" s="50">
        <v>1</v>
      </c>
      <c r="F3083" s="50">
        <v>0</v>
      </c>
      <c r="G3083" s="50">
        <v>15</v>
      </c>
      <c r="H3083" s="50">
        <v>26</v>
      </c>
      <c r="I3083" s="53">
        <f t="shared" si="1022"/>
        <v>1.0717592592592593E-2</v>
      </c>
      <c r="J3083" s="54">
        <f t="shared" si="1023"/>
        <v>1.0717592592592593E-2</v>
      </c>
      <c r="K3083" s="50" t="s">
        <v>1772</v>
      </c>
      <c r="L3083" s="50" t="s">
        <v>1433</v>
      </c>
      <c r="M3083" s="55">
        <f t="shared" si="1024"/>
        <v>3.8876889848812124</v>
      </c>
      <c r="N3083" s="50">
        <v>0</v>
      </c>
      <c r="S3083" s="151">
        <f t="shared" si="1025"/>
        <v>0</v>
      </c>
      <c r="T3083" s="151">
        <f t="shared" si="1026"/>
        <v>0</v>
      </c>
      <c r="V3083" s="393">
        <f t="shared" si="1037"/>
        <v>0</v>
      </c>
      <c r="W3083" s="393">
        <f t="shared" si="1038"/>
        <v>0</v>
      </c>
      <c r="X3083" s="53">
        <f t="shared" si="1027"/>
        <v>0.28080092592592593</v>
      </c>
      <c r="Y3083" s="53">
        <f t="shared" si="1028"/>
        <v>0.31719010592592595</v>
      </c>
      <c r="Z3083" s="53">
        <f t="shared" si="1029"/>
        <v>0.14040046296296296</v>
      </c>
      <c r="AA3083" s="53">
        <f t="shared" si="1030"/>
        <v>0.15859505296296297</v>
      </c>
      <c r="AB3083" s="50">
        <f t="shared" si="1031"/>
        <v>3472</v>
      </c>
      <c r="AC3083" s="50">
        <f t="shared" si="1019"/>
        <v>2016</v>
      </c>
      <c r="AD3083" s="50">
        <f t="shared" si="1032"/>
        <v>8</v>
      </c>
      <c r="AE3083" s="56">
        <f t="shared" si="1033"/>
        <v>201608</v>
      </c>
      <c r="AF3083" s="56">
        <f t="shared" si="1021"/>
        <v>35</v>
      </c>
      <c r="AG3083" s="58">
        <f t="shared" si="1039"/>
        <v>0</v>
      </c>
      <c r="AH3083" s="56">
        <f t="shared" si="1034"/>
        <v>21</v>
      </c>
      <c r="AI3083" s="53">
        <f t="shared" si="1035"/>
        <v>0.29899551592592594</v>
      </c>
      <c r="AJ3083" s="56">
        <f t="shared" si="1036"/>
        <v>0</v>
      </c>
    </row>
    <row r="3084" spans="1:36" x14ac:dyDescent="0.25">
      <c r="A3084" s="50">
        <v>3387</v>
      </c>
      <c r="B3084" s="51">
        <v>42603</v>
      </c>
      <c r="C3084" s="75">
        <f t="shared" si="1020"/>
        <v>42603</v>
      </c>
      <c r="D3084" s="50" t="s">
        <v>721</v>
      </c>
      <c r="E3084" s="50">
        <v>1</v>
      </c>
      <c r="F3084" s="50">
        <v>0</v>
      </c>
      <c r="G3084" s="50">
        <v>14</v>
      </c>
      <c r="H3084" s="50">
        <v>33</v>
      </c>
      <c r="I3084" s="53">
        <f t="shared" si="1022"/>
        <v>1.0104166666666668E-2</v>
      </c>
      <c r="J3084" s="54">
        <f t="shared" si="1023"/>
        <v>1.0104166666666668E-2</v>
      </c>
      <c r="K3084" s="50" t="s">
        <v>1772</v>
      </c>
      <c r="L3084" s="50" t="s">
        <v>1433</v>
      </c>
      <c r="M3084" s="55">
        <f t="shared" si="1024"/>
        <v>4.1237113402061887</v>
      </c>
      <c r="N3084" s="50">
        <v>0</v>
      </c>
      <c r="S3084" s="151">
        <f t="shared" si="1025"/>
        <v>0</v>
      </c>
      <c r="T3084" s="151">
        <f t="shared" si="1026"/>
        <v>0</v>
      </c>
      <c r="V3084" s="393">
        <f t="shared" si="1037"/>
        <v>0</v>
      </c>
      <c r="W3084" s="393">
        <f t="shared" si="1038"/>
        <v>0</v>
      </c>
      <c r="X3084" s="53">
        <f t="shared" si="1027"/>
        <v>0.26472916666666668</v>
      </c>
      <c r="Y3084" s="53">
        <f t="shared" si="1028"/>
        <v>0.3011183466666667</v>
      </c>
      <c r="Z3084" s="53">
        <f t="shared" si="1029"/>
        <v>0.13236458333333334</v>
      </c>
      <c r="AA3084" s="53">
        <f t="shared" si="1030"/>
        <v>0.15055917333333335</v>
      </c>
      <c r="AB3084" s="50">
        <f t="shared" si="1031"/>
        <v>3397</v>
      </c>
      <c r="AC3084" s="50">
        <f t="shared" si="1019"/>
        <v>2016</v>
      </c>
      <c r="AD3084" s="50">
        <f t="shared" si="1032"/>
        <v>8</v>
      </c>
      <c r="AE3084" s="56">
        <f t="shared" si="1033"/>
        <v>201608</v>
      </c>
      <c r="AF3084" s="56">
        <f t="shared" si="1021"/>
        <v>35</v>
      </c>
      <c r="AG3084" s="58">
        <f t="shared" si="1039"/>
        <v>0</v>
      </c>
      <c r="AH3084" s="56">
        <f t="shared" si="1034"/>
        <v>21</v>
      </c>
      <c r="AI3084" s="53">
        <f t="shared" si="1035"/>
        <v>0.28292375666666669</v>
      </c>
      <c r="AJ3084" s="56">
        <f t="shared" si="1036"/>
        <v>0</v>
      </c>
    </row>
    <row r="3085" spans="1:36" x14ac:dyDescent="0.25">
      <c r="A3085" s="50">
        <v>3388</v>
      </c>
      <c r="B3085" s="51">
        <v>42603</v>
      </c>
      <c r="C3085" s="75">
        <f t="shared" si="1020"/>
        <v>42603</v>
      </c>
      <c r="D3085" s="50" t="s">
        <v>707</v>
      </c>
      <c r="E3085" s="50">
        <v>1</v>
      </c>
      <c r="F3085" s="50">
        <v>0</v>
      </c>
      <c r="G3085" s="50">
        <v>15</v>
      </c>
      <c r="H3085" s="50">
        <v>14</v>
      </c>
      <c r="I3085" s="53">
        <f t="shared" si="1022"/>
        <v>1.0578703703703703E-2</v>
      </c>
      <c r="J3085" s="54">
        <f t="shared" si="1023"/>
        <v>1.0578703703703703E-2</v>
      </c>
      <c r="K3085" s="50" t="s">
        <v>1772</v>
      </c>
      <c r="L3085" s="50" t="s">
        <v>1433</v>
      </c>
      <c r="M3085" s="55">
        <f t="shared" si="1024"/>
        <v>3.938730853391688</v>
      </c>
      <c r="N3085" s="50">
        <v>0</v>
      </c>
      <c r="S3085" s="151">
        <f t="shared" si="1025"/>
        <v>0</v>
      </c>
      <c r="T3085" s="151">
        <f t="shared" si="1026"/>
        <v>0</v>
      </c>
      <c r="V3085" s="393">
        <f t="shared" si="1037"/>
        <v>0</v>
      </c>
      <c r="W3085" s="393">
        <f t="shared" si="1038"/>
        <v>0</v>
      </c>
      <c r="X3085" s="53">
        <f t="shared" si="1027"/>
        <v>0.27716203703703701</v>
      </c>
      <c r="Y3085" s="53">
        <f t="shared" si="1028"/>
        <v>0.31355121703703703</v>
      </c>
      <c r="Z3085" s="53">
        <f t="shared" si="1029"/>
        <v>0.13858101851851851</v>
      </c>
      <c r="AA3085" s="53">
        <f t="shared" si="1030"/>
        <v>0.15677560851851852</v>
      </c>
      <c r="AB3085" s="50">
        <f t="shared" si="1031"/>
        <v>3457</v>
      </c>
      <c r="AC3085" s="50">
        <f t="shared" si="1019"/>
        <v>2016</v>
      </c>
      <c r="AD3085" s="50">
        <f t="shared" si="1032"/>
        <v>8</v>
      </c>
      <c r="AE3085" s="56">
        <f t="shared" si="1033"/>
        <v>201608</v>
      </c>
      <c r="AF3085" s="56">
        <f t="shared" si="1021"/>
        <v>35</v>
      </c>
      <c r="AG3085" s="58">
        <f t="shared" si="1039"/>
        <v>0</v>
      </c>
      <c r="AH3085" s="56">
        <f t="shared" si="1034"/>
        <v>21</v>
      </c>
      <c r="AI3085" s="53">
        <f t="shared" si="1035"/>
        <v>0.29535662703703702</v>
      </c>
      <c r="AJ3085" s="56">
        <f t="shared" si="1036"/>
        <v>0</v>
      </c>
    </row>
    <row r="3086" spans="1:36" x14ac:dyDescent="0.25">
      <c r="A3086" s="50">
        <v>3389</v>
      </c>
      <c r="B3086" s="51">
        <v>42603</v>
      </c>
      <c r="C3086" s="75">
        <f t="shared" si="1020"/>
        <v>42603</v>
      </c>
      <c r="D3086" s="50" t="s">
        <v>708</v>
      </c>
      <c r="E3086" s="50">
        <v>1</v>
      </c>
      <c r="F3086" s="50">
        <v>0</v>
      </c>
      <c r="G3086" s="50">
        <v>16</v>
      </c>
      <c r="H3086" s="50">
        <v>15</v>
      </c>
      <c r="I3086" s="53">
        <f t="shared" si="1022"/>
        <v>1.1284722222222222E-2</v>
      </c>
      <c r="J3086" s="54">
        <f t="shared" si="1023"/>
        <v>1.1284722222222222E-2</v>
      </c>
      <c r="K3086" s="50" t="s">
        <v>1772</v>
      </c>
      <c r="L3086" s="50" t="s">
        <v>1433</v>
      </c>
      <c r="M3086" s="55">
        <f t="shared" si="1024"/>
        <v>3.6923076923076952</v>
      </c>
      <c r="N3086" s="50">
        <v>0</v>
      </c>
      <c r="S3086" s="151">
        <f t="shared" si="1025"/>
        <v>0</v>
      </c>
      <c r="T3086" s="151">
        <f t="shared" si="1026"/>
        <v>0</v>
      </c>
      <c r="V3086" s="393">
        <f t="shared" si="1037"/>
        <v>0</v>
      </c>
      <c r="W3086" s="393">
        <f t="shared" si="1038"/>
        <v>0</v>
      </c>
      <c r="X3086" s="53">
        <f t="shared" si="1027"/>
        <v>0.2956597222222222</v>
      </c>
      <c r="Y3086" s="53">
        <f t="shared" si="1028"/>
        <v>0.33204890222222222</v>
      </c>
      <c r="Z3086" s="53">
        <f t="shared" si="1029"/>
        <v>0.1478298611111111</v>
      </c>
      <c r="AA3086" s="53">
        <f t="shared" si="1030"/>
        <v>0.16602445111111111</v>
      </c>
      <c r="AB3086" s="50">
        <f t="shared" si="1031"/>
        <v>3526</v>
      </c>
      <c r="AC3086" s="50">
        <f t="shared" si="1019"/>
        <v>2016</v>
      </c>
      <c r="AD3086" s="50">
        <f t="shared" si="1032"/>
        <v>8</v>
      </c>
      <c r="AE3086" s="56">
        <f t="shared" si="1033"/>
        <v>201608</v>
      </c>
      <c r="AF3086" s="56">
        <f t="shared" si="1021"/>
        <v>35</v>
      </c>
      <c r="AG3086" s="58">
        <f t="shared" si="1039"/>
        <v>0</v>
      </c>
      <c r="AH3086" s="56">
        <f t="shared" si="1034"/>
        <v>21</v>
      </c>
      <c r="AI3086" s="53">
        <f t="shared" si="1035"/>
        <v>0.31385431222222221</v>
      </c>
      <c r="AJ3086" s="56">
        <f t="shared" si="1036"/>
        <v>0</v>
      </c>
    </row>
    <row r="3087" spans="1:36" x14ac:dyDescent="0.25">
      <c r="A3087" s="50">
        <v>3390</v>
      </c>
      <c r="B3087" s="51">
        <v>42603</v>
      </c>
      <c r="C3087" s="75">
        <f t="shared" si="1020"/>
        <v>42603</v>
      </c>
      <c r="D3087" s="50" t="s">
        <v>709</v>
      </c>
      <c r="E3087" s="50">
        <v>1</v>
      </c>
      <c r="F3087" s="50">
        <v>0</v>
      </c>
      <c r="G3087" s="50">
        <v>14</v>
      </c>
      <c r="H3087" s="50">
        <v>56</v>
      </c>
      <c r="I3087" s="53">
        <f t="shared" si="1022"/>
        <v>1.037037037037037E-2</v>
      </c>
      <c r="J3087" s="54">
        <f t="shared" si="1023"/>
        <v>1.037037037037037E-2</v>
      </c>
      <c r="K3087" s="50" t="s">
        <v>1772</v>
      </c>
      <c r="L3087" s="50" t="s">
        <v>1433</v>
      </c>
      <c r="M3087" s="55">
        <f t="shared" si="1024"/>
        <v>4.0178571428571459</v>
      </c>
      <c r="N3087" s="50">
        <v>0</v>
      </c>
      <c r="S3087" s="151">
        <f t="shared" si="1025"/>
        <v>0</v>
      </c>
      <c r="T3087" s="151">
        <f t="shared" si="1026"/>
        <v>0</v>
      </c>
      <c r="V3087" s="393">
        <f t="shared" si="1037"/>
        <v>0</v>
      </c>
      <c r="W3087" s="393">
        <f t="shared" si="1038"/>
        <v>0</v>
      </c>
      <c r="X3087" s="53">
        <f t="shared" si="1027"/>
        <v>0.27170370370370367</v>
      </c>
      <c r="Y3087" s="53">
        <f t="shared" si="1028"/>
        <v>0.30809288370370369</v>
      </c>
      <c r="Z3087" s="53">
        <f t="shared" si="1029"/>
        <v>0.13585185185185183</v>
      </c>
      <c r="AA3087" s="53">
        <f t="shared" si="1030"/>
        <v>0.15404644185185185</v>
      </c>
      <c r="AB3087" s="50">
        <f t="shared" si="1031"/>
        <v>3432</v>
      </c>
      <c r="AC3087" s="50">
        <f t="shared" si="1019"/>
        <v>2016</v>
      </c>
      <c r="AD3087" s="50">
        <f t="shared" si="1032"/>
        <v>8</v>
      </c>
      <c r="AE3087" s="56">
        <f t="shared" si="1033"/>
        <v>201608</v>
      </c>
      <c r="AF3087" s="56">
        <f t="shared" si="1021"/>
        <v>35</v>
      </c>
      <c r="AG3087" s="58">
        <f t="shared" si="1039"/>
        <v>0</v>
      </c>
      <c r="AH3087" s="56">
        <f t="shared" si="1034"/>
        <v>21</v>
      </c>
      <c r="AI3087" s="53">
        <f t="shared" si="1035"/>
        <v>0.28989829370370368</v>
      </c>
      <c r="AJ3087" s="56">
        <f t="shared" si="1036"/>
        <v>0</v>
      </c>
    </row>
    <row r="3088" spans="1:36" x14ac:dyDescent="0.25">
      <c r="A3088" s="50">
        <v>3391</v>
      </c>
      <c r="B3088" s="51">
        <v>42603</v>
      </c>
      <c r="C3088" s="75">
        <f t="shared" si="1020"/>
        <v>42603</v>
      </c>
      <c r="D3088" s="50" t="s">
        <v>710</v>
      </c>
      <c r="E3088" s="50">
        <v>1</v>
      </c>
      <c r="F3088" s="50">
        <v>0</v>
      </c>
      <c r="G3088" s="50">
        <v>15</v>
      </c>
      <c r="H3088" s="50">
        <v>59</v>
      </c>
      <c r="I3088" s="53">
        <f t="shared" si="1022"/>
        <v>1.1099537037037038E-2</v>
      </c>
      <c r="J3088" s="54">
        <f t="shared" si="1023"/>
        <v>1.1099537037037038E-2</v>
      </c>
      <c r="K3088" s="50" t="s">
        <v>1772</v>
      </c>
      <c r="L3088" s="50" t="s">
        <v>1433</v>
      </c>
      <c r="M3088" s="55">
        <f t="shared" si="1024"/>
        <v>3.7539103232533915</v>
      </c>
      <c r="N3088" s="50">
        <v>0</v>
      </c>
      <c r="S3088" s="151">
        <f t="shared" si="1025"/>
        <v>0</v>
      </c>
      <c r="T3088" s="151">
        <f t="shared" si="1026"/>
        <v>0</v>
      </c>
      <c r="V3088" s="393">
        <f t="shared" si="1037"/>
        <v>0</v>
      </c>
      <c r="W3088" s="393">
        <f t="shared" si="1038"/>
        <v>0</v>
      </c>
      <c r="X3088" s="53">
        <f t="shared" si="1027"/>
        <v>0.29080787037037037</v>
      </c>
      <c r="Y3088" s="53">
        <f t="shared" si="1028"/>
        <v>0.32719705037037039</v>
      </c>
      <c r="Z3088" s="53">
        <f t="shared" si="1029"/>
        <v>0.14540393518518518</v>
      </c>
      <c r="AA3088" s="53">
        <f t="shared" si="1030"/>
        <v>0.1635985251851852</v>
      </c>
      <c r="AB3088" s="50">
        <f t="shared" si="1031"/>
        <v>3515</v>
      </c>
      <c r="AC3088" s="50">
        <f t="shared" si="1019"/>
        <v>2016</v>
      </c>
      <c r="AD3088" s="50">
        <f t="shared" si="1032"/>
        <v>8</v>
      </c>
      <c r="AE3088" s="56">
        <f t="shared" si="1033"/>
        <v>201608</v>
      </c>
      <c r="AF3088" s="56">
        <f t="shared" si="1021"/>
        <v>35</v>
      </c>
      <c r="AG3088" s="58">
        <f t="shared" si="1039"/>
        <v>0</v>
      </c>
      <c r="AH3088" s="56">
        <f t="shared" si="1034"/>
        <v>21</v>
      </c>
      <c r="AI3088" s="53">
        <f t="shared" si="1035"/>
        <v>0.30900246037037038</v>
      </c>
      <c r="AJ3088" s="56">
        <f t="shared" si="1036"/>
        <v>0</v>
      </c>
    </row>
    <row r="3089" spans="1:36" x14ac:dyDescent="0.25">
      <c r="A3089" s="50">
        <v>3392</v>
      </c>
      <c r="B3089" s="51">
        <v>42603</v>
      </c>
      <c r="C3089" s="75">
        <f t="shared" si="1020"/>
        <v>42603</v>
      </c>
      <c r="D3089" s="50" t="s">
        <v>711</v>
      </c>
      <c r="E3089" s="50">
        <v>1</v>
      </c>
      <c r="F3089" s="50">
        <v>0</v>
      </c>
      <c r="G3089" s="50">
        <v>15</v>
      </c>
      <c r="H3089" s="50">
        <v>23</v>
      </c>
      <c r="I3089" s="53">
        <f t="shared" si="1022"/>
        <v>1.068287037037037E-2</v>
      </c>
      <c r="J3089" s="54">
        <f t="shared" si="1023"/>
        <v>1.068287037037037E-2</v>
      </c>
      <c r="K3089" s="50" t="s">
        <v>1772</v>
      </c>
      <c r="L3089" s="50" t="s">
        <v>1433</v>
      </c>
      <c r="M3089" s="55">
        <f t="shared" si="1024"/>
        <v>3.9003250270855934</v>
      </c>
      <c r="N3089" s="50">
        <v>0</v>
      </c>
      <c r="S3089" s="151">
        <f t="shared" si="1025"/>
        <v>0</v>
      </c>
      <c r="T3089" s="151">
        <f t="shared" si="1026"/>
        <v>0</v>
      </c>
      <c r="V3089" s="393">
        <f t="shared" si="1037"/>
        <v>0</v>
      </c>
      <c r="W3089" s="393">
        <f t="shared" si="1038"/>
        <v>0</v>
      </c>
      <c r="X3089" s="53">
        <f t="shared" si="1027"/>
        <v>0.27989120370370368</v>
      </c>
      <c r="Y3089" s="53">
        <f t="shared" si="1028"/>
        <v>0.3162803837037037</v>
      </c>
      <c r="Z3089" s="53">
        <f t="shared" si="1029"/>
        <v>0.13994560185185184</v>
      </c>
      <c r="AA3089" s="53">
        <f t="shared" si="1030"/>
        <v>0.15814019185185185</v>
      </c>
      <c r="AB3089" s="50">
        <f t="shared" si="1031"/>
        <v>3468</v>
      </c>
      <c r="AC3089" s="50">
        <f t="shared" si="1019"/>
        <v>2016</v>
      </c>
      <c r="AD3089" s="50">
        <f t="shared" si="1032"/>
        <v>8</v>
      </c>
      <c r="AE3089" s="56">
        <f t="shared" si="1033"/>
        <v>201608</v>
      </c>
      <c r="AF3089" s="56">
        <f t="shared" si="1021"/>
        <v>35</v>
      </c>
      <c r="AG3089" s="58">
        <f t="shared" si="1039"/>
        <v>0</v>
      </c>
      <c r="AH3089" s="56">
        <f t="shared" si="1034"/>
        <v>21</v>
      </c>
      <c r="AI3089" s="53">
        <f t="shared" si="1035"/>
        <v>0.29808579370370369</v>
      </c>
      <c r="AJ3089" s="56">
        <f t="shared" si="1036"/>
        <v>0</v>
      </c>
    </row>
    <row r="3090" spans="1:36" x14ac:dyDescent="0.25">
      <c r="A3090" s="50">
        <v>3393</v>
      </c>
      <c r="B3090" s="51">
        <v>42603</v>
      </c>
      <c r="C3090" s="75">
        <f t="shared" si="1020"/>
        <v>42603</v>
      </c>
      <c r="D3090" s="50" t="s">
        <v>712</v>
      </c>
      <c r="E3090" s="50">
        <v>1</v>
      </c>
      <c r="F3090" s="50">
        <v>0</v>
      </c>
      <c r="G3090" s="50">
        <v>17</v>
      </c>
      <c r="H3090" s="50">
        <v>20</v>
      </c>
      <c r="I3090" s="53">
        <f t="shared" si="1022"/>
        <v>1.2037037037037035E-2</v>
      </c>
      <c r="J3090" s="54">
        <f t="shared" si="1023"/>
        <v>1.2037037037037035E-2</v>
      </c>
      <c r="K3090" s="50" t="s">
        <v>1772</v>
      </c>
      <c r="L3090" s="50" t="s">
        <v>1433</v>
      </c>
      <c r="M3090" s="55">
        <f t="shared" si="1024"/>
        <v>3.4615384615384648</v>
      </c>
      <c r="N3090" s="50">
        <v>0</v>
      </c>
      <c r="S3090" s="151">
        <f t="shared" si="1025"/>
        <v>0</v>
      </c>
      <c r="T3090" s="151">
        <f t="shared" si="1026"/>
        <v>0</v>
      </c>
      <c r="V3090" s="393">
        <f t="shared" si="1037"/>
        <v>0</v>
      </c>
      <c r="W3090" s="393">
        <f t="shared" si="1038"/>
        <v>0</v>
      </c>
      <c r="X3090" s="53">
        <f t="shared" si="1027"/>
        <v>0.3153703703703703</v>
      </c>
      <c r="Y3090" s="53">
        <f t="shared" si="1028"/>
        <v>0.35175955037037032</v>
      </c>
      <c r="Z3090" s="53">
        <f t="shared" si="1029"/>
        <v>0.15768518518518515</v>
      </c>
      <c r="AA3090" s="53">
        <f t="shared" si="1030"/>
        <v>0.17587977518518516</v>
      </c>
      <c r="AB3090" s="50">
        <f t="shared" si="1031"/>
        <v>3570</v>
      </c>
      <c r="AC3090" s="50">
        <f t="shared" si="1019"/>
        <v>2016</v>
      </c>
      <c r="AD3090" s="50">
        <f t="shared" si="1032"/>
        <v>8</v>
      </c>
      <c r="AE3090" s="56">
        <f t="shared" si="1033"/>
        <v>201608</v>
      </c>
      <c r="AF3090" s="56">
        <f t="shared" si="1021"/>
        <v>35</v>
      </c>
      <c r="AG3090" s="58">
        <f t="shared" si="1039"/>
        <v>0</v>
      </c>
      <c r="AH3090" s="56">
        <f t="shared" si="1034"/>
        <v>21</v>
      </c>
      <c r="AI3090" s="53">
        <f t="shared" si="1035"/>
        <v>0.33356496037037031</v>
      </c>
      <c r="AJ3090" s="56">
        <f t="shared" si="1036"/>
        <v>0</v>
      </c>
    </row>
    <row r="3091" spans="1:36" x14ac:dyDescent="0.25">
      <c r="A3091" s="50">
        <v>3394</v>
      </c>
      <c r="B3091" s="51">
        <v>42603</v>
      </c>
      <c r="C3091" s="75">
        <f t="shared" si="1020"/>
        <v>42603</v>
      </c>
      <c r="D3091" s="50" t="s">
        <v>742</v>
      </c>
      <c r="E3091" s="50">
        <v>1</v>
      </c>
      <c r="F3091" s="50">
        <v>0</v>
      </c>
      <c r="G3091" s="50">
        <v>13</v>
      </c>
      <c r="H3091" s="50">
        <v>56</v>
      </c>
      <c r="I3091" s="53">
        <f t="shared" si="1022"/>
        <v>9.6759259259259264E-3</v>
      </c>
      <c r="J3091" s="54">
        <f t="shared" si="1023"/>
        <v>9.6759259259259264E-3</v>
      </c>
      <c r="K3091" s="50" t="s">
        <v>1772</v>
      </c>
      <c r="L3091" s="50" t="s">
        <v>1433</v>
      </c>
      <c r="M3091" s="55">
        <f t="shared" si="1024"/>
        <v>4.3062200956937833</v>
      </c>
      <c r="N3091" s="50">
        <v>0</v>
      </c>
      <c r="S3091" s="151">
        <f t="shared" si="1025"/>
        <v>0</v>
      </c>
      <c r="T3091" s="151">
        <f t="shared" si="1026"/>
        <v>0</v>
      </c>
      <c r="V3091" s="393">
        <f t="shared" si="1037"/>
        <v>0</v>
      </c>
      <c r="W3091" s="393">
        <f t="shared" si="1038"/>
        <v>0</v>
      </c>
      <c r="X3091" s="53">
        <f t="shared" si="1027"/>
        <v>0.25350925925925927</v>
      </c>
      <c r="Y3091" s="53">
        <f t="shared" si="1028"/>
        <v>0.28989843925925929</v>
      </c>
      <c r="Z3091" s="53">
        <f t="shared" si="1029"/>
        <v>0.12675462962962963</v>
      </c>
      <c r="AA3091" s="53">
        <f t="shared" si="1030"/>
        <v>0.14494921962962964</v>
      </c>
      <c r="AB3091" s="50">
        <f t="shared" si="1031"/>
        <v>3335</v>
      </c>
      <c r="AC3091" s="50">
        <f t="shared" si="1019"/>
        <v>2016</v>
      </c>
      <c r="AD3091" s="50">
        <f t="shared" si="1032"/>
        <v>8</v>
      </c>
      <c r="AE3091" s="56">
        <f t="shared" si="1033"/>
        <v>201608</v>
      </c>
      <c r="AF3091" s="56">
        <f t="shared" si="1021"/>
        <v>35</v>
      </c>
      <c r="AG3091" s="58">
        <f t="shared" si="1039"/>
        <v>0</v>
      </c>
      <c r="AH3091" s="56">
        <f t="shared" si="1034"/>
        <v>21</v>
      </c>
      <c r="AI3091" s="53">
        <f t="shared" si="1035"/>
        <v>0.27170384925925928</v>
      </c>
      <c r="AJ3091" s="56">
        <f t="shared" si="1036"/>
        <v>0</v>
      </c>
    </row>
    <row r="3092" spans="1:36" x14ac:dyDescent="0.25">
      <c r="A3092" s="50">
        <v>3395</v>
      </c>
      <c r="B3092" s="51">
        <v>42603</v>
      </c>
      <c r="C3092" s="75">
        <f t="shared" si="1020"/>
        <v>42603</v>
      </c>
      <c r="D3092" s="50" t="s">
        <v>743</v>
      </c>
      <c r="E3092" s="50">
        <v>1</v>
      </c>
      <c r="F3092" s="50">
        <v>0</v>
      </c>
      <c r="G3092" s="50">
        <v>16</v>
      </c>
      <c r="H3092" s="50">
        <v>32</v>
      </c>
      <c r="I3092" s="53">
        <f t="shared" si="1022"/>
        <v>1.1481481481481483E-2</v>
      </c>
      <c r="J3092" s="54">
        <f t="shared" si="1023"/>
        <v>1.1481481481481483E-2</v>
      </c>
      <c r="K3092" s="50" t="s">
        <v>1772</v>
      </c>
      <c r="L3092" s="50" t="s">
        <v>1433</v>
      </c>
      <c r="M3092" s="55">
        <f t="shared" si="1024"/>
        <v>3.6290322580645182</v>
      </c>
      <c r="N3092" s="50">
        <v>0</v>
      </c>
      <c r="S3092" s="151">
        <f t="shared" si="1025"/>
        <v>0</v>
      </c>
      <c r="T3092" s="151">
        <f t="shared" si="1026"/>
        <v>0</v>
      </c>
      <c r="V3092" s="393">
        <f t="shared" si="1037"/>
        <v>0</v>
      </c>
      <c r="W3092" s="393">
        <f t="shared" si="1038"/>
        <v>0</v>
      </c>
      <c r="X3092" s="53">
        <f t="shared" si="1027"/>
        <v>0.30081481481481487</v>
      </c>
      <c r="Y3092" s="53">
        <f t="shared" si="1028"/>
        <v>0.33720399481481483</v>
      </c>
      <c r="Z3092" s="53">
        <f t="shared" si="1029"/>
        <v>0.15040740740740743</v>
      </c>
      <c r="AA3092" s="53">
        <f t="shared" si="1030"/>
        <v>0.16860199740740742</v>
      </c>
      <c r="AB3092" s="50">
        <f t="shared" si="1031"/>
        <v>3539</v>
      </c>
      <c r="AC3092" s="50">
        <f t="shared" si="1019"/>
        <v>2016</v>
      </c>
      <c r="AD3092" s="50">
        <f t="shared" si="1032"/>
        <v>8</v>
      </c>
      <c r="AE3092" s="56">
        <f t="shared" si="1033"/>
        <v>201608</v>
      </c>
      <c r="AF3092" s="56">
        <f t="shared" si="1021"/>
        <v>35</v>
      </c>
      <c r="AG3092" s="58">
        <f t="shared" si="1039"/>
        <v>0</v>
      </c>
      <c r="AH3092" s="56">
        <f t="shared" si="1034"/>
        <v>21</v>
      </c>
      <c r="AI3092" s="53">
        <f t="shared" si="1035"/>
        <v>0.31900940481481488</v>
      </c>
      <c r="AJ3092" s="56">
        <f t="shared" si="1036"/>
        <v>0</v>
      </c>
    </row>
    <row r="3093" spans="1:36" x14ac:dyDescent="0.25">
      <c r="A3093" s="50">
        <v>3396</v>
      </c>
      <c r="B3093" s="51">
        <v>42603</v>
      </c>
      <c r="C3093" s="75">
        <f t="shared" si="1020"/>
        <v>42603</v>
      </c>
      <c r="D3093" s="50" t="s">
        <v>752</v>
      </c>
      <c r="E3093" s="50">
        <v>1</v>
      </c>
      <c r="F3093" s="50">
        <v>0</v>
      </c>
      <c r="G3093" s="50">
        <v>17</v>
      </c>
      <c r="H3093" s="50">
        <v>27</v>
      </c>
      <c r="I3093" s="53">
        <f t="shared" si="1022"/>
        <v>1.2118055555555556E-2</v>
      </c>
      <c r="J3093" s="54">
        <f t="shared" si="1023"/>
        <v>1.2118055555555556E-2</v>
      </c>
      <c r="K3093" s="50" t="s">
        <v>1772</v>
      </c>
      <c r="L3093" s="50" t="s">
        <v>1433</v>
      </c>
      <c r="M3093" s="55">
        <f t="shared" si="1024"/>
        <v>3.4383954154727823</v>
      </c>
      <c r="N3093" s="50">
        <v>0</v>
      </c>
      <c r="S3093" s="151">
        <f t="shared" si="1025"/>
        <v>0</v>
      </c>
      <c r="T3093" s="151">
        <f t="shared" si="1026"/>
        <v>0</v>
      </c>
      <c r="V3093" s="393">
        <f t="shared" si="1037"/>
        <v>0</v>
      </c>
      <c r="W3093" s="393">
        <f t="shared" si="1038"/>
        <v>0</v>
      </c>
      <c r="X3093" s="53">
        <f t="shared" si="1027"/>
        <v>0.31749305555555557</v>
      </c>
      <c r="Y3093" s="53">
        <f t="shared" si="1028"/>
        <v>0.35388223555555554</v>
      </c>
      <c r="Z3093" s="53">
        <f t="shared" si="1029"/>
        <v>0.15874652777777779</v>
      </c>
      <c r="AA3093" s="53">
        <f t="shared" si="1030"/>
        <v>0.17694111777777777</v>
      </c>
      <c r="AB3093" s="50">
        <f t="shared" si="1031"/>
        <v>3577</v>
      </c>
      <c r="AC3093" s="50">
        <f t="shared" si="1019"/>
        <v>2016</v>
      </c>
      <c r="AD3093" s="50">
        <f t="shared" si="1032"/>
        <v>8</v>
      </c>
      <c r="AE3093" s="56">
        <f t="shared" si="1033"/>
        <v>201608</v>
      </c>
      <c r="AF3093" s="56">
        <f t="shared" si="1021"/>
        <v>35</v>
      </c>
      <c r="AG3093" s="58">
        <f t="shared" si="1039"/>
        <v>0</v>
      </c>
      <c r="AH3093" s="56">
        <f t="shared" si="1034"/>
        <v>21</v>
      </c>
      <c r="AI3093" s="53">
        <f t="shared" si="1035"/>
        <v>0.33568764555555552</v>
      </c>
      <c r="AJ3093" s="56">
        <f t="shared" si="1036"/>
        <v>0</v>
      </c>
    </row>
    <row r="3094" spans="1:36" x14ac:dyDescent="0.25">
      <c r="A3094" s="50">
        <v>3397</v>
      </c>
      <c r="B3094" s="51">
        <v>42603</v>
      </c>
      <c r="C3094" s="75">
        <f t="shared" si="1020"/>
        <v>42603</v>
      </c>
      <c r="D3094" s="50" t="s">
        <v>757</v>
      </c>
      <c r="E3094" s="50">
        <v>1</v>
      </c>
      <c r="F3094" s="50">
        <v>0</v>
      </c>
      <c r="G3094" s="50">
        <v>14</v>
      </c>
      <c r="H3094" s="50">
        <v>54</v>
      </c>
      <c r="I3094" s="53">
        <f t="shared" si="1022"/>
        <v>1.0347222222222223E-2</v>
      </c>
      <c r="J3094" s="54">
        <f t="shared" si="1023"/>
        <v>1.0347222222222223E-2</v>
      </c>
      <c r="K3094" s="50" t="s">
        <v>1772</v>
      </c>
      <c r="L3094" s="50" t="s">
        <v>1433</v>
      </c>
      <c r="M3094" s="55">
        <f t="shared" si="1024"/>
        <v>4.0268456375838957</v>
      </c>
      <c r="N3094" s="50">
        <v>0</v>
      </c>
      <c r="S3094" s="151">
        <f t="shared" si="1025"/>
        <v>0</v>
      </c>
      <c r="T3094" s="151">
        <f t="shared" si="1026"/>
        <v>0</v>
      </c>
      <c r="V3094" s="393">
        <f t="shared" si="1037"/>
        <v>0</v>
      </c>
      <c r="W3094" s="393">
        <f t="shared" si="1038"/>
        <v>0</v>
      </c>
      <c r="X3094" s="53">
        <f t="shared" si="1027"/>
        <v>0.27109722222222221</v>
      </c>
      <c r="Y3094" s="53">
        <f t="shared" si="1028"/>
        <v>0.30748640222222223</v>
      </c>
      <c r="Z3094" s="53">
        <f t="shared" si="1029"/>
        <v>0.13554861111111111</v>
      </c>
      <c r="AA3094" s="53">
        <f t="shared" si="1030"/>
        <v>0.15374320111111112</v>
      </c>
      <c r="AB3094" s="50">
        <f t="shared" si="1031"/>
        <v>3428</v>
      </c>
      <c r="AC3094" s="50">
        <f t="shared" si="1019"/>
        <v>2016</v>
      </c>
      <c r="AD3094" s="50">
        <f t="shared" si="1032"/>
        <v>8</v>
      </c>
      <c r="AE3094" s="56">
        <f t="shared" si="1033"/>
        <v>201608</v>
      </c>
      <c r="AF3094" s="56">
        <f t="shared" si="1021"/>
        <v>35</v>
      </c>
      <c r="AG3094" s="58">
        <f t="shared" si="1039"/>
        <v>0</v>
      </c>
      <c r="AH3094" s="56">
        <f t="shared" si="1034"/>
        <v>21</v>
      </c>
      <c r="AI3094" s="53">
        <f t="shared" si="1035"/>
        <v>0.28929181222222222</v>
      </c>
      <c r="AJ3094" s="56">
        <f t="shared" si="1036"/>
        <v>0</v>
      </c>
    </row>
    <row r="3095" spans="1:36" x14ac:dyDescent="0.25">
      <c r="A3095" s="50">
        <v>3398</v>
      </c>
      <c r="B3095" s="51">
        <v>42603</v>
      </c>
      <c r="C3095" s="75">
        <f t="shared" si="1020"/>
        <v>42603</v>
      </c>
      <c r="D3095" s="50" t="s">
        <v>758</v>
      </c>
      <c r="E3095" s="50">
        <v>1</v>
      </c>
      <c r="F3095" s="50">
        <v>0</v>
      </c>
      <c r="G3095" s="50">
        <v>14</v>
      </c>
      <c r="H3095" s="50">
        <v>48</v>
      </c>
      <c r="I3095" s="53">
        <f t="shared" si="1022"/>
        <v>1.0277777777777778E-2</v>
      </c>
      <c r="J3095" s="54">
        <f t="shared" si="1023"/>
        <v>1.0277777777777778E-2</v>
      </c>
      <c r="K3095" s="50" t="s">
        <v>1772</v>
      </c>
      <c r="L3095" s="50" t="s">
        <v>1433</v>
      </c>
      <c r="M3095" s="55">
        <f t="shared" si="1024"/>
        <v>4.0540540540540571</v>
      </c>
      <c r="N3095" s="50">
        <v>0</v>
      </c>
      <c r="S3095" s="151">
        <f t="shared" si="1025"/>
        <v>0</v>
      </c>
      <c r="T3095" s="151">
        <f t="shared" si="1026"/>
        <v>0</v>
      </c>
      <c r="V3095" s="393">
        <f t="shared" si="1037"/>
        <v>0</v>
      </c>
      <c r="W3095" s="393">
        <f t="shared" si="1038"/>
        <v>0</v>
      </c>
      <c r="X3095" s="53">
        <f t="shared" si="1027"/>
        <v>0.26927777777777778</v>
      </c>
      <c r="Y3095" s="53">
        <f t="shared" si="1028"/>
        <v>0.3056669577777778</v>
      </c>
      <c r="Z3095" s="53">
        <f t="shared" si="1029"/>
        <v>0.13463888888888889</v>
      </c>
      <c r="AA3095" s="53">
        <f t="shared" si="1030"/>
        <v>0.1528334788888889</v>
      </c>
      <c r="AB3095" s="50">
        <f t="shared" si="1031"/>
        <v>3418</v>
      </c>
      <c r="AC3095" s="50">
        <f t="shared" si="1019"/>
        <v>2016</v>
      </c>
      <c r="AD3095" s="50">
        <f t="shared" si="1032"/>
        <v>8</v>
      </c>
      <c r="AE3095" s="56">
        <f t="shared" si="1033"/>
        <v>201608</v>
      </c>
      <c r="AF3095" s="56">
        <f t="shared" si="1021"/>
        <v>35</v>
      </c>
      <c r="AG3095" s="58">
        <f t="shared" si="1039"/>
        <v>0</v>
      </c>
      <c r="AH3095" s="56">
        <f t="shared" si="1034"/>
        <v>21</v>
      </c>
      <c r="AI3095" s="53">
        <f t="shared" si="1035"/>
        <v>0.28747236777777779</v>
      </c>
      <c r="AJ3095" s="56">
        <f t="shared" si="1036"/>
        <v>0</v>
      </c>
    </row>
    <row r="3096" spans="1:36" x14ac:dyDescent="0.25">
      <c r="A3096" s="50">
        <v>3399</v>
      </c>
      <c r="B3096" s="51">
        <v>42603</v>
      </c>
      <c r="C3096" s="75">
        <f t="shared" si="1020"/>
        <v>42603</v>
      </c>
      <c r="D3096" s="50" t="s">
        <v>759</v>
      </c>
      <c r="E3096" s="50">
        <v>1</v>
      </c>
      <c r="F3096" s="50">
        <v>0</v>
      </c>
      <c r="G3096" s="50">
        <v>15</v>
      </c>
      <c r="H3096" s="50">
        <v>6</v>
      </c>
      <c r="I3096" s="53">
        <f t="shared" si="1022"/>
        <v>1.0486111111111111E-2</v>
      </c>
      <c r="J3096" s="54">
        <f t="shared" si="1023"/>
        <v>1.0486111111111111E-2</v>
      </c>
      <c r="K3096" s="50" t="s">
        <v>1772</v>
      </c>
      <c r="L3096" s="50" t="s">
        <v>1433</v>
      </c>
      <c r="M3096" s="55">
        <f t="shared" si="1024"/>
        <v>3.9735099337748374</v>
      </c>
      <c r="N3096" s="50">
        <v>0</v>
      </c>
      <c r="S3096" s="151">
        <f t="shared" si="1025"/>
        <v>0</v>
      </c>
      <c r="T3096" s="151">
        <f t="shared" si="1026"/>
        <v>0</v>
      </c>
      <c r="V3096" s="393">
        <f t="shared" si="1037"/>
        <v>0</v>
      </c>
      <c r="W3096" s="393">
        <f t="shared" si="1038"/>
        <v>0</v>
      </c>
      <c r="X3096" s="53">
        <f t="shared" si="1027"/>
        <v>0.27473611111111113</v>
      </c>
      <c r="Y3096" s="53">
        <f t="shared" si="1028"/>
        <v>0.31112529111111109</v>
      </c>
      <c r="Z3096" s="53">
        <f t="shared" si="1029"/>
        <v>0.13736805555555556</v>
      </c>
      <c r="AA3096" s="53">
        <f t="shared" si="1030"/>
        <v>0.15556264555555555</v>
      </c>
      <c r="AB3096" s="50">
        <f t="shared" si="1031"/>
        <v>3450</v>
      </c>
      <c r="AC3096" s="50">
        <f t="shared" si="1019"/>
        <v>2016</v>
      </c>
      <c r="AD3096" s="50">
        <f t="shared" si="1032"/>
        <v>8</v>
      </c>
      <c r="AE3096" s="56">
        <f t="shared" si="1033"/>
        <v>201608</v>
      </c>
      <c r="AF3096" s="56">
        <f t="shared" si="1021"/>
        <v>35</v>
      </c>
      <c r="AG3096" s="58">
        <f t="shared" si="1039"/>
        <v>0</v>
      </c>
      <c r="AH3096" s="56">
        <f t="shared" si="1034"/>
        <v>21</v>
      </c>
      <c r="AI3096" s="53">
        <f t="shared" si="1035"/>
        <v>0.29293070111111108</v>
      </c>
      <c r="AJ3096" s="56">
        <f t="shared" si="1036"/>
        <v>0</v>
      </c>
    </row>
    <row r="3097" spans="1:36" x14ac:dyDescent="0.25">
      <c r="A3097" s="50">
        <v>3400</v>
      </c>
      <c r="B3097" s="51">
        <v>42603</v>
      </c>
      <c r="C3097" s="75">
        <f t="shared" si="1020"/>
        <v>42603</v>
      </c>
      <c r="D3097" s="50" t="s">
        <v>760</v>
      </c>
      <c r="E3097" s="50">
        <v>1</v>
      </c>
      <c r="F3097" s="50">
        <v>0</v>
      </c>
      <c r="G3097" s="50">
        <v>16</v>
      </c>
      <c r="H3097" s="50">
        <v>1</v>
      </c>
      <c r="I3097" s="53">
        <f t="shared" si="1022"/>
        <v>1.1122685185185185E-2</v>
      </c>
      <c r="J3097" s="54">
        <f t="shared" si="1023"/>
        <v>1.1122685185185185E-2</v>
      </c>
      <c r="K3097" s="50" t="s">
        <v>1772</v>
      </c>
      <c r="L3097" s="50" t="s">
        <v>1433</v>
      </c>
      <c r="M3097" s="55">
        <f t="shared" si="1024"/>
        <v>3.7460978147762778</v>
      </c>
      <c r="N3097" s="50">
        <v>0</v>
      </c>
      <c r="S3097" s="151">
        <f t="shared" si="1025"/>
        <v>0</v>
      </c>
      <c r="T3097" s="151">
        <f t="shared" si="1026"/>
        <v>0</v>
      </c>
      <c r="V3097" s="393">
        <f t="shared" si="1037"/>
        <v>0</v>
      </c>
      <c r="W3097" s="393">
        <f t="shared" si="1038"/>
        <v>0</v>
      </c>
      <c r="X3097" s="53">
        <f t="shared" si="1027"/>
        <v>0.29141435185185183</v>
      </c>
      <c r="Y3097" s="53">
        <f t="shared" si="1028"/>
        <v>0.32780353185185185</v>
      </c>
      <c r="Z3097" s="53">
        <f t="shared" si="1029"/>
        <v>0.14570717592592591</v>
      </c>
      <c r="AA3097" s="53">
        <f t="shared" si="1030"/>
        <v>0.16390176592592592</v>
      </c>
      <c r="AB3097" s="50">
        <f t="shared" si="1031"/>
        <v>3518</v>
      </c>
      <c r="AC3097" s="50">
        <f t="shared" si="1019"/>
        <v>2016</v>
      </c>
      <c r="AD3097" s="50">
        <f t="shared" si="1032"/>
        <v>8</v>
      </c>
      <c r="AE3097" s="56">
        <f t="shared" si="1033"/>
        <v>201608</v>
      </c>
      <c r="AF3097" s="56">
        <f t="shared" si="1021"/>
        <v>35</v>
      </c>
      <c r="AG3097" s="58">
        <f t="shared" si="1039"/>
        <v>0</v>
      </c>
      <c r="AH3097" s="56">
        <f t="shared" si="1034"/>
        <v>21</v>
      </c>
      <c r="AI3097" s="53">
        <f t="shared" si="1035"/>
        <v>0.30960894185185184</v>
      </c>
      <c r="AJ3097" s="56">
        <f t="shared" si="1036"/>
        <v>0</v>
      </c>
    </row>
    <row r="3098" spans="1:36" x14ac:dyDescent="0.25">
      <c r="A3098" s="50">
        <v>3401</v>
      </c>
      <c r="B3098" s="51">
        <v>42603</v>
      </c>
      <c r="C3098" s="75">
        <f t="shared" si="1020"/>
        <v>42603</v>
      </c>
      <c r="D3098" s="50" t="s">
        <v>761</v>
      </c>
      <c r="E3098" s="50">
        <v>1</v>
      </c>
      <c r="F3098" s="50">
        <v>0</v>
      </c>
      <c r="G3098" s="50">
        <v>17</v>
      </c>
      <c r="H3098" s="50">
        <v>25</v>
      </c>
      <c r="I3098" s="53">
        <f t="shared" si="1022"/>
        <v>1.2094907407407408E-2</v>
      </c>
      <c r="J3098" s="54">
        <f t="shared" si="1023"/>
        <v>1.2094907407407408E-2</v>
      </c>
      <c r="K3098" s="50" t="s">
        <v>1772</v>
      </c>
      <c r="L3098" s="50" t="s">
        <v>1433</v>
      </c>
      <c r="M3098" s="55">
        <f t="shared" si="1024"/>
        <v>3.4449760765550264</v>
      </c>
      <c r="N3098" s="50">
        <v>0</v>
      </c>
      <c r="S3098" s="151">
        <f t="shared" si="1025"/>
        <v>0</v>
      </c>
      <c r="T3098" s="151">
        <f t="shared" si="1026"/>
        <v>0</v>
      </c>
      <c r="V3098" s="393">
        <f t="shared" si="1037"/>
        <v>0</v>
      </c>
      <c r="W3098" s="393">
        <f t="shared" si="1038"/>
        <v>0</v>
      </c>
      <c r="X3098" s="53">
        <f t="shared" si="1027"/>
        <v>0.31688657407407411</v>
      </c>
      <c r="Y3098" s="53">
        <f t="shared" si="1028"/>
        <v>0.35327575407407408</v>
      </c>
      <c r="Z3098" s="53">
        <f t="shared" si="1029"/>
        <v>0.15844328703703706</v>
      </c>
      <c r="AA3098" s="53">
        <f t="shared" si="1030"/>
        <v>0.17663787703703704</v>
      </c>
      <c r="AB3098" s="50">
        <f t="shared" si="1031"/>
        <v>3574</v>
      </c>
      <c r="AC3098" s="50">
        <f t="shared" si="1019"/>
        <v>2016</v>
      </c>
      <c r="AD3098" s="50">
        <f t="shared" si="1032"/>
        <v>8</v>
      </c>
      <c r="AE3098" s="56">
        <f t="shared" si="1033"/>
        <v>201608</v>
      </c>
      <c r="AF3098" s="56">
        <f t="shared" si="1021"/>
        <v>35</v>
      </c>
      <c r="AG3098" s="58">
        <f t="shared" si="1039"/>
        <v>0</v>
      </c>
      <c r="AH3098" s="56">
        <f t="shared" si="1034"/>
        <v>21</v>
      </c>
      <c r="AI3098" s="53">
        <f t="shared" si="1035"/>
        <v>0.33508116407407407</v>
      </c>
      <c r="AJ3098" s="56">
        <f t="shared" si="1036"/>
        <v>0</v>
      </c>
    </row>
    <row r="3099" spans="1:36" x14ac:dyDescent="0.25">
      <c r="A3099" s="50">
        <v>3402</v>
      </c>
      <c r="B3099" s="51">
        <v>42603</v>
      </c>
      <c r="C3099" s="75">
        <f t="shared" si="1020"/>
        <v>42603</v>
      </c>
      <c r="D3099" s="50" t="s">
        <v>762</v>
      </c>
      <c r="E3099" s="50">
        <v>1</v>
      </c>
      <c r="F3099" s="50">
        <v>0</v>
      </c>
      <c r="G3099" s="50">
        <v>17</v>
      </c>
      <c r="H3099" s="50">
        <v>26</v>
      </c>
      <c r="I3099" s="53">
        <f t="shared" si="1022"/>
        <v>1.2106481481481482E-2</v>
      </c>
      <c r="J3099" s="54">
        <f t="shared" si="1023"/>
        <v>1.2106481481481482E-2</v>
      </c>
      <c r="K3099" s="50" t="s">
        <v>1772</v>
      </c>
      <c r="L3099" s="50" t="s">
        <v>1433</v>
      </c>
      <c r="M3099" s="55">
        <f t="shared" si="1024"/>
        <v>3.4416826003824119</v>
      </c>
      <c r="N3099" s="50">
        <v>0</v>
      </c>
      <c r="S3099" s="151">
        <f t="shared" si="1025"/>
        <v>0</v>
      </c>
      <c r="T3099" s="151">
        <f t="shared" si="1026"/>
        <v>0</v>
      </c>
      <c r="V3099" s="393">
        <f t="shared" si="1037"/>
        <v>0</v>
      </c>
      <c r="W3099" s="393">
        <f t="shared" si="1038"/>
        <v>0</v>
      </c>
      <c r="X3099" s="53">
        <f t="shared" si="1027"/>
        <v>0.31718981481481484</v>
      </c>
      <c r="Y3099" s="53">
        <f t="shared" si="1028"/>
        <v>0.35357899481481481</v>
      </c>
      <c r="Z3099" s="53">
        <f t="shared" si="1029"/>
        <v>0.15859490740740742</v>
      </c>
      <c r="AA3099" s="53">
        <f t="shared" si="1030"/>
        <v>0.1767894974074074</v>
      </c>
      <c r="AB3099" s="50">
        <f t="shared" si="1031"/>
        <v>3576</v>
      </c>
      <c r="AC3099" s="50">
        <f t="shared" si="1019"/>
        <v>2016</v>
      </c>
      <c r="AD3099" s="50">
        <f t="shared" si="1032"/>
        <v>8</v>
      </c>
      <c r="AE3099" s="56">
        <f t="shared" si="1033"/>
        <v>201608</v>
      </c>
      <c r="AF3099" s="56">
        <f t="shared" si="1021"/>
        <v>35</v>
      </c>
      <c r="AG3099" s="58">
        <f t="shared" si="1039"/>
        <v>0</v>
      </c>
      <c r="AH3099" s="56">
        <f t="shared" si="1034"/>
        <v>21</v>
      </c>
      <c r="AI3099" s="53">
        <f t="shared" si="1035"/>
        <v>0.3353844048148148</v>
      </c>
      <c r="AJ3099" s="56">
        <f t="shared" si="1036"/>
        <v>0</v>
      </c>
    </row>
    <row r="3100" spans="1:36" x14ac:dyDescent="0.25">
      <c r="A3100" s="50">
        <v>3403</v>
      </c>
      <c r="B3100" s="51">
        <v>42603</v>
      </c>
      <c r="C3100" s="75">
        <f t="shared" si="1020"/>
        <v>42603</v>
      </c>
      <c r="D3100" s="50" t="s">
        <v>763</v>
      </c>
      <c r="E3100" s="50">
        <v>1</v>
      </c>
      <c r="F3100" s="50">
        <v>0</v>
      </c>
      <c r="G3100" s="50">
        <v>16</v>
      </c>
      <c r="H3100" s="50">
        <v>33</v>
      </c>
      <c r="I3100" s="53">
        <f t="shared" si="1022"/>
        <v>1.1493055555555555E-2</v>
      </c>
      <c r="J3100" s="54">
        <f t="shared" si="1023"/>
        <v>1.1493055555555555E-2</v>
      </c>
      <c r="K3100" s="50" t="s">
        <v>1772</v>
      </c>
      <c r="L3100" s="50" t="s">
        <v>1433</v>
      </c>
      <c r="M3100" s="55">
        <f t="shared" si="1024"/>
        <v>3.6253776435045348</v>
      </c>
      <c r="N3100" s="50">
        <v>0</v>
      </c>
      <c r="S3100" s="151">
        <f t="shared" si="1025"/>
        <v>0</v>
      </c>
      <c r="T3100" s="151">
        <f t="shared" si="1026"/>
        <v>0</v>
      </c>
      <c r="V3100" s="393">
        <f t="shared" si="1037"/>
        <v>0</v>
      </c>
      <c r="W3100" s="393">
        <f t="shared" si="1038"/>
        <v>0</v>
      </c>
      <c r="X3100" s="53">
        <f t="shared" si="1027"/>
        <v>0.30111805555555554</v>
      </c>
      <c r="Y3100" s="53">
        <f t="shared" si="1028"/>
        <v>0.33750723555555556</v>
      </c>
      <c r="Z3100" s="53">
        <f t="shared" si="1029"/>
        <v>0.15055902777777777</v>
      </c>
      <c r="AA3100" s="53">
        <f t="shared" si="1030"/>
        <v>0.16875361777777778</v>
      </c>
      <c r="AB3100" s="50">
        <f t="shared" si="1031"/>
        <v>3541</v>
      </c>
      <c r="AC3100" s="50">
        <f t="shared" si="1019"/>
        <v>2016</v>
      </c>
      <c r="AD3100" s="50">
        <f t="shared" si="1032"/>
        <v>8</v>
      </c>
      <c r="AE3100" s="56">
        <f t="shared" si="1033"/>
        <v>201608</v>
      </c>
      <c r="AF3100" s="56">
        <f t="shared" si="1021"/>
        <v>35</v>
      </c>
      <c r="AG3100" s="58">
        <f t="shared" si="1039"/>
        <v>0</v>
      </c>
      <c r="AH3100" s="56">
        <f t="shared" si="1034"/>
        <v>21</v>
      </c>
      <c r="AI3100" s="53">
        <f t="shared" si="1035"/>
        <v>0.31931264555555555</v>
      </c>
      <c r="AJ3100" s="56">
        <f t="shared" si="1036"/>
        <v>0</v>
      </c>
    </row>
    <row r="3101" spans="1:36" x14ac:dyDescent="0.25">
      <c r="A3101" s="50">
        <v>3404</v>
      </c>
      <c r="B3101" s="51">
        <v>42603</v>
      </c>
      <c r="C3101" s="75">
        <f t="shared" si="1020"/>
        <v>42603</v>
      </c>
      <c r="D3101" s="50" t="s">
        <v>764</v>
      </c>
      <c r="E3101" s="50">
        <v>1</v>
      </c>
      <c r="F3101" s="50">
        <v>0</v>
      </c>
      <c r="G3101" s="50">
        <v>15</v>
      </c>
      <c r="H3101" s="50">
        <v>42</v>
      </c>
      <c r="I3101" s="53">
        <f t="shared" si="1022"/>
        <v>1.0902777777777777E-2</v>
      </c>
      <c r="J3101" s="54">
        <f t="shared" si="1023"/>
        <v>1.0902777777777777E-2</v>
      </c>
      <c r="K3101" s="50" t="s">
        <v>1772</v>
      </c>
      <c r="L3101" s="50" t="s">
        <v>1433</v>
      </c>
      <c r="M3101" s="55">
        <f t="shared" si="1024"/>
        <v>3.8216560509554172</v>
      </c>
      <c r="N3101" s="50">
        <v>0</v>
      </c>
      <c r="S3101" s="151">
        <f t="shared" si="1025"/>
        <v>0</v>
      </c>
      <c r="T3101" s="151">
        <f t="shared" si="1026"/>
        <v>0</v>
      </c>
      <c r="V3101" s="393">
        <f t="shared" si="1037"/>
        <v>0</v>
      </c>
      <c r="W3101" s="393">
        <f t="shared" si="1038"/>
        <v>0</v>
      </c>
      <c r="X3101" s="53">
        <f t="shared" si="1027"/>
        <v>0.28565277777777776</v>
      </c>
      <c r="Y3101" s="53">
        <f t="shared" si="1028"/>
        <v>0.32204195777777778</v>
      </c>
      <c r="Z3101" s="53">
        <f t="shared" si="1029"/>
        <v>0.14282638888888888</v>
      </c>
      <c r="AA3101" s="53">
        <f t="shared" si="1030"/>
        <v>0.16102097888888889</v>
      </c>
      <c r="AB3101" s="50">
        <f t="shared" si="1031"/>
        <v>3494</v>
      </c>
      <c r="AC3101" s="50">
        <f t="shared" si="1019"/>
        <v>2016</v>
      </c>
      <c r="AD3101" s="50">
        <f t="shared" si="1032"/>
        <v>8</v>
      </c>
      <c r="AE3101" s="56">
        <f t="shared" si="1033"/>
        <v>201608</v>
      </c>
      <c r="AF3101" s="56">
        <f t="shared" si="1021"/>
        <v>35</v>
      </c>
      <c r="AG3101" s="58">
        <f t="shared" si="1039"/>
        <v>0</v>
      </c>
      <c r="AH3101" s="56">
        <f t="shared" si="1034"/>
        <v>21</v>
      </c>
      <c r="AI3101" s="53">
        <f t="shared" si="1035"/>
        <v>0.30384736777777777</v>
      </c>
      <c r="AJ3101" s="56">
        <f t="shared" si="1036"/>
        <v>0</v>
      </c>
    </row>
    <row r="3102" spans="1:36" x14ac:dyDescent="0.25">
      <c r="A3102" s="50">
        <v>3075</v>
      </c>
      <c r="B3102" s="51">
        <v>42610</v>
      </c>
      <c r="C3102" s="75">
        <f t="shared" si="1020"/>
        <v>42610</v>
      </c>
      <c r="D3102" s="50" t="s">
        <v>1223</v>
      </c>
      <c r="E3102" s="50">
        <v>3</v>
      </c>
      <c r="F3102" s="50">
        <v>0</v>
      </c>
      <c r="G3102" s="50">
        <v>35</v>
      </c>
      <c r="H3102" s="50">
        <v>48</v>
      </c>
      <c r="I3102" s="53">
        <f t="shared" si="1022"/>
        <v>2.4861111111111108E-2</v>
      </c>
      <c r="J3102" s="54">
        <f t="shared" si="1023"/>
        <v>8.2870370370370355E-3</v>
      </c>
      <c r="K3102" s="50" t="s">
        <v>1772</v>
      </c>
      <c r="L3102" s="50" t="s">
        <v>1842</v>
      </c>
      <c r="M3102" s="55">
        <f t="shared" si="1024"/>
        <v>5.0279329608938594</v>
      </c>
      <c r="N3102" s="50">
        <v>0</v>
      </c>
      <c r="O3102" s="50" t="s">
        <v>228</v>
      </c>
      <c r="R3102" s="50" t="s">
        <v>1843</v>
      </c>
      <c r="S3102" s="151">
        <f t="shared" si="1025"/>
        <v>0.21712037037037032</v>
      </c>
      <c r="T3102" s="151">
        <f t="shared" si="1026"/>
        <v>0.10856018518518516</v>
      </c>
      <c r="V3102" s="393">
        <f t="shared" si="1037"/>
        <v>0</v>
      </c>
      <c r="W3102" s="393">
        <f t="shared" si="1038"/>
        <v>0</v>
      </c>
      <c r="X3102" s="53">
        <f t="shared" si="1027"/>
        <v>0.21712037037037032</v>
      </c>
      <c r="Y3102" s="53">
        <f t="shared" si="1028"/>
        <v>0.25350955037037032</v>
      </c>
      <c r="Z3102" s="53">
        <f t="shared" si="1029"/>
        <v>0.10856018518518516</v>
      </c>
      <c r="AA3102" s="53">
        <f t="shared" si="1030"/>
        <v>0.12675477518518516</v>
      </c>
      <c r="AB3102" s="50">
        <f t="shared" si="1031"/>
        <v>2981</v>
      </c>
      <c r="AC3102" s="50">
        <f t="shared" si="1019"/>
        <v>2016</v>
      </c>
      <c r="AD3102" s="50">
        <f t="shared" si="1032"/>
        <v>8</v>
      </c>
      <c r="AE3102" s="56">
        <f t="shared" si="1033"/>
        <v>201608</v>
      </c>
      <c r="AF3102" s="56">
        <f t="shared" si="1021"/>
        <v>36</v>
      </c>
      <c r="AG3102" s="58">
        <f t="shared" si="1039"/>
        <v>6</v>
      </c>
      <c r="AH3102" s="56">
        <f t="shared" si="1034"/>
        <v>28</v>
      </c>
      <c r="AI3102" s="53">
        <f t="shared" si="1035"/>
        <v>0.23531496037037031</v>
      </c>
      <c r="AJ3102" s="56">
        <f t="shared" si="1036"/>
        <v>12.809999999999999</v>
      </c>
    </row>
    <row r="3103" spans="1:36" x14ac:dyDescent="0.25">
      <c r="A3103" s="50">
        <v>3076</v>
      </c>
      <c r="B3103" s="51">
        <v>42612</v>
      </c>
      <c r="C3103" s="75">
        <f t="shared" si="1020"/>
        <v>42612</v>
      </c>
      <c r="D3103" s="50" t="s">
        <v>1223</v>
      </c>
      <c r="E3103" s="50">
        <v>2.2799999999999998</v>
      </c>
      <c r="F3103" s="50">
        <v>0</v>
      </c>
      <c r="G3103" s="50">
        <v>30</v>
      </c>
      <c r="H3103" s="50">
        <v>0</v>
      </c>
      <c r="I3103" s="53">
        <f t="shared" si="1022"/>
        <v>2.0833333333333332E-2</v>
      </c>
      <c r="J3103" s="54">
        <f t="shared" si="1023"/>
        <v>9.1374269005847948E-3</v>
      </c>
      <c r="K3103" s="50" t="s">
        <v>1731</v>
      </c>
      <c r="L3103" s="50" t="s">
        <v>1048</v>
      </c>
      <c r="M3103" s="55">
        <f t="shared" si="1024"/>
        <v>4.5600000000000041</v>
      </c>
      <c r="N3103" s="50">
        <v>0</v>
      </c>
      <c r="O3103" s="50" t="s">
        <v>253</v>
      </c>
      <c r="S3103" s="151">
        <f t="shared" si="1025"/>
        <v>0.23940058479532161</v>
      </c>
      <c r="T3103" s="151">
        <f t="shared" si="1026"/>
        <v>0.11970029239766081</v>
      </c>
      <c r="V3103" s="393">
        <f t="shared" si="1037"/>
        <v>0</v>
      </c>
      <c r="W3103" s="393">
        <f t="shared" si="1038"/>
        <v>0</v>
      </c>
      <c r="X3103" s="53">
        <f t="shared" si="1027"/>
        <v>0.23940058479532161</v>
      </c>
      <c r="Y3103" s="53">
        <f t="shared" si="1028"/>
        <v>0.27578976479532163</v>
      </c>
      <c r="Z3103" s="53">
        <f t="shared" si="1029"/>
        <v>0.11970029239766081</v>
      </c>
      <c r="AA3103" s="53">
        <f t="shared" si="1030"/>
        <v>0.13789488239766082</v>
      </c>
      <c r="AB3103" s="50">
        <f t="shared" si="1031"/>
        <v>3249</v>
      </c>
      <c r="AC3103" s="50">
        <f t="shared" si="1019"/>
        <v>2016</v>
      </c>
      <c r="AD3103" s="50">
        <f t="shared" si="1032"/>
        <v>8</v>
      </c>
      <c r="AE3103" s="56">
        <f t="shared" si="1033"/>
        <v>201608</v>
      </c>
      <c r="AF3103" s="56">
        <f t="shared" si="1021"/>
        <v>36</v>
      </c>
      <c r="AG3103" s="58">
        <f t="shared" si="1039"/>
        <v>1</v>
      </c>
      <c r="AH3103" s="56">
        <f t="shared" si="1034"/>
        <v>30</v>
      </c>
      <c r="AI3103" s="53">
        <f t="shared" si="1035"/>
        <v>0.25759517479532162</v>
      </c>
      <c r="AJ3103" s="56">
        <f t="shared" si="1036"/>
        <v>9.735599999999998</v>
      </c>
    </row>
    <row r="3104" spans="1:36" x14ac:dyDescent="0.25">
      <c r="A3104" s="50">
        <v>3077</v>
      </c>
      <c r="B3104" s="51">
        <v>42617</v>
      </c>
      <c r="C3104" s="75">
        <f t="shared" si="1020"/>
        <v>42617</v>
      </c>
      <c r="D3104" s="50" t="s">
        <v>1223</v>
      </c>
      <c r="E3104" s="50">
        <v>3.11</v>
      </c>
      <c r="F3104" s="50">
        <v>0</v>
      </c>
      <c r="G3104" s="50">
        <v>31</v>
      </c>
      <c r="H3104" s="50">
        <v>16</v>
      </c>
      <c r="I3104" s="53">
        <f t="shared" si="1022"/>
        <v>2.1712962962962962E-2</v>
      </c>
      <c r="J3104" s="54">
        <f t="shared" si="1023"/>
        <v>6.9816601167083485E-3</v>
      </c>
      <c r="K3104" s="50" t="s">
        <v>1772</v>
      </c>
      <c r="L3104" s="50" t="s">
        <v>1865</v>
      </c>
      <c r="M3104" s="55">
        <f t="shared" si="1024"/>
        <v>5.968017057569301</v>
      </c>
      <c r="N3104" s="50">
        <v>0</v>
      </c>
      <c r="O3104" s="50" t="s">
        <v>255</v>
      </c>
      <c r="R3104" s="50" t="s">
        <v>1866</v>
      </c>
      <c r="S3104" s="151">
        <f t="shared" si="1025"/>
        <v>0.18291949505775873</v>
      </c>
      <c r="T3104" s="151">
        <f t="shared" si="1026"/>
        <v>9.1459747528879365E-2</v>
      </c>
      <c r="V3104" s="393">
        <f t="shared" si="1037"/>
        <v>0</v>
      </c>
      <c r="W3104" s="393">
        <f t="shared" si="1038"/>
        <v>0</v>
      </c>
      <c r="X3104" s="53">
        <f t="shared" si="1027"/>
        <v>0.18291949505775873</v>
      </c>
      <c r="Y3104" s="53">
        <f t="shared" si="1028"/>
        <v>0.21930867505775872</v>
      </c>
      <c r="Z3104" s="53">
        <f t="shared" si="1029"/>
        <v>9.1459747528879365E-2</v>
      </c>
      <c r="AA3104" s="53">
        <f t="shared" si="1030"/>
        <v>0.10965433752887936</v>
      </c>
      <c r="AB3104" s="50">
        <f t="shared" si="1031"/>
        <v>1779</v>
      </c>
      <c r="AC3104" s="50">
        <f t="shared" si="1019"/>
        <v>2016</v>
      </c>
      <c r="AD3104" s="50">
        <f t="shared" si="1032"/>
        <v>9</v>
      </c>
      <c r="AE3104" s="56">
        <f t="shared" si="1033"/>
        <v>201609</v>
      </c>
      <c r="AF3104" s="56">
        <f t="shared" si="1021"/>
        <v>37</v>
      </c>
      <c r="AG3104" s="58">
        <f>IF(ISBLANK(B3104)," ",MAX(B3104-B3120-1,0))</f>
        <v>0</v>
      </c>
      <c r="AH3104" s="56">
        <f t="shared" si="1034"/>
        <v>4</v>
      </c>
      <c r="AI3104" s="53">
        <f t="shared" si="1035"/>
        <v>0.20111408505775874</v>
      </c>
      <c r="AJ3104" s="56">
        <f t="shared" si="1036"/>
        <v>13.279699999999998</v>
      </c>
    </row>
    <row r="3105" spans="1:36" x14ac:dyDescent="0.25">
      <c r="A3105" s="50">
        <v>3078</v>
      </c>
      <c r="B3105" s="51">
        <v>42618</v>
      </c>
      <c r="C3105" s="75">
        <f t="shared" si="1020"/>
        <v>42618</v>
      </c>
      <c r="D3105" s="50" t="s">
        <v>1223</v>
      </c>
      <c r="E3105" s="50">
        <v>3.1</v>
      </c>
      <c r="F3105" s="50">
        <v>0</v>
      </c>
      <c r="G3105" s="50">
        <v>27</v>
      </c>
      <c r="H3105" s="50">
        <v>23</v>
      </c>
      <c r="I3105" s="53">
        <f t="shared" si="1022"/>
        <v>1.9016203703703705E-2</v>
      </c>
      <c r="J3105" s="54">
        <f t="shared" si="1023"/>
        <v>6.1342592592592594E-3</v>
      </c>
      <c r="K3105" s="50" t="s">
        <v>1772</v>
      </c>
      <c r="L3105" s="50" t="s">
        <v>258</v>
      </c>
      <c r="M3105" s="55">
        <f t="shared" si="1024"/>
        <v>6.792452830188684</v>
      </c>
      <c r="N3105" s="50">
        <v>0</v>
      </c>
      <c r="O3105" s="50" t="s">
        <v>255</v>
      </c>
      <c r="S3105" s="151">
        <f t="shared" si="1025"/>
        <v>0.16071759259259261</v>
      </c>
      <c r="T3105" s="151">
        <f t="shared" si="1026"/>
        <v>8.0358796296296303E-2</v>
      </c>
      <c r="V3105" s="393">
        <f t="shared" si="1037"/>
        <v>0</v>
      </c>
      <c r="W3105" s="393">
        <f t="shared" si="1038"/>
        <v>0</v>
      </c>
      <c r="X3105" s="53">
        <f t="shared" si="1027"/>
        <v>0.16071759259259261</v>
      </c>
      <c r="Y3105" s="53">
        <f t="shared" si="1028"/>
        <v>0.1971067725925926</v>
      </c>
      <c r="Z3105" s="53">
        <f t="shared" si="1029"/>
        <v>8.0358796296296303E-2</v>
      </c>
      <c r="AA3105" s="53">
        <f t="shared" si="1030"/>
        <v>9.85533862962963E-2</v>
      </c>
      <c r="AB3105" s="50">
        <f t="shared" si="1031"/>
        <v>1035</v>
      </c>
      <c r="AC3105" s="50">
        <f t="shared" si="1019"/>
        <v>2016</v>
      </c>
      <c r="AD3105" s="50">
        <f t="shared" si="1032"/>
        <v>9</v>
      </c>
      <c r="AE3105" s="56">
        <f t="shared" si="1033"/>
        <v>201609</v>
      </c>
      <c r="AF3105" s="56">
        <f t="shared" si="1021"/>
        <v>37</v>
      </c>
      <c r="AG3105" s="58">
        <f t="shared" ref="AG3105:AG3147" si="1040">IF(ISBLANK(B3105)," ",MAX(B3105-B3104-1,0))</f>
        <v>0</v>
      </c>
      <c r="AH3105" s="56">
        <f t="shared" si="1034"/>
        <v>5</v>
      </c>
      <c r="AI3105" s="53">
        <f t="shared" si="1035"/>
        <v>0.17891218259259262</v>
      </c>
      <c r="AJ3105" s="56">
        <f t="shared" si="1036"/>
        <v>13.236999999999998</v>
      </c>
    </row>
    <row r="3106" spans="1:36" x14ac:dyDescent="0.25">
      <c r="A3106" s="50">
        <v>3079</v>
      </c>
      <c r="B3106" s="51">
        <v>42622</v>
      </c>
      <c r="C3106" s="75">
        <f t="shared" si="1020"/>
        <v>42622</v>
      </c>
      <c r="D3106" s="50" t="s">
        <v>1223</v>
      </c>
      <c r="E3106" s="50">
        <v>2.7</v>
      </c>
      <c r="F3106" s="50">
        <v>0</v>
      </c>
      <c r="G3106" s="50">
        <v>29</v>
      </c>
      <c r="H3106" s="50">
        <v>4</v>
      </c>
      <c r="I3106" s="53">
        <f t="shared" si="1022"/>
        <v>2.0185185185185184E-2</v>
      </c>
      <c r="J3106" s="54">
        <f t="shared" si="1023"/>
        <v>7.4759945130315492E-3</v>
      </c>
      <c r="K3106" s="50" t="s">
        <v>1772</v>
      </c>
      <c r="L3106" s="50" t="s">
        <v>315</v>
      </c>
      <c r="M3106" s="55">
        <f t="shared" si="1024"/>
        <v>5.5733944954128489</v>
      </c>
      <c r="N3106" s="50">
        <v>0</v>
      </c>
      <c r="O3106" s="50" t="s">
        <v>228</v>
      </c>
      <c r="R3106" s="50" t="s">
        <v>1844</v>
      </c>
      <c r="S3106" s="151">
        <f t="shared" si="1025"/>
        <v>0.19587105624142659</v>
      </c>
      <c r="T3106" s="151">
        <f t="shared" si="1026"/>
        <v>9.7935528120713294E-2</v>
      </c>
      <c r="V3106" s="393">
        <f t="shared" si="1037"/>
        <v>0</v>
      </c>
      <c r="W3106" s="393">
        <f t="shared" si="1038"/>
        <v>0</v>
      </c>
      <c r="X3106" s="53">
        <f t="shared" si="1027"/>
        <v>0.19587105624142659</v>
      </c>
      <c r="Y3106" s="53">
        <f t="shared" si="1028"/>
        <v>0.23226023624142658</v>
      </c>
      <c r="Z3106" s="53">
        <f t="shared" si="1029"/>
        <v>9.7935528120713294E-2</v>
      </c>
      <c r="AA3106" s="53">
        <f t="shared" si="1030"/>
        <v>0.11613011812071329</v>
      </c>
      <c r="AB3106" s="50">
        <f t="shared" si="1031"/>
        <v>2349</v>
      </c>
      <c r="AC3106" s="50">
        <f t="shared" si="1019"/>
        <v>2016</v>
      </c>
      <c r="AD3106" s="50">
        <f t="shared" si="1032"/>
        <v>9</v>
      </c>
      <c r="AE3106" s="56">
        <f t="shared" si="1033"/>
        <v>201609</v>
      </c>
      <c r="AF3106" s="56">
        <f t="shared" si="1021"/>
        <v>37</v>
      </c>
      <c r="AG3106" s="58">
        <f t="shared" si="1040"/>
        <v>3</v>
      </c>
      <c r="AH3106" s="56">
        <f t="shared" si="1034"/>
        <v>9</v>
      </c>
      <c r="AI3106" s="53">
        <f t="shared" si="1035"/>
        <v>0.2140656462414266</v>
      </c>
      <c r="AJ3106" s="56">
        <f t="shared" si="1036"/>
        <v>11.529</v>
      </c>
    </row>
    <row r="3107" spans="1:36" x14ac:dyDescent="0.25">
      <c r="A3107" s="50">
        <v>3080</v>
      </c>
      <c r="B3107" s="51">
        <v>42622</v>
      </c>
      <c r="C3107" s="75">
        <f t="shared" si="1020"/>
        <v>42622</v>
      </c>
      <c r="D3107" s="50" t="s">
        <v>1224</v>
      </c>
      <c r="E3107" s="50">
        <v>12</v>
      </c>
      <c r="F3107" s="50">
        <v>0</v>
      </c>
      <c r="G3107" s="50">
        <v>57</v>
      </c>
      <c r="H3107" s="50">
        <v>51</v>
      </c>
      <c r="I3107" s="53">
        <f t="shared" si="1022"/>
        <v>4.0173611111111111E-2</v>
      </c>
      <c r="J3107" s="54">
        <f t="shared" si="1023"/>
        <v>3.3478009259259259E-3</v>
      </c>
      <c r="K3107" s="50" t="s">
        <v>930</v>
      </c>
      <c r="L3107" s="50" t="s">
        <v>315</v>
      </c>
      <c r="M3107" s="55">
        <f t="shared" si="1024"/>
        <v>12.445980985306837</v>
      </c>
      <c r="N3107" s="50">
        <v>0</v>
      </c>
      <c r="O3107" s="50" t="s">
        <v>228</v>
      </c>
      <c r="R3107" s="50" t="s">
        <v>1845</v>
      </c>
      <c r="S3107" s="151">
        <f t="shared" si="1025"/>
        <v>0.37495370370370373</v>
      </c>
      <c r="T3107" s="151">
        <f t="shared" si="1026"/>
        <v>0.18747685185185187</v>
      </c>
      <c r="V3107" s="393">
        <f t="shared" si="1037"/>
        <v>0</v>
      </c>
      <c r="W3107" s="393">
        <f t="shared" si="1038"/>
        <v>0</v>
      </c>
      <c r="X3107" s="53">
        <f t="shared" si="1027"/>
        <v>8.7712384259259257E-2</v>
      </c>
      <c r="Y3107" s="53">
        <f t="shared" si="1028"/>
        <v>0.12410156425925926</v>
      </c>
      <c r="Z3107" s="53">
        <f t="shared" si="1029"/>
        <v>4.3856192129629629E-2</v>
      </c>
      <c r="AA3107" s="53">
        <f t="shared" si="1030"/>
        <v>6.2050782129629632E-2</v>
      </c>
      <c r="AB3107" s="50">
        <f t="shared" si="1031"/>
        <v>871</v>
      </c>
      <c r="AC3107" s="50">
        <f t="shared" si="1019"/>
        <v>2016</v>
      </c>
      <c r="AD3107" s="50">
        <f t="shared" si="1032"/>
        <v>9</v>
      </c>
      <c r="AE3107" s="56">
        <f t="shared" si="1033"/>
        <v>201609</v>
      </c>
      <c r="AF3107" s="56">
        <f t="shared" si="1021"/>
        <v>37</v>
      </c>
      <c r="AG3107" s="58">
        <f t="shared" si="1040"/>
        <v>0</v>
      </c>
      <c r="AH3107" s="56">
        <f t="shared" si="1034"/>
        <v>9</v>
      </c>
      <c r="AI3107" s="53">
        <f t="shared" si="1035"/>
        <v>0.10590697425925927</v>
      </c>
      <c r="AJ3107" s="56">
        <f t="shared" si="1036"/>
        <v>12</v>
      </c>
    </row>
    <row r="3108" spans="1:36" x14ac:dyDescent="0.25">
      <c r="A3108" s="50">
        <v>3081</v>
      </c>
      <c r="B3108" s="51">
        <v>42624</v>
      </c>
      <c r="C3108" s="75">
        <f t="shared" si="1020"/>
        <v>42624</v>
      </c>
      <c r="D3108" s="50" t="s">
        <v>1223</v>
      </c>
      <c r="E3108" s="50">
        <v>2</v>
      </c>
      <c r="F3108" s="50">
        <v>0</v>
      </c>
      <c r="G3108" s="50">
        <v>21</v>
      </c>
      <c r="H3108" s="50">
        <v>11</v>
      </c>
      <c r="I3108" s="53">
        <f t="shared" si="1022"/>
        <v>1.4710648148148148E-2</v>
      </c>
      <c r="J3108" s="54">
        <f t="shared" si="1023"/>
        <v>7.355324074074074E-3</v>
      </c>
      <c r="K3108" s="50" t="s">
        <v>1772</v>
      </c>
      <c r="L3108" s="50" t="s">
        <v>1846</v>
      </c>
      <c r="M3108" s="55">
        <f t="shared" si="1024"/>
        <v>5.6648308418568103</v>
      </c>
      <c r="N3108" s="50">
        <v>0</v>
      </c>
      <c r="O3108" s="50" t="s">
        <v>184</v>
      </c>
      <c r="R3108" s="50" t="s">
        <v>1847</v>
      </c>
      <c r="S3108" s="151">
        <f t="shared" si="1025"/>
        <v>0.19270949074074073</v>
      </c>
      <c r="T3108" s="151">
        <f t="shared" si="1026"/>
        <v>9.6354745370370365E-2</v>
      </c>
      <c r="V3108" s="393">
        <f t="shared" si="1037"/>
        <v>0</v>
      </c>
      <c r="W3108" s="393">
        <f t="shared" si="1038"/>
        <v>0</v>
      </c>
      <c r="X3108" s="53">
        <f t="shared" si="1027"/>
        <v>0.19270949074074073</v>
      </c>
      <c r="Y3108" s="53">
        <f t="shared" si="1028"/>
        <v>0.22909867074074072</v>
      </c>
      <c r="Z3108" s="53">
        <f t="shared" si="1029"/>
        <v>9.6354745370370365E-2</v>
      </c>
      <c r="AA3108" s="53">
        <f t="shared" si="1030"/>
        <v>0.11454933537037036</v>
      </c>
      <c r="AB3108" s="50">
        <f t="shared" si="1031"/>
        <v>2223</v>
      </c>
      <c r="AC3108" s="50">
        <f t="shared" si="1019"/>
        <v>2016</v>
      </c>
      <c r="AD3108" s="50">
        <f t="shared" si="1032"/>
        <v>9</v>
      </c>
      <c r="AE3108" s="56">
        <f t="shared" si="1033"/>
        <v>201609</v>
      </c>
      <c r="AF3108" s="56">
        <f t="shared" si="1021"/>
        <v>38</v>
      </c>
      <c r="AG3108" s="58">
        <f t="shared" si="1040"/>
        <v>1</v>
      </c>
      <c r="AH3108" s="56">
        <f t="shared" si="1034"/>
        <v>11</v>
      </c>
      <c r="AI3108" s="53">
        <f t="shared" si="1035"/>
        <v>0.21090408074074074</v>
      </c>
      <c r="AJ3108" s="56">
        <f t="shared" si="1036"/>
        <v>8.5399999999999991</v>
      </c>
    </row>
    <row r="3109" spans="1:36" x14ac:dyDescent="0.25">
      <c r="A3109" s="50">
        <v>3082</v>
      </c>
      <c r="B3109" s="51">
        <v>42629</v>
      </c>
      <c r="C3109" s="75">
        <f t="shared" si="1020"/>
        <v>42629</v>
      </c>
      <c r="D3109" s="50" t="s">
        <v>1224</v>
      </c>
      <c r="E3109" s="50">
        <v>13.9</v>
      </c>
      <c r="F3109" s="50">
        <v>1</v>
      </c>
      <c r="G3109" s="50">
        <v>4</v>
      </c>
      <c r="H3109" s="50">
        <v>38</v>
      </c>
      <c r="I3109" s="53">
        <f t="shared" si="1022"/>
        <v>4.4884259259259263E-2</v>
      </c>
      <c r="J3109" s="54">
        <f t="shared" si="1023"/>
        <v>3.2290833999467096E-3</v>
      </c>
      <c r="K3109" s="50" t="s">
        <v>930</v>
      </c>
      <c r="L3109" s="50" t="s">
        <v>315</v>
      </c>
      <c r="M3109" s="55">
        <f t="shared" si="1024"/>
        <v>12.903558535327496</v>
      </c>
      <c r="N3109" s="50">
        <v>0</v>
      </c>
      <c r="O3109" s="50" t="s">
        <v>184</v>
      </c>
      <c r="R3109" s="50" t="s">
        <v>1848</v>
      </c>
      <c r="S3109" s="151">
        <f t="shared" si="1025"/>
        <v>0.3616573407940315</v>
      </c>
      <c r="T3109" s="151">
        <f t="shared" si="1026"/>
        <v>0.18082867039701575</v>
      </c>
      <c r="V3109" s="393">
        <f t="shared" si="1037"/>
        <v>0</v>
      </c>
      <c r="W3109" s="393">
        <f t="shared" si="1038"/>
        <v>0</v>
      </c>
      <c r="X3109" s="53">
        <f t="shared" si="1027"/>
        <v>8.4601985078603795E-2</v>
      </c>
      <c r="Y3109" s="53">
        <f t="shared" si="1028"/>
        <v>0.12099116507860379</v>
      </c>
      <c r="Z3109" s="53">
        <f t="shared" si="1029"/>
        <v>4.2300992539301897E-2</v>
      </c>
      <c r="AA3109" s="53">
        <f t="shared" si="1030"/>
        <v>6.0495582539301894E-2</v>
      </c>
      <c r="AB3109" s="50">
        <f t="shared" si="1031"/>
        <v>845</v>
      </c>
      <c r="AC3109" s="50">
        <f t="shared" ref="AC3109:AC3172" si="1041">YEAR(B3109)</f>
        <v>2016</v>
      </c>
      <c r="AD3109" s="50">
        <f t="shared" si="1032"/>
        <v>9</v>
      </c>
      <c r="AE3109" s="56">
        <f t="shared" si="1033"/>
        <v>201609</v>
      </c>
      <c r="AF3109" s="56">
        <f t="shared" si="1021"/>
        <v>38</v>
      </c>
      <c r="AG3109" s="58">
        <f t="shared" si="1040"/>
        <v>4</v>
      </c>
      <c r="AH3109" s="56">
        <f t="shared" si="1034"/>
        <v>16</v>
      </c>
      <c r="AI3109" s="53">
        <f t="shared" si="1035"/>
        <v>0.10279657507860379</v>
      </c>
      <c r="AJ3109" s="56">
        <f t="shared" si="1036"/>
        <v>13.9</v>
      </c>
    </row>
    <row r="3110" spans="1:36" x14ac:dyDescent="0.25">
      <c r="A3110" s="50">
        <v>3083</v>
      </c>
      <c r="B3110" s="51">
        <v>42629</v>
      </c>
      <c r="C3110" s="75">
        <f t="shared" si="1020"/>
        <v>42629</v>
      </c>
      <c r="D3110" s="50" t="s">
        <v>1223</v>
      </c>
      <c r="E3110" s="50">
        <v>3.5</v>
      </c>
      <c r="F3110" s="50">
        <v>0</v>
      </c>
      <c r="G3110" s="50">
        <v>41</v>
      </c>
      <c r="H3110" s="50">
        <v>50</v>
      </c>
      <c r="I3110" s="53">
        <f t="shared" si="1022"/>
        <v>2.9050925925925928E-2</v>
      </c>
      <c r="J3110" s="54">
        <f t="shared" si="1023"/>
        <v>8.3002645502645508E-3</v>
      </c>
      <c r="K3110" s="50" t="s">
        <v>1772</v>
      </c>
      <c r="L3110" s="50" t="s">
        <v>1867</v>
      </c>
      <c r="M3110" s="55">
        <f t="shared" si="1024"/>
        <v>5.0199203187251031</v>
      </c>
      <c r="N3110" s="50">
        <v>0</v>
      </c>
      <c r="O3110" s="50" t="s">
        <v>255</v>
      </c>
      <c r="S3110" s="151">
        <f t="shared" si="1025"/>
        <v>0.21746693121693123</v>
      </c>
      <c r="T3110" s="151">
        <f t="shared" si="1026"/>
        <v>0.10873346560846561</v>
      </c>
      <c r="V3110" s="393">
        <f t="shared" si="1037"/>
        <v>0</v>
      </c>
      <c r="W3110" s="393">
        <f t="shared" si="1038"/>
        <v>0</v>
      </c>
      <c r="X3110" s="53">
        <f t="shared" si="1027"/>
        <v>0.21746693121693123</v>
      </c>
      <c r="Y3110" s="53">
        <f t="shared" si="1028"/>
        <v>0.25385611121693125</v>
      </c>
      <c r="Z3110" s="53">
        <f t="shared" si="1029"/>
        <v>0.10873346560846561</v>
      </c>
      <c r="AA3110" s="53">
        <f t="shared" si="1030"/>
        <v>0.12692805560846562</v>
      </c>
      <c r="AB3110" s="50">
        <f t="shared" si="1031"/>
        <v>2993</v>
      </c>
      <c r="AC3110" s="50">
        <f t="shared" si="1041"/>
        <v>2016</v>
      </c>
      <c r="AD3110" s="50">
        <f t="shared" si="1032"/>
        <v>9</v>
      </c>
      <c r="AE3110" s="56">
        <f t="shared" si="1033"/>
        <v>201609</v>
      </c>
      <c r="AF3110" s="56">
        <f t="shared" si="1021"/>
        <v>38</v>
      </c>
      <c r="AG3110" s="58">
        <f t="shared" si="1040"/>
        <v>0</v>
      </c>
      <c r="AH3110" s="56">
        <f t="shared" si="1034"/>
        <v>16</v>
      </c>
      <c r="AI3110" s="53">
        <f t="shared" si="1035"/>
        <v>0.23566152121693124</v>
      </c>
      <c r="AJ3110" s="56">
        <f t="shared" si="1036"/>
        <v>14.944999999999999</v>
      </c>
    </row>
    <row r="3111" spans="1:36" x14ac:dyDescent="0.25">
      <c r="A3111" s="50">
        <v>3084</v>
      </c>
      <c r="B3111" s="51">
        <v>42633</v>
      </c>
      <c r="C3111" s="75">
        <f t="shared" si="1020"/>
        <v>42633</v>
      </c>
      <c r="D3111" s="50" t="s">
        <v>1223</v>
      </c>
      <c r="E3111" s="50">
        <v>3.1</v>
      </c>
      <c r="F3111" s="50">
        <v>0</v>
      </c>
      <c r="G3111" s="50">
        <v>37</v>
      </c>
      <c r="H3111" s="50">
        <v>35</v>
      </c>
      <c r="I3111" s="53">
        <f t="shared" si="1022"/>
        <v>2.6099537037037036E-2</v>
      </c>
      <c r="J3111" s="54">
        <f t="shared" si="1023"/>
        <v>8.4192054958183975E-3</v>
      </c>
      <c r="K3111" s="50" t="s">
        <v>1731</v>
      </c>
      <c r="L3111" s="50" t="s">
        <v>1357</v>
      </c>
      <c r="M3111" s="55">
        <f t="shared" si="1024"/>
        <v>4.9490022172949049</v>
      </c>
      <c r="N3111" s="50">
        <v>0</v>
      </c>
      <c r="O3111" s="50" t="s">
        <v>184</v>
      </c>
      <c r="S3111" s="151">
        <f t="shared" si="1025"/>
        <v>0.22058318399044202</v>
      </c>
      <c r="T3111" s="151">
        <f t="shared" si="1026"/>
        <v>0.11029159199522101</v>
      </c>
      <c r="V3111" s="393">
        <f t="shared" si="1037"/>
        <v>0</v>
      </c>
      <c r="W3111" s="393">
        <f t="shared" si="1038"/>
        <v>0</v>
      </c>
      <c r="X3111" s="53">
        <f t="shared" si="1027"/>
        <v>0.22058318399044202</v>
      </c>
      <c r="Y3111" s="53">
        <f t="shared" si="1028"/>
        <v>0.25697236399044199</v>
      </c>
      <c r="Z3111" s="53">
        <f t="shared" si="1029"/>
        <v>0.11029159199522101</v>
      </c>
      <c r="AA3111" s="53">
        <f t="shared" si="1030"/>
        <v>0.12848618199522099</v>
      </c>
      <c r="AB3111" s="50">
        <f t="shared" si="1031"/>
        <v>3063</v>
      </c>
      <c r="AC3111" s="50">
        <f t="shared" si="1041"/>
        <v>2016</v>
      </c>
      <c r="AD3111" s="50">
        <f t="shared" si="1032"/>
        <v>9</v>
      </c>
      <c r="AE3111" s="56">
        <f t="shared" si="1033"/>
        <v>201609</v>
      </c>
      <c r="AF3111" s="56">
        <f t="shared" si="1021"/>
        <v>39</v>
      </c>
      <c r="AG3111" s="58">
        <f t="shared" si="1040"/>
        <v>3</v>
      </c>
      <c r="AH3111" s="56">
        <f t="shared" si="1034"/>
        <v>20</v>
      </c>
      <c r="AI3111" s="53">
        <f t="shared" si="1035"/>
        <v>0.238777773990442</v>
      </c>
      <c r="AJ3111" s="56">
        <f t="shared" si="1036"/>
        <v>13.236999999999998</v>
      </c>
    </row>
    <row r="3112" spans="1:36" x14ac:dyDescent="0.25">
      <c r="A3112" s="50">
        <v>3085</v>
      </c>
      <c r="B3112" s="51">
        <v>42634</v>
      </c>
      <c r="C3112" s="75">
        <f t="shared" si="1020"/>
        <v>42634</v>
      </c>
      <c r="D3112" s="50" t="s">
        <v>1223</v>
      </c>
      <c r="E3112" s="50">
        <v>3.1</v>
      </c>
      <c r="F3112" s="50">
        <v>0</v>
      </c>
      <c r="G3112" s="50">
        <v>33</v>
      </c>
      <c r="H3112" s="50">
        <v>38</v>
      </c>
      <c r="I3112" s="53">
        <f t="shared" si="1022"/>
        <v>2.3356481481481482E-2</v>
      </c>
      <c r="J3112" s="54">
        <f t="shared" si="1023"/>
        <v>7.5343488649940258E-3</v>
      </c>
      <c r="K3112" s="50" t="s">
        <v>1731</v>
      </c>
      <c r="L3112" s="50" t="s">
        <v>1357</v>
      </c>
      <c r="M3112" s="55">
        <f t="shared" si="1024"/>
        <v>5.5302279484638301</v>
      </c>
      <c r="N3112" s="50">
        <v>0</v>
      </c>
      <c r="O3112" s="50" t="s">
        <v>184</v>
      </c>
      <c r="S3112" s="151">
        <f t="shared" si="1025"/>
        <v>0.19739994026284347</v>
      </c>
      <c r="T3112" s="151">
        <f t="shared" si="1026"/>
        <v>9.8699970131421733E-2</v>
      </c>
      <c r="V3112" s="393">
        <f t="shared" si="1037"/>
        <v>0</v>
      </c>
      <c r="W3112" s="393">
        <f t="shared" si="1038"/>
        <v>0</v>
      </c>
      <c r="X3112" s="53">
        <f t="shared" si="1027"/>
        <v>0.19739994026284347</v>
      </c>
      <c r="Y3112" s="53">
        <f t="shared" si="1028"/>
        <v>0.23378912026284349</v>
      </c>
      <c r="Z3112" s="53">
        <f t="shared" si="1029"/>
        <v>9.8699970131421733E-2</v>
      </c>
      <c r="AA3112" s="53">
        <f t="shared" si="1030"/>
        <v>0.11689456013142174</v>
      </c>
      <c r="AB3112" s="50">
        <f t="shared" si="1031"/>
        <v>2410</v>
      </c>
      <c r="AC3112" s="50">
        <f t="shared" si="1041"/>
        <v>2016</v>
      </c>
      <c r="AD3112" s="50">
        <f t="shared" si="1032"/>
        <v>9</v>
      </c>
      <c r="AE3112" s="56">
        <f t="shared" si="1033"/>
        <v>201609</v>
      </c>
      <c r="AF3112" s="56">
        <f t="shared" si="1021"/>
        <v>39</v>
      </c>
      <c r="AG3112" s="58">
        <f t="shared" si="1040"/>
        <v>0</v>
      </c>
      <c r="AH3112" s="56">
        <f t="shared" si="1034"/>
        <v>21</v>
      </c>
      <c r="AI3112" s="53">
        <f t="shared" si="1035"/>
        <v>0.21559453026284348</v>
      </c>
      <c r="AJ3112" s="56">
        <f t="shared" si="1036"/>
        <v>13.236999999999998</v>
      </c>
    </row>
    <row r="3113" spans="1:36" x14ac:dyDescent="0.25">
      <c r="A3113" s="50">
        <v>3086</v>
      </c>
      <c r="B3113" s="51">
        <v>42636</v>
      </c>
      <c r="C3113" s="75">
        <f t="shared" si="1020"/>
        <v>42636</v>
      </c>
      <c r="D3113" s="50" t="s">
        <v>1223</v>
      </c>
      <c r="E3113" s="50">
        <v>3.8</v>
      </c>
      <c r="F3113" s="50">
        <v>0</v>
      </c>
      <c r="G3113" s="50">
        <v>57</v>
      </c>
      <c r="H3113" s="50">
        <v>22</v>
      </c>
      <c r="I3113" s="53">
        <f t="shared" si="1022"/>
        <v>3.9837962962962964E-2</v>
      </c>
      <c r="J3113" s="54">
        <f t="shared" si="1023"/>
        <v>1.0483674463937623E-2</v>
      </c>
      <c r="K3113" s="50" t="s">
        <v>1849</v>
      </c>
      <c r="L3113" s="50" t="s">
        <v>1850</v>
      </c>
      <c r="M3113" s="55">
        <f t="shared" si="1024"/>
        <v>3.9744334689134253</v>
      </c>
      <c r="N3113" s="50">
        <v>0</v>
      </c>
      <c r="O3113" s="50" t="s">
        <v>255</v>
      </c>
      <c r="S3113" s="151">
        <f t="shared" si="1025"/>
        <v>0.27467227095516572</v>
      </c>
      <c r="T3113" s="151">
        <f t="shared" si="1026"/>
        <v>0.13733613547758286</v>
      </c>
      <c r="V3113" s="393">
        <f t="shared" si="1037"/>
        <v>0</v>
      </c>
      <c r="W3113" s="393">
        <f t="shared" si="1038"/>
        <v>0</v>
      </c>
      <c r="X3113" s="53">
        <f t="shared" si="1027"/>
        <v>0.27467227095516572</v>
      </c>
      <c r="Y3113" s="53">
        <f t="shared" si="1028"/>
        <v>0.31106145095516574</v>
      </c>
      <c r="Z3113" s="53">
        <f t="shared" si="1029"/>
        <v>0.13733613547758286</v>
      </c>
      <c r="AA3113" s="53">
        <f t="shared" si="1030"/>
        <v>0.15553072547758287</v>
      </c>
      <c r="AB3113" s="50">
        <f t="shared" si="1031"/>
        <v>3449</v>
      </c>
      <c r="AC3113" s="50">
        <f t="shared" si="1041"/>
        <v>2016</v>
      </c>
      <c r="AD3113" s="50">
        <f t="shared" si="1032"/>
        <v>9</v>
      </c>
      <c r="AE3113" s="56">
        <f t="shared" si="1033"/>
        <v>201609</v>
      </c>
      <c r="AF3113" s="56">
        <f t="shared" si="1021"/>
        <v>39</v>
      </c>
      <c r="AG3113" s="58">
        <f t="shared" si="1040"/>
        <v>1</v>
      </c>
      <c r="AH3113" s="56">
        <f t="shared" si="1034"/>
        <v>23</v>
      </c>
      <c r="AI3113" s="53">
        <f t="shared" si="1035"/>
        <v>0.29286686095516573</v>
      </c>
      <c r="AJ3113" s="56">
        <f t="shared" si="1036"/>
        <v>16.225999999999999</v>
      </c>
    </row>
    <row r="3114" spans="1:36" x14ac:dyDescent="0.25">
      <c r="A3114" s="50">
        <v>3087</v>
      </c>
      <c r="B3114" s="51">
        <v>42640</v>
      </c>
      <c r="C3114" s="75">
        <f t="shared" si="1020"/>
        <v>42640</v>
      </c>
      <c r="D3114" s="50" t="s">
        <v>1223</v>
      </c>
      <c r="E3114" s="50">
        <v>3.1</v>
      </c>
      <c r="F3114" s="50">
        <v>0</v>
      </c>
      <c r="G3114" s="50">
        <v>31</v>
      </c>
      <c r="H3114" s="50">
        <v>58</v>
      </c>
      <c r="I3114" s="53">
        <f t="shared" si="1022"/>
        <v>2.2199074074074076E-2</v>
      </c>
      <c r="J3114" s="54">
        <f t="shared" si="1023"/>
        <v>7.1609916367980884E-3</v>
      </c>
      <c r="K3114" s="50" t="s">
        <v>1731</v>
      </c>
      <c r="L3114" s="50" t="s">
        <v>1666</v>
      </c>
      <c r="M3114" s="55">
        <f t="shared" si="1024"/>
        <v>5.8185610010427578</v>
      </c>
      <c r="N3114" s="50">
        <v>0</v>
      </c>
      <c r="O3114" s="50" t="s">
        <v>255</v>
      </c>
      <c r="R3114" s="50" t="s">
        <v>1851</v>
      </c>
      <c r="S3114" s="151">
        <f t="shared" si="1025"/>
        <v>0.18761798088410991</v>
      </c>
      <c r="T3114" s="151">
        <f t="shared" si="1026"/>
        <v>9.3808990442054957E-2</v>
      </c>
      <c r="V3114" s="393">
        <f t="shared" si="1037"/>
        <v>0</v>
      </c>
      <c r="W3114" s="393">
        <f t="shared" si="1038"/>
        <v>0</v>
      </c>
      <c r="X3114" s="53">
        <f t="shared" si="1027"/>
        <v>0.18761798088410991</v>
      </c>
      <c r="Y3114" s="53">
        <f t="shared" si="1028"/>
        <v>0.22400716088410991</v>
      </c>
      <c r="Z3114" s="53">
        <f t="shared" si="1029"/>
        <v>9.3808990442054957E-2</v>
      </c>
      <c r="AA3114" s="53">
        <f t="shared" si="1030"/>
        <v>0.11200358044205495</v>
      </c>
      <c r="AB3114" s="50">
        <f t="shared" si="1031"/>
        <v>1993</v>
      </c>
      <c r="AC3114" s="50">
        <f t="shared" si="1041"/>
        <v>2016</v>
      </c>
      <c r="AD3114" s="50">
        <f t="shared" si="1032"/>
        <v>9</v>
      </c>
      <c r="AE3114" s="56">
        <f t="shared" si="1033"/>
        <v>201609</v>
      </c>
      <c r="AF3114" s="56">
        <f t="shared" si="1021"/>
        <v>40</v>
      </c>
      <c r="AG3114" s="58">
        <f t="shared" si="1040"/>
        <v>3</v>
      </c>
      <c r="AH3114" s="56">
        <f t="shared" si="1034"/>
        <v>27</v>
      </c>
      <c r="AI3114" s="53">
        <f t="shared" si="1035"/>
        <v>0.20581257088410992</v>
      </c>
      <c r="AJ3114" s="56">
        <f t="shared" si="1036"/>
        <v>13.236999999999998</v>
      </c>
    </row>
    <row r="3115" spans="1:36" x14ac:dyDescent="0.25">
      <c r="A3115" s="50">
        <v>3088</v>
      </c>
      <c r="B3115" s="51">
        <v>42645</v>
      </c>
      <c r="C3115" s="75">
        <f t="shared" si="1020"/>
        <v>42645</v>
      </c>
      <c r="D3115" s="50" t="s">
        <v>1223</v>
      </c>
      <c r="E3115" s="50">
        <v>3</v>
      </c>
      <c r="F3115" s="50">
        <v>0</v>
      </c>
      <c r="G3115" s="50">
        <v>31</v>
      </c>
      <c r="H3115" s="50">
        <v>30</v>
      </c>
      <c r="I3115" s="53">
        <f t="shared" si="1022"/>
        <v>2.1875000000000002E-2</v>
      </c>
      <c r="J3115" s="54">
        <f t="shared" si="1023"/>
        <v>7.2916666666666676E-3</v>
      </c>
      <c r="K3115" s="50" t="s">
        <v>1772</v>
      </c>
      <c r="L3115" s="50" t="s">
        <v>17</v>
      </c>
      <c r="M3115" s="55">
        <f t="shared" si="1024"/>
        <v>5.714285714285718</v>
      </c>
      <c r="N3115" s="50">
        <v>0</v>
      </c>
      <c r="O3115" s="50" t="s">
        <v>253</v>
      </c>
      <c r="S3115" s="151">
        <f t="shared" si="1025"/>
        <v>0.19104166666666669</v>
      </c>
      <c r="T3115" s="151">
        <f t="shared" si="1026"/>
        <v>9.5520833333333346E-2</v>
      </c>
      <c r="V3115" s="393">
        <f t="shared" si="1037"/>
        <v>0</v>
      </c>
      <c r="W3115" s="393">
        <f t="shared" si="1038"/>
        <v>0</v>
      </c>
      <c r="X3115" s="53">
        <f t="shared" si="1027"/>
        <v>0.19104166666666669</v>
      </c>
      <c r="Y3115" s="53">
        <f t="shared" si="1028"/>
        <v>0.22743084666666666</v>
      </c>
      <c r="Z3115" s="53">
        <f t="shared" si="1029"/>
        <v>9.5520833333333346E-2</v>
      </c>
      <c r="AA3115" s="53">
        <f t="shared" si="1030"/>
        <v>0.11371542333333333</v>
      </c>
      <c r="AB3115" s="50">
        <f t="shared" si="1031"/>
        <v>2154</v>
      </c>
      <c r="AC3115" s="50">
        <f t="shared" si="1041"/>
        <v>2016</v>
      </c>
      <c r="AD3115" s="50">
        <f t="shared" si="1032"/>
        <v>10</v>
      </c>
      <c r="AE3115" s="56">
        <f t="shared" si="1033"/>
        <v>201610</v>
      </c>
      <c r="AF3115" s="56">
        <f t="shared" si="1021"/>
        <v>41</v>
      </c>
      <c r="AG3115" s="58">
        <f t="shared" si="1040"/>
        <v>4</v>
      </c>
      <c r="AH3115" s="56">
        <f t="shared" si="1034"/>
        <v>2</v>
      </c>
      <c r="AI3115" s="53">
        <f t="shared" si="1035"/>
        <v>0.20923625666666668</v>
      </c>
      <c r="AJ3115" s="56">
        <f t="shared" si="1036"/>
        <v>12.809999999999999</v>
      </c>
    </row>
    <row r="3116" spans="1:36" x14ac:dyDescent="0.25">
      <c r="A3116" s="50">
        <v>3089</v>
      </c>
      <c r="B3116" s="51">
        <v>42646</v>
      </c>
      <c r="C3116" s="75">
        <f t="shared" si="1020"/>
        <v>42646</v>
      </c>
      <c r="D3116" s="50" t="s">
        <v>1223</v>
      </c>
      <c r="E3116" s="50">
        <v>3.1</v>
      </c>
      <c r="F3116" s="50">
        <v>0</v>
      </c>
      <c r="G3116" s="50">
        <v>36</v>
      </c>
      <c r="H3116" s="50">
        <v>33</v>
      </c>
      <c r="I3116" s="53">
        <f t="shared" si="1022"/>
        <v>2.5381944444444443E-2</v>
      </c>
      <c r="J3116" s="54">
        <f t="shared" si="1023"/>
        <v>8.1877240143369175E-3</v>
      </c>
      <c r="K3116" s="50" t="s">
        <v>1731</v>
      </c>
      <c r="L3116" s="50" t="s">
        <v>1357</v>
      </c>
      <c r="M3116" s="55">
        <f t="shared" si="1024"/>
        <v>5.0889192886456946</v>
      </c>
      <c r="N3116" s="50">
        <v>0</v>
      </c>
      <c r="O3116" s="50" t="s">
        <v>184</v>
      </c>
      <c r="S3116" s="151">
        <f t="shared" si="1025"/>
        <v>0.21451836917562722</v>
      </c>
      <c r="T3116" s="151">
        <f t="shared" si="1026"/>
        <v>0.10725918458781361</v>
      </c>
      <c r="V3116" s="393">
        <f t="shared" si="1037"/>
        <v>0</v>
      </c>
      <c r="W3116" s="393">
        <f t="shared" si="1038"/>
        <v>0</v>
      </c>
      <c r="X3116" s="53">
        <f t="shared" si="1027"/>
        <v>0.21451836917562722</v>
      </c>
      <c r="Y3116" s="53">
        <f t="shared" si="1028"/>
        <v>0.25090754917562724</v>
      </c>
      <c r="Z3116" s="53">
        <f t="shared" si="1029"/>
        <v>0.10725918458781361</v>
      </c>
      <c r="AA3116" s="53">
        <f t="shared" si="1030"/>
        <v>0.12545377458781362</v>
      </c>
      <c r="AB3116" s="50">
        <f t="shared" si="1031"/>
        <v>2926</v>
      </c>
      <c r="AC3116" s="50">
        <f t="shared" si="1041"/>
        <v>2016</v>
      </c>
      <c r="AD3116" s="50">
        <f t="shared" si="1032"/>
        <v>10</v>
      </c>
      <c r="AE3116" s="56">
        <f t="shared" si="1033"/>
        <v>201610</v>
      </c>
      <c r="AF3116" s="56">
        <f t="shared" si="1021"/>
        <v>41</v>
      </c>
      <c r="AG3116" s="58">
        <f t="shared" si="1040"/>
        <v>0</v>
      </c>
      <c r="AH3116" s="56">
        <f t="shared" si="1034"/>
        <v>3</v>
      </c>
      <c r="AI3116" s="53">
        <f t="shared" si="1035"/>
        <v>0.23271295917562723</v>
      </c>
      <c r="AJ3116" s="56">
        <f t="shared" si="1036"/>
        <v>13.236999999999998</v>
      </c>
    </row>
    <row r="3117" spans="1:36" x14ac:dyDescent="0.25">
      <c r="A3117" s="50">
        <v>3090</v>
      </c>
      <c r="B3117" s="51">
        <v>42648</v>
      </c>
      <c r="C3117" s="75">
        <f t="shared" si="1020"/>
        <v>42648</v>
      </c>
      <c r="D3117" s="50" t="s">
        <v>1223</v>
      </c>
      <c r="E3117" s="50">
        <v>3.1</v>
      </c>
      <c r="F3117" s="50">
        <v>0</v>
      </c>
      <c r="G3117" s="50">
        <v>34</v>
      </c>
      <c r="H3117" s="50">
        <v>30</v>
      </c>
      <c r="I3117" s="53">
        <f t="shared" si="1022"/>
        <v>2.3958333333333331E-2</v>
      </c>
      <c r="J3117" s="54">
        <f t="shared" si="1023"/>
        <v>7.7284946236559132E-3</v>
      </c>
      <c r="K3117" s="50" t="s">
        <v>1731</v>
      </c>
      <c r="L3117" s="50" t="s">
        <v>1357</v>
      </c>
      <c r="M3117" s="55">
        <f t="shared" si="1024"/>
        <v>5.3913043478260914</v>
      </c>
      <c r="N3117" s="50">
        <v>0</v>
      </c>
      <c r="O3117" s="50" t="s">
        <v>184</v>
      </c>
      <c r="S3117" s="151">
        <f t="shared" si="1025"/>
        <v>0.20248655913978492</v>
      </c>
      <c r="T3117" s="151">
        <f t="shared" si="1026"/>
        <v>0.10124327956989246</v>
      </c>
      <c r="V3117" s="393">
        <f t="shared" si="1037"/>
        <v>0</v>
      </c>
      <c r="W3117" s="393">
        <f t="shared" si="1038"/>
        <v>0</v>
      </c>
      <c r="X3117" s="53">
        <f t="shared" si="1027"/>
        <v>0.20248655913978492</v>
      </c>
      <c r="Y3117" s="53">
        <f t="shared" si="1028"/>
        <v>0.23887573913978491</v>
      </c>
      <c r="Z3117" s="53">
        <f t="shared" si="1029"/>
        <v>0.10124327956989246</v>
      </c>
      <c r="AA3117" s="53">
        <f t="shared" si="1030"/>
        <v>0.11943786956989245</v>
      </c>
      <c r="AB3117" s="50">
        <f t="shared" si="1031"/>
        <v>2598</v>
      </c>
      <c r="AC3117" s="50">
        <f t="shared" si="1041"/>
        <v>2016</v>
      </c>
      <c r="AD3117" s="50">
        <f t="shared" si="1032"/>
        <v>10</v>
      </c>
      <c r="AE3117" s="56">
        <f t="shared" si="1033"/>
        <v>201610</v>
      </c>
      <c r="AF3117" s="56">
        <f t="shared" si="1021"/>
        <v>41</v>
      </c>
      <c r="AG3117" s="58">
        <f t="shared" si="1040"/>
        <v>1</v>
      </c>
      <c r="AH3117" s="56">
        <f t="shared" si="1034"/>
        <v>5</v>
      </c>
      <c r="AI3117" s="53">
        <f t="shared" si="1035"/>
        <v>0.22068114913978493</v>
      </c>
      <c r="AJ3117" s="56">
        <f t="shared" si="1036"/>
        <v>13.236999999999998</v>
      </c>
    </row>
    <row r="3118" spans="1:36" x14ac:dyDescent="0.25">
      <c r="A3118" s="50">
        <v>3091</v>
      </c>
      <c r="B3118" s="51">
        <v>42650</v>
      </c>
      <c r="C3118" s="75">
        <f t="shared" si="1020"/>
        <v>42650</v>
      </c>
      <c r="D3118" s="50" t="s">
        <v>1223</v>
      </c>
      <c r="E3118" s="50">
        <v>4.2</v>
      </c>
      <c r="F3118" s="50">
        <v>0</v>
      </c>
      <c r="G3118" s="50">
        <v>49</v>
      </c>
      <c r="H3118" s="50">
        <v>4</v>
      </c>
      <c r="I3118" s="53">
        <f t="shared" si="1022"/>
        <v>3.4074074074074076E-2</v>
      </c>
      <c r="J3118" s="54">
        <f t="shared" si="1023"/>
        <v>8.1128747795414461E-3</v>
      </c>
      <c r="K3118" s="50" t="s">
        <v>1772</v>
      </c>
      <c r="L3118" s="50" t="s">
        <v>2153</v>
      </c>
      <c r="M3118" s="55">
        <f t="shared" si="1024"/>
        <v>5.1358695652173951</v>
      </c>
      <c r="N3118" s="50">
        <v>0</v>
      </c>
      <c r="O3118" s="50" t="s">
        <v>255</v>
      </c>
      <c r="S3118" s="151">
        <f t="shared" si="1025"/>
        <v>0.21255731922398588</v>
      </c>
      <c r="T3118" s="151">
        <f t="shared" si="1026"/>
        <v>0.10627865961199294</v>
      </c>
      <c r="V3118" s="393">
        <f t="shared" si="1037"/>
        <v>0</v>
      </c>
      <c r="W3118" s="393">
        <f t="shared" si="1038"/>
        <v>0</v>
      </c>
      <c r="X3118" s="53">
        <f t="shared" si="1027"/>
        <v>0.21255731922398588</v>
      </c>
      <c r="Y3118" s="53">
        <f t="shared" si="1028"/>
        <v>0.24894649922398587</v>
      </c>
      <c r="Z3118" s="53">
        <f t="shared" si="1029"/>
        <v>0.10627865961199294</v>
      </c>
      <c r="AA3118" s="53">
        <f t="shared" si="1030"/>
        <v>0.12447324961199294</v>
      </c>
      <c r="AB3118" s="50">
        <f t="shared" si="1031"/>
        <v>2875</v>
      </c>
      <c r="AC3118" s="50">
        <f t="shared" si="1041"/>
        <v>2016</v>
      </c>
      <c r="AD3118" s="50">
        <f t="shared" si="1032"/>
        <v>10</v>
      </c>
      <c r="AE3118" s="56">
        <f t="shared" si="1033"/>
        <v>201610</v>
      </c>
      <c r="AF3118" s="56">
        <f t="shared" si="1021"/>
        <v>41</v>
      </c>
      <c r="AG3118" s="58">
        <f t="shared" si="1040"/>
        <v>1</v>
      </c>
      <c r="AH3118" s="56">
        <f t="shared" si="1034"/>
        <v>7</v>
      </c>
      <c r="AI3118" s="53">
        <f t="shared" si="1035"/>
        <v>0.23075190922398586</v>
      </c>
      <c r="AJ3118" s="56">
        <f t="shared" si="1036"/>
        <v>17.933999999999997</v>
      </c>
    </row>
    <row r="3119" spans="1:36" x14ac:dyDescent="0.25">
      <c r="A3119" s="50">
        <v>3092</v>
      </c>
      <c r="B3119" s="51">
        <v>42656</v>
      </c>
      <c r="C3119" s="75">
        <f t="shared" si="1020"/>
        <v>42656</v>
      </c>
      <c r="D3119" s="50" t="s">
        <v>1223</v>
      </c>
      <c r="E3119" s="50">
        <v>3.1</v>
      </c>
      <c r="F3119" s="50">
        <v>0</v>
      </c>
      <c r="G3119" s="50">
        <v>35</v>
      </c>
      <c r="H3119" s="50">
        <v>4</v>
      </c>
      <c r="I3119" s="53">
        <f t="shared" si="1022"/>
        <v>2.4351851851851857E-2</v>
      </c>
      <c r="J3119" s="54">
        <f t="shared" si="1023"/>
        <v>7.8554360812425339E-3</v>
      </c>
      <c r="K3119" s="50" t="s">
        <v>1731</v>
      </c>
      <c r="L3119" s="50" t="s">
        <v>1357</v>
      </c>
      <c r="M3119" s="55">
        <f t="shared" si="1024"/>
        <v>5.3041825095057069</v>
      </c>
      <c r="N3119" s="50">
        <v>0</v>
      </c>
      <c r="O3119" s="50" t="s">
        <v>255</v>
      </c>
      <c r="S3119" s="151">
        <f t="shared" si="1025"/>
        <v>0.20581242532855437</v>
      </c>
      <c r="T3119" s="151">
        <f t="shared" si="1026"/>
        <v>0.10290621266427719</v>
      </c>
      <c r="V3119" s="393">
        <f t="shared" si="1037"/>
        <v>0</v>
      </c>
      <c r="W3119" s="393">
        <f t="shared" si="1038"/>
        <v>0</v>
      </c>
      <c r="X3119" s="53">
        <f t="shared" si="1027"/>
        <v>0.20581242532855437</v>
      </c>
      <c r="Y3119" s="53">
        <f t="shared" si="1028"/>
        <v>0.24220160532855439</v>
      </c>
      <c r="Z3119" s="53">
        <f t="shared" si="1029"/>
        <v>0.10290621266427719</v>
      </c>
      <c r="AA3119" s="53">
        <f t="shared" si="1030"/>
        <v>0.1211008026642772</v>
      </c>
      <c r="AB3119" s="50">
        <f t="shared" si="1031"/>
        <v>2700</v>
      </c>
      <c r="AC3119" s="50">
        <f t="shared" si="1041"/>
        <v>2016</v>
      </c>
      <c r="AD3119" s="50">
        <f t="shared" si="1032"/>
        <v>10</v>
      </c>
      <c r="AE3119" s="56">
        <f t="shared" si="1033"/>
        <v>201610</v>
      </c>
      <c r="AF3119" s="56">
        <f t="shared" si="1021"/>
        <v>42</v>
      </c>
      <c r="AG3119" s="58">
        <f t="shared" si="1040"/>
        <v>5</v>
      </c>
      <c r="AH3119" s="56">
        <f t="shared" si="1034"/>
        <v>13</v>
      </c>
      <c r="AI3119" s="53">
        <f t="shared" si="1035"/>
        <v>0.22400701532855438</v>
      </c>
      <c r="AJ3119" s="56">
        <f t="shared" si="1036"/>
        <v>13.236999999999998</v>
      </c>
    </row>
    <row r="3120" spans="1:36" x14ac:dyDescent="0.25">
      <c r="A3120" s="50">
        <v>3093</v>
      </c>
      <c r="B3120" s="51">
        <v>42657</v>
      </c>
      <c r="C3120" s="75">
        <f t="shared" si="1020"/>
        <v>42657</v>
      </c>
      <c r="D3120" s="50" t="s">
        <v>1224</v>
      </c>
      <c r="E3120" s="50">
        <v>16.7</v>
      </c>
      <c r="F3120" s="50">
        <v>1</v>
      </c>
      <c r="G3120" s="50">
        <v>19</v>
      </c>
      <c r="H3120" s="50">
        <v>9</v>
      </c>
      <c r="I3120" s="53">
        <f t="shared" si="1022"/>
        <v>5.4965277777777773E-2</v>
      </c>
      <c r="J3120" s="54">
        <f t="shared" si="1023"/>
        <v>3.2913339986693278E-3</v>
      </c>
      <c r="K3120" s="50" t="s">
        <v>930</v>
      </c>
      <c r="L3120" s="50" t="s">
        <v>315</v>
      </c>
      <c r="M3120" s="55">
        <f t="shared" si="1024"/>
        <v>12.659507264687313</v>
      </c>
      <c r="N3120" s="50">
        <v>0</v>
      </c>
      <c r="O3120" s="50" t="s">
        <v>377</v>
      </c>
      <c r="R3120" s="50" t="s">
        <v>1852</v>
      </c>
      <c r="S3120" s="151">
        <f t="shared" si="1025"/>
        <v>0.36862940785096471</v>
      </c>
      <c r="T3120" s="151">
        <f t="shared" si="1026"/>
        <v>0.18431470392548235</v>
      </c>
      <c r="V3120" s="393">
        <f t="shared" si="1037"/>
        <v>0</v>
      </c>
      <c r="W3120" s="393">
        <f t="shared" si="1038"/>
        <v>0</v>
      </c>
      <c r="X3120" s="53">
        <f t="shared" si="1027"/>
        <v>8.6232950765136387E-2</v>
      </c>
      <c r="Y3120" s="53">
        <f t="shared" si="1028"/>
        <v>0.12262213076513638</v>
      </c>
      <c r="Z3120" s="53">
        <f t="shared" si="1029"/>
        <v>4.3116475382568194E-2</v>
      </c>
      <c r="AA3120" s="53">
        <f t="shared" si="1030"/>
        <v>6.131106538256819E-2</v>
      </c>
      <c r="AB3120" s="50">
        <f t="shared" si="1031"/>
        <v>863</v>
      </c>
      <c r="AC3120" s="50">
        <f t="shared" si="1041"/>
        <v>2016</v>
      </c>
      <c r="AD3120" s="50">
        <f t="shared" si="1032"/>
        <v>10</v>
      </c>
      <c r="AE3120" s="56">
        <f t="shared" si="1033"/>
        <v>201610</v>
      </c>
      <c r="AF3120" s="56">
        <f t="shared" si="1021"/>
        <v>42</v>
      </c>
      <c r="AG3120" s="58">
        <f t="shared" si="1040"/>
        <v>0</v>
      </c>
      <c r="AH3120" s="56">
        <f t="shared" si="1034"/>
        <v>14</v>
      </c>
      <c r="AI3120" s="53">
        <f t="shared" si="1035"/>
        <v>0.10442754076513638</v>
      </c>
      <c r="AJ3120" s="56">
        <f t="shared" si="1036"/>
        <v>16.7</v>
      </c>
    </row>
    <row r="3121" spans="1:36" x14ac:dyDescent="0.25">
      <c r="A3121" s="50">
        <v>3094</v>
      </c>
      <c r="B3121" s="51">
        <v>42659</v>
      </c>
      <c r="C3121" s="75">
        <f t="shared" si="1020"/>
        <v>42659</v>
      </c>
      <c r="D3121" s="50" t="s">
        <v>1223</v>
      </c>
      <c r="E3121" s="50">
        <v>3.1</v>
      </c>
      <c r="F3121" s="50">
        <v>0</v>
      </c>
      <c r="G3121" s="50">
        <v>32</v>
      </c>
      <c r="H3121" s="50">
        <v>17</v>
      </c>
      <c r="I3121" s="53">
        <f t="shared" si="1022"/>
        <v>2.2418981481481481E-2</v>
      </c>
      <c r="J3121" s="54">
        <f t="shared" si="1023"/>
        <v>7.2319295101553162E-3</v>
      </c>
      <c r="K3121" s="50" t="s">
        <v>1772</v>
      </c>
      <c r="L3121" s="50" t="s">
        <v>1517</v>
      </c>
      <c r="M3121" s="55">
        <f t="shared" si="1024"/>
        <v>5.7614868353123434</v>
      </c>
      <c r="N3121" s="50">
        <v>0</v>
      </c>
      <c r="O3121" s="50" t="s">
        <v>255</v>
      </c>
      <c r="R3121" s="50" t="s">
        <v>1684</v>
      </c>
      <c r="S3121" s="151">
        <f t="shared" si="1025"/>
        <v>0.18947655316606929</v>
      </c>
      <c r="T3121" s="151">
        <f t="shared" si="1026"/>
        <v>9.4738276583034645E-2</v>
      </c>
      <c r="V3121" s="393">
        <f t="shared" si="1037"/>
        <v>0</v>
      </c>
      <c r="W3121" s="393">
        <f t="shared" si="1038"/>
        <v>0</v>
      </c>
      <c r="X3121" s="53">
        <f t="shared" si="1027"/>
        <v>0.18947655316606929</v>
      </c>
      <c r="Y3121" s="53">
        <f t="shared" si="1028"/>
        <v>0.22586573316606925</v>
      </c>
      <c r="Z3121" s="53">
        <f t="shared" si="1029"/>
        <v>9.4738276583034645E-2</v>
      </c>
      <c r="AA3121" s="53">
        <f t="shared" si="1030"/>
        <v>0.11293286658303463</v>
      </c>
      <c r="AB3121" s="50">
        <f t="shared" si="1031"/>
        <v>2083</v>
      </c>
      <c r="AC3121" s="50">
        <f t="shared" si="1041"/>
        <v>2016</v>
      </c>
      <c r="AD3121" s="50">
        <f t="shared" si="1032"/>
        <v>10</v>
      </c>
      <c r="AE3121" s="56">
        <f t="shared" si="1033"/>
        <v>201610</v>
      </c>
      <c r="AF3121" s="56">
        <f t="shared" si="1021"/>
        <v>43</v>
      </c>
      <c r="AG3121" s="58">
        <f t="shared" si="1040"/>
        <v>1</v>
      </c>
      <c r="AH3121" s="56">
        <f t="shared" si="1034"/>
        <v>16</v>
      </c>
      <c r="AI3121" s="53">
        <f t="shared" si="1035"/>
        <v>0.20767114316606927</v>
      </c>
      <c r="AJ3121" s="56">
        <f t="shared" si="1036"/>
        <v>13.236999999999998</v>
      </c>
    </row>
    <row r="3122" spans="1:36" x14ac:dyDescent="0.25">
      <c r="A3122" s="50">
        <v>3095</v>
      </c>
      <c r="B3122" s="51">
        <v>42671</v>
      </c>
      <c r="C3122" s="75">
        <f t="shared" ref="C3122:C3185" si="1042">B3122</f>
        <v>42671</v>
      </c>
      <c r="D3122" s="50" t="s">
        <v>1223</v>
      </c>
      <c r="E3122" s="50">
        <v>3.1</v>
      </c>
      <c r="F3122" s="50">
        <v>0</v>
      </c>
      <c r="G3122" s="50">
        <v>34</v>
      </c>
      <c r="H3122" s="50">
        <v>0</v>
      </c>
      <c r="I3122" s="53">
        <f t="shared" si="1022"/>
        <v>2.361111111111111E-2</v>
      </c>
      <c r="J3122" s="54">
        <f t="shared" si="1023"/>
        <v>7.6164874551971325E-3</v>
      </c>
      <c r="K3122" s="50" t="s">
        <v>1772</v>
      </c>
      <c r="L3122" s="50" t="s">
        <v>17</v>
      </c>
      <c r="M3122" s="55">
        <f t="shared" si="1024"/>
        <v>5.4705882352941222</v>
      </c>
      <c r="N3122" s="50">
        <v>0</v>
      </c>
      <c r="O3122" s="50" t="s">
        <v>253</v>
      </c>
      <c r="R3122" s="50" t="s">
        <v>1853</v>
      </c>
      <c r="S3122" s="151">
        <f t="shared" si="1025"/>
        <v>0.19955197132616487</v>
      </c>
      <c r="T3122" s="151">
        <f t="shared" si="1026"/>
        <v>9.9775985663082434E-2</v>
      </c>
      <c r="V3122" s="393">
        <f t="shared" si="1037"/>
        <v>0</v>
      </c>
      <c r="W3122" s="393">
        <f t="shared" si="1038"/>
        <v>0</v>
      </c>
      <c r="X3122" s="53">
        <f t="shared" si="1027"/>
        <v>0.19955197132616487</v>
      </c>
      <c r="Y3122" s="53">
        <f t="shared" si="1028"/>
        <v>0.23594115132616486</v>
      </c>
      <c r="Z3122" s="53">
        <f t="shared" si="1029"/>
        <v>9.9775985663082434E-2</v>
      </c>
      <c r="AA3122" s="53">
        <f t="shared" si="1030"/>
        <v>0.11797057566308243</v>
      </c>
      <c r="AB3122" s="50">
        <f t="shared" si="1031"/>
        <v>2491</v>
      </c>
      <c r="AC3122" s="50">
        <f t="shared" si="1041"/>
        <v>2016</v>
      </c>
      <c r="AD3122" s="50">
        <f t="shared" si="1032"/>
        <v>10</v>
      </c>
      <c r="AE3122" s="56">
        <f t="shared" si="1033"/>
        <v>201610</v>
      </c>
      <c r="AF3122" s="56">
        <f t="shared" si="1021"/>
        <v>44</v>
      </c>
      <c r="AG3122" s="58">
        <f t="shared" si="1040"/>
        <v>11</v>
      </c>
      <c r="AH3122" s="56">
        <f t="shared" si="1034"/>
        <v>28</v>
      </c>
      <c r="AI3122" s="53">
        <f t="shared" si="1035"/>
        <v>0.21774656132616488</v>
      </c>
      <c r="AJ3122" s="56">
        <f t="shared" si="1036"/>
        <v>13.236999999999998</v>
      </c>
    </row>
    <row r="3123" spans="1:36" x14ac:dyDescent="0.25">
      <c r="A3123" s="50">
        <v>3096</v>
      </c>
      <c r="B3123" s="51">
        <v>42673</v>
      </c>
      <c r="C3123" s="75">
        <f t="shared" si="1042"/>
        <v>42673</v>
      </c>
      <c r="D3123" s="50" t="s">
        <v>1224</v>
      </c>
      <c r="E3123" s="50">
        <v>24</v>
      </c>
      <c r="F3123" s="50">
        <v>1</v>
      </c>
      <c r="G3123" s="50">
        <v>48</v>
      </c>
      <c r="H3123" s="50">
        <v>44</v>
      </c>
      <c r="I3123" s="53">
        <f t="shared" si="1022"/>
        <v>7.5509259259259262E-2</v>
      </c>
      <c r="J3123" s="54">
        <f t="shared" si="1023"/>
        <v>3.1462191358024691E-3</v>
      </c>
      <c r="K3123" s="50" t="s">
        <v>930</v>
      </c>
      <c r="L3123" s="50" t="s">
        <v>315</v>
      </c>
      <c r="M3123" s="55">
        <f t="shared" si="1024"/>
        <v>13.243408951563469</v>
      </c>
      <c r="N3123" s="50">
        <v>0</v>
      </c>
      <c r="O3123" s="50" t="s">
        <v>255</v>
      </c>
      <c r="S3123" s="151">
        <f t="shared" si="1025"/>
        <v>0.35237654320987655</v>
      </c>
      <c r="T3123" s="151">
        <f t="shared" si="1026"/>
        <v>0.17618827160493827</v>
      </c>
      <c r="V3123" s="393">
        <f t="shared" si="1037"/>
        <v>0</v>
      </c>
      <c r="W3123" s="393">
        <f t="shared" si="1038"/>
        <v>0</v>
      </c>
      <c r="X3123" s="53">
        <f t="shared" si="1027"/>
        <v>8.2430941358024687E-2</v>
      </c>
      <c r="Y3123" s="53">
        <f t="shared" si="1028"/>
        <v>0.11882012135802468</v>
      </c>
      <c r="Z3123" s="53">
        <f t="shared" si="1029"/>
        <v>4.1215470679012343E-2</v>
      </c>
      <c r="AA3123" s="53">
        <f t="shared" si="1030"/>
        <v>5.941006067901234E-2</v>
      </c>
      <c r="AB3123" s="50">
        <f t="shared" si="1031"/>
        <v>820</v>
      </c>
      <c r="AC3123" s="50">
        <f t="shared" si="1041"/>
        <v>2016</v>
      </c>
      <c r="AD3123" s="50">
        <f t="shared" si="1032"/>
        <v>10</v>
      </c>
      <c r="AE3123" s="56">
        <f t="shared" si="1033"/>
        <v>201610</v>
      </c>
      <c r="AF3123" s="56">
        <f t="shared" ref="AF3123:AF3186" si="1043">WEEKNUM(B3123,1)</f>
        <v>45</v>
      </c>
      <c r="AG3123" s="58">
        <f t="shared" si="1040"/>
        <v>1</v>
      </c>
      <c r="AH3123" s="56">
        <f t="shared" si="1034"/>
        <v>30</v>
      </c>
      <c r="AI3123" s="53">
        <f t="shared" si="1035"/>
        <v>0.10062553135802468</v>
      </c>
      <c r="AJ3123" s="56">
        <f t="shared" si="1036"/>
        <v>24</v>
      </c>
    </row>
    <row r="3124" spans="1:36" x14ac:dyDescent="0.25">
      <c r="A3124" s="50">
        <v>3097</v>
      </c>
      <c r="B3124" s="51">
        <v>42680</v>
      </c>
      <c r="C3124" s="75">
        <f t="shared" si="1042"/>
        <v>42680</v>
      </c>
      <c r="D3124" s="50" t="s">
        <v>1223</v>
      </c>
      <c r="E3124" s="50">
        <v>1</v>
      </c>
      <c r="F3124" s="50">
        <v>0</v>
      </c>
      <c r="G3124" s="50">
        <v>11</v>
      </c>
      <c r="H3124" s="50">
        <v>0</v>
      </c>
      <c r="I3124" s="53">
        <f t="shared" si="1022"/>
        <v>7.6388888888888886E-3</v>
      </c>
      <c r="J3124" s="54">
        <f t="shared" si="1023"/>
        <v>7.6388888888888886E-3</v>
      </c>
      <c r="K3124" s="50" t="s">
        <v>1772</v>
      </c>
      <c r="L3124" s="50" t="s">
        <v>17</v>
      </c>
      <c r="M3124" s="55">
        <f t="shared" si="1024"/>
        <v>5.4545454545454586</v>
      </c>
      <c r="N3124" s="50">
        <v>0</v>
      </c>
      <c r="O3124" s="50" t="s">
        <v>253</v>
      </c>
      <c r="S3124" s="151">
        <f t="shared" si="1025"/>
        <v>0.20013888888888887</v>
      </c>
      <c r="T3124" s="151">
        <f t="shared" si="1026"/>
        <v>0.10006944444444443</v>
      </c>
      <c r="V3124" s="393">
        <f t="shared" si="1037"/>
        <v>0</v>
      </c>
      <c r="W3124" s="393">
        <f t="shared" si="1038"/>
        <v>0</v>
      </c>
      <c r="X3124" s="53">
        <f t="shared" si="1027"/>
        <v>0.20013888888888887</v>
      </c>
      <c r="Y3124" s="53">
        <f t="shared" si="1028"/>
        <v>0.23652806888888886</v>
      </c>
      <c r="Z3124" s="53">
        <f t="shared" si="1029"/>
        <v>0.10006944444444443</v>
      </c>
      <c r="AA3124" s="53">
        <f t="shared" si="1030"/>
        <v>0.11826403444444443</v>
      </c>
      <c r="AB3124" s="50">
        <f t="shared" si="1031"/>
        <v>2507</v>
      </c>
      <c r="AC3124" s="50">
        <f t="shared" si="1041"/>
        <v>2016</v>
      </c>
      <c r="AD3124" s="50">
        <f t="shared" si="1032"/>
        <v>11</v>
      </c>
      <c r="AE3124" s="56">
        <f t="shared" si="1033"/>
        <v>201611</v>
      </c>
      <c r="AF3124" s="56">
        <f t="shared" si="1043"/>
        <v>46</v>
      </c>
      <c r="AG3124" s="58">
        <f t="shared" si="1040"/>
        <v>6</v>
      </c>
      <c r="AH3124" s="56">
        <f t="shared" si="1034"/>
        <v>6</v>
      </c>
      <c r="AI3124" s="53">
        <f t="shared" si="1035"/>
        <v>0.21833347888888888</v>
      </c>
      <c r="AJ3124" s="56">
        <f t="shared" si="1036"/>
        <v>4.2699999999999996</v>
      </c>
    </row>
    <row r="3125" spans="1:36" x14ac:dyDescent="0.25">
      <c r="A3125" s="50">
        <v>3098</v>
      </c>
      <c r="B3125" s="51">
        <v>42681</v>
      </c>
      <c r="C3125" s="75">
        <f t="shared" si="1042"/>
        <v>42681</v>
      </c>
      <c r="D3125" s="50" t="s">
        <v>1223</v>
      </c>
      <c r="E3125" s="50">
        <v>2.75</v>
      </c>
      <c r="F3125" s="50">
        <v>0</v>
      </c>
      <c r="G3125" s="50">
        <v>30</v>
      </c>
      <c r="H3125" s="50">
        <v>0</v>
      </c>
      <c r="I3125" s="53">
        <f t="shared" si="1022"/>
        <v>2.0833333333333332E-2</v>
      </c>
      <c r="J3125" s="54">
        <f t="shared" si="1023"/>
        <v>7.5757575757575751E-3</v>
      </c>
      <c r="K3125" s="50" t="s">
        <v>1772</v>
      </c>
      <c r="L3125" s="50" t="s">
        <v>17</v>
      </c>
      <c r="M3125" s="55">
        <f t="shared" si="1024"/>
        <v>5.5000000000000044</v>
      </c>
      <c r="N3125" s="50">
        <v>0</v>
      </c>
      <c r="O3125" s="50" t="s">
        <v>253</v>
      </c>
      <c r="S3125" s="151">
        <f t="shared" si="1025"/>
        <v>0.19848484848484846</v>
      </c>
      <c r="T3125" s="151">
        <f t="shared" si="1026"/>
        <v>9.9242424242424229E-2</v>
      </c>
      <c r="V3125" s="393">
        <f t="shared" si="1037"/>
        <v>0</v>
      </c>
      <c r="W3125" s="393">
        <f t="shared" si="1038"/>
        <v>0</v>
      </c>
      <c r="X3125" s="53">
        <f t="shared" si="1027"/>
        <v>0.19848484848484846</v>
      </c>
      <c r="Y3125" s="53">
        <f t="shared" si="1028"/>
        <v>0.23487402848484845</v>
      </c>
      <c r="Z3125" s="53">
        <f t="shared" si="1029"/>
        <v>9.9242424242424229E-2</v>
      </c>
      <c r="AA3125" s="53">
        <f t="shared" si="1030"/>
        <v>0.11743701424242423</v>
      </c>
      <c r="AB3125" s="50">
        <f t="shared" si="1031"/>
        <v>2448</v>
      </c>
      <c r="AC3125" s="50">
        <f t="shared" si="1041"/>
        <v>2016</v>
      </c>
      <c r="AD3125" s="50">
        <f t="shared" si="1032"/>
        <v>11</v>
      </c>
      <c r="AE3125" s="56">
        <f t="shared" si="1033"/>
        <v>201611</v>
      </c>
      <c r="AF3125" s="56">
        <f t="shared" si="1043"/>
        <v>46</v>
      </c>
      <c r="AG3125" s="58">
        <f t="shared" si="1040"/>
        <v>0</v>
      </c>
      <c r="AH3125" s="56">
        <f t="shared" si="1034"/>
        <v>7</v>
      </c>
      <c r="AI3125" s="53">
        <f t="shared" si="1035"/>
        <v>0.21667943848484844</v>
      </c>
      <c r="AJ3125" s="56">
        <f t="shared" si="1036"/>
        <v>11.7425</v>
      </c>
    </row>
    <row r="3126" spans="1:36" x14ac:dyDescent="0.25">
      <c r="A3126" s="50">
        <v>3099</v>
      </c>
      <c r="B3126" s="51">
        <v>42682</v>
      </c>
      <c r="C3126" s="75">
        <f t="shared" si="1042"/>
        <v>42682</v>
      </c>
      <c r="D3126" s="50" t="s">
        <v>1223</v>
      </c>
      <c r="E3126" s="50">
        <v>3.1</v>
      </c>
      <c r="F3126" s="50">
        <v>0</v>
      </c>
      <c r="G3126" s="50">
        <v>31</v>
      </c>
      <c r="H3126" s="50">
        <v>46</v>
      </c>
      <c r="I3126" s="53">
        <f t="shared" si="1022"/>
        <v>2.2060185185185183E-2</v>
      </c>
      <c r="J3126" s="54">
        <f t="shared" si="1023"/>
        <v>7.1161887694145744E-3</v>
      </c>
      <c r="K3126" s="50" t="s">
        <v>1854</v>
      </c>
      <c r="L3126" s="50" t="s">
        <v>1855</v>
      </c>
      <c r="M3126" s="55">
        <f t="shared" si="1024"/>
        <v>5.8551941238195226</v>
      </c>
      <c r="N3126" s="50">
        <v>0</v>
      </c>
      <c r="O3126" s="50" t="s">
        <v>201</v>
      </c>
      <c r="S3126" s="151">
        <f t="shared" si="1025"/>
        <v>0.18644414575866183</v>
      </c>
      <c r="T3126" s="151">
        <f t="shared" si="1026"/>
        <v>9.3222072879330917E-2</v>
      </c>
      <c r="V3126" s="393">
        <f t="shared" si="1037"/>
        <v>0</v>
      </c>
      <c r="W3126" s="393">
        <f t="shared" si="1038"/>
        <v>0</v>
      </c>
      <c r="X3126" s="53">
        <f t="shared" si="1027"/>
        <v>0.18644414575866183</v>
      </c>
      <c r="Y3126" s="53">
        <f t="shared" si="1028"/>
        <v>0.22283332575866185</v>
      </c>
      <c r="Z3126" s="53">
        <f t="shared" si="1029"/>
        <v>9.3222072879330917E-2</v>
      </c>
      <c r="AA3126" s="53">
        <f t="shared" si="1030"/>
        <v>0.11141666287933093</v>
      </c>
      <c r="AB3126" s="50">
        <f t="shared" si="1031"/>
        <v>1936</v>
      </c>
      <c r="AC3126" s="50">
        <f t="shared" si="1041"/>
        <v>2016</v>
      </c>
      <c r="AD3126" s="50">
        <f t="shared" si="1032"/>
        <v>11</v>
      </c>
      <c r="AE3126" s="56">
        <f t="shared" si="1033"/>
        <v>201611</v>
      </c>
      <c r="AF3126" s="56">
        <f t="shared" si="1043"/>
        <v>46</v>
      </c>
      <c r="AG3126" s="58">
        <f t="shared" si="1040"/>
        <v>0</v>
      </c>
      <c r="AH3126" s="56">
        <f t="shared" si="1034"/>
        <v>8</v>
      </c>
      <c r="AI3126" s="53">
        <f t="shared" si="1035"/>
        <v>0.20463873575866184</v>
      </c>
      <c r="AJ3126" s="56">
        <f t="shared" si="1036"/>
        <v>13.236999999999998</v>
      </c>
    </row>
    <row r="3127" spans="1:36" x14ac:dyDescent="0.25">
      <c r="A3127" s="50">
        <v>3100</v>
      </c>
      <c r="B3127" s="51">
        <v>42690</v>
      </c>
      <c r="C3127" s="75">
        <f t="shared" si="1042"/>
        <v>42690</v>
      </c>
      <c r="D3127" s="50" t="s">
        <v>1223</v>
      </c>
      <c r="E3127" s="50">
        <v>3.2</v>
      </c>
      <c r="F3127" s="50">
        <v>0</v>
      </c>
      <c r="G3127" s="50">
        <v>36</v>
      </c>
      <c r="H3127" s="50">
        <v>20</v>
      </c>
      <c r="I3127" s="53">
        <f t="shared" si="1022"/>
        <v>2.5231481481481483E-2</v>
      </c>
      <c r="J3127" s="54">
        <f t="shared" si="1023"/>
        <v>7.8848379629629633E-3</v>
      </c>
      <c r="K3127" s="50" t="s">
        <v>1731</v>
      </c>
      <c r="L3127" s="50" t="s">
        <v>1357</v>
      </c>
      <c r="M3127" s="55">
        <f t="shared" si="1024"/>
        <v>5.2844036697247745</v>
      </c>
      <c r="N3127" s="50">
        <v>0</v>
      </c>
      <c r="O3127" s="50" t="s">
        <v>255</v>
      </c>
      <c r="S3127" s="151">
        <f t="shared" si="1025"/>
        <v>0.20658275462962963</v>
      </c>
      <c r="T3127" s="151">
        <f t="shared" si="1026"/>
        <v>0.10329137731481482</v>
      </c>
      <c r="V3127" s="393">
        <f t="shared" si="1037"/>
        <v>0</v>
      </c>
      <c r="W3127" s="393">
        <f t="shared" si="1038"/>
        <v>0</v>
      </c>
      <c r="X3127" s="53">
        <f t="shared" si="1027"/>
        <v>0.20658275462962963</v>
      </c>
      <c r="Y3127" s="53">
        <f t="shared" si="1028"/>
        <v>0.24297193462962963</v>
      </c>
      <c r="Z3127" s="53">
        <f t="shared" si="1029"/>
        <v>0.10329137731481482</v>
      </c>
      <c r="AA3127" s="53">
        <f t="shared" si="1030"/>
        <v>0.12148596731481481</v>
      </c>
      <c r="AB3127" s="50">
        <f t="shared" si="1031"/>
        <v>2727</v>
      </c>
      <c r="AC3127" s="50">
        <f t="shared" si="1041"/>
        <v>2016</v>
      </c>
      <c r="AD3127" s="50">
        <f t="shared" si="1032"/>
        <v>11</v>
      </c>
      <c r="AE3127" s="56">
        <f t="shared" si="1033"/>
        <v>201611</v>
      </c>
      <c r="AF3127" s="56">
        <f t="shared" si="1043"/>
        <v>47</v>
      </c>
      <c r="AG3127" s="58">
        <f t="shared" si="1040"/>
        <v>7</v>
      </c>
      <c r="AH3127" s="56">
        <f t="shared" si="1034"/>
        <v>16</v>
      </c>
      <c r="AI3127" s="53">
        <f t="shared" si="1035"/>
        <v>0.22477734462962962</v>
      </c>
      <c r="AJ3127" s="56">
        <f t="shared" si="1036"/>
        <v>13.664</v>
      </c>
    </row>
    <row r="3128" spans="1:36" x14ac:dyDescent="0.25">
      <c r="A3128" s="50">
        <v>3101</v>
      </c>
      <c r="B3128" s="51">
        <v>42694</v>
      </c>
      <c r="C3128" s="75">
        <f t="shared" si="1042"/>
        <v>42694</v>
      </c>
      <c r="D3128" s="50" t="s">
        <v>1223</v>
      </c>
      <c r="E3128" s="50">
        <v>2.75</v>
      </c>
      <c r="F3128" s="50">
        <v>0</v>
      </c>
      <c r="G3128" s="50">
        <v>30</v>
      </c>
      <c r="H3128" s="50">
        <v>0</v>
      </c>
      <c r="I3128" s="53">
        <f t="shared" si="1022"/>
        <v>2.0833333333333332E-2</v>
      </c>
      <c r="J3128" s="54">
        <f t="shared" si="1023"/>
        <v>7.5757575757575751E-3</v>
      </c>
      <c r="K3128" s="50" t="s">
        <v>1772</v>
      </c>
      <c r="L3128" s="50" t="s">
        <v>17</v>
      </c>
      <c r="M3128" s="55">
        <f t="shared" si="1024"/>
        <v>5.5000000000000044</v>
      </c>
      <c r="N3128" s="50">
        <v>0</v>
      </c>
      <c r="O3128" s="50" t="s">
        <v>253</v>
      </c>
      <c r="S3128" s="151">
        <f t="shared" si="1025"/>
        <v>0.19848484848484846</v>
      </c>
      <c r="T3128" s="151">
        <f t="shared" si="1026"/>
        <v>9.9242424242424229E-2</v>
      </c>
      <c r="V3128" s="393">
        <f t="shared" si="1037"/>
        <v>0</v>
      </c>
      <c r="W3128" s="393">
        <f t="shared" si="1038"/>
        <v>0</v>
      </c>
      <c r="X3128" s="53">
        <f t="shared" si="1027"/>
        <v>0.19848484848484846</v>
      </c>
      <c r="Y3128" s="53">
        <f t="shared" si="1028"/>
        <v>0.23487402848484845</v>
      </c>
      <c r="Z3128" s="53">
        <f t="shared" si="1029"/>
        <v>9.9242424242424229E-2</v>
      </c>
      <c r="AA3128" s="53">
        <f t="shared" si="1030"/>
        <v>0.11743701424242423</v>
      </c>
      <c r="AB3128" s="50">
        <f t="shared" si="1031"/>
        <v>2448</v>
      </c>
      <c r="AC3128" s="50">
        <f t="shared" si="1041"/>
        <v>2016</v>
      </c>
      <c r="AD3128" s="50">
        <f t="shared" si="1032"/>
        <v>11</v>
      </c>
      <c r="AE3128" s="56">
        <f t="shared" si="1033"/>
        <v>201611</v>
      </c>
      <c r="AF3128" s="56">
        <f t="shared" si="1043"/>
        <v>48</v>
      </c>
      <c r="AG3128" s="58">
        <f t="shared" si="1040"/>
        <v>3</v>
      </c>
      <c r="AH3128" s="56">
        <f t="shared" si="1034"/>
        <v>20</v>
      </c>
      <c r="AI3128" s="53">
        <f t="shared" si="1035"/>
        <v>0.21667943848484844</v>
      </c>
      <c r="AJ3128" s="56">
        <f t="shared" si="1036"/>
        <v>11.7425</v>
      </c>
    </row>
    <row r="3129" spans="1:36" x14ac:dyDescent="0.25">
      <c r="A3129" s="50">
        <v>3102</v>
      </c>
      <c r="B3129" s="51">
        <v>42696</v>
      </c>
      <c r="C3129" s="75">
        <f t="shared" si="1042"/>
        <v>42696</v>
      </c>
      <c r="D3129" s="50" t="s">
        <v>1225</v>
      </c>
      <c r="E3129" s="50">
        <v>0.75</v>
      </c>
      <c r="F3129" s="50">
        <v>0</v>
      </c>
      <c r="G3129" s="50">
        <v>30</v>
      </c>
      <c r="H3129" s="50">
        <v>0</v>
      </c>
      <c r="I3129" s="53">
        <f t="shared" si="1022"/>
        <v>2.0833333333333332E-2</v>
      </c>
      <c r="J3129" s="54">
        <f t="shared" si="1023"/>
        <v>2.7777777777777776E-2</v>
      </c>
      <c r="K3129" s="50" t="s">
        <v>1856</v>
      </c>
      <c r="L3129" s="50" t="s">
        <v>1304</v>
      </c>
      <c r="M3129" s="55">
        <f t="shared" si="1024"/>
        <v>1.5000000000000013</v>
      </c>
      <c r="N3129" s="50">
        <v>0</v>
      </c>
      <c r="O3129" s="50" t="s">
        <v>253</v>
      </c>
      <c r="R3129" s="50">
        <v>1200</v>
      </c>
      <c r="S3129" s="151">
        <f t="shared" si="1025"/>
        <v>6.6666666666666666E-2</v>
      </c>
      <c r="T3129" s="151">
        <f t="shared" si="1026"/>
        <v>3.3333333333333333E-2</v>
      </c>
      <c r="V3129" s="393">
        <f t="shared" si="1037"/>
        <v>0</v>
      </c>
      <c r="W3129" s="393">
        <f t="shared" si="1038"/>
        <v>0</v>
      </c>
      <c r="X3129" s="53">
        <f t="shared" si="1027"/>
        <v>0.72777777777777775</v>
      </c>
      <c r="Y3129" s="53">
        <f t="shared" si="1028"/>
        <v>0.76416695777777766</v>
      </c>
      <c r="Z3129" s="53">
        <f t="shared" si="1029"/>
        <v>0.36388888888888887</v>
      </c>
      <c r="AA3129" s="53">
        <f t="shared" si="1030"/>
        <v>0.38208347888888883</v>
      </c>
      <c r="AB3129" s="50">
        <f t="shared" si="1031"/>
        <v>3969</v>
      </c>
      <c r="AC3129" s="50">
        <f t="shared" si="1041"/>
        <v>2016</v>
      </c>
      <c r="AD3129" s="50">
        <f t="shared" si="1032"/>
        <v>11</v>
      </c>
      <c r="AE3129" s="56">
        <f t="shared" si="1033"/>
        <v>201611</v>
      </c>
      <c r="AF3129" s="56">
        <f t="shared" si="1043"/>
        <v>48</v>
      </c>
      <c r="AG3129" s="58">
        <f t="shared" si="1040"/>
        <v>1</v>
      </c>
      <c r="AH3129" s="56">
        <f t="shared" si="1034"/>
        <v>22</v>
      </c>
      <c r="AI3129" s="53">
        <f t="shared" si="1035"/>
        <v>0.74597236777777765</v>
      </c>
      <c r="AJ3129" s="56">
        <f t="shared" si="1036"/>
        <v>35.025000000000006</v>
      </c>
    </row>
    <row r="3130" spans="1:36" x14ac:dyDescent="0.25">
      <c r="A3130" s="50">
        <v>3103</v>
      </c>
      <c r="B3130" s="51">
        <v>42698</v>
      </c>
      <c r="C3130" s="75">
        <f t="shared" si="1042"/>
        <v>42698</v>
      </c>
      <c r="D3130" s="50" t="s">
        <v>1223</v>
      </c>
      <c r="E3130" s="50">
        <v>3.1</v>
      </c>
      <c r="F3130" s="50">
        <v>0</v>
      </c>
      <c r="G3130" s="50">
        <v>38</v>
      </c>
      <c r="H3130" s="50">
        <v>54</v>
      </c>
      <c r="I3130" s="53">
        <f t="shared" si="1022"/>
        <v>2.7013888888888889E-2</v>
      </c>
      <c r="J3130" s="54">
        <f t="shared" si="1023"/>
        <v>8.7141577060931893E-3</v>
      </c>
      <c r="K3130" s="50" t="s">
        <v>1772</v>
      </c>
      <c r="L3130" s="50" t="s">
        <v>1857</v>
      </c>
      <c r="M3130" s="55">
        <f t="shared" si="1024"/>
        <v>4.7814910025706983</v>
      </c>
      <c r="N3130" s="50">
        <v>0</v>
      </c>
      <c r="O3130" s="50" t="s">
        <v>377</v>
      </c>
      <c r="S3130" s="151">
        <f t="shared" si="1025"/>
        <v>0.22831093189964155</v>
      </c>
      <c r="T3130" s="151">
        <f t="shared" si="1026"/>
        <v>0.11415546594982078</v>
      </c>
      <c r="V3130" s="393">
        <f t="shared" si="1037"/>
        <v>0</v>
      </c>
      <c r="W3130" s="393">
        <f t="shared" si="1038"/>
        <v>0</v>
      </c>
      <c r="X3130" s="53">
        <f t="shared" si="1027"/>
        <v>0.22831093189964155</v>
      </c>
      <c r="Y3130" s="53">
        <f t="shared" si="1028"/>
        <v>0.26470011189964154</v>
      </c>
      <c r="Z3130" s="53">
        <f t="shared" si="1029"/>
        <v>0.11415546594982078</v>
      </c>
      <c r="AA3130" s="53">
        <f t="shared" si="1030"/>
        <v>0.13235005594982077</v>
      </c>
      <c r="AB3130" s="50">
        <f t="shared" si="1031"/>
        <v>3162</v>
      </c>
      <c r="AC3130" s="50">
        <f t="shared" si="1041"/>
        <v>2016</v>
      </c>
      <c r="AD3130" s="50">
        <f t="shared" si="1032"/>
        <v>11</v>
      </c>
      <c r="AE3130" s="56">
        <f t="shared" si="1033"/>
        <v>201611</v>
      </c>
      <c r="AF3130" s="56">
        <f t="shared" si="1043"/>
        <v>48</v>
      </c>
      <c r="AG3130" s="58">
        <f t="shared" si="1040"/>
        <v>1</v>
      </c>
      <c r="AH3130" s="56">
        <f t="shared" si="1034"/>
        <v>24</v>
      </c>
      <c r="AI3130" s="53">
        <f t="shared" si="1035"/>
        <v>0.24650552189964153</v>
      </c>
      <c r="AJ3130" s="56">
        <f t="shared" si="1036"/>
        <v>13.236999999999998</v>
      </c>
    </row>
    <row r="3131" spans="1:36" x14ac:dyDescent="0.25">
      <c r="A3131" s="50">
        <v>3104</v>
      </c>
      <c r="B3131" s="51">
        <v>42699</v>
      </c>
      <c r="C3131" s="75">
        <f t="shared" si="1042"/>
        <v>42699</v>
      </c>
      <c r="D3131" s="50" t="s">
        <v>1223</v>
      </c>
      <c r="E3131" s="50">
        <v>3.1</v>
      </c>
      <c r="F3131" s="50">
        <v>0</v>
      </c>
      <c r="G3131" s="50">
        <v>37</v>
      </c>
      <c r="H3131" s="50">
        <v>21</v>
      </c>
      <c r="I3131" s="53">
        <f t="shared" si="1022"/>
        <v>2.5937500000000002E-2</v>
      </c>
      <c r="J3131" s="54">
        <f t="shared" si="1023"/>
        <v>8.3669354838709683E-3</v>
      </c>
      <c r="K3131" s="50" t="s">
        <v>1772</v>
      </c>
      <c r="L3131" s="50" t="s">
        <v>1858</v>
      </c>
      <c r="M3131" s="55">
        <f t="shared" si="1024"/>
        <v>4.9799196787148627</v>
      </c>
      <c r="N3131" s="50">
        <v>0</v>
      </c>
      <c r="O3131" s="50" t="s">
        <v>255</v>
      </c>
      <c r="S3131" s="151">
        <f t="shared" si="1025"/>
        <v>0.21921370967741935</v>
      </c>
      <c r="T3131" s="151">
        <f t="shared" si="1026"/>
        <v>0.10960685483870967</v>
      </c>
      <c r="V3131" s="393">
        <f t="shared" si="1037"/>
        <v>0</v>
      </c>
      <c r="W3131" s="393">
        <f t="shared" si="1038"/>
        <v>0</v>
      </c>
      <c r="X3131" s="53">
        <f t="shared" si="1027"/>
        <v>0.21921370967741935</v>
      </c>
      <c r="Y3131" s="53">
        <f t="shared" si="1028"/>
        <v>0.25560288967741934</v>
      </c>
      <c r="Z3131" s="53">
        <f t="shared" si="1029"/>
        <v>0.10960685483870967</v>
      </c>
      <c r="AA3131" s="53">
        <f t="shared" si="1030"/>
        <v>0.12780144483870967</v>
      </c>
      <c r="AB3131" s="50">
        <f t="shared" si="1031"/>
        <v>3037</v>
      </c>
      <c r="AC3131" s="50">
        <f t="shared" si="1041"/>
        <v>2016</v>
      </c>
      <c r="AD3131" s="50">
        <f t="shared" si="1032"/>
        <v>11</v>
      </c>
      <c r="AE3131" s="56">
        <f t="shared" si="1033"/>
        <v>201611</v>
      </c>
      <c r="AF3131" s="56">
        <f t="shared" si="1043"/>
        <v>48</v>
      </c>
      <c r="AG3131" s="58">
        <f t="shared" si="1040"/>
        <v>0</v>
      </c>
      <c r="AH3131" s="56">
        <f t="shared" si="1034"/>
        <v>25</v>
      </c>
      <c r="AI3131" s="53">
        <f t="shared" si="1035"/>
        <v>0.23740829967741933</v>
      </c>
      <c r="AJ3131" s="56">
        <f t="shared" si="1036"/>
        <v>13.236999999999998</v>
      </c>
    </row>
    <row r="3132" spans="1:36" x14ac:dyDescent="0.25">
      <c r="A3132" s="50">
        <v>3105</v>
      </c>
      <c r="B3132" s="51">
        <v>42701</v>
      </c>
      <c r="C3132" s="75">
        <f t="shared" si="1042"/>
        <v>42701</v>
      </c>
      <c r="D3132" s="50" t="s">
        <v>1223</v>
      </c>
      <c r="E3132" s="50">
        <v>5.25</v>
      </c>
      <c r="F3132" s="50">
        <v>0</v>
      </c>
      <c r="G3132" s="50">
        <v>58</v>
      </c>
      <c r="H3132" s="50">
        <v>55</v>
      </c>
      <c r="I3132" s="53">
        <f t="shared" si="1022"/>
        <v>4.0914351851851848E-2</v>
      </c>
      <c r="J3132" s="54">
        <f t="shared" si="1023"/>
        <v>7.7932098765432093E-3</v>
      </c>
      <c r="K3132" s="50" t="s">
        <v>1772</v>
      </c>
      <c r="L3132" s="50" t="s">
        <v>1859</v>
      </c>
      <c r="M3132" s="55">
        <f t="shared" si="1024"/>
        <v>5.3465346534653513</v>
      </c>
      <c r="N3132" s="50">
        <v>0</v>
      </c>
      <c r="O3132" s="50" t="s">
        <v>377</v>
      </c>
      <c r="R3132" s="50" t="s">
        <v>221</v>
      </c>
      <c r="S3132" s="151">
        <f t="shared" si="1025"/>
        <v>0.20418209876543209</v>
      </c>
      <c r="T3132" s="151">
        <f t="shared" si="1026"/>
        <v>0.10209104938271604</v>
      </c>
      <c r="V3132" s="393">
        <f t="shared" si="1037"/>
        <v>0</v>
      </c>
      <c r="W3132" s="393">
        <f t="shared" si="1038"/>
        <v>0</v>
      </c>
      <c r="X3132" s="53">
        <f t="shared" si="1027"/>
        <v>0.20418209876543209</v>
      </c>
      <c r="Y3132" s="53">
        <f t="shared" si="1028"/>
        <v>0.24057127876543205</v>
      </c>
      <c r="Z3132" s="53">
        <f t="shared" si="1029"/>
        <v>0.10209104938271604</v>
      </c>
      <c r="AA3132" s="53">
        <f t="shared" si="1030"/>
        <v>0.12028563938271603</v>
      </c>
      <c r="AB3132" s="50">
        <f t="shared" si="1031"/>
        <v>2648</v>
      </c>
      <c r="AC3132" s="50">
        <f t="shared" si="1041"/>
        <v>2016</v>
      </c>
      <c r="AD3132" s="50">
        <f t="shared" si="1032"/>
        <v>11</v>
      </c>
      <c r="AE3132" s="56">
        <f t="shared" si="1033"/>
        <v>201611</v>
      </c>
      <c r="AF3132" s="56">
        <f t="shared" si="1043"/>
        <v>49</v>
      </c>
      <c r="AG3132" s="58">
        <f t="shared" si="1040"/>
        <v>1</v>
      </c>
      <c r="AH3132" s="56">
        <f t="shared" si="1034"/>
        <v>27</v>
      </c>
      <c r="AI3132" s="53">
        <f t="shared" si="1035"/>
        <v>0.22237668876543207</v>
      </c>
      <c r="AJ3132" s="56">
        <f t="shared" si="1036"/>
        <v>22.417499999999997</v>
      </c>
    </row>
    <row r="3133" spans="1:36" x14ac:dyDescent="0.25">
      <c r="A3133" s="50">
        <v>3106</v>
      </c>
      <c r="B3133" s="51">
        <v>42702</v>
      </c>
      <c r="C3133" s="75">
        <f t="shared" si="1042"/>
        <v>42702</v>
      </c>
      <c r="D3133" s="50" t="s">
        <v>1223</v>
      </c>
      <c r="E3133" s="50">
        <v>3.1</v>
      </c>
      <c r="F3133" s="50">
        <v>0</v>
      </c>
      <c r="G3133" s="50">
        <v>38</v>
      </c>
      <c r="H3133" s="50">
        <v>16</v>
      </c>
      <c r="I3133" s="53">
        <f t="shared" si="1022"/>
        <v>2.6574074074074073E-2</v>
      </c>
      <c r="J3133" s="54">
        <f t="shared" si="1023"/>
        <v>8.5722819593787337E-3</v>
      </c>
      <c r="K3133" s="50" t="s">
        <v>1731</v>
      </c>
      <c r="L3133" s="50" t="s">
        <v>1357</v>
      </c>
      <c r="M3133" s="55">
        <f t="shared" si="1024"/>
        <v>4.8606271777003522</v>
      </c>
      <c r="N3133" s="50">
        <v>0</v>
      </c>
      <c r="O3133" s="50" t="s">
        <v>255</v>
      </c>
      <c r="S3133" s="151">
        <f t="shared" si="1025"/>
        <v>0.22459378733572283</v>
      </c>
      <c r="T3133" s="151">
        <f t="shared" si="1026"/>
        <v>0.11229689366786141</v>
      </c>
      <c r="V3133" s="393">
        <f t="shared" si="1037"/>
        <v>0</v>
      </c>
      <c r="W3133" s="393">
        <f t="shared" si="1038"/>
        <v>0</v>
      </c>
      <c r="X3133" s="53">
        <f t="shared" si="1027"/>
        <v>0.22459378733572283</v>
      </c>
      <c r="Y3133" s="53">
        <f t="shared" si="1028"/>
        <v>0.26098296733572285</v>
      </c>
      <c r="Z3133" s="53">
        <f t="shared" si="1029"/>
        <v>0.11229689366786141</v>
      </c>
      <c r="AA3133" s="53">
        <f t="shared" si="1030"/>
        <v>0.13049148366786142</v>
      </c>
      <c r="AB3133" s="50">
        <f t="shared" si="1031"/>
        <v>3111</v>
      </c>
      <c r="AC3133" s="50">
        <f t="shared" si="1041"/>
        <v>2016</v>
      </c>
      <c r="AD3133" s="50">
        <f t="shared" si="1032"/>
        <v>11</v>
      </c>
      <c r="AE3133" s="56">
        <f t="shared" si="1033"/>
        <v>201611</v>
      </c>
      <c r="AF3133" s="56">
        <f t="shared" si="1043"/>
        <v>49</v>
      </c>
      <c r="AG3133" s="58">
        <f t="shared" si="1040"/>
        <v>0</v>
      </c>
      <c r="AH3133" s="56">
        <f t="shared" si="1034"/>
        <v>28</v>
      </c>
      <c r="AI3133" s="53">
        <f t="shared" si="1035"/>
        <v>0.24278837733572284</v>
      </c>
      <c r="AJ3133" s="56">
        <f t="shared" si="1036"/>
        <v>13.236999999999998</v>
      </c>
    </row>
    <row r="3134" spans="1:36" x14ac:dyDescent="0.25">
      <c r="A3134" s="50">
        <v>3107</v>
      </c>
      <c r="B3134" s="51">
        <v>42703</v>
      </c>
      <c r="C3134" s="75">
        <f t="shared" si="1042"/>
        <v>42703</v>
      </c>
      <c r="D3134" s="50" t="s">
        <v>1225</v>
      </c>
      <c r="E3134" s="50">
        <v>1</v>
      </c>
      <c r="F3134" s="50">
        <v>0</v>
      </c>
      <c r="G3134" s="50">
        <v>49</v>
      </c>
      <c r="H3134" s="50">
        <v>40</v>
      </c>
      <c r="I3134" s="53">
        <f t="shared" si="1022"/>
        <v>3.4490740740740738E-2</v>
      </c>
      <c r="J3134" s="54">
        <f t="shared" si="1023"/>
        <v>3.4490740740740738E-2</v>
      </c>
      <c r="K3134" s="50" t="s">
        <v>1856</v>
      </c>
      <c r="L3134" s="50" t="s">
        <v>1304</v>
      </c>
      <c r="M3134" s="55">
        <f t="shared" si="1024"/>
        <v>1.2080536912751687</v>
      </c>
      <c r="N3134" s="50">
        <v>0</v>
      </c>
      <c r="O3134" s="50" t="s">
        <v>253</v>
      </c>
      <c r="S3134" s="151">
        <f t="shared" si="1025"/>
        <v>8.277777777777777E-2</v>
      </c>
      <c r="T3134" s="151">
        <f t="shared" si="1026"/>
        <v>4.1388888888888885E-2</v>
      </c>
      <c r="V3134" s="393">
        <f t="shared" si="1037"/>
        <v>0</v>
      </c>
      <c r="W3134" s="393">
        <f t="shared" si="1038"/>
        <v>0</v>
      </c>
      <c r="X3134" s="53">
        <f t="shared" si="1027"/>
        <v>0.9036574074074073</v>
      </c>
      <c r="Y3134" s="53">
        <f t="shared" si="1028"/>
        <v>0.94004658740740732</v>
      </c>
      <c r="Z3134" s="53">
        <f t="shared" si="1029"/>
        <v>0.45182870370370365</v>
      </c>
      <c r="AA3134" s="53">
        <f t="shared" si="1030"/>
        <v>0.47002329370370366</v>
      </c>
      <c r="AB3134" s="50">
        <f t="shared" si="1031"/>
        <v>4058</v>
      </c>
      <c r="AC3134" s="50">
        <f t="shared" si="1041"/>
        <v>2016</v>
      </c>
      <c r="AD3134" s="50">
        <f t="shared" si="1032"/>
        <v>11</v>
      </c>
      <c r="AE3134" s="56">
        <f t="shared" si="1033"/>
        <v>201611</v>
      </c>
      <c r="AF3134" s="56">
        <f t="shared" si="1043"/>
        <v>49</v>
      </c>
      <c r="AG3134" s="58">
        <f t="shared" si="1040"/>
        <v>0</v>
      </c>
      <c r="AH3134" s="56">
        <f t="shared" si="1034"/>
        <v>29</v>
      </c>
      <c r="AI3134" s="53">
        <f t="shared" si="1035"/>
        <v>0.92185199740740731</v>
      </c>
      <c r="AJ3134" s="56">
        <f t="shared" si="1036"/>
        <v>46.7</v>
      </c>
    </row>
    <row r="3135" spans="1:36" x14ac:dyDescent="0.25">
      <c r="A3135" s="50">
        <v>3108</v>
      </c>
      <c r="B3135" s="51">
        <v>42705</v>
      </c>
      <c r="C3135" s="75">
        <f t="shared" si="1042"/>
        <v>42705</v>
      </c>
      <c r="D3135" s="50" t="s">
        <v>1225</v>
      </c>
      <c r="E3135" s="50">
        <v>1</v>
      </c>
      <c r="F3135" s="50">
        <v>0</v>
      </c>
      <c r="G3135" s="50">
        <v>53</v>
      </c>
      <c r="H3135" s="50">
        <v>31</v>
      </c>
      <c r="I3135" s="53">
        <f t="shared" si="1022"/>
        <v>3.7164351851851851E-2</v>
      </c>
      <c r="J3135" s="54">
        <f t="shared" si="1023"/>
        <v>3.7164351851851851E-2</v>
      </c>
      <c r="K3135" s="50" t="s">
        <v>1856</v>
      </c>
      <c r="L3135" s="50" t="s">
        <v>1304</v>
      </c>
      <c r="M3135" s="55">
        <f t="shared" si="1024"/>
        <v>1.1211460604173165</v>
      </c>
      <c r="N3135" s="50">
        <v>0</v>
      </c>
      <c r="O3135" s="50" t="s">
        <v>253</v>
      </c>
      <c r="S3135" s="151">
        <f t="shared" si="1025"/>
        <v>8.9194444444444437E-2</v>
      </c>
      <c r="T3135" s="151">
        <f t="shared" si="1026"/>
        <v>4.4597222222222219E-2</v>
      </c>
      <c r="V3135" s="393">
        <f t="shared" si="1037"/>
        <v>0</v>
      </c>
      <c r="W3135" s="393">
        <f t="shared" si="1038"/>
        <v>0</v>
      </c>
      <c r="X3135" s="53">
        <f t="shared" si="1027"/>
        <v>0.97370601851851846</v>
      </c>
      <c r="Y3135" s="53">
        <f t="shared" si="1028"/>
        <v>1.0100951985185185</v>
      </c>
      <c r="Z3135" s="53">
        <f t="shared" si="1029"/>
        <v>0.48685300925925923</v>
      </c>
      <c r="AA3135" s="53">
        <f t="shared" si="1030"/>
        <v>0.50504759925925924</v>
      </c>
      <c r="AB3135" s="50">
        <f t="shared" si="1031"/>
        <v>4071</v>
      </c>
      <c r="AC3135" s="50">
        <f t="shared" si="1041"/>
        <v>2016</v>
      </c>
      <c r="AD3135" s="50">
        <f t="shared" si="1032"/>
        <v>12</v>
      </c>
      <c r="AE3135" s="56">
        <f t="shared" si="1033"/>
        <v>201612</v>
      </c>
      <c r="AF3135" s="56">
        <f t="shared" si="1043"/>
        <v>49</v>
      </c>
      <c r="AG3135" s="58">
        <f t="shared" si="1040"/>
        <v>1</v>
      </c>
      <c r="AH3135" s="56">
        <f t="shared" si="1034"/>
        <v>1</v>
      </c>
      <c r="AI3135" s="53">
        <f t="shared" si="1035"/>
        <v>0.99190060851851847</v>
      </c>
      <c r="AJ3135" s="56">
        <f t="shared" si="1036"/>
        <v>46.7</v>
      </c>
    </row>
    <row r="3136" spans="1:36" x14ac:dyDescent="0.25">
      <c r="A3136" s="50">
        <v>3109</v>
      </c>
      <c r="B3136" s="51">
        <v>42706</v>
      </c>
      <c r="C3136" s="75">
        <f t="shared" si="1042"/>
        <v>42706</v>
      </c>
      <c r="D3136" s="50" t="s">
        <v>1224</v>
      </c>
      <c r="E3136" s="50">
        <v>12.95</v>
      </c>
      <c r="F3136" s="50">
        <v>1</v>
      </c>
      <c r="G3136" s="50">
        <v>4</v>
      </c>
      <c r="H3136" s="50">
        <v>19</v>
      </c>
      <c r="I3136" s="53">
        <f t="shared" si="1022"/>
        <v>4.4664351851851851E-2</v>
      </c>
      <c r="J3136" s="54">
        <f t="shared" si="1023"/>
        <v>3.4489846989846991E-3</v>
      </c>
      <c r="K3136" s="50" t="s">
        <v>930</v>
      </c>
      <c r="L3136" s="50" t="s">
        <v>1860</v>
      </c>
      <c r="M3136" s="55">
        <f t="shared" si="1024"/>
        <v>12.080849961129836</v>
      </c>
      <c r="N3136" s="50">
        <v>0</v>
      </c>
      <c r="O3136" s="50" t="s">
        <v>319</v>
      </c>
      <c r="S3136" s="151">
        <f t="shared" si="1025"/>
        <v>0.38628628628628631</v>
      </c>
      <c r="T3136" s="151">
        <f t="shared" si="1026"/>
        <v>0.19314314314314315</v>
      </c>
      <c r="V3136" s="393">
        <f t="shared" si="1037"/>
        <v>0</v>
      </c>
      <c r="W3136" s="393">
        <f t="shared" si="1038"/>
        <v>0</v>
      </c>
      <c r="X3136" s="53">
        <f t="shared" si="1027"/>
        <v>9.036339911339912E-2</v>
      </c>
      <c r="Y3136" s="53">
        <f t="shared" si="1028"/>
        <v>0.1267525791133991</v>
      </c>
      <c r="Z3136" s="53">
        <f t="shared" si="1029"/>
        <v>4.518169955669956E-2</v>
      </c>
      <c r="AA3136" s="53">
        <f t="shared" si="1030"/>
        <v>6.337628955669955E-2</v>
      </c>
      <c r="AB3136" s="50">
        <f t="shared" si="1031"/>
        <v>881</v>
      </c>
      <c r="AC3136" s="50">
        <f t="shared" si="1041"/>
        <v>2016</v>
      </c>
      <c r="AD3136" s="50">
        <f t="shared" si="1032"/>
        <v>12</v>
      </c>
      <c r="AE3136" s="56">
        <f t="shared" si="1033"/>
        <v>201612</v>
      </c>
      <c r="AF3136" s="56">
        <f t="shared" si="1043"/>
        <v>49</v>
      </c>
      <c r="AG3136" s="58">
        <f t="shared" si="1040"/>
        <v>0</v>
      </c>
      <c r="AH3136" s="56">
        <f t="shared" si="1034"/>
        <v>2</v>
      </c>
      <c r="AI3136" s="53">
        <f t="shared" si="1035"/>
        <v>0.10855798911339912</v>
      </c>
      <c r="AJ3136" s="56">
        <f t="shared" si="1036"/>
        <v>12.95</v>
      </c>
    </row>
    <row r="3137" spans="1:36" x14ac:dyDescent="0.25">
      <c r="A3137" s="50">
        <v>3110</v>
      </c>
      <c r="B3137" s="51">
        <v>42708</v>
      </c>
      <c r="C3137" s="75">
        <f t="shared" si="1042"/>
        <v>42708</v>
      </c>
      <c r="D3137" s="50" t="s">
        <v>1223</v>
      </c>
      <c r="E3137" s="50">
        <v>3.1</v>
      </c>
      <c r="F3137" s="50">
        <v>0</v>
      </c>
      <c r="G3137" s="50">
        <v>37</v>
      </c>
      <c r="H3137" s="50">
        <v>8</v>
      </c>
      <c r="I3137" s="53">
        <f t="shared" si="1022"/>
        <v>2.5787037037037039E-2</v>
      </c>
      <c r="J3137" s="54">
        <f t="shared" si="1023"/>
        <v>8.3183990442054958E-3</v>
      </c>
      <c r="K3137" s="50" t="s">
        <v>1772</v>
      </c>
      <c r="L3137" s="50" t="s">
        <v>1814</v>
      </c>
      <c r="M3137" s="55">
        <f t="shared" si="1024"/>
        <v>5.0089766606822304</v>
      </c>
      <c r="N3137" s="50">
        <v>0</v>
      </c>
      <c r="O3137" s="50" t="s">
        <v>319</v>
      </c>
      <c r="S3137" s="151">
        <f t="shared" si="1025"/>
        <v>0.21794205495818397</v>
      </c>
      <c r="T3137" s="151">
        <f t="shared" si="1026"/>
        <v>0.10897102747909199</v>
      </c>
      <c r="V3137" s="393">
        <f t="shared" si="1037"/>
        <v>0</v>
      </c>
      <c r="W3137" s="393">
        <f t="shared" si="1038"/>
        <v>0</v>
      </c>
      <c r="X3137" s="53">
        <f t="shared" si="1027"/>
        <v>0.21794205495818397</v>
      </c>
      <c r="Y3137" s="53">
        <f t="shared" si="1028"/>
        <v>0.25433123495818399</v>
      </c>
      <c r="Z3137" s="53">
        <f t="shared" si="1029"/>
        <v>0.10897102747909199</v>
      </c>
      <c r="AA3137" s="53">
        <f t="shared" si="1030"/>
        <v>0.127165617479092</v>
      </c>
      <c r="AB3137" s="50">
        <f t="shared" si="1031"/>
        <v>2999</v>
      </c>
      <c r="AC3137" s="50">
        <f t="shared" si="1041"/>
        <v>2016</v>
      </c>
      <c r="AD3137" s="50">
        <f t="shared" si="1032"/>
        <v>12</v>
      </c>
      <c r="AE3137" s="56">
        <f t="shared" si="1033"/>
        <v>201612</v>
      </c>
      <c r="AF3137" s="56">
        <f t="shared" si="1043"/>
        <v>50</v>
      </c>
      <c r="AG3137" s="58">
        <f t="shared" si="1040"/>
        <v>1</v>
      </c>
      <c r="AH3137" s="56">
        <f t="shared" si="1034"/>
        <v>4</v>
      </c>
      <c r="AI3137" s="53">
        <f t="shared" si="1035"/>
        <v>0.23613664495818398</v>
      </c>
      <c r="AJ3137" s="56">
        <f t="shared" si="1036"/>
        <v>13.236999999999998</v>
      </c>
    </row>
    <row r="3138" spans="1:36" x14ac:dyDescent="0.25">
      <c r="A3138" s="50">
        <v>3111</v>
      </c>
      <c r="B3138" s="51">
        <v>42709</v>
      </c>
      <c r="C3138" s="75">
        <f t="shared" si="1042"/>
        <v>42709</v>
      </c>
      <c r="D3138" s="50" t="s">
        <v>1223</v>
      </c>
      <c r="E3138" s="50">
        <v>2.71</v>
      </c>
      <c r="F3138" s="50">
        <v>0</v>
      </c>
      <c r="G3138" s="50">
        <v>30</v>
      </c>
      <c r="H3138" s="50">
        <v>0</v>
      </c>
      <c r="I3138" s="53">
        <f t="shared" ref="I3138:I3201" si="1044">IF(E3138&gt;0,TIME(F3138,G3138,H3138),"")</f>
        <v>2.0833333333333332E-2</v>
      </c>
      <c r="J3138" s="54">
        <f t="shared" ref="J3138:J3201" si="1045">IF(E3138&gt;0,TIME(F3138,G3138,H3138)/E3138,"")</f>
        <v>7.6875768757687576E-3</v>
      </c>
      <c r="K3138" s="50" t="s">
        <v>1772</v>
      </c>
      <c r="L3138" s="50" t="s">
        <v>17</v>
      </c>
      <c r="M3138" s="55">
        <f t="shared" ref="M3138:M3201" si="1046">IF(D3138&gt;0,0.0416666666666667/J3138,"")</f>
        <v>5.4200000000000044</v>
      </c>
      <c r="N3138" s="50">
        <v>0</v>
      </c>
      <c r="O3138" s="50" t="s">
        <v>253</v>
      </c>
      <c r="S3138" s="151">
        <f t="shared" ref="S3138:S3201" si="1047">IF("1-Swim"=D3138,J3138*2.4,IF("2-Bike"=D3138,J3138*112,IF("3-Run"=D3138,J3138*26.2,0)))</f>
        <v>0.20141451414514144</v>
      </c>
      <c r="T3138" s="151">
        <f t="shared" ref="T3138:T3201" si="1048">S3138/2</f>
        <v>0.10070725707257072</v>
      </c>
      <c r="V3138" s="393">
        <f t="shared" si="1037"/>
        <v>0</v>
      </c>
      <c r="W3138" s="393">
        <f t="shared" si="1038"/>
        <v>0</v>
      </c>
      <c r="X3138" s="53">
        <f t="shared" ref="X3138:X3201" si="1049">J3138*26.2</f>
        <v>0.20141451414514144</v>
      </c>
      <c r="Y3138" s="53">
        <f t="shared" ref="Y3138:Y3201" si="1050">(J3138+0.0013889)*26.2</f>
        <v>0.23780369414514144</v>
      </c>
      <c r="Z3138" s="53">
        <f t="shared" ref="Z3138:Z3201" si="1051">X3138/2</f>
        <v>0.10070725707257072</v>
      </c>
      <c r="AA3138" s="53">
        <f t="shared" ref="AA3138:AA3201" si="1052">Y3138/2</f>
        <v>0.11890184707257072</v>
      </c>
      <c r="AB3138" s="50">
        <f t="shared" ref="AB3138:AB3201" si="1053">RANK(J3138,J:J,1)</f>
        <v>2559</v>
      </c>
      <c r="AC3138" s="50">
        <f t="shared" si="1041"/>
        <v>2016</v>
      </c>
      <c r="AD3138" s="50">
        <f t="shared" ref="AD3138:AD3201" si="1054">MONTH(B3138)</f>
        <v>12</v>
      </c>
      <c r="AE3138" s="56">
        <f t="shared" ref="AE3138:AE3201" si="1055">AC3138*100+AD3138</f>
        <v>201612</v>
      </c>
      <c r="AF3138" s="56">
        <f t="shared" si="1043"/>
        <v>50</v>
      </c>
      <c r="AG3138" s="58">
        <f t="shared" si="1040"/>
        <v>0</v>
      </c>
      <c r="AH3138" s="56">
        <f t="shared" ref="AH3138:AH3201" si="1056">DAY(B3138)</f>
        <v>5</v>
      </c>
      <c r="AI3138" s="53">
        <f t="shared" ref="AI3138:AI3201" si="1057">Z3138+AA3138</f>
        <v>0.21960910414514145</v>
      </c>
      <c r="AJ3138" s="56">
        <f t="shared" ref="AJ3138:AJ3201" si="1058">IF("1-Swim"=D3138,E3138*46.7,IF("2-Bike"=D3138,E3138,IF("3-Run"=D3138,E3138*4.27,0)))</f>
        <v>11.571699999999998</v>
      </c>
    </row>
    <row r="3139" spans="1:36" x14ac:dyDescent="0.25">
      <c r="A3139" s="50">
        <v>3112</v>
      </c>
      <c r="B3139" s="51">
        <v>42710</v>
      </c>
      <c r="C3139" s="75">
        <f t="shared" si="1042"/>
        <v>42710</v>
      </c>
      <c r="D3139" s="50" t="s">
        <v>1223</v>
      </c>
      <c r="E3139" s="50">
        <v>1.45</v>
      </c>
      <c r="F3139" s="50">
        <v>0</v>
      </c>
      <c r="G3139" s="50">
        <v>15</v>
      </c>
      <c r="H3139" s="50">
        <v>24</v>
      </c>
      <c r="I3139" s="53">
        <f t="shared" si="1044"/>
        <v>1.0694444444444444E-2</v>
      </c>
      <c r="J3139" s="54">
        <f t="shared" si="1045"/>
        <v>7.3754789272030647E-3</v>
      </c>
      <c r="K3139" s="50" t="s">
        <v>1731</v>
      </c>
      <c r="L3139" s="50" t="s">
        <v>1048</v>
      </c>
      <c r="M3139" s="55">
        <f t="shared" si="1046"/>
        <v>5.6493506493506542</v>
      </c>
      <c r="N3139" s="50">
        <v>0</v>
      </c>
      <c r="O3139" s="50" t="s">
        <v>253</v>
      </c>
      <c r="S3139" s="151">
        <f t="shared" si="1047"/>
        <v>0.1932375478927203</v>
      </c>
      <c r="T3139" s="151">
        <f t="shared" si="1048"/>
        <v>9.6618773946360148E-2</v>
      </c>
      <c r="V3139" s="393">
        <f t="shared" ref="V3139:V3202" si="1059">U3139*0.000568182</f>
        <v>0</v>
      </c>
      <c r="W3139" s="393">
        <f t="shared" ref="W3139:W3202" si="1060">U3139*0.0006213713910761</f>
        <v>0</v>
      </c>
      <c r="X3139" s="53">
        <f t="shared" si="1049"/>
        <v>0.1932375478927203</v>
      </c>
      <c r="Y3139" s="53">
        <f t="shared" si="1050"/>
        <v>0.22962672789272026</v>
      </c>
      <c r="Z3139" s="53">
        <f t="shared" si="1051"/>
        <v>9.6618773946360148E-2</v>
      </c>
      <c r="AA3139" s="53">
        <f t="shared" si="1052"/>
        <v>0.11481336394636013</v>
      </c>
      <c r="AB3139" s="50">
        <f t="shared" si="1053"/>
        <v>2245</v>
      </c>
      <c r="AC3139" s="50">
        <f t="shared" si="1041"/>
        <v>2016</v>
      </c>
      <c r="AD3139" s="50">
        <f t="shared" si="1054"/>
        <v>12</v>
      </c>
      <c r="AE3139" s="56">
        <f t="shared" si="1055"/>
        <v>201612</v>
      </c>
      <c r="AF3139" s="56">
        <f t="shared" si="1043"/>
        <v>50</v>
      </c>
      <c r="AG3139" s="58">
        <f t="shared" si="1040"/>
        <v>0</v>
      </c>
      <c r="AH3139" s="56">
        <f t="shared" si="1056"/>
        <v>6</v>
      </c>
      <c r="AI3139" s="53">
        <f t="shared" si="1057"/>
        <v>0.21143213789272028</v>
      </c>
      <c r="AJ3139" s="56">
        <f t="shared" si="1058"/>
        <v>6.1914999999999996</v>
      </c>
    </row>
    <row r="3140" spans="1:36" x14ac:dyDescent="0.25">
      <c r="A3140" s="50">
        <v>3113</v>
      </c>
      <c r="B3140" s="51">
        <v>42710</v>
      </c>
      <c r="C3140" s="75">
        <f t="shared" si="1042"/>
        <v>42710</v>
      </c>
      <c r="D3140" s="50" t="s">
        <v>1225</v>
      </c>
      <c r="E3140" s="50">
        <v>0.96599999999999997</v>
      </c>
      <c r="F3140" s="50">
        <v>0</v>
      </c>
      <c r="G3140" s="50">
        <v>35</v>
      </c>
      <c r="H3140" s="50">
        <v>10</v>
      </c>
      <c r="I3140" s="53">
        <f t="shared" si="1044"/>
        <v>2.4421296296296292E-2</v>
      </c>
      <c r="J3140" s="54">
        <f t="shared" si="1045"/>
        <v>2.5280845027221836E-2</v>
      </c>
      <c r="K3140" s="50" t="s">
        <v>1856</v>
      </c>
      <c r="L3140" s="50" t="s">
        <v>1861</v>
      </c>
      <c r="M3140" s="55">
        <f t="shared" si="1046"/>
        <v>1.648151658767774</v>
      </c>
      <c r="N3140" s="50">
        <v>0</v>
      </c>
      <c r="O3140" s="50" t="s">
        <v>253</v>
      </c>
      <c r="R3140" s="50">
        <v>1700</v>
      </c>
      <c r="S3140" s="151">
        <f t="shared" si="1047"/>
        <v>6.0674028065332404E-2</v>
      </c>
      <c r="T3140" s="151">
        <f t="shared" si="1048"/>
        <v>3.0337014032666202E-2</v>
      </c>
      <c r="V3140" s="393">
        <f t="shared" si="1059"/>
        <v>0</v>
      </c>
      <c r="W3140" s="393">
        <f t="shared" si="1060"/>
        <v>0</v>
      </c>
      <c r="X3140" s="53">
        <f t="shared" si="1049"/>
        <v>0.66235813971321211</v>
      </c>
      <c r="Y3140" s="53">
        <f t="shared" si="1050"/>
        <v>0.69874731971321202</v>
      </c>
      <c r="Z3140" s="53">
        <f t="shared" si="1051"/>
        <v>0.33117906985660606</v>
      </c>
      <c r="AA3140" s="53">
        <f t="shared" si="1052"/>
        <v>0.34937365985660601</v>
      </c>
      <c r="AB3140" s="50">
        <f t="shared" si="1053"/>
        <v>3863</v>
      </c>
      <c r="AC3140" s="50">
        <f t="shared" si="1041"/>
        <v>2016</v>
      </c>
      <c r="AD3140" s="50">
        <f t="shared" si="1054"/>
        <v>12</v>
      </c>
      <c r="AE3140" s="56">
        <f t="shared" si="1055"/>
        <v>201612</v>
      </c>
      <c r="AF3140" s="56">
        <f t="shared" si="1043"/>
        <v>50</v>
      </c>
      <c r="AG3140" s="58">
        <f t="shared" si="1040"/>
        <v>0</v>
      </c>
      <c r="AH3140" s="56">
        <f t="shared" si="1056"/>
        <v>6</v>
      </c>
      <c r="AI3140" s="53">
        <f t="shared" si="1057"/>
        <v>0.68055272971321212</v>
      </c>
      <c r="AJ3140" s="56">
        <f t="shared" si="1058"/>
        <v>45.112200000000001</v>
      </c>
    </row>
    <row r="3141" spans="1:36" x14ac:dyDescent="0.25">
      <c r="A3141" s="50">
        <v>3114</v>
      </c>
      <c r="B3141" s="51">
        <v>42711</v>
      </c>
      <c r="C3141" s="75">
        <f t="shared" si="1042"/>
        <v>42711</v>
      </c>
      <c r="D3141" s="50" t="s">
        <v>1223</v>
      </c>
      <c r="E3141" s="50">
        <v>1.5</v>
      </c>
      <c r="F3141" s="50">
        <v>0</v>
      </c>
      <c r="G3141" s="50">
        <v>16</v>
      </c>
      <c r="H3141" s="50">
        <v>47</v>
      </c>
      <c r="I3141" s="53">
        <f t="shared" si="1044"/>
        <v>1.1655092592592594E-2</v>
      </c>
      <c r="J3141" s="54">
        <f t="shared" si="1045"/>
        <v>7.7700617283950621E-3</v>
      </c>
      <c r="K3141" s="50" t="s">
        <v>1731</v>
      </c>
      <c r="L3141" s="50" t="s">
        <v>1048</v>
      </c>
      <c r="M3141" s="55">
        <f t="shared" si="1046"/>
        <v>5.3624627606752773</v>
      </c>
      <c r="N3141" s="50">
        <v>0</v>
      </c>
      <c r="O3141" s="50" t="s">
        <v>253</v>
      </c>
      <c r="S3141" s="151">
        <f t="shared" si="1047"/>
        <v>0.20357561728395063</v>
      </c>
      <c r="T3141" s="151">
        <f t="shared" si="1048"/>
        <v>0.10178780864197531</v>
      </c>
      <c r="V3141" s="393">
        <f t="shared" si="1059"/>
        <v>0</v>
      </c>
      <c r="W3141" s="393">
        <f t="shared" si="1060"/>
        <v>0</v>
      </c>
      <c r="X3141" s="53">
        <f t="shared" si="1049"/>
        <v>0.20357561728395063</v>
      </c>
      <c r="Y3141" s="53">
        <f t="shared" si="1050"/>
        <v>0.23996479728395059</v>
      </c>
      <c r="Z3141" s="53">
        <f t="shared" si="1051"/>
        <v>0.10178780864197531</v>
      </c>
      <c r="AA3141" s="53">
        <f t="shared" si="1052"/>
        <v>0.1199823986419753</v>
      </c>
      <c r="AB3141" s="50">
        <f t="shared" si="1053"/>
        <v>2632</v>
      </c>
      <c r="AC3141" s="50">
        <f t="shared" si="1041"/>
        <v>2016</v>
      </c>
      <c r="AD3141" s="50">
        <f t="shared" si="1054"/>
        <v>12</v>
      </c>
      <c r="AE3141" s="56">
        <f t="shared" si="1055"/>
        <v>201612</v>
      </c>
      <c r="AF3141" s="56">
        <f t="shared" si="1043"/>
        <v>50</v>
      </c>
      <c r="AG3141" s="58">
        <f t="shared" si="1040"/>
        <v>0</v>
      </c>
      <c r="AH3141" s="56">
        <f t="shared" si="1056"/>
        <v>7</v>
      </c>
      <c r="AI3141" s="53">
        <f t="shared" si="1057"/>
        <v>0.22177020728395061</v>
      </c>
      <c r="AJ3141" s="56">
        <f t="shared" si="1058"/>
        <v>6.4049999999999994</v>
      </c>
    </row>
    <row r="3142" spans="1:36" x14ac:dyDescent="0.25">
      <c r="A3142" s="50">
        <v>3115</v>
      </c>
      <c r="B3142" s="51">
        <v>42712</v>
      </c>
      <c r="C3142" s="75">
        <f t="shared" si="1042"/>
        <v>42712</v>
      </c>
      <c r="D3142" s="50" t="s">
        <v>1223</v>
      </c>
      <c r="E3142" s="50">
        <v>2.58</v>
      </c>
      <c r="F3142" s="50">
        <v>0</v>
      </c>
      <c r="G3142" s="50">
        <v>30</v>
      </c>
      <c r="H3142" s="50">
        <v>4</v>
      </c>
      <c r="I3142" s="53">
        <f t="shared" si="1044"/>
        <v>2.0879629629629626E-2</v>
      </c>
      <c r="J3142" s="54">
        <f t="shared" si="1045"/>
        <v>8.0928797014068309E-3</v>
      </c>
      <c r="K3142" s="50" t="s">
        <v>1731</v>
      </c>
      <c r="L3142" s="50" t="s">
        <v>1048</v>
      </c>
      <c r="M3142" s="55">
        <f t="shared" si="1046"/>
        <v>5.1485587583148611</v>
      </c>
      <c r="N3142" s="50">
        <v>0</v>
      </c>
      <c r="O3142" s="50" t="s">
        <v>253</v>
      </c>
      <c r="S3142" s="151">
        <f t="shared" si="1047"/>
        <v>0.21203344817685896</v>
      </c>
      <c r="T3142" s="151">
        <f t="shared" si="1048"/>
        <v>0.10601672408842948</v>
      </c>
      <c r="V3142" s="393">
        <f t="shared" si="1059"/>
        <v>0</v>
      </c>
      <c r="W3142" s="393">
        <f t="shared" si="1060"/>
        <v>0</v>
      </c>
      <c r="X3142" s="53">
        <f t="shared" si="1049"/>
        <v>0.21203344817685896</v>
      </c>
      <c r="Y3142" s="53">
        <f t="shared" si="1050"/>
        <v>0.24842262817685898</v>
      </c>
      <c r="Z3142" s="53">
        <f t="shared" si="1051"/>
        <v>0.10601672408842948</v>
      </c>
      <c r="AA3142" s="53">
        <f t="shared" si="1052"/>
        <v>0.12421131408842949</v>
      </c>
      <c r="AB3142" s="50">
        <f t="shared" si="1053"/>
        <v>2865</v>
      </c>
      <c r="AC3142" s="50">
        <f t="shared" si="1041"/>
        <v>2016</v>
      </c>
      <c r="AD3142" s="50">
        <f t="shared" si="1054"/>
        <v>12</v>
      </c>
      <c r="AE3142" s="56">
        <f t="shared" si="1055"/>
        <v>201612</v>
      </c>
      <c r="AF3142" s="56">
        <f t="shared" si="1043"/>
        <v>50</v>
      </c>
      <c r="AG3142" s="58">
        <f t="shared" si="1040"/>
        <v>0</v>
      </c>
      <c r="AH3142" s="56">
        <f t="shared" si="1056"/>
        <v>8</v>
      </c>
      <c r="AI3142" s="53">
        <f t="shared" si="1057"/>
        <v>0.23022803817685897</v>
      </c>
      <c r="AJ3142" s="56">
        <f t="shared" si="1058"/>
        <v>11.016599999999999</v>
      </c>
    </row>
    <row r="3143" spans="1:36" x14ac:dyDescent="0.25">
      <c r="A3143" s="50">
        <v>3116</v>
      </c>
      <c r="B3143" s="51">
        <v>42712</v>
      </c>
      <c r="C3143" s="75">
        <f t="shared" si="1042"/>
        <v>42712</v>
      </c>
      <c r="D3143" s="50" t="s">
        <v>1225</v>
      </c>
      <c r="E3143" s="50">
        <v>1.0229999999999999</v>
      </c>
      <c r="F3143" s="50">
        <v>0</v>
      </c>
      <c r="G3143" s="50">
        <v>37</v>
      </c>
      <c r="H3143" s="50">
        <v>31</v>
      </c>
      <c r="I3143" s="53">
        <f t="shared" si="1044"/>
        <v>2.6053240740740738E-2</v>
      </c>
      <c r="J3143" s="54">
        <f t="shared" si="1045"/>
        <v>2.5467488505122912E-2</v>
      </c>
      <c r="K3143" s="50" t="s">
        <v>1856</v>
      </c>
      <c r="L3143" s="50" t="s">
        <v>1862</v>
      </c>
      <c r="M3143" s="55">
        <f t="shared" si="1046"/>
        <v>1.6360728565082199</v>
      </c>
      <c r="N3143" s="50">
        <v>0</v>
      </c>
      <c r="O3143" s="50" t="s">
        <v>253</v>
      </c>
      <c r="R3143" s="50">
        <v>1800</v>
      </c>
      <c r="S3143" s="151">
        <f t="shared" si="1047"/>
        <v>6.1121972412294986E-2</v>
      </c>
      <c r="T3143" s="151">
        <f t="shared" si="1048"/>
        <v>3.0560986206147493E-2</v>
      </c>
      <c r="V3143" s="393">
        <f t="shared" si="1059"/>
        <v>0</v>
      </c>
      <c r="W3143" s="393">
        <f t="shared" si="1060"/>
        <v>0</v>
      </c>
      <c r="X3143" s="53">
        <f t="shared" si="1049"/>
        <v>0.66724819883422026</v>
      </c>
      <c r="Y3143" s="53">
        <f t="shared" si="1050"/>
        <v>0.70363737883422028</v>
      </c>
      <c r="Z3143" s="53">
        <f t="shared" si="1051"/>
        <v>0.33362409941711013</v>
      </c>
      <c r="AA3143" s="53">
        <f t="shared" si="1052"/>
        <v>0.35181868941711014</v>
      </c>
      <c r="AB3143" s="50">
        <f t="shared" si="1053"/>
        <v>3880</v>
      </c>
      <c r="AC3143" s="50">
        <f t="shared" si="1041"/>
        <v>2016</v>
      </c>
      <c r="AD3143" s="50">
        <f t="shared" si="1054"/>
        <v>12</v>
      </c>
      <c r="AE3143" s="56">
        <f t="shared" si="1055"/>
        <v>201612</v>
      </c>
      <c r="AF3143" s="56">
        <f t="shared" si="1043"/>
        <v>50</v>
      </c>
      <c r="AG3143" s="58">
        <f t="shared" si="1040"/>
        <v>0</v>
      </c>
      <c r="AH3143" s="56">
        <f t="shared" si="1056"/>
        <v>8</v>
      </c>
      <c r="AI3143" s="53">
        <f t="shared" si="1057"/>
        <v>0.68544278883422027</v>
      </c>
      <c r="AJ3143" s="56">
        <f t="shared" si="1058"/>
        <v>47.774099999999997</v>
      </c>
    </row>
    <row r="3144" spans="1:36" x14ac:dyDescent="0.25">
      <c r="A3144" s="50">
        <v>3117</v>
      </c>
      <c r="B3144" s="51">
        <v>42713</v>
      </c>
      <c r="C3144" s="75">
        <f t="shared" si="1042"/>
        <v>42713</v>
      </c>
      <c r="D3144" s="50" t="s">
        <v>1223</v>
      </c>
      <c r="E3144" s="50">
        <v>2.89</v>
      </c>
      <c r="F3144" s="50">
        <v>0</v>
      </c>
      <c r="G3144" s="50">
        <v>30</v>
      </c>
      <c r="H3144" s="50">
        <v>16</v>
      </c>
      <c r="I3144" s="53">
        <f t="shared" si="1044"/>
        <v>2.101851851851852E-2</v>
      </c>
      <c r="J3144" s="54">
        <f t="shared" si="1045"/>
        <v>7.2728437780340896E-3</v>
      </c>
      <c r="K3144" s="50" t="s">
        <v>1772</v>
      </c>
      <c r="L3144" s="50" t="s">
        <v>17</v>
      </c>
      <c r="M3144" s="55">
        <f t="shared" si="1046"/>
        <v>5.7290748898678459</v>
      </c>
      <c r="N3144" s="50">
        <v>0</v>
      </c>
      <c r="O3144" s="50" t="s">
        <v>253</v>
      </c>
      <c r="S3144" s="151">
        <f t="shared" si="1047"/>
        <v>0.19054850698449313</v>
      </c>
      <c r="T3144" s="151">
        <f t="shared" si="1048"/>
        <v>9.5274253492246566E-2</v>
      </c>
      <c r="V3144" s="393">
        <f t="shared" si="1059"/>
        <v>0</v>
      </c>
      <c r="W3144" s="393">
        <f t="shared" si="1060"/>
        <v>0</v>
      </c>
      <c r="X3144" s="53">
        <f t="shared" si="1049"/>
        <v>0.19054850698449313</v>
      </c>
      <c r="Y3144" s="53">
        <f t="shared" si="1050"/>
        <v>0.22693768698449315</v>
      </c>
      <c r="Z3144" s="53">
        <f t="shared" si="1051"/>
        <v>9.5274253492246566E-2</v>
      </c>
      <c r="AA3144" s="53">
        <f t="shared" si="1052"/>
        <v>0.11346884349224658</v>
      </c>
      <c r="AB3144" s="50">
        <f t="shared" si="1053"/>
        <v>2130</v>
      </c>
      <c r="AC3144" s="50">
        <f t="shared" si="1041"/>
        <v>2016</v>
      </c>
      <c r="AD3144" s="50">
        <f t="shared" si="1054"/>
        <v>12</v>
      </c>
      <c r="AE3144" s="56">
        <f t="shared" si="1055"/>
        <v>201612</v>
      </c>
      <c r="AF3144" s="56">
        <f t="shared" si="1043"/>
        <v>50</v>
      </c>
      <c r="AG3144" s="58">
        <f t="shared" si="1040"/>
        <v>0</v>
      </c>
      <c r="AH3144" s="56">
        <f t="shared" si="1056"/>
        <v>9</v>
      </c>
      <c r="AI3144" s="53">
        <f t="shared" si="1057"/>
        <v>0.20874309698449314</v>
      </c>
      <c r="AJ3144" s="56">
        <f t="shared" si="1058"/>
        <v>12.340299999999999</v>
      </c>
    </row>
    <row r="3145" spans="1:36" x14ac:dyDescent="0.25">
      <c r="A3145" s="50">
        <v>3118</v>
      </c>
      <c r="B3145" s="51">
        <v>42714</v>
      </c>
      <c r="C3145" s="75">
        <f t="shared" si="1042"/>
        <v>42714</v>
      </c>
      <c r="D3145" s="50" t="s">
        <v>1223</v>
      </c>
      <c r="E3145" s="50">
        <v>3</v>
      </c>
      <c r="F3145" s="50">
        <v>0</v>
      </c>
      <c r="G3145" s="50">
        <v>31</v>
      </c>
      <c r="H3145" s="50">
        <v>8</v>
      </c>
      <c r="I3145" s="53">
        <f t="shared" si="1044"/>
        <v>2.162037037037037E-2</v>
      </c>
      <c r="J3145" s="54">
        <f t="shared" si="1045"/>
        <v>7.2067901234567902E-3</v>
      </c>
      <c r="K3145" s="50" t="s">
        <v>1772</v>
      </c>
      <c r="L3145" s="50" t="s">
        <v>17</v>
      </c>
      <c r="M3145" s="55">
        <f t="shared" si="1046"/>
        <v>5.7815845824411181</v>
      </c>
      <c r="N3145" s="50">
        <v>0</v>
      </c>
      <c r="O3145" s="50" t="s">
        <v>253</v>
      </c>
      <c r="S3145" s="151">
        <f t="shared" si="1047"/>
        <v>0.1888179012345679</v>
      </c>
      <c r="T3145" s="151">
        <f t="shared" si="1048"/>
        <v>9.4408950617283952E-2</v>
      </c>
      <c r="V3145" s="393">
        <f t="shared" si="1059"/>
        <v>0</v>
      </c>
      <c r="W3145" s="393">
        <f t="shared" si="1060"/>
        <v>0</v>
      </c>
      <c r="X3145" s="53">
        <f t="shared" si="1049"/>
        <v>0.1888179012345679</v>
      </c>
      <c r="Y3145" s="53">
        <f t="shared" si="1050"/>
        <v>0.22520708123456787</v>
      </c>
      <c r="Z3145" s="53">
        <f t="shared" si="1051"/>
        <v>9.4408950617283952E-2</v>
      </c>
      <c r="AA3145" s="53">
        <f t="shared" si="1052"/>
        <v>0.11260354061728393</v>
      </c>
      <c r="AB3145" s="50">
        <f t="shared" si="1053"/>
        <v>2051</v>
      </c>
      <c r="AC3145" s="50">
        <f t="shared" si="1041"/>
        <v>2016</v>
      </c>
      <c r="AD3145" s="50">
        <f t="shared" si="1054"/>
        <v>12</v>
      </c>
      <c r="AE3145" s="56">
        <f t="shared" si="1055"/>
        <v>201612</v>
      </c>
      <c r="AF3145" s="56">
        <f t="shared" si="1043"/>
        <v>50</v>
      </c>
      <c r="AG3145" s="58">
        <f t="shared" si="1040"/>
        <v>0</v>
      </c>
      <c r="AH3145" s="56">
        <f t="shared" si="1056"/>
        <v>10</v>
      </c>
      <c r="AI3145" s="53">
        <f t="shared" si="1057"/>
        <v>0.20701249123456789</v>
      </c>
      <c r="AJ3145" s="56">
        <f t="shared" si="1058"/>
        <v>12.809999999999999</v>
      </c>
    </row>
    <row r="3146" spans="1:36" x14ac:dyDescent="0.25">
      <c r="A3146" s="50">
        <v>3119</v>
      </c>
      <c r="B3146" s="51">
        <v>42715</v>
      </c>
      <c r="C3146" s="75">
        <f t="shared" si="1042"/>
        <v>42715</v>
      </c>
      <c r="D3146" s="50" t="s">
        <v>1223</v>
      </c>
      <c r="E3146" s="50">
        <v>3</v>
      </c>
      <c r="F3146" s="50">
        <v>0</v>
      </c>
      <c r="G3146" s="50">
        <v>31</v>
      </c>
      <c r="H3146" s="50">
        <v>34</v>
      </c>
      <c r="I3146" s="53">
        <f t="shared" si="1044"/>
        <v>2.1921296296296296E-2</v>
      </c>
      <c r="J3146" s="54">
        <f t="shared" si="1045"/>
        <v>7.3070987654320985E-3</v>
      </c>
      <c r="K3146" s="50" t="s">
        <v>1772</v>
      </c>
      <c r="L3146" s="50" t="s">
        <v>17</v>
      </c>
      <c r="M3146" s="55">
        <f t="shared" si="1046"/>
        <v>5.7022175290390757</v>
      </c>
      <c r="N3146" s="50">
        <v>0</v>
      </c>
      <c r="O3146" s="50" t="s">
        <v>253</v>
      </c>
      <c r="R3146" s="50" t="s">
        <v>1863</v>
      </c>
      <c r="S3146" s="151">
        <f t="shared" si="1047"/>
        <v>0.19144598765432097</v>
      </c>
      <c r="T3146" s="151">
        <f t="shared" si="1048"/>
        <v>9.5722993827160485E-2</v>
      </c>
      <c r="V3146" s="393">
        <f t="shared" si="1059"/>
        <v>0</v>
      </c>
      <c r="W3146" s="393">
        <f t="shared" si="1060"/>
        <v>0</v>
      </c>
      <c r="X3146" s="53">
        <f t="shared" si="1049"/>
        <v>0.19144598765432097</v>
      </c>
      <c r="Y3146" s="53">
        <f t="shared" si="1050"/>
        <v>0.22783516765432096</v>
      </c>
      <c r="Z3146" s="53">
        <f t="shared" si="1051"/>
        <v>9.5722993827160485E-2</v>
      </c>
      <c r="AA3146" s="53">
        <f t="shared" si="1052"/>
        <v>0.11391758382716048</v>
      </c>
      <c r="AB3146" s="50">
        <f t="shared" si="1053"/>
        <v>2172</v>
      </c>
      <c r="AC3146" s="50">
        <f t="shared" si="1041"/>
        <v>2016</v>
      </c>
      <c r="AD3146" s="50">
        <f t="shared" si="1054"/>
        <v>12</v>
      </c>
      <c r="AE3146" s="56">
        <f t="shared" si="1055"/>
        <v>201612</v>
      </c>
      <c r="AF3146" s="56">
        <f t="shared" si="1043"/>
        <v>51</v>
      </c>
      <c r="AG3146" s="58">
        <f t="shared" si="1040"/>
        <v>0</v>
      </c>
      <c r="AH3146" s="56">
        <f t="shared" si="1056"/>
        <v>11</v>
      </c>
      <c r="AI3146" s="53">
        <f t="shared" si="1057"/>
        <v>0.20964057765432098</v>
      </c>
      <c r="AJ3146" s="56">
        <f t="shared" si="1058"/>
        <v>12.809999999999999</v>
      </c>
    </row>
    <row r="3147" spans="1:36" x14ac:dyDescent="0.25">
      <c r="A3147" s="50">
        <v>3120</v>
      </c>
      <c r="B3147" s="51">
        <v>42716</v>
      </c>
      <c r="C3147" s="75">
        <f t="shared" si="1042"/>
        <v>42716</v>
      </c>
      <c r="D3147" s="50" t="s">
        <v>1223</v>
      </c>
      <c r="E3147" s="50">
        <v>3</v>
      </c>
      <c r="F3147" s="50">
        <v>0</v>
      </c>
      <c r="G3147" s="50">
        <v>30</v>
      </c>
      <c r="H3147" s="50">
        <v>38</v>
      </c>
      <c r="I3147" s="53">
        <f t="shared" si="1044"/>
        <v>2.1273148148148149E-2</v>
      </c>
      <c r="J3147" s="54">
        <f t="shared" si="1045"/>
        <v>7.0910493827160493E-3</v>
      </c>
      <c r="K3147" s="50" t="s">
        <v>1731</v>
      </c>
      <c r="L3147" s="50" t="s">
        <v>1048</v>
      </c>
      <c r="M3147" s="55">
        <f t="shared" si="1046"/>
        <v>5.8759521218716042</v>
      </c>
      <c r="N3147" s="50">
        <v>0</v>
      </c>
      <c r="O3147" s="50" t="s">
        <v>253</v>
      </c>
      <c r="R3147" s="50" t="s">
        <v>1864</v>
      </c>
      <c r="S3147" s="151">
        <f t="shared" si="1047"/>
        <v>0.18578549382716047</v>
      </c>
      <c r="T3147" s="151">
        <f t="shared" si="1048"/>
        <v>9.2892746913580237E-2</v>
      </c>
      <c r="V3147" s="393">
        <f t="shared" si="1059"/>
        <v>0</v>
      </c>
      <c r="W3147" s="393">
        <f t="shared" si="1060"/>
        <v>0</v>
      </c>
      <c r="X3147" s="53">
        <f t="shared" si="1049"/>
        <v>0.18578549382716047</v>
      </c>
      <c r="Y3147" s="53">
        <f t="shared" si="1050"/>
        <v>0.22217467382716047</v>
      </c>
      <c r="Z3147" s="53">
        <f t="shared" si="1051"/>
        <v>9.2892746913580237E-2</v>
      </c>
      <c r="AA3147" s="53">
        <f t="shared" si="1052"/>
        <v>0.11108733691358023</v>
      </c>
      <c r="AB3147" s="50">
        <f t="shared" si="1053"/>
        <v>1900</v>
      </c>
      <c r="AC3147" s="50">
        <f t="shared" si="1041"/>
        <v>2016</v>
      </c>
      <c r="AD3147" s="50">
        <f t="shared" si="1054"/>
        <v>12</v>
      </c>
      <c r="AE3147" s="56">
        <f t="shared" si="1055"/>
        <v>201612</v>
      </c>
      <c r="AF3147" s="56">
        <f t="shared" si="1043"/>
        <v>51</v>
      </c>
      <c r="AG3147" s="58">
        <f t="shared" si="1040"/>
        <v>0</v>
      </c>
      <c r="AH3147" s="56">
        <f t="shared" si="1056"/>
        <v>12</v>
      </c>
      <c r="AI3147" s="53">
        <f t="shared" si="1057"/>
        <v>0.20398008382716049</v>
      </c>
      <c r="AJ3147" s="56">
        <f t="shared" si="1058"/>
        <v>12.809999999999999</v>
      </c>
    </row>
    <row r="3148" spans="1:36" x14ac:dyDescent="0.25">
      <c r="A3148" s="50">
        <v>3121</v>
      </c>
      <c r="B3148" s="51">
        <v>42717</v>
      </c>
      <c r="C3148" s="75">
        <f t="shared" si="1042"/>
        <v>42717</v>
      </c>
      <c r="D3148" s="50" t="s">
        <v>1223</v>
      </c>
      <c r="E3148" s="50">
        <v>3</v>
      </c>
      <c r="F3148" s="50">
        <v>0</v>
      </c>
      <c r="G3148" s="50">
        <v>30</v>
      </c>
      <c r="H3148" s="50">
        <v>9</v>
      </c>
      <c r="I3148" s="53">
        <f t="shared" si="1044"/>
        <v>2.0937499999999998E-2</v>
      </c>
      <c r="J3148" s="54">
        <f t="shared" si="1045"/>
        <v>6.9791666666666656E-3</v>
      </c>
      <c r="K3148" s="50" t="s">
        <v>1731</v>
      </c>
      <c r="L3148" s="50" t="s">
        <v>1048</v>
      </c>
      <c r="M3148" s="55">
        <f t="shared" si="1046"/>
        <v>5.970149253731349</v>
      </c>
      <c r="N3148" s="50">
        <v>0</v>
      </c>
      <c r="O3148" s="50" t="s">
        <v>253</v>
      </c>
      <c r="R3148" s="50" t="s">
        <v>1869</v>
      </c>
      <c r="S3148" s="151">
        <f t="shared" si="1047"/>
        <v>0.18285416666666662</v>
      </c>
      <c r="T3148" s="151">
        <f t="shared" si="1048"/>
        <v>9.1427083333333312E-2</v>
      </c>
      <c r="V3148" s="393">
        <f t="shared" si="1059"/>
        <v>0</v>
      </c>
      <c r="W3148" s="393">
        <f t="shared" si="1060"/>
        <v>0</v>
      </c>
      <c r="X3148" s="53">
        <f t="shared" si="1049"/>
        <v>0.18285416666666662</v>
      </c>
      <c r="Y3148" s="53">
        <f t="shared" si="1050"/>
        <v>0.21924334666666662</v>
      </c>
      <c r="Z3148" s="53">
        <f t="shared" si="1051"/>
        <v>9.1427083333333312E-2</v>
      </c>
      <c r="AA3148" s="53">
        <f t="shared" si="1052"/>
        <v>0.10962167333333331</v>
      </c>
      <c r="AB3148" s="50">
        <f t="shared" si="1053"/>
        <v>1774</v>
      </c>
      <c r="AC3148" s="50">
        <f t="shared" si="1041"/>
        <v>2016</v>
      </c>
      <c r="AD3148" s="50">
        <f t="shared" si="1054"/>
        <v>12</v>
      </c>
      <c r="AE3148" s="56">
        <f t="shared" si="1055"/>
        <v>201612</v>
      </c>
      <c r="AF3148" s="56">
        <f t="shared" si="1043"/>
        <v>51</v>
      </c>
      <c r="AG3148" s="58">
        <f>IF(ISBLANK(B3148)," ",MAX(B3148-B3142-1,0))</f>
        <v>4</v>
      </c>
      <c r="AH3148" s="56">
        <f t="shared" si="1056"/>
        <v>13</v>
      </c>
      <c r="AI3148" s="53">
        <f t="shared" si="1057"/>
        <v>0.20104875666666661</v>
      </c>
      <c r="AJ3148" s="56">
        <f t="shared" si="1058"/>
        <v>12.809999999999999</v>
      </c>
    </row>
    <row r="3149" spans="1:36" x14ac:dyDescent="0.25">
      <c r="A3149" s="50">
        <v>3131</v>
      </c>
      <c r="B3149" s="51">
        <v>42717</v>
      </c>
      <c r="C3149" s="75">
        <f t="shared" si="1042"/>
        <v>42717</v>
      </c>
      <c r="D3149" s="50" t="s">
        <v>1225</v>
      </c>
      <c r="E3149" s="50">
        <v>1</v>
      </c>
      <c r="F3149" s="50">
        <v>0</v>
      </c>
      <c r="G3149" s="50">
        <v>33</v>
      </c>
      <c r="H3149" s="50">
        <v>25</v>
      </c>
      <c r="I3149" s="53">
        <f t="shared" si="1044"/>
        <v>2.3206018518518515E-2</v>
      </c>
      <c r="J3149" s="54">
        <f t="shared" si="1045"/>
        <v>2.3206018518518515E-2</v>
      </c>
      <c r="K3149" s="50" t="s">
        <v>1856</v>
      </c>
      <c r="L3149" s="50" t="s">
        <v>1304</v>
      </c>
      <c r="M3149" s="55">
        <f t="shared" si="1046"/>
        <v>1.7955112219451388</v>
      </c>
      <c r="N3149" s="50">
        <v>0</v>
      </c>
      <c r="O3149" s="50" t="s">
        <v>253</v>
      </c>
      <c r="S3149" s="151">
        <f t="shared" si="1047"/>
        <v>5.5694444444444435E-2</v>
      </c>
      <c r="T3149" s="151">
        <f t="shared" si="1048"/>
        <v>2.7847222222222218E-2</v>
      </c>
      <c r="V3149" s="393">
        <f t="shared" si="1059"/>
        <v>0</v>
      </c>
      <c r="W3149" s="393">
        <f t="shared" si="1060"/>
        <v>0</v>
      </c>
      <c r="X3149" s="53">
        <f t="shared" si="1049"/>
        <v>0.60799768518518504</v>
      </c>
      <c r="Y3149" s="53">
        <f t="shared" si="1050"/>
        <v>0.64438686518518506</v>
      </c>
      <c r="Z3149" s="53">
        <f t="shared" si="1051"/>
        <v>0.30399884259259252</v>
      </c>
      <c r="AA3149" s="53">
        <f t="shared" si="1052"/>
        <v>0.32219343259259253</v>
      </c>
      <c r="AB3149" s="50">
        <f t="shared" si="1053"/>
        <v>3728</v>
      </c>
      <c r="AC3149" s="50">
        <f t="shared" si="1041"/>
        <v>2016</v>
      </c>
      <c r="AD3149" s="50">
        <f t="shared" si="1054"/>
        <v>12</v>
      </c>
      <c r="AE3149" s="56">
        <f t="shared" si="1055"/>
        <v>201612</v>
      </c>
      <c r="AF3149" s="56">
        <f t="shared" si="1043"/>
        <v>51</v>
      </c>
      <c r="AG3149" s="58">
        <f t="shared" ref="AG3149:AG3212" si="1061">IF(ISBLANK(B3149)," ",MAX(B3149-B3148-1,0))</f>
        <v>0</v>
      </c>
      <c r="AH3149" s="56">
        <f t="shared" si="1056"/>
        <v>13</v>
      </c>
      <c r="AI3149" s="53">
        <f t="shared" si="1057"/>
        <v>0.62619227518518505</v>
      </c>
      <c r="AJ3149" s="56">
        <f t="shared" si="1058"/>
        <v>46.7</v>
      </c>
    </row>
    <row r="3150" spans="1:36" x14ac:dyDescent="0.25">
      <c r="A3150" s="50">
        <v>3122</v>
      </c>
      <c r="B3150" s="51">
        <v>42718</v>
      </c>
      <c r="C3150" s="75">
        <f t="shared" si="1042"/>
        <v>42718</v>
      </c>
      <c r="D3150" s="50" t="s">
        <v>1223</v>
      </c>
      <c r="E3150" s="50">
        <v>3</v>
      </c>
      <c r="F3150" s="50">
        <v>0</v>
      </c>
      <c r="G3150" s="50">
        <v>29</v>
      </c>
      <c r="H3150" s="50">
        <v>56</v>
      </c>
      <c r="I3150" s="53">
        <f t="shared" si="1044"/>
        <v>2.0787037037037038E-2</v>
      </c>
      <c r="J3150" s="54">
        <f t="shared" si="1045"/>
        <v>6.9290123456790123E-3</v>
      </c>
      <c r="K3150" s="50" t="s">
        <v>1731</v>
      </c>
      <c r="L3150" s="50" t="s">
        <v>1048</v>
      </c>
      <c r="M3150" s="55">
        <f t="shared" si="1046"/>
        <v>6.0133630289532345</v>
      </c>
      <c r="N3150" s="50">
        <v>0</v>
      </c>
      <c r="O3150" s="50" t="s">
        <v>253</v>
      </c>
      <c r="R3150" s="50" t="s">
        <v>1870</v>
      </c>
      <c r="S3150" s="151">
        <f t="shared" si="1047"/>
        <v>0.18154012345679013</v>
      </c>
      <c r="T3150" s="151">
        <f t="shared" si="1048"/>
        <v>9.0770061728395066E-2</v>
      </c>
      <c r="V3150" s="393">
        <f t="shared" si="1059"/>
        <v>0</v>
      </c>
      <c r="W3150" s="393">
        <f t="shared" si="1060"/>
        <v>0</v>
      </c>
      <c r="X3150" s="53">
        <f t="shared" si="1049"/>
        <v>0.18154012345679013</v>
      </c>
      <c r="Y3150" s="53">
        <f t="shared" si="1050"/>
        <v>0.2179293034567901</v>
      </c>
      <c r="Z3150" s="53">
        <f t="shared" si="1051"/>
        <v>9.0770061728395066E-2</v>
      </c>
      <c r="AA3150" s="53">
        <f t="shared" si="1052"/>
        <v>0.10896465172839505</v>
      </c>
      <c r="AB3150" s="50">
        <f t="shared" si="1053"/>
        <v>1683</v>
      </c>
      <c r="AC3150" s="50">
        <f t="shared" si="1041"/>
        <v>2016</v>
      </c>
      <c r="AD3150" s="50">
        <f t="shared" si="1054"/>
        <v>12</v>
      </c>
      <c r="AE3150" s="56">
        <f t="shared" si="1055"/>
        <v>201612</v>
      </c>
      <c r="AF3150" s="56">
        <f t="shared" si="1043"/>
        <v>51</v>
      </c>
      <c r="AG3150" s="58">
        <f t="shared" si="1061"/>
        <v>0</v>
      </c>
      <c r="AH3150" s="56">
        <f t="shared" si="1056"/>
        <v>14</v>
      </c>
      <c r="AI3150" s="53">
        <f t="shared" si="1057"/>
        <v>0.19973471345679011</v>
      </c>
      <c r="AJ3150" s="56">
        <f t="shared" si="1058"/>
        <v>12.809999999999999</v>
      </c>
    </row>
    <row r="3151" spans="1:36" x14ac:dyDescent="0.25">
      <c r="A3151" s="50">
        <v>3123</v>
      </c>
      <c r="B3151" s="51">
        <v>42719</v>
      </c>
      <c r="C3151" s="75">
        <f t="shared" si="1042"/>
        <v>42719</v>
      </c>
      <c r="D3151" s="50" t="s">
        <v>1223</v>
      </c>
      <c r="E3151" s="50">
        <v>3.03</v>
      </c>
      <c r="F3151" s="50">
        <v>0</v>
      </c>
      <c r="G3151" s="50">
        <v>30</v>
      </c>
      <c r="H3151" s="50">
        <v>0</v>
      </c>
      <c r="I3151" s="53">
        <f t="shared" si="1044"/>
        <v>2.0833333333333332E-2</v>
      </c>
      <c r="J3151" s="54">
        <f t="shared" si="1045"/>
        <v>6.8756875687568759E-3</v>
      </c>
      <c r="K3151" s="50" t="s">
        <v>1731</v>
      </c>
      <c r="L3151" s="50" t="s">
        <v>1048</v>
      </c>
      <c r="M3151" s="55">
        <f t="shared" si="1046"/>
        <v>6.0600000000000049</v>
      </c>
      <c r="N3151" s="50">
        <v>0</v>
      </c>
      <c r="O3151" s="50" t="s">
        <v>253</v>
      </c>
      <c r="R3151" s="50" t="s">
        <v>1871</v>
      </c>
      <c r="S3151" s="151">
        <f t="shared" si="1047"/>
        <v>0.18014301430143015</v>
      </c>
      <c r="T3151" s="151">
        <f t="shared" si="1048"/>
        <v>9.0071507150715074E-2</v>
      </c>
      <c r="V3151" s="393">
        <f t="shared" si="1059"/>
        <v>0</v>
      </c>
      <c r="W3151" s="393">
        <f t="shared" si="1060"/>
        <v>0</v>
      </c>
      <c r="X3151" s="53">
        <f t="shared" si="1049"/>
        <v>0.18014301430143015</v>
      </c>
      <c r="Y3151" s="53">
        <f t="shared" si="1050"/>
        <v>0.21653219430143011</v>
      </c>
      <c r="Z3151" s="53">
        <f t="shared" si="1051"/>
        <v>9.0071507150715074E-2</v>
      </c>
      <c r="AA3151" s="53">
        <f t="shared" si="1052"/>
        <v>0.10826609715071506</v>
      </c>
      <c r="AB3151" s="50">
        <f t="shared" si="1053"/>
        <v>1625</v>
      </c>
      <c r="AC3151" s="50">
        <f t="shared" si="1041"/>
        <v>2016</v>
      </c>
      <c r="AD3151" s="50">
        <f t="shared" si="1054"/>
        <v>12</v>
      </c>
      <c r="AE3151" s="56">
        <f t="shared" si="1055"/>
        <v>201612</v>
      </c>
      <c r="AF3151" s="56">
        <f t="shared" si="1043"/>
        <v>51</v>
      </c>
      <c r="AG3151" s="58">
        <f t="shared" si="1061"/>
        <v>0</v>
      </c>
      <c r="AH3151" s="56">
        <f t="shared" si="1056"/>
        <v>15</v>
      </c>
      <c r="AI3151" s="53">
        <f t="shared" si="1057"/>
        <v>0.19833760430143013</v>
      </c>
      <c r="AJ3151" s="56">
        <f t="shared" si="1058"/>
        <v>12.938099999999999</v>
      </c>
    </row>
    <row r="3152" spans="1:36" x14ac:dyDescent="0.25">
      <c r="A3152" s="50">
        <v>3132</v>
      </c>
      <c r="B3152" s="51">
        <v>42719</v>
      </c>
      <c r="C3152" s="75">
        <f t="shared" si="1042"/>
        <v>42719</v>
      </c>
      <c r="D3152" s="50" t="s">
        <v>1225</v>
      </c>
      <c r="E3152" s="50">
        <v>0.95</v>
      </c>
      <c r="F3152" s="50">
        <v>0</v>
      </c>
      <c r="G3152" s="50">
        <v>31</v>
      </c>
      <c r="H3152" s="50">
        <v>1</v>
      </c>
      <c r="I3152" s="53">
        <f t="shared" si="1044"/>
        <v>2.1539351851851851E-2</v>
      </c>
      <c r="J3152" s="54">
        <f t="shared" si="1045"/>
        <v>2.2673001949317741E-2</v>
      </c>
      <c r="K3152" s="50" t="s">
        <v>1856</v>
      </c>
      <c r="L3152" s="50" t="s">
        <v>1304</v>
      </c>
      <c r="M3152" s="55">
        <f t="shared" si="1046"/>
        <v>1.8377216550241817</v>
      </c>
      <c r="N3152" s="50">
        <v>0</v>
      </c>
      <c r="O3152" s="50" t="s">
        <v>253</v>
      </c>
      <c r="S3152" s="151">
        <f t="shared" si="1047"/>
        <v>5.4415204678362576E-2</v>
      </c>
      <c r="T3152" s="151">
        <f t="shared" si="1048"/>
        <v>2.7207602339181288E-2</v>
      </c>
      <c r="V3152" s="393">
        <f t="shared" si="1059"/>
        <v>0</v>
      </c>
      <c r="W3152" s="393">
        <f t="shared" si="1060"/>
        <v>0</v>
      </c>
      <c r="X3152" s="53">
        <f t="shared" si="1049"/>
        <v>0.59403265107212477</v>
      </c>
      <c r="Y3152" s="53">
        <f t="shared" si="1050"/>
        <v>0.63042183107212479</v>
      </c>
      <c r="Z3152" s="53">
        <f t="shared" si="1051"/>
        <v>0.29701632553606239</v>
      </c>
      <c r="AA3152" s="53">
        <f t="shared" si="1052"/>
        <v>0.3152109155360624</v>
      </c>
      <c r="AB3152" s="50">
        <f t="shared" si="1053"/>
        <v>3699</v>
      </c>
      <c r="AC3152" s="50">
        <f t="shared" si="1041"/>
        <v>2016</v>
      </c>
      <c r="AD3152" s="50">
        <f t="shared" si="1054"/>
        <v>12</v>
      </c>
      <c r="AE3152" s="56">
        <f t="shared" si="1055"/>
        <v>201612</v>
      </c>
      <c r="AF3152" s="56">
        <f t="shared" si="1043"/>
        <v>51</v>
      </c>
      <c r="AG3152" s="58">
        <f t="shared" si="1061"/>
        <v>0</v>
      </c>
      <c r="AH3152" s="56">
        <f t="shared" si="1056"/>
        <v>15</v>
      </c>
      <c r="AI3152" s="53">
        <f t="shared" si="1057"/>
        <v>0.61222724107212478</v>
      </c>
      <c r="AJ3152" s="56">
        <f t="shared" si="1058"/>
        <v>44.365000000000002</v>
      </c>
    </row>
    <row r="3153" spans="1:36" x14ac:dyDescent="0.25">
      <c r="A3153" s="50">
        <v>3124</v>
      </c>
      <c r="B3153" s="51">
        <v>42720</v>
      </c>
      <c r="C3153" s="75">
        <f t="shared" si="1042"/>
        <v>42720</v>
      </c>
      <c r="D3153" s="50" t="s">
        <v>1223</v>
      </c>
      <c r="E3153" s="50">
        <v>3.06</v>
      </c>
      <c r="F3153" s="50">
        <v>0</v>
      </c>
      <c r="G3153" s="50">
        <v>30</v>
      </c>
      <c r="H3153" s="50">
        <v>0</v>
      </c>
      <c r="I3153" s="53">
        <f t="shared" si="1044"/>
        <v>2.0833333333333332E-2</v>
      </c>
      <c r="J3153" s="54">
        <f t="shared" si="1045"/>
        <v>6.808278867102396E-3</v>
      </c>
      <c r="K3153" s="50" t="s">
        <v>1772</v>
      </c>
      <c r="L3153" s="50" t="s">
        <v>17</v>
      </c>
      <c r="M3153" s="55">
        <f t="shared" si="1046"/>
        <v>6.1200000000000054</v>
      </c>
      <c r="N3153" s="50">
        <v>0</v>
      </c>
      <c r="O3153" s="50" t="s">
        <v>253</v>
      </c>
      <c r="R3153" s="50" t="s">
        <v>1872</v>
      </c>
      <c r="S3153" s="151">
        <f t="shared" si="1047"/>
        <v>0.17837690631808278</v>
      </c>
      <c r="T3153" s="151">
        <f t="shared" si="1048"/>
        <v>8.9188453159041392E-2</v>
      </c>
      <c r="V3153" s="393">
        <f t="shared" si="1059"/>
        <v>0</v>
      </c>
      <c r="W3153" s="393">
        <f t="shared" si="1060"/>
        <v>0</v>
      </c>
      <c r="X3153" s="53">
        <f t="shared" si="1049"/>
        <v>0.17837690631808278</v>
      </c>
      <c r="Y3153" s="53">
        <f t="shared" si="1050"/>
        <v>0.21476608631808278</v>
      </c>
      <c r="Z3153" s="53">
        <f t="shared" si="1051"/>
        <v>8.9188453159041392E-2</v>
      </c>
      <c r="AA3153" s="53">
        <f t="shared" si="1052"/>
        <v>0.10738304315904139</v>
      </c>
      <c r="AB3153" s="50">
        <f t="shared" si="1053"/>
        <v>1526</v>
      </c>
      <c r="AC3153" s="50">
        <f t="shared" si="1041"/>
        <v>2016</v>
      </c>
      <c r="AD3153" s="50">
        <f t="shared" si="1054"/>
        <v>12</v>
      </c>
      <c r="AE3153" s="56">
        <f t="shared" si="1055"/>
        <v>201612</v>
      </c>
      <c r="AF3153" s="56">
        <f t="shared" si="1043"/>
        <v>51</v>
      </c>
      <c r="AG3153" s="58">
        <f t="shared" si="1061"/>
        <v>0</v>
      </c>
      <c r="AH3153" s="56">
        <f t="shared" si="1056"/>
        <v>16</v>
      </c>
      <c r="AI3153" s="53">
        <f t="shared" si="1057"/>
        <v>0.19657149631808279</v>
      </c>
      <c r="AJ3153" s="56">
        <f t="shared" si="1058"/>
        <v>13.066199999999998</v>
      </c>
    </row>
    <row r="3154" spans="1:36" x14ac:dyDescent="0.25">
      <c r="A3154" s="50">
        <v>3125</v>
      </c>
      <c r="B3154" s="51">
        <v>42721</v>
      </c>
      <c r="C3154" s="75">
        <f t="shared" si="1042"/>
        <v>42721</v>
      </c>
      <c r="D3154" s="50" t="s">
        <v>1223</v>
      </c>
      <c r="E3154" s="50">
        <v>3</v>
      </c>
      <c r="F3154" s="50">
        <v>0</v>
      </c>
      <c r="G3154" s="50">
        <v>30</v>
      </c>
      <c r="H3154" s="50">
        <v>36</v>
      </c>
      <c r="I3154" s="53">
        <f t="shared" si="1044"/>
        <v>2.1250000000000002E-2</v>
      </c>
      <c r="J3154" s="54">
        <f t="shared" si="1045"/>
        <v>7.0833333333333338E-3</v>
      </c>
      <c r="K3154" s="50" t="s">
        <v>1772</v>
      </c>
      <c r="L3154" s="50" t="s">
        <v>17</v>
      </c>
      <c r="M3154" s="55">
        <f t="shared" si="1046"/>
        <v>5.8823529411764746</v>
      </c>
      <c r="N3154" s="50">
        <v>0</v>
      </c>
      <c r="O3154" s="50" t="s">
        <v>253</v>
      </c>
      <c r="S3154" s="151">
        <f t="shared" si="1047"/>
        <v>0.18558333333333335</v>
      </c>
      <c r="T3154" s="151">
        <f t="shared" si="1048"/>
        <v>9.2791666666666675E-2</v>
      </c>
      <c r="V3154" s="393">
        <f t="shared" si="1059"/>
        <v>0</v>
      </c>
      <c r="W3154" s="393">
        <f t="shared" si="1060"/>
        <v>0</v>
      </c>
      <c r="X3154" s="53">
        <f t="shared" si="1049"/>
        <v>0.18558333333333335</v>
      </c>
      <c r="Y3154" s="53">
        <f t="shared" si="1050"/>
        <v>0.22197251333333334</v>
      </c>
      <c r="Z3154" s="53">
        <f t="shared" si="1051"/>
        <v>9.2791666666666675E-2</v>
      </c>
      <c r="AA3154" s="53">
        <f t="shared" si="1052"/>
        <v>0.11098625666666667</v>
      </c>
      <c r="AB3154" s="50">
        <f t="shared" si="1053"/>
        <v>1888</v>
      </c>
      <c r="AC3154" s="50">
        <f t="shared" si="1041"/>
        <v>2016</v>
      </c>
      <c r="AD3154" s="50">
        <f t="shared" si="1054"/>
        <v>12</v>
      </c>
      <c r="AE3154" s="56">
        <f t="shared" si="1055"/>
        <v>201612</v>
      </c>
      <c r="AF3154" s="56">
        <f t="shared" si="1043"/>
        <v>51</v>
      </c>
      <c r="AG3154" s="58">
        <f t="shared" si="1061"/>
        <v>0</v>
      </c>
      <c r="AH3154" s="56">
        <f t="shared" si="1056"/>
        <v>17</v>
      </c>
      <c r="AI3154" s="53">
        <f t="shared" si="1057"/>
        <v>0.20377792333333333</v>
      </c>
      <c r="AJ3154" s="56">
        <f t="shared" si="1058"/>
        <v>12.809999999999999</v>
      </c>
    </row>
    <row r="3155" spans="1:36" x14ac:dyDescent="0.25">
      <c r="A3155" s="50">
        <v>3126</v>
      </c>
      <c r="B3155" s="51">
        <v>42722</v>
      </c>
      <c r="C3155" s="75">
        <f t="shared" si="1042"/>
        <v>42722</v>
      </c>
      <c r="D3155" s="50" t="s">
        <v>1223</v>
      </c>
      <c r="E3155" s="50">
        <v>3.1</v>
      </c>
      <c r="F3155" s="50">
        <v>0</v>
      </c>
      <c r="G3155" s="50">
        <v>33</v>
      </c>
      <c r="H3155" s="50">
        <v>7</v>
      </c>
      <c r="I3155" s="53">
        <f t="shared" si="1044"/>
        <v>2.2997685185185187E-2</v>
      </c>
      <c r="J3155" s="54">
        <f t="shared" si="1045"/>
        <v>7.4186081242532858E-3</v>
      </c>
      <c r="K3155" s="50" t="s">
        <v>1772</v>
      </c>
      <c r="L3155" s="50" t="s">
        <v>1814</v>
      </c>
      <c r="M3155" s="55">
        <f t="shared" si="1046"/>
        <v>5.616507297433321</v>
      </c>
      <c r="N3155" s="50">
        <v>0</v>
      </c>
      <c r="O3155" s="50" t="s">
        <v>1457</v>
      </c>
      <c r="S3155" s="151">
        <f t="shared" si="1047"/>
        <v>0.19436753285543609</v>
      </c>
      <c r="T3155" s="151">
        <f t="shared" si="1048"/>
        <v>9.7183766427718046E-2</v>
      </c>
      <c r="V3155" s="393">
        <f t="shared" si="1059"/>
        <v>0</v>
      </c>
      <c r="W3155" s="393">
        <f t="shared" si="1060"/>
        <v>0</v>
      </c>
      <c r="X3155" s="53">
        <f t="shared" si="1049"/>
        <v>0.19436753285543609</v>
      </c>
      <c r="Y3155" s="53">
        <f t="shared" si="1050"/>
        <v>0.23075671285543606</v>
      </c>
      <c r="Z3155" s="53">
        <f t="shared" si="1051"/>
        <v>9.7183766427718046E-2</v>
      </c>
      <c r="AA3155" s="53">
        <f t="shared" si="1052"/>
        <v>0.11537835642771803</v>
      </c>
      <c r="AB3155" s="50">
        <f t="shared" si="1053"/>
        <v>2282</v>
      </c>
      <c r="AC3155" s="50">
        <f t="shared" si="1041"/>
        <v>2016</v>
      </c>
      <c r="AD3155" s="50">
        <f t="shared" si="1054"/>
        <v>12</v>
      </c>
      <c r="AE3155" s="56">
        <f t="shared" si="1055"/>
        <v>201612</v>
      </c>
      <c r="AF3155" s="56">
        <f t="shared" si="1043"/>
        <v>52</v>
      </c>
      <c r="AG3155" s="58">
        <f t="shared" si="1061"/>
        <v>0</v>
      </c>
      <c r="AH3155" s="56">
        <f t="shared" si="1056"/>
        <v>18</v>
      </c>
      <c r="AI3155" s="53">
        <f t="shared" si="1057"/>
        <v>0.21256212285543608</v>
      </c>
      <c r="AJ3155" s="56">
        <f t="shared" si="1058"/>
        <v>13.236999999999998</v>
      </c>
    </row>
    <row r="3156" spans="1:36" x14ac:dyDescent="0.25">
      <c r="A3156" s="50">
        <v>3127</v>
      </c>
      <c r="B3156" s="51">
        <v>42723</v>
      </c>
      <c r="C3156" s="75">
        <f t="shared" si="1042"/>
        <v>42723</v>
      </c>
      <c r="D3156" s="50" t="s">
        <v>1223</v>
      </c>
      <c r="E3156" s="50">
        <v>2.4900000000000002</v>
      </c>
      <c r="F3156" s="50">
        <v>0</v>
      </c>
      <c r="G3156" s="50">
        <v>27</v>
      </c>
      <c r="H3156" s="50">
        <v>54</v>
      </c>
      <c r="I3156" s="53">
        <f t="shared" si="1044"/>
        <v>1.9375E-2</v>
      </c>
      <c r="J3156" s="54">
        <f t="shared" si="1045"/>
        <v>7.7811244979919675E-3</v>
      </c>
      <c r="K3156" s="50" t="s">
        <v>1731</v>
      </c>
      <c r="L3156" s="50" t="s">
        <v>1048</v>
      </c>
      <c r="M3156" s="55">
        <f t="shared" si="1046"/>
        <v>5.3548387096774235</v>
      </c>
      <c r="N3156" s="50">
        <v>0</v>
      </c>
      <c r="O3156" s="50" t="s">
        <v>253</v>
      </c>
      <c r="S3156" s="151">
        <f t="shared" si="1047"/>
        <v>0.20386546184738955</v>
      </c>
      <c r="T3156" s="151">
        <f t="shared" si="1048"/>
        <v>0.10193273092369477</v>
      </c>
      <c r="V3156" s="393">
        <f t="shared" si="1059"/>
        <v>0</v>
      </c>
      <c r="W3156" s="393">
        <f t="shared" si="1060"/>
        <v>0</v>
      </c>
      <c r="X3156" s="53">
        <f t="shared" si="1049"/>
        <v>0.20386546184738955</v>
      </c>
      <c r="Y3156" s="53">
        <f t="shared" si="1050"/>
        <v>0.24025464184738954</v>
      </c>
      <c r="Z3156" s="53">
        <f t="shared" si="1051"/>
        <v>0.10193273092369477</v>
      </c>
      <c r="AA3156" s="53">
        <f t="shared" si="1052"/>
        <v>0.12012732092369477</v>
      </c>
      <c r="AB3156" s="50">
        <f t="shared" si="1053"/>
        <v>2638</v>
      </c>
      <c r="AC3156" s="50">
        <f t="shared" si="1041"/>
        <v>2016</v>
      </c>
      <c r="AD3156" s="50">
        <f t="shared" si="1054"/>
        <v>12</v>
      </c>
      <c r="AE3156" s="56">
        <f t="shared" si="1055"/>
        <v>201612</v>
      </c>
      <c r="AF3156" s="56">
        <f t="shared" si="1043"/>
        <v>52</v>
      </c>
      <c r="AG3156" s="58">
        <f t="shared" si="1061"/>
        <v>0</v>
      </c>
      <c r="AH3156" s="56">
        <f t="shared" si="1056"/>
        <v>19</v>
      </c>
      <c r="AI3156" s="53">
        <f t="shared" si="1057"/>
        <v>0.22206005184738953</v>
      </c>
      <c r="AJ3156" s="56">
        <f t="shared" si="1058"/>
        <v>10.632299999999999</v>
      </c>
    </row>
    <row r="3157" spans="1:36" x14ac:dyDescent="0.25">
      <c r="A3157" s="50">
        <v>3128</v>
      </c>
      <c r="B3157" s="51">
        <v>42724</v>
      </c>
      <c r="C3157" s="75">
        <f t="shared" si="1042"/>
        <v>42724</v>
      </c>
      <c r="D3157" s="50" t="s">
        <v>1223</v>
      </c>
      <c r="E3157" s="50">
        <v>3</v>
      </c>
      <c r="F3157" s="50">
        <v>0</v>
      </c>
      <c r="G3157" s="50">
        <v>30</v>
      </c>
      <c r="H3157" s="50">
        <v>25</v>
      </c>
      <c r="I3157" s="53">
        <f t="shared" si="1044"/>
        <v>2.1122685185185185E-2</v>
      </c>
      <c r="J3157" s="54">
        <f t="shared" si="1045"/>
        <v>7.0408950617283951E-3</v>
      </c>
      <c r="K3157" s="50" t="s">
        <v>1772</v>
      </c>
      <c r="L3157" s="50" t="s">
        <v>1873</v>
      </c>
      <c r="M3157" s="55">
        <f t="shared" si="1046"/>
        <v>5.9178082191780872</v>
      </c>
      <c r="N3157" s="50">
        <v>0</v>
      </c>
      <c r="O3157" s="50" t="s">
        <v>253</v>
      </c>
      <c r="S3157" s="151">
        <f t="shared" si="1047"/>
        <v>0.18447145061728396</v>
      </c>
      <c r="T3157" s="151">
        <f t="shared" si="1048"/>
        <v>9.2235725308641978E-2</v>
      </c>
      <c r="V3157" s="393">
        <f t="shared" si="1059"/>
        <v>0</v>
      </c>
      <c r="W3157" s="393">
        <f t="shared" si="1060"/>
        <v>0</v>
      </c>
      <c r="X3157" s="53">
        <f t="shared" si="1049"/>
        <v>0.18447145061728396</v>
      </c>
      <c r="Y3157" s="53">
        <f t="shared" si="1050"/>
        <v>0.22086063061728395</v>
      </c>
      <c r="Z3157" s="53">
        <f t="shared" si="1051"/>
        <v>9.2235725308641978E-2</v>
      </c>
      <c r="AA3157" s="53">
        <f t="shared" si="1052"/>
        <v>0.11043031530864197</v>
      </c>
      <c r="AB3157" s="50">
        <f t="shared" si="1053"/>
        <v>1834</v>
      </c>
      <c r="AC3157" s="50">
        <f t="shared" si="1041"/>
        <v>2016</v>
      </c>
      <c r="AD3157" s="50">
        <f t="shared" si="1054"/>
        <v>12</v>
      </c>
      <c r="AE3157" s="56">
        <f t="shared" si="1055"/>
        <v>201612</v>
      </c>
      <c r="AF3157" s="56">
        <f t="shared" si="1043"/>
        <v>52</v>
      </c>
      <c r="AG3157" s="58">
        <f t="shared" si="1061"/>
        <v>0</v>
      </c>
      <c r="AH3157" s="56">
        <f t="shared" si="1056"/>
        <v>20</v>
      </c>
      <c r="AI3157" s="53">
        <f t="shared" si="1057"/>
        <v>0.20266604061728394</v>
      </c>
      <c r="AJ3157" s="56">
        <f t="shared" si="1058"/>
        <v>12.809999999999999</v>
      </c>
    </row>
    <row r="3158" spans="1:36" x14ac:dyDescent="0.25">
      <c r="A3158" s="50">
        <v>3129</v>
      </c>
      <c r="B3158" s="51">
        <v>42725</v>
      </c>
      <c r="C3158" s="75">
        <f t="shared" si="1042"/>
        <v>42725</v>
      </c>
      <c r="D3158" s="50" t="s">
        <v>1223</v>
      </c>
      <c r="E3158" s="50">
        <v>2.42</v>
      </c>
      <c r="F3158" s="50">
        <v>0</v>
      </c>
      <c r="G3158" s="50">
        <v>30</v>
      </c>
      <c r="H3158" s="50">
        <v>0</v>
      </c>
      <c r="I3158" s="53">
        <f t="shared" si="1044"/>
        <v>2.0833333333333332E-2</v>
      </c>
      <c r="J3158" s="54">
        <f t="shared" si="1045"/>
        <v>8.6088154269972454E-3</v>
      </c>
      <c r="K3158" s="50" t="s">
        <v>1731</v>
      </c>
      <c r="L3158" s="50" t="s">
        <v>1048</v>
      </c>
      <c r="M3158" s="55">
        <f t="shared" si="1046"/>
        <v>4.8400000000000034</v>
      </c>
      <c r="N3158" s="50">
        <v>0</v>
      </c>
      <c r="O3158" s="50" t="s">
        <v>253</v>
      </c>
      <c r="S3158" s="151">
        <f t="shared" si="1047"/>
        <v>0.22555096418732781</v>
      </c>
      <c r="T3158" s="151">
        <f t="shared" si="1048"/>
        <v>0.11277548209366391</v>
      </c>
      <c r="V3158" s="393">
        <f t="shared" si="1059"/>
        <v>0</v>
      </c>
      <c r="W3158" s="393">
        <f t="shared" si="1060"/>
        <v>0</v>
      </c>
      <c r="X3158" s="53">
        <f t="shared" si="1049"/>
        <v>0.22555096418732781</v>
      </c>
      <c r="Y3158" s="53">
        <f t="shared" si="1050"/>
        <v>0.26194014418732781</v>
      </c>
      <c r="Z3158" s="53">
        <f t="shared" si="1051"/>
        <v>0.11277548209366391</v>
      </c>
      <c r="AA3158" s="53">
        <f t="shared" si="1052"/>
        <v>0.1309700720936639</v>
      </c>
      <c r="AB3158" s="50">
        <f t="shared" si="1053"/>
        <v>3121</v>
      </c>
      <c r="AC3158" s="50">
        <f t="shared" si="1041"/>
        <v>2016</v>
      </c>
      <c r="AD3158" s="50">
        <f t="shared" si="1054"/>
        <v>12</v>
      </c>
      <c r="AE3158" s="56">
        <f t="shared" si="1055"/>
        <v>201612</v>
      </c>
      <c r="AF3158" s="56">
        <f t="shared" si="1043"/>
        <v>52</v>
      </c>
      <c r="AG3158" s="58">
        <f t="shared" si="1061"/>
        <v>0</v>
      </c>
      <c r="AH3158" s="56">
        <f t="shared" si="1056"/>
        <v>21</v>
      </c>
      <c r="AI3158" s="53">
        <f t="shared" si="1057"/>
        <v>0.2437455541873278</v>
      </c>
      <c r="AJ3158" s="56">
        <f t="shared" si="1058"/>
        <v>10.333399999999999</v>
      </c>
    </row>
    <row r="3159" spans="1:36" x14ac:dyDescent="0.25">
      <c r="A3159" s="50">
        <v>3130</v>
      </c>
      <c r="B3159" s="51">
        <v>42726</v>
      </c>
      <c r="C3159" s="75">
        <f t="shared" si="1042"/>
        <v>42726</v>
      </c>
      <c r="D3159" s="50" t="s">
        <v>1223</v>
      </c>
      <c r="E3159" s="50">
        <v>2</v>
      </c>
      <c r="F3159" s="50">
        <v>0</v>
      </c>
      <c r="G3159" s="50">
        <v>22</v>
      </c>
      <c r="H3159" s="50">
        <v>5</v>
      </c>
      <c r="I3159" s="53">
        <f t="shared" si="1044"/>
        <v>1.5335648148148147E-2</v>
      </c>
      <c r="J3159" s="54">
        <f t="shared" si="1045"/>
        <v>7.6678240740740734E-3</v>
      </c>
      <c r="K3159" s="50" t="s">
        <v>1731</v>
      </c>
      <c r="L3159" s="50" t="s">
        <v>1874</v>
      </c>
      <c r="M3159" s="55">
        <f t="shared" si="1046"/>
        <v>5.4339622641509484</v>
      </c>
      <c r="N3159" s="50">
        <v>0</v>
      </c>
      <c r="O3159" s="50" t="s">
        <v>253</v>
      </c>
      <c r="S3159" s="151">
        <f t="shared" si="1047"/>
        <v>0.20089699074074072</v>
      </c>
      <c r="T3159" s="151">
        <f t="shared" si="1048"/>
        <v>0.10044849537037036</v>
      </c>
      <c r="V3159" s="393">
        <f t="shared" si="1059"/>
        <v>0</v>
      </c>
      <c r="W3159" s="393">
        <f t="shared" si="1060"/>
        <v>0</v>
      </c>
      <c r="X3159" s="53">
        <f t="shared" si="1049"/>
        <v>0.20089699074074072</v>
      </c>
      <c r="Y3159" s="53">
        <f t="shared" si="1050"/>
        <v>0.23728617074074071</v>
      </c>
      <c r="Z3159" s="53">
        <f t="shared" si="1051"/>
        <v>0.10044849537037036</v>
      </c>
      <c r="AA3159" s="53">
        <f t="shared" si="1052"/>
        <v>0.11864308537037035</v>
      </c>
      <c r="AB3159" s="50">
        <f t="shared" si="1053"/>
        <v>2536</v>
      </c>
      <c r="AC3159" s="50">
        <f t="shared" si="1041"/>
        <v>2016</v>
      </c>
      <c r="AD3159" s="50">
        <f t="shared" si="1054"/>
        <v>12</v>
      </c>
      <c r="AE3159" s="56">
        <f t="shared" si="1055"/>
        <v>201612</v>
      </c>
      <c r="AF3159" s="56">
        <f t="shared" si="1043"/>
        <v>52</v>
      </c>
      <c r="AG3159" s="58">
        <f t="shared" si="1061"/>
        <v>0</v>
      </c>
      <c r="AH3159" s="56">
        <f t="shared" si="1056"/>
        <v>22</v>
      </c>
      <c r="AI3159" s="53">
        <f t="shared" si="1057"/>
        <v>0.2190915807407407</v>
      </c>
      <c r="AJ3159" s="56">
        <f t="shared" si="1058"/>
        <v>8.5399999999999991</v>
      </c>
    </row>
    <row r="3160" spans="1:36" x14ac:dyDescent="0.25">
      <c r="A3160" s="50">
        <v>3133</v>
      </c>
      <c r="B3160" s="51">
        <v>42727</v>
      </c>
      <c r="C3160" s="75">
        <f t="shared" si="1042"/>
        <v>42727</v>
      </c>
      <c r="D3160" s="50" t="s">
        <v>1223</v>
      </c>
      <c r="E3160" s="50">
        <v>3.1</v>
      </c>
      <c r="F3160" s="50">
        <v>0</v>
      </c>
      <c r="G3160" s="50">
        <v>40</v>
      </c>
      <c r="H3160" s="50">
        <v>4</v>
      </c>
      <c r="I3160" s="53">
        <f t="shared" si="1044"/>
        <v>2.7824074074074074E-2</v>
      </c>
      <c r="J3160" s="54">
        <f t="shared" si="1045"/>
        <v>8.9755077658303459E-3</v>
      </c>
      <c r="K3160" s="50" t="s">
        <v>1772</v>
      </c>
      <c r="L3160" s="50" t="s">
        <v>1814</v>
      </c>
      <c r="M3160" s="55">
        <f t="shared" si="1046"/>
        <v>4.6422628951747127</v>
      </c>
      <c r="N3160" s="50">
        <v>0</v>
      </c>
      <c r="O3160" s="50" t="s">
        <v>377</v>
      </c>
      <c r="S3160" s="151">
        <f t="shared" si="1047"/>
        <v>0.23515830346475505</v>
      </c>
      <c r="T3160" s="151">
        <f t="shared" si="1048"/>
        <v>0.11757915173237753</v>
      </c>
      <c r="V3160" s="393">
        <f t="shared" si="1059"/>
        <v>0</v>
      </c>
      <c r="W3160" s="393">
        <f t="shared" si="1060"/>
        <v>0</v>
      </c>
      <c r="X3160" s="53">
        <f t="shared" si="1049"/>
        <v>0.23515830346475505</v>
      </c>
      <c r="Y3160" s="53">
        <f t="shared" si="1050"/>
        <v>0.27154748346475505</v>
      </c>
      <c r="Z3160" s="53">
        <f t="shared" si="1051"/>
        <v>0.11757915173237753</v>
      </c>
      <c r="AA3160" s="53">
        <f t="shared" si="1052"/>
        <v>0.13577374173237752</v>
      </c>
      <c r="AB3160" s="50">
        <f t="shared" si="1053"/>
        <v>3225</v>
      </c>
      <c r="AC3160" s="50">
        <f t="shared" si="1041"/>
        <v>2016</v>
      </c>
      <c r="AD3160" s="50">
        <f t="shared" si="1054"/>
        <v>12</v>
      </c>
      <c r="AE3160" s="56">
        <f t="shared" si="1055"/>
        <v>201612</v>
      </c>
      <c r="AF3160" s="56">
        <f t="shared" si="1043"/>
        <v>52</v>
      </c>
      <c r="AG3160" s="58">
        <f t="shared" si="1061"/>
        <v>0</v>
      </c>
      <c r="AH3160" s="56">
        <f t="shared" si="1056"/>
        <v>23</v>
      </c>
      <c r="AI3160" s="53">
        <f t="shared" si="1057"/>
        <v>0.25335289346475504</v>
      </c>
      <c r="AJ3160" s="56">
        <f t="shared" si="1058"/>
        <v>13.236999999999998</v>
      </c>
    </row>
    <row r="3161" spans="1:36" x14ac:dyDescent="0.25">
      <c r="A3161" s="50">
        <v>3134</v>
      </c>
      <c r="B3161" s="51">
        <v>42728</v>
      </c>
      <c r="C3161" s="75">
        <f t="shared" si="1042"/>
        <v>42728</v>
      </c>
      <c r="D3161" s="50" t="s">
        <v>1224</v>
      </c>
      <c r="E3161" s="50">
        <v>7</v>
      </c>
      <c r="F3161" s="50">
        <v>0</v>
      </c>
      <c r="G3161" s="50">
        <v>31</v>
      </c>
      <c r="H3161" s="50">
        <v>13</v>
      </c>
      <c r="I3161" s="53">
        <f t="shared" si="1044"/>
        <v>2.1678240740740738E-2</v>
      </c>
      <c r="J3161" s="54">
        <f t="shared" si="1045"/>
        <v>3.0968915343915341E-3</v>
      </c>
      <c r="K3161" s="50" t="s">
        <v>1342</v>
      </c>
      <c r="L3161" s="50" t="s">
        <v>1875</v>
      </c>
      <c r="M3161" s="55">
        <f t="shared" si="1046"/>
        <v>13.454351308061945</v>
      </c>
      <c r="N3161" s="50">
        <v>0</v>
      </c>
      <c r="O3161" s="50" t="s">
        <v>253</v>
      </c>
      <c r="S3161" s="151">
        <f t="shared" si="1047"/>
        <v>0.3468518518518518</v>
      </c>
      <c r="T3161" s="151">
        <f t="shared" si="1048"/>
        <v>0.1734259259259259</v>
      </c>
      <c r="V3161" s="393">
        <f t="shared" si="1059"/>
        <v>0</v>
      </c>
      <c r="W3161" s="393">
        <f t="shared" si="1060"/>
        <v>0</v>
      </c>
      <c r="X3161" s="53">
        <f t="shared" si="1049"/>
        <v>8.1138558201058197E-2</v>
      </c>
      <c r="Y3161" s="53">
        <f t="shared" si="1050"/>
        <v>0.11752773820105819</v>
      </c>
      <c r="Z3161" s="53">
        <f t="shared" si="1051"/>
        <v>4.0569279100529099E-2</v>
      </c>
      <c r="AA3161" s="53">
        <f t="shared" si="1052"/>
        <v>5.8763869100529095E-2</v>
      </c>
      <c r="AB3161" s="50">
        <f t="shared" si="1053"/>
        <v>792</v>
      </c>
      <c r="AC3161" s="50">
        <f t="shared" si="1041"/>
        <v>2016</v>
      </c>
      <c r="AD3161" s="50">
        <f t="shared" si="1054"/>
        <v>12</v>
      </c>
      <c r="AE3161" s="56">
        <f t="shared" si="1055"/>
        <v>201612</v>
      </c>
      <c r="AF3161" s="56">
        <f t="shared" si="1043"/>
        <v>52</v>
      </c>
      <c r="AG3161" s="58">
        <f t="shared" si="1061"/>
        <v>0</v>
      </c>
      <c r="AH3161" s="56">
        <f t="shared" si="1056"/>
        <v>24</v>
      </c>
      <c r="AI3161" s="53">
        <f t="shared" si="1057"/>
        <v>9.9333148201058194E-2</v>
      </c>
      <c r="AJ3161" s="56">
        <f t="shared" si="1058"/>
        <v>7</v>
      </c>
    </row>
    <row r="3162" spans="1:36" x14ac:dyDescent="0.25">
      <c r="A3162" s="50">
        <v>3135</v>
      </c>
      <c r="B3162" s="51">
        <v>42730</v>
      </c>
      <c r="C3162" s="75">
        <f t="shared" si="1042"/>
        <v>42730</v>
      </c>
      <c r="D3162" s="50" t="s">
        <v>1223</v>
      </c>
      <c r="E3162" s="50">
        <v>5</v>
      </c>
      <c r="F3162" s="50">
        <v>0</v>
      </c>
      <c r="G3162" s="50">
        <v>50</v>
      </c>
      <c r="H3162" s="50">
        <v>1</v>
      </c>
      <c r="I3162" s="53">
        <f t="shared" si="1044"/>
        <v>3.4733796296296297E-2</v>
      </c>
      <c r="J3162" s="54">
        <f t="shared" si="1045"/>
        <v>6.9467592592592593E-3</v>
      </c>
      <c r="K3162" s="50" t="s">
        <v>1772</v>
      </c>
      <c r="L3162" s="50" t="s">
        <v>17</v>
      </c>
      <c r="M3162" s="55">
        <f t="shared" si="1046"/>
        <v>5.9980006664445229</v>
      </c>
      <c r="N3162" s="50">
        <v>0</v>
      </c>
      <c r="O3162" s="50" t="s">
        <v>253</v>
      </c>
      <c r="S3162" s="151">
        <f t="shared" si="1047"/>
        <v>0.18200509259259259</v>
      </c>
      <c r="T3162" s="151">
        <f t="shared" si="1048"/>
        <v>9.1002546296296297E-2</v>
      </c>
      <c r="V3162" s="393">
        <f t="shared" si="1059"/>
        <v>0</v>
      </c>
      <c r="W3162" s="393">
        <f t="shared" si="1060"/>
        <v>0</v>
      </c>
      <c r="X3162" s="53">
        <f t="shared" si="1049"/>
        <v>0.18200509259259259</v>
      </c>
      <c r="Y3162" s="53">
        <f t="shared" si="1050"/>
        <v>0.21839427259259256</v>
      </c>
      <c r="Z3162" s="53">
        <f t="shared" si="1051"/>
        <v>9.1002546296296297E-2</v>
      </c>
      <c r="AA3162" s="53">
        <f t="shared" si="1052"/>
        <v>0.10919713629629628</v>
      </c>
      <c r="AB3162" s="50">
        <f t="shared" si="1053"/>
        <v>1731</v>
      </c>
      <c r="AC3162" s="50">
        <f t="shared" si="1041"/>
        <v>2016</v>
      </c>
      <c r="AD3162" s="50">
        <f t="shared" si="1054"/>
        <v>12</v>
      </c>
      <c r="AE3162" s="56">
        <f t="shared" si="1055"/>
        <v>201612</v>
      </c>
      <c r="AF3162" s="56">
        <f t="shared" si="1043"/>
        <v>53</v>
      </c>
      <c r="AG3162" s="58">
        <f t="shared" si="1061"/>
        <v>1</v>
      </c>
      <c r="AH3162" s="56">
        <f t="shared" si="1056"/>
        <v>26</v>
      </c>
      <c r="AI3162" s="53">
        <f t="shared" si="1057"/>
        <v>0.20019968259259258</v>
      </c>
      <c r="AJ3162" s="56">
        <f t="shared" si="1058"/>
        <v>21.349999999999998</v>
      </c>
    </row>
    <row r="3163" spans="1:36" x14ac:dyDescent="0.25">
      <c r="A3163" s="50">
        <v>3136</v>
      </c>
      <c r="B3163" s="51">
        <v>42731</v>
      </c>
      <c r="C3163" s="75">
        <f t="shared" si="1042"/>
        <v>42731</v>
      </c>
      <c r="D3163" s="50" t="s">
        <v>1223</v>
      </c>
      <c r="E3163" s="50">
        <v>4.1500000000000004</v>
      </c>
      <c r="F3163" s="50">
        <v>0</v>
      </c>
      <c r="G3163" s="50">
        <v>44</v>
      </c>
      <c r="H3163" s="50">
        <v>3</v>
      </c>
      <c r="I3163" s="53">
        <f t="shared" si="1044"/>
        <v>3.0590277777777775E-2</v>
      </c>
      <c r="J3163" s="54">
        <f t="shared" si="1045"/>
        <v>7.3711512717536806E-3</v>
      </c>
      <c r="K3163" s="50" t="s">
        <v>1731</v>
      </c>
      <c r="L3163" s="50" t="s">
        <v>1876</v>
      </c>
      <c r="M3163" s="55">
        <f t="shared" si="1046"/>
        <v>5.6526674233825247</v>
      </c>
      <c r="N3163" s="50">
        <v>0</v>
      </c>
      <c r="O3163" s="50" t="s">
        <v>526</v>
      </c>
      <c r="R3163" s="50" t="s">
        <v>1877</v>
      </c>
      <c r="S3163" s="151">
        <f t="shared" si="1047"/>
        <v>0.19312416331994642</v>
      </c>
      <c r="T3163" s="151">
        <f t="shared" si="1048"/>
        <v>9.6562081659973209E-2</v>
      </c>
      <c r="V3163" s="393">
        <f t="shared" si="1059"/>
        <v>0</v>
      </c>
      <c r="W3163" s="393">
        <f t="shared" si="1060"/>
        <v>0</v>
      </c>
      <c r="X3163" s="53">
        <f t="shared" si="1049"/>
        <v>0.19312416331994642</v>
      </c>
      <c r="Y3163" s="53">
        <f t="shared" si="1050"/>
        <v>0.22951334331994641</v>
      </c>
      <c r="Z3163" s="53">
        <f t="shared" si="1051"/>
        <v>9.6562081659973209E-2</v>
      </c>
      <c r="AA3163" s="53">
        <f t="shared" si="1052"/>
        <v>0.11475667165997321</v>
      </c>
      <c r="AB3163" s="50">
        <f t="shared" si="1053"/>
        <v>2242</v>
      </c>
      <c r="AC3163" s="50">
        <f t="shared" si="1041"/>
        <v>2016</v>
      </c>
      <c r="AD3163" s="50">
        <f t="shared" si="1054"/>
        <v>12</v>
      </c>
      <c r="AE3163" s="56">
        <f t="shared" si="1055"/>
        <v>201612</v>
      </c>
      <c r="AF3163" s="56">
        <f t="shared" si="1043"/>
        <v>53</v>
      </c>
      <c r="AG3163" s="58">
        <f t="shared" si="1061"/>
        <v>0</v>
      </c>
      <c r="AH3163" s="56">
        <f t="shared" si="1056"/>
        <v>27</v>
      </c>
      <c r="AI3163" s="53">
        <f t="shared" si="1057"/>
        <v>0.21131875331994643</v>
      </c>
      <c r="AJ3163" s="56">
        <f t="shared" si="1058"/>
        <v>17.720500000000001</v>
      </c>
    </row>
    <row r="3164" spans="1:36" x14ac:dyDescent="0.25">
      <c r="A3164" s="50">
        <v>3137</v>
      </c>
      <c r="B3164" s="51">
        <v>42732</v>
      </c>
      <c r="C3164" s="75">
        <f t="shared" si="1042"/>
        <v>42732</v>
      </c>
      <c r="D3164" s="50" t="s">
        <v>1223</v>
      </c>
      <c r="E3164" s="50">
        <v>4</v>
      </c>
      <c r="F3164" s="50">
        <v>0</v>
      </c>
      <c r="G3164" s="50">
        <v>39</v>
      </c>
      <c r="H3164" s="50">
        <v>30</v>
      </c>
      <c r="I3164" s="53">
        <f t="shared" si="1044"/>
        <v>2.7430555555555555E-2</v>
      </c>
      <c r="J3164" s="54">
        <f t="shared" si="1045"/>
        <v>6.8576388888888888E-3</v>
      </c>
      <c r="K3164" s="50" t="s">
        <v>1878</v>
      </c>
      <c r="L3164" s="50" t="s">
        <v>1879</v>
      </c>
      <c r="M3164" s="55">
        <f t="shared" si="1046"/>
        <v>6.0759493670886124</v>
      </c>
      <c r="N3164" s="50">
        <v>0</v>
      </c>
      <c r="O3164" s="50" t="s">
        <v>377</v>
      </c>
      <c r="R3164" s="50" t="s">
        <v>1880</v>
      </c>
      <c r="S3164" s="151">
        <f t="shared" si="1047"/>
        <v>0.17967013888888889</v>
      </c>
      <c r="T3164" s="151">
        <f t="shared" si="1048"/>
        <v>8.9835069444444443E-2</v>
      </c>
      <c r="V3164" s="393">
        <f t="shared" si="1059"/>
        <v>0</v>
      </c>
      <c r="W3164" s="393">
        <f t="shared" si="1060"/>
        <v>0</v>
      </c>
      <c r="X3164" s="53">
        <f t="shared" si="1049"/>
        <v>0.17967013888888889</v>
      </c>
      <c r="Y3164" s="53">
        <f t="shared" si="1050"/>
        <v>0.21605931888888888</v>
      </c>
      <c r="Z3164" s="53">
        <f t="shared" si="1051"/>
        <v>8.9835069444444443E-2</v>
      </c>
      <c r="AA3164" s="53">
        <f t="shared" si="1052"/>
        <v>0.10802965944444444</v>
      </c>
      <c r="AB3164" s="50">
        <f t="shared" si="1053"/>
        <v>1602</v>
      </c>
      <c r="AC3164" s="50">
        <f t="shared" si="1041"/>
        <v>2016</v>
      </c>
      <c r="AD3164" s="50">
        <f t="shared" si="1054"/>
        <v>12</v>
      </c>
      <c r="AE3164" s="56">
        <f t="shared" si="1055"/>
        <v>201612</v>
      </c>
      <c r="AF3164" s="56">
        <f t="shared" si="1043"/>
        <v>53</v>
      </c>
      <c r="AG3164" s="58">
        <f t="shared" si="1061"/>
        <v>0</v>
      </c>
      <c r="AH3164" s="56">
        <f t="shared" si="1056"/>
        <v>28</v>
      </c>
      <c r="AI3164" s="53">
        <f t="shared" si="1057"/>
        <v>0.1978647288888889</v>
      </c>
      <c r="AJ3164" s="56">
        <f t="shared" si="1058"/>
        <v>17.079999999999998</v>
      </c>
    </row>
    <row r="3165" spans="1:36" x14ac:dyDescent="0.25">
      <c r="A3165" s="50">
        <v>3138</v>
      </c>
      <c r="B3165" s="51">
        <v>42733</v>
      </c>
      <c r="C3165" s="75">
        <f t="shared" si="1042"/>
        <v>42733</v>
      </c>
      <c r="D3165" s="50" t="s">
        <v>1223</v>
      </c>
      <c r="E3165" s="50">
        <v>5</v>
      </c>
      <c r="F3165" s="50">
        <v>0</v>
      </c>
      <c r="G3165" s="50">
        <v>50</v>
      </c>
      <c r="H3165" s="50">
        <v>20</v>
      </c>
      <c r="I3165" s="53">
        <f t="shared" si="1044"/>
        <v>3.4953703703703702E-2</v>
      </c>
      <c r="J3165" s="54">
        <f t="shared" si="1045"/>
        <v>6.9907407407407401E-3</v>
      </c>
      <c r="K3165" s="50" t="s">
        <v>1772</v>
      </c>
      <c r="L3165" s="50" t="s">
        <v>17</v>
      </c>
      <c r="M3165" s="55">
        <f t="shared" si="1046"/>
        <v>5.9602649006622572</v>
      </c>
      <c r="N3165" s="50">
        <v>0</v>
      </c>
      <c r="O3165" s="50" t="s">
        <v>253</v>
      </c>
      <c r="S3165" s="151">
        <f t="shared" si="1047"/>
        <v>0.18315740740740738</v>
      </c>
      <c r="T3165" s="151">
        <f t="shared" si="1048"/>
        <v>9.157870370370369E-2</v>
      </c>
      <c r="V3165" s="393">
        <f t="shared" si="1059"/>
        <v>0</v>
      </c>
      <c r="W3165" s="393">
        <f t="shared" si="1060"/>
        <v>0</v>
      </c>
      <c r="X3165" s="53">
        <f t="shared" si="1049"/>
        <v>0.18315740740740738</v>
      </c>
      <c r="Y3165" s="53">
        <f t="shared" si="1050"/>
        <v>0.2195465874074074</v>
      </c>
      <c r="Z3165" s="53">
        <f t="shared" si="1051"/>
        <v>9.157870370370369E-2</v>
      </c>
      <c r="AA3165" s="53">
        <f t="shared" si="1052"/>
        <v>0.1097732937037037</v>
      </c>
      <c r="AB3165" s="50">
        <f t="shared" si="1053"/>
        <v>1786</v>
      </c>
      <c r="AC3165" s="50">
        <f t="shared" si="1041"/>
        <v>2016</v>
      </c>
      <c r="AD3165" s="50">
        <f t="shared" si="1054"/>
        <v>12</v>
      </c>
      <c r="AE3165" s="56">
        <f t="shared" si="1055"/>
        <v>201612</v>
      </c>
      <c r="AF3165" s="56">
        <f t="shared" si="1043"/>
        <v>53</v>
      </c>
      <c r="AG3165" s="58">
        <f t="shared" si="1061"/>
        <v>0</v>
      </c>
      <c r="AH3165" s="56">
        <f t="shared" si="1056"/>
        <v>29</v>
      </c>
      <c r="AI3165" s="53">
        <f t="shared" si="1057"/>
        <v>0.20135199740740739</v>
      </c>
      <c r="AJ3165" s="56">
        <f t="shared" si="1058"/>
        <v>21.349999999999998</v>
      </c>
    </row>
    <row r="3166" spans="1:36" x14ac:dyDescent="0.25">
      <c r="A3166" s="50">
        <v>3139</v>
      </c>
      <c r="B3166" s="51">
        <v>42734</v>
      </c>
      <c r="C3166" s="75">
        <f t="shared" si="1042"/>
        <v>42734</v>
      </c>
      <c r="D3166" s="50" t="s">
        <v>1223</v>
      </c>
      <c r="E3166" s="50">
        <v>6.25</v>
      </c>
      <c r="F3166" s="50">
        <v>1</v>
      </c>
      <c r="G3166" s="50">
        <v>9</v>
      </c>
      <c r="H3166" s="50">
        <v>45</v>
      </c>
      <c r="I3166" s="53">
        <f t="shared" si="1044"/>
        <v>4.8437500000000001E-2</v>
      </c>
      <c r="J3166" s="54">
        <f t="shared" si="1045"/>
        <v>7.7499999999999999E-3</v>
      </c>
      <c r="K3166" s="50" t="s">
        <v>1772</v>
      </c>
      <c r="L3166" s="50" t="s">
        <v>1306</v>
      </c>
      <c r="M3166" s="55">
        <f t="shared" si="1046"/>
        <v>5.3763440860215095</v>
      </c>
      <c r="N3166" s="50">
        <v>0</v>
      </c>
      <c r="O3166" s="50" t="s">
        <v>377</v>
      </c>
      <c r="S3166" s="151">
        <f t="shared" si="1047"/>
        <v>0.20304999999999998</v>
      </c>
      <c r="T3166" s="151">
        <f t="shared" si="1048"/>
        <v>0.10152499999999999</v>
      </c>
      <c r="V3166" s="393">
        <f t="shared" si="1059"/>
        <v>0</v>
      </c>
      <c r="W3166" s="393">
        <f t="shared" si="1060"/>
        <v>0</v>
      </c>
      <c r="X3166" s="53">
        <f t="shared" si="1049"/>
        <v>0.20304999999999998</v>
      </c>
      <c r="Y3166" s="53">
        <f t="shared" si="1050"/>
        <v>0.23943918</v>
      </c>
      <c r="Z3166" s="53">
        <f t="shared" si="1051"/>
        <v>0.10152499999999999</v>
      </c>
      <c r="AA3166" s="53">
        <f t="shared" si="1052"/>
        <v>0.11971959</v>
      </c>
      <c r="AB3166" s="50">
        <f t="shared" si="1053"/>
        <v>2617</v>
      </c>
      <c r="AC3166" s="50">
        <f t="shared" si="1041"/>
        <v>2016</v>
      </c>
      <c r="AD3166" s="50">
        <f t="shared" si="1054"/>
        <v>12</v>
      </c>
      <c r="AE3166" s="56">
        <f t="shared" si="1055"/>
        <v>201612</v>
      </c>
      <c r="AF3166" s="56">
        <f t="shared" si="1043"/>
        <v>53</v>
      </c>
      <c r="AG3166" s="58">
        <f t="shared" si="1061"/>
        <v>0</v>
      </c>
      <c r="AH3166" s="56">
        <f t="shared" si="1056"/>
        <v>30</v>
      </c>
      <c r="AI3166" s="53">
        <f t="shared" si="1057"/>
        <v>0.22124458999999999</v>
      </c>
      <c r="AJ3166" s="56">
        <f t="shared" si="1058"/>
        <v>26.687499999999996</v>
      </c>
    </row>
    <row r="3167" spans="1:36" x14ac:dyDescent="0.25">
      <c r="A3167" s="50">
        <v>3140</v>
      </c>
      <c r="B3167" s="51">
        <v>42735</v>
      </c>
      <c r="C3167" s="75">
        <f t="shared" si="1042"/>
        <v>42735</v>
      </c>
      <c r="D3167" s="50" t="s">
        <v>1224</v>
      </c>
      <c r="E3167" s="50">
        <v>8</v>
      </c>
      <c r="F3167" s="50">
        <v>0</v>
      </c>
      <c r="G3167" s="50">
        <v>55</v>
      </c>
      <c r="H3167" s="50">
        <v>0</v>
      </c>
      <c r="I3167" s="53">
        <f t="shared" si="1044"/>
        <v>3.8194444444444441E-2</v>
      </c>
      <c r="J3167" s="54">
        <f t="shared" si="1045"/>
        <v>4.7743055555555551E-3</v>
      </c>
      <c r="K3167" s="50" t="s">
        <v>1342</v>
      </c>
      <c r="L3167" s="50" t="s">
        <v>1887</v>
      </c>
      <c r="M3167" s="55">
        <f t="shared" si="1046"/>
        <v>8.7272727272727355</v>
      </c>
      <c r="N3167" s="50">
        <v>0</v>
      </c>
      <c r="O3167" s="50" t="s">
        <v>253</v>
      </c>
      <c r="S3167" s="151">
        <f t="shared" si="1047"/>
        <v>0.53472222222222221</v>
      </c>
      <c r="T3167" s="151">
        <f t="shared" si="1048"/>
        <v>0.2673611111111111</v>
      </c>
      <c r="V3167" s="393">
        <f t="shared" si="1059"/>
        <v>0</v>
      </c>
      <c r="W3167" s="393">
        <f t="shared" si="1060"/>
        <v>0</v>
      </c>
      <c r="X3167" s="53">
        <f t="shared" si="1049"/>
        <v>0.12508680555555554</v>
      </c>
      <c r="Y3167" s="53">
        <f t="shared" si="1050"/>
        <v>0.16147598555555553</v>
      </c>
      <c r="Z3167" s="53">
        <f t="shared" si="1051"/>
        <v>6.2543402777777771E-2</v>
      </c>
      <c r="AA3167" s="53">
        <f t="shared" si="1052"/>
        <v>8.0737992777777767E-2</v>
      </c>
      <c r="AB3167" s="50">
        <f t="shared" si="1053"/>
        <v>944</v>
      </c>
      <c r="AC3167" s="50">
        <f t="shared" si="1041"/>
        <v>2016</v>
      </c>
      <c r="AD3167" s="50">
        <f t="shared" si="1054"/>
        <v>12</v>
      </c>
      <c r="AE3167" s="56">
        <f t="shared" si="1055"/>
        <v>201612</v>
      </c>
      <c r="AF3167" s="56">
        <f t="shared" si="1043"/>
        <v>53</v>
      </c>
      <c r="AG3167" s="58">
        <f t="shared" si="1061"/>
        <v>0</v>
      </c>
      <c r="AH3167" s="56">
        <f t="shared" si="1056"/>
        <v>31</v>
      </c>
      <c r="AI3167" s="53">
        <f t="shared" si="1057"/>
        <v>0.14328139555555552</v>
      </c>
      <c r="AJ3167" s="56">
        <f t="shared" si="1058"/>
        <v>8</v>
      </c>
    </row>
    <row r="3168" spans="1:36" x14ac:dyDescent="0.25">
      <c r="A3168" s="50">
        <v>3141</v>
      </c>
      <c r="B3168" s="51">
        <v>42736</v>
      </c>
      <c r="C3168" s="75">
        <f t="shared" si="1042"/>
        <v>42736</v>
      </c>
      <c r="D3168" s="50" t="s">
        <v>1223</v>
      </c>
      <c r="E3168" s="50">
        <v>4</v>
      </c>
      <c r="F3168" s="50">
        <v>0</v>
      </c>
      <c r="G3168" s="50">
        <v>38</v>
      </c>
      <c r="H3168" s="50">
        <v>40</v>
      </c>
      <c r="I3168" s="53">
        <f t="shared" si="1044"/>
        <v>2.6851851851851849E-2</v>
      </c>
      <c r="J3168" s="54">
        <f t="shared" si="1045"/>
        <v>6.7129629629629622E-3</v>
      </c>
      <c r="K3168" s="50" t="s">
        <v>1772</v>
      </c>
      <c r="L3168" s="50" t="s">
        <v>1542</v>
      </c>
      <c r="M3168" s="55">
        <f t="shared" si="1046"/>
        <v>6.2068965517241432</v>
      </c>
      <c r="N3168" s="50">
        <v>0</v>
      </c>
      <c r="O3168" s="50" t="s">
        <v>377</v>
      </c>
      <c r="S3168" s="151">
        <f t="shared" si="1047"/>
        <v>0.17587962962962961</v>
      </c>
      <c r="T3168" s="151">
        <f t="shared" si="1048"/>
        <v>8.7939814814814804E-2</v>
      </c>
      <c r="V3168" s="393">
        <f t="shared" si="1059"/>
        <v>0</v>
      </c>
      <c r="W3168" s="393">
        <f t="shared" si="1060"/>
        <v>0</v>
      </c>
      <c r="X3168" s="53">
        <f t="shared" si="1049"/>
        <v>0.17587962962962961</v>
      </c>
      <c r="Y3168" s="53">
        <f t="shared" si="1050"/>
        <v>0.2122688096296296</v>
      </c>
      <c r="Z3168" s="53">
        <f t="shared" si="1051"/>
        <v>8.7939814814814804E-2</v>
      </c>
      <c r="AA3168" s="53">
        <f t="shared" si="1052"/>
        <v>0.1061344048148148</v>
      </c>
      <c r="AB3168" s="50">
        <f t="shared" si="1053"/>
        <v>1403</v>
      </c>
      <c r="AC3168" s="50">
        <f t="shared" si="1041"/>
        <v>2017</v>
      </c>
      <c r="AD3168" s="50">
        <f t="shared" si="1054"/>
        <v>1</v>
      </c>
      <c r="AE3168" s="56">
        <f t="shared" si="1055"/>
        <v>201701</v>
      </c>
      <c r="AF3168" s="56">
        <f t="shared" si="1043"/>
        <v>1</v>
      </c>
      <c r="AG3168" s="58">
        <f t="shared" si="1061"/>
        <v>0</v>
      </c>
      <c r="AH3168" s="56">
        <f t="shared" si="1056"/>
        <v>1</v>
      </c>
      <c r="AI3168" s="53">
        <f t="shared" si="1057"/>
        <v>0.19407421962962962</v>
      </c>
      <c r="AJ3168" s="56">
        <f t="shared" si="1058"/>
        <v>17.079999999999998</v>
      </c>
    </row>
    <row r="3169" spans="1:36" x14ac:dyDescent="0.25">
      <c r="A3169" s="50">
        <v>3142</v>
      </c>
      <c r="B3169" s="51">
        <v>42738</v>
      </c>
      <c r="C3169" s="75">
        <f t="shared" si="1042"/>
        <v>42738</v>
      </c>
      <c r="D3169" s="50" t="s">
        <v>1223</v>
      </c>
      <c r="E3169" s="50">
        <v>3</v>
      </c>
      <c r="F3169" s="50">
        <v>0</v>
      </c>
      <c r="G3169" s="50">
        <v>30</v>
      </c>
      <c r="H3169" s="50">
        <v>0</v>
      </c>
      <c r="I3169" s="53">
        <f t="shared" si="1044"/>
        <v>2.0833333333333332E-2</v>
      </c>
      <c r="J3169" s="54">
        <f t="shared" si="1045"/>
        <v>6.9444444444444441E-3</v>
      </c>
      <c r="K3169" s="50" t="s">
        <v>1878</v>
      </c>
      <c r="L3169" s="50" t="s">
        <v>1048</v>
      </c>
      <c r="M3169" s="55">
        <f t="shared" si="1046"/>
        <v>6.0000000000000053</v>
      </c>
      <c r="N3169" s="50">
        <v>0</v>
      </c>
      <c r="O3169" s="50" t="s">
        <v>1888</v>
      </c>
      <c r="S3169" s="151">
        <f t="shared" si="1047"/>
        <v>0.18194444444444444</v>
      </c>
      <c r="T3169" s="151">
        <f t="shared" si="1048"/>
        <v>9.0972222222222218E-2</v>
      </c>
      <c r="V3169" s="393">
        <f t="shared" si="1059"/>
        <v>0</v>
      </c>
      <c r="W3169" s="393">
        <f t="shared" si="1060"/>
        <v>0</v>
      </c>
      <c r="X3169" s="53">
        <f t="shared" si="1049"/>
        <v>0.18194444444444444</v>
      </c>
      <c r="Y3169" s="53">
        <f t="shared" si="1050"/>
        <v>0.21833362444444443</v>
      </c>
      <c r="Z3169" s="53">
        <f t="shared" si="1051"/>
        <v>9.0972222222222218E-2</v>
      </c>
      <c r="AA3169" s="53">
        <f t="shared" si="1052"/>
        <v>0.10916681222222221</v>
      </c>
      <c r="AB3169" s="50">
        <f t="shared" si="1053"/>
        <v>1699</v>
      </c>
      <c r="AC3169" s="50">
        <f t="shared" si="1041"/>
        <v>2017</v>
      </c>
      <c r="AD3169" s="50">
        <f t="shared" si="1054"/>
        <v>1</v>
      </c>
      <c r="AE3169" s="56">
        <f t="shared" si="1055"/>
        <v>201701</v>
      </c>
      <c r="AF3169" s="56">
        <f t="shared" si="1043"/>
        <v>1</v>
      </c>
      <c r="AG3169" s="58">
        <f t="shared" si="1061"/>
        <v>1</v>
      </c>
      <c r="AH3169" s="56">
        <f t="shared" si="1056"/>
        <v>3</v>
      </c>
      <c r="AI3169" s="53">
        <f t="shared" si="1057"/>
        <v>0.20013903444444442</v>
      </c>
      <c r="AJ3169" s="56">
        <f t="shared" si="1058"/>
        <v>12.809999999999999</v>
      </c>
    </row>
    <row r="3170" spans="1:36" x14ac:dyDescent="0.25">
      <c r="A3170" s="50">
        <v>3144</v>
      </c>
      <c r="B3170" s="51">
        <v>42738</v>
      </c>
      <c r="C3170" s="75">
        <f t="shared" si="1042"/>
        <v>42738</v>
      </c>
      <c r="D3170" s="50" t="s">
        <v>1225</v>
      </c>
      <c r="E3170" s="50">
        <v>1</v>
      </c>
      <c r="F3170" s="50">
        <v>0</v>
      </c>
      <c r="G3170" s="50">
        <v>38</v>
      </c>
      <c r="H3170" s="50">
        <v>30</v>
      </c>
      <c r="I3170" s="53">
        <f t="shared" si="1044"/>
        <v>2.6736111111111113E-2</v>
      </c>
      <c r="J3170" s="54">
        <f t="shared" si="1045"/>
        <v>2.6736111111111113E-2</v>
      </c>
      <c r="K3170" s="50" t="s">
        <v>1856</v>
      </c>
      <c r="L3170" s="50" t="s">
        <v>1304</v>
      </c>
      <c r="M3170" s="55">
        <f t="shared" si="1046"/>
        <v>1.5584415584415596</v>
      </c>
      <c r="N3170" s="50">
        <v>0</v>
      </c>
      <c r="O3170" s="50" t="s">
        <v>253</v>
      </c>
      <c r="S3170" s="151">
        <f t="shared" si="1047"/>
        <v>6.4166666666666664E-2</v>
      </c>
      <c r="T3170" s="151">
        <f t="shared" si="1048"/>
        <v>3.2083333333333332E-2</v>
      </c>
      <c r="V3170" s="393">
        <f t="shared" si="1059"/>
        <v>0</v>
      </c>
      <c r="W3170" s="393">
        <f t="shared" si="1060"/>
        <v>0</v>
      </c>
      <c r="X3170" s="53">
        <f t="shared" si="1049"/>
        <v>0.70048611111111114</v>
      </c>
      <c r="Y3170" s="53">
        <f t="shared" si="1050"/>
        <v>0.73687529111111105</v>
      </c>
      <c r="Z3170" s="53">
        <f t="shared" si="1051"/>
        <v>0.35024305555555557</v>
      </c>
      <c r="AA3170" s="53">
        <f t="shared" si="1052"/>
        <v>0.36843764555555553</v>
      </c>
      <c r="AB3170" s="50">
        <f t="shared" si="1053"/>
        <v>3931</v>
      </c>
      <c r="AC3170" s="50">
        <f t="shared" si="1041"/>
        <v>2017</v>
      </c>
      <c r="AD3170" s="50">
        <f t="shared" si="1054"/>
        <v>1</v>
      </c>
      <c r="AE3170" s="56">
        <f t="shared" si="1055"/>
        <v>201701</v>
      </c>
      <c r="AF3170" s="56">
        <f t="shared" si="1043"/>
        <v>1</v>
      </c>
      <c r="AG3170" s="58">
        <f t="shared" si="1061"/>
        <v>0</v>
      </c>
      <c r="AH3170" s="56">
        <f t="shared" si="1056"/>
        <v>3</v>
      </c>
      <c r="AI3170" s="53">
        <f t="shared" si="1057"/>
        <v>0.71868070111111115</v>
      </c>
      <c r="AJ3170" s="56">
        <f t="shared" si="1058"/>
        <v>46.7</v>
      </c>
    </row>
    <row r="3171" spans="1:36" x14ac:dyDescent="0.25">
      <c r="A3171" s="50">
        <v>3143</v>
      </c>
      <c r="B3171" s="51">
        <v>42739</v>
      </c>
      <c r="C3171" s="75">
        <f t="shared" si="1042"/>
        <v>42739</v>
      </c>
      <c r="D3171" s="50" t="s">
        <v>1223</v>
      </c>
      <c r="E3171" s="50">
        <v>3</v>
      </c>
      <c r="F3171" s="50">
        <v>0</v>
      </c>
      <c r="G3171" s="50">
        <v>30</v>
      </c>
      <c r="H3171" s="50">
        <v>20</v>
      </c>
      <c r="I3171" s="53">
        <f t="shared" si="1044"/>
        <v>2.1064814814814814E-2</v>
      </c>
      <c r="J3171" s="54">
        <f t="shared" si="1045"/>
        <v>7.0216049382716044E-3</v>
      </c>
      <c r="K3171" s="50" t="s">
        <v>1878</v>
      </c>
      <c r="L3171" s="50" t="s">
        <v>1894</v>
      </c>
      <c r="M3171" s="55">
        <f t="shared" si="1046"/>
        <v>5.9340659340659387</v>
      </c>
      <c r="N3171" s="50">
        <v>0</v>
      </c>
      <c r="O3171" s="50" t="s">
        <v>377</v>
      </c>
      <c r="S3171" s="151">
        <f t="shared" si="1047"/>
        <v>0.18396604938271602</v>
      </c>
      <c r="T3171" s="151">
        <f t="shared" si="1048"/>
        <v>9.1983024691358009E-2</v>
      </c>
      <c r="V3171" s="393">
        <f t="shared" si="1059"/>
        <v>0</v>
      </c>
      <c r="W3171" s="393">
        <f t="shared" si="1060"/>
        <v>0</v>
      </c>
      <c r="X3171" s="53">
        <f t="shared" si="1049"/>
        <v>0.18396604938271602</v>
      </c>
      <c r="Y3171" s="53">
        <f t="shared" si="1050"/>
        <v>0.22035522938271601</v>
      </c>
      <c r="Z3171" s="53">
        <f t="shared" si="1051"/>
        <v>9.1983024691358009E-2</v>
      </c>
      <c r="AA3171" s="53">
        <f t="shared" si="1052"/>
        <v>0.11017761469135801</v>
      </c>
      <c r="AB3171" s="50">
        <f t="shared" si="1053"/>
        <v>1814</v>
      </c>
      <c r="AC3171" s="50">
        <f t="shared" si="1041"/>
        <v>2017</v>
      </c>
      <c r="AD3171" s="50">
        <f t="shared" si="1054"/>
        <v>1</v>
      </c>
      <c r="AE3171" s="56">
        <f t="shared" si="1055"/>
        <v>201701</v>
      </c>
      <c r="AF3171" s="56">
        <f t="shared" si="1043"/>
        <v>1</v>
      </c>
      <c r="AG3171" s="58">
        <f t="shared" si="1061"/>
        <v>0</v>
      </c>
      <c r="AH3171" s="56">
        <f t="shared" si="1056"/>
        <v>4</v>
      </c>
      <c r="AI3171" s="53">
        <f t="shared" si="1057"/>
        <v>0.202160639382716</v>
      </c>
      <c r="AJ3171" s="56">
        <f t="shared" si="1058"/>
        <v>12.809999999999999</v>
      </c>
    </row>
    <row r="3172" spans="1:36" x14ac:dyDescent="0.25">
      <c r="A3172" s="50">
        <v>3145</v>
      </c>
      <c r="B3172" s="51">
        <v>42742</v>
      </c>
      <c r="C3172" s="75">
        <f t="shared" si="1042"/>
        <v>42742</v>
      </c>
      <c r="D3172" s="50" t="s">
        <v>1223</v>
      </c>
      <c r="E3172" s="50">
        <v>2.5</v>
      </c>
      <c r="F3172" s="50">
        <v>0</v>
      </c>
      <c r="G3172" s="50">
        <v>26</v>
      </c>
      <c r="H3172" s="50">
        <v>30</v>
      </c>
      <c r="I3172" s="53">
        <f t="shared" si="1044"/>
        <v>1.8402777777777778E-2</v>
      </c>
      <c r="J3172" s="54">
        <f t="shared" si="1045"/>
        <v>7.3611111111111117E-3</v>
      </c>
      <c r="K3172" s="50" t="s">
        <v>1889</v>
      </c>
      <c r="L3172" s="50" t="s">
        <v>17</v>
      </c>
      <c r="M3172" s="55">
        <f t="shared" si="1046"/>
        <v>5.6603773584905701</v>
      </c>
      <c r="N3172" s="50">
        <v>0</v>
      </c>
      <c r="O3172" s="50" t="s">
        <v>253</v>
      </c>
      <c r="S3172" s="151">
        <f t="shared" si="1047"/>
        <v>0.19286111111111112</v>
      </c>
      <c r="T3172" s="151">
        <f t="shared" si="1048"/>
        <v>9.6430555555555561E-2</v>
      </c>
      <c r="V3172" s="393">
        <f t="shared" si="1059"/>
        <v>0</v>
      </c>
      <c r="W3172" s="393">
        <f t="shared" si="1060"/>
        <v>0</v>
      </c>
      <c r="X3172" s="53">
        <f t="shared" si="1049"/>
        <v>0.19286111111111112</v>
      </c>
      <c r="Y3172" s="53">
        <f t="shared" si="1050"/>
        <v>0.22925029111111112</v>
      </c>
      <c r="Z3172" s="53">
        <f t="shared" si="1051"/>
        <v>9.6430555555555561E-2</v>
      </c>
      <c r="AA3172" s="53">
        <f t="shared" si="1052"/>
        <v>0.11462514555555556</v>
      </c>
      <c r="AB3172" s="50">
        <f t="shared" si="1053"/>
        <v>2234</v>
      </c>
      <c r="AC3172" s="50">
        <f t="shared" si="1041"/>
        <v>2017</v>
      </c>
      <c r="AD3172" s="50">
        <f t="shared" si="1054"/>
        <v>1</v>
      </c>
      <c r="AE3172" s="56">
        <f t="shared" si="1055"/>
        <v>201701</v>
      </c>
      <c r="AF3172" s="56">
        <f t="shared" si="1043"/>
        <v>1</v>
      </c>
      <c r="AG3172" s="58">
        <f t="shared" si="1061"/>
        <v>2</v>
      </c>
      <c r="AH3172" s="56">
        <f t="shared" si="1056"/>
        <v>7</v>
      </c>
      <c r="AI3172" s="53">
        <f t="shared" si="1057"/>
        <v>0.2110557011111111</v>
      </c>
      <c r="AJ3172" s="56">
        <f t="shared" si="1058"/>
        <v>10.674999999999999</v>
      </c>
    </row>
    <row r="3173" spans="1:36" x14ac:dyDescent="0.25">
      <c r="A3173" s="50">
        <v>3146</v>
      </c>
      <c r="B3173" s="51">
        <v>42743</v>
      </c>
      <c r="C3173" s="75">
        <f t="shared" si="1042"/>
        <v>42743</v>
      </c>
      <c r="D3173" s="50" t="s">
        <v>1223</v>
      </c>
      <c r="E3173" s="50">
        <v>7.4</v>
      </c>
      <c r="F3173" s="50">
        <v>1</v>
      </c>
      <c r="G3173" s="50">
        <v>25</v>
      </c>
      <c r="H3173" s="50">
        <v>4</v>
      </c>
      <c r="I3173" s="53">
        <f t="shared" si="1044"/>
        <v>5.9074074074074077E-2</v>
      </c>
      <c r="J3173" s="54">
        <f t="shared" si="1045"/>
        <v>7.9829829829829828E-3</v>
      </c>
      <c r="K3173" s="50" t="s">
        <v>1889</v>
      </c>
      <c r="L3173" s="50" t="s">
        <v>35</v>
      </c>
      <c r="M3173" s="55">
        <f t="shared" si="1046"/>
        <v>5.21943573667712</v>
      </c>
      <c r="N3173" s="50">
        <v>144</v>
      </c>
      <c r="O3173" s="50" t="s">
        <v>319</v>
      </c>
      <c r="R3173" s="50" t="s">
        <v>1890</v>
      </c>
      <c r="S3173" s="151">
        <f t="shared" si="1047"/>
        <v>0.20915415415415414</v>
      </c>
      <c r="T3173" s="151">
        <f t="shared" si="1048"/>
        <v>0.10457707707707707</v>
      </c>
      <c r="V3173" s="393">
        <f t="shared" si="1059"/>
        <v>0</v>
      </c>
      <c r="W3173" s="393">
        <f t="shared" si="1060"/>
        <v>0</v>
      </c>
      <c r="X3173" s="53">
        <f t="shared" si="1049"/>
        <v>0.20915415415415414</v>
      </c>
      <c r="Y3173" s="53">
        <f t="shared" si="1050"/>
        <v>0.24554333415415414</v>
      </c>
      <c r="Z3173" s="53">
        <f t="shared" si="1051"/>
        <v>0.10457707707707707</v>
      </c>
      <c r="AA3173" s="53">
        <f t="shared" si="1052"/>
        <v>0.12277166707707707</v>
      </c>
      <c r="AB3173" s="50">
        <f t="shared" si="1053"/>
        <v>2802</v>
      </c>
      <c r="AC3173" s="50">
        <f t="shared" ref="AC3173:AC3236" si="1062">YEAR(B3173)</f>
        <v>2017</v>
      </c>
      <c r="AD3173" s="50">
        <f t="shared" si="1054"/>
        <v>1</v>
      </c>
      <c r="AE3173" s="56">
        <f t="shared" si="1055"/>
        <v>201701</v>
      </c>
      <c r="AF3173" s="56">
        <f t="shared" si="1043"/>
        <v>2</v>
      </c>
      <c r="AG3173" s="58">
        <f t="shared" si="1061"/>
        <v>0</v>
      </c>
      <c r="AH3173" s="56">
        <f t="shared" si="1056"/>
        <v>8</v>
      </c>
      <c r="AI3173" s="53">
        <f t="shared" si="1057"/>
        <v>0.22734874415415413</v>
      </c>
      <c r="AJ3173" s="56">
        <f t="shared" si="1058"/>
        <v>31.597999999999999</v>
      </c>
    </row>
    <row r="3174" spans="1:36" x14ac:dyDescent="0.25">
      <c r="A3174" s="50">
        <v>3147</v>
      </c>
      <c r="B3174" s="51">
        <v>42745</v>
      </c>
      <c r="C3174" s="75">
        <f t="shared" si="1042"/>
        <v>42745</v>
      </c>
      <c r="D3174" s="50" t="s">
        <v>1223</v>
      </c>
      <c r="E3174" s="50">
        <v>1</v>
      </c>
      <c r="F3174" s="50">
        <v>0</v>
      </c>
      <c r="G3174" s="50">
        <v>9</v>
      </c>
      <c r="H3174" s="50">
        <v>55</v>
      </c>
      <c r="I3174" s="53">
        <f t="shared" si="1044"/>
        <v>6.8865740740740736E-3</v>
      </c>
      <c r="J3174" s="54">
        <f t="shared" si="1045"/>
        <v>6.8865740740740736E-3</v>
      </c>
      <c r="K3174" s="50" t="s">
        <v>1878</v>
      </c>
      <c r="L3174" s="50" t="s">
        <v>1048</v>
      </c>
      <c r="M3174" s="55">
        <f t="shared" si="1046"/>
        <v>6.050420168067232</v>
      </c>
      <c r="N3174" s="50">
        <v>0</v>
      </c>
      <c r="O3174" s="50" t="s">
        <v>253</v>
      </c>
      <c r="R3174" s="50" t="s">
        <v>1891</v>
      </c>
      <c r="S3174" s="151">
        <f t="shared" si="1047"/>
        <v>0.18042824074074074</v>
      </c>
      <c r="T3174" s="151">
        <f t="shared" si="1048"/>
        <v>9.0214120370370368E-2</v>
      </c>
      <c r="V3174" s="393">
        <f t="shared" si="1059"/>
        <v>0</v>
      </c>
      <c r="W3174" s="393">
        <f t="shared" si="1060"/>
        <v>0</v>
      </c>
      <c r="X3174" s="53">
        <f t="shared" si="1049"/>
        <v>0.18042824074074074</v>
      </c>
      <c r="Y3174" s="53">
        <f t="shared" si="1050"/>
        <v>0.2168174207407407</v>
      </c>
      <c r="Z3174" s="53">
        <f t="shared" si="1051"/>
        <v>9.0214120370370368E-2</v>
      </c>
      <c r="AA3174" s="53">
        <f t="shared" si="1052"/>
        <v>0.10840871037037035</v>
      </c>
      <c r="AB3174" s="50">
        <f t="shared" si="1053"/>
        <v>1633</v>
      </c>
      <c r="AC3174" s="50">
        <f t="shared" si="1062"/>
        <v>2017</v>
      </c>
      <c r="AD3174" s="50">
        <f t="shared" si="1054"/>
        <v>1</v>
      </c>
      <c r="AE3174" s="56">
        <f t="shared" si="1055"/>
        <v>201701</v>
      </c>
      <c r="AF3174" s="56">
        <f t="shared" si="1043"/>
        <v>2</v>
      </c>
      <c r="AG3174" s="58">
        <f t="shared" si="1061"/>
        <v>1</v>
      </c>
      <c r="AH3174" s="56">
        <f t="shared" si="1056"/>
        <v>10</v>
      </c>
      <c r="AI3174" s="53">
        <f t="shared" si="1057"/>
        <v>0.19862283074074072</v>
      </c>
      <c r="AJ3174" s="56">
        <f t="shared" si="1058"/>
        <v>4.2699999999999996</v>
      </c>
    </row>
    <row r="3175" spans="1:36" x14ac:dyDescent="0.25">
      <c r="A3175" s="50">
        <v>3148</v>
      </c>
      <c r="B3175" s="51">
        <v>42745</v>
      </c>
      <c r="C3175" s="75">
        <f t="shared" si="1042"/>
        <v>42745</v>
      </c>
      <c r="D3175" s="50" t="s">
        <v>1224</v>
      </c>
      <c r="E3175" s="50">
        <v>10</v>
      </c>
      <c r="F3175" s="50">
        <v>0</v>
      </c>
      <c r="G3175" s="50">
        <v>45</v>
      </c>
      <c r="H3175" s="50">
        <v>0</v>
      </c>
      <c r="I3175" s="53">
        <f t="shared" si="1044"/>
        <v>3.125E-2</v>
      </c>
      <c r="J3175" s="54">
        <f t="shared" si="1045"/>
        <v>3.1250000000000002E-3</v>
      </c>
      <c r="K3175" s="50" t="s">
        <v>1342</v>
      </c>
      <c r="L3175" s="50" t="s">
        <v>1892</v>
      </c>
      <c r="M3175" s="55">
        <f t="shared" si="1046"/>
        <v>13.333333333333343</v>
      </c>
      <c r="N3175" s="50">
        <v>0</v>
      </c>
      <c r="O3175" s="50" t="s">
        <v>253</v>
      </c>
      <c r="R3175" s="50" t="s">
        <v>1893</v>
      </c>
      <c r="S3175" s="151">
        <f t="shared" si="1047"/>
        <v>0.35000000000000003</v>
      </c>
      <c r="T3175" s="151">
        <f t="shared" si="1048"/>
        <v>0.17500000000000002</v>
      </c>
      <c r="V3175" s="393">
        <f t="shared" si="1059"/>
        <v>0</v>
      </c>
      <c r="W3175" s="393">
        <f t="shared" si="1060"/>
        <v>0</v>
      </c>
      <c r="X3175" s="53">
        <f t="shared" si="1049"/>
        <v>8.1875000000000003E-2</v>
      </c>
      <c r="Y3175" s="53">
        <f t="shared" si="1050"/>
        <v>0.11826418000000001</v>
      </c>
      <c r="Z3175" s="53">
        <f t="shared" si="1051"/>
        <v>4.0937500000000002E-2</v>
      </c>
      <c r="AA3175" s="53">
        <f t="shared" si="1052"/>
        <v>5.9132090000000005E-2</v>
      </c>
      <c r="AB3175" s="50">
        <f t="shared" si="1053"/>
        <v>804</v>
      </c>
      <c r="AC3175" s="50">
        <f t="shared" si="1062"/>
        <v>2017</v>
      </c>
      <c r="AD3175" s="50">
        <f t="shared" si="1054"/>
        <v>1</v>
      </c>
      <c r="AE3175" s="56">
        <f t="shared" si="1055"/>
        <v>201701</v>
      </c>
      <c r="AF3175" s="56">
        <f t="shared" si="1043"/>
        <v>2</v>
      </c>
      <c r="AG3175" s="58">
        <f t="shared" si="1061"/>
        <v>0</v>
      </c>
      <c r="AH3175" s="56">
        <f t="shared" si="1056"/>
        <v>10</v>
      </c>
      <c r="AI3175" s="53">
        <f t="shared" si="1057"/>
        <v>0.10006959000000001</v>
      </c>
      <c r="AJ3175" s="56">
        <f t="shared" si="1058"/>
        <v>10</v>
      </c>
    </row>
    <row r="3176" spans="1:36" x14ac:dyDescent="0.25">
      <c r="A3176" s="50">
        <v>3149</v>
      </c>
      <c r="B3176" s="51">
        <v>42746</v>
      </c>
      <c r="C3176" s="75">
        <f t="shared" si="1042"/>
        <v>42746</v>
      </c>
      <c r="D3176" s="50" t="s">
        <v>1223</v>
      </c>
      <c r="E3176" s="50">
        <v>3</v>
      </c>
      <c r="F3176" s="50">
        <v>0</v>
      </c>
      <c r="G3176" s="50">
        <v>29</v>
      </c>
      <c r="H3176" s="50">
        <v>49</v>
      </c>
      <c r="I3176" s="53">
        <f t="shared" si="1044"/>
        <v>2.0706018518518519E-2</v>
      </c>
      <c r="J3176" s="54">
        <f t="shared" si="1045"/>
        <v>6.9020061728395062E-3</v>
      </c>
      <c r="K3176" s="50" t="s">
        <v>1878</v>
      </c>
      <c r="L3176" s="50" t="s">
        <v>1894</v>
      </c>
      <c r="M3176" s="55">
        <f t="shared" si="1046"/>
        <v>6.0368921185019611</v>
      </c>
      <c r="N3176" s="50">
        <v>0</v>
      </c>
      <c r="O3176" s="50" t="s">
        <v>255</v>
      </c>
      <c r="S3176" s="151">
        <f t="shared" si="1047"/>
        <v>0.18083256172839507</v>
      </c>
      <c r="T3176" s="151">
        <f t="shared" si="1048"/>
        <v>9.0416280864197535E-2</v>
      </c>
      <c r="V3176" s="393">
        <f t="shared" si="1059"/>
        <v>0</v>
      </c>
      <c r="W3176" s="393">
        <f t="shared" si="1060"/>
        <v>0</v>
      </c>
      <c r="X3176" s="53">
        <f t="shared" si="1049"/>
        <v>0.18083256172839507</v>
      </c>
      <c r="Y3176" s="53">
        <f t="shared" si="1050"/>
        <v>0.21722174172839503</v>
      </c>
      <c r="Z3176" s="53">
        <f t="shared" si="1051"/>
        <v>9.0416280864197535E-2</v>
      </c>
      <c r="AA3176" s="53">
        <f t="shared" si="1052"/>
        <v>0.10861087086419752</v>
      </c>
      <c r="AB3176" s="50">
        <f t="shared" si="1053"/>
        <v>1654</v>
      </c>
      <c r="AC3176" s="50">
        <f t="shared" si="1062"/>
        <v>2017</v>
      </c>
      <c r="AD3176" s="50">
        <f t="shared" si="1054"/>
        <v>1</v>
      </c>
      <c r="AE3176" s="56">
        <f t="shared" si="1055"/>
        <v>201701</v>
      </c>
      <c r="AF3176" s="56">
        <f t="shared" si="1043"/>
        <v>2</v>
      </c>
      <c r="AG3176" s="58">
        <f t="shared" si="1061"/>
        <v>0</v>
      </c>
      <c r="AH3176" s="56">
        <f t="shared" si="1056"/>
        <v>11</v>
      </c>
      <c r="AI3176" s="53">
        <f t="shared" si="1057"/>
        <v>0.19902715172839505</v>
      </c>
      <c r="AJ3176" s="56">
        <f t="shared" si="1058"/>
        <v>12.809999999999999</v>
      </c>
    </row>
    <row r="3177" spans="1:36" x14ac:dyDescent="0.25">
      <c r="A3177" s="50">
        <v>3141</v>
      </c>
      <c r="B3177" s="51">
        <v>42747</v>
      </c>
      <c r="C3177" s="75">
        <f t="shared" si="1042"/>
        <v>42747</v>
      </c>
      <c r="D3177" s="50" t="s">
        <v>1223</v>
      </c>
      <c r="E3177" s="50">
        <v>3.3</v>
      </c>
      <c r="F3177" s="50">
        <v>0</v>
      </c>
      <c r="G3177" s="50">
        <v>37</v>
      </c>
      <c r="H3177" s="50">
        <v>8</v>
      </c>
      <c r="I3177" s="53">
        <f t="shared" si="1044"/>
        <v>2.5787037037037039E-2</v>
      </c>
      <c r="J3177" s="54">
        <f t="shared" si="1045"/>
        <v>7.8142536475869825E-3</v>
      </c>
      <c r="K3177" s="50" t="s">
        <v>1878</v>
      </c>
      <c r="L3177" s="50" t="s">
        <v>1979</v>
      </c>
      <c r="M3177" s="55">
        <f t="shared" si="1046"/>
        <v>5.332136445242373</v>
      </c>
      <c r="N3177" s="50">
        <v>0</v>
      </c>
      <c r="O3177" s="50" t="s">
        <v>377</v>
      </c>
      <c r="R3177" s="50" t="s">
        <v>1896</v>
      </c>
      <c r="S3177" s="151">
        <f t="shared" si="1047"/>
        <v>0.20473344556677894</v>
      </c>
      <c r="T3177" s="151">
        <f t="shared" si="1048"/>
        <v>0.10236672278338947</v>
      </c>
      <c r="V3177" s="393">
        <f t="shared" si="1059"/>
        <v>0</v>
      </c>
      <c r="W3177" s="393">
        <f t="shared" si="1060"/>
        <v>0</v>
      </c>
      <c r="X3177" s="53">
        <f t="shared" si="1049"/>
        <v>0.20473344556677894</v>
      </c>
      <c r="Y3177" s="53">
        <f t="shared" si="1050"/>
        <v>0.24112262556677894</v>
      </c>
      <c r="Z3177" s="53">
        <f t="shared" si="1051"/>
        <v>0.10236672278338947</v>
      </c>
      <c r="AA3177" s="53">
        <f t="shared" si="1052"/>
        <v>0.12056131278338947</v>
      </c>
      <c r="AB3177" s="50">
        <f t="shared" si="1053"/>
        <v>2663</v>
      </c>
      <c r="AC3177" s="50">
        <f t="shared" si="1062"/>
        <v>2017</v>
      </c>
      <c r="AD3177" s="50">
        <f t="shared" si="1054"/>
        <v>1</v>
      </c>
      <c r="AE3177" s="56">
        <f t="shared" si="1055"/>
        <v>201701</v>
      </c>
      <c r="AF3177" s="56">
        <f t="shared" si="1043"/>
        <v>2</v>
      </c>
      <c r="AG3177" s="58">
        <f t="shared" si="1061"/>
        <v>0</v>
      </c>
      <c r="AH3177" s="56">
        <f t="shared" si="1056"/>
        <v>12</v>
      </c>
      <c r="AI3177" s="53">
        <f t="shared" si="1057"/>
        <v>0.22292803556677893</v>
      </c>
      <c r="AJ3177" s="56">
        <f t="shared" si="1058"/>
        <v>14.090999999999998</v>
      </c>
    </row>
    <row r="3178" spans="1:36" x14ac:dyDescent="0.25">
      <c r="A3178" s="50">
        <v>3142</v>
      </c>
      <c r="B3178" s="51">
        <v>42751</v>
      </c>
      <c r="C3178" s="75">
        <f t="shared" si="1042"/>
        <v>42751</v>
      </c>
      <c r="D3178" s="50" t="s">
        <v>1223</v>
      </c>
      <c r="E3178" s="50">
        <v>5.25</v>
      </c>
      <c r="F3178" s="50">
        <v>0</v>
      </c>
      <c r="G3178" s="50">
        <v>58</v>
      </c>
      <c r="H3178" s="50">
        <v>38</v>
      </c>
      <c r="I3178" s="53">
        <f t="shared" si="1044"/>
        <v>4.071759259259259E-2</v>
      </c>
      <c r="J3178" s="54">
        <f t="shared" si="1045"/>
        <v>7.7557319223985881E-3</v>
      </c>
      <c r="K3178" s="50" t="s">
        <v>1889</v>
      </c>
      <c r="L3178" s="50" t="s">
        <v>56</v>
      </c>
      <c r="M3178" s="55">
        <f t="shared" si="1046"/>
        <v>5.3723706651506582</v>
      </c>
      <c r="N3178" s="50">
        <v>148</v>
      </c>
      <c r="O3178" s="50" t="s">
        <v>377</v>
      </c>
      <c r="R3178" s="50" t="s">
        <v>1895</v>
      </c>
      <c r="S3178" s="151">
        <f t="shared" si="1047"/>
        <v>0.20320017636684301</v>
      </c>
      <c r="T3178" s="151">
        <f t="shared" si="1048"/>
        <v>0.10160008818342151</v>
      </c>
      <c r="V3178" s="393">
        <f t="shared" si="1059"/>
        <v>0</v>
      </c>
      <c r="W3178" s="393">
        <f t="shared" si="1060"/>
        <v>0</v>
      </c>
      <c r="X3178" s="53">
        <f t="shared" si="1049"/>
        <v>0.20320017636684301</v>
      </c>
      <c r="Y3178" s="53">
        <f t="shared" si="1050"/>
        <v>0.239589356366843</v>
      </c>
      <c r="Z3178" s="53">
        <f t="shared" si="1051"/>
        <v>0.10160008818342151</v>
      </c>
      <c r="AA3178" s="53">
        <f t="shared" si="1052"/>
        <v>0.1197946781834215</v>
      </c>
      <c r="AB3178" s="50">
        <f t="shared" si="1053"/>
        <v>2621</v>
      </c>
      <c r="AC3178" s="50">
        <f t="shared" si="1062"/>
        <v>2017</v>
      </c>
      <c r="AD3178" s="50">
        <f t="shared" si="1054"/>
        <v>1</v>
      </c>
      <c r="AE3178" s="56">
        <f t="shared" si="1055"/>
        <v>201701</v>
      </c>
      <c r="AF3178" s="56">
        <f t="shared" si="1043"/>
        <v>3</v>
      </c>
      <c r="AG3178" s="58">
        <f t="shared" si="1061"/>
        <v>3</v>
      </c>
      <c r="AH3178" s="56">
        <f t="shared" si="1056"/>
        <v>16</v>
      </c>
      <c r="AI3178" s="53">
        <f t="shared" si="1057"/>
        <v>0.22139476636684302</v>
      </c>
      <c r="AJ3178" s="56">
        <f t="shared" si="1058"/>
        <v>22.417499999999997</v>
      </c>
    </row>
    <row r="3179" spans="1:36" x14ac:dyDescent="0.25">
      <c r="A3179" s="50">
        <v>3143</v>
      </c>
      <c r="B3179" s="51">
        <v>42754</v>
      </c>
      <c r="C3179" s="75">
        <f t="shared" si="1042"/>
        <v>42754</v>
      </c>
      <c r="D3179" s="50" t="s">
        <v>1224</v>
      </c>
      <c r="E3179" s="50">
        <v>10</v>
      </c>
      <c r="F3179" s="50">
        <v>0</v>
      </c>
      <c r="G3179" s="50">
        <v>26</v>
      </c>
      <c r="H3179" s="50">
        <v>8</v>
      </c>
      <c r="I3179" s="53">
        <f t="shared" si="1044"/>
        <v>1.8148148148148146E-2</v>
      </c>
      <c r="J3179" s="54">
        <f t="shared" si="1045"/>
        <v>1.8148148148148147E-3</v>
      </c>
      <c r="K3179" s="50" t="s">
        <v>921</v>
      </c>
      <c r="L3179" s="50" t="s">
        <v>1132</v>
      </c>
      <c r="M3179" s="55">
        <f t="shared" si="1046"/>
        <v>22.959183673469408</v>
      </c>
      <c r="N3179" s="50">
        <v>0</v>
      </c>
      <c r="O3179" s="50" t="s">
        <v>253</v>
      </c>
      <c r="S3179" s="151">
        <f t="shared" si="1047"/>
        <v>0.20325925925925925</v>
      </c>
      <c r="T3179" s="151">
        <f t="shared" si="1048"/>
        <v>0.10162962962962963</v>
      </c>
      <c r="V3179" s="393">
        <f t="shared" si="1059"/>
        <v>0</v>
      </c>
      <c r="W3179" s="393">
        <f t="shared" si="1060"/>
        <v>0</v>
      </c>
      <c r="X3179" s="53">
        <f t="shared" si="1049"/>
        <v>4.7548148148148145E-2</v>
      </c>
      <c r="Y3179" s="53">
        <f t="shared" si="1050"/>
        <v>8.3937328148148138E-2</v>
      </c>
      <c r="Z3179" s="53">
        <f t="shared" si="1051"/>
        <v>2.3774074074074072E-2</v>
      </c>
      <c r="AA3179" s="53">
        <f t="shared" si="1052"/>
        <v>4.1968664074074069E-2</v>
      </c>
      <c r="AB3179" s="50">
        <f t="shared" si="1053"/>
        <v>75</v>
      </c>
      <c r="AC3179" s="50">
        <f t="shared" si="1062"/>
        <v>2017</v>
      </c>
      <c r="AD3179" s="50">
        <f t="shared" si="1054"/>
        <v>1</v>
      </c>
      <c r="AE3179" s="56">
        <f t="shared" si="1055"/>
        <v>201701</v>
      </c>
      <c r="AF3179" s="56">
        <f t="shared" si="1043"/>
        <v>3</v>
      </c>
      <c r="AG3179" s="58">
        <f t="shared" si="1061"/>
        <v>2</v>
      </c>
      <c r="AH3179" s="56">
        <f t="shared" si="1056"/>
        <v>19</v>
      </c>
      <c r="AI3179" s="53">
        <f t="shared" si="1057"/>
        <v>6.5742738148148142E-2</v>
      </c>
      <c r="AJ3179" s="56">
        <f t="shared" si="1058"/>
        <v>10</v>
      </c>
    </row>
    <row r="3180" spans="1:36" x14ac:dyDescent="0.25">
      <c r="A3180" s="50">
        <v>3144</v>
      </c>
      <c r="B3180" s="51">
        <v>42755</v>
      </c>
      <c r="C3180" s="75">
        <f t="shared" si="1042"/>
        <v>42755</v>
      </c>
      <c r="D3180" s="50" t="s">
        <v>1223</v>
      </c>
      <c r="E3180" s="50">
        <v>6.2</v>
      </c>
      <c r="F3180" s="50">
        <v>1</v>
      </c>
      <c r="G3180" s="50">
        <v>10</v>
      </c>
      <c r="H3180" s="50">
        <v>31</v>
      </c>
      <c r="I3180" s="53">
        <f t="shared" si="1044"/>
        <v>4.8969907407407413E-2</v>
      </c>
      <c r="J3180" s="54">
        <f t="shared" si="1045"/>
        <v>7.8983721624850661E-3</v>
      </c>
      <c r="K3180" s="50" t="s">
        <v>1889</v>
      </c>
      <c r="L3180" s="50" t="s">
        <v>1306</v>
      </c>
      <c r="M3180" s="55">
        <f t="shared" si="1046"/>
        <v>5.2753486173481487</v>
      </c>
      <c r="N3180" s="50">
        <v>0</v>
      </c>
      <c r="O3180" s="50" t="s">
        <v>377</v>
      </c>
      <c r="R3180" s="50" t="s">
        <v>1897</v>
      </c>
      <c r="S3180" s="151">
        <f t="shared" si="1047"/>
        <v>0.20693735065710872</v>
      </c>
      <c r="T3180" s="151">
        <f t="shared" si="1048"/>
        <v>0.10346867532855436</v>
      </c>
      <c r="V3180" s="393">
        <f t="shared" si="1059"/>
        <v>0</v>
      </c>
      <c r="W3180" s="393">
        <f t="shared" si="1060"/>
        <v>0</v>
      </c>
      <c r="X3180" s="53">
        <f t="shared" si="1049"/>
        <v>0.20693735065710872</v>
      </c>
      <c r="Y3180" s="53">
        <f t="shared" si="1050"/>
        <v>0.24332653065710874</v>
      </c>
      <c r="Z3180" s="53">
        <f t="shared" si="1051"/>
        <v>0.10346867532855436</v>
      </c>
      <c r="AA3180" s="53">
        <f t="shared" si="1052"/>
        <v>0.12166326532855437</v>
      </c>
      <c r="AB3180" s="50">
        <f t="shared" si="1053"/>
        <v>2740</v>
      </c>
      <c r="AC3180" s="50">
        <f t="shared" si="1062"/>
        <v>2017</v>
      </c>
      <c r="AD3180" s="50">
        <f t="shared" si="1054"/>
        <v>1</v>
      </c>
      <c r="AE3180" s="56">
        <f t="shared" si="1055"/>
        <v>201701</v>
      </c>
      <c r="AF3180" s="56">
        <f t="shared" si="1043"/>
        <v>3</v>
      </c>
      <c r="AG3180" s="58">
        <f t="shared" si="1061"/>
        <v>0</v>
      </c>
      <c r="AH3180" s="56">
        <f t="shared" si="1056"/>
        <v>20</v>
      </c>
      <c r="AI3180" s="53">
        <f t="shared" si="1057"/>
        <v>0.22513194065710873</v>
      </c>
      <c r="AJ3180" s="56">
        <f t="shared" si="1058"/>
        <v>26.473999999999997</v>
      </c>
    </row>
    <row r="3181" spans="1:36" x14ac:dyDescent="0.25">
      <c r="A3181" s="50">
        <v>3145</v>
      </c>
      <c r="B3181" s="51">
        <v>42758</v>
      </c>
      <c r="C3181" s="75">
        <f t="shared" si="1042"/>
        <v>42758</v>
      </c>
      <c r="D3181" s="50" t="s">
        <v>1224</v>
      </c>
      <c r="E3181" s="50">
        <v>10</v>
      </c>
      <c r="F3181" s="50">
        <v>0</v>
      </c>
      <c r="G3181" s="50">
        <v>27</v>
      </c>
      <c r="H3181" s="50">
        <v>0</v>
      </c>
      <c r="I3181" s="53">
        <f t="shared" si="1044"/>
        <v>1.8749999999999999E-2</v>
      </c>
      <c r="J3181" s="54">
        <f t="shared" si="1045"/>
        <v>1.8749999999999999E-3</v>
      </c>
      <c r="K3181" s="50" t="s">
        <v>921</v>
      </c>
      <c r="L3181" s="50" t="s">
        <v>1132</v>
      </c>
      <c r="M3181" s="55">
        <f t="shared" si="1046"/>
        <v>22.222222222222239</v>
      </c>
      <c r="N3181" s="50">
        <v>0</v>
      </c>
      <c r="O3181" s="50" t="s">
        <v>253</v>
      </c>
      <c r="S3181" s="151">
        <f t="shared" si="1047"/>
        <v>0.21</v>
      </c>
      <c r="T3181" s="151">
        <f t="shared" si="1048"/>
        <v>0.105</v>
      </c>
      <c r="V3181" s="393">
        <f t="shared" si="1059"/>
        <v>0</v>
      </c>
      <c r="W3181" s="393">
        <f t="shared" si="1060"/>
        <v>0</v>
      </c>
      <c r="X3181" s="53">
        <f t="shared" si="1049"/>
        <v>4.9124999999999995E-2</v>
      </c>
      <c r="Y3181" s="53">
        <f t="shared" si="1050"/>
        <v>8.5514179999999995E-2</v>
      </c>
      <c r="Z3181" s="53">
        <f t="shared" si="1051"/>
        <v>2.4562499999999998E-2</v>
      </c>
      <c r="AA3181" s="53">
        <f t="shared" si="1052"/>
        <v>4.2757089999999998E-2</v>
      </c>
      <c r="AB3181" s="50">
        <f t="shared" si="1053"/>
        <v>107</v>
      </c>
      <c r="AC3181" s="50">
        <f t="shared" si="1062"/>
        <v>2017</v>
      </c>
      <c r="AD3181" s="50">
        <f t="shared" si="1054"/>
        <v>1</v>
      </c>
      <c r="AE3181" s="56">
        <f t="shared" si="1055"/>
        <v>201701</v>
      </c>
      <c r="AF3181" s="56">
        <f t="shared" si="1043"/>
        <v>4</v>
      </c>
      <c r="AG3181" s="58">
        <f t="shared" si="1061"/>
        <v>2</v>
      </c>
      <c r="AH3181" s="56">
        <f t="shared" si="1056"/>
        <v>23</v>
      </c>
      <c r="AI3181" s="53">
        <f t="shared" si="1057"/>
        <v>6.7319589999999999E-2</v>
      </c>
      <c r="AJ3181" s="56">
        <f t="shared" si="1058"/>
        <v>10</v>
      </c>
    </row>
    <row r="3182" spans="1:36" x14ac:dyDescent="0.25">
      <c r="A3182" s="50">
        <v>3146</v>
      </c>
      <c r="B3182" s="51">
        <v>42760</v>
      </c>
      <c r="C3182" s="75">
        <f t="shared" si="1042"/>
        <v>42760</v>
      </c>
      <c r="D3182" s="50" t="s">
        <v>1223</v>
      </c>
      <c r="E3182" s="50">
        <v>3.5</v>
      </c>
      <c r="F3182" s="50">
        <v>0</v>
      </c>
      <c r="G3182" s="50">
        <v>35</v>
      </c>
      <c r="H3182" s="50">
        <v>8</v>
      </c>
      <c r="I3182" s="53">
        <f t="shared" si="1044"/>
        <v>2.4398148148148145E-2</v>
      </c>
      <c r="J3182" s="54">
        <f t="shared" si="1045"/>
        <v>6.9708994708994696E-3</v>
      </c>
      <c r="K3182" s="50" t="s">
        <v>921</v>
      </c>
      <c r="L3182" s="50" t="s">
        <v>1372</v>
      </c>
      <c r="M3182" s="55">
        <f t="shared" si="1046"/>
        <v>5.9772296015180322</v>
      </c>
      <c r="N3182" s="50">
        <v>0</v>
      </c>
      <c r="O3182" s="50" t="s">
        <v>319</v>
      </c>
      <c r="R3182" s="50" t="s">
        <v>1898</v>
      </c>
      <c r="S3182" s="151">
        <f t="shared" si="1047"/>
        <v>0.1826375661375661</v>
      </c>
      <c r="T3182" s="151">
        <f t="shared" si="1048"/>
        <v>9.1318783068783049E-2</v>
      </c>
      <c r="V3182" s="393">
        <f t="shared" si="1059"/>
        <v>0</v>
      </c>
      <c r="W3182" s="393">
        <f t="shared" si="1060"/>
        <v>0</v>
      </c>
      <c r="X3182" s="53">
        <f t="shared" si="1049"/>
        <v>0.1826375661375661</v>
      </c>
      <c r="Y3182" s="53">
        <f t="shared" si="1050"/>
        <v>0.21902674613756609</v>
      </c>
      <c r="Z3182" s="53">
        <f t="shared" si="1051"/>
        <v>9.1318783068783049E-2</v>
      </c>
      <c r="AA3182" s="53">
        <f t="shared" si="1052"/>
        <v>0.10951337306878305</v>
      </c>
      <c r="AB3182" s="50">
        <f t="shared" si="1053"/>
        <v>1765</v>
      </c>
      <c r="AC3182" s="50">
        <f t="shared" si="1062"/>
        <v>2017</v>
      </c>
      <c r="AD3182" s="50">
        <f t="shared" si="1054"/>
        <v>1</v>
      </c>
      <c r="AE3182" s="56">
        <f t="shared" si="1055"/>
        <v>201701</v>
      </c>
      <c r="AF3182" s="56">
        <f t="shared" si="1043"/>
        <v>4</v>
      </c>
      <c r="AG3182" s="58">
        <f t="shared" si="1061"/>
        <v>1</v>
      </c>
      <c r="AH3182" s="56">
        <f t="shared" si="1056"/>
        <v>25</v>
      </c>
      <c r="AI3182" s="53">
        <f t="shared" si="1057"/>
        <v>0.20083215613756611</v>
      </c>
      <c r="AJ3182" s="56">
        <f t="shared" si="1058"/>
        <v>14.944999999999999</v>
      </c>
    </row>
    <row r="3183" spans="1:36" x14ac:dyDescent="0.25">
      <c r="A3183" s="50">
        <v>3147</v>
      </c>
      <c r="B3183" s="51">
        <v>42762</v>
      </c>
      <c r="C3183" s="75">
        <f t="shared" si="1042"/>
        <v>42762</v>
      </c>
      <c r="D3183" s="50" t="s">
        <v>1223</v>
      </c>
      <c r="E3183" s="50">
        <v>4.0999999999999996</v>
      </c>
      <c r="F3183" s="50">
        <v>0</v>
      </c>
      <c r="G3183" s="50">
        <v>46</v>
      </c>
      <c r="H3183" s="50">
        <v>30</v>
      </c>
      <c r="I3183" s="53">
        <f t="shared" si="1044"/>
        <v>3.229166666666667E-2</v>
      </c>
      <c r="J3183" s="54">
        <f t="shared" si="1045"/>
        <v>7.8760162601626028E-3</v>
      </c>
      <c r="K3183" s="50" t="s">
        <v>1889</v>
      </c>
      <c r="L3183" s="50" t="s">
        <v>1899</v>
      </c>
      <c r="M3183" s="55">
        <f t="shared" si="1046"/>
        <v>5.2903225806451646</v>
      </c>
      <c r="N3183" s="50">
        <v>0</v>
      </c>
      <c r="O3183" s="50" t="s">
        <v>319</v>
      </c>
      <c r="R3183" s="50" t="s">
        <v>1900</v>
      </c>
      <c r="S3183" s="151">
        <f t="shared" si="1047"/>
        <v>0.2063516260162602</v>
      </c>
      <c r="T3183" s="151">
        <f t="shared" si="1048"/>
        <v>0.1031758130081301</v>
      </c>
      <c r="V3183" s="393">
        <f t="shared" si="1059"/>
        <v>0</v>
      </c>
      <c r="W3183" s="393">
        <f t="shared" si="1060"/>
        <v>0</v>
      </c>
      <c r="X3183" s="53">
        <f t="shared" si="1049"/>
        <v>0.2063516260162602</v>
      </c>
      <c r="Y3183" s="53">
        <f t="shared" si="1050"/>
        <v>0.24274080601626019</v>
      </c>
      <c r="Z3183" s="53">
        <f t="shared" si="1051"/>
        <v>0.1031758130081301</v>
      </c>
      <c r="AA3183" s="53">
        <f t="shared" si="1052"/>
        <v>0.1213704030081301</v>
      </c>
      <c r="AB3183" s="50">
        <f t="shared" si="1053"/>
        <v>2722</v>
      </c>
      <c r="AC3183" s="50">
        <f t="shared" si="1062"/>
        <v>2017</v>
      </c>
      <c r="AD3183" s="50">
        <f t="shared" si="1054"/>
        <v>1</v>
      </c>
      <c r="AE3183" s="56">
        <f t="shared" si="1055"/>
        <v>201701</v>
      </c>
      <c r="AF3183" s="56">
        <f t="shared" si="1043"/>
        <v>4</v>
      </c>
      <c r="AG3183" s="58">
        <f t="shared" si="1061"/>
        <v>1</v>
      </c>
      <c r="AH3183" s="56">
        <f t="shared" si="1056"/>
        <v>27</v>
      </c>
      <c r="AI3183" s="53">
        <f t="shared" si="1057"/>
        <v>0.22454621601626018</v>
      </c>
      <c r="AJ3183" s="56">
        <f t="shared" si="1058"/>
        <v>17.506999999999998</v>
      </c>
    </row>
    <row r="3184" spans="1:36" x14ac:dyDescent="0.25">
      <c r="A3184" s="50">
        <v>3148</v>
      </c>
      <c r="B3184" s="51">
        <v>42763</v>
      </c>
      <c r="C3184" s="75">
        <f t="shared" si="1042"/>
        <v>42763</v>
      </c>
      <c r="D3184" s="50" t="s">
        <v>1223</v>
      </c>
      <c r="E3184" s="50">
        <v>3</v>
      </c>
      <c r="F3184" s="50">
        <v>0</v>
      </c>
      <c r="G3184" s="50">
        <v>34</v>
      </c>
      <c r="H3184" s="50">
        <v>50</v>
      </c>
      <c r="I3184" s="53">
        <f t="shared" si="1044"/>
        <v>2.4189814814814817E-2</v>
      </c>
      <c r="J3184" s="54">
        <f t="shared" si="1045"/>
        <v>8.0632716049382717E-3</v>
      </c>
      <c r="K3184" s="50" t="s">
        <v>1889</v>
      </c>
      <c r="L3184" s="50" t="s">
        <v>17</v>
      </c>
      <c r="M3184" s="55">
        <f t="shared" si="1046"/>
        <v>5.1674641148325398</v>
      </c>
      <c r="N3184" s="50">
        <v>0</v>
      </c>
      <c r="O3184" s="50" t="s">
        <v>253</v>
      </c>
      <c r="S3184" s="151">
        <f t="shared" si="1047"/>
        <v>0.2112577160493827</v>
      </c>
      <c r="T3184" s="151">
        <f t="shared" si="1048"/>
        <v>0.10562885802469135</v>
      </c>
      <c r="V3184" s="393">
        <f t="shared" si="1059"/>
        <v>0</v>
      </c>
      <c r="W3184" s="393">
        <f t="shared" si="1060"/>
        <v>0</v>
      </c>
      <c r="X3184" s="53">
        <f t="shared" si="1049"/>
        <v>0.2112577160493827</v>
      </c>
      <c r="Y3184" s="53">
        <f t="shared" si="1050"/>
        <v>0.24764689604938273</v>
      </c>
      <c r="Z3184" s="53">
        <f t="shared" si="1051"/>
        <v>0.10562885802469135</v>
      </c>
      <c r="AA3184" s="53">
        <f t="shared" si="1052"/>
        <v>0.12382344802469136</v>
      </c>
      <c r="AB3184" s="50">
        <f t="shared" si="1053"/>
        <v>2845</v>
      </c>
      <c r="AC3184" s="50">
        <f t="shared" si="1062"/>
        <v>2017</v>
      </c>
      <c r="AD3184" s="50">
        <f t="shared" si="1054"/>
        <v>1</v>
      </c>
      <c r="AE3184" s="56">
        <f t="shared" si="1055"/>
        <v>201701</v>
      </c>
      <c r="AF3184" s="56">
        <f t="shared" si="1043"/>
        <v>4</v>
      </c>
      <c r="AG3184" s="58">
        <f t="shared" si="1061"/>
        <v>0</v>
      </c>
      <c r="AH3184" s="56">
        <f t="shared" si="1056"/>
        <v>28</v>
      </c>
      <c r="AI3184" s="53">
        <f t="shared" si="1057"/>
        <v>0.22945230604938271</v>
      </c>
      <c r="AJ3184" s="56">
        <f t="shared" si="1058"/>
        <v>12.809999999999999</v>
      </c>
    </row>
    <row r="3185" spans="1:36" x14ac:dyDescent="0.25">
      <c r="A3185" s="50">
        <v>3149</v>
      </c>
      <c r="B3185" s="51">
        <v>42765</v>
      </c>
      <c r="C3185" s="75">
        <f t="shared" si="1042"/>
        <v>42765</v>
      </c>
      <c r="D3185" s="50" t="s">
        <v>1223</v>
      </c>
      <c r="E3185" s="50">
        <v>3</v>
      </c>
      <c r="F3185" s="50">
        <v>0</v>
      </c>
      <c r="G3185" s="50">
        <v>31</v>
      </c>
      <c r="H3185" s="50">
        <v>21</v>
      </c>
      <c r="I3185" s="53">
        <f t="shared" si="1044"/>
        <v>2.1770833333333336E-2</v>
      </c>
      <c r="J3185" s="54">
        <f t="shared" si="1045"/>
        <v>7.2569444444444452E-3</v>
      </c>
      <c r="K3185" s="50" t="s">
        <v>1772</v>
      </c>
      <c r="L3185" s="50" t="s">
        <v>1048</v>
      </c>
      <c r="M3185" s="55">
        <f t="shared" si="1046"/>
        <v>5.7416267942583774</v>
      </c>
      <c r="N3185" s="50">
        <v>0</v>
      </c>
      <c r="O3185" s="50" t="s">
        <v>253</v>
      </c>
      <c r="S3185" s="151">
        <f t="shared" si="1047"/>
        <v>0.19013194444444445</v>
      </c>
      <c r="T3185" s="151">
        <f t="shared" si="1048"/>
        <v>9.5065972222222225E-2</v>
      </c>
      <c r="V3185" s="393">
        <f t="shared" si="1059"/>
        <v>0</v>
      </c>
      <c r="W3185" s="393">
        <f t="shared" si="1060"/>
        <v>0</v>
      </c>
      <c r="X3185" s="53">
        <f t="shared" si="1049"/>
        <v>0.19013194444444445</v>
      </c>
      <c r="Y3185" s="53">
        <f t="shared" si="1050"/>
        <v>0.22652112444444444</v>
      </c>
      <c r="Z3185" s="53">
        <f t="shared" si="1051"/>
        <v>9.5065972222222225E-2</v>
      </c>
      <c r="AA3185" s="53">
        <f t="shared" si="1052"/>
        <v>0.11326056222222222</v>
      </c>
      <c r="AB3185" s="50">
        <f t="shared" si="1053"/>
        <v>2110</v>
      </c>
      <c r="AC3185" s="50">
        <f t="shared" si="1062"/>
        <v>2017</v>
      </c>
      <c r="AD3185" s="50">
        <f t="shared" si="1054"/>
        <v>1</v>
      </c>
      <c r="AE3185" s="56">
        <f t="shared" si="1055"/>
        <v>201701</v>
      </c>
      <c r="AF3185" s="56">
        <f t="shared" si="1043"/>
        <v>5</v>
      </c>
      <c r="AG3185" s="58">
        <f t="shared" si="1061"/>
        <v>1</v>
      </c>
      <c r="AH3185" s="56">
        <f t="shared" si="1056"/>
        <v>30</v>
      </c>
      <c r="AI3185" s="53">
        <f t="shared" si="1057"/>
        <v>0.20832653444444443</v>
      </c>
      <c r="AJ3185" s="56">
        <f t="shared" si="1058"/>
        <v>12.809999999999999</v>
      </c>
    </row>
    <row r="3186" spans="1:36" x14ac:dyDescent="0.25">
      <c r="A3186" s="50">
        <v>3150</v>
      </c>
      <c r="B3186" s="51">
        <v>42766</v>
      </c>
      <c r="C3186" s="75">
        <f t="shared" ref="C3186:C3249" si="1063">B3186</f>
        <v>42766</v>
      </c>
      <c r="D3186" s="50" t="s">
        <v>1224</v>
      </c>
      <c r="E3186" s="50">
        <v>10</v>
      </c>
      <c r="F3186" s="50">
        <v>0</v>
      </c>
      <c r="G3186" s="50">
        <v>32</v>
      </c>
      <c r="H3186" s="50">
        <v>40</v>
      </c>
      <c r="I3186" s="53">
        <f t="shared" si="1044"/>
        <v>2.2685185185185183E-2</v>
      </c>
      <c r="J3186" s="54">
        <f t="shared" si="1045"/>
        <v>2.2685185185185182E-3</v>
      </c>
      <c r="K3186" s="50" t="s">
        <v>1342</v>
      </c>
      <c r="L3186" s="50" t="s">
        <v>1901</v>
      </c>
      <c r="M3186" s="55">
        <f t="shared" si="1046"/>
        <v>18.367346938775526</v>
      </c>
      <c r="N3186" s="50">
        <v>128</v>
      </c>
      <c r="O3186" s="50" t="s">
        <v>253</v>
      </c>
      <c r="R3186" s="50" t="s">
        <v>1902</v>
      </c>
      <c r="S3186" s="151">
        <f t="shared" si="1047"/>
        <v>0.25407407407407406</v>
      </c>
      <c r="T3186" s="151">
        <f t="shared" si="1048"/>
        <v>0.12703703703703703</v>
      </c>
      <c r="V3186" s="393">
        <f t="shared" si="1059"/>
        <v>0</v>
      </c>
      <c r="W3186" s="393">
        <f t="shared" si="1060"/>
        <v>0</v>
      </c>
      <c r="X3186" s="53">
        <f t="shared" si="1049"/>
        <v>5.9435185185185174E-2</v>
      </c>
      <c r="Y3186" s="53">
        <f t="shared" si="1050"/>
        <v>9.5824365185185167E-2</v>
      </c>
      <c r="Z3186" s="53">
        <f t="shared" si="1051"/>
        <v>2.9717592592592587E-2</v>
      </c>
      <c r="AA3186" s="53">
        <f t="shared" si="1052"/>
        <v>4.7912182592592584E-2</v>
      </c>
      <c r="AB3186" s="50">
        <f t="shared" si="1053"/>
        <v>287</v>
      </c>
      <c r="AC3186" s="50">
        <f t="shared" si="1062"/>
        <v>2017</v>
      </c>
      <c r="AD3186" s="50">
        <f t="shared" si="1054"/>
        <v>1</v>
      </c>
      <c r="AE3186" s="56">
        <f t="shared" si="1055"/>
        <v>201701</v>
      </c>
      <c r="AF3186" s="56">
        <f t="shared" si="1043"/>
        <v>5</v>
      </c>
      <c r="AG3186" s="58">
        <f t="shared" si="1061"/>
        <v>0</v>
      </c>
      <c r="AH3186" s="56">
        <f t="shared" si="1056"/>
        <v>31</v>
      </c>
      <c r="AI3186" s="53">
        <f t="shared" si="1057"/>
        <v>7.7629775185185171E-2</v>
      </c>
      <c r="AJ3186" s="56">
        <f t="shared" si="1058"/>
        <v>10</v>
      </c>
    </row>
    <row r="3187" spans="1:36" x14ac:dyDescent="0.25">
      <c r="A3187" s="50">
        <v>3149</v>
      </c>
      <c r="B3187" s="51">
        <v>42768</v>
      </c>
      <c r="C3187" s="75">
        <f t="shared" si="1063"/>
        <v>42768</v>
      </c>
      <c r="D3187" s="50" t="s">
        <v>1225</v>
      </c>
      <c r="E3187" s="50">
        <v>0.8</v>
      </c>
      <c r="F3187" s="50">
        <v>0</v>
      </c>
      <c r="G3187" s="50">
        <v>26</v>
      </c>
      <c r="H3187" s="50">
        <v>33</v>
      </c>
      <c r="I3187" s="53">
        <f t="shared" si="1044"/>
        <v>1.8437499999999999E-2</v>
      </c>
      <c r="J3187" s="54">
        <f t="shared" si="1045"/>
        <v>2.3046874999999998E-2</v>
      </c>
      <c r="K3187" s="50" t="s">
        <v>1856</v>
      </c>
      <c r="L3187" s="50" t="s">
        <v>1304</v>
      </c>
      <c r="M3187" s="55">
        <f t="shared" si="1046"/>
        <v>1.8079096045197756</v>
      </c>
      <c r="N3187" s="50">
        <v>0</v>
      </c>
      <c r="O3187" s="50" t="s">
        <v>253</v>
      </c>
      <c r="S3187" s="151">
        <f t="shared" si="1047"/>
        <v>5.5312499999999994E-2</v>
      </c>
      <c r="T3187" s="151">
        <f t="shared" si="1048"/>
        <v>2.7656249999999997E-2</v>
      </c>
      <c r="V3187" s="393">
        <f t="shared" si="1059"/>
        <v>0</v>
      </c>
      <c r="W3187" s="393">
        <f t="shared" si="1060"/>
        <v>0</v>
      </c>
      <c r="X3187" s="53">
        <f t="shared" si="1049"/>
        <v>0.60382812499999994</v>
      </c>
      <c r="Y3187" s="53">
        <f t="shared" si="1050"/>
        <v>0.64021730499999985</v>
      </c>
      <c r="Z3187" s="53">
        <f t="shared" si="1051"/>
        <v>0.30191406249999997</v>
      </c>
      <c r="AA3187" s="53">
        <f t="shared" si="1052"/>
        <v>0.32010865249999992</v>
      </c>
      <c r="AB3187" s="50">
        <f t="shared" si="1053"/>
        <v>3718</v>
      </c>
      <c r="AC3187" s="50">
        <f t="shared" si="1062"/>
        <v>2017</v>
      </c>
      <c r="AD3187" s="50">
        <f t="shared" si="1054"/>
        <v>2</v>
      </c>
      <c r="AE3187" s="56">
        <f t="shared" si="1055"/>
        <v>201702</v>
      </c>
      <c r="AF3187" s="56">
        <f t="shared" ref="AF3187:AF3250" si="1064">WEEKNUM(B3187,1)</f>
        <v>5</v>
      </c>
      <c r="AG3187" s="58">
        <f t="shared" si="1061"/>
        <v>1</v>
      </c>
      <c r="AH3187" s="56">
        <f t="shared" si="1056"/>
        <v>2</v>
      </c>
      <c r="AI3187" s="53">
        <f t="shared" si="1057"/>
        <v>0.62202271499999995</v>
      </c>
      <c r="AJ3187" s="56">
        <f t="shared" si="1058"/>
        <v>37.360000000000007</v>
      </c>
    </row>
    <row r="3188" spans="1:36" x14ac:dyDescent="0.25">
      <c r="A3188" s="50">
        <v>3150</v>
      </c>
      <c r="B3188" s="51">
        <v>42769</v>
      </c>
      <c r="C3188" s="75">
        <f t="shared" si="1063"/>
        <v>42769</v>
      </c>
      <c r="D3188" s="50" t="s">
        <v>1223</v>
      </c>
      <c r="E3188" s="50">
        <v>5.05</v>
      </c>
      <c r="F3188" s="50">
        <v>0</v>
      </c>
      <c r="G3188" s="50">
        <v>57</v>
      </c>
      <c r="H3188" s="50">
        <v>7</v>
      </c>
      <c r="I3188" s="53">
        <f t="shared" si="1044"/>
        <v>3.9664351851851853E-2</v>
      </c>
      <c r="J3188" s="54">
        <f t="shared" si="1045"/>
        <v>7.8543270993766054E-3</v>
      </c>
      <c r="K3188" s="50" t="s">
        <v>1889</v>
      </c>
      <c r="L3188" s="50" t="s">
        <v>1732</v>
      </c>
      <c r="M3188" s="55">
        <f t="shared" si="1046"/>
        <v>5.3049314269040009</v>
      </c>
      <c r="N3188" s="50">
        <v>0</v>
      </c>
      <c r="O3188" s="50" t="s">
        <v>319</v>
      </c>
      <c r="R3188" s="50" t="s">
        <v>1903</v>
      </c>
      <c r="S3188" s="151">
        <f t="shared" si="1047"/>
        <v>0.20578337000366706</v>
      </c>
      <c r="T3188" s="151">
        <f t="shared" si="1048"/>
        <v>0.10289168500183353</v>
      </c>
      <c r="V3188" s="393">
        <f t="shared" si="1059"/>
        <v>0</v>
      </c>
      <c r="W3188" s="393">
        <f t="shared" si="1060"/>
        <v>0</v>
      </c>
      <c r="X3188" s="53">
        <f t="shared" si="1049"/>
        <v>0.20578337000366706</v>
      </c>
      <c r="Y3188" s="53">
        <f t="shared" si="1050"/>
        <v>0.24217255000366705</v>
      </c>
      <c r="Z3188" s="53">
        <f t="shared" si="1051"/>
        <v>0.10289168500183353</v>
      </c>
      <c r="AA3188" s="53">
        <f t="shared" si="1052"/>
        <v>0.12108627500183353</v>
      </c>
      <c r="AB3188" s="50">
        <f t="shared" si="1053"/>
        <v>2699</v>
      </c>
      <c r="AC3188" s="50">
        <f t="shared" si="1062"/>
        <v>2017</v>
      </c>
      <c r="AD3188" s="50">
        <f t="shared" si="1054"/>
        <v>2</v>
      </c>
      <c r="AE3188" s="56">
        <f t="shared" si="1055"/>
        <v>201702</v>
      </c>
      <c r="AF3188" s="56">
        <f t="shared" si="1064"/>
        <v>5</v>
      </c>
      <c r="AG3188" s="58">
        <f t="shared" si="1061"/>
        <v>0</v>
      </c>
      <c r="AH3188" s="56">
        <f t="shared" si="1056"/>
        <v>3</v>
      </c>
      <c r="AI3188" s="53">
        <f t="shared" si="1057"/>
        <v>0.22397796000366704</v>
      </c>
      <c r="AJ3188" s="56">
        <f t="shared" si="1058"/>
        <v>21.563499999999998</v>
      </c>
    </row>
    <row r="3189" spans="1:36" x14ac:dyDescent="0.25">
      <c r="A3189" s="50">
        <v>3145</v>
      </c>
      <c r="B3189" s="51">
        <v>42771</v>
      </c>
      <c r="C3189" s="75">
        <f t="shared" si="1063"/>
        <v>42771</v>
      </c>
      <c r="D3189" s="50" t="s">
        <v>1223</v>
      </c>
      <c r="E3189" s="50">
        <v>5.05</v>
      </c>
      <c r="F3189" s="50">
        <v>0</v>
      </c>
      <c r="G3189" s="50">
        <v>56</v>
      </c>
      <c r="H3189" s="50">
        <v>28</v>
      </c>
      <c r="I3189" s="53">
        <f t="shared" si="1044"/>
        <v>3.9212962962962963E-2</v>
      </c>
      <c r="J3189" s="54">
        <f t="shared" si="1045"/>
        <v>7.7649431609827652E-3</v>
      </c>
      <c r="K3189" s="50" t="s">
        <v>1889</v>
      </c>
      <c r="L3189" s="50" t="s">
        <v>1732</v>
      </c>
      <c r="M3189" s="55">
        <f t="shared" si="1046"/>
        <v>5.3659976387249158</v>
      </c>
      <c r="N3189" s="50">
        <v>0</v>
      </c>
      <c r="O3189" s="50" t="s">
        <v>319</v>
      </c>
      <c r="R3189" s="50" t="s">
        <v>1904</v>
      </c>
      <c r="S3189" s="151">
        <f t="shared" si="1047"/>
        <v>0.20344151081774844</v>
      </c>
      <c r="T3189" s="151">
        <f t="shared" si="1048"/>
        <v>0.10172075540887422</v>
      </c>
      <c r="V3189" s="393">
        <f t="shared" si="1059"/>
        <v>0</v>
      </c>
      <c r="W3189" s="393">
        <f t="shared" si="1060"/>
        <v>0</v>
      </c>
      <c r="X3189" s="53">
        <f t="shared" si="1049"/>
        <v>0.20344151081774844</v>
      </c>
      <c r="Y3189" s="53">
        <f t="shared" si="1050"/>
        <v>0.23983069081774844</v>
      </c>
      <c r="Z3189" s="53">
        <f t="shared" si="1051"/>
        <v>0.10172075540887422</v>
      </c>
      <c r="AA3189" s="53">
        <f t="shared" si="1052"/>
        <v>0.11991534540887422</v>
      </c>
      <c r="AB3189" s="50">
        <f t="shared" si="1053"/>
        <v>2627</v>
      </c>
      <c r="AC3189" s="50">
        <f t="shared" si="1062"/>
        <v>2017</v>
      </c>
      <c r="AD3189" s="50">
        <f t="shared" si="1054"/>
        <v>2</v>
      </c>
      <c r="AE3189" s="56">
        <f t="shared" si="1055"/>
        <v>201702</v>
      </c>
      <c r="AF3189" s="56">
        <f t="shared" si="1064"/>
        <v>6</v>
      </c>
      <c r="AG3189" s="58">
        <f t="shared" si="1061"/>
        <v>1</v>
      </c>
      <c r="AH3189" s="56">
        <f t="shared" si="1056"/>
        <v>5</v>
      </c>
      <c r="AI3189" s="53">
        <f t="shared" si="1057"/>
        <v>0.22163610081774843</v>
      </c>
      <c r="AJ3189" s="56">
        <f t="shared" si="1058"/>
        <v>21.563499999999998</v>
      </c>
    </row>
    <row r="3190" spans="1:36" x14ac:dyDescent="0.25">
      <c r="A3190" s="50">
        <v>3146</v>
      </c>
      <c r="B3190" s="51">
        <v>42772</v>
      </c>
      <c r="C3190" s="75">
        <f t="shared" si="1063"/>
        <v>42772</v>
      </c>
      <c r="D3190" s="50" t="s">
        <v>1223</v>
      </c>
      <c r="E3190" s="50">
        <v>2.5</v>
      </c>
      <c r="F3190" s="50">
        <v>0</v>
      </c>
      <c r="G3190" s="50">
        <v>25</v>
      </c>
      <c r="H3190" s="50">
        <v>0</v>
      </c>
      <c r="I3190" s="53">
        <f t="shared" si="1044"/>
        <v>1.7361111111111112E-2</v>
      </c>
      <c r="J3190" s="54">
        <f t="shared" si="1045"/>
        <v>6.9444444444444449E-3</v>
      </c>
      <c r="K3190" s="50" t="s">
        <v>1772</v>
      </c>
      <c r="L3190" s="50" t="s">
        <v>1048</v>
      </c>
      <c r="M3190" s="55">
        <f t="shared" si="1046"/>
        <v>6.0000000000000044</v>
      </c>
      <c r="N3190" s="50">
        <v>0</v>
      </c>
      <c r="O3190" s="50" t="s">
        <v>253</v>
      </c>
      <c r="S3190" s="151">
        <f t="shared" si="1047"/>
        <v>0.18194444444444446</v>
      </c>
      <c r="T3190" s="151">
        <f t="shared" si="1048"/>
        <v>9.0972222222222232E-2</v>
      </c>
      <c r="V3190" s="393">
        <f t="shared" si="1059"/>
        <v>0</v>
      </c>
      <c r="W3190" s="393">
        <f t="shared" si="1060"/>
        <v>0</v>
      </c>
      <c r="X3190" s="53">
        <f t="shared" si="1049"/>
        <v>0.18194444444444446</v>
      </c>
      <c r="Y3190" s="53">
        <f t="shared" si="1050"/>
        <v>0.21833362444444443</v>
      </c>
      <c r="Z3190" s="53">
        <f t="shared" si="1051"/>
        <v>9.0972222222222232E-2</v>
      </c>
      <c r="AA3190" s="53">
        <f t="shared" si="1052"/>
        <v>0.10916681222222221</v>
      </c>
      <c r="AB3190" s="50">
        <f t="shared" si="1053"/>
        <v>1725</v>
      </c>
      <c r="AC3190" s="50">
        <f t="shared" si="1062"/>
        <v>2017</v>
      </c>
      <c r="AD3190" s="50">
        <f t="shared" si="1054"/>
        <v>2</v>
      </c>
      <c r="AE3190" s="56">
        <f t="shared" si="1055"/>
        <v>201702</v>
      </c>
      <c r="AF3190" s="56">
        <f t="shared" si="1064"/>
        <v>6</v>
      </c>
      <c r="AG3190" s="58">
        <f t="shared" si="1061"/>
        <v>0</v>
      </c>
      <c r="AH3190" s="56">
        <f t="shared" si="1056"/>
        <v>6</v>
      </c>
      <c r="AI3190" s="53">
        <f t="shared" si="1057"/>
        <v>0.20013903444444445</v>
      </c>
      <c r="AJ3190" s="56">
        <f t="shared" si="1058"/>
        <v>10.674999999999999</v>
      </c>
    </row>
    <row r="3191" spans="1:36" x14ac:dyDescent="0.25">
      <c r="A3191" s="50">
        <v>3147</v>
      </c>
      <c r="B3191" s="51">
        <v>42774</v>
      </c>
      <c r="C3191" s="75">
        <f t="shared" si="1063"/>
        <v>42774</v>
      </c>
      <c r="D3191" s="50" t="s">
        <v>1223</v>
      </c>
      <c r="E3191" s="50">
        <v>3.1</v>
      </c>
      <c r="F3191" s="50">
        <v>0</v>
      </c>
      <c r="G3191" s="50">
        <v>32</v>
      </c>
      <c r="H3191" s="50">
        <v>54</v>
      </c>
      <c r="I3191" s="53">
        <f t="shared" si="1044"/>
        <v>2.2847222222222224E-2</v>
      </c>
      <c r="J3191" s="54">
        <f t="shared" si="1045"/>
        <v>7.3700716845878141E-3</v>
      </c>
      <c r="K3191" s="50" t="s">
        <v>1772</v>
      </c>
      <c r="L3191" s="50" t="s">
        <v>1357</v>
      </c>
      <c r="M3191" s="55">
        <f t="shared" si="1046"/>
        <v>5.6534954407294871</v>
      </c>
      <c r="N3191" s="50">
        <v>0</v>
      </c>
      <c r="O3191" s="50" t="s">
        <v>526</v>
      </c>
      <c r="R3191" s="50" t="s">
        <v>1905</v>
      </c>
      <c r="S3191" s="151">
        <f t="shared" si="1047"/>
        <v>0.19309587813620072</v>
      </c>
      <c r="T3191" s="151">
        <f t="shared" si="1048"/>
        <v>9.6547939068100358E-2</v>
      </c>
      <c r="V3191" s="393">
        <f t="shared" si="1059"/>
        <v>0</v>
      </c>
      <c r="W3191" s="393">
        <f t="shared" si="1060"/>
        <v>0</v>
      </c>
      <c r="X3191" s="53">
        <f t="shared" si="1049"/>
        <v>0.19309587813620072</v>
      </c>
      <c r="Y3191" s="53">
        <f t="shared" si="1050"/>
        <v>0.22948505813620074</v>
      </c>
      <c r="Z3191" s="53">
        <f t="shared" si="1051"/>
        <v>9.6547939068100358E-2</v>
      </c>
      <c r="AA3191" s="53">
        <f t="shared" si="1052"/>
        <v>0.11474252906810037</v>
      </c>
      <c r="AB3191" s="50">
        <f t="shared" si="1053"/>
        <v>2240</v>
      </c>
      <c r="AC3191" s="50">
        <f t="shared" si="1062"/>
        <v>2017</v>
      </c>
      <c r="AD3191" s="50">
        <f t="shared" si="1054"/>
        <v>2</v>
      </c>
      <c r="AE3191" s="56">
        <f t="shared" si="1055"/>
        <v>201702</v>
      </c>
      <c r="AF3191" s="56">
        <f t="shared" si="1064"/>
        <v>6</v>
      </c>
      <c r="AG3191" s="58">
        <f t="shared" si="1061"/>
        <v>1</v>
      </c>
      <c r="AH3191" s="56">
        <f t="shared" si="1056"/>
        <v>8</v>
      </c>
      <c r="AI3191" s="53">
        <f t="shared" si="1057"/>
        <v>0.21129046813620073</v>
      </c>
      <c r="AJ3191" s="56">
        <f t="shared" si="1058"/>
        <v>13.236999999999998</v>
      </c>
    </row>
    <row r="3192" spans="1:36" x14ac:dyDescent="0.25">
      <c r="A3192" s="50">
        <v>3148</v>
      </c>
      <c r="B3192" s="51">
        <v>42775</v>
      </c>
      <c r="C3192" s="75">
        <f t="shared" si="1063"/>
        <v>42775</v>
      </c>
      <c r="D3192" s="50" t="s">
        <v>1224</v>
      </c>
      <c r="E3192" s="50">
        <v>10</v>
      </c>
      <c r="F3192" s="50">
        <v>0</v>
      </c>
      <c r="G3192" s="50">
        <v>40</v>
      </c>
      <c r="H3192" s="50">
        <v>8</v>
      </c>
      <c r="I3192" s="53">
        <f t="shared" si="1044"/>
        <v>2.7870370370370368E-2</v>
      </c>
      <c r="J3192" s="54">
        <f t="shared" si="1045"/>
        <v>2.7870370370370367E-3</v>
      </c>
      <c r="K3192" s="50" t="s">
        <v>1342</v>
      </c>
      <c r="L3192" s="50" t="s">
        <v>1906</v>
      </c>
      <c r="M3192" s="55">
        <f t="shared" si="1046"/>
        <v>14.950166112956824</v>
      </c>
      <c r="N3192" s="50">
        <v>0</v>
      </c>
      <c r="O3192" s="50" t="s">
        <v>253</v>
      </c>
      <c r="R3192" s="50" t="s">
        <v>1907</v>
      </c>
      <c r="S3192" s="151">
        <f t="shared" si="1047"/>
        <v>0.31214814814814812</v>
      </c>
      <c r="T3192" s="151">
        <f t="shared" si="1048"/>
        <v>0.15607407407407406</v>
      </c>
      <c r="V3192" s="393">
        <f t="shared" si="1059"/>
        <v>0</v>
      </c>
      <c r="W3192" s="393">
        <f t="shared" si="1060"/>
        <v>0</v>
      </c>
      <c r="X3192" s="53">
        <f t="shared" si="1049"/>
        <v>7.302037037037036E-2</v>
      </c>
      <c r="Y3192" s="53">
        <f t="shared" si="1050"/>
        <v>0.10940955037037037</v>
      </c>
      <c r="Z3192" s="53">
        <f t="shared" si="1051"/>
        <v>3.651018518518518E-2</v>
      </c>
      <c r="AA3192" s="53">
        <f t="shared" si="1052"/>
        <v>5.4704775185185184E-2</v>
      </c>
      <c r="AB3192" s="50">
        <f t="shared" si="1053"/>
        <v>619</v>
      </c>
      <c r="AC3192" s="50">
        <f t="shared" si="1062"/>
        <v>2017</v>
      </c>
      <c r="AD3192" s="50">
        <f t="shared" si="1054"/>
        <v>2</v>
      </c>
      <c r="AE3192" s="56">
        <f t="shared" si="1055"/>
        <v>201702</v>
      </c>
      <c r="AF3192" s="56">
        <f t="shared" si="1064"/>
        <v>6</v>
      </c>
      <c r="AG3192" s="58">
        <f t="shared" si="1061"/>
        <v>0</v>
      </c>
      <c r="AH3192" s="56">
        <f t="shared" si="1056"/>
        <v>9</v>
      </c>
      <c r="AI3192" s="53">
        <f t="shared" si="1057"/>
        <v>9.1214960370370357E-2</v>
      </c>
      <c r="AJ3192" s="56">
        <f t="shared" si="1058"/>
        <v>10</v>
      </c>
    </row>
    <row r="3193" spans="1:36" x14ac:dyDescent="0.25">
      <c r="A3193" s="50">
        <v>3149</v>
      </c>
      <c r="B3193" s="51">
        <v>42776</v>
      </c>
      <c r="C3193" s="75">
        <f t="shared" si="1063"/>
        <v>42776</v>
      </c>
      <c r="D3193" s="50" t="s">
        <v>1223</v>
      </c>
      <c r="E3193" s="50">
        <v>3.1</v>
      </c>
      <c r="F3193" s="50">
        <v>0</v>
      </c>
      <c r="G3193" s="50">
        <v>31</v>
      </c>
      <c r="H3193" s="50">
        <v>32</v>
      </c>
      <c r="I3193" s="53">
        <f t="shared" si="1044"/>
        <v>2.1898148148148149E-2</v>
      </c>
      <c r="J3193" s="54">
        <f t="shared" si="1045"/>
        <v>7.0639187574671443E-3</v>
      </c>
      <c r="K3193" s="50" t="s">
        <v>1889</v>
      </c>
      <c r="L3193" s="50" t="s">
        <v>17</v>
      </c>
      <c r="M3193" s="55">
        <f t="shared" si="1046"/>
        <v>5.8985200845666013</v>
      </c>
      <c r="N3193" s="50">
        <v>0</v>
      </c>
      <c r="O3193" s="50" t="s">
        <v>253</v>
      </c>
      <c r="S3193" s="151">
        <f t="shared" si="1047"/>
        <v>0.18507467144563919</v>
      </c>
      <c r="T3193" s="151">
        <f t="shared" si="1048"/>
        <v>9.2537335722819594E-2</v>
      </c>
      <c r="V3193" s="393">
        <f t="shared" si="1059"/>
        <v>0</v>
      </c>
      <c r="W3193" s="393">
        <f t="shared" si="1060"/>
        <v>0</v>
      </c>
      <c r="X3193" s="53">
        <f t="shared" si="1049"/>
        <v>0.18507467144563919</v>
      </c>
      <c r="Y3193" s="53">
        <f t="shared" si="1050"/>
        <v>0.22146385144563915</v>
      </c>
      <c r="Z3193" s="53">
        <f t="shared" si="1051"/>
        <v>9.2537335722819594E-2</v>
      </c>
      <c r="AA3193" s="53">
        <f t="shared" si="1052"/>
        <v>0.11073192572281958</v>
      </c>
      <c r="AB3193" s="50">
        <f t="shared" si="1053"/>
        <v>1865</v>
      </c>
      <c r="AC3193" s="50">
        <f t="shared" si="1062"/>
        <v>2017</v>
      </c>
      <c r="AD3193" s="50">
        <f t="shared" si="1054"/>
        <v>2</v>
      </c>
      <c r="AE3193" s="56">
        <f t="shared" si="1055"/>
        <v>201702</v>
      </c>
      <c r="AF3193" s="56">
        <f t="shared" si="1064"/>
        <v>6</v>
      </c>
      <c r="AG3193" s="58">
        <f t="shared" si="1061"/>
        <v>0</v>
      </c>
      <c r="AH3193" s="56">
        <f t="shared" si="1056"/>
        <v>10</v>
      </c>
      <c r="AI3193" s="53">
        <f t="shared" si="1057"/>
        <v>0.20326926144563917</v>
      </c>
      <c r="AJ3193" s="56">
        <f t="shared" si="1058"/>
        <v>13.236999999999998</v>
      </c>
    </row>
    <row r="3194" spans="1:36" x14ac:dyDescent="0.25">
      <c r="A3194" s="50">
        <v>3150</v>
      </c>
      <c r="B3194" s="51">
        <v>42778</v>
      </c>
      <c r="C3194" s="75">
        <f t="shared" si="1063"/>
        <v>42778</v>
      </c>
      <c r="D3194" s="50" t="s">
        <v>1224</v>
      </c>
      <c r="E3194" s="50">
        <v>13.8</v>
      </c>
      <c r="F3194" s="50">
        <v>0</v>
      </c>
      <c r="G3194" s="50">
        <v>50</v>
      </c>
      <c r="H3194" s="50">
        <v>8</v>
      </c>
      <c r="I3194" s="53">
        <f t="shared" si="1044"/>
        <v>3.4814814814814812E-2</v>
      </c>
      <c r="J3194" s="54">
        <f t="shared" si="1045"/>
        <v>2.5228126677402036E-3</v>
      </c>
      <c r="K3194" s="50" t="s">
        <v>1342</v>
      </c>
      <c r="L3194" s="50" t="s">
        <v>1875</v>
      </c>
      <c r="M3194" s="55">
        <f t="shared" si="1046"/>
        <v>16.515957446808525</v>
      </c>
      <c r="N3194" s="50">
        <v>0</v>
      </c>
      <c r="O3194" s="50" t="s">
        <v>253</v>
      </c>
      <c r="S3194" s="151">
        <f t="shared" si="1047"/>
        <v>0.28255501878690281</v>
      </c>
      <c r="T3194" s="151">
        <f t="shared" si="1048"/>
        <v>0.14127750939345141</v>
      </c>
      <c r="V3194" s="393">
        <f t="shared" si="1059"/>
        <v>0</v>
      </c>
      <c r="W3194" s="393">
        <f t="shared" si="1060"/>
        <v>0</v>
      </c>
      <c r="X3194" s="53">
        <f t="shared" si="1049"/>
        <v>6.6097691894793337E-2</v>
      </c>
      <c r="Y3194" s="53">
        <f t="shared" si="1050"/>
        <v>0.10248687189479333</v>
      </c>
      <c r="Z3194" s="53">
        <f t="shared" si="1051"/>
        <v>3.3048845947396668E-2</v>
      </c>
      <c r="AA3194" s="53">
        <f t="shared" si="1052"/>
        <v>5.1243435947396665E-2</v>
      </c>
      <c r="AB3194" s="50">
        <f t="shared" si="1053"/>
        <v>419</v>
      </c>
      <c r="AC3194" s="50">
        <f t="shared" si="1062"/>
        <v>2017</v>
      </c>
      <c r="AD3194" s="50">
        <f t="shared" si="1054"/>
        <v>2</v>
      </c>
      <c r="AE3194" s="56">
        <f t="shared" si="1055"/>
        <v>201702</v>
      </c>
      <c r="AF3194" s="56">
        <f t="shared" si="1064"/>
        <v>7</v>
      </c>
      <c r="AG3194" s="58">
        <f t="shared" si="1061"/>
        <v>1</v>
      </c>
      <c r="AH3194" s="56">
        <f t="shared" si="1056"/>
        <v>12</v>
      </c>
      <c r="AI3194" s="53">
        <f t="shared" si="1057"/>
        <v>8.4292281894793333E-2</v>
      </c>
      <c r="AJ3194" s="56">
        <f t="shared" si="1058"/>
        <v>13.8</v>
      </c>
    </row>
    <row r="3195" spans="1:36" x14ac:dyDescent="0.25">
      <c r="A3195" s="50">
        <v>3151</v>
      </c>
      <c r="B3195" s="51">
        <v>42779</v>
      </c>
      <c r="C3195" s="75">
        <f t="shared" si="1063"/>
        <v>42779</v>
      </c>
      <c r="D3195" s="50" t="s">
        <v>1223</v>
      </c>
      <c r="E3195" s="50">
        <v>2</v>
      </c>
      <c r="F3195" s="50">
        <v>0</v>
      </c>
      <c r="G3195" s="50">
        <v>20</v>
      </c>
      <c r="H3195" s="50">
        <v>0</v>
      </c>
      <c r="I3195" s="53">
        <f t="shared" si="1044"/>
        <v>1.3888888888888888E-2</v>
      </c>
      <c r="J3195" s="54">
        <f t="shared" si="1045"/>
        <v>6.9444444444444441E-3</v>
      </c>
      <c r="K3195" s="50" t="s">
        <v>1772</v>
      </c>
      <c r="L3195" s="50" t="s">
        <v>1048</v>
      </c>
      <c r="M3195" s="55">
        <f t="shared" si="1046"/>
        <v>6.0000000000000053</v>
      </c>
      <c r="N3195" s="50">
        <v>0</v>
      </c>
      <c r="O3195" s="50" t="s">
        <v>253</v>
      </c>
      <c r="R3195" s="50" t="s">
        <v>1348</v>
      </c>
      <c r="S3195" s="151">
        <f t="shared" si="1047"/>
        <v>0.18194444444444444</v>
      </c>
      <c r="T3195" s="151">
        <f t="shared" si="1048"/>
        <v>9.0972222222222218E-2</v>
      </c>
      <c r="V3195" s="393">
        <f t="shared" si="1059"/>
        <v>0</v>
      </c>
      <c r="W3195" s="393">
        <f t="shared" si="1060"/>
        <v>0</v>
      </c>
      <c r="X3195" s="53">
        <f t="shared" si="1049"/>
        <v>0.18194444444444444</v>
      </c>
      <c r="Y3195" s="53">
        <f t="shared" si="1050"/>
        <v>0.21833362444444443</v>
      </c>
      <c r="Z3195" s="53">
        <f t="shared" si="1051"/>
        <v>9.0972222222222218E-2</v>
      </c>
      <c r="AA3195" s="53">
        <f t="shared" si="1052"/>
        <v>0.10916681222222221</v>
      </c>
      <c r="AB3195" s="50">
        <f t="shared" si="1053"/>
        <v>1699</v>
      </c>
      <c r="AC3195" s="50">
        <f t="shared" si="1062"/>
        <v>2017</v>
      </c>
      <c r="AD3195" s="50">
        <f t="shared" si="1054"/>
        <v>2</v>
      </c>
      <c r="AE3195" s="56">
        <f t="shared" si="1055"/>
        <v>201702</v>
      </c>
      <c r="AF3195" s="56">
        <f t="shared" si="1064"/>
        <v>7</v>
      </c>
      <c r="AG3195" s="58">
        <f t="shared" si="1061"/>
        <v>0</v>
      </c>
      <c r="AH3195" s="56">
        <f t="shared" si="1056"/>
        <v>13</v>
      </c>
      <c r="AI3195" s="53">
        <f t="shared" si="1057"/>
        <v>0.20013903444444442</v>
      </c>
      <c r="AJ3195" s="56">
        <f t="shared" si="1058"/>
        <v>8.5399999999999991</v>
      </c>
    </row>
    <row r="3196" spans="1:36" x14ac:dyDescent="0.25">
      <c r="A3196" s="50">
        <v>3152</v>
      </c>
      <c r="B3196" s="51">
        <v>42780</v>
      </c>
      <c r="C3196" s="75">
        <f t="shared" si="1063"/>
        <v>42780</v>
      </c>
      <c r="D3196" s="50" t="s">
        <v>1224</v>
      </c>
      <c r="E3196" s="50">
        <v>12.5</v>
      </c>
      <c r="F3196" s="50">
        <v>0</v>
      </c>
      <c r="G3196" s="50">
        <v>40</v>
      </c>
      <c r="H3196" s="50">
        <v>40</v>
      </c>
      <c r="I3196" s="53">
        <f t="shared" si="1044"/>
        <v>2.8240740740740736E-2</v>
      </c>
      <c r="J3196" s="54">
        <f t="shared" si="1045"/>
        <v>2.259259259259259E-3</v>
      </c>
      <c r="K3196" s="50" t="s">
        <v>921</v>
      </c>
      <c r="L3196" s="50" t="s">
        <v>1132</v>
      </c>
      <c r="M3196" s="55">
        <f t="shared" si="1046"/>
        <v>18.44262295081969</v>
      </c>
      <c r="N3196" s="50">
        <v>0</v>
      </c>
      <c r="O3196" s="50" t="s">
        <v>253</v>
      </c>
      <c r="R3196" s="50" t="s">
        <v>1908</v>
      </c>
      <c r="S3196" s="151">
        <f t="shared" si="1047"/>
        <v>0.253037037037037</v>
      </c>
      <c r="T3196" s="151">
        <f t="shared" si="1048"/>
        <v>0.1265185185185185</v>
      </c>
      <c r="V3196" s="393">
        <f t="shared" si="1059"/>
        <v>0</v>
      </c>
      <c r="W3196" s="393">
        <f t="shared" si="1060"/>
        <v>0</v>
      </c>
      <c r="X3196" s="53">
        <f t="shared" si="1049"/>
        <v>5.9192592592592588E-2</v>
      </c>
      <c r="Y3196" s="53">
        <f t="shared" si="1050"/>
        <v>9.5581772592592582E-2</v>
      </c>
      <c r="Z3196" s="53">
        <f t="shared" si="1051"/>
        <v>2.9596296296296294E-2</v>
      </c>
      <c r="AA3196" s="53">
        <f t="shared" si="1052"/>
        <v>4.7790886296296291E-2</v>
      </c>
      <c r="AB3196" s="50">
        <f t="shared" si="1053"/>
        <v>284</v>
      </c>
      <c r="AC3196" s="50">
        <f t="shared" si="1062"/>
        <v>2017</v>
      </c>
      <c r="AD3196" s="50">
        <f t="shared" si="1054"/>
        <v>2</v>
      </c>
      <c r="AE3196" s="56">
        <f t="shared" si="1055"/>
        <v>201702</v>
      </c>
      <c r="AF3196" s="56">
        <f t="shared" si="1064"/>
        <v>7</v>
      </c>
      <c r="AG3196" s="58">
        <f t="shared" si="1061"/>
        <v>0</v>
      </c>
      <c r="AH3196" s="56">
        <f t="shared" si="1056"/>
        <v>14</v>
      </c>
      <c r="AI3196" s="53">
        <f t="shared" si="1057"/>
        <v>7.7387182592592585E-2</v>
      </c>
      <c r="AJ3196" s="56">
        <f t="shared" si="1058"/>
        <v>12.5</v>
      </c>
    </row>
    <row r="3197" spans="1:36" x14ac:dyDescent="0.25">
      <c r="A3197" s="50">
        <v>3153</v>
      </c>
      <c r="B3197" s="51">
        <v>42782</v>
      </c>
      <c r="C3197" s="75">
        <f t="shared" si="1063"/>
        <v>42782</v>
      </c>
      <c r="D3197" s="50" t="s">
        <v>1224</v>
      </c>
      <c r="E3197" s="50">
        <v>10</v>
      </c>
      <c r="F3197" s="50">
        <v>0</v>
      </c>
      <c r="G3197" s="50">
        <v>26</v>
      </c>
      <c r="H3197" s="50">
        <v>40</v>
      </c>
      <c r="I3197" s="53">
        <f t="shared" si="1044"/>
        <v>1.8518518518518521E-2</v>
      </c>
      <c r="J3197" s="54">
        <f t="shared" si="1045"/>
        <v>1.8518518518518521E-3</v>
      </c>
      <c r="K3197" s="50" t="s">
        <v>921</v>
      </c>
      <c r="L3197" s="50" t="s">
        <v>1132</v>
      </c>
      <c r="M3197" s="55">
        <f t="shared" si="1046"/>
        <v>22.500000000000014</v>
      </c>
      <c r="N3197" s="50">
        <v>0</v>
      </c>
      <c r="O3197" s="50" t="s">
        <v>253</v>
      </c>
      <c r="S3197" s="151">
        <f t="shared" si="1047"/>
        <v>0.20740740740740743</v>
      </c>
      <c r="T3197" s="151">
        <f t="shared" si="1048"/>
        <v>0.10370370370370371</v>
      </c>
      <c r="V3197" s="393">
        <f t="shared" si="1059"/>
        <v>0</v>
      </c>
      <c r="W3197" s="393">
        <f t="shared" si="1060"/>
        <v>0</v>
      </c>
      <c r="X3197" s="53">
        <f t="shared" si="1049"/>
        <v>4.8518518518518523E-2</v>
      </c>
      <c r="Y3197" s="53">
        <f t="shared" si="1050"/>
        <v>8.4907698518518523E-2</v>
      </c>
      <c r="Z3197" s="53">
        <f t="shared" si="1051"/>
        <v>2.4259259259259262E-2</v>
      </c>
      <c r="AA3197" s="53">
        <f t="shared" si="1052"/>
        <v>4.2453849259259262E-2</v>
      </c>
      <c r="AB3197" s="50">
        <f t="shared" si="1053"/>
        <v>91</v>
      </c>
      <c r="AC3197" s="50">
        <f t="shared" si="1062"/>
        <v>2017</v>
      </c>
      <c r="AD3197" s="50">
        <f t="shared" si="1054"/>
        <v>2</v>
      </c>
      <c r="AE3197" s="56">
        <f t="shared" si="1055"/>
        <v>201702</v>
      </c>
      <c r="AF3197" s="56">
        <f t="shared" si="1064"/>
        <v>7</v>
      </c>
      <c r="AG3197" s="58">
        <f t="shared" si="1061"/>
        <v>1</v>
      </c>
      <c r="AH3197" s="56">
        <f t="shared" si="1056"/>
        <v>16</v>
      </c>
      <c r="AI3197" s="53">
        <f t="shared" si="1057"/>
        <v>6.6713108518518527E-2</v>
      </c>
      <c r="AJ3197" s="56">
        <f t="shared" si="1058"/>
        <v>10</v>
      </c>
    </row>
    <row r="3198" spans="1:36" x14ac:dyDescent="0.25">
      <c r="A3198" s="50">
        <v>3154</v>
      </c>
      <c r="B3198" s="51">
        <v>42782</v>
      </c>
      <c r="C3198" s="75">
        <f t="shared" si="1063"/>
        <v>42782</v>
      </c>
      <c r="D3198" s="50" t="s">
        <v>1225</v>
      </c>
      <c r="E3198" s="50">
        <v>1</v>
      </c>
      <c r="F3198" s="50">
        <v>0</v>
      </c>
      <c r="G3198" s="50">
        <v>30</v>
      </c>
      <c r="H3198" s="50">
        <v>27</v>
      </c>
      <c r="I3198" s="53">
        <f t="shared" si="1044"/>
        <v>2.1145833333333332E-2</v>
      </c>
      <c r="J3198" s="54">
        <f t="shared" si="1045"/>
        <v>2.1145833333333332E-2</v>
      </c>
      <c r="K3198" s="50" t="s">
        <v>1856</v>
      </c>
      <c r="L3198" s="50" t="s">
        <v>1304</v>
      </c>
      <c r="M3198" s="55">
        <f t="shared" si="1046"/>
        <v>1.9704433497536962</v>
      </c>
      <c r="N3198" s="50">
        <v>0</v>
      </c>
      <c r="O3198" s="50" t="s">
        <v>253</v>
      </c>
      <c r="S3198" s="151">
        <f t="shared" si="1047"/>
        <v>5.0749999999999997E-2</v>
      </c>
      <c r="T3198" s="151">
        <f t="shared" si="1048"/>
        <v>2.5374999999999998E-2</v>
      </c>
      <c r="V3198" s="393">
        <f t="shared" si="1059"/>
        <v>0</v>
      </c>
      <c r="W3198" s="393">
        <f t="shared" si="1060"/>
        <v>0</v>
      </c>
      <c r="X3198" s="53">
        <f t="shared" si="1049"/>
        <v>0.5540208333333333</v>
      </c>
      <c r="Y3198" s="53">
        <f t="shared" si="1050"/>
        <v>0.59041001333333321</v>
      </c>
      <c r="Z3198" s="53">
        <f t="shared" si="1051"/>
        <v>0.27701041666666665</v>
      </c>
      <c r="AA3198" s="53">
        <f t="shared" si="1052"/>
        <v>0.2952050066666666</v>
      </c>
      <c r="AB3198" s="50">
        <f t="shared" si="1053"/>
        <v>3646</v>
      </c>
      <c r="AC3198" s="50">
        <f t="shared" si="1062"/>
        <v>2017</v>
      </c>
      <c r="AD3198" s="50">
        <f t="shared" si="1054"/>
        <v>2</v>
      </c>
      <c r="AE3198" s="56">
        <f t="shared" si="1055"/>
        <v>201702</v>
      </c>
      <c r="AF3198" s="56">
        <f t="shared" si="1064"/>
        <v>7</v>
      </c>
      <c r="AG3198" s="58">
        <f t="shared" si="1061"/>
        <v>0</v>
      </c>
      <c r="AH3198" s="56">
        <f t="shared" si="1056"/>
        <v>16</v>
      </c>
      <c r="AI3198" s="53">
        <f t="shared" si="1057"/>
        <v>0.5722154233333332</v>
      </c>
      <c r="AJ3198" s="56">
        <f t="shared" si="1058"/>
        <v>46.7</v>
      </c>
    </row>
    <row r="3199" spans="1:36" x14ac:dyDescent="0.25">
      <c r="A3199" s="50">
        <v>3155</v>
      </c>
      <c r="B3199" s="51">
        <v>42784</v>
      </c>
      <c r="C3199" s="75">
        <f t="shared" si="1063"/>
        <v>42784</v>
      </c>
      <c r="D3199" s="50" t="s">
        <v>1223</v>
      </c>
      <c r="E3199" s="50">
        <v>3.1</v>
      </c>
      <c r="F3199" s="50">
        <v>0</v>
      </c>
      <c r="G3199" s="50">
        <v>34</v>
      </c>
      <c r="H3199" s="50">
        <v>12</v>
      </c>
      <c r="I3199" s="53">
        <f t="shared" si="1044"/>
        <v>2.3750000000000004E-2</v>
      </c>
      <c r="J3199" s="54">
        <f t="shared" si="1045"/>
        <v>7.6612903225806465E-3</v>
      </c>
      <c r="K3199" s="50" t="s">
        <v>1889</v>
      </c>
      <c r="L3199" s="50" t="s">
        <v>1814</v>
      </c>
      <c r="M3199" s="55">
        <f t="shared" si="1046"/>
        <v>5.4385964912280738</v>
      </c>
      <c r="N3199" s="50">
        <v>0</v>
      </c>
      <c r="O3199" s="50" t="s">
        <v>255</v>
      </c>
      <c r="S3199" s="151">
        <f t="shared" si="1047"/>
        <v>0.20072580645161292</v>
      </c>
      <c r="T3199" s="151">
        <f t="shared" si="1048"/>
        <v>0.10036290322580646</v>
      </c>
      <c r="V3199" s="393">
        <f t="shared" si="1059"/>
        <v>0</v>
      </c>
      <c r="W3199" s="393">
        <f t="shared" si="1060"/>
        <v>0</v>
      </c>
      <c r="X3199" s="53">
        <f t="shared" si="1049"/>
        <v>0.20072580645161292</v>
      </c>
      <c r="Y3199" s="53">
        <f t="shared" si="1050"/>
        <v>0.23711498645161291</v>
      </c>
      <c r="Z3199" s="53">
        <f t="shared" si="1051"/>
        <v>0.10036290322580646</v>
      </c>
      <c r="AA3199" s="53">
        <f t="shared" si="1052"/>
        <v>0.11855749322580646</v>
      </c>
      <c r="AB3199" s="50">
        <f t="shared" si="1053"/>
        <v>2531</v>
      </c>
      <c r="AC3199" s="50">
        <f t="shared" si="1062"/>
        <v>2017</v>
      </c>
      <c r="AD3199" s="50">
        <f t="shared" si="1054"/>
        <v>2</v>
      </c>
      <c r="AE3199" s="56">
        <f t="shared" si="1055"/>
        <v>201702</v>
      </c>
      <c r="AF3199" s="56">
        <f t="shared" si="1064"/>
        <v>7</v>
      </c>
      <c r="AG3199" s="58">
        <f t="shared" si="1061"/>
        <v>1</v>
      </c>
      <c r="AH3199" s="56">
        <f t="shared" si="1056"/>
        <v>18</v>
      </c>
      <c r="AI3199" s="53">
        <f t="shared" si="1057"/>
        <v>0.21892039645161293</v>
      </c>
      <c r="AJ3199" s="56">
        <f t="shared" si="1058"/>
        <v>13.236999999999998</v>
      </c>
    </row>
    <row r="3200" spans="1:36" x14ac:dyDescent="0.25">
      <c r="A3200" s="50">
        <v>3156</v>
      </c>
      <c r="B3200" s="51">
        <v>42785</v>
      </c>
      <c r="C3200" s="75">
        <f t="shared" si="1063"/>
        <v>42785</v>
      </c>
      <c r="D3200" s="50" t="s">
        <v>1223</v>
      </c>
      <c r="E3200" s="50">
        <v>5</v>
      </c>
      <c r="F3200" s="50">
        <v>1</v>
      </c>
      <c r="G3200" s="50">
        <v>1</v>
      </c>
      <c r="H3200" s="50">
        <v>8</v>
      </c>
      <c r="I3200" s="53">
        <f t="shared" si="1044"/>
        <v>4.2453703703703709E-2</v>
      </c>
      <c r="J3200" s="54">
        <f t="shared" si="1045"/>
        <v>8.4907407407407414E-3</v>
      </c>
      <c r="K3200" s="50" t="s">
        <v>1889</v>
      </c>
      <c r="L3200" s="50" t="s">
        <v>1915</v>
      </c>
      <c r="M3200" s="55">
        <f t="shared" si="1046"/>
        <v>4.9073064340239947</v>
      </c>
      <c r="N3200" s="50">
        <v>0</v>
      </c>
      <c r="O3200" s="50" t="s">
        <v>255</v>
      </c>
      <c r="S3200" s="151">
        <f t="shared" si="1047"/>
        <v>0.22245740740740741</v>
      </c>
      <c r="T3200" s="151">
        <f t="shared" si="1048"/>
        <v>0.1112287037037037</v>
      </c>
      <c r="V3200" s="393">
        <f t="shared" si="1059"/>
        <v>0</v>
      </c>
      <c r="W3200" s="393">
        <f t="shared" si="1060"/>
        <v>0</v>
      </c>
      <c r="X3200" s="53">
        <f t="shared" si="1049"/>
        <v>0.22245740740740741</v>
      </c>
      <c r="Y3200" s="53">
        <f t="shared" si="1050"/>
        <v>0.2588465874074074</v>
      </c>
      <c r="Z3200" s="53">
        <f t="shared" si="1051"/>
        <v>0.1112287037037037</v>
      </c>
      <c r="AA3200" s="53">
        <f t="shared" si="1052"/>
        <v>0.1294232937037037</v>
      </c>
      <c r="AB3200" s="50">
        <f t="shared" si="1053"/>
        <v>3089</v>
      </c>
      <c r="AC3200" s="50">
        <f t="shared" si="1062"/>
        <v>2017</v>
      </c>
      <c r="AD3200" s="50">
        <f t="shared" si="1054"/>
        <v>2</v>
      </c>
      <c r="AE3200" s="56">
        <f t="shared" si="1055"/>
        <v>201702</v>
      </c>
      <c r="AF3200" s="56">
        <f t="shared" si="1064"/>
        <v>8</v>
      </c>
      <c r="AG3200" s="58">
        <f t="shared" si="1061"/>
        <v>0</v>
      </c>
      <c r="AH3200" s="56">
        <f t="shared" si="1056"/>
        <v>19</v>
      </c>
      <c r="AI3200" s="53">
        <f t="shared" si="1057"/>
        <v>0.24065199740740739</v>
      </c>
      <c r="AJ3200" s="56">
        <f t="shared" si="1058"/>
        <v>21.349999999999998</v>
      </c>
    </row>
    <row r="3201" spans="1:36" x14ac:dyDescent="0.25">
      <c r="A3201" s="50">
        <v>3157</v>
      </c>
      <c r="B3201" s="51">
        <v>42786</v>
      </c>
      <c r="C3201" s="75">
        <f t="shared" si="1063"/>
        <v>42786</v>
      </c>
      <c r="D3201" s="50" t="s">
        <v>1223</v>
      </c>
      <c r="E3201" s="50">
        <v>3.1</v>
      </c>
      <c r="F3201" s="50">
        <v>0</v>
      </c>
      <c r="G3201" s="50">
        <v>33</v>
      </c>
      <c r="H3201" s="50">
        <v>35</v>
      </c>
      <c r="I3201" s="53">
        <f t="shared" si="1044"/>
        <v>2.3321759259259261E-2</v>
      </c>
      <c r="J3201" s="54">
        <f t="shared" si="1045"/>
        <v>7.5231481481481486E-3</v>
      </c>
      <c r="K3201" s="50" t="s">
        <v>1772</v>
      </c>
      <c r="L3201" s="50" t="s">
        <v>1357</v>
      </c>
      <c r="M3201" s="55">
        <f t="shared" si="1046"/>
        <v>5.5384615384615428</v>
      </c>
      <c r="N3201" s="50">
        <v>0</v>
      </c>
      <c r="O3201" s="50" t="s">
        <v>377</v>
      </c>
      <c r="S3201" s="151">
        <f t="shared" si="1047"/>
        <v>0.19710648148148149</v>
      </c>
      <c r="T3201" s="151">
        <f t="shared" si="1048"/>
        <v>9.8553240740740747E-2</v>
      </c>
      <c r="V3201" s="393">
        <f t="shared" si="1059"/>
        <v>0</v>
      </c>
      <c r="W3201" s="393">
        <f t="shared" si="1060"/>
        <v>0</v>
      </c>
      <c r="X3201" s="53">
        <f t="shared" si="1049"/>
        <v>0.19710648148148149</v>
      </c>
      <c r="Y3201" s="53">
        <f t="shared" si="1050"/>
        <v>0.23349566148148149</v>
      </c>
      <c r="Z3201" s="53">
        <f t="shared" si="1051"/>
        <v>9.8553240740740747E-2</v>
      </c>
      <c r="AA3201" s="53">
        <f t="shared" si="1052"/>
        <v>0.11674783074074074</v>
      </c>
      <c r="AB3201" s="50">
        <f t="shared" si="1053"/>
        <v>2400</v>
      </c>
      <c r="AC3201" s="50">
        <f t="shared" si="1062"/>
        <v>2017</v>
      </c>
      <c r="AD3201" s="50">
        <f t="shared" si="1054"/>
        <v>2</v>
      </c>
      <c r="AE3201" s="56">
        <f t="shared" si="1055"/>
        <v>201702</v>
      </c>
      <c r="AF3201" s="56">
        <f t="shared" si="1064"/>
        <v>8</v>
      </c>
      <c r="AG3201" s="58">
        <f t="shared" si="1061"/>
        <v>0</v>
      </c>
      <c r="AH3201" s="56">
        <f t="shared" si="1056"/>
        <v>20</v>
      </c>
      <c r="AI3201" s="53">
        <f t="shared" si="1057"/>
        <v>0.21530107148148148</v>
      </c>
      <c r="AJ3201" s="56">
        <f t="shared" si="1058"/>
        <v>13.236999999999998</v>
      </c>
    </row>
    <row r="3202" spans="1:36" x14ac:dyDescent="0.25">
      <c r="A3202" s="50">
        <v>3158</v>
      </c>
      <c r="B3202" s="51">
        <v>42788</v>
      </c>
      <c r="C3202" s="75">
        <f t="shared" si="1063"/>
        <v>42788</v>
      </c>
      <c r="D3202" s="50" t="s">
        <v>1223</v>
      </c>
      <c r="E3202" s="50">
        <v>3.1</v>
      </c>
      <c r="F3202" s="50">
        <v>0</v>
      </c>
      <c r="G3202" s="50">
        <v>33</v>
      </c>
      <c r="H3202" s="50">
        <v>20</v>
      </c>
      <c r="I3202" s="53">
        <f t="shared" ref="I3202:I3265" si="1065">IF(E3202&gt;0,TIME(F3202,G3202,H3202),"")</f>
        <v>2.314814814814815E-2</v>
      </c>
      <c r="J3202" s="54">
        <f t="shared" ref="J3202:J3265" si="1066">IF(E3202&gt;0,TIME(F3202,G3202,H3202)/E3202,"")</f>
        <v>7.4671445639187583E-3</v>
      </c>
      <c r="K3202" s="50" t="s">
        <v>1772</v>
      </c>
      <c r="L3202" s="50" t="s">
        <v>1357</v>
      </c>
      <c r="M3202" s="55">
        <f t="shared" ref="M3202:M3265" si="1067">IF(D3202&gt;0,0.0416666666666667/J3202,"")</f>
        <v>5.5800000000000036</v>
      </c>
      <c r="N3202" s="50">
        <v>0</v>
      </c>
      <c r="O3202" s="50" t="s">
        <v>377</v>
      </c>
      <c r="R3202" s="50" t="s">
        <v>1916</v>
      </c>
      <c r="S3202" s="151">
        <f t="shared" ref="S3202:S3265" si="1068">IF("1-Swim"=D3202,J3202*2.4,IF("2-Bike"=D3202,J3202*112,IF("3-Run"=D3202,J3202*26.2,0)))</f>
        <v>0.19563918757467147</v>
      </c>
      <c r="T3202" s="151">
        <f t="shared" ref="T3202:T3265" si="1069">S3202/2</f>
        <v>9.7819593787335735E-2</v>
      </c>
      <c r="V3202" s="393">
        <f t="shared" si="1059"/>
        <v>0</v>
      </c>
      <c r="W3202" s="393">
        <f t="shared" si="1060"/>
        <v>0</v>
      </c>
      <c r="X3202" s="53">
        <f t="shared" ref="X3202:X3265" si="1070">J3202*26.2</f>
        <v>0.19563918757467147</v>
      </c>
      <c r="Y3202" s="53">
        <f t="shared" ref="Y3202:Y3265" si="1071">(J3202+0.0013889)*26.2</f>
        <v>0.23202836757467143</v>
      </c>
      <c r="Z3202" s="53">
        <f t="shared" ref="Z3202:Z3265" si="1072">X3202/2</f>
        <v>9.7819593787335735E-2</v>
      </c>
      <c r="AA3202" s="53">
        <f t="shared" ref="AA3202:AA3265" si="1073">Y3202/2</f>
        <v>0.11601418378733572</v>
      </c>
      <c r="AB3202" s="50">
        <f t="shared" ref="AB3202:AB3265" si="1074">RANK(J3202,J:J,1)</f>
        <v>2336</v>
      </c>
      <c r="AC3202" s="50">
        <f t="shared" si="1062"/>
        <v>2017</v>
      </c>
      <c r="AD3202" s="50">
        <f t="shared" ref="AD3202:AD3265" si="1075">MONTH(B3202)</f>
        <v>2</v>
      </c>
      <c r="AE3202" s="56">
        <f t="shared" ref="AE3202:AE3265" si="1076">AC3202*100+AD3202</f>
        <v>201702</v>
      </c>
      <c r="AF3202" s="56">
        <f t="shared" si="1064"/>
        <v>8</v>
      </c>
      <c r="AG3202" s="58">
        <f t="shared" si="1061"/>
        <v>1</v>
      </c>
      <c r="AH3202" s="56">
        <f t="shared" ref="AH3202:AH3265" si="1077">DAY(B3202)</f>
        <v>22</v>
      </c>
      <c r="AI3202" s="53">
        <f t="shared" ref="AI3202:AI3265" si="1078">Z3202+AA3202</f>
        <v>0.21383377757467145</v>
      </c>
      <c r="AJ3202" s="56">
        <f t="shared" ref="AJ3202:AJ3265" si="1079">IF("1-Swim"=D3202,E3202*46.7,IF("2-Bike"=D3202,E3202,IF("3-Run"=D3202,E3202*4.27,0)))</f>
        <v>13.236999999999998</v>
      </c>
    </row>
    <row r="3203" spans="1:36" x14ac:dyDescent="0.25">
      <c r="A3203" s="50">
        <v>3159</v>
      </c>
      <c r="B3203" s="51">
        <v>42789</v>
      </c>
      <c r="C3203" s="75">
        <f t="shared" si="1063"/>
        <v>42789</v>
      </c>
      <c r="D3203" s="50" t="s">
        <v>1223</v>
      </c>
      <c r="E3203" s="50">
        <v>3.1</v>
      </c>
      <c r="F3203" s="50">
        <v>0</v>
      </c>
      <c r="G3203" s="50">
        <v>36</v>
      </c>
      <c r="H3203" s="50">
        <v>17</v>
      </c>
      <c r="I3203" s="53">
        <f t="shared" si="1065"/>
        <v>2.5196759259259256E-2</v>
      </c>
      <c r="J3203" s="54">
        <f t="shared" si="1066"/>
        <v>8.127986857825566E-3</v>
      </c>
      <c r="K3203" s="50" t="s">
        <v>1772</v>
      </c>
      <c r="L3203" s="50" t="s">
        <v>1357</v>
      </c>
      <c r="M3203" s="55">
        <f t="shared" si="1067"/>
        <v>5.1263206247129123</v>
      </c>
      <c r="N3203" s="50">
        <v>119</v>
      </c>
      <c r="O3203" s="50" t="s">
        <v>377</v>
      </c>
      <c r="S3203" s="151">
        <f t="shared" si="1068"/>
        <v>0.21295325567502982</v>
      </c>
      <c r="T3203" s="151">
        <f t="shared" si="1069"/>
        <v>0.10647662783751491</v>
      </c>
      <c r="V3203" s="393">
        <f t="shared" ref="V3203:V3266" si="1080">U3203*0.000568182</f>
        <v>0</v>
      </c>
      <c r="W3203" s="393">
        <f t="shared" ref="W3203:W3266" si="1081">U3203*0.0006213713910761</f>
        <v>0</v>
      </c>
      <c r="X3203" s="53">
        <f t="shared" si="1070"/>
        <v>0.21295325567502982</v>
      </c>
      <c r="Y3203" s="53">
        <f t="shared" si="1071"/>
        <v>0.24934243567502984</v>
      </c>
      <c r="Z3203" s="53">
        <f t="shared" si="1072"/>
        <v>0.10647662783751491</v>
      </c>
      <c r="AA3203" s="53">
        <f t="shared" si="1073"/>
        <v>0.12467121783751492</v>
      </c>
      <c r="AB3203" s="50">
        <f t="shared" si="1074"/>
        <v>2888</v>
      </c>
      <c r="AC3203" s="50">
        <f t="shared" si="1062"/>
        <v>2017</v>
      </c>
      <c r="AD3203" s="50">
        <f t="shared" si="1075"/>
        <v>2</v>
      </c>
      <c r="AE3203" s="56">
        <f t="shared" si="1076"/>
        <v>201702</v>
      </c>
      <c r="AF3203" s="56">
        <f t="shared" si="1064"/>
        <v>8</v>
      </c>
      <c r="AG3203" s="58">
        <f t="shared" si="1061"/>
        <v>0</v>
      </c>
      <c r="AH3203" s="56">
        <f t="shared" si="1077"/>
        <v>23</v>
      </c>
      <c r="AI3203" s="53">
        <f t="shared" si="1078"/>
        <v>0.23114784567502983</v>
      </c>
      <c r="AJ3203" s="56">
        <f t="shared" si="1079"/>
        <v>13.236999999999998</v>
      </c>
    </row>
    <row r="3204" spans="1:36" ht="15.75" customHeight="1" x14ac:dyDescent="0.25">
      <c r="A3204" s="50">
        <v>3161</v>
      </c>
      <c r="B3204" s="51">
        <v>42789</v>
      </c>
      <c r="C3204" s="75">
        <f t="shared" si="1063"/>
        <v>42789</v>
      </c>
      <c r="D3204" s="50" t="s">
        <v>1225</v>
      </c>
      <c r="E3204" s="50">
        <v>1</v>
      </c>
      <c r="F3204" s="50">
        <v>0</v>
      </c>
      <c r="G3204" s="50">
        <v>35</v>
      </c>
      <c r="H3204" s="50">
        <v>0</v>
      </c>
      <c r="I3204" s="53">
        <f t="shared" si="1065"/>
        <v>2.4305555555555556E-2</v>
      </c>
      <c r="J3204" s="54">
        <f t="shared" si="1066"/>
        <v>2.4305555555555556E-2</v>
      </c>
      <c r="K3204" s="50" t="s">
        <v>1856</v>
      </c>
      <c r="L3204" s="50" t="s">
        <v>1304</v>
      </c>
      <c r="M3204" s="55">
        <f t="shared" si="1067"/>
        <v>1.7142857142857155</v>
      </c>
      <c r="N3204" s="50">
        <v>0</v>
      </c>
      <c r="O3204" s="50" t="s">
        <v>253</v>
      </c>
      <c r="S3204" s="151">
        <f t="shared" si="1068"/>
        <v>5.8333333333333334E-2</v>
      </c>
      <c r="T3204" s="151">
        <f t="shared" si="1069"/>
        <v>2.9166666666666667E-2</v>
      </c>
      <c r="V3204" s="393">
        <f t="shared" si="1080"/>
        <v>0</v>
      </c>
      <c r="W3204" s="393">
        <f t="shared" si="1081"/>
        <v>0</v>
      </c>
      <c r="X3204" s="53">
        <f t="shared" si="1070"/>
        <v>0.63680555555555551</v>
      </c>
      <c r="Y3204" s="53">
        <f t="shared" si="1071"/>
        <v>0.67319473555555553</v>
      </c>
      <c r="Z3204" s="53">
        <f t="shared" si="1072"/>
        <v>0.31840277777777776</v>
      </c>
      <c r="AA3204" s="53">
        <f t="shared" si="1073"/>
        <v>0.33659736777777777</v>
      </c>
      <c r="AB3204" s="50">
        <f t="shared" si="1074"/>
        <v>3790</v>
      </c>
      <c r="AC3204" s="50">
        <f t="shared" si="1062"/>
        <v>2017</v>
      </c>
      <c r="AD3204" s="50">
        <f t="shared" si="1075"/>
        <v>2</v>
      </c>
      <c r="AE3204" s="56">
        <f t="shared" si="1076"/>
        <v>201702</v>
      </c>
      <c r="AF3204" s="56">
        <f t="shared" si="1064"/>
        <v>8</v>
      </c>
      <c r="AG3204" s="58">
        <f t="shared" si="1061"/>
        <v>0</v>
      </c>
      <c r="AH3204" s="56">
        <f t="shared" si="1077"/>
        <v>23</v>
      </c>
      <c r="AI3204" s="53">
        <f t="shared" si="1078"/>
        <v>0.65500014555555552</v>
      </c>
      <c r="AJ3204" s="56">
        <f t="shared" si="1079"/>
        <v>46.7</v>
      </c>
    </row>
    <row r="3205" spans="1:36" x14ac:dyDescent="0.25">
      <c r="A3205" s="50">
        <v>3160</v>
      </c>
      <c r="B3205" s="51">
        <v>42790</v>
      </c>
      <c r="C3205" s="75">
        <f t="shared" si="1063"/>
        <v>42790</v>
      </c>
      <c r="D3205" s="50" t="s">
        <v>1223</v>
      </c>
      <c r="E3205" s="50">
        <v>5.05</v>
      </c>
      <c r="F3205" s="50">
        <v>0</v>
      </c>
      <c r="G3205" s="50">
        <v>57</v>
      </c>
      <c r="H3205" s="50">
        <v>23</v>
      </c>
      <c r="I3205" s="53">
        <f t="shared" si="1065"/>
        <v>3.9849537037037037E-2</v>
      </c>
      <c r="J3205" s="54">
        <f t="shared" si="1066"/>
        <v>7.8909974330766408E-3</v>
      </c>
      <c r="K3205" s="50" t="s">
        <v>1889</v>
      </c>
      <c r="L3205" s="50" t="s">
        <v>1732</v>
      </c>
      <c r="M3205" s="55">
        <f t="shared" si="1067"/>
        <v>5.2802788266047092</v>
      </c>
      <c r="N3205" s="50">
        <v>127</v>
      </c>
      <c r="O3205" s="50" t="s">
        <v>526</v>
      </c>
      <c r="S3205" s="151">
        <f t="shared" si="1068"/>
        <v>0.20674413274660799</v>
      </c>
      <c r="T3205" s="151">
        <f t="shared" si="1069"/>
        <v>0.103372066373304</v>
      </c>
      <c r="V3205" s="393">
        <f t="shared" si="1080"/>
        <v>0</v>
      </c>
      <c r="W3205" s="393">
        <f t="shared" si="1081"/>
        <v>0</v>
      </c>
      <c r="X3205" s="53">
        <f t="shared" si="1070"/>
        <v>0.20674413274660799</v>
      </c>
      <c r="Y3205" s="53">
        <f t="shared" si="1071"/>
        <v>0.24313331274660799</v>
      </c>
      <c r="Z3205" s="53">
        <f t="shared" si="1072"/>
        <v>0.103372066373304</v>
      </c>
      <c r="AA3205" s="53">
        <f t="shared" si="1073"/>
        <v>0.12156665637330399</v>
      </c>
      <c r="AB3205" s="50">
        <f t="shared" si="1074"/>
        <v>2732</v>
      </c>
      <c r="AC3205" s="50">
        <f t="shared" si="1062"/>
        <v>2017</v>
      </c>
      <c r="AD3205" s="50">
        <f t="shared" si="1075"/>
        <v>2</v>
      </c>
      <c r="AE3205" s="56">
        <f t="shared" si="1076"/>
        <v>201702</v>
      </c>
      <c r="AF3205" s="56">
        <f t="shared" si="1064"/>
        <v>8</v>
      </c>
      <c r="AG3205" s="58">
        <f t="shared" si="1061"/>
        <v>0</v>
      </c>
      <c r="AH3205" s="56">
        <f t="shared" si="1077"/>
        <v>24</v>
      </c>
      <c r="AI3205" s="53">
        <f t="shared" si="1078"/>
        <v>0.22493872274660798</v>
      </c>
      <c r="AJ3205" s="56">
        <f t="shared" si="1079"/>
        <v>21.563499999999998</v>
      </c>
    </row>
    <row r="3206" spans="1:36" x14ac:dyDescent="0.25">
      <c r="A3206" s="50">
        <v>3162</v>
      </c>
      <c r="B3206" s="51">
        <v>42791</v>
      </c>
      <c r="C3206" s="75">
        <f t="shared" si="1063"/>
        <v>42791</v>
      </c>
      <c r="D3206" s="50" t="s">
        <v>1224</v>
      </c>
      <c r="E3206" s="50">
        <v>16.5</v>
      </c>
      <c r="F3206" s="50">
        <v>1</v>
      </c>
      <c r="G3206" s="50">
        <v>16</v>
      </c>
      <c r="H3206" s="50">
        <v>52</v>
      </c>
      <c r="I3206" s="53">
        <f t="shared" si="1065"/>
        <v>5.3379629629629631E-2</v>
      </c>
      <c r="J3206" s="54">
        <f t="shared" si="1066"/>
        <v>3.2351290684624018E-3</v>
      </c>
      <c r="K3206" s="50" t="s">
        <v>930</v>
      </c>
      <c r="L3206" s="50" t="s">
        <v>315</v>
      </c>
      <c r="M3206" s="55">
        <f t="shared" si="1067"/>
        <v>12.879444926279282</v>
      </c>
      <c r="N3206" s="50">
        <v>0</v>
      </c>
      <c r="O3206" s="50" t="s">
        <v>526</v>
      </c>
      <c r="R3206" s="50" t="s">
        <v>1917</v>
      </c>
      <c r="S3206" s="151">
        <f t="shared" si="1068"/>
        <v>0.36233445566778899</v>
      </c>
      <c r="T3206" s="151">
        <f t="shared" si="1069"/>
        <v>0.1811672278338945</v>
      </c>
      <c r="V3206" s="393">
        <f t="shared" si="1080"/>
        <v>0</v>
      </c>
      <c r="W3206" s="393">
        <f t="shared" si="1081"/>
        <v>0</v>
      </c>
      <c r="X3206" s="53">
        <f t="shared" si="1070"/>
        <v>8.476038159371492E-2</v>
      </c>
      <c r="Y3206" s="53">
        <f t="shared" si="1071"/>
        <v>0.12114956159371491</v>
      </c>
      <c r="Z3206" s="53">
        <f t="shared" si="1072"/>
        <v>4.238019079685746E-2</v>
      </c>
      <c r="AA3206" s="53">
        <f t="shared" si="1073"/>
        <v>6.0574780796857457E-2</v>
      </c>
      <c r="AB3206" s="50">
        <f t="shared" si="1074"/>
        <v>848</v>
      </c>
      <c r="AC3206" s="50">
        <f t="shared" si="1062"/>
        <v>2017</v>
      </c>
      <c r="AD3206" s="50">
        <f t="shared" si="1075"/>
        <v>2</v>
      </c>
      <c r="AE3206" s="56">
        <f t="shared" si="1076"/>
        <v>201702</v>
      </c>
      <c r="AF3206" s="56">
        <f t="shared" si="1064"/>
        <v>8</v>
      </c>
      <c r="AG3206" s="58">
        <f t="shared" si="1061"/>
        <v>0</v>
      </c>
      <c r="AH3206" s="56">
        <f t="shared" si="1077"/>
        <v>25</v>
      </c>
      <c r="AI3206" s="53">
        <f t="shared" si="1078"/>
        <v>0.10295497159371492</v>
      </c>
      <c r="AJ3206" s="56">
        <f t="shared" si="1079"/>
        <v>16.5</v>
      </c>
    </row>
    <row r="3207" spans="1:36" x14ac:dyDescent="0.25">
      <c r="A3207" s="50">
        <v>3163</v>
      </c>
      <c r="B3207" s="51">
        <v>42792</v>
      </c>
      <c r="C3207" s="75">
        <f t="shared" si="1063"/>
        <v>42792</v>
      </c>
      <c r="D3207" s="50" t="s">
        <v>1223</v>
      </c>
      <c r="E3207" s="50">
        <v>7.25</v>
      </c>
      <c r="F3207" s="50">
        <v>1</v>
      </c>
      <c r="G3207" s="50">
        <v>24</v>
      </c>
      <c r="H3207" s="50">
        <v>46</v>
      </c>
      <c r="I3207" s="53">
        <f t="shared" si="1065"/>
        <v>5.8865740740740739E-2</v>
      </c>
      <c r="J3207" s="54">
        <f t="shared" si="1066"/>
        <v>8.1194125159642395E-3</v>
      </c>
      <c r="K3207" s="50" t="s">
        <v>1918</v>
      </c>
      <c r="L3207" s="50" t="s">
        <v>1573</v>
      </c>
      <c r="M3207" s="55">
        <f t="shared" si="1067"/>
        <v>5.1317341722375192</v>
      </c>
      <c r="N3207" s="50">
        <v>132</v>
      </c>
      <c r="O3207" s="50" t="s">
        <v>255</v>
      </c>
      <c r="R3207" s="50" t="s">
        <v>1919</v>
      </c>
      <c r="S3207" s="151">
        <f t="shared" si="1068"/>
        <v>0.21272860791826306</v>
      </c>
      <c r="T3207" s="151">
        <f t="shared" si="1069"/>
        <v>0.10636430395913153</v>
      </c>
      <c r="V3207" s="393">
        <f t="shared" si="1080"/>
        <v>0</v>
      </c>
      <c r="W3207" s="393">
        <f t="shared" si="1081"/>
        <v>0</v>
      </c>
      <c r="X3207" s="53">
        <f t="shared" si="1070"/>
        <v>0.21272860791826306</v>
      </c>
      <c r="Y3207" s="53">
        <f t="shared" si="1071"/>
        <v>0.24911778791826308</v>
      </c>
      <c r="Z3207" s="53">
        <f t="shared" si="1072"/>
        <v>0.10636430395913153</v>
      </c>
      <c r="AA3207" s="53">
        <f t="shared" si="1073"/>
        <v>0.12455889395913154</v>
      </c>
      <c r="AB3207" s="50">
        <f t="shared" si="1074"/>
        <v>2881</v>
      </c>
      <c r="AC3207" s="50">
        <f t="shared" si="1062"/>
        <v>2017</v>
      </c>
      <c r="AD3207" s="50">
        <f t="shared" si="1075"/>
        <v>2</v>
      </c>
      <c r="AE3207" s="56">
        <f t="shared" si="1076"/>
        <v>201702</v>
      </c>
      <c r="AF3207" s="56">
        <f t="shared" si="1064"/>
        <v>9</v>
      </c>
      <c r="AG3207" s="58">
        <f t="shared" si="1061"/>
        <v>0</v>
      </c>
      <c r="AH3207" s="56">
        <f t="shared" si="1077"/>
        <v>26</v>
      </c>
      <c r="AI3207" s="53">
        <f t="shared" si="1078"/>
        <v>0.23092319791826307</v>
      </c>
      <c r="AJ3207" s="56">
        <f t="shared" si="1079"/>
        <v>30.957499999999996</v>
      </c>
    </row>
    <row r="3208" spans="1:36" x14ac:dyDescent="0.25">
      <c r="A3208" s="50">
        <v>3164</v>
      </c>
      <c r="B3208" s="51">
        <v>42794</v>
      </c>
      <c r="C3208" s="75">
        <f t="shared" si="1063"/>
        <v>42794</v>
      </c>
      <c r="D3208" s="50" t="s">
        <v>1223</v>
      </c>
      <c r="E3208" s="50">
        <v>3.1</v>
      </c>
      <c r="F3208" s="50">
        <v>0</v>
      </c>
      <c r="G3208" s="50">
        <v>33</v>
      </c>
      <c r="H3208" s="50">
        <v>20</v>
      </c>
      <c r="I3208" s="53">
        <f t="shared" si="1065"/>
        <v>2.314814814814815E-2</v>
      </c>
      <c r="J3208" s="54">
        <f t="shared" si="1066"/>
        <v>7.4671445639187583E-3</v>
      </c>
      <c r="K3208" s="50" t="s">
        <v>1772</v>
      </c>
      <c r="L3208" s="50" t="s">
        <v>1357</v>
      </c>
      <c r="M3208" s="55">
        <f t="shared" si="1067"/>
        <v>5.5800000000000036</v>
      </c>
      <c r="N3208" s="50">
        <v>154</v>
      </c>
      <c r="O3208" s="50" t="s">
        <v>255</v>
      </c>
      <c r="R3208" s="50" t="s">
        <v>1920</v>
      </c>
      <c r="S3208" s="151">
        <f t="shared" si="1068"/>
        <v>0.19563918757467147</v>
      </c>
      <c r="T3208" s="151">
        <f t="shared" si="1069"/>
        <v>9.7819593787335735E-2</v>
      </c>
      <c r="V3208" s="393">
        <f t="shared" si="1080"/>
        <v>0</v>
      </c>
      <c r="W3208" s="393">
        <f t="shared" si="1081"/>
        <v>0</v>
      </c>
      <c r="X3208" s="53">
        <f t="shared" si="1070"/>
        <v>0.19563918757467147</v>
      </c>
      <c r="Y3208" s="53">
        <f t="shared" si="1071"/>
        <v>0.23202836757467143</v>
      </c>
      <c r="Z3208" s="53">
        <f t="shared" si="1072"/>
        <v>9.7819593787335735E-2</v>
      </c>
      <c r="AA3208" s="53">
        <f t="shared" si="1073"/>
        <v>0.11601418378733572</v>
      </c>
      <c r="AB3208" s="50">
        <f t="shared" si="1074"/>
        <v>2336</v>
      </c>
      <c r="AC3208" s="50">
        <f t="shared" si="1062"/>
        <v>2017</v>
      </c>
      <c r="AD3208" s="50">
        <f t="shared" si="1075"/>
        <v>2</v>
      </c>
      <c r="AE3208" s="56">
        <f t="shared" si="1076"/>
        <v>201702</v>
      </c>
      <c r="AF3208" s="56">
        <f t="shared" si="1064"/>
        <v>9</v>
      </c>
      <c r="AG3208" s="58">
        <f t="shared" si="1061"/>
        <v>1</v>
      </c>
      <c r="AH3208" s="56">
        <f t="shared" si="1077"/>
        <v>28</v>
      </c>
      <c r="AI3208" s="53">
        <f t="shared" si="1078"/>
        <v>0.21383377757467145</v>
      </c>
      <c r="AJ3208" s="56">
        <f t="shared" si="1079"/>
        <v>13.236999999999998</v>
      </c>
    </row>
    <row r="3209" spans="1:36" x14ac:dyDescent="0.25">
      <c r="A3209" s="50">
        <v>3165</v>
      </c>
      <c r="B3209" s="51">
        <v>42796</v>
      </c>
      <c r="C3209" s="75">
        <f t="shared" si="1063"/>
        <v>42796</v>
      </c>
      <c r="D3209" s="50" t="s">
        <v>1225</v>
      </c>
      <c r="E3209" s="50">
        <v>1</v>
      </c>
      <c r="F3209" s="50">
        <v>0</v>
      </c>
      <c r="G3209" s="50">
        <v>29</v>
      </c>
      <c r="H3209" s="50">
        <v>47</v>
      </c>
      <c r="I3209" s="53">
        <f t="shared" si="1065"/>
        <v>2.0682870370370372E-2</v>
      </c>
      <c r="J3209" s="54">
        <f t="shared" si="1066"/>
        <v>2.0682870370370372E-2</v>
      </c>
      <c r="K3209" s="50" t="s">
        <v>1856</v>
      </c>
      <c r="L3209" s="50" t="s">
        <v>1304</v>
      </c>
      <c r="M3209" s="55">
        <f t="shared" si="1067"/>
        <v>2.0145495243424749</v>
      </c>
      <c r="N3209" s="50">
        <v>0</v>
      </c>
      <c r="O3209" s="50" t="s">
        <v>253</v>
      </c>
      <c r="S3209" s="151">
        <f t="shared" si="1068"/>
        <v>4.9638888888888892E-2</v>
      </c>
      <c r="T3209" s="151">
        <f t="shared" si="1069"/>
        <v>2.4819444444444446E-2</v>
      </c>
      <c r="V3209" s="393">
        <f t="shared" si="1080"/>
        <v>0</v>
      </c>
      <c r="W3209" s="393">
        <f t="shared" si="1081"/>
        <v>0</v>
      </c>
      <c r="X3209" s="53">
        <f t="shared" si="1070"/>
        <v>0.54189120370370369</v>
      </c>
      <c r="Y3209" s="53">
        <f t="shared" si="1071"/>
        <v>0.57828038370370372</v>
      </c>
      <c r="Z3209" s="53">
        <f t="shared" si="1072"/>
        <v>0.27094560185185185</v>
      </c>
      <c r="AA3209" s="53">
        <f t="shared" si="1073"/>
        <v>0.28914019185185186</v>
      </c>
      <c r="AB3209" s="50">
        <f t="shared" si="1074"/>
        <v>3631</v>
      </c>
      <c r="AC3209" s="50">
        <f t="shared" si="1062"/>
        <v>2017</v>
      </c>
      <c r="AD3209" s="50">
        <f t="shared" si="1075"/>
        <v>3</v>
      </c>
      <c r="AE3209" s="56">
        <f t="shared" si="1076"/>
        <v>201703</v>
      </c>
      <c r="AF3209" s="56">
        <f t="shared" si="1064"/>
        <v>9</v>
      </c>
      <c r="AG3209" s="58">
        <f t="shared" si="1061"/>
        <v>1</v>
      </c>
      <c r="AH3209" s="56">
        <f t="shared" si="1077"/>
        <v>2</v>
      </c>
      <c r="AI3209" s="53">
        <f t="shared" si="1078"/>
        <v>0.5600857937037037</v>
      </c>
      <c r="AJ3209" s="56">
        <f t="shared" si="1079"/>
        <v>46.7</v>
      </c>
    </row>
    <row r="3210" spans="1:36" x14ac:dyDescent="0.25">
      <c r="A3210" s="50">
        <v>3166</v>
      </c>
      <c r="B3210" s="51">
        <v>42797</v>
      </c>
      <c r="C3210" s="75">
        <f t="shared" si="1063"/>
        <v>42797</v>
      </c>
      <c r="D3210" s="50" t="s">
        <v>1223</v>
      </c>
      <c r="E3210" s="50">
        <v>7.25</v>
      </c>
      <c r="F3210" s="50">
        <v>1</v>
      </c>
      <c r="G3210" s="50">
        <v>24</v>
      </c>
      <c r="H3210" s="50">
        <v>58</v>
      </c>
      <c r="I3210" s="53">
        <f t="shared" si="1065"/>
        <v>5.9004629629629629E-2</v>
      </c>
      <c r="J3210" s="54">
        <f t="shared" si="1066"/>
        <v>8.1385696040868448E-3</v>
      </c>
      <c r="K3210" s="50" t="s">
        <v>1889</v>
      </c>
      <c r="L3210" s="50" t="s">
        <v>1573</v>
      </c>
      <c r="M3210" s="55">
        <f t="shared" si="1067"/>
        <v>5.119654766575132</v>
      </c>
      <c r="N3210" s="50">
        <v>0</v>
      </c>
      <c r="O3210" s="50" t="s">
        <v>377</v>
      </c>
      <c r="S3210" s="151">
        <f t="shared" si="1068"/>
        <v>0.21323052362707534</v>
      </c>
      <c r="T3210" s="151">
        <f t="shared" si="1069"/>
        <v>0.10661526181353767</v>
      </c>
      <c r="V3210" s="393">
        <f t="shared" si="1080"/>
        <v>0</v>
      </c>
      <c r="W3210" s="393">
        <f t="shared" si="1081"/>
        <v>0</v>
      </c>
      <c r="X3210" s="53">
        <f t="shared" si="1070"/>
        <v>0.21323052362707534</v>
      </c>
      <c r="Y3210" s="53">
        <f t="shared" si="1071"/>
        <v>0.24961970362707533</v>
      </c>
      <c r="Z3210" s="53">
        <f t="shared" si="1072"/>
        <v>0.10661526181353767</v>
      </c>
      <c r="AA3210" s="53">
        <f t="shared" si="1073"/>
        <v>0.12480985181353767</v>
      </c>
      <c r="AB3210" s="50">
        <f t="shared" si="1074"/>
        <v>2895</v>
      </c>
      <c r="AC3210" s="50">
        <f t="shared" si="1062"/>
        <v>2017</v>
      </c>
      <c r="AD3210" s="50">
        <f t="shared" si="1075"/>
        <v>3</v>
      </c>
      <c r="AE3210" s="56">
        <f t="shared" si="1076"/>
        <v>201703</v>
      </c>
      <c r="AF3210" s="56">
        <f t="shared" si="1064"/>
        <v>9</v>
      </c>
      <c r="AG3210" s="58">
        <f t="shared" si="1061"/>
        <v>0</v>
      </c>
      <c r="AH3210" s="56">
        <f t="shared" si="1077"/>
        <v>3</v>
      </c>
      <c r="AI3210" s="53">
        <f t="shared" si="1078"/>
        <v>0.23142511362707535</v>
      </c>
      <c r="AJ3210" s="56">
        <f t="shared" si="1079"/>
        <v>30.957499999999996</v>
      </c>
    </row>
    <row r="3211" spans="1:36" ht="15.75" customHeight="1" x14ac:dyDescent="0.25">
      <c r="A3211" s="50">
        <v>3167</v>
      </c>
      <c r="B3211" s="51">
        <v>42798</v>
      </c>
      <c r="C3211" s="75">
        <f t="shared" si="1063"/>
        <v>42798</v>
      </c>
      <c r="D3211" s="50" t="s">
        <v>1224</v>
      </c>
      <c r="E3211" s="50">
        <v>10</v>
      </c>
      <c r="F3211" s="50">
        <v>0</v>
      </c>
      <c r="G3211" s="50">
        <v>32</v>
      </c>
      <c r="H3211" s="50">
        <v>32</v>
      </c>
      <c r="I3211" s="53">
        <f t="shared" si="1065"/>
        <v>2.2592592592592591E-2</v>
      </c>
      <c r="J3211" s="54">
        <f t="shared" si="1066"/>
        <v>2.259259259259259E-3</v>
      </c>
      <c r="K3211" s="50" t="s">
        <v>1342</v>
      </c>
      <c r="L3211" s="50" t="s">
        <v>1875</v>
      </c>
      <c r="M3211" s="55">
        <f t="shared" si="1067"/>
        <v>18.44262295081969</v>
      </c>
      <c r="N3211" s="50">
        <v>0</v>
      </c>
      <c r="O3211" s="50" t="s">
        <v>253</v>
      </c>
      <c r="S3211" s="151">
        <f t="shared" si="1068"/>
        <v>0.253037037037037</v>
      </c>
      <c r="T3211" s="151">
        <f t="shared" si="1069"/>
        <v>0.1265185185185185</v>
      </c>
      <c r="V3211" s="393">
        <f t="shared" si="1080"/>
        <v>0</v>
      </c>
      <c r="W3211" s="393">
        <f t="shared" si="1081"/>
        <v>0</v>
      </c>
      <c r="X3211" s="53">
        <f t="shared" si="1070"/>
        <v>5.9192592592592588E-2</v>
      </c>
      <c r="Y3211" s="53">
        <f t="shared" si="1071"/>
        <v>9.5581772592592582E-2</v>
      </c>
      <c r="Z3211" s="53">
        <f t="shared" si="1072"/>
        <v>2.9596296296296294E-2</v>
      </c>
      <c r="AA3211" s="53">
        <f t="shared" si="1073"/>
        <v>4.7790886296296291E-2</v>
      </c>
      <c r="AB3211" s="50">
        <f t="shared" si="1074"/>
        <v>284</v>
      </c>
      <c r="AC3211" s="50">
        <f t="shared" si="1062"/>
        <v>2017</v>
      </c>
      <c r="AD3211" s="50">
        <f t="shared" si="1075"/>
        <v>3</v>
      </c>
      <c r="AE3211" s="56">
        <f t="shared" si="1076"/>
        <v>201703</v>
      </c>
      <c r="AF3211" s="56">
        <f t="shared" si="1064"/>
        <v>9</v>
      </c>
      <c r="AG3211" s="58">
        <f t="shared" si="1061"/>
        <v>0</v>
      </c>
      <c r="AH3211" s="56">
        <f t="shared" si="1077"/>
        <v>4</v>
      </c>
      <c r="AI3211" s="53">
        <f t="shared" si="1078"/>
        <v>7.7387182592592585E-2</v>
      </c>
      <c r="AJ3211" s="56">
        <f t="shared" si="1079"/>
        <v>10</v>
      </c>
    </row>
    <row r="3212" spans="1:36" x14ac:dyDescent="0.25">
      <c r="A3212" s="50">
        <v>3168</v>
      </c>
      <c r="B3212" s="51">
        <v>42800</v>
      </c>
      <c r="C3212" s="75">
        <f t="shared" si="1063"/>
        <v>42800</v>
      </c>
      <c r="D3212" s="50" t="s">
        <v>1223</v>
      </c>
      <c r="E3212" s="50">
        <v>3.17</v>
      </c>
      <c r="F3212" s="50">
        <v>0</v>
      </c>
      <c r="G3212" s="50">
        <v>32</v>
      </c>
      <c r="H3212" s="50">
        <v>48</v>
      </c>
      <c r="I3212" s="53">
        <f t="shared" si="1065"/>
        <v>2.2777777777777775E-2</v>
      </c>
      <c r="J3212" s="54">
        <f t="shared" si="1066"/>
        <v>7.1854188573431468E-3</v>
      </c>
      <c r="K3212" s="50" t="s">
        <v>1772</v>
      </c>
      <c r="L3212" s="50" t="s">
        <v>1357</v>
      </c>
      <c r="M3212" s="55">
        <f t="shared" si="1067"/>
        <v>5.7987804878048834</v>
      </c>
      <c r="N3212" s="50">
        <v>0</v>
      </c>
      <c r="O3212" s="50" t="s">
        <v>377</v>
      </c>
      <c r="S3212" s="151">
        <f t="shared" si="1068"/>
        <v>0.18825797406239045</v>
      </c>
      <c r="T3212" s="151">
        <f t="shared" si="1069"/>
        <v>9.4128987031195224E-2</v>
      </c>
      <c r="V3212" s="393">
        <f t="shared" si="1080"/>
        <v>0</v>
      </c>
      <c r="W3212" s="393">
        <f t="shared" si="1081"/>
        <v>0</v>
      </c>
      <c r="X3212" s="53">
        <f t="shared" si="1070"/>
        <v>0.18825797406239045</v>
      </c>
      <c r="Y3212" s="53">
        <f t="shared" si="1071"/>
        <v>0.22464715406239044</v>
      </c>
      <c r="Z3212" s="53">
        <f t="shared" si="1072"/>
        <v>9.4128987031195224E-2</v>
      </c>
      <c r="AA3212" s="53">
        <f t="shared" si="1073"/>
        <v>0.11232357703119522</v>
      </c>
      <c r="AB3212" s="50">
        <f t="shared" si="1074"/>
        <v>2023</v>
      </c>
      <c r="AC3212" s="50">
        <f t="shared" si="1062"/>
        <v>2017</v>
      </c>
      <c r="AD3212" s="50">
        <f t="shared" si="1075"/>
        <v>3</v>
      </c>
      <c r="AE3212" s="56">
        <f t="shared" si="1076"/>
        <v>201703</v>
      </c>
      <c r="AF3212" s="56">
        <f t="shared" si="1064"/>
        <v>10</v>
      </c>
      <c r="AG3212" s="58">
        <f t="shared" si="1061"/>
        <v>1</v>
      </c>
      <c r="AH3212" s="56">
        <f t="shared" si="1077"/>
        <v>6</v>
      </c>
      <c r="AI3212" s="53">
        <f t="shared" si="1078"/>
        <v>0.20645256406239043</v>
      </c>
      <c r="AJ3212" s="56">
        <f t="shared" si="1079"/>
        <v>13.535899999999998</v>
      </c>
    </row>
    <row r="3213" spans="1:36" x14ac:dyDescent="0.25">
      <c r="A3213" s="50">
        <v>3169</v>
      </c>
      <c r="B3213" s="51">
        <v>42801</v>
      </c>
      <c r="C3213" s="75">
        <f t="shared" si="1063"/>
        <v>42801</v>
      </c>
      <c r="D3213" s="50" t="s">
        <v>1224</v>
      </c>
      <c r="E3213" s="50">
        <v>14.5</v>
      </c>
      <c r="F3213" s="50">
        <v>0</v>
      </c>
      <c r="G3213" s="50">
        <v>43</v>
      </c>
      <c r="H3213" s="50">
        <v>20</v>
      </c>
      <c r="I3213" s="53">
        <f t="shared" si="1065"/>
        <v>3.0092592592592591E-2</v>
      </c>
      <c r="J3213" s="54">
        <f t="shared" si="1066"/>
        <v>2.0753512132822478E-3</v>
      </c>
      <c r="K3213" s="50" t="s">
        <v>921</v>
      </c>
      <c r="L3213" s="50" t="s">
        <v>1132</v>
      </c>
      <c r="M3213" s="55">
        <f t="shared" si="1067"/>
        <v>20.076923076923091</v>
      </c>
      <c r="N3213" s="50">
        <v>0</v>
      </c>
      <c r="O3213" s="50" t="s">
        <v>253</v>
      </c>
      <c r="S3213" s="151">
        <f t="shared" si="1068"/>
        <v>0.23243933588761176</v>
      </c>
      <c r="T3213" s="151">
        <f t="shared" si="1069"/>
        <v>0.11621966794380588</v>
      </c>
      <c r="V3213" s="393">
        <f t="shared" si="1080"/>
        <v>0</v>
      </c>
      <c r="W3213" s="393">
        <f t="shared" si="1081"/>
        <v>0</v>
      </c>
      <c r="X3213" s="53">
        <f t="shared" si="1070"/>
        <v>5.4374201787994889E-2</v>
      </c>
      <c r="Y3213" s="53">
        <f t="shared" si="1071"/>
        <v>9.0763381787994882E-2</v>
      </c>
      <c r="Z3213" s="53">
        <f t="shared" si="1072"/>
        <v>2.7187100893997444E-2</v>
      </c>
      <c r="AA3213" s="53">
        <f t="shared" si="1073"/>
        <v>4.5381690893997441E-2</v>
      </c>
      <c r="AB3213" s="50">
        <f t="shared" si="1074"/>
        <v>217</v>
      </c>
      <c r="AC3213" s="50">
        <f t="shared" si="1062"/>
        <v>2017</v>
      </c>
      <c r="AD3213" s="50">
        <f t="shared" si="1075"/>
        <v>3</v>
      </c>
      <c r="AE3213" s="56">
        <f t="shared" si="1076"/>
        <v>201703</v>
      </c>
      <c r="AF3213" s="56">
        <f t="shared" si="1064"/>
        <v>10</v>
      </c>
      <c r="AG3213" s="58">
        <f t="shared" ref="AG3213:AG3276" si="1082">IF(ISBLANK(B3213)," ",MAX(B3213-B3212-1,0))</f>
        <v>0</v>
      </c>
      <c r="AH3213" s="56">
        <f t="shared" si="1077"/>
        <v>7</v>
      </c>
      <c r="AI3213" s="53">
        <f t="shared" si="1078"/>
        <v>7.2568791787994885E-2</v>
      </c>
      <c r="AJ3213" s="56">
        <f t="shared" si="1079"/>
        <v>14.5</v>
      </c>
    </row>
    <row r="3214" spans="1:36" x14ac:dyDescent="0.25">
      <c r="A3214" s="50">
        <v>3170</v>
      </c>
      <c r="B3214" s="51">
        <v>42802</v>
      </c>
      <c r="C3214" s="75">
        <f t="shared" si="1063"/>
        <v>42802</v>
      </c>
      <c r="D3214" s="50" t="s">
        <v>1223</v>
      </c>
      <c r="E3214" s="50">
        <v>5</v>
      </c>
      <c r="F3214" s="50">
        <v>0</v>
      </c>
      <c r="G3214" s="50">
        <v>51</v>
      </c>
      <c r="H3214" s="50">
        <v>41</v>
      </c>
      <c r="I3214" s="53">
        <f t="shared" si="1065"/>
        <v>3.5891203703703703E-2</v>
      </c>
      <c r="J3214" s="54">
        <f t="shared" si="1066"/>
        <v>7.1782407407407402E-3</v>
      </c>
      <c r="K3214" s="50" t="s">
        <v>1772</v>
      </c>
      <c r="L3214" s="50" t="s">
        <v>1922</v>
      </c>
      <c r="M3214" s="55">
        <f t="shared" si="1067"/>
        <v>5.8045791680103243</v>
      </c>
      <c r="N3214" s="50">
        <v>151</v>
      </c>
      <c r="O3214" s="50" t="s">
        <v>255</v>
      </c>
      <c r="R3214" s="50" t="s">
        <v>1923</v>
      </c>
      <c r="S3214" s="151">
        <f t="shared" si="1068"/>
        <v>0.18806990740740739</v>
      </c>
      <c r="T3214" s="151">
        <f t="shared" si="1069"/>
        <v>9.4034953703703697E-2</v>
      </c>
      <c r="V3214" s="393">
        <f t="shared" si="1080"/>
        <v>0</v>
      </c>
      <c r="W3214" s="393">
        <f t="shared" si="1081"/>
        <v>0</v>
      </c>
      <c r="X3214" s="53">
        <f t="shared" si="1070"/>
        <v>0.18806990740740739</v>
      </c>
      <c r="Y3214" s="53">
        <f t="shared" si="1071"/>
        <v>0.22445908740740739</v>
      </c>
      <c r="Z3214" s="53">
        <f t="shared" si="1072"/>
        <v>9.4034953703703697E-2</v>
      </c>
      <c r="AA3214" s="53">
        <f t="shared" si="1073"/>
        <v>0.11222954370370369</v>
      </c>
      <c r="AB3214" s="50">
        <f t="shared" si="1074"/>
        <v>2011</v>
      </c>
      <c r="AC3214" s="50">
        <f t="shared" si="1062"/>
        <v>2017</v>
      </c>
      <c r="AD3214" s="50">
        <f t="shared" si="1075"/>
        <v>3</v>
      </c>
      <c r="AE3214" s="56">
        <f t="shared" si="1076"/>
        <v>201703</v>
      </c>
      <c r="AF3214" s="56">
        <f t="shared" si="1064"/>
        <v>10</v>
      </c>
      <c r="AG3214" s="58">
        <f t="shared" si="1082"/>
        <v>0</v>
      </c>
      <c r="AH3214" s="56">
        <f t="shared" si="1077"/>
        <v>8</v>
      </c>
      <c r="AI3214" s="53">
        <f t="shared" si="1078"/>
        <v>0.20626449740740738</v>
      </c>
      <c r="AJ3214" s="56">
        <f t="shared" si="1079"/>
        <v>21.349999999999998</v>
      </c>
    </row>
    <row r="3215" spans="1:36" x14ac:dyDescent="0.25">
      <c r="A3215" s="50">
        <v>3171</v>
      </c>
      <c r="B3215" s="51">
        <v>42803</v>
      </c>
      <c r="C3215" s="75">
        <f t="shared" si="1063"/>
        <v>42803</v>
      </c>
      <c r="D3215" s="50" t="s">
        <v>1225</v>
      </c>
      <c r="E3215" s="50">
        <v>1</v>
      </c>
      <c r="F3215" s="50">
        <v>0</v>
      </c>
      <c r="G3215" s="50">
        <v>32</v>
      </c>
      <c r="H3215" s="50">
        <v>30</v>
      </c>
      <c r="I3215" s="53">
        <f t="shared" si="1065"/>
        <v>2.2569444444444444E-2</v>
      </c>
      <c r="J3215" s="54">
        <f t="shared" si="1066"/>
        <v>2.2569444444444444E-2</v>
      </c>
      <c r="K3215" s="50" t="s">
        <v>1856</v>
      </c>
      <c r="L3215" s="50" t="s">
        <v>1304</v>
      </c>
      <c r="M3215" s="55">
        <f t="shared" si="1067"/>
        <v>1.8461538461538476</v>
      </c>
      <c r="N3215" s="50">
        <v>0</v>
      </c>
      <c r="O3215" s="50" t="s">
        <v>253</v>
      </c>
      <c r="S3215" s="151">
        <f t="shared" si="1068"/>
        <v>5.4166666666666662E-2</v>
      </c>
      <c r="T3215" s="151">
        <f t="shared" si="1069"/>
        <v>2.7083333333333331E-2</v>
      </c>
      <c r="V3215" s="393">
        <f t="shared" si="1080"/>
        <v>0</v>
      </c>
      <c r="W3215" s="393">
        <f t="shared" si="1081"/>
        <v>0</v>
      </c>
      <c r="X3215" s="53">
        <f t="shared" si="1070"/>
        <v>0.5913194444444444</v>
      </c>
      <c r="Y3215" s="53">
        <f t="shared" si="1071"/>
        <v>0.62770862444444442</v>
      </c>
      <c r="Z3215" s="53">
        <f t="shared" si="1072"/>
        <v>0.2956597222222222</v>
      </c>
      <c r="AA3215" s="53">
        <f t="shared" si="1073"/>
        <v>0.31385431222222221</v>
      </c>
      <c r="AB3215" s="50">
        <f t="shared" si="1074"/>
        <v>3692</v>
      </c>
      <c r="AC3215" s="50">
        <f t="shared" si="1062"/>
        <v>2017</v>
      </c>
      <c r="AD3215" s="50">
        <f t="shared" si="1075"/>
        <v>3</v>
      </c>
      <c r="AE3215" s="56">
        <f t="shared" si="1076"/>
        <v>201703</v>
      </c>
      <c r="AF3215" s="56">
        <f t="shared" si="1064"/>
        <v>10</v>
      </c>
      <c r="AG3215" s="58">
        <f t="shared" si="1082"/>
        <v>0</v>
      </c>
      <c r="AH3215" s="56">
        <f t="shared" si="1077"/>
        <v>9</v>
      </c>
      <c r="AI3215" s="53">
        <f t="shared" si="1078"/>
        <v>0.60951403444444441</v>
      </c>
      <c r="AJ3215" s="56">
        <f t="shared" si="1079"/>
        <v>46.7</v>
      </c>
    </row>
    <row r="3216" spans="1:36" x14ac:dyDescent="0.25">
      <c r="A3216" s="50">
        <v>3172</v>
      </c>
      <c r="B3216" s="51">
        <v>42804</v>
      </c>
      <c r="C3216" s="75">
        <f t="shared" si="1063"/>
        <v>42804</v>
      </c>
      <c r="D3216" s="50" t="s">
        <v>1223</v>
      </c>
      <c r="E3216" s="50">
        <v>5</v>
      </c>
      <c r="F3216" s="50">
        <v>0</v>
      </c>
      <c r="G3216" s="50">
        <v>54</v>
      </c>
      <c r="H3216" s="50">
        <v>41</v>
      </c>
      <c r="I3216" s="53">
        <f t="shared" si="1065"/>
        <v>3.7974537037037036E-2</v>
      </c>
      <c r="J3216" s="54">
        <f t="shared" si="1066"/>
        <v>7.594907407407407E-3</v>
      </c>
      <c r="K3216" s="50" t="s">
        <v>1889</v>
      </c>
      <c r="L3216" s="50" t="s">
        <v>17</v>
      </c>
      <c r="M3216" s="55">
        <f t="shared" si="1067"/>
        <v>5.4861322767448994</v>
      </c>
      <c r="N3216" s="50">
        <v>153</v>
      </c>
      <c r="O3216" s="50" t="s">
        <v>253</v>
      </c>
      <c r="S3216" s="151">
        <f t="shared" si="1068"/>
        <v>0.19898657407407405</v>
      </c>
      <c r="T3216" s="151">
        <f t="shared" si="1069"/>
        <v>9.9493287037037026E-2</v>
      </c>
      <c r="V3216" s="393">
        <f t="shared" si="1080"/>
        <v>0</v>
      </c>
      <c r="W3216" s="393">
        <f t="shared" si="1081"/>
        <v>0</v>
      </c>
      <c r="X3216" s="53">
        <f t="shared" si="1070"/>
        <v>0.19898657407407405</v>
      </c>
      <c r="Y3216" s="53">
        <f t="shared" si="1071"/>
        <v>0.23537575407407405</v>
      </c>
      <c r="Z3216" s="53">
        <f t="shared" si="1072"/>
        <v>9.9493287037037026E-2</v>
      </c>
      <c r="AA3216" s="53">
        <f t="shared" si="1073"/>
        <v>0.11768787703703702</v>
      </c>
      <c r="AB3216" s="50">
        <f t="shared" si="1074"/>
        <v>2470</v>
      </c>
      <c r="AC3216" s="50">
        <f t="shared" si="1062"/>
        <v>2017</v>
      </c>
      <c r="AD3216" s="50">
        <f t="shared" si="1075"/>
        <v>3</v>
      </c>
      <c r="AE3216" s="56">
        <f t="shared" si="1076"/>
        <v>201703</v>
      </c>
      <c r="AF3216" s="56">
        <f t="shared" si="1064"/>
        <v>10</v>
      </c>
      <c r="AG3216" s="58">
        <f t="shared" si="1082"/>
        <v>0</v>
      </c>
      <c r="AH3216" s="56">
        <f t="shared" si="1077"/>
        <v>10</v>
      </c>
      <c r="AI3216" s="53">
        <f t="shared" si="1078"/>
        <v>0.21718116407407406</v>
      </c>
      <c r="AJ3216" s="56">
        <f t="shared" si="1079"/>
        <v>21.349999999999998</v>
      </c>
    </row>
    <row r="3217" spans="1:36" x14ac:dyDescent="0.25">
      <c r="A3217" s="50">
        <v>3173</v>
      </c>
      <c r="B3217" s="51">
        <v>42805</v>
      </c>
      <c r="C3217" s="75">
        <f t="shared" si="1063"/>
        <v>42805</v>
      </c>
      <c r="D3217" s="50" t="s">
        <v>1223</v>
      </c>
      <c r="E3217" s="50">
        <v>8</v>
      </c>
      <c r="F3217" s="50">
        <v>1</v>
      </c>
      <c r="G3217" s="50">
        <v>29</v>
      </c>
      <c r="H3217" s="50">
        <v>58</v>
      </c>
      <c r="I3217" s="53">
        <f t="shared" si="1065"/>
        <v>6.2476851851851846E-2</v>
      </c>
      <c r="J3217" s="54">
        <f t="shared" si="1066"/>
        <v>7.8096064814814807E-3</v>
      </c>
      <c r="K3217" s="50" t="s">
        <v>1889</v>
      </c>
      <c r="L3217" s="50" t="s">
        <v>17</v>
      </c>
      <c r="M3217" s="55">
        <f t="shared" si="1067"/>
        <v>5.3353093738421684</v>
      </c>
      <c r="N3217" s="50">
        <v>0</v>
      </c>
      <c r="O3217" s="50" t="s">
        <v>253</v>
      </c>
      <c r="S3217" s="151">
        <f t="shared" si="1068"/>
        <v>0.20461168981481478</v>
      </c>
      <c r="T3217" s="151">
        <f t="shared" si="1069"/>
        <v>0.10230584490740739</v>
      </c>
      <c r="V3217" s="393">
        <f t="shared" si="1080"/>
        <v>0</v>
      </c>
      <c r="W3217" s="393">
        <f t="shared" si="1081"/>
        <v>0</v>
      </c>
      <c r="X3217" s="53">
        <f t="shared" si="1070"/>
        <v>0.20461168981481478</v>
      </c>
      <c r="Y3217" s="53">
        <f t="shared" si="1071"/>
        <v>0.24100086981481478</v>
      </c>
      <c r="Z3217" s="53">
        <f t="shared" si="1072"/>
        <v>0.10230584490740739</v>
      </c>
      <c r="AA3217" s="53">
        <f t="shared" si="1073"/>
        <v>0.12050043490740739</v>
      </c>
      <c r="AB3217" s="50">
        <f t="shared" si="1074"/>
        <v>2657</v>
      </c>
      <c r="AC3217" s="50">
        <f t="shared" si="1062"/>
        <v>2017</v>
      </c>
      <c r="AD3217" s="50">
        <f t="shared" si="1075"/>
        <v>3</v>
      </c>
      <c r="AE3217" s="56">
        <f t="shared" si="1076"/>
        <v>201703</v>
      </c>
      <c r="AF3217" s="56">
        <f t="shared" si="1064"/>
        <v>10</v>
      </c>
      <c r="AG3217" s="58">
        <f t="shared" si="1082"/>
        <v>0</v>
      </c>
      <c r="AH3217" s="56">
        <f t="shared" si="1077"/>
        <v>11</v>
      </c>
      <c r="AI3217" s="53">
        <f t="shared" si="1078"/>
        <v>0.22280627981481477</v>
      </c>
      <c r="AJ3217" s="56">
        <f t="shared" si="1079"/>
        <v>34.159999999999997</v>
      </c>
    </row>
    <row r="3218" spans="1:36" ht="15.75" customHeight="1" x14ac:dyDescent="0.25">
      <c r="A3218" s="50">
        <v>3174</v>
      </c>
      <c r="B3218" s="51">
        <v>42808</v>
      </c>
      <c r="C3218" s="75">
        <f t="shared" si="1063"/>
        <v>42808</v>
      </c>
      <c r="D3218" s="50" t="s">
        <v>1223</v>
      </c>
      <c r="E3218" s="50">
        <v>3</v>
      </c>
      <c r="F3218" s="50">
        <v>0</v>
      </c>
      <c r="G3218" s="50">
        <v>30</v>
      </c>
      <c r="H3218" s="50">
        <v>26</v>
      </c>
      <c r="I3218" s="53">
        <f t="shared" si="1065"/>
        <v>2.1134259259259259E-2</v>
      </c>
      <c r="J3218" s="54">
        <f t="shared" si="1066"/>
        <v>7.0447530864197533E-3</v>
      </c>
      <c r="K3218" s="50" t="s">
        <v>1889</v>
      </c>
      <c r="L3218" s="50" t="s">
        <v>17</v>
      </c>
      <c r="M3218" s="55">
        <f t="shared" si="1067"/>
        <v>5.9145673603504969</v>
      </c>
      <c r="N3218" s="50">
        <v>0</v>
      </c>
      <c r="O3218" s="50" t="s">
        <v>253</v>
      </c>
      <c r="S3218" s="151">
        <f t="shared" si="1068"/>
        <v>0.18457253086419753</v>
      </c>
      <c r="T3218" s="151">
        <f t="shared" si="1069"/>
        <v>9.2286265432098766E-2</v>
      </c>
      <c r="V3218" s="393">
        <f t="shared" si="1080"/>
        <v>0</v>
      </c>
      <c r="W3218" s="393">
        <f t="shared" si="1081"/>
        <v>0</v>
      </c>
      <c r="X3218" s="53">
        <f t="shared" si="1070"/>
        <v>0.18457253086419753</v>
      </c>
      <c r="Y3218" s="53">
        <f t="shared" si="1071"/>
        <v>0.22096171086419752</v>
      </c>
      <c r="Z3218" s="53">
        <f t="shared" si="1072"/>
        <v>9.2286265432098766E-2</v>
      </c>
      <c r="AA3218" s="53">
        <f t="shared" si="1073"/>
        <v>0.11048085543209876</v>
      </c>
      <c r="AB3218" s="50">
        <f t="shared" si="1074"/>
        <v>1837</v>
      </c>
      <c r="AC3218" s="50">
        <f t="shared" si="1062"/>
        <v>2017</v>
      </c>
      <c r="AD3218" s="50">
        <f t="shared" si="1075"/>
        <v>3</v>
      </c>
      <c r="AE3218" s="56">
        <f t="shared" si="1076"/>
        <v>201703</v>
      </c>
      <c r="AF3218" s="56">
        <f t="shared" si="1064"/>
        <v>11</v>
      </c>
      <c r="AG3218" s="58">
        <f t="shared" si="1082"/>
        <v>2</v>
      </c>
      <c r="AH3218" s="56">
        <f t="shared" si="1077"/>
        <v>14</v>
      </c>
      <c r="AI3218" s="53">
        <f t="shared" si="1078"/>
        <v>0.20276712086419751</v>
      </c>
      <c r="AJ3218" s="56">
        <f t="shared" si="1079"/>
        <v>12.809999999999999</v>
      </c>
    </row>
    <row r="3219" spans="1:36" x14ac:dyDescent="0.25">
      <c r="A3219" s="50">
        <v>3175</v>
      </c>
      <c r="B3219" s="51">
        <v>42809</v>
      </c>
      <c r="C3219" s="75">
        <f t="shared" si="1063"/>
        <v>42809</v>
      </c>
      <c r="D3219" s="50" t="s">
        <v>1223</v>
      </c>
      <c r="E3219" s="50">
        <v>1.2</v>
      </c>
      <c r="F3219" s="50">
        <v>0</v>
      </c>
      <c r="G3219" s="50">
        <v>12</v>
      </c>
      <c r="H3219" s="50">
        <v>12</v>
      </c>
      <c r="I3219" s="53">
        <f t="shared" si="1065"/>
        <v>8.4722222222222213E-3</v>
      </c>
      <c r="J3219" s="54">
        <f t="shared" si="1066"/>
        <v>7.060185185185185E-3</v>
      </c>
      <c r="K3219" s="50" t="s">
        <v>1772</v>
      </c>
      <c r="L3219" s="50" t="s">
        <v>1048</v>
      </c>
      <c r="M3219" s="55">
        <f t="shared" si="1067"/>
        <v>5.9016393442622999</v>
      </c>
      <c r="N3219" s="50">
        <v>0</v>
      </c>
      <c r="O3219" s="50" t="s">
        <v>253</v>
      </c>
      <c r="R3219" s="50" t="s">
        <v>1924</v>
      </c>
      <c r="S3219" s="151">
        <f t="shared" si="1068"/>
        <v>0.18497685185185184</v>
      </c>
      <c r="T3219" s="151">
        <f t="shared" si="1069"/>
        <v>9.2488425925925918E-2</v>
      </c>
      <c r="V3219" s="393">
        <f t="shared" si="1080"/>
        <v>0</v>
      </c>
      <c r="W3219" s="393">
        <f t="shared" si="1081"/>
        <v>0</v>
      </c>
      <c r="X3219" s="53">
        <f t="shared" si="1070"/>
        <v>0.18497685185185184</v>
      </c>
      <c r="Y3219" s="53">
        <f t="shared" si="1071"/>
        <v>0.22136603185185186</v>
      </c>
      <c r="Z3219" s="53">
        <f t="shared" si="1072"/>
        <v>9.2488425925925918E-2</v>
      </c>
      <c r="AA3219" s="53">
        <f t="shared" si="1073"/>
        <v>0.11068301592592593</v>
      </c>
      <c r="AB3219" s="50">
        <f t="shared" si="1074"/>
        <v>1860</v>
      </c>
      <c r="AC3219" s="50">
        <f t="shared" si="1062"/>
        <v>2017</v>
      </c>
      <c r="AD3219" s="50">
        <f t="shared" si="1075"/>
        <v>3</v>
      </c>
      <c r="AE3219" s="56">
        <f t="shared" si="1076"/>
        <v>201703</v>
      </c>
      <c r="AF3219" s="56">
        <f t="shared" si="1064"/>
        <v>11</v>
      </c>
      <c r="AG3219" s="58">
        <f t="shared" si="1082"/>
        <v>0</v>
      </c>
      <c r="AH3219" s="56">
        <f t="shared" si="1077"/>
        <v>15</v>
      </c>
      <c r="AI3219" s="53">
        <f t="shared" si="1078"/>
        <v>0.20317144185185185</v>
      </c>
      <c r="AJ3219" s="56">
        <f t="shared" si="1079"/>
        <v>5.1239999999999997</v>
      </c>
    </row>
    <row r="3220" spans="1:36" x14ac:dyDescent="0.25">
      <c r="A3220" s="50">
        <v>3176</v>
      </c>
      <c r="B3220" s="51">
        <v>42810</v>
      </c>
      <c r="C3220" s="75">
        <f t="shared" si="1063"/>
        <v>42810</v>
      </c>
      <c r="D3220" s="50" t="s">
        <v>1223</v>
      </c>
      <c r="E3220" s="50">
        <v>3</v>
      </c>
      <c r="F3220" s="50">
        <v>0</v>
      </c>
      <c r="G3220" s="50">
        <v>30</v>
      </c>
      <c r="H3220" s="50">
        <v>50</v>
      </c>
      <c r="I3220" s="53">
        <f t="shared" si="1065"/>
        <v>2.1412037037037035E-2</v>
      </c>
      <c r="J3220" s="54">
        <f t="shared" si="1066"/>
        <v>7.1373456790123453E-3</v>
      </c>
      <c r="K3220" s="50" t="s">
        <v>1889</v>
      </c>
      <c r="L3220" s="50" t="s">
        <v>1048</v>
      </c>
      <c r="M3220" s="55">
        <f t="shared" si="1067"/>
        <v>5.837837837837843</v>
      </c>
      <c r="N3220" s="50">
        <v>0</v>
      </c>
      <c r="O3220" s="50" t="s">
        <v>253</v>
      </c>
      <c r="S3220" s="151">
        <f t="shared" si="1068"/>
        <v>0.18699845679012345</v>
      </c>
      <c r="T3220" s="151">
        <f t="shared" si="1069"/>
        <v>9.3499228395061723E-2</v>
      </c>
      <c r="V3220" s="393">
        <f t="shared" si="1080"/>
        <v>0</v>
      </c>
      <c r="W3220" s="393">
        <f t="shared" si="1081"/>
        <v>0</v>
      </c>
      <c r="X3220" s="53">
        <f t="shared" si="1070"/>
        <v>0.18699845679012345</v>
      </c>
      <c r="Y3220" s="53">
        <f t="shared" si="1071"/>
        <v>0.22338763679012341</v>
      </c>
      <c r="Z3220" s="53">
        <f t="shared" si="1072"/>
        <v>9.3499228395061723E-2</v>
      </c>
      <c r="AA3220" s="53">
        <f t="shared" si="1073"/>
        <v>0.11169381839506171</v>
      </c>
      <c r="AB3220" s="50">
        <f t="shared" si="1074"/>
        <v>1962</v>
      </c>
      <c r="AC3220" s="50">
        <f t="shared" si="1062"/>
        <v>2017</v>
      </c>
      <c r="AD3220" s="50">
        <f t="shared" si="1075"/>
        <v>3</v>
      </c>
      <c r="AE3220" s="56">
        <f t="shared" si="1076"/>
        <v>201703</v>
      </c>
      <c r="AF3220" s="56">
        <f t="shared" si="1064"/>
        <v>11</v>
      </c>
      <c r="AG3220" s="58">
        <f t="shared" si="1082"/>
        <v>0</v>
      </c>
      <c r="AH3220" s="56">
        <f t="shared" si="1077"/>
        <v>16</v>
      </c>
      <c r="AI3220" s="53">
        <f t="shared" si="1078"/>
        <v>0.20519304679012343</v>
      </c>
      <c r="AJ3220" s="56">
        <f t="shared" si="1079"/>
        <v>12.809999999999999</v>
      </c>
    </row>
    <row r="3221" spans="1:36" x14ac:dyDescent="0.25">
      <c r="A3221" s="50">
        <v>3177</v>
      </c>
      <c r="B3221" s="51">
        <v>42811</v>
      </c>
      <c r="C3221" s="75">
        <f t="shared" si="1063"/>
        <v>42811</v>
      </c>
      <c r="D3221" s="50" t="s">
        <v>1223</v>
      </c>
      <c r="E3221" s="50">
        <v>6.2</v>
      </c>
      <c r="F3221" s="50">
        <v>1</v>
      </c>
      <c r="G3221" s="50">
        <v>12</v>
      </c>
      <c r="H3221" s="50">
        <v>44</v>
      </c>
      <c r="I3221" s="53">
        <f t="shared" si="1065"/>
        <v>5.0509259259259254E-2</v>
      </c>
      <c r="J3221" s="54">
        <f t="shared" si="1066"/>
        <v>8.1466547192353637E-3</v>
      </c>
      <c r="K3221" s="50" t="s">
        <v>1925</v>
      </c>
      <c r="L3221" s="50" t="s">
        <v>1306</v>
      </c>
      <c r="M3221" s="55">
        <f t="shared" si="1067"/>
        <v>5.1145737855178783</v>
      </c>
      <c r="N3221" s="50">
        <v>148</v>
      </c>
      <c r="O3221" s="50" t="s">
        <v>319</v>
      </c>
      <c r="S3221" s="151">
        <f t="shared" si="1068"/>
        <v>0.21344235364396652</v>
      </c>
      <c r="T3221" s="151">
        <f t="shared" si="1069"/>
        <v>0.10672117682198326</v>
      </c>
      <c r="V3221" s="393">
        <f t="shared" si="1080"/>
        <v>0</v>
      </c>
      <c r="W3221" s="393">
        <f t="shared" si="1081"/>
        <v>0</v>
      </c>
      <c r="X3221" s="53">
        <f t="shared" si="1070"/>
        <v>0.21344235364396652</v>
      </c>
      <c r="Y3221" s="53">
        <f t="shared" si="1071"/>
        <v>0.24983153364396651</v>
      </c>
      <c r="Z3221" s="53">
        <f t="shared" si="1072"/>
        <v>0.10672117682198326</v>
      </c>
      <c r="AA3221" s="53">
        <f t="shared" si="1073"/>
        <v>0.12491576682198326</v>
      </c>
      <c r="AB3221" s="50">
        <f t="shared" si="1074"/>
        <v>2900</v>
      </c>
      <c r="AC3221" s="50">
        <f t="shared" si="1062"/>
        <v>2017</v>
      </c>
      <c r="AD3221" s="50">
        <f t="shared" si="1075"/>
        <v>3</v>
      </c>
      <c r="AE3221" s="56">
        <f t="shared" si="1076"/>
        <v>201703</v>
      </c>
      <c r="AF3221" s="56">
        <f t="shared" si="1064"/>
        <v>11</v>
      </c>
      <c r="AG3221" s="58">
        <f t="shared" si="1082"/>
        <v>0</v>
      </c>
      <c r="AH3221" s="56">
        <f t="shared" si="1077"/>
        <v>17</v>
      </c>
      <c r="AI3221" s="53">
        <f t="shared" si="1078"/>
        <v>0.23163694364396653</v>
      </c>
      <c r="AJ3221" s="56">
        <f t="shared" si="1079"/>
        <v>26.473999999999997</v>
      </c>
    </row>
    <row r="3222" spans="1:36" x14ac:dyDescent="0.25">
      <c r="A3222" s="50">
        <v>3178</v>
      </c>
      <c r="B3222" s="51">
        <v>42813</v>
      </c>
      <c r="C3222" s="75">
        <f t="shared" si="1063"/>
        <v>42813</v>
      </c>
      <c r="D3222" s="50" t="s">
        <v>1223</v>
      </c>
      <c r="E3222" s="50">
        <v>10.3</v>
      </c>
      <c r="F3222" s="50">
        <v>2</v>
      </c>
      <c r="G3222" s="50">
        <v>11</v>
      </c>
      <c r="H3222" s="50">
        <v>5</v>
      </c>
      <c r="I3222" s="53">
        <f t="shared" si="1065"/>
        <v>9.1030092592592593E-2</v>
      </c>
      <c r="J3222" s="54">
        <f t="shared" si="1066"/>
        <v>8.837873067241998E-3</v>
      </c>
      <c r="K3222" s="50" t="s">
        <v>1925</v>
      </c>
      <c r="L3222" s="50" t="s">
        <v>1926</v>
      </c>
      <c r="M3222" s="55">
        <f t="shared" si="1067"/>
        <v>4.7145581691036282</v>
      </c>
      <c r="N3222" s="50">
        <v>0</v>
      </c>
      <c r="O3222" s="50" t="s">
        <v>319</v>
      </c>
      <c r="S3222" s="151">
        <f t="shared" si="1068"/>
        <v>0.23155227436174033</v>
      </c>
      <c r="T3222" s="151">
        <f t="shared" si="1069"/>
        <v>0.11577613718087017</v>
      </c>
      <c r="V3222" s="393">
        <f t="shared" si="1080"/>
        <v>0</v>
      </c>
      <c r="W3222" s="393">
        <f t="shared" si="1081"/>
        <v>0</v>
      </c>
      <c r="X3222" s="53">
        <f t="shared" si="1070"/>
        <v>0.23155227436174033</v>
      </c>
      <c r="Y3222" s="53">
        <f t="shared" si="1071"/>
        <v>0.26794145436174033</v>
      </c>
      <c r="Z3222" s="53">
        <f t="shared" si="1072"/>
        <v>0.11577613718087017</v>
      </c>
      <c r="AA3222" s="53">
        <f t="shared" si="1073"/>
        <v>0.13397072718087016</v>
      </c>
      <c r="AB3222" s="50">
        <f t="shared" si="1074"/>
        <v>3191</v>
      </c>
      <c r="AC3222" s="50">
        <f t="shared" si="1062"/>
        <v>2017</v>
      </c>
      <c r="AD3222" s="50">
        <f t="shared" si="1075"/>
        <v>3</v>
      </c>
      <c r="AE3222" s="56">
        <f t="shared" si="1076"/>
        <v>201703</v>
      </c>
      <c r="AF3222" s="56">
        <f t="shared" si="1064"/>
        <v>12</v>
      </c>
      <c r="AG3222" s="58">
        <f t="shared" si="1082"/>
        <v>1</v>
      </c>
      <c r="AH3222" s="56">
        <f t="shared" si="1077"/>
        <v>19</v>
      </c>
      <c r="AI3222" s="53">
        <f t="shared" si="1078"/>
        <v>0.24974686436174032</v>
      </c>
      <c r="AJ3222" s="56">
        <f t="shared" si="1079"/>
        <v>43.981000000000002</v>
      </c>
    </row>
    <row r="3223" spans="1:36" x14ac:dyDescent="0.25">
      <c r="A3223" s="50">
        <v>3179</v>
      </c>
      <c r="B3223" s="51">
        <v>42814</v>
      </c>
      <c r="C3223" s="75">
        <f t="shared" si="1063"/>
        <v>42814</v>
      </c>
      <c r="D3223" s="50" t="s">
        <v>1224</v>
      </c>
      <c r="E3223" s="50">
        <v>11.5</v>
      </c>
      <c r="F3223" s="50">
        <v>0</v>
      </c>
      <c r="G3223" s="50">
        <v>30</v>
      </c>
      <c r="H3223" s="50">
        <v>0</v>
      </c>
      <c r="I3223" s="53">
        <f t="shared" si="1065"/>
        <v>2.0833333333333332E-2</v>
      </c>
      <c r="J3223" s="54">
        <f t="shared" si="1066"/>
        <v>1.8115942028985505E-3</v>
      </c>
      <c r="K3223" s="50" t="s">
        <v>921</v>
      </c>
      <c r="L3223" s="50" t="s">
        <v>1132</v>
      </c>
      <c r="M3223" s="55">
        <f t="shared" si="1067"/>
        <v>23.000000000000021</v>
      </c>
      <c r="N3223" s="50">
        <v>0</v>
      </c>
      <c r="S3223" s="151">
        <f t="shared" si="1068"/>
        <v>0.20289855072463767</v>
      </c>
      <c r="T3223" s="151">
        <f t="shared" si="1069"/>
        <v>0.10144927536231883</v>
      </c>
      <c r="V3223" s="393">
        <f t="shared" si="1080"/>
        <v>0</v>
      </c>
      <c r="W3223" s="393">
        <f t="shared" si="1081"/>
        <v>0</v>
      </c>
      <c r="X3223" s="53">
        <f t="shared" si="1070"/>
        <v>4.7463768115942023E-2</v>
      </c>
      <c r="Y3223" s="53">
        <f t="shared" si="1071"/>
        <v>8.3852948115942016E-2</v>
      </c>
      <c r="Z3223" s="53">
        <f t="shared" si="1072"/>
        <v>2.3731884057971012E-2</v>
      </c>
      <c r="AA3223" s="53">
        <f t="shared" si="1073"/>
        <v>4.1926474057971008E-2</v>
      </c>
      <c r="AB3223" s="50">
        <f t="shared" si="1074"/>
        <v>71</v>
      </c>
      <c r="AC3223" s="50">
        <f t="shared" si="1062"/>
        <v>2017</v>
      </c>
      <c r="AD3223" s="50">
        <f t="shared" si="1075"/>
        <v>3</v>
      </c>
      <c r="AE3223" s="56">
        <f t="shared" si="1076"/>
        <v>201703</v>
      </c>
      <c r="AF3223" s="56">
        <f t="shared" si="1064"/>
        <v>12</v>
      </c>
      <c r="AG3223" s="58">
        <f t="shared" si="1082"/>
        <v>0</v>
      </c>
      <c r="AH3223" s="56">
        <f t="shared" si="1077"/>
        <v>20</v>
      </c>
      <c r="AI3223" s="53">
        <f t="shared" si="1078"/>
        <v>6.565835811594202E-2</v>
      </c>
      <c r="AJ3223" s="56">
        <f t="shared" si="1079"/>
        <v>11.5</v>
      </c>
    </row>
    <row r="3224" spans="1:36" x14ac:dyDescent="0.25">
      <c r="A3224" s="50">
        <v>3180</v>
      </c>
      <c r="B3224" s="51">
        <v>42815</v>
      </c>
      <c r="C3224" s="75">
        <f t="shared" si="1063"/>
        <v>42815</v>
      </c>
      <c r="D3224" s="50" t="s">
        <v>1223</v>
      </c>
      <c r="E3224" s="50">
        <v>3.17</v>
      </c>
      <c r="F3224" s="50">
        <v>0</v>
      </c>
      <c r="G3224" s="50">
        <v>32</v>
      </c>
      <c r="H3224" s="50">
        <v>24</v>
      </c>
      <c r="I3224" s="53">
        <f t="shared" si="1065"/>
        <v>2.2499999999999996E-2</v>
      </c>
      <c r="J3224" s="54">
        <f t="shared" si="1066"/>
        <v>7.0977917981072539E-3</v>
      </c>
      <c r="K3224" s="50" t="s">
        <v>1889</v>
      </c>
      <c r="L3224" s="50" t="s">
        <v>1357</v>
      </c>
      <c r="M3224" s="55">
        <f t="shared" si="1067"/>
        <v>5.8703703703703765</v>
      </c>
      <c r="N3224" s="50">
        <v>137</v>
      </c>
      <c r="O3224" s="50" t="s">
        <v>255</v>
      </c>
      <c r="S3224" s="151">
        <f t="shared" si="1068"/>
        <v>0.18596214511041004</v>
      </c>
      <c r="T3224" s="151">
        <f t="shared" si="1069"/>
        <v>9.2981072555205019E-2</v>
      </c>
      <c r="V3224" s="393">
        <f t="shared" si="1080"/>
        <v>0</v>
      </c>
      <c r="W3224" s="393">
        <f t="shared" si="1081"/>
        <v>0</v>
      </c>
      <c r="X3224" s="53">
        <f t="shared" si="1070"/>
        <v>0.18596214511041004</v>
      </c>
      <c r="Y3224" s="53">
        <f t="shared" si="1071"/>
        <v>0.22235132511041003</v>
      </c>
      <c r="Z3224" s="53">
        <f t="shared" si="1072"/>
        <v>9.2981072555205019E-2</v>
      </c>
      <c r="AA3224" s="53">
        <f t="shared" si="1073"/>
        <v>0.11117566255520502</v>
      </c>
      <c r="AB3224" s="50">
        <f t="shared" si="1074"/>
        <v>1912</v>
      </c>
      <c r="AC3224" s="50">
        <f t="shared" si="1062"/>
        <v>2017</v>
      </c>
      <c r="AD3224" s="50">
        <f t="shared" si="1075"/>
        <v>3</v>
      </c>
      <c r="AE3224" s="56">
        <f t="shared" si="1076"/>
        <v>201703</v>
      </c>
      <c r="AF3224" s="56">
        <f t="shared" si="1064"/>
        <v>12</v>
      </c>
      <c r="AG3224" s="58">
        <f t="shared" si="1082"/>
        <v>0</v>
      </c>
      <c r="AH3224" s="56">
        <f t="shared" si="1077"/>
        <v>21</v>
      </c>
      <c r="AI3224" s="53">
        <f t="shared" si="1078"/>
        <v>0.20415673511041005</v>
      </c>
      <c r="AJ3224" s="56">
        <f t="shared" si="1079"/>
        <v>13.535899999999998</v>
      </c>
    </row>
    <row r="3225" spans="1:36" ht="15.75" customHeight="1" x14ac:dyDescent="0.25">
      <c r="A3225" s="50">
        <v>3181</v>
      </c>
      <c r="B3225" s="51">
        <v>42818</v>
      </c>
      <c r="C3225" s="75">
        <f t="shared" si="1063"/>
        <v>42818</v>
      </c>
      <c r="D3225" s="50" t="s">
        <v>1223</v>
      </c>
      <c r="E3225" s="50">
        <v>6.2</v>
      </c>
      <c r="F3225" s="50">
        <v>1</v>
      </c>
      <c r="G3225" s="50">
        <v>11</v>
      </c>
      <c r="H3225" s="50">
        <v>55</v>
      </c>
      <c r="I3225" s="53">
        <f t="shared" si="1065"/>
        <v>4.9942129629629628E-2</v>
      </c>
      <c r="J3225" s="54">
        <f t="shared" si="1066"/>
        <v>8.055182198327359E-3</v>
      </c>
      <c r="K3225" s="50" t="s">
        <v>1925</v>
      </c>
      <c r="L3225" s="50" t="s">
        <v>1306</v>
      </c>
      <c r="M3225" s="55">
        <f t="shared" si="1067"/>
        <v>5.1726535341830866</v>
      </c>
      <c r="N3225" s="50">
        <v>125</v>
      </c>
      <c r="O3225" s="50" t="s">
        <v>377</v>
      </c>
      <c r="S3225" s="151">
        <f t="shared" si="1068"/>
        <v>0.21104577359617679</v>
      </c>
      <c r="T3225" s="151">
        <f t="shared" si="1069"/>
        <v>0.1055228867980884</v>
      </c>
      <c r="V3225" s="393">
        <f t="shared" si="1080"/>
        <v>0</v>
      </c>
      <c r="W3225" s="393">
        <f t="shared" si="1081"/>
        <v>0</v>
      </c>
      <c r="X3225" s="53">
        <f t="shared" si="1070"/>
        <v>0.21104577359617679</v>
      </c>
      <c r="Y3225" s="53">
        <f t="shared" si="1071"/>
        <v>0.24743495359617682</v>
      </c>
      <c r="Z3225" s="53">
        <f t="shared" si="1072"/>
        <v>0.1055228867980884</v>
      </c>
      <c r="AA3225" s="53">
        <f t="shared" si="1073"/>
        <v>0.12371747679808841</v>
      </c>
      <c r="AB3225" s="50">
        <f t="shared" si="1074"/>
        <v>2840</v>
      </c>
      <c r="AC3225" s="50">
        <f t="shared" si="1062"/>
        <v>2017</v>
      </c>
      <c r="AD3225" s="50">
        <f t="shared" si="1075"/>
        <v>3</v>
      </c>
      <c r="AE3225" s="56">
        <f t="shared" si="1076"/>
        <v>201703</v>
      </c>
      <c r="AF3225" s="56">
        <f t="shared" si="1064"/>
        <v>12</v>
      </c>
      <c r="AG3225" s="58">
        <f t="shared" si="1082"/>
        <v>2</v>
      </c>
      <c r="AH3225" s="56">
        <f t="shared" si="1077"/>
        <v>24</v>
      </c>
      <c r="AI3225" s="53">
        <f t="shared" si="1078"/>
        <v>0.2292403635961768</v>
      </c>
      <c r="AJ3225" s="56">
        <f t="shared" si="1079"/>
        <v>26.473999999999997</v>
      </c>
    </row>
    <row r="3226" spans="1:36" x14ac:dyDescent="0.25">
      <c r="A3226" s="50">
        <v>3182</v>
      </c>
      <c r="B3226" s="51">
        <v>42819</v>
      </c>
      <c r="C3226" s="75">
        <f t="shared" si="1063"/>
        <v>42819</v>
      </c>
      <c r="D3226" s="50" t="s">
        <v>1223</v>
      </c>
      <c r="E3226" s="50">
        <v>4</v>
      </c>
      <c r="F3226" s="50">
        <v>0</v>
      </c>
      <c r="G3226" s="50">
        <v>40</v>
      </c>
      <c r="H3226" s="50">
        <v>11</v>
      </c>
      <c r="I3226" s="53">
        <f t="shared" si="1065"/>
        <v>2.7905092592592592E-2</v>
      </c>
      <c r="J3226" s="54">
        <f t="shared" si="1066"/>
        <v>6.9762731481481481E-3</v>
      </c>
      <c r="K3226" s="50" t="s">
        <v>1925</v>
      </c>
      <c r="L3226" s="50" t="s">
        <v>17</v>
      </c>
      <c r="M3226" s="55">
        <f t="shared" si="1067"/>
        <v>5.9726254666113689</v>
      </c>
      <c r="N3226" s="50">
        <v>0</v>
      </c>
      <c r="O3226" s="50" t="s">
        <v>253</v>
      </c>
      <c r="S3226" s="151">
        <f t="shared" si="1068"/>
        <v>0.18277835648148147</v>
      </c>
      <c r="T3226" s="151">
        <f t="shared" si="1069"/>
        <v>9.1389178240740734E-2</v>
      </c>
      <c r="V3226" s="393">
        <f t="shared" si="1080"/>
        <v>0</v>
      </c>
      <c r="W3226" s="393">
        <f t="shared" si="1081"/>
        <v>0</v>
      </c>
      <c r="X3226" s="53">
        <f t="shared" si="1070"/>
        <v>0.18277835648148147</v>
      </c>
      <c r="Y3226" s="53">
        <f t="shared" si="1071"/>
        <v>0.21916753648148149</v>
      </c>
      <c r="Z3226" s="53">
        <f t="shared" si="1072"/>
        <v>9.1389178240740734E-2</v>
      </c>
      <c r="AA3226" s="53">
        <f t="shared" si="1073"/>
        <v>0.10958376824074074</v>
      </c>
      <c r="AB3226" s="50">
        <f t="shared" si="1074"/>
        <v>1771</v>
      </c>
      <c r="AC3226" s="50">
        <f t="shared" si="1062"/>
        <v>2017</v>
      </c>
      <c r="AD3226" s="50">
        <f t="shared" si="1075"/>
        <v>3</v>
      </c>
      <c r="AE3226" s="56">
        <f t="shared" si="1076"/>
        <v>201703</v>
      </c>
      <c r="AF3226" s="56">
        <f t="shared" si="1064"/>
        <v>12</v>
      </c>
      <c r="AG3226" s="58">
        <f t="shared" si="1082"/>
        <v>0</v>
      </c>
      <c r="AH3226" s="56">
        <f t="shared" si="1077"/>
        <v>25</v>
      </c>
      <c r="AI3226" s="53">
        <f t="shared" si="1078"/>
        <v>0.20097294648148148</v>
      </c>
      <c r="AJ3226" s="56">
        <f t="shared" si="1079"/>
        <v>17.079999999999998</v>
      </c>
    </row>
    <row r="3227" spans="1:36" x14ac:dyDescent="0.25">
      <c r="A3227" s="50">
        <v>3183</v>
      </c>
      <c r="B3227" s="51">
        <v>42820</v>
      </c>
      <c r="C3227" s="75">
        <f t="shared" si="1063"/>
        <v>42820</v>
      </c>
      <c r="D3227" s="50" t="s">
        <v>1223</v>
      </c>
      <c r="E3227" s="50">
        <v>10.3</v>
      </c>
      <c r="F3227" s="50">
        <v>2</v>
      </c>
      <c r="G3227" s="50">
        <v>3</v>
      </c>
      <c r="H3227" s="50">
        <v>23</v>
      </c>
      <c r="I3227" s="53">
        <f t="shared" si="1065"/>
        <v>8.5682870370370368E-2</v>
      </c>
      <c r="J3227" s="54">
        <f t="shared" si="1066"/>
        <v>8.3187252786767335E-3</v>
      </c>
      <c r="K3227" s="50" t="s">
        <v>1925</v>
      </c>
      <c r="L3227" s="50" t="s">
        <v>1926</v>
      </c>
      <c r="M3227" s="55">
        <f t="shared" si="1067"/>
        <v>5.0087802242334236</v>
      </c>
      <c r="N3227" s="50">
        <v>143</v>
      </c>
      <c r="O3227" s="50" t="s">
        <v>319</v>
      </c>
      <c r="S3227" s="151">
        <f t="shared" si="1068"/>
        <v>0.2179506023013304</v>
      </c>
      <c r="T3227" s="151">
        <f t="shared" si="1069"/>
        <v>0.1089753011506652</v>
      </c>
      <c r="V3227" s="393">
        <f t="shared" si="1080"/>
        <v>0</v>
      </c>
      <c r="W3227" s="393">
        <f t="shared" si="1081"/>
        <v>0</v>
      </c>
      <c r="X3227" s="53">
        <f t="shared" si="1070"/>
        <v>0.2179506023013304</v>
      </c>
      <c r="Y3227" s="53">
        <f t="shared" si="1071"/>
        <v>0.25433978230133042</v>
      </c>
      <c r="Z3227" s="53">
        <f t="shared" si="1072"/>
        <v>0.1089753011506652</v>
      </c>
      <c r="AA3227" s="53">
        <f t="shared" si="1073"/>
        <v>0.12716989115066521</v>
      </c>
      <c r="AB3227" s="50">
        <f t="shared" si="1074"/>
        <v>3000</v>
      </c>
      <c r="AC3227" s="50">
        <f t="shared" si="1062"/>
        <v>2017</v>
      </c>
      <c r="AD3227" s="50">
        <f t="shared" si="1075"/>
        <v>3</v>
      </c>
      <c r="AE3227" s="56">
        <f t="shared" si="1076"/>
        <v>201703</v>
      </c>
      <c r="AF3227" s="56">
        <f t="shared" si="1064"/>
        <v>13</v>
      </c>
      <c r="AG3227" s="58">
        <f t="shared" si="1082"/>
        <v>0</v>
      </c>
      <c r="AH3227" s="56">
        <f t="shared" si="1077"/>
        <v>26</v>
      </c>
      <c r="AI3227" s="53">
        <f t="shared" si="1078"/>
        <v>0.23614519230133041</v>
      </c>
      <c r="AJ3227" s="56">
        <f t="shared" si="1079"/>
        <v>43.981000000000002</v>
      </c>
    </row>
    <row r="3228" spans="1:36" x14ac:dyDescent="0.25">
      <c r="A3228" s="50">
        <v>3185</v>
      </c>
      <c r="B3228" s="51">
        <v>42821</v>
      </c>
      <c r="C3228" s="75">
        <f t="shared" si="1063"/>
        <v>42821</v>
      </c>
      <c r="D3228" s="50" t="s">
        <v>1224</v>
      </c>
      <c r="E3228" s="50">
        <v>12</v>
      </c>
      <c r="F3228" s="50">
        <v>0</v>
      </c>
      <c r="G3228" s="50">
        <v>30</v>
      </c>
      <c r="H3228" s="50">
        <v>0</v>
      </c>
      <c r="I3228" s="53">
        <f t="shared" si="1065"/>
        <v>2.0833333333333332E-2</v>
      </c>
      <c r="J3228" s="54">
        <f t="shared" si="1066"/>
        <v>1.736111111111111E-3</v>
      </c>
      <c r="K3228" s="50" t="s">
        <v>921</v>
      </c>
      <c r="L3228" s="50" t="s">
        <v>1132</v>
      </c>
      <c r="M3228" s="55">
        <f t="shared" si="1067"/>
        <v>24.000000000000021</v>
      </c>
      <c r="N3228" s="50">
        <v>0</v>
      </c>
      <c r="O3228" s="50" t="s">
        <v>253</v>
      </c>
      <c r="S3228" s="151">
        <f t="shared" si="1068"/>
        <v>0.19444444444444442</v>
      </c>
      <c r="T3228" s="151">
        <f t="shared" si="1069"/>
        <v>9.722222222222221E-2</v>
      </c>
      <c r="V3228" s="393">
        <f t="shared" si="1080"/>
        <v>0</v>
      </c>
      <c r="W3228" s="393">
        <f t="shared" si="1081"/>
        <v>0</v>
      </c>
      <c r="X3228" s="53">
        <f t="shared" si="1070"/>
        <v>4.5486111111111109E-2</v>
      </c>
      <c r="Y3228" s="53">
        <f t="shared" si="1071"/>
        <v>8.1875291111111109E-2</v>
      </c>
      <c r="Z3228" s="53">
        <f t="shared" si="1072"/>
        <v>2.2743055555555555E-2</v>
      </c>
      <c r="AA3228" s="53">
        <f t="shared" si="1073"/>
        <v>4.0937645555555555E-2</v>
      </c>
      <c r="AB3228" s="50">
        <f t="shared" si="1074"/>
        <v>45</v>
      </c>
      <c r="AC3228" s="50">
        <f t="shared" si="1062"/>
        <v>2017</v>
      </c>
      <c r="AD3228" s="50">
        <f t="shared" si="1075"/>
        <v>3</v>
      </c>
      <c r="AE3228" s="56">
        <f t="shared" si="1076"/>
        <v>201703</v>
      </c>
      <c r="AF3228" s="56">
        <f t="shared" si="1064"/>
        <v>13</v>
      </c>
      <c r="AG3228" s="58">
        <f t="shared" si="1082"/>
        <v>0</v>
      </c>
      <c r="AH3228" s="56">
        <f t="shared" si="1077"/>
        <v>27</v>
      </c>
      <c r="AI3228" s="53">
        <f t="shared" si="1078"/>
        <v>6.3680701111111113E-2</v>
      </c>
      <c r="AJ3228" s="56">
        <f t="shared" si="1079"/>
        <v>12</v>
      </c>
    </row>
    <row r="3229" spans="1:36" x14ac:dyDescent="0.25">
      <c r="A3229" s="50">
        <v>3184</v>
      </c>
      <c r="B3229" s="51">
        <v>42822</v>
      </c>
      <c r="C3229" s="75">
        <f t="shared" si="1063"/>
        <v>42822</v>
      </c>
      <c r="D3229" s="50" t="s">
        <v>1225</v>
      </c>
      <c r="E3229" s="50">
        <v>1</v>
      </c>
      <c r="F3229" s="50">
        <v>0</v>
      </c>
      <c r="G3229" s="50">
        <v>33</v>
      </c>
      <c r="H3229" s="50">
        <v>0</v>
      </c>
      <c r="I3229" s="53">
        <f t="shared" si="1065"/>
        <v>2.2916666666666669E-2</v>
      </c>
      <c r="J3229" s="54">
        <f t="shared" si="1066"/>
        <v>2.2916666666666669E-2</v>
      </c>
      <c r="K3229" s="50" t="s">
        <v>1856</v>
      </c>
      <c r="L3229" s="50" t="s">
        <v>1304</v>
      </c>
      <c r="M3229" s="55">
        <f t="shared" si="1067"/>
        <v>1.8181818181818195</v>
      </c>
      <c r="N3229" s="50">
        <v>0</v>
      </c>
      <c r="O3229" s="50" t="s">
        <v>253</v>
      </c>
      <c r="S3229" s="151">
        <f t="shared" si="1068"/>
        <v>5.5E-2</v>
      </c>
      <c r="T3229" s="151">
        <f t="shared" si="1069"/>
        <v>2.75E-2</v>
      </c>
      <c r="V3229" s="393">
        <f t="shared" si="1080"/>
        <v>0</v>
      </c>
      <c r="W3229" s="393">
        <f t="shared" si="1081"/>
        <v>0</v>
      </c>
      <c r="X3229" s="53">
        <f t="shared" si="1070"/>
        <v>0.60041666666666671</v>
      </c>
      <c r="Y3229" s="53">
        <f t="shared" si="1071"/>
        <v>0.63680584666666662</v>
      </c>
      <c r="Z3229" s="53">
        <f t="shared" si="1072"/>
        <v>0.30020833333333335</v>
      </c>
      <c r="AA3229" s="53">
        <f t="shared" si="1073"/>
        <v>0.31840292333333331</v>
      </c>
      <c r="AB3229" s="50">
        <f t="shared" si="1074"/>
        <v>3710</v>
      </c>
      <c r="AC3229" s="50">
        <f t="shared" si="1062"/>
        <v>2017</v>
      </c>
      <c r="AD3229" s="50">
        <f t="shared" si="1075"/>
        <v>3</v>
      </c>
      <c r="AE3229" s="56">
        <f t="shared" si="1076"/>
        <v>201703</v>
      </c>
      <c r="AF3229" s="56">
        <f t="shared" si="1064"/>
        <v>13</v>
      </c>
      <c r="AG3229" s="58">
        <f t="shared" si="1082"/>
        <v>0</v>
      </c>
      <c r="AH3229" s="56">
        <f t="shared" si="1077"/>
        <v>28</v>
      </c>
      <c r="AI3229" s="53">
        <f t="shared" si="1078"/>
        <v>0.61861125666666661</v>
      </c>
      <c r="AJ3229" s="56">
        <f t="shared" si="1079"/>
        <v>46.7</v>
      </c>
    </row>
    <row r="3230" spans="1:36" x14ac:dyDescent="0.25">
      <c r="A3230" s="50">
        <v>3186</v>
      </c>
      <c r="B3230" s="51">
        <v>42824</v>
      </c>
      <c r="C3230" s="75">
        <f t="shared" si="1063"/>
        <v>42824</v>
      </c>
      <c r="D3230" s="50" t="s">
        <v>1223</v>
      </c>
      <c r="E3230" s="50">
        <v>3.75</v>
      </c>
      <c r="F3230" s="50">
        <v>0</v>
      </c>
      <c r="G3230" s="50">
        <v>42</v>
      </c>
      <c r="H3230" s="50">
        <v>1</v>
      </c>
      <c r="I3230" s="53">
        <f t="shared" si="1065"/>
        <v>2.9178240740740741E-2</v>
      </c>
      <c r="J3230" s="54">
        <f t="shared" si="1066"/>
        <v>7.7808641975308642E-3</v>
      </c>
      <c r="K3230" s="50" t="s">
        <v>1889</v>
      </c>
      <c r="L3230" s="50" t="s">
        <v>1290</v>
      </c>
      <c r="M3230" s="55">
        <f t="shared" si="1067"/>
        <v>5.3550178500595047</v>
      </c>
      <c r="N3230" s="50">
        <v>0</v>
      </c>
      <c r="O3230" s="50" t="s">
        <v>377</v>
      </c>
      <c r="S3230" s="151">
        <f t="shared" si="1068"/>
        <v>0.20385864197530865</v>
      </c>
      <c r="T3230" s="151">
        <f t="shared" si="1069"/>
        <v>0.10192932098765432</v>
      </c>
      <c r="V3230" s="393">
        <f t="shared" si="1080"/>
        <v>0</v>
      </c>
      <c r="W3230" s="393">
        <f t="shared" si="1081"/>
        <v>0</v>
      </c>
      <c r="X3230" s="53">
        <f t="shared" si="1070"/>
        <v>0.20385864197530865</v>
      </c>
      <c r="Y3230" s="53">
        <f t="shared" si="1071"/>
        <v>0.24024782197530861</v>
      </c>
      <c r="Z3230" s="53">
        <f t="shared" si="1072"/>
        <v>0.10192932098765432</v>
      </c>
      <c r="AA3230" s="53">
        <f t="shared" si="1073"/>
        <v>0.12012391098765431</v>
      </c>
      <c r="AB3230" s="50">
        <f t="shared" si="1074"/>
        <v>2637</v>
      </c>
      <c r="AC3230" s="50">
        <f t="shared" si="1062"/>
        <v>2017</v>
      </c>
      <c r="AD3230" s="50">
        <f t="shared" si="1075"/>
        <v>3</v>
      </c>
      <c r="AE3230" s="56">
        <f t="shared" si="1076"/>
        <v>201703</v>
      </c>
      <c r="AF3230" s="56">
        <f t="shared" si="1064"/>
        <v>13</v>
      </c>
      <c r="AG3230" s="58">
        <f t="shared" si="1082"/>
        <v>1</v>
      </c>
      <c r="AH3230" s="56">
        <f t="shared" si="1077"/>
        <v>30</v>
      </c>
      <c r="AI3230" s="53">
        <f t="shared" si="1078"/>
        <v>0.22205323197530863</v>
      </c>
      <c r="AJ3230" s="56">
        <f t="shared" si="1079"/>
        <v>16.012499999999999</v>
      </c>
    </row>
    <row r="3231" spans="1:36" x14ac:dyDescent="0.25">
      <c r="A3231" s="50">
        <v>3180</v>
      </c>
      <c r="B3231" s="51">
        <v>42825</v>
      </c>
      <c r="C3231" s="75">
        <f t="shared" si="1063"/>
        <v>42825</v>
      </c>
      <c r="D3231" s="50" t="s">
        <v>1223</v>
      </c>
      <c r="E3231" s="50">
        <v>7</v>
      </c>
      <c r="F3231" s="50">
        <v>1</v>
      </c>
      <c r="G3231" s="50">
        <v>11</v>
      </c>
      <c r="H3231" s="50">
        <v>10</v>
      </c>
      <c r="I3231" s="53">
        <f t="shared" si="1065"/>
        <v>4.9421296296296297E-2</v>
      </c>
      <c r="J3231" s="54">
        <f t="shared" si="1066"/>
        <v>7.060185185185185E-3</v>
      </c>
      <c r="K3231" s="50" t="s">
        <v>1925</v>
      </c>
      <c r="L3231" s="50" t="s">
        <v>17</v>
      </c>
      <c r="M3231" s="55">
        <f t="shared" si="1067"/>
        <v>5.9016393442622999</v>
      </c>
      <c r="N3231" s="50">
        <v>0</v>
      </c>
      <c r="O3231" s="50" t="s">
        <v>253</v>
      </c>
      <c r="S3231" s="151">
        <f t="shared" si="1068"/>
        <v>0.18497685185185184</v>
      </c>
      <c r="T3231" s="151">
        <f t="shared" si="1069"/>
        <v>9.2488425925925918E-2</v>
      </c>
      <c r="V3231" s="393">
        <f t="shared" si="1080"/>
        <v>0</v>
      </c>
      <c r="W3231" s="393">
        <f t="shared" si="1081"/>
        <v>0</v>
      </c>
      <c r="X3231" s="53">
        <f t="shared" si="1070"/>
        <v>0.18497685185185184</v>
      </c>
      <c r="Y3231" s="53">
        <f t="shared" si="1071"/>
        <v>0.22136603185185186</v>
      </c>
      <c r="Z3231" s="53">
        <f t="shared" si="1072"/>
        <v>9.2488425925925918E-2</v>
      </c>
      <c r="AA3231" s="53">
        <f t="shared" si="1073"/>
        <v>0.11068301592592593</v>
      </c>
      <c r="AB3231" s="50">
        <f t="shared" si="1074"/>
        <v>1860</v>
      </c>
      <c r="AC3231" s="50">
        <f t="shared" si="1062"/>
        <v>2017</v>
      </c>
      <c r="AD3231" s="50">
        <f t="shared" si="1075"/>
        <v>3</v>
      </c>
      <c r="AE3231" s="56">
        <f t="shared" si="1076"/>
        <v>201703</v>
      </c>
      <c r="AF3231" s="56">
        <f t="shared" si="1064"/>
        <v>13</v>
      </c>
      <c r="AG3231" s="58">
        <f t="shared" si="1082"/>
        <v>0</v>
      </c>
      <c r="AH3231" s="56">
        <f t="shared" si="1077"/>
        <v>31</v>
      </c>
      <c r="AI3231" s="53">
        <f t="shared" si="1078"/>
        <v>0.20317144185185185</v>
      </c>
      <c r="AJ3231" s="56">
        <f t="shared" si="1079"/>
        <v>29.889999999999997</v>
      </c>
    </row>
    <row r="3232" spans="1:36" ht="15.75" customHeight="1" x14ac:dyDescent="0.25">
      <c r="A3232" s="50">
        <v>3181</v>
      </c>
      <c r="B3232" s="51">
        <v>42826</v>
      </c>
      <c r="C3232" s="75">
        <f t="shared" si="1063"/>
        <v>42826</v>
      </c>
      <c r="D3232" s="50" t="s">
        <v>1223</v>
      </c>
      <c r="E3232" s="50">
        <v>3</v>
      </c>
      <c r="F3232" s="50">
        <v>0</v>
      </c>
      <c r="G3232" s="50">
        <v>29</v>
      </c>
      <c r="H3232" s="50">
        <v>21</v>
      </c>
      <c r="I3232" s="53">
        <f t="shared" si="1065"/>
        <v>2.0381944444444446E-2</v>
      </c>
      <c r="J3232" s="54">
        <f t="shared" si="1066"/>
        <v>6.7939814814814816E-3</v>
      </c>
      <c r="K3232" s="50" t="s">
        <v>1889</v>
      </c>
      <c r="L3232" s="50" t="s">
        <v>17</v>
      </c>
      <c r="M3232" s="55">
        <f t="shared" si="1067"/>
        <v>6.1328790459965976</v>
      </c>
      <c r="N3232" s="50">
        <v>0</v>
      </c>
      <c r="O3232" s="50" t="s">
        <v>253</v>
      </c>
      <c r="S3232" s="151">
        <f t="shared" si="1068"/>
        <v>0.17800231481481482</v>
      </c>
      <c r="T3232" s="151">
        <f t="shared" si="1069"/>
        <v>8.9001157407407411E-2</v>
      </c>
      <c r="V3232" s="393">
        <f t="shared" si="1080"/>
        <v>0</v>
      </c>
      <c r="W3232" s="393">
        <f t="shared" si="1081"/>
        <v>0</v>
      </c>
      <c r="X3232" s="53">
        <f t="shared" si="1070"/>
        <v>0.17800231481481482</v>
      </c>
      <c r="Y3232" s="53">
        <f t="shared" si="1071"/>
        <v>0.21439149481481479</v>
      </c>
      <c r="Z3232" s="53">
        <f t="shared" si="1072"/>
        <v>8.9001157407407411E-2</v>
      </c>
      <c r="AA3232" s="53">
        <f t="shared" si="1073"/>
        <v>0.10719574740740739</v>
      </c>
      <c r="AB3232" s="50">
        <f t="shared" si="1074"/>
        <v>1510</v>
      </c>
      <c r="AC3232" s="50">
        <f t="shared" si="1062"/>
        <v>2017</v>
      </c>
      <c r="AD3232" s="50">
        <f t="shared" si="1075"/>
        <v>4</v>
      </c>
      <c r="AE3232" s="56">
        <f t="shared" si="1076"/>
        <v>201704</v>
      </c>
      <c r="AF3232" s="56">
        <f t="shared" si="1064"/>
        <v>13</v>
      </c>
      <c r="AG3232" s="58">
        <f t="shared" si="1082"/>
        <v>0</v>
      </c>
      <c r="AH3232" s="56">
        <f t="shared" si="1077"/>
        <v>1</v>
      </c>
      <c r="AI3232" s="53">
        <f t="shared" si="1078"/>
        <v>0.1961969048148148</v>
      </c>
      <c r="AJ3232" s="56">
        <f t="shared" si="1079"/>
        <v>12.809999999999999</v>
      </c>
    </row>
    <row r="3233" spans="1:36" x14ac:dyDescent="0.25">
      <c r="A3233" s="50">
        <v>3182</v>
      </c>
      <c r="B3233" s="51">
        <v>42827</v>
      </c>
      <c r="C3233" s="75">
        <f t="shared" si="1063"/>
        <v>42827</v>
      </c>
      <c r="D3233" s="50" t="s">
        <v>1223</v>
      </c>
      <c r="E3233" s="50">
        <v>3.1</v>
      </c>
      <c r="F3233" s="50">
        <v>0</v>
      </c>
      <c r="G3233" s="50">
        <v>33</v>
      </c>
      <c r="H3233" s="50">
        <v>8</v>
      </c>
      <c r="I3233" s="53">
        <f t="shared" si="1065"/>
        <v>2.3009259259259257E-2</v>
      </c>
      <c r="J3233" s="54">
        <f t="shared" si="1066"/>
        <v>7.4223416965352442E-3</v>
      </c>
      <c r="K3233" s="50" t="s">
        <v>1889</v>
      </c>
      <c r="L3233" s="50" t="s">
        <v>1927</v>
      </c>
      <c r="M3233" s="55">
        <f t="shared" si="1067"/>
        <v>5.6136820925553366</v>
      </c>
      <c r="N3233" s="50">
        <v>0</v>
      </c>
      <c r="O3233" s="50" t="s">
        <v>255</v>
      </c>
      <c r="R3233" s="50" t="s">
        <v>1684</v>
      </c>
      <c r="S3233" s="151">
        <f t="shared" si="1068"/>
        <v>0.19446535244922339</v>
      </c>
      <c r="T3233" s="151">
        <f t="shared" si="1069"/>
        <v>9.7232676224611694E-2</v>
      </c>
      <c r="V3233" s="393">
        <f t="shared" si="1080"/>
        <v>0</v>
      </c>
      <c r="W3233" s="393">
        <f t="shared" si="1081"/>
        <v>0</v>
      </c>
      <c r="X3233" s="53">
        <f t="shared" si="1070"/>
        <v>0.19446535244922339</v>
      </c>
      <c r="Y3233" s="53">
        <f t="shared" si="1071"/>
        <v>0.23085453244922338</v>
      </c>
      <c r="Z3233" s="53">
        <f t="shared" si="1072"/>
        <v>9.7232676224611694E-2</v>
      </c>
      <c r="AA3233" s="53">
        <f t="shared" si="1073"/>
        <v>0.11542726622461169</v>
      </c>
      <c r="AB3233" s="50">
        <f t="shared" si="1074"/>
        <v>2286</v>
      </c>
      <c r="AC3233" s="50">
        <f t="shared" si="1062"/>
        <v>2017</v>
      </c>
      <c r="AD3233" s="50">
        <f t="shared" si="1075"/>
        <v>4</v>
      </c>
      <c r="AE3233" s="56">
        <f t="shared" si="1076"/>
        <v>201704</v>
      </c>
      <c r="AF3233" s="56">
        <f t="shared" si="1064"/>
        <v>14</v>
      </c>
      <c r="AG3233" s="58">
        <f t="shared" si="1082"/>
        <v>0</v>
      </c>
      <c r="AH3233" s="56">
        <f t="shared" si="1077"/>
        <v>2</v>
      </c>
      <c r="AI3233" s="53">
        <f t="shared" si="1078"/>
        <v>0.21265994244922337</v>
      </c>
      <c r="AJ3233" s="56">
        <f t="shared" si="1079"/>
        <v>13.236999999999998</v>
      </c>
    </row>
    <row r="3234" spans="1:36" x14ac:dyDescent="0.25">
      <c r="A3234" s="50">
        <v>3183</v>
      </c>
      <c r="B3234" s="51">
        <v>42827</v>
      </c>
      <c r="C3234" s="75">
        <f t="shared" si="1063"/>
        <v>42827</v>
      </c>
      <c r="D3234" s="50" t="s">
        <v>1224</v>
      </c>
      <c r="E3234" s="50">
        <v>22.5</v>
      </c>
      <c r="F3234" s="50">
        <v>1</v>
      </c>
      <c r="G3234" s="50">
        <v>44</v>
      </c>
      <c r="H3234" s="50">
        <v>21</v>
      </c>
      <c r="I3234" s="53">
        <f t="shared" si="1065"/>
        <v>7.2465277777777781E-2</v>
      </c>
      <c r="J3234" s="54">
        <f t="shared" si="1066"/>
        <v>3.2206790123456793E-3</v>
      </c>
      <c r="K3234" s="50" t="s">
        <v>930</v>
      </c>
      <c r="L3234" s="50" t="s">
        <v>315</v>
      </c>
      <c r="M3234" s="55">
        <f t="shared" si="1067"/>
        <v>12.937230474365126</v>
      </c>
      <c r="N3234" s="50">
        <v>0</v>
      </c>
      <c r="O3234" s="50" t="s">
        <v>255</v>
      </c>
      <c r="S3234" s="151">
        <f t="shared" si="1068"/>
        <v>0.36071604938271606</v>
      </c>
      <c r="T3234" s="151">
        <f t="shared" si="1069"/>
        <v>0.18035802469135803</v>
      </c>
      <c r="V3234" s="393">
        <f t="shared" si="1080"/>
        <v>0</v>
      </c>
      <c r="W3234" s="393">
        <f t="shared" si="1081"/>
        <v>0</v>
      </c>
      <c r="X3234" s="53">
        <f t="shared" si="1070"/>
        <v>8.4381790123456799E-2</v>
      </c>
      <c r="Y3234" s="53">
        <f t="shared" si="1071"/>
        <v>0.12077097012345679</v>
      </c>
      <c r="Z3234" s="53">
        <f t="shared" si="1072"/>
        <v>4.2190895061728399E-2</v>
      </c>
      <c r="AA3234" s="53">
        <f t="shared" si="1073"/>
        <v>6.0385485061728396E-2</v>
      </c>
      <c r="AB3234" s="50">
        <f t="shared" si="1074"/>
        <v>842</v>
      </c>
      <c r="AC3234" s="50">
        <f t="shared" si="1062"/>
        <v>2017</v>
      </c>
      <c r="AD3234" s="50">
        <f t="shared" si="1075"/>
        <v>4</v>
      </c>
      <c r="AE3234" s="56">
        <f t="shared" si="1076"/>
        <v>201704</v>
      </c>
      <c r="AF3234" s="56">
        <f t="shared" si="1064"/>
        <v>14</v>
      </c>
      <c r="AG3234" s="58">
        <f t="shared" si="1082"/>
        <v>0</v>
      </c>
      <c r="AH3234" s="56">
        <f t="shared" si="1077"/>
        <v>2</v>
      </c>
      <c r="AI3234" s="53">
        <f t="shared" si="1078"/>
        <v>0.1025763801234568</v>
      </c>
      <c r="AJ3234" s="56">
        <f t="shared" si="1079"/>
        <v>22.5</v>
      </c>
    </row>
    <row r="3235" spans="1:36" x14ac:dyDescent="0.25">
      <c r="A3235" s="50">
        <v>3184</v>
      </c>
      <c r="B3235" s="51">
        <v>42828</v>
      </c>
      <c r="C3235" s="75">
        <f t="shared" si="1063"/>
        <v>42828</v>
      </c>
      <c r="D3235" s="50" t="s">
        <v>1223</v>
      </c>
      <c r="E3235" s="50">
        <v>3.1</v>
      </c>
      <c r="F3235" s="50">
        <v>0</v>
      </c>
      <c r="G3235" s="50">
        <v>36</v>
      </c>
      <c r="H3235" s="50">
        <v>32</v>
      </c>
      <c r="I3235" s="53">
        <f t="shared" si="1065"/>
        <v>2.5370370370370366E-2</v>
      </c>
      <c r="J3235" s="54">
        <f t="shared" si="1066"/>
        <v>8.1839904420549572E-3</v>
      </c>
      <c r="K3235" s="50" t="s">
        <v>1925</v>
      </c>
      <c r="L3235" s="50" t="s">
        <v>1357</v>
      </c>
      <c r="M3235" s="55">
        <f t="shared" si="1067"/>
        <v>5.0912408759124137</v>
      </c>
      <c r="N3235" s="50">
        <v>0</v>
      </c>
      <c r="O3235" s="50" t="s">
        <v>377</v>
      </c>
      <c r="R3235" s="50" t="s">
        <v>1928</v>
      </c>
      <c r="S3235" s="151">
        <f t="shared" si="1068"/>
        <v>0.21442054958183987</v>
      </c>
      <c r="T3235" s="151">
        <f t="shared" si="1069"/>
        <v>0.10721027479091993</v>
      </c>
      <c r="V3235" s="393">
        <f t="shared" si="1080"/>
        <v>0</v>
      </c>
      <c r="W3235" s="393">
        <f t="shared" si="1081"/>
        <v>0</v>
      </c>
      <c r="X3235" s="53">
        <f t="shared" si="1070"/>
        <v>0.21442054958183987</v>
      </c>
      <c r="Y3235" s="53">
        <f t="shared" si="1071"/>
        <v>0.25080972958183989</v>
      </c>
      <c r="Z3235" s="53">
        <f t="shared" si="1072"/>
        <v>0.10721027479091993</v>
      </c>
      <c r="AA3235" s="53">
        <f t="shared" si="1073"/>
        <v>0.12540486479091995</v>
      </c>
      <c r="AB3235" s="50">
        <f t="shared" si="1074"/>
        <v>2925</v>
      </c>
      <c r="AC3235" s="50">
        <f t="shared" si="1062"/>
        <v>2017</v>
      </c>
      <c r="AD3235" s="50">
        <f t="shared" si="1075"/>
        <v>4</v>
      </c>
      <c r="AE3235" s="56">
        <f t="shared" si="1076"/>
        <v>201704</v>
      </c>
      <c r="AF3235" s="56">
        <f t="shared" si="1064"/>
        <v>14</v>
      </c>
      <c r="AG3235" s="58">
        <f t="shared" si="1082"/>
        <v>0</v>
      </c>
      <c r="AH3235" s="56">
        <f t="shared" si="1077"/>
        <v>3</v>
      </c>
      <c r="AI3235" s="53">
        <f t="shared" si="1078"/>
        <v>0.23261513958183988</v>
      </c>
      <c r="AJ3235" s="56">
        <f t="shared" si="1079"/>
        <v>13.236999999999998</v>
      </c>
    </row>
    <row r="3236" spans="1:36" ht="15.75" customHeight="1" x14ac:dyDescent="0.25">
      <c r="A3236" s="50">
        <v>3185</v>
      </c>
      <c r="B3236" s="51">
        <v>42831</v>
      </c>
      <c r="C3236" s="75">
        <f t="shared" si="1063"/>
        <v>42831</v>
      </c>
      <c r="D3236" s="50" t="s">
        <v>1223</v>
      </c>
      <c r="E3236" s="50">
        <v>6</v>
      </c>
      <c r="F3236" s="50">
        <v>1</v>
      </c>
      <c r="G3236" s="50">
        <v>2</v>
      </c>
      <c r="H3236" s="50">
        <v>7</v>
      </c>
      <c r="I3236" s="53">
        <f t="shared" si="1065"/>
        <v>4.313657407407407E-2</v>
      </c>
      <c r="J3236" s="54">
        <f t="shared" si="1066"/>
        <v>7.1894290123456781E-3</v>
      </c>
      <c r="K3236" s="50" t="s">
        <v>1925</v>
      </c>
      <c r="L3236" s="50" t="s">
        <v>17</v>
      </c>
      <c r="M3236" s="55">
        <f t="shared" si="1067"/>
        <v>5.7955460155621195</v>
      </c>
      <c r="N3236" s="50">
        <v>0</v>
      </c>
      <c r="O3236" s="50" t="s">
        <v>253</v>
      </c>
      <c r="S3236" s="151">
        <f t="shared" si="1068"/>
        <v>0.18836304012345675</v>
      </c>
      <c r="T3236" s="151">
        <f t="shared" si="1069"/>
        <v>9.4181520061728377E-2</v>
      </c>
      <c r="V3236" s="393">
        <f t="shared" si="1080"/>
        <v>0</v>
      </c>
      <c r="W3236" s="393">
        <f t="shared" si="1081"/>
        <v>0</v>
      </c>
      <c r="X3236" s="53">
        <f t="shared" si="1070"/>
        <v>0.18836304012345675</v>
      </c>
      <c r="Y3236" s="53">
        <f t="shared" si="1071"/>
        <v>0.22475222012345675</v>
      </c>
      <c r="Z3236" s="53">
        <f t="shared" si="1072"/>
        <v>9.4181520061728377E-2</v>
      </c>
      <c r="AA3236" s="53">
        <f t="shared" si="1073"/>
        <v>0.11237611006172837</v>
      </c>
      <c r="AB3236" s="50">
        <f t="shared" si="1074"/>
        <v>2027</v>
      </c>
      <c r="AC3236" s="50">
        <f t="shared" si="1062"/>
        <v>2017</v>
      </c>
      <c r="AD3236" s="50">
        <f t="shared" si="1075"/>
        <v>4</v>
      </c>
      <c r="AE3236" s="56">
        <f t="shared" si="1076"/>
        <v>201704</v>
      </c>
      <c r="AF3236" s="56">
        <f t="shared" si="1064"/>
        <v>14</v>
      </c>
      <c r="AG3236" s="58">
        <f t="shared" si="1082"/>
        <v>2</v>
      </c>
      <c r="AH3236" s="56">
        <f t="shared" si="1077"/>
        <v>6</v>
      </c>
      <c r="AI3236" s="53">
        <f t="shared" si="1078"/>
        <v>0.20655763012345674</v>
      </c>
      <c r="AJ3236" s="56">
        <f t="shared" si="1079"/>
        <v>25.619999999999997</v>
      </c>
    </row>
    <row r="3237" spans="1:36" x14ac:dyDescent="0.25">
      <c r="A3237" s="50">
        <v>3186</v>
      </c>
      <c r="B3237" s="51">
        <v>42832</v>
      </c>
      <c r="C3237" s="75">
        <f t="shared" si="1063"/>
        <v>42832</v>
      </c>
      <c r="D3237" s="50" t="s">
        <v>1223</v>
      </c>
      <c r="E3237" s="50">
        <v>7.25</v>
      </c>
      <c r="F3237" s="50">
        <v>1</v>
      </c>
      <c r="G3237" s="50">
        <v>23</v>
      </c>
      <c r="H3237" s="50">
        <v>9</v>
      </c>
      <c r="I3237" s="53">
        <f t="shared" si="1065"/>
        <v>5.7743055555555554E-2</v>
      </c>
      <c r="J3237" s="54">
        <f t="shared" si="1066"/>
        <v>7.9645593869731805E-3</v>
      </c>
      <c r="K3237" s="50" t="s">
        <v>1925</v>
      </c>
      <c r="L3237" s="50" t="s">
        <v>1573</v>
      </c>
      <c r="M3237" s="55">
        <f t="shared" si="1067"/>
        <v>5.2315093205051149</v>
      </c>
      <c r="N3237" s="50">
        <v>131</v>
      </c>
      <c r="O3237" s="50" t="s">
        <v>377</v>
      </c>
      <c r="S3237" s="151">
        <f t="shared" si="1068"/>
        <v>0.20867145593869732</v>
      </c>
      <c r="T3237" s="151">
        <f t="shared" si="1069"/>
        <v>0.10433572796934866</v>
      </c>
      <c r="V3237" s="393">
        <f t="shared" si="1080"/>
        <v>0</v>
      </c>
      <c r="W3237" s="393">
        <f t="shared" si="1081"/>
        <v>0</v>
      </c>
      <c r="X3237" s="53">
        <f t="shared" si="1070"/>
        <v>0.20867145593869732</v>
      </c>
      <c r="Y3237" s="53">
        <f t="shared" si="1071"/>
        <v>0.24506063593869731</v>
      </c>
      <c r="Z3237" s="53">
        <f t="shared" si="1072"/>
        <v>0.10433572796934866</v>
      </c>
      <c r="AA3237" s="53">
        <f t="shared" si="1073"/>
        <v>0.12253031796934866</v>
      </c>
      <c r="AB3237" s="50">
        <f t="shared" si="1074"/>
        <v>2785</v>
      </c>
      <c r="AC3237" s="50">
        <f t="shared" ref="AC3237:AC3300" si="1083">YEAR(B3237)</f>
        <v>2017</v>
      </c>
      <c r="AD3237" s="50">
        <f t="shared" si="1075"/>
        <v>4</v>
      </c>
      <c r="AE3237" s="56">
        <f t="shared" si="1076"/>
        <v>201704</v>
      </c>
      <c r="AF3237" s="56">
        <f t="shared" si="1064"/>
        <v>14</v>
      </c>
      <c r="AG3237" s="58">
        <f t="shared" si="1082"/>
        <v>0</v>
      </c>
      <c r="AH3237" s="56">
        <f t="shared" si="1077"/>
        <v>7</v>
      </c>
      <c r="AI3237" s="53">
        <f t="shared" si="1078"/>
        <v>0.2268660459386973</v>
      </c>
      <c r="AJ3237" s="56">
        <f t="shared" si="1079"/>
        <v>30.957499999999996</v>
      </c>
    </row>
    <row r="3238" spans="1:36" x14ac:dyDescent="0.25">
      <c r="A3238" s="50">
        <v>3180</v>
      </c>
      <c r="B3238" s="51">
        <v>42838</v>
      </c>
      <c r="C3238" s="75">
        <f t="shared" si="1063"/>
        <v>42838</v>
      </c>
      <c r="D3238" s="50" t="s">
        <v>1223</v>
      </c>
      <c r="E3238" s="50">
        <v>5.05</v>
      </c>
      <c r="F3238" s="50">
        <v>0</v>
      </c>
      <c r="G3238" s="50">
        <v>57</v>
      </c>
      <c r="H3238" s="50">
        <v>28</v>
      </c>
      <c r="I3238" s="53">
        <f t="shared" si="1065"/>
        <v>3.9907407407407412E-2</v>
      </c>
      <c r="J3238" s="54">
        <f t="shared" si="1066"/>
        <v>7.9024569123579032E-3</v>
      </c>
      <c r="K3238" s="50" t="s">
        <v>1925</v>
      </c>
      <c r="L3238" s="50" t="s">
        <v>1732</v>
      </c>
      <c r="M3238" s="55">
        <f t="shared" si="1067"/>
        <v>5.2726218097447832</v>
      </c>
      <c r="N3238" s="50">
        <v>158</v>
      </c>
      <c r="O3238" s="50" t="s">
        <v>377</v>
      </c>
      <c r="S3238" s="151">
        <f t="shared" si="1068"/>
        <v>0.20704437110377705</v>
      </c>
      <c r="T3238" s="151">
        <f t="shared" si="1069"/>
        <v>0.10352218555188852</v>
      </c>
      <c r="V3238" s="393">
        <f t="shared" si="1080"/>
        <v>0</v>
      </c>
      <c r="W3238" s="393">
        <f t="shared" si="1081"/>
        <v>0</v>
      </c>
      <c r="X3238" s="53">
        <f t="shared" si="1070"/>
        <v>0.20704437110377705</v>
      </c>
      <c r="Y3238" s="53">
        <f t="shared" si="1071"/>
        <v>0.24343355110377707</v>
      </c>
      <c r="Z3238" s="53">
        <f t="shared" si="1072"/>
        <v>0.10352218555188852</v>
      </c>
      <c r="AA3238" s="53">
        <f t="shared" si="1073"/>
        <v>0.12171677555188853</v>
      </c>
      <c r="AB3238" s="50">
        <f t="shared" si="1074"/>
        <v>2743</v>
      </c>
      <c r="AC3238" s="50">
        <f t="shared" si="1083"/>
        <v>2017</v>
      </c>
      <c r="AD3238" s="50">
        <f t="shared" si="1075"/>
        <v>4</v>
      </c>
      <c r="AE3238" s="56">
        <f t="shared" si="1076"/>
        <v>201704</v>
      </c>
      <c r="AF3238" s="56">
        <f t="shared" si="1064"/>
        <v>15</v>
      </c>
      <c r="AG3238" s="58">
        <f t="shared" si="1082"/>
        <v>5</v>
      </c>
      <c r="AH3238" s="56">
        <f t="shared" si="1077"/>
        <v>13</v>
      </c>
      <c r="AI3238" s="53">
        <f t="shared" si="1078"/>
        <v>0.22523896110377706</v>
      </c>
      <c r="AJ3238" s="56">
        <f t="shared" si="1079"/>
        <v>21.563499999999998</v>
      </c>
    </row>
    <row r="3239" spans="1:36" x14ac:dyDescent="0.25">
      <c r="A3239" s="50">
        <v>3181</v>
      </c>
      <c r="B3239" s="51">
        <v>42839</v>
      </c>
      <c r="C3239" s="75">
        <f t="shared" si="1063"/>
        <v>42839</v>
      </c>
      <c r="D3239" s="50" t="s">
        <v>1224</v>
      </c>
      <c r="E3239" s="50">
        <v>20.399999999999999</v>
      </c>
      <c r="F3239" s="50">
        <v>1</v>
      </c>
      <c r="G3239" s="50">
        <v>36</v>
      </c>
      <c r="H3239" s="50">
        <v>46</v>
      </c>
      <c r="I3239" s="53">
        <f t="shared" si="1065"/>
        <v>6.7199074074074064E-2</v>
      </c>
      <c r="J3239" s="54">
        <f t="shared" si="1066"/>
        <v>3.2940722585330425E-3</v>
      </c>
      <c r="K3239" s="50" t="s">
        <v>930</v>
      </c>
      <c r="L3239" s="50" t="s">
        <v>315</v>
      </c>
      <c r="M3239" s="55">
        <f t="shared" si="1067"/>
        <v>12.648983809851888</v>
      </c>
      <c r="N3239" s="50">
        <v>0</v>
      </c>
      <c r="O3239" s="50" t="s">
        <v>255</v>
      </c>
      <c r="S3239" s="151">
        <f t="shared" si="1068"/>
        <v>0.36893609295570073</v>
      </c>
      <c r="T3239" s="151">
        <f t="shared" si="1069"/>
        <v>0.18446804647785037</v>
      </c>
      <c r="V3239" s="393">
        <f t="shared" si="1080"/>
        <v>0</v>
      </c>
      <c r="W3239" s="393">
        <f t="shared" si="1081"/>
        <v>0</v>
      </c>
      <c r="X3239" s="53">
        <f t="shared" si="1070"/>
        <v>8.6304693173565705E-2</v>
      </c>
      <c r="Y3239" s="53">
        <f t="shared" si="1071"/>
        <v>0.12269387317356571</v>
      </c>
      <c r="Z3239" s="53">
        <f t="shared" si="1072"/>
        <v>4.3152346586782853E-2</v>
      </c>
      <c r="AA3239" s="53">
        <f t="shared" si="1073"/>
        <v>6.1346936586782856E-2</v>
      </c>
      <c r="AB3239" s="50">
        <f t="shared" si="1074"/>
        <v>865</v>
      </c>
      <c r="AC3239" s="50">
        <f t="shared" si="1083"/>
        <v>2017</v>
      </c>
      <c r="AD3239" s="50">
        <f t="shared" si="1075"/>
        <v>4</v>
      </c>
      <c r="AE3239" s="56">
        <f t="shared" si="1076"/>
        <v>201704</v>
      </c>
      <c r="AF3239" s="56">
        <f t="shared" si="1064"/>
        <v>15</v>
      </c>
      <c r="AG3239" s="58">
        <f t="shared" si="1082"/>
        <v>0</v>
      </c>
      <c r="AH3239" s="56">
        <f t="shared" si="1077"/>
        <v>14</v>
      </c>
      <c r="AI3239" s="53">
        <f t="shared" si="1078"/>
        <v>0.10449928317356572</v>
      </c>
      <c r="AJ3239" s="56">
        <f t="shared" si="1079"/>
        <v>20.399999999999999</v>
      </c>
    </row>
    <row r="3240" spans="1:36" ht="15.75" customHeight="1" x14ac:dyDescent="0.25">
      <c r="A3240" s="50">
        <v>3182</v>
      </c>
      <c r="B3240" s="51">
        <v>42840</v>
      </c>
      <c r="C3240" s="75">
        <f t="shared" si="1063"/>
        <v>42840</v>
      </c>
      <c r="D3240" s="50" t="s">
        <v>1223</v>
      </c>
      <c r="E3240" s="50">
        <v>8.1999999999999993</v>
      </c>
      <c r="F3240" s="50">
        <v>1</v>
      </c>
      <c r="G3240" s="50">
        <v>45</v>
      </c>
      <c r="H3240" s="50">
        <v>21</v>
      </c>
      <c r="I3240" s="53">
        <f t="shared" si="1065"/>
        <v>7.3159722222222223E-2</v>
      </c>
      <c r="J3240" s="54">
        <f t="shared" si="1066"/>
        <v>8.9219173441734429E-3</v>
      </c>
      <c r="K3240" s="50" t="s">
        <v>1925</v>
      </c>
      <c r="L3240" s="50" t="s">
        <v>1720</v>
      </c>
      <c r="M3240" s="55">
        <f t="shared" si="1067"/>
        <v>4.6701471286188925</v>
      </c>
      <c r="N3240" s="50">
        <v>153</v>
      </c>
      <c r="O3240" s="50" t="s">
        <v>255</v>
      </c>
      <c r="S3240" s="151">
        <f t="shared" si="1068"/>
        <v>0.23375423441734419</v>
      </c>
      <c r="T3240" s="151">
        <f t="shared" si="1069"/>
        <v>0.1168771172086721</v>
      </c>
      <c r="V3240" s="393">
        <f t="shared" si="1080"/>
        <v>0</v>
      </c>
      <c r="W3240" s="393">
        <f t="shared" si="1081"/>
        <v>0</v>
      </c>
      <c r="X3240" s="53">
        <f t="shared" si="1070"/>
        <v>0.23375423441734419</v>
      </c>
      <c r="Y3240" s="53">
        <f t="shared" si="1071"/>
        <v>0.27014341441734419</v>
      </c>
      <c r="Z3240" s="53">
        <f t="shared" si="1072"/>
        <v>0.1168771172086721</v>
      </c>
      <c r="AA3240" s="53">
        <f t="shared" si="1073"/>
        <v>0.13507170720867209</v>
      </c>
      <c r="AB3240" s="50">
        <f t="shared" si="1074"/>
        <v>3210</v>
      </c>
      <c r="AC3240" s="50">
        <f t="shared" si="1083"/>
        <v>2017</v>
      </c>
      <c r="AD3240" s="50">
        <f t="shared" si="1075"/>
        <v>4</v>
      </c>
      <c r="AE3240" s="56">
        <f t="shared" si="1076"/>
        <v>201704</v>
      </c>
      <c r="AF3240" s="56">
        <f t="shared" si="1064"/>
        <v>15</v>
      </c>
      <c r="AG3240" s="58">
        <f t="shared" si="1082"/>
        <v>0</v>
      </c>
      <c r="AH3240" s="56">
        <f t="shared" si="1077"/>
        <v>15</v>
      </c>
      <c r="AI3240" s="53">
        <f t="shared" si="1078"/>
        <v>0.25194882441734417</v>
      </c>
      <c r="AJ3240" s="56">
        <f t="shared" si="1079"/>
        <v>35.013999999999996</v>
      </c>
    </row>
    <row r="3241" spans="1:36" x14ac:dyDescent="0.25">
      <c r="A3241" s="50">
        <v>3183</v>
      </c>
      <c r="B3241" s="51">
        <v>42841</v>
      </c>
      <c r="C3241" s="75">
        <f t="shared" si="1063"/>
        <v>42841</v>
      </c>
      <c r="D3241" s="50" t="s">
        <v>1224</v>
      </c>
      <c r="E3241" s="50">
        <v>13</v>
      </c>
      <c r="F3241" s="50">
        <v>0</v>
      </c>
      <c r="G3241" s="50">
        <v>57</v>
      </c>
      <c r="H3241" s="50">
        <v>19</v>
      </c>
      <c r="I3241" s="53">
        <f t="shared" si="1065"/>
        <v>3.9803240740740743E-2</v>
      </c>
      <c r="J3241" s="54">
        <f t="shared" si="1066"/>
        <v>3.0617877492877493E-3</v>
      </c>
      <c r="K3241" s="50" t="s">
        <v>930</v>
      </c>
      <c r="L3241" s="50" t="s">
        <v>1623</v>
      </c>
      <c r="M3241" s="55">
        <f t="shared" si="1067"/>
        <v>13.608607153242232</v>
      </c>
      <c r="N3241" s="50">
        <v>0</v>
      </c>
      <c r="O3241" s="50" t="s">
        <v>255</v>
      </c>
      <c r="S3241" s="151">
        <f t="shared" si="1068"/>
        <v>0.34292022792022792</v>
      </c>
      <c r="T3241" s="151">
        <f t="shared" si="1069"/>
        <v>0.17146011396011396</v>
      </c>
      <c r="V3241" s="393">
        <f t="shared" si="1080"/>
        <v>0</v>
      </c>
      <c r="W3241" s="393">
        <f t="shared" si="1081"/>
        <v>0</v>
      </c>
      <c r="X3241" s="53">
        <f t="shared" si="1070"/>
        <v>8.0218839031339029E-2</v>
      </c>
      <c r="Y3241" s="53">
        <f t="shared" si="1071"/>
        <v>0.11660801903133902</v>
      </c>
      <c r="Z3241" s="53">
        <f t="shared" si="1072"/>
        <v>4.0109419515669514E-2</v>
      </c>
      <c r="AA3241" s="53">
        <f t="shared" si="1073"/>
        <v>5.8304009515669511E-2</v>
      </c>
      <c r="AB3241" s="50">
        <f t="shared" si="1074"/>
        <v>775</v>
      </c>
      <c r="AC3241" s="50">
        <f t="shared" si="1083"/>
        <v>2017</v>
      </c>
      <c r="AD3241" s="50">
        <f t="shared" si="1075"/>
        <v>4</v>
      </c>
      <c r="AE3241" s="56">
        <f t="shared" si="1076"/>
        <v>201704</v>
      </c>
      <c r="AF3241" s="56">
        <f t="shared" si="1064"/>
        <v>16</v>
      </c>
      <c r="AG3241" s="58">
        <f t="shared" si="1082"/>
        <v>0</v>
      </c>
      <c r="AH3241" s="56">
        <f t="shared" si="1077"/>
        <v>16</v>
      </c>
      <c r="AI3241" s="53">
        <f t="shared" si="1078"/>
        <v>9.8413429031339025E-2</v>
      </c>
      <c r="AJ3241" s="56">
        <f t="shared" si="1079"/>
        <v>13</v>
      </c>
    </row>
    <row r="3242" spans="1:36" x14ac:dyDescent="0.25">
      <c r="A3242" s="50">
        <v>3184</v>
      </c>
      <c r="B3242" s="51">
        <v>42842</v>
      </c>
      <c r="C3242" s="75">
        <f t="shared" si="1063"/>
        <v>42842</v>
      </c>
      <c r="D3242" s="50" t="s">
        <v>1223</v>
      </c>
      <c r="E3242" s="50">
        <v>3.2</v>
      </c>
      <c r="F3242" s="50">
        <v>0</v>
      </c>
      <c r="G3242" s="50">
        <v>34</v>
      </c>
      <c r="H3242" s="50">
        <v>47</v>
      </c>
      <c r="I3242" s="53">
        <f t="shared" si="1065"/>
        <v>2.4155092592592589E-2</v>
      </c>
      <c r="J3242" s="54">
        <f t="shared" si="1066"/>
        <v>7.5484664351851841E-3</v>
      </c>
      <c r="K3242" s="50" t="s">
        <v>1889</v>
      </c>
      <c r="L3242" s="50" t="s">
        <v>1357</v>
      </c>
      <c r="M3242" s="55">
        <f t="shared" si="1067"/>
        <v>5.5198850023957888</v>
      </c>
      <c r="N3242" s="50">
        <v>157</v>
      </c>
      <c r="O3242" s="50" t="s">
        <v>255</v>
      </c>
      <c r="S3242" s="151">
        <f t="shared" si="1068"/>
        <v>0.19776982060185183</v>
      </c>
      <c r="T3242" s="151">
        <f t="shared" si="1069"/>
        <v>9.8884910300925916E-2</v>
      </c>
      <c r="V3242" s="393">
        <f t="shared" si="1080"/>
        <v>0</v>
      </c>
      <c r="W3242" s="393">
        <f t="shared" si="1081"/>
        <v>0</v>
      </c>
      <c r="X3242" s="53">
        <f t="shared" si="1070"/>
        <v>0.19776982060185183</v>
      </c>
      <c r="Y3242" s="53">
        <f t="shared" si="1071"/>
        <v>0.2341590006018518</v>
      </c>
      <c r="Z3242" s="53">
        <f t="shared" si="1072"/>
        <v>9.8884910300925916E-2</v>
      </c>
      <c r="AA3242" s="53">
        <f t="shared" si="1073"/>
        <v>0.1170795003009259</v>
      </c>
      <c r="AB3242" s="50">
        <f t="shared" si="1074"/>
        <v>2425</v>
      </c>
      <c r="AC3242" s="50">
        <f t="shared" si="1083"/>
        <v>2017</v>
      </c>
      <c r="AD3242" s="50">
        <f t="shared" si="1075"/>
        <v>4</v>
      </c>
      <c r="AE3242" s="56">
        <f t="shared" si="1076"/>
        <v>201704</v>
      </c>
      <c r="AF3242" s="56">
        <f t="shared" si="1064"/>
        <v>16</v>
      </c>
      <c r="AG3242" s="58">
        <f t="shared" si="1082"/>
        <v>0</v>
      </c>
      <c r="AH3242" s="56">
        <f t="shared" si="1077"/>
        <v>17</v>
      </c>
      <c r="AI3242" s="53">
        <f t="shared" si="1078"/>
        <v>0.21596441060185181</v>
      </c>
      <c r="AJ3242" s="56">
        <f t="shared" si="1079"/>
        <v>13.664</v>
      </c>
    </row>
    <row r="3243" spans="1:36" x14ac:dyDescent="0.25">
      <c r="A3243" s="50">
        <v>3185</v>
      </c>
      <c r="B3243" s="51">
        <v>42844</v>
      </c>
      <c r="C3243" s="75">
        <f t="shared" si="1063"/>
        <v>42844</v>
      </c>
      <c r="D3243" s="50" t="s">
        <v>1223</v>
      </c>
      <c r="E3243" s="50">
        <v>3.1</v>
      </c>
      <c r="F3243" s="50">
        <v>0</v>
      </c>
      <c r="G3243" s="50">
        <v>30</v>
      </c>
      <c r="H3243" s="50">
        <v>3</v>
      </c>
      <c r="I3243" s="53">
        <f t="shared" si="1065"/>
        <v>2.0868055555555556E-2</v>
      </c>
      <c r="J3243" s="54">
        <f t="shared" si="1066"/>
        <v>6.7316308243727599E-3</v>
      </c>
      <c r="K3243" s="50" t="s">
        <v>1889</v>
      </c>
      <c r="L3243" s="50" t="s">
        <v>1894</v>
      </c>
      <c r="M3243" s="55">
        <f t="shared" si="1067"/>
        <v>6.1896838602329503</v>
      </c>
      <c r="N3243" s="50">
        <v>136</v>
      </c>
      <c r="O3243" s="50" t="s">
        <v>198</v>
      </c>
      <c r="S3243" s="151">
        <f t="shared" si="1068"/>
        <v>0.17636872759856631</v>
      </c>
      <c r="T3243" s="151">
        <f t="shared" si="1069"/>
        <v>8.8184363799283155E-2</v>
      </c>
      <c r="V3243" s="393">
        <f t="shared" si="1080"/>
        <v>0</v>
      </c>
      <c r="W3243" s="393">
        <f t="shared" si="1081"/>
        <v>0</v>
      </c>
      <c r="X3243" s="53">
        <f t="shared" si="1070"/>
        <v>0.17636872759856631</v>
      </c>
      <c r="Y3243" s="53">
        <f t="shared" si="1071"/>
        <v>0.2127579075985663</v>
      </c>
      <c r="Z3243" s="53">
        <f t="shared" si="1072"/>
        <v>8.8184363799283155E-2</v>
      </c>
      <c r="AA3243" s="53">
        <f t="shared" si="1073"/>
        <v>0.10637895379928315</v>
      </c>
      <c r="AB3243" s="50">
        <f t="shared" si="1074"/>
        <v>1435</v>
      </c>
      <c r="AC3243" s="50">
        <f t="shared" si="1083"/>
        <v>2017</v>
      </c>
      <c r="AD3243" s="50">
        <f t="shared" si="1075"/>
        <v>4</v>
      </c>
      <c r="AE3243" s="56">
        <f t="shared" si="1076"/>
        <v>201704</v>
      </c>
      <c r="AF3243" s="56">
        <f t="shared" si="1064"/>
        <v>16</v>
      </c>
      <c r="AG3243" s="58">
        <f t="shared" si="1082"/>
        <v>1</v>
      </c>
      <c r="AH3243" s="56">
        <f t="shared" si="1077"/>
        <v>19</v>
      </c>
      <c r="AI3243" s="53">
        <f t="shared" si="1078"/>
        <v>0.19456331759856632</v>
      </c>
      <c r="AJ3243" s="56">
        <f t="shared" si="1079"/>
        <v>13.236999999999998</v>
      </c>
    </row>
    <row r="3244" spans="1:36" ht="15.75" customHeight="1" x14ac:dyDescent="0.25">
      <c r="A3244" s="50">
        <v>3186</v>
      </c>
      <c r="B3244" s="51">
        <v>42845</v>
      </c>
      <c r="C3244" s="75">
        <f t="shared" si="1063"/>
        <v>42845</v>
      </c>
      <c r="D3244" s="50" t="s">
        <v>1223</v>
      </c>
      <c r="E3244" s="50">
        <v>3.1</v>
      </c>
      <c r="F3244" s="50">
        <v>0</v>
      </c>
      <c r="G3244" s="50">
        <v>31</v>
      </c>
      <c r="H3244" s="50">
        <v>3</v>
      </c>
      <c r="I3244" s="53">
        <f t="shared" si="1065"/>
        <v>2.1562499999999998E-2</v>
      </c>
      <c r="J3244" s="54">
        <f t="shared" si="1066"/>
        <v>6.9556451612903221E-3</v>
      </c>
      <c r="K3244" s="50" t="s">
        <v>1925</v>
      </c>
      <c r="L3244" s="50" t="s">
        <v>1814</v>
      </c>
      <c r="M3244" s="55">
        <f t="shared" si="1067"/>
        <v>5.990338164251213</v>
      </c>
      <c r="N3244" s="50">
        <v>0</v>
      </c>
      <c r="O3244" s="50" t="s">
        <v>198</v>
      </c>
      <c r="S3244" s="151">
        <f t="shared" si="1068"/>
        <v>0.18223790322580644</v>
      </c>
      <c r="T3244" s="151">
        <f t="shared" si="1069"/>
        <v>9.1118951612903218E-2</v>
      </c>
      <c r="V3244" s="393">
        <f t="shared" si="1080"/>
        <v>0</v>
      </c>
      <c r="W3244" s="393">
        <f t="shared" si="1081"/>
        <v>0</v>
      </c>
      <c r="X3244" s="53">
        <f t="shared" si="1070"/>
        <v>0.18223790322580644</v>
      </c>
      <c r="Y3244" s="53">
        <f t="shared" si="1071"/>
        <v>0.21862708322580643</v>
      </c>
      <c r="Z3244" s="53">
        <f t="shared" si="1072"/>
        <v>9.1118951612903218E-2</v>
      </c>
      <c r="AA3244" s="53">
        <f t="shared" si="1073"/>
        <v>0.10931354161290321</v>
      </c>
      <c r="AB3244" s="50">
        <f t="shared" si="1074"/>
        <v>1744</v>
      </c>
      <c r="AC3244" s="50">
        <f t="shared" si="1083"/>
        <v>2017</v>
      </c>
      <c r="AD3244" s="50">
        <f t="shared" si="1075"/>
        <v>4</v>
      </c>
      <c r="AE3244" s="56">
        <f t="shared" si="1076"/>
        <v>201704</v>
      </c>
      <c r="AF3244" s="56">
        <f t="shared" si="1064"/>
        <v>16</v>
      </c>
      <c r="AG3244" s="58">
        <f t="shared" si="1082"/>
        <v>0</v>
      </c>
      <c r="AH3244" s="56">
        <f t="shared" si="1077"/>
        <v>20</v>
      </c>
      <c r="AI3244" s="53">
        <f t="shared" si="1078"/>
        <v>0.20043249322580642</v>
      </c>
      <c r="AJ3244" s="56">
        <f t="shared" si="1079"/>
        <v>13.236999999999998</v>
      </c>
    </row>
    <row r="3245" spans="1:36" x14ac:dyDescent="0.25">
      <c r="A3245" s="50">
        <v>3187</v>
      </c>
      <c r="B3245" s="51">
        <v>42845</v>
      </c>
      <c r="C3245" s="75">
        <f t="shared" si="1063"/>
        <v>42845</v>
      </c>
      <c r="D3245" s="50" t="s">
        <v>1223</v>
      </c>
      <c r="E3245" s="50">
        <v>5</v>
      </c>
      <c r="F3245" s="50">
        <v>0</v>
      </c>
      <c r="G3245" s="50">
        <v>51</v>
      </c>
      <c r="H3245" s="50">
        <v>44</v>
      </c>
      <c r="I3245" s="53">
        <f t="shared" si="1065"/>
        <v>3.5925925925925924E-2</v>
      </c>
      <c r="J3245" s="54">
        <f t="shared" si="1066"/>
        <v>7.1851851851851851E-3</v>
      </c>
      <c r="K3245" s="50" t="s">
        <v>1889</v>
      </c>
      <c r="L3245" s="50" t="s">
        <v>1929</v>
      </c>
      <c r="M3245" s="55">
        <f t="shared" si="1067"/>
        <v>5.7989690721649527</v>
      </c>
      <c r="N3245" s="50">
        <v>149</v>
      </c>
      <c r="O3245" s="50" t="s">
        <v>255</v>
      </c>
      <c r="S3245" s="151">
        <f t="shared" si="1068"/>
        <v>0.18825185185185184</v>
      </c>
      <c r="T3245" s="151">
        <f t="shared" si="1069"/>
        <v>9.4125925925925918E-2</v>
      </c>
      <c r="V3245" s="393">
        <f t="shared" si="1080"/>
        <v>0</v>
      </c>
      <c r="W3245" s="393">
        <f t="shared" si="1081"/>
        <v>0</v>
      </c>
      <c r="X3245" s="53">
        <f t="shared" si="1070"/>
        <v>0.18825185185185184</v>
      </c>
      <c r="Y3245" s="53">
        <f t="shared" si="1071"/>
        <v>0.22464103185185186</v>
      </c>
      <c r="Z3245" s="53">
        <f t="shared" si="1072"/>
        <v>9.4125925925925918E-2</v>
      </c>
      <c r="AA3245" s="53">
        <f t="shared" si="1073"/>
        <v>0.11232051592592593</v>
      </c>
      <c r="AB3245" s="50">
        <f t="shared" si="1074"/>
        <v>2022</v>
      </c>
      <c r="AC3245" s="50">
        <f t="shared" si="1083"/>
        <v>2017</v>
      </c>
      <c r="AD3245" s="50">
        <f t="shared" si="1075"/>
        <v>4</v>
      </c>
      <c r="AE3245" s="56">
        <f t="shared" si="1076"/>
        <v>201704</v>
      </c>
      <c r="AF3245" s="56">
        <f t="shared" si="1064"/>
        <v>16</v>
      </c>
      <c r="AG3245" s="58">
        <f t="shared" si="1082"/>
        <v>0</v>
      </c>
      <c r="AH3245" s="56">
        <f t="shared" si="1077"/>
        <v>20</v>
      </c>
      <c r="AI3245" s="53">
        <f t="shared" si="1078"/>
        <v>0.20644644185185185</v>
      </c>
      <c r="AJ3245" s="56">
        <f t="shared" si="1079"/>
        <v>21.349999999999998</v>
      </c>
    </row>
    <row r="3246" spans="1:36" x14ac:dyDescent="0.25">
      <c r="A3246" s="50">
        <v>3188</v>
      </c>
      <c r="B3246" s="51">
        <v>42847</v>
      </c>
      <c r="C3246" s="75">
        <f t="shared" si="1063"/>
        <v>42847</v>
      </c>
      <c r="D3246" s="50" t="s">
        <v>1223</v>
      </c>
      <c r="E3246" s="50">
        <v>3.1</v>
      </c>
      <c r="F3246" s="50">
        <v>0</v>
      </c>
      <c r="G3246" s="50">
        <v>28</v>
      </c>
      <c r="H3246" s="50">
        <v>29</v>
      </c>
      <c r="I3246" s="53">
        <f t="shared" si="1065"/>
        <v>1.9780092592592592E-2</v>
      </c>
      <c r="J3246" s="54">
        <f t="shared" si="1066"/>
        <v>6.3806750298685778E-3</v>
      </c>
      <c r="K3246" s="50" t="s">
        <v>1889</v>
      </c>
      <c r="L3246" s="50" t="s">
        <v>1930</v>
      </c>
      <c r="M3246" s="55">
        <f t="shared" si="1067"/>
        <v>6.5301345816266876</v>
      </c>
      <c r="N3246" s="50">
        <v>152</v>
      </c>
      <c r="O3246" s="50" t="s">
        <v>1840</v>
      </c>
      <c r="S3246" s="151">
        <f t="shared" si="1068"/>
        <v>0.16717368578255673</v>
      </c>
      <c r="T3246" s="151">
        <f t="shared" si="1069"/>
        <v>8.3586842891278365E-2</v>
      </c>
      <c r="V3246" s="393">
        <f t="shared" si="1080"/>
        <v>0</v>
      </c>
      <c r="W3246" s="393">
        <f t="shared" si="1081"/>
        <v>0</v>
      </c>
      <c r="X3246" s="53">
        <f t="shared" si="1070"/>
        <v>0.16717368578255673</v>
      </c>
      <c r="Y3246" s="53">
        <f t="shared" si="1071"/>
        <v>0.20356286578255675</v>
      </c>
      <c r="Z3246" s="53">
        <f t="shared" si="1072"/>
        <v>8.3586842891278365E-2</v>
      </c>
      <c r="AA3246" s="53">
        <f t="shared" si="1073"/>
        <v>0.10178143289127838</v>
      </c>
      <c r="AB3246" s="50">
        <f t="shared" si="1074"/>
        <v>1126</v>
      </c>
      <c r="AC3246" s="50">
        <f t="shared" si="1083"/>
        <v>2017</v>
      </c>
      <c r="AD3246" s="50">
        <f t="shared" si="1075"/>
        <v>4</v>
      </c>
      <c r="AE3246" s="56">
        <f t="shared" si="1076"/>
        <v>201704</v>
      </c>
      <c r="AF3246" s="56">
        <f t="shared" si="1064"/>
        <v>16</v>
      </c>
      <c r="AG3246" s="58">
        <f t="shared" si="1082"/>
        <v>1</v>
      </c>
      <c r="AH3246" s="56">
        <f t="shared" si="1077"/>
        <v>22</v>
      </c>
      <c r="AI3246" s="53">
        <f t="shared" si="1078"/>
        <v>0.18536827578255674</v>
      </c>
      <c r="AJ3246" s="56">
        <f t="shared" si="1079"/>
        <v>13.236999999999998</v>
      </c>
    </row>
    <row r="3247" spans="1:36" x14ac:dyDescent="0.25">
      <c r="A3247" s="50">
        <v>3189</v>
      </c>
      <c r="B3247" s="51">
        <v>42847</v>
      </c>
      <c r="C3247" s="75">
        <f t="shared" si="1063"/>
        <v>42847</v>
      </c>
      <c r="D3247" s="50" t="s">
        <v>1224</v>
      </c>
      <c r="E3247" s="50">
        <v>40</v>
      </c>
      <c r="F3247" s="50">
        <v>2</v>
      </c>
      <c r="G3247" s="50">
        <v>50</v>
      </c>
      <c r="H3247" s="50">
        <v>29</v>
      </c>
      <c r="I3247" s="53">
        <f t="shared" si="1065"/>
        <v>0.11839120370370371</v>
      </c>
      <c r="J3247" s="54">
        <f t="shared" si="1066"/>
        <v>2.9597800925925928E-3</v>
      </c>
      <c r="K3247" s="50" t="s">
        <v>930</v>
      </c>
      <c r="L3247" s="50" t="s">
        <v>315</v>
      </c>
      <c r="M3247" s="55">
        <f t="shared" si="1067"/>
        <v>14.077622445986909</v>
      </c>
      <c r="N3247" s="50">
        <v>0</v>
      </c>
      <c r="O3247" s="50" t="s">
        <v>1840</v>
      </c>
      <c r="S3247" s="151">
        <f t="shared" si="1068"/>
        <v>0.33149537037037041</v>
      </c>
      <c r="T3247" s="151">
        <f t="shared" si="1069"/>
        <v>0.16574768518518521</v>
      </c>
      <c r="V3247" s="393">
        <f t="shared" si="1080"/>
        <v>0</v>
      </c>
      <c r="W3247" s="393">
        <f t="shared" si="1081"/>
        <v>0</v>
      </c>
      <c r="X3247" s="53">
        <f t="shared" si="1070"/>
        <v>7.7546238425925937E-2</v>
      </c>
      <c r="Y3247" s="53">
        <f t="shared" si="1071"/>
        <v>0.11393541842592593</v>
      </c>
      <c r="Z3247" s="53">
        <f t="shared" si="1072"/>
        <v>3.8773119212962968E-2</v>
      </c>
      <c r="AA3247" s="53">
        <f t="shared" si="1073"/>
        <v>5.6967709212962965E-2</v>
      </c>
      <c r="AB3247" s="50">
        <f t="shared" si="1074"/>
        <v>721</v>
      </c>
      <c r="AC3247" s="50">
        <f t="shared" si="1083"/>
        <v>2017</v>
      </c>
      <c r="AD3247" s="50">
        <f t="shared" si="1075"/>
        <v>4</v>
      </c>
      <c r="AE3247" s="56">
        <f t="shared" si="1076"/>
        <v>201704</v>
      </c>
      <c r="AF3247" s="56">
        <f t="shared" si="1064"/>
        <v>16</v>
      </c>
      <c r="AG3247" s="58">
        <f t="shared" si="1082"/>
        <v>0</v>
      </c>
      <c r="AH3247" s="56">
        <f t="shared" si="1077"/>
        <v>22</v>
      </c>
      <c r="AI3247" s="53">
        <f t="shared" si="1078"/>
        <v>9.5740828425925933E-2</v>
      </c>
      <c r="AJ3247" s="56">
        <f t="shared" si="1079"/>
        <v>40</v>
      </c>
    </row>
    <row r="3248" spans="1:36" ht="15.75" customHeight="1" x14ac:dyDescent="0.25">
      <c r="A3248" s="50">
        <v>3190</v>
      </c>
      <c r="B3248" s="51">
        <v>42848</v>
      </c>
      <c r="C3248" s="75">
        <f t="shared" si="1063"/>
        <v>42848</v>
      </c>
      <c r="D3248" s="50" t="s">
        <v>1223</v>
      </c>
      <c r="E3248" s="50">
        <v>6.2</v>
      </c>
      <c r="F3248" s="50">
        <v>1</v>
      </c>
      <c r="G3248" s="50">
        <v>14</v>
      </c>
      <c r="H3248" s="50">
        <v>51</v>
      </c>
      <c r="I3248" s="53">
        <f t="shared" si="1065"/>
        <v>5.1979166666666667E-2</v>
      </c>
      <c r="J3248" s="54">
        <f t="shared" si="1066"/>
        <v>8.3837365591397841E-3</v>
      </c>
      <c r="K3248" s="50" t="s">
        <v>1925</v>
      </c>
      <c r="L3248" s="50" t="s">
        <v>1787</v>
      </c>
      <c r="M3248" s="55">
        <f t="shared" si="1067"/>
        <v>4.9699398797595231</v>
      </c>
      <c r="N3248" s="50">
        <v>143</v>
      </c>
      <c r="O3248" s="50" t="s">
        <v>255</v>
      </c>
      <c r="S3248" s="151">
        <f t="shared" si="1068"/>
        <v>0.21965389784946235</v>
      </c>
      <c r="T3248" s="151">
        <f t="shared" si="1069"/>
        <v>0.10982694892473117</v>
      </c>
      <c r="V3248" s="393">
        <f t="shared" si="1080"/>
        <v>0</v>
      </c>
      <c r="W3248" s="393">
        <f t="shared" si="1081"/>
        <v>0</v>
      </c>
      <c r="X3248" s="53">
        <f t="shared" si="1070"/>
        <v>0.21965389784946235</v>
      </c>
      <c r="Y3248" s="53">
        <f t="shared" si="1071"/>
        <v>0.25604307784946234</v>
      </c>
      <c r="Z3248" s="53">
        <f t="shared" si="1072"/>
        <v>0.10982694892473117</v>
      </c>
      <c r="AA3248" s="53">
        <f t="shared" si="1073"/>
        <v>0.12802153892473117</v>
      </c>
      <c r="AB3248" s="50">
        <f t="shared" si="1074"/>
        <v>3043</v>
      </c>
      <c r="AC3248" s="50">
        <f t="shared" si="1083"/>
        <v>2017</v>
      </c>
      <c r="AD3248" s="50">
        <f t="shared" si="1075"/>
        <v>4</v>
      </c>
      <c r="AE3248" s="56">
        <f t="shared" si="1076"/>
        <v>201704</v>
      </c>
      <c r="AF3248" s="56">
        <f t="shared" si="1064"/>
        <v>17</v>
      </c>
      <c r="AG3248" s="58">
        <f t="shared" si="1082"/>
        <v>0</v>
      </c>
      <c r="AH3248" s="56">
        <f t="shared" si="1077"/>
        <v>23</v>
      </c>
      <c r="AI3248" s="53">
        <f t="shared" si="1078"/>
        <v>0.23784848784946233</v>
      </c>
      <c r="AJ3248" s="56">
        <f t="shared" si="1079"/>
        <v>26.473999999999997</v>
      </c>
    </row>
    <row r="3249" spans="1:36" x14ac:dyDescent="0.25">
      <c r="A3249" s="50">
        <v>3191</v>
      </c>
      <c r="B3249" s="51">
        <v>42849</v>
      </c>
      <c r="C3249" s="75">
        <f t="shared" si="1063"/>
        <v>42849</v>
      </c>
      <c r="D3249" s="50" t="s">
        <v>1223</v>
      </c>
      <c r="E3249" s="50">
        <v>3.1</v>
      </c>
      <c r="F3249" s="50">
        <v>0</v>
      </c>
      <c r="G3249" s="50">
        <v>35</v>
      </c>
      <c r="H3249" s="50">
        <v>21</v>
      </c>
      <c r="I3249" s="53">
        <f t="shared" si="1065"/>
        <v>2.4548611111111115E-2</v>
      </c>
      <c r="J3249" s="54">
        <f t="shared" si="1066"/>
        <v>7.9189068100358438E-3</v>
      </c>
      <c r="K3249" s="50" t="s">
        <v>1925</v>
      </c>
      <c r="L3249" s="50" t="s">
        <v>1814</v>
      </c>
      <c r="M3249" s="55">
        <f t="shared" si="1067"/>
        <v>5.2616690240452648</v>
      </c>
      <c r="N3249" s="50">
        <v>0</v>
      </c>
      <c r="O3249" s="50" t="s">
        <v>377</v>
      </c>
      <c r="S3249" s="151">
        <f t="shared" si="1068"/>
        <v>0.2074753584229391</v>
      </c>
      <c r="T3249" s="151">
        <f t="shared" si="1069"/>
        <v>0.10373767921146955</v>
      </c>
      <c r="V3249" s="393">
        <f t="shared" si="1080"/>
        <v>0</v>
      </c>
      <c r="W3249" s="393">
        <f t="shared" si="1081"/>
        <v>0</v>
      </c>
      <c r="X3249" s="53">
        <f t="shared" si="1070"/>
        <v>0.2074753584229391</v>
      </c>
      <c r="Y3249" s="53">
        <f t="shared" si="1071"/>
        <v>0.24386453842293912</v>
      </c>
      <c r="Z3249" s="53">
        <f t="shared" si="1072"/>
        <v>0.10373767921146955</v>
      </c>
      <c r="AA3249" s="53">
        <f t="shared" si="1073"/>
        <v>0.12193226921146956</v>
      </c>
      <c r="AB3249" s="50">
        <f t="shared" si="1074"/>
        <v>2754</v>
      </c>
      <c r="AC3249" s="50">
        <f t="shared" si="1083"/>
        <v>2017</v>
      </c>
      <c r="AD3249" s="50">
        <f t="shared" si="1075"/>
        <v>4</v>
      </c>
      <c r="AE3249" s="56">
        <f t="shared" si="1076"/>
        <v>201704</v>
      </c>
      <c r="AF3249" s="56">
        <f t="shared" si="1064"/>
        <v>17</v>
      </c>
      <c r="AG3249" s="58">
        <f t="shared" si="1082"/>
        <v>0</v>
      </c>
      <c r="AH3249" s="56">
        <f t="shared" si="1077"/>
        <v>24</v>
      </c>
      <c r="AI3249" s="53">
        <f t="shared" si="1078"/>
        <v>0.22566994842293911</v>
      </c>
      <c r="AJ3249" s="56">
        <f t="shared" si="1079"/>
        <v>13.236999999999998</v>
      </c>
    </row>
    <row r="3250" spans="1:36" x14ac:dyDescent="0.25">
      <c r="A3250" s="50">
        <v>3192</v>
      </c>
      <c r="B3250" s="51">
        <v>42851</v>
      </c>
      <c r="C3250" s="75">
        <f t="shared" ref="C3250:C3313" si="1084">B3250</f>
        <v>42851</v>
      </c>
      <c r="D3250" s="50" t="s">
        <v>1223</v>
      </c>
      <c r="E3250" s="50">
        <v>4</v>
      </c>
      <c r="F3250" s="50">
        <v>0</v>
      </c>
      <c r="G3250" s="50">
        <v>39</v>
      </c>
      <c r="H3250" s="50">
        <v>41</v>
      </c>
      <c r="I3250" s="53">
        <f t="shared" si="1065"/>
        <v>2.7557870370370368E-2</v>
      </c>
      <c r="J3250" s="54">
        <f t="shared" si="1066"/>
        <v>6.889467592592592E-3</v>
      </c>
      <c r="K3250" s="50" t="s">
        <v>1889</v>
      </c>
      <c r="L3250" s="50" t="s">
        <v>1879</v>
      </c>
      <c r="M3250" s="55">
        <f t="shared" si="1067"/>
        <v>6.0478790424191571</v>
      </c>
      <c r="N3250" s="50">
        <v>135</v>
      </c>
      <c r="O3250" s="50" t="s">
        <v>251</v>
      </c>
      <c r="S3250" s="151">
        <f t="shared" si="1068"/>
        <v>0.18050405092592592</v>
      </c>
      <c r="T3250" s="151">
        <f t="shared" si="1069"/>
        <v>9.0252025462962959E-2</v>
      </c>
      <c r="V3250" s="393">
        <f t="shared" si="1080"/>
        <v>0</v>
      </c>
      <c r="W3250" s="393">
        <f t="shared" si="1081"/>
        <v>0</v>
      </c>
      <c r="X3250" s="53">
        <f t="shared" si="1070"/>
        <v>0.18050405092592592</v>
      </c>
      <c r="Y3250" s="53">
        <f t="shared" si="1071"/>
        <v>0.21689323092592588</v>
      </c>
      <c r="Z3250" s="53">
        <f t="shared" si="1072"/>
        <v>9.0252025462962959E-2</v>
      </c>
      <c r="AA3250" s="53">
        <f t="shared" si="1073"/>
        <v>0.10844661546296294</v>
      </c>
      <c r="AB3250" s="50">
        <f t="shared" si="1074"/>
        <v>1643</v>
      </c>
      <c r="AC3250" s="50">
        <f t="shared" si="1083"/>
        <v>2017</v>
      </c>
      <c r="AD3250" s="50">
        <f t="shared" si="1075"/>
        <v>4</v>
      </c>
      <c r="AE3250" s="56">
        <f t="shared" si="1076"/>
        <v>201704</v>
      </c>
      <c r="AF3250" s="56">
        <f t="shared" si="1064"/>
        <v>17</v>
      </c>
      <c r="AG3250" s="58">
        <f t="shared" si="1082"/>
        <v>1</v>
      </c>
      <c r="AH3250" s="56">
        <f t="shared" si="1077"/>
        <v>26</v>
      </c>
      <c r="AI3250" s="53">
        <f t="shared" si="1078"/>
        <v>0.1986986409259259</v>
      </c>
      <c r="AJ3250" s="56">
        <f t="shared" si="1079"/>
        <v>17.079999999999998</v>
      </c>
    </row>
    <row r="3251" spans="1:36" x14ac:dyDescent="0.25">
      <c r="A3251" s="50">
        <v>3193</v>
      </c>
      <c r="B3251" s="51">
        <v>42852</v>
      </c>
      <c r="C3251" s="75">
        <f t="shared" si="1084"/>
        <v>42852</v>
      </c>
      <c r="D3251" s="50" t="s">
        <v>1223</v>
      </c>
      <c r="E3251" s="50">
        <v>3.1</v>
      </c>
      <c r="F3251" s="50">
        <v>0</v>
      </c>
      <c r="G3251" s="50">
        <v>33</v>
      </c>
      <c r="H3251" s="50">
        <v>14</v>
      </c>
      <c r="I3251" s="53">
        <f t="shared" si="1065"/>
        <v>2.3078703703703702E-2</v>
      </c>
      <c r="J3251" s="54">
        <f t="shared" si="1066"/>
        <v>7.4447431302270004E-3</v>
      </c>
      <c r="K3251" s="50" t="s">
        <v>1925</v>
      </c>
      <c r="L3251" s="50" t="s">
        <v>1814</v>
      </c>
      <c r="M3251" s="55">
        <f t="shared" si="1067"/>
        <v>5.5967903711133449</v>
      </c>
      <c r="N3251" s="50">
        <v>0</v>
      </c>
      <c r="O3251" s="50" t="s">
        <v>251</v>
      </c>
      <c r="S3251" s="151">
        <f t="shared" si="1068"/>
        <v>0.19505227001194742</v>
      </c>
      <c r="T3251" s="151">
        <f t="shared" si="1069"/>
        <v>9.7526135005973708E-2</v>
      </c>
      <c r="V3251" s="393">
        <f t="shared" si="1080"/>
        <v>0</v>
      </c>
      <c r="W3251" s="393">
        <f t="shared" si="1081"/>
        <v>0</v>
      </c>
      <c r="X3251" s="53">
        <f t="shared" si="1070"/>
        <v>0.19505227001194742</v>
      </c>
      <c r="Y3251" s="53">
        <f t="shared" si="1071"/>
        <v>0.23144145001194738</v>
      </c>
      <c r="Z3251" s="53">
        <f t="shared" si="1072"/>
        <v>9.7526135005973708E-2</v>
      </c>
      <c r="AA3251" s="53">
        <f t="shared" si="1073"/>
        <v>0.11572072500597369</v>
      </c>
      <c r="AB3251" s="50">
        <f t="shared" si="1074"/>
        <v>2312</v>
      </c>
      <c r="AC3251" s="50">
        <f t="shared" si="1083"/>
        <v>2017</v>
      </c>
      <c r="AD3251" s="50">
        <f t="shared" si="1075"/>
        <v>4</v>
      </c>
      <c r="AE3251" s="56">
        <f t="shared" si="1076"/>
        <v>201704</v>
      </c>
      <c r="AF3251" s="56">
        <f t="shared" ref="AF3251:AF3314" si="1085">WEEKNUM(B3251,1)</f>
        <v>17</v>
      </c>
      <c r="AG3251" s="58">
        <f t="shared" si="1082"/>
        <v>0</v>
      </c>
      <c r="AH3251" s="56">
        <f t="shared" si="1077"/>
        <v>27</v>
      </c>
      <c r="AI3251" s="53">
        <f t="shared" si="1078"/>
        <v>0.2132468600119474</v>
      </c>
      <c r="AJ3251" s="56">
        <f t="shared" si="1079"/>
        <v>13.236999999999998</v>
      </c>
    </row>
    <row r="3252" spans="1:36" ht="15.75" customHeight="1" x14ac:dyDescent="0.25">
      <c r="A3252" s="50">
        <v>3194</v>
      </c>
      <c r="B3252" s="51">
        <v>42852</v>
      </c>
      <c r="C3252" s="75">
        <f t="shared" si="1084"/>
        <v>42852</v>
      </c>
      <c r="D3252" s="50" t="s">
        <v>1223</v>
      </c>
      <c r="E3252" s="50">
        <v>3.2</v>
      </c>
      <c r="F3252" s="50">
        <v>0</v>
      </c>
      <c r="G3252" s="50">
        <v>31</v>
      </c>
      <c r="H3252" s="50">
        <v>48</v>
      </c>
      <c r="I3252" s="53">
        <f t="shared" si="1065"/>
        <v>2.2083333333333333E-2</v>
      </c>
      <c r="J3252" s="54">
        <f t="shared" si="1066"/>
        <v>6.9010416666666664E-3</v>
      </c>
      <c r="K3252" s="50" t="s">
        <v>1889</v>
      </c>
      <c r="L3252" s="50" t="s">
        <v>1357</v>
      </c>
      <c r="M3252" s="55">
        <f t="shared" si="1067"/>
        <v>6.0377358490566087</v>
      </c>
      <c r="N3252" s="50">
        <v>133</v>
      </c>
      <c r="O3252" s="50" t="s">
        <v>184</v>
      </c>
      <c r="S3252" s="151">
        <f t="shared" si="1068"/>
        <v>0.18080729166666665</v>
      </c>
      <c r="T3252" s="151">
        <f t="shared" si="1069"/>
        <v>9.0403645833333324E-2</v>
      </c>
      <c r="V3252" s="393">
        <f t="shared" si="1080"/>
        <v>0</v>
      </c>
      <c r="W3252" s="393">
        <f t="shared" si="1081"/>
        <v>0</v>
      </c>
      <c r="X3252" s="53">
        <f t="shared" si="1070"/>
        <v>0.18080729166666665</v>
      </c>
      <c r="Y3252" s="53">
        <f t="shared" si="1071"/>
        <v>0.21719647166666667</v>
      </c>
      <c r="Z3252" s="53">
        <f t="shared" si="1072"/>
        <v>9.0403645833333324E-2</v>
      </c>
      <c r="AA3252" s="53">
        <f t="shared" si="1073"/>
        <v>0.10859823583333333</v>
      </c>
      <c r="AB3252" s="50">
        <f t="shared" si="1074"/>
        <v>1651</v>
      </c>
      <c r="AC3252" s="50">
        <f t="shared" si="1083"/>
        <v>2017</v>
      </c>
      <c r="AD3252" s="50">
        <f t="shared" si="1075"/>
        <v>4</v>
      </c>
      <c r="AE3252" s="56">
        <f t="shared" si="1076"/>
        <v>201704</v>
      </c>
      <c r="AF3252" s="56">
        <f t="shared" si="1085"/>
        <v>17</v>
      </c>
      <c r="AG3252" s="58">
        <f t="shared" si="1082"/>
        <v>0</v>
      </c>
      <c r="AH3252" s="56">
        <f t="shared" si="1077"/>
        <v>27</v>
      </c>
      <c r="AI3252" s="53">
        <f t="shared" si="1078"/>
        <v>0.19900188166666666</v>
      </c>
      <c r="AJ3252" s="56">
        <f t="shared" si="1079"/>
        <v>13.664</v>
      </c>
    </row>
    <row r="3253" spans="1:36" x14ac:dyDescent="0.25">
      <c r="A3253" s="50">
        <v>3195</v>
      </c>
      <c r="B3253" s="51">
        <v>42853</v>
      </c>
      <c r="C3253" s="75">
        <f t="shared" si="1084"/>
        <v>42853</v>
      </c>
      <c r="D3253" s="50" t="s">
        <v>1224</v>
      </c>
      <c r="E3253" s="50">
        <v>18.5</v>
      </c>
      <c r="F3253" s="50">
        <v>1</v>
      </c>
      <c r="G3253" s="50">
        <v>13</v>
      </c>
      <c r="H3253" s="50">
        <v>26</v>
      </c>
      <c r="I3253" s="53">
        <f t="shared" si="1065"/>
        <v>5.0995370370370365E-2</v>
      </c>
      <c r="J3253" s="54">
        <f t="shared" si="1066"/>
        <v>2.7565065065065062E-3</v>
      </c>
      <c r="K3253" s="50" t="s">
        <v>1340</v>
      </c>
      <c r="L3253" s="50" t="s">
        <v>1931</v>
      </c>
      <c r="M3253" s="55">
        <f t="shared" si="1067"/>
        <v>15.115751248297789</v>
      </c>
      <c r="N3253" s="50">
        <v>0</v>
      </c>
      <c r="O3253" s="50" t="s">
        <v>184</v>
      </c>
      <c r="S3253" s="151">
        <f t="shared" si="1068"/>
        <v>0.3087287287287287</v>
      </c>
      <c r="T3253" s="151">
        <f t="shared" si="1069"/>
        <v>0.15436436436436435</v>
      </c>
      <c r="V3253" s="393">
        <f t="shared" si="1080"/>
        <v>0</v>
      </c>
      <c r="W3253" s="393">
        <f t="shared" si="1081"/>
        <v>0</v>
      </c>
      <c r="X3253" s="53">
        <f t="shared" si="1070"/>
        <v>7.2220470470470463E-2</v>
      </c>
      <c r="Y3253" s="53">
        <f t="shared" si="1071"/>
        <v>0.10860965047047046</v>
      </c>
      <c r="Z3253" s="53">
        <f t="shared" si="1072"/>
        <v>3.6110235235235232E-2</v>
      </c>
      <c r="AA3253" s="53">
        <f t="shared" si="1073"/>
        <v>5.4304825235235228E-2</v>
      </c>
      <c r="AB3253" s="50">
        <f t="shared" si="1074"/>
        <v>578</v>
      </c>
      <c r="AC3253" s="50">
        <f t="shared" si="1083"/>
        <v>2017</v>
      </c>
      <c r="AD3253" s="50">
        <f t="shared" si="1075"/>
        <v>4</v>
      </c>
      <c r="AE3253" s="56">
        <f t="shared" si="1076"/>
        <v>201704</v>
      </c>
      <c r="AF3253" s="56">
        <f t="shared" si="1085"/>
        <v>17</v>
      </c>
      <c r="AG3253" s="58">
        <f t="shared" si="1082"/>
        <v>0</v>
      </c>
      <c r="AH3253" s="56">
        <f t="shared" si="1077"/>
        <v>28</v>
      </c>
      <c r="AI3253" s="53">
        <f t="shared" si="1078"/>
        <v>9.041506047047046E-2</v>
      </c>
      <c r="AJ3253" s="56">
        <f t="shared" si="1079"/>
        <v>18.5</v>
      </c>
    </row>
    <row r="3254" spans="1:36" x14ac:dyDescent="0.25">
      <c r="A3254" s="50">
        <v>3196</v>
      </c>
      <c r="B3254" s="51">
        <v>42855</v>
      </c>
      <c r="C3254" s="75">
        <f t="shared" si="1084"/>
        <v>42855</v>
      </c>
      <c r="D3254" s="50" t="s">
        <v>1223</v>
      </c>
      <c r="E3254" s="50">
        <v>3.1</v>
      </c>
      <c r="F3254" s="50">
        <v>0</v>
      </c>
      <c r="G3254" s="50">
        <v>27</v>
      </c>
      <c r="H3254" s="50">
        <v>10</v>
      </c>
      <c r="I3254" s="53">
        <f t="shared" si="1065"/>
        <v>1.8865740740740742E-2</v>
      </c>
      <c r="J3254" s="54">
        <f t="shared" si="1066"/>
        <v>6.0857228195937878E-3</v>
      </c>
      <c r="K3254" s="50" t="s">
        <v>1925</v>
      </c>
      <c r="L3254" s="50" t="s">
        <v>1932</v>
      </c>
      <c r="M3254" s="55">
        <f t="shared" si="1067"/>
        <v>6.8466257668711705</v>
      </c>
      <c r="N3254" s="50">
        <v>0</v>
      </c>
      <c r="O3254" s="50" t="s">
        <v>255</v>
      </c>
      <c r="S3254" s="151">
        <f t="shared" si="1068"/>
        <v>0.15944593787335723</v>
      </c>
      <c r="T3254" s="151">
        <f t="shared" si="1069"/>
        <v>7.9722968936678615E-2</v>
      </c>
      <c r="V3254" s="393">
        <f t="shared" si="1080"/>
        <v>0</v>
      </c>
      <c r="W3254" s="393">
        <f t="shared" si="1081"/>
        <v>0</v>
      </c>
      <c r="X3254" s="53">
        <f t="shared" si="1070"/>
        <v>0.15944593787335723</v>
      </c>
      <c r="Y3254" s="53">
        <f t="shared" si="1071"/>
        <v>0.19583511787335725</v>
      </c>
      <c r="Z3254" s="53">
        <f t="shared" si="1072"/>
        <v>7.9722968936678615E-2</v>
      </c>
      <c r="AA3254" s="53">
        <f t="shared" si="1073"/>
        <v>9.7917558936678625E-2</v>
      </c>
      <c r="AB3254" s="50">
        <f t="shared" si="1074"/>
        <v>1029</v>
      </c>
      <c r="AC3254" s="50">
        <f t="shared" si="1083"/>
        <v>2017</v>
      </c>
      <c r="AD3254" s="50">
        <f t="shared" si="1075"/>
        <v>4</v>
      </c>
      <c r="AE3254" s="56">
        <f t="shared" si="1076"/>
        <v>201704</v>
      </c>
      <c r="AF3254" s="56">
        <f t="shared" si="1085"/>
        <v>18</v>
      </c>
      <c r="AG3254" s="58">
        <f t="shared" si="1082"/>
        <v>1</v>
      </c>
      <c r="AH3254" s="56">
        <f t="shared" si="1077"/>
        <v>30</v>
      </c>
      <c r="AI3254" s="53">
        <f t="shared" si="1078"/>
        <v>0.17764052787335724</v>
      </c>
      <c r="AJ3254" s="56">
        <f t="shared" si="1079"/>
        <v>13.236999999999998</v>
      </c>
    </row>
    <row r="3255" spans="1:36" x14ac:dyDescent="0.25">
      <c r="A3255" s="50">
        <v>3197</v>
      </c>
      <c r="B3255" s="51">
        <v>42857</v>
      </c>
      <c r="C3255" s="75">
        <f t="shared" si="1084"/>
        <v>42857</v>
      </c>
      <c r="D3255" s="50" t="s">
        <v>1223</v>
      </c>
      <c r="E3255" s="50">
        <v>4</v>
      </c>
      <c r="F3255" s="50">
        <v>0</v>
      </c>
      <c r="G3255" s="50">
        <v>42</v>
      </c>
      <c r="H3255" s="50">
        <v>53</v>
      </c>
      <c r="I3255" s="53">
        <f t="shared" si="1065"/>
        <v>2.9780092592592594E-2</v>
      </c>
      <c r="J3255" s="54">
        <f t="shared" si="1066"/>
        <v>7.4450231481481485E-3</v>
      </c>
      <c r="K3255" s="50" t="s">
        <v>1925</v>
      </c>
      <c r="L3255" s="50" t="s">
        <v>1933</v>
      </c>
      <c r="M3255" s="55">
        <f t="shared" si="1067"/>
        <v>5.5965798678585346</v>
      </c>
      <c r="N3255" s="50">
        <v>0</v>
      </c>
      <c r="O3255" s="50" t="s">
        <v>377</v>
      </c>
      <c r="S3255" s="151">
        <f t="shared" si="1068"/>
        <v>0.19505960648148149</v>
      </c>
      <c r="T3255" s="151">
        <f t="shared" si="1069"/>
        <v>9.7529803240740745E-2</v>
      </c>
      <c r="V3255" s="393">
        <f t="shared" si="1080"/>
        <v>0</v>
      </c>
      <c r="W3255" s="393">
        <f t="shared" si="1081"/>
        <v>0</v>
      </c>
      <c r="X3255" s="53">
        <f t="shared" si="1070"/>
        <v>0.19505960648148149</v>
      </c>
      <c r="Y3255" s="53">
        <f t="shared" si="1071"/>
        <v>0.23144878648148148</v>
      </c>
      <c r="Z3255" s="53">
        <f t="shared" si="1072"/>
        <v>9.7529803240740745E-2</v>
      </c>
      <c r="AA3255" s="53">
        <f t="shared" si="1073"/>
        <v>0.11572439324074074</v>
      </c>
      <c r="AB3255" s="50">
        <f t="shared" si="1074"/>
        <v>2313</v>
      </c>
      <c r="AC3255" s="50">
        <f t="shared" si="1083"/>
        <v>2017</v>
      </c>
      <c r="AD3255" s="50">
        <f t="shared" si="1075"/>
        <v>5</v>
      </c>
      <c r="AE3255" s="56">
        <f t="shared" si="1076"/>
        <v>201705</v>
      </c>
      <c r="AF3255" s="56">
        <f t="shared" si="1085"/>
        <v>18</v>
      </c>
      <c r="AG3255" s="58">
        <f t="shared" si="1082"/>
        <v>1</v>
      </c>
      <c r="AH3255" s="56">
        <f t="shared" si="1077"/>
        <v>2</v>
      </c>
      <c r="AI3255" s="53">
        <f t="shared" si="1078"/>
        <v>0.21325419648148147</v>
      </c>
      <c r="AJ3255" s="56">
        <f t="shared" si="1079"/>
        <v>17.079999999999998</v>
      </c>
    </row>
    <row r="3256" spans="1:36" ht="15.75" customHeight="1" x14ac:dyDescent="0.25">
      <c r="A3256" s="50">
        <v>3198</v>
      </c>
      <c r="B3256" s="51">
        <v>42858</v>
      </c>
      <c r="C3256" s="75">
        <f t="shared" si="1084"/>
        <v>42858</v>
      </c>
      <c r="D3256" s="50" t="s">
        <v>1223</v>
      </c>
      <c r="E3256" s="50">
        <v>3</v>
      </c>
      <c r="F3256" s="50">
        <v>0</v>
      </c>
      <c r="G3256" s="50">
        <v>35</v>
      </c>
      <c r="H3256" s="50">
        <v>39</v>
      </c>
      <c r="I3256" s="53">
        <f t="shared" si="1065"/>
        <v>2.4756944444444443E-2</v>
      </c>
      <c r="J3256" s="54">
        <f t="shared" si="1066"/>
        <v>8.2523148148148148E-3</v>
      </c>
      <c r="K3256" s="50" t="s">
        <v>1925</v>
      </c>
      <c r="L3256" s="50" t="s">
        <v>1933</v>
      </c>
      <c r="M3256" s="55">
        <f t="shared" si="1067"/>
        <v>5.0490883590462872</v>
      </c>
      <c r="N3256" s="50">
        <v>0</v>
      </c>
      <c r="O3256" s="50" t="s">
        <v>377</v>
      </c>
      <c r="S3256" s="151">
        <f t="shared" si="1068"/>
        <v>0.21621064814814814</v>
      </c>
      <c r="T3256" s="151">
        <f t="shared" si="1069"/>
        <v>0.10810532407407407</v>
      </c>
      <c r="V3256" s="393">
        <f t="shared" si="1080"/>
        <v>0</v>
      </c>
      <c r="W3256" s="393">
        <f t="shared" si="1081"/>
        <v>0</v>
      </c>
      <c r="X3256" s="53">
        <f t="shared" si="1070"/>
        <v>0.21621064814814814</v>
      </c>
      <c r="Y3256" s="53">
        <f t="shared" si="1071"/>
        <v>0.25259982814814813</v>
      </c>
      <c r="Z3256" s="53">
        <f t="shared" si="1072"/>
        <v>0.10810532407407407</v>
      </c>
      <c r="AA3256" s="53">
        <f t="shared" si="1073"/>
        <v>0.12629991407407407</v>
      </c>
      <c r="AB3256" s="50">
        <f t="shared" si="1074"/>
        <v>2958</v>
      </c>
      <c r="AC3256" s="50">
        <f t="shared" si="1083"/>
        <v>2017</v>
      </c>
      <c r="AD3256" s="50">
        <f t="shared" si="1075"/>
        <v>5</v>
      </c>
      <c r="AE3256" s="56">
        <f t="shared" si="1076"/>
        <v>201705</v>
      </c>
      <c r="AF3256" s="56">
        <f t="shared" si="1085"/>
        <v>18</v>
      </c>
      <c r="AG3256" s="58">
        <f t="shared" si="1082"/>
        <v>0</v>
      </c>
      <c r="AH3256" s="56">
        <f t="shared" si="1077"/>
        <v>3</v>
      </c>
      <c r="AI3256" s="53">
        <f t="shared" si="1078"/>
        <v>0.23440523814814812</v>
      </c>
      <c r="AJ3256" s="56">
        <f t="shared" si="1079"/>
        <v>12.809999999999999</v>
      </c>
    </row>
    <row r="3257" spans="1:36" x14ac:dyDescent="0.25">
      <c r="A3257" s="50">
        <v>3199</v>
      </c>
      <c r="B3257" s="51">
        <v>42859</v>
      </c>
      <c r="C3257" s="75">
        <f t="shared" si="1084"/>
        <v>42859</v>
      </c>
      <c r="D3257" s="50" t="s">
        <v>1223</v>
      </c>
      <c r="E3257" s="50">
        <v>14.25</v>
      </c>
      <c r="F3257" s="50">
        <v>2</v>
      </c>
      <c r="G3257" s="50">
        <v>43</v>
      </c>
      <c r="H3257" s="50">
        <v>36</v>
      </c>
      <c r="I3257" s="53">
        <f t="shared" si="1065"/>
        <v>0.11361111111111111</v>
      </c>
      <c r="J3257" s="54">
        <f t="shared" si="1066"/>
        <v>7.9727095516569195E-3</v>
      </c>
      <c r="K3257" s="50" t="s">
        <v>1925</v>
      </c>
      <c r="L3257" s="50" t="s">
        <v>1934</v>
      </c>
      <c r="M3257" s="55">
        <f t="shared" si="1067"/>
        <v>5.2261613691931581</v>
      </c>
      <c r="N3257" s="50">
        <v>0</v>
      </c>
      <c r="O3257" s="50" t="s">
        <v>291</v>
      </c>
      <c r="S3257" s="151">
        <f t="shared" si="1068"/>
        <v>0.20888499025341128</v>
      </c>
      <c r="T3257" s="151">
        <f t="shared" si="1069"/>
        <v>0.10444249512670564</v>
      </c>
      <c r="V3257" s="393">
        <f t="shared" si="1080"/>
        <v>0</v>
      </c>
      <c r="W3257" s="393">
        <f t="shared" si="1081"/>
        <v>0</v>
      </c>
      <c r="X3257" s="53">
        <f t="shared" si="1070"/>
        <v>0.20888499025341128</v>
      </c>
      <c r="Y3257" s="53">
        <f t="shared" si="1071"/>
        <v>0.24527417025341128</v>
      </c>
      <c r="Z3257" s="53">
        <f t="shared" si="1072"/>
        <v>0.10444249512670564</v>
      </c>
      <c r="AA3257" s="53">
        <f t="shared" si="1073"/>
        <v>0.12263708512670564</v>
      </c>
      <c r="AB3257" s="50">
        <f t="shared" si="1074"/>
        <v>2792</v>
      </c>
      <c r="AC3257" s="50">
        <f t="shared" si="1083"/>
        <v>2017</v>
      </c>
      <c r="AD3257" s="50">
        <f t="shared" si="1075"/>
        <v>5</v>
      </c>
      <c r="AE3257" s="56">
        <f t="shared" si="1076"/>
        <v>201705</v>
      </c>
      <c r="AF3257" s="56">
        <f t="shared" si="1085"/>
        <v>18</v>
      </c>
      <c r="AG3257" s="58">
        <f t="shared" si="1082"/>
        <v>0</v>
      </c>
      <c r="AH3257" s="56">
        <f t="shared" si="1077"/>
        <v>4</v>
      </c>
      <c r="AI3257" s="53">
        <f t="shared" si="1078"/>
        <v>0.2270795802534113</v>
      </c>
      <c r="AJ3257" s="56">
        <f t="shared" si="1079"/>
        <v>60.847499999999997</v>
      </c>
    </row>
    <row r="3258" spans="1:36" x14ac:dyDescent="0.25">
      <c r="A3258" s="50">
        <v>3200</v>
      </c>
      <c r="B3258" s="51">
        <v>42861</v>
      </c>
      <c r="C3258" s="75">
        <f t="shared" si="1084"/>
        <v>42861</v>
      </c>
      <c r="D3258" s="50" t="s">
        <v>1223</v>
      </c>
      <c r="E3258" s="50">
        <v>3.1</v>
      </c>
      <c r="F3258" s="50">
        <v>0</v>
      </c>
      <c r="G3258" s="50">
        <v>31</v>
      </c>
      <c r="H3258" s="50">
        <v>2</v>
      </c>
      <c r="I3258" s="53">
        <f t="shared" si="1065"/>
        <v>2.1550925925925928E-2</v>
      </c>
      <c r="J3258" s="54">
        <f t="shared" si="1066"/>
        <v>6.9519115890083636E-3</v>
      </c>
      <c r="K3258" s="50" t="s">
        <v>1925</v>
      </c>
      <c r="L3258" s="50" t="s">
        <v>1814</v>
      </c>
      <c r="M3258" s="55">
        <f t="shared" si="1067"/>
        <v>5.993555316863592</v>
      </c>
      <c r="N3258" s="50">
        <v>0</v>
      </c>
      <c r="O3258" s="50" t="s">
        <v>255</v>
      </c>
      <c r="S3258" s="151">
        <f t="shared" si="1068"/>
        <v>0.18214008363201911</v>
      </c>
      <c r="T3258" s="151">
        <f t="shared" si="1069"/>
        <v>9.1070041816009556E-2</v>
      </c>
      <c r="V3258" s="393">
        <f t="shared" si="1080"/>
        <v>0</v>
      </c>
      <c r="W3258" s="393">
        <f t="shared" si="1081"/>
        <v>0</v>
      </c>
      <c r="X3258" s="53">
        <f t="shared" si="1070"/>
        <v>0.18214008363201911</v>
      </c>
      <c r="Y3258" s="53">
        <f t="shared" si="1071"/>
        <v>0.21852926363201911</v>
      </c>
      <c r="Z3258" s="53">
        <f t="shared" si="1072"/>
        <v>9.1070041816009556E-2</v>
      </c>
      <c r="AA3258" s="53">
        <f t="shared" si="1073"/>
        <v>0.10926463181600955</v>
      </c>
      <c r="AB3258" s="50">
        <f t="shared" si="1074"/>
        <v>1739</v>
      </c>
      <c r="AC3258" s="50">
        <f t="shared" si="1083"/>
        <v>2017</v>
      </c>
      <c r="AD3258" s="50">
        <f t="shared" si="1075"/>
        <v>5</v>
      </c>
      <c r="AE3258" s="56">
        <f t="shared" si="1076"/>
        <v>201705</v>
      </c>
      <c r="AF3258" s="56">
        <f t="shared" si="1085"/>
        <v>18</v>
      </c>
      <c r="AG3258" s="58">
        <f t="shared" si="1082"/>
        <v>1</v>
      </c>
      <c r="AH3258" s="56">
        <f t="shared" si="1077"/>
        <v>6</v>
      </c>
      <c r="AI3258" s="53">
        <f t="shared" si="1078"/>
        <v>0.20033467363201912</v>
      </c>
      <c r="AJ3258" s="56">
        <f t="shared" si="1079"/>
        <v>13.236999999999998</v>
      </c>
    </row>
    <row r="3259" spans="1:36" x14ac:dyDescent="0.25">
      <c r="A3259" s="50">
        <v>3201</v>
      </c>
      <c r="B3259" s="51">
        <v>42862</v>
      </c>
      <c r="C3259" s="75">
        <f t="shared" si="1084"/>
        <v>42862</v>
      </c>
      <c r="D3259" s="50" t="s">
        <v>1224</v>
      </c>
      <c r="E3259" s="50">
        <v>30</v>
      </c>
      <c r="F3259" s="50">
        <v>1</v>
      </c>
      <c r="G3259" s="50">
        <v>59</v>
      </c>
      <c r="H3259" s="50">
        <v>16</v>
      </c>
      <c r="I3259" s="53">
        <f t="shared" si="1065"/>
        <v>8.2824074074074064E-2</v>
      </c>
      <c r="J3259" s="54">
        <f t="shared" si="1066"/>
        <v>2.760802469135802E-3</v>
      </c>
      <c r="K3259" s="50" t="s">
        <v>1340</v>
      </c>
      <c r="L3259" s="50" t="s">
        <v>315</v>
      </c>
      <c r="M3259" s="55">
        <f t="shared" si="1067"/>
        <v>15.092230296254906</v>
      </c>
      <c r="N3259" s="50">
        <v>0</v>
      </c>
      <c r="O3259" s="50" t="s">
        <v>1840</v>
      </c>
      <c r="S3259" s="151">
        <f t="shared" si="1068"/>
        <v>0.30920987654320981</v>
      </c>
      <c r="T3259" s="151">
        <f t="shared" si="1069"/>
        <v>0.1546049382716049</v>
      </c>
      <c r="V3259" s="393">
        <f t="shared" si="1080"/>
        <v>0</v>
      </c>
      <c r="W3259" s="393">
        <f t="shared" si="1081"/>
        <v>0</v>
      </c>
      <c r="X3259" s="53">
        <f t="shared" si="1070"/>
        <v>7.2333024691358008E-2</v>
      </c>
      <c r="Y3259" s="53">
        <f t="shared" si="1071"/>
        <v>0.10872220469135802</v>
      </c>
      <c r="Z3259" s="53">
        <f t="shared" si="1072"/>
        <v>3.6166512345679004E-2</v>
      </c>
      <c r="AA3259" s="53">
        <f t="shared" si="1073"/>
        <v>5.4361102345679008E-2</v>
      </c>
      <c r="AB3259" s="50">
        <f t="shared" si="1074"/>
        <v>580</v>
      </c>
      <c r="AC3259" s="50">
        <f t="shared" si="1083"/>
        <v>2017</v>
      </c>
      <c r="AD3259" s="50">
        <f t="shared" si="1075"/>
        <v>5</v>
      </c>
      <c r="AE3259" s="56">
        <f t="shared" si="1076"/>
        <v>201705</v>
      </c>
      <c r="AF3259" s="56">
        <f t="shared" si="1085"/>
        <v>19</v>
      </c>
      <c r="AG3259" s="58">
        <f t="shared" si="1082"/>
        <v>0</v>
      </c>
      <c r="AH3259" s="56">
        <f t="shared" si="1077"/>
        <v>7</v>
      </c>
      <c r="AI3259" s="53">
        <f t="shared" si="1078"/>
        <v>9.0527614691358005E-2</v>
      </c>
      <c r="AJ3259" s="56">
        <f t="shared" si="1079"/>
        <v>30</v>
      </c>
    </row>
    <row r="3260" spans="1:36" ht="15.75" customHeight="1" x14ac:dyDescent="0.25">
      <c r="A3260" s="50">
        <v>3202</v>
      </c>
      <c r="B3260" s="51">
        <v>42865</v>
      </c>
      <c r="C3260" s="75">
        <f t="shared" si="1084"/>
        <v>42865</v>
      </c>
      <c r="D3260" s="50" t="s">
        <v>1223</v>
      </c>
      <c r="E3260" s="50">
        <v>3.25</v>
      </c>
      <c r="F3260" s="50">
        <v>0</v>
      </c>
      <c r="G3260" s="50">
        <v>35</v>
      </c>
      <c r="H3260" s="50">
        <v>2</v>
      </c>
      <c r="I3260" s="53">
        <f t="shared" si="1065"/>
        <v>2.4328703703703703E-2</v>
      </c>
      <c r="J3260" s="54">
        <f t="shared" si="1066"/>
        <v>7.4857549857549853E-3</v>
      </c>
      <c r="K3260" s="50" t="s">
        <v>1925</v>
      </c>
      <c r="L3260" s="50" t="s">
        <v>1935</v>
      </c>
      <c r="M3260" s="55">
        <f t="shared" si="1067"/>
        <v>5.5661274976213173</v>
      </c>
      <c r="N3260" s="50">
        <v>145</v>
      </c>
      <c r="O3260" s="50" t="s">
        <v>377</v>
      </c>
      <c r="S3260" s="151">
        <f t="shared" si="1068"/>
        <v>0.1961267806267806</v>
      </c>
      <c r="T3260" s="151">
        <f t="shared" si="1069"/>
        <v>9.80633903133903E-2</v>
      </c>
      <c r="V3260" s="393">
        <f t="shared" si="1080"/>
        <v>0</v>
      </c>
      <c r="W3260" s="393">
        <f t="shared" si="1081"/>
        <v>0</v>
      </c>
      <c r="X3260" s="53">
        <f t="shared" si="1070"/>
        <v>0.1961267806267806</v>
      </c>
      <c r="Y3260" s="53">
        <f t="shared" si="1071"/>
        <v>0.23251596062678062</v>
      </c>
      <c r="Z3260" s="53">
        <f t="shared" si="1072"/>
        <v>9.80633903133903E-2</v>
      </c>
      <c r="AA3260" s="53">
        <f t="shared" si="1073"/>
        <v>0.11625798031339031</v>
      </c>
      <c r="AB3260" s="50">
        <f t="shared" si="1074"/>
        <v>2363</v>
      </c>
      <c r="AC3260" s="50">
        <f t="shared" si="1083"/>
        <v>2017</v>
      </c>
      <c r="AD3260" s="50">
        <f t="shared" si="1075"/>
        <v>5</v>
      </c>
      <c r="AE3260" s="56">
        <f t="shared" si="1076"/>
        <v>201705</v>
      </c>
      <c r="AF3260" s="56">
        <f t="shared" si="1085"/>
        <v>19</v>
      </c>
      <c r="AG3260" s="58">
        <f t="shared" si="1082"/>
        <v>2</v>
      </c>
      <c r="AH3260" s="56">
        <f t="shared" si="1077"/>
        <v>10</v>
      </c>
      <c r="AI3260" s="53">
        <f t="shared" si="1078"/>
        <v>0.21432137062678061</v>
      </c>
      <c r="AJ3260" s="56">
        <f t="shared" si="1079"/>
        <v>13.877499999999998</v>
      </c>
    </row>
    <row r="3261" spans="1:36" ht="15.75" customHeight="1" x14ac:dyDescent="0.25">
      <c r="A3261" s="50">
        <v>3203</v>
      </c>
      <c r="B3261" s="51">
        <v>42866</v>
      </c>
      <c r="C3261" s="75">
        <f t="shared" si="1084"/>
        <v>42866</v>
      </c>
      <c r="D3261" s="50" t="s">
        <v>1224</v>
      </c>
      <c r="E3261" s="50">
        <v>5</v>
      </c>
      <c r="F3261" s="50">
        <v>0</v>
      </c>
      <c r="G3261" s="50">
        <v>14</v>
      </c>
      <c r="H3261" s="50">
        <v>0</v>
      </c>
      <c r="I3261" s="53">
        <f t="shared" si="1065"/>
        <v>9.7222222222222224E-3</v>
      </c>
      <c r="J3261" s="54">
        <f t="shared" si="1066"/>
        <v>1.9444444444444444E-3</v>
      </c>
      <c r="K3261" s="50" t="s">
        <v>921</v>
      </c>
      <c r="L3261" s="50" t="s">
        <v>1132</v>
      </c>
      <c r="M3261" s="55">
        <f t="shared" si="1067"/>
        <v>21.428571428571445</v>
      </c>
      <c r="N3261" s="50">
        <v>0</v>
      </c>
      <c r="O3261" s="50" t="s">
        <v>253</v>
      </c>
      <c r="S3261" s="151">
        <f t="shared" si="1068"/>
        <v>0.21777777777777776</v>
      </c>
      <c r="T3261" s="151">
        <f t="shared" si="1069"/>
        <v>0.10888888888888888</v>
      </c>
      <c r="V3261" s="393">
        <f t="shared" si="1080"/>
        <v>0</v>
      </c>
      <c r="W3261" s="393">
        <f t="shared" si="1081"/>
        <v>0</v>
      </c>
      <c r="X3261" s="53">
        <f t="shared" si="1070"/>
        <v>5.0944444444444445E-2</v>
      </c>
      <c r="Y3261" s="53">
        <f t="shared" si="1071"/>
        <v>8.7333624444444438E-2</v>
      </c>
      <c r="Z3261" s="53">
        <f t="shared" si="1072"/>
        <v>2.5472222222222222E-2</v>
      </c>
      <c r="AA3261" s="53">
        <f t="shared" si="1073"/>
        <v>4.3666812222222219E-2</v>
      </c>
      <c r="AB3261" s="50">
        <f t="shared" si="1074"/>
        <v>143</v>
      </c>
      <c r="AC3261" s="50">
        <f t="shared" si="1083"/>
        <v>2017</v>
      </c>
      <c r="AD3261" s="50">
        <f t="shared" si="1075"/>
        <v>5</v>
      </c>
      <c r="AE3261" s="56">
        <f t="shared" si="1076"/>
        <v>201705</v>
      </c>
      <c r="AF3261" s="56">
        <f t="shared" si="1085"/>
        <v>19</v>
      </c>
      <c r="AG3261" s="58">
        <f t="shared" si="1082"/>
        <v>0</v>
      </c>
      <c r="AH3261" s="56">
        <f t="shared" si="1077"/>
        <v>11</v>
      </c>
      <c r="AI3261" s="53">
        <f t="shared" si="1078"/>
        <v>6.9139034444444442E-2</v>
      </c>
      <c r="AJ3261" s="56">
        <f t="shared" si="1079"/>
        <v>5</v>
      </c>
    </row>
    <row r="3262" spans="1:36" x14ac:dyDescent="0.25">
      <c r="A3262" s="50">
        <v>3204</v>
      </c>
      <c r="B3262" s="51">
        <v>42867</v>
      </c>
      <c r="C3262" s="75">
        <f t="shared" si="1084"/>
        <v>42867</v>
      </c>
      <c r="D3262" s="50" t="s">
        <v>1223</v>
      </c>
      <c r="E3262" s="50">
        <v>3.1</v>
      </c>
      <c r="F3262" s="50">
        <v>0</v>
      </c>
      <c r="G3262" s="50">
        <v>34</v>
      </c>
      <c r="H3262" s="50">
        <v>23</v>
      </c>
      <c r="I3262" s="53">
        <f t="shared" si="1065"/>
        <v>2.3877314814814813E-2</v>
      </c>
      <c r="J3262" s="54">
        <f t="shared" si="1066"/>
        <v>7.7023596176821977E-3</v>
      </c>
      <c r="K3262" s="50" t="s">
        <v>1925</v>
      </c>
      <c r="L3262" s="50" t="s">
        <v>1814</v>
      </c>
      <c r="M3262" s="55">
        <f t="shared" si="1067"/>
        <v>5.4095976732913282</v>
      </c>
      <c r="N3262" s="50">
        <v>0</v>
      </c>
      <c r="S3262" s="151">
        <f t="shared" si="1068"/>
        <v>0.20180182198327357</v>
      </c>
      <c r="T3262" s="151">
        <f t="shared" si="1069"/>
        <v>0.10090091099163678</v>
      </c>
      <c r="V3262" s="393">
        <f t="shared" si="1080"/>
        <v>0</v>
      </c>
      <c r="W3262" s="393">
        <f t="shared" si="1081"/>
        <v>0</v>
      </c>
      <c r="X3262" s="53">
        <f t="shared" si="1070"/>
        <v>0.20180182198327357</v>
      </c>
      <c r="Y3262" s="53">
        <f t="shared" si="1071"/>
        <v>0.23819100198327359</v>
      </c>
      <c r="Z3262" s="53">
        <f t="shared" si="1072"/>
        <v>0.10090091099163678</v>
      </c>
      <c r="AA3262" s="53">
        <f t="shared" si="1073"/>
        <v>0.11909550099163679</v>
      </c>
      <c r="AB3262" s="50">
        <f t="shared" si="1074"/>
        <v>2566</v>
      </c>
      <c r="AC3262" s="50">
        <f t="shared" si="1083"/>
        <v>2017</v>
      </c>
      <c r="AD3262" s="50">
        <f t="shared" si="1075"/>
        <v>5</v>
      </c>
      <c r="AE3262" s="56">
        <f t="shared" si="1076"/>
        <v>201705</v>
      </c>
      <c r="AF3262" s="56">
        <f t="shared" si="1085"/>
        <v>19</v>
      </c>
      <c r="AG3262" s="58">
        <f t="shared" si="1082"/>
        <v>0</v>
      </c>
      <c r="AH3262" s="56">
        <f t="shared" si="1077"/>
        <v>12</v>
      </c>
      <c r="AI3262" s="53">
        <f t="shared" si="1078"/>
        <v>0.21999641198327358</v>
      </c>
      <c r="AJ3262" s="56">
        <f t="shared" si="1079"/>
        <v>13.236999999999998</v>
      </c>
    </row>
    <row r="3263" spans="1:36" x14ac:dyDescent="0.25">
      <c r="A3263" s="50">
        <v>3205</v>
      </c>
      <c r="B3263" s="51">
        <v>42867</v>
      </c>
      <c r="C3263" s="75">
        <f t="shared" si="1084"/>
        <v>42867</v>
      </c>
      <c r="D3263" s="50" t="s">
        <v>1224</v>
      </c>
      <c r="E3263" s="50">
        <v>25.2</v>
      </c>
      <c r="F3263" s="50">
        <v>1</v>
      </c>
      <c r="G3263" s="50">
        <v>45</v>
      </c>
      <c r="H3263" s="50">
        <v>7</v>
      </c>
      <c r="I3263" s="53">
        <f t="shared" si="1065"/>
        <v>7.2997685185185179E-2</v>
      </c>
      <c r="J3263" s="54">
        <f t="shared" si="1066"/>
        <v>2.8967335390946499E-3</v>
      </c>
      <c r="K3263" s="50" t="s">
        <v>1340</v>
      </c>
      <c r="L3263" s="50" t="s">
        <v>315</v>
      </c>
      <c r="M3263" s="55">
        <f t="shared" si="1067"/>
        <v>14.384017758046628</v>
      </c>
      <c r="N3263" s="50">
        <v>0</v>
      </c>
      <c r="O3263" s="50" t="s">
        <v>377</v>
      </c>
      <c r="S3263" s="151">
        <f t="shared" si="1068"/>
        <v>0.32443415637860079</v>
      </c>
      <c r="T3263" s="151">
        <f t="shared" si="1069"/>
        <v>0.1622170781893004</v>
      </c>
      <c r="V3263" s="393">
        <f t="shared" si="1080"/>
        <v>0</v>
      </c>
      <c r="W3263" s="393">
        <f t="shared" si="1081"/>
        <v>0</v>
      </c>
      <c r="X3263" s="53">
        <f t="shared" si="1070"/>
        <v>7.5894418724279822E-2</v>
      </c>
      <c r="Y3263" s="53">
        <f t="shared" si="1071"/>
        <v>0.11228359872427982</v>
      </c>
      <c r="Z3263" s="53">
        <f t="shared" si="1072"/>
        <v>3.7947209362139911E-2</v>
      </c>
      <c r="AA3263" s="53">
        <f t="shared" si="1073"/>
        <v>5.6141799362139908E-2</v>
      </c>
      <c r="AB3263" s="50">
        <f t="shared" si="1074"/>
        <v>693</v>
      </c>
      <c r="AC3263" s="50">
        <f t="shared" si="1083"/>
        <v>2017</v>
      </c>
      <c r="AD3263" s="50">
        <f t="shared" si="1075"/>
        <v>5</v>
      </c>
      <c r="AE3263" s="56">
        <f t="shared" si="1076"/>
        <v>201705</v>
      </c>
      <c r="AF3263" s="56">
        <f t="shared" si="1085"/>
        <v>19</v>
      </c>
      <c r="AG3263" s="58">
        <f t="shared" si="1082"/>
        <v>0</v>
      </c>
      <c r="AH3263" s="56">
        <f t="shared" si="1077"/>
        <v>12</v>
      </c>
      <c r="AI3263" s="53">
        <f t="shared" si="1078"/>
        <v>9.4089008724279818E-2</v>
      </c>
      <c r="AJ3263" s="56">
        <f t="shared" si="1079"/>
        <v>25.2</v>
      </c>
    </row>
    <row r="3264" spans="1:36" x14ac:dyDescent="0.25">
      <c r="A3264" s="50">
        <v>3206</v>
      </c>
      <c r="B3264" s="51">
        <v>42868</v>
      </c>
      <c r="C3264" s="75">
        <f t="shared" si="1084"/>
        <v>42868</v>
      </c>
      <c r="D3264" s="50" t="s">
        <v>1223</v>
      </c>
      <c r="E3264" s="50">
        <v>1.5</v>
      </c>
      <c r="F3264" s="50">
        <v>0</v>
      </c>
      <c r="G3264" s="50">
        <v>14</v>
      </c>
      <c r="H3264" s="50">
        <v>42</v>
      </c>
      <c r="I3264" s="53">
        <f t="shared" si="1065"/>
        <v>1.0208333333333333E-2</v>
      </c>
      <c r="J3264" s="54">
        <f t="shared" si="1066"/>
        <v>6.8055555555555551E-3</v>
      </c>
      <c r="K3264" s="50" t="s">
        <v>1925</v>
      </c>
      <c r="L3264" s="50" t="s">
        <v>1936</v>
      </c>
      <c r="M3264" s="55">
        <f t="shared" si="1067"/>
        <v>6.1224489795918418</v>
      </c>
      <c r="N3264" s="50">
        <v>0</v>
      </c>
      <c r="O3264" s="50" t="s">
        <v>377</v>
      </c>
      <c r="R3264" s="50" t="s">
        <v>1937</v>
      </c>
      <c r="S3264" s="151">
        <f t="shared" si="1068"/>
        <v>0.17830555555555555</v>
      </c>
      <c r="T3264" s="151">
        <f t="shared" si="1069"/>
        <v>8.9152777777777775E-2</v>
      </c>
      <c r="V3264" s="393">
        <f t="shared" si="1080"/>
        <v>0</v>
      </c>
      <c r="W3264" s="393">
        <f t="shared" si="1081"/>
        <v>0</v>
      </c>
      <c r="X3264" s="53">
        <f t="shared" si="1070"/>
        <v>0.17830555555555555</v>
      </c>
      <c r="Y3264" s="53">
        <f t="shared" si="1071"/>
        <v>0.21469473555555552</v>
      </c>
      <c r="Z3264" s="53">
        <f t="shared" si="1072"/>
        <v>8.9152777777777775E-2</v>
      </c>
      <c r="AA3264" s="53">
        <f t="shared" si="1073"/>
        <v>0.10734736777777776</v>
      </c>
      <c r="AB3264" s="50">
        <f t="shared" si="1074"/>
        <v>1520</v>
      </c>
      <c r="AC3264" s="50">
        <f t="shared" si="1083"/>
        <v>2017</v>
      </c>
      <c r="AD3264" s="50">
        <f t="shared" si="1075"/>
        <v>5</v>
      </c>
      <c r="AE3264" s="56">
        <f t="shared" si="1076"/>
        <v>201705</v>
      </c>
      <c r="AF3264" s="56">
        <f t="shared" si="1085"/>
        <v>19</v>
      </c>
      <c r="AG3264" s="58">
        <f t="shared" si="1082"/>
        <v>0</v>
      </c>
      <c r="AH3264" s="56">
        <f t="shared" si="1077"/>
        <v>13</v>
      </c>
      <c r="AI3264" s="53">
        <f t="shared" si="1078"/>
        <v>0.19650014555555553</v>
      </c>
      <c r="AJ3264" s="56">
        <f t="shared" si="1079"/>
        <v>6.4049999999999994</v>
      </c>
    </row>
    <row r="3265" spans="1:36" ht="15.75" customHeight="1" x14ac:dyDescent="0.25">
      <c r="A3265" s="50">
        <v>3207</v>
      </c>
      <c r="B3265" s="51">
        <v>42870</v>
      </c>
      <c r="C3265" s="75">
        <f t="shared" si="1084"/>
        <v>42870</v>
      </c>
      <c r="D3265" s="50" t="s">
        <v>1223</v>
      </c>
      <c r="E3265" s="50">
        <v>3.1</v>
      </c>
      <c r="F3265" s="50">
        <v>0</v>
      </c>
      <c r="G3265" s="50">
        <v>35</v>
      </c>
      <c r="H3265" s="50">
        <v>14</v>
      </c>
      <c r="I3265" s="53">
        <f t="shared" si="1065"/>
        <v>2.4467592592592593E-2</v>
      </c>
      <c r="J3265" s="54">
        <f t="shared" si="1066"/>
        <v>7.8927718040621257E-3</v>
      </c>
      <c r="K3265" s="50" t="s">
        <v>1925</v>
      </c>
      <c r="L3265" s="50" t="s">
        <v>1814</v>
      </c>
      <c r="M3265" s="55">
        <f t="shared" si="1067"/>
        <v>5.2790917691579988</v>
      </c>
      <c r="N3265" s="50">
        <v>153</v>
      </c>
      <c r="O3265" s="50" t="s">
        <v>251</v>
      </c>
      <c r="S3265" s="151">
        <f t="shared" si="1068"/>
        <v>0.20679062126642769</v>
      </c>
      <c r="T3265" s="151">
        <f t="shared" si="1069"/>
        <v>0.10339531063321385</v>
      </c>
      <c r="V3265" s="393">
        <f t="shared" si="1080"/>
        <v>0</v>
      </c>
      <c r="W3265" s="393">
        <f t="shared" si="1081"/>
        <v>0</v>
      </c>
      <c r="X3265" s="53">
        <f t="shared" si="1070"/>
        <v>0.20679062126642769</v>
      </c>
      <c r="Y3265" s="53">
        <f t="shared" si="1071"/>
        <v>0.24317980126642769</v>
      </c>
      <c r="Z3265" s="53">
        <f t="shared" si="1072"/>
        <v>0.10339531063321385</v>
      </c>
      <c r="AA3265" s="53">
        <f t="shared" si="1073"/>
        <v>0.12158990063321384</v>
      </c>
      <c r="AB3265" s="50">
        <f t="shared" si="1074"/>
        <v>2735</v>
      </c>
      <c r="AC3265" s="50">
        <f t="shared" si="1083"/>
        <v>2017</v>
      </c>
      <c r="AD3265" s="50">
        <f t="shared" si="1075"/>
        <v>5</v>
      </c>
      <c r="AE3265" s="56">
        <f t="shared" si="1076"/>
        <v>201705</v>
      </c>
      <c r="AF3265" s="56">
        <f t="shared" si="1085"/>
        <v>20</v>
      </c>
      <c r="AG3265" s="58">
        <f t="shared" si="1082"/>
        <v>1</v>
      </c>
      <c r="AH3265" s="56">
        <f t="shared" si="1077"/>
        <v>15</v>
      </c>
      <c r="AI3265" s="53">
        <f t="shared" si="1078"/>
        <v>0.22498521126642768</v>
      </c>
      <c r="AJ3265" s="56">
        <f t="shared" si="1079"/>
        <v>13.236999999999998</v>
      </c>
    </row>
    <row r="3266" spans="1:36" x14ac:dyDescent="0.25">
      <c r="A3266" s="50">
        <v>3208</v>
      </c>
      <c r="B3266" s="51">
        <v>42870</v>
      </c>
      <c r="C3266" s="75">
        <f t="shared" si="1084"/>
        <v>42870</v>
      </c>
      <c r="D3266" s="50" t="s">
        <v>1223</v>
      </c>
      <c r="E3266" s="50">
        <v>4.2</v>
      </c>
      <c r="F3266" s="50">
        <v>0</v>
      </c>
      <c r="G3266" s="50">
        <v>44</v>
      </c>
      <c r="H3266" s="50">
        <v>50</v>
      </c>
      <c r="I3266" s="53">
        <f t="shared" ref="I3266:I3329" si="1086">IF(E3266&gt;0,TIME(F3266,G3266,H3266),"")</f>
        <v>3.1134259259259261E-2</v>
      </c>
      <c r="J3266" s="54">
        <f t="shared" ref="J3266:J3329" si="1087">IF(E3266&gt;0,TIME(F3266,G3266,H3266)/E3266,"")</f>
        <v>7.412918871252205E-3</v>
      </c>
      <c r="K3266" s="50" t="s">
        <v>1889</v>
      </c>
      <c r="L3266" s="50" t="s">
        <v>1938</v>
      </c>
      <c r="M3266" s="55">
        <f t="shared" ref="M3266:M3329" si="1088">IF(D3266&gt;0,0.0416666666666667/J3266,"")</f>
        <v>5.6208178438661749</v>
      </c>
      <c r="N3266" s="50">
        <v>138</v>
      </c>
      <c r="O3266" s="50" t="s">
        <v>255</v>
      </c>
      <c r="R3266" s="50" t="s">
        <v>1939</v>
      </c>
      <c r="S3266" s="151">
        <f t="shared" ref="S3266:S3329" si="1089">IF("1-Swim"=D3266,J3266*2.4,IF("2-Bike"=D3266,J3266*112,IF("3-Run"=D3266,J3266*26.2,0)))</f>
        <v>0.19421847442680776</v>
      </c>
      <c r="T3266" s="151">
        <f t="shared" ref="T3266:T3329" si="1090">S3266/2</f>
        <v>9.7109237213403879E-2</v>
      </c>
      <c r="V3266" s="393">
        <f t="shared" si="1080"/>
        <v>0</v>
      </c>
      <c r="W3266" s="393">
        <f t="shared" si="1081"/>
        <v>0</v>
      </c>
      <c r="X3266" s="53">
        <f t="shared" ref="X3266:X3329" si="1091">J3266*26.2</f>
        <v>0.19421847442680776</v>
      </c>
      <c r="Y3266" s="53">
        <f t="shared" ref="Y3266:Y3329" si="1092">(J3266+0.0013889)*26.2</f>
        <v>0.23060765442680778</v>
      </c>
      <c r="Z3266" s="53">
        <f t="shared" ref="Z3266:Z3329" si="1093">X3266/2</f>
        <v>9.7109237213403879E-2</v>
      </c>
      <c r="AA3266" s="53">
        <f t="shared" ref="AA3266:AA3329" si="1094">Y3266/2</f>
        <v>0.11530382721340389</v>
      </c>
      <c r="AB3266" s="50">
        <f t="shared" ref="AB3266:AB3329" si="1095">RANK(J3266,J:J,1)</f>
        <v>2280</v>
      </c>
      <c r="AC3266" s="50">
        <f t="shared" si="1083"/>
        <v>2017</v>
      </c>
      <c r="AD3266" s="50">
        <f t="shared" ref="AD3266:AD3329" si="1096">MONTH(B3266)</f>
        <v>5</v>
      </c>
      <c r="AE3266" s="56">
        <f t="shared" ref="AE3266:AE3329" si="1097">AC3266*100+AD3266</f>
        <v>201705</v>
      </c>
      <c r="AF3266" s="56">
        <f t="shared" si="1085"/>
        <v>20</v>
      </c>
      <c r="AG3266" s="58">
        <f t="shared" si="1082"/>
        <v>0</v>
      </c>
      <c r="AH3266" s="56">
        <f t="shared" ref="AH3266:AH3329" si="1098">DAY(B3266)</f>
        <v>15</v>
      </c>
      <c r="AI3266" s="53">
        <f t="shared" ref="AI3266:AI3329" si="1099">Z3266+AA3266</f>
        <v>0.21241306442680777</v>
      </c>
      <c r="AJ3266" s="56">
        <f t="shared" ref="AJ3266:AJ3329" si="1100">IF("1-Swim"=D3266,E3266*46.7,IF("2-Bike"=D3266,E3266,IF("3-Run"=D3266,E3266*4.27,0)))</f>
        <v>17.933999999999997</v>
      </c>
    </row>
    <row r="3267" spans="1:36" x14ac:dyDescent="0.25">
      <c r="A3267" s="50">
        <v>3209</v>
      </c>
      <c r="B3267" s="51">
        <v>42871</v>
      </c>
      <c r="C3267" s="75">
        <f t="shared" si="1084"/>
        <v>42871</v>
      </c>
      <c r="D3267" s="50" t="s">
        <v>1223</v>
      </c>
      <c r="E3267" s="50">
        <v>3.1</v>
      </c>
      <c r="F3267" s="50">
        <v>0</v>
      </c>
      <c r="G3267" s="50">
        <v>32</v>
      </c>
      <c r="H3267" s="50">
        <v>23</v>
      </c>
      <c r="I3267" s="53">
        <f t="shared" si="1086"/>
        <v>2.2488425925925926E-2</v>
      </c>
      <c r="J3267" s="54">
        <f t="shared" si="1087"/>
        <v>7.2543309438470724E-3</v>
      </c>
      <c r="K3267" s="50" t="s">
        <v>1925</v>
      </c>
      <c r="L3267" s="50" t="s">
        <v>1814</v>
      </c>
      <c r="M3267" s="55">
        <f t="shared" si="1088"/>
        <v>5.7436953165208493</v>
      </c>
      <c r="N3267" s="50">
        <v>168</v>
      </c>
      <c r="O3267" s="50" t="s">
        <v>255</v>
      </c>
      <c r="S3267" s="151">
        <f t="shared" si="1089"/>
        <v>0.19006347072879329</v>
      </c>
      <c r="T3267" s="151">
        <f t="shared" si="1090"/>
        <v>9.5031735364396644E-2</v>
      </c>
      <c r="V3267" s="393">
        <f t="shared" ref="V3267:V3330" si="1101">U3267*0.000568182</f>
        <v>0</v>
      </c>
      <c r="W3267" s="393">
        <f t="shared" ref="W3267:W3330" si="1102">U3267*0.0006213713910761</f>
        <v>0</v>
      </c>
      <c r="X3267" s="53">
        <f t="shared" si="1091"/>
        <v>0.19006347072879329</v>
      </c>
      <c r="Y3267" s="53">
        <f t="shared" si="1092"/>
        <v>0.22645265072879328</v>
      </c>
      <c r="Z3267" s="53">
        <f t="shared" si="1093"/>
        <v>9.5031735364396644E-2</v>
      </c>
      <c r="AA3267" s="53">
        <f t="shared" si="1094"/>
        <v>0.11322632536439664</v>
      </c>
      <c r="AB3267" s="50">
        <f t="shared" si="1095"/>
        <v>2105</v>
      </c>
      <c r="AC3267" s="50">
        <f t="shared" si="1083"/>
        <v>2017</v>
      </c>
      <c r="AD3267" s="50">
        <f t="shared" si="1096"/>
        <v>5</v>
      </c>
      <c r="AE3267" s="56">
        <f t="shared" si="1097"/>
        <v>201705</v>
      </c>
      <c r="AF3267" s="56">
        <f t="shared" si="1085"/>
        <v>20</v>
      </c>
      <c r="AG3267" s="58">
        <f t="shared" si="1082"/>
        <v>0</v>
      </c>
      <c r="AH3267" s="56">
        <f t="shared" si="1098"/>
        <v>16</v>
      </c>
      <c r="AI3267" s="53">
        <f t="shared" si="1099"/>
        <v>0.20825806072879327</v>
      </c>
      <c r="AJ3267" s="56">
        <f t="shared" si="1100"/>
        <v>13.236999999999998</v>
      </c>
    </row>
    <row r="3268" spans="1:36" x14ac:dyDescent="0.25">
      <c r="A3268" s="50">
        <v>3210</v>
      </c>
      <c r="B3268" s="51">
        <v>42873</v>
      </c>
      <c r="C3268" s="75">
        <f t="shared" si="1084"/>
        <v>42873</v>
      </c>
      <c r="D3268" s="50" t="s">
        <v>1224</v>
      </c>
      <c r="E3268" s="50">
        <v>8</v>
      </c>
      <c r="F3268" s="50">
        <v>0</v>
      </c>
      <c r="G3268" s="50">
        <v>30</v>
      </c>
      <c r="H3268" s="50">
        <v>0</v>
      </c>
      <c r="I3268" s="53">
        <f t="shared" si="1086"/>
        <v>2.0833333333333332E-2</v>
      </c>
      <c r="J3268" s="54">
        <f t="shared" si="1087"/>
        <v>2.6041666666666665E-3</v>
      </c>
      <c r="K3268" s="50" t="s">
        <v>921</v>
      </c>
      <c r="L3268" s="50" t="s">
        <v>1940</v>
      </c>
      <c r="M3268" s="55">
        <f t="shared" si="1088"/>
        <v>16.000000000000014</v>
      </c>
      <c r="N3268" s="50">
        <v>0</v>
      </c>
      <c r="O3268" s="50" t="s">
        <v>253</v>
      </c>
      <c r="R3268" s="50" t="s">
        <v>1941</v>
      </c>
      <c r="S3268" s="151">
        <f t="shared" si="1089"/>
        <v>0.29166666666666663</v>
      </c>
      <c r="T3268" s="151">
        <f t="shared" si="1090"/>
        <v>0.14583333333333331</v>
      </c>
      <c r="V3268" s="393">
        <f t="shared" si="1101"/>
        <v>0</v>
      </c>
      <c r="W3268" s="393">
        <f t="shared" si="1102"/>
        <v>0</v>
      </c>
      <c r="X3268" s="53">
        <f t="shared" si="1091"/>
        <v>6.822916666666666E-2</v>
      </c>
      <c r="Y3268" s="53">
        <f t="shared" si="1092"/>
        <v>0.10461834666666665</v>
      </c>
      <c r="Z3268" s="53">
        <f t="shared" si="1093"/>
        <v>3.411458333333333E-2</v>
      </c>
      <c r="AA3268" s="53">
        <f t="shared" si="1094"/>
        <v>5.2309173333333327E-2</v>
      </c>
      <c r="AB3268" s="50">
        <f t="shared" si="1095"/>
        <v>474</v>
      </c>
      <c r="AC3268" s="50">
        <f t="shared" si="1083"/>
        <v>2017</v>
      </c>
      <c r="AD3268" s="50">
        <f t="shared" si="1096"/>
        <v>5</v>
      </c>
      <c r="AE3268" s="56">
        <f t="shared" si="1097"/>
        <v>201705</v>
      </c>
      <c r="AF3268" s="56">
        <f t="shared" si="1085"/>
        <v>20</v>
      </c>
      <c r="AG3268" s="58">
        <f t="shared" si="1082"/>
        <v>1</v>
      </c>
      <c r="AH3268" s="56">
        <f t="shared" si="1098"/>
        <v>18</v>
      </c>
      <c r="AI3268" s="53">
        <f t="shared" si="1099"/>
        <v>8.6423756666666657E-2</v>
      </c>
      <c r="AJ3268" s="56">
        <f t="shared" si="1100"/>
        <v>8</v>
      </c>
    </row>
    <row r="3269" spans="1:36" ht="15.75" customHeight="1" x14ac:dyDescent="0.25">
      <c r="A3269" s="50">
        <v>3211</v>
      </c>
      <c r="B3269" s="51">
        <v>42874</v>
      </c>
      <c r="C3269" s="75">
        <f t="shared" si="1084"/>
        <v>42874</v>
      </c>
      <c r="D3269" s="50" t="s">
        <v>1224</v>
      </c>
      <c r="E3269" s="50">
        <v>48.7</v>
      </c>
      <c r="F3269" s="50">
        <v>3</v>
      </c>
      <c r="G3269" s="50">
        <v>24</v>
      </c>
      <c r="H3269" s="50">
        <v>22</v>
      </c>
      <c r="I3269" s="53">
        <f t="shared" si="1086"/>
        <v>0.1419212962962963</v>
      </c>
      <c r="J3269" s="54">
        <f t="shared" si="1087"/>
        <v>2.9141949958171724E-3</v>
      </c>
      <c r="K3269" s="50" t="s">
        <v>1340</v>
      </c>
      <c r="L3269" s="50" t="s">
        <v>1384</v>
      </c>
      <c r="M3269" s="55">
        <f t="shared" si="1088"/>
        <v>14.297830696460622</v>
      </c>
      <c r="N3269" s="50">
        <v>0</v>
      </c>
      <c r="O3269" s="50" t="s">
        <v>228</v>
      </c>
      <c r="S3269" s="151">
        <f t="shared" si="1089"/>
        <v>0.32638983953152328</v>
      </c>
      <c r="T3269" s="151">
        <f t="shared" si="1090"/>
        <v>0.16319491976576164</v>
      </c>
      <c r="V3269" s="393">
        <f t="shared" si="1101"/>
        <v>0</v>
      </c>
      <c r="W3269" s="393">
        <f t="shared" si="1102"/>
        <v>0</v>
      </c>
      <c r="X3269" s="53">
        <f t="shared" si="1091"/>
        <v>7.6351908890409909E-2</v>
      </c>
      <c r="Y3269" s="53">
        <f t="shared" si="1092"/>
        <v>0.1127410888904099</v>
      </c>
      <c r="Z3269" s="53">
        <f t="shared" si="1093"/>
        <v>3.8175954445204954E-2</v>
      </c>
      <c r="AA3269" s="53">
        <f t="shared" si="1094"/>
        <v>5.6370544445204951E-2</v>
      </c>
      <c r="AB3269" s="50">
        <f t="shared" si="1095"/>
        <v>702</v>
      </c>
      <c r="AC3269" s="50">
        <f t="shared" si="1083"/>
        <v>2017</v>
      </c>
      <c r="AD3269" s="50">
        <f t="shared" si="1096"/>
        <v>5</v>
      </c>
      <c r="AE3269" s="56">
        <f t="shared" si="1097"/>
        <v>201705</v>
      </c>
      <c r="AF3269" s="56">
        <f t="shared" si="1085"/>
        <v>20</v>
      </c>
      <c r="AG3269" s="58">
        <f t="shared" si="1082"/>
        <v>0</v>
      </c>
      <c r="AH3269" s="56">
        <f t="shared" si="1098"/>
        <v>19</v>
      </c>
      <c r="AI3269" s="53">
        <f t="shared" si="1099"/>
        <v>9.4546498890409905E-2</v>
      </c>
      <c r="AJ3269" s="56">
        <f t="shared" si="1100"/>
        <v>48.7</v>
      </c>
    </row>
    <row r="3270" spans="1:36" ht="15.75" customHeight="1" x14ac:dyDescent="0.25">
      <c r="A3270" s="50">
        <v>3212</v>
      </c>
      <c r="B3270" s="51">
        <v>42875</v>
      </c>
      <c r="C3270" s="75">
        <f t="shared" si="1084"/>
        <v>42875</v>
      </c>
      <c r="D3270" s="50" t="s">
        <v>1225</v>
      </c>
      <c r="E3270" s="50">
        <v>0.5</v>
      </c>
      <c r="F3270" s="50">
        <v>0</v>
      </c>
      <c r="G3270" s="50">
        <v>18</v>
      </c>
      <c r="H3270" s="50">
        <v>15</v>
      </c>
      <c r="I3270" s="53">
        <f t="shared" si="1086"/>
        <v>1.2673611111111109E-2</v>
      </c>
      <c r="J3270" s="54">
        <f t="shared" si="1087"/>
        <v>2.5347222222222219E-2</v>
      </c>
      <c r="K3270" s="50" t="s">
        <v>949</v>
      </c>
      <c r="L3270" s="50" t="s">
        <v>1942</v>
      </c>
      <c r="M3270" s="55">
        <f t="shared" si="1088"/>
        <v>1.6438356164383576</v>
      </c>
      <c r="N3270" s="50">
        <v>0</v>
      </c>
      <c r="O3270" s="50" t="s">
        <v>377</v>
      </c>
      <c r="S3270" s="151">
        <f t="shared" si="1089"/>
        <v>6.0833333333333323E-2</v>
      </c>
      <c r="T3270" s="151">
        <f t="shared" si="1090"/>
        <v>3.0416666666666661E-2</v>
      </c>
      <c r="V3270" s="393">
        <f t="shared" si="1101"/>
        <v>0</v>
      </c>
      <c r="W3270" s="393">
        <f t="shared" si="1102"/>
        <v>0</v>
      </c>
      <c r="X3270" s="53">
        <f t="shared" si="1091"/>
        <v>0.66409722222222212</v>
      </c>
      <c r="Y3270" s="53">
        <f t="shared" si="1092"/>
        <v>0.70048640222222203</v>
      </c>
      <c r="Z3270" s="53">
        <f t="shared" si="1093"/>
        <v>0.33204861111111106</v>
      </c>
      <c r="AA3270" s="53">
        <f t="shared" si="1094"/>
        <v>0.35024320111111101</v>
      </c>
      <c r="AB3270" s="50">
        <f t="shared" si="1095"/>
        <v>3869</v>
      </c>
      <c r="AC3270" s="50">
        <f t="shared" si="1083"/>
        <v>2017</v>
      </c>
      <c r="AD3270" s="50">
        <f t="shared" si="1096"/>
        <v>5</v>
      </c>
      <c r="AE3270" s="56">
        <f t="shared" si="1097"/>
        <v>201705</v>
      </c>
      <c r="AF3270" s="56">
        <f t="shared" si="1085"/>
        <v>20</v>
      </c>
      <c r="AG3270" s="58">
        <f t="shared" si="1082"/>
        <v>0</v>
      </c>
      <c r="AH3270" s="56">
        <f t="shared" si="1098"/>
        <v>20</v>
      </c>
      <c r="AI3270" s="53">
        <f t="shared" si="1099"/>
        <v>0.68229181222222213</v>
      </c>
      <c r="AJ3270" s="56">
        <f t="shared" si="1100"/>
        <v>23.35</v>
      </c>
    </row>
    <row r="3271" spans="1:36" x14ac:dyDescent="0.25">
      <c r="A3271" s="50">
        <v>3213</v>
      </c>
      <c r="B3271" s="51">
        <v>42876</v>
      </c>
      <c r="C3271" s="75">
        <f t="shared" si="1084"/>
        <v>42876</v>
      </c>
      <c r="D3271" s="50" t="s">
        <v>1223</v>
      </c>
      <c r="E3271" s="50">
        <v>9.6</v>
      </c>
      <c r="F3271" s="50">
        <v>1</v>
      </c>
      <c r="G3271" s="50">
        <v>57</v>
      </c>
      <c r="H3271" s="50">
        <v>11</v>
      </c>
      <c r="I3271" s="53">
        <f t="shared" si="1086"/>
        <v>8.1377314814814819E-2</v>
      </c>
      <c r="J3271" s="54">
        <f t="shared" si="1087"/>
        <v>8.4768036265432112E-3</v>
      </c>
      <c r="K3271" s="50" t="s">
        <v>1925</v>
      </c>
      <c r="L3271" s="50" t="s">
        <v>790</v>
      </c>
      <c r="M3271" s="55">
        <f t="shared" si="1088"/>
        <v>4.9153747688806746</v>
      </c>
      <c r="N3271" s="50">
        <v>130</v>
      </c>
      <c r="O3271" s="50" t="s">
        <v>255</v>
      </c>
      <c r="S3271" s="151">
        <f t="shared" si="1089"/>
        <v>0.22209225501543212</v>
      </c>
      <c r="T3271" s="151">
        <f t="shared" si="1090"/>
        <v>0.11104612750771606</v>
      </c>
      <c r="V3271" s="393">
        <f t="shared" si="1101"/>
        <v>0</v>
      </c>
      <c r="W3271" s="393">
        <f t="shared" si="1102"/>
        <v>0</v>
      </c>
      <c r="X3271" s="53">
        <f t="shared" si="1091"/>
        <v>0.22209225501543212</v>
      </c>
      <c r="Y3271" s="53">
        <f t="shared" si="1092"/>
        <v>0.25848143501543214</v>
      </c>
      <c r="Z3271" s="53">
        <f t="shared" si="1093"/>
        <v>0.11104612750771606</v>
      </c>
      <c r="AA3271" s="53">
        <f t="shared" si="1094"/>
        <v>0.12924071750771607</v>
      </c>
      <c r="AB3271" s="50">
        <f t="shared" si="1095"/>
        <v>3083</v>
      </c>
      <c r="AC3271" s="50">
        <f t="shared" si="1083"/>
        <v>2017</v>
      </c>
      <c r="AD3271" s="50">
        <f t="shared" si="1096"/>
        <v>5</v>
      </c>
      <c r="AE3271" s="56">
        <f t="shared" si="1097"/>
        <v>201705</v>
      </c>
      <c r="AF3271" s="56">
        <f t="shared" si="1085"/>
        <v>21</v>
      </c>
      <c r="AG3271" s="58">
        <f t="shared" si="1082"/>
        <v>0</v>
      </c>
      <c r="AH3271" s="56">
        <f t="shared" si="1098"/>
        <v>21</v>
      </c>
      <c r="AI3271" s="53">
        <f t="shared" si="1099"/>
        <v>0.24028684501543213</v>
      </c>
      <c r="AJ3271" s="56">
        <f t="shared" si="1100"/>
        <v>40.991999999999997</v>
      </c>
    </row>
    <row r="3272" spans="1:36" x14ac:dyDescent="0.25">
      <c r="A3272" s="50">
        <v>3214</v>
      </c>
      <c r="B3272" s="51">
        <v>42877</v>
      </c>
      <c r="C3272" s="75">
        <f t="shared" si="1084"/>
        <v>42877</v>
      </c>
      <c r="D3272" s="50" t="s">
        <v>1225</v>
      </c>
      <c r="E3272" s="50">
        <v>0.5</v>
      </c>
      <c r="F3272" s="50">
        <v>0</v>
      </c>
      <c r="G3272" s="50">
        <v>17</v>
      </c>
      <c r="H3272" s="50">
        <v>13</v>
      </c>
      <c r="I3272" s="53">
        <f t="shared" si="1086"/>
        <v>1.1956018518518517E-2</v>
      </c>
      <c r="J3272" s="54">
        <f t="shared" si="1087"/>
        <v>2.3912037037037034E-2</v>
      </c>
      <c r="K3272" s="50" t="s">
        <v>1184</v>
      </c>
      <c r="L3272" s="50" t="s">
        <v>1943</v>
      </c>
      <c r="M3272" s="55">
        <f t="shared" si="1088"/>
        <v>1.742497579864474</v>
      </c>
      <c r="N3272" s="50">
        <v>0</v>
      </c>
      <c r="O3272" s="50" t="s">
        <v>255</v>
      </c>
      <c r="S3272" s="151">
        <f t="shared" si="1089"/>
        <v>5.7388888888888878E-2</v>
      </c>
      <c r="T3272" s="151">
        <f t="shared" si="1090"/>
        <v>2.8694444444444439E-2</v>
      </c>
      <c r="V3272" s="393">
        <f t="shared" si="1101"/>
        <v>0</v>
      </c>
      <c r="W3272" s="393">
        <f t="shared" si="1102"/>
        <v>0</v>
      </c>
      <c r="X3272" s="53">
        <f t="shared" si="1091"/>
        <v>0.62649537037037029</v>
      </c>
      <c r="Y3272" s="53">
        <f t="shared" si="1092"/>
        <v>0.6628845503703702</v>
      </c>
      <c r="Z3272" s="53">
        <f t="shared" si="1093"/>
        <v>0.31324768518518514</v>
      </c>
      <c r="AA3272" s="53">
        <f t="shared" si="1094"/>
        <v>0.3314422751851851</v>
      </c>
      <c r="AB3272" s="50">
        <f t="shared" si="1095"/>
        <v>3769</v>
      </c>
      <c r="AC3272" s="50">
        <f t="shared" si="1083"/>
        <v>2017</v>
      </c>
      <c r="AD3272" s="50">
        <f t="shared" si="1096"/>
        <v>5</v>
      </c>
      <c r="AE3272" s="56">
        <f t="shared" si="1097"/>
        <v>201705</v>
      </c>
      <c r="AF3272" s="56">
        <f t="shared" si="1085"/>
        <v>21</v>
      </c>
      <c r="AG3272" s="58">
        <f t="shared" si="1082"/>
        <v>0</v>
      </c>
      <c r="AH3272" s="56">
        <f t="shared" si="1098"/>
        <v>22</v>
      </c>
      <c r="AI3272" s="53">
        <f t="shared" si="1099"/>
        <v>0.64468996037037019</v>
      </c>
      <c r="AJ3272" s="56">
        <f t="shared" si="1100"/>
        <v>23.35</v>
      </c>
    </row>
    <row r="3273" spans="1:36" x14ac:dyDescent="0.25">
      <c r="A3273" s="50">
        <v>3215</v>
      </c>
      <c r="B3273" s="51">
        <v>42878</v>
      </c>
      <c r="C3273" s="75">
        <f t="shared" si="1084"/>
        <v>42878</v>
      </c>
      <c r="D3273" s="50" t="s">
        <v>1223</v>
      </c>
      <c r="E3273" s="50">
        <v>3.1</v>
      </c>
      <c r="F3273" s="50">
        <v>0</v>
      </c>
      <c r="G3273" s="50">
        <v>36</v>
      </c>
      <c r="H3273" s="50">
        <v>53</v>
      </c>
      <c r="I3273" s="53">
        <f t="shared" si="1086"/>
        <v>2.5613425925925925E-2</v>
      </c>
      <c r="J3273" s="54">
        <f t="shared" si="1087"/>
        <v>8.2623954599761046E-3</v>
      </c>
      <c r="K3273" s="50" t="s">
        <v>1925</v>
      </c>
      <c r="L3273" s="50" t="s">
        <v>1814</v>
      </c>
      <c r="M3273" s="55">
        <f t="shared" si="1088"/>
        <v>5.0429281518300995</v>
      </c>
      <c r="N3273" s="50">
        <v>155</v>
      </c>
      <c r="O3273" s="50" t="s">
        <v>201</v>
      </c>
      <c r="S3273" s="151">
        <f t="shared" si="1089"/>
        <v>0.21647476105137392</v>
      </c>
      <c r="T3273" s="151">
        <f t="shared" si="1090"/>
        <v>0.10823738052568696</v>
      </c>
      <c r="V3273" s="393">
        <f t="shared" si="1101"/>
        <v>0</v>
      </c>
      <c r="W3273" s="393">
        <f t="shared" si="1102"/>
        <v>0</v>
      </c>
      <c r="X3273" s="53">
        <f t="shared" si="1091"/>
        <v>0.21647476105137392</v>
      </c>
      <c r="Y3273" s="53">
        <f t="shared" si="1092"/>
        <v>0.25286394105137394</v>
      </c>
      <c r="Z3273" s="53">
        <f t="shared" si="1093"/>
        <v>0.10823738052568696</v>
      </c>
      <c r="AA3273" s="53">
        <f t="shared" si="1094"/>
        <v>0.12643197052568697</v>
      </c>
      <c r="AB3273" s="50">
        <f t="shared" si="1095"/>
        <v>2964</v>
      </c>
      <c r="AC3273" s="50">
        <f t="shared" si="1083"/>
        <v>2017</v>
      </c>
      <c r="AD3273" s="50">
        <f t="shared" si="1096"/>
        <v>5</v>
      </c>
      <c r="AE3273" s="56">
        <f t="shared" si="1097"/>
        <v>201705</v>
      </c>
      <c r="AF3273" s="56">
        <f t="shared" si="1085"/>
        <v>21</v>
      </c>
      <c r="AG3273" s="58">
        <f t="shared" si="1082"/>
        <v>0</v>
      </c>
      <c r="AH3273" s="56">
        <f t="shared" si="1098"/>
        <v>23</v>
      </c>
      <c r="AI3273" s="53">
        <f t="shared" si="1099"/>
        <v>0.23466935105137393</v>
      </c>
      <c r="AJ3273" s="56">
        <f t="shared" si="1100"/>
        <v>13.236999999999998</v>
      </c>
    </row>
    <row r="3274" spans="1:36" ht="15.75" customHeight="1" x14ac:dyDescent="0.25">
      <c r="A3274" s="50">
        <v>3216</v>
      </c>
      <c r="B3274" s="51">
        <v>42878</v>
      </c>
      <c r="C3274" s="75">
        <f t="shared" si="1084"/>
        <v>42878</v>
      </c>
      <c r="D3274" s="50" t="s">
        <v>1223</v>
      </c>
      <c r="E3274" s="50">
        <v>3.4</v>
      </c>
      <c r="F3274" s="50">
        <v>0</v>
      </c>
      <c r="G3274" s="50">
        <v>36</v>
      </c>
      <c r="H3274" s="50">
        <v>5</v>
      </c>
      <c r="I3274" s="53">
        <f t="shared" si="1086"/>
        <v>2.5057870370370373E-2</v>
      </c>
      <c r="J3274" s="54">
        <f t="shared" si="1087"/>
        <v>7.3699618736383452E-3</v>
      </c>
      <c r="K3274" s="50" t="s">
        <v>1889</v>
      </c>
      <c r="L3274" s="50" t="s">
        <v>1290</v>
      </c>
      <c r="M3274" s="55">
        <f t="shared" si="1088"/>
        <v>5.6535796766743687</v>
      </c>
      <c r="N3274" s="50">
        <v>144</v>
      </c>
      <c r="O3274" s="50" t="s">
        <v>255</v>
      </c>
      <c r="S3274" s="151">
        <f t="shared" si="1089"/>
        <v>0.19309300108932465</v>
      </c>
      <c r="T3274" s="151">
        <f t="shared" si="1090"/>
        <v>9.6546500544662323E-2</v>
      </c>
      <c r="V3274" s="393">
        <f t="shared" si="1101"/>
        <v>0</v>
      </c>
      <c r="W3274" s="393">
        <f t="shared" si="1102"/>
        <v>0</v>
      </c>
      <c r="X3274" s="53">
        <f t="shared" si="1091"/>
        <v>0.19309300108932465</v>
      </c>
      <c r="Y3274" s="53">
        <f t="shared" si="1092"/>
        <v>0.22948218108932464</v>
      </c>
      <c r="Z3274" s="53">
        <f t="shared" si="1093"/>
        <v>9.6546500544662323E-2</v>
      </c>
      <c r="AA3274" s="53">
        <f t="shared" si="1094"/>
        <v>0.11474109054466232</v>
      </c>
      <c r="AB3274" s="50">
        <f t="shared" si="1095"/>
        <v>2239</v>
      </c>
      <c r="AC3274" s="50">
        <f t="shared" si="1083"/>
        <v>2017</v>
      </c>
      <c r="AD3274" s="50">
        <f t="shared" si="1096"/>
        <v>5</v>
      </c>
      <c r="AE3274" s="56">
        <f t="shared" si="1097"/>
        <v>201705</v>
      </c>
      <c r="AF3274" s="56">
        <f t="shared" si="1085"/>
        <v>21</v>
      </c>
      <c r="AG3274" s="58">
        <f t="shared" si="1082"/>
        <v>0</v>
      </c>
      <c r="AH3274" s="56">
        <f t="shared" si="1098"/>
        <v>23</v>
      </c>
      <c r="AI3274" s="53">
        <f t="shared" si="1099"/>
        <v>0.21128759108932466</v>
      </c>
      <c r="AJ3274" s="56">
        <f t="shared" si="1100"/>
        <v>14.517999999999999</v>
      </c>
    </row>
    <row r="3275" spans="1:36" x14ac:dyDescent="0.25">
      <c r="A3275" s="50">
        <v>3217</v>
      </c>
      <c r="B3275" s="51">
        <v>42879</v>
      </c>
      <c r="C3275" s="75">
        <f t="shared" si="1084"/>
        <v>42879</v>
      </c>
      <c r="D3275" s="50" t="s">
        <v>1225</v>
      </c>
      <c r="E3275" s="50">
        <v>0.6</v>
      </c>
      <c r="F3275" s="50">
        <v>0</v>
      </c>
      <c r="G3275" s="50">
        <v>20</v>
      </c>
      <c r="H3275" s="50">
        <v>6</v>
      </c>
      <c r="I3275" s="53">
        <f t="shared" si="1086"/>
        <v>1.3958333333333335E-2</v>
      </c>
      <c r="J3275" s="54">
        <f t="shared" si="1087"/>
        <v>2.3263888888888893E-2</v>
      </c>
      <c r="K3275" s="50" t="s">
        <v>949</v>
      </c>
      <c r="L3275" s="50" t="s">
        <v>315</v>
      </c>
      <c r="M3275" s="55">
        <f t="shared" si="1088"/>
        <v>1.7910447761194042</v>
      </c>
      <c r="N3275" s="50">
        <v>0</v>
      </c>
      <c r="O3275" s="50" t="s">
        <v>377</v>
      </c>
      <c r="S3275" s="151">
        <f t="shared" si="1089"/>
        <v>5.5833333333333339E-2</v>
      </c>
      <c r="T3275" s="151">
        <f t="shared" si="1090"/>
        <v>2.7916666666666669E-2</v>
      </c>
      <c r="V3275" s="393">
        <f t="shared" si="1101"/>
        <v>0</v>
      </c>
      <c r="W3275" s="393">
        <f t="shared" si="1102"/>
        <v>0</v>
      </c>
      <c r="X3275" s="53">
        <f t="shared" si="1091"/>
        <v>0.60951388888888902</v>
      </c>
      <c r="Y3275" s="53">
        <f t="shared" si="1092"/>
        <v>0.64590306888888893</v>
      </c>
      <c r="Z3275" s="53">
        <f t="shared" si="1093"/>
        <v>0.30475694444444451</v>
      </c>
      <c r="AA3275" s="53">
        <f t="shared" si="1094"/>
        <v>0.32295153444444447</v>
      </c>
      <c r="AB3275" s="50">
        <f t="shared" si="1095"/>
        <v>3735</v>
      </c>
      <c r="AC3275" s="50">
        <f t="shared" si="1083"/>
        <v>2017</v>
      </c>
      <c r="AD3275" s="50">
        <f t="shared" si="1096"/>
        <v>5</v>
      </c>
      <c r="AE3275" s="56">
        <f t="shared" si="1097"/>
        <v>201705</v>
      </c>
      <c r="AF3275" s="56">
        <f t="shared" si="1085"/>
        <v>21</v>
      </c>
      <c r="AG3275" s="58">
        <f t="shared" si="1082"/>
        <v>0</v>
      </c>
      <c r="AH3275" s="56">
        <f t="shared" si="1098"/>
        <v>24</v>
      </c>
      <c r="AI3275" s="53">
        <f t="shared" si="1099"/>
        <v>0.62770847888888892</v>
      </c>
      <c r="AJ3275" s="56">
        <f t="shared" si="1100"/>
        <v>28.02</v>
      </c>
    </row>
    <row r="3276" spans="1:36" x14ac:dyDescent="0.25">
      <c r="A3276" s="50">
        <v>3218</v>
      </c>
      <c r="B3276" s="51">
        <v>42880</v>
      </c>
      <c r="C3276" s="75">
        <f t="shared" si="1084"/>
        <v>42880</v>
      </c>
      <c r="D3276" s="50" t="s">
        <v>1223</v>
      </c>
      <c r="E3276" s="50">
        <v>3.1</v>
      </c>
      <c r="F3276" s="50">
        <v>0</v>
      </c>
      <c r="G3276" s="50">
        <v>33</v>
      </c>
      <c r="H3276" s="50">
        <v>52</v>
      </c>
      <c r="I3276" s="53">
        <f t="shared" si="1086"/>
        <v>2.3518518518518518E-2</v>
      </c>
      <c r="J3276" s="54">
        <f t="shared" si="1087"/>
        <v>7.5866188769414577E-3</v>
      </c>
      <c r="K3276" s="50" t="s">
        <v>1925</v>
      </c>
      <c r="L3276" s="50" t="s">
        <v>1814</v>
      </c>
      <c r="M3276" s="55">
        <f t="shared" si="1088"/>
        <v>5.492125984251973</v>
      </c>
      <c r="N3276" s="50">
        <v>132</v>
      </c>
      <c r="O3276" s="50" t="s">
        <v>251</v>
      </c>
      <c r="S3276" s="151">
        <f t="shared" si="1089"/>
        <v>0.19876941457586619</v>
      </c>
      <c r="T3276" s="151">
        <f t="shared" si="1090"/>
        <v>9.9384707287933097E-2</v>
      </c>
      <c r="V3276" s="393">
        <f t="shared" si="1101"/>
        <v>0</v>
      </c>
      <c r="W3276" s="393">
        <f t="shared" si="1102"/>
        <v>0</v>
      </c>
      <c r="X3276" s="53">
        <f t="shared" si="1091"/>
        <v>0.19876941457586619</v>
      </c>
      <c r="Y3276" s="53">
        <f t="shared" si="1092"/>
        <v>0.23515859457586616</v>
      </c>
      <c r="Z3276" s="53">
        <f t="shared" si="1093"/>
        <v>9.9384707287933097E-2</v>
      </c>
      <c r="AA3276" s="53">
        <f t="shared" si="1094"/>
        <v>0.11757929728793308</v>
      </c>
      <c r="AB3276" s="50">
        <f t="shared" si="1095"/>
        <v>2463</v>
      </c>
      <c r="AC3276" s="50">
        <f t="shared" si="1083"/>
        <v>2017</v>
      </c>
      <c r="AD3276" s="50">
        <f t="shared" si="1096"/>
        <v>5</v>
      </c>
      <c r="AE3276" s="56">
        <f t="shared" si="1097"/>
        <v>201705</v>
      </c>
      <c r="AF3276" s="56">
        <f t="shared" si="1085"/>
        <v>21</v>
      </c>
      <c r="AG3276" s="58">
        <f t="shared" si="1082"/>
        <v>0</v>
      </c>
      <c r="AH3276" s="56">
        <f t="shared" si="1098"/>
        <v>25</v>
      </c>
      <c r="AI3276" s="53">
        <f t="shared" si="1099"/>
        <v>0.21696400457586618</v>
      </c>
      <c r="AJ3276" s="56">
        <f t="shared" si="1100"/>
        <v>13.236999999999998</v>
      </c>
    </row>
    <row r="3277" spans="1:36" x14ac:dyDescent="0.25">
      <c r="A3277" s="50">
        <v>3219</v>
      </c>
      <c r="B3277" s="51">
        <v>42881</v>
      </c>
      <c r="C3277" s="75">
        <f t="shared" si="1084"/>
        <v>42881</v>
      </c>
      <c r="D3277" s="50" t="s">
        <v>1224</v>
      </c>
      <c r="E3277" s="50">
        <v>22</v>
      </c>
      <c r="F3277" s="50">
        <v>1</v>
      </c>
      <c r="G3277" s="50">
        <v>29</v>
      </c>
      <c r="H3277" s="50">
        <v>2</v>
      </c>
      <c r="I3277" s="53">
        <f t="shared" si="1086"/>
        <v>6.1828703703703712E-2</v>
      </c>
      <c r="J3277" s="54">
        <f t="shared" si="1087"/>
        <v>2.8103956228956234E-3</v>
      </c>
      <c r="K3277" s="50" t="s">
        <v>1340</v>
      </c>
      <c r="L3277" s="50" t="s">
        <v>315</v>
      </c>
      <c r="M3277" s="55">
        <f t="shared" si="1088"/>
        <v>14.825907899663056</v>
      </c>
      <c r="N3277" s="50">
        <v>0</v>
      </c>
      <c r="O3277" s="50" t="s">
        <v>377</v>
      </c>
      <c r="S3277" s="151">
        <f t="shared" si="1089"/>
        <v>0.3147643097643098</v>
      </c>
      <c r="T3277" s="151">
        <f t="shared" si="1090"/>
        <v>0.1573821548821549</v>
      </c>
      <c r="V3277" s="393">
        <f t="shared" si="1101"/>
        <v>0</v>
      </c>
      <c r="W3277" s="393">
        <f t="shared" si="1102"/>
        <v>0</v>
      </c>
      <c r="X3277" s="53">
        <f t="shared" si="1091"/>
        <v>7.3632365319865334E-2</v>
      </c>
      <c r="Y3277" s="53">
        <f t="shared" si="1092"/>
        <v>0.11002154531986534</v>
      </c>
      <c r="Z3277" s="53">
        <f t="shared" si="1093"/>
        <v>3.6816182659932667E-2</v>
      </c>
      <c r="AA3277" s="53">
        <f t="shared" si="1094"/>
        <v>5.501077265993267E-2</v>
      </c>
      <c r="AB3277" s="50">
        <f t="shared" si="1095"/>
        <v>636</v>
      </c>
      <c r="AC3277" s="50">
        <f t="shared" si="1083"/>
        <v>2017</v>
      </c>
      <c r="AD3277" s="50">
        <f t="shared" si="1096"/>
        <v>5</v>
      </c>
      <c r="AE3277" s="56">
        <f t="shared" si="1097"/>
        <v>201705</v>
      </c>
      <c r="AF3277" s="56">
        <f t="shared" si="1085"/>
        <v>21</v>
      </c>
      <c r="AG3277" s="58">
        <f t="shared" ref="AG3277:AG3340" si="1103">IF(ISBLANK(B3277)," ",MAX(B3277-B3276-1,0))</f>
        <v>0</v>
      </c>
      <c r="AH3277" s="56">
        <f t="shared" si="1098"/>
        <v>26</v>
      </c>
      <c r="AI3277" s="53">
        <f t="shared" si="1099"/>
        <v>9.1826955319865344E-2</v>
      </c>
      <c r="AJ3277" s="56">
        <f t="shared" si="1100"/>
        <v>22</v>
      </c>
    </row>
    <row r="3278" spans="1:36" ht="15.75" customHeight="1" x14ac:dyDescent="0.25">
      <c r="A3278" s="50">
        <v>3220</v>
      </c>
      <c r="B3278" s="51">
        <v>42882</v>
      </c>
      <c r="C3278" s="75">
        <f t="shared" si="1084"/>
        <v>42882</v>
      </c>
      <c r="D3278" s="50" t="s">
        <v>1223</v>
      </c>
      <c r="E3278" s="50">
        <v>3</v>
      </c>
      <c r="F3278" s="50">
        <v>0</v>
      </c>
      <c r="G3278" s="50">
        <v>28</v>
      </c>
      <c r="H3278" s="50">
        <v>33</v>
      </c>
      <c r="I3278" s="53">
        <f t="shared" si="1086"/>
        <v>1.982638888888889E-2</v>
      </c>
      <c r="J3278" s="54">
        <f t="shared" si="1087"/>
        <v>6.6087962962962966E-3</v>
      </c>
      <c r="K3278" s="50" t="s">
        <v>1946</v>
      </c>
      <c r="L3278" s="50" t="s">
        <v>17</v>
      </c>
      <c r="M3278" s="55">
        <f t="shared" si="1088"/>
        <v>6.3047285464098115</v>
      </c>
      <c r="N3278" s="50">
        <v>0</v>
      </c>
      <c r="O3278" s="50" t="s">
        <v>253</v>
      </c>
      <c r="R3278" s="50" t="s">
        <v>1944</v>
      </c>
      <c r="S3278" s="151">
        <f t="shared" si="1089"/>
        <v>0.17315046296296296</v>
      </c>
      <c r="T3278" s="151">
        <f t="shared" si="1090"/>
        <v>8.6575231481481482E-2</v>
      </c>
      <c r="V3278" s="393">
        <f t="shared" si="1101"/>
        <v>0</v>
      </c>
      <c r="W3278" s="393">
        <f t="shared" si="1102"/>
        <v>0</v>
      </c>
      <c r="X3278" s="53">
        <f t="shared" si="1091"/>
        <v>0.17315046296296296</v>
      </c>
      <c r="Y3278" s="53">
        <f t="shared" si="1092"/>
        <v>0.20953964296296299</v>
      </c>
      <c r="Z3278" s="53">
        <f t="shared" si="1093"/>
        <v>8.6575231481481482E-2</v>
      </c>
      <c r="AA3278" s="53">
        <f t="shared" si="1094"/>
        <v>0.10476982148148149</v>
      </c>
      <c r="AB3278" s="50">
        <f t="shared" si="1095"/>
        <v>1304</v>
      </c>
      <c r="AC3278" s="50">
        <f t="shared" si="1083"/>
        <v>2017</v>
      </c>
      <c r="AD3278" s="50">
        <f t="shared" si="1096"/>
        <v>5</v>
      </c>
      <c r="AE3278" s="56">
        <f t="shared" si="1097"/>
        <v>201705</v>
      </c>
      <c r="AF3278" s="56">
        <f t="shared" si="1085"/>
        <v>21</v>
      </c>
      <c r="AG3278" s="58">
        <f t="shared" si="1103"/>
        <v>0</v>
      </c>
      <c r="AH3278" s="56">
        <f t="shared" si="1098"/>
        <v>27</v>
      </c>
      <c r="AI3278" s="53">
        <f t="shared" si="1099"/>
        <v>0.19134505296296297</v>
      </c>
      <c r="AJ3278" s="56">
        <f t="shared" si="1100"/>
        <v>12.809999999999999</v>
      </c>
    </row>
    <row r="3279" spans="1:36" x14ac:dyDescent="0.25">
      <c r="A3279" s="50">
        <v>3221</v>
      </c>
      <c r="B3279" s="51">
        <v>42883</v>
      </c>
      <c r="C3279" s="75">
        <f t="shared" si="1084"/>
        <v>42883</v>
      </c>
      <c r="D3279" s="50" t="s">
        <v>1223</v>
      </c>
      <c r="E3279" s="50">
        <v>5.0999999999999996</v>
      </c>
      <c r="F3279" s="50">
        <v>0</v>
      </c>
      <c r="G3279" s="50">
        <v>53</v>
      </c>
      <c r="H3279" s="50">
        <v>34</v>
      </c>
      <c r="I3279" s="53">
        <f t="shared" si="1086"/>
        <v>3.7199074074074072E-2</v>
      </c>
      <c r="J3279" s="54">
        <f t="shared" si="1087"/>
        <v>7.2939360929557013E-3</v>
      </c>
      <c r="K3279" s="50" t="s">
        <v>1946</v>
      </c>
      <c r="L3279" s="50" t="s">
        <v>17</v>
      </c>
      <c r="M3279" s="55">
        <f t="shared" si="1088"/>
        <v>5.7125077784692015</v>
      </c>
      <c r="N3279" s="50">
        <v>0</v>
      </c>
      <c r="O3279" s="50" t="s">
        <v>253</v>
      </c>
      <c r="S3279" s="151">
        <f t="shared" si="1089"/>
        <v>0.19110112563543938</v>
      </c>
      <c r="T3279" s="151">
        <f t="shared" si="1090"/>
        <v>9.5550562817719689E-2</v>
      </c>
      <c r="V3279" s="393">
        <f t="shared" si="1101"/>
        <v>0</v>
      </c>
      <c r="W3279" s="393">
        <f t="shared" si="1102"/>
        <v>0</v>
      </c>
      <c r="X3279" s="53">
        <f t="shared" si="1091"/>
        <v>0.19110112563543938</v>
      </c>
      <c r="Y3279" s="53">
        <f t="shared" si="1092"/>
        <v>0.22749030563543937</v>
      </c>
      <c r="Z3279" s="53">
        <f t="shared" si="1093"/>
        <v>9.5550562817719689E-2</v>
      </c>
      <c r="AA3279" s="53">
        <f t="shared" si="1094"/>
        <v>0.11374515281771969</v>
      </c>
      <c r="AB3279" s="50">
        <f t="shared" si="1095"/>
        <v>2156</v>
      </c>
      <c r="AC3279" s="50">
        <f t="shared" si="1083"/>
        <v>2017</v>
      </c>
      <c r="AD3279" s="50">
        <f t="shared" si="1096"/>
        <v>5</v>
      </c>
      <c r="AE3279" s="56">
        <f t="shared" si="1097"/>
        <v>201705</v>
      </c>
      <c r="AF3279" s="56">
        <f t="shared" si="1085"/>
        <v>22</v>
      </c>
      <c r="AG3279" s="58">
        <f t="shared" si="1103"/>
        <v>0</v>
      </c>
      <c r="AH3279" s="56">
        <f t="shared" si="1098"/>
        <v>28</v>
      </c>
      <c r="AI3279" s="53">
        <f t="shared" si="1099"/>
        <v>0.20929571563543936</v>
      </c>
      <c r="AJ3279" s="56">
        <f t="shared" si="1100"/>
        <v>21.776999999999997</v>
      </c>
    </row>
    <row r="3280" spans="1:36" x14ac:dyDescent="0.25">
      <c r="A3280" s="50">
        <v>3222</v>
      </c>
      <c r="B3280" s="51">
        <v>42884</v>
      </c>
      <c r="C3280" s="75">
        <f t="shared" si="1084"/>
        <v>42884</v>
      </c>
      <c r="D3280" s="50" t="s">
        <v>1224</v>
      </c>
      <c r="E3280" s="50">
        <v>45.6</v>
      </c>
      <c r="F3280" s="50">
        <v>3</v>
      </c>
      <c r="G3280" s="50">
        <v>19</v>
      </c>
      <c r="H3280" s="50">
        <v>9</v>
      </c>
      <c r="I3280" s="53">
        <f t="shared" si="1086"/>
        <v>0.13829861111111111</v>
      </c>
      <c r="J3280" s="54">
        <f t="shared" si="1087"/>
        <v>3.0328642787524366E-3</v>
      </c>
      <c r="K3280" s="50" t="s">
        <v>1340</v>
      </c>
      <c r="L3280" s="50" t="s">
        <v>1945</v>
      </c>
      <c r="M3280" s="55">
        <f t="shared" si="1088"/>
        <v>13.738388149635963</v>
      </c>
      <c r="N3280" s="50">
        <v>0</v>
      </c>
      <c r="O3280" s="50" t="s">
        <v>319</v>
      </c>
      <c r="S3280" s="151">
        <f t="shared" si="1089"/>
        <v>0.33968079922027289</v>
      </c>
      <c r="T3280" s="151">
        <f t="shared" si="1090"/>
        <v>0.16984039961013644</v>
      </c>
      <c r="V3280" s="393">
        <f t="shared" si="1101"/>
        <v>0</v>
      </c>
      <c r="W3280" s="393">
        <f t="shared" si="1102"/>
        <v>0</v>
      </c>
      <c r="X3280" s="53">
        <f t="shared" si="1091"/>
        <v>7.9461044103313838E-2</v>
      </c>
      <c r="Y3280" s="53">
        <f t="shared" si="1092"/>
        <v>0.11585022410331385</v>
      </c>
      <c r="Z3280" s="53">
        <f t="shared" si="1093"/>
        <v>3.9730522051656919E-2</v>
      </c>
      <c r="AA3280" s="53">
        <f t="shared" si="1094"/>
        <v>5.7925112051656923E-2</v>
      </c>
      <c r="AB3280" s="50">
        <f t="shared" si="1095"/>
        <v>755</v>
      </c>
      <c r="AC3280" s="50">
        <f t="shared" si="1083"/>
        <v>2017</v>
      </c>
      <c r="AD3280" s="50">
        <f t="shared" si="1096"/>
        <v>5</v>
      </c>
      <c r="AE3280" s="56">
        <f t="shared" si="1097"/>
        <v>201705</v>
      </c>
      <c r="AF3280" s="56">
        <f t="shared" si="1085"/>
        <v>22</v>
      </c>
      <c r="AG3280" s="58">
        <f t="shared" si="1103"/>
        <v>0</v>
      </c>
      <c r="AH3280" s="56">
        <f t="shared" si="1098"/>
        <v>29</v>
      </c>
      <c r="AI3280" s="53">
        <f t="shared" si="1099"/>
        <v>9.7655634103313849E-2</v>
      </c>
      <c r="AJ3280" s="56">
        <f t="shared" si="1100"/>
        <v>45.6</v>
      </c>
    </row>
    <row r="3281" spans="1:36" x14ac:dyDescent="0.25">
      <c r="A3281" s="50">
        <v>3223</v>
      </c>
      <c r="B3281" s="51">
        <v>42886</v>
      </c>
      <c r="C3281" s="75">
        <f t="shared" si="1084"/>
        <v>42886</v>
      </c>
      <c r="D3281" s="50" t="s">
        <v>1223</v>
      </c>
      <c r="E3281" s="50">
        <v>3.1</v>
      </c>
      <c r="F3281" s="50">
        <v>0</v>
      </c>
      <c r="G3281" s="50">
        <v>33</v>
      </c>
      <c r="H3281" s="50">
        <v>7</v>
      </c>
      <c r="I3281" s="53">
        <f t="shared" si="1086"/>
        <v>2.2997685185185187E-2</v>
      </c>
      <c r="J3281" s="54">
        <f t="shared" si="1087"/>
        <v>7.4186081242532858E-3</v>
      </c>
      <c r="K3281" s="50" t="s">
        <v>1925</v>
      </c>
      <c r="L3281" s="50" t="s">
        <v>1814</v>
      </c>
      <c r="M3281" s="55">
        <f t="shared" si="1088"/>
        <v>5.616507297433321</v>
      </c>
      <c r="N3281" s="50">
        <v>134</v>
      </c>
      <c r="O3281" s="50" t="s">
        <v>669</v>
      </c>
      <c r="S3281" s="151">
        <f t="shared" si="1089"/>
        <v>0.19436753285543609</v>
      </c>
      <c r="T3281" s="151">
        <f t="shared" si="1090"/>
        <v>9.7183766427718046E-2</v>
      </c>
      <c r="V3281" s="393">
        <f t="shared" si="1101"/>
        <v>0</v>
      </c>
      <c r="W3281" s="393">
        <f t="shared" si="1102"/>
        <v>0</v>
      </c>
      <c r="X3281" s="53">
        <f t="shared" si="1091"/>
        <v>0.19436753285543609</v>
      </c>
      <c r="Y3281" s="53">
        <f t="shared" si="1092"/>
        <v>0.23075671285543606</v>
      </c>
      <c r="Z3281" s="53">
        <f t="shared" si="1093"/>
        <v>9.7183766427718046E-2</v>
      </c>
      <c r="AA3281" s="53">
        <f t="shared" si="1094"/>
        <v>0.11537835642771803</v>
      </c>
      <c r="AB3281" s="50">
        <f t="shared" si="1095"/>
        <v>2282</v>
      </c>
      <c r="AC3281" s="50">
        <f t="shared" si="1083"/>
        <v>2017</v>
      </c>
      <c r="AD3281" s="50">
        <f t="shared" si="1096"/>
        <v>5</v>
      </c>
      <c r="AE3281" s="56">
        <f t="shared" si="1097"/>
        <v>201705</v>
      </c>
      <c r="AF3281" s="56">
        <f t="shared" si="1085"/>
        <v>22</v>
      </c>
      <c r="AG3281" s="58">
        <f t="shared" si="1103"/>
        <v>1</v>
      </c>
      <c r="AH3281" s="56">
        <f t="shared" si="1098"/>
        <v>31</v>
      </c>
      <c r="AI3281" s="53">
        <f t="shared" si="1099"/>
        <v>0.21256212285543608</v>
      </c>
      <c r="AJ3281" s="56">
        <f t="shared" si="1100"/>
        <v>13.236999999999998</v>
      </c>
    </row>
    <row r="3282" spans="1:36" ht="15.75" customHeight="1" x14ac:dyDescent="0.25">
      <c r="A3282" s="50">
        <v>3224</v>
      </c>
      <c r="B3282" s="51">
        <v>42887</v>
      </c>
      <c r="C3282" s="75">
        <f t="shared" si="1084"/>
        <v>42887</v>
      </c>
      <c r="D3282" s="50" t="s">
        <v>1224</v>
      </c>
      <c r="E3282" s="50">
        <v>16.5</v>
      </c>
      <c r="F3282" s="50">
        <v>1</v>
      </c>
      <c r="G3282" s="50">
        <v>11</v>
      </c>
      <c r="H3282" s="50">
        <v>4</v>
      </c>
      <c r="I3282" s="53">
        <f t="shared" si="1086"/>
        <v>4.9351851851851848E-2</v>
      </c>
      <c r="J3282" s="54">
        <f t="shared" si="1087"/>
        <v>2.9910213243546577E-3</v>
      </c>
      <c r="K3282" s="50" t="s">
        <v>1340</v>
      </c>
      <c r="L3282" s="50" t="s">
        <v>315</v>
      </c>
      <c r="M3282" s="55">
        <f t="shared" si="1088"/>
        <v>13.930581613508453</v>
      </c>
      <c r="N3282" s="50">
        <v>0</v>
      </c>
      <c r="O3282" s="50" t="s">
        <v>255</v>
      </c>
      <c r="S3282" s="151">
        <f t="shared" si="1089"/>
        <v>0.33499438832772166</v>
      </c>
      <c r="T3282" s="151">
        <f t="shared" si="1090"/>
        <v>0.16749719416386083</v>
      </c>
      <c r="V3282" s="393">
        <f t="shared" si="1101"/>
        <v>0</v>
      </c>
      <c r="W3282" s="393">
        <f t="shared" si="1102"/>
        <v>0</v>
      </c>
      <c r="X3282" s="53">
        <f t="shared" si="1091"/>
        <v>7.8364758698092035E-2</v>
      </c>
      <c r="Y3282" s="53">
        <f t="shared" si="1092"/>
        <v>0.11475393869809203</v>
      </c>
      <c r="Z3282" s="53">
        <f t="shared" si="1093"/>
        <v>3.9182379349046018E-2</v>
      </c>
      <c r="AA3282" s="53">
        <f t="shared" si="1094"/>
        <v>5.7376969349046014E-2</v>
      </c>
      <c r="AB3282" s="50">
        <f t="shared" si="1095"/>
        <v>742</v>
      </c>
      <c r="AC3282" s="50">
        <f t="shared" si="1083"/>
        <v>2017</v>
      </c>
      <c r="AD3282" s="50">
        <f t="shared" si="1096"/>
        <v>6</v>
      </c>
      <c r="AE3282" s="56">
        <f t="shared" si="1097"/>
        <v>201706</v>
      </c>
      <c r="AF3282" s="56">
        <f t="shared" si="1085"/>
        <v>22</v>
      </c>
      <c r="AG3282" s="58">
        <f t="shared" si="1103"/>
        <v>0</v>
      </c>
      <c r="AH3282" s="56">
        <f t="shared" si="1098"/>
        <v>1</v>
      </c>
      <c r="AI3282" s="53">
        <f t="shared" si="1099"/>
        <v>9.6559348698092032E-2</v>
      </c>
      <c r="AJ3282" s="56">
        <f t="shared" si="1100"/>
        <v>16.5</v>
      </c>
    </row>
    <row r="3283" spans="1:36" ht="15.75" customHeight="1" x14ac:dyDescent="0.25">
      <c r="A3283" s="50">
        <v>3225</v>
      </c>
      <c r="B3283" s="51">
        <v>42887</v>
      </c>
      <c r="C3283" s="75">
        <f t="shared" si="1084"/>
        <v>42887</v>
      </c>
      <c r="D3283" s="50" t="s">
        <v>1225</v>
      </c>
      <c r="E3283" s="50">
        <v>1</v>
      </c>
      <c r="F3283" s="50">
        <v>0</v>
      </c>
      <c r="G3283" s="50">
        <v>35</v>
      </c>
      <c r="H3283" s="50">
        <v>36</v>
      </c>
      <c r="I3283" s="53">
        <f t="shared" si="1086"/>
        <v>2.4722222222222225E-2</v>
      </c>
      <c r="J3283" s="54">
        <f t="shared" si="1087"/>
        <v>2.4722222222222225E-2</v>
      </c>
      <c r="K3283" s="50" t="s">
        <v>949</v>
      </c>
      <c r="L3283" s="50" t="s">
        <v>1947</v>
      </c>
      <c r="M3283" s="55">
        <f t="shared" si="1088"/>
        <v>1.6853932584269673</v>
      </c>
      <c r="N3283" s="50">
        <v>0</v>
      </c>
      <c r="O3283" s="50" t="s">
        <v>1948</v>
      </c>
      <c r="S3283" s="151">
        <f t="shared" si="1089"/>
        <v>5.9333333333333335E-2</v>
      </c>
      <c r="T3283" s="151">
        <f t="shared" si="1090"/>
        <v>2.9666666666666668E-2</v>
      </c>
      <c r="V3283" s="393">
        <f t="shared" si="1101"/>
        <v>0</v>
      </c>
      <c r="W3283" s="393">
        <f t="shared" si="1102"/>
        <v>0</v>
      </c>
      <c r="X3283" s="53">
        <f t="shared" si="1091"/>
        <v>0.64772222222222231</v>
      </c>
      <c r="Y3283" s="53">
        <f t="shared" si="1092"/>
        <v>0.68411140222222222</v>
      </c>
      <c r="Z3283" s="53">
        <f t="shared" si="1093"/>
        <v>0.32386111111111116</v>
      </c>
      <c r="AA3283" s="53">
        <f t="shared" si="1094"/>
        <v>0.34205570111111111</v>
      </c>
      <c r="AB3283" s="50">
        <f t="shared" si="1095"/>
        <v>3822</v>
      </c>
      <c r="AC3283" s="50">
        <f t="shared" si="1083"/>
        <v>2017</v>
      </c>
      <c r="AD3283" s="50">
        <f t="shared" si="1096"/>
        <v>6</v>
      </c>
      <c r="AE3283" s="56">
        <f t="shared" si="1097"/>
        <v>201706</v>
      </c>
      <c r="AF3283" s="56">
        <f t="shared" si="1085"/>
        <v>22</v>
      </c>
      <c r="AG3283" s="58">
        <f t="shared" si="1103"/>
        <v>0</v>
      </c>
      <c r="AH3283" s="56">
        <f t="shared" si="1098"/>
        <v>1</v>
      </c>
      <c r="AI3283" s="53">
        <f t="shared" si="1099"/>
        <v>0.66591681222222232</v>
      </c>
      <c r="AJ3283" s="56">
        <f t="shared" si="1100"/>
        <v>46.7</v>
      </c>
    </row>
    <row r="3284" spans="1:36" x14ac:dyDescent="0.25">
      <c r="A3284" s="50">
        <v>3226</v>
      </c>
      <c r="B3284" s="51">
        <v>42890</v>
      </c>
      <c r="C3284" s="75">
        <f t="shared" si="1084"/>
        <v>42890</v>
      </c>
      <c r="D3284" s="50" t="s">
        <v>1225</v>
      </c>
      <c r="E3284" s="50">
        <v>1.2</v>
      </c>
      <c r="F3284" s="50">
        <v>0</v>
      </c>
      <c r="G3284" s="50">
        <v>38</v>
      </c>
      <c r="H3284" s="50">
        <v>13</v>
      </c>
      <c r="I3284" s="53">
        <f t="shared" si="1086"/>
        <v>2.6539351851851852E-2</v>
      </c>
      <c r="J3284" s="54">
        <f t="shared" si="1087"/>
        <v>2.2116126543209876E-2</v>
      </c>
      <c r="K3284" s="50" t="s">
        <v>949</v>
      </c>
      <c r="L3284" s="50" t="s">
        <v>971</v>
      </c>
      <c r="M3284" s="55">
        <f t="shared" si="1088"/>
        <v>1.8839947666812051</v>
      </c>
      <c r="N3284" s="50">
        <v>0</v>
      </c>
      <c r="O3284" s="50" t="s">
        <v>255</v>
      </c>
      <c r="S3284" s="151">
        <f t="shared" si="1089"/>
        <v>5.3078703703703704E-2</v>
      </c>
      <c r="T3284" s="151">
        <f t="shared" si="1090"/>
        <v>2.6539351851851852E-2</v>
      </c>
      <c r="V3284" s="393">
        <f t="shared" si="1101"/>
        <v>0</v>
      </c>
      <c r="W3284" s="393">
        <f t="shared" si="1102"/>
        <v>0</v>
      </c>
      <c r="X3284" s="53">
        <f t="shared" si="1091"/>
        <v>0.57944251543209879</v>
      </c>
      <c r="Y3284" s="53">
        <f t="shared" si="1092"/>
        <v>0.6158316954320987</v>
      </c>
      <c r="Z3284" s="53">
        <f t="shared" si="1093"/>
        <v>0.2897212577160494</v>
      </c>
      <c r="AA3284" s="53">
        <f t="shared" si="1094"/>
        <v>0.30791584771604935</v>
      </c>
      <c r="AB3284" s="50">
        <f t="shared" si="1095"/>
        <v>3671</v>
      </c>
      <c r="AC3284" s="50">
        <f t="shared" si="1083"/>
        <v>2017</v>
      </c>
      <c r="AD3284" s="50">
        <f t="shared" si="1096"/>
        <v>6</v>
      </c>
      <c r="AE3284" s="56">
        <f t="shared" si="1097"/>
        <v>201706</v>
      </c>
      <c r="AF3284" s="56">
        <f t="shared" si="1085"/>
        <v>23</v>
      </c>
      <c r="AG3284" s="58">
        <f t="shared" si="1103"/>
        <v>2</v>
      </c>
      <c r="AH3284" s="56">
        <f t="shared" si="1098"/>
        <v>4</v>
      </c>
      <c r="AI3284" s="53">
        <f t="shared" si="1099"/>
        <v>0.5976371054320988</v>
      </c>
      <c r="AJ3284" s="56">
        <f t="shared" si="1100"/>
        <v>56.04</v>
      </c>
    </row>
    <row r="3285" spans="1:36" x14ac:dyDescent="0.25">
      <c r="A3285" s="50">
        <v>3227</v>
      </c>
      <c r="B3285" s="51">
        <v>42890</v>
      </c>
      <c r="C3285" s="75">
        <f t="shared" si="1084"/>
        <v>42890</v>
      </c>
      <c r="D3285" s="50" t="s">
        <v>1224</v>
      </c>
      <c r="E3285" s="50">
        <v>56</v>
      </c>
      <c r="F3285" s="50">
        <v>3</v>
      </c>
      <c r="G3285" s="50">
        <v>24</v>
      </c>
      <c r="H3285" s="50">
        <v>30</v>
      </c>
      <c r="I3285" s="53">
        <f t="shared" si="1086"/>
        <v>0.14201388888888888</v>
      </c>
      <c r="J3285" s="54">
        <f t="shared" si="1087"/>
        <v>2.5359623015873017E-3</v>
      </c>
      <c r="K3285" s="50" t="s">
        <v>1340</v>
      </c>
      <c r="L3285" s="50" t="s">
        <v>971</v>
      </c>
      <c r="M3285" s="55">
        <f t="shared" si="1088"/>
        <v>16.43031784841077</v>
      </c>
      <c r="N3285" s="50">
        <v>0</v>
      </c>
      <c r="O3285" s="50" t="s">
        <v>255</v>
      </c>
      <c r="S3285" s="151">
        <f t="shared" si="1089"/>
        <v>0.28402777777777777</v>
      </c>
      <c r="T3285" s="151">
        <f t="shared" si="1090"/>
        <v>0.14201388888888888</v>
      </c>
      <c r="V3285" s="393">
        <f t="shared" si="1101"/>
        <v>0</v>
      </c>
      <c r="W3285" s="393">
        <f t="shared" si="1102"/>
        <v>0</v>
      </c>
      <c r="X3285" s="53">
        <f t="shared" si="1091"/>
        <v>6.6442212301587297E-2</v>
      </c>
      <c r="Y3285" s="53">
        <f t="shared" si="1092"/>
        <v>0.10283139230158729</v>
      </c>
      <c r="Z3285" s="53">
        <f t="shared" si="1093"/>
        <v>3.3221106150793649E-2</v>
      </c>
      <c r="AA3285" s="53">
        <f t="shared" si="1094"/>
        <v>5.1415696150793645E-2</v>
      </c>
      <c r="AB3285" s="50">
        <f t="shared" si="1095"/>
        <v>431</v>
      </c>
      <c r="AC3285" s="50">
        <f t="shared" si="1083"/>
        <v>2017</v>
      </c>
      <c r="AD3285" s="50">
        <f t="shared" si="1096"/>
        <v>6</v>
      </c>
      <c r="AE3285" s="56">
        <f t="shared" si="1097"/>
        <v>201706</v>
      </c>
      <c r="AF3285" s="56">
        <f t="shared" si="1085"/>
        <v>23</v>
      </c>
      <c r="AG3285" s="58">
        <f t="shared" si="1103"/>
        <v>0</v>
      </c>
      <c r="AH3285" s="56">
        <f t="shared" si="1098"/>
        <v>4</v>
      </c>
      <c r="AI3285" s="53">
        <f t="shared" si="1099"/>
        <v>8.4636802301587294E-2</v>
      </c>
      <c r="AJ3285" s="56">
        <f t="shared" si="1100"/>
        <v>56</v>
      </c>
    </row>
    <row r="3286" spans="1:36" x14ac:dyDescent="0.25">
      <c r="A3286" s="50">
        <v>3228</v>
      </c>
      <c r="B3286" s="51">
        <v>42890</v>
      </c>
      <c r="C3286" s="75">
        <f t="shared" si="1084"/>
        <v>42890</v>
      </c>
      <c r="D3286" s="50" t="s">
        <v>1223</v>
      </c>
      <c r="E3286" s="50">
        <v>13.1</v>
      </c>
      <c r="F3286" s="50">
        <v>2</v>
      </c>
      <c r="G3286" s="50">
        <v>55</v>
      </c>
      <c r="H3286" s="50">
        <v>9</v>
      </c>
      <c r="I3286" s="53">
        <f t="shared" si="1086"/>
        <v>0.12163194444444443</v>
      </c>
      <c r="J3286" s="54">
        <f t="shared" si="1087"/>
        <v>9.2848812553011015E-3</v>
      </c>
      <c r="K3286" s="50" t="s">
        <v>1925</v>
      </c>
      <c r="L3286" s="50" t="s">
        <v>971</v>
      </c>
      <c r="M3286" s="55">
        <f t="shared" si="1088"/>
        <v>4.4875820725092819</v>
      </c>
      <c r="N3286" s="50">
        <v>0</v>
      </c>
      <c r="O3286" s="50" t="s">
        <v>255</v>
      </c>
      <c r="S3286" s="151">
        <f t="shared" si="1089"/>
        <v>0.24326388888888886</v>
      </c>
      <c r="T3286" s="151">
        <f t="shared" si="1090"/>
        <v>0.12163194444444443</v>
      </c>
      <c r="V3286" s="393">
        <f t="shared" si="1101"/>
        <v>0</v>
      </c>
      <c r="W3286" s="393">
        <f t="shared" si="1102"/>
        <v>0</v>
      </c>
      <c r="X3286" s="53">
        <f t="shared" si="1091"/>
        <v>0.24326388888888886</v>
      </c>
      <c r="Y3286" s="53">
        <f t="shared" si="1092"/>
        <v>0.27965306888888886</v>
      </c>
      <c r="Z3286" s="53">
        <f t="shared" si="1093"/>
        <v>0.12163194444444443</v>
      </c>
      <c r="AA3286" s="53">
        <f t="shared" si="1094"/>
        <v>0.13982653444444443</v>
      </c>
      <c r="AB3286" s="50">
        <f t="shared" si="1095"/>
        <v>3277</v>
      </c>
      <c r="AC3286" s="50">
        <f t="shared" si="1083"/>
        <v>2017</v>
      </c>
      <c r="AD3286" s="50">
        <f t="shared" si="1096"/>
        <v>6</v>
      </c>
      <c r="AE3286" s="56">
        <f t="shared" si="1097"/>
        <v>201706</v>
      </c>
      <c r="AF3286" s="56">
        <f t="shared" si="1085"/>
        <v>23</v>
      </c>
      <c r="AG3286" s="58">
        <f t="shared" si="1103"/>
        <v>0</v>
      </c>
      <c r="AH3286" s="56">
        <f t="shared" si="1098"/>
        <v>4</v>
      </c>
      <c r="AI3286" s="53">
        <f t="shared" si="1099"/>
        <v>0.26145847888888885</v>
      </c>
      <c r="AJ3286" s="56">
        <f t="shared" si="1100"/>
        <v>55.936999999999991</v>
      </c>
    </row>
    <row r="3287" spans="1:36" ht="15.75" customHeight="1" x14ac:dyDescent="0.25">
      <c r="A3287" s="50">
        <v>3229</v>
      </c>
      <c r="B3287" s="51">
        <v>42890</v>
      </c>
      <c r="C3287" s="75">
        <f t="shared" si="1084"/>
        <v>42890</v>
      </c>
      <c r="D3287" s="50" t="s">
        <v>515</v>
      </c>
      <c r="E3287" s="50">
        <v>0.1</v>
      </c>
      <c r="F3287" s="50">
        <v>0</v>
      </c>
      <c r="G3287" s="50">
        <v>4</v>
      </c>
      <c r="H3287" s="50">
        <v>21</v>
      </c>
      <c r="I3287" s="53">
        <f t="shared" si="1086"/>
        <v>3.0208333333333333E-3</v>
      </c>
      <c r="J3287" s="54">
        <f t="shared" si="1087"/>
        <v>3.020833333333333E-2</v>
      </c>
      <c r="K3287" s="50" t="s">
        <v>485</v>
      </c>
      <c r="L3287" s="50" t="s">
        <v>971</v>
      </c>
      <c r="M3287" s="55">
        <f t="shared" si="1088"/>
        <v>1.3793103448275874</v>
      </c>
      <c r="N3287" s="50">
        <v>0</v>
      </c>
      <c r="O3287" s="50" t="s">
        <v>255</v>
      </c>
      <c r="S3287" s="151">
        <f t="shared" si="1089"/>
        <v>0</v>
      </c>
      <c r="T3287" s="151">
        <f t="shared" si="1090"/>
        <v>0</v>
      </c>
      <c r="V3287" s="393">
        <f t="shared" si="1101"/>
        <v>0</v>
      </c>
      <c r="W3287" s="393">
        <f t="shared" si="1102"/>
        <v>0</v>
      </c>
      <c r="X3287" s="53">
        <f t="shared" si="1091"/>
        <v>0.79145833333333326</v>
      </c>
      <c r="Y3287" s="53">
        <f t="shared" si="1092"/>
        <v>0.82784751333333317</v>
      </c>
      <c r="Z3287" s="53">
        <f t="shared" si="1093"/>
        <v>0.39572916666666663</v>
      </c>
      <c r="AA3287" s="53">
        <f t="shared" si="1094"/>
        <v>0.41392375666666659</v>
      </c>
      <c r="AB3287" s="50">
        <f t="shared" si="1095"/>
        <v>4032</v>
      </c>
      <c r="AC3287" s="50">
        <f t="shared" si="1083"/>
        <v>2017</v>
      </c>
      <c r="AD3287" s="50">
        <f t="shared" si="1096"/>
        <v>6</v>
      </c>
      <c r="AE3287" s="56">
        <f t="shared" si="1097"/>
        <v>201706</v>
      </c>
      <c r="AF3287" s="56">
        <f t="shared" si="1085"/>
        <v>23</v>
      </c>
      <c r="AG3287" s="58">
        <f t="shared" si="1103"/>
        <v>0</v>
      </c>
      <c r="AH3287" s="56">
        <f t="shared" si="1098"/>
        <v>4</v>
      </c>
      <c r="AI3287" s="53">
        <f t="shared" si="1099"/>
        <v>0.80965292333333316</v>
      </c>
      <c r="AJ3287" s="56">
        <f t="shared" si="1100"/>
        <v>0</v>
      </c>
    </row>
    <row r="3288" spans="1:36" x14ac:dyDescent="0.25">
      <c r="A3288" s="50">
        <v>3230</v>
      </c>
      <c r="B3288" s="51">
        <v>42890</v>
      </c>
      <c r="C3288" s="75">
        <f t="shared" si="1084"/>
        <v>42890</v>
      </c>
      <c r="D3288" s="50" t="s">
        <v>516</v>
      </c>
      <c r="E3288" s="50">
        <v>0.1</v>
      </c>
      <c r="F3288" s="50">
        <v>0</v>
      </c>
      <c r="G3288" s="50">
        <v>3</v>
      </c>
      <c r="H3288" s="50">
        <v>8</v>
      </c>
      <c r="I3288" s="53">
        <f t="shared" si="1086"/>
        <v>2.1759259259259258E-3</v>
      </c>
      <c r="J3288" s="54">
        <f t="shared" si="1087"/>
        <v>2.1759259259259256E-2</v>
      </c>
      <c r="K3288" s="50" t="s">
        <v>487</v>
      </c>
      <c r="L3288" s="50" t="s">
        <v>971</v>
      </c>
      <c r="M3288" s="55">
        <f t="shared" si="1088"/>
        <v>1.9148936170212785</v>
      </c>
      <c r="N3288" s="50">
        <v>0</v>
      </c>
      <c r="O3288" s="50" t="s">
        <v>255</v>
      </c>
      <c r="S3288" s="151">
        <f t="shared" si="1089"/>
        <v>0</v>
      </c>
      <c r="T3288" s="151">
        <f t="shared" si="1090"/>
        <v>0</v>
      </c>
      <c r="V3288" s="393">
        <f t="shared" si="1101"/>
        <v>0</v>
      </c>
      <c r="W3288" s="393">
        <f t="shared" si="1102"/>
        <v>0</v>
      </c>
      <c r="X3288" s="53">
        <f t="shared" si="1091"/>
        <v>0.57009259259259248</v>
      </c>
      <c r="Y3288" s="53">
        <f t="shared" si="1092"/>
        <v>0.60648177259259251</v>
      </c>
      <c r="Z3288" s="53">
        <f t="shared" si="1093"/>
        <v>0.28504629629629624</v>
      </c>
      <c r="AA3288" s="53">
        <f t="shared" si="1094"/>
        <v>0.30324088629629625</v>
      </c>
      <c r="AB3288" s="50">
        <f t="shared" si="1095"/>
        <v>3662</v>
      </c>
      <c r="AC3288" s="50">
        <f t="shared" si="1083"/>
        <v>2017</v>
      </c>
      <c r="AD3288" s="50">
        <f t="shared" si="1096"/>
        <v>6</v>
      </c>
      <c r="AE3288" s="56">
        <f t="shared" si="1097"/>
        <v>201706</v>
      </c>
      <c r="AF3288" s="56">
        <f t="shared" si="1085"/>
        <v>23</v>
      </c>
      <c r="AG3288" s="58">
        <f t="shared" si="1103"/>
        <v>0</v>
      </c>
      <c r="AH3288" s="56">
        <f t="shared" si="1098"/>
        <v>4</v>
      </c>
      <c r="AI3288" s="53">
        <f t="shared" si="1099"/>
        <v>0.58828718259259249</v>
      </c>
      <c r="AJ3288" s="56">
        <f t="shared" si="1100"/>
        <v>0</v>
      </c>
    </row>
    <row r="3289" spans="1:36" x14ac:dyDescent="0.25">
      <c r="A3289" s="50">
        <v>3234</v>
      </c>
      <c r="B3289" s="51">
        <v>42890</v>
      </c>
      <c r="C3289" s="75">
        <f t="shared" si="1084"/>
        <v>42890</v>
      </c>
      <c r="D3289" s="50" t="s">
        <v>713</v>
      </c>
      <c r="E3289" s="50">
        <v>1</v>
      </c>
      <c r="F3289" s="50">
        <v>0</v>
      </c>
      <c r="G3289" s="50">
        <v>11</v>
      </c>
      <c r="H3289" s="50">
        <v>56</v>
      </c>
      <c r="I3289" s="53">
        <f t="shared" si="1086"/>
        <v>8.2870370370370372E-3</v>
      </c>
      <c r="J3289" s="54">
        <f t="shared" si="1087"/>
        <v>8.2870370370370372E-3</v>
      </c>
      <c r="K3289" s="50" t="s">
        <v>1925</v>
      </c>
      <c r="L3289" s="50" t="s">
        <v>971</v>
      </c>
      <c r="M3289" s="55">
        <f t="shared" si="1088"/>
        <v>5.0279329608938585</v>
      </c>
      <c r="N3289" s="50">
        <v>0</v>
      </c>
      <c r="O3289" s="50" t="s">
        <v>255</v>
      </c>
      <c r="S3289" s="151">
        <f t="shared" si="1089"/>
        <v>0</v>
      </c>
      <c r="T3289" s="151">
        <f t="shared" si="1090"/>
        <v>0</v>
      </c>
      <c r="V3289" s="393">
        <f t="shared" si="1101"/>
        <v>0</v>
      </c>
      <c r="W3289" s="393">
        <f t="shared" si="1102"/>
        <v>0</v>
      </c>
      <c r="X3289" s="53">
        <f t="shared" si="1091"/>
        <v>0.21712037037037038</v>
      </c>
      <c r="Y3289" s="53">
        <f t="shared" si="1092"/>
        <v>0.25350955037037037</v>
      </c>
      <c r="Z3289" s="53">
        <f t="shared" si="1093"/>
        <v>0.10856018518518519</v>
      </c>
      <c r="AA3289" s="53">
        <f t="shared" si="1094"/>
        <v>0.12675477518518519</v>
      </c>
      <c r="AB3289" s="50">
        <f t="shared" si="1095"/>
        <v>2982</v>
      </c>
      <c r="AC3289" s="50">
        <f t="shared" si="1083"/>
        <v>2017</v>
      </c>
      <c r="AD3289" s="50">
        <f t="shared" si="1096"/>
        <v>6</v>
      </c>
      <c r="AE3289" s="56">
        <f t="shared" si="1097"/>
        <v>201706</v>
      </c>
      <c r="AF3289" s="56">
        <f t="shared" si="1085"/>
        <v>23</v>
      </c>
      <c r="AG3289" s="58">
        <f t="shared" si="1103"/>
        <v>0</v>
      </c>
      <c r="AH3289" s="56">
        <f t="shared" si="1098"/>
        <v>4</v>
      </c>
      <c r="AI3289" s="53">
        <f t="shared" si="1099"/>
        <v>0.23531496037037036</v>
      </c>
      <c r="AJ3289" s="56">
        <f t="shared" si="1100"/>
        <v>0</v>
      </c>
    </row>
    <row r="3290" spans="1:36" x14ac:dyDescent="0.25">
      <c r="A3290" s="50">
        <v>3235</v>
      </c>
      <c r="B3290" s="51">
        <v>42890</v>
      </c>
      <c r="C3290" s="75">
        <f t="shared" si="1084"/>
        <v>42890</v>
      </c>
      <c r="D3290" s="50" t="s">
        <v>714</v>
      </c>
      <c r="E3290" s="50">
        <v>1</v>
      </c>
      <c r="F3290" s="50">
        <v>0</v>
      </c>
      <c r="G3290" s="50">
        <v>11</v>
      </c>
      <c r="H3290" s="50">
        <v>42</v>
      </c>
      <c r="I3290" s="53">
        <f t="shared" si="1086"/>
        <v>8.1249999999999985E-3</v>
      </c>
      <c r="J3290" s="54">
        <f t="shared" si="1087"/>
        <v>8.1249999999999985E-3</v>
      </c>
      <c r="K3290" s="50" t="s">
        <v>1925</v>
      </c>
      <c r="L3290" s="50" t="s">
        <v>971</v>
      </c>
      <c r="M3290" s="55">
        <f t="shared" si="1088"/>
        <v>5.1282051282051331</v>
      </c>
      <c r="N3290" s="50">
        <v>0</v>
      </c>
      <c r="O3290" s="50" t="s">
        <v>255</v>
      </c>
      <c r="S3290" s="151">
        <f t="shared" si="1089"/>
        <v>0</v>
      </c>
      <c r="T3290" s="151">
        <f t="shared" si="1090"/>
        <v>0</v>
      </c>
      <c r="V3290" s="393">
        <f t="shared" si="1101"/>
        <v>0</v>
      </c>
      <c r="W3290" s="393">
        <f t="shared" si="1102"/>
        <v>0</v>
      </c>
      <c r="X3290" s="53">
        <f t="shared" si="1091"/>
        <v>0.21287499999999995</v>
      </c>
      <c r="Y3290" s="53">
        <f t="shared" si="1092"/>
        <v>0.24926417999999997</v>
      </c>
      <c r="Z3290" s="53">
        <f t="shared" si="1093"/>
        <v>0.10643749999999998</v>
      </c>
      <c r="AA3290" s="53">
        <f t="shared" si="1094"/>
        <v>0.12463208999999999</v>
      </c>
      <c r="AB3290" s="50">
        <f t="shared" si="1095"/>
        <v>2883</v>
      </c>
      <c r="AC3290" s="50">
        <f t="shared" si="1083"/>
        <v>2017</v>
      </c>
      <c r="AD3290" s="50">
        <f t="shared" si="1096"/>
        <v>6</v>
      </c>
      <c r="AE3290" s="56">
        <f t="shared" si="1097"/>
        <v>201706</v>
      </c>
      <c r="AF3290" s="56">
        <f t="shared" si="1085"/>
        <v>23</v>
      </c>
      <c r="AG3290" s="58">
        <f t="shared" si="1103"/>
        <v>0</v>
      </c>
      <c r="AH3290" s="56">
        <f t="shared" si="1098"/>
        <v>4</v>
      </c>
      <c r="AI3290" s="53">
        <f t="shared" si="1099"/>
        <v>0.23106958999999996</v>
      </c>
      <c r="AJ3290" s="56">
        <f t="shared" si="1100"/>
        <v>0</v>
      </c>
    </row>
    <row r="3291" spans="1:36" ht="15.75" customHeight="1" x14ac:dyDescent="0.25">
      <c r="A3291" s="50">
        <v>3236</v>
      </c>
      <c r="B3291" s="51">
        <v>42890</v>
      </c>
      <c r="C3291" s="75">
        <f t="shared" si="1084"/>
        <v>42890</v>
      </c>
      <c r="D3291" s="50" t="s">
        <v>715</v>
      </c>
      <c r="E3291" s="50">
        <v>1</v>
      </c>
      <c r="F3291" s="50">
        <v>0</v>
      </c>
      <c r="G3291" s="50">
        <v>13</v>
      </c>
      <c r="H3291" s="50">
        <v>12</v>
      </c>
      <c r="I3291" s="53">
        <f t="shared" si="1086"/>
        <v>9.1666666666666667E-3</v>
      </c>
      <c r="J3291" s="54">
        <f t="shared" si="1087"/>
        <v>9.1666666666666667E-3</v>
      </c>
      <c r="K3291" s="50" t="s">
        <v>1925</v>
      </c>
      <c r="L3291" s="50" t="s">
        <v>971</v>
      </c>
      <c r="M3291" s="55">
        <f t="shared" si="1088"/>
        <v>4.5454545454545485</v>
      </c>
      <c r="N3291" s="50">
        <v>0</v>
      </c>
      <c r="O3291" s="50" t="s">
        <v>255</v>
      </c>
      <c r="S3291" s="151">
        <f t="shared" si="1089"/>
        <v>0</v>
      </c>
      <c r="T3291" s="151">
        <f t="shared" si="1090"/>
        <v>0</v>
      </c>
      <c r="V3291" s="393">
        <f t="shared" si="1101"/>
        <v>0</v>
      </c>
      <c r="W3291" s="393">
        <f t="shared" si="1102"/>
        <v>0</v>
      </c>
      <c r="X3291" s="53">
        <f t="shared" si="1091"/>
        <v>0.24016666666666667</v>
      </c>
      <c r="Y3291" s="53">
        <f t="shared" si="1092"/>
        <v>0.27655584666666666</v>
      </c>
      <c r="Z3291" s="53">
        <f t="shared" si="1093"/>
        <v>0.12008333333333333</v>
      </c>
      <c r="AA3291" s="53">
        <f t="shared" si="1094"/>
        <v>0.13827792333333333</v>
      </c>
      <c r="AB3291" s="50">
        <f t="shared" si="1095"/>
        <v>3254</v>
      </c>
      <c r="AC3291" s="50">
        <f t="shared" si="1083"/>
        <v>2017</v>
      </c>
      <c r="AD3291" s="50">
        <f t="shared" si="1096"/>
        <v>6</v>
      </c>
      <c r="AE3291" s="56">
        <f t="shared" si="1097"/>
        <v>201706</v>
      </c>
      <c r="AF3291" s="56">
        <f t="shared" si="1085"/>
        <v>23</v>
      </c>
      <c r="AG3291" s="58">
        <f t="shared" si="1103"/>
        <v>0</v>
      </c>
      <c r="AH3291" s="56">
        <f t="shared" si="1098"/>
        <v>4</v>
      </c>
      <c r="AI3291" s="53">
        <f t="shared" si="1099"/>
        <v>0.25836125666666665</v>
      </c>
      <c r="AJ3291" s="56">
        <f t="shared" si="1100"/>
        <v>0</v>
      </c>
    </row>
    <row r="3292" spans="1:36" x14ac:dyDescent="0.25">
      <c r="A3292" s="50">
        <v>3237</v>
      </c>
      <c r="B3292" s="51">
        <v>42890</v>
      </c>
      <c r="C3292" s="75">
        <f t="shared" si="1084"/>
        <v>42890</v>
      </c>
      <c r="D3292" s="50" t="s">
        <v>716</v>
      </c>
      <c r="E3292" s="50">
        <v>1</v>
      </c>
      <c r="F3292" s="50">
        <v>0</v>
      </c>
      <c r="G3292" s="50">
        <v>10</v>
      </c>
      <c r="H3292" s="50">
        <v>44</v>
      </c>
      <c r="I3292" s="53">
        <f t="shared" si="1086"/>
        <v>7.4537037037037028E-3</v>
      </c>
      <c r="J3292" s="54">
        <f t="shared" si="1087"/>
        <v>7.4537037037037028E-3</v>
      </c>
      <c r="K3292" s="50" t="s">
        <v>1925</v>
      </c>
      <c r="L3292" s="50" t="s">
        <v>971</v>
      </c>
      <c r="M3292" s="55">
        <f t="shared" si="1088"/>
        <v>5.590062111801247</v>
      </c>
      <c r="N3292" s="50">
        <v>0</v>
      </c>
      <c r="O3292" s="50" t="s">
        <v>255</v>
      </c>
      <c r="S3292" s="151">
        <f t="shared" si="1089"/>
        <v>0</v>
      </c>
      <c r="T3292" s="151">
        <f t="shared" si="1090"/>
        <v>0</v>
      </c>
      <c r="V3292" s="393">
        <f t="shared" si="1101"/>
        <v>0</v>
      </c>
      <c r="W3292" s="393">
        <f t="shared" si="1102"/>
        <v>0</v>
      </c>
      <c r="X3292" s="53">
        <f t="shared" si="1091"/>
        <v>0.19528703703703701</v>
      </c>
      <c r="Y3292" s="53">
        <f t="shared" si="1092"/>
        <v>0.231676217037037</v>
      </c>
      <c r="Z3292" s="53">
        <f t="shared" si="1093"/>
        <v>9.7643518518518505E-2</v>
      </c>
      <c r="AA3292" s="53">
        <f t="shared" si="1094"/>
        <v>0.1158381085185185</v>
      </c>
      <c r="AB3292" s="50">
        <f t="shared" si="1095"/>
        <v>2323</v>
      </c>
      <c r="AC3292" s="50">
        <f t="shared" si="1083"/>
        <v>2017</v>
      </c>
      <c r="AD3292" s="50">
        <f t="shared" si="1096"/>
        <v>6</v>
      </c>
      <c r="AE3292" s="56">
        <f t="shared" si="1097"/>
        <v>201706</v>
      </c>
      <c r="AF3292" s="56">
        <f t="shared" si="1085"/>
        <v>23</v>
      </c>
      <c r="AG3292" s="58">
        <f t="shared" si="1103"/>
        <v>0</v>
      </c>
      <c r="AH3292" s="56">
        <f t="shared" si="1098"/>
        <v>4</v>
      </c>
      <c r="AI3292" s="53">
        <f t="shared" si="1099"/>
        <v>0.21348162703703699</v>
      </c>
      <c r="AJ3292" s="56">
        <f t="shared" si="1100"/>
        <v>0</v>
      </c>
    </row>
    <row r="3293" spans="1:36" x14ac:dyDescent="0.25">
      <c r="A3293" s="50">
        <v>3238</v>
      </c>
      <c r="B3293" s="51">
        <v>42890</v>
      </c>
      <c r="C3293" s="75">
        <f t="shared" si="1084"/>
        <v>42890</v>
      </c>
      <c r="D3293" s="50" t="s">
        <v>717</v>
      </c>
      <c r="E3293" s="50">
        <v>1</v>
      </c>
      <c r="F3293" s="50">
        <v>0</v>
      </c>
      <c r="G3293" s="50">
        <v>14</v>
      </c>
      <c r="H3293" s="50">
        <v>28</v>
      </c>
      <c r="I3293" s="53">
        <f t="shared" si="1086"/>
        <v>1.0046296296296296E-2</v>
      </c>
      <c r="J3293" s="54">
        <f t="shared" si="1087"/>
        <v>1.0046296296296296E-2</v>
      </c>
      <c r="K3293" s="50" t="s">
        <v>1925</v>
      </c>
      <c r="L3293" s="50" t="s">
        <v>971</v>
      </c>
      <c r="M3293" s="55">
        <f t="shared" si="1088"/>
        <v>4.1474654377880213</v>
      </c>
      <c r="N3293" s="50">
        <v>0</v>
      </c>
      <c r="O3293" s="50" t="s">
        <v>255</v>
      </c>
      <c r="S3293" s="151">
        <f t="shared" si="1089"/>
        <v>0</v>
      </c>
      <c r="T3293" s="151">
        <f t="shared" si="1090"/>
        <v>0</v>
      </c>
      <c r="V3293" s="393">
        <f t="shared" si="1101"/>
        <v>0</v>
      </c>
      <c r="W3293" s="393">
        <f t="shared" si="1102"/>
        <v>0</v>
      </c>
      <c r="X3293" s="53">
        <f t="shared" si="1091"/>
        <v>0.26321296296296293</v>
      </c>
      <c r="Y3293" s="53">
        <f t="shared" si="1092"/>
        <v>0.29960214296296295</v>
      </c>
      <c r="Z3293" s="53">
        <f t="shared" si="1093"/>
        <v>0.13160648148148146</v>
      </c>
      <c r="AA3293" s="53">
        <f t="shared" si="1094"/>
        <v>0.14980107148148147</v>
      </c>
      <c r="AB3293" s="50">
        <f t="shared" si="1095"/>
        <v>3391</v>
      </c>
      <c r="AC3293" s="50">
        <f t="shared" si="1083"/>
        <v>2017</v>
      </c>
      <c r="AD3293" s="50">
        <f t="shared" si="1096"/>
        <v>6</v>
      </c>
      <c r="AE3293" s="56">
        <f t="shared" si="1097"/>
        <v>201706</v>
      </c>
      <c r="AF3293" s="56">
        <f t="shared" si="1085"/>
        <v>23</v>
      </c>
      <c r="AG3293" s="58">
        <f t="shared" si="1103"/>
        <v>0</v>
      </c>
      <c r="AH3293" s="56">
        <f t="shared" si="1098"/>
        <v>4</v>
      </c>
      <c r="AI3293" s="53">
        <f t="shared" si="1099"/>
        <v>0.28140755296296294</v>
      </c>
      <c r="AJ3293" s="56">
        <f t="shared" si="1100"/>
        <v>0</v>
      </c>
    </row>
    <row r="3294" spans="1:36" x14ac:dyDescent="0.25">
      <c r="A3294" s="50">
        <v>3239</v>
      </c>
      <c r="B3294" s="51">
        <v>42890</v>
      </c>
      <c r="C3294" s="75">
        <f t="shared" si="1084"/>
        <v>42890</v>
      </c>
      <c r="D3294" s="50" t="s">
        <v>718</v>
      </c>
      <c r="E3294" s="50">
        <v>1</v>
      </c>
      <c r="F3294" s="50">
        <v>0</v>
      </c>
      <c r="G3294" s="50">
        <v>12</v>
      </c>
      <c r="H3294" s="50">
        <v>29</v>
      </c>
      <c r="I3294" s="53">
        <f t="shared" si="1086"/>
        <v>8.6689814814814806E-3</v>
      </c>
      <c r="J3294" s="54">
        <f t="shared" si="1087"/>
        <v>8.6689814814814806E-3</v>
      </c>
      <c r="K3294" s="50" t="s">
        <v>1925</v>
      </c>
      <c r="L3294" s="50" t="s">
        <v>971</v>
      </c>
      <c r="M3294" s="55">
        <f t="shared" si="1088"/>
        <v>4.8064085447263061</v>
      </c>
      <c r="N3294" s="50">
        <v>0</v>
      </c>
      <c r="O3294" s="50" t="s">
        <v>255</v>
      </c>
      <c r="S3294" s="151">
        <f t="shared" si="1089"/>
        <v>0</v>
      </c>
      <c r="T3294" s="151">
        <f t="shared" si="1090"/>
        <v>0</v>
      </c>
      <c r="V3294" s="393">
        <f t="shared" si="1101"/>
        <v>0</v>
      </c>
      <c r="W3294" s="393">
        <f t="shared" si="1102"/>
        <v>0</v>
      </c>
      <c r="X3294" s="53">
        <f t="shared" si="1091"/>
        <v>0.2271273148148148</v>
      </c>
      <c r="Y3294" s="53">
        <f t="shared" si="1092"/>
        <v>0.26351649481481482</v>
      </c>
      <c r="Z3294" s="53">
        <f t="shared" si="1093"/>
        <v>0.1135636574074074</v>
      </c>
      <c r="AA3294" s="53">
        <f t="shared" si="1094"/>
        <v>0.13175824740740741</v>
      </c>
      <c r="AB3294" s="50">
        <f t="shared" si="1095"/>
        <v>3143</v>
      </c>
      <c r="AC3294" s="50">
        <f t="shared" si="1083"/>
        <v>2017</v>
      </c>
      <c r="AD3294" s="50">
        <f t="shared" si="1096"/>
        <v>6</v>
      </c>
      <c r="AE3294" s="56">
        <f t="shared" si="1097"/>
        <v>201706</v>
      </c>
      <c r="AF3294" s="56">
        <f t="shared" si="1085"/>
        <v>23</v>
      </c>
      <c r="AG3294" s="58">
        <f t="shared" si="1103"/>
        <v>0</v>
      </c>
      <c r="AH3294" s="56">
        <f t="shared" si="1098"/>
        <v>4</v>
      </c>
      <c r="AI3294" s="53">
        <f t="shared" si="1099"/>
        <v>0.24532190481481481</v>
      </c>
      <c r="AJ3294" s="56">
        <f t="shared" si="1100"/>
        <v>0</v>
      </c>
    </row>
    <row r="3295" spans="1:36" ht="15.75" customHeight="1" x14ac:dyDescent="0.25">
      <c r="A3295" s="50">
        <v>3240</v>
      </c>
      <c r="B3295" s="51">
        <v>42890</v>
      </c>
      <c r="C3295" s="75">
        <f t="shared" si="1084"/>
        <v>42890</v>
      </c>
      <c r="D3295" s="50" t="s">
        <v>719</v>
      </c>
      <c r="E3295" s="50">
        <v>1</v>
      </c>
      <c r="F3295" s="50">
        <v>0</v>
      </c>
      <c r="G3295" s="50">
        <v>14</v>
      </c>
      <c r="H3295" s="50">
        <v>20</v>
      </c>
      <c r="I3295" s="53">
        <f t="shared" si="1086"/>
        <v>9.9537037037037042E-3</v>
      </c>
      <c r="J3295" s="54">
        <f t="shared" si="1087"/>
        <v>9.9537037037037042E-3</v>
      </c>
      <c r="K3295" s="50" t="s">
        <v>1925</v>
      </c>
      <c r="L3295" s="50" t="s">
        <v>971</v>
      </c>
      <c r="M3295" s="55">
        <f t="shared" si="1088"/>
        <v>4.18604651162791</v>
      </c>
      <c r="N3295" s="50">
        <v>0</v>
      </c>
      <c r="O3295" s="50" t="s">
        <v>255</v>
      </c>
      <c r="S3295" s="151">
        <f t="shared" si="1089"/>
        <v>0</v>
      </c>
      <c r="T3295" s="151">
        <f t="shared" si="1090"/>
        <v>0</v>
      </c>
      <c r="V3295" s="393">
        <f t="shared" si="1101"/>
        <v>0</v>
      </c>
      <c r="W3295" s="393">
        <f t="shared" si="1102"/>
        <v>0</v>
      </c>
      <c r="X3295" s="53">
        <f t="shared" si="1091"/>
        <v>0.26078703703703704</v>
      </c>
      <c r="Y3295" s="53">
        <f t="shared" si="1092"/>
        <v>0.29717621703703706</v>
      </c>
      <c r="Z3295" s="53">
        <f t="shared" si="1093"/>
        <v>0.13039351851851852</v>
      </c>
      <c r="AA3295" s="53">
        <f t="shared" si="1094"/>
        <v>0.14858810851851853</v>
      </c>
      <c r="AB3295" s="50">
        <f t="shared" si="1095"/>
        <v>3379</v>
      </c>
      <c r="AC3295" s="50">
        <f t="shared" si="1083"/>
        <v>2017</v>
      </c>
      <c r="AD3295" s="50">
        <f t="shared" si="1096"/>
        <v>6</v>
      </c>
      <c r="AE3295" s="56">
        <f t="shared" si="1097"/>
        <v>201706</v>
      </c>
      <c r="AF3295" s="56">
        <f t="shared" si="1085"/>
        <v>23</v>
      </c>
      <c r="AG3295" s="58">
        <f t="shared" si="1103"/>
        <v>0</v>
      </c>
      <c r="AH3295" s="56">
        <f t="shared" si="1098"/>
        <v>4</v>
      </c>
      <c r="AI3295" s="53">
        <f t="shared" si="1099"/>
        <v>0.27898162703703705</v>
      </c>
      <c r="AJ3295" s="56">
        <f t="shared" si="1100"/>
        <v>0</v>
      </c>
    </row>
    <row r="3296" spans="1:36" ht="15.75" customHeight="1" x14ac:dyDescent="0.25">
      <c r="A3296" s="50">
        <v>3241</v>
      </c>
      <c r="B3296" s="51">
        <v>42890</v>
      </c>
      <c r="C3296" s="75">
        <f t="shared" si="1084"/>
        <v>42890</v>
      </c>
      <c r="D3296" s="50" t="s">
        <v>720</v>
      </c>
      <c r="E3296" s="50">
        <v>1</v>
      </c>
      <c r="F3296" s="50">
        <v>0</v>
      </c>
      <c r="G3296" s="50">
        <v>12</v>
      </c>
      <c r="H3296" s="50">
        <v>46</v>
      </c>
      <c r="I3296" s="53">
        <f t="shared" si="1086"/>
        <v>8.8657407407407417E-3</v>
      </c>
      <c r="J3296" s="54">
        <f t="shared" si="1087"/>
        <v>8.8657407407407417E-3</v>
      </c>
      <c r="K3296" s="50" t="s">
        <v>1925</v>
      </c>
      <c r="L3296" s="50" t="s">
        <v>971</v>
      </c>
      <c r="M3296" s="55">
        <f t="shared" si="1088"/>
        <v>4.6997389033942589</v>
      </c>
      <c r="N3296" s="50">
        <v>0</v>
      </c>
      <c r="O3296" s="50" t="s">
        <v>255</v>
      </c>
      <c r="S3296" s="151">
        <f t="shared" si="1089"/>
        <v>0</v>
      </c>
      <c r="T3296" s="151">
        <f t="shared" si="1090"/>
        <v>0</v>
      </c>
      <c r="V3296" s="393">
        <f t="shared" si="1101"/>
        <v>0</v>
      </c>
      <c r="W3296" s="393">
        <f t="shared" si="1102"/>
        <v>0</v>
      </c>
      <c r="X3296" s="53">
        <f t="shared" si="1091"/>
        <v>0.23228240740740744</v>
      </c>
      <c r="Y3296" s="53">
        <f t="shared" si="1092"/>
        <v>0.26867158740740743</v>
      </c>
      <c r="Z3296" s="53">
        <f t="shared" si="1093"/>
        <v>0.11614120370370372</v>
      </c>
      <c r="AA3296" s="53">
        <f t="shared" si="1094"/>
        <v>0.13433579370370372</v>
      </c>
      <c r="AB3296" s="50">
        <f t="shared" si="1095"/>
        <v>3196</v>
      </c>
      <c r="AC3296" s="50">
        <f t="shared" si="1083"/>
        <v>2017</v>
      </c>
      <c r="AD3296" s="50">
        <f t="shared" si="1096"/>
        <v>6</v>
      </c>
      <c r="AE3296" s="56">
        <f t="shared" si="1097"/>
        <v>201706</v>
      </c>
      <c r="AF3296" s="56">
        <f t="shared" si="1085"/>
        <v>23</v>
      </c>
      <c r="AG3296" s="58">
        <f t="shared" si="1103"/>
        <v>0</v>
      </c>
      <c r="AH3296" s="56">
        <f t="shared" si="1098"/>
        <v>4</v>
      </c>
      <c r="AI3296" s="53">
        <f t="shared" si="1099"/>
        <v>0.25047699740740742</v>
      </c>
      <c r="AJ3296" s="56">
        <f t="shared" si="1100"/>
        <v>0</v>
      </c>
    </row>
    <row r="3297" spans="1:36" x14ac:dyDescent="0.25">
      <c r="A3297" s="50">
        <v>3242</v>
      </c>
      <c r="B3297" s="51">
        <v>42890</v>
      </c>
      <c r="C3297" s="75">
        <f t="shared" si="1084"/>
        <v>42890</v>
      </c>
      <c r="D3297" s="50" t="s">
        <v>721</v>
      </c>
      <c r="E3297" s="50">
        <v>1</v>
      </c>
      <c r="F3297" s="50">
        <v>0</v>
      </c>
      <c r="G3297" s="50">
        <v>16</v>
      </c>
      <c r="H3297" s="50">
        <v>52</v>
      </c>
      <c r="I3297" s="53">
        <f t="shared" si="1086"/>
        <v>1.1712962962962965E-2</v>
      </c>
      <c r="J3297" s="54">
        <f t="shared" si="1087"/>
        <v>1.1712962962962965E-2</v>
      </c>
      <c r="K3297" s="50" t="s">
        <v>1925</v>
      </c>
      <c r="L3297" s="50" t="s">
        <v>971</v>
      </c>
      <c r="M3297" s="55">
        <f t="shared" si="1088"/>
        <v>3.557312252964429</v>
      </c>
      <c r="N3297" s="50">
        <v>0</v>
      </c>
      <c r="O3297" s="50" t="s">
        <v>255</v>
      </c>
      <c r="S3297" s="151">
        <f t="shared" si="1089"/>
        <v>0</v>
      </c>
      <c r="T3297" s="151">
        <f t="shared" si="1090"/>
        <v>0</v>
      </c>
      <c r="V3297" s="393">
        <f t="shared" si="1101"/>
        <v>0</v>
      </c>
      <c r="W3297" s="393">
        <f t="shared" si="1102"/>
        <v>0</v>
      </c>
      <c r="X3297" s="53">
        <f t="shared" si="1091"/>
        <v>0.30687962962962967</v>
      </c>
      <c r="Y3297" s="53">
        <f t="shared" si="1092"/>
        <v>0.34326880962962969</v>
      </c>
      <c r="Z3297" s="53">
        <f t="shared" si="1093"/>
        <v>0.15343981481481483</v>
      </c>
      <c r="AA3297" s="53">
        <f t="shared" si="1094"/>
        <v>0.17163440481481484</v>
      </c>
      <c r="AB3297" s="50">
        <f t="shared" si="1095"/>
        <v>3553</v>
      </c>
      <c r="AC3297" s="50">
        <f t="shared" si="1083"/>
        <v>2017</v>
      </c>
      <c r="AD3297" s="50">
        <f t="shared" si="1096"/>
        <v>6</v>
      </c>
      <c r="AE3297" s="56">
        <f t="shared" si="1097"/>
        <v>201706</v>
      </c>
      <c r="AF3297" s="56">
        <f t="shared" si="1085"/>
        <v>23</v>
      </c>
      <c r="AG3297" s="58">
        <f t="shared" si="1103"/>
        <v>0</v>
      </c>
      <c r="AH3297" s="56">
        <f t="shared" si="1098"/>
        <v>4</v>
      </c>
      <c r="AI3297" s="53">
        <f t="shared" si="1099"/>
        <v>0.32507421962962968</v>
      </c>
      <c r="AJ3297" s="56">
        <f t="shared" si="1100"/>
        <v>0</v>
      </c>
    </row>
    <row r="3298" spans="1:36" x14ac:dyDescent="0.25">
      <c r="A3298" s="50">
        <v>3243</v>
      </c>
      <c r="B3298" s="51">
        <v>42890</v>
      </c>
      <c r="C3298" s="75">
        <f t="shared" si="1084"/>
        <v>42890</v>
      </c>
      <c r="D3298" s="50" t="s">
        <v>707</v>
      </c>
      <c r="E3298" s="50">
        <v>1</v>
      </c>
      <c r="F3298" s="50">
        <v>0</v>
      </c>
      <c r="G3298" s="50">
        <v>15</v>
      </c>
      <c r="H3298" s="50">
        <v>41</v>
      </c>
      <c r="I3298" s="53">
        <f t="shared" si="1086"/>
        <v>1.0891203703703703E-2</v>
      </c>
      <c r="J3298" s="54">
        <f t="shared" si="1087"/>
        <v>1.0891203703703703E-2</v>
      </c>
      <c r="K3298" s="50" t="s">
        <v>1925</v>
      </c>
      <c r="L3298" s="50" t="s">
        <v>971</v>
      </c>
      <c r="M3298" s="55">
        <f t="shared" si="1088"/>
        <v>3.8257173219978777</v>
      </c>
      <c r="N3298" s="50">
        <v>0</v>
      </c>
      <c r="O3298" s="50" t="s">
        <v>255</v>
      </c>
      <c r="S3298" s="151">
        <f t="shared" si="1089"/>
        <v>0</v>
      </c>
      <c r="T3298" s="151">
        <f t="shared" si="1090"/>
        <v>0</v>
      </c>
      <c r="V3298" s="393">
        <f t="shared" si="1101"/>
        <v>0</v>
      </c>
      <c r="W3298" s="393">
        <f t="shared" si="1102"/>
        <v>0</v>
      </c>
      <c r="X3298" s="53">
        <f t="shared" si="1091"/>
        <v>0.28534953703703703</v>
      </c>
      <c r="Y3298" s="53">
        <f t="shared" si="1092"/>
        <v>0.32173871703703705</v>
      </c>
      <c r="Z3298" s="53">
        <f t="shared" si="1093"/>
        <v>0.14267476851851851</v>
      </c>
      <c r="AA3298" s="53">
        <f t="shared" si="1094"/>
        <v>0.16086935851851852</v>
      </c>
      <c r="AB3298" s="50">
        <f t="shared" si="1095"/>
        <v>3492</v>
      </c>
      <c r="AC3298" s="50">
        <f t="shared" si="1083"/>
        <v>2017</v>
      </c>
      <c r="AD3298" s="50">
        <f t="shared" si="1096"/>
        <v>6</v>
      </c>
      <c r="AE3298" s="56">
        <f t="shared" si="1097"/>
        <v>201706</v>
      </c>
      <c r="AF3298" s="56">
        <f t="shared" si="1085"/>
        <v>23</v>
      </c>
      <c r="AG3298" s="58">
        <f t="shared" si="1103"/>
        <v>0</v>
      </c>
      <c r="AH3298" s="56">
        <f t="shared" si="1098"/>
        <v>4</v>
      </c>
      <c r="AI3298" s="53">
        <f t="shared" si="1099"/>
        <v>0.30354412703703704</v>
      </c>
      <c r="AJ3298" s="56">
        <f t="shared" si="1100"/>
        <v>0</v>
      </c>
    </row>
    <row r="3299" spans="1:36" x14ac:dyDescent="0.25">
      <c r="A3299" s="50">
        <v>3244</v>
      </c>
      <c r="B3299" s="51">
        <v>42890</v>
      </c>
      <c r="C3299" s="75">
        <f t="shared" si="1084"/>
        <v>42890</v>
      </c>
      <c r="D3299" s="50" t="s">
        <v>708</v>
      </c>
      <c r="E3299" s="50">
        <v>1</v>
      </c>
      <c r="F3299" s="50">
        <v>0</v>
      </c>
      <c r="G3299" s="50">
        <v>12</v>
      </c>
      <c r="H3299" s="50">
        <v>19</v>
      </c>
      <c r="I3299" s="53">
        <f t="shared" si="1086"/>
        <v>8.5532407407407415E-3</v>
      </c>
      <c r="J3299" s="54">
        <f t="shared" si="1087"/>
        <v>8.5532407407407415E-3</v>
      </c>
      <c r="K3299" s="50" t="s">
        <v>1925</v>
      </c>
      <c r="L3299" s="50" t="s">
        <v>971</v>
      </c>
      <c r="M3299" s="55">
        <f t="shared" si="1088"/>
        <v>4.8714479025710453</v>
      </c>
      <c r="N3299" s="50">
        <v>0</v>
      </c>
      <c r="O3299" s="50" t="s">
        <v>255</v>
      </c>
      <c r="S3299" s="151">
        <f t="shared" si="1089"/>
        <v>0</v>
      </c>
      <c r="T3299" s="151">
        <f t="shared" si="1090"/>
        <v>0</v>
      </c>
      <c r="V3299" s="393">
        <f t="shared" si="1101"/>
        <v>0</v>
      </c>
      <c r="W3299" s="393">
        <f t="shared" si="1102"/>
        <v>0</v>
      </c>
      <c r="X3299" s="53">
        <f t="shared" si="1091"/>
        <v>0.22409490740740742</v>
      </c>
      <c r="Y3299" s="53">
        <f t="shared" si="1092"/>
        <v>0.26048408740740742</v>
      </c>
      <c r="Z3299" s="53">
        <f t="shared" si="1093"/>
        <v>0.11204745370370371</v>
      </c>
      <c r="AA3299" s="53">
        <f t="shared" si="1094"/>
        <v>0.13024204370370371</v>
      </c>
      <c r="AB3299" s="50">
        <f t="shared" si="1095"/>
        <v>3106</v>
      </c>
      <c r="AC3299" s="50">
        <f t="shared" si="1083"/>
        <v>2017</v>
      </c>
      <c r="AD3299" s="50">
        <f t="shared" si="1096"/>
        <v>6</v>
      </c>
      <c r="AE3299" s="56">
        <f t="shared" si="1097"/>
        <v>201706</v>
      </c>
      <c r="AF3299" s="56">
        <f t="shared" si="1085"/>
        <v>23</v>
      </c>
      <c r="AG3299" s="58">
        <f t="shared" si="1103"/>
        <v>0</v>
      </c>
      <c r="AH3299" s="56">
        <f t="shared" si="1098"/>
        <v>4</v>
      </c>
      <c r="AI3299" s="53">
        <f t="shared" si="1099"/>
        <v>0.24228949740740741</v>
      </c>
      <c r="AJ3299" s="56">
        <f t="shared" si="1100"/>
        <v>0</v>
      </c>
    </row>
    <row r="3300" spans="1:36" ht="15.75" customHeight="1" x14ac:dyDescent="0.25">
      <c r="A3300" s="50">
        <v>3245</v>
      </c>
      <c r="B3300" s="51">
        <v>42890</v>
      </c>
      <c r="C3300" s="75">
        <f t="shared" si="1084"/>
        <v>42890</v>
      </c>
      <c r="D3300" s="50" t="s">
        <v>709</v>
      </c>
      <c r="E3300" s="50">
        <v>1</v>
      </c>
      <c r="F3300" s="50">
        <v>0</v>
      </c>
      <c r="G3300" s="50">
        <v>14</v>
      </c>
      <c r="H3300" s="50">
        <v>40</v>
      </c>
      <c r="I3300" s="53">
        <f t="shared" si="1086"/>
        <v>1.0185185185185184E-2</v>
      </c>
      <c r="J3300" s="54">
        <f t="shared" si="1087"/>
        <v>1.0185185185185184E-2</v>
      </c>
      <c r="K3300" s="50" t="s">
        <v>1925</v>
      </c>
      <c r="L3300" s="50" t="s">
        <v>971</v>
      </c>
      <c r="M3300" s="55">
        <f t="shared" si="1088"/>
        <v>4.0909090909090944</v>
      </c>
      <c r="N3300" s="50">
        <v>0</v>
      </c>
      <c r="O3300" s="50" t="s">
        <v>255</v>
      </c>
      <c r="S3300" s="151">
        <f t="shared" si="1089"/>
        <v>0</v>
      </c>
      <c r="T3300" s="151">
        <f t="shared" si="1090"/>
        <v>0</v>
      </c>
      <c r="V3300" s="393">
        <f t="shared" si="1101"/>
        <v>0</v>
      </c>
      <c r="W3300" s="393">
        <f t="shared" si="1102"/>
        <v>0</v>
      </c>
      <c r="X3300" s="53">
        <f t="shared" si="1091"/>
        <v>0.26685185185185184</v>
      </c>
      <c r="Y3300" s="53">
        <f t="shared" si="1092"/>
        <v>0.30324103185185181</v>
      </c>
      <c r="Z3300" s="53">
        <f t="shared" si="1093"/>
        <v>0.13342592592592592</v>
      </c>
      <c r="AA3300" s="53">
        <f t="shared" si="1094"/>
        <v>0.1516205159259259</v>
      </c>
      <c r="AB3300" s="50">
        <f t="shared" si="1095"/>
        <v>3410</v>
      </c>
      <c r="AC3300" s="50">
        <f t="shared" si="1083"/>
        <v>2017</v>
      </c>
      <c r="AD3300" s="50">
        <f t="shared" si="1096"/>
        <v>6</v>
      </c>
      <c r="AE3300" s="56">
        <f t="shared" si="1097"/>
        <v>201706</v>
      </c>
      <c r="AF3300" s="56">
        <f t="shared" si="1085"/>
        <v>23</v>
      </c>
      <c r="AG3300" s="58">
        <f t="shared" si="1103"/>
        <v>0</v>
      </c>
      <c r="AH3300" s="56">
        <f t="shared" si="1098"/>
        <v>4</v>
      </c>
      <c r="AI3300" s="53">
        <f t="shared" si="1099"/>
        <v>0.2850464418518518</v>
      </c>
      <c r="AJ3300" s="56">
        <f t="shared" si="1100"/>
        <v>0</v>
      </c>
    </row>
    <row r="3301" spans="1:36" x14ac:dyDescent="0.25">
      <c r="A3301" s="50">
        <v>3246</v>
      </c>
      <c r="B3301" s="51">
        <v>42890</v>
      </c>
      <c r="C3301" s="75">
        <f t="shared" si="1084"/>
        <v>42890</v>
      </c>
      <c r="D3301" s="50" t="s">
        <v>710</v>
      </c>
      <c r="E3301" s="50">
        <v>1</v>
      </c>
      <c r="F3301" s="50">
        <v>0</v>
      </c>
      <c r="G3301" s="50">
        <v>12</v>
      </c>
      <c r="H3301" s="50">
        <v>42</v>
      </c>
      <c r="I3301" s="53">
        <f t="shared" si="1086"/>
        <v>8.819444444444444E-3</v>
      </c>
      <c r="J3301" s="54">
        <f t="shared" si="1087"/>
        <v>8.819444444444444E-3</v>
      </c>
      <c r="K3301" s="50" t="s">
        <v>1925</v>
      </c>
      <c r="L3301" s="50" t="s">
        <v>971</v>
      </c>
      <c r="M3301" s="55">
        <f t="shared" si="1088"/>
        <v>4.7244094488189017</v>
      </c>
      <c r="N3301" s="50">
        <v>0</v>
      </c>
      <c r="O3301" s="50" t="s">
        <v>255</v>
      </c>
      <c r="S3301" s="151">
        <f t="shared" si="1089"/>
        <v>0</v>
      </c>
      <c r="T3301" s="151">
        <f t="shared" si="1090"/>
        <v>0</v>
      </c>
      <c r="V3301" s="393">
        <f t="shared" si="1101"/>
        <v>0</v>
      </c>
      <c r="W3301" s="393">
        <f t="shared" si="1102"/>
        <v>0</v>
      </c>
      <c r="X3301" s="53">
        <f t="shared" si="1091"/>
        <v>0.23106944444444444</v>
      </c>
      <c r="Y3301" s="53">
        <f t="shared" si="1092"/>
        <v>0.2674586244444444</v>
      </c>
      <c r="Z3301" s="53">
        <f t="shared" si="1093"/>
        <v>0.11553472222222222</v>
      </c>
      <c r="AA3301" s="53">
        <f t="shared" si="1094"/>
        <v>0.1337293122222222</v>
      </c>
      <c r="AB3301" s="50">
        <f t="shared" si="1095"/>
        <v>3187</v>
      </c>
      <c r="AC3301" s="50">
        <f t="shared" ref="AC3301:AC3364" si="1104">YEAR(B3301)</f>
        <v>2017</v>
      </c>
      <c r="AD3301" s="50">
        <f t="shared" si="1096"/>
        <v>6</v>
      </c>
      <c r="AE3301" s="56">
        <f t="shared" si="1097"/>
        <v>201706</v>
      </c>
      <c r="AF3301" s="56">
        <f t="shared" si="1085"/>
        <v>23</v>
      </c>
      <c r="AG3301" s="58">
        <f t="shared" si="1103"/>
        <v>0</v>
      </c>
      <c r="AH3301" s="56">
        <f t="shared" si="1098"/>
        <v>4</v>
      </c>
      <c r="AI3301" s="53">
        <f t="shared" si="1099"/>
        <v>0.24926403444444442</v>
      </c>
      <c r="AJ3301" s="56">
        <f t="shared" si="1100"/>
        <v>0</v>
      </c>
    </row>
    <row r="3302" spans="1:36" x14ac:dyDescent="0.25">
      <c r="A3302" s="50">
        <v>3231</v>
      </c>
      <c r="B3302" s="51">
        <v>42893</v>
      </c>
      <c r="C3302" s="75">
        <f t="shared" si="1084"/>
        <v>42893</v>
      </c>
      <c r="D3302" s="50" t="s">
        <v>1223</v>
      </c>
      <c r="E3302" s="50">
        <v>3.2</v>
      </c>
      <c r="F3302" s="50">
        <v>0</v>
      </c>
      <c r="G3302" s="50">
        <v>35</v>
      </c>
      <c r="H3302" s="50">
        <v>21</v>
      </c>
      <c r="I3302" s="53">
        <f t="shared" si="1086"/>
        <v>2.4548611111111115E-2</v>
      </c>
      <c r="J3302" s="54">
        <f t="shared" si="1087"/>
        <v>7.6714409722222227E-3</v>
      </c>
      <c r="K3302" s="50" t="s">
        <v>1889</v>
      </c>
      <c r="L3302" s="50" t="s">
        <v>1357</v>
      </c>
      <c r="M3302" s="55">
        <f t="shared" si="1088"/>
        <v>5.4314002828854351</v>
      </c>
      <c r="N3302" s="50">
        <v>127</v>
      </c>
      <c r="O3302" s="50" t="s">
        <v>255</v>
      </c>
      <c r="S3302" s="151">
        <f t="shared" si="1089"/>
        <v>0.20099175347222223</v>
      </c>
      <c r="T3302" s="151">
        <f t="shared" si="1090"/>
        <v>0.10049587673611111</v>
      </c>
      <c r="V3302" s="393">
        <f t="shared" si="1101"/>
        <v>0</v>
      </c>
      <c r="W3302" s="393">
        <f t="shared" si="1102"/>
        <v>0</v>
      </c>
      <c r="X3302" s="53">
        <f t="shared" si="1091"/>
        <v>0.20099175347222223</v>
      </c>
      <c r="Y3302" s="53">
        <f t="shared" si="1092"/>
        <v>0.23738093347222222</v>
      </c>
      <c r="Z3302" s="53">
        <f t="shared" si="1093"/>
        <v>0.10049587673611111</v>
      </c>
      <c r="AA3302" s="53">
        <f t="shared" si="1094"/>
        <v>0.11869046673611111</v>
      </c>
      <c r="AB3302" s="50">
        <f t="shared" si="1095"/>
        <v>2537</v>
      </c>
      <c r="AC3302" s="50">
        <f t="shared" si="1104"/>
        <v>2017</v>
      </c>
      <c r="AD3302" s="50">
        <f t="shared" si="1096"/>
        <v>6</v>
      </c>
      <c r="AE3302" s="56">
        <f t="shared" si="1097"/>
        <v>201706</v>
      </c>
      <c r="AF3302" s="56">
        <f t="shared" si="1085"/>
        <v>23</v>
      </c>
      <c r="AG3302" s="58">
        <f t="shared" si="1103"/>
        <v>2</v>
      </c>
      <c r="AH3302" s="56">
        <f t="shared" si="1098"/>
        <v>7</v>
      </c>
      <c r="AI3302" s="53">
        <f t="shared" si="1099"/>
        <v>0.21918634347222221</v>
      </c>
      <c r="AJ3302" s="56">
        <f t="shared" si="1100"/>
        <v>13.664</v>
      </c>
    </row>
    <row r="3303" spans="1:36" x14ac:dyDescent="0.25">
      <c r="A3303" s="50">
        <v>3232</v>
      </c>
      <c r="B3303" s="51">
        <v>42894</v>
      </c>
      <c r="C3303" s="75">
        <f t="shared" si="1084"/>
        <v>42894</v>
      </c>
      <c r="D3303" s="50" t="s">
        <v>1223</v>
      </c>
      <c r="E3303" s="50">
        <v>4.55</v>
      </c>
      <c r="F3303" s="50">
        <v>0</v>
      </c>
      <c r="G3303" s="50">
        <v>45</v>
      </c>
      <c r="H3303" s="50">
        <v>9</v>
      </c>
      <c r="I3303" s="53">
        <f t="shared" si="1086"/>
        <v>3.1354166666666662E-2</v>
      </c>
      <c r="J3303" s="54">
        <f t="shared" si="1087"/>
        <v>6.89102564102564E-3</v>
      </c>
      <c r="K3303" s="50" t="s">
        <v>1889</v>
      </c>
      <c r="L3303" s="50" t="s">
        <v>1949</v>
      </c>
      <c r="M3303" s="55">
        <f t="shared" si="1088"/>
        <v>6.0465116279069822</v>
      </c>
      <c r="N3303" s="50">
        <v>163</v>
      </c>
      <c r="O3303" s="50" t="s">
        <v>255</v>
      </c>
      <c r="S3303" s="151">
        <f t="shared" si="1089"/>
        <v>0.18054487179487178</v>
      </c>
      <c r="T3303" s="151">
        <f t="shared" si="1090"/>
        <v>9.0272435897435888E-2</v>
      </c>
      <c r="V3303" s="393">
        <f t="shared" si="1101"/>
        <v>0</v>
      </c>
      <c r="W3303" s="393">
        <f t="shared" si="1102"/>
        <v>0</v>
      </c>
      <c r="X3303" s="53">
        <f t="shared" si="1091"/>
        <v>0.18054487179487178</v>
      </c>
      <c r="Y3303" s="53">
        <f t="shared" si="1092"/>
        <v>0.21693405179487174</v>
      </c>
      <c r="Z3303" s="53">
        <f t="shared" si="1093"/>
        <v>9.0272435897435888E-2</v>
      </c>
      <c r="AA3303" s="53">
        <f t="shared" si="1094"/>
        <v>0.10846702589743587</v>
      </c>
      <c r="AB3303" s="50">
        <f t="shared" si="1095"/>
        <v>1644</v>
      </c>
      <c r="AC3303" s="50">
        <f t="shared" si="1104"/>
        <v>2017</v>
      </c>
      <c r="AD3303" s="50">
        <f t="shared" si="1096"/>
        <v>6</v>
      </c>
      <c r="AE3303" s="56">
        <f t="shared" si="1097"/>
        <v>201706</v>
      </c>
      <c r="AF3303" s="56">
        <f t="shared" si="1085"/>
        <v>23</v>
      </c>
      <c r="AG3303" s="58">
        <f t="shared" si="1103"/>
        <v>0</v>
      </c>
      <c r="AH3303" s="56">
        <f t="shared" si="1098"/>
        <v>8</v>
      </c>
      <c r="AI3303" s="53">
        <f t="shared" si="1099"/>
        <v>0.19873946179487176</v>
      </c>
      <c r="AJ3303" s="56">
        <f t="shared" si="1100"/>
        <v>19.428499999999996</v>
      </c>
    </row>
    <row r="3304" spans="1:36" ht="15.75" customHeight="1" x14ac:dyDescent="0.25">
      <c r="A3304" s="50">
        <v>3233</v>
      </c>
      <c r="B3304" s="51">
        <v>42895</v>
      </c>
      <c r="C3304" s="75">
        <f t="shared" si="1084"/>
        <v>42895</v>
      </c>
      <c r="D3304" s="50" t="s">
        <v>1224</v>
      </c>
      <c r="E3304" s="50">
        <v>10.5</v>
      </c>
      <c r="F3304" s="50">
        <v>0</v>
      </c>
      <c r="G3304" s="50">
        <v>44</v>
      </c>
      <c r="H3304" s="50">
        <v>50</v>
      </c>
      <c r="I3304" s="53">
        <f t="shared" si="1086"/>
        <v>3.1134259259259261E-2</v>
      </c>
      <c r="J3304" s="54">
        <f t="shared" si="1087"/>
        <v>2.9651675485008822E-3</v>
      </c>
      <c r="K3304" s="50" t="s">
        <v>1340</v>
      </c>
      <c r="L3304" s="50" t="s">
        <v>1860</v>
      </c>
      <c r="M3304" s="55">
        <f t="shared" si="1088"/>
        <v>14.052044609665437</v>
      </c>
      <c r="N3304" s="50">
        <v>0</v>
      </c>
      <c r="O3304" s="50" t="s">
        <v>255</v>
      </c>
      <c r="S3304" s="151">
        <f t="shared" si="1089"/>
        <v>0.33209876543209882</v>
      </c>
      <c r="T3304" s="151">
        <f t="shared" si="1090"/>
        <v>0.16604938271604941</v>
      </c>
      <c r="V3304" s="393">
        <f t="shared" si="1101"/>
        <v>0</v>
      </c>
      <c r="W3304" s="393">
        <f t="shared" si="1102"/>
        <v>0</v>
      </c>
      <c r="X3304" s="53">
        <f t="shared" si="1091"/>
        <v>7.7687389770723106E-2</v>
      </c>
      <c r="Y3304" s="53">
        <f t="shared" si="1092"/>
        <v>0.11407656977072311</v>
      </c>
      <c r="Z3304" s="53">
        <f t="shared" si="1093"/>
        <v>3.8843694885361553E-2</v>
      </c>
      <c r="AA3304" s="53">
        <f t="shared" si="1094"/>
        <v>5.7038284885361556E-2</v>
      </c>
      <c r="AB3304" s="50">
        <f t="shared" si="1095"/>
        <v>725</v>
      </c>
      <c r="AC3304" s="50">
        <f t="shared" si="1104"/>
        <v>2017</v>
      </c>
      <c r="AD3304" s="50">
        <f t="shared" si="1096"/>
        <v>6</v>
      </c>
      <c r="AE3304" s="56">
        <f t="shared" si="1097"/>
        <v>201706</v>
      </c>
      <c r="AF3304" s="56">
        <f t="shared" si="1085"/>
        <v>23</v>
      </c>
      <c r="AG3304" s="58">
        <f t="shared" si="1103"/>
        <v>0</v>
      </c>
      <c r="AH3304" s="56">
        <f t="shared" si="1098"/>
        <v>9</v>
      </c>
      <c r="AI3304" s="53">
        <f t="shared" si="1099"/>
        <v>9.5881979770723103E-2</v>
      </c>
      <c r="AJ3304" s="56">
        <f t="shared" si="1100"/>
        <v>10.5</v>
      </c>
    </row>
    <row r="3305" spans="1:36" x14ac:dyDescent="0.25">
      <c r="A3305" s="50">
        <v>3247</v>
      </c>
      <c r="B3305" s="51">
        <v>42895</v>
      </c>
      <c r="C3305" s="75">
        <f t="shared" si="1084"/>
        <v>42895</v>
      </c>
      <c r="D3305" s="50" t="s">
        <v>1223</v>
      </c>
      <c r="E3305" s="50">
        <v>3.1</v>
      </c>
      <c r="F3305" s="50">
        <v>0</v>
      </c>
      <c r="G3305" s="50">
        <v>32</v>
      </c>
      <c r="H3305" s="50">
        <v>18</v>
      </c>
      <c r="I3305" s="53">
        <f t="shared" si="1086"/>
        <v>2.2430555555555554E-2</v>
      </c>
      <c r="J3305" s="54">
        <f t="shared" si="1087"/>
        <v>7.2356630824372756E-3</v>
      </c>
      <c r="K3305" s="50" t="s">
        <v>1889</v>
      </c>
      <c r="L3305" s="50" t="s">
        <v>1690</v>
      </c>
      <c r="M3305" s="55">
        <f t="shared" si="1088"/>
        <v>5.7585139318885501</v>
      </c>
      <c r="N3305" s="50">
        <v>0</v>
      </c>
      <c r="O3305" s="50" t="s">
        <v>201</v>
      </c>
      <c r="S3305" s="151">
        <f t="shared" si="1089"/>
        <v>0.18957437275985661</v>
      </c>
      <c r="T3305" s="151">
        <f t="shared" si="1090"/>
        <v>9.4787186379928307E-2</v>
      </c>
      <c r="V3305" s="393">
        <f t="shared" si="1101"/>
        <v>0</v>
      </c>
      <c r="W3305" s="393">
        <f t="shared" si="1102"/>
        <v>0</v>
      </c>
      <c r="X3305" s="53">
        <f t="shared" si="1091"/>
        <v>0.18957437275985661</v>
      </c>
      <c r="Y3305" s="53">
        <f t="shared" si="1092"/>
        <v>0.22596355275985661</v>
      </c>
      <c r="Z3305" s="53">
        <f t="shared" si="1093"/>
        <v>9.4787186379928307E-2</v>
      </c>
      <c r="AA3305" s="53">
        <f t="shared" si="1094"/>
        <v>0.1129817763799283</v>
      </c>
      <c r="AB3305" s="50">
        <f t="shared" si="1095"/>
        <v>2089</v>
      </c>
      <c r="AC3305" s="50">
        <f t="shared" si="1104"/>
        <v>2017</v>
      </c>
      <c r="AD3305" s="50">
        <f t="shared" si="1096"/>
        <v>6</v>
      </c>
      <c r="AE3305" s="56">
        <f t="shared" si="1097"/>
        <v>201706</v>
      </c>
      <c r="AF3305" s="56">
        <f t="shared" si="1085"/>
        <v>23</v>
      </c>
      <c r="AG3305" s="58">
        <f t="shared" si="1103"/>
        <v>0</v>
      </c>
      <c r="AH3305" s="56">
        <f t="shared" si="1098"/>
        <v>9</v>
      </c>
      <c r="AI3305" s="53">
        <f t="shared" si="1099"/>
        <v>0.20776896275985662</v>
      </c>
      <c r="AJ3305" s="56">
        <f t="shared" si="1100"/>
        <v>13.236999999999998</v>
      </c>
    </row>
    <row r="3306" spans="1:36" x14ac:dyDescent="0.25">
      <c r="A3306" s="50">
        <v>3248</v>
      </c>
      <c r="B3306" s="51">
        <v>42896</v>
      </c>
      <c r="C3306" s="75">
        <f t="shared" si="1084"/>
        <v>42896</v>
      </c>
      <c r="D3306" s="50" t="s">
        <v>1224</v>
      </c>
      <c r="E3306" s="50">
        <v>61</v>
      </c>
      <c r="F3306" s="50">
        <v>4</v>
      </c>
      <c r="G3306" s="50">
        <v>12</v>
      </c>
      <c r="H3306" s="50">
        <v>33</v>
      </c>
      <c r="I3306" s="53">
        <f t="shared" si="1086"/>
        <v>0.17538194444444444</v>
      </c>
      <c r="J3306" s="54">
        <f t="shared" si="1087"/>
        <v>2.8751138433515482E-3</v>
      </c>
      <c r="K3306" s="50" t="s">
        <v>1340</v>
      </c>
      <c r="L3306" s="50" t="s">
        <v>1950</v>
      </c>
      <c r="M3306" s="55">
        <f t="shared" si="1088"/>
        <v>14.492179766382906</v>
      </c>
      <c r="N3306" s="50">
        <v>0</v>
      </c>
      <c r="O3306" s="50" t="s">
        <v>228</v>
      </c>
      <c r="S3306" s="151">
        <f t="shared" si="1089"/>
        <v>0.32201275045537342</v>
      </c>
      <c r="T3306" s="151">
        <f t="shared" si="1090"/>
        <v>0.16100637522768671</v>
      </c>
      <c r="V3306" s="393">
        <f t="shared" si="1101"/>
        <v>0</v>
      </c>
      <c r="W3306" s="393">
        <f t="shared" si="1102"/>
        <v>0</v>
      </c>
      <c r="X3306" s="53">
        <f t="shared" si="1091"/>
        <v>7.5327982695810564E-2</v>
      </c>
      <c r="Y3306" s="53">
        <f t="shared" si="1092"/>
        <v>0.11171716269581056</v>
      </c>
      <c r="Z3306" s="53">
        <f t="shared" si="1093"/>
        <v>3.7663991347905282E-2</v>
      </c>
      <c r="AA3306" s="53">
        <f t="shared" si="1094"/>
        <v>5.5858581347905278E-2</v>
      </c>
      <c r="AB3306" s="50">
        <f t="shared" si="1095"/>
        <v>676</v>
      </c>
      <c r="AC3306" s="50">
        <f t="shared" si="1104"/>
        <v>2017</v>
      </c>
      <c r="AD3306" s="50">
        <f t="shared" si="1096"/>
        <v>6</v>
      </c>
      <c r="AE3306" s="56">
        <f t="shared" si="1097"/>
        <v>201706</v>
      </c>
      <c r="AF3306" s="56">
        <f t="shared" si="1085"/>
        <v>23</v>
      </c>
      <c r="AG3306" s="58">
        <f t="shared" si="1103"/>
        <v>0</v>
      </c>
      <c r="AH3306" s="56">
        <f t="shared" si="1098"/>
        <v>10</v>
      </c>
      <c r="AI3306" s="53">
        <f t="shared" si="1099"/>
        <v>9.352257269581056E-2</v>
      </c>
      <c r="AJ3306" s="56">
        <f t="shared" si="1100"/>
        <v>61</v>
      </c>
    </row>
    <row r="3307" spans="1:36" ht="15.75" customHeight="1" x14ac:dyDescent="0.25">
      <c r="A3307" s="50">
        <v>3249</v>
      </c>
      <c r="B3307" s="51">
        <v>42898</v>
      </c>
      <c r="C3307" s="75">
        <f t="shared" si="1084"/>
        <v>42898</v>
      </c>
      <c r="D3307" s="50" t="s">
        <v>1223</v>
      </c>
      <c r="E3307" s="50">
        <v>3.1</v>
      </c>
      <c r="F3307" s="50">
        <v>0</v>
      </c>
      <c r="G3307" s="50">
        <v>35</v>
      </c>
      <c r="H3307" s="50">
        <v>14</v>
      </c>
      <c r="I3307" s="53">
        <f t="shared" si="1086"/>
        <v>2.4467592592592593E-2</v>
      </c>
      <c r="J3307" s="54">
        <f t="shared" si="1087"/>
        <v>7.8927718040621257E-3</v>
      </c>
      <c r="K3307" s="50" t="s">
        <v>1946</v>
      </c>
      <c r="L3307" s="50" t="s">
        <v>1814</v>
      </c>
      <c r="M3307" s="55">
        <f t="shared" si="1088"/>
        <v>5.2790917691579988</v>
      </c>
      <c r="N3307" s="50">
        <v>140</v>
      </c>
      <c r="O3307" s="50" t="s">
        <v>201</v>
      </c>
      <c r="S3307" s="151">
        <f t="shared" si="1089"/>
        <v>0.20679062126642769</v>
      </c>
      <c r="T3307" s="151">
        <f t="shared" si="1090"/>
        <v>0.10339531063321385</v>
      </c>
      <c r="V3307" s="393">
        <f t="shared" si="1101"/>
        <v>0</v>
      </c>
      <c r="W3307" s="393">
        <f t="shared" si="1102"/>
        <v>0</v>
      </c>
      <c r="X3307" s="53">
        <f t="shared" si="1091"/>
        <v>0.20679062126642769</v>
      </c>
      <c r="Y3307" s="53">
        <f t="shared" si="1092"/>
        <v>0.24317980126642769</v>
      </c>
      <c r="Z3307" s="53">
        <f t="shared" si="1093"/>
        <v>0.10339531063321385</v>
      </c>
      <c r="AA3307" s="53">
        <f t="shared" si="1094"/>
        <v>0.12158990063321384</v>
      </c>
      <c r="AB3307" s="50">
        <f t="shared" si="1095"/>
        <v>2735</v>
      </c>
      <c r="AC3307" s="50">
        <f t="shared" si="1104"/>
        <v>2017</v>
      </c>
      <c r="AD3307" s="50">
        <f t="shared" si="1096"/>
        <v>6</v>
      </c>
      <c r="AE3307" s="56">
        <f t="shared" si="1097"/>
        <v>201706</v>
      </c>
      <c r="AF3307" s="56">
        <f t="shared" si="1085"/>
        <v>24</v>
      </c>
      <c r="AG3307" s="58">
        <f t="shared" si="1103"/>
        <v>1</v>
      </c>
      <c r="AH3307" s="56">
        <f t="shared" si="1098"/>
        <v>12</v>
      </c>
      <c r="AI3307" s="53">
        <f t="shared" si="1099"/>
        <v>0.22498521126642768</v>
      </c>
      <c r="AJ3307" s="56">
        <f t="shared" si="1100"/>
        <v>13.236999999999998</v>
      </c>
    </row>
    <row r="3308" spans="1:36" x14ac:dyDescent="0.25">
      <c r="A3308" s="50">
        <v>3250</v>
      </c>
      <c r="B3308" s="51">
        <v>42900</v>
      </c>
      <c r="C3308" s="75">
        <f t="shared" si="1084"/>
        <v>42900</v>
      </c>
      <c r="D3308" s="50" t="s">
        <v>1223</v>
      </c>
      <c r="E3308" s="50">
        <v>3.1</v>
      </c>
      <c r="F3308" s="50">
        <v>0</v>
      </c>
      <c r="G3308" s="50">
        <v>36</v>
      </c>
      <c r="H3308" s="50">
        <v>14</v>
      </c>
      <c r="I3308" s="53">
        <f t="shared" si="1086"/>
        <v>2.5162037037037038E-2</v>
      </c>
      <c r="J3308" s="54">
        <f t="shared" si="1087"/>
        <v>8.1167861409796888E-3</v>
      </c>
      <c r="K3308" s="50" t="s">
        <v>1946</v>
      </c>
      <c r="L3308" s="50" t="s">
        <v>1814</v>
      </c>
      <c r="M3308" s="55">
        <f t="shared" si="1088"/>
        <v>5.1333946642134354</v>
      </c>
      <c r="N3308" s="50">
        <v>124</v>
      </c>
      <c r="O3308" s="50" t="s">
        <v>255</v>
      </c>
      <c r="S3308" s="151">
        <f t="shared" si="1089"/>
        <v>0.21265979689366785</v>
      </c>
      <c r="T3308" s="151">
        <f t="shared" si="1090"/>
        <v>0.10632989844683392</v>
      </c>
      <c r="V3308" s="393">
        <f t="shared" si="1101"/>
        <v>0</v>
      </c>
      <c r="W3308" s="393">
        <f t="shared" si="1102"/>
        <v>0</v>
      </c>
      <c r="X3308" s="53">
        <f t="shared" si="1091"/>
        <v>0.21265979689366785</v>
      </c>
      <c r="Y3308" s="53">
        <f t="shared" si="1092"/>
        <v>0.24904897689366784</v>
      </c>
      <c r="Z3308" s="53">
        <f t="shared" si="1093"/>
        <v>0.10632989844683392</v>
      </c>
      <c r="AA3308" s="53">
        <f t="shared" si="1094"/>
        <v>0.12452448844683392</v>
      </c>
      <c r="AB3308" s="50">
        <f t="shared" si="1095"/>
        <v>2878</v>
      </c>
      <c r="AC3308" s="50">
        <f t="shared" si="1104"/>
        <v>2017</v>
      </c>
      <c r="AD3308" s="50">
        <f t="shared" si="1096"/>
        <v>6</v>
      </c>
      <c r="AE3308" s="56">
        <f t="shared" si="1097"/>
        <v>201706</v>
      </c>
      <c r="AF3308" s="56">
        <f t="shared" si="1085"/>
        <v>24</v>
      </c>
      <c r="AG3308" s="58">
        <f t="shared" si="1103"/>
        <v>1</v>
      </c>
      <c r="AH3308" s="56">
        <f t="shared" si="1098"/>
        <v>14</v>
      </c>
      <c r="AI3308" s="53">
        <f t="shared" si="1099"/>
        <v>0.23085438689366783</v>
      </c>
      <c r="AJ3308" s="56">
        <f t="shared" si="1100"/>
        <v>13.236999999999998</v>
      </c>
    </row>
    <row r="3309" spans="1:36" x14ac:dyDescent="0.25">
      <c r="A3309" s="50">
        <v>3251</v>
      </c>
      <c r="B3309" s="51">
        <v>42902</v>
      </c>
      <c r="C3309" s="75">
        <f t="shared" si="1084"/>
        <v>42902</v>
      </c>
      <c r="D3309" s="50" t="s">
        <v>1223</v>
      </c>
      <c r="E3309" s="50">
        <v>3.1</v>
      </c>
      <c r="F3309" s="50">
        <v>0</v>
      </c>
      <c r="G3309" s="50">
        <v>35</v>
      </c>
      <c r="H3309" s="50">
        <v>8</v>
      </c>
      <c r="I3309" s="53">
        <f t="shared" si="1086"/>
        <v>2.4398148148148145E-2</v>
      </c>
      <c r="J3309" s="54">
        <f t="shared" si="1087"/>
        <v>7.8703703703703696E-3</v>
      </c>
      <c r="K3309" s="50" t="s">
        <v>1946</v>
      </c>
      <c r="L3309" s="50" t="s">
        <v>1814</v>
      </c>
      <c r="M3309" s="55">
        <f t="shared" si="1088"/>
        <v>5.2941176470588278</v>
      </c>
      <c r="N3309" s="50">
        <v>140</v>
      </c>
      <c r="O3309" s="50" t="s">
        <v>1952</v>
      </c>
      <c r="S3309" s="151">
        <f t="shared" si="1089"/>
        <v>0.20620370370370367</v>
      </c>
      <c r="T3309" s="151">
        <f t="shared" si="1090"/>
        <v>0.10310185185185183</v>
      </c>
      <c r="V3309" s="393">
        <f t="shared" si="1101"/>
        <v>0</v>
      </c>
      <c r="W3309" s="393">
        <f t="shared" si="1102"/>
        <v>0</v>
      </c>
      <c r="X3309" s="53">
        <f t="shared" si="1091"/>
        <v>0.20620370370370367</v>
      </c>
      <c r="Y3309" s="53">
        <f t="shared" si="1092"/>
        <v>0.24259288370370369</v>
      </c>
      <c r="Z3309" s="53">
        <f t="shared" si="1093"/>
        <v>0.10310185185185183</v>
      </c>
      <c r="AA3309" s="53">
        <f t="shared" si="1094"/>
        <v>0.12129644185185184</v>
      </c>
      <c r="AB3309" s="50">
        <f t="shared" si="1095"/>
        <v>2712</v>
      </c>
      <c r="AC3309" s="50">
        <f t="shared" si="1104"/>
        <v>2017</v>
      </c>
      <c r="AD3309" s="50">
        <f t="shared" si="1096"/>
        <v>6</v>
      </c>
      <c r="AE3309" s="56">
        <f t="shared" si="1097"/>
        <v>201706</v>
      </c>
      <c r="AF3309" s="56">
        <f t="shared" si="1085"/>
        <v>24</v>
      </c>
      <c r="AG3309" s="58">
        <f t="shared" si="1103"/>
        <v>1</v>
      </c>
      <c r="AH3309" s="56">
        <f t="shared" si="1098"/>
        <v>16</v>
      </c>
      <c r="AI3309" s="53">
        <f t="shared" si="1099"/>
        <v>0.22439829370370368</v>
      </c>
      <c r="AJ3309" s="56">
        <f t="shared" si="1100"/>
        <v>13.236999999999998</v>
      </c>
    </row>
    <row r="3310" spans="1:36" ht="15.75" customHeight="1" x14ac:dyDescent="0.25">
      <c r="A3310" s="50">
        <v>3252</v>
      </c>
      <c r="B3310" s="51">
        <v>42902</v>
      </c>
      <c r="C3310" s="75">
        <f t="shared" si="1084"/>
        <v>42902</v>
      </c>
      <c r="D3310" s="50" t="s">
        <v>1225</v>
      </c>
      <c r="E3310" s="50">
        <v>1</v>
      </c>
      <c r="F3310" s="50">
        <v>0</v>
      </c>
      <c r="G3310" s="50">
        <v>39</v>
      </c>
      <c r="H3310" s="50">
        <v>31</v>
      </c>
      <c r="I3310" s="53">
        <f t="shared" si="1086"/>
        <v>2.7442129629629632E-2</v>
      </c>
      <c r="J3310" s="54">
        <f t="shared" si="1087"/>
        <v>2.7442129629629632E-2</v>
      </c>
      <c r="K3310" s="50" t="s">
        <v>949</v>
      </c>
      <c r="L3310" s="50" t="s">
        <v>1947</v>
      </c>
      <c r="M3310" s="55">
        <f t="shared" si="1088"/>
        <v>1.5183466891606927</v>
      </c>
      <c r="N3310" s="50">
        <v>0</v>
      </c>
      <c r="O3310" s="50" t="s">
        <v>1951</v>
      </c>
      <c r="S3310" s="151">
        <f t="shared" si="1089"/>
        <v>6.586111111111112E-2</v>
      </c>
      <c r="T3310" s="151">
        <f t="shared" si="1090"/>
        <v>3.293055555555556E-2</v>
      </c>
      <c r="V3310" s="393">
        <f t="shared" si="1101"/>
        <v>0</v>
      </c>
      <c r="W3310" s="393">
        <f t="shared" si="1102"/>
        <v>0</v>
      </c>
      <c r="X3310" s="53">
        <f t="shared" si="1091"/>
        <v>0.71898379629629638</v>
      </c>
      <c r="Y3310" s="53">
        <f t="shared" si="1092"/>
        <v>0.75537297629629629</v>
      </c>
      <c r="Z3310" s="53">
        <f t="shared" si="1093"/>
        <v>0.35949189814814819</v>
      </c>
      <c r="AA3310" s="53">
        <f t="shared" si="1094"/>
        <v>0.37768648814814815</v>
      </c>
      <c r="AB3310" s="50">
        <f t="shared" si="1095"/>
        <v>3962</v>
      </c>
      <c r="AC3310" s="50">
        <f t="shared" si="1104"/>
        <v>2017</v>
      </c>
      <c r="AD3310" s="50">
        <f t="shared" si="1096"/>
        <v>6</v>
      </c>
      <c r="AE3310" s="56">
        <f t="shared" si="1097"/>
        <v>201706</v>
      </c>
      <c r="AF3310" s="56">
        <f t="shared" si="1085"/>
        <v>24</v>
      </c>
      <c r="AG3310" s="58">
        <f t="shared" si="1103"/>
        <v>0</v>
      </c>
      <c r="AH3310" s="56">
        <f t="shared" si="1098"/>
        <v>16</v>
      </c>
      <c r="AI3310" s="53">
        <f t="shared" si="1099"/>
        <v>0.7371783862962964</v>
      </c>
      <c r="AJ3310" s="56">
        <f t="shared" si="1100"/>
        <v>46.7</v>
      </c>
    </row>
    <row r="3311" spans="1:36" x14ac:dyDescent="0.25">
      <c r="A3311" s="50">
        <v>3253</v>
      </c>
      <c r="B3311" s="51">
        <v>42903</v>
      </c>
      <c r="C3311" s="75">
        <f t="shared" si="1084"/>
        <v>42903</v>
      </c>
      <c r="D3311" s="50" t="s">
        <v>1224</v>
      </c>
      <c r="E3311" s="50">
        <v>25</v>
      </c>
      <c r="F3311" s="50">
        <v>1</v>
      </c>
      <c r="G3311" s="50">
        <v>22</v>
      </c>
      <c r="H3311" s="50">
        <v>32</v>
      </c>
      <c r="I3311" s="53">
        <f t="shared" si="1086"/>
        <v>5.7314814814814818E-2</v>
      </c>
      <c r="J3311" s="54">
        <f t="shared" si="1087"/>
        <v>2.2925925925925926E-3</v>
      </c>
      <c r="K3311" s="50" t="s">
        <v>1340</v>
      </c>
      <c r="L3311" s="50" t="s">
        <v>41</v>
      </c>
      <c r="M3311" s="55">
        <f t="shared" si="1088"/>
        <v>18.174474959612294</v>
      </c>
      <c r="N3311" s="50">
        <v>0</v>
      </c>
      <c r="O3311" s="50" t="s">
        <v>201</v>
      </c>
      <c r="S3311" s="151">
        <f t="shared" si="1089"/>
        <v>0.25677037037037037</v>
      </c>
      <c r="T3311" s="151">
        <f t="shared" si="1090"/>
        <v>0.12838518518518519</v>
      </c>
      <c r="V3311" s="393">
        <f t="shared" si="1101"/>
        <v>0</v>
      </c>
      <c r="W3311" s="393">
        <f t="shared" si="1102"/>
        <v>0</v>
      </c>
      <c r="X3311" s="53">
        <f t="shared" si="1091"/>
        <v>6.0065925925925925E-2</v>
      </c>
      <c r="Y3311" s="53">
        <f t="shared" si="1092"/>
        <v>9.6455105925925932E-2</v>
      </c>
      <c r="Z3311" s="53">
        <f t="shared" si="1093"/>
        <v>3.0032962962962963E-2</v>
      </c>
      <c r="AA3311" s="53">
        <f t="shared" si="1094"/>
        <v>4.8227552962962966E-2</v>
      </c>
      <c r="AB3311" s="50">
        <f t="shared" si="1095"/>
        <v>292</v>
      </c>
      <c r="AC3311" s="50">
        <f t="shared" si="1104"/>
        <v>2017</v>
      </c>
      <c r="AD3311" s="50">
        <f t="shared" si="1096"/>
        <v>6</v>
      </c>
      <c r="AE3311" s="56">
        <f t="shared" si="1097"/>
        <v>201706</v>
      </c>
      <c r="AF3311" s="56">
        <f t="shared" si="1085"/>
        <v>24</v>
      </c>
      <c r="AG3311" s="58">
        <f t="shared" si="1103"/>
        <v>0</v>
      </c>
      <c r="AH3311" s="56">
        <f t="shared" si="1098"/>
        <v>17</v>
      </c>
      <c r="AI3311" s="53">
        <f t="shared" si="1099"/>
        <v>7.8260515925925922E-2</v>
      </c>
      <c r="AJ3311" s="56">
        <f t="shared" si="1100"/>
        <v>25</v>
      </c>
    </row>
    <row r="3312" spans="1:36" x14ac:dyDescent="0.25">
      <c r="A3312" s="50">
        <v>3254</v>
      </c>
      <c r="B3312" s="51">
        <v>42903</v>
      </c>
      <c r="C3312" s="75">
        <f t="shared" si="1084"/>
        <v>42903</v>
      </c>
      <c r="D3312" s="50" t="s">
        <v>1223</v>
      </c>
      <c r="E3312" s="50">
        <v>6.2</v>
      </c>
      <c r="F3312" s="50">
        <v>1</v>
      </c>
      <c r="G3312" s="50">
        <v>2</v>
      </c>
      <c r="H3312" s="50">
        <v>41</v>
      </c>
      <c r="I3312" s="53">
        <f t="shared" si="1086"/>
        <v>4.3530092592592599E-2</v>
      </c>
      <c r="J3312" s="54">
        <f t="shared" si="1087"/>
        <v>7.020982676224613E-3</v>
      </c>
      <c r="K3312" s="50" t="s">
        <v>1946</v>
      </c>
      <c r="L3312" s="50" t="s">
        <v>41</v>
      </c>
      <c r="M3312" s="55">
        <f t="shared" si="1088"/>
        <v>5.9345918638659967</v>
      </c>
      <c r="N3312" s="50">
        <v>166</v>
      </c>
      <c r="O3312" s="50" t="s">
        <v>201</v>
      </c>
      <c r="S3312" s="151">
        <f t="shared" si="1089"/>
        <v>0.18394974611708487</v>
      </c>
      <c r="T3312" s="151">
        <f t="shared" si="1090"/>
        <v>9.1974873058542433E-2</v>
      </c>
      <c r="V3312" s="393">
        <f t="shared" si="1101"/>
        <v>0</v>
      </c>
      <c r="W3312" s="393">
        <f t="shared" si="1102"/>
        <v>0</v>
      </c>
      <c r="X3312" s="53">
        <f t="shared" si="1091"/>
        <v>0.18394974611708487</v>
      </c>
      <c r="Y3312" s="53">
        <f t="shared" si="1092"/>
        <v>0.22033892611708486</v>
      </c>
      <c r="Z3312" s="53">
        <f t="shared" si="1093"/>
        <v>9.1974873058542433E-2</v>
      </c>
      <c r="AA3312" s="53">
        <f t="shared" si="1094"/>
        <v>0.11016946305854243</v>
      </c>
      <c r="AB3312" s="50">
        <f t="shared" si="1095"/>
        <v>1813</v>
      </c>
      <c r="AC3312" s="50">
        <f t="shared" si="1104"/>
        <v>2017</v>
      </c>
      <c r="AD3312" s="50">
        <f t="shared" si="1096"/>
        <v>6</v>
      </c>
      <c r="AE3312" s="56">
        <f t="shared" si="1097"/>
        <v>201706</v>
      </c>
      <c r="AF3312" s="56">
        <f t="shared" si="1085"/>
        <v>24</v>
      </c>
      <c r="AG3312" s="58">
        <f t="shared" si="1103"/>
        <v>0</v>
      </c>
      <c r="AH3312" s="56">
        <f t="shared" si="1098"/>
        <v>17</v>
      </c>
      <c r="AI3312" s="53">
        <f t="shared" si="1099"/>
        <v>0.20214433611708488</v>
      </c>
      <c r="AJ3312" s="56">
        <f t="shared" si="1100"/>
        <v>26.473999999999997</v>
      </c>
    </row>
    <row r="3313" spans="1:36" ht="15.75" customHeight="1" x14ac:dyDescent="0.25">
      <c r="A3313" s="50">
        <v>3255</v>
      </c>
      <c r="B3313" s="51">
        <v>42904</v>
      </c>
      <c r="C3313" s="75">
        <f t="shared" si="1084"/>
        <v>42904</v>
      </c>
      <c r="D3313" s="50" t="s">
        <v>1223</v>
      </c>
      <c r="E3313" s="50">
        <v>5.2</v>
      </c>
      <c r="F3313" s="50">
        <v>1</v>
      </c>
      <c r="G3313" s="50">
        <v>20</v>
      </c>
      <c r="H3313" s="50">
        <v>49</v>
      </c>
      <c r="I3313" s="53">
        <f t="shared" si="1086"/>
        <v>5.6122685185185185E-2</v>
      </c>
      <c r="J3313" s="54">
        <f t="shared" si="1087"/>
        <v>1.0792824074074074E-2</v>
      </c>
      <c r="K3313" s="50" t="s">
        <v>1953</v>
      </c>
      <c r="L3313" s="50" t="s">
        <v>315</v>
      </c>
      <c r="M3313" s="55">
        <f t="shared" si="1088"/>
        <v>3.8605898123324427</v>
      </c>
      <c r="N3313" s="50">
        <v>0</v>
      </c>
      <c r="O3313" s="50" t="s">
        <v>228</v>
      </c>
      <c r="S3313" s="151">
        <f t="shared" si="1089"/>
        <v>0.28277199074074072</v>
      </c>
      <c r="T3313" s="151">
        <f t="shared" si="1090"/>
        <v>0.14138599537037036</v>
      </c>
      <c r="V3313" s="393">
        <f t="shared" si="1101"/>
        <v>0</v>
      </c>
      <c r="W3313" s="393">
        <f t="shared" si="1102"/>
        <v>0</v>
      </c>
      <c r="X3313" s="53">
        <f t="shared" si="1091"/>
        <v>0.28277199074074072</v>
      </c>
      <c r="Y3313" s="53">
        <f t="shared" si="1092"/>
        <v>0.31916117074074074</v>
      </c>
      <c r="Z3313" s="53">
        <f t="shared" si="1093"/>
        <v>0.14138599537037036</v>
      </c>
      <c r="AA3313" s="53">
        <f t="shared" si="1094"/>
        <v>0.15958058537037037</v>
      </c>
      <c r="AB3313" s="50">
        <f t="shared" si="1095"/>
        <v>3482</v>
      </c>
      <c r="AC3313" s="50">
        <f t="shared" si="1104"/>
        <v>2017</v>
      </c>
      <c r="AD3313" s="50">
        <f t="shared" si="1096"/>
        <v>6</v>
      </c>
      <c r="AE3313" s="56">
        <f t="shared" si="1097"/>
        <v>201706</v>
      </c>
      <c r="AF3313" s="56">
        <f t="shared" si="1085"/>
        <v>25</v>
      </c>
      <c r="AG3313" s="58">
        <f t="shared" si="1103"/>
        <v>0</v>
      </c>
      <c r="AH3313" s="56">
        <f t="shared" si="1098"/>
        <v>18</v>
      </c>
      <c r="AI3313" s="53">
        <f t="shared" si="1099"/>
        <v>0.30096658074074073</v>
      </c>
      <c r="AJ3313" s="56">
        <f t="shared" si="1100"/>
        <v>22.203999999999997</v>
      </c>
    </row>
    <row r="3314" spans="1:36" x14ac:dyDescent="0.25">
      <c r="A3314" s="50">
        <v>3256</v>
      </c>
      <c r="B3314" s="51">
        <v>42905</v>
      </c>
      <c r="C3314" s="75">
        <f t="shared" ref="C3314:C3377" si="1105">B3314</f>
        <v>42905</v>
      </c>
      <c r="D3314" s="50" t="s">
        <v>1223</v>
      </c>
      <c r="E3314" s="50">
        <v>1.5</v>
      </c>
      <c r="F3314" s="50">
        <v>0</v>
      </c>
      <c r="G3314" s="50">
        <v>17</v>
      </c>
      <c r="H3314" s="50">
        <v>0</v>
      </c>
      <c r="I3314" s="53">
        <f t="shared" si="1086"/>
        <v>1.1805555555555555E-2</v>
      </c>
      <c r="J3314" s="54">
        <f t="shared" si="1087"/>
        <v>7.8703703703703696E-3</v>
      </c>
      <c r="K3314" s="50" t="s">
        <v>1946</v>
      </c>
      <c r="L3314" s="50" t="s">
        <v>1954</v>
      </c>
      <c r="M3314" s="55">
        <f t="shared" si="1088"/>
        <v>5.2941176470588278</v>
      </c>
      <c r="N3314" s="50">
        <v>0</v>
      </c>
      <c r="O3314" s="50" t="s">
        <v>228</v>
      </c>
      <c r="S3314" s="151">
        <f t="shared" si="1089"/>
        <v>0.20620370370370367</v>
      </c>
      <c r="T3314" s="151">
        <f t="shared" si="1090"/>
        <v>0.10310185185185183</v>
      </c>
      <c r="V3314" s="393">
        <f t="shared" si="1101"/>
        <v>0</v>
      </c>
      <c r="W3314" s="393">
        <f t="shared" si="1102"/>
        <v>0</v>
      </c>
      <c r="X3314" s="53">
        <f t="shared" si="1091"/>
        <v>0.20620370370370367</v>
      </c>
      <c r="Y3314" s="53">
        <f t="shared" si="1092"/>
        <v>0.24259288370370369</v>
      </c>
      <c r="Z3314" s="53">
        <f t="shared" si="1093"/>
        <v>0.10310185185185183</v>
      </c>
      <c r="AA3314" s="53">
        <f t="shared" si="1094"/>
        <v>0.12129644185185184</v>
      </c>
      <c r="AB3314" s="50">
        <f t="shared" si="1095"/>
        <v>2712</v>
      </c>
      <c r="AC3314" s="50">
        <f t="shared" si="1104"/>
        <v>2017</v>
      </c>
      <c r="AD3314" s="50">
        <f t="shared" si="1096"/>
        <v>6</v>
      </c>
      <c r="AE3314" s="56">
        <f t="shared" si="1097"/>
        <v>201706</v>
      </c>
      <c r="AF3314" s="56">
        <f t="shared" si="1085"/>
        <v>25</v>
      </c>
      <c r="AG3314" s="58">
        <f t="shared" si="1103"/>
        <v>0</v>
      </c>
      <c r="AH3314" s="56">
        <f t="shared" si="1098"/>
        <v>19</v>
      </c>
      <c r="AI3314" s="53">
        <f t="shared" si="1099"/>
        <v>0.22439829370370368</v>
      </c>
      <c r="AJ3314" s="56">
        <f t="shared" si="1100"/>
        <v>6.4049999999999994</v>
      </c>
    </row>
    <row r="3315" spans="1:36" x14ac:dyDescent="0.25">
      <c r="A3315" s="50">
        <v>3257</v>
      </c>
      <c r="B3315" s="51">
        <v>42906</v>
      </c>
      <c r="C3315" s="75">
        <f t="shared" si="1105"/>
        <v>42906</v>
      </c>
      <c r="D3315" s="50" t="s">
        <v>1225</v>
      </c>
      <c r="E3315" s="50">
        <v>1</v>
      </c>
      <c r="F3315" s="50">
        <v>0</v>
      </c>
      <c r="G3315" s="50">
        <v>35</v>
      </c>
      <c r="H3315" s="50">
        <v>28</v>
      </c>
      <c r="I3315" s="53">
        <f t="shared" si="1086"/>
        <v>2.462962962962963E-2</v>
      </c>
      <c r="J3315" s="54">
        <f t="shared" si="1087"/>
        <v>2.462962962962963E-2</v>
      </c>
      <c r="K3315" s="50" t="s">
        <v>949</v>
      </c>
      <c r="L3315" s="50" t="s">
        <v>1947</v>
      </c>
      <c r="M3315" s="55">
        <f t="shared" si="1088"/>
        <v>1.691729323308272</v>
      </c>
      <c r="N3315" s="50">
        <v>0</v>
      </c>
      <c r="O3315" s="50" t="s">
        <v>1955</v>
      </c>
      <c r="R3315" s="50" t="s">
        <v>1956</v>
      </c>
      <c r="S3315" s="151">
        <f t="shared" si="1089"/>
        <v>5.9111111111111107E-2</v>
      </c>
      <c r="T3315" s="151">
        <f t="shared" si="1090"/>
        <v>2.9555555555555554E-2</v>
      </c>
      <c r="V3315" s="393">
        <f t="shared" si="1101"/>
        <v>0</v>
      </c>
      <c r="W3315" s="393">
        <f t="shared" si="1102"/>
        <v>0</v>
      </c>
      <c r="X3315" s="53">
        <f t="shared" si="1091"/>
        <v>0.64529629629629626</v>
      </c>
      <c r="Y3315" s="53">
        <f t="shared" si="1092"/>
        <v>0.68168547629629628</v>
      </c>
      <c r="Z3315" s="53">
        <f t="shared" si="1093"/>
        <v>0.32264814814814813</v>
      </c>
      <c r="AA3315" s="53">
        <f t="shared" si="1094"/>
        <v>0.34084273814814814</v>
      </c>
      <c r="AB3315" s="50">
        <f t="shared" si="1095"/>
        <v>3815</v>
      </c>
      <c r="AC3315" s="50">
        <f t="shared" si="1104"/>
        <v>2017</v>
      </c>
      <c r="AD3315" s="50">
        <f t="shared" si="1096"/>
        <v>6</v>
      </c>
      <c r="AE3315" s="56">
        <f t="shared" si="1097"/>
        <v>201706</v>
      </c>
      <c r="AF3315" s="56">
        <f t="shared" ref="AF3315:AF3378" si="1106">WEEKNUM(B3315,1)</f>
        <v>25</v>
      </c>
      <c r="AG3315" s="58">
        <f t="shared" si="1103"/>
        <v>0</v>
      </c>
      <c r="AH3315" s="56">
        <f t="shared" si="1098"/>
        <v>20</v>
      </c>
      <c r="AI3315" s="53">
        <f t="shared" si="1099"/>
        <v>0.66349088629629627</v>
      </c>
      <c r="AJ3315" s="56">
        <f t="shared" si="1100"/>
        <v>46.7</v>
      </c>
    </row>
    <row r="3316" spans="1:36" ht="15.75" customHeight="1" x14ac:dyDescent="0.25">
      <c r="A3316" s="50">
        <v>3258</v>
      </c>
      <c r="B3316" s="51">
        <v>42907</v>
      </c>
      <c r="C3316" s="75">
        <f t="shared" si="1105"/>
        <v>42907</v>
      </c>
      <c r="D3316" s="50" t="s">
        <v>1223</v>
      </c>
      <c r="E3316" s="50">
        <v>5.05</v>
      </c>
      <c r="F3316" s="50">
        <v>0</v>
      </c>
      <c r="G3316" s="50">
        <v>57</v>
      </c>
      <c r="H3316" s="50">
        <v>26</v>
      </c>
      <c r="I3316" s="53">
        <f t="shared" si="1086"/>
        <v>3.9884259259259258E-2</v>
      </c>
      <c r="J3316" s="54">
        <f t="shared" si="1087"/>
        <v>7.8978731206453979E-3</v>
      </c>
      <c r="K3316" s="50" t="s">
        <v>1946</v>
      </c>
      <c r="L3316" s="50" t="s">
        <v>1732</v>
      </c>
      <c r="M3316" s="55">
        <f t="shared" si="1088"/>
        <v>5.275681950087062</v>
      </c>
      <c r="N3316" s="50">
        <v>126</v>
      </c>
      <c r="O3316" s="50" t="s">
        <v>198</v>
      </c>
      <c r="R3316" s="50" t="s">
        <v>1957</v>
      </c>
      <c r="S3316" s="151">
        <f t="shared" si="1089"/>
        <v>0.20692427576090941</v>
      </c>
      <c r="T3316" s="151">
        <f t="shared" si="1090"/>
        <v>0.1034621378804547</v>
      </c>
      <c r="V3316" s="393">
        <f t="shared" si="1101"/>
        <v>0</v>
      </c>
      <c r="W3316" s="393">
        <f t="shared" si="1102"/>
        <v>0</v>
      </c>
      <c r="X3316" s="53">
        <f t="shared" si="1091"/>
        <v>0.20692427576090941</v>
      </c>
      <c r="Y3316" s="53">
        <f t="shared" si="1092"/>
        <v>0.24331345576090943</v>
      </c>
      <c r="Z3316" s="53">
        <f t="shared" si="1093"/>
        <v>0.1034621378804547</v>
      </c>
      <c r="AA3316" s="53">
        <f t="shared" si="1094"/>
        <v>0.12165672788045472</v>
      </c>
      <c r="AB3316" s="50">
        <f t="shared" si="1095"/>
        <v>2739</v>
      </c>
      <c r="AC3316" s="50">
        <f t="shared" si="1104"/>
        <v>2017</v>
      </c>
      <c r="AD3316" s="50">
        <f t="shared" si="1096"/>
        <v>6</v>
      </c>
      <c r="AE3316" s="56">
        <f t="shared" si="1097"/>
        <v>201706</v>
      </c>
      <c r="AF3316" s="56">
        <f t="shared" si="1106"/>
        <v>25</v>
      </c>
      <c r="AG3316" s="58">
        <f t="shared" si="1103"/>
        <v>0</v>
      </c>
      <c r="AH3316" s="56">
        <f t="shared" si="1098"/>
        <v>21</v>
      </c>
      <c r="AI3316" s="53">
        <f t="shared" si="1099"/>
        <v>0.22511886576090942</v>
      </c>
      <c r="AJ3316" s="56">
        <f t="shared" si="1100"/>
        <v>21.563499999999998</v>
      </c>
    </row>
    <row r="3317" spans="1:36" x14ac:dyDescent="0.25">
      <c r="A3317" s="50">
        <v>3259</v>
      </c>
      <c r="B3317" s="51">
        <v>42908</v>
      </c>
      <c r="C3317" s="75">
        <f t="shared" si="1105"/>
        <v>42908</v>
      </c>
      <c r="D3317" s="50" t="s">
        <v>1225</v>
      </c>
      <c r="E3317" s="50">
        <v>1</v>
      </c>
      <c r="F3317" s="50">
        <v>0</v>
      </c>
      <c r="G3317" s="50">
        <v>34</v>
      </c>
      <c r="H3317" s="50">
        <v>45</v>
      </c>
      <c r="I3317" s="53">
        <f t="shared" si="1086"/>
        <v>2.4131944444444445E-2</v>
      </c>
      <c r="J3317" s="54">
        <f t="shared" si="1087"/>
        <v>2.4131944444444445E-2</v>
      </c>
      <c r="K3317" s="50" t="s">
        <v>949</v>
      </c>
      <c r="L3317" s="50" t="s">
        <v>1947</v>
      </c>
      <c r="M3317" s="55">
        <f t="shared" si="1088"/>
        <v>1.7266187050359725</v>
      </c>
      <c r="N3317" s="50">
        <v>0</v>
      </c>
      <c r="O3317" s="50" t="s">
        <v>198</v>
      </c>
      <c r="R3317" s="50" t="s">
        <v>1958</v>
      </c>
      <c r="S3317" s="151">
        <f t="shared" si="1089"/>
        <v>5.7916666666666665E-2</v>
      </c>
      <c r="T3317" s="151">
        <f t="shared" si="1090"/>
        <v>2.8958333333333332E-2</v>
      </c>
      <c r="V3317" s="393">
        <f t="shared" si="1101"/>
        <v>0</v>
      </c>
      <c r="W3317" s="393">
        <f t="shared" si="1102"/>
        <v>0</v>
      </c>
      <c r="X3317" s="53">
        <f t="shared" si="1091"/>
        <v>0.63225694444444447</v>
      </c>
      <c r="Y3317" s="53">
        <f t="shared" si="1092"/>
        <v>0.66864612444444438</v>
      </c>
      <c r="Z3317" s="53">
        <f t="shared" si="1093"/>
        <v>0.31612847222222223</v>
      </c>
      <c r="AA3317" s="53">
        <f t="shared" si="1094"/>
        <v>0.33432306222222219</v>
      </c>
      <c r="AB3317" s="50">
        <f t="shared" si="1095"/>
        <v>3779</v>
      </c>
      <c r="AC3317" s="50">
        <f t="shared" si="1104"/>
        <v>2017</v>
      </c>
      <c r="AD3317" s="50">
        <f t="shared" si="1096"/>
        <v>6</v>
      </c>
      <c r="AE3317" s="56">
        <f t="shared" si="1097"/>
        <v>201706</v>
      </c>
      <c r="AF3317" s="56">
        <f t="shared" si="1106"/>
        <v>25</v>
      </c>
      <c r="AG3317" s="58">
        <f t="shared" si="1103"/>
        <v>0</v>
      </c>
      <c r="AH3317" s="56">
        <f t="shared" si="1098"/>
        <v>22</v>
      </c>
      <c r="AI3317" s="53">
        <f t="shared" si="1099"/>
        <v>0.65045153444444437</v>
      </c>
      <c r="AJ3317" s="56">
        <f t="shared" si="1100"/>
        <v>46.7</v>
      </c>
    </row>
    <row r="3318" spans="1:36" x14ac:dyDescent="0.25">
      <c r="A3318" s="50">
        <v>3260</v>
      </c>
      <c r="B3318" s="51">
        <v>42908</v>
      </c>
      <c r="C3318" s="75">
        <f t="shared" si="1105"/>
        <v>42908</v>
      </c>
      <c r="D3318" s="50" t="s">
        <v>1223</v>
      </c>
      <c r="E3318" s="50">
        <v>3.2</v>
      </c>
      <c r="F3318" s="50">
        <v>0</v>
      </c>
      <c r="G3318" s="50">
        <v>35</v>
      </c>
      <c r="H3318" s="50">
        <v>54</v>
      </c>
      <c r="I3318" s="53">
        <f t="shared" si="1086"/>
        <v>2.4930555555555553E-2</v>
      </c>
      <c r="J3318" s="54">
        <f t="shared" si="1087"/>
        <v>7.7907986111111103E-3</v>
      </c>
      <c r="K3318" s="50" t="s">
        <v>1889</v>
      </c>
      <c r="L3318" s="50" t="s">
        <v>1357</v>
      </c>
      <c r="M3318" s="55">
        <f t="shared" si="1088"/>
        <v>5.3481894150417872</v>
      </c>
      <c r="N3318" s="50">
        <v>0</v>
      </c>
      <c r="O3318" s="50" t="s">
        <v>228</v>
      </c>
      <c r="S3318" s="151">
        <f t="shared" si="1089"/>
        <v>0.20411892361111109</v>
      </c>
      <c r="T3318" s="151">
        <f t="shared" si="1090"/>
        <v>0.10205946180555554</v>
      </c>
      <c r="V3318" s="393">
        <f t="shared" si="1101"/>
        <v>0</v>
      </c>
      <c r="W3318" s="393">
        <f t="shared" si="1102"/>
        <v>0</v>
      </c>
      <c r="X3318" s="53">
        <f t="shared" si="1091"/>
        <v>0.20411892361111109</v>
      </c>
      <c r="Y3318" s="53">
        <f t="shared" si="1092"/>
        <v>0.24050810361111108</v>
      </c>
      <c r="Z3318" s="53">
        <f t="shared" si="1093"/>
        <v>0.10205946180555554</v>
      </c>
      <c r="AA3318" s="53">
        <f t="shared" si="1094"/>
        <v>0.12025405180555554</v>
      </c>
      <c r="AB3318" s="50">
        <f t="shared" si="1095"/>
        <v>2646</v>
      </c>
      <c r="AC3318" s="50">
        <f t="shared" si="1104"/>
        <v>2017</v>
      </c>
      <c r="AD3318" s="50">
        <f t="shared" si="1096"/>
        <v>6</v>
      </c>
      <c r="AE3318" s="56">
        <f t="shared" si="1097"/>
        <v>201706</v>
      </c>
      <c r="AF3318" s="56">
        <f t="shared" si="1106"/>
        <v>25</v>
      </c>
      <c r="AG3318" s="58">
        <f t="shared" si="1103"/>
        <v>0</v>
      </c>
      <c r="AH3318" s="56">
        <f t="shared" si="1098"/>
        <v>22</v>
      </c>
      <c r="AI3318" s="53">
        <f t="shared" si="1099"/>
        <v>0.22231351361111107</v>
      </c>
      <c r="AJ3318" s="56">
        <f t="shared" si="1100"/>
        <v>13.664</v>
      </c>
    </row>
    <row r="3319" spans="1:36" ht="15.75" customHeight="1" x14ac:dyDescent="0.25">
      <c r="A3319" s="50">
        <v>3261</v>
      </c>
      <c r="B3319" s="51">
        <v>42909</v>
      </c>
      <c r="C3319" s="75">
        <f t="shared" si="1105"/>
        <v>42909</v>
      </c>
      <c r="D3319" s="50" t="s">
        <v>1224</v>
      </c>
      <c r="E3319" s="50">
        <v>100.6</v>
      </c>
      <c r="F3319" s="50">
        <v>6</v>
      </c>
      <c r="G3319" s="50">
        <v>54</v>
      </c>
      <c r="H3319" s="50">
        <v>22</v>
      </c>
      <c r="I3319" s="53">
        <f t="shared" si="1086"/>
        <v>0.28775462962962961</v>
      </c>
      <c r="J3319" s="54">
        <f t="shared" si="1087"/>
        <v>2.8603839923422429E-3</v>
      </c>
      <c r="K3319" s="50" t="s">
        <v>1340</v>
      </c>
      <c r="L3319" s="50" t="s">
        <v>1959</v>
      </c>
      <c r="M3319" s="55">
        <f t="shared" si="1088"/>
        <v>14.566808784490398</v>
      </c>
      <c r="N3319" s="50">
        <v>0</v>
      </c>
      <c r="O3319" s="50" t="s">
        <v>228</v>
      </c>
      <c r="S3319" s="151">
        <f t="shared" si="1089"/>
        <v>0.32036300714233118</v>
      </c>
      <c r="T3319" s="151">
        <f t="shared" si="1090"/>
        <v>0.16018150357116559</v>
      </c>
      <c r="V3319" s="393">
        <f t="shared" si="1101"/>
        <v>0</v>
      </c>
      <c r="W3319" s="393">
        <f t="shared" si="1102"/>
        <v>0</v>
      </c>
      <c r="X3319" s="53">
        <f t="shared" si="1091"/>
        <v>7.4942060599366755E-2</v>
      </c>
      <c r="Y3319" s="53">
        <f t="shared" si="1092"/>
        <v>0.11133124059936675</v>
      </c>
      <c r="Z3319" s="53">
        <f t="shared" si="1093"/>
        <v>3.7471030299683378E-2</v>
      </c>
      <c r="AA3319" s="53">
        <f t="shared" si="1094"/>
        <v>5.5665620299683374E-2</v>
      </c>
      <c r="AB3319" s="50">
        <f t="shared" si="1095"/>
        <v>666</v>
      </c>
      <c r="AC3319" s="50">
        <f t="shared" si="1104"/>
        <v>2017</v>
      </c>
      <c r="AD3319" s="50">
        <f t="shared" si="1096"/>
        <v>6</v>
      </c>
      <c r="AE3319" s="56">
        <f t="shared" si="1097"/>
        <v>201706</v>
      </c>
      <c r="AF3319" s="56">
        <f t="shared" si="1106"/>
        <v>25</v>
      </c>
      <c r="AG3319" s="58">
        <f t="shared" si="1103"/>
        <v>0</v>
      </c>
      <c r="AH3319" s="56">
        <f t="shared" si="1098"/>
        <v>23</v>
      </c>
      <c r="AI3319" s="53">
        <f t="shared" si="1099"/>
        <v>9.3136650599366752E-2</v>
      </c>
      <c r="AJ3319" s="56">
        <f t="shared" si="1100"/>
        <v>100.6</v>
      </c>
    </row>
    <row r="3320" spans="1:36" x14ac:dyDescent="0.25">
      <c r="A3320" s="50">
        <v>3262</v>
      </c>
      <c r="B3320" s="51">
        <v>42911</v>
      </c>
      <c r="C3320" s="75">
        <f t="shared" si="1105"/>
        <v>42911</v>
      </c>
      <c r="D3320" s="50" t="s">
        <v>1223</v>
      </c>
      <c r="E3320" s="50">
        <v>7.5</v>
      </c>
      <c r="F3320" s="50">
        <v>1</v>
      </c>
      <c r="G3320" s="50">
        <v>21</v>
      </c>
      <c r="H3320" s="50">
        <v>40</v>
      </c>
      <c r="I3320" s="53">
        <f t="shared" si="1086"/>
        <v>5.6712962962962965E-2</v>
      </c>
      <c r="J3320" s="54">
        <f t="shared" si="1087"/>
        <v>7.5617283950617283E-3</v>
      </c>
      <c r="K3320" s="50" t="s">
        <v>1946</v>
      </c>
      <c r="L3320" s="50" t="s">
        <v>1960</v>
      </c>
      <c r="M3320" s="55">
        <f t="shared" si="1088"/>
        <v>5.510204081632657</v>
      </c>
      <c r="N3320" s="50">
        <v>0</v>
      </c>
      <c r="O3320" s="50" t="s">
        <v>228</v>
      </c>
      <c r="S3320" s="151">
        <f t="shared" si="1089"/>
        <v>0.19811728395061728</v>
      </c>
      <c r="T3320" s="151">
        <f t="shared" si="1090"/>
        <v>9.9058641975308642E-2</v>
      </c>
      <c r="V3320" s="393">
        <f t="shared" si="1101"/>
        <v>0</v>
      </c>
      <c r="W3320" s="393">
        <f t="shared" si="1102"/>
        <v>0</v>
      </c>
      <c r="X3320" s="53">
        <f t="shared" si="1091"/>
        <v>0.19811728395061728</v>
      </c>
      <c r="Y3320" s="53">
        <f t="shared" si="1092"/>
        <v>0.23450646395061728</v>
      </c>
      <c r="Z3320" s="53">
        <f t="shared" si="1093"/>
        <v>9.9058641975308642E-2</v>
      </c>
      <c r="AA3320" s="53">
        <f t="shared" si="1094"/>
        <v>0.11725323197530864</v>
      </c>
      <c r="AB3320" s="50">
        <f t="shared" si="1095"/>
        <v>2440</v>
      </c>
      <c r="AC3320" s="50">
        <f t="shared" si="1104"/>
        <v>2017</v>
      </c>
      <c r="AD3320" s="50">
        <f t="shared" si="1096"/>
        <v>6</v>
      </c>
      <c r="AE3320" s="56">
        <f t="shared" si="1097"/>
        <v>201706</v>
      </c>
      <c r="AF3320" s="56">
        <f t="shared" si="1106"/>
        <v>26</v>
      </c>
      <c r="AG3320" s="58">
        <f t="shared" si="1103"/>
        <v>1</v>
      </c>
      <c r="AH3320" s="56">
        <f t="shared" si="1098"/>
        <v>25</v>
      </c>
      <c r="AI3320" s="53">
        <f t="shared" si="1099"/>
        <v>0.21631187395061729</v>
      </c>
      <c r="AJ3320" s="56">
        <f t="shared" si="1100"/>
        <v>32.024999999999999</v>
      </c>
    </row>
    <row r="3321" spans="1:36" x14ac:dyDescent="0.25">
      <c r="A3321" s="50">
        <v>3263</v>
      </c>
      <c r="B3321" s="51">
        <v>42912</v>
      </c>
      <c r="C3321" s="75">
        <f t="shared" si="1105"/>
        <v>42912</v>
      </c>
      <c r="D3321" s="50" t="s">
        <v>1224</v>
      </c>
      <c r="E3321" s="50">
        <v>5</v>
      </c>
      <c r="F3321" s="50">
        <v>0</v>
      </c>
      <c r="G3321" s="50">
        <v>28</v>
      </c>
      <c r="H3321" s="50">
        <v>8</v>
      </c>
      <c r="I3321" s="53">
        <f t="shared" si="1086"/>
        <v>1.9537037037037037E-2</v>
      </c>
      <c r="J3321" s="54">
        <f t="shared" si="1087"/>
        <v>3.9074074074074072E-3</v>
      </c>
      <c r="K3321" s="50" t="s">
        <v>1961</v>
      </c>
      <c r="L3321" s="50" t="s">
        <v>1962</v>
      </c>
      <c r="M3321" s="55">
        <f t="shared" si="1088"/>
        <v>10.663507109004748</v>
      </c>
      <c r="N3321" s="50">
        <v>0</v>
      </c>
      <c r="O3321" s="50" t="s">
        <v>228</v>
      </c>
      <c r="S3321" s="151">
        <f t="shared" si="1089"/>
        <v>0.43762962962962959</v>
      </c>
      <c r="T3321" s="151">
        <f t="shared" si="1090"/>
        <v>0.2188148148148148</v>
      </c>
      <c r="V3321" s="393">
        <f t="shared" si="1101"/>
        <v>0</v>
      </c>
      <c r="W3321" s="393">
        <f t="shared" si="1102"/>
        <v>0</v>
      </c>
      <c r="X3321" s="53">
        <f t="shared" si="1091"/>
        <v>0.10237407407407406</v>
      </c>
      <c r="Y3321" s="53">
        <f t="shared" si="1092"/>
        <v>0.13876325407407408</v>
      </c>
      <c r="Z3321" s="53">
        <f t="shared" si="1093"/>
        <v>5.1187037037037031E-2</v>
      </c>
      <c r="AA3321" s="53">
        <f t="shared" si="1094"/>
        <v>6.9381627037037041E-2</v>
      </c>
      <c r="AB3321" s="50">
        <f t="shared" si="1095"/>
        <v>924</v>
      </c>
      <c r="AC3321" s="50">
        <f t="shared" si="1104"/>
        <v>2017</v>
      </c>
      <c r="AD3321" s="50">
        <f t="shared" si="1096"/>
        <v>6</v>
      </c>
      <c r="AE3321" s="56">
        <f t="shared" si="1097"/>
        <v>201706</v>
      </c>
      <c r="AF3321" s="56">
        <f t="shared" si="1106"/>
        <v>26</v>
      </c>
      <c r="AG3321" s="58">
        <f t="shared" si="1103"/>
        <v>0</v>
      </c>
      <c r="AH3321" s="56">
        <f t="shared" si="1098"/>
        <v>26</v>
      </c>
      <c r="AI3321" s="53">
        <f t="shared" si="1099"/>
        <v>0.12056866407407407</v>
      </c>
      <c r="AJ3321" s="56">
        <f t="shared" si="1100"/>
        <v>5</v>
      </c>
    </row>
    <row r="3322" spans="1:36" ht="15.75" customHeight="1" x14ac:dyDescent="0.25">
      <c r="A3322" s="50">
        <v>3264</v>
      </c>
      <c r="B3322" s="51">
        <v>42912</v>
      </c>
      <c r="C3322" s="75">
        <f t="shared" si="1105"/>
        <v>42912</v>
      </c>
      <c r="D3322" s="50" t="s">
        <v>1224</v>
      </c>
      <c r="E3322" s="50">
        <v>5</v>
      </c>
      <c r="F3322" s="50">
        <v>0</v>
      </c>
      <c r="G3322" s="50">
        <v>30</v>
      </c>
      <c r="H3322" s="50">
        <v>1</v>
      </c>
      <c r="I3322" s="53">
        <f t="shared" si="1086"/>
        <v>2.0844907407407406E-2</v>
      </c>
      <c r="J3322" s="54">
        <f t="shared" si="1087"/>
        <v>4.168981481481481E-3</v>
      </c>
      <c r="K3322" s="50" t="s">
        <v>1961</v>
      </c>
      <c r="L3322" s="50" t="s">
        <v>1963</v>
      </c>
      <c r="M3322" s="55">
        <f t="shared" si="1088"/>
        <v>9.9944475291504808</v>
      </c>
      <c r="N3322" s="50">
        <v>0</v>
      </c>
      <c r="O3322" s="50" t="s">
        <v>228</v>
      </c>
      <c r="S3322" s="151">
        <f t="shared" si="1089"/>
        <v>0.46692592592592586</v>
      </c>
      <c r="T3322" s="151">
        <f t="shared" si="1090"/>
        <v>0.23346296296296293</v>
      </c>
      <c r="V3322" s="393">
        <f t="shared" si="1101"/>
        <v>0</v>
      </c>
      <c r="W3322" s="393">
        <f t="shared" si="1102"/>
        <v>0</v>
      </c>
      <c r="X3322" s="53">
        <f t="shared" si="1091"/>
        <v>0.1092273148148148</v>
      </c>
      <c r="Y3322" s="53">
        <f t="shared" si="1092"/>
        <v>0.14561649481481481</v>
      </c>
      <c r="Z3322" s="53">
        <f t="shared" si="1093"/>
        <v>5.4613657407407402E-2</v>
      </c>
      <c r="AA3322" s="53">
        <f t="shared" si="1094"/>
        <v>7.2808247407407406E-2</v>
      </c>
      <c r="AB3322" s="50">
        <f t="shared" si="1095"/>
        <v>930</v>
      </c>
      <c r="AC3322" s="50">
        <f t="shared" si="1104"/>
        <v>2017</v>
      </c>
      <c r="AD3322" s="50">
        <f t="shared" si="1096"/>
        <v>6</v>
      </c>
      <c r="AE3322" s="56">
        <f t="shared" si="1097"/>
        <v>201706</v>
      </c>
      <c r="AF3322" s="56">
        <f t="shared" si="1106"/>
        <v>26</v>
      </c>
      <c r="AG3322" s="58">
        <f t="shared" si="1103"/>
        <v>0</v>
      </c>
      <c r="AH3322" s="56">
        <f t="shared" si="1098"/>
        <v>26</v>
      </c>
      <c r="AI3322" s="53">
        <f t="shared" si="1099"/>
        <v>0.1274219048148148</v>
      </c>
      <c r="AJ3322" s="56">
        <f t="shared" si="1100"/>
        <v>5</v>
      </c>
    </row>
    <row r="3323" spans="1:36" x14ac:dyDescent="0.25">
      <c r="A3323" s="50">
        <v>3265</v>
      </c>
      <c r="B3323" s="51">
        <v>42912</v>
      </c>
      <c r="C3323" s="75">
        <f t="shared" si="1105"/>
        <v>42912</v>
      </c>
      <c r="D3323" s="50" t="s">
        <v>1225</v>
      </c>
      <c r="E3323" s="50">
        <v>0.4</v>
      </c>
      <c r="F3323" s="50">
        <v>0</v>
      </c>
      <c r="G3323" s="50">
        <v>14</v>
      </c>
      <c r="H3323" s="50">
        <v>44</v>
      </c>
      <c r="I3323" s="53">
        <f t="shared" si="1086"/>
        <v>1.0231481481481482E-2</v>
      </c>
      <c r="J3323" s="54">
        <f t="shared" si="1087"/>
        <v>2.5578703703703704E-2</v>
      </c>
      <c r="K3323" s="50" t="s">
        <v>988</v>
      </c>
      <c r="L3323" s="50" t="s">
        <v>1964</v>
      </c>
      <c r="M3323" s="55">
        <f t="shared" si="1088"/>
        <v>1.6289592760181009</v>
      </c>
      <c r="N3323" s="50">
        <v>0</v>
      </c>
      <c r="O3323" s="50" t="s">
        <v>228</v>
      </c>
      <c r="S3323" s="151">
        <f t="shared" si="1089"/>
        <v>6.1388888888888889E-2</v>
      </c>
      <c r="T3323" s="151">
        <f t="shared" si="1090"/>
        <v>3.0694444444444444E-2</v>
      </c>
      <c r="V3323" s="393">
        <f t="shared" si="1101"/>
        <v>0</v>
      </c>
      <c r="W3323" s="393">
        <f t="shared" si="1102"/>
        <v>0</v>
      </c>
      <c r="X3323" s="53">
        <f t="shared" si="1091"/>
        <v>0.67016203703703703</v>
      </c>
      <c r="Y3323" s="53">
        <f t="shared" si="1092"/>
        <v>0.70655121703703694</v>
      </c>
      <c r="Z3323" s="53">
        <f t="shared" si="1093"/>
        <v>0.33508101851851851</v>
      </c>
      <c r="AA3323" s="53">
        <f t="shared" si="1094"/>
        <v>0.35327560851851847</v>
      </c>
      <c r="AB3323" s="50">
        <f t="shared" si="1095"/>
        <v>3888</v>
      </c>
      <c r="AC3323" s="50">
        <f t="shared" si="1104"/>
        <v>2017</v>
      </c>
      <c r="AD3323" s="50">
        <f t="shared" si="1096"/>
        <v>6</v>
      </c>
      <c r="AE3323" s="56">
        <f t="shared" si="1097"/>
        <v>201706</v>
      </c>
      <c r="AF3323" s="56">
        <f t="shared" si="1106"/>
        <v>26</v>
      </c>
      <c r="AG3323" s="58">
        <f t="shared" si="1103"/>
        <v>0</v>
      </c>
      <c r="AH3323" s="56">
        <f t="shared" si="1098"/>
        <v>26</v>
      </c>
      <c r="AI3323" s="53">
        <f t="shared" si="1099"/>
        <v>0.68835662703703693</v>
      </c>
      <c r="AJ3323" s="56">
        <f t="shared" si="1100"/>
        <v>18.680000000000003</v>
      </c>
    </row>
    <row r="3324" spans="1:36" x14ac:dyDescent="0.25">
      <c r="A3324" s="50">
        <v>3266</v>
      </c>
      <c r="B3324" s="51">
        <v>42913</v>
      </c>
      <c r="C3324" s="75">
        <f t="shared" si="1105"/>
        <v>42913</v>
      </c>
      <c r="D3324" s="50" t="s">
        <v>1223</v>
      </c>
      <c r="E3324" s="50">
        <v>7</v>
      </c>
      <c r="F3324" s="50">
        <v>1</v>
      </c>
      <c r="G3324" s="50">
        <v>15</v>
      </c>
      <c r="H3324" s="50">
        <v>34</v>
      </c>
      <c r="I3324" s="53">
        <f t="shared" si="1086"/>
        <v>5.2476851851851851E-2</v>
      </c>
      <c r="J3324" s="54">
        <f t="shared" si="1087"/>
        <v>7.4966931216931213E-3</v>
      </c>
      <c r="K3324" s="50" t="s">
        <v>1946</v>
      </c>
      <c r="L3324" s="50" t="s">
        <v>1960</v>
      </c>
      <c r="M3324" s="55">
        <f t="shared" si="1088"/>
        <v>5.5580061755624222</v>
      </c>
      <c r="N3324" s="50">
        <v>0</v>
      </c>
      <c r="O3324" s="50" t="s">
        <v>228</v>
      </c>
      <c r="S3324" s="151">
        <f t="shared" si="1089"/>
        <v>0.19641335978835978</v>
      </c>
      <c r="T3324" s="151">
        <f t="shared" si="1090"/>
        <v>9.8206679894179888E-2</v>
      </c>
      <c r="V3324" s="393">
        <f t="shared" si="1101"/>
        <v>0</v>
      </c>
      <c r="W3324" s="393">
        <f t="shared" si="1102"/>
        <v>0</v>
      </c>
      <c r="X3324" s="53">
        <f t="shared" si="1091"/>
        <v>0.19641335978835978</v>
      </c>
      <c r="Y3324" s="53">
        <f t="shared" si="1092"/>
        <v>0.23280253978835977</v>
      </c>
      <c r="Z3324" s="53">
        <f t="shared" si="1093"/>
        <v>9.8206679894179888E-2</v>
      </c>
      <c r="AA3324" s="53">
        <f t="shared" si="1094"/>
        <v>0.11640126989417988</v>
      </c>
      <c r="AB3324" s="50">
        <f t="shared" si="1095"/>
        <v>2371</v>
      </c>
      <c r="AC3324" s="50">
        <f t="shared" si="1104"/>
        <v>2017</v>
      </c>
      <c r="AD3324" s="50">
        <f t="shared" si="1096"/>
        <v>6</v>
      </c>
      <c r="AE3324" s="56">
        <f t="shared" si="1097"/>
        <v>201706</v>
      </c>
      <c r="AF3324" s="56">
        <f t="shared" si="1106"/>
        <v>26</v>
      </c>
      <c r="AG3324" s="58">
        <f t="shared" si="1103"/>
        <v>0</v>
      </c>
      <c r="AH3324" s="56">
        <f t="shared" si="1098"/>
        <v>27</v>
      </c>
      <c r="AI3324" s="53">
        <f t="shared" si="1099"/>
        <v>0.21460794978835979</v>
      </c>
      <c r="AJ3324" s="56">
        <f t="shared" si="1100"/>
        <v>29.889999999999997</v>
      </c>
    </row>
    <row r="3325" spans="1:36" ht="15.75" customHeight="1" x14ac:dyDescent="0.25">
      <c r="A3325" s="50">
        <v>3267</v>
      </c>
      <c r="B3325" s="51">
        <v>42913</v>
      </c>
      <c r="C3325" s="75">
        <f t="shared" si="1105"/>
        <v>42913</v>
      </c>
      <c r="D3325" s="50" t="s">
        <v>1224</v>
      </c>
      <c r="E3325" s="50">
        <v>7</v>
      </c>
      <c r="F3325" s="50">
        <v>0</v>
      </c>
      <c r="G3325" s="50">
        <v>57</v>
      </c>
      <c r="H3325" s="50">
        <v>47</v>
      </c>
      <c r="I3325" s="53">
        <f t="shared" si="1086"/>
        <v>4.0127314814814817E-2</v>
      </c>
      <c r="J3325" s="54">
        <f t="shared" si="1087"/>
        <v>5.7324735449735455E-3</v>
      </c>
      <c r="K3325" s="50" t="s">
        <v>1961</v>
      </c>
      <c r="L3325" s="50" t="s">
        <v>1960</v>
      </c>
      <c r="M3325" s="55">
        <f t="shared" si="1088"/>
        <v>7.2685318719353962</v>
      </c>
      <c r="N3325" s="50">
        <v>0</v>
      </c>
      <c r="O3325" s="50" t="s">
        <v>228</v>
      </c>
      <c r="S3325" s="151">
        <f t="shared" si="1089"/>
        <v>0.64203703703703707</v>
      </c>
      <c r="T3325" s="151">
        <f t="shared" si="1090"/>
        <v>0.32101851851851854</v>
      </c>
      <c r="V3325" s="393">
        <f t="shared" si="1101"/>
        <v>0</v>
      </c>
      <c r="W3325" s="393">
        <f t="shared" si="1102"/>
        <v>0</v>
      </c>
      <c r="X3325" s="53">
        <f t="shared" si="1091"/>
        <v>0.15019080687830688</v>
      </c>
      <c r="Y3325" s="53">
        <f t="shared" si="1092"/>
        <v>0.1865799868783069</v>
      </c>
      <c r="Z3325" s="53">
        <f t="shared" si="1093"/>
        <v>7.5095403439153441E-2</v>
      </c>
      <c r="AA3325" s="53">
        <f t="shared" si="1094"/>
        <v>9.3289993439153451E-2</v>
      </c>
      <c r="AB3325" s="50">
        <f t="shared" si="1095"/>
        <v>977</v>
      </c>
      <c r="AC3325" s="50">
        <f t="shared" si="1104"/>
        <v>2017</v>
      </c>
      <c r="AD3325" s="50">
        <f t="shared" si="1096"/>
        <v>6</v>
      </c>
      <c r="AE3325" s="56">
        <f t="shared" si="1097"/>
        <v>201706</v>
      </c>
      <c r="AF3325" s="56">
        <f t="shared" si="1106"/>
        <v>26</v>
      </c>
      <c r="AG3325" s="58">
        <f t="shared" si="1103"/>
        <v>0</v>
      </c>
      <c r="AH3325" s="56">
        <f t="shared" si="1098"/>
        <v>27</v>
      </c>
      <c r="AI3325" s="53">
        <f t="shared" si="1099"/>
        <v>0.16838539687830689</v>
      </c>
      <c r="AJ3325" s="56">
        <f t="shared" si="1100"/>
        <v>7</v>
      </c>
    </row>
    <row r="3326" spans="1:36" x14ac:dyDescent="0.25">
      <c r="A3326" s="50">
        <v>3268</v>
      </c>
      <c r="B3326" s="51">
        <v>42914</v>
      </c>
      <c r="C3326" s="75">
        <f t="shared" si="1105"/>
        <v>42914</v>
      </c>
      <c r="D3326" s="50" t="s">
        <v>1223</v>
      </c>
      <c r="E3326" s="50">
        <v>3.1</v>
      </c>
      <c r="F3326" s="50">
        <v>0</v>
      </c>
      <c r="G3326" s="50">
        <v>37</v>
      </c>
      <c r="H3326" s="50">
        <v>1</v>
      </c>
      <c r="I3326" s="53">
        <f t="shared" si="1086"/>
        <v>2.5706018518518517E-2</v>
      </c>
      <c r="J3326" s="54">
        <f t="shared" si="1087"/>
        <v>8.2922640382317794E-3</v>
      </c>
      <c r="K3326" s="50" t="s">
        <v>1946</v>
      </c>
      <c r="L3326" s="50" t="s">
        <v>1965</v>
      </c>
      <c r="M3326" s="55">
        <f t="shared" si="1088"/>
        <v>5.0247636199909991</v>
      </c>
      <c r="N3326" s="50">
        <v>0</v>
      </c>
      <c r="O3326" s="50" t="s">
        <v>203</v>
      </c>
      <c r="S3326" s="151">
        <f t="shared" si="1089"/>
        <v>0.21725731780167262</v>
      </c>
      <c r="T3326" s="151">
        <f t="shared" si="1090"/>
        <v>0.10862865890083631</v>
      </c>
      <c r="V3326" s="393">
        <f t="shared" si="1101"/>
        <v>0</v>
      </c>
      <c r="W3326" s="393">
        <f t="shared" si="1102"/>
        <v>0</v>
      </c>
      <c r="X3326" s="53">
        <f t="shared" si="1091"/>
        <v>0.21725731780167262</v>
      </c>
      <c r="Y3326" s="53">
        <f t="shared" si="1092"/>
        <v>0.25364649780167264</v>
      </c>
      <c r="Z3326" s="53">
        <f t="shared" si="1093"/>
        <v>0.10862865890083631</v>
      </c>
      <c r="AA3326" s="53">
        <f t="shared" si="1094"/>
        <v>0.12682324890083632</v>
      </c>
      <c r="AB3326" s="50">
        <f t="shared" si="1095"/>
        <v>2988</v>
      </c>
      <c r="AC3326" s="50">
        <f t="shared" si="1104"/>
        <v>2017</v>
      </c>
      <c r="AD3326" s="50">
        <f t="shared" si="1096"/>
        <v>6</v>
      </c>
      <c r="AE3326" s="56">
        <f t="shared" si="1097"/>
        <v>201706</v>
      </c>
      <c r="AF3326" s="56">
        <f t="shared" si="1106"/>
        <v>26</v>
      </c>
      <c r="AG3326" s="58">
        <f t="shared" si="1103"/>
        <v>0</v>
      </c>
      <c r="AH3326" s="56">
        <f t="shared" si="1098"/>
        <v>28</v>
      </c>
      <c r="AI3326" s="53">
        <f t="shared" si="1099"/>
        <v>0.23545190780167263</v>
      </c>
      <c r="AJ3326" s="56">
        <f t="shared" si="1100"/>
        <v>13.236999999999998</v>
      </c>
    </row>
    <row r="3327" spans="1:36" x14ac:dyDescent="0.25">
      <c r="A3327" s="50">
        <v>3269</v>
      </c>
      <c r="B3327" s="51">
        <v>42914</v>
      </c>
      <c r="C3327" s="75">
        <f t="shared" si="1105"/>
        <v>42914</v>
      </c>
      <c r="D3327" s="50" t="s">
        <v>1224</v>
      </c>
      <c r="E3327" s="50">
        <v>6.4</v>
      </c>
      <c r="F3327" s="50">
        <v>0</v>
      </c>
      <c r="G3327" s="50">
        <v>44</v>
      </c>
      <c r="H3327" s="50">
        <v>30</v>
      </c>
      <c r="I3327" s="53">
        <f t="shared" si="1086"/>
        <v>3.0902777777777779E-2</v>
      </c>
      <c r="J3327" s="54">
        <f t="shared" si="1087"/>
        <v>4.828559027777778E-3</v>
      </c>
      <c r="K3327" s="50" t="s">
        <v>1961</v>
      </c>
      <c r="L3327" s="50" t="s">
        <v>1966</v>
      </c>
      <c r="M3327" s="55">
        <f t="shared" si="1088"/>
        <v>8.6292134831460743</v>
      </c>
      <c r="N3327" s="50">
        <v>0</v>
      </c>
      <c r="O3327" s="50" t="s">
        <v>203</v>
      </c>
      <c r="S3327" s="151">
        <f t="shared" si="1089"/>
        <v>0.54079861111111116</v>
      </c>
      <c r="T3327" s="151">
        <f t="shared" si="1090"/>
        <v>0.27039930555555558</v>
      </c>
      <c r="V3327" s="393">
        <f t="shared" si="1101"/>
        <v>0</v>
      </c>
      <c r="W3327" s="393">
        <f t="shared" si="1102"/>
        <v>0</v>
      </c>
      <c r="X3327" s="53">
        <f t="shared" si="1091"/>
        <v>0.12650824652777778</v>
      </c>
      <c r="Y3327" s="53">
        <f t="shared" si="1092"/>
        <v>0.16289742652777778</v>
      </c>
      <c r="Z3327" s="53">
        <f t="shared" si="1093"/>
        <v>6.3254123263888892E-2</v>
      </c>
      <c r="AA3327" s="53">
        <f t="shared" si="1094"/>
        <v>8.1448713263888889E-2</v>
      </c>
      <c r="AB3327" s="50">
        <f t="shared" si="1095"/>
        <v>946</v>
      </c>
      <c r="AC3327" s="50">
        <f t="shared" si="1104"/>
        <v>2017</v>
      </c>
      <c r="AD3327" s="50">
        <f t="shared" si="1096"/>
        <v>6</v>
      </c>
      <c r="AE3327" s="56">
        <f t="shared" si="1097"/>
        <v>201706</v>
      </c>
      <c r="AF3327" s="56">
        <f t="shared" si="1106"/>
        <v>26</v>
      </c>
      <c r="AG3327" s="58">
        <f t="shared" si="1103"/>
        <v>0</v>
      </c>
      <c r="AH3327" s="56">
        <f t="shared" si="1098"/>
        <v>28</v>
      </c>
      <c r="AI3327" s="53">
        <f t="shared" si="1099"/>
        <v>0.14470283652777777</v>
      </c>
      <c r="AJ3327" s="56">
        <f t="shared" si="1100"/>
        <v>6.4</v>
      </c>
    </row>
    <row r="3328" spans="1:36" ht="15.75" customHeight="1" x14ac:dyDescent="0.25">
      <c r="A3328" s="50">
        <v>3270</v>
      </c>
      <c r="B3328" s="51">
        <v>42915</v>
      </c>
      <c r="C3328" s="75">
        <f t="shared" si="1105"/>
        <v>42915</v>
      </c>
      <c r="D3328" s="50" t="s">
        <v>1224</v>
      </c>
      <c r="E3328" s="50">
        <v>17.5</v>
      </c>
      <c r="F3328" s="50">
        <v>1</v>
      </c>
      <c r="G3328" s="50">
        <v>29</v>
      </c>
      <c r="H3328" s="50">
        <v>55</v>
      </c>
      <c r="I3328" s="53">
        <f t="shared" si="1086"/>
        <v>6.2442129629629632E-2</v>
      </c>
      <c r="J3328" s="54">
        <f t="shared" si="1087"/>
        <v>3.5681216931216933E-3</v>
      </c>
      <c r="K3328" s="50" t="s">
        <v>1961</v>
      </c>
      <c r="L3328" s="50" t="s">
        <v>1967</v>
      </c>
      <c r="M3328" s="55">
        <f t="shared" si="1088"/>
        <v>11.677479147358675</v>
      </c>
      <c r="N3328" s="50">
        <v>0</v>
      </c>
      <c r="O3328" s="50" t="s">
        <v>1968</v>
      </c>
      <c r="S3328" s="151">
        <f t="shared" si="1089"/>
        <v>0.39962962962962967</v>
      </c>
      <c r="T3328" s="151">
        <f t="shared" si="1090"/>
        <v>0.19981481481481483</v>
      </c>
      <c r="V3328" s="393">
        <f t="shared" si="1101"/>
        <v>0</v>
      </c>
      <c r="W3328" s="393">
        <f t="shared" si="1102"/>
        <v>0</v>
      </c>
      <c r="X3328" s="53">
        <f t="shared" si="1091"/>
        <v>9.3484788359788365E-2</v>
      </c>
      <c r="Y3328" s="53">
        <f t="shared" si="1092"/>
        <v>0.12987396835978837</v>
      </c>
      <c r="Z3328" s="53">
        <f t="shared" si="1093"/>
        <v>4.6742394179894182E-2</v>
      </c>
      <c r="AA3328" s="53">
        <f t="shared" si="1094"/>
        <v>6.4936984179894186E-2</v>
      </c>
      <c r="AB3328" s="50">
        <f t="shared" si="1095"/>
        <v>898</v>
      </c>
      <c r="AC3328" s="50">
        <f t="shared" si="1104"/>
        <v>2017</v>
      </c>
      <c r="AD3328" s="50">
        <f t="shared" si="1096"/>
        <v>6</v>
      </c>
      <c r="AE3328" s="56">
        <f t="shared" si="1097"/>
        <v>201706</v>
      </c>
      <c r="AF3328" s="56">
        <f t="shared" si="1106"/>
        <v>26</v>
      </c>
      <c r="AG3328" s="58">
        <f t="shared" si="1103"/>
        <v>0</v>
      </c>
      <c r="AH3328" s="56">
        <f t="shared" si="1098"/>
        <v>29</v>
      </c>
      <c r="AI3328" s="53">
        <f t="shared" si="1099"/>
        <v>0.11167937835978836</v>
      </c>
      <c r="AJ3328" s="56">
        <f t="shared" si="1100"/>
        <v>17.5</v>
      </c>
    </row>
    <row r="3329" spans="1:36" x14ac:dyDescent="0.25">
      <c r="A3329" s="50">
        <v>3271</v>
      </c>
      <c r="B3329" s="51">
        <v>42916</v>
      </c>
      <c r="C3329" s="75">
        <f t="shared" si="1105"/>
        <v>42916</v>
      </c>
      <c r="D3329" s="50" t="s">
        <v>1223</v>
      </c>
      <c r="E3329" s="50">
        <v>10</v>
      </c>
      <c r="F3329" s="50">
        <v>2</v>
      </c>
      <c r="G3329" s="50">
        <v>3</v>
      </c>
      <c r="H3329" s="50">
        <v>58</v>
      </c>
      <c r="I3329" s="53">
        <f t="shared" si="1086"/>
        <v>8.6087962962962963E-2</v>
      </c>
      <c r="J3329" s="54">
        <f t="shared" si="1087"/>
        <v>8.6087962962962967E-3</v>
      </c>
      <c r="K3329" s="50" t="s">
        <v>1946</v>
      </c>
      <c r="L3329" s="50" t="s">
        <v>1969</v>
      </c>
      <c r="M3329" s="55">
        <f t="shared" si="1088"/>
        <v>4.8400107555794607</v>
      </c>
      <c r="N3329" s="50">
        <v>0</v>
      </c>
      <c r="O3329" s="50" t="s">
        <v>228</v>
      </c>
      <c r="R3329" s="50" t="s">
        <v>1970</v>
      </c>
      <c r="S3329" s="151">
        <f t="shared" si="1089"/>
        <v>0.22555046296296297</v>
      </c>
      <c r="T3329" s="151">
        <f t="shared" si="1090"/>
        <v>0.11277523148148148</v>
      </c>
      <c r="V3329" s="393">
        <f t="shared" si="1101"/>
        <v>0</v>
      </c>
      <c r="W3329" s="393">
        <f t="shared" si="1102"/>
        <v>0</v>
      </c>
      <c r="X3329" s="53">
        <f t="shared" si="1091"/>
        <v>0.22555046296296297</v>
      </c>
      <c r="Y3329" s="53">
        <f t="shared" si="1092"/>
        <v>0.26193964296296296</v>
      </c>
      <c r="Z3329" s="53">
        <f t="shared" si="1093"/>
        <v>0.11277523148148148</v>
      </c>
      <c r="AA3329" s="53">
        <f t="shared" si="1094"/>
        <v>0.13096982148148148</v>
      </c>
      <c r="AB3329" s="50">
        <f t="shared" si="1095"/>
        <v>3120</v>
      </c>
      <c r="AC3329" s="50">
        <f t="shared" si="1104"/>
        <v>2017</v>
      </c>
      <c r="AD3329" s="50">
        <f t="shared" si="1096"/>
        <v>6</v>
      </c>
      <c r="AE3329" s="56">
        <f t="shared" si="1097"/>
        <v>201706</v>
      </c>
      <c r="AF3329" s="56">
        <f t="shared" si="1106"/>
        <v>26</v>
      </c>
      <c r="AG3329" s="58">
        <f t="shared" si="1103"/>
        <v>0</v>
      </c>
      <c r="AH3329" s="56">
        <f t="shared" si="1098"/>
        <v>30</v>
      </c>
      <c r="AI3329" s="53">
        <f t="shared" si="1099"/>
        <v>0.24374505296296295</v>
      </c>
      <c r="AJ3329" s="56">
        <f t="shared" si="1100"/>
        <v>42.699999999999996</v>
      </c>
    </row>
    <row r="3330" spans="1:36" x14ac:dyDescent="0.25">
      <c r="A3330" s="50">
        <v>3272</v>
      </c>
      <c r="B3330" s="51">
        <v>42918</v>
      </c>
      <c r="C3330" s="75">
        <f t="shared" si="1105"/>
        <v>42918</v>
      </c>
      <c r="D3330" s="50" t="s">
        <v>1223</v>
      </c>
      <c r="E3330" s="50">
        <v>6.75</v>
      </c>
      <c r="F3330" s="50">
        <v>1</v>
      </c>
      <c r="G3330" s="50">
        <v>25</v>
      </c>
      <c r="H3330" s="50">
        <v>37</v>
      </c>
      <c r="I3330" s="53">
        <f t="shared" ref="I3330:I3393" si="1107">IF(E3330&gt;0,TIME(F3330,G3330,H3330),"")</f>
        <v>5.9456018518518526E-2</v>
      </c>
      <c r="J3330" s="54">
        <f t="shared" ref="J3330:J3393" si="1108">IF(E3330&gt;0,TIME(F3330,G3330,H3330)/E3330,"")</f>
        <v>8.808299039780523E-3</v>
      </c>
      <c r="K3330" s="50" t="s">
        <v>1946</v>
      </c>
      <c r="L3330" s="50" t="s">
        <v>1971</v>
      </c>
      <c r="M3330" s="55">
        <f t="shared" ref="M3330:M3393" si="1109">IF(D3330&gt;0,0.0416666666666667/J3330,"")</f>
        <v>4.7303873856336409</v>
      </c>
      <c r="N3330" s="50">
        <v>0</v>
      </c>
      <c r="O3330" s="50" t="s">
        <v>228</v>
      </c>
      <c r="R3330" s="50" t="s">
        <v>1972</v>
      </c>
      <c r="S3330" s="151">
        <f t="shared" ref="S3330:S3393" si="1110">IF("1-Swim"=D3330,J3330*2.4,IF("2-Bike"=D3330,J3330*112,IF("3-Run"=D3330,J3330*26.2,0)))</f>
        <v>0.23077743484224969</v>
      </c>
      <c r="T3330" s="151">
        <f t="shared" ref="T3330:T3393" si="1111">S3330/2</f>
        <v>0.11538871742112485</v>
      </c>
      <c r="V3330" s="393">
        <f t="shared" si="1101"/>
        <v>0</v>
      </c>
      <c r="W3330" s="393">
        <f t="shared" si="1102"/>
        <v>0</v>
      </c>
      <c r="X3330" s="53">
        <f t="shared" ref="X3330:X3393" si="1112">J3330*26.2</f>
        <v>0.23077743484224969</v>
      </c>
      <c r="Y3330" s="53">
        <f t="shared" ref="Y3330:Y3393" si="1113">(J3330+0.0013889)*26.2</f>
        <v>0.26716661484224968</v>
      </c>
      <c r="Z3330" s="53">
        <f t="shared" ref="Z3330:Z3393" si="1114">X3330/2</f>
        <v>0.11538871742112485</v>
      </c>
      <c r="AA3330" s="53">
        <f t="shared" ref="AA3330:AA3393" si="1115">Y3330/2</f>
        <v>0.13358330742112484</v>
      </c>
      <c r="AB3330" s="50">
        <f t="shared" ref="AB3330:AB3393" si="1116">RANK(J3330,J:J,1)</f>
        <v>3186</v>
      </c>
      <c r="AC3330" s="50">
        <f t="shared" si="1104"/>
        <v>2017</v>
      </c>
      <c r="AD3330" s="50">
        <f t="shared" ref="AD3330:AD3393" si="1117">MONTH(B3330)</f>
        <v>7</v>
      </c>
      <c r="AE3330" s="56">
        <f t="shared" ref="AE3330:AE3393" si="1118">AC3330*100+AD3330</f>
        <v>201707</v>
      </c>
      <c r="AF3330" s="56">
        <f t="shared" si="1106"/>
        <v>27</v>
      </c>
      <c r="AG3330" s="58">
        <f t="shared" si="1103"/>
        <v>1</v>
      </c>
      <c r="AH3330" s="56">
        <f t="shared" ref="AH3330:AH3393" si="1119">DAY(B3330)</f>
        <v>2</v>
      </c>
      <c r="AI3330" s="53">
        <f t="shared" ref="AI3330:AI3393" si="1120">Z3330+AA3330</f>
        <v>0.24897202484224967</v>
      </c>
      <c r="AJ3330" s="56">
        <f t="shared" ref="AJ3330:AJ3393" si="1121">IF("1-Swim"=D3330,E3330*46.7,IF("2-Bike"=D3330,E3330,IF("3-Run"=D3330,E3330*4.27,0)))</f>
        <v>28.822499999999998</v>
      </c>
    </row>
    <row r="3331" spans="1:36" ht="15.75" customHeight="1" x14ac:dyDescent="0.25">
      <c r="A3331" s="50">
        <v>3273</v>
      </c>
      <c r="B3331" s="51">
        <v>42919</v>
      </c>
      <c r="C3331" s="75">
        <f t="shared" si="1105"/>
        <v>42919</v>
      </c>
      <c r="D3331" s="50" t="s">
        <v>1223</v>
      </c>
      <c r="E3331" s="50">
        <v>5.9</v>
      </c>
      <c r="F3331" s="50">
        <v>1</v>
      </c>
      <c r="G3331" s="50">
        <v>9</v>
      </c>
      <c r="H3331" s="50">
        <v>21</v>
      </c>
      <c r="I3331" s="53">
        <f t="shared" si="1107"/>
        <v>4.8159722222222222E-2</v>
      </c>
      <c r="J3331" s="54">
        <f t="shared" si="1108"/>
        <v>8.1626647834274948E-3</v>
      </c>
      <c r="K3331" s="50" t="s">
        <v>1946</v>
      </c>
      <c r="L3331" s="50" t="s">
        <v>1973</v>
      </c>
      <c r="M3331" s="55">
        <f t="shared" si="1109"/>
        <v>5.1045421773612158</v>
      </c>
      <c r="N3331" s="50">
        <v>0</v>
      </c>
      <c r="O3331" s="50" t="s">
        <v>228</v>
      </c>
      <c r="S3331" s="151">
        <f t="shared" si="1110"/>
        <v>0.21386181732580037</v>
      </c>
      <c r="T3331" s="151">
        <f t="shared" si="1111"/>
        <v>0.10693090866290018</v>
      </c>
      <c r="V3331" s="393">
        <f t="shared" ref="V3331:V3394" si="1122">U3331*0.000568182</f>
        <v>0</v>
      </c>
      <c r="W3331" s="393">
        <f t="shared" ref="W3331:W3394" si="1123">U3331*0.0006213713910761</f>
        <v>0</v>
      </c>
      <c r="X3331" s="53">
        <f t="shared" si="1112"/>
        <v>0.21386181732580037</v>
      </c>
      <c r="Y3331" s="53">
        <f t="shared" si="1113"/>
        <v>0.25025099732580036</v>
      </c>
      <c r="Z3331" s="53">
        <f t="shared" si="1114"/>
        <v>0.10693090866290018</v>
      </c>
      <c r="AA3331" s="53">
        <f t="shared" si="1115"/>
        <v>0.12512549866290018</v>
      </c>
      <c r="AB3331" s="50">
        <f t="shared" si="1116"/>
        <v>2912</v>
      </c>
      <c r="AC3331" s="50">
        <f t="shared" si="1104"/>
        <v>2017</v>
      </c>
      <c r="AD3331" s="50">
        <f t="shared" si="1117"/>
        <v>7</v>
      </c>
      <c r="AE3331" s="56">
        <f t="shared" si="1118"/>
        <v>201707</v>
      </c>
      <c r="AF3331" s="56">
        <f t="shared" si="1106"/>
        <v>27</v>
      </c>
      <c r="AG3331" s="58">
        <f t="shared" si="1103"/>
        <v>0</v>
      </c>
      <c r="AH3331" s="56">
        <f t="shared" si="1119"/>
        <v>3</v>
      </c>
      <c r="AI3331" s="53">
        <f t="shared" si="1120"/>
        <v>0.23205640732580035</v>
      </c>
      <c r="AJ3331" s="56">
        <f t="shared" si="1121"/>
        <v>25.192999999999998</v>
      </c>
    </row>
    <row r="3332" spans="1:36" x14ac:dyDescent="0.25">
      <c r="A3332" s="50">
        <v>3274</v>
      </c>
      <c r="B3332" s="51">
        <v>42920</v>
      </c>
      <c r="C3332" s="75">
        <f t="shared" si="1105"/>
        <v>42920</v>
      </c>
      <c r="D3332" s="50" t="s">
        <v>1225</v>
      </c>
      <c r="E3332" s="50">
        <v>1.25</v>
      </c>
      <c r="F3332" s="50">
        <v>0</v>
      </c>
      <c r="G3332" s="50">
        <v>46</v>
      </c>
      <c r="H3332" s="50">
        <v>42</v>
      </c>
      <c r="I3332" s="53">
        <f t="shared" si="1107"/>
        <v>3.243055555555556E-2</v>
      </c>
      <c r="J3332" s="54">
        <f t="shared" si="1108"/>
        <v>2.5944444444444447E-2</v>
      </c>
      <c r="K3332" s="50" t="s">
        <v>949</v>
      </c>
      <c r="L3332" s="50" t="s">
        <v>1974</v>
      </c>
      <c r="M3332" s="55">
        <f t="shared" si="1109"/>
        <v>1.6059957173447548</v>
      </c>
      <c r="N3332" s="50">
        <v>0</v>
      </c>
      <c r="O3332" s="50" t="s">
        <v>255</v>
      </c>
      <c r="S3332" s="151">
        <f t="shared" si="1110"/>
        <v>6.2266666666666672E-2</v>
      </c>
      <c r="T3332" s="151">
        <f t="shared" si="1111"/>
        <v>3.1133333333333336E-2</v>
      </c>
      <c r="V3332" s="393">
        <f t="shared" si="1122"/>
        <v>0</v>
      </c>
      <c r="W3332" s="393">
        <f t="shared" si="1123"/>
        <v>0</v>
      </c>
      <c r="X3332" s="53">
        <f t="shared" si="1112"/>
        <v>0.67974444444444448</v>
      </c>
      <c r="Y3332" s="53">
        <f t="shared" si="1113"/>
        <v>0.71613362444444451</v>
      </c>
      <c r="Z3332" s="53">
        <f t="shared" si="1114"/>
        <v>0.33987222222222224</v>
      </c>
      <c r="AA3332" s="53">
        <f t="shared" si="1115"/>
        <v>0.35806681222222225</v>
      </c>
      <c r="AB3332" s="50">
        <f t="shared" si="1116"/>
        <v>3902</v>
      </c>
      <c r="AC3332" s="50">
        <f t="shared" si="1104"/>
        <v>2017</v>
      </c>
      <c r="AD3332" s="50">
        <f t="shared" si="1117"/>
        <v>7</v>
      </c>
      <c r="AE3332" s="56">
        <f t="shared" si="1118"/>
        <v>201707</v>
      </c>
      <c r="AF3332" s="56">
        <f t="shared" si="1106"/>
        <v>27</v>
      </c>
      <c r="AG3332" s="58">
        <f t="shared" si="1103"/>
        <v>0</v>
      </c>
      <c r="AH3332" s="56">
        <f t="shared" si="1119"/>
        <v>4</v>
      </c>
      <c r="AI3332" s="53">
        <f t="shared" si="1120"/>
        <v>0.69793903444444449</v>
      </c>
      <c r="AJ3332" s="56">
        <f t="shared" si="1121"/>
        <v>58.375</v>
      </c>
    </row>
    <row r="3333" spans="1:36" x14ac:dyDescent="0.25">
      <c r="A3333" s="50">
        <v>3275</v>
      </c>
      <c r="B3333" s="51">
        <v>42920</v>
      </c>
      <c r="C3333" s="75">
        <f t="shared" si="1105"/>
        <v>42920</v>
      </c>
      <c r="D3333" s="50" t="s">
        <v>1224</v>
      </c>
      <c r="E3333" s="50">
        <v>30</v>
      </c>
      <c r="F3333" s="50">
        <v>2</v>
      </c>
      <c r="G3333" s="50">
        <v>2</v>
      </c>
      <c r="H3333" s="50">
        <v>72</v>
      </c>
      <c r="I3333" s="53">
        <f t="shared" si="1107"/>
        <v>8.5555555555555551E-2</v>
      </c>
      <c r="J3333" s="54">
        <f t="shared" si="1108"/>
        <v>2.8518518518518515E-3</v>
      </c>
      <c r="K3333" s="50" t="s">
        <v>1340</v>
      </c>
      <c r="L3333" s="50" t="s">
        <v>315</v>
      </c>
      <c r="M3333" s="55">
        <f t="shared" si="1109"/>
        <v>14.610389610389623</v>
      </c>
      <c r="N3333" s="50">
        <v>0</v>
      </c>
      <c r="O3333" s="50" t="s">
        <v>255</v>
      </c>
      <c r="S3333" s="151">
        <f t="shared" si="1110"/>
        <v>0.31940740740740736</v>
      </c>
      <c r="T3333" s="151">
        <f t="shared" si="1111"/>
        <v>0.15970370370370368</v>
      </c>
      <c r="V3333" s="393">
        <f t="shared" si="1122"/>
        <v>0</v>
      </c>
      <c r="W3333" s="393">
        <f t="shared" si="1123"/>
        <v>0</v>
      </c>
      <c r="X3333" s="53">
        <f t="shared" si="1112"/>
        <v>7.4718518518518504E-2</v>
      </c>
      <c r="Y3333" s="53">
        <f t="shared" si="1113"/>
        <v>0.1111076985185185</v>
      </c>
      <c r="Z3333" s="53">
        <f t="shared" si="1114"/>
        <v>3.7359259259259252E-2</v>
      </c>
      <c r="AA3333" s="53">
        <f t="shared" si="1115"/>
        <v>5.5553849259259248E-2</v>
      </c>
      <c r="AB3333" s="50">
        <f t="shared" si="1116"/>
        <v>658</v>
      </c>
      <c r="AC3333" s="50">
        <f t="shared" si="1104"/>
        <v>2017</v>
      </c>
      <c r="AD3333" s="50">
        <f t="shared" si="1117"/>
        <v>7</v>
      </c>
      <c r="AE3333" s="56">
        <f t="shared" si="1118"/>
        <v>201707</v>
      </c>
      <c r="AF3333" s="56">
        <f t="shared" si="1106"/>
        <v>27</v>
      </c>
      <c r="AG3333" s="58">
        <f t="shared" si="1103"/>
        <v>0</v>
      </c>
      <c r="AH3333" s="56">
        <f t="shared" si="1119"/>
        <v>4</v>
      </c>
      <c r="AI3333" s="53">
        <f t="shared" si="1120"/>
        <v>9.29131085185185E-2</v>
      </c>
      <c r="AJ3333" s="56">
        <f t="shared" si="1121"/>
        <v>30</v>
      </c>
    </row>
    <row r="3334" spans="1:36" ht="15.75" customHeight="1" x14ac:dyDescent="0.25">
      <c r="A3334" s="50">
        <v>3276</v>
      </c>
      <c r="B3334" s="51">
        <v>42921</v>
      </c>
      <c r="C3334" s="75">
        <f t="shared" si="1105"/>
        <v>42921</v>
      </c>
      <c r="D3334" s="50" t="s">
        <v>1224</v>
      </c>
      <c r="E3334" s="50">
        <v>10.5</v>
      </c>
      <c r="F3334" s="50">
        <v>0</v>
      </c>
      <c r="G3334" s="50">
        <v>31</v>
      </c>
      <c r="H3334" s="50">
        <v>15</v>
      </c>
      <c r="I3334" s="53">
        <f t="shared" si="1107"/>
        <v>2.1701388888888892E-2</v>
      </c>
      <c r="J3334" s="54">
        <f t="shared" si="1108"/>
        <v>2.0667989417989421E-3</v>
      </c>
      <c r="K3334" s="50" t="s">
        <v>1340</v>
      </c>
      <c r="L3334" s="50" t="s">
        <v>29</v>
      </c>
      <c r="M3334" s="55">
        <f t="shared" si="1109"/>
        <v>20.160000000000011</v>
      </c>
      <c r="N3334" s="50">
        <v>0</v>
      </c>
      <c r="O3334" s="50" t="s">
        <v>255</v>
      </c>
      <c r="S3334" s="151">
        <f t="shared" si="1110"/>
        <v>0.23148148148148151</v>
      </c>
      <c r="T3334" s="151">
        <f t="shared" si="1111"/>
        <v>0.11574074074074076</v>
      </c>
      <c r="V3334" s="393">
        <f t="shared" si="1122"/>
        <v>0</v>
      </c>
      <c r="W3334" s="393">
        <f t="shared" si="1123"/>
        <v>0</v>
      </c>
      <c r="X3334" s="53">
        <f t="shared" si="1112"/>
        <v>5.4150132275132282E-2</v>
      </c>
      <c r="Y3334" s="53">
        <f t="shared" si="1113"/>
        <v>9.0539312275132275E-2</v>
      </c>
      <c r="Z3334" s="53">
        <f t="shared" si="1114"/>
        <v>2.7075066137566141E-2</v>
      </c>
      <c r="AA3334" s="53">
        <f t="shared" si="1115"/>
        <v>4.5269656137566137E-2</v>
      </c>
      <c r="AB3334" s="50">
        <f t="shared" si="1116"/>
        <v>214</v>
      </c>
      <c r="AC3334" s="50">
        <f t="shared" si="1104"/>
        <v>2017</v>
      </c>
      <c r="AD3334" s="50">
        <f t="shared" si="1117"/>
        <v>7</v>
      </c>
      <c r="AE3334" s="56">
        <f t="shared" si="1118"/>
        <v>201707</v>
      </c>
      <c r="AF3334" s="56">
        <f t="shared" si="1106"/>
        <v>27</v>
      </c>
      <c r="AG3334" s="58">
        <f t="shared" si="1103"/>
        <v>0</v>
      </c>
      <c r="AH3334" s="56">
        <f t="shared" si="1119"/>
        <v>5</v>
      </c>
      <c r="AI3334" s="53">
        <f t="shared" si="1120"/>
        <v>7.2344722275132278E-2</v>
      </c>
      <c r="AJ3334" s="56">
        <f t="shared" si="1121"/>
        <v>10.5</v>
      </c>
    </row>
    <row r="3335" spans="1:36" x14ac:dyDescent="0.25">
      <c r="A3335" s="50">
        <v>3277</v>
      </c>
      <c r="B3335" s="51">
        <v>42923</v>
      </c>
      <c r="C3335" s="75">
        <f t="shared" si="1105"/>
        <v>42923</v>
      </c>
      <c r="D3335" s="50" t="s">
        <v>1223</v>
      </c>
      <c r="E3335" s="50">
        <v>7</v>
      </c>
      <c r="F3335" s="50">
        <v>1</v>
      </c>
      <c r="G3335" s="50">
        <v>24</v>
      </c>
      <c r="H3335" s="50">
        <v>51</v>
      </c>
      <c r="I3335" s="53">
        <f t="shared" si="1107"/>
        <v>5.8923611111111107E-2</v>
      </c>
      <c r="J3335" s="54">
        <f t="shared" si="1108"/>
        <v>8.4176587301587301E-3</v>
      </c>
      <c r="K3335" s="50" t="s">
        <v>1946</v>
      </c>
      <c r="L3335" s="50" t="s">
        <v>1975</v>
      </c>
      <c r="M3335" s="55">
        <f t="shared" si="1109"/>
        <v>4.9499116087212771</v>
      </c>
      <c r="N3335" s="50">
        <v>0</v>
      </c>
      <c r="O3335" s="50" t="s">
        <v>228</v>
      </c>
      <c r="R3335" s="50" t="s">
        <v>1976</v>
      </c>
      <c r="S3335" s="151">
        <f t="shared" si="1110"/>
        <v>0.22054265873015871</v>
      </c>
      <c r="T3335" s="151">
        <f t="shared" si="1111"/>
        <v>0.11027132936507936</v>
      </c>
      <c r="V3335" s="393">
        <f t="shared" si="1122"/>
        <v>0</v>
      </c>
      <c r="W3335" s="393">
        <f t="shared" si="1123"/>
        <v>0</v>
      </c>
      <c r="X3335" s="53">
        <f t="shared" si="1112"/>
        <v>0.22054265873015871</v>
      </c>
      <c r="Y3335" s="53">
        <f t="shared" si="1113"/>
        <v>0.25693183873015873</v>
      </c>
      <c r="Z3335" s="53">
        <f t="shared" si="1114"/>
        <v>0.11027132936507936</v>
      </c>
      <c r="AA3335" s="53">
        <f t="shared" si="1115"/>
        <v>0.12846591936507937</v>
      </c>
      <c r="AB3335" s="50">
        <f t="shared" si="1116"/>
        <v>3061</v>
      </c>
      <c r="AC3335" s="50">
        <f t="shared" si="1104"/>
        <v>2017</v>
      </c>
      <c r="AD3335" s="50">
        <f t="shared" si="1117"/>
        <v>7</v>
      </c>
      <c r="AE3335" s="56">
        <f t="shared" si="1118"/>
        <v>201707</v>
      </c>
      <c r="AF3335" s="56">
        <f t="shared" si="1106"/>
        <v>27</v>
      </c>
      <c r="AG3335" s="58">
        <f t="shared" si="1103"/>
        <v>1</v>
      </c>
      <c r="AH3335" s="56">
        <f t="shared" si="1119"/>
        <v>7</v>
      </c>
      <c r="AI3335" s="53">
        <f t="shared" si="1120"/>
        <v>0.23873724873015872</v>
      </c>
      <c r="AJ3335" s="56">
        <f t="shared" si="1121"/>
        <v>29.889999999999997</v>
      </c>
    </row>
    <row r="3336" spans="1:36" x14ac:dyDescent="0.25">
      <c r="A3336" s="50">
        <v>3278</v>
      </c>
      <c r="B3336" s="51">
        <v>42924</v>
      </c>
      <c r="C3336" s="75">
        <f t="shared" si="1105"/>
        <v>42924</v>
      </c>
      <c r="D3336" s="50" t="s">
        <v>1223</v>
      </c>
      <c r="E3336" s="50">
        <v>3.1</v>
      </c>
      <c r="F3336" s="50">
        <v>0</v>
      </c>
      <c r="G3336" s="50">
        <v>33</v>
      </c>
      <c r="H3336" s="50">
        <v>5</v>
      </c>
      <c r="I3336" s="53">
        <f t="shared" si="1107"/>
        <v>2.297453703703704E-2</v>
      </c>
      <c r="J3336" s="54">
        <f t="shared" si="1108"/>
        <v>7.411140979689367E-3</v>
      </c>
      <c r="K3336" s="50" t="s">
        <v>1946</v>
      </c>
      <c r="L3336" s="50" t="s">
        <v>1977</v>
      </c>
      <c r="M3336" s="55">
        <f t="shared" si="1109"/>
        <v>5.62216624685139</v>
      </c>
      <c r="N3336" s="50">
        <v>0</v>
      </c>
      <c r="O3336" s="50" t="s">
        <v>228</v>
      </c>
      <c r="R3336" s="50" t="s">
        <v>1978</v>
      </c>
      <c r="S3336" s="151">
        <f t="shared" si="1110"/>
        <v>0.19417189366786142</v>
      </c>
      <c r="T3336" s="151">
        <f t="shared" si="1111"/>
        <v>9.7085946833930709E-2</v>
      </c>
      <c r="V3336" s="393">
        <f t="shared" si="1122"/>
        <v>0</v>
      </c>
      <c r="W3336" s="393">
        <f t="shared" si="1123"/>
        <v>0</v>
      </c>
      <c r="X3336" s="53">
        <f t="shared" si="1112"/>
        <v>0.19417189366786142</v>
      </c>
      <c r="Y3336" s="53">
        <f t="shared" si="1113"/>
        <v>0.23056107366786138</v>
      </c>
      <c r="Z3336" s="53">
        <f t="shared" si="1114"/>
        <v>9.7085946833930709E-2</v>
      </c>
      <c r="AA3336" s="53">
        <f t="shared" si="1115"/>
        <v>0.11528053683393069</v>
      </c>
      <c r="AB3336" s="50">
        <f t="shared" si="1116"/>
        <v>2279</v>
      </c>
      <c r="AC3336" s="50">
        <f t="shared" si="1104"/>
        <v>2017</v>
      </c>
      <c r="AD3336" s="50">
        <f t="shared" si="1117"/>
        <v>7</v>
      </c>
      <c r="AE3336" s="56">
        <f t="shared" si="1118"/>
        <v>201707</v>
      </c>
      <c r="AF3336" s="56">
        <f t="shared" si="1106"/>
        <v>27</v>
      </c>
      <c r="AG3336" s="58">
        <f t="shared" si="1103"/>
        <v>0</v>
      </c>
      <c r="AH3336" s="56">
        <f t="shared" si="1119"/>
        <v>8</v>
      </c>
      <c r="AI3336" s="53">
        <f t="shared" si="1120"/>
        <v>0.2123664836678614</v>
      </c>
      <c r="AJ3336" s="56">
        <f t="shared" si="1121"/>
        <v>13.236999999999998</v>
      </c>
    </row>
    <row r="3337" spans="1:36" ht="15.75" customHeight="1" x14ac:dyDescent="0.25">
      <c r="A3337" s="50">
        <v>3279</v>
      </c>
      <c r="B3337" s="51">
        <v>42925</v>
      </c>
      <c r="C3337" s="75">
        <f t="shared" si="1105"/>
        <v>42925</v>
      </c>
      <c r="D3337" s="50" t="s">
        <v>1225</v>
      </c>
      <c r="E3337" s="50">
        <v>1</v>
      </c>
      <c r="F3337" s="50">
        <v>0</v>
      </c>
      <c r="G3337" s="50">
        <v>46</v>
      </c>
      <c r="H3337" s="50">
        <v>8</v>
      </c>
      <c r="I3337" s="53">
        <f t="shared" si="1107"/>
        <v>3.2037037037037037E-2</v>
      </c>
      <c r="J3337" s="54">
        <f t="shared" si="1108"/>
        <v>3.2037037037037037E-2</v>
      </c>
      <c r="K3337" s="50" t="s">
        <v>949</v>
      </c>
      <c r="L3337" s="50" t="s">
        <v>1974</v>
      </c>
      <c r="M3337" s="55">
        <f t="shared" si="1109"/>
        <v>1.3005780346820819</v>
      </c>
      <c r="N3337" s="50">
        <v>0</v>
      </c>
      <c r="O3337" s="50" t="s">
        <v>228</v>
      </c>
      <c r="S3337" s="151">
        <f t="shared" si="1110"/>
        <v>7.6888888888888882E-2</v>
      </c>
      <c r="T3337" s="151">
        <f t="shared" si="1111"/>
        <v>3.8444444444444441E-2</v>
      </c>
      <c r="V3337" s="393">
        <f t="shared" si="1122"/>
        <v>0</v>
      </c>
      <c r="W3337" s="393">
        <f t="shared" si="1123"/>
        <v>0</v>
      </c>
      <c r="X3337" s="53">
        <f t="shared" si="1112"/>
        <v>0.83937037037037032</v>
      </c>
      <c r="Y3337" s="53">
        <f t="shared" si="1113"/>
        <v>0.87575955037037034</v>
      </c>
      <c r="Z3337" s="53">
        <f t="shared" si="1114"/>
        <v>0.41968518518518516</v>
      </c>
      <c r="AA3337" s="53">
        <f t="shared" si="1115"/>
        <v>0.43787977518518517</v>
      </c>
      <c r="AB3337" s="50">
        <f t="shared" si="1116"/>
        <v>4049</v>
      </c>
      <c r="AC3337" s="50">
        <f t="shared" si="1104"/>
        <v>2017</v>
      </c>
      <c r="AD3337" s="50">
        <f t="shared" si="1117"/>
        <v>7</v>
      </c>
      <c r="AE3337" s="56">
        <f t="shared" si="1118"/>
        <v>201707</v>
      </c>
      <c r="AF3337" s="56">
        <f t="shared" si="1106"/>
        <v>28</v>
      </c>
      <c r="AG3337" s="58">
        <f t="shared" si="1103"/>
        <v>0</v>
      </c>
      <c r="AH3337" s="56">
        <f t="shared" si="1119"/>
        <v>9</v>
      </c>
      <c r="AI3337" s="53">
        <f t="shared" si="1120"/>
        <v>0.85756496037037033</v>
      </c>
      <c r="AJ3337" s="56">
        <f t="shared" si="1121"/>
        <v>46.7</v>
      </c>
    </row>
    <row r="3338" spans="1:36" x14ac:dyDescent="0.25">
      <c r="A3338" s="50">
        <v>3280</v>
      </c>
      <c r="B3338" s="51">
        <v>42926</v>
      </c>
      <c r="C3338" s="75">
        <f t="shared" si="1105"/>
        <v>42926</v>
      </c>
      <c r="D3338" s="50" t="s">
        <v>1225</v>
      </c>
      <c r="E3338" s="50">
        <v>1</v>
      </c>
      <c r="F3338" s="50">
        <v>0</v>
      </c>
      <c r="G3338" s="50">
        <v>34</v>
      </c>
      <c r="H3338" s="50">
        <v>58</v>
      </c>
      <c r="I3338" s="53">
        <f t="shared" si="1107"/>
        <v>2.4282407407407409E-2</v>
      </c>
      <c r="J3338" s="54">
        <f t="shared" si="1108"/>
        <v>2.4282407407407409E-2</v>
      </c>
      <c r="K3338" s="50" t="s">
        <v>949</v>
      </c>
      <c r="L3338" s="50" t="s">
        <v>1947</v>
      </c>
      <c r="M3338" s="55">
        <f t="shared" si="1109"/>
        <v>1.7159199237368936</v>
      </c>
      <c r="N3338" s="50">
        <v>0</v>
      </c>
      <c r="O3338" s="50" t="s">
        <v>526</v>
      </c>
      <c r="S3338" s="151">
        <f t="shared" si="1110"/>
        <v>5.8277777777777776E-2</v>
      </c>
      <c r="T3338" s="151">
        <f t="shared" si="1111"/>
        <v>2.9138888888888888E-2</v>
      </c>
      <c r="V3338" s="393">
        <f t="shared" si="1122"/>
        <v>0</v>
      </c>
      <c r="W3338" s="393">
        <f t="shared" si="1123"/>
        <v>0</v>
      </c>
      <c r="X3338" s="53">
        <f t="shared" si="1112"/>
        <v>0.63619907407407406</v>
      </c>
      <c r="Y3338" s="53">
        <f t="shared" si="1113"/>
        <v>0.67258825407407408</v>
      </c>
      <c r="Z3338" s="53">
        <f t="shared" si="1114"/>
        <v>0.31809953703703703</v>
      </c>
      <c r="AA3338" s="53">
        <f t="shared" si="1115"/>
        <v>0.33629412703703704</v>
      </c>
      <c r="AB3338" s="50">
        <f t="shared" si="1116"/>
        <v>3787</v>
      </c>
      <c r="AC3338" s="50">
        <f t="shared" si="1104"/>
        <v>2017</v>
      </c>
      <c r="AD3338" s="50">
        <f t="shared" si="1117"/>
        <v>7</v>
      </c>
      <c r="AE3338" s="56">
        <f t="shared" si="1118"/>
        <v>201707</v>
      </c>
      <c r="AF3338" s="56">
        <f t="shared" si="1106"/>
        <v>28</v>
      </c>
      <c r="AG3338" s="58">
        <f t="shared" si="1103"/>
        <v>0</v>
      </c>
      <c r="AH3338" s="56">
        <f t="shared" si="1119"/>
        <v>10</v>
      </c>
      <c r="AI3338" s="53">
        <f t="shared" si="1120"/>
        <v>0.65439366407407407</v>
      </c>
      <c r="AJ3338" s="56">
        <f t="shared" si="1121"/>
        <v>46.7</v>
      </c>
    </row>
    <row r="3339" spans="1:36" x14ac:dyDescent="0.25">
      <c r="A3339" s="50">
        <v>3281</v>
      </c>
      <c r="B3339" s="51">
        <v>42926</v>
      </c>
      <c r="C3339" s="75">
        <f t="shared" si="1105"/>
        <v>42926</v>
      </c>
      <c r="D3339" s="50" t="s">
        <v>1223</v>
      </c>
      <c r="E3339" s="50">
        <v>3.3</v>
      </c>
      <c r="F3339" s="50">
        <v>0</v>
      </c>
      <c r="G3339" s="50">
        <v>34</v>
      </c>
      <c r="H3339" s="50">
        <v>9</v>
      </c>
      <c r="I3339" s="53">
        <f t="shared" si="1107"/>
        <v>2.3715277777777776E-2</v>
      </c>
      <c r="J3339" s="54">
        <f t="shared" si="1108"/>
        <v>7.1864478114478112E-3</v>
      </c>
      <c r="K3339" s="50" t="s">
        <v>1889</v>
      </c>
      <c r="L3339" s="50" t="s">
        <v>1979</v>
      </c>
      <c r="M3339" s="55">
        <f t="shared" si="1109"/>
        <v>5.7979502196193309</v>
      </c>
      <c r="N3339" s="50">
        <v>145</v>
      </c>
      <c r="O3339" s="50" t="s">
        <v>228</v>
      </c>
      <c r="R3339" s="50" t="s">
        <v>1980</v>
      </c>
      <c r="S3339" s="151">
        <f t="shared" si="1110"/>
        <v>0.18828493265993265</v>
      </c>
      <c r="T3339" s="151">
        <f t="shared" si="1111"/>
        <v>9.4142466329966326E-2</v>
      </c>
      <c r="V3339" s="393">
        <f t="shared" si="1122"/>
        <v>0</v>
      </c>
      <c r="W3339" s="393">
        <f t="shared" si="1123"/>
        <v>0</v>
      </c>
      <c r="X3339" s="53">
        <f t="shared" si="1112"/>
        <v>0.18828493265993265</v>
      </c>
      <c r="Y3339" s="53">
        <f t="shared" si="1113"/>
        <v>0.22467411265993262</v>
      </c>
      <c r="Z3339" s="53">
        <f t="shared" si="1114"/>
        <v>9.4142466329966326E-2</v>
      </c>
      <c r="AA3339" s="53">
        <f t="shared" si="1115"/>
        <v>0.11233705632996631</v>
      </c>
      <c r="AB3339" s="50">
        <f t="shared" si="1116"/>
        <v>2024</v>
      </c>
      <c r="AC3339" s="50">
        <f t="shared" si="1104"/>
        <v>2017</v>
      </c>
      <c r="AD3339" s="50">
        <f t="shared" si="1117"/>
        <v>7</v>
      </c>
      <c r="AE3339" s="56">
        <f t="shared" si="1118"/>
        <v>201707</v>
      </c>
      <c r="AF3339" s="56">
        <f t="shared" si="1106"/>
        <v>28</v>
      </c>
      <c r="AG3339" s="58">
        <f t="shared" si="1103"/>
        <v>0</v>
      </c>
      <c r="AH3339" s="56">
        <f t="shared" si="1119"/>
        <v>10</v>
      </c>
      <c r="AI3339" s="53">
        <f t="shared" si="1120"/>
        <v>0.20647952265993263</v>
      </c>
      <c r="AJ3339" s="56">
        <f t="shared" si="1121"/>
        <v>14.090999999999998</v>
      </c>
    </row>
    <row r="3340" spans="1:36" ht="15.75" customHeight="1" x14ac:dyDescent="0.25">
      <c r="A3340" s="50">
        <v>3282</v>
      </c>
      <c r="B3340" s="51">
        <v>42928</v>
      </c>
      <c r="C3340" s="75">
        <f t="shared" si="1105"/>
        <v>42928</v>
      </c>
      <c r="D3340" s="50" t="s">
        <v>1224</v>
      </c>
      <c r="E3340" s="50">
        <v>20</v>
      </c>
      <c r="F3340" s="50">
        <v>1</v>
      </c>
      <c r="G3340" s="50">
        <v>8</v>
      </c>
      <c r="H3340" s="50">
        <v>22</v>
      </c>
      <c r="I3340" s="53">
        <f t="shared" si="1107"/>
        <v>4.7476851851851853E-2</v>
      </c>
      <c r="J3340" s="54">
        <f t="shared" si="1108"/>
        <v>2.3738425925925928E-3</v>
      </c>
      <c r="K3340" s="50" t="s">
        <v>1340</v>
      </c>
      <c r="L3340" s="50" t="s">
        <v>1577</v>
      </c>
      <c r="M3340" s="55">
        <f t="shared" si="1109"/>
        <v>17.552413456850328</v>
      </c>
      <c r="N3340" s="50">
        <v>138</v>
      </c>
      <c r="O3340" s="50" t="s">
        <v>228</v>
      </c>
      <c r="R3340" s="50" t="s">
        <v>1981</v>
      </c>
      <c r="S3340" s="151">
        <f t="shared" si="1110"/>
        <v>0.26587037037037037</v>
      </c>
      <c r="T3340" s="151">
        <f t="shared" si="1111"/>
        <v>0.13293518518518518</v>
      </c>
      <c r="V3340" s="393">
        <f t="shared" si="1122"/>
        <v>0</v>
      </c>
      <c r="W3340" s="393">
        <f t="shared" si="1123"/>
        <v>0</v>
      </c>
      <c r="X3340" s="53">
        <f t="shared" si="1112"/>
        <v>6.2194675925925931E-2</v>
      </c>
      <c r="Y3340" s="53">
        <f t="shared" si="1113"/>
        <v>9.8583855925925917E-2</v>
      </c>
      <c r="Z3340" s="53">
        <f t="shared" si="1114"/>
        <v>3.1097337962962966E-2</v>
      </c>
      <c r="AA3340" s="53">
        <f t="shared" si="1115"/>
        <v>4.9291927962962959E-2</v>
      </c>
      <c r="AB3340" s="50">
        <f t="shared" si="1116"/>
        <v>333</v>
      </c>
      <c r="AC3340" s="50">
        <f t="shared" si="1104"/>
        <v>2017</v>
      </c>
      <c r="AD3340" s="50">
        <f t="shared" si="1117"/>
        <v>7</v>
      </c>
      <c r="AE3340" s="56">
        <f t="shared" si="1118"/>
        <v>201707</v>
      </c>
      <c r="AF3340" s="56">
        <f t="shared" si="1106"/>
        <v>28</v>
      </c>
      <c r="AG3340" s="58">
        <f t="shared" si="1103"/>
        <v>1</v>
      </c>
      <c r="AH3340" s="56">
        <f t="shared" si="1119"/>
        <v>12</v>
      </c>
      <c r="AI3340" s="53">
        <f t="shared" si="1120"/>
        <v>8.0389265925925921E-2</v>
      </c>
      <c r="AJ3340" s="56">
        <f t="shared" si="1121"/>
        <v>20</v>
      </c>
    </row>
    <row r="3341" spans="1:36" x14ac:dyDescent="0.25">
      <c r="A3341" s="50">
        <v>3285</v>
      </c>
      <c r="B3341" s="51">
        <v>42928</v>
      </c>
      <c r="C3341" s="75">
        <f t="shared" si="1105"/>
        <v>42928</v>
      </c>
      <c r="D3341" s="50" t="s">
        <v>1224</v>
      </c>
      <c r="E3341" s="50">
        <v>21</v>
      </c>
      <c r="F3341" s="50">
        <v>1</v>
      </c>
      <c r="G3341" s="50">
        <v>13</v>
      </c>
      <c r="H3341" s="50">
        <v>32</v>
      </c>
      <c r="I3341" s="53">
        <f t="shared" si="1107"/>
        <v>5.1064814814814813E-2</v>
      </c>
      <c r="J3341" s="54">
        <f t="shared" si="1108"/>
        <v>2.4316578483245151E-3</v>
      </c>
      <c r="K3341" s="50" t="s">
        <v>1340</v>
      </c>
      <c r="L3341" s="50" t="s">
        <v>1579</v>
      </c>
      <c r="M3341" s="55">
        <f t="shared" si="1109"/>
        <v>17.135086128739815</v>
      </c>
      <c r="N3341" s="50">
        <v>0</v>
      </c>
      <c r="O3341" s="50" t="s">
        <v>228</v>
      </c>
      <c r="S3341" s="151">
        <f t="shared" si="1110"/>
        <v>0.27234567901234569</v>
      </c>
      <c r="T3341" s="151">
        <f t="shared" si="1111"/>
        <v>0.13617283950617284</v>
      </c>
      <c r="V3341" s="393">
        <f t="shared" si="1122"/>
        <v>0</v>
      </c>
      <c r="W3341" s="393">
        <f t="shared" si="1123"/>
        <v>0</v>
      </c>
      <c r="X3341" s="53">
        <f t="shared" si="1112"/>
        <v>6.370943562610229E-2</v>
      </c>
      <c r="Y3341" s="53">
        <f t="shared" si="1113"/>
        <v>0.1000986156261023</v>
      </c>
      <c r="Z3341" s="53">
        <f t="shared" si="1114"/>
        <v>3.1854717813051145E-2</v>
      </c>
      <c r="AA3341" s="53">
        <f t="shared" si="1115"/>
        <v>5.0049307813051148E-2</v>
      </c>
      <c r="AB3341" s="50">
        <f t="shared" si="1116"/>
        <v>365</v>
      </c>
      <c r="AC3341" s="50">
        <f t="shared" si="1104"/>
        <v>2017</v>
      </c>
      <c r="AD3341" s="50">
        <f t="shared" si="1117"/>
        <v>7</v>
      </c>
      <c r="AE3341" s="56">
        <f t="shared" si="1118"/>
        <v>201707</v>
      </c>
      <c r="AF3341" s="56">
        <f t="shared" si="1106"/>
        <v>28</v>
      </c>
      <c r="AG3341" s="58">
        <f t="shared" ref="AG3341:AG3404" si="1124">IF(ISBLANK(B3341)," ",MAX(B3341-B3340-1,0))</f>
        <v>0</v>
      </c>
      <c r="AH3341" s="56">
        <f t="shared" si="1119"/>
        <v>12</v>
      </c>
      <c r="AI3341" s="53">
        <f t="shared" si="1120"/>
        <v>8.19040256261023E-2</v>
      </c>
      <c r="AJ3341" s="56">
        <f t="shared" si="1121"/>
        <v>21</v>
      </c>
    </row>
    <row r="3342" spans="1:36" x14ac:dyDescent="0.25">
      <c r="A3342" s="50">
        <v>3283</v>
      </c>
      <c r="B3342" s="51">
        <v>42929</v>
      </c>
      <c r="C3342" s="75">
        <f t="shared" si="1105"/>
        <v>42929</v>
      </c>
      <c r="D3342" s="50" t="s">
        <v>1224</v>
      </c>
      <c r="E3342" s="50">
        <v>5</v>
      </c>
      <c r="F3342" s="50">
        <v>0</v>
      </c>
      <c r="G3342" s="50">
        <v>14</v>
      </c>
      <c r="H3342" s="50">
        <v>5</v>
      </c>
      <c r="I3342" s="53">
        <f t="shared" si="1107"/>
        <v>9.780092592592592E-3</v>
      </c>
      <c r="J3342" s="54">
        <f t="shared" si="1108"/>
        <v>1.9560185185185184E-3</v>
      </c>
      <c r="K3342" s="50" t="s">
        <v>921</v>
      </c>
      <c r="L3342" s="50" t="s">
        <v>1132</v>
      </c>
      <c r="M3342" s="55">
        <f t="shared" si="1109"/>
        <v>21.301775147929011</v>
      </c>
      <c r="N3342" s="50">
        <v>0</v>
      </c>
      <c r="O3342" s="50" t="s">
        <v>253</v>
      </c>
      <c r="S3342" s="151">
        <f t="shared" si="1110"/>
        <v>0.21907407407407406</v>
      </c>
      <c r="T3342" s="151">
        <f t="shared" si="1111"/>
        <v>0.10953703703703703</v>
      </c>
      <c r="V3342" s="393">
        <f t="shared" si="1122"/>
        <v>0</v>
      </c>
      <c r="W3342" s="393">
        <f t="shared" si="1123"/>
        <v>0</v>
      </c>
      <c r="X3342" s="53">
        <f t="shared" si="1112"/>
        <v>5.1247685185185181E-2</v>
      </c>
      <c r="Y3342" s="53">
        <f t="shared" si="1113"/>
        <v>8.7636865185185181E-2</v>
      </c>
      <c r="Z3342" s="53">
        <f t="shared" si="1114"/>
        <v>2.562384259259259E-2</v>
      </c>
      <c r="AA3342" s="53">
        <f t="shared" si="1115"/>
        <v>4.381843259259259E-2</v>
      </c>
      <c r="AB3342" s="50">
        <f t="shared" si="1116"/>
        <v>156</v>
      </c>
      <c r="AC3342" s="50">
        <f t="shared" si="1104"/>
        <v>2017</v>
      </c>
      <c r="AD3342" s="50">
        <f t="shared" si="1117"/>
        <v>7</v>
      </c>
      <c r="AE3342" s="56">
        <f t="shared" si="1118"/>
        <v>201707</v>
      </c>
      <c r="AF3342" s="56">
        <f t="shared" si="1106"/>
        <v>28</v>
      </c>
      <c r="AG3342" s="58">
        <f t="shared" si="1124"/>
        <v>0</v>
      </c>
      <c r="AH3342" s="56">
        <f t="shared" si="1119"/>
        <v>13</v>
      </c>
      <c r="AI3342" s="53">
        <f t="shared" si="1120"/>
        <v>6.9442275185185184E-2</v>
      </c>
      <c r="AJ3342" s="56">
        <f t="shared" si="1121"/>
        <v>5</v>
      </c>
    </row>
    <row r="3343" spans="1:36" ht="15.75" customHeight="1" x14ac:dyDescent="0.25">
      <c r="A3343" s="50">
        <v>3284</v>
      </c>
      <c r="B3343" s="51">
        <v>42930</v>
      </c>
      <c r="C3343" s="75">
        <f t="shared" si="1105"/>
        <v>42930</v>
      </c>
      <c r="D3343" s="50" t="s">
        <v>1223</v>
      </c>
      <c r="E3343" s="50">
        <v>10.1</v>
      </c>
      <c r="F3343" s="50">
        <v>1</v>
      </c>
      <c r="G3343" s="50">
        <v>58</v>
      </c>
      <c r="H3343" s="50">
        <v>16</v>
      </c>
      <c r="I3343" s="53">
        <f t="shared" si="1107"/>
        <v>8.2129629629629622E-2</v>
      </c>
      <c r="J3343" s="54">
        <f t="shared" si="1108"/>
        <v>8.1316464979831315E-3</v>
      </c>
      <c r="K3343" s="50" t="s">
        <v>1946</v>
      </c>
      <c r="L3343" s="50" t="s">
        <v>1982</v>
      </c>
      <c r="M3343" s="55">
        <f t="shared" si="1109"/>
        <v>5.1240135287485948</v>
      </c>
      <c r="N3343" s="50">
        <v>145</v>
      </c>
      <c r="O3343" s="50" t="s">
        <v>251</v>
      </c>
      <c r="R3343" s="50" t="s">
        <v>1983</v>
      </c>
      <c r="S3343" s="151">
        <f t="shared" si="1110"/>
        <v>0.21304913824715804</v>
      </c>
      <c r="T3343" s="151">
        <f t="shared" si="1111"/>
        <v>0.10652456912357902</v>
      </c>
      <c r="V3343" s="393">
        <f t="shared" si="1122"/>
        <v>0</v>
      </c>
      <c r="W3343" s="393">
        <f t="shared" si="1123"/>
        <v>0</v>
      </c>
      <c r="X3343" s="53">
        <f t="shared" si="1112"/>
        <v>0.21304913824715804</v>
      </c>
      <c r="Y3343" s="53">
        <f t="shared" si="1113"/>
        <v>0.24943831824715804</v>
      </c>
      <c r="Z3343" s="53">
        <f t="shared" si="1114"/>
        <v>0.10652456912357902</v>
      </c>
      <c r="AA3343" s="53">
        <f t="shared" si="1115"/>
        <v>0.12471915912357902</v>
      </c>
      <c r="AB3343" s="50">
        <f t="shared" si="1116"/>
        <v>2889</v>
      </c>
      <c r="AC3343" s="50">
        <f t="shared" si="1104"/>
        <v>2017</v>
      </c>
      <c r="AD3343" s="50">
        <f t="shared" si="1117"/>
        <v>7</v>
      </c>
      <c r="AE3343" s="56">
        <f t="shared" si="1118"/>
        <v>201707</v>
      </c>
      <c r="AF3343" s="56">
        <f t="shared" si="1106"/>
        <v>28</v>
      </c>
      <c r="AG3343" s="58">
        <f t="shared" si="1124"/>
        <v>0</v>
      </c>
      <c r="AH3343" s="56">
        <f t="shared" si="1119"/>
        <v>14</v>
      </c>
      <c r="AI3343" s="53">
        <f t="shared" si="1120"/>
        <v>0.23124372824715805</v>
      </c>
      <c r="AJ3343" s="56">
        <f t="shared" si="1121"/>
        <v>43.126999999999995</v>
      </c>
    </row>
    <row r="3344" spans="1:36" x14ac:dyDescent="0.25">
      <c r="A3344" s="50">
        <v>3286</v>
      </c>
      <c r="B3344" s="51">
        <v>42931</v>
      </c>
      <c r="C3344" s="75">
        <f t="shared" si="1105"/>
        <v>42931</v>
      </c>
      <c r="D3344" s="50" t="s">
        <v>1224</v>
      </c>
      <c r="E3344" s="50">
        <v>7.6</v>
      </c>
      <c r="F3344" s="50">
        <v>0</v>
      </c>
      <c r="G3344" s="50">
        <v>20</v>
      </c>
      <c r="H3344" s="50">
        <v>54</v>
      </c>
      <c r="I3344" s="53">
        <f t="shared" si="1107"/>
        <v>1.4513888888888889E-2</v>
      </c>
      <c r="J3344" s="54">
        <f t="shared" si="1108"/>
        <v>1.9097222222222224E-3</v>
      </c>
      <c r="K3344" s="50" t="s">
        <v>1340</v>
      </c>
      <c r="L3344" s="50" t="s">
        <v>1803</v>
      </c>
      <c r="M3344" s="55">
        <f t="shared" si="1109"/>
        <v>21.818181818181834</v>
      </c>
      <c r="N3344" s="50">
        <v>0</v>
      </c>
      <c r="O3344" s="50" t="s">
        <v>228</v>
      </c>
      <c r="R3344" s="50" t="s">
        <v>1984</v>
      </c>
      <c r="S3344" s="151">
        <f t="shared" si="1110"/>
        <v>0.21388888888888891</v>
      </c>
      <c r="T3344" s="151">
        <f t="shared" si="1111"/>
        <v>0.10694444444444445</v>
      </c>
      <c r="V3344" s="393">
        <f t="shared" si="1122"/>
        <v>0</v>
      </c>
      <c r="W3344" s="393">
        <f t="shared" si="1123"/>
        <v>0</v>
      </c>
      <c r="X3344" s="53">
        <f t="shared" si="1112"/>
        <v>5.0034722222222223E-2</v>
      </c>
      <c r="Y3344" s="53">
        <f t="shared" si="1113"/>
        <v>8.6423902222222224E-2</v>
      </c>
      <c r="Z3344" s="53">
        <f t="shared" si="1114"/>
        <v>2.5017361111111112E-2</v>
      </c>
      <c r="AA3344" s="53">
        <f t="shared" si="1115"/>
        <v>4.3211951111111112E-2</v>
      </c>
      <c r="AB3344" s="50">
        <f t="shared" si="1116"/>
        <v>124</v>
      </c>
      <c r="AC3344" s="50">
        <f t="shared" si="1104"/>
        <v>2017</v>
      </c>
      <c r="AD3344" s="50">
        <f t="shared" si="1117"/>
        <v>7</v>
      </c>
      <c r="AE3344" s="56">
        <f t="shared" si="1118"/>
        <v>201707</v>
      </c>
      <c r="AF3344" s="56">
        <f t="shared" si="1106"/>
        <v>28</v>
      </c>
      <c r="AG3344" s="58">
        <f t="shared" si="1124"/>
        <v>0</v>
      </c>
      <c r="AH3344" s="56">
        <f t="shared" si="1119"/>
        <v>15</v>
      </c>
      <c r="AI3344" s="53">
        <f t="shared" si="1120"/>
        <v>6.8229312222222227E-2</v>
      </c>
      <c r="AJ3344" s="56">
        <f t="shared" si="1121"/>
        <v>7.6</v>
      </c>
    </row>
    <row r="3345" spans="1:36" x14ac:dyDescent="0.25">
      <c r="A3345" s="50">
        <v>3287</v>
      </c>
      <c r="B3345" s="51">
        <v>42932</v>
      </c>
      <c r="C3345" s="75">
        <f t="shared" si="1105"/>
        <v>42932</v>
      </c>
      <c r="D3345" s="50" t="s">
        <v>1224</v>
      </c>
      <c r="E3345" s="50">
        <v>100.2</v>
      </c>
      <c r="F3345" s="50">
        <v>6</v>
      </c>
      <c r="G3345" s="50">
        <v>55</v>
      </c>
      <c r="H3345" s="50">
        <v>58</v>
      </c>
      <c r="I3345" s="53">
        <f t="shared" si="1107"/>
        <v>0.28886574074074073</v>
      </c>
      <c r="J3345" s="54">
        <f t="shared" si="1108"/>
        <v>2.8828916241590888E-3</v>
      </c>
      <c r="K3345" s="50" t="s">
        <v>1340</v>
      </c>
      <c r="L3345" s="50" t="s">
        <v>1621</v>
      </c>
      <c r="M3345" s="55">
        <f t="shared" si="1109"/>
        <v>14.453081176376326</v>
      </c>
      <c r="N3345" s="50">
        <v>125</v>
      </c>
      <c r="O3345" s="50" t="s">
        <v>228</v>
      </c>
      <c r="R3345" s="50" t="s">
        <v>1985</v>
      </c>
      <c r="S3345" s="151">
        <f t="shared" si="1110"/>
        <v>0.32288386190581797</v>
      </c>
      <c r="T3345" s="151">
        <f t="shared" si="1111"/>
        <v>0.16144193095290899</v>
      </c>
      <c r="V3345" s="393">
        <f t="shared" si="1122"/>
        <v>0</v>
      </c>
      <c r="W3345" s="393">
        <f t="shared" si="1123"/>
        <v>0</v>
      </c>
      <c r="X3345" s="53">
        <f t="shared" si="1112"/>
        <v>7.5531760552968119E-2</v>
      </c>
      <c r="Y3345" s="53">
        <f t="shared" si="1113"/>
        <v>0.11192094055296811</v>
      </c>
      <c r="Z3345" s="53">
        <f t="shared" si="1114"/>
        <v>3.776588027648406E-2</v>
      </c>
      <c r="AA3345" s="53">
        <f t="shared" si="1115"/>
        <v>5.5960470276484056E-2</v>
      </c>
      <c r="AB3345" s="50">
        <f t="shared" si="1116"/>
        <v>683</v>
      </c>
      <c r="AC3345" s="50">
        <f t="shared" si="1104"/>
        <v>2017</v>
      </c>
      <c r="AD3345" s="50">
        <f t="shared" si="1117"/>
        <v>7</v>
      </c>
      <c r="AE3345" s="56">
        <f t="shared" si="1118"/>
        <v>201707</v>
      </c>
      <c r="AF3345" s="56">
        <f t="shared" si="1106"/>
        <v>29</v>
      </c>
      <c r="AG3345" s="58">
        <f t="shared" si="1124"/>
        <v>0</v>
      </c>
      <c r="AH3345" s="56">
        <f t="shared" si="1119"/>
        <v>16</v>
      </c>
      <c r="AI3345" s="53">
        <f t="shared" si="1120"/>
        <v>9.3726350552968116E-2</v>
      </c>
      <c r="AJ3345" s="56">
        <f t="shared" si="1121"/>
        <v>100.2</v>
      </c>
    </row>
    <row r="3346" spans="1:36" ht="15.75" customHeight="1" x14ac:dyDescent="0.25">
      <c r="A3346" s="50">
        <v>3288</v>
      </c>
      <c r="B3346" s="51">
        <v>42934</v>
      </c>
      <c r="C3346" s="75">
        <f t="shared" si="1105"/>
        <v>42934</v>
      </c>
      <c r="D3346" s="50" t="s">
        <v>1223</v>
      </c>
      <c r="E3346" s="50">
        <v>3.1</v>
      </c>
      <c r="F3346" s="50">
        <v>0</v>
      </c>
      <c r="G3346" s="50">
        <v>38</v>
      </c>
      <c r="H3346" s="50">
        <v>13</v>
      </c>
      <c r="I3346" s="53">
        <f t="shared" si="1107"/>
        <v>2.6539351851851852E-2</v>
      </c>
      <c r="J3346" s="54">
        <f t="shared" si="1108"/>
        <v>8.5610812425328548E-3</v>
      </c>
      <c r="K3346" s="50" t="s">
        <v>1946</v>
      </c>
      <c r="L3346" s="50" t="s">
        <v>1814</v>
      </c>
      <c r="M3346" s="55">
        <f t="shared" si="1109"/>
        <v>4.8669864805931136</v>
      </c>
      <c r="N3346" s="50">
        <v>155</v>
      </c>
      <c r="O3346" s="50" t="s">
        <v>228</v>
      </c>
      <c r="S3346" s="151">
        <f t="shared" si="1110"/>
        <v>0.2243003285543608</v>
      </c>
      <c r="T3346" s="151">
        <f t="shared" si="1111"/>
        <v>0.1121501642771804</v>
      </c>
      <c r="V3346" s="393">
        <f t="shared" si="1122"/>
        <v>0</v>
      </c>
      <c r="W3346" s="393">
        <f t="shared" si="1123"/>
        <v>0</v>
      </c>
      <c r="X3346" s="53">
        <f t="shared" si="1112"/>
        <v>0.2243003285543608</v>
      </c>
      <c r="Y3346" s="53">
        <f t="shared" si="1113"/>
        <v>0.26068950855436079</v>
      </c>
      <c r="Z3346" s="53">
        <f t="shared" si="1114"/>
        <v>0.1121501642771804</v>
      </c>
      <c r="AA3346" s="53">
        <f t="shared" si="1115"/>
        <v>0.1303447542771804</v>
      </c>
      <c r="AB3346" s="50">
        <f t="shared" si="1116"/>
        <v>3108</v>
      </c>
      <c r="AC3346" s="50">
        <f t="shared" si="1104"/>
        <v>2017</v>
      </c>
      <c r="AD3346" s="50">
        <f t="shared" si="1117"/>
        <v>7</v>
      </c>
      <c r="AE3346" s="56">
        <f t="shared" si="1118"/>
        <v>201707</v>
      </c>
      <c r="AF3346" s="56">
        <f t="shared" si="1106"/>
        <v>29</v>
      </c>
      <c r="AG3346" s="58">
        <f t="shared" si="1124"/>
        <v>1</v>
      </c>
      <c r="AH3346" s="56">
        <f t="shared" si="1119"/>
        <v>18</v>
      </c>
      <c r="AI3346" s="53">
        <f t="shared" si="1120"/>
        <v>0.24249491855436078</v>
      </c>
      <c r="AJ3346" s="56">
        <f t="shared" si="1121"/>
        <v>13.236999999999998</v>
      </c>
    </row>
    <row r="3347" spans="1:36" x14ac:dyDescent="0.25">
      <c r="A3347" s="50">
        <v>3289</v>
      </c>
      <c r="B3347" s="51">
        <v>42936</v>
      </c>
      <c r="C3347" s="75">
        <f t="shared" si="1105"/>
        <v>42936</v>
      </c>
      <c r="D3347" s="50" t="s">
        <v>1224</v>
      </c>
      <c r="E3347" s="50">
        <v>20.7</v>
      </c>
      <c r="F3347" s="50">
        <v>1</v>
      </c>
      <c r="G3347" s="50">
        <v>13</v>
      </c>
      <c r="H3347" s="50">
        <v>5</v>
      </c>
      <c r="I3347" s="53">
        <f t="shared" si="1107"/>
        <v>5.0752314814814813E-2</v>
      </c>
      <c r="J3347" s="54">
        <f t="shared" si="1108"/>
        <v>2.4518026480586869E-3</v>
      </c>
      <c r="K3347" s="50" t="s">
        <v>1340</v>
      </c>
      <c r="L3347" s="50" t="s">
        <v>1577</v>
      </c>
      <c r="M3347" s="55">
        <f t="shared" si="1109"/>
        <v>16.99429874572407</v>
      </c>
      <c r="N3347" s="50">
        <v>125</v>
      </c>
      <c r="O3347" s="50" t="s">
        <v>228</v>
      </c>
      <c r="S3347" s="151">
        <f t="shared" si="1110"/>
        <v>0.27460189658257295</v>
      </c>
      <c r="T3347" s="151">
        <f t="shared" si="1111"/>
        <v>0.13730094829128647</v>
      </c>
      <c r="V3347" s="393">
        <f t="shared" si="1122"/>
        <v>0</v>
      </c>
      <c r="W3347" s="393">
        <f t="shared" si="1123"/>
        <v>0</v>
      </c>
      <c r="X3347" s="53">
        <f t="shared" si="1112"/>
        <v>6.4237229379137589E-2</v>
      </c>
      <c r="Y3347" s="53">
        <f t="shared" si="1113"/>
        <v>0.1006264093791376</v>
      </c>
      <c r="Z3347" s="53">
        <f t="shared" si="1114"/>
        <v>3.2118614689568795E-2</v>
      </c>
      <c r="AA3347" s="53">
        <f t="shared" si="1115"/>
        <v>5.0313204689568798E-2</v>
      </c>
      <c r="AB3347" s="50">
        <f t="shared" si="1116"/>
        <v>379</v>
      </c>
      <c r="AC3347" s="50">
        <f t="shared" si="1104"/>
        <v>2017</v>
      </c>
      <c r="AD3347" s="50">
        <f t="shared" si="1117"/>
        <v>7</v>
      </c>
      <c r="AE3347" s="56">
        <f t="shared" si="1118"/>
        <v>201707</v>
      </c>
      <c r="AF3347" s="56">
        <f t="shared" si="1106"/>
        <v>29</v>
      </c>
      <c r="AG3347" s="58">
        <f t="shared" si="1124"/>
        <v>1</v>
      </c>
      <c r="AH3347" s="56">
        <f t="shared" si="1119"/>
        <v>20</v>
      </c>
      <c r="AI3347" s="53">
        <f t="shared" si="1120"/>
        <v>8.24318193791376E-2</v>
      </c>
      <c r="AJ3347" s="56">
        <f t="shared" si="1121"/>
        <v>20.7</v>
      </c>
    </row>
    <row r="3348" spans="1:36" x14ac:dyDescent="0.25">
      <c r="A3348" s="50">
        <v>3290</v>
      </c>
      <c r="B3348" s="51">
        <v>42936</v>
      </c>
      <c r="C3348" s="75">
        <f t="shared" si="1105"/>
        <v>42936</v>
      </c>
      <c r="D3348" s="50" t="s">
        <v>1224</v>
      </c>
      <c r="E3348" s="50">
        <v>20.7</v>
      </c>
      <c r="F3348" s="50">
        <v>1</v>
      </c>
      <c r="G3348" s="50">
        <v>12</v>
      </c>
      <c r="H3348" s="50">
        <v>4</v>
      </c>
      <c r="I3348" s="53">
        <f t="shared" si="1107"/>
        <v>5.004629629629629E-2</v>
      </c>
      <c r="J3348" s="54">
        <f t="shared" si="1108"/>
        <v>2.4176954732510287E-3</v>
      </c>
      <c r="K3348" s="50" t="s">
        <v>1340</v>
      </c>
      <c r="L3348" s="50" t="s">
        <v>1579</v>
      </c>
      <c r="M3348" s="55">
        <f t="shared" si="1109"/>
        <v>17.234042553191504</v>
      </c>
      <c r="N3348" s="50">
        <v>135</v>
      </c>
      <c r="O3348" s="50" t="s">
        <v>228</v>
      </c>
      <c r="S3348" s="151">
        <f t="shared" si="1110"/>
        <v>0.2707818930041152</v>
      </c>
      <c r="T3348" s="151">
        <f t="shared" si="1111"/>
        <v>0.1353909465020576</v>
      </c>
      <c r="V3348" s="393">
        <f t="shared" si="1122"/>
        <v>0</v>
      </c>
      <c r="W3348" s="393">
        <f t="shared" si="1123"/>
        <v>0</v>
      </c>
      <c r="X3348" s="53">
        <f t="shared" si="1112"/>
        <v>6.3343621399176944E-2</v>
      </c>
      <c r="Y3348" s="53">
        <f t="shared" si="1113"/>
        <v>9.9732801399176951E-2</v>
      </c>
      <c r="Z3348" s="53">
        <f t="shared" si="1114"/>
        <v>3.1671810699588472E-2</v>
      </c>
      <c r="AA3348" s="53">
        <f t="shared" si="1115"/>
        <v>4.9866400699588476E-2</v>
      </c>
      <c r="AB3348" s="50">
        <f t="shared" si="1116"/>
        <v>354</v>
      </c>
      <c r="AC3348" s="50">
        <f t="shared" si="1104"/>
        <v>2017</v>
      </c>
      <c r="AD3348" s="50">
        <f t="shared" si="1117"/>
        <v>7</v>
      </c>
      <c r="AE3348" s="56">
        <f t="shared" si="1118"/>
        <v>201707</v>
      </c>
      <c r="AF3348" s="56">
        <f t="shared" si="1106"/>
        <v>29</v>
      </c>
      <c r="AG3348" s="58">
        <f t="shared" si="1124"/>
        <v>0</v>
      </c>
      <c r="AH3348" s="56">
        <f t="shared" si="1119"/>
        <v>20</v>
      </c>
      <c r="AI3348" s="53">
        <f t="shared" si="1120"/>
        <v>8.1538211399176941E-2</v>
      </c>
      <c r="AJ3348" s="56">
        <f t="shared" si="1121"/>
        <v>20.7</v>
      </c>
    </row>
    <row r="3349" spans="1:36" ht="15.75" customHeight="1" x14ac:dyDescent="0.25">
      <c r="A3349" s="50">
        <v>3291</v>
      </c>
      <c r="B3349" s="51">
        <v>42937</v>
      </c>
      <c r="C3349" s="75">
        <f t="shared" si="1105"/>
        <v>42937</v>
      </c>
      <c r="D3349" s="50" t="s">
        <v>1225</v>
      </c>
      <c r="E3349" s="50">
        <v>1.5</v>
      </c>
      <c r="F3349" s="50">
        <v>0</v>
      </c>
      <c r="G3349" s="50">
        <v>56</v>
      </c>
      <c r="H3349" s="50">
        <v>55</v>
      </c>
      <c r="I3349" s="53">
        <f t="shared" si="1107"/>
        <v>3.9525462962962964E-2</v>
      </c>
      <c r="J3349" s="54">
        <f t="shared" si="1108"/>
        <v>2.6350308641975309E-2</v>
      </c>
      <c r="K3349" s="50" t="s">
        <v>949</v>
      </c>
      <c r="L3349" s="50" t="s">
        <v>315</v>
      </c>
      <c r="M3349" s="55">
        <f t="shared" si="1109"/>
        <v>1.581259150805272</v>
      </c>
      <c r="N3349" s="50">
        <v>106</v>
      </c>
      <c r="O3349" s="50" t="s">
        <v>228</v>
      </c>
      <c r="S3349" s="151">
        <f t="shared" si="1110"/>
        <v>6.3240740740740736E-2</v>
      </c>
      <c r="T3349" s="151">
        <f t="shared" si="1111"/>
        <v>3.1620370370370368E-2</v>
      </c>
      <c r="V3349" s="393">
        <f t="shared" si="1122"/>
        <v>0</v>
      </c>
      <c r="W3349" s="393">
        <f t="shared" si="1123"/>
        <v>0</v>
      </c>
      <c r="X3349" s="53">
        <f t="shared" si="1112"/>
        <v>0.69037808641975307</v>
      </c>
      <c r="Y3349" s="53">
        <f t="shared" si="1113"/>
        <v>0.72676726641975309</v>
      </c>
      <c r="Z3349" s="53">
        <f t="shared" si="1114"/>
        <v>0.34518904320987653</v>
      </c>
      <c r="AA3349" s="53">
        <f t="shared" si="1115"/>
        <v>0.36338363320987654</v>
      </c>
      <c r="AB3349" s="50">
        <f t="shared" si="1116"/>
        <v>3918</v>
      </c>
      <c r="AC3349" s="50">
        <f t="shared" si="1104"/>
        <v>2017</v>
      </c>
      <c r="AD3349" s="50">
        <f t="shared" si="1117"/>
        <v>7</v>
      </c>
      <c r="AE3349" s="56">
        <f t="shared" si="1118"/>
        <v>201707</v>
      </c>
      <c r="AF3349" s="56">
        <f t="shared" si="1106"/>
        <v>29</v>
      </c>
      <c r="AG3349" s="58">
        <f t="shared" si="1124"/>
        <v>0</v>
      </c>
      <c r="AH3349" s="56">
        <f t="shared" si="1119"/>
        <v>21</v>
      </c>
      <c r="AI3349" s="53">
        <f t="shared" si="1120"/>
        <v>0.70857267641975308</v>
      </c>
      <c r="AJ3349" s="56">
        <f t="shared" si="1121"/>
        <v>70.050000000000011</v>
      </c>
    </row>
    <row r="3350" spans="1:36" x14ac:dyDescent="0.25">
      <c r="A3350" s="50">
        <v>3292</v>
      </c>
      <c r="B3350" s="51">
        <v>42937</v>
      </c>
      <c r="C3350" s="75">
        <f t="shared" si="1105"/>
        <v>42937</v>
      </c>
      <c r="D3350" s="50" t="s">
        <v>1224</v>
      </c>
      <c r="E3350" s="50">
        <v>1.85</v>
      </c>
      <c r="F3350" s="50">
        <v>0</v>
      </c>
      <c r="G3350" s="50">
        <v>9</v>
      </c>
      <c r="H3350" s="50">
        <v>48</v>
      </c>
      <c r="I3350" s="53">
        <f t="shared" si="1107"/>
        <v>6.8055555555555569E-3</v>
      </c>
      <c r="J3350" s="54">
        <f t="shared" si="1108"/>
        <v>3.6786786786786791E-3</v>
      </c>
      <c r="K3350" s="50" t="s">
        <v>324</v>
      </c>
      <c r="L3350" s="50" t="s">
        <v>1986</v>
      </c>
      <c r="M3350" s="55">
        <f t="shared" si="1109"/>
        <v>11.326530612244905</v>
      </c>
      <c r="N3350" s="50">
        <v>117</v>
      </c>
      <c r="O3350" s="50" t="s">
        <v>228</v>
      </c>
      <c r="R3350" s="50" t="s">
        <v>1987</v>
      </c>
      <c r="S3350" s="151">
        <f t="shared" si="1110"/>
        <v>0.41201201201201204</v>
      </c>
      <c r="T3350" s="151">
        <f t="shared" si="1111"/>
        <v>0.20600600600600602</v>
      </c>
      <c r="V3350" s="393">
        <f t="shared" si="1122"/>
        <v>0</v>
      </c>
      <c r="W3350" s="393">
        <f t="shared" si="1123"/>
        <v>0</v>
      </c>
      <c r="X3350" s="53">
        <f t="shared" si="1112"/>
        <v>9.6381381381381387E-2</v>
      </c>
      <c r="Y3350" s="53">
        <f t="shared" si="1113"/>
        <v>0.13277056138138138</v>
      </c>
      <c r="Z3350" s="53">
        <f t="shared" si="1114"/>
        <v>4.8190690690690693E-2</v>
      </c>
      <c r="AA3350" s="53">
        <f t="shared" si="1115"/>
        <v>6.638528069069069E-2</v>
      </c>
      <c r="AB3350" s="50">
        <f t="shared" si="1116"/>
        <v>909</v>
      </c>
      <c r="AC3350" s="50">
        <f t="shared" si="1104"/>
        <v>2017</v>
      </c>
      <c r="AD3350" s="50">
        <f t="shared" si="1117"/>
        <v>7</v>
      </c>
      <c r="AE3350" s="56">
        <f t="shared" si="1118"/>
        <v>201707</v>
      </c>
      <c r="AF3350" s="56">
        <f t="shared" si="1106"/>
        <v>29</v>
      </c>
      <c r="AG3350" s="58">
        <f t="shared" si="1124"/>
        <v>0</v>
      </c>
      <c r="AH3350" s="56">
        <f t="shared" si="1119"/>
        <v>21</v>
      </c>
      <c r="AI3350" s="53">
        <f t="shared" si="1120"/>
        <v>0.11457597138138138</v>
      </c>
      <c r="AJ3350" s="56">
        <f t="shared" si="1121"/>
        <v>1.85</v>
      </c>
    </row>
    <row r="3351" spans="1:36" x14ac:dyDescent="0.25">
      <c r="A3351" s="50">
        <v>3293</v>
      </c>
      <c r="B3351" s="51">
        <v>42938</v>
      </c>
      <c r="C3351" s="75">
        <f t="shared" si="1105"/>
        <v>42938</v>
      </c>
      <c r="D3351" s="50" t="s">
        <v>1223</v>
      </c>
      <c r="E3351" s="50">
        <v>14.5</v>
      </c>
      <c r="F3351" s="50">
        <v>2</v>
      </c>
      <c r="G3351" s="50">
        <v>59</v>
      </c>
      <c r="H3351" s="50">
        <v>17</v>
      </c>
      <c r="I3351" s="53">
        <f t="shared" si="1107"/>
        <v>0.12450231481481482</v>
      </c>
      <c r="J3351" s="54">
        <f t="shared" si="1108"/>
        <v>8.5863665389527451E-3</v>
      </c>
      <c r="K3351" s="50" t="s">
        <v>1946</v>
      </c>
      <c r="L3351" s="50" t="s">
        <v>1988</v>
      </c>
      <c r="M3351" s="55">
        <f t="shared" si="1109"/>
        <v>4.8526540857116336</v>
      </c>
      <c r="N3351" s="50">
        <v>156</v>
      </c>
      <c r="O3351" s="50" t="s">
        <v>228</v>
      </c>
      <c r="R3351" s="50" t="s">
        <v>1989</v>
      </c>
      <c r="S3351" s="151">
        <f t="shared" si="1110"/>
        <v>0.22496280332056193</v>
      </c>
      <c r="T3351" s="151">
        <f t="shared" si="1111"/>
        <v>0.11248140166028096</v>
      </c>
      <c r="V3351" s="393">
        <f t="shared" si="1122"/>
        <v>0</v>
      </c>
      <c r="W3351" s="393">
        <f t="shared" si="1123"/>
        <v>0</v>
      </c>
      <c r="X3351" s="53">
        <f t="shared" si="1112"/>
        <v>0.22496280332056193</v>
      </c>
      <c r="Y3351" s="53">
        <f t="shared" si="1113"/>
        <v>0.26135198332056192</v>
      </c>
      <c r="Z3351" s="53">
        <f t="shared" si="1114"/>
        <v>0.11248140166028096</v>
      </c>
      <c r="AA3351" s="53">
        <f t="shared" si="1115"/>
        <v>0.13067599166028096</v>
      </c>
      <c r="AB3351" s="50">
        <f t="shared" si="1116"/>
        <v>3114</v>
      </c>
      <c r="AC3351" s="50">
        <f t="shared" si="1104"/>
        <v>2017</v>
      </c>
      <c r="AD3351" s="50">
        <f t="shared" si="1117"/>
        <v>7</v>
      </c>
      <c r="AE3351" s="56">
        <f t="shared" si="1118"/>
        <v>201707</v>
      </c>
      <c r="AF3351" s="56">
        <f t="shared" si="1106"/>
        <v>29</v>
      </c>
      <c r="AG3351" s="58">
        <f t="shared" si="1124"/>
        <v>0</v>
      </c>
      <c r="AH3351" s="56">
        <f t="shared" si="1119"/>
        <v>22</v>
      </c>
      <c r="AI3351" s="53">
        <f t="shared" si="1120"/>
        <v>0.24315739332056191</v>
      </c>
      <c r="AJ3351" s="56">
        <f t="shared" si="1121"/>
        <v>61.914999999999992</v>
      </c>
    </row>
    <row r="3352" spans="1:36" ht="15.75" customHeight="1" x14ac:dyDescent="0.25">
      <c r="A3352" s="50">
        <v>3294</v>
      </c>
      <c r="B3352" s="51">
        <v>42938</v>
      </c>
      <c r="C3352" s="75">
        <f t="shared" si="1105"/>
        <v>42938</v>
      </c>
      <c r="D3352" s="50" t="s">
        <v>1225</v>
      </c>
      <c r="E3352" s="50">
        <v>0.5</v>
      </c>
      <c r="F3352" s="50">
        <v>0</v>
      </c>
      <c r="G3352" s="50">
        <v>16</v>
      </c>
      <c r="H3352" s="50">
        <v>42</v>
      </c>
      <c r="I3352" s="53">
        <f t="shared" si="1107"/>
        <v>1.1597222222222222E-2</v>
      </c>
      <c r="J3352" s="54">
        <f t="shared" si="1108"/>
        <v>2.3194444444444445E-2</v>
      </c>
      <c r="K3352" s="50" t="s">
        <v>949</v>
      </c>
      <c r="L3352" s="50" t="s">
        <v>1990</v>
      </c>
      <c r="M3352" s="55">
        <f t="shared" si="1109"/>
        <v>1.7964071856287438</v>
      </c>
      <c r="N3352" s="50">
        <v>0</v>
      </c>
      <c r="O3352" s="50" t="s">
        <v>228</v>
      </c>
      <c r="R3352" s="50" t="s">
        <v>1991</v>
      </c>
      <c r="S3352" s="151">
        <f t="shared" si="1110"/>
        <v>5.5666666666666663E-2</v>
      </c>
      <c r="T3352" s="151">
        <f t="shared" si="1111"/>
        <v>2.7833333333333331E-2</v>
      </c>
      <c r="V3352" s="393">
        <f t="shared" si="1122"/>
        <v>0</v>
      </c>
      <c r="W3352" s="393">
        <f t="shared" si="1123"/>
        <v>0</v>
      </c>
      <c r="X3352" s="53">
        <f t="shared" si="1112"/>
        <v>0.60769444444444443</v>
      </c>
      <c r="Y3352" s="53">
        <f t="shared" si="1113"/>
        <v>0.64408362444444434</v>
      </c>
      <c r="Z3352" s="53">
        <f t="shared" si="1114"/>
        <v>0.30384722222222221</v>
      </c>
      <c r="AA3352" s="53">
        <f t="shared" si="1115"/>
        <v>0.32204181222222217</v>
      </c>
      <c r="AB3352" s="50">
        <f t="shared" si="1116"/>
        <v>3727</v>
      </c>
      <c r="AC3352" s="50">
        <f t="shared" si="1104"/>
        <v>2017</v>
      </c>
      <c r="AD3352" s="50">
        <f t="shared" si="1117"/>
        <v>7</v>
      </c>
      <c r="AE3352" s="56">
        <f t="shared" si="1118"/>
        <v>201707</v>
      </c>
      <c r="AF3352" s="56">
        <f t="shared" si="1106"/>
        <v>29</v>
      </c>
      <c r="AG3352" s="58">
        <f t="shared" si="1124"/>
        <v>0</v>
      </c>
      <c r="AH3352" s="56">
        <f t="shared" si="1119"/>
        <v>22</v>
      </c>
      <c r="AI3352" s="53">
        <f t="shared" si="1120"/>
        <v>0.62588903444444433</v>
      </c>
      <c r="AJ3352" s="56">
        <f t="shared" si="1121"/>
        <v>23.35</v>
      </c>
    </row>
    <row r="3353" spans="1:36" x14ac:dyDescent="0.25">
      <c r="A3353" s="50">
        <v>3295</v>
      </c>
      <c r="B3353" s="51">
        <v>42939</v>
      </c>
      <c r="C3353" s="75">
        <f t="shared" si="1105"/>
        <v>42939</v>
      </c>
      <c r="D3353" s="50" t="s">
        <v>1224</v>
      </c>
      <c r="E3353" s="50">
        <v>100.3</v>
      </c>
      <c r="F3353" s="50">
        <v>6</v>
      </c>
      <c r="G3353" s="50">
        <v>39</v>
      </c>
      <c r="H3353" s="50">
        <v>11</v>
      </c>
      <c r="I3353" s="53">
        <f t="shared" si="1107"/>
        <v>0.27721064814814816</v>
      </c>
      <c r="J3353" s="54">
        <f t="shared" si="1108"/>
        <v>2.7638150363723645E-3</v>
      </c>
      <c r="K3353" s="50" t="s">
        <v>1340</v>
      </c>
      <c r="L3353" s="50" t="s">
        <v>1992</v>
      </c>
      <c r="M3353" s="55">
        <f t="shared" si="1109"/>
        <v>15.07577971692206</v>
      </c>
      <c r="N3353" s="50">
        <v>130</v>
      </c>
      <c r="O3353" s="50" t="s">
        <v>255</v>
      </c>
      <c r="R3353" s="50" t="s">
        <v>1993</v>
      </c>
      <c r="S3353" s="151">
        <f t="shared" si="1110"/>
        <v>0.3095472840737048</v>
      </c>
      <c r="T3353" s="151">
        <f t="shared" si="1111"/>
        <v>0.1547736420368524</v>
      </c>
      <c r="V3353" s="393">
        <f t="shared" si="1122"/>
        <v>0</v>
      </c>
      <c r="W3353" s="393">
        <f t="shared" si="1123"/>
        <v>0</v>
      </c>
      <c r="X3353" s="53">
        <f t="shared" si="1112"/>
        <v>7.2411953952955951E-2</v>
      </c>
      <c r="Y3353" s="53">
        <f t="shared" si="1113"/>
        <v>0.10880113395295596</v>
      </c>
      <c r="Z3353" s="53">
        <f t="shared" si="1114"/>
        <v>3.6205976976477976E-2</v>
      </c>
      <c r="AA3353" s="53">
        <f t="shared" si="1115"/>
        <v>5.4400566976477979E-2</v>
      </c>
      <c r="AB3353" s="50">
        <f t="shared" si="1116"/>
        <v>581</v>
      </c>
      <c r="AC3353" s="50">
        <f t="shared" si="1104"/>
        <v>2017</v>
      </c>
      <c r="AD3353" s="50">
        <f t="shared" si="1117"/>
        <v>7</v>
      </c>
      <c r="AE3353" s="56">
        <f t="shared" si="1118"/>
        <v>201707</v>
      </c>
      <c r="AF3353" s="56">
        <f t="shared" si="1106"/>
        <v>30</v>
      </c>
      <c r="AG3353" s="58">
        <f t="shared" si="1124"/>
        <v>0</v>
      </c>
      <c r="AH3353" s="56">
        <f t="shared" si="1119"/>
        <v>23</v>
      </c>
      <c r="AI3353" s="53">
        <f t="shared" si="1120"/>
        <v>9.0606543952955948E-2</v>
      </c>
      <c r="AJ3353" s="56">
        <f t="shared" si="1121"/>
        <v>100.3</v>
      </c>
    </row>
    <row r="3354" spans="1:36" x14ac:dyDescent="0.25">
      <c r="A3354" s="50">
        <v>3296</v>
      </c>
      <c r="B3354" s="51">
        <v>42939</v>
      </c>
      <c r="C3354" s="75">
        <f t="shared" si="1105"/>
        <v>42939</v>
      </c>
      <c r="D3354" s="50" t="s">
        <v>1225</v>
      </c>
      <c r="E3354" s="50">
        <v>0.5</v>
      </c>
      <c r="F3354" s="50">
        <v>0</v>
      </c>
      <c r="G3354" s="50">
        <v>17</v>
      </c>
      <c r="H3354" s="50">
        <v>34</v>
      </c>
      <c r="I3354" s="53">
        <f t="shared" si="1107"/>
        <v>1.2199074074074072E-2</v>
      </c>
      <c r="J3354" s="54">
        <f t="shared" si="1108"/>
        <v>2.4398148148148145E-2</v>
      </c>
      <c r="K3354" s="50" t="s">
        <v>949</v>
      </c>
      <c r="L3354" s="50" t="s">
        <v>1994</v>
      </c>
      <c r="M3354" s="55">
        <f t="shared" si="1109"/>
        <v>1.7077798861480091</v>
      </c>
      <c r="N3354" s="50">
        <v>0</v>
      </c>
      <c r="O3354" s="50" t="s">
        <v>255</v>
      </c>
      <c r="R3354" s="50" t="s">
        <v>1995</v>
      </c>
      <c r="S3354" s="151">
        <f t="shared" si="1110"/>
        <v>5.8555555555555541E-2</v>
      </c>
      <c r="T3354" s="151">
        <f t="shared" si="1111"/>
        <v>2.9277777777777771E-2</v>
      </c>
      <c r="V3354" s="393">
        <f t="shared" si="1122"/>
        <v>0</v>
      </c>
      <c r="W3354" s="393">
        <f t="shared" si="1123"/>
        <v>0</v>
      </c>
      <c r="X3354" s="53">
        <f t="shared" si="1112"/>
        <v>0.63923148148148135</v>
      </c>
      <c r="Y3354" s="53">
        <f t="shared" si="1113"/>
        <v>0.67562066148148137</v>
      </c>
      <c r="Z3354" s="53">
        <f t="shared" si="1114"/>
        <v>0.31961574074074067</v>
      </c>
      <c r="AA3354" s="53">
        <f t="shared" si="1115"/>
        <v>0.33781033074074068</v>
      </c>
      <c r="AB3354" s="50">
        <f t="shared" si="1116"/>
        <v>3802</v>
      </c>
      <c r="AC3354" s="50">
        <f t="shared" si="1104"/>
        <v>2017</v>
      </c>
      <c r="AD3354" s="50">
        <f t="shared" si="1117"/>
        <v>7</v>
      </c>
      <c r="AE3354" s="56">
        <f t="shared" si="1118"/>
        <v>201707</v>
      </c>
      <c r="AF3354" s="56">
        <f t="shared" si="1106"/>
        <v>30</v>
      </c>
      <c r="AG3354" s="58">
        <f t="shared" si="1124"/>
        <v>0</v>
      </c>
      <c r="AH3354" s="56">
        <f t="shared" si="1119"/>
        <v>23</v>
      </c>
      <c r="AI3354" s="53">
        <f t="shared" si="1120"/>
        <v>0.65742607148148136</v>
      </c>
      <c r="AJ3354" s="56">
        <f t="shared" si="1121"/>
        <v>23.35</v>
      </c>
    </row>
    <row r="3355" spans="1:36" ht="15.75" customHeight="1" x14ac:dyDescent="0.25">
      <c r="A3355" s="50">
        <v>3297</v>
      </c>
      <c r="B3355" s="51">
        <v>42941</v>
      </c>
      <c r="C3355" s="75">
        <f t="shared" si="1105"/>
        <v>42941</v>
      </c>
      <c r="D3355" s="50" t="s">
        <v>1223</v>
      </c>
      <c r="E3355" s="50">
        <v>3.1</v>
      </c>
      <c r="F3355" s="50">
        <v>0</v>
      </c>
      <c r="G3355" s="50">
        <v>30</v>
      </c>
      <c r="H3355" s="50">
        <v>35</v>
      </c>
      <c r="I3355" s="53">
        <f t="shared" si="1107"/>
        <v>2.1238425925925924E-2</v>
      </c>
      <c r="J3355" s="54">
        <f t="shared" si="1108"/>
        <v>6.8511051373954593E-3</v>
      </c>
      <c r="K3355" s="50" t="s">
        <v>1889</v>
      </c>
      <c r="L3355" s="50" t="s">
        <v>1666</v>
      </c>
      <c r="M3355" s="55">
        <f t="shared" si="1109"/>
        <v>6.0817438692098147</v>
      </c>
      <c r="N3355" s="50">
        <v>138</v>
      </c>
      <c r="O3355" s="50" t="s">
        <v>255</v>
      </c>
      <c r="S3355" s="151">
        <f t="shared" si="1110"/>
        <v>0.17949895459976103</v>
      </c>
      <c r="T3355" s="151">
        <f t="shared" si="1111"/>
        <v>8.9749477299880517E-2</v>
      </c>
      <c r="V3355" s="393">
        <f t="shared" si="1122"/>
        <v>0</v>
      </c>
      <c r="W3355" s="393">
        <f t="shared" si="1123"/>
        <v>0</v>
      </c>
      <c r="X3355" s="53">
        <f t="shared" si="1112"/>
        <v>0.17949895459976103</v>
      </c>
      <c r="Y3355" s="53">
        <f t="shared" si="1113"/>
        <v>0.21588813459976103</v>
      </c>
      <c r="Z3355" s="53">
        <f t="shared" si="1114"/>
        <v>8.9749477299880517E-2</v>
      </c>
      <c r="AA3355" s="53">
        <f t="shared" si="1115"/>
        <v>0.10794406729988051</v>
      </c>
      <c r="AB3355" s="50">
        <f t="shared" si="1116"/>
        <v>1594</v>
      </c>
      <c r="AC3355" s="50">
        <f t="shared" si="1104"/>
        <v>2017</v>
      </c>
      <c r="AD3355" s="50">
        <f t="shared" si="1117"/>
        <v>7</v>
      </c>
      <c r="AE3355" s="56">
        <f t="shared" si="1118"/>
        <v>201707</v>
      </c>
      <c r="AF3355" s="56">
        <f t="shared" si="1106"/>
        <v>30</v>
      </c>
      <c r="AG3355" s="58">
        <f t="shared" si="1124"/>
        <v>1</v>
      </c>
      <c r="AH3355" s="56">
        <f t="shared" si="1119"/>
        <v>25</v>
      </c>
      <c r="AI3355" s="53">
        <f t="shared" si="1120"/>
        <v>0.19769354459976102</v>
      </c>
      <c r="AJ3355" s="56">
        <f t="shared" si="1121"/>
        <v>13.236999999999998</v>
      </c>
    </row>
    <row r="3356" spans="1:36" x14ac:dyDescent="0.25">
      <c r="A3356" s="50">
        <v>3298</v>
      </c>
      <c r="B3356" s="51">
        <v>42943</v>
      </c>
      <c r="C3356" s="75">
        <f t="shared" si="1105"/>
        <v>42943</v>
      </c>
      <c r="D3356" s="50" t="s">
        <v>1225</v>
      </c>
      <c r="E3356" s="50">
        <v>1.1000000000000001</v>
      </c>
      <c r="F3356" s="50">
        <v>0</v>
      </c>
      <c r="G3356" s="50">
        <v>38</v>
      </c>
      <c r="H3356" s="50">
        <v>38</v>
      </c>
      <c r="I3356" s="53">
        <f t="shared" si="1107"/>
        <v>2.6828703703703702E-2</v>
      </c>
      <c r="J3356" s="54">
        <f t="shared" si="1108"/>
        <v>2.4389730639730635E-2</v>
      </c>
      <c r="K3356" s="50" t="s">
        <v>949</v>
      </c>
      <c r="L3356" s="50" t="s">
        <v>1817</v>
      </c>
      <c r="M3356" s="55">
        <f t="shared" si="1109"/>
        <v>1.7083692838654028</v>
      </c>
      <c r="N3356" s="50">
        <v>0</v>
      </c>
      <c r="O3356" s="50" t="s">
        <v>255</v>
      </c>
      <c r="S3356" s="151">
        <f t="shared" si="1110"/>
        <v>5.8535353535353524E-2</v>
      </c>
      <c r="T3356" s="151">
        <f t="shared" si="1111"/>
        <v>2.9267676767676762E-2</v>
      </c>
      <c r="V3356" s="393">
        <f t="shared" si="1122"/>
        <v>0</v>
      </c>
      <c r="W3356" s="393">
        <f t="shared" si="1123"/>
        <v>0</v>
      </c>
      <c r="X3356" s="53">
        <f t="shared" si="1112"/>
        <v>0.63901094276094261</v>
      </c>
      <c r="Y3356" s="53">
        <f t="shared" si="1113"/>
        <v>0.67540012276094252</v>
      </c>
      <c r="Z3356" s="53">
        <f t="shared" si="1114"/>
        <v>0.31950547138047131</v>
      </c>
      <c r="AA3356" s="53">
        <f t="shared" si="1115"/>
        <v>0.33770006138047126</v>
      </c>
      <c r="AB3356" s="50">
        <f t="shared" si="1116"/>
        <v>3801</v>
      </c>
      <c r="AC3356" s="50">
        <f t="shared" si="1104"/>
        <v>2017</v>
      </c>
      <c r="AD3356" s="50">
        <f t="shared" si="1117"/>
        <v>7</v>
      </c>
      <c r="AE3356" s="56">
        <f t="shared" si="1118"/>
        <v>201707</v>
      </c>
      <c r="AF3356" s="56">
        <f t="shared" si="1106"/>
        <v>30</v>
      </c>
      <c r="AG3356" s="58">
        <f t="shared" si="1124"/>
        <v>1</v>
      </c>
      <c r="AH3356" s="56">
        <f t="shared" si="1119"/>
        <v>27</v>
      </c>
      <c r="AI3356" s="53">
        <f t="shared" si="1120"/>
        <v>0.65720553276094251</v>
      </c>
      <c r="AJ3356" s="56">
        <f t="shared" si="1121"/>
        <v>51.370000000000005</v>
      </c>
    </row>
    <row r="3357" spans="1:36" x14ac:dyDescent="0.25">
      <c r="A3357" s="50">
        <v>3299</v>
      </c>
      <c r="B3357" s="51">
        <v>42944</v>
      </c>
      <c r="C3357" s="75">
        <f t="shared" si="1105"/>
        <v>42944</v>
      </c>
      <c r="D3357" s="50" t="s">
        <v>1223</v>
      </c>
      <c r="E3357" s="50">
        <v>5.0999999999999996</v>
      </c>
      <c r="F3357" s="50">
        <v>0</v>
      </c>
      <c r="G3357" s="50">
        <v>53</v>
      </c>
      <c r="H3357" s="50">
        <v>29</v>
      </c>
      <c r="I3357" s="53">
        <f t="shared" si="1107"/>
        <v>3.7141203703703704E-2</v>
      </c>
      <c r="J3357" s="54">
        <f t="shared" si="1108"/>
        <v>7.2825889615105305E-3</v>
      </c>
      <c r="K3357" s="50" t="s">
        <v>1946</v>
      </c>
      <c r="L3357" s="50" t="s">
        <v>1732</v>
      </c>
      <c r="M3357" s="55">
        <f t="shared" si="1109"/>
        <v>5.7214085384855133</v>
      </c>
      <c r="N3357" s="50">
        <v>143</v>
      </c>
      <c r="O3357" s="50" t="s">
        <v>201</v>
      </c>
      <c r="S3357" s="151">
        <f t="shared" si="1110"/>
        <v>0.1908038307915759</v>
      </c>
      <c r="T3357" s="151">
        <f t="shared" si="1111"/>
        <v>9.5401915395787948E-2</v>
      </c>
      <c r="V3357" s="393">
        <f t="shared" si="1122"/>
        <v>0</v>
      </c>
      <c r="W3357" s="393">
        <f t="shared" si="1123"/>
        <v>0</v>
      </c>
      <c r="X3357" s="53">
        <f t="shared" si="1112"/>
        <v>0.1908038307915759</v>
      </c>
      <c r="Y3357" s="53">
        <f t="shared" si="1113"/>
        <v>0.22719301079157589</v>
      </c>
      <c r="Z3357" s="53">
        <f t="shared" si="1114"/>
        <v>9.5401915395787948E-2</v>
      </c>
      <c r="AA3357" s="53">
        <f t="shared" si="1115"/>
        <v>0.11359650539578794</v>
      </c>
      <c r="AB3357" s="50">
        <f t="shared" si="1116"/>
        <v>2146</v>
      </c>
      <c r="AC3357" s="50">
        <f t="shared" si="1104"/>
        <v>2017</v>
      </c>
      <c r="AD3357" s="50">
        <f t="shared" si="1117"/>
        <v>7</v>
      </c>
      <c r="AE3357" s="56">
        <f t="shared" si="1118"/>
        <v>201707</v>
      </c>
      <c r="AF3357" s="56">
        <f t="shared" si="1106"/>
        <v>30</v>
      </c>
      <c r="AG3357" s="58">
        <f t="shared" si="1124"/>
        <v>0</v>
      </c>
      <c r="AH3357" s="56">
        <f t="shared" si="1119"/>
        <v>28</v>
      </c>
      <c r="AI3357" s="53">
        <f t="shared" si="1120"/>
        <v>0.20899842079157588</v>
      </c>
      <c r="AJ3357" s="56">
        <f t="shared" si="1121"/>
        <v>21.776999999999997</v>
      </c>
    </row>
    <row r="3358" spans="1:36" ht="15.75" customHeight="1" x14ac:dyDescent="0.25">
      <c r="A3358" s="50">
        <v>3300</v>
      </c>
      <c r="B3358" s="51">
        <v>42946</v>
      </c>
      <c r="C3358" s="75">
        <f t="shared" si="1105"/>
        <v>42946</v>
      </c>
      <c r="D3358" s="50" t="s">
        <v>1224</v>
      </c>
      <c r="E3358" s="50">
        <v>102.5</v>
      </c>
      <c r="F3358" s="50">
        <v>6</v>
      </c>
      <c r="G3358" s="50">
        <v>13</v>
      </c>
      <c r="H3358" s="50">
        <v>20</v>
      </c>
      <c r="I3358" s="53">
        <f t="shared" si="1107"/>
        <v>0.25925925925925924</v>
      </c>
      <c r="J3358" s="54">
        <f t="shared" si="1108"/>
        <v>2.5293586269196024E-3</v>
      </c>
      <c r="K3358" s="50" t="s">
        <v>1340</v>
      </c>
      <c r="L3358" s="50" t="s">
        <v>315</v>
      </c>
      <c r="M3358" s="55">
        <f t="shared" si="1109"/>
        <v>16.473214285714299</v>
      </c>
      <c r="N3358" s="50">
        <v>130</v>
      </c>
      <c r="O3358" s="50" t="s">
        <v>255</v>
      </c>
      <c r="R3358" s="50" t="s">
        <v>1996</v>
      </c>
      <c r="S3358" s="151">
        <f t="shared" si="1110"/>
        <v>0.28328816621499547</v>
      </c>
      <c r="T3358" s="151">
        <f t="shared" si="1111"/>
        <v>0.14164408310749774</v>
      </c>
      <c r="V3358" s="393">
        <f t="shared" si="1122"/>
        <v>0</v>
      </c>
      <c r="W3358" s="393">
        <f t="shared" si="1123"/>
        <v>0</v>
      </c>
      <c r="X3358" s="53">
        <f t="shared" si="1112"/>
        <v>6.6269196025293575E-2</v>
      </c>
      <c r="Y3358" s="53">
        <f t="shared" si="1113"/>
        <v>0.10265837602529357</v>
      </c>
      <c r="Z3358" s="53">
        <f t="shared" si="1114"/>
        <v>3.3134598012646788E-2</v>
      </c>
      <c r="AA3358" s="53">
        <f t="shared" si="1115"/>
        <v>5.1329188012646784E-2</v>
      </c>
      <c r="AB3358" s="50">
        <f t="shared" si="1116"/>
        <v>426</v>
      </c>
      <c r="AC3358" s="50">
        <f t="shared" si="1104"/>
        <v>2017</v>
      </c>
      <c r="AD3358" s="50">
        <f t="shared" si="1117"/>
        <v>7</v>
      </c>
      <c r="AE3358" s="56">
        <f t="shared" si="1118"/>
        <v>201707</v>
      </c>
      <c r="AF3358" s="56">
        <f t="shared" si="1106"/>
        <v>31</v>
      </c>
      <c r="AG3358" s="58">
        <f t="shared" si="1124"/>
        <v>1</v>
      </c>
      <c r="AH3358" s="56">
        <f t="shared" si="1119"/>
        <v>30</v>
      </c>
      <c r="AI3358" s="53">
        <f t="shared" si="1120"/>
        <v>8.4463786025293572E-2</v>
      </c>
      <c r="AJ3358" s="56">
        <f t="shared" si="1121"/>
        <v>102.5</v>
      </c>
    </row>
    <row r="3359" spans="1:36" x14ac:dyDescent="0.25">
      <c r="A3359" s="50">
        <v>3301</v>
      </c>
      <c r="B3359" s="51">
        <v>42948</v>
      </c>
      <c r="C3359" s="75">
        <f t="shared" si="1105"/>
        <v>42948</v>
      </c>
      <c r="D3359" s="50" t="s">
        <v>1223</v>
      </c>
      <c r="E3359" s="50">
        <v>3.1</v>
      </c>
      <c r="F3359" s="50">
        <v>0</v>
      </c>
      <c r="G3359" s="50">
        <v>32</v>
      </c>
      <c r="H3359" s="50">
        <v>38</v>
      </c>
      <c r="I3359" s="53">
        <f t="shared" si="1107"/>
        <v>2.2662037037037036E-2</v>
      </c>
      <c r="J3359" s="54">
        <f t="shared" si="1108"/>
        <v>7.3103345280764627E-3</v>
      </c>
      <c r="K3359" s="50" t="s">
        <v>1997</v>
      </c>
      <c r="L3359" s="50" t="s">
        <v>1814</v>
      </c>
      <c r="M3359" s="55">
        <f t="shared" si="1109"/>
        <v>5.699693564862109</v>
      </c>
      <c r="N3359" s="50">
        <v>163</v>
      </c>
      <c r="O3359" s="50" t="s">
        <v>228</v>
      </c>
      <c r="R3359" s="50" t="s">
        <v>1998</v>
      </c>
      <c r="S3359" s="151">
        <f t="shared" si="1110"/>
        <v>0.19153076463560331</v>
      </c>
      <c r="T3359" s="151">
        <f t="shared" si="1111"/>
        <v>9.5765382317801656E-2</v>
      </c>
      <c r="V3359" s="393">
        <f t="shared" si="1122"/>
        <v>0</v>
      </c>
      <c r="W3359" s="393">
        <f t="shared" si="1123"/>
        <v>0</v>
      </c>
      <c r="X3359" s="53">
        <f t="shared" si="1112"/>
        <v>0.19153076463560331</v>
      </c>
      <c r="Y3359" s="53">
        <f t="shared" si="1113"/>
        <v>0.22791994463560333</v>
      </c>
      <c r="Z3359" s="53">
        <f t="shared" si="1114"/>
        <v>9.5765382317801656E-2</v>
      </c>
      <c r="AA3359" s="53">
        <f t="shared" si="1115"/>
        <v>0.11395997231780167</v>
      </c>
      <c r="AB3359" s="50">
        <f t="shared" si="1116"/>
        <v>2180</v>
      </c>
      <c r="AC3359" s="50">
        <f t="shared" si="1104"/>
        <v>2017</v>
      </c>
      <c r="AD3359" s="50">
        <f t="shared" si="1117"/>
        <v>8</v>
      </c>
      <c r="AE3359" s="56">
        <f t="shared" si="1118"/>
        <v>201708</v>
      </c>
      <c r="AF3359" s="56">
        <f t="shared" si="1106"/>
        <v>31</v>
      </c>
      <c r="AG3359" s="58">
        <f t="shared" si="1124"/>
        <v>1</v>
      </c>
      <c r="AH3359" s="56">
        <f t="shared" si="1119"/>
        <v>1</v>
      </c>
      <c r="AI3359" s="53">
        <f t="shared" si="1120"/>
        <v>0.20972535463560332</v>
      </c>
      <c r="AJ3359" s="56">
        <f t="shared" si="1121"/>
        <v>13.236999999999998</v>
      </c>
    </row>
    <row r="3360" spans="1:36" x14ac:dyDescent="0.25">
      <c r="A3360" s="50">
        <v>3302</v>
      </c>
      <c r="B3360" s="51">
        <v>42950</v>
      </c>
      <c r="C3360" s="75">
        <f t="shared" si="1105"/>
        <v>42950</v>
      </c>
      <c r="D3360" s="50" t="s">
        <v>1223</v>
      </c>
      <c r="E3360" s="50">
        <v>3.1</v>
      </c>
      <c r="F3360" s="50">
        <v>0</v>
      </c>
      <c r="G3360" s="50">
        <v>31</v>
      </c>
      <c r="H3360" s="50">
        <v>22</v>
      </c>
      <c r="I3360" s="53">
        <f t="shared" si="1107"/>
        <v>2.1782407407407407E-2</v>
      </c>
      <c r="J3360" s="54">
        <f t="shared" si="1108"/>
        <v>7.0265830346475499E-3</v>
      </c>
      <c r="K3360" s="50" t="s">
        <v>1997</v>
      </c>
      <c r="L3360" s="50" t="s">
        <v>1814</v>
      </c>
      <c r="M3360" s="55">
        <f t="shared" si="1109"/>
        <v>5.929861849096711</v>
      </c>
      <c r="N3360" s="50">
        <v>141</v>
      </c>
      <c r="O3360" s="50" t="s">
        <v>1457</v>
      </c>
      <c r="R3360" s="50" t="s">
        <v>1999</v>
      </c>
      <c r="S3360" s="151">
        <f t="shared" si="1110"/>
        <v>0.18409647550776581</v>
      </c>
      <c r="T3360" s="151">
        <f t="shared" si="1111"/>
        <v>9.2048237753882906E-2</v>
      </c>
      <c r="V3360" s="393">
        <f t="shared" si="1122"/>
        <v>0</v>
      </c>
      <c r="W3360" s="393">
        <f t="shared" si="1123"/>
        <v>0</v>
      </c>
      <c r="X3360" s="53">
        <f t="shared" si="1112"/>
        <v>0.18409647550776581</v>
      </c>
      <c r="Y3360" s="53">
        <f t="shared" si="1113"/>
        <v>0.2204856555077658</v>
      </c>
      <c r="Z3360" s="53">
        <f t="shared" si="1114"/>
        <v>9.2048237753882906E-2</v>
      </c>
      <c r="AA3360" s="53">
        <f t="shared" si="1115"/>
        <v>0.1102428277538829</v>
      </c>
      <c r="AB3360" s="50">
        <f t="shared" si="1116"/>
        <v>1821</v>
      </c>
      <c r="AC3360" s="50">
        <f t="shared" si="1104"/>
        <v>2017</v>
      </c>
      <c r="AD3360" s="50">
        <f t="shared" si="1117"/>
        <v>8</v>
      </c>
      <c r="AE3360" s="56">
        <f t="shared" si="1118"/>
        <v>201708</v>
      </c>
      <c r="AF3360" s="56">
        <f t="shared" si="1106"/>
        <v>31</v>
      </c>
      <c r="AG3360" s="58">
        <f t="shared" si="1124"/>
        <v>1</v>
      </c>
      <c r="AH3360" s="56">
        <f t="shared" si="1119"/>
        <v>3</v>
      </c>
      <c r="AI3360" s="53">
        <f t="shared" si="1120"/>
        <v>0.20229106550776582</v>
      </c>
      <c r="AJ3360" s="56">
        <f t="shared" si="1121"/>
        <v>13.236999999999998</v>
      </c>
    </row>
    <row r="3361" spans="1:36" ht="15.75" customHeight="1" x14ac:dyDescent="0.25">
      <c r="A3361" s="50">
        <v>3303</v>
      </c>
      <c r="B3361" s="51">
        <v>42951</v>
      </c>
      <c r="C3361" s="75">
        <f t="shared" si="1105"/>
        <v>42951</v>
      </c>
      <c r="D3361" s="50" t="s">
        <v>1223</v>
      </c>
      <c r="E3361" s="50">
        <v>5.4</v>
      </c>
      <c r="F3361" s="50">
        <v>1</v>
      </c>
      <c r="G3361" s="50">
        <v>6</v>
      </c>
      <c r="H3361" s="50">
        <v>36</v>
      </c>
      <c r="I3361" s="53">
        <f t="shared" si="1107"/>
        <v>4.6250000000000006E-2</v>
      </c>
      <c r="J3361" s="54">
        <f t="shared" si="1108"/>
        <v>8.564814814814815E-3</v>
      </c>
      <c r="K3361" s="50" t="s">
        <v>1997</v>
      </c>
      <c r="L3361" s="50" t="s">
        <v>315</v>
      </c>
      <c r="M3361" s="55">
        <f t="shared" si="1109"/>
        <v>4.8648648648648685</v>
      </c>
      <c r="N3361" s="50">
        <v>141</v>
      </c>
      <c r="O3361" s="50" t="s">
        <v>228</v>
      </c>
      <c r="R3361" s="50" t="s">
        <v>2000</v>
      </c>
      <c r="S3361" s="151">
        <f t="shared" si="1110"/>
        <v>0.22439814814814815</v>
      </c>
      <c r="T3361" s="151">
        <f t="shared" si="1111"/>
        <v>0.11219907407407408</v>
      </c>
      <c r="V3361" s="393">
        <f t="shared" si="1122"/>
        <v>0</v>
      </c>
      <c r="W3361" s="393">
        <f t="shared" si="1123"/>
        <v>0</v>
      </c>
      <c r="X3361" s="53">
        <f t="shared" si="1112"/>
        <v>0.22439814814814815</v>
      </c>
      <c r="Y3361" s="53">
        <f t="shared" si="1113"/>
        <v>0.26078732814814815</v>
      </c>
      <c r="Z3361" s="53">
        <f t="shared" si="1114"/>
        <v>0.11219907407407408</v>
      </c>
      <c r="AA3361" s="53">
        <f t="shared" si="1115"/>
        <v>0.13039366407407407</v>
      </c>
      <c r="AB3361" s="50">
        <f t="shared" si="1116"/>
        <v>3109</v>
      </c>
      <c r="AC3361" s="50">
        <f t="shared" si="1104"/>
        <v>2017</v>
      </c>
      <c r="AD3361" s="50">
        <f t="shared" si="1117"/>
        <v>8</v>
      </c>
      <c r="AE3361" s="56">
        <f t="shared" si="1118"/>
        <v>201708</v>
      </c>
      <c r="AF3361" s="56">
        <f t="shared" si="1106"/>
        <v>31</v>
      </c>
      <c r="AG3361" s="58">
        <f t="shared" si="1124"/>
        <v>0</v>
      </c>
      <c r="AH3361" s="56">
        <f t="shared" si="1119"/>
        <v>4</v>
      </c>
      <c r="AI3361" s="53">
        <f t="shared" si="1120"/>
        <v>0.24259273814814813</v>
      </c>
      <c r="AJ3361" s="56">
        <f t="shared" si="1121"/>
        <v>23.058</v>
      </c>
    </row>
    <row r="3362" spans="1:36" x14ac:dyDescent="0.25">
      <c r="A3362" s="50">
        <v>3304</v>
      </c>
      <c r="B3362" s="51">
        <v>42953</v>
      </c>
      <c r="C3362" s="75">
        <f t="shared" si="1105"/>
        <v>42953</v>
      </c>
      <c r="D3362" s="50" t="s">
        <v>1225</v>
      </c>
      <c r="E3362" s="50">
        <v>1.72</v>
      </c>
      <c r="F3362" s="50">
        <v>1</v>
      </c>
      <c r="G3362" s="50">
        <v>1</v>
      </c>
      <c r="H3362" s="50">
        <v>18</v>
      </c>
      <c r="I3362" s="53">
        <f t="shared" si="1107"/>
        <v>4.2569444444444444E-2</v>
      </c>
      <c r="J3362" s="54">
        <f t="shared" si="1108"/>
        <v>2.4749677002583979E-2</v>
      </c>
      <c r="K3362" s="50" t="s">
        <v>949</v>
      </c>
      <c r="L3362" s="50" t="s">
        <v>315</v>
      </c>
      <c r="M3362" s="55">
        <f t="shared" si="1109"/>
        <v>1.6835236541598708</v>
      </c>
      <c r="N3362" s="50">
        <v>0</v>
      </c>
      <c r="S3362" s="151">
        <f t="shared" si="1110"/>
        <v>5.939922480620155E-2</v>
      </c>
      <c r="T3362" s="151">
        <f t="shared" si="1111"/>
        <v>2.9699612403100775E-2</v>
      </c>
      <c r="V3362" s="393">
        <f t="shared" si="1122"/>
        <v>0</v>
      </c>
      <c r="W3362" s="393">
        <f t="shared" si="1123"/>
        <v>0</v>
      </c>
      <c r="X3362" s="53">
        <f t="shared" si="1112"/>
        <v>0.64844153746770028</v>
      </c>
      <c r="Y3362" s="53">
        <f t="shared" si="1113"/>
        <v>0.68483071746770019</v>
      </c>
      <c r="Z3362" s="53">
        <f t="shared" si="1114"/>
        <v>0.32422076873385014</v>
      </c>
      <c r="AA3362" s="53">
        <f t="shared" si="1115"/>
        <v>0.34241535873385009</v>
      </c>
      <c r="AB3362" s="50">
        <f t="shared" si="1116"/>
        <v>3824</v>
      </c>
      <c r="AC3362" s="50">
        <f t="shared" si="1104"/>
        <v>2017</v>
      </c>
      <c r="AD3362" s="50">
        <f t="shared" si="1117"/>
        <v>8</v>
      </c>
      <c r="AE3362" s="56">
        <f t="shared" si="1118"/>
        <v>201708</v>
      </c>
      <c r="AF3362" s="56">
        <f t="shared" si="1106"/>
        <v>32</v>
      </c>
      <c r="AG3362" s="58">
        <f t="shared" si="1124"/>
        <v>1</v>
      </c>
      <c r="AH3362" s="56">
        <f t="shared" si="1119"/>
        <v>6</v>
      </c>
      <c r="AI3362" s="53">
        <f t="shared" si="1120"/>
        <v>0.66663612746770018</v>
      </c>
      <c r="AJ3362" s="56">
        <f t="shared" si="1121"/>
        <v>80.323999999999998</v>
      </c>
    </row>
    <row r="3363" spans="1:36" ht="15.75" customHeight="1" x14ac:dyDescent="0.25">
      <c r="A3363" s="50">
        <v>3305</v>
      </c>
      <c r="B3363" s="51">
        <v>42953</v>
      </c>
      <c r="C3363" s="75">
        <f t="shared" si="1105"/>
        <v>42953</v>
      </c>
      <c r="D3363" s="50" t="s">
        <v>1224</v>
      </c>
      <c r="E3363" s="50">
        <v>50.7</v>
      </c>
      <c r="F3363" s="50">
        <v>3</v>
      </c>
      <c r="G3363" s="50">
        <v>28</v>
      </c>
      <c r="H3363" s="50">
        <v>59</v>
      </c>
      <c r="I3363" s="53">
        <f t="shared" si="1107"/>
        <v>0.14512731481481481</v>
      </c>
      <c r="J3363" s="54">
        <f t="shared" si="1108"/>
        <v>2.8624716925998973E-3</v>
      </c>
      <c r="K3363" s="50" t="s">
        <v>1340</v>
      </c>
      <c r="L3363" s="50" t="s">
        <v>315</v>
      </c>
      <c r="M3363" s="55">
        <f t="shared" si="1109"/>
        <v>14.556184703724394</v>
      </c>
      <c r="N3363" s="50">
        <v>130</v>
      </c>
      <c r="O3363" s="50" t="s">
        <v>198</v>
      </c>
      <c r="R3363" s="50" t="s">
        <v>2001</v>
      </c>
      <c r="S3363" s="151">
        <f t="shared" si="1110"/>
        <v>0.32059682957118851</v>
      </c>
      <c r="T3363" s="151">
        <f t="shared" si="1111"/>
        <v>0.16029841478559426</v>
      </c>
      <c r="V3363" s="393">
        <f t="shared" si="1122"/>
        <v>0</v>
      </c>
      <c r="W3363" s="393">
        <f t="shared" si="1123"/>
        <v>0</v>
      </c>
      <c r="X3363" s="53">
        <f t="shared" si="1112"/>
        <v>7.4996758346117312E-2</v>
      </c>
      <c r="Y3363" s="53">
        <f t="shared" si="1113"/>
        <v>0.11138593834611731</v>
      </c>
      <c r="Z3363" s="53">
        <f t="shared" si="1114"/>
        <v>3.7498379173058656E-2</v>
      </c>
      <c r="AA3363" s="53">
        <f t="shared" si="1115"/>
        <v>5.5692969173058653E-2</v>
      </c>
      <c r="AB3363" s="50">
        <f t="shared" si="1116"/>
        <v>670</v>
      </c>
      <c r="AC3363" s="50">
        <f t="shared" si="1104"/>
        <v>2017</v>
      </c>
      <c r="AD3363" s="50">
        <f t="shared" si="1117"/>
        <v>8</v>
      </c>
      <c r="AE3363" s="56">
        <f t="shared" si="1118"/>
        <v>201708</v>
      </c>
      <c r="AF3363" s="56">
        <f t="shared" si="1106"/>
        <v>32</v>
      </c>
      <c r="AG3363" s="58">
        <f t="shared" si="1124"/>
        <v>0</v>
      </c>
      <c r="AH3363" s="56">
        <f t="shared" si="1119"/>
        <v>6</v>
      </c>
      <c r="AI3363" s="53">
        <f t="shared" si="1120"/>
        <v>9.3191348346117309E-2</v>
      </c>
      <c r="AJ3363" s="56">
        <f t="shared" si="1121"/>
        <v>50.7</v>
      </c>
    </row>
    <row r="3364" spans="1:36" x14ac:dyDescent="0.25">
      <c r="A3364" s="50">
        <v>3306</v>
      </c>
      <c r="B3364" s="51">
        <v>42956</v>
      </c>
      <c r="C3364" s="75">
        <f t="shared" si="1105"/>
        <v>42956</v>
      </c>
      <c r="D3364" s="50" t="s">
        <v>1225</v>
      </c>
      <c r="E3364" s="50">
        <v>1</v>
      </c>
      <c r="F3364" s="50">
        <v>0</v>
      </c>
      <c r="G3364" s="50">
        <v>33</v>
      </c>
      <c r="H3364" s="50">
        <v>29</v>
      </c>
      <c r="I3364" s="53">
        <f t="shared" si="1107"/>
        <v>2.3252314814814812E-2</v>
      </c>
      <c r="J3364" s="54">
        <f t="shared" si="1108"/>
        <v>2.3252314814814812E-2</v>
      </c>
      <c r="K3364" s="50" t="s">
        <v>949</v>
      </c>
      <c r="L3364" s="50" t="s">
        <v>1947</v>
      </c>
      <c r="M3364" s="55">
        <f t="shared" si="1109"/>
        <v>1.7919362867098074</v>
      </c>
      <c r="N3364" s="50">
        <v>108</v>
      </c>
      <c r="O3364" s="50" t="s">
        <v>198</v>
      </c>
      <c r="R3364" s="50" t="s">
        <v>2002</v>
      </c>
      <c r="S3364" s="151">
        <f t="shared" si="1110"/>
        <v>5.5805555555555546E-2</v>
      </c>
      <c r="T3364" s="151">
        <f t="shared" si="1111"/>
        <v>2.7902777777777773E-2</v>
      </c>
      <c r="V3364" s="393">
        <f t="shared" si="1122"/>
        <v>0</v>
      </c>
      <c r="W3364" s="393">
        <f t="shared" si="1123"/>
        <v>0</v>
      </c>
      <c r="X3364" s="53">
        <f t="shared" si="1112"/>
        <v>0.60921064814814807</v>
      </c>
      <c r="Y3364" s="53">
        <f t="shared" si="1113"/>
        <v>0.64559982814814798</v>
      </c>
      <c r="Z3364" s="53">
        <f t="shared" si="1114"/>
        <v>0.30460532407407404</v>
      </c>
      <c r="AA3364" s="53">
        <f t="shared" si="1115"/>
        <v>0.32279991407407399</v>
      </c>
      <c r="AB3364" s="50">
        <f t="shared" si="1116"/>
        <v>3732</v>
      </c>
      <c r="AC3364" s="50">
        <f t="shared" si="1104"/>
        <v>2017</v>
      </c>
      <c r="AD3364" s="50">
        <f t="shared" si="1117"/>
        <v>8</v>
      </c>
      <c r="AE3364" s="56">
        <f t="shared" si="1118"/>
        <v>201708</v>
      </c>
      <c r="AF3364" s="56">
        <f t="shared" si="1106"/>
        <v>32</v>
      </c>
      <c r="AG3364" s="58">
        <f t="shared" si="1124"/>
        <v>2</v>
      </c>
      <c r="AH3364" s="56">
        <f t="shared" si="1119"/>
        <v>9</v>
      </c>
      <c r="AI3364" s="53">
        <f t="shared" si="1120"/>
        <v>0.62740523814814808</v>
      </c>
      <c r="AJ3364" s="56">
        <f t="shared" si="1121"/>
        <v>46.7</v>
      </c>
    </row>
    <row r="3365" spans="1:36" x14ac:dyDescent="0.25">
      <c r="A3365" s="50">
        <v>3307</v>
      </c>
      <c r="B3365" s="51">
        <v>42957</v>
      </c>
      <c r="C3365" s="75">
        <f t="shared" si="1105"/>
        <v>42957</v>
      </c>
      <c r="D3365" s="50" t="s">
        <v>1223</v>
      </c>
      <c r="E3365" s="50">
        <v>3.2</v>
      </c>
      <c r="F3365" s="50">
        <v>0</v>
      </c>
      <c r="G3365" s="50">
        <v>34</v>
      </c>
      <c r="H3365" s="50">
        <v>8</v>
      </c>
      <c r="I3365" s="53">
        <f t="shared" si="1107"/>
        <v>2.3703703703703703E-2</v>
      </c>
      <c r="J3365" s="54">
        <f t="shared" si="1108"/>
        <v>7.4074074074074068E-3</v>
      </c>
      <c r="K3365" s="50" t="s">
        <v>1997</v>
      </c>
      <c r="L3365" s="50" t="s">
        <v>1899</v>
      </c>
      <c r="M3365" s="55">
        <f t="shared" si="1109"/>
        <v>5.6250000000000044</v>
      </c>
      <c r="N3365" s="50">
        <v>139</v>
      </c>
      <c r="O3365" s="50" t="s">
        <v>255</v>
      </c>
      <c r="R3365" s="50" t="s">
        <v>2003</v>
      </c>
      <c r="S3365" s="151">
        <f t="shared" si="1110"/>
        <v>0.19407407407407407</v>
      </c>
      <c r="T3365" s="151">
        <f t="shared" si="1111"/>
        <v>9.7037037037037033E-2</v>
      </c>
      <c r="V3365" s="393">
        <f t="shared" si="1122"/>
        <v>0</v>
      </c>
      <c r="W3365" s="393">
        <f t="shared" si="1123"/>
        <v>0</v>
      </c>
      <c r="X3365" s="53">
        <f t="shared" si="1112"/>
        <v>0.19407407407407407</v>
      </c>
      <c r="Y3365" s="53">
        <f t="shared" si="1113"/>
        <v>0.23046325407407403</v>
      </c>
      <c r="Z3365" s="53">
        <f t="shared" si="1114"/>
        <v>9.7037037037037033E-2</v>
      </c>
      <c r="AA3365" s="53">
        <f t="shared" si="1115"/>
        <v>0.11523162703703702</v>
      </c>
      <c r="AB3365" s="50">
        <f t="shared" si="1116"/>
        <v>2269</v>
      </c>
      <c r="AC3365" s="50">
        <f t="shared" ref="AC3365:AC3428" si="1125">YEAR(B3365)</f>
        <v>2017</v>
      </c>
      <c r="AD3365" s="50">
        <f t="shared" si="1117"/>
        <v>8</v>
      </c>
      <c r="AE3365" s="56">
        <f t="shared" si="1118"/>
        <v>201708</v>
      </c>
      <c r="AF3365" s="56">
        <f t="shared" si="1106"/>
        <v>32</v>
      </c>
      <c r="AG3365" s="58">
        <f t="shared" si="1124"/>
        <v>0</v>
      </c>
      <c r="AH3365" s="56">
        <f t="shared" si="1119"/>
        <v>10</v>
      </c>
      <c r="AI3365" s="53">
        <f t="shared" si="1120"/>
        <v>0.21226866407407405</v>
      </c>
      <c r="AJ3365" s="56">
        <f t="shared" si="1121"/>
        <v>13.664</v>
      </c>
    </row>
    <row r="3366" spans="1:36" ht="15.75" customHeight="1" x14ac:dyDescent="0.25">
      <c r="A3366" s="50">
        <v>3308</v>
      </c>
      <c r="B3366" s="51">
        <v>42958</v>
      </c>
      <c r="C3366" s="75">
        <f t="shared" si="1105"/>
        <v>42958</v>
      </c>
      <c r="D3366" s="50" t="s">
        <v>1224</v>
      </c>
      <c r="E3366" s="50">
        <v>17.25</v>
      </c>
      <c r="F3366" s="50">
        <v>1</v>
      </c>
      <c r="G3366" s="50">
        <v>16</v>
      </c>
      <c r="H3366" s="50">
        <v>36</v>
      </c>
      <c r="I3366" s="53">
        <f t="shared" si="1107"/>
        <v>5.319444444444444E-2</v>
      </c>
      <c r="J3366" s="54">
        <f t="shared" si="1108"/>
        <v>3.0837359098228661E-3</v>
      </c>
      <c r="K3366" s="50" t="s">
        <v>1340</v>
      </c>
      <c r="L3366" s="50" t="s">
        <v>315</v>
      </c>
      <c r="M3366" s="55">
        <f t="shared" si="1109"/>
        <v>13.511749347258498</v>
      </c>
      <c r="N3366" s="50">
        <v>117</v>
      </c>
      <c r="O3366" s="50" t="s">
        <v>255</v>
      </c>
      <c r="R3366" s="50" t="s">
        <v>2004</v>
      </c>
      <c r="S3366" s="151">
        <f t="shared" si="1110"/>
        <v>0.34537842190016099</v>
      </c>
      <c r="T3366" s="151">
        <f t="shared" si="1111"/>
        <v>0.1726892109500805</v>
      </c>
      <c r="V3366" s="393">
        <f t="shared" si="1122"/>
        <v>0</v>
      </c>
      <c r="W3366" s="393">
        <f t="shared" si="1123"/>
        <v>0</v>
      </c>
      <c r="X3366" s="53">
        <f t="shared" si="1112"/>
        <v>8.0793880837359097E-2</v>
      </c>
      <c r="Y3366" s="53">
        <f t="shared" si="1113"/>
        <v>0.11718306083735909</v>
      </c>
      <c r="Z3366" s="53">
        <f t="shared" si="1114"/>
        <v>4.0396940418679549E-2</v>
      </c>
      <c r="AA3366" s="53">
        <f t="shared" si="1115"/>
        <v>5.8591530418679545E-2</v>
      </c>
      <c r="AB3366" s="50">
        <f t="shared" si="1116"/>
        <v>786</v>
      </c>
      <c r="AC3366" s="50">
        <f t="shared" si="1125"/>
        <v>2017</v>
      </c>
      <c r="AD3366" s="50">
        <f t="shared" si="1117"/>
        <v>8</v>
      </c>
      <c r="AE3366" s="56">
        <f t="shared" si="1118"/>
        <v>201708</v>
      </c>
      <c r="AF3366" s="56">
        <f t="shared" si="1106"/>
        <v>32</v>
      </c>
      <c r="AG3366" s="58">
        <f t="shared" si="1124"/>
        <v>0</v>
      </c>
      <c r="AH3366" s="56">
        <f t="shared" si="1119"/>
        <v>11</v>
      </c>
      <c r="AI3366" s="53">
        <f t="shared" si="1120"/>
        <v>9.8988470837359094E-2</v>
      </c>
      <c r="AJ3366" s="56">
        <f t="shared" si="1121"/>
        <v>17.25</v>
      </c>
    </row>
    <row r="3367" spans="1:36" x14ac:dyDescent="0.25">
      <c r="A3367" s="50">
        <v>3309</v>
      </c>
      <c r="B3367" s="51">
        <v>42960</v>
      </c>
      <c r="C3367" s="75">
        <f t="shared" si="1105"/>
        <v>42960</v>
      </c>
      <c r="D3367" s="50" t="s">
        <v>1224</v>
      </c>
      <c r="E3367" s="50">
        <v>36.6</v>
      </c>
      <c r="F3367" s="50">
        <v>2</v>
      </c>
      <c r="G3367" s="50">
        <v>26</v>
      </c>
      <c r="H3367" s="50">
        <v>31</v>
      </c>
      <c r="I3367" s="53">
        <f t="shared" si="1107"/>
        <v>0.10174768518518518</v>
      </c>
      <c r="J3367" s="54">
        <f t="shared" si="1108"/>
        <v>2.7799913985023269E-3</v>
      </c>
      <c r="K3367" s="50" t="s">
        <v>1340</v>
      </c>
      <c r="L3367" s="50" t="s">
        <v>315</v>
      </c>
      <c r="M3367" s="55">
        <f t="shared" si="1109"/>
        <v>14.988055966329215</v>
      </c>
      <c r="N3367" s="50">
        <v>125</v>
      </c>
      <c r="O3367" s="50" t="s">
        <v>255</v>
      </c>
      <c r="R3367" s="50" t="s">
        <v>2004</v>
      </c>
      <c r="S3367" s="151">
        <f t="shared" si="1110"/>
        <v>0.31135903663226061</v>
      </c>
      <c r="T3367" s="151">
        <f t="shared" si="1111"/>
        <v>0.15567951831613031</v>
      </c>
      <c r="V3367" s="393">
        <f t="shared" si="1122"/>
        <v>0</v>
      </c>
      <c r="W3367" s="393">
        <f t="shared" si="1123"/>
        <v>0</v>
      </c>
      <c r="X3367" s="53">
        <f t="shared" si="1112"/>
        <v>7.2835774640760964E-2</v>
      </c>
      <c r="Y3367" s="53">
        <f t="shared" si="1113"/>
        <v>0.10922495464076096</v>
      </c>
      <c r="Z3367" s="53">
        <f t="shared" si="1114"/>
        <v>3.6417887320380482E-2</v>
      </c>
      <c r="AA3367" s="53">
        <f t="shared" si="1115"/>
        <v>5.4612477320380479E-2</v>
      </c>
      <c r="AB3367" s="50">
        <f t="shared" si="1116"/>
        <v>612</v>
      </c>
      <c r="AC3367" s="50">
        <f t="shared" si="1125"/>
        <v>2017</v>
      </c>
      <c r="AD3367" s="50">
        <f t="shared" si="1117"/>
        <v>8</v>
      </c>
      <c r="AE3367" s="56">
        <f t="shared" si="1118"/>
        <v>201708</v>
      </c>
      <c r="AF3367" s="56">
        <f t="shared" si="1106"/>
        <v>33</v>
      </c>
      <c r="AG3367" s="58">
        <f t="shared" si="1124"/>
        <v>1</v>
      </c>
      <c r="AH3367" s="56">
        <f t="shared" si="1119"/>
        <v>13</v>
      </c>
      <c r="AI3367" s="53">
        <f t="shared" si="1120"/>
        <v>9.1030364640760961E-2</v>
      </c>
      <c r="AJ3367" s="56">
        <f t="shared" si="1121"/>
        <v>36.6</v>
      </c>
    </row>
    <row r="3368" spans="1:36" x14ac:dyDescent="0.25">
      <c r="A3368" s="50">
        <v>3311</v>
      </c>
      <c r="B3368" s="51">
        <v>42960</v>
      </c>
      <c r="C3368" s="75">
        <f t="shared" si="1105"/>
        <v>42960</v>
      </c>
      <c r="D3368" s="50" t="s">
        <v>1225</v>
      </c>
      <c r="E3368" s="50">
        <v>0.6</v>
      </c>
      <c r="F3368" s="50">
        <v>0</v>
      </c>
      <c r="G3368" s="50">
        <v>20</v>
      </c>
      <c r="H3368" s="50">
        <v>18</v>
      </c>
      <c r="I3368" s="53">
        <f t="shared" si="1107"/>
        <v>1.4097222222222221E-2</v>
      </c>
      <c r="J3368" s="54">
        <f t="shared" si="1108"/>
        <v>2.3495370370370368E-2</v>
      </c>
      <c r="K3368" s="50" t="s">
        <v>949</v>
      </c>
      <c r="L3368" s="50" t="s">
        <v>2005</v>
      </c>
      <c r="M3368" s="55">
        <f t="shared" si="1109"/>
        <v>1.7733990147783267</v>
      </c>
      <c r="N3368" s="50">
        <v>0</v>
      </c>
      <c r="O3368" s="50" t="s">
        <v>255</v>
      </c>
      <c r="R3368" s="50" t="s">
        <v>2004</v>
      </c>
      <c r="S3368" s="151">
        <f t="shared" si="1110"/>
        <v>5.6388888888888877E-2</v>
      </c>
      <c r="T3368" s="151">
        <f t="shared" si="1111"/>
        <v>2.8194444444444439E-2</v>
      </c>
      <c r="V3368" s="393">
        <f t="shared" si="1122"/>
        <v>0</v>
      </c>
      <c r="W3368" s="393">
        <f t="shared" si="1123"/>
        <v>0</v>
      </c>
      <c r="X3368" s="53">
        <f t="shared" si="1112"/>
        <v>0.6155787037037036</v>
      </c>
      <c r="Y3368" s="53">
        <f t="shared" si="1113"/>
        <v>0.65196788370370362</v>
      </c>
      <c r="Z3368" s="53">
        <f t="shared" si="1114"/>
        <v>0.3077893518518518</v>
      </c>
      <c r="AA3368" s="53">
        <f t="shared" si="1115"/>
        <v>0.32598394185185181</v>
      </c>
      <c r="AB3368" s="50">
        <f t="shared" si="1116"/>
        <v>3747</v>
      </c>
      <c r="AC3368" s="50">
        <f t="shared" si="1125"/>
        <v>2017</v>
      </c>
      <c r="AD3368" s="50">
        <f t="shared" si="1117"/>
        <v>8</v>
      </c>
      <c r="AE3368" s="56">
        <f t="shared" si="1118"/>
        <v>201708</v>
      </c>
      <c r="AF3368" s="56">
        <f t="shared" si="1106"/>
        <v>33</v>
      </c>
      <c r="AG3368" s="58">
        <f t="shared" si="1124"/>
        <v>0</v>
      </c>
      <c r="AH3368" s="56">
        <f t="shared" si="1119"/>
        <v>13</v>
      </c>
      <c r="AI3368" s="53">
        <f t="shared" si="1120"/>
        <v>0.63377329370370361</v>
      </c>
      <c r="AJ3368" s="56">
        <f t="shared" si="1121"/>
        <v>28.02</v>
      </c>
    </row>
    <row r="3369" spans="1:36" ht="15.75" customHeight="1" x14ac:dyDescent="0.25">
      <c r="A3369" s="50">
        <v>3310</v>
      </c>
      <c r="B3369" s="51">
        <v>42962</v>
      </c>
      <c r="C3369" s="75">
        <f t="shared" si="1105"/>
        <v>42962</v>
      </c>
      <c r="D3369" s="50" t="s">
        <v>1223</v>
      </c>
      <c r="E3369" s="50">
        <v>3.1</v>
      </c>
      <c r="F3369" s="50">
        <v>0</v>
      </c>
      <c r="G3369" s="50">
        <v>33</v>
      </c>
      <c r="H3369" s="50">
        <v>31</v>
      </c>
      <c r="I3369" s="53">
        <f t="shared" si="1107"/>
        <v>2.327546296296296E-2</v>
      </c>
      <c r="J3369" s="54">
        <f t="shared" si="1108"/>
        <v>7.5082138590203094E-3</v>
      </c>
      <c r="K3369" s="50" t="s">
        <v>1946</v>
      </c>
      <c r="L3369" s="50" t="s">
        <v>1814</v>
      </c>
      <c r="M3369" s="55">
        <f t="shared" si="1109"/>
        <v>5.5494778717056246</v>
      </c>
      <c r="N3369" s="50">
        <v>142</v>
      </c>
      <c r="O3369" s="50" t="s">
        <v>228</v>
      </c>
      <c r="R3369" s="50" t="s">
        <v>2004</v>
      </c>
      <c r="S3369" s="151">
        <f t="shared" si="1110"/>
        <v>0.19671520310633211</v>
      </c>
      <c r="T3369" s="151">
        <f t="shared" si="1111"/>
        <v>9.8357601553166057E-2</v>
      </c>
      <c r="V3369" s="393">
        <f t="shared" si="1122"/>
        <v>0</v>
      </c>
      <c r="W3369" s="393">
        <f t="shared" si="1123"/>
        <v>0</v>
      </c>
      <c r="X3369" s="53">
        <f t="shared" si="1112"/>
        <v>0.19671520310633211</v>
      </c>
      <c r="Y3369" s="53">
        <f t="shared" si="1113"/>
        <v>0.23310438310633211</v>
      </c>
      <c r="Z3369" s="53">
        <f t="shared" si="1114"/>
        <v>9.8357601553166057E-2</v>
      </c>
      <c r="AA3369" s="53">
        <f t="shared" si="1115"/>
        <v>0.11655219155316605</v>
      </c>
      <c r="AB3369" s="50">
        <f t="shared" si="1116"/>
        <v>2383</v>
      </c>
      <c r="AC3369" s="50">
        <f t="shared" si="1125"/>
        <v>2017</v>
      </c>
      <c r="AD3369" s="50">
        <f t="shared" si="1117"/>
        <v>8</v>
      </c>
      <c r="AE3369" s="56">
        <f t="shared" si="1118"/>
        <v>201708</v>
      </c>
      <c r="AF3369" s="56">
        <f t="shared" si="1106"/>
        <v>33</v>
      </c>
      <c r="AG3369" s="58">
        <f t="shared" si="1124"/>
        <v>1</v>
      </c>
      <c r="AH3369" s="56">
        <f t="shared" si="1119"/>
        <v>15</v>
      </c>
      <c r="AI3369" s="53">
        <f t="shared" si="1120"/>
        <v>0.21490979310633213</v>
      </c>
      <c r="AJ3369" s="56">
        <f t="shared" si="1121"/>
        <v>13.236999999999998</v>
      </c>
    </row>
    <row r="3370" spans="1:36" x14ac:dyDescent="0.25">
      <c r="A3370" s="50">
        <v>3312</v>
      </c>
      <c r="B3370" s="51">
        <v>42965</v>
      </c>
      <c r="C3370" s="75">
        <f t="shared" si="1105"/>
        <v>42965</v>
      </c>
      <c r="D3370" s="50" t="s">
        <v>1225</v>
      </c>
      <c r="E3370" s="50">
        <v>0.75</v>
      </c>
      <c r="F3370" s="50">
        <v>0</v>
      </c>
      <c r="G3370" s="50">
        <v>28</v>
      </c>
      <c r="H3370" s="50">
        <v>19</v>
      </c>
      <c r="I3370" s="53">
        <f t="shared" si="1107"/>
        <v>1.9664351851851853E-2</v>
      </c>
      <c r="J3370" s="54">
        <f t="shared" si="1108"/>
        <v>2.6219135802469137E-2</v>
      </c>
      <c r="K3370" s="50" t="s">
        <v>1833</v>
      </c>
      <c r="L3370" s="50" t="s">
        <v>1838</v>
      </c>
      <c r="M3370" s="55">
        <f t="shared" si="1109"/>
        <v>1.5891701000588594</v>
      </c>
      <c r="N3370" s="50">
        <v>0</v>
      </c>
      <c r="O3370" s="50" t="s">
        <v>291</v>
      </c>
      <c r="R3370" s="50" t="s">
        <v>2004</v>
      </c>
      <c r="S3370" s="151">
        <f t="shared" si="1110"/>
        <v>6.2925925925925927E-2</v>
      </c>
      <c r="T3370" s="151">
        <f t="shared" si="1111"/>
        <v>3.1462962962962963E-2</v>
      </c>
      <c r="V3370" s="393">
        <f t="shared" si="1122"/>
        <v>0</v>
      </c>
      <c r="W3370" s="393">
        <f t="shared" si="1123"/>
        <v>0</v>
      </c>
      <c r="X3370" s="53">
        <f t="shared" si="1112"/>
        <v>0.68694135802469136</v>
      </c>
      <c r="Y3370" s="53">
        <f t="shared" si="1113"/>
        <v>0.72333053802469138</v>
      </c>
      <c r="Z3370" s="53">
        <f t="shared" si="1114"/>
        <v>0.34347067901234568</v>
      </c>
      <c r="AA3370" s="53">
        <f t="shared" si="1115"/>
        <v>0.36166526901234569</v>
      </c>
      <c r="AB3370" s="50">
        <f t="shared" si="1116"/>
        <v>3914</v>
      </c>
      <c r="AC3370" s="50">
        <f t="shared" si="1125"/>
        <v>2017</v>
      </c>
      <c r="AD3370" s="50">
        <f t="shared" si="1117"/>
        <v>8</v>
      </c>
      <c r="AE3370" s="56">
        <f t="shared" si="1118"/>
        <v>201708</v>
      </c>
      <c r="AF3370" s="56">
        <f t="shared" si="1106"/>
        <v>33</v>
      </c>
      <c r="AG3370" s="58">
        <f t="shared" si="1124"/>
        <v>2</v>
      </c>
      <c r="AH3370" s="56">
        <f t="shared" si="1119"/>
        <v>18</v>
      </c>
      <c r="AI3370" s="53">
        <f t="shared" si="1120"/>
        <v>0.70513594802469137</v>
      </c>
      <c r="AJ3370" s="56">
        <f t="shared" si="1121"/>
        <v>35.025000000000006</v>
      </c>
    </row>
    <row r="3371" spans="1:36" ht="15.75" customHeight="1" x14ac:dyDescent="0.25">
      <c r="A3371" s="50">
        <v>3313</v>
      </c>
      <c r="B3371" s="51">
        <v>42966</v>
      </c>
      <c r="C3371" s="75">
        <f t="shared" si="1105"/>
        <v>42966</v>
      </c>
      <c r="D3371" s="50" t="s">
        <v>1225</v>
      </c>
      <c r="E3371" s="199">
        <v>0.75</v>
      </c>
      <c r="F3371" s="199">
        <v>0</v>
      </c>
      <c r="G3371" s="199">
        <v>22</v>
      </c>
      <c r="H3371" s="199">
        <v>53</v>
      </c>
      <c r="I3371" s="53">
        <f t="shared" si="1107"/>
        <v>1.5891203703703703E-2</v>
      </c>
      <c r="J3371" s="54">
        <f t="shared" si="1108"/>
        <v>2.1188271604938271E-2</v>
      </c>
      <c r="K3371" s="50" t="s">
        <v>1833</v>
      </c>
      <c r="L3371" s="50" t="s">
        <v>1838</v>
      </c>
      <c r="M3371" s="55">
        <f t="shared" si="1109"/>
        <v>1.9664967225054641</v>
      </c>
      <c r="N3371" s="50">
        <v>0</v>
      </c>
      <c r="O3371" s="50" t="s">
        <v>255</v>
      </c>
      <c r="R3371" s="50" t="s">
        <v>2004</v>
      </c>
      <c r="S3371" s="151">
        <f t="shared" si="1110"/>
        <v>5.0851851851851849E-2</v>
      </c>
      <c r="T3371" s="151">
        <f t="shared" si="1111"/>
        <v>2.5425925925925925E-2</v>
      </c>
      <c r="V3371" s="393">
        <f t="shared" si="1122"/>
        <v>0</v>
      </c>
      <c r="W3371" s="393">
        <f t="shared" si="1123"/>
        <v>0</v>
      </c>
      <c r="X3371" s="53">
        <f t="shared" si="1112"/>
        <v>0.55513271604938264</v>
      </c>
      <c r="Y3371" s="53">
        <f t="shared" si="1113"/>
        <v>0.59152189604938266</v>
      </c>
      <c r="Z3371" s="53">
        <f t="shared" si="1114"/>
        <v>0.27756635802469132</v>
      </c>
      <c r="AA3371" s="53">
        <f t="shared" si="1115"/>
        <v>0.29576094802469133</v>
      </c>
      <c r="AB3371" s="50">
        <f t="shared" si="1116"/>
        <v>3647</v>
      </c>
      <c r="AC3371" s="50">
        <f t="shared" si="1125"/>
        <v>2017</v>
      </c>
      <c r="AD3371" s="50">
        <f t="shared" si="1117"/>
        <v>8</v>
      </c>
      <c r="AE3371" s="56">
        <f t="shared" si="1118"/>
        <v>201708</v>
      </c>
      <c r="AF3371" s="56">
        <f t="shared" si="1106"/>
        <v>33</v>
      </c>
      <c r="AG3371" s="58">
        <f t="shared" si="1124"/>
        <v>0</v>
      </c>
      <c r="AH3371" s="56">
        <f t="shared" si="1119"/>
        <v>19</v>
      </c>
      <c r="AI3371" s="53">
        <f t="shared" si="1120"/>
        <v>0.57332730604938265</v>
      </c>
      <c r="AJ3371" s="56">
        <f t="shared" si="1121"/>
        <v>35.025000000000006</v>
      </c>
    </row>
    <row r="3372" spans="1:36" x14ac:dyDescent="0.25">
      <c r="A3372" s="50">
        <v>3314</v>
      </c>
      <c r="B3372" s="51">
        <v>42966</v>
      </c>
      <c r="C3372" s="75">
        <f t="shared" si="1105"/>
        <v>42966</v>
      </c>
      <c r="D3372" s="50" t="s">
        <v>1224</v>
      </c>
      <c r="E3372" s="199">
        <v>10.75</v>
      </c>
      <c r="F3372" s="199">
        <v>0</v>
      </c>
      <c r="G3372" s="199">
        <v>47</v>
      </c>
      <c r="H3372" s="199">
        <v>35</v>
      </c>
      <c r="I3372" s="53">
        <f t="shared" si="1107"/>
        <v>3.3043981481481487E-2</v>
      </c>
      <c r="J3372" s="54">
        <f t="shared" si="1108"/>
        <v>3.0738587424633942E-3</v>
      </c>
      <c r="K3372" s="50" t="s">
        <v>1340</v>
      </c>
      <c r="L3372" s="50" t="s">
        <v>2006</v>
      </c>
      <c r="M3372" s="55">
        <f t="shared" si="1109"/>
        <v>13.555166374781093</v>
      </c>
      <c r="N3372" s="50">
        <v>0</v>
      </c>
      <c r="O3372" s="50" t="s">
        <v>2007</v>
      </c>
      <c r="R3372" s="50" t="s">
        <v>2004</v>
      </c>
      <c r="S3372" s="151">
        <f t="shared" si="1110"/>
        <v>0.34427217915590014</v>
      </c>
      <c r="T3372" s="151">
        <f t="shared" si="1111"/>
        <v>0.17213608957795007</v>
      </c>
      <c r="V3372" s="393">
        <f t="shared" si="1122"/>
        <v>0</v>
      </c>
      <c r="W3372" s="393">
        <f t="shared" si="1123"/>
        <v>0</v>
      </c>
      <c r="X3372" s="53">
        <f t="shared" si="1112"/>
        <v>8.0535099052540929E-2</v>
      </c>
      <c r="Y3372" s="53">
        <f t="shared" si="1113"/>
        <v>0.11692427905254094</v>
      </c>
      <c r="Z3372" s="53">
        <f t="shared" si="1114"/>
        <v>4.0267549526270464E-2</v>
      </c>
      <c r="AA3372" s="53">
        <f t="shared" si="1115"/>
        <v>5.8462139526270468E-2</v>
      </c>
      <c r="AB3372" s="50">
        <f t="shared" si="1116"/>
        <v>779</v>
      </c>
      <c r="AC3372" s="50">
        <f t="shared" si="1125"/>
        <v>2017</v>
      </c>
      <c r="AD3372" s="50">
        <f t="shared" si="1117"/>
        <v>8</v>
      </c>
      <c r="AE3372" s="56">
        <f t="shared" si="1118"/>
        <v>201708</v>
      </c>
      <c r="AF3372" s="56">
        <f t="shared" si="1106"/>
        <v>33</v>
      </c>
      <c r="AG3372" s="58">
        <f t="shared" si="1124"/>
        <v>0</v>
      </c>
      <c r="AH3372" s="56">
        <f t="shared" si="1119"/>
        <v>19</v>
      </c>
      <c r="AI3372" s="53">
        <f t="shared" si="1120"/>
        <v>9.8729689052540925E-2</v>
      </c>
      <c r="AJ3372" s="56">
        <f t="shared" si="1121"/>
        <v>10.75</v>
      </c>
    </row>
    <row r="3373" spans="1:36" x14ac:dyDescent="0.25">
      <c r="A3373" s="50">
        <v>3315</v>
      </c>
      <c r="B3373" s="51">
        <v>42967</v>
      </c>
      <c r="C3373" s="75">
        <f t="shared" si="1105"/>
        <v>42967</v>
      </c>
      <c r="D3373" s="50" t="s">
        <v>1225</v>
      </c>
      <c r="E3373" s="50">
        <v>2.4</v>
      </c>
      <c r="F3373" s="50">
        <v>1</v>
      </c>
      <c r="G3373" s="50">
        <v>25</v>
      </c>
      <c r="H3373" s="50">
        <v>57</v>
      </c>
      <c r="I3373" s="53">
        <f t="shared" si="1107"/>
        <v>5.9687500000000004E-2</v>
      </c>
      <c r="J3373" s="54">
        <f t="shared" si="1108"/>
        <v>2.4869791666666669E-2</v>
      </c>
      <c r="K3373" s="50" t="s">
        <v>1833</v>
      </c>
      <c r="L3373" s="50" t="s">
        <v>1433</v>
      </c>
      <c r="M3373" s="55">
        <f t="shared" si="1109"/>
        <v>1.6753926701570692</v>
      </c>
      <c r="N3373" s="50">
        <v>0</v>
      </c>
      <c r="O3373" s="50" t="s">
        <v>255</v>
      </c>
      <c r="R3373" s="50" t="s">
        <v>1914</v>
      </c>
      <c r="S3373" s="151">
        <f t="shared" si="1110"/>
        <v>5.9687500000000004E-2</v>
      </c>
      <c r="T3373" s="151">
        <f t="shared" si="1111"/>
        <v>2.9843750000000002E-2</v>
      </c>
      <c r="V3373" s="393">
        <f t="shared" si="1122"/>
        <v>0</v>
      </c>
      <c r="W3373" s="393">
        <f t="shared" si="1123"/>
        <v>0</v>
      </c>
      <c r="X3373" s="53">
        <f t="shared" si="1112"/>
        <v>0.65158854166666669</v>
      </c>
      <c r="Y3373" s="53">
        <f t="shared" si="1113"/>
        <v>0.68797772166666671</v>
      </c>
      <c r="Z3373" s="53">
        <f t="shared" si="1114"/>
        <v>0.32579427083333334</v>
      </c>
      <c r="AA3373" s="53">
        <f t="shared" si="1115"/>
        <v>0.34398886083333335</v>
      </c>
      <c r="AB3373" s="50">
        <f t="shared" si="1116"/>
        <v>3835</v>
      </c>
      <c r="AC3373" s="50">
        <f t="shared" si="1125"/>
        <v>2017</v>
      </c>
      <c r="AD3373" s="50">
        <f t="shared" si="1117"/>
        <v>8</v>
      </c>
      <c r="AE3373" s="56">
        <f t="shared" si="1118"/>
        <v>201708</v>
      </c>
      <c r="AF3373" s="56">
        <f t="shared" si="1106"/>
        <v>34</v>
      </c>
      <c r="AG3373" s="58">
        <f t="shared" si="1124"/>
        <v>0</v>
      </c>
      <c r="AH3373" s="56">
        <f t="shared" si="1119"/>
        <v>20</v>
      </c>
      <c r="AI3373" s="53">
        <f t="shared" si="1120"/>
        <v>0.6697831316666667</v>
      </c>
      <c r="AJ3373" s="56">
        <f t="shared" si="1121"/>
        <v>112.08</v>
      </c>
    </row>
    <row r="3374" spans="1:36" ht="15.75" customHeight="1" x14ac:dyDescent="0.25">
      <c r="A3374" s="50">
        <v>3316</v>
      </c>
      <c r="B3374" s="51">
        <v>42967</v>
      </c>
      <c r="C3374" s="75">
        <f t="shared" si="1105"/>
        <v>42967</v>
      </c>
      <c r="D3374" s="50" t="s">
        <v>515</v>
      </c>
      <c r="E3374" s="50">
        <v>1</v>
      </c>
      <c r="F3374" s="50">
        <v>0</v>
      </c>
      <c r="G3374" s="50">
        <v>11</v>
      </c>
      <c r="H3374" s="50">
        <v>53</v>
      </c>
      <c r="I3374" s="53">
        <f t="shared" si="1107"/>
        <v>8.2523148148148148E-3</v>
      </c>
      <c r="J3374" s="54">
        <f t="shared" si="1108"/>
        <v>8.2523148148148148E-3</v>
      </c>
      <c r="K3374" s="50" t="s">
        <v>1833</v>
      </c>
      <c r="L3374" s="50" t="s">
        <v>1433</v>
      </c>
      <c r="M3374" s="55">
        <f t="shared" si="1109"/>
        <v>5.0490883590462872</v>
      </c>
      <c r="N3374" s="50">
        <v>0</v>
      </c>
      <c r="O3374" s="50" t="s">
        <v>255</v>
      </c>
      <c r="R3374" s="50" t="s">
        <v>1914</v>
      </c>
      <c r="S3374" s="151">
        <f t="shared" si="1110"/>
        <v>0</v>
      </c>
      <c r="T3374" s="151">
        <f t="shared" si="1111"/>
        <v>0</v>
      </c>
      <c r="V3374" s="393">
        <f t="shared" si="1122"/>
        <v>0</v>
      </c>
      <c r="W3374" s="393">
        <f t="shared" si="1123"/>
        <v>0</v>
      </c>
      <c r="X3374" s="53">
        <f t="shared" si="1112"/>
        <v>0.21621064814814814</v>
      </c>
      <c r="Y3374" s="53">
        <f t="shared" si="1113"/>
        <v>0.25259982814814813</v>
      </c>
      <c r="Z3374" s="53">
        <f t="shared" si="1114"/>
        <v>0.10810532407407407</v>
      </c>
      <c r="AA3374" s="53">
        <f t="shared" si="1115"/>
        <v>0.12629991407407407</v>
      </c>
      <c r="AB3374" s="50">
        <f t="shared" si="1116"/>
        <v>2958</v>
      </c>
      <c r="AC3374" s="50">
        <f t="shared" si="1125"/>
        <v>2017</v>
      </c>
      <c r="AD3374" s="50">
        <f t="shared" si="1117"/>
        <v>8</v>
      </c>
      <c r="AE3374" s="56">
        <f t="shared" si="1118"/>
        <v>201708</v>
      </c>
      <c r="AF3374" s="56">
        <f t="shared" si="1106"/>
        <v>34</v>
      </c>
      <c r="AG3374" s="58">
        <f t="shared" si="1124"/>
        <v>0</v>
      </c>
      <c r="AH3374" s="56">
        <f t="shared" si="1119"/>
        <v>20</v>
      </c>
      <c r="AI3374" s="53">
        <f t="shared" si="1120"/>
        <v>0.23440523814814812</v>
      </c>
      <c r="AJ3374" s="56">
        <f t="shared" si="1121"/>
        <v>0</v>
      </c>
    </row>
    <row r="3375" spans="1:36" x14ac:dyDescent="0.25">
      <c r="A3375" s="50">
        <v>3317</v>
      </c>
      <c r="B3375" s="51">
        <v>42967</v>
      </c>
      <c r="C3375" s="75">
        <f t="shared" si="1105"/>
        <v>42967</v>
      </c>
      <c r="D3375" s="50" t="s">
        <v>1224</v>
      </c>
      <c r="E3375" s="50">
        <v>112</v>
      </c>
      <c r="F3375" s="50">
        <v>6</v>
      </c>
      <c r="G3375" s="50">
        <v>9</v>
      </c>
      <c r="H3375" s="50">
        <v>39</v>
      </c>
      <c r="I3375" s="53">
        <f t="shared" si="1107"/>
        <v>0.25670138888888888</v>
      </c>
      <c r="J3375" s="54">
        <f t="shared" si="1108"/>
        <v>2.2919766865079363E-3</v>
      </c>
      <c r="K3375" s="50" t="s">
        <v>1340</v>
      </c>
      <c r="L3375" s="50" t="s">
        <v>1433</v>
      </c>
      <c r="M3375" s="55">
        <f t="shared" si="1109"/>
        <v>18.179358852969042</v>
      </c>
      <c r="N3375" s="50">
        <v>147</v>
      </c>
      <c r="O3375" s="50" t="s">
        <v>184</v>
      </c>
      <c r="R3375" s="50" t="s">
        <v>1914</v>
      </c>
      <c r="S3375" s="151">
        <f t="shared" si="1110"/>
        <v>0.25670138888888888</v>
      </c>
      <c r="T3375" s="151">
        <f t="shared" si="1111"/>
        <v>0.12835069444444444</v>
      </c>
      <c r="V3375" s="393">
        <f t="shared" si="1122"/>
        <v>0</v>
      </c>
      <c r="W3375" s="393">
        <f t="shared" si="1123"/>
        <v>0</v>
      </c>
      <c r="X3375" s="53">
        <f t="shared" si="1112"/>
        <v>6.0049789186507926E-2</v>
      </c>
      <c r="Y3375" s="53">
        <f t="shared" si="1113"/>
        <v>9.643896918650792E-2</v>
      </c>
      <c r="Z3375" s="53">
        <f t="shared" si="1114"/>
        <v>3.0024894593253963E-2</v>
      </c>
      <c r="AA3375" s="53">
        <f t="shared" si="1115"/>
        <v>4.821948459325396E-2</v>
      </c>
      <c r="AB3375" s="50">
        <f t="shared" si="1116"/>
        <v>291</v>
      </c>
      <c r="AC3375" s="50">
        <f t="shared" si="1125"/>
        <v>2017</v>
      </c>
      <c r="AD3375" s="50">
        <f t="shared" si="1117"/>
        <v>8</v>
      </c>
      <c r="AE3375" s="56">
        <f t="shared" si="1118"/>
        <v>201708</v>
      </c>
      <c r="AF3375" s="56">
        <f t="shared" si="1106"/>
        <v>34</v>
      </c>
      <c r="AG3375" s="58">
        <f t="shared" si="1124"/>
        <v>0</v>
      </c>
      <c r="AH3375" s="56">
        <f t="shared" si="1119"/>
        <v>20</v>
      </c>
      <c r="AI3375" s="53">
        <f t="shared" si="1120"/>
        <v>7.8244379186507923E-2</v>
      </c>
      <c r="AJ3375" s="56">
        <f t="shared" si="1121"/>
        <v>112</v>
      </c>
    </row>
    <row r="3376" spans="1:36" x14ac:dyDescent="0.25">
      <c r="A3376" s="50">
        <v>3318</v>
      </c>
      <c r="B3376" s="51">
        <v>42967</v>
      </c>
      <c r="C3376" s="75">
        <f t="shared" si="1105"/>
        <v>42967</v>
      </c>
      <c r="D3376" s="50" t="s">
        <v>516</v>
      </c>
      <c r="E3376" s="50">
        <v>1</v>
      </c>
      <c r="F3376" s="50">
        <v>0</v>
      </c>
      <c r="G3376" s="50">
        <v>10</v>
      </c>
      <c r="H3376" s="50">
        <v>55</v>
      </c>
      <c r="I3376" s="53">
        <f t="shared" si="1107"/>
        <v>7.5810185185185182E-3</v>
      </c>
      <c r="J3376" s="54">
        <f t="shared" si="1108"/>
        <v>7.5810185185185182E-3</v>
      </c>
      <c r="K3376" s="50" t="s">
        <v>1833</v>
      </c>
      <c r="L3376" s="50" t="s">
        <v>1433</v>
      </c>
      <c r="M3376" s="55">
        <f t="shared" si="1109"/>
        <v>5.4961832061068749</v>
      </c>
      <c r="N3376" s="50">
        <v>0</v>
      </c>
      <c r="R3376" s="50" t="s">
        <v>1914</v>
      </c>
      <c r="S3376" s="151">
        <f t="shared" si="1110"/>
        <v>0</v>
      </c>
      <c r="T3376" s="151">
        <f t="shared" si="1111"/>
        <v>0</v>
      </c>
      <c r="V3376" s="393">
        <f t="shared" si="1122"/>
        <v>0</v>
      </c>
      <c r="W3376" s="393">
        <f t="shared" si="1123"/>
        <v>0</v>
      </c>
      <c r="X3376" s="53">
        <f t="shared" si="1112"/>
        <v>0.19862268518518517</v>
      </c>
      <c r="Y3376" s="53">
        <f t="shared" si="1113"/>
        <v>0.23501186518518519</v>
      </c>
      <c r="Z3376" s="53">
        <f t="shared" si="1114"/>
        <v>9.9311342592592583E-2</v>
      </c>
      <c r="AA3376" s="53">
        <f t="shared" si="1115"/>
        <v>0.11750593259259259</v>
      </c>
      <c r="AB3376" s="50">
        <f t="shared" si="1116"/>
        <v>2459</v>
      </c>
      <c r="AC3376" s="50">
        <f t="shared" si="1125"/>
        <v>2017</v>
      </c>
      <c r="AD3376" s="50">
        <f t="shared" si="1117"/>
        <v>8</v>
      </c>
      <c r="AE3376" s="56">
        <f t="shared" si="1118"/>
        <v>201708</v>
      </c>
      <c r="AF3376" s="56">
        <f t="shared" si="1106"/>
        <v>34</v>
      </c>
      <c r="AG3376" s="58">
        <f t="shared" si="1124"/>
        <v>0</v>
      </c>
      <c r="AH3376" s="56">
        <f t="shared" si="1119"/>
        <v>20</v>
      </c>
      <c r="AI3376" s="53">
        <f t="shared" si="1120"/>
        <v>0.21681727518518518</v>
      </c>
      <c r="AJ3376" s="56">
        <f t="shared" si="1121"/>
        <v>0</v>
      </c>
    </row>
    <row r="3377" spans="1:36" ht="15.75" customHeight="1" x14ac:dyDescent="0.25">
      <c r="A3377" s="50">
        <v>3319</v>
      </c>
      <c r="B3377" s="51">
        <v>42967</v>
      </c>
      <c r="C3377" s="75">
        <f t="shared" si="1105"/>
        <v>42967</v>
      </c>
      <c r="D3377" s="50" t="s">
        <v>1223</v>
      </c>
      <c r="E3377" s="50">
        <v>26.2</v>
      </c>
      <c r="F3377" s="50">
        <v>6</v>
      </c>
      <c r="G3377" s="50">
        <v>21</v>
      </c>
      <c r="H3377" s="50">
        <v>31</v>
      </c>
      <c r="I3377" s="53">
        <f t="shared" si="1107"/>
        <v>0.26494212962962965</v>
      </c>
      <c r="J3377" s="54">
        <f t="shared" si="1108"/>
        <v>1.0112295024031666E-2</v>
      </c>
      <c r="K3377" s="50" t="s">
        <v>1946</v>
      </c>
      <c r="L3377" s="50" t="s">
        <v>1433</v>
      </c>
      <c r="M3377" s="55">
        <f t="shared" si="1109"/>
        <v>4.120396662443758</v>
      </c>
      <c r="N3377" s="50">
        <v>142</v>
      </c>
      <c r="O3377" s="50" t="s">
        <v>184</v>
      </c>
      <c r="R3377" s="50" t="s">
        <v>1914</v>
      </c>
      <c r="S3377" s="151">
        <f t="shared" si="1110"/>
        <v>0.26494212962962965</v>
      </c>
      <c r="T3377" s="151">
        <f t="shared" si="1111"/>
        <v>0.13247106481481483</v>
      </c>
      <c r="V3377" s="393">
        <f t="shared" si="1122"/>
        <v>0</v>
      </c>
      <c r="W3377" s="393">
        <f t="shared" si="1123"/>
        <v>0</v>
      </c>
      <c r="X3377" s="53">
        <f t="shared" si="1112"/>
        <v>0.26494212962962965</v>
      </c>
      <c r="Y3377" s="53">
        <f t="shared" si="1113"/>
        <v>0.30133130962962962</v>
      </c>
      <c r="Z3377" s="53">
        <f t="shared" si="1114"/>
        <v>0.13247106481481483</v>
      </c>
      <c r="AA3377" s="53">
        <f t="shared" si="1115"/>
        <v>0.15066565481481481</v>
      </c>
      <c r="AB3377" s="50">
        <f t="shared" si="1116"/>
        <v>3398</v>
      </c>
      <c r="AC3377" s="50">
        <f t="shared" si="1125"/>
        <v>2017</v>
      </c>
      <c r="AD3377" s="50">
        <f t="shared" si="1117"/>
        <v>8</v>
      </c>
      <c r="AE3377" s="56">
        <f t="shared" si="1118"/>
        <v>201708</v>
      </c>
      <c r="AF3377" s="56">
        <f t="shared" si="1106"/>
        <v>34</v>
      </c>
      <c r="AG3377" s="58">
        <f t="shared" si="1124"/>
        <v>0</v>
      </c>
      <c r="AH3377" s="56">
        <f t="shared" si="1119"/>
        <v>20</v>
      </c>
      <c r="AI3377" s="53">
        <f t="shared" si="1120"/>
        <v>0.28313671962962961</v>
      </c>
      <c r="AJ3377" s="56">
        <f t="shared" si="1121"/>
        <v>111.87399999999998</v>
      </c>
    </row>
    <row r="3378" spans="1:36" x14ac:dyDescent="0.25">
      <c r="A3378" s="50">
        <v>3353</v>
      </c>
      <c r="B3378" s="51">
        <v>42967</v>
      </c>
      <c r="C3378" s="75">
        <f t="shared" ref="C3378:C3441" si="1126">B3378</f>
        <v>42967</v>
      </c>
      <c r="D3378" s="50" t="s">
        <v>713</v>
      </c>
      <c r="E3378" s="50">
        <v>1</v>
      </c>
      <c r="F3378" s="50">
        <v>0</v>
      </c>
      <c r="G3378" s="50">
        <v>11</v>
      </c>
      <c r="H3378" s="50">
        <v>24</v>
      </c>
      <c r="I3378" s="53">
        <f t="shared" si="1107"/>
        <v>7.9166666666666673E-3</v>
      </c>
      <c r="J3378" s="54">
        <f t="shared" si="1108"/>
        <v>7.9166666666666673E-3</v>
      </c>
      <c r="K3378" s="50" t="s">
        <v>1946</v>
      </c>
      <c r="L3378" s="50" t="s">
        <v>1433</v>
      </c>
      <c r="M3378" s="55">
        <f t="shared" si="1109"/>
        <v>5.263157894736846</v>
      </c>
      <c r="N3378" s="200" t="s">
        <v>2023</v>
      </c>
      <c r="S3378" s="151">
        <f t="shared" si="1110"/>
        <v>0</v>
      </c>
      <c r="T3378" s="151">
        <f t="shared" si="1111"/>
        <v>0</v>
      </c>
      <c r="V3378" s="393">
        <f t="shared" si="1122"/>
        <v>0</v>
      </c>
      <c r="W3378" s="393">
        <f t="shared" si="1123"/>
        <v>0</v>
      </c>
      <c r="X3378" s="53">
        <f t="shared" si="1112"/>
        <v>0.20741666666666667</v>
      </c>
      <c r="Y3378" s="53">
        <f t="shared" si="1113"/>
        <v>0.24380584666666669</v>
      </c>
      <c r="Z3378" s="53">
        <f t="shared" si="1114"/>
        <v>0.10370833333333333</v>
      </c>
      <c r="AA3378" s="53">
        <f t="shared" si="1115"/>
        <v>0.12190292333333334</v>
      </c>
      <c r="AB3378" s="50">
        <f t="shared" si="1116"/>
        <v>2751</v>
      </c>
      <c r="AC3378" s="50">
        <f t="shared" si="1125"/>
        <v>2017</v>
      </c>
      <c r="AD3378" s="50">
        <f t="shared" si="1117"/>
        <v>8</v>
      </c>
      <c r="AE3378" s="56">
        <f t="shared" si="1118"/>
        <v>201708</v>
      </c>
      <c r="AF3378" s="56">
        <f t="shared" si="1106"/>
        <v>34</v>
      </c>
      <c r="AG3378" s="58">
        <f t="shared" si="1124"/>
        <v>0</v>
      </c>
      <c r="AH3378" s="56">
        <f t="shared" si="1119"/>
        <v>20</v>
      </c>
      <c r="AI3378" s="53">
        <f t="shared" si="1120"/>
        <v>0.22561125666666668</v>
      </c>
      <c r="AJ3378" s="56">
        <f t="shared" si="1121"/>
        <v>0</v>
      </c>
    </row>
    <row r="3379" spans="1:36" ht="15.75" customHeight="1" x14ac:dyDescent="0.25">
      <c r="A3379" s="50">
        <v>3354</v>
      </c>
      <c r="B3379" s="51">
        <v>42967</v>
      </c>
      <c r="C3379" s="75">
        <f t="shared" si="1126"/>
        <v>42967</v>
      </c>
      <c r="D3379" s="50" t="s">
        <v>714</v>
      </c>
      <c r="E3379" s="50">
        <v>1</v>
      </c>
      <c r="F3379" s="50">
        <v>0</v>
      </c>
      <c r="G3379" s="50">
        <v>14</v>
      </c>
      <c r="H3379" s="50">
        <v>16</v>
      </c>
      <c r="I3379" s="53">
        <f t="shared" si="1107"/>
        <v>9.9074074074074082E-3</v>
      </c>
      <c r="J3379" s="54">
        <f t="shared" si="1108"/>
        <v>9.9074074074074082E-3</v>
      </c>
      <c r="K3379" s="50" t="s">
        <v>1946</v>
      </c>
      <c r="L3379" s="50" t="s">
        <v>1433</v>
      </c>
      <c r="M3379" s="55">
        <f t="shared" si="1109"/>
        <v>4.2056074766355174</v>
      </c>
      <c r="N3379" s="200" t="s">
        <v>2024</v>
      </c>
      <c r="S3379" s="151">
        <f t="shared" si="1110"/>
        <v>0</v>
      </c>
      <c r="T3379" s="151">
        <f t="shared" si="1111"/>
        <v>0</v>
      </c>
      <c r="V3379" s="393">
        <f t="shared" si="1122"/>
        <v>0</v>
      </c>
      <c r="W3379" s="393">
        <f t="shared" si="1123"/>
        <v>0</v>
      </c>
      <c r="X3379" s="53">
        <f t="shared" si="1112"/>
        <v>0.25957407407407407</v>
      </c>
      <c r="Y3379" s="53">
        <f t="shared" si="1113"/>
        <v>0.29596325407407409</v>
      </c>
      <c r="Z3379" s="53">
        <f t="shared" si="1114"/>
        <v>0.12978703703703703</v>
      </c>
      <c r="AA3379" s="53">
        <f t="shared" si="1115"/>
        <v>0.14798162703703704</v>
      </c>
      <c r="AB3379" s="50">
        <f t="shared" si="1116"/>
        <v>3372</v>
      </c>
      <c r="AC3379" s="50">
        <f t="shared" si="1125"/>
        <v>2017</v>
      </c>
      <c r="AD3379" s="50">
        <f t="shared" si="1117"/>
        <v>8</v>
      </c>
      <c r="AE3379" s="56">
        <f t="shared" si="1118"/>
        <v>201708</v>
      </c>
      <c r="AF3379" s="56">
        <f t="shared" ref="AF3379:AF3442" si="1127">WEEKNUM(B3379,1)</f>
        <v>34</v>
      </c>
      <c r="AG3379" s="58">
        <f t="shared" si="1124"/>
        <v>0</v>
      </c>
      <c r="AH3379" s="56">
        <f t="shared" si="1119"/>
        <v>20</v>
      </c>
      <c r="AI3379" s="53">
        <f t="shared" si="1120"/>
        <v>0.27776866407407408</v>
      </c>
      <c r="AJ3379" s="56">
        <f t="shared" si="1121"/>
        <v>0</v>
      </c>
    </row>
    <row r="3380" spans="1:36" x14ac:dyDescent="0.25">
      <c r="A3380" s="50">
        <v>3355</v>
      </c>
      <c r="B3380" s="51">
        <v>42967</v>
      </c>
      <c r="C3380" s="75">
        <f t="shared" si="1126"/>
        <v>42967</v>
      </c>
      <c r="D3380" s="50" t="s">
        <v>715</v>
      </c>
      <c r="E3380" s="50">
        <v>1</v>
      </c>
      <c r="F3380" s="50">
        <v>0</v>
      </c>
      <c r="G3380" s="50">
        <v>12</v>
      </c>
      <c r="H3380" s="50">
        <v>56</v>
      </c>
      <c r="I3380" s="53">
        <f t="shared" si="1107"/>
        <v>8.9814814814814809E-3</v>
      </c>
      <c r="J3380" s="54">
        <f t="shared" si="1108"/>
        <v>8.9814814814814809E-3</v>
      </c>
      <c r="K3380" s="50" t="s">
        <v>1946</v>
      </c>
      <c r="L3380" s="50" t="s">
        <v>1433</v>
      </c>
      <c r="M3380" s="55">
        <f t="shared" si="1109"/>
        <v>4.6391752577319627</v>
      </c>
      <c r="N3380" s="200" t="s">
        <v>2025</v>
      </c>
      <c r="S3380" s="151">
        <f t="shared" si="1110"/>
        <v>0</v>
      </c>
      <c r="T3380" s="151">
        <f t="shared" si="1111"/>
        <v>0</v>
      </c>
      <c r="V3380" s="393">
        <f t="shared" si="1122"/>
        <v>0</v>
      </c>
      <c r="W3380" s="393">
        <f t="shared" si="1123"/>
        <v>0</v>
      </c>
      <c r="X3380" s="53">
        <f t="shared" si="1112"/>
        <v>0.23531481481481478</v>
      </c>
      <c r="Y3380" s="53">
        <f t="shared" si="1113"/>
        <v>0.27170399481481478</v>
      </c>
      <c r="Z3380" s="53">
        <f t="shared" si="1114"/>
        <v>0.11765740740740739</v>
      </c>
      <c r="AA3380" s="53">
        <f t="shared" si="1115"/>
        <v>0.13585199740740739</v>
      </c>
      <c r="AB3380" s="50">
        <f t="shared" si="1116"/>
        <v>3226</v>
      </c>
      <c r="AC3380" s="50">
        <f t="shared" si="1125"/>
        <v>2017</v>
      </c>
      <c r="AD3380" s="50">
        <f t="shared" si="1117"/>
        <v>8</v>
      </c>
      <c r="AE3380" s="56">
        <f t="shared" si="1118"/>
        <v>201708</v>
      </c>
      <c r="AF3380" s="56">
        <f t="shared" si="1127"/>
        <v>34</v>
      </c>
      <c r="AG3380" s="58">
        <f t="shared" si="1124"/>
        <v>0</v>
      </c>
      <c r="AH3380" s="56">
        <f t="shared" si="1119"/>
        <v>20</v>
      </c>
      <c r="AI3380" s="53">
        <f t="shared" si="1120"/>
        <v>0.25350940481481476</v>
      </c>
      <c r="AJ3380" s="56">
        <f t="shared" si="1121"/>
        <v>0</v>
      </c>
    </row>
    <row r="3381" spans="1:36" x14ac:dyDescent="0.25">
      <c r="A3381" s="50">
        <v>3356</v>
      </c>
      <c r="B3381" s="51">
        <v>42967</v>
      </c>
      <c r="C3381" s="75">
        <f t="shared" si="1126"/>
        <v>42967</v>
      </c>
      <c r="D3381" s="50" t="s">
        <v>716</v>
      </c>
      <c r="E3381" s="50">
        <v>1</v>
      </c>
      <c r="F3381" s="50">
        <v>0</v>
      </c>
      <c r="G3381" s="50">
        <v>12</v>
      </c>
      <c r="H3381" s="50">
        <v>59</v>
      </c>
      <c r="I3381" s="53">
        <f t="shared" si="1107"/>
        <v>9.0162037037037034E-3</v>
      </c>
      <c r="J3381" s="54">
        <f t="shared" si="1108"/>
        <v>9.0162037037037034E-3</v>
      </c>
      <c r="K3381" s="50" t="s">
        <v>1946</v>
      </c>
      <c r="L3381" s="50" t="s">
        <v>1433</v>
      </c>
      <c r="M3381" s="55">
        <f t="shared" si="1109"/>
        <v>4.6213093709884507</v>
      </c>
      <c r="N3381" s="200" t="s">
        <v>2026</v>
      </c>
      <c r="S3381" s="151">
        <f t="shared" si="1110"/>
        <v>0</v>
      </c>
      <c r="T3381" s="151">
        <f t="shared" si="1111"/>
        <v>0</v>
      </c>
      <c r="V3381" s="393">
        <f t="shared" si="1122"/>
        <v>0</v>
      </c>
      <c r="W3381" s="393">
        <f t="shared" si="1123"/>
        <v>0</v>
      </c>
      <c r="X3381" s="53">
        <f t="shared" si="1112"/>
        <v>0.23622453703703702</v>
      </c>
      <c r="Y3381" s="53">
        <f t="shared" si="1113"/>
        <v>0.27261371703703702</v>
      </c>
      <c r="Z3381" s="53">
        <f t="shared" si="1114"/>
        <v>0.11811226851851851</v>
      </c>
      <c r="AA3381" s="53">
        <f t="shared" si="1115"/>
        <v>0.13630685851851851</v>
      </c>
      <c r="AB3381" s="50">
        <f t="shared" si="1116"/>
        <v>3232</v>
      </c>
      <c r="AC3381" s="50">
        <f t="shared" si="1125"/>
        <v>2017</v>
      </c>
      <c r="AD3381" s="50">
        <f t="shared" si="1117"/>
        <v>8</v>
      </c>
      <c r="AE3381" s="56">
        <f t="shared" si="1118"/>
        <v>201708</v>
      </c>
      <c r="AF3381" s="56">
        <f t="shared" si="1127"/>
        <v>34</v>
      </c>
      <c r="AG3381" s="58">
        <f t="shared" si="1124"/>
        <v>0</v>
      </c>
      <c r="AH3381" s="56">
        <f t="shared" si="1119"/>
        <v>20</v>
      </c>
      <c r="AI3381" s="53">
        <f t="shared" si="1120"/>
        <v>0.25441912703703701</v>
      </c>
      <c r="AJ3381" s="56">
        <f t="shared" si="1121"/>
        <v>0</v>
      </c>
    </row>
    <row r="3382" spans="1:36" ht="15.75" customHeight="1" x14ac:dyDescent="0.25">
      <c r="A3382" s="50">
        <v>3357</v>
      </c>
      <c r="B3382" s="51">
        <v>42967</v>
      </c>
      <c r="C3382" s="75">
        <f t="shared" si="1126"/>
        <v>42967</v>
      </c>
      <c r="D3382" s="50" t="s">
        <v>717</v>
      </c>
      <c r="E3382" s="50">
        <v>1</v>
      </c>
      <c r="F3382" s="50">
        <v>0</v>
      </c>
      <c r="G3382" s="50">
        <v>14</v>
      </c>
      <c r="H3382" s="50">
        <v>35</v>
      </c>
      <c r="I3382" s="53">
        <f t="shared" si="1107"/>
        <v>1.0127314814814815E-2</v>
      </c>
      <c r="J3382" s="54">
        <f t="shared" si="1108"/>
        <v>1.0127314814814815E-2</v>
      </c>
      <c r="K3382" s="50" t="s">
        <v>1946</v>
      </c>
      <c r="L3382" s="50" t="s">
        <v>1433</v>
      </c>
      <c r="M3382" s="55">
        <f t="shared" si="1109"/>
        <v>4.1142857142857174</v>
      </c>
      <c r="N3382" s="200" t="s">
        <v>2027</v>
      </c>
      <c r="S3382" s="151">
        <f t="shared" si="1110"/>
        <v>0</v>
      </c>
      <c r="T3382" s="151">
        <f t="shared" si="1111"/>
        <v>0</v>
      </c>
      <c r="V3382" s="393">
        <f t="shared" si="1122"/>
        <v>0</v>
      </c>
      <c r="W3382" s="393">
        <f t="shared" si="1123"/>
        <v>0</v>
      </c>
      <c r="X3382" s="53">
        <f t="shared" si="1112"/>
        <v>0.26533564814814814</v>
      </c>
      <c r="Y3382" s="53">
        <f t="shared" si="1113"/>
        <v>0.30172482814814816</v>
      </c>
      <c r="Z3382" s="53">
        <f t="shared" si="1114"/>
        <v>0.13266782407407407</v>
      </c>
      <c r="AA3382" s="53">
        <f t="shared" si="1115"/>
        <v>0.15086241407407408</v>
      </c>
      <c r="AB3382" s="50">
        <f t="shared" si="1116"/>
        <v>3401</v>
      </c>
      <c r="AC3382" s="50">
        <f t="shared" si="1125"/>
        <v>2017</v>
      </c>
      <c r="AD3382" s="50">
        <f t="shared" si="1117"/>
        <v>8</v>
      </c>
      <c r="AE3382" s="56">
        <f t="shared" si="1118"/>
        <v>201708</v>
      </c>
      <c r="AF3382" s="56">
        <f t="shared" si="1127"/>
        <v>34</v>
      </c>
      <c r="AG3382" s="58">
        <f t="shared" si="1124"/>
        <v>0</v>
      </c>
      <c r="AH3382" s="56">
        <f t="shared" si="1119"/>
        <v>20</v>
      </c>
      <c r="AI3382" s="53">
        <f t="shared" si="1120"/>
        <v>0.28353023814814815</v>
      </c>
      <c r="AJ3382" s="56">
        <f t="shared" si="1121"/>
        <v>0</v>
      </c>
    </row>
    <row r="3383" spans="1:36" x14ac:dyDescent="0.25">
      <c r="A3383" s="50">
        <v>3358</v>
      </c>
      <c r="B3383" s="51">
        <v>42967</v>
      </c>
      <c r="C3383" s="75">
        <f t="shared" si="1126"/>
        <v>42967</v>
      </c>
      <c r="D3383" s="50" t="s">
        <v>718</v>
      </c>
      <c r="E3383" s="50">
        <v>1</v>
      </c>
      <c r="F3383" s="50">
        <v>0</v>
      </c>
      <c r="G3383" s="50">
        <v>14</v>
      </c>
      <c r="H3383" s="50">
        <v>8</v>
      </c>
      <c r="I3383" s="53">
        <f t="shared" si="1107"/>
        <v>9.8148148148148144E-3</v>
      </c>
      <c r="J3383" s="54">
        <f t="shared" si="1108"/>
        <v>9.8148148148148144E-3</v>
      </c>
      <c r="K3383" s="50" t="s">
        <v>1946</v>
      </c>
      <c r="L3383" s="50" t="s">
        <v>1433</v>
      </c>
      <c r="M3383" s="55">
        <f t="shared" si="1109"/>
        <v>4.2452830188679282</v>
      </c>
      <c r="N3383" s="200" t="s">
        <v>2028</v>
      </c>
      <c r="S3383" s="151">
        <f t="shared" si="1110"/>
        <v>0</v>
      </c>
      <c r="T3383" s="151">
        <f t="shared" si="1111"/>
        <v>0</v>
      </c>
      <c r="V3383" s="393">
        <f t="shared" si="1122"/>
        <v>0</v>
      </c>
      <c r="W3383" s="393">
        <f t="shared" si="1123"/>
        <v>0</v>
      </c>
      <c r="X3383" s="53">
        <f t="shared" si="1112"/>
        <v>0.25714814814814813</v>
      </c>
      <c r="Y3383" s="53">
        <f t="shared" si="1113"/>
        <v>0.29353732814814815</v>
      </c>
      <c r="Z3383" s="53">
        <f t="shared" si="1114"/>
        <v>0.12857407407407406</v>
      </c>
      <c r="AA3383" s="53">
        <f t="shared" si="1115"/>
        <v>0.14676866407407407</v>
      </c>
      <c r="AB3383" s="50">
        <f t="shared" si="1116"/>
        <v>3359</v>
      </c>
      <c r="AC3383" s="50">
        <f t="shared" si="1125"/>
        <v>2017</v>
      </c>
      <c r="AD3383" s="50">
        <f t="shared" si="1117"/>
        <v>8</v>
      </c>
      <c r="AE3383" s="56">
        <f t="shared" si="1118"/>
        <v>201708</v>
      </c>
      <c r="AF3383" s="56">
        <f t="shared" si="1127"/>
        <v>34</v>
      </c>
      <c r="AG3383" s="58">
        <f t="shared" si="1124"/>
        <v>0</v>
      </c>
      <c r="AH3383" s="56">
        <f t="shared" si="1119"/>
        <v>20</v>
      </c>
      <c r="AI3383" s="53">
        <f t="shared" si="1120"/>
        <v>0.27534273814814814</v>
      </c>
      <c r="AJ3383" s="56">
        <f t="shared" si="1121"/>
        <v>0</v>
      </c>
    </row>
    <row r="3384" spans="1:36" x14ac:dyDescent="0.25">
      <c r="A3384" s="50">
        <v>3359</v>
      </c>
      <c r="B3384" s="51">
        <v>42967</v>
      </c>
      <c r="C3384" s="75">
        <f t="shared" si="1126"/>
        <v>42967</v>
      </c>
      <c r="D3384" s="50" t="s">
        <v>719</v>
      </c>
      <c r="E3384" s="50">
        <v>1</v>
      </c>
      <c r="F3384" s="50">
        <v>0</v>
      </c>
      <c r="G3384" s="50">
        <v>14</v>
      </c>
      <c r="H3384" s="50">
        <v>39</v>
      </c>
      <c r="I3384" s="53">
        <f t="shared" si="1107"/>
        <v>1.0173611111111111E-2</v>
      </c>
      <c r="J3384" s="54">
        <f t="shared" si="1108"/>
        <v>1.0173611111111111E-2</v>
      </c>
      <c r="K3384" s="50" t="s">
        <v>1946</v>
      </c>
      <c r="L3384" s="50" t="s">
        <v>1433</v>
      </c>
      <c r="M3384" s="55">
        <f t="shared" si="1109"/>
        <v>4.0955631399317438</v>
      </c>
      <c r="N3384" s="200" t="s">
        <v>2028</v>
      </c>
      <c r="S3384" s="151">
        <f t="shared" si="1110"/>
        <v>0</v>
      </c>
      <c r="T3384" s="151">
        <f t="shared" si="1111"/>
        <v>0</v>
      </c>
      <c r="V3384" s="393">
        <f t="shared" si="1122"/>
        <v>0</v>
      </c>
      <c r="W3384" s="393">
        <f t="shared" si="1123"/>
        <v>0</v>
      </c>
      <c r="X3384" s="53">
        <f t="shared" si="1112"/>
        <v>0.26654861111111111</v>
      </c>
      <c r="Y3384" s="53">
        <f t="shared" si="1113"/>
        <v>0.30293779111111108</v>
      </c>
      <c r="Z3384" s="53">
        <f t="shared" si="1114"/>
        <v>0.13327430555555556</v>
      </c>
      <c r="AA3384" s="53">
        <f t="shared" si="1115"/>
        <v>0.15146889555555554</v>
      </c>
      <c r="AB3384" s="50">
        <f t="shared" si="1116"/>
        <v>3407</v>
      </c>
      <c r="AC3384" s="50">
        <f t="shared" si="1125"/>
        <v>2017</v>
      </c>
      <c r="AD3384" s="50">
        <f t="shared" si="1117"/>
        <v>8</v>
      </c>
      <c r="AE3384" s="56">
        <f t="shared" si="1118"/>
        <v>201708</v>
      </c>
      <c r="AF3384" s="56">
        <f t="shared" si="1127"/>
        <v>34</v>
      </c>
      <c r="AG3384" s="58">
        <f t="shared" si="1124"/>
        <v>0</v>
      </c>
      <c r="AH3384" s="56">
        <f t="shared" si="1119"/>
        <v>20</v>
      </c>
      <c r="AI3384" s="53">
        <f t="shared" si="1120"/>
        <v>0.28474320111111107</v>
      </c>
      <c r="AJ3384" s="56">
        <f t="shared" si="1121"/>
        <v>0</v>
      </c>
    </row>
    <row r="3385" spans="1:36" ht="15.75" customHeight="1" x14ac:dyDescent="0.25">
      <c r="A3385" s="50">
        <v>3360</v>
      </c>
      <c r="B3385" s="51">
        <v>42967</v>
      </c>
      <c r="C3385" s="75">
        <f t="shared" si="1126"/>
        <v>42967</v>
      </c>
      <c r="D3385" s="50" t="s">
        <v>720</v>
      </c>
      <c r="E3385" s="50">
        <v>1</v>
      </c>
      <c r="F3385" s="50">
        <v>0</v>
      </c>
      <c r="G3385" s="50">
        <v>14</v>
      </c>
      <c r="H3385" s="50">
        <v>27</v>
      </c>
      <c r="I3385" s="53">
        <f t="shared" si="1107"/>
        <v>1.0034722222222221E-2</v>
      </c>
      <c r="J3385" s="54">
        <f t="shared" si="1108"/>
        <v>1.0034722222222221E-2</v>
      </c>
      <c r="K3385" s="50" t="s">
        <v>1946</v>
      </c>
      <c r="L3385" s="50" t="s">
        <v>1433</v>
      </c>
      <c r="M3385" s="55">
        <f t="shared" si="1109"/>
        <v>4.152249134948101</v>
      </c>
      <c r="N3385" s="200" t="s">
        <v>2029</v>
      </c>
      <c r="S3385" s="151">
        <f t="shared" si="1110"/>
        <v>0</v>
      </c>
      <c r="T3385" s="151">
        <f t="shared" si="1111"/>
        <v>0</v>
      </c>
      <c r="V3385" s="393">
        <f t="shared" si="1122"/>
        <v>0</v>
      </c>
      <c r="W3385" s="393">
        <f t="shared" si="1123"/>
        <v>0</v>
      </c>
      <c r="X3385" s="53">
        <f t="shared" si="1112"/>
        <v>0.2629097222222222</v>
      </c>
      <c r="Y3385" s="53">
        <f t="shared" si="1113"/>
        <v>0.29929890222222216</v>
      </c>
      <c r="Z3385" s="53">
        <f t="shared" si="1114"/>
        <v>0.1314548611111111</v>
      </c>
      <c r="AA3385" s="53">
        <f t="shared" si="1115"/>
        <v>0.14964945111111108</v>
      </c>
      <c r="AB3385" s="50">
        <f t="shared" si="1116"/>
        <v>3389</v>
      </c>
      <c r="AC3385" s="50">
        <f t="shared" si="1125"/>
        <v>2017</v>
      </c>
      <c r="AD3385" s="50">
        <f t="shared" si="1117"/>
        <v>8</v>
      </c>
      <c r="AE3385" s="56">
        <f t="shared" si="1118"/>
        <v>201708</v>
      </c>
      <c r="AF3385" s="56">
        <f t="shared" si="1127"/>
        <v>34</v>
      </c>
      <c r="AG3385" s="58">
        <f t="shared" si="1124"/>
        <v>0</v>
      </c>
      <c r="AH3385" s="56">
        <f t="shared" si="1119"/>
        <v>20</v>
      </c>
      <c r="AI3385" s="53">
        <f t="shared" si="1120"/>
        <v>0.28110431222222221</v>
      </c>
      <c r="AJ3385" s="56">
        <f t="shared" si="1121"/>
        <v>0</v>
      </c>
    </row>
    <row r="3386" spans="1:36" x14ac:dyDescent="0.25">
      <c r="A3386" s="50">
        <v>3361</v>
      </c>
      <c r="B3386" s="51">
        <v>42967</v>
      </c>
      <c r="C3386" s="75">
        <f t="shared" si="1126"/>
        <v>42967</v>
      </c>
      <c r="D3386" s="50" t="s">
        <v>721</v>
      </c>
      <c r="E3386" s="50">
        <v>1</v>
      </c>
      <c r="F3386" s="50">
        <v>0</v>
      </c>
      <c r="G3386" s="50">
        <v>15</v>
      </c>
      <c r="H3386" s="50">
        <v>3</v>
      </c>
      <c r="I3386" s="53">
        <f t="shared" si="1107"/>
        <v>1.045138888888889E-2</v>
      </c>
      <c r="J3386" s="54">
        <f t="shared" si="1108"/>
        <v>1.045138888888889E-2</v>
      </c>
      <c r="K3386" s="50" t="s">
        <v>1946</v>
      </c>
      <c r="L3386" s="50" t="s">
        <v>1433</v>
      </c>
      <c r="M3386" s="55">
        <f t="shared" si="1109"/>
        <v>3.9867109634551521</v>
      </c>
      <c r="N3386" s="200" t="s">
        <v>2024</v>
      </c>
      <c r="S3386" s="151">
        <f t="shared" si="1110"/>
        <v>0</v>
      </c>
      <c r="T3386" s="151">
        <f t="shared" si="1111"/>
        <v>0</v>
      </c>
      <c r="V3386" s="393">
        <f t="shared" si="1122"/>
        <v>0</v>
      </c>
      <c r="W3386" s="393">
        <f t="shared" si="1123"/>
        <v>0</v>
      </c>
      <c r="X3386" s="53">
        <f t="shared" si="1112"/>
        <v>0.27382638888888894</v>
      </c>
      <c r="Y3386" s="53">
        <f t="shared" si="1113"/>
        <v>0.3102155688888889</v>
      </c>
      <c r="Z3386" s="53">
        <f t="shared" si="1114"/>
        <v>0.13691319444444447</v>
      </c>
      <c r="AA3386" s="53">
        <f t="shared" si="1115"/>
        <v>0.15510778444444445</v>
      </c>
      <c r="AB3386" s="50">
        <f t="shared" si="1116"/>
        <v>3443</v>
      </c>
      <c r="AC3386" s="50">
        <f t="shared" si="1125"/>
        <v>2017</v>
      </c>
      <c r="AD3386" s="50">
        <f t="shared" si="1117"/>
        <v>8</v>
      </c>
      <c r="AE3386" s="56">
        <f t="shared" si="1118"/>
        <v>201708</v>
      </c>
      <c r="AF3386" s="56">
        <f t="shared" si="1127"/>
        <v>34</v>
      </c>
      <c r="AG3386" s="58">
        <f t="shared" si="1124"/>
        <v>0</v>
      </c>
      <c r="AH3386" s="56">
        <f t="shared" si="1119"/>
        <v>20</v>
      </c>
      <c r="AI3386" s="53">
        <f t="shared" si="1120"/>
        <v>0.29202097888888889</v>
      </c>
      <c r="AJ3386" s="56">
        <f t="shared" si="1121"/>
        <v>0</v>
      </c>
    </row>
    <row r="3387" spans="1:36" ht="15.75" customHeight="1" x14ac:dyDescent="0.25">
      <c r="A3387" s="50">
        <v>3362</v>
      </c>
      <c r="B3387" s="51">
        <v>42967</v>
      </c>
      <c r="C3387" s="75">
        <f t="shared" si="1126"/>
        <v>42967</v>
      </c>
      <c r="D3387" s="50" t="s">
        <v>707</v>
      </c>
      <c r="E3387" s="50">
        <v>1</v>
      </c>
      <c r="F3387" s="50">
        <v>0</v>
      </c>
      <c r="G3387" s="50">
        <v>14</v>
      </c>
      <c r="H3387" s="50">
        <v>25</v>
      </c>
      <c r="I3387" s="53">
        <f t="shared" si="1107"/>
        <v>1.0011574074074074E-2</v>
      </c>
      <c r="J3387" s="54">
        <f t="shared" si="1108"/>
        <v>1.0011574074074074E-2</v>
      </c>
      <c r="K3387" s="50" t="s">
        <v>1946</v>
      </c>
      <c r="L3387" s="50" t="s">
        <v>1433</v>
      </c>
      <c r="M3387" s="55">
        <f t="shared" si="1109"/>
        <v>4.1618497109826622</v>
      </c>
      <c r="N3387" s="200" t="s">
        <v>2023</v>
      </c>
      <c r="S3387" s="151">
        <f t="shared" si="1110"/>
        <v>0</v>
      </c>
      <c r="T3387" s="151">
        <f t="shared" si="1111"/>
        <v>0</v>
      </c>
      <c r="V3387" s="393">
        <f t="shared" si="1122"/>
        <v>0</v>
      </c>
      <c r="W3387" s="393">
        <f t="shared" si="1123"/>
        <v>0</v>
      </c>
      <c r="X3387" s="53">
        <f t="shared" si="1112"/>
        <v>0.26230324074074074</v>
      </c>
      <c r="Y3387" s="53">
        <f t="shared" si="1113"/>
        <v>0.29869242074074071</v>
      </c>
      <c r="Z3387" s="53">
        <f t="shared" si="1114"/>
        <v>0.13115162037037037</v>
      </c>
      <c r="AA3387" s="53">
        <f t="shared" si="1115"/>
        <v>0.14934621037037035</v>
      </c>
      <c r="AB3387" s="50">
        <f t="shared" si="1116"/>
        <v>3386</v>
      </c>
      <c r="AC3387" s="50">
        <f t="shared" si="1125"/>
        <v>2017</v>
      </c>
      <c r="AD3387" s="50">
        <f t="shared" si="1117"/>
        <v>8</v>
      </c>
      <c r="AE3387" s="56">
        <f t="shared" si="1118"/>
        <v>201708</v>
      </c>
      <c r="AF3387" s="56">
        <f t="shared" si="1127"/>
        <v>34</v>
      </c>
      <c r="AG3387" s="58">
        <f t="shared" si="1124"/>
        <v>0</v>
      </c>
      <c r="AH3387" s="56">
        <f t="shared" si="1119"/>
        <v>20</v>
      </c>
      <c r="AI3387" s="53">
        <f t="shared" si="1120"/>
        <v>0.28049783074074075</v>
      </c>
      <c r="AJ3387" s="56">
        <f t="shared" si="1121"/>
        <v>0</v>
      </c>
    </row>
    <row r="3388" spans="1:36" x14ac:dyDescent="0.25">
      <c r="A3388" s="50">
        <v>3363</v>
      </c>
      <c r="B3388" s="51">
        <v>42967</v>
      </c>
      <c r="C3388" s="75">
        <f t="shared" si="1126"/>
        <v>42967</v>
      </c>
      <c r="D3388" s="50" t="s">
        <v>708</v>
      </c>
      <c r="E3388" s="50">
        <v>1</v>
      </c>
      <c r="F3388" s="50">
        <v>0</v>
      </c>
      <c r="G3388" s="50">
        <v>15</v>
      </c>
      <c r="H3388" s="50">
        <v>16</v>
      </c>
      <c r="I3388" s="53">
        <f t="shared" si="1107"/>
        <v>1.0601851851851854E-2</v>
      </c>
      <c r="J3388" s="54">
        <f t="shared" si="1108"/>
        <v>1.0601851851851854E-2</v>
      </c>
      <c r="K3388" s="50" t="s">
        <v>1946</v>
      </c>
      <c r="L3388" s="50" t="s">
        <v>1433</v>
      </c>
      <c r="M3388" s="55">
        <f t="shared" si="1109"/>
        <v>3.9301310043668147</v>
      </c>
      <c r="N3388" s="200" t="s">
        <v>2030</v>
      </c>
      <c r="S3388" s="151">
        <f t="shared" si="1110"/>
        <v>0</v>
      </c>
      <c r="T3388" s="151">
        <f t="shared" si="1111"/>
        <v>0</v>
      </c>
      <c r="V3388" s="393">
        <f t="shared" si="1122"/>
        <v>0</v>
      </c>
      <c r="W3388" s="393">
        <f t="shared" si="1123"/>
        <v>0</v>
      </c>
      <c r="X3388" s="53">
        <f t="shared" si="1112"/>
        <v>0.27776851851851858</v>
      </c>
      <c r="Y3388" s="53">
        <f t="shared" si="1113"/>
        <v>0.31415769851851855</v>
      </c>
      <c r="Z3388" s="53">
        <f t="shared" si="1114"/>
        <v>0.13888425925925929</v>
      </c>
      <c r="AA3388" s="53">
        <f t="shared" si="1115"/>
        <v>0.15707884925925927</v>
      </c>
      <c r="AB3388" s="50">
        <f t="shared" si="1116"/>
        <v>3459</v>
      </c>
      <c r="AC3388" s="50">
        <f t="shared" si="1125"/>
        <v>2017</v>
      </c>
      <c r="AD3388" s="50">
        <f t="shared" si="1117"/>
        <v>8</v>
      </c>
      <c r="AE3388" s="56">
        <f t="shared" si="1118"/>
        <v>201708</v>
      </c>
      <c r="AF3388" s="56">
        <f t="shared" si="1127"/>
        <v>34</v>
      </c>
      <c r="AG3388" s="58">
        <f t="shared" si="1124"/>
        <v>0</v>
      </c>
      <c r="AH3388" s="56">
        <f t="shared" si="1119"/>
        <v>20</v>
      </c>
      <c r="AI3388" s="53">
        <f t="shared" si="1120"/>
        <v>0.29596310851851859</v>
      </c>
      <c r="AJ3388" s="56">
        <f t="shared" si="1121"/>
        <v>0</v>
      </c>
    </row>
    <row r="3389" spans="1:36" x14ac:dyDescent="0.25">
      <c r="A3389" s="50">
        <v>3364</v>
      </c>
      <c r="B3389" s="51">
        <v>42967</v>
      </c>
      <c r="C3389" s="75">
        <f t="shared" si="1126"/>
        <v>42967</v>
      </c>
      <c r="D3389" s="50" t="s">
        <v>709</v>
      </c>
      <c r="E3389" s="50">
        <v>1</v>
      </c>
      <c r="F3389" s="50">
        <v>0</v>
      </c>
      <c r="G3389" s="50">
        <v>15</v>
      </c>
      <c r="H3389" s="50">
        <v>21</v>
      </c>
      <c r="I3389" s="53">
        <f t="shared" si="1107"/>
        <v>1.0659722222222221E-2</v>
      </c>
      <c r="J3389" s="54">
        <f t="shared" si="1108"/>
        <v>1.0659722222222221E-2</v>
      </c>
      <c r="K3389" s="50" t="s">
        <v>1946</v>
      </c>
      <c r="L3389" s="50" t="s">
        <v>1433</v>
      </c>
      <c r="M3389" s="55">
        <f t="shared" si="1109"/>
        <v>3.9087947882736191</v>
      </c>
      <c r="N3389" s="200" t="s">
        <v>2031</v>
      </c>
      <c r="S3389" s="151">
        <f t="shared" si="1110"/>
        <v>0</v>
      </c>
      <c r="T3389" s="151">
        <f t="shared" si="1111"/>
        <v>0</v>
      </c>
      <c r="V3389" s="393">
        <f t="shared" si="1122"/>
        <v>0</v>
      </c>
      <c r="W3389" s="393">
        <f t="shared" si="1123"/>
        <v>0</v>
      </c>
      <c r="X3389" s="53">
        <f t="shared" si="1112"/>
        <v>0.27928472222222217</v>
      </c>
      <c r="Y3389" s="53">
        <f t="shared" si="1113"/>
        <v>0.31567390222222219</v>
      </c>
      <c r="Z3389" s="53">
        <f t="shared" si="1114"/>
        <v>0.13964236111111109</v>
      </c>
      <c r="AA3389" s="53">
        <f t="shared" si="1115"/>
        <v>0.1578369511111111</v>
      </c>
      <c r="AB3389" s="50">
        <f t="shared" si="1116"/>
        <v>3467</v>
      </c>
      <c r="AC3389" s="50">
        <f t="shared" si="1125"/>
        <v>2017</v>
      </c>
      <c r="AD3389" s="50">
        <f t="shared" si="1117"/>
        <v>8</v>
      </c>
      <c r="AE3389" s="56">
        <f t="shared" si="1118"/>
        <v>201708</v>
      </c>
      <c r="AF3389" s="56">
        <f t="shared" si="1127"/>
        <v>34</v>
      </c>
      <c r="AG3389" s="58">
        <f t="shared" si="1124"/>
        <v>0</v>
      </c>
      <c r="AH3389" s="56">
        <f t="shared" si="1119"/>
        <v>20</v>
      </c>
      <c r="AI3389" s="53">
        <f t="shared" si="1120"/>
        <v>0.29747931222222218</v>
      </c>
      <c r="AJ3389" s="56">
        <f t="shared" si="1121"/>
        <v>0</v>
      </c>
    </row>
    <row r="3390" spans="1:36" ht="15.75" customHeight="1" x14ac:dyDescent="0.25">
      <c r="A3390" s="50">
        <v>3365</v>
      </c>
      <c r="B3390" s="51">
        <v>42967</v>
      </c>
      <c r="C3390" s="75">
        <f t="shared" si="1126"/>
        <v>42967</v>
      </c>
      <c r="D3390" s="50" t="s">
        <v>710</v>
      </c>
      <c r="E3390" s="50">
        <v>1</v>
      </c>
      <c r="F3390" s="50">
        <v>0</v>
      </c>
      <c r="G3390" s="50">
        <v>17</v>
      </c>
      <c r="H3390" s="50">
        <v>23</v>
      </c>
      <c r="I3390" s="53">
        <f t="shared" si="1107"/>
        <v>1.207175925925926E-2</v>
      </c>
      <c r="J3390" s="54">
        <f t="shared" si="1108"/>
        <v>1.207175925925926E-2</v>
      </c>
      <c r="K3390" s="50" t="s">
        <v>1946</v>
      </c>
      <c r="L3390" s="50" t="s">
        <v>1433</v>
      </c>
      <c r="M3390" s="55">
        <f t="shared" si="1109"/>
        <v>3.4515819750719108</v>
      </c>
      <c r="N3390" s="200" t="s">
        <v>2032</v>
      </c>
      <c r="S3390" s="151">
        <f t="shared" si="1110"/>
        <v>0</v>
      </c>
      <c r="T3390" s="151">
        <f t="shared" si="1111"/>
        <v>0</v>
      </c>
      <c r="V3390" s="393">
        <f t="shared" si="1122"/>
        <v>0</v>
      </c>
      <c r="W3390" s="393">
        <f t="shared" si="1123"/>
        <v>0</v>
      </c>
      <c r="X3390" s="53">
        <f t="shared" si="1112"/>
        <v>0.3162800925925926</v>
      </c>
      <c r="Y3390" s="53">
        <f t="shared" si="1113"/>
        <v>0.35266927259259262</v>
      </c>
      <c r="Z3390" s="53">
        <f t="shared" si="1114"/>
        <v>0.1581400462962963</v>
      </c>
      <c r="AA3390" s="53">
        <f t="shared" si="1115"/>
        <v>0.17633463629629631</v>
      </c>
      <c r="AB3390" s="50">
        <f t="shared" si="1116"/>
        <v>3572</v>
      </c>
      <c r="AC3390" s="50">
        <f t="shared" si="1125"/>
        <v>2017</v>
      </c>
      <c r="AD3390" s="50">
        <f t="shared" si="1117"/>
        <v>8</v>
      </c>
      <c r="AE3390" s="56">
        <f t="shared" si="1118"/>
        <v>201708</v>
      </c>
      <c r="AF3390" s="56">
        <f t="shared" si="1127"/>
        <v>34</v>
      </c>
      <c r="AG3390" s="58">
        <f t="shared" si="1124"/>
        <v>0</v>
      </c>
      <c r="AH3390" s="56">
        <f t="shared" si="1119"/>
        <v>20</v>
      </c>
      <c r="AI3390" s="53">
        <f t="shared" si="1120"/>
        <v>0.33447468259259261</v>
      </c>
      <c r="AJ3390" s="56">
        <f t="shared" si="1121"/>
        <v>0</v>
      </c>
    </row>
    <row r="3391" spans="1:36" x14ac:dyDescent="0.25">
      <c r="A3391" s="50">
        <v>3366</v>
      </c>
      <c r="B3391" s="51">
        <v>42967</v>
      </c>
      <c r="C3391" s="75">
        <f t="shared" si="1126"/>
        <v>42967</v>
      </c>
      <c r="D3391" s="50" t="s">
        <v>711</v>
      </c>
      <c r="E3391" s="50">
        <v>1</v>
      </c>
      <c r="F3391" s="50">
        <v>0</v>
      </c>
      <c r="G3391" s="50">
        <v>14</v>
      </c>
      <c r="H3391" s="50">
        <v>53</v>
      </c>
      <c r="I3391" s="53">
        <f t="shared" si="1107"/>
        <v>1.0335648148148148E-2</v>
      </c>
      <c r="J3391" s="54">
        <f t="shared" si="1108"/>
        <v>1.0335648148148148E-2</v>
      </c>
      <c r="K3391" s="50" t="s">
        <v>1946</v>
      </c>
      <c r="L3391" s="50" t="s">
        <v>1433</v>
      </c>
      <c r="M3391" s="55">
        <f t="shared" si="1109"/>
        <v>4.0313549832026911</v>
      </c>
      <c r="N3391" s="200" t="s">
        <v>2033</v>
      </c>
      <c r="S3391" s="151">
        <f t="shared" si="1110"/>
        <v>0</v>
      </c>
      <c r="T3391" s="151">
        <f t="shared" si="1111"/>
        <v>0</v>
      </c>
      <c r="V3391" s="393">
        <f t="shared" si="1122"/>
        <v>0</v>
      </c>
      <c r="W3391" s="393">
        <f t="shared" si="1123"/>
        <v>0</v>
      </c>
      <c r="X3391" s="53">
        <f t="shared" si="1112"/>
        <v>0.27079398148148148</v>
      </c>
      <c r="Y3391" s="53">
        <f t="shared" si="1113"/>
        <v>0.30718316148148145</v>
      </c>
      <c r="Z3391" s="53">
        <f t="shared" si="1114"/>
        <v>0.13539699074074074</v>
      </c>
      <c r="AA3391" s="53">
        <f t="shared" si="1115"/>
        <v>0.15359158074074072</v>
      </c>
      <c r="AB3391" s="50">
        <f t="shared" si="1116"/>
        <v>3423</v>
      </c>
      <c r="AC3391" s="50">
        <f t="shared" si="1125"/>
        <v>2017</v>
      </c>
      <c r="AD3391" s="50">
        <f t="shared" si="1117"/>
        <v>8</v>
      </c>
      <c r="AE3391" s="56">
        <f t="shared" si="1118"/>
        <v>201708</v>
      </c>
      <c r="AF3391" s="56">
        <f t="shared" si="1127"/>
        <v>34</v>
      </c>
      <c r="AG3391" s="58">
        <f t="shared" si="1124"/>
        <v>0</v>
      </c>
      <c r="AH3391" s="56">
        <f t="shared" si="1119"/>
        <v>20</v>
      </c>
      <c r="AI3391" s="53">
        <f t="shared" si="1120"/>
        <v>0.28898857148148149</v>
      </c>
      <c r="AJ3391" s="56">
        <f t="shared" si="1121"/>
        <v>0</v>
      </c>
    </row>
    <row r="3392" spans="1:36" x14ac:dyDescent="0.25">
      <c r="A3392" s="50">
        <v>3367</v>
      </c>
      <c r="B3392" s="51">
        <v>42967</v>
      </c>
      <c r="C3392" s="75">
        <f t="shared" si="1126"/>
        <v>42967</v>
      </c>
      <c r="D3392" s="50" t="s">
        <v>712</v>
      </c>
      <c r="E3392" s="50">
        <v>1</v>
      </c>
      <c r="F3392" s="50">
        <v>0</v>
      </c>
      <c r="G3392" s="50">
        <v>16</v>
      </c>
      <c r="H3392" s="50">
        <v>16</v>
      </c>
      <c r="I3392" s="53">
        <f t="shared" si="1107"/>
        <v>1.1296296296296296E-2</v>
      </c>
      <c r="J3392" s="54">
        <f t="shared" si="1108"/>
        <v>1.1296296296296296E-2</v>
      </c>
      <c r="K3392" s="50" t="s">
        <v>1946</v>
      </c>
      <c r="L3392" s="50" t="s">
        <v>1433</v>
      </c>
      <c r="M3392" s="55">
        <f t="shared" si="1109"/>
        <v>3.6885245901639374</v>
      </c>
      <c r="N3392" s="200" t="s">
        <v>2034</v>
      </c>
      <c r="S3392" s="151">
        <f t="shared" si="1110"/>
        <v>0</v>
      </c>
      <c r="T3392" s="151">
        <f t="shared" si="1111"/>
        <v>0</v>
      </c>
      <c r="V3392" s="393">
        <f t="shared" si="1122"/>
        <v>0</v>
      </c>
      <c r="W3392" s="393">
        <f t="shared" si="1123"/>
        <v>0</v>
      </c>
      <c r="X3392" s="53">
        <f t="shared" si="1112"/>
        <v>0.29596296296296293</v>
      </c>
      <c r="Y3392" s="53">
        <f t="shared" si="1113"/>
        <v>0.33235214296296295</v>
      </c>
      <c r="Z3392" s="53">
        <f t="shared" si="1114"/>
        <v>0.14798148148148146</v>
      </c>
      <c r="AA3392" s="53">
        <f t="shared" si="1115"/>
        <v>0.16617607148148147</v>
      </c>
      <c r="AB3392" s="50">
        <f t="shared" si="1116"/>
        <v>3527</v>
      </c>
      <c r="AC3392" s="50">
        <f t="shared" si="1125"/>
        <v>2017</v>
      </c>
      <c r="AD3392" s="50">
        <f t="shared" si="1117"/>
        <v>8</v>
      </c>
      <c r="AE3392" s="56">
        <f t="shared" si="1118"/>
        <v>201708</v>
      </c>
      <c r="AF3392" s="56">
        <f t="shared" si="1127"/>
        <v>34</v>
      </c>
      <c r="AG3392" s="58">
        <f t="shared" si="1124"/>
        <v>0</v>
      </c>
      <c r="AH3392" s="56">
        <f t="shared" si="1119"/>
        <v>20</v>
      </c>
      <c r="AI3392" s="53">
        <f t="shared" si="1120"/>
        <v>0.31415755296296294</v>
      </c>
      <c r="AJ3392" s="56">
        <f t="shared" si="1121"/>
        <v>0</v>
      </c>
    </row>
    <row r="3393" spans="1:36" ht="15.75" customHeight="1" x14ac:dyDescent="0.25">
      <c r="A3393" s="50">
        <v>3368</v>
      </c>
      <c r="B3393" s="51">
        <v>42967</v>
      </c>
      <c r="C3393" s="75">
        <f t="shared" si="1126"/>
        <v>42967</v>
      </c>
      <c r="D3393" s="50" t="s">
        <v>742</v>
      </c>
      <c r="E3393" s="50">
        <v>1</v>
      </c>
      <c r="F3393" s="50">
        <v>0</v>
      </c>
      <c r="G3393" s="50">
        <v>13</v>
      </c>
      <c r="H3393" s="50">
        <v>53</v>
      </c>
      <c r="I3393" s="53">
        <f t="shared" si="1107"/>
        <v>9.6412037037037039E-3</v>
      </c>
      <c r="J3393" s="54">
        <f t="shared" si="1108"/>
        <v>9.6412037037037039E-3</v>
      </c>
      <c r="K3393" s="50" t="s">
        <v>1946</v>
      </c>
      <c r="L3393" s="50" t="s">
        <v>1433</v>
      </c>
      <c r="M3393" s="55">
        <f t="shared" si="1109"/>
        <v>4.3217286914765936</v>
      </c>
      <c r="N3393" s="200" t="s">
        <v>2033</v>
      </c>
      <c r="S3393" s="151">
        <f t="shared" si="1110"/>
        <v>0</v>
      </c>
      <c r="T3393" s="151">
        <f t="shared" si="1111"/>
        <v>0</v>
      </c>
      <c r="V3393" s="393">
        <f t="shared" si="1122"/>
        <v>0</v>
      </c>
      <c r="W3393" s="393">
        <f t="shared" si="1123"/>
        <v>0</v>
      </c>
      <c r="X3393" s="53">
        <f t="shared" si="1112"/>
        <v>0.25259953703703703</v>
      </c>
      <c r="Y3393" s="53">
        <f t="shared" si="1113"/>
        <v>0.28898871703703705</v>
      </c>
      <c r="Z3393" s="53">
        <f t="shared" si="1114"/>
        <v>0.12629976851851851</v>
      </c>
      <c r="AA3393" s="53">
        <f t="shared" si="1115"/>
        <v>0.14449435851851852</v>
      </c>
      <c r="AB3393" s="50">
        <f t="shared" si="1116"/>
        <v>3326</v>
      </c>
      <c r="AC3393" s="50">
        <f t="shared" si="1125"/>
        <v>2017</v>
      </c>
      <c r="AD3393" s="50">
        <f t="shared" si="1117"/>
        <v>8</v>
      </c>
      <c r="AE3393" s="56">
        <f t="shared" si="1118"/>
        <v>201708</v>
      </c>
      <c r="AF3393" s="56">
        <f t="shared" si="1127"/>
        <v>34</v>
      </c>
      <c r="AG3393" s="58">
        <f t="shared" si="1124"/>
        <v>0</v>
      </c>
      <c r="AH3393" s="56">
        <f t="shared" si="1119"/>
        <v>20</v>
      </c>
      <c r="AI3393" s="53">
        <f t="shared" si="1120"/>
        <v>0.27079412703703704</v>
      </c>
      <c r="AJ3393" s="56">
        <f t="shared" si="1121"/>
        <v>0</v>
      </c>
    </row>
    <row r="3394" spans="1:36" ht="15.75" customHeight="1" x14ac:dyDescent="0.25">
      <c r="A3394" s="50">
        <v>3369</v>
      </c>
      <c r="B3394" s="51">
        <v>42967</v>
      </c>
      <c r="C3394" s="75">
        <f t="shared" si="1126"/>
        <v>42967</v>
      </c>
      <c r="D3394" s="50" t="s">
        <v>743</v>
      </c>
      <c r="E3394" s="50">
        <v>1</v>
      </c>
      <c r="F3394" s="50">
        <v>0</v>
      </c>
      <c r="G3394" s="50">
        <v>14</v>
      </c>
      <c r="H3394" s="50">
        <v>23</v>
      </c>
      <c r="I3394" s="53">
        <f t="shared" ref="I3394:I3457" si="1128">IF(E3394&gt;0,TIME(F3394,G3394,H3394),"")</f>
        <v>9.9884259259259266E-3</v>
      </c>
      <c r="J3394" s="54">
        <f t="shared" ref="J3394:J3462" si="1129">IF(E3394&gt;0,TIME(F3394,G3394,H3394)/E3394,"")</f>
        <v>9.9884259259259266E-3</v>
      </c>
      <c r="K3394" s="50" t="s">
        <v>1946</v>
      </c>
      <c r="L3394" s="50" t="s">
        <v>1433</v>
      </c>
      <c r="M3394" s="55">
        <f t="shared" ref="M3394:M3462" si="1130">IF(D3394&gt;0,0.0416666666666667/J3394,"")</f>
        <v>4.1714947856315208</v>
      </c>
      <c r="N3394" s="200" t="s">
        <v>2032</v>
      </c>
      <c r="S3394" s="151">
        <f t="shared" ref="S3394:S3462" si="1131">IF("1-Swim"=D3394,J3394*2.4,IF("2-Bike"=D3394,J3394*112,IF("3-Run"=D3394,J3394*26.2,0)))</f>
        <v>0</v>
      </c>
      <c r="T3394" s="151">
        <f t="shared" ref="T3394:T3457" si="1132">S3394/2</f>
        <v>0</v>
      </c>
      <c r="V3394" s="393">
        <f t="shared" si="1122"/>
        <v>0</v>
      </c>
      <c r="W3394" s="393">
        <f t="shared" si="1123"/>
        <v>0</v>
      </c>
      <c r="X3394" s="53">
        <f t="shared" ref="X3394:X3462" si="1133">J3394*26.2</f>
        <v>0.26169675925925928</v>
      </c>
      <c r="Y3394" s="53">
        <f t="shared" ref="Y3394:Y3462" si="1134">(J3394+0.0013889)*26.2</f>
        <v>0.2980859392592593</v>
      </c>
      <c r="Z3394" s="53">
        <f t="shared" ref="Z3394:Z3462" si="1135">X3394/2</f>
        <v>0.13084837962962964</v>
      </c>
      <c r="AA3394" s="53">
        <f t="shared" ref="AA3394:AA3462" si="1136">Y3394/2</f>
        <v>0.14904296962962965</v>
      </c>
      <c r="AB3394" s="50">
        <f t="shared" ref="AB3394:AB3462" si="1137">RANK(J3394,J:J,1)</f>
        <v>3383</v>
      </c>
      <c r="AC3394" s="50">
        <f t="shared" si="1125"/>
        <v>2017</v>
      </c>
      <c r="AD3394" s="50">
        <f t="shared" ref="AD3394:AD3462" si="1138">MONTH(B3394)</f>
        <v>8</v>
      </c>
      <c r="AE3394" s="56">
        <f t="shared" ref="AE3394:AE3457" si="1139">AC3394*100+AD3394</f>
        <v>201708</v>
      </c>
      <c r="AF3394" s="56">
        <f t="shared" si="1127"/>
        <v>34</v>
      </c>
      <c r="AG3394" s="58">
        <f t="shared" si="1124"/>
        <v>0</v>
      </c>
      <c r="AH3394" s="56">
        <f t="shared" ref="AH3394:AH3462" si="1140">DAY(B3394)</f>
        <v>20</v>
      </c>
      <c r="AI3394" s="53">
        <f t="shared" ref="AI3394:AI3462" si="1141">Z3394+AA3394</f>
        <v>0.27989134925925929</v>
      </c>
      <c r="AJ3394" s="56">
        <f t="shared" ref="AJ3394:AJ3457" si="1142">IF("1-Swim"=D3394,E3394*46.7,IF("2-Bike"=D3394,E3394,IF("3-Run"=D3394,E3394*4.27,0)))</f>
        <v>0</v>
      </c>
    </row>
    <row r="3395" spans="1:36" x14ac:dyDescent="0.25">
      <c r="A3395" s="50">
        <v>3370</v>
      </c>
      <c r="B3395" s="51">
        <v>42967</v>
      </c>
      <c r="C3395" s="75">
        <f t="shared" si="1126"/>
        <v>42967</v>
      </c>
      <c r="D3395" s="50" t="s">
        <v>752</v>
      </c>
      <c r="E3395" s="50">
        <v>1</v>
      </c>
      <c r="F3395" s="50">
        <v>0</v>
      </c>
      <c r="G3395" s="50">
        <v>14</v>
      </c>
      <c r="H3395" s="50">
        <v>14</v>
      </c>
      <c r="I3395" s="53">
        <f t="shared" si="1128"/>
        <v>9.8842592592592576E-3</v>
      </c>
      <c r="J3395" s="54">
        <f t="shared" si="1129"/>
        <v>9.8842592592592576E-3</v>
      </c>
      <c r="K3395" s="50" t="s">
        <v>1946</v>
      </c>
      <c r="L3395" s="50" t="s">
        <v>1433</v>
      </c>
      <c r="M3395" s="55">
        <f t="shared" si="1130"/>
        <v>4.2154566744730717</v>
      </c>
      <c r="N3395" s="200" t="s">
        <v>2035</v>
      </c>
      <c r="S3395" s="151">
        <f t="shared" si="1131"/>
        <v>0</v>
      </c>
      <c r="T3395" s="151">
        <f t="shared" si="1132"/>
        <v>0</v>
      </c>
      <c r="V3395" s="393">
        <f t="shared" ref="V3395:V3458" si="1143">U3395*0.000568182</f>
        <v>0</v>
      </c>
      <c r="W3395" s="393">
        <f t="shared" ref="W3395:W3458" si="1144">U3395*0.0006213713910761</f>
        <v>0</v>
      </c>
      <c r="X3395" s="53">
        <f t="shared" si="1133"/>
        <v>0.25896759259259255</v>
      </c>
      <c r="Y3395" s="53">
        <f t="shared" si="1134"/>
        <v>0.29535677259259252</v>
      </c>
      <c r="Z3395" s="53">
        <f t="shared" si="1135"/>
        <v>0.12948379629629628</v>
      </c>
      <c r="AA3395" s="53">
        <f t="shared" si="1136"/>
        <v>0.14767838629629626</v>
      </c>
      <c r="AB3395" s="50">
        <f t="shared" si="1137"/>
        <v>3366</v>
      </c>
      <c r="AC3395" s="50">
        <f t="shared" si="1125"/>
        <v>2017</v>
      </c>
      <c r="AD3395" s="50">
        <f t="shared" si="1138"/>
        <v>8</v>
      </c>
      <c r="AE3395" s="56">
        <f t="shared" si="1139"/>
        <v>201708</v>
      </c>
      <c r="AF3395" s="56">
        <f t="shared" si="1127"/>
        <v>34</v>
      </c>
      <c r="AG3395" s="58">
        <f t="shared" si="1124"/>
        <v>0</v>
      </c>
      <c r="AH3395" s="56">
        <f t="shared" si="1140"/>
        <v>20</v>
      </c>
      <c r="AI3395" s="53">
        <f t="shared" si="1141"/>
        <v>0.27716218259259251</v>
      </c>
      <c r="AJ3395" s="56">
        <f t="shared" si="1142"/>
        <v>0</v>
      </c>
    </row>
    <row r="3396" spans="1:36" ht="15.75" customHeight="1" x14ac:dyDescent="0.25">
      <c r="A3396" s="50">
        <v>3371</v>
      </c>
      <c r="B3396" s="51">
        <v>42967</v>
      </c>
      <c r="C3396" s="75">
        <f t="shared" si="1126"/>
        <v>42967</v>
      </c>
      <c r="D3396" s="50" t="s">
        <v>757</v>
      </c>
      <c r="E3396" s="50">
        <v>1</v>
      </c>
      <c r="F3396" s="50">
        <v>0</v>
      </c>
      <c r="G3396" s="50">
        <v>15</v>
      </c>
      <c r="H3396" s="50">
        <v>40</v>
      </c>
      <c r="I3396" s="53">
        <f t="shared" si="1128"/>
        <v>1.087962962962963E-2</v>
      </c>
      <c r="J3396" s="54">
        <f t="shared" si="1129"/>
        <v>1.087962962962963E-2</v>
      </c>
      <c r="K3396" s="50" t="s">
        <v>1946</v>
      </c>
      <c r="L3396" s="50" t="s">
        <v>1433</v>
      </c>
      <c r="M3396" s="55">
        <f t="shared" si="1130"/>
        <v>3.8297872340425561</v>
      </c>
      <c r="N3396" s="200" t="s">
        <v>2036</v>
      </c>
      <c r="S3396" s="151">
        <f t="shared" si="1131"/>
        <v>0</v>
      </c>
      <c r="T3396" s="151">
        <f t="shared" si="1132"/>
        <v>0</v>
      </c>
      <c r="V3396" s="393">
        <f t="shared" si="1143"/>
        <v>0</v>
      </c>
      <c r="W3396" s="393">
        <f t="shared" si="1144"/>
        <v>0</v>
      </c>
      <c r="X3396" s="53">
        <f t="shared" si="1133"/>
        <v>0.2850462962962963</v>
      </c>
      <c r="Y3396" s="53">
        <f t="shared" si="1134"/>
        <v>0.32143547629629632</v>
      </c>
      <c r="Z3396" s="53">
        <f t="shared" si="1135"/>
        <v>0.14252314814814815</v>
      </c>
      <c r="AA3396" s="53">
        <f t="shared" si="1136"/>
        <v>0.16071773814814816</v>
      </c>
      <c r="AB3396" s="50">
        <f t="shared" si="1137"/>
        <v>3490</v>
      </c>
      <c r="AC3396" s="50">
        <f t="shared" si="1125"/>
        <v>2017</v>
      </c>
      <c r="AD3396" s="50">
        <f t="shared" si="1138"/>
        <v>8</v>
      </c>
      <c r="AE3396" s="56">
        <f t="shared" si="1139"/>
        <v>201708</v>
      </c>
      <c r="AF3396" s="56">
        <f t="shared" si="1127"/>
        <v>34</v>
      </c>
      <c r="AG3396" s="58">
        <f t="shared" si="1124"/>
        <v>0</v>
      </c>
      <c r="AH3396" s="56">
        <f t="shared" si="1140"/>
        <v>20</v>
      </c>
      <c r="AI3396" s="53">
        <f t="shared" si="1141"/>
        <v>0.30324088629629631</v>
      </c>
      <c r="AJ3396" s="56">
        <f t="shared" si="1142"/>
        <v>0</v>
      </c>
    </row>
    <row r="3397" spans="1:36" x14ac:dyDescent="0.25">
      <c r="A3397" s="50">
        <v>3372</v>
      </c>
      <c r="B3397" s="51">
        <v>42967</v>
      </c>
      <c r="C3397" s="75">
        <f t="shared" si="1126"/>
        <v>42967</v>
      </c>
      <c r="D3397" s="50" t="s">
        <v>758</v>
      </c>
      <c r="E3397" s="50">
        <v>1</v>
      </c>
      <c r="F3397" s="50">
        <v>0</v>
      </c>
      <c r="G3397" s="50">
        <v>14</v>
      </c>
      <c r="H3397" s="50">
        <v>38</v>
      </c>
      <c r="I3397" s="53">
        <f t="shared" si="1128"/>
        <v>1.0162037037037037E-2</v>
      </c>
      <c r="J3397" s="54">
        <f t="shared" si="1129"/>
        <v>1.0162037037037037E-2</v>
      </c>
      <c r="K3397" s="50" t="s">
        <v>1946</v>
      </c>
      <c r="L3397" s="50" t="s">
        <v>1433</v>
      </c>
      <c r="M3397" s="55">
        <f t="shared" si="1130"/>
        <v>4.1002277904328048</v>
      </c>
      <c r="N3397" s="200" t="s">
        <v>2036</v>
      </c>
      <c r="S3397" s="151">
        <f t="shared" si="1131"/>
        <v>0</v>
      </c>
      <c r="T3397" s="151">
        <f t="shared" si="1132"/>
        <v>0</v>
      </c>
      <c r="V3397" s="393">
        <f t="shared" si="1143"/>
        <v>0</v>
      </c>
      <c r="W3397" s="393">
        <f t="shared" si="1144"/>
        <v>0</v>
      </c>
      <c r="X3397" s="53">
        <f t="shared" si="1133"/>
        <v>0.26624537037037038</v>
      </c>
      <c r="Y3397" s="53">
        <f t="shared" si="1134"/>
        <v>0.30263455037037035</v>
      </c>
      <c r="Z3397" s="53">
        <f t="shared" si="1135"/>
        <v>0.13312268518518519</v>
      </c>
      <c r="AA3397" s="53">
        <f t="shared" si="1136"/>
        <v>0.15131727518518517</v>
      </c>
      <c r="AB3397" s="50">
        <f t="shared" si="1137"/>
        <v>3406</v>
      </c>
      <c r="AC3397" s="50">
        <f t="shared" si="1125"/>
        <v>2017</v>
      </c>
      <c r="AD3397" s="50">
        <f t="shared" si="1138"/>
        <v>8</v>
      </c>
      <c r="AE3397" s="56">
        <f t="shared" si="1139"/>
        <v>201708</v>
      </c>
      <c r="AF3397" s="56">
        <f t="shared" si="1127"/>
        <v>34</v>
      </c>
      <c r="AG3397" s="58">
        <f t="shared" si="1124"/>
        <v>0</v>
      </c>
      <c r="AH3397" s="56">
        <f t="shared" si="1140"/>
        <v>20</v>
      </c>
      <c r="AI3397" s="53">
        <f t="shared" si="1141"/>
        <v>0.28443996037037034</v>
      </c>
      <c r="AJ3397" s="56">
        <f t="shared" si="1142"/>
        <v>0</v>
      </c>
    </row>
    <row r="3398" spans="1:36" x14ac:dyDescent="0.25">
      <c r="A3398" s="50">
        <v>3373</v>
      </c>
      <c r="B3398" s="51">
        <v>42967</v>
      </c>
      <c r="C3398" s="75">
        <f t="shared" si="1126"/>
        <v>42967</v>
      </c>
      <c r="D3398" s="50" t="s">
        <v>759</v>
      </c>
      <c r="E3398" s="50">
        <v>1</v>
      </c>
      <c r="F3398" s="50">
        <v>0</v>
      </c>
      <c r="G3398" s="50">
        <v>14</v>
      </c>
      <c r="H3398" s="50">
        <v>12</v>
      </c>
      <c r="I3398" s="53">
        <f t="shared" si="1128"/>
        <v>9.8611111111111104E-3</v>
      </c>
      <c r="J3398" s="54">
        <f t="shared" si="1129"/>
        <v>9.8611111111111104E-3</v>
      </c>
      <c r="K3398" s="50" t="s">
        <v>1946</v>
      </c>
      <c r="L3398" s="50" t="s">
        <v>1433</v>
      </c>
      <c r="M3398" s="55">
        <f t="shared" si="1130"/>
        <v>4.2253521126760596</v>
      </c>
      <c r="N3398" s="200" t="s">
        <v>2037</v>
      </c>
      <c r="S3398" s="151">
        <f t="shared" si="1131"/>
        <v>0</v>
      </c>
      <c r="T3398" s="151">
        <f t="shared" si="1132"/>
        <v>0</v>
      </c>
      <c r="V3398" s="393">
        <f t="shared" si="1143"/>
        <v>0</v>
      </c>
      <c r="W3398" s="393">
        <f t="shared" si="1144"/>
        <v>0</v>
      </c>
      <c r="X3398" s="53">
        <f t="shared" si="1133"/>
        <v>0.2583611111111111</v>
      </c>
      <c r="Y3398" s="53">
        <f t="shared" si="1134"/>
        <v>0.29475029111111112</v>
      </c>
      <c r="Z3398" s="53">
        <f t="shared" si="1135"/>
        <v>0.12918055555555555</v>
      </c>
      <c r="AA3398" s="53">
        <f t="shared" si="1136"/>
        <v>0.14737514555555556</v>
      </c>
      <c r="AB3398" s="50">
        <f t="shared" si="1137"/>
        <v>3364</v>
      </c>
      <c r="AC3398" s="50">
        <f t="shared" si="1125"/>
        <v>2017</v>
      </c>
      <c r="AD3398" s="50">
        <f t="shared" si="1138"/>
        <v>8</v>
      </c>
      <c r="AE3398" s="56">
        <f t="shared" si="1139"/>
        <v>201708</v>
      </c>
      <c r="AF3398" s="56">
        <f t="shared" si="1127"/>
        <v>34</v>
      </c>
      <c r="AG3398" s="58">
        <f t="shared" si="1124"/>
        <v>0</v>
      </c>
      <c r="AH3398" s="56">
        <f t="shared" si="1140"/>
        <v>20</v>
      </c>
      <c r="AI3398" s="53">
        <f t="shared" si="1141"/>
        <v>0.27655570111111111</v>
      </c>
      <c r="AJ3398" s="56">
        <f t="shared" si="1142"/>
        <v>0</v>
      </c>
    </row>
    <row r="3399" spans="1:36" ht="15.75" customHeight="1" x14ac:dyDescent="0.25">
      <c r="A3399" s="50">
        <v>3374</v>
      </c>
      <c r="B3399" s="51">
        <v>42967</v>
      </c>
      <c r="C3399" s="75">
        <f t="shared" si="1126"/>
        <v>42967</v>
      </c>
      <c r="D3399" s="50" t="s">
        <v>760</v>
      </c>
      <c r="E3399" s="50">
        <v>1</v>
      </c>
      <c r="F3399" s="50">
        <v>0</v>
      </c>
      <c r="G3399" s="50">
        <v>14</v>
      </c>
      <c r="H3399" s="50">
        <v>59</v>
      </c>
      <c r="I3399" s="53">
        <f t="shared" si="1128"/>
        <v>1.0405092592592593E-2</v>
      </c>
      <c r="J3399" s="54">
        <f t="shared" si="1129"/>
        <v>1.0405092592592593E-2</v>
      </c>
      <c r="K3399" s="50" t="s">
        <v>1946</v>
      </c>
      <c r="L3399" s="50" t="s">
        <v>1433</v>
      </c>
      <c r="M3399" s="55">
        <f t="shared" si="1130"/>
        <v>4.0044493882091245</v>
      </c>
      <c r="N3399" s="200" t="s">
        <v>2038</v>
      </c>
      <c r="S3399" s="151">
        <f t="shared" si="1131"/>
        <v>0</v>
      </c>
      <c r="T3399" s="151">
        <f t="shared" si="1132"/>
        <v>0</v>
      </c>
      <c r="V3399" s="393">
        <f t="shared" si="1143"/>
        <v>0</v>
      </c>
      <c r="W3399" s="393">
        <f t="shared" si="1144"/>
        <v>0</v>
      </c>
      <c r="X3399" s="53">
        <f t="shared" si="1133"/>
        <v>0.27261342592592591</v>
      </c>
      <c r="Y3399" s="53">
        <f t="shared" si="1134"/>
        <v>0.30900260592592593</v>
      </c>
      <c r="Z3399" s="53">
        <f t="shared" si="1135"/>
        <v>0.13630671296296296</v>
      </c>
      <c r="AA3399" s="53">
        <f t="shared" si="1136"/>
        <v>0.15450130296296297</v>
      </c>
      <c r="AB3399" s="50">
        <f t="shared" si="1137"/>
        <v>3435</v>
      </c>
      <c r="AC3399" s="50">
        <f t="shared" si="1125"/>
        <v>2017</v>
      </c>
      <c r="AD3399" s="50">
        <f t="shared" si="1138"/>
        <v>8</v>
      </c>
      <c r="AE3399" s="56">
        <f t="shared" si="1139"/>
        <v>201708</v>
      </c>
      <c r="AF3399" s="56">
        <f t="shared" si="1127"/>
        <v>34</v>
      </c>
      <c r="AG3399" s="58">
        <f t="shared" si="1124"/>
        <v>0</v>
      </c>
      <c r="AH3399" s="56">
        <f t="shared" si="1140"/>
        <v>20</v>
      </c>
      <c r="AI3399" s="53">
        <f t="shared" si="1141"/>
        <v>0.29080801592592592</v>
      </c>
      <c r="AJ3399" s="56">
        <f t="shared" si="1142"/>
        <v>0</v>
      </c>
    </row>
    <row r="3400" spans="1:36" x14ac:dyDescent="0.25">
      <c r="A3400" s="50">
        <v>3375</v>
      </c>
      <c r="B3400" s="51">
        <v>42967</v>
      </c>
      <c r="C3400" s="75">
        <f t="shared" si="1126"/>
        <v>42967</v>
      </c>
      <c r="D3400" s="50" t="s">
        <v>761</v>
      </c>
      <c r="E3400" s="50">
        <v>1</v>
      </c>
      <c r="F3400" s="50">
        <v>0</v>
      </c>
      <c r="G3400" s="50">
        <v>15</v>
      </c>
      <c r="H3400" s="50">
        <v>24</v>
      </c>
      <c r="I3400" s="53">
        <f t="shared" si="1128"/>
        <v>1.0694444444444444E-2</v>
      </c>
      <c r="J3400" s="54">
        <f t="shared" si="1129"/>
        <v>1.0694444444444444E-2</v>
      </c>
      <c r="K3400" s="50" t="s">
        <v>1946</v>
      </c>
      <c r="L3400" s="50" t="s">
        <v>1433</v>
      </c>
      <c r="M3400" s="55">
        <f t="shared" si="1130"/>
        <v>3.8961038961038992</v>
      </c>
      <c r="N3400" s="200" t="s">
        <v>2039</v>
      </c>
      <c r="S3400" s="151">
        <f t="shared" si="1131"/>
        <v>0</v>
      </c>
      <c r="T3400" s="151">
        <f t="shared" si="1132"/>
        <v>0</v>
      </c>
      <c r="V3400" s="393">
        <f t="shared" si="1143"/>
        <v>0</v>
      </c>
      <c r="W3400" s="393">
        <f t="shared" si="1144"/>
        <v>0</v>
      </c>
      <c r="X3400" s="53">
        <f t="shared" si="1133"/>
        <v>0.28019444444444441</v>
      </c>
      <c r="Y3400" s="53">
        <f t="shared" si="1134"/>
        <v>0.31658362444444443</v>
      </c>
      <c r="Z3400" s="53">
        <f t="shared" si="1135"/>
        <v>0.14009722222222221</v>
      </c>
      <c r="AA3400" s="53">
        <f t="shared" si="1136"/>
        <v>0.15829181222222222</v>
      </c>
      <c r="AB3400" s="50">
        <f t="shared" si="1137"/>
        <v>3470</v>
      </c>
      <c r="AC3400" s="50">
        <f t="shared" si="1125"/>
        <v>2017</v>
      </c>
      <c r="AD3400" s="50">
        <f t="shared" si="1138"/>
        <v>8</v>
      </c>
      <c r="AE3400" s="56">
        <f t="shared" si="1139"/>
        <v>201708</v>
      </c>
      <c r="AF3400" s="56">
        <f t="shared" si="1127"/>
        <v>34</v>
      </c>
      <c r="AG3400" s="58">
        <f t="shared" si="1124"/>
        <v>0</v>
      </c>
      <c r="AH3400" s="56">
        <f t="shared" si="1140"/>
        <v>20</v>
      </c>
      <c r="AI3400" s="53">
        <f t="shared" si="1141"/>
        <v>0.29838903444444442</v>
      </c>
      <c r="AJ3400" s="56">
        <f t="shared" si="1142"/>
        <v>0</v>
      </c>
    </row>
    <row r="3401" spans="1:36" x14ac:dyDescent="0.25">
      <c r="A3401" s="50">
        <v>3376</v>
      </c>
      <c r="B3401" s="51">
        <v>42967</v>
      </c>
      <c r="C3401" s="75">
        <f t="shared" si="1126"/>
        <v>42967</v>
      </c>
      <c r="D3401" s="50" t="s">
        <v>762</v>
      </c>
      <c r="E3401" s="50">
        <v>1</v>
      </c>
      <c r="F3401" s="50">
        <v>0</v>
      </c>
      <c r="G3401" s="50">
        <v>15</v>
      </c>
      <c r="H3401" s="50">
        <v>14</v>
      </c>
      <c r="I3401" s="53">
        <f t="shared" si="1128"/>
        <v>1.0578703703703703E-2</v>
      </c>
      <c r="J3401" s="54">
        <f t="shared" si="1129"/>
        <v>1.0578703703703703E-2</v>
      </c>
      <c r="K3401" s="50" t="s">
        <v>1946</v>
      </c>
      <c r="L3401" s="50" t="s">
        <v>1433</v>
      </c>
      <c r="M3401" s="55">
        <f t="shared" si="1130"/>
        <v>3.938730853391688</v>
      </c>
      <c r="N3401" s="200" t="s">
        <v>2039</v>
      </c>
      <c r="S3401" s="151">
        <f t="shared" si="1131"/>
        <v>0</v>
      </c>
      <c r="T3401" s="151">
        <f t="shared" si="1132"/>
        <v>0</v>
      </c>
      <c r="V3401" s="393">
        <f t="shared" si="1143"/>
        <v>0</v>
      </c>
      <c r="W3401" s="393">
        <f t="shared" si="1144"/>
        <v>0</v>
      </c>
      <c r="X3401" s="53">
        <f t="shared" si="1133"/>
        <v>0.27716203703703701</v>
      </c>
      <c r="Y3401" s="53">
        <f t="shared" si="1134"/>
        <v>0.31355121703703703</v>
      </c>
      <c r="Z3401" s="53">
        <f t="shared" si="1135"/>
        <v>0.13858101851851851</v>
      </c>
      <c r="AA3401" s="53">
        <f t="shared" si="1136"/>
        <v>0.15677560851851852</v>
      </c>
      <c r="AB3401" s="50">
        <f t="shared" si="1137"/>
        <v>3457</v>
      </c>
      <c r="AC3401" s="50">
        <f t="shared" si="1125"/>
        <v>2017</v>
      </c>
      <c r="AD3401" s="50">
        <f t="shared" si="1138"/>
        <v>8</v>
      </c>
      <c r="AE3401" s="56">
        <f t="shared" si="1139"/>
        <v>201708</v>
      </c>
      <c r="AF3401" s="56">
        <f t="shared" si="1127"/>
        <v>34</v>
      </c>
      <c r="AG3401" s="58">
        <f t="shared" si="1124"/>
        <v>0</v>
      </c>
      <c r="AH3401" s="56">
        <f t="shared" si="1140"/>
        <v>20</v>
      </c>
      <c r="AI3401" s="53">
        <f t="shared" si="1141"/>
        <v>0.29535662703703702</v>
      </c>
      <c r="AJ3401" s="56">
        <f t="shared" si="1142"/>
        <v>0</v>
      </c>
    </row>
    <row r="3402" spans="1:36" ht="15.75" customHeight="1" x14ac:dyDescent="0.25">
      <c r="A3402" s="50">
        <v>3377</v>
      </c>
      <c r="B3402" s="51">
        <v>42967</v>
      </c>
      <c r="C3402" s="75">
        <f t="shared" si="1126"/>
        <v>42967</v>
      </c>
      <c r="D3402" s="50" t="s">
        <v>763</v>
      </c>
      <c r="E3402" s="50">
        <v>1</v>
      </c>
      <c r="F3402" s="50">
        <v>0</v>
      </c>
      <c r="G3402" s="50">
        <v>15</v>
      </c>
      <c r="H3402" s="50">
        <v>38</v>
      </c>
      <c r="I3402" s="53">
        <f t="shared" si="1128"/>
        <v>1.0856481481481481E-2</v>
      </c>
      <c r="J3402" s="54">
        <f t="shared" si="1129"/>
        <v>1.0856481481481481E-2</v>
      </c>
      <c r="K3402" s="50" t="s">
        <v>1946</v>
      </c>
      <c r="L3402" s="50" t="s">
        <v>1433</v>
      </c>
      <c r="M3402" s="55">
        <f t="shared" si="1130"/>
        <v>3.837953091684438</v>
      </c>
      <c r="N3402" s="200" t="s">
        <v>2024</v>
      </c>
      <c r="S3402" s="151">
        <f t="shared" si="1131"/>
        <v>0</v>
      </c>
      <c r="T3402" s="151">
        <f t="shared" si="1132"/>
        <v>0</v>
      </c>
      <c r="V3402" s="393">
        <f t="shared" si="1143"/>
        <v>0</v>
      </c>
      <c r="W3402" s="393">
        <f t="shared" si="1144"/>
        <v>0</v>
      </c>
      <c r="X3402" s="53">
        <f t="shared" si="1133"/>
        <v>0.28443981481481478</v>
      </c>
      <c r="Y3402" s="53">
        <f t="shared" si="1134"/>
        <v>0.32082899481481481</v>
      </c>
      <c r="Z3402" s="53">
        <f t="shared" si="1135"/>
        <v>0.14221990740740739</v>
      </c>
      <c r="AA3402" s="53">
        <f t="shared" si="1136"/>
        <v>0.1604144974074074</v>
      </c>
      <c r="AB3402" s="50">
        <f t="shared" si="1137"/>
        <v>3488</v>
      </c>
      <c r="AC3402" s="50">
        <f t="shared" si="1125"/>
        <v>2017</v>
      </c>
      <c r="AD3402" s="50">
        <f t="shared" si="1138"/>
        <v>8</v>
      </c>
      <c r="AE3402" s="56">
        <f t="shared" si="1139"/>
        <v>201708</v>
      </c>
      <c r="AF3402" s="56">
        <f t="shared" si="1127"/>
        <v>34</v>
      </c>
      <c r="AG3402" s="58">
        <f t="shared" si="1124"/>
        <v>0</v>
      </c>
      <c r="AH3402" s="56">
        <f t="shared" si="1140"/>
        <v>20</v>
      </c>
      <c r="AI3402" s="53">
        <f t="shared" si="1141"/>
        <v>0.30263440481481479</v>
      </c>
      <c r="AJ3402" s="56">
        <f t="shared" si="1142"/>
        <v>0</v>
      </c>
    </row>
    <row r="3403" spans="1:36" x14ac:dyDescent="0.25">
      <c r="A3403" s="50">
        <v>3378</v>
      </c>
      <c r="B3403" s="51">
        <v>42967</v>
      </c>
      <c r="C3403" s="75">
        <f t="shared" si="1126"/>
        <v>42967</v>
      </c>
      <c r="D3403" s="50" t="s">
        <v>764</v>
      </c>
      <c r="E3403" s="50">
        <v>1</v>
      </c>
      <c r="F3403" s="50">
        <v>0</v>
      </c>
      <c r="G3403" s="50">
        <v>14</v>
      </c>
      <c r="H3403" s="50">
        <v>47</v>
      </c>
      <c r="I3403" s="53">
        <f t="shared" si="1128"/>
        <v>1.0266203703703703E-2</v>
      </c>
      <c r="J3403" s="54">
        <f t="shared" si="1129"/>
        <v>1.0266203703703703E-2</v>
      </c>
      <c r="K3403" s="50" t="s">
        <v>1946</v>
      </c>
      <c r="L3403" s="50" t="s">
        <v>1433</v>
      </c>
      <c r="M3403" s="55">
        <f t="shared" si="1130"/>
        <v>4.0586245772266105</v>
      </c>
      <c r="N3403" s="200" t="s">
        <v>2040</v>
      </c>
      <c r="S3403" s="151">
        <f t="shared" si="1131"/>
        <v>0</v>
      </c>
      <c r="T3403" s="151">
        <f t="shared" si="1132"/>
        <v>0</v>
      </c>
      <c r="V3403" s="393">
        <f t="shared" si="1143"/>
        <v>0</v>
      </c>
      <c r="W3403" s="393">
        <f t="shared" si="1144"/>
        <v>0</v>
      </c>
      <c r="X3403" s="53">
        <f t="shared" si="1133"/>
        <v>0.268974537037037</v>
      </c>
      <c r="Y3403" s="53">
        <f t="shared" si="1134"/>
        <v>0.30536371703703702</v>
      </c>
      <c r="Z3403" s="53">
        <f t="shared" si="1135"/>
        <v>0.1344872685185185</v>
      </c>
      <c r="AA3403" s="53">
        <f t="shared" si="1136"/>
        <v>0.15268185851851851</v>
      </c>
      <c r="AB3403" s="50">
        <f t="shared" si="1137"/>
        <v>3415</v>
      </c>
      <c r="AC3403" s="50">
        <f t="shared" si="1125"/>
        <v>2017</v>
      </c>
      <c r="AD3403" s="50">
        <f t="shared" si="1138"/>
        <v>8</v>
      </c>
      <c r="AE3403" s="56">
        <f t="shared" si="1139"/>
        <v>201708</v>
      </c>
      <c r="AF3403" s="56">
        <f t="shared" si="1127"/>
        <v>34</v>
      </c>
      <c r="AG3403" s="58">
        <f t="shared" si="1124"/>
        <v>0</v>
      </c>
      <c r="AH3403" s="56">
        <f t="shared" si="1140"/>
        <v>20</v>
      </c>
      <c r="AI3403" s="53">
        <f t="shared" si="1141"/>
        <v>0.28716912703703701</v>
      </c>
      <c r="AJ3403" s="56">
        <f t="shared" si="1142"/>
        <v>0</v>
      </c>
    </row>
    <row r="3404" spans="1:36" ht="15.75" customHeight="1" x14ac:dyDescent="0.25">
      <c r="A3404" s="50">
        <v>3320</v>
      </c>
      <c r="B3404" s="51">
        <v>42972</v>
      </c>
      <c r="C3404" s="75">
        <f t="shared" si="1126"/>
        <v>42972</v>
      </c>
      <c r="D3404" s="50" t="s">
        <v>1223</v>
      </c>
      <c r="E3404" s="50">
        <v>3.25</v>
      </c>
      <c r="F3404" s="50">
        <v>0</v>
      </c>
      <c r="G3404" s="50">
        <v>49</v>
      </c>
      <c r="H3404" s="50">
        <v>47</v>
      </c>
      <c r="I3404" s="53">
        <f t="shared" si="1128"/>
        <v>3.4571759259259253E-2</v>
      </c>
      <c r="J3404" s="54">
        <f t="shared" si="1129"/>
        <v>1.0637464387464386E-2</v>
      </c>
      <c r="K3404" s="50" t="s">
        <v>1946</v>
      </c>
      <c r="L3404" s="50" t="s">
        <v>1668</v>
      </c>
      <c r="M3404" s="55">
        <f t="shared" si="1130"/>
        <v>3.9169735520589253</v>
      </c>
      <c r="N3404" s="50">
        <v>147</v>
      </c>
      <c r="O3404" s="50" t="s">
        <v>255</v>
      </c>
      <c r="R3404" s="50" t="s">
        <v>2008</v>
      </c>
      <c r="S3404" s="151">
        <f t="shared" si="1131"/>
        <v>0.27870156695156689</v>
      </c>
      <c r="T3404" s="151">
        <f t="shared" si="1132"/>
        <v>0.13935078347578345</v>
      </c>
      <c r="V3404" s="393">
        <f t="shared" si="1143"/>
        <v>0</v>
      </c>
      <c r="W3404" s="393">
        <f t="shared" si="1144"/>
        <v>0</v>
      </c>
      <c r="X3404" s="53">
        <f t="shared" si="1133"/>
        <v>0.27870156695156689</v>
      </c>
      <c r="Y3404" s="53">
        <f t="shared" si="1134"/>
        <v>0.31509074695156691</v>
      </c>
      <c r="Z3404" s="53">
        <f t="shared" si="1135"/>
        <v>0.13935078347578345</v>
      </c>
      <c r="AA3404" s="53">
        <f t="shared" si="1136"/>
        <v>0.15754537347578346</v>
      </c>
      <c r="AB3404" s="50">
        <f t="shared" si="1137"/>
        <v>3463</v>
      </c>
      <c r="AC3404" s="50">
        <f t="shared" si="1125"/>
        <v>2017</v>
      </c>
      <c r="AD3404" s="50">
        <f t="shared" si="1138"/>
        <v>8</v>
      </c>
      <c r="AE3404" s="56">
        <f t="shared" si="1139"/>
        <v>201708</v>
      </c>
      <c r="AF3404" s="56">
        <f t="shared" si="1127"/>
        <v>34</v>
      </c>
      <c r="AG3404" s="58">
        <f t="shared" si="1124"/>
        <v>4</v>
      </c>
      <c r="AH3404" s="56">
        <f t="shared" si="1140"/>
        <v>25</v>
      </c>
      <c r="AI3404" s="53">
        <f t="shared" si="1141"/>
        <v>0.2968961569515669</v>
      </c>
      <c r="AJ3404" s="56">
        <f t="shared" si="1142"/>
        <v>13.877499999999998</v>
      </c>
    </row>
    <row r="3405" spans="1:36" x14ac:dyDescent="0.25">
      <c r="A3405" s="50">
        <v>3321</v>
      </c>
      <c r="B3405" s="51">
        <v>42976</v>
      </c>
      <c r="C3405" s="75">
        <f t="shared" si="1126"/>
        <v>42976</v>
      </c>
      <c r="D3405" s="50" t="s">
        <v>1223</v>
      </c>
      <c r="E3405" s="50">
        <v>3.2</v>
      </c>
      <c r="F3405" s="50">
        <v>0</v>
      </c>
      <c r="G3405" s="50">
        <v>31</v>
      </c>
      <c r="H3405" s="50">
        <v>19</v>
      </c>
      <c r="I3405" s="53">
        <f t="shared" si="1128"/>
        <v>2.1747685185185186E-2</v>
      </c>
      <c r="J3405" s="54">
        <f t="shared" si="1129"/>
        <v>6.7961516203703699E-3</v>
      </c>
      <c r="K3405" s="50" t="s">
        <v>1889</v>
      </c>
      <c r="L3405" s="50" t="s">
        <v>1357</v>
      </c>
      <c r="M3405" s="55">
        <f t="shared" si="1130"/>
        <v>6.1309207025013359</v>
      </c>
      <c r="N3405" s="50">
        <v>152</v>
      </c>
      <c r="O3405" s="50" t="s">
        <v>255</v>
      </c>
      <c r="R3405" s="50" t="s">
        <v>2009</v>
      </c>
      <c r="S3405" s="151">
        <f t="shared" si="1131"/>
        <v>0.1780591724537037</v>
      </c>
      <c r="T3405" s="151">
        <f t="shared" si="1132"/>
        <v>8.9029586226851851E-2</v>
      </c>
      <c r="V3405" s="393">
        <f t="shared" si="1143"/>
        <v>0</v>
      </c>
      <c r="W3405" s="393">
        <f t="shared" si="1144"/>
        <v>0</v>
      </c>
      <c r="X3405" s="53">
        <f t="shared" si="1133"/>
        <v>0.1780591724537037</v>
      </c>
      <c r="Y3405" s="53">
        <f t="shared" si="1134"/>
        <v>0.21444835245370369</v>
      </c>
      <c r="Z3405" s="53">
        <f t="shared" si="1135"/>
        <v>8.9029586226851851E-2</v>
      </c>
      <c r="AA3405" s="53">
        <f t="shared" si="1136"/>
        <v>0.10722417622685185</v>
      </c>
      <c r="AB3405" s="50">
        <f t="shared" si="1137"/>
        <v>1514</v>
      </c>
      <c r="AC3405" s="50">
        <f t="shared" si="1125"/>
        <v>2017</v>
      </c>
      <c r="AD3405" s="50">
        <f t="shared" si="1138"/>
        <v>8</v>
      </c>
      <c r="AE3405" s="56">
        <f t="shared" si="1139"/>
        <v>201708</v>
      </c>
      <c r="AF3405" s="56">
        <f t="shared" si="1127"/>
        <v>35</v>
      </c>
      <c r="AG3405" s="58">
        <f t="shared" ref="AG3405:AG3462" si="1145">IF(ISBLANK(B3405)," ",MAX(B3405-B3404-1,0))</f>
        <v>3</v>
      </c>
      <c r="AH3405" s="56">
        <f t="shared" si="1140"/>
        <v>29</v>
      </c>
      <c r="AI3405" s="53">
        <f t="shared" si="1141"/>
        <v>0.19625376245370368</v>
      </c>
      <c r="AJ3405" s="56">
        <f t="shared" si="1142"/>
        <v>13.664</v>
      </c>
    </row>
    <row r="3406" spans="1:36" x14ac:dyDescent="0.25">
      <c r="A3406" s="50">
        <v>3322</v>
      </c>
      <c r="B3406" s="51">
        <v>42978</v>
      </c>
      <c r="C3406" s="75">
        <f t="shared" si="1126"/>
        <v>42978</v>
      </c>
      <c r="D3406" s="50" t="s">
        <v>1223</v>
      </c>
      <c r="E3406" s="50">
        <v>3.2</v>
      </c>
      <c r="F3406" s="50">
        <v>0</v>
      </c>
      <c r="G3406" s="50">
        <v>34</v>
      </c>
      <c r="H3406" s="50">
        <v>31</v>
      </c>
      <c r="I3406" s="53">
        <f t="shared" si="1128"/>
        <v>2.3969907407407409E-2</v>
      </c>
      <c r="J3406" s="54">
        <f t="shared" si="1129"/>
        <v>7.4905960648148145E-3</v>
      </c>
      <c r="K3406" s="50" t="s">
        <v>1889</v>
      </c>
      <c r="L3406" s="50" t="s">
        <v>1357</v>
      </c>
      <c r="M3406" s="55">
        <f t="shared" si="1130"/>
        <v>5.5625301786576582</v>
      </c>
      <c r="N3406" s="50">
        <v>151</v>
      </c>
      <c r="O3406" s="50" t="s">
        <v>184</v>
      </c>
      <c r="S3406" s="151">
        <f t="shared" si="1131"/>
        <v>0.19625361689814813</v>
      </c>
      <c r="T3406" s="151">
        <f t="shared" si="1132"/>
        <v>9.8126808449074066E-2</v>
      </c>
      <c r="V3406" s="393">
        <f t="shared" si="1143"/>
        <v>0</v>
      </c>
      <c r="W3406" s="393">
        <f t="shared" si="1144"/>
        <v>0</v>
      </c>
      <c r="X3406" s="53">
        <f t="shared" si="1133"/>
        <v>0.19625361689814813</v>
      </c>
      <c r="Y3406" s="53">
        <f t="shared" si="1134"/>
        <v>0.23264279689814812</v>
      </c>
      <c r="Z3406" s="53">
        <f t="shared" si="1135"/>
        <v>9.8126808449074066E-2</v>
      </c>
      <c r="AA3406" s="53">
        <f t="shared" si="1136"/>
        <v>0.11632139844907406</v>
      </c>
      <c r="AB3406" s="50">
        <f t="shared" si="1137"/>
        <v>2366</v>
      </c>
      <c r="AC3406" s="50">
        <f t="shared" si="1125"/>
        <v>2017</v>
      </c>
      <c r="AD3406" s="50">
        <f t="shared" si="1138"/>
        <v>8</v>
      </c>
      <c r="AE3406" s="56">
        <f t="shared" si="1139"/>
        <v>201708</v>
      </c>
      <c r="AF3406" s="56">
        <f t="shared" si="1127"/>
        <v>35</v>
      </c>
      <c r="AG3406" s="58">
        <f t="shared" si="1145"/>
        <v>1</v>
      </c>
      <c r="AH3406" s="56">
        <f t="shared" si="1140"/>
        <v>31</v>
      </c>
      <c r="AI3406" s="53">
        <f t="shared" si="1141"/>
        <v>0.21444820689814814</v>
      </c>
      <c r="AJ3406" s="56">
        <f t="shared" si="1142"/>
        <v>13.664</v>
      </c>
    </row>
    <row r="3407" spans="1:36" ht="15.75" customHeight="1" x14ac:dyDescent="0.25">
      <c r="A3407" s="50">
        <v>3323</v>
      </c>
      <c r="B3407" s="51">
        <v>42982</v>
      </c>
      <c r="C3407" s="75">
        <f t="shared" si="1126"/>
        <v>42982</v>
      </c>
      <c r="D3407" s="50" t="s">
        <v>1223</v>
      </c>
      <c r="E3407" s="50">
        <v>3.1</v>
      </c>
      <c r="F3407" s="50">
        <v>0</v>
      </c>
      <c r="G3407" s="50">
        <v>27</v>
      </c>
      <c r="H3407" s="50">
        <v>25</v>
      </c>
      <c r="I3407" s="53">
        <f t="shared" si="1128"/>
        <v>1.9039351851851852E-2</v>
      </c>
      <c r="J3407" s="54">
        <f t="shared" si="1129"/>
        <v>6.1417264038231782E-3</v>
      </c>
      <c r="K3407" s="50" t="s">
        <v>1997</v>
      </c>
      <c r="L3407" s="50" t="s">
        <v>258</v>
      </c>
      <c r="M3407" s="55">
        <f t="shared" si="1130"/>
        <v>6.7841945288753847</v>
      </c>
      <c r="N3407" s="50">
        <v>156</v>
      </c>
      <c r="O3407" s="50" t="s">
        <v>184</v>
      </c>
      <c r="S3407" s="151">
        <f t="shared" si="1131"/>
        <v>0.16091323178016725</v>
      </c>
      <c r="T3407" s="151">
        <f t="shared" si="1132"/>
        <v>8.0456615890083627E-2</v>
      </c>
      <c r="V3407" s="393">
        <f t="shared" si="1143"/>
        <v>0</v>
      </c>
      <c r="W3407" s="393">
        <f t="shared" si="1144"/>
        <v>0</v>
      </c>
      <c r="X3407" s="53">
        <f t="shared" si="1133"/>
        <v>0.16091323178016725</v>
      </c>
      <c r="Y3407" s="53">
        <f t="shared" si="1134"/>
        <v>0.19730241178016727</v>
      </c>
      <c r="Z3407" s="53">
        <f t="shared" si="1135"/>
        <v>8.0456615890083627E-2</v>
      </c>
      <c r="AA3407" s="53">
        <f t="shared" si="1136"/>
        <v>9.8651205890083637E-2</v>
      </c>
      <c r="AB3407" s="50">
        <f t="shared" si="1137"/>
        <v>1038</v>
      </c>
      <c r="AC3407" s="50">
        <f t="shared" si="1125"/>
        <v>2017</v>
      </c>
      <c r="AD3407" s="50">
        <f t="shared" si="1138"/>
        <v>9</v>
      </c>
      <c r="AE3407" s="56">
        <f t="shared" si="1139"/>
        <v>201709</v>
      </c>
      <c r="AF3407" s="56">
        <f t="shared" si="1127"/>
        <v>36</v>
      </c>
      <c r="AG3407" s="58">
        <f t="shared" si="1145"/>
        <v>3</v>
      </c>
      <c r="AH3407" s="56">
        <f t="shared" si="1140"/>
        <v>4</v>
      </c>
      <c r="AI3407" s="53">
        <f t="shared" si="1141"/>
        <v>0.17910782178016726</v>
      </c>
      <c r="AJ3407" s="56">
        <f t="shared" si="1142"/>
        <v>13.236999999999998</v>
      </c>
    </row>
    <row r="3408" spans="1:36" x14ac:dyDescent="0.25">
      <c r="A3408" s="50">
        <v>3324</v>
      </c>
      <c r="B3408" s="51">
        <v>42985</v>
      </c>
      <c r="C3408" s="75">
        <f t="shared" si="1126"/>
        <v>42985</v>
      </c>
      <c r="D3408" s="50" t="s">
        <v>1223</v>
      </c>
      <c r="E3408" s="50">
        <v>4</v>
      </c>
      <c r="F3408" s="50">
        <v>0</v>
      </c>
      <c r="G3408" s="50">
        <v>39</v>
      </c>
      <c r="H3408" s="50">
        <v>50</v>
      </c>
      <c r="I3408" s="53">
        <f t="shared" si="1128"/>
        <v>2.7662037037037041E-2</v>
      </c>
      <c r="J3408" s="54">
        <f t="shared" si="1129"/>
        <v>6.9155092592592601E-3</v>
      </c>
      <c r="K3408" s="50" t="s">
        <v>1889</v>
      </c>
      <c r="L3408" s="50" t="s">
        <v>1879</v>
      </c>
      <c r="M3408" s="55">
        <f t="shared" si="1130"/>
        <v>6.0251046025104644</v>
      </c>
      <c r="N3408" s="50">
        <v>156</v>
      </c>
      <c r="O3408" s="50" t="s">
        <v>184</v>
      </c>
      <c r="R3408" s="50" t="s">
        <v>2010</v>
      </c>
      <c r="S3408" s="151">
        <f t="shared" si="1131"/>
        <v>0.18118634259259261</v>
      </c>
      <c r="T3408" s="151">
        <f t="shared" si="1132"/>
        <v>9.0593171296296307E-2</v>
      </c>
      <c r="V3408" s="393">
        <f t="shared" si="1143"/>
        <v>0</v>
      </c>
      <c r="W3408" s="393">
        <f t="shared" si="1144"/>
        <v>0</v>
      </c>
      <c r="X3408" s="53">
        <f t="shared" si="1133"/>
        <v>0.18118634259259261</v>
      </c>
      <c r="Y3408" s="53">
        <f t="shared" si="1134"/>
        <v>0.21757552259259261</v>
      </c>
      <c r="Z3408" s="53">
        <f t="shared" si="1135"/>
        <v>9.0593171296296307E-2</v>
      </c>
      <c r="AA3408" s="53">
        <f t="shared" si="1136"/>
        <v>0.1087877612962963</v>
      </c>
      <c r="AB3408" s="50">
        <f t="shared" si="1137"/>
        <v>1665</v>
      </c>
      <c r="AC3408" s="50">
        <f t="shared" si="1125"/>
        <v>2017</v>
      </c>
      <c r="AD3408" s="50">
        <f t="shared" si="1138"/>
        <v>9</v>
      </c>
      <c r="AE3408" s="56">
        <f t="shared" si="1139"/>
        <v>201709</v>
      </c>
      <c r="AF3408" s="56">
        <f t="shared" si="1127"/>
        <v>36</v>
      </c>
      <c r="AG3408" s="58">
        <f t="shared" si="1145"/>
        <v>2</v>
      </c>
      <c r="AH3408" s="56">
        <f t="shared" si="1140"/>
        <v>7</v>
      </c>
      <c r="AI3408" s="53">
        <f t="shared" si="1141"/>
        <v>0.1993809325925926</v>
      </c>
      <c r="AJ3408" s="56">
        <f t="shared" si="1142"/>
        <v>17.079999999999998</v>
      </c>
    </row>
    <row r="3409" spans="1:36" x14ac:dyDescent="0.25">
      <c r="A3409" s="50">
        <v>3325</v>
      </c>
      <c r="B3409" s="51">
        <v>42986</v>
      </c>
      <c r="C3409" s="75">
        <f t="shared" si="1126"/>
        <v>42986</v>
      </c>
      <c r="D3409" s="50" t="s">
        <v>1223</v>
      </c>
      <c r="E3409" s="50">
        <v>3.7</v>
      </c>
      <c r="F3409" s="50">
        <v>0</v>
      </c>
      <c r="G3409" s="50">
        <v>58</v>
      </c>
      <c r="H3409" s="50">
        <v>40</v>
      </c>
      <c r="I3409" s="53">
        <f t="shared" si="1128"/>
        <v>4.0740740740740737E-2</v>
      </c>
      <c r="J3409" s="54">
        <f t="shared" si="1129"/>
        <v>1.1011011011011009E-2</v>
      </c>
      <c r="K3409" s="50" t="s">
        <v>2011</v>
      </c>
      <c r="L3409" s="50" t="s">
        <v>1850</v>
      </c>
      <c r="M3409" s="55">
        <f t="shared" si="1130"/>
        <v>3.7840909090909127</v>
      </c>
      <c r="N3409" s="50">
        <v>152</v>
      </c>
      <c r="O3409" s="50" t="s">
        <v>255</v>
      </c>
      <c r="S3409" s="151">
        <f t="shared" si="1131"/>
        <v>0.28848848848848846</v>
      </c>
      <c r="T3409" s="151">
        <f t="shared" si="1132"/>
        <v>0.14424424424424423</v>
      </c>
      <c r="V3409" s="393">
        <f t="shared" si="1143"/>
        <v>0</v>
      </c>
      <c r="W3409" s="393">
        <f t="shared" si="1144"/>
        <v>0</v>
      </c>
      <c r="X3409" s="53">
        <f t="shared" si="1133"/>
        <v>0.28848848848848846</v>
      </c>
      <c r="Y3409" s="53">
        <f t="shared" si="1134"/>
        <v>0.32487766848848842</v>
      </c>
      <c r="Z3409" s="53">
        <f t="shared" si="1135"/>
        <v>0.14424424424424423</v>
      </c>
      <c r="AA3409" s="53">
        <f t="shared" si="1136"/>
        <v>0.16243883424424421</v>
      </c>
      <c r="AB3409" s="50">
        <f t="shared" si="1137"/>
        <v>3507</v>
      </c>
      <c r="AC3409" s="50">
        <f t="shared" si="1125"/>
        <v>2017</v>
      </c>
      <c r="AD3409" s="50">
        <f t="shared" si="1138"/>
        <v>9</v>
      </c>
      <c r="AE3409" s="56">
        <f t="shared" si="1139"/>
        <v>201709</v>
      </c>
      <c r="AF3409" s="56">
        <f t="shared" si="1127"/>
        <v>36</v>
      </c>
      <c r="AG3409" s="58">
        <f t="shared" si="1145"/>
        <v>0</v>
      </c>
      <c r="AH3409" s="56">
        <f t="shared" si="1140"/>
        <v>8</v>
      </c>
      <c r="AI3409" s="53">
        <f t="shared" si="1141"/>
        <v>0.30668307848848841</v>
      </c>
      <c r="AJ3409" s="56">
        <f t="shared" si="1142"/>
        <v>15.798999999999999</v>
      </c>
    </row>
    <row r="3410" spans="1:36" ht="15.75" customHeight="1" x14ac:dyDescent="0.25">
      <c r="A3410" s="50">
        <v>3326</v>
      </c>
      <c r="B3410" s="51">
        <v>42987</v>
      </c>
      <c r="C3410" s="75">
        <f t="shared" si="1126"/>
        <v>42987</v>
      </c>
      <c r="D3410" s="50" t="s">
        <v>1223</v>
      </c>
      <c r="E3410" s="50">
        <v>3.33</v>
      </c>
      <c r="F3410" s="50">
        <v>0</v>
      </c>
      <c r="G3410" s="50">
        <v>41</v>
      </c>
      <c r="H3410" s="50">
        <v>21</v>
      </c>
      <c r="I3410" s="53">
        <f t="shared" si="1128"/>
        <v>2.8715277777777781E-2</v>
      </c>
      <c r="J3410" s="54">
        <f t="shared" si="1129"/>
        <v>8.6232065398732065E-3</v>
      </c>
      <c r="K3410" s="50" t="s">
        <v>2011</v>
      </c>
      <c r="L3410" s="50" t="s">
        <v>2012</v>
      </c>
      <c r="M3410" s="55">
        <f t="shared" si="1130"/>
        <v>4.8319226118500644</v>
      </c>
      <c r="N3410" s="50">
        <v>146</v>
      </c>
      <c r="O3410" s="50" t="s">
        <v>184</v>
      </c>
      <c r="S3410" s="151">
        <f t="shared" si="1131"/>
        <v>0.22592801134467799</v>
      </c>
      <c r="T3410" s="151">
        <f t="shared" si="1132"/>
        <v>0.112964005672339</v>
      </c>
      <c r="V3410" s="393">
        <f t="shared" si="1143"/>
        <v>0</v>
      </c>
      <c r="W3410" s="393">
        <f t="shared" si="1144"/>
        <v>0</v>
      </c>
      <c r="X3410" s="53">
        <f t="shared" si="1133"/>
        <v>0.22592801134467799</v>
      </c>
      <c r="Y3410" s="53">
        <f t="shared" si="1134"/>
        <v>0.26231719134467801</v>
      </c>
      <c r="Z3410" s="53">
        <f t="shared" si="1135"/>
        <v>0.112964005672339</v>
      </c>
      <c r="AA3410" s="53">
        <f t="shared" si="1136"/>
        <v>0.13115859567233901</v>
      </c>
      <c r="AB3410" s="50">
        <f t="shared" si="1137"/>
        <v>3131</v>
      </c>
      <c r="AC3410" s="50">
        <f t="shared" si="1125"/>
        <v>2017</v>
      </c>
      <c r="AD3410" s="50">
        <f t="shared" si="1138"/>
        <v>9</v>
      </c>
      <c r="AE3410" s="56">
        <f t="shared" si="1139"/>
        <v>201709</v>
      </c>
      <c r="AF3410" s="56">
        <f t="shared" si="1127"/>
        <v>36</v>
      </c>
      <c r="AG3410" s="58">
        <f t="shared" si="1145"/>
        <v>0</v>
      </c>
      <c r="AH3410" s="56">
        <f t="shared" si="1140"/>
        <v>9</v>
      </c>
      <c r="AI3410" s="53">
        <f t="shared" si="1141"/>
        <v>0.244122601344678</v>
      </c>
      <c r="AJ3410" s="56">
        <f t="shared" si="1142"/>
        <v>14.219099999999999</v>
      </c>
    </row>
    <row r="3411" spans="1:36" ht="15.75" customHeight="1" x14ac:dyDescent="0.25">
      <c r="A3411" s="50">
        <v>3327</v>
      </c>
      <c r="B3411" s="51">
        <v>42990</v>
      </c>
      <c r="C3411" s="75">
        <f t="shared" si="1126"/>
        <v>42990</v>
      </c>
      <c r="D3411" s="50" t="s">
        <v>1223</v>
      </c>
      <c r="E3411" s="50">
        <v>5</v>
      </c>
      <c r="F3411" s="50">
        <v>0</v>
      </c>
      <c r="G3411" s="50">
        <v>49</v>
      </c>
      <c r="H3411" s="50">
        <v>27</v>
      </c>
      <c r="I3411" s="53">
        <f t="shared" si="1128"/>
        <v>3.4340277777777782E-2</v>
      </c>
      <c r="J3411" s="54">
        <f t="shared" si="1129"/>
        <v>6.8680555555555561E-3</v>
      </c>
      <c r="K3411" s="50" t="s">
        <v>1889</v>
      </c>
      <c r="L3411" s="50" t="s">
        <v>2013</v>
      </c>
      <c r="M3411" s="55">
        <f t="shared" si="1130"/>
        <v>6.0667340748230583</v>
      </c>
      <c r="N3411" s="50">
        <v>150</v>
      </c>
      <c r="O3411" s="50" t="s">
        <v>184</v>
      </c>
      <c r="S3411" s="151">
        <f t="shared" si="1131"/>
        <v>0.17994305555555556</v>
      </c>
      <c r="T3411" s="151">
        <f t="shared" si="1132"/>
        <v>8.9971527777777782E-2</v>
      </c>
      <c r="V3411" s="393">
        <f t="shared" si="1143"/>
        <v>0</v>
      </c>
      <c r="W3411" s="393">
        <f t="shared" si="1144"/>
        <v>0</v>
      </c>
      <c r="X3411" s="53">
        <f t="shared" si="1133"/>
        <v>0.17994305555555556</v>
      </c>
      <c r="Y3411" s="53">
        <f t="shared" si="1134"/>
        <v>0.21633223555555556</v>
      </c>
      <c r="Z3411" s="53">
        <f t="shared" si="1135"/>
        <v>8.9971527777777782E-2</v>
      </c>
      <c r="AA3411" s="53">
        <f t="shared" si="1136"/>
        <v>0.10816611777777778</v>
      </c>
      <c r="AB3411" s="50">
        <f t="shared" si="1137"/>
        <v>1618</v>
      </c>
      <c r="AC3411" s="50">
        <f t="shared" si="1125"/>
        <v>2017</v>
      </c>
      <c r="AD3411" s="50">
        <f t="shared" si="1138"/>
        <v>9</v>
      </c>
      <c r="AE3411" s="56">
        <f t="shared" si="1139"/>
        <v>201709</v>
      </c>
      <c r="AF3411" s="56">
        <f t="shared" si="1127"/>
        <v>37</v>
      </c>
      <c r="AG3411" s="58">
        <f t="shared" si="1145"/>
        <v>2</v>
      </c>
      <c r="AH3411" s="56">
        <f t="shared" si="1140"/>
        <v>12</v>
      </c>
      <c r="AI3411" s="53">
        <f t="shared" si="1141"/>
        <v>0.19813764555555557</v>
      </c>
      <c r="AJ3411" s="56">
        <f t="shared" si="1142"/>
        <v>21.349999999999998</v>
      </c>
    </row>
    <row r="3412" spans="1:36" x14ac:dyDescent="0.25">
      <c r="A3412" s="50">
        <v>3328</v>
      </c>
      <c r="B3412" s="51">
        <v>42992</v>
      </c>
      <c r="C3412" s="75">
        <f t="shared" si="1126"/>
        <v>42992</v>
      </c>
      <c r="D3412" s="50" t="s">
        <v>1223</v>
      </c>
      <c r="E3412" s="50">
        <v>3.2</v>
      </c>
      <c r="F3412" s="50">
        <v>0</v>
      </c>
      <c r="G3412" s="50">
        <v>35</v>
      </c>
      <c r="H3412" s="50">
        <v>0</v>
      </c>
      <c r="I3412" s="53">
        <f t="shared" si="1128"/>
        <v>2.4305555555555556E-2</v>
      </c>
      <c r="J3412" s="54">
        <f t="shared" si="1129"/>
        <v>7.595486111111111E-3</v>
      </c>
      <c r="K3412" s="50" t="s">
        <v>1889</v>
      </c>
      <c r="L3412" s="50" t="s">
        <v>1357</v>
      </c>
      <c r="M3412" s="55">
        <f t="shared" si="1130"/>
        <v>5.4857142857142902</v>
      </c>
      <c r="N3412" s="50">
        <v>147</v>
      </c>
      <c r="O3412" s="50" t="s">
        <v>228</v>
      </c>
      <c r="S3412" s="151">
        <f t="shared" si="1131"/>
        <v>0.1990017361111111</v>
      </c>
      <c r="T3412" s="151">
        <f t="shared" si="1132"/>
        <v>9.9500868055555552E-2</v>
      </c>
      <c r="V3412" s="393">
        <f t="shared" si="1143"/>
        <v>0</v>
      </c>
      <c r="W3412" s="393">
        <f t="shared" si="1144"/>
        <v>0</v>
      </c>
      <c r="X3412" s="53">
        <f t="shared" si="1133"/>
        <v>0.1990017361111111</v>
      </c>
      <c r="Y3412" s="53">
        <f t="shared" si="1134"/>
        <v>0.2353909161111111</v>
      </c>
      <c r="Z3412" s="53">
        <f t="shared" si="1135"/>
        <v>9.9500868055555552E-2</v>
      </c>
      <c r="AA3412" s="53">
        <f t="shared" si="1136"/>
        <v>0.11769545805555555</v>
      </c>
      <c r="AB3412" s="50">
        <f t="shared" si="1137"/>
        <v>2471</v>
      </c>
      <c r="AC3412" s="50">
        <f t="shared" si="1125"/>
        <v>2017</v>
      </c>
      <c r="AD3412" s="50">
        <f t="shared" si="1138"/>
        <v>9</v>
      </c>
      <c r="AE3412" s="56">
        <f t="shared" si="1139"/>
        <v>201709</v>
      </c>
      <c r="AF3412" s="56">
        <f t="shared" si="1127"/>
        <v>37</v>
      </c>
      <c r="AG3412" s="58">
        <f t="shared" si="1145"/>
        <v>1</v>
      </c>
      <c r="AH3412" s="56">
        <f t="shared" si="1140"/>
        <v>14</v>
      </c>
      <c r="AI3412" s="53">
        <f t="shared" si="1141"/>
        <v>0.21719632611111112</v>
      </c>
      <c r="AJ3412" s="56">
        <f t="shared" si="1142"/>
        <v>13.664</v>
      </c>
    </row>
    <row r="3413" spans="1:36" ht="15.75" customHeight="1" x14ac:dyDescent="0.25">
      <c r="A3413" s="50">
        <v>3329</v>
      </c>
      <c r="B3413" s="51">
        <v>42993</v>
      </c>
      <c r="C3413" s="75">
        <f t="shared" si="1126"/>
        <v>42993</v>
      </c>
      <c r="D3413" s="50" t="s">
        <v>1223</v>
      </c>
      <c r="E3413" s="50">
        <v>3.8</v>
      </c>
      <c r="F3413" s="50">
        <v>1</v>
      </c>
      <c r="G3413" s="50">
        <v>4</v>
      </c>
      <c r="H3413" s="50">
        <v>47</v>
      </c>
      <c r="I3413" s="53">
        <f t="shared" si="1128"/>
        <v>4.4988425925925925E-2</v>
      </c>
      <c r="J3413" s="54">
        <f t="shared" si="1129"/>
        <v>1.1839059454191033E-2</v>
      </c>
      <c r="K3413" s="50" t="s">
        <v>2011</v>
      </c>
      <c r="L3413" s="50" t="s">
        <v>1850</v>
      </c>
      <c r="M3413" s="55">
        <f t="shared" si="1130"/>
        <v>3.5194237200926191</v>
      </c>
      <c r="N3413" s="50">
        <v>145</v>
      </c>
      <c r="O3413" s="50" t="s">
        <v>228</v>
      </c>
      <c r="S3413" s="151">
        <f t="shared" si="1131"/>
        <v>0.31018335769980504</v>
      </c>
      <c r="T3413" s="151">
        <f t="shared" si="1132"/>
        <v>0.15509167884990252</v>
      </c>
      <c r="V3413" s="393">
        <f t="shared" si="1143"/>
        <v>0</v>
      </c>
      <c r="W3413" s="393">
        <f t="shared" si="1144"/>
        <v>0</v>
      </c>
      <c r="X3413" s="53">
        <f t="shared" si="1133"/>
        <v>0.31018335769980504</v>
      </c>
      <c r="Y3413" s="53">
        <f t="shared" si="1134"/>
        <v>0.34657253769980506</v>
      </c>
      <c r="Z3413" s="53">
        <f t="shared" si="1135"/>
        <v>0.15509167884990252</v>
      </c>
      <c r="AA3413" s="53">
        <f t="shared" si="1136"/>
        <v>0.17328626884990253</v>
      </c>
      <c r="AB3413" s="50">
        <f t="shared" si="1137"/>
        <v>3559</v>
      </c>
      <c r="AC3413" s="50">
        <f t="shared" si="1125"/>
        <v>2017</v>
      </c>
      <c r="AD3413" s="50">
        <f t="shared" si="1138"/>
        <v>9</v>
      </c>
      <c r="AE3413" s="56">
        <f t="shared" si="1139"/>
        <v>201709</v>
      </c>
      <c r="AF3413" s="56">
        <f t="shared" si="1127"/>
        <v>37</v>
      </c>
      <c r="AG3413" s="58">
        <f t="shared" si="1145"/>
        <v>0</v>
      </c>
      <c r="AH3413" s="56">
        <f t="shared" si="1140"/>
        <v>15</v>
      </c>
      <c r="AI3413" s="53">
        <f t="shared" si="1141"/>
        <v>0.32837794769980505</v>
      </c>
      <c r="AJ3413" s="56">
        <f t="shared" si="1142"/>
        <v>16.225999999999999</v>
      </c>
    </row>
    <row r="3414" spans="1:36" x14ac:dyDescent="0.25">
      <c r="A3414" s="50">
        <v>3330</v>
      </c>
      <c r="B3414" s="51">
        <v>42999</v>
      </c>
      <c r="C3414" s="75">
        <f t="shared" si="1126"/>
        <v>42999</v>
      </c>
      <c r="D3414" s="50" t="s">
        <v>1223</v>
      </c>
      <c r="E3414" s="50">
        <v>3.2</v>
      </c>
      <c r="F3414" s="50">
        <v>0</v>
      </c>
      <c r="G3414" s="50">
        <v>32</v>
      </c>
      <c r="H3414" s="50">
        <v>17</v>
      </c>
      <c r="I3414" s="53">
        <f t="shared" si="1128"/>
        <v>2.2418981481481481E-2</v>
      </c>
      <c r="J3414" s="54">
        <f t="shared" si="1129"/>
        <v>7.0059317129629621E-3</v>
      </c>
      <c r="K3414" s="50" t="s">
        <v>1997</v>
      </c>
      <c r="L3414" s="50" t="s">
        <v>1357</v>
      </c>
      <c r="M3414" s="55">
        <f t="shared" si="1130"/>
        <v>5.9473412493546771</v>
      </c>
      <c r="N3414" s="50">
        <v>152</v>
      </c>
      <c r="O3414" s="50" t="s">
        <v>201</v>
      </c>
      <c r="R3414" s="50" t="s">
        <v>2014</v>
      </c>
      <c r="S3414" s="151">
        <f t="shared" si="1131"/>
        <v>0.18355541087962959</v>
      </c>
      <c r="T3414" s="151">
        <f t="shared" si="1132"/>
        <v>9.1777705439814797E-2</v>
      </c>
      <c r="V3414" s="393">
        <f t="shared" si="1143"/>
        <v>0</v>
      </c>
      <c r="W3414" s="393">
        <f t="shared" si="1144"/>
        <v>0</v>
      </c>
      <c r="X3414" s="53">
        <f t="shared" si="1133"/>
        <v>0.18355541087962959</v>
      </c>
      <c r="Y3414" s="53">
        <f t="shared" si="1134"/>
        <v>0.21994459087962959</v>
      </c>
      <c r="Z3414" s="53">
        <f t="shared" si="1135"/>
        <v>9.1777705439814797E-2</v>
      </c>
      <c r="AA3414" s="53">
        <f t="shared" si="1136"/>
        <v>0.10997229543981479</v>
      </c>
      <c r="AB3414" s="50">
        <f t="shared" si="1137"/>
        <v>1799</v>
      </c>
      <c r="AC3414" s="50">
        <f t="shared" si="1125"/>
        <v>2017</v>
      </c>
      <c r="AD3414" s="50">
        <f t="shared" si="1138"/>
        <v>9</v>
      </c>
      <c r="AE3414" s="56">
        <f t="shared" si="1139"/>
        <v>201709</v>
      </c>
      <c r="AF3414" s="56">
        <f t="shared" si="1127"/>
        <v>38</v>
      </c>
      <c r="AG3414" s="58">
        <f t="shared" si="1145"/>
        <v>5</v>
      </c>
      <c r="AH3414" s="56">
        <f t="shared" si="1140"/>
        <v>21</v>
      </c>
      <c r="AI3414" s="53">
        <f t="shared" si="1141"/>
        <v>0.20175000087962958</v>
      </c>
      <c r="AJ3414" s="56">
        <f t="shared" si="1142"/>
        <v>13.664</v>
      </c>
    </row>
    <row r="3415" spans="1:36" x14ac:dyDescent="0.25">
      <c r="A3415" s="50">
        <v>3331</v>
      </c>
      <c r="B3415" s="51">
        <v>43000</v>
      </c>
      <c r="C3415" s="75">
        <f t="shared" si="1126"/>
        <v>43000</v>
      </c>
      <c r="D3415" s="50" t="s">
        <v>1223</v>
      </c>
      <c r="E3415" s="50">
        <v>4</v>
      </c>
      <c r="F3415" s="50">
        <v>1</v>
      </c>
      <c r="G3415" s="50">
        <v>0</v>
      </c>
      <c r="H3415" s="50">
        <v>5</v>
      </c>
      <c r="I3415" s="53">
        <f t="shared" si="1128"/>
        <v>4.1724537037037039E-2</v>
      </c>
      <c r="J3415" s="54">
        <f t="shared" si="1129"/>
        <v>1.043113425925926E-2</v>
      </c>
      <c r="K3415" s="50" t="s">
        <v>2011</v>
      </c>
      <c r="L3415" s="50" t="s">
        <v>2015</v>
      </c>
      <c r="M3415" s="55">
        <f t="shared" si="1130"/>
        <v>3.9944521497919587</v>
      </c>
      <c r="N3415" s="50">
        <v>150</v>
      </c>
      <c r="O3415" s="50" t="s">
        <v>228</v>
      </c>
      <c r="S3415" s="151">
        <f t="shared" si="1131"/>
        <v>0.27329571759259258</v>
      </c>
      <c r="T3415" s="151">
        <f t="shared" si="1132"/>
        <v>0.13664785879629629</v>
      </c>
      <c r="V3415" s="393">
        <f t="shared" si="1143"/>
        <v>0</v>
      </c>
      <c r="W3415" s="393">
        <f t="shared" si="1144"/>
        <v>0</v>
      </c>
      <c r="X3415" s="53">
        <f t="shared" si="1133"/>
        <v>0.27329571759259258</v>
      </c>
      <c r="Y3415" s="53">
        <f t="shared" si="1134"/>
        <v>0.3096848975925926</v>
      </c>
      <c r="Z3415" s="53">
        <f t="shared" si="1135"/>
        <v>0.13664785879629629</v>
      </c>
      <c r="AA3415" s="53">
        <f t="shared" si="1136"/>
        <v>0.1548424487962963</v>
      </c>
      <c r="AB3415" s="50">
        <f t="shared" si="1137"/>
        <v>3442</v>
      </c>
      <c r="AC3415" s="50">
        <f t="shared" si="1125"/>
        <v>2017</v>
      </c>
      <c r="AD3415" s="50">
        <f t="shared" si="1138"/>
        <v>9</v>
      </c>
      <c r="AE3415" s="56">
        <f t="shared" si="1139"/>
        <v>201709</v>
      </c>
      <c r="AF3415" s="56">
        <f t="shared" si="1127"/>
        <v>38</v>
      </c>
      <c r="AG3415" s="58">
        <f t="shared" si="1145"/>
        <v>0</v>
      </c>
      <c r="AH3415" s="56">
        <f t="shared" si="1140"/>
        <v>22</v>
      </c>
      <c r="AI3415" s="53">
        <f t="shared" si="1141"/>
        <v>0.29149030759259259</v>
      </c>
      <c r="AJ3415" s="56">
        <f t="shared" si="1142"/>
        <v>17.079999999999998</v>
      </c>
    </row>
    <row r="3416" spans="1:36" ht="15.75" customHeight="1" x14ac:dyDescent="0.25">
      <c r="A3416" s="50">
        <v>3332</v>
      </c>
      <c r="B3416" s="51">
        <v>43001</v>
      </c>
      <c r="C3416" s="75">
        <f t="shared" si="1126"/>
        <v>43001</v>
      </c>
      <c r="D3416" s="50" t="s">
        <v>1223</v>
      </c>
      <c r="E3416" s="50">
        <v>7.85</v>
      </c>
      <c r="F3416" s="50">
        <v>2</v>
      </c>
      <c r="G3416" s="50">
        <v>11</v>
      </c>
      <c r="H3416" s="50">
        <v>6</v>
      </c>
      <c r="I3416" s="53">
        <f t="shared" si="1128"/>
        <v>9.1041666666666674E-2</v>
      </c>
      <c r="J3416" s="54">
        <f t="shared" si="1129"/>
        <v>1.1597664543524417E-2</v>
      </c>
      <c r="K3416" s="50" t="s">
        <v>2011</v>
      </c>
      <c r="L3416" s="50" t="s">
        <v>2016</v>
      </c>
      <c r="M3416" s="55">
        <f t="shared" si="1130"/>
        <v>3.5926773455377599</v>
      </c>
      <c r="N3416" s="50">
        <v>152</v>
      </c>
      <c r="O3416" s="50" t="s">
        <v>228</v>
      </c>
      <c r="S3416" s="151">
        <f t="shared" si="1131"/>
        <v>0.30385881104033974</v>
      </c>
      <c r="T3416" s="151">
        <f t="shared" si="1132"/>
        <v>0.15192940552016987</v>
      </c>
      <c r="V3416" s="393">
        <f t="shared" si="1143"/>
        <v>0</v>
      </c>
      <c r="W3416" s="393">
        <f t="shared" si="1144"/>
        <v>0</v>
      </c>
      <c r="X3416" s="53">
        <f t="shared" si="1133"/>
        <v>0.30385881104033974</v>
      </c>
      <c r="Y3416" s="53">
        <f t="shared" si="1134"/>
        <v>0.3402479910403397</v>
      </c>
      <c r="Z3416" s="53">
        <f t="shared" si="1135"/>
        <v>0.15192940552016987</v>
      </c>
      <c r="AA3416" s="53">
        <f t="shared" si="1136"/>
        <v>0.17012399552016985</v>
      </c>
      <c r="AB3416" s="50">
        <f t="shared" si="1137"/>
        <v>3545</v>
      </c>
      <c r="AC3416" s="50">
        <f t="shared" si="1125"/>
        <v>2017</v>
      </c>
      <c r="AD3416" s="50">
        <f t="shared" si="1138"/>
        <v>9</v>
      </c>
      <c r="AE3416" s="56">
        <f t="shared" si="1139"/>
        <v>201709</v>
      </c>
      <c r="AF3416" s="56">
        <f t="shared" si="1127"/>
        <v>38</v>
      </c>
      <c r="AG3416" s="58">
        <f t="shared" si="1145"/>
        <v>0</v>
      </c>
      <c r="AH3416" s="56">
        <f t="shared" si="1140"/>
        <v>23</v>
      </c>
      <c r="AI3416" s="53">
        <f t="shared" si="1141"/>
        <v>0.32205340104033975</v>
      </c>
      <c r="AJ3416" s="56">
        <f t="shared" si="1142"/>
        <v>33.519499999999994</v>
      </c>
    </row>
    <row r="3417" spans="1:36" x14ac:dyDescent="0.25">
      <c r="A3417" s="50">
        <v>3333</v>
      </c>
      <c r="B3417" s="51">
        <v>43002</v>
      </c>
      <c r="C3417" s="75">
        <f t="shared" si="1126"/>
        <v>43002</v>
      </c>
      <c r="D3417" s="50" t="s">
        <v>1223</v>
      </c>
      <c r="E3417" s="50">
        <v>3.1</v>
      </c>
      <c r="F3417" s="50">
        <v>0</v>
      </c>
      <c r="G3417" s="50">
        <v>40</v>
      </c>
      <c r="H3417" s="50">
        <v>1</v>
      </c>
      <c r="I3417" s="53">
        <f t="shared" si="1128"/>
        <v>2.7789351851851853E-2</v>
      </c>
      <c r="J3417" s="54">
        <f t="shared" si="1129"/>
        <v>8.9643070489844687E-3</v>
      </c>
      <c r="K3417" s="50" t="s">
        <v>2011</v>
      </c>
      <c r="L3417" s="50" t="s">
        <v>1498</v>
      </c>
      <c r="M3417" s="55">
        <f t="shared" si="1130"/>
        <v>4.6480633069554385</v>
      </c>
      <c r="N3417" s="50">
        <v>131</v>
      </c>
      <c r="O3417" s="50" t="s">
        <v>228</v>
      </c>
      <c r="R3417" s="50" t="s">
        <v>1684</v>
      </c>
      <c r="S3417" s="151">
        <f t="shared" si="1131"/>
        <v>0.23486484468339308</v>
      </c>
      <c r="T3417" s="151">
        <f t="shared" si="1132"/>
        <v>0.11743242234169654</v>
      </c>
      <c r="V3417" s="393">
        <f t="shared" si="1143"/>
        <v>0</v>
      </c>
      <c r="W3417" s="393">
        <f t="shared" si="1144"/>
        <v>0</v>
      </c>
      <c r="X3417" s="53">
        <f t="shared" si="1133"/>
        <v>0.23486484468339308</v>
      </c>
      <c r="Y3417" s="53">
        <f t="shared" si="1134"/>
        <v>0.2712540246833931</v>
      </c>
      <c r="Z3417" s="53">
        <f t="shared" si="1135"/>
        <v>0.11743242234169654</v>
      </c>
      <c r="AA3417" s="53">
        <f t="shared" si="1136"/>
        <v>0.13562701234169655</v>
      </c>
      <c r="AB3417" s="50">
        <f t="shared" si="1137"/>
        <v>3221</v>
      </c>
      <c r="AC3417" s="50">
        <f t="shared" si="1125"/>
        <v>2017</v>
      </c>
      <c r="AD3417" s="50">
        <f t="shared" si="1138"/>
        <v>9</v>
      </c>
      <c r="AE3417" s="56">
        <f t="shared" si="1139"/>
        <v>201709</v>
      </c>
      <c r="AF3417" s="56">
        <f t="shared" si="1127"/>
        <v>39</v>
      </c>
      <c r="AG3417" s="58">
        <f t="shared" si="1145"/>
        <v>0</v>
      </c>
      <c r="AH3417" s="56">
        <f t="shared" si="1140"/>
        <v>24</v>
      </c>
      <c r="AI3417" s="53">
        <f t="shared" si="1141"/>
        <v>0.25305943468339309</v>
      </c>
      <c r="AJ3417" s="56">
        <f t="shared" si="1142"/>
        <v>13.236999999999998</v>
      </c>
    </row>
    <row r="3418" spans="1:36" x14ac:dyDescent="0.25">
      <c r="A3418" s="50">
        <v>3334</v>
      </c>
      <c r="B3418" s="51">
        <v>43008</v>
      </c>
      <c r="C3418" s="75">
        <f t="shared" si="1126"/>
        <v>43008</v>
      </c>
      <c r="D3418" s="50" t="s">
        <v>1223</v>
      </c>
      <c r="E3418" s="50">
        <v>5</v>
      </c>
      <c r="F3418" s="50">
        <v>0</v>
      </c>
      <c r="G3418" s="50">
        <v>57</v>
      </c>
      <c r="H3418" s="50">
        <v>18</v>
      </c>
      <c r="I3418" s="53">
        <f t="shared" si="1128"/>
        <v>3.9791666666666663E-2</v>
      </c>
      <c r="J3418" s="54">
        <f t="shared" si="1129"/>
        <v>7.9583333333333329E-3</v>
      </c>
      <c r="K3418" s="50" t="s">
        <v>2011</v>
      </c>
      <c r="L3418" s="50" t="s">
        <v>1732</v>
      </c>
      <c r="M3418" s="55">
        <f t="shared" si="1130"/>
        <v>5.2356020942408419</v>
      </c>
      <c r="N3418" s="50">
        <v>161</v>
      </c>
      <c r="O3418" s="50" t="s">
        <v>255</v>
      </c>
      <c r="S3418" s="151">
        <f t="shared" si="1131"/>
        <v>0.20850833333333332</v>
      </c>
      <c r="T3418" s="151">
        <f t="shared" si="1132"/>
        <v>0.10425416666666666</v>
      </c>
      <c r="V3418" s="393">
        <f t="shared" si="1143"/>
        <v>0</v>
      </c>
      <c r="W3418" s="393">
        <f t="shared" si="1144"/>
        <v>0</v>
      </c>
      <c r="X3418" s="53">
        <f t="shared" si="1133"/>
        <v>0.20850833333333332</v>
      </c>
      <c r="Y3418" s="53">
        <f t="shared" si="1134"/>
        <v>0.24489751333333332</v>
      </c>
      <c r="Z3418" s="53">
        <f t="shared" si="1135"/>
        <v>0.10425416666666666</v>
      </c>
      <c r="AA3418" s="53">
        <f t="shared" si="1136"/>
        <v>0.12244875666666666</v>
      </c>
      <c r="AB3418" s="50">
        <f t="shared" si="1137"/>
        <v>2780</v>
      </c>
      <c r="AC3418" s="50">
        <f t="shared" si="1125"/>
        <v>2017</v>
      </c>
      <c r="AD3418" s="50">
        <f t="shared" si="1138"/>
        <v>9</v>
      </c>
      <c r="AE3418" s="56">
        <f t="shared" si="1139"/>
        <v>201709</v>
      </c>
      <c r="AF3418" s="56">
        <f t="shared" si="1127"/>
        <v>39</v>
      </c>
      <c r="AG3418" s="58">
        <f t="shared" si="1145"/>
        <v>5</v>
      </c>
      <c r="AH3418" s="56">
        <f t="shared" si="1140"/>
        <v>30</v>
      </c>
      <c r="AI3418" s="53">
        <f t="shared" si="1141"/>
        <v>0.22670292333333331</v>
      </c>
      <c r="AJ3418" s="56">
        <f t="shared" si="1142"/>
        <v>21.349999999999998</v>
      </c>
    </row>
    <row r="3419" spans="1:36" ht="15.75" customHeight="1" x14ac:dyDescent="0.25">
      <c r="A3419" s="50">
        <v>3335</v>
      </c>
      <c r="B3419" s="51">
        <v>43009</v>
      </c>
      <c r="C3419" s="75">
        <f t="shared" si="1126"/>
        <v>43009</v>
      </c>
      <c r="D3419" s="50" t="s">
        <v>1223</v>
      </c>
      <c r="E3419" s="50">
        <v>6.7</v>
      </c>
      <c r="F3419" s="50">
        <v>1</v>
      </c>
      <c r="G3419" s="50">
        <v>50</v>
      </c>
      <c r="H3419" s="50">
        <v>44</v>
      </c>
      <c r="I3419" s="53">
        <f t="shared" si="1128"/>
        <v>7.6898148148148146E-2</v>
      </c>
      <c r="J3419" s="54">
        <f t="shared" si="1129"/>
        <v>1.1477335544499723E-2</v>
      </c>
      <c r="K3419" s="50" t="s">
        <v>2011</v>
      </c>
      <c r="L3419" s="50" t="s">
        <v>2017</v>
      </c>
      <c r="M3419" s="55">
        <f t="shared" si="1130"/>
        <v>3.6303431667670107</v>
      </c>
      <c r="N3419" s="50">
        <v>152</v>
      </c>
      <c r="O3419" s="50" t="s">
        <v>255</v>
      </c>
      <c r="R3419" s="50" t="s">
        <v>2018</v>
      </c>
      <c r="S3419" s="151">
        <f t="shared" si="1131"/>
        <v>0.30070619126589271</v>
      </c>
      <c r="T3419" s="151">
        <f t="shared" si="1132"/>
        <v>0.15035309563294635</v>
      </c>
      <c r="V3419" s="393">
        <f t="shared" si="1143"/>
        <v>0</v>
      </c>
      <c r="W3419" s="393">
        <f t="shared" si="1144"/>
        <v>0</v>
      </c>
      <c r="X3419" s="53">
        <f t="shared" si="1133"/>
        <v>0.30070619126589271</v>
      </c>
      <c r="Y3419" s="53">
        <f t="shared" si="1134"/>
        <v>0.33709537126589273</v>
      </c>
      <c r="Z3419" s="53">
        <f t="shared" si="1135"/>
        <v>0.15035309563294635</v>
      </c>
      <c r="AA3419" s="53">
        <f t="shared" si="1136"/>
        <v>0.16854768563294636</v>
      </c>
      <c r="AB3419" s="50">
        <f t="shared" si="1137"/>
        <v>3538</v>
      </c>
      <c r="AC3419" s="50">
        <f t="shared" si="1125"/>
        <v>2017</v>
      </c>
      <c r="AD3419" s="50">
        <f t="shared" si="1138"/>
        <v>10</v>
      </c>
      <c r="AE3419" s="56">
        <f t="shared" si="1139"/>
        <v>201710</v>
      </c>
      <c r="AF3419" s="56">
        <f t="shared" si="1127"/>
        <v>40</v>
      </c>
      <c r="AG3419" s="58">
        <f t="shared" si="1145"/>
        <v>0</v>
      </c>
      <c r="AH3419" s="56">
        <f t="shared" si="1140"/>
        <v>1</v>
      </c>
      <c r="AI3419" s="53">
        <f t="shared" si="1141"/>
        <v>0.31890078126589272</v>
      </c>
      <c r="AJ3419" s="56">
        <f t="shared" si="1142"/>
        <v>28.608999999999998</v>
      </c>
    </row>
    <row r="3420" spans="1:36" ht="15.75" customHeight="1" x14ac:dyDescent="0.25">
      <c r="A3420" s="50">
        <v>3336</v>
      </c>
      <c r="B3420" s="51">
        <v>43013</v>
      </c>
      <c r="C3420" s="75">
        <f t="shared" si="1126"/>
        <v>43013</v>
      </c>
      <c r="D3420" s="50" t="s">
        <v>1223</v>
      </c>
      <c r="E3420" s="50">
        <v>3.2</v>
      </c>
      <c r="F3420" s="50">
        <v>0</v>
      </c>
      <c r="G3420" s="50">
        <v>35</v>
      </c>
      <c r="H3420" s="50">
        <v>54</v>
      </c>
      <c r="I3420" s="53">
        <f t="shared" si="1128"/>
        <v>2.4930555555555553E-2</v>
      </c>
      <c r="J3420" s="54">
        <f t="shared" si="1129"/>
        <v>7.7907986111111103E-3</v>
      </c>
      <c r="K3420" s="50" t="s">
        <v>1997</v>
      </c>
      <c r="L3420" s="50" t="s">
        <v>1357</v>
      </c>
      <c r="M3420" s="55">
        <f t="shared" si="1130"/>
        <v>5.3481894150417872</v>
      </c>
      <c r="N3420" s="50">
        <v>148</v>
      </c>
      <c r="O3420" s="50" t="s">
        <v>228</v>
      </c>
      <c r="S3420" s="151">
        <f t="shared" si="1131"/>
        <v>0.20411892361111109</v>
      </c>
      <c r="T3420" s="151">
        <f t="shared" si="1132"/>
        <v>0.10205946180555554</v>
      </c>
      <c r="V3420" s="393">
        <f t="shared" si="1143"/>
        <v>0</v>
      </c>
      <c r="W3420" s="393">
        <f t="shared" si="1144"/>
        <v>0</v>
      </c>
      <c r="X3420" s="53">
        <f t="shared" si="1133"/>
        <v>0.20411892361111109</v>
      </c>
      <c r="Y3420" s="53">
        <f t="shared" si="1134"/>
        <v>0.24050810361111108</v>
      </c>
      <c r="Z3420" s="53">
        <f t="shared" si="1135"/>
        <v>0.10205946180555554</v>
      </c>
      <c r="AA3420" s="53">
        <f t="shared" si="1136"/>
        <v>0.12025405180555554</v>
      </c>
      <c r="AB3420" s="50">
        <f t="shared" si="1137"/>
        <v>2646</v>
      </c>
      <c r="AC3420" s="50">
        <f t="shared" si="1125"/>
        <v>2017</v>
      </c>
      <c r="AD3420" s="50">
        <f t="shared" si="1138"/>
        <v>10</v>
      </c>
      <c r="AE3420" s="56">
        <f t="shared" si="1139"/>
        <v>201710</v>
      </c>
      <c r="AF3420" s="56">
        <f t="shared" si="1127"/>
        <v>40</v>
      </c>
      <c r="AG3420" s="58">
        <f t="shared" si="1145"/>
        <v>3</v>
      </c>
      <c r="AH3420" s="56">
        <f t="shared" si="1140"/>
        <v>5</v>
      </c>
      <c r="AI3420" s="53">
        <f t="shared" si="1141"/>
        <v>0.22231351361111107</v>
      </c>
      <c r="AJ3420" s="56">
        <f t="shared" si="1142"/>
        <v>13.664</v>
      </c>
    </row>
    <row r="3421" spans="1:36" x14ac:dyDescent="0.25">
      <c r="A3421" s="50">
        <v>3337</v>
      </c>
      <c r="B3421" s="51">
        <v>43014</v>
      </c>
      <c r="C3421" s="75">
        <f t="shared" si="1126"/>
        <v>43014</v>
      </c>
      <c r="D3421" s="50" t="s">
        <v>1223</v>
      </c>
      <c r="E3421" s="50">
        <v>3.3</v>
      </c>
      <c r="F3421" s="50">
        <v>0</v>
      </c>
      <c r="G3421" s="50">
        <v>49</v>
      </c>
      <c r="H3421" s="50">
        <v>57</v>
      </c>
      <c r="I3421" s="53">
        <f t="shared" si="1128"/>
        <v>3.4687500000000003E-2</v>
      </c>
      <c r="J3421" s="54">
        <f t="shared" si="1129"/>
        <v>1.0511363636363638E-2</v>
      </c>
      <c r="K3421" s="50" t="s">
        <v>2011</v>
      </c>
      <c r="L3421" s="50" t="s">
        <v>1668</v>
      </c>
      <c r="M3421" s="55">
        <f t="shared" si="1130"/>
        <v>3.9639639639639666</v>
      </c>
      <c r="N3421" s="50">
        <v>138</v>
      </c>
      <c r="O3421" s="50" t="s">
        <v>255</v>
      </c>
      <c r="S3421" s="151">
        <f t="shared" si="1131"/>
        <v>0.27539772727272732</v>
      </c>
      <c r="T3421" s="151">
        <f t="shared" si="1132"/>
        <v>0.13769886363636366</v>
      </c>
      <c r="V3421" s="393">
        <f t="shared" si="1143"/>
        <v>0</v>
      </c>
      <c r="W3421" s="393">
        <f t="shared" si="1144"/>
        <v>0</v>
      </c>
      <c r="X3421" s="53">
        <f t="shared" si="1133"/>
        <v>0.27539772727272732</v>
      </c>
      <c r="Y3421" s="53">
        <f t="shared" si="1134"/>
        <v>0.31178690727272734</v>
      </c>
      <c r="Z3421" s="53">
        <f t="shared" si="1135"/>
        <v>0.13769886363636366</v>
      </c>
      <c r="AA3421" s="53">
        <f t="shared" si="1136"/>
        <v>0.15589345363636367</v>
      </c>
      <c r="AB3421" s="50">
        <f t="shared" si="1137"/>
        <v>3453</v>
      </c>
      <c r="AC3421" s="50">
        <f t="shared" si="1125"/>
        <v>2017</v>
      </c>
      <c r="AD3421" s="50">
        <f t="shared" si="1138"/>
        <v>10</v>
      </c>
      <c r="AE3421" s="56">
        <f t="shared" si="1139"/>
        <v>201710</v>
      </c>
      <c r="AF3421" s="56">
        <f t="shared" si="1127"/>
        <v>40</v>
      </c>
      <c r="AG3421" s="58">
        <f t="shared" si="1145"/>
        <v>0</v>
      </c>
      <c r="AH3421" s="56">
        <f t="shared" si="1140"/>
        <v>6</v>
      </c>
      <c r="AI3421" s="53">
        <f t="shared" si="1141"/>
        <v>0.29359231727272733</v>
      </c>
      <c r="AJ3421" s="56">
        <f t="shared" si="1142"/>
        <v>14.090999999999998</v>
      </c>
    </row>
    <row r="3422" spans="1:36" ht="15.75" customHeight="1" x14ac:dyDescent="0.25">
      <c r="A3422" s="50">
        <v>3338</v>
      </c>
      <c r="B3422" s="51">
        <v>43014</v>
      </c>
      <c r="C3422" s="75">
        <f t="shared" si="1126"/>
        <v>43014</v>
      </c>
      <c r="D3422" s="50" t="s">
        <v>1223</v>
      </c>
      <c r="E3422" s="50">
        <v>5.2</v>
      </c>
      <c r="F3422" s="50">
        <v>0</v>
      </c>
      <c r="G3422" s="50">
        <v>58</v>
      </c>
      <c r="H3422" s="50">
        <v>3</v>
      </c>
      <c r="I3422" s="53">
        <f t="shared" si="1128"/>
        <v>4.0312499999999994E-2</v>
      </c>
      <c r="J3422" s="54">
        <f t="shared" si="1129"/>
        <v>7.7524038461538446E-3</v>
      </c>
      <c r="K3422" s="50" t="s">
        <v>2011</v>
      </c>
      <c r="L3422" s="50" t="s">
        <v>2019</v>
      </c>
      <c r="M3422" s="55">
        <f t="shared" si="1130"/>
        <v>5.3746770025839847</v>
      </c>
      <c r="N3422" s="50">
        <v>154</v>
      </c>
      <c r="O3422" s="50" t="s">
        <v>228</v>
      </c>
      <c r="R3422" s="50" t="s">
        <v>2009</v>
      </c>
      <c r="S3422" s="151">
        <f t="shared" si="1131"/>
        <v>0.20311298076923073</v>
      </c>
      <c r="T3422" s="151">
        <f t="shared" si="1132"/>
        <v>0.10155649038461537</v>
      </c>
      <c r="V3422" s="393">
        <f t="shared" si="1143"/>
        <v>0</v>
      </c>
      <c r="W3422" s="393">
        <f t="shared" si="1144"/>
        <v>0</v>
      </c>
      <c r="X3422" s="53">
        <f t="shared" si="1133"/>
        <v>0.20311298076923073</v>
      </c>
      <c r="Y3422" s="53">
        <f t="shared" si="1134"/>
        <v>0.23950216076923073</v>
      </c>
      <c r="Z3422" s="53">
        <f t="shared" si="1135"/>
        <v>0.10155649038461537</v>
      </c>
      <c r="AA3422" s="53">
        <f t="shared" si="1136"/>
        <v>0.11975108038461536</v>
      </c>
      <c r="AB3422" s="50">
        <f t="shared" si="1137"/>
        <v>2618</v>
      </c>
      <c r="AC3422" s="50">
        <f t="shared" si="1125"/>
        <v>2017</v>
      </c>
      <c r="AD3422" s="50">
        <f t="shared" si="1138"/>
        <v>10</v>
      </c>
      <c r="AE3422" s="56">
        <f t="shared" si="1139"/>
        <v>201710</v>
      </c>
      <c r="AF3422" s="56">
        <f t="shared" si="1127"/>
        <v>40</v>
      </c>
      <c r="AG3422" s="58">
        <f t="shared" si="1145"/>
        <v>0</v>
      </c>
      <c r="AH3422" s="56">
        <f t="shared" si="1140"/>
        <v>6</v>
      </c>
      <c r="AI3422" s="53">
        <f t="shared" si="1141"/>
        <v>0.22130757076923074</v>
      </c>
      <c r="AJ3422" s="56">
        <f t="shared" si="1142"/>
        <v>22.203999999999997</v>
      </c>
    </row>
    <row r="3423" spans="1:36" x14ac:dyDescent="0.25">
      <c r="A3423" s="50">
        <v>3339</v>
      </c>
      <c r="B3423" s="51">
        <v>43015</v>
      </c>
      <c r="C3423" s="75">
        <f t="shared" si="1126"/>
        <v>43015</v>
      </c>
      <c r="D3423" s="50" t="s">
        <v>1223</v>
      </c>
      <c r="E3423" s="50">
        <v>7.6</v>
      </c>
      <c r="F3423" s="50">
        <v>2</v>
      </c>
      <c r="G3423" s="50">
        <v>7</v>
      </c>
      <c r="H3423" s="50">
        <v>16</v>
      </c>
      <c r="I3423" s="53">
        <f t="shared" si="1128"/>
        <v>8.8379629629629627E-2</v>
      </c>
      <c r="J3423" s="54">
        <f t="shared" si="1129"/>
        <v>1.1628898635477582E-2</v>
      </c>
      <c r="K3423" s="50" t="s">
        <v>2011</v>
      </c>
      <c r="L3423" s="50" t="s">
        <v>2017</v>
      </c>
      <c r="M3423" s="55">
        <f t="shared" si="1130"/>
        <v>3.583027763226823</v>
      </c>
      <c r="N3423" s="50">
        <v>0</v>
      </c>
      <c r="O3423" s="50" t="s">
        <v>228</v>
      </c>
      <c r="S3423" s="151">
        <f t="shared" si="1131"/>
        <v>0.30467714424951264</v>
      </c>
      <c r="T3423" s="151">
        <f t="shared" si="1132"/>
        <v>0.15233857212475632</v>
      </c>
      <c r="V3423" s="393">
        <f t="shared" si="1143"/>
        <v>0</v>
      </c>
      <c r="W3423" s="393">
        <f t="shared" si="1144"/>
        <v>0</v>
      </c>
      <c r="X3423" s="53">
        <f t="shared" si="1133"/>
        <v>0.30467714424951264</v>
      </c>
      <c r="Y3423" s="53">
        <f t="shared" si="1134"/>
        <v>0.34106632424951266</v>
      </c>
      <c r="Z3423" s="53">
        <f t="shared" si="1135"/>
        <v>0.15233857212475632</v>
      </c>
      <c r="AA3423" s="53">
        <f t="shared" si="1136"/>
        <v>0.17053316212475633</v>
      </c>
      <c r="AB3423" s="50">
        <f t="shared" si="1137"/>
        <v>3549</v>
      </c>
      <c r="AC3423" s="50">
        <f t="shared" si="1125"/>
        <v>2017</v>
      </c>
      <c r="AD3423" s="50">
        <f t="shared" si="1138"/>
        <v>10</v>
      </c>
      <c r="AE3423" s="56">
        <f t="shared" si="1139"/>
        <v>201710</v>
      </c>
      <c r="AF3423" s="56">
        <f t="shared" si="1127"/>
        <v>40</v>
      </c>
      <c r="AG3423" s="58">
        <f t="shared" si="1145"/>
        <v>0</v>
      </c>
      <c r="AH3423" s="56">
        <f t="shared" si="1140"/>
        <v>7</v>
      </c>
      <c r="AI3423" s="53">
        <f t="shared" si="1141"/>
        <v>0.32287173424951265</v>
      </c>
      <c r="AJ3423" s="56">
        <f t="shared" si="1142"/>
        <v>32.451999999999998</v>
      </c>
    </row>
    <row r="3424" spans="1:36" x14ac:dyDescent="0.25">
      <c r="A3424" s="50">
        <v>3340</v>
      </c>
      <c r="B3424" s="51">
        <v>43016</v>
      </c>
      <c r="C3424" s="75">
        <f t="shared" si="1126"/>
        <v>43016</v>
      </c>
      <c r="D3424" s="50" t="s">
        <v>1223</v>
      </c>
      <c r="E3424" s="50">
        <v>4</v>
      </c>
      <c r="F3424" s="50">
        <v>0</v>
      </c>
      <c r="G3424" s="50">
        <v>45</v>
      </c>
      <c r="H3424" s="50">
        <v>52</v>
      </c>
      <c r="I3424" s="53">
        <f t="shared" si="1128"/>
        <v>3.1851851851851853E-2</v>
      </c>
      <c r="J3424" s="54">
        <f t="shared" si="1129"/>
        <v>7.9629629629629634E-3</v>
      </c>
      <c r="K3424" s="50" t="s">
        <v>2011</v>
      </c>
      <c r="L3424" s="50" t="s">
        <v>17</v>
      </c>
      <c r="M3424" s="55">
        <f t="shared" si="1130"/>
        <v>5.2325581395348877</v>
      </c>
      <c r="N3424" s="50">
        <v>0</v>
      </c>
      <c r="O3424" s="50" t="s">
        <v>253</v>
      </c>
      <c r="S3424" s="151">
        <f t="shared" si="1131"/>
        <v>0.20862962962962964</v>
      </c>
      <c r="T3424" s="151">
        <f t="shared" si="1132"/>
        <v>0.10431481481481482</v>
      </c>
      <c r="V3424" s="393">
        <f t="shared" si="1143"/>
        <v>0</v>
      </c>
      <c r="W3424" s="393">
        <f t="shared" si="1144"/>
        <v>0</v>
      </c>
      <c r="X3424" s="53">
        <f t="shared" si="1133"/>
        <v>0.20862962962962964</v>
      </c>
      <c r="Y3424" s="53">
        <f t="shared" si="1134"/>
        <v>0.24501880962962963</v>
      </c>
      <c r="Z3424" s="53">
        <f t="shared" si="1135"/>
        <v>0.10431481481481482</v>
      </c>
      <c r="AA3424" s="53">
        <f t="shared" si="1136"/>
        <v>0.12250940481481482</v>
      </c>
      <c r="AB3424" s="50">
        <f t="shared" si="1137"/>
        <v>2782</v>
      </c>
      <c r="AC3424" s="50">
        <f t="shared" si="1125"/>
        <v>2017</v>
      </c>
      <c r="AD3424" s="50">
        <f t="shared" si="1138"/>
        <v>10</v>
      </c>
      <c r="AE3424" s="56">
        <f t="shared" si="1139"/>
        <v>201710</v>
      </c>
      <c r="AF3424" s="56">
        <f t="shared" si="1127"/>
        <v>41</v>
      </c>
      <c r="AG3424" s="58">
        <f t="shared" si="1145"/>
        <v>0</v>
      </c>
      <c r="AH3424" s="56">
        <f t="shared" si="1140"/>
        <v>8</v>
      </c>
      <c r="AI3424" s="53">
        <f t="shared" si="1141"/>
        <v>0.22682421962962962</v>
      </c>
      <c r="AJ3424" s="56">
        <f t="shared" si="1142"/>
        <v>17.079999999999998</v>
      </c>
    </row>
    <row r="3425" spans="1:36" ht="15.75" customHeight="1" x14ac:dyDescent="0.25">
      <c r="A3425" s="50">
        <v>3341</v>
      </c>
      <c r="B3425" s="51">
        <v>43018</v>
      </c>
      <c r="C3425" s="75">
        <f t="shared" si="1126"/>
        <v>43018</v>
      </c>
      <c r="D3425" s="50" t="s">
        <v>1223</v>
      </c>
      <c r="E3425" s="50">
        <v>3.2</v>
      </c>
      <c r="F3425" s="50">
        <v>0</v>
      </c>
      <c r="G3425" s="50">
        <v>35</v>
      </c>
      <c r="H3425" s="50">
        <v>59</v>
      </c>
      <c r="I3425" s="53">
        <f t="shared" si="1128"/>
        <v>2.4988425925925928E-2</v>
      </c>
      <c r="J3425" s="54">
        <f t="shared" si="1129"/>
        <v>7.8088831018518524E-3</v>
      </c>
      <c r="K3425" s="50" t="s">
        <v>1946</v>
      </c>
      <c r="L3425" s="50" t="s">
        <v>2020</v>
      </c>
      <c r="M3425" s="55">
        <f t="shared" si="1130"/>
        <v>5.3358036127836996</v>
      </c>
      <c r="N3425" s="50">
        <v>154</v>
      </c>
      <c r="O3425" s="50" t="s">
        <v>255</v>
      </c>
      <c r="R3425" s="50" t="s">
        <v>2021</v>
      </c>
      <c r="S3425" s="151">
        <f t="shared" si="1131"/>
        <v>0.20459273726851854</v>
      </c>
      <c r="T3425" s="151">
        <f t="shared" si="1132"/>
        <v>0.10229636863425927</v>
      </c>
      <c r="V3425" s="393">
        <f t="shared" si="1143"/>
        <v>0</v>
      </c>
      <c r="W3425" s="393">
        <f t="shared" si="1144"/>
        <v>0</v>
      </c>
      <c r="X3425" s="53">
        <f t="shared" si="1133"/>
        <v>0.20459273726851854</v>
      </c>
      <c r="Y3425" s="53">
        <f t="shared" si="1134"/>
        <v>0.24098191726851853</v>
      </c>
      <c r="Z3425" s="53">
        <f t="shared" si="1135"/>
        <v>0.10229636863425927</v>
      </c>
      <c r="AA3425" s="53">
        <f t="shared" si="1136"/>
        <v>0.12049095863425927</v>
      </c>
      <c r="AB3425" s="50">
        <f t="shared" si="1137"/>
        <v>2656</v>
      </c>
      <c r="AC3425" s="50">
        <f t="shared" si="1125"/>
        <v>2017</v>
      </c>
      <c r="AD3425" s="50">
        <f t="shared" si="1138"/>
        <v>10</v>
      </c>
      <c r="AE3425" s="56">
        <f t="shared" si="1139"/>
        <v>201710</v>
      </c>
      <c r="AF3425" s="56">
        <f t="shared" si="1127"/>
        <v>41</v>
      </c>
      <c r="AG3425" s="58">
        <f t="shared" si="1145"/>
        <v>1</v>
      </c>
      <c r="AH3425" s="56">
        <f t="shared" si="1140"/>
        <v>10</v>
      </c>
      <c r="AI3425" s="53">
        <f t="shared" si="1141"/>
        <v>0.22278732726851852</v>
      </c>
      <c r="AJ3425" s="56">
        <f t="shared" si="1142"/>
        <v>13.664</v>
      </c>
    </row>
    <row r="3426" spans="1:36" x14ac:dyDescent="0.25">
      <c r="A3426" s="50">
        <v>3342</v>
      </c>
      <c r="B3426" s="51">
        <v>43021</v>
      </c>
      <c r="C3426" s="75">
        <f t="shared" si="1126"/>
        <v>43021</v>
      </c>
      <c r="D3426" s="50" t="s">
        <v>1223</v>
      </c>
      <c r="E3426" s="50">
        <v>3.8</v>
      </c>
      <c r="F3426" s="50">
        <v>0</v>
      </c>
      <c r="G3426" s="50">
        <v>56</v>
      </c>
      <c r="H3426" s="50">
        <v>57</v>
      </c>
      <c r="I3426" s="53">
        <f t="shared" si="1128"/>
        <v>3.9548611111111111E-2</v>
      </c>
      <c r="J3426" s="54">
        <f t="shared" si="1129"/>
        <v>1.0407529239766082E-2</v>
      </c>
      <c r="K3426" s="50" t="s">
        <v>2011</v>
      </c>
      <c r="L3426" s="50" t="s">
        <v>1850</v>
      </c>
      <c r="M3426" s="55">
        <f t="shared" si="1130"/>
        <v>4.0035118525021982</v>
      </c>
      <c r="N3426" s="50">
        <v>152</v>
      </c>
      <c r="O3426" s="50" t="s">
        <v>255</v>
      </c>
      <c r="S3426" s="151">
        <f t="shared" si="1131"/>
        <v>0.27267726608187137</v>
      </c>
      <c r="T3426" s="151">
        <f t="shared" si="1132"/>
        <v>0.13633863304093569</v>
      </c>
      <c r="V3426" s="393">
        <f t="shared" si="1143"/>
        <v>0</v>
      </c>
      <c r="W3426" s="393">
        <f t="shared" si="1144"/>
        <v>0</v>
      </c>
      <c r="X3426" s="53">
        <f t="shared" si="1133"/>
        <v>0.27267726608187137</v>
      </c>
      <c r="Y3426" s="53">
        <f t="shared" si="1134"/>
        <v>0.30906644608187134</v>
      </c>
      <c r="Z3426" s="53">
        <f t="shared" si="1135"/>
        <v>0.13633863304093569</v>
      </c>
      <c r="AA3426" s="53">
        <f t="shared" si="1136"/>
        <v>0.15453322304093567</v>
      </c>
      <c r="AB3426" s="50">
        <f t="shared" si="1137"/>
        <v>3437</v>
      </c>
      <c r="AC3426" s="50">
        <f t="shared" si="1125"/>
        <v>2017</v>
      </c>
      <c r="AD3426" s="50">
        <f t="shared" si="1138"/>
        <v>10</v>
      </c>
      <c r="AE3426" s="56">
        <f t="shared" si="1139"/>
        <v>201710</v>
      </c>
      <c r="AF3426" s="56">
        <f t="shared" si="1127"/>
        <v>41</v>
      </c>
      <c r="AG3426" s="58">
        <f t="shared" si="1145"/>
        <v>2</v>
      </c>
      <c r="AH3426" s="56">
        <f t="shared" si="1140"/>
        <v>13</v>
      </c>
      <c r="AI3426" s="53">
        <f t="shared" si="1141"/>
        <v>0.29087185608187138</v>
      </c>
      <c r="AJ3426" s="56">
        <f t="shared" si="1142"/>
        <v>16.225999999999999</v>
      </c>
    </row>
    <row r="3427" spans="1:36" x14ac:dyDescent="0.25">
      <c r="A3427" s="50">
        <v>3343</v>
      </c>
      <c r="B3427" s="51">
        <v>43025</v>
      </c>
      <c r="C3427" s="75">
        <f t="shared" si="1126"/>
        <v>43025</v>
      </c>
      <c r="D3427" s="50" t="s">
        <v>1223</v>
      </c>
      <c r="E3427" s="50">
        <v>3.25</v>
      </c>
      <c r="F3427" s="50">
        <v>0</v>
      </c>
      <c r="G3427" s="50">
        <v>32</v>
      </c>
      <c r="H3427" s="50">
        <v>2</v>
      </c>
      <c r="I3427" s="53">
        <f t="shared" si="1128"/>
        <v>2.224537037037037E-2</v>
      </c>
      <c r="J3427" s="54">
        <f t="shared" si="1129"/>
        <v>6.8447293447293448E-3</v>
      </c>
      <c r="K3427" s="50" t="s">
        <v>1997</v>
      </c>
      <c r="L3427" s="50" t="s">
        <v>1357</v>
      </c>
      <c r="M3427" s="55">
        <f t="shared" si="1130"/>
        <v>6.0874089490114507</v>
      </c>
      <c r="N3427" s="50">
        <v>157</v>
      </c>
      <c r="O3427" s="50" t="s">
        <v>184</v>
      </c>
      <c r="S3427" s="151">
        <f t="shared" si="1131"/>
        <v>0.17933190883190883</v>
      </c>
      <c r="T3427" s="151">
        <f t="shared" si="1132"/>
        <v>8.9665954415954416E-2</v>
      </c>
      <c r="V3427" s="393">
        <f t="shared" si="1143"/>
        <v>0</v>
      </c>
      <c r="W3427" s="393">
        <f t="shared" si="1144"/>
        <v>0</v>
      </c>
      <c r="X3427" s="53">
        <f t="shared" si="1133"/>
        <v>0.17933190883190883</v>
      </c>
      <c r="Y3427" s="53">
        <f t="shared" si="1134"/>
        <v>0.21572108883190882</v>
      </c>
      <c r="Z3427" s="53">
        <f t="shared" si="1135"/>
        <v>8.9665954415954416E-2</v>
      </c>
      <c r="AA3427" s="53">
        <f t="shared" si="1136"/>
        <v>0.10786054441595441</v>
      </c>
      <c r="AB3427" s="50">
        <f t="shared" si="1137"/>
        <v>1583</v>
      </c>
      <c r="AC3427" s="50">
        <f t="shared" si="1125"/>
        <v>2017</v>
      </c>
      <c r="AD3427" s="50">
        <f t="shared" si="1138"/>
        <v>10</v>
      </c>
      <c r="AE3427" s="56">
        <f t="shared" si="1139"/>
        <v>201710</v>
      </c>
      <c r="AF3427" s="56">
        <f t="shared" si="1127"/>
        <v>42</v>
      </c>
      <c r="AG3427" s="58">
        <f t="shared" si="1145"/>
        <v>3</v>
      </c>
      <c r="AH3427" s="56">
        <f t="shared" si="1140"/>
        <v>17</v>
      </c>
      <c r="AI3427" s="53">
        <f t="shared" si="1141"/>
        <v>0.19752649883190881</v>
      </c>
      <c r="AJ3427" s="56">
        <f t="shared" si="1142"/>
        <v>13.877499999999998</v>
      </c>
    </row>
    <row r="3428" spans="1:36" ht="15.75" customHeight="1" x14ac:dyDescent="0.25">
      <c r="A3428" s="50">
        <v>3344</v>
      </c>
      <c r="B3428" s="51">
        <v>43027</v>
      </c>
      <c r="C3428" s="75">
        <f t="shared" si="1126"/>
        <v>43027</v>
      </c>
      <c r="D3428" s="50" t="s">
        <v>1223</v>
      </c>
      <c r="E3428" s="50">
        <v>3.25</v>
      </c>
      <c r="F3428" s="50">
        <v>0</v>
      </c>
      <c r="G3428" s="50">
        <v>33</v>
      </c>
      <c r="H3428" s="50">
        <v>32</v>
      </c>
      <c r="I3428" s="53">
        <f t="shared" si="1128"/>
        <v>2.3287037037037037E-2</v>
      </c>
      <c r="J3428" s="54">
        <f t="shared" si="1129"/>
        <v>7.1652421652421651E-3</v>
      </c>
      <c r="K3428" s="50" t="s">
        <v>1997</v>
      </c>
      <c r="L3428" s="50" t="s">
        <v>1357</v>
      </c>
      <c r="M3428" s="55">
        <f t="shared" si="1130"/>
        <v>5.8151093439363866</v>
      </c>
      <c r="N3428" s="50">
        <v>154</v>
      </c>
      <c r="O3428" s="50" t="s">
        <v>184</v>
      </c>
      <c r="S3428" s="151">
        <f t="shared" si="1131"/>
        <v>0.18772934472934472</v>
      </c>
      <c r="T3428" s="151">
        <f t="shared" si="1132"/>
        <v>9.3864672364672358E-2</v>
      </c>
      <c r="V3428" s="393">
        <f t="shared" si="1143"/>
        <v>0</v>
      </c>
      <c r="W3428" s="393">
        <f t="shared" si="1144"/>
        <v>0</v>
      </c>
      <c r="X3428" s="53">
        <f t="shared" si="1133"/>
        <v>0.18772934472934472</v>
      </c>
      <c r="Y3428" s="53">
        <f t="shared" si="1134"/>
        <v>0.22411852472934471</v>
      </c>
      <c r="Z3428" s="53">
        <f t="shared" si="1135"/>
        <v>9.3864672364672358E-2</v>
      </c>
      <c r="AA3428" s="53">
        <f t="shared" si="1136"/>
        <v>0.11205926236467235</v>
      </c>
      <c r="AB3428" s="50">
        <f t="shared" si="1137"/>
        <v>1997</v>
      </c>
      <c r="AC3428" s="50">
        <f t="shared" si="1125"/>
        <v>2017</v>
      </c>
      <c r="AD3428" s="50">
        <f t="shared" si="1138"/>
        <v>10</v>
      </c>
      <c r="AE3428" s="56">
        <f t="shared" si="1139"/>
        <v>201710</v>
      </c>
      <c r="AF3428" s="56">
        <f t="shared" si="1127"/>
        <v>42</v>
      </c>
      <c r="AG3428" s="58">
        <f t="shared" si="1145"/>
        <v>1</v>
      </c>
      <c r="AH3428" s="56">
        <f t="shared" si="1140"/>
        <v>19</v>
      </c>
      <c r="AI3428" s="53">
        <f t="shared" si="1141"/>
        <v>0.20592393472934473</v>
      </c>
      <c r="AJ3428" s="56">
        <f t="shared" si="1142"/>
        <v>13.877499999999998</v>
      </c>
    </row>
    <row r="3429" spans="1:36" x14ac:dyDescent="0.25">
      <c r="A3429" s="50">
        <v>3345</v>
      </c>
      <c r="B3429" s="51">
        <v>43028</v>
      </c>
      <c r="C3429" s="75">
        <f t="shared" si="1126"/>
        <v>43028</v>
      </c>
      <c r="D3429" s="50" t="s">
        <v>1223</v>
      </c>
      <c r="E3429" s="50">
        <v>3.3</v>
      </c>
      <c r="F3429" s="50">
        <v>0</v>
      </c>
      <c r="G3429" s="50">
        <v>45</v>
      </c>
      <c r="H3429" s="50">
        <v>44</v>
      </c>
      <c r="I3429" s="53">
        <f t="shared" si="1128"/>
        <v>3.1759259259259258E-2</v>
      </c>
      <c r="J3429" s="54">
        <f t="shared" si="1129"/>
        <v>9.6240179573512906E-3</v>
      </c>
      <c r="K3429" s="50" t="s">
        <v>2011</v>
      </c>
      <c r="L3429" s="50" t="s">
        <v>1668</v>
      </c>
      <c r="M3429" s="55">
        <f t="shared" si="1130"/>
        <v>4.3294460641399448</v>
      </c>
      <c r="N3429" s="50">
        <v>151</v>
      </c>
      <c r="O3429" s="50" t="s">
        <v>255</v>
      </c>
      <c r="S3429" s="151">
        <f t="shared" si="1131"/>
        <v>0.25214927048260383</v>
      </c>
      <c r="T3429" s="151">
        <f t="shared" si="1132"/>
        <v>0.12607463524130191</v>
      </c>
      <c r="V3429" s="393">
        <f t="shared" si="1143"/>
        <v>0</v>
      </c>
      <c r="W3429" s="393">
        <f t="shared" si="1144"/>
        <v>0</v>
      </c>
      <c r="X3429" s="53">
        <f t="shared" si="1133"/>
        <v>0.25214927048260383</v>
      </c>
      <c r="Y3429" s="53">
        <f t="shared" si="1134"/>
        <v>0.28853845048260379</v>
      </c>
      <c r="Z3429" s="53">
        <f t="shared" si="1135"/>
        <v>0.12607463524130191</v>
      </c>
      <c r="AA3429" s="53">
        <f t="shared" si="1136"/>
        <v>0.1442692252413019</v>
      </c>
      <c r="AB3429" s="50">
        <f t="shared" si="1137"/>
        <v>3324</v>
      </c>
      <c r="AC3429" s="50">
        <f t="shared" ref="AC3429:AC3462" si="1146">YEAR(B3429)</f>
        <v>2017</v>
      </c>
      <c r="AD3429" s="50">
        <f t="shared" si="1138"/>
        <v>10</v>
      </c>
      <c r="AE3429" s="56">
        <f t="shared" si="1139"/>
        <v>201710</v>
      </c>
      <c r="AF3429" s="56">
        <f t="shared" si="1127"/>
        <v>42</v>
      </c>
      <c r="AG3429" s="58">
        <f t="shared" si="1145"/>
        <v>0</v>
      </c>
      <c r="AH3429" s="56">
        <f t="shared" si="1140"/>
        <v>20</v>
      </c>
      <c r="AI3429" s="53">
        <f t="shared" si="1141"/>
        <v>0.27034386048260384</v>
      </c>
      <c r="AJ3429" s="56">
        <f t="shared" si="1142"/>
        <v>14.090999999999998</v>
      </c>
    </row>
    <row r="3430" spans="1:36" ht="15.75" customHeight="1" x14ac:dyDescent="0.25">
      <c r="A3430" s="50">
        <v>3346</v>
      </c>
      <c r="B3430" s="51">
        <v>43030</v>
      </c>
      <c r="C3430" s="75">
        <f t="shared" si="1126"/>
        <v>43030</v>
      </c>
      <c r="D3430" s="50" t="s">
        <v>1223</v>
      </c>
      <c r="E3430" s="50">
        <v>33.71</v>
      </c>
      <c r="F3430" s="50">
        <v>9</v>
      </c>
      <c r="G3430" s="50">
        <v>38</v>
      </c>
      <c r="H3430" s="50">
        <v>14</v>
      </c>
      <c r="I3430" s="53">
        <f t="shared" si="1128"/>
        <v>0.40155092592592595</v>
      </c>
      <c r="J3430" s="54">
        <f t="shared" si="1129"/>
        <v>1.1911923047342805E-2</v>
      </c>
      <c r="K3430" s="50" t="s">
        <v>2011</v>
      </c>
      <c r="L3430" s="50" t="s">
        <v>1674</v>
      </c>
      <c r="M3430" s="55">
        <f t="shared" si="1130"/>
        <v>3.497895889779215</v>
      </c>
      <c r="N3430" s="50">
        <v>127</v>
      </c>
      <c r="O3430" s="50" t="s">
        <v>1968</v>
      </c>
      <c r="S3430" s="151">
        <f t="shared" si="1131"/>
        <v>0.31209238384038146</v>
      </c>
      <c r="T3430" s="151">
        <f t="shared" si="1132"/>
        <v>0.15604619192019073</v>
      </c>
      <c r="V3430" s="393">
        <f t="shared" si="1143"/>
        <v>0</v>
      </c>
      <c r="W3430" s="393">
        <f t="shared" si="1144"/>
        <v>0</v>
      </c>
      <c r="X3430" s="53">
        <f t="shared" si="1133"/>
        <v>0.31209238384038146</v>
      </c>
      <c r="Y3430" s="53">
        <f t="shared" si="1134"/>
        <v>0.34848156384038148</v>
      </c>
      <c r="Z3430" s="53">
        <f t="shared" si="1135"/>
        <v>0.15604619192019073</v>
      </c>
      <c r="AA3430" s="53">
        <f t="shared" si="1136"/>
        <v>0.17424078192019074</v>
      </c>
      <c r="AB3430" s="50">
        <f t="shared" si="1137"/>
        <v>3565</v>
      </c>
      <c r="AC3430" s="50">
        <f t="shared" si="1146"/>
        <v>2017</v>
      </c>
      <c r="AD3430" s="50">
        <f t="shared" si="1138"/>
        <v>10</v>
      </c>
      <c r="AE3430" s="56">
        <f t="shared" si="1139"/>
        <v>201710</v>
      </c>
      <c r="AF3430" s="56">
        <f t="shared" si="1127"/>
        <v>43</v>
      </c>
      <c r="AG3430" s="58">
        <f t="shared" si="1145"/>
        <v>1</v>
      </c>
      <c r="AH3430" s="56">
        <f t="shared" si="1140"/>
        <v>22</v>
      </c>
      <c r="AI3430" s="53">
        <f t="shared" si="1141"/>
        <v>0.33028697384038147</v>
      </c>
      <c r="AJ3430" s="56">
        <f t="shared" si="1142"/>
        <v>143.9417</v>
      </c>
    </row>
    <row r="3431" spans="1:36" x14ac:dyDescent="0.25">
      <c r="A3431" s="50">
        <v>3347</v>
      </c>
      <c r="B3431" s="51">
        <v>43035</v>
      </c>
      <c r="C3431" s="75">
        <f t="shared" si="1126"/>
        <v>43035</v>
      </c>
      <c r="D3431" s="50" t="s">
        <v>1224</v>
      </c>
      <c r="E3431" s="50">
        <v>10.199999999999999</v>
      </c>
      <c r="F3431" s="50">
        <v>1</v>
      </c>
      <c r="G3431" s="50">
        <v>2</v>
      </c>
      <c r="H3431" s="50">
        <v>27</v>
      </c>
      <c r="I3431" s="53">
        <f t="shared" si="1128"/>
        <v>4.3368055555555556E-2</v>
      </c>
      <c r="J3431" s="54">
        <f t="shared" si="1129"/>
        <v>4.2517701525054468E-3</v>
      </c>
      <c r="K3431" s="50" t="s">
        <v>324</v>
      </c>
      <c r="L3431" s="50" t="s">
        <v>315</v>
      </c>
      <c r="M3431" s="55">
        <f t="shared" si="1130"/>
        <v>9.7998398718975253</v>
      </c>
      <c r="N3431" s="50">
        <v>0</v>
      </c>
      <c r="O3431" s="50" t="s">
        <v>1968</v>
      </c>
      <c r="S3431" s="151">
        <f t="shared" si="1131"/>
        <v>0.47619825708061003</v>
      </c>
      <c r="T3431" s="151">
        <f t="shared" si="1132"/>
        <v>0.23809912854030502</v>
      </c>
      <c r="V3431" s="393">
        <f t="shared" si="1143"/>
        <v>0</v>
      </c>
      <c r="W3431" s="393">
        <f t="shared" si="1144"/>
        <v>0</v>
      </c>
      <c r="X3431" s="53">
        <f t="shared" si="1133"/>
        <v>0.1113963779956427</v>
      </c>
      <c r="Y3431" s="53">
        <f t="shared" si="1134"/>
        <v>0.14778555799564272</v>
      </c>
      <c r="Z3431" s="53">
        <f t="shared" si="1135"/>
        <v>5.5698188997821349E-2</v>
      </c>
      <c r="AA3431" s="53">
        <f t="shared" si="1136"/>
        <v>7.3892778997821359E-2</v>
      </c>
      <c r="AB3431" s="50">
        <f t="shared" si="1137"/>
        <v>933</v>
      </c>
      <c r="AC3431" s="50">
        <f t="shared" si="1146"/>
        <v>2017</v>
      </c>
      <c r="AD3431" s="50">
        <f t="shared" si="1138"/>
        <v>10</v>
      </c>
      <c r="AE3431" s="56">
        <f t="shared" si="1139"/>
        <v>201710</v>
      </c>
      <c r="AF3431" s="56">
        <f t="shared" si="1127"/>
        <v>43</v>
      </c>
      <c r="AG3431" s="58">
        <f t="shared" si="1145"/>
        <v>4</v>
      </c>
      <c r="AH3431" s="56">
        <f t="shared" si="1140"/>
        <v>27</v>
      </c>
      <c r="AI3431" s="53">
        <f t="shared" si="1141"/>
        <v>0.12959096799564271</v>
      </c>
      <c r="AJ3431" s="56">
        <f t="shared" si="1142"/>
        <v>10.199999999999999</v>
      </c>
    </row>
    <row r="3432" spans="1:36" x14ac:dyDescent="0.25">
      <c r="A3432" s="50">
        <v>3348</v>
      </c>
      <c r="B3432" s="51">
        <v>43041</v>
      </c>
      <c r="C3432" s="75">
        <f t="shared" si="1126"/>
        <v>43041</v>
      </c>
      <c r="D3432" s="50" t="s">
        <v>1223</v>
      </c>
      <c r="E3432" s="50">
        <v>3.2</v>
      </c>
      <c r="F3432" s="50">
        <v>0</v>
      </c>
      <c r="G3432" s="50">
        <v>35</v>
      </c>
      <c r="H3432" s="50">
        <v>8</v>
      </c>
      <c r="I3432" s="53">
        <f t="shared" si="1128"/>
        <v>2.4398148148148145E-2</v>
      </c>
      <c r="J3432" s="54">
        <f t="shared" si="1129"/>
        <v>7.6244212962962949E-3</v>
      </c>
      <c r="K3432" s="50" t="s">
        <v>1997</v>
      </c>
      <c r="L3432" s="50" t="s">
        <v>1357</v>
      </c>
      <c r="M3432" s="55">
        <f t="shared" si="1130"/>
        <v>5.4648956356736296</v>
      </c>
      <c r="N3432" s="50">
        <v>152</v>
      </c>
      <c r="O3432" s="50" t="s">
        <v>255</v>
      </c>
      <c r="S3432" s="151">
        <f t="shared" si="1131"/>
        <v>0.19975983796296293</v>
      </c>
      <c r="T3432" s="151">
        <f t="shared" si="1132"/>
        <v>9.9879918981481464E-2</v>
      </c>
      <c r="V3432" s="393">
        <f t="shared" si="1143"/>
        <v>0</v>
      </c>
      <c r="W3432" s="393">
        <f t="shared" si="1144"/>
        <v>0</v>
      </c>
      <c r="X3432" s="53">
        <f t="shared" si="1133"/>
        <v>0.19975983796296293</v>
      </c>
      <c r="Y3432" s="53">
        <f t="shared" si="1134"/>
        <v>0.23614901796296289</v>
      </c>
      <c r="Z3432" s="53">
        <f t="shared" si="1135"/>
        <v>9.9879918981481464E-2</v>
      </c>
      <c r="AA3432" s="53">
        <f t="shared" si="1136"/>
        <v>0.11807450898148145</v>
      </c>
      <c r="AB3432" s="50">
        <f t="shared" si="1137"/>
        <v>2494</v>
      </c>
      <c r="AC3432" s="50">
        <f t="shared" si="1146"/>
        <v>2017</v>
      </c>
      <c r="AD3432" s="50">
        <f t="shared" si="1138"/>
        <v>11</v>
      </c>
      <c r="AE3432" s="56">
        <f t="shared" si="1139"/>
        <v>201711</v>
      </c>
      <c r="AF3432" s="56">
        <f t="shared" si="1127"/>
        <v>44</v>
      </c>
      <c r="AG3432" s="58">
        <f t="shared" si="1145"/>
        <v>5</v>
      </c>
      <c r="AH3432" s="56">
        <f t="shared" si="1140"/>
        <v>2</v>
      </c>
      <c r="AI3432" s="53">
        <f t="shared" si="1141"/>
        <v>0.21795442796296291</v>
      </c>
      <c r="AJ3432" s="56">
        <f t="shared" si="1142"/>
        <v>13.664</v>
      </c>
    </row>
    <row r="3433" spans="1:36" ht="15.75" customHeight="1" x14ac:dyDescent="0.25">
      <c r="A3433" s="50">
        <v>3349</v>
      </c>
      <c r="B3433" s="51">
        <v>43042</v>
      </c>
      <c r="C3433" s="75">
        <f t="shared" si="1126"/>
        <v>43042</v>
      </c>
      <c r="D3433" s="50" t="s">
        <v>1224</v>
      </c>
      <c r="E3433" s="50">
        <v>17.100000000000001</v>
      </c>
      <c r="F3433" s="50">
        <v>1</v>
      </c>
      <c r="G3433" s="50">
        <v>19</v>
      </c>
      <c r="H3433" s="50">
        <v>5</v>
      </c>
      <c r="I3433" s="53">
        <f t="shared" si="1128"/>
        <v>5.4918981481481478E-2</v>
      </c>
      <c r="J3433" s="54">
        <f t="shared" si="1129"/>
        <v>3.211636343946285E-3</v>
      </c>
      <c r="K3433" s="50" t="s">
        <v>2022</v>
      </c>
      <c r="L3433" s="50" t="s">
        <v>315</v>
      </c>
      <c r="M3433" s="55">
        <f t="shared" si="1130"/>
        <v>12.973656480505808</v>
      </c>
      <c r="N3433" s="50">
        <v>0</v>
      </c>
      <c r="O3433" s="50" t="s">
        <v>255</v>
      </c>
      <c r="S3433" s="151">
        <f t="shared" si="1131"/>
        <v>0.35970327052198392</v>
      </c>
      <c r="T3433" s="151">
        <f t="shared" si="1132"/>
        <v>0.17985163526099196</v>
      </c>
      <c r="V3433" s="393">
        <f t="shared" si="1143"/>
        <v>0</v>
      </c>
      <c r="W3433" s="393">
        <f t="shared" si="1144"/>
        <v>0</v>
      </c>
      <c r="X3433" s="53">
        <f t="shared" si="1133"/>
        <v>8.4144872211392663E-2</v>
      </c>
      <c r="Y3433" s="53">
        <f t="shared" si="1134"/>
        <v>0.12053405221139267</v>
      </c>
      <c r="Z3433" s="53">
        <f t="shared" si="1135"/>
        <v>4.2072436105696331E-2</v>
      </c>
      <c r="AA3433" s="53">
        <f t="shared" si="1136"/>
        <v>6.0267026105696335E-2</v>
      </c>
      <c r="AB3433" s="50">
        <f t="shared" si="1137"/>
        <v>837</v>
      </c>
      <c r="AC3433" s="50">
        <f t="shared" si="1146"/>
        <v>2017</v>
      </c>
      <c r="AD3433" s="50">
        <f t="shared" si="1138"/>
        <v>11</v>
      </c>
      <c r="AE3433" s="56">
        <f t="shared" si="1139"/>
        <v>201711</v>
      </c>
      <c r="AF3433" s="56">
        <f t="shared" si="1127"/>
        <v>44</v>
      </c>
      <c r="AG3433" s="58">
        <f t="shared" si="1145"/>
        <v>0</v>
      </c>
      <c r="AH3433" s="56">
        <f t="shared" si="1140"/>
        <v>3</v>
      </c>
      <c r="AI3433" s="53">
        <f t="shared" si="1141"/>
        <v>0.10233946221139267</v>
      </c>
      <c r="AJ3433" s="56">
        <f t="shared" si="1142"/>
        <v>17.100000000000001</v>
      </c>
    </row>
    <row r="3434" spans="1:36" x14ac:dyDescent="0.25">
      <c r="A3434" s="50">
        <v>3350</v>
      </c>
      <c r="B3434" s="51">
        <v>43049</v>
      </c>
      <c r="C3434" s="75">
        <f t="shared" si="1126"/>
        <v>43049</v>
      </c>
      <c r="D3434" s="50" t="s">
        <v>1223</v>
      </c>
      <c r="E3434" s="50">
        <v>3.1</v>
      </c>
      <c r="F3434" s="50">
        <v>0</v>
      </c>
      <c r="G3434" s="50">
        <v>37</v>
      </c>
      <c r="H3434" s="50">
        <v>10</v>
      </c>
      <c r="I3434" s="53">
        <f t="shared" si="1128"/>
        <v>2.5810185185185183E-2</v>
      </c>
      <c r="J3434" s="54">
        <f t="shared" si="1129"/>
        <v>8.3258661887694128E-3</v>
      </c>
      <c r="K3434" s="50" t="s">
        <v>2011</v>
      </c>
      <c r="L3434" s="50" t="s">
        <v>1814</v>
      </c>
      <c r="M3434" s="55">
        <f t="shared" si="1130"/>
        <v>5.0044843049327401</v>
      </c>
      <c r="N3434" s="50">
        <v>139</v>
      </c>
      <c r="O3434" s="50" t="s">
        <v>255</v>
      </c>
      <c r="S3434" s="151">
        <f t="shared" si="1131"/>
        <v>0.21813769414575862</v>
      </c>
      <c r="T3434" s="151">
        <f t="shared" si="1132"/>
        <v>0.10906884707287931</v>
      </c>
      <c r="V3434" s="393">
        <f t="shared" si="1143"/>
        <v>0</v>
      </c>
      <c r="W3434" s="393">
        <f t="shared" si="1144"/>
        <v>0</v>
      </c>
      <c r="X3434" s="53">
        <f t="shared" si="1133"/>
        <v>0.21813769414575862</v>
      </c>
      <c r="Y3434" s="53">
        <f t="shared" si="1134"/>
        <v>0.25452687414575859</v>
      </c>
      <c r="Z3434" s="53">
        <f t="shared" si="1135"/>
        <v>0.10906884707287931</v>
      </c>
      <c r="AA3434" s="53">
        <f t="shared" si="1136"/>
        <v>0.12726343707287929</v>
      </c>
      <c r="AB3434" s="50">
        <f t="shared" si="1137"/>
        <v>3005</v>
      </c>
      <c r="AC3434" s="50">
        <f t="shared" si="1146"/>
        <v>2017</v>
      </c>
      <c r="AD3434" s="50">
        <f t="shared" si="1138"/>
        <v>11</v>
      </c>
      <c r="AE3434" s="56">
        <f t="shared" si="1139"/>
        <v>201711</v>
      </c>
      <c r="AF3434" s="56">
        <f t="shared" si="1127"/>
        <v>45</v>
      </c>
      <c r="AG3434" s="58">
        <f t="shared" si="1145"/>
        <v>6</v>
      </c>
      <c r="AH3434" s="56">
        <f t="shared" si="1140"/>
        <v>10</v>
      </c>
      <c r="AI3434" s="53">
        <f t="shared" si="1141"/>
        <v>0.2363322841457586</v>
      </c>
      <c r="AJ3434" s="56">
        <f t="shared" si="1142"/>
        <v>13.236999999999998</v>
      </c>
    </row>
    <row r="3435" spans="1:36" x14ac:dyDescent="0.25">
      <c r="A3435" s="50">
        <v>3351</v>
      </c>
      <c r="B3435" s="51">
        <v>43055</v>
      </c>
      <c r="C3435" s="75">
        <f t="shared" si="1126"/>
        <v>43055</v>
      </c>
      <c r="D3435" s="50" t="s">
        <v>1223</v>
      </c>
      <c r="E3435" s="50">
        <v>1</v>
      </c>
      <c r="F3435" s="50">
        <v>0</v>
      </c>
      <c r="G3435" s="50">
        <v>9</v>
      </c>
      <c r="H3435" s="50">
        <v>27</v>
      </c>
      <c r="I3435" s="53">
        <f t="shared" si="1128"/>
        <v>6.5624999999999998E-3</v>
      </c>
      <c r="J3435" s="54">
        <f t="shared" si="1129"/>
        <v>6.5624999999999998E-3</v>
      </c>
      <c r="K3435" s="50" t="s">
        <v>1997</v>
      </c>
      <c r="L3435" s="50" t="s">
        <v>1048</v>
      </c>
      <c r="M3435" s="55">
        <f t="shared" si="1130"/>
        <v>6.3492063492063542</v>
      </c>
      <c r="N3435" s="50">
        <v>139</v>
      </c>
      <c r="O3435" s="50" t="s">
        <v>253</v>
      </c>
      <c r="S3435" s="151">
        <f t="shared" si="1131"/>
        <v>0.17193749999999999</v>
      </c>
      <c r="T3435" s="151">
        <f t="shared" si="1132"/>
        <v>8.5968749999999997E-2</v>
      </c>
      <c r="V3435" s="393">
        <f t="shared" si="1143"/>
        <v>0</v>
      </c>
      <c r="W3435" s="393">
        <f t="shared" si="1144"/>
        <v>0</v>
      </c>
      <c r="X3435" s="53">
        <f t="shared" si="1133"/>
        <v>0.17193749999999999</v>
      </c>
      <c r="Y3435" s="53">
        <f t="shared" si="1134"/>
        <v>0.20832667999999996</v>
      </c>
      <c r="Z3435" s="53">
        <f t="shared" si="1135"/>
        <v>8.5968749999999997E-2</v>
      </c>
      <c r="AA3435" s="53">
        <f t="shared" si="1136"/>
        <v>0.10416333999999998</v>
      </c>
      <c r="AB3435" s="50">
        <f t="shared" si="1137"/>
        <v>1258</v>
      </c>
      <c r="AC3435" s="50">
        <f t="shared" si="1146"/>
        <v>2017</v>
      </c>
      <c r="AD3435" s="50">
        <f t="shared" si="1138"/>
        <v>11</v>
      </c>
      <c r="AE3435" s="56">
        <f t="shared" si="1139"/>
        <v>201711</v>
      </c>
      <c r="AF3435" s="56">
        <f t="shared" si="1127"/>
        <v>46</v>
      </c>
      <c r="AG3435" s="58">
        <f t="shared" si="1145"/>
        <v>5</v>
      </c>
      <c r="AH3435" s="56">
        <f t="shared" si="1140"/>
        <v>16</v>
      </c>
      <c r="AI3435" s="53">
        <f t="shared" si="1141"/>
        <v>0.19013208999999998</v>
      </c>
      <c r="AJ3435" s="56">
        <f t="shared" si="1142"/>
        <v>4.2699999999999996</v>
      </c>
    </row>
    <row r="3436" spans="1:36" ht="15.75" customHeight="1" x14ac:dyDescent="0.25">
      <c r="A3436" s="50">
        <v>3352</v>
      </c>
      <c r="B3436" s="51">
        <v>43056</v>
      </c>
      <c r="C3436" s="75">
        <f t="shared" si="1126"/>
        <v>43056</v>
      </c>
      <c r="D3436" s="50" t="s">
        <v>1223</v>
      </c>
      <c r="E3436" s="50">
        <v>3</v>
      </c>
      <c r="F3436" s="50">
        <v>0</v>
      </c>
      <c r="G3436" s="50">
        <v>38</v>
      </c>
      <c r="H3436" s="50">
        <v>24</v>
      </c>
      <c r="I3436" s="53">
        <f t="shared" si="1128"/>
        <v>2.6666666666666668E-2</v>
      </c>
      <c r="J3436" s="54">
        <f t="shared" si="1129"/>
        <v>8.8888888888888889E-3</v>
      </c>
      <c r="K3436" s="50" t="s">
        <v>2011</v>
      </c>
      <c r="L3436" s="50" t="s">
        <v>1814</v>
      </c>
      <c r="M3436" s="55">
        <f t="shared" si="1130"/>
        <v>4.6875000000000036</v>
      </c>
      <c r="N3436" s="50">
        <v>139</v>
      </c>
      <c r="O3436" s="50" t="s">
        <v>255</v>
      </c>
      <c r="S3436" s="151">
        <f t="shared" si="1131"/>
        <v>0.2328888888888889</v>
      </c>
      <c r="T3436" s="151">
        <f t="shared" si="1132"/>
        <v>0.11644444444444445</v>
      </c>
      <c r="V3436" s="393">
        <f t="shared" si="1143"/>
        <v>0</v>
      </c>
      <c r="W3436" s="393">
        <f t="shared" si="1144"/>
        <v>0</v>
      </c>
      <c r="X3436" s="53">
        <f t="shared" si="1133"/>
        <v>0.2328888888888889</v>
      </c>
      <c r="Y3436" s="53">
        <f t="shared" si="1134"/>
        <v>0.26927806888888889</v>
      </c>
      <c r="Z3436" s="53">
        <f t="shared" si="1135"/>
        <v>0.11644444444444445</v>
      </c>
      <c r="AA3436" s="53">
        <f t="shared" si="1136"/>
        <v>0.13463903444444444</v>
      </c>
      <c r="AB3436" s="50">
        <f t="shared" si="1137"/>
        <v>3201</v>
      </c>
      <c r="AC3436" s="50">
        <f t="shared" si="1146"/>
        <v>2017</v>
      </c>
      <c r="AD3436" s="50">
        <f t="shared" si="1138"/>
        <v>11</v>
      </c>
      <c r="AE3436" s="56">
        <f t="shared" si="1139"/>
        <v>201711</v>
      </c>
      <c r="AF3436" s="56">
        <f t="shared" si="1127"/>
        <v>46</v>
      </c>
      <c r="AG3436" s="58">
        <f t="shared" si="1145"/>
        <v>0</v>
      </c>
      <c r="AH3436" s="56">
        <f t="shared" si="1140"/>
        <v>17</v>
      </c>
      <c r="AI3436" s="53">
        <f t="shared" si="1141"/>
        <v>0.25108347888888888</v>
      </c>
      <c r="AJ3436" s="56">
        <f t="shared" si="1142"/>
        <v>12.809999999999999</v>
      </c>
    </row>
    <row r="3437" spans="1:36" ht="15.75" customHeight="1" x14ac:dyDescent="0.25">
      <c r="A3437" s="50">
        <v>3405</v>
      </c>
      <c r="B3437" s="51">
        <v>43057</v>
      </c>
      <c r="C3437" s="75">
        <f t="shared" si="1126"/>
        <v>43057</v>
      </c>
      <c r="D3437" s="50" t="s">
        <v>1225</v>
      </c>
      <c r="E3437" s="50">
        <v>1</v>
      </c>
      <c r="F3437" s="50">
        <v>0</v>
      </c>
      <c r="G3437" s="50">
        <v>30</v>
      </c>
      <c r="H3437" s="50">
        <v>33</v>
      </c>
      <c r="I3437" s="53">
        <f t="shared" si="1128"/>
        <v>2.1215277777777777E-2</v>
      </c>
      <c r="J3437" s="54">
        <f t="shared" si="1129"/>
        <v>2.1215277777777777E-2</v>
      </c>
      <c r="K3437" s="50" t="s">
        <v>781</v>
      </c>
      <c r="L3437" s="50" t="s">
        <v>1304</v>
      </c>
      <c r="M3437" s="55">
        <f t="shared" si="1130"/>
        <v>1.9639934533551571</v>
      </c>
      <c r="N3437" s="50">
        <v>0</v>
      </c>
      <c r="O3437" s="50" t="s">
        <v>253</v>
      </c>
      <c r="S3437" s="151">
        <f t="shared" si="1131"/>
        <v>5.0916666666666666E-2</v>
      </c>
      <c r="T3437" s="151">
        <f t="shared" si="1132"/>
        <v>2.5458333333333333E-2</v>
      </c>
      <c r="V3437" s="393">
        <f t="shared" si="1143"/>
        <v>0</v>
      </c>
      <c r="W3437" s="393">
        <f t="shared" si="1144"/>
        <v>0</v>
      </c>
      <c r="X3437" s="53">
        <f t="shared" si="1133"/>
        <v>0.55584027777777778</v>
      </c>
      <c r="Y3437" s="53">
        <f t="shared" si="1134"/>
        <v>0.59222945777777769</v>
      </c>
      <c r="Z3437" s="53">
        <f t="shared" si="1135"/>
        <v>0.27792013888888889</v>
      </c>
      <c r="AA3437" s="53">
        <f t="shared" si="1136"/>
        <v>0.29611472888888885</v>
      </c>
      <c r="AB3437" s="50">
        <f t="shared" si="1137"/>
        <v>3648</v>
      </c>
      <c r="AC3437" s="50">
        <f t="shared" si="1146"/>
        <v>2017</v>
      </c>
      <c r="AD3437" s="50">
        <f t="shared" si="1138"/>
        <v>11</v>
      </c>
      <c r="AE3437" s="56">
        <f t="shared" si="1139"/>
        <v>201711</v>
      </c>
      <c r="AF3437" s="56">
        <f t="shared" si="1127"/>
        <v>46</v>
      </c>
      <c r="AG3437" s="58">
        <f t="shared" si="1145"/>
        <v>0</v>
      </c>
      <c r="AH3437" s="56">
        <f t="shared" si="1140"/>
        <v>18</v>
      </c>
      <c r="AI3437" s="53">
        <f t="shared" si="1141"/>
        <v>0.57403486777777779</v>
      </c>
      <c r="AJ3437" s="56">
        <f t="shared" si="1142"/>
        <v>46.7</v>
      </c>
    </row>
    <row r="3438" spans="1:36" x14ac:dyDescent="0.25">
      <c r="A3438" s="50">
        <v>3406</v>
      </c>
      <c r="B3438" s="51">
        <v>43059</v>
      </c>
      <c r="C3438" s="75">
        <f t="shared" si="1126"/>
        <v>43059</v>
      </c>
      <c r="D3438" s="50" t="s">
        <v>1223</v>
      </c>
      <c r="E3438" s="50">
        <v>3.1</v>
      </c>
      <c r="F3438" s="50">
        <v>0</v>
      </c>
      <c r="G3438" s="50">
        <v>32</v>
      </c>
      <c r="H3438" s="50">
        <v>14</v>
      </c>
      <c r="I3438" s="53">
        <f t="shared" si="1128"/>
        <v>2.238425925925926E-2</v>
      </c>
      <c r="J3438" s="54">
        <f t="shared" si="1129"/>
        <v>7.2207287933094381E-3</v>
      </c>
      <c r="K3438" s="50" t="s">
        <v>2011</v>
      </c>
      <c r="L3438" s="50" t="s">
        <v>1536</v>
      </c>
      <c r="M3438" s="55">
        <f t="shared" si="1130"/>
        <v>5.7704239917269957</v>
      </c>
      <c r="N3438" s="50">
        <v>165</v>
      </c>
      <c r="O3438" s="50" t="s">
        <v>1968</v>
      </c>
      <c r="R3438" s="50" t="s">
        <v>1684</v>
      </c>
      <c r="S3438" s="151">
        <f t="shared" si="1131"/>
        <v>0.18918309438470726</v>
      </c>
      <c r="T3438" s="151">
        <f t="shared" si="1132"/>
        <v>9.4591547192353631E-2</v>
      </c>
      <c r="V3438" s="393">
        <f t="shared" si="1143"/>
        <v>0</v>
      </c>
      <c r="W3438" s="393">
        <f t="shared" si="1144"/>
        <v>0</v>
      </c>
      <c r="X3438" s="53">
        <f t="shared" si="1133"/>
        <v>0.18918309438470726</v>
      </c>
      <c r="Y3438" s="53">
        <f t="shared" si="1134"/>
        <v>0.22557227438470728</v>
      </c>
      <c r="Z3438" s="53">
        <f t="shared" si="1135"/>
        <v>9.4591547192353631E-2</v>
      </c>
      <c r="AA3438" s="53">
        <f t="shared" si="1136"/>
        <v>0.11278613719235364</v>
      </c>
      <c r="AB3438" s="50">
        <f t="shared" si="1137"/>
        <v>2068</v>
      </c>
      <c r="AC3438" s="50">
        <f t="shared" si="1146"/>
        <v>2017</v>
      </c>
      <c r="AD3438" s="50">
        <f t="shared" si="1138"/>
        <v>11</v>
      </c>
      <c r="AE3438" s="56">
        <f t="shared" si="1139"/>
        <v>201711</v>
      </c>
      <c r="AF3438" s="56">
        <f t="shared" si="1127"/>
        <v>47</v>
      </c>
      <c r="AG3438" s="58">
        <f t="shared" si="1145"/>
        <v>1</v>
      </c>
      <c r="AH3438" s="56">
        <f t="shared" si="1140"/>
        <v>20</v>
      </c>
      <c r="AI3438" s="53">
        <f t="shared" si="1141"/>
        <v>0.20737768438470727</v>
      </c>
      <c r="AJ3438" s="56">
        <f t="shared" si="1142"/>
        <v>13.236999999999998</v>
      </c>
    </row>
    <row r="3439" spans="1:36" ht="15.75" customHeight="1" x14ac:dyDescent="0.25">
      <c r="A3439" s="50">
        <v>3407</v>
      </c>
      <c r="B3439" s="51">
        <v>43060</v>
      </c>
      <c r="C3439" s="75">
        <f t="shared" si="1126"/>
        <v>43060</v>
      </c>
      <c r="D3439" s="50" t="s">
        <v>1223</v>
      </c>
      <c r="E3439" s="50">
        <v>3</v>
      </c>
      <c r="F3439" s="50">
        <v>0</v>
      </c>
      <c r="G3439" s="50">
        <v>30</v>
      </c>
      <c r="H3439" s="50">
        <v>0</v>
      </c>
      <c r="I3439" s="53">
        <f t="shared" si="1128"/>
        <v>2.0833333333333332E-2</v>
      </c>
      <c r="J3439" s="54">
        <f t="shared" si="1129"/>
        <v>6.9444444444444441E-3</v>
      </c>
      <c r="K3439" s="50" t="s">
        <v>2011</v>
      </c>
      <c r="L3439" s="50" t="s">
        <v>17</v>
      </c>
      <c r="M3439" s="55">
        <f t="shared" si="1130"/>
        <v>6.0000000000000053</v>
      </c>
      <c r="N3439" s="50">
        <v>147</v>
      </c>
      <c r="O3439" s="50" t="s">
        <v>253</v>
      </c>
      <c r="S3439" s="151">
        <f t="shared" si="1131"/>
        <v>0.18194444444444444</v>
      </c>
      <c r="T3439" s="151">
        <f t="shared" si="1132"/>
        <v>9.0972222222222218E-2</v>
      </c>
      <c r="V3439" s="393">
        <f t="shared" si="1143"/>
        <v>0</v>
      </c>
      <c r="W3439" s="393">
        <f t="shared" si="1144"/>
        <v>0</v>
      </c>
      <c r="X3439" s="53">
        <f t="shared" si="1133"/>
        <v>0.18194444444444444</v>
      </c>
      <c r="Y3439" s="53">
        <f t="shared" si="1134"/>
        <v>0.21833362444444443</v>
      </c>
      <c r="Z3439" s="53">
        <f t="shared" si="1135"/>
        <v>9.0972222222222218E-2</v>
      </c>
      <c r="AA3439" s="53">
        <f t="shared" si="1136"/>
        <v>0.10916681222222221</v>
      </c>
      <c r="AB3439" s="50">
        <f t="shared" si="1137"/>
        <v>1699</v>
      </c>
      <c r="AC3439" s="50">
        <f t="shared" si="1146"/>
        <v>2017</v>
      </c>
      <c r="AD3439" s="50">
        <f t="shared" si="1138"/>
        <v>11</v>
      </c>
      <c r="AE3439" s="56">
        <f t="shared" si="1139"/>
        <v>201711</v>
      </c>
      <c r="AF3439" s="56">
        <f t="shared" si="1127"/>
        <v>47</v>
      </c>
      <c r="AG3439" s="58">
        <f t="shared" si="1145"/>
        <v>0</v>
      </c>
      <c r="AH3439" s="56">
        <f t="shared" si="1140"/>
        <v>21</v>
      </c>
      <c r="AI3439" s="53">
        <f t="shared" si="1141"/>
        <v>0.20013903444444442</v>
      </c>
      <c r="AJ3439" s="56">
        <f t="shared" si="1142"/>
        <v>12.809999999999999</v>
      </c>
    </row>
    <row r="3440" spans="1:36" x14ac:dyDescent="0.25">
      <c r="A3440" s="50">
        <v>3408</v>
      </c>
      <c r="B3440" s="51">
        <v>43065</v>
      </c>
      <c r="C3440" s="75">
        <f t="shared" si="1126"/>
        <v>43065</v>
      </c>
      <c r="D3440" s="50" t="s">
        <v>1223</v>
      </c>
      <c r="E3440" s="50">
        <v>5.2</v>
      </c>
      <c r="F3440" s="50">
        <v>0</v>
      </c>
      <c r="G3440" s="50">
        <v>56</v>
      </c>
      <c r="H3440" s="50">
        <v>50</v>
      </c>
      <c r="I3440" s="53">
        <f t="shared" si="1128"/>
        <v>3.9467592592592596E-2</v>
      </c>
      <c r="J3440" s="54">
        <f t="shared" si="1129"/>
        <v>7.5899216524216526E-3</v>
      </c>
      <c r="K3440" s="50" t="s">
        <v>2011</v>
      </c>
      <c r="L3440" s="50" t="s">
        <v>2041</v>
      </c>
      <c r="M3440" s="55">
        <f t="shared" si="1130"/>
        <v>5.4897360703812357</v>
      </c>
      <c r="N3440" s="50">
        <v>163</v>
      </c>
      <c r="O3440" s="50" t="s">
        <v>1968</v>
      </c>
      <c r="S3440" s="151">
        <f t="shared" si="1131"/>
        <v>0.1988559472934473</v>
      </c>
      <c r="T3440" s="151">
        <f t="shared" si="1132"/>
        <v>9.942797364672365E-2</v>
      </c>
      <c r="V3440" s="393">
        <f t="shared" si="1143"/>
        <v>0</v>
      </c>
      <c r="W3440" s="393">
        <f t="shared" si="1144"/>
        <v>0</v>
      </c>
      <c r="X3440" s="53">
        <f t="shared" si="1133"/>
        <v>0.1988559472934473</v>
      </c>
      <c r="Y3440" s="53">
        <f t="shared" si="1134"/>
        <v>0.23524512729344729</v>
      </c>
      <c r="Z3440" s="53">
        <f t="shared" si="1135"/>
        <v>9.942797364672365E-2</v>
      </c>
      <c r="AA3440" s="53">
        <f t="shared" si="1136"/>
        <v>0.11762256364672365</v>
      </c>
      <c r="AB3440" s="50">
        <f t="shared" si="1137"/>
        <v>2467</v>
      </c>
      <c r="AC3440" s="50">
        <f t="shared" si="1146"/>
        <v>2017</v>
      </c>
      <c r="AD3440" s="50">
        <f t="shared" si="1138"/>
        <v>11</v>
      </c>
      <c r="AE3440" s="56">
        <f t="shared" si="1139"/>
        <v>201711</v>
      </c>
      <c r="AF3440" s="56">
        <f t="shared" si="1127"/>
        <v>48</v>
      </c>
      <c r="AG3440" s="58">
        <f t="shared" si="1145"/>
        <v>4</v>
      </c>
      <c r="AH3440" s="56">
        <f t="shared" si="1140"/>
        <v>26</v>
      </c>
      <c r="AI3440" s="53">
        <f t="shared" si="1141"/>
        <v>0.21705053729344731</v>
      </c>
      <c r="AJ3440" s="56">
        <f t="shared" si="1142"/>
        <v>22.203999999999997</v>
      </c>
    </row>
    <row r="3441" spans="1:36" x14ac:dyDescent="0.25">
      <c r="A3441" s="50">
        <v>3409</v>
      </c>
      <c r="B3441" s="51">
        <v>43067</v>
      </c>
      <c r="C3441" s="75">
        <f t="shared" si="1126"/>
        <v>43067</v>
      </c>
      <c r="D3441" s="50" t="s">
        <v>1223</v>
      </c>
      <c r="E3441" s="50">
        <v>3.25</v>
      </c>
      <c r="F3441" s="50">
        <v>0</v>
      </c>
      <c r="G3441" s="50">
        <v>33</v>
      </c>
      <c r="H3441" s="50">
        <v>37</v>
      </c>
      <c r="I3441" s="53">
        <f t="shared" si="1128"/>
        <v>2.3344907407407408E-2</v>
      </c>
      <c r="J3441" s="54">
        <f t="shared" si="1129"/>
        <v>7.1830484330484331E-3</v>
      </c>
      <c r="K3441" s="50" t="s">
        <v>1997</v>
      </c>
      <c r="L3441" s="50" t="s">
        <v>1357</v>
      </c>
      <c r="M3441" s="55">
        <f t="shared" si="1130"/>
        <v>5.80069410014874</v>
      </c>
      <c r="N3441" s="50">
        <v>149</v>
      </c>
      <c r="O3441" s="50" t="s">
        <v>1968</v>
      </c>
      <c r="S3441" s="151">
        <f t="shared" si="1131"/>
        <v>0.18819586894586895</v>
      </c>
      <c r="T3441" s="151">
        <f t="shared" si="1132"/>
        <v>9.4097934472934477E-2</v>
      </c>
      <c r="V3441" s="393">
        <f t="shared" si="1143"/>
        <v>0</v>
      </c>
      <c r="W3441" s="393">
        <f t="shared" si="1144"/>
        <v>0</v>
      </c>
      <c r="X3441" s="53">
        <f t="shared" si="1133"/>
        <v>0.18819586894586895</v>
      </c>
      <c r="Y3441" s="53">
        <f t="shared" si="1134"/>
        <v>0.22458504894586895</v>
      </c>
      <c r="Z3441" s="53">
        <f t="shared" si="1135"/>
        <v>9.4097934472934477E-2</v>
      </c>
      <c r="AA3441" s="53">
        <f t="shared" si="1136"/>
        <v>0.11229252447293447</v>
      </c>
      <c r="AB3441" s="50">
        <f t="shared" si="1137"/>
        <v>2018</v>
      </c>
      <c r="AC3441" s="50">
        <f t="shared" si="1146"/>
        <v>2017</v>
      </c>
      <c r="AD3441" s="50">
        <f t="shared" si="1138"/>
        <v>11</v>
      </c>
      <c r="AE3441" s="56">
        <f t="shared" si="1139"/>
        <v>201711</v>
      </c>
      <c r="AF3441" s="56">
        <f t="shared" si="1127"/>
        <v>48</v>
      </c>
      <c r="AG3441" s="58">
        <f t="shared" si="1145"/>
        <v>1</v>
      </c>
      <c r="AH3441" s="56">
        <f t="shared" si="1140"/>
        <v>28</v>
      </c>
      <c r="AI3441" s="53">
        <f t="shared" si="1141"/>
        <v>0.20639045894586894</v>
      </c>
      <c r="AJ3441" s="56">
        <f t="shared" si="1142"/>
        <v>13.877499999999998</v>
      </c>
    </row>
    <row r="3442" spans="1:36" ht="15.75" customHeight="1" x14ac:dyDescent="0.25">
      <c r="A3442" s="50">
        <v>3410</v>
      </c>
      <c r="B3442" s="51">
        <v>43067</v>
      </c>
      <c r="C3442" s="75">
        <f t="shared" ref="C3442:C3462" si="1147">B3442</f>
        <v>43067</v>
      </c>
      <c r="D3442" s="50" t="s">
        <v>1225</v>
      </c>
      <c r="E3442" s="50">
        <v>1</v>
      </c>
      <c r="F3442" s="50">
        <v>0</v>
      </c>
      <c r="G3442" s="50">
        <v>32</v>
      </c>
      <c r="H3442" s="50">
        <v>38</v>
      </c>
      <c r="I3442" s="53">
        <f t="shared" si="1128"/>
        <v>2.2662037037037036E-2</v>
      </c>
      <c r="J3442" s="54">
        <f t="shared" si="1129"/>
        <v>2.2662037037037036E-2</v>
      </c>
      <c r="K3442" s="50" t="s">
        <v>781</v>
      </c>
      <c r="L3442" s="50" t="s">
        <v>1304</v>
      </c>
      <c r="M3442" s="55">
        <f t="shared" si="1130"/>
        <v>1.8386108273748738</v>
      </c>
      <c r="N3442" s="50">
        <v>0</v>
      </c>
      <c r="O3442" s="50" t="s">
        <v>253</v>
      </c>
      <c r="S3442" s="151">
        <f t="shared" si="1131"/>
        <v>5.4388888888888882E-2</v>
      </c>
      <c r="T3442" s="151">
        <f t="shared" si="1132"/>
        <v>2.7194444444444441E-2</v>
      </c>
      <c r="V3442" s="393">
        <f t="shared" si="1143"/>
        <v>0</v>
      </c>
      <c r="W3442" s="393">
        <f t="shared" si="1144"/>
        <v>0</v>
      </c>
      <c r="X3442" s="53">
        <f t="shared" si="1133"/>
        <v>0.59374537037037034</v>
      </c>
      <c r="Y3442" s="53">
        <f t="shared" si="1134"/>
        <v>0.63013455037037025</v>
      </c>
      <c r="Z3442" s="53">
        <f t="shared" si="1135"/>
        <v>0.29687268518518517</v>
      </c>
      <c r="AA3442" s="53">
        <f t="shared" si="1136"/>
        <v>0.31506727518518512</v>
      </c>
      <c r="AB3442" s="50">
        <f t="shared" si="1137"/>
        <v>3697</v>
      </c>
      <c r="AC3442" s="50">
        <f t="shared" si="1146"/>
        <v>2017</v>
      </c>
      <c r="AD3442" s="50">
        <f t="shared" si="1138"/>
        <v>11</v>
      </c>
      <c r="AE3442" s="56">
        <f t="shared" si="1139"/>
        <v>201711</v>
      </c>
      <c r="AF3442" s="56">
        <f t="shared" si="1127"/>
        <v>48</v>
      </c>
      <c r="AG3442" s="58">
        <f t="shared" si="1145"/>
        <v>0</v>
      </c>
      <c r="AH3442" s="56">
        <f t="shared" si="1140"/>
        <v>28</v>
      </c>
      <c r="AI3442" s="53">
        <f t="shared" si="1141"/>
        <v>0.61193996037037035</v>
      </c>
      <c r="AJ3442" s="56">
        <f t="shared" si="1142"/>
        <v>46.7</v>
      </c>
    </row>
    <row r="3443" spans="1:36" x14ac:dyDescent="0.25">
      <c r="A3443" s="50">
        <v>3411</v>
      </c>
      <c r="B3443" s="51">
        <v>43068</v>
      </c>
      <c r="C3443" s="75">
        <f t="shared" si="1147"/>
        <v>43068</v>
      </c>
      <c r="D3443" s="50" t="s">
        <v>1223</v>
      </c>
      <c r="E3443" s="50">
        <v>3.25</v>
      </c>
      <c r="F3443" s="50">
        <v>0</v>
      </c>
      <c r="G3443" s="50">
        <v>34</v>
      </c>
      <c r="H3443" s="50">
        <v>2</v>
      </c>
      <c r="I3443" s="53">
        <f t="shared" si="1128"/>
        <v>2.3634259259259258E-2</v>
      </c>
      <c r="J3443" s="54">
        <f t="shared" si="1129"/>
        <v>7.2720797720797715E-3</v>
      </c>
      <c r="K3443" s="50" t="s">
        <v>1997</v>
      </c>
      <c r="L3443" s="50" t="s">
        <v>1357</v>
      </c>
      <c r="M3443" s="55">
        <f t="shared" si="1130"/>
        <v>5.7296767874632764</v>
      </c>
      <c r="N3443" s="50">
        <v>148</v>
      </c>
      <c r="O3443" s="50" t="s">
        <v>1968</v>
      </c>
      <c r="S3443" s="151">
        <f t="shared" si="1131"/>
        <v>0.19052849002849001</v>
      </c>
      <c r="T3443" s="151">
        <f t="shared" si="1132"/>
        <v>9.5264245014245005E-2</v>
      </c>
      <c r="V3443" s="393">
        <f t="shared" si="1143"/>
        <v>0</v>
      </c>
      <c r="W3443" s="393">
        <f t="shared" si="1144"/>
        <v>0</v>
      </c>
      <c r="X3443" s="53">
        <f t="shared" si="1133"/>
        <v>0.19052849002849001</v>
      </c>
      <c r="Y3443" s="53">
        <f t="shared" si="1134"/>
        <v>0.22691767002849</v>
      </c>
      <c r="Z3443" s="53">
        <f t="shared" si="1135"/>
        <v>9.5264245014245005E-2</v>
      </c>
      <c r="AA3443" s="53">
        <f t="shared" si="1136"/>
        <v>0.113458835014245</v>
      </c>
      <c r="AB3443" s="50">
        <f t="shared" si="1137"/>
        <v>2127</v>
      </c>
      <c r="AC3443" s="50">
        <f t="shared" si="1146"/>
        <v>2017</v>
      </c>
      <c r="AD3443" s="50">
        <f t="shared" si="1138"/>
        <v>11</v>
      </c>
      <c r="AE3443" s="56">
        <f t="shared" si="1139"/>
        <v>201711</v>
      </c>
      <c r="AF3443" s="56">
        <f t="shared" ref="AF3443:AF3462" si="1148">WEEKNUM(B3443,1)</f>
        <v>48</v>
      </c>
      <c r="AG3443" s="58">
        <f t="shared" si="1145"/>
        <v>0</v>
      </c>
      <c r="AH3443" s="56">
        <f t="shared" si="1140"/>
        <v>29</v>
      </c>
      <c r="AI3443" s="53">
        <f t="shared" si="1141"/>
        <v>0.20872308002848999</v>
      </c>
      <c r="AJ3443" s="56">
        <f t="shared" si="1142"/>
        <v>13.877499999999998</v>
      </c>
    </row>
    <row r="3444" spans="1:36" x14ac:dyDescent="0.25">
      <c r="A3444" s="50">
        <v>3412</v>
      </c>
      <c r="B3444" s="51">
        <v>43069</v>
      </c>
      <c r="C3444" s="75">
        <f t="shared" si="1147"/>
        <v>43069</v>
      </c>
      <c r="D3444" s="50" t="s">
        <v>1223</v>
      </c>
      <c r="E3444" s="50">
        <v>3</v>
      </c>
      <c r="F3444" s="50">
        <v>0</v>
      </c>
      <c r="G3444" s="50">
        <v>31</v>
      </c>
      <c r="H3444" s="50">
        <v>7</v>
      </c>
      <c r="I3444" s="53">
        <f t="shared" si="1128"/>
        <v>2.1608796296296296E-2</v>
      </c>
      <c r="J3444" s="54">
        <f t="shared" si="1129"/>
        <v>7.202932098765432E-3</v>
      </c>
      <c r="K3444" s="50" t="s">
        <v>1997</v>
      </c>
      <c r="L3444" s="50" t="s">
        <v>1290</v>
      </c>
      <c r="M3444" s="55">
        <f t="shared" si="1130"/>
        <v>5.7846813069094853</v>
      </c>
      <c r="N3444" s="50">
        <v>146</v>
      </c>
      <c r="O3444" s="50" t="s">
        <v>1968</v>
      </c>
      <c r="S3444" s="151">
        <f t="shared" si="1131"/>
        <v>0.18871682098765433</v>
      </c>
      <c r="T3444" s="151">
        <f t="shared" si="1132"/>
        <v>9.4358410493827163E-2</v>
      </c>
      <c r="V3444" s="393">
        <f t="shared" si="1143"/>
        <v>0</v>
      </c>
      <c r="W3444" s="393">
        <f t="shared" si="1144"/>
        <v>0</v>
      </c>
      <c r="X3444" s="53">
        <f t="shared" si="1133"/>
        <v>0.18871682098765433</v>
      </c>
      <c r="Y3444" s="53">
        <f t="shared" si="1134"/>
        <v>0.22510600098765432</v>
      </c>
      <c r="Z3444" s="53">
        <f t="shared" si="1135"/>
        <v>9.4358410493827163E-2</v>
      </c>
      <c r="AA3444" s="53">
        <f t="shared" si="1136"/>
        <v>0.11255300049382716</v>
      </c>
      <c r="AB3444" s="50">
        <f t="shared" si="1137"/>
        <v>2046</v>
      </c>
      <c r="AC3444" s="50">
        <f t="shared" si="1146"/>
        <v>2017</v>
      </c>
      <c r="AD3444" s="50">
        <f t="shared" si="1138"/>
        <v>11</v>
      </c>
      <c r="AE3444" s="56">
        <f t="shared" si="1139"/>
        <v>201711</v>
      </c>
      <c r="AF3444" s="56">
        <f t="shared" si="1148"/>
        <v>48</v>
      </c>
      <c r="AG3444" s="58">
        <f t="shared" si="1145"/>
        <v>0</v>
      </c>
      <c r="AH3444" s="56">
        <f t="shared" si="1140"/>
        <v>30</v>
      </c>
      <c r="AI3444" s="53">
        <f t="shared" si="1141"/>
        <v>0.20691141098765431</v>
      </c>
      <c r="AJ3444" s="56">
        <f t="shared" si="1142"/>
        <v>12.809999999999999</v>
      </c>
    </row>
    <row r="3445" spans="1:36" ht="15.75" customHeight="1" x14ac:dyDescent="0.25">
      <c r="A3445" s="50">
        <v>3413</v>
      </c>
      <c r="B3445" s="51">
        <v>43070</v>
      </c>
      <c r="C3445" s="75">
        <f t="shared" si="1147"/>
        <v>43070</v>
      </c>
      <c r="D3445" s="50" t="s">
        <v>1223</v>
      </c>
      <c r="E3445" s="50">
        <v>3.75</v>
      </c>
      <c r="F3445" s="50">
        <v>0</v>
      </c>
      <c r="G3445" s="50">
        <v>47</v>
      </c>
      <c r="H3445" s="50">
        <v>1</v>
      </c>
      <c r="I3445" s="53">
        <f t="shared" si="1128"/>
        <v>3.2650462962962964E-2</v>
      </c>
      <c r="J3445" s="54">
        <f t="shared" si="1129"/>
        <v>8.7067901234567906E-3</v>
      </c>
      <c r="K3445" s="50" t="s">
        <v>2011</v>
      </c>
      <c r="L3445" s="50" t="s">
        <v>2042</v>
      </c>
      <c r="M3445" s="55">
        <f t="shared" si="1130"/>
        <v>4.785537043601563</v>
      </c>
      <c r="N3445" s="50">
        <v>146</v>
      </c>
      <c r="O3445" s="50" t="s">
        <v>1968</v>
      </c>
      <c r="S3445" s="151">
        <f t="shared" si="1131"/>
        <v>0.2281179012345679</v>
      </c>
      <c r="T3445" s="151">
        <f t="shared" si="1132"/>
        <v>0.11405895061728395</v>
      </c>
      <c r="V3445" s="393">
        <f t="shared" si="1143"/>
        <v>0</v>
      </c>
      <c r="W3445" s="393">
        <f t="shared" si="1144"/>
        <v>0</v>
      </c>
      <c r="X3445" s="53">
        <f t="shared" si="1133"/>
        <v>0.2281179012345679</v>
      </c>
      <c r="Y3445" s="53">
        <f t="shared" si="1134"/>
        <v>0.2645070812345679</v>
      </c>
      <c r="Z3445" s="53">
        <f t="shared" si="1135"/>
        <v>0.11405895061728395</v>
      </c>
      <c r="AA3445" s="53">
        <f t="shared" si="1136"/>
        <v>0.13225354061728395</v>
      </c>
      <c r="AB3445" s="50">
        <f t="shared" si="1137"/>
        <v>3159</v>
      </c>
      <c r="AC3445" s="50">
        <f t="shared" si="1146"/>
        <v>2017</v>
      </c>
      <c r="AD3445" s="50">
        <f t="shared" si="1138"/>
        <v>12</v>
      </c>
      <c r="AE3445" s="56">
        <f t="shared" si="1139"/>
        <v>201712</v>
      </c>
      <c r="AF3445" s="56">
        <f t="shared" si="1148"/>
        <v>48</v>
      </c>
      <c r="AG3445" s="58">
        <f t="shared" si="1145"/>
        <v>0</v>
      </c>
      <c r="AH3445" s="56">
        <f t="shared" si="1140"/>
        <v>1</v>
      </c>
      <c r="AI3445" s="53">
        <f t="shared" si="1141"/>
        <v>0.24631249123456789</v>
      </c>
      <c r="AJ3445" s="56">
        <f t="shared" si="1142"/>
        <v>16.012499999999999</v>
      </c>
    </row>
    <row r="3446" spans="1:36" ht="15.75" customHeight="1" x14ac:dyDescent="0.25">
      <c r="A3446" s="50">
        <v>3414</v>
      </c>
      <c r="B3446" s="51">
        <v>43086</v>
      </c>
      <c r="C3446" s="75">
        <f t="shared" si="1147"/>
        <v>43086</v>
      </c>
      <c r="D3446" s="50" t="s">
        <v>1223</v>
      </c>
      <c r="E3446" s="50">
        <v>3.16</v>
      </c>
      <c r="F3446" s="50">
        <v>0</v>
      </c>
      <c r="G3446" s="50">
        <v>30</v>
      </c>
      <c r="H3446" s="50">
        <v>1</v>
      </c>
      <c r="I3446" s="53">
        <f t="shared" si="1128"/>
        <v>2.0844907407407406E-2</v>
      </c>
      <c r="J3446" s="54">
        <f t="shared" si="1129"/>
        <v>6.5964896858884195E-3</v>
      </c>
      <c r="K3446" s="50" t="s">
        <v>2011</v>
      </c>
      <c r="L3446" s="50" t="s">
        <v>17</v>
      </c>
      <c r="M3446" s="55">
        <f t="shared" si="1130"/>
        <v>6.3164908384231033</v>
      </c>
      <c r="N3446" s="50">
        <v>139</v>
      </c>
      <c r="O3446" s="50" t="s">
        <v>253</v>
      </c>
      <c r="S3446" s="151">
        <f t="shared" si="1131"/>
        <v>0.17282802977027659</v>
      </c>
      <c r="T3446" s="151">
        <f t="shared" si="1132"/>
        <v>8.6414014885138293E-2</v>
      </c>
      <c r="V3446" s="393">
        <f t="shared" si="1143"/>
        <v>0</v>
      </c>
      <c r="W3446" s="393">
        <f t="shared" si="1144"/>
        <v>0</v>
      </c>
      <c r="X3446" s="53">
        <f t="shared" si="1133"/>
        <v>0.17282802977027659</v>
      </c>
      <c r="Y3446" s="53">
        <f t="shared" si="1134"/>
        <v>0.20921720977027658</v>
      </c>
      <c r="Z3446" s="53">
        <f t="shared" si="1135"/>
        <v>8.6414014885138293E-2</v>
      </c>
      <c r="AA3446" s="53">
        <f t="shared" si="1136"/>
        <v>0.10460860488513829</v>
      </c>
      <c r="AB3446" s="50">
        <f t="shared" si="1137"/>
        <v>1290</v>
      </c>
      <c r="AC3446" s="50">
        <f t="shared" si="1146"/>
        <v>2017</v>
      </c>
      <c r="AD3446" s="50">
        <f t="shared" si="1138"/>
        <v>12</v>
      </c>
      <c r="AE3446" s="56">
        <f t="shared" si="1139"/>
        <v>201712</v>
      </c>
      <c r="AF3446" s="56">
        <f t="shared" si="1148"/>
        <v>51</v>
      </c>
      <c r="AG3446" s="58">
        <f t="shared" si="1145"/>
        <v>15</v>
      </c>
      <c r="AH3446" s="56">
        <f t="shared" si="1140"/>
        <v>17</v>
      </c>
      <c r="AI3446" s="53">
        <f t="shared" si="1141"/>
        <v>0.19102261977027657</v>
      </c>
      <c r="AJ3446" s="56">
        <f t="shared" si="1142"/>
        <v>13.4932</v>
      </c>
    </row>
    <row r="3447" spans="1:36" x14ac:dyDescent="0.25">
      <c r="A3447" s="50">
        <v>3415</v>
      </c>
      <c r="B3447" s="51">
        <v>43088</v>
      </c>
      <c r="C3447" s="75">
        <f t="shared" si="1147"/>
        <v>43088</v>
      </c>
      <c r="D3447" s="50" t="s">
        <v>1225</v>
      </c>
      <c r="E3447" s="50">
        <v>0.75</v>
      </c>
      <c r="F3447" s="50">
        <v>0</v>
      </c>
      <c r="G3447" s="50">
        <v>22</v>
      </c>
      <c r="H3447" s="50">
        <v>9</v>
      </c>
      <c r="I3447" s="53">
        <f t="shared" si="1128"/>
        <v>1.5381944444444443E-2</v>
      </c>
      <c r="J3447" s="54">
        <f t="shared" si="1129"/>
        <v>2.0509259259259258E-2</v>
      </c>
      <c r="K3447" s="50" t="s">
        <v>781</v>
      </c>
      <c r="L3447" s="50" t="s">
        <v>1304</v>
      </c>
      <c r="M3447" s="55">
        <f t="shared" si="1130"/>
        <v>2.0316027088036135</v>
      </c>
      <c r="N3447" s="50">
        <v>0</v>
      </c>
      <c r="O3447" s="50" t="s">
        <v>253</v>
      </c>
      <c r="S3447" s="151">
        <f t="shared" si="1131"/>
        <v>4.9222222222222216E-2</v>
      </c>
      <c r="T3447" s="151">
        <f t="shared" si="1132"/>
        <v>2.4611111111111108E-2</v>
      </c>
      <c r="V3447" s="393">
        <f t="shared" si="1143"/>
        <v>0</v>
      </c>
      <c r="W3447" s="393">
        <f t="shared" si="1144"/>
        <v>0</v>
      </c>
      <c r="X3447" s="53">
        <f t="shared" si="1133"/>
        <v>0.53734259259259254</v>
      </c>
      <c r="Y3447" s="53">
        <f t="shared" si="1134"/>
        <v>0.57373177259259256</v>
      </c>
      <c r="Z3447" s="53">
        <f t="shared" si="1135"/>
        <v>0.26867129629629627</v>
      </c>
      <c r="AA3447" s="53">
        <f t="shared" si="1136"/>
        <v>0.28686588629629628</v>
      </c>
      <c r="AB3447" s="50">
        <f t="shared" si="1137"/>
        <v>3626</v>
      </c>
      <c r="AC3447" s="50">
        <f t="shared" si="1146"/>
        <v>2017</v>
      </c>
      <c r="AD3447" s="50">
        <f t="shared" si="1138"/>
        <v>12</v>
      </c>
      <c r="AE3447" s="56">
        <f t="shared" si="1139"/>
        <v>201712</v>
      </c>
      <c r="AF3447" s="56">
        <f t="shared" si="1148"/>
        <v>51</v>
      </c>
      <c r="AG3447" s="58">
        <f t="shared" si="1145"/>
        <v>1</v>
      </c>
      <c r="AH3447" s="56">
        <f t="shared" si="1140"/>
        <v>19</v>
      </c>
      <c r="AI3447" s="53">
        <f t="shared" si="1141"/>
        <v>0.55553718259259255</v>
      </c>
      <c r="AJ3447" s="56">
        <f t="shared" si="1142"/>
        <v>35.025000000000006</v>
      </c>
    </row>
    <row r="3448" spans="1:36" ht="15.75" customHeight="1" x14ac:dyDescent="0.25">
      <c r="A3448" s="50">
        <v>3416</v>
      </c>
      <c r="B3448" s="51">
        <v>43095</v>
      </c>
      <c r="C3448" s="75">
        <f t="shared" si="1147"/>
        <v>43095</v>
      </c>
      <c r="D3448" s="50" t="s">
        <v>1223</v>
      </c>
      <c r="E3448" s="50">
        <v>3</v>
      </c>
      <c r="F3448" s="50">
        <v>0</v>
      </c>
      <c r="G3448" s="50">
        <v>32</v>
      </c>
      <c r="H3448" s="50">
        <v>22</v>
      </c>
      <c r="I3448" s="53">
        <f t="shared" si="1128"/>
        <v>2.2476851851851855E-2</v>
      </c>
      <c r="J3448" s="54">
        <f t="shared" si="1129"/>
        <v>7.4922839506172852E-3</v>
      </c>
      <c r="K3448" s="50" t="s">
        <v>2043</v>
      </c>
      <c r="L3448" s="50" t="s">
        <v>17</v>
      </c>
      <c r="M3448" s="55">
        <f t="shared" si="1130"/>
        <v>5.5612770339855855</v>
      </c>
      <c r="N3448" s="50">
        <v>145</v>
      </c>
      <c r="O3448" s="50" t="s">
        <v>253</v>
      </c>
      <c r="S3448" s="151">
        <f t="shared" si="1131"/>
        <v>0.19629783950617286</v>
      </c>
      <c r="T3448" s="151">
        <f t="shared" si="1132"/>
        <v>9.8148919753086428E-2</v>
      </c>
      <c r="V3448" s="393">
        <f t="shared" si="1143"/>
        <v>0</v>
      </c>
      <c r="W3448" s="393">
        <f t="shared" si="1144"/>
        <v>0</v>
      </c>
      <c r="X3448" s="53">
        <f t="shared" si="1133"/>
        <v>0.19629783950617286</v>
      </c>
      <c r="Y3448" s="53">
        <f t="shared" si="1134"/>
        <v>0.23268701950617288</v>
      </c>
      <c r="Z3448" s="53">
        <f t="shared" si="1135"/>
        <v>9.8148919753086428E-2</v>
      </c>
      <c r="AA3448" s="53">
        <f t="shared" si="1136"/>
        <v>0.11634350975308644</v>
      </c>
      <c r="AB3448" s="50">
        <f t="shared" si="1137"/>
        <v>2368</v>
      </c>
      <c r="AC3448" s="50">
        <f t="shared" si="1146"/>
        <v>2017</v>
      </c>
      <c r="AD3448" s="50">
        <f t="shared" si="1138"/>
        <v>12</v>
      </c>
      <c r="AE3448" s="56">
        <f t="shared" si="1139"/>
        <v>201712</v>
      </c>
      <c r="AF3448" s="56">
        <f t="shared" si="1148"/>
        <v>52</v>
      </c>
      <c r="AG3448" s="58">
        <f t="shared" si="1145"/>
        <v>6</v>
      </c>
      <c r="AH3448" s="56">
        <f t="shared" si="1140"/>
        <v>26</v>
      </c>
      <c r="AI3448" s="53">
        <f t="shared" si="1141"/>
        <v>0.21449242950617287</v>
      </c>
      <c r="AJ3448" s="56">
        <f t="shared" si="1142"/>
        <v>12.809999999999999</v>
      </c>
    </row>
    <row r="3449" spans="1:36" x14ac:dyDescent="0.25">
      <c r="A3449" s="50">
        <v>3417</v>
      </c>
      <c r="B3449" s="51">
        <v>43097</v>
      </c>
      <c r="C3449" s="75">
        <f t="shared" si="1147"/>
        <v>43097</v>
      </c>
      <c r="D3449" s="50" t="s">
        <v>1223</v>
      </c>
      <c r="E3449" s="50">
        <v>3</v>
      </c>
      <c r="F3449" s="50">
        <v>0</v>
      </c>
      <c r="G3449" s="50">
        <v>31</v>
      </c>
      <c r="H3449" s="50">
        <v>17</v>
      </c>
      <c r="I3449" s="53">
        <f t="shared" si="1128"/>
        <v>2.1724537037037039E-2</v>
      </c>
      <c r="J3449" s="54">
        <f t="shared" si="1129"/>
        <v>7.2415123456790126E-3</v>
      </c>
      <c r="K3449" s="50" t="s">
        <v>1997</v>
      </c>
      <c r="L3449" s="50" t="s">
        <v>1048</v>
      </c>
      <c r="M3449" s="55">
        <f t="shared" si="1130"/>
        <v>5.7538625466169462</v>
      </c>
      <c r="N3449" s="50">
        <v>149</v>
      </c>
      <c r="O3449" s="50" t="s">
        <v>253</v>
      </c>
      <c r="S3449" s="151">
        <f t="shared" si="1131"/>
        <v>0.18972762345679012</v>
      </c>
      <c r="T3449" s="151">
        <f t="shared" si="1132"/>
        <v>9.4863811728395059E-2</v>
      </c>
      <c r="V3449" s="393">
        <f t="shared" si="1143"/>
        <v>0</v>
      </c>
      <c r="W3449" s="393">
        <f t="shared" si="1144"/>
        <v>0</v>
      </c>
      <c r="X3449" s="53">
        <f t="shared" si="1133"/>
        <v>0.18972762345679012</v>
      </c>
      <c r="Y3449" s="53">
        <f t="shared" si="1134"/>
        <v>0.22611680345679011</v>
      </c>
      <c r="Z3449" s="53">
        <f t="shared" si="1135"/>
        <v>9.4863811728395059E-2</v>
      </c>
      <c r="AA3449" s="53">
        <f t="shared" si="1136"/>
        <v>0.11305840172839506</v>
      </c>
      <c r="AB3449" s="50">
        <f t="shared" si="1137"/>
        <v>2094</v>
      </c>
      <c r="AC3449" s="50">
        <f t="shared" si="1146"/>
        <v>2017</v>
      </c>
      <c r="AD3449" s="50">
        <f t="shared" si="1138"/>
        <v>12</v>
      </c>
      <c r="AE3449" s="56">
        <f t="shared" si="1139"/>
        <v>201712</v>
      </c>
      <c r="AF3449" s="56">
        <f t="shared" si="1148"/>
        <v>52</v>
      </c>
      <c r="AG3449" s="58">
        <f t="shared" si="1145"/>
        <v>1</v>
      </c>
      <c r="AH3449" s="56">
        <f t="shared" si="1140"/>
        <v>28</v>
      </c>
      <c r="AI3449" s="53">
        <f t="shared" si="1141"/>
        <v>0.20792221345679013</v>
      </c>
      <c r="AJ3449" s="56">
        <f t="shared" si="1142"/>
        <v>12.809999999999999</v>
      </c>
    </row>
    <row r="3450" spans="1:36" x14ac:dyDescent="0.25">
      <c r="A3450" s="50">
        <v>3418</v>
      </c>
      <c r="B3450" s="51">
        <v>43100</v>
      </c>
      <c r="C3450" s="75">
        <f t="shared" si="1147"/>
        <v>43100</v>
      </c>
      <c r="D3450" s="50" t="s">
        <v>1224</v>
      </c>
      <c r="E3450" s="50">
        <v>12</v>
      </c>
      <c r="F3450" s="50">
        <v>0</v>
      </c>
      <c r="G3450" s="50">
        <v>50</v>
      </c>
      <c r="H3450" s="50">
        <v>7</v>
      </c>
      <c r="I3450" s="53">
        <f t="shared" si="1128"/>
        <v>3.4803240740740739E-2</v>
      </c>
      <c r="J3450" s="54">
        <f t="shared" si="1129"/>
        <v>2.9002700617283949E-3</v>
      </c>
      <c r="K3450" s="50" t="s">
        <v>1342</v>
      </c>
      <c r="L3450" s="50" t="s">
        <v>1875</v>
      </c>
      <c r="M3450" s="55">
        <f t="shared" si="1130"/>
        <v>14.36647821749253</v>
      </c>
      <c r="N3450" s="50">
        <v>126</v>
      </c>
      <c r="O3450" s="50" t="s">
        <v>253</v>
      </c>
      <c r="S3450" s="151">
        <f t="shared" si="1131"/>
        <v>0.3248302469135802</v>
      </c>
      <c r="T3450" s="151">
        <f t="shared" si="1132"/>
        <v>0.1624151234567901</v>
      </c>
      <c r="V3450" s="393">
        <f t="shared" si="1143"/>
        <v>0</v>
      </c>
      <c r="W3450" s="393">
        <f t="shared" si="1144"/>
        <v>0</v>
      </c>
      <c r="X3450" s="53">
        <f t="shared" si="1133"/>
        <v>7.5987075617283947E-2</v>
      </c>
      <c r="Y3450" s="53">
        <f t="shared" si="1134"/>
        <v>0.11237625561728395</v>
      </c>
      <c r="Z3450" s="53">
        <f t="shared" si="1135"/>
        <v>3.7993537808641974E-2</v>
      </c>
      <c r="AA3450" s="53">
        <f t="shared" si="1136"/>
        <v>5.6188127808641977E-2</v>
      </c>
      <c r="AB3450" s="50">
        <f t="shared" si="1137"/>
        <v>695</v>
      </c>
      <c r="AC3450" s="50">
        <f t="shared" si="1146"/>
        <v>2017</v>
      </c>
      <c r="AD3450" s="50">
        <f t="shared" si="1138"/>
        <v>12</v>
      </c>
      <c r="AE3450" s="56">
        <f t="shared" si="1139"/>
        <v>201712</v>
      </c>
      <c r="AF3450" s="56">
        <f t="shared" si="1148"/>
        <v>53</v>
      </c>
      <c r="AG3450" s="58">
        <f t="shared" si="1145"/>
        <v>2</v>
      </c>
      <c r="AH3450" s="56">
        <f t="shared" si="1140"/>
        <v>31</v>
      </c>
      <c r="AI3450" s="53">
        <f t="shared" si="1141"/>
        <v>9.4181665617283944E-2</v>
      </c>
      <c r="AJ3450" s="56">
        <f t="shared" si="1142"/>
        <v>12</v>
      </c>
    </row>
    <row r="3451" spans="1:36" ht="15.75" customHeight="1" x14ac:dyDescent="0.25">
      <c r="A3451" s="50">
        <v>3419</v>
      </c>
      <c r="B3451" s="51">
        <v>43101</v>
      </c>
      <c r="C3451" s="75">
        <f t="shared" si="1147"/>
        <v>43101</v>
      </c>
      <c r="D3451" s="50" t="s">
        <v>1223</v>
      </c>
      <c r="E3451" s="50">
        <v>3</v>
      </c>
      <c r="F3451" s="50">
        <v>0</v>
      </c>
      <c r="G3451" s="50">
        <v>30</v>
      </c>
      <c r="H3451" s="50">
        <v>2</v>
      </c>
      <c r="I3451" s="53">
        <f t="shared" si="1128"/>
        <v>2.0856481481481479E-2</v>
      </c>
      <c r="J3451" s="54">
        <f t="shared" si="1129"/>
        <v>6.9521604938271595E-3</v>
      </c>
      <c r="K3451" s="50" t="s">
        <v>2043</v>
      </c>
      <c r="L3451" s="50" t="s">
        <v>17</v>
      </c>
      <c r="M3451" s="55">
        <f t="shared" si="1130"/>
        <v>5.9933407325194281</v>
      </c>
      <c r="N3451" s="50">
        <v>145</v>
      </c>
      <c r="O3451" s="50" t="s">
        <v>253</v>
      </c>
      <c r="S3451" s="151">
        <f t="shared" si="1131"/>
        <v>0.18214660493827156</v>
      </c>
      <c r="T3451" s="151">
        <f t="shared" si="1132"/>
        <v>9.1073302469135781E-2</v>
      </c>
      <c r="V3451" s="393">
        <f t="shared" si="1143"/>
        <v>0</v>
      </c>
      <c r="W3451" s="393">
        <f t="shared" si="1144"/>
        <v>0</v>
      </c>
      <c r="X3451" s="53">
        <f t="shared" si="1133"/>
        <v>0.18214660493827156</v>
      </c>
      <c r="Y3451" s="53">
        <f t="shared" si="1134"/>
        <v>0.21853578493827155</v>
      </c>
      <c r="Z3451" s="53">
        <f t="shared" si="1135"/>
        <v>9.1073302469135781E-2</v>
      </c>
      <c r="AA3451" s="53">
        <f t="shared" si="1136"/>
        <v>0.10926789246913578</v>
      </c>
      <c r="AB3451" s="50">
        <f t="shared" si="1137"/>
        <v>1741</v>
      </c>
      <c r="AC3451" s="50">
        <f t="shared" si="1146"/>
        <v>2018</v>
      </c>
      <c r="AD3451" s="50">
        <f t="shared" si="1138"/>
        <v>1</v>
      </c>
      <c r="AE3451" s="56">
        <f t="shared" si="1139"/>
        <v>201801</v>
      </c>
      <c r="AF3451" s="56">
        <f t="shared" si="1148"/>
        <v>1</v>
      </c>
      <c r="AG3451" s="58">
        <f t="shared" si="1145"/>
        <v>0</v>
      </c>
      <c r="AH3451" s="56">
        <f t="shared" si="1140"/>
        <v>1</v>
      </c>
      <c r="AI3451" s="53">
        <f t="shared" si="1141"/>
        <v>0.20034119493827157</v>
      </c>
      <c r="AJ3451" s="56">
        <f t="shared" si="1142"/>
        <v>12.809999999999999</v>
      </c>
    </row>
    <row r="3452" spans="1:36" x14ac:dyDescent="0.25">
      <c r="A3452" s="50">
        <v>3420</v>
      </c>
      <c r="B3452" s="51">
        <v>43102</v>
      </c>
      <c r="C3452" s="75">
        <f t="shared" si="1147"/>
        <v>43102</v>
      </c>
      <c r="D3452" s="50" t="s">
        <v>1223</v>
      </c>
      <c r="E3452" s="50">
        <v>3</v>
      </c>
      <c r="F3452" s="50">
        <v>0</v>
      </c>
      <c r="G3452" s="50">
        <v>30</v>
      </c>
      <c r="H3452" s="50">
        <v>16</v>
      </c>
      <c r="I3452" s="53">
        <f t="shared" si="1128"/>
        <v>2.101851851851852E-2</v>
      </c>
      <c r="J3452" s="54">
        <f t="shared" si="1129"/>
        <v>7.0061728395061735E-3</v>
      </c>
      <c r="K3452" s="50" t="s">
        <v>1997</v>
      </c>
      <c r="L3452" s="50" t="s">
        <v>1048</v>
      </c>
      <c r="M3452" s="55">
        <f t="shared" si="1130"/>
        <v>5.947136563876656</v>
      </c>
      <c r="N3452" s="50">
        <v>139</v>
      </c>
      <c r="O3452" s="50" t="s">
        <v>253</v>
      </c>
      <c r="S3452" s="151">
        <f t="shared" si="1131"/>
        <v>0.18356172839506174</v>
      </c>
      <c r="T3452" s="151">
        <f t="shared" si="1132"/>
        <v>9.178086419753087E-2</v>
      </c>
      <c r="V3452" s="393">
        <f t="shared" si="1143"/>
        <v>0</v>
      </c>
      <c r="W3452" s="393">
        <f t="shared" si="1144"/>
        <v>0</v>
      </c>
      <c r="X3452" s="53">
        <f t="shared" si="1133"/>
        <v>0.18356172839506174</v>
      </c>
      <c r="Y3452" s="53">
        <f t="shared" si="1134"/>
        <v>0.21995090839506173</v>
      </c>
      <c r="Z3452" s="53">
        <f t="shared" si="1135"/>
        <v>9.178086419753087E-2</v>
      </c>
      <c r="AA3452" s="53">
        <f t="shared" si="1136"/>
        <v>0.10997545419753087</v>
      </c>
      <c r="AB3452" s="50">
        <f t="shared" si="1137"/>
        <v>1800</v>
      </c>
      <c r="AC3452" s="50">
        <f t="shared" si="1146"/>
        <v>2018</v>
      </c>
      <c r="AD3452" s="50">
        <f t="shared" si="1138"/>
        <v>1</v>
      </c>
      <c r="AE3452" s="56">
        <f t="shared" si="1139"/>
        <v>201801</v>
      </c>
      <c r="AF3452" s="56">
        <f t="shared" si="1148"/>
        <v>1</v>
      </c>
      <c r="AG3452" s="58">
        <f t="shared" si="1145"/>
        <v>0</v>
      </c>
      <c r="AH3452" s="56">
        <f t="shared" si="1140"/>
        <v>2</v>
      </c>
      <c r="AI3452" s="53">
        <f t="shared" si="1141"/>
        <v>0.20175631839506175</v>
      </c>
      <c r="AJ3452" s="56">
        <f t="shared" si="1142"/>
        <v>12.809999999999999</v>
      </c>
    </row>
    <row r="3453" spans="1:36" x14ac:dyDescent="0.25">
      <c r="A3453" s="50">
        <v>3421</v>
      </c>
      <c r="B3453" s="51">
        <v>43103</v>
      </c>
      <c r="C3453" s="75">
        <f t="shared" si="1147"/>
        <v>43103</v>
      </c>
      <c r="D3453" s="50" t="s">
        <v>1224</v>
      </c>
      <c r="E3453" s="50">
        <v>5</v>
      </c>
      <c r="F3453" s="50">
        <v>0</v>
      </c>
      <c r="G3453" s="50">
        <v>15</v>
      </c>
      <c r="H3453" s="50">
        <v>0</v>
      </c>
      <c r="I3453" s="53">
        <f t="shared" si="1128"/>
        <v>1.0416666666666666E-2</v>
      </c>
      <c r="J3453" s="54">
        <f t="shared" si="1129"/>
        <v>2.0833333333333333E-3</v>
      </c>
      <c r="K3453" s="50" t="s">
        <v>921</v>
      </c>
      <c r="L3453" s="50" t="s">
        <v>1132</v>
      </c>
      <c r="M3453" s="55">
        <f t="shared" si="1130"/>
        <v>20.000000000000014</v>
      </c>
      <c r="N3453" s="50">
        <v>0</v>
      </c>
      <c r="O3453" s="50" t="s">
        <v>253</v>
      </c>
      <c r="S3453" s="151">
        <f t="shared" si="1131"/>
        <v>0.23333333333333334</v>
      </c>
      <c r="T3453" s="151">
        <f t="shared" si="1132"/>
        <v>0.11666666666666667</v>
      </c>
      <c r="V3453" s="393">
        <f t="shared" si="1143"/>
        <v>0</v>
      </c>
      <c r="W3453" s="393">
        <f t="shared" si="1144"/>
        <v>0</v>
      </c>
      <c r="X3453" s="53">
        <f t="shared" si="1133"/>
        <v>5.4583333333333331E-2</v>
      </c>
      <c r="Y3453" s="53">
        <f t="shared" si="1134"/>
        <v>9.0972513333333324E-2</v>
      </c>
      <c r="Z3453" s="53">
        <f t="shared" si="1135"/>
        <v>2.7291666666666665E-2</v>
      </c>
      <c r="AA3453" s="53">
        <f t="shared" si="1136"/>
        <v>4.5486256666666662E-2</v>
      </c>
      <c r="AB3453" s="50">
        <f t="shared" si="1137"/>
        <v>218</v>
      </c>
      <c r="AC3453" s="50">
        <f t="shared" si="1146"/>
        <v>2018</v>
      </c>
      <c r="AD3453" s="50">
        <f t="shared" si="1138"/>
        <v>1</v>
      </c>
      <c r="AE3453" s="56">
        <f t="shared" si="1139"/>
        <v>201801</v>
      </c>
      <c r="AF3453" s="56">
        <f t="shared" si="1148"/>
        <v>1</v>
      </c>
      <c r="AG3453" s="58">
        <f t="shared" si="1145"/>
        <v>0</v>
      </c>
      <c r="AH3453" s="56">
        <f t="shared" si="1140"/>
        <v>3</v>
      </c>
      <c r="AI3453" s="53">
        <f t="shared" si="1141"/>
        <v>7.2777923333333328E-2</v>
      </c>
      <c r="AJ3453" s="56">
        <f t="shared" si="1142"/>
        <v>5</v>
      </c>
    </row>
    <row r="3454" spans="1:36" ht="15.75" customHeight="1" x14ac:dyDescent="0.25">
      <c r="A3454" s="50">
        <v>3422</v>
      </c>
      <c r="B3454" s="51">
        <v>43103</v>
      </c>
      <c r="C3454" s="75">
        <f t="shared" si="1147"/>
        <v>43103</v>
      </c>
      <c r="D3454" s="50" t="s">
        <v>1223</v>
      </c>
      <c r="E3454" s="50">
        <v>1.3</v>
      </c>
      <c r="F3454" s="50">
        <v>0</v>
      </c>
      <c r="G3454" s="50">
        <v>15</v>
      </c>
      <c r="H3454" s="50">
        <v>0</v>
      </c>
      <c r="I3454" s="53">
        <f t="shared" si="1128"/>
        <v>1.0416666666666666E-2</v>
      </c>
      <c r="J3454" s="54">
        <f t="shared" si="1129"/>
        <v>8.0128205128205121E-3</v>
      </c>
      <c r="K3454" s="50" t="s">
        <v>1997</v>
      </c>
      <c r="L3454" s="50" t="s">
        <v>1048</v>
      </c>
      <c r="M3454" s="55">
        <f t="shared" si="1130"/>
        <v>5.2000000000000046</v>
      </c>
      <c r="N3454" s="50">
        <v>125</v>
      </c>
      <c r="O3454" s="50" t="s">
        <v>253</v>
      </c>
      <c r="S3454" s="151">
        <f t="shared" si="1131"/>
        <v>0.20993589743589741</v>
      </c>
      <c r="T3454" s="151">
        <f t="shared" si="1132"/>
        <v>0.10496794871794871</v>
      </c>
      <c r="V3454" s="393">
        <f t="shared" si="1143"/>
        <v>0</v>
      </c>
      <c r="W3454" s="393">
        <f t="shared" si="1144"/>
        <v>0</v>
      </c>
      <c r="X3454" s="53">
        <f t="shared" si="1133"/>
        <v>0.20993589743589741</v>
      </c>
      <c r="Y3454" s="53">
        <f t="shared" si="1134"/>
        <v>0.2463250774358974</v>
      </c>
      <c r="Z3454" s="53">
        <f t="shared" si="1135"/>
        <v>0.10496794871794871</v>
      </c>
      <c r="AA3454" s="53">
        <f t="shared" si="1136"/>
        <v>0.1231625387179487</v>
      </c>
      <c r="AB3454" s="50">
        <f t="shared" si="1137"/>
        <v>2823</v>
      </c>
      <c r="AC3454" s="50">
        <f t="shared" si="1146"/>
        <v>2018</v>
      </c>
      <c r="AD3454" s="50">
        <f t="shared" si="1138"/>
        <v>1</v>
      </c>
      <c r="AE3454" s="56">
        <f t="shared" si="1139"/>
        <v>201801</v>
      </c>
      <c r="AF3454" s="56">
        <f t="shared" si="1148"/>
        <v>1</v>
      </c>
      <c r="AG3454" s="58">
        <f t="shared" si="1145"/>
        <v>0</v>
      </c>
      <c r="AH3454" s="56">
        <f t="shared" si="1140"/>
        <v>3</v>
      </c>
      <c r="AI3454" s="53">
        <f t="shared" si="1141"/>
        <v>0.22813048743589742</v>
      </c>
      <c r="AJ3454" s="56">
        <f t="shared" si="1142"/>
        <v>5.5509999999999993</v>
      </c>
    </row>
    <row r="3455" spans="1:36" x14ac:dyDescent="0.25">
      <c r="A3455" s="50">
        <v>3423</v>
      </c>
      <c r="B3455" s="51">
        <v>43104</v>
      </c>
      <c r="C3455" s="75">
        <f t="shared" si="1147"/>
        <v>43104</v>
      </c>
      <c r="D3455" s="50" t="s">
        <v>1223</v>
      </c>
      <c r="E3455" s="50">
        <v>3.1</v>
      </c>
      <c r="F3455" s="50">
        <v>0</v>
      </c>
      <c r="G3455" s="50">
        <v>30</v>
      </c>
      <c r="H3455" s="50">
        <v>58</v>
      </c>
      <c r="I3455" s="53">
        <f t="shared" si="1128"/>
        <v>2.1504629629629627E-2</v>
      </c>
      <c r="J3455" s="54">
        <f t="shared" si="1129"/>
        <v>6.9369772998805245E-3</v>
      </c>
      <c r="K3455" s="50" t="s">
        <v>2043</v>
      </c>
      <c r="L3455" s="50" t="s">
        <v>17</v>
      </c>
      <c r="M3455" s="55">
        <f t="shared" si="1130"/>
        <v>6.006458557588811</v>
      </c>
      <c r="N3455" s="50">
        <v>149</v>
      </c>
      <c r="O3455" s="50" t="s">
        <v>253</v>
      </c>
      <c r="S3455" s="151">
        <f t="shared" si="1131"/>
        <v>0.18174880525686973</v>
      </c>
      <c r="T3455" s="151">
        <f t="shared" si="1132"/>
        <v>9.0874402628434867E-2</v>
      </c>
      <c r="V3455" s="393">
        <f t="shared" si="1143"/>
        <v>0</v>
      </c>
      <c r="W3455" s="393">
        <f t="shared" si="1144"/>
        <v>0</v>
      </c>
      <c r="X3455" s="53">
        <f t="shared" si="1133"/>
        <v>0.18174880525686973</v>
      </c>
      <c r="Y3455" s="53">
        <f t="shared" si="1134"/>
        <v>0.21813798525686973</v>
      </c>
      <c r="Z3455" s="53">
        <f t="shared" si="1135"/>
        <v>9.0874402628434867E-2</v>
      </c>
      <c r="AA3455" s="53">
        <f t="shared" si="1136"/>
        <v>0.10906899262843486</v>
      </c>
      <c r="AB3455" s="50">
        <f t="shared" si="1137"/>
        <v>1693</v>
      </c>
      <c r="AC3455" s="50">
        <f t="shared" si="1146"/>
        <v>2018</v>
      </c>
      <c r="AD3455" s="50">
        <f t="shared" si="1138"/>
        <v>1</v>
      </c>
      <c r="AE3455" s="56">
        <f t="shared" si="1139"/>
        <v>201801</v>
      </c>
      <c r="AF3455" s="56">
        <f t="shared" si="1148"/>
        <v>1</v>
      </c>
      <c r="AG3455" s="58">
        <f t="shared" si="1145"/>
        <v>0</v>
      </c>
      <c r="AH3455" s="56">
        <f t="shared" si="1140"/>
        <v>4</v>
      </c>
      <c r="AI3455" s="53">
        <f t="shared" si="1141"/>
        <v>0.19994339525686972</v>
      </c>
      <c r="AJ3455" s="56">
        <f t="shared" si="1142"/>
        <v>13.236999999999998</v>
      </c>
    </row>
    <row r="3456" spans="1:36" ht="15.75" customHeight="1" x14ac:dyDescent="0.25">
      <c r="A3456" s="50">
        <v>3424</v>
      </c>
      <c r="B3456" s="51">
        <v>43107</v>
      </c>
      <c r="C3456" s="75">
        <f t="shared" si="1147"/>
        <v>43107</v>
      </c>
      <c r="D3456" s="50" t="s">
        <v>1223</v>
      </c>
      <c r="E3456" s="50">
        <v>3</v>
      </c>
      <c r="F3456" s="50">
        <v>0</v>
      </c>
      <c r="G3456" s="50">
        <v>33</v>
      </c>
      <c r="H3456" s="50">
        <v>47</v>
      </c>
      <c r="I3456" s="53">
        <f t="shared" si="1128"/>
        <v>2.3460648148148147E-2</v>
      </c>
      <c r="J3456" s="54">
        <f t="shared" si="1129"/>
        <v>7.8202160493827163E-3</v>
      </c>
      <c r="K3456" s="50" t="s">
        <v>2043</v>
      </c>
      <c r="L3456" s="50" t="s">
        <v>2044</v>
      </c>
      <c r="M3456" s="55">
        <f t="shared" si="1130"/>
        <v>5.3280710409472167</v>
      </c>
      <c r="N3456" s="50">
        <v>156</v>
      </c>
      <c r="O3456" s="50" t="s">
        <v>253</v>
      </c>
      <c r="R3456" s="50" t="s">
        <v>2045</v>
      </c>
      <c r="S3456" s="151">
        <f t="shared" si="1131"/>
        <v>0.20488966049382717</v>
      </c>
      <c r="T3456" s="151">
        <f t="shared" si="1132"/>
        <v>0.10244483024691359</v>
      </c>
      <c r="V3456" s="393">
        <f t="shared" si="1143"/>
        <v>0</v>
      </c>
      <c r="W3456" s="393">
        <f t="shared" si="1144"/>
        <v>0</v>
      </c>
      <c r="X3456" s="53">
        <f t="shared" si="1133"/>
        <v>0.20488966049382717</v>
      </c>
      <c r="Y3456" s="53">
        <f t="shared" si="1134"/>
        <v>0.24127884049382717</v>
      </c>
      <c r="Z3456" s="53">
        <f t="shared" si="1135"/>
        <v>0.10244483024691359</v>
      </c>
      <c r="AA3456" s="53">
        <f t="shared" si="1136"/>
        <v>0.12063942024691358</v>
      </c>
      <c r="AB3456" s="50">
        <f t="shared" si="1137"/>
        <v>2666</v>
      </c>
      <c r="AC3456" s="50">
        <f t="shared" si="1146"/>
        <v>2018</v>
      </c>
      <c r="AD3456" s="50">
        <f t="shared" si="1138"/>
        <v>1</v>
      </c>
      <c r="AE3456" s="56">
        <f t="shared" si="1139"/>
        <v>201801</v>
      </c>
      <c r="AF3456" s="56">
        <f t="shared" si="1148"/>
        <v>2</v>
      </c>
      <c r="AG3456" s="58">
        <f t="shared" si="1145"/>
        <v>2</v>
      </c>
      <c r="AH3456" s="56">
        <f t="shared" si="1140"/>
        <v>7</v>
      </c>
      <c r="AI3456" s="53">
        <f t="shared" si="1141"/>
        <v>0.22308425049382719</v>
      </c>
      <c r="AJ3456" s="56">
        <f t="shared" si="1142"/>
        <v>12.809999999999999</v>
      </c>
    </row>
    <row r="3457" spans="1:36" x14ac:dyDescent="0.25">
      <c r="A3457" s="50">
        <v>3425</v>
      </c>
      <c r="B3457" s="51">
        <v>43108</v>
      </c>
      <c r="C3457" s="75">
        <f t="shared" si="1147"/>
        <v>43108</v>
      </c>
      <c r="D3457" s="50" t="s">
        <v>1224</v>
      </c>
      <c r="E3457" s="50">
        <v>5.5</v>
      </c>
      <c r="F3457" s="50">
        <v>0</v>
      </c>
      <c r="G3457" s="50">
        <v>15</v>
      </c>
      <c r="H3457" s="50">
        <v>0</v>
      </c>
      <c r="I3457" s="53">
        <f t="shared" si="1128"/>
        <v>1.0416666666666666E-2</v>
      </c>
      <c r="J3457" s="54">
        <f t="shared" si="1129"/>
        <v>1.8939393939393938E-3</v>
      </c>
      <c r="K3457" s="50" t="s">
        <v>921</v>
      </c>
      <c r="L3457" s="50" t="s">
        <v>1132</v>
      </c>
      <c r="M3457" s="55">
        <f t="shared" si="1130"/>
        <v>22.000000000000018</v>
      </c>
      <c r="N3457" s="50">
        <v>0</v>
      </c>
      <c r="O3457" s="50" t="s">
        <v>253</v>
      </c>
      <c r="S3457" s="151">
        <f t="shared" si="1131"/>
        <v>0.2121212121212121</v>
      </c>
      <c r="T3457" s="151">
        <f t="shared" si="1132"/>
        <v>0.10606060606060605</v>
      </c>
      <c r="V3457" s="393">
        <f t="shared" si="1143"/>
        <v>0</v>
      </c>
      <c r="W3457" s="393">
        <f t="shared" si="1144"/>
        <v>0</v>
      </c>
      <c r="X3457" s="53">
        <f t="shared" si="1133"/>
        <v>4.9621212121212115E-2</v>
      </c>
      <c r="Y3457" s="53">
        <f t="shared" si="1134"/>
        <v>8.6010392121212115E-2</v>
      </c>
      <c r="Z3457" s="53">
        <f t="shared" si="1135"/>
        <v>2.4810606060606057E-2</v>
      </c>
      <c r="AA3457" s="53">
        <f t="shared" si="1136"/>
        <v>4.3005196060606057E-2</v>
      </c>
      <c r="AB3457" s="50">
        <f t="shared" si="1137"/>
        <v>116</v>
      </c>
      <c r="AC3457" s="50">
        <f t="shared" si="1146"/>
        <v>2018</v>
      </c>
      <c r="AD3457" s="50">
        <f t="shared" si="1138"/>
        <v>1</v>
      </c>
      <c r="AE3457" s="56">
        <f t="shared" si="1139"/>
        <v>201801</v>
      </c>
      <c r="AF3457" s="56">
        <f t="shared" si="1148"/>
        <v>2</v>
      </c>
      <c r="AG3457" s="58">
        <f t="shared" si="1145"/>
        <v>0</v>
      </c>
      <c r="AH3457" s="56">
        <f t="shared" si="1140"/>
        <v>8</v>
      </c>
      <c r="AI3457" s="53">
        <f t="shared" si="1141"/>
        <v>6.7815802121212118E-2</v>
      </c>
      <c r="AJ3457" s="56">
        <f t="shared" si="1142"/>
        <v>5.5</v>
      </c>
    </row>
    <row r="3458" spans="1:36" x14ac:dyDescent="0.25">
      <c r="A3458" s="50">
        <v>3426</v>
      </c>
      <c r="B3458" s="51">
        <v>43108</v>
      </c>
      <c r="C3458" s="75">
        <f t="shared" si="1147"/>
        <v>43108</v>
      </c>
      <c r="D3458" s="50" t="s">
        <v>1223</v>
      </c>
      <c r="E3458" s="50">
        <v>1</v>
      </c>
      <c r="F3458" s="50">
        <v>0</v>
      </c>
      <c r="G3458" s="50">
        <v>10</v>
      </c>
      <c r="H3458" s="50">
        <v>0</v>
      </c>
      <c r="I3458" s="53">
        <f t="shared" ref="I3458:I3465" si="1149">IF(E3458&gt;0,TIME(F3458,G3458,H3458),"")</f>
        <v>6.9444444444444441E-3</v>
      </c>
      <c r="J3458" s="54">
        <f t="shared" si="1129"/>
        <v>6.9444444444444441E-3</v>
      </c>
      <c r="K3458" s="50" t="s">
        <v>1997</v>
      </c>
      <c r="L3458" s="50" t="s">
        <v>1048</v>
      </c>
      <c r="M3458" s="55">
        <f t="shared" si="1130"/>
        <v>6.0000000000000053</v>
      </c>
      <c r="N3458" s="50">
        <v>0</v>
      </c>
      <c r="O3458" s="50" t="s">
        <v>253</v>
      </c>
      <c r="S3458" s="151">
        <f t="shared" si="1131"/>
        <v>0.18194444444444444</v>
      </c>
      <c r="T3458" s="151">
        <f t="shared" ref="T3458:T3465" si="1150">S3458/2</f>
        <v>9.0972222222222218E-2</v>
      </c>
      <c r="V3458" s="393">
        <f t="shared" si="1143"/>
        <v>0</v>
      </c>
      <c r="W3458" s="393">
        <f t="shared" si="1144"/>
        <v>0</v>
      </c>
      <c r="X3458" s="53">
        <f t="shared" si="1133"/>
        <v>0.18194444444444444</v>
      </c>
      <c r="Y3458" s="53">
        <f t="shared" si="1134"/>
        <v>0.21833362444444443</v>
      </c>
      <c r="Z3458" s="53">
        <f t="shared" si="1135"/>
        <v>9.0972222222222218E-2</v>
      </c>
      <c r="AA3458" s="53">
        <f t="shared" si="1136"/>
        <v>0.10916681222222221</v>
      </c>
      <c r="AB3458" s="50">
        <f t="shared" si="1137"/>
        <v>1699</v>
      </c>
      <c r="AC3458" s="50">
        <f t="shared" si="1146"/>
        <v>2018</v>
      </c>
      <c r="AD3458" s="50">
        <f t="shared" si="1138"/>
        <v>1</v>
      </c>
      <c r="AE3458" s="56">
        <f t="shared" ref="AE3458:AE3465" si="1151">AC3458*100+AD3458</f>
        <v>201801</v>
      </c>
      <c r="AF3458" s="56">
        <f t="shared" si="1148"/>
        <v>2</v>
      </c>
      <c r="AG3458" s="58">
        <f t="shared" si="1145"/>
        <v>0</v>
      </c>
      <c r="AH3458" s="56">
        <f t="shared" si="1140"/>
        <v>8</v>
      </c>
      <c r="AI3458" s="53">
        <f t="shared" si="1141"/>
        <v>0.20013903444444442</v>
      </c>
      <c r="AJ3458" s="56">
        <f t="shared" ref="AJ3458:AJ3521" si="1152">IF("1-Swim"=D3458,E3458*46.7,IF("2-Bike"=D3458,E3458,IF("3-Run"=D3458,E3458*4.27,0)))</f>
        <v>4.2699999999999996</v>
      </c>
    </row>
    <row r="3459" spans="1:36" ht="15.75" customHeight="1" x14ac:dyDescent="0.25">
      <c r="A3459" s="50">
        <v>3427</v>
      </c>
      <c r="B3459" s="51">
        <v>43110</v>
      </c>
      <c r="C3459" s="75">
        <f t="shared" si="1147"/>
        <v>43110</v>
      </c>
      <c r="D3459" s="50" t="s">
        <v>1223</v>
      </c>
      <c r="E3459" s="50">
        <v>3.4</v>
      </c>
      <c r="F3459" s="50">
        <v>0</v>
      </c>
      <c r="G3459" s="50">
        <v>33</v>
      </c>
      <c r="H3459" s="50">
        <v>6</v>
      </c>
      <c r="I3459" s="53">
        <f t="shared" si="1149"/>
        <v>2.298611111111111E-2</v>
      </c>
      <c r="J3459" s="54">
        <f t="shared" si="1129"/>
        <v>6.7606209150326791E-3</v>
      </c>
      <c r="K3459" s="50" t="s">
        <v>1997</v>
      </c>
      <c r="L3459" s="50" t="s">
        <v>1048</v>
      </c>
      <c r="M3459" s="55">
        <f t="shared" si="1130"/>
        <v>6.1631419939577095</v>
      </c>
      <c r="N3459" s="50">
        <v>141</v>
      </c>
      <c r="O3459" s="50" t="s">
        <v>253</v>
      </c>
      <c r="S3459" s="151">
        <f t="shared" si="1131"/>
        <v>0.1771282679738562</v>
      </c>
      <c r="T3459" s="151">
        <f t="shared" si="1150"/>
        <v>8.8564133986928098E-2</v>
      </c>
      <c r="V3459" s="393">
        <f t="shared" ref="V3459:V3522" si="1153">U3459*0.000568182</f>
        <v>0</v>
      </c>
      <c r="W3459" s="393">
        <f t="shared" ref="W3459:W3522" si="1154">U3459*0.0006213713910761</f>
        <v>0</v>
      </c>
      <c r="X3459" s="53">
        <f t="shared" si="1133"/>
        <v>0.1771282679738562</v>
      </c>
      <c r="Y3459" s="53">
        <f t="shared" si="1134"/>
        <v>0.21351744797385616</v>
      </c>
      <c r="Z3459" s="53">
        <f t="shared" si="1135"/>
        <v>8.8564133986928098E-2</v>
      </c>
      <c r="AA3459" s="53">
        <f t="shared" si="1136"/>
        <v>0.10675872398692808</v>
      </c>
      <c r="AB3459" s="50">
        <f t="shared" si="1137"/>
        <v>1478</v>
      </c>
      <c r="AC3459" s="50">
        <f t="shared" si="1146"/>
        <v>2018</v>
      </c>
      <c r="AD3459" s="50">
        <f t="shared" si="1138"/>
        <v>1</v>
      </c>
      <c r="AE3459" s="56">
        <f t="shared" si="1151"/>
        <v>201801</v>
      </c>
      <c r="AF3459" s="56">
        <f t="shared" si="1148"/>
        <v>2</v>
      </c>
      <c r="AG3459" s="58">
        <f t="shared" si="1145"/>
        <v>1</v>
      </c>
      <c r="AH3459" s="56">
        <f t="shared" si="1140"/>
        <v>10</v>
      </c>
      <c r="AI3459" s="53">
        <f t="shared" si="1141"/>
        <v>0.19532285797385618</v>
      </c>
      <c r="AJ3459" s="56">
        <f t="shared" si="1152"/>
        <v>14.517999999999999</v>
      </c>
    </row>
    <row r="3460" spans="1:36" x14ac:dyDescent="0.25">
      <c r="A3460" s="50">
        <v>3428</v>
      </c>
      <c r="B3460" s="51">
        <v>43111</v>
      </c>
      <c r="C3460" s="75">
        <f t="shared" si="1147"/>
        <v>43111</v>
      </c>
      <c r="D3460" s="50" t="s">
        <v>1224</v>
      </c>
      <c r="E3460" s="50">
        <v>7.75</v>
      </c>
      <c r="F3460" s="50">
        <v>0</v>
      </c>
      <c r="G3460" s="50">
        <v>20</v>
      </c>
      <c r="H3460" s="50">
        <v>0</v>
      </c>
      <c r="I3460" s="53">
        <f t="shared" si="1149"/>
        <v>1.3888888888888888E-2</v>
      </c>
      <c r="J3460" s="54">
        <f t="shared" si="1129"/>
        <v>1.7921146953405018E-3</v>
      </c>
      <c r="K3460" s="50" t="s">
        <v>921</v>
      </c>
      <c r="L3460" s="50" t="s">
        <v>1132</v>
      </c>
      <c r="M3460" s="55">
        <f t="shared" si="1130"/>
        <v>23.250000000000018</v>
      </c>
      <c r="N3460" s="50">
        <v>0</v>
      </c>
      <c r="O3460" s="50" t="s">
        <v>253</v>
      </c>
      <c r="S3460" s="151">
        <f t="shared" si="1131"/>
        <v>0.20071684587813621</v>
      </c>
      <c r="T3460" s="151">
        <f t="shared" si="1150"/>
        <v>0.1003584229390681</v>
      </c>
      <c r="V3460" s="393">
        <f t="shared" si="1153"/>
        <v>0</v>
      </c>
      <c r="W3460" s="393">
        <f t="shared" si="1154"/>
        <v>0</v>
      </c>
      <c r="X3460" s="53">
        <f t="shared" si="1133"/>
        <v>4.6953405017921147E-2</v>
      </c>
      <c r="Y3460" s="53">
        <f t="shared" si="1134"/>
        <v>8.3342585017921134E-2</v>
      </c>
      <c r="Z3460" s="53">
        <f t="shared" si="1135"/>
        <v>2.3476702508960574E-2</v>
      </c>
      <c r="AA3460" s="53">
        <f t="shared" si="1136"/>
        <v>4.1671292508960567E-2</v>
      </c>
      <c r="AB3460" s="50">
        <f t="shared" si="1137"/>
        <v>66</v>
      </c>
      <c r="AC3460" s="50">
        <f t="shared" si="1146"/>
        <v>2018</v>
      </c>
      <c r="AD3460" s="50">
        <f t="shared" si="1138"/>
        <v>1</v>
      </c>
      <c r="AE3460" s="56">
        <f t="shared" si="1151"/>
        <v>201801</v>
      </c>
      <c r="AF3460" s="56">
        <f t="shared" si="1148"/>
        <v>2</v>
      </c>
      <c r="AG3460" s="58">
        <f t="shared" si="1145"/>
        <v>0</v>
      </c>
      <c r="AH3460" s="56">
        <f t="shared" si="1140"/>
        <v>11</v>
      </c>
      <c r="AI3460" s="53">
        <f t="shared" si="1141"/>
        <v>6.5147995017921137E-2</v>
      </c>
      <c r="AJ3460" s="56">
        <f t="shared" si="1152"/>
        <v>7.75</v>
      </c>
    </row>
    <row r="3461" spans="1:36" x14ac:dyDescent="0.25">
      <c r="A3461" s="50">
        <v>3429</v>
      </c>
      <c r="B3461" s="51">
        <v>43111</v>
      </c>
      <c r="C3461" s="75">
        <f t="shared" si="1147"/>
        <v>43111</v>
      </c>
      <c r="D3461" s="50" t="s">
        <v>1223</v>
      </c>
      <c r="E3461" s="50">
        <v>1</v>
      </c>
      <c r="F3461" s="50">
        <v>0</v>
      </c>
      <c r="G3461" s="50">
        <v>10</v>
      </c>
      <c r="H3461" s="50">
        <v>0</v>
      </c>
      <c r="I3461" s="53">
        <f t="shared" si="1149"/>
        <v>6.9444444444444441E-3</v>
      </c>
      <c r="J3461" s="54">
        <f t="shared" si="1129"/>
        <v>6.9444444444444441E-3</v>
      </c>
      <c r="K3461" s="50" t="s">
        <v>1997</v>
      </c>
      <c r="L3461" s="50" t="s">
        <v>1048</v>
      </c>
      <c r="M3461" s="55">
        <f t="shared" si="1130"/>
        <v>6.0000000000000053</v>
      </c>
      <c r="N3461" s="50">
        <v>0</v>
      </c>
      <c r="O3461" s="50" t="s">
        <v>253</v>
      </c>
      <c r="S3461" s="151">
        <f t="shared" si="1131"/>
        <v>0.18194444444444444</v>
      </c>
      <c r="T3461" s="151">
        <f t="shared" si="1150"/>
        <v>9.0972222222222218E-2</v>
      </c>
      <c r="V3461" s="393">
        <f t="shared" si="1153"/>
        <v>0</v>
      </c>
      <c r="W3461" s="393">
        <f t="shared" si="1154"/>
        <v>0</v>
      </c>
      <c r="X3461" s="53">
        <f t="shared" si="1133"/>
        <v>0.18194444444444444</v>
      </c>
      <c r="Y3461" s="53">
        <f t="shared" si="1134"/>
        <v>0.21833362444444443</v>
      </c>
      <c r="Z3461" s="53">
        <f t="shared" si="1135"/>
        <v>9.0972222222222218E-2</v>
      </c>
      <c r="AA3461" s="53">
        <f t="shared" si="1136"/>
        <v>0.10916681222222221</v>
      </c>
      <c r="AB3461" s="50">
        <f t="shared" si="1137"/>
        <v>1699</v>
      </c>
      <c r="AC3461" s="50">
        <f t="shared" si="1146"/>
        <v>2018</v>
      </c>
      <c r="AD3461" s="50">
        <f t="shared" si="1138"/>
        <v>1</v>
      </c>
      <c r="AE3461" s="56">
        <f t="shared" si="1151"/>
        <v>201801</v>
      </c>
      <c r="AF3461" s="56">
        <f t="shared" si="1148"/>
        <v>2</v>
      </c>
      <c r="AG3461" s="58">
        <f t="shared" si="1145"/>
        <v>0</v>
      </c>
      <c r="AH3461" s="56">
        <f t="shared" si="1140"/>
        <v>11</v>
      </c>
      <c r="AI3461" s="53">
        <f t="shared" si="1141"/>
        <v>0.20013903444444442</v>
      </c>
      <c r="AJ3461" s="56">
        <f t="shared" si="1152"/>
        <v>4.2699999999999996</v>
      </c>
    </row>
    <row r="3462" spans="1:36" ht="15.75" customHeight="1" x14ac:dyDescent="0.25">
      <c r="A3462" s="50">
        <v>3430</v>
      </c>
      <c r="B3462" s="51">
        <v>43112</v>
      </c>
      <c r="C3462" s="75">
        <f t="shared" si="1147"/>
        <v>43112</v>
      </c>
      <c r="D3462" s="50" t="s">
        <v>1223</v>
      </c>
      <c r="E3462" s="50">
        <v>3.1</v>
      </c>
      <c r="F3462" s="50">
        <v>0</v>
      </c>
      <c r="G3462" s="50">
        <v>32</v>
      </c>
      <c r="H3462" s="50">
        <v>7</v>
      </c>
      <c r="I3462" s="53">
        <f t="shared" si="1149"/>
        <v>2.2303240740740738E-2</v>
      </c>
      <c r="J3462" s="54">
        <f t="shared" si="1129"/>
        <v>7.1945937873357218E-3</v>
      </c>
      <c r="K3462" s="50" t="s">
        <v>2043</v>
      </c>
      <c r="L3462" s="50" t="s">
        <v>2046</v>
      </c>
      <c r="M3462" s="55">
        <f t="shared" si="1130"/>
        <v>5.7913855734302073</v>
      </c>
      <c r="N3462" s="50">
        <v>156</v>
      </c>
      <c r="O3462" s="50" t="s">
        <v>253</v>
      </c>
      <c r="S3462" s="151">
        <f t="shared" si="1131"/>
        <v>0.18849835722819591</v>
      </c>
      <c r="T3462" s="151">
        <f t="shared" si="1150"/>
        <v>9.4249178614097956E-2</v>
      </c>
      <c r="V3462" s="393">
        <f t="shared" si="1153"/>
        <v>0</v>
      </c>
      <c r="W3462" s="393">
        <f t="shared" si="1154"/>
        <v>0</v>
      </c>
      <c r="X3462" s="53">
        <f t="shared" si="1133"/>
        <v>0.18849835722819591</v>
      </c>
      <c r="Y3462" s="53">
        <f t="shared" si="1134"/>
        <v>0.22488753722819591</v>
      </c>
      <c r="Z3462" s="53">
        <f t="shared" si="1135"/>
        <v>9.4249178614097956E-2</v>
      </c>
      <c r="AA3462" s="53">
        <f t="shared" si="1136"/>
        <v>0.11244376861409795</v>
      </c>
      <c r="AB3462" s="50">
        <f t="shared" si="1137"/>
        <v>2036</v>
      </c>
      <c r="AC3462" s="50">
        <f t="shared" si="1146"/>
        <v>2018</v>
      </c>
      <c r="AD3462" s="50">
        <f t="shared" si="1138"/>
        <v>1</v>
      </c>
      <c r="AE3462" s="56">
        <f t="shared" si="1151"/>
        <v>201801</v>
      </c>
      <c r="AF3462" s="56">
        <f t="shared" si="1148"/>
        <v>2</v>
      </c>
      <c r="AG3462" s="58">
        <f t="shared" si="1145"/>
        <v>0</v>
      </c>
      <c r="AH3462" s="56">
        <f t="shared" si="1140"/>
        <v>12</v>
      </c>
      <c r="AI3462" s="53">
        <f t="shared" si="1141"/>
        <v>0.20669294722819592</v>
      </c>
      <c r="AJ3462" s="56">
        <f t="shared" si="1152"/>
        <v>13.236999999999998</v>
      </c>
    </row>
    <row r="3463" spans="1:36" x14ac:dyDescent="0.25">
      <c r="A3463" s="50">
        <v>3431</v>
      </c>
      <c r="B3463" s="51">
        <v>43114</v>
      </c>
      <c r="C3463" s="75">
        <f t="shared" ref="C3463:C3478" si="1155">B3463</f>
        <v>43114</v>
      </c>
      <c r="D3463" s="50" t="s">
        <v>1224</v>
      </c>
      <c r="E3463" s="50">
        <v>13.4</v>
      </c>
      <c r="F3463" s="50">
        <v>1</v>
      </c>
      <c r="G3463" s="50">
        <v>5</v>
      </c>
      <c r="H3463" s="50">
        <v>22</v>
      </c>
      <c r="I3463" s="53">
        <f t="shared" si="1149"/>
        <v>4.5393518518518521E-2</v>
      </c>
      <c r="J3463" s="54">
        <f t="shared" ref="J3463:J3478" si="1156">IF(E3463&gt;0,TIME(F3463,G3463,H3463)/E3463,"")</f>
        <v>3.3875760088446657E-3</v>
      </c>
      <c r="K3463" s="50" t="s">
        <v>1342</v>
      </c>
      <c r="L3463" s="50" t="s">
        <v>1906</v>
      </c>
      <c r="M3463" s="55">
        <f t="shared" ref="M3463:M3478" si="1157">IF(D3463&gt;0,0.0416666666666667/J3463,"")</f>
        <v>12.299847016828158</v>
      </c>
      <c r="N3463" s="50">
        <v>129</v>
      </c>
      <c r="O3463" s="50" t="s">
        <v>253</v>
      </c>
      <c r="S3463" s="151">
        <f t="shared" ref="S3463:S3478" si="1158">IF("1-Swim"=D3463,J3463*2.4,IF("2-Bike"=D3463,J3463*112,IF("3-Run"=D3463,J3463*26.2,0)))</f>
        <v>0.37940851299060258</v>
      </c>
      <c r="T3463" s="151">
        <f t="shared" si="1150"/>
        <v>0.18970425649530129</v>
      </c>
      <c r="V3463" s="393">
        <f t="shared" si="1153"/>
        <v>0</v>
      </c>
      <c r="W3463" s="393">
        <f t="shared" si="1154"/>
        <v>0</v>
      </c>
      <c r="X3463" s="53">
        <f t="shared" ref="X3463:X3478" si="1159">J3463*26.2</f>
        <v>8.875449143173024E-2</v>
      </c>
      <c r="Y3463" s="53">
        <f t="shared" ref="Y3463:Y3478" si="1160">(J3463+0.0013889)*26.2</f>
        <v>0.12514367143173022</v>
      </c>
      <c r="Z3463" s="53">
        <f t="shared" ref="Z3463:Z3478" si="1161">X3463/2</f>
        <v>4.437724571586512E-2</v>
      </c>
      <c r="AA3463" s="53">
        <f t="shared" ref="AA3463:AA3478" si="1162">Y3463/2</f>
        <v>6.257183571586511E-2</v>
      </c>
      <c r="AB3463" s="50">
        <f t="shared" ref="AB3463:AB3478" si="1163">RANK(J3463,J:J,1)</f>
        <v>876</v>
      </c>
      <c r="AC3463" s="50">
        <f t="shared" ref="AC3463:AC3478" si="1164">YEAR(B3463)</f>
        <v>2018</v>
      </c>
      <c r="AD3463" s="50">
        <f t="shared" ref="AD3463:AD3478" si="1165">MONTH(B3463)</f>
        <v>1</v>
      </c>
      <c r="AE3463" s="56">
        <f t="shared" si="1151"/>
        <v>201801</v>
      </c>
      <c r="AF3463" s="56">
        <f t="shared" ref="AF3463:AF3478" si="1166">WEEKNUM(B3463,1)</f>
        <v>3</v>
      </c>
      <c r="AG3463" s="58">
        <f t="shared" ref="AG3463:AG3478" si="1167">IF(ISBLANK(B3463)," ",MAX(B3463-B3462-1,0))</f>
        <v>1</v>
      </c>
      <c r="AH3463" s="56">
        <f t="shared" ref="AH3463:AH3478" si="1168">DAY(B3463)</f>
        <v>14</v>
      </c>
      <c r="AI3463" s="53">
        <f t="shared" ref="AI3463:AI3478" si="1169">Z3463+AA3463</f>
        <v>0.10694908143173024</v>
      </c>
      <c r="AJ3463" s="56">
        <f t="shared" si="1152"/>
        <v>13.4</v>
      </c>
    </row>
    <row r="3464" spans="1:36" ht="15.75" customHeight="1" x14ac:dyDescent="0.25">
      <c r="A3464" s="50">
        <v>3432</v>
      </c>
      <c r="B3464" s="51">
        <v>43115</v>
      </c>
      <c r="C3464" s="75">
        <f t="shared" si="1155"/>
        <v>43115</v>
      </c>
      <c r="D3464" s="50" t="s">
        <v>1223</v>
      </c>
      <c r="E3464" s="50">
        <v>5.05</v>
      </c>
      <c r="F3464" s="50">
        <v>1</v>
      </c>
      <c r="G3464" s="50">
        <v>0</v>
      </c>
      <c r="H3464" s="50">
        <v>34</v>
      </c>
      <c r="I3464" s="53">
        <f t="shared" si="1149"/>
        <v>4.206018518518518E-2</v>
      </c>
      <c r="J3464" s="54">
        <f t="shared" si="1156"/>
        <v>8.3287495416208279E-3</v>
      </c>
      <c r="K3464" s="50" t="s">
        <v>2043</v>
      </c>
      <c r="L3464" s="50" t="s">
        <v>2047</v>
      </c>
      <c r="M3464" s="55">
        <f t="shared" si="1157"/>
        <v>5.0027517886626347</v>
      </c>
      <c r="N3464" s="50">
        <v>0</v>
      </c>
      <c r="S3464" s="151">
        <f t="shared" si="1158"/>
        <v>0.21821323799046569</v>
      </c>
      <c r="T3464" s="151">
        <f t="shared" si="1150"/>
        <v>0.10910661899523284</v>
      </c>
      <c r="V3464" s="393">
        <f t="shared" si="1153"/>
        <v>0</v>
      </c>
      <c r="W3464" s="393">
        <f t="shared" si="1154"/>
        <v>0</v>
      </c>
      <c r="X3464" s="53">
        <f t="shared" si="1159"/>
        <v>0.21821323799046569</v>
      </c>
      <c r="Y3464" s="53">
        <f t="shared" si="1160"/>
        <v>0.25460241799046568</v>
      </c>
      <c r="Z3464" s="53">
        <f t="shared" si="1161"/>
        <v>0.10910661899523284</v>
      </c>
      <c r="AA3464" s="53">
        <f t="shared" si="1162"/>
        <v>0.12730120899523284</v>
      </c>
      <c r="AB3464" s="50">
        <f t="shared" si="1163"/>
        <v>3008</v>
      </c>
      <c r="AC3464" s="50">
        <f t="shared" si="1164"/>
        <v>2018</v>
      </c>
      <c r="AD3464" s="50">
        <f t="shared" si="1165"/>
        <v>1</v>
      </c>
      <c r="AE3464" s="56">
        <f t="shared" si="1151"/>
        <v>201801</v>
      </c>
      <c r="AF3464" s="56">
        <f t="shared" si="1166"/>
        <v>3</v>
      </c>
      <c r="AG3464" s="58">
        <f t="shared" si="1167"/>
        <v>0</v>
      </c>
      <c r="AH3464" s="56">
        <f t="shared" si="1168"/>
        <v>15</v>
      </c>
      <c r="AI3464" s="53">
        <f t="shared" si="1169"/>
        <v>0.23640782799046567</v>
      </c>
      <c r="AJ3464" s="56">
        <f t="shared" si="1152"/>
        <v>21.563499999999998</v>
      </c>
    </row>
    <row r="3465" spans="1:36" x14ac:dyDescent="0.25">
      <c r="A3465" s="50">
        <v>3433</v>
      </c>
      <c r="B3465" s="51">
        <v>43116</v>
      </c>
      <c r="C3465" s="75">
        <f t="shared" si="1155"/>
        <v>43116</v>
      </c>
      <c r="D3465" s="50" t="s">
        <v>1223</v>
      </c>
      <c r="E3465" s="50">
        <v>1</v>
      </c>
      <c r="F3465" s="50">
        <v>0</v>
      </c>
      <c r="G3465" s="50">
        <v>10</v>
      </c>
      <c r="H3465" s="50">
        <v>0</v>
      </c>
      <c r="I3465" s="53">
        <f t="shared" si="1149"/>
        <v>6.9444444444444441E-3</v>
      </c>
      <c r="J3465" s="54">
        <f t="shared" si="1156"/>
        <v>6.9444444444444441E-3</v>
      </c>
      <c r="K3465" s="50" t="s">
        <v>1997</v>
      </c>
      <c r="L3465" s="50" t="s">
        <v>1048</v>
      </c>
      <c r="M3465" s="55">
        <f t="shared" si="1157"/>
        <v>6.0000000000000053</v>
      </c>
      <c r="N3465" s="50">
        <v>126</v>
      </c>
      <c r="O3465" s="50" t="s">
        <v>253</v>
      </c>
      <c r="S3465" s="151">
        <f t="shared" si="1158"/>
        <v>0.18194444444444444</v>
      </c>
      <c r="T3465" s="151">
        <f t="shared" si="1150"/>
        <v>9.0972222222222218E-2</v>
      </c>
      <c r="V3465" s="393">
        <f t="shared" si="1153"/>
        <v>0</v>
      </c>
      <c r="W3465" s="393">
        <f t="shared" si="1154"/>
        <v>0</v>
      </c>
      <c r="X3465" s="53">
        <f t="shared" si="1159"/>
        <v>0.18194444444444444</v>
      </c>
      <c r="Y3465" s="53">
        <f t="shared" si="1160"/>
        <v>0.21833362444444443</v>
      </c>
      <c r="Z3465" s="53">
        <f t="shared" si="1161"/>
        <v>9.0972222222222218E-2</v>
      </c>
      <c r="AA3465" s="53">
        <f t="shared" si="1162"/>
        <v>0.10916681222222221</v>
      </c>
      <c r="AB3465" s="50">
        <f t="shared" si="1163"/>
        <v>1699</v>
      </c>
      <c r="AC3465" s="50">
        <f t="shared" si="1164"/>
        <v>2018</v>
      </c>
      <c r="AD3465" s="50">
        <f t="shared" si="1165"/>
        <v>1</v>
      </c>
      <c r="AE3465" s="56">
        <f t="shared" si="1151"/>
        <v>201801</v>
      </c>
      <c r="AF3465" s="56">
        <f t="shared" si="1166"/>
        <v>3</v>
      </c>
      <c r="AG3465" s="58">
        <f t="shared" si="1167"/>
        <v>0</v>
      </c>
      <c r="AH3465" s="56">
        <f t="shared" si="1168"/>
        <v>16</v>
      </c>
      <c r="AI3465" s="53">
        <f t="shared" si="1169"/>
        <v>0.20013903444444442</v>
      </c>
      <c r="AJ3465" s="56">
        <f t="shared" si="1152"/>
        <v>4.2699999999999996</v>
      </c>
    </row>
    <row r="3466" spans="1:36" x14ac:dyDescent="0.25">
      <c r="A3466" s="50">
        <v>3434</v>
      </c>
      <c r="B3466" s="51">
        <v>43116</v>
      </c>
      <c r="C3466" s="75">
        <f t="shared" si="1155"/>
        <v>43116</v>
      </c>
      <c r="D3466" s="50" t="s">
        <v>513</v>
      </c>
      <c r="E3466" s="50">
        <v>0.5</v>
      </c>
      <c r="F3466" s="50">
        <v>0</v>
      </c>
      <c r="G3466" s="50">
        <v>5</v>
      </c>
      <c r="H3466" s="50">
        <v>26</v>
      </c>
      <c r="I3466" s="53">
        <f t="shared" ref="I3466:I3478" si="1170">IF(E3466&gt;0,TIME(F3466,G3466,H3466),"")</f>
        <v>3.7731481481481483E-3</v>
      </c>
      <c r="J3466" s="54">
        <f t="shared" si="1156"/>
        <v>7.5462962962962966E-3</v>
      </c>
      <c r="K3466" s="50" t="s">
        <v>2048</v>
      </c>
      <c r="L3466" s="50" t="s">
        <v>2049</v>
      </c>
      <c r="M3466" s="55">
        <f t="shared" si="1157"/>
        <v>5.5214723926380405</v>
      </c>
      <c r="N3466" s="50">
        <v>0</v>
      </c>
      <c r="S3466" s="151">
        <f t="shared" si="1158"/>
        <v>0</v>
      </c>
      <c r="T3466" s="151">
        <f t="shared" ref="T3466:T3478" si="1171">S3466/2</f>
        <v>0</v>
      </c>
      <c r="V3466" s="393">
        <f t="shared" si="1153"/>
        <v>0</v>
      </c>
      <c r="W3466" s="393">
        <f t="shared" si="1154"/>
        <v>0</v>
      </c>
      <c r="X3466" s="53">
        <f t="shared" si="1159"/>
        <v>0.19771296296296298</v>
      </c>
      <c r="Y3466" s="53">
        <f t="shared" si="1160"/>
        <v>0.23410214296296294</v>
      </c>
      <c r="Z3466" s="53">
        <f t="shared" si="1161"/>
        <v>9.885648148148149E-2</v>
      </c>
      <c r="AA3466" s="53">
        <f t="shared" si="1162"/>
        <v>0.11705107148148147</v>
      </c>
      <c r="AB3466" s="50">
        <f t="shared" si="1163"/>
        <v>2420</v>
      </c>
      <c r="AC3466" s="50">
        <f t="shared" si="1164"/>
        <v>2018</v>
      </c>
      <c r="AD3466" s="50">
        <f t="shared" si="1165"/>
        <v>1</v>
      </c>
      <c r="AE3466" s="56">
        <f t="shared" ref="AE3466:AE3478" si="1172">AC3466*100+AD3466</f>
        <v>201801</v>
      </c>
      <c r="AF3466" s="56">
        <f t="shared" si="1166"/>
        <v>3</v>
      </c>
      <c r="AG3466" s="58">
        <f t="shared" si="1167"/>
        <v>0</v>
      </c>
      <c r="AH3466" s="56">
        <f t="shared" si="1168"/>
        <v>16</v>
      </c>
      <c r="AI3466" s="53">
        <f t="shared" si="1169"/>
        <v>0.21590755296296296</v>
      </c>
      <c r="AJ3466" s="56">
        <f t="shared" si="1152"/>
        <v>0</v>
      </c>
    </row>
    <row r="3467" spans="1:36" ht="15.75" customHeight="1" x14ac:dyDescent="0.25">
      <c r="A3467" s="50">
        <v>3435</v>
      </c>
      <c r="B3467" s="51">
        <v>43116</v>
      </c>
      <c r="C3467" s="75">
        <f t="shared" si="1155"/>
        <v>43116</v>
      </c>
      <c r="D3467" s="50" t="s">
        <v>1225</v>
      </c>
      <c r="E3467" s="50">
        <v>0.75</v>
      </c>
      <c r="F3467" s="50">
        <v>0</v>
      </c>
      <c r="G3467" s="50">
        <v>22</v>
      </c>
      <c r="H3467" s="50">
        <v>38</v>
      </c>
      <c r="I3467" s="53">
        <f t="shared" si="1170"/>
        <v>1.5717592592592592E-2</v>
      </c>
      <c r="J3467" s="54">
        <f t="shared" si="1156"/>
        <v>2.0956790123456789E-2</v>
      </c>
      <c r="K3467" s="50" t="s">
        <v>781</v>
      </c>
      <c r="L3467" s="50" t="s">
        <v>1304</v>
      </c>
      <c r="M3467" s="55">
        <f t="shared" si="1157"/>
        <v>1.9882179675994125</v>
      </c>
      <c r="N3467" s="50">
        <v>0</v>
      </c>
      <c r="O3467" s="50" t="s">
        <v>253</v>
      </c>
      <c r="S3467" s="151">
        <f t="shared" si="1158"/>
        <v>5.029629629629629E-2</v>
      </c>
      <c r="T3467" s="151">
        <f t="shared" si="1171"/>
        <v>2.5148148148148145E-2</v>
      </c>
      <c r="V3467" s="393">
        <f t="shared" si="1153"/>
        <v>0</v>
      </c>
      <c r="W3467" s="393">
        <f t="shared" si="1154"/>
        <v>0</v>
      </c>
      <c r="X3467" s="53">
        <f t="shared" si="1159"/>
        <v>0.54906790123456783</v>
      </c>
      <c r="Y3467" s="53">
        <f t="shared" si="1160"/>
        <v>0.58545708123456786</v>
      </c>
      <c r="Z3467" s="53">
        <f t="shared" si="1161"/>
        <v>0.27453395061728392</v>
      </c>
      <c r="AA3467" s="53">
        <f t="shared" si="1162"/>
        <v>0.29272854061728393</v>
      </c>
      <c r="AB3467" s="50">
        <f t="shared" si="1163"/>
        <v>3641</v>
      </c>
      <c r="AC3467" s="50">
        <f t="shared" si="1164"/>
        <v>2018</v>
      </c>
      <c r="AD3467" s="50">
        <f t="shared" si="1165"/>
        <v>1</v>
      </c>
      <c r="AE3467" s="56">
        <f t="shared" si="1172"/>
        <v>201801</v>
      </c>
      <c r="AF3467" s="56">
        <f t="shared" si="1166"/>
        <v>3</v>
      </c>
      <c r="AG3467" s="58">
        <f t="shared" si="1167"/>
        <v>0</v>
      </c>
      <c r="AH3467" s="56">
        <f t="shared" si="1168"/>
        <v>16</v>
      </c>
      <c r="AI3467" s="53">
        <f t="shared" si="1169"/>
        <v>0.56726249123456784</v>
      </c>
      <c r="AJ3467" s="56">
        <f t="shared" si="1152"/>
        <v>35.025000000000006</v>
      </c>
    </row>
    <row r="3468" spans="1:36" x14ac:dyDescent="0.25">
      <c r="A3468" s="50">
        <v>3436</v>
      </c>
      <c r="B3468" s="51">
        <v>43118</v>
      </c>
      <c r="C3468" s="75">
        <f t="shared" si="1155"/>
        <v>43118</v>
      </c>
      <c r="D3468" s="50" t="s">
        <v>1223</v>
      </c>
      <c r="E3468" s="50">
        <v>3.5</v>
      </c>
      <c r="F3468" s="50">
        <v>0</v>
      </c>
      <c r="G3468" s="50">
        <v>41</v>
      </c>
      <c r="H3468" s="50">
        <v>39</v>
      </c>
      <c r="I3468" s="53">
        <f t="shared" si="1170"/>
        <v>2.8923611111111108E-2</v>
      </c>
      <c r="J3468" s="54">
        <f t="shared" si="1156"/>
        <v>8.2638888888888883E-3</v>
      </c>
      <c r="K3468" s="50" t="s">
        <v>1997</v>
      </c>
      <c r="L3468" s="50" t="s">
        <v>1048</v>
      </c>
      <c r="M3468" s="55">
        <f t="shared" si="1157"/>
        <v>5.0420168067226934</v>
      </c>
      <c r="N3468" s="50">
        <v>136</v>
      </c>
      <c r="O3468" s="50" t="s">
        <v>253</v>
      </c>
      <c r="S3468" s="151">
        <f t="shared" si="1158"/>
        <v>0.21651388888888887</v>
      </c>
      <c r="T3468" s="151">
        <f t="shared" si="1171"/>
        <v>0.10825694444444443</v>
      </c>
      <c r="V3468" s="393">
        <f t="shared" si="1153"/>
        <v>0</v>
      </c>
      <c r="W3468" s="393">
        <f t="shared" si="1154"/>
        <v>0</v>
      </c>
      <c r="X3468" s="53">
        <f t="shared" si="1159"/>
        <v>0.21651388888888887</v>
      </c>
      <c r="Y3468" s="53">
        <f t="shared" si="1160"/>
        <v>0.25290306888888886</v>
      </c>
      <c r="Z3468" s="53">
        <f t="shared" si="1161"/>
        <v>0.10825694444444443</v>
      </c>
      <c r="AA3468" s="53">
        <f t="shared" si="1162"/>
        <v>0.12645153444444443</v>
      </c>
      <c r="AB3468" s="50">
        <f t="shared" si="1163"/>
        <v>2966</v>
      </c>
      <c r="AC3468" s="50">
        <f t="shared" si="1164"/>
        <v>2018</v>
      </c>
      <c r="AD3468" s="50">
        <f t="shared" si="1165"/>
        <v>1</v>
      </c>
      <c r="AE3468" s="56">
        <f t="shared" si="1172"/>
        <v>201801</v>
      </c>
      <c r="AF3468" s="56">
        <f t="shared" si="1166"/>
        <v>3</v>
      </c>
      <c r="AG3468" s="58">
        <f t="shared" si="1167"/>
        <v>1</v>
      </c>
      <c r="AH3468" s="56">
        <f t="shared" si="1168"/>
        <v>18</v>
      </c>
      <c r="AI3468" s="53">
        <f t="shared" si="1169"/>
        <v>0.23470847888888885</v>
      </c>
      <c r="AJ3468" s="56">
        <f t="shared" si="1152"/>
        <v>14.944999999999999</v>
      </c>
    </row>
    <row r="3469" spans="1:36" x14ac:dyDescent="0.25">
      <c r="A3469" s="50">
        <v>3437</v>
      </c>
      <c r="B3469" s="51">
        <v>43120</v>
      </c>
      <c r="C3469" s="75">
        <f t="shared" si="1155"/>
        <v>43120</v>
      </c>
      <c r="D3469" s="50" t="s">
        <v>1224</v>
      </c>
      <c r="E3469" s="50">
        <v>15</v>
      </c>
      <c r="F3469" s="50">
        <v>0</v>
      </c>
      <c r="G3469" s="50">
        <v>53</v>
      </c>
      <c r="H3469" s="50">
        <v>5</v>
      </c>
      <c r="I3469" s="53">
        <f t="shared" si="1170"/>
        <v>3.6863425925925931E-2</v>
      </c>
      <c r="J3469" s="54">
        <f t="shared" si="1156"/>
        <v>2.4575617283950622E-3</v>
      </c>
      <c r="K3469" s="50" t="s">
        <v>1342</v>
      </c>
      <c r="L3469" s="50" t="s">
        <v>1875</v>
      </c>
      <c r="M3469" s="55">
        <f t="shared" si="1157"/>
        <v>16.95447409733125</v>
      </c>
      <c r="N3469" s="50">
        <v>0</v>
      </c>
      <c r="O3469" s="50" t="s">
        <v>253</v>
      </c>
      <c r="S3469" s="151">
        <f t="shared" si="1158"/>
        <v>0.27524691358024694</v>
      </c>
      <c r="T3469" s="151">
        <f t="shared" si="1171"/>
        <v>0.13762345679012347</v>
      </c>
      <c r="V3469" s="393">
        <f t="shared" si="1153"/>
        <v>0</v>
      </c>
      <c r="W3469" s="393">
        <f t="shared" si="1154"/>
        <v>0</v>
      </c>
      <c r="X3469" s="53">
        <f t="shared" si="1159"/>
        <v>6.4388117283950622E-2</v>
      </c>
      <c r="Y3469" s="53">
        <f t="shared" si="1160"/>
        <v>0.10077729728395061</v>
      </c>
      <c r="Z3469" s="53">
        <f t="shared" si="1161"/>
        <v>3.2194058641975311E-2</v>
      </c>
      <c r="AA3469" s="53">
        <f t="shared" si="1162"/>
        <v>5.0388648641975307E-2</v>
      </c>
      <c r="AB3469" s="50">
        <f t="shared" si="1163"/>
        <v>383</v>
      </c>
      <c r="AC3469" s="50">
        <f t="shared" si="1164"/>
        <v>2018</v>
      </c>
      <c r="AD3469" s="50">
        <f t="shared" si="1165"/>
        <v>1</v>
      </c>
      <c r="AE3469" s="56">
        <f t="shared" si="1172"/>
        <v>201801</v>
      </c>
      <c r="AF3469" s="56">
        <f t="shared" si="1166"/>
        <v>3</v>
      </c>
      <c r="AG3469" s="58">
        <f t="shared" si="1167"/>
        <v>1</v>
      </c>
      <c r="AH3469" s="56">
        <f t="shared" si="1168"/>
        <v>20</v>
      </c>
      <c r="AI3469" s="53">
        <f t="shared" si="1169"/>
        <v>8.2582707283950618E-2</v>
      </c>
      <c r="AJ3469" s="56">
        <f t="shared" si="1152"/>
        <v>15</v>
      </c>
    </row>
    <row r="3470" spans="1:36" ht="15.75" customHeight="1" x14ac:dyDescent="0.25">
      <c r="A3470" s="50">
        <v>3438</v>
      </c>
      <c r="B3470" s="51">
        <v>43121</v>
      </c>
      <c r="C3470" s="75">
        <f t="shared" si="1155"/>
        <v>43121</v>
      </c>
      <c r="D3470" s="50" t="s">
        <v>1223</v>
      </c>
      <c r="E3470" s="50">
        <v>3.23</v>
      </c>
      <c r="F3470" s="50">
        <v>0</v>
      </c>
      <c r="G3470" s="50">
        <v>36</v>
      </c>
      <c r="H3470" s="50">
        <v>39</v>
      </c>
      <c r="I3470" s="53">
        <f t="shared" si="1170"/>
        <v>2.5451388888888888E-2</v>
      </c>
      <c r="J3470" s="54">
        <f t="shared" si="1156"/>
        <v>7.8796869625043005E-3</v>
      </c>
      <c r="K3470" s="50" t="s">
        <v>2043</v>
      </c>
      <c r="L3470" s="50" t="s">
        <v>1814</v>
      </c>
      <c r="M3470" s="55">
        <f t="shared" si="1157"/>
        <v>5.2878581173260608</v>
      </c>
      <c r="N3470" s="50">
        <v>158</v>
      </c>
      <c r="O3470" s="50" t="s">
        <v>1968</v>
      </c>
      <c r="S3470" s="151">
        <f t="shared" si="1158"/>
        <v>0.20644779841761268</v>
      </c>
      <c r="T3470" s="151">
        <f t="shared" si="1171"/>
        <v>0.10322389920880634</v>
      </c>
      <c r="V3470" s="393">
        <f t="shared" si="1153"/>
        <v>0</v>
      </c>
      <c r="W3470" s="393">
        <f t="shared" si="1154"/>
        <v>0</v>
      </c>
      <c r="X3470" s="53">
        <f t="shared" si="1159"/>
        <v>0.20644779841761268</v>
      </c>
      <c r="Y3470" s="53">
        <f t="shared" si="1160"/>
        <v>0.24283697841761268</v>
      </c>
      <c r="Z3470" s="53">
        <f t="shared" si="1161"/>
        <v>0.10322389920880634</v>
      </c>
      <c r="AA3470" s="53">
        <f t="shared" si="1162"/>
        <v>0.12141848920880634</v>
      </c>
      <c r="AB3470" s="50">
        <f t="shared" si="1163"/>
        <v>2725</v>
      </c>
      <c r="AC3470" s="50">
        <f t="shared" si="1164"/>
        <v>2018</v>
      </c>
      <c r="AD3470" s="50">
        <f t="shared" si="1165"/>
        <v>1</v>
      </c>
      <c r="AE3470" s="56">
        <f t="shared" si="1172"/>
        <v>201801</v>
      </c>
      <c r="AF3470" s="56">
        <f t="shared" si="1166"/>
        <v>4</v>
      </c>
      <c r="AG3470" s="58">
        <f t="shared" si="1167"/>
        <v>0</v>
      </c>
      <c r="AH3470" s="56">
        <f t="shared" si="1168"/>
        <v>21</v>
      </c>
      <c r="AI3470" s="53">
        <f t="shared" si="1169"/>
        <v>0.22464238841761269</v>
      </c>
      <c r="AJ3470" s="56">
        <f t="shared" si="1152"/>
        <v>13.792099999999998</v>
      </c>
    </row>
    <row r="3471" spans="1:36" x14ac:dyDescent="0.25">
      <c r="A3471" s="50">
        <v>3439</v>
      </c>
      <c r="B3471" s="51">
        <v>43122</v>
      </c>
      <c r="C3471" s="75">
        <f t="shared" si="1155"/>
        <v>43122</v>
      </c>
      <c r="D3471" s="50" t="s">
        <v>1224</v>
      </c>
      <c r="E3471" s="50">
        <v>10</v>
      </c>
      <c r="F3471" s="50">
        <v>0</v>
      </c>
      <c r="G3471" s="50">
        <v>30</v>
      </c>
      <c r="H3471" s="50">
        <v>0</v>
      </c>
      <c r="I3471" s="53">
        <f t="shared" si="1170"/>
        <v>2.0833333333333332E-2</v>
      </c>
      <c r="J3471" s="54">
        <f t="shared" si="1156"/>
        <v>2.0833333333333333E-3</v>
      </c>
      <c r="K3471" s="50" t="s">
        <v>921</v>
      </c>
      <c r="L3471" s="50" t="s">
        <v>1132</v>
      </c>
      <c r="M3471" s="55">
        <f t="shared" si="1157"/>
        <v>20.000000000000014</v>
      </c>
      <c r="N3471" s="50">
        <v>0</v>
      </c>
      <c r="O3471" s="50" t="s">
        <v>253</v>
      </c>
      <c r="S3471" s="151">
        <f t="shared" si="1158"/>
        <v>0.23333333333333334</v>
      </c>
      <c r="T3471" s="151">
        <f t="shared" si="1171"/>
        <v>0.11666666666666667</v>
      </c>
      <c r="V3471" s="393">
        <f t="shared" si="1153"/>
        <v>0</v>
      </c>
      <c r="W3471" s="393">
        <f t="shared" si="1154"/>
        <v>0</v>
      </c>
      <c r="X3471" s="53">
        <f t="shared" si="1159"/>
        <v>5.4583333333333331E-2</v>
      </c>
      <c r="Y3471" s="53">
        <f t="shared" si="1160"/>
        <v>9.0972513333333324E-2</v>
      </c>
      <c r="Z3471" s="53">
        <f t="shared" si="1161"/>
        <v>2.7291666666666665E-2</v>
      </c>
      <c r="AA3471" s="53">
        <f t="shared" si="1162"/>
        <v>4.5486256666666662E-2</v>
      </c>
      <c r="AB3471" s="50">
        <f t="shared" si="1163"/>
        <v>218</v>
      </c>
      <c r="AC3471" s="50">
        <f t="shared" si="1164"/>
        <v>2018</v>
      </c>
      <c r="AD3471" s="50">
        <f t="shared" si="1165"/>
        <v>1</v>
      </c>
      <c r="AE3471" s="56">
        <f t="shared" si="1172"/>
        <v>201801</v>
      </c>
      <c r="AF3471" s="56">
        <f t="shared" si="1166"/>
        <v>4</v>
      </c>
      <c r="AG3471" s="58">
        <f t="shared" si="1167"/>
        <v>0</v>
      </c>
      <c r="AH3471" s="56">
        <f t="shared" si="1168"/>
        <v>22</v>
      </c>
      <c r="AI3471" s="53">
        <f t="shared" si="1169"/>
        <v>7.2777923333333328E-2</v>
      </c>
      <c r="AJ3471" s="56">
        <f t="shared" si="1152"/>
        <v>10</v>
      </c>
    </row>
    <row r="3472" spans="1:36" ht="15.75" customHeight="1" x14ac:dyDescent="0.25">
      <c r="A3472" s="50">
        <v>3440</v>
      </c>
      <c r="B3472" s="51">
        <v>43124</v>
      </c>
      <c r="C3472" s="75">
        <f t="shared" si="1155"/>
        <v>43124</v>
      </c>
      <c r="D3472" s="50" t="s">
        <v>1223</v>
      </c>
      <c r="E3472" s="50">
        <v>3.25</v>
      </c>
      <c r="F3472" s="50">
        <v>0</v>
      </c>
      <c r="G3472" s="50">
        <v>32</v>
      </c>
      <c r="H3472" s="50">
        <v>4</v>
      </c>
      <c r="I3472" s="53">
        <f t="shared" si="1170"/>
        <v>2.2268518518518521E-2</v>
      </c>
      <c r="J3472" s="54">
        <f t="shared" si="1156"/>
        <v>6.8518518518518529E-3</v>
      </c>
      <c r="K3472" s="50" t="s">
        <v>1997</v>
      </c>
      <c r="L3472" s="50" t="s">
        <v>1357</v>
      </c>
      <c r="M3472" s="55">
        <f t="shared" si="1157"/>
        <v>6.0810810810810851</v>
      </c>
      <c r="N3472" s="50">
        <v>156</v>
      </c>
      <c r="O3472" s="50" t="s">
        <v>1968</v>
      </c>
      <c r="S3472" s="151">
        <f t="shared" si="1158"/>
        <v>0.17951851851851855</v>
      </c>
      <c r="T3472" s="151">
        <f t="shared" si="1171"/>
        <v>8.9759259259259275E-2</v>
      </c>
      <c r="V3472" s="393">
        <f t="shared" si="1153"/>
        <v>0</v>
      </c>
      <c r="W3472" s="393">
        <f t="shared" si="1154"/>
        <v>0</v>
      </c>
      <c r="X3472" s="53">
        <f t="shared" si="1159"/>
        <v>0.17951851851851855</v>
      </c>
      <c r="Y3472" s="53">
        <f t="shared" si="1160"/>
        <v>0.21590769851851851</v>
      </c>
      <c r="Z3472" s="53">
        <f t="shared" si="1161"/>
        <v>8.9759259259259275E-2</v>
      </c>
      <c r="AA3472" s="53">
        <f t="shared" si="1162"/>
        <v>0.10795384925925926</v>
      </c>
      <c r="AB3472" s="50">
        <f t="shared" si="1163"/>
        <v>1598</v>
      </c>
      <c r="AC3472" s="50">
        <f t="shared" si="1164"/>
        <v>2018</v>
      </c>
      <c r="AD3472" s="50">
        <f t="shared" si="1165"/>
        <v>1</v>
      </c>
      <c r="AE3472" s="56">
        <f t="shared" si="1172"/>
        <v>201801</v>
      </c>
      <c r="AF3472" s="56">
        <f t="shared" si="1166"/>
        <v>4</v>
      </c>
      <c r="AG3472" s="58">
        <f t="shared" si="1167"/>
        <v>1</v>
      </c>
      <c r="AH3472" s="56">
        <f t="shared" si="1168"/>
        <v>24</v>
      </c>
      <c r="AI3472" s="53">
        <f t="shared" si="1169"/>
        <v>0.19771310851851853</v>
      </c>
      <c r="AJ3472" s="56">
        <f t="shared" si="1152"/>
        <v>13.877499999999998</v>
      </c>
    </row>
    <row r="3473" spans="1:36" x14ac:dyDescent="0.25">
      <c r="A3473" s="50">
        <v>3441</v>
      </c>
      <c r="B3473" s="51">
        <v>43125</v>
      </c>
      <c r="C3473" s="75">
        <f t="shared" si="1155"/>
        <v>43125</v>
      </c>
      <c r="D3473" s="50" t="s">
        <v>1224</v>
      </c>
      <c r="E3473" s="50">
        <v>10</v>
      </c>
      <c r="F3473" s="50">
        <v>0</v>
      </c>
      <c r="G3473" s="50">
        <v>30</v>
      </c>
      <c r="H3473" s="50">
        <v>0</v>
      </c>
      <c r="I3473" s="53">
        <f t="shared" si="1170"/>
        <v>2.0833333333333332E-2</v>
      </c>
      <c r="J3473" s="54">
        <f t="shared" si="1156"/>
        <v>2.0833333333333333E-3</v>
      </c>
      <c r="K3473" s="50" t="s">
        <v>921</v>
      </c>
      <c r="L3473" s="50" t="s">
        <v>1132</v>
      </c>
      <c r="M3473" s="55">
        <f t="shared" si="1157"/>
        <v>20.000000000000014</v>
      </c>
      <c r="N3473" s="50">
        <v>0</v>
      </c>
      <c r="O3473" s="50" t="s">
        <v>253</v>
      </c>
      <c r="S3473" s="151">
        <f t="shared" si="1158"/>
        <v>0.23333333333333334</v>
      </c>
      <c r="T3473" s="151">
        <f t="shared" si="1171"/>
        <v>0.11666666666666667</v>
      </c>
      <c r="V3473" s="393">
        <f t="shared" si="1153"/>
        <v>0</v>
      </c>
      <c r="W3473" s="393">
        <f t="shared" si="1154"/>
        <v>0</v>
      </c>
      <c r="X3473" s="53">
        <f t="shared" si="1159"/>
        <v>5.4583333333333331E-2</v>
      </c>
      <c r="Y3473" s="53">
        <f t="shared" si="1160"/>
        <v>9.0972513333333324E-2</v>
      </c>
      <c r="Z3473" s="53">
        <f t="shared" si="1161"/>
        <v>2.7291666666666665E-2</v>
      </c>
      <c r="AA3473" s="53">
        <f t="shared" si="1162"/>
        <v>4.5486256666666662E-2</v>
      </c>
      <c r="AB3473" s="50">
        <f t="shared" si="1163"/>
        <v>218</v>
      </c>
      <c r="AC3473" s="50">
        <f t="shared" si="1164"/>
        <v>2018</v>
      </c>
      <c r="AD3473" s="50">
        <f t="shared" si="1165"/>
        <v>1</v>
      </c>
      <c r="AE3473" s="56">
        <f t="shared" si="1172"/>
        <v>201801</v>
      </c>
      <c r="AF3473" s="56">
        <f t="shared" si="1166"/>
        <v>4</v>
      </c>
      <c r="AG3473" s="58">
        <f t="shared" si="1167"/>
        <v>0</v>
      </c>
      <c r="AH3473" s="56">
        <f t="shared" si="1168"/>
        <v>25</v>
      </c>
      <c r="AI3473" s="53">
        <f t="shared" si="1169"/>
        <v>7.2777923333333328E-2</v>
      </c>
      <c r="AJ3473" s="56">
        <f t="shared" si="1152"/>
        <v>10</v>
      </c>
    </row>
    <row r="3474" spans="1:36" x14ac:dyDescent="0.25">
      <c r="A3474" s="50">
        <v>3442</v>
      </c>
      <c r="B3474" s="51">
        <v>43128</v>
      </c>
      <c r="C3474" s="75">
        <f t="shared" si="1155"/>
        <v>43128</v>
      </c>
      <c r="D3474" s="50" t="s">
        <v>1223</v>
      </c>
      <c r="E3474" s="50">
        <v>4.8</v>
      </c>
      <c r="F3474" s="50">
        <v>0</v>
      </c>
      <c r="G3474" s="50">
        <v>59</v>
      </c>
      <c r="H3474" s="50">
        <v>21</v>
      </c>
      <c r="I3474" s="53">
        <f t="shared" si="1170"/>
        <v>4.1215277777777774E-2</v>
      </c>
      <c r="J3474" s="54">
        <f t="shared" si="1156"/>
        <v>8.5865162037037038E-3</v>
      </c>
      <c r="K3474" s="50" t="s">
        <v>2011</v>
      </c>
      <c r="L3474" s="50" t="s">
        <v>2050</v>
      </c>
      <c r="M3474" s="55">
        <f t="shared" si="1157"/>
        <v>4.8525695029486133</v>
      </c>
      <c r="N3474" s="50">
        <v>164</v>
      </c>
      <c r="O3474" s="50" t="s">
        <v>1968</v>
      </c>
      <c r="R3474" s="50" t="s">
        <v>2051</v>
      </c>
      <c r="S3474" s="151">
        <f t="shared" si="1158"/>
        <v>0.22496672453703703</v>
      </c>
      <c r="T3474" s="151">
        <f t="shared" si="1171"/>
        <v>0.11248336226851852</v>
      </c>
      <c r="V3474" s="393">
        <f t="shared" si="1153"/>
        <v>0</v>
      </c>
      <c r="W3474" s="393">
        <f t="shared" si="1154"/>
        <v>0</v>
      </c>
      <c r="X3474" s="53">
        <f t="shared" si="1159"/>
        <v>0.22496672453703703</v>
      </c>
      <c r="Y3474" s="53">
        <f t="shared" si="1160"/>
        <v>0.26135590453703705</v>
      </c>
      <c r="Z3474" s="53">
        <f t="shared" si="1161"/>
        <v>0.11248336226851852</v>
      </c>
      <c r="AA3474" s="53">
        <f t="shared" si="1162"/>
        <v>0.13067795226851853</v>
      </c>
      <c r="AB3474" s="50">
        <f t="shared" si="1163"/>
        <v>3115</v>
      </c>
      <c r="AC3474" s="50">
        <f t="shared" si="1164"/>
        <v>2018</v>
      </c>
      <c r="AD3474" s="50">
        <f t="shared" si="1165"/>
        <v>1</v>
      </c>
      <c r="AE3474" s="56">
        <f t="shared" si="1172"/>
        <v>201801</v>
      </c>
      <c r="AF3474" s="56">
        <f t="shared" si="1166"/>
        <v>5</v>
      </c>
      <c r="AG3474" s="58">
        <f t="shared" si="1167"/>
        <v>2</v>
      </c>
      <c r="AH3474" s="56">
        <f t="shared" si="1168"/>
        <v>28</v>
      </c>
      <c r="AI3474" s="53">
        <f t="shared" si="1169"/>
        <v>0.24316131453703704</v>
      </c>
      <c r="AJ3474" s="56">
        <f t="shared" si="1152"/>
        <v>20.495999999999999</v>
      </c>
    </row>
    <row r="3475" spans="1:36" ht="15.75" customHeight="1" x14ac:dyDescent="0.25">
      <c r="A3475" s="50">
        <v>3443</v>
      </c>
      <c r="B3475" s="51">
        <v>43129</v>
      </c>
      <c r="C3475" s="75">
        <f t="shared" si="1155"/>
        <v>43129</v>
      </c>
      <c r="D3475" s="50" t="s">
        <v>1224</v>
      </c>
      <c r="E3475" s="50">
        <v>12</v>
      </c>
      <c r="F3475" s="50">
        <v>0</v>
      </c>
      <c r="G3475" s="50">
        <v>34</v>
      </c>
      <c r="H3475" s="50">
        <v>40</v>
      </c>
      <c r="I3475" s="53">
        <f t="shared" si="1170"/>
        <v>2.4074074074074071E-2</v>
      </c>
      <c r="J3475" s="54">
        <f t="shared" si="1156"/>
        <v>2.0061728395061726E-3</v>
      </c>
      <c r="K3475" s="50" t="s">
        <v>921</v>
      </c>
      <c r="L3475" s="50" t="s">
        <v>1132</v>
      </c>
      <c r="M3475" s="55">
        <f t="shared" si="1157"/>
        <v>20.769230769230788</v>
      </c>
      <c r="N3475" s="50">
        <v>0</v>
      </c>
      <c r="O3475" s="50" t="s">
        <v>253</v>
      </c>
      <c r="R3475" s="50" t="s">
        <v>1692</v>
      </c>
      <c r="S3475" s="151">
        <f t="shared" si="1158"/>
        <v>0.22469135802469131</v>
      </c>
      <c r="T3475" s="151">
        <f t="shared" si="1171"/>
        <v>0.11234567901234566</v>
      </c>
      <c r="V3475" s="393">
        <f t="shared" si="1153"/>
        <v>0</v>
      </c>
      <c r="W3475" s="393">
        <f t="shared" si="1154"/>
        <v>0</v>
      </c>
      <c r="X3475" s="53">
        <f t="shared" si="1159"/>
        <v>5.2561728395061721E-2</v>
      </c>
      <c r="Y3475" s="53">
        <f t="shared" si="1160"/>
        <v>8.8950908395061729E-2</v>
      </c>
      <c r="Z3475" s="53">
        <f t="shared" si="1161"/>
        <v>2.6280864197530861E-2</v>
      </c>
      <c r="AA3475" s="53">
        <f t="shared" si="1162"/>
        <v>4.4475454197530864E-2</v>
      </c>
      <c r="AB3475" s="50">
        <f t="shared" si="1163"/>
        <v>190</v>
      </c>
      <c r="AC3475" s="50">
        <f t="shared" si="1164"/>
        <v>2018</v>
      </c>
      <c r="AD3475" s="50">
        <f t="shared" si="1165"/>
        <v>1</v>
      </c>
      <c r="AE3475" s="56">
        <f t="shared" si="1172"/>
        <v>201801</v>
      </c>
      <c r="AF3475" s="56">
        <f t="shared" si="1166"/>
        <v>5</v>
      </c>
      <c r="AG3475" s="58">
        <f t="shared" si="1167"/>
        <v>0</v>
      </c>
      <c r="AH3475" s="56">
        <f t="shared" si="1168"/>
        <v>29</v>
      </c>
      <c r="AI3475" s="53">
        <f t="shared" si="1169"/>
        <v>7.0756318395061718E-2</v>
      </c>
      <c r="AJ3475" s="56">
        <f t="shared" si="1152"/>
        <v>12</v>
      </c>
    </row>
    <row r="3476" spans="1:36" x14ac:dyDescent="0.25">
      <c r="A3476" s="50">
        <v>3444</v>
      </c>
      <c r="B3476" s="51">
        <v>43129</v>
      </c>
      <c r="C3476" s="75">
        <f t="shared" si="1155"/>
        <v>43129</v>
      </c>
      <c r="D3476" s="50" t="s">
        <v>1223</v>
      </c>
      <c r="E3476" s="50">
        <v>1</v>
      </c>
      <c r="F3476" s="50">
        <v>0</v>
      </c>
      <c r="G3476" s="50">
        <v>10</v>
      </c>
      <c r="H3476" s="50">
        <v>1</v>
      </c>
      <c r="I3476" s="53">
        <f t="shared" si="1170"/>
        <v>6.9560185185185185E-3</v>
      </c>
      <c r="J3476" s="54">
        <f t="shared" si="1156"/>
        <v>6.9560185185185185E-3</v>
      </c>
      <c r="K3476" s="50" t="s">
        <v>1997</v>
      </c>
      <c r="L3476" s="50" t="s">
        <v>1048</v>
      </c>
      <c r="M3476" s="55">
        <f t="shared" si="1157"/>
        <v>5.9900166389351126</v>
      </c>
      <c r="N3476" s="50">
        <v>0</v>
      </c>
      <c r="O3476" s="50" t="s">
        <v>253</v>
      </c>
      <c r="S3476" s="151">
        <f t="shared" si="1158"/>
        <v>0.18224768518518519</v>
      </c>
      <c r="T3476" s="151">
        <f t="shared" si="1171"/>
        <v>9.1123842592592597E-2</v>
      </c>
      <c r="V3476" s="393">
        <f t="shared" si="1153"/>
        <v>0</v>
      </c>
      <c r="W3476" s="393">
        <f t="shared" si="1154"/>
        <v>0</v>
      </c>
      <c r="X3476" s="53">
        <f t="shared" si="1159"/>
        <v>0.18224768518518519</v>
      </c>
      <c r="Y3476" s="53">
        <f t="shared" si="1160"/>
        <v>0.21863686518518516</v>
      </c>
      <c r="Z3476" s="53">
        <f t="shared" si="1161"/>
        <v>9.1123842592592597E-2</v>
      </c>
      <c r="AA3476" s="53">
        <f t="shared" si="1162"/>
        <v>0.10931843259259258</v>
      </c>
      <c r="AB3476" s="50">
        <f t="shared" si="1163"/>
        <v>1745</v>
      </c>
      <c r="AC3476" s="50">
        <f t="shared" si="1164"/>
        <v>2018</v>
      </c>
      <c r="AD3476" s="50">
        <f t="shared" si="1165"/>
        <v>1</v>
      </c>
      <c r="AE3476" s="56">
        <f t="shared" si="1172"/>
        <v>201801</v>
      </c>
      <c r="AF3476" s="56">
        <f t="shared" si="1166"/>
        <v>5</v>
      </c>
      <c r="AG3476" s="58">
        <f t="shared" si="1167"/>
        <v>0</v>
      </c>
      <c r="AH3476" s="56">
        <f t="shared" si="1168"/>
        <v>29</v>
      </c>
      <c r="AI3476" s="53">
        <f t="shared" si="1169"/>
        <v>0.20044227518518518</v>
      </c>
      <c r="AJ3476" s="56">
        <f t="shared" si="1152"/>
        <v>4.2699999999999996</v>
      </c>
    </row>
    <row r="3477" spans="1:36" x14ac:dyDescent="0.25">
      <c r="A3477" s="50">
        <v>3445</v>
      </c>
      <c r="B3477" s="51">
        <v>43130</v>
      </c>
      <c r="C3477" s="75">
        <f t="shared" si="1155"/>
        <v>43130</v>
      </c>
      <c r="D3477" s="50" t="s">
        <v>1224</v>
      </c>
      <c r="E3477" s="50">
        <v>10</v>
      </c>
      <c r="F3477" s="50">
        <v>0</v>
      </c>
      <c r="G3477" s="50">
        <v>30</v>
      </c>
      <c r="H3477" s="50">
        <v>0</v>
      </c>
      <c r="I3477" s="53">
        <f t="shared" si="1170"/>
        <v>2.0833333333333332E-2</v>
      </c>
      <c r="J3477" s="54">
        <f t="shared" si="1156"/>
        <v>2.0833333333333333E-3</v>
      </c>
      <c r="K3477" s="50" t="s">
        <v>921</v>
      </c>
      <c r="L3477" s="50" t="s">
        <v>1132</v>
      </c>
      <c r="M3477" s="55">
        <f t="shared" si="1157"/>
        <v>20.000000000000014</v>
      </c>
      <c r="N3477" s="50">
        <v>0</v>
      </c>
      <c r="O3477" s="50" t="s">
        <v>253</v>
      </c>
      <c r="R3477" s="50" t="s">
        <v>1692</v>
      </c>
      <c r="S3477" s="151">
        <f t="shared" si="1158"/>
        <v>0.23333333333333334</v>
      </c>
      <c r="T3477" s="151">
        <f t="shared" si="1171"/>
        <v>0.11666666666666667</v>
      </c>
      <c r="V3477" s="393">
        <f t="shared" si="1153"/>
        <v>0</v>
      </c>
      <c r="W3477" s="393">
        <f t="shared" si="1154"/>
        <v>0</v>
      </c>
      <c r="X3477" s="53">
        <f t="shared" si="1159"/>
        <v>5.4583333333333331E-2</v>
      </c>
      <c r="Y3477" s="53">
        <f t="shared" si="1160"/>
        <v>9.0972513333333324E-2</v>
      </c>
      <c r="Z3477" s="53">
        <f t="shared" si="1161"/>
        <v>2.7291666666666665E-2</v>
      </c>
      <c r="AA3477" s="53">
        <f t="shared" si="1162"/>
        <v>4.5486256666666662E-2</v>
      </c>
      <c r="AB3477" s="50">
        <f t="shared" si="1163"/>
        <v>218</v>
      </c>
      <c r="AC3477" s="50">
        <f t="shared" si="1164"/>
        <v>2018</v>
      </c>
      <c r="AD3477" s="50">
        <f t="shared" si="1165"/>
        <v>1</v>
      </c>
      <c r="AE3477" s="56">
        <f t="shared" si="1172"/>
        <v>201801</v>
      </c>
      <c r="AF3477" s="56">
        <f t="shared" si="1166"/>
        <v>5</v>
      </c>
      <c r="AG3477" s="58">
        <f t="shared" si="1167"/>
        <v>0</v>
      </c>
      <c r="AH3477" s="56">
        <f t="shared" si="1168"/>
        <v>30</v>
      </c>
      <c r="AI3477" s="53">
        <f t="shared" si="1169"/>
        <v>7.2777923333333328E-2</v>
      </c>
      <c r="AJ3477" s="56">
        <f t="shared" si="1152"/>
        <v>10</v>
      </c>
    </row>
    <row r="3478" spans="1:36" ht="15.75" customHeight="1" x14ac:dyDescent="0.25">
      <c r="A3478" s="50">
        <v>3446</v>
      </c>
      <c r="B3478" s="51">
        <v>43130</v>
      </c>
      <c r="C3478" s="75">
        <f t="shared" si="1155"/>
        <v>43130</v>
      </c>
      <c r="D3478" s="50" t="s">
        <v>1225</v>
      </c>
      <c r="E3478" s="50">
        <v>1</v>
      </c>
      <c r="F3478" s="50">
        <v>0</v>
      </c>
      <c r="G3478" s="50">
        <v>35</v>
      </c>
      <c r="H3478" s="50">
        <v>56</v>
      </c>
      <c r="I3478" s="53">
        <f t="shared" si="1170"/>
        <v>2.49537037037037E-2</v>
      </c>
      <c r="J3478" s="54">
        <f t="shared" si="1156"/>
        <v>2.49537037037037E-2</v>
      </c>
      <c r="K3478" s="50" t="s">
        <v>781</v>
      </c>
      <c r="L3478" s="50" t="s">
        <v>1304</v>
      </c>
      <c r="M3478" s="55">
        <f t="shared" si="1157"/>
        <v>1.669758812615957</v>
      </c>
      <c r="N3478" s="50">
        <v>0</v>
      </c>
      <c r="O3478" s="50" t="s">
        <v>253</v>
      </c>
      <c r="S3478" s="151">
        <f t="shared" si="1158"/>
        <v>5.988888888888888E-2</v>
      </c>
      <c r="T3478" s="151">
        <f t="shared" si="1171"/>
        <v>2.994444444444444E-2</v>
      </c>
      <c r="V3478" s="393">
        <f t="shared" si="1153"/>
        <v>0</v>
      </c>
      <c r="W3478" s="393">
        <f t="shared" si="1154"/>
        <v>0</v>
      </c>
      <c r="X3478" s="53">
        <f t="shared" si="1159"/>
        <v>0.65378703703703689</v>
      </c>
      <c r="Y3478" s="53">
        <f t="shared" si="1160"/>
        <v>0.69017621703703691</v>
      </c>
      <c r="Z3478" s="53">
        <f t="shared" si="1161"/>
        <v>0.32689351851851844</v>
      </c>
      <c r="AA3478" s="53">
        <f t="shared" si="1162"/>
        <v>0.34508810851851845</v>
      </c>
      <c r="AB3478" s="50">
        <f t="shared" si="1163"/>
        <v>3839</v>
      </c>
      <c r="AC3478" s="50">
        <f t="shared" si="1164"/>
        <v>2018</v>
      </c>
      <c r="AD3478" s="50">
        <f t="shared" si="1165"/>
        <v>1</v>
      </c>
      <c r="AE3478" s="56">
        <f t="shared" si="1172"/>
        <v>201801</v>
      </c>
      <c r="AF3478" s="56">
        <f t="shared" si="1166"/>
        <v>5</v>
      </c>
      <c r="AG3478" s="58">
        <f t="shared" si="1167"/>
        <v>0</v>
      </c>
      <c r="AH3478" s="56">
        <f t="shared" si="1168"/>
        <v>30</v>
      </c>
      <c r="AI3478" s="53">
        <f t="shared" si="1169"/>
        <v>0.6719816270370369</v>
      </c>
      <c r="AJ3478" s="56">
        <f t="shared" si="1152"/>
        <v>46.7</v>
      </c>
    </row>
    <row r="3479" spans="1:36" x14ac:dyDescent="0.25">
      <c r="A3479" s="50">
        <v>3447</v>
      </c>
      <c r="B3479" s="51">
        <v>43131</v>
      </c>
      <c r="C3479" s="75">
        <f t="shared" ref="C3479:C3498" si="1173">B3479</f>
        <v>43131</v>
      </c>
      <c r="D3479" s="50" t="s">
        <v>1223</v>
      </c>
      <c r="E3479" s="50">
        <v>3</v>
      </c>
      <c r="F3479" s="50">
        <v>0</v>
      </c>
      <c r="G3479" s="50">
        <v>31</v>
      </c>
      <c r="H3479" s="50">
        <v>46</v>
      </c>
      <c r="I3479" s="53">
        <f t="shared" ref="I3479:I3498" si="1174">IF(E3479&gt;0,TIME(F3479,G3479,H3479),"")</f>
        <v>2.2060185185185183E-2</v>
      </c>
      <c r="J3479" s="54">
        <f t="shared" ref="J3479:J3498" si="1175">IF(E3479&gt;0,TIME(F3479,G3479,H3479)/E3479,"")</f>
        <v>7.3533950617283945E-3</v>
      </c>
      <c r="K3479" s="50" t="s">
        <v>1997</v>
      </c>
      <c r="L3479" s="50" t="s">
        <v>1048</v>
      </c>
      <c r="M3479" s="55">
        <f t="shared" ref="M3479:M3498" si="1176">IF(D3479&gt;0,0.0416666666666667/J3479,"")</f>
        <v>5.6663168940188928</v>
      </c>
      <c r="N3479" s="50">
        <v>138</v>
      </c>
      <c r="O3479" s="50" t="s">
        <v>253</v>
      </c>
      <c r="S3479" s="151">
        <f t="shared" ref="S3479:S3498" si="1177">IF("1-Swim"=D3479,J3479*2.4,IF("2-Bike"=D3479,J3479*112,IF("3-Run"=D3479,J3479*26.2,0)))</f>
        <v>0.19265895061728394</v>
      </c>
      <c r="T3479" s="151">
        <f t="shared" ref="T3479:T3498" si="1178">S3479/2</f>
        <v>9.6329475308641971E-2</v>
      </c>
      <c r="V3479" s="393">
        <f t="shared" si="1153"/>
        <v>0</v>
      </c>
      <c r="W3479" s="393">
        <f t="shared" si="1154"/>
        <v>0</v>
      </c>
      <c r="X3479" s="53">
        <f t="shared" ref="X3479:X3498" si="1179">J3479*26.2</f>
        <v>0.19265895061728394</v>
      </c>
      <c r="Y3479" s="53">
        <f t="shared" ref="Y3479:Y3498" si="1180">(J3479+0.0013889)*26.2</f>
        <v>0.22904813061728391</v>
      </c>
      <c r="Z3479" s="53">
        <f t="shared" ref="Z3479:Z3498" si="1181">X3479/2</f>
        <v>9.6329475308641971E-2</v>
      </c>
      <c r="AA3479" s="53">
        <f t="shared" ref="AA3479:AA3498" si="1182">Y3479/2</f>
        <v>0.11452406530864195</v>
      </c>
      <c r="AB3479" s="50">
        <f t="shared" ref="AB3479:AB3498" si="1183">RANK(J3479,J:J,1)</f>
        <v>2221</v>
      </c>
      <c r="AC3479" s="50">
        <f t="shared" ref="AC3479:AC3498" si="1184">YEAR(B3479)</f>
        <v>2018</v>
      </c>
      <c r="AD3479" s="50">
        <f t="shared" ref="AD3479:AD3498" si="1185">MONTH(B3479)</f>
        <v>1</v>
      </c>
      <c r="AE3479" s="56">
        <f t="shared" ref="AE3479:AE3498" si="1186">AC3479*100+AD3479</f>
        <v>201801</v>
      </c>
      <c r="AF3479" s="56">
        <f t="shared" ref="AF3479:AF3498" si="1187">WEEKNUM(B3479,1)</f>
        <v>5</v>
      </c>
      <c r="AG3479" s="58">
        <f t="shared" ref="AG3479:AG3498" si="1188">IF(ISBLANK(B3479)," ",MAX(B3479-B3478-1,0))</f>
        <v>0</v>
      </c>
      <c r="AH3479" s="56">
        <f t="shared" ref="AH3479:AH3498" si="1189">DAY(B3479)</f>
        <v>31</v>
      </c>
      <c r="AI3479" s="53">
        <f t="shared" ref="AI3479:AI3498" si="1190">Z3479+AA3479</f>
        <v>0.21085354061728392</v>
      </c>
      <c r="AJ3479" s="56">
        <f t="shared" si="1152"/>
        <v>12.809999999999999</v>
      </c>
    </row>
    <row r="3480" spans="1:36" ht="15.75" customHeight="1" x14ac:dyDescent="0.25">
      <c r="A3480" s="50">
        <v>3448</v>
      </c>
      <c r="B3480" s="51">
        <v>43132</v>
      </c>
      <c r="C3480" s="75">
        <f t="shared" si="1173"/>
        <v>43132</v>
      </c>
      <c r="D3480" s="50" t="s">
        <v>1224</v>
      </c>
      <c r="E3480" s="50">
        <v>10</v>
      </c>
      <c r="F3480" s="50">
        <v>0</v>
      </c>
      <c r="G3480" s="50">
        <v>30</v>
      </c>
      <c r="H3480" s="50">
        <v>0</v>
      </c>
      <c r="I3480" s="53">
        <f t="shared" si="1174"/>
        <v>2.0833333333333332E-2</v>
      </c>
      <c r="J3480" s="54">
        <f t="shared" si="1175"/>
        <v>2.0833333333333333E-3</v>
      </c>
      <c r="K3480" s="50" t="s">
        <v>921</v>
      </c>
      <c r="L3480" s="50" t="s">
        <v>1132</v>
      </c>
      <c r="M3480" s="55">
        <f t="shared" si="1176"/>
        <v>20.000000000000014</v>
      </c>
      <c r="N3480" s="50">
        <v>0</v>
      </c>
      <c r="O3480" s="50" t="s">
        <v>253</v>
      </c>
      <c r="S3480" s="151">
        <f t="shared" si="1177"/>
        <v>0.23333333333333334</v>
      </c>
      <c r="T3480" s="151">
        <f t="shared" si="1178"/>
        <v>0.11666666666666667</v>
      </c>
      <c r="V3480" s="393">
        <f t="shared" si="1153"/>
        <v>0</v>
      </c>
      <c r="W3480" s="393">
        <f t="shared" si="1154"/>
        <v>0</v>
      </c>
      <c r="X3480" s="53">
        <f t="shared" si="1179"/>
        <v>5.4583333333333331E-2</v>
      </c>
      <c r="Y3480" s="53">
        <f t="shared" si="1180"/>
        <v>9.0972513333333324E-2</v>
      </c>
      <c r="Z3480" s="53">
        <f t="shared" si="1181"/>
        <v>2.7291666666666665E-2</v>
      </c>
      <c r="AA3480" s="53">
        <f t="shared" si="1182"/>
        <v>4.5486256666666662E-2</v>
      </c>
      <c r="AB3480" s="50">
        <f t="shared" si="1183"/>
        <v>218</v>
      </c>
      <c r="AC3480" s="50">
        <f t="shared" si="1184"/>
        <v>2018</v>
      </c>
      <c r="AD3480" s="50">
        <f t="shared" si="1185"/>
        <v>2</v>
      </c>
      <c r="AE3480" s="56">
        <f t="shared" si="1186"/>
        <v>201802</v>
      </c>
      <c r="AF3480" s="56">
        <f t="shared" si="1187"/>
        <v>5</v>
      </c>
      <c r="AG3480" s="58">
        <f t="shared" si="1188"/>
        <v>0</v>
      </c>
      <c r="AH3480" s="56">
        <f t="shared" si="1189"/>
        <v>1</v>
      </c>
      <c r="AI3480" s="53">
        <f t="shared" si="1190"/>
        <v>7.2777923333333328E-2</v>
      </c>
      <c r="AJ3480" s="56">
        <f t="shared" si="1152"/>
        <v>10</v>
      </c>
    </row>
    <row r="3481" spans="1:36" x14ac:dyDescent="0.25">
      <c r="A3481" s="50">
        <v>3449</v>
      </c>
      <c r="B3481" s="51">
        <v>43134</v>
      </c>
      <c r="C3481" s="75">
        <f t="shared" si="1173"/>
        <v>43134</v>
      </c>
      <c r="D3481" s="50" t="s">
        <v>1223</v>
      </c>
      <c r="E3481" s="50">
        <v>3</v>
      </c>
      <c r="F3481" s="50">
        <v>0</v>
      </c>
      <c r="G3481" s="50">
        <v>33</v>
      </c>
      <c r="H3481" s="50">
        <v>47</v>
      </c>
      <c r="I3481" s="53">
        <f>IF(E3481&gt;0,TIME(F3481,G3481,H3481),"")</f>
        <v>2.3460648148148147E-2</v>
      </c>
      <c r="J3481" s="54">
        <f t="shared" si="1175"/>
        <v>7.8202160493827163E-3</v>
      </c>
      <c r="K3481" s="50" t="s">
        <v>2043</v>
      </c>
      <c r="L3481" s="50" t="s">
        <v>2052</v>
      </c>
      <c r="M3481" s="55">
        <f t="shared" si="1176"/>
        <v>5.3280710409472167</v>
      </c>
      <c r="N3481" s="50">
        <v>145</v>
      </c>
      <c r="O3481" s="50" t="s">
        <v>253</v>
      </c>
      <c r="R3481" s="50" t="s">
        <v>2053</v>
      </c>
      <c r="S3481" s="151">
        <f t="shared" si="1177"/>
        <v>0.20488966049382717</v>
      </c>
      <c r="T3481" s="151">
        <f t="shared" si="1178"/>
        <v>0.10244483024691359</v>
      </c>
      <c r="V3481" s="393">
        <f t="shared" si="1153"/>
        <v>0</v>
      </c>
      <c r="W3481" s="393">
        <f t="shared" si="1154"/>
        <v>0</v>
      </c>
      <c r="X3481" s="53">
        <f t="shared" si="1179"/>
        <v>0.20488966049382717</v>
      </c>
      <c r="Y3481" s="53">
        <f t="shared" si="1180"/>
        <v>0.24127884049382717</v>
      </c>
      <c r="Z3481" s="53">
        <f t="shared" si="1181"/>
        <v>0.10244483024691359</v>
      </c>
      <c r="AA3481" s="53">
        <f t="shared" si="1182"/>
        <v>0.12063942024691358</v>
      </c>
      <c r="AB3481" s="50">
        <f t="shared" si="1183"/>
        <v>2666</v>
      </c>
      <c r="AC3481" s="50">
        <f t="shared" si="1184"/>
        <v>2018</v>
      </c>
      <c r="AD3481" s="50">
        <f t="shared" si="1185"/>
        <v>2</v>
      </c>
      <c r="AE3481" s="56">
        <f t="shared" si="1186"/>
        <v>201802</v>
      </c>
      <c r="AF3481" s="56">
        <f t="shared" si="1187"/>
        <v>5</v>
      </c>
      <c r="AG3481" s="58">
        <f t="shared" si="1188"/>
        <v>1</v>
      </c>
      <c r="AH3481" s="56">
        <f t="shared" si="1189"/>
        <v>3</v>
      </c>
      <c r="AI3481" s="53">
        <f t="shared" si="1190"/>
        <v>0.22308425049382719</v>
      </c>
      <c r="AJ3481" s="56">
        <f t="shared" si="1152"/>
        <v>12.809999999999999</v>
      </c>
    </row>
    <row r="3482" spans="1:36" ht="15.75" customHeight="1" x14ac:dyDescent="0.25">
      <c r="A3482" s="50">
        <v>3450</v>
      </c>
      <c r="B3482" s="51">
        <v>43136</v>
      </c>
      <c r="C3482" s="75">
        <f t="shared" si="1173"/>
        <v>43136</v>
      </c>
      <c r="D3482" s="50" t="s">
        <v>1224</v>
      </c>
      <c r="E3482" s="50">
        <v>10</v>
      </c>
      <c r="F3482" s="50">
        <v>0</v>
      </c>
      <c r="G3482" s="50">
        <v>30</v>
      </c>
      <c r="H3482" s="50">
        <v>0</v>
      </c>
      <c r="I3482" s="53">
        <f t="shared" si="1174"/>
        <v>2.0833333333333332E-2</v>
      </c>
      <c r="J3482" s="54">
        <f t="shared" si="1175"/>
        <v>2.0833333333333333E-3</v>
      </c>
      <c r="K3482" s="50" t="s">
        <v>921</v>
      </c>
      <c r="L3482" s="50" t="s">
        <v>1132</v>
      </c>
      <c r="M3482" s="55">
        <f t="shared" si="1176"/>
        <v>20.000000000000014</v>
      </c>
      <c r="N3482" s="50">
        <v>0</v>
      </c>
      <c r="O3482" s="50" t="s">
        <v>253</v>
      </c>
      <c r="S3482" s="151">
        <f t="shared" si="1177"/>
        <v>0.23333333333333334</v>
      </c>
      <c r="T3482" s="151">
        <f t="shared" si="1178"/>
        <v>0.11666666666666667</v>
      </c>
      <c r="V3482" s="393">
        <f t="shared" si="1153"/>
        <v>0</v>
      </c>
      <c r="W3482" s="393">
        <f t="shared" si="1154"/>
        <v>0</v>
      </c>
      <c r="X3482" s="53">
        <f t="shared" si="1179"/>
        <v>5.4583333333333331E-2</v>
      </c>
      <c r="Y3482" s="53">
        <f t="shared" si="1180"/>
        <v>9.0972513333333324E-2</v>
      </c>
      <c r="Z3482" s="53">
        <f t="shared" si="1181"/>
        <v>2.7291666666666665E-2</v>
      </c>
      <c r="AA3482" s="53">
        <f t="shared" si="1182"/>
        <v>4.5486256666666662E-2</v>
      </c>
      <c r="AB3482" s="50">
        <f t="shared" si="1183"/>
        <v>218</v>
      </c>
      <c r="AC3482" s="50">
        <f t="shared" si="1184"/>
        <v>2018</v>
      </c>
      <c r="AD3482" s="50">
        <f t="shared" si="1185"/>
        <v>2</v>
      </c>
      <c r="AE3482" s="56">
        <f t="shared" si="1186"/>
        <v>201802</v>
      </c>
      <c r="AF3482" s="56">
        <f t="shared" si="1187"/>
        <v>6</v>
      </c>
      <c r="AG3482" s="58">
        <f t="shared" si="1188"/>
        <v>1</v>
      </c>
      <c r="AH3482" s="56">
        <f t="shared" si="1189"/>
        <v>5</v>
      </c>
      <c r="AI3482" s="53">
        <f t="shared" si="1190"/>
        <v>7.2777923333333328E-2</v>
      </c>
      <c r="AJ3482" s="56">
        <f t="shared" si="1152"/>
        <v>10</v>
      </c>
    </row>
    <row r="3483" spans="1:36" x14ac:dyDescent="0.25">
      <c r="A3483" s="50">
        <v>3451</v>
      </c>
      <c r="B3483" s="51">
        <v>43139</v>
      </c>
      <c r="C3483" s="75">
        <f t="shared" si="1173"/>
        <v>43139</v>
      </c>
      <c r="D3483" s="50" t="s">
        <v>1224</v>
      </c>
      <c r="E3483" s="50">
        <v>13.25</v>
      </c>
      <c r="F3483" s="50">
        <v>0</v>
      </c>
      <c r="G3483" s="50">
        <v>40</v>
      </c>
      <c r="H3483" s="50">
        <v>0</v>
      </c>
      <c r="I3483" s="53">
        <f t="shared" si="1174"/>
        <v>2.7777777777777776E-2</v>
      </c>
      <c r="J3483" s="54">
        <f t="shared" si="1175"/>
        <v>2.0964360587002093E-3</v>
      </c>
      <c r="K3483" s="50" t="s">
        <v>921</v>
      </c>
      <c r="L3483" s="50" t="s">
        <v>1132</v>
      </c>
      <c r="M3483" s="55">
        <f t="shared" si="1176"/>
        <v>19.875000000000018</v>
      </c>
      <c r="N3483" s="50">
        <v>0</v>
      </c>
      <c r="O3483" s="50" t="s">
        <v>253</v>
      </c>
      <c r="S3483" s="151">
        <f t="shared" si="1177"/>
        <v>0.23480083857442344</v>
      </c>
      <c r="T3483" s="151">
        <f t="shared" si="1178"/>
        <v>0.11740041928721172</v>
      </c>
      <c r="V3483" s="393">
        <f t="shared" si="1153"/>
        <v>0</v>
      </c>
      <c r="W3483" s="393">
        <f t="shared" si="1154"/>
        <v>0</v>
      </c>
      <c r="X3483" s="53">
        <f t="shared" si="1179"/>
        <v>5.4926624737945483E-2</v>
      </c>
      <c r="Y3483" s="53">
        <f t="shared" si="1180"/>
        <v>9.1315804737945469E-2</v>
      </c>
      <c r="Z3483" s="53">
        <f t="shared" si="1181"/>
        <v>2.7463312368972741E-2</v>
      </c>
      <c r="AA3483" s="53">
        <f t="shared" si="1182"/>
        <v>4.5657902368972735E-2</v>
      </c>
      <c r="AB3483" s="50">
        <f t="shared" si="1183"/>
        <v>242</v>
      </c>
      <c r="AC3483" s="50">
        <f t="shared" si="1184"/>
        <v>2018</v>
      </c>
      <c r="AD3483" s="50">
        <f t="shared" si="1185"/>
        <v>2</v>
      </c>
      <c r="AE3483" s="56">
        <f t="shared" si="1186"/>
        <v>201802</v>
      </c>
      <c r="AF3483" s="56">
        <f t="shared" si="1187"/>
        <v>6</v>
      </c>
      <c r="AG3483" s="58">
        <f t="shared" si="1188"/>
        <v>2</v>
      </c>
      <c r="AH3483" s="56">
        <f t="shared" si="1189"/>
        <v>8</v>
      </c>
      <c r="AI3483" s="53">
        <f t="shared" si="1190"/>
        <v>7.3121214737945472E-2</v>
      </c>
      <c r="AJ3483" s="56">
        <f t="shared" si="1152"/>
        <v>13.25</v>
      </c>
    </row>
    <row r="3484" spans="1:36" x14ac:dyDescent="0.25">
      <c r="A3484" s="50">
        <v>3452</v>
      </c>
      <c r="B3484" s="51">
        <v>43139</v>
      </c>
      <c r="C3484" s="75">
        <f t="shared" si="1173"/>
        <v>43139</v>
      </c>
      <c r="D3484" s="50" t="s">
        <v>1223</v>
      </c>
      <c r="E3484" s="50">
        <v>1</v>
      </c>
      <c r="F3484" s="50">
        <v>0</v>
      </c>
      <c r="G3484" s="50">
        <v>9</v>
      </c>
      <c r="H3484" s="50">
        <v>6</v>
      </c>
      <c r="I3484" s="53">
        <f t="shared" si="1174"/>
        <v>6.3194444444444444E-3</v>
      </c>
      <c r="J3484" s="54">
        <f t="shared" si="1175"/>
        <v>6.3194444444444444E-3</v>
      </c>
      <c r="K3484" s="50" t="s">
        <v>1997</v>
      </c>
      <c r="L3484" s="50" t="s">
        <v>1048</v>
      </c>
      <c r="M3484" s="55">
        <f t="shared" si="1176"/>
        <v>6.5934065934065984</v>
      </c>
      <c r="N3484" s="50">
        <v>0</v>
      </c>
      <c r="O3484" s="50" t="s">
        <v>253</v>
      </c>
      <c r="S3484" s="151">
        <f t="shared" si="1177"/>
        <v>0.16556944444444444</v>
      </c>
      <c r="T3484" s="151">
        <f t="shared" si="1178"/>
        <v>8.2784722222222218E-2</v>
      </c>
      <c r="V3484" s="393">
        <f t="shared" si="1153"/>
        <v>0</v>
      </c>
      <c r="W3484" s="393">
        <f t="shared" si="1154"/>
        <v>0</v>
      </c>
      <c r="X3484" s="53">
        <f t="shared" si="1179"/>
        <v>0.16556944444444444</v>
      </c>
      <c r="Y3484" s="53">
        <f t="shared" si="1180"/>
        <v>0.20195862444444443</v>
      </c>
      <c r="Z3484" s="53">
        <f t="shared" si="1181"/>
        <v>8.2784722222222218E-2</v>
      </c>
      <c r="AA3484" s="53">
        <f t="shared" si="1182"/>
        <v>0.10097931222222221</v>
      </c>
      <c r="AB3484" s="50">
        <f t="shared" si="1183"/>
        <v>1097</v>
      </c>
      <c r="AC3484" s="50">
        <f t="shared" si="1184"/>
        <v>2018</v>
      </c>
      <c r="AD3484" s="50">
        <f t="shared" si="1185"/>
        <v>2</v>
      </c>
      <c r="AE3484" s="56">
        <f t="shared" si="1186"/>
        <v>201802</v>
      </c>
      <c r="AF3484" s="56">
        <f t="shared" si="1187"/>
        <v>6</v>
      </c>
      <c r="AG3484" s="58">
        <f t="shared" si="1188"/>
        <v>0</v>
      </c>
      <c r="AH3484" s="56">
        <f t="shared" si="1189"/>
        <v>8</v>
      </c>
      <c r="AI3484" s="53">
        <f t="shared" si="1190"/>
        <v>0.18376403444444445</v>
      </c>
      <c r="AJ3484" s="56">
        <f t="shared" si="1152"/>
        <v>4.2699999999999996</v>
      </c>
    </row>
    <row r="3485" spans="1:36" ht="15.75" customHeight="1" x14ac:dyDescent="0.25">
      <c r="A3485" s="50">
        <v>3453</v>
      </c>
      <c r="B3485" s="51">
        <v>43140</v>
      </c>
      <c r="C3485" s="75">
        <f t="shared" si="1173"/>
        <v>43140</v>
      </c>
      <c r="D3485" s="50" t="s">
        <v>1223</v>
      </c>
      <c r="E3485" s="50">
        <v>3.12</v>
      </c>
      <c r="F3485" s="50">
        <v>0</v>
      </c>
      <c r="G3485" s="50">
        <v>32</v>
      </c>
      <c r="H3485" s="50">
        <v>9</v>
      </c>
      <c r="I3485" s="53">
        <f t="shared" si="1174"/>
        <v>2.2326388888888885E-2</v>
      </c>
      <c r="J3485" s="54">
        <f t="shared" si="1175"/>
        <v>7.1558938746438729E-3</v>
      </c>
      <c r="K3485" s="50" t="s">
        <v>2043</v>
      </c>
      <c r="L3485" s="50" t="s">
        <v>2046</v>
      </c>
      <c r="M3485" s="55">
        <f t="shared" si="1176"/>
        <v>5.8227060653188243</v>
      </c>
      <c r="N3485" s="50">
        <v>0</v>
      </c>
      <c r="O3485" s="50" t="s">
        <v>253</v>
      </c>
      <c r="S3485" s="151">
        <f t="shared" si="1177"/>
        <v>0.18748441951566946</v>
      </c>
      <c r="T3485" s="151">
        <f t="shared" si="1178"/>
        <v>9.3742209757834732E-2</v>
      </c>
      <c r="V3485" s="393">
        <f t="shared" si="1153"/>
        <v>0</v>
      </c>
      <c r="W3485" s="393">
        <f t="shared" si="1154"/>
        <v>0</v>
      </c>
      <c r="X3485" s="53">
        <f t="shared" si="1179"/>
        <v>0.18748441951566946</v>
      </c>
      <c r="Y3485" s="53">
        <f t="shared" si="1180"/>
        <v>0.22387359951566946</v>
      </c>
      <c r="Z3485" s="53">
        <f t="shared" si="1181"/>
        <v>9.3742209757834732E-2</v>
      </c>
      <c r="AA3485" s="53">
        <f t="shared" si="1182"/>
        <v>0.11193679975783473</v>
      </c>
      <c r="AB3485" s="50">
        <f t="shared" si="1183"/>
        <v>1987</v>
      </c>
      <c r="AC3485" s="50">
        <f t="shared" si="1184"/>
        <v>2018</v>
      </c>
      <c r="AD3485" s="50">
        <f t="shared" si="1185"/>
        <v>2</v>
      </c>
      <c r="AE3485" s="56">
        <f t="shared" si="1186"/>
        <v>201802</v>
      </c>
      <c r="AF3485" s="56">
        <f t="shared" si="1187"/>
        <v>6</v>
      </c>
      <c r="AG3485" s="58">
        <f t="shared" si="1188"/>
        <v>0</v>
      </c>
      <c r="AH3485" s="56">
        <f t="shared" si="1189"/>
        <v>9</v>
      </c>
      <c r="AI3485" s="53">
        <f t="shared" si="1190"/>
        <v>0.20567900951566948</v>
      </c>
      <c r="AJ3485" s="56">
        <f t="shared" si="1152"/>
        <v>13.322399999999998</v>
      </c>
    </row>
    <row r="3486" spans="1:36" x14ac:dyDescent="0.25">
      <c r="A3486" s="50">
        <v>3454</v>
      </c>
      <c r="B3486" s="51">
        <v>43142</v>
      </c>
      <c r="C3486" s="75">
        <f t="shared" si="1173"/>
        <v>43142</v>
      </c>
      <c r="D3486" s="50" t="s">
        <v>1224</v>
      </c>
      <c r="E3486" s="50">
        <v>15</v>
      </c>
      <c r="F3486" s="50">
        <v>1</v>
      </c>
      <c r="G3486" s="50">
        <v>0</v>
      </c>
      <c r="H3486" s="50">
        <v>0</v>
      </c>
      <c r="I3486" s="53">
        <f t="shared" si="1174"/>
        <v>4.1666666666666664E-2</v>
      </c>
      <c r="J3486" s="54">
        <f t="shared" si="1175"/>
        <v>2.7777777777777775E-3</v>
      </c>
      <c r="K3486" s="50" t="s">
        <v>1342</v>
      </c>
      <c r="L3486" s="50" t="s">
        <v>1421</v>
      </c>
      <c r="M3486" s="55">
        <f t="shared" si="1176"/>
        <v>15.000000000000014</v>
      </c>
      <c r="N3486" s="50">
        <v>0</v>
      </c>
      <c r="O3486" s="50" t="s">
        <v>253</v>
      </c>
      <c r="R3486" s="50" t="s">
        <v>2054</v>
      </c>
      <c r="S3486" s="151">
        <f t="shared" si="1177"/>
        <v>0.31111111111111106</v>
      </c>
      <c r="T3486" s="151">
        <f t="shared" si="1178"/>
        <v>0.15555555555555553</v>
      </c>
      <c r="V3486" s="393">
        <f t="shared" si="1153"/>
        <v>0</v>
      </c>
      <c r="W3486" s="393">
        <f t="shared" si="1154"/>
        <v>0</v>
      </c>
      <c r="X3486" s="53">
        <f t="shared" si="1179"/>
        <v>7.2777777777777761E-2</v>
      </c>
      <c r="Y3486" s="53">
        <f t="shared" si="1180"/>
        <v>0.10916695777777777</v>
      </c>
      <c r="Z3486" s="53">
        <f t="shared" si="1181"/>
        <v>3.638888888888888E-2</v>
      </c>
      <c r="AA3486" s="53">
        <f t="shared" si="1182"/>
        <v>5.4583478888888884E-2</v>
      </c>
      <c r="AB3486" s="50">
        <f t="shared" si="1183"/>
        <v>592</v>
      </c>
      <c r="AC3486" s="50">
        <f t="shared" si="1184"/>
        <v>2018</v>
      </c>
      <c r="AD3486" s="50">
        <f t="shared" si="1185"/>
        <v>2</v>
      </c>
      <c r="AE3486" s="56">
        <f t="shared" si="1186"/>
        <v>201802</v>
      </c>
      <c r="AF3486" s="56">
        <f t="shared" si="1187"/>
        <v>7</v>
      </c>
      <c r="AG3486" s="58">
        <f t="shared" si="1188"/>
        <v>1</v>
      </c>
      <c r="AH3486" s="56">
        <f t="shared" si="1189"/>
        <v>11</v>
      </c>
      <c r="AI3486" s="53">
        <f t="shared" si="1190"/>
        <v>9.0972367777777757E-2</v>
      </c>
      <c r="AJ3486" s="56">
        <f t="shared" si="1152"/>
        <v>15</v>
      </c>
    </row>
    <row r="3487" spans="1:36" x14ac:dyDescent="0.25">
      <c r="A3487" s="50">
        <v>3455</v>
      </c>
      <c r="B3487" s="51">
        <v>43143</v>
      </c>
      <c r="C3487" s="75">
        <f t="shared" si="1173"/>
        <v>43143</v>
      </c>
      <c r="D3487" s="50" t="s">
        <v>1224</v>
      </c>
      <c r="E3487" s="50">
        <v>10</v>
      </c>
      <c r="F3487" s="50">
        <v>0</v>
      </c>
      <c r="G3487" s="50">
        <v>32</v>
      </c>
      <c r="H3487" s="50">
        <v>0</v>
      </c>
      <c r="I3487" s="53">
        <f t="shared" si="1174"/>
        <v>2.2222222222222223E-2</v>
      </c>
      <c r="J3487" s="54">
        <f t="shared" si="1175"/>
        <v>2.2222222222222222E-3</v>
      </c>
      <c r="K3487" s="50" t="s">
        <v>921</v>
      </c>
      <c r="L3487" s="50" t="s">
        <v>1132</v>
      </c>
      <c r="M3487" s="55">
        <f t="shared" si="1176"/>
        <v>18.750000000000014</v>
      </c>
      <c r="N3487" s="50">
        <v>0</v>
      </c>
      <c r="O3487" s="50" t="s">
        <v>253</v>
      </c>
      <c r="S3487" s="151">
        <f t="shared" si="1177"/>
        <v>0.24888888888888888</v>
      </c>
      <c r="T3487" s="151">
        <f t="shared" si="1178"/>
        <v>0.12444444444444444</v>
      </c>
      <c r="V3487" s="393">
        <f t="shared" si="1153"/>
        <v>0</v>
      </c>
      <c r="W3487" s="393">
        <f t="shared" si="1154"/>
        <v>0</v>
      </c>
      <c r="X3487" s="53">
        <f t="shared" si="1179"/>
        <v>5.8222222222222224E-2</v>
      </c>
      <c r="Y3487" s="53">
        <f t="shared" si="1180"/>
        <v>9.461140222222221E-2</v>
      </c>
      <c r="Z3487" s="53">
        <f t="shared" si="1181"/>
        <v>2.9111111111111112E-2</v>
      </c>
      <c r="AA3487" s="53">
        <f t="shared" si="1182"/>
        <v>4.7305701111111105E-2</v>
      </c>
      <c r="AB3487" s="50">
        <f t="shared" si="1183"/>
        <v>272</v>
      </c>
      <c r="AC3487" s="50">
        <f t="shared" si="1184"/>
        <v>2018</v>
      </c>
      <c r="AD3487" s="50">
        <f t="shared" si="1185"/>
        <v>2</v>
      </c>
      <c r="AE3487" s="56">
        <f t="shared" si="1186"/>
        <v>201802</v>
      </c>
      <c r="AF3487" s="56">
        <f t="shared" si="1187"/>
        <v>7</v>
      </c>
      <c r="AG3487" s="58">
        <f t="shared" si="1188"/>
        <v>0</v>
      </c>
      <c r="AH3487" s="56">
        <f t="shared" si="1189"/>
        <v>12</v>
      </c>
      <c r="AI3487" s="53">
        <f t="shared" si="1190"/>
        <v>7.6416812222222213E-2</v>
      </c>
      <c r="AJ3487" s="56">
        <f t="shared" si="1152"/>
        <v>10</v>
      </c>
    </row>
    <row r="3488" spans="1:36" ht="15.75" customHeight="1" x14ac:dyDescent="0.25">
      <c r="A3488" s="50">
        <v>3456</v>
      </c>
      <c r="B3488" s="51">
        <v>43144</v>
      </c>
      <c r="C3488" s="75">
        <f t="shared" si="1173"/>
        <v>43144</v>
      </c>
      <c r="D3488" s="50" t="s">
        <v>1223</v>
      </c>
      <c r="E3488" s="50">
        <v>3.5</v>
      </c>
      <c r="F3488" s="50">
        <v>0</v>
      </c>
      <c r="G3488" s="50">
        <v>35</v>
      </c>
      <c r="H3488" s="50">
        <v>0</v>
      </c>
      <c r="I3488" s="53">
        <f t="shared" si="1174"/>
        <v>2.4305555555555556E-2</v>
      </c>
      <c r="J3488" s="54">
        <f t="shared" si="1175"/>
        <v>6.9444444444444449E-3</v>
      </c>
      <c r="K3488" s="50" t="s">
        <v>1997</v>
      </c>
      <c r="L3488" s="50" t="s">
        <v>1048</v>
      </c>
      <c r="M3488" s="55">
        <f t="shared" si="1176"/>
        <v>6.0000000000000044</v>
      </c>
      <c r="N3488" s="50">
        <v>0</v>
      </c>
      <c r="O3488" s="50" t="s">
        <v>253</v>
      </c>
      <c r="S3488" s="151">
        <f t="shared" si="1177"/>
        <v>0.18194444444444446</v>
      </c>
      <c r="T3488" s="151">
        <f t="shared" si="1178"/>
        <v>9.0972222222222232E-2</v>
      </c>
      <c r="V3488" s="393">
        <f t="shared" si="1153"/>
        <v>0</v>
      </c>
      <c r="W3488" s="393">
        <f t="shared" si="1154"/>
        <v>0</v>
      </c>
      <c r="X3488" s="53">
        <f t="shared" si="1179"/>
        <v>0.18194444444444446</v>
      </c>
      <c r="Y3488" s="53">
        <f t="shared" si="1180"/>
        <v>0.21833362444444443</v>
      </c>
      <c r="Z3488" s="53">
        <f t="shared" si="1181"/>
        <v>9.0972222222222232E-2</v>
      </c>
      <c r="AA3488" s="53">
        <f t="shared" si="1182"/>
        <v>0.10916681222222221</v>
      </c>
      <c r="AB3488" s="50">
        <f t="shared" si="1183"/>
        <v>1725</v>
      </c>
      <c r="AC3488" s="50">
        <f t="shared" si="1184"/>
        <v>2018</v>
      </c>
      <c r="AD3488" s="50">
        <f t="shared" si="1185"/>
        <v>2</v>
      </c>
      <c r="AE3488" s="56">
        <f t="shared" si="1186"/>
        <v>201802</v>
      </c>
      <c r="AF3488" s="56">
        <f t="shared" si="1187"/>
        <v>7</v>
      </c>
      <c r="AG3488" s="58">
        <f t="shared" si="1188"/>
        <v>0</v>
      </c>
      <c r="AH3488" s="56">
        <f t="shared" si="1189"/>
        <v>13</v>
      </c>
      <c r="AI3488" s="53">
        <f t="shared" si="1190"/>
        <v>0.20013903444444445</v>
      </c>
      <c r="AJ3488" s="56">
        <f t="shared" si="1152"/>
        <v>14.944999999999999</v>
      </c>
    </row>
    <row r="3489" spans="1:36" x14ac:dyDescent="0.25">
      <c r="A3489" s="50">
        <v>3457</v>
      </c>
      <c r="B3489" s="51">
        <v>43146</v>
      </c>
      <c r="C3489" s="75">
        <f t="shared" si="1173"/>
        <v>43146</v>
      </c>
      <c r="D3489" s="50" t="s">
        <v>1224</v>
      </c>
      <c r="E3489" s="50">
        <v>10</v>
      </c>
      <c r="F3489" s="50">
        <v>0</v>
      </c>
      <c r="G3489" s="50">
        <v>30</v>
      </c>
      <c r="H3489" s="50">
        <v>0</v>
      </c>
      <c r="I3489" s="53">
        <f t="shared" si="1174"/>
        <v>2.0833333333333332E-2</v>
      </c>
      <c r="J3489" s="54">
        <f t="shared" si="1175"/>
        <v>2.0833333333333333E-3</v>
      </c>
      <c r="K3489" s="50" t="s">
        <v>921</v>
      </c>
      <c r="L3489" s="50" t="s">
        <v>1048</v>
      </c>
      <c r="M3489" s="55">
        <f t="shared" si="1176"/>
        <v>20.000000000000014</v>
      </c>
      <c r="N3489" s="50">
        <v>0</v>
      </c>
      <c r="O3489" s="50" t="s">
        <v>253</v>
      </c>
      <c r="S3489" s="151">
        <f t="shared" si="1177"/>
        <v>0.23333333333333334</v>
      </c>
      <c r="T3489" s="151">
        <f t="shared" si="1178"/>
        <v>0.11666666666666667</v>
      </c>
      <c r="V3489" s="393">
        <f t="shared" si="1153"/>
        <v>0</v>
      </c>
      <c r="W3489" s="393">
        <f t="shared" si="1154"/>
        <v>0</v>
      </c>
      <c r="X3489" s="53">
        <f t="shared" si="1179"/>
        <v>5.4583333333333331E-2</v>
      </c>
      <c r="Y3489" s="53">
        <f t="shared" si="1180"/>
        <v>9.0972513333333324E-2</v>
      </c>
      <c r="Z3489" s="53">
        <f t="shared" si="1181"/>
        <v>2.7291666666666665E-2</v>
      </c>
      <c r="AA3489" s="53">
        <f t="shared" si="1182"/>
        <v>4.5486256666666662E-2</v>
      </c>
      <c r="AB3489" s="50">
        <f t="shared" si="1183"/>
        <v>218</v>
      </c>
      <c r="AC3489" s="50">
        <f t="shared" si="1184"/>
        <v>2018</v>
      </c>
      <c r="AD3489" s="50">
        <f t="shared" si="1185"/>
        <v>2</v>
      </c>
      <c r="AE3489" s="56">
        <f t="shared" si="1186"/>
        <v>201802</v>
      </c>
      <c r="AF3489" s="56">
        <f t="shared" si="1187"/>
        <v>7</v>
      </c>
      <c r="AG3489" s="58">
        <f t="shared" si="1188"/>
        <v>1</v>
      </c>
      <c r="AH3489" s="56">
        <f t="shared" si="1189"/>
        <v>15</v>
      </c>
      <c r="AI3489" s="53">
        <f t="shared" si="1190"/>
        <v>7.2777923333333328E-2</v>
      </c>
      <c r="AJ3489" s="56">
        <f t="shared" si="1152"/>
        <v>10</v>
      </c>
    </row>
    <row r="3490" spans="1:36" ht="15.75" customHeight="1" x14ac:dyDescent="0.25">
      <c r="A3490" s="50">
        <v>3458</v>
      </c>
      <c r="B3490" s="51">
        <v>43146</v>
      </c>
      <c r="C3490" s="75">
        <f t="shared" si="1173"/>
        <v>43146</v>
      </c>
      <c r="D3490" s="50" t="s">
        <v>1225</v>
      </c>
      <c r="E3490" s="50">
        <v>0.75</v>
      </c>
      <c r="F3490" s="50">
        <v>0</v>
      </c>
      <c r="G3490" s="50">
        <v>30</v>
      </c>
      <c r="H3490" s="50">
        <v>0</v>
      </c>
      <c r="I3490" s="53">
        <f t="shared" si="1174"/>
        <v>2.0833333333333332E-2</v>
      </c>
      <c r="J3490" s="54">
        <f t="shared" si="1175"/>
        <v>2.7777777777777776E-2</v>
      </c>
      <c r="K3490" s="50" t="s">
        <v>781</v>
      </c>
      <c r="L3490" s="50" t="s">
        <v>1304</v>
      </c>
      <c r="M3490" s="55">
        <f t="shared" si="1176"/>
        <v>1.5000000000000013</v>
      </c>
      <c r="N3490" s="50">
        <v>0</v>
      </c>
      <c r="O3490" s="50" t="s">
        <v>253</v>
      </c>
      <c r="S3490" s="151">
        <f t="shared" si="1177"/>
        <v>6.6666666666666666E-2</v>
      </c>
      <c r="T3490" s="151">
        <f t="shared" si="1178"/>
        <v>3.3333333333333333E-2</v>
      </c>
      <c r="V3490" s="393">
        <f t="shared" si="1153"/>
        <v>0</v>
      </c>
      <c r="W3490" s="393">
        <f t="shared" si="1154"/>
        <v>0</v>
      </c>
      <c r="X3490" s="53">
        <f t="shared" si="1179"/>
        <v>0.72777777777777775</v>
      </c>
      <c r="Y3490" s="53">
        <f t="shared" si="1180"/>
        <v>0.76416695777777766</v>
      </c>
      <c r="Z3490" s="53">
        <f t="shared" si="1181"/>
        <v>0.36388888888888887</v>
      </c>
      <c r="AA3490" s="53">
        <f t="shared" si="1182"/>
        <v>0.38208347888888883</v>
      </c>
      <c r="AB3490" s="50">
        <f t="shared" si="1183"/>
        <v>3969</v>
      </c>
      <c r="AC3490" s="50">
        <f t="shared" si="1184"/>
        <v>2018</v>
      </c>
      <c r="AD3490" s="50">
        <f t="shared" si="1185"/>
        <v>2</v>
      </c>
      <c r="AE3490" s="56">
        <f t="shared" si="1186"/>
        <v>201802</v>
      </c>
      <c r="AF3490" s="56">
        <f t="shared" si="1187"/>
        <v>7</v>
      </c>
      <c r="AG3490" s="58">
        <f t="shared" si="1188"/>
        <v>0</v>
      </c>
      <c r="AH3490" s="56">
        <f t="shared" si="1189"/>
        <v>15</v>
      </c>
      <c r="AI3490" s="53">
        <f t="shared" si="1190"/>
        <v>0.74597236777777765</v>
      </c>
      <c r="AJ3490" s="56">
        <f t="shared" si="1152"/>
        <v>35.025000000000006</v>
      </c>
    </row>
    <row r="3491" spans="1:36" x14ac:dyDescent="0.25">
      <c r="A3491" s="50">
        <v>3459</v>
      </c>
      <c r="B3491" s="51">
        <v>43147</v>
      </c>
      <c r="C3491" s="75">
        <f t="shared" si="1173"/>
        <v>43147</v>
      </c>
      <c r="D3491" s="50" t="s">
        <v>1223</v>
      </c>
      <c r="E3491" s="50">
        <v>4.25</v>
      </c>
      <c r="F3491" s="50">
        <v>0</v>
      </c>
      <c r="G3491" s="50">
        <v>50</v>
      </c>
      <c r="H3491" s="50">
        <v>44</v>
      </c>
      <c r="I3491" s="53">
        <f t="shared" si="1174"/>
        <v>3.5231481481481482E-2</v>
      </c>
      <c r="J3491" s="54">
        <f t="shared" si="1175"/>
        <v>8.2897603485838772E-3</v>
      </c>
      <c r="K3491" s="50" t="s">
        <v>2043</v>
      </c>
      <c r="L3491" s="50" t="s">
        <v>2153</v>
      </c>
      <c r="M3491" s="55">
        <f t="shared" si="1176"/>
        <v>5.0262812089356155</v>
      </c>
      <c r="N3491" s="50">
        <v>149</v>
      </c>
      <c r="O3491" s="50" t="s">
        <v>1968</v>
      </c>
      <c r="S3491" s="151">
        <f t="shared" si="1177"/>
        <v>0.21719172113289759</v>
      </c>
      <c r="T3491" s="151">
        <f t="shared" si="1178"/>
        <v>0.10859586056644879</v>
      </c>
      <c r="V3491" s="393">
        <f t="shared" si="1153"/>
        <v>0</v>
      </c>
      <c r="W3491" s="393">
        <f t="shared" si="1154"/>
        <v>0</v>
      </c>
      <c r="X3491" s="53">
        <f t="shared" si="1179"/>
        <v>0.21719172113289759</v>
      </c>
      <c r="Y3491" s="53">
        <f t="shared" si="1180"/>
        <v>0.25358090113289761</v>
      </c>
      <c r="Z3491" s="53">
        <f t="shared" si="1181"/>
        <v>0.10859586056644879</v>
      </c>
      <c r="AA3491" s="53">
        <f t="shared" si="1182"/>
        <v>0.1267904505664488</v>
      </c>
      <c r="AB3491" s="50">
        <f t="shared" si="1183"/>
        <v>2985</v>
      </c>
      <c r="AC3491" s="50">
        <f t="shared" si="1184"/>
        <v>2018</v>
      </c>
      <c r="AD3491" s="50">
        <f t="shared" si="1185"/>
        <v>2</v>
      </c>
      <c r="AE3491" s="56">
        <f t="shared" si="1186"/>
        <v>201802</v>
      </c>
      <c r="AF3491" s="56">
        <f t="shared" si="1187"/>
        <v>7</v>
      </c>
      <c r="AG3491" s="58">
        <f t="shared" si="1188"/>
        <v>0</v>
      </c>
      <c r="AH3491" s="56">
        <f t="shared" si="1189"/>
        <v>16</v>
      </c>
      <c r="AI3491" s="53">
        <f t="shared" si="1190"/>
        <v>0.2353863111328976</v>
      </c>
      <c r="AJ3491" s="56">
        <f t="shared" si="1152"/>
        <v>18.147499999999997</v>
      </c>
    </row>
    <row r="3492" spans="1:36" ht="15.75" customHeight="1" x14ac:dyDescent="0.25">
      <c r="A3492" s="50">
        <v>3460</v>
      </c>
      <c r="B3492" s="51">
        <v>43148</v>
      </c>
      <c r="C3492" s="75">
        <f t="shared" si="1173"/>
        <v>43148</v>
      </c>
      <c r="D3492" s="50" t="s">
        <v>1223</v>
      </c>
      <c r="E3492" s="50">
        <v>3.1</v>
      </c>
      <c r="F3492" s="50">
        <v>0</v>
      </c>
      <c r="G3492" s="50">
        <v>33</v>
      </c>
      <c r="H3492" s="50">
        <v>59</v>
      </c>
      <c r="I3492" s="53">
        <f t="shared" si="1174"/>
        <v>2.359953703703704E-2</v>
      </c>
      <c r="J3492" s="54">
        <f t="shared" si="1175"/>
        <v>7.612753882915174E-3</v>
      </c>
      <c r="K3492" s="50" t="s">
        <v>2043</v>
      </c>
      <c r="L3492" s="50" t="s">
        <v>17</v>
      </c>
      <c r="M3492" s="55">
        <f t="shared" si="1176"/>
        <v>5.4732712113781306</v>
      </c>
      <c r="N3492" s="50">
        <v>0</v>
      </c>
      <c r="O3492" s="50" t="s">
        <v>253</v>
      </c>
      <c r="S3492" s="151">
        <f t="shared" si="1177"/>
        <v>0.19945415173237754</v>
      </c>
      <c r="T3492" s="151">
        <f t="shared" si="1178"/>
        <v>9.9727075866188772E-2</v>
      </c>
      <c r="V3492" s="393">
        <f t="shared" si="1153"/>
        <v>0</v>
      </c>
      <c r="W3492" s="393">
        <f t="shared" si="1154"/>
        <v>0</v>
      </c>
      <c r="X3492" s="53">
        <f t="shared" si="1179"/>
        <v>0.19945415173237754</v>
      </c>
      <c r="Y3492" s="53">
        <f t="shared" si="1180"/>
        <v>0.23584333173237754</v>
      </c>
      <c r="Z3492" s="53">
        <f t="shared" si="1181"/>
        <v>9.9727075866188772E-2</v>
      </c>
      <c r="AA3492" s="53">
        <f t="shared" si="1182"/>
        <v>0.11792166586618877</v>
      </c>
      <c r="AB3492" s="50">
        <f t="shared" si="1183"/>
        <v>2485</v>
      </c>
      <c r="AC3492" s="50">
        <f t="shared" si="1184"/>
        <v>2018</v>
      </c>
      <c r="AD3492" s="50">
        <f t="shared" si="1185"/>
        <v>2</v>
      </c>
      <c r="AE3492" s="56">
        <f t="shared" si="1186"/>
        <v>201802</v>
      </c>
      <c r="AF3492" s="56">
        <f t="shared" si="1187"/>
        <v>7</v>
      </c>
      <c r="AG3492" s="58">
        <f t="shared" si="1188"/>
        <v>0</v>
      </c>
      <c r="AH3492" s="56">
        <f t="shared" si="1189"/>
        <v>17</v>
      </c>
      <c r="AI3492" s="53">
        <f t="shared" si="1190"/>
        <v>0.21764874173237753</v>
      </c>
      <c r="AJ3492" s="56">
        <f t="shared" si="1152"/>
        <v>13.236999999999998</v>
      </c>
    </row>
    <row r="3493" spans="1:36" x14ac:dyDescent="0.25">
      <c r="A3493" s="50">
        <v>3461</v>
      </c>
      <c r="B3493" s="51">
        <v>43149</v>
      </c>
      <c r="C3493" s="75">
        <f t="shared" si="1173"/>
        <v>43149</v>
      </c>
      <c r="D3493" s="50" t="s">
        <v>1224</v>
      </c>
      <c r="E3493" s="50">
        <v>12</v>
      </c>
      <c r="F3493" s="50">
        <v>0</v>
      </c>
      <c r="G3493" s="50">
        <v>40</v>
      </c>
      <c r="H3493" s="50">
        <v>0</v>
      </c>
      <c r="I3493" s="53">
        <f t="shared" si="1174"/>
        <v>2.7777777777777776E-2</v>
      </c>
      <c r="J3493" s="54">
        <f t="shared" si="1175"/>
        <v>2.3148148148148147E-3</v>
      </c>
      <c r="K3493" s="50" t="s">
        <v>1342</v>
      </c>
      <c r="L3493" s="50" t="s">
        <v>2055</v>
      </c>
      <c r="M3493" s="55">
        <f t="shared" si="1176"/>
        <v>18.000000000000014</v>
      </c>
      <c r="N3493" s="50">
        <v>0</v>
      </c>
      <c r="O3493" s="50" t="s">
        <v>253</v>
      </c>
      <c r="S3493" s="151">
        <f t="shared" si="1177"/>
        <v>0.25925925925925924</v>
      </c>
      <c r="T3493" s="151">
        <f t="shared" si="1178"/>
        <v>0.12962962962962962</v>
      </c>
      <c r="V3493" s="393">
        <f t="shared" si="1153"/>
        <v>0</v>
      </c>
      <c r="W3493" s="393">
        <f t="shared" si="1154"/>
        <v>0</v>
      </c>
      <c r="X3493" s="53">
        <f t="shared" si="1179"/>
        <v>6.0648148148148145E-2</v>
      </c>
      <c r="Y3493" s="53">
        <f t="shared" si="1180"/>
        <v>9.7037328148148153E-2</v>
      </c>
      <c r="Z3493" s="53">
        <f t="shared" si="1181"/>
        <v>3.0324074074074073E-2</v>
      </c>
      <c r="AA3493" s="53">
        <f t="shared" si="1182"/>
        <v>4.8518664074074076E-2</v>
      </c>
      <c r="AB3493" s="50">
        <f t="shared" si="1183"/>
        <v>298</v>
      </c>
      <c r="AC3493" s="50">
        <f t="shared" si="1184"/>
        <v>2018</v>
      </c>
      <c r="AD3493" s="50">
        <f t="shared" si="1185"/>
        <v>2</v>
      </c>
      <c r="AE3493" s="56">
        <f t="shared" si="1186"/>
        <v>201802</v>
      </c>
      <c r="AF3493" s="56">
        <f t="shared" si="1187"/>
        <v>8</v>
      </c>
      <c r="AG3493" s="58">
        <f t="shared" si="1188"/>
        <v>0</v>
      </c>
      <c r="AH3493" s="56">
        <f t="shared" si="1189"/>
        <v>18</v>
      </c>
      <c r="AI3493" s="53">
        <f t="shared" si="1190"/>
        <v>7.8842738148148156E-2</v>
      </c>
      <c r="AJ3493" s="56">
        <f t="shared" si="1152"/>
        <v>12</v>
      </c>
    </row>
    <row r="3494" spans="1:36" x14ac:dyDescent="0.25">
      <c r="A3494" s="50">
        <v>3462</v>
      </c>
      <c r="B3494" s="51">
        <v>43150</v>
      </c>
      <c r="C3494" s="75">
        <f t="shared" si="1173"/>
        <v>43150</v>
      </c>
      <c r="D3494" s="50" t="s">
        <v>1224</v>
      </c>
      <c r="E3494" s="50">
        <v>12.5</v>
      </c>
      <c r="F3494" s="50">
        <v>0</v>
      </c>
      <c r="G3494" s="50">
        <v>35</v>
      </c>
      <c r="H3494" s="50">
        <v>0</v>
      </c>
      <c r="I3494" s="53">
        <f t="shared" si="1174"/>
        <v>2.4305555555555556E-2</v>
      </c>
      <c r="J3494" s="54">
        <f t="shared" si="1175"/>
        <v>1.9444444444444444E-3</v>
      </c>
      <c r="K3494" s="50" t="s">
        <v>921</v>
      </c>
      <c r="L3494" s="50" t="s">
        <v>1132</v>
      </c>
      <c r="M3494" s="55">
        <f t="shared" si="1176"/>
        <v>21.428571428571445</v>
      </c>
      <c r="N3494" s="50">
        <v>0</v>
      </c>
      <c r="O3494" s="50" t="s">
        <v>253</v>
      </c>
      <c r="S3494" s="151">
        <f t="shared" si="1177"/>
        <v>0.21777777777777776</v>
      </c>
      <c r="T3494" s="151">
        <f t="shared" si="1178"/>
        <v>0.10888888888888888</v>
      </c>
      <c r="V3494" s="393">
        <f t="shared" si="1153"/>
        <v>0</v>
      </c>
      <c r="W3494" s="393">
        <f t="shared" si="1154"/>
        <v>0</v>
      </c>
      <c r="X3494" s="53">
        <f t="shared" si="1179"/>
        <v>5.0944444444444445E-2</v>
      </c>
      <c r="Y3494" s="53">
        <f t="shared" si="1180"/>
        <v>8.7333624444444438E-2</v>
      </c>
      <c r="Z3494" s="53">
        <f t="shared" si="1181"/>
        <v>2.5472222222222222E-2</v>
      </c>
      <c r="AA3494" s="53">
        <f t="shared" si="1182"/>
        <v>4.3666812222222219E-2</v>
      </c>
      <c r="AB3494" s="50">
        <f t="shared" si="1183"/>
        <v>143</v>
      </c>
      <c r="AC3494" s="50">
        <f t="shared" si="1184"/>
        <v>2018</v>
      </c>
      <c r="AD3494" s="50">
        <f t="shared" si="1185"/>
        <v>2</v>
      </c>
      <c r="AE3494" s="56">
        <f t="shared" si="1186"/>
        <v>201802</v>
      </c>
      <c r="AF3494" s="56">
        <f t="shared" si="1187"/>
        <v>8</v>
      </c>
      <c r="AG3494" s="58">
        <f t="shared" si="1188"/>
        <v>0</v>
      </c>
      <c r="AH3494" s="56">
        <f t="shared" si="1189"/>
        <v>19</v>
      </c>
      <c r="AI3494" s="53">
        <f t="shared" si="1190"/>
        <v>6.9139034444444442E-2</v>
      </c>
      <c r="AJ3494" s="56">
        <f t="shared" si="1152"/>
        <v>12.5</v>
      </c>
    </row>
    <row r="3495" spans="1:36" ht="15.75" customHeight="1" x14ac:dyDescent="0.25">
      <c r="A3495" s="50">
        <v>3463</v>
      </c>
      <c r="B3495" s="51">
        <v>43151</v>
      </c>
      <c r="C3495" s="75">
        <f t="shared" si="1173"/>
        <v>43151</v>
      </c>
      <c r="D3495" s="50" t="s">
        <v>1223</v>
      </c>
      <c r="E3495" s="50">
        <v>4.5</v>
      </c>
      <c r="F3495" s="50">
        <v>0</v>
      </c>
      <c r="G3495" s="50">
        <v>50</v>
      </c>
      <c r="H3495" s="50">
        <v>35</v>
      </c>
      <c r="I3495" s="53">
        <f t="shared" si="1174"/>
        <v>3.5127314814814813E-2</v>
      </c>
      <c r="J3495" s="54">
        <f t="shared" si="1175"/>
        <v>7.8060699588477361E-3</v>
      </c>
      <c r="K3495" s="50" t="s">
        <v>1997</v>
      </c>
      <c r="L3495" s="50" t="s">
        <v>1290</v>
      </c>
      <c r="M3495" s="55">
        <f t="shared" si="1176"/>
        <v>5.3377265238879783</v>
      </c>
      <c r="N3495" s="50">
        <v>155</v>
      </c>
      <c r="O3495" s="50" t="s">
        <v>255</v>
      </c>
      <c r="S3495" s="151">
        <f t="shared" si="1177"/>
        <v>0.20451903292181067</v>
      </c>
      <c r="T3495" s="151">
        <f t="shared" si="1178"/>
        <v>0.10225951646090534</v>
      </c>
      <c r="V3495" s="393">
        <f t="shared" si="1153"/>
        <v>0</v>
      </c>
      <c r="W3495" s="393">
        <f t="shared" si="1154"/>
        <v>0</v>
      </c>
      <c r="X3495" s="53">
        <f t="shared" si="1179"/>
        <v>0.20451903292181067</v>
      </c>
      <c r="Y3495" s="53">
        <f t="shared" si="1180"/>
        <v>0.24090821292181069</v>
      </c>
      <c r="Z3495" s="53">
        <f t="shared" si="1181"/>
        <v>0.10225951646090534</v>
      </c>
      <c r="AA3495" s="53">
        <f t="shared" si="1182"/>
        <v>0.12045410646090535</v>
      </c>
      <c r="AB3495" s="50">
        <f t="shared" si="1183"/>
        <v>2655</v>
      </c>
      <c r="AC3495" s="50">
        <f t="shared" si="1184"/>
        <v>2018</v>
      </c>
      <c r="AD3495" s="50">
        <f t="shared" si="1185"/>
        <v>2</v>
      </c>
      <c r="AE3495" s="56">
        <f t="shared" si="1186"/>
        <v>201802</v>
      </c>
      <c r="AF3495" s="56">
        <f t="shared" si="1187"/>
        <v>8</v>
      </c>
      <c r="AG3495" s="58">
        <f t="shared" si="1188"/>
        <v>0</v>
      </c>
      <c r="AH3495" s="56">
        <f t="shared" si="1189"/>
        <v>20</v>
      </c>
      <c r="AI3495" s="53">
        <f t="shared" si="1190"/>
        <v>0.22271362292181068</v>
      </c>
      <c r="AJ3495" s="56">
        <f t="shared" si="1152"/>
        <v>19.214999999999996</v>
      </c>
    </row>
    <row r="3496" spans="1:36" x14ac:dyDescent="0.25">
      <c r="A3496" s="50">
        <v>3464</v>
      </c>
      <c r="B3496" s="51">
        <v>43152</v>
      </c>
      <c r="C3496" s="75">
        <f t="shared" si="1173"/>
        <v>43152</v>
      </c>
      <c r="D3496" s="50" t="s">
        <v>1223</v>
      </c>
      <c r="E3496" s="50">
        <v>3.25</v>
      </c>
      <c r="F3496" s="50">
        <v>0</v>
      </c>
      <c r="G3496" s="50">
        <v>32</v>
      </c>
      <c r="H3496" s="50">
        <v>56</v>
      </c>
      <c r="I3496" s="53">
        <f t="shared" si="1174"/>
        <v>2.2870370370370371E-2</v>
      </c>
      <c r="J3496" s="54">
        <f t="shared" si="1175"/>
        <v>7.037037037037037E-3</v>
      </c>
      <c r="K3496" s="50" t="s">
        <v>1997</v>
      </c>
      <c r="L3496" s="50" t="s">
        <v>1357</v>
      </c>
      <c r="M3496" s="55">
        <f t="shared" si="1176"/>
        <v>5.9210526315789522</v>
      </c>
      <c r="N3496" s="50">
        <v>147</v>
      </c>
      <c r="O3496" s="50" t="s">
        <v>255</v>
      </c>
      <c r="R3496" s="50" t="s">
        <v>2056</v>
      </c>
      <c r="S3496" s="151">
        <f t="shared" si="1177"/>
        <v>0.18437037037037035</v>
      </c>
      <c r="T3496" s="151">
        <f t="shared" si="1178"/>
        <v>9.2185185185185176E-2</v>
      </c>
      <c r="V3496" s="393">
        <f t="shared" si="1153"/>
        <v>0</v>
      </c>
      <c r="W3496" s="393">
        <f t="shared" si="1154"/>
        <v>0</v>
      </c>
      <c r="X3496" s="53">
        <f t="shared" si="1179"/>
        <v>0.18437037037037035</v>
      </c>
      <c r="Y3496" s="53">
        <f t="shared" si="1180"/>
        <v>0.22075955037037034</v>
      </c>
      <c r="Z3496" s="53">
        <f t="shared" si="1181"/>
        <v>9.2185185185185176E-2</v>
      </c>
      <c r="AA3496" s="53">
        <f t="shared" si="1182"/>
        <v>0.11037977518518517</v>
      </c>
      <c r="AB3496" s="50">
        <f t="shared" si="1183"/>
        <v>1828</v>
      </c>
      <c r="AC3496" s="50">
        <f t="shared" si="1184"/>
        <v>2018</v>
      </c>
      <c r="AD3496" s="50">
        <f t="shared" si="1185"/>
        <v>2</v>
      </c>
      <c r="AE3496" s="56">
        <f t="shared" si="1186"/>
        <v>201802</v>
      </c>
      <c r="AF3496" s="56">
        <f t="shared" si="1187"/>
        <v>8</v>
      </c>
      <c r="AG3496" s="58">
        <f t="shared" si="1188"/>
        <v>0</v>
      </c>
      <c r="AH3496" s="56">
        <f t="shared" si="1189"/>
        <v>21</v>
      </c>
      <c r="AI3496" s="53">
        <f t="shared" si="1190"/>
        <v>0.20256496037037036</v>
      </c>
      <c r="AJ3496" s="56">
        <f t="shared" si="1152"/>
        <v>13.877499999999998</v>
      </c>
    </row>
    <row r="3497" spans="1:36" x14ac:dyDescent="0.25">
      <c r="A3497" s="50">
        <v>3465</v>
      </c>
      <c r="B3497" s="51">
        <v>43153</v>
      </c>
      <c r="C3497" s="75">
        <f t="shared" si="1173"/>
        <v>43153</v>
      </c>
      <c r="D3497" s="50" t="s">
        <v>1224</v>
      </c>
      <c r="E3497" s="50">
        <v>10.5</v>
      </c>
      <c r="F3497" s="50">
        <v>0</v>
      </c>
      <c r="G3497" s="50">
        <v>42</v>
      </c>
      <c r="H3497" s="50">
        <v>0</v>
      </c>
      <c r="I3497" s="53">
        <f t="shared" si="1174"/>
        <v>2.9166666666666664E-2</v>
      </c>
      <c r="J3497" s="54">
        <f t="shared" si="1175"/>
        <v>2.7777777777777775E-3</v>
      </c>
      <c r="K3497" s="50" t="s">
        <v>1342</v>
      </c>
      <c r="L3497" s="50" t="s">
        <v>1421</v>
      </c>
      <c r="M3497" s="55">
        <f t="shared" si="1176"/>
        <v>15.000000000000014</v>
      </c>
      <c r="N3497" s="50">
        <v>0</v>
      </c>
      <c r="O3497" s="50" t="s">
        <v>253</v>
      </c>
      <c r="S3497" s="151">
        <f t="shared" si="1177"/>
        <v>0.31111111111111106</v>
      </c>
      <c r="T3497" s="151">
        <f t="shared" si="1178"/>
        <v>0.15555555555555553</v>
      </c>
      <c r="V3497" s="393">
        <f t="shared" si="1153"/>
        <v>0</v>
      </c>
      <c r="W3497" s="393">
        <f t="shared" si="1154"/>
        <v>0</v>
      </c>
      <c r="X3497" s="53">
        <f t="shared" si="1179"/>
        <v>7.2777777777777761E-2</v>
      </c>
      <c r="Y3497" s="53">
        <f t="shared" si="1180"/>
        <v>0.10916695777777777</v>
      </c>
      <c r="Z3497" s="53">
        <f t="shared" si="1181"/>
        <v>3.638888888888888E-2</v>
      </c>
      <c r="AA3497" s="53">
        <f t="shared" si="1182"/>
        <v>5.4583478888888884E-2</v>
      </c>
      <c r="AB3497" s="50">
        <f t="shared" si="1183"/>
        <v>592</v>
      </c>
      <c r="AC3497" s="50">
        <f t="shared" si="1184"/>
        <v>2018</v>
      </c>
      <c r="AD3497" s="50">
        <f t="shared" si="1185"/>
        <v>2</v>
      </c>
      <c r="AE3497" s="56">
        <f t="shared" si="1186"/>
        <v>201802</v>
      </c>
      <c r="AF3497" s="56">
        <f t="shared" si="1187"/>
        <v>8</v>
      </c>
      <c r="AG3497" s="58">
        <f t="shared" si="1188"/>
        <v>0</v>
      </c>
      <c r="AH3497" s="56">
        <f t="shared" si="1189"/>
        <v>22</v>
      </c>
      <c r="AI3497" s="53">
        <f t="shared" si="1190"/>
        <v>9.0972367777777757E-2</v>
      </c>
      <c r="AJ3497" s="56">
        <f t="shared" si="1152"/>
        <v>10.5</v>
      </c>
    </row>
    <row r="3498" spans="1:36" ht="15.75" customHeight="1" x14ac:dyDescent="0.25">
      <c r="A3498" s="50">
        <v>3466</v>
      </c>
      <c r="B3498" s="51">
        <v>43154</v>
      </c>
      <c r="C3498" s="75">
        <f t="shared" si="1173"/>
        <v>43154</v>
      </c>
      <c r="D3498" s="50" t="s">
        <v>1223</v>
      </c>
      <c r="E3498" s="50">
        <v>3.1</v>
      </c>
      <c r="F3498" s="50">
        <v>0</v>
      </c>
      <c r="G3498" s="50">
        <v>35</v>
      </c>
      <c r="H3498" s="50">
        <v>49</v>
      </c>
      <c r="I3498" s="53">
        <f t="shared" si="1174"/>
        <v>2.4872685185185189E-2</v>
      </c>
      <c r="J3498" s="54">
        <f t="shared" si="1175"/>
        <v>8.0234468339307058E-3</v>
      </c>
      <c r="K3498" s="50" t="s">
        <v>2043</v>
      </c>
      <c r="L3498" s="50" t="s">
        <v>2057</v>
      </c>
      <c r="M3498" s="55">
        <f t="shared" si="1176"/>
        <v>5.1931130758492356</v>
      </c>
      <c r="N3498" s="50">
        <v>144</v>
      </c>
      <c r="O3498" s="50" t="s">
        <v>253</v>
      </c>
      <c r="R3498" s="50" t="s">
        <v>2058</v>
      </c>
      <c r="S3498" s="151">
        <f t="shared" si="1177"/>
        <v>0.21021430704898447</v>
      </c>
      <c r="T3498" s="151">
        <f t="shared" si="1178"/>
        <v>0.10510715352449224</v>
      </c>
      <c r="V3498" s="393">
        <f t="shared" si="1153"/>
        <v>0</v>
      </c>
      <c r="W3498" s="393">
        <f t="shared" si="1154"/>
        <v>0</v>
      </c>
      <c r="X3498" s="53">
        <f t="shared" si="1179"/>
        <v>0.21021430704898447</v>
      </c>
      <c r="Y3498" s="53">
        <f t="shared" si="1180"/>
        <v>0.24660348704898449</v>
      </c>
      <c r="Z3498" s="53">
        <f t="shared" si="1181"/>
        <v>0.10510715352449224</v>
      </c>
      <c r="AA3498" s="53">
        <f t="shared" si="1182"/>
        <v>0.12330174352449225</v>
      </c>
      <c r="AB3498" s="50">
        <f t="shared" si="1183"/>
        <v>2828</v>
      </c>
      <c r="AC3498" s="50">
        <f t="shared" si="1184"/>
        <v>2018</v>
      </c>
      <c r="AD3498" s="50">
        <f t="shared" si="1185"/>
        <v>2</v>
      </c>
      <c r="AE3498" s="56">
        <f t="shared" si="1186"/>
        <v>201802</v>
      </c>
      <c r="AF3498" s="56">
        <f t="shared" si="1187"/>
        <v>8</v>
      </c>
      <c r="AG3498" s="58">
        <f t="shared" si="1188"/>
        <v>0</v>
      </c>
      <c r="AH3498" s="56">
        <f t="shared" si="1189"/>
        <v>23</v>
      </c>
      <c r="AI3498" s="53">
        <f t="shared" si="1190"/>
        <v>0.22840889704898448</v>
      </c>
      <c r="AJ3498" s="56">
        <f t="shared" si="1152"/>
        <v>13.236999999999998</v>
      </c>
    </row>
    <row r="3499" spans="1:36" ht="15.75" customHeight="1" x14ac:dyDescent="0.25">
      <c r="A3499" s="50">
        <v>3467</v>
      </c>
      <c r="B3499" s="51">
        <v>43155</v>
      </c>
      <c r="C3499" s="75">
        <f t="shared" ref="C3499:C3514" si="1191">B3499</f>
        <v>43155</v>
      </c>
      <c r="D3499" s="50" t="s">
        <v>1223</v>
      </c>
      <c r="E3499" s="50">
        <v>4.3</v>
      </c>
      <c r="F3499" s="50">
        <v>0</v>
      </c>
      <c r="G3499" s="50">
        <v>47</v>
      </c>
      <c r="H3499" s="50">
        <v>44</v>
      </c>
      <c r="I3499" s="53">
        <f t="shared" ref="I3499:I3514" si="1192">IF(E3499&gt;0,TIME(F3499,G3499,H3499),"")</f>
        <v>3.3148148148148149E-2</v>
      </c>
      <c r="J3499" s="54">
        <f t="shared" ref="J3499:J3514" si="1193">IF(E3499&gt;0,TIME(F3499,G3499,H3499)/E3499,"")</f>
        <v>7.7088716623600348E-3</v>
      </c>
      <c r="K3499" s="50" t="s">
        <v>2043</v>
      </c>
      <c r="L3499" s="50" t="s">
        <v>2059</v>
      </c>
      <c r="M3499" s="55">
        <f t="shared" ref="M3499:M3514" si="1194">IF(D3499&gt;0,0.0416666666666667/J3499,"")</f>
        <v>5.4050279329608975</v>
      </c>
      <c r="N3499" s="50">
        <v>150</v>
      </c>
      <c r="O3499" s="50" t="s">
        <v>1968</v>
      </c>
      <c r="R3499" s="50" t="s">
        <v>2060</v>
      </c>
      <c r="S3499" s="151">
        <f t="shared" ref="S3499:S3514" si="1195">IF("1-Swim"=D3499,J3499*2.4,IF("2-Bike"=D3499,J3499*112,IF("3-Run"=D3499,J3499*26.2,0)))</f>
        <v>0.2019724375538329</v>
      </c>
      <c r="T3499" s="151">
        <f t="shared" ref="T3499:T3514" si="1196">S3499/2</f>
        <v>0.10098621877691645</v>
      </c>
      <c r="V3499" s="393">
        <f t="shared" si="1153"/>
        <v>0</v>
      </c>
      <c r="W3499" s="393">
        <f t="shared" si="1154"/>
        <v>0</v>
      </c>
      <c r="X3499" s="53">
        <f t="shared" ref="X3499:X3514" si="1197">J3499*26.2</f>
        <v>0.2019724375538329</v>
      </c>
      <c r="Y3499" s="53">
        <f t="shared" ref="Y3499:Y3514" si="1198">(J3499+0.0013889)*26.2</f>
        <v>0.23836161755383289</v>
      </c>
      <c r="Z3499" s="53">
        <f t="shared" ref="Z3499:Z3514" si="1199">X3499/2</f>
        <v>0.10098621877691645</v>
      </c>
      <c r="AA3499" s="53">
        <f t="shared" ref="AA3499:AA3514" si="1200">Y3499/2</f>
        <v>0.11918080877691645</v>
      </c>
      <c r="AB3499" s="50">
        <f t="shared" ref="AB3499:AB3514" si="1201">RANK(J3499,J:J,1)</f>
        <v>2572</v>
      </c>
      <c r="AC3499" s="50">
        <f t="shared" ref="AC3499:AC3514" si="1202">YEAR(B3499)</f>
        <v>2018</v>
      </c>
      <c r="AD3499" s="50">
        <f t="shared" ref="AD3499:AD3514" si="1203">MONTH(B3499)</f>
        <v>2</v>
      </c>
      <c r="AE3499" s="56">
        <f t="shared" ref="AE3499:AE3514" si="1204">AC3499*100+AD3499</f>
        <v>201802</v>
      </c>
      <c r="AF3499" s="56">
        <f t="shared" ref="AF3499:AF3514" si="1205">WEEKNUM(B3499,1)</f>
        <v>8</v>
      </c>
      <c r="AG3499" s="58">
        <f t="shared" ref="AG3499:AG3514" si="1206">IF(ISBLANK(B3499)," ",MAX(B3499-B3498-1,0))</f>
        <v>0</v>
      </c>
      <c r="AH3499" s="56">
        <f t="shared" ref="AH3499:AH3514" si="1207">DAY(B3499)</f>
        <v>24</v>
      </c>
      <c r="AI3499" s="53">
        <f t="shared" ref="AI3499:AI3514" si="1208">Z3499+AA3499</f>
        <v>0.22016702755383288</v>
      </c>
      <c r="AJ3499" s="56">
        <f t="shared" si="1152"/>
        <v>18.360999999999997</v>
      </c>
    </row>
    <row r="3500" spans="1:36" x14ac:dyDescent="0.25">
      <c r="A3500" s="50">
        <v>3468</v>
      </c>
      <c r="B3500" s="51">
        <v>43156</v>
      </c>
      <c r="C3500" s="75">
        <f t="shared" si="1191"/>
        <v>43156</v>
      </c>
      <c r="D3500" s="50" t="s">
        <v>1223</v>
      </c>
      <c r="E3500" s="50">
        <v>8.25</v>
      </c>
      <c r="F3500" s="50">
        <v>1</v>
      </c>
      <c r="G3500" s="50">
        <v>30</v>
      </c>
      <c r="H3500" s="50">
        <v>0</v>
      </c>
      <c r="I3500" s="53">
        <f t="shared" si="1192"/>
        <v>6.25E-2</v>
      </c>
      <c r="J3500" s="54">
        <f t="shared" si="1193"/>
        <v>7.575757575757576E-3</v>
      </c>
      <c r="K3500" s="50" t="s">
        <v>2043</v>
      </c>
      <c r="L3500" s="50" t="s">
        <v>17</v>
      </c>
      <c r="M3500" s="55">
        <f t="shared" si="1194"/>
        <v>5.5000000000000044</v>
      </c>
      <c r="N3500" s="50">
        <v>149</v>
      </c>
      <c r="O3500" s="50" t="s">
        <v>253</v>
      </c>
      <c r="R3500" s="50" t="s">
        <v>2061</v>
      </c>
      <c r="S3500" s="151">
        <f t="shared" si="1195"/>
        <v>0.19848484848484849</v>
      </c>
      <c r="T3500" s="151">
        <f t="shared" si="1196"/>
        <v>9.9242424242424243E-2</v>
      </c>
      <c r="V3500" s="393">
        <f t="shared" si="1153"/>
        <v>0</v>
      </c>
      <c r="W3500" s="393">
        <f t="shared" si="1154"/>
        <v>0</v>
      </c>
      <c r="X3500" s="53">
        <f t="shared" si="1197"/>
        <v>0.19848484848484849</v>
      </c>
      <c r="Y3500" s="53">
        <f t="shared" si="1198"/>
        <v>0.23487402848484848</v>
      </c>
      <c r="Z3500" s="53">
        <f t="shared" si="1199"/>
        <v>9.9242424242424243E-2</v>
      </c>
      <c r="AA3500" s="53">
        <f t="shared" si="1200"/>
        <v>0.11743701424242424</v>
      </c>
      <c r="AB3500" s="50">
        <f t="shared" si="1201"/>
        <v>2457</v>
      </c>
      <c r="AC3500" s="50">
        <f t="shared" si="1202"/>
        <v>2018</v>
      </c>
      <c r="AD3500" s="50">
        <f t="shared" si="1203"/>
        <v>2</v>
      </c>
      <c r="AE3500" s="56">
        <f t="shared" si="1204"/>
        <v>201802</v>
      </c>
      <c r="AF3500" s="56">
        <f t="shared" si="1205"/>
        <v>9</v>
      </c>
      <c r="AG3500" s="58">
        <f t="shared" si="1206"/>
        <v>0</v>
      </c>
      <c r="AH3500" s="56">
        <f t="shared" si="1207"/>
        <v>25</v>
      </c>
      <c r="AI3500" s="53">
        <f t="shared" si="1208"/>
        <v>0.2166794384848485</v>
      </c>
      <c r="AJ3500" s="56">
        <f t="shared" si="1152"/>
        <v>35.227499999999999</v>
      </c>
    </row>
    <row r="3501" spans="1:36" x14ac:dyDescent="0.25">
      <c r="A3501" s="50">
        <v>3469</v>
      </c>
      <c r="B3501" s="51">
        <v>43157</v>
      </c>
      <c r="C3501" s="75">
        <f t="shared" si="1191"/>
        <v>43157</v>
      </c>
      <c r="D3501" s="50" t="s">
        <v>1224</v>
      </c>
      <c r="E3501" s="50">
        <v>8</v>
      </c>
      <c r="F3501" s="50">
        <v>0</v>
      </c>
      <c r="G3501" s="50">
        <v>25</v>
      </c>
      <c r="H3501" s="50">
        <v>0</v>
      </c>
      <c r="I3501" s="53">
        <f t="shared" si="1192"/>
        <v>1.7361111111111112E-2</v>
      </c>
      <c r="J3501" s="54">
        <f t="shared" si="1193"/>
        <v>2.170138888888889E-3</v>
      </c>
      <c r="K3501" s="50" t="s">
        <v>921</v>
      </c>
      <c r="L3501" s="50" t="s">
        <v>2062</v>
      </c>
      <c r="M3501" s="55">
        <f t="shared" si="1194"/>
        <v>19.200000000000014</v>
      </c>
      <c r="N3501" s="50">
        <v>0</v>
      </c>
      <c r="O3501" s="50" t="s">
        <v>253</v>
      </c>
      <c r="S3501" s="151">
        <f t="shared" si="1195"/>
        <v>0.24305555555555558</v>
      </c>
      <c r="T3501" s="151">
        <f t="shared" si="1196"/>
        <v>0.12152777777777779</v>
      </c>
      <c r="V3501" s="393">
        <f t="shared" si="1153"/>
        <v>0</v>
      </c>
      <c r="W3501" s="393">
        <f t="shared" si="1154"/>
        <v>0</v>
      </c>
      <c r="X3501" s="53">
        <f t="shared" si="1197"/>
        <v>5.6857638888888888E-2</v>
      </c>
      <c r="Y3501" s="53">
        <f t="shared" si="1198"/>
        <v>9.3246818888888888E-2</v>
      </c>
      <c r="Z3501" s="53">
        <f t="shared" si="1199"/>
        <v>2.8428819444444444E-2</v>
      </c>
      <c r="AA3501" s="53">
        <f t="shared" si="1200"/>
        <v>4.6623409444444444E-2</v>
      </c>
      <c r="AB3501" s="50">
        <f t="shared" si="1201"/>
        <v>263</v>
      </c>
      <c r="AC3501" s="50">
        <f t="shared" si="1202"/>
        <v>2018</v>
      </c>
      <c r="AD3501" s="50">
        <f t="shared" si="1203"/>
        <v>2</v>
      </c>
      <c r="AE3501" s="56">
        <f t="shared" si="1204"/>
        <v>201802</v>
      </c>
      <c r="AF3501" s="56">
        <f t="shared" si="1205"/>
        <v>9</v>
      </c>
      <c r="AG3501" s="58">
        <f t="shared" si="1206"/>
        <v>0</v>
      </c>
      <c r="AH3501" s="56">
        <f t="shared" si="1207"/>
        <v>26</v>
      </c>
      <c r="AI3501" s="53">
        <f t="shared" si="1208"/>
        <v>7.5052228888888892E-2</v>
      </c>
      <c r="AJ3501" s="56">
        <f t="shared" si="1152"/>
        <v>8</v>
      </c>
    </row>
    <row r="3502" spans="1:36" ht="15.75" customHeight="1" x14ac:dyDescent="0.25">
      <c r="A3502" s="50">
        <v>3470</v>
      </c>
      <c r="B3502" s="51">
        <v>43158</v>
      </c>
      <c r="C3502" s="75">
        <f t="shared" si="1191"/>
        <v>43158</v>
      </c>
      <c r="D3502" s="50" t="s">
        <v>1225</v>
      </c>
      <c r="E3502" s="50">
        <v>1</v>
      </c>
      <c r="F3502" s="50">
        <v>0</v>
      </c>
      <c r="G3502" s="50">
        <v>34</v>
      </c>
      <c r="H3502" s="50">
        <v>15</v>
      </c>
      <c r="I3502" s="53">
        <f t="shared" si="1192"/>
        <v>2.3784722222222221E-2</v>
      </c>
      <c r="J3502" s="54">
        <f t="shared" si="1193"/>
        <v>2.3784722222222221E-2</v>
      </c>
      <c r="K3502" s="50" t="s">
        <v>781</v>
      </c>
      <c r="L3502" s="50" t="s">
        <v>1304</v>
      </c>
      <c r="M3502" s="55">
        <f t="shared" si="1194"/>
        <v>1.7518248175182496</v>
      </c>
      <c r="N3502" s="50">
        <v>0</v>
      </c>
      <c r="O3502" s="50" t="s">
        <v>253</v>
      </c>
      <c r="S3502" s="151">
        <f t="shared" si="1195"/>
        <v>5.7083333333333326E-2</v>
      </c>
      <c r="T3502" s="151">
        <f t="shared" si="1196"/>
        <v>2.8541666666666663E-2</v>
      </c>
      <c r="V3502" s="393">
        <f t="shared" si="1153"/>
        <v>0</v>
      </c>
      <c r="W3502" s="393">
        <f t="shared" si="1154"/>
        <v>0</v>
      </c>
      <c r="X3502" s="53">
        <f t="shared" si="1197"/>
        <v>0.62315972222222216</v>
      </c>
      <c r="Y3502" s="53">
        <f t="shared" si="1198"/>
        <v>0.65954890222222218</v>
      </c>
      <c r="Z3502" s="53">
        <f t="shared" si="1199"/>
        <v>0.31157986111111108</v>
      </c>
      <c r="AA3502" s="53">
        <f t="shared" si="1200"/>
        <v>0.32977445111111109</v>
      </c>
      <c r="AB3502" s="50">
        <f t="shared" si="1201"/>
        <v>3762</v>
      </c>
      <c r="AC3502" s="50">
        <f t="shared" si="1202"/>
        <v>2018</v>
      </c>
      <c r="AD3502" s="50">
        <f t="shared" si="1203"/>
        <v>2</v>
      </c>
      <c r="AE3502" s="56">
        <f t="shared" si="1204"/>
        <v>201802</v>
      </c>
      <c r="AF3502" s="56">
        <f t="shared" si="1205"/>
        <v>9</v>
      </c>
      <c r="AG3502" s="58">
        <f t="shared" si="1206"/>
        <v>0</v>
      </c>
      <c r="AH3502" s="56">
        <f t="shared" si="1207"/>
        <v>27</v>
      </c>
      <c r="AI3502" s="53">
        <f t="shared" si="1208"/>
        <v>0.64135431222222217</v>
      </c>
      <c r="AJ3502" s="56">
        <f t="shared" si="1152"/>
        <v>46.7</v>
      </c>
    </row>
    <row r="3503" spans="1:36" ht="15.75" customHeight="1" x14ac:dyDescent="0.25">
      <c r="A3503" s="50">
        <v>3471</v>
      </c>
      <c r="B3503" s="51">
        <v>43159</v>
      </c>
      <c r="C3503" s="75">
        <f t="shared" si="1191"/>
        <v>43159</v>
      </c>
      <c r="D3503" s="50" t="s">
        <v>1223</v>
      </c>
      <c r="E3503" s="50">
        <v>5.65</v>
      </c>
      <c r="F3503" s="50">
        <v>1</v>
      </c>
      <c r="G3503" s="50">
        <v>1</v>
      </c>
      <c r="H3503" s="50">
        <v>25</v>
      </c>
      <c r="I3503" s="53">
        <f t="shared" si="1192"/>
        <v>4.2650462962962959E-2</v>
      </c>
      <c r="J3503" s="54">
        <f t="shared" si="1193"/>
        <v>7.5487545067191072E-3</v>
      </c>
      <c r="K3503" s="50" t="s">
        <v>1997</v>
      </c>
      <c r="L3503" s="50" t="s">
        <v>2063</v>
      </c>
      <c r="M3503" s="55">
        <f t="shared" si="1194"/>
        <v>5.5196743554952565</v>
      </c>
      <c r="N3503" s="50">
        <v>148</v>
      </c>
      <c r="O3503" s="50" t="s">
        <v>255</v>
      </c>
      <c r="S3503" s="151">
        <f t="shared" si="1195"/>
        <v>0.1977773680760406</v>
      </c>
      <c r="T3503" s="151">
        <f t="shared" si="1196"/>
        <v>9.88886840380203E-2</v>
      </c>
      <c r="V3503" s="393">
        <f t="shared" si="1153"/>
        <v>0</v>
      </c>
      <c r="W3503" s="393">
        <f t="shared" si="1154"/>
        <v>0</v>
      </c>
      <c r="X3503" s="53">
        <f t="shared" si="1197"/>
        <v>0.1977773680760406</v>
      </c>
      <c r="Y3503" s="53">
        <f t="shared" si="1198"/>
        <v>0.23416654807604062</v>
      </c>
      <c r="Z3503" s="53">
        <f t="shared" si="1199"/>
        <v>9.88886840380203E-2</v>
      </c>
      <c r="AA3503" s="53">
        <f t="shared" si="1200"/>
        <v>0.11708327403802031</v>
      </c>
      <c r="AB3503" s="50">
        <f t="shared" si="1201"/>
        <v>2426</v>
      </c>
      <c r="AC3503" s="50">
        <f t="shared" si="1202"/>
        <v>2018</v>
      </c>
      <c r="AD3503" s="50">
        <f t="shared" si="1203"/>
        <v>2</v>
      </c>
      <c r="AE3503" s="56">
        <f t="shared" si="1204"/>
        <v>201802</v>
      </c>
      <c r="AF3503" s="56">
        <f t="shared" si="1205"/>
        <v>9</v>
      </c>
      <c r="AG3503" s="58">
        <f t="shared" si="1206"/>
        <v>0</v>
      </c>
      <c r="AH3503" s="56">
        <f t="shared" si="1207"/>
        <v>28</v>
      </c>
      <c r="AI3503" s="53">
        <f t="shared" si="1208"/>
        <v>0.21597195807604061</v>
      </c>
      <c r="AJ3503" s="56">
        <f t="shared" si="1152"/>
        <v>24.125499999999999</v>
      </c>
    </row>
    <row r="3504" spans="1:36" x14ac:dyDescent="0.25">
      <c r="A3504" s="50">
        <v>3472</v>
      </c>
      <c r="B3504" s="51">
        <v>43160</v>
      </c>
      <c r="C3504" s="75">
        <f t="shared" si="1191"/>
        <v>43160</v>
      </c>
      <c r="D3504" s="50" t="s">
        <v>1223</v>
      </c>
      <c r="E3504" s="50">
        <v>4.3</v>
      </c>
      <c r="F3504" s="50">
        <v>0</v>
      </c>
      <c r="G3504" s="50">
        <v>43</v>
      </c>
      <c r="H3504" s="50">
        <v>58</v>
      </c>
      <c r="I3504" s="53">
        <f t="shared" si="1192"/>
        <v>3.0532407407407411E-2</v>
      </c>
      <c r="J3504" s="54">
        <f t="shared" si="1193"/>
        <v>7.1005598621877702E-3</v>
      </c>
      <c r="K3504" s="50" t="s">
        <v>1997</v>
      </c>
      <c r="L3504" s="50" t="s">
        <v>1389</v>
      </c>
      <c r="M3504" s="55">
        <f t="shared" si="1194"/>
        <v>5.8680818802122854</v>
      </c>
      <c r="N3504" s="50">
        <v>150</v>
      </c>
      <c r="O3504" s="50" t="s">
        <v>255</v>
      </c>
      <c r="R3504" s="50" t="s">
        <v>2056</v>
      </c>
      <c r="S3504" s="151">
        <f t="shared" si="1195"/>
        <v>0.18603466838931956</v>
      </c>
      <c r="T3504" s="151">
        <f t="shared" si="1196"/>
        <v>9.3017334194659781E-2</v>
      </c>
      <c r="V3504" s="393">
        <f t="shared" si="1153"/>
        <v>0</v>
      </c>
      <c r="W3504" s="393">
        <f t="shared" si="1154"/>
        <v>0</v>
      </c>
      <c r="X3504" s="53">
        <f t="shared" si="1197"/>
        <v>0.18603466838931956</v>
      </c>
      <c r="Y3504" s="53">
        <f t="shared" si="1198"/>
        <v>0.22242384838931958</v>
      </c>
      <c r="Z3504" s="53">
        <f t="shared" si="1199"/>
        <v>9.3017334194659781E-2</v>
      </c>
      <c r="AA3504" s="53">
        <f t="shared" si="1200"/>
        <v>0.11121192419465979</v>
      </c>
      <c r="AB3504" s="50">
        <f t="shared" si="1201"/>
        <v>1915</v>
      </c>
      <c r="AC3504" s="50">
        <f t="shared" si="1202"/>
        <v>2018</v>
      </c>
      <c r="AD3504" s="50">
        <f t="shared" si="1203"/>
        <v>3</v>
      </c>
      <c r="AE3504" s="56">
        <f t="shared" si="1204"/>
        <v>201803</v>
      </c>
      <c r="AF3504" s="56">
        <f t="shared" si="1205"/>
        <v>9</v>
      </c>
      <c r="AG3504" s="58">
        <f t="shared" si="1206"/>
        <v>0</v>
      </c>
      <c r="AH3504" s="56">
        <f t="shared" si="1207"/>
        <v>1</v>
      </c>
      <c r="AI3504" s="53">
        <f t="shared" si="1208"/>
        <v>0.20422925838931957</v>
      </c>
      <c r="AJ3504" s="56">
        <f t="shared" si="1152"/>
        <v>18.360999999999997</v>
      </c>
    </row>
    <row r="3505" spans="1:36" x14ac:dyDescent="0.25">
      <c r="A3505" s="50">
        <v>3473</v>
      </c>
      <c r="B3505" s="51">
        <v>43161</v>
      </c>
      <c r="C3505" s="75">
        <f t="shared" si="1191"/>
        <v>43161</v>
      </c>
      <c r="D3505" s="50" t="s">
        <v>1223</v>
      </c>
      <c r="E3505" s="50">
        <v>4.25</v>
      </c>
      <c r="F3505" s="50">
        <v>0</v>
      </c>
      <c r="G3505" s="50">
        <v>50</v>
      </c>
      <c r="H3505" s="50">
        <v>54</v>
      </c>
      <c r="I3505" s="53">
        <f t="shared" si="1192"/>
        <v>3.5347222222222217E-2</v>
      </c>
      <c r="J3505" s="54">
        <f t="shared" si="1193"/>
        <v>8.3169934640522861E-3</v>
      </c>
      <c r="K3505" s="50" t="s">
        <v>2043</v>
      </c>
      <c r="L3505" s="50" t="s">
        <v>2064</v>
      </c>
      <c r="M3505" s="55">
        <f t="shared" si="1194"/>
        <v>5.0098231827112034</v>
      </c>
      <c r="N3505" s="50">
        <v>149</v>
      </c>
      <c r="O3505" s="50" t="s">
        <v>253</v>
      </c>
      <c r="R3505" s="50" t="s">
        <v>2057</v>
      </c>
      <c r="S3505" s="151">
        <f t="shared" si="1195"/>
        <v>0.21790522875816989</v>
      </c>
      <c r="T3505" s="151">
        <f t="shared" si="1196"/>
        <v>0.10895261437908495</v>
      </c>
      <c r="V3505" s="393">
        <f t="shared" si="1153"/>
        <v>0</v>
      </c>
      <c r="W3505" s="393">
        <f t="shared" si="1154"/>
        <v>0</v>
      </c>
      <c r="X3505" s="53">
        <f t="shared" si="1197"/>
        <v>0.21790522875816989</v>
      </c>
      <c r="Y3505" s="53">
        <f t="shared" si="1198"/>
        <v>0.25429440875816989</v>
      </c>
      <c r="Z3505" s="53">
        <f t="shared" si="1199"/>
        <v>0.10895261437908495</v>
      </c>
      <c r="AA3505" s="53">
        <f t="shared" si="1200"/>
        <v>0.12714720437908494</v>
      </c>
      <c r="AB3505" s="50">
        <f t="shared" si="1201"/>
        <v>2998</v>
      </c>
      <c r="AC3505" s="50">
        <f t="shared" si="1202"/>
        <v>2018</v>
      </c>
      <c r="AD3505" s="50">
        <f t="shared" si="1203"/>
        <v>3</v>
      </c>
      <c r="AE3505" s="56">
        <f t="shared" si="1204"/>
        <v>201803</v>
      </c>
      <c r="AF3505" s="56">
        <f t="shared" si="1205"/>
        <v>9</v>
      </c>
      <c r="AG3505" s="58">
        <f t="shared" si="1206"/>
        <v>0</v>
      </c>
      <c r="AH3505" s="56">
        <f t="shared" si="1207"/>
        <v>2</v>
      </c>
      <c r="AI3505" s="53">
        <f t="shared" si="1208"/>
        <v>0.23609981875816988</v>
      </c>
      <c r="AJ3505" s="56">
        <f t="shared" si="1152"/>
        <v>18.147499999999997</v>
      </c>
    </row>
    <row r="3506" spans="1:36" ht="15.75" customHeight="1" x14ac:dyDescent="0.25">
      <c r="A3506" s="50">
        <v>3474</v>
      </c>
      <c r="B3506" s="51">
        <v>43160</v>
      </c>
      <c r="C3506" s="75">
        <f t="shared" si="1191"/>
        <v>43160</v>
      </c>
      <c r="D3506" s="50" t="s">
        <v>1225</v>
      </c>
      <c r="E3506" s="50">
        <v>1</v>
      </c>
      <c r="F3506" s="50">
        <v>0</v>
      </c>
      <c r="G3506" s="50">
        <v>36</v>
      </c>
      <c r="H3506" s="50">
        <v>48</v>
      </c>
      <c r="I3506" s="53">
        <f t="shared" si="1192"/>
        <v>2.5555555555555554E-2</v>
      </c>
      <c r="J3506" s="54">
        <f t="shared" si="1193"/>
        <v>2.5555555555555554E-2</v>
      </c>
      <c r="K3506" s="50" t="s">
        <v>781</v>
      </c>
      <c r="L3506" s="50" t="s">
        <v>1304</v>
      </c>
      <c r="M3506" s="55">
        <f t="shared" si="1194"/>
        <v>1.6304347826086971</v>
      </c>
      <c r="N3506" s="50">
        <v>0</v>
      </c>
      <c r="O3506" s="50" t="s">
        <v>253</v>
      </c>
      <c r="S3506" s="151">
        <f t="shared" si="1195"/>
        <v>6.1333333333333323E-2</v>
      </c>
      <c r="T3506" s="151">
        <f t="shared" si="1196"/>
        <v>3.0666666666666662E-2</v>
      </c>
      <c r="V3506" s="393">
        <f t="shared" si="1153"/>
        <v>0</v>
      </c>
      <c r="W3506" s="393">
        <f t="shared" si="1154"/>
        <v>0</v>
      </c>
      <c r="X3506" s="53">
        <f t="shared" si="1197"/>
        <v>0.66955555555555546</v>
      </c>
      <c r="Y3506" s="53">
        <f t="shared" si="1198"/>
        <v>0.70594473555555548</v>
      </c>
      <c r="Z3506" s="53">
        <f t="shared" si="1199"/>
        <v>0.33477777777777773</v>
      </c>
      <c r="AA3506" s="53">
        <f t="shared" si="1200"/>
        <v>0.35297236777777774</v>
      </c>
      <c r="AB3506" s="50">
        <f t="shared" si="1201"/>
        <v>3886</v>
      </c>
      <c r="AC3506" s="50">
        <f t="shared" si="1202"/>
        <v>2018</v>
      </c>
      <c r="AD3506" s="50">
        <f t="shared" si="1203"/>
        <v>3</v>
      </c>
      <c r="AE3506" s="56">
        <f t="shared" si="1204"/>
        <v>201803</v>
      </c>
      <c r="AF3506" s="56">
        <f t="shared" si="1205"/>
        <v>9</v>
      </c>
      <c r="AG3506" s="58">
        <f t="shared" si="1206"/>
        <v>0</v>
      </c>
      <c r="AH3506" s="56">
        <f t="shared" si="1207"/>
        <v>1</v>
      </c>
      <c r="AI3506" s="53">
        <f t="shared" si="1208"/>
        <v>0.68775014555555547</v>
      </c>
      <c r="AJ3506" s="56">
        <f t="shared" si="1152"/>
        <v>46.7</v>
      </c>
    </row>
    <row r="3507" spans="1:36" ht="15.75" customHeight="1" x14ac:dyDescent="0.25">
      <c r="A3507" s="50">
        <v>3475</v>
      </c>
      <c r="B3507" s="51">
        <v>43162</v>
      </c>
      <c r="C3507" s="75">
        <f t="shared" si="1191"/>
        <v>43162</v>
      </c>
      <c r="D3507" s="50" t="s">
        <v>1223</v>
      </c>
      <c r="E3507" s="50">
        <v>5</v>
      </c>
      <c r="F3507" s="50">
        <v>0</v>
      </c>
      <c r="G3507" s="50">
        <v>53</v>
      </c>
      <c r="H3507" s="50">
        <v>27</v>
      </c>
      <c r="I3507" s="53">
        <f t="shared" si="1192"/>
        <v>3.7118055555555557E-2</v>
      </c>
      <c r="J3507" s="54">
        <f t="shared" si="1193"/>
        <v>7.4236111111111117E-3</v>
      </c>
      <c r="K3507" s="50" t="s">
        <v>2043</v>
      </c>
      <c r="L3507" s="50" t="s">
        <v>17</v>
      </c>
      <c r="M3507" s="55">
        <f t="shared" si="1194"/>
        <v>5.6127221702525762</v>
      </c>
      <c r="N3507" s="50">
        <v>148</v>
      </c>
      <c r="O3507" s="50" t="s">
        <v>253</v>
      </c>
      <c r="S3507" s="151">
        <f t="shared" si="1195"/>
        <v>0.19449861111111111</v>
      </c>
      <c r="T3507" s="151">
        <f t="shared" si="1196"/>
        <v>9.7249305555555554E-2</v>
      </c>
      <c r="V3507" s="393">
        <f t="shared" si="1153"/>
        <v>0</v>
      </c>
      <c r="W3507" s="393">
        <f t="shared" si="1154"/>
        <v>0</v>
      </c>
      <c r="X3507" s="53">
        <f t="shared" si="1197"/>
        <v>0.19449861111111111</v>
      </c>
      <c r="Y3507" s="53">
        <f t="shared" si="1198"/>
        <v>0.23088779111111113</v>
      </c>
      <c r="Z3507" s="53">
        <f t="shared" si="1199"/>
        <v>9.7249305555555554E-2</v>
      </c>
      <c r="AA3507" s="53">
        <f t="shared" si="1200"/>
        <v>0.11544389555555556</v>
      </c>
      <c r="AB3507" s="50">
        <f t="shared" si="1201"/>
        <v>2288</v>
      </c>
      <c r="AC3507" s="50">
        <f t="shared" si="1202"/>
        <v>2018</v>
      </c>
      <c r="AD3507" s="50">
        <f t="shared" si="1203"/>
        <v>3</v>
      </c>
      <c r="AE3507" s="56">
        <f t="shared" si="1204"/>
        <v>201803</v>
      </c>
      <c r="AF3507" s="56">
        <f t="shared" si="1205"/>
        <v>9</v>
      </c>
      <c r="AG3507" s="58">
        <f t="shared" si="1206"/>
        <v>1</v>
      </c>
      <c r="AH3507" s="56">
        <f t="shared" si="1207"/>
        <v>3</v>
      </c>
      <c r="AI3507" s="53">
        <f t="shared" si="1208"/>
        <v>0.21269320111111112</v>
      </c>
      <c r="AJ3507" s="56">
        <f t="shared" si="1152"/>
        <v>21.349999999999998</v>
      </c>
    </row>
    <row r="3508" spans="1:36" x14ac:dyDescent="0.25">
      <c r="A3508" s="50">
        <v>3476</v>
      </c>
      <c r="B3508" s="51">
        <v>43163</v>
      </c>
      <c r="C3508" s="75">
        <f t="shared" si="1191"/>
        <v>43163</v>
      </c>
      <c r="D3508" s="50" t="s">
        <v>1223</v>
      </c>
      <c r="E3508" s="50">
        <v>8.4</v>
      </c>
      <c r="F3508" s="50">
        <v>1</v>
      </c>
      <c r="G3508" s="50">
        <v>57</v>
      </c>
      <c r="H3508" s="50">
        <v>52</v>
      </c>
      <c r="I3508" s="53">
        <f t="shared" si="1192"/>
        <v>8.1851851851851856E-2</v>
      </c>
      <c r="J3508" s="54">
        <f t="shared" si="1193"/>
        <v>9.7442680776014118E-3</v>
      </c>
      <c r="K3508" s="50" t="s">
        <v>2043</v>
      </c>
      <c r="L3508" s="50" t="s">
        <v>2065</v>
      </c>
      <c r="M3508" s="55">
        <f t="shared" si="1194"/>
        <v>4.2760180995475139</v>
      </c>
      <c r="N3508" s="50">
        <v>129</v>
      </c>
      <c r="O3508" s="50" t="s">
        <v>1968</v>
      </c>
      <c r="S3508" s="151">
        <f t="shared" si="1195"/>
        <v>0.25529982363315701</v>
      </c>
      <c r="T3508" s="151">
        <f t="shared" si="1196"/>
        <v>0.1276499118165785</v>
      </c>
      <c r="V3508" s="393">
        <f t="shared" si="1153"/>
        <v>0</v>
      </c>
      <c r="W3508" s="393">
        <f t="shared" si="1154"/>
        <v>0</v>
      </c>
      <c r="X3508" s="53">
        <f t="shared" si="1197"/>
        <v>0.25529982363315701</v>
      </c>
      <c r="Y3508" s="53">
        <f t="shared" si="1198"/>
        <v>0.29168900363315697</v>
      </c>
      <c r="Z3508" s="53">
        <f t="shared" si="1199"/>
        <v>0.1276499118165785</v>
      </c>
      <c r="AA3508" s="53">
        <f t="shared" si="1200"/>
        <v>0.14584450181657849</v>
      </c>
      <c r="AB3508" s="50">
        <f t="shared" si="1201"/>
        <v>3343</v>
      </c>
      <c r="AC3508" s="50">
        <f t="shared" si="1202"/>
        <v>2018</v>
      </c>
      <c r="AD3508" s="50">
        <f t="shared" si="1203"/>
        <v>3</v>
      </c>
      <c r="AE3508" s="56">
        <f t="shared" si="1204"/>
        <v>201803</v>
      </c>
      <c r="AF3508" s="56">
        <f t="shared" si="1205"/>
        <v>10</v>
      </c>
      <c r="AG3508" s="58">
        <f t="shared" si="1206"/>
        <v>0</v>
      </c>
      <c r="AH3508" s="56">
        <f t="shared" si="1207"/>
        <v>4</v>
      </c>
      <c r="AI3508" s="53">
        <f t="shared" si="1208"/>
        <v>0.27349441363315696</v>
      </c>
      <c r="AJ3508" s="56">
        <f t="shared" si="1152"/>
        <v>35.867999999999995</v>
      </c>
    </row>
    <row r="3509" spans="1:36" x14ac:dyDescent="0.25">
      <c r="A3509" s="50">
        <v>3477</v>
      </c>
      <c r="B3509" s="51">
        <v>43165</v>
      </c>
      <c r="C3509" s="75">
        <f t="shared" si="1191"/>
        <v>43165</v>
      </c>
      <c r="D3509" s="50" t="s">
        <v>1225</v>
      </c>
      <c r="E3509" s="50">
        <v>1</v>
      </c>
      <c r="F3509" s="50">
        <v>0</v>
      </c>
      <c r="G3509" s="50">
        <v>30</v>
      </c>
      <c r="H3509" s="50">
        <v>51</v>
      </c>
      <c r="I3509" s="53">
        <f t="shared" si="1192"/>
        <v>2.1423611111111112E-2</v>
      </c>
      <c r="J3509" s="54">
        <f t="shared" si="1193"/>
        <v>2.1423611111111112E-2</v>
      </c>
      <c r="K3509" s="50" t="s">
        <v>781</v>
      </c>
      <c r="L3509" s="50" t="s">
        <v>1304</v>
      </c>
      <c r="M3509" s="55">
        <f t="shared" si="1194"/>
        <v>1.9448946515397096</v>
      </c>
      <c r="N3509" s="50">
        <v>0</v>
      </c>
      <c r="O3509" s="50" t="s">
        <v>253</v>
      </c>
      <c r="S3509" s="151">
        <f t="shared" si="1195"/>
        <v>5.1416666666666666E-2</v>
      </c>
      <c r="T3509" s="151">
        <f t="shared" si="1196"/>
        <v>2.5708333333333333E-2</v>
      </c>
      <c r="V3509" s="393">
        <f t="shared" si="1153"/>
        <v>0</v>
      </c>
      <c r="W3509" s="393">
        <f t="shared" si="1154"/>
        <v>0</v>
      </c>
      <c r="X3509" s="53">
        <f t="shared" si="1197"/>
        <v>0.56129861111111112</v>
      </c>
      <c r="Y3509" s="53">
        <f t="shared" si="1198"/>
        <v>0.59768779111111103</v>
      </c>
      <c r="Z3509" s="53">
        <f t="shared" si="1199"/>
        <v>0.28064930555555556</v>
      </c>
      <c r="AA3509" s="53">
        <f t="shared" si="1200"/>
        <v>0.29884389555555552</v>
      </c>
      <c r="AB3509" s="50">
        <f t="shared" si="1201"/>
        <v>3651</v>
      </c>
      <c r="AC3509" s="50">
        <f t="shared" si="1202"/>
        <v>2018</v>
      </c>
      <c r="AD3509" s="50">
        <f t="shared" si="1203"/>
        <v>3</v>
      </c>
      <c r="AE3509" s="56">
        <f t="shared" si="1204"/>
        <v>201803</v>
      </c>
      <c r="AF3509" s="56">
        <f t="shared" si="1205"/>
        <v>10</v>
      </c>
      <c r="AG3509" s="58">
        <f t="shared" si="1206"/>
        <v>1</v>
      </c>
      <c r="AH3509" s="56">
        <f t="shared" si="1207"/>
        <v>6</v>
      </c>
      <c r="AI3509" s="53">
        <f t="shared" si="1208"/>
        <v>0.57949320111111113</v>
      </c>
      <c r="AJ3509" s="56">
        <f t="shared" si="1152"/>
        <v>46.7</v>
      </c>
    </row>
    <row r="3510" spans="1:36" ht="15.75" customHeight="1" x14ac:dyDescent="0.25">
      <c r="A3510" s="50">
        <v>3478</v>
      </c>
      <c r="B3510" s="51">
        <v>43166</v>
      </c>
      <c r="C3510" s="75">
        <f t="shared" si="1191"/>
        <v>43166</v>
      </c>
      <c r="D3510" s="50" t="s">
        <v>1223</v>
      </c>
      <c r="E3510" s="50">
        <v>4</v>
      </c>
      <c r="F3510" s="50">
        <v>0</v>
      </c>
      <c r="G3510" s="50">
        <v>45</v>
      </c>
      <c r="H3510" s="50">
        <v>45</v>
      </c>
      <c r="I3510" s="53">
        <f t="shared" si="1192"/>
        <v>3.1770833333333331E-2</v>
      </c>
      <c r="J3510" s="54">
        <f t="shared" si="1193"/>
        <v>7.9427083333333329E-3</v>
      </c>
      <c r="K3510" s="50" t="s">
        <v>2043</v>
      </c>
      <c r="L3510" s="50" t="s">
        <v>17</v>
      </c>
      <c r="M3510" s="55">
        <f t="shared" si="1194"/>
        <v>5.2459016393442663</v>
      </c>
      <c r="N3510" s="50">
        <v>151</v>
      </c>
      <c r="O3510" s="50" t="s">
        <v>253</v>
      </c>
      <c r="S3510" s="151">
        <f t="shared" si="1195"/>
        <v>0.20809895833333331</v>
      </c>
      <c r="T3510" s="151">
        <f t="shared" si="1196"/>
        <v>0.10404947916666665</v>
      </c>
      <c r="V3510" s="393">
        <f t="shared" si="1153"/>
        <v>0</v>
      </c>
      <c r="W3510" s="393">
        <f t="shared" si="1154"/>
        <v>0</v>
      </c>
      <c r="X3510" s="53">
        <f t="shared" si="1197"/>
        <v>0.20809895833333331</v>
      </c>
      <c r="Y3510" s="53">
        <f t="shared" si="1198"/>
        <v>0.24448813833333333</v>
      </c>
      <c r="Z3510" s="53">
        <f t="shared" si="1199"/>
        <v>0.10404947916666665</v>
      </c>
      <c r="AA3510" s="53">
        <f t="shared" si="1200"/>
        <v>0.12224406916666666</v>
      </c>
      <c r="AB3510" s="50">
        <f t="shared" si="1201"/>
        <v>2767</v>
      </c>
      <c r="AC3510" s="50">
        <f t="shared" si="1202"/>
        <v>2018</v>
      </c>
      <c r="AD3510" s="50">
        <f t="shared" si="1203"/>
        <v>3</v>
      </c>
      <c r="AE3510" s="56">
        <f t="shared" si="1204"/>
        <v>201803</v>
      </c>
      <c r="AF3510" s="56">
        <f t="shared" si="1205"/>
        <v>10</v>
      </c>
      <c r="AG3510" s="58">
        <f t="shared" si="1206"/>
        <v>0</v>
      </c>
      <c r="AH3510" s="56">
        <f t="shared" si="1207"/>
        <v>7</v>
      </c>
      <c r="AI3510" s="53">
        <f t="shared" si="1208"/>
        <v>0.22629354833333332</v>
      </c>
      <c r="AJ3510" s="56">
        <f t="shared" si="1152"/>
        <v>17.079999999999998</v>
      </c>
    </row>
    <row r="3511" spans="1:36" ht="15.75" customHeight="1" x14ac:dyDescent="0.25">
      <c r="A3511" s="50">
        <v>3479</v>
      </c>
      <c r="B3511" s="51">
        <v>43167</v>
      </c>
      <c r="C3511" s="75">
        <f t="shared" si="1191"/>
        <v>43167</v>
      </c>
      <c r="D3511" s="50" t="s">
        <v>1223</v>
      </c>
      <c r="E3511" s="50">
        <v>1.5</v>
      </c>
      <c r="F3511" s="50">
        <v>0</v>
      </c>
      <c r="G3511" s="50">
        <v>21</v>
      </c>
      <c r="H3511" s="50">
        <v>7</v>
      </c>
      <c r="I3511" s="53">
        <f t="shared" si="1192"/>
        <v>1.4664351851851852E-2</v>
      </c>
      <c r="J3511" s="54">
        <f t="shared" si="1193"/>
        <v>9.7762345679012347E-3</v>
      </c>
      <c r="K3511" s="50" t="s">
        <v>1997</v>
      </c>
      <c r="L3511" s="50" t="s">
        <v>1048</v>
      </c>
      <c r="M3511" s="55">
        <f t="shared" si="1194"/>
        <v>4.2620363062352045</v>
      </c>
      <c r="N3511" s="50">
        <v>141</v>
      </c>
      <c r="O3511" s="50" t="s">
        <v>253</v>
      </c>
      <c r="R3511" s="50" t="s">
        <v>2066</v>
      </c>
      <c r="S3511" s="151">
        <f t="shared" si="1195"/>
        <v>0.25613734567901236</v>
      </c>
      <c r="T3511" s="151">
        <f t="shared" si="1196"/>
        <v>0.12806867283950618</v>
      </c>
      <c r="V3511" s="393">
        <f t="shared" si="1153"/>
        <v>0</v>
      </c>
      <c r="W3511" s="393">
        <f t="shared" si="1154"/>
        <v>0</v>
      </c>
      <c r="X3511" s="53">
        <f t="shared" si="1197"/>
        <v>0.25613734567901236</v>
      </c>
      <c r="Y3511" s="53">
        <f t="shared" si="1198"/>
        <v>0.29252652567901233</v>
      </c>
      <c r="Z3511" s="53">
        <f t="shared" si="1199"/>
        <v>0.12806867283950618</v>
      </c>
      <c r="AA3511" s="53">
        <f t="shared" si="1200"/>
        <v>0.14626326283950616</v>
      </c>
      <c r="AB3511" s="50">
        <f t="shared" si="1201"/>
        <v>3353</v>
      </c>
      <c r="AC3511" s="50">
        <f t="shared" si="1202"/>
        <v>2018</v>
      </c>
      <c r="AD3511" s="50">
        <f t="shared" si="1203"/>
        <v>3</v>
      </c>
      <c r="AE3511" s="56">
        <f t="shared" si="1204"/>
        <v>201803</v>
      </c>
      <c r="AF3511" s="56">
        <f t="shared" si="1205"/>
        <v>10</v>
      </c>
      <c r="AG3511" s="58">
        <f t="shared" si="1206"/>
        <v>0</v>
      </c>
      <c r="AH3511" s="56">
        <f t="shared" si="1207"/>
        <v>8</v>
      </c>
      <c r="AI3511" s="53">
        <f t="shared" si="1208"/>
        <v>0.27433193567901237</v>
      </c>
      <c r="AJ3511" s="56">
        <f t="shared" si="1152"/>
        <v>6.4049999999999994</v>
      </c>
    </row>
    <row r="3512" spans="1:36" x14ac:dyDescent="0.25">
      <c r="A3512" s="50">
        <v>3480</v>
      </c>
      <c r="B3512" s="51">
        <v>43168</v>
      </c>
      <c r="C3512" s="75">
        <f t="shared" si="1191"/>
        <v>43168</v>
      </c>
      <c r="D3512" s="50" t="s">
        <v>1223</v>
      </c>
      <c r="E3512" s="50">
        <v>2.25</v>
      </c>
      <c r="F3512" s="50">
        <v>0</v>
      </c>
      <c r="G3512" s="50">
        <v>26</v>
      </c>
      <c r="H3512" s="50">
        <v>38</v>
      </c>
      <c r="I3512" s="53">
        <f t="shared" si="1192"/>
        <v>1.849537037037037E-2</v>
      </c>
      <c r="J3512" s="54">
        <f t="shared" si="1193"/>
        <v>8.2201646090534972E-3</v>
      </c>
      <c r="K3512" s="50" t="s">
        <v>2043</v>
      </c>
      <c r="L3512" s="50" t="s">
        <v>17</v>
      </c>
      <c r="M3512" s="55">
        <f t="shared" si="1194"/>
        <v>5.068836045056325</v>
      </c>
      <c r="N3512" s="50">
        <v>149</v>
      </c>
      <c r="O3512" s="50" t="s">
        <v>253</v>
      </c>
      <c r="R3512" s="50" t="s">
        <v>2066</v>
      </c>
      <c r="S3512" s="151">
        <f t="shared" si="1195"/>
        <v>0.21536831275720161</v>
      </c>
      <c r="T3512" s="151">
        <f t="shared" si="1196"/>
        <v>0.10768415637860081</v>
      </c>
      <c r="V3512" s="393">
        <f t="shared" si="1153"/>
        <v>0</v>
      </c>
      <c r="W3512" s="393">
        <f t="shared" si="1154"/>
        <v>0</v>
      </c>
      <c r="X3512" s="53">
        <f t="shared" si="1197"/>
        <v>0.21536831275720161</v>
      </c>
      <c r="Y3512" s="53">
        <f t="shared" si="1198"/>
        <v>0.25175749275720161</v>
      </c>
      <c r="Z3512" s="53">
        <f t="shared" si="1199"/>
        <v>0.10768415637860081</v>
      </c>
      <c r="AA3512" s="53">
        <f t="shared" si="1200"/>
        <v>0.1258787463786008</v>
      </c>
      <c r="AB3512" s="50">
        <f t="shared" si="1201"/>
        <v>2942</v>
      </c>
      <c r="AC3512" s="50">
        <f t="shared" si="1202"/>
        <v>2018</v>
      </c>
      <c r="AD3512" s="50">
        <f t="shared" si="1203"/>
        <v>3</v>
      </c>
      <c r="AE3512" s="56">
        <f t="shared" si="1204"/>
        <v>201803</v>
      </c>
      <c r="AF3512" s="56">
        <f t="shared" si="1205"/>
        <v>10</v>
      </c>
      <c r="AG3512" s="58">
        <f t="shared" si="1206"/>
        <v>0</v>
      </c>
      <c r="AH3512" s="56">
        <f t="shared" si="1207"/>
        <v>9</v>
      </c>
      <c r="AI3512" s="53">
        <f t="shared" si="1208"/>
        <v>0.2335629027572016</v>
      </c>
      <c r="AJ3512" s="56">
        <f t="shared" si="1152"/>
        <v>9.6074999999999982</v>
      </c>
    </row>
    <row r="3513" spans="1:36" x14ac:dyDescent="0.25">
      <c r="A3513" s="50">
        <v>3481</v>
      </c>
      <c r="B3513" s="51">
        <v>43170</v>
      </c>
      <c r="C3513" s="75">
        <f t="shared" si="1191"/>
        <v>43170</v>
      </c>
      <c r="D3513" s="50" t="s">
        <v>1223</v>
      </c>
      <c r="E3513" s="50">
        <v>8</v>
      </c>
      <c r="F3513" s="50">
        <v>1</v>
      </c>
      <c r="G3513" s="50">
        <v>31</v>
      </c>
      <c r="H3513" s="50">
        <v>27</v>
      </c>
      <c r="I3513" s="53">
        <f t="shared" si="1192"/>
        <v>6.3506944444444449E-2</v>
      </c>
      <c r="J3513" s="54">
        <f t="shared" si="1193"/>
        <v>7.9383680555555561E-3</v>
      </c>
      <c r="K3513" s="50" t="s">
        <v>2043</v>
      </c>
      <c r="L3513" s="50" t="s">
        <v>17</v>
      </c>
      <c r="M3513" s="55">
        <f t="shared" si="1194"/>
        <v>5.2487698195735408</v>
      </c>
      <c r="N3513" s="50">
        <v>159</v>
      </c>
      <c r="O3513" s="50" t="s">
        <v>253</v>
      </c>
      <c r="R3513" s="50" t="s">
        <v>2067</v>
      </c>
      <c r="S3513" s="151">
        <f t="shared" si="1195"/>
        <v>0.20798524305555557</v>
      </c>
      <c r="T3513" s="151">
        <f t="shared" si="1196"/>
        <v>0.10399262152777779</v>
      </c>
      <c r="V3513" s="393">
        <f t="shared" si="1153"/>
        <v>0</v>
      </c>
      <c r="W3513" s="393">
        <f t="shared" si="1154"/>
        <v>0</v>
      </c>
      <c r="X3513" s="53">
        <f t="shared" si="1197"/>
        <v>0.20798524305555557</v>
      </c>
      <c r="Y3513" s="53">
        <f t="shared" si="1198"/>
        <v>0.24437442305555557</v>
      </c>
      <c r="Z3513" s="53">
        <f t="shared" si="1199"/>
        <v>0.10399262152777779</v>
      </c>
      <c r="AA3513" s="53">
        <f t="shared" si="1200"/>
        <v>0.12218721152777778</v>
      </c>
      <c r="AB3513" s="50">
        <f t="shared" si="1201"/>
        <v>2762</v>
      </c>
      <c r="AC3513" s="50">
        <f t="shared" si="1202"/>
        <v>2018</v>
      </c>
      <c r="AD3513" s="50">
        <f t="shared" si="1203"/>
        <v>3</v>
      </c>
      <c r="AE3513" s="56">
        <f t="shared" si="1204"/>
        <v>201803</v>
      </c>
      <c r="AF3513" s="56">
        <f t="shared" si="1205"/>
        <v>11</v>
      </c>
      <c r="AG3513" s="58">
        <f t="shared" si="1206"/>
        <v>1</v>
      </c>
      <c r="AH3513" s="56">
        <f t="shared" si="1207"/>
        <v>11</v>
      </c>
      <c r="AI3513" s="53">
        <f t="shared" si="1208"/>
        <v>0.22617983305555556</v>
      </c>
      <c r="AJ3513" s="56">
        <f t="shared" si="1152"/>
        <v>34.159999999999997</v>
      </c>
    </row>
    <row r="3514" spans="1:36" ht="15.75" customHeight="1" x14ac:dyDescent="0.25">
      <c r="A3514" s="50">
        <v>3482</v>
      </c>
      <c r="B3514" s="51">
        <v>43172</v>
      </c>
      <c r="C3514" s="75">
        <f t="shared" si="1191"/>
        <v>43172</v>
      </c>
      <c r="D3514" s="50" t="s">
        <v>1223</v>
      </c>
      <c r="E3514" s="50">
        <v>4.25</v>
      </c>
      <c r="F3514" s="50">
        <v>0</v>
      </c>
      <c r="G3514" s="50">
        <v>51</v>
      </c>
      <c r="H3514" s="50">
        <v>6</v>
      </c>
      <c r="I3514" s="53">
        <f t="shared" si="1192"/>
        <v>3.5486111111111114E-2</v>
      </c>
      <c r="J3514" s="54">
        <f t="shared" si="1193"/>
        <v>8.3496732026143803E-3</v>
      </c>
      <c r="K3514" s="50" t="s">
        <v>2043</v>
      </c>
      <c r="L3514" s="50" t="s">
        <v>17</v>
      </c>
      <c r="M3514" s="55">
        <f t="shared" si="1194"/>
        <v>4.9902152641878699</v>
      </c>
      <c r="N3514" s="50">
        <v>145</v>
      </c>
      <c r="O3514" s="50" t="s">
        <v>253</v>
      </c>
      <c r="R3514" s="50" t="s">
        <v>2068</v>
      </c>
      <c r="S3514" s="151">
        <f t="shared" si="1195"/>
        <v>0.21876143790849675</v>
      </c>
      <c r="T3514" s="151">
        <f t="shared" si="1196"/>
        <v>0.10938071895424838</v>
      </c>
      <c r="V3514" s="393">
        <f t="shared" si="1153"/>
        <v>0</v>
      </c>
      <c r="W3514" s="393">
        <f t="shared" si="1154"/>
        <v>0</v>
      </c>
      <c r="X3514" s="53">
        <f t="shared" si="1197"/>
        <v>0.21876143790849675</v>
      </c>
      <c r="Y3514" s="53">
        <f t="shared" si="1198"/>
        <v>0.25515061790849675</v>
      </c>
      <c r="Z3514" s="53">
        <f t="shared" si="1199"/>
        <v>0.10938071895424838</v>
      </c>
      <c r="AA3514" s="53">
        <f t="shared" si="1200"/>
        <v>0.12757530895424837</v>
      </c>
      <c r="AB3514" s="50">
        <f t="shared" si="1201"/>
        <v>3033</v>
      </c>
      <c r="AC3514" s="50">
        <f t="shared" si="1202"/>
        <v>2018</v>
      </c>
      <c r="AD3514" s="50">
        <f t="shared" si="1203"/>
        <v>3</v>
      </c>
      <c r="AE3514" s="56">
        <f t="shared" si="1204"/>
        <v>201803</v>
      </c>
      <c r="AF3514" s="56">
        <f t="shared" si="1205"/>
        <v>11</v>
      </c>
      <c r="AG3514" s="58">
        <f t="shared" si="1206"/>
        <v>1</v>
      </c>
      <c r="AH3514" s="56">
        <f t="shared" si="1207"/>
        <v>13</v>
      </c>
      <c r="AI3514" s="53">
        <f t="shared" si="1208"/>
        <v>0.23695602790849674</v>
      </c>
      <c r="AJ3514" s="56">
        <f t="shared" si="1152"/>
        <v>18.147499999999997</v>
      </c>
    </row>
    <row r="3515" spans="1:36" ht="15.75" customHeight="1" x14ac:dyDescent="0.25">
      <c r="A3515" s="50">
        <v>3483</v>
      </c>
      <c r="B3515" s="51">
        <v>43172</v>
      </c>
      <c r="C3515" s="75">
        <f t="shared" ref="C3515:C3522" si="1209">B3515</f>
        <v>43172</v>
      </c>
      <c r="D3515" s="50" t="s">
        <v>1224</v>
      </c>
      <c r="E3515" s="50">
        <v>10.25</v>
      </c>
      <c r="F3515" s="50">
        <v>0</v>
      </c>
      <c r="G3515" s="50">
        <v>41</v>
      </c>
      <c r="H3515" s="50">
        <v>56</v>
      </c>
      <c r="I3515" s="53">
        <f t="shared" ref="I3515:I3522" si="1210">IF(E3515&gt;0,TIME(F3515,G3515,H3515),"")</f>
        <v>2.9120370370370366E-2</v>
      </c>
      <c r="J3515" s="54">
        <f t="shared" ref="J3515:J3522" si="1211">IF(E3515&gt;0,TIME(F3515,G3515,H3515)/E3515,"")</f>
        <v>2.8410117434507676E-3</v>
      </c>
      <c r="K3515" s="50" t="s">
        <v>1342</v>
      </c>
      <c r="L3515" s="50" t="s">
        <v>2069</v>
      </c>
      <c r="M3515" s="55">
        <f t="shared" ref="M3515:M3522" si="1212">IF(D3515&gt;0,0.0416666666666667/J3515,"")</f>
        <v>14.666136724960268</v>
      </c>
      <c r="N3515" s="50">
        <v>119</v>
      </c>
      <c r="O3515" s="50" t="s">
        <v>253</v>
      </c>
      <c r="S3515" s="151">
        <f t="shared" ref="S3515:S3522" si="1213">IF("1-Swim"=D3515,J3515*2.4,IF("2-Bike"=D3515,J3515*112,IF("3-Run"=D3515,J3515*26.2,0)))</f>
        <v>0.31819331526648598</v>
      </c>
      <c r="T3515" s="151">
        <f t="shared" ref="T3515:T3522" si="1214">S3515/2</f>
        <v>0.15909665763324299</v>
      </c>
      <c r="V3515" s="393">
        <f t="shared" si="1153"/>
        <v>0</v>
      </c>
      <c r="W3515" s="393">
        <f t="shared" si="1154"/>
        <v>0</v>
      </c>
      <c r="X3515" s="53">
        <f t="shared" ref="X3515:X3522" si="1215">J3515*26.2</f>
        <v>7.4434507678410103E-2</v>
      </c>
      <c r="Y3515" s="53">
        <f t="shared" ref="Y3515:Y3522" si="1216">(J3515+0.0013889)*26.2</f>
        <v>0.1108236876784101</v>
      </c>
      <c r="Z3515" s="53">
        <f t="shared" ref="Z3515:Z3522" si="1217">X3515/2</f>
        <v>3.7217253839205051E-2</v>
      </c>
      <c r="AA3515" s="53">
        <f t="shared" ref="AA3515:AA3522" si="1218">Y3515/2</f>
        <v>5.5411843839205048E-2</v>
      </c>
      <c r="AB3515" s="50">
        <f t="shared" ref="AB3515:AB3522" si="1219">RANK(J3515,J:J,1)</f>
        <v>652</v>
      </c>
      <c r="AC3515" s="50">
        <f t="shared" ref="AC3515:AC3522" si="1220">YEAR(B3515)</f>
        <v>2018</v>
      </c>
      <c r="AD3515" s="50">
        <f t="shared" ref="AD3515:AD3522" si="1221">MONTH(B3515)</f>
        <v>3</v>
      </c>
      <c r="AE3515" s="56">
        <f t="shared" ref="AE3515:AE3522" si="1222">AC3515*100+AD3515</f>
        <v>201803</v>
      </c>
      <c r="AF3515" s="56">
        <f t="shared" ref="AF3515:AF3522" si="1223">WEEKNUM(B3515,1)</f>
        <v>11</v>
      </c>
      <c r="AG3515" s="58">
        <f t="shared" ref="AG3515:AG3522" si="1224">IF(ISBLANK(B3515)," ",MAX(B3515-B3514-1,0))</f>
        <v>0</v>
      </c>
      <c r="AH3515" s="56">
        <f t="shared" ref="AH3515:AH3522" si="1225">DAY(B3515)</f>
        <v>13</v>
      </c>
      <c r="AI3515" s="53">
        <f t="shared" ref="AI3515:AI3522" si="1226">Z3515+AA3515</f>
        <v>9.2629097678410099E-2</v>
      </c>
      <c r="AJ3515" s="56">
        <f t="shared" si="1152"/>
        <v>10.25</v>
      </c>
    </row>
    <row r="3516" spans="1:36" x14ac:dyDescent="0.25">
      <c r="A3516" s="50">
        <v>3484</v>
      </c>
      <c r="B3516" s="51">
        <v>43173</v>
      </c>
      <c r="C3516" s="75">
        <f t="shared" si="1209"/>
        <v>43173</v>
      </c>
      <c r="D3516" s="50" t="s">
        <v>1224</v>
      </c>
      <c r="E3516" s="50">
        <v>11.25</v>
      </c>
      <c r="F3516" s="50">
        <v>0</v>
      </c>
      <c r="G3516" s="50">
        <v>30</v>
      </c>
      <c r="H3516" s="50">
        <v>0</v>
      </c>
      <c r="I3516" s="53">
        <f t="shared" si="1210"/>
        <v>2.0833333333333332E-2</v>
      </c>
      <c r="J3516" s="54">
        <f t="shared" si="1211"/>
        <v>1.8518518518518517E-3</v>
      </c>
      <c r="K3516" s="50" t="s">
        <v>921</v>
      </c>
      <c r="L3516" s="50" t="s">
        <v>1132</v>
      </c>
      <c r="M3516" s="55">
        <f t="shared" si="1212"/>
        <v>22.500000000000018</v>
      </c>
      <c r="N3516" s="50">
        <v>0</v>
      </c>
      <c r="O3516" s="50" t="s">
        <v>253</v>
      </c>
      <c r="S3516" s="151">
        <f t="shared" si="1213"/>
        <v>0.2074074074074074</v>
      </c>
      <c r="T3516" s="151">
        <f t="shared" si="1214"/>
        <v>0.1037037037037037</v>
      </c>
      <c r="V3516" s="393">
        <f t="shared" si="1153"/>
        <v>0</v>
      </c>
      <c r="W3516" s="393">
        <f t="shared" si="1154"/>
        <v>0</v>
      </c>
      <c r="X3516" s="53">
        <f t="shared" si="1215"/>
        <v>4.8518518518518516E-2</v>
      </c>
      <c r="Y3516" s="53">
        <f t="shared" si="1216"/>
        <v>8.490769851851851E-2</v>
      </c>
      <c r="Z3516" s="53">
        <f t="shared" si="1217"/>
        <v>2.4259259259259258E-2</v>
      </c>
      <c r="AA3516" s="53">
        <f t="shared" si="1218"/>
        <v>4.2453849259259255E-2</v>
      </c>
      <c r="AB3516" s="50">
        <f t="shared" si="1219"/>
        <v>88</v>
      </c>
      <c r="AC3516" s="50">
        <f t="shared" si="1220"/>
        <v>2018</v>
      </c>
      <c r="AD3516" s="50">
        <f t="shared" si="1221"/>
        <v>3</v>
      </c>
      <c r="AE3516" s="56">
        <f t="shared" si="1222"/>
        <v>201803</v>
      </c>
      <c r="AF3516" s="56">
        <f t="shared" si="1223"/>
        <v>11</v>
      </c>
      <c r="AG3516" s="58">
        <f t="shared" si="1224"/>
        <v>0</v>
      </c>
      <c r="AH3516" s="56">
        <f t="shared" si="1225"/>
        <v>14</v>
      </c>
      <c r="AI3516" s="53">
        <f t="shared" si="1226"/>
        <v>6.6713108518518513E-2</v>
      </c>
      <c r="AJ3516" s="56">
        <f t="shared" si="1152"/>
        <v>11.25</v>
      </c>
    </row>
    <row r="3517" spans="1:36" ht="15" customHeight="1" x14ac:dyDescent="0.25">
      <c r="A3517" s="50">
        <v>3485</v>
      </c>
      <c r="B3517" s="51">
        <v>43174</v>
      </c>
      <c r="C3517" s="75">
        <f t="shared" si="1209"/>
        <v>43174</v>
      </c>
      <c r="D3517" s="50" t="s">
        <v>1224</v>
      </c>
      <c r="E3517" s="50">
        <v>12</v>
      </c>
      <c r="F3517" s="50">
        <v>0</v>
      </c>
      <c r="G3517" s="50">
        <v>35</v>
      </c>
      <c r="H3517" s="50">
        <v>0</v>
      </c>
      <c r="I3517" s="53">
        <f t="shared" si="1210"/>
        <v>2.4305555555555556E-2</v>
      </c>
      <c r="J3517" s="54">
        <f t="shared" si="1211"/>
        <v>2.0254629629629629E-3</v>
      </c>
      <c r="K3517" s="50" t="s">
        <v>921</v>
      </c>
      <c r="L3517" s="50" t="s">
        <v>1132</v>
      </c>
      <c r="M3517" s="55">
        <f t="shared" si="1212"/>
        <v>20.571428571428587</v>
      </c>
      <c r="N3517" s="50">
        <v>0</v>
      </c>
      <c r="O3517" s="50" t="s">
        <v>253</v>
      </c>
      <c r="S3517" s="151">
        <f t="shared" si="1213"/>
        <v>0.22685185185185183</v>
      </c>
      <c r="T3517" s="151">
        <f t="shared" si="1214"/>
        <v>0.11342592592592592</v>
      </c>
      <c r="V3517" s="393">
        <f t="shared" si="1153"/>
        <v>0</v>
      </c>
      <c r="W3517" s="393">
        <f t="shared" si="1154"/>
        <v>0</v>
      </c>
      <c r="X3517" s="53">
        <f t="shared" si="1215"/>
        <v>5.3067129629629624E-2</v>
      </c>
      <c r="Y3517" s="53">
        <f t="shared" si="1216"/>
        <v>8.9456309629629624E-2</v>
      </c>
      <c r="Z3517" s="53">
        <f t="shared" si="1217"/>
        <v>2.6533564814814812E-2</v>
      </c>
      <c r="AA3517" s="53">
        <f t="shared" si="1218"/>
        <v>4.4728154814814812E-2</v>
      </c>
      <c r="AB3517" s="50">
        <f t="shared" si="1219"/>
        <v>197</v>
      </c>
      <c r="AC3517" s="50">
        <f t="shared" si="1220"/>
        <v>2018</v>
      </c>
      <c r="AD3517" s="50">
        <f t="shared" si="1221"/>
        <v>3</v>
      </c>
      <c r="AE3517" s="56">
        <f t="shared" si="1222"/>
        <v>201803</v>
      </c>
      <c r="AF3517" s="56">
        <f t="shared" si="1223"/>
        <v>11</v>
      </c>
      <c r="AG3517" s="58">
        <f t="shared" si="1224"/>
        <v>0</v>
      </c>
      <c r="AH3517" s="56">
        <f t="shared" si="1225"/>
        <v>15</v>
      </c>
      <c r="AI3517" s="53">
        <f t="shared" si="1226"/>
        <v>7.1261719629629627E-2</v>
      </c>
      <c r="AJ3517" s="56">
        <f t="shared" si="1152"/>
        <v>12</v>
      </c>
    </row>
    <row r="3518" spans="1:36" ht="15.75" customHeight="1" x14ac:dyDescent="0.25">
      <c r="A3518" s="50">
        <v>3486</v>
      </c>
      <c r="B3518" s="51">
        <v>43179</v>
      </c>
      <c r="C3518" s="75">
        <f t="shared" si="1209"/>
        <v>43179</v>
      </c>
      <c r="D3518" s="50" t="s">
        <v>1223</v>
      </c>
      <c r="E3518" s="50">
        <v>3.75</v>
      </c>
      <c r="F3518" s="50">
        <v>0</v>
      </c>
      <c r="G3518" s="50">
        <v>45</v>
      </c>
      <c r="H3518" s="50">
        <v>0</v>
      </c>
      <c r="I3518" s="53">
        <f t="shared" si="1210"/>
        <v>3.125E-2</v>
      </c>
      <c r="J3518" s="54">
        <f t="shared" si="1211"/>
        <v>8.3333333333333332E-3</v>
      </c>
      <c r="K3518" s="50" t="s">
        <v>2043</v>
      </c>
      <c r="L3518" s="50" t="s">
        <v>17</v>
      </c>
      <c r="M3518" s="55">
        <f t="shared" si="1212"/>
        <v>5.0000000000000036</v>
      </c>
      <c r="N3518" s="50">
        <v>139</v>
      </c>
      <c r="O3518" s="50" t="s">
        <v>253</v>
      </c>
      <c r="S3518" s="151">
        <f t="shared" si="1213"/>
        <v>0.21833333333333332</v>
      </c>
      <c r="T3518" s="151">
        <f t="shared" si="1214"/>
        <v>0.10916666666666666</v>
      </c>
      <c r="V3518" s="393">
        <f t="shared" si="1153"/>
        <v>0</v>
      </c>
      <c r="W3518" s="393">
        <f t="shared" si="1154"/>
        <v>0</v>
      </c>
      <c r="X3518" s="53">
        <f t="shared" si="1215"/>
        <v>0.21833333333333332</v>
      </c>
      <c r="Y3518" s="53">
        <f t="shared" si="1216"/>
        <v>0.25472251333333334</v>
      </c>
      <c r="Z3518" s="53">
        <f t="shared" si="1217"/>
        <v>0.10916666666666666</v>
      </c>
      <c r="AA3518" s="53">
        <f t="shared" si="1218"/>
        <v>0.12736125666666667</v>
      </c>
      <c r="AB3518" s="50">
        <f t="shared" si="1219"/>
        <v>3010</v>
      </c>
      <c r="AC3518" s="50">
        <f t="shared" si="1220"/>
        <v>2018</v>
      </c>
      <c r="AD3518" s="50">
        <f t="shared" si="1221"/>
        <v>3</v>
      </c>
      <c r="AE3518" s="56">
        <f t="shared" si="1222"/>
        <v>201803</v>
      </c>
      <c r="AF3518" s="56">
        <f t="shared" si="1223"/>
        <v>12</v>
      </c>
      <c r="AG3518" s="58">
        <f t="shared" si="1224"/>
        <v>4</v>
      </c>
      <c r="AH3518" s="56">
        <f t="shared" si="1225"/>
        <v>20</v>
      </c>
      <c r="AI3518" s="53">
        <f t="shared" si="1226"/>
        <v>0.23652792333333333</v>
      </c>
      <c r="AJ3518" s="56">
        <f t="shared" si="1152"/>
        <v>16.012499999999999</v>
      </c>
    </row>
    <row r="3519" spans="1:36" ht="15.75" customHeight="1" x14ac:dyDescent="0.25">
      <c r="A3519" s="50">
        <v>3487</v>
      </c>
      <c r="B3519" s="51">
        <v>43180</v>
      </c>
      <c r="C3519" s="75">
        <f t="shared" si="1209"/>
        <v>43180</v>
      </c>
      <c r="D3519" s="50" t="s">
        <v>1223</v>
      </c>
      <c r="E3519" s="50">
        <v>3</v>
      </c>
      <c r="F3519" s="50">
        <v>0</v>
      </c>
      <c r="G3519" s="50">
        <v>31</v>
      </c>
      <c r="H3519" s="50">
        <v>30</v>
      </c>
      <c r="I3519" s="53">
        <f t="shared" si="1210"/>
        <v>2.1875000000000002E-2</v>
      </c>
      <c r="J3519" s="54">
        <f t="shared" si="1211"/>
        <v>7.2916666666666676E-3</v>
      </c>
      <c r="K3519" s="50" t="s">
        <v>1997</v>
      </c>
      <c r="L3519" s="50" t="s">
        <v>1048</v>
      </c>
      <c r="M3519" s="55">
        <f t="shared" si="1212"/>
        <v>5.714285714285718</v>
      </c>
      <c r="N3519" s="50">
        <v>0</v>
      </c>
      <c r="O3519" s="50" t="s">
        <v>253</v>
      </c>
      <c r="S3519" s="151">
        <f t="shared" si="1213"/>
        <v>0.19104166666666669</v>
      </c>
      <c r="T3519" s="151">
        <f t="shared" si="1214"/>
        <v>9.5520833333333346E-2</v>
      </c>
      <c r="V3519" s="393">
        <f t="shared" si="1153"/>
        <v>0</v>
      </c>
      <c r="W3519" s="393">
        <f t="shared" si="1154"/>
        <v>0</v>
      </c>
      <c r="X3519" s="53">
        <f t="shared" si="1215"/>
        <v>0.19104166666666669</v>
      </c>
      <c r="Y3519" s="53">
        <f t="shared" si="1216"/>
        <v>0.22743084666666666</v>
      </c>
      <c r="Z3519" s="53">
        <f t="shared" si="1217"/>
        <v>9.5520833333333346E-2</v>
      </c>
      <c r="AA3519" s="53">
        <f t="shared" si="1218"/>
        <v>0.11371542333333333</v>
      </c>
      <c r="AB3519" s="50">
        <f t="shared" si="1219"/>
        <v>2154</v>
      </c>
      <c r="AC3519" s="50">
        <f t="shared" si="1220"/>
        <v>2018</v>
      </c>
      <c r="AD3519" s="50">
        <f t="shared" si="1221"/>
        <v>3</v>
      </c>
      <c r="AE3519" s="56">
        <f t="shared" si="1222"/>
        <v>201803</v>
      </c>
      <c r="AF3519" s="56">
        <f t="shared" si="1223"/>
        <v>12</v>
      </c>
      <c r="AG3519" s="58">
        <f t="shared" si="1224"/>
        <v>0</v>
      </c>
      <c r="AH3519" s="56">
        <f t="shared" si="1225"/>
        <v>21</v>
      </c>
      <c r="AI3519" s="53">
        <f t="shared" si="1226"/>
        <v>0.20923625666666668</v>
      </c>
      <c r="AJ3519" s="56">
        <f t="shared" si="1152"/>
        <v>12.809999999999999</v>
      </c>
    </row>
    <row r="3520" spans="1:36" x14ac:dyDescent="0.25">
      <c r="A3520" s="50">
        <v>3488</v>
      </c>
      <c r="B3520" s="51">
        <v>43182</v>
      </c>
      <c r="C3520" s="75">
        <f t="shared" si="1209"/>
        <v>43182</v>
      </c>
      <c r="D3520" s="50" t="s">
        <v>1223</v>
      </c>
      <c r="E3520" s="50">
        <v>6.2</v>
      </c>
      <c r="F3520" s="50">
        <v>1</v>
      </c>
      <c r="G3520" s="50">
        <v>10</v>
      </c>
      <c r="H3520" s="50">
        <v>36</v>
      </c>
      <c r="I3520" s="53">
        <f t="shared" si="1210"/>
        <v>4.9027777777777781E-2</v>
      </c>
      <c r="J3520" s="54">
        <f t="shared" si="1211"/>
        <v>7.9077060931899649E-3</v>
      </c>
      <c r="K3520" s="50" t="s">
        <v>2043</v>
      </c>
      <c r="L3520" s="50" t="s">
        <v>1306</v>
      </c>
      <c r="M3520" s="55">
        <f t="shared" si="1212"/>
        <v>5.2691218130311652</v>
      </c>
      <c r="N3520" s="50">
        <v>162</v>
      </c>
      <c r="O3520" s="50" t="s">
        <v>1968</v>
      </c>
      <c r="R3520" s="50" t="s">
        <v>2070</v>
      </c>
      <c r="S3520" s="151">
        <f t="shared" si="1213"/>
        <v>0.20718189964157707</v>
      </c>
      <c r="T3520" s="151">
        <f t="shared" si="1214"/>
        <v>0.10359094982078854</v>
      </c>
      <c r="V3520" s="393">
        <f t="shared" si="1153"/>
        <v>0</v>
      </c>
      <c r="W3520" s="393">
        <f t="shared" si="1154"/>
        <v>0</v>
      </c>
      <c r="X3520" s="53">
        <f t="shared" si="1215"/>
        <v>0.20718189964157707</v>
      </c>
      <c r="Y3520" s="53">
        <f t="shared" si="1216"/>
        <v>0.24357107964157707</v>
      </c>
      <c r="Z3520" s="53">
        <f t="shared" si="1217"/>
        <v>0.10359094982078854</v>
      </c>
      <c r="AA3520" s="53">
        <f t="shared" si="1218"/>
        <v>0.12178553982078853</v>
      </c>
      <c r="AB3520" s="50">
        <f t="shared" si="1219"/>
        <v>2749</v>
      </c>
      <c r="AC3520" s="50">
        <f t="shared" si="1220"/>
        <v>2018</v>
      </c>
      <c r="AD3520" s="50">
        <f t="shared" si="1221"/>
        <v>3</v>
      </c>
      <c r="AE3520" s="56">
        <f t="shared" si="1222"/>
        <v>201803</v>
      </c>
      <c r="AF3520" s="56">
        <f t="shared" si="1223"/>
        <v>12</v>
      </c>
      <c r="AG3520" s="58">
        <f t="shared" si="1224"/>
        <v>1</v>
      </c>
      <c r="AH3520" s="56">
        <f t="shared" si="1225"/>
        <v>23</v>
      </c>
      <c r="AI3520" s="53">
        <f t="shared" si="1226"/>
        <v>0.22537648964157708</v>
      </c>
      <c r="AJ3520" s="56">
        <f t="shared" si="1152"/>
        <v>26.473999999999997</v>
      </c>
    </row>
    <row r="3521" spans="1:36" x14ac:dyDescent="0.25">
      <c r="A3521" s="50">
        <v>3489</v>
      </c>
      <c r="B3521" s="51">
        <v>43184</v>
      </c>
      <c r="C3521" s="75">
        <f t="shared" si="1209"/>
        <v>43184</v>
      </c>
      <c r="D3521" s="50" t="s">
        <v>1223</v>
      </c>
      <c r="E3521" s="50">
        <v>10.3</v>
      </c>
      <c r="F3521" s="50">
        <v>2</v>
      </c>
      <c r="G3521" s="50">
        <v>8</v>
      </c>
      <c r="H3521" s="50">
        <v>40</v>
      </c>
      <c r="I3521" s="53">
        <f t="shared" si="1210"/>
        <v>8.9351851851851849E-2</v>
      </c>
      <c r="J3521" s="54">
        <f t="shared" si="1211"/>
        <v>8.6749370729953239E-3</v>
      </c>
      <c r="K3521" s="50" t="s">
        <v>2043</v>
      </c>
      <c r="L3521" s="50" t="s">
        <v>1926</v>
      </c>
      <c r="M3521" s="55">
        <f t="shared" si="1212"/>
        <v>4.8031088082901601</v>
      </c>
      <c r="N3521" s="50">
        <v>146</v>
      </c>
      <c r="O3521" s="50" t="s">
        <v>1968</v>
      </c>
      <c r="R3521" s="50" t="s">
        <v>2071</v>
      </c>
      <c r="S3521" s="151">
        <f t="shared" si="1213"/>
        <v>0.22728335131247748</v>
      </c>
      <c r="T3521" s="151">
        <f t="shared" si="1214"/>
        <v>0.11364167565623874</v>
      </c>
      <c r="V3521" s="393">
        <f t="shared" si="1153"/>
        <v>0</v>
      </c>
      <c r="W3521" s="393">
        <f t="shared" si="1154"/>
        <v>0</v>
      </c>
      <c r="X3521" s="53">
        <f t="shared" si="1215"/>
        <v>0.22728335131247748</v>
      </c>
      <c r="Y3521" s="53">
        <f t="shared" si="1216"/>
        <v>0.26367253131247748</v>
      </c>
      <c r="Z3521" s="53">
        <f t="shared" si="1217"/>
        <v>0.11364167565623874</v>
      </c>
      <c r="AA3521" s="53">
        <f t="shared" si="1218"/>
        <v>0.13183626565623874</v>
      </c>
      <c r="AB3521" s="50">
        <f t="shared" si="1219"/>
        <v>3146</v>
      </c>
      <c r="AC3521" s="50">
        <f t="shared" si="1220"/>
        <v>2018</v>
      </c>
      <c r="AD3521" s="50">
        <f t="shared" si="1221"/>
        <v>3</v>
      </c>
      <c r="AE3521" s="56">
        <f t="shared" si="1222"/>
        <v>201803</v>
      </c>
      <c r="AF3521" s="56">
        <f t="shared" si="1223"/>
        <v>13</v>
      </c>
      <c r="AG3521" s="58">
        <f t="shared" si="1224"/>
        <v>1</v>
      </c>
      <c r="AH3521" s="56">
        <f t="shared" si="1225"/>
        <v>25</v>
      </c>
      <c r="AI3521" s="53">
        <f t="shared" si="1226"/>
        <v>0.24547794131247747</v>
      </c>
      <c r="AJ3521" s="56">
        <f t="shared" si="1152"/>
        <v>43.981000000000002</v>
      </c>
    </row>
    <row r="3522" spans="1:36" ht="15.75" customHeight="1" x14ac:dyDescent="0.25">
      <c r="A3522" s="50">
        <v>3490</v>
      </c>
      <c r="B3522" s="51">
        <v>43189</v>
      </c>
      <c r="C3522" s="75">
        <f t="shared" si="1209"/>
        <v>43189</v>
      </c>
      <c r="D3522" s="50" t="s">
        <v>1223</v>
      </c>
      <c r="E3522" s="50">
        <v>5.0999999999999996</v>
      </c>
      <c r="F3522" s="50">
        <v>0</v>
      </c>
      <c r="G3522" s="50">
        <v>56</v>
      </c>
      <c r="H3522" s="50">
        <v>26</v>
      </c>
      <c r="I3522" s="53">
        <f t="shared" si="1210"/>
        <v>3.9189814814814809E-2</v>
      </c>
      <c r="J3522" s="54">
        <f t="shared" si="1211"/>
        <v>7.684277414669571E-3</v>
      </c>
      <c r="K3522" s="50" t="s">
        <v>2043</v>
      </c>
      <c r="L3522" s="50" t="s">
        <v>1732</v>
      </c>
      <c r="M3522" s="55">
        <f t="shared" si="1212"/>
        <v>5.4223272297696443</v>
      </c>
      <c r="N3522" s="50">
        <v>156</v>
      </c>
      <c r="O3522" s="50" t="s">
        <v>255</v>
      </c>
      <c r="R3522" s="50" t="s">
        <v>2072</v>
      </c>
      <c r="S3522" s="151">
        <f t="shared" si="1213"/>
        <v>0.20132806826434277</v>
      </c>
      <c r="T3522" s="151">
        <f t="shared" si="1214"/>
        <v>0.10066403413217138</v>
      </c>
      <c r="V3522" s="393">
        <f t="shared" si="1153"/>
        <v>0</v>
      </c>
      <c r="W3522" s="393">
        <f t="shared" si="1154"/>
        <v>0</v>
      </c>
      <c r="X3522" s="53">
        <f t="shared" si="1215"/>
        <v>0.20132806826434277</v>
      </c>
      <c r="Y3522" s="53">
        <f t="shared" si="1216"/>
        <v>0.23771724826434276</v>
      </c>
      <c r="Z3522" s="53">
        <f t="shared" si="1217"/>
        <v>0.10066403413217138</v>
      </c>
      <c r="AA3522" s="53">
        <f t="shared" si="1218"/>
        <v>0.11885862413217138</v>
      </c>
      <c r="AB3522" s="50">
        <f t="shared" si="1219"/>
        <v>2548</v>
      </c>
      <c r="AC3522" s="50">
        <f t="shared" si="1220"/>
        <v>2018</v>
      </c>
      <c r="AD3522" s="50">
        <f t="shared" si="1221"/>
        <v>3</v>
      </c>
      <c r="AE3522" s="56">
        <f t="shared" si="1222"/>
        <v>201803</v>
      </c>
      <c r="AF3522" s="56">
        <f t="shared" si="1223"/>
        <v>13</v>
      </c>
      <c r="AG3522" s="58">
        <f t="shared" si="1224"/>
        <v>4</v>
      </c>
      <c r="AH3522" s="56">
        <f t="shared" si="1225"/>
        <v>30</v>
      </c>
      <c r="AI3522" s="53">
        <f t="shared" si="1226"/>
        <v>0.21952265826434275</v>
      </c>
      <c r="AJ3522" s="56">
        <f t="shared" ref="AJ3522:AJ3560" si="1227">IF("1-Swim"=D3522,E3522*46.7,IF("2-Bike"=D3522,E3522,IF("3-Run"=D3522,E3522*4.27,0)))</f>
        <v>21.776999999999997</v>
      </c>
    </row>
    <row r="3523" spans="1:36" ht="15.75" customHeight="1" x14ac:dyDescent="0.25">
      <c r="A3523" s="50">
        <v>3491</v>
      </c>
      <c r="B3523" s="51">
        <v>43191</v>
      </c>
      <c r="C3523" s="75">
        <f t="shared" ref="C3523:C3542" si="1228">B3523</f>
        <v>43191</v>
      </c>
      <c r="D3523" s="50" t="s">
        <v>1223</v>
      </c>
      <c r="E3523" s="50">
        <v>5.0999999999999996</v>
      </c>
      <c r="F3523" s="50">
        <v>0</v>
      </c>
      <c r="G3523" s="50">
        <v>59</v>
      </c>
      <c r="H3523" s="50">
        <v>13</v>
      </c>
      <c r="I3523" s="53">
        <f t="shared" ref="I3523:I3542" si="1229">IF(E3523&gt;0,TIME(F3523,G3523,H3523),"")</f>
        <v>4.1122685185185186E-2</v>
      </c>
      <c r="J3523" s="54">
        <f t="shared" ref="J3523:J3542" si="1230">IF(E3523&gt;0,TIME(F3523,G3523,H3523)/E3523,"")</f>
        <v>8.0632716049382717E-3</v>
      </c>
      <c r="K3523" s="50" t="s">
        <v>2043</v>
      </c>
      <c r="L3523" s="50" t="s">
        <v>1732</v>
      </c>
      <c r="M3523" s="55">
        <f t="shared" ref="M3523:M3542" si="1231">IF(D3523&gt;0,0.0416666666666667/J3523,"")</f>
        <v>5.1674641148325398</v>
      </c>
      <c r="N3523" s="50">
        <v>161</v>
      </c>
      <c r="O3523" s="50" t="s">
        <v>1968</v>
      </c>
      <c r="R3523" s="50" t="s">
        <v>2073</v>
      </c>
      <c r="S3523" s="151">
        <f t="shared" ref="S3523:S3542" si="1232">IF("1-Swim"=D3523,J3523*2.4,IF("2-Bike"=D3523,J3523*112,IF("3-Run"=D3523,J3523*26.2,0)))</f>
        <v>0.2112577160493827</v>
      </c>
      <c r="T3523" s="151">
        <f t="shared" ref="T3523:T3542" si="1233">S3523/2</f>
        <v>0.10562885802469135</v>
      </c>
      <c r="V3523" s="393">
        <f t="shared" ref="V3523:V3542" si="1234">U3523*0.000568182</f>
        <v>0</v>
      </c>
      <c r="W3523" s="393">
        <f t="shared" ref="W3523:W3542" si="1235">U3523*0.0006213713910761</f>
        <v>0</v>
      </c>
      <c r="X3523" s="53">
        <f t="shared" ref="X3523:X3542" si="1236">J3523*26.2</f>
        <v>0.2112577160493827</v>
      </c>
      <c r="Y3523" s="53">
        <f t="shared" ref="Y3523:Y3542" si="1237">(J3523+0.0013889)*26.2</f>
        <v>0.24764689604938273</v>
      </c>
      <c r="Z3523" s="53">
        <f t="shared" ref="Z3523:Z3542" si="1238">X3523/2</f>
        <v>0.10562885802469135</v>
      </c>
      <c r="AA3523" s="53">
        <f t="shared" ref="AA3523:AA3542" si="1239">Y3523/2</f>
        <v>0.12382344802469136</v>
      </c>
      <c r="AB3523" s="50">
        <f t="shared" ref="AB3523:AB3542" si="1240">RANK(J3523,J:J,1)</f>
        <v>2845</v>
      </c>
      <c r="AC3523" s="50">
        <f t="shared" ref="AC3523:AC3542" si="1241">YEAR(B3523)</f>
        <v>2018</v>
      </c>
      <c r="AD3523" s="50">
        <f t="shared" ref="AD3523:AD3542" si="1242">MONTH(B3523)</f>
        <v>4</v>
      </c>
      <c r="AE3523" s="56">
        <f t="shared" ref="AE3523:AE3542" si="1243">AC3523*100+AD3523</f>
        <v>201804</v>
      </c>
      <c r="AF3523" s="56">
        <f t="shared" ref="AF3523:AF3542" si="1244">WEEKNUM(B3523,1)</f>
        <v>14</v>
      </c>
      <c r="AG3523" s="58">
        <f t="shared" ref="AG3523:AG3542" si="1245">IF(ISBLANK(B3523)," ",MAX(B3523-B3522-1,0))</f>
        <v>1</v>
      </c>
      <c r="AH3523" s="56">
        <f t="shared" ref="AH3523:AH3542" si="1246">DAY(B3523)</f>
        <v>1</v>
      </c>
      <c r="AI3523" s="53">
        <f t="shared" ref="AI3523:AI3542" si="1247">Z3523+AA3523</f>
        <v>0.22945230604938271</v>
      </c>
      <c r="AJ3523" s="56">
        <f t="shared" si="1227"/>
        <v>21.776999999999997</v>
      </c>
    </row>
    <row r="3524" spans="1:36" ht="15.75" customHeight="1" x14ac:dyDescent="0.25">
      <c r="A3524" s="50">
        <v>3492</v>
      </c>
      <c r="B3524" s="51">
        <v>43193</v>
      </c>
      <c r="C3524" s="75">
        <f t="shared" si="1228"/>
        <v>43193</v>
      </c>
      <c r="D3524" s="50" t="s">
        <v>1225</v>
      </c>
      <c r="E3524" s="50">
        <v>0.8</v>
      </c>
      <c r="F3524" s="50">
        <v>0</v>
      </c>
      <c r="G3524" s="50">
        <v>23</v>
      </c>
      <c r="H3524" s="50">
        <v>59</v>
      </c>
      <c r="I3524" s="53">
        <f t="shared" si="1229"/>
        <v>1.6655092592592593E-2</v>
      </c>
      <c r="J3524" s="54">
        <f t="shared" si="1230"/>
        <v>2.0818865740740738E-2</v>
      </c>
      <c r="K3524" s="50" t="s">
        <v>781</v>
      </c>
      <c r="L3524" s="50" t="s">
        <v>1304</v>
      </c>
      <c r="M3524" s="55">
        <f t="shared" si="1231"/>
        <v>2.0013898540653248</v>
      </c>
      <c r="N3524" s="50">
        <v>0</v>
      </c>
      <c r="O3524" s="50" t="s">
        <v>253</v>
      </c>
      <c r="S3524" s="151">
        <f t="shared" si="1232"/>
        <v>4.9965277777777768E-2</v>
      </c>
      <c r="T3524" s="151">
        <f t="shared" si="1233"/>
        <v>2.4982638888888884E-2</v>
      </c>
      <c r="U3524" s="50">
        <v>1400</v>
      </c>
      <c r="V3524" s="393">
        <f t="shared" si="1234"/>
        <v>0.79545480000000002</v>
      </c>
      <c r="W3524" s="393">
        <f t="shared" si="1235"/>
        <v>0.86991994750654</v>
      </c>
      <c r="X3524" s="53">
        <f t="shared" si="1236"/>
        <v>0.54545428240740734</v>
      </c>
      <c r="Y3524" s="53">
        <f t="shared" si="1237"/>
        <v>0.58184346240740725</v>
      </c>
      <c r="Z3524" s="53">
        <f t="shared" si="1238"/>
        <v>0.27272714120370367</v>
      </c>
      <c r="AA3524" s="53">
        <f t="shared" si="1239"/>
        <v>0.29092173120370363</v>
      </c>
      <c r="AB3524" s="50">
        <f t="shared" si="1240"/>
        <v>3635</v>
      </c>
      <c r="AC3524" s="50">
        <f t="shared" si="1241"/>
        <v>2018</v>
      </c>
      <c r="AD3524" s="50">
        <f t="shared" si="1242"/>
        <v>4</v>
      </c>
      <c r="AE3524" s="56">
        <f t="shared" si="1243"/>
        <v>201804</v>
      </c>
      <c r="AF3524" s="56">
        <f t="shared" si="1244"/>
        <v>14</v>
      </c>
      <c r="AG3524" s="58">
        <f t="shared" si="1245"/>
        <v>1</v>
      </c>
      <c r="AH3524" s="56">
        <f t="shared" si="1246"/>
        <v>3</v>
      </c>
      <c r="AI3524" s="53">
        <f t="shared" si="1247"/>
        <v>0.56364887240740735</v>
      </c>
      <c r="AJ3524" s="56">
        <f t="shared" si="1227"/>
        <v>37.360000000000007</v>
      </c>
    </row>
    <row r="3525" spans="1:36" x14ac:dyDescent="0.25">
      <c r="A3525" s="50">
        <v>3493</v>
      </c>
      <c r="B3525" s="51">
        <v>43194</v>
      </c>
      <c r="C3525" s="75">
        <f t="shared" si="1228"/>
        <v>43194</v>
      </c>
      <c r="D3525" s="50" t="s">
        <v>1223</v>
      </c>
      <c r="E3525" s="50">
        <v>3.2</v>
      </c>
      <c r="F3525" s="50">
        <v>0</v>
      </c>
      <c r="G3525" s="50">
        <v>32</v>
      </c>
      <c r="H3525" s="50">
        <v>25</v>
      </c>
      <c r="I3525" s="53">
        <f t="shared" si="1229"/>
        <v>2.2511574074074073E-2</v>
      </c>
      <c r="J3525" s="54">
        <f t="shared" si="1230"/>
        <v>7.0348668981481477E-3</v>
      </c>
      <c r="K3525" s="50" t="s">
        <v>1997</v>
      </c>
      <c r="L3525" s="50" t="s">
        <v>1357</v>
      </c>
      <c r="M3525" s="55">
        <f t="shared" si="1231"/>
        <v>5.9228791773778973</v>
      </c>
      <c r="N3525" s="50">
        <v>149</v>
      </c>
      <c r="O3525" s="50" t="s">
        <v>1968</v>
      </c>
      <c r="R3525" s="50" t="s">
        <v>2075</v>
      </c>
      <c r="S3525" s="151">
        <f t="shared" si="1232"/>
        <v>0.18431351273148147</v>
      </c>
      <c r="T3525" s="151">
        <f t="shared" si="1233"/>
        <v>9.2156756365740736E-2</v>
      </c>
      <c r="V3525" s="393">
        <f t="shared" si="1234"/>
        <v>0</v>
      </c>
      <c r="W3525" s="393">
        <f t="shared" si="1235"/>
        <v>0</v>
      </c>
      <c r="X3525" s="53">
        <f t="shared" si="1236"/>
        <v>0.18431351273148147</v>
      </c>
      <c r="Y3525" s="53">
        <f t="shared" si="1237"/>
        <v>0.22070269273148144</v>
      </c>
      <c r="Z3525" s="53">
        <f t="shared" si="1238"/>
        <v>9.2156756365740736E-2</v>
      </c>
      <c r="AA3525" s="53">
        <f t="shared" si="1239"/>
        <v>0.11035134636574072</v>
      </c>
      <c r="AB3525" s="50">
        <f t="shared" si="1240"/>
        <v>1826</v>
      </c>
      <c r="AC3525" s="50">
        <f t="shared" si="1241"/>
        <v>2018</v>
      </c>
      <c r="AD3525" s="50">
        <f t="shared" si="1242"/>
        <v>4</v>
      </c>
      <c r="AE3525" s="56">
        <f t="shared" si="1243"/>
        <v>201804</v>
      </c>
      <c r="AF3525" s="56">
        <f t="shared" si="1244"/>
        <v>14</v>
      </c>
      <c r="AG3525" s="58">
        <f t="shared" si="1245"/>
        <v>0</v>
      </c>
      <c r="AH3525" s="56">
        <f t="shared" si="1246"/>
        <v>4</v>
      </c>
      <c r="AI3525" s="53">
        <f t="shared" si="1247"/>
        <v>0.20250810273148145</v>
      </c>
      <c r="AJ3525" s="56">
        <f t="shared" si="1227"/>
        <v>13.664</v>
      </c>
    </row>
    <row r="3526" spans="1:36" x14ac:dyDescent="0.25">
      <c r="A3526" s="50">
        <v>3494</v>
      </c>
      <c r="B3526" s="51">
        <v>43195</v>
      </c>
      <c r="C3526" s="75">
        <f t="shared" si="1228"/>
        <v>43195</v>
      </c>
      <c r="D3526" s="50" t="s">
        <v>1223</v>
      </c>
      <c r="E3526" s="50">
        <v>4.3</v>
      </c>
      <c r="F3526" s="50">
        <v>0</v>
      </c>
      <c r="G3526" s="50">
        <v>44</v>
      </c>
      <c r="H3526" s="50">
        <v>7</v>
      </c>
      <c r="I3526" s="53">
        <f t="shared" si="1229"/>
        <v>3.0636574074074076E-2</v>
      </c>
      <c r="J3526" s="54">
        <f t="shared" si="1230"/>
        <v>7.1247846683893208E-3</v>
      </c>
      <c r="K3526" s="50" t="s">
        <v>1997</v>
      </c>
      <c r="L3526" s="50" t="s">
        <v>1389</v>
      </c>
      <c r="M3526" s="55">
        <f t="shared" si="1231"/>
        <v>5.8481299584435247</v>
      </c>
      <c r="N3526" s="50">
        <v>151</v>
      </c>
      <c r="O3526" s="50" t="s">
        <v>1968</v>
      </c>
      <c r="R3526" s="50" t="s">
        <v>2076</v>
      </c>
      <c r="S3526" s="151">
        <f t="shared" si="1232"/>
        <v>0.1866693583118002</v>
      </c>
      <c r="T3526" s="151">
        <f t="shared" si="1233"/>
        <v>9.3334679155900102E-2</v>
      </c>
      <c r="U3526" s="50">
        <v>2000</v>
      </c>
      <c r="V3526" s="393">
        <f t="shared" si="1234"/>
        <v>1.1363639999999999</v>
      </c>
      <c r="W3526" s="393">
        <f t="shared" si="1235"/>
        <v>1.2427427821521999</v>
      </c>
      <c r="X3526" s="53">
        <f t="shared" si="1236"/>
        <v>0.1866693583118002</v>
      </c>
      <c r="Y3526" s="53">
        <f t="shared" si="1237"/>
        <v>0.22305853831180017</v>
      </c>
      <c r="Z3526" s="53">
        <f t="shared" si="1238"/>
        <v>9.3334679155900102E-2</v>
      </c>
      <c r="AA3526" s="53">
        <f t="shared" si="1239"/>
        <v>0.11152926915590008</v>
      </c>
      <c r="AB3526" s="50">
        <f t="shared" si="1240"/>
        <v>1949</v>
      </c>
      <c r="AC3526" s="50">
        <f t="shared" si="1241"/>
        <v>2018</v>
      </c>
      <c r="AD3526" s="50">
        <f t="shared" si="1242"/>
        <v>4</v>
      </c>
      <c r="AE3526" s="56">
        <f t="shared" si="1243"/>
        <v>201804</v>
      </c>
      <c r="AF3526" s="56">
        <f t="shared" si="1244"/>
        <v>14</v>
      </c>
      <c r="AG3526" s="58">
        <f t="shared" si="1245"/>
        <v>0</v>
      </c>
      <c r="AH3526" s="56">
        <f t="shared" si="1246"/>
        <v>5</v>
      </c>
      <c r="AI3526" s="53">
        <f t="shared" si="1247"/>
        <v>0.20486394831180019</v>
      </c>
      <c r="AJ3526" s="56">
        <f t="shared" si="1227"/>
        <v>18.360999999999997</v>
      </c>
    </row>
    <row r="3527" spans="1:36" ht="15.75" customHeight="1" x14ac:dyDescent="0.25">
      <c r="A3527" s="50">
        <v>3495</v>
      </c>
      <c r="B3527" s="51">
        <v>43195</v>
      </c>
      <c r="C3527" s="75">
        <f t="shared" si="1228"/>
        <v>43195</v>
      </c>
      <c r="D3527" s="50" t="s">
        <v>1225</v>
      </c>
      <c r="E3527" s="50">
        <v>1.2</v>
      </c>
      <c r="F3527" s="50">
        <v>0</v>
      </c>
      <c r="G3527" s="50">
        <v>41</v>
      </c>
      <c r="H3527" s="50">
        <v>57</v>
      </c>
      <c r="I3527" s="53">
        <f t="shared" si="1229"/>
        <v>2.9131944444444446E-2</v>
      </c>
      <c r="J3527" s="54">
        <f t="shared" si="1230"/>
        <v>2.4276620370370372E-2</v>
      </c>
      <c r="K3527" s="50" t="s">
        <v>781</v>
      </c>
      <c r="L3527" s="50" t="s">
        <v>1304</v>
      </c>
      <c r="M3527" s="55">
        <f t="shared" si="1231"/>
        <v>1.7163289630512526</v>
      </c>
      <c r="N3527" s="50">
        <v>0</v>
      </c>
      <c r="O3527" s="50" t="s">
        <v>253</v>
      </c>
      <c r="S3527" s="151">
        <f t="shared" si="1232"/>
        <v>5.8263888888888893E-2</v>
      </c>
      <c r="T3527" s="151">
        <f t="shared" si="1233"/>
        <v>2.9131944444444446E-2</v>
      </c>
      <c r="V3527" s="393">
        <f t="shared" si="1234"/>
        <v>0</v>
      </c>
      <c r="W3527" s="393">
        <f t="shared" si="1235"/>
        <v>0</v>
      </c>
      <c r="X3527" s="53">
        <f t="shared" si="1236"/>
        <v>0.63604745370370375</v>
      </c>
      <c r="Y3527" s="53">
        <f t="shared" si="1237"/>
        <v>0.67243663370370366</v>
      </c>
      <c r="Z3527" s="53">
        <f t="shared" si="1238"/>
        <v>0.31802372685185187</v>
      </c>
      <c r="AA3527" s="53">
        <f t="shared" si="1239"/>
        <v>0.33621831685185183</v>
      </c>
      <c r="AB3527" s="50">
        <f t="shared" si="1240"/>
        <v>3786</v>
      </c>
      <c r="AC3527" s="50">
        <f t="shared" si="1241"/>
        <v>2018</v>
      </c>
      <c r="AD3527" s="50">
        <f t="shared" si="1242"/>
        <v>4</v>
      </c>
      <c r="AE3527" s="56">
        <f t="shared" si="1243"/>
        <v>201804</v>
      </c>
      <c r="AF3527" s="56">
        <f t="shared" si="1244"/>
        <v>14</v>
      </c>
      <c r="AG3527" s="58">
        <f t="shared" si="1245"/>
        <v>0</v>
      </c>
      <c r="AH3527" s="56">
        <f t="shared" si="1246"/>
        <v>5</v>
      </c>
      <c r="AI3527" s="53">
        <f t="shared" si="1247"/>
        <v>0.65424204370370376</v>
      </c>
      <c r="AJ3527" s="56">
        <f t="shared" si="1227"/>
        <v>56.04</v>
      </c>
    </row>
    <row r="3528" spans="1:36" ht="15.75" customHeight="1" x14ac:dyDescent="0.25">
      <c r="A3528" s="50">
        <v>3496</v>
      </c>
      <c r="B3528" s="51">
        <v>43197</v>
      </c>
      <c r="C3528" s="75">
        <f t="shared" si="1228"/>
        <v>43197</v>
      </c>
      <c r="D3528" s="50" t="s">
        <v>1223</v>
      </c>
      <c r="E3528" s="50">
        <v>3.55</v>
      </c>
      <c r="F3528" s="50">
        <v>0</v>
      </c>
      <c r="G3528" s="50">
        <v>40</v>
      </c>
      <c r="H3528" s="50">
        <v>2</v>
      </c>
      <c r="I3528" s="53">
        <f t="shared" si="1229"/>
        <v>2.7800925925925923E-2</v>
      </c>
      <c r="J3528" s="54">
        <f t="shared" si="1230"/>
        <v>7.831246739697444E-3</v>
      </c>
      <c r="K3528" s="50" t="s">
        <v>2043</v>
      </c>
      <c r="L3528" s="50" t="s">
        <v>17</v>
      </c>
      <c r="M3528" s="55">
        <f t="shared" si="1231"/>
        <v>5.3205661948376397</v>
      </c>
      <c r="N3528" s="50">
        <v>145</v>
      </c>
      <c r="O3528" s="50" t="s">
        <v>253</v>
      </c>
      <c r="S3528" s="151">
        <f t="shared" si="1232"/>
        <v>0.20517866458007303</v>
      </c>
      <c r="T3528" s="151">
        <f t="shared" si="1233"/>
        <v>0.10258933229003651</v>
      </c>
      <c r="V3528" s="393">
        <f t="shared" si="1234"/>
        <v>0</v>
      </c>
      <c r="W3528" s="393">
        <f t="shared" si="1235"/>
        <v>0</v>
      </c>
      <c r="X3528" s="53">
        <f t="shared" si="1236"/>
        <v>0.20517866458007303</v>
      </c>
      <c r="Y3528" s="53">
        <f t="shared" si="1237"/>
        <v>0.24156784458007302</v>
      </c>
      <c r="Z3528" s="53">
        <f t="shared" si="1238"/>
        <v>0.10258933229003651</v>
      </c>
      <c r="AA3528" s="53">
        <f t="shared" si="1239"/>
        <v>0.12078392229003651</v>
      </c>
      <c r="AB3528" s="50">
        <f t="shared" si="1240"/>
        <v>2677</v>
      </c>
      <c r="AC3528" s="50">
        <f t="shared" si="1241"/>
        <v>2018</v>
      </c>
      <c r="AD3528" s="50">
        <f t="shared" si="1242"/>
        <v>4</v>
      </c>
      <c r="AE3528" s="56">
        <f t="shared" si="1243"/>
        <v>201804</v>
      </c>
      <c r="AF3528" s="56">
        <f t="shared" si="1244"/>
        <v>14</v>
      </c>
      <c r="AG3528" s="58">
        <f t="shared" si="1245"/>
        <v>1</v>
      </c>
      <c r="AH3528" s="56">
        <f t="shared" si="1246"/>
        <v>7</v>
      </c>
      <c r="AI3528" s="53">
        <f t="shared" si="1247"/>
        <v>0.22337325458007301</v>
      </c>
      <c r="AJ3528" s="56">
        <f t="shared" si="1227"/>
        <v>15.158499999999998</v>
      </c>
    </row>
    <row r="3529" spans="1:36" ht="15.75" customHeight="1" x14ac:dyDescent="0.25">
      <c r="A3529" s="50">
        <v>3497</v>
      </c>
      <c r="B3529" s="51">
        <v>43198</v>
      </c>
      <c r="C3529" s="75">
        <f t="shared" si="1228"/>
        <v>43198</v>
      </c>
      <c r="D3529" s="50" t="s">
        <v>1223</v>
      </c>
      <c r="E3529" s="50">
        <v>7.25</v>
      </c>
      <c r="F3529" s="50">
        <v>1</v>
      </c>
      <c r="G3529" s="50">
        <v>30</v>
      </c>
      <c r="H3529" s="50">
        <v>13</v>
      </c>
      <c r="I3529" s="53">
        <f t="shared" si="1229"/>
        <v>6.2650462962962963E-2</v>
      </c>
      <c r="J3529" s="54">
        <f t="shared" si="1230"/>
        <v>8.641443167305236E-3</v>
      </c>
      <c r="K3529" s="50" t="s">
        <v>2077</v>
      </c>
      <c r="L3529" s="50" t="s">
        <v>1573</v>
      </c>
      <c r="M3529" s="55">
        <f t="shared" si="1231"/>
        <v>4.8217254757066357</v>
      </c>
      <c r="N3529" s="50">
        <v>142</v>
      </c>
      <c r="O3529" s="50" t="s">
        <v>1968</v>
      </c>
      <c r="R3529" s="50" t="s">
        <v>2078</v>
      </c>
      <c r="S3529" s="151">
        <f t="shared" si="1232"/>
        <v>0.22640581098339718</v>
      </c>
      <c r="T3529" s="151">
        <f t="shared" si="1233"/>
        <v>0.11320290549169859</v>
      </c>
      <c r="V3529" s="393">
        <f t="shared" si="1234"/>
        <v>0</v>
      </c>
      <c r="W3529" s="393">
        <f t="shared" si="1235"/>
        <v>0</v>
      </c>
      <c r="X3529" s="53">
        <f t="shared" si="1236"/>
        <v>0.22640581098339718</v>
      </c>
      <c r="Y3529" s="53">
        <f t="shared" si="1237"/>
        <v>0.2627949909833972</v>
      </c>
      <c r="Z3529" s="53">
        <f t="shared" si="1238"/>
        <v>0.11320290549169859</v>
      </c>
      <c r="AA3529" s="53">
        <f t="shared" si="1239"/>
        <v>0.1313974954916986</v>
      </c>
      <c r="AB3529" s="50">
        <f t="shared" si="1240"/>
        <v>3134</v>
      </c>
      <c r="AC3529" s="50">
        <f t="shared" si="1241"/>
        <v>2018</v>
      </c>
      <c r="AD3529" s="50">
        <f t="shared" si="1242"/>
        <v>4</v>
      </c>
      <c r="AE3529" s="56">
        <f t="shared" si="1243"/>
        <v>201804</v>
      </c>
      <c r="AF3529" s="56">
        <f t="shared" si="1244"/>
        <v>15</v>
      </c>
      <c r="AG3529" s="58">
        <f t="shared" si="1245"/>
        <v>0</v>
      </c>
      <c r="AH3529" s="56">
        <f t="shared" si="1246"/>
        <v>8</v>
      </c>
      <c r="AI3529" s="53">
        <f t="shared" si="1247"/>
        <v>0.24460040098339719</v>
      </c>
      <c r="AJ3529" s="56">
        <f t="shared" si="1227"/>
        <v>30.957499999999996</v>
      </c>
    </row>
    <row r="3530" spans="1:36" x14ac:dyDescent="0.25">
      <c r="A3530" s="50">
        <v>3498</v>
      </c>
      <c r="B3530" s="51">
        <v>43200</v>
      </c>
      <c r="C3530" s="75">
        <f t="shared" si="1228"/>
        <v>43200</v>
      </c>
      <c r="D3530" s="50" t="s">
        <v>1225</v>
      </c>
      <c r="E3530" s="50">
        <v>0.9</v>
      </c>
      <c r="F3530" s="50">
        <v>0</v>
      </c>
      <c r="G3530" s="50">
        <v>29</v>
      </c>
      <c r="H3530" s="50">
        <v>55</v>
      </c>
      <c r="I3530" s="53">
        <f t="shared" si="1229"/>
        <v>2.0775462962962964E-2</v>
      </c>
      <c r="J3530" s="54">
        <f t="shared" si="1230"/>
        <v>2.3083847736625515E-2</v>
      </c>
      <c r="K3530" s="50" t="s">
        <v>781</v>
      </c>
      <c r="L3530" s="50" t="s">
        <v>1304</v>
      </c>
      <c r="M3530" s="55">
        <f t="shared" si="1231"/>
        <v>1.8050139275766031</v>
      </c>
      <c r="N3530" s="50">
        <v>0</v>
      </c>
      <c r="O3530" s="50" t="s">
        <v>253</v>
      </c>
      <c r="S3530" s="151">
        <f t="shared" si="1232"/>
        <v>5.5401234567901234E-2</v>
      </c>
      <c r="T3530" s="151">
        <f t="shared" si="1233"/>
        <v>2.7700617283950617E-2</v>
      </c>
      <c r="U3530" s="50">
        <v>1500</v>
      </c>
      <c r="V3530" s="393">
        <f t="shared" si="1234"/>
        <v>0.85227299999999995</v>
      </c>
      <c r="W3530" s="393">
        <f t="shared" si="1235"/>
        <v>0.93205708661414999</v>
      </c>
      <c r="X3530" s="53">
        <f t="shared" si="1236"/>
        <v>0.60479681069958846</v>
      </c>
      <c r="Y3530" s="53">
        <f t="shared" si="1237"/>
        <v>0.64118599069958848</v>
      </c>
      <c r="Z3530" s="53">
        <f t="shared" si="1238"/>
        <v>0.30239840534979423</v>
      </c>
      <c r="AA3530" s="53">
        <f t="shared" si="1239"/>
        <v>0.32059299534979424</v>
      </c>
      <c r="AB3530" s="50">
        <f t="shared" si="1240"/>
        <v>3720</v>
      </c>
      <c r="AC3530" s="50">
        <f t="shared" si="1241"/>
        <v>2018</v>
      </c>
      <c r="AD3530" s="50">
        <f t="shared" si="1242"/>
        <v>4</v>
      </c>
      <c r="AE3530" s="56">
        <f t="shared" si="1243"/>
        <v>201804</v>
      </c>
      <c r="AF3530" s="56">
        <f t="shared" si="1244"/>
        <v>15</v>
      </c>
      <c r="AG3530" s="58">
        <f t="shared" si="1245"/>
        <v>1</v>
      </c>
      <c r="AH3530" s="56">
        <f t="shared" si="1246"/>
        <v>10</v>
      </c>
      <c r="AI3530" s="53">
        <f t="shared" si="1247"/>
        <v>0.62299140069958847</v>
      </c>
      <c r="AJ3530" s="56">
        <f t="shared" si="1227"/>
        <v>42.03</v>
      </c>
    </row>
    <row r="3531" spans="1:36" x14ac:dyDescent="0.25">
      <c r="A3531" s="50">
        <v>3499</v>
      </c>
      <c r="B3531" s="51">
        <v>43201</v>
      </c>
      <c r="C3531" s="75">
        <f t="shared" si="1228"/>
        <v>43201</v>
      </c>
      <c r="D3531" s="50" t="s">
        <v>1224</v>
      </c>
      <c r="E3531" s="50">
        <v>12</v>
      </c>
      <c r="F3531" s="50">
        <v>0</v>
      </c>
      <c r="G3531" s="50">
        <v>54</v>
      </c>
      <c r="H3531" s="50">
        <v>30</v>
      </c>
      <c r="I3531" s="53">
        <f t="shared" si="1229"/>
        <v>3.784722222222222E-2</v>
      </c>
      <c r="J3531" s="54">
        <f t="shared" si="1230"/>
        <v>3.153935185185185E-3</v>
      </c>
      <c r="K3531" s="50" t="s">
        <v>2022</v>
      </c>
      <c r="L3531" s="50" t="s">
        <v>2081</v>
      </c>
      <c r="M3531" s="55">
        <f t="shared" si="1231"/>
        <v>13.211009174311938</v>
      </c>
      <c r="N3531" s="50">
        <v>120</v>
      </c>
      <c r="O3531" s="50" t="s">
        <v>1968</v>
      </c>
      <c r="R3531" s="50" t="s">
        <v>2082</v>
      </c>
      <c r="S3531" s="151">
        <f t="shared" si="1232"/>
        <v>0.35324074074074074</v>
      </c>
      <c r="T3531" s="151">
        <f t="shared" si="1233"/>
        <v>0.17662037037037037</v>
      </c>
      <c r="V3531" s="393">
        <f t="shared" si="1234"/>
        <v>0</v>
      </c>
      <c r="W3531" s="393">
        <f t="shared" si="1235"/>
        <v>0</v>
      </c>
      <c r="X3531" s="53">
        <f t="shared" si="1236"/>
        <v>8.263310185185184E-2</v>
      </c>
      <c r="Y3531" s="53">
        <f t="shared" si="1237"/>
        <v>0.11902228185185185</v>
      </c>
      <c r="Z3531" s="53">
        <f t="shared" si="1238"/>
        <v>4.131655092592592E-2</v>
      </c>
      <c r="AA3531" s="53">
        <f t="shared" si="1239"/>
        <v>5.9511140925925923E-2</v>
      </c>
      <c r="AB3531" s="50">
        <f t="shared" si="1240"/>
        <v>822</v>
      </c>
      <c r="AC3531" s="50">
        <f t="shared" si="1241"/>
        <v>2018</v>
      </c>
      <c r="AD3531" s="50">
        <f t="shared" si="1242"/>
        <v>4</v>
      </c>
      <c r="AE3531" s="56">
        <f t="shared" si="1243"/>
        <v>201804</v>
      </c>
      <c r="AF3531" s="56">
        <f t="shared" si="1244"/>
        <v>15</v>
      </c>
      <c r="AG3531" s="58">
        <f t="shared" si="1245"/>
        <v>0</v>
      </c>
      <c r="AH3531" s="56">
        <f t="shared" si="1246"/>
        <v>11</v>
      </c>
      <c r="AI3531" s="53">
        <f t="shared" si="1247"/>
        <v>0.10082769185185184</v>
      </c>
      <c r="AJ3531" s="56">
        <f t="shared" si="1227"/>
        <v>12</v>
      </c>
    </row>
    <row r="3532" spans="1:36" ht="15.75" customHeight="1" x14ac:dyDescent="0.25">
      <c r="A3532" s="50">
        <v>3500</v>
      </c>
      <c r="B3532" s="51">
        <v>43203</v>
      </c>
      <c r="C3532" s="75">
        <f t="shared" si="1228"/>
        <v>43203</v>
      </c>
      <c r="D3532" s="50" t="s">
        <v>1224</v>
      </c>
      <c r="E3532" s="50">
        <v>27.5</v>
      </c>
      <c r="F3532" s="50">
        <v>2</v>
      </c>
      <c r="G3532" s="50">
        <v>0</v>
      </c>
      <c r="H3532" s="50">
        <v>46</v>
      </c>
      <c r="I3532" s="53">
        <f t="shared" si="1229"/>
        <v>8.3865740740740755E-2</v>
      </c>
      <c r="J3532" s="54">
        <f t="shared" si="1230"/>
        <v>3.0496632996633E-3</v>
      </c>
      <c r="K3532" s="50" t="s">
        <v>930</v>
      </c>
      <c r="L3532" s="50" t="s">
        <v>315</v>
      </c>
      <c r="M3532" s="55">
        <f t="shared" si="1231"/>
        <v>13.662710460943979</v>
      </c>
      <c r="N3532" s="50">
        <v>143</v>
      </c>
      <c r="O3532" s="50" t="s">
        <v>255</v>
      </c>
      <c r="R3532" s="50" t="s">
        <v>2084</v>
      </c>
      <c r="S3532" s="151">
        <f t="shared" si="1232"/>
        <v>0.34156228956228962</v>
      </c>
      <c r="T3532" s="151">
        <f t="shared" si="1233"/>
        <v>0.17078114478114481</v>
      </c>
      <c r="V3532" s="393">
        <f t="shared" si="1234"/>
        <v>0</v>
      </c>
      <c r="W3532" s="393">
        <f t="shared" si="1235"/>
        <v>0</v>
      </c>
      <c r="X3532" s="53">
        <f t="shared" si="1236"/>
        <v>7.9901178451178459E-2</v>
      </c>
      <c r="Y3532" s="53">
        <f t="shared" si="1237"/>
        <v>0.11629035845117845</v>
      </c>
      <c r="Z3532" s="53">
        <f t="shared" si="1238"/>
        <v>3.9950589225589229E-2</v>
      </c>
      <c r="AA3532" s="53">
        <f t="shared" si="1239"/>
        <v>5.8145179225589226E-2</v>
      </c>
      <c r="AB3532" s="50">
        <f t="shared" si="1240"/>
        <v>766</v>
      </c>
      <c r="AC3532" s="50">
        <f t="shared" si="1241"/>
        <v>2018</v>
      </c>
      <c r="AD3532" s="50">
        <f t="shared" si="1242"/>
        <v>4</v>
      </c>
      <c r="AE3532" s="56">
        <f t="shared" si="1243"/>
        <v>201804</v>
      </c>
      <c r="AF3532" s="56">
        <f t="shared" si="1244"/>
        <v>15</v>
      </c>
      <c r="AG3532" s="58">
        <f t="shared" si="1245"/>
        <v>1</v>
      </c>
      <c r="AH3532" s="56">
        <f t="shared" si="1246"/>
        <v>13</v>
      </c>
      <c r="AI3532" s="53">
        <f t="shared" si="1247"/>
        <v>9.8095768451178456E-2</v>
      </c>
      <c r="AJ3532" s="56">
        <f t="shared" si="1227"/>
        <v>27.5</v>
      </c>
    </row>
    <row r="3533" spans="1:36" ht="15.75" customHeight="1" x14ac:dyDescent="0.25">
      <c r="A3533" s="50">
        <v>3501</v>
      </c>
      <c r="B3533" s="51">
        <v>43199</v>
      </c>
      <c r="C3533" s="75">
        <f t="shared" si="1228"/>
        <v>43199</v>
      </c>
      <c r="D3533" s="50" t="s">
        <v>1224</v>
      </c>
      <c r="E3533" s="50">
        <v>0.01</v>
      </c>
      <c r="F3533" s="50">
        <v>0</v>
      </c>
      <c r="G3533" s="50">
        <v>0</v>
      </c>
      <c r="H3533" s="50">
        <v>1</v>
      </c>
      <c r="I3533" s="53">
        <f t="shared" si="1229"/>
        <v>1.1574074074074073E-5</v>
      </c>
      <c r="J3533" s="54">
        <f t="shared" si="1230"/>
        <v>1.1574074074074073E-3</v>
      </c>
      <c r="K3533" s="50" t="s">
        <v>2083</v>
      </c>
      <c r="L3533" s="50" t="s">
        <v>2083</v>
      </c>
      <c r="M3533" s="55">
        <f t="shared" si="1231"/>
        <v>36.000000000000028</v>
      </c>
      <c r="N3533" s="50">
        <v>0</v>
      </c>
      <c r="S3533" s="151">
        <f t="shared" si="1232"/>
        <v>0.12962962962962962</v>
      </c>
      <c r="T3533" s="151">
        <f t="shared" si="1233"/>
        <v>6.4814814814814811E-2</v>
      </c>
      <c r="V3533" s="393">
        <f t="shared" si="1234"/>
        <v>0</v>
      </c>
      <c r="W3533" s="393">
        <f t="shared" si="1235"/>
        <v>0</v>
      </c>
      <c r="X3533" s="53">
        <f t="shared" si="1236"/>
        <v>3.0324074074074073E-2</v>
      </c>
      <c r="Y3533" s="53">
        <f t="shared" si="1237"/>
        <v>6.671325407407408E-2</v>
      </c>
      <c r="Z3533" s="53">
        <f t="shared" si="1238"/>
        <v>1.5162037037037036E-2</v>
      </c>
      <c r="AA3533" s="53">
        <f t="shared" si="1239"/>
        <v>3.335662703703704E-2</v>
      </c>
      <c r="AB3533" s="50">
        <f t="shared" si="1240"/>
        <v>9</v>
      </c>
      <c r="AC3533" s="50">
        <f t="shared" si="1241"/>
        <v>2018</v>
      </c>
      <c r="AD3533" s="50">
        <f t="shared" si="1242"/>
        <v>4</v>
      </c>
      <c r="AE3533" s="56">
        <f t="shared" si="1243"/>
        <v>201804</v>
      </c>
      <c r="AF3533" s="56">
        <f t="shared" si="1244"/>
        <v>15</v>
      </c>
      <c r="AG3533" s="58">
        <f t="shared" si="1245"/>
        <v>0</v>
      </c>
      <c r="AH3533" s="56">
        <f t="shared" si="1246"/>
        <v>9</v>
      </c>
      <c r="AI3533" s="53">
        <f t="shared" si="1247"/>
        <v>4.8518664074074076E-2</v>
      </c>
      <c r="AJ3533" s="56">
        <f t="shared" si="1227"/>
        <v>0.01</v>
      </c>
    </row>
    <row r="3534" spans="1:36" ht="15.75" customHeight="1" x14ac:dyDescent="0.25">
      <c r="A3534" s="50">
        <v>3502</v>
      </c>
      <c r="B3534" s="51">
        <v>43202</v>
      </c>
      <c r="C3534" s="75">
        <f t="shared" si="1228"/>
        <v>43202</v>
      </c>
      <c r="D3534" s="50" t="s">
        <v>1223</v>
      </c>
      <c r="E3534" s="50">
        <v>3.2</v>
      </c>
      <c r="F3534" s="50">
        <v>0</v>
      </c>
      <c r="G3534" s="50">
        <v>31</v>
      </c>
      <c r="H3534" s="50">
        <v>12</v>
      </c>
      <c r="I3534" s="53">
        <f t="shared" si="1229"/>
        <v>2.1666666666666667E-2</v>
      </c>
      <c r="J3534" s="54">
        <f t="shared" si="1230"/>
        <v>6.7708333333333336E-3</v>
      </c>
      <c r="K3534" s="50" t="s">
        <v>1997</v>
      </c>
      <c r="L3534" s="50" t="s">
        <v>1357</v>
      </c>
      <c r="M3534" s="55">
        <f t="shared" si="1231"/>
        <v>6.1538461538461586</v>
      </c>
      <c r="N3534" s="50">
        <v>152</v>
      </c>
      <c r="O3534" s="50" t="s">
        <v>255</v>
      </c>
      <c r="R3534" s="50" t="s">
        <v>2085</v>
      </c>
      <c r="S3534" s="151">
        <f t="shared" si="1232"/>
        <v>0.17739583333333334</v>
      </c>
      <c r="T3534" s="151">
        <f t="shared" si="1233"/>
        <v>8.8697916666666668E-2</v>
      </c>
      <c r="V3534" s="393">
        <f t="shared" si="1234"/>
        <v>0</v>
      </c>
      <c r="W3534" s="393">
        <f t="shared" si="1235"/>
        <v>0</v>
      </c>
      <c r="X3534" s="53">
        <f t="shared" si="1236"/>
        <v>0.17739583333333334</v>
      </c>
      <c r="Y3534" s="53">
        <f t="shared" si="1237"/>
        <v>0.21378501333333333</v>
      </c>
      <c r="Z3534" s="53">
        <f t="shared" si="1238"/>
        <v>8.8697916666666668E-2</v>
      </c>
      <c r="AA3534" s="53">
        <f t="shared" si="1239"/>
        <v>0.10689250666666666</v>
      </c>
      <c r="AB3534" s="50">
        <f t="shared" si="1240"/>
        <v>1487</v>
      </c>
      <c r="AC3534" s="50">
        <f t="shared" si="1241"/>
        <v>2018</v>
      </c>
      <c r="AD3534" s="50">
        <f t="shared" si="1242"/>
        <v>4</v>
      </c>
      <c r="AE3534" s="56">
        <f t="shared" si="1243"/>
        <v>201804</v>
      </c>
      <c r="AF3534" s="56">
        <f t="shared" si="1244"/>
        <v>15</v>
      </c>
      <c r="AG3534" s="58">
        <f t="shared" si="1245"/>
        <v>2</v>
      </c>
      <c r="AH3534" s="56">
        <f t="shared" si="1246"/>
        <v>12</v>
      </c>
      <c r="AI3534" s="53">
        <f t="shared" si="1247"/>
        <v>0.19559042333333332</v>
      </c>
      <c r="AJ3534" s="56">
        <f t="shared" si="1227"/>
        <v>13.664</v>
      </c>
    </row>
    <row r="3535" spans="1:36" x14ac:dyDescent="0.25">
      <c r="A3535" s="50">
        <v>3503</v>
      </c>
      <c r="B3535" s="51">
        <v>43205</v>
      </c>
      <c r="C3535" s="75">
        <f t="shared" si="1228"/>
        <v>43205</v>
      </c>
      <c r="D3535" s="50" t="s">
        <v>1223</v>
      </c>
      <c r="E3535" s="50">
        <v>3</v>
      </c>
      <c r="F3535" s="50">
        <v>0</v>
      </c>
      <c r="G3535" s="50">
        <v>39</v>
      </c>
      <c r="H3535" s="50">
        <v>6</v>
      </c>
      <c r="I3535" s="53">
        <f t="shared" si="1229"/>
        <v>2.7152777777777779E-2</v>
      </c>
      <c r="J3535" s="54">
        <f t="shared" si="1230"/>
        <v>9.0509259259259258E-3</v>
      </c>
      <c r="K3535" s="50" t="s">
        <v>2043</v>
      </c>
      <c r="L3535" s="50" t="s">
        <v>2086</v>
      </c>
      <c r="M3535" s="55">
        <f t="shared" si="1231"/>
        <v>4.6035805626598503</v>
      </c>
      <c r="N3535" s="50">
        <v>137</v>
      </c>
      <c r="O3535" s="50" t="s">
        <v>228</v>
      </c>
      <c r="R3535" s="50" t="s">
        <v>2087</v>
      </c>
      <c r="S3535" s="151">
        <f t="shared" si="1232"/>
        <v>0.23713425925925924</v>
      </c>
      <c r="T3535" s="151">
        <f t="shared" si="1233"/>
        <v>0.11856712962962962</v>
      </c>
      <c r="V3535" s="393">
        <f t="shared" si="1234"/>
        <v>0</v>
      </c>
      <c r="W3535" s="393">
        <f t="shared" si="1235"/>
        <v>0</v>
      </c>
      <c r="X3535" s="53">
        <f t="shared" si="1236"/>
        <v>0.23713425925925924</v>
      </c>
      <c r="Y3535" s="53">
        <f t="shared" si="1237"/>
        <v>0.27352343925925926</v>
      </c>
      <c r="Z3535" s="53">
        <f t="shared" si="1238"/>
        <v>0.11856712962962962</v>
      </c>
      <c r="AA3535" s="53">
        <f t="shared" si="1239"/>
        <v>0.13676171962962963</v>
      </c>
      <c r="AB3535" s="50">
        <f t="shared" si="1240"/>
        <v>3240</v>
      </c>
      <c r="AC3535" s="50">
        <f t="shared" si="1241"/>
        <v>2018</v>
      </c>
      <c r="AD3535" s="50">
        <f t="shared" si="1242"/>
        <v>4</v>
      </c>
      <c r="AE3535" s="56">
        <f t="shared" si="1243"/>
        <v>201804</v>
      </c>
      <c r="AF3535" s="56">
        <f t="shared" si="1244"/>
        <v>16</v>
      </c>
      <c r="AG3535" s="58">
        <f t="shared" si="1245"/>
        <v>2</v>
      </c>
      <c r="AH3535" s="56">
        <f t="shared" si="1246"/>
        <v>15</v>
      </c>
      <c r="AI3535" s="53">
        <f t="shared" si="1247"/>
        <v>0.25532884925925925</v>
      </c>
      <c r="AJ3535" s="56">
        <f t="shared" si="1227"/>
        <v>12.809999999999999</v>
      </c>
    </row>
    <row r="3536" spans="1:36" x14ac:dyDescent="0.25">
      <c r="A3536" s="50">
        <v>3504</v>
      </c>
      <c r="B3536" s="51">
        <v>43207</v>
      </c>
      <c r="C3536" s="75">
        <f t="shared" si="1228"/>
        <v>43207</v>
      </c>
      <c r="D3536" s="50" t="s">
        <v>1223</v>
      </c>
      <c r="E3536" s="50">
        <v>3</v>
      </c>
      <c r="F3536" s="50">
        <v>0</v>
      </c>
      <c r="G3536" s="50">
        <v>37</v>
      </c>
      <c r="H3536" s="50">
        <v>46</v>
      </c>
      <c r="I3536" s="53">
        <f t="shared" si="1229"/>
        <v>2.6226851851851852E-2</v>
      </c>
      <c r="J3536" s="54">
        <f t="shared" si="1230"/>
        <v>8.7422839506172845E-3</v>
      </c>
      <c r="K3536" s="50" t="s">
        <v>2043</v>
      </c>
      <c r="L3536" s="50" t="s">
        <v>2086</v>
      </c>
      <c r="M3536" s="55">
        <f t="shared" si="1231"/>
        <v>4.7661076787290417</v>
      </c>
      <c r="N3536" s="50">
        <v>158</v>
      </c>
      <c r="O3536" s="50" t="s">
        <v>228</v>
      </c>
      <c r="R3536" s="50" t="s">
        <v>2088</v>
      </c>
      <c r="S3536" s="151">
        <f t="shared" si="1232"/>
        <v>0.22904783950617286</v>
      </c>
      <c r="T3536" s="151">
        <f t="shared" si="1233"/>
        <v>0.11452391975308643</v>
      </c>
      <c r="V3536" s="393">
        <f t="shared" si="1234"/>
        <v>0</v>
      </c>
      <c r="W3536" s="393">
        <f t="shared" si="1235"/>
        <v>0</v>
      </c>
      <c r="X3536" s="53">
        <f t="shared" si="1236"/>
        <v>0.22904783950617286</v>
      </c>
      <c r="Y3536" s="53">
        <f t="shared" si="1237"/>
        <v>0.26543701950617288</v>
      </c>
      <c r="Z3536" s="53">
        <f t="shared" si="1238"/>
        <v>0.11452391975308643</v>
      </c>
      <c r="AA3536" s="53">
        <f t="shared" si="1239"/>
        <v>0.13271850975308644</v>
      </c>
      <c r="AB3536" s="50">
        <f t="shared" si="1240"/>
        <v>3169</v>
      </c>
      <c r="AC3536" s="50">
        <f t="shared" si="1241"/>
        <v>2018</v>
      </c>
      <c r="AD3536" s="50">
        <f t="shared" si="1242"/>
        <v>4</v>
      </c>
      <c r="AE3536" s="56">
        <f t="shared" si="1243"/>
        <v>201804</v>
      </c>
      <c r="AF3536" s="56">
        <f t="shared" si="1244"/>
        <v>16</v>
      </c>
      <c r="AG3536" s="58">
        <f t="shared" si="1245"/>
        <v>1</v>
      </c>
      <c r="AH3536" s="56">
        <f t="shared" si="1246"/>
        <v>17</v>
      </c>
      <c r="AI3536" s="53">
        <f t="shared" si="1247"/>
        <v>0.24724242950617287</v>
      </c>
      <c r="AJ3536" s="56">
        <f t="shared" si="1227"/>
        <v>12.809999999999999</v>
      </c>
    </row>
    <row r="3537" spans="1:36" ht="15.75" customHeight="1" x14ac:dyDescent="0.25">
      <c r="A3537" s="50">
        <v>3505</v>
      </c>
      <c r="B3537" s="51">
        <v>43209</v>
      </c>
      <c r="C3537" s="75">
        <f t="shared" si="1228"/>
        <v>43209</v>
      </c>
      <c r="D3537" s="50" t="s">
        <v>1223</v>
      </c>
      <c r="E3537" s="50">
        <v>3</v>
      </c>
      <c r="F3537" s="50">
        <v>0</v>
      </c>
      <c r="G3537" s="50">
        <v>38</v>
      </c>
      <c r="H3537" s="50">
        <v>12</v>
      </c>
      <c r="I3537" s="53">
        <f t="shared" si="1229"/>
        <v>2.6527777777777779E-2</v>
      </c>
      <c r="J3537" s="54">
        <f t="shared" si="1230"/>
        <v>8.8425925925925929E-3</v>
      </c>
      <c r="K3537" s="50" t="s">
        <v>2043</v>
      </c>
      <c r="L3537" s="50" t="s">
        <v>2086</v>
      </c>
      <c r="M3537" s="55">
        <f t="shared" si="1231"/>
        <v>4.7120418848167578</v>
      </c>
      <c r="N3537" s="50">
        <v>149</v>
      </c>
      <c r="O3537" s="50" t="s">
        <v>228</v>
      </c>
      <c r="S3537" s="151">
        <f t="shared" si="1232"/>
        <v>0.23167592592592592</v>
      </c>
      <c r="T3537" s="151">
        <f t="shared" si="1233"/>
        <v>0.11583796296296296</v>
      </c>
      <c r="V3537" s="393">
        <f t="shared" si="1234"/>
        <v>0</v>
      </c>
      <c r="W3537" s="393">
        <f t="shared" si="1235"/>
        <v>0</v>
      </c>
      <c r="X3537" s="53">
        <f t="shared" si="1236"/>
        <v>0.23167592592592592</v>
      </c>
      <c r="Y3537" s="53">
        <f t="shared" si="1237"/>
        <v>0.26806510592592592</v>
      </c>
      <c r="Z3537" s="53">
        <f t="shared" si="1238"/>
        <v>0.11583796296296296</v>
      </c>
      <c r="AA3537" s="53">
        <f t="shared" si="1239"/>
        <v>0.13403255296296296</v>
      </c>
      <c r="AB3537" s="50">
        <f t="shared" si="1240"/>
        <v>3193</v>
      </c>
      <c r="AC3537" s="50">
        <f t="shared" si="1241"/>
        <v>2018</v>
      </c>
      <c r="AD3537" s="50">
        <f t="shared" si="1242"/>
        <v>4</v>
      </c>
      <c r="AE3537" s="56">
        <f t="shared" si="1243"/>
        <v>201804</v>
      </c>
      <c r="AF3537" s="56">
        <f t="shared" si="1244"/>
        <v>16</v>
      </c>
      <c r="AG3537" s="58">
        <f t="shared" si="1245"/>
        <v>1</v>
      </c>
      <c r="AH3537" s="56">
        <f t="shared" si="1246"/>
        <v>19</v>
      </c>
      <c r="AI3537" s="53">
        <f t="shared" si="1247"/>
        <v>0.24987051592592591</v>
      </c>
      <c r="AJ3537" s="56">
        <f t="shared" si="1227"/>
        <v>12.809999999999999</v>
      </c>
    </row>
    <row r="3538" spans="1:36" ht="15.75" customHeight="1" x14ac:dyDescent="0.25">
      <c r="A3538" s="50">
        <v>3506</v>
      </c>
      <c r="B3538" s="51">
        <v>43210</v>
      </c>
      <c r="C3538" s="75">
        <f t="shared" si="1228"/>
        <v>43210</v>
      </c>
      <c r="D3538" s="50" t="s">
        <v>1223</v>
      </c>
      <c r="E3538" s="50">
        <v>4.25</v>
      </c>
      <c r="F3538" s="50">
        <v>0</v>
      </c>
      <c r="G3538" s="50">
        <v>47</v>
      </c>
      <c r="H3538" s="50">
        <v>2</v>
      </c>
      <c r="I3538" s="53">
        <f t="shared" si="1229"/>
        <v>3.2662037037037038E-2</v>
      </c>
      <c r="J3538" s="54">
        <f t="shared" si="1230"/>
        <v>7.6851851851851855E-3</v>
      </c>
      <c r="K3538" s="50" t="s">
        <v>2077</v>
      </c>
      <c r="L3538" s="50" t="s">
        <v>2153</v>
      </c>
      <c r="M3538" s="55">
        <f t="shared" si="1231"/>
        <v>5.4216867469879562</v>
      </c>
      <c r="N3538" s="50">
        <v>156</v>
      </c>
      <c r="O3538" s="50" t="s">
        <v>1968</v>
      </c>
      <c r="R3538" s="50" t="s">
        <v>2089</v>
      </c>
      <c r="S3538" s="151">
        <f t="shared" si="1232"/>
        <v>0.20135185185185187</v>
      </c>
      <c r="T3538" s="151">
        <f t="shared" si="1233"/>
        <v>0.10067592592592593</v>
      </c>
      <c r="V3538" s="393">
        <f t="shared" si="1234"/>
        <v>0</v>
      </c>
      <c r="W3538" s="393">
        <f t="shared" si="1235"/>
        <v>0</v>
      </c>
      <c r="X3538" s="53">
        <f t="shared" si="1236"/>
        <v>0.20135185185185187</v>
      </c>
      <c r="Y3538" s="53">
        <f t="shared" si="1237"/>
        <v>0.23774103185185186</v>
      </c>
      <c r="Z3538" s="53">
        <f t="shared" si="1238"/>
        <v>0.10067592592592593</v>
      </c>
      <c r="AA3538" s="53">
        <f t="shared" si="1239"/>
        <v>0.11887051592592593</v>
      </c>
      <c r="AB3538" s="50">
        <f t="shared" si="1240"/>
        <v>2554</v>
      </c>
      <c r="AC3538" s="50">
        <f t="shared" si="1241"/>
        <v>2018</v>
      </c>
      <c r="AD3538" s="50">
        <f t="shared" si="1242"/>
        <v>4</v>
      </c>
      <c r="AE3538" s="56">
        <f t="shared" si="1243"/>
        <v>201804</v>
      </c>
      <c r="AF3538" s="56">
        <f t="shared" si="1244"/>
        <v>16</v>
      </c>
      <c r="AG3538" s="58">
        <f t="shared" si="1245"/>
        <v>0</v>
      </c>
      <c r="AH3538" s="56">
        <f t="shared" si="1246"/>
        <v>20</v>
      </c>
      <c r="AI3538" s="53">
        <f t="shared" si="1247"/>
        <v>0.21954644185185185</v>
      </c>
      <c r="AJ3538" s="56">
        <f t="shared" si="1227"/>
        <v>18.147499999999997</v>
      </c>
    </row>
    <row r="3539" spans="1:36" ht="15.75" customHeight="1" x14ac:dyDescent="0.25">
      <c r="A3539" s="50">
        <v>3507</v>
      </c>
      <c r="B3539" s="51">
        <v>43211</v>
      </c>
      <c r="C3539" s="75">
        <f t="shared" si="1228"/>
        <v>43211</v>
      </c>
      <c r="D3539" s="50" t="s">
        <v>1224</v>
      </c>
      <c r="E3539" s="50">
        <v>17</v>
      </c>
      <c r="F3539" s="50">
        <v>1</v>
      </c>
      <c r="G3539" s="50">
        <v>10</v>
      </c>
      <c r="H3539" s="50">
        <v>7</v>
      </c>
      <c r="I3539" s="53">
        <f t="shared" si="1229"/>
        <v>4.8692129629629627E-2</v>
      </c>
      <c r="J3539" s="54">
        <f t="shared" si="1230"/>
        <v>2.8642429193899781E-3</v>
      </c>
      <c r="K3539" s="50" t="s">
        <v>930</v>
      </c>
      <c r="L3539" s="50" t="s">
        <v>315</v>
      </c>
      <c r="M3539" s="55">
        <f t="shared" si="1231"/>
        <v>14.547183265985275</v>
      </c>
      <c r="N3539" s="50">
        <v>117</v>
      </c>
      <c r="O3539" s="50" t="s">
        <v>1968</v>
      </c>
      <c r="R3539" s="50" t="s">
        <v>2090</v>
      </c>
      <c r="S3539" s="151">
        <f t="shared" si="1232"/>
        <v>0.32079520697167757</v>
      </c>
      <c r="T3539" s="151">
        <f t="shared" si="1233"/>
        <v>0.16039760348583879</v>
      </c>
      <c r="V3539" s="393">
        <f t="shared" si="1234"/>
        <v>0</v>
      </c>
      <c r="W3539" s="393">
        <f t="shared" si="1235"/>
        <v>0</v>
      </c>
      <c r="X3539" s="53">
        <f t="shared" si="1236"/>
        <v>7.5043164488017428E-2</v>
      </c>
      <c r="Y3539" s="53">
        <f t="shared" si="1237"/>
        <v>0.11143234448801742</v>
      </c>
      <c r="Z3539" s="53">
        <f t="shared" si="1238"/>
        <v>3.7521582244008714E-2</v>
      </c>
      <c r="AA3539" s="53">
        <f t="shared" si="1239"/>
        <v>5.571617224400871E-2</v>
      </c>
      <c r="AB3539" s="50">
        <f t="shared" si="1240"/>
        <v>672</v>
      </c>
      <c r="AC3539" s="50">
        <f t="shared" si="1241"/>
        <v>2018</v>
      </c>
      <c r="AD3539" s="50">
        <f t="shared" si="1242"/>
        <v>4</v>
      </c>
      <c r="AE3539" s="56">
        <f t="shared" si="1243"/>
        <v>201804</v>
      </c>
      <c r="AF3539" s="56">
        <f t="shared" si="1244"/>
        <v>16</v>
      </c>
      <c r="AG3539" s="58">
        <f t="shared" si="1245"/>
        <v>0</v>
      </c>
      <c r="AH3539" s="56">
        <f t="shared" si="1246"/>
        <v>21</v>
      </c>
      <c r="AI3539" s="53">
        <f t="shared" si="1247"/>
        <v>9.3237754488017424E-2</v>
      </c>
      <c r="AJ3539" s="56">
        <f t="shared" si="1227"/>
        <v>17</v>
      </c>
    </row>
    <row r="3540" spans="1:36" x14ac:dyDescent="0.25">
      <c r="A3540" s="50">
        <v>3508</v>
      </c>
      <c r="B3540" s="51">
        <v>43212</v>
      </c>
      <c r="C3540" s="75">
        <f t="shared" si="1228"/>
        <v>43212</v>
      </c>
      <c r="D3540" s="50" t="s">
        <v>1223</v>
      </c>
      <c r="E3540" s="50">
        <v>6.9</v>
      </c>
      <c r="F3540" s="50">
        <v>1</v>
      </c>
      <c r="G3540" s="50">
        <v>22</v>
      </c>
      <c r="H3540" s="50">
        <v>53</v>
      </c>
      <c r="I3540" s="53">
        <f t="shared" si="1229"/>
        <v>5.7557870370370377E-2</v>
      </c>
      <c r="J3540" s="54">
        <f t="shared" si="1230"/>
        <v>8.3417203435319377E-3</v>
      </c>
      <c r="K3540" s="50" t="s">
        <v>2077</v>
      </c>
      <c r="L3540" s="50" t="s">
        <v>1971</v>
      </c>
      <c r="M3540" s="55">
        <f t="shared" si="1231"/>
        <v>4.9949728534084095</v>
      </c>
      <c r="N3540" s="50">
        <v>150</v>
      </c>
      <c r="O3540" s="50" t="s">
        <v>255</v>
      </c>
      <c r="R3540" s="50" t="s">
        <v>2091</v>
      </c>
      <c r="S3540" s="151">
        <f t="shared" si="1232"/>
        <v>0.21855307300053675</v>
      </c>
      <c r="T3540" s="151">
        <f t="shared" si="1233"/>
        <v>0.10927653650026838</v>
      </c>
      <c r="V3540" s="393">
        <f t="shared" si="1234"/>
        <v>0</v>
      </c>
      <c r="W3540" s="393">
        <f t="shared" si="1235"/>
        <v>0</v>
      </c>
      <c r="X3540" s="53">
        <f t="shared" si="1236"/>
        <v>0.21855307300053675</v>
      </c>
      <c r="Y3540" s="53">
        <f t="shared" si="1237"/>
        <v>0.25494225300053674</v>
      </c>
      <c r="Z3540" s="53">
        <f t="shared" si="1238"/>
        <v>0.10927653650026838</v>
      </c>
      <c r="AA3540" s="53">
        <f t="shared" si="1239"/>
        <v>0.12747112650026837</v>
      </c>
      <c r="AB3540" s="50">
        <f t="shared" si="1240"/>
        <v>3026</v>
      </c>
      <c r="AC3540" s="50">
        <f t="shared" si="1241"/>
        <v>2018</v>
      </c>
      <c r="AD3540" s="50">
        <f t="shared" si="1242"/>
        <v>4</v>
      </c>
      <c r="AE3540" s="56">
        <f t="shared" si="1243"/>
        <v>201804</v>
      </c>
      <c r="AF3540" s="56">
        <f t="shared" si="1244"/>
        <v>17</v>
      </c>
      <c r="AG3540" s="58">
        <f t="shared" si="1245"/>
        <v>0</v>
      </c>
      <c r="AH3540" s="56">
        <f t="shared" si="1246"/>
        <v>22</v>
      </c>
      <c r="AI3540" s="53">
        <f t="shared" si="1247"/>
        <v>0.23674766300053673</v>
      </c>
      <c r="AJ3540" s="56">
        <f t="shared" si="1227"/>
        <v>29.462999999999997</v>
      </c>
    </row>
    <row r="3541" spans="1:36" x14ac:dyDescent="0.25">
      <c r="A3541" s="50">
        <v>3509</v>
      </c>
      <c r="B3541" s="51">
        <v>43214</v>
      </c>
      <c r="C3541" s="75">
        <f t="shared" si="1228"/>
        <v>43214</v>
      </c>
      <c r="D3541" s="50" t="s">
        <v>1224</v>
      </c>
      <c r="E3541" s="50">
        <v>8.25</v>
      </c>
      <c r="F3541" s="50">
        <v>0</v>
      </c>
      <c r="G3541" s="50">
        <v>30</v>
      </c>
      <c r="H3541" s="50">
        <v>0</v>
      </c>
      <c r="I3541" s="53">
        <f t="shared" si="1229"/>
        <v>2.0833333333333332E-2</v>
      </c>
      <c r="J3541" s="54">
        <f t="shared" si="1230"/>
        <v>2.525252525252525E-3</v>
      </c>
      <c r="K3541" s="50" t="s">
        <v>1342</v>
      </c>
      <c r="L3541" s="50" t="s">
        <v>1906</v>
      </c>
      <c r="M3541" s="55">
        <f t="shared" si="1231"/>
        <v>16.500000000000014</v>
      </c>
      <c r="N3541" s="50">
        <v>0</v>
      </c>
      <c r="O3541" s="50" t="s">
        <v>253</v>
      </c>
      <c r="R3541" s="50" t="s">
        <v>2092</v>
      </c>
      <c r="S3541" s="151">
        <f t="shared" si="1232"/>
        <v>0.28282828282828282</v>
      </c>
      <c r="T3541" s="151">
        <f t="shared" si="1233"/>
        <v>0.14141414141414141</v>
      </c>
      <c r="V3541" s="393">
        <f t="shared" si="1234"/>
        <v>0</v>
      </c>
      <c r="W3541" s="393">
        <f t="shared" si="1235"/>
        <v>0</v>
      </c>
      <c r="X3541" s="53">
        <f t="shared" si="1236"/>
        <v>6.6161616161616157E-2</v>
      </c>
      <c r="Y3541" s="53">
        <f t="shared" si="1237"/>
        <v>0.10255079616161616</v>
      </c>
      <c r="Z3541" s="53">
        <f t="shared" si="1238"/>
        <v>3.3080808080808079E-2</v>
      </c>
      <c r="AA3541" s="53">
        <f t="shared" si="1239"/>
        <v>5.1275398080808082E-2</v>
      </c>
      <c r="AB3541" s="50">
        <f t="shared" si="1240"/>
        <v>422</v>
      </c>
      <c r="AC3541" s="50">
        <f t="shared" si="1241"/>
        <v>2018</v>
      </c>
      <c r="AD3541" s="50">
        <f t="shared" si="1242"/>
        <v>4</v>
      </c>
      <c r="AE3541" s="56">
        <f t="shared" si="1243"/>
        <v>201804</v>
      </c>
      <c r="AF3541" s="56">
        <f t="shared" si="1244"/>
        <v>17</v>
      </c>
      <c r="AG3541" s="58">
        <f t="shared" si="1245"/>
        <v>1</v>
      </c>
      <c r="AH3541" s="56">
        <f t="shared" si="1246"/>
        <v>24</v>
      </c>
      <c r="AI3541" s="53">
        <f t="shared" si="1247"/>
        <v>8.4356206161616154E-2</v>
      </c>
      <c r="AJ3541" s="56">
        <f t="shared" si="1227"/>
        <v>8.25</v>
      </c>
    </row>
    <row r="3542" spans="1:36" ht="15.75" customHeight="1" x14ac:dyDescent="0.25">
      <c r="A3542" s="50">
        <v>3510</v>
      </c>
      <c r="B3542" s="51">
        <v>43216</v>
      </c>
      <c r="C3542" s="75">
        <f t="shared" si="1228"/>
        <v>43216</v>
      </c>
      <c r="D3542" s="50" t="s">
        <v>1225</v>
      </c>
      <c r="E3542" s="50">
        <v>1</v>
      </c>
      <c r="F3542" s="50">
        <v>0</v>
      </c>
      <c r="G3542" s="50">
        <v>32</v>
      </c>
      <c r="H3542" s="50">
        <v>30</v>
      </c>
      <c r="I3542" s="53">
        <f t="shared" si="1229"/>
        <v>2.2569444444444444E-2</v>
      </c>
      <c r="J3542" s="54">
        <f t="shared" si="1230"/>
        <v>2.2569444444444444E-2</v>
      </c>
      <c r="K3542" s="50" t="s">
        <v>1155</v>
      </c>
      <c r="L3542" s="50" t="s">
        <v>1156</v>
      </c>
      <c r="M3542" s="55">
        <f t="shared" si="1231"/>
        <v>1.8461538461538476</v>
      </c>
      <c r="N3542" s="50">
        <v>0</v>
      </c>
      <c r="O3542" s="50" t="s">
        <v>253</v>
      </c>
      <c r="R3542" s="50" t="s">
        <v>1596</v>
      </c>
      <c r="S3542" s="151">
        <f t="shared" si="1232"/>
        <v>5.4166666666666662E-2</v>
      </c>
      <c r="T3542" s="151">
        <f t="shared" si="1233"/>
        <v>2.7083333333333331E-2</v>
      </c>
      <c r="V3542" s="393">
        <f t="shared" si="1234"/>
        <v>0</v>
      </c>
      <c r="W3542" s="393">
        <f t="shared" si="1235"/>
        <v>0</v>
      </c>
      <c r="X3542" s="53">
        <f t="shared" si="1236"/>
        <v>0.5913194444444444</v>
      </c>
      <c r="Y3542" s="53">
        <f t="shared" si="1237"/>
        <v>0.62770862444444442</v>
      </c>
      <c r="Z3542" s="53">
        <f t="shared" si="1238"/>
        <v>0.2956597222222222</v>
      </c>
      <c r="AA3542" s="53">
        <f t="shared" si="1239"/>
        <v>0.31385431222222221</v>
      </c>
      <c r="AB3542" s="50">
        <f t="shared" si="1240"/>
        <v>3692</v>
      </c>
      <c r="AC3542" s="50">
        <f t="shared" si="1241"/>
        <v>2018</v>
      </c>
      <c r="AD3542" s="50">
        <f t="shared" si="1242"/>
        <v>4</v>
      </c>
      <c r="AE3542" s="56">
        <f t="shared" si="1243"/>
        <v>201804</v>
      </c>
      <c r="AF3542" s="56">
        <f t="shared" si="1244"/>
        <v>17</v>
      </c>
      <c r="AG3542" s="58">
        <f t="shared" si="1245"/>
        <v>1</v>
      </c>
      <c r="AH3542" s="56">
        <f t="shared" si="1246"/>
        <v>26</v>
      </c>
      <c r="AI3542" s="53">
        <f t="shared" si="1247"/>
        <v>0.60951403444444441</v>
      </c>
      <c r="AJ3542" s="56">
        <f t="shared" si="1227"/>
        <v>46.7</v>
      </c>
    </row>
    <row r="3543" spans="1:36" x14ac:dyDescent="0.25">
      <c r="A3543" s="50">
        <v>3511</v>
      </c>
      <c r="B3543" s="51">
        <v>43217</v>
      </c>
      <c r="C3543" s="75">
        <f t="shared" ref="C3543:C3558" si="1248">B3543</f>
        <v>43217</v>
      </c>
      <c r="D3543" s="50" t="s">
        <v>1224</v>
      </c>
      <c r="E3543" s="50">
        <v>40</v>
      </c>
      <c r="F3543" s="50">
        <v>2</v>
      </c>
      <c r="G3543" s="50">
        <v>56</v>
      </c>
      <c r="H3543" s="50">
        <v>23</v>
      </c>
      <c r="I3543" s="53">
        <f t="shared" ref="I3543:I3558" si="1249">IF(E3543&gt;0,TIME(F3543,G3543,H3543),"")</f>
        <v>0.12248842592592592</v>
      </c>
      <c r="J3543" s="54">
        <f t="shared" ref="J3543:J3558" si="1250">IF(E3543&gt;0,TIME(F3543,G3543,H3543)/E3543,"")</f>
        <v>3.0622106481481481E-3</v>
      </c>
      <c r="K3543" s="50" t="s">
        <v>1340</v>
      </c>
      <c r="L3543" s="50" t="s">
        <v>2093</v>
      </c>
      <c r="M3543" s="55">
        <f t="shared" ref="M3543:M3558" si="1251">IF(D3543&gt;0,0.0416666666666667/J3543,"")</f>
        <v>13.606727770953427</v>
      </c>
      <c r="N3543" s="50">
        <v>139</v>
      </c>
      <c r="O3543" s="50" t="s">
        <v>1968</v>
      </c>
      <c r="R3543" s="50" t="s">
        <v>2094</v>
      </c>
      <c r="S3543" s="151">
        <f t="shared" ref="S3543:S3558" si="1252">IF("1-Swim"=D3543,J3543*2.4,IF("2-Bike"=D3543,J3543*112,IF("3-Run"=D3543,J3543*26.2,0)))</f>
        <v>0.34296759259259257</v>
      </c>
      <c r="T3543" s="151">
        <f t="shared" ref="T3543:T3558" si="1253">S3543/2</f>
        <v>0.17148379629629629</v>
      </c>
      <c r="V3543" s="393">
        <f t="shared" ref="V3543:V3558" si="1254">U3543*0.000568182</f>
        <v>0</v>
      </c>
      <c r="W3543" s="393">
        <f t="shared" ref="W3543:W3558" si="1255">U3543*0.0006213713910761</f>
        <v>0</v>
      </c>
      <c r="X3543" s="53">
        <f t="shared" ref="X3543:X3558" si="1256">J3543*26.2</f>
        <v>8.0229918981481477E-2</v>
      </c>
      <c r="Y3543" s="53">
        <f t="shared" ref="Y3543:Y3558" si="1257">(J3543+0.0013889)*26.2</f>
        <v>0.11661909898148148</v>
      </c>
      <c r="Z3543" s="53">
        <f t="shared" ref="Z3543:Z3558" si="1258">X3543/2</f>
        <v>4.0114959490740738E-2</v>
      </c>
      <c r="AA3543" s="53">
        <f t="shared" ref="AA3543:AA3558" si="1259">Y3543/2</f>
        <v>5.8309549490740742E-2</v>
      </c>
      <c r="AB3543" s="50">
        <f t="shared" ref="AB3543:AB3558" si="1260">RANK(J3543,J:J,1)</f>
        <v>777</v>
      </c>
      <c r="AC3543" s="50">
        <f t="shared" ref="AC3543:AC3558" si="1261">YEAR(B3543)</f>
        <v>2018</v>
      </c>
      <c r="AD3543" s="50">
        <f t="shared" ref="AD3543:AD3558" si="1262">MONTH(B3543)</f>
        <v>4</v>
      </c>
      <c r="AE3543" s="56">
        <f t="shared" ref="AE3543:AE3558" si="1263">AC3543*100+AD3543</f>
        <v>201804</v>
      </c>
      <c r="AF3543" s="56">
        <f t="shared" ref="AF3543:AF3558" si="1264">WEEKNUM(B3543,1)</f>
        <v>17</v>
      </c>
      <c r="AG3543" s="58">
        <f t="shared" ref="AG3543:AG3558" si="1265">IF(ISBLANK(B3543)," ",MAX(B3543-B3542-1,0))</f>
        <v>0</v>
      </c>
      <c r="AH3543" s="56">
        <f t="shared" ref="AH3543:AH3558" si="1266">DAY(B3543)</f>
        <v>27</v>
      </c>
      <c r="AI3543" s="53">
        <f t="shared" ref="AI3543:AI3558" si="1267">Z3543+AA3543</f>
        <v>9.8424508981481473E-2</v>
      </c>
      <c r="AJ3543" s="56">
        <f t="shared" si="1227"/>
        <v>40</v>
      </c>
    </row>
    <row r="3544" spans="1:36" x14ac:dyDescent="0.25">
      <c r="A3544" s="50">
        <v>3512</v>
      </c>
      <c r="B3544" s="51">
        <v>43220</v>
      </c>
      <c r="C3544" s="75">
        <f t="shared" si="1248"/>
        <v>43220</v>
      </c>
      <c r="D3544" s="50" t="s">
        <v>1223</v>
      </c>
      <c r="E3544" s="50">
        <v>3.1</v>
      </c>
      <c r="F3544" s="50">
        <v>0</v>
      </c>
      <c r="G3544" s="50">
        <v>36</v>
      </c>
      <c r="H3544" s="50">
        <v>8</v>
      </c>
      <c r="I3544" s="53">
        <f t="shared" si="1249"/>
        <v>2.5092592592592593E-2</v>
      </c>
      <c r="J3544" s="54">
        <f t="shared" si="1250"/>
        <v>8.0943847072879327E-3</v>
      </c>
      <c r="K3544" s="50" t="s">
        <v>2095</v>
      </c>
      <c r="L3544" s="50" t="s">
        <v>1814</v>
      </c>
      <c r="M3544" s="55">
        <f t="shared" si="1251"/>
        <v>5.1476014760147644</v>
      </c>
      <c r="N3544" s="50">
        <v>137</v>
      </c>
      <c r="O3544" s="50" t="s">
        <v>1968</v>
      </c>
      <c r="R3544" s="50" t="s">
        <v>2096</v>
      </c>
      <c r="S3544" s="151">
        <f t="shared" si="1252"/>
        <v>0.21207287933094382</v>
      </c>
      <c r="T3544" s="151">
        <f t="shared" si="1253"/>
        <v>0.10603643966547191</v>
      </c>
      <c r="V3544" s="393">
        <f t="shared" si="1254"/>
        <v>0</v>
      </c>
      <c r="W3544" s="393">
        <f t="shared" si="1255"/>
        <v>0</v>
      </c>
      <c r="X3544" s="53">
        <f t="shared" si="1256"/>
        <v>0.21207287933094382</v>
      </c>
      <c r="Y3544" s="53">
        <f t="shared" si="1257"/>
        <v>0.24846205933094384</v>
      </c>
      <c r="Z3544" s="53">
        <f t="shared" si="1258"/>
        <v>0.10603643966547191</v>
      </c>
      <c r="AA3544" s="53">
        <f t="shared" si="1259"/>
        <v>0.12423102966547192</v>
      </c>
      <c r="AB3544" s="50">
        <f t="shared" si="1260"/>
        <v>2867</v>
      </c>
      <c r="AC3544" s="50">
        <f t="shared" si="1261"/>
        <v>2018</v>
      </c>
      <c r="AD3544" s="50">
        <f t="shared" si="1262"/>
        <v>4</v>
      </c>
      <c r="AE3544" s="56">
        <f t="shared" si="1263"/>
        <v>201804</v>
      </c>
      <c r="AF3544" s="56">
        <f t="shared" si="1264"/>
        <v>18</v>
      </c>
      <c r="AG3544" s="58">
        <f t="shared" si="1265"/>
        <v>2</v>
      </c>
      <c r="AH3544" s="56">
        <f t="shared" si="1266"/>
        <v>30</v>
      </c>
      <c r="AI3544" s="53">
        <f t="shared" si="1267"/>
        <v>0.23026746933094383</v>
      </c>
      <c r="AJ3544" s="56">
        <f t="shared" si="1227"/>
        <v>13.236999999999998</v>
      </c>
    </row>
    <row r="3545" spans="1:36" ht="15.75" customHeight="1" x14ac:dyDescent="0.25">
      <c r="A3545" s="50">
        <v>3513</v>
      </c>
      <c r="B3545" s="51">
        <v>43221</v>
      </c>
      <c r="C3545" s="75">
        <f t="shared" si="1248"/>
        <v>43221</v>
      </c>
      <c r="D3545" s="50" t="s">
        <v>1223</v>
      </c>
      <c r="E3545" s="50">
        <v>3</v>
      </c>
      <c r="F3545" s="50">
        <v>0</v>
      </c>
      <c r="G3545" s="50">
        <v>30</v>
      </c>
      <c r="H3545" s="50">
        <v>50</v>
      </c>
      <c r="I3545" s="53">
        <f t="shared" si="1249"/>
        <v>2.1412037037037035E-2</v>
      </c>
      <c r="J3545" s="54">
        <f t="shared" si="1250"/>
        <v>7.1373456790123453E-3</v>
      </c>
      <c r="K3545" s="50" t="s">
        <v>2095</v>
      </c>
      <c r="L3545" s="50" t="s">
        <v>2097</v>
      </c>
      <c r="M3545" s="55">
        <f t="shared" si="1251"/>
        <v>5.837837837837843</v>
      </c>
      <c r="N3545" s="50">
        <v>148</v>
      </c>
      <c r="O3545" s="50" t="s">
        <v>291</v>
      </c>
      <c r="R3545" s="50" t="s">
        <v>2098</v>
      </c>
      <c r="S3545" s="151">
        <f t="shared" si="1252"/>
        <v>0.18699845679012345</v>
      </c>
      <c r="T3545" s="151">
        <f t="shared" si="1253"/>
        <v>9.3499228395061723E-2</v>
      </c>
      <c r="V3545" s="393">
        <f t="shared" si="1254"/>
        <v>0</v>
      </c>
      <c r="W3545" s="393">
        <f t="shared" si="1255"/>
        <v>0</v>
      </c>
      <c r="X3545" s="53">
        <f t="shared" si="1256"/>
        <v>0.18699845679012345</v>
      </c>
      <c r="Y3545" s="53">
        <f t="shared" si="1257"/>
        <v>0.22338763679012341</v>
      </c>
      <c r="Z3545" s="53">
        <f t="shared" si="1258"/>
        <v>9.3499228395061723E-2</v>
      </c>
      <c r="AA3545" s="53">
        <f t="shared" si="1259"/>
        <v>0.11169381839506171</v>
      </c>
      <c r="AB3545" s="50">
        <f t="shared" si="1260"/>
        <v>1962</v>
      </c>
      <c r="AC3545" s="50">
        <f t="shared" si="1261"/>
        <v>2018</v>
      </c>
      <c r="AD3545" s="50">
        <f t="shared" si="1262"/>
        <v>5</v>
      </c>
      <c r="AE3545" s="56">
        <f t="shared" si="1263"/>
        <v>201805</v>
      </c>
      <c r="AF3545" s="56">
        <f t="shared" si="1264"/>
        <v>18</v>
      </c>
      <c r="AG3545" s="58">
        <f t="shared" si="1265"/>
        <v>0</v>
      </c>
      <c r="AH3545" s="56">
        <f t="shared" si="1266"/>
        <v>1</v>
      </c>
      <c r="AI3545" s="53">
        <f t="shared" si="1267"/>
        <v>0.20519304679012343</v>
      </c>
      <c r="AJ3545" s="56">
        <f t="shared" si="1227"/>
        <v>12.809999999999999</v>
      </c>
    </row>
    <row r="3546" spans="1:36" ht="15.75" customHeight="1" x14ac:dyDescent="0.25">
      <c r="A3546" s="50">
        <v>3514</v>
      </c>
      <c r="B3546" s="51">
        <v>43222</v>
      </c>
      <c r="C3546" s="75">
        <f t="shared" si="1248"/>
        <v>43222</v>
      </c>
      <c r="D3546" s="50" t="s">
        <v>1223</v>
      </c>
      <c r="E3546" s="50">
        <v>14</v>
      </c>
      <c r="F3546" s="50">
        <v>3</v>
      </c>
      <c r="G3546" s="50">
        <v>5</v>
      </c>
      <c r="H3546" s="50">
        <v>14</v>
      </c>
      <c r="I3546" s="53">
        <f t="shared" si="1249"/>
        <v>0.12863425925925925</v>
      </c>
      <c r="J3546" s="54">
        <f t="shared" si="1250"/>
        <v>9.1881613756613755E-3</v>
      </c>
      <c r="K3546" s="50" t="s">
        <v>2095</v>
      </c>
      <c r="L3546" s="50" t="s">
        <v>2099</v>
      </c>
      <c r="M3546" s="55">
        <f t="shared" si="1251"/>
        <v>4.5348209465539</v>
      </c>
      <c r="N3546" s="50">
        <v>150</v>
      </c>
      <c r="O3546" s="50" t="s">
        <v>228</v>
      </c>
      <c r="R3546" s="50" t="s">
        <v>2100</v>
      </c>
      <c r="S3546" s="151">
        <f t="shared" si="1252"/>
        <v>0.24072982804232804</v>
      </c>
      <c r="T3546" s="151">
        <f t="shared" si="1253"/>
        <v>0.12036491402116402</v>
      </c>
      <c r="V3546" s="393">
        <f t="shared" si="1254"/>
        <v>0</v>
      </c>
      <c r="W3546" s="393">
        <f t="shared" si="1255"/>
        <v>0</v>
      </c>
      <c r="X3546" s="53">
        <f t="shared" si="1256"/>
        <v>0.24072982804232804</v>
      </c>
      <c r="Y3546" s="53">
        <f t="shared" si="1257"/>
        <v>0.27711900804232803</v>
      </c>
      <c r="Z3546" s="53">
        <f t="shared" si="1258"/>
        <v>0.12036491402116402</v>
      </c>
      <c r="AA3546" s="53">
        <f t="shared" si="1259"/>
        <v>0.13855950402116401</v>
      </c>
      <c r="AB3546" s="50">
        <f t="shared" si="1260"/>
        <v>3259</v>
      </c>
      <c r="AC3546" s="50">
        <f t="shared" si="1261"/>
        <v>2018</v>
      </c>
      <c r="AD3546" s="50">
        <f t="shared" si="1262"/>
        <v>5</v>
      </c>
      <c r="AE3546" s="56">
        <f t="shared" si="1263"/>
        <v>201805</v>
      </c>
      <c r="AF3546" s="56">
        <f t="shared" si="1264"/>
        <v>18</v>
      </c>
      <c r="AG3546" s="58">
        <f t="shared" si="1265"/>
        <v>0</v>
      </c>
      <c r="AH3546" s="56">
        <f t="shared" si="1266"/>
        <v>2</v>
      </c>
      <c r="AI3546" s="53">
        <f t="shared" si="1267"/>
        <v>0.25892441804232802</v>
      </c>
      <c r="AJ3546" s="56">
        <f t="shared" si="1227"/>
        <v>59.779999999999994</v>
      </c>
    </row>
    <row r="3547" spans="1:36" ht="15.75" customHeight="1" x14ac:dyDescent="0.25">
      <c r="A3547" s="50">
        <v>3515</v>
      </c>
      <c r="B3547" s="51">
        <v>43225</v>
      </c>
      <c r="C3547" s="75">
        <f t="shared" si="1248"/>
        <v>43225</v>
      </c>
      <c r="D3547" s="50" t="s">
        <v>1224</v>
      </c>
      <c r="E3547" s="50">
        <v>5</v>
      </c>
      <c r="F3547" s="50">
        <v>1</v>
      </c>
      <c r="G3547" s="50">
        <v>0</v>
      </c>
      <c r="H3547" s="50">
        <v>0</v>
      </c>
      <c r="I3547" s="53">
        <f t="shared" si="1249"/>
        <v>4.1666666666666664E-2</v>
      </c>
      <c r="J3547" s="54">
        <f t="shared" si="1250"/>
        <v>8.3333333333333332E-3</v>
      </c>
      <c r="K3547" s="50" t="s">
        <v>930</v>
      </c>
      <c r="L3547" s="50" t="s">
        <v>2101</v>
      </c>
      <c r="M3547" s="55">
        <f t="shared" si="1251"/>
        <v>5.0000000000000036</v>
      </c>
      <c r="N3547" s="50">
        <v>0</v>
      </c>
      <c r="S3547" s="151">
        <f t="shared" si="1252"/>
        <v>0.93333333333333335</v>
      </c>
      <c r="T3547" s="151">
        <f t="shared" si="1253"/>
        <v>0.46666666666666667</v>
      </c>
      <c r="V3547" s="393">
        <f t="shared" si="1254"/>
        <v>0</v>
      </c>
      <c r="W3547" s="393">
        <f t="shared" si="1255"/>
        <v>0</v>
      </c>
      <c r="X3547" s="53">
        <f t="shared" si="1256"/>
        <v>0.21833333333333332</v>
      </c>
      <c r="Y3547" s="53">
        <f t="shared" si="1257"/>
        <v>0.25472251333333334</v>
      </c>
      <c r="Z3547" s="53">
        <f t="shared" si="1258"/>
        <v>0.10916666666666666</v>
      </c>
      <c r="AA3547" s="53">
        <f t="shared" si="1259"/>
        <v>0.12736125666666667</v>
      </c>
      <c r="AB3547" s="50">
        <f t="shared" si="1260"/>
        <v>3010</v>
      </c>
      <c r="AC3547" s="50">
        <f t="shared" si="1261"/>
        <v>2018</v>
      </c>
      <c r="AD3547" s="50">
        <f t="shared" si="1262"/>
        <v>5</v>
      </c>
      <c r="AE3547" s="56">
        <f t="shared" si="1263"/>
        <v>201805</v>
      </c>
      <c r="AF3547" s="56">
        <f t="shared" si="1264"/>
        <v>18</v>
      </c>
      <c r="AG3547" s="58">
        <f t="shared" si="1265"/>
        <v>2</v>
      </c>
      <c r="AH3547" s="56">
        <f t="shared" si="1266"/>
        <v>5</v>
      </c>
      <c r="AI3547" s="53">
        <f t="shared" si="1267"/>
        <v>0.23652792333333333</v>
      </c>
      <c r="AJ3547" s="56">
        <f t="shared" si="1227"/>
        <v>5</v>
      </c>
    </row>
    <row r="3548" spans="1:36" x14ac:dyDescent="0.25">
      <c r="A3548" s="50">
        <v>3516</v>
      </c>
      <c r="B3548" s="51">
        <v>43226</v>
      </c>
      <c r="C3548" s="75">
        <f t="shared" si="1248"/>
        <v>43226</v>
      </c>
      <c r="D3548" s="50" t="s">
        <v>1224</v>
      </c>
      <c r="E3548" s="50">
        <v>36.5</v>
      </c>
      <c r="F3548" s="50">
        <v>3</v>
      </c>
      <c r="G3548" s="50">
        <v>17</v>
      </c>
      <c r="H3548" s="50">
        <v>44</v>
      </c>
      <c r="I3548" s="53">
        <f t="shared" si="1249"/>
        <v>0.13731481481481481</v>
      </c>
      <c r="J3548" s="54">
        <f t="shared" si="1250"/>
        <v>3.7620497209538304E-3</v>
      </c>
      <c r="K3548" s="50" t="s">
        <v>930</v>
      </c>
      <c r="L3548" s="50" t="s">
        <v>2103</v>
      </c>
      <c r="M3548" s="55">
        <f t="shared" si="1251"/>
        <v>11.07552258934593</v>
      </c>
      <c r="N3548" s="50">
        <v>0</v>
      </c>
      <c r="O3548" s="50" t="s">
        <v>255</v>
      </c>
      <c r="R3548" s="50" t="s">
        <v>2102</v>
      </c>
      <c r="S3548" s="151">
        <f t="shared" si="1252"/>
        <v>0.421349568746829</v>
      </c>
      <c r="T3548" s="151">
        <f t="shared" si="1253"/>
        <v>0.2106747843734145</v>
      </c>
      <c r="V3548" s="393">
        <f t="shared" si="1254"/>
        <v>0</v>
      </c>
      <c r="W3548" s="393">
        <f t="shared" si="1255"/>
        <v>0</v>
      </c>
      <c r="X3548" s="53">
        <f t="shared" si="1256"/>
        <v>9.8565702688990356E-2</v>
      </c>
      <c r="Y3548" s="53">
        <f t="shared" si="1257"/>
        <v>0.13495488268899036</v>
      </c>
      <c r="Z3548" s="53">
        <f t="shared" si="1258"/>
        <v>4.9282851344495178E-2</v>
      </c>
      <c r="AA3548" s="53">
        <f t="shared" si="1259"/>
        <v>6.7477441344495181E-2</v>
      </c>
      <c r="AB3548" s="50">
        <f t="shared" si="1260"/>
        <v>915</v>
      </c>
      <c r="AC3548" s="50">
        <f t="shared" si="1261"/>
        <v>2018</v>
      </c>
      <c r="AD3548" s="50">
        <f t="shared" si="1262"/>
        <v>5</v>
      </c>
      <c r="AE3548" s="56">
        <f t="shared" si="1263"/>
        <v>201805</v>
      </c>
      <c r="AF3548" s="56">
        <f t="shared" si="1264"/>
        <v>19</v>
      </c>
      <c r="AG3548" s="58">
        <f t="shared" si="1265"/>
        <v>0</v>
      </c>
      <c r="AH3548" s="56">
        <f t="shared" si="1266"/>
        <v>6</v>
      </c>
      <c r="AI3548" s="53">
        <f t="shared" si="1267"/>
        <v>0.11676029268899035</v>
      </c>
      <c r="AJ3548" s="56">
        <f t="shared" si="1227"/>
        <v>36.5</v>
      </c>
    </row>
    <row r="3549" spans="1:36" x14ac:dyDescent="0.25">
      <c r="A3549" s="50">
        <v>3517</v>
      </c>
      <c r="B3549" s="51">
        <v>43227</v>
      </c>
      <c r="C3549" s="75">
        <f t="shared" si="1248"/>
        <v>43227</v>
      </c>
      <c r="D3549" s="50" t="s">
        <v>1225</v>
      </c>
      <c r="E3549" s="50">
        <v>0.77</v>
      </c>
      <c r="F3549" s="50">
        <v>0</v>
      </c>
      <c r="G3549" s="50">
        <v>26</v>
      </c>
      <c r="H3549" s="50">
        <v>21</v>
      </c>
      <c r="I3549" s="53">
        <f t="shared" si="1249"/>
        <v>1.8298611111111113E-2</v>
      </c>
      <c r="J3549" s="54">
        <f t="shared" si="1250"/>
        <v>2.3764430014430016E-2</v>
      </c>
      <c r="K3549" s="50" t="s">
        <v>1155</v>
      </c>
      <c r="L3549" s="50" t="s">
        <v>1156</v>
      </c>
      <c r="M3549" s="55">
        <f t="shared" si="1251"/>
        <v>1.7533206831119557</v>
      </c>
      <c r="N3549" s="50">
        <v>0</v>
      </c>
      <c r="O3549" s="50" t="s">
        <v>253</v>
      </c>
      <c r="S3549" s="151">
        <f t="shared" si="1252"/>
        <v>5.7034632034632035E-2</v>
      </c>
      <c r="T3549" s="151">
        <f t="shared" si="1253"/>
        <v>2.8517316017316018E-2</v>
      </c>
      <c r="U3549" s="50">
        <v>1250</v>
      </c>
      <c r="V3549" s="393">
        <f t="shared" si="1254"/>
        <v>0.71022750000000001</v>
      </c>
      <c r="W3549" s="393">
        <f t="shared" si="1255"/>
        <v>0.77671423884512503</v>
      </c>
      <c r="X3549" s="53">
        <f t="shared" si="1256"/>
        <v>0.62262806637806645</v>
      </c>
      <c r="Y3549" s="53">
        <f t="shared" si="1257"/>
        <v>0.65901724637806636</v>
      </c>
      <c r="Z3549" s="53">
        <f t="shared" si="1258"/>
        <v>0.31131403318903322</v>
      </c>
      <c r="AA3549" s="53">
        <f t="shared" si="1259"/>
        <v>0.32950862318903318</v>
      </c>
      <c r="AB3549" s="50">
        <f t="shared" si="1260"/>
        <v>3761</v>
      </c>
      <c r="AC3549" s="50">
        <f t="shared" si="1261"/>
        <v>2018</v>
      </c>
      <c r="AD3549" s="50">
        <f t="shared" si="1262"/>
        <v>5</v>
      </c>
      <c r="AE3549" s="56">
        <f t="shared" si="1263"/>
        <v>201805</v>
      </c>
      <c r="AF3549" s="56">
        <f t="shared" si="1264"/>
        <v>19</v>
      </c>
      <c r="AG3549" s="58">
        <f t="shared" si="1265"/>
        <v>0</v>
      </c>
      <c r="AH3549" s="56">
        <f t="shared" si="1266"/>
        <v>7</v>
      </c>
      <c r="AI3549" s="53">
        <f t="shared" si="1267"/>
        <v>0.64082265637806635</v>
      </c>
      <c r="AJ3549" s="56">
        <f t="shared" si="1227"/>
        <v>35.959000000000003</v>
      </c>
    </row>
    <row r="3550" spans="1:36" ht="15.75" customHeight="1" x14ac:dyDescent="0.25">
      <c r="A3550" s="50">
        <v>3518</v>
      </c>
      <c r="B3550" s="51">
        <v>43229</v>
      </c>
      <c r="C3550" s="75">
        <f t="shared" si="1248"/>
        <v>43229</v>
      </c>
      <c r="D3550" s="50" t="s">
        <v>1223</v>
      </c>
      <c r="E3550" s="50">
        <v>3.1</v>
      </c>
      <c r="F3550" s="50">
        <v>0</v>
      </c>
      <c r="G3550" s="50">
        <v>39</v>
      </c>
      <c r="H3550" s="50">
        <v>27</v>
      </c>
      <c r="I3550" s="53">
        <f t="shared" si="1249"/>
        <v>2.7395833333333338E-2</v>
      </c>
      <c r="J3550" s="54">
        <f t="shared" si="1250"/>
        <v>8.8373655913978506E-3</v>
      </c>
      <c r="K3550" s="50" t="s">
        <v>2095</v>
      </c>
      <c r="L3550" s="50" t="s">
        <v>1814</v>
      </c>
      <c r="M3550" s="55">
        <f t="shared" si="1251"/>
        <v>4.714828897338406</v>
      </c>
      <c r="N3550" s="50">
        <v>153</v>
      </c>
      <c r="O3550" s="50" t="s">
        <v>255</v>
      </c>
      <c r="S3550" s="151">
        <f t="shared" si="1252"/>
        <v>0.23153897849462368</v>
      </c>
      <c r="T3550" s="151">
        <f t="shared" si="1253"/>
        <v>0.11576948924731184</v>
      </c>
      <c r="V3550" s="393">
        <f t="shared" si="1254"/>
        <v>0</v>
      </c>
      <c r="W3550" s="393">
        <f t="shared" si="1255"/>
        <v>0</v>
      </c>
      <c r="X3550" s="53">
        <f t="shared" si="1256"/>
        <v>0.23153897849462368</v>
      </c>
      <c r="Y3550" s="53">
        <f t="shared" si="1257"/>
        <v>0.2679281584946237</v>
      </c>
      <c r="Z3550" s="53">
        <f t="shared" si="1258"/>
        <v>0.11576948924731184</v>
      </c>
      <c r="AA3550" s="53">
        <f t="shared" si="1259"/>
        <v>0.13396407924731185</v>
      </c>
      <c r="AB3550" s="50">
        <f t="shared" si="1260"/>
        <v>3190</v>
      </c>
      <c r="AC3550" s="50">
        <f t="shared" si="1261"/>
        <v>2018</v>
      </c>
      <c r="AD3550" s="50">
        <f t="shared" si="1262"/>
        <v>5</v>
      </c>
      <c r="AE3550" s="56">
        <f t="shared" si="1263"/>
        <v>201805</v>
      </c>
      <c r="AF3550" s="56">
        <f t="shared" si="1264"/>
        <v>19</v>
      </c>
      <c r="AG3550" s="58">
        <f t="shared" si="1265"/>
        <v>1</v>
      </c>
      <c r="AH3550" s="56">
        <f t="shared" si="1266"/>
        <v>9</v>
      </c>
      <c r="AI3550" s="53">
        <f t="shared" si="1267"/>
        <v>0.24973356849462369</v>
      </c>
      <c r="AJ3550" s="56">
        <f t="shared" si="1227"/>
        <v>13.236999999999998</v>
      </c>
    </row>
    <row r="3551" spans="1:36" x14ac:dyDescent="0.25">
      <c r="A3551" s="50">
        <v>3519</v>
      </c>
      <c r="B3551" s="51">
        <v>43230</v>
      </c>
      <c r="C3551" s="75">
        <f t="shared" si="1248"/>
        <v>43230</v>
      </c>
      <c r="D3551" s="50" t="s">
        <v>1223</v>
      </c>
      <c r="E3551" s="50">
        <v>3.1</v>
      </c>
      <c r="F3551" s="50">
        <v>0</v>
      </c>
      <c r="G3551" s="50">
        <v>38</v>
      </c>
      <c r="H3551" s="50">
        <v>37</v>
      </c>
      <c r="I3551" s="53">
        <f t="shared" si="1249"/>
        <v>2.6817129629629632E-2</v>
      </c>
      <c r="J3551" s="54">
        <f t="shared" si="1250"/>
        <v>8.6506869772998811E-3</v>
      </c>
      <c r="K3551" s="50" t="s">
        <v>2095</v>
      </c>
      <c r="L3551" s="50" t="s">
        <v>1814</v>
      </c>
      <c r="M3551" s="55">
        <f t="shared" si="1251"/>
        <v>4.8165731549417385</v>
      </c>
      <c r="N3551" s="50">
        <v>154</v>
      </c>
      <c r="O3551" s="50" t="s">
        <v>1955</v>
      </c>
      <c r="S3551" s="151">
        <f t="shared" si="1252"/>
        <v>0.22664799880525688</v>
      </c>
      <c r="T3551" s="151">
        <f t="shared" si="1253"/>
        <v>0.11332399940262844</v>
      </c>
      <c r="V3551" s="393">
        <f t="shared" si="1254"/>
        <v>0</v>
      </c>
      <c r="W3551" s="393">
        <f t="shared" si="1255"/>
        <v>0</v>
      </c>
      <c r="X3551" s="53">
        <f t="shared" si="1256"/>
        <v>0.22664799880525688</v>
      </c>
      <c r="Y3551" s="53">
        <f t="shared" si="1257"/>
        <v>0.2630371788052569</v>
      </c>
      <c r="Z3551" s="53">
        <f t="shared" si="1258"/>
        <v>0.11332399940262844</v>
      </c>
      <c r="AA3551" s="53">
        <f t="shared" si="1259"/>
        <v>0.13151858940262845</v>
      </c>
      <c r="AB3551" s="50">
        <f t="shared" si="1260"/>
        <v>3137</v>
      </c>
      <c r="AC3551" s="50">
        <f t="shared" si="1261"/>
        <v>2018</v>
      </c>
      <c r="AD3551" s="50">
        <f t="shared" si="1262"/>
        <v>5</v>
      </c>
      <c r="AE3551" s="56">
        <f t="shared" si="1263"/>
        <v>201805</v>
      </c>
      <c r="AF3551" s="56">
        <f t="shared" si="1264"/>
        <v>19</v>
      </c>
      <c r="AG3551" s="58">
        <f t="shared" si="1265"/>
        <v>0</v>
      </c>
      <c r="AH3551" s="56">
        <f t="shared" si="1266"/>
        <v>10</v>
      </c>
      <c r="AI3551" s="53">
        <f t="shared" si="1267"/>
        <v>0.24484258880525689</v>
      </c>
      <c r="AJ3551" s="56">
        <f t="shared" si="1227"/>
        <v>13.236999999999998</v>
      </c>
    </row>
    <row r="3552" spans="1:36" x14ac:dyDescent="0.25">
      <c r="A3552" s="50">
        <v>3520</v>
      </c>
      <c r="B3552" s="51">
        <v>43231</v>
      </c>
      <c r="C3552" s="75">
        <f t="shared" si="1248"/>
        <v>43231</v>
      </c>
      <c r="D3552" s="50" t="s">
        <v>1224</v>
      </c>
      <c r="E3552" s="50">
        <v>26.75</v>
      </c>
      <c r="F3552" s="50">
        <v>1</v>
      </c>
      <c r="G3552" s="50">
        <v>51</v>
      </c>
      <c r="H3552" s="50">
        <v>6</v>
      </c>
      <c r="I3552" s="53">
        <f t="shared" si="1249"/>
        <v>7.7152777777777778E-2</v>
      </c>
      <c r="J3552" s="54">
        <f t="shared" si="1250"/>
        <v>2.8842159916926272E-3</v>
      </c>
      <c r="K3552" s="50" t="s">
        <v>1340</v>
      </c>
      <c r="L3552" s="50" t="s">
        <v>315</v>
      </c>
      <c r="M3552" s="55">
        <f t="shared" si="1251"/>
        <v>14.446444644464458</v>
      </c>
      <c r="N3552" s="50">
        <v>131</v>
      </c>
      <c r="O3552" s="50" t="s">
        <v>255</v>
      </c>
      <c r="R3552" s="50" t="s">
        <v>2104</v>
      </c>
      <c r="S3552" s="151">
        <f t="shared" si="1252"/>
        <v>0.32303219106957426</v>
      </c>
      <c r="T3552" s="151">
        <f t="shared" si="1253"/>
        <v>0.16151609553478713</v>
      </c>
      <c r="V3552" s="393">
        <f t="shared" si="1254"/>
        <v>0</v>
      </c>
      <c r="W3552" s="393">
        <f t="shared" si="1255"/>
        <v>0</v>
      </c>
      <c r="X3552" s="53">
        <f t="shared" si="1256"/>
        <v>7.5566458982346832E-2</v>
      </c>
      <c r="Y3552" s="53">
        <f t="shared" si="1257"/>
        <v>0.11195563898234684</v>
      </c>
      <c r="Z3552" s="53">
        <f t="shared" si="1258"/>
        <v>3.7783229491173416E-2</v>
      </c>
      <c r="AA3552" s="53">
        <f t="shared" si="1259"/>
        <v>5.5977819491173419E-2</v>
      </c>
      <c r="AB3552" s="50">
        <f t="shared" si="1260"/>
        <v>684</v>
      </c>
      <c r="AC3552" s="50">
        <f t="shared" si="1261"/>
        <v>2018</v>
      </c>
      <c r="AD3552" s="50">
        <f t="shared" si="1262"/>
        <v>5</v>
      </c>
      <c r="AE3552" s="56">
        <f t="shared" si="1263"/>
        <v>201805</v>
      </c>
      <c r="AF3552" s="56">
        <f t="shared" si="1264"/>
        <v>19</v>
      </c>
      <c r="AG3552" s="58">
        <f t="shared" si="1265"/>
        <v>0</v>
      </c>
      <c r="AH3552" s="56">
        <f t="shared" si="1266"/>
        <v>11</v>
      </c>
      <c r="AI3552" s="53">
        <f t="shared" si="1267"/>
        <v>9.3761048982346828E-2</v>
      </c>
      <c r="AJ3552" s="56">
        <f t="shared" si="1227"/>
        <v>26.75</v>
      </c>
    </row>
    <row r="3553" spans="1:36" ht="15.75" customHeight="1" x14ac:dyDescent="0.3">
      <c r="A3553" s="50">
        <v>3521</v>
      </c>
      <c r="B3553" s="51">
        <v>43232</v>
      </c>
      <c r="C3553" s="75">
        <f t="shared" si="1248"/>
        <v>43232</v>
      </c>
      <c r="D3553" s="50" t="s">
        <v>1223</v>
      </c>
      <c r="E3553" s="50">
        <v>5.75</v>
      </c>
      <c r="F3553" s="50">
        <v>1</v>
      </c>
      <c r="G3553" s="50">
        <v>0</v>
      </c>
      <c r="H3553" s="50">
        <v>0</v>
      </c>
      <c r="I3553" s="53">
        <f t="shared" si="1249"/>
        <v>4.1666666666666664E-2</v>
      </c>
      <c r="J3553" s="54">
        <f t="shared" si="1250"/>
        <v>7.2463768115942021E-3</v>
      </c>
      <c r="K3553" s="50" t="s">
        <v>2095</v>
      </c>
      <c r="L3553" s="50" t="s">
        <v>17</v>
      </c>
      <c r="M3553" s="55">
        <f t="shared" si="1251"/>
        <v>5.7500000000000053</v>
      </c>
      <c r="N3553" s="50">
        <v>141</v>
      </c>
      <c r="O3553" s="50" t="s">
        <v>253</v>
      </c>
      <c r="R3553" s="146" t="s">
        <v>2105</v>
      </c>
      <c r="S3553" s="151">
        <f t="shared" si="1252"/>
        <v>0.18985507246376809</v>
      </c>
      <c r="T3553" s="151">
        <f t="shared" si="1253"/>
        <v>9.4927536231884047E-2</v>
      </c>
      <c r="V3553" s="393">
        <f t="shared" si="1254"/>
        <v>0</v>
      </c>
      <c r="W3553" s="393">
        <f t="shared" si="1255"/>
        <v>0</v>
      </c>
      <c r="X3553" s="53">
        <f t="shared" si="1256"/>
        <v>0.18985507246376809</v>
      </c>
      <c r="Y3553" s="53">
        <f t="shared" si="1257"/>
        <v>0.22624425246376809</v>
      </c>
      <c r="Z3553" s="53">
        <f t="shared" si="1258"/>
        <v>9.4927536231884047E-2</v>
      </c>
      <c r="AA3553" s="53">
        <f t="shared" si="1259"/>
        <v>0.11312212623188404</v>
      </c>
      <c r="AB3553" s="50">
        <f t="shared" si="1260"/>
        <v>2100</v>
      </c>
      <c r="AC3553" s="50">
        <f t="shared" si="1261"/>
        <v>2018</v>
      </c>
      <c r="AD3553" s="50">
        <f t="shared" si="1262"/>
        <v>5</v>
      </c>
      <c r="AE3553" s="56">
        <f t="shared" si="1263"/>
        <v>201805</v>
      </c>
      <c r="AF3553" s="56">
        <f t="shared" si="1264"/>
        <v>19</v>
      </c>
      <c r="AG3553" s="58">
        <f t="shared" si="1265"/>
        <v>0</v>
      </c>
      <c r="AH3553" s="56">
        <f t="shared" si="1266"/>
        <v>12</v>
      </c>
      <c r="AI3553" s="53">
        <f t="shared" si="1267"/>
        <v>0.2080496624637681</v>
      </c>
      <c r="AJ3553" s="56">
        <f t="shared" si="1227"/>
        <v>24.552499999999998</v>
      </c>
    </row>
    <row r="3554" spans="1:36" ht="15.75" customHeight="1" x14ac:dyDescent="0.25">
      <c r="A3554" s="50">
        <v>3522</v>
      </c>
      <c r="B3554" s="51">
        <v>43235</v>
      </c>
      <c r="C3554" s="75">
        <f t="shared" si="1248"/>
        <v>43235</v>
      </c>
      <c r="D3554" s="50" t="s">
        <v>1223</v>
      </c>
      <c r="E3554" s="50">
        <v>3.1</v>
      </c>
      <c r="F3554" s="50">
        <v>0</v>
      </c>
      <c r="G3554" s="50">
        <v>35</v>
      </c>
      <c r="H3554" s="50">
        <v>23</v>
      </c>
      <c r="I3554" s="53">
        <f t="shared" si="1249"/>
        <v>2.4571759259259262E-2</v>
      </c>
      <c r="J3554" s="54">
        <f t="shared" si="1250"/>
        <v>7.9263739545997625E-3</v>
      </c>
      <c r="K3554" s="50" t="s">
        <v>2095</v>
      </c>
      <c r="L3554" s="50" t="s">
        <v>1858</v>
      </c>
      <c r="M3554" s="55">
        <f t="shared" si="1251"/>
        <v>5.2567121997173842</v>
      </c>
      <c r="N3554" s="50">
        <v>152</v>
      </c>
      <c r="O3554" s="50" t="s">
        <v>1457</v>
      </c>
      <c r="S3554" s="151">
        <f t="shared" si="1252"/>
        <v>0.20767099761051377</v>
      </c>
      <c r="T3554" s="151">
        <f t="shared" si="1253"/>
        <v>0.10383549880525689</v>
      </c>
      <c r="V3554" s="393">
        <f t="shared" si="1254"/>
        <v>0</v>
      </c>
      <c r="W3554" s="393">
        <f t="shared" si="1255"/>
        <v>0</v>
      </c>
      <c r="X3554" s="53">
        <f t="shared" si="1256"/>
        <v>0.20767099761051377</v>
      </c>
      <c r="Y3554" s="53">
        <f t="shared" si="1257"/>
        <v>0.24406017761051377</v>
      </c>
      <c r="Z3554" s="53">
        <f t="shared" si="1258"/>
        <v>0.10383549880525689</v>
      </c>
      <c r="AA3554" s="53">
        <f t="shared" si="1259"/>
        <v>0.12203008880525688</v>
      </c>
      <c r="AB3554" s="50">
        <f t="shared" si="1260"/>
        <v>2757</v>
      </c>
      <c r="AC3554" s="50">
        <f t="shared" si="1261"/>
        <v>2018</v>
      </c>
      <c r="AD3554" s="50">
        <f t="shared" si="1262"/>
        <v>5</v>
      </c>
      <c r="AE3554" s="56">
        <f t="shared" si="1263"/>
        <v>201805</v>
      </c>
      <c r="AF3554" s="56">
        <f t="shared" si="1264"/>
        <v>20</v>
      </c>
      <c r="AG3554" s="58">
        <f t="shared" si="1265"/>
        <v>2</v>
      </c>
      <c r="AH3554" s="56">
        <f t="shared" si="1266"/>
        <v>15</v>
      </c>
      <c r="AI3554" s="53">
        <f t="shared" si="1267"/>
        <v>0.22586558761051378</v>
      </c>
      <c r="AJ3554" s="56">
        <f t="shared" si="1227"/>
        <v>13.236999999999998</v>
      </c>
    </row>
    <row r="3555" spans="1:36" ht="15.75" customHeight="1" x14ac:dyDescent="0.25">
      <c r="A3555" s="50">
        <v>3523</v>
      </c>
      <c r="B3555" s="51">
        <v>43236</v>
      </c>
      <c r="C3555" s="75">
        <f t="shared" si="1248"/>
        <v>43236</v>
      </c>
      <c r="D3555" s="50" t="s">
        <v>1223</v>
      </c>
      <c r="E3555" s="50">
        <v>2.2999999999999998</v>
      </c>
      <c r="F3555" s="50">
        <v>0</v>
      </c>
      <c r="G3555" s="50">
        <v>30</v>
      </c>
      <c r="H3555" s="50">
        <v>57</v>
      </c>
      <c r="I3555" s="53">
        <f t="shared" si="1249"/>
        <v>2.1493055555555557E-2</v>
      </c>
      <c r="J3555" s="54">
        <f t="shared" si="1250"/>
        <v>9.3448067632850261E-3</v>
      </c>
      <c r="K3555" s="50" t="s">
        <v>2095</v>
      </c>
      <c r="L3555" s="50" t="s">
        <v>315</v>
      </c>
      <c r="M3555" s="55">
        <f t="shared" si="1251"/>
        <v>4.458804523424881</v>
      </c>
      <c r="N3555" s="50">
        <v>0</v>
      </c>
      <c r="O3555" s="50" t="s">
        <v>201</v>
      </c>
      <c r="R3555" s="50" t="s">
        <v>2106</v>
      </c>
      <c r="S3555" s="151">
        <f t="shared" si="1252"/>
        <v>0.24483393719806767</v>
      </c>
      <c r="T3555" s="151">
        <f t="shared" si="1253"/>
        <v>0.12241696859903384</v>
      </c>
      <c r="V3555" s="393">
        <f t="shared" si="1254"/>
        <v>0</v>
      </c>
      <c r="W3555" s="393">
        <f t="shared" si="1255"/>
        <v>0</v>
      </c>
      <c r="X3555" s="53">
        <f t="shared" si="1256"/>
        <v>0.24483393719806767</v>
      </c>
      <c r="Y3555" s="53">
        <f t="shared" si="1257"/>
        <v>0.2812231171980677</v>
      </c>
      <c r="Z3555" s="53">
        <f t="shared" si="1258"/>
        <v>0.12241696859903384</v>
      </c>
      <c r="AA3555" s="53">
        <f t="shared" si="1259"/>
        <v>0.14061155859903385</v>
      </c>
      <c r="AB3555" s="50">
        <f t="shared" si="1260"/>
        <v>3290</v>
      </c>
      <c r="AC3555" s="50">
        <f t="shared" si="1261"/>
        <v>2018</v>
      </c>
      <c r="AD3555" s="50">
        <f t="shared" si="1262"/>
        <v>5</v>
      </c>
      <c r="AE3555" s="56">
        <f t="shared" si="1263"/>
        <v>201805</v>
      </c>
      <c r="AF3555" s="56">
        <f t="shared" si="1264"/>
        <v>20</v>
      </c>
      <c r="AG3555" s="58">
        <f t="shared" si="1265"/>
        <v>0</v>
      </c>
      <c r="AH3555" s="56">
        <f t="shared" si="1266"/>
        <v>16</v>
      </c>
      <c r="AI3555" s="53">
        <f t="shared" si="1267"/>
        <v>0.26302852719806769</v>
      </c>
      <c r="AJ3555" s="56">
        <f t="shared" si="1227"/>
        <v>9.820999999999998</v>
      </c>
    </row>
    <row r="3556" spans="1:36" x14ac:dyDescent="0.25">
      <c r="A3556" s="50">
        <v>3524</v>
      </c>
      <c r="B3556" s="51">
        <v>43237</v>
      </c>
      <c r="C3556" s="75">
        <f t="shared" si="1248"/>
        <v>43237</v>
      </c>
      <c r="D3556" s="50" t="s">
        <v>1223</v>
      </c>
      <c r="E3556" s="50">
        <v>3.11</v>
      </c>
      <c r="F3556" s="50">
        <v>0</v>
      </c>
      <c r="G3556" s="50">
        <v>38</v>
      </c>
      <c r="H3556" s="50">
        <v>55</v>
      </c>
      <c r="I3556" s="53">
        <f t="shared" si="1249"/>
        <v>2.7025462962962959E-2</v>
      </c>
      <c r="J3556" s="54">
        <f t="shared" si="1250"/>
        <v>8.6898594736215303E-3</v>
      </c>
      <c r="K3556" s="50" t="s">
        <v>2095</v>
      </c>
      <c r="L3556" s="50" t="s">
        <v>315</v>
      </c>
      <c r="M3556" s="55">
        <f t="shared" si="1251"/>
        <v>4.794860813704501</v>
      </c>
      <c r="N3556" s="50">
        <v>154</v>
      </c>
      <c r="O3556" s="50" t="s">
        <v>255</v>
      </c>
      <c r="S3556" s="151">
        <f t="shared" si="1252"/>
        <v>0.22767431820888409</v>
      </c>
      <c r="T3556" s="151">
        <f t="shared" si="1253"/>
        <v>0.11383715910444205</v>
      </c>
      <c r="V3556" s="393">
        <f t="shared" si="1254"/>
        <v>0</v>
      </c>
      <c r="W3556" s="393">
        <f t="shared" si="1255"/>
        <v>0</v>
      </c>
      <c r="X3556" s="53">
        <f t="shared" si="1256"/>
        <v>0.22767431820888409</v>
      </c>
      <c r="Y3556" s="53">
        <f t="shared" si="1257"/>
        <v>0.26406349820888408</v>
      </c>
      <c r="Z3556" s="53">
        <f t="shared" si="1258"/>
        <v>0.11383715910444205</v>
      </c>
      <c r="AA3556" s="53">
        <f t="shared" si="1259"/>
        <v>0.13203174910444204</v>
      </c>
      <c r="AB3556" s="50">
        <f t="shared" si="1260"/>
        <v>3156</v>
      </c>
      <c r="AC3556" s="50">
        <f t="shared" si="1261"/>
        <v>2018</v>
      </c>
      <c r="AD3556" s="50">
        <f t="shared" si="1262"/>
        <v>5</v>
      </c>
      <c r="AE3556" s="56">
        <f t="shared" si="1263"/>
        <v>201805</v>
      </c>
      <c r="AF3556" s="56">
        <f t="shared" si="1264"/>
        <v>20</v>
      </c>
      <c r="AG3556" s="58">
        <f t="shared" si="1265"/>
        <v>0</v>
      </c>
      <c r="AH3556" s="56">
        <f t="shared" si="1266"/>
        <v>17</v>
      </c>
      <c r="AI3556" s="53">
        <f t="shared" si="1267"/>
        <v>0.24586890820888407</v>
      </c>
      <c r="AJ3556" s="56">
        <f t="shared" si="1227"/>
        <v>13.279699999999998</v>
      </c>
    </row>
    <row r="3557" spans="1:36" x14ac:dyDescent="0.25">
      <c r="A3557" s="50">
        <v>3525</v>
      </c>
      <c r="B3557" s="51">
        <v>43238</v>
      </c>
      <c r="C3557" s="75">
        <f t="shared" si="1248"/>
        <v>43238</v>
      </c>
      <c r="D3557" s="50" t="s">
        <v>1223</v>
      </c>
      <c r="E3557" s="50">
        <v>6.5</v>
      </c>
      <c r="F3557" s="50">
        <v>1</v>
      </c>
      <c r="G3557" s="50">
        <v>18</v>
      </c>
      <c r="H3557" s="50">
        <v>42</v>
      </c>
      <c r="I3557" s="53">
        <f t="shared" si="1249"/>
        <v>5.4652777777777772E-2</v>
      </c>
      <c r="J3557" s="54">
        <f t="shared" si="1250"/>
        <v>8.4081196581196581E-3</v>
      </c>
      <c r="K3557" s="50" t="s">
        <v>2095</v>
      </c>
      <c r="L3557" s="50" t="s">
        <v>2107</v>
      </c>
      <c r="M3557" s="55">
        <f t="shared" si="1251"/>
        <v>4.9555273189326599</v>
      </c>
      <c r="N3557" s="50">
        <v>151</v>
      </c>
      <c r="O3557" s="50" t="s">
        <v>255</v>
      </c>
      <c r="R3557" s="50" t="s">
        <v>2108</v>
      </c>
      <c r="S3557" s="151">
        <f t="shared" si="1252"/>
        <v>0.22029273504273503</v>
      </c>
      <c r="T3557" s="151">
        <f t="shared" si="1253"/>
        <v>0.11014636752136751</v>
      </c>
      <c r="V3557" s="393">
        <f t="shared" si="1254"/>
        <v>0</v>
      </c>
      <c r="W3557" s="393">
        <f t="shared" si="1255"/>
        <v>0</v>
      </c>
      <c r="X3557" s="53">
        <f t="shared" si="1256"/>
        <v>0.22029273504273503</v>
      </c>
      <c r="Y3557" s="53">
        <f t="shared" si="1257"/>
        <v>0.25668191504273502</v>
      </c>
      <c r="Z3557" s="53">
        <f t="shared" si="1258"/>
        <v>0.11014636752136751</v>
      </c>
      <c r="AA3557" s="53">
        <f t="shared" si="1259"/>
        <v>0.12834095752136751</v>
      </c>
      <c r="AB3557" s="50">
        <f t="shared" si="1260"/>
        <v>3053</v>
      </c>
      <c r="AC3557" s="50">
        <f t="shared" si="1261"/>
        <v>2018</v>
      </c>
      <c r="AD3557" s="50">
        <f t="shared" si="1262"/>
        <v>5</v>
      </c>
      <c r="AE3557" s="56">
        <f t="shared" si="1263"/>
        <v>201805</v>
      </c>
      <c r="AF3557" s="56">
        <f t="shared" si="1264"/>
        <v>20</v>
      </c>
      <c r="AG3557" s="58">
        <f t="shared" si="1265"/>
        <v>0</v>
      </c>
      <c r="AH3557" s="56">
        <f t="shared" si="1266"/>
        <v>18</v>
      </c>
      <c r="AI3557" s="53">
        <f t="shared" si="1267"/>
        <v>0.23848732504273501</v>
      </c>
      <c r="AJ3557" s="56">
        <f t="shared" si="1227"/>
        <v>27.754999999999995</v>
      </c>
    </row>
    <row r="3558" spans="1:36" ht="15.75" customHeight="1" x14ac:dyDescent="0.25">
      <c r="A3558" s="50">
        <v>3526</v>
      </c>
      <c r="B3558" s="51">
        <v>43237</v>
      </c>
      <c r="C3558" s="75">
        <f t="shared" si="1248"/>
        <v>43237</v>
      </c>
      <c r="D3558" s="50" t="s">
        <v>1224</v>
      </c>
      <c r="E3558" s="50">
        <v>10</v>
      </c>
      <c r="F3558" s="50">
        <v>0</v>
      </c>
      <c r="G3558" s="50">
        <v>28</v>
      </c>
      <c r="H3558" s="50">
        <v>30</v>
      </c>
      <c r="I3558" s="53">
        <f t="shared" si="1249"/>
        <v>1.9791666666666666E-2</v>
      </c>
      <c r="J3558" s="54">
        <f t="shared" si="1250"/>
        <v>1.9791666666666664E-3</v>
      </c>
      <c r="K3558" s="50" t="s">
        <v>921</v>
      </c>
      <c r="L3558" s="50" t="s">
        <v>1132</v>
      </c>
      <c r="M3558" s="55">
        <f t="shared" si="1251"/>
        <v>21.052631578947388</v>
      </c>
      <c r="N3558" s="50">
        <v>0</v>
      </c>
      <c r="O3558" s="50" t="s">
        <v>253</v>
      </c>
      <c r="S3558" s="151">
        <f t="shared" si="1252"/>
        <v>0.22166666666666662</v>
      </c>
      <c r="T3558" s="151">
        <f t="shared" si="1253"/>
        <v>0.11083333333333331</v>
      </c>
      <c r="V3558" s="393">
        <f t="shared" si="1254"/>
        <v>0</v>
      </c>
      <c r="W3558" s="393">
        <f t="shared" si="1255"/>
        <v>0</v>
      </c>
      <c r="X3558" s="53">
        <f t="shared" si="1256"/>
        <v>5.185416666666666E-2</v>
      </c>
      <c r="Y3558" s="53">
        <f t="shared" si="1257"/>
        <v>8.8243346666666667E-2</v>
      </c>
      <c r="Z3558" s="53">
        <f t="shared" si="1258"/>
        <v>2.592708333333333E-2</v>
      </c>
      <c r="AA3558" s="53">
        <f t="shared" si="1259"/>
        <v>4.4121673333333333E-2</v>
      </c>
      <c r="AB3558" s="50">
        <f t="shared" si="1260"/>
        <v>168</v>
      </c>
      <c r="AC3558" s="50">
        <f t="shared" si="1261"/>
        <v>2018</v>
      </c>
      <c r="AD3558" s="50">
        <f t="shared" si="1262"/>
        <v>5</v>
      </c>
      <c r="AE3558" s="56">
        <f t="shared" si="1263"/>
        <v>201805</v>
      </c>
      <c r="AF3558" s="56">
        <f t="shared" si="1264"/>
        <v>20</v>
      </c>
      <c r="AG3558" s="58">
        <f t="shared" si="1265"/>
        <v>0</v>
      </c>
      <c r="AH3558" s="56">
        <f t="shared" si="1266"/>
        <v>17</v>
      </c>
      <c r="AI3558" s="53">
        <f t="shared" si="1267"/>
        <v>7.0048756666666656E-2</v>
      </c>
      <c r="AJ3558" s="56">
        <f t="shared" si="1227"/>
        <v>10</v>
      </c>
    </row>
    <row r="3559" spans="1:36" ht="15.75" customHeight="1" x14ac:dyDescent="0.25">
      <c r="A3559" s="50">
        <v>3527</v>
      </c>
      <c r="B3559" s="51">
        <v>43240</v>
      </c>
      <c r="C3559" s="75">
        <f t="shared" ref="C3559:C3576" si="1268">B3559</f>
        <v>43240</v>
      </c>
      <c r="D3559" s="50" t="s">
        <v>1223</v>
      </c>
      <c r="E3559" s="50">
        <v>8</v>
      </c>
      <c r="F3559" s="50">
        <v>1</v>
      </c>
      <c r="G3559" s="50">
        <v>57</v>
      </c>
      <c r="H3559" s="50">
        <v>1</v>
      </c>
      <c r="I3559" s="53">
        <f t="shared" ref="I3559:I3576" si="1269">IF(E3559&gt;0,TIME(F3559,G3559,H3559),"")</f>
        <v>8.1261574074074069E-2</v>
      </c>
      <c r="J3559" s="54">
        <f t="shared" ref="J3559:J3576" si="1270">IF(E3559&gt;0,TIME(F3559,G3559,H3559)/E3559,"")</f>
        <v>1.0157696759259259E-2</v>
      </c>
      <c r="K3559" s="50" t="s">
        <v>2095</v>
      </c>
      <c r="L3559" s="50" t="s">
        <v>2109</v>
      </c>
      <c r="M3559" s="55">
        <f t="shared" ref="M3559:M3576" si="1271">IF(D3559&gt;0,0.0416666666666667/J3559,"")</f>
        <v>4.1019797749608351</v>
      </c>
      <c r="N3559" s="50">
        <v>132</v>
      </c>
      <c r="O3559" s="50" t="s">
        <v>201</v>
      </c>
      <c r="R3559" s="50" t="s">
        <v>2110</v>
      </c>
      <c r="S3559" s="151">
        <f t="shared" ref="S3559:S3576" si="1272">IF("1-Swim"=D3559,J3559*2.4,IF("2-Bike"=D3559,J3559*112,IF("3-Run"=D3559,J3559*26.2,0)))</f>
        <v>0.26613165509259257</v>
      </c>
      <c r="T3559" s="151">
        <f t="shared" ref="T3559:T3576" si="1273">S3559/2</f>
        <v>0.13306582754629628</v>
      </c>
      <c r="V3559" s="393">
        <f t="shared" ref="V3559:V3576" si="1274">U3559*0.000568182</f>
        <v>0</v>
      </c>
      <c r="W3559" s="393">
        <f t="shared" ref="W3559:W3576" si="1275">U3559*0.0006213713910761</f>
        <v>0</v>
      </c>
      <c r="X3559" s="53">
        <f t="shared" ref="X3559:X3576" si="1276">J3559*26.2</f>
        <v>0.26613165509259257</v>
      </c>
      <c r="Y3559" s="53">
        <f t="shared" ref="Y3559:Y3576" si="1277">(J3559+0.0013889)*26.2</f>
        <v>0.30252083509259259</v>
      </c>
      <c r="Z3559" s="53">
        <f t="shared" ref="Z3559:Z3576" si="1278">X3559/2</f>
        <v>0.13306582754629628</v>
      </c>
      <c r="AA3559" s="53">
        <f t="shared" ref="AA3559:AA3576" si="1279">Y3559/2</f>
        <v>0.15126041754629629</v>
      </c>
      <c r="AB3559" s="50">
        <f t="shared" ref="AB3559:AB3576" si="1280">RANK(J3559,J:J,1)</f>
        <v>3405</v>
      </c>
      <c r="AC3559" s="50">
        <f t="shared" ref="AC3559:AC3576" si="1281">YEAR(B3559)</f>
        <v>2018</v>
      </c>
      <c r="AD3559" s="50">
        <f t="shared" ref="AD3559:AD3576" si="1282">MONTH(B3559)</f>
        <v>5</v>
      </c>
      <c r="AE3559" s="56">
        <f t="shared" ref="AE3559:AE3576" si="1283">AC3559*100+AD3559</f>
        <v>201805</v>
      </c>
      <c r="AF3559" s="56">
        <f t="shared" ref="AF3559:AF3576" si="1284">WEEKNUM(B3559,1)</f>
        <v>21</v>
      </c>
      <c r="AG3559" s="58">
        <f t="shared" ref="AG3559:AG3576" si="1285">IF(ISBLANK(B3559)," ",MAX(B3559-B3558-1,0))</f>
        <v>2</v>
      </c>
      <c r="AH3559" s="56">
        <f t="shared" ref="AH3559:AH3576" si="1286">DAY(B3559)</f>
        <v>20</v>
      </c>
      <c r="AI3559" s="53">
        <f t="shared" ref="AI3559:AI3576" si="1287">Z3559+AA3559</f>
        <v>0.28432624509259258</v>
      </c>
      <c r="AJ3559" s="56">
        <f t="shared" si="1227"/>
        <v>34.159999999999997</v>
      </c>
    </row>
    <row r="3560" spans="1:36" x14ac:dyDescent="0.25">
      <c r="A3560" s="50">
        <v>3528</v>
      </c>
      <c r="B3560" s="51">
        <v>43242</v>
      </c>
      <c r="C3560" s="75">
        <f t="shared" si="1268"/>
        <v>43242</v>
      </c>
      <c r="D3560" s="50" t="s">
        <v>1223</v>
      </c>
      <c r="E3560" s="50">
        <v>3.15</v>
      </c>
      <c r="F3560" s="50">
        <v>0</v>
      </c>
      <c r="G3560" s="50">
        <v>33</v>
      </c>
      <c r="H3560" s="50">
        <v>33</v>
      </c>
      <c r="I3560" s="53">
        <f t="shared" si="1269"/>
        <v>2.3298611111111107E-2</v>
      </c>
      <c r="J3560" s="54">
        <f t="shared" si="1270"/>
        <v>7.3963844797178121E-3</v>
      </c>
      <c r="K3560" s="50" t="s">
        <v>2095</v>
      </c>
      <c r="L3560" s="50" t="s">
        <v>1858</v>
      </c>
      <c r="M3560" s="55">
        <f t="shared" si="1271"/>
        <v>5.6333830104321958</v>
      </c>
      <c r="N3560" s="50">
        <v>149</v>
      </c>
      <c r="O3560" s="50" t="s">
        <v>255</v>
      </c>
      <c r="R3560" s="50" t="s">
        <v>2111</v>
      </c>
      <c r="S3560" s="151">
        <f t="shared" si="1272"/>
        <v>0.19378527336860668</v>
      </c>
      <c r="T3560" s="151">
        <f t="shared" si="1273"/>
        <v>9.689263668430334E-2</v>
      </c>
      <c r="V3560" s="393">
        <f t="shared" si="1274"/>
        <v>0</v>
      </c>
      <c r="W3560" s="393">
        <f t="shared" si="1275"/>
        <v>0</v>
      </c>
      <c r="X3560" s="53">
        <f t="shared" si="1276"/>
        <v>0.19378527336860668</v>
      </c>
      <c r="Y3560" s="53">
        <f t="shared" si="1277"/>
        <v>0.23017445336860665</v>
      </c>
      <c r="Z3560" s="53">
        <f t="shared" si="1278"/>
        <v>9.689263668430334E-2</v>
      </c>
      <c r="AA3560" s="53">
        <f t="shared" si="1279"/>
        <v>0.11508722668430332</v>
      </c>
      <c r="AB3560" s="50">
        <f t="shared" si="1280"/>
        <v>2261</v>
      </c>
      <c r="AC3560" s="50">
        <f t="shared" si="1281"/>
        <v>2018</v>
      </c>
      <c r="AD3560" s="50">
        <f t="shared" si="1282"/>
        <v>5</v>
      </c>
      <c r="AE3560" s="56">
        <f t="shared" si="1283"/>
        <v>201805</v>
      </c>
      <c r="AF3560" s="56">
        <f t="shared" si="1284"/>
        <v>21</v>
      </c>
      <c r="AG3560" s="58">
        <f t="shared" si="1285"/>
        <v>1</v>
      </c>
      <c r="AH3560" s="56">
        <f t="shared" si="1286"/>
        <v>22</v>
      </c>
      <c r="AI3560" s="53">
        <f t="shared" si="1287"/>
        <v>0.21197986336860666</v>
      </c>
      <c r="AJ3560" s="56">
        <f t="shared" si="1227"/>
        <v>13.450499999999998</v>
      </c>
    </row>
    <row r="3561" spans="1:36" x14ac:dyDescent="0.25">
      <c r="A3561" s="50">
        <v>3529</v>
      </c>
      <c r="B3561" s="51">
        <v>43243</v>
      </c>
      <c r="C3561" s="75">
        <f t="shared" si="1268"/>
        <v>43243</v>
      </c>
      <c r="D3561" s="50" t="s">
        <v>1223</v>
      </c>
      <c r="E3561" s="50">
        <v>3.25</v>
      </c>
      <c r="F3561" s="50">
        <v>0</v>
      </c>
      <c r="G3561" s="50">
        <v>31</v>
      </c>
      <c r="H3561" s="50">
        <v>53</v>
      </c>
      <c r="I3561" s="53">
        <f t="shared" si="1269"/>
        <v>2.2141203703703705E-2</v>
      </c>
      <c r="J3561" s="54">
        <f t="shared" si="1270"/>
        <v>6.8126780626780632E-3</v>
      </c>
      <c r="K3561" s="50" t="s">
        <v>1997</v>
      </c>
      <c r="L3561" s="50" t="s">
        <v>1357</v>
      </c>
      <c r="M3561" s="55">
        <f t="shared" si="1271"/>
        <v>6.116048092002095</v>
      </c>
      <c r="N3561" s="50">
        <v>147</v>
      </c>
      <c r="O3561" s="50" t="s">
        <v>255</v>
      </c>
      <c r="R3561" s="50" t="s">
        <v>2112</v>
      </c>
      <c r="S3561" s="151">
        <f t="shared" si="1272"/>
        <v>0.17849216524216524</v>
      </c>
      <c r="T3561" s="151">
        <f t="shared" si="1273"/>
        <v>8.924608262108262E-2</v>
      </c>
      <c r="V3561" s="393">
        <f t="shared" si="1274"/>
        <v>0</v>
      </c>
      <c r="W3561" s="393">
        <f t="shared" si="1275"/>
        <v>0</v>
      </c>
      <c r="X3561" s="53">
        <f t="shared" si="1276"/>
        <v>0.17849216524216524</v>
      </c>
      <c r="Y3561" s="53">
        <f t="shared" si="1277"/>
        <v>0.21488134524216526</v>
      </c>
      <c r="Z3561" s="53">
        <f t="shared" si="1278"/>
        <v>8.924608262108262E-2</v>
      </c>
      <c r="AA3561" s="53">
        <f t="shared" si="1279"/>
        <v>0.10744067262108263</v>
      </c>
      <c r="AB3561" s="50">
        <f t="shared" si="1280"/>
        <v>1532</v>
      </c>
      <c r="AC3561" s="50">
        <f t="shared" si="1281"/>
        <v>2018</v>
      </c>
      <c r="AD3561" s="50">
        <f t="shared" si="1282"/>
        <v>5</v>
      </c>
      <c r="AE3561" s="56">
        <f t="shared" si="1283"/>
        <v>201805</v>
      </c>
      <c r="AF3561" s="56">
        <f t="shared" si="1284"/>
        <v>21</v>
      </c>
      <c r="AG3561" s="58">
        <f t="shared" si="1285"/>
        <v>0</v>
      </c>
      <c r="AH3561" s="56">
        <f t="shared" si="1286"/>
        <v>23</v>
      </c>
      <c r="AI3561" s="53">
        <f t="shared" si="1287"/>
        <v>0.19668675524216525</v>
      </c>
      <c r="AJ3561" s="56">
        <f>IF("1-Swim"=D3561,E3561*46.7,IF("2-Bike"=D3561,E3561,IF("3-Run"=D3561,E3561*4.27,0)))</f>
        <v>13.877499999999998</v>
      </c>
    </row>
    <row r="3562" spans="1:36" ht="15.75" customHeight="1" x14ac:dyDescent="0.25">
      <c r="A3562" s="50">
        <v>3530</v>
      </c>
      <c r="B3562" s="51">
        <v>43244</v>
      </c>
      <c r="C3562" s="75">
        <f t="shared" si="1268"/>
        <v>43244</v>
      </c>
      <c r="D3562" s="50" t="s">
        <v>1225</v>
      </c>
      <c r="E3562" s="50">
        <v>1</v>
      </c>
      <c r="F3562" s="50">
        <v>0</v>
      </c>
      <c r="G3562" s="50">
        <v>34</v>
      </c>
      <c r="H3562" s="50">
        <v>7</v>
      </c>
      <c r="I3562" s="53">
        <f t="shared" si="1269"/>
        <v>2.3692129629629629E-2</v>
      </c>
      <c r="J3562" s="54">
        <f t="shared" si="1270"/>
        <v>2.3692129629629629E-2</v>
      </c>
      <c r="K3562" s="50" t="s">
        <v>949</v>
      </c>
      <c r="L3562" s="50" t="s">
        <v>1947</v>
      </c>
      <c r="M3562" s="55">
        <f t="shared" si="1271"/>
        <v>1.758671226184662</v>
      </c>
      <c r="N3562" s="50">
        <v>0</v>
      </c>
      <c r="O3562" s="50" t="s">
        <v>255</v>
      </c>
      <c r="R3562" s="50" t="s">
        <v>2113</v>
      </c>
      <c r="S3562" s="151">
        <f t="shared" si="1272"/>
        <v>5.6861111111111105E-2</v>
      </c>
      <c r="T3562" s="151">
        <f t="shared" si="1273"/>
        <v>2.8430555555555553E-2</v>
      </c>
      <c r="U3562" s="50">
        <v>1620</v>
      </c>
      <c r="V3562" s="393">
        <f t="shared" si="1274"/>
        <v>0.92045484</v>
      </c>
      <c r="W3562" s="393">
        <f t="shared" si="1275"/>
        <v>1.0066216535432819</v>
      </c>
      <c r="X3562" s="53">
        <f t="shared" si="1276"/>
        <v>0.62073379629629621</v>
      </c>
      <c r="Y3562" s="53">
        <f t="shared" si="1277"/>
        <v>0.65712297629629624</v>
      </c>
      <c r="Z3562" s="53">
        <f t="shared" si="1278"/>
        <v>0.31036689814814811</v>
      </c>
      <c r="AA3562" s="53">
        <f t="shared" si="1279"/>
        <v>0.32856148814814812</v>
      </c>
      <c r="AB3562" s="50">
        <f t="shared" si="1280"/>
        <v>3757</v>
      </c>
      <c r="AC3562" s="50">
        <f t="shared" si="1281"/>
        <v>2018</v>
      </c>
      <c r="AD3562" s="50">
        <f t="shared" si="1282"/>
        <v>5</v>
      </c>
      <c r="AE3562" s="56">
        <f t="shared" si="1283"/>
        <v>201805</v>
      </c>
      <c r="AF3562" s="56">
        <f t="shared" si="1284"/>
        <v>21</v>
      </c>
      <c r="AG3562" s="58">
        <f t="shared" si="1285"/>
        <v>0</v>
      </c>
      <c r="AH3562" s="56">
        <f t="shared" si="1286"/>
        <v>24</v>
      </c>
      <c r="AI3562" s="53">
        <f t="shared" si="1287"/>
        <v>0.63892838629629622</v>
      </c>
      <c r="AJ3562" s="56">
        <f>IF("1-Swim"=D3562,E3562*46.7,IF("2-Bike"=D3562,E3562,IF("3-Run"=D3562,E3562*4.27,0)))</f>
        <v>46.7</v>
      </c>
    </row>
    <row r="3563" spans="1:36" ht="15.75" customHeight="1" x14ac:dyDescent="0.25">
      <c r="A3563" s="50">
        <v>3531</v>
      </c>
      <c r="B3563" s="51">
        <v>43245</v>
      </c>
      <c r="C3563" s="75">
        <f t="shared" si="1268"/>
        <v>43245</v>
      </c>
      <c r="D3563" s="50" t="s">
        <v>1224</v>
      </c>
      <c r="E3563" s="50">
        <v>52.25</v>
      </c>
      <c r="F3563" s="50">
        <v>3</v>
      </c>
      <c r="G3563" s="50">
        <v>28</v>
      </c>
      <c r="H3563" s="50">
        <v>16</v>
      </c>
      <c r="I3563" s="53">
        <f t="shared" si="1269"/>
        <v>0.14462962962962964</v>
      </c>
      <c r="J3563" s="54">
        <f t="shared" si="1270"/>
        <v>2.7680311890838209E-3</v>
      </c>
      <c r="K3563" s="50" t="s">
        <v>1340</v>
      </c>
      <c r="L3563" s="50" t="s">
        <v>2122</v>
      </c>
      <c r="M3563" s="55">
        <f t="shared" si="1271"/>
        <v>15.052816901408461</v>
      </c>
      <c r="N3563" s="50">
        <v>137</v>
      </c>
      <c r="O3563" s="50" t="s">
        <v>228</v>
      </c>
      <c r="R3563" s="50" t="s">
        <v>2123</v>
      </c>
      <c r="S3563" s="151">
        <f t="shared" si="1272"/>
        <v>0.31001949317738792</v>
      </c>
      <c r="T3563" s="151">
        <f t="shared" si="1273"/>
        <v>0.15500974658869396</v>
      </c>
      <c r="V3563" s="393">
        <f t="shared" si="1274"/>
        <v>0</v>
      </c>
      <c r="W3563" s="393">
        <f t="shared" si="1275"/>
        <v>0</v>
      </c>
      <c r="X3563" s="53">
        <f t="shared" si="1276"/>
        <v>7.2522417153996099E-2</v>
      </c>
      <c r="Y3563" s="53">
        <f t="shared" si="1277"/>
        <v>0.10891159715399609</v>
      </c>
      <c r="Z3563" s="53">
        <f t="shared" si="1278"/>
        <v>3.626120857699805E-2</v>
      </c>
      <c r="AA3563" s="53">
        <f t="shared" si="1279"/>
        <v>5.4455798576998046E-2</v>
      </c>
      <c r="AB3563" s="50">
        <f t="shared" si="1280"/>
        <v>584</v>
      </c>
      <c r="AC3563" s="50">
        <f t="shared" si="1281"/>
        <v>2018</v>
      </c>
      <c r="AD3563" s="50">
        <f t="shared" si="1282"/>
        <v>5</v>
      </c>
      <c r="AE3563" s="56">
        <f t="shared" si="1283"/>
        <v>201805</v>
      </c>
      <c r="AF3563" s="56">
        <f t="shared" si="1284"/>
        <v>21</v>
      </c>
      <c r="AG3563" s="58">
        <f t="shared" si="1285"/>
        <v>0</v>
      </c>
      <c r="AH3563" s="56">
        <f t="shared" si="1286"/>
        <v>25</v>
      </c>
      <c r="AI3563" s="53">
        <f t="shared" si="1287"/>
        <v>9.0717007153996096E-2</v>
      </c>
      <c r="AJ3563" s="56">
        <f t="shared" ref="AJ3563:AJ3576" si="1288">IF("1-Swim"=D3563,E3563*46.7,IF("2-Bike"=D3563,E3563,IF("3-Run"=D3563,E3563*4.27,0)))</f>
        <v>52.25</v>
      </c>
    </row>
    <row r="3564" spans="1:36" ht="15.75" customHeight="1" x14ac:dyDescent="0.25">
      <c r="A3564" s="50">
        <v>3532</v>
      </c>
      <c r="B3564" s="51">
        <v>43249</v>
      </c>
      <c r="C3564" s="75">
        <f t="shared" si="1268"/>
        <v>43249</v>
      </c>
      <c r="D3564" s="50" t="s">
        <v>1223</v>
      </c>
      <c r="E3564" s="50">
        <v>3.25</v>
      </c>
      <c r="F3564" s="50">
        <v>0</v>
      </c>
      <c r="G3564" s="50">
        <v>34</v>
      </c>
      <c r="H3564" s="50">
        <v>51</v>
      </c>
      <c r="I3564" s="53">
        <f t="shared" si="1269"/>
        <v>2.4201388888888887E-2</v>
      </c>
      <c r="J3564" s="54">
        <f t="shared" si="1270"/>
        <v>7.4465811965811956E-3</v>
      </c>
      <c r="K3564" s="50" t="s">
        <v>1997</v>
      </c>
      <c r="L3564" s="50" t="s">
        <v>1357</v>
      </c>
      <c r="M3564" s="55">
        <f t="shared" si="1271"/>
        <v>5.595408895265428</v>
      </c>
      <c r="N3564" s="50">
        <v>141</v>
      </c>
      <c r="O3564" s="50" t="s">
        <v>228</v>
      </c>
      <c r="R3564" s="50" t="s">
        <v>2124</v>
      </c>
      <c r="S3564" s="151">
        <f t="shared" si="1272"/>
        <v>0.19510042735042732</v>
      </c>
      <c r="T3564" s="151">
        <f t="shared" si="1273"/>
        <v>9.7550213675213659E-2</v>
      </c>
      <c r="V3564" s="393">
        <f t="shared" si="1274"/>
        <v>0</v>
      </c>
      <c r="W3564" s="393">
        <f t="shared" si="1275"/>
        <v>0</v>
      </c>
      <c r="X3564" s="53">
        <f t="shared" si="1276"/>
        <v>0.19510042735042732</v>
      </c>
      <c r="Y3564" s="53">
        <f t="shared" si="1277"/>
        <v>0.23148960735042731</v>
      </c>
      <c r="Z3564" s="53">
        <f t="shared" si="1278"/>
        <v>9.7550213675213659E-2</v>
      </c>
      <c r="AA3564" s="53">
        <f t="shared" si="1279"/>
        <v>0.11574480367521366</v>
      </c>
      <c r="AB3564" s="50">
        <f t="shared" si="1280"/>
        <v>2314</v>
      </c>
      <c r="AC3564" s="50">
        <f t="shared" si="1281"/>
        <v>2018</v>
      </c>
      <c r="AD3564" s="50">
        <f t="shared" si="1282"/>
        <v>5</v>
      </c>
      <c r="AE3564" s="56">
        <f t="shared" si="1283"/>
        <v>201805</v>
      </c>
      <c r="AF3564" s="56">
        <f t="shared" si="1284"/>
        <v>22</v>
      </c>
      <c r="AG3564" s="58">
        <f t="shared" si="1285"/>
        <v>3</v>
      </c>
      <c r="AH3564" s="56">
        <f t="shared" si="1286"/>
        <v>29</v>
      </c>
      <c r="AI3564" s="53">
        <f t="shared" si="1287"/>
        <v>0.21329501735042733</v>
      </c>
      <c r="AJ3564" s="56">
        <f t="shared" si="1288"/>
        <v>13.877499999999998</v>
      </c>
    </row>
    <row r="3565" spans="1:36" x14ac:dyDescent="0.25">
      <c r="A3565" s="50">
        <v>3533</v>
      </c>
      <c r="B3565" s="51">
        <v>43250</v>
      </c>
      <c r="C3565" s="75">
        <f t="shared" si="1268"/>
        <v>43250</v>
      </c>
      <c r="D3565" s="50" t="s">
        <v>1225</v>
      </c>
      <c r="E3565" s="50">
        <v>1</v>
      </c>
      <c r="F3565" s="50">
        <v>0</v>
      </c>
      <c r="G3565" s="50">
        <v>36</v>
      </c>
      <c r="H3565" s="50">
        <v>21</v>
      </c>
      <c r="I3565" s="53">
        <f t="shared" si="1269"/>
        <v>2.5243055555555557E-2</v>
      </c>
      <c r="J3565" s="54">
        <f t="shared" si="1270"/>
        <v>2.5243055555555557E-2</v>
      </c>
      <c r="K3565" s="50" t="s">
        <v>949</v>
      </c>
      <c r="L3565" s="50" t="s">
        <v>1947</v>
      </c>
      <c r="M3565" s="55">
        <f t="shared" si="1271"/>
        <v>1.6506189821182955</v>
      </c>
      <c r="N3565" s="50">
        <v>116</v>
      </c>
      <c r="O3565" s="50" t="s">
        <v>255</v>
      </c>
      <c r="R3565" s="50" t="s">
        <v>2125</v>
      </c>
      <c r="S3565" s="151">
        <f t="shared" si="1272"/>
        <v>6.0583333333333336E-2</v>
      </c>
      <c r="T3565" s="151">
        <f t="shared" si="1273"/>
        <v>3.0291666666666668E-2</v>
      </c>
      <c r="U3565" s="50">
        <v>1630</v>
      </c>
      <c r="V3565" s="393">
        <f>U3565*0.000568182</f>
        <v>0.92613665999999994</v>
      </c>
      <c r="W3565" s="393">
        <f t="shared" si="1275"/>
        <v>1.0128353674540431</v>
      </c>
      <c r="X3565" s="53">
        <f t="shared" si="1276"/>
        <v>0.66136805555555556</v>
      </c>
      <c r="Y3565" s="53">
        <f t="shared" si="1277"/>
        <v>0.69775723555555558</v>
      </c>
      <c r="Z3565" s="53">
        <f t="shared" si="1278"/>
        <v>0.33068402777777778</v>
      </c>
      <c r="AA3565" s="53">
        <f t="shared" si="1279"/>
        <v>0.34887861777777779</v>
      </c>
      <c r="AB3565" s="50">
        <f t="shared" si="1280"/>
        <v>3860</v>
      </c>
      <c r="AC3565" s="50">
        <f t="shared" si="1281"/>
        <v>2018</v>
      </c>
      <c r="AD3565" s="50">
        <f t="shared" si="1282"/>
        <v>5</v>
      </c>
      <c r="AE3565" s="56">
        <f t="shared" si="1283"/>
        <v>201805</v>
      </c>
      <c r="AF3565" s="56">
        <f t="shared" si="1284"/>
        <v>22</v>
      </c>
      <c r="AG3565" s="58">
        <f t="shared" si="1285"/>
        <v>0</v>
      </c>
      <c r="AH3565" s="56">
        <f t="shared" si="1286"/>
        <v>30</v>
      </c>
      <c r="AI3565" s="53">
        <f t="shared" si="1287"/>
        <v>0.67956264555555557</v>
      </c>
      <c r="AJ3565" s="56">
        <f t="shared" si="1288"/>
        <v>46.7</v>
      </c>
    </row>
    <row r="3566" spans="1:36" x14ac:dyDescent="0.25">
      <c r="A3566" s="50">
        <v>3534</v>
      </c>
      <c r="B3566" s="51">
        <v>43250</v>
      </c>
      <c r="C3566" s="75">
        <f t="shared" si="1268"/>
        <v>43250</v>
      </c>
      <c r="D3566" s="50" t="s">
        <v>1224</v>
      </c>
      <c r="E3566" s="50">
        <v>12</v>
      </c>
      <c r="F3566" s="50">
        <v>0</v>
      </c>
      <c r="G3566" s="50">
        <v>49</v>
      </c>
      <c r="H3566" s="50">
        <v>13</v>
      </c>
      <c r="I3566" s="53">
        <f t="shared" si="1269"/>
        <v>3.4178240740740738E-2</v>
      </c>
      <c r="J3566" s="54">
        <f t="shared" si="1270"/>
        <v>2.8481867283950617E-3</v>
      </c>
      <c r="K3566" s="50" t="s">
        <v>930</v>
      </c>
      <c r="L3566" s="50" t="s">
        <v>2081</v>
      </c>
      <c r="M3566" s="55">
        <f t="shared" si="1271"/>
        <v>14.62919065357265</v>
      </c>
      <c r="N3566" s="50">
        <v>126</v>
      </c>
      <c r="O3566" s="50" t="s">
        <v>228</v>
      </c>
      <c r="R3566" s="50" t="s">
        <v>2126</v>
      </c>
      <c r="S3566" s="151">
        <f t="shared" si="1272"/>
        <v>0.3189969135802469</v>
      </c>
      <c r="T3566" s="151">
        <f t="shared" si="1273"/>
        <v>0.15949845679012345</v>
      </c>
      <c r="V3566" s="393">
        <f t="shared" si="1274"/>
        <v>0</v>
      </c>
      <c r="W3566" s="393">
        <f t="shared" si="1275"/>
        <v>0</v>
      </c>
      <c r="X3566" s="53">
        <f t="shared" si="1276"/>
        <v>7.4622492283950612E-2</v>
      </c>
      <c r="Y3566" s="53">
        <f t="shared" si="1277"/>
        <v>0.1110116722839506</v>
      </c>
      <c r="Z3566" s="53">
        <f t="shared" si="1278"/>
        <v>3.7311246141975306E-2</v>
      </c>
      <c r="AA3566" s="53">
        <f t="shared" si="1279"/>
        <v>5.5505836141975302E-2</v>
      </c>
      <c r="AB3566" s="50">
        <f t="shared" si="1280"/>
        <v>657</v>
      </c>
      <c r="AC3566" s="50">
        <f t="shared" si="1281"/>
        <v>2018</v>
      </c>
      <c r="AD3566" s="50">
        <f t="shared" si="1282"/>
        <v>5</v>
      </c>
      <c r="AE3566" s="56">
        <f t="shared" si="1283"/>
        <v>201805</v>
      </c>
      <c r="AF3566" s="56">
        <f t="shared" si="1284"/>
        <v>22</v>
      </c>
      <c r="AG3566" s="58">
        <f t="shared" si="1285"/>
        <v>0</v>
      </c>
      <c r="AH3566" s="56">
        <f t="shared" si="1286"/>
        <v>30</v>
      </c>
      <c r="AI3566" s="53">
        <f t="shared" si="1287"/>
        <v>9.2817082283950608E-2</v>
      </c>
      <c r="AJ3566" s="56">
        <f t="shared" si="1288"/>
        <v>12</v>
      </c>
    </row>
    <row r="3567" spans="1:36" ht="15.75" customHeight="1" x14ac:dyDescent="0.25">
      <c r="A3567" s="50">
        <v>3535</v>
      </c>
      <c r="B3567" s="51">
        <v>43253</v>
      </c>
      <c r="C3567" s="75">
        <f t="shared" si="1268"/>
        <v>43253</v>
      </c>
      <c r="D3567" s="50" t="s">
        <v>1224</v>
      </c>
      <c r="E3567" s="50">
        <v>5.32</v>
      </c>
      <c r="F3567" s="50">
        <v>0</v>
      </c>
      <c r="G3567" s="50">
        <v>25</v>
      </c>
      <c r="H3567" s="50">
        <v>41</v>
      </c>
      <c r="I3567" s="53">
        <f t="shared" si="1269"/>
        <v>1.7835648148148149E-2</v>
      </c>
      <c r="J3567" s="54">
        <f t="shared" si="1270"/>
        <v>3.3525654413812307E-3</v>
      </c>
      <c r="K3567" s="50" t="s">
        <v>1340</v>
      </c>
      <c r="L3567" s="50" t="s">
        <v>315</v>
      </c>
      <c r="M3567" s="55">
        <f t="shared" si="1271"/>
        <v>12.428293316028563</v>
      </c>
      <c r="N3567" s="50">
        <v>0</v>
      </c>
      <c r="O3567" s="50" t="s">
        <v>228</v>
      </c>
      <c r="S3567" s="151">
        <f t="shared" si="1272"/>
        <v>0.37548732943469781</v>
      </c>
      <c r="T3567" s="151">
        <f t="shared" si="1273"/>
        <v>0.18774366471734891</v>
      </c>
      <c r="V3567" s="393">
        <f t="shared" si="1274"/>
        <v>0</v>
      </c>
      <c r="W3567" s="393">
        <f t="shared" si="1275"/>
        <v>0</v>
      </c>
      <c r="X3567" s="53">
        <f t="shared" si="1276"/>
        <v>8.7837214564188235E-2</v>
      </c>
      <c r="Y3567" s="53">
        <f t="shared" si="1277"/>
        <v>0.12422639456418823</v>
      </c>
      <c r="Z3567" s="53">
        <f t="shared" si="1278"/>
        <v>4.3918607282094117E-2</v>
      </c>
      <c r="AA3567" s="53">
        <f t="shared" si="1279"/>
        <v>6.2113197282094114E-2</v>
      </c>
      <c r="AB3567" s="50">
        <f t="shared" si="1280"/>
        <v>872</v>
      </c>
      <c r="AC3567" s="50">
        <f t="shared" si="1281"/>
        <v>2018</v>
      </c>
      <c r="AD3567" s="50">
        <f t="shared" si="1282"/>
        <v>6</v>
      </c>
      <c r="AE3567" s="56">
        <f t="shared" si="1283"/>
        <v>201806</v>
      </c>
      <c r="AF3567" s="56">
        <f t="shared" si="1284"/>
        <v>22</v>
      </c>
      <c r="AG3567" s="58">
        <f t="shared" si="1285"/>
        <v>2</v>
      </c>
      <c r="AH3567" s="56">
        <f t="shared" si="1286"/>
        <v>2</v>
      </c>
      <c r="AI3567" s="53">
        <f t="shared" si="1287"/>
        <v>0.10603180456418823</v>
      </c>
      <c r="AJ3567" s="56">
        <f t="shared" si="1288"/>
        <v>5.32</v>
      </c>
    </row>
    <row r="3568" spans="1:36" ht="15.75" customHeight="1" x14ac:dyDescent="0.25">
      <c r="A3568" s="50">
        <v>3536</v>
      </c>
      <c r="B3568" s="51">
        <v>43254</v>
      </c>
      <c r="C3568" s="75">
        <f t="shared" si="1268"/>
        <v>43254</v>
      </c>
      <c r="D3568" s="50" t="s">
        <v>1225</v>
      </c>
      <c r="E3568" s="50">
        <v>1.2</v>
      </c>
      <c r="F3568" s="50">
        <v>0</v>
      </c>
      <c r="G3568" s="50">
        <v>43</v>
      </c>
      <c r="H3568" s="50">
        <v>57</v>
      </c>
      <c r="I3568" s="53">
        <f t="shared" si="1269"/>
        <v>3.0520833333333334E-2</v>
      </c>
      <c r="J3568" s="54">
        <f t="shared" si="1270"/>
        <v>2.5434027777777778E-2</v>
      </c>
      <c r="K3568" s="50" t="s">
        <v>949</v>
      </c>
      <c r="L3568" s="50" t="s">
        <v>971</v>
      </c>
      <c r="M3568" s="55">
        <f t="shared" si="1271"/>
        <v>1.6382252559726975</v>
      </c>
      <c r="N3568" s="50">
        <v>0</v>
      </c>
      <c r="O3568" s="50" t="s">
        <v>291</v>
      </c>
      <c r="S3568" s="151">
        <f t="shared" si="1272"/>
        <v>6.1041666666666661E-2</v>
      </c>
      <c r="T3568" s="151">
        <f t="shared" si="1273"/>
        <v>3.052083333333333E-2</v>
      </c>
      <c r="V3568" s="393">
        <f t="shared" si="1274"/>
        <v>0</v>
      </c>
      <c r="W3568" s="393">
        <f t="shared" si="1275"/>
        <v>0</v>
      </c>
      <c r="X3568" s="53">
        <f t="shared" si="1276"/>
        <v>0.66637152777777775</v>
      </c>
      <c r="Y3568" s="53">
        <f t="shared" si="1277"/>
        <v>0.70276070777777766</v>
      </c>
      <c r="Z3568" s="53">
        <f t="shared" si="1278"/>
        <v>0.33318576388888888</v>
      </c>
      <c r="AA3568" s="53">
        <f t="shared" si="1279"/>
        <v>0.35138035388888883</v>
      </c>
      <c r="AB3568" s="50">
        <f t="shared" si="1280"/>
        <v>3874</v>
      </c>
      <c r="AC3568" s="50">
        <f t="shared" si="1281"/>
        <v>2018</v>
      </c>
      <c r="AD3568" s="50">
        <f t="shared" si="1282"/>
        <v>6</v>
      </c>
      <c r="AE3568" s="56">
        <f t="shared" si="1283"/>
        <v>201806</v>
      </c>
      <c r="AF3568" s="56">
        <f t="shared" si="1284"/>
        <v>23</v>
      </c>
      <c r="AG3568" s="58">
        <f t="shared" si="1285"/>
        <v>0</v>
      </c>
      <c r="AH3568" s="56">
        <f t="shared" si="1286"/>
        <v>3</v>
      </c>
      <c r="AI3568" s="53">
        <f t="shared" si="1287"/>
        <v>0.68456611777777776</v>
      </c>
      <c r="AJ3568" s="56">
        <f t="shared" si="1288"/>
        <v>56.04</v>
      </c>
    </row>
    <row r="3569" spans="1:36" x14ac:dyDescent="0.25">
      <c r="A3569" s="50">
        <v>3537</v>
      </c>
      <c r="B3569" s="51">
        <v>43254</v>
      </c>
      <c r="C3569" s="75">
        <f t="shared" si="1268"/>
        <v>43254</v>
      </c>
      <c r="D3569" s="50" t="s">
        <v>1224</v>
      </c>
      <c r="E3569" s="50">
        <v>56</v>
      </c>
      <c r="F3569" s="50">
        <v>3</v>
      </c>
      <c r="G3569" s="50">
        <v>27</v>
      </c>
      <c r="H3569" s="50">
        <v>18</v>
      </c>
      <c r="I3569" s="53">
        <f t="shared" si="1269"/>
        <v>0.14395833333333333</v>
      </c>
      <c r="J3569" s="54">
        <f t="shared" si="1270"/>
        <v>2.5706845238095237E-3</v>
      </c>
      <c r="K3569" s="50" t="s">
        <v>1340</v>
      </c>
      <c r="L3569" s="50" t="s">
        <v>971</v>
      </c>
      <c r="M3569" s="55">
        <f t="shared" si="1271"/>
        <v>16.208393632416801</v>
      </c>
      <c r="N3569" s="50">
        <v>142</v>
      </c>
      <c r="O3569" s="50" t="s">
        <v>184</v>
      </c>
      <c r="S3569" s="151">
        <f t="shared" si="1272"/>
        <v>0.28791666666666665</v>
      </c>
      <c r="T3569" s="151">
        <f t="shared" si="1273"/>
        <v>0.14395833333333333</v>
      </c>
      <c r="V3569" s="393">
        <f t="shared" si="1274"/>
        <v>0</v>
      </c>
      <c r="W3569" s="393">
        <f t="shared" si="1275"/>
        <v>0</v>
      </c>
      <c r="X3569" s="53">
        <f t="shared" si="1276"/>
        <v>6.7351934523809526E-2</v>
      </c>
      <c r="Y3569" s="53">
        <f t="shared" si="1277"/>
        <v>0.10374111452380952</v>
      </c>
      <c r="Z3569" s="53">
        <f t="shared" si="1278"/>
        <v>3.3675967261904763E-2</v>
      </c>
      <c r="AA3569" s="53">
        <f t="shared" si="1279"/>
        <v>5.1870557261904759E-2</v>
      </c>
      <c r="AB3569" s="50">
        <f t="shared" si="1280"/>
        <v>444</v>
      </c>
      <c r="AC3569" s="50">
        <f t="shared" si="1281"/>
        <v>2018</v>
      </c>
      <c r="AD3569" s="50">
        <f t="shared" si="1282"/>
        <v>6</v>
      </c>
      <c r="AE3569" s="56">
        <f t="shared" si="1283"/>
        <v>201806</v>
      </c>
      <c r="AF3569" s="56">
        <f t="shared" si="1284"/>
        <v>23</v>
      </c>
      <c r="AG3569" s="58">
        <f t="shared" si="1285"/>
        <v>0</v>
      </c>
      <c r="AH3569" s="56">
        <f t="shared" si="1286"/>
        <v>3</v>
      </c>
      <c r="AI3569" s="53">
        <f t="shared" si="1287"/>
        <v>8.5546524523809522E-2</v>
      </c>
      <c r="AJ3569" s="56">
        <f t="shared" si="1288"/>
        <v>56</v>
      </c>
    </row>
    <row r="3570" spans="1:36" x14ac:dyDescent="0.25">
      <c r="A3570" s="50">
        <v>3538</v>
      </c>
      <c r="B3570" s="51">
        <v>43254</v>
      </c>
      <c r="C3570" s="75">
        <f t="shared" si="1268"/>
        <v>43254</v>
      </c>
      <c r="D3570" s="50" t="s">
        <v>1223</v>
      </c>
      <c r="E3570" s="50">
        <v>13.1</v>
      </c>
      <c r="F3570" s="50">
        <v>2</v>
      </c>
      <c r="G3570" s="50">
        <v>56</v>
      </c>
      <c r="H3570" s="50">
        <v>7</v>
      </c>
      <c r="I3570" s="53">
        <f t="shared" si="1269"/>
        <v>0.12230324074074074</v>
      </c>
      <c r="J3570" s="54">
        <f t="shared" si="1270"/>
        <v>9.3361252473847904E-3</v>
      </c>
      <c r="K3570" s="50" t="s">
        <v>2095</v>
      </c>
      <c r="L3570" s="50" t="s">
        <v>971</v>
      </c>
      <c r="M3570" s="55">
        <f t="shared" si="1271"/>
        <v>4.4629506955616574</v>
      </c>
      <c r="N3570" s="50">
        <v>147</v>
      </c>
      <c r="O3570" s="50" t="s">
        <v>2127</v>
      </c>
      <c r="S3570" s="151">
        <f t="shared" si="1272"/>
        <v>0.24460648148148151</v>
      </c>
      <c r="T3570" s="151">
        <f t="shared" si="1273"/>
        <v>0.12230324074074075</v>
      </c>
      <c r="V3570" s="393">
        <f t="shared" si="1274"/>
        <v>0</v>
      </c>
      <c r="W3570" s="393">
        <f t="shared" si="1275"/>
        <v>0</v>
      </c>
      <c r="X3570" s="53">
        <f t="shared" si="1276"/>
        <v>0.24460648148148151</v>
      </c>
      <c r="Y3570" s="53">
        <f t="shared" si="1277"/>
        <v>0.28099566148148153</v>
      </c>
      <c r="Z3570" s="53">
        <f t="shared" si="1278"/>
        <v>0.12230324074074075</v>
      </c>
      <c r="AA3570" s="53">
        <f t="shared" si="1279"/>
        <v>0.14049783074074076</v>
      </c>
      <c r="AB3570" s="50">
        <f t="shared" si="1280"/>
        <v>3289</v>
      </c>
      <c r="AC3570" s="50">
        <f t="shared" si="1281"/>
        <v>2018</v>
      </c>
      <c r="AD3570" s="50">
        <f t="shared" si="1282"/>
        <v>6</v>
      </c>
      <c r="AE3570" s="56">
        <f t="shared" si="1283"/>
        <v>201806</v>
      </c>
      <c r="AF3570" s="56">
        <f t="shared" si="1284"/>
        <v>23</v>
      </c>
      <c r="AG3570" s="58">
        <f t="shared" si="1285"/>
        <v>0</v>
      </c>
      <c r="AH3570" s="56">
        <f t="shared" si="1286"/>
        <v>3</v>
      </c>
      <c r="AI3570" s="53">
        <f t="shared" si="1287"/>
        <v>0.26280107148148152</v>
      </c>
      <c r="AJ3570" s="56">
        <f t="shared" si="1288"/>
        <v>55.936999999999991</v>
      </c>
    </row>
    <row r="3571" spans="1:36" ht="15.75" customHeight="1" x14ac:dyDescent="0.25">
      <c r="A3571" s="50">
        <v>3539</v>
      </c>
      <c r="B3571" s="51">
        <v>43254</v>
      </c>
      <c r="C3571" s="75">
        <f t="shared" si="1268"/>
        <v>43254</v>
      </c>
      <c r="D3571" s="50" t="s">
        <v>515</v>
      </c>
      <c r="E3571" s="50">
        <v>1</v>
      </c>
      <c r="F3571" s="50">
        <v>0</v>
      </c>
      <c r="G3571" s="50">
        <v>4</v>
      </c>
      <c r="H3571" s="50">
        <v>22</v>
      </c>
      <c r="I3571" s="53">
        <f t="shared" si="1269"/>
        <v>3.0324074074074073E-3</v>
      </c>
      <c r="J3571" s="54">
        <f t="shared" si="1270"/>
        <v>3.0324074074074073E-3</v>
      </c>
      <c r="K3571" s="50" t="s">
        <v>485</v>
      </c>
      <c r="L3571" s="50" t="s">
        <v>971</v>
      </c>
      <c r="M3571" s="55">
        <f t="shared" si="1271"/>
        <v>13.740458015267187</v>
      </c>
      <c r="N3571" s="50">
        <v>0</v>
      </c>
      <c r="S3571" s="151">
        <f t="shared" si="1272"/>
        <v>0</v>
      </c>
      <c r="T3571" s="151">
        <f t="shared" si="1273"/>
        <v>0</v>
      </c>
      <c r="V3571" s="393">
        <f t="shared" si="1274"/>
        <v>0</v>
      </c>
      <c r="W3571" s="393">
        <f t="shared" si="1275"/>
        <v>0</v>
      </c>
      <c r="X3571" s="53">
        <f t="shared" si="1276"/>
        <v>7.9449074074074075E-2</v>
      </c>
      <c r="Y3571" s="53">
        <f t="shared" si="1277"/>
        <v>0.11583825407407407</v>
      </c>
      <c r="Z3571" s="53">
        <f t="shared" si="1278"/>
        <v>3.9724537037037037E-2</v>
      </c>
      <c r="AA3571" s="53">
        <f t="shared" si="1279"/>
        <v>5.7919127037037034E-2</v>
      </c>
      <c r="AB3571" s="50">
        <f t="shared" si="1280"/>
        <v>754</v>
      </c>
      <c r="AC3571" s="50">
        <f t="shared" si="1281"/>
        <v>2018</v>
      </c>
      <c r="AD3571" s="50">
        <f t="shared" si="1282"/>
        <v>6</v>
      </c>
      <c r="AE3571" s="56">
        <f t="shared" si="1283"/>
        <v>201806</v>
      </c>
      <c r="AF3571" s="56">
        <f t="shared" si="1284"/>
        <v>23</v>
      </c>
      <c r="AG3571" s="58">
        <f t="shared" si="1285"/>
        <v>0</v>
      </c>
      <c r="AH3571" s="56">
        <f t="shared" si="1286"/>
        <v>3</v>
      </c>
      <c r="AI3571" s="53">
        <f t="shared" si="1287"/>
        <v>9.7643664074074071E-2</v>
      </c>
      <c r="AJ3571" s="56">
        <f t="shared" si="1288"/>
        <v>0</v>
      </c>
    </row>
    <row r="3572" spans="1:36" ht="15.75" customHeight="1" x14ac:dyDescent="0.25">
      <c r="A3572" s="50">
        <v>3540</v>
      </c>
      <c r="B3572" s="51">
        <v>43254</v>
      </c>
      <c r="C3572" s="75">
        <f t="shared" si="1268"/>
        <v>43254</v>
      </c>
      <c r="D3572" s="50" t="s">
        <v>516</v>
      </c>
      <c r="E3572" s="50">
        <v>1</v>
      </c>
      <c r="F3572" s="50">
        <v>0</v>
      </c>
      <c r="G3572" s="50">
        <v>4</v>
      </c>
      <c r="H3572" s="50">
        <v>41</v>
      </c>
      <c r="I3572" s="53">
        <f t="shared" si="1269"/>
        <v>3.2523148148148151E-3</v>
      </c>
      <c r="J3572" s="54">
        <f t="shared" si="1270"/>
        <v>3.2523148148148151E-3</v>
      </c>
      <c r="K3572" s="50" t="s">
        <v>487</v>
      </c>
      <c r="L3572" s="50" t="s">
        <v>971</v>
      </c>
      <c r="M3572" s="55">
        <f t="shared" si="1271"/>
        <v>12.81138790035588</v>
      </c>
      <c r="N3572" s="50">
        <v>0</v>
      </c>
      <c r="S3572" s="151">
        <f t="shared" si="1272"/>
        <v>0</v>
      </c>
      <c r="T3572" s="151">
        <f t="shared" si="1273"/>
        <v>0</v>
      </c>
      <c r="V3572" s="393">
        <f t="shared" si="1274"/>
        <v>0</v>
      </c>
      <c r="W3572" s="393">
        <f t="shared" si="1275"/>
        <v>0</v>
      </c>
      <c r="X3572" s="53">
        <f t="shared" si="1276"/>
        <v>8.5210648148148146E-2</v>
      </c>
      <c r="Y3572" s="53">
        <f t="shared" si="1277"/>
        <v>0.12159982814814814</v>
      </c>
      <c r="Z3572" s="53">
        <f t="shared" si="1278"/>
        <v>4.2605324074074073E-2</v>
      </c>
      <c r="AA3572" s="53">
        <f t="shared" si="1279"/>
        <v>6.079991407407407E-2</v>
      </c>
      <c r="AB3572" s="50">
        <f t="shared" si="1280"/>
        <v>852</v>
      </c>
      <c r="AC3572" s="50">
        <f t="shared" si="1281"/>
        <v>2018</v>
      </c>
      <c r="AD3572" s="50">
        <f t="shared" si="1282"/>
        <v>6</v>
      </c>
      <c r="AE3572" s="56">
        <f t="shared" si="1283"/>
        <v>201806</v>
      </c>
      <c r="AF3572" s="56">
        <f t="shared" si="1284"/>
        <v>23</v>
      </c>
      <c r="AG3572" s="58">
        <f t="shared" si="1285"/>
        <v>0</v>
      </c>
      <c r="AH3572" s="56">
        <f t="shared" si="1286"/>
        <v>3</v>
      </c>
      <c r="AI3572" s="53">
        <f t="shared" si="1287"/>
        <v>0.10340523814814814</v>
      </c>
      <c r="AJ3572" s="56">
        <f t="shared" si="1288"/>
        <v>0</v>
      </c>
    </row>
    <row r="3573" spans="1:36" ht="15.75" customHeight="1" x14ac:dyDescent="0.25">
      <c r="A3573" s="50">
        <v>3541</v>
      </c>
      <c r="B3573" s="51">
        <v>43254</v>
      </c>
      <c r="C3573" s="75">
        <f t="shared" si="1268"/>
        <v>43254</v>
      </c>
      <c r="D3573" s="50" t="s">
        <v>713</v>
      </c>
      <c r="E3573" s="50">
        <v>1</v>
      </c>
      <c r="F3573" s="50">
        <v>0</v>
      </c>
      <c r="G3573" s="50">
        <v>10</v>
      </c>
      <c r="H3573" s="50">
        <v>13</v>
      </c>
      <c r="I3573" s="53">
        <f t="shared" si="1269"/>
        <v>7.0949074074074074E-3</v>
      </c>
      <c r="J3573" s="54">
        <f t="shared" si="1270"/>
        <v>7.0949074074074074E-3</v>
      </c>
      <c r="K3573" s="50" t="s">
        <v>2128</v>
      </c>
      <c r="L3573" s="50" t="s">
        <v>971</v>
      </c>
      <c r="M3573" s="55">
        <f t="shared" si="1271"/>
        <v>5.872756933115828</v>
      </c>
      <c r="N3573" s="50">
        <v>0</v>
      </c>
      <c r="S3573" s="151">
        <f t="shared" si="1272"/>
        <v>0</v>
      </c>
      <c r="T3573" s="151">
        <f t="shared" si="1273"/>
        <v>0</v>
      </c>
      <c r="V3573" s="393">
        <f t="shared" si="1274"/>
        <v>0</v>
      </c>
      <c r="W3573" s="393">
        <f t="shared" si="1275"/>
        <v>0</v>
      </c>
      <c r="X3573" s="53">
        <f t="shared" si="1276"/>
        <v>0.18588657407407408</v>
      </c>
      <c r="Y3573" s="53">
        <f t="shared" si="1277"/>
        <v>0.22227575407407407</v>
      </c>
      <c r="Z3573" s="53">
        <f t="shared" si="1278"/>
        <v>9.294328703703704E-2</v>
      </c>
      <c r="AA3573" s="53">
        <f t="shared" si="1279"/>
        <v>0.11113787703703704</v>
      </c>
      <c r="AB3573" s="50">
        <f t="shared" si="1280"/>
        <v>1904</v>
      </c>
      <c r="AC3573" s="50">
        <f t="shared" si="1281"/>
        <v>2018</v>
      </c>
      <c r="AD3573" s="50">
        <f t="shared" si="1282"/>
        <v>6</v>
      </c>
      <c r="AE3573" s="56">
        <f t="shared" si="1283"/>
        <v>201806</v>
      </c>
      <c r="AF3573" s="56">
        <f t="shared" si="1284"/>
        <v>23</v>
      </c>
      <c r="AG3573" s="58">
        <f t="shared" si="1285"/>
        <v>0</v>
      </c>
      <c r="AH3573" s="56">
        <f t="shared" si="1286"/>
        <v>3</v>
      </c>
      <c r="AI3573" s="53">
        <f t="shared" si="1287"/>
        <v>0.20408116407407406</v>
      </c>
      <c r="AJ3573" s="56">
        <f t="shared" si="1288"/>
        <v>0</v>
      </c>
    </row>
    <row r="3574" spans="1:36" x14ac:dyDescent="0.25">
      <c r="A3574" s="50">
        <v>3542</v>
      </c>
      <c r="B3574" s="51">
        <v>43254</v>
      </c>
      <c r="C3574" s="75">
        <f t="shared" si="1268"/>
        <v>43254</v>
      </c>
      <c r="D3574" s="50" t="s">
        <v>714</v>
      </c>
      <c r="E3574" s="50">
        <v>1</v>
      </c>
      <c r="F3574" s="50">
        <v>0</v>
      </c>
      <c r="G3574" s="50">
        <v>10</v>
      </c>
      <c r="H3574" s="50">
        <v>59</v>
      </c>
      <c r="I3574" s="53">
        <f t="shared" si="1269"/>
        <v>7.6273148148148151E-3</v>
      </c>
      <c r="J3574" s="54">
        <f t="shared" si="1270"/>
        <v>7.6273148148148151E-3</v>
      </c>
      <c r="K3574" s="50" t="s">
        <v>2128</v>
      </c>
      <c r="L3574" s="50" t="s">
        <v>971</v>
      </c>
      <c r="M3574" s="55">
        <f t="shared" si="1271"/>
        <v>5.4628224582701099</v>
      </c>
      <c r="N3574" s="50">
        <v>0</v>
      </c>
      <c r="S3574" s="151">
        <f t="shared" si="1272"/>
        <v>0</v>
      </c>
      <c r="T3574" s="151">
        <f t="shared" si="1273"/>
        <v>0</v>
      </c>
      <c r="V3574" s="393">
        <f t="shared" si="1274"/>
        <v>0</v>
      </c>
      <c r="W3574" s="393">
        <f t="shared" si="1275"/>
        <v>0</v>
      </c>
      <c r="X3574" s="53">
        <f t="shared" si="1276"/>
        <v>0.19983564814814814</v>
      </c>
      <c r="Y3574" s="53">
        <f t="shared" si="1277"/>
        <v>0.23622482814814813</v>
      </c>
      <c r="Z3574" s="53">
        <f t="shared" si="1278"/>
        <v>9.9917824074074069E-2</v>
      </c>
      <c r="AA3574" s="53">
        <f t="shared" si="1279"/>
        <v>0.11811241407407407</v>
      </c>
      <c r="AB3574" s="50">
        <f t="shared" si="1280"/>
        <v>2496</v>
      </c>
      <c r="AC3574" s="50">
        <f t="shared" si="1281"/>
        <v>2018</v>
      </c>
      <c r="AD3574" s="50">
        <f t="shared" si="1282"/>
        <v>6</v>
      </c>
      <c r="AE3574" s="56">
        <f t="shared" si="1283"/>
        <v>201806</v>
      </c>
      <c r="AF3574" s="56">
        <f t="shared" si="1284"/>
        <v>23</v>
      </c>
      <c r="AG3574" s="58">
        <f t="shared" si="1285"/>
        <v>0</v>
      </c>
      <c r="AH3574" s="56">
        <f t="shared" si="1286"/>
        <v>3</v>
      </c>
      <c r="AI3574" s="53">
        <f t="shared" si="1287"/>
        <v>0.21803023814814815</v>
      </c>
      <c r="AJ3574" s="56">
        <f t="shared" si="1288"/>
        <v>0</v>
      </c>
    </row>
    <row r="3575" spans="1:36" x14ac:dyDescent="0.25">
      <c r="A3575" s="50">
        <v>3543</v>
      </c>
      <c r="B3575" s="51">
        <v>43254</v>
      </c>
      <c r="C3575" s="75">
        <f t="shared" si="1268"/>
        <v>43254</v>
      </c>
      <c r="D3575" s="50" t="s">
        <v>715</v>
      </c>
      <c r="E3575" s="50">
        <v>1</v>
      </c>
      <c r="F3575" s="50">
        <v>0</v>
      </c>
      <c r="G3575" s="50">
        <v>13</v>
      </c>
      <c r="H3575" s="50">
        <v>54</v>
      </c>
      <c r="I3575" s="53">
        <f t="shared" si="1269"/>
        <v>9.6527777777777775E-3</v>
      </c>
      <c r="J3575" s="54">
        <f t="shared" si="1270"/>
        <v>9.6527777777777775E-3</v>
      </c>
      <c r="K3575" s="50" t="s">
        <v>2128</v>
      </c>
      <c r="L3575" s="50" t="s">
        <v>971</v>
      </c>
      <c r="M3575" s="55">
        <f t="shared" si="1271"/>
        <v>4.3165467625899314</v>
      </c>
      <c r="N3575" s="50">
        <v>0</v>
      </c>
      <c r="S3575" s="151">
        <f t="shared" si="1272"/>
        <v>0</v>
      </c>
      <c r="T3575" s="151">
        <f t="shared" si="1273"/>
        <v>0</v>
      </c>
      <c r="V3575" s="393">
        <f t="shared" si="1274"/>
        <v>0</v>
      </c>
      <c r="W3575" s="393">
        <f t="shared" si="1275"/>
        <v>0</v>
      </c>
      <c r="X3575" s="53">
        <f t="shared" si="1276"/>
        <v>0.25290277777777775</v>
      </c>
      <c r="Y3575" s="53">
        <f t="shared" si="1277"/>
        <v>0.28929195777777778</v>
      </c>
      <c r="Z3575" s="53">
        <f t="shared" si="1278"/>
        <v>0.12645138888888888</v>
      </c>
      <c r="AA3575" s="53">
        <f t="shared" si="1279"/>
        <v>0.14464597888888889</v>
      </c>
      <c r="AB3575" s="50">
        <f t="shared" si="1280"/>
        <v>3329</v>
      </c>
      <c r="AC3575" s="50">
        <f t="shared" si="1281"/>
        <v>2018</v>
      </c>
      <c r="AD3575" s="50">
        <f t="shared" si="1282"/>
        <v>6</v>
      </c>
      <c r="AE3575" s="56">
        <f t="shared" si="1283"/>
        <v>201806</v>
      </c>
      <c r="AF3575" s="56">
        <f t="shared" si="1284"/>
        <v>23</v>
      </c>
      <c r="AG3575" s="58">
        <f t="shared" si="1285"/>
        <v>0</v>
      </c>
      <c r="AH3575" s="56">
        <f t="shared" si="1286"/>
        <v>3</v>
      </c>
      <c r="AI3575" s="53">
        <f t="shared" si="1287"/>
        <v>0.27109736777777776</v>
      </c>
      <c r="AJ3575" s="56">
        <f t="shared" si="1288"/>
        <v>0</v>
      </c>
    </row>
    <row r="3576" spans="1:36" ht="15.75" customHeight="1" x14ac:dyDescent="0.25">
      <c r="A3576" s="50">
        <v>3544</v>
      </c>
      <c r="B3576" s="51">
        <v>43254</v>
      </c>
      <c r="C3576" s="75">
        <f t="shared" si="1268"/>
        <v>43254</v>
      </c>
      <c r="D3576" s="50" t="s">
        <v>716</v>
      </c>
      <c r="E3576" s="50">
        <v>1</v>
      </c>
      <c r="F3576" s="50">
        <v>0</v>
      </c>
      <c r="G3576" s="50">
        <v>14</v>
      </c>
      <c r="H3576" s="50">
        <v>5</v>
      </c>
      <c r="I3576" s="53">
        <f t="shared" si="1269"/>
        <v>9.780092592592592E-3</v>
      </c>
      <c r="J3576" s="54">
        <f t="shared" si="1270"/>
        <v>9.780092592592592E-3</v>
      </c>
      <c r="K3576" s="50" t="s">
        <v>2128</v>
      </c>
      <c r="L3576" s="50" t="s">
        <v>971</v>
      </c>
      <c r="M3576" s="55">
        <f t="shared" si="1271"/>
        <v>4.2603550295858028</v>
      </c>
      <c r="N3576" s="50">
        <v>0</v>
      </c>
      <c r="S3576" s="151">
        <f t="shared" si="1272"/>
        <v>0</v>
      </c>
      <c r="T3576" s="151">
        <f t="shared" si="1273"/>
        <v>0</v>
      </c>
      <c r="V3576" s="393">
        <f t="shared" si="1274"/>
        <v>0</v>
      </c>
      <c r="W3576" s="393">
        <f t="shared" si="1275"/>
        <v>0</v>
      </c>
      <c r="X3576" s="53">
        <f t="shared" si="1276"/>
        <v>0.25623842592592588</v>
      </c>
      <c r="Y3576" s="53">
        <f t="shared" si="1277"/>
        <v>0.2926276059259259</v>
      </c>
      <c r="Z3576" s="53">
        <f t="shared" si="1278"/>
        <v>0.12811921296296294</v>
      </c>
      <c r="AA3576" s="53">
        <f t="shared" si="1279"/>
        <v>0.14631380296296295</v>
      </c>
      <c r="AB3576" s="50">
        <f t="shared" si="1280"/>
        <v>3354</v>
      </c>
      <c r="AC3576" s="50">
        <f t="shared" si="1281"/>
        <v>2018</v>
      </c>
      <c r="AD3576" s="50">
        <f t="shared" si="1282"/>
        <v>6</v>
      </c>
      <c r="AE3576" s="56">
        <f t="shared" si="1283"/>
        <v>201806</v>
      </c>
      <c r="AF3576" s="56">
        <f t="shared" si="1284"/>
        <v>23</v>
      </c>
      <c r="AG3576" s="58">
        <f t="shared" si="1285"/>
        <v>0</v>
      </c>
      <c r="AH3576" s="56">
        <f t="shared" si="1286"/>
        <v>3</v>
      </c>
      <c r="AI3576" s="53">
        <f t="shared" si="1287"/>
        <v>0.27443301592592589</v>
      </c>
      <c r="AJ3576" s="56">
        <f t="shared" si="1288"/>
        <v>0</v>
      </c>
    </row>
    <row r="3577" spans="1:36" ht="15.75" customHeight="1" x14ac:dyDescent="0.25">
      <c r="A3577" s="50">
        <v>3545</v>
      </c>
      <c r="B3577" s="51">
        <v>43254</v>
      </c>
      <c r="C3577" s="75">
        <f t="shared" ref="C3577:C3606" si="1289">B3577</f>
        <v>43254</v>
      </c>
      <c r="D3577" s="50" t="s">
        <v>717</v>
      </c>
      <c r="E3577" s="50">
        <v>1</v>
      </c>
      <c r="F3577" s="50">
        <v>0</v>
      </c>
      <c r="G3577" s="50">
        <v>12</v>
      </c>
      <c r="H3577" s="50">
        <v>41</v>
      </c>
      <c r="I3577" s="53">
        <f t="shared" ref="I3577:I3606" si="1290">IF(E3577&gt;0,TIME(F3577,G3577,H3577),"")</f>
        <v>8.8078703703703704E-3</v>
      </c>
      <c r="J3577" s="54">
        <f t="shared" ref="J3577:J3606" si="1291">IF(E3577&gt;0,TIME(F3577,G3577,H3577)/E3577,"")</f>
        <v>8.8078703703703704E-3</v>
      </c>
      <c r="K3577" s="50" t="s">
        <v>2128</v>
      </c>
      <c r="L3577" s="50" t="s">
        <v>971</v>
      </c>
      <c r="M3577" s="55">
        <f t="shared" ref="M3577:M3606" si="1292">IF(D3577&gt;0,0.0416666666666667/J3577,"")</f>
        <v>4.7306176084099905</v>
      </c>
      <c r="N3577" s="50">
        <v>0</v>
      </c>
      <c r="S3577" s="151">
        <f t="shared" ref="S3577:S3606" si="1293">IF("1-Swim"=D3577,J3577*2.4,IF("2-Bike"=D3577,J3577*112,IF("3-Run"=D3577,J3577*26.2,0)))</f>
        <v>0</v>
      </c>
      <c r="T3577" s="151">
        <f t="shared" ref="T3577:T3606" si="1294">S3577/2</f>
        <v>0</v>
      </c>
      <c r="V3577" s="393">
        <f t="shared" ref="V3577:V3606" si="1295">U3577*0.000568182</f>
        <v>0</v>
      </c>
      <c r="W3577" s="393">
        <f t="shared" ref="W3577:W3606" si="1296">U3577*0.0006213713910761</f>
        <v>0</v>
      </c>
      <c r="X3577" s="53">
        <f t="shared" ref="X3577:X3606" si="1297">J3577*26.2</f>
        <v>0.23076620370370371</v>
      </c>
      <c r="Y3577" s="53">
        <f t="shared" ref="Y3577:Y3606" si="1298">(J3577+0.0013889)*26.2</f>
        <v>0.26715538370370373</v>
      </c>
      <c r="Z3577" s="53">
        <f t="shared" ref="Z3577:Z3606" si="1299">X3577/2</f>
        <v>0.11538310185185185</v>
      </c>
      <c r="AA3577" s="53">
        <f t="shared" ref="AA3577:AA3606" si="1300">Y3577/2</f>
        <v>0.13357769185185187</v>
      </c>
      <c r="AB3577" s="50">
        <f t="shared" ref="AB3577:AB3606" si="1301">RANK(J3577,J:J,1)</f>
        <v>3184</v>
      </c>
      <c r="AC3577" s="50">
        <f t="shared" ref="AC3577:AC3606" si="1302">YEAR(B3577)</f>
        <v>2018</v>
      </c>
      <c r="AD3577" s="50">
        <f t="shared" ref="AD3577:AD3606" si="1303">MONTH(B3577)</f>
        <v>6</v>
      </c>
      <c r="AE3577" s="56">
        <f t="shared" ref="AE3577:AE3606" si="1304">AC3577*100+AD3577</f>
        <v>201806</v>
      </c>
      <c r="AF3577" s="56">
        <f t="shared" ref="AF3577:AF3606" si="1305">WEEKNUM(B3577,1)</f>
        <v>23</v>
      </c>
      <c r="AG3577" s="58">
        <f t="shared" ref="AG3577:AG3606" si="1306">IF(ISBLANK(B3577)," ",MAX(B3577-B3576-1,0))</f>
        <v>0</v>
      </c>
      <c r="AH3577" s="56">
        <f t="shared" ref="AH3577:AH3606" si="1307">DAY(B3577)</f>
        <v>3</v>
      </c>
      <c r="AI3577" s="53">
        <f t="shared" ref="AI3577:AI3606" si="1308">Z3577+AA3577</f>
        <v>0.24896079370370372</v>
      </c>
      <c r="AJ3577" s="56">
        <f t="shared" ref="AJ3577:AJ3606" si="1309">IF("1-Swim"=D3577,E3577*46.7,IF("2-Bike"=D3577,E3577,IF("3-Run"=D3577,E3577*4.27,0)))</f>
        <v>0</v>
      </c>
    </row>
    <row r="3578" spans="1:36" ht="15.75" customHeight="1" x14ac:dyDescent="0.25">
      <c r="A3578" s="50">
        <v>3546</v>
      </c>
      <c r="B3578" s="51">
        <v>43254</v>
      </c>
      <c r="C3578" s="75">
        <f t="shared" si="1289"/>
        <v>43254</v>
      </c>
      <c r="D3578" s="50" t="s">
        <v>718</v>
      </c>
      <c r="E3578" s="50">
        <v>1</v>
      </c>
      <c r="F3578" s="50">
        <v>0</v>
      </c>
      <c r="G3578" s="50">
        <v>12</v>
      </c>
      <c r="H3578" s="50">
        <v>37</v>
      </c>
      <c r="I3578" s="53">
        <f t="shared" si="1290"/>
        <v>8.7615740740740744E-3</v>
      </c>
      <c r="J3578" s="54">
        <f t="shared" si="1291"/>
        <v>8.7615740740740744E-3</v>
      </c>
      <c r="K3578" s="50" t="s">
        <v>2128</v>
      </c>
      <c r="L3578" s="50" t="s">
        <v>971</v>
      </c>
      <c r="M3578" s="55">
        <f t="shared" si="1292"/>
        <v>4.7556142668428043</v>
      </c>
      <c r="N3578" s="50">
        <v>0</v>
      </c>
      <c r="S3578" s="151">
        <f t="shared" si="1293"/>
        <v>0</v>
      </c>
      <c r="T3578" s="151">
        <f t="shared" si="1294"/>
        <v>0</v>
      </c>
      <c r="V3578" s="393">
        <f t="shared" si="1295"/>
        <v>0</v>
      </c>
      <c r="W3578" s="393">
        <f t="shared" si="1296"/>
        <v>0</v>
      </c>
      <c r="X3578" s="53">
        <f t="shared" si="1297"/>
        <v>0.22955324074074074</v>
      </c>
      <c r="Y3578" s="53">
        <f t="shared" si="1298"/>
        <v>0.26594242074074076</v>
      </c>
      <c r="Z3578" s="53">
        <f t="shared" si="1299"/>
        <v>0.11477662037037037</v>
      </c>
      <c r="AA3578" s="53">
        <f t="shared" si="1300"/>
        <v>0.13297121037037038</v>
      </c>
      <c r="AB3578" s="50">
        <f t="shared" si="1301"/>
        <v>3173</v>
      </c>
      <c r="AC3578" s="50">
        <f t="shared" si="1302"/>
        <v>2018</v>
      </c>
      <c r="AD3578" s="50">
        <f t="shared" si="1303"/>
        <v>6</v>
      </c>
      <c r="AE3578" s="56">
        <f t="shared" si="1304"/>
        <v>201806</v>
      </c>
      <c r="AF3578" s="56">
        <f t="shared" si="1305"/>
        <v>23</v>
      </c>
      <c r="AG3578" s="58">
        <f t="shared" si="1306"/>
        <v>0</v>
      </c>
      <c r="AH3578" s="56">
        <f t="shared" si="1307"/>
        <v>3</v>
      </c>
      <c r="AI3578" s="53">
        <f t="shared" si="1308"/>
        <v>0.24774783074074075</v>
      </c>
      <c r="AJ3578" s="56">
        <f t="shared" si="1309"/>
        <v>0</v>
      </c>
    </row>
    <row r="3579" spans="1:36" x14ac:dyDescent="0.25">
      <c r="A3579" s="50">
        <v>3547</v>
      </c>
      <c r="B3579" s="51">
        <v>43254</v>
      </c>
      <c r="C3579" s="75">
        <f t="shared" si="1289"/>
        <v>43254</v>
      </c>
      <c r="D3579" s="50" t="s">
        <v>719</v>
      </c>
      <c r="E3579" s="50">
        <v>1</v>
      </c>
      <c r="F3579" s="50">
        <v>0</v>
      </c>
      <c r="G3579" s="50">
        <v>13</v>
      </c>
      <c r="H3579" s="50">
        <v>59</v>
      </c>
      <c r="I3579" s="53">
        <f t="shared" si="1290"/>
        <v>9.7106481481481471E-3</v>
      </c>
      <c r="J3579" s="54">
        <f t="shared" si="1291"/>
        <v>9.7106481481481471E-3</v>
      </c>
      <c r="K3579" s="50" t="s">
        <v>2128</v>
      </c>
      <c r="L3579" s="50" t="s">
        <v>971</v>
      </c>
      <c r="M3579" s="55">
        <f t="shared" si="1292"/>
        <v>4.2908224076281325</v>
      </c>
      <c r="N3579" s="50">
        <v>0</v>
      </c>
      <c r="S3579" s="151">
        <f t="shared" si="1293"/>
        <v>0</v>
      </c>
      <c r="T3579" s="151">
        <f t="shared" si="1294"/>
        <v>0</v>
      </c>
      <c r="V3579" s="393">
        <f t="shared" si="1295"/>
        <v>0</v>
      </c>
      <c r="W3579" s="393">
        <f t="shared" si="1296"/>
        <v>0</v>
      </c>
      <c r="X3579" s="53">
        <f t="shared" si="1297"/>
        <v>0.25441898148148145</v>
      </c>
      <c r="Y3579" s="53">
        <f t="shared" si="1298"/>
        <v>0.29080816148148148</v>
      </c>
      <c r="Z3579" s="53">
        <f t="shared" si="1299"/>
        <v>0.12720949074074073</v>
      </c>
      <c r="AA3579" s="53">
        <f t="shared" si="1300"/>
        <v>0.14540408074074074</v>
      </c>
      <c r="AB3579" s="50">
        <f t="shared" si="1301"/>
        <v>3341</v>
      </c>
      <c r="AC3579" s="50">
        <f t="shared" si="1302"/>
        <v>2018</v>
      </c>
      <c r="AD3579" s="50">
        <f t="shared" si="1303"/>
        <v>6</v>
      </c>
      <c r="AE3579" s="56">
        <f t="shared" si="1304"/>
        <v>201806</v>
      </c>
      <c r="AF3579" s="56">
        <f t="shared" si="1305"/>
        <v>23</v>
      </c>
      <c r="AG3579" s="58">
        <f t="shared" si="1306"/>
        <v>0</v>
      </c>
      <c r="AH3579" s="56">
        <f t="shared" si="1307"/>
        <v>3</v>
      </c>
      <c r="AI3579" s="53">
        <f t="shared" si="1308"/>
        <v>0.27261357148148146</v>
      </c>
      <c r="AJ3579" s="56">
        <f t="shared" si="1309"/>
        <v>0</v>
      </c>
    </row>
    <row r="3580" spans="1:36" x14ac:dyDescent="0.25">
      <c r="A3580" s="50">
        <v>3548</v>
      </c>
      <c r="B3580" s="51">
        <v>43254</v>
      </c>
      <c r="C3580" s="75">
        <f t="shared" si="1289"/>
        <v>43254</v>
      </c>
      <c r="D3580" s="50" t="s">
        <v>720</v>
      </c>
      <c r="E3580" s="50">
        <v>1</v>
      </c>
      <c r="F3580" s="50">
        <v>0</v>
      </c>
      <c r="G3580" s="50">
        <v>12</v>
      </c>
      <c r="H3580" s="50">
        <v>18</v>
      </c>
      <c r="I3580" s="53">
        <f t="shared" si="1290"/>
        <v>8.5416666666666679E-3</v>
      </c>
      <c r="J3580" s="54">
        <f t="shared" si="1291"/>
        <v>8.5416666666666679E-3</v>
      </c>
      <c r="K3580" s="50" t="s">
        <v>2128</v>
      </c>
      <c r="L3580" s="50" t="s">
        <v>971</v>
      </c>
      <c r="M3580" s="55">
        <f t="shared" si="1292"/>
        <v>4.8780487804878083</v>
      </c>
      <c r="N3580" s="50">
        <v>0</v>
      </c>
      <c r="S3580" s="151">
        <f t="shared" si="1293"/>
        <v>0</v>
      </c>
      <c r="T3580" s="151">
        <f t="shared" si="1294"/>
        <v>0</v>
      </c>
      <c r="V3580" s="393">
        <f t="shared" si="1295"/>
        <v>0</v>
      </c>
      <c r="W3580" s="393">
        <f t="shared" si="1296"/>
        <v>0</v>
      </c>
      <c r="X3580" s="53">
        <f t="shared" si="1297"/>
        <v>0.22379166666666669</v>
      </c>
      <c r="Y3580" s="53">
        <f t="shared" si="1298"/>
        <v>0.26018084666666669</v>
      </c>
      <c r="Z3580" s="53">
        <f t="shared" si="1299"/>
        <v>0.11189583333333335</v>
      </c>
      <c r="AA3580" s="53">
        <f t="shared" si="1300"/>
        <v>0.13009042333333334</v>
      </c>
      <c r="AB3580" s="50">
        <f t="shared" si="1301"/>
        <v>3105</v>
      </c>
      <c r="AC3580" s="50">
        <f t="shared" si="1302"/>
        <v>2018</v>
      </c>
      <c r="AD3580" s="50">
        <f t="shared" si="1303"/>
        <v>6</v>
      </c>
      <c r="AE3580" s="56">
        <f t="shared" si="1304"/>
        <v>201806</v>
      </c>
      <c r="AF3580" s="56">
        <f t="shared" si="1305"/>
        <v>23</v>
      </c>
      <c r="AG3580" s="58">
        <f t="shared" si="1306"/>
        <v>0</v>
      </c>
      <c r="AH3580" s="56">
        <f t="shared" si="1307"/>
        <v>3</v>
      </c>
      <c r="AI3580" s="53">
        <f t="shared" si="1308"/>
        <v>0.24198625666666668</v>
      </c>
      <c r="AJ3580" s="56">
        <f t="shared" si="1309"/>
        <v>0</v>
      </c>
    </row>
    <row r="3581" spans="1:36" ht="15.75" customHeight="1" x14ac:dyDescent="0.25">
      <c r="A3581" s="50">
        <v>3549</v>
      </c>
      <c r="B3581" s="51">
        <v>43254</v>
      </c>
      <c r="C3581" s="75">
        <f t="shared" si="1289"/>
        <v>43254</v>
      </c>
      <c r="D3581" s="50" t="s">
        <v>721</v>
      </c>
      <c r="E3581" s="50">
        <v>1</v>
      </c>
      <c r="F3581" s="50">
        <v>0</v>
      </c>
      <c r="G3581" s="50">
        <v>14</v>
      </c>
      <c r="H3581" s="50">
        <v>47</v>
      </c>
      <c r="I3581" s="53">
        <f t="shared" si="1290"/>
        <v>1.0266203703703703E-2</v>
      </c>
      <c r="J3581" s="54">
        <f t="shared" si="1291"/>
        <v>1.0266203703703703E-2</v>
      </c>
      <c r="K3581" s="50" t="s">
        <v>2128</v>
      </c>
      <c r="L3581" s="50" t="s">
        <v>971</v>
      </c>
      <c r="M3581" s="55">
        <f t="shared" si="1292"/>
        <v>4.0586245772266105</v>
      </c>
      <c r="N3581" s="50">
        <v>0</v>
      </c>
      <c r="S3581" s="151">
        <f t="shared" si="1293"/>
        <v>0</v>
      </c>
      <c r="T3581" s="151">
        <f t="shared" si="1294"/>
        <v>0</v>
      </c>
      <c r="V3581" s="393">
        <f t="shared" si="1295"/>
        <v>0</v>
      </c>
      <c r="W3581" s="393">
        <f t="shared" si="1296"/>
        <v>0</v>
      </c>
      <c r="X3581" s="53">
        <f t="shared" si="1297"/>
        <v>0.268974537037037</v>
      </c>
      <c r="Y3581" s="53">
        <f t="shared" si="1298"/>
        <v>0.30536371703703702</v>
      </c>
      <c r="Z3581" s="53">
        <f t="shared" si="1299"/>
        <v>0.1344872685185185</v>
      </c>
      <c r="AA3581" s="53">
        <f t="shared" si="1300"/>
        <v>0.15268185851851851</v>
      </c>
      <c r="AB3581" s="50">
        <f t="shared" si="1301"/>
        <v>3415</v>
      </c>
      <c r="AC3581" s="50">
        <f t="shared" si="1302"/>
        <v>2018</v>
      </c>
      <c r="AD3581" s="50">
        <f t="shared" si="1303"/>
        <v>6</v>
      </c>
      <c r="AE3581" s="56">
        <f t="shared" si="1304"/>
        <v>201806</v>
      </c>
      <c r="AF3581" s="56">
        <f t="shared" si="1305"/>
        <v>23</v>
      </c>
      <c r="AG3581" s="58">
        <f t="shared" si="1306"/>
        <v>0</v>
      </c>
      <c r="AH3581" s="56">
        <f t="shared" si="1307"/>
        <v>3</v>
      </c>
      <c r="AI3581" s="53">
        <f t="shared" si="1308"/>
        <v>0.28716912703703701</v>
      </c>
      <c r="AJ3581" s="56">
        <f t="shared" si="1309"/>
        <v>0</v>
      </c>
    </row>
    <row r="3582" spans="1:36" ht="15.75" customHeight="1" x14ac:dyDescent="0.25">
      <c r="A3582" s="50">
        <v>3550</v>
      </c>
      <c r="B3582" s="51">
        <v>43254</v>
      </c>
      <c r="C3582" s="75">
        <f t="shared" si="1289"/>
        <v>43254</v>
      </c>
      <c r="D3582" s="50" t="s">
        <v>707</v>
      </c>
      <c r="E3582" s="50">
        <v>1</v>
      </c>
      <c r="F3582" s="50">
        <v>0</v>
      </c>
      <c r="G3582" s="50">
        <v>15</v>
      </c>
      <c r="H3582" s="50">
        <v>29</v>
      </c>
      <c r="I3582" s="53">
        <f t="shared" si="1290"/>
        <v>1.0752314814814814E-2</v>
      </c>
      <c r="J3582" s="54">
        <f t="shared" si="1291"/>
        <v>1.0752314814814814E-2</v>
      </c>
      <c r="K3582" s="50" t="s">
        <v>2128</v>
      </c>
      <c r="L3582" s="50" t="s">
        <v>971</v>
      </c>
      <c r="M3582" s="55">
        <f t="shared" si="1292"/>
        <v>3.8751345532831034</v>
      </c>
      <c r="N3582" s="50">
        <v>0</v>
      </c>
      <c r="S3582" s="151">
        <f t="shared" si="1293"/>
        <v>0</v>
      </c>
      <c r="T3582" s="151">
        <f t="shared" si="1294"/>
        <v>0</v>
      </c>
      <c r="V3582" s="393">
        <f t="shared" si="1295"/>
        <v>0</v>
      </c>
      <c r="W3582" s="393">
        <f t="shared" si="1296"/>
        <v>0</v>
      </c>
      <c r="X3582" s="53">
        <f t="shared" si="1297"/>
        <v>0.28171064814814811</v>
      </c>
      <c r="Y3582" s="53">
        <f t="shared" si="1298"/>
        <v>0.31809982814814813</v>
      </c>
      <c r="Z3582" s="53">
        <f t="shared" si="1299"/>
        <v>0.14085532407407406</v>
      </c>
      <c r="AA3582" s="53">
        <f t="shared" si="1300"/>
        <v>0.15904991407407407</v>
      </c>
      <c r="AB3582" s="50">
        <f t="shared" si="1301"/>
        <v>3477</v>
      </c>
      <c r="AC3582" s="50">
        <f t="shared" si="1302"/>
        <v>2018</v>
      </c>
      <c r="AD3582" s="50">
        <f t="shared" si="1303"/>
        <v>6</v>
      </c>
      <c r="AE3582" s="56">
        <f t="shared" si="1304"/>
        <v>201806</v>
      </c>
      <c r="AF3582" s="56">
        <f t="shared" si="1305"/>
        <v>23</v>
      </c>
      <c r="AG3582" s="58">
        <f t="shared" si="1306"/>
        <v>0</v>
      </c>
      <c r="AH3582" s="56">
        <f t="shared" si="1307"/>
        <v>3</v>
      </c>
      <c r="AI3582" s="53">
        <f t="shared" si="1308"/>
        <v>0.29990523814814812</v>
      </c>
      <c r="AJ3582" s="56">
        <f t="shared" si="1309"/>
        <v>0</v>
      </c>
    </row>
    <row r="3583" spans="1:36" ht="15.75" customHeight="1" x14ac:dyDescent="0.25">
      <c r="A3583" s="50">
        <v>3551</v>
      </c>
      <c r="B3583" s="51">
        <v>43254</v>
      </c>
      <c r="C3583" s="75">
        <f t="shared" si="1289"/>
        <v>43254</v>
      </c>
      <c r="D3583" s="50" t="s">
        <v>708</v>
      </c>
      <c r="E3583" s="50">
        <v>1</v>
      </c>
      <c r="F3583" s="50">
        <v>0</v>
      </c>
      <c r="G3583" s="50">
        <v>14</v>
      </c>
      <c r="H3583" s="50">
        <v>23</v>
      </c>
      <c r="I3583" s="53">
        <f t="shared" si="1290"/>
        <v>9.9884259259259266E-3</v>
      </c>
      <c r="J3583" s="54">
        <f t="shared" si="1291"/>
        <v>9.9884259259259266E-3</v>
      </c>
      <c r="K3583" s="50" t="s">
        <v>2128</v>
      </c>
      <c r="L3583" s="50" t="s">
        <v>971</v>
      </c>
      <c r="M3583" s="55">
        <f t="shared" si="1292"/>
        <v>4.1714947856315208</v>
      </c>
      <c r="N3583" s="50">
        <v>0</v>
      </c>
      <c r="S3583" s="151">
        <f t="shared" si="1293"/>
        <v>0</v>
      </c>
      <c r="T3583" s="151">
        <f t="shared" si="1294"/>
        <v>0</v>
      </c>
      <c r="V3583" s="393">
        <f t="shared" si="1295"/>
        <v>0</v>
      </c>
      <c r="W3583" s="393">
        <f t="shared" si="1296"/>
        <v>0</v>
      </c>
      <c r="X3583" s="53">
        <f t="shared" si="1297"/>
        <v>0.26169675925925928</v>
      </c>
      <c r="Y3583" s="53">
        <f t="shared" si="1298"/>
        <v>0.2980859392592593</v>
      </c>
      <c r="Z3583" s="53">
        <f t="shared" si="1299"/>
        <v>0.13084837962962964</v>
      </c>
      <c r="AA3583" s="53">
        <f t="shared" si="1300"/>
        <v>0.14904296962962965</v>
      </c>
      <c r="AB3583" s="50">
        <f t="shared" si="1301"/>
        <v>3383</v>
      </c>
      <c r="AC3583" s="50">
        <f t="shared" si="1302"/>
        <v>2018</v>
      </c>
      <c r="AD3583" s="50">
        <f t="shared" si="1303"/>
        <v>6</v>
      </c>
      <c r="AE3583" s="56">
        <f t="shared" si="1304"/>
        <v>201806</v>
      </c>
      <c r="AF3583" s="56">
        <f t="shared" si="1305"/>
        <v>23</v>
      </c>
      <c r="AG3583" s="58">
        <f t="shared" si="1306"/>
        <v>0</v>
      </c>
      <c r="AH3583" s="56">
        <f t="shared" si="1307"/>
        <v>3</v>
      </c>
      <c r="AI3583" s="53">
        <f t="shared" si="1308"/>
        <v>0.27989134925925929</v>
      </c>
      <c r="AJ3583" s="56">
        <f t="shared" si="1309"/>
        <v>0</v>
      </c>
    </row>
    <row r="3584" spans="1:36" x14ac:dyDescent="0.25">
      <c r="A3584" s="50">
        <v>3552</v>
      </c>
      <c r="B3584" s="51">
        <v>43254</v>
      </c>
      <c r="C3584" s="75">
        <f t="shared" si="1289"/>
        <v>43254</v>
      </c>
      <c r="D3584" s="50" t="s">
        <v>709</v>
      </c>
      <c r="E3584" s="50">
        <v>1</v>
      </c>
      <c r="F3584" s="50">
        <v>0</v>
      </c>
      <c r="G3584" s="50">
        <v>13</v>
      </c>
      <c r="H3584" s="50">
        <v>11</v>
      </c>
      <c r="I3584" s="53">
        <f t="shared" si="1290"/>
        <v>9.1550925925925931E-3</v>
      </c>
      <c r="J3584" s="54">
        <f t="shared" si="1291"/>
        <v>9.1550925925925931E-3</v>
      </c>
      <c r="K3584" s="50" t="s">
        <v>2128</v>
      </c>
      <c r="L3584" s="50" t="s">
        <v>971</v>
      </c>
      <c r="M3584" s="55">
        <f t="shared" si="1292"/>
        <v>4.5512010113780059</v>
      </c>
      <c r="N3584" s="50">
        <v>0</v>
      </c>
      <c r="S3584" s="151">
        <f t="shared" si="1293"/>
        <v>0</v>
      </c>
      <c r="T3584" s="151">
        <f t="shared" si="1294"/>
        <v>0</v>
      </c>
      <c r="V3584" s="393">
        <f t="shared" si="1295"/>
        <v>0</v>
      </c>
      <c r="W3584" s="393">
        <f t="shared" si="1296"/>
        <v>0</v>
      </c>
      <c r="X3584" s="53">
        <f t="shared" si="1297"/>
        <v>0.23986342592592594</v>
      </c>
      <c r="Y3584" s="53">
        <f t="shared" si="1298"/>
        <v>0.27625260592592593</v>
      </c>
      <c r="Z3584" s="53">
        <f t="shared" si="1299"/>
        <v>0.11993171296296297</v>
      </c>
      <c r="AA3584" s="53">
        <f t="shared" si="1300"/>
        <v>0.13812630296296297</v>
      </c>
      <c r="AB3584" s="50">
        <f t="shared" si="1301"/>
        <v>3251</v>
      </c>
      <c r="AC3584" s="50">
        <f t="shared" si="1302"/>
        <v>2018</v>
      </c>
      <c r="AD3584" s="50">
        <f t="shared" si="1303"/>
        <v>6</v>
      </c>
      <c r="AE3584" s="56">
        <f t="shared" si="1304"/>
        <v>201806</v>
      </c>
      <c r="AF3584" s="56">
        <f t="shared" si="1305"/>
        <v>23</v>
      </c>
      <c r="AG3584" s="58">
        <f t="shared" si="1306"/>
        <v>0</v>
      </c>
      <c r="AH3584" s="56">
        <f t="shared" si="1307"/>
        <v>3</v>
      </c>
      <c r="AI3584" s="53">
        <f t="shared" si="1308"/>
        <v>0.25805801592592592</v>
      </c>
      <c r="AJ3584" s="56">
        <f t="shared" si="1309"/>
        <v>0</v>
      </c>
    </row>
    <row r="3585" spans="1:36" x14ac:dyDescent="0.25">
      <c r="A3585" s="50">
        <v>3553</v>
      </c>
      <c r="B3585" s="51">
        <v>43254</v>
      </c>
      <c r="C3585" s="75">
        <f t="shared" si="1289"/>
        <v>43254</v>
      </c>
      <c r="D3585" s="50" t="s">
        <v>710</v>
      </c>
      <c r="E3585" s="50">
        <v>1</v>
      </c>
      <c r="F3585" s="50">
        <v>0</v>
      </c>
      <c r="G3585" s="50">
        <v>15</v>
      </c>
      <c r="H3585" s="50">
        <v>45</v>
      </c>
      <c r="I3585" s="53">
        <f t="shared" si="1290"/>
        <v>1.0937500000000001E-2</v>
      </c>
      <c r="J3585" s="54">
        <f t="shared" si="1291"/>
        <v>1.0937500000000001E-2</v>
      </c>
      <c r="K3585" s="50" t="s">
        <v>2128</v>
      </c>
      <c r="L3585" s="50" t="s">
        <v>971</v>
      </c>
      <c r="M3585" s="55">
        <f t="shared" si="1292"/>
        <v>3.809523809523812</v>
      </c>
      <c r="N3585" s="50">
        <v>0</v>
      </c>
      <c r="S3585" s="151">
        <f t="shared" si="1293"/>
        <v>0</v>
      </c>
      <c r="T3585" s="151">
        <f t="shared" si="1294"/>
        <v>0</v>
      </c>
      <c r="V3585" s="393">
        <f t="shared" si="1295"/>
        <v>0</v>
      </c>
      <c r="W3585" s="393">
        <f t="shared" si="1296"/>
        <v>0</v>
      </c>
      <c r="X3585" s="53">
        <f t="shared" si="1297"/>
        <v>0.2865625</v>
      </c>
      <c r="Y3585" s="53">
        <f t="shared" si="1298"/>
        <v>0.32295168000000002</v>
      </c>
      <c r="Z3585" s="53">
        <f t="shared" si="1299"/>
        <v>0.14328125</v>
      </c>
      <c r="AA3585" s="53">
        <f t="shared" si="1300"/>
        <v>0.16147584000000001</v>
      </c>
      <c r="AB3585" s="50">
        <f t="shared" si="1301"/>
        <v>3499</v>
      </c>
      <c r="AC3585" s="50">
        <f t="shared" si="1302"/>
        <v>2018</v>
      </c>
      <c r="AD3585" s="50">
        <f t="shared" si="1303"/>
        <v>6</v>
      </c>
      <c r="AE3585" s="56">
        <f t="shared" si="1304"/>
        <v>201806</v>
      </c>
      <c r="AF3585" s="56">
        <f t="shared" si="1305"/>
        <v>23</v>
      </c>
      <c r="AG3585" s="58">
        <f t="shared" si="1306"/>
        <v>0</v>
      </c>
      <c r="AH3585" s="56">
        <f t="shared" si="1307"/>
        <v>3</v>
      </c>
      <c r="AI3585" s="53">
        <f t="shared" si="1308"/>
        <v>0.30475709000000001</v>
      </c>
      <c r="AJ3585" s="56">
        <f t="shared" si="1309"/>
        <v>0</v>
      </c>
    </row>
    <row r="3586" spans="1:36" ht="15.75" customHeight="1" x14ac:dyDescent="0.25">
      <c r="A3586" s="50">
        <v>3554</v>
      </c>
      <c r="B3586" s="51">
        <v>43256</v>
      </c>
      <c r="C3586" s="75">
        <f t="shared" si="1289"/>
        <v>43256</v>
      </c>
      <c r="D3586" s="50" t="s">
        <v>1224</v>
      </c>
      <c r="E3586" s="50">
        <v>10</v>
      </c>
      <c r="F3586" s="50">
        <v>0</v>
      </c>
      <c r="G3586" s="50">
        <v>30</v>
      </c>
      <c r="H3586" s="50">
        <v>0</v>
      </c>
      <c r="I3586" s="53">
        <f t="shared" si="1290"/>
        <v>2.0833333333333332E-2</v>
      </c>
      <c r="J3586" s="54">
        <f t="shared" si="1291"/>
        <v>2.0833333333333333E-3</v>
      </c>
      <c r="K3586" s="50" t="s">
        <v>921</v>
      </c>
      <c r="L3586" s="50" t="s">
        <v>1132</v>
      </c>
      <c r="M3586" s="55">
        <f t="shared" si="1292"/>
        <v>20.000000000000014</v>
      </c>
      <c r="N3586" s="50">
        <v>0</v>
      </c>
      <c r="O3586" s="50" t="s">
        <v>253</v>
      </c>
      <c r="S3586" s="151">
        <f t="shared" si="1293"/>
        <v>0.23333333333333334</v>
      </c>
      <c r="T3586" s="151">
        <f t="shared" si="1294"/>
        <v>0.11666666666666667</v>
      </c>
      <c r="V3586" s="393">
        <f t="shared" si="1295"/>
        <v>0</v>
      </c>
      <c r="W3586" s="393">
        <f t="shared" si="1296"/>
        <v>0</v>
      </c>
      <c r="X3586" s="53">
        <f t="shared" si="1297"/>
        <v>5.4583333333333331E-2</v>
      </c>
      <c r="Y3586" s="53">
        <f t="shared" si="1298"/>
        <v>9.0972513333333324E-2</v>
      </c>
      <c r="Z3586" s="53">
        <f t="shared" si="1299"/>
        <v>2.7291666666666665E-2</v>
      </c>
      <c r="AA3586" s="53">
        <f t="shared" si="1300"/>
        <v>4.5486256666666662E-2</v>
      </c>
      <c r="AB3586" s="50">
        <f t="shared" si="1301"/>
        <v>218</v>
      </c>
      <c r="AC3586" s="50">
        <f t="shared" si="1302"/>
        <v>2018</v>
      </c>
      <c r="AD3586" s="50">
        <f t="shared" si="1303"/>
        <v>6</v>
      </c>
      <c r="AE3586" s="56">
        <f t="shared" si="1304"/>
        <v>201806</v>
      </c>
      <c r="AF3586" s="56">
        <f t="shared" si="1305"/>
        <v>23</v>
      </c>
      <c r="AG3586" s="58">
        <f t="shared" si="1306"/>
        <v>1</v>
      </c>
      <c r="AH3586" s="56">
        <f t="shared" si="1307"/>
        <v>5</v>
      </c>
      <c r="AI3586" s="53">
        <f t="shared" si="1308"/>
        <v>7.2777923333333328E-2</v>
      </c>
      <c r="AJ3586" s="56">
        <f t="shared" si="1309"/>
        <v>10</v>
      </c>
    </row>
    <row r="3587" spans="1:36" ht="15.75" customHeight="1" x14ac:dyDescent="0.25">
      <c r="A3587" s="50">
        <v>3555</v>
      </c>
      <c r="B3587" s="51">
        <v>43257</v>
      </c>
      <c r="C3587" s="75">
        <f t="shared" si="1289"/>
        <v>43257</v>
      </c>
      <c r="D3587" s="50" t="s">
        <v>1225</v>
      </c>
      <c r="E3587" s="50">
        <v>0.8</v>
      </c>
      <c r="F3587" s="50">
        <v>0</v>
      </c>
      <c r="G3587" s="50">
        <v>26</v>
      </c>
      <c r="H3587" s="50">
        <v>21</v>
      </c>
      <c r="I3587" s="53">
        <f t="shared" si="1290"/>
        <v>1.8298611111111113E-2</v>
      </c>
      <c r="J3587" s="54">
        <f t="shared" si="1291"/>
        <v>2.2873263888888891E-2</v>
      </c>
      <c r="K3587" s="50" t="s">
        <v>949</v>
      </c>
      <c r="L3587" s="50" t="s">
        <v>2129</v>
      </c>
      <c r="M3587" s="55">
        <f t="shared" si="1292"/>
        <v>1.821631878557876</v>
      </c>
      <c r="N3587" s="50">
        <v>108</v>
      </c>
      <c r="O3587" s="50" t="s">
        <v>255</v>
      </c>
      <c r="S3587" s="151">
        <f t="shared" si="1293"/>
        <v>5.4895833333333338E-2</v>
      </c>
      <c r="T3587" s="151">
        <f t="shared" si="1294"/>
        <v>2.7447916666666669E-2</v>
      </c>
      <c r="U3587" s="50">
        <v>1400</v>
      </c>
      <c r="V3587" s="393">
        <f t="shared" si="1295"/>
        <v>0.79545480000000002</v>
      </c>
      <c r="W3587" s="393">
        <f t="shared" si="1296"/>
        <v>0.86991994750654</v>
      </c>
      <c r="X3587" s="53">
        <f t="shared" si="1297"/>
        <v>0.59927951388888889</v>
      </c>
      <c r="Y3587" s="53">
        <f t="shared" si="1298"/>
        <v>0.63566869388888891</v>
      </c>
      <c r="Z3587" s="53">
        <f t="shared" si="1299"/>
        <v>0.29963975694444445</v>
      </c>
      <c r="AA3587" s="53">
        <f t="shared" si="1300"/>
        <v>0.31783434694444446</v>
      </c>
      <c r="AB3587" s="50">
        <f t="shared" si="1301"/>
        <v>3708</v>
      </c>
      <c r="AC3587" s="50">
        <f t="shared" si="1302"/>
        <v>2018</v>
      </c>
      <c r="AD3587" s="50">
        <f t="shared" si="1303"/>
        <v>6</v>
      </c>
      <c r="AE3587" s="56">
        <f t="shared" si="1304"/>
        <v>201806</v>
      </c>
      <c r="AF3587" s="56">
        <f t="shared" si="1305"/>
        <v>23</v>
      </c>
      <c r="AG3587" s="58">
        <f t="shared" si="1306"/>
        <v>0</v>
      </c>
      <c r="AH3587" s="56">
        <f t="shared" si="1307"/>
        <v>6</v>
      </c>
      <c r="AI3587" s="53">
        <f t="shared" si="1308"/>
        <v>0.6174741038888889</v>
      </c>
      <c r="AJ3587" s="56">
        <f t="shared" si="1309"/>
        <v>37.360000000000007</v>
      </c>
    </row>
    <row r="3588" spans="1:36" ht="15.75" customHeight="1" x14ac:dyDescent="0.25">
      <c r="A3588" s="50">
        <v>3556</v>
      </c>
      <c r="B3588" s="51">
        <v>43257</v>
      </c>
      <c r="C3588" s="75">
        <f t="shared" si="1289"/>
        <v>43257</v>
      </c>
      <c r="D3588" s="50" t="s">
        <v>1223</v>
      </c>
      <c r="E3588" s="50">
        <v>3.25</v>
      </c>
      <c r="F3588" s="50">
        <v>0</v>
      </c>
      <c r="G3588" s="50">
        <v>34</v>
      </c>
      <c r="H3588" s="50">
        <v>14</v>
      </c>
      <c r="I3588" s="53">
        <f t="shared" si="1290"/>
        <v>2.3773148148148151E-2</v>
      </c>
      <c r="J3588" s="54">
        <f t="shared" si="1291"/>
        <v>7.3148148148148157E-3</v>
      </c>
      <c r="K3588" s="50" t="s">
        <v>2043</v>
      </c>
      <c r="L3588" s="50" t="s">
        <v>1357</v>
      </c>
      <c r="M3588" s="55">
        <f t="shared" si="1292"/>
        <v>5.6962025316455733</v>
      </c>
      <c r="N3588" s="50">
        <v>147</v>
      </c>
      <c r="O3588" s="50" t="s">
        <v>255</v>
      </c>
      <c r="R3588" s="50" t="s">
        <v>2130</v>
      </c>
      <c r="S3588" s="151">
        <f t="shared" si="1293"/>
        <v>0.19164814814814818</v>
      </c>
      <c r="T3588" s="151">
        <f t="shared" si="1294"/>
        <v>9.5824074074074089E-2</v>
      </c>
      <c r="V3588" s="393">
        <f t="shared" si="1295"/>
        <v>0</v>
      </c>
      <c r="W3588" s="393">
        <f t="shared" si="1296"/>
        <v>0</v>
      </c>
      <c r="X3588" s="53">
        <f t="shared" si="1297"/>
        <v>0.19164814814814818</v>
      </c>
      <c r="Y3588" s="53">
        <f t="shared" si="1298"/>
        <v>0.22803732814814817</v>
      </c>
      <c r="Z3588" s="53">
        <f t="shared" si="1299"/>
        <v>9.5824074074074089E-2</v>
      </c>
      <c r="AA3588" s="53">
        <f t="shared" si="1300"/>
        <v>0.11401866407407409</v>
      </c>
      <c r="AB3588" s="50">
        <f t="shared" si="1301"/>
        <v>2189</v>
      </c>
      <c r="AC3588" s="50">
        <f t="shared" si="1302"/>
        <v>2018</v>
      </c>
      <c r="AD3588" s="50">
        <f t="shared" si="1303"/>
        <v>6</v>
      </c>
      <c r="AE3588" s="56">
        <f t="shared" si="1304"/>
        <v>201806</v>
      </c>
      <c r="AF3588" s="56">
        <f t="shared" si="1305"/>
        <v>23</v>
      </c>
      <c r="AG3588" s="58">
        <f t="shared" si="1306"/>
        <v>0</v>
      </c>
      <c r="AH3588" s="56">
        <f t="shared" si="1307"/>
        <v>6</v>
      </c>
      <c r="AI3588" s="53">
        <f t="shared" si="1308"/>
        <v>0.20984273814814819</v>
      </c>
      <c r="AJ3588" s="56">
        <f t="shared" si="1309"/>
        <v>13.877499999999998</v>
      </c>
    </row>
    <row r="3589" spans="1:36" x14ac:dyDescent="0.25">
      <c r="A3589" s="50">
        <v>3557</v>
      </c>
      <c r="B3589" s="51">
        <v>43258</v>
      </c>
      <c r="C3589" s="75">
        <f t="shared" si="1289"/>
        <v>43258</v>
      </c>
      <c r="D3589" s="50" t="s">
        <v>1224</v>
      </c>
      <c r="E3589" s="50">
        <v>51</v>
      </c>
      <c r="F3589" s="50">
        <v>3</v>
      </c>
      <c r="G3589" s="50">
        <v>24</v>
      </c>
      <c r="H3589" s="50">
        <v>34</v>
      </c>
      <c r="I3589" s="53">
        <f t="shared" si="1290"/>
        <v>0.14206018518518518</v>
      </c>
      <c r="J3589" s="54">
        <f t="shared" si="1291"/>
        <v>2.7854938271604937E-3</v>
      </c>
      <c r="K3589" s="50" t="s">
        <v>1340</v>
      </c>
      <c r="L3589" s="50" t="s">
        <v>2122</v>
      </c>
      <c r="M3589" s="55">
        <f t="shared" si="1292"/>
        <v>14.958448753462616</v>
      </c>
      <c r="N3589" s="50">
        <v>128</v>
      </c>
      <c r="O3589" s="50" t="s">
        <v>1955</v>
      </c>
      <c r="R3589" s="50" t="s">
        <v>2131</v>
      </c>
      <c r="S3589" s="151">
        <f t="shared" si="1293"/>
        <v>0.31197530864197531</v>
      </c>
      <c r="T3589" s="151">
        <f t="shared" si="1294"/>
        <v>0.15598765432098766</v>
      </c>
      <c r="V3589" s="393">
        <f t="shared" si="1295"/>
        <v>0</v>
      </c>
      <c r="W3589" s="393">
        <f t="shared" si="1296"/>
        <v>0</v>
      </c>
      <c r="X3589" s="53">
        <f t="shared" si="1297"/>
        <v>7.2979938271604927E-2</v>
      </c>
      <c r="Y3589" s="53">
        <f t="shared" si="1298"/>
        <v>0.10936911827160493</v>
      </c>
      <c r="Z3589" s="53">
        <f t="shared" si="1299"/>
        <v>3.6489969135802464E-2</v>
      </c>
      <c r="AA3589" s="53">
        <f t="shared" si="1300"/>
        <v>5.4684559135802467E-2</v>
      </c>
      <c r="AB3589" s="50">
        <f t="shared" si="1301"/>
        <v>618</v>
      </c>
      <c r="AC3589" s="50">
        <f t="shared" si="1302"/>
        <v>2018</v>
      </c>
      <c r="AD3589" s="50">
        <f t="shared" si="1303"/>
        <v>6</v>
      </c>
      <c r="AE3589" s="56">
        <f t="shared" si="1304"/>
        <v>201806</v>
      </c>
      <c r="AF3589" s="56">
        <f t="shared" si="1305"/>
        <v>23</v>
      </c>
      <c r="AG3589" s="58">
        <f t="shared" si="1306"/>
        <v>0</v>
      </c>
      <c r="AH3589" s="56">
        <f t="shared" si="1307"/>
        <v>7</v>
      </c>
      <c r="AI3589" s="53">
        <f t="shared" si="1308"/>
        <v>9.1174528271604938E-2</v>
      </c>
      <c r="AJ3589" s="56">
        <f t="shared" si="1309"/>
        <v>51</v>
      </c>
    </row>
    <row r="3590" spans="1:36" x14ac:dyDescent="0.25">
      <c r="A3590" s="50">
        <v>3558</v>
      </c>
      <c r="B3590" s="51">
        <v>43259</v>
      </c>
      <c r="C3590" s="75">
        <f t="shared" si="1289"/>
        <v>43259</v>
      </c>
      <c r="D3590" s="50" t="s">
        <v>1225</v>
      </c>
      <c r="E3590" s="50">
        <v>0.8</v>
      </c>
      <c r="F3590" s="50">
        <v>0</v>
      </c>
      <c r="G3590" s="50">
        <v>28</v>
      </c>
      <c r="H3590" s="50">
        <v>2</v>
      </c>
      <c r="I3590" s="53">
        <f t="shared" si="1290"/>
        <v>1.9467592592592595E-2</v>
      </c>
      <c r="J3590" s="54">
        <f t="shared" si="1291"/>
        <v>2.4334490740740743E-2</v>
      </c>
      <c r="K3590" s="50" t="s">
        <v>949</v>
      </c>
      <c r="L3590" s="50" t="s">
        <v>2132</v>
      </c>
      <c r="M3590" s="55">
        <f t="shared" si="1292"/>
        <v>1.7122473246135563</v>
      </c>
      <c r="N3590" s="50">
        <v>0</v>
      </c>
      <c r="O3590" s="50" t="s">
        <v>255</v>
      </c>
      <c r="R3590" s="50" t="s">
        <v>2133</v>
      </c>
      <c r="S3590" s="151">
        <f t="shared" si="1293"/>
        <v>5.8402777777777783E-2</v>
      </c>
      <c r="T3590" s="151">
        <f t="shared" si="1294"/>
        <v>2.9201388888888891E-2</v>
      </c>
      <c r="V3590" s="393">
        <f t="shared" si="1295"/>
        <v>0</v>
      </c>
      <c r="W3590" s="393">
        <f t="shared" si="1296"/>
        <v>0</v>
      </c>
      <c r="X3590" s="53">
        <f t="shared" si="1297"/>
        <v>0.6375636574074075</v>
      </c>
      <c r="Y3590" s="53">
        <f t="shared" si="1298"/>
        <v>0.67395283740740741</v>
      </c>
      <c r="Z3590" s="53">
        <f t="shared" si="1299"/>
        <v>0.31878182870370375</v>
      </c>
      <c r="AA3590" s="53">
        <f t="shared" si="1300"/>
        <v>0.33697641870370371</v>
      </c>
      <c r="AB3590" s="50">
        <f t="shared" si="1301"/>
        <v>3797</v>
      </c>
      <c r="AC3590" s="50">
        <f t="shared" si="1302"/>
        <v>2018</v>
      </c>
      <c r="AD3590" s="50">
        <f t="shared" si="1303"/>
        <v>6</v>
      </c>
      <c r="AE3590" s="56">
        <f t="shared" si="1304"/>
        <v>201806</v>
      </c>
      <c r="AF3590" s="56">
        <f t="shared" si="1305"/>
        <v>23</v>
      </c>
      <c r="AG3590" s="58">
        <f t="shared" si="1306"/>
        <v>0</v>
      </c>
      <c r="AH3590" s="56">
        <f t="shared" si="1307"/>
        <v>8</v>
      </c>
      <c r="AI3590" s="53">
        <f t="shared" si="1308"/>
        <v>0.65575824740740751</v>
      </c>
      <c r="AJ3590" s="56">
        <f t="shared" si="1309"/>
        <v>37.360000000000007</v>
      </c>
    </row>
    <row r="3591" spans="1:36" ht="15.75" customHeight="1" x14ac:dyDescent="0.25">
      <c r="A3591" s="50">
        <v>3559</v>
      </c>
      <c r="B3591" s="51">
        <v>43259</v>
      </c>
      <c r="C3591" s="75">
        <f t="shared" si="1289"/>
        <v>43259</v>
      </c>
      <c r="D3591" s="50" t="s">
        <v>1223</v>
      </c>
      <c r="E3591" s="50">
        <v>3.1</v>
      </c>
      <c r="F3591" s="50">
        <v>0</v>
      </c>
      <c r="G3591" s="50">
        <v>35</v>
      </c>
      <c r="H3591" s="50">
        <v>50</v>
      </c>
      <c r="I3591" s="53">
        <f t="shared" si="1290"/>
        <v>2.4884259259259259E-2</v>
      </c>
      <c r="J3591" s="54">
        <f t="shared" si="1291"/>
        <v>8.0271804062126643E-3</v>
      </c>
      <c r="K3591" s="50" t="s">
        <v>2011</v>
      </c>
      <c r="L3591" s="50" t="s">
        <v>1690</v>
      </c>
      <c r="M3591" s="55">
        <f t="shared" si="1292"/>
        <v>5.1906976744186091</v>
      </c>
      <c r="N3591" s="50">
        <v>150</v>
      </c>
      <c r="O3591" s="50" t="s">
        <v>201</v>
      </c>
      <c r="R3591" s="50" t="s">
        <v>2134</v>
      </c>
      <c r="S3591" s="151">
        <f t="shared" si="1293"/>
        <v>0.2103121266427718</v>
      </c>
      <c r="T3591" s="151">
        <f t="shared" si="1294"/>
        <v>0.1051560633213859</v>
      </c>
      <c r="V3591" s="393">
        <f t="shared" si="1295"/>
        <v>0</v>
      </c>
      <c r="W3591" s="393">
        <f t="shared" si="1296"/>
        <v>0</v>
      </c>
      <c r="X3591" s="53">
        <f t="shared" si="1297"/>
        <v>0.2103121266427718</v>
      </c>
      <c r="Y3591" s="53">
        <f t="shared" si="1298"/>
        <v>0.24670130664277179</v>
      </c>
      <c r="Z3591" s="53">
        <f t="shared" si="1299"/>
        <v>0.1051560633213859</v>
      </c>
      <c r="AA3591" s="53">
        <f t="shared" si="1300"/>
        <v>0.12335065332138589</v>
      </c>
      <c r="AB3591" s="50">
        <f t="shared" si="1301"/>
        <v>2830</v>
      </c>
      <c r="AC3591" s="50">
        <f t="shared" si="1302"/>
        <v>2018</v>
      </c>
      <c r="AD3591" s="50">
        <f t="shared" si="1303"/>
        <v>6</v>
      </c>
      <c r="AE3591" s="56">
        <f t="shared" si="1304"/>
        <v>201806</v>
      </c>
      <c r="AF3591" s="56">
        <f t="shared" si="1305"/>
        <v>23</v>
      </c>
      <c r="AG3591" s="58">
        <f t="shared" si="1306"/>
        <v>0</v>
      </c>
      <c r="AH3591" s="56">
        <f t="shared" si="1307"/>
        <v>8</v>
      </c>
      <c r="AI3591" s="53">
        <f t="shared" si="1308"/>
        <v>0.22850671664277178</v>
      </c>
      <c r="AJ3591" s="56">
        <f t="shared" si="1309"/>
        <v>13.236999999999998</v>
      </c>
    </row>
    <row r="3592" spans="1:36" ht="15.75" customHeight="1" x14ac:dyDescent="0.25">
      <c r="A3592" s="50">
        <v>3560</v>
      </c>
      <c r="B3592" s="51">
        <v>43260</v>
      </c>
      <c r="C3592" s="75">
        <f t="shared" si="1289"/>
        <v>43260</v>
      </c>
      <c r="D3592" s="50" t="s">
        <v>2135</v>
      </c>
      <c r="E3592" s="50">
        <v>1.25</v>
      </c>
      <c r="F3592" s="50">
        <v>0</v>
      </c>
      <c r="G3592" s="50">
        <v>38</v>
      </c>
      <c r="H3592" s="50">
        <v>30</v>
      </c>
      <c r="I3592" s="53">
        <f t="shared" si="1290"/>
        <v>2.6736111111111113E-2</v>
      </c>
      <c r="J3592" s="54">
        <f t="shared" si="1291"/>
        <v>2.1388888888888891E-2</v>
      </c>
      <c r="K3592" s="50" t="s">
        <v>2136</v>
      </c>
      <c r="L3592" s="50" t="s">
        <v>315</v>
      </c>
      <c r="M3592" s="55">
        <f t="shared" si="1292"/>
        <v>1.9480519480519494</v>
      </c>
      <c r="N3592" s="50">
        <v>88</v>
      </c>
      <c r="O3592" s="50" t="s">
        <v>255</v>
      </c>
      <c r="R3592" s="50" t="s">
        <v>2137</v>
      </c>
      <c r="S3592" s="151">
        <f t="shared" si="1293"/>
        <v>0</v>
      </c>
      <c r="T3592" s="151">
        <f t="shared" si="1294"/>
        <v>0</v>
      </c>
      <c r="U3592" s="50">
        <v>2021</v>
      </c>
      <c r="V3592" s="393">
        <f t="shared" si="1295"/>
        <v>1.1482958219999999</v>
      </c>
      <c r="W3592" s="393">
        <f t="shared" si="1296"/>
        <v>1.2557915813647982</v>
      </c>
      <c r="X3592" s="53">
        <f t="shared" si="1297"/>
        <v>0.56038888888888894</v>
      </c>
      <c r="Y3592" s="53">
        <f t="shared" si="1298"/>
        <v>0.59677806888888885</v>
      </c>
      <c r="Z3592" s="53">
        <f t="shared" si="1299"/>
        <v>0.28019444444444447</v>
      </c>
      <c r="AA3592" s="53">
        <f t="shared" si="1300"/>
        <v>0.29838903444444442</v>
      </c>
      <c r="AB3592" s="50">
        <f t="shared" si="1301"/>
        <v>3649</v>
      </c>
      <c r="AC3592" s="50">
        <f t="shared" si="1302"/>
        <v>2018</v>
      </c>
      <c r="AD3592" s="50">
        <f t="shared" si="1303"/>
        <v>6</v>
      </c>
      <c r="AE3592" s="56">
        <f t="shared" si="1304"/>
        <v>201806</v>
      </c>
      <c r="AF3592" s="56">
        <f t="shared" si="1305"/>
        <v>23</v>
      </c>
      <c r="AG3592" s="58">
        <f t="shared" si="1306"/>
        <v>0</v>
      </c>
      <c r="AH3592" s="56">
        <f t="shared" si="1307"/>
        <v>9</v>
      </c>
      <c r="AI3592" s="53">
        <f t="shared" si="1308"/>
        <v>0.57858347888888884</v>
      </c>
      <c r="AJ3592" s="56">
        <f t="shared" si="1309"/>
        <v>0</v>
      </c>
    </row>
    <row r="3593" spans="1:36" ht="15.75" customHeight="1" x14ac:dyDescent="0.25">
      <c r="A3593" s="50">
        <v>3561</v>
      </c>
      <c r="B3593" s="51">
        <v>43261</v>
      </c>
      <c r="C3593" s="75">
        <f t="shared" si="1289"/>
        <v>43261</v>
      </c>
      <c r="D3593" s="50" t="s">
        <v>1223</v>
      </c>
      <c r="E3593" s="50">
        <v>10</v>
      </c>
      <c r="F3593" s="50">
        <v>2</v>
      </c>
      <c r="G3593" s="50">
        <v>1</v>
      </c>
      <c r="H3593" s="50">
        <v>8</v>
      </c>
      <c r="I3593" s="53">
        <f t="shared" si="1290"/>
        <v>8.4120370370370359E-2</v>
      </c>
      <c r="J3593" s="54">
        <f t="shared" si="1291"/>
        <v>8.4120370370370356E-3</v>
      </c>
      <c r="K3593" s="50" t="s">
        <v>2095</v>
      </c>
      <c r="L3593" s="50" t="s">
        <v>2138</v>
      </c>
      <c r="M3593" s="55">
        <f t="shared" si="1292"/>
        <v>4.9532195927352829</v>
      </c>
      <c r="N3593" s="50">
        <v>150</v>
      </c>
      <c r="O3593" s="50" t="s">
        <v>201</v>
      </c>
      <c r="R3593" s="50" t="s">
        <v>2139</v>
      </c>
      <c r="S3593" s="151">
        <f t="shared" si="1293"/>
        <v>0.22039537037037032</v>
      </c>
      <c r="T3593" s="151">
        <f t="shared" si="1294"/>
        <v>0.11019768518518516</v>
      </c>
      <c r="V3593" s="393">
        <f t="shared" si="1295"/>
        <v>0</v>
      </c>
      <c r="W3593" s="393">
        <f t="shared" si="1296"/>
        <v>0</v>
      </c>
      <c r="X3593" s="53">
        <f t="shared" si="1297"/>
        <v>0.22039537037037032</v>
      </c>
      <c r="Y3593" s="53">
        <f t="shared" si="1298"/>
        <v>0.25678455037037035</v>
      </c>
      <c r="Z3593" s="53">
        <f t="shared" si="1299"/>
        <v>0.11019768518518516</v>
      </c>
      <c r="AA3593" s="53">
        <f t="shared" si="1300"/>
        <v>0.12839227518518517</v>
      </c>
      <c r="AB3593" s="50">
        <f t="shared" si="1301"/>
        <v>3056</v>
      </c>
      <c r="AC3593" s="50">
        <f t="shared" si="1302"/>
        <v>2018</v>
      </c>
      <c r="AD3593" s="50">
        <f t="shared" si="1303"/>
        <v>6</v>
      </c>
      <c r="AE3593" s="56">
        <f t="shared" si="1304"/>
        <v>201806</v>
      </c>
      <c r="AF3593" s="56">
        <f t="shared" si="1305"/>
        <v>24</v>
      </c>
      <c r="AG3593" s="58">
        <f t="shared" si="1306"/>
        <v>0</v>
      </c>
      <c r="AH3593" s="56">
        <f t="shared" si="1307"/>
        <v>10</v>
      </c>
      <c r="AI3593" s="53">
        <f t="shared" si="1308"/>
        <v>0.23858996037037034</v>
      </c>
      <c r="AJ3593" s="56">
        <f t="shared" si="1309"/>
        <v>42.699999999999996</v>
      </c>
    </row>
    <row r="3594" spans="1:36" x14ac:dyDescent="0.25">
      <c r="A3594" s="50">
        <v>3562</v>
      </c>
      <c r="B3594" s="51">
        <v>43263</v>
      </c>
      <c r="C3594" s="75">
        <f t="shared" si="1289"/>
        <v>43263</v>
      </c>
      <c r="D3594" s="50" t="s">
        <v>1223</v>
      </c>
      <c r="E3594" s="50">
        <v>3.1</v>
      </c>
      <c r="F3594" s="50">
        <v>0</v>
      </c>
      <c r="G3594" s="50">
        <v>33</v>
      </c>
      <c r="H3594" s="50">
        <v>52</v>
      </c>
      <c r="I3594" s="53">
        <f t="shared" si="1290"/>
        <v>2.3518518518518518E-2</v>
      </c>
      <c r="J3594" s="54">
        <f t="shared" si="1291"/>
        <v>7.5866188769414577E-3</v>
      </c>
      <c r="K3594" s="50" t="s">
        <v>2095</v>
      </c>
      <c r="L3594" s="50" t="s">
        <v>1858</v>
      </c>
      <c r="M3594" s="55">
        <f t="shared" si="1292"/>
        <v>5.492125984251973</v>
      </c>
      <c r="N3594" s="50">
        <v>147</v>
      </c>
      <c r="O3594" s="50" t="s">
        <v>1968</v>
      </c>
      <c r="R3594" s="50" t="s">
        <v>2140</v>
      </c>
      <c r="S3594" s="151">
        <f t="shared" si="1293"/>
        <v>0.19876941457586619</v>
      </c>
      <c r="T3594" s="151">
        <f t="shared" si="1294"/>
        <v>9.9384707287933097E-2</v>
      </c>
      <c r="V3594" s="393">
        <f t="shared" si="1295"/>
        <v>0</v>
      </c>
      <c r="W3594" s="393">
        <f t="shared" si="1296"/>
        <v>0</v>
      </c>
      <c r="X3594" s="53">
        <f t="shared" si="1297"/>
        <v>0.19876941457586619</v>
      </c>
      <c r="Y3594" s="53">
        <f t="shared" si="1298"/>
        <v>0.23515859457586616</v>
      </c>
      <c r="Z3594" s="53">
        <f t="shared" si="1299"/>
        <v>9.9384707287933097E-2</v>
      </c>
      <c r="AA3594" s="53">
        <f t="shared" si="1300"/>
        <v>0.11757929728793308</v>
      </c>
      <c r="AB3594" s="50">
        <f t="shared" si="1301"/>
        <v>2463</v>
      </c>
      <c r="AC3594" s="50">
        <f t="shared" si="1302"/>
        <v>2018</v>
      </c>
      <c r="AD3594" s="50">
        <f t="shared" si="1303"/>
        <v>6</v>
      </c>
      <c r="AE3594" s="56">
        <f t="shared" si="1304"/>
        <v>201806</v>
      </c>
      <c r="AF3594" s="56">
        <f t="shared" si="1305"/>
        <v>24</v>
      </c>
      <c r="AG3594" s="58">
        <f t="shared" si="1306"/>
        <v>1</v>
      </c>
      <c r="AH3594" s="56">
        <f t="shared" si="1307"/>
        <v>12</v>
      </c>
      <c r="AI3594" s="53">
        <f t="shared" si="1308"/>
        <v>0.21696400457586618</v>
      </c>
      <c r="AJ3594" s="56">
        <f t="shared" si="1309"/>
        <v>13.236999999999998</v>
      </c>
    </row>
    <row r="3595" spans="1:36" x14ac:dyDescent="0.25">
      <c r="A3595" s="50">
        <v>3563</v>
      </c>
      <c r="B3595" s="51">
        <v>43264</v>
      </c>
      <c r="C3595" s="75">
        <f t="shared" si="1289"/>
        <v>43264</v>
      </c>
      <c r="D3595" s="50" t="s">
        <v>1223</v>
      </c>
      <c r="E3595" s="50">
        <v>3.25</v>
      </c>
      <c r="F3595" s="50">
        <v>0</v>
      </c>
      <c r="G3595" s="50">
        <v>34</v>
      </c>
      <c r="H3595" s="50">
        <v>16</v>
      </c>
      <c r="I3595" s="53">
        <f t="shared" si="1290"/>
        <v>2.3796296296296298E-2</v>
      </c>
      <c r="J3595" s="54">
        <f t="shared" si="1291"/>
        <v>7.3219373219373229E-3</v>
      </c>
      <c r="K3595" s="50" t="s">
        <v>2043</v>
      </c>
      <c r="L3595" s="50" t="s">
        <v>1357</v>
      </c>
      <c r="M3595" s="55">
        <f t="shared" si="1292"/>
        <v>5.6906614785992256</v>
      </c>
      <c r="N3595" s="50">
        <v>141</v>
      </c>
      <c r="O3595" s="50" t="s">
        <v>201</v>
      </c>
      <c r="R3595" s="50" t="s">
        <v>2141</v>
      </c>
      <c r="S3595" s="151">
        <f t="shared" si="1293"/>
        <v>0.19183475783475784</v>
      </c>
      <c r="T3595" s="151">
        <f t="shared" si="1294"/>
        <v>9.591737891737892E-2</v>
      </c>
      <c r="V3595" s="393">
        <f t="shared" si="1295"/>
        <v>0</v>
      </c>
      <c r="W3595" s="393">
        <f t="shared" si="1296"/>
        <v>0</v>
      </c>
      <c r="X3595" s="53">
        <f t="shared" si="1297"/>
        <v>0.19183475783475784</v>
      </c>
      <c r="Y3595" s="53">
        <f t="shared" si="1298"/>
        <v>0.22822393783475786</v>
      </c>
      <c r="Z3595" s="53">
        <f t="shared" si="1299"/>
        <v>9.591737891737892E-2</v>
      </c>
      <c r="AA3595" s="53">
        <f t="shared" si="1300"/>
        <v>0.11411196891737893</v>
      </c>
      <c r="AB3595" s="50">
        <f t="shared" si="1301"/>
        <v>2193</v>
      </c>
      <c r="AC3595" s="50">
        <f t="shared" si="1302"/>
        <v>2018</v>
      </c>
      <c r="AD3595" s="50">
        <f t="shared" si="1303"/>
        <v>6</v>
      </c>
      <c r="AE3595" s="56">
        <f t="shared" si="1304"/>
        <v>201806</v>
      </c>
      <c r="AF3595" s="56">
        <f t="shared" si="1305"/>
        <v>24</v>
      </c>
      <c r="AG3595" s="58">
        <f t="shared" si="1306"/>
        <v>0</v>
      </c>
      <c r="AH3595" s="56">
        <f t="shared" si="1307"/>
        <v>13</v>
      </c>
      <c r="AI3595" s="53">
        <f t="shared" si="1308"/>
        <v>0.21002934783475785</v>
      </c>
      <c r="AJ3595" s="56">
        <f t="shared" si="1309"/>
        <v>13.877499999999998</v>
      </c>
    </row>
    <row r="3596" spans="1:36" ht="15.75" customHeight="1" x14ac:dyDescent="0.25">
      <c r="A3596" s="50">
        <v>3564</v>
      </c>
      <c r="B3596" s="51">
        <v>43265</v>
      </c>
      <c r="C3596" s="75">
        <f t="shared" si="1289"/>
        <v>43265</v>
      </c>
      <c r="D3596" s="50" t="s">
        <v>1225</v>
      </c>
      <c r="E3596" s="50">
        <v>1</v>
      </c>
      <c r="F3596" s="50">
        <v>0</v>
      </c>
      <c r="G3596" s="50">
        <v>35</v>
      </c>
      <c r="H3596" s="50">
        <v>45</v>
      </c>
      <c r="I3596" s="53">
        <f t="shared" si="1290"/>
        <v>2.4826388888888887E-2</v>
      </c>
      <c r="J3596" s="54">
        <f t="shared" si="1291"/>
        <v>2.4826388888888887E-2</v>
      </c>
      <c r="K3596" s="50" t="s">
        <v>949</v>
      </c>
      <c r="L3596" s="50" t="s">
        <v>1947</v>
      </c>
      <c r="M3596" s="55">
        <f t="shared" si="1292"/>
        <v>1.6783216783216797</v>
      </c>
      <c r="N3596" s="50">
        <v>0</v>
      </c>
      <c r="O3596" s="50" t="s">
        <v>1948</v>
      </c>
      <c r="R3596" s="50" t="s">
        <v>2142</v>
      </c>
      <c r="S3596" s="151">
        <f t="shared" si="1293"/>
        <v>5.9583333333333328E-2</v>
      </c>
      <c r="T3596" s="151">
        <f t="shared" si="1294"/>
        <v>2.9791666666666664E-2</v>
      </c>
      <c r="V3596" s="393">
        <f t="shared" si="1295"/>
        <v>0</v>
      </c>
      <c r="W3596" s="393">
        <f t="shared" si="1296"/>
        <v>0</v>
      </c>
      <c r="X3596" s="53">
        <f t="shared" si="1297"/>
        <v>0.65045138888888887</v>
      </c>
      <c r="Y3596" s="53">
        <f t="shared" si="1298"/>
        <v>0.68684056888888878</v>
      </c>
      <c r="Z3596" s="53">
        <f t="shared" si="1299"/>
        <v>0.32522569444444444</v>
      </c>
      <c r="AA3596" s="53">
        <f t="shared" si="1300"/>
        <v>0.34342028444444439</v>
      </c>
      <c r="AB3596" s="50">
        <f t="shared" si="1301"/>
        <v>3832</v>
      </c>
      <c r="AC3596" s="50">
        <f t="shared" si="1302"/>
        <v>2018</v>
      </c>
      <c r="AD3596" s="50">
        <f t="shared" si="1303"/>
        <v>6</v>
      </c>
      <c r="AE3596" s="56">
        <f t="shared" si="1304"/>
        <v>201806</v>
      </c>
      <c r="AF3596" s="56">
        <f t="shared" si="1305"/>
        <v>24</v>
      </c>
      <c r="AG3596" s="58">
        <f t="shared" si="1306"/>
        <v>0</v>
      </c>
      <c r="AH3596" s="56">
        <f t="shared" si="1307"/>
        <v>14</v>
      </c>
      <c r="AI3596" s="53">
        <f t="shared" si="1308"/>
        <v>0.66864597888888877</v>
      </c>
      <c r="AJ3596" s="56">
        <f t="shared" si="1309"/>
        <v>46.7</v>
      </c>
    </row>
    <row r="3597" spans="1:36" ht="15.75" customHeight="1" x14ac:dyDescent="0.25">
      <c r="A3597" s="50">
        <v>3565</v>
      </c>
      <c r="B3597" s="51">
        <v>43266</v>
      </c>
      <c r="C3597" s="75">
        <f t="shared" si="1289"/>
        <v>43266</v>
      </c>
      <c r="D3597" s="50" t="s">
        <v>1224</v>
      </c>
      <c r="E3597" s="50">
        <v>13.5</v>
      </c>
      <c r="F3597" s="50">
        <v>0</v>
      </c>
      <c r="G3597" s="50">
        <v>57</v>
      </c>
      <c r="H3597" s="50">
        <v>41</v>
      </c>
      <c r="I3597" s="53">
        <f t="shared" si="1290"/>
        <v>4.0057870370370369E-2</v>
      </c>
      <c r="J3597" s="54">
        <f t="shared" si="1291"/>
        <v>2.9672496570644718E-3</v>
      </c>
      <c r="K3597" s="50" t="s">
        <v>1340</v>
      </c>
      <c r="L3597" s="50" t="s">
        <v>315</v>
      </c>
      <c r="M3597" s="55">
        <f t="shared" si="1292"/>
        <v>14.0421843397862</v>
      </c>
      <c r="N3597" s="50">
        <v>0</v>
      </c>
      <c r="O3597" s="50" t="s">
        <v>228</v>
      </c>
      <c r="R3597" s="50" t="s">
        <v>2143</v>
      </c>
      <c r="S3597" s="151">
        <f t="shared" si="1293"/>
        <v>0.33233196159122086</v>
      </c>
      <c r="T3597" s="151">
        <f t="shared" si="1294"/>
        <v>0.16616598079561043</v>
      </c>
      <c r="V3597" s="393">
        <f t="shared" si="1295"/>
        <v>0</v>
      </c>
      <c r="W3597" s="393">
        <f t="shared" si="1296"/>
        <v>0</v>
      </c>
      <c r="X3597" s="53">
        <f t="shared" si="1297"/>
        <v>7.7741941015089161E-2</v>
      </c>
      <c r="Y3597" s="53">
        <f t="shared" si="1298"/>
        <v>0.11413112101508915</v>
      </c>
      <c r="Z3597" s="53">
        <f t="shared" si="1299"/>
        <v>3.887097050754458E-2</v>
      </c>
      <c r="AA3597" s="53">
        <f t="shared" si="1300"/>
        <v>5.7065560507544577E-2</v>
      </c>
      <c r="AB3597" s="50">
        <f t="shared" si="1301"/>
        <v>730</v>
      </c>
      <c r="AC3597" s="50">
        <f t="shared" si="1302"/>
        <v>2018</v>
      </c>
      <c r="AD3597" s="50">
        <f t="shared" si="1303"/>
        <v>6</v>
      </c>
      <c r="AE3597" s="56">
        <f t="shared" si="1304"/>
        <v>201806</v>
      </c>
      <c r="AF3597" s="56">
        <f t="shared" si="1305"/>
        <v>24</v>
      </c>
      <c r="AG3597" s="58">
        <f t="shared" si="1306"/>
        <v>0</v>
      </c>
      <c r="AH3597" s="56">
        <f t="shared" si="1307"/>
        <v>15</v>
      </c>
      <c r="AI3597" s="53">
        <f t="shared" si="1308"/>
        <v>9.5936531015089158E-2</v>
      </c>
      <c r="AJ3597" s="56">
        <f t="shared" si="1309"/>
        <v>13.5</v>
      </c>
    </row>
    <row r="3598" spans="1:36" ht="15.75" customHeight="1" x14ac:dyDescent="0.25">
      <c r="A3598" s="50">
        <v>3566</v>
      </c>
      <c r="B3598" s="51">
        <v>43267</v>
      </c>
      <c r="C3598" s="75">
        <f t="shared" si="1289"/>
        <v>43267</v>
      </c>
      <c r="D3598" s="50" t="s">
        <v>1225</v>
      </c>
      <c r="E3598" s="50">
        <v>1</v>
      </c>
      <c r="F3598" s="50">
        <v>0</v>
      </c>
      <c r="G3598" s="50">
        <v>38</v>
      </c>
      <c r="H3598" s="50">
        <v>1</v>
      </c>
      <c r="I3598" s="53">
        <f t="shared" si="1290"/>
        <v>2.6400462962962962E-2</v>
      </c>
      <c r="J3598" s="54">
        <f t="shared" si="1291"/>
        <v>2.6400462962962962E-2</v>
      </c>
      <c r="K3598" s="50" t="s">
        <v>949</v>
      </c>
      <c r="L3598" s="50" t="s">
        <v>41</v>
      </c>
      <c r="M3598" s="55">
        <f t="shared" si="1292"/>
        <v>1.5782551512494531</v>
      </c>
      <c r="N3598" s="50">
        <v>0</v>
      </c>
      <c r="O3598" s="50" t="s">
        <v>1948</v>
      </c>
      <c r="R3598" s="50" t="s">
        <v>2144</v>
      </c>
      <c r="S3598" s="151">
        <f t="shared" si="1293"/>
        <v>6.3361111111111104E-2</v>
      </c>
      <c r="T3598" s="151">
        <f t="shared" si="1294"/>
        <v>3.1680555555555552E-2</v>
      </c>
      <c r="V3598" s="393">
        <f t="shared" si="1295"/>
        <v>0</v>
      </c>
      <c r="W3598" s="393">
        <f t="shared" si="1296"/>
        <v>0</v>
      </c>
      <c r="X3598" s="53">
        <f t="shared" si="1297"/>
        <v>0.69169212962962956</v>
      </c>
      <c r="Y3598" s="53">
        <f t="shared" si="1298"/>
        <v>0.72808130962962958</v>
      </c>
      <c r="Z3598" s="53">
        <f t="shared" si="1299"/>
        <v>0.34584606481481478</v>
      </c>
      <c r="AA3598" s="53">
        <f t="shared" si="1300"/>
        <v>0.36404065481481479</v>
      </c>
      <c r="AB3598" s="50">
        <f t="shared" si="1301"/>
        <v>3919</v>
      </c>
      <c r="AC3598" s="50">
        <f t="shared" si="1302"/>
        <v>2018</v>
      </c>
      <c r="AD3598" s="50">
        <f t="shared" si="1303"/>
        <v>6</v>
      </c>
      <c r="AE3598" s="56">
        <f t="shared" si="1304"/>
        <v>201806</v>
      </c>
      <c r="AF3598" s="56">
        <f t="shared" si="1305"/>
        <v>24</v>
      </c>
      <c r="AG3598" s="58">
        <f t="shared" si="1306"/>
        <v>0</v>
      </c>
      <c r="AH3598" s="56">
        <f t="shared" si="1307"/>
        <v>16</v>
      </c>
      <c r="AI3598" s="53">
        <f t="shared" si="1308"/>
        <v>0.70988671962962957</v>
      </c>
      <c r="AJ3598" s="56">
        <f t="shared" si="1309"/>
        <v>46.7</v>
      </c>
    </row>
    <row r="3599" spans="1:36" x14ac:dyDescent="0.25">
      <c r="A3599" s="50">
        <v>3567</v>
      </c>
      <c r="B3599" s="51">
        <v>43267</v>
      </c>
      <c r="C3599" s="75">
        <f t="shared" si="1289"/>
        <v>43267</v>
      </c>
      <c r="D3599" s="50" t="s">
        <v>1224</v>
      </c>
      <c r="E3599" s="50">
        <v>25</v>
      </c>
      <c r="F3599" s="50">
        <v>1</v>
      </c>
      <c r="G3599" s="50">
        <v>26</v>
      </c>
      <c r="H3599" s="50">
        <v>52</v>
      </c>
      <c r="I3599" s="53">
        <f t="shared" si="1290"/>
        <v>6.0324074074074079E-2</v>
      </c>
      <c r="J3599" s="54">
        <f t="shared" si="1291"/>
        <v>2.4129629629629631E-3</v>
      </c>
      <c r="K3599" s="50" t="s">
        <v>1340</v>
      </c>
      <c r="L3599" s="50" t="s">
        <v>41</v>
      </c>
      <c r="M3599" s="55">
        <f t="shared" si="1292"/>
        <v>17.267843438219504</v>
      </c>
      <c r="N3599" s="50">
        <v>137</v>
      </c>
      <c r="O3599" s="50" t="s">
        <v>228</v>
      </c>
      <c r="Q3599" s="374">
        <v>1201</v>
      </c>
      <c r="R3599" s="50" t="s">
        <v>2146</v>
      </c>
      <c r="S3599" s="151">
        <f t="shared" si="1293"/>
        <v>0.27025185185185185</v>
      </c>
      <c r="T3599" s="151">
        <f t="shared" si="1294"/>
        <v>0.13512592592592593</v>
      </c>
      <c r="V3599" s="393">
        <f t="shared" si="1295"/>
        <v>0</v>
      </c>
      <c r="W3599" s="393">
        <f t="shared" si="1296"/>
        <v>0</v>
      </c>
      <c r="X3599" s="53">
        <f t="shared" si="1297"/>
        <v>6.3219629629629626E-2</v>
      </c>
      <c r="Y3599" s="53">
        <f t="shared" si="1298"/>
        <v>9.9608809629629633E-2</v>
      </c>
      <c r="Z3599" s="53">
        <f t="shared" si="1299"/>
        <v>3.1609814814814813E-2</v>
      </c>
      <c r="AA3599" s="53">
        <f t="shared" si="1300"/>
        <v>4.9804404814814816E-2</v>
      </c>
      <c r="AB3599" s="50">
        <f t="shared" si="1301"/>
        <v>347</v>
      </c>
      <c r="AC3599" s="50">
        <f t="shared" si="1302"/>
        <v>2018</v>
      </c>
      <c r="AD3599" s="50">
        <f t="shared" si="1303"/>
        <v>6</v>
      </c>
      <c r="AE3599" s="56">
        <f t="shared" si="1304"/>
        <v>201806</v>
      </c>
      <c r="AF3599" s="56">
        <f t="shared" si="1305"/>
        <v>24</v>
      </c>
      <c r="AG3599" s="58">
        <f t="shared" si="1306"/>
        <v>0</v>
      </c>
      <c r="AH3599" s="56">
        <f t="shared" si="1307"/>
        <v>16</v>
      </c>
      <c r="AI3599" s="53">
        <f t="shared" si="1308"/>
        <v>8.1414219629629636E-2</v>
      </c>
      <c r="AJ3599" s="56">
        <f t="shared" si="1309"/>
        <v>25</v>
      </c>
    </row>
    <row r="3600" spans="1:36" x14ac:dyDescent="0.25">
      <c r="A3600" s="50">
        <v>3568</v>
      </c>
      <c r="B3600" s="51">
        <v>43269</v>
      </c>
      <c r="C3600" s="75">
        <f t="shared" si="1289"/>
        <v>43269</v>
      </c>
      <c r="D3600" s="50" t="s">
        <v>1224</v>
      </c>
      <c r="E3600" s="50">
        <v>100.5</v>
      </c>
      <c r="F3600" s="50">
        <v>6</v>
      </c>
      <c r="G3600" s="50">
        <v>33</v>
      </c>
      <c r="H3600" s="50">
        <v>17</v>
      </c>
      <c r="I3600" s="53">
        <f t="shared" si="1290"/>
        <v>0.27311342592592591</v>
      </c>
      <c r="J3600" s="54">
        <f t="shared" si="1291"/>
        <v>2.7175465266261285E-3</v>
      </c>
      <c r="K3600" s="50" t="s">
        <v>1340</v>
      </c>
      <c r="L3600" s="50" t="s">
        <v>2147</v>
      </c>
      <c r="M3600" s="55">
        <f t="shared" si="1292"/>
        <v>15.332457515785917</v>
      </c>
      <c r="N3600" s="50">
        <v>127</v>
      </c>
      <c r="O3600" s="50" t="s">
        <v>228</v>
      </c>
      <c r="Q3600" s="374">
        <v>4098</v>
      </c>
      <c r="R3600" s="50" t="s">
        <v>2148</v>
      </c>
      <c r="S3600" s="151">
        <f t="shared" si="1293"/>
        <v>0.30436521098212638</v>
      </c>
      <c r="T3600" s="151">
        <f t="shared" si="1294"/>
        <v>0.15218260549106319</v>
      </c>
      <c r="V3600" s="393">
        <f t="shared" si="1295"/>
        <v>0</v>
      </c>
      <c r="W3600" s="393">
        <f t="shared" si="1296"/>
        <v>0</v>
      </c>
      <c r="X3600" s="53">
        <f t="shared" si="1297"/>
        <v>7.1199718997604564E-2</v>
      </c>
      <c r="Y3600" s="53">
        <f t="shared" si="1298"/>
        <v>0.10758889899760457</v>
      </c>
      <c r="Z3600" s="53">
        <f t="shared" si="1299"/>
        <v>3.5599859498802282E-2</v>
      </c>
      <c r="AA3600" s="53">
        <f t="shared" si="1300"/>
        <v>5.3794449498802285E-2</v>
      </c>
      <c r="AB3600" s="50">
        <f t="shared" si="1301"/>
        <v>553</v>
      </c>
      <c r="AC3600" s="50">
        <f t="shared" si="1302"/>
        <v>2018</v>
      </c>
      <c r="AD3600" s="50">
        <f t="shared" si="1303"/>
        <v>6</v>
      </c>
      <c r="AE3600" s="56">
        <f t="shared" si="1304"/>
        <v>201806</v>
      </c>
      <c r="AF3600" s="56">
        <f t="shared" si="1305"/>
        <v>25</v>
      </c>
      <c r="AG3600" s="58">
        <f t="shared" si="1306"/>
        <v>1</v>
      </c>
      <c r="AH3600" s="56">
        <f t="shared" si="1307"/>
        <v>18</v>
      </c>
      <c r="AI3600" s="53">
        <f t="shared" si="1308"/>
        <v>8.939430899760456E-2</v>
      </c>
      <c r="AJ3600" s="56">
        <f t="shared" si="1309"/>
        <v>100.5</v>
      </c>
    </row>
    <row r="3601" spans="1:36" ht="15.75" customHeight="1" x14ac:dyDescent="0.25">
      <c r="A3601" s="50">
        <v>3569</v>
      </c>
      <c r="B3601" s="51">
        <v>43271</v>
      </c>
      <c r="C3601" s="75">
        <f t="shared" si="1289"/>
        <v>43271</v>
      </c>
      <c r="D3601" s="50" t="s">
        <v>1223</v>
      </c>
      <c r="E3601" s="50">
        <v>0.25</v>
      </c>
      <c r="F3601" s="50">
        <v>0</v>
      </c>
      <c r="G3601" s="50">
        <v>2</v>
      </c>
      <c r="H3601" s="50">
        <v>53</v>
      </c>
      <c r="I3601" s="53">
        <f t="shared" si="1290"/>
        <v>2.0023148148148148E-3</v>
      </c>
      <c r="J3601" s="54">
        <f t="shared" si="1291"/>
        <v>8.0092592592592594E-3</v>
      </c>
      <c r="K3601" s="50" t="s">
        <v>2043</v>
      </c>
      <c r="L3601" s="50" t="s">
        <v>2150</v>
      </c>
      <c r="M3601" s="55">
        <f t="shared" si="1292"/>
        <v>5.2023121387283275</v>
      </c>
      <c r="N3601" s="50">
        <v>0</v>
      </c>
      <c r="O3601" s="50" t="s">
        <v>228</v>
      </c>
      <c r="Q3601" s="374">
        <v>3</v>
      </c>
      <c r="S3601" s="151">
        <f t="shared" si="1293"/>
        <v>0.20984259259259258</v>
      </c>
      <c r="T3601" s="151">
        <f t="shared" si="1294"/>
        <v>0.10492129629629629</v>
      </c>
      <c r="V3601" s="393">
        <f t="shared" si="1295"/>
        <v>0</v>
      </c>
      <c r="W3601" s="393">
        <f t="shared" si="1296"/>
        <v>0</v>
      </c>
      <c r="X3601" s="53">
        <f t="shared" si="1297"/>
        <v>0.20984259259259258</v>
      </c>
      <c r="Y3601" s="53">
        <f t="shared" si="1298"/>
        <v>0.2462317725925926</v>
      </c>
      <c r="Z3601" s="53">
        <f t="shared" si="1299"/>
        <v>0.10492129629629629</v>
      </c>
      <c r="AA3601" s="53">
        <f t="shared" si="1300"/>
        <v>0.1231158862962963</v>
      </c>
      <c r="AB3601" s="50">
        <f t="shared" si="1301"/>
        <v>2819</v>
      </c>
      <c r="AC3601" s="50">
        <f t="shared" si="1302"/>
        <v>2018</v>
      </c>
      <c r="AD3601" s="50">
        <f t="shared" si="1303"/>
        <v>6</v>
      </c>
      <c r="AE3601" s="56">
        <f t="shared" si="1304"/>
        <v>201806</v>
      </c>
      <c r="AF3601" s="56">
        <f t="shared" si="1305"/>
        <v>25</v>
      </c>
      <c r="AG3601" s="58">
        <f t="shared" si="1306"/>
        <v>1</v>
      </c>
      <c r="AH3601" s="56">
        <f t="shared" si="1307"/>
        <v>20</v>
      </c>
      <c r="AI3601" s="53">
        <f t="shared" si="1308"/>
        <v>0.22803718259259259</v>
      </c>
      <c r="AJ3601" s="56">
        <f t="shared" si="1309"/>
        <v>1.0674999999999999</v>
      </c>
    </row>
    <row r="3602" spans="1:36" ht="15.75" customHeight="1" x14ac:dyDescent="0.25">
      <c r="A3602" s="50">
        <v>3570</v>
      </c>
      <c r="B3602" s="51">
        <v>43271</v>
      </c>
      <c r="C3602" s="75">
        <f t="shared" si="1289"/>
        <v>43271</v>
      </c>
      <c r="D3602" s="50" t="s">
        <v>1224</v>
      </c>
      <c r="E3602" s="50">
        <v>18</v>
      </c>
      <c r="F3602" s="50">
        <v>1</v>
      </c>
      <c r="G3602" s="50">
        <v>10</v>
      </c>
      <c r="H3602" s="50">
        <v>56</v>
      </c>
      <c r="I3602" s="53">
        <f t="shared" si="1290"/>
        <v>4.925925925925926E-2</v>
      </c>
      <c r="J3602" s="54">
        <f t="shared" si="1291"/>
        <v>2.736625514403292E-3</v>
      </c>
      <c r="K3602" s="50" t="s">
        <v>930</v>
      </c>
      <c r="L3602" s="50" t="s">
        <v>2149</v>
      </c>
      <c r="M3602" s="55">
        <f t="shared" si="1292"/>
        <v>15.225563909774449</v>
      </c>
      <c r="N3602" s="50">
        <v>0</v>
      </c>
      <c r="O3602" s="50" t="s">
        <v>228</v>
      </c>
      <c r="Q3602" s="374">
        <v>249</v>
      </c>
      <c r="S3602" s="151">
        <f t="shared" si="1293"/>
        <v>0.30650205761316873</v>
      </c>
      <c r="T3602" s="151">
        <f t="shared" si="1294"/>
        <v>0.15325102880658437</v>
      </c>
      <c r="V3602" s="393">
        <f t="shared" si="1295"/>
        <v>0</v>
      </c>
      <c r="W3602" s="393">
        <f t="shared" si="1296"/>
        <v>0</v>
      </c>
      <c r="X3602" s="53">
        <f t="shared" si="1297"/>
        <v>7.1699588477366252E-2</v>
      </c>
      <c r="Y3602" s="53">
        <f t="shared" si="1298"/>
        <v>0.10808876847736626</v>
      </c>
      <c r="Z3602" s="53">
        <f t="shared" si="1299"/>
        <v>3.5849794238683126E-2</v>
      </c>
      <c r="AA3602" s="53">
        <f t="shared" si="1300"/>
        <v>5.404438423868313E-2</v>
      </c>
      <c r="AB3602" s="50">
        <f t="shared" si="1301"/>
        <v>566</v>
      </c>
      <c r="AC3602" s="50">
        <f t="shared" si="1302"/>
        <v>2018</v>
      </c>
      <c r="AD3602" s="50">
        <f t="shared" si="1303"/>
        <v>6</v>
      </c>
      <c r="AE3602" s="56">
        <f t="shared" si="1304"/>
        <v>201806</v>
      </c>
      <c r="AF3602" s="56">
        <f t="shared" si="1305"/>
        <v>25</v>
      </c>
      <c r="AG3602" s="58">
        <f t="shared" si="1306"/>
        <v>0</v>
      </c>
      <c r="AH3602" s="56">
        <f t="shared" si="1307"/>
        <v>20</v>
      </c>
      <c r="AI3602" s="53">
        <f t="shared" si="1308"/>
        <v>8.9894178477366249E-2</v>
      </c>
      <c r="AJ3602" s="56">
        <f t="shared" si="1309"/>
        <v>18</v>
      </c>
    </row>
    <row r="3603" spans="1:36" ht="15.75" customHeight="1" x14ac:dyDescent="0.25">
      <c r="A3603" s="50">
        <v>3571</v>
      </c>
      <c r="B3603" s="51">
        <v>43271</v>
      </c>
      <c r="C3603" s="75">
        <f t="shared" si="1289"/>
        <v>43271</v>
      </c>
      <c r="D3603" s="50" t="s">
        <v>1223</v>
      </c>
      <c r="E3603" s="50">
        <v>0.3</v>
      </c>
      <c r="F3603" s="50">
        <v>0</v>
      </c>
      <c r="G3603" s="50">
        <v>2</v>
      </c>
      <c r="H3603" s="50">
        <v>55</v>
      </c>
      <c r="I3603" s="53">
        <f t="shared" si="1290"/>
        <v>2.0254629629629629E-3</v>
      </c>
      <c r="J3603" s="54">
        <f t="shared" si="1291"/>
        <v>6.7515432098765428E-3</v>
      </c>
      <c r="K3603" s="50" t="s">
        <v>2043</v>
      </c>
      <c r="L3603" s="50" t="s">
        <v>2151</v>
      </c>
      <c r="M3603" s="55">
        <f t="shared" si="1292"/>
        <v>6.1714285714285761</v>
      </c>
      <c r="N3603" s="50">
        <v>0</v>
      </c>
      <c r="O3603" s="50" t="s">
        <v>228</v>
      </c>
      <c r="Q3603" s="374">
        <v>10</v>
      </c>
      <c r="S3603" s="151">
        <f t="shared" si="1293"/>
        <v>0.17689043209876543</v>
      </c>
      <c r="T3603" s="151">
        <f t="shared" si="1294"/>
        <v>8.8445216049382713E-2</v>
      </c>
      <c r="V3603" s="393">
        <f t="shared" si="1295"/>
        <v>0</v>
      </c>
      <c r="W3603" s="393">
        <f t="shared" si="1296"/>
        <v>0</v>
      </c>
      <c r="X3603" s="53">
        <f t="shared" si="1297"/>
        <v>0.17689043209876543</v>
      </c>
      <c r="Y3603" s="53">
        <f t="shared" si="1298"/>
        <v>0.21327961209876539</v>
      </c>
      <c r="Z3603" s="53">
        <f t="shared" si="1299"/>
        <v>8.8445216049382713E-2</v>
      </c>
      <c r="AA3603" s="53">
        <f t="shared" si="1300"/>
        <v>0.1066398060493827</v>
      </c>
      <c r="AB3603" s="50">
        <f t="shared" si="1301"/>
        <v>1459</v>
      </c>
      <c r="AC3603" s="50">
        <f t="shared" si="1302"/>
        <v>2018</v>
      </c>
      <c r="AD3603" s="50">
        <f t="shared" si="1303"/>
        <v>6</v>
      </c>
      <c r="AE3603" s="56">
        <f t="shared" si="1304"/>
        <v>201806</v>
      </c>
      <c r="AF3603" s="56">
        <f t="shared" si="1305"/>
        <v>25</v>
      </c>
      <c r="AG3603" s="58">
        <f t="shared" si="1306"/>
        <v>0</v>
      </c>
      <c r="AH3603" s="56">
        <f t="shared" si="1307"/>
        <v>20</v>
      </c>
      <c r="AI3603" s="53">
        <f t="shared" si="1308"/>
        <v>0.19508502209876541</v>
      </c>
      <c r="AJ3603" s="56">
        <f t="shared" si="1309"/>
        <v>1.2809999999999999</v>
      </c>
    </row>
    <row r="3604" spans="1:36" x14ac:dyDescent="0.25">
      <c r="A3604" s="50">
        <v>3572</v>
      </c>
      <c r="B3604" s="51">
        <v>43272</v>
      </c>
      <c r="C3604" s="75">
        <f t="shared" si="1289"/>
        <v>43272</v>
      </c>
      <c r="D3604" s="50" t="s">
        <v>1225</v>
      </c>
      <c r="E3604" s="50">
        <v>1</v>
      </c>
      <c r="F3604" s="50">
        <v>0</v>
      </c>
      <c r="G3604" s="50">
        <v>35</v>
      </c>
      <c r="H3604" s="50">
        <v>45</v>
      </c>
      <c r="I3604" s="53">
        <f t="shared" si="1290"/>
        <v>2.4826388888888887E-2</v>
      </c>
      <c r="J3604" s="54">
        <f t="shared" si="1291"/>
        <v>2.4826388888888887E-2</v>
      </c>
      <c r="K3604" s="50" t="s">
        <v>949</v>
      </c>
      <c r="L3604" s="50" t="s">
        <v>1947</v>
      </c>
      <c r="M3604" s="55">
        <f t="shared" si="1292"/>
        <v>1.6783216783216797</v>
      </c>
      <c r="N3604" s="50">
        <v>0</v>
      </c>
      <c r="O3604" s="50" t="s">
        <v>1955</v>
      </c>
      <c r="Q3604" s="374">
        <v>0</v>
      </c>
      <c r="S3604" s="151">
        <f t="shared" si="1293"/>
        <v>5.9583333333333328E-2</v>
      </c>
      <c r="T3604" s="151">
        <f t="shared" si="1294"/>
        <v>2.9791666666666664E-2</v>
      </c>
      <c r="U3604" s="50">
        <v>1630</v>
      </c>
      <c r="V3604" s="393">
        <f t="shared" si="1295"/>
        <v>0.92613665999999994</v>
      </c>
      <c r="W3604" s="393">
        <f t="shared" si="1296"/>
        <v>1.0128353674540431</v>
      </c>
      <c r="X3604" s="53">
        <f t="shared" si="1297"/>
        <v>0.65045138888888887</v>
      </c>
      <c r="Y3604" s="53">
        <f t="shared" si="1298"/>
        <v>0.68684056888888878</v>
      </c>
      <c r="Z3604" s="53">
        <f t="shared" si="1299"/>
        <v>0.32522569444444444</v>
      </c>
      <c r="AA3604" s="53">
        <f t="shared" si="1300"/>
        <v>0.34342028444444439</v>
      </c>
      <c r="AB3604" s="50">
        <f t="shared" si="1301"/>
        <v>3832</v>
      </c>
      <c r="AC3604" s="50">
        <f t="shared" si="1302"/>
        <v>2018</v>
      </c>
      <c r="AD3604" s="50">
        <f t="shared" si="1303"/>
        <v>6</v>
      </c>
      <c r="AE3604" s="56">
        <f t="shared" si="1304"/>
        <v>201806</v>
      </c>
      <c r="AF3604" s="56">
        <f t="shared" si="1305"/>
        <v>25</v>
      </c>
      <c r="AG3604" s="58">
        <f t="shared" si="1306"/>
        <v>0</v>
      </c>
      <c r="AH3604" s="56">
        <f t="shared" si="1307"/>
        <v>21</v>
      </c>
      <c r="AI3604" s="53">
        <f t="shared" si="1308"/>
        <v>0.66864597888888877</v>
      </c>
      <c r="AJ3604" s="56">
        <f t="shared" si="1309"/>
        <v>46.7</v>
      </c>
    </row>
    <row r="3605" spans="1:36" x14ac:dyDescent="0.25">
      <c r="A3605" s="50">
        <v>3573</v>
      </c>
      <c r="B3605" s="51">
        <v>43273</v>
      </c>
      <c r="C3605" s="75">
        <f t="shared" si="1289"/>
        <v>43273</v>
      </c>
      <c r="D3605" s="50" t="s">
        <v>1223</v>
      </c>
      <c r="E3605" s="50">
        <v>4.2</v>
      </c>
      <c r="F3605" s="50">
        <v>0</v>
      </c>
      <c r="G3605" s="50">
        <v>56</v>
      </c>
      <c r="H3605" s="50">
        <v>35</v>
      </c>
      <c r="I3605" s="53">
        <f t="shared" si="1290"/>
        <v>3.9293981481481485E-2</v>
      </c>
      <c r="J3605" s="54">
        <f t="shared" si="1291"/>
        <v>9.3557098765432098E-3</v>
      </c>
      <c r="K3605" s="50" t="s">
        <v>2152</v>
      </c>
      <c r="L3605" s="50" t="s">
        <v>2153</v>
      </c>
      <c r="M3605" s="55">
        <f t="shared" si="1292"/>
        <v>4.4536082474226841</v>
      </c>
      <c r="N3605" s="50">
        <v>151</v>
      </c>
      <c r="O3605" s="50" t="s">
        <v>228</v>
      </c>
      <c r="Q3605" s="374">
        <v>338</v>
      </c>
      <c r="R3605" s="50" t="s">
        <v>2154</v>
      </c>
      <c r="S3605" s="151">
        <f t="shared" si="1293"/>
        <v>0.2451195987654321</v>
      </c>
      <c r="T3605" s="151">
        <f t="shared" si="1294"/>
        <v>0.12255979938271605</v>
      </c>
      <c r="V3605" s="393">
        <f t="shared" si="1295"/>
        <v>0</v>
      </c>
      <c r="W3605" s="393">
        <f t="shared" si="1296"/>
        <v>0</v>
      </c>
      <c r="X3605" s="53">
        <f t="shared" si="1297"/>
        <v>0.2451195987654321</v>
      </c>
      <c r="Y3605" s="53">
        <f t="shared" si="1298"/>
        <v>0.28150877876543212</v>
      </c>
      <c r="Z3605" s="53">
        <f t="shared" si="1299"/>
        <v>0.12255979938271605</v>
      </c>
      <c r="AA3605" s="53">
        <f t="shared" si="1300"/>
        <v>0.14075438938271606</v>
      </c>
      <c r="AB3605" s="50">
        <f t="shared" si="1301"/>
        <v>3293</v>
      </c>
      <c r="AC3605" s="50">
        <f t="shared" si="1302"/>
        <v>2018</v>
      </c>
      <c r="AD3605" s="50">
        <f t="shared" si="1303"/>
        <v>6</v>
      </c>
      <c r="AE3605" s="56">
        <f t="shared" si="1304"/>
        <v>201806</v>
      </c>
      <c r="AF3605" s="56">
        <f t="shared" si="1305"/>
        <v>25</v>
      </c>
      <c r="AG3605" s="58">
        <f t="shared" si="1306"/>
        <v>0</v>
      </c>
      <c r="AH3605" s="56">
        <f t="shared" si="1307"/>
        <v>22</v>
      </c>
      <c r="AI3605" s="53">
        <f t="shared" si="1308"/>
        <v>0.26331418876543211</v>
      </c>
      <c r="AJ3605" s="56">
        <f t="shared" si="1309"/>
        <v>17.933999999999997</v>
      </c>
    </row>
    <row r="3606" spans="1:36" ht="15.75" customHeight="1" x14ac:dyDescent="0.25">
      <c r="A3606" s="50">
        <v>3574</v>
      </c>
      <c r="B3606" s="51">
        <v>43273</v>
      </c>
      <c r="C3606" s="75">
        <f t="shared" si="1289"/>
        <v>43273</v>
      </c>
      <c r="D3606" s="50" t="s">
        <v>1225</v>
      </c>
      <c r="E3606" s="50">
        <v>0.75</v>
      </c>
      <c r="F3606" s="50">
        <v>0</v>
      </c>
      <c r="G3606" s="50">
        <v>26</v>
      </c>
      <c r="H3606" s="50">
        <v>51</v>
      </c>
      <c r="I3606" s="53">
        <f t="shared" si="1290"/>
        <v>1.8645833333333334E-2</v>
      </c>
      <c r="J3606" s="54">
        <f t="shared" si="1291"/>
        <v>2.4861111111111112E-2</v>
      </c>
      <c r="K3606" s="50" t="s">
        <v>949</v>
      </c>
      <c r="L3606" s="50" t="s">
        <v>315</v>
      </c>
      <c r="M3606" s="55">
        <f t="shared" si="1292"/>
        <v>1.6759776536312863</v>
      </c>
      <c r="N3606" s="50">
        <v>0</v>
      </c>
      <c r="O3606" s="50" t="s">
        <v>228</v>
      </c>
      <c r="Q3606" s="374">
        <v>0</v>
      </c>
      <c r="S3606" s="151">
        <f t="shared" si="1293"/>
        <v>5.9666666666666666E-2</v>
      </c>
      <c r="T3606" s="151">
        <f t="shared" si="1294"/>
        <v>2.9833333333333333E-2</v>
      </c>
      <c r="U3606" s="50">
        <v>1300</v>
      </c>
      <c r="V3606" s="393">
        <f t="shared" si="1295"/>
        <v>0.73863659999999998</v>
      </c>
      <c r="W3606" s="393">
        <f t="shared" si="1296"/>
        <v>0.80778280839893002</v>
      </c>
      <c r="X3606" s="53">
        <f t="shared" si="1297"/>
        <v>0.65136111111111106</v>
      </c>
      <c r="Y3606" s="53">
        <f t="shared" si="1298"/>
        <v>0.68775029111111108</v>
      </c>
      <c r="Z3606" s="53">
        <f t="shared" si="1299"/>
        <v>0.32568055555555553</v>
      </c>
      <c r="AA3606" s="53">
        <f t="shared" si="1300"/>
        <v>0.34387514555555554</v>
      </c>
      <c r="AB3606" s="50">
        <f t="shared" si="1301"/>
        <v>3834</v>
      </c>
      <c r="AC3606" s="50">
        <f t="shared" si="1302"/>
        <v>2018</v>
      </c>
      <c r="AD3606" s="50">
        <f t="shared" si="1303"/>
        <v>6</v>
      </c>
      <c r="AE3606" s="56">
        <f t="shared" si="1304"/>
        <v>201806</v>
      </c>
      <c r="AF3606" s="56">
        <f t="shared" si="1305"/>
        <v>25</v>
      </c>
      <c r="AG3606" s="58">
        <f t="shared" si="1306"/>
        <v>0</v>
      </c>
      <c r="AH3606" s="56">
        <f t="shared" si="1307"/>
        <v>22</v>
      </c>
      <c r="AI3606" s="53">
        <f t="shared" si="1308"/>
        <v>0.66955570111111107</v>
      </c>
      <c r="AJ3606" s="56">
        <f t="shared" si="1309"/>
        <v>35.025000000000006</v>
      </c>
    </row>
    <row r="3607" spans="1:36" ht="15.75" customHeight="1" x14ac:dyDescent="0.25">
      <c r="A3607" s="50">
        <v>3575</v>
      </c>
      <c r="B3607" s="51">
        <v>43274</v>
      </c>
      <c r="C3607" s="75">
        <f t="shared" ref="C3607:C3624" si="1310">B3607</f>
        <v>43274</v>
      </c>
      <c r="D3607" s="50" t="s">
        <v>1223</v>
      </c>
      <c r="E3607" s="50">
        <v>4.2</v>
      </c>
      <c r="F3607" s="50">
        <v>0</v>
      </c>
      <c r="G3607" s="50">
        <v>50</v>
      </c>
      <c r="H3607" s="50">
        <v>9</v>
      </c>
      <c r="I3607" s="53">
        <f t="shared" ref="I3607:I3624" si="1311">IF(E3607&gt;0,TIME(F3607,G3607,H3607),"")</f>
        <v>3.4826388888888886E-2</v>
      </c>
      <c r="J3607" s="54">
        <f t="shared" ref="J3607:J3624" si="1312">IF(E3607&gt;0,TIME(F3607,G3607,H3607)/E3607,"")</f>
        <v>8.291997354497354E-3</v>
      </c>
      <c r="K3607" s="50" t="s">
        <v>2152</v>
      </c>
      <c r="L3607" s="50" t="s">
        <v>2153</v>
      </c>
      <c r="M3607" s="55">
        <f t="shared" ref="M3607:M3624" si="1313">IF(D3607&gt;0,0.0416666666666667/J3607,"")</f>
        <v>5.0249252243270233</v>
      </c>
      <c r="N3607" s="50">
        <v>149</v>
      </c>
      <c r="O3607" s="50" t="s">
        <v>255</v>
      </c>
      <c r="Q3607" s="374">
        <v>344</v>
      </c>
      <c r="S3607" s="151">
        <f t="shared" ref="S3607:S3624" si="1314">IF("1-Swim"=D3607,J3607*2.4,IF("2-Bike"=D3607,J3607*112,IF("3-Run"=D3607,J3607*26.2,0)))</f>
        <v>0.21725033068783067</v>
      </c>
      <c r="T3607" s="151">
        <f t="shared" ref="T3607:T3624" si="1315">S3607/2</f>
        <v>0.10862516534391534</v>
      </c>
      <c r="V3607" s="393">
        <f t="shared" ref="V3607:V3624" si="1316">U3607*0.000568182</f>
        <v>0</v>
      </c>
      <c r="W3607" s="393">
        <f t="shared" ref="W3607:W3624" si="1317">U3607*0.0006213713910761</f>
        <v>0</v>
      </c>
      <c r="X3607" s="53">
        <f t="shared" ref="X3607:X3624" si="1318">J3607*26.2</f>
        <v>0.21725033068783067</v>
      </c>
      <c r="Y3607" s="53">
        <f t="shared" ref="Y3607:Y3624" si="1319">(J3607+0.0013889)*26.2</f>
        <v>0.25363951068783069</v>
      </c>
      <c r="Z3607" s="53">
        <f t="shared" ref="Z3607:Z3624" si="1320">X3607/2</f>
        <v>0.10862516534391534</v>
      </c>
      <c r="AA3607" s="53">
        <f t="shared" ref="AA3607:AA3624" si="1321">Y3607/2</f>
        <v>0.12681975534391535</v>
      </c>
      <c r="AB3607" s="50">
        <f t="shared" ref="AB3607:AB3624" si="1322">RANK(J3607,J:J,1)</f>
        <v>2987</v>
      </c>
      <c r="AC3607" s="50">
        <f t="shared" ref="AC3607:AC3624" si="1323">YEAR(B3607)</f>
        <v>2018</v>
      </c>
      <c r="AD3607" s="50">
        <f t="shared" ref="AD3607:AD3624" si="1324">MONTH(B3607)</f>
        <v>6</v>
      </c>
      <c r="AE3607" s="56">
        <f t="shared" ref="AE3607:AE3624" si="1325">AC3607*100+AD3607</f>
        <v>201806</v>
      </c>
      <c r="AF3607" s="56">
        <f t="shared" ref="AF3607:AF3624" si="1326">WEEKNUM(B3607,1)</f>
        <v>25</v>
      </c>
      <c r="AG3607" s="58">
        <f t="shared" ref="AG3607:AG3624" si="1327">IF(ISBLANK(B3607)," ",MAX(B3607-B3606-1,0))</f>
        <v>0</v>
      </c>
      <c r="AH3607" s="56">
        <f t="shared" ref="AH3607:AH3624" si="1328">DAY(B3607)</f>
        <v>23</v>
      </c>
      <c r="AI3607" s="53">
        <f t="shared" ref="AI3607:AI3624" si="1329">Z3607+AA3607</f>
        <v>0.23544492068783068</v>
      </c>
      <c r="AJ3607" s="56">
        <f t="shared" ref="AJ3607:AJ3624" si="1330">IF("1-Swim"=D3607,E3607*46.7,IF("2-Bike"=D3607,E3607,IF("3-Run"=D3607,E3607*4.27,0)))</f>
        <v>17.933999999999997</v>
      </c>
    </row>
    <row r="3608" spans="1:36" x14ac:dyDescent="0.25">
      <c r="A3608" s="50">
        <v>3576</v>
      </c>
      <c r="B3608" s="51">
        <v>43275</v>
      </c>
      <c r="C3608" s="75">
        <f t="shared" si="1310"/>
        <v>43275</v>
      </c>
      <c r="D3608" s="50" t="s">
        <v>1223</v>
      </c>
      <c r="E3608" s="50">
        <v>4.2</v>
      </c>
      <c r="F3608" s="50">
        <v>1</v>
      </c>
      <c r="G3608" s="50">
        <v>16</v>
      </c>
      <c r="H3608" s="50">
        <v>43</v>
      </c>
      <c r="I3608" s="53">
        <f t="shared" si="1311"/>
        <v>5.3275462962962962E-2</v>
      </c>
      <c r="J3608" s="54">
        <f t="shared" si="1312"/>
        <v>1.2684634038800704E-2</v>
      </c>
      <c r="K3608" s="50" t="s">
        <v>2152</v>
      </c>
      <c r="L3608" s="50" t="s">
        <v>2153</v>
      </c>
      <c r="M3608" s="55">
        <f t="shared" si="1313"/>
        <v>3.2848142515750625</v>
      </c>
      <c r="N3608" s="50">
        <v>125</v>
      </c>
      <c r="O3608" s="50" t="s">
        <v>228</v>
      </c>
      <c r="Q3608" s="374">
        <v>322</v>
      </c>
      <c r="S3608" s="151">
        <f t="shared" si="1314"/>
        <v>0.33233741181657844</v>
      </c>
      <c r="T3608" s="151">
        <f t="shared" si="1315"/>
        <v>0.16616870590828922</v>
      </c>
      <c r="V3608" s="393">
        <f t="shared" si="1316"/>
        <v>0</v>
      </c>
      <c r="W3608" s="393">
        <f t="shared" si="1317"/>
        <v>0</v>
      </c>
      <c r="X3608" s="53">
        <f t="shared" si="1318"/>
        <v>0.33233741181657844</v>
      </c>
      <c r="Y3608" s="53">
        <f t="shared" si="1319"/>
        <v>0.36872659181657846</v>
      </c>
      <c r="Z3608" s="53">
        <f t="shared" si="1320"/>
        <v>0.16616870590828922</v>
      </c>
      <c r="AA3608" s="53">
        <f t="shared" si="1321"/>
        <v>0.18436329590828923</v>
      </c>
      <c r="AB3608" s="50">
        <f t="shared" si="1322"/>
        <v>3588</v>
      </c>
      <c r="AC3608" s="50">
        <f t="shared" si="1323"/>
        <v>2018</v>
      </c>
      <c r="AD3608" s="50">
        <f t="shared" si="1324"/>
        <v>6</v>
      </c>
      <c r="AE3608" s="56">
        <f t="shared" si="1325"/>
        <v>201806</v>
      </c>
      <c r="AF3608" s="56">
        <f t="shared" si="1326"/>
        <v>26</v>
      </c>
      <c r="AG3608" s="58">
        <f t="shared" si="1327"/>
        <v>0</v>
      </c>
      <c r="AH3608" s="56">
        <f t="shared" si="1328"/>
        <v>24</v>
      </c>
      <c r="AI3608" s="53">
        <f t="shared" si="1329"/>
        <v>0.35053200181657845</v>
      </c>
      <c r="AJ3608" s="56">
        <f t="shared" si="1330"/>
        <v>17.933999999999997</v>
      </c>
    </row>
    <row r="3609" spans="1:36" x14ac:dyDescent="0.25">
      <c r="A3609" s="50">
        <v>3577</v>
      </c>
      <c r="B3609" s="51">
        <v>43277</v>
      </c>
      <c r="C3609" s="75">
        <f t="shared" si="1310"/>
        <v>43277</v>
      </c>
      <c r="D3609" s="50" t="s">
        <v>1225</v>
      </c>
      <c r="E3609" s="50">
        <v>1</v>
      </c>
      <c r="F3609" s="50">
        <v>0</v>
      </c>
      <c r="G3609" s="50">
        <v>34</v>
      </c>
      <c r="H3609" s="50">
        <v>50</v>
      </c>
      <c r="I3609" s="53">
        <f t="shared" si="1311"/>
        <v>2.4189814814814817E-2</v>
      </c>
      <c r="J3609" s="54">
        <f t="shared" si="1312"/>
        <v>2.4189814814814817E-2</v>
      </c>
      <c r="K3609" s="50" t="s">
        <v>949</v>
      </c>
      <c r="L3609" s="50" t="s">
        <v>315</v>
      </c>
      <c r="M3609" s="55">
        <f t="shared" si="1313"/>
        <v>1.7224880382775132</v>
      </c>
      <c r="N3609" s="50">
        <v>0</v>
      </c>
      <c r="O3609" s="50" t="s">
        <v>255</v>
      </c>
      <c r="S3609" s="151">
        <f t="shared" si="1314"/>
        <v>5.8055555555555555E-2</v>
      </c>
      <c r="T3609" s="151">
        <f t="shared" si="1315"/>
        <v>2.9027777777777777E-2</v>
      </c>
      <c r="U3609" s="50">
        <v>1588</v>
      </c>
      <c r="V3609" s="393">
        <f t="shared" si="1316"/>
        <v>0.90227301599999998</v>
      </c>
      <c r="W3609" s="393">
        <f t="shared" si="1317"/>
        <v>0.9867377690288468</v>
      </c>
      <c r="X3609" s="53">
        <f t="shared" si="1318"/>
        <v>0.63377314814814822</v>
      </c>
      <c r="Y3609" s="53">
        <f t="shared" si="1319"/>
        <v>0.67016232814814813</v>
      </c>
      <c r="Z3609" s="53">
        <f t="shared" si="1320"/>
        <v>0.31688657407407411</v>
      </c>
      <c r="AA3609" s="53">
        <f t="shared" si="1321"/>
        <v>0.33508116407407407</v>
      </c>
      <c r="AB3609" s="50">
        <f t="shared" si="1322"/>
        <v>3782</v>
      </c>
      <c r="AC3609" s="50">
        <f t="shared" si="1323"/>
        <v>2018</v>
      </c>
      <c r="AD3609" s="50">
        <f t="shared" si="1324"/>
        <v>6</v>
      </c>
      <c r="AE3609" s="56">
        <f t="shared" si="1325"/>
        <v>201806</v>
      </c>
      <c r="AF3609" s="56">
        <f t="shared" si="1326"/>
        <v>26</v>
      </c>
      <c r="AG3609" s="58">
        <f t="shared" si="1327"/>
        <v>1</v>
      </c>
      <c r="AH3609" s="56">
        <f t="shared" si="1328"/>
        <v>26</v>
      </c>
      <c r="AI3609" s="53">
        <f t="shared" si="1329"/>
        <v>0.65196773814814812</v>
      </c>
      <c r="AJ3609" s="56">
        <f t="shared" si="1330"/>
        <v>46.7</v>
      </c>
    </row>
    <row r="3610" spans="1:36" ht="15.75" customHeight="1" x14ac:dyDescent="0.25">
      <c r="A3610" s="50">
        <v>3578</v>
      </c>
      <c r="B3610" s="51">
        <v>43278</v>
      </c>
      <c r="C3610" s="75">
        <f t="shared" si="1310"/>
        <v>43278</v>
      </c>
      <c r="D3610" s="50" t="s">
        <v>1224</v>
      </c>
      <c r="E3610" s="50">
        <v>20.5</v>
      </c>
      <c r="F3610" s="50">
        <v>1</v>
      </c>
      <c r="G3610" s="50">
        <v>16</v>
      </c>
      <c r="H3610" s="50">
        <v>25</v>
      </c>
      <c r="I3610" s="53">
        <f t="shared" si="1311"/>
        <v>5.3067129629629638E-2</v>
      </c>
      <c r="J3610" s="54">
        <f t="shared" si="1312"/>
        <v>2.5886404697380311E-3</v>
      </c>
      <c r="K3610" s="50" t="s">
        <v>930</v>
      </c>
      <c r="L3610" s="50" t="s">
        <v>1577</v>
      </c>
      <c r="M3610" s="55">
        <f t="shared" si="1313"/>
        <v>16.095965103598701</v>
      </c>
      <c r="N3610" s="50">
        <v>139</v>
      </c>
      <c r="O3610" s="50" t="s">
        <v>201</v>
      </c>
      <c r="Q3610" s="374">
        <v>210</v>
      </c>
      <c r="R3610" s="50" t="s">
        <v>2155</v>
      </c>
      <c r="S3610" s="151">
        <f t="shared" si="1314"/>
        <v>0.28992773261065952</v>
      </c>
      <c r="T3610" s="151">
        <f t="shared" si="1315"/>
        <v>0.14496386630532976</v>
      </c>
      <c r="V3610" s="393">
        <f t="shared" si="1316"/>
        <v>0</v>
      </c>
      <c r="W3610" s="393">
        <f t="shared" si="1317"/>
        <v>0</v>
      </c>
      <c r="X3610" s="53">
        <f t="shared" si="1318"/>
        <v>6.7822380307136415E-2</v>
      </c>
      <c r="Y3610" s="53">
        <f t="shared" si="1319"/>
        <v>0.10421156030713642</v>
      </c>
      <c r="Z3610" s="53">
        <f t="shared" si="1320"/>
        <v>3.3911190153568208E-2</v>
      </c>
      <c r="AA3610" s="53">
        <f t="shared" si="1321"/>
        <v>5.2105780153568211E-2</v>
      </c>
      <c r="AB3610" s="50">
        <f t="shared" si="1322"/>
        <v>464</v>
      </c>
      <c r="AC3610" s="50">
        <f t="shared" si="1323"/>
        <v>2018</v>
      </c>
      <c r="AD3610" s="50">
        <f t="shared" si="1324"/>
        <v>6</v>
      </c>
      <c r="AE3610" s="56">
        <f t="shared" si="1325"/>
        <v>201806</v>
      </c>
      <c r="AF3610" s="56">
        <f t="shared" si="1326"/>
        <v>26</v>
      </c>
      <c r="AG3610" s="58">
        <f t="shared" si="1327"/>
        <v>0</v>
      </c>
      <c r="AH3610" s="56">
        <f t="shared" si="1328"/>
        <v>27</v>
      </c>
      <c r="AI3610" s="53">
        <f t="shared" si="1329"/>
        <v>8.6016970307136426E-2</v>
      </c>
      <c r="AJ3610" s="56">
        <f t="shared" si="1330"/>
        <v>20.5</v>
      </c>
    </row>
    <row r="3611" spans="1:36" ht="15.75" customHeight="1" x14ac:dyDescent="0.25">
      <c r="A3611" s="50">
        <v>3579</v>
      </c>
      <c r="B3611" s="51">
        <v>43278</v>
      </c>
      <c r="C3611" s="75">
        <f t="shared" si="1310"/>
        <v>43278</v>
      </c>
      <c r="D3611" s="50" t="s">
        <v>1224</v>
      </c>
      <c r="E3611" s="50">
        <v>21.25</v>
      </c>
      <c r="F3611" s="50">
        <v>1</v>
      </c>
      <c r="G3611" s="50">
        <v>20</v>
      </c>
      <c r="H3611" s="50">
        <v>46</v>
      </c>
      <c r="I3611" s="53">
        <f t="shared" si="1311"/>
        <v>5.6087962962962958E-2</v>
      </c>
      <c r="J3611" s="54">
        <f t="shared" si="1312"/>
        <v>2.6394335511982568E-3</v>
      </c>
      <c r="K3611" s="50" t="s">
        <v>930</v>
      </c>
      <c r="L3611" s="50" t="s">
        <v>2156</v>
      </c>
      <c r="M3611" s="55">
        <f t="shared" si="1313"/>
        <v>15.786215435410663</v>
      </c>
      <c r="N3611" s="50">
        <v>135</v>
      </c>
      <c r="O3611" s="50" t="s">
        <v>228</v>
      </c>
      <c r="Q3611" s="374">
        <v>495</v>
      </c>
      <c r="R3611" s="50" t="s">
        <v>2157</v>
      </c>
      <c r="S3611" s="151">
        <f t="shared" si="1314"/>
        <v>0.29561655773420475</v>
      </c>
      <c r="T3611" s="151">
        <f t="shared" si="1315"/>
        <v>0.14780827886710238</v>
      </c>
      <c r="V3611" s="393">
        <f t="shared" si="1316"/>
        <v>0</v>
      </c>
      <c r="W3611" s="393">
        <f t="shared" si="1317"/>
        <v>0</v>
      </c>
      <c r="X3611" s="53">
        <f t="shared" si="1318"/>
        <v>6.9153159041394324E-2</v>
      </c>
      <c r="Y3611" s="53">
        <f t="shared" si="1319"/>
        <v>0.10554233904139432</v>
      </c>
      <c r="Z3611" s="53">
        <f t="shared" si="1320"/>
        <v>3.4576579520697162E-2</v>
      </c>
      <c r="AA3611" s="53">
        <f t="shared" si="1321"/>
        <v>5.2771169520697159E-2</v>
      </c>
      <c r="AB3611" s="50">
        <f t="shared" si="1322"/>
        <v>503</v>
      </c>
      <c r="AC3611" s="50">
        <f t="shared" si="1323"/>
        <v>2018</v>
      </c>
      <c r="AD3611" s="50">
        <f t="shared" si="1324"/>
        <v>6</v>
      </c>
      <c r="AE3611" s="56">
        <f t="shared" si="1325"/>
        <v>201806</v>
      </c>
      <c r="AF3611" s="56">
        <f t="shared" si="1326"/>
        <v>26</v>
      </c>
      <c r="AG3611" s="58">
        <f t="shared" si="1327"/>
        <v>0</v>
      </c>
      <c r="AH3611" s="56">
        <f t="shared" si="1328"/>
        <v>27</v>
      </c>
      <c r="AI3611" s="53">
        <f t="shared" si="1329"/>
        <v>8.7347749041394321E-2</v>
      </c>
      <c r="AJ3611" s="56">
        <f t="shared" si="1330"/>
        <v>21.25</v>
      </c>
    </row>
    <row r="3612" spans="1:36" ht="15.75" customHeight="1" x14ac:dyDescent="0.25">
      <c r="A3612" s="50">
        <v>3580</v>
      </c>
      <c r="B3612" s="51">
        <v>43280</v>
      </c>
      <c r="C3612" s="75">
        <f t="shared" si="1310"/>
        <v>43280</v>
      </c>
      <c r="D3612" s="50" t="s">
        <v>1224</v>
      </c>
      <c r="E3612" s="50">
        <v>105</v>
      </c>
      <c r="F3612" s="50">
        <v>6</v>
      </c>
      <c r="G3612" s="50">
        <v>29</v>
      </c>
      <c r="H3612" s="50">
        <v>55</v>
      </c>
      <c r="I3612" s="53">
        <f t="shared" si="1311"/>
        <v>0.27077546296296295</v>
      </c>
      <c r="J3612" s="54">
        <f t="shared" si="1312"/>
        <v>2.5788139329805996E-3</v>
      </c>
      <c r="K3612" s="50" t="s">
        <v>1340</v>
      </c>
      <c r="L3612" s="50" t="s">
        <v>2147</v>
      </c>
      <c r="M3612" s="55">
        <f t="shared" si="1313"/>
        <v>16.157298568070114</v>
      </c>
      <c r="N3612" s="50">
        <v>135</v>
      </c>
      <c r="O3612" s="50" t="s">
        <v>228</v>
      </c>
      <c r="Q3612" s="374">
        <v>4570</v>
      </c>
      <c r="S3612" s="151">
        <f t="shared" si="1314"/>
        <v>0.28882716049382717</v>
      </c>
      <c r="T3612" s="151">
        <f t="shared" si="1315"/>
        <v>0.14441358024691359</v>
      </c>
      <c r="V3612" s="393">
        <f t="shared" si="1316"/>
        <v>0</v>
      </c>
      <c r="W3612" s="393">
        <f t="shared" si="1317"/>
        <v>0</v>
      </c>
      <c r="X3612" s="53">
        <f t="shared" si="1318"/>
        <v>6.75649250440917E-2</v>
      </c>
      <c r="Y3612" s="53">
        <f t="shared" si="1319"/>
        <v>0.10395410504409169</v>
      </c>
      <c r="Z3612" s="53">
        <f t="shared" si="1320"/>
        <v>3.378246252204585E-2</v>
      </c>
      <c r="AA3612" s="53">
        <f t="shared" si="1321"/>
        <v>5.1977052522045847E-2</v>
      </c>
      <c r="AB3612" s="50">
        <f t="shared" si="1322"/>
        <v>456</v>
      </c>
      <c r="AC3612" s="50">
        <f t="shared" si="1323"/>
        <v>2018</v>
      </c>
      <c r="AD3612" s="50">
        <f t="shared" si="1324"/>
        <v>6</v>
      </c>
      <c r="AE3612" s="56">
        <f t="shared" si="1325"/>
        <v>201806</v>
      </c>
      <c r="AF3612" s="56">
        <f t="shared" si="1326"/>
        <v>26</v>
      </c>
      <c r="AG3612" s="58">
        <f t="shared" si="1327"/>
        <v>1</v>
      </c>
      <c r="AH3612" s="56">
        <f t="shared" si="1328"/>
        <v>29</v>
      </c>
      <c r="AI3612" s="53">
        <f t="shared" si="1329"/>
        <v>8.5759515044091697E-2</v>
      </c>
      <c r="AJ3612" s="56">
        <f t="shared" si="1330"/>
        <v>105</v>
      </c>
    </row>
    <row r="3613" spans="1:36" x14ac:dyDescent="0.25">
      <c r="A3613" s="50">
        <v>3581</v>
      </c>
      <c r="B3613" s="51">
        <v>43282</v>
      </c>
      <c r="C3613" s="75">
        <f t="shared" si="1310"/>
        <v>43282</v>
      </c>
      <c r="D3613" s="50" t="s">
        <v>1223</v>
      </c>
      <c r="E3613" s="50">
        <v>10.5</v>
      </c>
      <c r="F3613" s="50">
        <v>2</v>
      </c>
      <c r="G3613" s="50">
        <v>21</v>
      </c>
      <c r="H3613" s="50">
        <v>46</v>
      </c>
      <c r="I3613" s="53">
        <f t="shared" si="1311"/>
        <v>9.8449074074074064E-2</v>
      </c>
      <c r="J3613" s="54">
        <f t="shared" si="1312"/>
        <v>9.3761022927689591E-3</v>
      </c>
      <c r="K3613" s="50" t="s">
        <v>2152</v>
      </c>
      <c r="L3613" s="50" t="s">
        <v>1860</v>
      </c>
      <c r="M3613" s="55">
        <f t="shared" si="1313"/>
        <v>4.4439219374559169</v>
      </c>
      <c r="N3613" s="50">
        <v>145</v>
      </c>
      <c r="O3613" s="50" t="s">
        <v>228</v>
      </c>
      <c r="Q3613" s="374">
        <v>735</v>
      </c>
      <c r="R3613" s="50" t="s">
        <v>2158</v>
      </c>
      <c r="S3613" s="151">
        <f t="shared" si="1314"/>
        <v>0.24565388007054673</v>
      </c>
      <c r="T3613" s="151">
        <f t="shared" si="1315"/>
        <v>0.12282694003527336</v>
      </c>
      <c r="V3613" s="393">
        <f t="shared" si="1316"/>
        <v>0</v>
      </c>
      <c r="W3613" s="393">
        <f t="shared" si="1317"/>
        <v>0</v>
      </c>
      <c r="X3613" s="53">
        <f t="shared" si="1318"/>
        <v>0.24565388007054673</v>
      </c>
      <c r="Y3613" s="53">
        <f t="shared" si="1319"/>
        <v>0.28204306007054675</v>
      </c>
      <c r="Z3613" s="53">
        <f t="shared" si="1320"/>
        <v>0.12282694003527336</v>
      </c>
      <c r="AA3613" s="53">
        <f t="shared" si="1321"/>
        <v>0.14102153003527337</v>
      </c>
      <c r="AB3613" s="50">
        <f t="shared" si="1322"/>
        <v>3295</v>
      </c>
      <c r="AC3613" s="50">
        <f t="shared" si="1323"/>
        <v>2018</v>
      </c>
      <c r="AD3613" s="50">
        <f t="shared" si="1324"/>
        <v>7</v>
      </c>
      <c r="AE3613" s="56">
        <f t="shared" si="1325"/>
        <v>201807</v>
      </c>
      <c r="AF3613" s="56">
        <f t="shared" si="1326"/>
        <v>27</v>
      </c>
      <c r="AG3613" s="58">
        <f t="shared" si="1327"/>
        <v>1</v>
      </c>
      <c r="AH3613" s="56">
        <f t="shared" si="1328"/>
        <v>1</v>
      </c>
      <c r="AI3613" s="53">
        <f t="shared" si="1329"/>
        <v>0.26384847007054674</v>
      </c>
      <c r="AJ3613" s="56">
        <f t="shared" si="1330"/>
        <v>44.834999999999994</v>
      </c>
    </row>
    <row r="3614" spans="1:36" x14ac:dyDescent="0.25">
      <c r="A3614" s="379">
        <v>3582</v>
      </c>
      <c r="B3614" s="380">
        <v>43284</v>
      </c>
      <c r="C3614" s="381">
        <f t="shared" si="1310"/>
        <v>43284</v>
      </c>
      <c r="D3614" s="379" t="s">
        <v>1224</v>
      </c>
      <c r="E3614" s="379">
        <v>19.5</v>
      </c>
      <c r="F3614" s="379">
        <v>1</v>
      </c>
      <c r="G3614" s="379">
        <v>8</v>
      </c>
      <c r="H3614" s="379">
        <v>11</v>
      </c>
      <c r="I3614" s="382">
        <f t="shared" si="1311"/>
        <v>4.7349537037037037E-2</v>
      </c>
      <c r="J3614" s="383">
        <f t="shared" si="1312"/>
        <v>2.4281813865147197E-3</v>
      </c>
      <c r="K3614" s="379" t="s">
        <v>2022</v>
      </c>
      <c r="L3614" s="379" t="s">
        <v>2161</v>
      </c>
      <c r="M3614" s="384">
        <f t="shared" si="1313"/>
        <v>17.159618675140567</v>
      </c>
      <c r="N3614" s="379">
        <v>0</v>
      </c>
      <c r="O3614" s="379" t="s">
        <v>201</v>
      </c>
      <c r="Q3614" s="379">
        <v>118</v>
      </c>
      <c r="R3614" s="379"/>
      <c r="S3614" s="385">
        <f t="shared" si="1314"/>
        <v>0.27195631528964859</v>
      </c>
      <c r="T3614" s="385">
        <f t="shared" si="1315"/>
        <v>0.13597815764482429</v>
      </c>
      <c r="U3614" s="379"/>
      <c r="V3614" s="395">
        <f t="shared" si="1316"/>
        <v>0</v>
      </c>
      <c r="W3614" s="395">
        <f t="shared" si="1317"/>
        <v>0</v>
      </c>
      <c r="X3614" s="382">
        <f t="shared" si="1318"/>
        <v>6.3618352326685654E-2</v>
      </c>
      <c r="Y3614" s="382">
        <f t="shared" si="1319"/>
        <v>0.10000753232668565</v>
      </c>
      <c r="Z3614" s="382">
        <f t="shared" si="1320"/>
        <v>3.1809176163342827E-2</v>
      </c>
      <c r="AA3614" s="382">
        <f t="shared" si="1321"/>
        <v>5.0003766163342823E-2</v>
      </c>
      <c r="AB3614" s="379">
        <f t="shared" si="1322"/>
        <v>359</v>
      </c>
      <c r="AC3614" s="379">
        <f t="shared" si="1323"/>
        <v>2018</v>
      </c>
      <c r="AD3614" s="379">
        <f t="shared" si="1324"/>
        <v>7</v>
      </c>
      <c r="AE3614" s="386">
        <f t="shared" si="1325"/>
        <v>201807</v>
      </c>
      <c r="AF3614" s="386">
        <f t="shared" si="1326"/>
        <v>27</v>
      </c>
      <c r="AG3614" s="387">
        <f t="shared" si="1327"/>
        <v>1</v>
      </c>
      <c r="AH3614" s="386">
        <f t="shared" si="1328"/>
        <v>3</v>
      </c>
      <c r="AI3614" s="382">
        <f t="shared" si="1329"/>
        <v>8.181294232668565E-2</v>
      </c>
      <c r="AJ3614" s="386">
        <f t="shared" si="1330"/>
        <v>19.5</v>
      </c>
    </row>
    <row r="3615" spans="1:36" ht="15.75" customHeight="1" x14ac:dyDescent="0.25">
      <c r="A3615" s="379">
        <v>3583</v>
      </c>
      <c r="B3615" s="380">
        <v>43284</v>
      </c>
      <c r="C3615" s="381">
        <f t="shared" si="1310"/>
        <v>43284</v>
      </c>
      <c r="D3615" s="379" t="s">
        <v>1224</v>
      </c>
      <c r="E3615" s="379">
        <v>19.5</v>
      </c>
      <c r="F3615" s="379">
        <v>1</v>
      </c>
      <c r="G3615" s="379">
        <v>8</v>
      </c>
      <c r="H3615" s="379">
        <v>41</v>
      </c>
      <c r="I3615" s="382">
        <f t="shared" si="1311"/>
        <v>4.7696759259259258E-2</v>
      </c>
      <c r="J3615" s="383">
        <f t="shared" si="1312"/>
        <v>2.4459876543209877E-3</v>
      </c>
      <c r="K3615" s="379" t="s">
        <v>2022</v>
      </c>
      <c r="L3615" s="379" t="s">
        <v>2159</v>
      </c>
      <c r="M3615" s="384">
        <f t="shared" si="1313"/>
        <v>17.034700315457425</v>
      </c>
      <c r="N3615" s="379">
        <v>136</v>
      </c>
      <c r="O3615" s="379" t="s">
        <v>228</v>
      </c>
      <c r="Q3615" s="379">
        <v>282</v>
      </c>
      <c r="R3615" s="379" t="s">
        <v>2160</v>
      </c>
      <c r="S3615" s="385">
        <f t="shared" si="1314"/>
        <v>0.27395061728395065</v>
      </c>
      <c r="T3615" s="385">
        <f t="shared" si="1315"/>
        <v>0.13697530864197532</v>
      </c>
      <c r="U3615" s="379"/>
      <c r="V3615" s="395">
        <f t="shared" si="1316"/>
        <v>0</v>
      </c>
      <c r="W3615" s="395">
        <f t="shared" si="1317"/>
        <v>0</v>
      </c>
      <c r="X3615" s="382">
        <f t="shared" si="1318"/>
        <v>6.4084876543209879E-2</v>
      </c>
      <c r="Y3615" s="382">
        <f t="shared" si="1319"/>
        <v>0.10047405654320987</v>
      </c>
      <c r="Z3615" s="382">
        <f t="shared" si="1320"/>
        <v>3.2042438271604939E-2</v>
      </c>
      <c r="AA3615" s="382">
        <f t="shared" si="1321"/>
        <v>5.0237028271604936E-2</v>
      </c>
      <c r="AB3615" s="379">
        <f t="shared" si="1322"/>
        <v>372</v>
      </c>
      <c r="AC3615" s="379">
        <f t="shared" si="1323"/>
        <v>2018</v>
      </c>
      <c r="AD3615" s="379">
        <f t="shared" si="1324"/>
        <v>7</v>
      </c>
      <c r="AE3615" s="386">
        <f t="shared" si="1325"/>
        <v>201807</v>
      </c>
      <c r="AF3615" s="386">
        <f t="shared" si="1326"/>
        <v>27</v>
      </c>
      <c r="AG3615" s="387">
        <f t="shared" si="1327"/>
        <v>0</v>
      </c>
      <c r="AH3615" s="386">
        <f t="shared" si="1328"/>
        <v>3</v>
      </c>
      <c r="AI3615" s="382">
        <f t="shared" si="1329"/>
        <v>8.2279466543209875E-2</v>
      </c>
      <c r="AJ3615" s="386">
        <f t="shared" si="1330"/>
        <v>19.5</v>
      </c>
    </row>
    <row r="3616" spans="1:36" ht="15.75" customHeight="1" x14ac:dyDescent="0.25">
      <c r="A3616" s="50">
        <v>3584</v>
      </c>
      <c r="B3616" s="51">
        <v>43285</v>
      </c>
      <c r="C3616" s="75">
        <f t="shared" si="1310"/>
        <v>43285</v>
      </c>
      <c r="D3616" s="50" t="s">
        <v>1223</v>
      </c>
      <c r="E3616" s="50">
        <v>5.6</v>
      </c>
      <c r="F3616" s="50">
        <v>0</v>
      </c>
      <c r="G3616" s="50">
        <v>60</v>
      </c>
      <c r="H3616" s="50">
        <v>0</v>
      </c>
      <c r="I3616" s="53">
        <f t="shared" si="1311"/>
        <v>4.1666666666666664E-2</v>
      </c>
      <c r="J3616" s="54">
        <f t="shared" si="1312"/>
        <v>7.4404761904761909E-3</v>
      </c>
      <c r="K3616" s="50" t="s">
        <v>2152</v>
      </c>
      <c r="L3616" s="50" t="s">
        <v>17</v>
      </c>
      <c r="M3616" s="55">
        <f t="shared" si="1313"/>
        <v>5.6000000000000041</v>
      </c>
      <c r="N3616" s="50">
        <v>160</v>
      </c>
      <c r="O3616" s="50" t="s">
        <v>253</v>
      </c>
      <c r="Q3616" s="374">
        <v>0</v>
      </c>
      <c r="R3616" s="50" t="s">
        <v>2162</v>
      </c>
      <c r="S3616" s="151">
        <f t="shared" si="1314"/>
        <v>0.19494047619047619</v>
      </c>
      <c r="T3616" s="151">
        <f t="shared" si="1315"/>
        <v>9.7470238095238096E-2</v>
      </c>
      <c r="V3616" s="393">
        <f t="shared" si="1316"/>
        <v>0</v>
      </c>
      <c r="W3616" s="393">
        <f t="shared" si="1317"/>
        <v>0</v>
      </c>
      <c r="X3616" s="53">
        <f t="shared" si="1318"/>
        <v>0.19494047619047619</v>
      </c>
      <c r="Y3616" s="53">
        <f t="shared" si="1319"/>
        <v>0.23132965619047618</v>
      </c>
      <c r="Z3616" s="53">
        <f t="shared" si="1320"/>
        <v>9.7470238095238096E-2</v>
      </c>
      <c r="AA3616" s="53">
        <f t="shared" si="1321"/>
        <v>0.11566482809523809</v>
      </c>
      <c r="AB3616" s="50">
        <f t="shared" si="1322"/>
        <v>2303</v>
      </c>
      <c r="AC3616" s="50">
        <f t="shared" si="1323"/>
        <v>2018</v>
      </c>
      <c r="AD3616" s="50">
        <f t="shared" si="1324"/>
        <v>7</v>
      </c>
      <c r="AE3616" s="56">
        <f t="shared" si="1325"/>
        <v>201807</v>
      </c>
      <c r="AF3616" s="56">
        <f t="shared" si="1326"/>
        <v>27</v>
      </c>
      <c r="AG3616" s="58">
        <f t="shared" si="1327"/>
        <v>0</v>
      </c>
      <c r="AH3616" s="56">
        <f t="shared" si="1328"/>
        <v>4</v>
      </c>
      <c r="AI3616" s="53">
        <f t="shared" si="1329"/>
        <v>0.21313506619047617</v>
      </c>
      <c r="AJ3616" s="56">
        <f t="shared" si="1330"/>
        <v>23.911999999999995</v>
      </c>
    </row>
    <row r="3617" spans="1:36" x14ac:dyDescent="0.25">
      <c r="A3617" s="50">
        <v>3585</v>
      </c>
      <c r="B3617" s="51">
        <v>43287</v>
      </c>
      <c r="C3617" s="75">
        <f t="shared" si="1310"/>
        <v>43287</v>
      </c>
      <c r="D3617" s="50" t="s">
        <v>1223</v>
      </c>
      <c r="E3617" s="50">
        <v>5.73</v>
      </c>
      <c r="F3617" s="50">
        <v>0</v>
      </c>
      <c r="G3617" s="50">
        <v>60</v>
      </c>
      <c r="H3617" s="50">
        <v>0</v>
      </c>
      <c r="I3617" s="53">
        <f t="shared" si="1311"/>
        <v>4.1666666666666664E-2</v>
      </c>
      <c r="J3617" s="54">
        <f t="shared" si="1312"/>
        <v>7.2716695753344959E-3</v>
      </c>
      <c r="K3617" s="50" t="s">
        <v>2152</v>
      </c>
      <c r="L3617" s="50" t="s">
        <v>17</v>
      </c>
      <c r="M3617" s="55">
        <f t="shared" si="1313"/>
        <v>5.7300000000000049</v>
      </c>
      <c r="N3617" s="50">
        <v>133</v>
      </c>
      <c r="O3617" s="50" t="s">
        <v>253</v>
      </c>
      <c r="Q3617" s="374">
        <v>0</v>
      </c>
      <c r="S3617" s="151">
        <f t="shared" si="1314"/>
        <v>0.19051774287376377</v>
      </c>
      <c r="T3617" s="151">
        <f t="shared" si="1315"/>
        <v>9.5258871436881887E-2</v>
      </c>
      <c r="V3617" s="393">
        <f t="shared" si="1316"/>
        <v>0</v>
      </c>
      <c r="W3617" s="393">
        <f t="shared" si="1317"/>
        <v>0</v>
      </c>
      <c r="X3617" s="53">
        <f t="shared" si="1318"/>
        <v>0.19051774287376377</v>
      </c>
      <c r="Y3617" s="53">
        <f t="shared" si="1319"/>
        <v>0.22690692287376377</v>
      </c>
      <c r="Z3617" s="53">
        <f t="shared" si="1320"/>
        <v>9.5258871436881887E-2</v>
      </c>
      <c r="AA3617" s="53">
        <f t="shared" si="1321"/>
        <v>0.11345346143688188</v>
      </c>
      <c r="AB3617" s="50">
        <f t="shared" si="1322"/>
        <v>2126</v>
      </c>
      <c r="AC3617" s="50">
        <f t="shared" si="1323"/>
        <v>2018</v>
      </c>
      <c r="AD3617" s="50">
        <f t="shared" si="1324"/>
        <v>7</v>
      </c>
      <c r="AE3617" s="56">
        <f t="shared" si="1325"/>
        <v>201807</v>
      </c>
      <c r="AF3617" s="56">
        <f t="shared" si="1326"/>
        <v>27</v>
      </c>
      <c r="AG3617" s="58">
        <f t="shared" si="1327"/>
        <v>1</v>
      </c>
      <c r="AH3617" s="56">
        <f t="shared" si="1328"/>
        <v>6</v>
      </c>
      <c r="AI3617" s="53">
        <f t="shared" si="1329"/>
        <v>0.20871233287376378</v>
      </c>
      <c r="AJ3617" s="56">
        <f t="shared" si="1330"/>
        <v>24.467099999999999</v>
      </c>
    </row>
    <row r="3618" spans="1:36" x14ac:dyDescent="0.25">
      <c r="A3618" s="50">
        <v>3586</v>
      </c>
      <c r="B3618" s="51">
        <v>43288</v>
      </c>
      <c r="C3618" s="75">
        <f t="shared" si="1310"/>
        <v>43288</v>
      </c>
      <c r="D3618" s="50" t="s">
        <v>1224</v>
      </c>
      <c r="E3618" s="50">
        <v>40.5</v>
      </c>
      <c r="F3618" s="50">
        <v>2</v>
      </c>
      <c r="G3618" s="50">
        <v>53</v>
      </c>
      <c r="H3618" s="50">
        <v>23</v>
      </c>
      <c r="I3618" s="53">
        <f t="shared" si="1311"/>
        <v>0.12040509259259259</v>
      </c>
      <c r="J3618" s="54">
        <f t="shared" si="1312"/>
        <v>2.9729652491998172E-3</v>
      </c>
      <c r="K3618" s="50" t="s">
        <v>1340</v>
      </c>
      <c r="L3618" s="50" t="s">
        <v>315</v>
      </c>
      <c r="M3618" s="55">
        <f t="shared" si="1313"/>
        <v>14.015187926559657</v>
      </c>
      <c r="N3618" s="50">
        <v>127</v>
      </c>
      <c r="O3618" s="50" t="s">
        <v>255</v>
      </c>
      <c r="Q3618" s="374">
        <v>2310</v>
      </c>
      <c r="R3618" s="50" t="s">
        <v>2163</v>
      </c>
      <c r="S3618" s="151">
        <f t="shared" si="1314"/>
        <v>0.33297210791037951</v>
      </c>
      <c r="T3618" s="151">
        <f t="shared" si="1315"/>
        <v>0.16648605395518976</v>
      </c>
      <c r="V3618" s="393">
        <f t="shared" si="1316"/>
        <v>0</v>
      </c>
      <c r="W3618" s="393">
        <f t="shared" si="1317"/>
        <v>0</v>
      </c>
      <c r="X3618" s="53">
        <f t="shared" si="1318"/>
        <v>7.7891689529035205E-2</v>
      </c>
      <c r="Y3618" s="53">
        <f t="shared" si="1319"/>
        <v>0.11428086952903521</v>
      </c>
      <c r="Z3618" s="53">
        <f t="shared" si="1320"/>
        <v>3.8945844764517602E-2</v>
      </c>
      <c r="AA3618" s="53">
        <f t="shared" si="1321"/>
        <v>5.7140434764517606E-2</v>
      </c>
      <c r="AB3618" s="50">
        <f t="shared" si="1322"/>
        <v>732</v>
      </c>
      <c r="AC3618" s="50">
        <f t="shared" si="1323"/>
        <v>2018</v>
      </c>
      <c r="AD3618" s="50">
        <f t="shared" si="1324"/>
        <v>7</v>
      </c>
      <c r="AE3618" s="56">
        <f t="shared" si="1325"/>
        <v>201807</v>
      </c>
      <c r="AF3618" s="56">
        <f t="shared" si="1326"/>
        <v>27</v>
      </c>
      <c r="AG3618" s="58">
        <f t="shared" si="1327"/>
        <v>0</v>
      </c>
      <c r="AH3618" s="56">
        <f t="shared" si="1328"/>
        <v>7</v>
      </c>
      <c r="AI3618" s="53">
        <f t="shared" si="1329"/>
        <v>9.6086279529035201E-2</v>
      </c>
      <c r="AJ3618" s="56">
        <f t="shared" si="1330"/>
        <v>40.5</v>
      </c>
    </row>
    <row r="3619" spans="1:36" ht="15.75" customHeight="1" x14ac:dyDescent="0.25">
      <c r="A3619" s="50">
        <v>3587</v>
      </c>
      <c r="B3619" s="51">
        <v>43290</v>
      </c>
      <c r="C3619" s="75">
        <f t="shared" si="1310"/>
        <v>43290</v>
      </c>
      <c r="D3619" s="50" t="s">
        <v>1225</v>
      </c>
      <c r="E3619" s="50">
        <v>0.75</v>
      </c>
      <c r="F3619" s="50">
        <v>0</v>
      </c>
      <c r="G3619" s="50">
        <v>28</v>
      </c>
      <c r="H3619" s="50">
        <v>19</v>
      </c>
      <c r="I3619" s="53">
        <f t="shared" si="1311"/>
        <v>1.9664351851851853E-2</v>
      </c>
      <c r="J3619" s="54">
        <f t="shared" si="1312"/>
        <v>2.6219135802469137E-2</v>
      </c>
      <c r="K3619" s="50" t="s">
        <v>1155</v>
      </c>
      <c r="L3619" s="50" t="s">
        <v>1156</v>
      </c>
      <c r="M3619" s="55">
        <f t="shared" si="1313"/>
        <v>1.5891701000588594</v>
      </c>
      <c r="N3619" s="50">
        <v>0</v>
      </c>
      <c r="O3619" s="50" t="s">
        <v>253</v>
      </c>
      <c r="S3619" s="151">
        <f t="shared" si="1314"/>
        <v>6.2925925925925927E-2</v>
      </c>
      <c r="T3619" s="151">
        <f t="shared" si="1315"/>
        <v>3.1462962962962963E-2</v>
      </c>
      <c r="U3619" s="50">
        <v>1200</v>
      </c>
      <c r="V3619" s="393">
        <f t="shared" si="1316"/>
        <v>0.68181839999999994</v>
      </c>
      <c r="W3619" s="393">
        <f t="shared" si="1317"/>
        <v>0.74564566929132003</v>
      </c>
      <c r="X3619" s="53">
        <f t="shared" si="1318"/>
        <v>0.68694135802469136</v>
      </c>
      <c r="Y3619" s="53">
        <f t="shared" si="1319"/>
        <v>0.72333053802469138</v>
      </c>
      <c r="Z3619" s="53">
        <f t="shared" si="1320"/>
        <v>0.34347067901234568</v>
      </c>
      <c r="AA3619" s="53">
        <f t="shared" si="1321"/>
        <v>0.36166526901234569</v>
      </c>
      <c r="AB3619" s="50">
        <f t="shared" si="1322"/>
        <v>3914</v>
      </c>
      <c r="AC3619" s="50">
        <f t="shared" si="1323"/>
        <v>2018</v>
      </c>
      <c r="AD3619" s="50">
        <f t="shared" si="1324"/>
        <v>7</v>
      </c>
      <c r="AE3619" s="56">
        <f t="shared" si="1325"/>
        <v>201807</v>
      </c>
      <c r="AF3619" s="56">
        <f t="shared" si="1326"/>
        <v>28</v>
      </c>
      <c r="AG3619" s="58">
        <f t="shared" si="1327"/>
        <v>1</v>
      </c>
      <c r="AH3619" s="56">
        <f t="shared" si="1328"/>
        <v>9</v>
      </c>
      <c r="AI3619" s="53">
        <f t="shared" si="1329"/>
        <v>0.70513594802469137</v>
      </c>
      <c r="AJ3619" s="56">
        <f t="shared" si="1330"/>
        <v>35.025000000000006</v>
      </c>
    </row>
    <row r="3620" spans="1:36" ht="15.75" customHeight="1" x14ac:dyDescent="0.25">
      <c r="A3620" s="50">
        <v>3588</v>
      </c>
      <c r="B3620" s="51">
        <v>43291</v>
      </c>
      <c r="C3620" s="75">
        <f t="shared" si="1310"/>
        <v>43291</v>
      </c>
      <c r="D3620" s="50" t="s">
        <v>1225</v>
      </c>
      <c r="E3620" s="50">
        <v>1.1499999999999999</v>
      </c>
      <c r="F3620" s="50">
        <v>0</v>
      </c>
      <c r="G3620" s="50">
        <v>29</v>
      </c>
      <c r="H3620" s="50">
        <v>45</v>
      </c>
      <c r="I3620" s="53">
        <f t="shared" si="1311"/>
        <v>2.0659722222222222E-2</v>
      </c>
      <c r="J3620" s="54">
        <f t="shared" si="1312"/>
        <v>1.7964975845410628E-2</v>
      </c>
      <c r="K3620" s="50" t="s">
        <v>949</v>
      </c>
      <c r="L3620" s="50" t="s">
        <v>1947</v>
      </c>
      <c r="M3620" s="55">
        <f t="shared" si="1313"/>
        <v>2.3193277310924389</v>
      </c>
      <c r="N3620" s="50">
        <v>0</v>
      </c>
      <c r="O3620" s="50" t="s">
        <v>255</v>
      </c>
      <c r="R3620" s="50" t="s">
        <v>2164</v>
      </c>
      <c r="S3620" s="151">
        <f t="shared" si="1314"/>
        <v>4.3115942028985506E-2</v>
      </c>
      <c r="T3620" s="151">
        <f t="shared" si="1315"/>
        <v>2.1557971014492753E-2</v>
      </c>
      <c r="U3620" s="50">
        <v>2033</v>
      </c>
      <c r="V3620" s="393">
        <f t="shared" si="1316"/>
        <v>1.155114006</v>
      </c>
      <c r="W3620" s="393">
        <f t="shared" si="1317"/>
        <v>1.2632480380577114</v>
      </c>
      <c r="X3620" s="53">
        <f t="shared" si="1318"/>
        <v>0.47068236714975842</v>
      </c>
      <c r="Y3620" s="53">
        <f t="shared" si="1319"/>
        <v>0.50707154714975844</v>
      </c>
      <c r="Z3620" s="53">
        <f t="shared" si="1320"/>
        <v>0.23534118357487921</v>
      </c>
      <c r="AA3620" s="53">
        <f t="shared" si="1321"/>
        <v>0.25353577357487922</v>
      </c>
      <c r="AB3620" s="50">
        <f t="shared" si="1322"/>
        <v>3610</v>
      </c>
      <c r="AC3620" s="50">
        <f t="shared" si="1323"/>
        <v>2018</v>
      </c>
      <c r="AD3620" s="50">
        <f t="shared" si="1324"/>
        <v>7</v>
      </c>
      <c r="AE3620" s="56">
        <f t="shared" si="1325"/>
        <v>201807</v>
      </c>
      <c r="AF3620" s="56">
        <f t="shared" si="1326"/>
        <v>28</v>
      </c>
      <c r="AG3620" s="58">
        <f t="shared" si="1327"/>
        <v>0</v>
      </c>
      <c r="AH3620" s="56">
        <f t="shared" si="1328"/>
        <v>10</v>
      </c>
      <c r="AI3620" s="53">
        <f t="shared" si="1329"/>
        <v>0.48887695714975843</v>
      </c>
      <c r="AJ3620" s="56">
        <f t="shared" si="1330"/>
        <v>53.704999999999998</v>
      </c>
    </row>
    <row r="3621" spans="1:36" ht="15.75" customHeight="1" x14ac:dyDescent="0.25">
      <c r="A3621" s="50">
        <v>3589</v>
      </c>
      <c r="B3621" s="51">
        <v>43291</v>
      </c>
      <c r="C3621" s="75">
        <f t="shared" si="1310"/>
        <v>43291</v>
      </c>
      <c r="D3621" s="50" t="s">
        <v>1223</v>
      </c>
      <c r="E3621" s="50">
        <v>2</v>
      </c>
      <c r="F3621" s="50">
        <v>0</v>
      </c>
      <c r="G3621" s="50">
        <v>21</v>
      </c>
      <c r="H3621" s="50">
        <v>32</v>
      </c>
      <c r="I3621" s="53">
        <f t="shared" si="1311"/>
        <v>1.4953703703703705E-2</v>
      </c>
      <c r="J3621" s="54">
        <f t="shared" si="1312"/>
        <v>7.4768518518518526E-3</v>
      </c>
      <c r="K3621" s="50" t="s">
        <v>2152</v>
      </c>
      <c r="L3621" s="50" t="s">
        <v>2165</v>
      </c>
      <c r="M3621" s="55">
        <f t="shared" si="1313"/>
        <v>5.5727554179566603</v>
      </c>
      <c r="N3621" s="50">
        <v>149</v>
      </c>
      <c r="O3621" s="50" t="s">
        <v>201</v>
      </c>
      <c r="Q3621" s="374">
        <v>98</v>
      </c>
      <c r="R3621" s="50" t="s">
        <v>2166</v>
      </c>
      <c r="S3621" s="151">
        <f t="shared" si="1314"/>
        <v>0.19589351851851852</v>
      </c>
      <c r="T3621" s="151">
        <f t="shared" si="1315"/>
        <v>9.7946759259259261E-2</v>
      </c>
      <c r="V3621" s="393">
        <f t="shared" si="1316"/>
        <v>0</v>
      </c>
      <c r="W3621" s="393">
        <f t="shared" si="1317"/>
        <v>0</v>
      </c>
      <c r="X3621" s="53">
        <f t="shared" si="1318"/>
        <v>0.19589351851851852</v>
      </c>
      <c r="Y3621" s="53">
        <f t="shared" si="1319"/>
        <v>0.23228269851851854</v>
      </c>
      <c r="Z3621" s="53">
        <f t="shared" si="1320"/>
        <v>9.7946759259259261E-2</v>
      </c>
      <c r="AA3621" s="53">
        <f t="shared" si="1321"/>
        <v>0.11614134925925927</v>
      </c>
      <c r="AB3621" s="50">
        <f t="shared" si="1322"/>
        <v>2351</v>
      </c>
      <c r="AC3621" s="50">
        <f t="shared" si="1323"/>
        <v>2018</v>
      </c>
      <c r="AD3621" s="50">
        <f t="shared" si="1324"/>
        <v>7</v>
      </c>
      <c r="AE3621" s="56">
        <f t="shared" si="1325"/>
        <v>201807</v>
      </c>
      <c r="AF3621" s="56">
        <f t="shared" si="1326"/>
        <v>28</v>
      </c>
      <c r="AG3621" s="58">
        <f t="shared" si="1327"/>
        <v>0</v>
      </c>
      <c r="AH3621" s="56">
        <f t="shared" si="1328"/>
        <v>10</v>
      </c>
      <c r="AI3621" s="53">
        <f t="shared" si="1329"/>
        <v>0.21408810851851853</v>
      </c>
      <c r="AJ3621" s="56">
        <f t="shared" si="1330"/>
        <v>8.5399999999999991</v>
      </c>
    </row>
    <row r="3622" spans="1:36" x14ac:dyDescent="0.25">
      <c r="A3622" s="50">
        <v>3590</v>
      </c>
      <c r="B3622" s="51">
        <v>43292</v>
      </c>
      <c r="C3622" s="75">
        <f t="shared" si="1310"/>
        <v>43292</v>
      </c>
      <c r="D3622" s="50" t="s">
        <v>1225</v>
      </c>
      <c r="E3622" s="50">
        <v>0.15</v>
      </c>
      <c r="F3622" s="50">
        <v>0</v>
      </c>
      <c r="G3622" s="50">
        <v>5</v>
      </c>
      <c r="H3622" s="50">
        <v>0</v>
      </c>
      <c r="I3622" s="53">
        <f t="shared" si="1311"/>
        <v>3.472222222222222E-3</v>
      </c>
      <c r="J3622" s="54">
        <f t="shared" si="1312"/>
        <v>2.3148148148148147E-2</v>
      </c>
      <c r="K3622" s="50" t="s">
        <v>949</v>
      </c>
      <c r="L3622" s="50" t="s">
        <v>2167</v>
      </c>
      <c r="M3622" s="55">
        <f t="shared" si="1313"/>
        <v>1.8000000000000016</v>
      </c>
      <c r="N3622" s="50">
        <v>0</v>
      </c>
      <c r="O3622" s="50" t="s">
        <v>255</v>
      </c>
      <c r="S3622" s="151">
        <f t="shared" si="1314"/>
        <v>5.5555555555555552E-2</v>
      </c>
      <c r="T3622" s="151">
        <f t="shared" si="1315"/>
        <v>2.7777777777777776E-2</v>
      </c>
      <c r="V3622" s="393">
        <f t="shared" si="1316"/>
        <v>0</v>
      </c>
      <c r="W3622" s="393">
        <f t="shared" si="1317"/>
        <v>0</v>
      </c>
      <c r="X3622" s="53">
        <f t="shared" si="1318"/>
        <v>0.6064814814814814</v>
      </c>
      <c r="Y3622" s="53">
        <f t="shared" si="1319"/>
        <v>0.64287066148148142</v>
      </c>
      <c r="Z3622" s="53">
        <f t="shared" si="1320"/>
        <v>0.3032407407407407</v>
      </c>
      <c r="AA3622" s="53">
        <f t="shared" si="1321"/>
        <v>0.32143533074074071</v>
      </c>
      <c r="AB3622" s="50">
        <f t="shared" si="1322"/>
        <v>3723</v>
      </c>
      <c r="AC3622" s="50">
        <f t="shared" si="1323"/>
        <v>2018</v>
      </c>
      <c r="AD3622" s="50">
        <f t="shared" si="1324"/>
        <v>7</v>
      </c>
      <c r="AE3622" s="56">
        <f t="shared" si="1325"/>
        <v>201807</v>
      </c>
      <c r="AF3622" s="56">
        <f t="shared" si="1326"/>
        <v>28</v>
      </c>
      <c r="AG3622" s="58">
        <f t="shared" si="1327"/>
        <v>0</v>
      </c>
      <c r="AH3622" s="56">
        <f t="shared" si="1328"/>
        <v>11</v>
      </c>
      <c r="AI3622" s="53">
        <f t="shared" si="1329"/>
        <v>0.62467607148148141</v>
      </c>
      <c r="AJ3622" s="56">
        <f t="shared" si="1330"/>
        <v>7.0049999999999999</v>
      </c>
    </row>
    <row r="3623" spans="1:36" x14ac:dyDescent="0.25">
      <c r="A3623" s="50">
        <v>3591</v>
      </c>
      <c r="B3623" s="51">
        <v>43292</v>
      </c>
      <c r="C3623" s="75">
        <f t="shared" si="1310"/>
        <v>43292</v>
      </c>
      <c r="D3623" s="50" t="s">
        <v>1224</v>
      </c>
      <c r="E3623" s="50">
        <v>10.5</v>
      </c>
      <c r="F3623" s="50">
        <v>0</v>
      </c>
      <c r="G3623" s="50">
        <v>33</v>
      </c>
      <c r="H3623" s="50">
        <v>21</v>
      </c>
      <c r="I3623" s="53">
        <f t="shared" si="1311"/>
        <v>2.3159722222222224E-2</v>
      </c>
      <c r="J3623" s="54">
        <f t="shared" si="1312"/>
        <v>2.205687830687831E-3</v>
      </c>
      <c r="K3623" s="50" t="s">
        <v>1340</v>
      </c>
      <c r="L3623" s="50" t="s">
        <v>29</v>
      </c>
      <c r="M3623" s="55">
        <f t="shared" si="1313"/>
        <v>18.890554722638694</v>
      </c>
      <c r="N3623" s="50">
        <v>122</v>
      </c>
      <c r="O3623" s="50" t="s">
        <v>228</v>
      </c>
      <c r="Q3623" s="374">
        <v>705</v>
      </c>
      <c r="R3623" s="50" t="s">
        <v>2168</v>
      </c>
      <c r="S3623" s="151">
        <f t="shared" si="1314"/>
        <v>0.24703703703703708</v>
      </c>
      <c r="T3623" s="151">
        <f t="shared" si="1315"/>
        <v>0.12351851851851854</v>
      </c>
      <c r="V3623" s="393">
        <f t="shared" si="1316"/>
        <v>0</v>
      </c>
      <c r="W3623" s="393">
        <f t="shared" si="1317"/>
        <v>0</v>
      </c>
      <c r="X3623" s="53">
        <f t="shared" si="1318"/>
        <v>5.7789021164021175E-2</v>
      </c>
      <c r="Y3623" s="53">
        <f t="shared" si="1319"/>
        <v>9.4178201164021161E-2</v>
      </c>
      <c r="Z3623" s="53">
        <f t="shared" si="1320"/>
        <v>2.8894510582010587E-2</v>
      </c>
      <c r="AA3623" s="53">
        <f t="shared" si="1321"/>
        <v>4.708910058201058E-2</v>
      </c>
      <c r="AB3623" s="50">
        <f t="shared" si="1322"/>
        <v>271</v>
      </c>
      <c r="AC3623" s="50">
        <f t="shared" si="1323"/>
        <v>2018</v>
      </c>
      <c r="AD3623" s="50">
        <f t="shared" si="1324"/>
        <v>7</v>
      </c>
      <c r="AE3623" s="56">
        <f t="shared" si="1325"/>
        <v>201807</v>
      </c>
      <c r="AF3623" s="56">
        <f t="shared" si="1326"/>
        <v>28</v>
      </c>
      <c r="AG3623" s="58">
        <f t="shared" si="1327"/>
        <v>0</v>
      </c>
      <c r="AH3623" s="56">
        <f t="shared" si="1328"/>
        <v>11</v>
      </c>
      <c r="AI3623" s="53">
        <f t="shared" si="1329"/>
        <v>7.5983611164021164E-2</v>
      </c>
      <c r="AJ3623" s="56">
        <f t="shared" si="1330"/>
        <v>10.5</v>
      </c>
    </row>
    <row r="3624" spans="1:36" ht="15.75" customHeight="1" x14ac:dyDescent="0.25">
      <c r="A3624" s="50">
        <v>3592</v>
      </c>
      <c r="B3624" s="51">
        <v>43293</v>
      </c>
      <c r="C3624" s="75">
        <f t="shared" si="1310"/>
        <v>43293</v>
      </c>
      <c r="D3624" s="50" t="s">
        <v>1223</v>
      </c>
      <c r="E3624" s="50">
        <v>3.1</v>
      </c>
      <c r="F3624" s="50">
        <v>0</v>
      </c>
      <c r="G3624" s="50">
        <v>34</v>
      </c>
      <c r="H3624" s="50">
        <v>8</v>
      </c>
      <c r="I3624" s="53">
        <f t="shared" si="1311"/>
        <v>2.3703703703703703E-2</v>
      </c>
      <c r="J3624" s="54">
        <f t="shared" si="1312"/>
        <v>7.6463560334528074E-3</v>
      </c>
      <c r="K3624" s="50" t="s">
        <v>2043</v>
      </c>
      <c r="L3624" s="50" t="s">
        <v>1666</v>
      </c>
      <c r="M3624" s="55">
        <f t="shared" si="1313"/>
        <v>5.4492187500000044</v>
      </c>
      <c r="N3624" s="50">
        <v>148</v>
      </c>
      <c r="O3624" s="50" t="s">
        <v>228</v>
      </c>
      <c r="Q3624" s="374">
        <v>118</v>
      </c>
      <c r="R3624" s="50" t="s">
        <v>2169</v>
      </c>
      <c r="S3624" s="151">
        <f t="shared" si="1314"/>
        <v>0.20033452807646354</v>
      </c>
      <c r="T3624" s="151">
        <f t="shared" si="1315"/>
        <v>0.10016726403823177</v>
      </c>
      <c r="V3624" s="393">
        <f t="shared" si="1316"/>
        <v>0</v>
      </c>
      <c r="W3624" s="393">
        <f t="shared" si="1317"/>
        <v>0</v>
      </c>
      <c r="X3624" s="53">
        <f t="shared" si="1318"/>
        <v>0.20033452807646354</v>
      </c>
      <c r="Y3624" s="53">
        <f t="shared" si="1319"/>
        <v>0.23672370807646353</v>
      </c>
      <c r="Z3624" s="53">
        <f t="shared" si="1320"/>
        <v>0.10016726403823177</v>
      </c>
      <c r="AA3624" s="53">
        <f t="shared" si="1321"/>
        <v>0.11836185403823177</v>
      </c>
      <c r="AB3624" s="50">
        <f t="shared" si="1322"/>
        <v>2515</v>
      </c>
      <c r="AC3624" s="50">
        <f t="shared" si="1323"/>
        <v>2018</v>
      </c>
      <c r="AD3624" s="50">
        <f t="shared" si="1324"/>
        <v>7</v>
      </c>
      <c r="AE3624" s="56">
        <f t="shared" si="1325"/>
        <v>201807</v>
      </c>
      <c r="AF3624" s="56">
        <f t="shared" si="1326"/>
        <v>28</v>
      </c>
      <c r="AG3624" s="58">
        <f t="shared" si="1327"/>
        <v>0</v>
      </c>
      <c r="AH3624" s="56">
        <f t="shared" si="1328"/>
        <v>12</v>
      </c>
      <c r="AI3624" s="53">
        <f t="shared" si="1329"/>
        <v>0.21852911807646352</v>
      </c>
      <c r="AJ3624" s="56">
        <f t="shared" si="1330"/>
        <v>13.236999999999998</v>
      </c>
    </row>
    <row r="3625" spans="1:36" x14ac:dyDescent="0.25">
      <c r="A3625" s="50">
        <v>3593</v>
      </c>
      <c r="B3625" s="51">
        <v>43293</v>
      </c>
      <c r="C3625" s="75">
        <f t="shared" ref="C3625:C3648" si="1331">B3625</f>
        <v>43293</v>
      </c>
      <c r="D3625" s="50" t="s">
        <v>1223</v>
      </c>
      <c r="E3625" s="50">
        <v>3.1</v>
      </c>
      <c r="F3625" s="50">
        <v>0</v>
      </c>
      <c r="G3625" s="50">
        <v>32</v>
      </c>
      <c r="H3625" s="50">
        <v>28</v>
      </c>
      <c r="I3625" s="53">
        <f t="shared" ref="I3625:I3647" si="1332">IF(E3625&gt;0,TIME(F3625,G3625,H3625),"")</f>
        <v>2.2546296296296297E-2</v>
      </c>
      <c r="J3625" s="54">
        <f t="shared" ref="J3625:J3647" si="1333">IF(E3625&gt;0,TIME(F3625,G3625,H3625)/E3625,"")</f>
        <v>7.27299880525687E-3</v>
      </c>
      <c r="K3625" s="50" t="s">
        <v>2152</v>
      </c>
      <c r="L3625" s="50" t="s">
        <v>2165</v>
      </c>
      <c r="M3625" s="55">
        <f t="shared" ref="M3625:M3647" si="1334">IF(D3625&gt;0,0.0416666666666667/J3625,"")</f>
        <v>5.7289527720739262</v>
      </c>
      <c r="N3625" s="50">
        <v>155</v>
      </c>
      <c r="O3625" s="50" t="s">
        <v>228</v>
      </c>
      <c r="Q3625" s="374">
        <v>112</v>
      </c>
      <c r="R3625" s="50" t="s">
        <v>2170</v>
      </c>
      <c r="S3625" s="151">
        <f t="shared" ref="S3625:S3648" si="1335">IF("1-Swim"=D3625,J3625*2.4,IF("2-Bike"=D3625,J3625*112,IF("3-Run"=D3625,J3625*26.2,0)))</f>
        <v>0.19055256869772999</v>
      </c>
      <c r="T3625" s="151">
        <f t="shared" ref="T3625:T3648" si="1336">S3625/2</f>
        <v>9.5276284348864995E-2</v>
      </c>
      <c r="V3625" s="393">
        <f t="shared" ref="V3625:V3648" si="1337">U3625*0.000568182</f>
        <v>0</v>
      </c>
      <c r="W3625" s="393">
        <f t="shared" ref="W3625:W3648" si="1338">U3625*0.0006213713910761</f>
        <v>0</v>
      </c>
      <c r="X3625" s="53">
        <f t="shared" ref="X3625:X3648" si="1339">J3625*26.2</f>
        <v>0.19055256869772999</v>
      </c>
      <c r="Y3625" s="53">
        <f t="shared" ref="Y3625:Y3648" si="1340">(J3625+0.0013889)*26.2</f>
        <v>0.22694174869772998</v>
      </c>
      <c r="Z3625" s="53">
        <f t="shared" ref="Z3625:Z3648" si="1341">X3625/2</f>
        <v>9.5276284348864995E-2</v>
      </c>
      <c r="AA3625" s="53">
        <f t="shared" ref="AA3625:AA3648" si="1342">Y3625/2</f>
        <v>0.11347087434886499</v>
      </c>
      <c r="AB3625" s="50">
        <f t="shared" ref="AB3625:AB3648" si="1343">RANK(J3625,J:J,1)</f>
        <v>2131</v>
      </c>
      <c r="AC3625" s="50">
        <f t="shared" ref="AC3625:AC3648" si="1344">YEAR(B3625)</f>
        <v>2018</v>
      </c>
      <c r="AD3625" s="50">
        <f t="shared" ref="AD3625:AD3648" si="1345">MONTH(B3625)</f>
        <v>7</v>
      </c>
      <c r="AE3625" s="56">
        <f t="shared" ref="AE3625:AE3648" si="1346">AC3625*100+AD3625</f>
        <v>201807</v>
      </c>
      <c r="AF3625" s="56">
        <f t="shared" ref="AF3625:AF3648" si="1347">WEEKNUM(B3625,1)</f>
        <v>28</v>
      </c>
      <c r="AG3625" s="58">
        <f t="shared" ref="AG3625:AG3648" si="1348">IF(ISBLANK(B3625)," ",MAX(B3625-B3624-1,0))</f>
        <v>0</v>
      </c>
      <c r="AH3625" s="56">
        <f t="shared" ref="AH3625:AH3648" si="1349">DAY(B3625)</f>
        <v>12</v>
      </c>
      <c r="AI3625" s="53">
        <f t="shared" ref="AI3625:AI3648" si="1350">Z3625+AA3625</f>
        <v>0.20874715869772997</v>
      </c>
      <c r="AJ3625" s="56">
        <f t="shared" ref="AJ3625:AJ3648" si="1351">IF("1-Swim"=D3625,E3625*46.7,IF("2-Bike"=D3625,E3625,IF("3-Run"=D3625,E3625*4.27,0)))</f>
        <v>13.236999999999998</v>
      </c>
    </row>
    <row r="3626" spans="1:36" x14ac:dyDescent="0.25">
      <c r="A3626" s="50">
        <v>3594</v>
      </c>
      <c r="B3626" s="51">
        <v>43294</v>
      </c>
      <c r="C3626" s="75">
        <f t="shared" si="1331"/>
        <v>43294</v>
      </c>
      <c r="D3626" s="50" t="s">
        <v>1225</v>
      </c>
      <c r="E3626" s="50">
        <v>1.02</v>
      </c>
      <c r="F3626" s="50">
        <v>0</v>
      </c>
      <c r="G3626" s="50">
        <v>31</v>
      </c>
      <c r="H3626" s="50">
        <v>0</v>
      </c>
      <c r="I3626" s="53">
        <f t="shared" si="1332"/>
        <v>2.1527777777777781E-2</v>
      </c>
      <c r="J3626" s="54">
        <f t="shared" si="1333"/>
        <v>2.1105664488017432E-2</v>
      </c>
      <c r="K3626" s="50" t="s">
        <v>949</v>
      </c>
      <c r="L3626" s="50" t="s">
        <v>315</v>
      </c>
      <c r="M3626" s="55">
        <f t="shared" si="1334"/>
        <v>1.974193548387098</v>
      </c>
      <c r="N3626" s="50">
        <v>0</v>
      </c>
      <c r="O3626" s="50" t="s">
        <v>255</v>
      </c>
      <c r="Q3626" s="374">
        <v>0</v>
      </c>
      <c r="R3626" s="50" t="s">
        <v>2171</v>
      </c>
      <c r="S3626" s="151">
        <f t="shared" si="1335"/>
        <v>5.0653594771241837E-2</v>
      </c>
      <c r="T3626" s="151">
        <f t="shared" si="1336"/>
        <v>2.5326797385620919E-2</v>
      </c>
      <c r="U3626" s="50">
        <v>1800</v>
      </c>
      <c r="V3626" s="393">
        <f t="shared" si="1337"/>
        <v>1.0227275999999998</v>
      </c>
      <c r="W3626" s="393">
        <f t="shared" si="1338"/>
        <v>1.1184685039369799</v>
      </c>
      <c r="X3626" s="53">
        <f t="shared" si="1339"/>
        <v>0.55296840958605664</v>
      </c>
      <c r="Y3626" s="53">
        <f t="shared" si="1340"/>
        <v>0.58935758958605666</v>
      </c>
      <c r="Z3626" s="53">
        <f t="shared" si="1341"/>
        <v>0.27648420479302832</v>
      </c>
      <c r="AA3626" s="53">
        <f t="shared" si="1342"/>
        <v>0.29467879479302833</v>
      </c>
      <c r="AB3626" s="50">
        <f t="shared" si="1343"/>
        <v>3644</v>
      </c>
      <c r="AC3626" s="50">
        <f t="shared" si="1344"/>
        <v>2018</v>
      </c>
      <c r="AD3626" s="50">
        <f t="shared" si="1345"/>
        <v>7</v>
      </c>
      <c r="AE3626" s="56">
        <f t="shared" si="1346"/>
        <v>201807</v>
      </c>
      <c r="AF3626" s="56">
        <f t="shared" si="1347"/>
        <v>28</v>
      </c>
      <c r="AG3626" s="58">
        <f t="shared" si="1348"/>
        <v>0</v>
      </c>
      <c r="AH3626" s="56">
        <f t="shared" si="1349"/>
        <v>13</v>
      </c>
      <c r="AI3626" s="53">
        <f t="shared" si="1350"/>
        <v>0.57116299958605665</v>
      </c>
      <c r="AJ3626" s="56">
        <f t="shared" si="1351"/>
        <v>47.634</v>
      </c>
    </row>
    <row r="3627" spans="1:36" ht="15.75" customHeight="1" x14ac:dyDescent="0.25">
      <c r="A3627" s="50">
        <v>3595</v>
      </c>
      <c r="B3627" s="51">
        <v>43295</v>
      </c>
      <c r="C3627" s="75">
        <f t="shared" si="1331"/>
        <v>43295</v>
      </c>
      <c r="D3627" s="50" t="s">
        <v>1224</v>
      </c>
      <c r="E3627" s="50">
        <v>61</v>
      </c>
      <c r="F3627" s="50">
        <v>4</v>
      </c>
      <c r="G3627" s="50">
        <v>28</v>
      </c>
      <c r="H3627" s="50">
        <v>15</v>
      </c>
      <c r="I3627" s="53">
        <f t="shared" si="1332"/>
        <v>0.18628472222222223</v>
      </c>
      <c r="J3627" s="54">
        <f t="shared" si="1333"/>
        <v>3.0538479052823315E-3</v>
      </c>
      <c r="K3627" s="50" t="s">
        <v>1340</v>
      </c>
      <c r="L3627" s="50" t="s">
        <v>315</v>
      </c>
      <c r="M3627" s="55">
        <f t="shared" si="1334"/>
        <v>13.64398881640262</v>
      </c>
      <c r="N3627" s="50">
        <v>117</v>
      </c>
      <c r="O3627" s="50" t="s">
        <v>228</v>
      </c>
      <c r="Q3627" s="374">
        <v>4219</v>
      </c>
      <c r="R3627" s="50" t="s">
        <v>2172</v>
      </c>
      <c r="S3627" s="151">
        <f t="shared" si="1335"/>
        <v>0.34203096539162114</v>
      </c>
      <c r="T3627" s="151">
        <f t="shared" si="1336"/>
        <v>0.17101548269581057</v>
      </c>
      <c r="V3627" s="393">
        <f t="shared" si="1337"/>
        <v>0</v>
      </c>
      <c r="W3627" s="393">
        <f t="shared" si="1338"/>
        <v>0</v>
      </c>
      <c r="X3627" s="53">
        <f t="shared" si="1339"/>
        <v>8.0010815118397083E-2</v>
      </c>
      <c r="Y3627" s="53">
        <f t="shared" si="1340"/>
        <v>0.11639999511839708</v>
      </c>
      <c r="Z3627" s="53">
        <f t="shared" si="1341"/>
        <v>4.0005407559198541E-2</v>
      </c>
      <c r="AA3627" s="53">
        <f t="shared" si="1342"/>
        <v>5.8199997559198538E-2</v>
      </c>
      <c r="AB3627" s="50">
        <f t="shared" si="1343"/>
        <v>772</v>
      </c>
      <c r="AC3627" s="50">
        <f t="shared" si="1344"/>
        <v>2018</v>
      </c>
      <c r="AD3627" s="50">
        <f t="shared" si="1345"/>
        <v>7</v>
      </c>
      <c r="AE3627" s="56">
        <f t="shared" si="1346"/>
        <v>201807</v>
      </c>
      <c r="AF3627" s="56">
        <f t="shared" si="1347"/>
        <v>28</v>
      </c>
      <c r="AG3627" s="58">
        <f t="shared" si="1348"/>
        <v>0</v>
      </c>
      <c r="AH3627" s="56">
        <f t="shared" si="1349"/>
        <v>14</v>
      </c>
      <c r="AI3627" s="53">
        <f t="shared" si="1350"/>
        <v>9.8205405118397079E-2</v>
      </c>
      <c r="AJ3627" s="56">
        <f t="shared" si="1351"/>
        <v>61</v>
      </c>
    </row>
    <row r="3628" spans="1:36" ht="15.75" customHeight="1" x14ac:dyDescent="0.25">
      <c r="A3628" s="50">
        <v>3596</v>
      </c>
      <c r="B3628" s="51">
        <v>43297</v>
      </c>
      <c r="C3628" s="75">
        <f t="shared" si="1331"/>
        <v>43297</v>
      </c>
      <c r="D3628" s="50" t="s">
        <v>1224</v>
      </c>
      <c r="E3628" s="50">
        <v>19.5</v>
      </c>
      <c r="F3628" s="50">
        <v>1</v>
      </c>
      <c r="G3628" s="50">
        <v>9</v>
      </c>
      <c r="H3628" s="50">
        <v>7</v>
      </c>
      <c r="I3628" s="53">
        <f t="shared" si="1332"/>
        <v>4.7997685185185185E-2</v>
      </c>
      <c r="J3628" s="54">
        <f t="shared" si="1333"/>
        <v>2.4614197530864199E-3</v>
      </c>
      <c r="K3628" s="50" t="s">
        <v>2022</v>
      </c>
      <c r="L3628" s="50" t="s">
        <v>2161</v>
      </c>
      <c r="M3628" s="55">
        <f t="shared" si="1334"/>
        <v>16.927899686520387</v>
      </c>
      <c r="N3628" s="50">
        <v>142</v>
      </c>
      <c r="O3628" s="50" t="s">
        <v>228</v>
      </c>
      <c r="Q3628" s="374">
        <v>190</v>
      </c>
      <c r="R3628" s="50" t="s">
        <v>2173</v>
      </c>
      <c r="S3628" s="151">
        <f t="shared" si="1335"/>
        <v>0.27567901234567904</v>
      </c>
      <c r="T3628" s="151">
        <f t="shared" si="1336"/>
        <v>0.13783950617283952</v>
      </c>
      <c r="V3628" s="393">
        <f t="shared" si="1337"/>
        <v>0</v>
      </c>
      <c r="W3628" s="393">
        <f t="shared" si="1338"/>
        <v>0</v>
      </c>
      <c r="X3628" s="53">
        <f t="shared" si="1339"/>
        <v>6.4489197530864198E-2</v>
      </c>
      <c r="Y3628" s="53">
        <f t="shared" si="1340"/>
        <v>0.10087837753086421</v>
      </c>
      <c r="Z3628" s="53">
        <f t="shared" si="1341"/>
        <v>3.2244598765432099E-2</v>
      </c>
      <c r="AA3628" s="53">
        <f t="shared" si="1342"/>
        <v>5.0439188765432103E-2</v>
      </c>
      <c r="AB3628" s="50">
        <f t="shared" si="1343"/>
        <v>387</v>
      </c>
      <c r="AC3628" s="50">
        <f t="shared" si="1344"/>
        <v>2018</v>
      </c>
      <c r="AD3628" s="50">
        <f t="shared" si="1345"/>
        <v>7</v>
      </c>
      <c r="AE3628" s="56">
        <f t="shared" si="1346"/>
        <v>201807</v>
      </c>
      <c r="AF3628" s="56">
        <f t="shared" si="1347"/>
        <v>29</v>
      </c>
      <c r="AG3628" s="58">
        <f t="shared" si="1348"/>
        <v>1</v>
      </c>
      <c r="AH3628" s="56">
        <f t="shared" si="1349"/>
        <v>16</v>
      </c>
      <c r="AI3628" s="53">
        <f t="shared" si="1350"/>
        <v>8.2683787530864195E-2</v>
      </c>
      <c r="AJ3628" s="56">
        <f t="shared" si="1351"/>
        <v>19.5</v>
      </c>
    </row>
    <row r="3629" spans="1:36" ht="15.75" customHeight="1" x14ac:dyDescent="0.25">
      <c r="A3629" s="50">
        <v>3597</v>
      </c>
      <c r="B3629" s="51">
        <v>43297</v>
      </c>
      <c r="C3629" s="75">
        <f t="shared" si="1331"/>
        <v>43297</v>
      </c>
      <c r="D3629" s="50" t="s">
        <v>1224</v>
      </c>
      <c r="E3629" s="50">
        <v>19.5</v>
      </c>
      <c r="F3629" s="50">
        <v>1</v>
      </c>
      <c r="G3629" s="50">
        <v>9</v>
      </c>
      <c r="H3629" s="50">
        <v>11</v>
      </c>
      <c r="I3629" s="53">
        <f t="shared" si="1332"/>
        <v>4.8043981481481479E-2</v>
      </c>
      <c r="J3629" s="54">
        <f t="shared" si="1333"/>
        <v>2.4637939221272553E-3</v>
      </c>
      <c r="K3629" s="50" t="s">
        <v>2022</v>
      </c>
      <c r="L3629" s="50" t="s">
        <v>2159</v>
      </c>
      <c r="M3629" s="55">
        <f t="shared" si="1334"/>
        <v>16.911587569260433</v>
      </c>
      <c r="N3629" s="50">
        <v>127</v>
      </c>
      <c r="O3629" s="50" t="s">
        <v>228</v>
      </c>
      <c r="Q3629" s="374">
        <v>207</v>
      </c>
      <c r="R3629" s="50" t="s">
        <v>2174</v>
      </c>
      <c r="S3629" s="151">
        <f t="shared" si="1335"/>
        <v>0.2759449192782526</v>
      </c>
      <c r="T3629" s="151">
        <f t="shared" si="1336"/>
        <v>0.1379724596391263</v>
      </c>
      <c r="V3629" s="393">
        <f t="shared" si="1337"/>
        <v>0</v>
      </c>
      <c r="W3629" s="393">
        <f t="shared" si="1338"/>
        <v>0</v>
      </c>
      <c r="X3629" s="53">
        <f t="shared" si="1339"/>
        <v>6.455140075973409E-2</v>
      </c>
      <c r="Y3629" s="53">
        <f t="shared" si="1340"/>
        <v>0.1009405807597341</v>
      </c>
      <c r="Z3629" s="53">
        <f t="shared" si="1341"/>
        <v>3.2275700379867045E-2</v>
      </c>
      <c r="AA3629" s="53">
        <f t="shared" si="1342"/>
        <v>5.0470290379867049E-2</v>
      </c>
      <c r="AB3629" s="50">
        <f t="shared" si="1343"/>
        <v>389</v>
      </c>
      <c r="AC3629" s="50">
        <f t="shared" si="1344"/>
        <v>2018</v>
      </c>
      <c r="AD3629" s="50">
        <f t="shared" si="1345"/>
        <v>7</v>
      </c>
      <c r="AE3629" s="56">
        <f t="shared" si="1346"/>
        <v>201807</v>
      </c>
      <c r="AF3629" s="56">
        <f t="shared" si="1347"/>
        <v>29</v>
      </c>
      <c r="AG3629" s="58">
        <f t="shared" si="1348"/>
        <v>0</v>
      </c>
      <c r="AH3629" s="56">
        <f t="shared" si="1349"/>
        <v>16</v>
      </c>
      <c r="AI3629" s="53">
        <f t="shared" si="1350"/>
        <v>8.27459907597341E-2</v>
      </c>
      <c r="AJ3629" s="56">
        <f t="shared" si="1351"/>
        <v>19.5</v>
      </c>
    </row>
    <row r="3630" spans="1:36" x14ac:dyDescent="0.25">
      <c r="A3630" s="50">
        <v>3598</v>
      </c>
      <c r="B3630" s="51">
        <v>43298</v>
      </c>
      <c r="C3630" s="75">
        <f t="shared" si="1331"/>
        <v>43298</v>
      </c>
      <c r="D3630" s="50" t="s">
        <v>1225</v>
      </c>
      <c r="E3630" s="50">
        <v>0.75</v>
      </c>
      <c r="F3630" s="50">
        <v>0</v>
      </c>
      <c r="G3630" s="50">
        <v>23</v>
      </c>
      <c r="H3630" s="50">
        <v>47</v>
      </c>
      <c r="I3630" s="53">
        <f t="shared" si="1332"/>
        <v>1.6516203703703703E-2</v>
      </c>
      <c r="J3630" s="54">
        <f t="shared" si="1333"/>
        <v>2.2021604938271603E-2</v>
      </c>
      <c r="K3630" s="50" t="s">
        <v>949</v>
      </c>
      <c r="L3630" s="50" t="s">
        <v>315</v>
      </c>
      <c r="M3630" s="55">
        <f t="shared" si="1334"/>
        <v>1.8920812894183618</v>
      </c>
      <c r="N3630" s="50">
        <v>0</v>
      </c>
      <c r="O3630" s="50" t="s">
        <v>228</v>
      </c>
      <c r="S3630" s="151">
        <f t="shared" si="1335"/>
        <v>5.2851851851851844E-2</v>
      </c>
      <c r="T3630" s="151">
        <f t="shared" si="1336"/>
        <v>2.6425925925925922E-2</v>
      </c>
      <c r="U3630" s="50">
        <v>1250</v>
      </c>
      <c r="V3630" s="393">
        <f t="shared" si="1337"/>
        <v>0.71022750000000001</v>
      </c>
      <c r="W3630" s="393">
        <f t="shared" si="1338"/>
        <v>0.77671423884512503</v>
      </c>
      <c r="X3630" s="53">
        <f t="shared" si="1339"/>
        <v>0.57696604938271601</v>
      </c>
      <c r="Y3630" s="53">
        <f t="shared" si="1340"/>
        <v>0.61335522938271592</v>
      </c>
      <c r="Z3630" s="53">
        <f t="shared" si="1341"/>
        <v>0.288483024691358</v>
      </c>
      <c r="AA3630" s="53">
        <f t="shared" si="1342"/>
        <v>0.30667761469135796</v>
      </c>
      <c r="AB3630" s="50">
        <f t="shared" si="1343"/>
        <v>3670</v>
      </c>
      <c r="AC3630" s="50">
        <f t="shared" si="1344"/>
        <v>2018</v>
      </c>
      <c r="AD3630" s="50">
        <f t="shared" si="1345"/>
        <v>7</v>
      </c>
      <c r="AE3630" s="56">
        <f t="shared" si="1346"/>
        <v>201807</v>
      </c>
      <c r="AF3630" s="56">
        <f t="shared" si="1347"/>
        <v>29</v>
      </c>
      <c r="AG3630" s="58">
        <f t="shared" si="1348"/>
        <v>0</v>
      </c>
      <c r="AH3630" s="56">
        <f t="shared" si="1349"/>
        <v>17</v>
      </c>
      <c r="AI3630" s="53">
        <f t="shared" si="1350"/>
        <v>0.59516063938271602</v>
      </c>
      <c r="AJ3630" s="56">
        <f t="shared" si="1351"/>
        <v>35.025000000000006</v>
      </c>
    </row>
    <row r="3631" spans="1:36" x14ac:dyDescent="0.25">
      <c r="A3631" s="50">
        <v>3599</v>
      </c>
      <c r="B3631" s="51">
        <v>43299</v>
      </c>
      <c r="C3631" s="75">
        <f t="shared" si="1331"/>
        <v>43299</v>
      </c>
      <c r="D3631" s="50" t="s">
        <v>1223</v>
      </c>
      <c r="E3631" s="50">
        <v>2.2000000000000002</v>
      </c>
      <c r="F3631" s="50">
        <v>0</v>
      </c>
      <c r="G3631" s="50">
        <v>34</v>
      </c>
      <c r="H3631" s="50">
        <v>19</v>
      </c>
      <c r="I3631" s="53">
        <f t="shared" si="1332"/>
        <v>2.3831018518518519E-2</v>
      </c>
      <c r="J3631" s="54">
        <f t="shared" si="1333"/>
        <v>1.0832281144781145E-2</v>
      </c>
      <c r="K3631" s="50" t="s">
        <v>2152</v>
      </c>
      <c r="L3631" s="50" t="s">
        <v>315</v>
      </c>
      <c r="M3631" s="55">
        <f t="shared" si="1334"/>
        <v>3.8465274405051026</v>
      </c>
      <c r="N3631" s="50">
        <v>0</v>
      </c>
      <c r="O3631" s="50" t="s">
        <v>228</v>
      </c>
      <c r="R3631" s="50" t="s">
        <v>2175</v>
      </c>
      <c r="S3631" s="151">
        <f t="shared" si="1335"/>
        <v>0.28380576599326596</v>
      </c>
      <c r="T3631" s="151">
        <f t="shared" si="1336"/>
        <v>0.14190288299663298</v>
      </c>
      <c r="V3631" s="393">
        <f t="shared" si="1337"/>
        <v>0</v>
      </c>
      <c r="W3631" s="393">
        <f t="shared" si="1338"/>
        <v>0</v>
      </c>
      <c r="X3631" s="53">
        <f t="shared" si="1339"/>
        <v>0.28380576599326596</v>
      </c>
      <c r="Y3631" s="53">
        <f t="shared" si="1340"/>
        <v>0.32019494599326598</v>
      </c>
      <c r="Z3631" s="53">
        <f t="shared" si="1341"/>
        <v>0.14190288299663298</v>
      </c>
      <c r="AA3631" s="53">
        <f t="shared" si="1342"/>
        <v>0.16009747299663299</v>
      </c>
      <c r="AB3631" s="50">
        <f t="shared" si="1343"/>
        <v>3485</v>
      </c>
      <c r="AC3631" s="50">
        <f t="shared" si="1344"/>
        <v>2018</v>
      </c>
      <c r="AD3631" s="50">
        <f t="shared" si="1345"/>
        <v>7</v>
      </c>
      <c r="AE3631" s="56">
        <f t="shared" si="1346"/>
        <v>201807</v>
      </c>
      <c r="AF3631" s="56">
        <f t="shared" si="1347"/>
        <v>29</v>
      </c>
      <c r="AG3631" s="58">
        <f t="shared" si="1348"/>
        <v>0</v>
      </c>
      <c r="AH3631" s="56">
        <f t="shared" si="1349"/>
        <v>18</v>
      </c>
      <c r="AI3631" s="53">
        <f t="shared" si="1350"/>
        <v>0.30200035599326597</v>
      </c>
      <c r="AJ3631" s="56">
        <f t="shared" si="1351"/>
        <v>9.3940000000000001</v>
      </c>
    </row>
    <row r="3632" spans="1:36" ht="15.75" customHeight="1" x14ac:dyDescent="0.3">
      <c r="A3632" s="50">
        <v>3600</v>
      </c>
      <c r="B3632" s="51">
        <v>43300</v>
      </c>
      <c r="C3632" s="75">
        <f t="shared" si="1331"/>
        <v>43300</v>
      </c>
      <c r="D3632" s="50" t="s">
        <v>1224</v>
      </c>
      <c r="E3632" s="50">
        <v>19.5</v>
      </c>
      <c r="F3632" s="50">
        <v>1</v>
      </c>
      <c r="G3632" s="50">
        <v>4</v>
      </c>
      <c r="H3632" s="50">
        <v>52</v>
      </c>
      <c r="I3632" s="53">
        <f t="shared" si="1332"/>
        <v>4.50462962962963E-2</v>
      </c>
      <c r="J3632" s="54">
        <f t="shared" si="1333"/>
        <v>2.3100664767331434E-3</v>
      </c>
      <c r="K3632" s="50" t="s">
        <v>930</v>
      </c>
      <c r="L3632" s="50" t="s">
        <v>2161</v>
      </c>
      <c r="M3632" s="55">
        <f t="shared" si="1334"/>
        <v>18.036998972250785</v>
      </c>
      <c r="N3632" s="50">
        <v>136</v>
      </c>
      <c r="O3632" s="50" t="s">
        <v>526</v>
      </c>
      <c r="Q3632" s="374">
        <v>190</v>
      </c>
      <c r="R3632" s="146" t="s">
        <v>2176</v>
      </c>
      <c r="S3632" s="151">
        <f t="shared" si="1335"/>
        <v>0.25872744539411208</v>
      </c>
      <c r="T3632" s="151">
        <f t="shared" si="1336"/>
        <v>0.12936372269705604</v>
      </c>
      <c r="V3632" s="393">
        <f t="shared" si="1337"/>
        <v>0</v>
      </c>
      <c r="W3632" s="393">
        <f t="shared" si="1338"/>
        <v>0</v>
      </c>
      <c r="X3632" s="53">
        <f t="shared" si="1339"/>
        <v>6.0523741690408354E-2</v>
      </c>
      <c r="Y3632" s="53">
        <f t="shared" si="1340"/>
        <v>9.6912921690408341E-2</v>
      </c>
      <c r="Z3632" s="53">
        <f t="shared" si="1341"/>
        <v>3.0261870845204177E-2</v>
      </c>
      <c r="AA3632" s="53">
        <f t="shared" si="1342"/>
        <v>4.845646084520417E-2</v>
      </c>
      <c r="AB3632" s="50">
        <f t="shared" si="1343"/>
        <v>296</v>
      </c>
      <c r="AC3632" s="50">
        <f t="shared" si="1344"/>
        <v>2018</v>
      </c>
      <c r="AD3632" s="50">
        <f t="shared" si="1345"/>
        <v>7</v>
      </c>
      <c r="AE3632" s="56">
        <f t="shared" si="1346"/>
        <v>201807</v>
      </c>
      <c r="AF3632" s="56">
        <f t="shared" si="1347"/>
        <v>29</v>
      </c>
      <c r="AG3632" s="58">
        <f t="shared" si="1348"/>
        <v>0</v>
      </c>
      <c r="AH3632" s="56">
        <f t="shared" si="1349"/>
        <v>19</v>
      </c>
      <c r="AI3632" s="53">
        <f t="shared" si="1350"/>
        <v>7.8718331690408344E-2</v>
      </c>
      <c r="AJ3632" s="56">
        <f t="shared" si="1351"/>
        <v>19.5</v>
      </c>
    </row>
    <row r="3633" spans="1:36" x14ac:dyDescent="0.25">
      <c r="A3633" s="50">
        <v>3601</v>
      </c>
      <c r="B3633" s="51">
        <v>43301</v>
      </c>
      <c r="C3633" s="75">
        <f t="shared" si="1331"/>
        <v>43301</v>
      </c>
      <c r="D3633" s="50" t="s">
        <v>1224</v>
      </c>
      <c r="E3633" s="50">
        <v>101</v>
      </c>
      <c r="F3633" s="50">
        <v>6</v>
      </c>
      <c r="G3633" s="50">
        <v>6</v>
      </c>
      <c r="H3633" s="50">
        <v>35</v>
      </c>
      <c r="I3633" s="53">
        <f t="shared" si="1332"/>
        <v>0.25457175925925929</v>
      </c>
      <c r="J3633" s="54">
        <f t="shared" si="1333"/>
        <v>2.5205124679134583E-3</v>
      </c>
      <c r="K3633" s="50" t="s">
        <v>1340</v>
      </c>
      <c r="L3633" s="50" t="s">
        <v>2177</v>
      </c>
      <c r="M3633" s="55">
        <f t="shared" si="1334"/>
        <v>16.531029779495352</v>
      </c>
      <c r="N3633" s="50">
        <v>134</v>
      </c>
      <c r="O3633" s="50" t="s">
        <v>255</v>
      </c>
      <c r="Q3633" s="374">
        <v>4029</v>
      </c>
      <c r="S3633" s="151">
        <f t="shared" si="1335"/>
        <v>0.28229739640630735</v>
      </c>
      <c r="T3633" s="151">
        <f t="shared" si="1336"/>
        <v>0.14114869820315368</v>
      </c>
      <c r="V3633" s="393">
        <f t="shared" si="1337"/>
        <v>0</v>
      </c>
      <c r="W3633" s="393">
        <f t="shared" si="1338"/>
        <v>0</v>
      </c>
      <c r="X3633" s="53">
        <f t="shared" si="1339"/>
        <v>6.6037426659332613E-2</v>
      </c>
      <c r="Y3633" s="53">
        <f t="shared" si="1340"/>
        <v>0.10242660665933261</v>
      </c>
      <c r="Z3633" s="53">
        <f t="shared" si="1341"/>
        <v>3.3018713329666306E-2</v>
      </c>
      <c r="AA3633" s="53">
        <f t="shared" si="1342"/>
        <v>5.1213303329666303E-2</v>
      </c>
      <c r="AB3633" s="50">
        <f t="shared" si="1343"/>
        <v>418</v>
      </c>
      <c r="AC3633" s="50">
        <f t="shared" si="1344"/>
        <v>2018</v>
      </c>
      <c r="AD3633" s="50">
        <f t="shared" si="1345"/>
        <v>7</v>
      </c>
      <c r="AE3633" s="56">
        <f t="shared" si="1346"/>
        <v>201807</v>
      </c>
      <c r="AF3633" s="56">
        <f t="shared" si="1347"/>
        <v>29</v>
      </c>
      <c r="AG3633" s="58">
        <f t="shared" si="1348"/>
        <v>0</v>
      </c>
      <c r="AH3633" s="56">
        <f t="shared" si="1349"/>
        <v>20</v>
      </c>
      <c r="AI3633" s="53">
        <f t="shared" si="1350"/>
        <v>8.4232016659332609E-2</v>
      </c>
      <c r="AJ3633" s="56">
        <f t="shared" si="1351"/>
        <v>101</v>
      </c>
    </row>
    <row r="3634" spans="1:36" x14ac:dyDescent="0.25">
      <c r="A3634" s="50">
        <v>3602</v>
      </c>
      <c r="B3634" s="51">
        <v>43302</v>
      </c>
      <c r="C3634" s="75">
        <f t="shared" si="1331"/>
        <v>43302</v>
      </c>
      <c r="D3634" s="50" t="s">
        <v>1224</v>
      </c>
      <c r="E3634" s="50">
        <v>7.7</v>
      </c>
      <c r="F3634" s="50">
        <v>0</v>
      </c>
      <c r="G3634" s="50">
        <v>19</v>
      </c>
      <c r="H3634" s="50">
        <v>13</v>
      </c>
      <c r="I3634" s="53">
        <f t="shared" si="1332"/>
        <v>1.3344907407407408E-2</v>
      </c>
      <c r="J3634" s="54">
        <f t="shared" si="1333"/>
        <v>1.7331048581048581E-3</v>
      </c>
      <c r="K3634" s="50" t="s">
        <v>1340</v>
      </c>
      <c r="L3634" s="50" t="s">
        <v>1803</v>
      </c>
      <c r="M3634" s="55">
        <f t="shared" si="1334"/>
        <v>24.041630529054657</v>
      </c>
      <c r="N3634" s="50">
        <v>0</v>
      </c>
      <c r="O3634" s="50" t="s">
        <v>255</v>
      </c>
      <c r="Q3634" s="374">
        <v>200</v>
      </c>
      <c r="R3634" s="50" t="s">
        <v>2178</v>
      </c>
      <c r="S3634" s="151">
        <f t="shared" si="1335"/>
        <v>0.19410774410774412</v>
      </c>
      <c r="T3634" s="151">
        <f t="shared" si="1336"/>
        <v>9.7053872053872059E-2</v>
      </c>
      <c r="V3634" s="393">
        <f t="shared" si="1337"/>
        <v>0</v>
      </c>
      <c r="W3634" s="393">
        <f t="shared" si="1338"/>
        <v>0</v>
      </c>
      <c r="X3634" s="53">
        <f t="shared" si="1339"/>
        <v>4.5407347282347278E-2</v>
      </c>
      <c r="Y3634" s="53">
        <f t="shared" si="1340"/>
        <v>8.1796527282347278E-2</v>
      </c>
      <c r="Z3634" s="53">
        <f t="shared" si="1341"/>
        <v>2.2703673641173639E-2</v>
      </c>
      <c r="AA3634" s="53">
        <f t="shared" si="1342"/>
        <v>4.0898263641173639E-2</v>
      </c>
      <c r="AB3634" s="50">
        <f t="shared" si="1343"/>
        <v>44</v>
      </c>
      <c r="AC3634" s="50">
        <f t="shared" si="1344"/>
        <v>2018</v>
      </c>
      <c r="AD3634" s="50">
        <f t="shared" si="1345"/>
        <v>7</v>
      </c>
      <c r="AE3634" s="56">
        <f t="shared" si="1346"/>
        <v>201807</v>
      </c>
      <c r="AF3634" s="56">
        <f t="shared" si="1347"/>
        <v>29</v>
      </c>
      <c r="AG3634" s="58">
        <f t="shared" si="1348"/>
        <v>0</v>
      </c>
      <c r="AH3634" s="56">
        <f t="shared" si="1349"/>
        <v>21</v>
      </c>
      <c r="AI3634" s="53">
        <f t="shared" si="1350"/>
        <v>6.3601937282347282E-2</v>
      </c>
      <c r="AJ3634" s="56">
        <f t="shared" si="1351"/>
        <v>7.7</v>
      </c>
    </row>
    <row r="3635" spans="1:36" ht="15.75" customHeight="1" x14ac:dyDescent="0.25">
      <c r="A3635" s="50">
        <v>3603</v>
      </c>
      <c r="B3635" s="51">
        <v>43300</v>
      </c>
      <c r="C3635" s="75">
        <f t="shared" si="1331"/>
        <v>43300</v>
      </c>
      <c r="D3635" s="50" t="s">
        <v>1224</v>
      </c>
      <c r="E3635" s="50">
        <v>19.5</v>
      </c>
      <c r="F3635" s="50">
        <v>1</v>
      </c>
      <c r="G3635" s="50">
        <v>6</v>
      </c>
      <c r="H3635" s="50">
        <v>23</v>
      </c>
      <c r="I3635" s="53">
        <f t="shared" si="1332"/>
        <v>4.6099537037037036E-2</v>
      </c>
      <c r="J3635" s="54">
        <f t="shared" si="1333"/>
        <v>2.3640788224121557E-3</v>
      </c>
      <c r="K3635" s="50" t="s">
        <v>930</v>
      </c>
      <c r="L3635" s="50" t="s">
        <v>2159</v>
      </c>
      <c r="M3635" s="55">
        <f t="shared" si="1334"/>
        <v>17.624905849861928</v>
      </c>
      <c r="N3635" s="50">
        <v>135</v>
      </c>
      <c r="O3635" s="50" t="s">
        <v>228</v>
      </c>
      <c r="Q3635" s="374">
        <v>308</v>
      </c>
      <c r="R3635" s="50" t="s">
        <v>2179</v>
      </c>
      <c r="S3635" s="151">
        <f t="shared" si="1335"/>
        <v>0.26477682811016146</v>
      </c>
      <c r="T3635" s="151">
        <f t="shared" si="1336"/>
        <v>0.13238841405508073</v>
      </c>
      <c r="V3635" s="393">
        <f t="shared" si="1337"/>
        <v>0</v>
      </c>
      <c r="W3635" s="393">
        <f t="shared" si="1338"/>
        <v>0</v>
      </c>
      <c r="X3635" s="53">
        <f t="shared" si="1339"/>
        <v>6.1938865147198478E-2</v>
      </c>
      <c r="Y3635" s="53">
        <f t="shared" si="1340"/>
        <v>9.8328045147198465E-2</v>
      </c>
      <c r="Z3635" s="53">
        <f t="shared" si="1341"/>
        <v>3.0969432573599239E-2</v>
      </c>
      <c r="AA3635" s="53">
        <f t="shared" si="1342"/>
        <v>4.9164022573599232E-2</v>
      </c>
      <c r="AB3635" s="50">
        <f t="shared" si="1343"/>
        <v>328</v>
      </c>
      <c r="AC3635" s="50">
        <f t="shared" si="1344"/>
        <v>2018</v>
      </c>
      <c r="AD3635" s="50">
        <f t="shared" si="1345"/>
        <v>7</v>
      </c>
      <c r="AE3635" s="56">
        <f t="shared" si="1346"/>
        <v>201807</v>
      </c>
      <c r="AF3635" s="56">
        <f t="shared" si="1347"/>
        <v>29</v>
      </c>
      <c r="AG3635" s="58">
        <f t="shared" si="1348"/>
        <v>0</v>
      </c>
      <c r="AH3635" s="56">
        <f t="shared" si="1349"/>
        <v>19</v>
      </c>
      <c r="AI3635" s="53">
        <f t="shared" si="1350"/>
        <v>8.0133455147198468E-2</v>
      </c>
      <c r="AJ3635" s="56">
        <f t="shared" si="1351"/>
        <v>19.5</v>
      </c>
    </row>
    <row r="3636" spans="1:36" ht="15.75" customHeight="1" x14ac:dyDescent="0.25">
      <c r="A3636" s="50">
        <v>3604</v>
      </c>
      <c r="B3636" s="51">
        <v>43305</v>
      </c>
      <c r="C3636" s="75">
        <f t="shared" si="1331"/>
        <v>43305</v>
      </c>
      <c r="D3636" s="50" t="s">
        <v>1223</v>
      </c>
      <c r="E3636" s="50">
        <v>3.1</v>
      </c>
      <c r="F3636" s="50">
        <v>0</v>
      </c>
      <c r="G3636" s="50">
        <v>34</v>
      </c>
      <c r="H3636" s="50">
        <v>37</v>
      </c>
      <c r="I3636" s="53">
        <f t="shared" si="1332"/>
        <v>2.4039351851851853E-2</v>
      </c>
      <c r="J3636" s="54">
        <f t="shared" si="1333"/>
        <v>7.7546296296296295E-3</v>
      </c>
      <c r="K3636" s="50" t="s">
        <v>2043</v>
      </c>
      <c r="L3636" s="50" t="s">
        <v>1666</v>
      </c>
      <c r="M3636" s="55">
        <f t="shared" si="1334"/>
        <v>5.3731343283582129</v>
      </c>
      <c r="N3636" s="50">
        <v>144</v>
      </c>
      <c r="O3636" s="50" t="s">
        <v>228</v>
      </c>
      <c r="Q3636" s="374">
        <v>112</v>
      </c>
      <c r="R3636" s="50" t="s">
        <v>2180</v>
      </c>
      <c r="S3636" s="151">
        <f t="shared" si="1335"/>
        <v>0.20317129629629629</v>
      </c>
      <c r="T3636" s="151">
        <f t="shared" si="1336"/>
        <v>0.10158564814814815</v>
      </c>
      <c r="V3636" s="393">
        <f t="shared" si="1337"/>
        <v>0</v>
      </c>
      <c r="W3636" s="393">
        <f t="shared" si="1338"/>
        <v>0</v>
      </c>
      <c r="X3636" s="53">
        <f t="shared" si="1339"/>
        <v>0.20317129629629629</v>
      </c>
      <c r="Y3636" s="53">
        <f t="shared" si="1340"/>
        <v>0.23956047629629626</v>
      </c>
      <c r="Z3636" s="53">
        <f t="shared" si="1341"/>
        <v>0.10158564814814815</v>
      </c>
      <c r="AA3636" s="53">
        <f t="shared" si="1342"/>
        <v>0.11978023814814813</v>
      </c>
      <c r="AB3636" s="50">
        <f t="shared" si="1343"/>
        <v>2620</v>
      </c>
      <c r="AC3636" s="50">
        <f t="shared" si="1344"/>
        <v>2018</v>
      </c>
      <c r="AD3636" s="50">
        <f t="shared" si="1345"/>
        <v>7</v>
      </c>
      <c r="AE3636" s="56">
        <f t="shared" si="1346"/>
        <v>201807</v>
      </c>
      <c r="AF3636" s="56">
        <f t="shared" si="1347"/>
        <v>30</v>
      </c>
      <c r="AG3636" s="58">
        <f t="shared" si="1348"/>
        <v>4</v>
      </c>
      <c r="AH3636" s="56">
        <f t="shared" si="1349"/>
        <v>24</v>
      </c>
      <c r="AI3636" s="53">
        <f t="shared" si="1350"/>
        <v>0.22136588629629628</v>
      </c>
      <c r="AJ3636" s="56">
        <f t="shared" si="1351"/>
        <v>13.236999999999998</v>
      </c>
    </row>
    <row r="3637" spans="1:36" ht="15.75" customHeight="1" x14ac:dyDescent="0.25">
      <c r="A3637" s="50">
        <v>3605</v>
      </c>
      <c r="B3637" s="51">
        <v>43306</v>
      </c>
      <c r="C3637" s="75">
        <f t="shared" si="1331"/>
        <v>43306</v>
      </c>
      <c r="D3637" s="50" t="s">
        <v>1225</v>
      </c>
      <c r="E3637" s="50">
        <v>1.1499999999999999</v>
      </c>
      <c r="F3637" s="50">
        <v>0</v>
      </c>
      <c r="G3637" s="50">
        <v>31</v>
      </c>
      <c r="H3637" s="50">
        <v>33</v>
      </c>
      <c r="I3637" s="53">
        <f t="shared" si="1332"/>
        <v>2.1909722222222223E-2</v>
      </c>
      <c r="J3637" s="54">
        <f t="shared" si="1333"/>
        <v>1.9051932367149759E-2</v>
      </c>
      <c r="K3637" s="50" t="s">
        <v>949</v>
      </c>
      <c r="L3637" s="50" t="s">
        <v>315</v>
      </c>
      <c r="M3637" s="55">
        <f t="shared" si="1334"/>
        <v>2.1870047543581634</v>
      </c>
      <c r="N3637" s="50">
        <v>0</v>
      </c>
      <c r="O3637" s="50" t="s">
        <v>1341</v>
      </c>
      <c r="R3637" s="50" t="s">
        <v>2181</v>
      </c>
      <c r="S3637" s="151">
        <f t="shared" si="1335"/>
        <v>4.5724637681159419E-2</v>
      </c>
      <c r="T3637" s="151">
        <f t="shared" si="1336"/>
        <v>2.286231884057971E-2</v>
      </c>
      <c r="U3637" s="50">
        <v>2168</v>
      </c>
      <c r="V3637" s="393">
        <f t="shared" si="1337"/>
        <v>1.231818576</v>
      </c>
      <c r="W3637" s="393">
        <f t="shared" si="1338"/>
        <v>1.3471331758529848</v>
      </c>
      <c r="X3637" s="53">
        <f t="shared" si="1339"/>
        <v>0.49916062801932365</v>
      </c>
      <c r="Y3637" s="53">
        <f t="shared" si="1340"/>
        <v>0.53554980801932361</v>
      </c>
      <c r="Z3637" s="53">
        <f t="shared" si="1341"/>
        <v>0.24958031400966182</v>
      </c>
      <c r="AA3637" s="53">
        <f t="shared" si="1342"/>
        <v>0.26777490400966181</v>
      </c>
      <c r="AB3637" s="50">
        <f t="shared" si="1343"/>
        <v>3615</v>
      </c>
      <c r="AC3637" s="50">
        <f t="shared" si="1344"/>
        <v>2018</v>
      </c>
      <c r="AD3637" s="50">
        <f t="shared" si="1345"/>
        <v>7</v>
      </c>
      <c r="AE3637" s="56">
        <f t="shared" si="1346"/>
        <v>201807</v>
      </c>
      <c r="AF3637" s="56">
        <f t="shared" si="1347"/>
        <v>30</v>
      </c>
      <c r="AG3637" s="58">
        <f t="shared" si="1348"/>
        <v>0</v>
      </c>
      <c r="AH3637" s="56">
        <f t="shared" si="1349"/>
        <v>25</v>
      </c>
      <c r="AI3637" s="53">
        <f t="shared" si="1350"/>
        <v>0.5173552180193236</v>
      </c>
      <c r="AJ3637" s="56">
        <f t="shared" si="1351"/>
        <v>53.704999999999998</v>
      </c>
    </row>
    <row r="3638" spans="1:36" x14ac:dyDescent="0.25">
      <c r="A3638" s="50">
        <v>3606</v>
      </c>
      <c r="B3638" s="51">
        <v>43306</v>
      </c>
      <c r="C3638" s="75">
        <f t="shared" si="1331"/>
        <v>43306</v>
      </c>
      <c r="D3638" s="50" t="s">
        <v>1223</v>
      </c>
      <c r="E3638" s="50">
        <v>2.25</v>
      </c>
      <c r="F3638" s="50">
        <v>0</v>
      </c>
      <c r="G3638" s="50">
        <v>25</v>
      </c>
      <c r="H3638" s="50">
        <v>0</v>
      </c>
      <c r="I3638" s="53">
        <f t="shared" si="1332"/>
        <v>1.7361111111111112E-2</v>
      </c>
      <c r="J3638" s="54">
        <f t="shared" si="1333"/>
        <v>7.7160493827160498E-3</v>
      </c>
      <c r="K3638" s="50" t="s">
        <v>2043</v>
      </c>
      <c r="L3638" s="50" t="s">
        <v>1048</v>
      </c>
      <c r="M3638" s="55">
        <f t="shared" si="1334"/>
        <v>5.4000000000000039</v>
      </c>
      <c r="N3638" s="50">
        <v>137</v>
      </c>
      <c r="O3638" s="50" t="s">
        <v>253</v>
      </c>
      <c r="S3638" s="151">
        <f t="shared" si="1335"/>
        <v>0.2021604938271605</v>
      </c>
      <c r="T3638" s="151">
        <f t="shared" si="1336"/>
        <v>0.10108024691358025</v>
      </c>
      <c r="V3638" s="393">
        <f t="shared" si="1337"/>
        <v>0</v>
      </c>
      <c r="W3638" s="393">
        <f t="shared" si="1338"/>
        <v>0</v>
      </c>
      <c r="X3638" s="53">
        <f t="shared" si="1339"/>
        <v>0.2021604938271605</v>
      </c>
      <c r="Y3638" s="53">
        <f t="shared" si="1340"/>
        <v>0.23854967382716047</v>
      </c>
      <c r="Z3638" s="53">
        <f t="shared" si="1341"/>
        <v>0.10108024691358025</v>
      </c>
      <c r="AA3638" s="53">
        <f t="shared" si="1342"/>
        <v>0.11927483691358023</v>
      </c>
      <c r="AB3638" s="50">
        <f t="shared" si="1343"/>
        <v>2582</v>
      </c>
      <c r="AC3638" s="50">
        <f t="shared" si="1344"/>
        <v>2018</v>
      </c>
      <c r="AD3638" s="50">
        <f t="shared" si="1345"/>
        <v>7</v>
      </c>
      <c r="AE3638" s="56">
        <f t="shared" si="1346"/>
        <v>201807</v>
      </c>
      <c r="AF3638" s="56">
        <f t="shared" si="1347"/>
        <v>30</v>
      </c>
      <c r="AG3638" s="58">
        <f t="shared" si="1348"/>
        <v>0</v>
      </c>
      <c r="AH3638" s="56">
        <f t="shared" si="1349"/>
        <v>25</v>
      </c>
      <c r="AI3638" s="53">
        <f t="shared" si="1350"/>
        <v>0.22035508382716049</v>
      </c>
      <c r="AJ3638" s="56">
        <f t="shared" si="1351"/>
        <v>9.6074999999999982</v>
      </c>
    </row>
    <row r="3639" spans="1:36" x14ac:dyDescent="0.25">
      <c r="A3639" s="50">
        <v>3607</v>
      </c>
      <c r="B3639" s="51">
        <v>43308</v>
      </c>
      <c r="C3639" s="75">
        <f t="shared" si="1331"/>
        <v>43308</v>
      </c>
      <c r="D3639" s="50" t="s">
        <v>1223</v>
      </c>
      <c r="E3639" s="50">
        <v>5.3</v>
      </c>
      <c r="F3639" s="50">
        <v>1</v>
      </c>
      <c r="G3639" s="50">
        <v>8</v>
      </c>
      <c r="H3639" s="50">
        <v>4</v>
      </c>
      <c r="I3639" s="53">
        <f t="shared" si="1332"/>
        <v>4.7268518518518515E-2</v>
      </c>
      <c r="J3639" s="54">
        <f t="shared" si="1333"/>
        <v>8.9185883997204753E-3</v>
      </c>
      <c r="K3639" s="50" t="s">
        <v>2152</v>
      </c>
      <c r="L3639" s="50" t="s">
        <v>2183</v>
      </c>
      <c r="M3639" s="55">
        <f t="shared" si="1334"/>
        <v>4.6718903036239015</v>
      </c>
      <c r="N3639" s="50">
        <v>150</v>
      </c>
      <c r="O3639" s="50" t="s">
        <v>228</v>
      </c>
      <c r="Q3639" s="374">
        <v>355</v>
      </c>
      <c r="R3639" s="50" t="s">
        <v>2182</v>
      </c>
      <c r="S3639" s="151">
        <f t="shared" si="1335"/>
        <v>0.23366701607267645</v>
      </c>
      <c r="T3639" s="151">
        <f t="shared" si="1336"/>
        <v>0.11683350803633823</v>
      </c>
      <c r="V3639" s="393">
        <f t="shared" si="1337"/>
        <v>0</v>
      </c>
      <c r="W3639" s="393">
        <f t="shared" si="1338"/>
        <v>0</v>
      </c>
      <c r="X3639" s="53">
        <f t="shared" si="1339"/>
        <v>0.23366701607267645</v>
      </c>
      <c r="Y3639" s="53">
        <f t="shared" si="1340"/>
        <v>0.27005619607267645</v>
      </c>
      <c r="Z3639" s="53">
        <f t="shared" si="1341"/>
        <v>0.11683350803633823</v>
      </c>
      <c r="AA3639" s="53">
        <f t="shared" si="1342"/>
        <v>0.13502809803633822</v>
      </c>
      <c r="AB3639" s="50">
        <f t="shared" si="1343"/>
        <v>3208</v>
      </c>
      <c r="AC3639" s="50">
        <f t="shared" si="1344"/>
        <v>2018</v>
      </c>
      <c r="AD3639" s="50">
        <f t="shared" si="1345"/>
        <v>7</v>
      </c>
      <c r="AE3639" s="56">
        <f t="shared" si="1346"/>
        <v>201807</v>
      </c>
      <c r="AF3639" s="56">
        <f t="shared" si="1347"/>
        <v>30</v>
      </c>
      <c r="AG3639" s="58">
        <f t="shared" si="1348"/>
        <v>1</v>
      </c>
      <c r="AH3639" s="56">
        <f t="shared" si="1349"/>
        <v>27</v>
      </c>
      <c r="AI3639" s="53">
        <f t="shared" si="1350"/>
        <v>0.25186160607267644</v>
      </c>
      <c r="AJ3639" s="56">
        <f t="shared" si="1351"/>
        <v>22.630999999999997</v>
      </c>
    </row>
    <row r="3640" spans="1:36" ht="15.75" customHeight="1" x14ac:dyDescent="0.25">
      <c r="A3640" s="50">
        <v>3608</v>
      </c>
      <c r="B3640" s="51">
        <v>43309</v>
      </c>
      <c r="C3640" s="75">
        <f t="shared" si="1331"/>
        <v>43309</v>
      </c>
      <c r="D3640" s="50" t="s">
        <v>1223</v>
      </c>
      <c r="E3640" s="50">
        <v>4.2</v>
      </c>
      <c r="F3640" s="50">
        <v>0</v>
      </c>
      <c r="G3640" s="50">
        <v>57</v>
      </c>
      <c r="H3640" s="50">
        <v>9</v>
      </c>
      <c r="I3640" s="53">
        <f t="shared" si="1332"/>
        <v>3.9687500000000001E-2</v>
      </c>
      <c r="J3640" s="54">
        <f t="shared" si="1333"/>
        <v>9.4494047619047613E-3</v>
      </c>
      <c r="K3640" s="50" t="s">
        <v>2152</v>
      </c>
      <c r="L3640" s="50" t="s">
        <v>2184</v>
      </c>
      <c r="M3640" s="55">
        <f t="shared" si="1334"/>
        <v>4.4094488188976415</v>
      </c>
      <c r="N3640" s="50">
        <v>149</v>
      </c>
      <c r="O3640" s="50" t="s">
        <v>228</v>
      </c>
      <c r="Q3640" s="374">
        <v>256</v>
      </c>
      <c r="R3640" s="50" t="s">
        <v>2185</v>
      </c>
      <c r="S3640" s="151">
        <f t="shared" si="1335"/>
        <v>0.24757440476190473</v>
      </c>
      <c r="T3640" s="151">
        <f t="shared" si="1336"/>
        <v>0.12378720238095237</v>
      </c>
      <c r="V3640" s="393">
        <f t="shared" si="1337"/>
        <v>0</v>
      </c>
      <c r="W3640" s="393">
        <f t="shared" si="1338"/>
        <v>0</v>
      </c>
      <c r="X3640" s="53">
        <f t="shared" si="1339"/>
        <v>0.24757440476190473</v>
      </c>
      <c r="Y3640" s="53">
        <f t="shared" si="1340"/>
        <v>0.28396358476190475</v>
      </c>
      <c r="Z3640" s="53">
        <f t="shared" si="1341"/>
        <v>0.12378720238095237</v>
      </c>
      <c r="AA3640" s="53">
        <f t="shared" si="1342"/>
        <v>0.14198179238095238</v>
      </c>
      <c r="AB3640" s="50">
        <f t="shared" si="1343"/>
        <v>3303</v>
      </c>
      <c r="AC3640" s="50">
        <f t="shared" si="1344"/>
        <v>2018</v>
      </c>
      <c r="AD3640" s="50">
        <f t="shared" si="1345"/>
        <v>7</v>
      </c>
      <c r="AE3640" s="56">
        <f t="shared" si="1346"/>
        <v>201807</v>
      </c>
      <c r="AF3640" s="56">
        <f t="shared" si="1347"/>
        <v>30</v>
      </c>
      <c r="AG3640" s="58">
        <f t="shared" si="1348"/>
        <v>0</v>
      </c>
      <c r="AH3640" s="56">
        <f t="shared" si="1349"/>
        <v>28</v>
      </c>
      <c r="AI3640" s="53">
        <f t="shared" si="1350"/>
        <v>0.26576899476190474</v>
      </c>
      <c r="AJ3640" s="56">
        <f t="shared" si="1351"/>
        <v>17.933999999999997</v>
      </c>
    </row>
    <row r="3641" spans="1:36" x14ac:dyDescent="0.25">
      <c r="A3641" s="50">
        <v>3609</v>
      </c>
      <c r="B3641" s="51">
        <v>43311</v>
      </c>
      <c r="C3641" s="75">
        <f t="shared" si="1331"/>
        <v>43311</v>
      </c>
      <c r="D3641" s="50" t="s">
        <v>1224</v>
      </c>
      <c r="E3641" s="50">
        <v>19.5</v>
      </c>
      <c r="F3641" s="50">
        <v>1</v>
      </c>
      <c r="G3641" s="50">
        <v>5</v>
      </c>
      <c r="H3641" s="50">
        <v>39</v>
      </c>
      <c r="I3641" s="53">
        <f t="shared" si="1332"/>
        <v>4.5590277777777778E-2</v>
      </c>
      <c r="J3641" s="54">
        <f t="shared" si="1333"/>
        <v>2.3379629629629631E-3</v>
      </c>
      <c r="K3641" s="50" t="s">
        <v>930</v>
      </c>
      <c r="L3641" s="50" t="s">
        <v>2161</v>
      </c>
      <c r="M3641" s="55">
        <f t="shared" si="1334"/>
        <v>17.821782178217834</v>
      </c>
      <c r="N3641" s="50">
        <v>0</v>
      </c>
      <c r="O3641" s="50" t="s">
        <v>201</v>
      </c>
      <c r="Q3641" s="374">
        <v>195</v>
      </c>
      <c r="R3641" s="50" t="s">
        <v>2186</v>
      </c>
      <c r="S3641" s="151">
        <f t="shared" si="1335"/>
        <v>0.26185185185185189</v>
      </c>
      <c r="T3641" s="151">
        <f t="shared" si="1336"/>
        <v>0.13092592592592595</v>
      </c>
      <c r="V3641" s="393">
        <f t="shared" si="1337"/>
        <v>0</v>
      </c>
      <c r="W3641" s="393">
        <f t="shared" si="1338"/>
        <v>0</v>
      </c>
      <c r="X3641" s="53">
        <f t="shared" si="1339"/>
        <v>6.1254629629629631E-2</v>
      </c>
      <c r="Y3641" s="53">
        <f t="shared" si="1340"/>
        <v>9.7643809629629624E-2</v>
      </c>
      <c r="Z3641" s="53">
        <f t="shared" si="1341"/>
        <v>3.0627314814814816E-2</v>
      </c>
      <c r="AA3641" s="53">
        <f t="shared" si="1342"/>
        <v>4.8821904814814812E-2</v>
      </c>
      <c r="AB3641" s="50">
        <f t="shared" si="1343"/>
        <v>318</v>
      </c>
      <c r="AC3641" s="50">
        <f t="shared" si="1344"/>
        <v>2018</v>
      </c>
      <c r="AD3641" s="50">
        <f t="shared" si="1345"/>
        <v>7</v>
      </c>
      <c r="AE3641" s="56">
        <f t="shared" si="1346"/>
        <v>201807</v>
      </c>
      <c r="AF3641" s="56">
        <f t="shared" si="1347"/>
        <v>31</v>
      </c>
      <c r="AG3641" s="58">
        <f t="shared" si="1348"/>
        <v>1</v>
      </c>
      <c r="AH3641" s="56">
        <f t="shared" si="1349"/>
        <v>30</v>
      </c>
      <c r="AI3641" s="53">
        <f t="shared" si="1350"/>
        <v>7.9449219629629628E-2</v>
      </c>
      <c r="AJ3641" s="56">
        <f t="shared" si="1351"/>
        <v>19.5</v>
      </c>
    </row>
    <row r="3642" spans="1:36" x14ac:dyDescent="0.25">
      <c r="A3642" s="50">
        <v>3610</v>
      </c>
      <c r="B3642" s="51">
        <v>43311</v>
      </c>
      <c r="C3642" s="75">
        <f t="shared" si="1331"/>
        <v>43311</v>
      </c>
      <c r="D3642" s="50" t="s">
        <v>1224</v>
      </c>
      <c r="E3642" s="50">
        <v>20</v>
      </c>
      <c r="F3642" s="50">
        <v>1</v>
      </c>
      <c r="G3642" s="50">
        <v>27</v>
      </c>
      <c r="H3642" s="50">
        <v>27</v>
      </c>
      <c r="I3642" s="53">
        <f t="shared" si="1332"/>
        <v>6.0729166666666667E-2</v>
      </c>
      <c r="J3642" s="54">
        <f t="shared" si="1333"/>
        <v>3.0364583333333333E-3</v>
      </c>
      <c r="K3642" s="50" t="s">
        <v>930</v>
      </c>
      <c r="L3642" s="50" t="s">
        <v>2159</v>
      </c>
      <c r="M3642" s="55">
        <f t="shared" si="1334"/>
        <v>13.72212692967411</v>
      </c>
      <c r="N3642" s="50">
        <v>0</v>
      </c>
      <c r="O3642" s="50" t="s">
        <v>228</v>
      </c>
      <c r="Q3642" s="374">
        <v>210</v>
      </c>
      <c r="R3642" s="50" t="s">
        <v>2187</v>
      </c>
      <c r="S3642" s="151">
        <f t="shared" si="1335"/>
        <v>0.34008333333333335</v>
      </c>
      <c r="T3642" s="151">
        <f t="shared" si="1336"/>
        <v>0.17004166666666667</v>
      </c>
      <c r="V3642" s="393">
        <f t="shared" si="1337"/>
        <v>0</v>
      </c>
      <c r="W3642" s="393">
        <f t="shared" si="1338"/>
        <v>0</v>
      </c>
      <c r="X3642" s="53">
        <f t="shared" si="1339"/>
        <v>7.9555208333333335E-2</v>
      </c>
      <c r="Y3642" s="53">
        <f t="shared" si="1340"/>
        <v>0.11594438833333333</v>
      </c>
      <c r="Z3642" s="53">
        <f t="shared" si="1341"/>
        <v>3.9777604166666668E-2</v>
      </c>
      <c r="AA3642" s="53">
        <f t="shared" si="1342"/>
        <v>5.7972194166666664E-2</v>
      </c>
      <c r="AB3642" s="50">
        <f t="shared" si="1343"/>
        <v>757</v>
      </c>
      <c r="AC3642" s="50">
        <f t="shared" si="1344"/>
        <v>2018</v>
      </c>
      <c r="AD3642" s="50">
        <f t="shared" si="1345"/>
        <v>7</v>
      </c>
      <c r="AE3642" s="56">
        <f t="shared" si="1346"/>
        <v>201807</v>
      </c>
      <c r="AF3642" s="56">
        <f t="shared" si="1347"/>
        <v>31</v>
      </c>
      <c r="AG3642" s="58">
        <f t="shared" si="1348"/>
        <v>0</v>
      </c>
      <c r="AH3642" s="56">
        <f t="shared" si="1349"/>
        <v>30</v>
      </c>
      <c r="AI3642" s="53">
        <f t="shared" si="1350"/>
        <v>9.7749798333333332E-2</v>
      </c>
      <c r="AJ3642" s="56">
        <f t="shared" si="1351"/>
        <v>20</v>
      </c>
    </row>
    <row r="3643" spans="1:36" ht="15.75" customHeight="1" x14ac:dyDescent="0.25">
      <c r="A3643" s="50">
        <v>3611</v>
      </c>
      <c r="B3643" s="51">
        <v>43312</v>
      </c>
      <c r="C3643" s="75">
        <f t="shared" si="1331"/>
        <v>43312</v>
      </c>
      <c r="D3643" s="50" t="s">
        <v>1225</v>
      </c>
      <c r="E3643" s="50">
        <v>1.25</v>
      </c>
      <c r="F3643" s="50">
        <v>0</v>
      </c>
      <c r="G3643" s="50">
        <v>40</v>
      </c>
      <c r="H3643" s="50">
        <v>13</v>
      </c>
      <c r="I3643" s="53">
        <f t="shared" si="1332"/>
        <v>2.7928240740740743E-2</v>
      </c>
      <c r="J3643" s="54">
        <f t="shared" si="1333"/>
        <v>2.2342592592592594E-2</v>
      </c>
      <c r="K3643" s="50" t="s">
        <v>949</v>
      </c>
      <c r="L3643" s="50" t="s">
        <v>1947</v>
      </c>
      <c r="M3643" s="55">
        <f t="shared" si="1334"/>
        <v>1.8648984666390398</v>
      </c>
      <c r="N3643" s="50">
        <v>0</v>
      </c>
      <c r="O3643" s="50" t="s">
        <v>255</v>
      </c>
      <c r="S3643" s="151">
        <f t="shared" si="1335"/>
        <v>5.3622222222222224E-2</v>
      </c>
      <c r="T3643" s="151">
        <f t="shared" si="1336"/>
        <v>2.6811111111111112E-2</v>
      </c>
      <c r="U3643" s="50">
        <v>2210</v>
      </c>
      <c r="V3643" s="393">
        <f t="shared" si="1337"/>
        <v>1.25568222</v>
      </c>
      <c r="W3643" s="393">
        <f t="shared" si="1338"/>
        <v>1.3732307742781811</v>
      </c>
      <c r="X3643" s="53">
        <f t="shared" si="1339"/>
        <v>0.58537592592592591</v>
      </c>
      <c r="Y3643" s="53">
        <f t="shared" si="1340"/>
        <v>0.62176510592592593</v>
      </c>
      <c r="Z3643" s="53">
        <f t="shared" si="1341"/>
        <v>0.29268796296296296</v>
      </c>
      <c r="AA3643" s="53">
        <f t="shared" si="1342"/>
        <v>0.31088255296296297</v>
      </c>
      <c r="AB3643" s="50">
        <f t="shared" si="1343"/>
        <v>3682</v>
      </c>
      <c r="AC3643" s="50">
        <f t="shared" si="1344"/>
        <v>2018</v>
      </c>
      <c r="AD3643" s="50">
        <f t="shared" si="1345"/>
        <v>7</v>
      </c>
      <c r="AE3643" s="56">
        <f t="shared" si="1346"/>
        <v>201807</v>
      </c>
      <c r="AF3643" s="56">
        <f t="shared" si="1347"/>
        <v>31</v>
      </c>
      <c r="AG3643" s="58">
        <f t="shared" si="1348"/>
        <v>0</v>
      </c>
      <c r="AH3643" s="56">
        <f t="shared" si="1349"/>
        <v>31</v>
      </c>
      <c r="AI3643" s="53">
        <f t="shared" si="1350"/>
        <v>0.60357051592592592</v>
      </c>
      <c r="AJ3643" s="56">
        <f t="shared" si="1351"/>
        <v>58.375</v>
      </c>
    </row>
    <row r="3644" spans="1:36" ht="15.75" customHeight="1" x14ac:dyDescent="0.25">
      <c r="A3644" s="50">
        <v>3612</v>
      </c>
      <c r="B3644" s="51">
        <v>43314</v>
      </c>
      <c r="C3644" s="75">
        <f t="shared" si="1331"/>
        <v>43314</v>
      </c>
      <c r="D3644" s="50" t="s">
        <v>1223</v>
      </c>
      <c r="E3644" s="50">
        <v>2</v>
      </c>
      <c r="F3644" s="50">
        <v>0</v>
      </c>
      <c r="G3644" s="50">
        <v>28</v>
      </c>
      <c r="H3644" s="50">
        <v>8</v>
      </c>
      <c r="I3644" s="53">
        <f t="shared" si="1332"/>
        <v>1.9537037037037037E-2</v>
      </c>
      <c r="J3644" s="54">
        <f t="shared" si="1333"/>
        <v>9.7685185185185184E-3</v>
      </c>
      <c r="K3644" s="50" t="s">
        <v>2152</v>
      </c>
      <c r="L3644" s="50" t="s">
        <v>315</v>
      </c>
      <c r="M3644" s="55">
        <f t="shared" si="1334"/>
        <v>4.2654028436018994</v>
      </c>
      <c r="N3644" s="50">
        <v>141</v>
      </c>
      <c r="O3644" s="50" t="s">
        <v>228</v>
      </c>
      <c r="Q3644" s="374">
        <v>85</v>
      </c>
      <c r="R3644" s="50" t="s">
        <v>2188</v>
      </c>
      <c r="S3644" s="151">
        <f t="shared" si="1335"/>
        <v>0.25593518518518515</v>
      </c>
      <c r="T3644" s="151">
        <f t="shared" si="1336"/>
        <v>0.12796759259259258</v>
      </c>
      <c r="V3644" s="393">
        <f t="shared" si="1337"/>
        <v>0</v>
      </c>
      <c r="W3644" s="393">
        <f t="shared" si="1338"/>
        <v>0</v>
      </c>
      <c r="X3644" s="53">
        <f t="shared" si="1339"/>
        <v>0.25593518518518515</v>
      </c>
      <c r="Y3644" s="53">
        <f t="shared" si="1340"/>
        <v>0.29232436518518518</v>
      </c>
      <c r="Z3644" s="53">
        <f t="shared" si="1341"/>
        <v>0.12796759259259258</v>
      </c>
      <c r="AA3644" s="53">
        <f t="shared" si="1342"/>
        <v>0.14616218259259259</v>
      </c>
      <c r="AB3644" s="50">
        <f t="shared" si="1343"/>
        <v>3351</v>
      </c>
      <c r="AC3644" s="50">
        <f t="shared" si="1344"/>
        <v>2018</v>
      </c>
      <c r="AD3644" s="50">
        <f t="shared" si="1345"/>
        <v>8</v>
      </c>
      <c r="AE3644" s="56">
        <f t="shared" si="1346"/>
        <v>201808</v>
      </c>
      <c r="AF3644" s="56">
        <f t="shared" si="1347"/>
        <v>31</v>
      </c>
      <c r="AG3644" s="58">
        <f t="shared" si="1348"/>
        <v>1</v>
      </c>
      <c r="AH3644" s="56">
        <f t="shared" si="1349"/>
        <v>2</v>
      </c>
      <c r="AI3644" s="53">
        <f t="shared" si="1350"/>
        <v>0.27412977518518516</v>
      </c>
      <c r="AJ3644" s="56">
        <f t="shared" si="1351"/>
        <v>8.5399999999999991</v>
      </c>
    </row>
    <row r="3645" spans="1:36" ht="15.75" customHeight="1" x14ac:dyDescent="0.25">
      <c r="A3645" s="50">
        <v>3613</v>
      </c>
      <c r="B3645" s="51">
        <v>43315</v>
      </c>
      <c r="C3645" s="75">
        <f t="shared" si="1331"/>
        <v>43315</v>
      </c>
      <c r="D3645" s="50" t="s">
        <v>1224</v>
      </c>
      <c r="E3645" s="50">
        <v>18.5</v>
      </c>
      <c r="F3645" s="50">
        <v>1</v>
      </c>
      <c r="G3645" s="50">
        <v>19</v>
      </c>
      <c r="H3645" s="50">
        <v>19</v>
      </c>
      <c r="I3645" s="53">
        <f t="shared" si="1332"/>
        <v>5.5081018518518515E-2</v>
      </c>
      <c r="J3645" s="54">
        <f t="shared" si="1333"/>
        <v>2.9773523523523521E-3</v>
      </c>
      <c r="K3645" s="50" t="s">
        <v>1340</v>
      </c>
      <c r="L3645" s="50" t="s">
        <v>2189</v>
      </c>
      <c r="M3645" s="55">
        <f t="shared" si="1334"/>
        <v>13.994536667367106</v>
      </c>
      <c r="N3645" s="50">
        <v>0</v>
      </c>
      <c r="S3645" s="151">
        <f t="shared" si="1335"/>
        <v>0.33346346346346345</v>
      </c>
      <c r="T3645" s="151">
        <f t="shared" si="1336"/>
        <v>0.16673173173173172</v>
      </c>
      <c r="V3645" s="393">
        <f t="shared" si="1337"/>
        <v>0</v>
      </c>
      <c r="W3645" s="393">
        <f t="shared" si="1338"/>
        <v>0</v>
      </c>
      <c r="X3645" s="53">
        <f t="shared" si="1339"/>
        <v>7.8006631631631629E-2</v>
      </c>
      <c r="Y3645" s="53">
        <f t="shared" si="1340"/>
        <v>0.11439581163163162</v>
      </c>
      <c r="Z3645" s="53">
        <f t="shared" si="1341"/>
        <v>3.9003315815815814E-2</v>
      </c>
      <c r="AA3645" s="53">
        <f t="shared" si="1342"/>
        <v>5.7197905815815811E-2</v>
      </c>
      <c r="AB3645" s="50">
        <f t="shared" si="1343"/>
        <v>739</v>
      </c>
      <c r="AC3645" s="50">
        <f t="shared" si="1344"/>
        <v>2018</v>
      </c>
      <c r="AD3645" s="50">
        <f t="shared" si="1345"/>
        <v>8</v>
      </c>
      <c r="AE3645" s="56">
        <f t="shared" si="1346"/>
        <v>201808</v>
      </c>
      <c r="AF3645" s="56">
        <f t="shared" si="1347"/>
        <v>31</v>
      </c>
      <c r="AG3645" s="58">
        <f t="shared" si="1348"/>
        <v>0</v>
      </c>
      <c r="AH3645" s="56">
        <f t="shared" si="1349"/>
        <v>3</v>
      </c>
      <c r="AI3645" s="53">
        <f t="shared" si="1350"/>
        <v>9.6201221631631625E-2</v>
      </c>
      <c r="AJ3645" s="56">
        <f t="shared" si="1351"/>
        <v>18.5</v>
      </c>
    </row>
    <row r="3646" spans="1:36" x14ac:dyDescent="0.25">
      <c r="A3646" s="50">
        <v>3614</v>
      </c>
      <c r="B3646" s="51">
        <v>43316</v>
      </c>
      <c r="C3646" s="75">
        <f t="shared" si="1331"/>
        <v>43316</v>
      </c>
      <c r="D3646" s="50" t="s">
        <v>1223</v>
      </c>
      <c r="E3646" s="50">
        <v>3</v>
      </c>
      <c r="F3646" s="50">
        <v>0</v>
      </c>
      <c r="G3646" s="50">
        <v>30</v>
      </c>
      <c r="H3646" s="50">
        <v>31</v>
      </c>
      <c r="I3646" s="53">
        <f t="shared" si="1332"/>
        <v>2.119212962962963E-2</v>
      </c>
      <c r="J3646" s="54">
        <f t="shared" si="1333"/>
        <v>7.0640432098765431E-3</v>
      </c>
      <c r="K3646" s="50" t="s">
        <v>2095</v>
      </c>
      <c r="L3646" s="50" t="s">
        <v>17</v>
      </c>
      <c r="M3646" s="55">
        <f t="shared" si="1334"/>
        <v>5.8984161660294969</v>
      </c>
      <c r="N3646" s="50">
        <v>156</v>
      </c>
      <c r="O3646" s="50" t="s">
        <v>253</v>
      </c>
      <c r="S3646" s="151">
        <f t="shared" si="1335"/>
        <v>0.18507793209876541</v>
      </c>
      <c r="T3646" s="151">
        <f t="shared" si="1336"/>
        <v>9.2538966049382707E-2</v>
      </c>
      <c r="V3646" s="393">
        <f t="shared" si="1337"/>
        <v>0</v>
      </c>
      <c r="W3646" s="393">
        <f t="shared" si="1338"/>
        <v>0</v>
      </c>
      <c r="X3646" s="53">
        <f t="shared" si="1339"/>
        <v>0.18507793209876541</v>
      </c>
      <c r="Y3646" s="53">
        <f t="shared" si="1340"/>
        <v>0.22146711209876541</v>
      </c>
      <c r="Z3646" s="53">
        <f t="shared" si="1341"/>
        <v>9.2538966049382707E-2</v>
      </c>
      <c r="AA3646" s="53">
        <f t="shared" si="1342"/>
        <v>0.1107335560493827</v>
      </c>
      <c r="AB3646" s="50">
        <f t="shared" si="1343"/>
        <v>1866</v>
      </c>
      <c r="AC3646" s="50">
        <f t="shared" si="1344"/>
        <v>2018</v>
      </c>
      <c r="AD3646" s="50">
        <f t="shared" si="1345"/>
        <v>8</v>
      </c>
      <c r="AE3646" s="56">
        <f t="shared" si="1346"/>
        <v>201808</v>
      </c>
      <c r="AF3646" s="56">
        <f t="shared" si="1347"/>
        <v>31</v>
      </c>
      <c r="AG3646" s="58">
        <f t="shared" si="1348"/>
        <v>0</v>
      </c>
      <c r="AH3646" s="56">
        <f t="shared" si="1349"/>
        <v>4</v>
      </c>
      <c r="AI3646" s="53">
        <f t="shared" si="1350"/>
        <v>0.2032725220987654</v>
      </c>
      <c r="AJ3646" s="56">
        <f t="shared" si="1351"/>
        <v>12.809999999999999</v>
      </c>
    </row>
    <row r="3647" spans="1:36" x14ac:dyDescent="0.25">
      <c r="A3647" s="50">
        <v>3615</v>
      </c>
      <c r="B3647" s="51">
        <v>43318</v>
      </c>
      <c r="C3647" s="75">
        <f t="shared" si="1331"/>
        <v>43318</v>
      </c>
      <c r="D3647" s="50" t="s">
        <v>1223</v>
      </c>
      <c r="E3647" s="50">
        <v>4</v>
      </c>
      <c r="F3647" s="50">
        <v>0</v>
      </c>
      <c r="G3647" s="50">
        <v>48</v>
      </c>
      <c r="H3647" s="50">
        <v>13</v>
      </c>
      <c r="I3647" s="53">
        <f t="shared" si="1332"/>
        <v>3.3483796296296296E-2</v>
      </c>
      <c r="J3647" s="54">
        <f t="shared" si="1333"/>
        <v>8.3709490740740741E-3</v>
      </c>
      <c r="K3647" s="50" t="s">
        <v>2152</v>
      </c>
      <c r="L3647" s="50" t="s">
        <v>2190</v>
      </c>
      <c r="M3647" s="55">
        <f t="shared" si="1334"/>
        <v>4.9775319737296959</v>
      </c>
      <c r="N3647" s="50">
        <v>156</v>
      </c>
      <c r="O3647" s="50" t="s">
        <v>255</v>
      </c>
      <c r="Q3647" s="374">
        <v>218</v>
      </c>
      <c r="R3647" s="50" t="s">
        <v>2193</v>
      </c>
      <c r="S3647" s="151">
        <f t="shared" si="1335"/>
        <v>0.21931886574074072</v>
      </c>
      <c r="T3647" s="151">
        <f t="shared" si="1336"/>
        <v>0.10965943287037036</v>
      </c>
      <c r="V3647" s="393">
        <f t="shared" si="1337"/>
        <v>0</v>
      </c>
      <c r="W3647" s="393">
        <f t="shared" si="1338"/>
        <v>0</v>
      </c>
      <c r="X3647" s="53">
        <f t="shared" si="1339"/>
        <v>0.21931886574074072</v>
      </c>
      <c r="Y3647" s="53">
        <f t="shared" si="1340"/>
        <v>0.25570804574074074</v>
      </c>
      <c r="Z3647" s="53">
        <f t="shared" si="1341"/>
        <v>0.10965943287037036</v>
      </c>
      <c r="AA3647" s="53">
        <f t="shared" si="1342"/>
        <v>0.12785402287037037</v>
      </c>
      <c r="AB3647" s="50">
        <f t="shared" si="1343"/>
        <v>3040</v>
      </c>
      <c r="AC3647" s="50">
        <f t="shared" si="1344"/>
        <v>2018</v>
      </c>
      <c r="AD3647" s="50">
        <f t="shared" si="1345"/>
        <v>8</v>
      </c>
      <c r="AE3647" s="56">
        <f t="shared" si="1346"/>
        <v>201808</v>
      </c>
      <c r="AF3647" s="56">
        <f t="shared" si="1347"/>
        <v>32</v>
      </c>
      <c r="AG3647" s="58">
        <f t="shared" si="1348"/>
        <v>1</v>
      </c>
      <c r="AH3647" s="56">
        <f t="shared" si="1349"/>
        <v>6</v>
      </c>
      <c r="AI3647" s="53">
        <f t="shared" si="1350"/>
        <v>0.23751345574074073</v>
      </c>
      <c r="AJ3647" s="56">
        <f t="shared" si="1351"/>
        <v>17.079999999999998</v>
      </c>
    </row>
    <row r="3648" spans="1:36" ht="15.75" customHeight="1" x14ac:dyDescent="0.25">
      <c r="A3648" s="50">
        <v>3616</v>
      </c>
      <c r="B3648" s="51">
        <v>43319</v>
      </c>
      <c r="C3648" s="75">
        <f t="shared" si="1331"/>
        <v>43319</v>
      </c>
      <c r="D3648" s="50" t="s">
        <v>1223</v>
      </c>
      <c r="E3648" s="50">
        <v>4.5</v>
      </c>
      <c r="F3648" s="50">
        <v>0</v>
      </c>
      <c r="G3648" s="50">
        <v>53</v>
      </c>
      <c r="H3648" s="50">
        <v>32</v>
      </c>
      <c r="I3648" s="53">
        <f t="shared" ref="I3648" si="1352">IF(E3648&gt;0,TIME(F3648,G3648,H3648),"")</f>
        <v>3.7175925925925925E-2</v>
      </c>
      <c r="J3648" s="54">
        <f t="shared" ref="J3648" si="1353">IF(E3648&gt;0,TIME(F3648,G3648,H3648)/E3648,"")</f>
        <v>8.2613168724279835E-3</v>
      </c>
      <c r="K3648" s="50" t="s">
        <v>2152</v>
      </c>
      <c r="L3648" s="50" t="s">
        <v>2192</v>
      </c>
      <c r="M3648" s="55">
        <f t="shared" ref="M3648" si="1354">IF(D3648&gt;0,0.0416666666666667/J3648,"")</f>
        <v>5.0435865504358697</v>
      </c>
      <c r="N3648" s="50">
        <v>147</v>
      </c>
      <c r="O3648" s="50" t="s">
        <v>255</v>
      </c>
      <c r="Q3648" s="374">
        <v>322</v>
      </c>
      <c r="R3648" s="50" t="s">
        <v>2191</v>
      </c>
      <c r="S3648" s="151">
        <f t="shared" si="1335"/>
        <v>0.21644650205761315</v>
      </c>
      <c r="T3648" s="151">
        <f t="shared" si="1336"/>
        <v>0.10822325102880657</v>
      </c>
      <c r="V3648" s="393">
        <f t="shared" si="1337"/>
        <v>0</v>
      </c>
      <c r="W3648" s="393">
        <f t="shared" si="1338"/>
        <v>0</v>
      </c>
      <c r="X3648" s="53">
        <f t="shared" si="1339"/>
        <v>0.21644650205761315</v>
      </c>
      <c r="Y3648" s="53">
        <f t="shared" si="1340"/>
        <v>0.25283568205761314</v>
      </c>
      <c r="Z3648" s="53">
        <f t="shared" si="1341"/>
        <v>0.10822325102880657</v>
      </c>
      <c r="AA3648" s="53">
        <f t="shared" si="1342"/>
        <v>0.12641784102880657</v>
      </c>
      <c r="AB3648" s="50">
        <f t="shared" si="1343"/>
        <v>2963</v>
      </c>
      <c r="AC3648" s="50">
        <f t="shared" si="1344"/>
        <v>2018</v>
      </c>
      <c r="AD3648" s="50">
        <f t="shared" si="1345"/>
        <v>8</v>
      </c>
      <c r="AE3648" s="56">
        <f t="shared" si="1346"/>
        <v>201808</v>
      </c>
      <c r="AF3648" s="56">
        <f t="shared" si="1347"/>
        <v>32</v>
      </c>
      <c r="AG3648" s="58">
        <f t="shared" si="1348"/>
        <v>0</v>
      </c>
      <c r="AH3648" s="56">
        <f t="shared" si="1349"/>
        <v>7</v>
      </c>
      <c r="AI3648" s="53">
        <f t="shared" si="1350"/>
        <v>0.23464109205761313</v>
      </c>
      <c r="AJ3648" s="56">
        <f t="shared" si="1351"/>
        <v>19.214999999999996</v>
      </c>
    </row>
    <row r="3649" spans="1:36" x14ac:dyDescent="0.25">
      <c r="A3649" s="50">
        <v>3617</v>
      </c>
      <c r="B3649" s="51">
        <v>43320</v>
      </c>
      <c r="C3649" s="75">
        <f t="shared" ref="C3649:C3670" si="1355">B3649</f>
        <v>43320</v>
      </c>
      <c r="D3649" s="50" t="s">
        <v>1223</v>
      </c>
      <c r="E3649" s="50">
        <v>2</v>
      </c>
      <c r="F3649" s="50">
        <v>0</v>
      </c>
      <c r="G3649" s="50">
        <v>28</v>
      </c>
      <c r="H3649" s="50">
        <v>4</v>
      </c>
      <c r="I3649" s="53">
        <f t="shared" ref="I3649:I3670" si="1356">IF(E3649&gt;0,TIME(F3649,G3649,H3649),"")</f>
        <v>1.9490740740740743E-2</v>
      </c>
      <c r="J3649" s="54">
        <f t="shared" ref="J3649:J3670" si="1357">IF(E3649&gt;0,TIME(F3649,G3649,H3649)/E3649,"")</f>
        <v>9.7453703703703713E-3</v>
      </c>
      <c r="K3649" s="50" t="s">
        <v>2152</v>
      </c>
      <c r="L3649" s="50" t="s">
        <v>2194</v>
      </c>
      <c r="M3649" s="55">
        <f t="shared" ref="M3649:M3670" si="1358">IF(D3649&gt;0,0.0416666666666667/J3649,"")</f>
        <v>4.2755344418052283</v>
      </c>
      <c r="N3649" s="50">
        <v>136</v>
      </c>
      <c r="O3649" s="50" t="s">
        <v>255</v>
      </c>
      <c r="Q3649" s="374">
        <v>207</v>
      </c>
      <c r="S3649" s="151">
        <f t="shared" ref="S3649:S3670" si="1359">IF("1-Swim"=D3649,J3649*2.4,IF("2-Bike"=D3649,J3649*112,IF("3-Run"=D3649,J3649*26.2,0)))</f>
        <v>0.2553287037037037</v>
      </c>
      <c r="T3649" s="151">
        <f t="shared" ref="T3649:T3670" si="1360">S3649/2</f>
        <v>0.12766435185185185</v>
      </c>
      <c r="V3649" s="393">
        <f t="shared" ref="V3649:V3670" si="1361">U3649*0.000568182</f>
        <v>0</v>
      </c>
      <c r="W3649" s="393">
        <f t="shared" ref="W3649:W3670" si="1362">U3649*0.0006213713910761</f>
        <v>0</v>
      </c>
      <c r="X3649" s="53">
        <f t="shared" ref="X3649:X3670" si="1363">J3649*26.2</f>
        <v>0.2553287037037037</v>
      </c>
      <c r="Y3649" s="53">
        <f t="shared" ref="Y3649:Y3670" si="1364">(J3649+0.0013889)*26.2</f>
        <v>0.29171788370370372</v>
      </c>
      <c r="Z3649" s="53">
        <f t="shared" ref="Z3649:Z3670" si="1365">X3649/2</f>
        <v>0.12766435185185185</v>
      </c>
      <c r="AA3649" s="53">
        <f t="shared" ref="AA3649:AA3670" si="1366">Y3649/2</f>
        <v>0.14585894185185186</v>
      </c>
      <c r="AB3649" s="50">
        <f t="shared" ref="AB3649:AB3670" si="1367">RANK(J3649,J:J,1)</f>
        <v>3344</v>
      </c>
      <c r="AC3649" s="50">
        <f t="shared" ref="AC3649:AC3670" si="1368">YEAR(B3649)</f>
        <v>2018</v>
      </c>
      <c r="AD3649" s="50">
        <f t="shared" ref="AD3649:AD3670" si="1369">MONTH(B3649)</f>
        <v>8</v>
      </c>
      <c r="AE3649" s="56">
        <f t="shared" ref="AE3649:AE3670" si="1370">AC3649*100+AD3649</f>
        <v>201808</v>
      </c>
      <c r="AF3649" s="56">
        <f t="shared" ref="AF3649:AF3670" si="1371">WEEKNUM(B3649,1)</f>
        <v>32</v>
      </c>
      <c r="AG3649" s="58">
        <f t="shared" ref="AG3649:AG3670" si="1372">IF(ISBLANK(B3649)," ",MAX(B3649-B3648-1,0))</f>
        <v>0</v>
      </c>
      <c r="AH3649" s="56">
        <f t="shared" ref="AH3649:AH3670" si="1373">DAY(B3649)</f>
        <v>8</v>
      </c>
      <c r="AI3649" s="53">
        <f t="shared" ref="AI3649:AI3670" si="1374">Z3649+AA3649</f>
        <v>0.27352329370370371</v>
      </c>
      <c r="AJ3649" s="56">
        <f t="shared" ref="AJ3649:AJ3670" si="1375">IF("1-Swim"=D3649,E3649*46.7,IF("2-Bike"=D3649,E3649,IF("3-Run"=D3649,E3649*4.27,0)))</f>
        <v>8.5399999999999991</v>
      </c>
    </row>
    <row r="3650" spans="1:36" x14ac:dyDescent="0.25">
      <c r="A3650" s="50">
        <v>3618</v>
      </c>
      <c r="B3650" s="51">
        <v>43326</v>
      </c>
      <c r="C3650" s="75">
        <f t="shared" si="1355"/>
        <v>43326</v>
      </c>
      <c r="D3650" s="50" t="s">
        <v>1224</v>
      </c>
      <c r="E3650" s="50">
        <v>10.5</v>
      </c>
      <c r="F3650" s="50">
        <v>0</v>
      </c>
      <c r="G3650" s="50">
        <v>42</v>
      </c>
      <c r="H3650" s="50">
        <v>16</v>
      </c>
      <c r="I3650" s="53">
        <f t="shared" si="1356"/>
        <v>2.9351851851851851E-2</v>
      </c>
      <c r="J3650" s="54">
        <f t="shared" si="1357"/>
        <v>2.7954144620811285E-3</v>
      </c>
      <c r="K3650" s="50" t="s">
        <v>1340</v>
      </c>
      <c r="L3650" s="50" t="s">
        <v>2195</v>
      </c>
      <c r="M3650" s="55">
        <f t="shared" si="1358"/>
        <v>14.90536277602525</v>
      </c>
      <c r="N3650" s="50">
        <v>125</v>
      </c>
      <c r="O3650" s="50" t="s">
        <v>228</v>
      </c>
      <c r="Q3650" s="374">
        <v>699</v>
      </c>
      <c r="R3650" s="50" t="s">
        <v>2196</v>
      </c>
      <c r="S3650" s="151">
        <f t="shared" si="1359"/>
        <v>0.31308641975308638</v>
      </c>
      <c r="T3650" s="151">
        <f t="shared" si="1360"/>
        <v>0.15654320987654319</v>
      </c>
      <c r="V3650" s="393">
        <f t="shared" si="1361"/>
        <v>0</v>
      </c>
      <c r="W3650" s="393">
        <f t="shared" si="1362"/>
        <v>0</v>
      </c>
      <c r="X3650" s="53">
        <f t="shared" si="1363"/>
        <v>7.3239858906525568E-2</v>
      </c>
      <c r="Y3650" s="53">
        <f t="shared" si="1364"/>
        <v>0.10962903890652556</v>
      </c>
      <c r="Z3650" s="53">
        <f t="shared" si="1365"/>
        <v>3.6619929453262784E-2</v>
      </c>
      <c r="AA3650" s="53">
        <f t="shared" si="1366"/>
        <v>5.4814519453262781E-2</v>
      </c>
      <c r="AB3650" s="50">
        <f t="shared" si="1367"/>
        <v>628</v>
      </c>
      <c r="AC3650" s="50">
        <f t="shared" si="1368"/>
        <v>2018</v>
      </c>
      <c r="AD3650" s="50">
        <f t="shared" si="1369"/>
        <v>8</v>
      </c>
      <c r="AE3650" s="56">
        <f t="shared" si="1370"/>
        <v>201808</v>
      </c>
      <c r="AF3650" s="56">
        <f t="shared" si="1371"/>
        <v>33</v>
      </c>
      <c r="AG3650" s="58">
        <f t="shared" si="1372"/>
        <v>5</v>
      </c>
      <c r="AH3650" s="56">
        <f t="shared" si="1373"/>
        <v>14</v>
      </c>
      <c r="AI3650" s="53">
        <f t="shared" si="1374"/>
        <v>9.1434448906525564E-2</v>
      </c>
      <c r="AJ3650" s="56">
        <f t="shared" si="1375"/>
        <v>10.5</v>
      </c>
    </row>
    <row r="3651" spans="1:36" ht="15.75" customHeight="1" x14ac:dyDescent="0.25">
      <c r="A3651" s="50">
        <v>3619</v>
      </c>
      <c r="B3651" s="51">
        <v>43327</v>
      </c>
      <c r="C3651" s="75">
        <f t="shared" si="1355"/>
        <v>43327</v>
      </c>
      <c r="D3651" s="50" t="s">
        <v>1225</v>
      </c>
      <c r="E3651" s="50">
        <v>1</v>
      </c>
      <c r="F3651" s="50">
        <v>0</v>
      </c>
      <c r="G3651" s="50">
        <v>32</v>
      </c>
      <c r="H3651" s="50">
        <v>45</v>
      </c>
      <c r="I3651" s="53">
        <f t="shared" si="1356"/>
        <v>2.2743055555555555E-2</v>
      </c>
      <c r="J3651" s="54">
        <f t="shared" si="1357"/>
        <v>2.2743055555555555E-2</v>
      </c>
      <c r="K3651" s="50" t="s">
        <v>949</v>
      </c>
      <c r="L3651" s="50" t="s">
        <v>1947</v>
      </c>
      <c r="M3651" s="55">
        <f t="shared" si="1358"/>
        <v>1.8320610687022916</v>
      </c>
      <c r="N3651" s="50">
        <v>0</v>
      </c>
      <c r="O3651" s="50" t="s">
        <v>255</v>
      </c>
      <c r="Q3651" s="374">
        <v>0</v>
      </c>
      <c r="S3651" s="151">
        <f t="shared" si="1359"/>
        <v>5.4583333333333331E-2</v>
      </c>
      <c r="T3651" s="151">
        <f t="shared" si="1360"/>
        <v>2.7291666666666665E-2</v>
      </c>
      <c r="V3651" s="393">
        <f t="shared" si="1361"/>
        <v>0</v>
      </c>
      <c r="W3651" s="393">
        <f t="shared" si="1362"/>
        <v>0</v>
      </c>
      <c r="X3651" s="53">
        <f t="shared" si="1363"/>
        <v>0.59586805555555555</v>
      </c>
      <c r="Y3651" s="53">
        <f t="shared" si="1364"/>
        <v>0.63225723555555546</v>
      </c>
      <c r="Z3651" s="53">
        <f t="shared" si="1365"/>
        <v>0.29793402777777778</v>
      </c>
      <c r="AA3651" s="53">
        <f t="shared" si="1366"/>
        <v>0.31612861777777773</v>
      </c>
      <c r="AB3651" s="50">
        <f t="shared" si="1367"/>
        <v>3700</v>
      </c>
      <c r="AC3651" s="50">
        <f t="shared" si="1368"/>
        <v>2018</v>
      </c>
      <c r="AD3651" s="50">
        <f t="shared" si="1369"/>
        <v>8</v>
      </c>
      <c r="AE3651" s="56">
        <f t="shared" si="1370"/>
        <v>201808</v>
      </c>
      <c r="AF3651" s="56">
        <f t="shared" si="1371"/>
        <v>33</v>
      </c>
      <c r="AG3651" s="58">
        <f t="shared" si="1372"/>
        <v>0</v>
      </c>
      <c r="AH3651" s="56">
        <f t="shared" si="1373"/>
        <v>15</v>
      </c>
      <c r="AI3651" s="53">
        <f t="shared" si="1374"/>
        <v>0.61406264555555556</v>
      </c>
      <c r="AJ3651" s="56">
        <f t="shared" si="1375"/>
        <v>46.7</v>
      </c>
    </row>
    <row r="3652" spans="1:36" x14ac:dyDescent="0.25">
      <c r="A3652" s="50">
        <v>3620</v>
      </c>
      <c r="B3652" s="51">
        <v>43329</v>
      </c>
      <c r="C3652" s="75">
        <f t="shared" si="1355"/>
        <v>43329</v>
      </c>
      <c r="D3652" s="50" t="s">
        <v>1225</v>
      </c>
      <c r="E3652" s="50">
        <v>1</v>
      </c>
      <c r="F3652" s="50">
        <v>0</v>
      </c>
      <c r="G3652" s="50">
        <v>30</v>
      </c>
      <c r="H3652" s="50">
        <v>5</v>
      </c>
      <c r="I3652" s="53">
        <f t="shared" si="1356"/>
        <v>2.0891203703703703E-2</v>
      </c>
      <c r="J3652" s="54">
        <f t="shared" si="1357"/>
        <v>2.0891203703703703E-2</v>
      </c>
      <c r="K3652" s="50" t="s">
        <v>1833</v>
      </c>
      <c r="L3652" s="50" t="s">
        <v>1838</v>
      </c>
      <c r="M3652" s="55">
        <f t="shared" si="1358"/>
        <v>1.9944598337950155</v>
      </c>
      <c r="N3652" s="50">
        <v>0</v>
      </c>
      <c r="O3652" s="50" t="s">
        <v>255</v>
      </c>
      <c r="Q3652" s="374">
        <v>0</v>
      </c>
      <c r="S3652" s="151">
        <f t="shared" si="1359"/>
        <v>5.0138888888888886E-2</v>
      </c>
      <c r="T3652" s="151">
        <f t="shared" si="1360"/>
        <v>2.5069444444444443E-2</v>
      </c>
      <c r="V3652" s="393">
        <f t="shared" si="1361"/>
        <v>0</v>
      </c>
      <c r="W3652" s="393">
        <f t="shared" si="1362"/>
        <v>0</v>
      </c>
      <c r="X3652" s="53">
        <f t="shared" si="1363"/>
        <v>0.54734953703703704</v>
      </c>
      <c r="Y3652" s="53">
        <f t="shared" si="1364"/>
        <v>0.58373871703703695</v>
      </c>
      <c r="Z3652" s="53">
        <f t="shared" si="1365"/>
        <v>0.27367476851851852</v>
      </c>
      <c r="AA3652" s="53">
        <f t="shared" si="1366"/>
        <v>0.29186935851851847</v>
      </c>
      <c r="AB3652" s="50">
        <f t="shared" si="1367"/>
        <v>3639</v>
      </c>
      <c r="AC3652" s="50">
        <f t="shared" si="1368"/>
        <v>2018</v>
      </c>
      <c r="AD3652" s="50">
        <f t="shared" si="1369"/>
        <v>8</v>
      </c>
      <c r="AE3652" s="56">
        <f t="shared" si="1370"/>
        <v>201808</v>
      </c>
      <c r="AF3652" s="56">
        <f t="shared" si="1371"/>
        <v>33</v>
      </c>
      <c r="AG3652" s="58">
        <f t="shared" si="1372"/>
        <v>1</v>
      </c>
      <c r="AH3652" s="56">
        <f t="shared" si="1373"/>
        <v>17</v>
      </c>
      <c r="AI3652" s="53">
        <f t="shared" si="1374"/>
        <v>0.56554412703703694</v>
      </c>
      <c r="AJ3652" s="56">
        <f t="shared" si="1375"/>
        <v>46.7</v>
      </c>
    </row>
    <row r="3653" spans="1:36" x14ac:dyDescent="0.25">
      <c r="A3653" s="50">
        <v>3621</v>
      </c>
      <c r="B3653" s="51">
        <v>43330</v>
      </c>
      <c r="C3653" s="75">
        <f t="shared" si="1355"/>
        <v>43330</v>
      </c>
      <c r="D3653" s="50" t="s">
        <v>1225</v>
      </c>
      <c r="E3653" s="50">
        <v>0.28000000000000003</v>
      </c>
      <c r="F3653" s="50">
        <v>0</v>
      </c>
      <c r="G3653" s="50">
        <v>11</v>
      </c>
      <c r="H3653" s="50">
        <v>29</v>
      </c>
      <c r="I3653" s="53">
        <f t="shared" si="1356"/>
        <v>7.9745370370370369E-3</v>
      </c>
      <c r="J3653" s="54">
        <f t="shared" si="1357"/>
        <v>2.8480489417989415E-2</v>
      </c>
      <c r="K3653" s="50" t="s">
        <v>1833</v>
      </c>
      <c r="L3653" s="50" t="s">
        <v>315</v>
      </c>
      <c r="M3653" s="55">
        <f t="shared" si="1358"/>
        <v>1.4629898403483321</v>
      </c>
      <c r="N3653" s="50">
        <v>0</v>
      </c>
      <c r="O3653" s="50" t="s">
        <v>255</v>
      </c>
      <c r="Q3653" s="374">
        <v>0</v>
      </c>
      <c r="S3653" s="151">
        <f t="shared" si="1359"/>
        <v>6.8353174603174596E-2</v>
      </c>
      <c r="T3653" s="151">
        <f t="shared" si="1360"/>
        <v>3.4176587301587298E-2</v>
      </c>
      <c r="U3653" s="50">
        <v>500</v>
      </c>
      <c r="V3653" s="393">
        <f t="shared" si="1361"/>
        <v>0.28409099999999998</v>
      </c>
      <c r="W3653" s="393">
        <f t="shared" si="1362"/>
        <v>0.31068569553804998</v>
      </c>
      <c r="X3653" s="53">
        <f t="shared" si="1363"/>
        <v>0.7461888227513227</v>
      </c>
      <c r="Y3653" s="53">
        <f t="shared" si="1364"/>
        <v>0.78257800275132261</v>
      </c>
      <c r="Z3653" s="53">
        <f t="shared" si="1365"/>
        <v>0.37309441137566135</v>
      </c>
      <c r="AA3653" s="53">
        <f t="shared" si="1366"/>
        <v>0.39128900137566131</v>
      </c>
      <c r="AB3653" s="50">
        <f t="shared" si="1367"/>
        <v>4012</v>
      </c>
      <c r="AC3653" s="50">
        <f t="shared" si="1368"/>
        <v>2018</v>
      </c>
      <c r="AD3653" s="50">
        <f t="shared" si="1369"/>
        <v>8</v>
      </c>
      <c r="AE3653" s="56">
        <f t="shared" si="1370"/>
        <v>201808</v>
      </c>
      <c r="AF3653" s="56">
        <f t="shared" si="1371"/>
        <v>33</v>
      </c>
      <c r="AG3653" s="58">
        <f t="shared" si="1372"/>
        <v>0</v>
      </c>
      <c r="AH3653" s="56">
        <f t="shared" si="1373"/>
        <v>18</v>
      </c>
      <c r="AI3653" s="53">
        <f t="shared" si="1374"/>
        <v>0.76438341275132271</v>
      </c>
      <c r="AJ3653" s="56">
        <f t="shared" si="1375"/>
        <v>13.076000000000002</v>
      </c>
    </row>
    <row r="3654" spans="1:36" ht="15.75" customHeight="1" x14ac:dyDescent="0.25">
      <c r="A3654" s="50">
        <v>3622</v>
      </c>
      <c r="B3654" s="51">
        <v>43330</v>
      </c>
      <c r="C3654" s="75">
        <f t="shared" si="1355"/>
        <v>43330</v>
      </c>
      <c r="D3654" s="50" t="s">
        <v>1224</v>
      </c>
      <c r="E3654" s="50">
        <v>5.8</v>
      </c>
      <c r="F3654" s="50">
        <v>0</v>
      </c>
      <c r="G3654" s="50">
        <v>22</v>
      </c>
      <c r="H3654" s="50">
        <v>28</v>
      </c>
      <c r="I3654" s="53">
        <f t="shared" si="1356"/>
        <v>1.5601851851851851E-2</v>
      </c>
      <c r="J3654" s="54">
        <f t="shared" si="1357"/>
        <v>2.6899744572158363E-3</v>
      </c>
      <c r="K3654" s="50" t="s">
        <v>1340</v>
      </c>
      <c r="L3654" s="50" t="s">
        <v>315</v>
      </c>
      <c r="M3654" s="55">
        <f t="shared" si="1358"/>
        <v>15.489614243323455</v>
      </c>
      <c r="N3654" s="50">
        <v>0</v>
      </c>
      <c r="O3654" s="50" t="s">
        <v>255</v>
      </c>
      <c r="Q3654" s="374">
        <v>266</v>
      </c>
      <c r="S3654" s="151">
        <f t="shared" si="1359"/>
        <v>0.30127713920817367</v>
      </c>
      <c r="T3654" s="151">
        <f t="shared" si="1360"/>
        <v>0.15063856960408684</v>
      </c>
      <c r="V3654" s="393">
        <f t="shared" si="1361"/>
        <v>0</v>
      </c>
      <c r="W3654" s="393">
        <f t="shared" si="1362"/>
        <v>0</v>
      </c>
      <c r="X3654" s="53">
        <f t="shared" si="1363"/>
        <v>7.0477330779054909E-2</v>
      </c>
      <c r="Y3654" s="53">
        <f t="shared" si="1364"/>
        <v>0.1068665107790549</v>
      </c>
      <c r="Z3654" s="53">
        <f t="shared" si="1365"/>
        <v>3.5238665389527454E-2</v>
      </c>
      <c r="AA3654" s="53">
        <f t="shared" si="1366"/>
        <v>5.3433255389527451E-2</v>
      </c>
      <c r="AB3654" s="50">
        <f t="shared" si="1367"/>
        <v>530</v>
      </c>
      <c r="AC3654" s="50">
        <f t="shared" si="1368"/>
        <v>2018</v>
      </c>
      <c r="AD3654" s="50">
        <f t="shared" si="1369"/>
        <v>8</v>
      </c>
      <c r="AE3654" s="56">
        <f t="shared" si="1370"/>
        <v>201808</v>
      </c>
      <c r="AF3654" s="56">
        <f t="shared" si="1371"/>
        <v>33</v>
      </c>
      <c r="AG3654" s="58">
        <f t="shared" si="1372"/>
        <v>0</v>
      </c>
      <c r="AH3654" s="56">
        <f t="shared" si="1373"/>
        <v>18</v>
      </c>
      <c r="AI3654" s="53">
        <f t="shared" si="1374"/>
        <v>8.8671920779054905E-2</v>
      </c>
      <c r="AJ3654" s="56">
        <f t="shared" si="1375"/>
        <v>5.8</v>
      </c>
    </row>
    <row r="3655" spans="1:36" ht="15.75" customHeight="1" x14ac:dyDescent="0.25">
      <c r="A3655" s="50">
        <v>3623</v>
      </c>
      <c r="B3655" s="51">
        <v>43331</v>
      </c>
      <c r="C3655" s="75">
        <f t="shared" si="1355"/>
        <v>43331</v>
      </c>
      <c r="D3655" s="50" t="s">
        <v>1225</v>
      </c>
      <c r="E3655" s="50">
        <v>2.4</v>
      </c>
      <c r="F3655" s="50">
        <v>1</v>
      </c>
      <c r="G3655" s="50">
        <v>27</v>
      </c>
      <c r="H3655" s="50">
        <v>52</v>
      </c>
      <c r="I3655" s="53">
        <f t="shared" si="1356"/>
        <v>6.1018518518518521E-2</v>
      </c>
      <c r="J3655" s="54">
        <f t="shared" si="1357"/>
        <v>2.5424382716049385E-2</v>
      </c>
      <c r="K3655" s="50" t="s">
        <v>1833</v>
      </c>
      <c r="L3655" s="50" t="s">
        <v>1433</v>
      </c>
      <c r="M3655" s="55">
        <f t="shared" si="1358"/>
        <v>1.6388467374810329</v>
      </c>
      <c r="N3655" s="50">
        <v>0</v>
      </c>
      <c r="O3655" s="50" t="s">
        <v>1457</v>
      </c>
      <c r="Q3655" s="374">
        <v>0</v>
      </c>
      <c r="R3655" s="50" t="s">
        <v>2197</v>
      </c>
      <c r="S3655" s="151">
        <f t="shared" si="1359"/>
        <v>6.1018518518518521E-2</v>
      </c>
      <c r="T3655" s="151">
        <f t="shared" si="1360"/>
        <v>3.050925925925926E-2</v>
      </c>
      <c r="V3655" s="393">
        <f t="shared" si="1361"/>
        <v>0</v>
      </c>
      <c r="W3655" s="393">
        <f t="shared" si="1362"/>
        <v>0</v>
      </c>
      <c r="X3655" s="53">
        <f t="shared" si="1363"/>
        <v>0.66611882716049386</v>
      </c>
      <c r="Y3655" s="53">
        <f t="shared" si="1364"/>
        <v>0.70250800716049389</v>
      </c>
      <c r="Z3655" s="53">
        <f t="shared" si="1365"/>
        <v>0.33305941358024693</v>
      </c>
      <c r="AA3655" s="53">
        <f t="shared" si="1366"/>
        <v>0.35125400358024694</v>
      </c>
      <c r="AB3655" s="50">
        <f t="shared" si="1367"/>
        <v>3872</v>
      </c>
      <c r="AC3655" s="50">
        <f t="shared" si="1368"/>
        <v>2018</v>
      </c>
      <c r="AD3655" s="50">
        <f t="shared" si="1369"/>
        <v>8</v>
      </c>
      <c r="AE3655" s="56">
        <f t="shared" si="1370"/>
        <v>201808</v>
      </c>
      <c r="AF3655" s="56">
        <f t="shared" si="1371"/>
        <v>34</v>
      </c>
      <c r="AG3655" s="58">
        <f t="shared" si="1372"/>
        <v>0</v>
      </c>
      <c r="AH3655" s="56">
        <f t="shared" si="1373"/>
        <v>19</v>
      </c>
      <c r="AI3655" s="53">
        <f t="shared" si="1374"/>
        <v>0.68431341716049388</v>
      </c>
      <c r="AJ3655" s="56">
        <f t="shared" si="1375"/>
        <v>112.08</v>
      </c>
    </row>
    <row r="3656" spans="1:36" ht="15.75" customHeight="1" x14ac:dyDescent="0.25">
      <c r="A3656" s="50">
        <v>3624</v>
      </c>
      <c r="B3656" s="51">
        <v>43331</v>
      </c>
      <c r="C3656" s="75">
        <f t="shared" si="1355"/>
        <v>43331</v>
      </c>
      <c r="D3656" s="50" t="s">
        <v>1224</v>
      </c>
      <c r="E3656" s="50">
        <v>112</v>
      </c>
      <c r="F3656" s="50">
        <v>6</v>
      </c>
      <c r="G3656" s="50">
        <v>35</v>
      </c>
      <c r="H3656" s="50">
        <v>53</v>
      </c>
      <c r="I3656" s="53">
        <f t="shared" si="1356"/>
        <v>0.27491898148148147</v>
      </c>
      <c r="J3656" s="54">
        <f t="shared" si="1357"/>
        <v>2.4546337632275132E-3</v>
      </c>
      <c r="K3656" s="50" t="s">
        <v>1340</v>
      </c>
      <c r="L3656" s="50" t="s">
        <v>1433</v>
      </c>
      <c r="M3656" s="55">
        <f t="shared" si="1358"/>
        <v>16.974697932892699</v>
      </c>
      <c r="N3656" s="50">
        <v>0</v>
      </c>
      <c r="O3656" s="50" t="s">
        <v>184</v>
      </c>
      <c r="Q3656" s="374">
        <v>5436</v>
      </c>
      <c r="R3656" s="50" t="s">
        <v>2198</v>
      </c>
      <c r="S3656" s="151">
        <f t="shared" si="1359"/>
        <v>0.27491898148148147</v>
      </c>
      <c r="T3656" s="151">
        <f t="shared" si="1360"/>
        <v>0.13745949074074074</v>
      </c>
      <c r="V3656" s="393">
        <f t="shared" si="1361"/>
        <v>0</v>
      </c>
      <c r="W3656" s="393">
        <f t="shared" si="1362"/>
        <v>0</v>
      </c>
      <c r="X3656" s="53">
        <f t="shared" si="1363"/>
        <v>6.4311404596560845E-2</v>
      </c>
      <c r="Y3656" s="53">
        <f t="shared" si="1364"/>
        <v>0.10070058459656084</v>
      </c>
      <c r="Z3656" s="53">
        <f t="shared" si="1365"/>
        <v>3.2155702298280422E-2</v>
      </c>
      <c r="AA3656" s="53">
        <f t="shared" si="1366"/>
        <v>5.0350292298280419E-2</v>
      </c>
      <c r="AB3656" s="50">
        <f t="shared" si="1367"/>
        <v>381</v>
      </c>
      <c r="AC3656" s="50">
        <f t="shared" si="1368"/>
        <v>2018</v>
      </c>
      <c r="AD3656" s="50">
        <f t="shared" si="1369"/>
        <v>8</v>
      </c>
      <c r="AE3656" s="56">
        <f t="shared" si="1370"/>
        <v>201808</v>
      </c>
      <c r="AF3656" s="56">
        <f t="shared" si="1371"/>
        <v>34</v>
      </c>
      <c r="AG3656" s="58">
        <f t="shared" si="1372"/>
        <v>0</v>
      </c>
      <c r="AH3656" s="56">
        <f t="shared" si="1373"/>
        <v>19</v>
      </c>
      <c r="AI3656" s="53">
        <f t="shared" si="1374"/>
        <v>8.2505994596560842E-2</v>
      </c>
      <c r="AJ3656" s="56">
        <f t="shared" si="1375"/>
        <v>112</v>
      </c>
    </row>
    <row r="3657" spans="1:36" x14ac:dyDescent="0.25">
      <c r="A3657" s="50">
        <v>3625</v>
      </c>
      <c r="B3657" s="51">
        <v>43331</v>
      </c>
      <c r="C3657" s="75">
        <f t="shared" si="1355"/>
        <v>43331</v>
      </c>
      <c r="D3657" s="50" t="s">
        <v>1223</v>
      </c>
      <c r="E3657" s="50">
        <v>26.2</v>
      </c>
      <c r="F3657" s="50">
        <v>7</v>
      </c>
      <c r="G3657" s="50">
        <v>28</v>
      </c>
      <c r="H3657" s="50">
        <v>8</v>
      </c>
      <c r="I3657" s="53">
        <f t="shared" si="1356"/>
        <v>0.3112037037037037</v>
      </c>
      <c r="J3657" s="54">
        <f t="shared" si="1357"/>
        <v>1.187800395815663E-2</v>
      </c>
      <c r="K3657" s="50" t="s">
        <v>2152</v>
      </c>
      <c r="L3657" s="50" t="s">
        <v>1433</v>
      </c>
      <c r="M3657" s="55">
        <f t="shared" si="1358"/>
        <v>3.5078845581672149</v>
      </c>
      <c r="N3657" s="50">
        <v>0</v>
      </c>
      <c r="O3657" s="50" t="s">
        <v>184</v>
      </c>
      <c r="Q3657" s="374">
        <v>856</v>
      </c>
      <c r="R3657" s="50" t="s">
        <v>2199</v>
      </c>
      <c r="S3657" s="151">
        <f t="shared" si="1359"/>
        <v>0.3112037037037037</v>
      </c>
      <c r="T3657" s="151">
        <f t="shared" si="1360"/>
        <v>0.15560185185185185</v>
      </c>
      <c r="V3657" s="393">
        <f t="shared" si="1361"/>
        <v>0</v>
      </c>
      <c r="W3657" s="393">
        <f t="shared" si="1362"/>
        <v>0</v>
      </c>
      <c r="X3657" s="53">
        <f t="shared" si="1363"/>
        <v>0.3112037037037037</v>
      </c>
      <c r="Y3657" s="53">
        <f t="shared" si="1364"/>
        <v>0.34759288370370373</v>
      </c>
      <c r="Z3657" s="53">
        <f t="shared" si="1365"/>
        <v>0.15560185185185185</v>
      </c>
      <c r="AA3657" s="53">
        <f t="shared" si="1366"/>
        <v>0.17379644185185186</v>
      </c>
      <c r="AB3657" s="50">
        <f t="shared" si="1367"/>
        <v>3564</v>
      </c>
      <c r="AC3657" s="50">
        <f t="shared" si="1368"/>
        <v>2018</v>
      </c>
      <c r="AD3657" s="50">
        <f t="shared" si="1369"/>
        <v>8</v>
      </c>
      <c r="AE3657" s="56">
        <f t="shared" si="1370"/>
        <v>201808</v>
      </c>
      <c r="AF3657" s="56">
        <f t="shared" si="1371"/>
        <v>34</v>
      </c>
      <c r="AG3657" s="58">
        <f t="shared" si="1372"/>
        <v>0</v>
      </c>
      <c r="AH3657" s="56">
        <f t="shared" si="1373"/>
        <v>19</v>
      </c>
      <c r="AI3657" s="53">
        <f t="shared" si="1374"/>
        <v>0.32939829370370372</v>
      </c>
      <c r="AJ3657" s="56">
        <f t="shared" si="1375"/>
        <v>111.87399999999998</v>
      </c>
    </row>
    <row r="3658" spans="1:36" x14ac:dyDescent="0.25">
      <c r="A3658" s="50">
        <v>3626</v>
      </c>
      <c r="B3658" s="51">
        <v>43331</v>
      </c>
      <c r="C3658" s="75">
        <f t="shared" si="1355"/>
        <v>43331</v>
      </c>
      <c r="D3658" s="50" t="s">
        <v>515</v>
      </c>
      <c r="E3658" s="50">
        <v>1</v>
      </c>
      <c r="F3658" s="50">
        <v>0</v>
      </c>
      <c r="G3658" s="50">
        <v>9</v>
      </c>
      <c r="H3658" s="50">
        <v>7</v>
      </c>
      <c r="I3658" s="53">
        <f t="shared" si="1356"/>
        <v>6.3310185185185197E-3</v>
      </c>
      <c r="J3658" s="54">
        <f t="shared" si="1357"/>
        <v>6.3310185185185197E-3</v>
      </c>
      <c r="K3658" s="50" t="s">
        <v>485</v>
      </c>
      <c r="L3658" s="50" t="s">
        <v>1433</v>
      </c>
      <c r="M3658" s="55">
        <f t="shared" si="1358"/>
        <v>6.5813528336380296</v>
      </c>
      <c r="N3658" s="50">
        <v>0</v>
      </c>
      <c r="S3658" s="151">
        <f t="shared" si="1359"/>
        <v>0</v>
      </c>
      <c r="T3658" s="151">
        <f t="shared" si="1360"/>
        <v>0</v>
      </c>
      <c r="V3658" s="393">
        <f t="shared" si="1361"/>
        <v>0</v>
      </c>
      <c r="W3658" s="393">
        <f t="shared" si="1362"/>
        <v>0</v>
      </c>
      <c r="X3658" s="53">
        <f t="shared" si="1363"/>
        <v>0.16587268518518522</v>
      </c>
      <c r="Y3658" s="53">
        <f t="shared" si="1364"/>
        <v>0.20226186518518521</v>
      </c>
      <c r="Z3658" s="53">
        <f t="shared" si="1365"/>
        <v>8.293634259259261E-2</v>
      </c>
      <c r="AA3658" s="53">
        <f t="shared" si="1366"/>
        <v>0.10113093259259261</v>
      </c>
      <c r="AB3658" s="50">
        <f t="shared" si="1367"/>
        <v>1102</v>
      </c>
      <c r="AC3658" s="50">
        <f t="shared" si="1368"/>
        <v>2018</v>
      </c>
      <c r="AD3658" s="50">
        <f t="shared" si="1369"/>
        <v>8</v>
      </c>
      <c r="AE3658" s="56">
        <f t="shared" si="1370"/>
        <v>201808</v>
      </c>
      <c r="AF3658" s="56">
        <f t="shared" si="1371"/>
        <v>34</v>
      </c>
      <c r="AG3658" s="58">
        <f t="shared" si="1372"/>
        <v>0</v>
      </c>
      <c r="AH3658" s="56">
        <f t="shared" si="1373"/>
        <v>19</v>
      </c>
      <c r="AI3658" s="53">
        <f t="shared" si="1374"/>
        <v>0.18406727518518523</v>
      </c>
      <c r="AJ3658" s="56">
        <f t="shared" si="1375"/>
        <v>0</v>
      </c>
    </row>
    <row r="3659" spans="1:36" ht="15.75" customHeight="1" x14ac:dyDescent="0.25">
      <c r="A3659" s="50">
        <v>3627</v>
      </c>
      <c r="B3659" s="51">
        <v>43331</v>
      </c>
      <c r="C3659" s="75">
        <f t="shared" si="1355"/>
        <v>43331</v>
      </c>
      <c r="D3659" s="50" t="s">
        <v>516</v>
      </c>
      <c r="E3659" s="50">
        <v>1</v>
      </c>
      <c r="F3659" s="50">
        <v>0</v>
      </c>
      <c r="G3659" s="50">
        <v>8</v>
      </c>
      <c r="H3659" s="50">
        <v>15</v>
      </c>
      <c r="I3659" s="53">
        <f t="shared" si="1356"/>
        <v>5.7291666666666671E-3</v>
      </c>
      <c r="J3659" s="54">
        <f t="shared" si="1357"/>
        <v>5.7291666666666671E-3</v>
      </c>
      <c r="K3659" s="50" t="s">
        <v>487</v>
      </c>
      <c r="L3659" s="50" t="s">
        <v>1433</v>
      </c>
      <c r="M3659" s="55">
        <f t="shared" si="1358"/>
        <v>7.2727272727272778</v>
      </c>
      <c r="N3659" s="50">
        <v>0</v>
      </c>
      <c r="S3659" s="151">
        <f t="shared" si="1359"/>
        <v>0</v>
      </c>
      <c r="T3659" s="151">
        <f t="shared" si="1360"/>
        <v>0</v>
      </c>
      <c r="V3659" s="393">
        <f t="shared" si="1361"/>
        <v>0</v>
      </c>
      <c r="W3659" s="393">
        <f t="shared" si="1362"/>
        <v>0</v>
      </c>
      <c r="X3659" s="53">
        <f t="shared" si="1363"/>
        <v>0.15010416666666668</v>
      </c>
      <c r="Y3659" s="53">
        <f t="shared" si="1364"/>
        <v>0.18649334666666667</v>
      </c>
      <c r="Z3659" s="53">
        <f t="shared" si="1365"/>
        <v>7.5052083333333339E-2</v>
      </c>
      <c r="AA3659" s="53">
        <f t="shared" si="1366"/>
        <v>9.3246673333333335E-2</v>
      </c>
      <c r="AB3659" s="50">
        <f t="shared" si="1367"/>
        <v>976</v>
      </c>
      <c r="AC3659" s="50">
        <f t="shared" si="1368"/>
        <v>2018</v>
      </c>
      <c r="AD3659" s="50">
        <f t="shared" si="1369"/>
        <v>8</v>
      </c>
      <c r="AE3659" s="56">
        <f t="shared" si="1370"/>
        <v>201808</v>
      </c>
      <c r="AF3659" s="56">
        <f t="shared" si="1371"/>
        <v>34</v>
      </c>
      <c r="AG3659" s="58">
        <f t="shared" si="1372"/>
        <v>0</v>
      </c>
      <c r="AH3659" s="56">
        <f t="shared" si="1373"/>
        <v>19</v>
      </c>
      <c r="AI3659" s="53">
        <f t="shared" si="1374"/>
        <v>0.16829875666666666</v>
      </c>
      <c r="AJ3659" s="56">
        <f t="shared" si="1375"/>
        <v>0</v>
      </c>
    </row>
    <row r="3660" spans="1:36" x14ac:dyDescent="0.25">
      <c r="A3660" s="50">
        <v>3628</v>
      </c>
      <c r="B3660" s="51">
        <v>43331</v>
      </c>
      <c r="C3660" s="75">
        <f t="shared" si="1355"/>
        <v>43331</v>
      </c>
      <c r="D3660" s="50" t="s">
        <v>713</v>
      </c>
      <c r="E3660" s="50">
        <v>1</v>
      </c>
      <c r="F3660" s="50">
        <v>0</v>
      </c>
      <c r="G3660" s="50">
        <v>12</v>
      </c>
      <c r="H3660" s="50">
        <v>57</v>
      </c>
      <c r="I3660" s="53">
        <f t="shared" si="1356"/>
        <v>8.9930555555555545E-3</v>
      </c>
      <c r="J3660" s="54">
        <f t="shared" si="1357"/>
        <v>8.9930555555555545E-3</v>
      </c>
      <c r="K3660" s="50" t="s">
        <v>2152</v>
      </c>
      <c r="L3660" s="50" t="s">
        <v>1433</v>
      </c>
      <c r="M3660" s="55">
        <f t="shared" si="1358"/>
        <v>4.6332046332046373</v>
      </c>
      <c r="N3660" s="50">
        <v>0</v>
      </c>
      <c r="S3660" s="151">
        <f t="shared" si="1359"/>
        <v>0</v>
      </c>
      <c r="T3660" s="151">
        <f t="shared" si="1360"/>
        <v>0</v>
      </c>
      <c r="V3660" s="393">
        <f t="shared" si="1361"/>
        <v>0</v>
      </c>
      <c r="W3660" s="393">
        <f t="shared" si="1362"/>
        <v>0</v>
      </c>
      <c r="X3660" s="53">
        <f t="shared" si="1363"/>
        <v>0.23561805555555551</v>
      </c>
      <c r="Y3660" s="53">
        <f t="shared" si="1364"/>
        <v>0.2720072355555555</v>
      </c>
      <c r="Z3660" s="53">
        <f t="shared" si="1365"/>
        <v>0.11780902777777776</v>
      </c>
      <c r="AA3660" s="53">
        <f t="shared" si="1366"/>
        <v>0.13600361777777775</v>
      </c>
      <c r="AB3660" s="50">
        <f t="shared" si="1367"/>
        <v>3229</v>
      </c>
      <c r="AC3660" s="50">
        <f t="shared" si="1368"/>
        <v>2018</v>
      </c>
      <c r="AD3660" s="50">
        <f t="shared" si="1369"/>
        <v>8</v>
      </c>
      <c r="AE3660" s="56">
        <f t="shared" si="1370"/>
        <v>201808</v>
      </c>
      <c r="AF3660" s="56">
        <f t="shared" si="1371"/>
        <v>34</v>
      </c>
      <c r="AG3660" s="58">
        <f t="shared" si="1372"/>
        <v>0</v>
      </c>
      <c r="AH3660" s="56">
        <f t="shared" si="1373"/>
        <v>19</v>
      </c>
      <c r="AI3660" s="53">
        <f t="shared" si="1374"/>
        <v>0.25381264555555549</v>
      </c>
      <c r="AJ3660" s="56">
        <f t="shared" si="1375"/>
        <v>0</v>
      </c>
    </row>
    <row r="3661" spans="1:36" x14ac:dyDescent="0.25">
      <c r="A3661" s="50">
        <v>3629</v>
      </c>
      <c r="B3661" s="51">
        <v>43331</v>
      </c>
      <c r="C3661" s="75">
        <f t="shared" si="1355"/>
        <v>43331</v>
      </c>
      <c r="D3661" s="50" t="s">
        <v>714</v>
      </c>
      <c r="E3661" s="50">
        <v>1</v>
      </c>
      <c r="F3661" s="50">
        <v>0</v>
      </c>
      <c r="G3661" s="50">
        <v>16</v>
      </c>
      <c r="H3661" s="50">
        <v>16</v>
      </c>
      <c r="I3661" s="53">
        <f t="shared" si="1356"/>
        <v>1.1296296296296296E-2</v>
      </c>
      <c r="J3661" s="54">
        <f t="shared" si="1357"/>
        <v>1.1296296296296296E-2</v>
      </c>
      <c r="K3661" s="50" t="s">
        <v>2152</v>
      </c>
      <c r="L3661" s="50" t="s">
        <v>1433</v>
      </c>
      <c r="M3661" s="55">
        <f t="shared" si="1358"/>
        <v>3.6885245901639374</v>
      </c>
      <c r="N3661" s="50">
        <v>0</v>
      </c>
      <c r="S3661" s="151">
        <f t="shared" si="1359"/>
        <v>0</v>
      </c>
      <c r="T3661" s="151">
        <f t="shared" si="1360"/>
        <v>0</v>
      </c>
      <c r="V3661" s="393">
        <f t="shared" si="1361"/>
        <v>0</v>
      </c>
      <c r="W3661" s="393">
        <f t="shared" si="1362"/>
        <v>0</v>
      </c>
      <c r="X3661" s="53">
        <f t="shared" si="1363"/>
        <v>0.29596296296296293</v>
      </c>
      <c r="Y3661" s="53">
        <f t="shared" si="1364"/>
        <v>0.33235214296296295</v>
      </c>
      <c r="Z3661" s="53">
        <f t="shared" si="1365"/>
        <v>0.14798148148148146</v>
      </c>
      <c r="AA3661" s="53">
        <f t="shared" si="1366"/>
        <v>0.16617607148148147</v>
      </c>
      <c r="AB3661" s="50">
        <f t="shared" si="1367"/>
        <v>3527</v>
      </c>
      <c r="AC3661" s="50">
        <f t="shared" si="1368"/>
        <v>2018</v>
      </c>
      <c r="AD3661" s="50">
        <f t="shared" si="1369"/>
        <v>8</v>
      </c>
      <c r="AE3661" s="56">
        <f t="shared" si="1370"/>
        <v>201808</v>
      </c>
      <c r="AF3661" s="56">
        <f t="shared" si="1371"/>
        <v>34</v>
      </c>
      <c r="AG3661" s="58">
        <f t="shared" si="1372"/>
        <v>0</v>
      </c>
      <c r="AH3661" s="56">
        <f t="shared" si="1373"/>
        <v>19</v>
      </c>
      <c r="AI3661" s="53">
        <f t="shared" si="1374"/>
        <v>0.31415755296296294</v>
      </c>
      <c r="AJ3661" s="56">
        <f t="shared" si="1375"/>
        <v>0</v>
      </c>
    </row>
    <row r="3662" spans="1:36" ht="15.75" customHeight="1" x14ac:dyDescent="0.25">
      <c r="A3662" s="50">
        <v>3630</v>
      </c>
      <c r="B3662" s="51">
        <v>43331</v>
      </c>
      <c r="C3662" s="75">
        <f t="shared" si="1355"/>
        <v>43331</v>
      </c>
      <c r="D3662" s="50" t="s">
        <v>715</v>
      </c>
      <c r="E3662" s="50">
        <v>1</v>
      </c>
      <c r="F3662" s="50">
        <v>0</v>
      </c>
      <c r="G3662" s="50">
        <v>14</v>
      </c>
      <c r="H3662" s="50">
        <v>30</v>
      </c>
      <c r="I3662" s="53">
        <f t="shared" si="1356"/>
        <v>1.0069444444444445E-2</v>
      </c>
      <c r="J3662" s="54">
        <f t="shared" si="1357"/>
        <v>1.0069444444444445E-2</v>
      </c>
      <c r="K3662" s="50" t="s">
        <v>2152</v>
      </c>
      <c r="L3662" s="50" t="s">
        <v>1433</v>
      </c>
      <c r="M3662" s="55">
        <f t="shared" si="1358"/>
        <v>4.1379310344827616</v>
      </c>
      <c r="N3662" s="50">
        <v>0</v>
      </c>
      <c r="S3662" s="151">
        <f t="shared" si="1359"/>
        <v>0</v>
      </c>
      <c r="T3662" s="151">
        <f t="shared" si="1360"/>
        <v>0</v>
      </c>
      <c r="V3662" s="393">
        <f t="shared" si="1361"/>
        <v>0</v>
      </c>
      <c r="W3662" s="393">
        <f t="shared" si="1362"/>
        <v>0</v>
      </c>
      <c r="X3662" s="53">
        <f t="shared" si="1363"/>
        <v>0.26381944444444444</v>
      </c>
      <c r="Y3662" s="53">
        <f t="shared" si="1364"/>
        <v>0.30020862444444446</v>
      </c>
      <c r="Z3662" s="53">
        <f t="shared" si="1365"/>
        <v>0.13190972222222222</v>
      </c>
      <c r="AA3662" s="53">
        <f t="shared" si="1366"/>
        <v>0.15010431222222223</v>
      </c>
      <c r="AB3662" s="50">
        <f t="shared" si="1367"/>
        <v>3392</v>
      </c>
      <c r="AC3662" s="50">
        <f t="shared" si="1368"/>
        <v>2018</v>
      </c>
      <c r="AD3662" s="50">
        <f t="shared" si="1369"/>
        <v>8</v>
      </c>
      <c r="AE3662" s="56">
        <f t="shared" si="1370"/>
        <v>201808</v>
      </c>
      <c r="AF3662" s="56">
        <f t="shared" si="1371"/>
        <v>34</v>
      </c>
      <c r="AG3662" s="58">
        <f t="shared" si="1372"/>
        <v>0</v>
      </c>
      <c r="AH3662" s="56">
        <f t="shared" si="1373"/>
        <v>19</v>
      </c>
      <c r="AI3662" s="53">
        <f t="shared" si="1374"/>
        <v>0.28201403444444445</v>
      </c>
      <c r="AJ3662" s="56">
        <f t="shared" si="1375"/>
        <v>0</v>
      </c>
    </row>
    <row r="3663" spans="1:36" x14ac:dyDescent="0.25">
      <c r="A3663" s="50">
        <v>3631</v>
      </c>
      <c r="B3663" s="51">
        <v>43331</v>
      </c>
      <c r="C3663" s="75">
        <f t="shared" si="1355"/>
        <v>43331</v>
      </c>
      <c r="D3663" s="50" t="s">
        <v>716</v>
      </c>
      <c r="E3663" s="50">
        <v>1</v>
      </c>
      <c r="F3663" s="50">
        <v>0</v>
      </c>
      <c r="G3663" s="50">
        <v>14</v>
      </c>
      <c r="H3663" s="50">
        <v>55</v>
      </c>
      <c r="I3663" s="53">
        <f t="shared" si="1356"/>
        <v>1.0358796296296295E-2</v>
      </c>
      <c r="J3663" s="54">
        <f t="shared" si="1357"/>
        <v>1.0358796296296295E-2</v>
      </c>
      <c r="K3663" s="50" t="s">
        <v>2152</v>
      </c>
      <c r="L3663" s="50" t="s">
        <v>1433</v>
      </c>
      <c r="M3663" s="55">
        <f t="shared" si="1358"/>
        <v>4.0223463687150876</v>
      </c>
      <c r="N3663" s="50">
        <v>0</v>
      </c>
      <c r="S3663" s="151">
        <f t="shared" si="1359"/>
        <v>0</v>
      </c>
      <c r="T3663" s="151">
        <f t="shared" si="1360"/>
        <v>0</v>
      </c>
      <c r="V3663" s="393">
        <f t="shared" si="1361"/>
        <v>0</v>
      </c>
      <c r="W3663" s="393">
        <f t="shared" si="1362"/>
        <v>0</v>
      </c>
      <c r="X3663" s="53">
        <f t="shared" si="1363"/>
        <v>0.27140046296296294</v>
      </c>
      <c r="Y3663" s="53">
        <f t="shared" si="1364"/>
        <v>0.30778964296296291</v>
      </c>
      <c r="Z3663" s="53">
        <f t="shared" si="1365"/>
        <v>0.13570023148148147</v>
      </c>
      <c r="AA3663" s="53">
        <f t="shared" si="1366"/>
        <v>0.15389482148148145</v>
      </c>
      <c r="AB3663" s="50">
        <f t="shared" si="1367"/>
        <v>3430</v>
      </c>
      <c r="AC3663" s="50">
        <f t="shared" si="1368"/>
        <v>2018</v>
      </c>
      <c r="AD3663" s="50">
        <f t="shared" si="1369"/>
        <v>8</v>
      </c>
      <c r="AE3663" s="56">
        <f t="shared" si="1370"/>
        <v>201808</v>
      </c>
      <c r="AF3663" s="56">
        <f t="shared" si="1371"/>
        <v>34</v>
      </c>
      <c r="AG3663" s="58">
        <f t="shared" si="1372"/>
        <v>0</v>
      </c>
      <c r="AH3663" s="56">
        <f t="shared" si="1373"/>
        <v>19</v>
      </c>
      <c r="AI3663" s="53">
        <f t="shared" si="1374"/>
        <v>0.28959505296296295</v>
      </c>
      <c r="AJ3663" s="56">
        <f t="shared" si="1375"/>
        <v>0</v>
      </c>
    </row>
    <row r="3664" spans="1:36" x14ac:dyDescent="0.25">
      <c r="A3664" s="50">
        <v>3632</v>
      </c>
      <c r="B3664" s="51">
        <v>43331</v>
      </c>
      <c r="C3664" s="75">
        <f t="shared" si="1355"/>
        <v>43331</v>
      </c>
      <c r="D3664" s="50" t="s">
        <v>717</v>
      </c>
      <c r="E3664" s="50">
        <v>1</v>
      </c>
      <c r="F3664" s="50">
        <v>0</v>
      </c>
      <c r="G3664" s="50">
        <v>15</v>
      </c>
      <c r="H3664" s="50">
        <v>53</v>
      </c>
      <c r="I3664" s="53">
        <f t="shared" si="1356"/>
        <v>1.1030092592592591E-2</v>
      </c>
      <c r="J3664" s="54">
        <f t="shared" si="1357"/>
        <v>1.1030092592592591E-2</v>
      </c>
      <c r="K3664" s="50" t="s">
        <v>2152</v>
      </c>
      <c r="L3664" s="50" t="s">
        <v>1433</v>
      </c>
      <c r="M3664" s="55">
        <f t="shared" si="1358"/>
        <v>3.7775445960125951</v>
      </c>
      <c r="N3664" s="50">
        <v>0</v>
      </c>
      <c r="S3664" s="151">
        <f t="shared" si="1359"/>
        <v>0</v>
      </c>
      <c r="T3664" s="151">
        <f t="shared" si="1360"/>
        <v>0</v>
      </c>
      <c r="V3664" s="393">
        <f t="shared" si="1361"/>
        <v>0</v>
      </c>
      <c r="W3664" s="393">
        <f t="shared" si="1362"/>
        <v>0</v>
      </c>
      <c r="X3664" s="53">
        <f t="shared" si="1363"/>
        <v>0.28898842592592588</v>
      </c>
      <c r="Y3664" s="53">
        <f t="shared" si="1364"/>
        <v>0.32537760592592591</v>
      </c>
      <c r="Z3664" s="53">
        <f t="shared" si="1365"/>
        <v>0.14449421296296294</v>
      </c>
      <c r="AA3664" s="53">
        <f t="shared" si="1366"/>
        <v>0.16268880296296295</v>
      </c>
      <c r="AB3664" s="50">
        <f t="shared" si="1367"/>
        <v>3508</v>
      </c>
      <c r="AC3664" s="50">
        <f t="shared" si="1368"/>
        <v>2018</v>
      </c>
      <c r="AD3664" s="50">
        <f t="shared" si="1369"/>
        <v>8</v>
      </c>
      <c r="AE3664" s="56">
        <f t="shared" si="1370"/>
        <v>201808</v>
      </c>
      <c r="AF3664" s="56">
        <f t="shared" si="1371"/>
        <v>34</v>
      </c>
      <c r="AG3664" s="58">
        <f t="shared" si="1372"/>
        <v>0</v>
      </c>
      <c r="AH3664" s="56">
        <f t="shared" si="1373"/>
        <v>19</v>
      </c>
      <c r="AI3664" s="53">
        <f t="shared" si="1374"/>
        <v>0.3071830159259259</v>
      </c>
      <c r="AJ3664" s="56">
        <f t="shared" si="1375"/>
        <v>0</v>
      </c>
    </row>
    <row r="3665" spans="1:36" ht="15.75" customHeight="1" x14ac:dyDescent="0.25">
      <c r="A3665" s="50">
        <v>3633</v>
      </c>
      <c r="B3665" s="51">
        <v>43331</v>
      </c>
      <c r="C3665" s="75">
        <f t="shared" si="1355"/>
        <v>43331</v>
      </c>
      <c r="D3665" s="50" t="s">
        <v>718</v>
      </c>
      <c r="E3665" s="50">
        <v>1</v>
      </c>
      <c r="F3665" s="50">
        <v>0</v>
      </c>
      <c r="G3665" s="50">
        <v>14</v>
      </c>
      <c r="H3665" s="50">
        <v>20</v>
      </c>
      <c r="I3665" s="53">
        <f t="shared" si="1356"/>
        <v>9.9537037037037042E-3</v>
      </c>
      <c r="J3665" s="54">
        <f t="shared" si="1357"/>
        <v>9.9537037037037042E-3</v>
      </c>
      <c r="K3665" s="50" t="s">
        <v>2152</v>
      </c>
      <c r="L3665" s="50" t="s">
        <v>1433</v>
      </c>
      <c r="M3665" s="55">
        <f t="shared" si="1358"/>
        <v>4.18604651162791</v>
      </c>
      <c r="N3665" s="50">
        <v>0</v>
      </c>
      <c r="S3665" s="151">
        <f t="shared" si="1359"/>
        <v>0</v>
      </c>
      <c r="T3665" s="151">
        <f t="shared" si="1360"/>
        <v>0</v>
      </c>
      <c r="V3665" s="393">
        <f t="shared" si="1361"/>
        <v>0</v>
      </c>
      <c r="W3665" s="393">
        <f t="shared" si="1362"/>
        <v>0</v>
      </c>
      <c r="X3665" s="53">
        <f t="shared" si="1363"/>
        <v>0.26078703703703704</v>
      </c>
      <c r="Y3665" s="53">
        <f t="shared" si="1364"/>
        <v>0.29717621703703706</v>
      </c>
      <c r="Z3665" s="53">
        <f t="shared" si="1365"/>
        <v>0.13039351851851852</v>
      </c>
      <c r="AA3665" s="53">
        <f t="shared" si="1366"/>
        <v>0.14858810851851853</v>
      </c>
      <c r="AB3665" s="50">
        <f t="shared" si="1367"/>
        <v>3379</v>
      </c>
      <c r="AC3665" s="50">
        <f t="shared" si="1368"/>
        <v>2018</v>
      </c>
      <c r="AD3665" s="50">
        <f t="shared" si="1369"/>
        <v>8</v>
      </c>
      <c r="AE3665" s="56">
        <f t="shared" si="1370"/>
        <v>201808</v>
      </c>
      <c r="AF3665" s="56">
        <f t="shared" si="1371"/>
        <v>34</v>
      </c>
      <c r="AG3665" s="58">
        <f t="shared" si="1372"/>
        <v>0</v>
      </c>
      <c r="AH3665" s="56">
        <f t="shared" si="1373"/>
        <v>19</v>
      </c>
      <c r="AI3665" s="53">
        <f t="shared" si="1374"/>
        <v>0.27898162703703705</v>
      </c>
      <c r="AJ3665" s="56">
        <f t="shared" si="1375"/>
        <v>0</v>
      </c>
    </row>
    <row r="3666" spans="1:36" ht="15.75" customHeight="1" x14ac:dyDescent="0.25">
      <c r="A3666" s="50">
        <v>3634</v>
      </c>
      <c r="B3666" s="51">
        <v>43331</v>
      </c>
      <c r="C3666" s="75">
        <f t="shared" si="1355"/>
        <v>43331</v>
      </c>
      <c r="D3666" s="50" t="s">
        <v>719</v>
      </c>
      <c r="E3666" s="50">
        <v>1</v>
      </c>
      <c r="F3666" s="50">
        <v>0</v>
      </c>
      <c r="G3666" s="50">
        <v>15</v>
      </c>
      <c r="H3666" s="50">
        <v>4</v>
      </c>
      <c r="I3666" s="53">
        <f t="shared" si="1356"/>
        <v>1.0462962962962964E-2</v>
      </c>
      <c r="J3666" s="54">
        <f t="shared" si="1357"/>
        <v>1.0462962962962964E-2</v>
      </c>
      <c r="K3666" s="50" t="s">
        <v>2152</v>
      </c>
      <c r="L3666" s="50" t="s">
        <v>1433</v>
      </c>
      <c r="M3666" s="55">
        <f t="shared" si="1358"/>
        <v>3.9823008849557548</v>
      </c>
      <c r="N3666" s="50">
        <v>0</v>
      </c>
      <c r="S3666" s="151">
        <f t="shared" si="1359"/>
        <v>0</v>
      </c>
      <c r="T3666" s="151">
        <f t="shared" si="1360"/>
        <v>0</v>
      </c>
      <c r="V3666" s="393">
        <f t="shared" si="1361"/>
        <v>0</v>
      </c>
      <c r="W3666" s="393">
        <f t="shared" si="1362"/>
        <v>0</v>
      </c>
      <c r="X3666" s="53">
        <f t="shared" si="1363"/>
        <v>0.27412962962962967</v>
      </c>
      <c r="Y3666" s="53">
        <f t="shared" si="1364"/>
        <v>0.31051880962962963</v>
      </c>
      <c r="Z3666" s="53">
        <f t="shared" si="1365"/>
        <v>0.13706481481481483</v>
      </c>
      <c r="AA3666" s="53">
        <f t="shared" si="1366"/>
        <v>0.15525940481481482</v>
      </c>
      <c r="AB3666" s="50">
        <f t="shared" si="1367"/>
        <v>3445</v>
      </c>
      <c r="AC3666" s="50">
        <f t="shared" si="1368"/>
        <v>2018</v>
      </c>
      <c r="AD3666" s="50">
        <f t="shared" si="1369"/>
        <v>8</v>
      </c>
      <c r="AE3666" s="56">
        <f t="shared" si="1370"/>
        <v>201808</v>
      </c>
      <c r="AF3666" s="56">
        <f t="shared" si="1371"/>
        <v>34</v>
      </c>
      <c r="AG3666" s="58">
        <f t="shared" si="1372"/>
        <v>0</v>
      </c>
      <c r="AH3666" s="56">
        <f t="shared" si="1373"/>
        <v>19</v>
      </c>
      <c r="AI3666" s="53">
        <f t="shared" si="1374"/>
        <v>0.29232421962962962</v>
      </c>
      <c r="AJ3666" s="56">
        <f t="shared" si="1375"/>
        <v>0</v>
      </c>
    </row>
    <row r="3667" spans="1:36" ht="15.75" customHeight="1" x14ac:dyDescent="0.25">
      <c r="A3667" s="50">
        <v>3635</v>
      </c>
      <c r="B3667" s="51">
        <v>43331</v>
      </c>
      <c r="C3667" s="75">
        <f t="shared" si="1355"/>
        <v>43331</v>
      </c>
      <c r="D3667" s="50" t="s">
        <v>720</v>
      </c>
      <c r="E3667" s="50">
        <v>1</v>
      </c>
      <c r="F3667" s="50">
        <v>0</v>
      </c>
      <c r="G3667" s="50">
        <v>14</v>
      </c>
      <c r="H3667" s="50">
        <v>39</v>
      </c>
      <c r="I3667" s="53">
        <f t="shared" si="1356"/>
        <v>1.0173611111111111E-2</v>
      </c>
      <c r="J3667" s="54">
        <f t="shared" si="1357"/>
        <v>1.0173611111111111E-2</v>
      </c>
      <c r="K3667" s="50" t="s">
        <v>2152</v>
      </c>
      <c r="L3667" s="50" t="s">
        <v>1433</v>
      </c>
      <c r="M3667" s="55">
        <f t="shared" si="1358"/>
        <v>4.0955631399317438</v>
      </c>
      <c r="N3667" s="50">
        <v>0</v>
      </c>
      <c r="S3667" s="151">
        <f t="shared" si="1359"/>
        <v>0</v>
      </c>
      <c r="T3667" s="151">
        <f t="shared" si="1360"/>
        <v>0</v>
      </c>
      <c r="V3667" s="393">
        <f t="shared" si="1361"/>
        <v>0</v>
      </c>
      <c r="W3667" s="393">
        <f t="shared" si="1362"/>
        <v>0</v>
      </c>
      <c r="X3667" s="53">
        <f t="shared" si="1363"/>
        <v>0.26654861111111111</v>
      </c>
      <c r="Y3667" s="53">
        <f t="shared" si="1364"/>
        <v>0.30293779111111108</v>
      </c>
      <c r="Z3667" s="53">
        <f t="shared" si="1365"/>
        <v>0.13327430555555556</v>
      </c>
      <c r="AA3667" s="53">
        <f t="shared" si="1366"/>
        <v>0.15146889555555554</v>
      </c>
      <c r="AB3667" s="50">
        <f t="shared" si="1367"/>
        <v>3407</v>
      </c>
      <c r="AC3667" s="50">
        <f t="shared" si="1368"/>
        <v>2018</v>
      </c>
      <c r="AD3667" s="50">
        <f t="shared" si="1369"/>
        <v>8</v>
      </c>
      <c r="AE3667" s="56">
        <f t="shared" si="1370"/>
        <v>201808</v>
      </c>
      <c r="AF3667" s="56">
        <f t="shared" si="1371"/>
        <v>34</v>
      </c>
      <c r="AG3667" s="58">
        <f t="shared" si="1372"/>
        <v>0</v>
      </c>
      <c r="AH3667" s="56">
        <f t="shared" si="1373"/>
        <v>19</v>
      </c>
      <c r="AI3667" s="53">
        <f t="shared" si="1374"/>
        <v>0.28474320111111107</v>
      </c>
      <c r="AJ3667" s="56">
        <f t="shared" si="1375"/>
        <v>0</v>
      </c>
    </row>
    <row r="3668" spans="1:36" x14ac:dyDescent="0.25">
      <c r="A3668" s="50">
        <v>3636</v>
      </c>
      <c r="B3668" s="51">
        <v>43331</v>
      </c>
      <c r="C3668" s="75">
        <f t="shared" si="1355"/>
        <v>43331</v>
      </c>
      <c r="D3668" s="50" t="s">
        <v>721</v>
      </c>
      <c r="E3668" s="50">
        <v>1</v>
      </c>
      <c r="F3668" s="50">
        <v>0</v>
      </c>
      <c r="G3668" s="50">
        <v>14</v>
      </c>
      <c r="H3668" s="50">
        <v>55</v>
      </c>
      <c r="I3668" s="53">
        <f t="shared" si="1356"/>
        <v>1.0358796296296295E-2</v>
      </c>
      <c r="J3668" s="54">
        <f t="shared" si="1357"/>
        <v>1.0358796296296295E-2</v>
      </c>
      <c r="K3668" s="50" t="s">
        <v>2152</v>
      </c>
      <c r="L3668" s="50" t="s">
        <v>1433</v>
      </c>
      <c r="M3668" s="55">
        <f t="shared" si="1358"/>
        <v>4.0223463687150876</v>
      </c>
      <c r="N3668" s="50">
        <v>0</v>
      </c>
      <c r="S3668" s="151">
        <f t="shared" si="1359"/>
        <v>0</v>
      </c>
      <c r="T3668" s="151">
        <f t="shared" si="1360"/>
        <v>0</v>
      </c>
      <c r="V3668" s="393">
        <f t="shared" si="1361"/>
        <v>0</v>
      </c>
      <c r="W3668" s="393">
        <f t="shared" si="1362"/>
        <v>0</v>
      </c>
      <c r="X3668" s="53">
        <f t="shared" si="1363"/>
        <v>0.27140046296296294</v>
      </c>
      <c r="Y3668" s="53">
        <f t="shared" si="1364"/>
        <v>0.30778964296296291</v>
      </c>
      <c r="Z3668" s="53">
        <f t="shared" si="1365"/>
        <v>0.13570023148148147</v>
      </c>
      <c r="AA3668" s="53">
        <f t="shared" si="1366"/>
        <v>0.15389482148148145</v>
      </c>
      <c r="AB3668" s="50">
        <f t="shared" si="1367"/>
        <v>3430</v>
      </c>
      <c r="AC3668" s="50">
        <f t="shared" si="1368"/>
        <v>2018</v>
      </c>
      <c r="AD3668" s="50">
        <f t="shared" si="1369"/>
        <v>8</v>
      </c>
      <c r="AE3668" s="56">
        <f t="shared" si="1370"/>
        <v>201808</v>
      </c>
      <c r="AF3668" s="56">
        <f t="shared" si="1371"/>
        <v>34</v>
      </c>
      <c r="AG3668" s="58">
        <f t="shared" si="1372"/>
        <v>0</v>
      </c>
      <c r="AH3668" s="56">
        <f t="shared" si="1373"/>
        <v>19</v>
      </c>
      <c r="AI3668" s="53">
        <f t="shared" si="1374"/>
        <v>0.28959505296296295</v>
      </c>
      <c r="AJ3668" s="56">
        <f t="shared" si="1375"/>
        <v>0</v>
      </c>
    </row>
    <row r="3669" spans="1:36" x14ac:dyDescent="0.25">
      <c r="A3669" s="50">
        <v>3637</v>
      </c>
      <c r="B3669" s="51">
        <v>43331</v>
      </c>
      <c r="C3669" s="75">
        <f t="shared" si="1355"/>
        <v>43331</v>
      </c>
      <c r="D3669" s="50" t="s">
        <v>707</v>
      </c>
      <c r="E3669" s="50">
        <v>1</v>
      </c>
      <c r="F3669" s="50">
        <v>0</v>
      </c>
      <c r="G3669" s="50">
        <v>14</v>
      </c>
      <c r="H3669" s="50">
        <v>17</v>
      </c>
      <c r="I3669" s="53">
        <f t="shared" si="1356"/>
        <v>9.9189814814814817E-3</v>
      </c>
      <c r="J3669" s="54">
        <f t="shared" si="1357"/>
        <v>9.9189814814814817E-3</v>
      </c>
      <c r="K3669" s="50" t="s">
        <v>2152</v>
      </c>
      <c r="L3669" s="50" t="s">
        <v>1433</v>
      </c>
      <c r="M3669" s="55">
        <f t="shared" si="1358"/>
        <v>4.2007001166861171</v>
      </c>
      <c r="N3669" s="50">
        <v>0</v>
      </c>
      <c r="S3669" s="151">
        <f t="shared" si="1359"/>
        <v>0</v>
      </c>
      <c r="T3669" s="151">
        <f t="shared" si="1360"/>
        <v>0</v>
      </c>
      <c r="V3669" s="393">
        <f t="shared" si="1361"/>
        <v>0</v>
      </c>
      <c r="W3669" s="393">
        <f t="shared" si="1362"/>
        <v>0</v>
      </c>
      <c r="X3669" s="53">
        <f t="shared" si="1363"/>
        <v>0.2598773148148148</v>
      </c>
      <c r="Y3669" s="53">
        <f t="shared" si="1364"/>
        <v>0.29626649481481482</v>
      </c>
      <c r="Z3669" s="53">
        <f t="shared" si="1365"/>
        <v>0.1299386574074074</v>
      </c>
      <c r="AA3669" s="53">
        <f t="shared" si="1366"/>
        <v>0.14813324740740741</v>
      </c>
      <c r="AB3669" s="50">
        <f t="shared" si="1367"/>
        <v>3375</v>
      </c>
      <c r="AC3669" s="50">
        <f t="shared" si="1368"/>
        <v>2018</v>
      </c>
      <c r="AD3669" s="50">
        <f t="shared" si="1369"/>
        <v>8</v>
      </c>
      <c r="AE3669" s="56">
        <f t="shared" si="1370"/>
        <v>201808</v>
      </c>
      <c r="AF3669" s="56">
        <f t="shared" si="1371"/>
        <v>34</v>
      </c>
      <c r="AG3669" s="58">
        <f t="shared" si="1372"/>
        <v>0</v>
      </c>
      <c r="AH3669" s="56">
        <f t="shared" si="1373"/>
        <v>19</v>
      </c>
      <c r="AI3669" s="53">
        <f t="shared" si="1374"/>
        <v>0.27807190481481481</v>
      </c>
      <c r="AJ3669" s="56">
        <f t="shared" si="1375"/>
        <v>0</v>
      </c>
    </row>
    <row r="3670" spans="1:36" ht="15.75" customHeight="1" x14ac:dyDescent="0.25">
      <c r="A3670" s="50">
        <v>3638</v>
      </c>
      <c r="B3670" s="51">
        <v>43331</v>
      </c>
      <c r="C3670" s="75">
        <f t="shared" si="1355"/>
        <v>43331</v>
      </c>
      <c r="D3670" s="50" t="s">
        <v>708</v>
      </c>
      <c r="E3670" s="50">
        <v>1</v>
      </c>
      <c r="F3670" s="50">
        <v>0</v>
      </c>
      <c r="G3670" s="50">
        <v>15</v>
      </c>
      <c r="H3670" s="50">
        <v>3</v>
      </c>
      <c r="I3670" s="53">
        <f t="shared" si="1356"/>
        <v>1.045138888888889E-2</v>
      </c>
      <c r="J3670" s="54">
        <f t="shared" si="1357"/>
        <v>1.045138888888889E-2</v>
      </c>
      <c r="K3670" s="50" t="s">
        <v>2152</v>
      </c>
      <c r="L3670" s="50" t="s">
        <v>1433</v>
      </c>
      <c r="M3670" s="55">
        <f t="shared" si="1358"/>
        <v>3.9867109634551521</v>
      </c>
      <c r="N3670" s="50">
        <v>0</v>
      </c>
      <c r="S3670" s="151">
        <f t="shared" si="1359"/>
        <v>0</v>
      </c>
      <c r="T3670" s="151">
        <f t="shared" si="1360"/>
        <v>0</v>
      </c>
      <c r="V3670" s="393">
        <f t="shared" si="1361"/>
        <v>0</v>
      </c>
      <c r="W3670" s="393">
        <f t="shared" si="1362"/>
        <v>0</v>
      </c>
      <c r="X3670" s="53">
        <f t="shared" si="1363"/>
        <v>0.27382638888888894</v>
      </c>
      <c r="Y3670" s="53">
        <f t="shared" si="1364"/>
        <v>0.3102155688888889</v>
      </c>
      <c r="Z3670" s="53">
        <f t="shared" si="1365"/>
        <v>0.13691319444444447</v>
      </c>
      <c r="AA3670" s="53">
        <f t="shared" si="1366"/>
        <v>0.15510778444444445</v>
      </c>
      <c r="AB3670" s="50">
        <f t="shared" si="1367"/>
        <v>3443</v>
      </c>
      <c r="AC3670" s="50">
        <f t="shared" si="1368"/>
        <v>2018</v>
      </c>
      <c r="AD3670" s="50">
        <f t="shared" si="1369"/>
        <v>8</v>
      </c>
      <c r="AE3670" s="56">
        <f t="shared" si="1370"/>
        <v>201808</v>
      </c>
      <c r="AF3670" s="56">
        <f t="shared" si="1371"/>
        <v>34</v>
      </c>
      <c r="AG3670" s="58">
        <f t="shared" si="1372"/>
        <v>0</v>
      </c>
      <c r="AH3670" s="56">
        <f t="shared" si="1373"/>
        <v>19</v>
      </c>
      <c r="AI3670" s="53">
        <f t="shared" si="1374"/>
        <v>0.29202097888888889</v>
      </c>
      <c r="AJ3670" s="56">
        <f t="shared" si="1375"/>
        <v>0</v>
      </c>
    </row>
    <row r="3671" spans="1:36" x14ac:dyDescent="0.25">
      <c r="A3671" s="50">
        <v>3628</v>
      </c>
      <c r="B3671" s="51">
        <v>43331</v>
      </c>
      <c r="C3671" s="75">
        <f t="shared" ref="C3671:C3692" si="1376">B3671</f>
        <v>43331</v>
      </c>
      <c r="D3671" s="50" t="s">
        <v>709</v>
      </c>
      <c r="E3671" s="50">
        <v>1</v>
      </c>
      <c r="F3671" s="50">
        <v>0</v>
      </c>
      <c r="G3671" s="50">
        <v>14</v>
      </c>
      <c r="H3671" s="50">
        <v>57</v>
      </c>
      <c r="I3671" s="53">
        <f t="shared" ref="I3671:I3692" si="1377">IF(E3671&gt;0,TIME(F3671,G3671,H3671),"")</f>
        <v>1.0381944444444444E-2</v>
      </c>
      <c r="J3671" s="54">
        <f t="shared" ref="J3671:J3692" si="1378">IF(E3671&gt;0,TIME(F3671,G3671,H3671)/E3671,"")</f>
        <v>1.0381944444444444E-2</v>
      </c>
      <c r="K3671" s="50" t="s">
        <v>2152</v>
      </c>
      <c r="L3671" s="50" t="s">
        <v>1433</v>
      </c>
      <c r="M3671" s="55">
        <f t="shared" ref="M3671:M3692" si="1379">IF(D3671&gt;0,0.0416666666666667/J3671,"")</f>
        <v>4.0133779264214082</v>
      </c>
      <c r="N3671" s="50">
        <v>0</v>
      </c>
      <c r="S3671" s="151">
        <f t="shared" ref="S3671:S3692" si="1380">IF("1-Swim"=D3671,J3671*2.4,IF("2-Bike"=D3671,J3671*112,IF("3-Run"=D3671,J3671*26.2,0)))</f>
        <v>0</v>
      </c>
      <c r="T3671" s="151">
        <f t="shared" ref="T3671:T3692" si="1381">S3671/2</f>
        <v>0</v>
      </c>
      <c r="V3671" s="393">
        <f t="shared" ref="V3671:V3692" si="1382">U3671*0.000568182</f>
        <v>0</v>
      </c>
      <c r="W3671" s="393">
        <f t="shared" ref="W3671:W3692" si="1383">U3671*0.0006213713910761</f>
        <v>0</v>
      </c>
      <c r="X3671" s="53">
        <f t="shared" ref="X3671:X3692" si="1384">J3671*26.2</f>
        <v>0.2720069444444444</v>
      </c>
      <c r="Y3671" s="53">
        <f t="shared" ref="Y3671:Y3692" si="1385">(J3671+0.0013889)*26.2</f>
        <v>0.30839612444444442</v>
      </c>
      <c r="Z3671" s="53">
        <f t="shared" ref="Z3671:Z3692" si="1386">X3671/2</f>
        <v>0.1360034722222222</v>
      </c>
      <c r="AA3671" s="53">
        <f t="shared" ref="AA3671:AA3692" si="1387">Y3671/2</f>
        <v>0.15419806222222221</v>
      </c>
      <c r="AB3671" s="50">
        <f t="shared" ref="AB3671:AB3692" si="1388">RANK(J3671,J:J,1)</f>
        <v>3433</v>
      </c>
      <c r="AC3671" s="50">
        <f t="shared" ref="AC3671:AC3692" si="1389">YEAR(B3671)</f>
        <v>2018</v>
      </c>
      <c r="AD3671" s="50">
        <f t="shared" ref="AD3671:AD3692" si="1390">MONTH(B3671)</f>
        <v>8</v>
      </c>
      <c r="AE3671" s="56">
        <f t="shared" ref="AE3671:AE3692" si="1391">AC3671*100+AD3671</f>
        <v>201808</v>
      </c>
      <c r="AF3671" s="56">
        <f t="shared" ref="AF3671:AF3692" si="1392">WEEKNUM(B3671,1)</f>
        <v>34</v>
      </c>
      <c r="AG3671" s="58">
        <f t="shared" ref="AG3671:AG3692" si="1393">IF(ISBLANK(B3671)," ",MAX(B3671-B3670-1,0))</f>
        <v>0</v>
      </c>
      <c r="AH3671" s="56">
        <f t="shared" ref="AH3671:AH3692" si="1394">DAY(B3671)</f>
        <v>19</v>
      </c>
      <c r="AI3671" s="53">
        <f t="shared" ref="AI3671:AI3692" si="1395">Z3671+AA3671</f>
        <v>0.29020153444444441</v>
      </c>
      <c r="AJ3671" s="56">
        <f t="shared" ref="AJ3671:AJ3692" si="1396">IF("1-Swim"=D3671,E3671*46.7,IF("2-Bike"=D3671,E3671,IF("3-Run"=D3671,E3671*4.27,0)))</f>
        <v>0</v>
      </c>
    </row>
    <row r="3672" spans="1:36" x14ac:dyDescent="0.25">
      <c r="A3672" s="50">
        <v>3629</v>
      </c>
      <c r="B3672" s="51">
        <v>43331</v>
      </c>
      <c r="C3672" s="75">
        <f t="shared" si="1376"/>
        <v>43331</v>
      </c>
      <c r="D3672" s="50" t="s">
        <v>710</v>
      </c>
      <c r="E3672" s="50">
        <v>1</v>
      </c>
      <c r="F3672" s="50">
        <v>0</v>
      </c>
      <c r="G3672" s="50">
        <v>14</v>
      </c>
      <c r="H3672" s="50">
        <v>30</v>
      </c>
      <c r="I3672" s="53">
        <f t="shared" si="1377"/>
        <v>1.0069444444444445E-2</v>
      </c>
      <c r="J3672" s="54">
        <f t="shared" si="1378"/>
        <v>1.0069444444444445E-2</v>
      </c>
      <c r="K3672" s="50" t="s">
        <v>2152</v>
      </c>
      <c r="L3672" s="50" t="s">
        <v>1433</v>
      </c>
      <c r="M3672" s="55">
        <f t="shared" si="1379"/>
        <v>4.1379310344827616</v>
      </c>
      <c r="N3672" s="50">
        <v>0</v>
      </c>
      <c r="S3672" s="151">
        <f t="shared" si="1380"/>
        <v>0</v>
      </c>
      <c r="T3672" s="151">
        <f t="shared" si="1381"/>
        <v>0</v>
      </c>
      <c r="V3672" s="393">
        <f t="shared" si="1382"/>
        <v>0</v>
      </c>
      <c r="W3672" s="393">
        <f t="shared" si="1383"/>
        <v>0</v>
      </c>
      <c r="X3672" s="53">
        <f t="shared" si="1384"/>
        <v>0.26381944444444444</v>
      </c>
      <c r="Y3672" s="53">
        <f t="shared" si="1385"/>
        <v>0.30020862444444446</v>
      </c>
      <c r="Z3672" s="53">
        <f t="shared" si="1386"/>
        <v>0.13190972222222222</v>
      </c>
      <c r="AA3672" s="53">
        <f t="shared" si="1387"/>
        <v>0.15010431222222223</v>
      </c>
      <c r="AB3672" s="50">
        <f t="shared" si="1388"/>
        <v>3392</v>
      </c>
      <c r="AC3672" s="50">
        <f t="shared" si="1389"/>
        <v>2018</v>
      </c>
      <c r="AD3672" s="50">
        <f t="shared" si="1390"/>
        <v>8</v>
      </c>
      <c r="AE3672" s="56">
        <f t="shared" si="1391"/>
        <v>201808</v>
      </c>
      <c r="AF3672" s="56">
        <f t="shared" si="1392"/>
        <v>34</v>
      </c>
      <c r="AG3672" s="58">
        <f t="shared" si="1393"/>
        <v>0</v>
      </c>
      <c r="AH3672" s="56">
        <f t="shared" si="1394"/>
        <v>19</v>
      </c>
      <c r="AI3672" s="53">
        <f t="shared" si="1395"/>
        <v>0.28201403444444445</v>
      </c>
      <c r="AJ3672" s="56">
        <f t="shared" si="1396"/>
        <v>0</v>
      </c>
    </row>
    <row r="3673" spans="1:36" ht="15.75" customHeight="1" x14ac:dyDescent="0.25">
      <c r="A3673" s="50">
        <v>3630</v>
      </c>
      <c r="B3673" s="51">
        <v>43331</v>
      </c>
      <c r="C3673" s="75">
        <f t="shared" si="1376"/>
        <v>43331</v>
      </c>
      <c r="D3673" s="50" t="s">
        <v>711</v>
      </c>
      <c r="E3673" s="50">
        <v>1</v>
      </c>
      <c r="F3673" s="50">
        <v>0</v>
      </c>
      <c r="G3673" s="50">
        <v>15</v>
      </c>
      <c r="H3673" s="50">
        <v>5</v>
      </c>
      <c r="I3673" s="53">
        <f t="shared" si="1377"/>
        <v>1.0474537037037037E-2</v>
      </c>
      <c r="J3673" s="54">
        <f t="shared" si="1378"/>
        <v>1.0474537037037037E-2</v>
      </c>
      <c r="K3673" s="50" t="s">
        <v>2152</v>
      </c>
      <c r="L3673" s="50" t="s">
        <v>1433</v>
      </c>
      <c r="M3673" s="55">
        <f t="shared" si="1379"/>
        <v>3.977900552486191</v>
      </c>
      <c r="N3673" s="50">
        <v>0</v>
      </c>
      <c r="S3673" s="151">
        <f t="shared" si="1380"/>
        <v>0</v>
      </c>
      <c r="T3673" s="151">
        <f t="shared" si="1381"/>
        <v>0</v>
      </c>
      <c r="V3673" s="393">
        <f t="shared" si="1382"/>
        <v>0</v>
      </c>
      <c r="W3673" s="393">
        <f t="shared" si="1383"/>
        <v>0</v>
      </c>
      <c r="X3673" s="53">
        <f t="shared" si="1384"/>
        <v>0.2744328703703704</v>
      </c>
      <c r="Y3673" s="53">
        <f t="shared" si="1385"/>
        <v>0.31082205037037036</v>
      </c>
      <c r="Z3673" s="53">
        <f t="shared" si="1386"/>
        <v>0.1372164351851852</v>
      </c>
      <c r="AA3673" s="53">
        <f t="shared" si="1387"/>
        <v>0.15541102518518518</v>
      </c>
      <c r="AB3673" s="50">
        <f t="shared" si="1388"/>
        <v>3446</v>
      </c>
      <c r="AC3673" s="50">
        <f t="shared" si="1389"/>
        <v>2018</v>
      </c>
      <c r="AD3673" s="50">
        <f t="shared" si="1390"/>
        <v>8</v>
      </c>
      <c r="AE3673" s="56">
        <f t="shared" si="1391"/>
        <v>201808</v>
      </c>
      <c r="AF3673" s="56">
        <f t="shared" si="1392"/>
        <v>34</v>
      </c>
      <c r="AG3673" s="58">
        <f t="shared" si="1393"/>
        <v>0</v>
      </c>
      <c r="AH3673" s="56">
        <f t="shared" si="1394"/>
        <v>19</v>
      </c>
      <c r="AI3673" s="53">
        <f t="shared" si="1395"/>
        <v>0.29262746037037035</v>
      </c>
      <c r="AJ3673" s="56">
        <f t="shared" si="1396"/>
        <v>0</v>
      </c>
    </row>
    <row r="3674" spans="1:36" x14ac:dyDescent="0.25">
      <c r="A3674" s="50">
        <v>3631</v>
      </c>
      <c r="B3674" s="51">
        <v>43331</v>
      </c>
      <c r="C3674" s="75">
        <f t="shared" si="1376"/>
        <v>43331</v>
      </c>
      <c r="D3674" s="50" t="s">
        <v>712</v>
      </c>
      <c r="E3674" s="50">
        <v>1</v>
      </c>
      <c r="F3674" s="50">
        <v>0</v>
      </c>
      <c r="G3674" s="50">
        <v>16</v>
      </c>
      <c r="H3674" s="50">
        <v>17</v>
      </c>
      <c r="I3674" s="53">
        <f t="shared" si="1377"/>
        <v>1.1307870370370371E-2</v>
      </c>
      <c r="J3674" s="54">
        <f t="shared" si="1378"/>
        <v>1.1307870370370371E-2</v>
      </c>
      <c r="K3674" s="50" t="s">
        <v>2152</v>
      </c>
      <c r="L3674" s="50" t="s">
        <v>1433</v>
      </c>
      <c r="M3674" s="55">
        <f t="shared" si="1379"/>
        <v>3.6847492323439126</v>
      </c>
      <c r="N3674" s="50">
        <v>0</v>
      </c>
      <c r="S3674" s="151">
        <f t="shared" si="1380"/>
        <v>0</v>
      </c>
      <c r="T3674" s="151">
        <f t="shared" si="1381"/>
        <v>0</v>
      </c>
      <c r="V3674" s="393">
        <f t="shared" si="1382"/>
        <v>0</v>
      </c>
      <c r="W3674" s="393">
        <f t="shared" si="1383"/>
        <v>0</v>
      </c>
      <c r="X3674" s="53">
        <f t="shared" si="1384"/>
        <v>0.29626620370370371</v>
      </c>
      <c r="Y3674" s="53">
        <f t="shared" si="1385"/>
        <v>0.33265538370370373</v>
      </c>
      <c r="Z3674" s="53">
        <f t="shared" si="1386"/>
        <v>0.14813310185185186</v>
      </c>
      <c r="AA3674" s="53">
        <f t="shared" si="1387"/>
        <v>0.16632769185185187</v>
      </c>
      <c r="AB3674" s="50">
        <f t="shared" si="1388"/>
        <v>3529</v>
      </c>
      <c r="AC3674" s="50">
        <f t="shared" si="1389"/>
        <v>2018</v>
      </c>
      <c r="AD3674" s="50">
        <f t="shared" si="1390"/>
        <v>8</v>
      </c>
      <c r="AE3674" s="56">
        <f t="shared" si="1391"/>
        <v>201808</v>
      </c>
      <c r="AF3674" s="56">
        <f t="shared" si="1392"/>
        <v>34</v>
      </c>
      <c r="AG3674" s="58">
        <f t="shared" si="1393"/>
        <v>0</v>
      </c>
      <c r="AH3674" s="56">
        <f t="shared" si="1394"/>
        <v>19</v>
      </c>
      <c r="AI3674" s="53">
        <f t="shared" si="1395"/>
        <v>0.31446079370370372</v>
      </c>
      <c r="AJ3674" s="56">
        <f t="shared" si="1396"/>
        <v>0</v>
      </c>
    </row>
    <row r="3675" spans="1:36" x14ac:dyDescent="0.25">
      <c r="A3675" s="50">
        <v>3632</v>
      </c>
      <c r="B3675" s="51">
        <v>43331</v>
      </c>
      <c r="C3675" s="75">
        <f t="shared" si="1376"/>
        <v>43331</v>
      </c>
      <c r="D3675" s="50" t="s">
        <v>742</v>
      </c>
      <c r="E3675" s="50">
        <v>1</v>
      </c>
      <c r="F3675" s="50">
        <v>0</v>
      </c>
      <c r="G3675" s="50">
        <v>14</v>
      </c>
      <c r="H3675" s="50">
        <v>17</v>
      </c>
      <c r="I3675" s="53">
        <f t="shared" si="1377"/>
        <v>9.9189814814814817E-3</v>
      </c>
      <c r="J3675" s="54">
        <f t="shared" si="1378"/>
        <v>9.9189814814814817E-3</v>
      </c>
      <c r="K3675" s="50" t="s">
        <v>2152</v>
      </c>
      <c r="L3675" s="50" t="s">
        <v>1433</v>
      </c>
      <c r="M3675" s="55">
        <f t="shared" si="1379"/>
        <v>4.2007001166861171</v>
      </c>
      <c r="N3675" s="50">
        <v>0</v>
      </c>
      <c r="S3675" s="151">
        <f t="shared" si="1380"/>
        <v>0</v>
      </c>
      <c r="T3675" s="151">
        <f t="shared" si="1381"/>
        <v>0</v>
      </c>
      <c r="V3675" s="393">
        <f t="shared" si="1382"/>
        <v>0</v>
      </c>
      <c r="W3675" s="393">
        <f t="shared" si="1383"/>
        <v>0</v>
      </c>
      <c r="X3675" s="53">
        <f t="shared" si="1384"/>
        <v>0.2598773148148148</v>
      </c>
      <c r="Y3675" s="53">
        <f t="shared" si="1385"/>
        <v>0.29626649481481482</v>
      </c>
      <c r="Z3675" s="53">
        <f t="shared" si="1386"/>
        <v>0.1299386574074074</v>
      </c>
      <c r="AA3675" s="53">
        <f t="shared" si="1387"/>
        <v>0.14813324740740741</v>
      </c>
      <c r="AB3675" s="50">
        <f t="shared" si="1388"/>
        <v>3375</v>
      </c>
      <c r="AC3675" s="50">
        <f t="shared" si="1389"/>
        <v>2018</v>
      </c>
      <c r="AD3675" s="50">
        <f t="shared" si="1390"/>
        <v>8</v>
      </c>
      <c r="AE3675" s="56">
        <f t="shared" si="1391"/>
        <v>201808</v>
      </c>
      <c r="AF3675" s="56">
        <f t="shared" si="1392"/>
        <v>34</v>
      </c>
      <c r="AG3675" s="58">
        <f t="shared" si="1393"/>
        <v>0</v>
      </c>
      <c r="AH3675" s="56">
        <f t="shared" si="1394"/>
        <v>19</v>
      </c>
      <c r="AI3675" s="53">
        <f t="shared" si="1395"/>
        <v>0.27807190481481481</v>
      </c>
      <c r="AJ3675" s="56">
        <f t="shared" si="1396"/>
        <v>0</v>
      </c>
    </row>
    <row r="3676" spans="1:36" ht="15.75" customHeight="1" x14ac:dyDescent="0.25">
      <c r="A3676" s="50">
        <v>3633</v>
      </c>
      <c r="B3676" s="51">
        <v>43331</v>
      </c>
      <c r="C3676" s="75">
        <f t="shared" si="1376"/>
        <v>43331</v>
      </c>
      <c r="D3676" s="50" t="s">
        <v>743</v>
      </c>
      <c r="E3676" s="50">
        <v>1</v>
      </c>
      <c r="F3676" s="50">
        <v>0</v>
      </c>
      <c r="G3676" s="50">
        <v>17</v>
      </c>
      <c r="H3676" s="50">
        <v>4</v>
      </c>
      <c r="I3676" s="53">
        <f t="shared" si="1377"/>
        <v>1.1851851851851851E-2</v>
      </c>
      <c r="J3676" s="54">
        <f t="shared" si="1378"/>
        <v>1.1851851851851851E-2</v>
      </c>
      <c r="K3676" s="50" t="s">
        <v>2152</v>
      </c>
      <c r="L3676" s="50" t="s">
        <v>1433</v>
      </c>
      <c r="M3676" s="55">
        <f t="shared" si="1379"/>
        <v>3.5156250000000031</v>
      </c>
      <c r="N3676" s="50">
        <v>0</v>
      </c>
      <c r="S3676" s="151">
        <f t="shared" si="1380"/>
        <v>0</v>
      </c>
      <c r="T3676" s="151">
        <f t="shared" si="1381"/>
        <v>0</v>
      </c>
      <c r="V3676" s="393">
        <f t="shared" si="1382"/>
        <v>0</v>
      </c>
      <c r="W3676" s="393">
        <f t="shared" si="1383"/>
        <v>0</v>
      </c>
      <c r="X3676" s="53">
        <f t="shared" si="1384"/>
        <v>0.31051851851851847</v>
      </c>
      <c r="Y3676" s="53">
        <f t="shared" si="1385"/>
        <v>0.34690769851851849</v>
      </c>
      <c r="Z3676" s="53">
        <f t="shared" si="1386"/>
        <v>0.15525925925925924</v>
      </c>
      <c r="AA3676" s="53">
        <f t="shared" si="1387"/>
        <v>0.17345384925925925</v>
      </c>
      <c r="AB3676" s="50">
        <f t="shared" si="1388"/>
        <v>3560</v>
      </c>
      <c r="AC3676" s="50">
        <f t="shared" si="1389"/>
        <v>2018</v>
      </c>
      <c r="AD3676" s="50">
        <f t="shared" si="1390"/>
        <v>8</v>
      </c>
      <c r="AE3676" s="56">
        <f t="shared" si="1391"/>
        <v>201808</v>
      </c>
      <c r="AF3676" s="56">
        <f t="shared" si="1392"/>
        <v>34</v>
      </c>
      <c r="AG3676" s="58">
        <f t="shared" si="1393"/>
        <v>0</v>
      </c>
      <c r="AH3676" s="56">
        <f t="shared" si="1394"/>
        <v>19</v>
      </c>
      <c r="AI3676" s="53">
        <f t="shared" si="1395"/>
        <v>0.32871310851851848</v>
      </c>
      <c r="AJ3676" s="56">
        <f t="shared" si="1396"/>
        <v>0</v>
      </c>
    </row>
    <row r="3677" spans="1:36" ht="15.75" customHeight="1" x14ac:dyDescent="0.25">
      <c r="A3677" s="50">
        <v>3634</v>
      </c>
      <c r="B3677" s="51">
        <v>43331</v>
      </c>
      <c r="C3677" s="75">
        <f t="shared" si="1376"/>
        <v>43331</v>
      </c>
      <c r="D3677" s="50" t="s">
        <v>752</v>
      </c>
      <c r="E3677" s="50">
        <v>1</v>
      </c>
      <c r="F3677" s="50">
        <v>0</v>
      </c>
      <c r="G3677" s="50">
        <v>16</v>
      </c>
      <c r="H3677" s="50">
        <v>26</v>
      </c>
      <c r="I3677" s="53">
        <f t="shared" si="1377"/>
        <v>1.1412037037037038E-2</v>
      </c>
      <c r="J3677" s="54">
        <f t="shared" si="1378"/>
        <v>1.1412037037037038E-2</v>
      </c>
      <c r="K3677" s="50" t="s">
        <v>2152</v>
      </c>
      <c r="L3677" s="50" t="s">
        <v>1433</v>
      </c>
      <c r="M3677" s="55">
        <f t="shared" si="1379"/>
        <v>3.6511156186612599</v>
      </c>
      <c r="N3677" s="50">
        <v>0</v>
      </c>
      <c r="S3677" s="151">
        <f t="shared" si="1380"/>
        <v>0</v>
      </c>
      <c r="T3677" s="151">
        <f t="shared" si="1381"/>
        <v>0</v>
      </c>
      <c r="V3677" s="393">
        <f t="shared" si="1382"/>
        <v>0</v>
      </c>
      <c r="W3677" s="393">
        <f t="shared" si="1383"/>
        <v>0</v>
      </c>
      <c r="X3677" s="53">
        <f t="shared" si="1384"/>
        <v>0.29899537037037038</v>
      </c>
      <c r="Y3677" s="53">
        <f t="shared" si="1385"/>
        <v>0.3353845503703704</v>
      </c>
      <c r="Z3677" s="53">
        <f t="shared" si="1386"/>
        <v>0.14949768518518519</v>
      </c>
      <c r="AA3677" s="53">
        <f t="shared" si="1387"/>
        <v>0.1676922751851852</v>
      </c>
      <c r="AB3677" s="50">
        <f t="shared" si="1388"/>
        <v>3532</v>
      </c>
      <c r="AC3677" s="50">
        <f t="shared" si="1389"/>
        <v>2018</v>
      </c>
      <c r="AD3677" s="50">
        <f t="shared" si="1390"/>
        <v>8</v>
      </c>
      <c r="AE3677" s="56">
        <f t="shared" si="1391"/>
        <v>201808</v>
      </c>
      <c r="AF3677" s="56">
        <f t="shared" si="1392"/>
        <v>34</v>
      </c>
      <c r="AG3677" s="58">
        <f t="shared" si="1393"/>
        <v>0</v>
      </c>
      <c r="AH3677" s="56">
        <f t="shared" si="1394"/>
        <v>19</v>
      </c>
      <c r="AI3677" s="53">
        <f t="shared" si="1395"/>
        <v>0.31718996037037039</v>
      </c>
      <c r="AJ3677" s="56">
        <f t="shared" si="1396"/>
        <v>0</v>
      </c>
    </row>
    <row r="3678" spans="1:36" ht="15.75" customHeight="1" x14ac:dyDescent="0.25">
      <c r="A3678" s="50">
        <v>3635</v>
      </c>
      <c r="B3678" s="51">
        <v>43331</v>
      </c>
      <c r="C3678" s="75">
        <f t="shared" si="1376"/>
        <v>43331</v>
      </c>
      <c r="D3678" s="50" t="s">
        <v>757</v>
      </c>
      <c r="E3678" s="50">
        <v>1</v>
      </c>
      <c r="F3678" s="50">
        <v>0</v>
      </c>
      <c r="G3678" s="50">
        <v>18</v>
      </c>
      <c r="H3678" s="50">
        <v>22</v>
      </c>
      <c r="I3678" s="53">
        <f t="shared" si="1377"/>
        <v>1.275462962962963E-2</v>
      </c>
      <c r="J3678" s="54">
        <f t="shared" si="1378"/>
        <v>1.275462962962963E-2</v>
      </c>
      <c r="K3678" s="50" t="s">
        <v>2152</v>
      </c>
      <c r="L3678" s="50" t="s">
        <v>1433</v>
      </c>
      <c r="M3678" s="55">
        <f t="shared" si="1379"/>
        <v>3.2667876588021802</v>
      </c>
      <c r="N3678" s="50">
        <v>0</v>
      </c>
      <c r="S3678" s="151">
        <f t="shared" si="1380"/>
        <v>0</v>
      </c>
      <c r="T3678" s="151">
        <f t="shared" si="1381"/>
        <v>0</v>
      </c>
      <c r="V3678" s="393">
        <f t="shared" si="1382"/>
        <v>0</v>
      </c>
      <c r="W3678" s="393">
        <f t="shared" si="1383"/>
        <v>0</v>
      </c>
      <c r="X3678" s="53">
        <f t="shared" si="1384"/>
        <v>0.33417129629629627</v>
      </c>
      <c r="Y3678" s="53">
        <f t="shared" si="1385"/>
        <v>0.37056047629629629</v>
      </c>
      <c r="Z3678" s="53">
        <f t="shared" si="1386"/>
        <v>0.16708564814814814</v>
      </c>
      <c r="AA3678" s="53">
        <f t="shared" si="1387"/>
        <v>0.18528023814814815</v>
      </c>
      <c r="AB3678" s="50">
        <f t="shared" si="1388"/>
        <v>3589</v>
      </c>
      <c r="AC3678" s="50">
        <f t="shared" si="1389"/>
        <v>2018</v>
      </c>
      <c r="AD3678" s="50">
        <f t="shared" si="1390"/>
        <v>8</v>
      </c>
      <c r="AE3678" s="56">
        <f t="shared" si="1391"/>
        <v>201808</v>
      </c>
      <c r="AF3678" s="56">
        <f t="shared" si="1392"/>
        <v>34</v>
      </c>
      <c r="AG3678" s="58">
        <f t="shared" si="1393"/>
        <v>0</v>
      </c>
      <c r="AH3678" s="56">
        <f t="shared" si="1394"/>
        <v>19</v>
      </c>
      <c r="AI3678" s="53">
        <f t="shared" si="1395"/>
        <v>0.35236588629629628</v>
      </c>
      <c r="AJ3678" s="56">
        <f t="shared" si="1396"/>
        <v>0</v>
      </c>
    </row>
    <row r="3679" spans="1:36" x14ac:dyDescent="0.25">
      <c r="A3679" s="50">
        <v>3636</v>
      </c>
      <c r="B3679" s="51">
        <v>43331</v>
      </c>
      <c r="C3679" s="75">
        <f t="shared" si="1376"/>
        <v>43331</v>
      </c>
      <c r="D3679" s="50" t="s">
        <v>758</v>
      </c>
      <c r="E3679" s="50">
        <v>1</v>
      </c>
      <c r="F3679" s="50">
        <v>0</v>
      </c>
      <c r="G3679" s="50">
        <v>20</v>
      </c>
      <c r="H3679" s="50">
        <v>46</v>
      </c>
      <c r="I3679" s="53">
        <f t="shared" si="1377"/>
        <v>1.4421296296296295E-2</v>
      </c>
      <c r="J3679" s="54">
        <f t="shared" si="1378"/>
        <v>1.4421296296296295E-2</v>
      </c>
      <c r="K3679" s="50" t="s">
        <v>2152</v>
      </c>
      <c r="L3679" s="50" t="s">
        <v>1433</v>
      </c>
      <c r="M3679" s="55">
        <f t="shared" si="1379"/>
        <v>2.8892455858748018</v>
      </c>
      <c r="N3679" s="50">
        <v>0</v>
      </c>
      <c r="S3679" s="151">
        <f t="shared" si="1380"/>
        <v>0</v>
      </c>
      <c r="T3679" s="151">
        <f t="shared" si="1381"/>
        <v>0</v>
      </c>
      <c r="V3679" s="393">
        <f t="shared" si="1382"/>
        <v>0</v>
      </c>
      <c r="W3679" s="393">
        <f t="shared" si="1383"/>
        <v>0</v>
      </c>
      <c r="X3679" s="53">
        <f t="shared" si="1384"/>
        <v>0.3778379629629629</v>
      </c>
      <c r="Y3679" s="53">
        <f t="shared" si="1385"/>
        <v>0.41422714296296292</v>
      </c>
      <c r="Z3679" s="53">
        <f t="shared" si="1386"/>
        <v>0.18891898148148145</v>
      </c>
      <c r="AA3679" s="53">
        <f t="shared" si="1387"/>
        <v>0.20711357148148146</v>
      </c>
      <c r="AB3679" s="50">
        <f t="shared" si="1388"/>
        <v>3600</v>
      </c>
      <c r="AC3679" s="50">
        <f t="shared" si="1389"/>
        <v>2018</v>
      </c>
      <c r="AD3679" s="50">
        <f t="shared" si="1390"/>
        <v>8</v>
      </c>
      <c r="AE3679" s="56">
        <f t="shared" si="1391"/>
        <v>201808</v>
      </c>
      <c r="AF3679" s="56">
        <f t="shared" si="1392"/>
        <v>34</v>
      </c>
      <c r="AG3679" s="58">
        <f t="shared" si="1393"/>
        <v>0</v>
      </c>
      <c r="AH3679" s="56">
        <f t="shared" si="1394"/>
        <v>19</v>
      </c>
      <c r="AI3679" s="53">
        <f t="shared" si="1395"/>
        <v>0.39603255296296291</v>
      </c>
      <c r="AJ3679" s="56">
        <f t="shared" si="1396"/>
        <v>0</v>
      </c>
    </row>
    <row r="3680" spans="1:36" x14ac:dyDescent="0.25">
      <c r="A3680" s="50">
        <v>3637</v>
      </c>
      <c r="B3680" s="51">
        <v>43331</v>
      </c>
      <c r="C3680" s="75">
        <f t="shared" si="1376"/>
        <v>43331</v>
      </c>
      <c r="D3680" s="50" t="s">
        <v>759</v>
      </c>
      <c r="E3680" s="50">
        <v>1</v>
      </c>
      <c r="F3680" s="50">
        <v>0</v>
      </c>
      <c r="G3680" s="50">
        <v>21</v>
      </c>
      <c r="H3680" s="50">
        <v>39</v>
      </c>
      <c r="I3680" s="53">
        <f t="shared" si="1377"/>
        <v>1.503472222222222E-2</v>
      </c>
      <c r="J3680" s="54">
        <f t="shared" si="1378"/>
        <v>1.503472222222222E-2</v>
      </c>
      <c r="K3680" s="50" t="s">
        <v>2152</v>
      </c>
      <c r="L3680" s="50" t="s">
        <v>1433</v>
      </c>
      <c r="M3680" s="55">
        <f t="shared" si="1379"/>
        <v>2.7713625866050835</v>
      </c>
      <c r="N3680" s="50">
        <v>0</v>
      </c>
      <c r="S3680" s="151">
        <f t="shared" si="1380"/>
        <v>0</v>
      </c>
      <c r="T3680" s="151">
        <f t="shared" si="1381"/>
        <v>0</v>
      </c>
      <c r="V3680" s="393">
        <f t="shared" si="1382"/>
        <v>0</v>
      </c>
      <c r="W3680" s="393">
        <f t="shared" si="1383"/>
        <v>0</v>
      </c>
      <c r="X3680" s="53">
        <f t="shared" si="1384"/>
        <v>0.39390972222222215</v>
      </c>
      <c r="Y3680" s="53">
        <f t="shared" si="1385"/>
        <v>0.43029890222222211</v>
      </c>
      <c r="Z3680" s="53">
        <f t="shared" si="1386"/>
        <v>0.19695486111111107</v>
      </c>
      <c r="AA3680" s="53">
        <f t="shared" si="1387"/>
        <v>0.21514945111111106</v>
      </c>
      <c r="AB3680" s="50">
        <f t="shared" si="1388"/>
        <v>3601</v>
      </c>
      <c r="AC3680" s="50">
        <f t="shared" si="1389"/>
        <v>2018</v>
      </c>
      <c r="AD3680" s="50">
        <f t="shared" si="1390"/>
        <v>8</v>
      </c>
      <c r="AE3680" s="56">
        <f t="shared" si="1391"/>
        <v>201808</v>
      </c>
      <c r="AF3680" s="56">
        <f t="shared" si="1392"/>
        <v>34</v>
      </c>
      <c r="AG3680" s="58">
        <f t="shared" si="1393"/>
        <v>0</v>
      </c>
      <c r="AH3680" s="56">
        <f t="shared" si="1394"/>
        <v>19</v>
      </c>
      <c r="AI3680" s="53">
        <f t="shared" si="1395"/>
        <v>0.4121043122222221</v>
      </c>
      <c r="AJ3680" s="56">
        <f t="shared" si="1396"/>
        <v>0</v>
      </c>
    </row>
    <row r="3681" spans="1:36" ht="15.75" customHeight="1" x14ac:dyDescent="0.25">
      <c r="A3681" s="50">
        <v>3638</v>
      </c>
      <c r="B3681" s="51">
        <v>43331</v>
      </c>
      <c r="C3681" s="75">
        <f t="shared" si="1376"/>
        <v>43331</v>
      </c>
      <c r="D3681" s="50" t="s">
        <v>760</v>
      </c>
      <c r="E3681" s="50">
        <v>1</v>
      </c>
      <c r="F3681" s="50">
        <v>0</v>
      </c>
      <c r="G3681" s="50">
        <v>22</v>
      </c>
      <c r="H3681" s="50">
        <v>12</v>
      </c>
      <c r="I3681" s="53">
        <f t="shared" si="1377"/>
        <v>1.5416666666666667E-2</v>
      </c>
      <c r="J3681" s="54">
        <f t="shared" si="1378"/>
        <v>1.5416666666666667E-2</v>
      </c>
      <c r="K3681" s="50" t="s">
        <v>2152</v>
      </c>
      <c r="L3681" s="50" t="s">
        <v>1433</v>
      </c>
      <c r="M3681" s="55">
        <f t="shared" si="1379"/>
        <v>2.7027027027027049</v>
      </c>
      <c r="N3681" s="50">
        <v>0</v>
      </c>
      <c r="S3681" s="151">
        <f t="shared" si="1380"/>
        <v>0</v>
      </c>
      <c r="T3681" s="151">
        <f t="shared" si="1381"/>
        <v>0</v>
      </c>
      <c r="V3681" s="393">
        <f t="shared" si="1382"/>
        <v>0</v>
      </c>
      <c r="W3681" s="393">
        <f t="shared" si="1383"/>
        <v>0</v>
      </c>
      <c r="X3681" s="53">
        <f t="shared" si="1384"/>
        <v>0.40391666666666665</v>
      </c>
      <c r="Y3681" s="53">
        <f t="shared" si="1385"/>
        <v>0.44030584666666667</v>
      </c>
      <c r="Z3681" s="53">
        <f t="shared" si="1386"/>
        <v>0.20195833333333332</v>
      </c>
      <c r="AA3681" s="53">
        <f t="shared" si="1387"/>
        <v>0.22015292333333333</v>
      </c>
      <c r="AB3681" s="50">
        <f t="shared" si="1388"/>
        <v>3604</v>
      </c>
      <c r="AC3681" s="50">
        <f t="shared" si="1389"/>
        <v>2018</v>
      </c>
      <c r="AD3681" s="50">
        <f t="shared" si="1390"/>
        <v>8</v>
      </c>
      <c r="AE3681" s="56">
        <f t="shared" si="1391"/>
        <v>201808</v>
      </c>
      <c r="AF3681" s="56">
        <f t="shared" si="1392"/>
        <v>34</v>
      </c>
      <c r="AG3681" s="58">
        <f t="shared" si="1393"/>
        <v>0</v>
      </c>
      <c r="AH3681" s="56">
        <f t="shared" si="1394"/>
        <v>19</v>
      </c>
      <c r="AI3681" s="53">
        <f t="shared" si="1395"/>
        <v>0.42211125666666666</v>
      </c>
      <c r="AJ3681" s="56">
        <f t="shared" si="1396"/>
        <v>0</v>
      </c>
    </row>
    <row r="3682" spans="1:36" x14ac:dyDescent="0.25">
      <c r="A3682" s="50">
        <v>3628</v>
      </c>
      <c r="B3682" s="51">
        <v>43331</v>
      </c>
      <c r="C3682" s="75">
        <f t="shared" si="1376"/>
        <v>43331</v>
      </c>
      <c r="D3682" s="50" t="s">
        <v>761</v>
      </c>
      <c r="E3682" s="50">
        <v>1</v>
      </c>
      <c r="F3682" s="50">
        <v>0</v>
      </c>
      <c r="G3682" s="50">
        <v>22</v>
      </c>
      <c r="H3682" s="50">
        <v>49</v>
      </c>
      <c r="I3682" s="53">
        <f t="shared" si="1377"/>
        <v>1.5844907407407408E-2</v>
      </c>
      <c r="J3682" s="54">
        <f t="shared" si="1378"/>
        <v>1.5844907407407408E-2</v>
      </c>
      <c r="K3682" s="50" t="s">
        <v>2152</v>
      </c>
      <c r="L3682" s="50" t="s">
        <v>1433</v>
      </c>
      <c r="M3682" s="55">
        <f t="shared" si="1379"/>
        <v>2.6296566837107398</v>
      </c>
      <c r="N3682" s="50">
        <v>0</v>
      </c>
      <c r="S3682" s="151">
        <f t="shared" si="1380"/>
        <v>0</v>
      </c>
      <c r="T3682" s="151">
        <f t="shared" si="1381"/>
        <v>0</v>
      </c>
      <c r="V3682" s="393">
        <f t="shared" si="1382"/>
        <v>0</v>
      </c>
      <c r="W3682" s="393">
        <f t="shared" si="1383"/>
        <v>0</v>
      </c>
      <c r="X3682" s="53">
        <f t="shared" si="1384"/>
        <v>0.41513657407407406</v>
      </c>
      <c r="Y3682" s="53">
        <f t="shared" si="1385"/>
        <v>0.45152575407407403</v>
      </c>
      <c r="Z3682" s="53">
        <f t="shared" si="1386"/>
        <v>0.20756828703703703</v>
      </c>
      <c r="AA3682" s="53">
        <f t="shared" si="1387"/>
        <v>0.22576287703703701</v>
      </c>
      <c r="AB3682" s="50">
        <f t="shared" si="1388"/>
        <v>3607</v>
      </c>
      <c r="AC3682" s="50">
        <f t="shared" si="1389"/>
        <v>2018</v>
      </c>
      <c r="AD3682" s="50">
        <f t="shared" si="1390"/>
        <v>8</v>
      </c>
      <c r="AE3682" s="56">
        <f t="shared" si="1391"/>
        <v>201808</v>
      </c>
      <c r="AF3682" s="56">
        <f t="shared" si="1392"/>
        <v>34</v>
      </c>
      <c r="AG3682" s="58">
        <f t="shared" si="1393"/>
        <v>0</v>
      </c>
      <c r="AH3682" s="56">
        <f t="shared" si="1394"/>
        <v>19</v>
      </c>
      <c r="AI3682" s="53">
        <f t="shared" si="1395"/>
        <v>0.43333116407407402</v>
      </c>
      <c r="AJ3682" s="56">
        <f t="shared" si="1396"/>
        <v>0</v>
      </c>
    </row>
    <row r="3683" spans="1:36" x14ac:dyDescent="0.25">
      <c r="A3683" s="50">
        <v>3629</v>
      </c>
      <c r="B3683" s="51">
        <v>43331</v>
      </c>
      <c r="C3683" s="75">
        <f t="shared" si="1376"/>
        <v>43331</v>
      </c>
      <c r="D3683" s="50" t="s">
        <v>762</v>
      </c>
      <c r="E3683" s="50">
        <v>1</v>
      </c>
      <c r="F3683" s="50">
        <v>0</v>
      </c>
      <c r="G3683" s="50">
        <v>22</v>
      </c>
      <c r="H3683" s="50">
        <v>34</v>
      </c>
      <c r="I3683" s="53">
        <f t="shared" si="1377"/>
        <v>1.5671296296296298E-2</v>
      </c>
      <c r="J3683" s="54">
        <f t="shared" si="1378"/>
        <v>1.5671296296296298E-2</v>
      </c>
      <c r="K3683" s="50" t="s">
        <v>2152</v>
      </c>
      <c r="L3683" s="50" t="s">
        <v>1433</v>
      </c>
      <c r="M3683" s="55">
        <f t="shared" si="1379"/>
        <v>2.6587887740029559</v>
      </c>
      <c r="N3683" s="50">
        <v>0</v>
      </c>
      <c r="S3683" s="151">
        <f t="shared" si="1380"/>
        <v>0</v>
      </c>
      <c r="T3683" s="151">
        <f t="shared" si="1381"/>
        <v>0</v>
      </c>
      <c r="V3683" s="393">
        <f t="shared" si="1382"/>
        <v>0</v>
      </c>
      <c r="W3683" s="393">
        <f t="shared" si="1383"/>
        <v>0</v>
      </c>
      <c r="X3683" s="53">
        <f t="shared" si="1384"/>
        <v>0.41058796296296302</v>
      </c>
      <c r="Y3683" s="53">
        <f t="shared" si="1385"/>
        <v>0.44697714296296293</v>
      </c>
      <c r="Z3683" s="53">
        <f t="shared" si="1386"/>
        <v>0.20529398148148151</v>
      </c>
      <c r="AA3683" s="53">
        <f t="shared" si="1387"/>
        <v>0.22348857148148146</v>
      </c>
      <c r="AB3683" s="50">
        <f t="shared" si="1388"/>
        <v>3606</v>
      </c>
      <c r="AC3683" s="50">
        <f t="shared" si="1389"/>
        <v>2018</v>
      </c>
      <c r="AD3683" s="50">
        <f t="shared" si="1390"/>
        <v>8</v>
      </c>
      <c r="AE3683" s="56">
        <f t="shared" si="1391"/>
        <v>201808</v>
      </c>
      <c r="AF3683" s="56">
        <f t="shared" si="1392"/>
        <v>34</v>
      </c>
      <c r="AG3683" s="58">
        <f t="shared" si="1393"/>
        <v>0</v>
      </c>
      <c r="AH3683" s="56">
        <f t="shared" si="1394"/>
        <v>19</v>
      </c>
      <c r="AI3683" s="53">
        <f t="shared" si="1395"/>
        <v>0.42878255296296297</v>
      </c>
      <c r="AJ3683" s="56">
        <f t="shared" si="1396"/>
        <v>0</v>
      </c>
    </row>
    <row r="3684" spans="1:36" ht="15.75" customHeight="1" x14ac:dyDescent="0.25">
      <c r="A3684" s="50">
        <v>3630</v>
      </c>
      <c r="B3684" s="51">
        <v>43331</v>
      </c>
      <c r="C3684" s="75">
        <f t="shared" si="1376"/>
        <v>43331</v>
      </c>
      <c r="D3684" s="50" t="s">
        <v>763</v>
      </c>
      <c r="E3684" s="50">
        <v>1</v>
      </c>
      <c r="F3684" s="50">
        <v>0</v>
      </c>
      <c r="G3684" s="50">
        <v>22</v>
      </c>
      <c r="H3684" s="50">
        <v>27</v>
      </c>
      <c r="I3684" s="53">
        <f t="shared" si="1377"/>
        <v>1.5590277777777778E-2</v>
      </c>
      <c r="J3684" s="54">
        <f t="shared" si="1378"/>
        <v>1.5590277777777778E-2</v>
      </c>
      <c r="K3684" s="50" t="s">
        <v>2152</v>
      </c>
      <c r="L3684" s="50" t="s">
        <v>1433</v>
      </c>
      <c r="M3684" s="55">
        <f t="shared" si="1379"/>
        <v>2.672605790645882</v>
      </c>
      <c r="N3684" s="50">
        <v>0</v>
      </c>
      <c r="S3684" s="151">
        <f t="shared" si="1380"/>
        <v>0</v>
      </c>
      <c r="T3684" s="151">
        <f t="shared" si="1381"/>
        <v>0</v>
      </c>
      <c r="V3684" s="393">
        <f t="shared" si="1382"/>
        <v>0</v>
      </c>
      <c r="W3684" s="393">
        <f t="shared" si="1383"/>
        <v>0</v>
      </c>
      <c r="X3684" s="53">
        <f t="shared" si="1384"/>
        <v>0.40846527777777775</v>
      </c>
      <c r="Y3684" s="53">
        <f t="shared" si="1385"/>
        <v>0.44485445777777777</v>
      </c>
      <c r="Z3684" s="53">
        <f t="shared" si="1386"/>
        <v>0.20423263888888887</v>
      </c>
      <c r="AA3684" s="53">
        <f t="shared" si="1387"/>
        <v>0.22242722888888888</v>
      </c>
      <c r="AB3684" s="50">
        <f t="shared" si="1388"/>
        <v>3605</v>
      </c>
      <c r="AC3684" s="50">
        <f t="shared" si="1389"/>
        <v>2018</v>
      </c>
      <c r="AD3684" s="50">
        <f t="shared" si="1390"/>
        <v>8</v>
      </c>
      <c r="AE3684" s="56">
        <f t="shared" si="1391"/>
        <v>201808</v>
      </c>
      <c r="AF3684" s="56">
        <f t="shared" si="1392"/>
        <v>34</v>
      </c>
      <c r="AG3684" s="58">
        <f t="shared" si="1393"/>
        <v>0</v>
      </c>
      <c r="AH3684" s="56">
        <f t="shared" si="1394"/>
        <v>19</v>
      </c>
      <c r="AI3684" s="53">
        <f t="shared" si="1395"/>
        <v>0.42665986777777776</v>
      </c>
      <c r="AJ3684" s="56">
        <f t="shared" si="1396"/>
        <v>0</v>
      </c>
    </row>
    <row r="3685" spans="1:36" x14ac:dyDescent="0.25">
      <c r="A3685" s="50">
        <v>3631</v>
      </c>
      <c r="B3685" s="51">
        <v>43331</v>
      </c>
      <c r="C3685" s="75">
        <f t="shared" si="1376"/>
        <v>43331</v>
      </c>
      <c r="D3685" s="50" t="s">
        <v>764</v>
      </c>
      <c r="E3685" s="50">
        <v>1</v>
      </c>
      <c r="F3685" s="50">
        <v>0</v>
      </c>
      <c r="G3685" s="50">
        <v>22</v>
      </c>
      <c r="H3685" s="50">
        <v>10</v>
      </c>
      <c r="I3685" s="53">
        <f t="shared" si="1377"/>
        <v>1.539351851851852E-2</v>
      </c>
      <c r="J3685" s="54">
        <f t="shared" si="1378"/>
        <v>1.539351851851852E-2</v>
      </c>
      <c r="K3685" s="50" t="s">
        <v>2152</v>
      </c>
      <c r="L3685" s="50" t="s">
        <v>1433</v>
      </c>
      <c r="M3685" s="55">
        <f t="shared" si="1379"/>
        <v>2.7067669172932352</v>
      </c>
      <c r="N3685" s="50">
        <v>0</v>
      </c>
      <c r="S3685" s="151">
        <f t="shared" si="1380"/>
        <v>0</v>
      </c>
      <c r="T3685" s="151">
        <f t="shared" si="1381"/>
        <v>0</v>
      </c>
      <c r="V3685" s="393">
        <f t="shared" si="1382"/>
        <v>0</v>
      </c>
      <c r="W3685" s="393">
        <f t="shared" si="1383"/>
        <v>0</v>
      </c>
      <c r="X3685" s="53">
        <f t="shared" si="1384"/>
        <v>0.40331018518518519</v>
      </c>
      <c r="Y3685" s="53">
        <f t="shared" si="1385"/>
        <v>0.43969936518518521</v>
      </c>
      <c r="Z3685" s="53">
        <f t="shared" si="1386"/>
        <v>0.20165509259259259</v>
      </c>
      <c r="AA3685" s="53">
        <f t="shared" si="1387"/>
        <v>0.2198496825925926</v>
      </c>
      <c r="AB3685" s="50">
        <f t="shared" si="1388"/>
        <v>3603</v>
      </c>
      <c r="AC3685" s="50">
        <f t="shared" si="1389"/>
        <v>2018</v>
      </c>
      <c r="AD3685" s="50">
        <f t="shared" si="1390"/>
        <v>8</v>
      </c>
      <c r="AE3685" s="56">
        <f t="shared" si="1391"/>
        <v>201808</v>
      </c>
      <c r="AF3685" s="56">
        <f t="shared" si="1392"/>
        <v>34</v>
      </c>
      <c r="AG3685" s="58">
        <f t="shared" si="1393"/>
        <v>0</v>
      </c>
      <c r="AH3685" s="56">
        <f t="shared" si="1394"/>
        <v>19</v>
      </c>
      <c r="AI3685" s="53">
        <f t="shared" si="1395"/>
        <v>0.4215047751851852</v>
      </c>
      <c r="AJ3685" s="56">
        <f t="shared" si="1396"/>
        <v>0</v>
      </c>
    </row>
    <row r="3686" spans="1:36" x14ac:dyDescent="0.25">
      <c r="A3686" s="50">
        <v>3632</v>
      </c>
      <c r="B3686" s="51">
        <v>43336</v>
      </c>
      <c r="C3686" s="75">
        <f t="shared" si="1376"/>
        <v>43336</v>
      </c>
      <c r="D3686" s="50" t="s">
        <v>1223</v>
      </c>
      <c r="E3686" s="50">
        <v>3.25</v>
      </c>
      <c r="F3686" s="50">
        <v>0</v>
      </c>
      <c r="G3686" s="50">
        <v>51</v>
      </c>
      <c r="H3686" s="50">
        <v>55</v>
      </c>
      <c r="I3686" s="53">
        <f t="shared" si="1377"/>
        <v>3.605324074074074E-2</v>
      </c>
      <c r="J3686" s="54">
        <f t="shared" si="1378"/>
        <v>1.1093304843304843E-2</v>
      </c>
      <c r="K3686" s="50" t="s">
        <v>2095</v>
      </c>
      <c r="L3686" s="50" t="s">
        <v>1668</v>
      </c>
      <c r="M3686" s="55">
        <f t="shared" si="1379"/>
        <v>3.7560192616372423</v>
      </c>
      <c r="N3686" s="50">
        <v>150</v>
      </c>
      <c r="O3686" s="50" t="s">
        <v>184</v>
      </c>
      <c r="Q3686" s="374">
        <v>554</v>
      </c>
      <c r="R3686" s="50" t="s">
        <v>2200</v>
      </c>
      <c r="S3686" s="151">
        <f t="shared" si="1380"/>
        <v>0.29064458689458689</v>
      </c>
      <c r="T3686" s="151">
        <f t="shared" si="1381"/>
        <v>0.14532229344729344</v>
      </c>
      <c r="V3686" s="393">
        <f t="shared" si="1382"/>
        <v>0</v>
      </c>
      <c r="W3686" s="393">
        <f t="shared" si="1383"/>
        <v>0</v>
      </c>
      <c r="X3686" s="53">
        <f t="shared" si="1384"/>
        <v>0.29064458689458689</v>
      </c>
      <c r="Y3686" s="53">
        <f t="shared" si="1385"/>
        <v>0.32703376689458685</v>
      </c>
      <c r="Z3686" s="53">
        <f t="shared" si="1386"/>
        <v>0.14532229344729344</v>
      </c>
      <c r="AA3686" s="53">
        <f t="shared" si="1387"/>
        <v>0.16351688344729343</v>
      </c>
      <c r="AB3686" s="50">
        <f t="shared" si="1388"/>
        <v>3514</v>
      </c>
      <c r="AC3686" s="50">
        <f t="shared" si="1389"/>
        <v>2018</v>
      </c>
      <c r="AD3686" s="50">
        <f t="shared" si="1390"/>
        <v>8</v>
      </c>
      <c r="AE3686" s="56">
        <f t="shared" si="1391"/>
        <v>201808</v>
      </c>
      <c r="AF3686" s="56">
        <f t="shared" si="1392"/>
        <v>34</v>
      </c>
      <c r="AG3686" s="58">
        <f t="shared" si="1393"/>
        <v>4</v>
      </c>
      <c r="AH3686" s="56">
        <f t="shared" si="1394"/>
        <v>24</v>
      </c>
      <c r="AI3686" s="53">
        <f t="shared" si="1395"/>
        <v>0.30883917689458684</v>
      </c>
      <c r="AJ3686" s="56">
        <f t="shared" si="1396"/>
        <v>13.877499999999998</v>
      </c>
    </row>
    <row r="3687" spans="1:36" ht="15.75" customHeight="1" x14ac:dyDescent="0.25">
      <c r="A3687" s="50">
        <v>3633</v>
      </c>
      <c r="B3687" s="51">
        <v>43338</v>
      </c>
      <c r="C3687" s="75">
        <f t="shared" si="1376"/>
        <v>43338</v>
      </c>
      <c r="D3687" s="50" t="s">
        <v>1223</v>
      </c>
      <c r="E3687" s="50">
        <v>5.25</v>
      </c>
      <c r="F3687" s="50">
        <v>1</v>
      </c>
      <c r="G3687" s="50">
        <v>17</v>
      </c>
      <c r="H3687" s="50">
        <v>41</v>
      </c>
      <c r="I3687" s="53">
        <f t="shared" si="1377"/>
        <v>5.3946759259259257E-2</v>
      </c>
      <c r="J3687" s="54">
        <f t="shared" si="1378"/>
        <v>1.0275573192239859E-2</v>
      </c>
      <c r="K3687" s="50" t="s">
        <v>2201</v>
      </c>
      <c r="L3687" s="50" t="s">
        <v>2204</v>
      </c>
      <c r="M3687" s="55">
        <f t="shared" si="1379"/>
        <v>4.0549238360866795</v>
      </c>
      <c r="N3687" s="50">
        <v>140</v>
      </c>
      <c r="O3687" s="50" t="s">
        <v>184</v>
      </c>
      <c r="Q3687" s="374">
        <v>607</v>
      </c>
      <c r="R3687" s="50" t="s">
        <v>2202</v>
      </c>
      <c r="S3687" s="151">
        <f t="shared" si="1380"/>
        <v>0.26922001763668429</v>
      </c>
      <c r="T3687" s="151">
        <f t="shared" si="1381"/>
        <v>0.13461000881834215</v>
      </c>
      <c r="V3687" s="393">
        <f t="shared" si="1382"/>
        <v>0</v>
      </c>
      <c r="W3687" s="393">
        <f t="shared" si="1383"/>
        <v>0</v>
      </c>
      <c r="X3687" s="53">
        <f t="shared" si="1384"/>
        <v>0.26922001763668429</v>
      </c>
      <c r="Y3687" s="53">
        <f t="shared" si="1385"/>
        <v>0.30560919763668432</v>
      </c>
      <c r="Z3687" s="53">
        <f t="shared" si="1386"/>
        <v>0.13461000881834215</v>
      </c>
      <c r="AA3687" s="53">
        <f t="shared" si="1387"/>
        <v>0.15280459881834216</v>
      </c>
      <c r="AB3687" s="50">
        <f t="shared" si="1388"/>
        <v>3417</v>
      </c>
      <c r="AC3687" s="50">
        <f t="shared" si="1389"/>
        <v>2018</v>
      </c>
      <c r="AD3687" s="50">
        <f t="shared" si="1390"/>
        <v>8</v>
      </c>
      <c r="AE3687" s="56">
        <f t="shared" si="1391"/>
        <v>201808</v>
      </c>
      <c r="AF3687" s="56">
        <f t="shared" si="1392"/>
        <v>35</v>
      </c>
      <c r="AG3687" s="58">
        <f t="shared" si="1393"/>
        <v>1</v>
      </c>
      <c r="AH3687" s="56">
        <f t="shared" si="1394"/>
        <v>26</v>
      </c>
      <c r="AI3687" s="53">
        <f t="shared" si="1395"/>
        <v>0.28741460763668431</v>
      </c>
      <c r="AJ3687" s="56">
        <f t="shared" si="1396"/>
        <v>22.417499999999997</v>
      </c>
    </row>
    <row r="3688" spans="1:36" ht="15.75" customHeight="1" x14ac:dyDescent="0.25">
      <c r="A3688" s="50">
        <v>3634</v>
      </c>
      <c r="B3688" s="51">
        <v>43342</v>
      </c>
      <c r="C3688" s="75">
        <f t="shared" si="1376"/>
        <v>43342</v>
      </c>
      <c r="D3688" s="50" t="s">
        <v>1223</v>
      </c>
      <c r="E3688" s="50">
        <v>3.25</v>
      </c>
      <c r="F3688" s="50">
        <v>0</v>
      </c>
      <c r="G3688" s="50">
        <v>52</v>
      </c>
      <c r="H3688" s="50">
        <v>10</v>
      </c>
      <c r="I3688" s="53">
        <f t="shared" si="1377"/>
        <v>3.622685185185185E-2</v>
      </c>
      <c r="J3688" s="54">
        <f t="shared" si="1378"/>
        <v>1.1146723646723646E-2</v>
      </c>
      <c r="K3688" s="50" t="s">
        <v>2201</v>
      </c>
      <c r="L3688" s="50" t="s">
        <v>1668</v>
      </c>
      <c r="M3688" s="55">
        <f t="shared" si="1379"/>
        <v>3.7380191693290765</v>
      </c>
      <c r="N3688" s="50">
        <v>137</v>
      </c>
      <c r="O3688" s="50" t="s">
        <v>228</v>
      </c>
      <c r="Q3688" s="374">
        <v>522</v>
      </c>
      <c r="R3688" s="50" t="s">
        <v>2203</v>
      </c>
      <c r="S3688" s="151">
        <f t="shared" si="1380"/>
        <v>0.29204415954415952</v>
      </c>
      <c r="T3688" s="151">
        <f t="shared" si="1381"/>
        <v>0.14602207977207976</v>
      </c>
      <c r="V3688" s="393">
        <f t="shared" si="1382"/>
        <v>0</v>
      </c>
      <c r="W3688" s="393">
        <f t="shared" si="1383"/>
        <v>0</v>
      </c>
      <c r="X3688" s="53">
        <f t="shared" si="1384"/>
        <v>0.29204415954415952</v>
      </c>
      <c r="Y3688" s="53">
        <f t="shared" si="1385"/>
        <v>0.32843333954415954</v>
      </c>
      <c r="Z3688" s="53">
        <f t="shared" si="1386"/>
        <v>0.14602207977207976</v>
      </c>
      <c r="AA3688" s="53">
        <f t="shared" si="1387"/>
        <v>0.16421666977207977</v>
      </c>
      <c r="AB3688" s="50">
        <f t="shared" si="1388"/>
        <v>3520</v>
      </c>
      <c r="AC3688" s="50">
        <f t="shared" si="1389"/>
        <v>2018</v>
      </c>
      <c r="AD3688" s="50">
        <f t="shared" si="1390"/>
        <v>8</v>
      </c>
      <c r="AE3688" s="56">
        <f t="shared" si="1391"/>
        <v>201808</v>
      </c>
      <c r="AF3688" s="56">
        <f t="shared" si="1392"/>
        <v>35</v>
      </c>
      <c r="AG3688" s="58">
        <f t="shared" si="1393"/>
        <v>3</v>
      </c>
      <c r="AH3688" s="56">
        <f t="shared" si="1394"/>
        <v>30</v>
      </c>
      <c r="AI3688" s="53">
        <f t="shared" si="1395"/>
        <v>0.31023874954415953</v>
      </c>
      <c r="AJ3688" s="56">
        <f t="shared" si="1396"/>
        <v>13.877499999999998</v>
      </c>
    </row>
    <row r="3689" spans="1:36" ht="15.75" customHeight="1" x14ac:dyDescent="0.25">
      <c r="A3689" s="50">
        <v>3635</v>
      </c>
      <c r="B3689" s="51">
        <v>43342</v>
      </c>
      <c r="C3689" s="75">
        <f t="shared" si="1376"/>
        <v>43342</v>
      </c>
      <c r="D3689" s="50" t="s">
        <v>1225</v>
      </c>
      <c r="E3689" s="50">
        <v>0.5</v>
      </c>
      <c r="F3689" s="50">
        <v>0</v>
      </c>
      <c r="G3689" s="50">
        <v>14</v>
      </c>
      <c r="H3689" s="50">
        <v>31</v>
      </c>
      <c r="I3689" s="53">
        <f t="shared" si="1377"/>
        <v>1.0081018518518519E-2</v>
      </c>
      <c r="J3689" s="54">
        <f t="shared" si="1378"/>
        <v>2.0162037037037037E-2</v>
      </c>
      <c r="K3689" s="50" t="s">
        <v>949</v>
      </c>
      <c r="L3689" s="50" t="s">
        <v>315</v>
      </c>
      <c r="M3689" s="55">
        <f t="shared" si="1379"/>
        <v>2.0665901262916204</v>
      </c>
      <c r="N3689" s="50">
        <v>0</v>
      </c>
      <c r="O3689" s="50" t="s">
        <v>255</v>
      </c>
      <c r="S3689" s="151">
        <f t="shared" si="1380"/>
        <v>4.8388888888888891E-2</v>
      </c>
      <c r="T3689" s="151">
        <f t="shared" si="1381"/>
        <v>2.4194444444444446E-2</v>
      </c>
      <c r="V3689" s="393">
        <f t="shared" si="1382"/>
        <v>0</v>
      </c>
      <c r="W3689" s="393">
        <f t="shared" si="1383"/>
        <v>0</v>
      </c>
      <c r="X3689" s="53">
        <f t="shared" si="1384"/>
        <v>0.52824537037037034</v>
      </c>
      <c r="Y3689" s="53">
        <f t="shared" si="1385"/>
        <v>0.56463455037037036</v>
      </c>
      <c r="Z3689" s="53">
        <f t="shared" si="1386"/>
        <v>0.26412268518518517</v>
      </c>
      <c r="AA3689" s="53">
        <f t="shared" si="1387"/>
        <v>0.28231727518518518</v>
      </c>
      <c r="AB3689" s="50">
        <f t="shared" si="1388"/>
        <v>3621</v>
      </c>
      <c r="AC3689" s="50">
        <f t="shared" si="1389"/>
        <v>2018</v>
      </c>
      <c r="AD3689" s="50">
        <f t="shared" si="1390"/>
        <v>8</v>
      </c>
      <c r="AE3689" s="56">
        <f t="shared" si="1391"/>
        <v>201808</v>
      </c>
      <c r="AF3689" s="56">
        <f t="shared" si="1392"/>
        <v>35</v>
      </c>
      <c r="AG3689" s="58">
        <f t="shared" si="1393"/>
        <v>0</v>
      </c>
      <c r="AH3689" s="56">
        <f t="shared" si="1394"/>
        <v>30</v>
      </c>
      <c r="AI3689" s="53">
        <f t="shared" si="1395"/>
        <v>0.54643996037037035</v>
      </c>
      <c r="AJ3689" s="56">
        <f t="shared" si="1396"/>
        <v>23.35</v>
      </c>
    </row>
    <row r="3690" spans="1:36" x14ac:dyDescent="0.25">
      <c r="A3690" s="50">
        <v>3636</v>
      </c>
      <c r="B3690" s="51">
        <v>43345</v>
      </c>
      <c r="C3690" s="75">
        <f t="shared" si="1376"/>
        <v>43345</v>
      </c>
      <c r="D3690" s="50" t="s">
        <v>1223</v>
      </c>
      <c r="E3690" s="50">
        <v>5.25</v>
      </c>
      <c r="F3690" s="50">
        <v>1</v>
      </c>
      <c r="G3690" s="50">
        <v>12</v>
      </c>
      <c r="H3690" s="50">
        <v>14</v>
      </c>
      <c r="I3690" s="53">
        <f t="shared" si="1377"/>
        <v>5.0162037037037033E-2</v>
      </c>
      <c r="J3690" s="54">
        <f t="shared" si="1378"/>
        <v>9.5546737213403864E-3</v>
      </c>
      <c r="K3690" s="50" t="s">
        <v>2201</v>
      </c>
      <c r="L3690" s="50" t="s">
        <v>2204</v>
      </c>
      <c r="M3690" s="55">
        <f t="shared" si="1379"/>
        <v>4.3608675588371062</v>
      </c>
      <c r="N3690" s="50">
        <v>145</v>
      </c>
      <c r="O3690" s="50" t="s">
        <v>228</v>
      </c>
      <c r="Q3690" s="374">
        <v>620</v>
      </c>
      <c r="R3690" s="50" t="s">
        <v>2205</v>
      </c>
      <c r="S3690" s="151">
        <f t="shared" si="1380"/>
        <v>0.25033245149911809</v>
      </c>
      <c r="T3690" s="151">
        <f t="shared" si="1381"/>
        <v>0.12516622574955905</v>
      </c>
      <c r="V3690" s="393">
        <f t="shared" si="1382"/>
        <v>0</v>
      </c>
      <c r="W3690" s="393">
        <f t="shared" si="1383"/>
        <v>0</v>
      </c>
      <c r="X3690" s="53">
        <f t="shared" si="1384"/>
        <v>0.25033245149911809</v>
      </c>
      <c r="Y3690" s="53">
        <f t="shared" si="1385"/>
        <v>0.28672163149911811</v>
      </c>
      <c r="Z3690" s="53">
        <f t="shared" si="1386"/>
        <v>0.12516622574955905</v>
      </c>
      <c r="AA3690" s="53">
        <f t="shared" si="1387"/>
        <v>0.14336081574955906</v>
      </c>
      <c r="AB3690" s="50">
        <f t="shared" si="1388"/>
        <v>3314</v>
      </c>
      <c r="AC3690" s="50">
        <f t="shared" si="1389"/>
        <v>2018</v>
      </c>
      <c r="AD3690" s="50">
        <f t="shared" si="1390"/>
        <v>9</v>
      </c>
      <c r="AE3690" s="56">
        <f t="shared" si="1391"/>
        <v>201809</v>
      </c>
      <c r="AF3690" s="56">
        <f t="shared" si="1392"/>
        <v>36</v>
      </c>
      <c r="AG3690" s="58">
        <f t="shared" si="1393"/>
        <v>2</v>
      </c>
      <c r="AH3690" s="56">
        <f t="shared" si="1394"/>
        <v>2</v>
      </c>
      <c r="AI3690" s="53">
        <f t="shared" si="1395"/>
        <v>0.2685270414991181</v>
      </c>
      <c r="AJ3690" s="56">
        <f t="shared" si="1396"/>
        <v>22.417499999999997</v>
      </c>
    </row>
    <row r="3691" spans="1:36" x14ac:dyDescent="0.25">
      <c r="A3691" s="50">
        <v>3637</v>
      </c>
      <c r="B3691" s="51">
        <v>43346</v>
      </c>
      <c r="C3691" s="75">
        <f t="shared" si="1376"/>
        <v>43346</v>
      </c>
      <c r="D3691" s="50" t="s">
        <v>1223</v>
      </c>
      <c r="E3691" s="50">
        <v>3.1</v>
      </c>
      <c r="F3691" s="50">
        <v>0</v>
      </c>
      <c r="G3691" s="50">
        <v>32</v>
      </c>
      <c r="H3691" s="50">
        <v>39</v>
      </c>
      <c r="I3691" s="53">
        <f t="shared" si="1377"/>
        <v>2.2673611111111113E-2</v>
      </c>
      <c r="J3691" s="54">
        <f t="shared" si="1378"/>
        <v>7.3140681003584238E-3</v>
      </c>
      <c r="K3691" s="50" t="s">
        <v>2201</v>
      </c>
      <c r="L3691" s="50" t="s">
        <v>258</v>
      </c>
      <c r="M3691" s="55">
        <f t="shared" si="1379"/>
        <v>5.6967840735068949</v>
      </c>
      <c r="N3691" s="50">
        <v>147</v>
      </c>
      <c r="O3691" s="50" t="s">
        <v>228</v>
      </c>
      <c r="Q3691" s="374">
        <v>39</v>
      </c>
      <c r="R3691" s="50" t="s">
        <v>2206</v>
      </c>
      <c r="S3691" s="151">
        <f t="shared" si="1380"/>
        <v>0.19162858422939069</v>
      </c>
      <c r="T3691" s="151">
        <f t="shared" si="1381"/>
        <v>9.5814292114695346E-2</v>
      </c>
      <c r="V3691" s="393">
        <f t="shared" si="1382"/>
        <v>0</v>
      </c>
      <c r="W3691" s="393">
        <f t="shared" si="1383"/>
        <v>0</v>
      </c>
      <c r="X3691" s="53">
        <f t="shared" si="1384"/>
        <v>0.19162858422939069</v>
      </c>
      <c r="Y3691" s="53">
        <f t="shared" si="1385"/>
        <v>0.22801776422939068</v>
      </c>
      <c r="Z3691" s="53">
        <f t="shared" si="1386"/>
        <v>9.5814292114695346E-2</v>
      </c>
      <c r="AA3691" s="53">
        <f t="shared" si="1387"/>
        <v>0.11400888211469534</v>
      </c>
      <c r="AB3691" s="50">
        <f t="shared" si="1388"/>
        <v>2184</v>
      </c>
      <c r="AC3691" s="50">
        <f t="shared" si="1389"/>
        <v>2018</v>
      </c>
      <c r="AD3691" s="50">
        <f t="shared" si="1390"/>
        <v>9</v>
      </c>
      <c r="AE3691" s="56">
        <f t="shared" si="1391"/>
        <v>201809</v>
      </c>
      <c r="AF3691" s="56">
        <f t="shared" si="1392"/>
        <v>36</v>
      </c>
      <c r="AG3691" s="58">
        <f t="shared" si="1393"/>
        <v>0</v>
      </c>
      <c r="AH3691" s="56">
        <f t="shared" si="1394"/>
        <v>3</v>
      </c>
      <c r="AI3691" s="53">
        <f t="shared" si="1395"/>
        <v>0.20982317422939067</v>
      </c>
      <c r="AJ3691" s="56">
        <f t="shared" si="1396"/>
        <v>13.236999999999998</v>
      </c>
    </row>
    <row r="3692" spans="1:36" ht="15.75" customHeight="1" x14ac:dyDescent="0.25">
      <c r="A3692" s="50">
        <v>3638</v>
      </c>
      <c r="B3692" s="51">
        <v>43350</v>
      </c>
      <c r="C3692" s="75">
        <f t="shared" si="1376"/>
        <v>43350</v>
      </c>
      <c r="D3692" s="50" t="s">
        <v>1224</v>
      </c>
      <c r="E3692" s="50">
        <v>18.32</v>
      </c>
      <c r="F3692" s="50">
        <v>1</v>
      </c>
      <c r="G3692" s="50">
        <v>4</v>
      </c>
      <c r="H3692" s="50">
        <v>20</v>
      </c>
      <c r="I3692" s="53">
        <f t="shared" si="1377"/>
        <v>4.4675925925925924E-2</v>
      </c>
      <c r="J3692" s="54">
        <f t="shared" si="1378"/>
        <v>2.4386422448649521E-3</v>
      </c>
      <c r="K3692" s="50" t="s">
        <v>1340</v>
      </c>
      <c r="L3692" s="50" t="s">
        <v>2207</v>
      </c>
      <c r="M3692" s="55">
        <f t="shared" si="1379"/>
        <v>17.086010362694314</v>
      </c>
      <c r="N3692" s="50">
        <v>135</v>
      </c>
      <c r="O3692" s="50" t="s">
        <v>255</v>
      </c>
      <c r="Q3692" s="374">
        <v>351</v>
      </c>
      <c r="R3692" s="50" t="s">
        <v>2208</v>
      </c>
      <c r="S3692" s="151">
        <f t="shared" si="1380"/>
        <v>0.27312793142487463</v>
      </c>
      <c r="T3692" s="151">
        <f t="shared" si="1381"/>
        <v>0.13656396571243731</v>
      </c>
      <c r="V3692" s="393">
        <f t="shared" si="1382"/>
        <v>0</v>
      </c>
      <c r="W3692" s="393">
        <f t="shared" si="1383"/>
        <v>0</v>
      </c>
      <c r="X3692" s="53">
        <f t="shared" si="1384"/>
        <v>6.3892426815461742E-2</v>
      </c>
      <c r="Y3692" s="53">
        <f t="shared" si="1385"/>
        <v>0.10028160681546174</v>
      </c>
      <c r="Z3692" s="53">
        <f t="shared" si="1386"/>
        <v>3.1946213407730871E-2</v>
      </c>
      <c r="AA3692" s="53">
        <f t="shared" si="1387"/>
        <v>5.0140803407730868E-2</v>
      </c>
      <c r="AB3692" s="50">
        <f t="shared" si="1388"/>
        <v>367</v>
      </c>
      <c r="AC3692" s="50">
        <f t="shared" si="1389"/>
        <v>2018</v>
      </c>
      <c r="AD3692" s="50">
        <f t="shared" si="1390"/>
        <v>9</v>
      </c>
      <c r="AE3692" s="56">
        <f t="shared" si="1391"/>
        <v>201809</v>
      </c>
      <c r="AF3692" s="56">
        <f t="shared" si="1392"/>
        <v>36</v>
      </c>
      <c r="AG3692" s="58">
        <f t="shared" si="1393"/>
        <v>3</v>
      </c>
      <c r="AH3692" s="56">
        <f t="shared" si="1394"/>
        <v>7</v>
      </c>
      <c r="AI3692" s="53">
        <f t="shared" si="1395"/>
        <v>8.2087016815461739E-2</v>
      </c>
      <c r="AJ3692" s="56">
        <f t="shared" si="1396"/>
        <v>18.32</v>
      </c>
    </row>
    <row r="3693" spans="1:36" ht="15.75" customHeight="1" x14ac:dyDescent="0.25">
      <c r="A3693" s="50">
        <v>3633</v>
      </c>
      <c r="B3693" s="51">
        <v>43351</v>
      </c>
      <c r="C3693" s="75">
        <f t="shared" ref="C3693:C3703" si="1397">B3693</f>
        <v>43351</v>
      </c>
      <c r="D3693" s="50" t="s">
        <v>1224</v>
      </c>
      <c r="E3693" s="50">
        <v>11.65</v>
      </c>
      <c r="F3693" s="50">
        <v>0</v>
      </c>
      <c r="G3693" s="50">
        <v>30</v>
      </c>
      <c r="H3693" s="50">
        <v>8</v>
      </c>
      <c r="I3693" s="53">
        <f t="shared" ref="I3693:I3704" si="1398">IF(E3693&gt;0,TIME(F3693,G3693,H3693),"")</f>
        <v>2.0925925925925928E-2</v>
      </c>
      <c r="J3693" s="54">
        <f t="shared" ref="J3693:J3704" si="1399">IF(E3693&gt;0,TIME(F3693,G3693,H3693)/E3693,"")</f>
        <v>1.7962168176760451E-3</v>
      </c>
      <c r="K3693" s="50" t="s">
        <v>1340</v>
      </c>
      <c r="L3693" s="50" t="s">
        <v>2209</v>
      </c>
      <c r="M3693" s="55">
        <f t="shared" ref="M3693:M3704" si="1400">IF(D3693&gt;0,0.0416666666666667/J3693,"")</f>
        <v>23.196902654867273</v>
      </c>
      <c r="N3693" s="50">
        <v>130</v>
      </c>
      <c r="O3693" s="50" t="s">
        <v>255</v>
      </c>
      <c r="Q3693" s="374">
        <v>138</v>
      </c>
      <c r="R3693" s="50" t="s">
        <v>2210</v>
      </c>
      <c r="S3693" s="151">
        <f t="shared" ref="S3693:S3704" si="1401">IF("1-Swim"=D3693,J3693*2.4,IF("2-Bike"=D3693,J3693*112,IF("3-Run"=D3693,J3693*26.2,0)))</f>
        <v>0.20117628357971706</v>
      </c>
      <c r="T3693" s="151">
        <f t="shared" ref="T3693:T3704" si="1402">S3693/2</f>
        <v>0.10058814178985853</v>
      </c>
      <c r="V3693" s="393">
        <f t="shared" ref="V3693:V3704" si="1403">U3693*0.000568182</f>
        <v>0</v>
      </c>
      <c r="W3693" s="393">
        <f t="shared" ref="W3693:W3704" si="1404">U3693*0.0006213713910761</f>
        <v>0</v>
      </c>
      <c r="X3693" s="53">
        <f t="shared" ref="X3693:X3704" si="1405">J3693*26.2</f>
        <v>4.7060880623112381E-2</v>
      </c>
      <c r="Y3693" s="53">
        <f t="shared" ref="Y3693:Y3704" si="1406">(J3693+0.0013889)*26.2</f>
        <v>8.3450060623112374E-2</v>
      </c>
      <c r="Z3693" s="53">
        <f t="shared" ref="Z3693:Z3704" si="1407">X3693/2</f>
        <v>2.353044031155619E-2</v>
      </c>
      <c r="AA3693" s="53">
        <f t="shared" ref="AA3693:AA3704" si="1408">Y3693/2</f>
        <v>4.1725030311556187E-2</v>
      </c>
      <c r="AB3693" s="50">
        <f t="shared" ref="AB3693:AB3704" si="1409">RANK(J3693,J:J,1)</f>
        <v>68</v>
      </c>
      <c r="AC3693" s="50">
        <f t="shared" ref="AC3693:AC3704" si="1410">YEAR(B3693)</f>
        <v>2018</v>
      </c>
      <c r="AD3693" s="50">
        <f t="shared" ref="AD3693:AD3704" si="1411">MONTH(B3693)</f>
        <v>9</v>
      </c>
      <c r="AE3693" s="56">
        <f t="shared" ref="AE3693:AE3704" si="1412">AC3693*100+AD3693</f>
        <v>201809</v>
      </c>
      <c r="AF3693" s="56">
        <f t="shared" ref="AF3693:AF3704" si="1413">WEEKNUM(B3693,1)</f>
        <v>36</v>
      </c>
      <c r="AG3693" s="58">
        <f t="shared" ref="AG3693:AG3704" si="1414">IF(ISBLANK(B3693)," ",MAX(B3693-B3692-1,0))</f>
        <v>0</v>
      </c>
      <c r="AH3693" s="56">
        <f t="shared" ref="AH3693:AH3704" si="1415">DAY(B3693)</f>
        <v>8</v>
      </c>
      <c r="AI3693" s="53">
        <f t="shared" ref="AI3693:AI3704" si="1416">Z3693+AA3693</f>
        <v>6.5255470623112377E-2</v>
      </c>
      <c r="AJ3693" s="56">
        <f t="shared" ref="AJ3693:AJ3704" si="1417">IF("1-Swim"=D3693,E3693*46.7,IF("2-Bike"=D3693,E3693,IF("3-Run"=D3693,E3693*4.27,0)))</f>
        <v>11.65</v>
      </c>
    </row>
    <row r="3694" spans="1:36" ht="15.75" customHeight="1" x14ac:dyDescent="0.25">
      <c r="A3694" s="50">
        <v>3634</v>
      </c>
      <c r="B3694" s="51">
        <v>43357</v>
      </c>
      <c r="C3694" s="75">
        <f t="shared" si="1397"/>
        <v>43357</v>
      </c>
      <c r="D3694" s="50" t="s">
        <v>1223</v>
      </c>
      <c r="E3694" s="50">
        <v>2.4</v>
      </c>
      <c r="F3694" s="50">
        <v>0</v>
      </c>
      <c r="G3694" s="50">
        <v>39</v>
      </c>
      <c r="H3694" s="50">
        <v>42</v>
      </c>
      <c r="I3694" s="53">
        <f t="shared" si="1398"/>
        <v>2.7569444444444448E-2</v>
      </c>
      <c r="J3694" s="54">
        <f t="shared" si="1399"/>
        <v>1.148726851851852E-2</v>
      </c>
      <c r="K3694" s="50" t="s">
        <v>2201</v>
      </c>
      <c r="L3694" s="50" t="s">
        <v>2211</v>
      </c>
      <c r="M3694" s="55">
        <f t="shared" si="1400"/>
        <v>3.6272040302267028</v>
      </c>
      <c r="N3694" s="50">
        <v>142</v>
      </c>
      <c r="O3694" s="50" t="s">
        <v>228</v>
      </c>
      <c r="Q3694" s="374">
        <v>142</v>
      </c>
      <c r="R3694" s="50" t="s">
        <v>2212</v>
      </c>
      <c r="S3694" s="151">
        <f t="shared" si="1401"/>
        <v>0.30096643518518523</v>
      </c>
      <c r="T3694" s="151">
        <f t="shared" si="1402"/>
        <v>0.15048321759259262</v>
      </c>
      <c r="V3694" s="393">
        <f t="shared" si="1403"/>
        <v>0</v>
      </c>
      <c r="W3694" s="393">
        <f t="shared" si="1404"/>
        <v>0</v>
      </c>
      <c r="X3694" s="53">
        <f t="shared" si="1405"/>
        <v>0.30096643518518523</v>
      </c>
      <c r="Y3694" s="53">
        <f t="shared" si="1406"/>
        <v>0.3373556151851852</v>
      </c>
      <c r="Z3694" s="53">
        <f t="shared" si="1407"/>
        <v>0.15048321759259262</v>
      </c>
      <c r="AA3694" s="53">
        <f t="shared" si="1408"/>
        <v>0.1686778075925926</v>
      </c>
      <c r="AB3694" s="50">
        <f t="shared" si="1409"/>
        <v>3540</v>
      </c>
      <c r="AC3694" s="50">
        <f t="shared" si="1410"/>
        <v>2018</v>
      </c>
      <c r="AD3694" s="50">
        <f t="shared" si="1411"/>
        <v>9</v>
      </c>
      <c r="AE3694" s="56">
        <f t="shared" si="1412"/>
        <v>201809</v>
      </c>
      <c r="AF3694" s="56">
        <f t="shared" si="1413"/>
        <v>37</v>
      </c>
      <c r="AG3694" s="58">
        <f t="shared" si="1414"/>
        <v>5</v>
      </c>
      <c r="AH3694" s="56">
        <f t="shared" si="1415"/>
        <v>14</v>
      </c>
      <c r="AI3694" s="53">
        <f t="shared" si="1416"/>
        <v>0.31916102518518519</v>
      </c>
      <c r="AJ3694" s="56">
        <f t="shared" si="1417"/>
        <v>10.247999999999999</v>
      </c>
    </row>
    <row r="3695" spans="1:36" ht="15.75" customHeight="1" x14ac:dyDescent="0.25">
      <c r="A3695" s="50">
        <v>3635</v>
      </c>
      <c r="B3695" s="51">
        <v>43360</v>
      </c>
      <c r="C3695" s="75">
        <f t="shared" si="1397"/>
        <v>43360</v>
      </c>
      <c r="D3695" s="50" t="s">
        <v>1224</v>
      </c>
      <c r="E3695" s="50">
        <v>14</v>
      </c>
      <c r="F3695" s="50">
        <v>0</v>
      </c>
      <c r="G3695" s="50">
        <v>53</v>
      </c>
      <c r="H3695" s="50">
        <v>52</v>
      </c>
      <c r="I3695" s="53">
        <f t="shared" si="1398"/>
        <v>3.740740740740741E-2</v>
      </c>
      <c r="J3695" s="54">
        <f t="shared" si="1399"/>
        <v>2.6719576719576722E-3</v>
      </c>
      <c r="K3695" s="50" t="s">
        <v>930</v>
      </c>
      <c r="L3695" s="50" t="s">
        <v>2213</v>
      </c>
      <c r="M3695" s="55">
        <f t="shared" si="1400"/>
        <v>15.594059405940605</v>
      </c>
      <c r="N3695" s="50">
        <v>139</v>
      </c>
      <c r="O3695" s="50" t="s">
        <v>228</v>
      </c>
      <c r="Q3695" s="374">
        <v>139</v>
      </c>
      <c r="R3695" s="50" t="s">
        <v>2214</v>
      </c>
      <c r="S3695" s="151">
        <f t="shared" si="1401"/>
        <v>0.29925925925925928</v>
      </c>
      <c r="T3695" s="151">
        <f t="shared" si="1402"/>
        <v>0.14962962962962964</v>
      </c>
      <c r="V3695" s="393">
        <f t="shared" si="1403"/>
        <v>0</v>
      </c>
      <c r="W3695" s="393">
        <f t="shared" si="1404"/>
        <v>0</v>
      </c>
      <c r="X3695" s="53">
        <f t="shared" si="1405"/>
        <v>7.0005291005291015E-2</v>
      </c>
      <c r="Y3695" s="53">
        <f t="shared" si="1406"/>
        <v>0.10639447100529101</v>
      </c>
      <c r="Z3695" s="53">
        <f t="shared" si="1407"/>
        <v>3.5002645502645507E-2</v>
      </c>
      <c r="AA3695" s="53">
        <f t="shared" si="1408"/>
        <v>5.3197235502645504E-2</v>
      </c>
      <c r="AB3695" s="50">
        <f t="shared" si="1409"/>
        <v>520</v>
      </c>
      <c r="AC3695" s="50">
        <f t="shared" si="1410"/>
        <v>2018</v>
      </c>
      <c r="AD3695" s="50">
        <f t="shared" si="1411"/>
        <v>9</v>
      </c>
      <c r="AE3695" s="56">
        <f t="shared" si="1412"/>
        <v>201809</v>
      </c>
      <c r="AF3695" s="56">
        <f t="shared" si="1413"/>
        <v>38</v>
      </c>
      <c r="AG3695" s="58">
        <f t="shared" si="1414"/>
        <v>2</v>
      </c>
      <c r="AH3695" s="56">
        <f t="shared" si="1415"/>
        <v>17</v>
      </c>
      <c r="AI3695" s="53">
        <f t="shared" si="1416"/>
        <v>8.8199881005291011E-2</v>
      </c>
      <c r="AJ3695" s="56">
        <f t="shared" si="1417"/>
        <v>14</v>
      </c>
    </row>
    <row r="3696" spans="1:36" x14ac:dyDescent="0.25">
      <c r="A3696" s="50">
        <v>3636</v>
      </c>
      <c r="B3696" s="51">
        <v>43362</v>
      </c>
      <c r="C3696" s="75">
        <f t="shared" si="1397"/>
        <v>43362</v>
      </c>
      <c r="D3696" s="50" t="s">
        <v>1224</v>
      </c>
      <c r="E3696" s="50">
        <v>14</v>
      </c>
      <c r="F3696" s="50">
        <v>0</v>
      </c>
      <c r="G3696" s="50">
        <v>53</v>
      </c>
      <c r="H3696" s="50">
        <v>20</v>
      </c>
      <c r="I3696" s="53">
        <f t="shared" si="1398"/>
        <v>3.7037037037037042E-2</v>
      </c>
      <c r="J3696" s="54">
        <f t="shared" si="1399"/>
        <v>2.6455026455026458E-3</v>
      </c>
      <c r="K3696" s="50" t="s">
        <v>930</v>
      </c>
      <c r="L3696" s="50" t="s">
        <v>2213</v>
      </c>
      <c r="M3696" s="55">
        <f t="shared" si="1400"/>
        <v>15.750000000000011</v>
      </c>
      <c r="N3696" s="50">
        <v>143</v>
      </c>
      <c r="O3696" s="50" t="s">
        <v>228</v>
      </c>
      <c r="Q3696" s="374">
        <v>174</v>
      </c>
      <c r="R3696" s="50" t="s">
        <v>2215</v>
      </c>
      <c r="S3696" s="151">
        <f t="shared" si="1401"/>
        <v>0.29629629629629634</v>
      </c>
      <c r="T3696" s="151">
        <f t="shared" si="1402"/>
        <v>0.14814814814814817</v>
      </c>
      <c r="V3696" s="393">
        <f t="shared" si="1403"/>
        <v>0</v>
      </c>
      <c r="W3696" s="393">
        <f t="shared" si="1404"/>
        <v>0</v>
      </c>
      <c r="X3696" s="53">
        <f t="shared" si="1405"/>
        <v>6.9312169312169311E-2</v>
      </c>
      <c r="Y3696" s="53">
        <f t="shared" si="1406"/>
        <v>0.1057013493121693</v>
      </c>
      <c r="Z3696" s="53">
        <f t="shared" si="1407"/>
        <v>3.4656084656084656E-2</v>
      </c>
      <c r="AA3696" s="53">
        <f t="shared" si="1408"/>
        <v>5.2850674656084652E-2</v>
      </c>
      <c r="AB3696" s="50">
        <f t="shared" si="1409"/>
        <v>510</v>
      </c>
      <c r="AC3696" s="50">
        <f t="shared" si="1410"/>
        <v>2018</v>
      </c>
      <c r="AD3696" s="50">
        <f t="shared" si="1411"/>
        <v>9</v>
      </c>
      <c r="AE3696" s="56">
        <f t="shared" si="1412"/>
        <v>201809</v>
      </c>
      <c r="AF3696" s="56">
        <f t="shared" si="1413"/>
        <v>38</v>
      </c>
      <c r="AG3696" s="58">
        <f t="shared" si="1414"/>
        <v>1</v>
      </c>
      <c r="AH3696" s="56">
        <f t="shared" si="1415"/>
        <v>19</v>
      </c>
      <c r="AI3696" s="53">
        <f t="shared" si="1416"/>
        <v>8.7506759312169308E-2</v>
      </c>
      <c r="AJ3696" s="56">
        <f t="shared" si="1417"/>
        <v>14</v>
      </c>
    </row>
    <row r="3697" spans="1:36" x14ac:dyDescent="0.25">
      <c r="A3697" s="50">
        <v>3637</v>
      </c>
      <c r="B3697" s="51">
        <v>43364</v>
      </c>
      <c r="C3697" s="75">
        <f t="shared" si="1397"/>
        <v>43364</v>
      </c>
      <c r="D3697" s="50" t="s">
        <v>1223</v>
      </c>
      <c r="E3697" s="50">
        <v>3.55</v>
      </c>
      <c r="F3697" s="50">
        <v>0</v>
      </c>
      <c r="G3697" s="50">
        <v>59</v>
      </c>
      <c r="H3697" s="50">
        <v>23</v>
      </c>
      <c r="I3697" s="53">
        <f t="shared" si="1398"/>
        <v>4.1238425925925921E-2</v>
      </c>
      <c r="J3697" s="54">
        <f t="shared" si="1399"/>
        <v>1.1616458007303076E-2</v>
      </c>
      <c r="K3697" s="50" t="s">
        <v>2201</v>
      </c>
      <c r="L3697" s="50" t="s">
        <v>2217</v>
      </c>
      <c r="M3697" s="55">
        <f t="shared" si="1400"/>
        <v>3.5868650014033152</v>
      </c>
      <c r="N3697" s="50">
        <v>137</v>
      </c>
      <c r="O3697" s="50" t="s">
        <v>255</v>
      </c>
      <c r="Q3697" s="374">
        <v>545</v>
      </c>
      <c r="R3697" s="50" t="s">
        <v>2216</v>
      </c>
      <c r="S3697" s="151">
        <f t="shared" si="1401"/>
        <v>0.30435119979134057</v>
      </c>
      <c r="T3697" s="151">
        <f t="shared" si="1402"/>
        <v>0.15217559989567028</v>
      </c>
      <c r="V3697" s="393">
        <f t="shared" si="1403"/>
        <v>0</v>
      </c>
      <c r="W3697" s="393">
        <f t="shared" si="1404"/>
        <v>0</v>
      </c>
      <c r="X3697" s="53">
        <f t="shared" si="1405"/>
        <v>0.30435119979134057</v>
      </c>
      <c r="Y3697" s="53">
        <f t="shared" si="1406"/>
        <v>0.34074037979134059</v>
      </c>
      <c r="Z3697" s="53">
        <f t="shared" si="1407"/>
        <v>0.15217559989567028</v>
      </c>
      <c r="AA3697" s="53">
        <f t="shared" si="1408"/>
        <v>0.17037018989567029</v>
      </c>
      <c r="AB3697" s="50">
        <f t="shared" si="1409"/>
        <v>3546</v>
      </c>
      <c r="AC3697" s="50">
        <f t="shared" si="1410"/>
        <v>2018</v>
      </c>
      <c r="AD3697" s="50">
        <f t="shared" si="1411"/>
        <v>9</v>
      </c>
      <c r="AE3697" s="56">
        <f t="shared" si="1412"/>
        <v>201809</v>
      </c>
      <c r="AF3697" s="56">
        <f t="shared" si="1413"/>
        <v>38</v>
      </c>
      <c r="AG3697" s="58">
        <f t="shared" si="1414"/>
        <v>1</v>
      </c>
      <c r="AH3697" s="56">
        <f t="shared" si="1415"/>
        <v>21</v>
      </c>
      <c r="AI3697" s="53">
        <f t="shared" si="1416"/>
        <v>0.32254578979134058</v>
      </c>
      <c r="AJ3697" s="56">
        <f t="shared" si="1417"/>
        <v>15.158499999999998</v>
      </c>
    </row>
    <row r="3698" spans="1:36" ht="15.75" customHeight="1" x14ac:dyDescent="0.25">
      <c r="A3698" s="50">
        <v>3638</v>
      </c>
      <c r="B3698" s="51">
        <v>43365</v>
      </c>
      <c r="C3698" s="75">
        <f t="shared" si="1397"/>
        <v>43365</v>
      </c>
      <c r="D3698" s="50" t="s">
        <v>1223</v>
      </c>
      <c r="E3698" s="50">
        <v>3</v>
      </c>
      <c r="F3698" s="50">
        <v>0</v>
      </c>
      <c r="G3698" s="50">
        <v>31</v>
      </c>
      <c r="H3698" s="50">
        <v>48</v>
      </c>
      <c r="I3698" s="53">
        <f t="shared" si="1398"/>
        <v>2.2083333333333333E-2</v>
      </c>
      <c r="J3698" s="54">
        <f t="shared" si="1399"/>
        <v>7.3611111111111108E-3</v>
      </c>
      <c r="K3698" s="50" t="s">
        <v>2201</v>
      </c>
      <c r="L3698" s="50" t="s">
        <v>2218</v>
      </c>
      <c r="M3698" s="55">
        <f t="shared" si="1400"/>
        <v>5.660377358490571</v>
      </c>
      <c r="N3698" s="50">
        <v>141</v>
      </c>
      <c r="O3698" s="50" t="s">
        <v>255</v>
      </c>
      <c r="Q3698" s="374">
        <v>62</v>
      </c>
      <c r="R3698" s="50" t="s">
        <v>2219</v>
      </c>
      <c r="S3698" s="151">
        <f t="shared" si="1401"/>
        <v>0.19286111111111109</v>
      </c>
      <c r="T3698" s="151">
        <f t="shared" si="1402"/>
        <v>9.6430555555555547E-2</v>
      </c>
      <c r="V3698" s="393">
        <f t="shared" si="1403"/>
        <v>0</v>
      </c>
      <c r="W3698" s="393">
        <f t="shared" si="1404"/>
        <v>0</v>
      </c>
      <c r="X3698" s="53">
        <f t="shared" si="1405"/>
        <v>0.19286111111111109</v>
      </c>
      <c r="Y3698" s="53">
        <f t="shared" si="1406"/>
        <v>0.22925029111111109</v>
      </c>
      <c r="Z3698" s="53">
        <f t="shared" si="1407"/>
        <v>9.6430555555555547E-2</v>
      </c>
      <c r="AA3698" s="53">
        <f t="shared" si="1408"/>
        <v>0.11462514555555554</v>
      </c>
      <c r="AB3698" s="50">
        <f t="shared" si="1409"/>
        <v>2228</v>
      </c>
      <c r="AC3698" s="50">
        <f t="shared" si="1410"/>
        <v>2018</v>
      </c>
      <c r="AD3698" s="50">
        <f t="shared" si="1411"/>
        <v>9</v>
      </c>
      <c r="AE3698" s="56">
        <f t="shared" si="1412"/>
        <v>201809</v>
      </c>
      <c r="AF3698" s="56">
        <f t="shared" si="1413"/>
        <v>38</v>
      </c>
      <c r="AG3698" s="58">
        <f t="shared" si="1414"/>
        <v>0</v>
      </c>
      <c r="AH3698" s="56">
        <f t="shared" si="1415"/>
        <v>22</v>
      </c>
      <c r="AI3698" s="53">
        <f t="shared" si="1416"/>
        <v>0.2110557011111111</v>
      </c>
      <c r="AJ3698" s="56">
        <f t="shared" si="1417"/>
        <v>12.809999999999999</v>
      </c>
    </row>
    <row r="3699" spans="1:36" ht="15.75" customHeight="1" x14ac:dyDescent="0.25">
      <c r="A3699" s="50">
        <v>3639</v>
      </c>
      <c r="B3699" s="51">
        <v>43365</v>
      </c>
      <c r="C3699" s="75">
        <f t="shared" si="1397"/>
        <v>43365</v>
      </c>
      <c r="D3699" s="50" t="s">
        <v>1224</v>
      </c>
      <c r="E3699" s="50">
        <v>18.8</v>
      </c>
      <c r="F3699" s="50">
        <v>1</v>
      </c>
      <c r="G3699" s="50">
        <v>23</v>
      </c>
      <c r="H3699" s="50">
        <v>13</v>
      </c>
      <c r="I3699" s="53">
        <f t="shared" si="1398"/>
        <v>5.7789351851851856E-2</v>
      </c>
      <c r="J3699" s="54">
        <f t="shared" si="1399"/>
        <v>3.073901694247439E-3</v>
      </c>
      <c r="K3699" s="50" t="s">
        <v>1340</v>
      </c>
      <c r="L3699" s="50" t="s">
        <v>315</v>
      </c>
      <c r="M3699" s="55">
        <f t="shared" si="1400"/>
        <v>13.554976967754866</v>
      </c>
      <c r="N3699" s="50">
        <v>0</v>
      </c>
      <c r="O3699" s="50" t="s">
        <v>1955</v>
      </c>
      <c r="Q3699" s="374">
        <v>774</v>
      </c>
      <c r="R3699" s="50" t="s">
        <v>2220</v>
      </c>
      <c r="S3699" s="151">
        <f t="shared" si="1401"/>
        <v>0.34427698975571319</v>
      </c>
      <c r="T3699" s="151">
        <f t="shared" si="1402"/>
        <v>0.1721384948778566</v>
      </c>
      <c r="V3699" s="393">
        <f t="shared" si="1403"/>
        <v>0</v>
      </c>
      <c r="W3699" s="393">
        <f t="shared" si="1404"/>
        <v>0</v>
      </c>
      <c r="X3699" s="53">
        <f t="shared" si="1405"/>
        <v>8.0536224389282901E-2</v>
      </c>
      <c r="Y3699" s="53">
        <f t="shared" si="1406"/>
        <v>0.11692540438928289</v>
      </c>
      <c r="Z3699" s="53">
        <f t="shared" si="1407"/>
        <v>4.0268112194641451E-2</v>
      </c>
      <c r="AA3699" s="53">
        <f t="shared" si="1408"/>
        <v>5.8462702194641447E-2</v>
      </c>
      <c r="AB3699" s="50">
        <f t="shared" si="1409"/>
        <v>780</v>
      </c>
      <c r="AC3699" s="50">
        <f t="shared" si="1410"/>
        <v>2018</v>
      </c>
      <c r="AD3699" s="50">
        <f t="shared" si="1411"/>
        <v>9</v>
      </c>
      <c r="AE3699" s="56">
        <f t="shared" si="1412"/>
        <v>201809</v>
      </c>
      <c r="AF3699" s="56">
        <f t="shared" si="1413"/>
        <v>38</v>
      </c>
      <c r="AG3699" s="58">
        <f t="shared" si="1414"/>
        <v>0</v>
      </c>
      <c r="AH3699" s="56">
        <f t="shared" si="1415"/>
        <v>22</v>
      </c>
      <c r="AI3699" s="53">
        <f t="shared" si="1416"/>
        <v>9.8730814389282898E-2</v>
      </c>
      <c r="AJ3699" s="56">
        <f t="shared" si="1417"/>
        <v>18.8</v>
      </c>
    </row>
    <row r="3700" spans="1:36" ht="15.75" customHeight="1" x14ac:dyDescent="0.25">
      <c r="A3700" s="50">
        <v>3640</v>
      </c>
      <c r="B3700" s="51">
        <v>43366</v>
      </c>
      <c r="C3700" s="75">
        <f t="shared" si="1397"/>
        <v>43366</v>
      </c>
      <c r="D3700" s="50" t="s">
        <v>1223</v>
      </c>
      <c r="E3700" s="50">
        <v>3.25</v>
      </c>
      <c r="F3700" s="50">
        <v>0</v>
      </c>
      <c r="G3700" s="50">
        <v>36</v>
      </c>
      <c r="H3700" s="50">
        <v>27</v>
      </c>
      <c r="I3700" s="53">
        <f t="shared" si="1398"/>
        <v>2.5312500000000002E-2</v>
      </c>
      <c r="J3700" s="54">
        <f t="shared" si="1399"/>
        <v>7.7884615384615392E-3</v>
      </c>
      <c r="K3700" s="50" t="s">
        <v>2095</v>
      </c>
      <c r="L3700" s="50" t="s">
        <v>1814</v>
      </c>
      <c r="M3700" s="55">
        <f t="shared" si="1400"/>
        <v>5.3497942386831312</v>
      </c>
      <c r="N3700" s="50">
        <v>151</v>
      </c>
      <c r="O3700" s="50" t="s">
        <v>1955</v>
      </c>
      <c r="Q3700" s="374">
        <v>203</v>
      </c>
      <c r="R3700" s="50" t="s">
        <v>2221</v>
      </c>
      <c r="S3700" s="151">
        <f t="shared" si="1401"/>
        <v>0.20405769230769233</v>
      </c>
      <c r="T3700" s="151">
        <f t="shared" si="1402"/>
        <v>0.10202884615384616</v>
      </c>
      <c r="V3700" s="393">
        <f t="shared" si="1403"/>
        <v>0</v>
      </c>
      <c r="W3700" s="393">
        <f t="shared" si="1404"/>
        <v>0</v>
      </c>
      <c r="X3700" s="53">
        <f t="shared" si="1405"/>
        <v>0.20405769230769233</v>
      </c>
      <c r="Y3700" s="53">
        <f t="shared" si="1406"/>
        <v>0.24044687230769232</v>
      </c>
      <c r="Z3700" s="53">
        <f t="shared" si="1407"/>
        <v>0.10202884615384616</v>
      </c>
      <c r="AA3700" s="53">
        <f t="shared" si="1408"/>
        <v>0.12022343615384616</v>
      </c>
      <c r="AB3700" s="50">
        <f t="shared" si="1409"/>
        <v>2644</v>
      </c>
      <c r="AC3700" s="50">
        <f t="shared" si="1410"/>
        <v>2018</v>
      </c>
      <c r="AD3700" s="50">
        <f t="shared" si="1411"/>
        <v>9</v>
      </c>
      <c r="AE3700" s="56">
        <f t="shared" si="1412"/>
        <v>201809</v>
      </c>
      <c r="AF3700" s="56">
        <f t="shared" si="1413"/>
        <v>39</v>
      </c>
      <c r="AG3700" s="58">
        <f t="shared" si="1414"/>
        <v>0</v>
      </c>
      <c r="AH3700" s="56">
        <f t="shared" si="1415"/>
        <v>23</v>
      </c>
      <c r="AI3700" s="53">
        <f t="shared" si="1416"/>
        <v>0.22225228230769234</v>
      </c>
      <c r="AJ3700" s="56">
        <f t="shared" si="1417"/>
        <v>13.877499999999998</v>
      </c>
    </row>
    <row r="3701" spans="1:36" ht="15.75" customHeight="1" x14ac:dyDescent="0.25">
      <c r="A3701" s="50">
        <v>3641</v>
      </c>
      <c r="B3701" s="51">
        <v>43367</v>
      </c>
      <c r="C3701" s="75">
        <f t="shared" si="1397"/>
        <v>43367</v>
      </c>
      <c r="D3701" s="50" t="s">
        <v>1223</v>
      </c>
      <c r="E3701" s="50">
        <v>2.2799999999999998</v>
      </c>
      <c r="F3701" s="50">
        <v>0</v>
      </c>
      <c r="G3701" s="50">
        <v>26</v>
      </c>
      <c r="H3701" s="50">
        <v>12</v>
      </c>
      <c r="I3701" s="53">
        <f t="shared" si="1398"/>
        <v>1.8194444444444444E-2</v>
      </c>
      <c r="J3701" s="54">
        <f t="shared" si="1399"/>
        <v>7.9800194931773875E-3</v>
      </c>
      <c r="K3701" s="50" t="s">
        <v>2152</v>
      </c>
      <c r="L3701" s="50" t="s">
        <v>2213</v>
      </c>
      <c r="M3701" s="55">
        <f t="shared" si="1400"/>
        <v>5.2213740458015314</v>
      </c>
      <c r="N3701" s="50">
        <v>0</v>
      </c>
      <c r="O3701" s="50" t="s">
        <v>1955</v>
      </c>
      <c r="Q3701" s="374">
        <v>43</v>
      </c>
      <c r="S3701" s="151">
        <f t="shared" si="1401"/>
        <v>0.20907651072124755</v>
      </c>
      <c r="T3701" s="151">
        <f t="shared" si="1402"/>
        <v>0.10453825536062378</v>
      </c>
      <c r="V3701" s="393">
        <f t="shared" si="1403"/>
        <v>0</v>
      </c>
      <c r="W3701" s="393">
        <f t="shared" si="1404"/>
        <v>0</v>
      </c>
      <c r="X3701" s="53">
        <f t="shared" si="1405"/>
        <v>0.20907651072124755</v>
      </c>
      <c r="Y3701" s="53">
        <f t="shared" si="1406"/>
        <v>0.24546569072124755</v>
      </c>
      <c r="Z3701" s="53">
        <f t="shared" si="1407"/>
        <v>0.10453825536062378</v>
      </c>
      <c r="AA3701" s="53">
        <f t="shared" si="1408"/>
        <v>0.12273284536062377</v>
      </c>
      <c r="AB3701" s="50">
        <f t="shared" si="1409"/>
        <v>2800</v>
      </c>
      <c r="AC3701" s="50">
        <f t="shared" si="1410"/>
        <v>2018</v>
      </c>
      <c r="AD3701" s="50">
        <f t="shared" si="1411"/>
        <v>9</v>
      </c>
      <c r="AE3701" s="56">
        <f t="shared" si="1412"/>
        <v>201809</v>
      </c>
      <c r="AF3701" s="56">
        <f t="shared" si="1413"/>
        <v>39</v>
      </c>
      <c r="AG3701" s="58">
        <f t="shared" si="1414"/>
        <v>0</v>
      </c>
      <c r="AH3701" s="56">
        <f t="shared" si="1415"/>
        <v>24</v>
      </c>
      <c r="AI3701" s="53">
        <f t="shared" si="1416"/>
        <v>0.22727110072124757</v>
      </c>
      <c r="AJ3701" s="56">
        <f t="shared" si="1417"/>
        <v>9.735599999999998</v>
      </c>
    </row>
    <row r="3702" spans="1:36" x14ac:dyDescent="0.25">
      <c r="A3702" s="50">
        <v>3642</v>
      </c>
      <c r="B3702" s="51">
        <v>43371</v>
      </c>
      <c r="C3702" s="75">
        <f t="shared" si="1397"/>
        <v>43371</v>
      </c>
      <c r="D3702" s="50" t="s">
        <v>1223</v>
      </c>
      <c r="E3702" s="50">
        <v>3.5</v>
      </c>
      <c r="F3702" s="50">
        <v>0</v>
      </c>
      <c r="G3702" s="50">
        <v>56</v>
      </c>
      <c r="H3702" s="50">
        <v>17</v>
      </c>
      <c r="I3702" s="53">
        <f t="shared" si="1398"/>
        <v>3.9085648148148147E-2</v>
      </c>
      <c r="J3702" s="54">
        <f t="shared" si="1399"/>
        <v>1.1167328042328043E-2</v>
      </c>
      <c r="K3702" s="50" t="s">
        <v>2201</v>
      </c>
      <c r="L3702" s="50" t="s">
        <v>2222</v>
      </c>
      <c r="M3702" s="55">
        <f t="shared" si="1400"/>
        <v>3.7311222978975449</v>
      </c>
      <c r="N3702" s="50">
        <v>0</v>
      </c>
      <c r="O3702" s="50" t="s">
        <v>255</v>
      </c>
      <c r="Q3702" s="374">
        <v>525</v>
      </c>
      <c r="S3702" s="151">
        <f t="shared" si="1401"/>
        <v>0.29258399470899471</v>
      </c>
      <c r="T3702" s="151">
        <f t="shared" si="1402"/>
        <v>0.14629199735449736</v>
      </c>
      <c r="V3702" s="393">
        <f t="shared" si="1403"/>
        <v>0</v>
      </c>
      <c r="W3702" s="393">
        <f t="shared" si="1404"/>
        <v>0</v>
      </c>
      <c r="X3702" s="53">
        <f t="shared" si="1405"/>
        <v>0.29258399470899471</v>
      </c>
      <c r="Y3702" s="53">
        <f t="shared" si="1406"/>
        <v>0.32897317470899473</v>
      </c>
      <c r="Z3702" s="53">
        <f t="shared" si="1407"/>
        <v>0.14629199735449736</v>
      </c>
      <c r="AA3702" s="53">
        <f t="shared" si="1408"/>
        <v>0.16448658735449737</v>
      </c>
      <c r="AB3702" s="50">
        <f t="shared" si="1409"/>
        <v>3521</v>
      </c>
      <c r="AC3702" s="50">
        <f t="shared" si="1410"/>
        <v>2018</v>
      </c>
      <c r="AD3702" s="50">
        <f t="shared" si="1411"/>
        <v>9</v>
      </c>
      <c r="AE3702" s="56">
        <f t="shared" si="1412"/>
        <v>201809</v>
      </c>
      <c r="AF3702" s="56">
        <f t="shared" si="1413"/>
        <v>39</v>
      </c>
      <c r="AG3702" s="58">
        <f t="shared" si="1414"/>
        <v>3</v>
      </c>
      <c r="AH3702" s="56">
        <f t="shared" si="1415"/>
        <v>28</v>
      </c>
      <c r="AI3702" s="53">
        <f t="shared" si="1416"/>
        <v>0.31077858470899472</v>
      </c>
      <c r="AJ3702" s="56">
        <f t="shared" si="1417"/>
        <v>14.944999999999999</v>
      </c>
    </row>
    <row r="3703" spans="1:36" x14ac:dyDescent="0.25">
      <c r="A3703" s="50">
        <v>3643</v>
      </c>
      <c r="B3703" s="51">
        <v>43373</v>
      </c>
      <c r="C3703" s="75">
        <f t="shared" si="1397"/>
        <v>43373</v>
      </c>
      <c r="D3703" s="50" t="s">
        <v>1223</v>
      </c>
      <c r="E3703" s="50">
        <v>3.1</v>
      </c>
      <c r="F3703" s="50">
        <v>0</v>
      </c>
      <c r="G3703" s="50">
        <v>35</v>
      </c>
      <c r="H3703" s="50">
        <v>29</v>
      </c>
      <c r="I3703" s="53">
        <f t="shared" si="1398"/>
        <v>2.4641203703703703E-2</v>
      </c>
      <c r="J3703" s="54">
        <f t="shared" si="1399"/>
        <v>7.9487753882915169E-3</v>
      </c>
      <c r="K3703" s="50" t="s">
        <v>2201</v>
      </c>
      <c r="L3703" s="50" t="s">
        <v>1498</v>
      </c>
      <c r="M3703" s="55">
        <f t="shared" si="1400"/>
        <v>5.2418976045091634</v>
      </c>
      <c r="N3703" s="50">
        <v>0</v>
      </c>
      <c r="O3703" s="50" t="s">
        <v>255</v>
      </c>
      <c r="Q3703" s="374">
        <v>266</v>
      </c>
      <c r="S3703" s="151">
        <f t="shared" si="1401"/>
        <v>0.20825791517323775</v>
      </c>
      <c r="T3703" s="151">
        <f t="shared" si="1402"/>
        <v>0.10412895758661887</v>
      </c>
      <c r="V3703" s="393">
        <f t="shared" si="1403"/>
        <v>0</v>
      </c>
      <c r="W3703" s="393">
        <f t="shared" si="1404"/>
        <v>0</v>
      </c>
      <c r="X3703" s="53">
        <f t="shared" si="1405"/>
        <v>0.20825791517323775</v>
      </c>
      <c r="Y3703" s="53">
        <f t="shared" si="1406"/>
        <v>0.24464709517323774</v>
      </c>
      <c r="Z3703" s="53">
        <f t="shared" si="1407"/>
        <v>0.10412895758661887</v>
      </c>
      <c r="AA3703" s="53">
        <f t="shared" si="1408"/>
        <v>0.12232354758661887</v>
      </c>
      <c r="AB3703" s="50">
        <f t="shared" si="1409"/>
        <v>2776</v>
      </c>
      <c r="AC3703" s="50">
        <f t="shared" si="1410"/>
        <v>2018</v>
      </c>
      <c r="AD3703" s="50">
        <f t="shared" si="1411"/>
        <v>9</v>
      </c>
      <c r="AE3703" s="56">
        <f t="shared" si="1412"/>
        <v>201809</v>
      </c>
      <c r="AF3703" s="56">
        <f t="shared" si="1413"/>
        <v>40</v>
      </c>
      <c r="AG3703" s="58">
        <f t="shared" si="1414"/>
        <v>1</v>
      </c>
      <c r="AH3703" s="56">
        <f t="shared" si="1415"/>
        <v>30</v>
      </c>
      <c r="AI3703" s="53">
        <f t="shared" si="1416"/>
        <v>0.22645250517323773</v>
      </c>
      <c r="AJ3703" s="56">
        <f t="shared" si="1417"/>
        <v>13.236999999999998</v>
      </c>
    </row>
    <row r="3704" spans="1:36" ht="15.75" customHeight="1" x14ac:dyDescent="0.25">
      <c r="A3704" s="50">
        <v>3644</v>
      </c>
      <c r="B3704" s="51">
        <v>43378</v>
      </c>
      <c r="C3704" s="75">
        <v>5</v>
      </c>
      <c r="D3704" s="50" t="s">
        <v>1224</v>
      </c>
      <c r="E3704" s="50">
        <v>15.8</v>
      </c>
      <c r="F3704" s="50">
        <v>1</v>
      </c>
      <c r="G3704" s="50">
        <v>12</v>
      </c>
      <c r="H3704" s="50">
        <v>1</v>
      </c>
      <c r="I3704" s="53">
        <f t="shared" si="1398"/>
        <v>5.0011574074074076E-2</v>
      </c>
      <c r="J3704" s="54">
        <f t="shared" si="1399"/>
        <v>3.1652894983591187E-3</v>
      </c>
      <c r="K3704" s="50" t="s">
        <v>930</v>
      </c>
      <c r="L3704" s="50" t="s">
        <v>315</v>
      </c>
      <c r="M3704" s="55">
        <f t="shared" si="1400"/>
        <v>13.163619532515632</v>
      </c>
      <c r="N3704" s="50">
        <v>125</v>
      </c>
      <c r="O3704" s="50" t="s">
        <v>255</v>
      </c>
      <c r="Q3704" s="374">
        <v>1253</v>
      </c>
      <c r="R3704" s="50" t="s">
        <v>2223</v>
      </c>
      <c r="S3704" s="151">
        <f t="shared" si="1401"/>
        <v>0.35451242381622128</v>
      </c>
      <c r="T3704" s="151">
        <f t="shared" si="1402"/>
        <v>0.17725621190811064</v>
      </c>
      <c r="V3704" s="393">
        <f t="shared" si="1403"/>
        <v>0</v>
      </c>
      <c r="W3704" s="393">
        <f t="shared" si="1404"/>
        <v>0</v>
      </c>
      <c r="X3704" s="53">
        <f t="shared" si="1405"/>
        <v>8.293058485700891E-2</v>
      </c>
      <c r="Y3704" s="53">
        <f t="shared" si="1406"/>
        <v>0.11931976485700892</v>
      </c>
      <c r="Z3704" s="53">
        <f t="shared" si="1407"/>
        <v>4.1465292428504455E-2</v>
      </c>
      <c r="AA3704" s="53">
        <f t="shared" si="1408"/>
        <v>5.9659882428504458E-2</v>
      </c>
      <c r="AB3704" s="50">
        <f t="shared" si="1409"/>
        <v>827</v>
      </c>
      <c r="AC3704" s="50">
        <f t="shared" si="1410"/>
        <v>2018</v>
      </c>
      <c r="AD3704" s="50">
        <f t="shared" si="1411"/>
        <v>10</v>
      </c>
      <c r="AE3704" s="56">
        <f t="shared" si="1412"/>
        <v>201810</v>
      </c>
      <c r="AF3704" s="56">
        <f t="shared" si="1413"/>
        <v>40</v>
      </c>
      <c r="AG3704" s="58">
        <f t="shared" si="1414"/>
        <v>4</v>
      </c>
      <c r="AH3704" s="56">
        <f t="shared" si="1415"/>
        <v>5</v>
      </c>
      <c r="AI3704" s="53">
        <f t="shared" si="1416"/>
        <v>0.10112517485700892</v>
      </c>
      <c r="AJ3704" s="56">
        <f t="shared" si="1417"/>
        <v>15.8</v>
      </c>
    </row>
    <row r="3705" spans="1:36" x14ac:dyDescent="0.25">
      <c r="A3705" s="50">
        <v>3645</v>
      </c>
      <c r="B3705" s="51">
        <v>43383</v>
      </c>
      <c r="C3705" s="75">
        <f t="shared" ref="C3705:C3722" si="1418">B3705</f>
        <v>43383</v>
      </c>
      <c r="D3705" s="50" t="s">
        <v>1223</v>
      </c>
      <c r="E3705" s="50">
        <v>2.25</v>
      </c>
      <c r="F3705" s="50">
        <v>0</v>
      </c>
      <c r="G3705" s="50">
        <v>25</v>
      </c>
      <c r="H3705" s="50">
        <v>39</v>
      </c>
      <c r="I3705" s="53">
        <f t="shared" ref="I3705:I3722" si="1419">IF(E3705&gt;0,TIME(F3705,G3705,H3705),"")</f>
        <v>1.7812499999999998E-2</v>
      </c>
      <c r="J3705" s="54">
        <f t="shared" ref="J3705:J3722" si="1420">IF(E3705&gt;0,TIME(F3705,G3705,H3705)/E3705,"")</f>
        <v>7.9166666666666656E-3</v>
      </c>
      <c r="K3705" s="50" t="s">
        <v>2152</v>
      </c>
      <c r="L3705" s="50" t="s">
        <v>315</v>
      </c>
      <c r="M3705" s="55">
        <f t="shared" ref="M3705:M3722" si="1421">IF(D3705&gt;0,0.0416666666666667/J3705,"")</f>
        <v>5.2631578947368469</v>
      </c>
      <c r="N3705" s="50">
        <v>150</v>
      </c>
      <c r="O3705" s="50" t="s">
        <v>255</v>
      </c>
      <c r="Q3705" s="374">
        <v>62</v>
      </c>
      <c r="R3705" s="50" t="s">
        <v>2224</v>
      </c>
      <c r="S3705" s="151">
        <f t="shared" ref="S3705:S3722" si="1422">IF("1-Swim"=D3705,J3705*2.4,IF("2-Bike"=D3705,J3705*112,IF("3-Run"=D3705,J3705*26.2,0)))</f>
        <v>0.20741666666666664</v>
      </c>
      <c r="T3705" s="151">
        <f t="shared" ref="T3705:T3722" si="1423">S3705/2</f>
        <v>0.10370833333333332</v>
      </c>
      <c r="V3705" s="393">
        <f t="shared" ref="V3705:V3722" si="1424">U3705*0.000568182</f>
        <v>0</v>
      </c>
      <c r="W3705" s="393">
        <f t="shared" ref="W3705:W3722" si="1425">U3705*0.0006213713910761</f>
        <v>0</v>
      </c>
      <c r="X3705" s="53">
        <f t="shared" ref="X3705:X3722" si="1426">J3705*26.2</f>
        <v>0.20741666666666664</v>
      </c>
      <c r="Y3705" s="53">
        <f t="shared" ref="Y3705:Y3722" si="1427">(J3705+0.0013889)*26.2</f>
        <v>0.24380584666666663</v>
      </c>
      <c r="Z3705" s="53">
        <f t="shared" ref="Z3705:Z3722" si="1428">X3705/2</f>
        <v>0.10370833333333332</v>
      </c>
      <c r="AA3705" s="53">
        <f t="shared" ref="AA3705:AA3722" si="1429">Y3705/2</f>
        <v>0.12190292333333332</v>
      </c>
      <c r="AB3705" s="50">
        <f t="shared" ref="AB3705:AB3722" si="1430">RANK(J3705,J:J,1)</f>
        <v>2750</v>
      </c>
      <c r="AC3705" s="50">
        <f t="shared" ref="AC3705:AC3722" si="1431">YEAR(B3705)</f>
        <v>2018</v>
      </c>
      <c r="AD3705" s="50">
        <f t="shared" ref="AD3705:AD3722" si="1432">MONTH(B3705)</f>
        <v>10</v>
      </c>
      <c r="AE3705" s="56">
        <f t="shared" ref="AE3705:AE3722" si="1433">AC3705*100+AD3705</f>
        <v>201810</v>
      </c>
      <c r="AF3705" s="56">
        <f t="shared" ref="AF3705:AF3722" si="1434">WEEKNUM(B3705,1)</f>
        <v>41</v>
      </c>
      <c r="AG3705" s="58">
        <f t="shared" ref="AG3705:AG3722" si="1435">IF(ISBLANK(B3705)," ",MAX(B3705-B3704-1,0))</f>
        <v>4</v>
      </c>
      <c r="AH3705" s="56">
        <f t="shared" ref="AH3705:AH3722" si="1436">DAY(B3705)</f>
        <v>10</v>
      </c>
      <c r="AI3705" s="53">
        <f t="shared" ref="AI3705:AI3722" si="1437">Z3705+AA3705</f>
        <v>0.22561125666666665</v>
      </c>
      <c r="AJ3705" s="56">
        <f t="shared" ref="AJ3705:AJ3722" si="1438">IF("1-Swim"=D3705,E3705*46.7,IF("2-Bike"=D3705,E3705,IF("3-Run"=D3705,E3705*4.27,0)))</f>
        <v>9.6074999999999982</v>
      </c>
    </row>
    <row r="3706" spans="1:36" x14ac:dyDescent="0.25">
      <c r="A3706" s="50">
        <v>3646</v>
      </c>
      <c r="B3706" s="51">
        <v>43385</v>
      </c>
      <c r="C3706" s="75">
        <f t="shared" si="1418"/>
        <v>43385</v>
      </c>
      <c r="D3706" s="50" t="s">
        <v>1223</v>
      </c>
      <c r="E3706" s="50">
        <v>3.85</v>
      </c>
      <c r="F3706" s="50">
        <v>0</v>
      </c>
      <c r="G3706" s="50">
        <v>54</v>
      </c>
      <c r="H3706" s="50">
        <v>1</v>
      </c>
      <c r="I3706" s="53">
        <f t="shared" si="1419"/>
        <v>3.7511574074074072E-2</v>
      </c>
      <c r="J3706" s="54">
        <f t="shared" si="1420"/>
        <v>9.743265993265993E-3</v>
      </c>
      <c r="K3706" s="50" t="s">
        <v>2201</v>
      </c>
      <c r="L3706" s="50" t="s">
        <v>2222</v>
      </c>
      <c r="M3706" s="55">
        <f t="shared" si="1421"/>
        <v>4.2764578833693339</v>
      </c>
      <c r="N3706" s="50">
        <v>0</v>
      </c>
      <c r="O3706" s="50" t="s">
        <v>255</v>
      </c>
      <c r="Q3706" s="374">
        <v>529</v>
      </c>
      <c r="R3706" s="50" t="s">
        <v>2225</v>
      </c>
      <c r="S3706" s="151">
        <f t="shared" si="1422"/>
        <v>0.25527356902356901</v>
      </c>
      <c r="T3706" s="151">
        <f t="shared" si="1423"/>
        <v>0.12763678451178451</v>
      </c>
      <c r="V3706" s="393">
        <f t="shared" si="1424"/>
        <v>0</v>
      </c>
      <c r="W3706" s="393">
        <f t="shared" si="1425"/>
        <v>0</v>
      </c>
      <c r="X3706" s="53">
        <f t="shared" si="1426"/>
        <v>0.25527356902356901</v>
      </c>
      <c r="Y3706" s="53">
        <f t="shared" si="1427"/>
        <v>0.29166274902356903</v>
      </c>
      <c r="Z3706" s="53">
        <f t="shared" si="1428"/>
        <v>0.12763678451178451</v>
      </c>
      <c r="AA3706" s="53">
        <f t="shared" si="1429"/>
        <v>0.14583137451178452</v>
      </c>
      <c r="AB3706" s="50">
        <f t="shared" si="1430"/>
        <v>3342</v>
      </c>
      <c r="AC3706" s="50">
        <f t="shared" si="1431"/>
        <v>2018</v>
      </c>
      <c r="AD3706" s="50">
        <f t="shared" si="1432"/>
        <v>10</v>
      </c>
      <c r="AE3706" s="56">
        <f t="shared" si="1433"/>
        <v>201810</v>
      </c>
      <c r="AF3706" s="56">
        <f t="shared" si="1434"/>
        <v>41</v>
      </c>
      <c r="AG3706" s="58">
        <f t="shared" si="1435"/>
        <v>1</v>
      </c>
      <c r="AH3706" s="56">
        <f t="shared" si="1436"/>
        <v>12</v>
      </c>
      <c r="AI3706" s="53">
        <f t="shared" si="1437"/>
        <v>0.27346815902356902</v>
      </c>
      <c r="AJ3706" s="56">
        <f t="shared" si="1438"/>
        <v>16.439499999999999</v>
      </c>
    </row>
    <row r="3707" spans="1:36" ht="15.75" customHeight="1" x14ac:dyDescent="0.25">
      <c r="A3707" s="50">
        <v>3647</v>
      </c>
      <c r="B3707" s="51">
        <v>43390</v>
      </c>
      <c r="C3707" s="75">
        <f t="shared" si="1418"/>
        <v>43390</v>
      </c>
      <c r="D3707" s="50" t="s">
        <v>1224</v>
      </c>
      <c r="E3707" s="50">
        <v>13.6</v>
      </c>
      <c r="F3707" s="50">
        <v>0</v>
      </c>
      <c r="G3707" s="50">
        <v>55</v>
      </c>
      <c r="H3707" s="50">
        <v>0</v>
      </c>
      <c r="I3707" s="53">
        <f t="shared" si="1419"/>
        <v>3.8194444444444441E-2</v>
      </c>
      <c r="J3707" s="54">
        <f t="shared" si="1420"/>
        <v>2.8084150326797386E-3</v>
      </c>
      <c r="K3707" s="50" t="s">
        <v>930</v>
      </c>
      <c r="L3707" s="50" t="s">
        <v>2213</v>
      </c>
      <c r="M3707" s="55">
        <f t="shared" si="1421"/>
        <v>14.836363636363648</v>
      </c>
      <c r="N3707" s="50">
        <v>135</v>
      </c>
      <c r="O3707" s="50" t="s">
        <v>1968</v>
      </c>
      <c r="Q3707" s="374">
        <v>233</v>
      </c>
      <c r="R3707" s="50" t="s">
        <v>2226</v>
      </c>
      <c r="S3707" s="151">
        <f t="shared" si="1422"/>
        <v>0.31454248366013071</v>
      </c>
      <c r="T3707" s="151">
        <f t="shared" si="1423"/>
        <v>0.15727124183006536</v>
      </c>
      <c r="V3707" s="393">
        <f t="shared" si="1424"/>
        <v>0</v>
      </c>
      <c r="W3707" s="393">
        <f t="shared" si="1425"/>
        <v>0</v>
      </c>
      <c r="X3707" s="53">
        <f t="shared" si="1426"/>
        <v>7.3580473856209153E-2</v>
      </c>
      <c r="Y3707" s="53">
        <f t="shared" si="1427"/>
        <v>0.10996965385620915</v>
      </c>
      <c r="Z3707" s="53">
        <f t="shared" si="1428"/>
        <v>3.6790236928104576E-2</v>
      </c>
      <c r="AA3707" s="53">
        <f t="shared" si="1429"/>
        <v>5.4984826928104573E-2</v>
      </c>
      <c r="AB3707" s="50">
        <f t="shared" si="1430"/>
        <v>635</v>
      </c>
      <c r="AC3707" s="50">
        <f t="shared" si="1431"/>
        <v>2018</v>
      </c>
      <c r="AD3707" s="50">
        <f t="shared" si="1432"/>
        <v>10</v>
      </c>
      <c r="AE3707" s="56">
        <f t="shared" si="1433"/>
        <v>201810</v>
      </c>
      <c r="AF3707" s="56">
        <f t="shared" si="1434"/>
        <v>42</v>
      </c>
      <c r="AG3707" s="58">
        <f t="shared" si="1435"/>
        <v>4</v>
      </c>
      <c r="AH3707" s="56">
        <f t="shared" si="1436"/>
        <v>17</v>
      </c>
      <c r="AI3707" s="53">
        <f t="shared" si="1437"/>
        <v>9.1775063856209149E-2</v>
      </c>
      <c r="AJ3707" s="56">
        <f t="shared" si="1438"/>
        <v>13.6</v>
      </c>
    </row>
    <row r="3708" spans="1:36" ht="15.75" customHeight="1" x14ac:dyDescent="0.25">
      <c r="A3708" s="50">
        <v>3648</v>
      </c>
      <c r="B3708" s="51">
        <v>43392</v>
      </c>
      <c r="C3708" s="75">
        <f t="shared" si="1418"/>
        <v>43392</v>
      </c>
      <c r="D3708" s="50" t="s">
        <v>1223</v>
      </c>
      <c r="E3708" s="50">
        <v>3.51</v>
      </c>
      <c r="F3708" s="50">
        <v>0</v>
      </c>
      <c r="G3708" s="50">
        <v>57</v>
      </c>
      <c r="H3708" s="50">
        <v>55</v>
      </c>
      <c r="I3708" s="53">
        <f t="shared" si="1419"/>
        <v>4.0219907407407406E-2</v>
      </c>
      <c r="J3708" s="54">
        <f t="shared" si="1420"/>
        <v>1.1458663079033449E-2</v>
      </c>
      <c r="K3708" s="50" t="s">
        <v>2201</v>
      </c>
      <c r="L3708" s="50" t="s">
        <v>2222</v>
      </c>
      <c r="M3708" s="55">
        <f t="shared" si="1421"/>
        <v>3.6362589928057583</v>
      </c>
      <c r="N3708" s="50">
        <v>149</v>
      </c>
      <c r="O3708" s="50" t="s">
        <v>255</v>
      </c>
      <c r="Q3708" s="374">
        <v>564</v>
      </c>
      <c r="R3708" s="50" t="s">
        <v>2227</v>
      </c>
      <c r="S3708" s="151">
        <f t="shared" si="1422"/>
        <v>0.30021697267067637</v>
      </c>
      <c r="T3708" s="151">
        <f t="shared" si="1423"/>
        <v>0.15010848633533819</v>
      </c>
      <c r="V3708" s="393">
        <f t="shared" si="1424"/>
        <v>0</v>
      </c>
      <c r="W3708" s="393">
        <f t="shared" si="1425"/>
        <v>0</v>
      </c>
      <c r="X3708" s="53">
        <f t="shared" si="1426"/>
        <v>0.30021697267067637</v>
      </c>
      <c r="Y3708" s="53">
        <f t="shared" si="1427"/>
        <v>0.33660615267067634</v>
      </c>
      <c r="Z3708" s="53">
        <f t="shared" si="1428"/>
        <v>0.15010848633533819</v>
      </c>
      <c r="AA3708" s="53">
        <f t="shared" si="1429"/>
        <v>0.16830307633533817</v>
      </c>
      <c r="AB3708" s="50">
        <f t="shared" si="1430"/>
        <v>3536</v>
      </c>
      <c r="AC3708" s="50">
        <f t="shared" si="1431"/>
        <v>2018</v>
      </c>
      <c r="AD3708" s="50">
        <f t="shared" si="1432"/>
        <v>10</v>
      </c>
      <c r="AE3708" s="56">
        <f t="shared" si="1433"/>
        <v>201810</v>
      </c>
      <c r="AF3708" s="56">
        <f t="shared" si="1434"/>
        <v>42</v>
      </c>
      <c r="AG3708" s="58">
        <f t="shared" si="1435"/>
        <v>1</v>
      </c>
      <c r="AH3708" s="56">
        <f t="shared" si="1436"/>
        <v>19</v>
      </c>
      <c r="AI3708" s="53">
        <f t="shared" si="1437"/>
        <v>0.31841156267067638</v>
      </c>
      <c r="AJ3708" s="56">
        <f t="shared" si="1438"/>
        <v>14.987699999999998</v>
      </c>
    </row>
    <row r="3709" spans="1:36" ht="15.75" customHeight="1" x14ac:dyDescent="0.25">
      <c r="A3709" s="50">
        <v>3649</v>
      </c>
      <c r="B3709" s="51">
        <v>43394</v>
      </c>
      <c r="C3709" s="75">
        <f t="shared" si="1418"/>
        <v>43394</v>
      </c>
      <c r="D3709" s="50" t="s">
        <v>1224</v>
      </c>
      <c r="E3709" s="50">
        <v>9.1199999999999992</v>
      </c>
      <c r="F3709" s="50">
        <v>0</v>
      </c>
      <c r="G3709" s="50">
        <v>40</v>
      </c>
      <c r="H3709" s="50">
        <v>4</v>
      </c>
      <c r="I3709" s="53">
        <f t="shared" si="1419"/>
        <v>2.7824074074074074E-2</v>
      </c>
      <c r="J3709" s="54">
        <f t="shared" si="1420"/>
        <v>3.0508853151397014E-3</v>
      </c>
      <c r="K3709" s="50" t="s">
        <v>1342</v>
      </c>
      <c r="L3709" s="50" t="s">
        <v>2228</v>
      </c>
      <c r="M3709" s="55">
        <f t="shared" si="1421"/>
        <v>13.657237936772056</v>
      </c>
      <c r="N3709" s="50">
        <v>0</v>
      </c>
      <c r="O3709" s="50" t="s">
        <v>253</v>
      </c>
      <c r="P3709" s="389">
        <v>173</v>
      </c>
      <c r="Q3709" s="374">
        <v>0</v>
      </c>
      <c r="R3709" s="50" t="s">
        <v>2229</v>
      </c>
      <c r="S3709" s="151">
        <f t="shared" si="1422"/>
        <v>0.34169915529564654</v>
      </c>
      <c r="T3709" s="151">
        <f t="shared" si="1423"/>
        <v>0.17084957764782327</v>
      </c>
      <c r="V3709" s="393">
        <f t="shared" si="1424"/>
        <v>0</v>
      </c>
      <c r="W3709" s="393">
        <f t="shared" si="1425"/>
        <v>0</v>
      </c>
      <c r="X3709" s="53">
        <f t="shared" si="1426"/>
        <v>7.9933195256660178E-2</v>
      </c>
      <c r="Y3709" s="53">
        <f t="shared" si="1427"/>
        <v>0.11632237525666018</v>
      </c>
      <c r="Z3709" s="53">
        <f t="shared" si="1428"/>
        <v>3.9966597628330089E-2</v>
      </c>
      <c r="AA3709" s="53">
        <f t="shared" si="1429"/>
        <v>5.8161187628330092E-2</v>
      </c>
      <c r="AB3709" s="50">
        <f t="shared" si="1430"/>
        <v>769</v>
      </c>
      <c r="AC3709" s="50">
        <f t="shared" si="1431"/>
        <v>2018</v>
      </c>
      <c r="AD3709" s="50">
        <f t="shared" si="1432"/>
        <v>10</v>
      </c>
      <c r="AE3709" s="56">
        <f t="shared" si="1433"/>
        <v>201810</v>
      </c>
      <c r="AF3709" s="56">
        <f t="shared" si="1434"/>
        <v>43</v>
      </c>
      <c r="AG3709" s="58">
        <f t="shared" si="1435"/>
        <v>1</v>
      </c>
      <c r="AH3709" s="56">
        <f t="shared" si="1436"/>
        <v>21</v>
      </c>
      <c r="AI3709" s="53">
        <f t="shared" si="1437"/>
        <v>9.8127785256660188E-2</v>
      </c>
      <c r="AJ3709" s="56">
        <f t="shared" si="1438"/>
        <v>9.1199999999999992</v>
      </c>
    </row>
    <row r="3710" spans="1:36" ht="15.75" customHeight="1" x14ac:dyDescent="0.25">
      <c r="A3710" s="50">
        <v>3650</v>
      </c>
      <c r="B3710" s="51">
        <v>43397</v>
      </c>
      <c r="C3710" s="75">
        <f t="shared" si="1418"/>
        <v>43397</v>
      </c>
      <c r="D3710" s="50" t="s">
        <v>1223</v>
      </c>
      <c r="E3710" s="50">
        <v>3.15</v>
      </c>
      <c r="F3710" s="50">
        <v>0</v>
      </c>
      <c r="G3710" s="50">
        <v>35</v>
      </c>
      <c r="H3710" s="50">
        <v>43</v>
      </c>
      <c r="I3710" s="53">
        <f t="shared" si="1419"/>
        <v>2.480324074074074E-2</v>
      </c>
      <c r="J3710" s="54">
        <f t="shared" si="1420"/>
        <v>7.8740446796002356E-3</v>
      </c>
      <c r="K3710" s="50" t="s">
        <v>2095</v>
      </c>
      <c r="L3710" s="50" t="s">
        <v>2230</v>
      </c>
      <c r="M3710" s="55">
        <f t="shared" si="1421"/>
        <v>5.291647223518436</v>
      </c>
      <c r="N3710" s="50">
        <v>154</v>
      </c>
      <c r="O3710" s="50" t="s">
        <v>255</v>
      </c>
      <c r="Q3710" s="374">
        <v>75</v>
      </c>
      <c r="S3710" s="151">
        <f t="shared" si="1422"/>
        <v>0.20629997060552616</v>
      </c>
      <c r="T3710" s="151">
        <f t="shared" si="1423"/>
        <v>0.10314998530276308</v>
      </c>
      <c r="V3710" s="393">
        <f t="shared" si="1424"/>
        <v>0</v>
      </c>
      <c r="W3710" s="393">
        <f t="shared" si="1425"/>
        <v>0</v>
      </c>
      <c r="X3710" s="53">
        <f t="shared" si="1426"/>
        <v>0.20629997060552616</v>
      </c>
      <c r="Y3710" s="53">
        <f t="shared" si="1427"/>
        <v>0.24268915060552618</v>
      </c>
      <c r="Z3710" s="53">
        <f t="shared" si="1428"/>
        <v>0.10314998530276308</v>
      </c>
      <c r="AA3710" s="53">
        <f t="shared" si="1429"/>
        <v>0.12134457530276309</v>
      </c>
      <c r="AB3710" s="50">
        <f t="shared" si="1430"/>
        <v>2720</v>
      </c>
      <c r="AC3710" s="50">
        <f t="shared" si="1431"/>
        <v>2018</v>
      </c>
      <c r="AD3710" s="50">
        <f t="shared" si="1432"/>
        <v>10</v>
      </c>
      <c r="AE3710" s="56">
        <f t="shared" si="1433"/>
        <v>201810</v>
      </c>
      <c r="AF3710" s="56">
        <f t="shared" si="1434"/>
        <v>43</v>
      </c>
      <c r="AG3710" s="58">
        <f t="shared" si="1435"/>
        <v>2</v>
      </c>
      <c r="AH3710" s="56">
        <f t="shared" si="1436"/>
        <v>24</v>
      </c>
      <c r="AI3710" s="53">
        <f t="shared" si="1437"/>
        <v>0.22449456060552617</v>
      </c>
      <c r="AJ3710" s="56">
        <f t="shared" si="1438"/>
        <v>13.450499999999998</v>
      </c>
    </row>
    <row r="3711" spans="1:36" x14ac:dyDescent="0.25">
      <c r="A3711" s="50">
        <v>3651</v>
      </c>
      <c r="B3711" s="51">
        <v>43399</v>
      </c>
      <c r="C3711" s="75">
        <f t="shared" si="1418"/>
        <v>43399</v>
      </c>
      <c r="D3711" s="50" t="s">
        <v>1224</v>
      </c>
      <c r="E3711" s="50">
        <v>6</v>
      </c>
      <c r="F3711" s="50">
        <v>0</v>
      </c>
      <c r="G3711" s="50">
        <v>25</v>
      </c>
      <c r="H3711" s="50">
        <v>22</v>
      </c>
      <c r="I3711" s="53">
        <f t="shared" si="1419"/>
        <v>1.7615740740740741E-2</v>
      </c>
      <c r="J3711" s="54">
        <f t="shared" si="1420"/>
        <v>2.9359567901234567E-3</v>
      </c>
      <c r="K3711" s="50" t="s">
        <v>1342</v>
      </c>
      <c r="L3711" s="50" t="s">
        <v>2231</v>
      </c>
      <c r="M3711" s="55">
        <f t="shared" si="1421"/>
        <v>14.191852825229972</v>
      </c>
      <c r="N3711" s="50">
        <v>0</v>
      </c>
      <c r="O3711" s="50" t="s">
        <v>253</v>
      </c>
      <c r="P3711" s="389">
        <v>181</v>
      </c>
      <c r="Q3711" s="374">
        <v>0</v>
      </c>
      <c r="R3711" s="50" t="s">
        <v>2232</v>
      </c>
      <c r="S3711" s="151">
        <f t="shared" si="1422"/>
        <v>0.32882716049382715</v>
      </c>
      <c r="T3711" s="151">
        <f t="shared" si="1423"/>
        <v>0.16441358024691358</v>
      </c>
      <c r="V3711" s="393">
        <f t="shared" si="1424"/>
        <v>0</v>
      </c>
      <c r="W3711" s="393">
        <f t="shared" si="1425"/>
        <v>0</v>
      </c>
      <c r="X3711" s="53">
        <f t="shared" si="1426"/>
        <v>7.6922067901234556E-2</v>
      </c>
      <c r="Y3711" s="53">
        <f t="shared" si="1427"/>
        <v>0.11331124790123455</v>
      </c>
      <c r="Z3711" s="53">
        <f t="shared" si="1428"/>
        <v>3.8461033950617278E-2</v>
      </c>
      <c r="AA3711" s="53">
        <f t="shared" si="1429"/>
        <v>5.6655623950617275E-2</v>
      </c>
      <c r="AB3711" s="50">
        <f t="shared" si="1430"/>
        <v>708</v>
      </c>
      <c r="AC3711" s="50">
        <f t="shared" si="1431"/>
        <v>2018</v>
      </c>
      <c r="AD3711" s="50">
        <f t="shared" si="1432"/>
        <v>10</v>
      </c>
      <c r="AE3711" s="56">
        <f t="shared" si="1433"/>
        <v>201810</v>
      </c>
      <c r="AF3711" s="56">
        <f t="shared" si="1434"/>
        <v>43</v>
      </c>
      <c r="AG3711" s="58">
        <f t="shared" si="1435"/>
        <v>1</v>
      </c>
      <c r="AH3711" s="56">
        <f t="shared" si="1436"/>
        <v>26</v>
      </c>
      <c r="AI3711" s="53">
        <f t="shared" si="1437"/>
        <v>9.5116657901234553E-2</v>
      </c>
      <c r="AJ3711" s="56">
        <f t="shared" si="1438"/>
        <v>6</v>
      </c>
    </row>
    <row r="3712" spans="1:36" x14ac:dyDescent="0.25">
      <c r="A3712" s="50">
        <v>3652</v>
      </c>
      <c r="B3712" s="51">
        <v>43403</v>
      </c>
      <c r="C3712" s="75">
        <f t="shared" si="1418"/>
        <v>43403</v>
      </c>
      <c r="D3712" s="50" t="s">
        <v>1224</v>
      </c>
      <c r="E3712" s="50">
        <v>6.6</v>
      </c>
      <c r="F3712" s="50">
        <v>0</v>
      </c>
      <c r="G3712" s="50">
        <v>24</v>
      </c>
      <c r="H3712" s="50">
        <v>31</v>
      </c>
      <c r="I3712" s="53">
        <f t="shared" si="1419"/>
        <v>1.7025462962962961E-2</v>
      </c>
      <c r="J3712" s="54">
        <f t="shared" si="1420"/>
        <v>2.5796156004489336E-3</v>
      </c>
      <c r="K3712" s="50" t="s">
        <v>1342</v>
      </c>
      <c r="L3712" s="50" t="s">
        <v>2231</v>
      </c>
      <c r="M3712" s="55">
        <f t="shared" si="1421"/>
        <v>16.152277362338559</v>
      </c>
      <c r="N3712" s="50">
        <v>130</v>
      </c>
      <c r="O3712" s="50" t="s">
        <v>253</v>
      </c>
      <c r="P3712" s="389">
        <v>184</v>
      </c>
      <c r="Q3712" s="374">
        <v>0</v>
      </c>
      <c r="R3712" s="50" t="s">
        <v>2233</v>
      </c>
      <c r="S3712" s="151">
        <f t="shared" si="1422"/>
        <v>0.28891694725028055</v>
      </c>
      <c r="T3712" s="151">
        <f t="shared" si="1423"/>
        <v>0.14445847362514028</v>
      </c>
      <c r="V3712" s="393">
        <f t="shared" si="1424"/>
        <v>0</v>
      </c>
      <c r="W3712" s="393">
        <f t="shared" si="1425"/>
        <v>0</v>
      </c>
      <c r="X3712" s="53">
        <f t="shared" si="1426"/>
        <v>6.7585928731762057E-2</v>
      </c>
      <c r="Y3712" s="53">
        <f t="shared" si="1427"/>
        <v>0.10397510873176205</v>
      </c>
      <c r="Z3712" s="53">
        <f t="shared" si="1428"/>
        <v>3.3792964365881029E-2</v>
      </c>
      <c r="AA3712" s="53">
        <f t="shared" si="1429"/>
        <v>5.1987554365881025E-2</v>
      </c>
      <c r="AB3712" s="50">
        <f t="shared" si="1430"/>
        <v>457</v>
      </c>
      <c r="AC3712" s="50">
        <f t="shared" si="1431"/>
        <v>2018</v>
      </c>
      <c r="AD3712" s="50">
        <f t="shared" si="1432"/>
        <v>10</v>
      </c>
      <c r="AE3712" s="56">
        <f t="shared" si="1433"/>
        <v>201810</v>
      </c>
      <c r="AF3712" s="56">
        <f t="shared" si="1434"/>
        <v>44</v>
      </c>
      <c r="AG3712" s="58">
        <f t="shared" si="1435"/>
        <v>3</v>
      </c>
      <c r="AH3712" s="56">
        <f t="shared" si="1436"/>
        <v>30</v>
      </c>
      <c r="AI3712" s="53">
        <f t="shared" si="1437"/>
        <v>8.5780518731762054E-2</v>
      </c>
      <c r="AJ3712" s="56">
        <f t="shared" si="1438"/>
        <v>6.6</v>
      </c>
    </row>
    <row r="3713" spans="1:36" ht="15.75" customHeight="1" x14ac:dyDescent="0.25">
      <c r="A3713" s="50">
        <v>3653</v>
      </c>
      <c r="B3713" s="51">
        <v>43401</v>
      </c>
      <c r="C3713" s="75">
        <f t="shared" si="1418"/>
        <v>43401</v>
      </c>
      <c r="D3713" s="50" t="s">
        <v>1224</v>
      </c>
      <c r="E3713" s="50">
        <v>14.42</v>
      </c>
      <c r="F3713" s="50">
        <v>1</v>
      </c>
      <c r="G3713" s="50">
        <v>0</v>
      </c>
      <c r="H3713" s="50">
        <v>0</v>
      </c>
      <c r="I3713" s="53">
        <f t="shared" si="1419"/>
        <v>4.1666666666666664E-2</v>
      </c>
      <c r="J3713" s="54">
        <f t="shared" si="1420"/>
        <v>2.8895053166897826E-3</v>
      </c>
      <c r="K3713" s="50" t="s">
        <v>1342</v>
      </c>
      <c r="L3713" s="50" t="s">
        <v>2228</v>
      </c>
      <c r="M3713" s="55">
        <f t="shared" ref="M3713" si="1439">IF(D3713&gt;0,0.0416666666666667/J3713,"")</f>
        <v>14.420000000000012</v>
      </c>
      <c r="N3713" s="50">
        <v>126</v>
      </c>
      <c r="O3713" s="50" t="s">
        <v>253</v>
      </c>
      <c r="P3713" s="389">
        <v>154</v>
      </c>
      <c r="Q3713" s="374">
        <v>0</v>
      </c>
      <c r="R3713" s="50" t="s">
        <v>2229</v>
      </c>
      <c r="S3713" s="151">
        <f t="shared" si="1422"/>
        <v>0.32362459546925565</v>
      </c>
      <c r="T3713" s="151">
        <f t="shared" si="1423"/>
        <v>0.16181229773462782</v>
      </c>
      <c r="V3713" s="393">
        <f t="shared" si="1424"/>
        <v>0</v>
      </c>
      <c r="W3713" s="393">
        <f t="shared" si="1425"/>
        <v>0</v>
      </c>
      <c r="X3713" s="53">
        <f t="shared" si="1426"/>
        <v>7.5705039297272306E-2</v>
      </c>
      <c r="Y3713" s="53">
        <f t="shared" si="1427"/>
        <v>0.11209421929727231</v>
      </c>
      <c r="Z3713" s="53">
        <f t="shared" si="1428"/>
        <v>3.7852519648636153E-2</v>
      </c>
      <c r="AA3713" s="53">
        <f t="shared" si="1429"/>
        <v>5.6047109648636156E-2</v>
      </c>
      <c r="AB3713" s="50">
        <f t="shared" si="1430"/>
        <v>688</v>
      </c>
      <c r="AC3713" s="50">
        <f t="shared" si="1431"/>
        <v>2018</v>
      </c>
      <c r="AD3713" s="50">
        <f t="shared" si="1432"/>
        <v>10</v>
      </c>
      <c r="AE3713" s="56">
        <f t="shared" si="1433"/>
        <v>201810</v>
      </c>
      <c r="AF3713" s="56">
        <f t="shared" si="1434"/>
        <v>44</v>
      </c>
      <c r="AG3713" s="58">
        <f t="shared" si="1435"/>
        <v>0</v>
      </c>
      <c r="AH3713" s="56">
        <f t="shared" si="1436"/>
        <v>28</v>
      </c>
      <c r="AI3713" s="53">
        <f t="shared" si="1437"/>
        <v>9.3899629297272302E-2</v>
      </c>
      <c r="AJ3713" s="56">
        <f t="shared" si="1438"/>
        <v>14.42</v>
      </c>
    </row>
    <row r="3714" spans="1:36" x14ac:dyDescent="0.25">
      <c r="A3714" s="50">
        <v>3654</v>
      </c>
      <c r="B3714" s="51">
        <v>43404</v>
      </c>
      <c r="C3714" s="75">
        <f t="shared" si="1418"/>
        <v>43404</v>
      </c>
      <c r="D3714" s="50" t="s">
        <v>1223</v>
      </c>
      <c r="E3714" s="50">
        <v>2.04</v>
      </c>
      <c r="F3714" s="50">
        <v>0</v>
      </c>
      <c r="G3714" s="50">
        <v>24</v>
      </c>
      <c r="H3714" s="50">
        <v>19</v>
      </c>
      <c r="I3714" s="53">
        <f t="shared" si="1419"/>
        <v>1.6886574074074075E-2</v>
      </c>
      <c r="J3714" s="54">
        <f t="shared" si="1420"/>
        <v>8.2777323892519964E-3</v>
      </c>
      <c r="K3714" s="50" t="s">
        <v>2201</v>
      </c>
      <c r="L3714" s="50" t="s">
        <v>2069</v>
      </c>
      <c r="M3714" s="55">
        <f t="shared" si="1421"/>
        <v>5.0335846470185102</v>
      </c>
      <c r="N3714" s="50">
        <v>152</v>
      </c>
      <c r="O3714" s="50" t="s">
        <v>253</v>
      </c>
      <c r="P3714" s="389">
        <v>0</v>
      </c>
      <c r="Q3714" s="374">
        <v>0</v>
      </c>
      <c r="R3714" s="50" t="s">
        <v>2234</v>
      </c>
      <c r="S3714" s="151">
        <f t="shared" si="1422"/>
        <v>0.21687658859840231</v>
      </c>
      <c r="T3714" s="151">
        <f t="shared" si="1423"/>
        <v>0.10843829429920115</v>
      </c>
      <c r="V3714" s="393">
        <f t="shared" si="1424"/>
        <v>0</v>
      </c>
      <c r="W3714" s="393">
        <f t="shared" si="1425"/>
        <v>0</v>
      </c>
      <c r="X3714" s="53">
        <f t="shared" si="1426"/>
        <v>0.21687658859840231</v>
      </c>
      <c r="Y3714" s="53">
        <f t="shared" si="1427"/>
        <v>0.25326576859840233</v>
      </c>
      <c r="Z3714" s="53">
        <f t="shared" si="1428"/>
        <v>0.10843829429920115</v>
      </c>
      <c r="AA3714" s="53">
        <f t="shared" si="1429"/>
        <v>0.12663288429920116</v>
      </c>
      <c r="AB3714" s="50">
        <f t="shared" si="1430"/>
        <v>2980</v>
      </c>
      <c r="AC3714" s="50">
        <f t="shared" si="1431"/>
        <v>2018</v>
      </c>
      <c r="AD3714" s="50">
        <f t="shared" si="1432"/>
        <v>10</v>
      </c>
      <c r="AE3714" s="56">
        <f t="shared" si="1433"/>
        <v>201810</v>
      </c>
      <c r="AF3714" s="56">
        <f t="shared" si="1434"/>
        <v>44</v>
      </c>
      <c r="AG3714" s="58">
        <f t="shared" si="1435"/>
        <v>2</v>
      </c>
      <c r="AH3714" s="56">
        <f t="shared" si="1436"/>
        <v>31</v>
      </c>
      <c r="AI3714" s="53">
        <f t="shared" si="1437"/>
        <v>0.23507117859840232</v>
      </c>
      <c r="AJ3714" s="56">
        <f t="shared" si="1438"/>
        <v>8.710799999999999</v>
      </c>
    </row>
    <row r="3715" spans="1:36" x14ac:dyDescent="0.25">
      <c r="A3715" s="50">
        <v>3655</v>
      </c>
      <c r="B3715" s="51">
        <v>43404</v>
      </c>
      <c r="C3715" s="75">
        <f t="shared" si="1418"/>
        <v>43404</v>
      </c>
      <c r="D3715" s="50" t="s">
        <v>1223</v>
      </c>
      <c r="E3715" s="50">
        <v>3.2</v>
      </c>
      <c r="F3715" s="50">
        <v>0</v>
      </c>
      <c r="G3715" s="50">
        <v>32</v>
      </c>
      <c r="H3715" s="50">
        <v>43</v>
      </c>
      <c r="I3715" s="53">
        <f t="shared" si="1419"/>
        <v>2.2719907407407411E-2</v>
      </c>
      <c r="J3715" s="54">
        <f t="shared" si="1420"/>
        <v>7.0999710648148159E-3</v>
      </c>
      <c r="K3715" s="50" t="s">
        <v>2201</v>
      </c>
      <c r="L3715" s="50" t="s">
        <v>1357</v>
      </c>
      <c r="M3715" s="55">
        <f t="shared" si="1421"/>
        <v>5.8685685175751434</v>
      </c>
      <c r="N3715" s="50">
        <v>153</v>
      </c>
      <c r="O3715" s="50" t="s">
        <v>255</v>
      </c>
      <c r="P3715" s="389">
        <v>0</v>
      </c>
      <c r="Q3715" s="374">
        <v>75</v>
      </c>
      <c r="R3715" s="50" t="s">
        <v>2235</v>
      </c>
      <c r="S3715" s="151">
        <f t="shared" si="1422"/>
        <v>0.18601924189814817</v>
      </c>
      <c r="T3715" s="151">
        <f t="shared" si="1423"/>
        <v>9.3009620949074084E-2</v>
      </c>
      <c r="V3715" s="393">
        <f t="shared" si="1424"/>
        <v>0</v>
      </c>
      <c r="W3715" s="393">
        <f t="shared" si="1425"/>
        <v>0</v>
      </c>
      <c r="X3715" s="53">
        <f t="shared" si="1426"/>
        <v>0.18601924189814817</v>
      </c>
      <c r="Y3715" s="53">
        <f t="shared" si="1427"/>
        <v>0.22240842189814816</v>
      </c>
      <c r="Z3715" s="53">
        <f t="shared" si="1428"/>
        <v>9.3009620949074084E-2</v>
      </c>
      <c r="AA3715" s="53">
        <f t="shared" si="1429"/>
        <v>0.11120421094907408</v>
      </c>
      <c r="AB3715" s="50">
        <f t="shared" si="1430"/>
        <v>1914</v>
      </c>
      <c r="AC3715" s="50">
        <f t="shared" si="1431"/>
        <v>2018</v>
      </c>
      <c r="AD3715" s="50">
        <f t="shared" si="1432"/>
        <v>10</v>
      </c>
      <c r="AE3715" s="56">
        <f t="shared" si="1433"/>
        <v>201810</v>
      </c>
      <c r="AF3715" s="56">
        <f t="shared" si="1434"/>
        <v>44</v>
      </c>
      <c r="AG3715" s="58">
        <f t="shared" si="1435"/>
        <v>0</v>
      </c>
      <c r="AH3715" s="56">
        <f t="shared" si="1436"/>
        <v>31</v>
      </c>
      <c r="AI3715" s="53">
        <f t="shared" si="1437"/>
        <v>0.20421383189814818</v>
      </c>
      <c r="AJ3715" s="56">
        <f t="shared" si="1438"/>
        <v>13.664</v>
      </c>
    </row>
    <row r="3716" spans="1:36" ht="15.75" customHeight="1" x14ac:dyDescent="0.25">
      <c r="A3716" s="50">
        <v>3656</v>
      </c>
      <c r="B3716" s="51">
        <v>43406</v>
      </c>
      <c r="C3716" s="75">
        <f t="shared" si="1418"/>
        <v>43406</v>
      </c>
      <c r="D3716" s="50" t="s">
        <v>1224</v>
      </c>
      <c r="E3716" s="50">
        <v>16.2</v>
      </c>
      <c r="F3716" s="50">
        <v>1</v>
      </c>
      <c r="G3716" s="50">
        <v>0</v>
      </c>
      <c r="H3716" s="50">
        <v>0</v>
      </c>
      <c r="I3716" s="53">
        <f t="shared" si="1419"/>
        <v>4.1666666666666664E-2</v>
      </c>
      <c r="J3716" s="54">
        <f t="shared" si="1420"/>
        <v>2.5720164609053498E-3</v>
      </c>
      <c r="K3716" s="50" t="s">
        <v>1342</v>
      </c>
      <c r="L3716" s="50" t="s">
        <v>2236</v>
      </c>
      <c r="M3716" s="55">
        <f t="shared" si="1421"/>
        <v>16.200000000000014</v>
      </c>
      <c r="N3716" s="50">
        <v>131</v>
      </c>
      <c r="O3716" s="50" t="s">
        <v>253</v>
      </c>
      <c r="P3716" s="389">
        <v>165</v>
      </c>
      <c r="Q3716" s="374">
        <v>0</v>
      </c>
      <c r="R3716" s="50" t="s">
        <v>2237</v>
      </c>
      <c r="S3716" s="151">
        <f t="shared" si="1422"/>
        <v>0.2880658436213992</v>
      </c>
      <c r="T3716" s="151">
        <f t="shared" si="1423"/>
        <v>0.1440329218106996</v>
      </c>
      <c r="V3716" s="393">
        <f t="shared" si="1424"/>
        <v>0</v>
      </c>
      <c r="W3716" s="393">
        <f t="shared" si="1425"/>
        <v>0</v>
      </c>
      <c r="X3716" s="53">
        <f t="shared" si="1426"/>
        <v>6.7386831275720163E-2</v>
      </c>
      <c r="Y3716" s="53">
        <f t="shared" si="1427"/>
        <v>0.10377601127572016</v>
      </c>
      <c r="Z3716" s="53">
        <f t="shared" si="1428"/>
        <v>3.3693415637860082E-2</v>
      </c>
      <c r="AA3716" s="53">
        <f t="shared" si="1429"/>
        <v>5.1888005637860078E-2</v>
      </c>
      <c r="AB3716" s="50">
        <f t="shared" si="1430"/>
        <v>446</v>
      </c>
      <c r="AC3716" s="50">
        <f t="shared" si="1431"/>
        <v>2018</v>
      </c>
      <c r="AD3716" s="50">
        <f t="shared" si="1432"/>
        <v>11</v>
      </c>
      <c r="AE3716" s="56">
        <f t="shared" si="1433"/>
        <v>201811</v>
      </c>
      <c r="AF3716" s="56">
        <f t="shared" si="1434"/>
        <v>44</v>
      </c>
      <c r="AG3716" s="58">
        <f t="shared" si="1435"/>
        <v>1</v>
      </c>
      <c r="AH3716" s="56">
        <f t="shared" si="1436"/>
        <v>2</v>
      </c>
      <c r="AI3716" s="53">
        <f t="shared" si="1437"/>
        <v>8.558142127572016E-2</v>
      </c>
      <c r="AJ3716" s="56">
        <f t="shared" si="1438"/>
        <v>16.2</v>
      </c>
    </row>
    <row r="3717" spans="1:36" ht="15.75" customHeight="1" x14ac:dyDescent="0.25">
      <c r="A3717" s="50">
        <v>3656</v>
      </c>
      <c r="B3717" s="51">
        <v>43408</v>
      </c>
      <c r="C3717" s="75">
        <f t="shared" si="1418"/>
        <v>43408</v>
      </c>
      <c r="D3717" s="50" t="s">
        <v>1224</v>
      </c>
      <c r="E3717" s="50">
        <v>16.8</v>
      </c>
      <c r="F3717" s="50">
        <v>1</v>
      </c>
      <c r="G3717" s="50">
        <v>2</v>
      </c>
      <c r="H3717" s="50">
        <v>58</v>
      </c>
      <c r="I3717" s="53">
        <f t="shared" si="1419"/>
        <v>4.372685185185185E-2</v>
      </c>
      <c r="J3717" s="54">
        <f t="shared" si="1420"/>
        <v>2.6027888007054672E-3</v>
      </c>
      <c r="K3717" s="50" t="s">
        <v>1342</v>
      </c>
      <c r="L3717" s="50" t="s">
        <v>2238</v>
      </c>
      <c r="M3717" s="55">
        <f t="shared" si="1421"/>
        <v>16.00847008999472</v>
      </c>
      <c r="N3717" s="50">
        <v>124</v>
      </c>
      <c r="O3717" s="50" t="s">
        <v>253</v>
      </c>
      <c r="P3717" s="389">
        <v>168</v>
      </c>
      <c r="Q3717" s="374">
        <v>0</v>
      </c>
      <c r="R3717" s="50" t="s">
        <v>2239</v>
      </c>
      <c r="S3717" s="151">
        <f t="shared" si="1422"/>
        <v>0.2915123456790123</v>
      </c>
      <c r="T3717" s="151">
        <f t="shared" si="1423"/>
        <v>0.14575617283950615</v>
      </c>
      <c r="V3717" s="393">
        <f t="shared" si="1424"/>
        <v>0</v>
      </c>
      <c r="W3717" s="393">
        <f t="shared" si="1425"/>
        <v>0</v>
      </c>
      <c r="X3717" s="53">
        <f t="shared" si="1426"/>
        <v>6.8193066578483244E-2</v>
      </c>
      <c r="Y3717" s="53">
        <f t="shared" si="1427"/>
        <v>0.10458224657848324</v>
      </c>
      <c r="Z3717" s="53">
        <f t="shared" si="1428"/>
        <v>3.4096533289241622E-2</v>
      </c>
      <c r="AA3717" s="53">
        <f t="shared" si="1429"/>
        <v>5.2291123289241619E-2</v>
      </c>
      <c r="AB3717" s="50">
        <f t="shared" si="1430"/>
        <v>473</v>
      </c>
      <c r="AC3717" s="50">
        <f t="shared" si="1431"/>
        <v>2018</v>
      </c>
      <c r="AD3717" s="50">
        <f t="shared" si="1432"/>
        <v>11</v>
      </c>
      <c r="AE3717" s="56">
        <f t="shared" si="1433"/>
        <v>201811</v>
      </c>
      <c r="AF3717" s="56">
        <f t="shared" si="1434"/>
        <v>45</v>
      </c>
      <c r="AG3717" s="58">
        <f t="shared" si="1435"/>
        <v>1</v>
      </c>
      <c r="AH3717" s="56">
        <f t="shared" si="1436"/>
        <v>4</v>
      </c>
      <c r="AI3717" s="53">
        <f t="shared" si="1437"/>
        <v>8.6387656578483241E-2</v>
      </c>
      <c r="AJ3717" s="56">
        <f t="shared" si="1438"/>
        <v>16.8</v>
      </c>
    </row>
    <row r="3718" spans="1:36" ht="15.75" customHeight="1" x14ac:dyDescent="0.25">
      <c r="A3718" s="50">
        <v>3656</v>
      </c>
      <c r="B3718" s="51">
        <v>43411</v>
      </c>
      <c r="C3718" s="75">
        <f t="shared" si="1418"/>
        <v>43411</v>
      </c>
      <c r="D3718" s="50" t="s">
        <v>1223</v>
      </c>
      <c r="E3718" s="50">
        <v>3.25</v>
      </c>
      <c r="F3718" s="50">
        <v>0</v>
      </c>
      <c r="G3718" s="50">
        <v>32</v>
      </c>
      <c r="H3718" s="50">
        <v>51</v>
      </c>
      <c r="I3718" s="53">
        <f t="shared" si="1419"/>
        <v>2.2812499999999999E-2</v>
      </c>
      <c r="J3718" s="54">
        <f t="shared" si="1420"/>
        <v>7.0192307692307689E-3</v>
      </c>
      <c r="K3718" s="50" t="s">
        <v>2095</v>
      </c>
      <c r="L3718" s="50" t="s">
        <v>1357</v>
      </c>
      <c r="M3718" s="55">
        <f t="shared" si="1421"/>
        <v>5.9360730593607354</v>
      </c>
      <c r="N3718" s="50">
        <v>154</v>
      </c>
      <c r="O3718" s="50" t="s">
        <v>1968</v>
      </c>
      <c r="Q3718" s="374">
        <v>69</v>
      </c>
      <c r="R3718" s="50" t="s">
        <v>2240</v>
      </c>
      <c r="S3718" s="151">
        <f t="shared" si="1422"/>
        <v>0.18390384615384614</v>
      </c>
      <c r="T3718" s="151">
        <f t="shared" si="1423"/>
        <v>9.195192307692307E-2</v>
      </c>
      <c r="V3718" s="393">
        <f t="shared" si="1424"/>
        <v>0</v>
      </c>
      <c r="W3718" s="393">
        <f t="shared" si="1425"/>
        <v>0</v>
      </c>
      <c r="X3718" s="53">
        <f t="shared" si="1426"/>
        <v>0.18390384615384614</v>
      </c>
      <c r="Y3718" s="53">
        <f t="shared" si="1427"/>
        <v>0.22029302615384613</v>
      </c>
      <c r="Z3718" s="53">
        <f t="shared" si="1428"/>
        <v>9.195192307692307E-2</v>
      </c>
      <c r="AA3718" s="53">
        <f t="shared" si="1429"/>
        <v>0.11014651307692307</v>
      </c>
      <c r="AB3718" s="50">
        <f t="shared" si="1430"/>
        <v>1812</v>
      </c>
      <c r="AC3718" s="50">
        <f t="shared" si="1431"/>
        <v>2018</v>
      </c>
      <c r="AD3718" s="50">
        <f t="shared" si="1432"/>
        <v>11</v>
      </c>
      <c r="AE3718" s="56">
        <f t="shared" si="1433"/>
        <v>201811</v>
      </c>
      <c r="AF3718" s="56">
        <f t="shared" si="1434"/>
        <v>45</v>
      </c>
      <c r="AG3718" s="58">
        <f t="shared" si="1435"/>
        <v>2</v>
      </c>
      <c r="AH3718" s="56">
        <f t="shared" si="1436"/>
        <v>7</v>
      </c>
      <c r="AI3718" s="53">
        <f t="shared" si="1437"/>
        <v>0.20209843615384615</v>
      </c>
      <c r="AJ3718" s="56">
        <f t="shared" si="1438"/>
        <v>13.877499999999998</v>
      </c>
    </row>
    <row r="3719" spans="1:36" ht="15.75" customHeight="1" x14ac:dyDescent="0.25">
      <c r="A3719" s="50">
        <v>3656</v>
      </c>
      <c r="B3719" s="51">
        <v>43413</v>
      </c>
      <c r="C3719" s="75">
        <f t="shared" si="1418"/>
        <v>43413</v>
      </c>
      <c r="D3719" s="50" t="s">
        <v>1224</v>
      </c>
      <c r="E3719" s="50">
        <v>18</v>
      </c>
      <c r="F3719" s="50">
        <v>1</v>
      </c>
      <c r="G3719" s="50">
        <v>0</v>
      </c>
      <c r="H3719" s="50">
        <v>0</v>
      </c>
      <c r="I3719" s="53">
        <f t="shared" si="1419"/>
        <v>4.1666666666666664E-2</v>
      </c>
      <c r="J3719" s="54">
        <f t="shared" si="1420"/>
        <v>2.3148148148148147E-3</v>
      </c>
      <c r="K3719" s="50" t="s">
        <v>1342</v>
      </c>
      <c r="L3719" s="50" t="s">
        <v>2241</v>
      </c>
      <c r="M3719" s="55">
        <f t="shared" si="1421"/>
        <v>18.000000000000014</v>
      </c>
      <c r="N3719" s="50">
        <v>133</v>
      </c>
      <c r="O3719" s="50" t="s">
        <v>253</v>
      </c>
      <c r="P3719" s="389">
        <v>161</v>
      </c>
      <c r="Q3719" s="374">
        <v>0</v>
      </c>
      <c r="R3719" s="50" t="s">
        <v>2242</v>
      </c>
      <c r="S3719" s="151">
        <f t="shared" si="1422"/>
        <v>0.25925925925925924</v>
      </c>
      <c r="T3719" s="151">
        <f t="shared" si="1423"/>
        <v>0.12962962962962962</v>
      </c>
      <c r="V3719" s="393">
        <f t="shared" si="1424"/>
        <v>0</v>
      </c>
      <c r="W3719" s="393">
        <f t="shared" si="1425"/>
        <v>0</v>
      </c>
      <c r="X3719" s="53">
        <f t="shared" si="1426"/>
        <v>6.0648148148148145E-2</v>
      </c>
      <c r="Y3719" s="53">
        <f t="shared" si="1427"/>
        <v>9.7037328148148153E-2</v>
      </c>
      <c r="Z3719" s="53">
        <f t="shared" si="1428"/>
        <v>3.0324074074074073E-2</v>
      </c>
      <c r="AA3719" s="53">
        <f t="shared" si="1429"/>
        <v>4.8518664074074076E-2</v>
      </c>
      <c r="AB3719" s="50">
        <f t="shared" si="1430"/>
        <v>298</v>
      </c>
      <c r="AC3719" s="50">
        <f t="shared" si="1431"/>
        <v>2018</v>
      </c>
      <c r="AD3719" s="50">
        <f t="shared" si="1432"/>
        <v>11</v>
      </c>
      <c r="AE3719" s="56">
        <f t="shared" si="1433"/>
        <v>201811</v>
      </c>
      <c r="AF3719" s="56">
        <f t="shared" si="1434"/>
        <v>45</v>
      </c>
      <c r="AG3719" s="58">
        <f t="shared" si="1435"/>
        <v>1</v>
      </c>
      <c r="AH3719" s="56">
        <f t="shared" si="1436"/>
        <v>9</v>
      </c>
      <c r="AI3719" s="53">
        <f t="shared" si="1437"/>
        <v>7.8842738148148156E-2</v>
      </c>
      <c r="AJ3719" s="56">
        <f t="shared" si="1438"/>
        <v>18</v>
      </c>
    </row>
    <row r="3720" spans="1:36" x14ac:dyDescent="0.25">
      <c r="A3720" s="50">
        <v>3656</v>
      </c>
      <c r="B3720" s="51">
        <v>43415</v>
      </c>
      <c r="C3720" s="75">
        <f t="shared" si="1418"/>
        <v>43415</v>
      </c>
      <c r="D3720" s="50" t="s">
        <v>1224</v>
      </c>
      <c r="E3720" s="50">
        <v>17.12</v>
      </c>
      <c r="F3720" s="50">
        <v>1</v>
      </c>
      <c r="G3720" s="50">
        <v>0</v>
      </c>
      <c r="H3720" s="50">
        <v>0</v>
      </c>
      <c r="I3720" s="53">
        <f t="shared" si="1419"/>
        <v>4.1666666666666664E-2</v>
      </c>
      <c r="J3720" s="54">
        <f t="shared" si="1420"/>
        <v>2.4338006230529593E-3</v>
      </c>
      <c r="K3720" s="50" t="s">
        <v>1342</v>
      </c>
      <c r="L3720" s="50" t="s">
        <v>2243</v>
      </c>
      <c r="M3720" s="55">
        <f t="shared" si="1421"/>
        <v>17.120000000000015</v>
      </c>
      <c r="N3720" s="50">
        <v>127</v>
      </c>
      <c r="O3720" s="50" t="s">
        <v>253</v>
      </c>
      <c r="P3720" s="389">
        <v>154</v>
      </c>
      <c r="Q3720" s="374">
        <v>0</v>
      </c>
      <c r="R3720" s="50" t="s">
        <v>2244</v>
      </c>
      <c r="S3720" s="151">
        <f t="shared" si="1422"/>
        <v>0.27258566978193144</v>
      </c>
      <c r="T3720" s="151">
        <f t="shared" si="1423"/>
        <v>0.13629283489096572</v>
      </c>
      <c r="V3720" s="393">
        <f t="shared" si="1424"/>
        <v>0</v>
      </c>
      <c r="W3720" s="393">
        <f t="shared" si="1425"/>
        <v>0</v>
      </c>
      <c r="X3720" s="53">
        <f t="shared" si="1426"/>
        <v>6.3765576323987536E-2</v>
      </c>
      <c r="Y3720" s="53">
        <f t="shared" si="1427"/>
        <v>0.10015475632398753</v>
      </c>
      <c r="Z3720" s="53">
        <f t="shared" si="1428"/>
        <v>3.1882788161993768E-2</v>
      </c>
      <c r="AA3720" s="53">
        <f t="shared" si="1429"/>
        <v>5.0077378161993764E-2</v>
      </c>
      <c r="AB3720" s="50">
        <f t="shared" si="1430"/>
        <v>366</v>
      </c>
      <c r="AC3720" s="50">
        <f t="shared" si="1431"/>
        <v>2018</v>
      </c>
      <c r="AD3720" s="50">
        <f t="shared" si="1432"/>
        <v>11</v>
      </c>
      <c r="AE3720" s="56">
        <f t="shared" si="1433"/>
        <v>201811</v>
      </c>
      <c r="AF3720" s="56">
        <f t="shared" si="1434"/>
        <v>46</v>
      </c>
      <c r="AG3720" s="58">
        <f t="shared" si="1435"/>
        <v>1</v>
      </c>
      <c r="AH3720" s="56">
        <f t="shared" si="1436"/>
        <v>11</v>
      </c>
      <c r="AI3720" s="53">
        <f t="shared" si="1437"/>
        <v>8.1960166323987532E-2</v>
      </c>
      <c r="AJ3720" s="56">
        <f t="shared" si="1438"/>
        <v>17.12</v>
      </c>
    </row>
    <row r="3721" spans="1:36" x14ac:dyDescent="0.25">
      <c r="A3721" s="50">
        <v>3656</v>
      </c>
      <c r="B3721" s="51">
        <v>43419</v>
      </c>
      <c r="C3721" s="75">
        <f t="shared" si="1418"/>
        <v>43419</v>
      </c>
      <c r="D3721" s="50" t="s">
        <v>1223</v>
      </c>
      <c r="E3721" s="50">
        <v>3.28</v>
      </c>
      <c r="F3721" s="50">
        <v>0</v>
      </c>
      <c r="G3721" s="50">
        <v>35</v>
      </c>
      <c r="H3721" s="50">
        <v>59</v>
      </c>
      <c r="I3721" s="53">
        <f t="shared" si="1419"/>
        <v>2.4988425925925928E-2</v>
      </c>
      <c r="J3721" s="54">
        <f t="shared" si="1420"/>
        <v>7.618422538392052E-3</v>
      </c>
      <c r="K3721" s="50" t="s">
        <v>2095</v>
      </c>
      <c r="L3721" s="50" t="s">
        <v>1048</v>
      </c>
      <c r="M3721" s="55">
        <f t="shared" si="1421"/>
        <v>5.4691987031032916</v>
      </c>
      <c r="N3721" s="50">
        <v>154</v>
      </c>
      <c r="O3721" s="50" t="s">
        <v>253</v>
      </c>
      <c r="Q3721" s="374">
        <v>0</v>
      </c>
      <c r="R3721" s="50" t="s">
        <v>2245</v>
      </c>
      <c r="S3721" s="151">
        <f t="shared" si="1422"/>
        <v>0.19960267050587174</v>
      </c>
      <c r="T3721" s="151">
        <f t="shared" si="1423"/>
        <v>9.9801335252935872E-2</v>
      </c>
      <c r="V3721" s="393">
        <f t="shared" si="1424"/>
        <v>0</v>
      </c>
      <c r="W3721" s="393">
        <f t="shared" si="1425"/>
        <v>0</v>
      </c>
      <c r="X3721" s="53">
        <f t="shared" si="1426"/>
        <v>0.19960267050587174</v>
      </c>
      <c r="Y3721" s="53">
        <f t="shared" si="1427"/>
        <v>0.23599185050587174</v>
      </c>
      <c r="Z3721" s="53">
        <f t="shared" si="1428"/>
        <v>9.9801335252935872E-2</v>
      </c>
      <c r="AA3721" s="53">
        <f t="shared" si="1429"/>
        <v>0.11799592525293587</v>
      </c>
      <c r="AB3721" s="50">
        <f t="shared" si="1430"/>
        <v>2492</v>
      </c>
      <c r="AC3721" s="50">
        <f t="shared" si="1431"/>
        <v>2018</v>
      </c>
      <c r="AD3721" s="50">
        <f t="shared" si="1432"/>
        <v>11</v>
      </c>
      <c r="AE3721" s="56">
        <f t="shared" si="1433"/>
        <v>201811</v>
      </c>
      <c r="AF3721" s="56">
        <f t="shared" si="1434"/>
        <v>46</v>
      </c>
      <c r="AG3721" s="58">
        <f t="shared" si="1435"/>
        <v>3</v>
      </c>
      <c r="AH3721" s="56">
        <f t="shared" si="1436"/>
        <v>15</v>
      </c>
      <c r="AI3721" s="53">
        <f t="shared" si="1437"/>
        <v>0.21779726050587173</v>
      </c>
      <c r="AJ3721" s="56">
        <f t="shared" si="1438"/>
        <v>14.005599999999998</v>
      </c>
    </row>
    <row r="3722" spans="1:36" ht="15.75" customHeight="1" x14ac:dyDescent="0.25">
      <c r="A3722" s="50">
        <v>3656</v>
      </c>
      <c r="B3722" s="51">
        <v>43420</v>
      </c>
      <c r="C3722" s="75">
        <f t="shared" si="1418"/>
        <v>43420</v>
      </c>
      <c r="D3722" s="50" t="s">
        <v>1224</v>
      </c>
      <c r="E3722" s="50">
        <v>8.83</v>
      </c>
      <c r="F3722" s="50">
        <v>0</v>
      </c>
      <c r="G3722" s="50">
        <v>33</v>
      </c>
      <c r="H3722" s="50">
        <v>2</v>
      </c>
      <c r="I3722" s="53">
        <f t="shared" si="1419"/>
        <v>2.2939814814814816E-2</v>
      </c>
      <c r="J3722" s="54">
        <f t="shared" si="1420"/>
        <v>2.5979405226290845E-3</v>
      </c>
      <c r="K3722" s="50" t="s">
        <v>1342</v>
      </c>
      <c r="L3722" s="50" t="s">
        <v>2246</v>
      </c>
      <c r="M3722" s="55">
        <f t="shared" si="1421"/>
        <v>16.038345105953592</v>
      </c>
      <c r="N3722" s="50">
        <v>130</v>
      </c>
      <c r="O3722" s="50" t="s">
        <v>253</v>
      </c>
      <c r="P3722" s="389">
        <v>143</v>
      </c>
      <c r="Q3722" s="374">
        <v>0</v>
      </c>
      <c r="R3722" s="50" t="s">
        <v>2247</v>
      </c>
      <c r="S3722" s="151">
        <f t="shared" si="1422"/>
        <v>0.29096933853445744</v>
      </c>
      <c r="T3722" s="151">
        <f t="shared" si="1423"/>
        <v>0.14548466926722872</v>
      </c>
      <c r="V3722" s="393">
        <f t="shared" si="1424"/>
        <v>0</v>
      </c>
      <c r="W3722" s="393">
        <f t="shared" si="1425"/>
        <v>0</v>
      </c>
      <c r="X3722" s="53">
        <f t="shared" si="1426"/>
        <v>6.8066041692882009E-2</v>
      </c>
      <c r="Y3722" s="53">
        <f t="shared" si="1427"/>
        <v>0.104455221692882</v>
      </c>
      <c r="Z3722" s="53">
        <f t="shared" si="1428"/>
        <v>3.4033020846441005E-2</v>
      </c>
      <c r="AA3722" s="53">
        <f t="shared" si="1429"/>
        <v>5.2227610846441001E-2</v>
      </c>
      <c r="AB3722" s="50">
        <f t="shared" si="1430"/>
        <v>470</v>
      </c>
      <c r="AC3722" s="50">
        <f t="shared" si="1431"/>
        <v>2018</v>
      </c>
      <c r="AD3722" s="50">
        <f t="shared" si="1432"/>
        <v>11</v>
      </c>
      <c r="AE3722" s="56">
        <f t="shared" si="1433"/>
        <v>201811</v>
      </c>
      <c r="AF3722" s="56">
        <f t="shared" si="1434"/>
        <v>46</v>
      </c>
      <c r="AG3722" s="58">
        <f t="shared" si="1435"/>
        <v>0</v>
      </c>
      <c r="AH3722" s="56">
        <f t="shared" si="1436"/>
        <v>16</v>
      </c>
      <c r="AI3722" s="53">
        <f t="shared" si="1437"/>
        <v>8.6260631692882006E-2</v>
      </c>
      <c r="AJ3722" s="56">
        <f t="shared" si="1438"/>
        <v>8.83</v>
      </c>
    </row>
    <row r="3723" spans="1:36" ht="15.75" customHeight="1" x14ac:dyDescent="0.25">
      <c r="A3723" s="50">
        <v>3656</v>
      </c>
      <c r="B3723" s="51">
        <v>43423</v>
      </c>
      <c r="C3723" s="75">
        <f t="shared" ref="C3723:C3734" si="1440">B3723</f>
        <v>43423</v>
      </c>
      <c r="D3723" s="50" t="s">
        <v>1223</v>
      </c>
      <c r="E3723" s="50">
        <v>3.1</v>
      </c>
      <c r="F3723" s="50">
        <v>0</v>
      </c>
      <c r="G3723" s="50">
        <v>36</v>
      </c>
      <c r="H3723" s="50">
        <v>47</v>
      </c>
      <c r="I3723" s="53">
        <f t="shared" ref="I3723:I3734" si="1441">IF(E3723&gt;0,TIME(F3723,G3723,H3723),"")</f>
        <v>2.5543981481481483E-2</v>
      </c>
      <c r="J3723" s="54">
        <f t="shared" ref="J3723:J3734" si="1442">IF(E3723&gt;0,TIME(F3723,G3723,H3723)/E3723,"")</f>
        <v>8.2399940262843484E-3</v>
      </c>
      <c r="K3723" s="50" t="s">
        <v>2095</v>
      </c>
      <c r="L3723" s="50" t="s">
        <v>2246</v>
      </c>
      <c r="M3723" s="55">
        <f t="shared" ref="M3723:M3734" si="1443">IF(D3723&gt;0,0.0416666666666667/J3723,"")</f>
        <v>5.0566379700951556</v>
      </c>
      <c r="N3723" s="50">
        <v>163</v>
      </c>
      <c r="O3723" s="50" t="s">
        <v>253</v>
      </c>
      <c r="Q3723" s="374">
        <v>0</v>
      </c>
      <c r="R3723" s="50" t="s">
        <v>2248</v>
      </c>
      <c r="S3723" s="151">
        <f t="shared" ref="S3723:S3734" si="1444">IF("1-Swim"=D3723,J3723*2.4,IF("2-Bike"=D3723,J3723*112,IF("3-Run"=D3723,J3723*26.2,0)))</f>
        <v>0.21588784348864992</v>
      </c>
      <c r="T3723" s="151">
        <f t="shared" ref="T3723:T3734" si="1445">S3723/2</f>
        <v>0.10794392174432496</v>
      </c>
      <c r="V3723" s="393">
        <f t="shared" ref="V3723:V3734" si="1446">U3723*0.000568182</f>
        <v>0</v>
      </c>
      <c r="W3723" s="393">
        <f t="shared" ref="W3723:W3734" si="1447">U3723*0.0006213713910761</f>
        <v>0</v>
      </c>
      <c r="X3723" s="53">
        <f t="shared" ref="X3723:X3734" si="1448">J3723*26.2</f>
        <v>0.21588784348864992</v>
      </c>
      <c r="Y3723" s="53">
        <f t="shared" ref="Y3723:Y3734" si="1449">(J3723+0.0013889)*26.2</f>
        <v>0.25227702348864994</v>
      </c>
      <c r="Z3723" s="53">
        <f t="shared" ref="Z3723:Z3734" si="1450">X3723/2</f>
        <v>0.10794392174432496</v>
      </c>
      <c r="AA3723" s="53">
        <f t="shared" ref="AA3723:AA3734" si="1451">Y3723/2</f>
        <v>0.12613851174432497</v>
      </c>
      <c r="AB3723" s="50">
        <f t="shared" ref="AB3723:AB3734" si="1452">RANK(J3723,J:J,1)</f>
        <v>2952</v>
      </c>
      <c r="AC3723" s="50">
        <f t="shared" ref="AC3723:AC3734" si="1453">YEAR(B3723)</f>
        <v>2018</v>
      </c>
      <c r="AD3723" s="50">
        <f t="shared" ref="AD3723:AD3734" si="1454">MONTH(B3723)</f>
        <v>11</v>
      </c>
      <c r="AE3723" s="56">
        <f t="shared" ref="AE3723:AE3734" si="1455">AC3723*100+AD3723</f>
        <v>201811</v>
      </c>
      <c r="AF3723" s="56">
        <f t="shared" ref="AF3723:AF3734" si="1456">WEEKNUM(B3723,1)</f>
        <v>47</v>
      </c>
      <c r="AG3723" s="58">
        <f t="shared" ref="AG3723:AG3734" si="1457">IF(ISBLANK(B3723)," ",MAX(B3723-B3722-1,0))</f>
        <v>2</v>
      </c>
      <c r="AH3723" s="56">
        <f t="shared" ref="AH3723:AH3734" si="1458">DAY(B3723)</f>
        <v>19</v>
      </c>
      <c r="AI3723" s="53">
        <f t="shared" ref="AI3723:AI3734" si="1459">Z3723+AA3723</f>
        <v>0.23408243348864993</v>
      </c>
      <c r="AJ3723" s="56">
        <f t="shared" ref="AJ3723:AJ3734" si="1460">IF("1-Swim"=D3723,E3723*46.7,IF("2-Bike"=D3723,E3723,IF("3-Run"=D3723,E3723*4.27,0)))</f>
        <v>13.236999999999998</v>
      </c>
    </row>
    <row r="3724" spans="1:36" ht="15.75" customHeight="1" x14ac:dyDescent="0.25">
      <c r="A3724" s="50">
        <v>3656</v>
      </c>
      <c r="B3724" s="51">
        <v>43424</v>
      </c>
      <c r="C3724" s="75">
        <f t="shared" si="1440"/>
        <v>43424</v>
      </c>
      <c r="D3724" s="50" t="s">
        <v>1225</v>
      </c>
      <c r="E3724" s="50">
        <v>0.75</v>
      </c>
      <c r="F3724" s="50">
        <v>0</v>
      </c>
      <c r="G3724" s="50">
        <v>20</v>
      </c>
      <c r="H3724" s="50">
        <v>0</v>
      </c>
      <c r="I3724" s="53">
        <f t="shared" si="1441"/>
        <v>1.3888888888888888E-2</v>
      </c>
      <c r="J3724" s="54">
        <f t="shared" si="1442"/>
        <v>1.8518518518518517E-2</v>
      </c>
      <c r="K3724" s="50" t="s">
        <v>1136</v>
      </c>
      <c r="L3724" s="50" t="s">
        <v>2249</v>
      </c>
      <c r="M3724" s="55">
        <f t="shared" si="1443"/>
        <v>2.2500000000000018</v>
      </c>
      <c r="N3724" s="50">
        <v>0</v>
      </c>
      <c r="O3724" s="50" t="s">
        <v>253</v>
      </c>
      <c r="R3724" s="50" t="s">
        <v>2250</v>
      </c>
      <c r="S3724" s="151">
        <f t="shared" si="1444"/>
        <v>4.4444444444444439E-2</v>
      </c>
      <c r="T3724" s="151">
        <f t="shared" si="1445"/>
        <v>2.222222222222222E-2</v>
      </c>
      <c r="V3724" s="393">
        <f t="shared" si="1446"/>
        <v>0</v>
      </c>
      <c r="W3724" s="393">
        <f t="shared" si="1447"/>
        <v>0</v>
      </c>
      <c r="X3724" s="53">
        <f t="shared" si="1448"/>
        <v>0.48518518518518516</v>
      </c>
      <c r="Y3724" s="53">
        <f t="shared" si="1449"/>
        <v>0.52157436518518507</v>
      </c>
      <c r="Z3724" s="53">
        <f t="shared" si="1450"/>
        <v>0.24259259259259258</v>
      </c>
      <c r="AA3724" s="53">
        <f t="shared" si="1451"/>
        <v>0.26078718259259254</v>
      </c>
      <c r="AB3724" s="50">
        <f t="shared" si="1452"/>
        <v>3614</v>
      </c>
      <c r="AC3724" s="50">
        <f t="shared" si="1453"/>
        <v>2018</v>
      </c>
      <c r="AD3724" s="50">
        <f t="shared" si="1454"/>
        <v>11</v>
      </c>
      <c r="AE3724" s="56">
        <f t="shared" si="1455"/>
        <v>201811</v>
      </c>
      <c r="AF3724" s="56">
        <f t="shared" si="1456"/>
        <v>47</v>
      </c>
      <c r="AG3724" s="58">
        <f t="shared" si="1457"/>
        <v>0</v>
      </c>
      <c r="AH3724" s="56">
        <f t="shared" si="1458"/>
        <v>20</v>
      </c>
      <c r="AI3724" s="53">
        <f t="shared" si="1459"/>
        <v>0.50337977518518517</v>
      </c>
      <c r="AJ3724" s="56">
        <f t="shared" si="1460"/>
        <v>35.025000000000006</v>
      </c>
    </row>
    <row r="3725" spans="1:36" ht="15.75" customHeight="1" x14ac:dyDescent="0.25">
      <c r="A3725" s="50">
        <v>3656</v>
      </c>
      <c r="B3725" s="51">
        <v>43425</v>
      </c>
      <c r="C3725" s="75">
        <f t="shared" si="1440"/>
        <v>43425</v>
      </c>
      <c r="D3725" s="50" t="s">
        <v>1224</v>
      </c>
      <c r="E3725" s="50">
        <v>7</v>
      </c>
      <c r="F3725" s="50">
        <v>0</v>
      </c>
      <c r="G3725" s="50">
        <v>30</v>
      </c>
      <c r="H3725" s="50">
        <v>0</v>
      </c>
      <c r="I3725" s="53">
        <f t="shared" si="1441"/>
        <v>2.0833333333333332E-2</v>
      </c>
      <c r="J3725" s="54">
        <f t="shared" si="1442"/>
        <v>2.976190476190476E-3</v>
      </c>
      <c r="K3725" s="50" t="s">
        <v>1342</v>
      </c>
      <c r="L3725" s="50" t="s">
        <v>1715</v>
      </c>
      <c r="M3725" s="55">
        <f t="shared" si="1443"/>
        <v>14.000000000000012</v>
      </c>
      <c r="N3725" s="50">
        <v>132</v>
      </c>
      <c r="O3725" s="50" t="s">
        <v>253</v>
      </c>
      <c r="P3725" s="389">
        <v>186</v>
      </c>
      <c r="Q3725" s="374">
        <v>0</v>
      </c>
      <c r="R3725" s="50" t="s">
        <v>2251</v>
      </c>
      <c r="S3725" s="151">
        <f t="shared" si="1444"/>
        <v>0.33333333333333331</v>
      </c>
      <c r="T3725" s="151">
        <f t="shared" si="1445"/>
        <v>0.16666666666666666</v>
      </c>
      <c r="V3725" s="393">
        <f t="shared" si="1446"/>
        <v>0</v>
      </c>
      <c r="W3725" s="393">
        <f t="shared" si="1447"/>
        <v>0</v>
      </c>
      <c r="X3725" s="53">
        <f t="shared" si="1448"/>
        <v>7.7976190476190463E-2</v>
      </c>
      <c r="Y3725" s="53">
        <f t="shared" si="1449"/>
        <v>0.11436537047619047</v>
      </c>
      <c r="Z3725" s="53">
        <f t="shared" si="1450"/>
        <v>3.8988095238095231E-2</v>
      </c>
      <c r="AA3725" s="53">
        <f t="shared" si="1451"/>
        <v>5.7182685238095235E-2</v>
      </c>
      <c r="AB3725" s="50">
        <f t="shared" si="1452"/>
        <v>734</v>
      </c>
      <c r="AC3725" s="50">
        <f t="shared" si="1453"/>
        <v>2018</v>
      </c>
      <c r="AD3725" s="50">
        <f t="shared" si="1454"/>
        <v>11</v>
      </c>
      <c r="AE3725" s="56">
        <f t="shared" si="1455"/>
        <v>201811</v>
      </c>
      <c r="AF3725" s="56">
        <f t="shared" si="1456"/>
        <v>47</v>
      </c>
      <c r="AG3725" s="58">
        <f t="shared" si="1457"/>
        <v>0</v>
      </c>
      <c r="AH3725" s="56">
        <f t="shared" si="1458"/>
        <v>21</v>
      </c>
      <c r="AI3725" s="53">
        <f t="shared" si="1459"/>
        <v>9.6170780476190459E-2</v>
      </c>
      <c r="AJ3725" s="56">
        <f t="shared" si="1460"/>
        <v>7</v>
      </c>
    </row>
    <row r="3726" spans="1:36" x14ac:dyDescent="0.25">
      <c r="A3726" s="50">
        <v>3656</v>
      </c>
      <c r="B3726" s="51">
        <v>43426</v>
      </c>
      <c r="C3726" s="75">
        <f t="shared" si="1440"/>
        <v>43426</v>
      </c>
      <c r="D3726" s="50" t="s">
        <v>1223</v>
      </c>
      <c r="E3726" s="50">
        <v>3.1</v>
      </c>
      <c r="F3726" s="50">
        <v>0</v>
      </c>
      <c r="G3726" s="50">
        <v>40</v>
      </c>
      <c r="H3726" s="50">
        <v>2</v>
      </c>
      <c r="I3726" s="53">
        <f t="shared" si="1441"/>
        <v>2.7800925925925923E-2</v>
      </c>
      <c r="J3726" s="54">
        <f t="shared" si="1442"/>
        <v>8.9680406212664272E-3</v>
      </c>
      <c r="K3726" s="50" t="s">
        <v>2201</v>
      </c>
      <c r="L3726" s="50" t="s">
        <v>1536</v>
      </c>
      <c r="M3726" s="55">
        <f t="shared" si="1443"/>
        <v>4.6461282264779387</v>
      </c>
      <c r="N3726" s="50">
        <v>0</v>
      </c>
      <c r="O3726" s="50" t="s">
        <v>630</v>
      </c>
      <c r="Q3726" s="374">
        <v>194</v>
      </c>
      <c r="R3726" s="50" t="s">
        <v>2252</v>
      </c>
      <c r="S3726" s="151">
        <f t="shared" si="1444"/>
        <v>0.23496266427718038</v>
      </c>
      <c r="T3726" s="151">
        <f t="shared" si="1445"/>
        <v>0.11748133213859019</v>
      </c>
      <c r="V3726" s="393">
        <f t="shared" si="1446"/>
        <v>0</v>
      </c>
      <c r="W3726" s="393">
        <f t="shared" si="1447"/>
        <v>0</v>
      </c>
      <c r="X3726" s="53">
        <f t="shared" si="1448"/>
        <v>0.23496266427718038</v>
      </c>
      <c r="Y3726" s="53">
        <f t="shared" si="1449"/>
        <v>0.2713518442771804</v>
      </c>
      <c r="Z3726" s="53">
        <f t="shared" si="1450"/>
        <v>0.11748133213859019</v>
      </c>
      <c r="AA3726" s="53">
        <f t="shared" si="1451"/>
        <v>0.1356759221385902</v>
      </c>
      <c r="AB3726" s="50">
        <f t="shared" si="1452"/>
        <v>3223</v>
      </c>
      <c r="AC3726" s="50">
        <f t="shared" si="1453"/>
        <v>2018</v>
      </c>
      <c r="AD3726" s="50">
        <f t="shared" si="1454"/>
        <v>11</v>
      </c>
      <c r="AE3726" s="56">
        <f t="shared" si="1455"/>
        <v>201811</v>
      </c>
      <c r="AF3726" s="56">
        <f t="shared" si="1456"/>
        <v>47</v>
      </c>
      <c r="AG3726" s="58">
        <f t="shared" si="1457"/>
        <v>0</v>
      </c>
      <c r="AH3726" s="56">
        <f t="shared" si="1458"/>
        <v>22</v>
      </c>
      <c r="AI3726" s="53">
        <f t="shared" si="1459"/>
        <v>0.25315725427718039</v>
      </c>
      <c r="AJ3726" s="56">
        <f t="shared" si="1460"/>
        <v>13.236999999999998</v>
      </c>
    </row>
    <row r="3727" spans="1:36" x14ac:dyDescent="0.25">
      <c r="A3727" s="50">
        <v>3656</v>
      </c>
      <c r="B3727" s="51">
        <v>43427</v>
      </c>
      <c r="C3727" s="75">
        <f t="shared" si="1440"/>
        <v>43427</v>
      </c>
      <c r="D3727" s="50" t="s">
        <v>1224</v>
      </c>
      <c r="E3727" s="50">
        <v>9</v>
      </c>
      <c r="F3727" s="50">
        <v>0</v>
      </c>
      <c r="G3727" s="50">
        <v>32</v>
      </c>
      <c r="H3727" s="50">
        <v>21</v>
      </c>
      <c r="I3727" s="53">
        <f t="shared" si="1441"/>
        <v>2.2465277777777778E-2</v>
      </c>
      <c r="J3727" s="54">
        <f t="shared" si="1442"/>
        <v>2.4961419753086419E-3</v>
      </c>
      <c r="K3727" s="50" t="s">
        <v>1342</v>
      </c>
      <c r="L3727" s="50" t="s">
        <v>2246</v>
      </c>
      <c r="M3727" s="55">
        <f t="shared" si="1443"/>
        <v>16.692426584234944</v>
      </c>
      <c r="N3727" s="50">
        <v>125</v>
      </c>
      <c r="O3727" s="50" t="s">
        <v>253</v>
      </c>
      <c r="P3727" s="389">
        <v>162</v>
      </c>
      <c r="Q3727" s="374">
        <v>0</v>
      </c>
      <c r="R3727" s="50" t="s">
        <v>2253</v>
      </c>
      <c r="S3727" s="151">
        <f t="shared" si="1444"/>
        <v>0.27956790123456787</v>
      </c>
      <c r="T3727" s="151">
        <f t="shared" si="1445"/>
        <v>0.13978395061728394</v>
      </c>
      <c r="V3727" s="393">
        <f t="shared" si="1446"/>
        <v>0</v>
      </c>
      <c r="W3727" s="393">
        <f t="shared" si="1447"/>
        <v>0</v>
      </c>
      <c r="X3727" s="53">
        <f t="shared" si="1448"/>
        <v>6.5398919753086412E-2</v>
      </c>
      <c r="Y3727" s="53">
        <f t="shared" si="1449"/>
        <v>0.10178809975308641</v>
      </c>
      <c r="Z3727" s="53">
        <f t="shared" si="1450"/>
        <v>3.2699459876543206E-2</v>
      </c>
      <c r="AA3727" s="53">
        <f t="shared" si="1451"/>
        <v>5.0894049876543203E-2</v>
      </c>
      <c r="AB3727" s="50">
        <f t="shared" si="1452"/>
        <v>404</v>
      </c>
      <c r="AC3727" s="50">
        <f t="shared" si="1453"/>
        <v>2018</v>
      </c>
      <c r="AD3727" s="50">
        <f t="shared" si="1454"/>
        <v>11</v>
      </c>
      <c r="AE3727" s="56">
        <f t="shared" si="1455"/>
        <v>201811</v>
      </c>
      <c r="AF3727" s="56">
        <f t="shared" si="1456"/>
        <v>47</v>
      </c>
      <c r="AG3727" s="58">
        <f t="shared" si="1457"/>
        <v>0</v>
      </c>
      <c r="AH3727" s="56">
        <f t="shared" si="1458"/>
        <v>23</v>
      </c>
      <c r="AI3727" s="53">
        <f t="shared" si="1459"/>
        <v>8.3593509753086409E-2</v>
      </c>
      <c r="AJ3727" s="56">
        <f t="shared" si="1460"/>
        <v>9</v>
      </c>
    </row>
    <row r="3728" spans="1:36" ht="15.75" customHeight="1" x14ac:dyDescent="0.25">
      <c r="A3728" s="50">
        <v>3656</v>
      </c>
      <c r="B3728" s="51">
        <v>43428</v>
      </c>
      <c r="C3728" s="75">
        <f t="shared" si="1440"/>
        <v>43428</v>
      </c>
      <c r="D3728" s="50" t="s">
        <v>1223</v>
      </c>
      <c r="E3728" s="50">
        <v>2</v>
      </c>
      <c r="F3728" s="50">
        <v>0</v>
      </c>
      <c r="G3728" s="50">
        <v>20</v>
      </c>
      <c r="H3728" s="50">
        <v>0</v>
      </c>
      <c r="I3728" s="53">
        <f t="shared" si="1441"/>
        <v>1.3888888888888888E-2</v>
      </c>
      <c r="J3728" s="54">
        <f t="shared" si="1442"/>
        <v>6.9444444444444441E-3</v>
      </c>
      <c r="K3728" s="50" t="s">
        <v>1833</v>
      </c>
      <c r="L3728" s="50" t="s">
        <v>2254</v>
      </c>
      <c r="M3728" s="55">
        <f t="shared" si="1443"/>
        <v>6.0000000000000053</v>
      </c>
      <c r="N3728" s="50">
        <v>0</v>
      </c>
      <c r="O3728" s="50" t="s">
        <v>253</v>
      </c>
      <c r="S3728" s="151">
        <f t="shared" si="1444"/>
        <v>0.18194444444444444</v>
      </c>
      <c r="T3728" s="151">
        <f t="shared" si="1445"/>
        <v>9.0972222222222218E-2</v>
      </c>
      <c r="V3728" s="393">
        <f t="shared" si="1446"/>
        <v>0</v>
      </c>
      <c r="W3728" s="393">
        <f t="shared" si="1447"/>
        <v>0</v>
      </c>
      <c r="X3728" s="53">
        <f t="shared" si="1448"/>
        <v>0.18194444444444444</v>
      </c>
      <c r="Y3728" s="53">
        <f t="shared" si="1449"/>
        <v>0.21833362444444443</v>
      </c>
      <c r="Z3728" s="53">
        <f t="shared" si="1450"/>
        <v>9.0972222222222218E-2</v>
      </c>
      <c r="AA3728" s="53">
        <f t="shared" si="1451"/>
        <v>0.10916681222222221</v>
      </c>
      <c r="AB3728" s="50">
        <f t="shared" si="1452"/>
        <v>1699</v>
      </c>
      <c r="AC3728" s="50">
        <f t="shared" si="1453"/>
        <v>2018</v>
      </c>
      <c r="AD3728" s="50">
        <f t="shared" si="1454"/>
        <v>11</v>
      </c>
      <c r="AE3728" s="56">
        <f t="shared" si="1455"/>
        <v>201811</v>
      </c>
      <c r="AF3728" s="56">
        <f t="shared" si="1456"/>
        <v>47</v>
      </c>
      <c r="AG3728" s="58">
        <f t="shared" si="1457"/>
        <v>0</v>
      </c>
      <c r="AH3728" s="56">
        <f t="shared" si="1458"/>
        <v>24</v>
      </c>
      <c r="AI3728" s="53">
        <f t="shared" si="1459"/>
        <v>0.20013903444444442</v>
      </c>
      <c r="AJ3728" s="56">
        <f t="shared" si="1460"/>
        <v>8.5399999999999991</v>
      </c>
    </row>
    <row r="3729" spans="1:36" ht="15.75" customHeight="1" x14ac:dyDescent="0.25">
      <c r="A3729" s="50">
        <v>3656</v>
      </c>
      <c r="B3729" s="51">
        <v>43429</v>
      </c>
      <c r="C3729" s="75">
        <f t="shared" si="1440"/>
        <v>43429</v>
      </c>
      <c r="D3729" s="50" t="s">
        <v>1223</v>
      </c>
      <c r="E3729" s="50">
        <v>5.2</v>
      </c>
      <c r="F3729" s="50">
        <v>0</v>
      </c>
      <c r="G3729" s="50">
        <v>55</v>
      </c>
      <c r="H3729" s="50">
        <v>46</v>
      </c>
      <c r="I3729" s="53">
        <f t="shared" si="1441"/>
        <v>3.8726851851851853E-2</v>
      </c>
      <c r="J3729" s="54">
        <f t="shared" si="1442"/>
        <v>7.4474715099715101E-3</v>
      </c>
      <c r="K3729" s="50" t="s">
        <v>2201</v>
      </c>
      <c r="L3729" s="50" t="s">
        <v>2041</v>
      </c>
      <c r="M3729" s="55">
        <f t="shared" si="1443"/>
        <v>5.5947399880454318</v>
      </c>
      <c r="N3729" s="50">
        <v>153</v>
      </c>
      <c r="O3729" s="50" t="s">
        <v>1968</v>
      </c>
      <c r="Q3729" s="389">
        <v>1220</v>
      </c>
      <c r="R3729" s="50" t="s">
        <v>2255</v>
      </c>
      <c r="S3729" s="151">
        <f t="shared" si="1444"/>
        <v>0.19512375356125355</v>
      </c>
      <c r="T3729" s="151">
        <f t="shared" si="1445"/>
        <v>9.7561876780626777E-2</v>
      </c>
      <c r="V3729" s="393">
        <f t="shared" si="1446"/>
        <v>0</v>
      </c>
      <c r="W3729" s="393">
        <f t="shared" si="1447"/>
        <v>0</v>
      </c>
      <c r="X3729" s="53">
        <f t="shared" si="1448"/>
        <v>0.19512375356125355</v>
      </c>
      <c r="Y3729" s="53">
        <f t="shared" si="1449"/>
        <v>0.23151293356125358</v>
      </c>
      <c r="Z3729" s="53">
        <f t="shared" si="1450"/>
        <v>9.7561876780626777E-2</v>
      </c>
      <c r="AA3729" s="53">
        <f t="shared" si="1451"/>
        <v>0.11575646678062679</v>
      </c>
      <c r="AB3729" s="50">
        <f t="shared" si="1452"/>
        <v>2315</v>
      </c>
      <c r="AC3729" s="50">
        <f t="shared" si="1453"/>
        <v>2018</v>
      </c>
      <c r="AD3729" s="50">
        <f t="shared" si="1454"/>
        <v>11</v>
      </c>
      <c r="AE3729" s="56">
        <f t="shared" si="1455"/>
        <v>201811</v>
      </c>
      <c r="AF3729" s="56">
        <f t="shared" si="1456"/>
        <v>48</v>
      </c>
      <c r="AG3729" s="58">
        <f t="shared" si="1457"/>
        <v>0</v>
      </c>
      <c r="AH3729" s="56">
        <f t="shared" si="1458"/>
        <v>25</v>
      </c>
      <c r="AI3729" s="53">
        <f t="shared" si="1459"/>
        <v>0.21331834356125356</v>
      </c>
      <c r="AJ3729" s="56">
        <f t="shared" si="1460"/>
        <v>22.203999999999997</v>
      </c>
    </row>
    <row r="3730" spans="1:36" ht="15.75" customHeight="1" x14ac:dyDescent="0.25">
      <c r="A3730" s="50">
        <v>3656</v>
      </c>
      <c r="B3730" s="51">
        <v>43431</v>
      </c>
      <c r="C3730" s="75">
        <f t="shared" si="1440"/>
        <v>43431</v>
      </c>
      <c r="D3730" s="50" t="s">
        <v>1224</v>
      </c>
      <c r="E3730" s="50">
        <v>6.28</v>
      </c>
      <c r="F3730" s="50">
        <v>0</v>
      </c>
      <c r="G3730" s="50">
        <v>15</v>
      </c>
      <c r="H3730" s="50">
        <v>0</v>
      </c>
      <c r="I3730" s="53">
        <f t="shared" si="1441"/>
        <v>1.0416666666666666E-2</v>
      </c>
      <c r="J3730" s="54">
        <f t="shared" si="1442"/>
        <v>1.6587048832271761E-3</v>
      </c>
      <c r="K3730" s="50" t="s">
        <v>2256</v>
      </c>
      <c r="L3730" s="50" t="s">
        <v>2257</v>
      </c>
      <c r="M3730" s="55">
        <f t="shared" si="1443"/>
        <v>25.120000000000022</v>
      </c>
      <c r="N3730" s="50">
        <v>0</v>
      </c>
      <c r="O3730" s="50" t="s">
        <v>253</v>
      </c>
      <c r="P3730" s="389">
        <v>347</v>
      </c>
      <c r="Q3730" s="374">
        <v>0</v>
      </c>
      <c r="R3730" s="50" t="s">
        <v>2258</v>
      </c>
      <c r="S3730" s="151">
        <f t="shared" si="1444"/>
        <v>0.18577494692144372</v>
      </c>
      <c r="T3730" s="151">
        <f t="shared" si="1445"/>
        <v>9.2887473460721862E-2</v>
      </c>
      <c r="V3730" s="393">
        <f t="shared" si="1446"/>
        <v>0</v>
      </c>
      <c r="W3730" s="393">
        <f t="shared" si="1447"/>
        <v>0</v>
      </c>
      <c r="X3730" s="53">
        <f t="shared" si="1448"/>
        <v>4.3458067940552014E-2</v>
      </c>
      <c r="Y3730" s="53">
        <f t="shared" si="1449"/>
        <v>7.9847247940552007E-2</v>
      </c>
      <c r="Z3730" s="53">
        <f t="shared" si="1450"/>
        <v>2.1729033970276007E-2</v>
      </c>
      <c r="AA3730" s="53">
        <f t="shared" si="1451"/>
        <v>3.9923623970276004E-2</v>
      </c>
      <c r="AB3730" s="50">
        <f t="shared" si="1452"/>
        <v>31</v>
      </c>
      <c r="AC3730" s="50">
        <f t="shared" si="1453"/>
        <v>2018</v>
      </c>
      <c r="AD3730" s="50">
        <f t="shared" si="1454"/>
        <v>11</v>
      </c>
      <c r="AE3730" s="56">
        <f t="shared" si="1455"/>
        <v>201811</v>
      </c>
      <c r="AF3730" s="56">
        <f t="shared" si="1456"/>
        <v>48</v>
      </c>
      <c r="AG3730" s="58">
        <f t="shared" si="1457"/>
        <v>1</v>
      </c>
      <c r="AH3730" s="56">
        <f t="shared" si="1458"/>
        <v>27</v>
      </c>
      <c r="AI3730" s="53">
        <f t="shared" si="1459"/>
        <v>6.1652657940552011E-2</v>
      </c>
      <c r="AJ3730" s="56">
        <f t="shared" si="1460"/>
        <v>6.28</v>
      </c>
    </row>
    <row r="3731" spans="1:36" ht="15.75" customHeight="1" x14ac:dyDescent="0.25">
      <c r="A3731" s="50">
        <v>3657</v>
      </c>
      <c r="B3731" s="51">
        <v>43432</v>
      </c>
      <c r="C3731" s="75">
        <f t="shared" si="1440"/>
        <v>43432</v>
      </c>
      <c r="D3731" s="50" t="s">
        <v>1223</v>
      </c>
      <c r="E3731" s="50">
        <v>4</v>
      </c>
      <c r="F3731" s="50">
        <v>0</v>
      </c>
      <c r="G3731" s="50">
        <v>41</v>
      </c>
      <c r="H3731" s="50">
        <v>19</v>
      </c>
      <c r="I3731" s="53">
        <f t="shared" si="1441"/>
        <v>2.8692129629629633E-2</v>
      </c>
      <c r="J3731" s="54">
        <f t="shared" si="1442"/>
        <v>7.1730324074074083E-3</v>
      </c>
      <c r="K3731" s="50" t="s">
        <v>2095</v>
      </c>
      <c r="L3731" s="50" t="s">
        <v>2259</v>
      </c>
      <c r="M3731" s="55">
        <f t="shared" si="1443"/>
        <v>5.8087938684953651</v>
      </c>
      <c r="N3731" s="50">
        <v>152</v>
      </c>
      <c r="O3731" s="50" t="s">
        <v>1968</v>
      </c>
      <c r="Q3731" s="374">
        <v>98</v>
      </c>
      <c r="R3731" s="50" t="s">
        <v>2260</v>
      </c>
      <c r="S3731" s="151">
        <f t="shared" si="1444"/>
        <v>0.18793344907407408</v>
      </c>
      <c r="T3731" s="151">
        <f t="shared" si="1445"/>
        <v>9.3966724537037041E-2</v>
      </c>
      <c r="V3731" s="393">
        <f t="shared" si="1446"/>
        <v>0</v>
      </c>
      <c r="W3731" s="393">
        <f t="shared" si="1447"/>
        <v>0</v>
      </c>
      <c r="X3731" s="53">
        <f t="shared" si="1448"/>
        <v>0.18793344907407408</v>
      </c>
      <c r="Y3731" s="53">
        <f t="shared" si="1449"/>
        <v>0.22432262907407408</v>
      </c>
      <c r="Z3731" s="53">
        <f t="shared" si="1450"/>
        <v>9.3966724537037041E-2</v>
      </c>
      <c r="AA3731" s="53">
        <f t="shared" si="1451"/>
        <v>0.11216131453703704</v>
      </c>
      <c r="AB3731" s="50">
        <f t="shared" si="1452"/>
        <v>2000</v>
      </c>
      <c r="AC3731" s="50">
        <f t="shared" si="1453"/>
        <v>2018</v>
      </c>
      <c r="AD3731" s="50">
        <f t="shared" si="1454"/>
        <v>11</v>
      </c>
      <c r="AE3731" s="56">
        <f t="shared" si="1455"/>
        <v>201811</v>
      </c>
      <c r="AF3731" s="56">
        <f t="shared" si="1456"/>
        <v>48</v>
      </c>
      <c r="AG3731" s="58">
        <f t="shared" si="1457"/>
        <v>0</v>
      </c>
      <c r="AH3731" s="56">
        <f t="shared" si="1458"/>
        <v>28</v>
      </c>
      <c r="AI3731" s="53">
        <f t="shared" si="1459"/>
        <v>0.20612803907407407</v>
      </c>
      <c r="AJ3731" s="56">
        <f t="shared" si="1460"/>
        <v>17.079999999999998</v>
      </c>
    </row>
    <row r="3732" spans="1:36" x14ac:dyDescent="0.25">
      <c r="A3732" s="50">
        <v>3658</v>
      </c>
      <c r="B3732" s="51">
        <v>43434</v>
      </c>
      <c r="C3732" s="75">
        <f t="shared" si="1440"/>
        <v>43434</v>
      </c>
      <c r="D3732" s="50" t="s">
        <v>1223</v>
      </c>
      <c r="E3732" s="50">
        <v>5.0999999999999996</v>
      </c>
      <c r="F3732" s="50">
        <v>1</v>
      </c>
      <c r="G3732" s="50">
        <v>0</v>
      </c>
      <c r="H3732" s="50">
        <v>43</v>
      </c>
      <c r="I3732" s="53">
        <f t="shared" si="1441"/>
        <v>4.2164351851851856E-2</v>
      </c>
      <c r="J3732" s="54">
        <f t="shared" si="1442"/>
        <v>8.2675199709513446E-3</v>
      </c>
      <c r="K3732" s="50" t="s">
        <v>2201</v>
      </c>
      <c r="L3732" s="50" t="s">
        <v>1732</v>
      </c>
      <c r="M3732" s="55">
        <f t="shared" si="1443"/>
        <v>5.0398023606917413</v>
      </c>
      <c r="N3732" s="50">
        <v>155</v>
      </c>
      <c r="O3732" s="50" t="s">
        <v>2261</v>
      </c>
      <c r="Q3732" s="374">
        <v>361</v>
      </c>
      <c r="R3732" s="50" t="s">
        <v>2262</v>
      </c>
      <c r="S3732" s="151">
        <f t="shared" si="1444"/>
        <v>0.21660902323892522</v>
      </c>
      <c r="T3732" s="151">
        <f t="shared" si="1445"/>
        <v>0.10830451161946261</v>
      </c>
      <c r="V3732" s="393">
        <f t="shared" si="1446"/>
        <v>0</v>
      </c>
      <c r="W3732" s="393">
        <f t="shared" si="1447"/>
        <v>0</v>
      </c>
      <c r="X3732" s="53">
        <f t="shared" si="1448"/>
        <v>0.21660902323892522</v>
      </c>
      <c r="Y3732" s="53">
        <f t="shared" si="1449"/>
        <v>0.25299820323892525</v>
      </c>
      <c r="Z3732" s="53">
        <f t="shared" si="1450"/>
        <v>0.10830451161946261</v>
      </c>
      <c r="AA3732" s="53">
        <f t="shared" si="1451"/>
        <v>0.12649910161946262</v>
      </c>
      <c r="AB3732" s="50">
        <f t="shared" si="1452"/>
        <v>2974</v>
      </c>
      <c r="AC3732" s="50">
        <f t="shared" si="1453"/>
        <v>2018</v>
      </c>
      <c r="AD3732" s="50">
        <f t="shared" si="1454"/>
        <v>11</v>
      </c>
      <c r="AE3732" s="56">
        <f t="shared" si="1455"/>
        <v>201811</v>
      </c>
      <c r="AF3732" s="56">
        <f t="shared" si="1456"/>
        <v>48</v>
      </c>
      <c r="AG3732" s="58">
        <f t="shared" si="1457"/>
        <v>1</v>
      </c>
      <c r="AH3732" s="56">
        <f t="shared" si="1458"/>
        <v>30</v>
      </c>
      <c r="AI3732" s="53">
        <f t="shared" si="1459"/>
        <v>0.23480361323892524</v>
      </c>
      <c r="AJ3732" s="56">
        <f t="shared" si="1460"/>
        <v>21.776999999999997</v>
      </c>
    </row>
    <row r="3733" spans="1:36" x14ac:dyDescent="0.25">
      <c r="A3733" s="50">
        <v>3659</v>
      </c>
      <c r="B3733" s="51">
        <v>43435</v>
      </c>
      <c r="C3733" s="75">
        <f t="shared" si="1440"/>
        <v>43435</v>
      </c>
      <c r="D3733" s="50" t="s">
        <v>1223</v>
      </c>
      <c r="E3733" s="50">
        <v>3.25</v>
      </c>
      <c r="F3733" s="50">
        <v>0</v>
      </c>
      <c r="G3733" s="50">
        <v>33</v>
      </c>
      <c r="H3733" s="50">
        <v>45</v>
      </c>
      <c r="I3733" s="53">
        <f t="shared" si="1441"/>
        <v>2.34375E-2</v>
      </c>
      <c r="J3733" s="54">
        <f t="shared" si="1442"/>
        <v>7.2115384615384619E-3</v>
      </c>
      <c r="K3733" s="50" t="s">
        <v>2201</v>
      </c>
      <c r="L3733" s="50" t="s">
        <v>17</v>
      </c>
      <c r="M3733" s="55">
        <f t="shared" si="1443"/>
        <v>5.7777777777777821</v>
      </c>
      <c r="N3733" s="50">
        <v>150</v>
      </c>
      <c r="O3733" s="50" t="s">
        <v>253</v>
      </c>
      <c r="S3733" s="151">
        <f t="shared" si="1444"/>
        <v>0.18894230769230769</v>
      </c>
      <c r="T3733" s="151">
        <f t="shared" si="1445"/>
        <v>9.4471153846153844E-2</v>
      </c>
      <c r="V3733" s="393">
        <f t="shared" si="1446"/>
        <v>0</v>
      </c>
      <c r="W3733" s="393">
        <f t="shared" si="1447"/>
        <v>0</v>
      </c>
      <c r="X3733" s="53">
        <f t="shared" si="1448"/>
        <v>0.18894230769230769</v>
      </c>
      <c r="Y3733" s="53">
        <f t="shared" si="1449"/>
        <v>0.22533148769230771</v>
      </c>
      <c r="Z3733" s="53">
        <f t="shared" si="1450"/>
        <v>9.4471153846153844E-2</v>
      </c>
      <c r="AA3733" s="53">
        <f t="shared" si="1451"/>
        <v>0.11266574384615385</v>
      </c>
      <c r="AB3733" s="50">
        <f t="shared" si="1452"/>
        <v>2059</v>
      </c>
      <c r="AC3733" s="50">
        <f t="shared" si="1453"/>
        <v>2018</v>
      </c>
      <c r="AD3733" s="50">
        <f t="shared" si="1454"/>
        <v>12</v>
      </c>
      <c r="AE3733" s="56">
        <f t="shared" si="1455"/>
        <v>201812</v>
      </c>
      <c r="AF3733" s="56">
        <f t="shared" si="1456"/>
        <v>48</v>
      </c>
      <c r="AG3733" s="58">
        <f t="shared" si="1457"/>
        <v>0</v>
      </c>
      <c r="AH3733" s="56">
        <f t="shared" si="1458"/>
        <v>1</v>
      </c>
      <c r="AI3733" s="53">
        <f t="shared" si="1459"/>
        <v>0.2071368976923077</v>
      </c>
      <c r="AJ3733" s="56">
        <f t="shared" si="1460"/>
        <v>13.877499999999998</v>
      </c>
    </row>
    <row r="3734" spans="1:36" ht="15.75" customHeight="1" x14ac:dyDescent="0.25">
      <c r="A3734" s="50">
        <v>3660</v>
      </c>
      <c r="B3734" s="51">
        <v>43435</v>
      </c>
      <c r="C3734" s="75">
        <f t="shared" si="1440"/>
        <v>43435</v>
      </c>
      <c r="D3734" s="50" t="s">
        <v>1224</v>
      </c>
      <c r="E3734" s="50">
        <v>3.21</v>
      </c>
      <c r="F3734" s="50">
        <v>0</v>
      </c>
      <c r="G3734" s="50">
        <v>9</v>
      </c>
      <c r="H3734" s="50">
        <v>13</v>
      </c>
      <c r="I3734" s="53">
        <f t="shared" si="1441"/>
        <v>6.4004629629629628E-3</v>
      </c>
      <c r="J3734" s="54">
        <f t="shared" si="1442"/>
        <v>1.9939136956270915E-3</v>
      </c>
      <c r="K3734" s="50" t="s">
        <v>2256</v>
      </c>
      <c r="L3734" s="50" t="s">
        <v>315</v>
      </c>
      <c r="M3734" s="55">
        <f t="shared" si="1443"/>
        <v>20.896925858951189</v>
      </c>
      <c r="N3734" s="50">
        <v>0</v>
      </c>
      <c r="O3734" s="50" t="s">
        <v>253</v>
      </c>
      <c r="S3734" s="151">
        <f t="shared" si="1444"/>
        <v>0.22331833391023426</v>
      </c>
      <c r="T3734" s="151">
        <f t="shared" si="1445"/>
        <v>0.11165916695511713</v>
      </c>
      <c r="V3734" s="393">
        <f t="shared" si="1446"/>
        <v>0</v>
      </c>
      <c r="W3734" s="393">
        <f t="shared" si="1447"/>
        <v>0</v>
      </c>
      <c r="X3734" s="53">
        <f t="shared" si="1448"/>
        <v>5.2240538825429797E-2</v>
      </c>
      <c r="Y3734" s="53">
        <f t="shared" si="1449"/>
        <v>8.8629718825429804E-2</v>
      </c>
      <c r="Z3734" s="53">
        <f t="shared" si="1450"/>
        <v>2.6120269412714898E-2</v>
      </c>
      <c r="AA3734" s="53">
        <f t="shared" si="1451"/>
        <v>4.4314859412714902E-2</v>
      </c>
      <c r="AB3734" s="50">
        <f t="shared" si="1452"/>
        <v>183</v>
      </c>
      <c r="AC3734" s="50">
        <f t="shared" si="1453"/>
        <v>2018</v>
      </c>
      <c r="AD3734" s="50">
        <f t="shared" si="1454"/>
        <v>12</v>
      </c>
      <c r="AE3734" s="56">
        <f t="shared" si="1455"/>
        <v>201812</v>
      </c>
      <c r="AF3734" s="56">
        <f t="shared" si="1456"/>
        <v>48</v>
      </c>
      <c r="AG3734" s="58">
        <f t="shared" si="1457"/>
        <v>0</v>
      </c>
      <c r="AH3734" s="56">
        <f t="shared" si="1458"/>
        <v>1</v>
      </c>
      <c r="AI3734" s="53">
        <f t="shared" si="1459"/>
        <v>7.0435128825429794E-2</v>
      </c>
      <c r="AJ3734" s="56">
        <f t="shared" si="1460"/>
        <v>3.21</v>
      </c>
    </row>
    <row r="3735" spans="1:36" ht="15.75" customHeight="1" x14ac:dyDescent="0.25">
      <c r="A3735" s="50">
        <v>3661</v>
      </c>
      <c r="B3735" s="51">
        <v>43436</v>
      </c>
      <c r="C3735" s="75">
        <f t="shared" ref="C3735:C3746" si="1461">B3735</f>
        <v>43436</v>
      </c>
      <c r="D3735" s="50" t="s">
        <v>1224</v>
      </c>
      <c r="E3735" s="50">
        <v>11.36</v>
      </c>
      <c r="F3735" s="50">
        <v>0</v>
      </c>
      <c r="G3735" s="50">
        <v>29</v>
      </c>
      <c r="H3735" s="50">
        <v>58</v>
      </c>
      <c r="I3735" s="53">
        <f t="shared" ref="I3735:I3746" si="1462">IF(E3735&gt;0,TIME(F3735,G3735,H3735),"")</f>
        <v>2.0810185185185185E-2</v>
      </c>
      <c r="J3735" s="54">
        <f t="shared" ref="J3735:J3746" si="1463">IF(E3735&gt;0,TIME(F3735,G3735,H3735)/E3735,"")</f>
        <v>1.831882498695879E-3</v>
      </c>
      <c r="K3735" s="50" t="s">
        <v>2256</v>
      </c>
      <c r="L3735" s="50" t="s">
        <v>2263</v>
      </c>
      <c r="M3735" s="55">
        <f t="shared" ref="M3735:M3746" si="1464">IF(D3735&gt;0,0.0416666666666667/J3735,"")</f>
        <v>22.745272525027826</v>
      </c>
      <c r="N3735" s="50">
        <v>0</v>
      </c>
      <c r="O3735" s="50" t="s">
        <v>253</v>
      </c>
      <c r="S3735" s="151">
        <f t="shared" ref="S3735:S3746" si="1465">IF("1-Swim"=D3735,J3735*2.4,IF("2-Bike"=D3735,J3735*112,IF("3-Run"=D3735,J3735*26.2,0)))</f>
        <v>0.20517083985393844</v>
      </c>
      <c r="T3735" s="151">
        <f t="shared" ref="T3735:T3746" si="1466">S3735/2</f>
        <v>0.10258541992696922</v>
      </c>
      <c r="V3735" s="393">
        <f t="shared" ref="V3735:V3746" si="1467">U3735*0.000568182</f>
        <v>0</v>
      </c>
      <c r="W3735" s="393">
        <f t="shared" ref="W3735:W3746" si="1468">U3735*0.0006213713910761</f>
        <v>0</v>
      </c>
      <c r="X3735" s="53">
        <f t="shared" ref="X3735:X3746" si="1469">J3735*26.2</f>
        <v>4.7995321465832026E-2</v>
      </c>
      <c r="Y3735" s="53">
        <f t="shared" ref="Y3735:Y3746" si="1470">(J3735+0.0013889)*26.2</f>
        <v>8.4384501465832026E-2</v>
      </c>
      <c r="Z3735" s="53">
        <f t="shared" ref="Z3735:Z3746" si="1471">X3735/2</f>
        <v>2.3997660732916013E-2</v>
      </c>
      <c r="AA3735" s="53">
        <f t="shared" ref="AA3735:AA3746" si="1472">Y3735/2</f>
        <v>4.2192250732916013E-2</v>
      </c>
      <c r="AB3735" s="50">
        <f t="shared" ref="AB3735:AB3746" si="1473">RANK(J3735,J:J,1)</f>
        <v>83</v>
      </c>
      <c r="AC3735" s="50">
        <f t="shared" ref="AC3735:AC3746" si="1474">YEAR(B3735)</f>
        <v>2018</v>
      </c>
      <c r="AD3735" s="50">
        <f t="shared" ref="AD3735:AD3746" si="1475">MONTH(B3735)</f>
        <v>12</v>
      </c>
      <c r="AE3735" s="56">
        <f t="shared" ref="AE3735:AE3746" si="1476">AC3735*100+AD3735</f>
        <v>201812</v>
      </c>
      <c r="AF3735" s="56">
        <f t="shared" ref="AF3735:AF3746" si="1477">WEEKNUM(B3735,1)</f>
        <v>49</v>
      </c>
      <c r="AG3735" s="58">
        <f t="shared" ref="AG3735:AG3746" si="1478">IF(ISBLANK(B3735)," ",MAX(B3735-B3734-1,0))</f>
        <v>0</v>
      </c>
      <c r="AH3735" s="56">
        <f t="shared" ref="AH3735:AH3746" si="1479">DAY(B3735)</f>
        <v>2</v>
      </c>
      <c r="AI3735" s="53">
        <f t="shared" ref="AI3735:AI3746" si="1480">Z3735+AA3735</f>
        <v>6.618991146583203E-2</v>
      </c>
      <c r="AJ3735" s="56">
        <f t="shared" ref="AJ3735:AJ3746" si="1481">IF("1-Swim"=D3735,E3735*46.7,IF("2-Bike"=D3735,E3735,IF("3-Run"=D3735,E3735*4.27,0)))</f>
        <v>11.36</v>
      </c>
    </row>
    <row r="3736" spans="1:36" x14ac:dyDescent="0.25">
      <c r="A3736" s="50">
        <v>3662</v>
      </c>
      <c r="B3736" s="51">
        <v>43437</v>
      </c>
      <c r="C3736" s="75">
        <f t="shared" si="1461"/>
        <v>43437</v>
      </c>
      <c r="D3736" s="50" t="s">
        <v>1223</v>
      </c>
      <c r="E3736" s="50">
        <v>3</v>
      </c>
      <c r="F3736" s="50">
        <v>0</v>
      </c>
      <c r="G3736" s="50">
        <v>33</v>
      </c>
      <c r="H3736" s="50">
        <v>38</v>
      </c>
      <c r="I3736" s="53">
        <f t="shared" si="1462"/>
        <v>2.3356481481481482E-2</v>
      </c>
      <c r="J3736" s="54">
        <f t="shared" si="1463"/>
        <v>7.7854938271604938E-3</v>
      </c>
      <c r="K3736" s="50" t="s">
        <v>2095</v>
      </c>
      <c r="L3736" s="50" t="s">
        <v>1666</v>
      </c>
      <c r="M3736" s="55">
        <f t="shared" si="1464"/>
        <v>5.3518334985133835</v>
      </c>
      <c r="N3736" s="50">
        <v>153</v>
      </c>
      <c r="O3736" s="50" t="s">
        <v>1968</v>
      </c>
      <c r="Q3736" s="374">
        <v>161</v>
      </c>
      <c r="R3736" s="50" t="s">
        <v>2264</v>
      </c>
      <c r="S3736" s="151">
        <f t="shared" si="1465"/>
        <v>0.20397993827160493</v>
      </c>
      <c r="T3736" s="151">
        <f t="shared" si="1466"/>
        <v>0.10198996913580247</v>
      </c>
      <c r="V3736" s="393">
        <f t="shared" si="1467"/>
        <v>0</v>
      </c>
      <c r="W3736" s="393">
        <f t="shared" si="1468"/>
        <v>0</v>
      </c>
      <c r="X3736" s="53">
        <f t="shared" si="1469"/>
        <v>0.20397993827160493</v>
      </c>
      <c r="Y3736" s="53">
        <f t="shared" si="1470"/>
        <v>0.24036911827160493</v>
      </c>
      <c r="Z3736" s="53">
        <f t="shared" si="1471"/>
        <v>0.10198996913580247</v>
      </c>
      <c r="AA3736" s="53">
        <f t="shared" si="1472"/>
        <v>0.12018455913580246</v>
      </c>
      <c r="AB3736" s="50">
        <f t="shared" si="1473"/>
        <v>2643</v>
      </c>
      <c r="AC3736" s="50">
        <f t="shared" si="1474"/>
        <v>2018</v>
      </c>
      <c r="AD3736" s="50">
        <f t="shared" si="1475"/>
        <v>12</v>
      </c>
      <c r="AE3736" s="56">
        <f t="shared" si="1476"/>
        <v>201812</v>
      </c>
      <c r="AF3736" s="56">
        <f t="shared" si="1477"/>
        <v>49</v>
      </c>
      <c r="AG3736" s="58">
        <f t="shared" si="1478"/>
        <v>0</v>
      </c>
      <c r="AH3736" s="56">
        <f t="shared" si="1479"/>
        <v>3</v>
      </c>
      <c r="AI3736" s="53">
        <f t="shared" si="1480"/>
        <v>0.22217452827160494</v>
      </c>
      <c r="AJ3736" s="56">
        <f t="shared" si="1481"/>
        <v>12.809999999999999</v>
      </c>
    </row>
    <row r="3737" spans="1:36" x14ac:dyDescent="0.25">
      <c r="A3737" s="50">
        <v>3663</v>
      </c>
      <c r="B3737" s="51">
        <v>43439</v>
      </c>
      <c r="C3737" s="75">
        <f t="shared" si="1461"/>
        <v>43439</v>
      </c>
      <c r="D3737" s="50" t="s">
        <v>1223</v>
      </c>
      <c r="E3737" s="50">
        <v>4.1399999999999997</v>
      </c>
      <c r="F3737" s="50">
        <v>0</v>
      </c>
      <c r="G3737" s="50">
        <v>43</v>
      </c>
      <c r="H3737" s="50">
        <v>53</v>
      </c>
      <c r="I3737" s="53">
        <f t="shared" si="1462"/>
        <v>3.0474537037037036E-2</v>
      </c>
      <c r="J3737" s="54">
        <f t="shared" si="1463"/>
        <v>7.3609992843084631E-3</v>
      </c>
      <c r="K3737" s="50" t="s">
        <v>2095</v>
      </c>
      <c r="L3737" s="50" t="s">
        <v>1048</v>
      </c>
      <c r="M3737" s="55">
        <f t="shared" si="1464"/>
        <v>5.660463349791117</v>
      </c>
      <c r="N3737" s="50">
        <v>162</v>
      </c>
      <c r="O3737" s="50" t="s">
        <v>253</v>
      </c>
      <c r="R3737" s="50" t="s">
        <v>2265</v>
      </c>
      <c r="S3737" s="151">
        <f t="shared" si="1465"/>
        <v>0.19285818124888174</v>
      </c>
      <c r="T3737" s="151">
        <f t="shared" si="1466"/>
        <v>9.6429090624440869E-2</v>
      </c>
      <c r="V3737" s="393">
        <f t="shared" si="1467"/>
        <v>0</v>
      </c>
      <c r="W3737" s="393">
        <f t="shared" si="1468"/>
        <v>0</v>
      </c>
      <c r="X3737" s="53">
        <f t="shared" si="1469"/>
        <v>0.19285818124888174</v>
      </c>
      <c r="Y3737" s="53">
        <f t="shared" si="1470"/>
        <v>0.2292473612488817</v>
      </c>
      <c r="Z3737" s="53">
        <f t="shared" si="1471"/>
        <v>9.6429090624440869E-2</v>
      </c>
      <c r="AA3737" s="53">
        <f t="shared" si="1472"/>
        <v>0.11462368062444085</v>
      </c>
      <c r="AB3737" s="50">
        <f t="shared" si="1473"/>
        <v>2227</v>
      </c>
      <c r="AC3737" s="50">
        <f t="shared" si="1474"/>
        <v>2018</v>
      </c>
      <c r="AD3737" s="50">
        <f t="shared" si="1475"/>
        <v>12</v>
      </c>
      <c r="AE3737" s="56">
        <f t="shared" si="1476"/>
        <v>201812</v>
      </c>
      <c r="AF3737" s="56">
        <f t="shared" si="1477"/>
        <v>49</v>
      </c>
      <c r="AG3737" s="58">
        <f t="shared" si="1478"/>
        <v>1</v>
      </c>
      <c r="AH3737" s="56">
        <f t="shared" si="1479"/>
        <v>5</v>
      </c>
      <c r="AI3737" s="53">
        <f t="shared" si="1480"/>
        <v>0.21105277124888172</v>
      </c>
      <c r="AJ3737" s="56">
        <f t="shared" si="1481"/>
        <v>17.677799999999998</v>
      </c>
    </row>
    <row r="3738" spans="1:36" ht="15.75" customHeight="1" x14ac:dyDescent="0.25">
      <c r="A3738" s="50">
        <v>3664</v>
      </c>
      <c r="B3738" s="51">
        <v>43441</v>
      </c>
      <c r="C3738" s="75">
        <f t="shared" si="1461"/>
        <v>43441</v>
      </c>
      <c r="D3738" s="50" t="s">
        <v>1223</v>
      </c>
      <c r="E3738" s="50">
        <v>6.22</v>
      </c>
      <c r="F3738" s="50">
        <v>1</v>
      </c>
      <c r="G3738" s="50">
        <v>15</v>
      </c>
      <c r="H3738" s="50">
        <v>59</v>
      </c>
      <c r="I3738" s="53">
        <f t="shared" si="1462"/>
        <v>5.2766203703703697E-2</v>
      </c>
      <c r="J3738" s="54">
        <f t="shared" si="1463"/>
        <v>8.4833124925568649E-3</v>
      </c>
      <c r="K3738" s="50" t="s">
        <v>2201</v>
      </c>
      <c r="L3738" s="50" t="s">
        <v>1306</v>
      </c>
      <c r="M3738" s="55">
        <f t="shared" si="1464"/>
        <v>4.9116034218030311</v>
      </c>
      <c r="N3738" s="50">
        <v>155</v>
      </c>
      <c r="O3738" s="50" t="s">
        <v>1968</v>
      </c>
      <c r="Q3738" s="374">
        <v>531</v>
      </c>
      <c r="R3738" s="50" t="s">
        <v>2266</v>
      </c>
      <c r="S3738" s="151">
        <f t="shared" si="1465"/>
        <v>0.22226278730498986</v>
      </c>
      <c r="T3738" s="151">
        <f t="shared" si="1466"/>
        <v>0.11113139365249493</v>
      </c>
      <c r="V3738" s="393">
        <f t="shared" si="1467"/>
        <v>0</v>
      </c>
      <c r="W3738" s="393">
        <f t="shared" si="1468"/>
        <v>0</v>
      </c>
      <c r="X3738" s="53">
        <f t="shared" si="1469"/>
        <v>0.22226278730498986</v>
      </c>
      <c r="Y3738" s="53">
        <f t="shared" si="1470"/>
        <v>0.25865196730498985</v>
      </c>
      <c r="Z3738" s="53">
        <f t="shared" si="1471"/>
        <v>0.11113139365249493</v>
      </c>
      <c r="AA3738" s="53">
        <f t="shared" si="1472"/>
        <v>0.12932598365249492</v>
      </c>
      <c r="AB3738" s="50">
        <f t="shared" si="1473"/>
        <v>3085</v>
      </c>
      <c r="AC3738" s="50">
        <f t="shared" si="1474"/>
        <v>2018</v>
      </c>
      <c r="AD3738" s="50">
        <f t="shared" si="1475"/>
        <v>12</v>
      </c>
      <c r="AE3738" s="56">
        <f t="shared" si="1476"/>
        <v>201812</v>
      </c>
      <c r="AF3738" s="56">
        <f t="shared" si="1477"/>
        <v>49</v>
      </c>
      <c r="AG3738" s="58">
        <f t="shared" si="1478"/>
        <v>1</v>
      </c>
      <c r="AH3738" s="56">
        <f t="shared" si="1479"/>
        <v>7</v>
      </c>
      <c r="AI3738" s="53">
        <f t="shared" si="1480"/>
        <v>0.24045737730498984</v>
      </c>
      <c r="AJ3738" s="56">
        <f t="shared" si="1481"/>
        <v>26.559399999999997</v>
      </c>
    </row>
    <row r="3739" spans="1:36" ht="15.75" customHeight="1" x14ac:dyDescent="0.25">
      <c r="A3739" s="50">
        <v>3665</v>
      </c>
      <c r="B3739" s="51">
        <v>43442</v>
      </c>
      <c r="C3739" s="75">
        <f t="shared" si="1461"/>
        <v>43442</v>
      </c>
      <c r="D3739" s="50" t="s">
        <v>1223</v>
      </c>
      <c r="E3739" s="50">
        <v>3.11</v>
      </c>
      <c r="F3739" s="50">
        <v>0</v>
      </c>
      <c r="G3739" s="50">
        <v>31</v>
      </c>
      <c r="H3739" s="50">
        <v>12</v>
      </c>
      <c r="I3739" s="53">
        <f t="shared" si="1462"/>
        <v>2.1666666666666667E-2</v>
      </c>
      <c r="J3739" s="54">
        <f t="shared" si="1463"/>
        <v>6.9667738478027871E-3</v>
      </c>
      <c r="K3739" s="50" t="s">
        <v>2201</v>
      </c>
      <c r="L3739" s="50" t="s">
        <v>17</v>
      </c>
      <c r="M3739" s="55">
        <f t="shared" si="1464"/>
        <v>5.9807692307692353</v>
      </c>
      <c r="N3739" s="50">
        <v>137</v>
      </c>
      <c r="O3739" s="50" t="s">
        <v>253</v>
      </c>
      <c r="R3739" s="50" t="s">
        <v>2267</v>
      </c>
      <c r="S3739" s="151">
        <f t="shared" si="1465"/>
        <v>0.18252947481243301</v>
      </c>
      <c r="T3739" s="151">
        <f t="shared" si="1466"/>
        <v>9.1264737406216503E-2</v>
      </c>
      <c r="V3739" s="393">
        <f t="shared" si="1467"/>
        <v>0</v>
      </c>
      <c r="W3739" s="393">
        <f t="shared" si="1468"/>
        <v>0</v>
      </c>
      <c r="X3739" s="53">
        <f t="shared" si="1469"/>
        <v>0.18252947481243301</v>
      </c>
      <c r="Y3739" s="53">
        <f t="shared" si="1470"/>
        <v>0.21891865481243303</v>
      </c>
      <c r="Z3739" s="53">
        <f t="shared" si="1471"/>
        <v>9.1264737406216503E-2</v>
      </c>
      <c r="AA3739" s="53">
        <f t="shared" si="1472"/>
        <v>0.10945932740621651</v>
      </c>
      <c r="AB3739" s="50">
        <f t="shared" si="1473"/>
        <v>1758</v>
      </c>
      <c r="AC3739" s="50">
        <f t="shared" si="1474"/>
        <v>2018</v>
      </c>
      <c r="AD3739" s="50">
        <f t="shared" si="1475"/>
        <v>12</v>
      </c>
      <c r="AE3739" s="56">
        <f t="shared" si="1476"/>
        <v>201812</v>
      </c>
      <c r="AF3739" s="56">
        <f t="shared" si="1477"/>
        <v>49</v>
      </c>
      <c r="AG3739" s="58">
        <f t="shared" si="1478"/>
        <v>0</v>
      </c>
      <c r="AH3739" s="56">
        <f t="shared" si="1479"/>
        <v>8</v>
      </c>
      <c r="AI3739" s="53">
        <f t="shared" si="1480"/>
        <v>0.20072406481243302</v>
      </c>
      <c r="AJ3739" s="56">
        <f t="shared" si="1481"/>
        <v>13.279699999999998</v>
      </c>
    </row>
    <row r="3740" spans="1:36" x14ac:dyDescent="0.25">
      <c r="A3740" s="50">
        <v>3666</v>
      </c>
      <c r="B3740" s="51">
        <v>43443</v>
      </c>
      <c r="C3740" s="75">
        <f t="shared" si="1461"/>
        <v>43443</v>
      </c>
      <c r="D3740" s="50" t="s">
        <v>1223</v>
      </c>
      <c r="E3740" s="50">
        <v>3.1</v>
      </c>
      <c r="F3740" s="50">
        <v>0</v>
      </c>
      <c r="G3740" s="50">
        <v>30</v>
      </c>
      <c r="H3740" s="50">
        <v>52</v>
      </c>
      <c r="I3740" s="53">
        <f t="shared" si="1462"/>
        <v>2.1435185185185186E-2</v>
      </c>
      <c r="J3740" s="54">
        <f t="shared" si="1463"/>
        <v>6.9145758661887692E-3</v>
      </c>
      <c r="K3740" s="50" t="s">
        <v>2201</v>
      </c>
      <c r="L3740" s="50" t="s">
        <v>2268</v>
      </c>
      <c r="M3740" s="55">
        <f t="shared" si="1464"/>
        <v>6.0259179265658798</v>
      </c>
      <c r="N3740" s="50">
        <v>152</v>
      </c>
      <c r="O3740" s="50" t="s">
        <v>1968</v>
      </c>
      <c r="Q3740" s="374">
        <v>72</v>
      </c>
      <c r="R3740" s="50" t="s">
        <v>2269</v>
      </c>
      <c r="S3740" s="151">
        <f t="shared" si="1465"/>
        <v>0.18116188769414573</v>
      </c>
      <c r="T3740" s="151">
        <f t="shared" si="1466"/>
        <v>9.0580943847072867E-2</v>
      </c>
      <c r="V3740" s="393">
        <f t="shared" si="1467"/>
        <v>0</v>
      </c>
      <c r="W3740" s="393">
        <f t="shared" si="1468"/>
        <v>0</v>
      </c>
      <c r="X3740" s="53">
        <f t="shared" si="1469"/>
        <v>0.18116188769414573</v>
      </c>
      <c r="Y3740" s="53">
        <f t="shared" si="1470"/>
        <v>0.21755106769414576</v>
      </c>
      <c r="Z3740" s="53">
        <f t="shared" si="1471"/>
        <v>9.0580943847072867E-2</v>
      </c>
      <c r="AA3740" s="53">
        <f t="shared" si="1472"/>
        <v>0.10877553384707288</v>
      </c>
      <c r="AB3740" s="50">
        <f t="shared" si="1473"/>
        <v>1663</v>
      </c>
      <c r="AC3740" s="50">
        <f t="shared" si="1474"/>
        <v>2018</v>
      </c>
      <c r="AD3740" s="50">
        <f t="shared" si="1475"/>
        <v>12</v>
      </c>
      <c r="AE3740" s="56">
        <f t="shared" si="1476"/>
        <v>201812</v>
      </c>
      <c r="AF3740" s="56">
        <f t="shared" si="1477"/>
        <v>50</v>
      </c>
      <c r="AG3740" s="58">
        <f t="shared" si="1478"/>
        <v>0</v>
      </c>
      <c r="AH3740" s="56">
        <f t="shared" si="1479"/>
        <v>9</v>
      </c>
      <c r="AI3740" s="53">
        <f t="shared" si="1480"/>
        <v>0.19935647769414575</v>
      </c>
      <c r="AJ3740" s="56">
        <f t="shared" si="1481"/>
        <v>13.236999999999998</v>
      </c>
    </row>
    <row r="3741" spans="1:36" x14ac:dyDescent="0.25">
      <c r="A3741" s="50">
        <v>3667</v>
      </c>
      <c r="B3741" s="51">
        <v>43444</v>
      </c>
      <c r="C3741" s="75">
        <f t="shared" si="1461"/>
        <v>43444</v>
      </c>
      <c r="D3741" s="50" t="s">
        <v>1223</v>
      </c>
      <c r="E3741" s="50">
        <v>3</v>
      </c>
      <c r="F3741" s="50">
        <v>0</v>
      </c>
      <c r="G3741" s="50">
        <v>24</v>
      </c>
      <c r="H3741" s="50">
        <v>58</v>
      </c>
      <c r="I3741" s="53">
        <f t="shared" si="1462"/>
        <v>1.7337962962962961E-2</v>
      </c>
      <c r="J3741" s="54">
        <f t="shared" si="1463"/>
        <v>5.7793209876543204E-3</v>
      </c>
      <c r="K3741" s="50" t="s">
        <v>2095</v>
      </c>
      <c r="L3741" s="50" t="s">
        <v>1048</v>
      </c>
      <c r="M3741" s="55">
        <f t="shared" si="1464"/>
        <v>7.2096128170894591</v>
      </c>
      <c r="N3741" s="50">
        <v>140</v>
      </c>
      <c r="O3741" s="50" t="s">
        <v>253</v>
      </c>
      <c r="R3741" s="50" t="s">
        <v>2270</v>
      </c>
      <c r="S3741" s="151">
        <f t="shared" si="1465"/>
        <v>0.1514182098765432</v>
      </c>
      <c r="T3741" s="151">
        <f t="shared" si="1466"/>
        <v>7.5709104938271599E-2</v>
      </c>
      <c r="V3741" s="393">
        <f t="shared" si="1467"/>
        <v>0</v>
      </c>
      <c r="W3741" s="393">
        <f t="shared" si="1468"/>
        <v>0</v>
      </c>
      <c r="X3741" s="53">
        <f t="shared" si="1469"/>
        <v>0.1514182098765432</v>
      </c>
      <c r="Y3741" s="53">
        <f t="shared" si="1470"/>
        <v>0.18780738987654319</v>
      </c>
      <c r="Z3741" s="53">
        <f t="shared" si="1471"/>
        <v>7.5709104938271599E-2</v>
      </c>
      <c r="AA3741" s="53">
        <f t="shared" si="1472"/>
        <v>9.3903694938271595E-2</v>
      </c>
      <c r="AB3741" s="50">
        <f t="shared" si="1473"/>
        <v>979</v>
      </c>
      <c r="AC3741" s="50">
        <f t="shared" si="1474"/>
        <v>2018</v>
      </c>
      <c r="AD3741" s="50">
        <f t="shared" si="1475"/>
        <v>12</v>
      </c>
      <c r="AE3741" s="56">
        <f t="shared" si="1476"/>
        <v>201812</v>
      </c>
      <c r="AF3741" s="56">
        <f t="shared" si="1477"/>
        <v>50</v>
      </c>
      <c r="AG3741" s="58">
        <f t="shared" si="1478"/>
        <v>0</v>
      </c>
      <c r="AH3741" s="56">
        <f t="shared" si="1479"/>
        <v>10</v>
      </c>
      <c r="AI3741" s="53">
        <f t="shared" si="1480"/>
        <v>0.16961279987654321</v>
      </c>
      <c r="AJ3741" s="56">
        <f t="shared" si="1481"/>
        <v>12.809999999999999</v>
      </c>
    </row>
    <row r="3742" spans="1:36" ht="15.75" customHeight="1" x14ac:dyDescent="0.25">
      <c r="A3742" s="50">
        <v>3668</v>
      </c>
      <c r="B3742" s="51">
        <v>43446</v>
      </c>
      <c r="C3742" s="75">
        <f t="shared" si="1461"/>
        <v>43446</v>
      </c>
      <c r="D3742" s="50" t="s">
        <v>1223</v>
      </c>
      <c r="E3742" s="50">
        <v>3.55</v>
      </c>
      <c r="F3742" s="50">
        <v>0</v>
      </c>
      <c r="G3742" s="50">
        <v>35</v>
      </c>
      <c r="H3742" s="50">
        <v>30</v>
      </c>
      <c r="I3742" s="53">
        <f t="shared" si="1462"/>
        <v>2.4652777777777777E-2</v>
      </c>
      <c r="J3742" s="54">
        <f t="shared" si="1463"/>
        <v>6.9444444444444449E-3</v>
      </c>
      <c r="K3742" s="50" t="s">
        <v>770</v>
      </c>
      <c r="L3742" s="50" t="s">
        <v>1290</v>
      </c>
      <c r="M3742" s="55">
        <f t="shared" si="1464"/>
        <v>6.0000000000000044</v>
      </c>
      <c r="N3742" s="50">
        <v>143</v>
      </c>
      <c r="O3742" s="50" t="s">
        <v>1968</v>
      </c>
      <c r="Q3742" s="374">
        <v>98</v>
      </c>
      <c r="R3742" s="50" t="s">
        <v>2271</v>
      </c>
      <c r="S3742" s="151">
        <f t="shared" si="1465"/>
        <v>0.18194444444444446</v>
      </c>
      <c r="T3742" s="151">
        <f t="shared" si="1466"/>
        <v>9.0972222222222232E-2</v>
      </c>
      <c r="V3742" s="393">
        <f t="shared" si="1467"/>
        <v>0</v>
      </c>
      <c r="W3742" s="393">
        <f t="shared" si="1468"/>
        <v>0</v>
      </c>
      <c r="X3742" s="53">
        <f t="shared" si="1469"/>
        <v>0.18194444444444446</v>
      </c>
      <c r="Y3742" s="53">
        <f t="shared" si="1470"/>
        <v>0.21833362444444443</v>
      </c>
      <c r="Z3742" s="53">
        <f t="shared" si="1471"/>
        <v>9.0972222222222232E-2</v>
      </c>
      <c r="AA3742" s="53">
        <f t="shared" si="1472"/>
        <v>0.10916681222222221</v>
      </c>
      <c r="AB3742" s="50">
        <f t="shared" si="1473"/>
        <v>1725</v>
      </c>
      <c r="AC3742" s="50">
        <f t="shared" si="1474"/>
        <v>2018</v>
      </c>
      <c r="AD3742" s="50">
        <f t="shared" si="1475"/>
        <v>12</v>
      </c>
      <c r="AE3742" s="56">
        <f t="shared" si="1476"/>
        <v>201812</v>
      </c>
      <c r="AF3742" s="56">
        <f t="shared" si="1477"/>
        <v>50</v>
      </c>
      <c r="AG3742" s="58">
        <f t="shared" si="1478"/>
        <v>1</v>
      </c>
      <c r="AH3742" s="56">
        <f t="shared" si="1479"/>
        <v>12</v>
      </c>
      <c r="AI3742" s="53">
        <f t="shared" si="1480"/>
        <v>0.20013903444444445</v>
      </c>
      <c r="AJ3742" s="56">
        <f t="shared" si="1481"/>
        <v>15.158499999999998</v>
      </c>
    </row>
    <row r="3743" spans="1:36" ht="15.75" customHeight="1" x14ac:dyDescent="0.25">
      <c r="A3743" s="50">
        <v>3669</v>
      </c>
      <c r="B3743" s="51">
        <v>43447</v>
      </c>
      <c r="C3743" s="75">
        <f t="shared" si="1461"/>
        <v>43447</v>
      </c>
      <c r="D3743" s="50" t="s">
        <v>1224</v>
      </c>
      <c r="E3743" s="50">
        <v>18.5</v>
      </c>
      <c r="F3743" s="50">
        <v>0</v>
      </c>
      <c r="G3743" s="50">
        <v>49</v>
      </c>
      <c r="H3743" s="50">
        <v>51</v>
      </c>
      <c r="I3743" s="53">
        <f t="shared" si="1462"/>
        <v>3.4618055555555555E-2</v>
      </c>
      <c r="J3743" s="54">
        <f t="shared" si="1463"/>
        <v>1.8712462462462463E-3</v>
      </c>
      <c r="K3743" s="50" t="s">
        <v>1342</v>
      </c>
      <c r="L3743" s="50" t="s">
        <v>2272</v>
      </c>
      <c r="M3743" s="55">
        <f t="shared" si="1464"/>
        <v>22.266800401203628</v>
      </c>
      <c r="N3743" s="50">
        <v>154</v>
      </c>
      <c r="O3743" s="50" t="s">
        <v>253</v>
      </c>
      <c r="P3743" s="389">
        <v>219</v>
      </c>
      <c r="R3743" s="50" t="s">
        <v>2273</v>
      </c>
      <c r="S3743" s="151">
        <f t="shared" si="1465"/>
        <v>0.20957957957957959</v>
      </c>
      <c r="T3743" s="151">
        <f t="shared" si="1466"/>
        <v>0.1047897897897898</v>
      </c>
      <c r="V3743" s="393">
        <f t="shared" si="1467"/>
        <v>0</v>
      </c>
      <c r="W3743" s="393">
        <f t="shared" si="1468"/>
        <v>0</v>
      </c>
      <c r="X3743" s="53">
        <f t="shared" si="1469"/>
        <v>4.9026651651651654E-2</v>
      </c>
      <c r="Y3743" s="53">
        <f t="shared" si="1470"/>
        <v>8.5415831651651647E-2</v>
      </c>
      <c r="Z3743" s="53">
        <f t="shared" si="1471"/>
        <v>2.4513325825825827E-2</v>
      </c>
      <c r="AA3743" s="53">
        <f t="shared" si="1472"/>
        <v>4.2707915825825823E-2</v>
      </c>
      <c r="AB3743" s="50">
        <f t="shared" si="1473"/>
        <v>104</v>
      </c>
      <c r="AC3743" s="50">
        <f t="shared" si="1474"/>
        <v>2018</v>
      </c>
      <c r="AD3743" s="50">
        <f t="shared" si="1475"/>
        <v>12</v>
      </c>
      <c r="AE3743" s="56">
        <f t="shared" si="1476"/>
        <v>201812</v>
      </c>
      <c r="AF3743" s="56">
        <f t="shared" si="1477"/>
        <v>50</v>
      </c>
      <c r="AG3743" s="58">
        <f t="shared" si="1478"/>
        <v>0</v>
      </c>
      <c r="AH3743" s="56">
        <f t="shared" si="1479"/>
        <v>13</v>
      </c>
      <c r="AI3743" s="53">
        <f t="shared" si="1480"/>
        <v>6.722124165165165E-2</v>
      </c>
      <c r="AJ3743" s="56">
        <f t="shared" si="1481"/>
        <v>18.5</v>
      </c>
    </row>
    <row r="3744" spans="1:36" x14ac:dyDescent="0.25">
      <c r="A3744" s="50">
        <v>3670</v>
      </c>
      <c r="B3744" s="51">
        <v>43448</v>
      </c>
      <c r="C3744" s="75">
        <f t="shared" si="1461"/>
        <v>43448</v>
      </c>
      <c r="D3744" s="50" t="s">
        <v>1223</v>
      </c>
      <c r="E3744" s="50">
        <v>7</v>
      </c>
      <c r="F3744" s="50">
        <v>1</v>
      </c>
      <c r="G3744" s="50">
        <v>20</v>
      </c>
      <c r="H3744" s="50">
        <v>32</v>
      </c>
      <c r="I3744" s="53">
        <f t="shared" si="1462"/>
        <v>5.5925925925925928E-2</v>
      </c>
      <c r="J3744" s="54">
        <f t="shared" si="1463"/>
        <v>7.9894179894179889E-3</v>
      </c>
      <c r="K3744" s="50" t="s">
        <v>2201</v>
      </c>
      <c r="L3744" s="50" t="s">
        <v>2274</v>
      </c>
      <c r="M3744" s="55">
        <f t="shared" si="1464"/>
        <v>5.2152317880794747</v>
      </c>
      <c r="N3744" s="50">
        <v>149</v>
      </c>
      <c r="O3744" s="50" t="s">
        <v>1968</v>
      </c>
      <c r="Q3744" s="374">
        <v>226</v>
      </c>
      <c r="R3744" s="50" t="s">
        <v>2275</v>
      </c>
      <c r="S3744" s="151">
        <f t="shared" si="1465"/>
        <v>0.2093227513227513</v>
      </c>
      <c r="T3744" s="151">
        <f t="shared" si="1466"/>
        <v>0.10466137566137565</v>
      </c>
      <c r="V3744" s="393">
        <f t="shared" si="1467"/>
        <v>0</v>
      </c>
      <c r="W3744" s="393">
        <f t="shared" si="1468"/>
        <v>0</v>
      </c>
      <c r="X3744" s="53">
        <f t="shared" si="1469"/>
        <v>0.2093227513227513</v>
      </c>
      <c r="Y3744" s="53">
        <f t="shared" si="1470"/>
        <v>0.24571193132275132</v>
      </c>
      <c r="Z3744" s="53">
        <f t="shared" si="1471"/>
        <v>0.10466137566137565</v>
      </c>
      <c r="AA3744" s="53">
        <f t="shared" si="1472"/>
        <v>0.12285596566137566</v>
      </c>
      <c r="AB3744" s="50">
        <f t="shared" si="1473"/>
        <v>2807</v>
      </c>
      <c r="AC3744" s="50">
        <f t="shared" si="1474"/>
        <v>2018</v>
      </c>
      <c r="AD3744" s="50">
        <f t="shared" si="1475"/>
        <v>12</v>
      </c>
      <c r="AE3744" s="56">
        <f t="shared" si="1476"/>
        <v>201812</v>
      </c>
      <c r="AF3744" s="56">
        <f t="shared" si="1477"/>
        <v>50</v>
      </c>
      <c r="AG3744" s="58">
        <f t="shared" si="1478"/>
        <v>0</v>
      </c>
      <c r="AH3744" s="56">
        <f t="shared" si="1479"/>
        <v>14</v>
      </c>
      <c r="AI3744" s="53">
        <f t="shared" si="1480"/>
        <v>0.22751734132275131</v>
      </c>
      <c r="AJ3744" s="56">
        <f t="shared" si="1481"/>
        <v>29.889999999999997</v>
      </c>
    </row>
    <row r="3745" spans="1:36" x14ac:dyDescent="0.25">
      <c r="A3745" s="50">
        <v>3671</v>
      </c>
      <c r="B3745" s="51">
        <v>43449</v>
      </c>
      <c r="C3745" s="75">
        <f t="shared" si="1461"/>
        <v>43449</v>
      </c>
      <c r="D3745" s="50" t="s">
        <v>1224</v>
      </c>
      <c r="E3745" s="50">
        <v>25.86</v>
      </c>
      <c r="F3745" s="50">
        <v>1</v>
      </c>
      <c r="G3745" s="50">
        <v>34</v>
      </c>
      <c r="H3745" s="50">
        <v>40</v>
      </c>
      <c r="I3745" s="53">
        <f t="shared" si="1462"/>
        <v>6.5740740740740738E-2</v>
      </c>
      <c r="J3745" s="54">
        <f t="shared" si="1463"/>
        <v>2.54217868293661E-3</v>
      </c>
      <c r="K3745" s="50" t="s">
        <v>1342</v>
      </c>
      <c r="L3745" s="50" t="s">
        <v>2272</v>
      </c>
      <c r="M3745" s="55">
        <f t="shared" si="1464"/>
        <v>16.390140845070437</v>
      </c>
      <c r="N3745" s="50">
        <v>142</v>
      </c>
      <c r="O3745" s="50" t="s">
        <v>253</v>
      </c>
      <c r="P3745" s="389">
        <v>193</v>
      </c>
      <c r="R3745" s="50" t="s">
        <v>2276</v>
      </c>
      <c r="S3745" s="151">
        <f t="shared" si="1465"/>
        <v>0.28472401248890034</v>
      </c>
      <c r="T3745" s="151">
        <f t="shared" si="1466"/>
        <v>0.14236200624445017</v>
      </c>
      <c r="V3745" s="393">
        <f t="shared" si="1467"/>
        <v>0</v>
      </c>
      <c r="W3745" s="393">
        <f t="shared" si="1468"/>
        <v>0</v>
      </c>
      <c r="X3745" s="53">
        <f t="shared" si="1469"/>
        <v>6.6605081492939186E-2</v>
      </c>
      <c r="Y3745" s="53">
        <f t="shared" si="1470"/>
        <v>0.10299426149293918</v>
      </c>
      <c r="Z3745" s="53">
        <f t="shared" si="1471"/>
        <v>3.3302540746469593E-2</v>
      </c>
      <c r="AA3745" s="53">
        <f t="shared" si="1472"/>
        <v>5.149713074646959E-2</v>
      </c>
      <c r="AB3745" s="50">
        <f t="shared" si="1473"/>
        <v>434</v>
      </c>
      <c r="AC3745" s="50">
        <f t="shared" si="1474"/>
        <v>2018</v>
      </c>
      <c r="AD3745" s="50">
        <f t="shared" si="1475"/>
        <v>12</v>
      </c>
      <c r="AE3745" s="56">
        <f t="shared" si="1476"/>
        <v>201812</v>
      </c>
      <c r="AF3745" s="56">
        <f t="shared" si="1477"/>
        <v>50</v>
      </c>
      <c r="AG3745" s="58">
        <f t="shared" si="1478"/>
        <v>0</v>
      </c>
      <c r="AH3745" s="56">
        <f t="shared" si="1479"/>
        <v>15</v>
      </c>
      <c r="AI3745" s="53">
        <f t="shared" si="1480"/>
        <v>8.4799671492939183E-2</v>
      </c>
      <c r="AJ3745" s="56">
        <f t="shared" si="1481"/>
        <v>25.86</v>
      </c>
    </row>
    <row r="3746" spans="1:36" ht="15.75" customHeight="1" x14ac:dyDescent="0.25">
      <c r="A3746" s="50">
        <v>3672</v>
      </c>
      <c r="B3746" s="51">
        <v>43450</v>
      </c>
      <c r="C3746" s="75">
        <f t="shared" si="1461"/>
        <v>43450</v>
      </c>
      <c r="D3746" s="50" t="s">
        <v>1223</v>
      </c>
      <c r="E3746" s="50">
        <v>3.1</v>
      </c>
      <c r="F3746" s="50">
        <v>0</v>
      </c>
      <c r="G3746" s="50">
        <v>31</v>
      </c>
      <c r="H3746" s="50">
        <v>38</v>
      </c>
      <c r="I3746" s="53">
        <f t="shared" si="1462"/>
        <v>2.1967592592592594E-2</v>
      </c>
      <c r="J3746" s="54">
        <f t="shared" si="1463"/>
        <v>7.0863201911589013E-3</v>
      </c>
      <c r="K3746" s="50" t="s">
        <v>2201</v>
      </c>
      <c r="L3746" s="50" t="s">
        <v>2277</v>
      </c>
      <c r="M3746" s="55">
        <f t="shared" si="1464"/>
        <v>5.8798735511064324</v>
      </c>
      <c r="N3746" s="50">
        <v>136</v>
      </c>
      <c r="O3746" s="50" t="s">
        <v>253</v>
      </c>
      <c r="R3746" s="50" t="s">
        <v>2278</v>
      </c>
      <c r="S3746" s="151">
        <f t="shared" si="1465"/>
        <v>0.18566158900836321</v>
      </c>
      <c r="T3746" s="151">
        <f t="shared" si="1466"/>
        <v>9.2830794504181607E-2</v>
      </c>
      <c r="V3746" s="393">
        <f t="shared" si="1467"/>
        <v>0</v>
      </c>
      <c r="W3746" s="393">
        <f t="shared" si="1468"/>
        <v>0</v>
      </c>
      <c r="X3746" s="53">
        <f t="shared" si="1469"/>
        <v>0.18566158900836321</v>
      </c>
      <c r="Y3746" s="53">
        <f t="shared" si="1470"/>
        <v>0.22205076900836321</v>
      </c>
      <c r="Z3746" s="53">
        <f t="shared" si="1471"/>
        <v>9.2830794504181607E-2</v>
      </c>
      <c r="AA3746" s="53">
        <f t="shared" si="1472"/>
        <v>0.1110253845041816</v>
      </c>
      <c r="AB3746" s="50">
        <f t="shared" si="1473"/>
        <v>1897</v>
      </c>
      <c r="AC3746" s="50">
        <f t="shared" si="1474"/>
        <v>2018</v>
      </c>
      <c r="AD3746" s="50">
        <f t="shared" si="1475"/>
        <v>12</v>
      </c>
      <c r="AE3746" s="56">
        <f t="shared" si="1476"/>
        <v>201812</v>
      </c>
      <c r="AF3746" s="56">
        <f t="shared" si="1477"/>
        <v>51</v>
      </c>
      <c r="AG3746" s="58">
        <f t="shared" si="1478"/>
        <v>0</v>
      </c>
      <c r="AH3746" s="56">
        <f t="shared" si="1479"/>
        <v>16</v>
      </c>
      <c r="AI3746" s="53">
        <f t="shared" si="1480"/>
        <v>0.20385617900836323</v>
      </c>
      <c r="AJ3746" s="56">
        <f t="shared" si="1481"/>
        <v>13.236999999999998</v>
      </c>
    </row>
    <row r="3747" spans="1:36" ht="15.75" customHeight="1" x14ac:dyDescent="0.25">
      <c r="A3747" s="50">
        <v>3673</v>
      </c>
      <c r="B3747" s="51">
        <v>43451</v>
      </c>
      <c r="C3747" s="75">
        <f t="shared" ref="C3747:C3773" si="1482">B3747</f>
        <v>43451</v>
      </c>
      <c r="D3747" s="50" t="s">
        <v>1223</v>
      </c>
      <c r="E3747" s="50">
        <v>3</v>
      </c>
      <c r="F3747" s="50">
        <v>0</v>
      </c>
      <c r="G3747" s="50">
        <v>41</v>
      </c>
      <c r="H3747" s="50">
        <v>18</v>
      </c>
      <c r="I3747" s="53">
        <f t="shared" ref="I3747:I3773" si="1483">IF(E3747&gt;0,TIME(F3747,G3747,H3747),"")</f>
        <v>2.8680555555555553E-2</v>
      </c>
      <c r="J3747" s="54">
        <f t="shared" ref="J3747:J3773" si="1484">IF(E3747&gt;0,TIME(F3747,G3747,H3747)/E3747,"")</f>
        <v>9.5601851851851837E-3</v>
      </c>
      <c r="K3747" s="50" t="s">
        <v>770</v>
      </c>
      <c r="L3747" s="50" t="s">
        <v>2277</v>
      </c>
      <c r="M3747" s="55">
        <f t="shared" ref="M3747:M3773" si="1485">IF(D3747&gt;0,0.0416666666666667/J3747,"")</f>
        <v>4.3583535108958875</v>
      </c>
      <c r="N3747" s="50">
        <v>148</v>
      </c>
      <c r="O3747" s="50" t="s">
        <v>253</v>
      </c>
      <c r="R3747" s="50" t="s">
        <v>2154</v>
      </c>
      <c r="S3747" s="151">
        <f t="shared" ref="S3747:S3773" si="1486">IF("1-Swim"=D3747,J3747*2.4,IF("2-Bike"=D3747,J3747*112,IF("3-Run"=D3747,J3747*26.2,0)))</f>
        <v>0.25047685185185181</v>
      </c>
      <c r="T3747" s="151">
        <f t="shared" ref="T3747:T3773" si="1487">S3747/2</f>
        <v>0.12523842592592591</v>
      </c>
      <c r="V3747" s="393">
        <f t="shared" ref="V3747:V3773" si="1488">U3747*0.000568182</f>
        <v>0</v>
      </c>
      <c r="W3747" s="393">
        <f t="shared" ref="W3747:W3773" si="1489">U3747*0.0006213713910761</f>
        <v>0</v>
      </c>
      <c r="X3747" s="53">
        <f t="shared" ref="X3747:X3773" si="1490">J3747*26.2</f>
        <v>0.25047685185185181</v>
      </c>
      <c r="Y3747" s="53">
        <f t="shared" ref="Y3747:Y3773" si="1491">(J3747+0.0013889)*26.2</f>
        <v>0.28686603185185183</v>
      </c>
      <c r="Z3747" s="53">
        <f t="shared" ref="Z3747:Z3773" si="1492">X3747/2</f>
        <v>0.12523842592592591</v>
      </c>
      <c r="AA3747" s="53">
        <f t="shared" ref="AA3747:AA3773" si="1493">Y3747/2</f>
        <v>0.14343301592592592</v>
      </c>
      <c r="AB3747" s="50">
        <f t="shared" ref="AB3747:AB3773" si="1494">RANK(J3747,J:J,1)</f>
        <v>3316</v>
      </c>
      <c r="AC3747" s="50">
        <f t="shared" ref="AC3747:AC3773" si="1495">YEAR(B3747)</f>
        <v>2018</v>
      </c>
      <c r="AD3747" s="50">
        <f t="shared" ref="AD3747:AD3773" si="1496">MONTH(B3747)</f>
        <v>12</v>
      </c>
      <c r="AE3747" s="56">
        <f t="shared" ref="AE3747:AE3773" si="1497">AC3747*100+AD3747</f>
        <v>201812</v>
      </c>
      <c r="AF3747" s="56">
        <f t="shared" ref="AF3747:AF3773" si="1498">WEEKNUM(B3747,1)</f>
        <v>51</v>
      </c>
      <c r="AG3747" s="58">
        <f t="shared" ref="AG3747:AG3773" si="1499">IF(ISBLANK(B3747)," ",MAX(B3747-B3746-1,0))</f>
        <v>0</v>
      </c>
      <c r="AH3747" s="56">
        <f t="shared" ref="AH3747:AH3773" si="1500">DAY(B3747)</f>
        <v>17</v>
      </c>
      <c r="AI3747" s="53">
        <f t="shared" ref="AI3747:AI3773" si="1501">Z3747+AA3747</f>
        <v>0.26867144185185182</v>
      </c>
      <c r="AJ3747" s="56">
        <f t="shared" ref="AJ3747:AJ3773" si="1502">IF("1-Swim"=D3747,E3747*46.7,IF("2-Bike"=D3747,E3747,IF("3-Run"=D3747,E3747*4.27,0)))</f>
        <v>12.809999999999999</v>
      </c>
    </row>
    <row r="3748" spans="1:36" ht="15.75" customHeight="1" x14ac:dyDescent="0.25">
      <c r="A3748" s="50">
        <v>3674</v>
      </c>
      <c r="B3748" s="51">
        <v>43453</v>
      </c>
      <c r="C3748" s="75">
        <f t="shared" si="1482"/>
        <v>43453</v>
      </c>
      <c r="D3748" s="50" t="s">
        <v>1223</v>
      </c>
      <c r="E3748" s="50">
        <v>4</v>
      </c>
      <c r="F3748" s="50">
        <v>0</v>
      </c>
      <c r="G3748" s="50">
        <v>41</v>
      </c>
      <c r="H3748" s="50">
        <v>47</v>
      </c>
      <c r="I3748" s="53">
        <f t="shared" si="1483"/>
        <v>2.90162037037037E-2</v>
      </c>
      <c r="J3748" s="54">
        <f t="shared" si="1484"/>
        <v>7.2540509259259251E-3</v>
      </c>
      <c r="K3748" s="50" t="s">
        <v>770</v>
      </c>
      <c r="L3748" s="50" t="s">
        <v>2259</v>
      </c>
      <c r="M3748" s="55">
        <f t="shared" si="1485"/>
        <v>5.7439170323095388</v>
      </c>
      <c r="N3748" s="50">
        <v>153</v>
      </c>
      <c r="O3748" s="50" t="s">
        <v>1968</v>
      </c>
      <c r="Q3748" s="374">
        <v>105</v>
      </c>
      <c r="R3748" s="50" t="s">
        <v>2279</v>
      </c>
      <c r="S3748" s="151">
        <f t="shared" si="1486"/>
        <v>0.19005613425925924</v>
      </c>
      <c r="T3748" s="151">
        <f t="shared" si="1487"/>
        <v>9.502806712962962E-2</v>
      </c>
      <c r="V3748" s="393">
        <f t="shared" si="1488"/>
        <v>0</v>
      </c>
      <c r="W3748" s="393">
        <f t="shared" si="1489"/>
        <v>0</v>
      </c>
      <c r="X3748" s="53">
        <f t="shared" si="1490"/>
        <v>0.19005613425925924</v>
      </c>
      <c r="Y3748" s="53">
        <f t="shared" si="1491"/>
        <v>0.22644531425925921</v>
      </c>
      <c r="Z3748" s="53">
        <f t="shared" si="1492"/>
        <v>9.502806712962962E-2</v>
      </c>
      <c r="AA3748" s="53">
        <f t="shared" si="1493"/>
        <v>0.1132226571296296</v>
      </c>
      <c r="AB3748" s="50">
        <f t="shared" si="1494"/>
        <v>2104</v>
      </c>
      <c r="AC3748" s="50">
        <f t="shared" si="1495"/>
        <v>2018</v>
      </c>
      <c r="AD3748" s="50">
        <f t="shared" si="1496"/>
        <v>12</v>
      </c>
      <c r="AE3748" s="56">
        <f t="shared" si="1497"/>
        <v>201812</v>
      </c>
      <c r="AF3748" s="56">
        <f t="shared" si="1498"/>
        <v>51</v>
      </c>
      <c r="AG3748" s="58">
        <f t="shared" si="1499"/>
        <v>1</v>
      </c>
      <c r="AH3748" s="56">
        <f t="shared" si="1500"/>
        <v>19</v>
      </c>
      <c r="AI3748" s="53">
        <f t="shared" si="1501"/>
        <v>0.20825072425925922</v>
      </c>
      <c r="AJ3748" s="56">
        <f t="shared" si="1502"/>
        <v>17.079999999999998</v>
      </c>
    </row>
    <row r="3749" spans="1:36" x14ac:dyDescent="0.25">
      <c r="A3749" s="50">
        <v>3675</v>
      </c>
      <c r="B3749" s="51">
        <v>43455</v>
      </c>
      <c r="C3749" s="75">
        <f t="shared" si="1482"/>
        <v>43455</v>
      </c>
      <c r="D3749" s="50" t="s">
        <v>1223</v>
      </c>
      <c r="E3749" s="50">
        <v>8</v>
      </c>
      <c r="F3749" s="50">
        <v>1</v>
      </c>
      <c r="G3749" s="50">
        <v>29</v>
      </c>
      <c r="H3749" s="50">
        <v>14</v>
      </c>
      <c r="I3749" s="53">
        <f t="shared" si="1483"/>
        <v>6.1967592592592595E-2</v>
      </c>
      <c r="J3749" s="54">
        <f t="shared" si="1484"/>
        <v>7.7459490740740744E-3</v>
      </c>
      <c r="K3749" s="50" t="s">
        <v>2095</v>
      </c>
      <c r="L3749" s="50" t="s">
        <v>1906</v>
      </c>
      <c r="M3749" s="55">
        <f t="shared" si="1485"/>
        <v>5.379155771385884</v>
      </c>
      <c r="N3749" s="50">
        <v>153</v>
      </c>
      <c r="O3749" s="50" t="s">
        <v>253</v>
      </c>
      <c r="R3749" s="50" t="s">
        <v>2280</v>
      </c>
      <c r="S3749" s="151">
        <f t="shared" si="1486"/>
        <v>0.20294386574074075</v>
      </c>
      <c r="T3749" s="151">
        <f t="shared" si="1487"/>
        <v>0.10147193287037037</v>
      </c>
      <c r="V3749" s="393">
        <f t="shared" si="1488"/>
        <v>0</v>
      </c>
      <c r="W3749" s="393">
        <f t="shared" si="1489"/>
        <v>0</v>
      </c>
      <c r="X3749" s="53">
        <f t="shared" si="1490"/>
        <v>0.20294386574074075</v>
      </c>
      <c r="Y3749" s="53">
        <f t="shared" si="1491"/>
        <v>0.23933304574074071</v>
      </c>
      <c r="Z3749" s="53">
        <f t="shared" si="1492"/>
        <v>0.10147193287037037</v>
      </c>
      <c r="AA3749" s="53">
        <f t="shared" si="1493"/>
        <v>0.11966652287037036</v>
      </c>
      <c r="AB3749" s="50">
        <f t="shared" si="1494"/>
        <v>2614</v>
      </c>
      <c r="AC3749" s="50">
        <f t="shared" si="1495"/>
        <v>2018</v>
      </c>
      <c r="AD3749" s="50">
        <f t="shared" si="1496"/>
        <v>12</v>
      </c>
      <c r="AE3749" s="56">
        <f t="shared" si="1497"/>
        <v>201812</v>
      </c>
      <c r="AF3749" s="56">
        <f t="shared" si="1498"/>
        <v>51</v>
      </c>
      <c r="AG3749" s="58">
        <f t="shared" si="1499"/>
        <v>1</v>
      </c>
      <c r="AH3749" s="56">
        <f t="shared" si="1500"/>
        <v>21</v>
      </c>
      <c r="AI3749" s="53">
        <f t="shared" si="1501"/>
        <v>0.22113845574074073</v>
      </c>
      <c r="AJ3749" s="56">
        <f t="shared" si="1502"/>
        <v>34.159999999999997</v>
      </c>
    </row>
    <row r="3750" spans="1:36" x14ac:dyDescent="0.25">
      <c r="A3750" s="50">
        <v>3676</v>
      </c>
      <c r="B3750" s="51">
        <v>43457</v>
      </c>
      <c r="C3750" s="75">
        <f t="shared" si="1482"/>
        <v>43457</v>
      </c>
      <c r="D3750" s="50" t="s">
        <v>1224</v>
      </c>
      <c r="E3750" s="50">
        <v>12.1</v>
      </c>
      <c r="F3750" s="50">
        <v>0</v>
      </c>
      <c r="G3750" s="50">
        <v>30</v>
      </c>
      <c r="H3750" s="50">
        <v>0</v>
      </c>
      <c r="I3750" s="53">
        <f t="shared" si="1483"/>
        <v>2.0833333333333332E-2</v>
      </c>
      <c r="J3750" s="54">
        <f t="shared" si="1484"/>
        <v>1.7217630853994491E-3</v>
      </c>
      <c r="K3750" s="50" t="s">
        <v>2256</v>
      </c>
      <c r="L3750" s="50" t="s">
        <v>2281</v>
      </c>
      <c r="M3750" s="55">
        <f t="shared" si="1485"/>
        <v>24.200000000000017</v>
      </c>
      <c r="N3750" s="50">
        <v>0</v>
      </c>
      <c r="O3750" s="50" t="s">
        <v>253</v>
      </c>
      <c r="S3750" s="151">
        <f t="shared" si="1486"/>
        <v>0.1928374655647383</v>
      </c>
      <c r="T3750" s="151">
        <f t="shared" si="1487"/>
        <v>9.6418732782369149E-2</v>
      </c>
      <c r="V3750" s="393">
        <f t="shared" si="1488"/>
        <v>0</v>
      </c>
      <c r="W3750" s="393">
        <f t="shared" si="1489"/>
        <v>0</v>
      </c>
      <c r="X3750" s="53">
        <f t="shared" si="1490"/>
        <v>4.5110192837465563E-2</v>
      </c>
      <c r="Y3750" s="53">
        <f t="shared" si="1491"/>
        <v>8.149937283746557E-2</v>
      </c>
      <c r="Z3750" s="53">
        <f t="shared" si="1492"/>
        <v>2.2555096418732781E-2</v>
      </c>
      <c r="AA3750" s="53">
        <f t="shared" si="1493"/>
        <v>4.0749686418732785E-2</v>
      </c>
      <c r="AB3750" s="50">
        <f t="shared" si="1494"/>
        <v>42</v>
      </c>
      <c r="AC3750" s="50">
        <f t="shared" si="1495"/>
        <v>2018</v>
      </c>
      <c r="AD3750" s="50">
        <f t="shared" si="1496"/>
        <v>12</v>
      </c>
      <c r="AE3750" s="56">
        <f t="shared" si="1497"/>
        <v>201812</v>
      </c>
      <c r="AF3750" s="56">
        <f t="shared" si="1498"/>
        <v>52</v>
      </c>
      <c r="AG3750" s="58">
        <f t="shared" si="1499"/>
        <v>1</v>
      </c>
      <c r="AH3750" s="56">
        <f t="shared" si="1500"/>
        <v>23</v>
      </c>
      <c r="AI3750" s="53">
        <f t="shared" si="1501"/>
        <v>6.3304782837465573E-2</v>
      </c>
      <c r="AJ3750" s="56">
        <f t="shared" si="1502"/>
        <v>12.1</v>
      </c>
    </row>
    <row r="3751" spans="1:36" ht="15.75" customHeight="1" x14ac:dyDescent="0.25">
      <c r="A3751" s="50">
        <v>3677</v>
      </c>
      <c r="B3751" s="51">
        <v>43458</v>
      </c>
      <c r="C3751" s="75">
        <f t="shared" si="1482"/>
        <v>43458</v>
      </c>
      <c r="D3751" s="50" t="s">
        <v>1224</v>
      </c>
      <c r="E3751" s="50">
        <v>18.100000000000001</v>
      </c>
      <c r="F3751" s="50">
        <v>0</v>
      </c>
      <c r="G3751" s="50">
        <v>45</v>
      </c>
      <c r="H3751" s="50">
        <v>0</v>
      </c>
      <c r="I3751" s="53">
        <f t="shared" si="1483"/>
        <v>3.125E-2</v>
      </c>
      <c r="J3751" s="54">
        <f t="shared" si="1484"/>
        <v>1.7265193370165745E-3</v>
      </c>
      <c r="K3751" s="50" t="s">
        <v>2256</v>
      </c>
      <c r="L3751" s="50" t="s">
        <v>2282</v>
      </c>
      <c r="M3751" s="55">
        <f t="shared" si="1485"/>
        <v>24.133333333333354</v>
      </c>
      <c r="N3751" s="50">
        <v>0</v>
      </c>
      <c r="O3751" s="50" t="s">
        <v>253</v>
      </c>
      <c r="S3751" s="151">
        <f t="shared" si="1486"/>
        <v>0.19337016574585636</v>
      </c>
      <c r="T3751" s="151">
        <f t="shared" si="1487"/>
        <v>9.668508287292818E-2</v>
      </c>
      <c r="V3751" s="393">
        <f t="shared" si="1488"/>
        <v>0</v>
      </c>
      <c r="W3751" s="393">
        <f t="shared" si="1489"/>
        <v>0</v>
      </c>
      <c r="X3751" s="53">
        <f t="shared" si="1490"/>
        <v>4.523480662983425E-2</v>
      </c>
      <c r="Y3751" s="53">
        <f t="shared" si="1491"/>
        <v>8.162398662983425E-2</v>
      </c>
      <c r="Z3751" s="53">
        <f t="shared" si="1492"/>
        <v>2.2617403314917125E-2</v>
      </c>
      <c r="AA3751" s="53">
        <f t="shared" si="1493"/>
        <v>4.0811993314917125E-2</v>
      </c>
      <c r="AB3751" s="50">
        <f t="shared" si="1494"/>
        <v>43</v>
      </c>
      <c r="AC3751" s="50">
        <f t="shared" si="1495"/>
        <v>2018</v>
      </c>
      <c r="AD3751" s="50">
        <f t="shared" si="1496"/>
        <v>12</v>
      </c>
      <c r="AE3751" s="56">
        <f t="shared" si="1497"/>
        <v>201812</v>
      </c>
      <c r="AF3751" s="56">
        <f t="shared" si="1498"/>
        <v>52</v>
      </c>
      <c r="AG3751" s="58">
        <f t="shared" si="1499"/>
        <v>0</v>
      </c>
      <c r="AH3751" s="56">
        <f t="shared" si="1500"/>
        <v>24</v>
      </c>
      <c r="AI3751" s="53">
        <f t="shared" si="1501"/>
        <v>6.3429396629834253E-2</v>
      </c>
      <c r="AJ3751" s="56">
        <f t="shared" si="1502"/>
        <v>18.100000000000001</v>
      </c>
    </row>
    <row r="3752" spans="1:36" ht="15.75" customHeight="1" x14ac:dyDescent="0.25">
      <c r="A3752" s="50">
        <v>3678</v>
      </c>
      <c r="B3752" s="51">
        <v>43459</v>
      </c>
      <c r="C3752" s="75">
        <f t="shared" si="1482"/>
        <v>43459</v>
      </c>
      <c r="D3752" s="50" t="s">
        <v>1223</v>
      </c>
      <c r="E3752" s="50">
        <v>2.2999999999999998</v>
      </c>
      <c r="F3752" s="50">
        <v>0</v>
      </c>
      <c r="G3752" s="50">
        <v>21</v>
      </c>
      <c r="H3752" s="50">
        <v>10</v>
      </c>
      <c r="I3752" s="53">
        <f t="shared" si="1483"/>
        <v>1.4699074074074074E-2</v>
      </c>
      <c r="J3752" s="54">
        <f t="shared" si="1484"/>
        <v>6.3909017713365546E-3</v>
      </c>
      <c r="K3752" s="50" t="s">
        <v>2095</v>
      </c>
      <c r="L3752" s="50" t="s">
        <v>2283</v>
      </c>
      <c r="M3752" s="55">
        <f t="shared" si="1485"/>
        <v>6.5196850393700831</v>
      </c>
      <c r="N3752" s="50">
        <v>153</v>
      </c>
      <c r="O3752" s="50" t="s">
        <v>253</v>
      </c>
      <c r="R3752" s="50" t="s">
        <v>2284</v>
      </c>
      <c r="S3752" s="151">
        <f t="shared" si="1486"/>
        <v>0.16744162640901772</v>
      </c>
      <c r="T3752" s="151">
        <f t="shared" si="1487"/>
        <v>8.3720813204508859E-2</v>
      </c>
      <c r="V3752" s="393">
        <f t="shared" si="1488"/>
        <v>0</v>
      </c>
      <c r="W3752" s="393">
        <f t="shared" si="1489"/>
        <v>0</v>
      </c>
      <c r="X3752" s="53">
        <f t="shared" si="1490"/>
        <v>0.16744162640901772</v>
      </c>
      <c r="Y3752" s="53">
        <f t="shared" si="1491"/>
        <v>0.20383080640901774</v>
      </c>
      <c r="Z3752" s="53">
        <f t="shared" si="1492"/>
        <v>8.3720813204508859E-2</v>
      </c>
      <c r="AA3752" s="53">
        <f t="shared" si="1493"/>
        <v>0.10191540320450887</v>
      </c>
      <c r="AB3752" s="50">
        <f t="shared" si="1494"/>
        <v>1129</v>
      </c>
      <c r="AC3752" s="50">
        <f t="shared" si="1495"/>
        <v>2018</v>
      </c>
      <c r="AD3752" s="50">
        <f t="shared" si="1496"/>
        <v>12</v>
      </c>
      <c r="AE3752" s="56">
        <f t="shared" si="1497"/>
        <v>201812</v>
      </c>
      <c r="AF3752" s="56">
        <f t="shared" si="1498"/>
        <v>52</v>
      </c>
      <c r="AG3752" s="58">
        <f t="shared" si="1499"/>
        <v>0</v>
      </c>
      <c r="AH3752" s="56">
        <f t="shared" si="1500"/>
        <v>25</v>
      </c>
      <c r="AI3752" s="53">
        <f t="shared" si="1501"/>
        <v>0.18563621640901773</v>
      </c>
      <c r="AJ3752" s="56">
        <f t="shared" si="1502"/>
        <v>9.820999999999998</v>
      </c>
    </row>
    <row r="3753" spans="1:36" x14ac:dyDescent="0.25">
      <c r="A3753" s="50">
        <v>3679</v>
      </c>
      <c r="B3753" s="51">
        <v>43461</v>
      </c>
      <c r="C3753" s="75">
        <f t="shared" si="1482"/>
        <v>43461</v>
      </c>
      <c r="D3753" s="50" t="s">
        <v>1223</v>
      </c>
      <c r="E3753" s="50">
        <v>6.15</v>
      </c>
      <c r="F3753" s="50">
        <v>1</v>
      </c>
      <c r="G3753" s="50">
        <v>15</v>
      </c>
      <c r="H3753" s="50">
        <v>58</v>
      </c>
      <c r="I3753" s="53">
        <f t="shared" si="1483"/>
        <v>5.275462962962963E-2</v>
      </c>
      <c r="J3753" s="54">
        <f t="shared" si="1484"/>
        <v>8.5779885576633547E-3</v>
      </c>
      <c r="K3753" s="50" t="s">
        <v>770</v>
      </c>
      <c r="L3753" s="50" t="s">
        <v>2285</v>
      </c>
      <c r="M3753" s="55">
        <f t="shared" si="1485"/>
        <v>4.8573935936814427</v>
      </c>
      <c r="N3753" s="50">
        <v>153</v>
      </c>
      <c r="O3753" s="50" t="s">
        <v>253</v>
      </c>
      <c r="R3753" s="50" t="s">
        <v>2286</v>
      </c>
      <c r="S3753" s="151">
        <f t="shared" si="1486"/>
        <v>0.22474330021077987</v>
      </c>
      <c r="T3753" s="151">
        <f t="shared" si="1487"/>
        <v>0.11237165010538994</v>
      </c>
      <c r="V3753" s="393">
        <f t="shared" si="1488"/>
        <v>0</v>
      </c>
      <c r="W3753" s="393">
        <f t="shared" si="1489"/>
        <v>0</v>
      </c>
      <c r="X3753" s="53">
        <f t="shared" si="1490"/>
        <v>0.22474330021077987</v>
      </c>
      <c r="Y3753" s="53">
        <f t="shared" si="1491"/>
        <v>0.26113248021077989</v>
      </c>
      <c r="Z3753" s="53">
        <f t="shared" si="1492"/>
        <v>0.11237165010538994</v>
      </c>
      <c r="AA3753" s="53">
        <f t="shared" si="1493"/>
        <v>0.13056624010538995</v>
      </c>
      <c r="AB3753" s="50">
        <f t="shared" si="1494"/>
        <v>3113</v>
      </c>
      <c r="AC3753" s="50">
        <f t="shared" si="1495"/>
        <v>2018</v>
      </c>
      <c r="AD3753" s="50">
        <f t="shared" si="1496"/>
        <v>12</v>
      </c>
      <c r="AE3753" s="56">
        <f t="shared" si="1497"/>
        <v>201812</v>
      </c>
      <c r="AF3753" s="56">
        <f t="shared" si="1498"/>
        <v>52</v>
      </c>
      <c r="AG3753" s="58">
        <f t="shared" si="1499"/>
        <v>1</v>
      </c>
      <c r="AH3753" s="56">
        <f t="shared" si="1500"/>
        <v>27</v>
      </c>
      <c r="AI3753" s="53">
        <f t="shared" si="1501"/>
        <v>0.24293789021077988</v>
      </c>
      <c r="AJ3753" s="56">
        <f t="shared" si="1502"/>
        <v>26.2605</v>
      </c>
    </row>
    <row r="3754" spans="1:36" x14ac:dyDescent="0.25">
      <c r="A3754" s="50">
        <v>3680</v>
      </c>
      <c r="B3754" s="51">
        <v>43463</v>
      </c>
      <c r="C3754" s="75">
        <f t="shared" si="1482"/>
        <v>43463</v>
      </c>
      <c r="D3754" s="50" t="s">
        <v>1223</v>
      </c>
      <c r="E3754" s="50">
        <v>7</v>
      </c>
      <c r="F3754" s="50">
        <v>1</v>
      </c>
      <c r="G3754" s="50">
        <v>15</v>
      </c>
      <c r="H3754" s="50">
        <v>0</v>
      </c>
      <c r="I3754" s="53">
        <f t="shared" si="1483"/>
        <v>5.2083333333333336E-2</v>
      </c>
      <c r="J3754" s="54">
        <f t="shared" si="1484"/>
        <v>7.4404761904761909E-3</v>
      </c>
      <c r="K3754" s="50" t="s">
        <v>2287</v>
      </c>
      <c r="L3754" s="50" t="s">
        <v>2288</v>
      </c>
      <c r="M3754" s="55">
        <f t="shared" si="1485"/>
        <v>5.6000000000000041</v>
      </c>
      <c r="N3754" s="50">
        <v>143</v>
      </c>
      <c r="O3754" s="50" t="s">
        <v>253</v>
      </c>
      <c r="S3754" s="151">
        <f t="shared" si="1486"/>
        <v>0.19494047619047619</v>
      </c>
      <c r="T3754" s="151">
        <f t="shared" si="1487"/>
        <v>9.7470238095238096E-2</v>
      </c>
      <c r="V3754" s="393">
        <f t="shared" si="1488"/>
        <v>0</v>
      </c>
      <c r="W3754" s="393">
        <f t="shared" si="1489"/>
        <v>0</v>
      </c>
      <c r="X3754" s="53">
        <f t="shared" si="1490"/>
        <v>0.19494047619047619</v>
      </c>
      <c r="Y3754" s="53">
        <f t="shared" si="1491"/>
        <v>0.23132965619047618</v>
      </c>
      <c r="Z3754" s="53">
        <f t="shared" si="1492"/>
        <v>9.7470238095238096E-2</v>
      </c>
      <c r="AA3754" s="53">
        <f t="shared" si="1493"/>
        <v>0.11566482809523809</v>
      </c>
      <c r="AB3754" s="50">
        <f t="shared" si="1494"/>
        <v>2303</v>
      </c>
      <c r="AC3754" s="50">
        <f t="shared" si="1495"/>
        <v>2018</v>
      </c>
      <c r="AD3754" s="50">
        <f t="shared" si="1496"/>
        <v>12</v>
      </c>
      <c r="AE3754" s="56">
        <f t="shared" si="1497"/>
        <v>201812</v>
      </c>
      <c r="AF3754" s="56">
        <f t="shared" si="1498"/>
        <v>52</v>
      </c>
      <c r="AG3754" s="58">
        <f t="shared" si="1499"/>
        <v>1</v>
      </c>
      <c r="AH3754" s="56">
        <f t="shared" si="1500"/>
        <v>29</v>
      </c>
      <c r="AI3754" s="53">
        <f t="shared" si="1501"/>
        <v>0.21313506619047617</v>
      </c>
      <c r="AJ3754" s="56">
        <f t="shared" si="1502"/>
        <v>29.889999999999997</v>
      </c>
    </row>
    <row r="3755" spans="1:36" ht="15.75" customHeight="1" x14ac:dyDescent="0.25">
      <c r="A3755" s="50">
        <v>3681</v>
      </c>
      <c r="B3755" s="51">
        <v>43466</v>
      </c>
      <c r="C3755" s="75">
        <f t="shared" si="1482"/>
        <v>43466</v>
      </c>
      <c r="D3755" s="50" t="s">
        <v>1223</v>
      </c>
      <c r="E3755" s="50">
        <v>4.03</v>
      </c>
      <c r="F3755" s="50">
        <v>0</v>
      </c>
      <c r="G3755" s="50">
        <v>40</v>
      </c>
      <c r="H3755" s="50">
        <v>3</v>
      </c>
      <c r="I3755" s="53">
        <f t="shared" si="1483"/>
        <v>2.78125E-2</v>
      </c>
      <c r="J3755" s="54">
        <f t="shared" si="1484"/>
        <v>6.9013647642679901E-3</v>
      </c>
      <c r="K3755" s="50" t="s">
        <v>2287</v>
      </c>
      <c r="L3755" s="50" t="s">
        <v>1542</v>
      </c>
      <c r="M3755" s="55">
        <f t="shared" si="1485"/>
        <v>6.0374531835206042</v>
      </c>
      <c r="N3755" s="50">
        <v>156</v>
      </c>
      <c r="O3755" s="50" t="s">
        <v>1968</v>
      </c>
      <c r="Q3755" s="374">
        <v>266</v>
      </c>
      <c r="R3755" s="50" t="s">
        <v>2289</v>
      </c>
      <c r="S3755" s="151">
        <f t="shared" si="1486"/>
        <v>0.18081575682382134</v>
      </c>
      <c r="T3755" s="151">
        <f t="shared" si="1487"/>
        <v>9.0407878411910669E-2</v>
      </c>
      <c r="V3755" s="393">
        <f t="shared" si="1488"/>
        <v>0</v>
      </c>
      <c r="W3755" s="393">
        <f t="shared" si="1489"/>
        <v>0</v>
      </c>
      <c r="X3755" s="53">
        <f t="shared" si="1490"/>
        <v>0.18081575682382134</v>
      </c>
      <c r="Y3755" s="53">
        <f t="shared" si="1491"/>
        <v>0.21720493682382133</v>
      </c>
      <c r="Z3755" s="53">
        <f t="shared" si="1492"/>
        <v>9.0407878411910669E-2</v>
      </c>
      <c r="AA3755" s="53">
        <f t="shared" si="1493"/>
        <v>0.10860246841191067</v>
      </c>
      <c r="AB3755" s="50">
        <f t="shared" si="1494"/>
        <v>1653</v>
      </c>
      <c r="AC3755" s="50">
        <f t="shared" si="1495"/>
        <v>2019</v>
      </c>
      <c r="AD3755" s="50">
        <f t="shared" si="1496"/>
        <v>1</v>
      </c>
      <c r="AE3755" s="56">
        <f t="shared" si="1497"/>
        <v>201901</v>
      </c>
      <c r="AF3755" s="56">
        <f t="shared" si="1498"/>
        <v>1</v>
      </c>
      <c r="AG3755" s="58">
        <f t="shared" si="1499"/>
        <v>2</v>
      </c>
      <c r="AH3755" s="56">
        <f t="shared" si="1500"/>
        <v>1</v>
      </c>
      <c r="AI3755" s="53">
        <f t="shared" si="1501"/>
        <v>0.19901034682382135</v>
      </c>
      <c r="AJ3755" s="56">
        <f t="shared" si="1502"/>
        <v>17.208099999999998</v>
      </c>
    </row>
    <row r="3756" spans="1:36" ht="15.75" customHeight="1" x14ac:dyDescent="0.25">
      <c r="A3756" s="50">
        <v>3682</v>
      </c>
      <c r="B3756" s="51">
        <v>43468</v>
      </c>
      <c r="C3756" s="75">
        <f t="shared" si="1482"/>
        <v>43468</v>
      </c>
      <c r="D3756" s="50" t="s">
        <v>1223</v>
      </c>
      <c r="E3756" s="50">
        <v>3.4</v>
      </c>
      <c r="F3756" s="50">
        <v>0</v>
      </c>
      <c r="G3756" s="50">
        <v>36</v>
      </c>
      <c r="H3756" s="50">
        <v>11</v>
      </c>
      <c r="I3756" s="53">
        <f t="shared" si="1483"/>
        <v>2.5127314814814811E-2</v>
      </c>
      <c r="J3756" s="54">
        <f t="shared" si="1484"/>
        <v>7.3903867102396506E-3</v>
      </c>
      <c r="K3756" s="50" t="s">
        <v>770</v>
      </c>
      <c r="L3756" s="50" t="s">
        <v>2290</v>
      </c>
      <c r="M3756" s="55">
        <f t="shared" si="1485"/>
        <v>5.6379548595117503</v>
      </c>
      <c r="N3756" s="50">
        <v>146</v>
      </c>
      <c r="O3756" s="50" t="s">
        <v>253</v>
      </c>
      <c r="R3756" s="50" t="s">
        <v>2291</v>
      </c>
      <c r="S3756" s="151">
        <f t="shared" si="1486"/>
        <v>0.19362813180827884</v>
      </c>
      <c r="T3756" s="151">
        <f t="shared" si="1487"/>
        <v>9.6814065904139421E-2</v>
      </c>
      <c r="V3756" s="393">
        <f t="shared" si="1488"/>
        <v>0</v>
      </c>
      <c r="W3756" s="393">
        <f t="shared" si="1489"/>
        <v>0</v>
      </c>
      <c r="X3756" s="53">
        <f t="shared" si="1490"/>
        <v>0.19362813180827884</v>
      </c>
      <c r="Y3756" s="53">
        <f t="shared" si="1491"/>
        <v>0.23001731180827883</v>
      </c>
      <c r="Z3756" s="53">
        <f t="shared" si="1492"/>
        <v>9.6814065904139421E-2</v>
      </c>
      <c r="AA3756" s="53">
        <f t="shared" si="1493"/>
        <v>0.11500865590413942</v>
      </c>
      <c r="AB3756" s="50">
        <f t="shared" si="1494"/>
        <v>2252</v>
      </c>
      <c r="AC3756" s="50">
        <f t="shared" si="1495"/>
        <v>2019</v>
      </c>
      <c r="AD3756" s="50">
        <f t="shared" si="1496"/>
        <v>1</v>
      </c>
      <c r="AE3756" s="56">
        <f t="shared" si="1497"/>
        <v>201901</v>
      </c>
      <c r="AF3756" s="56">
        <f t="shared" si="1498"/>
        <v>1</v>
      </c>
      <c r="AG3756" s="58">
        <f t="shared" si="1499"/>
        <v>1</v>
      </c>
      <c r="AH3756" s="56">
        <f t="shared" si="1500"/>
        <v>3</v>
      </c>
      <c r="AI3756" s="53">
        <f t="shared" si="1501"/>
        <v>0.21182272180827882</v>
      </c>
      <c r="AJ3756" s="56">
        <f t="shared" si="1502"/>
        <v>14.517999999999999</v>
      </c>
    </row>
    <row r="3757" spans="1:36" ht="15.75" customHeight="1" x14ac:dyDescent="0.25">
      <c r="A3757" s="50">
        <v>3683</v>
      </c>
      <c r="B3757" s="51">
        <v>43469</v>
      </c>
      <c r="C3757" s="75">
        <f t="shared" si="1482"/>
        <v>43469</v>
      </c>
      <c r="D3757" s="50" t="s">
        <v>1223</v>
      </c>
      <c r="E3757" s="50">
        <v>8.3000000000000007</v>
      </c>
      <c r="F3757" s="50">
        <v>1</v>
      </c>
      <c r="G3757" s="50">
        <v>41</v>
      </c>
      <c r="H3757" s="50">
        <v>44</v>
      </c>
      <c r="I3757" s="53">
        <f t="shared" si="1483"/>
        <v>7.064814814814814E-2</v>
      </c>
      <c r="J3757" s="54">
        <f t="shared" si="1484"/>
        <v>8.5118250780901374E-3</v>
      </c>
      <c r="K3757" s="50" t="s">
        <v>2287</v>
      </c>
      <c r="L3757" s="50" t="s">
        <v>2292</v>
      </c>
      <c r="M3757" s="55">
        <f t="shared" si="1485"/>
        <v>4.8951507208387985</v>
      </c>
      <c r="N3757" s="50">
        <v>156</v>
      </c>
      <c r="O3757" s="50" t="s">
        <v>1968</v>
      </c>
      <c r="Q3757" s="374">
        <v>705</v>
      </c>
      <c r="R3757" s="50" t="s">
        <v>2293</v>
      </c>
      <c r="S3757" s="151">
        <f t="shared" si="1486"/>
        <v>0.22300981704596159</v>
      </c>
      <c r="T3757" s="151">
        <f t="shared" si="1487"/>
        <v>0.1115049085229808</v>
      </c>
      <c r="V3757" s="393">
        <f t="shared" si="1488"/>
        <v>0</v>
      </c>
      <c r="W3757" s="393">
        <f t="shared" si="1489"/>
        <v>0</v>
      </c>
      <c r="X3757" s="53">
        <f t="shared" si="1490"/>
        <v>0.22300981704596159</v>
      </c>
      <c r="Y3757" s="53">
        <f t="shared" si="1491"/>
        <v>0.25939899704596159</v>
      </c>
      <c r="Z3757" s="53">
        <f t="shared" si="1492"/>
        <v>0.1115049085229808</v>
      </c>
      <c r="AA3757" s="53">
        <f t="shared" si="1493"/>
        <v>0.12969949852298079</v>
      </c>
      <c r="AB3757" s="50">
        <f t="shared" si="1494"/>
        <v>3098</v>
      </c>
      <c r="AC3757" s="50">
        <f t="shared" si="1495"/>
        <v>2019</v>
      </c>
      <c r="AD3757" s="50">
        <f t="shared" si="1496"/>
        <v>1</v>
      </c>
      <c r="AE3757" s="56">
        <f t="shared" si="1497"/>
        <v>201901</v>
      </c>
      <c r="AF3757" s="56">
        <f t="shared" si="1498"/>
        <v>1</v>
      </c>
      <c r="AG3757" s="58">
        <f t="shared" si="1499"/>
        <v>0</v>
      </c>
      <c r="AH3757" s="56">
        <f t="shared" si="1500"/>
        <v>4</v>
      </c>
      <c r="AI3757" s="53">
        <f t="shared" si="1501"/>
        <v>0.24120440704596158</v>
      </c>
      <c r="AJ3757" s="56">
        <f t="shared" si="1502"/>
        <v>35.441000000000003</v>
      </c>
    </row>
    <row r="3758" spans="1:36" x14ac:dyDescent="0.25">
      <c r="A3758" s="50">
        <v>3684</v>
      </c>
      <c r="B3758" s="51">
        <v>43470</v>
      </c>
      <c r="C3758" s="75">
        <f t="shared" si="1482"/>
        <v>43470</v>
      </c>
      <c r="D3758" s="50" t="s">
        <v>1224</v>
      </c>
      <c r="E3758" s="50">
        <v>17.899999999999999</v>
      </c>
      <c r="F3758" s="50">
        <v>0</v>
      </c>
      <c r="G3758" s="50">
        <v>44</v>
      </c>
      <c r="H3758" s="50">
        <v>57</v>
      </c>
      <c r="I3758" s="53">
        <f t="shared" si="1483"/>
        <v>3.1215277777777783E-2</v>
      </c>
      <c r="J3758" s="54">
        <f t="shared" si="1484"/>
        <v>1.74387026691496E-3</v>
      </c>
      <c r="K3758" s="50" t="s">
        <v>2256</v>
      </c>
      <c r="L3758" s="50" t="s">
        <v>2294</v>
      </c>
      <c r="M3758" s="55">
        <f t="shared" si="1485"/>
        <v>23.893214682981103</v>
      </c>
      <c r="N3758" s="50">
        <v>0</v>
      </c>
      <c r="O3758" s="50" t="s">
        <v>253</v>
      </c>
      <c r="S3758" s="151">
        <f t="shared" si="1486"/>
        <v>0.19531346989447551</v>
      </c>
      <c r="T3758" s="151">
        <f t="shared" si="1487"/>
        <v>9.7656734947237755E-2</v>
      </c>
      <c r="V3758" s="393">
        <f t="shared" si="1488"/>
        <v>0</v>
      </c>
      <c r="W3758" s="393">
        <f t="shared" si="1489"/>
        <v>0</v>
      </c>
      <c r="X3758" s="53">
        <f t="shared" si="1490"/>
        <v>4.5689400993171952E-2</v>
      </c>
      <c r="Y3758" s="53">
        <f t="shared" si="1491"/>
        <v>8.2078580993171946E-2</v>
      </c>
      <c r="Z3758" s="53">
        <f t="shared" si="1492"/>
        <v>2.2844700496585976E-2</v>
      </c>
      <c r="AA3758" s="53">
        <f t="shared" si="1493"/>
        <v>4.1039290496585973E-2</v>
      </c>
      <c r="AB3758" s="50">
        <f t="shared" si="1494"/>
        <v>50</v>
      </c>
      <c r="AC3758" s="50">
        <f t="shared" si="1495"/>
        <v>2019</v>
      </c>
      <c r="AD3758" s="50">
        <f t="shared" si="1496"/>
        <v>1</v>
      </c>
      <c r="AE3758" s="56">
        <f t="shared" si="1497"/>
        <v>201901</v>
      </c>
      <c r="AF3758" s="56">
        <f t="shared" si="1498"/>
        <v>1</v>
      </c>
      <c r="AG3758" s="58">
        <f t="shared" si="1499"/>
        <v>0</v>
      </c>
      <c r="AH3758" s="56">
        <f t="shared" si="1500"/>
        <v>5</v>
      </c>
      <c r="AI3758" s="53">
        <f t="shared" si="1501"/>
        <v>6.3883990993171949E-2</v>
      </c>
      <c r="AJ3758" s="56">
        <f t="shared" si="1502"/>
        <v>17.899999999999999</v>
      </c>
    </row>
    <row r="3759" spans="1:36" x14ac:dyDescent="0.25">
      <c r="A3759" s="50">
        <v>3685</v>
      </c>
      <c r="B3759" s="51">
        <v>43471</v>
      </c>
      <c r="C3759" s="75">
        <f t="shared" si="1482"/>
        <v>43471</v>
      </c>
      <c r="D3759" s="50" t="s">
        <v>1224</v>
      </c>
      <c r="E3759" s="50">
        <v>12.7</v>
      </c>
      <c r="F3759" s="50">
        <v>0</v>
      </c>
      <c r="G3759" s="50">
        <v>30</v>
      </c>
      <c r="H3759" s="50">
        <v>0</v>
      </c>
      <c r="I3759" s="53">
        <f t="shared" si="1483"/>
        <v>2.0833333333333332E-2</v>
      </c>
      <c r="J3759" s="54">
        <f t="shared" si="1484"/>
        <v>1.6404199475065617E-3</v>
      </c>
      <c r="K3759" s="50" t="s">
        <v>2256</v>
      </c>
      <c r="L3759" s="50" t="s">
        <v>2295</v>
      </c>
      <c r="M3759" s="55">
        <f t="shared" si="1485"/>
        <v>25.40000000000002</v>
      </c>
      <c r="N3759" s="50">
        <v>0</v>
      </c>
      <c r="O3759" s="50" t="s">
        <v>253</v>
      </c>
      <c r="S3759" s="151">
        <f t="shared" si="1486"/>
        <v>0.18372703412073491</v>
      </c>
      <c r="T3759" s="151">
        <f t="shared" si="1487"/>
        <v>9.1863517060367453E-2</v>
      </c>
      <c r="V3759" s="393">
        <f t="shared" si="1488"/>
        <v>0</v>
      </c>
      <c r="W3759" s="393">
        <f t="shared" si="1489"/>
        <v>0</v>
      </c>
      <c r="X3759" s="53">
        <f t="shared" si="1490"/>
        <v>4.2979002624671914E-2</v>
      </c>
      <c r="Y3759" s="53">
        <f t="shared" si="1491"/>
        <v>7.9368182624671921E-2</v>
      </c>
      <c r="Z3759" s="53">
        <f t="shared" si="1492"/>
        <v>2.1489501312335957E-2</v>
      </c>
      <c r="AA3759" s="53">
        <f t="shared" si="1493"/>
        <v>3.968409131233596E-2</v>
      </c>
      <c r="AB3759" s="50">
        <f t="shared" si="1494"/>
        <v>28</v>
      </c>
      <c r="AC3759" s="50">
        <f t="shared" si="1495"/>
        <v>2019</v>
      </c>
      <c r="AD3759" s="50">
        <f t="shared" si="1496"/>
        <v>1</v>
      </c>
      <c r="AE3759" s="56">
        <f t="shared" si="1497"/>
        <v>201901</v>
      </c>
      <c r="AF3759" s="56">
        <f t="shared" si="1498"/>
        <v>2</v>
      </c>
      <c r="AG3759" s="58">
        <f t="shared" si="1499"/>
        <v>0</v>
      </c>
      <c r="AH3759" s="56">
        <f t="shared" si="1500"/>
        <v>6</v>
      </c>
      <c r="AI3759" s="53">
        <f t="shared" si="1501"/>
        <v>6.1173592624671917E-2</v>
      </c>
      <c r="AJ3759" s="56">
        <f t="shared" si="1502"/>
        <v>12.7</v>
      </c>
    </row>
    <row r="3760" spans="1:36" ht="15.75" customHeight="1" x14ac:dyDescent="0.25">
      <c r="A3760" s="50">
        <v>3686</v>
      </c>
      <c r="B3760" s="51">
        <v>43472</v>
      </c>
      <c r="C3760" s="75">
        <f t="shared" si="1482"/>
        <v>43472</v>
      </c>
      <c r="D3760" s="50" t="s">
        <v>1225</v>
      </c>
      <c r="E3760" s="50">
        <v>0.56000000000000005</v>
      </c>
      <c r="F3760" s="50">
        <v>0</v>
      </c>
      <c r="G3760" s="50">
        <v>20</v>
      </c>
      <c r="H3760" s="50">
        <v>34</v>
      </c>
      <c r="I3760" s="53">
        <f t="shared" si="1483"/>
        <v>1.4282407407407409E-2</v>
      </c>
      <c r="J3760" s="54">
        <f t="shared" si="1484"/>
        <v>2.5504298941798943E-2</v>
      </c>
      <c r="K3760" s="50" t="s">
        <v>1136</v>
      </c>
      <c r="L3760" s="50" t="s">
        <v>2296</v>
      </c>
      <c r="M3760" s="55">
        <f t="shared" si="1485"/>
        <v>1.6337115072933561</v>
      </c>
      <c r="N3760" s="50">
        <v>0</v>
      </c>
      <c r="O3760" s="50" t="s">
        <v>253</v>
      </c>
      <c r="S3760" s="151">
        <f t="shared" si="1486"/>
        <v>6.1210317460317458E-2</v>
      </c>
      <c r="T3760" s="151">
        <f t="shared" si="1487"/>
        <v>3.0605158730158729E-2</v>
      </c>
      <c r="U3760" s="50">
        <v>1000</v>
      </c>
      <c r="V3760" s="393">
        <f t="shared" si="1488"/>
        <v>0.56818199999999996</v>
      </c>
      <c r="W3760" s="393">
        <f t="shared" si="1489"/>
        <v>0.62137139107609995</v>
      </c>
      <c r="X3760" s="53">
        <f t="shared" si="1490"/>
        <v>0.66821263227513228</v>
      </c>
      <c r="Y3760" s="53">
        <f t="shared" si="1491"/>
        <v>0.70460181227513219</v>
      </c>
      <c r="Z3760" s="53">
        <f t="shared" si="1492"/>
        <v>0.33410631613756614</v>
      </c>
      <c r="AA3760" s="53">
        <f t="shared" si="1493"/>
        <v>0.35230090613756609</v>
      </c>
      <c r="AB3760" s="50">
        <f t="shared" si="1494"/>
        <v>3883</v>
      </c>
      <c r="AC3760" s="50">
        <f t="shared" si="1495"/>
        <v>2019</v>
      </c>
      <c r="AD3760" s="50">
        <f t="shared" si="1496"/>
        <v>1</v>
      </c>
      <c r="AE3760" s="56">
        <f t="shared" si="1497"/>
        <v>201901</v>
      </c>
      <c r="AF3760" s="56">
        <f t="shared" si="1498"/>
        <v>2</v>
      </c>
      <c r="AG3760" s="58">
        <f t="shared" si="1499"/>
        <v>0</v>
      </c>
      <c r="AH3760" s="56">
        <f t="shared" si="1500"/>
        <v>7</v>
      </c>
      <c r="AI3760" s="53">
        <f t="shared" si="1501"/>
        <v>0.68640722227513229</v>
      </c>
      <c r="AJ3760" s="56">
        <f t="shared" si="1502"/>
        <v>26.152000000000005</v>
      </c>
    </row>
    <row r="3761" spans="1:36" ht="15.75" customHeight="1" x14ac:dyDescent="0.25">
      <c r="A3761" s="50">
        <v>3687</v>
      </c>
      <c r="B3761" s="51">
        <v>43473</v>
      </c>
      <c r="C3761" s="75">
        <f t="shared" si="1482"/>
        <v>43473</v>
      </c>
      <c r="D3761" s="50" t="s">
        <v>1223</v>
      </c>
      <c r="E3761" s="50">
        <v>3.61</v>
      </c>
      <c r="F3761" s="50">
        <v>0</v>
      </c>
      <c r="G3761" s="50">
        <v>45</v>
      </c>
      <c r="H3761" s="50">
        <v>0</v>
      </c>
      <c r="I3761" s="53">
        <f t="shared" si="1483"/>
        <v>3.125E-2</v>
      </c>
      <c r="J3761" s="54">
        <f t="shared" si="1484"/>
        <v>8.6565096952908593E-3</v>
      </c>
      <c r="K3761" s="50" t="s">
        <v>770</v>
      </c>
      <c r="L3761" s="50" t="s">
        <v>1048</v>
      </c>
      <c r="M3761" s="55">
        <f t="shared" si="1485"/>
        <v>4.813333333333337</v>
      </c>
      <c r="N3761" s="50">
        <v>156</v>
      </c>
      <c r="O3761" s="50" t="s">
        <v>253</v>
      </c>
      <c r="S3761" s="151">
        <f t="shared" si="1486"/>
        <v>0.2268005540166205</v>
      </c>
      <c r="T3761" s="151">
        <f t="shared" si="1487"/>
        <v>0.11340027700831025</v>
      </c>
      <c r="V3761" s="393">
        <f t="shared" si="1488"/>
        <v>0</v>
      </c>
      <c r="W3761" s="393">
        <f t="shared" si="1489"/>
        <v>0</v>
      </c>
      <c r="X3761" s="53">
        <f t="shared" si="1490"/>
        <v>0.2268005540166205</v>
      </c>
      <c r="Y3761" s="53">
        <f t="shared" si="1491"/>
        <v>0.26318973401662049</v>
      </c>
      <c r="Z3761" s="53">
        <f t="shared" si="1492"/>
        <v>0.11340027700831025</v>
      </c>
      <c r="AA3761" s="53">
        <f t="shared" si="1493"/>
        <v>0.13159486700831025</v>
      </c>
      <c r="AB3761" s="50">
        <f t="shared" si="1494"/>
        <v>3139</v>
      </c>
      <c r="AC3761" s="50">
        <f t="shared" si="1495"/>
        <v>2019</v>
      </c>
      <c r="AD3761" s="50">
        <f t="shared" si="1496"/>
        <v>1</v>
      </c>
      <c r="AE3761" s="56">
        <f t="shared" si="1497"/>
        <v>201901</v>
      </c>
      <c r="AF3761" s="56">
        <f t="shared" si="1498"/>
        <v>2</v>
      </c>
      <c r="AG3761" s="58">
        <f t="shared" si="1499"/>
        <v>0</v>
      </c>
      <c r="AH3761" s="56">
        <f t="shared" si="1500"/>
        <v>8</v>
      </c>
      <c r="AI3761" s="53">
        <f t="shared" si="1501"/>
        <v>0.24499514401662048</v>
      </c>
      <c r="AJ3761" s="56">
        <f t="shared" si="1502"/>
        <v>15.414699999999998</v>
      </c>
    </row>
    <row r="3762" spans="1:36" x14ac:dyDescent="0.25">
      <c r="A3762" s="50">
        <v>3688</v>
      </c>
      <c r="B3762" s="51">
        <v>43474</v>
      </c>
      <c r="C3762" s="75">
        <f t="shared" si="1482"/>
        <v>43474</v>
      </c>
      <c r="D3762" s="50" t="s">
        <v>1225</v>
      </c>
      <c r="E3762" s="50">
        <v>0.62</v>
      </c>
      <c r="F3762" s="50">
        <v>0</v>
      </c>
      <c r="G3762" s="50">
        <v>22</v>
      </c>
      <c r="H3762" s="50">
        <v>31</v>
      </c>
      <c r="I3762" s="53">
        <f t="shared" si="1483"/>
        <v>1.5636574074074074E-2</v>
      </c>
      <c r="J3762" s="54">
        <f t="shared" si="1484"/>
        <v>2.5220280764635603E-2</v>
      </c>
      <c r="K3762" s="50" t="s">
        <v>1136</v>
      </c>
      <c r="L3762" s="50" t="s">
        <v>2296</v>
      </c>
      <c r="M3762" s="55">
        <f t="shared" si="1485"/>
        <v>1.6521095484826067</v>
      </c>
      <c r="N3762" s="50">
        <v>0</v>
      </c>
      <c r="O3762" s="50" t="s">
        <v>253</v>
      </c>
      <c r="S3762" s="151">
        <f t="shared" si="1486"/>
        <v>6.0528673835125446E-2</v>
      </c>
      <c r="T3762" s="151">
        <f t="shared" si="1487"/>
        <v>3.0264336917562723E-2</v>
      </c>
      <c r="U3762" s="50">
        <v>1100</v>
      </c>
      <c r="V3762" s="393">
        <f t="shared" si="1488"/>
        <v>0.62500020000000001</v>
      </c>
      <c r="W3762" s="393">
        <f t="shared" si="1489"/>
        <v>0.68350853018371005</v>
      </c>
      <c r="X3762" s="53">
        <f t="shared" si="1490"/>
        <v>0.66077135603345272</v>
      </c>
      <c r="Y3762" s="53">
        <f t="shared" si="1491"/>
        <v>0.69716053603345274</v>
      </c>
      <c r="Z3762" s="53">
        <f t="shared" si="1492"/>
        <v>0.33038567801672636</v>
      </c>
      <c r="AA3762" s="53">
        <f t="shared" si="1493"/>
        <v>0.34858026801672637</v>
      </c>
      <c r="AB3762" s="50">
        <f t="shared" si="1494"/>
        <v>3858</v>
      </c>
      <c r="AC3762" s="50">
        <f t="shared" si="1495"/>
        <v>2019</v>
      </c>
      <c r="AD3762" s="50">
        <f t="shared" si="1496"/>
        <v>1</v>
      </c>
      <c r="AE3762" s="56">
        <f t="shared" si="1497"/>
        <v>201901</v>
      </c>
      <c r="AF3762" s="56">
        <f t="shared" si="1498"/>
        <v>2</v>
      </c>
      <c r="AG3762" s="58">
        <f t="shared" si="1499"/>
        <v>0</v>
      </c>
      <c r="AH3762" s="56">
        <f t="shared" si="1500"/>
        <v>9</v>
      </c>
      <c r="AI3762" s="53">
        <f t="shared" si="1501"/>
        <v>0.67896594603345273</v>
      </c>
      <c r="AJ3762" s="56">
        <f t="shared" si="1502"/>
        <v>28.954000000000001</v>
      </c>
    </row>
    <row r="3763" spans="1:36" x14ac:dyDescent="0.25">
      <c r="A3763" s="50">
        <v>3689</v>
      </c>
      <c r="B3763" s="51">
        <v>43476</v>
      </c>
      <c r="C3763" s="75">
        <f t="shared" si="1482"/>
        <v>43476</v>
      </c>
      <c r="D3763" s="50" t="s">
        <v>1223</v>
      </c>
      <c r="E3763" s="50">
        <v>8.3000000000000007</v>
      </c>
      <c r="F3763" s="50">
        <v>1</v>
      </c>
      <c r="G3763" s="50">
        <v>38</v>
      </c>
      <c r="H3763" s="50">
        <v>2</v>
      </c>
      <c r="I3763" s="53">
        <f t="shared" si="1483"/>
        <v>6.8078703703703711E-2</v>
      </c>
      <c r="J3763" s="54">
        <f t="shared" si="1484"/>
        <v>8.2022534582775544E-3</v>
      </c>
      <c r="K3763" s="50" t="s">
        <v>2287</v>
      </c>
      <c r="L3763" s="50" t="s">
        <v>2292</v>
      </c>
      <c r="M3763" s="55">
        <f t="shared" si="1485"/>
        <v>5.0799047942876614</v>
      </c>
      <c r="N3763" s="50">
        <v>156</v>
      </c>
      <c r="O3763" s="50" t="s">
        <v>319</v>
      </c>
      <c r="Q3763" s="374">
        <v>748</v>
      </c>
      <c r="R3763" s="50" t="s">
        <v>2297</v>
      </c>
      <c r="S3763" s="151">
        <f t="shared" si="1486"/>
        <v>0.21489904060687193</v>
      </c>
      <c r="T3763" s="151">
        <f t="shared" si="1487"/>
        <v>0.10744952030343596</v>
      </c>
      <c r="V3763" s="393">
        <f t="shared" si="1488"/>
        <v>0</v>
      </c>
      <c r="W3763" s="393">
        <f t="shared" si="1489"/>
        <v>0</v>
      </c>
      <c r="X3763" s="53">
        <f t="shared" si="1490"/>
        <v>0.21489904060687193</v>
      </c>
      <c r="Y3763" s="53">
        <f t="shared" si="1491"/>
        <v>0.25128822060687195</v>
      </c>
      <c r="Z3763" s="53">
        <f t="shared" si="1492"/>
        <v>0.10744952030343596</v>
      </c>
      <c r="AA3763" s="53">
        <f t="shared" si="1493"/>
        <v>0.12564411030343597</v>
      </c>
      <c r="AB3763" s="50">
        <f t="shared" si="1494"/>
        <v>2930</v>
      </c>
      <c r="AC3763" s="50">
        <f t="shared" si="1495"/>
        <v>2019</v>
      </c>
      <c r="AD3763" s="50">
        <f t="shared" si="1496"/>
        <v>1</v>
      </c>
      <c r="AE3763" s="56">
        <f t="shared" si="1497"/>
        <v>201901</v>
      </c>
      <c r="AF3763" s="56">
        <f t="shared" si="1498"/>
        <v>2</v>
      </c>
      <c r="AG3763" s="58">
        <f t="shared" si="1499"/>
        <v>1</v>
      </c>
      <c r="AH3763" s="56">
        <f t="shared" si="1500"/>
        <v>11</v>
      </c>
      <c r="AI3763" s="53">
        <f t="shared" si="1501"/>
        <v>0.23309363060687194</v>
      </c>
      <c r="AJ3763" s="56">
        <f t="shared" si="1502"/>
        <v>35.441000000000003</v>
      </c>
    </row>
    <row r="3764" spans="1:36" ht="15.75" customHeight="1" x14ac:dyDescent="0.25">
      <c r="A3764" s="50">
        <v>3690</v>
      </c>
      <c r="B3764" s="51">
        <v>43478</v>
      </c>
      <c r="C3764" s="75">
        <f t="shared" si="1482"/>
        <v>43478</v>
      </c>
      <c r="D3764" s="50" t="s">
        <v>1223</v>
      </c>
      <c r="E3764" s="50">
        <v>5.5</v>
      </c>
      <c r="F3764" s="50">
        <v>1</v>
      </c>
      <c r="G3764" s="50">
        <v>3</v>
      </c>
      <c r="H3764" s="50">
        <v>8</v>
      </c>
      <c r="I3764" s="53">
        <f t="shared" si="1483"/>
        <v>4.3842592592592593E-2</v>
      </c>
      <c r="J3764" s="54">
        <f t="shared" si="1484"/>
        <v>7.9713804713804712E-3</v>
      </c>
      <c r="K3764" s="50" t="s">
        <v>2287</v>
      </c>
      <c r="L3764" s="50" t="s">
        <v>2298</v>
      </c>
      <c r="M3764" s="55">
        <f t="shared" si="1485"/>
        <v>5.2270327349524859</v>
      </c>
      <c r="N3764" s="50">
        <v>151</v>
      </c>
      <c r="O3764" s="50" t="s">
        <v>253</v>
      </c>
      <c r="R3764" s="50" t="s">
        <v>2057</v>
      </c>
      <c r="S3764" s="151">
        <f t="shared" si="1486"/>
        <v>0.20885016835016834</v>
      </c>
      <c r="T3764" s="151">
        <f t="shared" si="1487"/>
        <v>0.10442508417508417</v>
      </c>
      <c r="V3764" s="393">
        <f t="shared" si="1488"/>
        <v>0</v>
      </c>
      <c r="W3764" s="393">
        <f t="shared" si="1489"/>
        <v>0</v>
      </c>
      <c r="X3764" s="53">
        <f t="shared" si="1490"/>
        <v>0.20885016835016834</v>
      </c>
      <c r="Y3764" s="53">
        <f t="shared" si="1491"/>
        <v>0.24523934835016833</v>
      </c>
      <c r="Z3764" s="53">
        <f t="shared" si="1492"/>
        <v>0.10442508417508417</v>
      </c>
      <c r="AA3764" s="53">
        <f t="shared" si="1493"/>
        <v>0.12261967417508417</v>
      </c>
      <c r="AB3764" s="50">
        <f t="shared" si="1494"/>
        <v>2791</v>
      </c>
      <c r="AC3764" s="50">
        <f t="shared" si="1495"/>
        <v>2019</v>
      </c>
      <c r="AD3764" s="50">
        <f t="shared" si="1496"/>
        <v>1</v>
      </c>
      <c r="AE3764" s="56">
        <f t="shared" si="1497"/>
        <v>201901</v>
      </c>
      <c r="AF3764" s="56">
        <f t="shared" si="1498"/>
        <v>3</v>
      </c>
      <c r="AG3764" s="58">
        <f t="shared" si="1499"/>
        <v>1</v>
      </c>
      <c r="AH3764" s="56">
        <f t="shared" si="1500"/>
        <v>13</v>
      </c>
      <c r="AI3764" s="53">
        <f t="shared" si="1501"/>
        <v>0.22704475835016835</v>
      </c>
      <c r="AJ3764" s="56">
        <f t="shared" si="1502"/>
        <v>23.484999999999999</v>
      </c>
    </row>
    <row r="3765" spans="1:36" ht="15.75" customHeight="1" x14ac:dyDescent="0.25">
      <c r="A3765" s="50">
        <v>3691</v>
      </c>
      <c r="B3765" s="51">
        <v>43479</v>
      </c>
      <c r="C3765" s="75">
        <f t="shared" si="1482"/>
        <v>43479</v>
      </c>
      <c r="D3765" s="50" t="s">
        <v>1225</v>
      </c>
      <c r="E3765" s="50">
        <v>0.56000000000000005</v>
      </c>
      <c r="F3765" s="50">
        <v>0</v>
      </c>
      <c r="G3765" s="50">
        <v>20</v>
      </c>
      <c r="H3765" s="50">
        <v>26</v>
      </c>
      <c r="I3765" s="53">
        <f t="shared" si="1483"/>
        <v>1.4189814814814815E-2</v>
      </c>
      <c r="J3765" s="54">
        <f t="shared" si="1484"/>
        <v>2.5338955026455025E-2</v>
      </c>
      <c r="K3765" s="50" t="s">
        <v>1136</v>
      </c>
      <c r="L3765" s="50" t="s">
        <v>2296</v>
      </c>
      <c r="M3765" s="55">
        <f t="shared" si="1485"/>
        <v>1.644371941272432</v>
      </c>
      <c r="N3765" s="50">
        <v>0</v>
      </c>
      <c r="O3765" s="50" t="s">
        <v>253</v>
      </c>
      <c r="S3765" s="151">
        <f t="shared" si="1486"/>
        <v>6.0813492063492056E-2</v>
      </c>
      <c r="T3765" s="151">
        <f t="shared" si="1487"/>
        <v>3.0406746031746028E-2</v>
      </c>
      <c r="U3765" s="50">
        <v>1000</v>
      </c>
      <c r="V3765" s="393">
        <f t="shared" si="1488"/>
        <v>0.56818199999999996</v>
      </c>
      <c r="W3765" s="393">
        <f t="shared" si="1489"/>
        <v>0.62137139107609995</v>
      </c>
      <c r="X3765" s="53">
        <f t="shared" si="1490"/>
        <v>0.66388062169312168</v>
      </c>
      <c r="Y3765" s="53">
        <f t="shared" si="1491"/>
        <v>0.70026980169312159</v>
      </c>
      <c r="Z3765" s="53">
        <f t="shared" si="1492"/>
        <v>0.33194031084656084</v>
      </c>
      <c r="AA3765" s="53">
        <f t="shared" si="1493"/>
        <v>0.35013490084656079</v>
      </c>
      <c r="AB3765" s="50">
        <f t="shared" si="1494"/>
        <v>3868</v>
      </c>
      <c r="AC3765" s="50">
        <f t="shared" si="1495"/>
        <v>2019</v>
      </c>
      <c r="AD3765" s="50">
        <f t="shared" si="1496"/>
        <v>1</v>
      </c>
      <c r="AE3765" s="56">
        <f t="shared" si="1497"/>
        <v>201901</v>
      </c>
      <c r="AF3765" s="56">
        <f t="shared" si="1498"/>
        <v>3</v>
      </c>
      <c r="AG3765" s="58">
        <f t="shared" si="1499"/>
        <v>0</v>
      </c>
      <c r="AH3765" s="56">
        <f t="shared" si="1500"/>
        <v>14</v>
      </c>
      <c r="AI3765" s="53">
        <f t="shared" si="1501"/>
        <v>0.68207521169312169</v>
      </c>
      <c r="AJ3765" s="56">
        <f t="shared" si="1502"/>
        <v>26.152000000000005</v>
      </c>
    </row>
    <row r="3766" spans="1:36" ht="15.75" customHeight="1" x14ac:dyDescent="0.25">
      <c r="A3766" s="50">
        <v>3692</v>
      </c>
      <c r="B3766" s="51">
        <v>43480</v>
      </c>
      <c r="C3766" s="75">
        <f t="shared" si="1482"/>
        <v>43480</v>
      </c>
      <c r="D3766" s="50" t="s">
        <v>1223</v>
      </c>
      <c r="E3766" s="50">
        <v>3.05</v>
      </c>
      <c r="F3766" s="50">
        <v>0</v>
      </c>
      <c r="G3766" s="50">
        <v>36</v>
      </c>
      <c r="H3766" s="50">
        <v>50</v>
      </c>
      <c r="I3766" s="53">
        <f t="shared" si="1483"/>
        <v>2.5578703703703704E-2</v>
      </c>
      <c r="J3766" s="54">
        <f t="shared" si="1484"/>
        <v>8.3864602307225262E-3</v>
      </c>
      <c r="K3766" s="50" t="s">
        <v>770</v>
      </c>
      <c r="L3766" s="50" t="s">
        <v>1048</v>
      </c>
      <c r="M3766" s="55">
        <f t="shared" si="1485"/>
        <v>4.9683257918552073</v>
      </c>
      <c r="N3766" s="50">
        <v>143</v>
      </c>
      <c r="O3766" s="50" t="s">
        <v>253</v>
      </c>
      <c r="R3766" s="50" t="s">
        <v>2299</v>
      </c>
      <c r="S3766" s="151">
        <f t="shared" si="1486"/>
        <v>0.21972525804493018</v>
      </c>
      <c r="T3766" s="151">
        <f t="shared" si="1487"/>
        <v>0.10986262902246509</v>
      </c>
      <c r="V3766" s="393">
        <f t="shared" si="1488"/>
        <v>0</v>
      </c>
      <c r="W3766" s="393">
        <f t="shared" si="1489"/>
        <v>0</v>
      </c>
      <c r="X3766" s="53">
        <f t="shared" si="1490"/>
        <v>0.21972525804493018</v>
      </c>
      <c r="Y3766" s="53">
        <f t="shared" si="1491"/>
        <v>0.25611443804493017</v>
      </c>
      <c r="Z3766" s="53">
        <f t="shared" si="1492"/>
        <v>0.10986262902246509</v>
      </c>
      <c r="AA3766" s="53">
        <f t="shared" si="1493"/>
        <v>0.12805721902246509</v>
      </c>
      <c r="AB3766" s="50">
        <f t="shared" si="1494"/>
        <v>3044</v>
      </c>
      <c r="AC3766" s="50">
        <f t="shared" si="1495"/>
        <v>2019</v>
      </c>
      <c r="AD3766" s="50">
        <f t="shared" si="1496"/>
        <v>1</v>
      </c>
      <c r="AE3766" s="56">
        <f t="shared" si="1497"/>
        <v>201901</v>
      </c>
      <c r="AF3766" s="56">
        <f t="shared" si="1498"/>
        <v>3</v>
      </c>
      <c r="AG3766" s="58">
        <f t="shared" si="1499"/>
        <v>0</v>
      </c>
      <c r="AH3766" s="56">
        <f t="shared" si="1500"/>
        <v>15</v>
      </c>
      <c r="AI3766" s="53">
        <f t="shared" si="1501"/>
        <v>0.23791984804493016</v>
      </c>
      <c r="AJ3766" s="56">
        <f t="shared" si="1502"/>
        <v>13.023499999999999</v>
      </c>
    </row>
    <row r="3767" spans="1:36" x14ac:dyDescent="0.25">
      <c r="A3767" s="50">
        <v>3693</v>
      </c>
      <c r="B3767" s="51">
        <v>43481</v>
      </c>
      <c r="C3767" s="75">
        <f t="shared" si="1482"/>
        <v>43481</v>
      </c>
      <c r="D3767" s="50" t="s">
        <v>1223</v>
      </c>
      <c r="E3767" s="50">
        <v>4.75</v>
      </c>
      <c r="F3767" s="50">
        <v>0</v>
      </c>
      <c r="G3767" s="50">
        <v>53</v>
      </c>
      <c r="H3767" s="50">
        <v>32</v>
      </c>
      <c r="I3767" s="53">
        <f t="shared" si="1483"/>
        <v>3.7175925925925925E-2</v>
      </c>
      <c r="J3767" s="54">
        <f t="shared" si="1484"/>
        <v>7.8265107212475635E-3</v>
      </c>
      <c r="K3767" s="50" t="s">
        <v>770</v>
      </c>
      <c r="L3767" s="50" t="s">
        <v>2300</v>
      </c>
      <c r="M3767" s="55">
        <f t="shared" si="1485"/>
        <v>5.323785803237862</v>
      </c>
      <c r="N3767" s="50">
        <v>155</v>
      </c>
      <c r="O3767" s="50" t="s">
        <v>253</v>
      </c>
      <c r="R3767" s="50" t="s">
        <v>2301</v>
      </c>
      <c r="S3767" s="151">
        <f t="shared" si="1486"/>
        <v>0.20505458089668616</v>
      </c>
      <c r="T3767" s="151">
        <f t="shared" si="1487"/>
        <v>0.10252729044834308</v>
      </c>
      <c r="V3767" s="393">
        <f t="shared" si="1488"/>
        <v>0</v>
      </c>
      <c r="W3767" s="393">
        <f t="shared" si="1489"/>
        <v>0</v>
      </c>
      <c r="X3767" s="53">
        <f t="shared" si="1490"/>
        <v>0.20505458089668616</v>
      </c>
      <c r="Y3767" s="53">
        <f t="shared" si="1491"/>
        <v>0.24144376089668615</v>
      </c>
      <c r="Z3767" s="53">
        <f t="shared" si="1492"/>
        <v>0.10252729044834308</v>
      </c>
      <c r="AA3767" s="53">
        <f t="shared" si="1493"/>
        <v>0.12072188044834307</v>
      </c>
      <c r="AB3767" s="50">
        <f t="shared" si="1494"/>
        <v>2675</v>
      </c>
      <c r="AC3767" s="50">
        <f t="shared" si="1495"/>
        <v>2019</v>
      </c>
      <c r="AD3767" s="50">
        <f t="shared" si="1496"/>
        <v>1</v>
      </c>
      <c r="AE3767" s="56">
        <f t="shared" si="1497"/>
        <v>201901</v>
      </c>
      <c r="AF3767" s="56">
        <f t="shared" si="1498"/>
        <v>3</v>
      </c>
      <c r="AG3767" s="58">
        <f t="shared" si="1499"/>
        <v>0</v>
      </c>
      <c r="AH3767" s="56">
        <f t="shared" si="1500"/>
        <v>16</v>
      </c>
      <c r="AI3767" s="53">
        <f t="shared" si="1501"/>
        <v>0.22324917089668617</v>
      </c>
      <c r="AJ3767" s="56">
        <f t="shared" si="1502"/>
        <v>20.282499999999999</v>
      </c>
    </row>
    <row r="3768" spans="1:36" x14ac:dyDescent="0.25">
      <c r="A3768" s="50">
        <v>3694</v>
      </c>
      <c r="B3768" s="51">
        <v>43482</v>
      </c>
      <c r="C3768" s="75">
        <f t="shared" si="1482"/>
        <v>43482</v>
      </c>
      <c r="D3768" s="50" t="s">
        <v>1224</v>
      </c>
      <c r="E3768" s="50">
        <v>15.53</v>
      </c>
      <c r="F3768" s="50">
        <v>0</v>
      </c>
      <c r="G3768" s="50">
        <v>52</v>
      </c>
      <c r="H3768" s="50">
        <v>26</v>
      </c>
      <c r="I3768" s="53">
        <f t="shared" si="1483"/>
        <v>3.6412037037037034E-2</v>
      </c>
      <c r="J3768" s="54">
        <f t="shared" si="1484"/>
        <v>2.344625694593499E-3</v>
      </c>
      <c r="K3768" s="50" t="s">
        <v>1342</v>
      </c>
      <c r="L3768" s="50" t="s">
        <v>2277</v>
      </c>
      <c r="M3768" s="55">
        <f t="shared" si="1485"/>
        <v>17.771137952956149</v>
      </c>
      <c r="N3768" s="50">
        <v>0</v>
      </c>
      <c r="O3768" s="50" t="s">
        <v>253</v>
      </c>
      <c r="P3768" s="389">
        <v>159</v>
      </c>
      <c r="R3768" s="50" t="s">
        <v>2302</v>
      </c>
      <c r="S3768" s="151">
        <f t="shared" si="1486"/>
        <v>0.26259807779447186</v>
      </c>
      <c r="T3768" s="151">
        <f t="shared" si="1487"/>
        <v>0.13129903889723593</v>
      </c>
      <c r="V3768" s="393">
        <f t="shared" si="1488"/>
        <v>0</v>
      </c>
      <c r="W3768" s="393">
        <f t="shared" si="1489"/>
        <v>0</v>
      </c>
      <c r="X3768" s="53">
        <f t="shared" si="1490"/>
        <v>6.142919319834967E-2</v>
      </c>
      <c r="Y3768" s="53">
        <f t="shared" si="1491"/>
        <v>9.781837319834967E-2</v>
      </c>
      <c r="Z3768" s="53">
        <f t="shared" si="1492"/>
        <v>3.0714596599174835E-2</v>
      </c>
      <c r="AA3768" s="53">
        <f t="shared" si="1493"/>
        <v>4.8909186599174835E-2</v>
      </c>
      <c r="AB3768" s="50">
        <f t="shared" si="1494"/>
        <v>321</v>
      </c>
      <c r="AC3768" s="50">
        <f t="shared" si="1495"/>
        <v>2019</v>
      </c>
      <c r="AD3768" s="50">
        <f t="shared" si="1496"/>
        <v>1</v>
      </c>
      <c r="AE3768" s="56">
        <f t="shared" si="1497"/>
        <v>201901</v>
      </c>
      <c r="AF3768" s="56">
        <f t="shared" si="1498"/>
        <v>3</v>
      </c>
      <c r="AG3768" s="58">
        <f t="shared" si="1499"/>
        <v>0</v>
      </c>
      <c r="AH3768" s="56">
        <f t="shared" si="1500"/>
        <v>17</v>
      </c>
      <c r="AI3768" s="53">
        <f t="shared" si="1501"/>
        <v>7.9623783198349674E-2</v>
      </c>
      <c r="AJ3768" s="56">
        <f t="shared" si="1502"/>
        <v>15.53</v>
      </c>
    </row>
    <row r="3769" spans="1:36" ht="15.75" customHeight="1" x14ac:dyDescent="0.25">
      <c r="A3769" s="50">
        <v>3695</v>
      </c>
      <c r="B3769" s="51">
        <v>43486</v>
      </c>
      <c r="C3769" s="75">
        <f t="shared" si="1482"/>
        <v>43486</v>
      </c>
      <c r="D3769" s="50" t="s">
        <v>1223</v>
      </c>
      <c r="E3769" s="50">
        <v>3.79</v>
      </c>
      <c r="F3769" s="50">
        <v>0</v>
      </c>
      <c r="G3769" s="50">
        <v>49</v>
      </c>
      <c r="H3769" s="50">
        <v>38</v>
      </c>
      <c r="I3769" s="53">
        <f t="shared" si="1483"/>
        <v>3.4467592592592591E-2</v>
      </c>
      <c r="J3769" s="54">
        <f t="shared" si="1484"/>
        <v>9.0943516075442186E-3</v>
      </c>
      <c r="K3769" s="50" t="s">
        <v>2287</v>
      </c>
      <c r="L3769" s="50" t="s">
        <v>17</v>
      </c>
      <c r="M3769" s="55">
        <f t="shared" si="1485"/>
        <v>4.5815983881799909</v>
      </c>
      <c r="N3769" s="50">
        <v>129</v>
      </c>
      <c r="O3769" s="50" t="s">
        <v>253</v>
      </c>
      <c r="R3769" s="50" t="s">
        <v>2303</v>
      </c>
      <c r="S3769" s="151">
        <f t="shared" si="1486"/>
        <v>0.23827201211765853</v>
      </c>
      <c r="T3769" s="151">
        <f t="shared" si="1487"/>
        <v>0.11913600605882926</v>
      </c>
      <c r="V3769" s="393">
        <f t="shared" si="1488"/>
        <v>0</v>
      </c>
      <c r="W3769" s="393">
        <f t="shared" si="1489"/>
        <v>0</v>
      </c>
      <c r="X3769" s="53">
        <f t="shared" si="1490"/>
        <v>0.23827201211765853</v>
      </c>
      <c r="Y3769" s="53">
        <f t="shared" si="1491"/>
        <v>0.27466119211765855</v>
      </c>
      <c r="Z3769" s="53">
        <f t="shared" si="1492"/>
        <v>0.11913600605882926</v>
      </c>
      <c r="AA3769" s="53">
        <f t="shared" si="1493"/>
        <v>0.13733059605882927</v>
      </c>
      <c r="AB3769" s="50">
        <f t="shared" si="1494"/>
        <v>3244</v>
      </c>
      <c r="AC3769" s="50">
        <f t="shared" si="1495"/>
        <v>2019</v>
      </c>
      <c r="AD3769" s="50">
        <f t="shared" si="1496"/>
        <v>1</v>
      </c>
      <c r="AE3769" s="56">
        <f t="shared" si="1497"/>
        <v>201901</v>
      </c>
      <c r="AF3769" s="56">
        <f t="shared" si="1498"/>
        <v>4</v>
      </c>
      <c r="AG3769" s="58">
        <f t="shared" si="1499"/>
        <v>3</v>
      </c>
      <c r="AH3769" s="56">
        <f t="shared" si="1500"/>
        <v>21</v>
      </c>
      <c r="AI3769" s="53">
        <f t="shared" si="1501"/>
        <v>0.25646660211765854</v>
      </c>
      <c r="AJ3769" s="56">
        <f t="shared" si="1502"/>
        <v>16.183299999999999</v>
      </c>
    </row>
    <row r="3770" spans="1:36" ht="15.75" customHeight="1" x14ac:dyDescent="0.25">
      <c r="A3770" s="50">
        <v>3696</v>
      </c>
      <c r="B3770" s="51">
        <v>43488</v>
      </c>
      <c r="C3770" s="75">
        <f t="shared" si="1482"/>
        <v>43488</v>
      </c>
      <c r="D3770" s="50" t="s">
        <v>1223</v>
      </c>
      <c r="E3770" s="50">
        <v>2.75</v>
      </c>
      <c r="F3770" s="50">
        <v>0</v>
      </c>
      <c r="G3770" s="50">
        <v>30</v>
      </c>
      <c r="H3770" s="50">
        <v>5</v>
      </c>
      <c r="I3770" s="53">
        <f t="shared" si="1483"/>
        <v>2.0891203703703703E-2</v>
      </c>
      <c r="J3770" s="54">
        <f t="shared" si="1484"/>
        <v>7.5968013468013466E-3</v>
      </c>
      <c r="K3770" s="50" t="s">
        <v>770</v>
      </c>
      <c r="L3770" s="50" t="s">
        <v>1048</v>
      </c>
      <c r="M3770" s="55">
        <f t="shared" si="1485"/>
        <v>5.4847645429362926</v>
      </c>
      <c r="N3770" s="50">
        <v>0</v>
      </c>
      <c r="O3770" s="50" t="s">
        <v>253</v>
      </c>
      <c r="S3770" s="151">
        <f t="shared" si="1486"/>
        <v>0.19903619528619526</v>
      </c>
      <c r="T3770" s="151">
        <f t="shared" si="1487"/>
        <v>9.9518097643097631E-2</v>
      </c>
      <c r="V3770" s="393">
        <f t="shared" si="1488"/>
        <v>0</v>
      </c>
      <c r="W3770" s="393">
        <f t="shared" si="1489"/>
        <v>0</v>
      </c>
      <c r="X3770" s="53">
        <f t="shared" si="1490"/>
        <v>0.19903619528619526</v>
      </c>
      <c r="Y3770" s="53">
        <f t="shared" si="1491"/>
        <v>0.23542537528619528</v>
      </c>
      <c r="Z3770" s="53">
        <f t="shared" si="1492"/>
        <v>9.9518097643097631E-2</v>
      </c>
      <c r="AA3770" s="53">
        <f t="shared" si="1493"/>
        <v>0.11771268764309764</v>
      </c>
      <c r="AB3770" s="50">
        <f t="shared" si="1494"/>
        <v>2472</v>
      </c>
      <c r="AC3770" s="50">
        <f t="shared" si="1495"/>
        <v>2019</v>
      </c>
      <c r="AD3770" s="50">
        <f t="shared" si="1496"/>
        <v>1</v>
      </c>
      <c r="AE3770" s="56">
        <f t="shared" si="1497"/>
        <v>201901</v>
      </c>
      <c r="AF3770" s="56">
        <f t="shared" si="1498"/>
        <v>4</v>
      </c>
      <c r="AG3770" s="58">
        <f t="shared" si="1499"/>
        <v>1</v>
      </c>
      <c r="AH3770" s="56">
        <f t="shared" si="1500"/>
        <v>23</v>
      </c>
      <c r="AI3770" s="53">
        <f t="shared" si="1501"/>
        <v>0.21723078528619527</v>
      </c>
      <c r="AJ3770" s="56">
        <f t="shared" si="1502"/>
        <v>11.7425</v>
      </c>
    </row>
    <row r="3771" spans="1:36" x14ac:dyDescent="0.25">
      <c r="A3771" s="50">
        <v>3697</v>
      </c>
      <c r="B3771" s="51">
        <v>43489</v>
      </c>
      <c r="C3771" s="75">
        <f t="shared" si="1482"/>
        <v>43489</v>
      </c>
      <c r="D3771" s="50" t="s">
        <v>1223</v>
      </c>
      <c r="E3771" s="50">
        <v>4</v>
      </c>
      <c r="F3771" s="50">
        <v>0</v>
      </c>
      <c r="G3771" s="50">
        <v>47</v>
      </c>
      <c r="H3771" s="50">
        <v>37</v>
      </c>
      <c r="I3771" s="53">
        <f t="shared" si="1483"/>
        <v>3.3067129629629634E-2</v>
      </c>
      <c r="J3771" s="54">
        <f t="shared" si="1484"/>
        <v>8.2667824074074085E-3</v>
      </c>
      <c r="K3771" s="50" t="s">
        <v>770</v>
      </c>
      <c r="L3771" s="50" t="s">
        <v>2300</v>
      </c>
      <c r="M3771" s="55">
        <f t="shared" si="1485"/>
        <v>5.0402520126006332</v>
      </c>
      <c r="N3771" s="50">
        <v>152</v>
      </c>
      <c r="O3771" s="50" t="s">
        <v>253</v>
      </c>
      <c r="R3771" s="50" t="s">
        <v>2304</v>
      </c>
      <c r="S3771" s="151">
        <f t="shared" si="1486"/>
        <v>0.2165896990740741</v>
      </c>
      <c r="T3771" s="151">
        <f t="shared" si="1487"/>
        <v>0.10829484953703705</v>
      </c>
      <c r="V3771" s="393">
        <f t="shared" si="1488"/>
        <v>0</v>
      </c>
      <c r="W3771" s="393">
        <f t="shared" si="1489"/>
        <v>0</v>
      </c>
      <c r="X3771" s="53">
        <f t="shared" si="1490"/>
        <v>0.2165896990740741</v>
      </c>
      <c r="Y3771" s="53">
        <f t="shared" si="1491"/>
        <v>0.25297887907407413</v>
      </c>
      <c r="Z3771" s="53">
        <f t="shared" si="1492"/>
        <v>0.10829484953703705</v>
      </c>
      <c r="AA3771" s="53">
        <f t="shared" si="1493"/>
        <v>0.12648943953703706</v>
      </c>
      <c r="AB3771" s="50">
        <f t="shared" si="1494"/>
        <v>2969</v>
      </c>
      <c r="AC3771" s="50">
        <f t="shared" si="1495"/>
        <v>2019</v>
      </c>
      <c r="AD3771" s="50">
        <f t="shared" si="1496"/>
        <v>1</v>
      </c>
      <c r="AE3771" s="56">
        <f t="shared" si="1497"/>
        <v>201901</v>
      </c>
      <c r="AF3771" s="56">
        <f t="shared" si="1498"/>
        <v>4</v>
      </c>
      <c r="AG3771" s="58">
        <f t="shared" si="1499"/>
        <v>0</v>
      </c>
      <c r="AH3771" s="56">
        <f t="shared" si="1500"/>
        <v>24</v>
      </c>
      <c r="AI3771" s="53">
        <f t="shared" si="1501"/>
        <v>0.23478428907407412</v>
      </c>
      <c r="AJ3771" s="56">
        <f t="shared" si="1502"/>
        <v>17.079999999999998</v>
      </c>
    </row>
    <row r="3772" spans="1:36" x14ac:dyDescent="0.25">
      <c r="A3772" s="50">
        <v>3698</v>
      </c>
      <c r="B3772" s="51">
        <v>43490</v>
      </c>
      <c r="C3772" s="75">
        <f t="shared" si="1482"/>
        <v>43490</v>
      </c>
      <c r="D3772" s="50" t="s">
        <v>1223</v>
      </c>
      <c r="E3772" s="50">
        <v>7.25</v>
      </c>
      <c r="F3772" s="50">
        <v>1</v>
      </c>
      <c r="G3772" s="50">
        <v>24</v>
      </c>
      <c r="H3772" s="50">
        <v>25</v>
      </c>
      <c r="I3772" s="53">
        <f t="shared" si="1483"/>
        <v>5.8622685185185187E-2</v>
      </c>
      <c r="J3772" s="54">
        <f t="shared" si="1484"/>
        <v>8.0858876117496804E-3</v>
      </c>
      <c r="K3772" s="50" t="s">
        <v>2287</v>
      </c>
      <c r="L3772" s="50" t="s">
        <v>2305</v>
      </c>
      <c r="M3772" s="55">
        <f t="shared" si="1485"/>
        <v>5.1530108588351471</v>
      </c>
      <c r="N3772" s="50">
        <v>156</v>
      </c>
      <c r="O3772" s="50" t="s">
        <v>1968</v>
      </c>
      <c r="Q3772" s="374">
        <v>810</v>
      </c>
      <c r="R3772" s="50" t="s">
        <v>2306</v>
      </c>
      <c r="S3772" s="151">
        <f t="shared" si="1486"/>
        <v>0.21185025542784161</v>
      </c>
      <c r="T3772" s="151">
        <f t="shared" si="1487"/>
        <v>0.10592512771392081</v>
      </c>
      <c r="V3772" s="393">
        <f t="shared" si="1488"/>
        <v>0</v>
      </c>
      <c r="W3772" s="393">
        <f t="shared" si="1489"/>
        <v>0</v>
      </c>
      <c r="X3772" s="53">
        <f t="shared" si="1490"/>
        <v>0.21185025542784161</v>
      </c>
      <c r="Y3772" s="53">
        <f t="shared" si="1491"/>
        <v>0.24823943542784163</v>
      </c>
      <c r="Z3772" s="53">
        <f t="shared" si="1492"/>
        <v>0.10592512771392081</v>
      </c>
      <c r="AA3772" s="53">
        <f t="shared" si="1493"/>
        <v>0.12411971771392082</v>
      </c>
      <c r="AB3772" s="50">
        <f t="shared" si="1494"/>
        <v>2860</v>
      </c>
      <c r="AC3772" s="50">
        <f t="shared" si="1495"/>
        <v>2019</v>
      </c>
      <c r="AD3772" s="50">
        <f t="shared" si="1496"/>
        <v>1</v>
      </c>
      <c r="AE3772" s="56">
        <f t="shared" si="1497"/>
        <v>201901</v>
      </c>
      <c r="AF3772" s="56">
        <f t="shared" si="1498"/>
        <v>4</v>
      </c>
      <c r="AG3772" s="58">
        <f t="shared" si="1499"/>
        <v>0</v>
      </c>
      <c r="AH3772" s="56">
        <f t="shared" si="1500"/>
        <v>25</v>
      </c>
      <c r="AI3772" s="53">
        <f t="shared" si="1501"/>
        <v>0.23004484542784162</v>
      </c>
      <c r="AJ3772" s="56">
        <f t="shared" si="1502"/>
        <v>30.957499999999996</v>
      </c>
    </row>
    <row r="3773" spans="1:36" ht="15.75" customHeight="1" x14ac:dyDescent="0.25">
      <c r="A3773" s="50">
        <v>3699</v>
      </c>
      <c r="B3773" s="51">
        <v>43490</v>
      </c>
      <c r="C3773" s="75">
        <f t="shared" si="1482"/>
        <v>43490</v>
      </c>
      <c r="D3773" s="50" t="s">
        <v>1223</v>
      </c>
      <c r="E3773" s="50">
        <v>3.25</v>
      </c>
      <c r="F3773" s="50">
        <v>0</v>
      </c>
      <c r="G3773" s="50">
        <v>40</v>
      </c>
      <c r="H3773" s="50">
        <v>18</v>
      </c>
      <c r="I3773" s="53">
        <f t="shared" si="1483"/>
        <v>2.7986111111111111E-2</v>
      </c>
      <c r="J3773" s="54">
        <f t="shared" si="1484"/>
        <v>8.611111111111111E-3</v>
      </c>
      <c r="K3773" s="50" t="s">
        <v>2287</v>
      </c>
      <c r="L3773" s="50" t="s">
        <v>17</v>
      </c>
      <c r="M3773" s="55">
        <f t="shared" si="1485"/>
        <v>4.8387096774193585</v>
      </c>
      <c r="N3773" s="50">
        <v>142</v>
      </c>
      <c r="O3773" s="50" t="s">
        <v>253</v>
      </c>
      <c r="R3773" s="50" t="s">
        <v>2307</v>
      </c>
      <c r="S3773" s="151">
        <f t="shared" si="1486"/>
        <v>0.2256111111111111</v>
      </c>
      <c r="T3773" s="151">
        <f t="shared" si="1487"/>
        <v>0.11280555555555555</v>
      </c>
      <c r="V3773" s="393">
        <f t="shared" si="1488"/>
        <v>0</v>
      </c>
      <c r="W3773" s="393">
        <f t="shared" si="1489"/>
        <v>0</v>
      </c>
      <c r="X3773" s="53">
        <f t="shared" si="1490"/>
        <v>0.2256111111111111</v>
      </c>
      <c r="Y3773" s="53">
        <f t="shared" si="1491"/>
        <v>0.26200029111111112</v>
      </c>
      <c r="Z3773" s="53">
        <f t="shared" si="1492"/>
        <v>0.11280555555555555</v>
      </c>
      <c r="AA3773" s="53">
        <f t="shared" si="1493"/>
        <v>0.13100014555555556</v>
      </c>
      <c r="AB3773" s="50">
        <f t="shared" si="1494"/>
        <v>3123</v>
      </c>
      <c r="AC3773" s="50">
        <f t="shared" si="1495"/>
        <v>2019</v>
      </c>
      <c r="AD3773" s="50">
        <f t="shared" si="1496"/>
        <v>1</v>
      </c>
      <c r="AE3773" s="56">
        <f t="shared" si="1497"/>
        <v>201901</v>
      </c>
      <c r="AF3773" s="56">
        <f t="shared" si="1498"/>
        <v>4</v>
      </c>
      <c r="AG3773" s="58">
        <f t="shared" si="1499"/>
        <v>0</v>
      </c>
      <c r="AH3773" s="56">
        <f t="shared" si="1500"/>
        <v>25</v>
      </c>
      <c r="AI3773" s="53">
        <f t="shared" si="1501"/>
        <v>0.24380570111111111</v>
      </c>
      <c r="AJ3773" s="56">
        <f t="shared" si="1502"/>
        <v>13.877499999999998</v>
      </c>
    </row>
    <row r="3774" spans="1:36" x14ac:dyDescent="0.25">
      <c r="A3774" s="50">
        <v>3700</v>
      </c>
      <c r="B3774" s="51">
        <v>43492</v>
      </c>
      <c r="C3774" s="75">
        <f t="shared" ref="C3774:C3797" si="1503">B3774</f>
        <v>43492</v>
      </c>
      <c r="D3774" s="50" t="s">
        <v>1223</v>
      </c>
      <c r="E3774" s="50">
        <v>4.4000000000000004</v>
      </c>
      <c r="F3774" s="50">
        <v>0</v>
      </c>
      <c r="G3774" s="50">
        <v>55</v>
      </c>
      <c r="H3774" s="50">
        <v>22</v>
      </c>
      <c r="I3774" s="53">
        <f t="shared" ref="I3774:I3797" si="1504">IF(E3774&gt;0,TIME(F3774,G3774,H3774),"")</f>
        <v>3.8449074074074073E-2</v>
      </c>
      <c r="J3774" s="54">
        <f t="shared" ref="J3774:J3797" si="1505">IF(E3774&gt;0,TIME(F3774,G3774,H3774)/E3774,"")</f>
        <v>8.7384259259259255E-3</v>
      </c>
      <c r="K3774" s="50" t="s">
        <v>2287</v>
      </c>
      <c r="L3774" s="50" t="s">
        <v>17</v>
      </c>
      <c r="M3774" s="55">
        <f t="shared" ref="M3774:M3797" si="1506">IF(D3774&gt;0,0.0416666666666667/J3774,"")</f>
        <v>4.7682119205298052</v>
      </c>
      <c r="N3774" s="50">
        <v>0</v>
      </c>
      <c r="O3774" s="50" t="s">
        <v>253</v>
      </c>
      <c r="R3774" s="50" t="s">
        <v>2308</v>
      </c>
      <c r="S3774" s="151">
        <f t="shared" ref="S3774:S3797" si="1507">IF("1-Swim"=D3774,J3774*2.4,IF("2-Bike"=D3774,J3774*112,IF("3-Run"=D3774,J3774*26.2,0)))</f>
        <v>0.22894675925925925</v>
      </c>
      <c r="T3774" s="151">
        <f t="shared" ref="T3774:T3797" si="1508">S3774/2</f>
        <v>0.11447337962962963</v>
      </c>
      <c r="V3774" s="393">
        <f t="shared" ref="V3774:V3797" si="1509">U3774*0.000568182</f>
        <v>0</v>
      </c>
      <c r="W3774" s="393">
        <f t="shared" ref="W3774:W3797" si="1510">U3774*0.0006213713910761</f>
        <v>0</v>
      </c>
      <c r="X3774" s="53">
        <f t="shared" ref="X3774:X3797" si="1511">J3774*26.2</f>
        <v>0.22894675925925925</v>
      </c>
      <c r="Y3774" s="53">
        <f t="shared" ref="Y3774:Y3797" si="1512">(J3774+0.0013889)*26.2</f>
        <v>0.26533593925925925</v>
      </c>
      <c r="Z3774" s="53">
        <f t="shared" ref="Z3774:Z3797" si="1513">X3774/2</f>
        <v>0.11447337962962963</v>
      </c>
      <c r="AA3774" s="53">
        <f t="shared" ref="AA3774:AA3797" si="1514">Y3774/2</f>
        <v>0.13266796962962962</v>
      </c>
      <c r="AB3774" s="50">
        <f t="shared" ref="AB3774:AB3797" si="1515">RANK(J3774,J:J,1)</f>
        <v>3165</v>
      </c>
      <c r="AC3774" s="50">
        <f t="shared" ref="AC3774:AC3797" si="1516">YEAR(B3774)</f>
        <v>2019</v>
      </c>
      <c r="AD3774" s="50">
        <f t="shared" ref="AD3774:AD3797" si="1517">MONTH(B3774)</f>
        <v>1</v>
      </c>
      <c r="AE3774" s="56">
        <f t="shared" ref="AE3774:AE3797" si="1518">AC3774*100+AD3774</f>
        <v>201901</v>
      </c>
      <c r="AF3774" s="56">
        <f t="shared" ref="AF3774:AF3797" si="1519">WEEKNUM(B3774,1)</f>
        <v>5</v>
      </c>
      <c r="AG3774" s="58">
        <f t="shared" ref="AG3774:AG3797" si="1520">IF(ISBLANK(B3774)," ",MAX(B3774-B3773-1,0))</f>
        <v>1</v>
      </c>
      <c r="AH3774" s="56">
        <f t="shared" ref="AH3774:AH3797" si="1521">DAY(B3774)</f>
        <v>27</v>
      </c>
      <c r="AI3774" s="53">
        <f t="shared" ref="AI3774:AI3797" si="1522">Z3774+AA3774</f>
        <v>0.24714134925925924</v>
      </c>
      <c r="AJ3774" s="56">
        <f t="shared" ref="AJ3774:AJ3797" si="1523">IF("1-Swim"=D3774,E3774*46.7,IF("2-Bike"=D3774,E3774,IF("3-Run"=D3774,E3774*4.27,0)))</f>
        <v>18.788</v>
      </c>
    </row>
    <row r="3775" spans="1:36" ht="15.75" customHeight="1" x14ac:dyDescent="0.25">
      <c r="A3775" s="50">
        <v>3701</v>
      </c>
      <c r="B3775" s="51">
        <v>43494</v>
      </c>
      <c r="C3775" s="75">
        <f t="shared" si="1503"/>
        <v>43494</v>
      </c>
      <c r="D3775" s="50" t="s">
        <v>1223</v>
      </c>
      <c r="E3775" s="50">
        <v>4</v>
      </c>
      <c r="F3775" s="50">
        <v>0</v>
      </c>
      <c r="G3775" s="50">
        <v>38</v>
      </c>
      <c r="H3775" s="50">
        <v>16</v>
      </c>
      <c r="I3775" s="53">
        <f t="shared" si="1504"/>
        <v>2.6574074074074073E-2</v>
      </c>
      <c r="J3775" s="54">
        <f t="shared" si="1505"/>
        <v>6.6435185185185182E-3</v>
      </c>
      <c r="K3775" s="50" t="s">
        <v>2309</v>
      </c>
      <c r="L3775" s="50" t="s">
        <v>1048</v>
      </c>
      <c r="M3775" s="55">
        <f t="shared" si="1506"/>
        <v>6.2717770034843259</v>
      </c>
      <c r="N3775" s="50">
        <v>143</v>
      </c>
      <c r="O3775" s="50" t="s">
        <v>253</v>
      </c>
      <c r="R3775" s="50" t="s">
        <v>2310</v>
      </c>
      <c r="S3775" s="151">
        <f t="shared" si="1507"/>
        <v>0.17406018518518518</v>
      </c>
      <c r="T3775" s="151">
        <f t="shared" si="1508"/>
        <v>8.7030092592592589E-2</v>
      </c>
      <c r="V3775" s="393">
        <f t="shared" si="1509"/>
        <v>0</v>
      </c>
      <c r="W3775" s="393">
        <f t="shared" si="1510"/>
        <v>0</v>
      </c>
      <c r="X3775" s="53">
        <f t="shared" si="1511"/>
        <v>0.17406018518518518</v>
      </c>
      <c r="Y3775" s="53">
        <f t="shared" si="1512"/>
        <v>0.21044936518518514</v>
      </c>
      <c r="Z3775" s="53">
        <f t="shared" si="1513"/>
        <v>8.7030092592592589E-2</v>
      </c>
      <c r="AA3775" s="53">
        <f t="shared" si="1514"/>
        <v>0.10522468259259257</v>
      </c>
      <c r="AB3775" s="50">
        <f t="shared" si="1515"/>
        <v>1344</v>
      </c>
      <c r="AC3775" s="50">
        <f t="shared" si="1516"/>
        <v>2019</v>
      </c>
      <c r="AD3775" s="50">
        <f t="shared" si="1517"/>
        <v>1</v>
      </c>
      <c r="AE3775" s="56">
        <f t="shared" si="1518"/>
        <v>201901</v>
      </c>
      <c r="AF3775" s="56">
        <f t="shared" si="1519"/>
        <v>5</v>
      </c>
      <c r="AG3775" s="58">
        <f t="shared" si="1520"/>
        <v>1</v>
      </c>
      <c r="AH3775" s="56">
        <f t="shared" si="1521"/>
        <v>29</v>
      </c>
      <c r="AI3775" s="53">
        <f t="shared" si="1522"/>
        <v>0.19225477518518516</v>
      </c>
      <c r="AJ3775" s="56">
        <f t="shared" si="1523"/>
        <v>17.079999999999998</v>
      </c>
    </row>
    <row r="3776" spans="1:36" ht="15.75" customHeight="1" x14ac:dyDescent="0.25">
      <c r="A3776" s="50">
        <v>3702</v>
      </c>
      <c r="B3776" s="51">
        <v>43495</v>
      </c>
      <c r="C3776" s="75">
        <f t="shared" si="1503"/>
        <v>43495</v>
      </c>
      <c r="D3776" s="50" t="s">
        <v>1223</v>
      </c>
      <c r="E3776" s="50">
        <v>6</v>
      </c>
      <c r="F3776" s="50">
        <v>1</v>
      </c>
      <c r="G3776" s="50">
        <v>1</v>
      </c>
      <c r="H3776" s="50">
        <v>24</v>
      </c>
      <c r="I3776" s="53">
        <f t="shared" si="1504"/>
        <v>4.2638888888888893E-2</v>
      </c>
      <c r="J3776" s="54">
        <f t="shared" si="1505"/>
        <v>7.1064814814814819E-3</v>
      </c>
      <c r="K3776" s="50" t="s">
        <v>2309</v>
      </c>
      <c r="L3776" s="50" t="s">
        <v>1048</v>
      </c>
      <c r="M3776" s="55">
        <f t="shared" si="1506"/>
        <v>5.8631921824104278</v>
      </c>
      <c r="N3776" s="50">
        <v>140</v>
      </c>
      <c r="O3776" s="50" t="s">
        <v>253</v>
      </c>
      <c r="R3776" s="50" t="s">
        <v>2310</v>
      </c>
      <c r="S3776" s="151">
        <f t="shared" si="1507"/>
        <v>0.18618981481481481</v>
      </c>
      <c r="T3776" s="151">
        <f t="shared" si="1508"/>
        <v>9.3094907407407404E-2</v>
      </c>
      <c r="V3776" s="393">
        <f t="shared" si="1509"/>
        <v>0</v>
      </c>
      <c r="W3776" s="393">
        <f t="shared" si="1510"/>
        <v>0</v>
      </c>
      <c r="X3776" s="53">
        <f t="shared" si="1511"/>
        <v>0.18618981481481481</v>
      </c>
      <c r="Y3776" s="53">
        <f t="shared" si="1512"/>
        <v>0.2225789948148148</v>
      </c>
      <c r="Z3776" s="53">
        <f t="shared" si="1513"/>
        <v>9.3094907407407404E-2</v>
      </c>
      <c r="AA3776" s="53">
        <f t="shared" si="1514"/>
        <v>0.1112894974074074</v>
      </c>
      <c r="AB3776" s="50">
        <f t="shared" si="1515"/>
        <v>1923</v>
      </c>
      <c r="AC3776" s="50">
        <f t="shared" si="1516"/>
        <v>2019</v>
      </c>
      <c r="AD3776" s="50">
        <f t="shared" si="1517"/>
        <v>1</v>
      </c>
      <c r="AE3776" s="56">
        <f t="shared" si="1518"/>
        <v>201901</v>
      </c>
      <c r="AF3776" s="56">
        <f t="shared" si="1519"/>
        <v>5</v>
      </c>
      <c r="AG3776" s="58">
        <f t="shared" si="1520"/>
        <v>0</v>
      </c>
      <c r="AH3776" s="56">
        <f t="shared" si="1521"/>
        <v>30</v>
      </c>
      <c r="AI3776" s="53">
        <f t="shared" si="1522"/>
        <v>0.20438440481481479</v>
      </c>
      <c r="AJ3776" s="56">
        <f t="shared" si="1523"/>
        <v>25.619999999999997</v>
      </c>
    </row>
    <row r="3777" spans="1:36" x14ac:dyDescent="0.25">
      <c r="A3777" s="50">
        <v>3703</v>
      </c>
      <c r="B3777" s="51">
        <v>43497</v>
      </c>
      <c r="C3777" s="75">
        <f t="shared" si="1503"/>
        <v>43497</v>
      </c>
      <c r="D3777" s="50" t="s">
        <v>1223</v>
      </c>
      <c r="E3777" s="50">
        <v>6.33</v>
      </c>
      <c r="F3777" s="50">
        <v>1</v>
      </c>
      <c r="G3777" s="50">
        <v>10</v>
      </c>
      <c r="H3777" s="50">
        <v>44</v>
      </c>
      <c r="I3777" s="53">
        <f t="shared" si="1504"/>
        <v>4.912037037037037E-2</v>
      </c>
      <c r="J3777" s="54">
        <f t="shared" si="1505"/>
        <v>7.7599321280205956E-3</v>
      </c>
      <c r="K3777" s="50" t="s">
        <v>2287</v>
      </c>
      <c r="L3777" s="50" t="s">
        <v>17</v>
      </c>
      <c r="M3777" s="55">
        <f t="shared" si="1506"/>
        <v>5.3694627709707863</v>
      </c>
      <c r="N3777" s="50">
        <v>150</v>
      </c>
      <c r="O3777" s="50" t="s">
        <v>253</v>
      </c>
      <c r="S3777" s="151">
        <f t="shared" si="1507"/>
        <v>0.2033102217541396</v>
      </c>
      <c r="T3777" s="151">
        <f t="shared" si="1508"/>
        <v>0.1016551108770698</v>
      </c>
      <c r="V3777" s="393">
        <f t="shared" si="1509"/>
        <v>0</v>
      </c>
      <c r="W3777" s="393">
        <f t="shared" si="1510"/>
        <v>0</v>
      </c>
      <c r="X3777" s="53">
        <f t="shared" si="1511"/>
        <v>0.2033102217541396</v>
      </c>
      <c r="Y3777" s="53">
        <f t="shared" si="1512"/>
        <v>0.23969940175413959</v>
      </c>
      <c r="Z3777" s="53">
        <f t="shared" si="1513"/>
        <v>0.1016551108770698</v>
      </c>
      <c r="AA3777" s="53">
        <f t="shared" si="1514"/>
        <v>0.1198497008770698</v>
      </c>
      <c r="AB3777" s="50">
        <f t="shared" si="1515"/>
        <v>2624</v>
      </c>
      <c r="AC3777" s="50">
        <f t="shared" si="1516"/>
        <v>2019</v>
      </c>
      <c r="AD3777" s="50">
        <f t="shared" si="1517"/>
        <v>2</v>
      </c>
      <c r="AE3777" s="56">
        <f t="shared" si="1518"/>
        <v>201902</v>
      </c>
      <c r="AF3777" s="56">
        <f t="shared" si="1519"/>
        <v>5</v>
      </c>
      <c r="AG3777" s="58">
        <f t="shared" si="1520"/>
        <v>1</v>
      </c>
      <c r="AH3777" s="56">
        <f t="shared" si="1521"/>
        <v>1</v>
      </c>
      <c r="AI3777" s="53">
        <f t="shared" si="1522"/>
        <v>0.22150481175413961</v>
      </c>
      <c r="AJ3777" s="56">
        <f t="shared" si="1523"/>
        <v>27.029099999999996</v>
      </c>
    </row>
    <row r="3778" spans="1:36" x14ac:dyDescent="0.25">
      <c r="A3778" s="50">
        <v>3704</v>
      </c>
      <c r="B3778" s="51">
        <v>43499</v>
      </c>
      <c r="C3778" s="75">
        <f t="shared" si="1503"/>
        <v>43499</v>
      </c>
      <c r="D3778" s="50" t="s">
        <v>1223</v>
      </c>
      <c r="E3778" s="50">
        <v>6.9</v>
      </c>
      <c r="F3778" s="50">
        <v>1</v>
      </c>
      <c r="G3778" s="50">
        <v>20</v>
      </c>
      <c r="H3778" s="50">
        <v>48</v>
      </c>
      <c r="I3778" s="53">
        <f t="shared" si="1504"/>
        <v>5.6111111111111112E-2</v>
      </c>
      <c r="J3778" s="54">
        <f t="shared" si="1505"/>
        <v>8.1320450885668267E-3</v>
      </c>
      <c r="K3778" s="50" t="s">
        <v>2287</v>
      </c>
      <c r="L3778" s="50" t="s">
        <v>17</v>
      </c>
      <c r="M3778" s="55">
        <f t="shared" si="1506"/>
        <v>5.1237623762376288</v>
      </c>
      <c r="N3778" s="50">
        <v>142</v>
      </c>
      <c r="O3778" s="50" t="s">
        <v>253</v>
      </c>
      <c r="S3778" s="151">
        <f t="shared" si="1507"/>
        <v>0.21305958132045086</v>
      </c>
      <c r="T3778" s="151">
        <f t="shared" si="1508"/>
        <v>0.10652979066022543</v>
      </c>
      <c r="V3778" s="393">
        <f t="shared" si="1509"/>
        <v>0</v>
      </c>
      <c r="W3778" s="393">
        <f t="shared" si="1510"/>
        <v>0</v>
      </c>
      <c r="X3778" s="53">
        <f t="shared" si="1511"/>
        <v>0.21305958132045086</v>
      </c>
      <c r="Y3778" s="53">
        <f t="shared" si="1512"/>
        <v>0.24944876132045085</v>
      </c>
      <c r="Z3778" s="53">
        <f t="shared" si="1513"/>
        <v>0.10652979066022543</v>
      </c>
      <c r="AA3778" s="53">
        <f t="shared" si="1514"/>
        <v>0.12472438066022543</v>
      </c>
      <c r="AB3778" s="50">
        <f t="shared" si="1515"/>
        <v>2890</v>
      </c>
      <c r="AC3778" s="50">
        <f t="shared" si="1516"/>
        <v>2019</v>
      </c>
      <c r="AD3778" s="50">
        <f t="shared" si="1517"/>
        <v>2</v>
      </c>
      <c r="AE3778" s="56">
        <f t="shared" si="1518"/>
        <v>201902</v>
      </c>
      <c r="AF3778" s="56">
        <f t="shared" si="1519"/>
        <v>6</v>
      </c>
      <c r="AG3778" s="58">
        <f t="shared" si="1520"/>
        <v>1</v>
      </c>
      <c r="AH3778" s="56">
        <f t="shared" si="1521"/>
        <v>3</v>
      </c>
      <c r="AI3778" s="53">
        <f t="shared" si="1522"/>
        <v>0.23125417132045084</v>
      </c>
      <c r="AJ3778" s="56">
        <f t="shared" si="1523"/>
        <v>29.462999999999997</v>
      </c>
    </row>
    <row r="3779" spans="1:36" ht="15.75" customHeight="1" x14ac:dyDescent="0.25">
      <c r="A3779" s="50">
        <v>3705</v>
      </c>
      <c r="B3779" s="51">
        <v>43500</v>
      </c>
      <c r="C3779" s="75">
        <f t="shared" si="1503"/>
        <v>43500</v>
      </c>
      <c r="D3779" s="50" t="s">
        <v>1225</v>
      </c>
      <c r="E3779" s="50">
        <v>0.7</v>
      </c>
      <c r="F3779" s="50">
        <v>0</v>
      </c>
      <c r="G3779" s="50">
        <v>20</v>
      </c>
      <c r="H3779" s="50">
        <v>44</v>
      </c>
      <c r="I3779" s="53">
        <f t="shared" si="1504"/>
        <v>1.4398148148148148E-2</v>
      </c>
      <c r="J3779" s="54">
        <f t="shared" si="1505"/>
        <v>2.056878306878307E-2</v>
      </c>
      <c r="K3779" s="50" t="s">
        <v>1136</v>
      </c>
      <c r="L3779" s="50" t="s">
        <v>2296</v>
      </c>
      <c r="M3779" s="55">
        <f t="shared" si="1506"/>
        <v>2.0257234726688118</v>
      </c>
      <c r="N3779" s="50">
        <v>0</v>
      </c>
      <c r="O3779" s="50" t="s">
        <v>253</v>
      </c>
      <c r="S3779" s="151">
        <f t="shared" si="1507"/>
        <v>4.9365079365079369E-2</v>
      </c>
      <c r="T3779" s="151">
        <f t="shared" si="1508"/>
        <v>2.4682539682539684E-2</v>
      </c>
      <c r="U3779" s="50">
        <v>1100</v>
      </c>
      <c r="V3779" s="393">
        <f t="shared" si="1509"/>
        <v>0.62500020000000001</v>
      </c>
      <c r="W3779" s="393">
        <f t="shared" si="1510"/>
        <v>0.68350853018371005</v>
      </c>
      <c r="X3779" s="53">
        <f t="shared" si="1511"/>
        <v>0.53890211640211638</v>
      </c>
      <c r="Y3779" s="53">
        <f t="shared" si="1512"/>
        <v>0.5752912964021164</v>
      </c>
      <c r="Z3779" s="53">
        <f t="shared" si="1513"/>
        <v>0.26945105820105819</v>
      </c>
      <c r="AA3779" s="53">
        <f t="shared" si="1514"/>
        <v>0.2876456482010582</v>
      </c>
      <c r="AB3779" s="50">
        <f t="shared" si="1515"/>
        <v>3629</v>
      </c>
      <c r="AC3779" s="50">
        <f t="shared" si="1516"/>
        <v>2019</v>
      </c>
      <c r="AD3779" s="50">
        <f t="shared" si="1517"/>
        <v>2</v>
      </c>
      <c r="AE3779" s="56">
        <f t="shared" si="1518"/>
        <v>201902</v>
      </c>
      <c r="AF3779" s="56">
        <f t="shared" si="1519"/>
        <v>6</v>
      </c>
      <c r="AG3779" s="58">
        <f t="shared" si="1520"/>
        <v>0</v>
      </c>
      <c r="AH3779" s="56">
        <f t="shared" si="1521"/>
        <v>4</v>
      </c>
      <c r="AI3779" s="53">
        <f t="shared" si="1522"/>
        <v>0.55709670640211639</v>
      </c>
      <c r="AJ3779" s="56">
        <f t="shared" si="1523"/>
        <v>32.69</v>
      </c>
    </row>
    <row r="3780" spans="1:36" x14ac:dyDescent="0.25">
      <c r="A3780" s="50">
        <v>3706</v>
      </c>
      <c r="B3780" s="51">
        <v>43501</v>
      </c>
      <c r="C3780" s="75">
        <f t="shared" si="1503"/>
        <v>43501</v>
      </c>
      <c r="D3780" s="50" t="s">
        <v>1223</v>
      </c>
      <c r="E3780" s="50">
        <v>5.6</v>
      </c>
      <c r="F3780" s="50">
        <v>0</v>
      </c>
      <c r="G3780" s="50">
        <v>59</v>
      </c>
      <c r="H3780" s="50">
        <v>45</v>
      </c>
      <c r="I3780" s="53">
        <f t="shared" si="1504"/>
        <v>4.1493055555555554E-2</v>
      </c>
      <c r="J3780" s="54">
        <f t="shared" si="1505"/>
        <v>7.4094742063492069E-3</v>
      </c>
      <c r="K3780" s="50" t="s">
        <v>2309</v>
      </c>
      <c r="L3780" s="50" t="s">
        <v>1290</v>
      </c>
      <c r="M3780" s="55">
        <f t="shared" si="1506"/>
        <v>5.6234309623431002</v>
      </c>
      <c r="N3780" s="50">
        <v>167</v>
      </c>
      <c r="O3780" s="50" t="s">
        <v>255</v>
      </c>
      <c r="Q3780" s="374">
        <v>236</v>
      </c>
      <c r="R3780" s="50" t="s">
        <v>2311</v>
      </c>
      <c r="S3780" s="151">
        <f t="shared" si="1507"/>
        <v>0.1941282242063492</v>
      </c>
      <c r="T3780" s="151">
        <f t="shared" si="1508"/>
        <v>9.7064112103174602E-2</v>
      </c>
      <c r="V3780" s="393">
        <f t="shared" si="1509"/>
        <v>0</v>
      </c>
      <c r="W3780" s="393">
        <f t="shared" si="1510"/>
        <v>0</v>
      </c>
      <c r="X3780" s="53">
        <f t="shared" si="1511"/>
        <v>0.1941282242063492</v>
      </c>
      <c r="Y3780" s="53">
        <f t="shared" si="1512"/>
        <v>0.2305174042063492</v>
      </c>
      <c r="Z3780" s="53">
        <f t="shared" si="1513"/>
        <v>9.7064112103174602E-2</v>
      </c>
      <c r="AA3780" s="53">
        <f t="shared" si="1514"/>
        <v>0.1152587021031746</v>
      </c>
      <c r="AB3780" s="50">
        <f t="shared" si="1515"/>
        <v>2276</v>
      </c>
      <c r="AC3780" s="50">
        <f t="shared" si="1516"/>
        <v>2019</v>
      </c>
      <c r="AD3780" s="50">
        <f t="shared" si="1517"/>
        <v>2</v>
      </c>
      <c r="AE3780" s="56">
        <f t="shared" si="1518"/>
        <v>201902</v>
      </c>
      <c r="AF3780" s="56">
        <f t="shared" si="1519"/>
        <v>6</v>
      </c>
      <c r="AG3780" s="58">
        <f t="shared" si="1520"/>
        <v>0</v>
      </c>
      <c r="AH3780" s="56">
        <f t="shared" si="1521"/>
        <v>5</v>
      </c>
      <c r="AI3780" s="53">
        <f t="shared" si="1522"/>
        <v>0.21232281420634919</v>
      </c>
      <c r="AJ3780" s="56">
        <f t="shared" si="1523"/>
        <v>23.911999999999995</v>
      </c>
    </row>
    <row r="3781" spans="1:36" ht="15.75" customHeight="1" x14ac:dyDescent="0.25">
      <c r="A3781" s="50">
        <v>3707</v>
      </c>
      <c r="B3781" s="51">
        <v>43502</v>
      </c>
      <c r="C3781" s="75">
        <f t="shared" si="1503"/>
        <v>43502</v>
      </c>
      <c r="D3781" s="50" t="s">
        <v>1223</v>
      </c>
      <c r="E3781" s="50">
        <v>4</v>
      </c>
      <c r="F3781" s="50">
        <v>0</v>
      </c>
      <c r="G3781" s="50">
        <v>42</v>
      </c>
      <c r="H3781" s="50">
        <v>55</v>
      </c>
      <c r="I3781" s="53">
        <f t="shared" si="1504"/>
        <v>2.9803240740740741E-2</v>
      </c>
      <c r="J3781" s="54">
        <f t="shared" si="1505"/>
        <v>7.4508101851851853E-3</v>
      </c>
      <c r="K3781" s="50" t="s">
        <v>2309</v>
      </c>
      <c r="L3781" s="50" t="s">
        <v>1713</v>
      </c>
      <c r="M3781" s="55">
        <f t="shared" si="1506"/>
        <v>5.5922330097087425</v>
      </c>
      <c r="N3781" s="50">
        <v>154</v>
      </c>
      <c r="O3781" s="50" t="s">
        <v>1968</v>
      </c>
      <c r="Q3781" s="374">
        <v>95</v>
      </c>
      <c r="R3781" s="50" t="s">
        <v>2312</v>
      </c>
      <c r="S3781" s="151">
        <f t="shared" si="1507"/>
        <v>0.19521122685185185</v>
      </c>
      <c r="T3781" s="151">
        <f t="shared" si="1508"/>
        <v>9.7605613425925927E-2</v>
      </c>
      <c r="V3781" s="393">
        <f t="shared" si="1509"/>
        <v>0</v>
      </c>
      <c r="W3781" s="393">
        <f t="shared" si="1510"/>
        <v>0</v>
      </c>
      <c r="X3781" s="53">
        <f t="shared" si="1511"/>
        <v>0.19521122685185185</v>
      </c>
      <c r="Y3781" s="53">
        <f t="shared" si="1512"/>
        <v>0.23160040685185185</v>
      </c>
      <c r="Z3781" s="53">
        <f t="shared" si="1513"/>
        <v>9.7605613425925927E-2</v>
      </c>
      <c r="AA3781" s="53">
        <f t="shared" si="1514"/>
        <v>0.11580020342592592</v>
      </c>
      <c r="AB3781" s="50">
        <f t="shared" si="1515"/>
        <v>2318</v>
      </c>
      <c r="AC3781" s="50">
        <f t="shared" si="1516"/>
        <v>2019</v>
      </c>
      <c r="AD3781" s="50">
        <f t="shared" si="1517"/>
        <v>2</v>
      </c>
      <c r="AE3781" s="56">
        <f t="shared" si="1518"/>
        <v>201902</v>
      </c>
      <c r="AF3781" s="56">
        <f t="shared" si="1519"/>
        <v>6</v>
      </c>
      <c r="AG3781" s="58">
        <f t="shared" si="1520"/>
        <v>0</v>
      </c>
      <c r="AH3781" s="56">
        <f t="shared" si="1521"/>
        <v>6</v>
      </c>
      <c r="AI3781" s="53">
        <f t="shared" si="1522"/>
        <v>0.21340581685185184</v>
      </c>
      <c r="AJ3781" s="56">
        <f t="shared" si="1523"/>
        <v>17.079999999999998</v>
      </c>
    </row>
    <row r="3782" spans="1:36" ht="15.75" customHeight="1" x14ac:dyDescent="0.25">
      <c r="A3782" s="50">
        <v>3708</v>
      </c>
      <c r="B3782" s="51">
        <v>43504</v>
      </c>
      <c r="C3782" s="75">
        <f t="shared" si="1503"/>
        <v>43504</v>
      </c>
      <c r="D3782" s="50" t="s">
        <v>1224</v>
      </c>
      <c r="E3782" s="50">
        <v>23.1</v>
      </c>
      <c r="F3782" s="50">
        <v>1</v>
      </c>
      <c r="G3782" s="50">
        <v>17</v>
      </c>
      <c r="H3782" s="50">
        <v>21</v>
      </c>
      <c r="I3782" s="53">
        <f t="shared" si="1504"/>
        <v>5.3715277777777772E-2</v>
      </c>
      <c r="J3782" s="54">
        <f t="shared" si="1505"/>
        <v>2.3253367003367E-3</v>
      </c>
      <c r="K3782" s="50" t="s">
        <v>1342</v>
      </c>
      <c r="L3782" s="50" t="s">
        <v>2313</v>
      </c>
      <c r="M3782" s="55">
        <f t="shared" si="1506"/>
        <v>17.918552036199113</v>
      </c>
      <c r="N3782" s="50">
        <v>153</v>
      </c>
      <c r="O3782" s="50" t="s">
        <v>253</v>
      </c>
      <c r="P3782" s="389">
        <v>201</v>
      </c>
      <c r="Q3782" s="374">
        <v>1427</v>
      </c>
      <c r="R3782" s="50" t="s">
        <v>2314</v>
      </c>
      <c r="S3782" s="151">
        <f t="shared" si="1507"/>
        <v>0.26043771043771041</v>
      </c>
      <c r="T3782" s="151">
        <f t="shared" si="1508"/>
        <v>0.13021885521885521</v>
      </c>
      <c r="V3782" s="393">
        <f t="shared" si="1509"/>
        <v>0</v>
      </c>
      <c r="W3782" s="393">
        <f t="shared" si="1510"/>
        <v>0</v>
      </c>
      <c r="X3782" s="53">
        <f t="shared" si="1511"/>
        <v>6.092382154882154E-2</v>
      </c>
      <c r="Y3782" s="53">
        <f t="shared" si="1512"/>
        <v>9.731300154882154E-2</v>
      </c>
      <c r="Z3782" s="53">
        <f t="shared" si="1513"/>
        <v>3.046191077441077E-2</v>
      </c>
      <c r="AA3782" s="53">
        <f t="shared" si="1514"/>
        <v>4.865650077441077E-2</v>
      </c>
      <c r="AB3782" s="50">
        <f t="shared" si="1515"/>
        <v>313</v>
      </c>
      <c r="AC3782" s="50">
        <f t="shared" si="1516"/>
        <v>2019</v>
      </c>
      <c r="AD3782" s="50">
        <f t="shared" si="1517"/>
        <v>2</v>
      </c>
      <c r="AE3782" s="56">
        <f t="shared" si="1518"/>
        <v>201902</v>
      </c>
      <c r="AF3782" s="56">
        <f t="shared" si="1519"/>
        <v>6</v>
      </c>
      <c r="AG3782" s="58">
        <f t="shared" si="1520"/>
        <v>1</v>
      </c>
      <c r="AH3782" s="56">
        <f t="shared" si="1521"/>
        <v>8</v>
      </c>
      <c r="AI3782" s="53">
        <f t="shared" si="1522"/>
        <v>7.9118411548821543E-2</v>
      </c>
      <c r="AJ3782" s="56">
        <f t="shared" si="1523"/>
        <v>23.1</v>
      </c>
    </row>
    <row r="3783" spans="1:36" x14ac:dyDescent="0.25">
      <c r="A3783" s="50">
        <v>3709</v>
      </c>
      <c r="B3783" s="51">
        <v>43505</v>
      </c>
      <c r="C3783" s="75">
        <f t="shared" si="1503"/>
        <v>43505</v>
      </c>
      <c r="D3783" s="50" t="s">
        <v>1223</v>
      </c>
      <c r="E3783" s="50">
        <v>12.75</v>
      </c>
      <c r="F3783" s="50">
        <v>2</v>
      </c>
      <c r="G3783" s="50">
        <v>35</v>
      </c>
      <c r="H3783" s="50">
        <v>7</v>
      </c>
      <c r="I3783" s="53">
        <f t="shared" si="1504"/>
        <v>0.1077199074074074</v>
      </c>
      <c r="J3783" s="54">
        <f t="shared" si="1505"/>
        <v>8.4486201888162669E-3</v>
      </c>
      <c r="K3783" s="50" t="s">
        <v>2287</v>
      </c>
      <c r="L3783" s="50" t="s">
        <v>2315</v>
      </c>
      <c r="M3783" s="55">
        <f t="shared" si="1506"/>
        <v>4.9317717846782037</v>
      </c>
      <c r="N3783" s="50">
        <v>156</v>
      </c>
      <c r="O3783" s="50" t="s">
        <v>319</v>
      </c>
      <c r="Q3783" s="374">
        <v>1181</v>
      </c>
      <c r="R3783" s="50" t="s">
        <v>2316</v>
      </c>
      <c r="S3783" s="151">
        <f t="shared" si="1507"/>
        <v>0.22135384894698618</v>
      </c>
      <c r="T3783" s="151">
        <f t="shared" si="1508"/>
        <v>0.11067692447349309</v>
      </c>
      <c r="V3783" s="393">
        <f t="shared" si="1509"/>
        <v>0</v>
      </c>
      <c r="W3783" s="393">
        <f t="shared" si="1510"/>
        <v>0</v>
      </c>
      <c r="X3783" s="53">
        <f t="shared" si="1511"/>
        <v>0.22135384894698618</v>
      </c>
      <c r="Y3783" s="53">
        <f t="shared" si="1512"/>
        <v>0.2577430289469862</v>
      </c>
      <c r="Z3783" s="53">
        <f t="shared" si="1513"/>
        <v>0.11067692447349309</v>
      </c>
      <c r="AA3783" s="53">
        <f t="shared" si="1514"/>
        <v>0.1288715144734931</v>
      </c>
      <c r="AB3783" s="50">
        <f t="shared" si="1515"/>
        <v>3073</v>
      </c>
      <c r="AC3783" s="50">
        <f t="shared" si="1516"/>
        <v>2019</v>
      </c>
      <c r="AD3783" s="50">
        <f t="shared" si="1517"/>
        <v>2</v>
      </c>
      <c r="AE3783" s="56">
        <f t="shared" si="1518"/>
        <v>201902</v>
      </c>
      <c r="AF3783" s="56">
        <f t="shared" si="1519"/>
        <v>6</v>
      </c>
      <c r="AG3783" s="58">
        <f t="shared" si="1520"/>
        <v>0</v>
      </c>
      <c r="AH3783" s="56">
        <f t="shared" si="1521"/>
        <v>9</v>
      </c>
      <c r="AI3783" s="53">
        <f t="shared" si="1522"/>
        <v>0.23954843894698619</v>
      </c>
      <c r="AJ3783" s="56">
        <f t="shared" si="1523"/>
        <v>54.442499999999995</v>
      </c>
    </row>
    <row r="3784" spans="1:36" x14ac:dyDescent="0.25">
      <c r="A3784" s="50">
        <v>3710</v>
      </c>
      <c r="B3784" s="51">
        <v>43506</v>
      </c>
      <c r="C3784" s="75">
        <f t="shared" si="1503"/>
        <v>43506</v>
      </c>
      <c r="D3784" s="50" t="s">
        <v>1224</v>
      </c>
      <c r="E3784" s="50">
        <v>13.6</v>
      </c>
      <c r="F3784" s="50">
        <v>0</v>
      </c>
      <c r="G3784" s="50">
        <v>50</v>
      </c>
      <c r="H3784" s="50">
        <v>49</v>
      </c>
      <c r="I3784" s="53">
        <f t="shared" si="1504"/>
        <v>3.5289351851851856E-2</v>
      </c>
      <c r="J3784" s="54">
        <f t="shared" si="1505"/>
        <v>2.5948052832244013E-3</v>
      </c>
      <c r="K3784" s="50" t="s">
        <v>1342</v>
      </c>
      <c r="L3784" s="50" t="s">
        <v>2057</v>
      </c>
      <c r="M3784" s="55">
        <f t="shared" si="1506"/>
        <v>16.057723843883249</v>
      </c>
      <c r="N3784" s="50">
        <v>118</v>
      </c>
      <c r="O3784" s="50" t="s">
        <v>253</v>
      </c>
      <c r="P3784" s="389">
        <v>143</v>
      </c>
      <c r="R3784" s="50" t="s">
        <v>2317</v>
      </c>
      <c r="S3784" s="151">
        <f t="shared" si="1507"/>
        <v>0.29061819172113296</v>
      </c>
      <c r="T3784" s="151">
        <f t="shared" si="1508"/>
        <v>0.14530909586056648</v>
      </c>
      <c r="V3784" s="393">
        <f t="shared" si="1509"/>
        <v>0</v>
      </c>
      <c r="W3784" s="393">
        <f t="shared" si="1510"/>
        <v>0</v>
      </c>
      <c r="X3784" s="53">
        <f t="shared" si="1511"/>
        <v>6.7983898420479319E-2</v>
      </c>
      <c r="Y3784" s="53">
        <f t="shared" si="1512"/>
        <v>0.10437307842047931</v>
      </c>
      <c r="Z3784" s="53">
        <f t="shared" si="1513"/>
        <v>3.3991949210239659E-2</v>
      </c>
      <c r="AA3784" s="53">
        <f t="shared" si="1514"/>
        <v>5.2186539210239656E-2</v>
      </c>
      <c r="AB3784" s="50">
        <f t="shared" si="1515"/>
        <v>468</v>
      </c>
      <c r="AC3784" s="50">
        <f t="shared" si="1516"/>
        <v>2019</v>
      </c>
      <c r="AD3784" s="50">
        <f t="shared" si="1517"/>
        <v>2</v>
      </c>
      <c r="AE3784" s="56">
        <f t="shared" si="1518"/>
        <v>201902</v>
      </c>
      <c r="AF3784" s="56">
        <f t="shared" si="1519"/>
        <v>7</v>
      </c>
      <c r="AG3784" s="58">
        <f t="shared" si="1520"/>
        <v>0</v>
      </c>
      <c r="AH3784" s="56">
        <f t="shared" si="1521"/>
        <v>10</v>
      </c>
      <c r="AI3784" s="53">
        <f t="shared" si="1522"/>
        <v>8.6178488420479316E-2</v>
      </c>
      <c r="AJ3784" s="56">
        <f t="shared" si="1523"/>
        <v>13.6</v>
      </c>
    </row>
    <row r="3785" spans="1:36" ht="15.75" customHeight="1" x14ac:dyDescent="0.25">
      <c r="A3785" s="50">
        <v>3711</v>
      </c>
      <c r="B3785" s="51">
        <v>43508</v>
      </c>
      <c r="C3785" s="75">
        <f t="shared" si="1503"/>
        <v>43508</v>
      </c>
      <c r="D3785" s="50" t="s">
        <v>1223</v>
      </c>
      <c r="E3785" s="50">
        <v>4.16</v>
      </c>
      <c r="F3785" s="50">
        <v>0</v>
      </c>
      <c r="G3785" s="50">
        <v>46</v>
      </c>
      <c r="H3785" s="50">
        <v>17</v>
      </c>
      <c r="I3785" s="53">
        <f t="shared" si="1504"/>
        <v>3.2141203703703707E-2</v>
      </c>
      <c r="J3785" s="54">
        <f t="shared" si="1505"/>
        <v>7.7262508903133903E-3</v>
      </c>
      <c r="K3785" s="50" t="s">
        <v>2287</v>
      </c>
      <c r="L3785" s="50" t="s">
        <v>17</v>
      </c>
      <c r="M3785" s="55">
        <f t="shared" si="1506"/>
        <v>5.3928700036010122</v>
      </c>
      <c r="N3785" s="50">
        <v>139</v>
      </c>
      <c r="O3785" s="50" t="s">
        <v>253</v>
      </c>
      <c r="R3785" s="50" t="s">
        <v>2318</v>
      </c>
      <c r="S3785" s="151">
        <f t="shared" si="1507"/>
        <v>0.20242777332621081</v>
      </c>
      <c r="T3785" s="151">
        <f t="shared" si="1508"/>
        <v>0.10121388666310541</v>
      </c>
      <c r="V3785" s="393">
        <f t="shared" si="1509"/>
        <v>0</v>
      </c>
      <c r="W3785" s="393">
        <f t="shared" si="1510"/>
        <v>0</v>
      </c>
      <c r="X3785" s="53">
        <f t="shared" si="1511"/>
        <v>0.20242777332621081</v>
      </c>
      <c r="Y3785" s="53">
        <f t="shared" si="1512"/>
        <v>0.23881695332621081</v>
      </c>
      <c r="Z3785" s="53">
        <f t="shared" si="1513"/>
        <v>0.10121388666310541</v>
      </c>
      <c r="AA3785" s="53">
        <f t="shared" si="1514"/>
        <v>0.1194084766631054</v>
      </c>
      <c r="AB3785" s="50">
        <f t="shared" si="1515"/>
        <v>2597</v>
      </c>
      <c r="AC3785" s="50">
        <f t="shared" si="1516"/>
        <v>2019</v>
      </c>
      <c r="AD3785" s="50">
        <f t="shared" si="1517"/>
        <v>2</v>
      </c>
      <c r="AE3785" s="56">
        <f t="shared" si="1518"/>
        <v>201902</v>
      </c>
      <c r="AF3785" s="56">
        <f t="shared" si="1519"/>
        <v>7</v>
      </c>
      <c r="AG3785" s="58">
        <f t="shared" si="1520"/>
        <v>1</v>
      </c>
      <c r="AH3785" s="56">
        <f t="shared" si="1521"/>
        <v>12</v>
      </c>
      <c r="AI3785" s="53">
        <f t="shared" si="1522"/>
        <v>0.22062236332621082</v>
      </c>
      <c r="AJ3785" s="56">
        <f t="shared" si="1523"/>
        <v>17.763199999999998</v>
      </c>
    </row>
    <row r="3786" spans="1:36" x14ac:dyDescent="0.25">
      <c r="A3786" s="50">
        <v>3712</v>
      </c>
      <c r="B3786" s="51">
        <v>43509</v>
      </c>
      <c r="C3786" s="75">
        <f t="shared" si="1503"/>
        <v>43509</v>
      </c>
      <c r="D3786" s="50" t="s">
        <v>1225</v>
      </c>
      <c r="E3786" s="50">
        <v>0.62</v>
      </c>
      <c r="F3786" s="50">
        <v>0</v>
      </c>
      <c r="G3786" s="50">
        <v>21</v>
      </c>
      <c r="H3786" s="50">
        <v>29</v>
      </c>
      <c r="I3786" s="53">
        <f t="shared" si="1504"/>
        <v>1.4918981481481483E-2</v>
      </c>
      <c r="J3786" s="54">
        <f t="shared" si="1505"/>
        <v>2.4062873357228197E-2</v>
      </c>
      <c r="K3786" s="50" t="s">
        <v>1136</v>
      </c>
      <c r="L3786" s="50" t="s">
        <v>2296</v>
      </c>
      <c r="M3786" s="55">
        <f t="shared" si="1506"/>
        <v>1.7315748642358431</v>
      </c>
      <c r="N3786" s="50">
        <v>0</v>
      </c>
      <c r="O3786" s="50" t="s">
        <v>253</v>
      </c>
      <c r="S3786" s="151">
        <f t="shared" si="1507"/>
        <v>5.7750896057347671E-2</v>
      </c>
      <c r="T3786" s="151">
        <f t="shared" si="1508"/>
        <v>2.8875448028673836E-2</v>
      </c>
      <c r="U3786" s="50">
        <v>1000</v>
      </c>
      <c r="V3786" s="393">
        <f t="shared" si="1509"/>
        <v>0.56818199999999996</v>
      </c>
      <c r="W3786" s="393">
        <f t="shared" si="1510"/>
        <v>0.62137139107609995</v>
      </c>
      <c r="X3786" s="53">
        <f t="shared" si="1511"/>
        <v>0.63044728195937871</v>
      </c>
      <c r="Y3786" s="53">
        <f t="shared" si="1512"/>
        <v>0.66683646195937873</v>
      </c>
      <c r="Z3786" s="53">
        <f t="shared" si="1513"/>
        <v>0.31522364097968936</v>
      </c>
      <c r="AA3786" s="53">
        <f t="shared" si="1514"/>
        <v>0.33341823097968937</v>
      </c>
      <c r="AB3786" s="50">
        <f t="shared" si="1515"/>
        <v>3774</v>
      </c>
      <c r="AC3786" s="50">
        <f t="shared" si="1516"/>
        <v>2019</v>
      </c>
      <c r="AD3786" s="50">
        <f t="shared" si="1517"/>
        <v>2</v>
      </c>
      <c r="AE3786" s="56">
        <f t="shared" si="1518"/>
        <v>201902</v>
      </c>
      <c r="AF3786" s="56">
        <f t="shared" si="1519"/>
        <v>7</v>
      </c>
      <c r="AG3786" s="58">
        <f t="shared" si="1520"/>
        <v>0</v>
      </c>
      <c r="AH3786" s="56">
        <f t="shared" si="1521"/>
        <v>13</v>
      </c>
      <c r="AI3786" s="53">
        <f t="shared" si="1522"/>
        <v>0.64864187195937872</v>
      </c>
      <c r="AJ3786" s="56">
        <f t="shared" si="1523"/>
        <v>28.954000000000001</v>
      </c>
    </row>
    <row r="3787" spans="1:36" ht="15.75" customHeight="1" x14ac:dyDescent="0.25">
      <c r="A3787" s="50">
        <v>3713</v>
      </c>
      <c r="B3787" s="51">
        <v>43510</v>
      </c>
      <c r="C3787" s="75">
        <f t="shared" si="1503"/>
        <v>43510</v>
      </c>
      <c r="D3787" s="50" t="s">
        <v>1223</v>
      </c>
      <c r="E3787" s="50">
        <v>4.3</v>
      </c>
      <c r="F3787" s="50">
        <v>0</v>
      </c>
      <c r="G3787" s="50">
        <v>40</v>
      </c>
      <c r="H3787" s="50">
        <v>32</v>
      </c>
      <c r="I3787" s="53">
        <f t="shared" si="1504"/>
        <v>2.8148148148148148E-2</v>
      </c>
      <c r="J3787" s="54">
        <f t="shared" si="1505"/>
        <v>6.5460809646856162E-3</v>
      </c>
      <c r="K3787" s="50" t="s">
        <v>2309</v>
      </c>
      <c r="L3787" s="50" t="s">
        <v>1048</v>
      </c>
      <c r="M3787" s="55">
        <f t="shared" si="1506"/>
        <v>6.3651315789473726</v>
      </c>
      <c r="N3787" s="50">
        <v>147</v>
      </c>
      <c r="O3787" s="50" t="s">
        <v>253</v>
      </c>
      <c r="R3787" s="50" t="s">
        <v>2319</v>
      </c>
      <c r="S3787" s="151">
        <f t="shared" si="1507"/>
        <v>0.17150732127476315</v>
      </c>
      <c r="T3787" s="151">
        <f t="shared" si="1508"/>
        <v>8.5753660637381574E-2</v>
      </c>
      <c r="V3787" s="393">
        <f t="shared" si="1509"/>
        <v>0</v>
      </c>
      <c r="W3787" s="393">
        <f t="shared" si="1510"/>
        <v>0</v>
      </c>
      <c r="X3787" s="53">
        <f t="shared" si="1511"/>
        <v>0.17150732127476315</v>
      </c>
      <c r="Y3787" s="53">
        <f t="shared" si="1512"/>
        <v>0.20789650127476311</v>
      </c>
      <c r="Z3787" s="53">
        <f t="shared" si="1513"/>
        <v>8.5753660637381574E-2</v>
      </c>
      <c r="AA3787" s="53">
        <f t="shared" si="1514"/>
        <v>0.10394825063738156</v>
      </c>
      <c r="AB3787" s="50">
        <f t="shared" si="1515"/>
        <v>1247</v>
      </c>
      <c r="AC3787" s="50">
        <f t="shared" si="1516"/>
        <v>2019</v>
      </c>
      <c r="AD3787" s="50">
        <f t="shared" si="1517"/>
        <v>2</v>
      </c>
      <c r="AE3787" s="56">
        <f t="shared" si="1518"/>
        <v>201902</v>
      </c>
      <c r="AF3787" s="56">
        <f t="shared" si="1519"/>
        <v>7</v>
      </c>
      <c r="AG3787" s="58">
        <f t="shared" si="1520"/>
        <v>0</v>
      </c>
      <c r="AH3787" s="56">
        <f t="shared" si="1521"/>
        <v>14</v>
      </c>
      <c r="AI3787" s="53">
        <f t="shared" si="1522"/>
        <v>0.18970191127476313</v>
      </c>
      <c r="AJ3787" s="56">
        <f t="shared" si="1523"/>
        <v>18.360999999999997</v>
      </c>
    </row>
    <row r="3788" spans="1:36" ht="15.75" customHeight="1" x14ac:dyDescent="0.25">
      <c r="A3788" s="50">
        <v>3714</v>
      </c>
      <c r="B3788" s="51">
        <v>43511</v>
      </c>
      <c r="C3788" s="75">
        <f t="shared" si="1503"/>
        <v>43511</v>
      </c>
      <c r="D3788" s="50" t="s">
        <v>1223</v>
      </c>
      <c r="E3788" s="50">
        <v>14.1</v>
      </c>
      <c r="F3788" s="50">
        <v>2</v>
      </c>
      <c r="G3788" s="50">
        <v>49</v>
      </c>
      <c r="H3788" s="50">
        <v>6</v>
      </c>
      <c r="I3788" s="53">
        <f t="shared" si="1504"/>
        <v>0.11743055555555555</v>
      </c>
      <c r="J3788" s="54">
        <f t="shared" si="1505"/>
        <v>8.3284081954294719E-3</v>
      </c>
      <c r="K3788" s="50" t="s">
        <v>2309</v>
      </c>
      <c r="L3788" s="50" t="s">
        <v>315</v>
      </c>
      <c r="M3788" s="55">
        <f t="shared" si="1506"/>
        <v>5.0029568302779461</v>
      </c>
      <c r="N3788" s="50">
        <v>151</v>
      </c>
      <c r="O3788" s="50" t="s">
        <v>255</v>
      </c>
      <c r="Q3788" s="374">
        <v>1024</v>
      </c>
      <c r="R3788" s="50" t="s">
        <v>2320</v>
      </c>
      <c r="S3788" s="151">
        <f t="shared" si="1507"/>
        <v>0.21820429472025216</v>
      </c>
      <c r="T3788" s="151">
        <f t="shared" si="1508"/>
        <v>0.10910214736012608</v>
      </c>
      <c r="V3788" s="393">
        <f t="shared" si="1509"/>
        <v>0</v>
      </c>
      <c r="W3788" s="393">
        <f t="shared" si="1510"/>
        <v>0</v>
      </c>
      <c r="X3788" s="53">
        <f t="shared" si="1511"/>
        <v>0.21820429472025216</v>
      </c>
      <c r="Y3788" s="53">
        <f t="shared" si="1512"/>
        <v>0.25459347472025218</v>
      </c>
      <c r="Z3788" s="53">
        <f t="shared" si="1513"/>
        <v>0.10910214736012608</v>
      </c>
      <c r="AA3788" s="53">
        <f t="shared" si="1514"/>
        <v>0.12729673736012609</v>
      </c>
      <c r="AB3788" s="50">
        <f t="shared" si="1515"/>
        <v>3007</v>
      </c>
      <c r="AC3788" s="50">
        <f t="shared" si="1516"/>
        <v>2019</v>
      </c>
      <c r="AD3788" s="50">
        <f t="shared" si="1517"/>
        <v>2</v>
      </c>
      <c r="AE3788" s="56">
        <f t="shared" si="1518"/>
        <v>201902</v>
      </c>
      <c r="AF3788" s="56">
        <f t="shared" si="1519"/>
        <v>7</v>
      </c>
      <c r="AG3788" s="58">
        <f t="shared" si="1520"/>
        <v>0</v>
      </c>
      <c r="AH3788" s="56">
        <f t="shared" si="1521"/>
        <v>15</v>
      </c>
      <c r="AI3788" s="53">
        <f t="shared" si="1522"/>
        <v>0.23639888472025217</v>
      </c>
      <c r="AJ3788" s="56">
        <f t="shared" si="1523"/>
        <v>60.206999999999994</v>
      </c>
    </row>
    <row r="3789" spans="1:36" x14ac:dyDescent="0.25">
      <c r="A3789" s="50">
        <v>3715</v>
      </c>
      <c r="B3789" s="51">
        <v>43512</v>
      </c>
      <c r="C3789" s="75">
        <f t="shared" si="1503"/>
        <v>43512</v>
      </c>
      <c r="D3789" s="50" t="s">
        <v>1224</v>
      </c>
      <c r="E3789" s="50">
        <v>10.5</v>
      </c>
      <c r="F3789" s="50">
        <v>0</v>
      </c>
      <c r="G3789" s="50">
        <v>30</v>
      </c>
      <c r="H3789" s="50">
        <v>0</v>
      </c>
      <c r="I3789" s="53">
        <f t="shared" si="1504"/>
        <v>2.0833333333333332E-2</v>
      </c>
      <c r="J3789" s="54">
        <f t="shared" si="1505"/>
        <v>1.984126984126984E-3</v>
      </c>
      <c r="K3789" s="50" t="s">
        <v>2256</v>
      </c>
      <c r="L3789" s="50" t="s">
        <v>2321</v>
      </c>
      <c r="M3789" s="55">
        <f t="shared" si="1506"/>
        <v>21.000000000000018</v>
      </c>
      <c r="N3789" s="50">
        <v>115</v>
      </c>
      <c r="O3789" s="50" t="s">
        <v>253</v>
      </c>
      <c r="P3789" s="389">
        <v>198</v>
      </c>
      <c r="R3789" s="50" t="s">
        <v>2322</v>
      </c>
      <c r="S3789" s="151">
        <f t="shared" si="1507"/>
        <v>0.22222222222222221</v>
      </c>
      <c r="T3789" s="151">
        <f t="shared" si="1508"/>
        <v>0.1111111111111111</v>
      </c>
      <c r="V3789" s="393">
        <f t="shared" si="1509"/>
        <v>0</v>
      </c>
      <c r="W3789" s="393">
        <f t="shared" si="1510"/>
        <v>0</v>
      </c>
      <c r="X3789" s="53">
        <f t="shared" si="1511"/>
        <v>5.198412698412698E-2</v>
      </c>
      <c r="Y3789" s="53">
        <f t="shared" si="1512"/>
        <v>8.8373306984126987E-2</v>
      </c>
      <c r="Z3789" s="53">
        <f t="shared" si="1513"/>
        <v>2.599206349206349E-2</v>
      </c>
      <c r="AA3789" s="53">
        <f t="shared" si="1514"/>
        <v>4.4186653492063493E-2</v>
      </c>
      <c r="AB3789" s="50">
        <f t="shared" si="1515"/>
        <v>173</v>
      </c>
      <c r="AC3789" s="50">
        <f t="shared" si="1516"/>
        <v>2019</v>
      </c>
      <c r="AD3789" s="50">
        <f t="shared" si="1517"/>
        <v>2</v>
      </c>
      <c r="AE3789" s="56">
        <f t="shared" si="1518"/>
        <v>201902</v>
      </c>
      <c r="AF3789" s="56">
        <f t="shared" si="1519"/>
        <v>7</v>
      </c>
      <c r="AG3789" s="58">
        <f t="shared" si="1520"/>
        <v>0</v>
      </c>
      <c r="AH3789" s="56">
        <f t="shared" si="1521"/>
        <v>16</v>
      </c>
      <c r="AI3789" s="53">
        <f t="shared" si="1522"/>
        <v>7.0178716984126976E-2</v>
      </c>
      <c r="AJ3789" s="56">
        <f t="shared" si="1523"/>
        <v>10.5</v>
      </c>
    </row>
    <row r="3790" spans="1:36" x14ac:dyDescent="0.25">
      <c r="A3790" s="50">
        <v>3716</v>
      </c>
      <c r="B3790" s="51">
        <v>43512</v>
      </c>
      <c r="C3790" s="75">
        <f t="shared" si="1503"/>
        <v>43512</v>
      </c>
      <c r="D3790" s="50" t="s">
        <v>1224</v>
      </c>
      <c r="E3790" s="50">
        <v>9.3800000000000008</v>
      </c>
      <c r="F3790" s="50">
        <v>0</v>
      </c>
      <c r="G3790" s="50">
        <v>30</v>
      </c>
      <c r="H3790" s="50">
        <v>7</v>
      </c>
      <c r="I3790" s="53">
        <f t="shared" si="1504"/>
        <v>2.0914351851851851E-2</v>
      </c>
      <c r="J3790" s="54">
        <f t="shared" si="1505"/>
        <v>2.2296750375108581E-3</v>
      </c>
      <c r="K3790" s="50" t="s">
        <v>1342</v>
      </c>
      <c r="L3790" s="50" t="s">
        <v>2323</v>
      </c>
      <c r="M3790" s="55">
        <f t="shared" si="1506"/>
        <v>18.687327061427798</v>
      </c>
      <c r="N3790" s="50">
        <v>133</v>
      </c>
      <c r="O3790" s="50" t="s">
        <v>253</v>
      </c>
      <c r="P3790" s="389">
        <v>191</v>
      </c>
      <c r="R3790" s="50" t="s">
        <v>2324</v>
      </c>
      <c r="S3790" s="151">
        <f t="shared" si="1507"/>
        <v>0.24972360420121612</v>
      </c>
      <c r="T3790" s="151">
        <f t="shared" si="1508"/>
        <v>0.12486180210060806</v>
      </c>
      <c r="V3790" s="393">
        <f t="shared" si="1509"/>
        <v>0</v>
      </c>
      <c r="W3790" s="393">
        <f t="shared" si="1510"/>
        <v>0</v>
      </c>
      <c r="X3790" s="53">
        <f t="shared" si="1511"/>
        <v>5.8417485982784484E-2</v>
      </c>
      <c r="Y3790" s="53">
        <f t="shared" si="1512"/>
        <v>9.4806665982784477E-2</v>
      </c>
      <c r="Z3790" s="53">
        <f t="shared" si="1513"/>
        <v>2.9208742991392242E-2</v>
      </c>
      <c r="AA3790" s="53">
        <f t="shared" si="1514"/>
        <v>4.7403332991392239E-2</v>
      </c>
      <c r="AB3790" s="50">
        <f t="shared" si="1515"/>
        <v>274</v>
      </c>
      <c r="AC3790" s="50">
        <f t="shared" si="1516"/>
        <v>2019</v>
      </c>
      <c r="AD3790" s="50">
        <f t="shared" si="1517"/>
        <v>2</v>
      </c>
      <c r="AE3790" s="56">
        <f t="shared" si="1518"/>
        <v>201902</v>
      </c>
      <c r="AF3790" s="56">
        <f t="shared" si="1519"/>
        <v>7</v>
      </c>
      <c r="AG3790" s="58">
        <f t="shared" si="1520"/>
        <v>0</v>
      </c>
      <c r="AH3790" s="56">
        <f t="shared" si="1521"/>
        <v>16</v>
      </c>
      <c r="AI3790" s="53">
        <f t="shared" si="1522"/>
        <v>7.661207598278448E-2</v>
      </c>
      <c r="AJ3790" s="56">
        <f t="shared" si="1523"/>
        <v>9.3800000000000008</v>
      </c>
    </row>
    <row r="3791" spans="1:36" ht="15.75" customHeight="1" x14ac:dyDescent="0.25">
      <c r="A3791" s="50">
        <v>3717</v>
      </c>
      <c r="B3791" s="51">
        <v>43513</v>
      </c>
      <c r="C3791" s="75">
        <f t="shared" si="1503"/>
        <v>43513</v>
      </c>
      <c r="D3791" s="50" t="s">
        <v>1223</v>
      </c>
      <c r="E3791" s="50">
        <v>3.1</v>
      </c>
      <c r="F3791" s="50">
        <v>0</v>
      </c>
      <c r="G3791" s="50">
        <v>33</v>
      </c>
      <c r="H3791" s="50">
        <v>45</v>
      </c>
      <c r="I3791" s="53">
        <f t="shared" si="1504"/>
        <v>2.34375E-2</v>
      </c>
      <c r="J3791" s="54">
        <f t="shared" si="1505"/>
        <v>7.5604838709677413E-3</v>
      </c>
      <c r="K3791" s="50" t="s">
        <v>2309</v>
      </c>
      <c r="L3791" s="50" t="s">
        <v>1814</v>
      </c>
      <c r="M3791" s="55">
        <f t="shared" si="1506"/>
        <v>5.5111111111111155</v>
      </c>
      <c r="N3791" s="50">
        <v>142</v>
      </c>
      <c r="O3791" s="50" t="s">
        <v>1968</v>
      </c>
      <c r="Q3791" s="374">
        <v>236</v>
      </c>
      <c r="R3791" s="50" t="s">
        <v>2325</v>
      </c>
      <c r="S3791" s="151">
        <f t="shared" si="1507"/>
        <v>0.19808467741935482</v>
      </c>
      <c r="T3791" s="151">
        <f t="shared" si="1508"/>
        <v>9.9042338709677408E-2</v>
      </c>
      <c r="V3791" s="393">
        <f t="shared" si="1509"/>
        <v>0</v>
      </c>
      <c r="W3791" s="393">
        <f t="shared" si="1510"/>
        <v>0</v>
      </c>
      <c r="X3791" s="53">
        <f t="shared" si="1511"/>
        <v>0.19808467741935482</v>
      </c>
      <c r="Y3791" s="53">
        <f t="shared" si="1512"/>
        <v>0.23447385741935481</v>
      </c>
      <c r="Z3791" s="53">
        <f t="shared" si="1513"/>
        <v>9.9042338709677408E-2</v>
      </c>
      <c r="AA3791" s="53">
        <f t="shared" si="1514"/>
        <v>0.1172369287096774</v>
      </c>
      <c r="AB3791" s="50">
        <f t="shared" si="1515"/>
        <v>2436</v>
      </c>
      <c r="AC3791" s="50">
        <f t="shared" si="1516"/>
        <v>2019</v>
      </c>
      <c r="AD3791" s="50">
        <f t="shared" si="1517"/>
        <v>2</v>
      </c>
      <c r="AE3791" s="56">
        <f t="shared" si="1518"/>
        <v>201902</v>
      </c>
      <c r="AF3791" s="56">
        <f t="shared" si="1519"/>
        <v>8</v>
      </c>
      <c r="AG3791" s="58">
        <f t="shared" si="1520"/>
        <v>0</v>
      </c>
      <c r="AH3791" s="56">
        <f t="shared" si="1521"/>
        <v>17</v>
      </c>
      <c r="AI3791" s="53">
        <f t="shared" si="1522"/>
        <v>0.21627926741935483</v>
      </c>
      <c r="AJ3791" s="56">
        <f t="shared" si="1523"/>
        <v>13.236999999999998</v>
      </c>
    </row>
    <row r="3792" spans="1:36" x14ac:dyDescent="0.25">
      <c r="A3792" s="50">
        <v>3718</v>
      </c>
      <c r="B3792" s="51">
        <v>43518</v>
      </c>
      <c r="C3792" s="75">
        <f t="shared" si="1503"/>
        <v>43518</v>
      </c>
      <c r="D3792" s="50" t="s">
        <v>1223</v>
      </c>
      <c r="E3792" s="50">
        <v>6.2</v>
      </c>
      <c r="F3792" s="50">
        <v>1</v>
      </c>
      <c r="G3792" s="50">
        <v>6</v>
      </c>
      <c r="H3792" s="50">
        <v>21</v>
      </c>
      <c r="I3792" s="53">
        <f t="shared" si="1504"/>
        <v>4.6076388888888882E-2</v>
      </c>
      <c r="J3792" s="54">
        <f t="shared" si="1505"/>
        <v>7.4316756272401422E-3</v>
      </c>
      <c r="K3792" s="50" t="s">
        <v>2309</v>
      </c>
      <c r="L3792" s="50" t="s">
        <v>1306</v>
      </c>
      <c r="M3792" s="55">
        <f t="shared" si="1506"/>
        <v>5.6066314996232158</v>
      </c>
      <c r="N3792" s="50">
        <v>157</v>
      </c>
      <c r="O3792" s="50" t="s">
        <v>1968</v>
      </c>
      <c r="Q3792" s="374">
        <v>505</v>
      </c>
      <c r="R3792" s="50" t="s">
        <v>2326</v>
      </c>
      <c r="S3792" s="151">
        <f t="shared" si="1507"/>
        <v>0.19470990143369171</v>
      </c>
      <c r="T3792" s="151">
        <f t="shared" si="1508"/>
        <v>9.7354950716845856E-2</v>
      </c>
      <c r="V3792" s="393">
        <f t="shared" si="1509"/>
        <v>0</v>
      </c>
      <c r="W3792" s="393">
        <f t="shared" si="1510"/>
        <v>0</v>
      </c>
      <c r="X3792" s="53">
        <f t="shared" si="1511"/>
        <v>0.19470990143369171</v>
      </c>
      <c r="Y3792" s="53">
        <f t="shared" si="1512"/>
        <v>0.23109908143369173</v>
      </c>
      <c r="Z3792" s="53">
        <f t="shared" si="1513"/>
        <v>9.7354950716845856E-2</v>
      </c>
      <c r="AA3792" s="53">
        <f t="shared" si="1514"/>
        <v>0.11554954071684587</v>
      </c>
      <c r="AB3792" s="50">
        <f t="shared" si="1515"/>
        <v>2297</v>
      </c>
      <c r="AC3792" s="50">
        <f t="shared" si="1516"/>
        <v>2019</v>
      </c>
      <c r="AD3792" s="50">
        <f t="shared" si="1517"/>
        <v>2</v>
      </c>
      <c r="AE3792" s="56">
        <f t="shared" si="1518"/>
        <v>201902</v>
      </c>
      <c r="AF3792" s="56">
        <f t="shared" si="1519"/>
        <v>8</v>
      </c>
      <c r="AG3792" s="58">
        <f t="shared" si="1520"/>
        <v>4</v>
      </c>
      <c r="AH3792" s="56">
        <f t="shared" si="1521"/>
        <v>22</v>
      </c>
      <c r="AI3792" s="53">
        <f t="shared" si="1522"/>
        <v>0.21290449143369172</v>
      </c>
      <c r="AJ3792" s="56">
        <f t="shared" si="1523"/>
        <v>26.473999999999997</v>
      </c>
    </row>
    <row r="3793" spans="1:36" ht="15.75" customHeight="1" x14ac:dyDescent="0.25">
      <c r="A3793" s="50">
        <v>3719</v>
      </c>
      <c r="B3793" s="51">
        <v>43519</v>
      </c>
      <c r="C3793" s="75">
        <f t="shared" si="1503"/>
        <v>43519</v>
      </c>
      <c r="D3793" s="50" t="s">
        <v>1223</v>
      </c>
      <c r="E3793" s="50">
        <v>15.1</v>
      </c>
      <c r="F3793" s="50">
        <v>3</v>
      </c>
      <c r="G3793" s="50">
        <v>10</v>
      </c>
      <c r="H3793" s="50">
        <v>28</v>
      </c>
      <c r="I3793" s="53">
        <f t="shared" si="1504"/>
        <v>0.13226851851851854</v>
      </c>
      <c r="J3793" s="54">
        <f t="shared" si="1505"/>
        <v>8.7595045376502347E-3</v>
      </c>
      <c r="K3793" s="50" t="s">
        <v>2309</v>
      </c>
      <c r="L3793" s="50" t="s">
        <v>315</v>
      </c>
      <c r="M3793" s="55">
        <f t="shared" si="1506"/>
        <v>4.7567378368918476</v>
      </c>
      <c r="N3793" s="50">
        <v>156</v>
      </c>
      <c r="O3793" s="50" t="s">
        <v>1968</v>
      </c>
      <c r="Q3793" s="374">
        <v>1102</v>
      </c>
      <c r="R3793" s="50" t="s">
        <v>2327</v>
      </c>
      <c r="S3793" s="151">
        <f t="shared" si="1507"/>
        <v>0.22949901888643615</v>
      </c>
      <c r="T3793" s="151">
        <f t="shared" si="1508"/>
        <v>0.11474950944321807</v>
      </c>
      <c r="V3793" s="393">
        <f t="shared" si="1509"/>
        <v>0</v>
      </c>
      <c r="W3793" s="393">
        <f t="shared" si="1510"/>
        <v>0</v>
      </c>
      <c r="X3793" s="53">
        <f t="shared" si="1511"/>
        <v>0.22949901888643615</v>
      </c>
      <c r="Y3793" s="53">
        <f t="shared" si="1512"/>
        <v>0.26588819888643617</v>
      </c>
      <c r="Z3793" s="53">
        <f t="shared" si="1513"/>
        <v>0.11474950944321807</v>
      </c>
      <c r="AA3793" s="53">
        <f t="shared" si="1514"/>
        <v>0.13294409944321808</v>
      </c>
      <c r="AB3793" s="50">
        <f t="shared" si="1515"/>
        <v>3172</v>
      </c>
      <c r="AC3793" s="50">
        <f t="shared" si="1516"/>
        <v>2019</v>
      </c>
      <c r="AD3793" s="50">
        <f t="shared" si="1517"/>
        <v>2</v>
      </c>
      <c r="AE3793" s="56">
        <f t="shared" si="1518"/>
        <v>201902</v>
      </c>
      <c r="AF3793" s="56">
        <f t="shared" si="1519"/>
        <v>8</v>
      </c>
      <c r="AG3793" s="58">
        <f t="shared" si="1520"/>
        <v>0</v>
      </c>
      <c r="AH3793" s="56">
        <f t="shared" si="1521"/>
        <v>23</v>
      </c>
      <c r="AI3793" s="53">
        <f t="shared" si="1522"/>
        <v>0.24769360888643616</v>
      </c>
      <c r="AJ3793" s="56">
        <f t="shared" si="1523"/>
        <v>64.47699999999999</v>
      </c>
    </row>
    <row r="3794" spans="1:36" ht="15.75" customHeight="1" x14ac:dyDescent="0.25">
      <c r="A3794" s="50">
        <v>3720</v>
      </c>
      <c r="B3794" s="51">
        <v>43525</v>
      </c>
      <c r="C3794" s="75">
        <f t="shared" si="1503"/>
        <v>43525</v>
      </c>
      <c r="D3794" s="50" t="s">
        <v>1223</v>
      </c>
      <c r="E3794" s="50">
        <v>6.25</v>
      </c>
      <c r="F3794" s="50">
        <v>1</v>
      </c>
      <c r="G3794" s="50">
        <v>18</v>
      </c>
      <c r="H3794" s="50">
        <v>50</v>
      </c>
      <c r="I3794" s="53">
        <f t="shared" si="1504"/>
        <v>5.4745370370370368E-2</v>
      </c>
      <c r="J3794" s="54">
        <f t="shared" si="1505"/>
        <v>8.7592592592592583E-3</v>
      </c>
      <c r="K3794" s="50" t="s">
        <v>2309</v>
      </c>
      <c r="L3794" s="50" t="s">
        <v>1306</v>
      </c>
      <c r="M3794" s="55">
        <f t="shared" si="1506"/>
        <v>4.756871035940808</v>
      </c>
      <c r="N3794" s="50">
        <v>148</v>
      </c>
      <c r="O3794" s="50" t="s">
        <v>319</v>
      </c>
      <c r="Q3794" s="374">
        <v>551</v>
      </c>
      <c r="R3794" s="50" t="s">
        <v>2328</v>
      </c>
      <c r="S3794" s="151">
        <f t="shared" si="1507"/>
        <v>0.22949259259259255</v>
      </c>
      <c r="T3794" s="151">
        <f t="shared" si="1508"/>
        <v>0.11474629629629628</v>
      </c>
      <c r="V3794" s="393">
        <f t="shared" si="1509"/>
        <v>0</v>
      </c>
      <c r="W3794" s="393">
        <f t="shared" si="1510"/>
        <v>0</v>
      </c>
      <c r="X3794" s="53">
        <f t="shared" si="1511"/>
        <v>0.22949259259259255</v>
      </c>
      <c r="Y3794" s="53">
        <f t="shared" si="1512"/>
        <v>0.26588177259259255</v>
      </c>
      <c r="Z3794" s="53">
        <f t="shared" si="1513"/>
        <v>0.11474629629629628</v>
      </c>
      <c r="AA3794" s="53">
        <f t="shared" si="1514"/>
        <v>0.13294088629629627</v>
      </c>
      <c r="AB3794" s="50">
        <f t="shared" si="1515"/>
        <v>3171</v>
      </c>
      <c r="AC3794" s="50">
        <f t="shared" si="1516"/>
        <v>2019</v>
      </c>
      <c r="AD3794" s="50">
        <f t="shared" si="1517"/>
        <v>3</v>
      </c>
      <c r="AE3794" s="56">
        <f t="shared" si="1518"/>
        <v>201903</v>
      </c>
      <c r="AF3794" s="56">
        <f t="shared" si="1519"/>
        <v>9</v>
      </c>
      <c r="AG3794" s="58">
        <f t="shared" si="1520"/>
        <v>5</v>
      </c>
      <c r="AH3794" s="56">
        <f t="shared" si="1521"/>
        <v>1</v>
      </c>
      <c r="AI3794" s="53">
        <f t="shared" si="1522"/>
        <v>0.24768718259259254</v>
      </c>
      <c r="AJ3794" s="56">
        <f t="shared" si="1523"/>
        <v>26.687499999999996</v>
      </c>
    </row>
    <row r="3795" spans="1:36" x14ac:dyDescent="0.25">
      <c r="A3795" s="50">
        <v>3721</v>
      </c>
      <c r="B3795" s="51">
        <v>43526</v>
      </c>
      <c r="C3795" s="75">
        <f t="shared" si="1503"/>
        <v>43526</v>
      </c>
      <c r="D3795" s="50" t="s">
        <v>1224</v>
      </c>
      <c r="E3795" s="50">
        <v>22</v>
      </c>
      <c r="F3795" s="50">
        <v>0</v>
      </c>
      <c r="G3795" s="50">
        <v>59</v>
      </c>
      <c r="H3795" s="50">
        <v>58</v>
      </c>
      <c r="I3795" s="53">
        <f t="shared" si="1504"/>
        <v>4.1643518518518517E-2</v>
      </c>
      <c r="J3795" s="54">
        <f t="shared" si="1505"/>
        <v>1.8928872053872053E-3</v>
      </c>
      <c r="K3795" s="50" t="s">
        <v>2256</v>
      </c>
      <c r="L3795" s="50" t="s">
        <v>2329</v>
      </c>
      <c r="M3795" s="55">
        <f t="shared" si="1506"/>
        <v>22.012229016120084</v>
      </c>
      <c r="N3795" s="50">
        <v>122</v>
      </c>
      <c r="O3795" s="50" t="s">
        <v>253</v>
      </c>
      <c r="R3795" s="50" t="s">
        <v>2330</v>
      </c>
      <c r="S3795" s="151">
        <f t="shared" si="1507"/>
        <v>0.212003367003367</v>
      </c>
      <c r="T3795" s="151">
        <f t="shared" si="1508"/>
        <v>0.1060016835016835</v>
      </c>
      <c r="V3795" s="393">
        <f t="shared" si="1509"/>
        <v>0</v>
      </c>
      <c r="W3795" s="393">
        <f t="shared" si="1510"/>
        <v>0</v>
      </c>
      <c r="X3795" s="53">
        <f t="shared" si="1511"/>
        <v>4.959364478114478E-2</v>
      </c>
      <c r="Y3795" s="53">
        <f t="shared" si="1512"/>
        <v>8.5982824781144773E-2</v>
      </c>
      <c r="Z3795" s="53">
        <f t="shared" si="1513"/>
        <v>2.479682239057239E-2</v>
      </c>
      <c r="AA3795" s="53">
        <f t="shared" si="1514"/>
        <v>4.2991412390572387E-2</v>
      </c>
      <c r="AB3795" s="50">
        <f t="shared" si="1515"/>
        <v>115</v>
      </c>
      <c r="AC3795" s="50">
        <f t="shared" si="1516"/>
        <v>2019</v>
      </c>
      <c r="AD3795" s="50">
        <f t="shared" si="1517"/>
        <v>3</v>
      </c>
      <c r="AE3795" s="56">
        <f t="shared" si="1518"/>
        <v>201903</v>
      </c>
      <c r="AF3795" s="56">
        <f t="shared" si="1519"/>
        <v>9</v>
      </c>
      <c r="AG3795" s="58">
        <f t="shared" si="1520"/>
        <v>0</v>
      </c>
      <c r="AH3795" s="56">
        <f t="shared" si="1521"/>
        <v>2</v>
      </c>
      <c r="AI3795" s="53">
        <f t="shared" si="1522"/>
        <v>6.7788234781144777E-2</v>
      </c>
      <c r="AJ3795" s="56">
        <f t="shared" si="1523"/>
        <v>22</v>
      </c>
    </row>
    <row r="3796" spans="1:36" x14ac:dyDescent="0.25">
      <c r="A3796" s="50">
        <v>3722</v>
      </c>
      <c r="B3796" s="51">
        <v>43528</v>
      </c>
      <c r="C3796" s="75">
        <f t="shared" si="1503"/>
        <v>43528</v>
      </c>
      <c r="D3796" s="50" t="s">
        <v>1223</v>
      </c>
      <c r="E3796" s="50">
        <v>2</v>
      </c>
      <c r="F3796" s="50">
        <v>0</v>
      </c>
      <c r="G3796" s="50">
        <v>26</v>
      </c>
      <c r="H3796" s="50">
        <v>53</v>
      </c>
      <c r="I3796" s="53">
        <f t="shared" si="1504"/>
        <v>1.8668981481481481E-2</v>
      </c>
      <c r="J3796" s="54">
        <f t="shared" si="1505"/>
        <v>9.3344907407407404E-3</v>
      </c>
      <c r="K3796" s="50" t="s">
        <v>2309</v>
      </c>
      <c r="L3796" s="50" t="s">
        <v>1048</v>
      </c>
      <c r="M3796" s="55">
        <f t="shared" si="1506"/>
        <v>4.4637321760694393</v>
      </c>
      <c r="N3796" s="50">
        <v>155</v>
      </c>
      <c r="O3796" s="50" t="s">
        <v>253</v>
      </c>
      <c r="S3796" s="151">
        <f t="shared" si="1507"/>
        <v>0.2445636574074074</v>
      </c>
      <c r="T3796" s="151">
        <f t="shared" si="1508"/>
        <v>0.1222818287037037</v>
      </c>
      <c r="V3796" s="393">
        <f t="shared" si="1509"/>
        <v>0</v>
      </c>
      <c r="W3796" s="393">
        <f t="shared" si="1510"/>
        <v>0</v>
      </c>
      <c r="X3796" s="53">
        <f t="shared" si="1511"/>
        <v>0.2445636574074074</v>
      </c>
      <c r="Y3796" s="53">
        <f t="shared" si="1512"/>
        <v>0.2809528374074074</v>
      </c>
      <c r="Z3796" s="53">
        <f t="shared" si="1513"/>
        <v>0.1222818287037037</v>
      </c>
      <c r="AA3796" s="53">
        <f t="shared" si="1514"/>
        <v>0.1404764187037037</v>
      </c>
      <c r="AB3796" s="50">
        <f t="shared" si="1515"/>
        <v>3288</v>
      </c>
      <c r="AC3796" s="50">
        <f t="shared" si="1516"/>
        <v>2019</v>
      </c>
      <c r="AD3796" s="50">
        <f t="shared" si="1517"/>
        <v>3</v>
      </c>
      <c r="AE3796" s="56">
        <f t="shared" si="1518"/>
        <v>201903</v>
      </c>
      <c r="AF3796" s="56">
        <f t="shared" si="1519"/>
        <v>10</v>
      </c>
      <c r="AG3796" s="58">
        <f t="shared" si="1520"/>
        <v>1</v>
      </c>
      <c r="AH3796" s="56">
        <f t="shared" si="1521"/>
        <v>4</v>
      </c>
      <c r="AI3796" s="53">
        <f t="shared" si="1522"/>
        <v>0.26275824740740739</v>
      </c>
      <c r="AJ3796" s="56">
        <f t="shared" si="1523"/>
        <v>8.5399999999999991</v>
      </c>
    </row>
    <row r="3797" spans="1:36" ht="15.75" customHeight="1" x14ac:dyDescent="0.25">
      <c r="A3797" s="50">
        <v>3723</v>
      </c>
      <c r="B3797" s="51">
        <v>43529</v>
      </c>
      <c r="C3797" s="75">
        <f t="shared" si="1503"/>
        <v>43529</v>
      </c>
      <c r="D3797" s="50" t="s">
        <v>1223</v>
      </c>
      <c r="E3797" s="50">
        <v>5.05</v>
      </c>
      <c r="F3797" s="50">
        <v>0</v>
      </c>
      <c r="G3797" s="50">
        <v>59</v>
      </c>
      <c r="H3797" s="50">
        <v>16</v>
      </c>
      <c r="I3797" s="53">
        <f t="shared" si="1504"/>
        <v>4.1157407407407406E-2</v>
      </c>
      <c r="J3797" s="54">
        <f t="shared" si="1505"/>
        <v>8.1499816648331509E-3</v>
      </c>
      <c r="K3797" s="50" t="s">
        <v>2309</v>
      </c>
      <c r="L3797" s="50" t="s">
        <v>1048</v>
      </c>
      <c r="M3797" s="55">
        <f t="shared" si="1506"/>
        <v>5.1124859392575965</v>
      </c>
      <c r="N3797" s="50">
        <v>0</v>
      </c>
      <c r="O3797" s="50" t="s">
        <v>253</v>
      </c>
      <c r="R3797" s="50" t="s">
        <v>2331</v>
      </c>
      <c r="S3797" s="151">
        <f t="shared" si="1507"/>
        <v>0.21352951961862854</v>
      </c>
      <c r="T3797" s="151">
        <f t="shared" si="1508"/>
        <v>0.10676475980931427</v>
      </c>
      <c r="V3797" s="393">
        <f t="shared" si="1509"/>
        <v>0</v>
      </c>
      <c r="W3797" s="393">
        <f t="shared" si="1510"/>
        <v>0</v>
      </c>
      <c r="X3797" s="53">
        <f t="shared" si="1511"/>
        <v>0.21352951961862854</v>
      </c>
      <c r="Y3797" s="53">
        <f t="shared" si="1512"/>
        <v>0.24991869961862856</v>
      </c>
      <c r="Z3797" s="53">
        <f t="shared" si="1513"/>
        <v>0.10676475980931427</v>
      </c>
      <c r="AA3797" s="53">
        <f t="shared" si="1514"/>
        <v>0.12495934980931428</v>
      </c>
      <c r="AB3797" s="50">
        <f t="shared" si="1515"/>
        <v>2903</v>
      </c>
      <c r="AC3797" s="50">
        <f t="shared" si="1516"/>
        <v>2019</v>
      </c>
      <c r="AD3797" s="50">
        <f t="shared" si="1517"/>
        <v>3</v>
      </c>
      <c r="AE3797" s="56">
        <f t="shared" si="1518"/>
        <v>201903</v>
      </c>
      <c r="AF3797" s="56">
        <f t="shared" si="1519"/>
        <v>10</v>
      </c>
      <c r="AG3797" s="58">
        <f t="shared" si="1520"/>
        <v>0</v>
      </c>
      <c r="AH3797" s="56">
        <f t="shared" si="1521"/>
        <v>5</v>
      </c>
      <c r="AI3797" s="53">
        <f t="shared" si="1522"/>
        <v>0.23172410961862855</v>
      </c>
      <c r="AJ3797" s="56">
        <f t="shared" si="1523"/>
        <v>21.563499999999998</v>
      </c>
    </row>
    <row r="3798" spans="1:36" x14ac:dyDescent="0.25">
      <c r="A3798" s="50">
        <v>3724</v>
      </c>
      <c r="B3798" s="51">
        <v>43530</v>
      </c>
      <c r="C3798" s="75">
        <f t="shared" ref="C3798:C3811" si="1524">B3798</f>
        <v>43530</v>
      </c>
      <c r="D3798" s="50" t="s">
        <v>1225</v>
      </c>
      <c r="E3798" s="50">
        <v>0.62</v>
      </c>
      <c r="F3798" s="50">
        <v>0</v>
      </c>
      <c r="G3798" s="50">
        <v>22</v>
      </c>
      <c r="H3798" s="50">
        <v>45</v>
      </c>
      <c r="I3798" s="53">
        <f t="shared" ref="I3798:I3811" si="1525">IF(E3798&gt;0,TIME(F3798,G3798,H3798),"")</f>
        <v>1.579861111111111E-2</v>
      </c>
      <c r="J3798" s="54">
        <f t="shared" ref="J3798:J3811" si="1526">IF(E3798&gt;0,TIME(F3798,G3798,H3798)/E3798,"")</f>
        <v>2.5481630824372759E-2</v>
      </c>
      <c r="K3798" s="50" t="s">
        <v>2332</v>
      </c>
      <c r="L3798" s="50" t="s">
        <v>2296</v>
      </c>
      <c r="M3798" s="55">
        <f t="shared" ref="M3798:M3811" si="1527">IF(D3798&gt;0,0.0416666666666667/J3798,"")</f>
        <v>1.6351648351648365</v>
      </c>
      <c r="N3798" s="50">
        <v>0</v>
      </c>
      <c r="S3798" s="151">
        <f t="shared" ref="S3798:S3811" si="1528">IF("1-Swim"=D3798,J3798*2.4,IF("2-Bike"=D3798,J3798*112,IF("3-Run"=D3798,J3798*26.2,0)))</f>
        <v>6.1155913978494618E-2</v>
      </c>
      <c r="T3798" s="151">
        <f t="shared" ref="T3798:T3811" si="1529">S3798/2</f>
        <v>3.0577956989247309E-2</v>
      </c>
      <c r="U3798" s="50">
        <v>1080</v>
      </c>
      <c r="V3798" s="393">
        <f t="shared" ref="V3798:V3811" si="1530">U3798*0.000568182</f>
        <v>0.61363656</v>
      </c>
      <c r="W3798" s="393">
        <f t="shared" ref="W3798:W3811" si="1531">U3798*0.0006213713910761</f>
        <v>0.67108110236218799</v>
      </c>
      <c r="X3798" s="53">
        <f t="shared" ref="X3798:X3811" si="1532">J3798*26.2</f>
        <v>0.66761872759856622</v>
      </c>
      <c r="Y3798" s="53">
        <f t="shared" ref="Y3798:Y3811" si="1533">(J3798+0.0013889)*26.2</f>
        <v>0.70400790759856624</v>
      </c>
      <c r="Z3798" s="53">
        <f t="shared" ref="Z3798:Z3811" si="1534">X3798/2</f>
        <v>0.33380936379928311</v>
      </c>
      <c r="AA3798" s="53">
        <f t="shared" ref="AA3798:AA3811" si="1535">Y3798/2</f>
        <v>0.35200395379928312</v>
      </c>
      <c r="AB3798" s="50">
        <f t="shared" ref="AB3798:AB3811" si="1536">RANK(J3798,J:J,1)</f>
        <v>3881</v>
      </c>
      <c r="AC3798" s="50">
        <f t="shared" ref="AC3798:AC3811" si="1537">YEAR(B3798)</f>
        <v>2019</v>
      </c>
      <c r="AD3798" s="50">
        <f t="shared" ref="AD3798:AD3811" si="1538">MONTH(B3798)</f>
        <v>3</v>
      </c>
      <c r="AE3798" s="56">
        <f t="shared" ref="AE3798:AE3811" si="1539">AC3798*100+AD3798</f>
        <v>201903</v>
      </c>
      <c r="AF3798" s="56">
        <f t="shared" ref="AF3798:AF3811" si="1540">WEEKNUM(B3798,1)</f>
        <v>10</v>
      </c>
      <c r="AG3798" s="58">
        <f t="shared" ref="AG3798:AG3811" si="1541">IF(ISBLANK(B3798)," ",MAX(B3798-B3797-1,0))</f>
        <v>0</v>
      </c>
      <c r="AH3798" s="56">
        <f t="shared" ref="AH3798:AH3811" si="1542">DAY(B3798)</f>
        <v>6</v>
      </c>
      <c r="AI3798" s="53">
        <f t="shared" ref="AI3798:AI3811" si="1543">Z3798+AA3798</f>
        <v>0.68581331759856623</v>
      </c>
      <c r="AJ3798" s="56">
        <f t="shared" ref="AJ3798:AJ3811" si="1544">IF("1-Swim"=D3798,E3798*46.7,IF("2-Bike"=D3798,E3798,IF("3-Run"=D3798,E3798*4.27,0)))</f>
        <v>28.954000000000001</v>
      </c>
    </row>
    <row r="3799" spans="1:36" ht="15.75" customHeight="1" x14ac:dyDescent="0.25">
      <c r="A3799" s="50">
        <v>3725</v>
      </c>
      <c r="B3799" s="51">
        <v>43532</v>
      </c>
      <c r="C3799" s="75">
        <f t="shared" si="1524"/>
        <v>43532</v>
      </c>
      <c r="D3799" s="50" t="s">
        <v>1223</v>
      </c>
      <c r="E3799" s="50">
        <v>3</v>
      </c>
      <c r="F3799" s="50">
        <v>0</v>
      </c>
      <c r="G3799" s="50">
        <v>37</v>
      </c>
      <c r="H3799" s="50">
        <v>19</v>
      </c>
      <c r="I3799" s="53">
        <f t="shared" si="1525"/>
        <v>2.5914351851851855E-2</v>
      </c>
      <c r="J3799" s="54">
        <f t="shared" si="1526"/>
        <v>8.6381172839506189E-3</v>
      </c>
      <c r="K3799" s="50" t="s">
        <v>2309</v>
      </c>
      <c r="L3799" s="50" t="s">
        <v>17</v>
      </c>
      <c r="M3799" s="55">
        <f t="shared" si="1527"/>
        <v>4.8235819562304627</v>
      </c>
      <c r="N3799" s="50">
        <v>127</v>
      </c>
      <c r="O3799" s="50" t="s">
        <v>253</v>
      </c>
      <c r="R3799" s="50" t="s">
        <v>2333</v>
      </c>
      <c r="S3799" s="151">
        <f t="shared" si="1528"/>
        <v>0.22631867283950621</v>
      </c>
      <c r="T3799" s="151">
        <f t="shared" si="1529"/>
        <v>0.11315933641975311</v>
      </c>
      <c r="V3799" s="393">
        <f t="shared" si="1530"/>
        <v>0</v>
      </c>
      <c r="W3799" s="393">
        <f t="shared" si="1531"/>
        <v>0</v>
      </c>
      <c r="X3799" s="53">
        <f t="shared" si="1532"/>
        <v>0.22631867283950621</v>
      </c>
      <c r="Y3799" s="53">
        <f t="shared" si="1533"/>
        <v>0.26270785283950621</v>
      </c>
      <c r="Z3799" s="53">
        <f t="shared" si="1534"/>
        <v>0.11315933641975311</v>
      </c>
      <c r="AA3799" s="53">
        <f t="shared" si="1535"/>
        <v>0.1313539264197531</v>
      </c>
      <c r="AB3799" s="50">
        <f t="shared" si="1536"/>
        <v>3133</v>
      </c>
      <c r="AC3799" s="50">
        <f t="shared" si="1537"/>
        <v>2019</v>
      </c>
      <c r="AD3799" s="50">
        <f t="shared" si="1538"/>
        <v>3</v>
      </c>
      <c r="AE3799" s="56">
        <f t="shared" si="1539"/>
        <v>201903</v>
      </c>
      <c r="AF3799" s="56">
        <f t="shared" si="1540"/>
        <v>10</v>
      </c>
      <c r="AG3799" s="58">
        <f t="shared" si="1541"/>
        <v>1</v>
      </c>
      <c r="AH3799" s="56">
        <f t="shared" si="1542"/>
        <v>8</v>
      </c>
      <c r="AI3799" s="53">
        <f t="shared" si="1543"/>
        <v>0.2445132628395062</v>
      </c>
      <c r="AJ3799" s="56">
        <f t="shared" si="1544"/>
        <v>12.809999999999999</v>
      </c>
    </row>
    <row r="3800" spans="1:36" x14ac:dyDescent="0.25">
      <c r="A3800" s="50">
        <v>3726</v>
      </c>
      <c r="B3800" s="51">
        <v>43533</v>
      </c>
      <c r="C3800" s="75">
        <f t="shared" si="1524"/>
        <v>43533</v>
      </c>
      <c r="D3800" s="50" t="s">
        <v>1223</v>
      </c>
      <c r="E3800" s="50">
        <v>14</v>
      </c>
      <c r="F3800" s="50">
        <v>2</v>
      </c>
      <c r="G3800" s="50">
        <v>54</v>
      </c>
      <c r="H3800" s="50">
        <v>39</v>
      </c>
      <c r="I3800" s="53">
        <f t="shared" si="1525"/>
        <v>0.12128472222222221</v>
      </c>
      <c r="J3800" s="54">
        <f t="shared" si="1526"/>
        <v>8.6631944444444439E-3</v>
      </c>
      <c r="K3800" s="50" t="s">
        <v>2309</v>
      </c>
      <c r="L3800" s="50" t="s">
        <v>17</v>
      </c>
      <c r="M3800" s="55">
        <f t="shared" si="1527"/>
        <v>4.8096192384769578</v>
      </c>
      <c r="N3800" s="50">
        <v>0</v>
      </c>
      <c r="O3800" s="50" t="s">
        <v>253</v>
      </c>
      <c r="R3800" s="50" t="s">
        <v>2334</v>
      </c>
      <c r="S3800" s="151">
        <f t="shared" si="1528"/>
        <v>0.22697569444444443</v>
      </c>
      <c r="T3800" s="151">
        <f t="shared" si="1529"/>
        <v>0.11348784722222222</v>
      </c>
      <c r="V3800" s="393">
        <f t="shared" si="1530"/>
        <v>0</v>
      </c>
      <c r="W3800" s="393">
        <f t="shared" si="1531"/>
        <v>0</v>
      </c>
      <c r="X3800" s="53">
        <f t="shared" si="1532"/>
        <v>0.22697569444444443</v>
      </c>
      <c r="Y3800" s="53">
        <f t="shared" si="1533"/>
        <v>0.26336487444444445</v>
      </c>
      <c r="Z3800" s="53">
        <f t="shared" si="1534"/>
        <v>0.11348784722222222</v>
      </c>
      <c r="AA3800" s="53">
        <f t="shared" si="1535"/>
        <v>0.13168243722222223</v>
      </c>
      <c r="AB3800" s="50">
        <f t="shared" si="1536"/>
        <v>3141</v>
      </c>
      <c r="AC3800" s="50">
        <f t="shared" si="1537"/>
        <v>2019</v>
      </c>
      <c r="AD3800" s="50">
        <f t="shared" si="1538"/>
        <v>3</v>
      </c>
      <c r="AE3800" s="56">
        <f t="shared" si="1539"/>
        <v>201903</v>
      </c>
      <c r="AF3800" s="56">
        <f t="shared" si="1540"/>
        <v>10</v>
      </c>
      <c r="AG3800" s="58">
        <f t="shared" si="1541"/>
        <v>0</v>
      </c>
      <c r="AH3800" s="56">
        <f t="shared" si="1542"/>
        <v>9</v>
      </c>
      <c r="AI3800" s="53">
        <f t="shared" si="1543"/>
        <v>0.24517028444444444</v>
      </c>
      <c r="AJ3800" s="56">
        <f t="shared" si="1544"/>
        <v>59.779999999999994</v>
      </c>
    </row>
    <row r="3801" spans="1:36" ht="15.75" customHeight="1" x14ac:dyDescent="0.25">
      <c r="A3801" s="50">
        <v>3727</v>
      </c>
      <c r="B3801" s="51">
        <v>43534</v>
      </c>
      <c r="C3801" s="75">
        <f t="shared" si="1524"/>
        <v>43534</v>
      </c>
      <c r="D3801" s="50" t="s">
        <v>1223</v>
      </c>
      <c r="E3801" s="50">
        <v>3.35</v>
      </c>
      <c r="F3801" s="50">
        <v>0</v>
      </c>
      <c r="G3801" s="50">
        <v>37</v>
      </c>
      <c r="H3801" s="50">
        <v>58</v>
      </c>
      <c r="I3801" s="53">
        <f t="shared" si="1525"/>
        <v>2.6365740740740742E-2</v>
      </c>
      <c r="J3801" s="54">
        <f t="shared" si="1526"/>
        <v>7.8703703703703696E-3</v>
      </c>
      <c r="K3801" s="50" t="s">
        <v>2309</v>
      </c>
      <c r="L3801" s="50" t="s">
        <v>17</v>
      </c>
      <c r="M3801" s="55">
        <f t="shared" si="1527"/>
        <v>5.2941176470588278</v>
      </c>
      <c r="N3801" s="50">
        <v>0</v>
      </c>
      <c r="O3801" s="50" t="s">
        <v>253</v>
      </c>
      <c r="R3801" s="50" t="s">
        <v>2335</v>
      </c>
      <c r="S3801" s="151">
        <f t="shared" si="1528"/>
        <v>0.20620370370370367</v>
      </c>
      <c r="T3801" s="151">
        <f t="shared" si="1529"/>
        <v>0.10310185185185183</v>
      </c>
      <c r="V3801" s="393">
        <f t="shared" si="1530"/>
        <v>0</v>
      </c>
      <c r="W3801" s="393">
        <f t="shared" si="1531"/>
        <v>0</v>
      </c>
      <c r="X3801" s="53">
        <f t="shared" si="1532"/>
        <v>0.20620370370370367</v>
      </c>
      <c r="Y3801" s="53">
        <f t="shared" si="1533"/>
        <v>0.24259288370370369</v>
      </c>
      <c r="Z3801" s="53">
        <f t="shared" si="1534"/>
        <v>0.10310185185185183</v>
      </c>
      <c r="AA3801" s="53">
        <f t="shared" si="1535"/>
        <v>0.12129644185185184</v>
      </c>
      <c r="AB3801" s="50">
        <f t="shared" si="1536"/>
        <v>2712</v>
      </c>
      <c r="AC3801" s="50">
        <f t="shared" si="1537"/>
        <v>2019</v>
      </c>
      <c r="AD3801" s="50">
        <f t="shared" si="1538"/>
        <v>3</v>
      </c>
      <c r="AE3801" s="56">
        <f t="shared" si="1539"/>
        <v>201903</v>
      </c>
      <c r="AF3801" s="56">
        <f t="shared" si="1540"/>
        <v>11</v>
      </c>
      <c r="AG3801" s="58">
        <f t="shared" si="1541"/>
        <v>0</v>
      </c>
      <c r="AH3801" s="56">
        <f t="shared" si="1542"/>
        <v>10</v>
      </c>
      <c r="AI3801" s="53">
        <f t="shared" si="1543"/>
        <v>0.22439829370370368</v>
      </c>
      <c r="AJ3801" s="56">
        <f t="shared" si="1544"/>
        <v>14.304499999999999</v>
      </c>
    </row>
    <row r="3802" spans="1:36" ht="15.75" customHeight="1" x14ac:dyDescent="0.25">
      <c r="A3802" s="50">
        <v>3728</v>
      </c>
      <c r="B3802" s="51">
        <v>43536</v>
      </c>
      <c r="C3802" s="75">
        <f t="shared" si="1524"/>
        <v>43536</v>
      </c>
      <c r="D3802" s="50" t="s">
        <v>1223</v>
      </c>
      <c r="E3802" s="50">
        <v>3.2</v>
      </c>
      <c r="F3802" s="50">
        <v>0</v>
      </c>
      <c r="G3802" s="50">
        <v>34</v>
      </c>
      <c r="H3802" s="50">
        <v>11</v>
      </c>
      <c r="I3802" s="53">
        <f t="shared" si="1525"/>
        <v>2.3738425925925923E-2</v>
      </c>
      <c r="J3802" s="54">
        <f t="shared" si="1526"/>
        <v>7.4182581018518504E-3</v>
      </c>
      <c r="K3802" s="50" t="s">
        <v>2309</v>
      </c>
      <c r="L3802" s="50" t="s">
        <v>1357</v>
      </c>
      <c r="M3802" s="55">
        <f t="shared" si="1527"/>
        <v>5.6167723061921073</v>
      </c>
      <c r="N3802" s="50">
        <v>157</v>
      </c>
      <c r="O3802" s="50" t="s">
        <v>253</v>
      </c>
      <c r="R3802" s="50" t="s">
        <v>2336</v>
      </c>
      <c r="S3802" s="151">
        <f t="shared" si="1528"/>
        <v>0.19435836226851846</v>
      </c>
      <c r="T3802" s="151">
        <f t="shared" si="1529"/>
        <v>9.7179181134259232E-2</v>
      </c>
      <c r="V3802" s="393">
        <f t="shared" si="1530"/>
        <v>0</v>
      </c>
      <c r="W3802" s="393">
        <f t="shared" si="1531"/>
        <v>0</v>
      </c>
      <c r="X3802" s="53">
        <f t="shared" si="1532"/>
        <v>0.19435836226851846</v>
      </c>
      <c r="Y3802" s="53">
        <f t="shared" si="1533"/>
        <v>0.23074754226851849</v>
      </c>
      <c r="Z3802" s="53">
        <f t="shared" si="1534"/>
        <v>9.7179181134259232E-2</v>
      </c>
      <c r="AA3802" s="53">
        <f t="shared" si="1535"/>
        <v>0.11537377113425924</v>
      </c>
      <c r="AB3802" s="50">
        <f t="shared" si="1536"/>
        <v>2281</v>
      </c>
      <c r="AC3802" s="50">
        <f t="shared" si="1537"/>
        <v>2019</v>
      </c>
      <c r="AD3802" s="50">
        <f t="shared" si="1538"/>
        <v>3</v>
      </c>
      <c r="AE3802" s="56">
        <f t="shared" si="1539"/>
        <v>201903</v>
      </c>
      <c r="AF3802" s="56">
        <f t="shared" si="1540"/>
        <v>11</v>
      </c>
      <c r="AG3802" s="58">
        <f t="shared" si="1541"/>
        <v>1</v>
      </c>
      <c r="AH3802" s="56">
        <f t="shared" si="1542"/>
        <v>12</v>
      </c>
      <c r="AI3802" s="53">
        <f t="shared" si="1543"/>
        <v>0.21255295226851847</v>
      </c>
      <c r="AJ3802" s="56">
        <f t="shared" si="1544"/>
        <v>13.664</v>
      </c>
    </row>
    <row r="3803" spans="1:36" x14ac:dyDescent="0.25">
      <c r="A3803" s="50">
        <v>3729</v>
      </c>
      <c r="B3803" s="51">
        <v>43540</v>
      </c>
      <c r="C3803" s="75">
        <f t="shared" si="1524"/>
        <v>43540</v>
      </c>
      <c r="D3803" s="50" t="s">
        <v>1223</v>
      </c>
      <c r="E3803" s="50">
        <v>3.2</v>
      </c>
      <c r="F3803" s="50">
        <v>0</v>
      </c>
      <c r="G3803" s="50">
        <v>35</v>
      </c>
      <c r="H3803" s="50">
        <v>12</v>
      </c>
      <c r="I3803" s="53">
        <f t="shared" si="1525"/>
        <v>2.4444444444444446E-2</v>
      </c>
      <c r="J3803" s="54">
        <f t="shared" si="1526"/>
        <v>7.6388888888888886E-3</v>
      </c>
      <c r="K3803" s="50" t="s">
        <v>2309</v>
      </c>
      <c r="L3803" s="50" t="s">
        <v>17</v>
      </c>
      <c r="M3803" s="55">
        <f t="shared" si="1527"/>
        <v>5.4545454545454586</v>
      </c>
      <c r="N3803" s="50">
        <v>0</v>
      </c>
      <c r="O3803" s="50" t="s">
        <v>253</v>
      </c>
      <c r="S3803" s="151">
        <f t="shared" si="1528"/>
        <v>0.20013888888888887</v>
      </c>
      <c r="T3803" s="151">
        <f t="shared" si="1529"/>
        <v>0.10006944444444443</v>
      </c>
      <c r="V3803" s="393">
        <f t="shared" si="1530"/>
        <v>0</v>
      </c>
      <c r="W3803" s="393">
        <f t="shared" si="1531"/>
        <v>0</v>
      </c>
      <c r="X3803" s="53">
        <f t="shared" si="1532"/>
        <v>0.20013888888888887</v>
      </c>
      <c r="Y3803" s="53">
        <f t="shared" si="1533"/>
        <v>0.23652806888888886</v>
      </c>
      <c r="Z3803" s="53">
        <f t="shared" si="1534"/>
        <v>0.10006944444444443</v>
      </c>
      <c r="AA3803" s="53">
        <f t="shared" si="1535"/>
        <v>0.11826403444444443</v>
      </c>
      <c r="AB3803" s="50">
        <f t="shared" si="1536"/>
        <v>2507</v>
      </c>
      <c r="AC3803" s="50">
        <f t="shared" si="1537"/>
        <v>2019</v>
      </c>
      <c r="AD3803" s="50">
        <f t="shared" si="1538"/>
        <v>3</v>
      </c>
      <c r="AE3803" s="56">
        <f t="shared" si="1539"/>
        <v>201903</v>
      </c>
      <c r="AF3803" s="56">
        <f t="shared" si="1540"/>
        <v>11</v>
      </c>
      <c r="AG3803" s="58">
        <f t="shared" si="1541"/>
        <v>3</v>
      </c>
      <c r="AH3803" s="56">
        <f t="shared" si="1542"/>
        <v>16</v>
      </c>
      <c r="AI3803" s="53">
        <f t="shared" si="1543"/>
        <v>0.21833347888888888</v>
      </c>
      <c r="AJ3803" s="56">
        <f t="shared" si="1544"/>
        <v>13.664</v>
      </c>
    </row>
    <row r="3804" spans="1:36" x14ac:dyDescent="0.25">
      <c r="A3804" s="50">
        <v>3730</v>
      </c>
      <c r="B3804" s="51">
        <v>43543</v>
      </c>
      <c r="C3804" s="75">
        <f t="shared" si="1524"/>
        <v>43543</v>
      </c>
      <c r="D3804" s="50" t="s">
        <v>1223</v>
      </c>
      <c r="E3804" s="50">
        <v>4</v>
      </c>
      <c r="F3804" s="50">
        <v>0</v>
      </c>
      <c r="G3804" s="50">
        <v>41</v>
      </c>
      <c r="H3804" s="50">
        <v>26</v>
      </c>
      <c r="I3804" s="53">
        <f t="shared" si="1525"/>
        <v>2.8773148148148145E-2</v>
      </c>
      <c r="J3804" s="54">
        <f t="shared" si="1526"/>
        <v>7.1932870370370362E-3</v>
      </c>
      <c r="K3804" s="50" t="s">
        <v>2309</v>
      </c>
      <c r="L3804" s="50" t="s">
        <v>2337</v>
      </c>
      <c r="M3804" s="55">
        <f t="shared" si="1527"/>
        <v>5.7924376508447359</v>
      </c>
      <c r="N3804" s="50">
        <v>160</v>
      </c>
      <c r="O3804" s="50" t="s">
        <v>1968</v>
      </c>
      <c r="R3804" s="50" t="s">
        <v>2338</v>
      </c>
      <c r="S3804" s="151">
        <f t="shared" si="1528"/>
        <v>0.18846412037037033</v>
      </c>
      <c r="T3804" s="151">
        <f t="shared" si="1529"/>
        <v>9.4232060185185165E-2</v>
      </c>
      <c r="V3804" s="393">
        <f t="shared" si="1530"/>
        <v>0</v>
      </c>
      <c r="W3804" s="393">
        <f t="shared" si="1531"/>
        <v>0</v>
      </c>
      <c r="X3804" s="53">
        <f t="shared" si="1532"/>
        <v>0.18846412037037033</v>
      </c>
      <c r="Y3804" s="53">
        <f t="shared" si="1533"/>
        <v>0.22485330037037035</v>
      </c>
      <c r="Z3804" s="53">
        <f t="shared" si="1534"/>
        <v>9.4232060185185165E-2</v>
      </c>
      <c r="AA3804" s="53">
        <f t="shared" si="1535"/>
        <v>0.11242665018518518</v>
      </c>
      <c r="AB3804" s="50">
        <f t="shared" si="1536"/>
        <v>2034</v>
      </c>
      <c r="AC3804" s="50">
        <f t="shared" si="1537"/>
        <v>2019</v>
      </c>
      <c r="AD3804" s="50">
        <f t="shared" si="1538"/>
        <v>3</v>
      </c>
      <c r="AE3804" s="56">
        <f t="shared" si="1539"/>
        <v>201903</v>
      </c>
      <c r="AF3804" s="56">
        <f t="shared" si="1540"/>
        <v>12</v>
      </c>
      <c r="AG3804" s="58">
        <f t="shared" si="1541"/>
        <v>2</v>
      </c>
      <c r="AH3804" s="56">
        <f t="shared" si="1542"/>
        <v>19</v>
      </c>
      <c r="AI3804" s="53">
        <f t="shared" si="1543"/>
        <v>0.20665871037037034</v>
      </c>
      <c r="AJ3804" s="56">
        <f t="shared" si="1544"/>
        <v>17.079999999999998</v>
      </c>
    </row>
    <row r="3805" spans="1:36" ht="15" customHeight="1" x14ac:dyDescent="0.25">
      <c r="A3805" s="50">
        <v>3731</v>
      </c>
      <c r="B3805" s="51">
        <v>43544</v>
      </c>
      <c r="C3805" s="75">
        <f t="shared" si="1524"/>
        <v>43544</v>
      </c>
      <c r="D3805" s="50" t="s">
        <v>1223</v>
      </c>
      <c r="E3805" s="50">
        <v>4.2</v>
      </c>
      <c r="F3805" s="50">
        <v>0</v>
      </c>
      <c r="G3805" s="50">
        <v>44</v>
      </c>
      <c r="H3805" s="50">
        <v>35</v>
      </c>
      <c r="I3805" s="53">
        <f t="shared" si="1525"/>
        <v>3.096064814814815E-2</v>
      </c>
      <c r="J3805" s="54">
        <f t="shared" si="1526"/>
        <v>7.3715828924162258E-3</v>
      </c>
      <c r="K3805" s="50" t="s">
        <v>2309</v>
      </c>
      <c r="L3805" s="50" t="s">
        <v>2339</v>
      </c>
      <c r="M3805" s="55">
        <f t="shared" si="1527"/>
        <v>5.6523364485981356</v>
      </c>
      <c r="N3805" s="50">
        <v>160</v>
      </c>
      <c r="O3805" s="50" t="s">
        <v>255</v>
      </c>
      <c r="Q3805" s="374">
        <v>160</v>
      </c>
      <c r="R3805" s="50" t="s">
        <v>2340</v>
      </c>
      <c r="S3805" s="151">
        <f t="shared" si="1528"/>
        <v>0.19313547178130511</v>
      </c>
      <c r="T3805" s="151">
        <f t="shared" si="1529"/>
        <v>9.6567735890652553E-2</v>
      </c>
      <c r="V3805" s="393">
        <f t="shared" si="1530"/>
        <v>0</v>
      </c>
      <c r="W3805" s="393">
        <f t="shared" si="1531"/>
        <v>0</v>
      </c>
      <c r="X3805" s="53">
        <f t="shared" si="1532"/>
        <v>0.19313547178130511</v>
      </c>
      <c r="Y3805" s="53">
        <f t="shared" si="1533"/>
        <v>0.22952465178130513</v>
      </c>
      <c r="Z3805" s="53">
        <f t="shared" si="1534"/>
        <v>9.6567735890652553E-2</v>
      </c>
      <c r="AA3805" s="53">
        <f t="shared" si="1535"/>
        <v>0.11476232589065256</v>
      </c>
      <c r="AB3805" s="50">
        <f t="shared" si="1536"/>
        <v>2243</v>
      </c>
      <c r="AC3805" s="50">
        <f t="shared" si="1537"/>
        <v>2019</v>
      </c>
      <c r="AD3805" s="50">
        <f t="shared" si="1538"/>
        <v>3</v>
      </c>
      <c r="AE3805" s="56">
        <f t="shared" si="1539"/>
        <v>201903</v>
      </c>
      <c r="AF3805" s="56">
        <f t="shared" si="1540"/>
        <v>12</v>
      </c>
      <c r="AG3805" s="58">
        <f t="shared" si="1541"/>
        <v>0</v>
      </c>
      <c r="AH3805" s="56">
        <f t="shared" si="1542"/>
        <v>20</v>
      </c>
      <c r="AI3805" s="53">
        <f t="shared" si="1543"/>
        <v>0.21133006178130512</v>
      </c>
      <c r="AJ3805" s="56">
        <f t="shared" si="1544"/>
        <v>17.933999999999997</v>
      </c>
    </row>
    <row r="3806" spans="1:36" x14ac:dyDescent="0.25">
      <c r="A3806" s="50">
        <v>3732</v>
      </c>
      <c r="B3806" s="51">
        <v>43546</v>
      </c>
      <c r="C3806" s="75">
        <f t="shared" si="1524"/>
        <v>43546</v>
      </c>
      <c r="D3806" s="50" t="s">
        <v>1223</v>
      </c>
      <c r="E3806" s="50">
        <v>3</v>
      </c>
      <c r="F3806" s="50">
        <v>0</v>
      </c>
      <c r="G3806" s="50">
        <v>38</v>
      </c>
      <c r="H3806" s="50">
        <v>30</v>
      </c>
      <c r="I3806" s="53">
        <f t="shared" si="1525"/>
        <v>2.6736111111111113E-2</v>
      </c>
      <c r="J3806" s="54">
        <f t="shared" si="1526"/>
        <v>8.9120370370370378E-3</v>
      </c>
      <c r="K3806" s="50" t="s">
        <v>2309</v>
      </c>
      <c r="L3806" s="50" t="s">
        <v>17</v>
      </c>
      <c r="M3806" s="55">
        <f t="shared" si="1527"/>
        <v>4.6753246753246787</v>
      </c>
      <c r="N3806" s="50">
        <v>140</v>
      </c>
      <c r="O3806" s="50" t="s">
        <v>253</v>
      </c>
      <c r="R3806" s="50" t="s">
        <v>2341</v>
      </c>
      <c r="S3806" s="151">
        <f t="shared" si="1528"/>
        <v>0.23349537037037038</v>
      </c>
      <c r="T3806" s="151">
        <f t="shared" si="1529"/>
        <v>0.11674768518518519</v>
      </c>
      <c r="V3806" s="393">
        <f t="shared" si="1530"/>
        <v>0</v>
      </c>
      <c r="W3806" s="393">
        <f t="shared" si="1531"/>
        <v>0</v>
      </c>
      <c r="X3806" s="53">
        <f t="shared" si="1532"/>
        <v>0.23349537037037038</v>
      </c>
      <c r="Y3806" s="53">
        <f t="shared" si="1533"/>
        <v>0.2698845503703704</v>
      </c>
      <c r="Z3806" s="53">
        <f t="shared" si="1534"/>
        <v>0.11674768518518519</v>
      </c>
      <c r="AA3806" s="53">
        <f t="shared" si="1535"/>
        <v>0.1349422751851852</v>
      </c>
      <c r="AB3806" s="50">
        <f t="shared" si="1536"/>
        <v>3206</v>
      </c>
      <c r="AC3806" s="50">
        <f t="shared" si="1537"/>
        <v>2019</v>
      </c>
      <c r="AD3806" s="50">
        <f t="shared" si="1538"/>
        <v>3</v>
      </c>
      <c r="AE3806" s="56">
        <f t="shared" si="1539"/>
        <v>201903</v>
      </c>
      <c r="AF3806" s="56">
        <f t="shared" si="1540"/>
        <v>12</v>
      </c>
      <c r="AG3806" s="58">
        <f t="shared" si="1541"/>
        <v>1</v>
      </c>
      <c r="AH3806" s="56">
        <f t="shared" si="1542"/>
        <v>22</v>
      </c>
      <c r="AI3806" s="53">
        <f t="shared" si="1543"/>
        <v>0.25168996037037039</v>
      </c>
      <c r="AJ3806" s="56">
        <f t="shared" si="1544"/>
        <v>12.809999999999999</v>
      </c>
    </row>
    <row r="3807" spans="1:36" ht="15.75" customHeight="1" x14ac:dyDescent="0.25">
      <c r="A3807" s="50">
        <v>3733</v>
      </c>
      <c r="B3807" s="51">
        <v>43548</v>
      </c>
      <c r="C3807" s="75">
        <f t="shared" si="1524"/>
        <v>43548</v>
      </c>
      <c r="D3807" s="50" t="s">
        <v>1223</v>
      </c>
      <c r="E3807" s="50">
        <v>20</v>
      </c>
      <c r="F3807" s="50">
        <v>4</v>
      </c>
      <c r="G3807" s="50">
        <v>4</v>
      </c>
      <c r="H3807" s="50">
        <v>25</v>
      </c>
      <c r="I3807" s="53">
        <f>IF(E3807&gt;0,TIME(F3807,G3807,H3807),"")</f>
        <v>0.16973379629629629</v>
      </c>
      <c r="J3807" s="54">
        <f t="shared" si="1526"/>
        <v>8.486689814814815E-3</v>
      </c>
      <c r="K3807" s="50" t="s">
        <v>2309</v>
      </c>
      <c r="L3807" s="50" t="s">
        <v>2342</v>
      </c>
      <c r="M3807" s="55">
        <f t="shared" si="1527"/>
        <v>4.9096488237299729</v>
      </c>
      <c r="N3807" s="50">
        <v>153</v>
      </c>
      <c r="O3807" s="50" t="s">
        <v>1968</v>
      </c>
      <c r="Q3807" s="374">
        <v>476</v>
      </c>
      <c r="R3807" s="50" t="s">
        <v>2343</v>
      </c>
      <c r="S3807" s="151">
        <f t="shared" si="1528"/>
        <v>0.22235127314814815</v>
      </c>
      <c r="T3807" s="151">
        <f t="shared" si="1529"/>
        <v>0.11117563657407407</v>
      </c>
      <c r="V3807" s="393">
        <f t="shared" si="1530"/>
        <v>0</v>
      </c>
      <c r="W3807" s="393">
        <f t="shared" si="1531"/>
        <v>0</v>
      </c>
      <c r="X3807" s="53">
        <f t="shared" si="1532"/>
        <v>0.22235127314814815</v>
      </c>
      <c r="Y3807" s="53">
        <f t="shared" si="1533"/>
        <v>0.25874045314814814</v>
      </c>
      <c r="Z3807" s="53">
        <f t="shared" si="1534"/>
        <v>0.11117563657407407</v>
      </c>
      <c r="AA3807" s="53">
        <f t="shared" si="1535"/>
        <v>0.12937022657407407</v>
      </c>
      <c r="AB3807" s="50">
        <f t="shared" si="1536"/>
        <v>3088</v>
      </c>
      <c r="AC3807" s="50">
        <f t="shared" si="1537"/>
        <v>2019</v>
      </c>
      <c r="AD3807" s="50">
        <f t="shared" si="1538"/>
        <v>3</v>
      </c>
      <c r="AE3807" s="56">
        <f t="shared" si="1539"/>
        <v>201903</v>
      </c>
      <c r="AF3807" s="56">
        <f t="shared" si="1540"/>
        <v>13</v>
      </c>
      <c r="AG3807" s="58">
        <f t="shared" si="1541"/>
        <v>1</v>
      </c>
      <c r="AH3807" s="56">
        <f t="shared" si="1542"/>
        <v>24</v>
      </c>
      <c r="AI3807" s="53">
        <f t="shared" si="1543"/>
        <v>0.24054586314814813</v>
      </c>
      <c r="AJ3807" s="56">
        <f t="shared" si="1544"/>
        <v>85.399999999999991</v>
      </c>
    </row>
    <row r="3808" spans="1:36" ht="15.75" customHeight="1" x14ac:dyDescent="0.25">
      <c r="A3808" s="50">
        <v>3734</v>
      </c>
      <c r="B3808" s="51">
        <v>43547</v>
      </c>
      <c r="C3808" s="75">
        <f t="shared" si="1524"/>
        <v>43547</v>
      </c>
      <c r="D3808" s="50" t="s">
        <v>1224</v>
      </c>
      <c r="E3808" s="50">
        <v>14</v>
      </c>
      <c r="F3808" s="50">
        <v>1</v>
      </c>
      <c r="G3808" s="50">
        <v>0</v>
      </c>
      <c r="H3808" s="50">
        <v>0</v>
      </c>
      <c r="I3808" s="53">
        <f t="shared" si="1525"/>
        <v>4.1666666666666664E-2</v>
      </c>
      <c r="J3808" s="54">
        <f t="shared" si="1526"/>
        <v>2.976190476190476E-3</v>
      </c>
      <c r="K3808" s="50" t="s">
        <v>1342</v>
      </c>
      <c r="L3808" s="50" t="s">
        <v>2288</v>
      </c>
      <c r="M3808" s="55">
        <f t="shared" si="1527"/>
        <v>14.000000000000012</v>
      </c>
      <c r="N3808" s="50">
        <v>0</v>
      </c>
      <c r="O3808" s="50" t="s">
        <v>253</v>
      </c>
      <c r="S3808" s="151">
        <f t="shared" si="1528"/>
        <v>0.33333333333333331</v>
      </c>
      <c r="T3808" s="151">
        <f t="shared" si="1529"/>
        <v>0.16666666666666666</v>
      </c>
      <c r="V3808" s="393">
        <f t="shared" si="1530"/>
        <v>0</v>
      </c>
      <c r="W3808" s="393">
        <f t="shared" si="1531"/>
        <v>0</v>
      </c>
      <c r="X3808" s="53">
        <f t="shared" si="1532"/>
        <v>7.7976190476190463E-2</v>
      </c>
      <c r="Y3808" s="53">
        <f t="shared" si="1533"/>
        <v>0.11436537047619047</v>
      </c>
      <c r="Z3808" s="53">
        <f t="shared" si="1534"/>
        <v>3.8988095238095231E-2</v>
      </c>
      <c r="AA3808" s="53">
        <f t="shared" si="1535"/>
        <v>5.7182685238095235E-2</v>
      </c>
      <c r="AB3808" s="50">
        <f t="shared" si="1536"/>
        <v>734</v>
      </c>
      <c r="AC3808" s="50">
        <f t="shared" si="1537"/>
        <v>2019</v>
      </c>
      <c r="AD3808" s="50">
        <f t="shared" si="1538"/>
        <v>3</v>
      </c>
      <c r="AE3808" s="56">
        <f t="shared" si="1539"/>
        <v>201903</v>
      </c>
      <c r="AF3808" s="56">
        <f t="shared" si="1540"/>
        <v>12</v>
      </c>
      <c r="AG3808" s="58">
        <f t="shared" si="1541"/>
        <v>0</v>
      </c>
      <c r="AH3808" s="56">
        <f t="shared" si="1542"/>
        <v>23</v>
      </c>
      <c r="AI3808" s="53">
        <f t="shared" si="1543"/>
        <v>9.6170780476190459E-2</v>
      </c>
      <c r="AJ3808" s="56">
        <f t="shared" si="1544"/>
        <v>14</v>
      </c>
    </row>
    <row r="3809" spans="1:36" x14ac:dyDescent="0.25">
      <c r="A3809" s="50">
        <v>3735</v>
      </c>
      <c r="B3809" s="51">
        <v>43551</v>
      </c>
      <c r="C3809" s="75">
        <f t="shared" si="1524"/>
        <v>43551</v>
      </c>
      <c r="D3809" s="50" t="s">
        <v>1223</v>
      </c>
      <c r="E3809" s="50">
        <v>3.25</v>
      </c>
      <c r="F3809" s="50">
        <v>0</v>
      </c>
      <c r="G3809" s="50">
        <v>36</v>
      </c>
      <c r="H3809" s="50">
        <v>16</v>
      </c>
      <c r="I3809" s="53">
        <f t="shared" si="1525"/>
        <v>2.5185185185185185E-2</v>
      </c>
      <c r="J3809" s="54">
        <f t="shared" si="1526"/>
        <v>7.7492877492877496E-3</v>
      </c>
      <c r="K3809" s="50" t="s">
        <v>2287</v>
      </c>
      <c r="L3809" s="50" t="s">
        <v>1290</v>
      </c>
      <c r="M3809" s="55">
        <f t="shared" si="1527"/>
        <v>5.3768382352941213</v>
      </c>
      <c r="N3809" s="50">
        <v>151</v>
      </c>
      <c r="O3809" s="50" t="s">
        <v>1968</v>
      </c>
      <c r="Q3809" s="374">
        <v>161</v>
      </c>
      <c r="R3809" s="50" t="s">
        <v>2344</v>
      </c>
      <c r="S3809" s="151">
        <f t="shared" si="1528"/>
        <v>0.20303133903133902</v>
      </c>
      <c r="T3809" s="151">
        <f t="shared" si="1529"/>
        <v>0.10151566951566951</v>
      </c>
      <c r="V3809" s="393">
        <f t="shared" si="1530"/>
        <v>0</v>
      </c>
      <c r="W3809" s="393">
        <f t="shared" si="1531"/>
        <v>0</v>
      </c>
      <c r="X3809" s="53">
        <f t="shared" si="1532"/>
        <v>0.20303133903133902</v>
      </c>
      <c r="Y3809" s="53">
        <f t="shared" si="1533"/>
        <v>0.23942051903133901</v>
      </c>
      <c r="Z3809" s="53">
        <f t="shared" si="1534"/>
        <v>0.10151566951566951</v>
      </c>
      <c r="AA3809" s="53">
        <f t="shared" si="1535"/>
        <v>0.11971025951566951</v>
      </c>
      <c r="AB3809" s="50">
        <f t="shared" si="1536"/>
        <v>2616</v>
      </c>
      <c r="AC3809" s="50">
        <f t="shared" si="1537"/>
        <v>2019</v>
      </c>
      <c r="AD3809" s="50">
        <f t="shared" si="1538"/>
        <v>3</v>
      </c>
      <c r="AE3809" s="56">
        <f t="shared" si="1539"/>
        <v>201903</v>
      </c>
      <c r="AF3809" s="56">
        <f t="shared" si="1540"/>
        <v>13</v>
      </c>
      <c r="AG3809" s="58">
        <f t="shared" si="1541"/>
        <v>3</v>
      </c>
      <c r="AH3809" s="56">
        <f t="shared" si="1542"/>
        <v>27</v>
      </c>
      <c r="AI3809" s="53">
        <f t="shared" si="1543"/>
        <v>0.22122592903133903</v>
      </c>
      <c r="AJ3809" s="56">
        <f t="shared" si="1544"/>
        <v>13.877499999999998</v>
      </c>
    </row>
    <row r="3810" spans="1:36" x14ac:dyDescent="0.25">
      <c r="A3810" s="50">
        <v>3736</v>
      </c>
      <c r="B3810" s="51">
        <v>43551</v>
      </c>
      <c r="C3810" s="75">
        <f t="shared" si="1524"/>
        <v>43551</v>
      </c>
      <c r="D3810" s="50" t="s">
        <v>1224</v>
      </c>
      <c r="E3810" s="50">
        <v>11.41</v>
      </c>
      <c r="F3810" s="50">
        <v>0</v>
      </c>
      <c r="G3810" s="50">
        <v>30</v>
      </c>
      <c r="H3810" s="50">
        <v>0</v>
      </c>
      <c r="I3810" s="53">
        <f t="shared" si="1525"/>
        <v>2.0833333333333332E-2</v>
      </c>
      <c r="J3810" s="54">
        <f t="shared" si="1526"/>
        <v>1.8258837277242185E-3</v>
      </c>
      <c r="K3810" s="50" t="s">
        <v>2256</v>
      </c>
      <c r="L3810" s="50" t="s">
        <v>2345</v>
      </c>
      <c r="M3810" s="55">
        <f t="shared" si="1527"/>
        <v>22.820000000000018</v>
      </c>
      <c r="N3810" s="50">
        <v>0</v>
      </c>
      <c r="O3810" s="50" t="s">
        <v>253</v>
      </c>
      <c r="S3810" s="151">
        <f t="shared" si="1528"/>
        <v>0.20449897750511248</v>
      </c>
      <c r="T3810" s="151">
        <f t="shared" si="1529"/>
        <v>0.10224948875255624</v>
      </c>
      <c r="V3810" s="393">
        <f t="shared" si="1530"/>
        <v>0</v>
      </c>
      <c r="W3810" s="393">
        <f t="shared" si="1531"/>
        <v>0</v>
      </c>
      <c r="X3810" s="53">
        <f t="shared" si="1532"/>
        <v>4.7838153666374526E-2</v>
      </c>
      <c r="Y3810" s="53">
        <f t="shared" si="1533"/>
        <v>8.4227333666374513E-2</v>
      </c>
      <c r="Z3810" s="53">
        <f t="shared" si="1534"/>
        <v>2.3919076833187263E-2</v>
      </c>
      <c r="AA3810" s="53">
        <f t="shared" si="1535"/>
        <v>4.2113666833187256E-2</v>
      </c>
      <c r="AB3810" s="50">
        <f t="shared" si="1536"/>
        <v>79</v>
      </c>
      <c r="AC3810" s="50">
        <f t="shared" si="1537"/>
        <v>2019</v>
      </c>
      <c r="AD3810" s="50">
        <f t="shared" si="1538"/>
        <v>3</v>
      </c>
      <c r="AE3810" s="56">
        <f t="shared" si="1539"/>
        <v>201903</v>
      </c>
      <c r="AF3810" s="56">
        <f t="shared" si="1540"/>
        <v>13</v>
      </c>
      <c r="AG3810" s="58">
        <f t="shared" si="1541"/>
        <v>0</v>
      </c>
      <c r="AH3810" s="56">
        <f t="shared" si="1542"/>
        <v>27</v>
      </c>
      <c r="AI3810" s="53">
        <f t="shared" si="1543"/>
        <v>6.6032743666374516E-2</v>
      </c>
      <c r="AJ3810" s="56">
        <f t="shared" si="1544"/>
        <v>11.41</v>
      </c>
    </row>
    <row r="3811" spans="1:36" ht="15.75" customHeight="1" x14ac:dyDescent="0.25">
      <c r="A3811" s="50">
        <v>3737</v>
      </c>
      <c r="B3811" s="51">
        <v>43551</v>
      </c>
      <c r="C3811" s="75">
        <f t="shared" si="1524"/>
        <v>43551</v>
      </c>
      <c r="D3811" s="50" t="s">
        <v>1224</v>
      </c>
      <c r="E3811" s="50">
        <v>3.55</v>
      </c>
      <c r="F3811" s="50">
        <v>0</v>
      </c>
      <c r="G3811" s="50">
        <v>10</v>
      </c>
      <c r="H3811" s="50">
        <v>0</v>
      </c>
      <c r="I3811" s="53">
        <f t="shared" si="1525"/>
        <v>6.9444444444444441E-3</v>
      </c>
      <c r="J3811" s="54">
        <f t="shared" si="1526"/>
        <v>1.9561815336463224E-3</v>
      </c>
      <c r="K3811" s="50" t="s">
        <v>2256</v>
      </c>
      <c r="L3811" s="50" t="s">
        <v>2346</v>
      </c>
      <c r="M3811" s="55">
        <f t="shared" si="1527"/>
        <v>21.300000000000015</v>
      </c>
      <c r="N3811" s="50">
        <v>0</v>
      </c>
      <c r="O3811" s="50" t="s">
        <v>253</v>
      </c>
      <c r="S3811" s="151">
        <f t="shared" si="1528"/>
        <v>0.2190923317683881</v>
      </c>
      <c r="T3811" s="151">
        <f t="shared" si="1529"/>
        <v>0.10954616588419405</v>
      </c>
      <c r="V3811" s="393">
        <f t="shared" si="1530"/>
        <v>0</v>
      </c>
      <c r="W3811" s="393">
        <f t="shared" si="1531"/>
        <v>0</v>
      </c>
      <c r="X3811" s="53">
        <f t="shared" si="1532"/>
        <v>5.1251956181533644E-2</v>
      </c>
      <c r="Y3811" s="53">
        <f t="shared" si="1533"/>
        <v>8.7641136181533644E-2</v>
      </c>
      <c r="Z3811" s="53">
        <f t="shared" si="1534"/>
        <v>2.5625978090766822E-2</v>
      </c>
      <c r="AA3811" s="53">
        <f t="shared" si="1535"/>
        <v>4.3820568090766822E-2</v>
      </c>
      <c r="AB3811" s="50">
        <f t="shared" si="1536"/>
        <v>159</v>
      </c>
      <c r="AC3811" s="50">
        <f t="shared" si="1537"/>
        <v>2019</v>
      </c>
      <c r="AD3811" s="50">
        <f t="shared" si="1538"/>
        <v>3</v>
      </c>
      <c r="AE3811" s="56">
        <f t="shared" si="1539"/>
        <v>201903</v>
      </c>
      <c r="AF3811" s="56">
        <f t="shared" si="1540"/>
        <v>13</v>
      </c>
      <c r="AG3811" s="58">
        <f t="shared" si="1541"/>
        <v>0</v>
      </c>
      <c r="AH3811" s="56">
        <f t="shared" si="1542"/>
        <v>27</v>
      </c>
      <c r="AI3811" s="53">
        <f t="shared" si="1543"/>
        <v>6.9446546181533647E-2</v>
      </c>
      <c r="AJ3811" s="56">
        <f t="shared" si="1544"/>
        <v>3.55</v>
      </c>
    </row>
    <row r="3812" spans="1:36" ht="15" customHeight="1" x14ac:dyDescent="0.25">
      <c r="A3812" s="50">
        <v>3738</v>
      </c>
      <c r="B3812" s="51">
        <v>43553</v>
      </c>
      <c r="C3812" s="75">
        <f t="shared" ref="C3812:C3825" si="1545">B3812</f>
        <v>43553</v>
      </c>
      <c r="D3812" s="50" t="s">
        <v>1223</v>
      </c>
      <c r="E3812" s="50">
        <v>5</v>
      </c>
      <c r="F3812" s="50">
        <v>0</v>
      </c>
      <c r="G3812" s="50">
        <v>57</v>
      </c>
      <c r="H3812" s="50">
        <v>11</v>
      </c>
      <c r="I3812" s="53">
        <f t="shared" ref="I3812:I3825" si="1546">IF(E3812&gt;0,TIME(F3812,G3812,H3812),"")</f>
        <v>3.9710648148148148E-2</v>
      </c>
      <c r="J3812" s="54">
        <f t="shared" ref="J3812:J3825" si="1547">IF(E3812&gt;0,TIME(F3812,G3812,H3812)/E3812,"")</f>
        <v>7.9421296296296288E-3</v>
      </c>
      <c r="K3812" s="50" t="s">
        <v>2309</v>
      </c>
      <c r="L3812" s="50" t="s">
        <v>1732</v>
      </c>
      <c r="M3812" s="55">
        <f t="shared" ref="M3812:M3825" si="1548">IF(D3812&gt;0,0.0416666666666667/J3812,"")</f>
        <v>5.2462838822500775</v>
      </c>
      <c r="N3812" s="50">
        <v>152</v>
      </c>
      <c r="O3812" s="50" t="s">
        <v>1968</v>
      </c>
      <c r="Q3812" s="374">
        <v>355</v>
      </c>
      <c r="R3812" s="50" t="s">
        <v>2347</v>
      </c>
      <c r="S3812" s="151">
        <f t="shared" ref="S3812:S3825" si="1549">IF("1-Swim"=D3812,J3812*2.4,IF("2-Bike"=D3812,J3812*112,IF("3-Run"=D3812,J3812*26.2,0)))</f>
        <v>0.20808379629629628</v>
      </c>
      <c r="T3812" s="151">
        <f t="shared" ref="T3812:T3825" si="1550">S3812/2</f>
        <v>0.10404189814814814</v>
      </c>
      <c r="V3812" s="393">
        <f t="shared" ref="V3812:V3825" si="1551">U3812*0.000568182</f>
        <v>0</v>
      </c>
      <c r="W3812" s="393">
        <f t="shared" ref="W3812:W3825" si="1552">U3812*0.0006213713910761</f>
        <v>0</v>
      </c>
      <c r="X3812" s="53">
        <f t="shared" ref="X3812:X3825" si="1553">J3812*26.2</f>
        <v>0.20808379629629628</v>
      </c>
      <c r="Y3812" s="53">
        <f t="shared" ref="Y3812:Y3825" si="1554">(J3812+0.0013889)*26.2</f>
        <v>0.24447297629629627</v>
      </c>
      <c r="Z3812" s="53">
        <f t="shared" ref="Z3812:Z3825" si="1555">X3812/2</f>
        <v>0.10404189814814814</v>
      </c>
      <c r="AA3812" s="53">
        <f t="shared" ref="AA3812:AA3825" si="1556">Y3812/2</f>
        <v>0.12223648814814814</v>
      </c>
      <c r="AB3812" s="50">
        <f t="shared" ref="AB3812:AB3825" si="1557">RANK(J3812,J:J,1)</f>
        <v>2766</v>
      </c>
      <c r="AC3812" s="50">
        <f t="shared" ref="AC3812:AC3825" si="1558">YEAR(B3812)</f>
        <v>2019</v>
      </c>
      <c r="AD3812" s="50">
        <f t="shared" ref="AD3812:AD3825" si="1559">MONTH(B3812)</f>
        <v>3</v>
      </c>
      <c r="AE3812" s="56">
        <f t="shared" ref="AE3812:AE3825" si="1560">AC3812*100+AD3812</f>
        <v>201903</v>
      </c>
      <c r="AF3812" s="56">
        <f t="shared" ref="AF3812:AF3825" si="1561">WEEKNUM(B3812,1)</f>
        <v>13</v>
      </c>
      <c r="AG3812" s="58">
        <f t="shared" ref="AG3812:AG3825" si="1562">IF(ISBLANK(B3812)," ",MAX(B3812-B3811-1,0))</f>
        <v>1</v>
      </c>
      <c r="AH3812" s="56">
        <f t="shared" ref="AH3812:AH3825" si="1563">DAY(B3812)</f>
        <v>29</v>
      </c>
      <c r="AI3812" s="53">
        <f t="shared" ref="AI3812:AI3825" si="1564">Z3812+AA3812</f>
        <v>0.22627838629629626</v>
      </c>
      <c r="AJ3812" s="56">
        <f t="shared" ref="AJ3812:AJ3825" si="1565">IF("1-Swim"=D3812,E3812*46.7,IF("2-Bike"=D3812,E3812,IF("3-Run"=D3812,E3812*4.27,0)))</f>
        <v>21.349999999999998</v>
      </c>
    </row>
    <row r="3813" spans="1:36" ht="15.75" x14ac:dyDescent="0.3">
      <c r="A3813" s="50">
        <v>3739</v>
      </c>
      <c r="B3813" s="51">
        <v>43554</v>
      </c>
      <c r="C3813" s="75">
        <f t="shared" si="1545"/>
        <v>43554</v>
      </c>
      <c r="D3813" s="50" t="s">
        <v>1224</v>
      </c>
      <c r="E3813" s="50">
        <v>23.4</v>
      </c>
      <c r="F3813" s="50">
        <v>1</v>
      </c>
      <c r="G3813" s="50">
        <v>49</v>
      </c>
      <c r="H3813" s="50">
        <v>55</v>
      </c>
      <c r="I3813" s="53">
        <f t="shared" si="1546"/>
        <v>7.633101851851852E-2</v>
      </c>
      <c r="J3813" s="54">
        <f t="shared" si="1547"/>
        <v>3.2620093383982276E-3</v>
      </c>
      <c r="K3813" s="50" t="s">
        <v>930</v>
      </c>
      <c r="L3813" s="50" t="s">
        <v>41</v>
      </c>
      <c r="M3813" s="55">
        <f t="shared" si="1548"/>
        <v>12.773313115996975</v>
      </c>
      <c r="N3813" s="50">
        <v>122</v>
      </c>
      <c r="O3813" s="50" t="s">
        <v>255</v>
      </c>
      <c r="Q3813" s="374">
        <v>2096</v>
      </c>
      <c r="R3813" s="146" t="s">
        <v>2348</v>
      </c>
      <c r="S3813" s="151">
        <f t="shared" si="1549"/>
        <v>0.36534504590060146</v>
      </c>
      <c r="T3813" s="151">
        <f t="shared" si="1550"/>
        <v>0.18267252295030073</v>
      </c>
      <c r="V3813" s="393">
        <f t="shared" si="1551"/>
        <v>0</v>
      </c>
      <c r="W3813" s="393">
        <f t="shared" si="1552"/>
        <v>0</v>
      </c>
      <c r="X3813" s="53">
        <f t="shared" si="1553"/>
        <v>8.5464644666033554E-2</v>
      </c>
      <c r="Y3813" s="53">
        <f t="shared" si="1554"/>
        <v>0.12185382466603356</v>
      </c>
      <c r="Z3813" s="53">
        <f t="shared" si="1555"/>
        <v>4.2732322333016777E-2</v>
      </c>
      <c r="AA3813" s="53">
        <f t="shared" si="1556"/>
        <v>6.0926912333016781E-2</v>
      </c>
      <c r="AB3813" s="50">
        <f t="shared" si="1557"/>
        <v>857</v>
      </c>
      <c r="AC3813" s="50">
        <f t="shared" si="1558"/>
        <v>2019</v>
      </c>
      <c r="AD3813" s="50">
        <f t="shared" si="1559"/>
        <v>3</v>
      </c>
      <c r="AE3813" s="56">
        <f t="shared" si="1560"/>
        <v>201903</v>
      </c>
      <c r="AF3813" s="56">
        <f t="shared" si="1561"/>
        <v>13</v>
      </c>
      <c r="AG3813" s="58">
        <f t="shared" si="1562"/>
        <v>0</v>
      </c>
      <c r="AH3813" s="56">
        <f t="shared" si="1563"/>
        <v>30</v>
      </c>
      <c r="AI3813" s="53">
        <f t="shared" si="1564"/>
        <v>0.10365923466603355</v>
      </c>
      <c r="AJ3813" s="56">
        <f t="shared" si="1565"/>
        <v>23.4</v>
      </c>
    </row>
    <row r="3814" spans="1:36" ht="15.75" customHeight="1" x14ac:dyDescent="0.25">
      <c r="A3814" s="50">
        <v>3740</v>
      </c>
      <c r="B3814" s="51">
        <v>43555</v>
      </c>
      <c r="C3814" s="75">
        <f t="shared" si="1545"/>
        <v>43555</v>
      </c>
      <c r="D3814" s="50" t="s">
        <v>1223</v>
      </c>
      <c r="E3814" s="50">
        <v>13.1</v>
      </c>
      <c r="F3814" s="50">
        <v>2</v>
      </c>
      <c r="G3814" s="50">
        <v>55</v>
      </c>
      <c r="H3814" s="50">
        <v>13</v>
      </c>
      <c r="I3814" s="53">
        <f t="shared" si="1546"/>
        <v>0.12167824074074074</v>
      </c>
      <c r="J3814" s="54">
        <f t="shared" si="1547"/>
        <v>9.2884153237206678E-3</v>
      </c>
      <c r="K3814" s="50" t="s">
        <v>2309</v>
      </c>
      <c r="L3814" s="50" t="s">
        <v>2342</v>
      </c>
      <c r="M3814" s="55">
        <f t="shared" si="1548"/>
        <v>4.485874631408735</v>
      </c>
      <c r="N3814" s="50">
        <v>148</v>
      </c>
      <c r="O3814" s="50" t="s">
        <v>255</v>
      </c>
      <c r="R3814" s="50" t="s">
        <v>2349</v>
      </c>
      <c r="S3814" s="151">
        <f t="shared" si="1549"/>
        <v>0.24335648148148148</v>
      </c>
      <c r="T3814" s="151">
        <f t="shared" si="1550"/>
        <v>0.12167824074074074</v>
      </c>
      <c r="V3814" s="393">
        <f t="shared" si="1551"/>
        <v>0</v>
      </c>
      <c r="W3814" s="393">
        <f t="shared" si="1552"/>
        <v>0</v>
      </c>
      <c r="X3814" s="53">
        <f t="shared" si="1553"/>
        <v>0.24335648148148148</v>
      </c>
      <c r="Y3814" s="53">
        <f t="shared" si="1554"/>
        <v>0.2797456614814815</v>
      </c>
      <c r="Z3814" s="53">
        <f t="shared" si="1555"/>
        <v>0.12167824074074074</v>
      </c>
      <c r="AA3814" s="53">
        <f t="shared" si="1556"/>
        <v>0.13987283074074075</v>
      </c>
      <c r="AB3814" s="50">
        <f t="shared" si="1557"/>
        <v>3278</v>
      </c>
      <c r="AC3814" s="50">
        <f t="shared" si="1558"/>
        <v>2019</v>
      </c>
      <c r="AD3814" s="50">
        <f t="shared" si="1559"/>
        <v>3</v>
      </c>
      <c r="AE3814" s="56">
        <f t="shared" si="1560"/>
        <v>201903</v>
      </c>
      <c r="AF3814" s="56">
        <f t="shared" si="1561"/>
        <v>14</v>
      </c>
      <c r="AG3814" s="58">
        <f t="shared" si="1562"/>
        <v>0</v>
      </c>
      <c r="AH3814" s="56">
        <f t="shared" si="1563"/>
        <v>31</v>
      </c>
      <c r="AI3814" s="53">
        <f t="shared" si="1564"/>
        <v>0.26155107148148149</v>
      </c>
      <c r="AJ3814" s="56">
        <f t="shared" si="1565"/>
        <v>55.936999999999991</v>
      </c>
    </row>
    <row r="3815" spans="1:36" ht="15.75" customHeight="1" x14ac:dyDescent="0.25">
      <c r="A3815" s="50">
        <v>3741</v>
      </c>
      <c r="B3815" s="51">
        <v>43553</v>
      </c>
      <c r="C3815" s="75">
        <f t="shared" si="1545"/>
        <v>43553</v>
      </c>
      <c r="D3815" s="50" t="s">
        <v>1225</v>
      </c>
      <c r="E3815" s="50">
        <v>0.5</v>
      </c>
      <c r="F3815" s="50">
        <v>0</v>
      </c>
      <c r="G3815" s="50">
        <v>15</v>
      </c>
      <c r="H3815" s="50">
        <v>28</v>
      </c>
      <c r="I3815" s="53">
        <f t="shared" si="1546"/>
        <v>1.074074074074074E-2</v>
      </c>
      <c r="J3815" s="54">
        <f t="shared" si="1547"/>
        <v>2.148148148148148E-2</v>
      </c>
      <c r="K3815" s="50" t="s">
        <v>781</v>
      </c>
      <c r="L3815" s="50" t="s">
        <v>315</v>
      </c>
      <c r="M3815" s="55">
        <f t="shared" si="1548"/>
        <v>1.9396551724137947</v>
      </c>
      <c r="N3815" s="50">
        <v>0</v>
      </c>
      <c r="O3815" s="50" t="s">
        <v>253</v>
      </c>
      <c r="R3815" s="50" t="s">
        <v>2350</v>
      </c>
      <c r="S3815" s="151">
        <f t="shared" si="1549"/>
        <v>5.1555555555555549E-2</v>
      </c>
      <c r="T3815" s="151">
        <f t="shared" si="1550"/>
        <v>2.5777777777777774E-2</v>
      </c>
      <c r="V3815" s="393">
        <f t="shared" si="1551"/>
        <v>0</v>
      </c>
      <c r="W3815" s="393">
        <f t="shared" si="1552"/>
        <v>0</v>
      </c>
      <c r="X3815" s="53">
        <f t="shared" si="1553"/>
        <v>0.56281481481481477</v>
      </c>
      <c r="Y3815" s="53">
        <f t="shared" si="1554"/>
        <v>0.59920399481481468</v>
      </c>
      <c r="Z3815" s="53">
        <f t="shared" si="1555"/>
        <v>0.28140740740740738</v>
      </c>
      <c r="AA3815" s="53">
        <f t="shared" si="1556"/>
        <v>0.29960199740740734</v>
      </c>
      <c r="AB3815" s="50">
        <f t="shared" si="1557"/>
        <v>3652</v>
      </c>
      <c r="AC3815" s="50">
        <f t="shared" si="1558"/>
        <v>2019</v>
      </c>
      <c r="AD3815" s="50">
        <f t="shared" si="1559"/>
        <v>3</v>
      </c>
      <c r="AE3815" s="56">
        <f t="shared" si="1560"/>
        <v>201903</v>
      </c>
      <c r="AF3815" s="56">
        <f t="shared" si="1561"/>
        <v>13</v>
      </c>
      <c r="AG3815" s="58">
        <f t="shared" si="1562"/>
        <v>0</v>
      </c>
      <c r="AH3815" s="56">
        <f t="shared" si="1563"/>
        <v>29</v>
      </c>
      <c r="AI3815" s="53">
        <f t="shared" si="1564"/>
        <v>0.58100940481481467</v>
      </c>
      <c r="AJ3815" s="56">
        <f t="shared" si="1565"/>
        <v>23.35</v>
      </c>
    </row>
    <row r="3816" spans="1:36" x14ac:dyDescent="0.25">
      <c r="A3816" s="50">
        <v>3742</v>
      </c>
      <c r="B3816" s="51">
        <v>43559</v>
      </c>
      <c r="C3816" s="75">
        <f t="shared" si="1545"/>
        <v>43559</v>
      </c>
      <c r="D3816" s="50" t="s">
        <v>1223</v>
      </c>
      <c r="E3816" s="50">
        <v>4.0999999999999996</v>
      </c>
      <c r="F3816" s="50">
        <v>0</v>
      </c>
      <c r="G3816" s="50">
        <v>43</v>
      </c>
      <c r="H3816" s="50">
        <v>20</v>
      </c>
      <c r="I3816" s="53">
        <f t="shared" si="1546"/>
        <v>3.0092592592592591E-2</v>
      </c>
      <c r="J3816" s="54">
        <f t="shared" si="1547"/>
        <v>7.3396567299006329E-3</v>
      </c>
      <c r="K3816" s="50" t="s">
        <v>2309</v>
      </c>
      <c r="L3816" s="50" t="s">
        <v>2351</v>
      </c>
      <c r="M3816" s="55">
        <f t="shared" si="1548"/>
        <v>5.6769230769230807</v>
      </c>
      <c r="N3816" s="50">
        <v>148</v>
      </c>
      <c r="O3816" s="50" t="s">
        <v>1968</v>
      </c>
      <c r="Q3816" s="374">
        <v>90</v>
      </c>
      <c r="R3816" s="50" t="s">
        <v>2352</v>
      </c>
      <c r="S3816" s="151">
        <f t="shared" si="1549"/>
        <v>0.19229900632339658</v>
      </c>
      <c r="T3816" s="151">
        <f t="shared" si="1550"/>
        <v>9.6149503161698291E-2</v>
      </c>
      <c r="V3816" s="393">
        <f t="shared" si="1551"/>
        <v>0</v>
      </c>
      <c r="W3816" s="393">
        <f t="shared" si="1552"/>
        <v>0</v>
      </c>
      <c r="X3816" s="53">
        <f t="shared" si="1553"/>
        <v>0.19229900632339658</v>
      </c>
      <c r="Y3816" s="53">
        <f t="shared" si="1554"/>
        <v>0.22868818632339658</v>
      </c>
      <c r="Z3816" s="53">
        <f t="shared" si="1555"/>
        <v>9.6149503161698291E-2</v>
      </c>
      <c r="AA3816" s="53">
        <f t="shared" si="1556"/>
        <v>0.11434409316169829</v>
      </c>
      <c r="AB3816" s="50">
        <f t="shared" si="1557"/>
        <v>2213</v>
      </c>
      <c r="AC3816" s="50">
        <f t="shared" si="1558"/>
        <v>2019</v>
      </c>
      <c r="AD3816" s="50">
        <f t="shared" si="1559"/>
        <v>4</v>
      </c>
      <c r="AE3816" s="56">
        <f t="shared" si="1560"/>
        <v>201904</v>
      </c>
      <c r="AF3816" s="56">
        <f t="shared" si="1561"/>
        <v>14</v>
      </c>
      <c r="AG3816" s="58">
        <f t="shared" si="1562"/>
        <v>5</v>
      </c>
      <c r="AH3816" s="56">
        <f t="shared" si="1563"/>
        <v>4</v>
      </c>
      <c r="AI3816" s="53">
        <f t="shared" si="1564"/>
        <v>0.21049359632339659</v>
      </c>
      <c r="AJ3816" s="56">
        <f t="shared" si="1565"/>
        <v>17.506999999999998</v>
      </c>
    </row>
    <row r="3817" spans="1:36" x14ac:dyDescent="0.25">
      <c r="A3817" s="50">
        <v>3743</v>
      </c>
      <c r="B3817" s="51">
        <v>43562</v>
      </c>
      <c r="C3817" s="75">
        <f t="shared" si="1545"/>
        <v>43562</v>
      </c>
      <c r="D3817" s="50" t="s">
        <v>1223</v>
      </c>
      <c r="E3817" s="50">
        <v>5.0999999999999996</v>
      </c>
      <c r="F3817" s="50">
        <v>0</v>
      </c>
      <c r="G3817" s="50">
        <v>54</v>
      </c>
      <c r="H3817" s="50">
        <v>56</v>
      </c>
      <c r="I3817" s="53">
        <f t="shared" si="1546"/>
        <v>3.8148148148148146E-2</v>
      </c>
      <c r="J3817" s="54">
        <f t="shared" si="1547"/>
        <v>7.4800290486564999E-3</v>
      </c>
      <c r="K3817" s="50" t="s">
        <v>2309</v>
      </c>
      <c r="L3817" s="50" t="s">
        <v>1732</v>
      </c>
      <c r="M3817" s="55">
        <f t="shared" si="1548"/>
        <v>5.570388349514567</v>
      </c>
      <c r="N3817" s="50">
        <v>144</v>
      </c>
      <c r="O3817" s="50" t="s">
        <v>255</v>
      </c>
      <c r="Q3817" s="374">
        <v>338</v>
      </c>
      <c r="R3817" s="50" t="s">
        <v>2353</v>
      </c>
      <c r="S3817" s="151">
        <f t="shared" si="1549"/>
        <v>0.1959767610748003</v>
      </c>
      <c r="T3817" s="151">
        <f t="shared" si="1550"/>
        <v>9.7988380537400152E-2</v>
      </c>
      <c r="V3817" s="393">
        <f t="shared" si="1551"/>
        <v>0</v>
      </c>
      <c r="W3817" s="393">
        <f t="shared" si="1552"/>
        <v>0</v>
      </c>
      <c r="X3817" s="53">
        <f t="shared" si="1553"/>
        <v>0.1959767610748003</v>
      </c>
      <c r="Y3817" s="53">
        <f t="shared" si="1554"/>
        <v>0.2323659410748003</v>
      </c>
      <c r="Z3817" s="53">
        <f t="shared" si="1555"/>
        <v>9.7988380537400152E-2</v>
      </c>
      <c r="AA3817" s="53">
        <f t="shared" si="1556"/>
        <v>0.11618297053740015</v>
      </c>
      <c r="AB3817" s="50">
        <f t="shared" si="1557"/>
        <v>2355</v>
      </c>
      <c r="AC3817" s="50">
        <f t="shared" si="1558"/>
        <v>2019</v>
      </c>
      <c r="AD3817" s="50">
        <f t="shared" si="1559"/>
        <v>4</v>
      </c>
      <c r="AE3817" s="56">
        <f t="shared" si="1560"/>
        <v>201904</v>
      </c>
      <c r="AF3817" s="56">
        <f t="shared" si="1561"/>
        <v>15</v>
      </c>
      <c r="AG3817" s="58">
        <f t="shared" si="1562"/>
        <v>2</v>
      </c>
      <c r="AH3817" s="56">
        <f t="shared" si="1563"/>
        <v>7</v>
      </c>
      <c r="AI3817" s="53">
        <f t="shared" si="1564"/>
        <v>0.21417135107480029</v>
      </c>
      <c r="AJ3817" s="56">
        <f t="shared" si="1565"/>
        <v>21.776999999999997</v>
      </c>
    </row>
    <row r="3818" spans="1:36" ht="15.75" customHeight="1" x14ac:dyDescent="0.25">
      <c r="A3818" s="50">
        <v>3744</v>
      </c>
      <c r="B3818" s="51">
        <v>43565</v>
      </c>
      <c r="C3818" s="75">
        <f t="shared" si="1545"/>
        <v>43565</v>
      </c>
      <c r="D3818" s="50" t="s">
        <v>1223</v>
      </c>
      <c r="E3818" s="50">
        <v>2.25</v>
      </c>
      <c r="F3818" s="50">
        <v>0</v>
      </c>
      <c r="G3818" s="50">
        <v>23</v>
      </c>
      <c r="H3818" s="50">
        <v>46</v>
      </c>
      <c r="I3818" s="53">
        <f t="shared" si="1546"/>
        <v>1.650462962962963E-2</v>
      </c>
      <c r="J3818" s="54">
        <f t="shared" si="1547"/>
        <v>7.3353909465020579E-3</v>
      </c>
      <c r="K3818" s="50" t="s">
        <v>2309</v>
      </c>
      <c r="L3818" s="50" t="s">
        <v>1290</v>
      </c>
      <c r="M3818" s="55">
        <f t="shared" si="1548"/>
        <v>5.6802244039270731</v>
      </c>
      <c r="N3818" s="50">
        <v>151</v>
      </c>
      <c r="O3818" s="50" t="s">
        <v>255</v>
      </c>
      <c r="Q3818" s="374">
        <v>89</v>
      </c>
      <c r="R3818" s="50" t="s">
        <v>2354</v>
      </c>
      <c r="S3818" s="151">
        <f t="shared" si="1549"/>
        <v>0.19218724279835392</v>
      </c>
      <c r="T3818" s="151">
        <f t="shared" si="1550"/>
        <v>9.6093621399176959E-2</v>
      </c>
      <c r="V3818" s="393">
        <f t="shared" si="1551"/>
        <v>0</v>
      </c>
      <c r="W3818" s="393">
        <f t="shared" si="1552"/>
        <v>0</v>
      </c>
      <c r="X3818" s="53">
        <f t="shared" si="1553"/>
        <v>0.19218724279835392</v>
      </c>
      <c r="Y3818" s="53">
        <f t="shared" si="1554"/>
        <v>0.22857642279835391</v>
      </c>
      <c r="Z3818" s="53">
        <f t="shared" si="1555"/>
        <v>9.6093621399176959E-2</v>
      </c>
      <c r="AA3818" s="53">
        <f t="shared" si="1556"/>
        <v>0.11428821139917696</v>
      </c>
      <c r="AB3818" s="50">
        <f t="shared" si="1557"/>
        <v>2206</v>
      </c>
      <c r="AC3818" s="50">
        <f t="shared" si="1558"/>
        <v>2019</v>
      </c>
      <c r="AD3818" s="50">
        <f t="shared" si="1559"/>
        <v>4</v>
      </c>
      <c r="AE3818" s="56">
        <f t="shared" si="1560"/>
        <v>201904</v>
      </c>
      <c r="AF3818" s="56">
        <f t="shared" si="1561"/>
        <v>15</v>
      </c>
      <c r="AG3818" s="58">
        <f t="shared" si="1562"/>
        <v>2</v>
      </c>
      <c r="AH3818" s="56">
        <f t="shared" si="1563"/>
        <v>10</v>
      </c>
      <c r="AI3818" s="53">
        <f t="shared" si="1564"/>
        <v>0.21038183279835393</v>
      </c>
      <c r="AJ3818" s="56">
        <f t="shared" si="1565"/>
        <v>9.6074999999999982</v>
      </c>
    </row>
    <row r="3819" spans="1:36" ht="15" customHeight="1" x14ac:dyDescent="0.25">
      <c r="A3819" s="50">
        <v>3745</v>
      </c>
      <c r="B3819" s="51">
        <v>43568</v>
      </c>
      <c r="C3819" s="75">
        <f t="shared" si="1545"/>
        <v>43568</v>
      </c>
      <c r="D3819" s="50" t="s">
        <v>1223</v>
      </c>
      <c r="E3819" s="50">
        <v>2.12</v>
      </c>
      <c r="F3819" s="50">
        <v>0</v>
      </c>
      <c r="G3819" s="50">
        <v>23</v>
      </c>
      <c r="H3819" s="50">
        <v>35</v>
      </c>
      <c r="I3819" s="53">
        <f t="shared" si="1546"/>
        <v>1.6377314814814813E-2</v>
      </c>
      <c r="J3819" s="54">
        <f t="shared" si="1547"/>
        <v>7.725148497554157E-3</v>
      </c>
      <c r="K3819" s="50" t="s">
        <v>2309</v>
      </c>
      <c r="L3819" s="50" t="s">
        <v>2355</v>
      </c>
      <c r="M3819" s="55">
        <f t="shared" si="1548"/>
        <v>5.3936395759717364</v>
      </c>
      <c r="N3819" s="50">
        <v>153</v>
      </c>
      <c r="O3819" s="50" t="s">
        <v>228</v>
      </c>
      <c r="Q3819" s="374">
        <v>203</v>
      </c>
      <c r="R3819" s="50" t="s">
        <v>2356</v>
      </c>
      <c r="S3819" s="151">
        <f t="shared" si="1549"/>
        <v>0.2023988906359189</v>
      </c>
      <c r="T3819" s="151">
        <f t="shared" si="1550"/>
        <v>0.10119944531795945</v>
      </c>
      <c r="V3819" s="393">
        <f t="shared" si="1551"/>
        <v>0</v>
      </c>
      <c r="W3819" s="393">
        <f t="shared" si="1552"/>
        <v>0</v>
      </c>
      <c r="X3819" s="53">
        <f t="shared" si="1553"/>
        <v>0.2023988906359189</v>
      </c>
      <c r="Y3819" s="53">
        <f t="shared" si="1554"/>
        <v>0.23878807063591892</v>
      </c>
      <c r="Z3819" s="53">
        <f t="shared" si="1555"/>
        <v>0.10119944531795945</v>
      </c>
      <c r="AA3819" s="53">
        <f t="shared" si="1556"/>
        <v>0.11939403531795946</v>
      </c>
      <c r="AB3819" s="50">
        <f t="shared" si="1557"/>
        <v>2595</v>
      </c>
      <c r="AC3819" s="50">
        <f t="shared" si="1558"/>
        <v>2019</v>
      </c>
      <c r="AD3819" s="50">
        <f t="shared" si="1559"/>
        <v>4</v>
      </c>
      <c r="AE3819" s="56">
        <f t="shared" si="1560"/>
        <v>201904</v>
      </c>
      <c r="AF3819" s="56">
        <f t="shared" si="1561"/>
        <v>15</v>
      </c>
      <c r="AG3819" s="58">
        <f t="shared" si="1562"/>
        <v>2</v>
      </c>
      <c r="AH3819" s="56">
        <f t="shared" si="1563"/>
        <v>13</v>
      </c>
      <c r="AI3819" s="53">
        <f t="shared" si="1564"/>
        <v>0.22059348063591891</v>
      </c>
      <c r="AJ3819" s="56">
        <f t="shared" si="1565"/>
        <v>9.0523999999999987</v>
      </c>
    </row>
    <row r="3820" spans="1:36" x14ac:dyDescent="0.25">
      <c r="A3820" s="50">
        <v>3746</v>
      </c>
      <c r="B3820" s="51">
        <v>43570</v>
      </c>
      <c r="C3820" s="75">
        <f t="shared" si="1545"/>
        <v>43570</v>
      </c>
      <c r="D3820" s="50" t="s">
        <v>1223</v>
      </c>
      <c r="E3820" s="50">
        <v>26.2</v>
      </c>
      <c r="F3820" s="50">
        <v>5</v>
      </c>
      <c r="G3820" s="50">
        <v>25</v>
      </c>
      <c r="H3820" s="50">
        <v>13</v>
      </c>
      <c r="I3820" s="53">
        <f t="shared" si="1546"/>
        <v>0.2258449074074074</v>
      </c>
      <c r="J3820" s="54">
        <f t="shared" si="1547"/>
        <v>8.620034633870512E-3</v>
      </c>
      <c r="K3820" s="50" t="s">
        <v>2309</v>
      </c>
      <c r="L3820" s="50" t="s">
        <v>2357</v>
      </c>
      <c r="M3820" s="55">
        <f t="shared" si="1548"/>
        <v>4.8337006098498474</v>
      </c>
      <c r="N3820" s="50">
        <v>163</v>
      </c>
      <c r="O3820" s="50" t="s">
        <v>228</v>
      </c>
      <c r="Q3820" s="374">
        <v>971</v>
      </c>
      <c r="R3820" s="50" t="s">
        <v>2358</v>
      </c>
      <c r="S3820" s="151">
        <f t="shared" si="1549"/>
        <v>0.2258449074074074</v>
      </c>
      <c r="T3820" s="151">
        <f t="shared" si="1550"/>
        <v>0.1129224537037037</v>
      </c>
      <c r="V3820" s="393">
        <f t="shared" si="1551"/>
        <v>0</v>
      </c>
      <c r="W3820" s="393">
        <f t="shared" si="1552"/>
        <v>0</v>
      </c>
      <c r="X3820" s="53">
        <f t="shared" si="1553"/>
        <v>0.2258449074074074</v>
      </c>
      <c r="Y3820" s="53">
        <f t="shared" si="1554"/>
        <v>0.26223408740740739</v>
      </c>
      <c r="Z3820" s="53">
        <f t="shared" si="1555"/>
        <v>0.1129224537037037</v>
      </c>
      <c r="AA3820" s="53">
        <f t="shared" si="1556"/>
        <v>0.1311170437037037</v>
      </c>
      <c r="AB3820" s="50">
        <f t="shared" si="1557"/>
        <v>3130</v>
      </c>
      <c r="AC3820" s="50">
        <f t="shared" si="1558"/>
        <v>2019</v>
      </c>
      <c r="AD3820" s="50">
        <f t="shared" si="1559"/>
        <v>4</v>
      </c>
      <c r="AE3820" s="56">
        <f t="shared" si="1560"/>
        <v>201904</v>
      </c>
      <c r="AF3820" s="56">
        <f t="shared" si="1561"/>
        <v>16</v>
      </c>
      <c r="AG3820" s="58">
        <f t="shared" si="1562"/>
        <v>1</v>
      </c>
      <c r="AH3820" s="56">
        <f t="shared" si="1563"/>
        <v>15</v>
      </c>
      <c r="AI3820" s="53">
        <f t="shared" si="1564"/>
        <v>0.24403949740740738</v>
      </c>
      <c r="AJ3820" s="56">
        <f t="shared" si="1565"/>
        <v>111.87399999999998</v>
      </c>
    </row>
    <row r="3821" spans="1:36" ht="15.75" customHeight="1" x14ac:dyDescent="0.25">
      <c r="A3821" s="50">
        <v>3747</v>
      </c>
      <c r="B3821" s="51">
        <v>43570</v>
      </c>
      <c r="C3821" s="75">
        <f t="shared" si="1545"/>
        <v>43570</v>
      </c>
      <c r="D3821" s="50" t="s">
        <v>713</v>
      </c>
      <c r="E3821" s="50">
        <v>1</v>
      </c>
      <c r="F3821" s="50">
        <v>0</v>
      </c>
      <c r="G3821" s="50">
        <v>9</v>
      </c>
      <c r="H3821" s="50">
        <v>41</v>
      </c>
      <c r="I3821" s="53">
        <f t="shared" si="1546"/>
        <v>6.7245370370370367E-3</v>
      </c>
      <c r="J3821" s="54">
        <f t="shared" si="1547"/>
        <v>6.7245370370370367E-3</v>
      </c>
      <c r="K3821" s="50" t="s">
        <v>2309</v>
      </c>
      <c r="L3821" s="50" t="s">
        <v>2357</v>
      </c>
      <c r="M3821" s="55">
        <f t="shared" si="1548"/>
        <v>6.196213425129093</v>
      </c>
      <c r="N3821" s="50">
        <v>147</v>
      </c>
      <c r="O3821" s="50" t="s">
        <v>228</v>
      </c>
      <c r="Q3821" s="374">
        <v>26</v>
      </c>
      <c r="S3821" s="151">
        <f t="shared" si="1549"/>
        <v>0</v>
      </c>
      <c r="T3821" s="151">
        <f t="shared" si="1550"/>
        <v>0</v>
      </c>
      <c r="V3821" s="393">
        <f t="shared" si="1551"/>
        <v>0</v>
      </c>
      <c r="W3821" s="393">
        <f t="shared" si="1552"/>
        <v>0</v>
      </c>
      <c r="X3821" s="53">
        <f t="shared" si="1553"/>
        <v>0.17618287037037036</v>
      </c>
      <c r="Y3821" s="53">
        <f t="shared" si="1554"/>
        <v>0.21257205037037033</v>
      </c>
      <c r="Z3821" s="53">
        <f t="shared" si="1555"/>
        <v>8.8091435185185182E-2</v>
      </c>
      <c r="AA3821" s="53">
        <f t="shared" si="1556"/>
        <v>0.10628602518518517</v>
      </c>
      <c r="AB3821" s="50">
        <f t="shared" si="1557"/>
        <v>1422</v>
      </c>
      <c r="AC3821" s="50">
        <f t="shared" si="1558"/>
        <v>2019</v>
      </c>
      <c r="AD3821" s="50">
        <f t="shared" si="1559"/>
        <v>4</v>
      </c>
      <c r="AE3821" s="56">
        <f t="shared" si="1560"/>
        <v>201904</v>
      </c>
      <c r="AF3821" s="56">
        <f t="shared" si="1561"/>
        <v>16</v>
      </c>
      <c r="AG3821" s="58">
        <f t="shared" si="1562"/>
        <v>0</v>
      </c>
      <c r="AH3821" s="56">
        <f t="shared" si="1563"/>
        <v>15</v>
      </c>
      <c r="AI3821" s="53">
        <f t="shared" si="1564"/>
        <v>0.19437746037037035</v>
      </c>
      <c r="AJ3821" s="56">
        <f t="shared" si="1565"/>
        <v>0</v>
      </c>
    </row>
    <row r="3822" spans="1:36" ht="15.75" customHeight="1" x14ac:dyDescent="0.25">
      <c r="A3822" s="50">
        <v>3748</v>
      </c>
      <c r="B3822" s="51">
        <v>43570</v>
      </c>
      <c r="C3822" s="75">
        <f t="shared" si="1545"/>
        <v>43570</v>
      </c>
      <c r="D3822" s="50" t="s">
        <v>714</v>
      </c>
      <c r="E3822" s="50">
        <v>1</v>
      </c>
      <c r="F3822" s="50">
        <v>0</v>
      </c>
      <c r="G3822" s="50">
        <v>10</v>
      </c>
      <c r="H3822" s="50">
        <v>28</v>
      </c>
      <c r="I3822" s="53">
        <f t="shared" si="1546"/>
        <v>7.2685185185185188E-3</v>
      </c>
      <c r="J3822" s="54">
        <f t="shared" si="1547"/>
        <v>7.2685185185185188E-3</v>
      </c>
      <c r="K3822" s="50" t="s">
        <v>2309</v>
      </c>
      <c r="L3822" s="50" t="s">
        <v>2357</v>
      </c>
      <c r="M3822" s="55">
        <f t="shared" si="1548"/>
        <v>5.7324840764331251</v>
      </c>
      <c r="N3822" s="50">
        <v>164</v>
      </c>
      <c r="O3822" s="50" t="s">
        <v>228</v>
      </c>
      <c r="Q3822" s="374">
        <v>33</v>
      </c>
      <c r="S3822" s="151">
        <f t="shared" si="1549"/>
        <v>0</v>
      </c>
      <c r="T3822" s="151">
        <f t="shared" si="1550"/>
        <v>0</v>
      </c>
      <c r="V3822" s="393">
        <f t="shared" si="1551"/>
        <v>0</v>
      </c>
      <c r="W3822" s="393">
        <f t="shared" si="1552"/>
        <v>0</v>
      </c>
      <c r="X3822" s="53">
        <f t="shared" si="1553"/>
        <v>0.19043518518518518</v>
      </c>
      <c r="Y3822" s="53">
        <f t="shared" si="1554"/>
        <v>0.22682436518518517</v>
      </c>
      <c r="Z3822" s="53">
        <f t="shared" si="1555"/>
        <v>9.521759259259259E-2</v>
      </c>
      <c r="AA3822" s="53">
        <f t="shared" si="1556"/>
        <v>0.11341218259259259</v>
      </c>
      <c r="AB3822" s="50">
        <f t="shared" si="1557"/>
        <v>2123</v>
      </c>
      <c r="AC3822" s="50">
        <f t="shared" si="1558"/>
        <v>2019</v>
      </c>
      <c r="AD3822" s="50">
        <f t="shared" si="1559"/>
        <v>4</v>
      </c>
      <c r="AE3822" s="56">
        <f t="shared" si="1560"/>
        <v>201904</v>
      </c>
      <c r="AF3822" s="56">
        <f t="shared" si="1561"/>
        <v>16</v>
      </c>
      <c r="AG3822" s="58">
        <f t="shared" si="1562"/>
        <v>0</v>
      </c>
      <c r="AH3822" s="56">
        <f t="shared" si="1563"/>
        <v>15</v>
      </c>
      <c r="AI3822" s="53">
        <f t="shared" si="1564"/>
        <v>0.20862977518518516</v>
      </c>
      <c r="AJ3822" s="56">
        <f t="shared" si="1565"/>
        <v>0</v>
      </c>
    </row>
    <row r="3823" spans="1:36" x14ac:dyDescent="0.25">
      <c r="A3823" s="50">
        <v>3749</v>
      </c>
      <c r="B3823" s="51">
        <v>43570</v>
      </c>
      <c r="C3823" s="75">
        <f t="shared" si="1545"/>
        <v>43570</v>
      </c>
      <c r="D3823" s="50" t="s">
        <v>715</v>
      </c>
      <c r="E3823" s="50">
        <v>1</v>
      </c>
      <c r="F3823" s="50">
        <v>0</v>
      </c>
      <c r="G3823" s="50">
        <v>10</v>
      </c>
      <c r="H3823" s="50">
        <v>53</v>
      </c>
      <c r="I3823" s="53">
        <f t="shared" si="1546"/>
        <v>7.5578703703703702E-3</v>
      </c>
      <c r="J3823" s="54">
        <f t="shared" si="1547"/>
        <v>7.5578703703703702E-3</v>
      </c>
      <c r="K3823" s="50" t="s">
        <v>2309</v>
      </c>
      <c r="L3823" s="50" t="s">
        <v>2357</v>
      </c>
      <c r="M3823" s="55">
        <f t="shared" si="1548"/>
        <v>5.5130168453292541</v>
      </c>
      <c r="N3823" s="50">
        <v>166</v>
      </c>
      <c r="O3823" s="50" t="s">
        <v>228</v>
      </c>
      <c r="Q3823" s="374">
        <v>30</v>
      </c>
      <c r="S3823" s="151">
        <f t="shared" si="1549"/>
        <v>0</v>
      </c>
      <c r="T3823" s="151">
        <f t="shared" si="1550"/>
        <v>0</v>
      </c>
      <c r="V3823" s="393">
        <f t="shared" si="1551"/>
        <v>0</v>
      </c>
      <c r="W3823" s="393">
        <f t="shared" si="1552"/>
        <v>0</v>
      </c>
      <c r="X3823" s="53">
        <f t="shared" si="1553"/>
        <v>0.19801620370370368</v>
      </c>
      <c r="Y3823" s="53">
        <f t="shared" si="1554"/>
        <v>0.23440538370370367</v>
      </c>
      <c r="Z3823" s="53">
        <f t="shared" si="1555"/>
        <v>9.900810185185184E-2</v>
      </c>
      <c r="AA3823" s="53">
        <f t="shared" si="1556"/>
        <v>0.11720269185185184</v>
      </c>
      <c r="AB3823" s="50">
        <f t="shared" si="1557"/>
        <v>2433</v>
      </c>
      <c r="AC3823" s="50">
        <f t="shared" si="1558"/>
        <v>2019</v>
      </c>
      <c r="AD3823" s="50">
        <f t="shared" si="1559"/>
        <v>4</v>
      </c>
      <c r="AE3823" s="56">
        <f t="shared" si="1560"/>
        <v>201904</v>
      </c>
      <c r="AF3823" s="56">
        <f t="shared" si="1561"/>
        <v>16</v>
      </c>
      <c r="AG3823" s="58">
        <f t="shared" si="1562"/>
        <v>0</v>
      </c>
      <c r="AH3823" s="56">
        <f t="shared" si="1563"/>
        <v>15</v>
      </c>
      <c r="AI3823" s="53">
        <f t="shared" si="1564"/>
        <v>0.21621079370370366</v>
      </c>
      <c r="AJ3823" s="56">
        <f t="shared" si="1565"/>
        <v>0</v>
      </c>
    </row>
    <row r="3824" spans="1:36" x14ac:dyDescent="0.25">
      <c r="A3824" s="50">
        <v>3750</v>
      </c>
      <c r="B3824" s="51">
        <v>43570</v>
      </c>
      <c r="C3824" s="75">
        <f t="shared" si="1545"/>
        <v>43570</v>
      </c>
      <c r="D3824" s="50" t="s">
        <v>716</v>
      </c>
      <c r="E3824" s="50">
        <v>1</v>
      </c>
      <c r="F3824" s="50">
        <v>0</v>
      </c>
      <c r="G3824" s="50">
        <v>10</v>
      </c>
      <c r="H3824" s="50">
        <v>36</v>
      </c>
      <c r="I3824" s="53">
        <f t="shared" si="1546"/>
        <v>7.3611111111111108E-3</v>
      </c>
      <c r="J3824" s="54">
        <f t="shared" si="1547"/>
        <v>7.3611111111111108E-3</v>
      </c>
      <c r="K3824" s="50" t="s">
        <v>2309</v>
      </c>
      <c r="L3824" s="50" t="s">
        <v>2357</v>
      </c>
      <c r="M3824" s="55">
        <f t="shared" si="1548"/>
        <v>5.660377358490571</v>
      </c>
      <c r="N3824" s="50">
        <v>168</v>
      </c>
      <c r="O3824" s="50" t="s">
        <v>228</v>
      </c>
      <c r="Q3824" s="374">
        <v>0</v>
      </c>
      <c r="S3824" s="151">
        <f t="shared" si="1549"/>
        <v>0</v>
      </c>
      <c r="T3824" s="151">
        <f t="shared" si="1550"/>
        <v>0</v>
      </c>
      <c r="V3824" s="393">
        <f t="shared" si="1551"/>
        <v>0</v>
      </c>
      <c r="W3824" s="393">
        <f t="shared" si="1552"/>
        <v>0</v>
      </c>
      <c r="X3824" s="53">
        <f t="shared" si="1553"/>
        <v>0.19286111111111109</v>
      </c>
      <c r="Y3824" s="53">
        <f t="shared" si="1554"/>
        <v>0.22925029111111109</v>
      </c>
      <c r="Z3824" s="53">
        <f t="shared" si="1555"/>
        <v>9.6430555555555547E-2</v>
      </c>
      <c r="AA3824" s="53">
        <f t="shared" si="1556"/>
        <v>0.11462514555555554</v>
      </c>
      <c r="AB3824" s="50">
        <f t="shared" si="1557"/>
        <v>2228</v>
      </c>
      <c r="AC3824" s="50">
        <f t="shared" si="1558"/>
        <v>2019</v>
      </c>
      <c r="AD3824" s="50">
        <f t="shared" si="1559"/>
        <v>4</v>
      </c>
      <c r="AE3824" s="56">
        <f t="shared" si="1560"/>
        <v>201904</v>
      </c>
      <c r="AF3824" s="56">
        <f t="shared" si="1561"/>
        <v>16</v>
      </c>
      <c r="AG3824" s="58">
        <f t="shared" si="1562"/>
        <v>0</v>
      </c>
      <c r="AH3824" s="56">
        <f t="shared" si="1563"/>
        <v>15</v>
      </c>
      <c r="AI3824" s="53">
        <f t="shared" si="1564"/>
        <v>0.2110557011111111</v>
      </c>
      <c r="AJ3824" s="56">
        <f t="shared" si="1565"/>
        <v>0</v>
      </c>
    </row>
    <row r="3825" spans="1:36" ht="15.75" customHeight="1" x14ac:dyDescent="0.25">
      <c r="A3825" s="50">
        <v>3751</v>
      </c>
      <c r="B3825" s="51">
        <v>43570</v>
      </c>
      <c r="C3825" s="75">
        <f t="shared" si="1545"/>
        <v>43570</v>
      </c>
      <c r="D3825" s="50" t="s">
        <v>717</v>
      </c>
      <c r="E3825" s="50">
        <v>1</v>
      </c>
      <c r="F3825" s="50">
        <v>0</v>
      </c>
      <c r="G3825" s="50">
        <v>11</v>
      </c>
      <c r="H3825" s="50">
        <v>3</v>
      </c>
      <c r="I3825" s="53">
        <f t="shared" si="1546"/>
        <v>7.6736111111111111E-3</v>
      </c>
      <c r="J3825" s="54">
        <f t="shared" si="1547"/>
        <v>7.6736111111111111E-3</v>
      </c>
      <c r="K3825" s="50" t="s">
        <v>2309</v>
      </c>
      <c r="L3825" s="50" t="s">
        <v>2357</v>
      </c>
      <c r="M3825" s="55">
        <f t="shared" si="1548"/>
        <v>5.429864253393669</v>
      </c>
      <c r="N3825" s="50">
        <v>169</v>
      </c>
      <c r="O3825" s="50" t="s">
        <v>228</v>
      </c>
      <c r="Q3825" s="374">
        <v>52</v>
      </c>
      <c r="S3825" s="151">
        <f t="shared" si="1549"/>
        <v>0</v>
      </c>
      <c r="T3825" s="151">
        <f t="shared" si="1550"/>
        <v>0</v>
      </c>
      <c r="V3825" s="393">
        <f t="shared" si="1551"/>
        <v>0</v>
      </c>
      <c r="W3825" s="393">
        <f t="shared" si="1552"/>
        <v>0</v>
      </c>
      <c r="X3825" s="53">
        <f t="shared" si="1553"/>
        <v>0.20104861111111111</v>
      </c>
      <c r="Y3825" s="53">
        <f t="shared" si="1554"/>
        <v>0.23743779111111107</v>
      </c>
      <c r="Z3825" s="53">
        <f t="shared" si="1555"/>
        <v>0.10052430555555555</v>
      </c>
      <c r="AA3825" s="53">
        <f t="shared" si="1556"/>
        <v>0.11871889555555554</v>
      </c>
      <c r="AB3825" s="50">
        <f t="shared" si="1557"/>
        <v>2538</v>
      </c>
      <c r="AC3825" s="50">
        <f t="shared" si="1558"/>
        <v>2019</v>
      </c>
      <c r="AD3825" s="50">
        <f t="shared" si="1559"/>
        <v>4</v>
      </c>
      <c r="AE3825" s="56">
        <f t="shared" si="1560"/>
        <v>201904</v>
      </c>
      <c r="AF3825" s="56">
        <f t="shared" si="1561"/>
        <v>16</v>
      </c>
      <c r="AG3825" s="58">
        <f t="shared" si="1562"/>
        <v>0</v>
      </c>
      <c r="AH3825" s="56">
        <f t="shared" si="1563"/>
        <v>15</v>
      </c>
      <c r="AI3825" s="53">
        <f t="shared" si="1564"/>
        <v>0.21924320111111109</v>
      </c>
      <c r="AJ3825" s="56">
        <f t="shared" si="1565"/>
        <v>0</v>
      </c>
    </row>
    <row r="3826" spans="1:36" ht="15.75" customHeight="1" x14ac:dyDescent="0.25">
      <c r="A3826" s="50">
        <v>3752</v>
      </c>
      <c r="B3826" s="51">
        <v>43570</v>
      </c>
      <c r="C3826" s="75">
        <f t="shared" ref="C3826:C3849" si="1566">B3826</f>
        <v>43570</v>
      </c>
      <c r="D3826" s="50" t="s">
        <v>718</v>
      </c>
      <c r="E3826" s="50">
        <v>1</v>
      </c>
      <c r="F3826" s="50">
        <v>0</v>
      </c>
      <c r="G3826" s="50">
        <v>11</v>
      </c>
      <c r="H3826" s="50">
        <v>1</v>
      </c>
      <c r="I3826" s="53">
        <f t="shared" ref="I3826:I3849" si="1567">IF(E3826&gt;0,TIME(F3826,G3826,H3826),"")</f>
        <v>7.6504629629629631E-3</v>
      </c>
      <c r="J3826" s="54">
        <f t="shared" ref="J3826:J3849" si="1568">IF(E3826&gt;0,TIME(F3826,G3826,H3826)/E3826,"")</f>
        <v>7.6504629629629631E-3</v>
      </c>
      <c r="K3826" s="50" t="s">
        <v>2309</v>
      </c>
      <c r="L3826" s="50" t="s">
        <v>2357</v>
      </c>
      <c r="M3826" s="55">
        <f t="shared" ref="M3826:M3849" si="1569">IF(D3826&gt;0,0.0416666666666667/J3826,"")</f>
        <v>5.4462934947049968</v>
      </c>
      <c r="N3826" s="50">
        <v>168</v>
      </c>
      <c r="O3826" s="50" t="s">
        <v>228</v>
      </c>
      <c r="Q3826" s="374">
        <v>39</v>
      </c>
      <c r="S3826" s="151">
        <f t="shared" ref="S3826:S3849" si="1570">IF("1-Swim"=D3826,J3826*2.4,IF("2-Bike"=D3826,J3826*112,IF("3-Run"=D3826,J3826*26.2,0)))</f>
        <v>0</v>
      </c>
      <c r="T3826" s="151">
        <f t="shared" ref="T3826:T3849" si="1571">S3826/2</f>
        <v>0</v>
      </c>
      <c r="V3826" s="393">
        <f t="shared" ref="V3826:V3849" si="1572">U3826*0.000568182</f>
        <v>0</v>
      </c>
      <c r="W3826" s="393">
        <f t="shared" ref="W3826:W3849" si="1573">U3826*0.0006213713910761</f>
        <v>0</v>
      </c>
      <c r="X3826" s="53">
        <f t="shared" ref="X3826:X3849" si="1574">J3826*26.2</f>
        <v>0.20044212962962962</v>
      </c>
      <c r="Y3826" s="53">
        <f t="shared" ref="Y3826:Y3849" si="1575">(J3826+0.0013889)*26.2</f>
        <v>0.23683130962962964</v>
      </c>
      <c r="Z3826" s="53">
        <f t="shared" ref="Z3826:Z3849" si="1576">X3826/2</f>
        <v>0.10022106481481481</v>
      </c>
      <c r="AA3826" s="53">
        <f t="shared" ref="AA3826:AA3849" si="1577">Y3826/2</f>
        <v>0.11841565481481482</v>
      </c>
      <c r="AB3826" s="50">
        <f t="shared" ref="AB3826:AB3849" si="1578">RANK(J3826,J:J,1)</f>
        <v>2517</v>
      </c>
      <c r="AC3826" s="50">
        <f t="shared" ref="AC3826:AC3849" si="1579">YEAR(B3826)</f>
        <v>2019</v>
      </c>
      <c r="AD3826" s="50">
        <f t="shared" ref="AD3826:AD3849" si="1580">MONTH(B3826)</f>
        <v>4</v>
      </c>
      <c r="AE3826" s="56">
        <f t="shared" ref="AE3826:AE3849" si="1581">AC3826*100+AD3826</f>
        <v>201904</v>
      </c>
      <c r="AF3826" s="56">
        <f t="shared" ref="AF3826:AF3849" si="1582">WEEKNUM(B3826,1)</f>
        <v>16</v>
      </c>
      <c r="AG3826" s="58">
        <f t="shared" ref="AG3826:AG3849" si="1583">IF(ISBLANK(B3826)," ",MAX(B3826-B3825-1,0))</f>
        <v>0</v>
      </c>
      <c r="AH3826" s="56">
        <f t="shared" ref="AH3826:AH3849" si="1584">DAY(B3826)</f>
        <v>15</v>
      </c>
      <c r="AI3826" s="53">
        <f t="shared" ref="AI3826:AI3849" si="1585">Z3826+AA3826</f>
        <v>0.21863671962962963</v>
      </c>
      <c r="AJ3826" s="56">
        <f t="shared" ref="AJ3826:AJ3849" si="1586">IF("1-Swim"=D3826,E3826*46.7,IF("2-Bike"=D3826,E3826,IF("3-Run"=D3826,E3826*4.27,0)))</f>
        <v>0</v>
      </c>
    </row>
    <row r="3827" spans="1:36" ht="15" customHeight="1" x14ac:dyDescent="0.25">
      <c r="A3827" s="50">
        <v>3753</v>
      </c>
      <c r="B3827" s="51">
        <v>43570</v>
      </c>
      <c r="C3827" s="75">
        <f t="shared" si="1566"/>
        <v>43570</v>
      </c>
      <c r="D3827" s="50" t="s">
        <v>719</v>
      </c>
      <c r="E3827" s="50">
        <v>1</v>
      </c>
      <c r="F3827" s="50">
        <v>0</v>
      </c>
      <c r="G3827" s="50">
        <v>10</v>
      </c>
      <c r="H3827" s="50">
        <v>49</v>
      </c>
      <c r="I3827" s="53">
        <f t="shared" si="1567"/>
        <v>7.5115740740740742E-3</v>
      </c>
      <c r="J3827" s="54">
        <f t="shared" si="1568"/>
        <v>7.5115740740740742E-3</v>
      </c>
      <c r="K3827" s="50" t="s">
        <v>2309</v>
      </c>
      <c r="L3827" s="50" t="s">
        <v>2357</v>
      </c>
      <c r="M3827" s="55">
        <f t="shared" si="1569"/>
        <v>5.5469953775038565</v>
      </c>
      <c r="N3827" s="50">
        <v>169</v>
      </c>
      <c r="O3827" s="50" t="s">
        <v>228</v>
      </c>
      <c r="Q3827" s="374">
        <v>16</v>
      </c>
      <c r="S3827" s="151">
        <f t="shared" si="1570"/>
        <v>0</v>
      </c>
      <c r="T3827" s="151">
        <f t="shared" si="1571"/>
        <v>0</v>
      </c>
      <c r="V3827" s="393">
        <f t="shared" si="1572"/>
        <v>0</v>
      </c>
      <c r="W3827" s="393">
        <f t="shared" si="1573"/>
        <v>0</v>
      </c>
      <c r="X3827" s="53">
        <f t="shared" si="1574"/>
        <v>0.19680324074074074</v>
      </c>
      <c r="Y3827" s="53">
        <f t="shared" si="1575"/>
        <v>0.23319242074074073</v>
      </c>
      <c r="Z3827" s="53">
        <f t="shared" si="1576"/>
        <v>9.8401620370370368E-2</v>
      </c>
      <c r="AA3827" s="53">
        <f t="shared" si="1577"/>
        <v>0.11659621037037037</v>
      </c>
      <c r="AB3827" s="50">
        <f t="shared" si="1578"/>
        <v>2387</v>
      </c>
      <c r="AC3827" s="50">
        <f t="shared" si="1579"/>
        <v>2019</v>
      </c>
      <c r="AD3827" s="50">
        <f t="shared" si="1580"/>
        <v>4</v>
      </c>
      <c r="AE3827" s="56">
        <f t="shared" si="1581"/>
        <v>201904</v>
      </c>
      <c r="AF3827" s="56">
        <f t="shared" si="1582"/>
        <v>16</v>
      </c>
      <c r="AG3827" s="58">
        <f t="shared" si="1583"/>
        <v>0</v>
      </c>
      <c r="AH3827" s="56">
        <f t="shared" si="1584"/>
        <v>15</v>
      </c>
      <c r="AI3827" s="53">
        <f t="shared" si="1585"/>
        <v>0.21499783074074075</v>
      </c>
      <c r="AJ3827" s="56">
        <f t="shared" si="1586"/>
        <v>0</v>
      </c>
    </row>
    <row r="3828" spans="1:36" x14ac:dyDescent="0.25">
      <c r="A3828" s="50">
        <v>3754</v>
      </c>
      <c r="B3828" s="51">
        <v>43570</v>
      </c>
      <c r="C3828" s="75">
        <f t="shared" si="1566"/>
        <v>43570</v>
      </c>
      <c r="D3828" s="50" t="s">
        <v>720</v>
      </c>
      <c r="E3828" s="50">
        <v>1</v>
      </c>
      <c r="F3828" s="50">
        <v>0</v>
      </c>
      <c r="G3828" s="50">
        <v>11</v>
      </c>
      <c r="H3828" s="50">
        <v>31</v>
      </c>
      <c r="I3828" s="53">
        <f t="shared" si="1567"/>
        <v>7.9976851851851858E-3</v>
      </c>
      <c r="J3828" s="54">
        <f t="shared" si="1568"/>
        <v>7.9976851851851858E-3</v>
      </c>
      <c r="K3828" s="50" t="s">
        <v>2309</v>
      </c>
      <c r="L3828" s="50" t="s">
        <v>2357</v>
      </c>
      <c r="M3828" s="55">
        <f t="shared" si="1569"/>
        <v>5.2098408104196849</v>
      </c>
      <c r="N3828" s="50">
        <v>167</v>
      </c>
      <c r="O3828" s="50" t="s">
        <v>228</v>
      </c>
      <c r="Q3828" s="374">
        <v>36</v>
      </c>
      <c r="S3828" s="151">
        <f t="shared" si="1570"/>
        <v>0</v>
      </c>
      <c r="T3828" s="151">
        <f t="shared" si="1571"/>
        <v>0</v>
      </c>
      <c r="V3828" s="393">
        <f t="shared" si="1572"/>
        <v>0</v>
      </c>
      <c r="W3828" s="393">
        <f t="shared" si="1573"/>
        <v>0</v>
      </c>
      <c r="X3828" s="53">
        <f t="shared" si="1574"/>
        <v>0.20953935185185185</v>
      </c>
      <c r="Y3828" s="53">
        <f t="shared" si="1575"/>
        <v>0.24592853185185187</v>
      </c>
      <c r="Z3828" s="53">
        <f t="shared" si="1576"/>
        <v>0.10476967592592593</v>
      </c>
      <c r="AA3828" s="53">
        <f t="shared" si="1577"/>
        <v>0.12296426592592594</v>
      </c>
      <c r="AB3828" s="50">
        <f t="shared" si="1578"/>
        <v>2812</v>
      </c>
      <c r="AC3828" s="50">
        <f t="shared" si="1579"/>
        <v>2019</v>
      </c>
      <c r="AD3828" s="50">
        <f t="shared" si="1580"/>
        <v>4</v>
      </c>
      <c r="AE3828" s="56">
        <f t="shared" si="1581"/>
        <v>201904</v>
      </c>
      <c r="AF3828" s="56">
        <f t="shared" si="1582"/>
        <v>16</v>
      </c>
      <c r="AG3828" s="58">
        <f t="shared" si="1583"/>
        <v>0</v>
      </c>
      <c r="AH3828" s="56">
        <f t="shared" si="1584"/>
        <v>15</v>
      </c>
      <c r="AI3828" s="53">
        <f t="shared" si="1585"/>
        <v>0.22773394185185186</v>
      </c>
      <c r="AJ3828" s="56">
        <f t="shared" si="1586"/>
        <v>0</v>
      </c>
    </row>
    <row r="3829" spans="1:36" ht="15.75" customHeight="1" x14ac:dyDescent="0.25">
      <c r="A3829" s="50">
        <v>3755</v>
      </c>
      <c r="B3829" s="51">
        <v>43570</v>
      </c>
      <c r="C3829" s="75">
        <f t="shared" si="1566"/>
        <v>43570</v>
      </c>
      <c r="D3829" s="50" t="s">
        <v>721</v>
      </c>
      <c r="E3829" s="50">
        <v>1</v>
      </c>
      <c r="F3829" s="50">
        <v>0</v>
      </c>
      <c r="G3829" s="50">
        <v>11</v>
      </c>
      <c r="H3829" s="50">
        <v>31</v>
      </c>
      <c r="I3829" s="53">
        <f t="shared" si="1567"/>
        <v>7.9976851851851858E-3</v>
      </c>
      <c r="J3829" s="54">
        <f t="shared" si="1568"/>
        <v>7.9976851851851858E-3</v>
      </c>
      <c r="K3829" s="50" t="s">
        <v>2309</v>
      </c>
      <c r="L3829" s="50" t="s">
        <v>2357</v>
      </c>
      <c r="M3829" s="55">
        <f t="shared" si="1569"/>
        <v>5.2098408104196849</v>
      </c>
      <c r="N3829" s="50">
        <v>168</v>
      </c>
      <c r="O3829" s="50" t="s">
        <v>228</v>
      </c>
      <c r="Q3829" s="374">
        <v>20</v>
      </c>
      <c r="S3829" s="151">
        <f t="shared" si="1570"/>
        <v>0</v>
      </c>
      <c r="T3829" s="151">
        <f t="shared" si="1571"/>
        <v>0</v>
      </c>
      <c r="V3829" s="393">
        <f t="shared" si="1572"/>
        <v>0</v>
      </c>
      <c r="W3829" s="393">
        <f t="shared" si="1573"/>
        <v>0</v>
      </c>
      <c r="X3829" s="53">
        <f t="shared" si="1574"/>
        <v>0.20953935185185185</v>
      </c>
      <c r="Y3829" s="53">
        <f t="shared" si="1575"/>
        <v>0.24592853185185187</v>
      </c>
      <c r="Z3829" s="53">
        <f t="shared" si="1576"/>
        <v>0.10476967592592593</v>
      </c>
      <c r="AA3829" s="53">
        <f t="shared" si="1577"/>
        <v>0.12296426592592594</v>
      </c>
      <c r="AB3829" s="50">
        <f t="shared" si="1578"/>
        <v>2812</v>
      </c>
      <c r="AC3829" s="50">
        <f t="shared" si="1579"/>
        <v>2019</v>
      </c>
      <c r="AD3829" s="50">
        <f t="shared" si="1580"/>
        <v>4</v>
      </c>
      <c r="AE3829" s="56">
        <f t="shared" si="1581"/>
        <v>201904</v>
      </c>
      <c r="AF3829" s="56">
        <f t="shared" si="1582"/>
        <v>16</v>
      </c>
      <c r="AG3829" s="58">
        <f t="shared" si="1583"/>
        <v>0</v>
      </c>
      <c r="AH3829" s="56">
        <f t="shared" si="1584"/>
        <v>15</v>
      </c>
      <c r="AI3829" s="53">
        <f t="shared" si="1585"/>
        <v>0.22773394185185186</v>
      </c>
      <c r="AJ3829" s="56">
        <f t="shared" si="1586"/>
        <v>0</v>
      </c>
    </row>
    <row r="3830" spans="1:36" ht="15.75" customHeight="1" x14ac:dyDescent="0.25">
      <c r="A3830" s="50">
        <v>3756</v>
      </c>
      <c r="B3830" s="51">
        <v>43570</v>
      </c>
      <c r="C3830" s="75">
        <f t="shared" si="1566"/>
        <v>43570</v>
      </c>
      <c r="D3830" s="50" t="s">
        <v>707</v>
      </c>
      <c r="E3830" s="50">
        <v>1</v>
      </c>
      <c r="F3830" s="50">
        <v>0</v>
      </c>
      <c r="G3830" s="50">
        <v>11</v>
      </c>
      <c r="H3830" s="50">
        <v>35</v>
      </c>
      <c r="I3830" s="53">
        <f t="shared" si="1567"/>
        <v>8.0439814814814818E-3</v>
      </c>
      <c r="J3830" s="54">
        <f t="shared" si="1568"/>
        <v>8.0439814814814818E-3</v>
      </c>
      <c r="K3830" s="50" t="s">
        <v>2309</v>
      </c>
      <c r="L3830" s="50" t="s">
        <v>2357</v>
      </c>
      <c r="M3830" s="55">
        <f t="shared" si="1569"/>
        <v>5.1798561151079179</v>
      </c>
      <c r="N3830" s="50">
        <v>169</v>
      </c>
      <c r="O3830" s="50" t="s">
        <v>228</v>
      </c>
      <c r="Q3830" s="374">
        <v>43</v>
      </c>
      <c r="S3830" s="151">
        <f t="shared" si="1570"/>
        <v>0</v>
      </c>
      <c r="T3830" s="151">
        <f t="shared" si="1571"/>
        <v>0</v>
      </c>
      <c r="V3830" s="393">
        <f t="shared" si="1572"/>
        <v>0</v>
      </c>
      <c r="W3830" s="393">
        <f t="shared" si="1573"/>
        <v>0</v>
      </c>
      <c r="X3830" s="53">
        <f t="shared" si="1574"/>
        <v>0.21075231481481482</v>
      </c>
      <c r="Y3830" s="53">
        <f t="shared" si="1575"/>
        <v>0.24714149481481482</v>
      </c>
      <c r="Z3830" s="53">
        <f t="shared" si="1576"/>
        <v>0.10537615740740741</v>
      </c>
      <c r="AA3830" s="53">
        <f t="shared" si="1577"/>
        <v>0.12357074740740741</v>
      </c>
      <c r="AB3830" s="50">
        <f t="shared" si="1578"/>
        <v>2836</v>
      </c>
      <c r="AC3830" s="50">
        <f t="shared" si="1579"/>
        <v>2019</v>
      </c>
      <c r="AD3830" s="50">
        <f t="shared" si="1580"/>
        <v>4</v>
      </c>
      <c r="AE3830" s="56">
        <f t="shared" si="1581"/>
        <v>201904</v>
      </c>
      <c r="AF3830" s="56">
        <f t="shared" si="1582"/>
        <v>16</v>
      </c>
      <c r="AG3830" s="58">
        <f t="shared" si="1583"/>
        <v>0</v>
      </c>
      <c r="AH3830" s="56">
        <f t="shared" si="1584"/>
        <v>15</v>
      </c>
      <c r="AI3830" s="53">
        <f t="shared" si="1585"/>
        <v>0.22894690481481483</v>
      </c>
      <c r="AJ3830" s="56">
        <f t="shared" si="1586"/>
        <v>0</v>
      </c>
    </row>
    <row r="3831" spans="1:36" x14ac:dyDescent="0.25">
      <c r="A3831" s="50">
        <v>3757</v>
      </c>
      <c r="B3831" s="51">
        <v>43570</v>
      </c>
      <c r="C3831" s="75">
        <f t="shared" si="1566"/>
        <v>43570</v>
      </c>
      <c r="D3831" s="50" t="s">
        <v>708</v>
      </c>
      <c r="E3831" s="50">
        <v>1</v>
      </c>
      <c r="F3831" s="50">
        <v>0</v>
      </c>
      <c r="G3831" s="50">
        <v>11</v>
      </c>
      <c r="H3831" s="50">
        <v>57</v>
      </c>
      <c r="I3831" s="53">
        <f t="shared" si="1567"/>
        <v>8.2986111111111108E-3</v>
      </c>
      <c r="J3831" s="54">
        <f t="shared" si="1568"/>
        <v>8.2986111111111108E-3</v>
      </c>
      <c r="K3831" s="50" t="s">
        <v>2309</v>
      </c>
      <c r="L3831" s="50" t="s">
        <v>2357</v>
      </c>
      <c r="M3831" s="55">
        <f t="shared" si="1569"/>
        <v>5.0209205020920544</v>
      </c>
      <c r="N3831" s="50">
        <v>169</v>
      </c>
      <c r="O3831" s="50" t="s">
        <v>228</v>
      </c>
      <c r="Q3831" s="374">
        <v>36</v>
      </c>
      <c r="S3831" s="151">
        <f t="shared" si="1570"/>
        <v>0</v>
      </c>
      <c r="T3831" s="151">
        <f t="shared" si="1571"/>
        <v>0</v>
      </c>
      <c r="V3831" s="393">
        <f t="shared" si="1572"/>
        <v>0</v>
      </c>
      <c r="W3831" s="393">
        <f t="shared" si="1573"/>
        <v>0</v>
      </c>
      <c r="X3831" s="53">
        <f t="shared" si="1574"/>
        <v>0.21742361111111111</v>
      </c>
      <c r="Y3831" s="53">
        <f t="shared" si="1575"/>
        <v>0.2538127911111111</v>
      </c>
      <c r="Z3831" s="53">
        <f t="shared" si="1576"/>
        <v>0.10871180555555555</v>
      </c>
      <c r="AA3831" s="53">
        <f t="shared" si="1577"/>
        <v>0.12690639555555555</v>
      </c>
      <c r="AB3831" s="50">
        <f t="shared" si="1578"/>
        <v>2989</v>
      </c>
      <c r="AC3831" s="50">
        <f t="shared" si="1579"/>
        <v>2019</v>
      </c>
      <c r="AD3831" s="50">
        <f t="shared" si="1580"/>
        <v>4</v>
      </c>
      <c r="AE3831" s="56">
        <f t="shared" si="1581"/>
        <v>201904</v>
      </c>
      <c r="AF3831" s="56">
        <f t="shared" si="1582"/>
        <v>16</v>
      </c>
      <c r="AG3831" s="58">
        <f t="shared" si="1583"/>
        <v>0</v>
      </c>
      <c r="AH3831" s="56">
        <f t="shared" si="1584"/>
        <v>15</v>
      </c>
      <c r="AI3831" s="53">
        <f t="shared" si="1585"/>
        <v>0.23561820111111109</v>
      </c>
      <c r="AJ3831" s="56">
        <f t="shared" si="1586"/>
        <v>0</v>
      </c>
    </row>
    <row r="3832" spans="1:36" x14ac:dyDescent="0.25">
      <c r="A3832" s="50">
        <v>3758</v>
      </c>
      <c r="B3832" s="51">
        <v>43570</v>
      </c>
      <c r="C3832" s="75">
        <f t="shared" si="1566"/>
        <v>43570</v>
      </c>
      <c r="D3832" s="50" t="s">
        <v>709</v>
      </c>
      <c r="E3832" s="50">
        <v>1</v>
      </c>
      <c r="F3832" s="50">
        <v>0</v>
      </c>
      <c r="G3832" s="50">
        <v>11</v>
      </c>
      <c r="H3832" s="50">
        <v>59</v>
      </c>
      <c r="I3832" s="53">
        <f t="shared" si="1567"/>
        <v>8.3217592592592596E-3</v>
      </c>
      <c r="J3832" s="54">
        <f t="shared" si="1568"/>
        <v>8.3217592592592596E-3</v>
      </c>
      <c r="K3832" s="50" t="s">
        <v>2309</v>
      </c>
      <c r="L3832" s="50" t="s">
        <v>2357</v>
      </c>
      <c r="M3832" s="55">
        <f t="shared" si="1569"/>
        <v>5.0069541029207265</v>
      </c>
      <c r="N3832" s="50">
        <v>167</v>
      </c>
      <c r="O3832" s="50" t="s">
        <v>228</v>
      </c>
      <c r="Q3832" s="374">
        <v>20</v>
      </c>
      <c r="S3832" s="151">
        <f t="shared" si="1570"/>
        <v>0</v>
      </c>
      <c r="T3832" s="151">
        <f t="shared" si="1571"/>
        <v>0</v>
      </c>
      <c r="V3832" s="393">
        <f t="shared" si="1572"/>
        <v>0</v>
      </c>
      <c r="W3832" s="393">
        <f t="shared" si="1573"/>
        <v>0</v>
      </c>
      <c r="X3832" s="53">
        <f t="shared" si="1574"/>
        <v>0.21803009259259259</v>
      </c>
      <c r="Y3832" s="53">
        <f t="shared" si="1575"/>
        <v>0.25441927259259262</v>
      </c>
      <c r="Z3832" s="53">
        <f t="shared" si="1576"/>
        <v>0.1090150462962963</v>
      </c>
      <c r="AA3832" s="53">
        <f t="shared" si="1577"/>
        <v>0.12720963629629631</v>
      </c>
      <c r="AB3832" s="50">
        <f t="shared" si="1578"/>
        <v>3001</v>
      </c>
      <c r="AC3832" s="50">
        <f t="shared" si="1579"/>
        <v>2019</v>
      </c>
      <c r="AD3832" s="50">
        <f t="shared" si="1580"/>
        <v>4</v>
      </c>
      <c r="AE3832" s="56">
        <f t="shared" si="1581"/>
        <v>201904</v>
      </c>
      <c r="AF3832" s="56">
        <f t="shared" si="1582"/>
        <v>16</v>
      </c>
      <c r="AG3832" s="58">
        <f t="shared" si="1583"/>
        <v>0</v>
      </c>
      <c r="AH3832" s="56">
        <f t="shared" si="1584"/>
        <v>15</v>
      </c>
      <c r="AI3832" s="53">
        <f t="shared" si="1585"/>
        <v>0.23622468259259261</v>
      </c>
      <c r="AJ3832" s="56">
        <f t="shared" si="1586"/>
        <v>0</v>
      </c>
    </row>
    <row r="3833" spans="1:36" ht="15.75" customHeight="1" x14ac:dyDescent="0.25">
      <c r="A3833" s="50">
        <v>3759</v>
      </c>
      <c r="B3833" s="51">
        <v>43570</v>
      </c>
      <c r="C3833" s="75">
        <f t="shared" si="1566"/>
        <v>43570</v>
      </c>
      <c r="D3833" s="50" t="s">
        <v>710</v>
      </c>
      <c r="E3833" s="50">
        <v>1</v>
      </c>
      <c r="F3833" s="50">
        <v>0</v>
      </c>
      <c r="G3833" s="50">
        <v>12</v>
      </c>
      <c r="H3833" s="50">
        <v>49</v>
      </c>
      <c r="I3833" s="53">
        <f t="shared" si="1567"/>
        <v>8.9004629629629625E-3</v>
      </c>
      <c r="J3833" s="54">
        <f t="shared" si="1568"/>
        <v>8.9004629629629625E-3</v>
      </c>
      <c r="K3833" s="50" t="s">
        <v>2309</v>
      </c>
      <c r="L3833" s="50" t="s">
        <v>2357</v>
      </c>
      <c r="M3833" s="55">
        <f t="shared" si="1569"/>
        <v>4.6814044213264019</v>
      </c>
      <c r="N3833" s="50">
        <v>157</v>
      </c>
      <c r="O3833" s="50" t="s">
        <v>228</v>
      </c>
      <c r="Q3833" s="374">
        <v>43</v>
      </c>
      <c r="S3833" s="151">
        <f t="shared" si="1570"/>
        <v>0</v>
      </c>
      <c r="T3833" s="151">
        <f t="shared" si="1571"/>
        <v>0</v>
      </c>
      <c r="V3833" s="393">
        <f t="shared" si="1572"/>
        <v>0</v>
      </c>
      <c r="W3833" s="393">
        <f t="shared" si="1573"/>
        <v>0</v>
      </c>
      <c r="X3833" s="53">
        <f t="shared" si="1574"/>
        <v>0.2331921296296296</v>
      </c>
      <c r="Y3833" s="53">
        <f t="shared" si="1575"/>
        <v>0.26958130962962962</v>
      </c>
      <c r="Z3833" s="53">
        <f t="shared" si="1576"/>
        <v>0.1165960648148148</v>
      </c>
      <c r="AA3833" s="53">
        <f t="shared" si="1577"/>
        <v>0.13479065481481481</v>
      </c>
      <c r="AB3833" s="50">
        <f t="shared" si="1578"/>
        <v>3204</v>
      </c>
      <c r="AC3833" s="50">
        <f t="shared" si="1579"/>
        <v>2019</v>
      </c>
      <c r="AD3833" s="50">
        <f t="shared" si="1580"/>
        <v>4</v>
      </c>
      <c r="AE3833" s="56">
        <f t="shared" si="1581"/>
        <v>201904</v>
      </c>
      <c r="AF3833" s="56">
        <f t="shared" si="1582"/>
        <v>16</v>
      </c>
      <c r="AG3833" s="58">
        <f t="shared" si="1583"/>
        <v>0</v>
      </c>
      <c r="AH3833" s="56">
        <f t="shared" si="1584"/>
        <v>15</v>
      </c>
      <c r="AI3833" s="53">
        <f t="shared" si="1585"/>
        <v>0.25138671962962961</v>
      </c>
      <c r="AJ3833" s="56">
        <f t="shared" si="1586"/>
        <v>0</v>
      </c>
    </row>
    <row r="3834" spans="1:36" ht="15.75" customHeight="1" x14ac:dyDescent="0.25">
      <c r="A3834" s="50">
        <v>3760</v>
      </c>
      <c r="B3834" s="51">
        <v>43570</v>
      </c>
      <c r="C3834" s="75">
        <f t="shared" si="1566"/>
        <v>43570</v>
      </c>
      <c r="D3834" s="50" t="s">
        <v>711</v>
      </c>
      <c r="E3834" s="50">
        <v>1</v>
      </c>
      <c r="F3834" s="50">
        <v>0</v>
      </c>
      <c r="G3834" s="50">
        <v>12</v>
      </c>
      <c r="H3834" s="50">
        <v>21</v>
      </c>
      <c r="I3834" s="53">
        <f t="shared" si="1567"/>
        <v>8.5763888888888886E-3</v>
      </c>
      <c r="J3834" s="54">
        <f t="shared" si="1568"/>
        <v>8.5763888888888886E-3</v>
      </c>
      <c r="K3834" s="50" t="s">
        <v>2309</v>
      </c>
      <c r="L3834" s="50" t="s">
        <v>2357</v>
      </c>
      <c r="M3834" s="55">
        <f t="shared" si="1569"/>
        <v>4.8582995951417045</v>
      </c>
      <c r="N3834" s="50">
        <v>169</v>
      </c>
      <c r="O3834" s="50" t="s">
        <v>228</v>
      </c>
      <c r="Q3834" s="374">
        <v>30</v>
      </c>
      <c r="S3834" s="151">
        <f t="shared" si="1570"/>
        <v>0</v>
      </c>
      <c r="T3834" s="151">
        <f t="shared" si="1571"/>
        <v>0</v>
      </c>
      <c r="V3834" s="393">
        <f t="shared" si="1572"/>
        <v>0</v>
      </c>
      <c r="W3834" s="393">
        <f t="shared" si="1573"/>
        <v>0</v>
      </c>
      <c r="X3834" s="53">
        <f t="shared" si="1574"/>
        <v>0.22470138888888888</v>
      </c>
      <c r="Y3834" s="53">
        <f t="shared" si="1575"/>
        <v>0.26109056888888887</v>
      </c>
      <c r="Z3834" s="53">
        <f t="shared" si="1576"/>
        <v>0.11235069444444444</v>
      </c>
      <c r="AA3834" s="53">
        <f t="shared" si="1577"/>
        <v>0.13054528444444444</v>
      </c>
      <c r="AB3834" s="50">
        <f t="shared" si="1578"/>
        <v>3112</v>
      </c>
      <c r="AC3834" s="50">
        <f t="shared" si="1579"/>
        <v>2019</v>
      </c>
      <c r="AD3834" s="50">
        <f t="shared" si="1580"/>
        <v>4</v>
      </c>
      <c r="AE3834" s="56">
        <f t="shared" si="1581"/>
        <v>201904</v>
      </c>
      <c r="AF3834" s="56">
        <f t="shared" si="1582"/>
        <v>16</v>
      </c>
      <c r="AG3834" s="58">
        <f t="shared" si="1583"/>
        <v>0</v>
      </c>
      <c r="AH3834" s="56">
        <f t="shared" si="1584"/>
        <v>15</v>
      </c>
      <c r="AI3834" s="53">
        <f t="shared" si="1585"/>
        <v>0.24289597888888886</v>
      </c>
      <c r="AJ3834" s="56">
        <f t="shared" si="1586"/>
        <v>0</v>
      </c>
    </row>
    <row r="3835" spans="1:36" ht="15" customHeight="1" x14ac:dyDescent="0.25">
      <c r="A3835" s="50">
        <v>3761</v>
      </c>
      <c r="B3835" s="51">
        <v>43570</v>
      </c>
      <c r="C3835" s="75">
        <f t="shared" si="1566"/>
        <v>43570</v>
      </c>
      <c r="D3835" s="50" t="s">
        <v>712</v>
      </c>
      <c r="E3835" s="50">
        <v>1</v>
      </c>
      <c r="F3835" s="50">
        <v>0</v>
      </c>
      <c r="G3835" s="50">
        <v>14</v>
      </c>
      <c r="H3835" s="50">
        <v>37</v>
      </c>
      <c r="I3835" s="53">
        <f t="shared" si="1567"/>
        <v>1.0150462962962964E-2</v>
      </c>
      <c r="J3835" s="54">
        <f t="shared" si="1568"/>
        <v>1.0150462962962964E-2</v>
      </c>
      <c r="K3835" s="50" t="s">
        <v>2309</v>
      </c>
      <c r="L3835" s="50" t="s">
        <v>2357</v>
      </c>
      <c r="M3835" s="55">
        <f t="shared" si="1569"/>
        <v>4.104903078677312</v>
      </c>
      <c r="N3835" s="50">
        <v>163</v>
      </c>
      <c r="O3835" s="50" t="s">
        <v>228</v>
      </c>
      <c r="Q3835" s="374">
        <v>43</v>
      </c>
      <c r="S3835" s="151">
        <f t="shared" si="1570"/>
        <v>0</v>
      </c>
      <c r="T3835" s="151">
        <f t="shared" si="1571"/>
        <v>0</v>
      </c>
      <c r="V3835" s="393">
        <f t="shared" si="1572"/>
        <v>0</v>
      </c>
      <c r="W3835" s="393">
        <f t="shared" si="1573"/>
        <v>0</v>
      </c>
      <c r="X3835" s="53">
        <f t="shared" si="1574"/>
        <v>0.26594212962962965</v>
      </c>
      <c r="Y3835" s="53">
        <f t="shared" si="1575"/>
        <v>0.30233130962962962</v>
      </c>
      <c r="Z3835" s="53">
        <f t="shared" si="1576"/>
        <v>0.13297106481481483</v>
      </c>
      <c r="AA3835" s="53">
        <f t="shared" si="1577"/>
        <v>0.15116565481481481</v>
      </c>
      <c r="AB3835" s="50">
        <f t="shared" si="1578"/>
        <v>3404</v>
      </c>
      <c r="AC3835" s="50">
        <f t="shared" si="1579"/>
        <v>2019</v>
      </c>
      <c r="AD3835" s="50">
        <f t="shared" si="1580"/>
        <v>4</v>
      </c>
      <c r="AE3835" s="56">
        <f t="shared" si="1581"/>
        <v>201904</v>
      </c>
      <c r="AF3835" s="56">
        <f t="shared" si="1582"/>
        <v>16</v>
      </c>
      <c r="AG3835" s="58">
        <f t="shared" si="1583"/>
        <v>0</v>
      </c>
      <c r="AH3835" s="56">
        <f t="shared" si="1584"/>
        <v>15</v>
      </c>
      <c r="AI3835" s="53">
        <f t="shared" si="1585"/>
        <v>0.28413671962962961</v>
      </c>
      <c r="AJ3835" s="56">
        <f t="shared" si="1586"/>
        <v>0</v>
      </c>
    </row>
    <row r="3836" spans="1:36" x14ac:dyDescent="0.25">
      <c r="A3836" s="50">
        <v>3762</v>
      </c>
      <c r="B3836" s="51">
        <v>43570</v>
      </c>
      <c r="C3836" s="75">
        <f t="shared" si="1566"/>
        <v>43570</v>
      </c>
      <c r="D3836" s="50" t="s">
        <v>742</v>
      </c>
      <c r="E3836" s="50">
        <v>1</v>
      </c>
      <c r="F3836" s="50">
        <v>0</v>
      </c>
      <c r="G3836" s="50">
        <v>11</v>
      </c>
      <c r="H3836" s="50">
        <v>49</v>
      </c>
      <c r="I3836" s="53">
        <f t="shared" si="1567"/>
        <v>8.2060185185185187E-3</v>
      </c>
      <c r="J3836" s="54">
        <f t="shared" si="1568"/>
        <v>8.2060185185185187E-3</v>
      </c>
      <c r="K3836" s="50" t="s">
        <v>2309</v>
      </c>
      <c r="L3836" s="50" t="s">
        <v>2357</v>
      </c>
      <c r="M3836" s="55">
        <f t="shared" si="1569"/>
        <v>5.0775740479548697</v>
      </c>
      <c r="N3836" s="50">
        <v>165</v>
      </c>
      <c r="O3836" s="50" t="s">
        <v>228</v>
      </c>
      <c r="Q3836" s="374">
        <v>20</v>
      </c>
      <c r="S3836" s="151">
        <f t="shared" si="1570"/>
        <v>0</v>
      </c>
      <c r="T3836" s="151">
        <f t="shared" si="1571"/>
        <v>0</v>
      </c>
      <c r="V3836" s="393">
        <f t="shared" si="1572"/>
        <v>0</v>
      </c>
      <c r="W3836" s="393">
        <f t="shared" si="1573"/>
        <v>0</v>
      </c>
      <c r="X3836" s="53">
        <f t="shared" si="1574"/>
        <v>0.21499768518518519</v>
      </c>
      <c r="Y3836" s="53">
        <f t="shared" si="1575"/>
        <v>0.25138686518518522</v>
      </c>
      <c r="Z3836" s="53">
        <f t="shared" si="1576"/>
        <v>0.1074988425925926</v>
      </c>
      <c r="AA3836" s="53">
        <f t="shared" si="1577"/>
        <v>0.12569343259259261</v>
      </c>
      <c r="AB3836" s="50">
        <f t="shared" si="1578"/>
        <v>2931</v>
      </c>
      <c r="AC3836" s="50">
        <f t="shared" si="1579"/>
        <v>2019</v>
      </c>
      <c r="AD3836" s="50">
        <f t="shared" si="1580"/>
        <v>4</v>
      </c>
      <c r="AE3836" s="56">
        <f t="shared" si="1581"/>
        <v>201904</v>
      </c>
      <c r="AF3836" s="56">
        <f t="shared" si="1582"/>
        <v>16</v>
      </c>
      <c r="AG3836" s="58">
        <f t="shared" si="1583"/>
        <v>0</v>
      </c>
      <c r="AH3836" s="56">
        <f t="shared" si="1584"/>
        <v>15</v>
      </c>
      <c r="AI3836" s="53">
        <f t="shared" si="1585"/>
        <v>0.2331922751851852</v>
      </c>
      <c r="AJ3836" s="56">
        <f t="shared" si="1586"/>
        <v>0</v>
      </c>
    </row>
    <row r="3837" spans="1:36" ht="15.75" customHeight="1" x14ac:dyDescent="0.25">
      <c r="A3837" s="50">
        <v>3763</v>
      </c>
      <c r="B3837" s="51">
        <v>43570</v>
      </c>
      <c r="C3837" s="75">
        <f t="shared" si="1566"/>
        <v>43570</v>
      </c>
      <c r="D3837" s="50" t="s">
        <v>743</v>
      </c>
      <c r="E3837" s="50">
        <v>1</v>
      </c>
      <c r="F3837" s="50">
        <v>0</v>
      </c>
      <c r="G3837" s="50">
        <v>15</v>
      </c>
      <c r="H3837" s="50">
        <v>41</v>
      </c>
      <c r="I3837" s="53">
        <f t="shared" si="1567"/>
        <v>1.0891203703703703E-2</v>
      </c>
      <c r="J3837" s="54">
        <f t="shared" si="1568"/>
        <v>1.0891203703703703E-2</v>
      </c>
      <c r="K3837" s="50" t="s">
        <v>2309</v>
      </c>
      <c r="L3837" s="50" t="s">
        <v>2357</v>
      </c>
      <c r="M3837" s="55">
        <f t="shared" si="1569"/>
        <v>3.8257173219978777</v>
      </c>
      <c r="N3837" s="50">
        <v>156</v>
      </c>
      <c r="O3837" s="50" t="s">
        <v>228</v>
      </c>
      <c r="Q3837" s="374">
        <v>95</v>
      </c>
      <c r="S3837" s="151">
        <f t="shared" si="1570"/>
        <v>0</v>
      </c>
      <c r="T3837" s="151">
        <f t="shared" si="1571"/>
        <v>0</v>
      </c>
      <c r="V3837" s="393">
        <f t="shared" si="1572"/>
        <v>0</v>
      </c>
      <c r="W3837" s="393">
        <f t="shared" si="1573"/>
        <v>0</v>
      </c>
      <c r="X3837" s="53">
        <f t="shared" si="1574"/>
        <v>0.28534953703703703</v>
      </c>
      <c r="Y3837" s="53">
        <f t="shared" si="1575"/>
        <v>0.32173871703703705</v>
      </c>
      <c r="Z3837" s="53">
        <f t="shared" si="1576"/>
        <v>0.14267476851851851</v>
      </c>
      <c r="AA3837" s="53">
        <f t="shared" si="1577"/>
        <v>0.16086935851851852</v>
      </c>
      <c r="AB3837" s="50">
        <f t="shared" si="1578"/>
        <v>3492</v>
      </c>
      <c r="AC3837" s="50">
        <f t="shared" si="1579"/>
        <v>2019</v>
      </c>
      <c r="AD3837" s="50">
        <f t="shared" si="1580"/>
        <v>4</v>
      </c>
      <c r="AE3837" s="56">
        <f t="shared" si="1581"/>
        <v>201904</v>
      </c>
      <c r="AF3837" s="56">
        <f t="shared" si="1582"/>
        <v>16</v>
      </c>
      <c r="AG3837" s="58">
        <f t="shared" si="1583"/>
        <v>0</v>
      </c>
      <c r="AH3837" s="56">
        <f t="shared" si="1584"/>
        <v>15</v>
      </c>
      <c r="AI3837" s="53">
        <f t="shared" si="1585"/>
        <v>0.30354412703703704</v>
      </c>
      <c r="AJ3837" s="56">
        <f t="shared" si="1586"/>
        <v>0</v>
      </c>
    </row>
    <row r="3838" spans="1:36" ht="15.75" customHeight="1" x14ac:dyDescent="0.25">
      <c r="A3838" s="50">
        <v>3764</v>
      </c>
      <c r="B3838" s="51">
        <v>43570</v>
      </c>
      <c r="C3838" s="75">
        <f t="shared" si="1566"/>
        <v>43570</v>
      </c>
      <c r="D3838" s="50" t="s">
        <v>752</v>
      </c>
      <c r="E3838" s="50">
        <v>1</v>
      </c>
      <c r="F3838" s="50">
        <v>0</v>
      </c>
      <c r="G3838" s="50">
        <v>14</v>
      </c>
      <c r="H3838" s="50">
        <v>14</v>
      </c>
      <c r="I3838" s="53">
        <f t="shared" si="1567"/>
        <v>9.8842592592592576E-3</v>
      </c>
      <c r="J3838" s="54">
        <f t="shared" si="1568"/>
        <v>9.8842592592592576E-3</v>
      </c>
      <c r="K3838" s="50" t="s">
        <v>2309</v>
      </c>
      <c r="L3838" s="50" t="s">
        <v>2357</v>
      </c>
      <c r="M3838" s="55">
        <f t="shared" si="1569"/>
        <v>4.2154566744730717</v>
      </c>
      <c r="N3838" s="50">
        <v>160</v>
      </c>
      <c r="O3838" s="50" t="s">
        <v>228</v>
      </c>
      <c r="Q3838" s="374">
        <v>72</v>
      </c>
      <c r="S3838" s="151">
        <f t="shared" si="1570"/>
        <v>0</v>
      </c>
      <c r="T3838" s="151">
        <f t="shared" si="1571"/>
        <v>0</v>
      </c>
      <c r="V3838" s="393">
        <f t="shared" si="1572"/>
        <v>0</v>
      </c>
      <c r="W3838" s="393">
        <f t="shared" si="1573"/>
        <v>0</v>
      </c>
      <c r="X3838" s="53">
        <f t="shared" si="1574"/>
        <v>0.25896759259259255</v>
      </c>
      <c r="Y3838" s="53">
        <f t="shared" si="1575"/>
        <v>0.29535677259259252</v>
      </c>
      <c r="Z3838" s="53">
        <f t="shared" si="1576"/>
        <v>0.12948379629629628</v>
      </c>
      <c r="AA3838" s="53">
        <f t="shared" si="1577"/>
        <v>0.14767838629629626</v>
      </c>
      <c r="AB3838" s="50">
        <f t="shared" si="1578"/>
        <v>3366</v>
      </c>
      <c r="AC3838" s="50">
        <f t="shared" si="1579"/>
        <v>2019</v>
      </c>
      <c r="AD3838" s="50">
        <f t="shared" si="1580"/>
        <v>4</v>
      </c>
      <c r="AE3838" s="56">
        <f t="shared" si="1581"/>
        <v>201904</v>
      </c>
      <c r="AF3838" s="56">
        <f t="shared" si="1582"/>
        <v>16</v>
      </c>
      <c r="AG3838" s="58">
        <f t="shared" si="1583"/>
        <v>0</v>
      </c>
      <c r="AH3838" s="56">
        <f t="shared" si="1584"/>
        <v>15</v>
      </c>
      <c r="AI3838" s="53">
        <f t="shared" si="1585"/>
        <v>0.27716218259259251</v>
      </c>
      <c r="AJ3838" s="56">
        <f t="shared" si="1586"/>
        <v>0</v>
      </c>
    </row>
    <row r="3839" spans="1:36" x14ac:dyDescent="0.25">
      <c r="A3839" s="50">
        <v>3765</v>
      </c>
      <c r="B3839" s="51">
        <v>43570</v>
      </c>
      <c r="C3839" s="75">
        <f t="shared" si="1566"/>
        <v>43570</v>
      </c>
      <c r="D3839" s="50" t="s">
        <v>757</v>
      </c>
      <c r="E3839" s="50">
        <v>1</v>
      </c>
      <c r="F3839" s="50">
        <v>0</v>
      </c>
      <c r="G3839" s="50">
        <v>12</v>
      </c>
      <c r="H3839" s="50">
        <v>50</v>
      </c>
      <c r="I3839" s="53">
        <f t="shared" si="1567"/>
        <v>8.9120370370370378E-3</v>
      </c>
      <c r="J3839" s="54">
        <f t="shared" si="1568"/>
        <v>8.9120370370370378E-3</v>
      </c>
      <c r="K3839" s="50" t="s">
        <v>2309</v>
      </c>
      <c r="L3839" s="50" t="s">
        <v>2357</v>
      </c>
      <c r="M3839" s="55">
        <f t="shared" si="1569"/>
        <v>4.6753246753246787</v>
      </c>
      <c r="N3839" s="50">
        <v>163</v>
      </c>
      <c r="O3839" s="50" t="s">
        <v>228</v>
      </c>
      <c r="Q3839" s="374">
        <v>26</v>
      </c>
      <c r="S3839" s="151">
        <f t="shared" si="1570"/>
        <v>0</v>
      </c>
      <c r="T3839" s="151">
        <f t="shared" si="1571"/>
        <v>0</v>
      </c>
      <c r="V3839" s="393">
        <f t="shared" si="1572"/>
        <v>0</v>
      </c>
      <c r="W3839" s="393">
        <f t="shared" si="1573"/>
        <v>0</v>
      </c>
      <c r="X3839" s="53">
        <f t="shared" si="1574"/>
        <v>0.23349537037037038</v>
      </c>
      <c r="Y3839" s="53">
        <f t="shared" si="1575"/>
        <v>0.2698845503703704</v>
      </c>
      <c r="Z3839" s="53">
        <f t="shared" si="1576"/>
        <v>0.11674768518518519</v>
      </c>
      <c r="AA3839" s="53">
        <f t="shared" si="1577"/>
        <v>0.1349422751851852</v>
      </c>
      <c r="AB3839" s="50">
        <f t="shared" si="1578"/>
        <v>3206</v>
      </c>
      <c r="AC3839" s="50">
        <f t="shared" si="1579"/>
        <v>2019</v>
      </c>
      <c r="AD3839" s="50">
        <f t="shared" si="1580"/>
        <v>4</v>
      </c>
      <c r="AE3839" s="56">
        <f t="shared" si="1581"/>
        <v>201904</v>
      </c>
      <c r="AF3839" s="56">
        <f t="shared" si="1582"/>
        <v>16</v>
      </c>
      <c r="AG3839" s="58">
        <f t="shared" si="1583"/>
        <v>0</v>
      </c>
      <c r="AH3839" s="56">
        <f t="shared" si="1584"/>
        <v>15</v>
      </c>
      <c r="AI3839" s="53">
        <f t="shared" si="1585"/>
        <v>0.25168996037037039</v>
      </c>
      <c r="AJ3839" s="56">
        <f t="shared" si="1586"/>
        <v>0</v>
      </c>
    </row>
    <row r="3840" spans="1:36" x14ac:dyDescent="0.25">
      <c r="A3840" s="50">
        <v>3766</v>
      </c>
      <c r="B3840" s="51">
        <v>43570</v>
      </c>
      <c r="C3840" s="75">
        <f t="shared" si="1566"/>
        <v>43570</v>
      </c>
      <c r="D3840" s="50" t="s">
        <v>758</v>
      </c>
      <c r="E3840" s="50">
        <v>1</v>
      </c>
      <c r="F3840" s="50">
        <v>0</v>
      </c>
      <c r="G3840" s="50">
        <v>14</v>
      </c>
      <c r="H3840" s="50">
        <v>10</v>
      </c>
      <c r="I3840" s="53">
        <f t="shared" si="1567"/>
        <v>9.8379629629629633E-3</v>
      </c>
      <c r="J3840" s="54">
        <f t="shared" si="1568"/>
        <v>9.8379629629629633E-3</v>
      </c>
      <c r="K3840" s="50" t="s">
        <v>2309</v>
      </c>
      <c r="L3840" s="50" t="s">
        <v>2357</v>
      </c>
      <c r="M3840" s="55">
        <f t="shared" si="1569"/>
        <v>4.2352941176470615</v>
      </c>
      <c r="N3840" s="50">
        <v>158</v>
      </c>
      <c r="O3840" s="50" t="s">
        <v>228</v>
      </c>
      <c r="Q3840" s="374">
        <v>59</v>
      </c>
      <c r="S3840" s="151">
        <f t="shared" si="1570"/>
        <v>0</v>
      </c>
      <c r="T3840" s="151">
        <f t="shared" si="1571"/>
        <v>0</v>
      </c>
      <c r="V3840" s="393">
        <f t="shared" si="1572"/>
        <v>0</v>
      </c>
      <c r="W3840" s="393">
        <f t="shared" si="1573"/>
        <v>0</v>
      </c>
      <c r="X3840" s="53">
        <f t="shared" si="1574"/>
        <v>0.25775462962962964</v>
      </c>
      <c r="Y3840" s="53">
        <f t="shared" si="1575"/>
        <v>0.29414380962962966</v>
      </c>
      <c r="Z3840" s="53">
        <f t="shared" si="1576"/>
        <v>0.12887731481481482</v>
      </c>
      <c r="AA3840" s="53">
        <f t="shared" si="1577"/>
        <v>0.14707190481481483</v>
      </c>
      <c r="AB3840" s="50">
        <f t="shared" si="1578"/>
        <v>3361</v>
      </c>
      <c r="AC3840" s="50">
        <f t="shared" si="1579"/>
        <v>2019</v>
      </c>
      <c r="AD3840" s="50">
        <f t="shared" si="1580"/>
        <v>4</v>
      </c>
      <c r="AE3840" s="56">
        <f t="shared" si="1581"/>
        <v>201904</v>
      </c>
      <c r="AF3840" s="56">
        <f t="shared" si="1582"/>
        <v>16</v>
      </c>
      <c r="AG3840" s="58">
        <f t="shared" si="1583"/>
        <v>0</v>
      </c>
      <c r="AH3840" s="56">
        <f t="shared" si="1584"/>
        <v>15</v>
      </c>
      <c r="AI3840" s="53">
        <f t="shared" si="1585"/>
        <v>0.27594921962962965</v>
      </c>
      <c r="AJ3840" s="56">
        <f t="shared" si="1586"/>
        <v>0</v>
      </c>
    </row>
    <row r="3841" spans="1:36" ht="15.75" customHeight="1" x14ac:dyDescent="0.25">
      <c r="A3841" s="50">
        <v>3767</v>
      </c>
      <c r="B3841" s="51">
        <v>43570</v>
      </c>
      <c r="C3841" s="75">
        <f t="shared" si="1566"/>
        <v>43570</v>
      </c>
      <c r="D3841" s="50" t="s">
        <v>759</v>
      </c>
      <c r="E3841" s="50">
        <v>1</v>
      </c>
      <c r="F3841" s="50">
        <v>0</v>
      </c>
      <c r="G3841" s="50">
        <v>14</v>
      </c>
      <c r="H3841" s="50">
        <v>41</v>
      </c>
      <c r="I3841" s="53">
        <f t="shared" si="1567"/>
        <v>1.019675925925926E-2</v>
      </c>
      <c r="J3841" s="54">
        <f t="shared" si="1568"/>
        <v>1.019675925925926E-2</v>
      </c>
      <c r="K3841" s="50" t="s">
        <v>2309</v>
      </c>
      <c r="L3841" s="50" t="s">
        <v>2357</v>
      </c>
      <c r="M3841" s="55">
        <f t="shared" si="1569"/>
        <v>4.0862656072644752</v>
      </c>
      <c r="N3841" s="50">
        <v>155</v>
      </c>
      <c r="O3841" s="50" t="s">
        <v>228</v>
      </c>
      <c r="Q3841" s="374">
        <v>85</v>
      </c>
      <c r="S3841" s="151">
        <f t="shared" si="1570"/>
        <v>0</v>
      </c>
      <c r="T3841" s="151">
        <f t="shared" si="1571"/>
        <v>0</v>
      </c>
      <c r="V3841" s="393">
        <f t="shared" si="1572"/>
        <v>0</v>
      </c>
      <c r="W3841" s="393">
        <f t="shared" si="1573"/>
        <v>0</v>
      </c>
      <c r="X3841" s="53">
        <f t="shared" si="1574"/>
        <v>0.26715509259259257</v>
      </c>
      <c r="Y3841" s="53">
        <f t="shared" si="1575"/>
        <v>0.30354427259259259</v>
      </c>
      <c r="Z3841" s="53">
        <f t="shared" si="1576"/>
        <v>0.13357754629629628</v>
      </c>
      <c r="AA3841" s="53">
        <f t="shared" si="1577"/>
        <v>0.15177213629629629</v>
      </c>
      <c r="AB3841" s="50">
        <f t="shared" si="1578"/>
        <v>3411</v>
      </c>
      <c r="AC3841" s="50">
        <f t="shared" si="1579"/>
        <v>2019</v>
      </c>
      <c r="AD3841" s="50">
        <f t="shared" si="1580"/>
        <v>4</v>
      </c>
      <c r="AE3841" s="56">
        <f t="shared" si="1581"/>
        <v>201904</v>
      </c>
      <c r="AF3841" s="56">
        <f t="shared" si="1582"/>
        <v>16</v>
      </c>
      <c r="AG3841" s="58">
        <f t="shared" si="1583"/>
        <v>0</v>
      </c>
      <c r="AH3841" s="56">
        <f t="shared" si="1584"/>
        <v>15</v>
      </c>
      <c r="AI3841" s="53">
        <f t="shared" si="1585"/>
        <v>0.28534968259259258</v>
      </c>
      <c r="AJ3841" s="56">
        <f t="shared" si="1586"/>
        <v>0</v>
      </c>
    </row>
    <row r="3842" spans="1:36" ht="15.75" customHeight="1" x14ac:dyDescent="0.25">
      <c r="A3842" s="50">
        <v>3768</v>
      </c>
      <c r="B3842" s="51">
        <v>43570</v>
      </c>
      <c r="C3842" s="75">
        <f t="shared" si="1566"/>
        <v>43570</v>
      </c>
      <c r="D3842" s="50" t="s">
        <v>760</v>
      </c>
      <c r="E3842" s="50">
        <v>1</v>
      </c>
      <c r="F3842" s="50">
        <v>0</v>
      </c>
      <c r="G3842" s="50">
        <v>12</v>
      </c>
      <c r="H3842" s="50">
        <v>12</v>
      </c>
      <c r="I3842" s="53">
        <f t="shared" si="1567"/>
        <v>8.4722222222222213E-3</v>
      </c>
      <c r="J3842" s="54">
        <f t="shared" si="1568"/>
        <v>8.4722222222222213E-3</v>
      </c>
      <c r="K3842" s="50" t="s">
        <v>2309</v>
      </c>
      <c r="L3842" s="50" t="s">
        <v>2357</v>
      </c>
      <c r="M3842" s="55">
        <f t="shared" si="1569"/>
        <v>4.9180327868852505</v>
      </c>
      <c r="N3842" s="50">
        <v>163</v>
      </c>
      <c r="O3842" s="50" t="s">
        <v>228</v>
      </c>
      <c r="Q3842" s="374">
        <v>33</v>
      </c>
      <c r="S3842" s="151">
        <f t="shared" si="1570"/>
        <v>0</v>
      </c>
      <c r="T3842" s="151">
        <f t="shared" si="1571"/>
        <v>0</v>
      </c>
      <c r="V3842" s="393">
        <f t="shared" si="1572"/>
        <v>0</v>
      </c>
      <c r="W3842" s="393">
        <f t="shared" si="1573"/>
        <v>0</v>
      </c>
      <c r="X3842" s="53">
        <f t="shared" si="1574"/>
        <v>0.22197222222222218</v>
      </c>
      <c r="Y3842" s="53">
        <f t="shared" si="1575"/>
        <v>0.2583614022222222</v>
      </c>
      <c r="Z3842" s="53">
        <f t="shared" si="1576"/>
        <v>0.11098611111111109</v>
      </c>
      <c r="AA3842" s="53">
        <f t="shared" si="1577"/>
        <v>0.1291807011111111</v>
      </c>
      <c r="AB3842" s="50">
        <f t="shared" si="1578"/>
        <v>3081</v>
      </c>
      <c r="AC3842" s="50">
        <f t="shared" si="1579"/>
        <v>2019</v>
      </c>
      <c r="AD3842" s="50">
        <f t="shared" si="1580"/>
        <v>4</v>
      </c>
      <c r="AE3842" s="56">
        <f t="shared" si="1581"/>
        <v>201904</v>
      </c>
      <c r="AF3842" s="56">
        <f t="shared" si="1582"/>
        <v>16</v>
      </c>
      <c r="AG3842" s="58">
        <f t="shared" si="1583"/>
        <v>0</v>
      </c>
      <c r="AH3842" s="56">
        <f t="shared" si="1584"/>
        <v>15</v>
      </c>
      <c r="AI3842" s="53">
        <f t="shared" si="1585"/>
        <v>0.24016681222222219</v>
      </c>
      <c r="AJ3842" s="56">
        <f t="shared" si="1586"/>
        <v>0</v>
      </c>
    </row>
    <row r="3843" spans="1:36" ht="15" customHeight="1" x14ac:dyDescent="0.25">
      <c r="A3843" s="50">
        <v>3769</v>
      </c>
      <c r="B3843" s="51">
        <v>43570</v>
      </c>
      <c r="C3843" s="75">
        <f t="shared" si="1566"/>
        <v>43570</v>
      </c>
      <c r="D3843" s="50" t="s">
        <v>761</v>
      </c>
      <c r="E3843" s="50">
        <v>1</v>
      </c>
      <c r="F3843" s="50">
        <v>0</v>
      </c>
      <c r="G3843" s="50">
        <v>13</v>
      </c>
      <c r="H3843" s="50">
        <v>0</v>
      </c>
      <c r="I3843" s="53">
        <f t="shared" si="1567"/>
        <v>9.0277777777777787E-3</v>
      </c>
      <c r="J3843" s="54">
        <f t="shared" si="1568"/>
        <v>9.0277777777777787E-3</v>
      </c>
      <c r="K3843" s="50" t="s">
        <v>2309</v>
      </c>
      <c r="L3843" s="50" t="s">
        <v>2357</v>
      </c>
      <c r="M3843" s="55">
        <f t="shared" si="1569"/>
        <v>4.6153846153846185</v>
      </c>
      <c r="N3843" s="50">
        <v>155</v>
      </c>
      <c r="O3843" s="50" t="s">
        <v>228</v>
      </c>
      <c r="Q3843" s="374">
        <v>10</v>
      </c>
      <c r="S3843" s="151">
        <f t="shared" si="1570"/>
        <v>0</v>
      </c>
      <c r="T3843" s="151">
        <f t="shared" si="1571"/>
        <v>0</v>
      </c>
      <c r="V3843" s="393">
        <f t="shared" si="1572"/>
        <v>0</v>
      </c>
      <c r="W3843" s="393">
        <f t="shared" si="1573"/>
        <v>0</v>
      </c>
      <c r="X3843" s="53">
        <f t="shared" si="1574"/>
        <v>0.23652777777777778</v>
      </c>
      <c r="Y3843" s="53">
        <f t="shared" si="1575"/>
        <v>0.2729169577777778</v>
      </c>
      <c r="Z3843" s="53">
        <f t="shared" si="1576"/>
        <v>0.11826388888888889</v>
      </c>
      <c r="AA3843" s="53">
        <f t="shared" si="1577"/>
        <v>0.1364584788888889</v>
      </c>
      <c r="AB3843" s="50">
        <f t="shared" si="1578"/>
        <v>3235</v>
      </c>
      <c r="AC3843" s="50">
        <f t="shared" si="1579"/>
        <v>2019</v>
      </c>
      <c r="AD3843" s="50">
        <f t="shared" si="1580"/>
        <v>4</v>
      </c>
      <c r="AE3843" s="56">
        <f t="shared" si="1581"/>
        <v>201904</v>
      </c>
      <c r="AF3843" s="56">
        <f t="shared" si="1582"/>
        <v>16</v>
      </c>
      <c r="AG3843" s="58">
        <f t="shared" si="1583"/>
        <v>0</v>
      </c>
      <c r="AH3843" s="56">
        <f t="shared" si="1584"/>
        <v>15</v>
      </c>
      <c r="AI3843" s="53">
        <f t="shared" si="1585"/>
        <v>0.25472236777777779</v>
      </c>
      <c r="AJ3843" s="56">
        <f t="shared" si="1586"/>
        <v>0</v>
      </c>
    </row>
    <row r="3844" spans="1:36" x14ac:dyDescent="0.25">
      <c r="A3844" s="50">
        <v>3770</v>
      </c>
      <c r="B3844" s="51">
        <v>43570</v>
      </c>
      <c r="C3844" s="75">
        <f t="shared" si="1566"/>
        <v>43570</v>
      </c>
      <c r="D3844" s="50" t="s">
        <v>762</v>
      </c>
      <c r="E3844" s="50">
        <v>1</v>
      </c>
      <c r="F3844" s="50">
        <v>0</v>
      </c>
      <c r="G3844" s="50">
        <v>13</v>
      </c>
      <c r="H3844" s="50">
        <v>33</v>
      </c>
      <c r="I3844" s="53">
        <f t="shared" si="1567"/>
        <v>9.4097222222222238E-3</v>
      </c>
      <c r="J3844" s="54">
        <f t="shared" si="1568"/>
        <v>9.4097222222222238E-3</v>
      </c>
      <c r="K3844" s="50" t="s">
        <v>2309</v>
      </c>
      <c r="L3844" s="50" t="s">
        <v>2357</v>
      </c>
      <c r="M3844" s="55">
        <f t="shared" si="1569"/>
        <v>4.4280442804428075</v>
      </c>
      <c r="N3844" s="50">
        <v>158</v>
      </c>
      <c r="O3844" s="50" t="s">
        <v>228</v>
      </c>
      <c r="Q3844" s="374">
        <v>43</v>
      </c>
      <c r="S3844" s="151">
        <f t="shared" si="1570"/>
        <v>0</v>
      </c>
      <c r="T3844" s="151">
        <f t="shared" si="1571"/>
        <v>0</v>
      </c>
      <c r="V3844" s="393">
        <f t="shared" si="1572"/>
        <v>0</v>
      </c>
      <c r="W3844" s="393">
        <f t="shared" si="1573"/>
        <v>0</v>
      </c>
      <c r="X3844" s="53">
        <f t="shared" si="1574"/>
        <v>0.24653472222222225</v>
      </c>
      <c r="Y3844" s="53">
        <f t="shared" si="1575"/>
        <v>0.28292390222222225</v>
      </c>
      <c r="Z3844" s="53">
        <f t="shared" si="1576"/>
        <v>0.12326736111111113</v>
      </c>
      <c r="AA3844" s="53">
        <f t="shared" si="1577"/>
        <v>0.14146195111111112</v>
      </c>
      <c r="AB3844" s="50">
        <f t="shared" si="1578"/>
        <v>3297</v>
      </c>
      <c r="AC3844" s="50">
        <f t="shared" si="1579"/>
        <v>2019</v>
      </c>
      <c r="AD3844" s="50">
        <f t="shared" si="1580"/>
        <v>4</v>
      </c>
      <c r="AE3844" s="56">
        <f t="shared" si="1581"/>
        <v>201904</v>
      </c>
      <c r="AF3844" s="56">
        <f t="shared" si="1582"/>
        <v>16</v>
      </c>
      <c r="AG3844" s="58">
        <f t="shared" si="1583"/>
        <v>0</v>
      </c>
      <c r="AH3844" s="56">
        <f t="shared" si="1584"/>
        <v>15</v>
      </c>
      <c r="AI3844" s="53">
        <f t="shared" si="1585"/>
        <v>0.26472931222222224</v>
      </c>
      <c r="AJ3844" s="56">
        <f t="shared" si="1586"/>
        <v>0</v>
      </c>
    </row>
    <row r="3845" spans="1:36" ht="15.75" customHeight="1" x14ac:dyDescent="0.25">
      <c r="A3845" s="50">
        <v>3771</v>
      </c>
      <c r="B3845" s="51">
        <v>43570</v>
      </c>
      <c r="C3845" s="75">
        <f t="shared" si="1566"/>
        <v>43570</v>
      </c>
      <c r="D3845" s="50" t="s">
        <v>763</v>
      </c>
      <c r="E3845" s="50">
        <v>1</v>
      </c>
      <c r="F3845" s="50">
        <v>0</v>
      </c>
      <c r="G3845" s="50">
        <v>12</v>
      </c>
      <c r="H3845" s="50">
        <v>54</v>
      </c>
      <c r="I3845" s="53">
        <f t="shared" si="1567"/>
        <v>8.9583333333333338E-3</v>
      </c>
      <c r="J3845" s="54">
        <f t="shared" si="1568"/>
        <v>8.9583333333333338E-3</v>
      </c>
      <c r="K3845" s="50" t="s">
        <v>2309</v>
      </c>
      <c r="L3845" s="50" t="s">
        <v>2357</v>
      </c>
      <c r="M3845" s="55">
        <f t="shared" si="1569"/>
        <v>4.6511627906976782</v>
      </c>
      <c r="N3845" s="50">
        <v>159</v>
      </c>
      <c r="O3845" s="50" t="s">
        <v>228</v>
      </c>
      <c r="Q3845" s="374">
        <v>13</v>
      </c>
      <c r="S3845" s="151">
        <f t="shared" si="1570"/>
        <v>0</v>
      </c>
      <c r="T3845" s="151">
        <f t="shared" si="1571"/>
        <v>0</v>
      </c>
      <c r="V3845" s="393">
        <f t="shared" si="1572"/>
        <v>0</v>
      </c>
      <c r="W3845" s="393">
        <f t="shared" si="1573"/>
        <v>0</v>
      </c>
      <c r="X3845" s="53">
        <f t="shared" si="1574"/>
        <v>0.23470833333333335</v>
      </c>
      <c r="Y3845" s="53">
        <f t="shared" si="1575"/>
        <v>0.27109751333333332</v>
      </c>
      <c r="Z3845" s="53">
        <f t="shared" si="1576"/>
        <v>0.11735416666666668</v>
      </c>
      <c r="AA3845" s="53">
        <f t="shared" si="1577"/>
        <v>0.13554875666666666</v>
      </c>
      <c r="AB3845" s="50">
        <f t="shared" si="1578"/>
        <v>3219</v>
      </c>
      <c r="AC3845" s="50">
        <f t="shared" si="1579"/>
        <v>2019</v>
      </c>
      <c r="AD3845" s="50">
        <f t="shared" si="1580"/>
        <v>4</v>
      </c>
      <c r="AE3845" s="56">
        <f t="shared" si="1581"/>
        <v>201904</v>
      </c>
      <c r="AF3845" s="56">
        <f t="shared" si="1582"/>
        <v>16</v>
      </c>
      <c r="AG3845" s="58">
        <f t="shared" si="1583"/>
        <v>0</v>
      </c>
      <c r="AH3845" s="56">
        <f t="shared" si="1584"/>
        <v>15</v>
      </c>
      <c r="AI3845" s="53">
        <f t="shared" si="1585"/>
        <v>0.25290292333333331</v>
      </c>
      <c r="AJ3845" s="56">
        <f t="shared" si="1586"/>
        <v>0</v>
      </c>
    </row>
    <row r="3846" spans="1:36" ht="15.75" customHeight="1" x14ac:dyDescent="0.25">
      <c r="A3846" s="50">
        <v>3772</v>
      </c>
      <c r="B3846" s="51">
        <v>43570</v>
      </c>
      <c r="C3846" s="75">
        <f t="shared" si="1566"/>
        <v>43570</v>
      </c>
      <c r="D3846" s="50" t="s">
        <v>764</v>
      </c>
      <c r="E3846" s="50">
        <v>1</v>
      </c>
      <c r="F3846" s="50">
        <v>0</v>
      </c>
      <c r="G3846" s="50">
        <v>13</v>
      </c>
      <c r="H3846" s="50">
        <v>36</v>
      </c>
      <c r="I3846" s="53">
        <f t="shared" si="1567"/>
        <v>9.4444444444444445E-3</v>
      </c>
      <c r="J3846" s="54">
        <f t="shared" si="1568"/>
        <v>9.4444444444444445E-3</v>
      </c>
      <c r="K3846" s="50" t="s">
        <v>2309</v>
      </c>
      <c r="L3846" s="50" t="s">
        <v>2357</v>
      </c>
      <c r="M3846" s="55">
        <f t="shared" si="1569"/>
        <v>4.4117647058823559</v>
      </c>
      <c r="N3846" s="50">
        <v>158</v>
      </c>
      <c r="O3846" s="50" t="s">
        <v>228</v>
      </c>
      <c r="Q3846" s="374">
        <v>30</v>
      </c>
      <c r="S3846" s="151">
        <f t="shared" si="1570"/>
        <v>0</v>
      </c>
      <c r="T3846" s="151">
        <f t="shared" si="1571"/>
        <v>0</v>
      </c>
      <c r="V3846" s="393">
        <f t="shared" si="1572"/>
        <v>0</v>
      </c>
      <c r="W3846" s="393">
        <f t="shared" si="1573"/>
        <v>0</v>
      </c>
      <c r="X3846" s="53">
        <f t="shared" si="1574"/>
        <v>0.24744444444444444</v>
      </c>
      <c r="Y3846" s="53">
        <f t="shared" si="1575"/>
        <v>0.28383362444444443</v>
      </c>
      <c r="Z3846" s="53">
        <f t="shared" si="1576"/>
        <v>0.12372222222222222</v>
      </c>
      <c r="AA3846" s="53">
        <f t="shared" si="1577"/>
        <v>0.14191681222222222</v>
      </c>
      <c r="AB3846" s="50">
        <f t="shared" si="1578"/>
        <v>3301</v>
      </c>
      <c r="AC3846" s="50">
        <f t="shared" si="1579"/>
        <v>2019</v>
      </c>
      <c r="AD3846" s="50">
        <f t="shared" si="1580"/>
        <v>4</v>
      </c>
      <c r="AE3846" s="56">
        <f t="shared" si="1581"/>
        <v>201904</v>
      </c>
      <c r="AF3846" s="56">
        <f t="shared" si="1582"/>
        <v>16</v>
      </c>
      <c r="AG3846" s="58">
        <f t="shared" si="1583"/>
        <v>0</v>
      </c>
      <c r="AH3846" s="56">
        <f t="shared" si="1584"/>
        <v>15</v>
      </c>
      <c r="AI3846" s="53">
        <f t="shared" si="1585"/>
        <v>0.26563903444444442</v>
      </c>
      <c r="AJ3846" s="56">
        <f t="shared" si="1586"/>
        <v>0</v>
      </c>
    </row>
    <row r="3847" spans="1:36" x14ac:dyDescent="0.25">
      <c r="A3847" s="50">
        <v>3773</v>
      </c>
      <c r="B3847" s="51">
        <v>43570</v>
      </c>
      <c r="C3847" s="75">
        <f t="shared" si="1566"/>
        <v>43570</v>
      </c>
      <c r="D3847" s="50" t="s">
        <v>765</v>
      </c>
      <c r="E3847" s="50">
        <v>0.5</v>
      </c>
      <c r="F3847" s="50">
        <v>0</v>
      </c>
      <c r="G3847" s="50">
        <v>5</v>
      </c>
      <c r="H3847" s="50">
        <v>6</v>
      </c>
      <c r="I3847" s="53">
        <f t="shared" si="1567"/>
        <v>3.5416666666666665E-3</v>
      </c>
      <c r="J3847" s="54">
        <f t="shared" si="1568"/>
        <v>7.083333333333333E-3</v>
      </c>
      <c r="K3847" s="50" t="s">
        <v>2309</v>
      </c>
      <c r="L3847" s="50" t="s">
        <v>2357</v>
      </c>
      <c r="M3847" s="55">
        <f t="shared" si="1569"/>
        <v>5.8823529411764754</v>
      </c>
      <c r="N3847" s="50">
        <v>171</v>
      </c>
      <c r="O3847" s="50" t="s">
        <v>228</v>
      </c>
      <c r="Q3847" s="374">
        <v>20</v>
      </c>
      <c r="S3847" s="151">
        <f t="shared" si="1570"/>
        <v>0</v>
      </c>
      <c r="T3847" s="151">
        <f t="shared" si="1571"/>
        <v>0</v>
      </c>
      <c r="V3847" s="393">
        <f t="shared" si="1572"/>
        <v>0</v>
      </c>
      <c r="W3847" s="393">
        <f t="shared" si="1573"/>
        <v>0</v>
      </c>
      <c r="X3847" s="53">
        <f t="shared" si="1574"/>
        <v>0.18558333333333332</v>
      </c>
      <c r="Y3847" s="53">
        <f t="shared" si="1575"/>
        <v>0.22197251333333329</v>
      </c>
      <c r="Z3847" s="53">
        <f t="shared" si="1576"/>
        <v>9.2791666666666661E-2</v>
      </c>
      <c r="AA3847" s="53">
        <f t="shared" si="1577"/>
        <v>0.11098625666666664</v>
      </c>
      <c r="AB3847" s="50">
        <f t="shared" si="1578"/>
        <v>1884</v>
      </c>
      <c r="AC3847" s="50">
        <f t="shared" si="1579"/>
        <v>2019</v>
      </c>
      <c r="AD3847" s="50">
        <f t="shared" si="1580"/>
        <v>4</v>
      </c>
      <c r="AE3847" s="56">
        <f t="shared" si="1581"/>
        <v>201904</v>
      </c>
      <c r="AF3847" s="56">
        <f t="shared" si="1582"/>
        <v>16</v>
      </c>
      <c r="AG3847" s="58">
        <f t="shared" si="1583"/>
        <v>0</v>
      </c>
      <c r="AH3847" s="56">
        <f t="shared" si="1584"/>
        <v>15</v>
      </c>
      <c r="AI3847" s="53">
        <f t="shared" si="1585"/>
        <v>0.20377792333333331</v>
      </c>
      <c r="AJ3847" s="56">
        <f t="shared" si="1586"/>
        <v>0</v>
      </c>
    </row>
    <row r="3848" spans="1:36" x14ac:dyDescent="0.25">
      <c r="A3848" s="50">
        <v>3774</v>
      </c>
      <c r="B3848" s="51">
        <v>43578</v>
      </c>
      <c r="C3848" s="75">
        <f t="shared" si="1566"/>
        <v>43578</v>
      </c>
      <c r="D3848" s="50" t="s">
        <v>1224</v>
      </c>
      <c r="E3848" s="50">
        <v>15.2</v>
      </c>
      <c r="F3848" s="50">
        <v>1</v>
      </c>
      <c r="G3848" s="50">
        <v>0</v>
      </c>
      <c r="H3848" s="50">
        <v>51</v>
      </c>
      <c r="I3848" s="53">
        <f t="shared" si="1567"/>
        <v>4.2256944444444444E-2</v>
      </c>
      <c r="J3848" s="54">
        <f t="shared" si="1568"/>
        <v>2.7800621345029242E-3</v>
      </c>
      <c r="K3848" s="50" t="s">
        <v>930</v>
      </c>
      <c r="L3848" s="50" t="s">
        <v>2359</v>
      </c>
      <c r="M3848" s="55">
        <f t="shared" si="1569"/>
        <v>14.987674609695985</v>
      </c>
      <c r="N3848" s="50">
        <v>131</v>
      </c>
      <c r="O3848" s="50" t="s">
        <v>1968</v>
      </c>
      <c r="Q3848" s="374">
        <v>240</v>
      </c>
      <c r="R3848" s="50" t="s">
        <v>2360</v>
      </c>
      <c r="S3848" s="151">
        <f t="shared" si="1570"/>
        <v>0.31136695906432754</v>
      </c>
      <c r="T3848" s="151">
        <f t="shared" si="1571"/>
        <v>0.15568347953216377</v>
      </c>
      <c r="V3848" s="393">
        <f t="shared" si="1572"/>
        <v>0</v>
      </c>
      <c r="W3848" s="393">
        <f t="shared" si="1573"/>
        <v>0</v>
      </c>
      <c r="X3848" s="53">
        <f t="shared" si="1574"/>
        <v>7.2837627923976619E-2</v>
      </c>
      <c r="Y3848" s="53">
        <f t="shared" si="1575"/>
        <v>0.10922680792397661</v>
      </c>
      <c r="Z3848" s="53">
        <f t="shared" si="1576"/>
        <v>3.641881396198831E-2</v>
      </c>
      <c r="AA3848" s="53">
        <f t="shared" si="1577"/>
        <v>5.4613403961988306E-2</v>
      </c>
      <c r="AB3848" s="50">
        <f t="shared" si="1578"/>
        <v>613</v>
      </c>
      <c r="AC3848" s="50">
        <f t="shared" si="1579"/>
        <v>2019</v>
      </c>
      <c r="AD3848" s="50">
        <f t="shared" si="1580"/>
        <v>4</v>
      </c>
      <c r="AE3848" s="56">
        <f t="shared" si="1581"/>
        <v>201904</v>
      </c>
      <c r="AF3848" s="56">
        <f t="shared" si="1582"/>
        <v>17</v>
      </c>
      <c r="AG3848" s="58">
        <f t="shared" si="1583"/>
        <v>7</v>
      </c>
      <c r="AH3848" s="56">
        <f t="shared" si="1584"/>
        <v>23</v>
      </c>
      <c r="AI3848" s="53">
        <f t="shared" si="1585"/>
        <v>9.1032217923976616E-2</v>
      </c>
      <c r="AJ3848" s="56">
        <f t="shared" si="1586"/>
        <v>15.2</v>
      </c>
    </row>
    <row r="3849" spans="1:36" ht="15.75" customHeight="1" x14ac:dyDescent="0.25">
      <c r="A3849" s="50">
        <v>3775</v>
      </c>
      <c r="B3849" s="51">
        <v>43580</v>
      </c>
      <c r="C3849" s="75">
        <f t="shared" si="1566"/>
        <v>43580</v>
      </c>
      <c r="D3849" s="50" t="s">
        <v>1223</v>
      </c>
      <c r="E3849" s="50">
        <v>3.2</v>
      </c>
      <c r="F3849" s="50">
        <v>0</v>
      </c>
      <c r="G3849" s="50">
        <v>31</v>
      </c>
      <c r="H3849" s="50">
        <v>41</v>
      </c>
      <c r="I3849" s="53">
        <f t="shared" si="1567"/>
        <v>2.2002314814814818E-2</v>
      </c>
      <c r="J3849" s="54">
        <f t="shared" si="1568"/>
        <v>6.8757233796296301E-3</v>
      </c>
      <c r="K3849" s="50" t="s">
        <v>2287</v>
      </c>
      <c r="L3849" s="50" t="s">
        <v>1357</v>
      </c>
      <c r="M3849" s="55">
        <f t="shared" si="1569"/>
        <v>6.0599684376643914</v>
      </c>
      <c r="N3849" s="50">
        <v>151</v>
      </c>
      <c r="O3849" s="50" t="s">
        <v>255</v>
      </c>
      <c r="Q3849" s="374">
        <v>49</v>
      </c>
      <c r="R3849" s="50" t="s">
        <v>2361</v>
      </c>
      <c r="S3849" s="151">
        <f t="shared" si="1570"/>
        <v>0.18014395254629631</v>
      </c>
      <c r="T3849" s="151">
        <f t="shared" si="1571"/>
        <v>9.0071976273148155E-2</v>
      </c>
      <c r="V3849" s="393">
        <f t="shared" si="1572"/>
        <v>0</v>
      </c>
      <c r="W3849" s="393">
        <f t="shared" si="1573"/>
        <v>0</v>
      </c>
      <c r="X3849" s="53">
        <f t="shared" si="1574"/>
        <v>0.18014395254629631</v>
      </c>
      <c r="Y3849" s="53">
        <f t="shared" si="1575"/>
        <v>0.2165331325462963</v>
      </c>
      <c r="Z3849" s="53">
        <f t="shared" si="1576"/>
        <v>9.0071976273148155E-2</v>
      </c>
      <c r="AA3849" s="53">
        <f t="shared" si="1577"/>
        <v>0.10826656627314815</v>
      </c>
      <c r="AB3849" s="50">
        <f t="shared" si="1578"/>
        <v>1626</v>
      </c>
      <c r="AC3849" s="50">
        <f t="shared" si="1579"/>
        <v>2019</v>
      </c>
      <c r="AD3849" s="50">
        <f t="shared" si="1580"/>
        <v>4</v>
      </c>
      <c r="AE3849" s="56">
        <f t="shared" si="1581"/>
        <v>201904</v>
      </c>
      <c r="AF3849" s="56">
        <f t="shared" si="1582"/>
        <v>17</v>
      </c>
      <c r="AG3849" s="58">
        <f t="shared" si="1583"/>
        <v>1</v>
      </c>
      <c r="AH3849" s="56">
        <f t="shared" si="1584"/>
        <v>25</v>
      </c>
      <c r="AI3849" s="53">
        <f t="shared" si="1585"/>
        <v>0.19833854254629629</v>
      </c>
      <c r="AJ3849" s="56">
        <f t="shared" si="1586"/>
        <v>13.664</v>
      </c>
    </row>
    <row r="3850" spans="1:36" x14ac:dyDescent="0.25">
      <c r="A3850" s="50">
        <v>3776</v>
      </c>
      <c r="B3850" s="51">
        <v>43583</v>
      </c>
      <c r="C3850" s="75">
        <f t="shared" ref="C3850:C3867" si="1587">B3850</f>
        <v>43583</v>
      </c>
      <c r="D3850" s="50" t="s">
        <v>1224</v>
      </c>
      <c r="E3850" s="50">
        <v>16</v>
      </c>
      <c r="F3850" s="50">
        <v>0</v>
      </c>
      <c r="G3850" s="50">
        <v>55</v>
      </c>
      <c r="H3850" s="50">
        <v>30</v>
      </c>
      <c r="I3850" s="53">
        <f t="shared" ref="I3850:I3867" si="1588">IF(E3850&gt;0,TIME(F3850,G3850,H3850),"")</f>
        <v>3.8541666666666669E-2</v>
      </c>
      <c r="J3850" s="54">
        <f t="shared" ref="J3850:J3867" si="1589">IF(E3850&gt;0,TIME(F3850,G3850,H3850)/E3850,"")</f>
        <v>2.4088541666666668E-3</v>
      </c>
      <c r="K3850" s="50" t="s">
        <v>1342</v>
      </c>
      <c r="L3850" s="50" t="s">
        <v>2057</v>
      </c>
      <c r="M3850" s="55">
        <f t="shared" ref="M3850:M3867" si="1590">IF(D3850&gt;0,0.0416666666666667/J3850,"")</f>
        <v>17.297297297297309</v>
      </c>
      <c r="N3850" s="50">
        <v>131</v>
      </c>
      <c r="O3850" s="50" t="s">
        <v>253</v>
      </c>
      <c r="P3850" s="389">
        <v>178</v>
      </c>
      <c r="Q3850" s="374">
        <v>0</v>
      </c>
      <c r="R3850" s="50" t="s">
        <v>2362</v>
      </c>
      <c r="S3850" s="151">
        <f t="shared" ref="S3850:S3867" si="1591">IF("1-Swim"=D3850,J3850*2.4,IF("2-Bike"=D3850,J3850*112,IF("3-Run"=D3850,J3850*26.2,0)))</f>
        <v>0.26979166666666665</v>
      </c>
      <c r="T3850" s="151">
        <f t="shared" ref="T3850:T3867" si="1592">S3850/2</f>
        <v>0.13489583333333333</v>
      </c>
      <c r="V3850" s="393">
        <f t="shared" ref="V3850:V3867" si="1593">U3850*0.000568182</f>
        <v>0</v>
      </c>
      <c r="W3850" s="393">
        <f t="shared" ref="W3850:W3867" si="1594">U3850*0.0006213713910761</f>
        <v>0</v>
      </c>
      <c r="X3850" s="53">
        <f t="shared" ref="X3850:X3867" si="1595">J3850*26.2</f>
        <v>6.3111979166666665E-2</v>
      </c>
      <c r="Y3850" s="53">
        <f t="shared" ref="Y3850:Y3867" si="1596">(J3850+0.0013889)*26.2</f>
        <v>9.9501159166666672E-2</v>
      </c>
      <c r="Z3850" s="53">
        <f t="shared" ref="Z3850:Z3867" si="1597">X3850/2</f>
        <v>3.1555989583333333E-2</v>
      </c>
      <c r="AA3850" s="53">
        <f t="shared" ref="AA3850:AA3867" si="1598">Y3850/2</f>
        <v>4.9750579583333336E-2</v>
      </c>
      <c r="AB3850" s="50">
        <f t="shared" ref="AB3850:AB3867" si="1599">RANK(J3850,J:J,1)</f>
        <v>344</v>
      </c>
      <c r="AC3850" s="50">
        <f t="shared" ref="AC3850:AC3867" si="1600">YEAR(B3850)</f>
        <v>2019</v>
      </c>
      <c r="AD3850" s="50">
        <f t="shared" ref="AD3850:AD3867" si="1601">MONTH(B3850)</f>
        <v>4</v>
      </c>
      <c r="AE3850" s="56">
        <f t="shared" ref="AE3850:AE3867" si="1602">AC3850*100+AD3850</f>
        <v>201904</v>
      </c>
      <c r="AF3850" s="56">
        <f t="shared" ref="AF3850:AF3867" si="1603">WEEKNUM(B3850,1)</f>
        <v>18</v>
      </c>
      <c r="AG3850" s="58">
        <f t="shared" ref="AG3850:AG3867" si="1604">IF(ISBLANK(B3850)," ",MAX(B3850-B3849-1,0))</f>
        <v>2</v>
      </c>
      <c r="AH3850" s="56">
        <f t="shared" ref="AH3850:AH3867" si="1605">DAY(B3850)</f>
        <v>28</v>
      </c>
      <c r="AI3850" s="53">
        <f t="shared" ref="AI3850:AI3867" si="1606">Z3850+AA3850</f>
        <v>8.1306569166666676E-2</v>
      </c>
      <c r="AJ3850" s="56">
        <f t="shared" ref="AJ3850:AJ3867" si="1607">IF("1-Swim"=D3850,E3850*46.7,IF("2-Bike"=D3850,E3850,IF("3-Run"=D3850,E3850*4.27,0)))</f>
        <v>16</v>
      </c>
    </row>
    <row r="3851" spans="1:36" ht="15.75" customHeight="1" x14ac:dyDescent="0.25">
      <c r="A3851" s="50">
        <v>3777</v>
      </c>
      <c r="B3851" s="51">
        <v>43584</v>
      </c>
      <c r="C3851" s="75">
        <f t="shared" si="1587"/>
        <v>43584</v>
      </c>
      <c r="D3851" s="50" t="s">
        <v>1225</v>
      </c>
      <c r="E3851" s="50">
        <v>1</v>
      </c>
      <c r="F3851" s="50">
        <v>0</v>
      </c>
      <c r="G3851" s="50">
        <v>36</v>
      </c>
      <c r="H3851" s="50">
        <v>9</v>
      </c>
      <c r="I3851" s="53">
        <f t="shared" si="1588"/>
        <v>2.5104166666666664E-2</v>
      </c>
      <c r="J3851" s="54">
        <f t="shared" si="1589"/>
        <v>2.5104166666666664E-2</v>
      </c>
      <c r="K3851" s="50" t="s">
        <v>2332</v>
      </c>
      <c r="L3851" s="50" t="s">
        <v>2363</v>
      </c>
      <c r="M3851" s="55">
        <f t="shared" si="1590"/>
        <v>1.6597510373443998</v>
      </c>
      <c r="N3851" s="50">
        <v>0</v>
      </c>
      <c r="O3851" s="50" t="s">
        <v>253</v>
      </c>
      <c r="R3851" s="50" t="s">
        <v>2364</v>
      </c>
      <c r="S3851" s="151">
        <f t="shared" si="1591"/>
        <v>6.0249999999999991E-2</v>
      </c>
      <c r="T3851" s="151">
        <f t="shared" si="1592"/>
        <v>3.0124999999999996E-2</v>
      </c>
      <c r="U3851" s="50">
        <v>1750</v>
      </c>
      <c r="V3851" s="393">
        <f t="shared" si="1593"/>
        <v>0.99431849999999999</v>
      </c>
      <c r="W3851" s="393">
        <f t="shared" si="1594"/>
        <v>1.0873999343831751</v>
      </c>
      <c r="X3851" s="53">
        <f t="shared" si="1595"/>
        <v>0.65772916666666659</v>
      </c>
      <c r="Y3851" s="53">
        <f t="shared" si="1596"/>
        <v>0.6941183466666665</v>
      </c>
      <c r="Z3851" s="53">
        <f t="shared" si="1597"/>
        <v>0.32886458333333329</v>
      </c>
      <c r="AA3851" s="53">
        <f t="shared" si="1598"/>
        <v>0.34705917333333325</v>
      </c>
      <c r="AB3851" s="50">
        <f t="shared" si="1599"/>
        <v>3851</v>
      </c>
      <c r="AC3851" s="50">
        <f t="shared" si="1600"/>
        <v>2019</v>
      </c>
      <c r="AD3851" s="50">
        <f t="shared" si="1601"/>
        <v>4</v>
      </c>
      <c r="AE3851" s="56">
        <f t="shared" si="1602"/>
        <v>201904</v>
      </c>
      <c r="AF3851" s="56">
        <f t="shared" si="1603"/>
        <v>18</v>
      </c>
      <c r="AG3851" s="58">
        <f t="shared" si="1604"/>
        <v>0</v>
      </c>
      <c r="AH3851" s="56">
        <f t="shared" si="1605"/>
        <v>29</v>
      </c>
      <c r="AI3851" s="53">
        <f t="shared" si="1606"/>
        <v>0.67592375666666649</v>
      </c>
      <c r="AJ3851" s="56">
        <f t="shared" si="1607"/>
        <v>46.7</v>
      </c>
    </row>
    <row r="3852" spans="1:36" x14ac:dyDescent="0.25">
      <c r="A3852" s="50">
        <v>3778</v>
      </c>
      <c r="B3852" s="51">
        <v>43585</v>
      </c>
      <c r="C3852" s="75">
        <f t="shared" si="1587"/>
        <v>43585</v>
      </c>
      <c r="D3852" s="50" t="s">
        <v>1223</v>
      </c>
      <c r="E3852" s="50">
        <v>3</v>
      </c>
      <c r="F3852" s="50">
        <v>0</v>
      </c>
      <c r="G3852" s="50">
        <v>31</v>
      </c>
      <c r="H3852" s="50">
        <v>18</v>
      </c>
      <c r="I3852" s="53">
        <f t="shared" si="1588"/>
        <v>2.1736111111111112E-2</v>
      </c>
      <c r="J3852" s="54">
        <f t="shared" si="1589"/>
        <v>7.2453703703703708E-3</v>
      </c>
      <c r="K3852" s="50" t="s">
        <v>2287</v>
      </c>
      <c r="L3852" s="50" t="s">
        <v>1666</v>
      </c>
      <c r="M3852" s="55">
        <f t="shared" si="1590"/>
        <v>5.750798722044733</v>
      </c>
      <c r="N3852" s="50">
        <v>159</v>
      </c>
      <c r="O3852" s="50" t="s">
        <v>1955</v>
      </c>
      <c r="Q3852" s="374">
        <v>128</v>
      </c>
      <c r="R3852" s="50" t="s">
        <v>2365</v>
      </c>
      <c r="S3852" s="151">
        <f t="shared" si="1591"/>
        <v>0.18982870370370372</v>
      </c>
      <c r="T3852" s="151">
        <f t="shared" si="1592"/>
        <v>9.4914351851851861E-2</v>
      </c>
      <c r="V3852" s="393">
        <f t="shared" si="1593"/>
        <v>0</v>
      </c>
      <c r="W3852" s="393">
        <f t="shared" si="1594"/>
        <v>0</v>
      </c>
      <c r="X3852" s="53">
        <f t="shared" si="1595"/>
        <v>0.18982870370370372</v>
      </c>
      <c r="Y3852" s="53">
        <f t="shared" si="1596"/>
        <v>0.22621788370370371</v>
      </c>
      <c r="Z3852" s="53">
        <f t="shared" si="1597"/>
        <v>9.4914351851851861E-2</v>
      </c>
      <c r="AA3852" s="53">
        <f t="shared" si="1598"/>
        <v>0.11310894185185186</v>
      </c>
      <c r="AB3852" s="50">
        <f t="shared" si="1599"/>
        <v>2097</v>
      </c>
      <c r="AC3852" s="50">
        <f t="shared" si="1600"/>
        <v>2019</v>
      </c>
      <c r="AD3852" s="50">
        <f t="shared" si="1601"/>
        <v>4</v>
      </c>
      <c r="AE3852" s="56">
        <f t="shared" si="1602"/>
        <v>201904</v>
      </c>
      <c r="AF3852" s="56">
        <f t="shared" si="1603"/>
        <v>18</v>
      </c>
      <c r="AG3852" s="58">
        <f t="shared" si="1604"/>
        <v>0</v>
      </c>
      <c r="AH3852" s="56">
        <f t="shared" si="1605"/>
        <v>30</v>
      </c>
      <c r="AI3852" s="53">
        <f t="shared" si="1606"/>
        <v>0.2080232937037037</v>
      </c>
      <c r="AJ3852" s="56">
        <f t="shared" si="1607"/>
        <v>12.809999999999999</v>
      </c>
    </row>
    <row r="3853" spans="1:36" ht="15.75" customHeight="1" x14ac:dyDescent="0.25">
      <c r="A3853" s="50">
        <v>3779</v>
      </c>
      <c r="B3853" s="51">
        <v>43585</v>
      </c>
      <c r="C3853" s="75">
        <f t="shared" si="1587"/>
        <v>43585</v>
      </c>
      <c r="D3853" s="50" t="s">
        <v>1224</v>
      </c>
      <c r="E3853" s="50">
        <v>16.420000000000002</v>
      </c>
      <c r="F3853" s="50">
        <v>0</v>
      </c>
      <c r="G3853" s="50">
        <v>53</v>
      </c>
      <c r="H3853" s="50">
        <v>9</v>
      </c>
      <c r="I3853" s="53">
        <f t="shared" si="1588"/>
        <v>3.6909722222222226E-2</v>
      </c>
      <c r="J3853" s="54">
        <f t="shared" si="1589"/>
        <v>2.2478515360671268E-3</v>
      </c>
      <c r="K3853" s="50" t="s">
        <v>1342</v>
      </c>
      <c r="L3853" s="50" t="s">
        <v>2366</v>
      </c>
      <c r="M3853" s="55">
        <f t="shared" si="1590"/>
        <v>18.536218250235198</v>
      </c>
      <c r="N3853" s="50">
        <v>0</v>
      </c>
      <c r="O3853" s="50" t="s">
        <v>253</v>
      </c>
      <c r="P3853" s="389">
        <v>212</v>
      </c>
      <c r="Q3853" s="374">
        <v>886</v>
      </c>
      <c r="R3853" s="50" t="s">
        <v>2367</v>
      </c>
      <c r="S3853" s="151">
        <f t="shared" si="1591"/>
        <v>0.2517593720395182</v>
      </c>
      <c r="T3853" s="151">
        <f t="shared" si="1592"/>
        <v>0.1258796860197591</v>
      </c>
      <c r="V3853" s="393">
        <f t="shared" si="1593"/>
        <v>0</v>
      </c>
      <c r="W3853" s="393">
        <f t="shared" si="1594"/>
        <v>0</v>
      </c>
      <c r="X3853" s="53">
        <f t="shared" si="1595"/>
        <v>5.8893710244958722E-2</v>
      </c>
      <c r="Y3853" s="53">
        <f t="shared" si="1596"/>
        <v>9.5282890244958729E-2</v>
      </c>
      <c r="Z3853" s="53">
        <f t="shared" si="1597"/>
        <v>2.9446855122479361E-2</v>
      </c>
      <c r="AA3853" s="53">
        <f t="shared" si="1598"/>
        <v>4.7641445122479364E-2</v>
      </c>
      <c r="AB3853" s="50">
        <f t="shared" si="1599"/>
        <v>279</v>
      </c>
      <c r="AC3853" s="50">
        <f t="shared" si="1600"/>
        <v>2019</v>
      </c>
      <c r="AD3853" s="50">
        <f t="shared" si="1601"/>
        <v>4</v>
      </c>
      <c r="AE3853" s="56">
        <f t="shared" si="1602"/>
        <v>201904</v>
      </c>
      <c r="AF3853" s="56">
        <f t="shared" si="1603"/>
        <v>18</v>
      </c>
      <c r="AG3853" s="58">
        <f t="shared" si="1604"/>
        <v>0</v>
      </c>
      <c r="AH3853" s="56">
        <f t="shared" si="1605"/>
        <v>30</v>
      </c>
      <c r="AI3853" s="53">
        <f t="shared" si="1606"/>
        <v>7.7088300244958718E-2</v>
      </c>
      <c r="AJ3853" s="56">
        <f t="shared" si="1607"/>
        <v>16.420000000000002</v>
      </c>
    </row>
    <row r="3854" spans="1:36" x14ac:dyDescent="0.25">
      <c r="A3854" s="50">
        <v>3780</v>
      </c>
      <c r="B3854" s="51">
        <v>43586</v>
      </c>
      <c r="C3854" s="75">
        <f t="shared" si="1587"/>
        <v>43586</v>
      </c>
      <c r="D3854" s="50" t="s">
        <v>1225</v>
      </c>
      <c r="E3854" s="50">
        <v>0.9</v>
      </c>
      <c r="F3854" s="50">
        <v>0</v>
      </c>
      <c r="G3854" s="50">
        <v>29</v>
      </c>
      <c r="H3854" s="50">
        <v>59</v>
      </c>
      <c r="I3854" s="53">
        <f t="shared" si="1588"/>
        <v>2.0821759259259259E-2</v>
      </c>
      <c r="J3854" s="54">
        <f t="shared" si="1589"/>
        <v>2.3135288065843619E-2</v>
      </c>
      <c r="K3854" s="50" t="s">
        <v>2332</v>
      </c>
      <c r="L3854" s="50" t="s">
        <v>2363</v>
      </c>
      <c r="M3854" s="55">
        <f t="shared" si="1590"/>
        <v>1.8010005558643707</v>
      </c>
      <c r="N3854" s="50">
        <v>0</v>
      </c>
      <c r="O3854" s="50" t="s">
        <v>253</v>
      </c>
      <c r="R3854" s="50" t="s">
        <v>2368</v>
      </c>
      <c r="S3854" s="151">
        <f t="shared" si="1591"/>
        <v>5.5524691358024687E-2</v>
      </c>
      <c r="T3854" s="151">
        <f t="shared" si="1592"/>
        <v>2.7762345679012344E-2</v>
      </c>
      <c r="U3854" s="50">
        <v>1575</v>
      </c>
      <c r="V3854" s="393">
        <f t="shared" si="1593"/>
        <v>0.89488665000000001</v>
      </c>
      <c r="W3854" s="393">
        <f t="shared" si="1594"/>
        <v>0.97865994094485753</v>
      </c>
      <c r="X3854" s="53">
        <f t="shared" si="1595"/>
        <v>0.60614454732510281</v>
      </c>
      <c r="Y3854" s="53">
        <f t="shared" si="1596"/>
        <v>0.64253372732510272</v>
      </c>
      <c r="Z3854" s="53">
        <f t="shared" si="1597"/>
        <v>0.30307227366255141</v>
      </c>
      <c r="AA3854" s="53">
        <f t="shared" si="1598"/>
        <v>0.32126686366255136</v>
      </c>
      <c r="AB3854" s="50">
        <f t="shared" si="1599"/>
        <v>3721</v>
      </c>
      <c r="AC3854" s="50">
        <f t="shared" si="1600"/>
        <v>2019</v>
      </c>
      <c r="AD3854" s="50">
        <f t="shared" si="1601"/>
        <v>5</v>
      </c>
      <c r="AE3854" s="56">
        <f t="shared" si="1602"/>
        <v>201905</v>
      </c>
      <c r="AF3854" s="56">
        <f t="shared" si="1603"/>
        <v>18</v>
      </c>
      <c r="AG3854" s="58">
        <f t="shared" si="1604"/>
        <v>0</v>
      </c>
      <c r="AH3854" s="56">
        <f t="shared" si="1605"/>
        <v>1</v>
      </c>
      <c r="AI3854" s="53">
        <f t="shared" si="1606"/>
        <v>0.62433913732510282</v>
      </c>
      <c r="AJ3854" s="56">
        <f t="shared" si="1607"/>
        <v>42.03</v>
      </c>
    </row>
    <row r="3855" spans="1:36" ht="15.75" customHeight="1" x14ac:dyDescent="0.25">
      <c r="A3855" s="50">
        <v>3781</v>
      </c>
      <c r="B3855" s="51">
        <v>43587</v>
      </c>
      <c r="C3855" s="75">
        <f t="shared" si="1587"/>
        <v>43587</v>
      </c>
      <c r="D3855" s="50" t="s">
        <v>1223</v>
      </c>
      <c r="E3855" s="50">
        <v>3.3</v>
      </c>
      <c r="F3855" s="50">
        <v>0</v>
      </c>
      <c r="G3855" s="50">
        <v>35</v>
      </c>
      <c r="H3855" s="50">
        <v>33</v>
      </c>
      <c r="I3855" s="53">
        <f t="shared" si="1588"/>
        <v>2.4687499999999998E-2</v>
      </c>
      <c r="J3855" s="54">
        <f t="shared" si="1589"/>
        <v>7.4810606060606057E-3</v>
      </c>
      <c r="K3855" s="50" t="s">
        <v>2287</v>
      </c>
      <c r="L3855" s="50" t="s">
        <v>1290</v>
      </c>
      <c r="M3855" s="55">
        <f t="shared" si="1590"/>
        <v>5.5696202531645618</v>
      </c>
      <c r="N3855" s="50">
        <v>153</v>
      </c>
      <c r="O3855" s="50" t="s">
        <v>255</v>
      </c>
      <c r="Q3855" s="374">
        <v>131</v>
      </c>
      <c r="R3855" s="50" t="s">
        <v>2369</v>
      </c>
      <c r="S3855" s="151">
        <f t="shared" si="1591"/>
        <v>0.19600378787878786</v>
      </c>
      <c r="T3855" s="151">
        <f t="shared" si="1592"/>
        <v>9.800189393939393E-2</v>
      </c>
      <c r="V3855" s="393">
        <f t="shared" si="1593"/>
        <v>0</v>
      </c>
      <c r="W3855" s="393">
        <f t="shared" si="1594"/>
        <v>0</v>
      </c>
      <c r="X3855" s="53">
        <f t="shared" si="1595"/>
        <v>0.19600378787878786</v>
      </c>
      <c r="Y3855" s="53">
        <f t="shared" si="1596"/>
        <v>0.23239296787878785</v>
      </c>
      <c r="Z3855" s="53">
        <f t="shared" si="1597"/>
        <v>9.800189393939393E-2</v>
      </c>
      <c r="AA3855" s="53">
        <f t="shared" si="1598"/>
        <v>0.11619648393939393</v>
      </c>
      <c r="AB3855" s="50">
        <f t="shared" si="1599"/>
        <v>2356</v>
      </c>
      <c r="AC3855" s="50">
        <f t="shared" si="1600"/>
        <v>2019</v>
      </c>
      <c r="AD3855" s="50">
        <f t="shared" si="1601"/>
        <v>5</v>
      </c>
      <c r="AE3855" s="56">
        <f t="shared" si="1602"/>
        <v>201905</v>
      </c>
      <c r="AF3855" s="56">
        <f t="shared" si="1603"/>
        <v>18</v>
      </c>
      <c r="AG3855" s="58">
        <f t="shared" si="1604"/>
        <v>0</v>
      </c>
      <c r="AH3855" s="56">
        <f t="shared" si="1605"/>
        <v>2</v>
      </c>
      <c r="AI3855" s="53">
        <f t="shared" si="1606"/>
        <v>0.21419837787878787</v>
      </c>
      <c r="AJ3855" s="56">
        <f t="shared" si="1607"/>
        <v>14.090999999999998</v>
      </c>
    </row>
    <row r="3856" spans="1:36" x14ac:dyDescent="0.25">
      <c r="A3856" s="50">
        <v>3782</v>
      </c>
      <c r="B3856" s="51">
        <v>43588</v>
      </c>
      <c r="C3856" s="75">
        <f t="shared" si="1587"/>
        <v>43588</v>
      </c>
      <c r="D3856" s="50" t="s">
        <v>1224</v>
      </c>
      <c r="E3856" s="50">
        <v>42</v>
      </c>
      <c r="F3856" s="50">
        <v>2</v>
      </c>
      <c r="G3856" s="50">
        <v>57</v>
      </c>
      <c r="H3856" s="50">
        <v>3</v>
      </c>
      <c r="I3856" s="53">
        <f t="shared" si="1588"/>
        <v>0.12295138888888889</v>
      </c>
      <c r="J3856" s="54">
        <f t="shared" si="1589"/>
        <v>2.9274140211640212E-3</v>
      </c>
      <c r="K3856" s="50" t="s">
        <v>930</v>
      </c>
      <c r="L3856" s="50" t="s">
        <v>2370</v>
      </c>
      <c r="M3856" s="55">
        <f t="shared" si="1590"/>
        <v>14.233267438576684</v>
      </c>
      <c r="N3856" s="50">
        <v>131</v>
      </c>
      <c r="O3856" s="50" t="s">
        <v>1955</v>
      </c>
      <c r="Q3856" s="374">
        <v>3442</v>
      </c>
      <c r="R3856" s="50" t="s">
        <v>2371</v>
      </c>
      <c r="S3856" s="151">
        <f t="shared" si="1591"/>
        <v>0.32787037037037037</v>
      </c>
      <c r="T3856" s="151">
        <f t="shared" si="1592"/>
        <v>0.16393518518518518</v>
      </c>
      <c r="V3856" s="393">
        <f t="shared" si="1593"/>
        <v>0</v>
      </c>
      <c r="W3856" s="393">
        <f t="shared" si="1594"/>
        <v>0</v>
      </c>
      <c r="X3856" s="53">
        <f t="shared" si="1595"/>
        <v>7.6698247354497359E-2</v>
      </c>
      <c r="Y3856" s="53">
        <f t="shared" si="1596"/>
        <v>0.11308742735449735</v>
      </c>
      <c r="Z3856" s="53">
        <f t="shared" si="1597"/>
        <v>3.834912367724868E-2</v>
      </c>
      <c r="AA3856" s="53">
        <f t="shared" si="1598"/>
        <v>5.6543713677248676E-2</v>
      </c>
      <c r="AB3856" s="50">
        <f t="shared" si="1599"/>
        <v>706</v>
      </c>
      <c r="AC3856" s="50">
        <f t="shared" si="1600"/>
        <v>2019</v>
      </c>
      <c r="AD3856" s="50">
        <f t="shared" si="1601"/>
        <v>5</v>
      </c>
      <c r="AE3856" s="56">
        <f t="shared" si="1602"/>
        <v>201905</v>
      </c>
      <c r="AF3856" s="56">
        <f t="shared" si="1603"/>
        <v>18</v>
      </c>
      <c r="AG3856" s="58">
        <f t="shared" si="1604"/>
        <v>0</v>
      </c>
      <c r="AH3856" s="56">
        <f t="shared" si="1605"/>
        <v>3</v>
      </c>
      <c r="AI3856" s="53">
        <f t="shared" si="1606"/>
        <v>9.4892837354497356E-2</v>
      </c>
      <c r="AJ3856" s="56">
        <f t="shared" si="1607"/>
        <v>42</v>
      </c>
    </row>
    <row r="3857" spans="1:36" ht="15.75" customHeight="1" x14ac:dyDescent="0.25">
      <c r="A3857" s="50">
        <v>3783</v>
      </c>
      <c r="B3857" s="51">
        <v>43591</v>
      </c>
      <c r="C3857" s="75">
        <f t="shared" si="1587"/>
        <v>43591</v>
      </c>
      <c r="D3857" s="50" t="s">
        <v>1225</v>
      </c>
      <c r="E3857" s="50">
        <v>1</v>
      </c>
      <c r="F3857" s="50">
        <v>0</v>
      </c>
      <c r="G3857" s="50">
        <v>29</v>
      </c>
      <c r="H3857" s="50">
        <v>33</v>
      </c>
      <c r="I3857" s="53">
        <f t="shared" si="1588"/>
        <v>2.0520833333333332E-2</v>
      </c>
      <c r="J3857" s="54">
        <f t="shared" si="1589"/>
        <v>2.0520833333333332E-2</v>
      </c>
      <c r="K3857" s="50" t="s">
        <v>2332</v>
      </c>
      <c r="L3857" s="50" t="s">
        <v>2363</v>
      </c>
      <c r="M3857" s="55">
        <f t="shared" si="1590"/>
        <v>2.0304568527918798</v>
      </c>
      <c r="N3857" s="50">
        <v>0</v>
      </c>
      <c r="O3857" s="50" t="s">
        <v>253</v>
      </c>
      <c r="R3857" s="50" t="s">
        <v>2372</v>
      </c>
      <c r="S3857" s="151">
        <f t="shared" si="1591"/>
        <v>4.9249999999999995E-2</v>
      </c>
      <c r="T3857" s="151">
        <f t="shared" si="1592"/>
        <v>2.4624999999999998E-2</v>
      </c>
      <c r="U3857" s="50">
        <v>1550</v>
      </c>
      <c r="V3857" s="393">
        <f t="shared" si="1593"/>
        <v>0.88068209999999991</v>
      </c>
      <c r="W3857" s="393">
        <f t="shared" si="1594"/>
        <v>0.96312565616795498</v>
      </c>
      <c r="X3857" s="53">
        <f t="shared" si="1595"/>
        <v>0.53764583333333327</v>
      </c>
      <c r="Y3857" s="53">
        <f t="shared" si="1596"/>
        <v>0.57403501333333329</v>
      </c>
      <c r="Z3857" s="53">
        <f t="shared" si="1597"/>
        <v>0.26882291666666663</v>
      </c>
      <c r="AA3857" s="53">
        <f t="shared" si="1598"/>
        <v>0.28701750666666664</v>
      </c>
      <c r="AB3857" s="50">
        <f t="shared" si="1599"/>
        <v>3628</v>
      </c>
      <c r="AC3857" s="50">
        <f t="shared" si="1600"/>
        <v>2019</v>
      </c>
      <c r="AD3857" s="50">
        <f t="shared" si="1601"/>
        <v>5</v>
      </c>
      <c r="AE3857" s="56">
        <f t="shared" si="1602"/>
        <v>201905</v>
      </c>
      <c r="AF3857" s="56">
        <f t="shared" si="1603"/>
        <v>19</v>
      </c>
      <c r="AG3857" s="58">
        <f t="shared" si="1604"/>
        <v>2</v>
      </c>
      <c r="AH3857" s="56">
        <f t="shared" si="1605"/>
        <v>6</v>
      </c>
      <c r="AI3857" s="53">
        <f t="shared" si="1606"/>
        <v>0.55584042333333328</v>
      </c>
      <c r="AJ3857" s="56">
        <f t="shared" si="1607"/>
        <v>46.7</v>
      </c>
    </row>
    <row r="3858" spans="1:36" x14ac:dyDescent="0.25">
      <c r="A3858" s="50">
        <v>3784</v>
      </c>
      <c r="B3858" s="51">
        <v>43592</v>
      </c>
      <c r="C3858" s="75">
        <f t="shared" si="1587"/>
        <v>43592</v>
      </c>
      <c r="D3858" s="50" t="s">
        <v>1223</v>
      </c>
      <c r="E3858" s="50">
        <v>3.1</v>
      </c>
      <c r="F3858" s="50">
        <v>0</v>
      </c>
      <c r="G3858" s="50">
        <v>33</v>
      </c>
      <c r="H3858" s="50">
        <v>2</v>
      </c>
      <c r="I3858" s="53">
        <f t="shared" si="1588"/>
        <v>2.2939814814814816E-2</v>
      </c>
      <c r="J3858" s="54">
        <f t="shared" si="1589"/>
        <v>7.399940262843489E-3</v>
      </c>
      <c r="K3858" s="50" t="s">
        <v>2287</v>
      </c>
      <c r="L3858" s="50" t="s">
        <v>1814</v>
      </c>
      <c r="M3858" s="55">
        <f t="shared" si="1590"/>
        <v>5.6306760847628698</v>
      </c>
      <c r="N3858" s="50">
        <v>150</v>
      </c>
      <c r="O3858" s="50" t="s">
        <v>255</v>
      </c>
      <c r="Q3858" s="374">
        <v>220</v>
      </c>
      <c r="R3858" s="50" t="s">
        <v>2373</v>
      </c>
      <c r="S3858" s="151">
        <f t="shared" si="1591"/>
        <v>0.19387843488649942</v>
      </c>
      <c r="T3858" s="151">
        <f t="shared" si="1592"/>
        <v>9.6939217443249709E-2</v>
      </c>
      <c r="V3858" s="393">
        <f t="shared" si="1593"/>
        <v>0</v>
      </c>
      <c r="W3858" s="393">
        <f t="shared" si="1594"/>
        <v>0</v>
      </c>
      <c r="X3858" s="53">
        <f t="shared" si="1595"/>
        <v>0.19387843488649942</v>
      </c>
      <c r="Y3858" s="53">
        <f t="shared" si="1596"/>
        <v>0.23026761488649941</v>
      </c>
      <c r="Z3858" s="53">
        <f t="shared" si="1597"/>
        <v>9.6939217443249709E-2</v>
      </c>
      <c r="AA3858" s="53">
        <f t="shared" si="1598"/>
        <v>0.11513380744324971</v>
      </c>
      <c r="AB3858" s="50">
        <f t="shared" si="1599"/>
        <v>2264</v>
      </c>
      <c r="AC3858" s="50">
        <f t="shared" si="1600"/>
        <v>2019</v>
      </c>
      <c r="AD3858" s="50">
        <f t="shared" si="1601"/>
        <v>5</v>
      </c>
      <c r="AE3858" s="56">
        <f t="shared" si="1602"/>
        <v>201905</v>
      </c>
      <c r="AF3858" s="56">
        <f t="shared" si="1603"/>
        <v>19</v>
      </c>
      <c r="AG3858" s="58">
        <f t="shared" si="1604"/>
        <v>0</v>
      </c>
      <c r="AH3858" s="56">
        <f t="shared" si="1605"/>
        <v>7</v>
      </c>
      <c r="AI3858" s="53">
        <f t="shared" si="1606"/>
        <v>0.21207302488649943</v>
      </c>
      <c r="AJ3858" s="56">
        <f t="shared" si="1607"/>
        <v>13.236999999999998</v>
      </c>
    </row>
    <row r="3859" spans="1:36" ht="15.75" customHeight="1" x14ac:dyDescent="0.25">
      <c r="A3859" s="50">
        <v>3785</v>
      </c>
      <c r="B3859" s="51">
        <v>43593</v>
      </c>
      <c r="C3859" s="75">
        <f t="shared" si="1587"/>
        <v>43593</v>
      </c>
      <c r="D3859" s="50" t="s">
        <v>1223</v>
      </c>
      <c r="E3859" s="50">
        <v>3.1</v>
      </c>
      <c r="F3859" s="50">
        <v>0</v>
      </c>
      <c r="G3859" s="50">
        <v>32</v>
      </c>
      <c r="H3859" s="50">
        <v>44</v>
      </c>
      <c r="I3859" s="53">
        <f t="shared" si="1588"/>
        <v>2.2731481481481481E-2</v>
      </c>
      <c r="J3859" s="54">
        <f t="shared" si="1589"/>
        <v>7.3327359617682197E-3</v>
      </c>
      <c r="K3859" s="50" t="s">
        <v>2287</v>
      </c>
      <c r="L3859" s="50" t="s">
        <v>1933</v>
      </c>
      <c r="M3859" s="55">
        <f t="shared" si="1590"/>
        <v>5.6822810590631407</v>
      </c>
      <c r="N3859" s="50">
        <v>157</v>
      </c>
      <c r="O3859" s="50" t="s">
        <v>1955</v>
      </c>
      <c r="Q3859" s="374">
        <v>105</v>
      </c>
      <c r="R3859" s="50" t="s">
        <v>2374</v>
      </c>
      <c r="S3859" s="151">
        <f t="shared" si="1591"/>
        <v>0.19211768219832734</v>
      </c>
      <c r="T3859" s="151">
        <f t="shared" si="1592"/>
        <v>9.6058841099163669E-2</v>
      </c>
      <c r="V3859" s="393">
        <f t="shared" si="1593"/>
        <v>0</v>
      </c>
      <c r="W3859" s="393">
        <f t="shared" si="1594"/>
        <v>0</v>
      </c>
      <c r="X3859" s="53">
        <f t="shared" si="1595"/>
        <v>0.19211768219832734</v>
      </c>
      <c r="Y3859" s="53">
        <f t="shared" si="1596"/>
        <v>0.22850686219832733</v>
      </c>
      <c r="Z3859" s="53">
        <f t="shared" si="1597"/>
        <v>9.6058841099163669E-2</v>
      </c>
      <c r="AA3859" s="53">
        <f t="shared" si="1598"/>
        <v>0.11425343109916367</v>
      </c>
      <c r="AB3859" s="50">
        <f t="shared" si="1599"/>
        <v>2202</v>
      </c>
      <c r="AC3859" s="50">
        <f t="shared" si="1600"/>
        <v>2019</v>
      </c>
      <c r="AD3859" s="50">
        <f t="shared" si="1601"/>
        <v>5</v>
      </c>
      <c r="AE3859" s="56">
        <f t="shared" si="1602"/>
        <v>201905</v>
      </c>
      <c r="AF3859" s="56">
        <f t="shared" si="1603"/>
        <v>19</v>
      </c>
      <c r="AG3859" s="58">
        <f t="shared" si="1604"/>
        <v>0</v>
      </c>
      <c r="AH3859" s="56">
        <f t="shared" si="1605"/>
        <v>8</v>
      </c>
      <c r="AI3859" s="53">
        <f t="shared" si="1606"/>
        <v>0.21031227219832732</v>
      </c>
      <c r="AJ3859" s="56">
        <f t="shared" si="1607"/>
        <v>13.236999999999998</v>
      </c>
    </row>
    <row r="3860" spans="1:36" x14ac:dyDescent="0.25">
      <c r="A3860" s="50">
        <v>3786</v>
      </c>
      <c r="B3860" s="51">
        <v>43595</v>
      </c>
      <c r="C3860" s="75">
        <f t="shared" si="1587"/>
        <v>43595</v>
      </c>
      <c r="D3860" s="50" t="s">
        <v>1223</v>
      </c>
      <c r="E3860" s="50">
        <v>6.2</v>
      </c>
      <c r="F3860" s="50">
        <v>1</v>
      </c>
      <c r="G3860" s="50">
        <v>11</v>
      </c>
      <c r="H3860" s="50">
        <v>51</v>
      </c>
      <c r="I3860" s="53">
        <f t="shared" si="1588"/>
        <v>4.9895833333333334E-2</v>
      </c>
      <c r="J3860" s="54">
        <f t="shared" si="1589"/>
        <v>8.0477150537634403E-3</v>
      </c>
      <c r="K3860" s="50" t="s">
        <v>2287</v>
      </c>
      <c r="L3860" s="50" t="s">
        <v>1306</v>
      </c>
      <c r="M3860" s="55">
        <f t="shared" si="1590"/>
        <v>5.1774530271398795</v>
      </c>
      <c r="N3860" s="50">
        <v>163</v>
      </c>
      <c r="O3860" s="50" t="s">
        <v>1968</v>
      </c>
      <c r="Q3860" s="374">
        <v>489</v>
      </c>
      <c r="R3860" s="50" t="s">
        <v>2375</v>
      </c>
      <c r="S3860" s="151">
        <f t="shared" si="1591"/>
        <v>0.21085013440860212</v>
      </c>
      <c r="T3860" s="151">
        <f t="shared" si="1592"/>
        <v>0.10542506720430106</v>
      </c>
      <c r="V3860" s="393">
        <f t="shared" si="1593"/>
        <v>0</v>
      </c>
      <c r="W3860" s="393">
        <f t="shared" si="1594"/>
        <v>0</v>
      </c>
      <c r="X3860" s="53">
        <f t="shared" si="1595"/>
        <v>0.21085013440860212</v>
      </c>
      <c r="Y3860" s="53">
        <f t="shared" si="1596"/>
        <v>0.24723931440860214</v>
      </c>
      <c r="Z3860" s="53">
        <f t="shared" si="1597"/>
        <v>0.10542506720430106</v>
      </c>
      <c r="AA3860" s="53">
        <f t="shared" si="1598"/>
        <v>0.12361965720430107</v>
      </c>
      <c r="AB3860" s="50">
        <f t="shared" si="1599"/>
        <v>2838</v>
      </c>
      <c r="AC3860" s="50">
        <f t="shared" si="1600"/>
        <v>2019</v>
      </c>
      <c r="AD3860" s="50">
        <f t="shared" si="1601"/>
        <v>5</v>
      </c>
      <c r="AE3860" s="56">
        <f t="shared" si="1602"/>
        <v>201905</v>
      </c>
      <c r="AF3860" s="56">
        <f t="shared" si="1603"/>
        <v>19</v>
      </c>
      <c r="AG3860" s="58">
        <f t="shared" si="1604"/>
        <v>1</v>
      </c>
      <c r="AH3860" s="56">
        <f t="shared" si="1605"/>
        <v>10</v>
      </c>
      <c r="AI3860" s="53">
        <f t="shared" si="1606"/>
        <v>0.22904472440860213</v>
      </c>
      <c r="AJ3860" s="56">
        <f t="shared" si="1607"/>
        <v>26.473999999999997</v>
      </c>
    </row>
    <row r="3861" spans="1:36" ht="15.75" customHeight="1" x14ac:dyDescent="0.25">
      <c r="A3861" s="50">
        <v>3787</v>
      </c>
      <c r="B3861" s="51">
        <v>43596</v>
      </c>
      <c r="C3861" s="75">
        <f t="shared" si="1587"/>
        <v>43596</v>
      </c>
      <c r="D3861" s="50" t="s">
        <v>1224</v>
      </c>
      <c r="E3861" s="50">
        <v>41</v>
      </c>
      <c r="F3861" s="50">
        <v>2</v>
      </c>
      <c r="G3861" s="50">
        <v>48</v>
      </c>
      <c r="H3861" s="50">
        <v>45</v>
      </c>
      <c r="I3861" s="53">
        <f t="shared" si="1588"/>
        <v>0.1171875</v>
      </c>
      <c r="J3861" s="54">
        <f t="shared" si="1589"/>
        <v>2.8582317073170731E-3</v>
      </c>
      <c r="K3861" s="50" t="s">
        <v>930</v>
      </c>
      <c r="L3861" s="50" t="s">
        <v>2376</v>
      </c>
      <c r="M3861" s="55">
        <f t="shared" si="1590"/>
        <v>14.57777777777779</v>
      </c>
      <c r="N3861" s="50">
        <v>135</v>
      </c>
      <c r="O3861" s="50" t="s">
        <v>255</v>
      </c>
      <c r="Q3861" s="374">
        <v>2805</v>
      </c>
      <c r="R3861" s="50" t="s">
        <v>2377</v>
      </c>
      <c r="S3861" s="151">
        <f t="shared" si="1591"/>
        <v>0.3201219512195122</v>
      </c>
      <c r="T3861" s="151">
        <f t="shared" si="1592"/>
        <v>0.1600609756097561</v>
      </c>
      <c r="V3861" s="393">
        <f t="shared" si="1593"/>
        <v>0</v>
      </c>
      <c r="W3861" s="393">
        <f t="shared" si="1594"/>
        <v>0</v>
      </c>
      <c r="X3861" s="53">
        <f t="shared" si="1595"/>
        <v>7.4885670731707307E-2</v>
      </c>
      <c r="Y3861" s="53">
        <f t="shared" si="1596"/>
        <v>0.11127485073170731</v>
      </c>
      <c r="Z3861" s="53">
        <f t="shared" si="1597"/>
        <v>3.7442835365853654E-2</v>
      </c>
      <c r="AA3861" s="53">
        <f t="shared" si="1598"/>
        <v>5.5637425365853657E-2</v>
      </c>
      <c r="AB3861" s="50">
        <f t="shared" si="1599"/>
        <v>664</v>
      </c>
      <c r="AC3861" s="50">
        <f t="shared" si="1600"/>
        <v>2019</v>
      </c>
      <c r="AD3861" s="50">
        <f t="shared" si="1601"/>
        <v>5</v>
      </c>
      <c r="AE3861" s="56">
        <f t="shared" si="1602"/>
        <v>201905</v>
      </c>
      <c r="AF3861" s="56">
        <f t="shared" si="1603"/>
        <v>19</v>
      </c>
      <c r="AG3861" s="58">
        <f t="shared" si="1604"/>
        <v>0</v>
      </c>
      <c r="AH3861" s="56">
        <f t="shared" si="1605"/>
        <v>11</v>
      </c>
      <c r="AI3861" s="53">
        <f t="shared" si="1606"/>
        <v>9.3080260731707304E-2</v>
      </c>
      <c r="AJ3861" s="56">
        <f t="shared" si="1607"/>
        <v>41</v>
      </c>
    </row>
    <row r="3862" spans="1:36" x14ac:dyDescent="0.25">
      <c r="A3862" s="50">
        <v>3788</v>
      </c>
      <c r="B3862" s="51">
        <v>43601</v>
      </c>
      <c r="C3862" s="75">
        <f t="shared" si="1587"/>
        <v>43601</v>
      </c>
      <c r="D3862" s="50" t="s">
        <v>1224</v>
      </c>
      <c r="E3862" s="50">
        <v>15.5</v>
      </c>
      <c r="F3862" s="50">
        <v>0</v>
      </c>
      <c r="G3862" s="50">
        <v>59</v>
      </c>
      <c r="H3862" s="50">
        <v>46</v>
      </c>
      <c r="I3862" s="53">
        <f t="shared" si="1588"/>
        <v>4.1504629629629627E-2</v>
      </c>
      <c r="J3862" s="54">
        <f t="shared" si="1589"/>
        <v>2.6777180406212663E-3</v>
      </c>
      <c r="K3862" s="50" t="s">
        <v>930</v>
      </c>
      <c r="L3862" s="50" t="s">
        <v>2213</v>
      </c>
      <c r="M3862" s="55">
        <f t="shared" si="1590"/>
        <v>15.56051310652539</v>
      </c>
      <c r="N3862" s="50">
        <v>137</v>
      </c>
      <c r="O3862" s="50" t="s">
        <v>255</v>
      </c>
      <c r="Q3862" s="374">
        <v>217</v>
      </c>
      <c r="R3862" s="50" t="s">
        <v>2378</v>
      </c>
      <c r="S3862" s="151">
        <f t="shared" si="1591"/>
        <v>0.29990442054958183</v>
      </c>
      <c r="T3862" s="151">
        <f t="shared" si="1592"/>
        <v>0.14995221027479091</v>
      </c>
      <c r="V3862" s="393">
        <f t="shared" si="1593"/>
        <v>0</v>
      </c>
      <c r="W3862" s="393">
        <f t="shared" si="1594"/>
        <v>0</v>
      </c>
      <c r="X3862" s="53">
        <f t="shared" si="1595"/>
        <v>7.0156212664277171E-2</v>
      </c>
      <c r="Y3862" s="53">
        <f t="shared" si="1596"/>
        <v>0.10654539266427716</v>
      </c>
      <c r="Z3862" s="53">
        <f t="shared" si="1597"/>
        <v>3.5078106332138585E-2</v>
      </c>
      <c r="AA3862" s="53">
        <f t="shared" si="1598"/>
        <v>5.3272696332138582E-2</v>
      </c>
      <c r="AB3862" s="50">
        <f t="shared" si="1599"/>
        <v>523</v>
      </c>
      <c r="AC3862" s="50">
        <f t="shared" si="1600"/>
        <v>2019</v>
      </c>
      <c r="AD3862" s="50">
        <f t="shared" si="1601"/>
        <v>5</v>
      </c>
      <c r="AE3862" s="56">
        <f t="shared" si="1602"/>
        <v>201905</v>
      </c>
      <c r="AF3862" s="56">
        <f t="shared" si="1603"/>
        <v>20</v>
      </c>
      <c r="AG3862" s="58">
        <f t="shared" si="1604"/>
        <v>4</v>
      </c>
      <c r="AH3862" s="56">
        <f t="shared" si="1605"/>
        <v>16</v>
      </c>
      <c r="AI3862" s="53">
        <f t="shared" si="1606"/>
        <v>8.8350802664277167E-2</v>
      </c>
      <c r="AJ3862" s="56">
        <f t="shared" si="1607"/>
        <v>15.5</v>
      </c>
    </row>
    <row r="3863" spans="1:36" ht="15.75" customHeight="1" x14ac:dyDescent="0.25">
      <c r="A3863" s="50">
        <v>3789</v>
      </c>
      <c r="B3863" s="51">
        <v>43602</v>
      </c>
      <c r="C3863" s="75">
        <f t="shared" si="1587"/>
        <v>43602</v>
      </c>
      <c r="D3863" s="50" t="s">
        <v>1224</v>
      </c>
      <c r="E3863" s="50">
        <v>30.6</v>
      </c>
      <c r="F3863" s="50">
        <v>1</v>
      </c>
      <c r="G3863" s="50">
        <v>58</v>
      </c>
      <c r="H3863" s="50">
        <v>34</v>
      </c>
      <c r="I3863" s="53">
        <f t="shared" si="1588"/>
        <v>8.233796296296296E-2</v>
      </c>
      <c r="J3863" s="54">
        <f t="shared" si="1589"/>
        <v>2.6907831033648024E-3</v>
      </c>
      <c r="K3863" s="50" t="s">
        <v>1340</v>
      </c>
      <c r="L3863" s="50" t="s">
        <v>315</v>
      </c>
      <c r="M3863" s="55">
        <f t="shared" si="1590"/>
        <v>15.484959235310669</v>
      </c>
      <c r="N3863" s="50">
        <v>140</v>
      </c>
      <c r="O3863" s="50" t="s">
        <v>1341</v>
      </c>
      <c r="P3863" s="389">
        <v>236</v>
      </c>
      <c r="Q3863" s="374">
        <v>2310</v>
      </c>
      <c r="R3863" s="50" t="s">
        <v>2380</v>
      </c>
      <c r="S3863" s="151">
        <f t="shared" si="1591"/>
        <v>0.30136770757685788</v>
      </c>
      <c r="T3863" s="151">
        <f t="shared" si="1592"/>
        <v>0.15068385378842894</v>
      </c>
      <c r="V3863" s="393">
        <f t="shared" si="1593"/>
        <v>0</v>
      </c>
      <c r="W3863" s="393">
        <f t="shared" si="1594"/>
        <v>0</v>
      </c>
      <c r="X3863" s="53">
        <f t="shared" si="1595"/>
        <v>7.0498517308157815E-2</v>
      </c>
      <c r="Y3863" s="53">
        <f t="shared" si="1596"/>
        <v>0.10688769730815782</v>
      </c>
      <c r="Z3863" s="53">
        <f t="shared" si="1597"/>
        <v>3.5249258654078908E-2</v>
      </c>
      <c r="AA3863" s="53">
        <f t="shared" si="1598"/>
        <v>5.3443848654078911E-2</v>
      </c>
      <c r="AB3863" s="50">
        <f t="shared" si="1599"/>
        <v>532</v>
      </c>
      <c r="AC3863" s="50">
        <f t="shared" si="1600"/>
        <v>2019</v>
      </c>
      <c r="AD3863" s="50">
        <f t="shared" si="1601"/>
        <v>5</v>
      </c>
      <c r="AE3863" s="56">
        <f t="shared" si="1602"/>
        <v>201905</v>
      </c>
      <c r="AF3863" s="56">
        <f t="shared" si="1603"/>
        <v>20</v>
      </c>
      <c r="AG3863" s="58">
        <f t="shared" si="1604"/>
        <v>0</v>
      </c>
      <c r="AH3863" s="56">
        <f t="shared" si="1605"/>
        <v>17</v>
      </c>
      <c r="AI3863" s="53">
        <f t="shared" si="1606"/>
        <v>8.8693107308157826E-2</v>
      </c>
      <c r="AJ3863" s="56">
        <f t="shared" si="1607"/>
        <v>30.6</v>
      </c>
    </row>
    <row r="3864" spans="1:36" x14ac:dyDescent="0.25">
      <c r="A3864" s="50">
        <v>3790</v>
      </c>
      <c r="B3864" s="51">
        <v>43603</v>
      </c>
      <c r="C3864" s="75">
        <f t="shared" si="1587"/>
        <v>43603</v>
      </c>
      <c r="D3864" s="50" t="s">
        <v>1223</v>
      </c>
      <c r="E3864" s="50">
        <v>9</v>
      </c>
      <c r="F3864" s="50">
        <v>1</v>
      </c>
      <c r="G3864" s="50">
        <v>46</v>
      </c>
      <c r="H3864" s="50">
        <v>13</v>
      </c>
      <c r="I3864" s="53">
        <f t="shared" si="1588"/>
        <v>7.3761574074074077E-2</v>
      </c>
      <c r="J3864" s="54">
        <f t="shared" si="1589"/>
        <v>8.1957304526748976E-3</v>
      </c>
      <c r="K3864" s="50" t="s">
        <v>2287</v>
      </c>
      <c r="L3864" s="50" t="s">
        <v>2381</v>
      </c>
      <c r="M3864" s="55">
        <f t="shared" si="1590"/>
        <v>5.0839479052251724</v>
      </c>
      <c r="N3864" s="50">
        <v>155</v>
      </c>
      <c r="O3864" s="50" t="s">
        <v>255</v>
      </c>
      <c r="Q3864" s="374">
        <v>623</v>
      </c>
      <c r="R3864" s="50" t="s">
        <v>2382</v>
      </c>
      <c r="S3864" s="151">
        <f t="shared" si="1591"/>
        <v>0.21472813786008232</v>
      </c>
      <c r="T3864" s="151">
        <f t="shared" si="1592"/>
        <v>0.10736406893004116</v>
      </c>
      <c r="V3864" s="393">
        <f t="shared" si="1593"/>
        <v>0</v>
      </c>
      <c r="W3864" s="393">
        <f t="shared" si="1594"/>
        <v>0</v>
      </c>
      <c r="X3864" s="53">
        <f t="shared" si="1595"/>
        <v>0.21472813786008232</v>
      </c>
      <c r="Y3864" s="53">
        <f t="shared" si="1596"/>
        <v>0.25111731786008229</v>
      </c>
      <c r="Z3864" s="53">
        <f t="shared" si="1597"/>
        <v>0.10736406893004116</v>
      </c>
      <c r="AA3864" s="53">
        <f t="shared" si="1598"/>
        <v>0.12555865893004114</v>
      </c>
      <c r="AB3864" s="50">
        <f t="shared" si="1599"/>
        <v>2927</v>
      </c>
      <c r="AC3864" s="50">
        <f t="shared" si="1600"/>
        <v>2019</v>
      </c>
      <c r="AD3864" s="50">
        <f t="shared" si="1601"/>
        <v>5</v>
      </c>
      <c r="AE3864" s="56">
        <f t="shared" si="1602"/>
        <v>201905</v>
      </c>
      <c r="AF3864" s="56">
        <f t="shared" si="1603"/>
        <v>20</v>
      </c>
      <c r="AG3864" s="58">
        <f t="shared" si="1604"/>
        <v>0</v>
      </c>
      <c r="AH3864" s="56">
        <f t="shared" si="1605"/>
        <v>18</v>
      </c>
      <c r="AI3864" s="53">
        <f t="shared" si="1606"/>
        <v>0.23292272786008231</v>
      </c>
      <c r="AJ3864" s="56">
        <f t="shared" si="1607"/>
        <v>38.429999999999993</v>
      </c>
    </row>
    <row r="3865" spans="1:36" ht="15.75" customHeight="1" x14ac:dyDescent="0.25">
      <c r="A3865" s="50">
        <v>3791</v>
      </c>
      <c r="B3865" s="51">
        <v>43606</v>
      </c>
      <c r="C3865" s="75">
        <f t="shared" si="1587"/>
        <v>43606</v>
      </c>
      <c r="D3865" s="50" t="s">
        <v>1225</v>
      </c>
      <c r="E3865" s="50">
        <v>1</v>
      </c>
      <c r="F3865" s="50">
        <v>0</v>
      </c>
      <c r="G3865" s="50">
        <v>32</v>
      </c>
      <c r="H3865" s="50">
        <v>50</v>
      </c>
      <c r="I3865" s="53">
        <f t="shared" si="1588"/>
        <v>2.2800925925925929E-2</v>
      </c>
      <c r="J3865" s="54">
        <f t="shared" si="1589"/>
        <v>2.2800925925925929E-2</v>
      </c>
      <c r="K3865" s="50" t="s">
        <v>949</v>
      </c>
      <c r="L3865" s="50" t="s">
        <v>1758</v>
      </c>
      <c r="M3865" s="55">
        <f t="shared" si="1590"/>
        <v>1.8274111675126914</v>
      </c>
      <c r="N3865" s="50">
        <v>0</v>
      </c>
      <c r="O3865" s="50" t="s">
        <v>1968</v>
      </c>
      <c r="R3865" s="50" t="s">
        <v>2383</v>
      </c>
      <c r="S3865" s="151">
        <f t="shared" si="1591"/>
        <v>5.4722222222222228E-2</v>
      </c>
      <c r="T3865" s="151">
        <f t="shared" si="1592"/>
        <v>2.7361111111111114E-2</v>
      </c>
      <c r="U3865" s="50">
        <v>1586</v>
      </c>
      <c r="V3865" s="393">
        <f t="shared" si="1593"/>
        <v>0.90113665199999993</v>
      </c>
      <c r="W3865" s="393">
        <f t="shared" si="1594"/>
        <v>0.98549502624669461</v>
      </c>
      <c r="X3865" s="53">
        <f t="shared" si="1595"/>
        <v>0.59738425925925931</v>
      </c>
      <c r="Y3865" s="53">
        <f t="shared" si="1596"/>
        <v>0.63377343925925933</v>
      </c>
      <c r="Z3865" s="53">
        <f t="shared" si="1597"/>
        <v>0.29869212962962965</v>
      </c>
      <c r="AA3865" s="53">
        <f t="shared" si="1598"/>
        <v>0.31688671962962967</v>
      </c>
      <c r="AB3865" s="50">
        <f t="shared" si="1599"/>
        <v>3702</v>
      </c>
      <c r="AC3865" s="50">
        <f t="shared" si="1600"/>
        <v>2019</v>
      </c>
      <c r="AD3865" s="50">
        <f t="shared" si="1601"/>
        <v>5</v>
      </c>
      <c r="AE3865" s="56">
        <f t="shared" si="1602"/>
        <v>201905</v>
      </c>
      <c r="AF3865" s="56">
        <f t="shared" si="1603"/>
        <v>21</v>
      </c>
      <c r="AG3865" s="58">
        <f t="shared" si="1604"/>
        <v>2</v>
      </c>
      <c r="AH3865" s="56">
        <f t="shared" si="1605"/>
        <v>21</v>
      </c>
      <c r="AI3865" s="53">
        <f t="shared" si="1606"/>
        <v>0.61557884925925932</v>
      </c>
      <c r="AJ3865" s="56">
        <f t="shared" si="1607"/>
        <v>46.7</v>
      </c>
    </row>
    <row r="3866" spans="1:36" x14ac:dyDescent="0.25">
      <c r="A3866" s="50">
        <v>3792</v>
      </c>
      <c r="B3866" s="51">
        <v>43607</v>
      </c>
      <c r="C3866" s="75">
        <f t="shared" si="1587"/>
        <v>43607</v>
      </c>
      <c r="D3866" s="50" t="s">
        <v>1223</v>
      </c>
      <c r="E3866" s="50">
        <v>3.1</v>
      </c>
      <c r="F3866" s="50">
        <v>0</v>
      </c>
      <c r="G3866" s="50">
        <v>31</v>
      </c>
      <c r="H3866" s="50">
        <v>43</v>
      </c>
      <c r="I3866" s="53">
        <f t="shared" si="1588"/>
        <v>2.2025462962962958E-2</v>
      </c>
      <c r="J3866" s="54">
        <f t="shared" si="1589"/>
        <v>7.1049880525686964E-3</v>
      </c>
      <c r="K3866" s="50" t="s">
        <v>2309</v>
      </c>
      <c r="L3866" s="50" t="s">
        <v>1666</v>
      </c>
      <c r="M3866" s="55">
        <f t="shared" si="1590"/>
        <v>5.8644245927482981</v>
      </c>
      <c r="N3866" s="50">
        <v>150</v>
      </c>
      <c r="O3866" s="50" t="s">
        <v>255</v>
      </c>
      <c r="Q3866" s="374">
        <v>138</v>
      </c>
      <c r="R3866" s="50" t="s">
        <v>2384</v>
      </c>
      <c r="S3866" s="151">
        <f t="shared" si="1591"/>
        <v>0.18615068697729983</v>
      </c>
      <c r="T3866" s="151">
        <f t="shared" si="1592"/>
        <v>9.3075343488649917E-2</v>
      </c>
      <c r="V3866" s="393">
        <f t="shared" si="1593"/>
        <v>0</v>
      </c>
      <c r="W3866" s="393">
        <f t="shared" si="1594"/>
        <v>0</v>
      </c>
      <c r="X3866" s="53">
        <f t="shared" si="1595"/>
        <v>0.18615068697729983</v>
      </c>
      <c r="Y3866" s="53">
        <f t="shared" si="1596"/>
        <v>0.22253986697729983</v>
      </c>
      <c r="Z3866" s="53">
        <f t="shared" si="1597"/>
        <v>9.3075343488649917E-2</v>
      </c>
      <c r="AA3866" s="53">
        <f t="shared" si="1598"/>
        <v>0.11126993348864991</v>
      </c>
      <c r="AB3866" s="50">
        <f t="shared" si="1599"/>
        <v>1921</v>
      </c>
      <c r="AC3866" s="50">
        <f t="shared" si="1600"/>
        <v>2019</v>
      </c>
      <c r="AD3866" s="50">
        <f t="shared" si="1601"/>
        <v>5</v>
      </c>
      <c r="AE3866" s="56">
        <f t="shared" si="1602"/>
        <v>201905</v>
      </c>
      <c r="AF3866" s="56">
        <f t="shared" si="1603"/>
        <v>21</v>
      </c>
      <c r="AG3866" s="58">
        <f t="shared" si="1604"/>
        <v>0</v>
      </c>
      <c r="AH3866" s="56">
        <f t="shared" si="1605"/>
        <v>22</v>
      </c>
      <c r="AI3866" s="53">
        <f t="shared" si="1606"/>
        <v>0.20434527697729982</v>
      </c>
      <c r="AJ3866" s="56">
        <f t="shared" si="1607"/>
        <v>13.236999999999998</v>
      </c>
    </row>
    <row r="3867" spans="1:36" ht="15.75" customHeight="1" x14ac:dyDescent="0.25">
      <c r="A3867" s="50">
        <v>3793</v>
      </c>
      <c r="B3867" s="51">
        <v>43609</v>
      </c>
      <c r="C3867" s="75">
        <f t="shared" si="1587"/>
        <v>43609</v>
      </c>
      <c r="D3867" s="50" t="s">
        <v>1224</v>
      </c>
      <c r="E3867" s="50">
        <v>38.5</v>
      </c>
      <c r="F3867" s="50">
        <v>2</v>
      </c>
      <c r="G3867" s="50">
        <v>22</v>
      </c>
      <c r="H3867" s="50">
        <v>50</v>
      </c>
      <c r="I3867" s="53">
        <f t="shared" si="1588"/>
        <v>9.9189814814814814E-2</v>
      </c>
      <c r="J3867" s="54">
        <f t="shared" si="1589"/>
        <v>2.5763588263588264E-3</v>
      </c>
      <c r="K3867" s="50" t="s">
        <v>1340</v>
      </c>
      <c r="L3867" s="50" t="s">
        <v>315</v>
      </c>
      <c r="M3867" s="55">
        <f t="shared" si="1590"/>
        <v>16.172695449241552</v>
      </c>
      <c r="N3867" s="50">
        <v>141</v>
      </c>
      <c r="O3867" s="50" t="s">
        <v>1955</v>
      </c>
      <c r="P3867" s="389">
        <v>243</v>
      </c>
      <c r="Q3867" s="374">
        <v>2425</v>
      </c>
      <c r="R3867" s="50" t="s">
        <v>2385</v>
      </c>
      <c r="S3867" s="151">
        <f t="shared" si="1591"/>
        <v>0.28855218855218856</v>
      </c>
      <c r="T3867" s="151">
        <f t="shared" si="1592"/>
        <v>0.14427609427609428</v>
      </c>
      <c r="V3867" s="393">
        <f t="shared" si="1593"/>
        <v>0</v>
      </c>
      <c r="W3867" s="393">
        <f t="shared" si="1594"/>
        <v>0</v>
      </c>
      <c r="X3867" s="53">
        <f t="shared" si="1595"/>
        <v>6.7500601250601255E-2</v>
      </c>
      <c r="Y3867" s="53">
        <f t="shared" si="1596"/>
        <v>0.10388978125060125</v>
      </c>
      <c r="Z3867" s="53">
        <f t="shared" si="1597"/>
        <v>3.3750300625300628E-2</v>
      </c>
      <c r="AA3867" s="53">
        <f t="shared" si="1598"/>
        <v>5.1944890625300624E-2</v>
      </c>
      <c r="AB3867" s="50">
        <f t="shared" si="1599"/>
        <v>454</v>
      </c>
      <c r="AC3867" s="50">
        <f t="shared" si="1600"/>
        <v>2019</v>
      </c>
      <c r="AD3867" s="50">
        <f t="shared" si="1601"/>
        <v>5</v>
      </c>
      <c r="AE3867" s="56">
        <f t="shared" si="1602"/>
        <v>201905</v>
      </c>
      <c r="AF3867" s="56">
        <f t="shared" si="1603"/>
        <v>21</v>
      </c>
      <c r="AG3867" s="58">
        <f t="shared" si="1604"/>
        <v>1</v>
      </c>
      <c r="AH3867" s="56">
        <f t="shared" si="1605"/>
        <v>24</v>
      </c>
      <c r="AI3867" s="53">
        <f t="shared" si="1606"/>
        <v>8.5695191250601252E-2</v>
      </c>
      <c r="AJ3867" s="56">
        <f t="shared" si="1607"/>
        <v>38.5</v>
      </c>
    </row>
    <row r="3868" spans="1:36" ht="15.75" customHeight="1" x14ac:dyDescent="0.25">
      <c r="A3868" s="50">
        <v>3794</v>
      </c>
      <c r="B3868" s="51">
        <v>43610</v>
      </c>
      <c r="C3868" s="75">
        <f t="shared" ref="C3868:C3876" si="1608">B3868</f>
        <v>43610</v>
      </c>
      <c r="D3868" s="50" t="s">
        <v>1223</v>
      </c>
      <c r="E3868" s="50">
        <v>5.0999999999999996</v>
      </c>
      <c r="F3868" s="50">
        <v>0</v>
      </c>
      <c r="G3868" s="50">
        <v>56</v>
      </c>
      <c r="H3868" s="50">
        <v>12</v>
      </c>
      <c r="I3868" s="53">
        <f t="shared" ref="I3868:I3876" si="1609">IF(E3868&gt;0,TIME(F3868,G3868,H3868),"")</f>
        <v>3.9027777777777779E-2</v>
      </c>
      <c r="J3868" s="54">
        <f t="shared" ref="J3868:J3876" si="1610">IF(E3868&gt;0,TIME(F3868,G3868,H3868)/E3868,"")</f>
        <v>7.6525054466230948E-3</v>
      </c>
      <c r="K3868" s="50" t="s">
        <v>2287</v>
      </c>
      <c r="L3868" s="50" t="s">
        <v>2386</v>
      </c>
      <c r="M3868" s="55">
        <f t="shared" ref="M3868:M3876" si="1611">IF(D3868&gt;0,0.0416666666666667/J3868,"")</f>
        <v>5.4448398576512487</v>
      </c>
      <c r="N3868" s="50">
        <v>154</v>
      </c>
      <c r="O3868" s="50" t="s">
        <v>228</v>
      </c>
      <c r="Q3868" s="374">
        <v>282</v>
      </c>
      <c r="R3868" s="50" t="s">
        <v>2387</v>
      </c>
      <c r="S3868" s="151">
        <f t="shared" ref="S3868:S3876" si="1612">IF("1-Swim"=D3868,J3868*2.4,IF("2-Bike"=D3868,J3868*112,IF("3-Run"=D3868,J3868*26.2,0)))</f>
        <v>0.20049564270152509</v>
      </c>
      <c r="T3868" s="151">
        <f t="shared" ref="T3868:T3876" si="1613">S3868/2</f>
        <v>0.10024782135076254</v>
      </c>
      <c r="V3868" s="393">
        <f t="shared" ref="V3868:V3876" si="1614">U3868*0.000568182</f>
        <v>0</v>
      </c>
      <c r="W3868" s="393">
        <f t="shared" ref="W3868:W3876" si="1615">U3868*0.0006213713910761</f>
        <v>0</v>
      </c>
      <c r="X3868" s="53">
        <f t="shared" ref="X3868:X3876" si="1616">J3868*26.2</f>
        <v>0.20049564270152509</v>
      </c>
      <c r="Y3868" s="53">
        <f t="shared" ref="Y3868:Y3876" si="1617">(J3868+0.0013889)*26.2</f>
        <v>0.23688482270152508</v>
      </c>
      <c r="Z3868" s="53">
        <f t="shared" ref="Z3868:Z3876" si="1618">X3868/2</f>
        <v>0.10024782135076254</v>
      </c>
      <c r="AA3868" s="53">
        <f t="shared" ref="AA3868:AA3876" si="1619">Y3868/2</f>
        <v>0.11844241135076254</v>
      </c>
      <c r="AB3868" s="50">
        <f t="shared" ref="AB3868:AB3876" si="1620">RANK(J3868,J:J,1)</f>
        <v>2522</v>
      </c>
      <c r="AC3868" s="50">
        <f t="shared" ref="AC3868:AC3876" si="1621">YEAR(B3868)</f>
        <v>2019</v>
      </c>
      <c r="AD3868" s="50">
        <f t="shared" ref="AD3868:AD3876" si="1622">MONTH(B3868)</f>
        <v>5</v>
      </c>
      <c r="AE3868" s="56">
        <f t="shared" ref="AE3868:AE3876" si="1623">AC3868*100+AD3868</f>
        <v>201905</v>
      </c>
      <c r="AF3868" s="56">
        <f t="shared" ref="AF3868:AF3876" si="1624">WEEKNUM(B3868,1)</f>
        <v>21</v>
      </c>
      <c r="AG3868" s="58">
        <f t="shared" ref="AG3868:AG3876" si="1625">IF(ISBLANK(B3868)," ",MAX(B3868-B3867-1,0))</f>
        <v>0</v>
      </c>
      <c r="AH3868" s="56">
        <f t="shared" ref="AH3868:AH3876" si="1626">DAY(B3868)</f>
        <v>25</v>
      </c>
      <c r="AI3868" s="53">
        <f t="shared" ref="AI3868:AI3876" si="1627">Z3868+AA3868</f>
        <v>0.2186902327015251</v>
      </c>
      <c r="AJ3868" s="56">
        <f t="shared" ref="AJ3868:AJ3876" si="1628">IF("1-Swim"=D3868,E3868*46.7,IF("2-Bike"=D3868,E3868,IF("3-Run"=D3868,E3868*4.27,0)))</f>
        <v>21.776999999999997</v>
      </c>
    </row>
    <row r="3869" spans="1:36" x14ac:dyDescent="0.25">
      <c r="A3869" s="50">
        <v>3795</v>
      </c>
      <c r="B3869" s="51">
        <v>43611</v>
      </c>
      <c r="C3869" s="75">
        <f t="shared" si="1608"/>
        <v>43611</v>
      </c>
      <c r="D3869" s="50" t="s">
        <v>1225</v>
      </c>
      <c r="E3869" s="50">
        <v>1.2</v>
      </c>
      <c r="F3869" s="50">
        <v>0</v>
      </c>
      <c r="G3869" s="50">
        <v>45</v>
      </c>
      <c r="H3869" s="50">
        <v>16</v>
      </c>
      <c r="I3869" s="53">
        <f t="shared" si="1609"/>
        <v>3.1435185185185184E-2</v>
      </c>
      <c r="J3869" s="54">
        <f t="shared" si="1610"/>
        <v>2.6195987654320987E-2</v>
      </c>
      <c r="K3869" s="50" t="s">
        <v>949</v>
      </c>
      <c r="L3869" s="50" t="s">
        <v>1974</v>
      </c>
      <c r="M3869" s="55">
        <f t="shared" si="1611"/>
        <v>1.59057437407953</v>
      </c>
      <c r="N3869" s="50">
        <v>0</v>
      </c>
      <c r="O3869" s="50" t="s">
        <v>255</v>
      </c>
      <c r="R3869" s="50" t="s">
        <v>2388</v>
      </c>
      <c r="S3869" s="151">
        <f t="shared" si="1612"/>
        <v>6.2870370370370368E-2</v>
      </c>
      <c r="T3869" s="151">
        <f t="shared" si="1613"/>
        <v>3.1435185185185184E-2</v>
      </c>
      <c r="V3869" s="393">
        <f t="shared" si="1614"/>
        <v>0</v>
      </c>
      <c r="W3869" s="393">
        <f t="shared" si="1615"/>
        <v>0</v>
      </c>
      <c r="X3869" s="53">
        <f t="shared" si="1616"/>
        <v>0.68633487654320979</v>
      </c>
      <c r="Y3869" s="53">
        <f t="shared" si="1617"/>
        <v>0.72272405654320981</v>
      </c>
      <c r="Z3869" s="53">
        <f t="shared" si="1618"/>
        <v>0.3431674382716049</v>
      </c>
      <c r="AA3869" s="53">
        <f t="shared" si="1619"/>
        <v>0.36136202827160491</v>
      </c>
      <c r="AB3869" s="50">
        <f t="shared" si="1620"/>
        <v>3913</v>
      </c>
      <c r="AC3869" s="50">
        <f t="shared" si="1621"/>
        <v>2019</v>
      </c>
      <c r="AD3869" s="50">
        <f t="shared" si="1622"/>
        <v>5</v>
      </c>
      <c r="AE3869" s="56">
        <f t="shared" si="1623"/>
        <v>201905</v>
      </c>
      <c r="AF3869" s="56">
        <f t="shared" si="1624"/>
        <v>22</v>
      </c>
      <c r="AG3869" s="58">
        <f t="shared" si="1625"/>
        <v>0</v>
      </c>
      <c r="AH3869" s="56">
        <f t="shared" si="1626"/>
        <v>26</v>
      </c>
      <c r="AI3869" s="53">
        <f t="shared" si="1627"/>
        <v>0.7045294665432098</v>
      </c>
      <c r="AJ3869" s="56">
        <f t="shared" si="1628"/>
        <v>56.04</v>
      </c>
    </row>
    <row r="3870" spans="1:36" ht="15.75" customHeight="1" x14ac:dyDescent="0.25">
      <c r="A3870" s="50">
        <v>3796</v>
      </c>
      <c r="B3870" s="51">
        <v>43612</v>
      </c>
      <c r="C3870" s="75">
        <f t="shared" si="1608"/>
        <v>43612</v>
      </c>
      <c r="D3870" s="50" t="s">
        <v>1224</v>
      </c>
      <c r="E3870" s="50">
        <v>41</v>
      </c>
      <c r="F3870" s="50">
        <v>2</v>
      </c>
      <c r="G3870" s="50">
        <v>47</v>
      </c>
      <c r="H3870" s="50">
        <v>19</v>
      </c>
      <c r="I3870" s="53">
        <f t="shared" si="1609"/>
        <v>0.11619212962962962</v>
      </c>
      <c r="J3870" s="54">
        <f t="shared" si="1610"/>
        <v>2.8339543812104786E-3</v>
      </c>
      <c r="K3870" s="50" t="s">
        <v>1340</v>
      </c>
      <c r="L3870" s="50" t="s">
        <v>315</v>
      </c>
      <c r="M3870" s="55">
        <f t="shared" si="1611"/>
        <v>14.702659627452945</v>
      </c>
      <c r="N3870" s="50">
        <v>127</v>
      </c>
      <c r="O3870" s="50" t="s">
        <v>184</v>
      </c>
      <c r="P3870" s="389">
        <v>218</v>
      </c>
      <c r="Q3870" s="374">
        <v>3606</v>
      </c>
      <c r="R3870" s="50" t="s">
        <v>2389</v>
      </c>
      <c r="S3870" s="151">
        <f t="shared" si="1612"/>
        <v>0.31740289069557359</v>
      </c>
      <c r="T3870" s="151">
        <f t="shared" si="1613"/>
        <v>0.1587014453477868</v>
      </c>
      <c r="V3870" s="393">
        <f t="shared" si="1614"/>
        <v>0</v>
      </c>
      <c r="W3870" s="393">
        <f t="shared" si="1615"/>
        <v>0</v>
      </c>
      <c r="X3870" s="53">
        <f t="shared" si="1616"/>
        <v>7.4249604787714543E-2</v>
      </c>
      <c r="Y3870" s="53">
        <f t="shared" si="1617"/>
        <v>0.11063878478771454</v>
      </c>
      <c r="Z3870" s="53">
        <f t="shared" si="1618"/>
        <v>3.7124802393857272E-2</v>
      </c>
      <c r="AA3870" s="53">
        <f t="shared" si="1619"/>
        <v>5.5319392393857268E-2</v>
      </c>
      <c r="AB3870" s="50">
        <f t="shared" si="1620"/>
        <v>647</v>
      </c>
      <c r="AC3870" s="50">
        <f t="shared" si="1621"/>
        <v>2019</v>
      </c>
      <c r="AD3870" s="50">
        <f t="shared" si="1622"/>
        <v>5</v>
      </c>
      <c r="AE3870" s="56">
        <f t="shared" si="1623"/>
        <v>201905</v>
      </c>
      <c r="AF3870" s="56">
        <f t="shared" si="1624"/>
        <v>22</v>
      </c>
      <c r="AG3870" s="58">
        <f t="shared" si="1625"/>
        <v>0</v>
      </c>
      <c r="AH3870" s="56">
        <f t="shared" si="1626"/>
        <v>27</v>
      </c>
      <c r="AI3870" s="53">
        <f t="shared" si="1627"/>
        <v>9.244419478771454E-2</v>
      </c>
      <c r="AJ3870" s="56">
        <f t="shared" si="1628"/>
        <v>41</v>
      </c>
    </row>
    <row r="3871" spans="1:36" x14ac:dyDescent="0.25">
      <c r="A3871" s="50">
        <v>3797</v>
      </c>
      <c r="B3871" s="51">
        <v>43614</v>
      </c>
      <c r="C3871" s="75">
        <f t="shared" si="1608"/>
        <v>43614</v>
      </c>
      <c r="D3871" s="50" t="s">
        <v>1224</v>
      </c>
      <c r="E3871" s="50">
        <v>1.85</v>
      </c>
      <c r="F3871" s="50">
        <v>0</v>
      </c>
      <c r="G3871" s="50">
        <v>10</v>
      </c>
      <c r="H3871" s="50">
        <v>1</v>
      </c>
      <c r="I3871" s="53">
        <f t="shared" si="1609"/>
        <v>6.9560185185185185E-3</v>
      </c>
      <c r="J3871" s="54">
        <f t="shared" si="1610"/>
        <v>3.76001001001001E-3</v>
      </c>
      <c r="K3871" s="50" t="s">
        <v>324</v>
      </c>
      <c r="L3871" s="50" t="s">
        <v>2390</v>
      </c>
      <c r="M3871" s="55">
        <f t="shared" si="1611"/>
        <v>11.081530782029958</v>
      </c>
      <c r="N3871" s="50">
        <v>120</v>
      </c>
      <c r="O3871" s="50" t="s">
        <v>1968</v>
      </c>
      <c r="Q3871" s="374">
        <v>164</v>
      </c>
      <c r="R3871" s="50" t="s">
        <v>2391</v>
      </c>
      <c r="S3871" s="151">
        <f t="shared" si="1612"/>
        <v>0.4211211211211211</v>
      </c>
      <c r="T3871" s="151">
        <f t="shared" si="1613"/>
        <v>0.21056056056056055</v>
      </c>
      <c r="V3871" s="393">
        <f t="shared" si="1614"/>
        <v>0</v>
      </c>
      <c r="W3871" s="393">
        <f t="shared" si="1615"/>
        <v>0</v>
      </c>
      <c r="X3871" s="53">
        <f t="shared" si="1616"/>
        <v>9.8512262262262257E-2</v>
      </c>
      <c r="Y3871" s="53">
        <f t="shared" si="1617"/>
        <v>0.13490144226226225</v>
      </c>
      <c r="Z3871" s="53">
        <f t="shared" si="1618"/>
        <v>4.9256131131131128E-2</v>
      </c>
      <c r="AA3871" s="53">
        <f t="shared" si="1619"/>
        <v>6.7450721131131125E-2</v>
      </c>
      <c r="AB3871" s="50">
        <f t="shared" si="1620"/>
        <v>914</v>
      </c>
      <c r="AC3871" s="50">
        <f t="shared" si="1621"/>
        <v>2019</v>
      </c>
      <c r="AD3871" s="50">
        <f t="shared" si="1622"/>
        <v>5</v>
      </c>
      <c r="AE3871" s="56">
        <f t="shared" si="1623"/>
        <v>201905</v>
      </c>
      <c r="AF3871" s="56">
        <f t="shared" si="1624"/>
        <v>22</v>
      </c>
      <c r="AG3871" s="58">
        <f t="shared" si="1625"/>
        <v>1</v>
      </c>
      <c r="AH3871" s="56">
        <f t="shared" si="1626"/>
        <v>29</v>
      </c>
      <c r="AI3871" s="53">
        <f t="shared" si="1627"/>
        <v>0.11670685226226225</v>
      </c>
      <c r="AJ3871" s="56">
        <f t="shared" si="1628"/>
        <v>1.85</v>
      </c>
    </row>
    <row r="3872" spans="1:36" ht="15.75" customHeight="1" x14ac:dyDescent="0.25">
      <c r="A3872" s="50">
        <v>3798</v>
      </c>
      <c r="B3872" s="51">
        <v>43614</v>
      </c>
      <c r="C3872" s="75">
        <f t="shared" si="1608"/>
        <v>43614</v>
      </c>
      <c r="D3872" s="50" t="s">
        <v>1225</v>
      </c>
      <c r="E3872" s="50">
        <v>1.2</v>
      </c>
      <c r="F3872" s="50">
        <v>0</v>
      </c>
      <c r="G3872" s="50">
        <v>37</v>
      </c>
      <c r="H3872" s="50">
        <v>15</v>
      </c>
      <c r="I3872" s="53">
        <f t="shared" si="1609"/>
        <v>2.5868055555555557E-2</v>
      </c>
      <c r="J3872" s="54">
        <f t="shared" si="1610"/>
        <v>2.1556712962962965E-2</v>
      </c>
      <c r="K3872" s="50" t="s">
        <v>949</v>
      </c>
      <c r="L3872" s="50" t="s">
        <v>1974</v>
      </c>
      <c r="M3872" s="55">
        <f t="shared" si="1611"/>
        <v>1.9328859060402697</v>
      </c>
      <c r="N3872" s="50">
        <v>0</v>
      </c>
      <c r="O3872" s="50" t="s">
        <v>1968</v>
      </c>
      <c r="R3872" s="50" t="s">
        <v>2392</v>
      </c>
      <c r="S3872" s="151">
        <f t="shared" si="1612"/>
        <v>5.1736111111111115E-2</v>
      </c>
      <c r="T3872" s="151">
        <f t="shared" si="1613"/>
        <v>2.5868055555555557E-2</v>
      </c>
      <c r="U3872" s="50">
        <v>1942</v>
      </c>
      <c r="V3872" s="393">
        <f t="shared" si="1614"/>
        <v>1.103409444</v>
      </c>
      <c r="W3872" s="393">
        <f t="shared" si="1615"/>
        <v>1.2067032414697862</v>
      </c>
      <c r="X3872" s="53">
        <f t="shared" si="1616"/>
        <v>0.56478587962962967</v>
      </c>
      <c r="Y3872" s="53">
        <f t="shared" si="1617"/>
        <v>0.60117505962962958</v>
      </c>
      <c r="Z3872" s="53">
        <f t="shared" si="1618"/>
        <v>0.28239293981481484</v>
      </c>
      <c r="AA3872" s="53">
        <f t="shared" si="1619"/>
        <v>0.30058752981481479</v>
      </c>
      <c r="AB3872" s="50">
        <f t="shared" si="1620"/>
        <v>3654</v>
      </c>
      <c r="AC3872" s="50">
        <f t="shared" si="1621"/>
        <v>2019</v>
      </c>
      <c r="AD3872" s="50">
        <f t="shared" si="1622"/>
        <v>5</v>
      </c>
      <c r="AE3872" s="56">
        <f t="shared" si="1623"/>
        <v>201905</v>
      </c>
      <c r="AF3872" s="56">
        <f t="shared" si="1624"/>
        <v>22</v>
      </c>
      <c r="AG3872" s="58">
        <f t="shared" si="1625"/>
        <v>0</v>
      </c>
      <c r="AH3872" s="56">
        <f t="shared" si="1626"/>
        <v>29</v>
      </c>
      <c r="AI3872" s="53">
        <f t="shared" si="1627"/>
        <v>0.58298046962962968</v>
      </c>
      <c r="AJ3872" s="56">
        <f t="shared" si="1628"/>
        <v>56.04</v>
      </c>
    </row>
    <row r="3873" spans="1:36" x14ac:dyDescent="0.25">
      <c r="A3873" s="50">
        <v>3799</v>
      </c>
      <c r="B3873" s="51">
        <v>43614</v>
      </c>
      <c r="C3873" s="75">
        <f t="shared" si="1608"/>
        <v>43614</v>
      </c>
      <c r="D3873" s="50" t="s">
        <v>1224</v>
      </c>
      <c r="E3873" s="50">
        <v>1.85</v>
      </c>
      <c r="F3873" s="50">
        <v>0</v>
      </c>
      <c r="G3873" s="50">
        <v>8</v>
      </c>
      <c r="H3873" s="50">
        <v>15</v>
      </c>
      <c r="I3873" s="53">
        <f t="shared" si="1609"/>
        <v>5.7291666666666671E-3</v>
      </c>
      <c r="J3873" s="54">
        <f t="shared" si="1610"/>
        <v>3.0968468468468469E-3</v>
      </c>
      <c r="K3873" s="50" t="s">
        <v>324</v>
      </c>
      <c r="L3873" s="50" t="s">
        <v>2393</v>
      </c>
      <c r="M3873" s="55">
        <f t="shared" si="1611"/>
        <v>13.454545454545466</v>
      </c>
      <c r="N3873" s="50">
        <v>116</v>
      </c>
      <c r="O3873" s="50" t="s">
        <v>1968</v>
      </c>
      <c r="Q3873" s="374">
        <v>115</v>
      </c>
      <c r="R3873" s="50" t="s">
        <v>2394</v>
      </c>
      <c r="S3873" s="151">
        <f t="shared" si="1612"/>
        <v>0.34684684684684686</v>
      </c>
      <c r="T3873" s="151">
        <f t="shared" si="1613"/>
        <v>0.17342342342342343</v>
      </c>
      <c r="V3873" s="393">
        <f t="shared" si="1614"/>
        <v>0</v>
      </c>
      <c r="W3873" s="393">
        <f t="shared" si="1615"/>
        <v>0</v>
      </c>
      <c r="X3873" s="53">
        <f t="shared" si="1616"/>
        <v>8.1137387387387391E-2</v>
      </c>
      <c r="Y3873" s="53">
        <f t="shared" si="1617"/>
        <v>0.11752656738738738</v>
      </c>
      <c r="Z3873" s="53">
        <f t="shared" si="1618"/>
        <v>4.0568693693693696E-2</v>
      </c>
      <c r="AA3873" s="53">
        <f t="shared" si="1619"/>
        <v>5.8763283693693692E-2</v>
      </c>
      <c r="AB3873" s="50">
        <f t="shared" si="1620"/>
        <v>791</v>
      </c>
      <c r="AC3873" s="50">
        <f t="shared" si="1621"/>
        <v>2019</v>
      </c>
      <c r="AD3873" s="50">
        <f t="shared" si="1622"/>
        <v>5</v>
      </c>
      <c r="AE3873" s="56">
        <f t="shared" si="1623"/>
        <v>201905</v>
      </c>
      <c r="AF3873" s="56">
        <f t="shared" si="1624"/>
        <v>22</v>
      </c>
      <c r="AG3873" s="58">
        <f t="shared" si="1625"/>
        <v>0</v>
      </c>
      <c r="AH3873" s="56">
        <f t="shared" si="1626"/>
        <v>29</v>
      </c>
      <c r="AI3873" s="53">
        <f t="shared" si="1627"/>
        <v>9.9331977387387388E-2</v>
      </c>
      <c r="AJ3873" s="56">
        <f t="shared" si="1628"/>
        <v>1.85</v>
      </c>
    </row>
    <row r="3874" spans="1:36" ht="15.75" customHeight="1" x14ac:dyDescent="0.25">
      <c r="A3874" s="50">
        <v>3800</v>
      </c>
      <c r="B3874" s="51">
        <v>43615</v>
      </c>
      <c r="C3874" s="75">
        <f t="shared" si="1608"/>
        <v>43615</v>
      </c>
      <c r="D3874" s="50" t="s">
        <v>1223</v>
      </c>
      <c r="E3874" s="50">
        <v>3.2</v>
      </c>
      <c r="F3874" s="50">
        <v>0</v>
      </c>
      <c r="G3874" s="50">
        <v>34</v>
      </c>
      <c r="H3874" s="50">
        <v>27</v>
      </c>
      <c r="I3874" s="53">
        <f t="shared" si="1609"/>
        <v>2.3923611111111114E-2</v>
      </c>
      <c r="J3874" s="54">
        <f t="shared" si="1610"/>
        <v>7.4761284722222225E-3</v>
      </c>
      <c r="K3874" s="50" t="s">
        <v>2309</v>
      </c>
      <c r="L3874" s="50" t="s">
        <v>1357</v>
      </c>
      <c r="M3874" s="55">
        <f t="shared" si="1611"/>
        <v>5.5732946298984078</v>
      </c>
      <c r="N3874" s="50">
        <v>157</v>
      </c>
      <c r="O3874" s="50" t="s">
        <v>184</v>
      </c>
      <c r="Q3874" s="374">
        <v>69</v>
      </c>
      <c r="R3874" s="50" t="s">
        <v>2395</v>
      </c>
      <c r="S3874" s="151">
        <f t="shared" si="1612"/>
        <v>0.19587456597222222</v>
      </c>
      <c r="T3874" s="151">
        <f t="shared" si="1613"/>
        <v>9.793728298611111E-2</v>
      </c>
      <c r="V3874" s="393">
        <f t="shared" si="1614"/>
        <v>0</v>
      </c>
      <c r="W3874" s="393">
        <f t="shared" si="1615"/>
        <v>0</v>
      </c>
      <c r="X3874" s="53">
        <f t="shared" si="1616"/>
        <v>0.19587456597222222</v>
      </c>
      <c r="Y3874" s="53">
        <f t="shared" si="1617"/>
        <v>0.23226374597222221</v>
      </c>
      <c r="Z3874" s="53">
        <f t="shared" si="1618"/>
        <v>9.793728298611111E-2</v>
      </c>
      <c r="AA3874" s="53">
        <f t="shared" si="1619"/>
        <v>0.11613187298611111</v>
      </c>
      <c r="AB3874" s="50">
        <f t="shared" si="1620"/>
        <v>2350</v>
      </c>
      <c r="AC3874" s="50">
        <f t="shared" si="1621"/>
        <v>2019</v>
      </c>
      <c r="AD3874" s="50">
        <f t="shared" si="1622"/>
        <v>5</v>
      </c>
      <c r="AE3874" s="56">
        <f t="shared" si="1623"/>
        <v>201905</v>
      </c>
      <c r="AF3874" s="56">
        <f t="shared" si="1624"/>
        <v>22</v>
      </c>
      <c r="AG3874" s="58">
        <f t="shared" si="1625"/>
        <v>0</v>
      </c>
      <c r="AH3874" s="56">
        <f t="shared" si="1626"/>
        <v>30</v>
      </c>
      <c r="AI3874" s="53">
        <f t="shared" si="1627"/>
        <v>0.2140691559722222</v>
      </c>
      <c r="AJ3874" s="56">
        <f t="shared" si="1628"/>
        <v>13.664</v>
      </c>
    </row>
    <row r="3875" spans="1:36" x14ac:dyDescent="0.25">
      <c r="A3875" s="50">
        <v>3801</v>
      </c>
      <c r="B3875" s="51">
        <v>43616</v>
      </c>
      <c r="C3875" s="75">
        <f t="shared" si="1608"/>
        <v>43616</v>
      </c>
      <c r="D3875" s="50" t="s">
        <v>1224</v>
      </c>
      <c r="E3875" s="50">
        <v>12.2</v>
      </c>
      <c r="F3875" s="50">
        <v>0</v>
      </c>
      <c r="G3875" s="50">
        <v>57</v>
      </c>
      <c r="H3875" s="50">
        <v>57</v>
      </c>
      <c r="I3875" s="53">
        <f t="shared" si="1609"/>
        <v>4.024305555555556E-2</v>
      </c>
      <c r="J3875" s="54">
        <f t="shared" si="1610"/>
        <v>3.2986111111111115E-3</v>
      </c>
      <c r="K3875" s="50" t="s">
        <v>1340</v>
      </c>
      <c r="L3875" s="50" t="s">
        <v>2400</v>
      </c>
      <c r="M3875" s="55">
        <f t="shared" si="1611"/>
        <v>12.63157894736843</v>
      </c>
      <c r="N3875" s="50">
        <v>0</v>
      </c>
      <c r="O3875" s="50" t="s">
        <v>184</v>
      </c>
      <c r="P3875" s="389">
        <v>214</v>
      </c>
      <c r="Q3875" s="374">
        <v>1411</v>
      </c>
      <c r="R3875" s="50" t="s">
        <v>2396</v>
      </c>
      <c r="S3875" s="151">
        <f t="shared" si="1612"/>
        <v>0.36944444444444446</v>
      </c>
      <c r="T3875" s="151">
        <f t="shared" si="1613"/>
        <v>0.18472222222222223</v>
      </c>
      <c r="V3875" s="393">
        <f t="shared" si="1614"/>
        <v>0</v>
      </c>
      <c r="W3875" s="393">
        <f t="shared" si="1615"/>
        <v>0</v>
      </c>
      <c r="X3875" s="53">
        <f t="shared" si="1616"/>
        <v>8.6423611111111118E-2</v>
      </c>
      <c r="Y3875" s="53">
        <f t="shared" si="1617"/>
        <v>0.12281279111111112</v>
      </c>
      <c r="Z3875" s="53">
        <f t="shared" si="1618"/>
        <v>4.3211805555555559E-2</v>
      </c>
      <c r="AA3875" s="53">
        <f t="shared" si="1619"/>
        <v>6.1406395555555562E-2</v>
      </c>
      <c r="AB3875" s="50">
        <f t="shared" si="1620"/>
        <v>866</v>
      </c>
      <c r="AC3875" s="50">
        <f t="shared" si="1621"/>
        <v>2019</v>
      </c>
      <c r="AD3875" s="50">
        <f t="shared" si="1622"/>
        <v>5</v>
      </c>
      <c r="AE3875" s="56">
        <f t="shared" si="1623"/>
        <v>201905</v>
      </c>
      <c r="AF3875" s="56">
        <f t="shared" si="1624"/>
        <v>22</v>
      </c>
      <c r="AG3875" s="58">
        <f t="shared" si="1625"/>
        <v>0</v>
      </c>
      <c r="AH3875" s="56">
        <f t="shared" si="1626"/>
        <v>31</v>
      </c>
      <c r="AI3875" s="53">
        <f t="shared" si="1627"/>
        <v>0.10461820111111111</v>
      </c>
      <c r="AJ3875" s="56">
        <f t="shared" si="1628"/>
        <v>12.2</v>
      </c>
    </row>
    <row r="3876" spans="1:36" ht="15.75" customHeight="1" x14ac:dyDescent="0.25">
      <c r="A3876" s="50">
        <v>3802</v>
      </c>
      <c r="B3876" s="51">
        <v>43616</v>
      </c>
      <c r="C3876" s="75">
        <f t="shared" si="1608"/>
        <v>43616</v>
      </c>
      <c r="D3876" s="50" t="s">
        <v>1225</v>
      </c>
      <c r="E3876" s="50">
        <v>0.59</v>
      </c>
      <c r="F3876" s="50">
        <v>0</v>
      </c>
      <c r="G3876" s="50">
        <v>18</v>
      </c>
      <c r="H3876" s="50">
        <v>19</v>
      </c>
      <c r="I3876" s="53">
        <f t="shared" si="1609"/>
        <v>1.2719907407407407E-2</v>
      </c>
      <c r="J3876" s="54">
        <f t="shared" si="1610"/>
        <v>2.155916509730069E-2</v>
      </c>
      <c r="K3876" s="50" t="s">
        <v>949</v>
      </c>
      <c r="L3876" s="50" t="s">
        <v>2397</v>
      </c>
      <c r="M3876" s="55">
        <f t="shared" si="1611"/>
        <v>1.9326660600545966</v>
      </c>
      <c r="N3876" s="50">
        <v>0</v>
      </c>
      <c r="O3876" s="50" t="s">
        <v>184</v>
      </c>
      <c r="R3876" s="50" t="s">
        <v>2398</v>
      </c>
      <c r="S3876" s="151">
        <f t="shared" si="1612"/>
        <v>5.1741996233521652E-2</v>
      </c>
      <c r="T3876" s="151">
        <f t="shared" si="1613"/>
        <v>2.5870998116760826E-2</v>
      </c>
      <c r="U3876" s="50">
        <v>950</v>
      </c>
      <c r="V3876" s="393">
        <f t="shared" si="1614"/>
        <v>0.5397729</v>
      </c>
      <c r="W3876" s="393">
        <f t="shared" si="1615"/>
        <v>0.59030282152229496</v>
      </c>
      <c r="X3876" s="53">
        <f t="shared" si="1616"/>
        <v>0.56485012554927805</v>
      </c>
      <c r="Y3876" s="53">
        <f t="shared" si="1617"/>
        <v>0.60123930554927807</v>
      </c>
      <c r="Z3876" s="53">
        <f t="shared" si="1618"/>
        <v>0.28242506277463902</v>
      </c>
      <c r="AA3876" s="53">
        <f t="shared" si="1619"/>
        <v>0.30061965277463903</v>
      </c>
      <c r="AB3876" s="50">
        <f t="shared" si="1620"/>
        <v>3655</v>
      </c>
      <c r="AC3876" s="50">
        <f t="shared" si="1621"/>
        <v>2019</v>
      </c>
      <c r="AD3876" s="50">
        <f t="shared" si="1622"/>
        <v>5</v>
      </c>
      <c r="AE3876" s="56">
        <f t="shared" si="1623"/>
        <v>201905</v>
      </c>
      <c r="AF3876" s="56">
        <f t="shared" si="1624"/>
        <v>22</v>
      </c>
      <c r="AG3876" s="58">
        <f t="shared" si="1625"/>
        <v>0</v>
      </c>
      <c r="AH3876" s="56">
        <f t="shared" si="1626"/>
        <v>31</v>
      </c>
      <c r="AI3876" s="53">
        <f t="shared" si="1627"/>
        <v>0.58304471554927806</v>
      </c>
      <c r="AJ3876" s="56">
        <f t="shared" si="1628"/>
        <v>27.553000000000001</v>
      </c>
    </row>
    <row r="3877" spans="1:36" x14ac:dyDescent="0.25">
      <c r="A3877" s="50">
        <v>3803</v>
      </c>
      <c r="B3877" s="51">
        <v>43617</v>
      </c>
      <c r="C3877" s="75">
        <f t="shared" ref="C3877:C3899" si="1629">B3877</f>
        <v>43617</v>
      </c>
      <c r="D3877" s="50" t="s">
        <v>1225</v>
      </c>
      <c r="E3877" s="50">
        <v>0.62</v>
      </c>
      <c r="F3877" s="50">
        <v>0</v>
      </c>
      <c r="G3877" s="50">
        <v>18</v>
      </c>
      <c r="H3877" s="50">
        <v>42</v>
      </c>
      <c r="I3877" s="53">
        <f t="shared" ref="I3877:I3899" si="1630">IF(E3877&gt;0,TIME(F3877,G3877,H3877),"")</f>
        <v>1.298611111111111E-2</v>
      </c>
      <c r="J3877" s="54">
        <f t="shared" ref="J3877:J3899" si="1631">IF(E3877&gt;0,TIME(F3877,G3877,H3877)/E3877,"")</f>
        <v>2.0945340501792111E-2</v>
      </c>
      <c r="K3877" s="50" t="s">
        <v>949</v>
      </c>
      <c r="L3877" s="50" t="s">
        <v>2397</v>
      </c>
      <c r="M3877" s="55">
        <f t="shared" ref="M3877:M3899" si="1632">IF(D3877&gt;0,0.0416666666666667/J3877,"")</f>
        <v>1.9893048128342266</v>
      </c>
      <c r="N3877" s="50">
        <v>0</v>
      </c>
      <c r="O3877" s="50" t="s">
        <v>184</v>
      </c>
      <c r="R3877" s="50" t="s">
        <v>2399</v>
      </c>
      <c r="S3877" s="151">
        <f t="shared" ref="S3877:S3899" si="1633">IF("1-Swim"=D3877,J3877*2.4,IF("2-Bike"=D3877,J3877*112,IF("3-Run"=D3877,J3877*26.2,0)))</f>
        <v>5.0268817204301063E-2</v>
      </c>
      <c r="T3877" s="151">
        <f t="shared" ref="T3877:T3899" si="1634">S3877/2</f>
        <v>2.5134408602150531E-2</v>
      </c>
      <c r="U3877" s="50">
        <v>1000</v>
      </c>
      <c r="V3877" s="393">
        <f t="shared" ref="V3877:V3899" si="1635">U3877*0.000568182</f>
        <v>0.56818199999999996</v>
      </c>
      <c r="W3877" s="393">
        <f t="shared" ref="W3877:W3899" si="1636">U3877*0.0006213713910761</f>
        <v>0.62137139107609995</v>
      </c>
      <c r="X3877" s="53">
        <f t="shared" ref="X3877:X3899" si="1637">J3877*26.2</f>
        <v>0.54876792114695327</v>
      </c>
      <c r="Y3877" s="53">
        <f t="shared" ref="Y3877:Y3899" si="1638">(J3877+0.0013889)*26.2</f>
        <v>0.5851571011469533</v>
      </c>
      <c r="Z3877" s="53">
        <f t="shared" ref="Z3877:Z3899" si="1639">X3877/2</f>
        <v>0.27438396057347664</v>
      </c>
      <c r="AA3877" s="53">
        <f t="shared" ref="AA3877:AA3899" si="1640">Y3877/2</f>
        <v>0.29257855057347665</v>
      </c>
      <c r="AB3877" s="50">
        <f t="shared" ref="AB3877:AB3899" si="1641">RANK(J3877,J:J,1)</f>
        <v>3640</v>
      </c>
      <c r="AC3877" s="50">
        <f t="shared" ref="AC3877:AC3899" si="1642">YEAR(B3877)</f>
        <v>2019</v>
      </c>
      <c r="AD3877" s="50">
        <f t="shared" ref="AD3877:AD3899" si="1643">MONTH(B3877)</f>
        <v>6</v>
      </c>
      <c r="AE3877" s="56">
        <f t="shared" ref="AE3877:AE3899" si="1644">AC3877*100+AD3877</f>
        <v>201906</v>
      </c>
      <c r="AF3877" s="56">
        <f t="shared" ref="AF3877:AF3899" si="1645">WEEKNUM(B3877,1)</f>
        <v>22</v>
      </c>
      <c r="AG3877" s="58">
        <f t="shared" ref="AG3877:AG3899" si="1646">IF(ISBLANK(B3877)," ",MAX(B3877-B3876-1,0))</f>
        <v>0</v>
      </c>
      <c r="AH3877" s="56">
        <f t="shared" ref="AH3877:AH3899" si="1647">DAY(B3877)</f>
        <v>1</v>
      </c>
      <c r="AI3877" s="53">
        <f t="shared" ref="AI3877:AI3899" si="1648">Z3877+AA3877</f>
        <v>0.56696251114695329</v>
      </c>
      <c r="AJ3877" s="56">
        <f t="shared" ref="AJ3877:AJ3899" si="1649">IF("1-Swim"=D3877,E3877*46.7,IF("2-Bike"=D3877,E3877,IF("3-Run"=D3877,E3877*4.27,0)))</f>
        <v>28.954000000000001</v>
      </c>
    </row>
    <row r="3878" spans="1:36" ht="15.75" customHeight="1" x14ac:dyDescent="0.25">
      <c r="A3878" s="50">
        <v>3804</v>
      </c>
      <c r="B3878" s="51">
        <v>43618</v>
      </c>
      <c r="C3878" s="75">
        <f t="shared" si="1629"/>
        <v>43618</v>
      </c>
      <c r="D3878" s="50" t="s">
        <v>1225</v>
      </c>
      <c r="E3878" s="50">
        <v>0.52</v>
      </c>
      <c r="F3878" s="50">
        <v>0</v>
      </c>
      <c r="G3878" s="50">
        <v>16</v>
      </c>
      <c r="H3878" s="50">
        <v>26</v>
      </c>
      <c r="I3878" s="53">
        <f t="shared" si="1630"/>
        <v>1.1412037037037038E-2</v>
      </c>
      <c r="J3878" s="54">
        <f t="shared" si="1631"/>
        <v>2.1946225071225074E-2</v>
      </c>
      <c r="K3878" s="50" t="s">
        <v>949</v>
      </c>
      <c r="L3878" s="50" t="s">
        <v>2401</v>
      </c>
      <c r="M3878" s="55">
        <f t="shared" si="1632"/>
        <v>1.8985801217038552</v>
      </c>
      <c r="N3878" s="50">
        <v>0</v>
      </c>
      <c r="O3878" s="50" t="s">
        <v>1457</v>
      </c>
      <c r="R3878" s="50" t="s">
        <v>2402</v>
      </c>
      <c r="S3878" s="151">
        <f t="shared" si="1633"/>
        <v>5.2670940170940178E-2</v>
      </c>
      <c r="T3878" s="151">
        <f t="shared" si="1634"/>
        <v>2.6335470085470089E-2</v>
      </c>
      <c r="U3878" s="50">
        <v>920</v>
      </c>
      <c r="V3878" s="393">
        <f t="shared" si="1635"/>
        <v>0.52272743999999993</v>
      </c>
      <c r="W3878" s="393">
        <f t="shared" si="1636"/>
        <v>0.57166167979001203</v>
      </c>
      <c r="X3878" s="53">
        <f t="shared" si="1637"/>
        <v>0.57499109686609695</v>
      </c>
      <c r="Y3878" s="53">
        <f t="shared" si="1638"/>
        <v>0.61138027686609686</v>
      </c>
      <c r="Z3878" s="53">
        <f t="shared" si="1639"/>
        <v>0.28749554843304848</v>
      </c>
      <c r="AA3878" s="53">
        <f t="shared" si="1640"/>
        <v>0.30569013843304843</v>
      </c>
      <c r="AB3878" s="50">
        <f t="shared" si="1641"/>
        <v>3667</v>
      </c>
      <c r="AC3878" s="50">
        <f t="shared" si="1642"/>
        <v>2019</v>
      </c>
      <c r="AD3878" s="50">
        <f t="shared" si="1643"/>
        <v>6</v>
      </c>
      <c r="AE3878" s="56">
        <f t="shared" si="1644"/>
        <v>201906</v>
      </c>
      <c r="AF3878" s="56">
        <f t="shared" si="1645"/>
        <v>23</v>
      </c>
      <c r="AG3878" s="58">
        <f t="shared" si="1646"/>
        <v>0</v>
      </c>
      <c r="AH3878" s="56">
        <f t="shared" si="1647"/>
        <v>2</v>
      </c>
      <c r="AI3878" s="53">
        <f t="shared" si="1648"/>
        <v>0.59318568686609696</v>
      </c>
      <c r="AJ3878" s="56">
        <f t="shared" si="1649"/>
        <v>24.284000000000002</v>
      </c>
    </row>
    <row r="3879" spans="1:36" x14ac:dyDescent="0.25">
      <c r="A3879" s="50">
        <v>3805</v>
      </c>
      <c r="B3879" s="51">
        <v>43618</v>
      </c>
      <c r="C3879" s="75">
        <f t="shared" si="1629"/>
        <v>43618</v>
      </c>
      <c r="D3879" s="50" t="s">
        <v>1224</v>
      </c>
      <c r="E3879" s="50">
        <v>53.5</v>
      </c>
      <c r="F3879" s="50">
        <v>3</v>
      </c>
      <c r="G3879" s="50">
        <v>7</v>
      </c>
      <c r="H3879" s="50">
        <v>57</v>
      </c>
      <c r="I3879" s="53">
        <f t="shared" si="1630"/>
        <v>0.13052083333333334</v>
      </c>
      <c r="J3879" s="54">
        <f t="shared" si="1631"/>
        <v>2.4396417445482865E-3</v>
      </c>
      <c r="K3879" s="50" t="s">
        <v>1340</v>
      </c>
      <c r="L3879" s="50" t="s">
        <v>2401</v>
      </c>
      <c r="M3879" s="55">
        <f t="shared" si="1632"/>
        <v>17.079010375099774</v>
      </c>
      <c r="N3879" s="50">
        <v>151</v>
      </c>
      <c r="O3879" s="50" t="s">
        <v>2403</v>
      </c>
      <c r="P3879" s="389">
        <v>246</v>
      </c>
      <c r="Q3879" s="374">
        <v>4099</v>
      </c>
      <c r="R3879" s="50" t="s">
        <v>2404</v>
      </c>
      <c r="S3879" s="151">
        <f t="shared" si="1633"/>
        <v>0.27323987538940808</v>
      </c>
      <c r="T3879" s="151">
        <f t="shared" si="1634"/>
        <v>0.13661993769470404</v>
      </c>
      <c r="V3879" s="393">
        <f t="shared" si="1635"/>
        <v>0</v>
      </c>
      <c r="W3879" s="393">
        <f t="shared" si="1636"/>
        <v>0</v>
      </c>
      <c r="X3879" s="53">
        <f t="shared" si="1637"/>
        <v>6.3918613707165103E-2</v>
      </c>
      <c r="Y3879" s="53">
        <f t="shared" si="1638"/>
        <v>0.1003077937071651</v>
      </c>
      <c r="Z3879" s="53">
        <f t="shared" si="1639"/>
        <v>3.1959306853582552E-2</v>
      </c>
      <c r="AA3879" s="53">
        <f t="shared" si="1640"/>
        <v>5.0153896853582548E-2</v>
      </c>
      <c r="AB3879" s="50">
        <f t="shared" si="1641"/>
        <v>369</v>
      </c>
      <c r="AC3879" s="50">
        <f t="shared" si="1642"/>
        <v>2019</v>
      </c>
      <c r="AD3879" s="50">
        <f t="shared" si="1643"/>
        <v>6</v>
      </c>
      <c r="AE3879" s="56">
        <f t="shared" si="1644"/>
        <v>201906</v>
      </c>
      <c r="AF3879" s="56">
        <f t="shared" si="1645"/>
        <v>23</v>
      </c>
      <c r="AG3879" s="58">
        <f t="shared" si="1646"/>
        <v>0</v>
      </c>
      <c r="AH3879" s="56">
        <f t="shared" si="1647"/>
        <v>2</v>
      </c>
      <c r="AI3879" s="53">
        <f t="shared" si="1648"/>
        <v>8.21132037071651E-2</v>
      </c>
      <c r="AJ3879" s="56">
        <f t="shared" si="1649"/>
        <v>53.5</v>
      </c>
    </row>
    <row r="3880" spans="1:36" ht="15.75" customHeight="1" x14ac:dyDescent="0.3">
      <c r="A3880" s="50">
        <v>3806</v>
      </c>
      <c r="B3880" s="51">
        <v>43618</v>
      </c>
      <c r="C3880" s="75">
        <f t="shared" si="1629"/>
        <v>43618</v>
      </c>
      <c r="D3880" s="50" t="s">
        <v>1223</v>
      </c>
      <c r="E3880" s="50">
        <v>13.1</v>
      </c>
      <c r="F3880" s="50">
        <v>3</v>
      </c>
      <c r="G3880" s="50">
        <v>6</v>
      </c>
      <c r="H3880" s="50">
        <v>44</v>
      </c>
      <c r="I3880" s="53">
        <f t="shared" si="1630"/>
        <v>0.12967592592592592</v>
      </c>
      <c r="J3880" s="54">
        <f t="shared" si="1631"/>
        <v>9.8989256432004524E-3</v>
      </c>
      <c r="K3880" s="50" t="s">
        <v>2309</v>
      </c>
      <c r="L3880" s="50" t="s">
        <v>2401</v>
      </c>
      <c r="M3880" s="55">
        <f t="shared" si="1632"/>
        <v>4.2092109960728346</v>
      </c>
      <c r="N3880" s="50">
        <v>149</v>
      </c>
      <c r="O3880" s="50" t="s">
        <v>228</v>
      </c>
      <c r="Q3880" s="374">
        <v>850</v>
      </c>
      <c r="R3880" s="146" t="s">
        <v>2405</v>
      </c>
      <c r="S3880" s="151">
        <f t="shared" si="1633"/>
        <v>0.25935185185185183</v>
      </c>
      <c r="T3880" s="151">
        <f t="shared" si="1634"/>
        <v>0.12967592592592592</v>
      </c>
      <c r="V3880" s="393">
        <f t="shared" si="1635"/>
        <v>0</v>
      </c>
      <c r="W3880" s="393">
        <f t="shared" si="1636"/>
        <v>0</v>
      </c>
      <c r="X3880" s="53">
        <f t="shared" si="1637"/>
        <v>0.25935185185185183</v>
      </c>
      <c r="Y3880" s="53">
        <f t="shared" si="1638"/>
        <v>0.29574103185185185</v>
      </c>
      <c r="Z3880" s="53">
        <f t="shared" si="1639"/>
        <v>0.12967592592592592</v>
      </c>
      <c r="AA3880" s="53">
        <f t="shared" si="1640"/>
        <v>0.14787051592592593</v>
      </c>
      <c r="AB3880" s="50">
        <f t="shared" si="1641"/>
        <v>3371</v>
      </c>
      <c r="AC3880" s="50">
        <f t="shared" si="1642"/>
        <v>2019</v>
      </c>
      <c r="AD3880" s="50">
        <f t="shared" si="1643"/>
        <v>6</v>
      </c>
      <c r="AE3880" s="56">
        <f t="shared" si="1644"/>
        <v>201906</v>
      </c>
      <c r="AF3880" s="56">
        <f t="shared" si="1645"/>
        <v>23</v>
      </c>
      <c r="AG3880" s="58">
        <f t="shared" si="1646"/>
        <v>0</v>
      </c>
      <c r="AH3880" s="56">
        <f t="shared" si="1647"/>
        <v>2</v>
      </c>
      <c r="AI3880" s="53">
        <f t="shared" si="1648"/>
        <v>0.27754644185185184</v>
      </c>
      <c r="AJ3880" s="56">
        <f t="shared" si="1649"/>
        <v>55.936999999999991</v>
      </c>
    </row>
    <row r="3881" spans="1:36" x14ac:dyDescent="0.25">
      <c r="A3881" s="50">
        <v>3807</v>
      </c>
      <c r="B3881" s="51">
        <v>43618</v>
      </c>
      <c r="C3881" s="75">
        <f t="shared" si="1629"/>
        <v>43618</v>
      </c>
      <c r="D3881" s="50" t="s">
        <v>515</v>
      </c>
      <c r="E3881" s="50">
        <v>1</v>
      </c>
      <c r="F3881" s="50">
        <v>0</v>
      </c>
      <c r="G3881" s="50">
        <v>4</v>
      </c>
      <c r="H3881" s="50">
        <v>55</v>
      </c>
      <c r="I3881" s="53">
        <f t="shared" si="1630"/>
        <v>3.414351851851852E-3</v>
      </c>
      <c r="J3881" s="54">
        <f t="shared" si="1631"/>
        <v>3.414351851851852E-3</v>
      </c>
      <c r="K3881" s="50" t="s">
        <v>485</v>
      </c>
      <c r="L3881" s="50" t="s">
        <v>2401</v>
      </c>
      <c r="M3881" s="55">
        <f t="shared" si="1632"/>
        <v>12.203389830508483</v>
      </c>
      <c r="N3881" s="50">
        <v>0</v>
      </c>
      <c r="O3881" s="50" t="s">
        <v>228</v>
      </c>
      <c r="S3881" s="151">
        <f t="shared" si="1633"/>
        <v>0</v>
      </c>
      <c r="T3881" s="151">
        <f t="shared" si="1634"/>
        <v>0</v>
      </c>
      <c r="V3881" s="393">
        <f t="shared" si="1635"/>
        <v>0</v>
      </c>
      <c r="W3881" s="393">
        <f t="shared" si="1636"/>
        <v>0</v>
      </c>
      <c r="X3881" s="53">
        <f t="shared" si="1637"/>
        <v>8.9456018518518518E-2</v>
      </c>
      <c r="Y3881" s="53">
        <f t="shared" si="1638"/>
        <v>0.12584519851851853</v>
      </c>
      <c r="Z3881" s="53">
        <f t="shared" si="1639"/>
        <v>4.4728009259259259E-2</v>
      </c>
      <c r="AA3881" s="53">
        <f t="shared" si="1640"/>
        <v>6.2922599259259263E-2</v>
      </c>
      <c r="AB3881" s="50">
        <f t="shared" si="1641"/>
        <v>878</v>
      </c>
      <c r="AC3881" s="50">
        <f t="shared" si="1642"/>
        <v>2019</v>
      </c>
      <c r="AD3881" s="50">
        <f t="shared" si="1643"/>
        <v>6</v>
      </c>
      <c r="AE3881" s="56">
        <f t="shared" si="1644"/>
        <v>201906</v>
      </c>
      <c r="AF3881" s="56">
        <f t="shared" si="1645"/>
        <v>23</v>
      </c>
      <c r="AG3881" s="58">
        <f t="shared" si="1646"/>
        <v>0</v>
      </c>
      <c r="AH3881" s="56">
        <f t="shared" si="1647"/>
        <v>2</v>
      </c>
      <c r="AI3881" s="53">
        <f t="shared" si="1648"/>
        <v>0.10765060851851851</v>
      </c>
      <c r="AJ3881" s="56">
        <f t="shared" si="1649"/>
        <v>0</v>
      </c>
    </row>
    <row r="3882" spans="1:36" ht="15.75" customHeight="1" x14ac:dyDescent="0.25">
      <c r="A3882" s="50">
        <v>3808</v>
      </c>
      <c r="B3882" s="51">
        <v>43618</v>
      </c>
      <c r="C3882" s="75">
        <f t="shared" si="1629"/>
        <v>43618</v>
      </c>
      <c r="D3882" s="50" t="s">
        <v>516</v>
      </c>
      <c r="E3882" s="50">
        <v>1</v>
      </c>
      <c r="F3882" s="50">
        <v>0</v>
      </c>
      <c r="G3882" s="50">
        <v>4</v>
      </c>
      <c r="H3882" s="50">
        <v>52</v>
      </c>
      <c r="I3882" s="53">
        <f t="shared" si="1630"/>
        <v>3.37962962962963E-3</v>
      </c>
      <c r="J3882" s="54">
        <f t="shared" si="1631"/>
        <v>3.37962962962963E-3</v>
      </c>
      <c r="K3882" s="50" t="s">
        <v>487</v>
      </c>
      <c r="L3882" s="50" t="s">
        <v>2401</v>
      </c>
      <c r="M3882" s="55">
        <f t="shared" si="1632"/>
        <v>12.32876712328768</v>
      </c>
      <c r="N3882" s="50">
        <v>0</v>
      </c>
      <c r="O3882" s="50" t="s">
        <v>228</v>
      </c>
      <c r="S3882" s="151">
        <f t="shared" si="1633"/>
        <v>0</v>
      </c>
      <c r="T3882" s="151">
        <f t="shared" si="1634"/>
        <v>0</v>
      </c>
      <c r="V3882" s="393">
        <f t="shared" si="1635"/>
        <v>0</v>
      </c>
      <c r="W3882" s="393">
        <f t="shared" si="1636"/>
        <v>0</v>
      </c>
      <c r="X3882" s="53">
        <f t="shared" si="1637"/>
        <v>8.8546296296296303E-2</v>
      </c>
      <c r="Y3882" s="53">
        <f t="shared" si="1638"/>
        <v>0.12493547629629631</v>
      </c>
      <c r="Z3882" s="53">
        <f t="shared" si="1639"/>
        <v>4.4273148148148152E-2</v>
      </c>
      <c r="AA3882" s="53">
        <f t="shared" si="1640"/>
        <v>6.2467738148148155E-2</v>
      </c>
      <c r="AB3882" s="50">
        <f t="shared" si="1641"/>
        <v>875</v>
      </c>
      <c r="AC3882" s="50">
        <f t="shared" si="1642"/>
        <v>2019</v>
      </c>
      <c r="AD3882" s="50">
        <f t="shared" si="1643"/>
        <v>6</v>
      </c>
      <c r="AE3882" s="56">
        <f t="shared" si="1644"/>
        <v>201906</v>
      </c>
      <c r="AF3882" s="56">
        <f t="shared" si="1645"/>
        <v>23</v>
      </c>
      <c r="AG3882" s="58">
        <f t="shared" si="1646"/>
        <v>0</v>
      </c>
      <c r="AH3882" s="56">
        <f t="shared" si="1647"/>
        <v>2</v>
      </c>
      <c r="AI3882" s="53">
        <f t="shared" si="1648"/>
        <v>0.1067408862962963</v>
      </c>
      <c r="AJ3882" s="56">
        <f t="shared" si="1649"/>
        <v>0</v>
      </c>
    </row>
    <row r="3883" spans="1:36" x14ac:dyDescent="0.25">
      <c r="A3883" s="50">
        <v>3809</v>
      </c>
      <c r="B3883" s="51">
        <v>43618</v>
      </c>
      <c r="C3883" s="75">
        <f t="shared" si="1629"/>
        <v>43618</v>
      </c>
      <c r="D3883" s="50" t="s">
        <v>713</v>
      </c>
      <c r="E3883" s="50">
        <v>1</v>
      </c>
      <c r="F3883" s="50">
        <v>0</v>
      </c>
      <c r="G3883" s="50">
        <v>10</v>
      </c>
      <c r="H3883" s="50">
        <v>36</v>
      </c>
      <c r="I3883" s="53">
        <f t="shared" si="1630"/>
        <v>7.3611111111111108E-3</v>
      </c>
      <c r="J3883" s="54">
        <f t="shared" si="1631"/>
        <v>7.3611111111111108E-3</v>
      </c>
      <c r="K3883" s="50" t="s">
        <v>2309</v>
      </c>
      <c r="L3883" s="50" t="s">
        <v>2401</v>
      </c>
      <c r="M3883" s="55">
        <f t="shared" si="1632"/>
        <v>5.660377358490571</v>
      </c>
      <c r="N3883" s="50">
        <v>145</v>
      </c>
      <c r="O3883" s="50" t="s">
        <v>228</v>
      </c>
      <c r="S3883" s="151">
        <f t="shared" si="1633"/>
        <v>0</v>
      </c>
      <c r="T3883" s="151">
        <f t="shared" si="1634"/>
        <v>0</v>
      </c>
      <c r="V3883" s="393">
        <f t="shared" si="1635"/>
        <v>0</v>
      </c>
      <c r="W3883" s="393">
        <f t="shared" si="1636"/>
        <v>0</v>
      </c>
      <c r="X3883" s="53">
        <f t="shared" si="1637"/>
        <v>0.19286111111111109</v>
      </c>
      <c r="Y3883" s="53">
        <f t="shared" si="1638"/>
        <v>0.22925029111111109</v>
      </c>
      <c r="Z3883" s="53">
        <f t="shared" si="1639"/>
        <v>9.6430555555555547E-2</v>
      </c>
      <c r="AA3883" s="53">
        <f t="shared" si="1640"/>
        <v>0.11462514555555554</v>
      </c>
      <c r="AB3883" s="50">
        <f t="shared" si="1641"/>
        <v>2228</v>
      </c>
      <c r="AC3883" s="50">
        <f t="shared" si="1642"/>
        <v>2019</v>
      </c>
      <c r="AD3883" s="50">
        <f t="shared" si="1643"/>
        <v>6</v>
      </c>
      <c r="AE3883" s="56">
        <f t="shared" si="1644"/>
        <v>201906</v>
      </c>
      <c r="AF3883" s="56">
        <f t="shared" si="1645"/>
        <v>23</v>
      </c>
      <c r="AG3883" s="58">
        <f t="shared" si="1646"/>
        <v>0</v>
      </c>
      <c r="AH3883" s="56">
        <f t="shared" si="1647"/>
        <v>2</v>
      </c>
      <c r="AI3883" s="53">
        <f t="shared" si="1648"/>
        <v>0.2110557011111111</v>
      </c>
      <c r="AJ3883" s="56">
        <f t="shared" si="1649"/>
        <v>0</v>
      </c>
    </row>
    <row r="3884" spans="1:36" ht="15.75" customHeight="1" x14ac:dyDescent="0.25">
      <c r="A3884" s="50">
        <v>3810</v>
      </c>
      <c r="B3884" s="51">
        <v>43618</v>
      </c>
      <c r="C3884" s="75">
        <f t="shared" si="1629"/>
        <v>43618</v>
      </c>
      <c r="D3884" s="50" t="s">
        <v>714</v>
      </c>
      <c r="E3884" s="50">
        <v>1</v>
      </c>
      <c r="F3884" s="50">
        <v>0</v>
      </c>
      <c r="G3884" s="50">
        <v>1</v>
      </c>
      <c r="H3884" s="50">
        <v>1</v>
      </c>
      <c r="I3884" s="53">
        <f t="shared" si="1630"/>
        <v>7.0601851851851847E-4</v>
      </c>
      <c r="J3884" s="54">
        <f t="shared" si="1631"/>
        <v>7.0601851851851847E-4</v>
      </c>
      <c r="K3884" s="50" t="s">
        <v>2309</v>
      </c>
      <c r="L3884" s="50" t="s">
        <v>2401</v>
      </c>
      <c r="M3884" s="55">
        <f t="shared" si="1632"/>
        <v>59.016393442622999</v>
      </c>
      <c r="N3884" s="50">
        <v>155</v>
      </c>
      <c r="O3884" s="50" t="s">
        <v>228</v>
      </c>
      <c r="S3884" s="151">
        <f t="shared" si="1633"/>
        <v>0</v>
      </c>
      <c r="T3884" s="151">
        <f t="shared" si="1634"/>
        <v>0</v>
      </c>
      <c r="V3884" s="393">
        <f t="shared" si="1635"/>
        <v>0</v>
      </c>
      <c r="W3884" s="393">
        <f t="shared" si="1636"/>
        <v>0</v>
      </c>
      <c r="X3884" s="53">
        <f t="shared" si="1637"/>
        <v>1.8497685185185183E-2</v>
      </c>
      <c r="Y3884" s="53">
        <f t="shared" si="1638"/>
        <v>5.488686518518518E-2</v>
      </c>
      <c r="Z3884" s="53">
        <f t="shared" si="1639"/>
        <v>9.2488425925925915E-3</v>
      </c>
      <c r="AA3884" s="53">
        <f t="shared" si="1640"/>
        <v>2.744343259259259E-2</v>
      </c>
      <c r="AB3884" s="50">
        <f t="shared" si="1641"/>
        <v>3</v>
      </c>
      <c r="AC3884" s="50">
        <f t="shared" si="1642"/>
        <v>2019</v>
      </c>
      <c r="AD3884" s="50">
        <f t="shared" si="1643"/>
        <v>6</v>
      </c>
      <c r="AE3884" s="56">
        <f t="shared" si="1644"/>
        <v>201906</v>
      </c>
      <c r="AF3884" s="56">
        <f t="shared" si="1645"/>
        <v>23</v>
      </c>
      <c r="AG3884" s="58">
        <f t="shared" si="1646"/>
        <v>0</v>
      </c>
      <c r="AH3884" s="56">
        <f t="shared" si="1647"/>
        <v>2</v>
      </c>
      <c r="AI3884" s="53">
        <f t="shared" si="1648"/>
        <v>3.6692275185185183E-2</v>
      </c>
      <c r="AJ3884" s="56">
        <f t="shared" si="1649"/>
        <v>0</v>
      </c>
    </row>
    <row r="3885" spans="1:36" x14ac:dyDescent="0.25">
      <c r="A3885" s="50">
        <v>3811</v>
      </c>
      <c r="B3885" s="51">
        <v>43618</v>
      </c>
      <c r="C3885" s="75">
        <f t="shared" si="1629"/>
        <v>43618</v>
      </c>
      <c r="D3885" s="50" t="s">
        <v>715</v>
      </c>
      <c r="E3885" s="50">
        <v>1</v>
      </c>
      <c r="F3885" s="50">
        <v>0</v>
      </c>
      <c r="G3885" s="50">
        <v>1</v>
      </c>
      <c r="H3885" s="50">
        <v>24</v>
      </c>
      <c r="I3885" s="53">
        <f t="shared" si="1630"/>
        <v>9.7222222222222209E-4</v>
      </c>
      <c r="J3885" s="54">
        <f t="shared" si="1631"/>
        <v>9.7222222222222209E-4</v>
      </c>
      <c r="K3885" s="50" t="s">
        <v>2309</v>
      </c>
      <c r="L3885" s="50" t="s">
        <v>2401</v>
      </c>
      <c r="M3885" s="55">
        <f t="shared" si="1632"/>
        <v>42.857142857142897</v>
      </c>
      <c r="N3885" s="50">
        <v>155</v>
      </c>
      <c r="O3885" s="50" t="s">
        <v>228</v>
      </c>
      <c r="S3885" s="151">
        <f t="shared" si="1633"/>
        <v>0</v>
      </c>
      <c r="T3885" s="151">
        <f t="shared" si="1634"/>
        <v>0</v>
      </c>
      <c r="V3885" s="393">
        <f t="shared" si="1635"/>
        <v>0</v>
      </c>
      <c r="W3885" s="393">
        <f t="shared" si="1636"/>
        <v>0</v>
      </c>
      <c r="X3885" s="53">
        <f t="shared" si="1637"/>
        <v>2.5472222222222219E-2</v>
      </c>
      <c r="Y3885" s="53">
        <f t="shared" si="1638"/>
        <v>6.1861402222222223E-2</v>
      </c>
      <c r="Z3885" s="53">
        <f t="shared" si="1639"/>
        <v>1.273611111111111E-2</v>
      </c>
      <c r="AA3885" s="53">
        <f t="shared" si="1640"/>
        <v>3.0930701111111111E-2</v>
      </c>
      <c r="AB3885" s="50">
        <f t="shared" si="1641"/>
        <v>7</v>
      </c>
      <c r="AC3885" s="50">
        <f t="shared" si="1642"/>
        <v>2019</v>
      </c>
      <c r="AD3885" s="50">
        <f t="shared" si="1643"/>
        <v>6</v>
      </c>
      <c r="AE3885" s="56">
        <f t="shared" si="1644"/>
        <v>201906</v>
      </c>
      <c r="AF3885" s="56">
        <f t="shared" si="1645"/>
        <v>23</v>
      </c>
      <c r="AG3885" s="58">
        <f t="shared" si="1646"/>
        <v>0</v>
      </c>
      <c r="AH3885" s="56">
        <f t="shared" si="1647"/>
        <v>2</v>
      </c>
      <c r="AI3885" s="53">
        <f t="shared" si="1648"/>
        <v>4.3666812222222219E-2</v>
      </c>
      <c r="AJ3885" s="56">
        <f t="shared" si="1649"/>
        <v>0</v>
      </c>
    </row>
    <row r="3886" spans="1:36" ht="15.75" customHeight="1" x14ac:dyDescent="0.25">
      <c r="A3886" s="50">
        <v>3812</v>
      </c>
      <c r="B3886" s="51">
        <v>43618</v>
      </c>
      <c r="C3886" s="75">
        <f t="shared" si="1629"/>
        <v>43618</v>
      </c>
      <c r="D3886" s="50" t="s">
        <v>716</v>
      </c>
      <c r="E3886" s="50">
        <v>1</v>
      </c>
      <c r="F3886" s="50">
        <v>0</v>
      </c>
      <c r="G3886" s="50">
        <v>12</v>
      </c>
      <c r="H3886" s="50">
        <v>15</v>
      </c>
      <c r="I3886" s="53">
        <f t="shared" si="1630"/>
        <v>8.5069444444444437E-3</v>
      </c>
      <c r="J3886" s="54">
        <f t="shared" si="1631"/>
        <v>8.5069444444444437E-3</v>
      </c>
      <c r="K3886" s="50" t="s">
        <v>2309</v>
      </c>
      <c r="L3886" s="50" t="s">
        <v>2401</v>
      </c>
      <c r="M3886" s="55">
        <f t="shared" si="1632"/>
        <v>4.8979591836734739</v>
      </c>
      <c r="N3886" s="50">
        <v>159</v>
      </c>
      <c r="O3886" s="50" t="s">
        <v>228</v>
      </c>
      <c r="S3886" s="151">
        <f t="shared" si="1633"/>
        <v>0</v>
      </c>
      <c r="T3886" s="151">
        <f t="shared" si="1634"/>
        <v>0</v>
      </c>
      <c r="V3886" s="393">
        <f t="shared" si="1635"/>
        <v>0</v>
      </c>
      <c r="W3886" s="393">
        <f t="shared" si="1636"/>
        <v>0</v>
      </c>
      <c r="X3886" s="53">
        <f t="shared" si="1637"/>
        <v>0.22288194444444442</v>
      </c>
      <c r="Y3886" s="53">
        <f t="shared" si="1638"/>
        <v>0.25927112444444445</v>
      </c>
      <c r="Z3886" s="53">
        <f t="shared" si="1639"/>
        <v>0.11144097222222221</v>
      </c>
      <c r="AA3886" s="53">
        <f t="shared" si="1640"/>
        <v>0.12963556222222222</v>
      </c>
      <c r="AB3886" s="50">
        <f t="shared" si="1641"/>
        <v>3094</v>
      </c>
      <c r="AC3886" s="50">
        <f t="shared" si="1642"/>
        <v>2019</v>
      </c>
      <c r="AD3886" s="50">
        <f t="shared" si="1643"/>
        <v>6</v>
      </c>
      <c r="AE3886" s="56">
        <f t="shared" si="1644"/>
        <v>201906</v>
      </c>
      <c r="AF3886" s="56">
        <f t="shared" si="1645"/>
        <v>23</v>
      </c>
      <c r="AG3886" s="58">
        <f t="shared" si="1646"/>
        <v>0</v>
      </c>
      <c r="AH3886" s="56">
        <f t="shared" si="1647"/>
        <v>2</v>
      </c>
      <c r="AI3886" s="53">
        <f t="shared" si="1648"/>
        <v>0.24107653444444443</v>
      </c>
      <c r="AJ3886" s="56">
        <f t="shared" si="1649"/>
        <v>0</v>
      </c>
    </row>
    <row r="3887" spans="1:36" x14ac:dyDescent="0.25">
      <c r="A3887" s="50">
        <v>3813</v>
      </c>
      <c r="B3887" s="51">
        <v>43618</v>
      </c>
      <c r="C3887" s="75">
        <f t="shared" si="1629"/>
        <v>43618</v>
      </c>
      <c r="D3887" s="50" t="s">
        <v>717</v>
      </c>
      <c r="E3887" s="50">
        <v>1</v>
      </c>
      <c r="F3887" s="50">
        <v>0</v>
      </c>
      <c r="G3887" s="50">
        <v>12</v>
      </c>
      <c r="H3887" s="50">
        <v>28</v>
      </c>
      <c r="I3887" s="53">
        <f t="shared" si="1630"/>
        <v>8.6574074074074071E-3</v>
      </c>
      <c r="J3887" s="54">
        <f t="shared" si="1631"/>
        <v>8.6574074074074071E-3</v>
      </c>
      <c r="K3887" s="50" t="s">
        <v>2309</v>
      </c>
      <c r="L3887" s="50" t="s">
        <v>2401</v>
      </c>
      <c r="M3887" s="55">
        <f t="shared" si="1632"/>
        <v>4.8128342245989346</v>
      </c>
      <c r="N3887" s="50">
        <v>163</v>
      </c>
      <c r="O3887" s="50" t="s">
        <v>228</v>
      </c>
      <c r="S3887" s="151">
        <f t="shared" si="1633"/>
        <v>0</v>
      </c>
      <c r="T3887" s="151">
        <f t="shared" si="1634"/>
        <v>0</v>
      </c>
      <c r="V3887" s="393">
        <f t="shared" si="1635"/>
        <v>0</v>
      </c>
      <c r="W3887" s="393">
        <f t="shared" si="1636"/>
        <v>0</v>
      </c>
      <c r="X3887" s="53">
        <f t="shared" si="1637"/>
        <v>0.22682407407407407</v>
      </c>
      <c r="Y3887" s="53">
        <f t="shared" si="1638"/>
        <v>0.26321325407407409</v>
      </c>
      <c r="Z3887" s="53">
        <f t="shared" si="1639"/>
        <v>0.11341203703703703</v>
      </c>
      <c r="AA3887" s="53">
        <f t="shared" si="1640"/>
        <v>0.13160662703703704</v>
      </c>
      <c r="AB3887" s="50">
        <f t="shared" si="1641"/>
        <v>3140</v>
      </c>
      <c r="AC3887" s="50">
        <f t="shared" si="1642"/>
        <v>2019</v>
      </c>
      <c r="AD3887" s="50">
        <f t="shared" si="1643"/>
        <v>6</v>
      </c>
      <c r="AE3887" s="56">
        <f t="shared" si="1644"/>
        <v>201906</v>
      </c>
      <c r="AF3887" s="56">
        <f t="shared" si="1645"/>
        <v>23</v>
      </c>
      <c r="AG3887" s="58">
        <f t="shared" si="1646"/>
        <v>0</v>
      </c>
      <c r="AH3887" s="56">
        <f t="shared" si="1647"/>
        <v>2</v>
      </c>
      <c r="AI3887" s="53">
        <f t="shared" si="1648"/>
        <v>0.24501866407407408</v>
      </c>
      <c r="AJ3887" s="56">
        <f t="shared" si="1649"/>
        <v>0</v>
      </c>
    </row>
    <row r="3888" spans="1:36" ht="15.75" customHeight="1" x14ac:dyDescent="0.25">
      <c r="A3888" s="50">
        <v>3814</v>
      </c>
      <c r="B3888" s="51">
        <v>43618</v>
      </c>
      <c r="C3888" s="75">
        <f t="shared" si="1629"/>
        <v>43618</v>
      </c>
      <c r="D3888" s="50" t="s">
        <v>718</v>
      </c>
      <c r="E3888" s="50">
        <v>1</v>
      </c>
      <c r="F3888" s="50">
        <v>0</v>
      </c>
      <c r="G3888" s="50">
        <v>2</v>
      </c>
      <c r="H3888" s="50">
        <v>42</v>
      </c>
      <c r="I3888" s="53">
        <f t="shared" si="1630"/>
        <v>1.8750000000000001E-3</v>
      </c>
      <c r="J3888" s="54">
        <f t="shared" si="1631"/>
        <v>1.8750000000000001E-3</v>
      </c>
      <c r="K3888" s="50" t="s">
        <v>2309</v>
      </c>
      <c r="L3888" s="50" t="s">
        <v>2401</v>
      </c>
      <c r="M3888" s="55">
        <f t="shared" si="1632"/>
        <v>22.222222222222239</v>
      </c>
      <c r="N3888" s="50">
        <v>152</v>
      </c>
      <c r="O3888" s="50" t="s">
        <v>228</v>
      </c>
      <c r="S3888" s="151">
        <f t="shared" si="1633"/>
        <v>0</v>
      </c>
      <c r="T3888" s="151">
        <f t="shared" si="1634"/>
        <v>0</v>
      </c>
      <c r="V3888" s="393">
        <f t="shared" si="1635"/>
        <v>0</v>
      </c>
      <c r="W3888" s="393">
        <f t="shared" si="1636"/>
        <v>0</v>
      </c>
      <c r="X3888" s="53">
        <f t="shared" si="1637"/>
        <v>4.9125000000000002E-2</v>
      </c>
      <c r="Y3888" s="53">
        <f t="shared" si="1638"/>
        <v>8.5514179999999995E-2</v>
      </c>
      <c r="Z3888" s="53">
        <f t="shared" si="1639"/>
        <v>2.4562500000000001E-2</v>
      </c>
      <c r="AA3888" s="53">
        <f t="shared" si="1640"/>
        <v>4.2757089999999998E-2</v>
      </c>
      <c r="AB3888" s="50">
        <f t="shared" si="1641"/>
        <v>108</v>
      </c>
      <c r="AC3888" s="50">
        <f t="shared" si="1642"/>
        <v>2019</v>
      </c>
      <c r="AD3888" s="50">
        <f t="shared" si="1643"/>
        <v>6</v>
      </c>
      <c r="AE3888" s="56">
        <f t="shared" si="1644"/>
        <v>201906</v>
      </c>
      <c r="AF3888" s="56">
        <f t="shared" si="1645"/>
        <v>23</v>
      </c>
      <c r="AG3888" s="58">
        <f t="shared" si="1646"/>
        <v>0</v>
      </c>
      <c r="AH3888" s="56">
        <f t="shared" si="1647"/>
        <v>2</v>
      </c>
      <c r="AI3888" s="53">
        <f t="shared" si="1648"/>
        <v>6.7319589999999999E-2</v>
      </c>
      <c r="AJ3888" s="56">
        <f t="shared" si="1649"/>
        <v>0</v>
      </c>
    </row>
    <row r="3889" spans="1:36" x14ac:dyDescent="0.25">
      <c r="A3889" s="50">
        <v>3815</v>
      </c>
      <c r="B3889" s="51">
        <v>43618</v>
      </c>
      <c r="C3889" s="75">
        <f t="shared" si="1629"/>
        <v>43618</v>
      </c>
      <c r="D3889" s="50" t="s">
        <v>719</v>
      </c>
      <c r="E3889" s="50">
        <v>1</v>
      </c>
      <c r="F3889" s="50">
        <v>0</v>
      </c>
      <c r="G3889" s="50">
        <v>2</v>
      </c>
      <c r="H3889" s="50">
        <v>49</v>
      </c>
      <c r="I3889" s="53">
        <f t="shared" si="1630"/>
        <v>1.9560185185185184E-3</v>
      </c>
      <c r="J3889" s="54">
        <f t="shared" si="1631"/>
        <v>1.9560185185185184E-3</v>
      </c>
      <c r="K3889" s="50" t="s">
        <v>2309</v>
      </c>
      <c r="L3889" s="50" t="s">
        <v>2401</v>
      </c>
      <c r="M3889" s="55">
        <f t="shared" si="1632"/>
        <v>21.301775147929011</v>
      </c>
      <c r="N3889" s="50">
        <v>156</v>
      </c>
      <c r="O3889" s="50" t="s">
        <v>228</v>
      </c>
      <c r="S3889" s="151">
        <f t="shared" si="1633"/>
        <v>0</v>
      </c>
      <c r="T3889" s="151">
        <f t="shared" si="1634"/>
        <v>0</v>
      </c>
      <c r="V3889" s="393">
        <f t="shared" si="1635"/>
        <v>0</v>
      </c>
      <c r="W3889" s="393">
        <f t="shared" si="1636"/>
        <v>0</v>
      </c>
      <c r="X3889" s="53">
        <f t="shared" si="1637"/>
        <v>5.1247685185185181E-2</v>
      </c>
      <c r="Y3889" s="53">
        <f t="shared" si="1638"/>
        <v>8.7636865185185181E-2</v>
      </c>
      <c r="Z3889" s="53">
        <f t="shared" si="1639"/>
        <v>2.562384259259259E-2</v>
      </c>
      <c r="AA3889" s="53">
        <f t="shared" si="1640"/>
        <v>4.381843259259259E-2</v>
      </c>
      <c r="AB3889" s="50">
        <f t="shared" si="1641"/>
        <v>156</v>
      </c>
      <c r="AC3889" s="50">
        <f t="shared" si="1642"/>
        <v>2019</v>
      </c>
      <c r="AD3889" s="50">
        <f t="shared" si="1643"/>
        <v>6</v>
      </c>
      <c r="AE3889" s="56">
        <f t="shared" si="1644"/>
        <v>201906</v>
      </c>
      <c r="AF3889" s="56">
        <f t="shared" si="1645"/>
        <v>23</v>
      </c>
      <c r="AG3889" s="58">
        <f t="shared" si="1646"/>
        <v>0</v>
      </c>
      <c r="AH3889" s="56">
        <f t="shared" si="1647"/>
        <v>2</v>
      </c>
      <c r="AI3889" s="53">
        <f t="shared" si="1648"/>
        <v>6.9442275185185184E-2</v>
      </c>
      <c r="AJ3889" s="56">
        <f t="shared" si="1649"/>
        <v>0</v>
      </c>
    </row>
    <row r="3890" spans="1:36" ht="15.75" customHeight="1" x14ac:dyDescent="0.25">
      <c r="A3890" s="50">
        <v>3816</v>
      </c>
      <c r="B3890" s="51">
        <v>43618</v>
      </c>
      <c r="C3890" s="75">
        <f t="shared" si="1629"/>
        <v>43618</v>
      </c>
      <c r="D3890" s="50" t="s">
        <v>720</v>
      </c>
      <c r="E3890" s="50">
        <v>1</v>
      </c>
      <c r="F3890" s="50">
        <v>0</v>
      </c>
      <c r="G3890" s="50">
        <v>3</v>
      </c>
      <c r="H3890" s="50">
        <v>40</v>
      </c>
      <c r="I3890" s="53">
        <f t="shared" si="1630"/>
        <v>2.5462962962962961E-3</v>
      </c>
      <c r="J3890" s="54">
        <f t="shared" si="1631"/>
        <v>2.5462962962962961E-3</v>
      </c>
      <c r="K3890" s="50" t="s">
        <v>2309</v>
      </c>
      <c r="L3890" s="50" t="s">
        <v>2401</v>
      </c>
      <c r="M3890" s="55">
        <f t="shared" si="1632"/>
        <v>16.363636363636378</v>
      </c>
      <c r="N3890" s="50">
        <v>148</v>
      </c>
      <c r="O3890" s="50" t="s">
        <v>228</v>
      </c>
      <c r="S3890" s="151">
        <f t="shared" si="1633"/>
        <v>0</v>
      </c>
      <c r="T3890" s="151">
        <f t="shared" si="1634"/>
        <v>0</v>
      </c>
      <c r="V3890" s="393">
        <f t="shared" si="1635"/>
        <v>0</v>
      </c>
      <c r="W3890" s="393">
        <f t="shared" si="1636"/>
        <v>0</v>
      </c>
      <c r="X3890" s="53">
        <f t="shared" si="1637"/>
        <v>6.671296296296296E-2</v>
      </c>
      <c r="Y3890" s="53">
        <f t="shared" si="1638"/>
        <v>0.10310214296296295</v>
      </c>
      <c r="Z3890" s="53">
        <f t="shared" si="1639"/>
        <v>3.335648148148148E-2</v>
      </c>
      <c r="AA3890" s="53">
        <f t="shared" si="1640"/>
        <v>5.1551071481481477E-2</v>
      </c>
      <c r="AB3890" s="50">
        <f t="shared" si="1641"/>
        <v>438</v>
      </c>
      <c r="AC3890" s="50">
        <f t="shared" si="1642"/>
        <v>2019</v>
      </c>
      <c r="AD3890" s="50">
        <f t="shared" si="1643"/>
        <v>6</v>
      </c>
      <c r="AE3890" s="56">
        <f t="shared" si="1644"/>
        <v>201906</v>
      </c>
      <c r="AF3890" s="56">
        <f t="shared" si="1645"/>
        <v>23</v>
      </c>
      <c r="AG3890" s="58">
        <f t="shared" si="1646"/>
        <v>0</v>
      </c>
      <c r="AH3890" s="56">
        <f t="shared" si="1647"/>
        <v>2</v>
      </c>
      <c r="AI3890" s="53">
        <f t="shared" si="1648"/>
        <v>8.4907552962962957E-2</v>
      </c>
      <c r="AJ3890" s="56">
        <f t="shared" si="1649"/>
        <v>0</v>
      </c>
    </row>
    <row r="3891" spans="1:36" x14ac:dyDescent="0.25">
      <c r="A3891" s="50">
        <v>3817</v>
      </c>
      <c r="B3891" s="51">
        <v>43618</v>
      </c>
      <c r="C3891" s="75">
        <f t="shared" si="1629"/>
        <v>43618</v>
      </c>
      <c r="D3891" s="50" t="s">
        <v>721</v>
      </c>
      <c r="E3891" s="50">
        <v>1</v>
      </c>
      <c r="F3891" s="50">
        <v>0</v>
      </c>
      <c r="G3891" s="50">
        <v>1</v>
      </c>
      <c r="H3891" s="50">
        <v>18</v>
      </c>
      <c r="I3891" s="53">
        <f t="shared" si="1630"/>
        <v>9.0277777777777784E-4</v>
      </c>
      <c r="J3891" s="54">
        <f t="shared" si="1631"/>
        <v>9.0277777777777784E-4</v>
      </c>
      <c r="K3891" s="50" t="s">
        <v>2309</v>
      </c>
      <c r="L3891" s="50" t="s">
        <v>2401</v>
      </c>
      <c r="M3891" s="55">
        <f t="shared" si="1632"/>
        <v>46.153846153846189</v>
      </c>
      <c r="N3891" s="50">
        <v>150</v>
      </c>
      <c r="O3891" s="50" t="s">
        <v>228</v>
      </c>
      <c r="S3891" s="151">
        <f t="shared" si="1633"/>
        <v>0</v>
      </c>
      <c r="T3891" s="151">
        <f t="shared" si="1634"/>
        <v>0</v>
      </c>
      <c r="V3891" s="393">
        <f t="shared" si="1635"/>
        <v>0</v>
      </c>
      <c r="W3891" s="393">
        <f t="shared" si="1636"/>
        <v>0</v>
      </c>
      <c r="X3891" s="53">
        <f t="shared" si="1637"/>
        <v>2.365277777777778E-2</v>
      </c>
      <c r="Y3891" s="53">
        <f t="shared" si="1638"/>
        <v>6.0041957777777773E-2</v>
      </c>
      <c r="Z3891" s="53">
        <f t="shared" si="1639"/>
        <v>1.182638888888889E-2</v>
      </c>
      <c r="AA3891" s="53">
        <f t="shared" si="1640"/>
        <v>3.0020978888888886E-2</v>
      </c>
      <c r="AB3891" s="50">
        <f t="shared" si="1641"/>
        <v>6</v>
      </c>
      <c r="AC3891" s="50">
        <f t="shared" si="1642"/>
        <v>2019</v>
      </c>
      <c r="AD3891" s="50">
        <f t="shared" si="1643"/>
        <v>6</v>
      </c>
      <c r="AE3891" s="56">
        <f t="shared" si="1644"/>
        <v>201906</v>
      </c>
      <c r="AF3891" s="56">
        <f t="shared" si="1645"/>
        <v>23</v>
      </c>
      <c r="AG3891" s="58">
        <f t="shared" si="1646"/>
        <v>0</v>
      </c>
      <c r="AH3891" s="56">
        <f t="shared" si="1647"/>
        <v>2</v>
      </c>
      <c r="AI3891" s="53">
        <f t="shared" si="1648"/>
        <v>4.1847367777777776E-2</v>
      </c>
      <c r="AJ3891" s="56">
        <f t="shared" si="1649"/>
        <v>0</v>
      </c>
    </row>
    <row r="3892" spans="1:36" ht="15.75" customHeight="1" x14ac:dyDescent="0.25">
      <c r="A3892" s="50">
        <v>3818</v>
      </c>
      <c r="B3892" s="51">
        <v>43618</v>
      </c>
      <c r="C3892" s="75">
        <f t="shared" si="1629"/>
        <v>43618</v>
      </c>
      <c r="D3892" s="50" t="s">
        <v>707</v>
      </c>
      <c r="E3892" s="50">
        <v>1</v>
      </c>
      <c r="F3892" s="50">
        <v>0</v>
      </c>
      <c r="G3892" s="50">
        <v>3</v>
      </c>
      <c r="H3892" s="50">
        <v>0</v>
      </c>
      <c r="I3892" s="53">
        <f t="shared" si="1630"/>
        <v>2.0833333333333333E-3</v>
      </c>
      <c r="J3892" s="54">
        <f t="shared" si="1631"/>
        <v>2.0833333333333333E-3</v>
      </c>
      <c r="K3892" s="50" t="s">
        <v>2309</v>
      </c>
      <c r="L3892" s="50" t="s">
        <v>2401</v>
      </c>
      <c r="M3892" s="55">
        <f t="shared" si="1632"/>
        <v>20.000000000000014</v>
      </c>
      <c r="N3892" s="50">
        <v>155</v>
      </c>
      <c r="O3892" s="50" t="s">
        <v>228</v>
      </c>
      <c r="S3892" s="151">
        <f t="shared" si="1633"/>
        <v>0</v>
      </c>
      <c r="T3892" s="151">
        <f t="shared" si="1634"/>
        <v>0</v>
      </c>
      <c r="V3892" s="393">
        <f t="shared" si="1635"/>
        <v>0</v>
      </c>
      <c r="W3892" s="393">
        <f t="shared" si="1636"/>
        <v>0</v>
      </c>
      <c r="X3892" s="53">
        <f t="shared" si="1637"/>
        <v>5.4583333333333331E-2</v>
      </c>
      <c r="Y3892" s="53">
        <f t="shared" si="1638"/>
        <v>9.0972513333333324E-2</v>
      </c>
      <c r="Z3892" s="53">
        <f t="shared" si="1639"/>
        <v>2.7291666666666665E-2</v>
      </c>
      <c r="AA3892" s="53">
        <f t="shared" si="1640"/>
        <v>4.5486256666666662E-2</v>
      </c>
      <c r="AB3892" s="50">
        <f t="shared" si="1641"/>
        <v>218</v>
      </c>
      <c r="AC3892" s="50">
        <f t="shared" si="1642"/>
        <v>2019</v>
      </c>
      <c r="AD3892" s="50">
        <f t="shared" si="1643"/>
        <v>6</v>
      </c>
      <c r="AE3892" s="56">
        <f t="shared" si="1644"/>
        <v>201906</v>
      </c>
      <c r="AF3892" s="56">
        <f t="shared" si="1645"/>
        <v>23</v>
      </c>
      <c r="AG3892" s="58">
        <f t="shared" si="1646"/>
        <v>0</v>
      </c>
      <c r="AH3892" s="56">
        <f t="shared" si="1647"/>
        <v>2</v>
      </c>
      <c r="AI3892" s="53">
        <f t="shared" si="1648"/>
        <v>7.2777923333333328E-2</v>
      </c>
      <c r="AJ3892" s="56">
        <f t="shared" si="1649"/>
        <v>0</v>
      </c>
    </row>
    <row r="3893" spans="1:36" x14ac:dyDescent="0.25">
      <c r="A3893" s="50">
        <v>3819</v>
      </c>
      <c r="B3893" s="51">
        <v>43618</v>
      </c>
      <c r="C3893" s="75">
        <f t="shared" si="1629"/>
        <v>43618</v>
      </c>
      <c r="D3893" s="50" t="s">
        <v>708</v>
      </c>
      <c r="E3893" s="50">
        <v>1</v>
      </c>
      <c r="F3893" s="50">
        <v>0</v>
      </c>
      <c r="G3893" s="50">
        <v>4</v>
      </c>
      <c r="H3893" s="50">
        <v>16</v>
      </c>
      <c r="I3893" s="53">
        <f t="shared" si="1630"/>
        <v>2.9629629629629628E-3</v>
      </c>
      <c r="J3893" s="54">
        <f t="shared" si="1631"/>
        <v>2.9629629629629628E-3</v>
      </c>
      <c r="K3893" s="50" t="s">
        <v>2309</v>
      </c>
      <c r="L3893" s="50" t="s">
        <v>2401</v>
      </c>
      <c r="M3893" s="55">
        <f t="shared" si="1632"/>
        <v>14.062500000000012</v>
      </c>
      <c r="N3893" s="50">
        <v>144</v>
      </c>
      <c r="O3893" s="50" t="s">
        <v>228</v>
      </c>
      <c r="S3893" s="151">
        <f t="shared" si="1633"/>
        <v>0</v>
      </c>
      <c r="T3893" s="151">
        <f t="shared" si="1634"/>
        <v>0</v>
      </c>
      <c r="V3893" s="393">
        <f t="shared" si="1635"/>
        <v>0</v>
      </c>
      <c r="W3893" s="393">
        <f t="shared" si="1636"/>
        <v>0</v>
      </c>
      <c r="X3893" s="53">
        <f t="shared" si="1637"/>
        <v>7.7629629629629618E-2</v>
      </c>
      <c r="Y3893" s="53">
        <f t="shared" si="1638"/>
        <v>0.11401880962962961</v>
      </c>
      <c r="Z3893" s="53">
        <f t="shared" si="1639"/>
        <v>3.8814814814814809E-2</v>
      </c>
      <c r="AA3893" s="53">
        <f t="shared" si="1640"/>
        <v>5.7009404814814806E-2</v>
      </c>
      <c r="AB3893" s="50">
        <f t="shared" si="1641"/>
        <v>723</v>
      </c>
      <c r="AC3893" s="50">
        <f t="shared" si="1642"/>
        <v>2019</v>
      </c>
      <c r="AD3893" s="50">
        <f t="shared" si="1643"/>
        <v>6</v>
      </c>
      <c r="AE3893" s="56">
        <f t="shared" si="1644"/>
        <v>201906</v>
      </c>
      <c r="AF3893" s="56">
        <f t="shared" si="1645"/>
        <v>23</v>
      </c>
      <c r="AG3893" s="58">
        <f t="shared" si="1646"/>
        <v>0</v>
      </c>
      <c r="AH3893" s="56">
        <f t="shared" si="1647"/>
        <v>2</v>
      </c>
      <c r="AI3893" s="53">
        <f t="shared" si="1648"/>
        <v>9.5824219629629614E-2</v>
      </c>
      <c r="AJ3893" s="56">
        <f t="shared" si="1649"/>
        <v>0</v>
      </c>
    </row>
    <row r="3894" spans="1:36" x14ac:dyDescent="0.25">
      <c r="A3894" s="50">
        <v>3820</v>
      </c>
      <c r="B3894" s="51">
        <v>43618</v>
      </c>
      <c r="C3894" s="75">
        <f t="shared" si="1629"/>
        <v>43618</v>
      </c>
      <c r="D3894" s="50" t="s">
        <v>709</v>
      </c>
      <c r="E3894" s="50">
        <v>1</v>
      </c>
      <c r="F3894" s="50">
        <v>0</v>
      </c>
      <c r="G3894" s="50">
        <v>4</v>
      </c>
      <c r="H3894" s="50">
        <v>23</v>
      </c>
      <c r="I3894" s="53">
        <f t="shared" si="1630"/>
        <v>3.0439814814814821E-3</v>
      </c>
      <c r="J3894" s="54">
        <f t="shared" si="1631"/>
        <v>3.0439814814814821E-3</v>
      </c>
      <c r="K3894" s="50" t="s">
        <v>2309</v>
      </c>
      <c r="L3894" s="50" t="s">
        <v>2401</v>
      </c>
      <c r="M3894" s="55">
        <f t="shared" si="1632"/>
        <v>13.688212927756661</v>
      </c>
      <c r="N3894" s="50">
        <v>136</v>
      </c>
      <c r="O3894" s="50" t="s">
        <v>228</v>
      </c>
      <c r="S3894" s="151">
        <f t="shared" si="1633"/>
        <v>0</v>
      </c>
      <c r="T3894" s="151">
        <f t="shared" si="1634"/>
        <v>0</v>
      </c>
      <c r="V3894" s="393">
        <f t="shared" si="1635"/>
        <v>0</v>
      </c>
      <c r="W3894" s="393">
        <f t="shared" si="1636"/>
        <v>0</v>
      </c>
      <c r="X3894" s="53">
        <f t="shared" si="1637"/>
        <v>7.9752314814814831E-2</v>
      </c>
      <c r="Y3894" s="53">
        <f t="shared" si="1638"/>
        <v>0.11614149481481482</v>
      </c>
      <c r="Z3894" s="53">
        <f t="shared" si="1639"/>
        <v>3.9876157407407416E-2</v>
      </c>
      <c r="AA3894" s="53">
        <f t="shared" si="1640"/>
        <v>5.8070747407407412E-2</v>
      </c>
      <c r="AB3894" s="50">
        <f t="shared" si="1641"/>
        <v>762</v>
      </c>
      <c r="AC3894" s="50">
        <f t="shared" si="1642"/>
        <v>2019</v>
      </c>
      <c r="AD3894" s="50">
        <f t="shared" si="1643"/>
        <v>6</v>
      </c>
      <c r="AE3894" s="56">
        <f t="shared" si="1644"/>
        <v>201906</v>
      </c>
      <c r="AF3894" s="56">
        <f t="shared" si="1645"/>
        <v>23</v>
      </c>
      <c r="AG3894" s="58">
        <f t="shared" si="1646"/>
        <v>0</v>
      </c>
      <c r="AH3894" s="56">
        <f t="shared" si="1647"/>
        <v>2</v>
      </c>
      <c r="AI3894" s="53">
        <f t="shared" si="1648"/>
        <v>9.7946904814814828E-2</v>
      </c>
      <c r="AJ3894" s="56">
        <f t="shared" si="1649"/>
        <v>0</v>
      </c>
    </row>
    <row r="3895" spans="1:36" ht="15.75" customHeight="1" x14ac:dyDescent="0.25">
      <c r="A3895" s="50">
        <v>3821</v>
      </c>
      <c r="B3895" s="51">
        <v>43618</v>
      </c>
      <c r="C3895" s="75">
        <f t="shared" si="1629"/>
        <v>43618</v>
      </c>
      <c r="D3895" s="50" t="s">
        <v>710</v>
      </c>
      <c r="E3895" s="50">
        <v>1</v>
      </c>
      <c r="F3895" s="50">
        <v>0</v>
      </c>
      <c r="G3895" s="50">
        <v>5</v>
      </c>
      <c r="H3895" s="50">
        <v>14</v>
      </c>
      <c r="I3895" s="53">
        <f t="shared" si="1630"/>
        <v>3.6342592592592594E-3</v>
      </c>
      <c r="J3895" s="54">
        <f t="shared" si="1631"/>
        <v>3.6342592592592594E-3</v>
      </c>
      <c r="K3895" s="50" t="s">
        <v>2309</v>
      </c>
      <c r="L3895" s="50" t="s">
        <v>2401</v>
      </c>
      <c r="M3895" s="55">
        <f t="shared" si="1632"/>
        <v>11.46496815286625</v>
      </c>
      <c r="N3895" s="50">
        <v>132</v>
      </c>
      <c r="O3895" s="50" t="s">
        <v>228</v>
      </c>
      <c r="S3895" s="151">
        <f t="shared" si="1633"/>
        <v>0</v>
      </c>
      <c r="T3895" s="151">
        <f t="shared" si="1634"/>
        <v>0</v>
      </c>
      <c r="V3895" s="393">
        <f t="shared" si="1635"/>
        <v>0</v>
      </c>
      <c r="W3895" s="393">
        <f t="shared" si="1636"/>
        <v>0</v>
      </c>
      <c r="X3895" s="53">
        <f t="shared" si="1637"/>
        <v>9.521759259259259E-2</v>
      </c>
      <c r="Y3895" s="53">
        <f t="shared" si="1638"/>
        <v>0.1316067725925926</v>
      </c>
      <c r="Z3895" s="53">
        <f t="shared" si="1639"/>
        <v>4.7608796296296295E-2</v>
      </c>
      <c r="AA3895" s="53">
        <f t="shared" si="1640"/>
        <v>6.5803386296296298E-2</v>
      </c>
      <c r="AB3895" s="50">
        <f t="shared" si="1641"/>
        <v>905</v>
      </c>
      <c r="AC3895" s="50">
        <f t="shared" si="1642"/>
        <v>2019</v>
      </c>
      <c r="AD3895" s="50">
        <f t="shared" si="1643"/>
        <v>6</v>
      </c>
      <c r="AE3895" s="56">
        <f t="shared" si="1644"/>
        <v>201906</v>
      </c>
      <c r="AF3895" s="56">
        <f t="shared" si="1645"/>
        <v>23</v>
      </c>
      <c r="AG3895" s="58">
        <f t="shared" si="1646"/>
        <v>0</v>
      </c>
      <c r="AH3895" s="56">
        <f t="shared" si="1647"/>
        <v>2</v>
      </c>
      <c r="AI3895" s="53">
        <f t="shared" si="1648"/>
        <v>0.11341218259259259</v>
      </c>
      <c r="AJ3895" s="56">
        <f t="shared" si="1649"/>
        <v>0</v>
      </c>
    </row>
    <row r="3896" spans="1:36" x14ac:dyDescent="0.25">
      <c r="A3896" s="50">
        <v>3822</v>
      </c>
      <c r="B3896" s="51">
        <v>43618</v>
      </c>
      <c r="C3896" s="75">
        <f t="shared" si="1629"/>
        <v>43618</v>
      </c>
      <c r="D3896" s="50" t="s">
        <v>711</v>
      </c>
      <c r="E3896" s="50">
        <v>1</v>
      </c>
      <c r="F3896" s="50">
        <v>0</v>
      </c>
      <c r="G3896" s="50">
        <v>12</v>
      </c>
      <c r="H3896" s="50">
        <v>1</v>
      </c>
      <c r="I3896" s="53">
        <f t="shared" si="1630"/>
        <v>8.3449074074074085E-3</v>
      </c>
      <c r="J3896" s="54">
        <f t="shared" si="1631"/>
        <v>8.3449074074074085E-3</v>
      </c>
      <c r="K3896" s="50" t="s">
        <v>2309</v>
      </c>
      <c r="L3896" s="50" t="s">
        <v>2401</v>
      </c>
      <c r="M3896" s="55">
        <f t="shared" si="1632"/>
        <v>4.9930651872399476</v>
      </c>
      <c r="N3896" s="50">
        <v>146</v>
      </c>
      <c r="O3896" s="50" t="s">
        <v>228</v>
      </c>
      <c r="S3896" s="151">
        <f t="shared" si="1633"/>
        <v>0</v>
      </c>
      <c r="T3896" s="151">
        <f t="shared" si="1634"/>
        <v>0</v>
      </c>
      <c r="V3896" s="393">
        <f t="shared" si="1635"/>
        <v>0</v>
      </c>
      <c r="W3896" s="393">
        <f t="shared" si="1636"/>
        <v>0</v>
      </c>
      <c r="X3896" s="53">
        <f t="shared" si="1637"/>
        <v>0.21863657407407411</v>
      </c>
      <c r="Y3896" s="53">
        <f t="shared" si="1638"/>
        <v>0.25502575407407413</v>
      </c>
      <c r="Z3896" s="53">
        <f t="shared" si="1639"/>
        <v>0.10931828703703705</v>
      </c>
      <c r="AA3896" s="53">
        <f t="shared" si="1640"/>
        <v>0.12751287703703706</v>
      </c>
      <c r="AB3896" s="50">
        <f t="shared" si="1641"/>
        <v>3028</v>
      </c>
      <c r="AC3896" s="50">
        <f t="shared" si="1642"/>
        <v>2019</v>
      </c>
      <c r="AD3896" s="50">
        <f t="shared" si="1643"/>
        <v>6</v>
      </c>
      <c r="AE3896" s="56">
        <f t="shared" si="1644"/>
        <v>201906</v>
      </c>
      <c r="AF3896" s="56">
        <f t="shared" si="1645"/>
        <v>23</v>
      </c>
      <c r="AG3896" s="58">
        <f t="shared" si="1646"/>
        <v>0</v>
      </c>
      <c r="AH3896" s="56">
        <f t="shared" si="1647"/>
        <v>2</v>
      </c>
      <c r="AI3896" s="53">
        <f t="shared" si="1648"/>
        <v>0.23683116407407412</v>
      </c>
      <c r="AJ3896" s="56">
        <f t="shared" si="1649"/>
        <v>0</v>
      </c>
    </row>
    <row r="3897" spans="1:36" ht="15.75" customHeight="1" x14ac:dyDescent="0.25">
      <c r="A3897" s="50">
        <v>3823</v>
      </c>
      <c r="B3897" s="51">
        <v>43622</v>
      </c>
      <c r="C3897" s="75">
        <f t="shared" si="1629"/>
        <v>43622</v>
      </c>
      <c r="D3897" s="50" t="s">
        <v>1225</v>
      </c>
      <c r="E3897" s="50">
        <v>1</v>
      </c>
      <c r="F3897" s="50">
        <v>0</v>
      </c>
      <c r="G3897" s="50">
        <v>29</v>
      </c>
      <c r="H3897" s="50">
        <v>58</v>
      </c>
      <c r="I3897" s="53">
        <f t="shared" si="1630"/>
        <v>2.0810185185185185E-2</v>
      </c>
      <c r="J3897" s="54">
        <f t="shared" si="1631"/>
        <v>2.0810185185185185E-2</v>
      </c>
      <c r="K3897" s="50" t="s">
        <v>949</v>
      </c>
      <c r="L3897" s="50" t="s">
        <v>1947</v>
      </c>
      <c r="M3897" s="55">
        <f t="shared" si="1632"/>
        <v>2.0022246941045623</v>
      </c>
      <c r="N3897" s="50">
        <v>0</v>
      </c>
      <c r="O3897" s="50" t="s">
        <v>1955</v>
      </c>
      <c r="R3897" s="50" t="s">
        <v>2406</v>
      </c>
      <c r="S3897" s="151">
        <f t="shared" si="1633"/>
        <v>4.9944444444444444E-2</v>
      </c>
      <c r="T3897" s="151">
        <f t="shared" si="1634"/>
        <v>2.4972222222222222E-2</v>
      </c>
      <c r="U3897" s="50">
        <v>1463</v>
      </c>
      <c r="V3897" s="393">
        <f t="shared" si="1635"/>
        <v>0.83125026599999996</v>
      </c>
      <c r="W3897" s="393">
        <f t="shared" si="1636"/>
        <v>0.90906634514433426</v>
      </c>
      <c r="X3897" s="53">
        <f t="shared" si="1637"/>
        <v>0.54522685185185182</v>
      </c>
      <c r="Y3897" s="53">
        <f t="shared" si="1638"/>
        <v>0.58161603185185184</v>
      </c>
      <c r="Z3897" s="53">
        <f t="shared" si="1639"/>
        <v>0.27261342592592591</v>
      </c>
      <c r="AA3897" s="53">
        <f t="shared" si="1640"/>
        <v>0.29080801592592592</v>
      </c>
      <c r="AB3897" s="50">
        <f t="shared" si="1641"/>
        <v>3634</v>
      </c>
      <c r="AC3897" s="50">
        <f t="shared" si="1642"/>
        <v>2019</v>
      </c>
      <c r="AD3897" s="50">
        <f t="shared" si="1643"/>
        <v>6</v>
      </c>
      <c r="AE3897" s="56">
        <f t="shared" si="1644"/>
        <v>201906</v>
      </c>
      <c r="AF3897" s="56">
        <f t="shared" si="1645"/>
        <v>23</v>
      </c>
      <c r="AG3897" s="58">
        <f t="shared" si="1646"/>
        <v>3</v>
      </c>
      <c r="AH3897" s="56">
        <f t="shared" si="1647"/>
        <v>6</v>
      </c>
      <c r="AI3897" s="53">
        <f t="shared" si="1648"/>
        <v>0.56342144185185183</v>
      </c>
      <c r="AJ3897" s="56">
        <f t="shared" si="1649"/>
        <v>46.7</v>
      </c>
    </row>
    <row r="3898" spans="1:36" x14ac:dyDescent="0.25">
      <c r="A3898" s="50">
        <v>3824</v>
      </c>
      <c r="B3898" s="51">
        <v>43622</v>
      </c>
      <c r="C3898" s="75">
        <f t="shared" si="1629"/>
        <v>43622</v>
      </c>
      <c r="D3898" s="50" t="s">
        <v>1223</v>
      </c>
      <c r="E3898" s="50">
        <v>2.9</v>
      </c>
      <c r="F3898" s="50">
        <v>0</v>
      </c>
      <c r="G3898" s="50">
        <v>39</v>
      </c>
      <c r="H3898" s="50">
        <v>25</v>
      </c>
      <c r="I3898" s="53">
        <f t="shared" si="1630"/>
        <v>2.7372685185185184E-2</v>
      </c>
      <c r="J3898" s="54">
        <f t="shared" si="1631"/>
        <v>9.4388569604086838E-3</v>
      </c>
      <c r="K3898" s="50" t="s">
        <v>2407</v>
      </c>
      <c r="L3898" s="50" t="s">
        <v>315</v>
      </c>
      <c r="M3898" s="55">
        <f t="shared" si="1632"/>
        <v>4.4143763213530693</v>
      </c>
      <c r="N3898" s="50">
        <v>129</v>
      </c>
      <c r="O3898" s="50" t="s">
        <v>184</v>
      </c>
      <c r="S3898" s="151">
        <f t="shared" si="1633"/>
        <v>0.24729805236270752</v>
      </c>
      <c r="T3898" s="151">
        <f t="shared" si="1634"/>
        <v>0.12364902618135376</v>
      </c>
      <c r="V3898" s="393">
        <f t="shared" si="1635"/>
        <v>0</v>
      </c>
      <c r="W3898" s="393">
        <f t="shared" si="1636"/>
        <v>0</v>
      </c>
      <c r="X3898" s="53">
        <f t="shared" si="1637"/>
        <v>0.24729805236270752</v>
      </c>
      <c r="Y3898" s="53">
        <f t="shared" si="1638"/>
        <v>0.28368723236270749</v>
      </c>
      <c r="Z3898" s="53">
        <f t="shared" si="1639"/>
        <v>0.12364902618135376</v>
      </c>
      <c r="AA3898" s="53">
        <f t="shared" si="1640"/>
        <v>0.14184361618135374</v>
      </c>
      <c r="AB3898" s="50">
        <f t="shared" si="1641"/>
        <v>3300</v>
      </c>
      <c r="AC3898" s="50">
        <f t="shared" si="1642"/>
        <v>2019</v>
      </c>
      <c r="AD3898" s="50">
        <f t="shared" si="1643"/>
        <v>6</v>
      </c>
      <c r="AE3898" s="56">
        <f t="shared" si="1644"/>
        <v>201906</v>
      </c>
      <c r="AF3898" s="56">
        <f t="shared" si="1645"/>
        <v>23</v>
      </c>
      <c r="AG3898" s="58">
        <f t="shared" si="1646"/>
        <v>0</v>
      </c>
      <c r="AH3898" s="56">
        <f t="shared" si="1647"/>
        <v>6</v>
      </c>
      <c r="AI3898" s="53">
        <f t="shared" si="1648"/>
        <v>0.26549264236270753</v>
      </c>
      <c r="AJ3898" s="56">
        <f t="shared" si="1649"/>
        <v>12.382999999999999</v>
      </c>
    </row>
    <row r="3899" spans="1:36" ht="15.75" customHeight="1" x14ac:dyDescent="0.25">
      <c r="A3899" s="50">
        <v>3825</v>
      </c>
      <c r="B3899" s="51">
        <v>43623</v>
      </c>
      <c r="C3899" s="75">
        <f t="shared" si="1629"/>
        <v>43623</v>
      </c>
      <c r="D3899" s="50" t="s">
        <v>1223</v>
      </c>
      <c r="E3899" s="50">
        <v>3.1</v>
      </c>
      <c r="F3899" s="50">
        <v>0</v>
      </c>
      <c r="G3899" s="50">
        <v>33</v>
      </c>
      <c r="H3899" s="50">
        <v>39</v>
      </c>
      <c r="I3899" s="53">
        <f t="shared" si="1630"/>
        <v>2.3368055555555555E-2</v>
      </c>
      <c r="J3899" s="54">
        <f t="shared" si="1631"/>
        <v>7.5380824372759852E-3</v>
      </c>
      <c r="K3899" s="50" t="s">
        <v>2201</v>
      </c>
      <c r="L3899" s="50" t="s">
        <v>2408</v>
      </c>
      <c r="M3899" s="55">
        <f t="shared" si="1632"/>
        <v>5.5274888558692465</v>
      </c>
      <c r="N3899" s="50">
        <v>151</v>
      </c>
      <c r="O3899" s="50" t="s">
        <v>228</v>
      </c>
      <c r="Q3899" s="374">
        <v>279</v>
      </c>
      <c r="R3899" s="50" t="s">
        <v>2409</v>
      </c>
      <c r="S3899" s="151">
        <f t="shared" si="1633"/>
        <v>0.19749775985663082</v>
      </c>
      <c r="T3899" s="151">
        <f t="shared" si="1634"/>
        <v>9.8748879928315408E-2</v>
      </c>
      <c r="V3899" s="393">
        <f t="shared" si="1635"/>
        <v>0</v>
      </c>
      <c r="W3899" s="393">
        <f t="shared" si="1636"/>
        <v>0</v>
      </c>
      <c r="X3899" s="53">
        <f t="shared" si="1637"/>
        <v>0.19749775985663082</v>
      </c>
      <c r="Y3899" s="53">
        <f t="shared" si="1638"/>
        <v>0.23388693985663078</v>
      </c>
      <c r="Z3899" s="53">
        <f t="shared" si="1639"/>
        <v>9.8748879928315408E-2</v>
      </c>
      <c r="AA3899" s="53">
        <f t="shared" si="1640"/>
        <v>0.11694346992831539</v>
      </c>
      <c r="AB3899" s="50">
        <f t="shared" si="1641"/>
        <v>2417</v>
      </c>
      <c r="AC3899" s="50">
        <f t="shared" si="1642"/>
        <v>2019</v>
      </c>
      <c r="AD3899" s="50">
        <f t="shared" si="1643"/>
        <v>6</v>
      </c>
      <c r="AE3899" s="56">
        <f t="shared" si="1644"/>
        <v>201906</v>
      </c>
      <c r="AF3899" s="56">
        <f t="shared" si="1645"/>
        <v>23</v>
      </c>
      <c r="AG3899" s="58">
        <f t="shared" si="1646"/>
        <v>0</v>
      </c>
      <c r="AH3899" s="56">
        <f t="shared" si="1647"/>
        <v>7</v>
      </c>
      <c r="AI3899" s="53">
        <f t="shared" si="1648"/>
        <v>0.2156923498566308</v>
      </c>
      <c r="AJ3899" s="56">
        <f t="shared" si="1649"/>
        <v>13.236999999999998</v>
      </c>
    </row>
    <row r="3900" spans="1:36" ht="15.75" customHeight="1" x14ac:dyDescent="0.25">
      <c r="A3900" s="50">
        <v>3823</v>
      </c>
      <c r="B3900" s="51">
        <v>43624</v>
      </c>
      <c r="C3900" s="75">
        <f t="shared" ref="C3900:C3911" si="1650">B3900</f>
        <v>43624</v>
      </c>
      <c r="D3900" s="50" t="s">
        <v>1223</v>
      </c>
      <c r="E3900" s="50">
        <v>5.25</v>
      </c>
      <c r="F3900" s="50">
        <v>1</v>
      </c>
      <c r="G3900" s="50">
        <v>2</v>
      </c>
      <c r="H3900" s="50">
        <v>4</v>
      </c>
      <c r="I3900" s="53">
        <f t="shared" ref="I3900:I3911" si="1651">IF(E3900&gt;0,TIME(F3900,G3900,H3900),"")</f>
        <v>4.3101851851851856E-2</v>
      </c>
      <c r="J3900" s="54">
        <f t="shared" ref="J3900:J3911" si="1652">IF(E3900&gt;0,TIME(F3900,G3900,H3900)/E3900,"")</f>
        <v>8.2098765432098778E-3</v>
      </c>
      <c r="K3900" s="50" t="s">
        <v>2287</v>
      </c>
      <c r="L3900" s="50" t="s">
        <v>2410</v>
      </c>
      <c r="M3900" s="55">
        <f t="shared" ref="M3900:M3911" si="1653">IF(D3900&gt;0,0.0416666666666667/J3900,"")</f>
        <v>5.0751879699248148</v>
      </c>
      <c r="N3900" s="50">
        <v>151</v>
      </c>
      <c r="O3900" s="50" t="s">
        <v>228</v>
      </c>
      <c r="Q3900" s="374">
        <v>417</v>
      </c>
      <c r="R3900" s="50" t="s">
        <v>2411</v>
      </c>
      <c r="S3900" s="151">
        <f t="shared" ref="S3900:S3911" si="1654">IF("1-Swim"=D3900,J3900*2.4,IF("2-Bike"=D3900,J3900*112,IF("3-Run"=D3900,J3900*26.2,0)))</f>
        <v>0.2150987654320988</v>
      </c>
      <c r="T3900" s="151">
        <f t="shared" ref="T3900:T3911" si="1655">S3900/2</f>
        <v>0.1075493827160494</v>
      </c>
      <c r="V3900" s="393">
        <f t="shared" ref="V3900:V3911" si="1656">U3900*0.000568182</f>
        <v>0</v>
      </c>
      <c r="W3900" s="393">
        <f t="shared" ref="W3900:W3911" si="1657">U3900*0.0006213713910761</f>
        <v>0</v>
      </c>
      <c r="X3900" s="53">
        <f t="shared" ref="X3900:X3911" si="1658">J3900*26.2</f>
        <v>0.2150987654320988</v>
      </c>
      <c r="Y3900" s="53">
        <f t="shared" ref="Y3900:Y3911" si="1659">(J3900+0.0013889)*26.2</f>
        <v>0.25148794543209879</v>
      </c>
      <c r="Z3900" s="53">
        <f t="shared" ref="Z3900:Z3911" si="1660">X3900/2</f>
        <v>0.1075493827160494</v>
      </c>
      <c r="AA3900" s="53">
        <f t="shared" ref="AA3900:AA3911" si="1661">Y3900/2</f>
        <v>0.1257439727160494</v>
      </c>
      <c r="AB3900" s="50">
        <f t="shared" ref="AB3900:AB3911" si="1662">RANK(J3900,J:J,1)</f>
        <v>2936</v>
      </c>
      <c r="AC3900" s="50">
        <f t="shared" ref="AC3900:AC3911" si="1663">YEAR(B3900)</f>
        <v>2019</v>
      </c>
      <c r="AD3900" s="50">
        <f t="shared" ref="AD3900:AD3911" si="1664">MONTH(B3900)</f>
        <v>6</v>
      </c>
      <c r="AE3900" s="56">
        <f t="shared" ref="AE3900:AE3911" si="1665">AC3900*100+AD3900</f>
        <v>201906</v>
      </c>
      <c r="AF3900" s="56">
        <f t="shared" ref="AF3900:AF3911" si="1666">WEEKNUM(B3900,1)</f>
        <v>23</v>
      </c>
      <c r="AG3900" s="58">
        <f t="shared" ref="AG3900:AG3911" si="1667">IF(ISBLANK(B3900)," ",MAX(B3900-B3899-1,0))</f>
        <v>0</v>
      </c>
      <c r="AH3900" s="56">
        <f t="shared" ref="AH3900:AH3911" si="1668">DAY(B3900)</f>
        <v>8</v>
      </c>
      <c r="AI3900" s="53">
        <f t="shared" ref="AI3900:AI3911" si="1669">Z3900+AA3900</f>
        <v>0.23329335543209878</v>
      </c>
      <c r="AJ3900" s="56">
        <f t="shared" ref="AJ3900:AJ3911" si="1670">IF("1-Swim"=D3900,E3900*46.7,IF("2-Bike"=D3900,E3900,IF("3-Run"=D3900,E3900*4.27,0)))</f>
        <v>22.417499999999997</v>
      </c>
    </row>
    <row r="3901" spans="1:36" x14ac:dyDescent="0.25">
      <c r="A3901" s="50">
        <v>3824</v>
      </c>
      <c r="B3901" s="51">
        <v>43625</v>
      </c>
      <c r="C3901" s="75">
        <f t="shared" si="1650"/>
        <v>43625</v>
      </c>
      <c r="D3901" s="50" t="s">
        <v>1224</v>
      </c>
      <c r="E3901" s="50">
        <v>51</v>
      </c>
      <c r="F3901" s="50">
        <v>3</v>
      </c>
      <c r="G3901" s="50">
        <v>21</v>
      </c>
      <c r="H3901" s="50">
        <v>49</v>
      </c>
      <c r="I3901" s="53">
        <f t="shared" si="1651"/>
        <v>0.14015046296296296</v>
      </c>
      <c r="J3901" s="54">
        <f t="shared" si="1652"/>
        <v>2.7480482933914308E-3</v>
      </c>
      <c r="K3901" s="50" t="s">
        <v>1340</v>
      </c>
      <c r="L3901" s="50" t="s">
        <v>2122</v>
      </c>
      <c r="M3901" s="55">
        <f t="shared" si="1653"/>
        <v>15.162275993063021</v>
      </c>
      <c r="N3901" s="50">
        <v>138</v>
      </c>
      <c r="O3901" s="50" t="s">
        <v>255</v>
      </c>
      <c r="P3901" s="389">
        <v>212</v>
      </c>
      <c r="Q3901" s="374">
        <v>3000</v>
      </c>
      <c r="R3901" s="50" t="s">
        <v>2412</v>
      </c>
      <c r="S3901" s="151">
        <f t="shared" si="1654"/>
        <v>0.30778140885984023</v>
      </c>
      <c r="T3901" s="151">
        <f t="shared" si="1655"/>
        <v>0.15389070442992012</v>
      </c>
      <c r="V3901" s="393">
        <f t="shared" si="1656"/>
        <v>0</v>
      </c>
      <c r="W3901" s="393">
        <f t="shared" si="1657"/>
        <v>0</v>
      </c>
      <c r="X3901" s="53">
        <f t="shared" si="1658"/>
        <v>7.1998865286855493E-2</v>
      </c>
      <c r="Y3901" s="53">
        <f t="shared" si="1659"/>
        <v>0.10838804528685547</v>
      </c>
      <c r="Z3901" s="53">
        <f t="shared" si="1660"/>
        <v>3.5999432643427746E-2</v>
      </c>
      <c r="AA3901" s="53">
        <f t="shared" si="1661"/>
        <v>5.4194022643427736E-2</v>
      </c>
      <c r="AB3901" s="50">
        <f t="shared" si="1662"/>
        <v>570</v>
      </c>
      <c r="AC3901" s="50">
        <f t="shared" si="1663"/>
        <v>2019</v>
      </c>
      <c r="AD3901" s="50">
        <f t="shared" si="1664"/>
        <v>6</v>
      </c>
      <c r="AE3901" s="56">
        <f t="shared" si="1665"/>
        <v>201906</v>
      </c>
      <c r="AF3901" s="56">
        <f t="shared" si="1666"/>
        <v>24</v>
      </c>
      <c r="AG3901" s="58">
        <f t="shared" si="1667"/>
        <v>0</v>
      </c>
      <c r="AH3901" s="56">
        <f t="shared" si="1668"/>
        <v>9</v>
      </c>
      <c r="AI3901" s="53">
        <f t="shared" si="1669"/>
        <v>9.019345528685549E-2</v>
      </c>
      <c r="AJ3901" s="56">
        <f t="shared" si="1670"/>
        <v>51</v>
      </c>
    </row>
    <row r="3902" spans="1:36" ht="15.75" customHeight="1" x14ac:dyDescent="0.25">
      <c r="A3902" s="50">
        <v>3825</v>
      </c>
      <c r="B3902" s="51">
        <v>43627</v>
      </c>
      <c r="C3902" s="75">
        <f t="shared" si="1650"/>
        <v>43627</v>
      </c>
      <c r="D3902" s="50" t="s">
        <v>1225</v>
      </c>
      <c r="E3902" s="50">
        <v>1</v>
      </c>
      <c r="F3902" s="50">
        <v>0</v>
      </c>
      <c r="G3902" s="50">
        <v>32</v>
      </c>
      <c r="H3902" s="50">
        <v>53</v>
      </c>
      <c r="I3902" s="53">
        <f t="shared" si="1651"/>
        <v>2.2835648148148147E-2</v>
      </c>
      <c r="J3902" s="54">
        <f t="shared" si="1652"/>
        <v>2.2835648148148147E-2</v>
      </c>
      <c r="K3902" s="50" t="s">
        <v>949</v>
      </c>
      <c r="L3902" s="50" t="s">
        <v>315</v>
      </c>
      <c r="M3902" s="55">
        <f t="shared" si="1653"/>
        <v>1.8246325392802853</v>
      </c>
      <c r="N3902" s="50">
        <v>0</v>
      </c>
      <c r="O3902" s="50" t="s">
        <v>291</v>
      </c>
      <c r="R3902" s="50" t="s">
        <v>2413</v>
      </c>
      <c r="S3902" s="151">
        <f t="shared" si="1654"/>
        <v>5.4805555555555552E-2</v>
      </c>
      <c r="T3902" s="151">
        <f t="shared" si="1655"/>
        <v>2.7402777777777776E-2</v>
      </c>
      <c r="U3902" s="50">
        <v>1694</v>
      </c>
      <c r="V3902" s="393">
        <f t="shared" si="1656"/>
        <v>0.96250030799999997</v>
      </c>
      <c r="W3902" s="393">
        <f t="shared" si="1657"/>
        <v>1.0526031364829134</v>
      </c>
      <c r="X3902" s="53">
        <f t="shared" si="1658"/>
        <v>0.59829398148148139</v>
      </c>
      <c r="Y3902" s="53">
        <f t="shared" si="1659"/>
        <v>0.63468316148148141</v>
      </c>
      <c r="Z3902" s="53">
        <f t="shared" si="1660"/>
        <v>0.29914699074074069</v>
      </c>
      <c r="AA3902" s="53">
        <f t="shared" si="1661"/>
        <v>0.3173415807407407</v>
      </c>
      <c r="AB3902" s="50">
        <f t="shared" si="1662"/>
        <v>3707</v>
      </c>
      <c r="AC3902" s="50">
        <f t="shared" si="1663"/>
        <v>2019</v>
      </c>
      <c r="AD3902" s="50">
        <f t="shared" si="1664"/>
        <v>6</v>
      </c>
      <c r="AE3902" s="56">
        <f t="shared" si="1665"/>
        <v>201906</v>
      </c>
      <c r="AF3902" s="56">
        <f t="shared" si="1666"/>
        <v>24</v>
      </c>
      <c r="AG3902" s="58">
        <f t="shared" si="1667"/>
        <v>1</v>
      </c>
      <c r="AH3902" s="56">
        <f t="shared" si="1668"/>
        <v>11</v>
      </c>
      <c r="AI3902" s="53">
        <f t="shared" si="1669"/>
        <v>0.6164885714814814</v>
      </c>
      <c r="AJ3902" s="56">
        <f t="shared" si="1670"/>
        <v>46.7</v>
      </c>
    </row>
    <row r="3903" spans="1:36" ht="15.75" customHeight="1" x14ac:dyDescent="0.25">
      <c r="A3903" s="50">
        <v>3823</v>
      </c>
      <c r="B3903" s="51">
        <v>43628</v>
      </c>
      <c r="C3903" s="75">
        <f t="shared" si="1650"/>
        <v>43628</v>
      </c>
      <c r="D3903" s="50" t="s">
        <v>1223</v>
      </c>
      <c r="E3903" s="50">
        <v>3.1</v>
      </c>
      <c r="F3903" s="50">
        <v>0</v>
      </c>
      <c r="G3903" s="50">
        <v>37</v>
      </c>
      <c r="H3903" s="50">
        <v>28</v>
      </c>
      <c r="I3903" s="53">
        <f t="shared" si="1651"/>
        <v>2.6018518518518521E-2</v>
      </c>
      <c r="J3903" s="54">
        <f t="shared" si="1652"/>
        <v>8.3930704898446847E-3</v>
      </c>
      <c r="K3903" s="50" t="s">
        <v>1918</v>
      </c>
      <c r="L3903" s="50" t="s">
        <v>1814</v>
      </c>
      <c r="M3903" s="55">
        <f t="shared" si="1653"/>
        <v>4.9644128113879038</v>
      </c>
      <c r="N3903" s="50">
        <v>154</v>
      </c>
      <c r="O3903" s="50" t="s">
        <v>255</v>
      </c>
      <c r="Q3903" s="374">
        <v>194</v>
      </c>
      <c r="R3903" s="50" t="s">
        <v>2414</v>
      </c>
      <c r="S3903" s="151">
        <f t="shared" si="1654"/>
        <v>0.21989844683393073</v>
      </c>
      <c r="T3903" s="151">
        <f t="shared" si="1655"/>
        <v>0.10994922341696536</v>
      </c>
      <c r="V3903" s="393">
        <f t="shared" si="1656"/>
        <v>0</v>
      </c>
      <c r="W3903" s="393">
        <f t="shared" si="1657"/>
        <v>0</v>
      </c>
      <c r="X3903" s="53">
        <f t="shared" si="1658"/>
        <v>0.21989844683393073</v>
      </c>
      <c r="Y3903" s="53">
        <f t="shared" si="1659"/>
        <v>0.25628762683393075</v>
      </c>
      <c r="Z3903" s="53">
        <f t="shared" si="1660"/>
        <v>0.10994922341696536</v>
      </c>
      <c r="AA3903" s="53">
        <f t="shared" si="1661"/>
        <v>0.12814381341696537</v>
      </c>
      <c r="AB3903" s="50">
        <f t="shared" si="1662"/>
        <v>3049</v>
      </c>
      <c r="AC3903" s="50">
        <f t="shared" si="1663"/>
        <v>2019</v>
      </c>
      <c r="AD3903" s="50">
        <f t="shared" si="1664"/>
        <v>6</v>
      </c>
      <c r="AE3903" s="56">
        <f t="shared" si="1665"/>
        <v>201906</v>
      </c>
      <c r="AF3903" s="56">
        <f t="shared" si="1666"/>
        <v>24</v>
      </c>
      <c r="AG3903" s="58">
        <f t="shared" si="1667"/>
        <v>0</v>
      </c>
      <c r="AH3903" s="56">
        <f t="shared" si="1668"/>
        <v>12</v>
      </c>
      <c r="AI3903" s="53">
        <f t="shared" si="1669"/>
        <v>0.23809303683393074</v>
      </c>
      <c r="AJ3903" s="56">
        <f t="shared" si="1670"/>
        <v>13.236999999999998</v>
      </c>
    </row>
    <row r="3904" spans="1:36" x14ac:dyDescent="0.25">
      <c r="A3904" s="50">
        <v>3824</v>
      </c>
      <c r="B3904" s="51">
        <v>43629</v>
      </c>
      <c r="C3904" s="75">
        <f t="shared" si="1650"/>
        <v>43629</v>
      </c>
      <c r="D3904" s="50" t="s">
        <v>1223</v>
      </c>
      <c r="E3904" s="50">
        <v>2.25</v>
      </c>
      <c r="F3904" s="50">
        <v>0</v>
      </c>
      <c r="G3904" s="50">
        <v>24</v>
      </c>
      <c r="H3904" s="50">
        <v>25</v>
      </c>
      <c r="I3904" s="53">
        <f t="shared" si="1651"/>
        <v>1.695601851851852E-2</v>
      </c>
      <c r="J3904" s="54">
        <f t="shared" si="1652"/>
        <v>7.5360082304526755E-3</v>
      </c>
      <c r="K3904" s="50" t="s">
        <v>2077</v>
      </c>
      <c r="L3904" s="50" t="s">
        <v>315</v>
      </c>
      <c r="M3904" s="55">
        <f t="shared" si="1653"/>
        <v>5.5290102389078539</v>
      </c>
      <c r="N3904" s="50">
        <v>144</v>
      </c>
      <c r="O3904" s="50" t="s">
        <v>1341</v>
      </c>
      <c r="R3904" s="50" t="s">
        <v>2415</v>
      </c>
      <c r="S3904" s="151">
        <f t="shared" si="1654"/>
        <v>0.19744341563786008</v>
      </c>
      <c r="T3904" s="151">
        <f t="shared" si="1655"/>
        <v>9.8721707818930041E-2</v>
      </c>
      <c r="V3904" s="393">
        <f t="shared" si="1656"/>
        <v>0</v>
      </c>
      <c r="W3904" s="393">
        <f t="shared" si="1657"/>
        <v>0</v>
      </c>
      <c r="X3904" s="53">
        <f t="shared" si="1658"/>
        <v>0.19744341563786008</v>
      </c>
      <c r="Y3904" s="53">
        <f t="shared" si="1659"/>
        <v>0.23383259563786007</v>
      </c>
      <c r="Z3904" s="53">
        <f t="shared" si="1660"/>
        <v>9.8721707818930041E-2</v>
      </c>
      <c r="AA3904" s="53">
        <f t="shared" si="1661"/>
        <v>0.11691629781893004</v>
      </c>
      <c r="AB3904" s="50">
        <f t="shared" si="1662"/>
        <v>2413</v>
      </c>
      <c r="AC3904" s="50">
        <f t="shared" si="1663"/>
        <v>2019</v>
      </c>
      <c r="AD3904" s="50">
        <f t="shared" si="1664"/>
        <v>6</v>
      </c>
      <c r="AE3904" s="56">
        <f t="shared" si="1665"/>
        <v>201906</v>
      </c>
      <c r="AF3904" s="56">
        <f t="shared" si="1666"/>
        <v>24</v>
      </c>
      <c r="AG3904" s="58">
        <f t="shared" si="1667"/>
        <v>0</v>
      </c>
      <c r="AH3904" s="56">
        <f t="shared" si="1668"/>
        <v>13</v>
      </c>
      <c r="AI3904" s="53">
        <f t="shared" si="1669"/>
        <v>0.21563800563786006</v>
      </c>
      <c r="AJ3904" s="56">
        <f t="shared" si="1670"/>
        <v>9.6074999999999982</v>
      </c>
    </row>
    <row r="3905" spans="1:36" ht="15.75" customHeight="1" x14ac:dyDescent="0.25">
      <c r="A3905" s="50">
        <v>3825</v>
      </c>
      <c r="B3905" s="51">
        <v>43630</v>
      </c>
      <c r="C3905" s="75">
        <f t="shared" si="1650"/>
        <v>43630</v>
      </c>
      <c r="D3905" s="50" t="s">
        <v>1224</v>
      </c>
      <c r="E3905" s="50">
        <v>76.25</v>
      </c>
      <c r="F3905" s="50">
        <v>4</v>
      </c>
      <c r="G3905" s="50">
        <v>42</v>
      </c>
      <c r="H3905" s="50">
        <v>37</v>
      </c>
      <c r="I3905" s="53">
        <f t="shared" si="1651"/>
        <v>0.19626157407407407</v>
      </c>
      <c r="J3905" s="54">
        <f t="shared" si="1652"/>
        <v>2.5739222829386766E-3</v>
      </c>
      <c r="K3905" s="50" t="s">
        <v>1340</v>
      </c>
      <c r="L3905" s="50" t="s">
        <v>2147</v>
      </c>
      <c r="M3905" s="55">
        <f t="shared" si="1653"/>
        <v>16.188004953706447</v>
      </c>
      <c r="N3905" s="50">
        <v>124</v>
      </c>
      <c r="O3905" s="50" t="s">
        <v>1968</v>
      </c>
      <c r="P3905" s="389">
        <v>222</v>
      </c>
      <c r="Q3905" s="374">
        <v>4003</v>
      </c>
      <c r="R3905" s="50" t="s">
        <v>2416</v>
      </c>
      <c r="S3905" s="151">
        <f t="shared" si="1654"/>
        <v>0.2882792956891318</v>
      </c>
      <c r="T3905" s="151">
        <f t="shared" si="1655"/>
        <v>0.1441396478445659</v>
      </c>
      <c r="V3905" s="393">
        <f t="shared" si="1656"/>
        <v>0</v>
      </c>
      <c r="W3905" s="393">
        <f t="shared" si="1657"/>
        <v>0</v>
      </c>
      <c r="X3905" s="53">
        <f t="shared" si="1658"/>
        <v>6.7436763812993322E-2</v>
      </c>
      <c r="Y3905" s="53">
        <f t="shared" si="1659"/>
        <v>0.10382594381299332</v>
      </c>
      <c r="Z3905" s="53">
        <f t="shared" si="1660"/>
        <v>3.3718381906496661E-2</v>
      </c>
      <c r="AA3905" s="53">
        <f t="shared" si="1661"/>
        <v>5.1912971906496658E-2</v>
      </c>
      <c r="AB3905" s="50">
        <f t="shared" si="1662"/>
        <v>450</v>
      </c>
      <c r="AC3905" s="50">
        <f t="shared" si="1663"/>
        <v>2019</v>
      </c>
      <c r="AD3905" s="50">
        <f t="shared" si="1664"/>
        <v>6</v>
      </c>
      <c r="AE3905" s="56">
        <f t="shared" si="1665"/>
        <v>201906</v>
      </c>
      <c r="AF3905" s="56">
        <f t="shared" si="1666"/>
        <v>24</v>
      </c>
      <c r="AG3905" s="58">
        <f t="shared" si="1667"/>
        <v>0</v>
      </c>
      <c r="AH3905" s="56">
        <f t="shared" si="1668"/>
        <v>14</v>
      </c>
      <c r="AI3905" s="53">
        <f t="shared" si="1669"/>
        <v>8.5631353812993319E-2</v>
      </c>
      <c r="AJ3905" s="56">
        <f t="shared" si="1670"/>
        <v>76.25</v>
      </c>
    </row>
    <row r="3906" spans="1:36" ht="15.75" customHeight="1" x14ac:dyDescent="0.25">
      <c r="A3906" s="50">
        <v>3826</v>
      </c>
      <c r="B3906" s="51">
        <v>43632</v>
      </c>
      <c r="C3906" s="75">
        <f t="shared" si="1650"/>
        <v>43632</v>
      </c>
      <c r="D3906" s="50" t="s">
        <v>1223</v>
      </c>
      <c r="E3906" s="50">
        <v>2</v>
      </c>
      <c r="F3906" s="50">
        <v>0</v>
      </c>
      <c r="G3906" s="50">
        <v>35</v>
      </c>
      <c r="H3906" s="50">
        <v>0</v>
      </c>
      <c r="I3906" s="53">
        <f t="shared" si="1651"/>
        <v>2.4305555555555556E-2</v>
      </c>
      <c r="J3906" s="54">
        <f t="shared" si="1652"/>
        <v>1.2152777777777778E-2</v>
      </c>
      <c r="K3906" s="50" t="s">
        <v>2287</v>
      </c>
      <c r="L3906" s="50" t="s">
        <v>315</v>
      </c>
      <c r="M3906" s="55">
        <f t="shared" si="1653"/>
        <v>3.428571428571431</v>
      </c>
      <c r="N3906" s="50">
        <v>0</v>
      </c>
      <c r="O3906" s="50" t="s">
        <v>255</v>
      </c>
      <c r="R3906" s="50" t="s">
        <v>2417</v>
      </c>
      <c r="S3906" s="151">
        <f t="shared" si="1654"/>
        <v>0.31840277777777776</v>
      </c>
      <c r="T3906" s="151">
        <f t="shared" si="1655"/>
        <v>0.15920138888888888</v>
      </c>
      <c r="V3906" s="393">
        <f t="shared" si="1656"/>
        <v>0</v>
      </c>
      <c r="W3906" s="393">
        <f t="shared" si="1657"/>
        <v>0</v>
      </c>
      <c r="X3906" s="53">
        <f t="shared" si="1658"/>
        <v>0.31840277777777776</v>
      </c>
      <c r="Y3906" s="53">
        <f t="shared" si="1659"/>
        <v>0.35479195777777778</v>
      </c>
      <c r="Z3906" s="53">
        <f t="shared" si="1660"/>
        <v>0.15920138888888888</v>
      </c>
      <c r="AA3906" s="53">
        <f t="shared" si="1661"/>
        <v>0.17739597888888889</v>
      </c>
      <c r="AB3906" s="50">
        <f t="shared" si="1662"/>
        <v>3581</v>
      </c>
      <c r="AC3906" s="50">
        <f t="shared" si="1663"/>
        <v>2019</v>
      </c>
      <c r="AD3906" s="50">
        <f t="shared" si="1664"/>
        <v>6</v>
      </c>
      <c r="AE3906" s="56">
        <f t="shared" si="1665"/>
        <v>201906</v>
      </c>
      <c r="AF3906" s="56">
        <f t="shared" si="1666"/>
        <v>25</v>
      </c>
      <c r="AG3906" s="58">
        <f t="shared" si="1667"/>
        <v>1</v>
      </c>
      <c r="AH3906" s="56">
        <f t="shared" si="1668"/>
        <v>16</v>
      </c>
      <c r="AI3906" s="53">
        <f t="shared" si="1669"/>
        <v>0.33659736777777777</v>
      </c>
      <c r="AJ3906" s="56">
        <f t="shared" si="1670"/>
        <v>8.5399999999999991</v>
      </c>
    </row>
    <row r="3907" spans="1:36" x14ac:dyDescent="0.25">
      <c r="A3907" s="50">
        <v>3827</v>
      </c>
      <c r="B3907" s="51">
        <v>43633</v>
      </c>
      <c r="C3907" s="75">
        <f t="shared" si="1650"/>
        <v>43633</v>
      </c>
      <c r="D3907" s="50" t="s">
        <v>1223</v>
      </c>
      <c r="E3907" s="50">
        <v>3.1</v>
      </c>
      <c r="F3907" s="50">
        <v>0</v>
      </c>
      <c r="G3907" s="50">
        <v>41</v>
      </c>
      <c r="H3907" s="50">
        <v>36</v>
      </c>
      <c r="I3907" s="53">
        <f t="shared" si="1651"/>
        <v>2.8888888888888891E-2</v>
      </c>
      <c r="J3907" s="54">
        <f t="shared" si="1652"/>
        <v>9.3189964157706102E-3</v>
      </c>
      <c r="K3907" s="50" t="s">
        <v>2287</v>
      </c>
      <c r="L3907" s="50" t="s">
        <v>1858</v>
      </c>
      <c r="M3907" s="55">
        <f t="shared" si="1653"/>
        <v>4.4711538461538494</v>
      </c>
      <c r="N3907" s="50">
        <v>148</v>
      </c>
      <c r="O3907" s="50" t="s">
        <v>228</v>
      </c>
      <c r="Q3907" s="374">
        <v>167</v>
      </c>
      <c r="R3907" s="50" t="s">
        <v>2418</v>
      </c>
      <c r="S3907" s="151">
        <f t="shared" si="1654"/>
        <v>0.24415770609318999</v>
      </c>
      <c r="T3907" s="151">
        <f t="shared" si="1655"/>
        <v>0.12207885304659499</v>
      </c>
      <c r="V3907" s="393">
        <f t="shared" si="1656"/>
        <v>0</v>
      </c>
      <c r="W3907" s="393">
        <f t="shared" si="1657"/>
        <v>0</v>
      </c>
      <c r="X3907" s="53">
        <f t="shared" si="1658"/>
        <v>0.24415770609318999</v>
      </c>
      <c r="Y3907" s="53">
        <f t="shared" si="1659"/>
        <v>0.28054688609319001</v>
      </c>
      <c r="Z3907" s="53">
        <f t="shared" si="1660"/>
        <v>0.12207885304659499</v>
      </c>
      <c r="AA3907" s="53">
        <f t="shared" si="1661"/>
        <v>0.140273443046595</v>
      </c>
      <c r="AB3907" s="50">
        <f t="shared" si="1662"/>
        <v>3283</v>
      </c>
      <c r="AC3907" s="50">
        <f t="shared" si="1663"/>
        <v>2019</v>
      </c>
      <c r="AD3907" s="50">
        <f t="shared" si="1664"/>
        <v>6</v>
      </c>
      <c r="AE3907" s="56">
        <f t="shared" si="1665"/>
        <v>201906</v>
      </c>
      <c r="AF3907" s="56">
        <f t="shared" si="1666"/>
        <v>25</v>
      </c>
      <c r="AG3907" s="58">
        <f t="shared" si="1667"/>
        <v>0</v>
      </c>
      <c r="AH3907" s="56">
        <f t="shared" si="1668"/>
        <v>17</v>
      </c>
      <c r="AI3907" s="53">
        <f t="shared" si="1669"/>
        <v>0.26235229609319</v>
      </c>
      <c r="AJ3907" s="56">
        <f t="shared" si="1670"/>
        <v>13.236999999999998</v>
      </c>
    </row>
    <row r="3908" spans="1:36" ht="15.75" customHeight="1" x14ac:dyDescent="0.3">
      <c r="A3908" s="50">
        <v>3828</v>
      </c>
      <c r="B3908" s="51">
        <v>43636</v>
      </c>
      <c r="C3908" s="75">
        <f t="shared" si="1650"/>
        <v>43636</v>
      </c>
      <c r="D3908" s="50" t="s">
        <v>1223</v>
      </c>
      <c r="E3908" s="50">
        <v>4.25</v>
      </c>
      <c r="F3908" s="50">
        <v>0</v>
      </c>
      <c r="G3908" s="50">
        <v>47</v>
      </c>
      <c r="H3908" s="50">
        <v>56</v>
      </c>
      <c r="I3908" s="53">
        <f t="shared" si="1651"/>
        <v>3.3287037037037039E-2</v>
      </c>
      <c r="J3908" s="54">
        <f t="shared" si="1652"/>
        <v>7.8322440087145971E-3</v>
      </c>
      <c r="K3908" s="50" t="s">
        <v>2407</v>
      </c>
      <c r="L3908" s="50" t="s">
        <v>2213</v>
      </c>
      <c r="M3908" s="55">
        <f t="shared" si="1653"/>
        <v>5.3198887343532721</v>
      </c>
      <c r="N3908" s="50">
        <v>150</v>
      </c>
      <c r="O3908" s="50" t="s">
        <v>228</v>
      </c>
      <c r="Q3908" s="374">
        <v>144</v>
      </c>
      <c r="R3908" s="146" t="s">
        <v>2419</v>
      </c>
      <c r="S3908" s="151">
        <f t="shared" si="1654"/>
        <v>0.20520479302832245</v>
      </c>
      <c r="T3908" s="151">
        <f t="shared" si="1655"/>
        <v>0.10260239651416123</v>
      </c>
      <c r="V3908" s="393">
        <f t="shared" si="1656"/>
        <v>0</v>
      </c>
      <c r="W3908" s="393">
        <f t="shared" si="1657"/>
        <v>0</v>
      </c>
      <c r="X3908" s="53">
        <f t="shared" si="1658"/>
        <v>0.20520479302832245</v>
      </c>
      <c r="Y3908" s="53">
        <f t="shared" si="1659"/>
        <v>0.24159397302832245</v>
      </c>
      <c r="Z3908" s="53">
        <f t="shared" si="1660"/>
        <v>0.10260239651416123</v>
      </c>
      <c r="AA3908" s="53">
        <f t="shared" si="1661"/>
        <v>0.12079698651416122</v>
      </c>
      <c r="AB3908" s="50">
        <f t="shared" si="1662"/>
        <v>2680</v>
      </c>
      <c r="AC3908" s="50">
        <f t="shared" si="1663"/>
        <v>2019</v>
      </c>
      <c r="AD3908" s="50">
        <f t="shared" si="1664"/>
        <v>6</v>
      </c>
      <c r="AE3908" s="56">
        <f t="shared" si="1665"/>
        <v>201906</v>
      </c>
      <c r="AF3908" s="56">
        <f t="shared" si="1666"/>
        <v>25</v>
      </c>
      <c r="AG3908" s="58">
        <f t="shared" si="1667"/>
        <v>2</v>
      </c>
      <c r="AH3908" s="56">
        <f t="shared" si="1668"/>
        <v>20</v>
      </c>
      <c r="AI3908" s="53">
        <f t="shared" si="1669"/>
        <v>0.22339938302832246</v>
      </c>
      <c r="AJ3908" s="56">
        <f t="shared" si="1670"/>
        <v>18.147499999999997</v>
      </c>
    </row>
    <row r="3909" spans="1:36" ht="15.75" customHeight="1" x14ac:dyDescent="0.25">
      <c r="A3909" s="50">
        <v>3829</v>
      </c>
      <c r="B3909" s="51">
        <v>43636</v>
      </c>
      <c r="C3909" s="75">
        <f t="shared" si="1650"/>
        <v>43636</v>
      </c>
      <c r="D3909" s="50" t="s">
        <v>1224</v>
      </c>
      <c r="E3909" s="50">
        <v>6.5</v>
      </c>
      <c r="F3909" s="50">
        <v>0</v>
      </c>
      <c r="G3909" s="50">
        <v>20</v>
      </c>
      <c r="H3909" s="50">
        <v>0</v>
      </c>
      <c r="I3909" s="53">
        <f t="shared" si="1651"/>
        <v>1.3888888888888888E-2</v>
      </c>
      <c r="J3909" s="54">
        <f t="shared" si="1652"/>
        <v>2.1367521367521365E-3</v>
      </c>
      <c r="K3909" s="50" t="s">
        <v>2256</v>
      </c>
      <c r="L3909" s="50" t="s">
        <v>2420</v>
      </c>
      <c r="M3909" s="55">
        <f t="shared" si="1653"/>
        <v>19.500000000000018</v>
      </c>
      <c r="N3909" s="50">
        <v>0</v>
      </c>
      <c r="O3909" s="50" t="s">
        <v>253</v>
      </c>
      <c r="R3909" s="50" t="s">
        <v>2421</v>
      </c>
      <c r="S3909" s="151">
        <f t="shared" si="1654"/>
        <v>0.2393162393162393</v>
      </c>
      <c r="T3909" s="151">
        <f t="shared" si="1655"/>
        <v>0.11965811965811965</v>
      </c>
      <c r="V3909" s="393">
        <f t="shared" si="1656"/>
        <v>0</v>
      </c>
      <c r="W3909" s="393">
        <f t="shared" si="1657"/>
        <v>0</v>
      </c>
      <c r="X3909" s="53">
        <f t="shared" si="1658"/>
        <v>5.5982905982905978E-2</v>
      </c>
      <c r="Y3909" s="53">
        <f t="shared" si="1659"/>
        <v>9.2372085982905972E-2</v>
      </c>
      <c r="Z3909" s="53">
        <f t="shared" si="1660"/>
        <v>2.7991452991452989E-2</v>
      </c>
      <c r="AA3909" s="53">
        <f t="shared" si="1661"/>
        <v>4.6186042991452986E-2</v>
      </c>
      <c r="AB3909" s="50">
        <f t="shared" si="1662"/>
        <v>252</v>
      </c>
      <c r="AC3909" s="50">
        <f t="shared" si="1663"/>
        <v>2019</v>
      </c>
      <c r="AD3909" s="50">
        <f t="shared" si="1664"/>
        <v>6</v>
      </c>
      <c r="AE3909" s="56">
        <f t="shared" si="1665"/>
        <v>201906</v>
      </c>
      <c r="AF3909" s="56">
        <f t="shared" si="1666"/>
        <v>25</v>
      </c>
      <c r="AG3909" s="58">
        <f t="shared" si="1667"/>
        <v>0</v>
      </c>
      <c r="AH3909" s="56">
        <f t="shared" si="1668"/>
        <v>20</v>
      </c>
      <c r="AI3909" s="53">
        <f t="shared" si="1669"/>
        <v>7.4177495982905975E-2</v>
      </c>
      <c r="AJ3909" s="56">
        <f t="shared" si="1670"/>
        <v>6.5</v>
      </c>
    </row>
    <row r="3910" spans="1:36" x14ac:dyDescent="0.25">
      <c r="A3910" s="50">
        <v>3830</v>
      </c>
      <c r="B3910" s="51">
        <v>43637</v>
      </c>
      <c r="C3910" s="75">
        <f>B3910</f>
        <v>43637</v>
      </c>
      <c r="D3910" s="50" t="s">
        <v>1225</v>
      </c>
      <c r="E3910" s="50">
        <v>0.62</v>
      </c>
      <c r="F3910" s="50">
        <v>0</v>
      </c>
      <c r="G3910" s="50">
        <v>21</v>
      </c>
      <c r="H3910" s="50">
        <v>34</v>
      </c>
      <c r="I3910" s="53">
        <f t="shared" si="1651"/>
        <v>1.4976851851851852E-2</v>
      </c>
      <c r="J3910" s="54">
        <f t="shared" si="1652"/>
        <v>2.4156212664277182E-2</v>
      </c>
      <c r="K3910" s="50" t="s">
        <v>949</v>
      </c>
      <c r="L3910" s="50" t="s">
        <v>2422</v>
      </c>
      <c r="M3910" s="55">
        <f t="shared" si="1653"/>
        <v>1.724884080370944</v>
      </c>
      <c r="N3910" s="50">
        <v>0</v>
      </c>
      <c r="O3910" s="50" t="s">
        <v>291</v>
      </c>
      <c r="R3910" s="50" t="s">
        <v>2423</v>
      </c>
      <c r="S3910" s="151">
        <f t="shared" si="1654"/>
        <v>5.7974910394265236E-2</v>
      </c>
      <c r="T3910" s="151">
        <f t="shared" si="1655"/>
        <v>2.8987455197132618E-2</v>
      </c>
      <c r="U3910" s="50">
        <v>1092</v>
      </c>
      <c r="V3910" s="393">
        <f t="shared" si="1656"/>
        <v>0.620454744</v>
      </c>
      <c r="W3910" s="393">
        <f t="shared" si="1657"/>
        <v>0.67853755905510116</v>
      </c>
      <c r="X3910" s="53">
        <f t="shared" si="1658"/>
        <v>0.63289277180406212</v>
      </c>
      <c r="Y3910" s="53">
        <f t="shared" si="1659"/>
        <v>0.66928195180406214</v>
      </c>
      <c r="Z3910" s="53">
        <f t="shared" si="1660"/>
        <v>0.31644638590203106</v>
      </c>
      <c r="AA3910" s="53">
        <f t="shared" si="1661"/>
        <v>0.33464097590203107</v>
      </c>
      <c r="AB3910" s="50">
        <f t="shared" si="1662"/>
        <v>3780</v>
      </c>
      <c r="AC3910" s="50">
        <f t="shared" si="1663"/>
        <v>2019</v>
      </c>
      <c r="AD3910" s="50">
        <f t="shared" si="1664"/>
        <v>6</v>
      </c>
      <c r="AE3910" s="56">
        <f t="shared" si="1665"/>
        <v>201906</v>
      </c>
      <c r="AF3910" s="56">
        <f t="shared" si="1666"/>
        <v>25</v>
      </c>
      <c r="AG3910" s="58">
        <f t="shared" si="1667"/>
        <v>0</v>
      </c>
      <c r="AH3910" s="56">
        <f t="shared" si="1668"/>
        <v>21</v>
      </c>
      <c r="AI3910" s="53">
        <f t="shared" si="1669"/>
        <v>0.65108736180406213</v>
      </c>
      <c r="AJ3910" s="56">
        <f t="shared" si="1670"/>
        <v>28.954000000000001</v>
      </c>
    </row>
    <row r="3911" spans="1:36" ht="15.75" customHeight="1" x14ac:dyDescent="0.25">
      <c r="A3911" s="50">
        <v>3831</v>
      </c>
      <c r="B3911" s="51">
        <v>43638</v>
      </c>
      <c r="C3911" s="75">
        <f t="shared" si="1650"/>
        <v>43638</v>
      </c>
      <c r="D3911" s="50" t="s">
        <v>1224</v>
      </c>
      <c r="E3911" s="50">
        <v>75.650000000000006</v>
      </c>
      <c r="F3911" s="50">
        <v>4</v>
      </c>
      <c r="G3911" s="50">
        <v>56</v>
      </c>
      <c r="H3911" s="50">
        <v>14</v>
      </c>
      <c r="I3911" s="53">
        <f t="shared" si="1651"/>
        <v>0.20571759259259259</v>
      </c>
      <c r="J3911" s="54">
        <f t="shared" si="1652"/>
        <v>2.7193336760422018E-3</v>
      </c>
      <c r="K3911" s="50" t="s">
        <v>1340</v>
      </c>
      <c r="L3911" s="50" t="s">
        <v>315</v>
      </c>
      <c r="M3911" s="55">
        <f t="shared" si="1653"/>
        <v>15.322381005963781</v>
      </c>
      <c r="N3911" s="50">
        <v>129</v>
      </c>
      <c r="O3911" s="50" t="s">
        <v>291</v>
      </c>
      <c r="P3911" s="389">
        <v>185</v>
      </c>
      <c r="Q3911" s="374">
        <v>5325</v>
      </c>
      <c r="R3911" s="50" t="s">
        <v>2424</v>
      </c>
      <c r="S3911" s="151">
        <f t="shared" si="1654"/>
        <v>0.3045653717167266</v>
      </c>
      <c r="T3911" s="151">
        <f t="shared" si="1655"/>
        <v>0.1522826858583633</v>
      </c>
      <c r="V3911" s="393">
        <f t="shared" si="1656"/>
        <v>0</v>
      </c>
      <c r="W3911" s="393">
        <f t="shared" si="1657"/>
        <v>0</v>
      </c>
      <c r="X3911" s="53">
        <f t="shared" si="1658"/>
        <v>7.1246542312305691E-2</v>
      </c>
      <c r="Y3911" s="53">
        <f t="shared" si="1659"/>
        <v>0.10763572231230568</v>
      </c>
      <c r="Z3911" s="53">
        <f t="shared" si="1660"/>
        <v>3.5623271156152846E-2</v>
      </c>
      <c r="AA3911" s="53">
        <f t="shared" si="1661"/>
        <v>5.3817861156152842E-2</v>
      </c>
      <c r="AB3911" s="50">
        <f t="shared" si="1662"/>
        <v>554</v>
      </c>
      <c r="AC3911" s="50">
        <f t="shared" si="1663"/>
        <v>2019</v>
      </c>
      <c r="AD3911" s="50">
        <f t="shared" si="1664"/>
        <v>6</v>
      </c>
      <c r="AE3911" s="56">
        <f t="shared" si="1665"/>
        <v>201906</v>
      </c>
      <c r="AF3911" s="56">
        <f t="shared" si="1666"/>
        <v>25</v>
      </c>
      <c r="AG3911" s="58">
        <f t="shared" si="1667"/>
        <v>0</v>
      </c>
      <c r="AH3911" s="56">
        <f t="shared" si="1668"/>
        <v>22</v>
      </c>
      <c r="AI3911" s="53">
        <f t="shared" si="1669"/>
        <v>8.9441132312305688E-2</v>
      </c>
      <c r="AJ3911" s="56">
        <f t="shared" si="1670"/>
        <v>75.650000000000006</v>
      </c>
    </row>
    <row r="3912" spans="1:36" ht="15.75" customHeight="1" x14ac:dyDescent="0.25">
      <c r="A3912" s="50">
        <v>3832</v>
      </c>
      <c r="B3912" s="51">
        <v>43639</v>
      </c>
      <c r="C3912" s="75">
        <f t="shared" ref="C3912:C3923" si="1671">B3912</f>
        <v>43639</v>
      </c>
      <c r="D3912" s="50" t="s">
        <v>1225</v>
      </c>
      <c r="E3912" s="50">
        <v>0.68</v>
      </c>
      <c r="F3912" s="50">
        <v>0</v>
      </c>
      <c r="G3912" s="50">
        <v>25</v>
      </c>
      <c r="H3912" s="50">
        <v>10</v>
      </c>
      <c r="I3912" s="53">
        <f t="shared" ref="I3912:I3923" si="1672">IF(E3912&gt;0,TIME(F3912,G3912,H3912),"")</f>
        <v>1.7476851851851851E-2</v>
      </c>
      <c r="J3912" s="54">
        <f t="shared" ref="J3912:J3923" si="1673">IF(E3912&gt;0,TIME(F3912,G3912,H3912)/E3912,"")</f>
        <v>2.5701252723311543E-2</v>
      </c>
      <c r="K3912" s="50" t="s">
        <v>949</v>
      </c>
      <c r="L3912" s="50" t="s">
        <v>315</v>
      </c>
      <c r="M3912" s="55">
        <f t="shared" ref="M3912:M3923" si="1674">IF(D3912&gt;0,0.0416666666666667/J3912,"")</f>
        <v>1.621192052980134</v>
      </c>
      <c r="N3912" s="50">
        <v>0</v>
      </c>
      <c r="O3912" s="50" t="s">
        <v>291</v>
      </c>
      <c r="R3912" s="50" t="s">
        <v>2425</v>
      </c>
      <c r="S3912" s="151">
        <f t="shared" ref="S3912:S3923" si="1675">IF("1-Swim"=D3912,J3912*2.4,IF("2-Bike"=D3912,J3912*112,IF("3-Run"=D3912,J3912*26.2,0)))</f>
        <v>6.1683006535947701E-2</v>
      </c>
      <c r="T3912" s="151">
        <f t="shared" ref="T3912:T3923" si="1676">S3912/2</f>
        <v>3.0841503267973851E-2</v>
      </c>
      <c r="U3912" s="50">
        <v>1166</v>
      </c>
      <c r="V3912" s="393">
        <f t="shared" ref="V3912:V3923" si="1677">U3912*0.000568182</f>
        <v>0.66250021199999998</v>
      </c>
      <c r="W3912" s="393">
        <f t="shared" ref="W3912:W3923" si="1678">U3912*0.0006213713910761</f>
        <v>0.7245190419947326</v>
      </c>
      <c r="X3912" s="53">
        <f t="shared" ref="X3912:X3923" si="1679">J3912*26.2</f>
        <v>0.67337282135076237</v>
      </c>
      <c r="Y3912" s="53">
        <f t="shared" ref="Y3912:Y3923" si="1680">(J3912+0.0013889)*26.2</f>
        <v>0.70976200135076239</v>
      </c>
      <c r="Z3912" s="53">
        <f t="shared" ref="Z3912:Z3923" si="1681">X3912/2</f>
        <v>0.33668641067538119</v>
      </c>
      <c r="AA3912" s="53">
        <f t="shared" ref="AA3912:AA3923" si="1682">Y3912/2</f>
        <v>0.3548810006753812</v>
      </c>
      <c r="AB3912" s="50">
        <f t="shared" ref="AB3912:AB3923" si="1683">RANK(J3912,J:J,1)</f>
        <v>3894</v>
      </c>
      <c r="AC3912" s="50">
        <f t="shared" ref="AC3912:AC3923" si="1684">YEAR(B3912)</f>
        <v>2019</v>
      </c>
      <c r="AD3912" s="50">
        <f t="shared" ref="AD3912:AD3923" si="1685">MONTH(B3912)</f>
        <v>6</v>
      </c>
      <c r="AE3912" s="56">
        <f t="shared" ref="AE3912:AE3923" si="1686">AC3912*100+AD3912</f>
        <v>201906</v>
      </c>
      <c r="AF3912" s="56">
        <f t="shared" ref="AF3912:AF3923" si="1687">WEEKNUM(B3912,1)</f>
        <v>26</v>
      </c>
      <c r="AG3912" s="58">
        <f t="shared" ref="AG3912:AG3923" si="1688">IF(ISBLANK(B3912)," ",MAX(B3912-B3911-1,0))</f>
        <v>0</v>
      </c>
      <c r="AH3912" s="56">
        <f t="shared" ref="AH3912:AH3923" si="1689">DAY(B3912)</f>
        <v>23</v>
      </c>
      <c r="AI3912" s="53">
        <f t="shared" ref="AI3912:AI3923" si="1690">Z3912+AA3912</f>
        <v>0.69156741135076238</v>
      </c>
      <c r="AJ3912" s="56">
        <f t="shared" ref="AJ3912:AJ3923" si="1691">IF("1-Swim"=D3912,E3912*46.7,IF("2-Bike"=D3912,E3912,IF("3-Run"=D3912,E3912*4.27,0)))</f>
        <v>31.756000000000004</v>
      </c>
    </row>
    <row r="3913" spans="1:36" x14ac:dyDescent="0.25">
      <c r="A3913" s="50">
        <v>3833</v>
      </c>
      <c r="B3913" s="51">
        <v>43640</v>
      </c>
      <c r="C3913" s="75">
        <f t="shared" si="1671"/>
        <v>43640</v>
      </c>
      <c r="D3913" s="50" t="s">
        <v>1223</v>
      </c>
      <c r="E3913" s="50">
        <v>4.25</v>
      </c>
      <c r="F3913" s="50">
        <v>0</v>
      </c>
      <c r="G3913" s="50">
        <v>51</v>
      </c>
      <c r="H3913" s="50">
        <v>42</v>
      </c>
      <c r="I3913" s="53">
        <f t="shared" si="1672"/>
        <v>3.5902777777777777E-2</v>
      </c>
      <c r="J3913" s="54">
        <f t="shared" si="1673"/>
        <v>8.4477124183006541E-3</v>
      </c>
      <c r="K3913" s="50" t="s">
        <v>2287</v>
      </c>
      <c r="L3913" s="50" t="s">
        <v>1879</v>
      </c>
      <c r="M3913" s="55">
        <f t="shared" si="1674"/>
        <v>4.9323017408123828</v>
      </c>
      <c r="N3913" s="50">
        <v>149</v>
      </c>
      <c r="O3913" s="50" t="s">
        <v>228</v>
      </c>
      <c r="Q3913" s="374">
        <v>59</v>
      </c>
      <c r="R3913" s="50" t="s">
        <v>2426</v>
      </c>
      <c r="S3913" s="151">
        <f t="shared" si="1675"/>
        <v>0.22133006535947714</v>
      </c>
      <c r="T3913" s="151">
        <f t="shared" si="1676"/>
        <v>0.11066503267973857</v>
      </c>
      <c r="V3913" s="393">
        <f t="shared" si="1677"/>
        <v>0</v>
      </c>
      <c r="W3913" s="393">
        <f t="shared" si="1678"/>
        <v>0</v>
      </c>
      <c r="X3913" s="53">
        <f t="shared" si="1679"/>
        <v>0.22133006535947714</v>
      </c>
      <c r="Y3913" s="53">
        <f t="shared" si="1680"/>
        <v>0.25771924535947716</v>
      </c>
      <c r="Z3913" s="53">
        <f t="shared" si="1681"/>
        <v>0.11066503267973857</v>
      </c>
      <c r="AA3913" s="53">
        <f t="shared" si="1682"/>
        <v>0.12885962267973858</v>
      </c>
      <c r="AB3913" s="50">
        <f t="shared" si="1683"/>
        <v>3072</v>
      </c>
      <c r="AC3913" s="50">
        <f t="shared" si="1684"/>
        <v>2019</v>
      </c>
      <c r="AD3913" s="50">
        <f t="shared" si="1685"/>
        <v>6</v>
      </c>
      <c r="AE3913" s="56">
        <f t="shared" si="1686"/>
        <v>201906</v>
      </c>
      <c r="AF3913" s="56">
        <f t="shared" si="1687"/>
        <v>26</v>
      </c>
      <c r="AG3913" s="58">
        <f t="shared" si="1688"/>
        <v>0</v>
      </c>
      <c r="AH3913" s="56">
        <f t="shared" si="1689"/>
        <v>24</v>
      </c>
      <c r="AI3913" s="53">
        <f t="shared" si="1690"/>
        <v>0.23952465535947715</v>
      </c>
      <c r="AJ3913" s="56">
        <f t="shared" si="1691"/>
        <v>18.147499999999997</v>
      </c>
    </row>
    <row r="3914" spans="1:36" ht="15.75" customHeight="1" x14ac:dyDescent="0.25">
      <c r="A3914" s="50">
        <v>3834</v>
      </c>
      <c r="B3914" s="51">
        <v>43641</v>
      </c>
      <c r="C3914" s="75">
        <f t="shared" si="1671"/>
        <v>43641</v>
      </c>
      <c r="D3914" s="50" t="s">
        <v>1223</v>
      </c>
      <c r="E3914" s="50">
        <v>3.2</v>
      </c>
      <c r="F3914" s="50">
        <v>0</v>
      </c>
      <c r="G3914" s="50">
        <v>37</v>
      </c>
      <c r="H3914" s="50">
        <v>6</v>
      </c>
      <c r="I3914" s="53">
        <f t="shared" si="1672"/>
        <v>2.5763888888888892E-2</v>
      </c>
      <c r="J3914" s="54">
        <f t="shared" si="1673"/>
        <v>8.0512152777777787E-3</v>
      </c>
      <c r="K3914" s="50" t="s">
        <v>2287</v>
      </c>
      <c r="L3914" s="50" t="s">
        <v>315</v>
      </c>
      <c r="M3914" s="55">
        <f t="shared" si="1674"/>
        <v>5.175202156334235</v>
      </c>
      <c r="N3914" s="50">
        <v>164</v>
      </c>
      <c r="O3914" s="50" t="s">
        <v>228</v>
      </c>
      <c r="Q3914" s="374">
        <v>240</v>
      </c>
      <c r="R3914" s="50" t="s">
        <v>2427</v>
      </c>
      <c r="S3914" s="151">
        <f t="shared" si="1675"/>
        <v>0.21094184027777779</v>
      </c>
      <c r="T3914" s="151">
        <f t="shared" si="1676"/>
        <v>0.1054709201388889</v>
      </c>
      <c r="V3914" s="393">
        <f t="shared" si="1677"/>
        <v>0</v>
      </c>
      <c r="W3914" s="393">
        <f t="shared" si="1678"/>
        <v>0</v>
      </c>
      <c r="X3914" s="53">
        <f t="shared" si="1679"/>
        <v>0.21094184027777779</v>
      </c>
      <c r="Y3914" s="53">
        <f t="shared" si="1680"/>
        <v>0.24733102027777781</v>
      </c>
      <c r="Z3914" s="53">
        <f t="shared" si="1681"/>
        <v>0.1054709201388889</v>
      </c>
      <c r="AA3914" s="53">
        <f t="shared" si="1682"/>
        <v>0.12366551013888891</v>
      </c>
      <c r="AB3914" s="50">
        <f t="shared" si="1683"/>
        <v>2839</v>
      </c>
      <c r="AC3914" s="50">
        <f t="shared" si="1684"/>
        <v>2019</v>
      </c>
      <c r="AD3914" s="50">
        <f t="shared" si="1685"/>
        <v>6</v>
      </c>
      <c r="AE3914" s="56">
        <f t="shared" si="1686"/>
        <v>201906</v>
      </c>
      <c r="AF3914" s="56">
        <f t="shared" si="1687"/>
        <v>26</v>
      </c>
      <c r="AG3914" s="58">
        <f t="shared" si="1688"/>
        <v>0</v>
      </c>
      <c r="AH3914" s="56">
        <f t="shared" si="1689"/>
        <v>25</v>
      </c>
      <c r="AI3914" s="53">
        <f t="shared" si="1690"/>
        <v>0.2291364302777778</v>
      </c>
      <c r="AJ3914" s="56">
        <f t="shared" si="1691"/>
        <v>13.664</v>
      </c>
    </row>
    <row r="3915" spans="1:36" ht="15.75" customHeight="1" x14ac:dyDescent="0.25">
      <c r="A3915" s="50">
        <v>3835</v>
      </c>
      <c r="B3915" s="51">
        <v>43643</v>
      </c>
      <c r="C3915" s="75">
        <f t="shared" si="1671"/>
        <v>43643</v>
      </c>
      <c r="D3915" s="50" t="s">
        <v>1225</v>
      </c>
      <c r="E3915" s="50">
        <v>1</v>
      </c>
      <c r="F3915" s="50">
        <v>0</v>
      </c>
      <c r="G3915" s="50">
        <v>31</v>
      </c>
      <c r="H3915" s="50">
        <v>41</v>
      </c>
      <c r="I3915" s="53">
        <f t="shared" si="1672"/>
        <v>2.2002314814814818E-2</v>
      </c>
      <c r="J3915" s="54">
        <f t="shared" si="1673"/>
        <v>2.2002314814814818E-2</v>
      </c>
      <c r="K3915" s="50" t="s">
        <v>949</v>
      </c>
      <c r="L3915" s="50" t="s">
        <v>1947</v>
      </c>
      <c r="M3915" s="55">
        <f t="shared" si="1674"/>
        <v>1.8937401367701221</v>
      </c>
      <c r="N3915" s="50">
        <v>0</v>
      </c>
      <c r="O3915" s="50" t="s">
        <v>255</v>
      </c>
      <c r="R3915" s="50" t="s">
        <v>2428</v>
      </c>
      <c r="S3915" s="151">
        <f t="shared" si="1675"/>
        <v>5.2805555555555564E-2</v>
      </c>
      <c r="T3915" s="151">
        <f t="shared" si="1676"/>
        <v>2.6402777777777782E-2</v>
      </c>
      <c r="U3915" s="50">
        <v>1551</v>
      </c>
      <c r="V3915" s="393">
        <f t="shared" si="1677"/>
        <v>0.881250282</v>
      </c>
      <c r="W3915" s="393">
        <f t="shared" si="1678"/>
        <v>0.96374702755903108</v>
      </c>
      <c r="X3915" s="53">
        <f t="shared" si="1679"/>
        <v>0.57646064814814824</v>
      </c>
      <c r="Y3915" s="53">
        <f t="shared" si="1680"/>
        <v>0.61284982814814815</v>
      </c>
      <c r="Z3915" s="53">
        <f t="shared" si="1681"/>
        <v>0.28823032407407412</v>
      </c>
      <c r="AA3915" s="53">
        <f t="shared" si="1682"/>
        <v>0.30642491407407407</v>
      </c>
      <c r="AB3915" s="50">
        <f t="shared" si="1683"/>
        <v>3669</v>
      </c>
      <c r="AC3915" s="50">
        <f t="shared" si="1684"/>
        <v>2019</v>
      </c>
      <c r="AD3915" s="50">
        <f t="shared" si="1685"/>
        <v>6</v>
      </c>
      <c r="AE3915" s="56">
        <f t="shared" si="1686"/>
        <v>201906</v>
      </c>
      <c r="AF3915" s="56">
        <f t="shared" si="1687"/>
        <v>26</v>
      </c>
      <c r="AG3915" s="58">
        <f t="shared" si="1688"/>
        <v>1</v>
      </c>
      <c r="AH3915" s="56">
        <f t="shared" si="1689"/>
        <v>27</v>
      </c>
      <c r="AI3915" s="53">
        <f t="shared" si="1690"/>
        <v>0.59465523814814825</v>
      </c>
      <c r="AJ3915" s="56">
        <f t="shared" si="1691"/>
        <v>46.7</v>
      </c>
    </row>
    <row r="3916" spans="1:36" x14ac:dyDescent="0.25">
      <c r="A3916" s="50">
        <v>3836</v>
      </c>
      <c r="B3916" s="51">
        <v>43644</v>
      </c>
      <c r="C3916" s="75">
        <f t="shared" si="1671"/>
        <v>43644</v>
      </c>
      <c r="D3916" s="50" t="s">
        <v>1224</v>
      </c>
      <c r="E3916" s="50">
        <v>100.25</v>
      </c>
      <c r="F3916" s="50">
        <v>6</v>
      </c>
      <c r="G3916" s="50">
        <v>16</v>
      </c>
      <c r="H3916" s="50">
        <v>6</v>
      </c>
      <c r="I3916" s="53">
        <f t="shared" si="1672"/>
        <v>0.26118055555555558</v>
      </c>
      <c r="J3916" s="54">
        <f t="shared" si="1673"/>
        <v>2.6052923247436967E-3</v>
      </c>
      <c r="K3916" s="50" t="s">
        <v>1340</v>
      </c>
      <c r="L3916" s="50" t="s">
        <v>2429</v>
      </c>
      <c r="M3916" s="55">
        <f t="shared" si="1674"/>
        <v>15.993086944961457</v>
      </c>
      <c r="N3916" s="50">
        <v>128</v>
      </c>
      <c r="O3916" s="50" t="s">
        <v>228</v>
      </c>
      <c r="P3916" s="389">
        <v>192</v>
      </c>
      <c r="Q3916" s="374">
        <v>4787</v>
      </c>
      <c r="R3916" s="50" t="s">
        <v>2430</v>
      </c>
      <c r="S3916" s="151">
        <f t="shared" si="1675"/>
        <v>0.29179274037129405</v>
      </c>
      <c r="T3916" s="151">
        <f t="shared" si="1676"/>
        <v>0.14589637018564702</v>
      </c>
      <c r="V3916" s="393">
        <f t="shared" si="1677"/>
        <v>0</v>
      </c>
      <c r="W3916" s="393">
        <f t="shared" si="1678"/>
        <v>0</v>
      </c>
      <c r="X3916" s="53">
        <f t="shared" si="1679"/>
        <v>6.825865890828485E-2</v>
      </c>
      <c r="Y3916" s="53">
        <f t="shared" si="1680"/>
        <v>0.10464783890828486</v>
      </c>
      <c r="Z3916" s="53">
        <f t="shared" si="1681"/>
        <v>3.4129329454142425E-2</v>
      </c>
      <c r="AA3916" s="53">
        <f t="shared" si="1682"/>
        <v>5.2323919454142429E-2</v>
      </c>
      <c r="AB3916" s="50">
        <f t="shared" si="1683"/>
        <v>489</v>
      </c>
      <c r="AC3916" s="50">
        <f t="shared" si="1684"/>
        <v>2019</v>
      </c>
      <c r="AD3916" s="50">
        <f t="shared" si="1685"/>
        <v>6</v>
      </c>
      <c r="AE3916" s="56">
        <f t="shared" si="1686"/>
        <v>201906</v>
      </c>
      <c r="AF3916" s="56">
        <f t="shared" si="1687"/>
        <v>26</v>
      </c>
      <c r="AG3916" s="58">
        <f t="shared" si="1688"/>
        <v>0</v>
      </c>
      <c r="AH3916" s="56">
        <f t="shared" si="1689"/>
        <v>28</v>
      </c>
      <c r="AI3916" s="53">
        <f t="shared" si="1690"/>
        <v>8.6453248908284847E-2</v>
      </c>
      <c r="AJ3916" s="56">
        <f t="shared" si="1691"/>
        <v>100.25</v>
      </c>
    </row>
    <row r="3917" spans="1:36" ht="15.75" customHeight="1" x14ac:dyDescent="0.25">
      <c r="A3917" s="50">
        <v>3837</v>
      </c>
      <c r="B3917" s="51">
        <v>43646</v>
      </c>
      <c r="C3917" s="75">
        <f t="shared" si="1671"/>
        <v>43646</v>
      </c>
      <c r="D3917" s="50" t="s">
        <v>1223</v>
      </c>
      <c r="E3917" s="50">
        <v>10.5</v>
      </c>
      <c r="F3917" s="50">
        <v>2</v>
      </c>
      <c r="G3917" s="50">
        <v>6</v>
      </c>
      <c r="H3917" s="50">
        <v>50</v>
      </c>
      <c r="I3917" s="53">
        <f t="shared" si="1672"/>
        <v>8.8078703703703701E-2</v>
      </c>
      <c r="J3917" s="54">
        <f t="shared" si="1673"/>
        <v>8.388447971781305E-3</v>
      </c>
      <c r="K3917" s="50" t="s">
        <v>2431</v>
      </c>
      <c r="L3917" s="50" t="s">
        <v>2274</v>
      </c>
      <c r="M3917" s="55">
        <f t="shared" si="1674"/>
        <v>4.9671484888304898</v>
      </c>
      <c r="N3917" s="50">
        <v>151</v>
      </c>
      <c r="O3917" s="50" t="s">
        <v>228</v>
      </c>
      <c r="Q3917" s="374">
        <v>482</v>
      </c>
      <c r="R3917" s="50" t="s">
        <v>2432</v>
      </c>
      <c r="S3917" s="151">
        <f t="shared" si="1675"/>
        <v>0.21977733686067019</v>
      </c>
      <c r="T3917" s="151">
        <f t="shared" si="1676"/>
        <v>0.1098886684303351</v>
      </c>
      <c r="V3917" s="393">
        <f t="shared" si="1677"/>
        <v>0</v>
      </c>
      <c r="W3917" s="393">
        <f t="shared" si="1678"/>
        <v>0</v>
      </c>
      <c r="X3917" s="53">
        <f t="shared" si="1679"/>
        <v>0.21977733686067019</v>
      </c>
      <c r="Y3917" s="53">
        <f t="shared" si="1680"/>
        <v>0.25616651686067021</v>
      </c>
      <c r="Z3917" s="53">
        <f t="shared" si="1681"/>
        <v>0.1098886684303351</v>
      </c>
      <c r="AA3917" s="53">
        <f t="shared" si="1682"/>
        <v>0.12808325843033511</v>
      </c>
      <c r="AB3917" s="50">
        <f t="shared" si="1683"/>
        <v>3045</v>
      </c>
      <c r="AC3917" s="50">
        <f t="shared" si="1684"/>
        <v>2019</v>
      </c>
      <c r="AD3917" s="50">
        <f t="shared" si="1685"/>
        <v>6</v>
      </c>
      <c r="AE3917" s="56">
        <f t="shared" si="1686"/>
        <v>201906</v>
      </c>
      <c r="AF3917" s="56">
        <f t="shared" si="1687"/>
        <v>27</v>
      </c>
      <c r="AG3917" s="58">
        <f t="shared" si="1688"/>
        <v>1</v>
      </c>
      <c r="AH3917" s="56">
        <f t="shared" si="1689"/>
        <v>30</v>
      </c>
      <c r="AI3917" s="53">
        <f t="shared" si="1690"/>
        <v>0.2379719268606702</v>
      </c>
      <c r="AJ3917" s="56">
        <f t="shared" si="1691"/>
        <v>44.834999999999994</v>
      </c>
    </row>
    <row r="3918" spans="1:36" ht="15.75" customHeight="1" x14ac:dyDescent="0.25">
      <c r="A3918" s="50">
        <v>3838</v>
      </c>
      <c r="B3918" s="51">
        <v>43646</v>
      </c>
      <c r="C3918" s="75">
        <f t="shared" si="1671"/>
        <v>43646</v>
      </c>
      <c r="D3918" s="50" t="s">
        <v>1225</v>
      </c>
      <c r="E3918" s="50">
        <v>1.1200000000000001</v>
      </c>
      <c r="F3918" s="50">
        <v>0</v>
      </c>
      <c r="G3918" s="50">
        <v>38</v>
      </c>
      <c r="H3918" s="50">
        <v>10</v>
      </c>
      <c r="I3918" s="53">
        <f t="shared" si="1672"/>
        <v>2.6504629629629628E-2</v>
      </c>
      <c r="J3918" s="54">
        <f t="shared" si="1673"/>
        <v>2.3664847883597878E-2</v>
      </c>
      <c r="K3918" s="50" t="s">
        <v>949</v>
      </c>
      <c r="L3918" s="50" t="s">
        <v>315</v>
      </c>
      <c r="M3918" s="55">
        <f t="shared" si="1674"/>
        <v>1.7606986899563337</v>
      </c>
      <c r="N3918" s="50">
        <v>0</v>
      </c>
      <c r="O3918" s="50" t="s">
        <v>255</v>
      </c>
      <c r="R3918" s="50" t="s">
        <v>2433</v>
      </c>
      <c r="S3918" s="151">
        <f t="shared" si="1675"/>
        <v>5.6795634920634906E-2</v>
      </c>
      <c r="T3918" s="151">
        <f t="shared" si="1676"/>
        <v>2.8397817460317453E-2</v>
      </c>
      <c r="U3918" s="50">
        <v>1977</v>
      </c>
      <c r="V3918" s="393">
        <f t="shared" si="1677"/>
        <v>1.123295814</v>
      </c>
      <c r="W3918" s="393">
        <f t="shared" si="1678"/>
        <v>1.2284512401574497</v>
      </c>
      <c r="X3918" s="53">
        <f t="shared" si="1679"/>
        <v>0.62001901455026442</v>
      </c>
      <c r="Y3918" s="53">
        <f t="shared" si="1680"/>
        <v>0.65640819455026433</v>
      </c>
      <c r="Z3918" s="53">
        <f t="shared" si="1681"/>
        <v>0.31000950727513221</v>
      </c>
      <c r="AA3918" s="53">
        <f t="shared" si="1682"/>
        <v>0.32820409727513217</v>
      </c>
      <c r="AB3918" s="50">
        <f t="shared" si="1683"/>
        <v>3754</v>
      </c>
      <c r="AC3918" s="50">
        <f t="shared" si="1684"/>
        <v>2019</v>
      </c>
      <c r="AD3918" s="50">
        <f t="shared" si="1685"/>
        <v>6</v>
      </c>
      <c r="AE3918" s="56">
        <f t="shared" si="1686"/>
        <v>201906</v>
      </c>
      <c r="AF3918" s="56">
        <f t="shared" si="1687"/>
        <v>27</v>
      </c>
      <c r="AG3918" s="58">
        <f t="shared" si="1688"/>
        <v>0</v>
      </c>
      <c r="AH3918" s="56">
        <f t="shared" si="1689"/>
        <v>30</v>
      </c>
      <c r="AI3918" s="53">
        <f t="shared" si="1690"/>
        <v>0.63821360455026444</v>
      </c>
      <c r="AJ3918" s="56">
        <f t="shared" si="1691"/>
        <v>52.304000000000009</v>
      </c>
    </row>
    <row r="3919" spans="1:36" x14ac:dyDescent="0.25">
      <c r="A3919" s="50">
        <v>3839</v>
      </c>
      <c r="B3919" s="51">
        <v>43647</v>
      </c>
      <c r="C3919" s="75">
        <f t="shared" si="1671"/>
        <v>43647</v>
      </c>
      <c r="D3919" s="50" t="s">
        <v>1225</v>
      </c>
      <c r="E3919" s="50">
        <v>1</v>
      </c>
      <c r="F3919" s="50">
        <v>0</v>
      </c>
      <c r="G3919" s="50">
        <v>29</v>
      </c>
      <c r="H3919" s="50">
        <v>2</v>
      </c>
      <c r="I3919" s="53">
        <f t="shared" si="1672"/>
        <v>2.0162037037037037E-2</v>
      </c>
      <c r="J3919" s="54">
        <f t="shared" si="1673"/>
        <v>2.0162037037037037E-2</v>
      </c>
      <c r="K3919" s="50" t="s">
        <v>949</v>
      </c>
      <c r="L3919" s="50" t="s">
        <v>1947</v>
      </c>
      <c r="M3919" s="55">
        <f t="shared" si="1674"/>
        <v>2.0665901262916204</v>
      </c>
      <c r="N3919" s="50">
        <v>0</v>
      </c>
      <c r="O3919" s="50" t="s">
        <v>255</v>
      </c>
      <c r="R3919" s="50" t="s">
        <v>2434</v>
      </c>
      <c r="S3919" s="151">
        <f t="shared" si="1675"/>
        <v>4.8388888888888891E-2</v>
      </c>
      <c r="T3919" s="151">
        <f t="shared" si="1676"/>
        <v>2.4194444444444446E-2</v>
      </c>
      <c r="U3919" s="50">
        <v>1466</v>
      </c>
      <c r="V3919" s="393">
        <f t="shared" si="1677"/>
        <v>0.83295481199999999</v>
      </c>
      <c r="W3919" s="393">
        <f t="shared" si="1678"/>
        <v>0.91093045931756256</v>
      </c>
      <c r="X3919" s="53">
        <f t="shared" si="1679"/>
        <v>0.52824537037037034</v>
      </c>
      <c r="Y3919" s="53">
        <f t="shared" si="1680"/>
        <v>0.56463455037037036</v>
      </c>
      <c r="Z3919" s="53">
        <f t="shared" si="1681"/>
        <v>0.26412268518518517</v>
      </c>
      <c r="AA3919" s="53">
        <f t="shared" si="1682"/>
        <v>0.28231727518518518</v>
      </c>
      <c r="AB3919" s="50">
        <f t="shared" si="1683"/>
        <v>3621</v>
      </c>
      <c r="AC3919" s="50">
        <f t="shared" si="1684"/>
        <v>2019</v>
      </c>
      <c r="AD3919" s="50">
        <f t="shared" si="1685"/>
        <v>7</v>
      </c>
      <c r="AE3919" s="56">
        <f t="shared" si="1686"/>
        <v>201907</v>
      </c>
      <c r="AF3919" s="56">
        <f t="shared" si="1687"/>
        <v>27</v>
      </c>
      <c r="AG3919" s="58">
        <f t="shared" si="1688"/>
        <v>0</v>
      </c>
      <c r="AH3919" s="56">
        <f t="shared" si="1689"/>
        <v>1</v>
      </c>
      <c r="AI3919" s="53">
        <f t="shared" si="1690"/>
        <v>0.54643996037037035</v>
      </c>
      <c r="AJ3919" s="56">
        <f t="shared" si="1691"/>
        <v>46.7</v>
      </c>
    </row>
    <row r="3920" spans="1:36" ht="15.75" customHeight="1" x14ac:dyDescent="0.25">
      <c r="A3920" s="50">
        <v>3840</v>
      </c>
      <c r="B3920" s="51">
        <v>43637</v>
      </c>
      <c r="C3920" s="75">
        <f t="shared" si="1671"/>
        <v>43637</v>
      </c>
      <c r="D3920" s="50" t="s">
        <v>1224</v>
      </c>
      <c r="E3920" s="50">
        <v>6.5</v>
      </c>
      <c r="F3920" s="50">
        <v>0</v>
      </c>
      <c r="G3920" s="50">
        <v>20</v>
      </c>
      <c r="H3920" s="50">
        <v>0</v>
      </c>
      <c r="I3920" s="53">
        <f t="shared" si="1672"/>
        <v>1.3888888888888888E-2</v>
      </c>
      <c r="J3920" s="54">
        <f t="shared" si="1673"/>
        <v>2.1367521367521365E-3</v>
      </c>
      <c r="K3920" s="50" t="s">
        <v>2256</v>
      </c>
      <c r="L3920" s="50" t="s">
        <v>2435</v>
      </c>
      <c r="M3920" s="55">
        <f t="shared" si="1674"/>
        <v>19.500000000000018</v>
      </c>
      <c r="N3920" s="50">
        <v>0</v>
      </c>
      <c r="O3920" s="50" t="s">
        <v>253</v>
      </c>
      <c r="S3920" s="151">
        <f t="shared" si="1675"/>
        <v>0.2393162393162393</v>
      </c>
      <c r="T3920" s="151">
        <f t="shared" si="1676"/>
        <v>0.11965811965811965</v>
      </c>
      <c r="V3920" s="393">
        <f t="shared" si="1677"/>
        <v>0</v>
      </c>
      <c r="W3920" s="393">
        <f t="shared" si="1678"/>
        <v>0</v>
      </c>
      <c r="X3920" s="53">
        <f t="shared" si="1679"/>
        <v>5.5982905982905978E-2</v>
      </c>
      <c r="Y3920" s="53">
        <f t="shared" si="1680"/>
        <v>9.2372085982905972E-2</v>
      </c>
      <c r="Z3920" s="53">
        <f t="shared" si="1681"/>
        <v>2.7991452991452989E-2</v>
      </c>
      <c r="AA3920" s="53">
        <f t="shared" si="1682"/>
        <v>4.6186042991452986E-2</v>
      </c>
      <c r="AB3920" s="50">
        <f t="shared" si="1683"/>
        <v>252</v>
      </c>
      <c r="AC3920" s="50">
        <f t="shared" si="1684"/>
        <v>2019</v>
      </c>
      <c r="AD3920" s="50">
        <f t="shared" si="1685"/>
        <v>6</v>
      </c>
      <c r="AE3920" s="56">
        <f t="shared" si="1686"/>
        <v>201906</v>
      </c>
      <c r="AF3920" s="56">
        <f t="shared" si="1687"/>
        <v>25</v>
      </c>
      <c r="AG3920" s="58">
        <f t="shared" si="1688"/>
        <v>0</v>
      </c>
      <c r="AH3920" s="56">
        <f t="shared" si="1689"/>
        <v>21</v>
      </c>
      <c r="AI3920" s="53">
        <f t="shared" si="1690"/>
        <v>7.4177495982905975E-2</v>
      </c>
      <c r="AJ3920" s="56">
        <f t="shared" si="1691"/>
        <v>6.5</v>
      </c>
    </row>
    <row r="3921" spans="1:36" ht="15.75" customHeight="1" x14ac:dyDescent="0.25">
      <c r="A3921" s="50">
        <v>3841</v>
      </c>
      <c r="B3921" s="51">
        <v>43641</v>
      </c>
      <c r="C3921" s="75">
        <f t="shared" si="1671"/>
        <v>43641</v>
      </c>
      <c r="D3921" s="50" t="s">
        <v>1224</v>
      </c>
      <c r="E3921" s="50">
        <v>10.3</v>
      </c>
      <c r="F3921" s="50">
        <v>0</v>
      </c>
      <c r="G3921" s="50">
        <v>30</v>
      </c>
      <c r="H3921" s="50">
        <v>0</v>
      </c>
      <c r="I3921" s="53">
        <f t="shared" si="1672"/>
        <v>2.0833333333333332E-2</v>
      </c>
      <c r="J3921" s="54">
        <f t="shared" si="1673"/>
        <v>2.0226537216828477E-3</v>
      </c>
      <c r="K3921" s="50" t="s">
        <v>2256</v>
      </c>
      <c r="L3921" s="50" t="s">
        <v>2436</v>
      </c>
      <c r="M3921" s="55">
        <f t="shared" si="1674"/>
        <v>20.600000000000019</v>
      </c>
      <c r="N3921" s="50">
        <v>0</v>
      </c>
      <c r="O3921" s="50" t="s">
        <v>253</v>
      </c>
      <c r="R3921" s="50" t="s">
        <v>2437</v>
      </c>
      <c r="S3921" s="151">
        <f t="shared" si="1675"/>
        <v>0.22653721682847894</v>
      </c>
      <c r="T3921" s="151">
        <f t="shared" si="1676"/>
        <v>0.11326860841423947</v>
      </c>
      <c r="V3921" s="393">
        <f t="shared" si="1677"/>
        <v>0</v>
      </c>
      <c r="W3921" s="393">
        <f t="shared" si="1678"/>
        <v>0</v>
      </c>
      <c r="X3921" s="53">
        <f t="shared" si="1679"/>
        <v>5.299352750809061E-2</v>
      </c>
      <c r="Y3921" s="53">
        <f t="shared" si="1680"/>
        <v>8.9382707508090603E-2</v>
      </c>
      <c r="Z3921" s="53">
        <f t="shared" si="1681"/>
        <v>2.6496763754045305E-2</v>
      </c>
      <c r="AA3921" s="53">
        <f t="shared" si="1682"/>
        <v>4.4691353754045302E-2</v>
      </c>
      <c r="AB3921" s="50">
        <f t="shared" si="1683"/>
        <v>194</v>
      </c>
      <c r="AC3921" s="50">
        <f t="shared" si="1684"/>
        <v>2019</v>
      </c>
      <c r="AD3921" s="50">
        <f t="shared" si="1685"/>
        <v>6</v>
      </c>
      <c r="AE3921" s="56">
        <f t="shared" si="1686"/>
        <v>201906</v>
      </c>
      <c r="AF3921" s="56">
        <f t="shared" si="1687"/>
        <v>26</v>
      </c>
      <c r="AG3921" s="58">
        <f t="shared" si="1688"/>
        <v>3</v>
      </c>
      <c r="AH3921" s="56">
        <f t="shared" si="1689"/>
        <v>25</v>
      </c>
      <c r="AI3921" s="53">
        <f t="shared" si="1690"/>
        <v>7.1188117508090606E-2</v>
      </c>
      <c r="AJ3921" s="56">
        <f t="shared" si="1691"/>
        <v>10.3</v>
      </c>
    </row>
    <row r="3922" spans="1:36" x14ac:dyDescent="0.25">
      <c r="A3922" s="50">
        <v>3842</v>
      </c>
      <c r="B3922" s="51">
        <v>43648</v>
      </c>
      <c r="C3922" s="75">
        <f t="shared" si="1671"/>
        <v>43648</v>
      </c>
      <c r="D3922" s="50" t="s">
        <v>1223</v>
      </c>
      <c r="E3922" s="50">
        <v>4.2</v>
      </c>
      <c r="F3922" s="50">
        <v>0</v>
      </c>
      <c r="G3922" s="50">
        <v>51</v>
      </c>
      <c r="H3922" s="50">
        <v>28</v>
      </c>
      <c r="I3922" s="53">
        <f t="shared" si="1672"/>
        <v>3.5740740740740747E-2</v>
      </c>
      <c r="J3922" s="54">
        <f t="shared" si="1673"/>
        <v>8.5097001763668433E-3</v>
      </c>
      <c r="K3922" s="50" t="s">
        <v>2431</v>
      </c>
      <c r="L3922" s="50" t="s">
        <v>2153</v>
      </c>
      <c r="M3922" s="55">
        <f t="shared" si="1674"/>
        <v>4.8963730569948227</v>
      </c>
      <c r="N3922" s="50">
        <v>150</v>
      </c>
      <c r="O3922" s="50" t="s">
        <v>228</v>
      </c>
      <c r="Q3922" s="374">
        <v>338</v>
      </c>
      <c r="R3922" s="50" t="s">
        <v>2438</v>
      </c>
      <c r="S3922" s="151">
        <f t="shared" si="1675"/>
        <v>0.22295414462081128</v>
      </c>
      <c r="T3922" s="151">
        <f t="shared" si="1676"/>
        <v>0.11147707231040564</v>
      </c>
      <c r="V3922" s="393">
        <f t="shared" si="1677"/>
        <v>0</v>
      </c>
      <c r="W3922" s="393">
        <f t="shared" si="1678"/>
        <v>0</v>
      </c>
      <c r="X3922" s="53">
        <f t="shared" si="1679"/>
        <v>0.22295414462081128</v>
      </c>
      <c r="Y3922" s="53">
        <f t="shared" si="1680"/>
        <v>0.25934332462081128</v>
      </c>
      <c r="Z3922" s="53">
        <f t="shared" si="1681"/>
        <v>0.11147707231040564</v>
      </c>
      <c r="AA3922" s="53">
        <f t="shared" si="1682"/>
        <v>0.12967166231040564</v>
      </c>
      <c r="AB3922" s="50">
        <f t="shared" si="1683"/>
        <v>3097</v>
      </c>
      <c r="AC3922" s="50">
        <f t="shared" si="1684"/>
        <v>2019</v>
      </c>
      <c r="AD3922" s="50">
        <f t="shared" si="1685"/>
        <v>7</v>
      </c>
      <c r="AE3922" s="56">
        <f t="shared" si="1686"/>
        <v>201907</v>
      </c>
      <c r="AF3922" s="56">
        <f t="shared" si="1687"/>
        <v>27</v>
      </c>
      <c r="AG3922" s="58">
        <f t="shared" si="1688"/>
        <v>6</v>
      </c>
      <c r="AH3922" s="56">
        <f t="shared" si="1689"/>
        <v>2</v>
      </c>
      <c r="AI3922" s="53">
        <f t="shared" si="1690"/>
        <v>0.24114873462081127</v>
      </c>
      <c r="AJ3922" s="56">
        <f t="shared" si="1691"/>
        <v>17.933999999999997</v>
      </c>
    </row>
    <row r="3923" spans="1:36" ht="15.75" customHeight="1" x14ac:dyDescent="0.25">
      <c r="A3923" s="50">
        <v>3843</v>
      </c>
      <c r="B3923" s="51">
        <v>43649</v>
      </c>
      <c r="C3923" s="75">
        <f t="shared" si="1671"/>
        <v>43649</v>
      </c>
      <c r="D3923" s="50" t="s">
        <v>1225</v>
      </c>
      <c r="E3923" s="50">
        <v>1.2</v>
      </c>
      <c r="F3923" s="50">
        <v>0</v>
      </c>
      <c r="G3923" s="50">
        <v>43</v>
      </c>
      <c r="H3923" s="50">
        <v>40</v>
      </c>
      <c r="I3923" s="53">
        <f t="shared" si="1672"/>
        <v>3.0324074074074073E-2</v>
      </c>
      <c r="J3923" s="54">
        <f t="shared" si="1673"/>
        <v>2.5270061728395063E-2</v>
      </c>
      <c r="K3923" s="50" t="s">
        <v>949</v>
      </c>
      <c r="L3923" s="50" t="s">
        <v>315</v>
      </c>
      <c r="M3923" s="55">
        <f t="shared" si="1674"/>
        <v>1.6488549618320623</v>
      </c>
      <c r="N3923" s="50">
        <v>0</v>
      </c>
      <c r="O3923" s="50" t="s">
        <v>228</v>
      </c>
      <c r="R3923" s="50" t="s">
        <v>2439</v>
      </c>
      <c r="S3923" s="151">
        <f t="shared" si="1675"/>
        <v>6.0648148148148145E-2</v>
      </c>
      <c r="T3923" s="151">
        <f t="shared" si="1676"/>
        <v>3.0324074074074073E-2</v>
      </c>
      <c r="U3923" s="50">
        <v>1952</v>
      </c>
      <c r="V3923" s="393">
        <f t="shared" si="1677"/>
        <v>1.1090912639999999</v>
      </c>
      <c r="W3923" s="393">
        <f t="shared" si="1678"/>
        <v>1.2129169553805472</v>
      </c>
      <c r="X3923" s="53">
        <f t="shared" si="1679"/>
        <v>0.66207561728395059</v>
      </c>
      <c r="Y3923" s="53">
        <f t="shared" si="1680"/>
        <v>0.69846479728395061</v>
      </c>
      <c r="Z3923" s="53">
        <f t="shared" si="1681"/>
        <v>0.3310378086419753</v>
      </c>
      <c r="AA3923" s="53">
        <f t="shared" si="1682"/>
        <v>0.34923239864197531</v>
      </c>
      <c r="AB3923" s="50">
        <f t="shared" si="1683"/>
        <v>3861</v>
      </c>
      <c r="AC3923" s="50">
        <f t="shared" si="1684"/>
        <v>2019</v>
      </c>
      <c r="AD3923" s="50">
        <f t="shared" si="1685"/>
        <v>7</v>
      </c>
      <c r="AE3923" s="56">
        <f t="shared" si="1686"/>
        <v>201907</v>
      </c>
      <c r="AF3923" s="56">
        <f t="shared" si="1687"/>
        <v>27</v>
      </c>
      <c r="AG3923" s="58">
        <f t="shared" si="1688"/>
        <v>0</v>
      </c>
      <c r="AH3923" s="56">
        <f t="shared" si="1689"/>
        <v>3</v>
      </c>
      <c r="AI3923" s="53">
        <f t="shared" si="1690"/>
        <v>0.6802702072839506</v>
      </c>
      <c r="AJ3923" s="56">
        <f t="shared" si="1691"/>
        <v>56.04</v>
      </c>
    </row>
    <row r="3924" spans="1:36" ht="15.75" customHeight="1" x14ac:dyDescent="0.25">
      <c r="A3924" s="50">
        <v>3844</v>
      </c>
      <c r="B3924" s="51">
        <v>43650</v>
      </c>
      <c r="C3924" s="75">
        <f t="shared" ref="C3924:C3943" si="1692">B3924</f>
        <v>43650</v>
      </c>
      <c r="D3924" s="50" t="s">
        <v>1224</v>
      </c>
      <c r="E3924" s="50">
        <v>55.28</v>
      </c>
      <c r="F3924" s="50">
        <v>3</v>
      </c>
      <c r="G3924" s="50">
        <v>27</v>
      </c>
      <c r="H3924" s="50">
        <v>51</v>
      </c>
      <c r="I3924" s="53">
        <f t="shared" ref="I3924:I3943" si="1693">IF(E3924&gt;0,TIME(F3924,G3924,H3924),"")</f>
        <v>0.14434027777777778</v>
      </c>
      <c r="J3924" s="54">
        <f t="shared" ref="J3924:J3943" si="1694">IF(E3924&gt;0,TIME(F3924,G3924,H3924)/E3924,"")</f>
        <v>2.6110759366457627E-3</v>
      </c>
      <c r="K3924" s="50" t="s">
        <v>1340</v>
      </c>
      <c r="L3924" s="50" t="s">
        <v>2440</v>
      </c>
      <c r="M3924" s="55">
        <f t="shared" ref="M3924:M3943" si="1695">IF(D3924&gt;0,0.0416666666666667/J3924,"")</f>
        <v>15.957661775318753</v>
      </c>
      <c r="N3924" s="50">
        <v>132</v>
      </c>
      <c r="O3924" s="50" t="s">
        <v>228</v>
      </c>
      <c r="P3924" s="389">
        <v>207</v>
      </c>
      <c r="Q3924" s="374">
        <v>4003</v>
      </c>
      <c r="R3924" s="50" t="s">
        <v>2441</v>
      </c>
      <c r="S3924" s="151">
        <f t="shared" ref="S3924:S3943" si="1696">IF("1-Swim"=D3924,J3924*2.4,IF("2-Bike"=D3924,J3924*112,IF("3-Run"=D3924,J3924*26.2,0)))</f>
        <v>0.29244050490432544</v>
      </c>
      <c r="T3924" s="151">
        <f t="shared" ref="T3924:T3943" si="1697">S3924/2</f>
        <v>0.14622025245216272</v>
      </c>
      <c r="V3924" s="393">
        <f t="shared" ref="V3924:V3943" si="1698">U3924*0.000568182</f>
        <v>0</v>
      </c>
      <c r="W3924" s="393">
        <f t="shared" ref="W3924:W3943" si="1699">U3924*0.0006213713910761</f>
        <v>0</v>
      </c>
      <c r="X3924" s="53">
        <f t="shared" ref="X3924:X3943" si="1700">J3924*26.2</f>
        <v>6.8410189540118987E-2</v>
      </c>
      <c r="Y3924" s="53">
        <f t="shared" ref="Y3924:Y3943" si="1701">(J3924+0.0013889)*26.2</f>
        <v>0.10479936954011898</v>
      </c>
      <c r="Z3924" s="53">
        <f t="shared" ref="Z3924:Z3943" si="1702">X3924/2</f>
        <v>3.4205094770059494E-2</v>
      </c>
      <c r="AA3924" s="53">
        <f t="shared" ref="AA3924:AA3943" si="1703">Y3924/2</f>
        <v>5.239968477005949E-2</v>
      </c>
      <c r="AB3924" s="50">
        <f t="shared" ref="AB3924:AB3943" si="1704">RANK(J3924,J:J,1)</f>
        <v>491</v>
      </c>
      <c r="AC3924" s="50">
        <f t="shared" ref="AC3924:AC3943" si="1705">YEAR(B3924)</f>
        <v>2019</v>
      </c>
      <c r="AD3924" s="50">
        <f t="shared" ref="AD3924:AD3943" si="1706">MONTH(B3924)</f>
        <v>7</v>
      </c>
      <c r="AE3924" s="56">
        <f t="shared" ref="AE3924:AE3943" si="1707">AC3924*100+AD3924</f>
        <v>201907</v>
      </c>
      <c r="AF3924" s="56">
        <f t="shared" ref="AF3924:AF3943" si="1708">WEEKNUM(B3924,1)</f>
        <v>27</v>
      </c>
      <c r="AG3924" s="58">
        <f t="shared" ref="AG3924:AG3943" si="1709">IF(ISBLANK(B3924)," ",MAX(B3924-B3923-1,0))</f>
        <v>0</v>
      </c>
      <c r="AH3924" s="56">
        <f t="shared" ref="AH3924:AH3943" si="1710">DAY(B3924)</f>
        <v>4</v>
      </c>
      <c r="AI3924" s="53">
        <f t="shared" ref="AI3924:AI3943" si="1711">Z3924+AA3924</f>
        <v>8.6604779540118984E-2</v>
      </c>
      <c r="AJ3924" s="56">
        <f t="shared" ref="AJ3924:AJ3943" si="1712">IF("1-Swim"=D3924,E3924*46.7,IF("2-Bike"=D3924,E3924,IF("3-Run"=D3924,E3924*4.27,0)))</f>
        <v>55.28</v>
      </c>
    </row>
    <row r="3925" spans="1:36" ht="15.75" customHeight="1" x14ac:dyDescent="0.25">
      <c r="A3925" s="50">
        <v>3845</v>
      </c>
      <c r="B3925" s="51">
        <v>43651</v>
      </c>
      <c r="C3925" s="75">
        <f t="shared" si="1692"/>
        <v>43651</v>
      </c>
      <c r="D3925" s="50" t="s">
        <v>1223</v>
      </c>
      <c r="E3925" s="50">
        <v>2</v>
      </c>
      <c r="F3925" s="50">
        <v>0</v>
      </c>
      <c r="G3925" s="50">
        <v>25</v>
      </c>
      <c r="H3925" s="50">
        <v>36</v>
      </c>
      <c r="I3925" s="53">
        <f t="shared" si="1693"/>
        <v>1.7777777777777778E-2</v>
      </c>
      <c r="J3925" s="54">
        <f t="shared" si="1694"/>
        <v>8.8888888888888889E-3</v>
      </c>
      <c r="K3925" s="50" t="s">
        <v>2431</v>
      </c>
      <c r="L3925" s="50" t="s">
        <v>796</v>
      </c>
      <c r="M3925" s="55">
        <f t="shared" si="1695"/>
        <v>4.6875000000000036</v>
      </c>
      <c r="N3925" s="50">
        <v>157</v>
      </c>
      <c r="O3925" s="50" t="s">
        <v>228</v>
      </c>
      <c r="Q3925" s="374">
        <v>167</v>
      </c>
      <c r="R3925" s="50" t="s">
        <v>2442</v>
      </c>
      <c r="S3925" s="151">
        <f t="shared" si="1696"/>
        <v>0.2328888888888889</v>
      </c>
      <c r="T3925" s="151">
        <f t="shared" si="1697"/>
        <v>0.11644444444444445</v>
      </c>
      <c r="V3925" s="393">
        <f t="shared" si="1698"/>
        <v>0</v>
      </c>
      <c r="W3925" s="393">
        <f t="shared" si="1699"/>
        <v>0</v>
      </c>
      <c r="X3925" s="53">
        <f t="shared" si="1700"/>
        <v>0.2328888888888889</v>
      </c>
      <c r="Y3925" s="53">
        <f t="shared" si="1701"/>
        <v>0.26927806888888889</v>
      </c>
      <c r="Z3925" s="53">
        <f t="shared" si="1702"/>
        <v>0.11644444444444445</v>
      </c>
      <c r="AA3925" s="53">
        <f t="shared" si="1703"/>
        <v>0.13463903444444444</v>
      </c>
      <c r="AB3925" s="50">
        <f t="shared" si="1704"/>
        <v>3201</v>
      </c>
      <c r="AC3925" s="50">
        <f t="shared" si="1705"/>
        <v>2019</v>
      </c>
      <c r="AD3925" s="50">
        <f t="shared" si="1706"/>
        <v>7</v>
      </c>
      <c r="AE3925" s="56">
        <f t="shared" si="1707"/>
        <v>201907</v>
      </c>
      <c r="AF3925" s="56">
        <f t="shared" si="1708"/>
        <v>27</v>
      </c>
      <c r="AG3925" s="58">
        <f t="shared" si="1709"/>
        <v>0</v>
      </c>
      <c r="AH3925" s="56">
        <f t="shared" si="1710"/>
        <v>5</v>
      </c>
      <c r="AI3925" s="53">
        <f t="shared" si="1711"/>
        <v>0.25108347888888888</v>
      </c>
      <c r="AJ3925" s="56">
        <f t="shared" si="1712"/>
        <v>8.5399999999999991</v>
      </c>
    </row>
    <row r="3926" spans="1:36" x14ac:dyDescent="0.25">
      <c r="A3926" s="50">
        <v>3846</v>
      </c>
      <c r="B3926" s="51">
        <v>43652</v>
      </c>
      <c r="C3926" s="75">
        <f t="shared" si="1692"/>
        <v>43652</v>
      </c>
      <c r="D3926" s="50" t="s">
        <v>1224</v>
      </c>
      <c r="E3926" s="50">
        <v>103</v>
      </c>
      <c r="F3926" s="50">
        <v>6</v>
      </c>
      <c r="G3926" s="50">
        <v>50</v>
      </c>
      <c r="H3926" s="50">
        <v>41</v>
      </c>
      <c r="I3926" s="53">
        <f t="shared" si="1693"/>
        <v>0.28519675925925925</v>
      </c>
      <c r="J3926" s="54">
        <f t="shared" si="1694"/>
        <v>2.7689005753326139E-3</v>
      </c>
      <c r="K3926" s="50" t="s">
        <v>1340</v>
      </c>
      <c r="L3926" s="50" t="s">
        <v>315</v>
      </c>
      <c r="M3926" s="55">
        <f t="shared" si="1695"/>
        <v>15.048090580739432</v>
      </c>
      <c r="N3926" s="50">
        <v>135</v>
      </c>
      <c r="O3926" s="50" t="s">
        <v>228</v>
      </c>
      <c r="Q3926" s="374">
        <v>5371</v>
      </c>
      <c r="R3926" s="50" t="s">
        <v>2443</v>
      </c>
      <c r="S3926" s="151">
        <f t="shared" si="1696"/>
        <v>0.31011686443725278</v>
      </c>
      <c r="T3926" s="151">
        <f t="shared" si="1697"/>
        <v>0.15505843221862639</v>
      </c>
      <c r="V3926" s="393">
        <f t="shared" si="1698"/>
        <v>0</v>
      </c>
      <c r="W3926" s="393">
        <f t="shared" si="1699"/>
        <v>0</v>
      </c>
      <c r="X3926" s="53">
        <f t="shared" si="1700"/>
        <v>7.2545195073714486E-2</v>
      </c>
      <c r="Y3926" s="53">
        <f t="shared" si="1701"/>
        <v>0.10893437507371448</v>
      </c>
      <c r="Z3926" s="53">
        <f t="shared" si="1702"/>
        <v>3.6272597536857243E-2</v>
      </c>
      <c r="AA3926" s="53">
        <f t="shared" si="1703"/>
        <v>5.4467187536857239E-2</v>
      </c>
      <c r="AB3926" s="50">
        <f t="shared" si="1704"/>
        <v>586</v>
      </c>
      <c r="AC3926" s="50">
        <f t="shared" si="1705"/>
        <v>2019</v>
      </c>
      <c r="AD3926" s="50">
        <f t="shared" si="1706"/>
        <v>7</v>
      </c>
      <c r="AE3926" s="56">
        <f t="shared" si="1707"/>
        <v>201907</v>
      </c>
      <c r="AF3926" s="56">
        <f t="shared" si="1708"/>
        <v>27</v>
      </c>
      <c r="AG3926" s="58">
        <f t="shared" si="1709"/>
        <v>0</v>
      </c>
      <c r="AH3926" s="56">
        <f t="shared" si="1710"/>
        <v>6</v>
      </c>
      <c r="AI3926" s="53">
        <f t="shared" si="1711"/>
        <v>9.0739785073714482E-2</v>
      </c>
      <c r="AJ3926" s="56">
        <f t="shared" si="1712"/>
        <v>103</v>
      </c>
    </row>
    <row r="3927" spans="1:36" ht="15.75" customHeight="1" x14ac:dyDescent="0.25">
      <c r="A3927" s="50">
        <v>3847</v>
      </c>
      <c r="B3927" s="51">
        <v>43653</v>
      </c>
      <c r="C3927" s="75">
        <f t="shared" si="1692"/>
        <v>43653</v>
      </c>
      <c r="D3927" s="50" t="s">
        <v>1223</v>
      </c>
      <c r="E3927" s="50">
        <v>6</v>
      </c>
      <c r="F3927" s="50">
        <v>1</v>
      </c>
      <c r="G3927" s="50">
        <v>30</v>
      </c>
      <c r="H3927" s="50">
        <v>7</v>
      </c>
      <c r="I3927" s="53">
        <f t="shared" si="1693"/>
        <v>6.2581018518518508E-2</v>
      </c>
      <c r="J3927" s="54">
        <f t="shared" si="1694"/>
        <v>1.0430169753086417E-2</v>
      </c>
      <c r="K3927" s="50" t="s">
        <v>2431</v>
      </c>
      <c r="L3927" s="50" t="s">
        <v>2274</v>
      </c>
      <c r="M3927" s="55">
        <f t="shared" si="1695"/>
        <v>3.9948215276493473</v>
      </c>
      <c r="N3927" s="50">
        <v>152</v>
      </c>
      <c r="O3927" s="50" t="s">
        <v>228</v>
      </c>
      <c r="Q3927" s="374">
        <v>203</v>
      </c>
      <c r="R3927" s="50" t="s">
        <v>2444</v>
      </c>
      <c r="S3927" s="151">
        <f t="shared" si="1696"/>
        <v>0.2732704475308641</v>
      </c>
      <c r="T3927" s="151">
        <f t="shared" si="1697"/>
        <v>0.13663522376543205</v>
      </c>
      <c r="V3927" s="393">
        <f t="shared" si="1698"/>
        <v>0</v>
      </c>
      <c r="W3927" s="393">
        <f t="shared" si="1699"/>
        <v>0</v>
      </c>
      <c r="X3927" s="53">
        <f t="shared" si="1700"/>
        <v>0.2732704475308641</v>
      </c>
      <c r="Y3927" s="53">
        <f t="shared" si="1701"/>
        <v>0.30965962753086412</v>
      </c>
      <c r="Z3927" s="53">
        <f t="shared" si="1702"/>
        <v>0.13663522376543205</v>
      </c>
      <c r="AA3927" s="53">
        <f t="shared" si="1703"/>
        <v>0.15482981376543206</v>
      </c>
      <c r="AB3927" s="50">
        <f t="shared" si="1704"/>
        <v>3441</v>
      </c>
      <c r="AC3927" s="50">
        <f t="shared" si="1705"/>
        <v>2019</v>
      </c>
      <c r="AD3927" s="50">
        <f t="shared" si="1706"/>
        <v>7</v>
      </c>
      <c r="AE3927" s="56">
        <f t="shared" si="1707"/>
        <v>201907</v>
      </c>
      <c r="AF3927" s="56">
        <f t="shared" si="1708"/>
        <v>28</v>
      </c>
      <c r="AG3927" s="58">
        <f t="shared" si="1709"/>
        <v>0</v>
      </c>
      <c r="AH3927" s="56">
        <f t="shared" si="1710"/>
        <v>7</v>
      </c>
      <c r="AI3927" s="53">
        <f t="shared" si="1711"/>
        <v>0.29146503753086411</v>
      </c>
      <c r="AJ3927" s="56">
        <f t="shared" si="1712"/>
        <v>25.619999999999997</v>
      </c>
    </row>
    <row r="3928" spans="1:36" ht="15.75" customHeight="1" x14ac:dyDescent="0.25">
      <c r="A3928" s="50">
        <v>3848</v>
      </c>
      <c r="B3928" s="51">
        <v>43655</v>
      </c>
      <c r="C3928" s="75">
        <f t="shared" si="1692"/>
        <v>43655</v>
      </c>
      <c r="D3928" s="50" t="s">
        <v>1225</v>
      </c>
      <c r="E3928" s="50">
        <v>1</v>
      </c>
      <c r="F3928" s="50">
        <v>0</v>
      </c>
      <c r="G3928" s="50">
        <v>32</v>
      </c>
      <c r="H3928" s="50">
        <v>12</v>
      </c>
      <c r="I3928" s="53">
        <f t="shared" si="1693"/>
        <v>2.2361111111111113E-2</v>
      </c>
      <c r="J3928" s="54">
        <f t="shared" si="1694"/>
        <v>2.2361111111111113E-2</v>
      </c>
      <c r="K3928" s="50" t="s">
        <v>949</v>
      </c>
      <c r="L3928" s="50" t="s">
        <v>1947</v>
      </c>
      <c r="M3928" s="55">
        <f t="shared" si="1695"/>
        <v>1.863354037267082</v>
      </c>
      <c r="N3928" s="50">
        <v>0</v>
      </c>
      <c r="O3928" s="50" t="s">
        <v>228</v>
      </c>
      <c r="R3928" s="50" t="s">
        <v>2445</v>
      </c>
      <c r="S3928" s="151">
        <f t="shared" si="1696"/>
        <v>5.3666666666666668E-2</v>
      </c>
      <c r="T3928" s="151">
        <f t="shared" si="1697"/>
        <v>2.6833333333333334E-2</v>
      </c>
      <c r="U3928" s="50">
        <v>1589</v>
      </c>
      <c r="V3928" s="393">
        <f t="shared" si="1698"/>
        <v>0.90284119799999996</v>
      </c>
      <c r="W3928" s="393">
        <f t="shared" si="1699"/>
        <v>0.9873591404199229</v>
      </c>
      <c r="X3928" s="53">
        <f t="shared" si="1700"/>
        <v>0.58586111111111117</v>
      </c>
      <c r="Y3928" s="53">
        <f t="shared" si="1701"/>
        <v>0.62225029111111108</v>
      </c>
      <c r="Z3928" s="53">
        <f t="shared" si="1702"/>
        <v>0.29293055555555558</v>
      </c>
      <c r="AA3928" s="53">
        <f t="shared" si="1703"/>
        <v>0.31112514555555554</v>
      </c>
      <c r="AB3928" s="50">
        <f t="shared" si="1704"/>
        <v>3683</v>
      </c>
      <c r="AC3928" s="50">
        <f t="shared" si="1705"/>
        <v>2019</v>
      </c>
      <c r="AD3928" s="50">
        <f t="shared" si="1706"/>
        <v>7</v>
      </c>
      <c r="AE3928" s="56">
        <f t="shared" si="1707"/>
        <v>201907</v>
      </c>
      <c r="AF3928" s="56">
        <f t="shared" si="1708"/>
        <v>28</v>
      </c>
      <c r="AG3928" s="58">
        <f t="shared" si="1709"/>
        <v>1</v>
      </c>
      <c r="AH3928" s="56">
        <f t="shared" si="1710"/>
        <v>9</v>
      </c>
      <c r="AI3928" s="53">
        <f t="shared" si="1711"/>
        <v>0.60405570111111118</v>
      </c>
      <c r="AJ3928" s="56">
        <f t="shared" si="1712"/>
        <v>46.7</v>
      </c>
    </row>
    <row r="3929" spans="1:36" x14ac:dyDescent="0.25">
      <c r="A3929" s="50">
        <v>3849</v>
      </c>
      <c r="B3929" s="51">
        <v>43656</v>
      </c>
      <c r="C3929" s="75">
        <f t="shared" si="1692"/>
        <v>43656</v>
      </c>
      <c r="D3929" s="50" t="s">
        <v>1224</v>
      </c>
      <c r="E3929" s="50">
        <v>10.5</v>
      </c>
      <c r="F3929" s="50">
        <v>0</v>
      </c>
      <c r="G3929" s="50">
        <v>32</v>
      </c>
      <c r="H3929" s="50">
        <v>28</v>
      </c>
      <c r="I3929" s="53">
        <f t="shared" si="1693"/>
        <v>2.2546296296296297E-2</v>
      </c>
      <c r="J3929" s="54">
        <f t="shared" si="1694"/>
        <v>2.1472663139329808E-3</v>
      </c>
      <c r="K3929" s="50" t="s">
        <v>1340</v>
      </c>
      <c r="L3929" s="50" t="s">
        <v>29</v>
      </c>
      <c r="M3929" s="55">
        <f t="shared" si="1695"/>
        <v>19.404517453798782</v>
      </c>
      <c r="N3929" s="50">
        <v>160</v>
      </c>
      <c r="O3929" s="50" t="s">
        <v>228</v>
      </c>
      <c r="Q3929" s="374">
        <v>705</v>
      </c>
      <c r="R3929" s="50" t="s">
        <v>2446</v>
      </c>
      <c r="S3929" s="151">
        <f t="shared" si="1696"/>
        <v>0.24049382716049386</v>
      </c>
      <c r="T3929" s="151">
        <f t="shared" si="1697"/>
        <v>0.12024691358024693</v>
      </c>
      <c r="V3929" s="393">
        <f t="shared" si="1698"/>
        <v>0</v>
      </c>
      <c r="W3929" s="393">
        <f t="shared" si="1699"/>
        <v>0</v>
      </c>
      <c r="X3929" s="53">
        <f t="shared" si="1700"/>
        <v>5.6258377425044095E-2</v>
      </c>
      <c r="Y3929" s="53">
        <f t="shared" si="1701"/>
        <v>9.2647557425044089E-2</v>
      </c>
      <c r="Z3929" s="53">
        <f t="shared" si="1702"/>
        <v>2.8129188712522048E-2</v>
      </c>
      <c r="AA3929" s="53">
        <f t="shared" si="1703"/>
        <v>4.6323778712522044E-2</v>
      </c>
      <c r="AB3929" s="50">
        <f t="shared" si="1704"/>
        <v>256</v>
      </c>
      <c r="AC3929" s="50">
        <f t="shared" si="1705"/>
        <v>2019</v>
      </c>
      <c r="AD3929" s="50">
        <f t="shared" si="1706"/>
        <v>7</v>
      </c>
      <c r="AE3929" s="56">
        <f t="shared" si="1707"/>
        <v>201907</v>
      </c>
      <c r="AF3929" s="56">
        <f t="shared" si="1708"/>
        <v>28</v>
      </c>
      <c r="AG3929" s="58">
        <f t="shared" si="1709"/>
        <v>0</v>
      </c>
      <c r="AH3929" s="56">
        <f t="shared" si="1710"/>
        <v>10</v>
      </c>
      <c r="AI3929" s="53">
        <f t="shared" si="1711"/>
        <v>7.4452967425044092E-2</v>
      </c>
      <c r="AJ3929" s="56">
        <f t="shared" si="1712"/>
        <v>10.5</v>
      </c>
    </row>
    <row r="3930" spans="1:36" ht="15.75" customHeight="1" x14ac:dyDescent="0.25">
      <c r="A3930" s="50">
        <v>3850</v>
      </c>
      <c r="B3930" s="51">
        <v>43657</v>
      </c>
      <c r="C3930" s="75">
        <f t="shared" si="1692"/>
        <v>43657</v>
      </c>
      <c r="D3930" s="50" t="s">
        <v>1223</v>
      </c>
      <c r="E3930" s="50">
        <v>2.25</v>
      </c>
      <c r="F3930" s="50">
        <v>0</v>
      </c>
      <c r="G3930" s="50">
        <v>22</v>
      </c>
      <c r="H3930" s="50">
        <v>3</v>
      </c>
      <c r="I3930" s="53">
        <f t="shared" si="1693"/>
        <v>1.53125E-2</v>
      </c>
      <c r="J3930" s="54">
        <f t="shared" si="1694"/>
        <v>6.8055555555555551E-3</v>
      </c>
      <c r="K3930" s="50" t="s">
        <v>2287</v>
      </c>
      <c r="L3930" s="50" t="s">
        <v>2213</v>
      </c>
      <c r="M3930" s="55">
        <f t="shared" si="1695"/>
        <v>6.1224489795918418</v>
      </c>
      <c r="N3930" s="50">
        <v>141</v>
      </c>
      <c r="O3930" s="50" t="s">
        <v>228</v>
      </c>
      <c r="Q3930" s="374">
        <v>33</v>
      </c>
      <c r="R3930" s="50" t="s">
        <v>2447</v>
      </c>
      <c r="S3930" s="151">
        <f t="shared" si="1696"/>
        <v>0.17830555555555555</v>
      </c>
      <c r="T3930" s="151">
        <f t="shared" si="1697"/>
        <v>8.9152777777777775E-2</v>
      </c>
      <c r="V3930" s="393">
        <f t="shared" si="1698"/>
        <v>0</v>
      </c>
      <c r="W3930" s="393">
        <f t="shared" si="1699"/>
        <v>0</v>
      </c>
      <c r="X3930" s="53">
        <f t="shared" si="1700"/>
        <v>0.17830555555555555</v>
      </c>
      <c r="Y3930" s="53">
        <f t="shared" si="1701"/>
        <v>0.21469473555555552</v>
      </c>
      <c r="Z3930" s="53">
        <f t="shared" si="1702"/>
        <v>8.9152777777777775E-2</v>
      </c>
      <c r="AA3930" s="53">
        <f t="shared" si="1703"/>
        <v>0.10734736777777776</v>
      </c>
      <c r="AB3930" s="50">
        <f t="shared" si="1704"/>
        <v>1520</v>
      </c>
      <c r="AC3930" s="50">
        <f t="shared" si="1705"/>
        <v>2019</v>
      </c>
      <c r="AD3930" s="50">
        <f t="shared" si="1706"/>
        <v>7</v>
      </c>
      <c r="AE3930" s="56">
        <f t="shared" si="1707"/>
        <v>201907</v>
      </c>
      <c r="AF3930" s="56">
        <f t="shared" si="1708"/>
        <v>28</v>
      </c>
      <c r="AG3930" s="58">
        <f t="shared" si="1709"/>
        <v>0</v>
      </c>
      <c r="AH3930" s="56">
        <f t="shared" si="1710"/>
        <v>11</v>
      </c>
      <c r="AI3930" s="53">
        <f t="shared" si="1711"/>
        <v>0.19650014555555553</v>
      </c>
      <c r="AJ3930" s="56">
        <f t="shared" si="1712"/>
        <v>9.6074999999999982</v>
      </c>
    </row>
    <row r="3931" spans="1:36" ht="15.75" customHeight="1" x14ac:dyDescent="0.25">
      <c r="A3931" s="50">
        <v>3851</v>
      </c>
      <c r="B3931" s="51">
        <v>43658</v>
      </c>
      <c r="C3931" s="75">
        <f t="shared" si="1692"/>
        <v>43658</v>
      </c>
      <c r="D3931" s="50" t="s">
        <v>1225</v>
      </c>
      <c r="E3931" s="50">
        <v>1.25</v>
      </c>
      <c r="F3931" s="50">
        <v>0</v>
      </c>
      <c r="G3931" s="50">
        <v>44</v>
      </c>
      <c r="H3931" s="50">
        <v>39</v>
      </c>
      <c r="I3931" s="53">
        <f t="shared" si="1693"/>
        <v>3.1006944444444445E-2</v>
      </c>
      <c r="J3931" s="54">
        <f t="shared" si="1694"/>
        <v>2.4805555555555556E-2</v>
      </c>
      <c r="K3931" s="50" t="s">
        <v>949</v>
      </c>
      <c r="L3931" s="50" t="s">
        <v>315</v>
      </c>
      <c r="M3931" s="55">
        <f t="shared" si="1695"/>
        <v>1.6797312430011211</v>
      </c>
      <c r="N3931" s="50">
        <v>0</v>
      </c>
      <c r="O3931" s="50" t="s">
        <v>228</v>
      </c>
      <c r="R3931" s="50" t="s">
        <v>2448</v>
      </c>
      <c r="S3931" s="151">
        <f t="shared" si="1696"/>
        <v>5.9533333333333334E-2</v>
      </c>
      <c r="T3931" s="151">
        <f t="shared" si="1697"/>
        <v>2.9766666666666667E-2</v>
      </c>
      <c r="U3931" s="50">
        <v>2217</v>
      </c>
      <c r="V3931" s="393">
        <f t="shared" si="1698"/>
        <v>1.2596594939999999</v>
      </c>
      <c r="W3931" s="393">
        <f t="shared" si="1699"/>
        <v>1.3775803740157138</v>
      </c>
      <c r="X3931" s="53">
        <f t="shared" si="1700"/>
        <v>0.64990555555555551</v>
      </c>
      <c r="Y3931" s="53">
        <f t="shared" si="1701"/>
        <v>0.68629473555555554</v>
      </c>
      <c r="Z3931" s="53">
        <f t="shared" si="1702"/>
        <v>0.32495277777777776</v>
      </c>
      <c r="AA3931" s="53">
        <f t="shared" si="1703"/>
        <v>0.34314736777777777</v>
      </c>
      <c r="AB3931" s="50">
        <f t="shared" si="1704"/>
        <v>3831</v>
      </c>
      <c r="AC3931" s="50">
        <f t="shared" si="1705"/>
        <v>2019</v>
      </c>
      <c r="AD3931" s="50">
        <f t="shared" si="1706"/>
        <v>7</v>
      </c>
      <c r="AE3931" s="56">
        <f t="shared" si="1707"/>
        <v>201907</v>
      </c>
      <c r="AF3931" s="56">
        <f t="shared" si="1708"/>
        <v>28</v>
      </c>
      <c r="AG3931" s="58">
        <f t="shared" si="1709"/>
        <v>0</v>
      </c>
      <c r="AH3931" s="56">
        <f t="shared" si="1710"/>
        <v>12</v>
      </c>
      <c r="AI3931" s="53">
        <f t="shared" si="1711"/>
        <v>0.66810014555555552</v>
      </c>
      <c r="AJ3931" s="56">
        <f t="shared" si="1712"/>
        <v>58.375</v>
      </c>
    </row>
    <row r="3932" spans="1:36" x14ac:dyDescent="0.25">
      <c r="A3932" s="50">
        <v>3852</v>
      </c>
      <c r="B3932" s="51">
        <v>43659</v>
      </c>
      <c r="C3932" s="75">
        <f t="shared" si="1692"/>
        <v>43659</v>
      </c>
      <c r="D3932" s="50" t="s">
        <v>1224</v>
      </c>
      <c r="E3932" s="50">
        <v>15.6</v>
      </c>
      <c r="F3932" s="50">
        <v>1</v>
      </c>
      <c r="G3932" s="50">
        <v>0</v>
      </c>
      <c r="H3932" s="50">
        <v>12</v>
      </c>
      <c r="I3932" s="53">
        <f t="shared" si="1693"/>
        <v>4.1805555555555561E-2</v>
      </c>
      <c r="J3932" s="54">
        <f t="shared" si="1694"/>
        <v>2.6798433048433054E-3</v>
      </c>
      <c r="K3932" s="50" t="s">
        <v>1340</v>
      </c>
      <c r="L3932" s="50" t="s">
        <v>315</v>
      </c>
      <c r="M3932" s="55">
        <f t="shared" si="1695"/>
        <v>15.548172757475092</v>
      </c>
      <c r="N3932" s="50">
        <v>0</v>
      </c>
      <c r="O3932" s="50" t="s">
        <v>228</v>
      </c>
      <c r="P3932" s="389">
        <v>240</v>
      </c>
      <c r="Q3932" s="374">
        <v>1063</v>
      </c>
      <c r="R3932" s="50" t="s">
        <v>2449</v>
      </c>
      <c r="S3932" s="151">
        <f t="shared" si="1696"/>
        <v>0.30014245014245022</v>
      </c>
      <c r="T3932" s="151">
        <f t="shared" si="1697"/>
        <v>0.15007122507122511</v>
      </c>
      <c r="V3932" s="393">
        <f t="shared" si="1698"/>
        <v>0</v>
      </c>
      <c r="W3932" s="393">
        <f t="shared" si="1699"/>
        <v>0</v>
      </c>
      <c r="X3932" s="53">
        <f t="shared" si="1700"/>
        <v>7.0211894586894599E-2</v>
      </c>
      <c r="Y3932" s="53">
        <f t="shared" si="1701"/>
        <v>0.10660107458689461</v>
      </c>
      <c r="Z3932" s="53">
        <f t="shared" si="1702"/>
        <v>3.51059472934473E-2</v>
      </c>
      <c r="AA3932" s="53">
        <f t="shared" si="1703"/>
        <v>5.3300537293447303E-2</v>
      </c>
      <c r="AB3932" s="50">
        <f t="shared" si="1704"/>
        <v>525</v>
      </c>
      <c r="AC3932" s="50">
        <f t="shared" si="1705"/>
        <v>2019</v>
      </c>
      <c r="AD3932" s="50">
        <f t="shared" si="1706"/>
        <v>7</v>
      </c>
      <c r="AE3932" s="56">
        <f t="shared" si="1707"/>
        <v>201907</v>
      </c>
      <c r="AF3932" s="56">
        <f t="shared" si="1708"/>
        <v>28</v>
      </c>
      <c r="AG3932" s="58">
        <f t="shared" si="1709"/>
        <v>0</v>
      </c>
      <c r="AH3932" s="56">
        <f t="shared" si="1710"/>
        <v>13</v>
      </c>
      <c r="AI3932" s="53">
        <f t="shared" si="1711"/>
        <v>8.8406484586894596E-2</v>
      </c>
      <c r="AJ3932" s="56">
        <f t="shared" si="1712"/>
        <v>15.6</v>
      </c>
    </row>
    <row r="3933" spans="1:36" ht="15.75" customHeight="1" x14ac:dyDescent="0.25">
      <c r="A3933" s="50">
        <v>3853</v>
      </c>
      <c r="B3933" s="51">
        <v>43660</v>
      </c>
      <c r="C3933" s="75">
        <f t="shared" si="1692"/>
        <v>43660</v>
      </c>
      <c r="D3933" s="50" t="s">
        <v>1223</v>
      </c>
      <c r="E3933" s="50">
        <v>10</v>
      </c>
      <c r="F3933" s="50">
        <v>1</v>
      </c>
      <c r="G3933" s="50">
        <v>45</v>
      </c>
      <c r="H3933" s="50">
        <v>5</v>
      </c>
      <c r="I3933" s="53">
        <f t="shared" si="1693"/>
        <v>7.2974537037037032E-2</v>
      </c>
      <c r="J3933" s="54">
        <f t="shared" si="1694"/>
        <v>7.2974537037037036E-3</v>
      </c>
      <c r="K3933" s="50" t="s">
        <v>2431</v>
      </c>
      <c r="L3933" s="50" t="s">
        <v>17</v>
      </c>
      <c r="M3933" s="55">
        <f t="shared" si="1695"/>
        <v>5.7097541633624154</v>
      </c>
      <c r="N3933" s="50">
        <v>146</v>
      </c>
      <c r="O3933" s="50" t="s">
        <v>253</v>
      </c>
      <c r="R3933" s="50" t="s">
        <v>2450</v>
      </c>
      <c r="S3933" s="151">
        <f t="shared" si="1696"/>
        <v>0.19119328703703703</v>
      </c>
      <c r="T3933" s="151">
        <f t="shared" si="1697"/>
        <v>9.5596643518518515E-2</v>
      </c>
      <c r="V3933" s="393">
        <f t="shared" si="1698"/>
        <v>0</v>
      </c>
      <c r="W3933" s="393">
        <f t="shared" si="1699"/>
        <v>0</v>
      </c>
      <c r="X3933" s="53">
        <f t="shared" si="1700"/>
        <v>0.19119328703703703</v>
      </c>
      <c r="Y3933" s="53">
        <f t="shared" si="1701"/>
        <v>0.22758246703703702</v>
      </c>
      <c r="Z3933" s="53">
        <f t="shared" si="1702"/>
        <v>9.5596643518518515E-2</v>
      </c>
      <c r="AA3933" s="53">
        <f t="shared" si="1703"/>
        <v>0.11379123351851851</v>
      </c>
      <c r="AB3933" s="50">
        <f t="shared" si="1704"/>
        <v>2162</v>
      </c>
      <c r="AC3933" s="50">
        <f t="shared" si="1705"/>
        <v>2019</v>
      </c>
      <c r="AD3933" s="50">
        <f t="shared" si="1706"/>
        <v>7</v>
      </c>
      <c r="AE3933" s="56">
        <f t="shared" si="1707"/>
        <v>201907</v>
      </c>
      <c r="AF3933" s="56">
        <f t="shared" si="1708"/>
        <v>29</v>
      </c>
      <c r="AG3933" s="58">
        <f t="shared" si="1709"/>
        <v>0</v>
      </c>
      <c r="AH3933" s="56">
        <f t="shared" si="1710"/>
        <v>14</v>
      </c>
      <c r="AI3933" s="53">
        <f t="shared" si="1711"/>
        <v>0.20938787703703704</v>
      </c>
      <c r="AJ3933" s="56">
        <f t="shared" si="1712"/>
        <v>42.699999999999996</v>
      </c>
    </row>
    <row r="3934" spans="1:36" ht="15.75" customHeight="1" x14ac:dyDescent="0.25">
      <c r="A3934" s="50">
        <v>3854</v>
      </c>
      <c r="B3934" s="51">
        <v>43662</v>
      </c>
      <c r="C3934" s="75">
        <f t="shared" si="1692"/>
        <v>43662</v>
      </c>
      <c r="D3934" s="50" t="s">
        <v>1223</v>
      </c>
      <c r="E3934" s="50">
        <v>4.2</v>
      </c>
      <c r="F3934" s="50">
        <v>0</v>
      </c>
      <c r="G3934" s="50">
        <v>48</v>
      </c>
      <c r="H3934" s="50">
        <v>12</v>
      </c>
      <c r="I3934" s="53">
        <f t="shared" si="1693"/>
        <v>3.3472222222222223E-2</v>
      </c>
      <c r="J3934" s="54">
        <f t="shared" si="1694"/>
        <v>7.9695767195767202E-3</v>
      </c>
      <c r="K3934" s="50" t="s">
        <v>2451</v>
      </c>
      <c r="L3934" s="50" t="s">
        <v>2153</v>
      </c>
      <c r="M3934" s="55">
        <f t="shared" si="1695"/>
        <v>5.2282157676348584</v>
      </c>
      <c r="N3934" s="50">
        <v>138</v>
      </c>
      <c r="O3934" s="50" t="s">
        <v>228</v>
      </c>
      <c r="Q3934" s="374">
        <v>331</v>
      </c>
      <c r="R3934" s="50" t="s">
        <v>2452</v>
      </c>
      <c r="S3934" s="151">
        <f t="shared" si="1696"/>
        <v>0.20880291005291007</v>
      </c>
      <c r="T3934" s="151">
        <f t="shared" si="1697"/>
        <v>0.10440145502645504</v>
      </c>
      <c r="V3934" s="393">
        <f t="shared" si="1698"/>
        <v>0</v>
      </c>
      <c r="W3934" s="393">
        <f t="shared" si="1699"/>
        <v>0</v>
      </c>
      <c r="X3934" s="53">
        <f t="shared" si="1700"/>
        <v>0.20880291005291007</v>
      </c>
      <c r="Y3934" s="53">
        <f t="shared" si="1701"/>
        <v>0.24519209005291007</v>
      </c>
      <c r="Z3934" s="53">
        <f t="shared" si="1702"/>
        <v>0.10440145502645504</v>
      </c>
      <c r="AA3934" s="53">
        <f t="shared" si="1703"/>
        <v>0.12259604502645503</v>
      </c>
      <c r="AB3934" s="50">
        <f t="shared" si="1704"/>
        <v>2790</v>
      </c>
      <c r="AC3934" s="50">
        <f t="shared" si="1705"/>
        <v>2019</v>
      </c>
      <c r="AD3934" s="50">
        <f t="shared" si="1706"/>
        <v>7</v>
      </c>
      <c r="AE3934" s="56">
        <f t="shared" si="1707"/>
        <v>201907</v>
      </c>
      <c r="AF3934" s="56">
        <f t="shared" si="1708"/>
        <v>29</v>
      </c>
      <c r="AG3934" s="58">
        <f t="shared" si="1709"/>
        <v>1</v>
      </c>
      <c r="AH3934" s="56">
        <f t="shared" si="1710"/>
        <v>16</v>
      </c>
      <c r="AI3934" s="53">
        <f t="shared" si="1711"/>
        <v>0.22699750005291008</v>
      </c>
      <c r="AJ3934" s="56">
        <f t="shared" si="1712"/>
        <v>17.933999999999997</v>
      </c>
    </row>
    <row r="3935" spans="1:36" ht="15.75" customHeight="1" x14ac:dyDescent="0.25">
      <c r="A3935" s="50">
        <v>3855</v>
      </c>
      <c r="B3935" s="51">
        <v>43663</v>
      </c>
      <c r="C3935" s="75">
        <f t="shared" si="1692"/>
        <v>43663</v>
      </c>
      <c r="D3935" s="50" t="s">
        <v>1225</v>
      </c>
      <c r="E3935" s="50">
        <v>0.8</v>
      </c>
      <c r="F3935" s="50">
        <v>0</v>
      </c>
      <c r="G3935" s="50">
        <v>28</v>
      </c>
      <c r="H3935" s="50">
        <v>43</v>
      </c>
      <c r="I3935" s="53">
        <f t="shared" si="1693"/>
        <v>1.9942129629629629E-2</v>
      </c>
      <c r="J3935" s="54">
        <f t="shared" si="1694"/>
        <v>2.4927662037037036E-2</v>
      </c>
      <c r="K3935" s="50" t="s">
        <v>949</v>
      </c>
      <c r="L3935" s="50" t="s">
        <v>315</v>
      </c>
      <c r="M3935" s="55">
        <f t="shared" si="1695"/>
        <v>1.6715031921067918</v>
      </c>
      <c r="N3935" s="50">
        <v>0</v>
      </c>
      <c r="O3935" s="50" t="s">
        <v>228</v>
      </c>
      <c r="R3935" s="50" t="s">
        <v>2453</v>
      </c>
      <c r="S3935" s="151">
        <f t="shared" si="1696"/>
        <v>5.9826388888888887E-2</v>
      </c>
      <c r="T3935" s="151">
        <f t="shared" si="1697"/>
        <v>2.9913194444444444E-2</v>
      </c>
      <c r="U3935" s="50">
        <v>1379</v>
      </c>
      <c r="V3935" s="393">
        <f t="shared" si="1698"/>
        <v>0.78352297799999993</v>
      </c>
      <c r="W3935" s="393">
        <f t="shared" si="1699"/>
        <v>0.85687114829394195</v>
      </c>
      <c r="X3935" s="53">
        <f t="shared" si="1700"/>
        <v>0.65310474537037033</v>
      </c>
      <c r="Y3935" s="53">
        <f t="shared" si="1701"/>
        <v>0.68949392537037024</v>
      </c>
      <c r="Z3935" s="53">
        <f t="shared" si="1702"/>
        <v>0.32655237268518517</v>
      </c>
      <c r="AA3935" s="53">
        <f t="shared" si="1703"/>
        <v>0.34474696268518512</v>
      </c>
      <c r="AB3935" s="50">
        <f t="shared" si="1704"/>
        <v>3838</v>
      </c>
      <c r="AC3935" s="50">
        <f t="shared" si="1705"/>
        <v>2019</v>
      </c>
      <c r="AD3935" s="50">
        <f t="shared" si="1706"/>
        <v>7</v>
      </c>
      <c r="AE3935" s="56">
        <f t="shared" si="1707"/>
        <v>201907</v>
      </c>
      <c r="AF3935" s="56">
        <f t="shared" si="1708"/>
        <v>29</v>
      </c>
      <c r="AG3935" s="58">
        <f t="shared" si="1709"/>
        <v>0</v>
      </c>
      <c r="AH3935" s="56">
        <f t="shared" si="1710"/>
        <v>17</v>
      </c>
      <c r="AI3935" s="53">
        <f t="shared" si="1711"/>
        <v>0.67129933537037023</v>
      </c>
      <c r="AJ3935" s="56">
        <f t="shared" si="1712"/>
        <v>37.360000000000007</v>
      </c>
    </row>
    <row r="3936" spans="1:36" x14ac:dyDescent="0.25">
      <c r="A3936" s="50">
        <v>3856</v>
      </c>
      <c r="B3936" s="51">
        <v>43663</v>
      </c>
      <c r="C3936" s="75">
        <f t="shared" si="1692"/>
        <v>43663</v>
      </c>
      <c r="D3936" s="50" t="s">
        <v>1224</v>
      </c>
      <c r="E3936" s="50">
        <v>10</v>
      </c>
      <c r="F3936" s="50">
        <v>0</v>
      </c>
      <c r="G3936" s="50">
        <v>30</v>
      </c>
      <c r="H3936" s="50">
        <v>0</v>
      </c>
      <c r="I3936" s="53">
        <f t="shared" si="1693"/>
        <v>2.0833333333333332E-2</v>
      </c>
      <c r="J3936" s="54">
        <f t="shared" si="1694"/>
        <v>2.0833333333333333E-3</v>
      </c>
      <c r="K3936" s="50" t="s">
        <v>2454</v>
      </c>
      <c r="L3936" s="50" t="s">
        <v>1132</v>
      </c>
      <c r="M3936" s="55">
        <f t="shared" si="1695"/>
        <v>20.000000000000014</v>
      </c>
      <c r="N3936" s="50">
        <v>0</v>
      </c>
      <c r="O3936" s="50" t="s">
        <v>253</v>
      </c>
      <c r="S3936" s="151">
        <f t="shared" si="1696"/>
        <v>0.23333333333333334</v>
      </c>
      <c r="T3936" s="151">
        <f t="shared" si="1697"/>
        <v>0.11666666666666667</v>
      </c>
      <c r="V3936" s="393">
        <f t="shared" si="1698"/>
        <v>0</v>
      </c>
      <c r="W3936" s="393">
        <f t="shared" si="1699"/>
        <v>0</v>
      </c>
      <c r="X3936" s="53">
        <f t="shared" si="1700"/>
        <v>5.4583333333333331E-2</v>
      </c>
      <c r="Y3936" s="53">
        <f t="shared" si="1701"/>
        <v>9.0972513333333324E-2</v>
      </c>
      <c r="Z3936" s="53">
        <f t="shared" si="1702"/>
        <v>2.7291666666666665E-2</v>
      </c>
      <c r="AA3936" s="53">
        <f t="shared" si="1703"/>
        <v>4.5486256666666662E-2</v>
      </c>
      <c r="AB3936" s="50">
        <f t="shared" si="1704"/>
        <v>218</v>
      </c>
      <c r="AC3936" s="50">
        <f t="shared" si="1705"/>
        <v>2019</v>
      </c>
      <c r="AD3936" s="50">
        <f t="shared" si="1706"/>
        <v>7</v>
      </c>
      <c r="AE3936" s="56">
        <f t="shared" si="1707"/>
        <v>201907</v>
      </c>
      <c r="AF3936" s="56">
        <f t="shared" si="1708"/>
        <v>29</v>
      </c>
      <c r="AG3936" s="58">
        <f t="shared" si="1709"/>
        <v>0</v>
      </c>
      <c r="AH3936" s="56">
        <f t="shared" si="1710"/>
        <v>17</v>
      </c>
      <c r="AI3936" s="53">
        <f t="shared" si="1711"/>
        <v>7.2777923333333328E-2</v>
      </c>
      <c r="AJ3936" s="56">
        <f t="shared" si="1712"/>
        <v>10</v>
      </c>
    </row>
    <row r="3937" spans="1:36" ht="15.75" customHeight="1" x14ac:dyDescent="0.25">
      <c r="A3937" s="50">
        <v>3857</v>
      </c>
      <c r="B3937" s="51">
        <v>43665</v>
      </c>
      <c r="C3937" s="75">
        <f t="shared" si="1692"/>
        <v>43665</v>
      </c>
      <c r="D3937" s="50" t="s">
        <v>1223</v>
      </c>
      <c r="E3937" s="50">
        <v>5</v>
      </c>
      <c r="F3937" s="50">
        <v>1</v>
      </c>
      <c r="G3937" s="50">
        <v>9</v>
      </c>
      <c r="H3937" s="50">
        <v>40</v>
      </c>
      <c r="I3937" s="53">
        <f t="shared" si="1693"/>
        <v>4.8379629629629627E-2</v>
      </c>
      <c r="J3937" s="54">
        <f t="shared" si="1694"/>
        <v>9.6759259259259246E-3</v>
      </c>
      <c r="K3937" s="50" t="s">
        <v>2287</v>
      </c>
      <c r="L3937" s="50" t="s">
        <v>2455</v>
      </c>
      <c r="M3937" s="55">
        <f t="shared" si="1695"/>
        <v>4.3062200956937842</v>
      </c>
      <c r="N3937" s="50">
        <v>152</v>
      </c>
      <c r="O3937" s="50" t="s">
        <v>228</v>
      </c>
      <c r="Q3937" s="374">
        <v>810</v>
      </c>
      <c r="R3937" s="50" t="s">
        <v>2456</v>
      </c>
      <c r="S3937" s="151">
        <f t="shared" si="1696"/>
        <v>0.25350925925925921</v>
      </c>
      <c r="T3937" s="151">
        <f t="shared" si="1697"/>
        <v>0.12675462962962961</v>
      </c>
      <c r="V3937" s="393">
        <f t="shared" si="1698"/>
        <v>0</v>
      </c>
      <c r="W3937" s="393">
        <f t="shared" si="1699"/>
        <v>0</v>
      </c>
      <c r="X3937" s="53">
        <f t="shared" si="1700"/>
        <v>0.25350925925925921</v>
      </c>
      <c r="Y3937" s="53">
        <f t="shared" si="1701"/>
        <v>0.28989843925925923</v>
      </c>
      <c r="Z3937" s="53">
        <f t="shared" si="1702"/>
        <v>0.12675462962962961</v>
      </c>
      <c r="AA3937" s="53">
        <f t="shared" si="1703"/>
        <v>0.14494921962962962</v>
      </c>
      <c r="AB3937" s="50">
        <f t="shared" si="1704"/>
        <v>3334</v>
      </c>
      <c r="AC3937" s="50">
        <f t="shared" si="1705"/>
        <v>2019</v>
      </c>
      <c r="AD3937" s="50">
        <f t="shared" si="1706"/>
        <v>7</v>
      </c>
      <c r="AE3937" s="56">
        <f t="shared" si="1707"/>
        <v>201907</v>
      </c>
      <c r="AF3937" s="56">
        <f t="shared" si="1708"/>
        <v>29</v>
      </c>
      <c r="AG3937" s="58">
        <f t="shared" si="1709"/>
        <v>1</v>
      </c>
      <c r="AH3937" s="56">
        <f t="shared" si="1710"/>
        <v>19</v>
      </c>
      <c r="AI3937" s="53">
        <f t="shared" si="1711"/>
        <v>0.27170384925925922</v>
      </c>
      <c r="AJ3937" s="56">
        <f t="shared" si="1712"/>
        <v>21.349999999999998</v>
      </c>
    </row>
    <row r="3938" spans="1:36" ht="15.75" customHeight="1" x14ac:dyDescent="0.25">
      <c r="A3938" s="50">
        <v>3858</v>
      </c>
      <c r="B3938" s="51">
        <v>43665</v>
      </c>
      <c r="C3938" s="75">
        <f t="shared" si="1692"/>
        <v>43665</v>
      </c>
      <c r="D3938" s="50" t="s">
        <v>1225</v>
      </c>
      <c r="E3938" s="50">
        <v>1.28</v>
      </c>
      <c r="F3938" s="50">
        <v>0</v>
      </c>
      <c r="G3938" s="50">
        <v>42</v>
      </c>
      <c r="H3938" s="50">
        <v>24</v>
      </c>
      <c r="I3938" s="53">
        <f t="shared" si="1693"/>
        <v>2.9444444444444443E-2</v>
      </c>
      <c r="J3938" s="54">
        <f t="shared" si="1694"/>
        <v>2.300347222222222E-2</v>
      </c>
      <c r="K3938" s="50" t="s">
        <v>949</v>
      </c>
      <c r="L3938" s="50" t="s">
        <v>315</v>
      </c>
      <c r="M3938" s="55">
        <f t="shared" si="1695"/>
        <v>1.8113207547169827</v>
      </c>
      <c r="N3938" s="50">
        <v>0</v>
      </c>
      <c r="O3938" s="50" t="s">
        <v>228</v>
      </c>
      <c r="R3938" s="50" t="s">
        <v>2457</v>
      </c>
      <c r="S3938" s="151">
        <f t="shared" si="1696"/>
        <v>5.5208333333333325E-2</v>
      </c>
      <c r="T3938" s="151">
        <f t="shared" si="1697"/>
        <v>2.7604166666666662E-2</v>
      </c>
      <c r="U3938" s="50">
        <v>2252</v>
      </c>
      <c r="V3938" s="393">
        <f t="shared" si="1698"/>
        <v>1.2795458639999999</v>
      </c>
      <c r="W3938" s="393">
        <f t="shared" si="1699"/>
        <v>1.3993283727033772</v>
      </c>
      <c r="X3938" s="53">
        <f t="shared" si="1700"/>
        <v>0.60269097222222212</v>
      </c>
      <c r="Y3938" s="53">
        <f t="shared" si="1701"/>
        <v>0.63908015222222214</v>
      </c>
      <c r="Z3938" s="53">
        <f t="shared" si="1702"/>
        <v>0.30134548611111106</v>
      </c>
      <c r="AA3938" s="53">
        <f t="shared" si="1703"/>
        <v>0.31954007611111107</v>
      </c>
      <c r="AB3938" s="50">
        <f t="shared" si="1704"/>
        <v>3715</v>
      </c>
      <c r="AC3938" s="50">
        <f t="shared" si="1705"/>
        <v>2019</v>
      </c>
      <c r="AD3938" s="50">
        <f t="shared" si="1706"/>
        <v>7</v>
      </c>
      <c r="AE3938" s="56">
        <f t="shared" si="1707"/>
        <v>201907</v>
      </c>
      <c r="AF3938" s="56">
        <f t="shared" si="1708"/>
        <v>29</v>
      </c>
      <c r="AG3938" s="58">
        <f t="shared" si="1709"/>
        <v>0</v>
      </c>
      <c r="AH3938" s="56">
        <f t="shared" si="1710"/>
        <v>19</v>
      </c>
      <c r="AI3938" s="53">
        <f t="shared" si="1711"/>
        <v>0.62088556222222213</v>
      </c>
      <c r="AJ3938" s="56">
        <f t="shared" si="1712"/>
        <v>59.776000000000003</v>
      </c>
    </row>
    <row r="3939" spans="1:36" ht="15.75" x14ac:dyDescent="0.3">
      <c r="A3939" s="50">
        <v>3859</v>
      </c>
      <c r="B3939" s="51">
        <v>43667</v>
      </c>
      <c r="C3939" s="75">
        <f t="shared" si="1692"/>
        <v>43667</v>
      </c>
      <c r="D3939" s="50" t="s">
        <v>1224</v>
      </c>
      <c r="E3939" s="50">
        <v>101.5</v>
      </c>
      <c r="F3939" s="50">
        <v>6</v>
      </c>
      <c r="G3939" s="50">
        <v>6</v>
      </c>
      <c r="H3939" s="50">
        <v>54</v>
      </c>
      <c r="I3939" s="53">
        <f>IF(E3939&gt;0,TIME(F3939,G3939,H3939),"")</f>
        <v>0.25479166666666669</v>
      </c>
      <c r="J3939" s="54">
        <f t="shared" si="1694"/>
        <v>2.5102627257799675E-3</v>
      </c>
      <c r="K3939" s="50" t="s">
        <v>1340</v>
      </c>
      <c r="L3939" s="50" t="s">
        <v>2147</v>
      </c>
      <c r="M3939" s="55">
        <f t="shared" si="1695"/>
        <v>16.598528209321351</v>
      </c>
      <c r="N3939" s="50">
        <v>133</v>
      </c>
      <c r="O3939" s="50" t="s">
        <v>228</v>
      </c>
      <c r="P3939" s="389">
        <v>206</v>
      </c>
      <c r="Q3939" s="374">
        <v>4882</v>
      </c>
      <c r="R3939" s="146" t="s">
        <v>2458</v>
      </c>
      <c r="S3939" s="151">
        <f t="shared" si="1696"/>
        <v>0.28114942528735637</v>
      </c>
      <c r="T3939" s="151">
        <f t="shared" si="1697"/>
        <v>0.14057471264367818</v>
      </c>
      <c r="V3939" s="393">
        <f t="shared" si="1698"/>
        <v>0</v>
      </c>
      <c r="W3939" s="393">
        <f t="shared" si="1699"/>
        <v>0</v>
      </c>
      <c r="X3939" s="53">
        <f t="shared" si="1700"/>
        <v>6.5768883415435145E-2</v>
      </c>
      <c r="Y3939" s="53">
        <f t="shared" si="1701"/>
        <v>0.10215806341543515</v>
      </c>
      <c r="Z3939" s="53">
        <f t="shared" si="1702"/>
        <v>3.2884441707717572E-2</v>
      </c>
      <c r="AA3939" s="53">
        <f t="shared" si="1703"/>
        <v>5.1079031707717576E-2</v>
      </c>
      <c r="AB3939" s="50">
        <f t="shared" si="1704"/>
        <v>414</v>
      </c>
      <c r="AC3939" s="50">
        <f t="shared" si="1705"/>
        <v>2019</v>
      </c>
      <c r="AD3939" s="50">
        <f t="shared" si="1706"/>
        <v>7</v>
      </c>
      <c r="AE3939" s="56">
        <f t="shared" si="1707"/>
        <v>201907</v>
      </c>
      <c r="AF3939" s="56">
        <f t="shared" si="1708"/>
        <v>30</v>
      </c>
      <c r="AG3939" s="58">
        <f t="shared" si="1709"/>
        <v>1</v>
      </c>
      <c r="AH3939" s="56">
        <f t="shared" si="1710"/>
        <v>21</v>
      </c>
      <c r="AI3939" s="53">
        <f t="shared" si="1711"/>
        <v>8.3963473415435141E-2</v>
      </c>
      <c r="AJ3939" s="56">
        <f t="shared" si="1712"/>
        <v>101.5</v>
      </c>
    </row>
    <row r="3940" spans="1:36" ht="15.75" customHeight="1" x14ac:dyDescent="0.25">
      <c r="A3940" s="50">
        <v>3860</v>
      </c>
      <c r="B3940" s="51">
        <v>43669</v>
      </c>
      <c r="C3940" s="75">
        <f t="shared" si="1692"/>
        <v>43669</v>
      </c>
      <c r="D3940" s="50" t="s">
        <v>1223</v>
      </c>
      <c r="E3940" s="50">
        <v>3</v>
      </c>
      <c r="F3940" s="50">
        <v>0</v>
      </c>
      <c r="G3940" s="50">
        <v>32</v>
      </c>
      <c r="H3940" s="50">
        <v>14</v>
      </c>
      <c r="I3940" s="53">
        <f t="shared" si="1693"/>
        <v>2.238425925925926E-2</v>
      </c>
      <c r="J3940" s="54">
        <f t="shared" si="1694"/>
        <v>7.46141975308642E-3</v>
      </c>
      <c r="K3940" s="50" t="s">
        <v>2431</v>
      </c>
      <c r="L3940" s="50" t="s">
        <v>17</v>
      </c>
      <c r="M3940" s="55">
        <f t="shared" si="1695"/>
        <v>5.5842812823164465</v>
      </c>
      <c r="N3940" s="50">
        <v>150</v>
      </c>
      <c r="O3940" s="50" t="s">
        <v>253</v>
      </c>
      <c r="R3940" s="50" t="s">
        <v>2459</v>
      </c>
      <c r="S3940" s="151">
        <f t="shared" si="1696"/>
        <v>0.19548919753086419</v>
      </c>
      <c r="T3940" s="151">
        <f t="shared" si="1697"/>
        <v>9.7744598765432095E-2</v>
      </c>
      <c r="V3940" s="393">
        <f t="shared" si="1698"/>
        <v>0</v>
      </c>
      <c r="W3940" s="393">
        <f t="shared" si="1699"/>
        <v>0</v>
      </c>
      <c r="X3940" s="53">
        <f t="shared" si="1700"/>
        <v>0.19548919753086419</v>
      </c>
      <c r="Y3940" s="53">
        <f t="shared" si="1701"/>
        <v>0.23187837753086421</v>
      </c>
      <c r="Z3940" s="53">
        <f t="shared" si="1702"/>
        <v>9.7744598765432095E-2</v>
      </c>
      <c r="AA3940" s="53">
        <f t="shared" si="1703"/>
        <v>0.11593918876543211</v>
      </c>
      <c r="AB3940" s="50">
        <f t="shared" si="1704"/>
        <v>2328</v>
      </c>
      <c r="AC3940" s="50">
        <f t="shared" si="1705"/>
        <v>2019</v>
      </c>
      <c r="AD3940" s="50">
        <f t="shared" si="1706"/>
        <v>7</v>
      </c>
      <c r="AE3940" s="56">
        <f t="shared" si="1707"/>
        <v>201907</v>
      </c>
      <c r="AF3940" s="56">
        <f t="shared" si="1708"/>
        <v>30</v>
      </c>
      <c r="AG3940" s="58">
        <f t="shared" si="1709"/>
        <v>1</v>
      </c>
      <c r="AH3940" s="56">
        <f t="shared" si="1710"/>
        <v>23</v>
      </c>
      <c r="AI3940" s="53">
        <f t="shared" si="1711"/>
        <v>0.2136837875308642</v>
      </c>
      <c r="AJ3940" s="56">
        <f t="shared" si="1712"/>
        <v>12.809999999999999</v>
      </c>
    </row>
    <row r="3941" spans="1:36" ht="15.75" customHeight="1" x14ac:dyDescent="0.25">
      <c r="A3941" s="50">
        <v>3861</v>
      </c>
      <c r="B3941" s="51">
        <v>43669</v>
      </c>
      <c r="C3941" s="75">
        <f t="shared" si="1692"/>
        <v>43669</v>
      </c>
      <c r="D3941" s="50" t="s">
        <v>1223</v>
      </c>
      <c r="E3941" s="50">
        <v>3.25</v>
      </c>
      <c r="F3941" s="50">
        <v>0</v>
      </c>
      <c r="G3941" s="50">
        <v>32</v>
      </c>
      <c r="H3941" s="50">
        <v>59</v>
      </c>
      <c r="I3941" s="53">
        <f t="shared" si="1693"/>
        <v>2.2905092592592591E-2</v>
      </c>
      <c r="J3941" s="54">
        <f t="shared" si="1694"/>
        <v>7.0477207977207978E-3</v>
      </c>
      <c r="K3941" s="50" t="s">
        <v>2287</v>
      </c>
      <c r="L3941" s="50" t="s">
        <v>1357</v>
      </c>
      <c r="M3941" s="55">
        <f t="shared" si="1695"/>
        <v>5.9120768064679172</v>
      </c>
      <c r="N3941" s="50">
        <v>138</v>
      </c>
      <c r="O3941" s="50" t="s">
        <v>255</v>
      </c>
      <c r="Q3941" s="374">
        <v>49</v>
      </c>
      <c r="R3941" s="50" t="s">
        <v>2460</v>
      </c>
      <c r="S3941" s="151">
        <f t="shared" si="1696"/>
        <v>0.1846502849002849</v>
      </c>
      <c r="T3941" s="151">
        <f t="shared" si="1697"/>
        <v>9.232514245014245E-2</v>
      </c>
      <c r="V3941" s="393">
        <f t="shared" si="1698"/>
        <v>0</v>
      </c>
      <c r="W3941" s="393">
        <f t="shared" si="1699"/>
        <v>0</v>
      </c>
      <c r="X3941" s="53">
        <f t="shared" si="1700"/>
        <v>0.1846502849002849</v>
      </c>
      <c r="Y3941" s="53">
        <f t="shared" si="1701"/>
        <v>0.22103946490028489</v>
      </c>
      <c r="Z3941" s="53">
        <f t="shared" si="1702"/>
        <v>9.232514245014245E-2</v>
      </c>
      <c r="AA3941" s="53">
        <f t="shared" si="1703"/>
        <v>0.11051973245014245</v>
      </c>
      <c r="AB3941" s="50">
        <f t="shared" si="1704"/>
        <v>1838</v>
      </c>
      <c r="AC3941" s="50">
        <f t="shared" si="1705"/>
        <v>2019</v>
      </c>
      <c r="AD3941" s="50">
        <f t="shared" si="1706"/>
        <v>7</v>
      </c>
      <c r="AE3941" s="56">
        <f t="shared" si="1707"/>
        <v>201907</v>
      </c>
      <c r="AF3941" s="56">
        <f t="shared" si="1708"/>
        <v>30</v>
      </c>
      <c r="AG3941" s="58">
        <f t="shared" si="1709"/>
        <v>0</v>
      </c>
      <c r="AH3941" s="56">
        <f t="shared" si="1710"/>
        <v>23</v>
      </c>
      <c r="AI3941" s="53">
        <f t="shared" si="1711"/>
        <v>0.20284487490028491</v>
      </c>
      <c r="AJ3941" s="56">
        <f t="shared" si="1712"/>
        <v>13.877499999999998</v>
      </c>
    </row>
    <row r="3942" spans="1:36" x14ac:dyDescent="0.25">
      <c r="A3942" s="50">
        <v>3862</v>
      </c>
      <c r="B3942" s="51">
        <v>43670</v>
      </c>
      <c r="C3942" s="75">
        <f t="shared" si="1692"/>
        <v>43670</v>
      </c>
      <c r="D3942" s="50" t="s">
        <v>1223</v>
      </c>
      <c r="E3942" s="50">
        <v>3.25</v>
      </c>
      <c r="F3942" s="50">
        <v>0</v>
      </c>
      <c r="G3942" s="50">
        <v>38</v>
      </c>
      <c r="H3942" s="50">
        <v>57</v>
      </c>
      <c r="I3942" s="53">
        <f t="shared" si="1693"/>
        <v>2.704861111111111E-2</v>
      </c>
      <c r="J3942" s="54">
        <f t="shared" si="1694"/>
        <v>8.3226495726495715E-3</v>
      </c>
      <c r="K3942" s="50" t="s">
        <v>2287</v>
      </c>
      <c r="L3942" s="50" t="s">
        <v>1357</v>
      </c>
      <c r="M3942" s="55">
        <f t="shared" si="1695"/>
        <v>5.0064184852374884</v>
      </c>
      <c r="N3942" s="50">
        <v>141</v>
      </c>
      <c r="O3942" s="50" t="s">
        <v>228</v>
      </c>
      <c r="Q3942" s="374">
        <v>59</v>
      </c>
      <c r="R3942" s="50" t="s">
        <v>2461</v>
      </c>
      <c r="S3942" s="151">
        <f t="shared" si="1696"/>
        <v>0.21805341880341877</v>
      </c>
      <c r="T3942" s="151">
        <f t="shared" si="1697"/>
        <v>0.10902670940170939</v>
      </c>
      <c r="V3942" s="393">
        <f t="shared" si="1698"/>
        <v>0</v>
      </c>
      <c r="W3942" s="393">
        <f t="shared" si="1699"/>
        <v>0</v>
      </c>
      <c r="X3942" s="53">
        <f t="shared" si="1700"/>
        <v>0.21805341880341877</v>
      </c>
      <c r="Y3942" s="53">
        <f t="shared" si="1701"/>
        <v>0.2544425988034188</v>
      </c>
      <c r="Z3942" s="53">
        <f t="shared" si="1702"/>
        <v>0.10902670940170939</v>
      </c>
      <c r="AA3942" s="53">
        <f t="shared" si="1703"/>
        <v>0.1272212994017094</v>
      </c>
      <c r="AB3942" s="50">
        <f t="shared" si="1704"/>
        <v>3003</v>
      </c>
      <c r="AC3942" s="50">
        <f t="shared" si="1705"/>
        <v>2019</v>
      </c>
      <c r="AD3942" s="50">
        <f t="shared" si="1706"/>
        <v>7</v>
      </c>
      <c r="AE3942" s="56">
        <f t="shared" si="1707"/>
        <v>201907</v>
      </c>
      <c r="AF3942" s="56">
        <f t="shared" si="1708"/>
        <v>30</v>
      </c>
      <c r="AG3942" s="58">
        <f t="shared" si="1709"/>
        <v>0</v>
      </c>
      <c r="AH3942" s="56">
        <f t="shared" si="1710"/>
        <v>24</v>
      </c>
      <c r="AI3942" s="53">
        <f t="shared" si="1711"/>
        <v>0.23624800880341879</v>
      </c>
      <c r="AJ3942" s="56">
        <f t="shared" si="1712"/>
        <v>13.877499999999998</v>
      </c>
    </row>
    <row r="3943" spans="1:36" ht="15.75" customHeight="1" x14ac:dyDescent="0.25">
      <c r="A3943" s="50">
        <v>3863</v>
      </c>
      <c r="B3943" s="51">
        <v>43671</v>
      </c>
      <c r="C3943" s="75">
        <f t="shared" si="1692"/>
        <v>43671</v>
      </c>
      <c r="D3943" s="50" t="s">
        <v>1225</v>
      </c>
      <c r="E3943" s="50">
        <v>1</v>
      </c>
      <c r="F3943" s="50">
        <v>0</v>
      </c>
      <c r="G3943" s="50">
        <v>32</v>
      </c>
      <c r="H3943" s="50">
        <v>45</v>
      </c>
      <c r="I3943" s="53">
        <f t="shared" si="1693"/>
        <v>2.2743055555555555E-2</v>
      </c>
      <c r="J3943" s="54">
        <f t="shared" si="1694"/>
        <v>2.2743055555555555E-2</v>
      </c>
      <c r="K3943" s="50" t="s">
        <v>949</v>
      </c>
      <c r="L3943" s="50" t="s">
        <v>1947</v>
      </c>
      <c r="M3943" s="55">
        <f t="shared" si="1695"/>
        <v>1.8320610687022916</v>
      </c>
      <c r="N3943" s="50">
        <v>0</v>
      </c>
      <c r="O3943" s="50" t="s">
        <v>255</v>
      </c>
      <c r="R3943" s="50" t="s">
        <v>2462</v>
      </c>
      <c r="S3943" s="151">
        <f t="shared" si="1696"/>
        <v>5.4583333333333331E-2</v>
      </c>
      <c r="T3943" s="151">
        <f t="shared" si="1697"/>
        <v>2.7291666666666665E-2</v>
      </c>
      <c r="U3943" s="50">
        <v>1547</v>
      </c>
      <c r="V3943" s="393">
        <f t="shared" si="1698"/>
        <v>0.87897755399999999</v>
      </c>
      <c r="W3943" s="393">
        <f t="shared" si="1699"/>
        <v>0.96126154199472669</v>
      </c>
      <c r="X3943" s="53">
        <f t="shared" si="1700"/>
        <v>0.59586805555555555</v>
      </c>
      <c r="Y3943" s="53">
        <f t="shared" si="1701"/>
        <v>0.63225723555555546</v>
      </c>
      <c r="Z3943" s="53">
        <f t="shared" si="1702"/>
        <v>0.29793402777777778</v>
      </c>
      <c r="AA3943" s="53">
        <f t="shared" si="1703"/>
        <v>0.31612861777777773</v>
      </c>
      <c r="AB3943" s="50">
        <f t="shared" si="1704"/>
        <v>3700</v>
      </c>
      <c r="AC3943" s="50">
        <f t="shared" si="1705"/>
        <v>2019</v>
      </c>
      <c r="AD3943" s="50">
        <f t="shared" si="1706"/>
        <v>7</v>
      </c>
      <c r="AE3943" s="56">
        <f t="shared" si="1707"/>
        <v>201907</v>
      </c>
      <c r="AF3943" s="56">
        <f t="shared" si="1708"/>
        <v>30</v>
      </c>
      <c r="AG3943" s="58">
        <f t="shared" si="1709"/>
        <v>0</v>
      </c>
      <c r="AH3943" s="56">
        <f t="shared" si="1710"/>
        <v>25</v>
      </c>
      <c r="AI3943" s="53">
        <f t="shared" si="1711"/>
        <v>0.61406264555555556</v>
      </c>
      <c r="AJ3943" s="56">
        <f t="shared" si="1712"/>
        <v>46.7</v>
      </c>
    </row>
    <row r="3944" spans="1:36" ht="15.75" customHeight="1" x14ac:dyDescent="0.25">
      <c r="A3944" s="50">
        <v>3864</v>
      </c>
      <c r="B3944" s="51">
        <v>43672</v>
      </c>
      <c r="C3944" s="75">
        <f t="shared" ref="C3944:C3953" si="1713">B3944</f>
        <v>43672</v>
      </c>
      <c r="D3944" s="50" t="s">
        <v>1223</v>
      </c>
      <c r="E3944" s="50">
        <v>7.25</v>
      </c>
      <c r="F3944" s="50">
        <v>1</v>
      </c>
      <c r="G3944" s="50">
        <v>27</v>
      </c>
      <c r="H3944" s="50">
        <v>10</v>
      </c>
      <c r="I3944" s="53">
        <f t="shared" ref="I3944:I3953" si="1714">IF(E3944&gt;0,TIME(F3944,G3944,H3944),"")</f>
        <v>6.0532407407407403E-2</v>
      </c>
      <c r="J3944" s="54">
        <f t="shared" ref="J3944:J3953" si="1715">IF(E3944&gt;0,TIME(F3944,G3944,H3944)/E3944,"")</f>
        <v>8.3492975734355043E-3</v>
      </c>
      <c r="K3944" s="50" t="s">
        <v>2431</v>
      </c>
      <c r="L3944" s="50" t="s">
        <v>2463</v>
      </c>
      <c r="M3944" s="55">
        <f t="shared" ref="M3944:M3953" si="1716">IF(D3944&gt;0,0.0416666666666667/J3944,"")</f>
        <v>4.9904397705544969</v>
      </c>
      <c r="N3944" s="50">
        <v>145</v>
      </c>
      <c r="O3944" s="50" t="s">
        <v>228</v>
      </c>
      <c r="R3944" s="50" t="s">
        <v>2464</v>
      </c>
      <c r="S3944" s="151">
        <f t="shared" ref="S3944:S3953" si="1717">IF("1-Swim"=D3944,J3944*2.4,IF("2-Bike"=D3944,J3944*112,IF("3-Run"=D3944,J3944*26.2,0)))</f>
        <v>0.21875159642401021</v>
      </c>
      <c r="T3944" s="151">
        <f t="shared" ref="T3944:T3953" si="1718">S3944/2</f>
        <v>0.1093757982120051</v>
      </c>
      <c r="V3944" s="393">
        <f t="shared" ref="V3944:V3953" si="1719">U3944*0.000568182</f>
        <v>0</v>
      </c>
      <c r="W3944" s="393">
        <f t="shared" ref="W3944:W3953" si="1720">U3944*0.0006213713910761</f>
        <v>0</v>
      </c>
      <c r="X3944" s="53">
        <f t="shared" ref="X3944:X3953" si="1721">J3944*26.2</f>
        <v>0.21875159642401021</v>
      </c>
      <c r="Y3944" s="53">
        <f t="shared" ref="Y3944:Y3953" si="1722">(J3944+0.0013889)*26.2</f>
        <v>0.25514077642401023</v>
      </c>
      <c r="Z3944" s="53">
        <f t="shared" ref="Z3944:Z3953" si="1723">X3944/2</f>
        <v>0.1093757982120051</v>
      </c>
      <c r="AA3944" s="53">
        <f t="shared" ref="AA3944:AA3953" si="1724">Y3944/2</f>
        <v>0.12757038821200511</v>
      </c>
      <c r="AB3944" s="50">
        <f t="shared" ref="AB3944:AB3953" si="1725">RANK(J3944,J:J,1)</f>
        <v>3032</v>
      </c>
      <c r="AC3944" s="50">
        <f t="shared" ref="AC3944:AC3953" si="1726">YEAR(B3944)</f>
        <v>2019</v>
      </c>
      <c r="AD3944" s="50">
        <f t="shared" ref="AD3944:AD3953" si="1727">MONTH(B3944)</f>
        <v>7</v>
      </c>
      <c r="AE3944" s="56">
        <f t="shared" ref="AE3944:AE3953" si="1728">AC3944*100+AD3944</f>
        <v>201907</v>
      </c>
      <c r="AF3944" s="56">
        <f t="shared" ref="AF3944:AF3953" si="1729">WEEKNUM(B3944,1)</f>
        <v>30</v>
      </c>
      <c r="AG3944" s="58">
        <f t="shared" ref="AG3944:AG3953" si="1730">IF(ISBLANK(B3944)," ",MAX(B3944-B3943-1,0))</f>
        <v>0</v>
      </c>
      <c r="AH3944" s="56">
        <f t="shared" ref="AH3944:AH3953" si="1731">DAY(B3944)</f>
        <v>26</v>
      </c>
      <c r="AI3944" s="53">
        <f t="shared" ref="AI3944:AI3953" si="1732">Z3944+AA3944</f>
        <v>0.23694618642401022</v>
      </c>
      <c r="AJ3944" s="56">
        <f t="shared" ref="AJ3944:AJ3953" si="1733">IF("1-Swim"=D3944,E3944*46.7,IF("2-Bike"=D3944,E3944,IF("3-Run"=D3944,E3944*4.27,0)))</f>
        <v>30.957499999999996</v>
      </c>
    </row>
    <row r="3945" spans="1:36" ht="15.75" customHeight="1" x14ac:dyDescent="0.25">
      <c r="A3945" s="50">
        <v>3865</v>
      </c>
      <c r="B3945" s="51">
        <v>43673</v>
      </c>
      <c r="C3945" s="75">
        <f t="shared" si="1713"/>
        <v>43673</v>
      </c>
      <c r="D3945" s="50" t="s">
        <v>1224</v>
      </c>
      <c r="E3945" s="50">
        <v>14.5</v>
      </c>
      <c r="F3945" s="50">
        <v>1</v>
      </c>
      <c r="G3945" s="50">
        <v>1</v>
      </c>
      <c r="H3945" s="50">
        <v>56</v>
      </c>
      <c r="I3945" s="53">
        <f t="shared" si="1714"/>
        <v>4.3009259259259254E-2</v>
      </c>
      <c r="J3945" s="54">
        <f t="shared" si="1715"/>
        <v>2.966155810983397E-3</v>
      </c>
      <c r="K3945" s="50" t="s">
        <v>1340</v>
      </c>
      <c r="L3945" s="50" t="s">
        <v>1860</v>
      </c>
      <c r="M3945" s="55">
        <f t="shared" si="1716"/>
        <v>14.04736275565125</v>
      </c>
      <c r="N3945" s="50">
        <v>117</v>
      </c>
      <c r="O3945" s="50" t="s">
        <v>228</v>
      </c>
      <c r="P3945" s="389">
        <v>235</v>
      </c>
      <c r="Q3945" s="374">
        <v>1073</v>
      </c>
      <c r="R3945" s="50" t="s">
        <v>2465</v>
      </c>
      <c r="S3945" s="151">
        <f t="shared" si="1717"/>
        <v>0.33220945083014047</v>
      </c>
      <c r="T3945" s="151">
        <f t="shared" si="1718"/>
        <v>0.16610472541507024</v>
      </c>
      <c r="V3945" s="393">
        <f t="shared" si="1719"/>
        <v>0</v>
      </c>
      <c r="W3945" s="393">
        <f t="shared" si="1720"/>
        <v>0</v>
      </c>
      <c r="X3945" s="53">
        <f t="shared" si="1721"/>
        <v>7.7713282247764998E-2</v>
      </c>
      <c r="Y3945" s="53">
        <f t="shared" si="1722"/>
        <v>0.11410246224776499</v>
      </c>
      <c r="Z3945" s="53">
        <f t="shared" si="1723"/>
        <v>3.8856641123882499E-2</v>
      </c>
      <c r="AA3945" s="53">
        <f t="shared" si="1724"/>
        <v>5.7051231123882495E-2</v>
      </c>
      <c r="AB3945" s="50">
        <f t="shared" si="1725"/>
        <v>727</v>
      </c>
      <c r="AC3945" s="50">
        <f t="shared" si="1726"/>
        <v>2019</v>
      </c>
      <c r="AD3945" s="50">
        <f t="shared" si="1727"/>
        <v>7</v>
      </c>
      <c r="AE3945" s="56">
        <f t="shared" si="1728"/>
        <v>201907</v>
      </c>
      <c r="AF3945" s="56">
        <f t="shared" si="1729"/>
        <v>30</v>
      </c>
      <c r="AG3945" s="58">
        <f t="shared" si="1730"/>
        <v>0</v>
      </c>
      <c r="AH3945" s="56">
        <f t="shared" si="1731"/>
        <v>27</v>
      </c>
      <c r="AI3945" s="53">
        <f t="shared" si="1732"/>
        <v>9.5907872247764994E-2</v>
      </c>
      <c r="AJ3945" s="56">
        <f t="shared" si="1733"/>
        <v>14.5</v>
      </c>
    </row>
    <row r="3946" spans="1:36" x14ac:dyDescent="0.25">
      <c r="A3946" s="50">
        <v>3866</v>
      </c>
      <c r="B3946" s="51">
        <v>43675</v>
      </c>
      <c r="C3946" s="75">
        <f t="shared" si="1713"/>
        <v>43675</v>
      </c>
      <c r="D3946" s="50" t="s">
        <v>1224</v>
      </c>
      <c r="E3946" s="50">
        <v>100.28</v>
      </c>
      <c r="F3946" s="50">
        <v>6</v>
      </c>
      <c r="G3946" s="50">
        <v>4</v>
      </c>
      <c r="H3946" s="50">
        <v>19</v>
      </c>
      <c r="I3946" s="53">
        <f t="shared" si="1714"/>
        <v>0.25299768518518517</v>
      </c>
      <c r="J3946" s="54">
        <f t="shared" si="1715"/>
        <v>2.5229126963022055E-3</v>
      </c>
      <c r="K3946" s="50" t="s">
        <v>1340</v>
      </c>
      <c r="L3946" s="50" t="s">
        <v>2147</v>
      </c>
      <c r="M3946" s="55">
        <f t="shared" si="1716"/>
        <v>16.515302621345914</v>
      </c>
      <c r="N3946" s="50">
        <v>125</v>
      </c>
      <c r="O3946" s="50" t="s">
        <v>228</v>
      </c>
      <c r="P3946" s="389">
        <v>210</v>
      </c>
      <c r="Q3946" s="374">
        <v>4557</v>
      </c>
      <c r="R3946" s="50" t="s">
        <v>2466</v>
      </c>
      <c r="S3946" s="151">
        <f t="shared" si="1717"/>
        <v>0.28256622198584702</v>
      </c>
      <c r="T3946" s="151">
        <f t="shared" si="1718"/>
        <v>0.14128311099292351</v>
      </c>
      <c r="V3946" s="393">
        <f t="shared" si="1719"/>
        <v>0</v>
      </c>
      <c r="W3946" s="393">
        <f t="shared" si="1720"/>
        <v>0</v>
      </c>
      <c r="X3946" s="53">
        <f t="shared" si="1721"/>
        <v>6.610031264311779E-2</v>
      </c>
      <c r="Y3946" s="53">
        <f t="shared" si="1722"/>
        <v>0.10248949264311778</v>
      </c>
      <c r="Z3946" s="53">
        <f t="shared" si="1723"/>
        <v>3.3050156321558895E-2</v>
      </c>
      <c r="AA3946" s="53">
        <f t="shared" si="1724"/>
        <v>5.1244746321558891E-2</v>
      </c>
      <c r="AB3946" s="50">
        <f t="shared" si="1725"/>
        <v>420</v>
      </c>
      <c r="AC3946" s="50">
        <f t="shared" si="1726"/>
        <v>2019</v>
      </c>
      <c r="AD3946" s="50">
        <f t="shared" si="1727"/>
        <v>7</v>
      </c>
      <c r="AE3946" s="56">
        <f t="shared" si="1728"/>
        <v>201907</v>
      </c>
      <c r="AF3946" s="56">
        <f t="shared" si="1729"/>
        <v>31</v>
      </c>
      <c r="AG3946" s="58">
        <f t="shared" si="1730"/>
        <v>1</v>
      </c>
      <c r="AH3946" s="56">
        <f t="shared" si="1731"/>
        <v>29</v>
      </c>
      <c r="AI3946" s="53">
        <f t="shared" si="1732"/>
        <v>8.4294902643117786E-2</v>
      </c>
      <c r="AJ3946" s="56">
        <f t="shared" si="1733"/>
        <v>100.28</v>
      </c>
    </row>
    <row r="3947" spans="1:36" ht="15.75" customHeight="1" x14ac:dyDescent="0.25">
      <c r="A3947" s="50">
        <v>3867</v>
      </c>
      <c r="B3947" s="51">
        <v>43677</v>
      </c>
      <c r="C3947" s="75">
        <f t="shared" si="1713"/>
        <v>43677</v>
      </c>
      <c r="D3947" s="50" t="s">
        <v>1224</v>
      </c>
      <c r="E3947" s="50">
        <v>19.5</v>
      </c>
      <c r="F3947" s="50">
        <v>1</v>
      </c>
      <c r="G3947" s="50">
        <v>6</v>
      </c>
      <c r="H3947" s="50">
        <v>22</v>
      </c>
      <c r="I3947" s="53">
        <f t="shared" si="1714"/>
        <v>4.6087962962962963E-2</v>
      </c>
      <c r="J3947" s="54">
        <f t="shared" si="1715"/>
        <v>2.3634852801519466E-3</v>
      </c>
      <c r="K3947" s="50" t="s">
        <v>930</v>
      </c>
      <c r="L3947" s="50" t="s">
        <v>2161</v>
      </c>
      <c r="M3947" s="55">
        <f t="shared" si="1716"/>
        <v>17.629331993972894</v>
      </c>
      <c r="N3947" s="50">
        <v>126</v>
      </c>
      <c r="O3947" s="50" t="s">
        <v>228</v>
      </c>
      <c r="Q3947" s="374">
        <v>164</v>
      </c>
      <c r="R3947" s="50" t="s">
        <v>2467</v>
      </c>
      <c r="S3947" s="151">
        <f t="shared" si="1717"/>
        <v>0.26471035137701804</v>
      </c>
      <c r="T3947" s="151">
        <f t="shared" si="1718"/>
        <v>0.13235517568850902</v>
      </c>
      <c r="V3947" s="393">
        <f t="shared" si="1719"/>
        <v>0</v>
      </c>
      <c r="W3947" s="393">
        <f t="shared" si="1720"/>
        <v>0</v>
      </c>
      <c r="X3947" s="53">
        <f t="shared" si="1721"/>
        <v>6.1923314339981002E-2</v>
      </c>
      <c r="Y3947" s="53">
        <f t="shared" si="1722"/>
        <v>9.8312494339980988E-2</v>
      </c>
      <c r="Z3947" s="53">
        <f t="shared" si="1723"/>
        <v>3.0961657169990501E-2</v>
      </c>
      <c r="AA3947" s="53">
        <f t="shared" si="1724"/>
        <v>4.9156247169990494E-2</v>
      </c>
      <c r="AB3947" s="50">
        <f t="shared" si="1725"/>
        <v>327</v>
      </c>
      <c r="AC3947" s="50">
        <f t="shared" si="1726"/>
        <v>2019</v>
      </c>
      <c r="AD3947" s="50">
        <f t="shared" si="1727"/>
        <v>7</v>
      </c>
      <c r="AE3947" s="56">
        <f t="shared" si="1728"/>
        <v>201907</v>
      </c>
      <c r="AF3947" s="56">
        <f t="shared" si="1729"/>
        <v>31</v>
      </c>
      <c r="AG3947" s="58">
        <f t="shared" si="1730"/>
        <v>1</v>
      </c>
      <c r="AH3947" s="56">
        <f t="shared" si="1731"/>
        <v>31</v>
      </c>
      <c r="AI3947" s="53">
        <f t="shared" si="1732"/>
        <v>8.0117904339980991E-2</v>
      </c>
      <c r="AJ3947" s="56">
        <f t="shared" si="1733"/>
        <v>19.5</v>
      </c>
    </row>
    <row r="3948" spans="1:36" ht="15.75" customHeight="1" x14ac:dyDescent="0.25">
      <c r="A3948" s="50">
        <v>3868</v>
      </c>
      <c r="B3948" s="51">
        <v>43677</v>
      </c>
      <c r="C3948" s="75">
        <f t="shared" si="1713"/>
        <v>43677</v>
      </c>
      <c r="D3948" s="50" t="s">
        <v>1224</v>
      </c>
      <c r="E3948" s="50">
        <v>19.5</v>
      </c>
      <c r="F3948" s="50">
        <v>1</v>
      </c>
      <c r="G3948" s="50">
        <v>4</v>
      </c>
      <c r="H3948" s="50">
        <v>24</v>
      </c>
      <c r="I3948" s="53">
        <f t="shared" si="1714"/>
        <v>4.4722222222222219E-2</v>
      </c>
      <c r="J3948" s="54">
        <f t="shared" si="1715"/>
        <v>2.2934472934472935E-3</v>
      </c>
      <c r="K3948" s="50" t="s">
        <v>930</v>
      </c>
      <c r="L3948" s="50" t="s">
        <v>2159</v>
      </c>
      <c r="M3948" s="55">
        <f t="shared" si="1716"/>
        <v>18.167701863354051</v>
      </c>
      <c r="N3948" s="50">
        <v>126</v>
      </c>
      <c r="O3948" s="50" t="s">
        <v>1341</v>
      </c>
      <c r="Q3948" s="374">
        <v>164</v>
      </c>
      <c r="R3948" s="50" t="s">
        <v>2467</v>
      </c>
      <c r="S3948" s="151">
        <f t="shared" si="1717"/>
        <v>0.25686609686609685</v>
      </c>
      <c r="T3948" s="151">
        <f t="shared" si="1718"/>
        <v>0.12843304843304842</v>
      </c>
      <c r="V3948" s="393">
        <f t="shared" si="1719"/>
        <v>0</v>
      </c>
      <c r="W3948" s="393">
        <f t="shared" si="1720"/>
        <v>0</v>
      </c>
      <c r="X3948" s="53">
        <f t="shared" si="1721"/>
        <v>6.0088319088319089E-2</v>
      </c>
      <c r="Y3948" s="53">
        <f t="shared" si="1722"/>
        <v>9.6477499088319082E-2</v>
      </c>
      <c r="Z3948" s="53">
        <f t="shared" si="1723"/>
        <v>3.0044159544159545E-2</v>
      </c>
      <c r="AA3948" s="53">
        <f t="shared" si="1724"/>
        <v>4.8238749544159541E-2</v>
      </c>
      <c r="AB3948" s="50">
        <f t="shared" si="1725"/>
        <v>293</v>
      </c>
      <c r="AC3948" s="50">
        <f t="shared" si="1726"/>
        <v>2019</v>
      </c>
      <c r="AD3948" s="50">
        <f t="shared" si="1727"/>
        <v>7</v>
      </c>
      <c r="AE3948" s="56">
        <f t="shared" si="1728"/>
        <v>201907</v>
      </c>
      <c r="AF3948" s="56">
        <f t="shared" si="1729"/>
        <v>31</v>
      </c>
      <c r="AG3948" s="58">
        <f t="shared" si="1730"/>
        <v>0</v>
      </c>
      <c r="AH3948" s="56">
        <f t="shared" si="1731"/>
        <v>31</v>
      </c>
      <c r="AI3948" s="53">
        <f t="shared" si="1732"/>
        <v>7.8282909088319086E-2</v>
      </c>
      <c r="AJ3948" s="56">
        <f t="shared" si="1733"/>
        <v>19.5</v>
      </c>
    </row>
    <row r="3949" spans="1:36" x14ac:dyDescent="0.25">
      <c r="A3949" s="50">
        <v>3869</v>
      </c>
      <c r="B3949" s="51">
        <v>43680</v>
      </c>
      <c r="C3949" s="75">
        <f t="shared" si="1713"/>
        <v>43680</v>
      </c>
      <c r="D3949" s="50" t="s">
        <v>1223</v>
      </c>
      <c r="E3949" s="50">
        <v>5</v>
      </c>
      <c r="F3949" s="50">
        <v>0</v>
      </c>
      <c r="G3949" s="50">
        <v>55</v>
      </c>
      <c r="H3949" s="50">
        <v>21</v>
      </c>
      <c r="I3949" s="53">
        <f t="shared" si="1714"/>
        <v>3.8437499999999999E-2</v>
      </c>
      <c r="J3949" s="54">
        <f t="shared" si="1715"/>
        <v>7.6874999999999999E-3</v>
      </c>
      <c r="K3949" s="50" t="s">
        <v>2287</v>
      </c>
      <c r="L3949" s="50" t="s">
        <v>2468</v>
      </c>
      <c r="M3949" s="55">
        <f t="shared" si="1716"/>
        <v>5.42005420054201</v>
      </c>
      <c r="N3949" s="50">
        <v>157</v>
      </c>
      <c r="O3949" s="50" t="s">
        <v>255</v>
      </c>
      <c r="Q3949" s="374">
        <v>39</v>
      </c>
      <c r="R3949" s="50" t="s">
        <v>2469</v>
      </c>
      <c r="S3949" s="151">
        <f t="shared" si="1717"/>
        <v>0.20141249999999999</v>
      </c>
      <c r="T3949" s="151">
        <f t="shared" si="1718"/>
        <v>0.10070625</v>
      </c>
      <c r="V3949" s="393">
        <f t="shared" si="1719"/>
        <v>0</v>
      </c>
      <c r="W3949" s="393">
        <f t="shared" si="1720"/>
        <v>0</v>
      </c>
      <c r="X3949" s="53">
        <f t="shared" si="1721"/>
        <v>0.20141249999999999</v>
      </c>
      <c r="Y3949" s="53">
        <f t="shared" si="1722"/>
        <v>0.23780167999999999</v>
      </c>
      <c r="Z3949" s="53">
        <f t="shared" si="1723"/>
        <v>0.10070625</v>
      </c>
      <c r="AA3949" s="53">
        <f t="shared" si="1724"/>
        <v>0.11890083999999999</v>
      </c>
      <c r="AB3949" s="50">
        <f t="shared" si="1725"/>
        <v>2558</v>
      </c>
      <c r="AC3949" s="50">
        <f t="shared" si="1726"/>
        <v>2019</v>
      </c>
      <c r="AD3949" s="50">
        <f t="shared" si="1727"/>
        <v>8</v>
      </c>
      <c r="AE3949" s="56">
        <f t="shared" si="1728"/>
        <v>201908</v>
      </c>
      <c r="AF3949" s="56">
        <f t="shared" si="1729"/>
        <v>31</v>
      </c>
      <c r="AG3949" s="58">
        <f t="shared" si="1730"/>
        <v>2</v>
      </c>
      <c r="AH3949" s="56">
        <f t="shared" si="1731"/>
        <v>3</v>
      </c>
      <c r="AI3949" s="53">
        <f t="shared" si="1732"/>
        <v>0.21960709</v>
      </c>
      <c r="AJ3949" s="56">
        <f t="shared" si="1733"/>
        <v>21.349999999999998</v>
      </c>
    </row>
    <row r="3950" spans="1:36" ht="15.75" customHeight="1" x14ac:dyDescent="0.25">
      <c r="A3950" s="50">
        <v>3870</v>
      </c>
      <c r="B3950" s="51">
        <v>43681</v>
      </c>
      <c r="C3950" s="75">
        <f t="shared" si="1713"/>
        <v>43681</v>
      </c>
      <c r="D3950" s="50" t="s">
        <v>1223</v>
      </c>
      <c r="E3950" s="50">
        <v>3.25</v>
      </c>
      <c r="F3950" s="50">
        <v>0</v>
      </c>
      <c r="G3950" s="50">
        <v>30</v>
      </c>
      <c r="H3950" s="50">
        <v>34</v>
      </c>
      <c r="I3950" s="53">
        <f t="shared" si="1714"/>
        <v>2.1226851851851854E-2</v>
      </c>
      <c r="J3950" s="54">
        <f t="shared" si="1715"/>
        <v>6.5313390313390318E-3</v>
      </c>
      <c r="K3950" s="50" t="s">
        <v>2287</v>
      </c>
      <c r="L3950" s="50" t="s">
        <v>2475</v>
      </c>
      <c r="M3950" s="55">
        <f t="shared" si="1716"/>
        <v>6.3794983642311935</v>
      </c>
      <c r="N3950" s="50">
        <v>153</v>
      </c>
      <c r="O3950" s="50" t="s">
        <v>1968</v>
      </c>
      <c r="R3950" s="50" t="s">
        <v>2470</v>
      </c>
      <c r="S3950" s="151">
        <f t="shared" si="1717"/>
        <v>0.17112108262108264</v>
      </c>
      <c r="T3950" s="151">
        <f t="shared" si="1718"/>
        <v>8.5560541310541319E-2</v>
      </c>
      <c r="V3950" s="393">
        <f t="shared" si="1719"/>
        <v>0</v>
      </c>
      <c r="W3950" s="393">
        <f t="shared" si="1720"/>
        <v>0</v>
      </c>
      <c r="X3950" s="53">
        <f t="shared" si="1721"/>
        <v>0.17112108262108264</v>
      </c>
      <c r="Y3950" s="53">
        <f t="shared" si="1722"/>
        <v>0.2075102626210826</v>
      </c>
      <c r="Z3950" s="53">
        <f t="shared" si="1723"/>
        <v>8.5560541310541319E-2</v>
      </c>
      <c r="AA3950" s="53">
        <f t="shared" si="1724"/>
        <v>0.1037551313105413</v>
      </c>
      <c r="AB3950" s="50">
        <f t="shared" si="1725"/>
        <v>1236</v>
      </c>
      <c r="AC3950" s="50">
        <f t="shared" si="1726"/>
        <v>2019</v>
      </c>
      <c r="AD3950" s="50">
        <f t="shared" si="1727"/>
        <v>8</v>
      </c>
      <c r="AE3950" s="56">
        <f t="shared" si="1728"/>
        <v>201908</v>
      </c>
      <c r="AF3950" s="56">
        <f t="shared" si="1729"/>
        <v>32</v>
      </c>
      <c r="AG3950" s="58">
        <f t="shared" si="1730"/>
        <v>0</v>
      </c>
      <c r="AH3950" s="56">
        <f t="shared" si="1731"/>
        <v>4</v>
      </c>
      <c r="AI3950" s="53">
        <f t="shared" si="1732"/>
        <v>0.18931567262108262</v>
      </c>
      <c r="AJ3950" s="56">
        <f t="shared" si="1733"/>
        <v>13.877499999999998</v>
      </c>
    </row>
    <row r="3951" spans="1:36" ht="15.75" customHeight="1" x14ac:dyDescent="0.25">
      <c r="A3951" s="50">
        <v>3871</v>
      </c>
      <c r="B3951" s="51">
        <v>43682</v>
      </c>
      <c r="C3951" s="75">
        <f t="shared" si="1713"/>
        <v>43682</v>
      </c>
      <c r="D3951" s="50" t="s">
        <v>2135</v>
      </c>
      <c r="E3951" s="50">
        <v>3.2</v>
      </c>
      <c r="F3951" s="50">
        <v>1</v>
      </c>
      <c r="G3951" s="50">
        <v>0</v>
      </c>
      <c r="H3951" s="50">
        <v>52</v>
      </c>
      <c r="I3951" s="53">
        <f t="shared" si="1714"/>
        <v>4.2268518518518518E-2</v>
      </c>
      <c r="J3951" s="54">
        <f t="shared" si="1715"/>
        <v>1.3208912037037036E-2</v>
      </c>
      <c r="K3951" s="50" t="s">
        <v>2136</v>
      </c>
      <c r="L3951" s="50" t="s">
        <v>2471</v>
      </c>
      <c r="M3951" s="55">
        <f t="shared" si="1716"/>
        <v>3.1544359255202656</v>
      </c>
      <c r="N3951" s="50">
        <v>79</v>
      </c>
      <c r="O3951" s="50" t="s">
        <v>255</v>
      </c>
      <c r="R3951" s="50" t="s">
        <v>2472</v>
      </c>
      <c r="S3951" s="151">
        <f t="shared" si="1717"/>
        <v>0</v>
      </c>
      <c r="T3951" s="151">
        <f t="shared" si="1718"/>
        <v>0</v>
      </c>
      <c r="V3951" s="393">
        <f t="shared" si="1719"/>
        <v>0</v>
      </c>
      <c r="W3951" s="393">
        <f t="shared" si="1720"/>
        <v>0</v>
      </c>
      <c r="X3951" s="53">
        <f t="shared" si="1721"/>
        <v>0.34607349537037035</v>
      </c>
      <c r="Y3951" s="53">
        <f t="shared" si="1722"/>
        <v>0.38246267537037038</v>
      </c>
      <c r="Z3951" s="53">
        <f t="shared" si="1723"/>
        <v>0.17303674768518518</v>
      </c>
      <c r="AA3951" s="53">
        <f t="shared" si="1724"/>
        <v>0.19123133768518519</v>
      </c>
      <c r="AB3951" s="50">
        <f t="shared" si="1725"/>
        <v>3593</v>
      </c>
      <c r="AC3951" s="50">
        <f t="shared" si="1726"/>
        <v>2019</v>
      </c>
      <c r="AD3951" s="50">
        <f t="shared" si="1727"/>
        <v>8</v>
      </c>
      <c r="AE3951" s="56">
        <f t="shared" si="1728"/>
        <v>201908</v>
      </c>
      <c r="AF3951" s="56">
        <f t="shared" si="1729"/>
        <v>32</v>
      </c>
      <c r="AG3951" s="58">
        <f t="shared" si="1730"/>
        <v>0</v>
      </c>
      <c r="AH3951" s="56">
        <f t="shared" si="1731"/>
        <v>5</v>
      </c>
      <c r="AI3951" s="53">
        <f t="shared" si="1732"/>
        <v>0.36426808537037036</v>
      </c>
      <c r="AJ3951" s="56">
        <f t="shared" si="1733"/>
        <v>0</v>
      </c>
    </row>
    <row r="3952" spans="1:36" x14ac:dyDescent="0.25">
      <c r="A3952" s="50">
        <v>3872</v>
      </c>
      <c r="B3952" s="51">
        <v>43683</v>
      </c>
      <c r="C3952" s="75">
        <f t="shared" si="1713"/>
        <v>43683</v>
      </c>
      <c r="D3952" s="50" t="s">
        <v>1223</v>
      </c>
      <c r="E3952" s="50">
        <v>3.25</v>
      </c>
      <c r="F3952" s="50">
        <v>0</v>
      </c>
      <c r="G3952" s="50">
        <v>31</v>
      </c>
      <c r="H3952" s="50">
        <v>34</v>
      </c>
      <c r="I3952" s="53">
        <f t="shared" si="1714"/>
        <v>2.1921296296296296E-2</v>
      </c>
      <c r="J3952" s="54">
        <f t="shared" si="1715"/>
        <v>6.7450142450142447E-3</v>
      </c>
      <c r="K3952" s="50" t="s">
        <v>2287</v>
      </c>
      <c r="L3952" s="50" t="s">
        <v>2475</v>
      </c>
      <c r="M3952" s="55">
        <f t="shared" si="1716"/>
        <v>6.1774023231256647</v>
      </c>
      <c r="N3952" s="50">
        <v>0</v>
      </c>
      <c r="O3952" s="50" t="s">
        <v>1968</v>
      </c>
      <c r="S3952" s="151">
        <f t="shared" si="1717"/>
        <v>0.1767193732193732</v>
      </c>
      <c r="T3952" s="151">
        <f t="shared" si="1718"/>
        <v>8.83596866096866E-2</v>
      </c>
      <c r="V3952" s="393">
        <f t="shared" si="1719"/>
        <v>0</v>
      </c>
      <c r="W3952" s="393">
        <f t="shared" si="1720"/>
        <v>0</v>
      </c>
      <c r="X3952" s="53">
        <f t="shared" si="1721"/>
        <v>0.1767193732193732</v>
      </c>
      <c r="Y3952" s="53">
        <f t="shared" si="1722"/>
        <v>0.21310855321937319</v>
      </c>
      <c r="Z3952" s="53">
        <f t="shared" si="1723"/>
        <v>8.83596866096866E-2</v>
      </c>
      <c r="AA3952" s="53">
        <f t="shared" si="1724"/>
        <v>0.1065542766096866</v>
      </c>
      <c r="AB3952" s="50">
        <f t="shared" si="1725"/>
        <v>1452</v>
      </c>
      <c r="AC3952" s="50">
        <f t="shared" si="1726"/>
        <v>2019</v>
      </c>
      <c r="AD3952" s="50">
        <f t="shared" si="1727"/>
        <v>8</v>
      </c>
      <c r="AE3952" s="56">
        <f t="shared" si="1728"/>
        <v>201908</v>
      </c>
      <c r="AF3952" s="56">
        <f t="shared" si="1729"/>
        <v>32</v>
      </c>
      <c r="AG3952" s="58">
        <f t="shared" si="1730"/>
        <v>0</v>
      </c>
      <c r="AH3952" s="56">
        <f t="shared" si="1731"/>
        <v>6</v>
      </c>
      <c r="AI3952" s="53">
        <f t="shared" si="1732"/>
        <v>0.19491396321937321</v>
      </c>
      <c r="AJ3952" s="56">
        <f t="shared" si="1733"/>
        <v>13.877499999999998</v>
      </c>
    </row>
    <row r="3953" spans="1:36" ht="15.75" customHeight="1" x14ac:dyDescent="0.25">
      <c r="A3953" s="50">
        <v>3873</v>
      </c>
      <c r="B3953" s="51">
        <v>43684</v>
      </c>
      <c r="C3953" s="75">
        <f t="shared" si="1713"/>
        <v>43684</v>
      </c>
      <c r="D3953" s="50" t="s">
        <v>1223</v>
      </c>
      <c r="E3953" s="50">
        <v>3.11</v>
      </c>
      <c r="F3953" s="50">
        <v>0</v>
      </c>
      <c r="G3953" s="50">
        <v>31</v>
      </c>
      <c r="H3953" s="50">
        <v>46</v>
      </c>
      <c r="I3953" s="53">
        <f t="shared" si="1714"/>
        <v>2.2060185185185183E-2</v>
      </c>
      <c r="J3953" s="54">
        <f t="shared" si="1715"/>
        <v>7.0933071335000592E-3</v>
      </c>
      <c r="K3953" s="50" t="s">
        <v>2287</v>
      </c>
      <c r="L3953" s="50" t="s">
        <v>2473</v>
      </c>
      <c r="M3953" s="55">
        <f t="shared" si="1716"/>
        <v>5.8740818467995854</v>
      </c>
      <c r="N3953" s="50">
        <v>159</v>
      </c>
      <c r="O3953" s="50" t="s">
        <v>255</v>
      </c>
      <c r="Q3953" s="374">
        <v>52</v>
      </c>
      <c r="R3953" s="50" t="s">
        <v>2474</v>
      </c>
      <c r="S3953" s="151">
        <f t="shared" si="1717"/>
        <v>0.18584464689770155</v>
      </c>
      <c r="T3953" s="151">
        <f t="shared" si="1718"/>
        <v>9.2922323448850777E-2</v>
      </c>
      <c r="V3953" s="393">
        <f t="shared" si="1719"/>
        <v>0</v>
      </c>
      <c r="W3953" s="393">
        <f t="shared" si="1720"/>
        <v>0</v>
      </c>
      <c r="X3953" s="53">
        <f t="shared" si="1721"/>
        <v>0.18584464689770155</v>
      </c>
      <c r="Y3953" s="53">
        <f t="shared" si="1722"/>
        <v>0.22223382689770152</v>
      </c>
      <c r="Z3953" s="53">
        <f t="shared" si="1723"/>
        <v>9.2922323448850777E-2</v>
      </c>
      <c r="AA3953" s="53">
        <f t="shared" si="1724"/>
        <v>0.11111691344885076</v>
      </c>
      <c r="AB3953" s="50">
        <f t="shared" si="1725"/>
        <v>1902</v>
      </c>
      <c r="AC3953" s="50">
        <f t="shared" si="1726"/>
        <v>2019</v>
      </c>
      <c r="AD3953" s="50">
        <f t="shared" si="1727"/>
        <v>8</v>
      </c>
      <c r="AE3953" s="56">
        <f t="shared" si="1728"/>
        <v>201908</v>
      </c>
      <c r="AF3953" s="56">
        <f t="shared" si="1729"/>
        <v>32</v>
      </c>
      <c r="AG3953" s="58">
        <f t="shared" si="1730"/>
        <v>0</v>
      </c>
      <c r="AH3953" s="56">
        <f t="shared" si="1731"/>
        <v>7</v>
      </c>
      <c r="AI3953" s="53">
        <f t="shared" si="1732"/>
        <v>0.20403923689770154</v>
      </c>
      <c r="AJ3953" s="56">
        <f t="shared" si="1733"/>
        <v>13.279699999999998</v>
      </c>
    </row>
    <row r="3954" spans="1:36" ht="15.75" customHeight="1" x14ac:dyDescent="0.25">
      <c r="A3954" s="50">
        <v>3874</v>
      </c>
      <c r="B3954" s="51">
        <v>43686</v>
      </c>
      <c r="C3954" s="75">
        <f t="shared" ref="C3954:C3973" si="1734">B3954</f>
        <v>43686</v>
      </c>
      <c r="D3954" s="50" t="s">
        <v>1223</v>
      </c>
      <c r="E3954" s="50">
        <v>3.25</v>
      </c>
      <c r="F3954" s="50">
        <v>0</v>
      </c>
      <c r="G3954" s="50">
        <v>30</v>
      </c>
      <c r="H3954" s="50">
        <v>57</v>
      </c>
      <c r="I3954" s="53">
        <f t="shared" ref="I3954:I3973" si="1735">IF(E3954&gt;0,TIME(F3954,G3954,H3954),"")</f>
        <v>2.1493055555555557E-2</v>
      </c>
      <c r="J3954" s="54">
        <f t="shared" ref="J3954:J3973" si="1736">IF(E3954&gt;0,TIME(F3954,G3954,H3954)/E3954,"")</f>
        <v>6.6132478632478639E-3</v>
      </c>
      <c r="K3954" s="50" t="s">
        <v>2287</v>
      </c>
      <c r="L3954" s="50" t="s">
        <v>2475</v>
      </c>
      <c r="M3954" s="55">
        <f t="shared" ref="M3954:M3973" si="1737">IF(D3954&gt;0,0.0416666666666667/J3954,"")</f>
        <v>6.3004846526655935</v>
      </c>
      <c r="N3954" s="50">
        <v>144</v>
      </c>
      <c r="O3954" s="50" t="s">
        <v>255</v>
      </c>
      <c r="S3954" s="151">
        <f t="shared" ref="S3954:S3973" si="1738">IF("1-Swim"=D3954,J3954*2.4,IF("2-Bike"=D3954,J3954*112,IF("3-Run"=D3954,J3954*26.2,0)))</f>
        <v>0.17326709401709403</v>
      </c>
      <c r="T3954" s="151">
        <f t="shared" ref="T3954:T3973" si="1739">S3954/2</f>
        <v>8.6633547008547016E-2</v>
      </c>
      <c r="V3954" s="393">
        <f t="shared" ref="V3954:V3973" si="1740">U3954*0.000568182</f>
        <v>0</v>
      </c>
      <c r="W3954" s="393">
        <f t="shared" ref="W3954:W3973" si="1741">U3954*0.0006213713910761</f>
        <v>0</v>
      </c>
      <c r="X3954" s="53">
        <f t="shared" ref="X3954:X3973" si="1742">J3954*26.2</f>
        <v>0.17326709401709403</v>
      </c>
      <c r="Y3954" s="53">
        <f t="shared" ref="Y3954:Y3973" si="1743">(J3954+0.0013889)*26.2</f>
        <v>0.209656274017094</v>
      </c>
      <c r="Z3954" s="53">
        <f t="shared" ref="Z3954:Z3973" si="1744">X3954/2</f>
        <v>8.6633547008547016E-2</v>
      </c>
      <c r="AA3954" s="53">
        <f t="shared" ref="AA3954:AA3973" si="1745">Y3954/2</f>
        <v>0.104828137008547</v>
      </c>
      <c r="AB3954" s="50">
        <f t="shared" ref="AB3954:AB3973" si="1746">RANK(J3954,J:J,1)</f>
        <v>1309</v>
      </c>
      <c r="AC3954" s="50">
        <f t="shared" ref="AC3954:AC3973" si="1747">YEAR(B3954)</f>
        <v>2019</v>
      </c>
      <c r="AD3954" s="50">
        <f t="shared" ref="AD3954:AD3973" si="1748">MONTH(B3954)</f>
        <v>8</v>
      </c>
      <c r="AE3954" s="56">
        <f t="shared" ref="AE3954:AE3973" si="1749">AC3954*100+AD3954</f>
        <v>201908</v>
      </c>
      <c r="AF3954" s="56">
        <f t="shared" ref="AF3954:AF3973" si="1750">WEEKNUM(B3954,1)</f>
        <v>32</v>
      </c>
      <c r="AG3954" s="58">
        <f t="shared" ref="AG3954:AG3973" si="1751">IF(ISBLANK(B3954)," ",MAX(B3954-B3953-1,0))</f>
        <v>1</v>
      </c>
      <c r="AH3954" s="56">
        <f t="shared" ref="AH3954:AH3973" si="1752">DAY(B3954)</f>
        <v>9</v>
      </c>
      <c r="AI3954" s="53">
        <f t="shared" ref="AI3954:AI3973" si="1753">Z3954+AA3954</f>
        <v>0.19146168401709401</v>
      </c>
      <c r="AJ3954" s="56">
        <f t="shared" ref="AJ3954:AJ3973" si="1754">IF("1-Swim"=D3954,E3954*46.7,IF("2-Bike"=D3954,E3954,IF("3-Run"=D3954,E3954*4.27,0)))</f>
        <v>13.877499999999998</v>
      </c>
    </row>
    <row r="3955" spans="1:36" ht="15.75" customHeight="1" x14ac:dyDescent="0.25">
      <c r="A3955" s="50">
        <v>3875</v>
      </c>
      <c r="B3955" s="51">
        <v>43688</v>
      </c>
      <c r="C3955" s="75">
        <f t="shared" si="1734"/>
        <v>43688</v>
      </c>
      <c r="D3955" s="50" t="s">
        <v>1224</v>
      </c>
      <c r="E3955" s="50">
        <v>25.18</v>
      </c>
      <c r="F3955" s="50">
        <v>1</v>
      </c>
      <c r="G3955" s="50">
        <v>47</v>
      </c>
      <c r="H3955" s="50">
        <v>11</v>
      </c>
      <c r="I3955" s="53">
        <f t="shared" si="1735"/>
        <v>7.4432870370370371E-2</v>
      </c>
      <c r="J3955" s="54">
        <f t="shared" si="1736"/>
        <v>2.9560313888153445E-3</v>
      </c>
      <c r="K3955" s="50" t="s">
        <v>1340</v>
      </c>
      <c r="L3955" s="50" t="s">
        <v>315</v>
      </c>
      <c r="M3955" s="55">
        <f t="shared" si="1737"/>
        <v>14.095475042761633</v>
      </c>
      <c r="N3955" s="50">
        <v>120</v>
      </c>
      <c r="O3955" s="50" t="s">
        <v>255</v>
      </c>
      <c r="P3955" s="389">
        <v>161</v>
      </c>
      <c r="Q3955" s="374">
        <v>2001</v>
      </c>
      <c r="R3955" s="50" t="s">
        <v>2476</v>
      </c>
      <c r="S3955" s="151">
        <f t="shared" si="1738"/>
        <v>0.33107551554731857</v>
      </c>
      <c r="T3955" s="151">
        <f t="shared" si="1739"/>
        <v>0.16553775777365928</v>
      </c>
      <c r="V3955" s="393">
        <f t="shared" si="1740"/>
        <v>0</v>
      </c>
      <c r="W3955" s="393">
        <f t="shared" si="1741"/>
        <v>0</v>
      </c>
      <c r="X3955" s="53">
        <f t="shared" si="1742"/>
        <v>7.7448022386962023E-2</v>
      </c>
      <c r="Y3955" s="53">
        <f t="shared" si="1743"/>
        <v>0.11383720238696202</v>
      </c>
      <c r="Z3955" s="53">
        <f t="shared" si="1744"/>
        <v>3.8724011193481012E-2</v>
      </c>
      <c r="AA3955" s="53">
        <f t="shared" si="1745"/>
        <v>5.6918601193481008E-2</v>
      </c>
      <c r="AB3955" s="50">
        <f t="shared" si="1746"/>
        <v>718</v>
      </c>
      <c r="AC3955" s="50">
        <f t="shared" si="1747"/>
        <v>2019</v>
      </c>
      <c r="AD3955" s="50">
        <f t="shared" si="1748"/>
        <v>8</v>
      </c>
      <c r="AE3955" s="56">
        <f t="shared" si="1749"/>
        <v>201908</v>
      </c>
      <c r="AF3955" s="56">
        <f t="shared" si="1750"/>
        <v>33</v>
      </c>
      <c r="AG3955" s="58">
        <f t="shared" si="1751"/>
        <v>1</v>
      </c>
      <c r="AH3955" s="56">
        <f t="shared" si="1752"/>
        <v>11</v>
      </c>
      <c r="AI3955" s="53">
        <f t="shared" si="1753"/>
        <v>9.564261238696202E-2</v>
      </c>
      <c r="AJ3955" s="56">
        <f t="shared" si="1754"/>
        <v>25.18</v>
      </c>
    </row>
    <row r="3956" spans="1:36" x14ac:dyDescent="0.25">
      <c r="A3956" s="50">
        <v>3876</v>
      </c>
      <c r="B3956" s="51">
        <v>43689</v>
      </c>
      <c r="C3956" s="75">
        <f t="shared" si="1734"/>
        <v>43689</v>
      </c>
      <c r="D3956" s="50" t="s">
        <v>1225</v>
      </c>
      <c r="E3956" s="50">
        <v>0.9</v>
      </c>
      <c r="F3956" s="50">
        <v>0</v>
      </c>
      <c r="G3956" s="50">
        <v>33</v>
      </c>
      <c r="H3956" s="50">
        <v>32</v>
      </c>
      <c r="I3956" s="53">
        <f t="shared" si="1735"/>
        <v>2.3287037037037037E-2</v>
      </c>
      <c r="J3956" s="54">
        <f t="shared" si="1736"/>
        <v>2.5874485596707818E-2</v>
      </c>
      <c r="K3956" s="50" t="s">
        <v>949</v>
      </c>
      <c r="L3956" s="50" t="s">
        <v>1758</v>
      </c>
      <c r="M3956" s="55">
        <f t="shared" si="1737"/>
        <v>1.6103379721669993</v>
      </c>
      <c r="N3956" s="50">
        <v>0</v>
      </c>
      <c r="O3956" s="50" t="s">
        <v>1968</v>
      </c>
      <c r="R3956" s="50" t="s">
        <v>2477</v>
      </c>
      <c r="S3956" s="151">
        <f t="shared" si="1738"/>
        <v>6.209876543209876E-2</v>
      </c>
      <c r="T3956" s="151">
        <f t="shared" si="1739"/>
        <v>3.104938271604938E-2</v>
      </c>
      <c r="U3956" s="50">
        <v>1581</v>
      </c>
      <c r="V3956" s="393">
        <f t="shared" si="1740"/>
        <v>0.89829574199999995</v>
      </c>
      <c r="W3956" s="393">
        <f t="shared" si="1741"/>
        <v>0.98238816929131412</v>
      </c>
      <c r="X3956" s="53">
        <f t="shared" si="1742"/>
        <v>0.67791152263374477</v>
      </c>
      <c r="Y3956" s="53">
        <f t="shared" si="1743"/>
        <v>0.71430070263374479</v>
      </c>
      <c r="Z3956" s="53">
        <f t="shared" si="1744"/>
        <v>0.33895576131687238</v>
      </c>
      <c r="AA3956" s="53">
        <f t="shared" si="1745"/>
        <v>0.35715035131687239</v>
      </c>
      <c r="AB3956" s="50">
        <f t="shared" si="1746"/>
        <v>3899</v>
      </c>
      <c r="AC3956" s="50">
        <f t="shared" si="1747"/>
        <v>2019</v>
      </c>
      <c r="AD3956" s="50">
        <f t="shared" si="1748"/>
        <v>8</v>
      </c>
      <c r="AE3956" s="56">
        <f t="shared" si="1749"/>
        <v>201908</v>
      </c>
      <c r="AF3956" s="56">
        <f t="shared" si="1750"/>
        <v>33</v>
      </c>
      <c r="AG3956" s="58">
        <f t="shared" si="1751"/>
        <v>0</v>
      </c>
      <c r="AH3956" s="56">
        <f t="shared" si="1752"/>
        <v>12</v>
      </c>
      <c r="AI3956" s="53">
        <f t="shared" si="1753"/>
        <v>0.69610611263374478</v>
      </c>
      <c r="AJ3956" s="56">
        <f t="shared" si="1754"/>
        <v>42.03</v>
      </c>
    </row>
    <row r="3957" spans="1:36" ht="15.75" customHeight="1" x14ac:dyDescent="0.3">
      <c r="A3957" s="50">
        <v>3877</v>
      </c>
      <c r="B3957" s="51">
        <v>43691</v>
      </c>
      <c r="C3957" s="75">
        <f t="shared" si="1734"/>
        <v>43691</v>
      </c>
      <c r="D3957" s="50" t="s">
        <v>1223</v>
      </c>
      <c r="E3957" s="50">
        <v>0.3</v>
      </c>
      <c r="F3957" s="50">
        <v>0</v>
      </c>
      <c r="G3957" s="50">
        <v>3</v>
      </c>
      <c r="H3957" s="50">
        <v>16</v>
      </c>
      <c r="I3957" s="53">
        <f t="shared" si="1735"/>
        <v>2.2685185185185182E-3</v>
      </c>
      <c r="J3957" s="54">
        <f t="shared" si="1736"/>
        <v>7.5617283950617275E-3</v>
      </c>
      <c r="K3957" s="50" t="s">
        <v>2478</v>
      </c>
      <c r="L3957" s="50" t="s">
        <v>2479</v>
      </c>
      <c r="M3957" s="55">
        <f t="shared" si="1737"/>
        <v>5.5102040816326578</v>
      </c>
      <c r="N3957" s="50">
        <v>137</v>
      </c>
      <c r="O3957" s="50" t="s">
        <v>1955</v>
      </c>
      <c r="R3957" s="146" t="s">
        <v>2480</v>
      </c>
      <c r="S3957" s="151">
        <f t="shared" si="1738"/>
        <v>0.19811728395061726</v>
      </c>
      <c r="T3957" s="151">
        <f t="shared" si="1739"/>
        <v>9.9058641975308628E-2</v>
      </c>
      <c r="V3957" s="393">
        <f t="shared" si="1740"/>
        <v>0</v>
      </c>
      <c r="W3957" s="393">
        <f t="shared" si="1741"/>
        <v>0</v>
      </c>
      <c r="X3957" s="53">
        <f t="shared" si="1742"/>
        <v>0.19811728395061726</v>
      </c>
      <c r="Y3957" s="53">
        <f t="shared" si="1743"/>
        <v>0.23450646395061722</v>
      </c>
      <c r="Z3957" s="53">
        <f t="shared" si="1744"/>
        <v>9.9058641975308628E-2</v>
      </c>
      <c r="AA3957" s="53">
        <f t="shared" si="1745"/>
        <v>0.11725323197530861</v>
      </c>
      <c r="AB3957" s="50">
        <f t="shared" si="1746"/>
        <v>2438</v>
      </c>
      <c r="AC3957" s="50">
        <f t="shared" si="1747"/>
        <v>2019</v>
      </c>
      <c r="AD3957" s="50">
        <f t="shared" si="1748"/>
        <v>8</v>
      </c>
      <c r="AE3957" s="56">
        <f t="shared" si="1749"/>
        <v>201908</v>
      </c>
      <c r="AF3957" s="56">
        <f t="shared" si="1750"/>
        <v>33</v>
      </c>
      <c r="AG3957" s="58">
        <f t="shared" si="1751"/>
        <v>1</v>
      </c>
      <c r="AH3957" s="56">
        <f t="shared" si="1752"/>
        <v>14</v>
      </c>
      <c r="AI3957" s="53">
        <f t="shared" si="1753"/>
        <v>0.21631187395061724</v>
      </c>
      <c r="AJ3957" s="56">
        <f t="shared" si="1754"/>
        <v>1.2809999999999999</v>
      </c>
    </row>
    <row r="3958" spans="1:36" ht="15.75" customHeight="1" x14ac:dyDescent="0.25">
      <c r="A3958" s="50">
        <v>3878</v>
      </c>
      <c r="B3958" s="51">
        <v>43691</v>
      </c>
      <c r="C3958" s="75">
        <f t="shared" si="1734"/>
        <v>43691</v>
      </c>
      <c r="D3958" s="50" t="s">
        <v>1224</v>
      </c>
      <c r="E3958" s="50">
        <v>12.5</v>
      </c>
      <c r="F3958" s="50">
        <v>0</v>
      </c>
      <c r="G3958" s="50">
        <v>49</v>
      </c>
      <c r="H3958" s="50">
        <v>48</v>
      </c>
      <c r="I3958" s="53">
        <f t="shared" si="1735"/>
        <v>3.4583333333333334E-2</v>
      </c>
      <c r="J3958" s="54">
        <f t="shared" si="1736"/>
        <v>2.7666666666666668E-3</v>
      </c>
      <c r="K3958" s="50" t="s">
        <v>930</v>
      </c>
      <c r="L3958" s="50" t="s">
        <v>2481</v>
      </c>
      <c r="M3958" s="55">
        <f t="shared" si="1737"/>
        <v>15.060240963855433</v>
      </c>
      <c r="N3958" s="50">
        <v>124</v>
      </c>
      <c r="O3958" s="50" t="s">
        <v>1955</v>
      </c>
      <c r="R3958" s="50" t="s">
        <v>2482</v>
      </c>
      <c r="S3958" s="151">
        <f t="shared" si="1738"/>
        <v>0.30986666666666668</v>
      </c>
      <c r="T3958" s="151">
        <f t="shared" si="1739"/>
        <v>0.15493333333333334</v>
      </c>
      <c r="V3958" s="393">
        <f t="shared" si="1740"/>
        <v>0</v>
      </c>
      <c r="W3958" s="393">
        <f t="shared" si="1741"/>
        <v>0</v>
      </c>
      <c r="X3958" s="53">
        <f t="shared" si="1742"/>
        <v>7.2486666666666671E-2</v>
      </c>
      <c r="Y3958" s="53">
        <f t="shared" si="1743"/>
        <v>0.10887584666666666</v>
      </c>
      <c r="Z3958" s="53">
        <f t="shared" si="1744"/>
        <v>3.6243333333333336E-2</v>
      </c>
      <c r="AA3958" s="53">
        <f t="shared" si="1745"/>
        <v>5.4437923333333332E-2</v>
      </c>
      <c r="AB3958" s="50">
        <f t="shared" si="1746"/>
        <v>583</v>
      </c>
      <c r="AC3958" s="50">
        <f t="shared" si="1747"/>
        <v>2019</v>
      </c>
      <c r="AD3958" s="50">
        <f t="shared" si="1748"/>
        <v>8</v>
      </c>
      <c r="AE3958" s="56">
        <f t="shared" si="1749"/>
        <v>201908</v>
      </c>
      <c r="AF3958" s="56">
        <f t="shared" si="1750"/>
        <v>33</v>
      </c>
      <c r="AG3958" s="58">
        <f t="shared" si="1751"/>
        <v>0</v>
      </c>
      <c r="AH3958" s="56">
        <f t="shared" si="1752"/>
        <v>14</v>
      </c>
      <c r="AI3958" s="53">
        <f t="shared" si="1753"/>
        <v>9.0681256666666668E-2</v>
      </c>
      <c r="AJ3958" s="56">
        <f t="shared" si="1754"/>
        <v>12.5</v>
      </c>
    </row>
    <row r="3959" spans="1:36" x14ac:dyDescent="0.25">
      <c r="A3959" s="50">
        <v>3879</v>
      </c>
      <c r="B3959" s="51">
        <v>43691</v>
      </c>
      <c r="C3959" s="75">
        <f t="shared" si="1734"/>
        <v>43691</v>
      </c>
      <c r="D3959" s="50" t="s">
        <v>1223</v>
      </c>
      <c r="E3959" s="50">
        <v>0.3</v>
      </c>
      <c r="F3959" s="50">
        <v>0</v>
      </c>
      <c r="G3959" s="50">
        <v>3</v>
      </c>
      <c r="H3959" s="50">
        <v>6</v>
      </c>
      <c r="I3959" s="53">
        <f t="shared" si="1735"/>
        <v>2.1527777777777778E-3</v>
      </c>
      <c r="J3959" s="54">
        <f t="shared" si="1736"/>
        <v>7.1759259259259259E-3</v>
      </c>
      <c r="K3959" s="50" t="s">
        <v>2478</v>
      </c>
      <c r="L3959" s="50" t="s">
        <v>2483</v>
      </c>
      <c r="M3959" s="55">
        <f t="shared" si="1737"/>
        <v>5.8064516129032304</v>
      </c>
      <c r="N3959" s="50">
        <v>128</v>
      </c>
      <c r="O3959" s="50" t="s">
        <v>1955</v>
      </c>
      <c r="R3959" s="50" t="s">
        <v>2484</v>
      </c>
      <c r="S3959" s="151">
        <f t="shared" si="1738"/>
        <v>0.18800925925925926</v>
      </c>
      <c r="T3959" s="151">
        <f t="shared" si="1739"/>
        <v>9.4004629629629632E-2</v>
      </c>
      <c r="V3959" s="393">
        <f t="shared" si="1740"/>
        <v>0</v>
      </c>
      <c r="W3959" s="393">
        <f t="shared" si="1741"/>
        <v>0</v>
      </c>
      <c r="X3959" s="53">
        <f t="shared" si="1742"/>
        <v>0.18800925925925926</v>
      </c>
      <c r="Y3959" s="53">
        <f t="shared" si="1743"/>
        <v>0.22439843925925926</v>
      </c>
      <c r="Z3959" s="53">
        <f t="shared" si="1744"/>
        <v>9.4004629629629632E-2</v>
      </c>
      <c r="AA3959" s="53">
        <f t="shared" si="1745"/>
        <v>0.11219921962962963</v>
      </c>
      <c r="AB3959" s="50">
        <f t="shared" si="1746"/>
        <v>2003</v>
      </c>
      <c r="AC3959" s="50">
        <f t="shared" si="1747"/>
        <v>2019</v>
      </c>
      <c r="AD3959" s="50">
        <f t="shared" si="1748"/>
        <v>8</v>
      </c>
      <c r="AE3959" s="56">
        <f t="shared" si="1749"/>
        <v>201908</v>
      </c>
      <c r="AF3959" s="56">
        <f t="shared" si="1750"/>
        <v>33</v>
      </c>
      <c r="AG3959" s="58">
        <f t="shared" si="1751"/>
        <v>0</v>
      </c>
      <c r="AH3959" s="56">
        <f t="shared" si="1752"/>
        <v>14</v>
      </c>
      <c r="AI3959" s="53">
        <f t="shared" si="1753"/>
        <v>0.20620384925925928</v>
      </c>
      <c r="AJ3959" s="56">
        <f t="shared" si="1754"/>
        <v>1.2809999999999999</v>
      </c>
    </row>
    <row r="3960" spans="1:36" ht="15.75" customHeight="1" x14ac:dyDescent="0.25">
      <c r="A3960" s="50">
        <v>3880</v>
      </c>
      <c r="B3960" s="51">
        <v>43693</v>
      </c>
      <c r="C3960" s="75">
        <f t="shared" si="1734"/>
        <v>43693</v>
      </c>
      <c r="D3960" s="50" t="s">
        <v>1225</v>
      </c>
      <c r="E3960" s="50">
        <v>0.63</v>
      </c>
      <c r="F3960" s="50">
        <v>0</v>
      </c>
      <c r="G3960" s="50">
        <v>21</v>
      </c>
      <c r="H3960" s="50">
        <v>32</v>
      </c>
      <c r="I3960" s="53">
        <f t="shared" si="1735"/>
        <v>1.4953703703703705E-2</v>
      </c>
      <c r="J3960" s="54">
        <f t="shared" si="1736"/>
        <v>2.3736037624926515E-2</v>
      </c>
      <c r="K3960" s="50" t="s">
        <v>1833</v>
      </c>
      <c r="L3960" s="50" t="s">
        <v>1838</v>
      </c>
      <c r="M3960" s="55">
        <f t="shared" si="1737"/>
        <v>1.7554179566563481</v>
      </c>
      <c r="N3960" s="50">
        <v>0</v>
      </c>
      <c r="O3960" s="50" t="s">
        <v>255</v>
      </c>
      <c r="R3960" s="50" t="s">
        <v>2485</v>
      </c>
      <c r="S3960" s="151">
        <f t="shared" si="1738"/>
        <v>5.6966490299823633E-2</v>
      </c>
      <c r="T3960" s="151">
        <f t="shared" si="1739"/>
        <v>2.8483245149911816E-2</v>
      </c>
      <c r="U3960" s="50">
        <v>1116</v>
      </c>
      <c r="V3960" s="393">
        <f t="shared" si="1740"/>
        <v>0.63409111200000001</v>
      </c>
      <c r="W3960" s="393">
        <f t="shared" si="1741"/>
        <v>0.69345047244092761</v>
      </c>
      <c r="X3960" s="53">
        <f t="shared" si="1742"/>
        <v>0.62188418577307469</v>
      </c>
      <c r="Y3960" s="53">
        <f t="shared" si="1743"/>
        <v>0.6582733657730746</v>
      </c>
      <c r="Z3960" s="53">
        <f t="shared" si="1744"/>
        <v>0.31094209288653735</v>
      </c>
      <c r="AA3960" s="53">
        <f t="shared" si="1745"/>
        <v>0.3291366828865373</v>
      </c>
      <c r="AB3960" s="50">
        <f t="shared" si="1746"/>
        <v>3759</v>
      </c>
      <c r="AC3960" s="50">
        <f t="shared" si="1747"/>
        <v>2019</v>
      </c>
      <c r="AD3960" s="50">
        <f t="shared" si="1748"/>
        <v>8</v>
      </c>
      <c r="AE3960" s="56">
        <f t="shared" si="1749"/>
        <v>201908</v>
      </c>
      <c r="AF3960" s="56">
        <f t="shared" si="1750"/>
        <v>33</v>
      </c>
      <c r="AG3960" s="58">
        <f t="shared" si="1751"/>
        <v>1</v>
      </c>
      <c r="AH3960" s="56">
        <f t="shared" si="1752"/>
        <v>16</v>
      </c>
      <c r="AI3960" s="53">
        <f t="shared" si="1753"/>
        <v>0.64007877577307459</v>
      </c>
      <c r="AJ3960" s="56">
        <f t="shared" si="1754"/>
        <v>29.421000000000003</v>
      </c>
    </row>
    <row r="3961" spans="1:36" ht="15.75" customHeight="1" x14ac:dyDescent="0.25">
      <c r="A3961" s="50">
        <v>3881</v>
      </c>
      <c r="B3961" s="51">
        <v>43693</v>
      </c>
      <c r="C3961" s="75">
        <f t="shared" si="1734"/>
        <v>43693</v>
      </c>
      <c r="D3961" s="50" t="s">
        <v>1223</v>
      </c>
      <c r="E3961" s="50">
        <v>2</v>
      </c>
      <c r="F3961" s="50">
        <v>0</v>
      </c>
      <c r="G3961" s="50">
        <v>20</v>
      </c>
      <c r="H3961" s="50">
        <v>29</v>
      </c>
      <c r="I3961" s="53">
        <f t="shared" si="1735"/>
        <v>1.4224537037037037E-2</v>
      </c>
      <c r="J3961" s="54">
        <f t="shared" si="1736"/>
        <v>7.1122685185185186E-3</v>
      </c>
      <c r="K3961" s="50" t="s">
        <v>2431</v>
      </c>
      <c r="L3961" s="50" t="s">
        <v>2486</v>
      </c>
      <c r="M3961" s="55">
        <f t="shared" si="1737"/>
        <v>5.8584214808787678</v>
      </c>
      <c r="N3961" s="50">
        <v>147</v>
      </c>
      <c r="O3961" s="50" t="s">
        <v>255</v>
      </c>
      <c r="Q3961" s="374">
        <v>121</v>
      </c>
      <c r="R3961" s="50" t="s">
        <v>2487</v>
      </c>
      <c r="S3961" s="151">
        <f t="shared" si="1738"/>
        <v>0.18634143518518517</v>
      </c>
      <c r="T3961" s="151">
        <f t="shared" si="1739"/>
        <v>9.3170717592592586E-2</v>
      </c>
      <c r="V3961" s="393">
        <f t="shared" si="1740"/>
        <v>0</v>
      </c>
      <c r="W3961" s="393">
        <f t="shared" si="1741"/>
        <v>0</v>
      </c>
      <c r="X3961" s="53">
        <f t="shared" si="1742"/>
        <v>0.18634143518518517</v>
      </c>
      <c r="Y3961" s="53">
        <f t="shared" si="1743"/>
        <v>0.22273061518518517</v>
      </c>
      <c r="Z3961" s="53">
        <f t="shared" si="1744"/>
        <v>9.3170717592592586E-2</v>
      </c>
      <c r="AA3961" s="53">
        <f t="shared" si="1745"/>
        <v>0.11136530759259258</v>
      </c>
      <c r="AB3961" s="50">
        <f t="shared" si="1746"/>
        <v>1929</v>
      </c>
      <c r="AC3961" s="50">
        <f t="shared" si="1747"/>
        <v>2019</v>
      </c>
      <c r="AD3961" s="50">
        <f t="shared" si="1748"/>
        <v>8</v>
      </c>
      <c r="AE3961" s="56">
        <f t="shared" si="1749"/>
        <v>201908</v>
      </c>
      <c r="AF3961" s="56">
        <f t="shared" si="1750"/>
        <v>33</v>
      </c>
      <c r="AG3961" s="58">
        <f t="shared" si="1751"/>
        <v>0</v>
      </c>
      <c r="AH3961" s="56">
        <f t="shared" si="1752"/>
        <v>16</v>
      </c>
      <c r="AI3961" s="53">
        <f t="shared" si="1753"/>
        <v>0.20453602518518516</v>
      </c>
      <c r="AJ3961" s="56">
        <f t="shared" si="1754"/>
        <v>8.5399999999999991</v>
      </c>
    </row>
    <row r="3962" spans="1:36" x14ac:dyDescent="0.25">
      <c r="A3962" s="50">
        <v>3882</v>
      </c>
      <c r="B3962" s="51">
        <v>43694</v>
      </c>
      <c r="C3962" s="75">
        <f t="shared" si="1734"/>
        <v>43694</v>
      </c>
      <c r="D3962" s="50" t="s">
        <v>1225</v>
      </c>
      <c r="E3962" s="50">
        <v>0.63</v>
      </c>
      <c r="F3962" s="50">
        <v>0</v>
      </c>
      <c r="G3962" s="50">
        <v>20</v>
      </c>
      <c r="H3962" s="50">
        <v>21</v>
      </c>
      <c r="I3962" s="53">
        <f t="shared" si="1735"/>
        <v>1.4131944444444445E-2</v>
      </c>
      <c r="J3962" s="54">
        <f t="shared" si="1736"/>
        <v>2.2431657848324515E-2</v>
      </c>
      <c r="K3962" s="50" t="s">
        <v>1833</v>
      </c>
      <c r="L3962" s="50" t="s">
        <v>1838</v>
      </c>
      <c r="M3962" s="55">
        <f t="shared" si="1737"/>
        <v>1.8574938574938589</v>
      </c>
      <c r="N3962" s="50">
        <v>0</v>
      </c>
      <c r="O3962" s="50" t="s">
        <v>255</v>
      </c>
      <c r="R3962" s="50" t="s">
        <v>2488</v>
      </c>
      <c r="S3962" s="151">
        <f t="shared" si="1738"/>
        <v>5.3835978835978834E-2</v>
      </c>
      <c r="T3962" s="151">
        <f t="shared" si="1739"/>
        <v>2.6917989417989417E-2</v>
      </c>
      <c r="V3962" s="393">
        <f t="shared" si="1740"/>
        <v>0</v>
      </c>
      <c r="W3962" s="393">
        <f t="shared" si="1741"/>
        <v>0</v>
      </c>
      <c r="X3962" s="53">
        <f t="shared" si="1742"/>
        <v>0.58770943562610234</v>
      </c>
      <c r="Y3962" s="53">
        <f t="shared" si="1743"/>
        <v>0.62409861562610225</v>
      </c>
      <c r="Z3962" s="53">
        <f t="shared" si="1744"/>
        <v>0.29385471781305117</v>
      </c>
      <c r="AA3962" s="53">
        <f t="shared" si="1745"/>
        <v>0.31204930781305112</v>
      </c>
      <c r="AB3962" s="50">
        <f t="shared" si="1746"/>
        <v>3686</v>
      </c>
      <c r="AC3962" s="50">
        <f t="shared" si="1747"/>
        <v>2019</v>
      </c>
      <c r="AD3962" s="50">
        <f t="shared" si="1748"/>
        <v>8</v>
      </c>
      <c r="AE3962" s="56">
        <f t="shared" si="1749"/>
        <v>201908</v>
      </c>
      <c r="AF3962" s="56">
        <f t="shared" si="1750"/>
        <v>33</v>
      </c>
      <c r="AG3962" s="58">
        <f t="shared" si="1751"/>
        <v>0</v>
      </c>
      <c r="AH3962" s="56">
        <f t="shared" si="1752"/>
        <v>17</v>
      </c>
      <c r="AI3962" s="53">
        <f t="shared" si="1753"/>
        <v>0.60590402562610235</v>
      </c>
      <c r="AJ3962" s="56">
        <f t="shared" si="1754"/>
        <v>29.421000000000003</v>
      </c>
    </row>
    <row r="3963" spans="1:36" ht="15.75" customHeight="1" x14ac:dyDescent="0.25">
      <c r="A3963" s="50">
        <v>3883</v>
      </c>
      <c r="B3963" s="51">
        <v>43694</v>
      </c>
      <c r="C3963" s="75">
        <f t="shared" si="1734"/>
        <v>43694</v>
      </c>
      <c r="D3963" s="50" t="s">
        <v>1224</v>
      </c>
      <c r="E3963" s="50">
        <v>6.32</v>
      </c>
      <c r="F3963" s="50">
        <v>0</v>
      </c>
      <c r="G3963" s="50">
        <v>26</v>
      </c>
      <c r="H3963" s="50">
        <v>42</v>
      </c>
      <c r="I3963" s="53">
        <f t="shared" si="1735"/>
        <v>1.8541666666666668E-2</v>
      </c>
      <c r="J3963" s="54">
        <f t="shared" si="1736"/>
        <v>2.9338080168776373E-3</v>
      </c>
      <c r="K3963" s="50" t="s">
        <v>1340</v>
      </c>
      <c r="L3963" s="50" t="s">
        <v>2486</v>
      </c>
      <c r="M3963" s="55">
        <f t="shared" si="1737"/>
        <v>14.202247191011246</v>
      </c>
      <c r="N3963" s="50">
        <v>0</v>
      </c>
      <c r="O3963" s="50" t="s">
        <v>255</v>
      </c>
      <c r="P3963" s="389">
        <v>208</v>
      </c>
      <c r="Q3963" s="374">
        <v>390</v>
      </c>
      <c r="R3963" s="50" t="s">
        <v>2489</v>
      </c>
      <c r="S3963" s="151">
        <f t="shared" si="1738"/>
        <v>0.32858649789029537</v>
      </c>
      <c r="T3963" s="151">
        <f t="shared" si="1739"/>
        <v>0.16429324894514769</v>
      </c>
      <c r="V3963" s="393">
        <f t="shared" si="1740"/>
        <v>0</v>
      </c>
      <c r="W3963" s="393">
        <f t="shared" si="1741"/>
        <v>0</v>
      </c>
      <c r="X3963" s="53">
        <f t="shared" si="1742"/>
        <v>7.6865770042194095E-2</v>
      </c>
      <c r="Y3963" s="53">
        <f t="shared" si="1743"/>
        <v>0.11325495004219409</v>
      </c>
      <c r="Z3963" s="53">
        <f t="shared" si="1744"/>
        <v>3.8432885021097048E-2</v>
      </c>
      <c r="AA3963" s="53">
        <f t="shared" si="1745"/>
        <v>5.6627475021097044E-2</v>
      </c>
      <c r="AB3963" s="50">
        <f t="shared" si="1746"/>
        <v>707</v>
      </c>
      <c r="AC3963" s="50">
        <f t="shared" si="1747"/>
        <v>2019</v>
      </c>
      <c r="AD3963" s="50">
        <f t="shared" si="1748"/>
        <v>8</v>
      </c>
      <c r="AE3963" s="56">
        <f t="shared" si="1749"/>
        <v>201908</v>
      </c>
      <c r="AF3963" s="56">
        <f t="shared" si="1750"/>
        <v>33</v>
      </c>
      <c r="AG3963" s="58">
        <f t="shared" si="1751"/>
        <v>0</v>
      </c>
      <c r="AH3963" s="56">
        <f t="shared" si="1752"/>
        <v>17</v>
      </c>
      <c r="AI3963" s="53">
        <f t="shared" si="1753"/>
        <v>9.5060360042194092E-2</v>
      </c>
      <c r="AJ3963" s="56">
        <f t="shared" si="1754"/>
        <v>6.32</v>
      </c>
    </row>
    <row r="3964" spans="1:36" ht="15.75" customHeight="1" x14ac:dyDescent="0.25">
      <c r="A3964" s="50">
        <v>3884</v>
      </c>
      <c r="B3964" s="51">
        <v>43695</v>
      </c>
      <c r="C3964" s="75">
        <f t="shared" si="1734"/>
        <v>43695</v>
      </c>
      <c r="D3964" s="50" t="s">
        <v>1225</v>
      </c>
      <c r="E3964" s="50">
        <v>2.4</v>
      </c>
      <c r="F3964" s="50">
        <v>1</v>
      </c>
      <c r="G3964" s="50">
        <v>26</v>
      </c>
      <c r="H3964" s="50">
        <v>38</v>
      </c>
      <c r="I3964" s="53">
        <f t="shared" si="1735"/>
        <v>6.0162037037037042E-2</v>
      </c>
      <c r="J3964" s="54">
        <f t="shared" si="1736"/>
        <v>2.5067515432098769E-2</v>
      </c>
      <c r="K3964" s="50" t="s">
        <v>1833</v>
      </c>
      <c r="L3964" s="50" t="s">
        <v>1433</v>
      </c>
      <c r="M3964" s="55">
        <f t="shared" si="1737"/>
        <v>1.6621777606771846</v>
      </c>
      <c r="N3964" s="50">
        <v>0</v>
      </c>
      <c r="O3964" s="50" t="s">
        <v>255</v>
      </c>
      <c r="R3964" s="50" t="s">
        <v>2490</v>
      </c>
      <c r="S3964" s="151">
        <f t="shared" si="1738"/>
        <v>6.0162037037037042E-2</v>
      </c>
      <c r="T3964" s="151">
        <f t="shared" si="1739"/>
        <v>3.0081018518518521E-2</v>
      </c>
      <c r="V3964" s="393">
        <f t="shared" si="1740"/>
        <v>0</v>
      </c>
      <c r="W3964" s="393">
        <f t="shared" si="1741"/>
        <v>0</v>
      </c>
      <c r="X3964" s="53">
        <f t="shared" si="1742"/>
        <v>0.65676890432098767</v>
      </c>
      <c r="Y3964" s="53">
        <f t="shared" si="1743"/>
        <v>0.69315808432098769</v>
      </c>
      <c r="Z3964" s="53">
        <f t="shared" si="1744"/>
        <v>0.32838445216049383</v>
      </c>
      <c r="AA3964" s="53">
        <f t="shared" si="1745"/>
        <v>0.34657904216049384</v>
      </c>
      <c r="AB3964" s="50">
        <f t="shared" si="1746"/>
        <v>3849</v>
      </c>
      <c r="AC3964" s="50">
        <f t="shared" si="1747"/>
        <v>2019</v>
      </c>
      <c r="AD3964" s="50">
        <f t="shared" si="1748"/>
        <v>8</v>
      </c>
      <c r="AE3964" s="56">
        <f t="shared" si="1749"/>
        <v>201908</v>
      </c>
      <c r="AF3964" s="56">
        <f t="shared" si="1750"/>
        <v>34</v>
      </c>
      <c r="AG3964" s="58">
        <f t="shared" si="1751"/>
        <v>0</v>
      </c>
      <c r="AH3964" s="56">
        <f t="shared" si="1752"/>
        <v>18</v>
      </c>
      <c r="AI3964" s="53">
        <f t="shared" si="1753"/>
        <v>0.67496349432098768</v>
      </c>
      <c r="AJ3964" s="56">
        <f t="shared" si="1754"/>
        <v>112.08</v>
      </c>
    </row>
    <row r="3965" spans="1:36" ht="15.75" customHeight="1" x14ac:dyDescent="0.25">
      <c r="A3965" s="50">
        <v>3885</v>
      </c>
      <c r="B3965" s="51">
        <v>43695</v>
      </c>
      <c r="C3965" s="75">
        <f t="shared" si="1734"/>
        <v>43695</v>
      </c>
      <c r="D3965" s="50" t="s">
        <v>515</v>
      </c>
      <c r="E3965" s="50">
        <v>1</v>
      </c>
      <c r="F3965" s="50">
        <v>0</v>
      </c>
      <c r="G3965" s="50">
        <v>7</v>
      </c>
      <c r="H3965" s="50">
        <v>29</v>
      </c>
      <c r="I3965" s="53">
        <f t="shared" si="1735"/>
        <v>5.1967592592592595E-3</v>
      </c>
      <c r="J3965" s="54">
        <f t="shared" si="1736"/>
        <v>5.1967592592592595E-3</v>
      </c>
      <c r="K3965" s="50" t="s">
        <v>1833</v>
      </c>
      <c r="L3965" s="50" t="s">
        <v>1433</v>
      </c>
      <c r="M3965" s="55">
        <f t="shared" si="1737"/>
        <v>8.0178173719376442</v>
      </c>
      <c r="N3965" s="50">
        <v>112</v>
      </c>
      <c r="O3965" s="50" t="s">
        <v>255</v>
      </c>
      <c r="R3965" s="50" t="s">
        <v>2491</v>
      </c>
      <c r="S3965" s="151">
        <f t="shared" si="1738"/>
        <v>0</v>
      </c>
      <c r="T3965" s="151">
        <f t="shared" si="1739"/>
        <v>0</v>
      </c>
      <c r="V3965" s="393">
        <f t="shared" si="1740"/>
        <v>0</v>
      </c>
      <c r="W3965" s="393">
        <f t="shared" si="1741"/>
        <v>0</v>
      </c>
      <c r="X3965" s="53">
        <f t="shared" si="1742"/>
        <v>0.13615509259259259</v>
      </c>
      <c r="Y3965" s="53">
        <f t="shared" si="1743"/>
        <v>0.17254427259259261</v>
      </c>
      <c r="Z3965" s="53">
        <f t="shared" si="1744"/>
        <v>6.8077546296296296E-2</v>
      </c>
      <c r="AA3965" s="53">
        <f t="shared" si="1745"/>
        <v>8.6272136296296306E-2</v>
      </c>
      <c r="AB3965" s="50">
        <f t="shared" si="1746"/>
        <v>956</v>
      </c>
      <c r="AC3965" s="50">
        <f t="shared" si="1747"/>
        <v>2019</v>
      </c>
      <c r="AD3965" s="50">
        <f t="shared" si="1748"/>
        <v>8</v>
      </c>
      <c r="AE3965" s="56">
        <f t="shared" si="1749"/>
        <v>201908</v>
      </c>
      <c r="AF3965" s="56">
        <f t="shared" si="1750"/>
        <v>34</v>
      </c>
      <c r="AG3965" s="58">
        <f t="shared" si="1751"/>
        <v>0</v>
      </c>
      <c r="AH3965" s="56">
        <f t="shared" si="1752"/>
        <v>18</v>
      </c>
      <c r="AI3965" s="53">
        <f t="shared" si="1753"/>
        <v>0.1543496825925926</v>
      </c>
      <c r="AJ3965" s="56">
        <f t="shared" si="1754"/>
        <v>0</v>
      </c>
    </row>
    <row r="3966" spans="1:36" x14ac:dyDescent="0.25">
      <c r="A3966" s="50">
        <v>3886</v>
      </c>
      <c r="B3966" s="51">
        <v>43695</v>
      </c>
      <c r="C3966" s="75">
        <f t="shared" si="1734"/>
        <v>43695</v>
      </c>
      <c r="D3966" s="50" t="s">
        <v>1224</v>
      </c>
      <c r="E3966" s="50">
        <v>112</v>
      </c>
      <c r="F3966" s="50">
        <v>6</v>
      </c>
      <c r="G3966" s="50">
        <v>26</v>
      </c>
      <c r="H3966" s="50">
        <v>27</v>
      </c>
      <c r="I3966" s="53">
        <f t="shared" si="1735"/>
        <v>0.26836805555555554</v>
      </c>
      <c r="J3966" s="54">
        <f t="shared" si="1736"/>
        <v>2.3961433531746032E-3</v>
      </c>
      <c r="K3966" s="50" t="s">
        <v>1340</v>
      </c>
      <c r="L3966" s="50" t="s">
        <v>1433</v>
      </c>
      <c r="M3966" s="55">
        <f t="shared" si="1737"/>
        <v>17.38905421141158</v>
      </c>
      <c r="N3966" s="50">
        <v>141</v>
      </c>
      <c r="O3966" s="50" t="s">
        <v>228</v>
      </c>
      <c r="P3966" s="389">
        <v>213</v>
      </c>
      <c r="Q3966" s="374">
        <v>5492</v>
      </c>
      <c r="R3966" s="50" t="s">
        <v>2492</v>
      </c>
      <c r="S3966" s="151">
        <f t="shared" si="1738"/>
        <v>0.26836805555555554</v>
      </c>
      <c r="T3966" s="151">
        <f t="shared" si="1739"/>
        <v>0.13418402777777777</v>
      </c>
      <c r="V3966" s="393">
        <f t="shared" si="1740"/>
        <v>0</v>
      </c>
      <c r="W3966" s="393">
        <f t="shared" si="1741"/>
        <v>0</v>
      </c>
      <c r="X3966" s="53">
        <f t="shared" si="1742"/>
        <v>6.2778955853174598E-2</v>
      </c>
      <c r="Y3966" s="53">
        <f t="shared" si="1743"/>
        <v>9.9168135853174605E-2</v>
      </c>
      <c r="Z3966" s="53">
        <f t="shared" si="1744"/>
        <v>3.1389477926587299E-2</v>
      </c>
      <c r="AA3966" s="53">
        <f t="shared" si="1745"/>
        <v>4.9584067926587302E-2</v>
      </c>
      <c r="AB3966" s="50">
        <f t="shared" si="1746"/>
        <v>340</v>
      </c>
      <c r="AC3966" s="50">
        <f t="shared" si="1747"/>
        <v>2019</v>
      </c>
      <c r="AD3966" s="50">
        <f t="shared" si="1748"/>
        <v>8</v>
      </c>
      <c r="AE3966" s="56">
        <f t="shared" si="1749"/>
        <v>201908</v>
      </c>
      <c r="AF3966" s="56">
        <f t="shared" si="1750"/>
        <v>34</v>
      </c>
      <c r="AG3966" s="58">
        <f t="shared" si="1751"/>
        <v>0</v>
      </c>
      <c r="AH3966" s="56">
        <f t="shared" si="1752"/>
        <v>18</v>
      </c>
      <c r="AI3966" s="53">
        <f t="shared" si="1753"/>
        <v>8.0973545853174594E-2</v>
      </c>
      <c r="AJ3966" s="56">
        <f t="shared" si="1754"/>
        <v>112</v>
      </c>
    </row>
    <row r="3967" spans="1:36" ht="15.75" customHeight="1" x14ac:dyDescent="0.25">
      <c r="A3967" s="50">
        <v>3887</v>
      </c>
      <c r="B3967" s="51">
        <v>43695</v>
      </c>
      <c r="C3967" s="75">
        <f t="shared" si="1734"/>
        <v>43695</v>
      </c>
      <c r="D3967" s="50" t="s">
        <v>516</v>
      </c>
      <c r="E3967" s="50">
        <v>1</v>
      </c>
      <c r="F3967" s="50">
        <v>0</v>
      </c>
      <c r="G3967" s="50">
        <v>8</v>
      </c>
      <c r="H3967" s="50">
        <v>26</v>
      </c>
      <c r="I3967" s="53">
        <f t="shared" si="1735"/>
        <v>5.8564814814814825E-3</v>
      </c>
      <c r="J3967" s="54">
        <f t="shared" si="1736"/>
        <v>5.8564814814814825E-3</v>
      </c>
      <c r="K3967" s="50" t="s">
        <v>1833</v>
      </c>
      <c r="L3967" s="50" t="s">
        <v>1433</v>
      </c>
      <c r="M3967" s="55">
        <f t="shared" si="1737"/>
        <v>7.114624505928858</v>
      </c>
      <c r="N3967" s="50">
        <v>117</v>
      </c>
      <c r="O3967" s="50" t="s">
        <v>228</v>
      </c>
      <c r="R3967" s="50" t="s">
        <v>2493</v>
      </c>
      <c r="S3967" s="151">
        <f t="shared" si="1738"/>
        <v>0</v>
      </c>
      <c r="T3967" s="151">
        <f t="shared" si="1739"/>
        <v>0</v>
      </c>
      <c r="V3967" s="393">
        <f t="shared" si="1740"/>
        <v>0</v>
      </c>
      <c r="W3967" s="393">
        <f t="shared" si="1741"/>
        <v>0</v>
      </c>
      <c r="X3967" s="53">
        <f t="shared" si="1742"/>
        <v>0.15343981481481483</v>
      </c>
      <c r="Y3967" s="53">
        <f t="shared" si="1743"/>
        <v>0.18982899481481483</v>
      </c>
      <c r="Z3967" s="53">
        <f t="shared" si="1744"/>
        <v>7.6719907407407417E-2</v>
      </c>
      <c r="AA3967" s="53">
        <f t="shared" si="1745"/>
        <v>9.4914497407407414E-2</v>
      </c>
      <c r="AB3967" s="50">
        <f t="shared" si="1746"/>
        <v>990</v>
      </c>
      <c r="AC3967" s="50">
        <f t="shared" si="1747"/>
        <v>2019</v>
      </c>
      <c r="AD3967" s="50">
        <f t="shared" si="1748"/>
        <v>8</v>
      </c>
      <c r="AE3967" s="56">
        <f t="shared" si="1749"/>
        <v>201908</v>
      </c>
      <c r="AF3967" s="56">
        <f t="shared" si="1750"/>
        <v>34</v>
      </c>
      <c r="AG3967" s="58">
        <f t="shared" si="1751"/>
        <v>0</v>
      </c>
      <c r="AH3967" s="56">
        <f t="shared" si="1752"/>
        <v>18</v>
      </c>
      <c r="AI3967" s="53">
        <f t="shared" si="1753"/>
        <v>0.17163440481481484</v>
      </c>
      <c r="AJ3967" s="56">
        <f t="shared" si="1754"/>
        <v>0</v>
      </c>
    </row>
    <row r="3968" spans="1:36" ht="15.75" customHeight="1" x14ac:dyDescent="0.25">
      <c r="A3968" s="50">
        <v>3888</v>
      </c>
      <c r="B3968" s="51">
        <v>43695</v>
      </c>
      <c r="C3968" s="75">
        <f t="shared" si="1734"/>
        <v>43695</v>
      </c>
      <c r="D3968" s="50" t="s">
        <v>1223</v>
      </c>
      <c r="E3968" s="50">
        <v>26.2</v>
      </c>
      <c r="F3968" s="50">
        <v>6</v>
      </c>
      <c r="G3968" s="50">
        <v>46</v>
      </c>
      <c r="H3968" s="50">
        <v>10</v>
      </c>
      <c r="I3968" s="53">
        <f t="shared" si="1735"/>
        <v>0.28206018518518516</v>
      </c>
      <c r="J3968" s="54">
        <f t="shared" si="1736"/>
        <v>1.0765655923098671E-2</v>
      </c>
      <c r="K3968" s="50" t="s">
        <v>2431</v>
      </c>
      <c r="L3968" s="50" t="s">
        <v>1433</v>
      </c>
      <c r="M3968" s="55">
        <f t="shared" si="1737"/>
        <v>3.870332375871977</v>
      </c>
      <c r="N3968" s="50">
        <v>114</v>
      </c>
      <c r="O3968" s="50" t="s">
        <v>228</v>
      </c>
      <c r="Q3968" s="374">
        <v>942</v>
      </c>
      <c r="R3968" s="50" t="s">
        <v>2494</v>
      </c>
      <c r="S3968" s="151">
        <f t="shared" si="1738"/>
        <v>0.28206018518518516</v>
      </c>
      <c r="T3968" s="151">
        <f t="shared" si="1739"/>
        <v>0.14103009259259258</v>
      </c>
      <c r="V3968" s="393">
        <f t="shared" si="1740"/>
        <v>0</v>
      </c>
      <c r="W3968" s="393">
        <f t="shared" si="1741"/>
        <v>0</v>
      </c>
      <c r="X3968" s="53">
        <f t="shared" si="1742"/>
        <v>0.28206018518518516</v>
      </c>
      <c r="Y3968" s="53">
        <f t="shared" si="1743"/>
        <v>0.31844936518518518</v>
      </c>
      <c r="Z3968" s="53">
        <f t="shared" si="1744"/>
        <v>0.14103009259259258</v>
      </c>
      <c r="AA3968" s="53">
        <f t="shared" si="1745"/>
        <v>0.15922468259259259</v>
      </c>
      <c r="AB3968" s="50">
        <f t="shared" si="1746"/>
        <v>3481</v>
      </c>
      <c r="AC3968" s="50">
        <f t="shared" si="1747"/>
        <v>2019</v>
      </c>
      <c r="AD3968" s="50">
        <f t="shared" si="1748"/>
        <v>8</v>
      </c>
      <c r="AE3968" s="56">
        <f t="shared" si="1749"/>
        <v>201908</v>
      </c>
      <c r="AF3968" s="56">
        <f t="shared" si="1750"/>
        <v>34</v>
      </c>
      <c r="AG3968" s="58">
        <f t="shared" si="1751"/>
        <v>0</v>
      </c>
      <c r="AH3968" s="56">
        <f t="shared" si="1752"/>
        <v>18</v>
      </c>
      <c r="AI3968" s="53">
        <f t="shared" si="1753"/>
        <v>0.30025477518518517</v>
      </c>
      <c r="AJ3968" s="56">
        <f t="shared" si="1754"/>
        <v>111.87399999999998</v>
      </c>
    </row>
    <row r="3969" spans="1:36" x14ac:dyDescent="0.25">
      <c r="A3969" s="50">
        <v>3889</v>
      </c>
      <c r="B3969" s="51">
        <v>43695</v>
      </c>
      <c r="C3969" s="75">
        <f t="shared" si="1734"/>
        <v>43695</v>
      </c>
      <c r="D3969" s="50" t="s">
        <v>713</v>
      </c>
      <c r="E3969" s="50">
        <v>1</v>
      </c>
      <c r="F3969" s="50">
        <v>0</v>
      </c>
      <c r="G3969" s="50">
        <v>12</v>
      </c>
      <c r="H3969" s="50">
        <v>49</v>
      </c>
      <c r="I3969" s="53">
        <f t="shared" si="1735"/>
        <v>8.9004629629629625E-3</v>
      </c>
      <c r="J3969" s="54">
        <f t="shared" si="1736"/>
        <v>8.9004629629629625E-3</v>
      </c>
      <c r="K3969" s="50" t="s">
        <v>2431</v>
      </c>
      <c r="L3969" s="50" t="s">
        <v>1433</v>
      </c>
      <c r="M3969" s="55">
        <f t="shared" si="1737"/>
        <v>4.6814044213264019</v>
      </c>
      <c r="N3969" s="50">
        <v>0</v>
      </c>
      <c r="R3969" s="50" t="s">
        <v>2495</v>
      </c>
      <c r="S3969" s="151">
        <f t="shared" si="1738"/>
        <v>0</v>
      </c>
      <c r="T3969" s="151">
        <f t="shared" si="1739"/>
        <v>0</v>
      </c>
      <c r="V3969" s="393">
        <f t="shared" si="1740"/>
        <v>0</v>
      </c>
      <c r="W3969" s="393">
        <f t="shared" si="1741"/>
        <v>0</v>
      </c>
      <c r="X3969" s="53">
        <f t="shared" si="1742"/>
        <v>0.2331921296296296</v>
      </c>
      <c r="Y3969" s="53">
        <f t="shared" si="1743"/>
        <v>0.26958130962962962</v>
      </c>
      <c r="Z3969" s="53">
        <f t="shared" si="1744"/>
        <v>0.1165960648148148</v>
      </c>
      <c r="AA3969" s="53">
        <f t="shared" si="1745"/>
        <v>0.13479065481481481</v>
      </c>
      <c r="AB3969" s="50">
        <f t="shared" si="1746"/>
        <v>3204</v>
      </c>
      <c r="AC3969" s="50">
        <f t="shared" si="1747"/>
        <v>2019</v>
      </c>
      <c r="AD3969" s="50">
        <f t="shared" si="1748"/>
        <v>8</v>
      </c>
      <c r="AE3969" s="56">
        <f t="shared" si="1749"/>
        <v>201908</v>
      </c>
      <c r="AF3969" s="56">
        <f t="shared" si="1750"/>
        <v>34</v>
      </c>
      <c r="AG3969" s="58">
        <f t="shared" si="1751"/>
        <v>0</v>
      </c>
      <c r="AH3969" s="56">
        <f t="shared" si="1752"/>
        <v>18</v>
      </c>
      <c r="AI3969" s="53">
        <f t="shared" si="1753"/>
        <v>0.25138671962962961</v>
      </c>
      <c r="AJ3969" s="56">
        <f t="shared" si="1754"/>
        <v>0</v>
      </c>
    </row>
    <row r="3970" spans="1:36" ht="15.75" customHeight="1" x14ac:dyDescent="0.25">
      <c r="A3970" s="50">
        <v>3890</v>
      </c>
      <c r="B3970" s="51">
        <v>43695</v>
      </c>
      <c r="C3970" s="75">
        <f t="shared" si="1734"/>
        <v>43695</v>
      </c>
      <c r="D3970" s="50" t="s">
        <v>714</v>
      </c>
      <c r="E3970" s="50">
        <v>1</v>
      </c>
      <c r="F3970" s="50">
        <v>0</v>
      </c>
      <c r="G3970" s="50">
        <v>13</v>
      </c>
      <c r="H3970" s="50">
        <v>15</v>
      </c>
      <c r="I3970" s="53">
        <f t="shared" si="1735"/>
        <v>9.2013888888888892E-3</v>
      </c>
      <c r="J3970" s="54">
        <f t="shared" si="1736"/>
        <v>9.2013888888888892E-3</v>
      </c>
      <c r="K3970" s="50" t="s">
        <v>2431</v>
      </c>
      <c r="L3970" s="50" t="s">
        <v>1433</v>
      </c>
      <c r="M3970" s="55">
        <f t="shared" si="1737"/>
        <v>4.5283018867924563</v>
      </c>
      <c r="N3970" s="50">
        <v>0</v>
      </c>
      <c r="R3970" s="50" t="s">
        <v>2495</v>
      </c>
      <c r="S3970" s="151">
        <f t="shared" si="1738"/>
        <v>0</v>
      </c>
      <c r="T3970" s="151">
        <f t="shared" si="1739"/>
        <v>0</v>
      </c>
      <c r="V3970" s="393">
        <f t="shared" si="1740"/>
        <v>0</v>
      </c>
      <c r="W3970" s="393">
        <f t="shared" si="1741"/>
        <v>0</v>
      </c>
      <c r="X3970" s="53">
        <f t="shared" si="1742"/>
        <v>0.24107638888888888</v>
      </c>
      <c r="Y3970" s="53">
        <f t="shared" si="1743"/>
        <v>0.2774655688888889</v>
      </c>
      <c r="Z3970" s="53">
        <f t="shared" si="1744"/>
        <v>0.12053819444444444</v>
      </c>
      <c r="AA3970" s="53">
        <f t="shared" si="1745"/>
        <v>0.13873278444444445</v>
      </c>
      <c r="AB3970" s="50">
        <f t="shared" si="1746"/>
        <v>3262</v>
      </c>
      <c r="AC3970" s="50">
        <f t="shared" si="1747"/>
        <v>2019</v>
      </c>
      <c r="AD3970" s="50">
        <f t="shared" si="1748"/>
        <v>8</v>
      </c>
      <c r="AE3970" s="56">
        <f t="shared" si="1749"/>
        <v>201908</v>
      </c>
      <c r="AF3970" s="56">
        <f t="shared" si="1750"/>
        <v>34</v>
      </c>
      <c r="AG3970" s="58">
        <f t="shared" si="1751"/>
        <v>0</v>
      </c>
      <c r="AH3970" s="56">
        <f t="shared" si="1752"/>
        <v>18</v>
      </c>
      <c r="AI3970" s="53">
        <f t="shared" si="1753"/>
        <v>0.25927097888888889</v>
      </c>
      <c r="AJ3970" s="56">
        <f t="shared" si="1754"/>
        <v>0</v>
      </c>
    </row>
    <row r="3971" spans="1:36" ht="15.75" customHeight="1" x14ac:dyDescent="0.25">
      <c r="A3971" s="50">
        <v>3891</v>
      </c>
      <c r="B3971" s="51">
        <v>43695</v>
      </c>
      <c r="C3971" s="75">
        <f t="shared" si="1734"/>
        <v>43695</v>
      </c>
      <c r="D3971" s="50" t="s">
        <v>715</v>
      </c>
      <c r="E3971" s="50">
        <v>1</v>
      </c>
      <c r="F3971" s="50">
        <v>0</v>
      </c>
      <c r="G3971" s="50">
        <v>12</v>
      </c>
      <c r="H3971" s="50">
        <v>1</v>
      </c>
      <c r="I3971" s="53">
        <f t="shared" si="1735"/>
        <v>8.3449074074074085E-3</v>
      </c>
      <c r="J3971" s="54">
        <f t="shared" si="1736"/>
        <v>8.3449074074074085E-3</v>
      </c>
      <c r="K3971" s="50" t="s">
        <v>2431</v>
      </c>
      <c r="L3971" s="50" t="s">
        <v>1433</v>
      </c>
      <c r="M3971" s="55">
        <f t="shared" si="1737"/>
        <v>4.9930651872399476</v>
      </c>
      <c r="N3971" s="50">
        <v>0</v>
      </c>
      <c r="R3971" s="50" t="s">
        <v>2495</v>
      </c>
      <c r="S3971" s="151">
        <f t="shared" si="1738"/>
        <v>0</v>
      </c>
      <c r="T3971" s="151">
        <f t="shared" si="1739"/>
        <v>0</v>
      </c>
      <c r="V3971" s="393">
        <f t="shared" si="1740"/>
        <v>0</v>
      </c>
      <c r="W3971" s="393">
        <f t="shared" si="1741"/>
        <v>0</v>
      </c>
      <c r="X3971" s="53">
        <f t="shared" si="1742"/>
        <v>0.21863657407407411</v>
      </c>
      <c r="Y3971" s="53">
        <f t="shared" si="1743"/>
        <v>0.25502575407407413</v>
      </c>
      <c r="Z3971" s="53">
        <f t="shared" si="1744"/>
        <v>0.10931828703703705</v>
      </c>
      <c r="AA3971" s="53">
        <f t="shared" si="1745"/>
        <v>0.12751287703703706</v>
      </c>
      <c r="AB3971" s="50">
        <f t="shared" si="1746"/>
        <v>3028</v>
      </c>
      <c r="AC3971" s="50">
        <f t="shared" si="1747"/>
        <v>2019</v>
      </c>
      <c r="AD3971" s="50">
        <f t="shared" si="1748"/>
        <v>8</v>
      </c>
      <c r="AE3971" s="56">
        <f t="shared" si="1749"/>
        <v>201908</v>
      </c>
      <c r="AF3971" s="56">
        <f t="shared" si="1750"/>
        <v>34</v>
      </c>
      <c r="AG3971" s="58">
        <f t="shared" si="1751"/>
        <v>0</v>
      </c>
      <c r="AH3971" s="56">
        <f t="shared" si="1752"/>
        <v>18</v>
      </c>
      <c r="AI3971" s="53">
        <f t="shared" si="1753"/>
        <v>0.23683116407407412</v>
      </c>
      <c r="AJ3971" s="56">
        <f t="shared" si="1754"/>
        <v>0</v>
      </c>
    </row>
    <row r="3972" spans="1:36" x14ac:dyDescent="0.25">
      <c r="A3972" s="50">
        <v>3892</v>
      </c>
      <c r="B3972" s="51">
        <v>43695</v>
      </c>
      <c r="C3972" s="75">
        <f t="shared" si="1734"/>
        <v>43695</v>
      </c>
      <c r="D3972" s="50" t="s">
        <v>716</v>
      </c>
      <c r="E3972" s="50">
        <v>1</v>
      </c>
      <c r="F3972" s="50">
        <v>0</v>
      </c>
      <c r="G3972" s="50">
        <v>13</v>
      </c>
      <c r="H3972" s="50">
        <v>6</v>
      </c>
      <c r="I3972" s="53">
        <f t="shared" si="1735"/>
        <v>9.0972222222222218E-3</v>
      </c>
      <c r="J3972" s="54">
        <f t="shared" si="1736"/>
        <v>9.0972222222222218E-3</v>
      </c>
      <c r="K3972" s="50" t="s">
        <v>2431</v>
      </c>
      <c r="L3972" s="50" t="s">
        <v>1433</v>
      </c>
      <c r="M3972" s="55">
        <f t="shared" si="1737"/>
        <v>4.5801526717557293</v>
      </c>
      <c r="N3972" s="50">
        <v>0</v>
      </c>
      <c r="R3972" s="50" t="s">
        <v>2495</v>
      </c>
      <c r="S3972" s="151">
        <f t="shared" si="1738"/>
        <v>0</v>
      </c>
      <c r="T3972" s="151">
        <f t="shared" si="1739"/>
        <v>0</v>
      </c>
      <c r="V3972" s="393">
        <f t="shared" si="1740"/>
        <v>0</v>
      </c>
      <c r="W3972" s="393">
        <f t="shared" si="1741"/>
        <v>0</v>
      </c>
      <c r="X3972" s="53">
        <f t="shared" si="1742"/>
        <v>0.23834722222222221</v>
      </c>
      <c r="Y3972" s="53">
        <f t="shared" si="1743"/>
        <v>0.27473640222222223</v>
      </c>
      <c r="Z3972" s="53">
        <f t="shared" si="1744"/>
        <v>0.11917361111111111</v>
      </c>
      <c r="AA3972" s="53">
        <f t="shared" si="1745"/>
        <v>0.13736820111111112</v>
      </c>
      <c r="AB3972" s="50">
        <f t="shared" si="1746"/>
        <v>3245</v>
      </c>
      <c r="AC3972" s="50">
        <f t="shared" si="1747"/>
        <v>2019</v>
      </c>
      <c r="AD3972" s="50">
        <f t="shared" si="1748"/>
        <v>8</v>
      </c>
      <c r="AE3972" s="56">
        <f t="shared" si="1749"/>
        <v>201908</v>
      </c>
      <c r="AF3972" s="56">
        <f t="shared" si="1750"/>
        <v>34</v>
      </c>
      <c r="AG3972" s="58">
        <f t="shared" si="1751"/>
        <v>0</v>
      </c>
      <c r="AH3972" s="56">
        <f t="shared" si="1752"/>
        <v>18</v>
      </c>
      <c r="AI3972" s="53">
        <f t="shared" si="1753"/>
        <v>0.25654181222222222</v>
      </c>
      <c r="AJ3972" s="56">
        <f t="shared" si="1754"/>
        <v>0</v>
      </c>
    </row>
    <row r="3973" spans="1:36" ht="15.75" customHeight="1" x14ac:dyDescent="0.25">
      <c r="A3973" s="50">
        <v>3893</v>
      </c>
      <c r="B3973" s="51">
        <v>43695</v>
      </c>
      <c r="C3973" s="75">
        <f t="shared" si="1734"/>
        <v>43695</v>
      </c>
      <c r="D3973" s="50" t="s">
        <v>717</v>
      </c>
      <c r="E3973" s="50">
        <v>1</v>
      </c>
      <c r="F3973" s="50">
        <v>0</v>
      </c>
      <c r="G3973" s="50">
        <v>15</v>
      </c>
      <c r="H3973" s="50">
        <v>5</v>
      </c>
      <c r="I3973" s="53">
        <f t="shared" si="1735"/>
        <v>1.0474537037037037E-2</v>
      </c>
      <c r="J3973" s="54">
        <f t="shared" si="1736"/>
        <v>1.0474537037037037E-2</v>
      </c>
      <c r="K3973" s="50" t="s">
        <v>2431</v>
      </c>
      <c r="L3973" s="50" t="s">
        <v>1433</v>
      </c>
      <c r="M3973" s="55">
        <f t="shared" si="1737"/>
        <v>3.977900552486191</v>
      </c>
      <c r="N3973" s="50">
        <v>0</v>
      </c>
      <c r="R3973" s="50" t="s">
        <v>2495</v>
      </c>
      <c r="S3973" s="151">
        <f t="shared" si="1738"/>
        <v>0</v>
      </c>
      <c r="T3973" s="151">
        <f t="shared" si="1739"/>
        <v>0</v>
      </c>
      <c r="V3973" s="393">
        <f t="shared" si="1740"/>
        <v>0</v>
      </c>
      <c r="W3973" s="393">
        <f t="shared" si="1741"/>
        <v>0</v>
      </c>
      <c r="X3973" s="53">
        <f t="shared" si="1742"/>
        <v>0.2744328703703704</v>
      </c>
      <c r="Y3973" s="53">
        <f t="shared" si="1743"/>
        <v>0.31082205037037036</v>
      </c>
      <c r="Z3973" s="53">
        <f t="shared" si="1744"/>
        <v>0.1372164351851852</v>
      </c>
      <c r="AA3973" s="53">
        <f t="shared" si="1745"/>
        <v>0.15541102518518518</v>
      </c>
      <c r="AB3973" s="50">
        <f t="shared" si="1746"/>
        <v>3446</v>
      </c>
      <c r="AC3973" s="50">
        <f t="shared" si="1747"/>
        <v>2019</v>
      </c>
      <c r="AD3973" s="50">
        <f t="shared" si="1748"/>
        <v>8</v>
      </c>
      <c r="AE3973" s="56">
        <f t="shared" si="1749"/>
        <v>201908</v>
      </c>
      <c r="AF3973" s="56">
        <f t="shared" si="1750"/>
        <v>34</v>
      </c>
      <c r="AG3973" s="58">
        <f t="shared" si="1751"/>
        <v>0</v>
      </c>
      <c r="AH3973" s="56">
        <f t="shared" si="1752"/>
        <v>18</v>
      </c>
      <c r="AI3973" s="53">
        <f t="shared" si="1753"/>
        <v>0.29262746037037035</v>
      </c>
      <c r="AJ3973" s="56">
        <f t="shared" si="1754"/>
        <v>0</v>
      </c>
    </row>
    <row r="3974" spans="1:36" ht="15.75" customHeight="1" x14ac:dyDescent="0.25">
      <c r="A3974" s="50">
        <v>3880</v>
      </c>
      <c r="B3974" s="51">
        <v>43695</v>
      </c>
      <c r="C3974" s="75">
        <f t="shared" ref="C3974:C4001" si="1755">B3974</f>
        <v>43695</v>
      </c>
      <c r="D3974" s="50" t="s">
        <v>718</v>
      </c>
      <c r="E3974" s="50">
        <v>1</v>
      </c>
      <c r="F3974" s="50">
        <v>0</v>
      </c>
      <c r="G3974" s="50">
        <v>16</v>
      </c>
      <c r="H3974" s="50">
        <v>51</v>
      </c>
      <c r="I3974" s="53">
        <f t="shared" ref="I3974:I4001" si="1756">IF(E3974&gt;0,TIME(F3974,G3974,H3974),"")</f>
        <v>1.1701388888888891E-2</v>
      </c>
      <c r="J3974" s="54">
        <f t="shared" ref="J3974:J4001" si="1757">IF(E3974&gt;0,TIME(F3974,G3974,H3974)/E3974,"")</f>
        <v>1.1701388888888891E-2</v>
      </c>
      <c r="K3974" s="50" t="s">
        <v>2431</v>
      </c>
      <c r="L3974" s="50" t="s">
        <v>1433</v>
      </c>
      <c r="M3974" s="55">
        <f t="shared" ref="M3974:M4001" si="1758">IF(D3974&gt;0,0.0416666666666667/J3974,"")</f>
        <v>3.5608308605341268</v>
      </c>
      <c r="N3974" s="50">
        <v>0</v>
      </c>
      <c r="R3974" s="50" t="s">
        <v>2495</v>
      </c>
      <c r="S3974" s="151">
        <f t="shared" ref="S3974:S4001" si="1759">IF("1-Swim"=D3974,J3974*2.4,IF("2-Bike"=D3974,J3974*112,IF("3-Run"=D3974,J3974*26.2,0)))</f>
        <v>0</v>
      </c>
      <c r="T3974" s="151">
        <f t="shared" ref="T3974:T4001" si="1760">S3974/2</f>
        <v>0</v>
      </c>
      <c r="V3974" s="393">
        <f t="shared" ref="V3974:V4001" si="1761">U3974*0.000568182</f>
        <v>0</v>
      </c>
      <c r="W3974" s="393">
        <f t="shared" ref="W3974:W4001" si="1762">U3974*0.0006213713910761</f>
        <v>0</v>
      </c>
      <c r="X3974" s="53">
        <f t="shared" ref="X3974:X4001" si="1763">J3974*26.2</f>
        <v>0.30657638888888894</v>
      </c>
      <c r="Y3974" s="53">
        <f t="shared" ref="Y3974:Y4001" si="1764">(J3974+0.0013889)*26.2</f>
        <v>0.34296556888888896</v>
      </c>
      <c r="Z3974" s="53">
        <f t="shared" ref="Z3974:Z4001" si="1765">X3974/2</f>
        <v>0.15328819444444447</v>
      </c>
      <c r="AA3974" s="53">
        <f t="shared" ref="AA3974:AA4001" si="1766">Y3974/2</f>
        <v>0.17148278444444448</v>
      </c>
      <c r="AB3974" s="50">
        <f t="shared" ref="AB3974:AB4001" si="1767">RANK(J3974,J:J,1)</f>
        <v>3551</v>
      </c>
      <c r="AC3974" s="50">
        <f t="shared" ref="AC3974:AC4001" si="1768">YEAR(B3974)</f>
        <v>2019</v>
      </c>
      <c r="AD3974" s="50">
        <f t="shared" ref="AD3974:AD4001" si="1769">MONTH(B3974)</f>
        <v>8</v>
      </c>
      <c r="AE3974" s="56">
        <f t="shared" ref="AE3974:AE4001" si="1770">AC3974*100+AD3974</f>
        <v>201908</v>
      </c>
      <c r="AF3974" s="56">
        <f t="shared" ref="AF3974:AF4001" si="1771">WEEKNUM(B3974,1)</f>
        <v>34</v>
      </c>
      <c r="AG3974" s="58">
        <f t="shared" ref="AG3974:AG4001" si="1772">IF(ISBLANK(B3974)," ",MAX(B3974-B3973-1,0))</f>
        <v>0</v>
      </c>
      <c r="AH3974" s="56">
        <f t="shared" ref="AH3974:AH4001" si="1773">DAY(B3974)</f>
        <v>18</v>
      </c>
      <c r="AI3974" s="53">
        <f t="shared" ref="AI3974:AI4001" si="1774">Z3974+AA3974</f>
        <v>0.32477097888888895</v>
      </c>
      <c r="AJ3974" s="56">
        <f t="shared" ref="AJ3974:AJ4001" si="1775">IF("1-Swim"=D3974,E3974*46.7,IF("2-Bike"=D3974,E3974,IF("3-Run"=D3974,E3974*4.27,0)))</f>
        <v>0</v>
      </c>
    </row>
    <row r="3975" spans="1:36" ht="15.75" customHeight="1" x14ac:dyDescent="0.25">
      <c r="A3975" s="50">
        <v>3881</v>
      </c>
      <c r="B3975" s="51">
        <v>43695</v>
      </c>
      <c r="C3975" s="75">
        <f t="shared" si="1755"/>
        <v>43695</v>
      </c>
      <c r="D3975" s="50" t="s">
        <v>719</v>
      </c>
      <c r="E3975" s="50">
        <v>1</v>
      </c>
      <c r="F3975" s="50">
        <v>0</v>
      </c>
      <c r="G3975" s="50">
        <v>13</v>
      </c>
      <c r="H3975" s="50">
        <v>43</v>
      </c>
      <c r="I3975" s="53">
        <f t="shared" si="1756"/>
        <v>9.525462962962963E-3</v>
      </c>
      <c r="J3975" s="54">
        <f t="shared" si="1757"/>
        <v>9.525462962962963E-3</v>
      </c>
      <c r="K3975" s="50" t="s">
        <v>2431</v>
      </c>
      <c r="L3975" s="50" t="s">
        <v>1433</v>
      </c>
      <c r="M3975" s="55">
        <f t="shared" si="1758"/>
        <v>4.3742405832320808</v>
      </c>
      <c r="N3975" s="50">
        <v>0</v>
      </c>
      <c r="R3975" s="50" t="s">
        <v>2495</v>
      </c>
      <c r="S3975" s="151">
        <f t="shared" si="1759"/>
        <v>0</v>
      </c>
      <c r="T3975" s="151">
        <f t="shared" si="1760"/>
        <v>0</v>
      </c>
      <c r="V3975" s="393">
        <f t="shared" si="1761"/>
        <v>0</v>
      </c>
      <c r="W3975" s="393">
        <f t="shared" si="1762"/>
        <v>0</v>
      </c>
      <c r="X3975" s="53">
        <f t="shared" si="1763"/>
        <v>0.24956712962962962</v>
      </c>
      <c r="Y3975" s="53">
        <f t="shared" si="1764"/>
        <v>0.28595630962962965</v>
      </c>
      <c r="Z3975" s="53">
        <f t="shared" si="1765"/>
        <v>0.12478356481481481</v>
      </c>
      <c r="AA3975" s="53">
        <f t="shared" si="1766"/>
        <v>0.14297815481481482</v>
      </c>
      <c r="AB3975" s="50">
        <f t="shared" si="1767"/>
        <v>3312</v>
      </c>
      <c r="AC3975" s="50">
        <f t="shared" si="1768"/>
        <v>2019</v>
      </c>
      <c r="AD3975" s="50">
        <f t="shared" si="1769"/>
        <v>8</v>
      </c>
      <c r="AE3975" s="56">
        <f t="shared" si="1770"/>
        <v>201908</v>
      </c>
      <c r="AF3975" s="56">
        <f t="shared" si="1771"/>
        <v>34</v>
      </c>
      <c r="AG3975" s="58">
        <f t="shared" si="1772"/>
        <v>0</v>
      </c>
      <c r="AH3975" s="56">
        <f t="shared" si="1773"/>
        <v>18</v>
      </c>
      <c r="AI3975" s="53">
        <f t="shared" si="1774"/>
        <v>0.26776171962962964</v>
      </c>
      <c r="AJ3975" s="56">
        <f t="shared" si="1775"/>
        <v>0</v>
      </c>
    </row>
    <row r="3976" spans="1:36" x14ac:dyDescent="0.25">
      <c r="A3976" s="50">
        <v>3882</v>
      </c>
      <c r="B3976" s="51">
        <v>43695</v>
      </c>
      <c r="C3976" s="75">
        <f t="shared" si="1755"/>
        <v>43695</v>
      </c>
      <c r="D3976" s="50" t="s">
        <v>720</v>
      </c>
      <c r="E3976" s="50">
        <v>1</v>
      </c>
      <c r="F3976" s="50">
        <v>0</v>
      </c>
      <c r="G3976" s="50">
        <v>14</v>
      </c>
      <c r="H3976" s="50">
        <v>59</v>
      </c>
      <c r="I3976" s="53">
        <f t="shared" si="1756"/>
        <v>1.0405092592592593E-2</v>
      </c>
      <c r="J3976" s="54">
        <f t="shared" si="1757"/>
        <v>1.0405092592592593E-2</v>
      </c>
      <c r="K3976" s="50" t="s">
        <v>2431</v>
      </c>
      <c r="L3976" s="50" t="s">
        <v>1433</v>
      </c>
      <c r="M3976" s="55">
        <f t="shared" si="1758"/>
        <v>4.0044493882091245</v>
      </c>
      <c r="N3976" s="50">
        <v>0</v>
      </c>
      <c r="R3976" s="50" t="s">
        <v>2495</v>
      </c>
      <c r="S3976" s="151">
        <f t="shared" si="1759"/>
        <v>0</v>
      </c>
      <c r="T3976" s="151">
        <f t="shared" si="1760"/>
        <v>0</v>
      </c>
      <c r="V3976" s="393">
        <f t="shared" si="1761"/>
        <v>0</v>
      </c>
      <c r="W3976" s="393">
        <f t="shared" si="1762"/>
        <v>0</v>
      </c>
      <c r="X3976" s="53">
        <f t="shared" si="1763"/>
        <v>0.27261342592592591</v>
      </c>
      <c r="Y3976" s="53">
        <f t="shared" si="1764"/>
        <v>0.30900260592592593</v>
      </c>
      <c r="Z3976" s="53">
        <f t="shared" si="1765"/>
        <v>0.13630671296296296</v>
      </c>
      <c r="AA3976" s="53">
        <f t="shared" si="1766"/>
        <v>0.15450130296296297</v>
      </c>
      <c r="AB3976" s="50">
        <f t="shared" si="1767"/>
        <v>3435</v>
      </c>
      <c r="AC3976" s="50">
        <f t="shared" si="1768"/>
        <v>2019</v>
      </c>
      <c r="AD3976" s="50">
        <f t="shared" si="1769"/>
        <v>8</v>
      </c>
      <c r="AE3976" s="56">
        <f t="shared" si="1770"/>
        <v>201908</v>
      </c>
      <c r="AF3976" s="56">
        <f t="shared" si="1771"/>
        <v>34</v>
      </c>
      <c r="AG3976" s="58">
        <f t="shared" si="1772"/>
        <v>0</v>
      </c>
      <c r="AH3976" s="56">
        <f t="shared" si="1773"/>
        <v>18</v>
      </c>
      <c r="AI3976" s="53">
        <f t="shared" si="1774"/>
        <v>0.29080801592592592</v>
      </c>
      <c r="AJ3976" s="56">
        <f t="shared" si="1775"/>
        <v>0</v>
      </c>
    </row>
    <row r="3977" spans="1:36" ht="15.75" customHeight="1" x14ac:dyDescent="0.25">
      <c r="A3977" s="50">
        <v>3883</v>
      </c>
      <c r="B3977" s="51">
        <v>43695</v>
      </c>
      <c r="C3977" s="75">
        <f t="shared" si="1755"/>
        <v>43695</v>
      </c>
      <c r="D3977" s="50" t="s">
        <v>721</v>
      </c>
      <c r="E3977" s="50">
        <v>1</v>
      </c>
      <c r="F3977" s="50">
        <v>0</v>
      </c>
      <c r="G3977" s="50">
        <v>15</v>
      </c>
      <c r="H3977" s="50">
        <v>50</v>
      </c>
      <c r="I3977" s="53">
        <f t="shared" si="1756"/>
        <v>1.0995370370370371E-2</v>
      </c>
      <c r="J3977" s="54">
        <f t="shared" si="1757"/>
        <v>1.0995370370370371E-2</v>
      </c>
      <c r="K3977" s="50" t="s">
        <v>2431</v>
      </c>
      <c r="L3977" s="50" t="s">
        <v>1433</v>
      </c>
      <c r="M3977" s="55">
        <f t="shared" si="1758"/>
        <v>3.7894736842105292</v>
      </c>
      <c r="N3977" s="50">
        <v>0</v>
      </c>
      <c r="R3977" s="50" t="s">
        <v>2495</v>
      </c>
      <c r="S3977" s="151">
        <f t="shared" si="1759"/>
        <v>0</v>
      </c>
      <c r="T3977" s="151">
        <f t="shared" si="1760"/>
        <v>0</v>
      </c>
      <c r="V3977" s="393">
        <f t="shared" si="1761"/>
        <v>0</v>
      </c>
      <c r="W3977" s="393">
        <f t="shared" si="1762"/>
        <v>0</v>
      </c>
      <c r="X3977" s="53">
        <f t="shared" si="1763"/>
        <v>0.2880787037037037</v>
      </c>
      <c r="Y3977" s="53">
        <f t="shared" si="1764"/>
        <v>0.32446788370370372</v>
      </c>
      <c r="Z3977" s="53">
        <f t="shared" si="1765"/>
        <v>0.14403935185185185</v>
      </c>
      <c r="AA3977" s="53">
        <f t="shared" si="1766"/>
        <v>0.16223394185185186</v>
      </c>
      <c r="AB3977" s="50">
        <f t="shared" si="1767"/>
        <v>3505</v>
      </c>
      <c r="AC3977" s="50">
        <f t="shared" si="1768"/>
        <v>2019</v>
      </c>
      <c r="AD3977" s="50">
        <f t="shared" si="1769"/>
        <v>8</v>
      </c>
      <c r="AE3977" s="56">
        <f t="shared" si="1770"/>
        <v>201908</v>
      </c>
      <c r="AF3977" s="56">
        <f t="shared" si="1771"/>
        <v>34</v>
      </c>
      <c r="AG3977" s="58">
        <f t="shared" si="1772"/>
        <v>0</v>
      </c>
      <c r="AH3977" s="56">
        <f t="shared" si="1773"/>
        <v>18</v>
      </c>
      <c r="AI3977" s="53">
        <f t="shared" si="1774"/>
        <v>0.30627329370370371</v>
      </c>
      <c r="AJ3977" s="56">
        <f t="shared" si="1775"/>
        <v>0</v>
      </c>
    </row>
    <row r="3978" spans="1:36" ht="15.75" customHeight="1" x14ac:dyDescent="0.25">
      <c r="A3978" s="50">
        <v>3884</v>
      </c>
      <c r="B3978" s="51">
        <v>43695</v>
      </c>
      <c r="C3978" s="75">
        <f t="shared" si="1755"/>
        <v>43695</v>
      </c>
      <c r="D3978" s="50" t="s">
        <v>707</v>
      </c>
      <c r="E3978" s="50">
        <v>1</v>
      </c>
      <c r="F3978" s="50">
        <v>0</v>
      </c>
      <c r="G3978" s="50">
        <v>14</v>
      </c>
      <c r="H3978" s="50">
        <v>26</v>
      </c>
      <c r="I3978" s="53">
        <f t="shared" si="1756"/>
        <v>1.0023148148148147E-2</v>
      </c>
      <c r="J3978" s="54">
        <f t="shared" si="1757"/>
        <v>1.0023148148148147E-2</v>
      </c>
      <c r="K3978" s="50" t="s">
        <v>2431</v>
      </c>
      <c r="L3978" s="50" t="s">
        <v>1433</v>
      </c>
      <c r="M3978" s="55">
        <f t="shared" si="1758"/>
        <v>4.1570438799076248</v>
      </c>
      <c r="N3978" s="50">
        <v>0</v>
      </c>
      <c r="R3978" s="50" t="s">
        <v>2495</v>
      </c>
      <c r="S3978" s="151">
        <f t="shared" si="1759"/>
        <v>0</v>
      </c>
      <c r="T3978" s="151">
        <f t="shared" si="1760"/>
        <v>0</v>
      </c>
      <c r="V3978" s="393">
        <f t="shared" si="1761"/>
        <v>0</v>
      </c>
      <c r="W3978" s="393">
        <f t="shared" si="1762"/>
        <v>0</v>
      </c>
      <c r="X3978" s="53">
        <f t="shared" si="1763"/>
        <v>0.26260648148148147</v>
      </c>
      <c r="Y3978" s="53">
        <f t="shared" si="1764"/>
        <v>0.29899566148148143</v>
      </c>
      <c r="Z3978" s="53">
        <f t="shared" si="1765"/>
        <v>0.13130324074074073</v>
      </c>
      <c r="AA3978" s="53">
        <f t="shared" si="1766"/>
        <v>0.14949783074074072</v>
      </c>
      <c r="AB3978" s="50">
        <f t="shared" si="1767"/>
        <v>3388</v>
      </c>
      <c r="AC3978" s="50">
        <f t="shared" si="1768"/>
        <v>2019</v>
      </c>
      <c r="AD3978" s="50">
        <f t="shared" si="1769"/>
        <v>8</v>
      </c>
      <c r="AE3978" s="56">
        <f t="shared" si="1770"/>
        <v>201908</v>
      </c>
      <c r="AF3978" s="56">
        <f t="shared" si="1771"/>
        <v>34</v>
      </c>
      <c r="AG3978" s="58">
        <f t="shared" si="1772"/>
        <v>0</v>
      </c>
      <c r="AH3978" s="56">
        <f t="shared" si="1773"/>
        <v>18</v>
      </c>
      <c r="AI3978" s="53">
        <f t="shared" si="1774"/>
        <v>0.28080107148148148</v>
      </c>
      <c r="AJ3978" s="56">
        <f t="shared" si="1775"/>
        <v>0</v>
      </c>
    </row>
    <row r="3979" spans="1:36" ht="15.75" customHeight="1" x14ac:dyDescent="0.25">
      <c r="A3979" s="50">
        <v>3885</v>
      </c>
      <c r="B3979" s="51">
        <v>43695</v>
      </c>
      <c r="C3979" s="75">
        <f t="shared" si="1755"/>
        <v>43695</v>
      </c>
      <c r="D3979" s="50" t="s">
        <v>708</v>
      </c>
      <c r="E3979" s="50">
        <v>1</v>
      </c>
      <c r="F3979" s="50">
        <v>0</v>
      </c>
      <c r="G3979" s="50">
        <v>16</v>
      </c>
      <c r="H3979" s="50">
        <v>36</v>
      </c>
      <c r="I3979" s="53">
        <f t="shared" si="1756"/>
        <v>1.1527777777777777E-2</v>
      </c>
      <c r="J3979" s="54">
        <f t="shared" si="1757"/>
        <v>1.1527777777777777E-2</v>
      </c>
      <c r="K3979" s="50" t="s">
        <v>2431</v>
      </c>
      <c r="L3979" s="50" t="s">
        <v>1433</v>
      </c>
      <c r="M3979" s="55">
        <f t="shared" si="1758"/>
        <v>3.614457831325304</v>
      </c>
      <c r="N3979" s="50">
        <v>0</v>
      </c>
      <c r="R3979" s="50" t="s">
        <v>2495</v>
      </c>
      <c r="S3979" s="151">
        <f t="shared" si="1759"/>
        <v>0</v>
      </c>
      <c r="T3979" s="151">
        <f t="shared" si="1760"/>
        <v>0</v>
      </c>
      <c r="V3979" s="393">
        <f t="shared" si="1761"/>
        <v>0</v>
      </c>
      <c r="W3979" s="393">
        <f t="shared" si="1762"/>
        <v>0</v>
      </c>
      <c r="X3979" s="53">
        <f t="shared" si="1763"/>
        <v>0.30202777777777778</v>
      </c>
      <c r="Y3979" s="53">
        <f t="shared" si="1764"/>
        <v>0.33841695777777775</v>
      </c>
      <c r="Z3979" s="53">
        <f t="shared" si="1765"/>
        <v>0.15101388888888889</v>
      </c>
      <c r="AA3979" s="53">
        <f t="shared" si="1766"/>
        <v>0.16920847888888887</v>
      </c>
      <c r="AB3979" s="50">
        <f t="shared" si="1767"/>
        <v>3542</v>
      </c>
      <c r="AC3979" s="50">
        <f t="shared" si="1768"/>
        <v>2019</v>
      </c>
      <c r="AD3979" s="50">
        <f t="shared" si="1769"/>
        <v>8</v>
      </c>
      <c r="AE3979" s="56">
        <f t="shared" si="1770"/>
        <v>201908</v>
      </c>
      <c r="AF3979" s="56">
        <f t="shared" si="1771"/>
        <v>34</v>
      </c>
      <c r="AG3979" s="58">
        <f t="shared" si="1772"/>
        <v>0</v>
      </c>
      <c r="AH3979" s="56">
        <f t="shared" si="1773"/>
        <v>18</v>
      </c>
      <c r="AI3979" s="53">
        <f t="shared" si="1774"/>
        <v>0.32022236777777779</v>
      </c>
      <c r="AJ3979" s="56">
        <f t="shared" si="1775"/>
        <v>0</v>
      </c>
    </row>
    <row r="3980" spans="1:36" x14ac:dyDescent="0.25">
      <c r="A3980" s="50">
        <v>3886</v>
      </c>
      <c r="B3980" s="51">
        <v>43695</v>
      </c>
      <c r="C3980" s="75">
        <f t="shared" si="1755"/>
        <v>43695</v>
      </c>
      <c r="D3980" s="50" t="s">
        <v>709</v>
      </c>
      <c r="E3980" s="50">
        <v>1</v>
      </c>
      <c r="F3980" s="50">
        <v>0</v>
      </c>
      <c r="G3980" s="50">
        <v>15</v>
      </c>
      <c r="H3980" s="50">
        <v>47</v>
      </c>
      <c r="I3980" s="53">
        <f t="shared" si="1756"/>
        <v>1.0960648148148148E-2</v>
      </c>
      <c r="J3980" s="54">
        <f t="shared" si="1757"/>
        <v>1.0960648148148148E-2</v>
      </c>
      <c r="K3980" s="50" t="s">
        <v>2431</v>
      </c>
      <c r="L3980" s="50" t="s">
        <v>1433</v>
      </c>
      <c r="M3980" s="55">
        <f t="shared" si="1758"/>
        <v>3.8014783526927167</v>
      </c>
      <c r="N3980" s="50">
        <v>0</v>
      </c>
      <c r="R3980" s="50" t="s">
        <v>2495</v>
      </c>
      <c r="S3980" s="151">
        <f t="shared" si="1759"/>
        <v>0</v>
      </c>
      <c r="T3980" s="151">
        <f t="shared" si="1760"/>
        <v>0</v>
      </c>
      <c r="V3980" s="393">
        <f t="shared" si="1761"/>
        <v>0</v>
      </c>
      <c r="W3980" s="393">
        <f t="shared" si="1762"/>
        <v>0</v>
      </c>
      <c r="X3980" s="53">
        <f t="shared" si="1763"/>
        <v>0.28716898148148146</v>
      </c>
      <c r="Y3980" s="53">
        <f t="shared" si="1764"/>
        <v>0.32355816148148148</v>
      </c>
      <c r="Z3980" s="53">
        <f t="shared" si="1765"/>
        <v>0.14358449074074073</v>
      </c>
      <c r="AA3980" s="53">
        <f t="shared" si="1766"/>
        <v>0.16177908074074074</v>
      </c>
      <c r="AB3980" s="50">
        <f t="shared" si="1767"/>
        <v>3501</v>
      </c>
      <c r="AC3980" s="50">
        <f t="shared" si="1768"/>
        <v>2019</v>
      </c>
      <c r="AD3980" s="50">
        <f t="shared" si="1769"/>
        <v>8</v>
      </c>
      <c r="AE3980" s="56">
        <f t="shared" si="1770"/>
        <v>201908</v>
      </c>
      <c r="AF3980" s="56">
        <f t="shared" si="1771"/>
        <v>34</v>
      </c>
      <c r="AG3980" s="58">
        <f t="shared" si="1772"/>
        <v>0</v>
      </c>
      <c r="AH3980" s="56">
        <f t="shared" si="1773"/>
        <v>18</v>
      </c>
      <c r="AI3980" s="53">
        <f t="shared" si="1774"/>
        <v>0.30536357148148147</v>
      </c>
      <c r="AJ3980" s="56">
        <f t="shared" si="1775"/>
        <v>0</v>
      </c>
    </row>
    <row r="3981" spans="1:36" ht="15.75" customHeight="1" x14ac:dyDescent="0.25">
      <c r="A3981" s="50">
        <v>3887</v>
      </c>
      <c r="B3981" s="51">
        <v>43695</v>
      </c>
      <c r="C3981" s="75">
        <f t="shared" si="1755"/>
        <v>43695</v>
      </c>
      <c r="D3981" s="50" t="s">
        <v>710</v>
      </c>
      <c r="E3981" s="50">
        <v>1</v>
      </c>
      <c r="F3981" s="50">
        <v>0</v>
      </c>
      <c r="G3981" s="50">
        <v>16</v>
      </c>
      <c r="H3981" s="50">
        <v>38</v>
      </c>
      <c r="I3981" s="53">
        <f t="shared" si="1756"/>
        <v>1.1550925925925925E-2</v>
      </c>
      <c r="J3981" s="54">
        <f t="shared" si="1757"/>
        <v>1.1550925925925925E-2</v>
      </c>
      <c r="K3981" s="50" t="s">
        <v>2431</v>
      </c>
      <c r="L3981" s="50" t="s">
        <v>1433</v>
      </c>
      <c r="M3981" s="55">
        <f t="shared" si="1758"/>
        <v>3.6072144288577186</v>
      </c>
      <c r="N3981" s="50">
        <v>0</v>
      </c>
      <c r="R3981" s="50" t="s">
        <v>2495</v>
      </c>
      <c r="S3981" s="151">
        <f t="shared" si="1759"/>
        <v>0</v>
      </c>
      <c r="T3981" s="151">
        <f t="shared" si="1760"/>
        <v>0</v>
      </c>
      <c r="V3981" s="393">
        <f t="shared" si="1761"/>
        <v>0</v>
      </c>
      <c r="W3981" s="393">
        <f t="shared" si="1762"/>
        <v>0</v>
      </c>
      <c r="X3981" s="53">
        <f t="shared" si="1763"/>
        <v>0.30263425925925924</v>
      </c>
      <c r="Y3981" s="53">
        <f t="shared" si="1764"/>
        <v>0.33902343925925921</v>
      </c>
      <c r="Z3981" s="53">
        <f t="shared" si="1765"/>
        <v>0.15131712962962962</v>
      </c>
      <c r="AA3981" s="53">
        <f t="shared" si="1766"/>
        <v>0.1695117196296296</v>
      </c>
      <c r="AB3981" s="50">
        <f t="shared" si="1767"/>
        <v>3544</v>
      </c>
      <c r="AC3981" s="50">
        <f t="shared" si="1768"/>
        <v>2019</v>
      </c>
      <c r="AD3981" s="50">
        <f t="shared" si="1769"/>
        <v>8</v>
      </c>
      <c r="AE3981" s="56">
        <f t="shared" si="1770"/>
        <v>201908</v>
      </c>
      <c r="AF3981" s="56">
        <f t="shared" si="1771"/>
        <v>34</v>
      </c>
      <c r="AG3981" s="58">
        <f t="shared" si="1772"/>
        <v>0</v>
      </c>
      <c r="AH3981" s="56">
        <f t="shared" si="1773"/>
        <v>18</v>
      </c>
      <c r="AI3981" s="53">
        <f t="shared" si="1774"/>
        <v>0.32082884925925925</v>
      </c>
      <c r="AJ3981" s="56">
        <f t="shared" si="1775"/>
        <v>0</v>
      </c>
    </row>
    <row r="3982" spans="1:36" ht="15.75" customHeight="1" x14ac:dyDescent="0.25">
      <c r="A3982" s="50">
        <v>3888</v>
      </c>
      <c r="B3982" s="51">
        <v>43695</v>
      </c>
      <c r="C3982" s="75">
        <f t="shared" si="1755"/>
        <v>43695</v>
      </c>
      <c r="D3982" s="50" t="s">
        <v>711</v>
      </c>
      <c r="E3982" s="50">
        <v>1</v>
      </c>
      <c r="F3982" s="50">
        <v>0</v>
      </c>
      <c r="G3982" s="50">
        <v>17</v>
      </c>
      <c r="H3982" s="50">
        <v>22</v>
      </c>
      <c r="I3982" s="53">
        <f t="shared" si="1756"/>
        <v>1.2060185185185186E-2</v>
      </c>
      <c r="J3982" s="54">
        <f t="shared" si="1757"/>
        <v>1.2060185185185186E-2</v>
      </c>
      <c r="K3982" s="50" t="s">
        <v>2431</v>
      </c>
      <c r="L3982" s="50" t="s">
        <v>1433</v>
      </c>
      <c r="M3982" s="55">
        <f t="shared" si="1758"/>
        <v>3.4548944337811927</v>
      </c>
      <c r="N3982" s="50">
        <v>0</v>
      </c>
      <c r="R3982" s="50" t="s">
        <v>2495</v>
      </c>
      <c r="S3982" s="151">
        <f t="shared" si="1759"/>
        <v>0</v>
      </c>
      <c r="T3982" s="151">
        <f t="shared" si="1760"/>
        <v>0</v>
      </c>
      <c r="V3982" s="393">
        <f t="shared" si="1761"/>
        <v>0</v>
      </c>
      <c r="W3982" s="393">
        <f t="shared" si="1762"/>
        <v>0</v>
      </c>
      <c r="X3982" s="53">
        <f t="shared" si="1763"/>
        <v>0.31597685185185187</v>
      </c>
      <c r="Y3982" s="53">
        <f t="shared" si="1764"/>
        <v>0.35236603185185189</v>
      </c>
      <c r="Z3982" s="53">
        <f t="shared" si="1765"/>
        <v>0.15798842592592593</v>
      </c>
      <c r="AA3982" s="53">
        <f t="shared" si="1766"/>
        <v>0.17618301592592595</v>
      </c>
      <c r="AB3982" s="50">
        <f t="shared" si="1767"/>
        <v>3571</v>
      </c>
      <c r="AC3982" s="50">
        <f t="shared" si="1768"/>
        <v>2019</v>
      </c>
      <c r="AD3982" s="50">
        <f t="shared" si="1769"/>
        <v>8</v>
      </c>
      <c r="AE3982" s="56">
        <f t="shared" si="1770"/>
        <v>201908</v>
      </c>
      <c r="AF3982" s="56">
        <f t="shared" si="1771"/>
        <v>34</v>
      </c>
      <c r="AG3982" s="58">
        <f t="shared" si="1772"/>
        <v>0</v>
      </c>
      <c r="AH3982" s="56">
        <f t="shared" si="1773"/>
        <v>18</v>
      </c>
      <c r="AI3982" s="53">
        <f t="shared" si="1774"/>
        <v>0.33417144185185188</v>
      </c>
      <c r="AJ3982" s="56">
        <f t="shared" si="1775"/>
        <v>0</v>
      </c>
    </row>
    <row r="3983" spans="1:36" x14ac:dyDescent="0.25">
      <c r="A3983" s="50">
        <v>3889</v>
      </c>
      <c r="B3983" s="51">
        <v>43695</v>
      </c>
      <c r="C3983" s="75">
        <f t="shared" si="1755"/>
        <v>43695</v>
      </c>
      <c r="D3983" s="50" t="s">
        <v>712</v>
      </c>
      <c r="E3983" s="50">
        <v>1</v>
      </c>
      <c r="F3983" s="50">
        <v>0</v>
      </c>
      <c r="G3983" s="50">
        <v>17</v>
      </c>
      <c r="H3983" s="50">
        <v>10</v>
      </c>
      <c r="I3983" s="53">
        <f t="shared" si="1756"/>
        <v>1.1921296296296298E-2</v>
      </c>
      <c r="J3983" s="54">
        <f t="shared" si="1757"/>
        <v>1.1921296296296298E-2</v>
      </c>
      <c r="K3983" s="50" t="s">
        <v>2431</v>
      </c>
      <c r="L3983" s="50" t="s">
        <v>1433</v>
      </c>
      <c r="M3983" s="55">
        <f t="shared" si="1758"/>
        <v>3.4951456310679636</v>
      </c>
      <c r="N3983" s="50">
        <v>0</v>
      </c>
      <c r="R3983" s="50" t="s">
        <v>2495</v>
      </c>
      <c r="S3983" s="151">
        <f t="shared" si="1759"/>
        <v>0</v>
      </c>
      <c r="T3983" s="151">
        <f t="shared" si="1760"/>
        <v>0</v>
      </c>
      <c r="V3983" s="393">
        <f t="shared" si="1761"/>
        <v>0</v>
      </c>
      <c r="W3983" s="393">
        <f t="shared" si="1762"/>
        <v>0</v>
      </c>
      <c r="X3983" s="53">
        <f t="shared" si="1763"/>
        <v>0.31233796296296301</v>
      </c>
      <c r="Y3983" s="53">
        <f t="shared" si="1764"/>
        <v>0.34872714296296298</v>
      </c>
      <c r="Z3983" s="53">
        <f t="shared" si="1765"/>
        <v>0.15616898148148151</v>
      </c>
      <c r="AA3983" s="53">
        <f t="shared" si="1766"/>
        <v>0.17436357148148149</v>
      </c>
      <c r="AB3983" s="50">
        <f t="shared" si="1767"/>
        <v>3566</v>
      </c>
      <c r="AC3983" s="50">
        <f t="shared" si="1768"/>
        <v>2019</v>
      </c>
      <c r="AD3983" s="50">
        <f t="shared" si="1769"/>
        <v>8</v>
      </c>
      <c r="AE3983" s="56">
        <f t="shared" si="1770"/>
        <v>201908</v>
      </c>
      <c r="AF3983" s="56">
        <f t="shared" si="1771"/>
        <v>34</v>
      </c>
      <c r="AG3983" s="58">
        <f t="shared" si="1772"/>
        <v>0</v>
      </c>
      <c r="AH3983" s="56">
        <f t="shared" si="1773"/>
        <v>18</v>
      </c>
      <c r="AI3983" s="53">
        <f t="shared" si="1774"/>
        <v>0.33053255296296302</v>
      </c>
      <c r="AJ3983" s="56">
        <f t="shared" si="1775"/>
        <v>0</v>
      </c>
    </row>
    <row r="3984" spans="1:36" ht="15.75" customHeight="1" x14ac:dyDescent="0.25">
      <c r="A3984" s="50">
        <v>3890</v>
      </c>
      <c r="B3984" s="51">
        <v>43695</v>
      </c>
      <c r="C3984" s="75">
        <f t="shared" si="1755"/>
        <v>43695</v>
      </c>
      <c r="D3984" s="50" t="s">
        <v>742</v>
      </c>
      <c r="E3984" s="50">
        <v>1</v>
      </c>
      <c r="F3984" s="50">
        <v>0</v>
      </c>
      <c r="G3984" s="50">
        <v>14</v>
      </c>
      <c r="H3984" s="50">
        <v>46</v>
      </c>
      <c r="I3984" s="53">
        <f t="shared" si="1756"/>
        <v>1.0254629629629629E-2</v>
      </c>
      <c r="J3984" s="54">
        <f t="shared" si="1757"/>
        <v>1.0254629629629629E-2</v>
      </c>
      <c r="K3984" s="50" t="s">
        <v>2431</v>
      </c>
      <c r="L3984" s="50" t="s">
        <v>1433</v>
      </c>
      <c r="M3984" s="55">
        <f t="shared" si="1758"/>
        <v>4.063205417607227</v>
      </c>
      <c r="N3984" s="50">
        <v>0</v>
      </c>
      <c r="R3984" s="50" t="s">
        <v>2495</v>
      </c>
      <c r="S3984" s="151">
        <f t="shared" si="1759"/>
        <v>0</v>
      </c>
      <c r="T3984" s="151">
        <f t="shared" si="1760"/>
        <v>0</v>
      </c>
      <c r="V3984" s="393">
        <f t="shared" si="1761"/>
        <v>0</v>
      </c>
      <c r="W3984" s="393">
        <f t="shared" si="1762"/>
        <v>0</v>
      </c>
      <c r="X3984" s="53">
        <f t="shared" si="1763"/>
        <v>0.26867129629629627</v>
      </c>
      <c r="Y3984" s="53">
        <f t="shared" si="1764"/>
        <v>0.30506047629629629</v>
      </c>
      <c r="Z3984" s="53">
        <f t="shared" si="1765"/>
        <v>0.13433564814814813</v>
      </c>
      <c r="AA3984" s="53">
        <f t="shared" si="1766"/>
        <v>0.15253023814814815</v>
      </c>
      <c r="AB3984" s="50">
        <f t="shared" si="1767"/>
        <v>3412</v>
      </c>
      <c r="AC3984" s="50">
        <f t="shared" si="1768"/>
        <v>2019</v>
      </c>
      <c r="AD3984" s="50">
        <f t="shared" si="1769"/>
        <v>8</v>
      </c>
      <c r="AE3984" s="56">
        <f t="shared" si="1770"/>
        <v>201908</v>
      </c>
      <c r="AF3984" s="56">
        <f t="shared" si="1771"/>
        <v>34</v>
      </c>
      <c r="AG3984" s="58">
        <f t="shared" si="1772"/>
        <v>0</v>
      </c>
      <c r="AH3984" s="56">
        <f t="shared" si="1773"/>
        <v>18</v>
      </c>
      <c r="AI3984" s="53">
        <f t="shared" si="1774"/>
        <v>0.28686588629629628</v>
      </c>
      <c r="AJ3984" s="56">
        <f t="shared" si="1775"/>
        <v>0</v>
      </c>
    </row>
    <row r="3985" spans="1:36" ht="15.75" customHeight="1" x14ac:dyDescent="0.25">
      <c r="A3985" s="50">
        <v>3891</v>
      </c>
      <c r="B3985" s="51">
        <v>43695</v>
      </c>
      <c r="C3985" s="75">
        <f t="shared" si="1755"/>
        <v>43695</v>
      </c>
      <c r="D3985" s="50" t="s">
        <v>743</v>
      </c>
      <c r="E3985" s="50">
        <v>1</v>
      </c>
      <c r="F3985" s="50">
        <v>0</v>
      </c>
      <c r="G3985" s="50">
        <v>16</v>
      </c>
      <c r="H3985" s="50">
        <v>44</v>
      </c>
      <c r="I3985" s="53">
        <f t="shared" si="1756"/>
        <v>1.1620370370370371E-2</v>
      </c>
      <c r="J3985" s="54">
        <f t="shared" si="1757"/>
        <v>1.1620370370370371E-2</v>
      </c>
      <c r="K3985" s="50" t="s">
        <v>2431</v>
      </c>
      <c r="L3985" s="50" t="s">
        <v>1433</v>
      </c>
      <c r="M3985" s="55">
        <f t="shared" si="1758"/>
        <v>3.5856573705179309</v>
      </c>
      <c r="N3985" s="50">
        <v>0</v>
      </c>
      <c r="R3985" s="50" t="s">
        <v>2495</v>
      </c>
      <c r="S3985" s="151">
        <f t="shared" si="1759"/>
        <v>0</v>
      </c>
      <c r="T3985" s="151">
        <f t="shared" si="1760"/>
        <v>0</v>
      </c>
      <c r="V3985" s="393">
        <f t="shared" si="1761"/>
        <v>0</v>
      </c>
      <c r="W3985" s="393">
        <f t="shared" si="1762"/>
        <v>0</v>
      </c>
      <c r="X3985" s="53">
        <f t="shared" si="1763"/>
        <v>0.30445370370370373</v>
      </c>
      <c r="Y3985" s="53">
        <f t="shared" si="1764"/>
        <v>0.34084288370370375</v>
      </c>
      <c r="Z3985" s="53">
        <f t="shared" si="1765"/>
        <v>0.15222685185185186</v>
      </c>
      <c r="AA3985" s="53">
        <f t="shared" si="1766"/>
        <v>0.17042144185185187</v>
      </c>
      <c r="AB3985" s="50">
        <f t="shared" si="1767"/>
        <v>3547</v>
      </c>
      <c r="AC3985" s="50">
        <f t="shared" si="1768"/>
        <v>2019</v>
      </c>
      <c r="AD3985" s="50">
        <f t="shared" si="1769"/>
        <v>8</v>
      </c>
      <c r="AE3985" s="56">
        <f t="shared" si="1770"/>
        <v>201908</v>
      </c>
      <c r="AF3985" s="56">
        <f t="shared" si="1771"/>
        <v>34</v>
      </c>
      <c r="AG3985" s="58">
        <f t="shared" si="1772"/>
        <v>0</v>
      </c>
      <c r="AH3985" s="56">
        <f t="shared" si="1773"/>
        <v>18</v>
      </c>
      <c r="AI3985" s="53">
        <f t="shared" si="1774"/>
        <v>0.32264829370370374</v>
      </c>
      <c r="AJ3985" s="56">
        <f t="shared" si="1775"/>
        <v>0</v>
      </c>
    </row>
    <row r="3986" spans="1:36" x14ac:dyDescent="0.25">
      <c r="A3986" s="50">
        <v>3892</v>
      </c>
      <c r="B3986" s="51">
        <v>43695</v>
      </c>
      <c r="C3986" s="75">
        <f t="shared" si="1755"/>
        <v>43695</v>
      </c>
      <c r="D3986" s="50" t="s">
        <v>752</v>
      </c>
      <c r="E3986" s="50">
        <v>1</v>
      </c>
      <c r="F3986" s="50">
        <v>0</v>
      </c>
      <c r="G3986" s="50">
        <v>17</v>
      </c>
      <c r="H3986" s="50">
        <v>5</v>
      </c>
      <c r="I3986" s="53">
        <f t="shared" si="1756"/>
        <v>1.1863425925925925E-2</v>
      </c>
      <c r="J3986" s="54">
        <f t="shared" si="1757"/>
        <v>1.1863425925925925E-2</v>
      </c>
      <c r="K3986" s="50" t="s">
        <v>2431</v>
      </c>
      <c r="L3986" s="50" t="s">
        <v>1433</v>
      </c>
      <c r="M3986" s="55">
        <f t="shared" si="1758"/>
        <v>3.5121951219512226</v>
      </c>
      <c r="N3986" s="50">
        <v>0</v>
      </c>
      <c r="R3986" s="50" t="s">
        <v>2495</v>
      </c>
      <c r="S3986" s="151">
        <f t="shared" si="1759"/>
        <v>0</v>
      </c>
      <c r="T3986" s="151">
        <f t="shared" si="1760"/>
        <v>0</v>
      </c>
      <c r="V3986" s="393">
        <f t="shared" si="1761"/>
        <v>0</v>
      </c>
      <c r="W3986" s="393">
        <f t="shared" si="1762"/>
        <v>0</v>
      </c>
      <c r="X3986" s="53">
        <f t="shared" si="1763"/>
        <v>0.3108217592592592</v>
      </c>
      <c r="Y3986" s="53">
        <f t="shared" si="1764"/>
        <v>0.34721093925925922</v>
      </c>
      <c r="Z3986" s="53">
        <f t="shared" si="1765"/>
        <v>0.1554108796296296</v>
      </c>
      <c r="AA3986" s="53">
        <f t="shared" si="1766"/>
        <v>0.17360546962962961</v>
      </c>
      <c r="AB3986" s="50">
        <f t="shared" si="1767"/>
        <v>3561</v>
      </c>
      <c r="AC3986" s="50">
        <f t="shared" si="1768"/>
        <v>2019</v>
      </c>
      <c r="AD3986" s="50">
        <f t="shared" si="1769"/>
        <v>8</v>
      </c>
      <c r="AE3986" s="56">
        <f t="shared" si="1770"/>
        <v>201908</v>
      </c>
      <c r="AF3986" s="56">
        <f t="shared" si="1771"/>
        <v>34</v>
      </c>
      <c r="AG3986" s="58">
        <f t="shared" si="1772"/>
        <v>0</v>
      </c>
      <c r="AH3986" s="56">
        <f t="shared" si="1773"/>
        <v>18</v>
      </c>
      <c r="AI3986" s="53">
        <f t="shared" si="1774"/>
        <v>0.32901634925925921</v>
      </c>
      <c r="AJ3986" s="56">
        <f t="shared" si="1775"/>
        <v>0</v>
      </c>
    </row>
    <row r="3987" spans="1:36" ht="15.75" customHeight="1" x14ac:dyDescent="0.25">
      <c r="A3987" s="50">
        <v>3893</v>
      </c>
      <c r="B3987" s="51">
        <v>43695</v>
      </c>
      <c r="C3987" s="75">
        <f t="shared" si="1755"/>
        <v>43695</v>
      </c>
      <c r="D3987" s="50" t="s">
        <v>757</v>
      </c>
      <c r="E3987" s="50">
        <v>1</v>
      </c>
      <c r="F3987" s="50">
        <v>0</v>
      </c>
      <c r="G3987" s="50">
        <v>16</v>
      </c>
      <c r="H3987" s="50">
        <v>13</v>
      </c>
      <c r="I3987" s="53">
        <f t="shared" si="1756"/>
        <v>1.1261574074074071E-2</v>
      </c>
      <c r="J3987" s="54">
        <f t="shared" si="1757"/>
        <v>1.1261574074074071E-2</v>
      </c>
      <c r="K3987" s="50" t="s">
        <v>2431</v>
      </c>
      <c r="L3987" s="50" t="s">
        <v>1433</v>
      </c>
      <c r="M3987" s="55">
        <f t="shared" si="1758"/>
        <v>3.699897225077085</v>
      </c>
      <c r="N3987" s="50">
        <v>0</v>
      </c>
      <c r="R3987" s="50" t="s">
        <v>2495</v>
      </c>
      <c r="S3987" s="151">
        <f t="shared" si="1759"/>
        <v>0</v>
      </c>
      <c r="T3987" s="151">
        <f t="shared" si="1760"/>
        <v>0</v>
      </c>
      <c r="V3987" s="393">
        <f t="shared" si="1761"/>
        <v>0</v>
      </c>
      <c r="W3987" s="393">
        <f t="shared" si="1762"/>
        <v>0</v>
      </c>
      <c r="X3987" s="53">
        <f t="shared" si="1763"/>
        <v>0.29505324074074069</v>
      </c>
      <c r="Y3987" s="53">
        <f t="shared" si="1764"/>
        <v>0.33144242074074065</v>
      </c>
      <c r="Z3987" s="53">
        <f t="shared" si="1765"/>
        <v>0.14752662037037034</v>
      </c>
      <c r="AA3987" s="53">
        <f t="shared" si="1766"/>
        <v>0.16572121037037033</v>
      </c>
      <c r="AB3987" s="50">
        <f t="shared" si="1767"/>
        <v>3525</v>
      </c>
      <c r="AC3987" s="50">
        <f t="shared" si="1768"/>
        <v>2019</v>
      </c>
      <c r="AD3987" s="50">
        <f t="shared" si="1769"/>
        <v>8</v>
      </c>
      <c r="AE3987" s="56">
        <f t="shared" si="1770"/>
        <v>201908</v>
      </c>
      <c r="AF3987" s="56">
        <f t="shared" si="1771"/>
        <v>34</v>
      </c>
      <c r="AG3987" s="58">
        <f t="shared" si="1772"/>
        <v>0</v>
      </c>
      <c r="AH3987" s="56">
        <f t="shared" si="1773"/>
        <v>18</v>
      </c>
      <c r="AI3987" s="53">
        <f t="shared" si="1774"/>
        <v>0.3132478307407407</v>
      </c>
      <c r="AJ3987" s="56">
        <f t="shared" si="1775"/>
        <v>0</v>
      </c>
    </row>
    <row r="3988" spans="1:36" ht="15.75" customHeight="1" x14ac:dyDescent="0.25">
      <c r="A3988" s="50">
        <v>3880</v>
      </c>
      <c r="B3988" s="51">
        <v>43695</v>
      </c>
      <c r="C3988" s="75">
        <f t="shared" si="1755"/>
        <v>43695</v>
      </c>
      <c r="D3988" s="50" t="s">
        <v>758</v>
      </c>
      <c r="E3988" s="50">
        <v>1</v>
      </c>
      <c r="F3988" s="50">
        <v>0</v>
      </c>
      <c r="G3988" s="50">
        <v>16</v>
      </c>
      <c r="H3988" s="50">
        <v>19</v>
      </c>
      <c r="I3988" s="53">
        <f t="shared" si="1756"/>
        <v>1.1331018518518518E-2</v>
      </c>
      <c r="J3988" s="54">
        <f t="shared" si="1757"/>
        <v>1.1331018518518518E-2</v>
      </c>
      <c r="K3988" s="50" t="s">
        <v>2431</v>
      </c>
      <c r="L3988" s="50" t="s">
        <v>1433</v>
      </c>
      <c r="M3988" s="55">
        <f t="shared" si="1758"/>
        <v>3.6772216547497476</v>
      </c>
      <c r="N3988" s="50">
        <v>0</v>
      </c>
      <c r="R3988" s="50" t="s">
        <v>2495</v>
      </c>
      <c r="S3988" s="151">
        <f t="shared" si="1759"/>
        <v>0</v>
      </c>
      <c r="T3988" s="151">
        <f t="shared" si="1760"/>
        <v>0</v>
      </c>
      <c r="V3988" s="393">
        <f t="shared" si="1761"/>
        <v>0</v>
      </c>
      <c r="W3988" s="393">
        <f t="shared" si="1762"/>
        <v>0</v>
      </c>
      <c r="X3988" s="53">
        <f t="shared" si="1763"/>
        <v>0.29687268518518517</v>
      </c>
      <c r="Y3988" s="53">
        <f t="shared" si="1764"/>
        <v>0.33326186518518519</v>
      </c>
      <c r="Z3988" s="53">
        <f t="shared" si="1765"/>
        <v>0.14843634259259259</v>
      </c>
      <c r="AA3988" s="53">
        <f t="shared" si="1766"/>
        <v>0.1666309325925926</v>
      </c>
      <c r="AB3988" s="50">
        <f t="shared" si="1767"/>
        <v>3531</v>
      </c>
      <c r="AC3988" s="50">
        <f t="shared" si="1768"/>
        <v>2019</v>
      </c>
      <c r="AD3988" s="50">
        <f t="shared" si="1769"/>
        <v>8</v>
      </c>
      <c r="AE3988" s="56">
        <f t="shared" si="1770"/>
        <v>201908</v>
      </c>
      <c r="AF3988" s="56">
        <f t="shared" si="1771"/>
        <v>34</v>
      </c>
      <c r="AG3988" s="58">
        <f t="shared" si="1772"/>
        <v>0</v>
      </c>
      <c r="AH3988" s="56">
        <f t="shared" si="1773"/>
        <v>18</v>
      </c>
      <c r="AI3988" s="53">
        <f t="shared" si="1774"/>
        <v>0.31506727518518518</v>
      </c>
      <c r="AJ3988" s="56">
        <f t="shared" si="1775"/>
        <v>0</v>
      </c>
    </row>
    <row r="3989" spans="1:36" ht="15.75" customHeight="1" x14ac:dyDescent="0.25">
      <c r="A3989" s="50">
        <v>3881</v>
      </c>
      <c r="B3989" s="51">
        <v>43695</v>
      </c>
      <c r="C3989" s="75">
        <f t="shared" si="1755"/>
        <v>43695</v>
      </c>
      <c r="D3989" s="50" t="s">
        <v>759</v>
      </c>
      <c r="E3989" s="50">
        <v>1</v>
      </c>
      <c r="F3989" s="50">
        <v>0</v>
      </c>
      <c r="G3989" s="50">
        <v>16</v>
      </c>
      <c r="H3989" s="50">
        <v>6</v>
      </c>
      <c r="I3989" s="53">
        <f t="shared" si="1756"/>
        <v>1.1180555555555556E-2</v>
      </c>
      <c r="J3989" s="54">
        <f t="shared" si="1757"/>
        <v>1.1180555555555556E-2</v>
      </c>
      <c r="K3989" s="50" t="s">
        <v>2431</v>
      </c>
      <c r="L3989" s="50" t="s">
        <v>1433</v>
      </c>
      <c r="M3989" s="55">
        <f t="shared" si="1758"/>
        <v>3.7267080745341641</v>
      </c>
      <c r="N3989" s="50">
        <v>0</v>
      </c>
      <c r="R3989" s="50" t="s">
        <v>2495</v>
      </c>
      <c r="S3989" s="151">
        <f t="shared" si="1759"/>
        <v>0</v>
      </c>
      <c r="T3989" s="151">
        <f t="shared" si="1760"/>
        <v>0</v>
      </c>
      <c r="V3989" s="393">
        <f t="shared" si="1761"/>
        <v>0</v>
      </c>
      <c r="W3989" s="393">
        <f t="shared" si="1762"/>
        <v>0</v>
      </c>
      <c r="X3989" s="53">
        <f t="shared" si="1763"/>
        <v>0.29293055555555558</v>
      </c>
      <c r="Y3989" s="53">
        <f t="shared" si="1764"/>
        <v>0.32931973555555555</v>
      </c>
      <c r="Z3989" s="53">
        <f t="shared" si="1765"/>
        <v>0.14646527777777779</v>
      </c>
      <c r="AA3989" s="53">
        <f t="shared" si="1766"/>
        <v>0.16465986777777777</v>
      </c>
      <c r="AB3989" s="50">
        <f t="shared" si="1767"/>
        <v>3522</v>
      </c>
      <c r="AC3989" s="50">
        <f t="shared" si="1768"/>
        <v>2019</v>
      </c>
      <c r="AD3989" s="50">
        <f t="shared" si="1769"/>
        <v>8</v>
      </c>
      <c r="AE3989" s="56">
        <f t="shared" si="1770"/>
        <v>201908</v>
      </c>
      <c r="AF3989" s="56">
        <f t="shared" si="1771"/>
        <v>34</v>
      </c>
      <c r="AG3989" s="58">
        <f t="shared" si="1772"/>
        <v>0</v>
      </c>
      <c r="AH3989" s="56">
        <f t="shared" si="1773"/>
        <v>18</v>
      </c>
      <c r="AI3989" s="53">
        <f t="shared" si="1774"/>
        <v>0.31112514555555559</v>
      </c>
      <c r="AJ3989" s="56">
        <f t="shared" si="1775"/>
        <v>0</v>
      </c>
    </row>
    <row r="3990" spans="1:36" x14ac:dyDescent="0.25">
      <c r="A3990" s="50">
        <v>3882</v>
      </c>
      <c r="B3990" s="51">
        <v>43695</v>
      </c>
      <c r="C3990" s="75">
        <f t="shared" si="1755"/>
        <v>43695</v>
      </c>
      <c r="D3990" s="50" t="s">
        <v>760</v>
      </c>
      <c r="E3990" s="50">
        <v>1</v>
      </c>
      <c r="F3990" s="50">
        <v>0</v>
      </c>
      <c r="G3990" s="50">
        <v>16</v>
      </c>
      <c r="H3990" s="50">
        <v>36</v>
      </c>
      <c r="I3990" s="53">
        <f t="shared" si="1756"/>
        <v>1.1527777777777777E-2</v>
      </c>
      <c r="J3990" s="54">
        <f t="shared" si="1757"/>
        <v>1.1527777777777777E-2</v>
      </c>
      <c r="K3990" s="50" t="s">
        <v>2431</v>
      </c>
      <c r="L3990" s="50" t="s">
        <v>1433</v>
      </c>
      <c r="M3990" s="55">
        <f t="shared" si="1758"/>
        <v>3.614457831325304</v>
      </c>
      <c r="N3990" s="50">
        <v>0</v>
      </c>
      <c r="R3990" s="50" t="s">
        <v>2495</v>
      </c>
      <c r="S3990" s="151">
        <f t="shared" si="1759"/>
        <v>0</v>
      </c>
      <c r="T3990" s="151">
        <f t="shared" si="1760"/>
        <v>0</v>
      </c>
      <c r="V3990" s="393">
        <f t="shared" si="1761"/>
        <v>0</v>
      </c>
      <c r="W3990" s="393">
        <f t="shared" si="1762"/>
        <v>0</v>
      </c>
      <c r="X3990" s="53">
        <f t="shared" si="1763"/>
        <v>0.30202777777777778</v>
      </c>
      <c r="Y3990" s="53">
        <f t="shared" si="1764"/>
        <v>0.33841695777777775</v>
      </c>
      <c r="Z3990" s="53">
        <f t="shared" si="1765"/>
        <v>0.15101388888888889</v>
      </c>
      <c r="AA3990" s="53">
        <f t="shared" si="1766"/>
        <v>0.16920847888888887</v>
      </c>
      <c r="AB3990" s="50">
        <f t="shared" si="1767"/>
        <v>3542</v>
      </c>
      <c r="AC3990" s="50">
        <f t="shared" si="1768"/>
        <v>2019</v>
      </c>
      <c r="AD3990" s="50">
        <f t="shared" si="1769"/>
        <v>8</v>
      </c>
      <c r="AE3990" s="56">
        <f t="shared" si="1770"/>
        <v>201908</v>
      </c>
      <c r="AF3990" s="56">
        <f t="shared" si="1771"/>
        <v>34</v>
      </c>
      <c r="AG3990" s="58">
        <f t="shared" si="1772"/>
        <v>0</v>
      </c>
      <c r="AH3990" s="56">
        <f t="shared" si="1773"/>
        <v>18</v>
      </c>
      <c r="AI3990" s="53">
        <f t="shared" si="1774"/>
        <v>0.32022236777777779</v>
      </c>
      <c r="AJ3990" s="56">
        <f t="shared" si="1775"/>
        <v>0</v>
      </c>
    </row>
    <row r="3991" spans="1:36" ht="15.75" customHeight="1" x14ac:dyDescent="0.25">
      <c r="A3991" s="50">
        <v>3883</v>
      </c>
      <c r="B3991" s="51">
        <v>43695</v>
      </c>
      <c r="C3991" s="75">
        <f t="shared" si="1755"/>
        <v>43695</v>
      </c>
      <c r="D3991" s="50" t="s">
        <v>761</v>
      </c>
      <c r="E3991" s="50">
        <v>1</v>
      </c>
      <c r="F3991" s="50">
        <v>0</v>
      </c>
      <c r="G3991" s="50">
        <v>15</v>
      </c>
      <c r="H3991" s="50">
        <v>53</v>
      </c>
      <c r="I3991" s="53">
        <f t="shared" si="1756"/>
        <v>1.1030092592592591E-2</v>
      </c>
      <c r="J3991" s="54">
        <f t="shared" si="1757"/>
        <v>1.1030092592592591E-2</v>
      </c>
      <c r="K3991" s="50" t="s">
        <v>2431</v>
      </c>
      <c r="L3991" s="50" t="s">
        <v>1433</v>
      </c>
      <c r="M3991" s="55">
        <f t="shared" si="1758"/>
        <v>3.7775445960125951</v>
      </c>
      <c r="N3991" s="50">
        <v>0</v>
      </c>
      <c r="R3991" s="50" t="s">
        <v>2495</v>
      </c>
      <c r="S3991" s="151">
        <f t="shared" si="1759"/>
        <v>0</v>
      </c>
      <c r="T3991" s="151">
        <f t="shared" si="1760"/>
        <v>0</v>
      </c>
      <c r="V3991" s="393">
        <f t="shared" si="1761"/>
        <v>0</v>
      </c>
      <c r="W3991" s="393">
        <f t="shared" si="1762"/>
        <v>0</v>
      </c>
      <c r="X3991" s="53">
        <f t="shared" si="1763"/>
        <v>0.28898842592592588</v>
      </c>
      <c r="Y3991" s="53">
        <f t="shared" si="1764"/>
        <v>0.32537760592592591</v>
      </c>
      <c r="Z3991" s="53">
        <f t="shared" si="1765"/>
        <v>0.14449421296296294</v>
      </c>
      <c r="AA3991" s="53">
        <f t="shared" si="1766"/>
        <v>0.16268880296296295</v>
      </c>
      <c r="AB3991" s="50">
        <f t="shared" si="1767"/>
        <v>3508</v>
      </c>
      <c r="AC3991" s="50">
        <f t="shared" si="1768"/>
        <v>2019</v>
      </c>
      <c r="AD3991" s="50">
        <f t="shared" si="1769"/>
        <v>8</v>
      </c>
      <c r="AE3991" s="56">
        <f t="shared" si="1770"/>
        <v>201908</v>
      </c>
      <c r="AF3991" s="56">
        <f t="shared" si="1771"/>
        <v>34</v>
      </c>
      <c r="AG3991" s="58">
        <f t="shared" si="1772"/>
        <v>0</v>
      </c>
      <c r="AH3991" s="56">
        <f t="shared" si="1773"/>
        <v>18</v>
      </c>
      <c r="AI3991" s="53">
        <f t="shared" si="1774"/>
        <v>0.3071830159259259</v>
      </c>
      <c r="AJ3991" s="56">
        <f t="shared" si="1775"/>
        <v>0</v>
      </c>
    </row>
    <row r="3992" spans="1:36" ht="15.75" customHeight="1" x14ac:dyDescent="0.25">
      <c r="A3992" s="50">
        <v>3884</v>
      </c>
      <c r="B3992" s="51">
        <v>43695</v>
      </c>
      <c r="C3992" s="75">
        <f t="shared" si="1755"/>
        <v>43695</v>
      </c>
      <c r="D3992" s="50" t="s">
        <v>762</v>
      </c>
      <c r="E3992" s="50">
        <v>1</v>
      </c>
      <c r="F3992" s="50">
        <v>0</v>
      </c>
      <c r="G3992" s="50">
        <v>17</v>
      </c>
      <c r="H3992" s="50">
        <v>25</v>
      </c>
      <c r="I3992" s="53">
        <f t="shared" si="1756"/>
        <v>1.2094907407407408E-2</v>
      </c>
      <c r="J3992" s="54">
        <f t="shared" si="1757"/>
        <v>1.2094907407407408E-2</v>
      </c>
      <c r="K3992" s="50" t="s">
        <v>2431</v>
      </c>
      <c r="L3992" s="50" t="s">
        <v>1433</v>
      </c>
      <c r="M3992" s="55">
        <f t="shared" si="1758"/>
        <v>3.4449760765550264</v>
      </c>
      <c r="N3992" s="50">
        <v>0</v>
      </c>
      <c r="R3992" s="50" t="s">
        <v>2495</v>
      </c>
      <c r="S3992" s="151">
        <f t="shared" si="1759"/>
        <v>0</v>
      </c>
      <c r="T3992" s="151">
        <f t="shared" si="1760"/>
        <v>0</v>
      </c>
      <c r="V3992" s="393">
        <f t="shared" si="1761"/>
        <v>0</v>
      </c>
      <c r="W3992" s="393">
        <f t="shared" si="1762"/>
        <v>0</v>
      </c>
      <c r="X3992" s="53">
        <f t="shared" si="1763"/>
        <v>0.31688657407407411</v>
      </c>
      <c r="Y3992" s="53">
        <f t="shared" si="1764"/>
        <v>0.35327575407407408</v>
      </c>
      <c r="Z3992" s="53">
        <f t="shared" si="1765"/>
        <v>0.15844328703703706</v>
      </c>
      <c r="AA3992" s="53">
        <f t="shared" si="1766"/>
        <v>0.17663787703703704</v>
      </c>
      <c r="AB3992" s="50">
        <f t="shared" si="1767"/>
        <v>3574</v>
      </c>
      <c r="AC3992" s="50">
        <f t="shared" si="1768"/>
        <v>2019</v>
      </c>
      <c r="AD3992" s="50">
        <f t="shared" si="1769"/>
        <v>8</v>
      </c>
      <c r="AE3992" s="56">
        <f t="shared" si="1770"/>
        <v>201908</v>
      </c>
      <c r="AF3992" s="56">
        <f t="shared" si="1771"/>
        <v>34</v>
      </c>
      <c r="AG3992" s="58">
        <f t="shared" si="1772"/>
        <v>0</v>
      </c>
      <c r="AH3992" s="56">
        <f t="shared" si="1773"/>
        <v>18</v>
      </c>
      <c r="AI3992" s="53">
        <f t="shared" si="1774"/>
        <v>0.33508116407407407</v>
      </c>
      <c r="AJ3992" s="56">
        <f t="shared" si="1775"/>
        <v>0</v>
      </c>
    </row>
    <row r="3993" spans="1:36" ht="15.75" customHeight="1" x14ac:dyDescent="0.25">
      <c r="A3993" s="50">
        <v>3885</v>
      </c>
      <c r="B3993" s="51">
        <v>43695</v>
      </c>
      <c r="C3993" s="75">
        <f t="shared" si="1755"/>
        <v>43695</v>
      </c>
      <c r="D3993" s="50" t="s">
        <v>763</v>
      </c>
      <c r="E3993" s="50">
        <v>1</v>
      </c>
      <c r="F3993" s="50">
        <v>0</v>
      </c>
      <c r="G3993" s="50">
        <v>17</v>
      </c>
      <c r="H3993" s="50">
        <v>5</v>
      </c>
      <c r="I3993" s="53">
        <f t="shared" si="1756"/>
        <v>1.1863425925925925E-2</v>
      </c>
      <c r="J3993" s="54">
        <f t="shared" si="1757"/>
        <v>1.1863425925925925E-2</v>
      </c>
      <c r="K3993" s="50" t="s">
        <v>2431</v>
      </c>
      <c r="L3993" s="50" t="s">
        <v>1433</v>
      </c>
      <c r="M3993" s="55">
        <f t="shared" si="1758"/>
        <v>3.5121951219512226</v>
      </c>
      <c r="N3993" s="50">
        <v>0</v>
      </c>
      <c r="R3993" s="50" t="s">
        <v>2495</v>
      </c>
      <c r="S3993" s="151">
        <f t="shared" si="1759"/>
        <v>0</v>
      </c>
      <c r="T3993" s="151">
        <f t="shared" si="1760"/>
        <v>0</v>
      </c>
      <c r="V3993" s="393">
        <f t="shared" si="1761"/>
        <v>0</v>
      </c>
      <c r="W3993" s="393">
        <f t="shared" si="1762"/>
        <v>0</v>
      </c>
      <c r="X3993" s="53">
        <f t="shared" si="1763"/>
        <v>0.3108217592592592</v>
      </c>
      <c r="Y3993" s="53">
        <f t="shared" si="1764"/>
        <v>0.34721093925925922</v>
      </c>
      <c r="Z3993" s="53">
        <f t="shared" si="1765"/>
        <v>0.1554108796296296</v>
      </c>
      <c r="AA3993" s="53">
        <f t="shared" si="1766"/>
        <v>0.17360546962962961</v>
      </c>
      <c r="AB3993" s="50">
        <f t="shared" si="1767"/>
        <v>3561</v>
      </c>
      <c r="AC3993" s="50">
        <f t="shared" si="1768"/>
        <v>2019</v>
      </c>
      <c r="AD3993" s="50">
        <f t="shared" si="1769"/>
        <v>8</v>
      </c>
      <c r="AE3993" s="56">
        <f t="shared" si="1770"/>
        <v>201908</v>
      </c>
      <c r="AF3993" s="56">
        <f t="shared" si="1771"/>
        <v>34</v>
      </c>
      <c r="AG3993" s="58">
        <f t="shared" si="1772"/>
        <v>0</v>
      </c>
      <c r="AH3993" s="56">
        <f t="shared" si="1773"/>
        <v>18</v>
      </c>
      <c r="AI3993" s="53">
        <f t="shared" si="1774"/>
        <v>0.32901634925925921</v>
      </c>
      <c r="AJ3993" s="56">
        <f t="shared" si="1775"/>
        <v>0</v>
      </c>
    </row>
    <row r="3994" spans="1:36" x14ac:dyDescent="0.25">
      <c r="A3994" s="50">
        <v>3886</v>
      </c>
      <c r="B3994" s="51">
        <v>43695</v>
      </c>
      <c r="C3994" s="75">
        <f t="shared" si="1755"/>
        <v>43695</v>
      </c>
      <c r="D3994" s="50" t="s">
        <v>764</v>
      </c>
      <c r="E3994" s="50">
        <v>1</v>
      </c>
      <c r="F3994" s="50">
        <v>0</v>
      </c>
      <c r="G3994" s="50">
        <v>15</v>
      </c>
      <c r="H3994" s="50">
        <v>40</v>
      </c>
      <c r="I3994" s="53">
        <f t="shared" si="1756"/>
        <v>1.087962962962963E-2</v>
      </c>
      <c r="J3994" s="54">
        <f t="shared" si="1757"/>
        <v>1.087962962962963E-2</v>
      </c>
      <c r="K3994" s="50" t="s">
        <v>2431</v>
      </c>
      <c r="L3994" s="50" t="s">
        <v>1433</v>
      </c>
      <c r="M3994" s="55">
        <f t="shared" si="1758"/>
        <v>3.8297872340425561</v>
      </c>
      <c r="N3994" s="50">
        <v>0</v>
      </c>
      <c r="R3994" s="50" t="s">
        <v>2495</v>
      </c>
      <c r="S3994" s="151">
        <f t="shared" si="1759"/>
        <v>0</v>
      </c>
      <c r="T3994" s="151">
        <f t="shared" si="1760"/>
        <v>0</v>
      </c>
      <c r="V3994" s="393">
        <f t="shared" si="1761"/>
        <v>0</v>
      </c>
      <c r="W3994" s="393">
        <f t="shared" si="1762"/>
        <v>0</v>
      </c>
      <c r="X3994" s="53">
        <f t="shared" si="1763"/>
        <v>0.2850462962962963</v>
      </c>
      <c r="Y3994" s="53">
        <f t="shared" si="1764"/>
        <v>0.32143547629629632</v>
      </c>
      <c r="Z3994" s="53">
        <f t="shared" si="1765"/>
        <v>0.14252314814814815</v>
      </c>
      <c r="AA3994" s="53">
        <f t="shared" si="1766"/>
        <v>0.16071773814814816</v>
      </c>
      <c r="AB3994" s="50">
        <f t="shared" si="1767"/>
        <v>3490</v>
      </c>
      <c r="AC3994" s="50">
        <f t="shared" si="1768"/>
        <v>2019</v>
      </c>
      <c r="AD3994" s="50">
        <f t="shared" si="1769"/>
        <v>8</v>
      </c>
      <c r="AE3994" s="56">
        <f t="shared" si="1770"/>
        <v>201908</v>
      </c>
      <c r="AF3994" s="56">
        <f t="shared" si="1771"/>
        <v>34</v>
      </c>
      <c r="AG3994" s="58">
        <f t="shared" si="1772"/>
        <v>0</v>
      </c>
      <c r="AH3994" s="56">
        <f t="shared" si="1773"/>
        <v>18</v>
      </c>
      <c r="AI3994" s="53">
        <f t="shared" si="1774"/>
        <v>0.30324088629629631</v>
      </c>
      <c r="AJ3994" s="56">
        <f t="shared" si="1775"/>
        <v>0</v>
      </c>
    </row>
    <row r="3995" spans="1:36" ht="15.75" customHeight="1" x14ac:dyDescent="0.25">
      <c r="A3995" s="50">
        <v>3887</v>
      </c>
      <c r="B3995" s="51">
        <v>43695</v>
      </c>
      <c r="C3995" s="75">
        <f t="shared" si="1755"/>
        <v>43695</v>
      </c>
      <c r="D3995" s="50" t="s">
        <v>765</v>
      </c>
      <c r="E3995" s="50">
        <v>1</v>
      </c>
      <c r="F3995" s="50">
        <v>0</v>
      </c>
      <c r="G3995" s="50">
        <v>13</v>
      </c>
      <c r="H3995" s="50">
        <v>24</v>
      </c>
      <c r="I3995" s="53">
        <f t="shared" si="1756"/>
        <v>9.3055555555555548E-3</v>
      </c>
      <c r="J3995" s="54">
        <f t="shared" si="1757"/>
        <v>9.3055555555555548E-3</v>
      </c>
      <c r="K3995" s="50" t="s">
        <v>2431</v>
      </c>
      <c r="L3995" s="50" t="s">
        <v>1433</v>
      </c>
      <c r="M3995" s="55">
        <f t="shared" si="1758"/>
        <v>4.4776119402985115</v>
      </c>
      <c r="N3995" s="50">
        <v>0</v>
      </c>
      <c r="R3995" s="50" t="s">
        <v>2495</v>
      </c>
      <c r="S3995" s="151">
        <f t="shared" si="1759"/>
        <v>0</v>
      </c>
      <c r="T3995" s="151">
        <f t="shared" si="1760"/>
        <v>0</v>
      </c>
      <c r="V3995" s="393">
        <f t="shared" si="1761"/>
        <v>0</v>
      </c>
      <c r="W3995" s="393">
        <f t="shared" si="1762"/>
        <v>0</v>
      </c>
      <c r="X3995" s="53">
        <f t="shared" si="1763"/>
        <v>0.24380555555555553</v>
      </c>
      <c r="Y3995" s="53">
        <f t="shared" si="1764"/>
        <v>0.28019473555555552</v>
      </c>
      <c r="Z3995" s="53">
        <f t="shared" si="1765"/>
        <v>0.12190277777777776</v>
      </c>
      <c r="AA3995" s="53">
        <f t="shared" si="1766"/>
        <v>0.14009736777777776</v>
      </c>
      <c r="AB3995" s="50">
        <f t="shared" si="1767"/>
        <v>3281</v>
      </c>
      <c r="AC3995" s="50">
        <f t="shared" si="1768"/>
        <v>2019</v>
      </c>
      <c r="AD3995" s="50">
        <f t="shared" si="1769"/>
        <v>8</v>
      </c>
      <c r="AE3995" s="56">
        <f t="shared" si="1770"/>
        <v>201908</v>
      </c>
      <c r="AF3995" s="56">
        <f t="shared" si="1771"/>
        <v>34</v>
      </c>
      <c r="AG3995" s="58">
        <f t="shared" si="1772"/>
        <v>0</v>
      </c>
      <c r="AH3995" s="56">
        <f t="shared" si="1773"/>
        <v>18</v>
      </c>
      <c r="AI3995" s="53">
        <f t="shared" si="1774"/>
        <v>0.26200014555555551</v>
      </c>
      <c r="AJ3995" s="56">
        <f t="shared" si="1775"/>
        <v>0</v>
      </c>
    </row>
    <row r="3996" spans="1:36" ht="15.75" customHeight="1" x14ac:dyDescent="0.25">
      <c r="A3996" s="50">
        <v>3888</v>
      </c>
      <c r="B3996" s="51">
        <v>43702</v>
      </c>
      <c r="C3996" s="75">
        <f t="shared" si="1755"/>
        <v>43702</v>
      </c>
      <c r="D3996" s="50" t="s">
        <v>1223</v>
      </c>
      <c r="E3996" s="50">
        <v>4.2</v>
      </c>
      <c r="F3996" s="50">
        <v>0</v>
      </c>
      <c r="G3996" s="50">
        <v>48</v>
      </c>
      <c r="H3996" s="50">
        <v>52</v>
      </c>
      <c r="I3996" s="53">
        <f t="shared" si="1756"/>
        <v>3.3935185185185186E-2</v>
      </c>
      <c r="J3996" s="54">
        <f t="shared" si="1757"/>
        <v>8.0798059964726637E-3</v>
      </c>
      <c r="K3996" s="50" t="s">
        <v>2496</v>
      </c>
      <c r="L3996" s="50" t="s">
        <v>2153</v>
      </c>
      <c r="M3996" s="55">
        <f t="shared" si="1758"/>
        <v>5.1568894952251059</v>
      </c>
      <c r="N3996" s="50">
        <v>157</v>
      </c>
      <c r="O3996" s="50" t="s">
        <v>255</v>
      </c>
      <c r="Q3996" s="374">
        <v>331</v>
      </c>
      <c r="R3996" s="50" t="s">
        <v>2497</v>
      </c>
      <c r="S3996" s="151">
        <f t="shared" si="1759"/>
        <v>0.21169091710758378</v>
      </c>
      <c r="T3996" s="151">
        <f t="shared" si="1760"/>
        <v>0.10584545855379189</v>
      </c>
      <c r="V3996" s="393">
        <f t="shared" si="1761"/>
        <v>0</v>
      </c>
      <c r="W3996" s="393">
        <f t="shared" si="1762"/>
        <v>0</v>
      </c>
      <c r="X3996" s="53">
        <f t="shared" si="1763"/>
        <v>0.21169091710758378</v>
      </c>
      <c r="Y3996" s="53">
        <f t="shared" si="1764"/>
        <v>0.24808009710758377</v>
      </c>
      <c r="Z3996" s="53">
        <f t="shared" si="1765"/>
        <v>0.10584545855379189</v>
      </c>
      <c r="AA3996" s="53">
        <f t="shared" si="1766"/>
        <v>0.12404004855379189</v>
      </c>
      <c r="AB3996" s="50">
        <f t="shared" si="1767"/>
        <v>2857</v>
      </c>
      <c r="AC3996" s="50">
        <f t="shared" si="1768"/>
        <v>2019</v>
      </c>
      <c r="AD3996" s="50">
        <f t="shared" si="1769"/>
        <v>8</v>
      </c>
      <c r="AE3996" s="56">
        <f t="shared" si="1770"/>
        <v>201908</v>
      </c>
      <c r="AF3996" s="56">
        <f t="shared" si="1771"/>
        <v>35</v>
      </c>
      <c r="AG3996" s="58">
        <f t="shared" si="1772"/>
        <v>6</v>
      </c>
      <c r="AH3996" s="56">
        <f t="shared" si="1773"/>
        <v>25</v>
      </c>
      <c r="AI3996" s="53">
        <f t="shared" si="1774"/>
        <v>0.22988550710758376</v>
      </c>
      <c r="AJ3996" s="56">
        <f t="shared" si="1775"/>
        <v>17.933999999999997</v>
      </c>
    </row>
    <row r="3997" spans="1:36" x14ac:dyDescent="0.25">
      <c r="A3997" s="50">
        <v>3889</v>
      </c>
      <c r="B3997" s="51">
        <v>43701</v>
      </c>
      <c r="C3997" s="75">
        <f t="shared" si="1755"/>
        <v>43701</v>
      </c>
      <c r="D3997" s="50" t="s">
        <v>1225</v>
      </c>
      <c r="E3997" s="50">
        <v>0.31</v>
      </c>
      <c r="F3997" s="50">
        <v>0</v>
      </c>
      <c r="G3997" s="50">
        <v>11</v>
      </c>
      <c r="H3997" s="50">
        <v>18</v>
      </c>
      <c r="I3997" s="53">
        <f t="shared" si="1756"/>
        <v>7.8472222222222224E-3</v>
      </c>
      <c r="J3997" s="54">
        <f t="shared" si="1757"/>
        <v>2.5313620071684587E-2</v>
      </c>
      <c r="K3997" s="50" t="s">
        <v>949</v>
      </c>
      <c r="L3997" s="50" t="s">
        <v>315</v>
      </c>
      <c r="M3997" s="55">
        <f t="shared" si="1758"/>
        <v>1.6460176991150455</v>
      </c>
      <c r="N3997" s="50">
        <v>0</v>
      </c>
      <c r="O3997" s="50" t="s">
        <v>255</v>
      </c>
      <c r="R3997" s="50" t="s">
        <v>2498</v>
      </c>
      <c r="S3997" s="151">
        <f t="shared" si="1759"/>
        <v>6.0752688172043004E-2</v>
      </c>
      <c r="T3997" s="151">
        <f t="shared" si="1760"/>
        <v>3.0376344086021502E-2</v>
      </c>
      <c r="U3997" s="50">
        <v>547</v>
      </c>
      <c r="V3997" s="393">
        <f t="shared" si="1761"/>
        <v>0.31079555399999997</v>
      </c>
      <c r="W3997" s="393">
        <f t="shared" si="1762"/>
        <v>0.33989015091862673</v>
      </c>
      <c r="X3997" s="53">
        <f t="shared" si="1763"/>
        <v>0.66321684587813612</v>
      </c>
      <c r="Y3997" s="53">
        <f t="shared" si="1764"/>
        <v>0.69960602587813614</v>
      </c>
      <c r="Z3997" s="53">
        <f t="shared" si="1765"/>
        <v>0.33160842293906806</v>
      </c>
      <c r="AA3997" s="53">
        <f t="shared" si="1766"/>
        <v>0.34980301293906807</v>
      </c>
      <c r="AB3997" s="50">
        <f t="shared" si="1767"/>
        <v>3865</v>
      </c>
      <c r="AC3997" s="50">
        <f t="shared" si="1768"/>
        <v>2019</v>
      </c>
      <c r="AD3997" s="50">
        <f t="shared" si="1769"/>
        <v>8</v>
      </c>
      <c r="AE3997" s="56">
        <f t="shared" si="1770"/>
        <v>201908</v>
      </c>
      <c r="AF3997" s="56">
        <f t="shared" si="1771"/>
        <v>34</v>
      </c>
      <c r="AG3997" s="58">
        <f t="shared" si="1772"/>
        <v>0</v>
      </c>
      <c r="AH3997" s="56">
        <f t="shared" si="1773"/>
        <v>24</v>
      </c>
      <c r="AI3997" s="53">
        <f t="shared" si="1774"/>
        <v>0.68141143587813613</v>
      </c>
      <c r="AJ3997" s="56">
        <f t="shared" si="1775"/>
        <v>14.477</v>
      </c>
    </row>
    <row r="3998" spans="1:36" ht="15.75" customHeight="1" x14ac:dyDescent="0.25">
      <c r="A3998" s="50">
        <v>3890</v>
      </c>
      <c r="B3998" s="51">
        <v>43703</v>
      </c>
      <c r="C3998" s="75">
        <f t="shared" si="1755"/>
        <v>43703</v>
      </c>
      <c r="D3998" s="50" t="s">
        <v>1223</v>
      </c>
      <c r="E3998" s="50">
        <v>3.25</v>
      </c>
      <c r="F3998" s="50">
        <v>0</v>
      </c>
      <c r="G3998" s="50">
        <v>35</v>
      </c>
      <c r="H3998" s="50">
        <v>9</v>
      </c>
      <c r="I3998" s="53">
        <f t="shared" si="1756"/>
        <v>2.4409722222222222E-2</v>
      </c>
      <c r="J3998" s="54">
        <f t="shared" si="1757"/>
        <v>7.5106837606837605E-3</v>
      </c>
      <c r="K3998" s="50" t="s">
        <v>2431</v>
      </c>
      <c r="L3998" s="50" t="s">
        <v>1357</v>
      </c>
      <c r="M3998" s="55">
        <f t="shared" si="1758"/>
        <v>5.5476529160739734</v>
      </c>
      <c r="N3998" s="50">
        <v>154</v>
      </c>
      <c r="O3998" s="50" t="s">
        <v>255</v>
      </c>
      <c r="Q3998" s="374">
        <v>49</v>
      </c>
      <c r="R3998" s="50" t="s">
        <v>2499</v>
      </c>
      <c r="S3998" s="151">
        <f t="shared" si="1759"/>
        <v>0.19677991452991453</v>
      </c>
      <c r="T3998" s="151">
        <f t="shared" si="1760"/>
        <v>9.8389957264957265E-2</v>
      </c>
      <c r="V3998" s="393">
        <f t="shared" si="1761"/>
        <v>0</v>
      </c>
      <c r="W3998" s="393">
        <f t="shared" si="1762"/>
        <v>0</v>
      </c>
      <c r="X3998" s="53">
        <f t="shared" si="1763"/>
        <v>0.19677991452991453</v>
      </c>
      <c r="Y3998" s="53">
        <f t="shared" si="1764"/>
        <v>0.23316909452991449</v>
      </c>
      <c r="Z3998" s="53">
        <f t="shared" si="1765"/>
        <v>9.8389957264957265E-2</v>
      </c>
      <c r="AA3998" s="53">
        <f t="shared" si="1766"/>
        <v>0.11658454726495725</v>
      </c>
      <c r="AB3998" s="50">
        <f t="shared" si="1767"/>
        <v>2385</v>
      </c>
      <c r="AC3998" s="50">
        <f t="shared" si="1768"/>
        <v>2019</v>
      </c>
      <c r="AD3998" s="50">
        <f t="shared" si="1769"/>
        <v>8</v>
      </c>
      <c r="AE3998" s="56">
        <f t="shared" si="1770"/>
        <v>201908</v>
      </c>
      <c r="AF3998" s="56">
        <f t="shared" si="1771"/>
        <v>35</v>
      </c>
      <c r="AG3998" s="58">
        <f t="shared" si="1772"/>
        <v>1</v>
      </c>
      <c r="AH3998" s="56">
        <f t="shared" si="1773"/>
        <v>26</v>
      </c>
      <c r="AI3998" s="53">
        <f t="shared" si="1774"/>
        <v>0.21497450452991451</v>
      </c>
      <c r="AJ3998" s="56">
        <f t="shared" si="1775"/>
        <v>13.877499999999998</v>
      </c>
    </row>
    <row r="3999" spans="1:36" ht="15.75" customHeight="1" x14ac:dyDescent="0.25">
      <c r="A3999" s="50">
        <v>3891</v>
      </c>
      <c r="B3999" s="51">
        <v>43704</v>
      </c>
      <c r="C3999" s="75">
        <f t="shared" si="1755"/>
        <v>43704</v>
      </c>
      <c r="D3999" s="50" t="s">
        <v>1224</v>
      </c>
      <c r="E3999" s="50">
        <v>15</v>
      </c>
      <c r="F3999" s="50">
        <v>0</v>
      </c>
      <c r="G3999" s="50">
        <v>55</v>
      </c>
      <c r="H3999" s="50">
        <v>48</v>
      </c>
      <c r="I3999" s="53">
        <f t="shared" si="1756"/>
        <v>3.875E-2</v>
      </c>
      <c r="J3999" s="54">
        <f t="shared" si="1757"/>
        <v>2.5833333333333333E-3</v>
      </c>
      <c r="K3999" s="50" t="s">
        <v>930</v>
      </c>
      <c r="L3999" s="50" t="s">
        <v>2500</v>
      </c>
      <c r="M3999" s="55">
        <f t="shared" si="1758"/>
        <v>16.12903225806453</v>
      </c>
      <c r="N3999" s="50">
        <v>131</v>
      </c>
      <c r="O3999" s="50" t="s">
        <v>1955</v>
      </c>
      <c r="Q3999" s="374">
        <v>226</v>
      </c>
      <c r="R3999" s="50" t="s">
        <v>2501</v>
      </c>
      <c r="S3999" s="151">
        <f t="shared" si="1759"/>
        <v>0.28933333333333333</v>
      </c>
      <c r="T3999" s="151">
        <f t="shared" si="1760"/>
        <v>0.14466666666666667</v>
      </c>
      <c r="V3999" s="393">
        <f t="shared" si="1761"/>
        <v>0</v>
      </c>
      <c r="W3999" s="393">
        <f t="shared" si="1762"/>
        <v>0</v>
      </c>
      <c r="X3999" s="53">
        <f t="shared" si="1763"/>
        <v>6.7683333333333331E-2</v>
      </c>
      <c r="Y3999" s="53">
        <f t="shared" si="1764"/>
        <v>0.10407251333333334</v>
      </c>
      <c r="Z3999" s="53">
        <f t="shared" si="1765"/>
        <v>3.3841666666666666E-2</v>
      </c>
      <c r="AA3999" s="53">
        <f t="shared" si="1766"/>
        <v>5.2036256666666669E-2</v>
      </c>
      <c r="AB3999" s="50">
        <f t="shared" si="1767"/>
        <v>459</v>
      </c>
      <c r="AC3999" s="50">
        <f t="shared" si="1768"/>
        <v>2019</v>
      </c>
      <c r="AD3999" s="50">
        <f t="shared" si="1769"/>
        <v>8</v>
      </c>
      <c r="AE3999" s="56">
        <f t="shared" si="1770"/>
        <v>201908</v>
      </c>
      <c r="AF3999" s="56">
        <f t="shared" si="1771"/>
        <v>35</v>
      </c>
      <c r="AG3999" s="58">
        <f t="shared" si="1772"/>
        <v>0</v>
      </c>
      <c r="AH3999" s="56">
        <f t="shared" si="1773"/>
        <v>27</v>
      </c>
      <c r="AI3999" s="53">
        <f t="shared" si="1774"/>
        <v>8.5877923333333328E-2</v>
      </c>
      <c r="AJ3999" s="56">
        <f t="shared" si="1775"/>
        <v>15</v>
      </c>
    </row>
    <row r="4000" spans="1:36" x14ac:dyDescent="0.25">
      <c r="A4000" s="50">
        <v>3892</v>
      </c>
      <c r="B4000" s="51">
        <v>43706</v>
      </c>
      <c r="C4000" s="75">
        <f t="shared" si="1755"/>
        <v>43706</v>
      </c>
      <c r="D4000" s="50" t="s">
        <v>1223</v>
      </c>
      <c r="E4000" s="50">
        <v>5.7</v>
      </c>
      <c r="F4000" s="50">
        <v>1</v>
      </c>
      <c r="G4000" s="50">
        <v>4</v>
      </c>
      <c r="H4000" s="50">
        <v>23</v>
      </c>
      <c r="I4000" s="53">
        <f t="shared" si="1756"/>
        <v>4.4710648148148152E-2</v>
      </c>
      <c r="J4000" s="54">
        <f t="shared" si="1757"/>
        <v>7.8439733593242376E-3</v>
      </c>
      <c r="K4000" s="50" t="s">
        <v>2431</v>
      </c>
      <c r="L4000" s="50" t="s">
        <v>2063</v>
      </c>
      <c r="M4000" s="55">
        <f t="shared" si="1758"/>
        <v>5.3119337302614582</v>
      </c>
      <c r="N4000" s="50">
        <v>143</v>
      </c>
      <c r="O4000" s="50" t="s">
        <v>184</v>
      </c>
      <c r="Q4000" s="374">
        <v>200</v>
      </c>
      <c r="R4000" s="50" t="s">
        <v>2502</v>
      </c>
      <c r="S4000" s="151">
        <f t="shared" si="1759"/>
        <v>0.20551210201429501</v>
      </c>
      <c r="T4000" s="151">
        <f t="shared" si="1760"/>
        <v>0.10275605100714751</v>
      </c>
      <c r="V4000" s="393">
        <f t="shared" si="1761"/>
        <v>0</v>
      </c>
      <c r="W4000" s="393">
        <f t="shared" si="1762"/>
        <v>0</v>
      </c>
      <c r="X4000" s="53">
        <f t="shared" si="1763"/>
        <v>0.20551210201429501</v>
      </c>
      <c r="Y4000" s="53">
        <f t="shared" si="1764"/>
        <v>0.24190128201429503</v>
      </c>
      <c r="Z4000" s="53">
        <f t="shared" si="1765"/>
        <v>0.10275605100714751</v>
      </c>
      <c r="AA4000" s="53">
        <f t="shared" si="1766"/>
        <v>0.12095064100714752</v>
      </c>
      <c r="AB4000" s="50">
        <f t="shared" si="1767"/>
        <v>2688</v>
      </c>
      <c r="AC4000" s="50">
        <f t="shared" si="1768"/>
        <v>2019</v>
      </c>
      <c r="AD4000" s="50">
        <f t="shared" si="1769"/>
        <v>8</v>
      </c>
      <c r="AE4000" s="56">
        <f t="shared" si="1770"/>
        <v>201908</v>
      </c>
      <c r="AF4000" s="56">
        <f t="shared" si="1771"/>
        <v>35</v>
      </c>
      <c r="AG4000" s="58">
        <f t="shared" si="1772"/>
        <v>1</v>
      </c>
      <c r="AH4000" s="56">
        <f t="shared" si="1773"/>
        <v>29</v>
      </c>
      <c r="AI4000" s="53">
        <f t="shared" si="1774"/>
        <v>0.22370669201429502</v>
      </c>
      <c r="AJ4000" s="56">
        <f t="shared" si="1775"/>
        <v>24.338999999999999</v>
      </c>
    </row>
    <row r="4001" spans="1:36" ht="15.75" customHeight="1" x14ac:dyDescent="0.25">
      <c r="A4001" s="50">
        <v>3893</v>
      </c>
      <c r="B4001" s="51">
        <v>43708</v>
      </c>
      <c r="C4001" s="75">
        <f t="shared" si="1755"/>
        <v>43708</v>
      </c>
      <c r="D4001" s="50" t="s">
        <v>1225</v>
      </c>
      <c r="E4001" s="50">
        <v>1.5</v>
      </c>
      <c r="F4001" s="50">
        <v>0</v>
      </c>
      <c r="G4001" s="50">
        <v>52</v>
      </c>
      <c r="H4001" s="50">
        <v>44</v>
      </c>
      <c r="I4001" s="53">
        <f t="shared" si="1756"/>
        <v>3.6620370370370373E-2</v>
      </c>
      <c r="J4001" s="54">
        <f t="shared" si="1757"/>
        <v>2.4413580246913581E-2</v>
      </c>
      <c r="K4001" s="50" t="s">
        <v>949</v>
      </c>
      <c r="L4001" s="50" t="s">
        <v>2503</v>
      </c>
      <c r="M4001" s="55">
        <f t="shared" si="1758"/>
        <v>1.7067003792667523</v>
      </c>
      <c r="N4001" s="50">
        <v>0</v>
      </c>
      <c r="O4001" s="50" t="s">
        <v>291</v>
      </c>
      <c r="R4001" s="50" t="s">
        <v>2504</v>
      </c>
      <c r="S4001" s="151">
        <f t="shared" si="1759"/>
        <v>5.8592592592592592E-2</v>
      </c>
      <c r="T4001" s="151">
        <f t="shared" si="1760"/>
        <v>2.9296296296296296E-2</v>
      </c>
      <c r="V4001" s="393">
        <f t="shared" si="1761"/>
        <v>0</v>
      </c>
      <c r="W4001" s="393">
        <f t="shared" si="1762"/>
        <v>0</v>
      </c>
      <c r="X4001" s="53">
        <f t="shared" si="1763"/>
        <v>0.63963580246913576</v>
      </c>
      <c r="Y4001" s="53">
        <f t="shared" si="1764"/>
        <v>0.67602498246913578</v>
      </c>
      <c r="Z4001" s="53">
        <f t="shared" si="1765"/>
        <v>0.31981790123456788</v>
      </c>
      <c r="AA4001" s="53">
        <f t="shared" si="1766"/>
        <v>0.33801249123456789</v>
      </c>
      <c r="AB4001" s="50">
        <f t="shared" si="1767"/>
        <v>3803</v>
      </c>
      <c r="AC4001" s="50">
        <f t="shared" si="1768"/>
        <v>2019</v>
      </c>
      <c r="AD4001" s="50">
        <f t="shared" si="1769"/>
        <v>8</v>
      </c>
      <c r="AE4001" s="56">
        <f t="shared" si="1770"/>
        <v>201908</v>
      </c>
      <c r="AF4001" s="56">
        <f t="shared" si="1771"/>
        <v>35</v>
      </c>
      <c r="AG4001" s="58">
        <f t="shared" si="1772"/>
        <v>1</v>
      </c>
      <c r="AH4001" s="56">
        <f t="shared" si="1773"/>
        <v>31</v>
      </c>
      <c r="AI4001" s="53">
        <f t="shared" si="1774"/>
        <v>0.65783039246913577</v>
      </c>
      <c r="AJ4001" s="56">
        <f t="shared" si="1775"/>
        <v>70.050000000000011</v>
      </c>
    </row>
    <row r="4002" spans="1:36" ht="15.75" customHeight="1" x14ac:dyDescent="0.25">
      <c r="A4002" s="50">
        <v>3894</v>
      </c>
      <c r="B4002" s="51">
        <v>43709</v>
      </c>
      <c r="C4002" s="75">
        <f t="shared" ref="C4002:C4019" si="1776">B4002</f>
        <v>43709</v>
      </c>
      <c r="D4002" s="50" t="s">
        <v>1224</v>
      </c>
      <c r="E4002" s="50">
        <v>55.3</v>
      </c>
      <c r="F4002" s="50">
        <v>3</v>
      </c>
      <c r="G4002" s="50">
        <v>18</v>
      </c>
      <c r="H4002" s="50">
        <v>7</v>
      </c>
      <c r="I4002" s="53">
        <f t="shared" ref="I4002:I4019" si="1777">IF(E4002&gt;0,TIME(F4002,G4002,H4002),"")</f>
        <v>0.13758101851851853</v>
      </c>
      <c r="J4002" s="54">
        <f t="shared" ref="J4002:J4019" si="1778">IF(E4002&gt;0,TIME(F4002,G4002,H4002)/E4002,"")</f>
        <v>2.4879026856874961E-3</v>
      </c>
      <c r="K4002" s="50" t="s">
        <v>1340</v>
      </c>
      <c r="L4002" s="50" t="s">
        <v>2122</v>
      </c>
      <c r="M4002" s="55">
        <f t="shared" ref="M4002:M4019" si="1779">IF(D4002&gt;0,0.0416666666666667/J4002,"")</f>
        <v>16.747707579708937</v>
      </c>
      <c r="N4002" s="50">
        <v>0</v>
      </c>
      <c r="O4002" s="50" t="s">
        <v>255</v>
      </c>
      <c r="P4002" s="389">
        <v>230</v>
      </c>
      <c r="Q4002" s="374">
        <v>2995</v>
      </c>
      <c r="R4002" s="50" t="s">
        <v>2505</v>
      </c>
      <c r="S4002" s="151">
        <f t="shared" ref="S4002:S4019" si="1780">IF("1-Swim"=D4002,J4002*2.4,IF("2-Bike"=D4002,J4002*112,IF("3-Run"=D4002,J4002*26.2,0)))</f>
        <v>0.27864510079699956</v>
      </c>
      <c r="T4002" s="151">
        <f t="shared" ref="T4002:T4019" si="1781">S4002/2</f>
        <v>0.13932255039849978</v>
      </c>
      <c r="V4002" s="393">
        <f t="shared" ref="V4002:V4019" si="1782">U4002*0.000568182</f>
        <v>0</v>
      </c>
      <c r="W4002" s="393">
        <f t="shared" ref="W4002:W4019" si="1783">U4002*0.0006213713910761</f>
        <v>0</v>
      </c>
      <c r="X4002" s="53">
        <f t="shared" ref="X4002:X4019" si="1784">J4002*26.2</f>
        <v>6.5183050365012402E-2</v>
      </c>
      <c r="Y4002" s="53">
        <f t="shared" ref="Y4002:Y4019" si="1785">(J4002+0.0013889)*26.2</f>
        <v>0.10157223036501239</v>
      </c>
      <c r="Z4002" s="53">
        <f t="shared" ref="Z4002:Z4019" si="1786">X4002/2</f>
        <v>3.2591525182506201E-2</v>
      </c>
      <c r="AA4002" s="53">
        <f t="shared" ref="AA4002:AA4019" si="1787">Y4002/2</f>
        <v>5.0786115182506197E-2</v>
      </c>
      <c r="AB4002" s="50">
        <f t="shared" ref="AB4002:AB4019" si="1788">RANK(J4002,J:J,1)</f>
        <v>398</v>
      </c>
      <c r="AC4002" s="50">
        <f t="shared" ref="AC4002:AC4019" si="1789">YEAR(B4002)</f>
        <v>2019</v>
      </c>
      <c r="AD4002" s="50">
        <f t="shared" ref="AD4002:AD4019" si="1790">MONTH(B4002)</f>
        <v>9</v>
      </c>
      <c r="AE4002" s="56">
        <f t="shared" ref="AE4002:AE4019" si="1791">AC4002*100+AD4002</f>
        <v>201909</v>
      </c>
      <c r="AF4002" s="56">
        <f t="shared" ref="AF4002:AF4019" si="1792">WEEKNUM(B4002,1)</f>
        <v>36</v>
      </c>
      <c r="AG4002" s="58">
        <f t="shared" ref="AG4002:AG4019" si="1793">IF(ISBLANK(B4002)," ",MAX(B4002-B4001-1,0))</f>
        <v>0</v>
      </c>
      <c r="AH4002" s="56">
        <f t="shared" ref="AH4002:AH4019" si="1794">DAY(B4002)</f>
        <v>1</v>
      </c>
      <c r="AI4002" s="53">
        <f t="shared" ref="AI4002:AI4019" si="1795">Z4002+AA4002</f>
        <v>8.3377640365012398E-2</v>
      </c>
      <c r="AJ4002" s="56">
        <f t="shared" ref="AJ4002:AJ4019" si="1796">IF("1-Swim"=D4002,E4002*46.7,IF("2-Bike"=D4002,E4002,IF("3-Run"=D4002,E4002*4.27,0)))</f>
        <v>55.3</v>
      </c>
    </row>
    <row r="4003" spans="1:36" x14ac:dyDescent="0.25">
      <c r="A4003" s="50">
        <v>3895</v>
      </c>
      <c r="B4003" s="51">
        <v>43710</v>
      </c>
      <c r="C4003" s="75">
        <f t="shared" si="1776"/>
        <v>43710</v>
      </c>
      <c r="D4003" s="50" t="s">
        <v>2506</v>
      </c>
      <c r="E4003" s="50">
        <v>2</v>
      </c>
      <c r="F4003" s="50">
        <v>0</v>
      </c>
      <c r="G4003" s="50">
        <v>21</v>
      </c>
      <c r="H4003" s="50">
        <v>54</v>
      </c>
      <c r="I4003" s="53">
        <f t="shared" si="1777"/>
        <v>1.5208333333333332E-2</v>
      </c>
      <c r="J4003" s="54">
        <f t="shared" si="1778"/>
        <v>7.6041666666666662E-3</v>
      </c>
      <c r="K4003" s="50" t="s">
        <v>324</v>
      </c>
      <c r="L4003" s="50" t="s">
        <v>2507</v>
      </c>
      <c r="M4003" s="55">
        <f t="shared" si="1779"/>
        <v>5.4794520547945256</v>
      </c>
      <c r="N4003" s="50">
        <v>0</v>
      </c>
      <c r="R4003" s="50" t="s">
        <v>2508</v>
      </c>
      <c r="S4003" s="151">
        <f t="shared" si="1780"/>
        <v>0</v>
      </c>
      <c r="T4003" s="151">
        <f t="shared" si="1781"/>
        <v>0</v>
      </c>
      <c r="V4003" s="393">
        <f t="shared" si="1782"/>
        <v>0</v>
      </c>
      <c r="W4003" s="393">
        <f t="shared" si="1783"/>
        <v>0</v>
      </c>
      <c r="X4003" s="53">
        <f t="shared" si="1784"/>
        <v>0.19922916666666665</v>
      </c>
      <c r="Y4003" s="53">
        <f t="shared" si="1785"/>
        <v>0.23561834666666662</v>
      </c>
      <c r="Z4003" s="53">
        <f t="shared" si="1786"/>
        <v>9.9614583333333326E-2</v>
      </c>
      <c r="AA4003" s="53">
        <f t="shared" si="1787"/>
        <v>0.11780917333333331</v>
      </c>
      <c r="AB4003" s="50">
        <f t="shared" si="1788"/>
        <v>2477</v>
      </c>
      <c r="AC4003" s="50">
        <f t="shared" si="1789"/>
        <v>2019</v>
      </c>
      <c r="AD4003" s="50">
        <f t="shared" si="1790"/>
        <v>9</v>
      </c>
      <c r="AE4003" s="56">
        <f t="shared" si="1791"/>
        <v>201909</v>
      </c>
      <c r="AF4003" s="56">
        <f t="shared" si="1792"/>
        <v>36</v>
      </c>
      <c r="AG4003" s="58">
        <f t="shared" si="1793"/>
        <v>0</v>
      </c>
      <c r="AH4003" s="56">
        <f t="shared" si="1794"/>
        <v>2</v>
      </c>
      <c r="AI4003" s="53">
        <f t="shared" si="1795"/>
        <v>0.21742375666666663</v>
      </c>
      <c r="AJ4003" s="56">
        <f t="shared" si="1796"/>
        <v>0</v>
      </c>
    </row>
    <row r="4004" spans="1:36" ht="15.75" customHeight="1" x14ac:dyDescent="0.25">
      <c r="A4004" s="50">
        <v>3896</v>
      </c>
      <c r="B4004" s="51">
        <v>43711</v>
      </c>
      <c r="C4004" s="75">
        <f t="shared" si="1776"/>
        <v>43711</v>
      </c>
      <c r="D4004" s="50" t="s">
        <v>1225</v>
      </c>
      <c r="E4004" s="50">
        <v>0.88</v>
      </c>
      <c r="F4004" s="50">
        <v>0</v>
      </c>
      <c r="G4004" s="50">
        <v>28</v>
      </c>
      <c r="H4004" s="50">
        <v>10</v>
      </c>
      <c r="I4004" s="53">
        <f t="shared" si="1777"/>
        <v>1.9560185185185184E-2</v>
      </c>
      <c r="J4004" s="54">
        <f t="shared" si="1778"/>
        <v>2.2227483164983162E-2</v>
      </c>
      <c r="K4004" s="50" t="s">
        <v>2332</v>
      </c>
      <c r="L4004" s="50" t="s">
        <v>315</v>
      </c>
      <c r="M4004" s="55">
        <f t="shared" si="1779"/>
        <v>1.8745562130177531</v>
      </c>
      <c r="N4004" s="50">
        <v>0</v>
      </c>
      <c r="O4004" s="50" t="s">
        <v>253</v>
      </c>
      <c r="R4004" s="50" t="s">
        <v>2509</v>
      </c>
      <c r="S4004" s="151">
        <f t="shared" si="1780"/>
        <v>5.3345959595959586E-2</v>
      </c>
      <c r="T4004" s="151">
        <f t="shared" si="1781"/>
        <v>2.6672979797979793E-2</v>
      </c>
      <c r="U4004" s="50">
        <v>1550</v>
      </c>
      <c r="V4004" s="393">
        <f t="shared" si="1782"/>
        <v>0.88068209999999991</v>
      </c>
      <c r="W4004" s="393">
        <f t="shared" si="1783"/>
        <v>0.96312565616795498</v>
      </c>
      <c r="X4004" s="53">
        <f t="shared" si="1784"/>
        <v>0.58236005892255882</v>
      </c>
      <c r="Y4004" s="53">
        <f t="shared" si="1785"/>
        <v>0.61874923892255873</v>
      </c>
      <c r="Z4004" s="53">
        <f t="shared" si="1786"/>
        <v>0.29118002946127941</v>
      </c>
      <c r="AA4004" s="53">
        <f t="shared" si="1787"/>
        <v>0.30937461946127937</v>
      </c>
      <c r="AB4004" s="50">
        <f t="shared" si="1788"/>
        <v>3677</v>
      </c>
      <c r="AC4004" s="50">
        <f t="shared" si="1789"/>
        <v>2019</v>
      </c>
      <c r="AD4004" s="50">
        <f t="shared" si="1790"/>
        <v>9</v>
      </c>
      <c r="AE4004" s="56">
        <f t="shared" si="1791"/>
        <v>201909</v>
      </c>
      <c r="AF4004" s="56">
        <f t="shared" si="1792"/>
        <v>36</v>
      </c>
      <c r="AG4004" s="58">
        <f t="shared" si="1793"/>
        <v>0</v>
      </c>
      <c r="AH4004" s="56">
        <f t="shared" si="1794"/>
        <v>3</v>
      </c>
      <c r="AI4004" s="53">
        <f t="shared" si="1795"/>
        <v>0.60055464892255883</v>
      </c>
      <c r="AJ4004" s="56">
        <f t="shared" si="1796"/>
        <v>41.096000000000004</v>
      </c>
    </row>
    <row r="4005" spans="1:36" ht="15.75" customHeight="1" x14ac:dyDescent="0.25">
      <c r="A4005" s="50">
        <v>3897</v>
      </c>
      <c r="B4005" s="51">
        <v>43711</v>
      </c>
      <c r="C4005" s="75">
        <f t="shared" si="1776"/>
        <v>43711</v>
      </c>
      <c r="D4005" s="50" t="s">
        <v>1224</v>
      </c>
      <c r="E4005" s="50">
        <v>22.1</v>
      </c>
      <c r="F4005" s="50">
        <v>1</v>
      </c>
      <c r="G4005" s="50">
        <v>0</v>
      </c>
      <c r="H4005" s="50">
        <v>0</v>
      </c>
      <c r="I4005" s="53">
        <f t="shared" si="1777"/>
        <v>4.1666666666666664E-2</v>
      </c>
      <c r="J4005" s="54">
        <f t="shared" si="1778"/>
        <v>1.8853695324283558E-3</v>
      </c>
      <c r="K4005" s="50" t="s">
        <v>2256</v>
      </c>
      <c r="L4005" s="50" t="s">
        <v>2510</v>
      </c>
      <c r="M4005" s="55">
        <f t="shared" si="1779"/>
        <v>22.100000000000019</v>
      </c>
      <c r="N4005" s="50">
        <v>0</v>
      </c>
      <c r="O4005" s="50" t="s">
        <v>253</v>
      </c>
      <c r="P4005" s="389">
        <v>220</v>
      </c>
      <c r="R4005" s="50" t="s">
        <v>2511</v>
      </c>
      <c r="S4005" s="151">
        <f t="shared" si="1780"/>
        <v>0.21116138763197584</v>
      </c>
      <c r="T4005" s="151">
        <f t="shared" si="1781"/>
        <v>0.10558069381598792</v>
      </c>
      <c r="V4005" s="393">
        <f t="shared" si="1782"/>
        <v>0</v>
      </c>
      <c r="W4005" s="393">
        <f t="shared" si="1783"/>
        <v>0</v>
      </c>
      <c r="X4005" s="53">
        <f t="shared" si="1784"/>
        <v>4.9396681749622917E-2</v>
      </c>
      <c r="Y4005" s="53">
        <f t="shared" si="1785"/>
        <v>8.578586174962291E-2</v>
      </c>
      <c r="Z4005" s="53">
        <f t="shared" si="1786"/>
        <v>2.4698340874811459E-2</v>
      </c>
      <c r="AA4005" s="53">
        <f t="shared" si="1787"/>
        <v>4.2892930874811455E-2</v>
      </c>
      <c r="AB4005" s="50">
        <f t="shared" si="1788"/>
        <v>111</v>
      </c>
      <c r="AC4005" s="50">
        <f t="shared" si="1789"/>
        <v>2019</v>
      </c>
      <c r="AD4005" s="50">
        <f t="shared" si="1790"/>
        <v>9</v>
      </c>
      <c r="AE4005" s="56">
        <f t="shared" si="1791"/>
        <v>201909</v>
      </c>
      <c r="AF4005" s="56">
        <f t="shared" si="1792"/>
        <v>36</v>
      </c>
      <c r="AG4005" s="58">
        <f t="shared" si="1793"/>
        <v>0</v>
      </c>
      <c r="AH4005" s="56">
        <f t="shared" si="1794"/>
        <v>3</v>
      </c>
      <c r="AI4005" s="53">
        <f t="shared" si="1795"/>
        <v>6.7591271749622914E-2</v>
      </c>
      <c r="AJ4005" s="56">
        <f t="shared" si="1796"/>
        <v>22.1</v>
      </c>
    </row>
    <row r="4006" spans="1:36" x14ac:dyDescent="0.25">
      <c r="A4006" s="50">
        <v>3898</v>
      </c>
      <c r="B4006" s="51">
        <v>43714</v>
      </c>
      <c r="C4006" s="75">
        <f t="shared" si="1776"/>
        <v>43714</v>
      </c>
      <c r="D4006" s="50" t="s">
        <v>1223</v>
      </c>
      <c r="E4006" s="50">
        <v>4.2</v>
      </c>
      <c r="F4006" s="50">
        <v>0</v>
      </c>
      <c r="G4006" s="50">
        <v>47</v>
      </c>
      <c r="H4006" s="50">
        <v>34</v>
      </c>
      <c r="I4006" s="53">
        <f t="shared" si="1777"/>
        <v>3.3032407407407406E-2</v>
      </c>
      <c r="J4006" s="54">
        <f t="shared" si="1778"/>
        <v>7.8648589065255722E-3</v>
      </c>
      <c r="K4006" s="50" t="s">
        <v>2496</v>
      </c>
      <c r="L4006" s="50" t="s">
        <v>2153</v>
      </c>
      <c r="M4006" s="55">
        <f t="shared" si="1779"/>
        <v>5.2978276103714137</v>
      </c>
      <c r="N4006" s="50">
        <v>157</v>
      </c>
      <c r="O4006" s="50" t="s">
        <v>1968</v>
      </c>
      <c r="Q4006" s="374">
        <v>344</v>
      </c>
      <c r="R4006" s="50" t="s">
        <v>2512</v>
      </c>
      <c r="S4006" s="151">
        <f t="shared" si="1780"/>
        <v>0.20605930335096997</v>
      </c>
      <c r="T4006" s="151">
        <f t="shared" si="1781"/>
        <v>0.10302965167548499</v>
      </c>
      <c r="V4006" s="393">
        <f t="shared" si="1782"/>
        <v>0</v>
      </c>
      <c r="W4006" s="393">
        <f t="shared" si="1783"/>
        <v>0</v>
      </c>
      <c r="X4006" s="53">
        <f t="shared" si="1784"/>
        <v>0.20605930335096997</v>
      </c>
      <c r="Y4006" s="53">
        <f t="shared" si="1785"/>
        <v>0.24244848335097</v>
      </c>
      <c r="Z4006" s="53">
        <f t="shared" si="1786"/>
        <v>0.10302965167548499</v>
      </c>
      <c r="AA4006" s="53">
        <f t="shared" si="1787"/>
        <v>0.121224241675485</v>
      </c>
      <c r="AB4006" s="50">
        <f t="shared" si="1788"/>
        <v>2709</v>
      </c>
      <c r="AC4006" s="50">
        <f t="shared" si="1789"/>
        <v>2019</v>
      </c>
      <c r="AD4006" s="50">
        <f t="shared" si="1790"/>
        <v>9</v>
      </c>
      <c r="AE4006" s="56">
        <f t="shared" si="1791"/>
        <v>201909</v>
      </c>
      <c r="AF4006" s="56">
        <f t="shared" si="1792"/>
        <v>36</v>
      </c>
      <c r="AG4006" s="58">
        <f t="shared" si="1793"/>
        <v>2</v>
      </c>
      <c r="AH4006" s="56">
        <f t="shared" si="1794"/>
        <v>6</v>
      </c>
      <c r="AI4006" s="53">
        <f t="shared" si="1795"/>
        <v>0.22425389335096998</v>
      </c>
      <c r="AJ4006" s="56">
        <f t="shared" si="1796"/>
        <v>17.933999999999997</v>
      </c>
    </row>
    <row r="4007" spans="1:36" ht="15.75" customHeight="1" x14ac:dyDescent="0.25">
      <c r="A4007" s="50">
        <v>3899</v>
      </c>
      <c r="B4007" s="51">
        <v>43714</v>
      </c>
      <c r="C4007" s="75">
        <f t="shared" si="1776"/>
        <v>43714</v>
      </c>
      <c r="D4007" s="50" t="s">
        <v>1224</v>
      </c>
      <c r="E4007" s="50">
        <v>15.5</v>
      </c>
      <c r="F4007" s="50">
        <v>0</v>
      </c>
      <c r="G4007" s="50">
        <v>58</v>
      </c>
      <c r="H4007" s="50">
        <v>35</v>
      </c>
      <c r="I4007" s="53">
        <f t="shared" si="1777"/>
        <v>4.0682870370370376E-2</v>
      </c>
      <c r="J4007" s="54">
        <f t="shared" si="1778"/>
        <v>2.6247013142174434E-3</v>
      </c>
      <c r="K4007" s="50" t="s">
        <v>1340</v>
      </c>
      <c r="L4007" s="50" t="s">
        <v>315</v>
      </c>
      <c r="M4007" s="55">
        <f t="shared" si="1779"/>
        <v>15.874822190611676</v>
      </c>
      <c r="N4007" s="50">
        <v>128</v>
      </c>
      <c r="O4007" s="50" t="s">
        <v>291</v>
      </c>
      <c r="P4007" s="389">
        <v>240</v>
      </c>
      <c r="Q4007" s="374">
        <v>1127</v>
      </c>
      <c r="R4007" s="50" t="s">
        <v>2513</v>
      </c>
      <c r="S4007" s="151">
        <f t="shared" si="1780"/>
        <v>0.29396654719235366</v>
      </c>
      <c r="T4007" s="151">
        <f t="shared" si="1781"/>
        <v>0.14698327359617683</v>
      </c>
      <c r="V4007" s="393">
        <f t="shared" si="1782"/>
        <v>0</v>
      </c>
      <c r="W4007" s="393">
        <f t="shared" si="1783"/>
        <v>0</v>
      </c>
      <c r="X4007" s="53">
        <f t="shared" si="1784"/>
        <v>6.8767174432497011E-2</v>
      </c>
      <c r="Y4007" s="53">
        <f t="shared" si="1785"/>
        <v>0.105156354432497</v>
      </c>
      <c r="Z4007" s="53">
        <f t="shared" si="1786"/>
        <v>3.4383587216248505E-2</v>
      </c>
      <c r="AA4007" s="53">
        <f t="shared" si="1787"/>
        <v>5.2578177216248502E-2</v>
      </c>
      <c r="AB4007" s="50">
        <f t="shared" si="1788"/>
        <v>498</v>
      </c>
      <c r="AC4007" s="50">
        <f t="shared" si="1789"/>
        <v>2019</v>
      </c>
      <c r="AD4007" s="50">
        <f t="shared" si="1790"/>
        <v>9</v>
      </c>
      <c r="AE4007" s="56">
        <f t="shared" si="1791"/>
        <v>201909</v>
      </c>
      <c r="AF4007" s="56">
        <f t="shared" si="1792"/>
        <v>36</v>
      </c>
      <c r="AG4007" s="58">
        <f t="shared" si="1793"/>
        <v>0</v>
      </c>
      <c r="AH4007" s="56">
        <f t="shared" si="1794"/>
        <v>6</v>
      </c>
      <c r="AI4007" s="53">
        <f t="shared" si="1795"/>
        <v>8.6961764432497007E-2</v>
      </c>
      <c r="AJ4007" s="56">
        <f t="shared" si="1796"/>
        <v>15.5</v>
      </c>
    </row>
    <row r="4008" spans="1:36" ht="15.75" customHeight="1" x14ac:dyDescent="0.25">
      <c r="A4008" s="50">
        <v>3900</v>
      </c>
      <c r="B4008" s="51">
        <v>43715</v>
      </c>
      <c r="C4008" s="75">
        <f t="shared" si="1776"/>
        <v>43715</v>
      </c>
      <c r="D4008" s="50" t="s">
        <v>1223</v>
      </c>
      <c r="E4008" s="50">
        <v>10.25</v>
      </c>
      <c r="F4008" s="50">
        <v>1</v>
      </c>
      <c r="G4008" s="50">
        <v>59</v>
      </c>
      <c r="H4008" s="50">
        <v>7</v>
      </c>
      <c r="I4008" s="53">
        <f t="shared" si="1777"/>
        <v>8.2719907407407409E-2</v>
      </c>
      <c r="J4008" s="54">
        <f t="shared" si="1778"/>
        <v>8.070234869015357E-3</v>
      </c>
      <c r="K4008" s="50" t="s">
        <v>2496</v>
      </c>
      <c r="L4008" s="50" t="s">
        <v>2514</v>
      </c>
      <c r="M4008" s="55">
        <f t="shared" si="1779"/>
        <v>5.1630054568350392</v>
      </c>
      <c r="N4008" s="50">
        <v>151</v>
      </c>
      <c r="O4008" s="50" t="s">
        <v>255</v>
      </c>
      <c r="Q4008" s="374">
        <v>876</v>
      </c>
      <c r="R4008" s="50" t="s">
        <v>2515</v>
      </c>
      <c r="S4008" s="151">
        <f t="shared" si="1780"/>
        <v>0.21144015356820234</v>
      </c>
      <c r="T4008" s="151">
        <f t="shared" si="1781"/>
        <v>0.10572007678410117</v>
      </c>
      <c r="V4008" s="393">
        <f t="shared" si="1782"/>
        <v>0</v>
      </c>
      <c r="W4008" s="393">
        <f t="shared" si="1783"/>
        <v>0</v>
      </c>
      <c r="X4008" s="53">
        <f t="shared" si="1784"/>
        <v>0.21144015356820234</v>
      </c>
      <c r="Y4008" s="53">
        <f t="shared" si="1785"/>
        <v>0.24782933356820236</v>
      </c>
      <c r="Z4008" s="53">
        <f t="shared" si="1786"/>
        <v>0.10572007678410117</v>
      </c>
      <c r="AA4008" s="53">
        <f t="shared" si="1787"/>
        <v>0.12391466678410118</v>
      </c>
      <c r="AB4008" s="50">
        <f t="shared" si="1788"/>
        <v>2854</v>
      </c>
      <c r="AC4008" s="50">
        <f t="shared" si="1789"/>
        <v>2019</v>
      </c>
      <c r="AD4008" s="50">
        <f t="shared" si="1790"/>
        <v>9</v>
      </c>
      <c r="AE4008" s="56">
        <f t="shared" si="1791"/>
        <v>201909</v>
      </c>
      <c r="AF4008" s="56">
        <f t="shared" si="1792"/>
        <v>36</v>
      </c>
      <c r="AG4008" s="58">
        <f t="shared" si="1793"/>
        <v>0</v>
      </c>
      <c r="AH4008" s="56">
        <f t="shared" si="1794"/>
        <v>7</v>
      </c>
      <c r="AI4008" s="53">
        <f t="shared" si="1795"/>
        <v>0.22963474356820235</v>
      </c>
      <c r="AJ4008" s="56">
        <f t="shared" si="1796"/>
        <v>43.767499999999998</v>
      </c>
    </row>
    <row r="4009" spans="1:36" x14ac:dyDescent="0.25">
      <c r="A4009" s="50">
        <v>3901</v>
      </c>
      <c r="B4009" s="51">
        <v>43716</v>
      </c>
      <c r="C4009" s="75">
        <f t="shared" si="1776"/>
        <v>43716</v>
      </c>
      <c r="D4009" s="50" t="s">
        <v>1224</v>
      </c>
      <c r="E4009" s="50">
        <v>78</v>
      </c>
      <c r="F4009" s="50">
        <v>5</v>
      </c>
      <c r="G4009" s="50">
        <v>24</v>
      </c>
      <c r="H4009" s="50">
        <v>4</v>
      </c>
      <c r="I4009" s="53">
        <f t="shared" si="1777"/>
        <v>0.22504629629629627</v>
      </c>
      <c r="J4009" s="54">
        <f t="shared" si="1778"/>
        <v>2.8852089268755934E-3</v>
      </c>
      <c r="K4009" s="50" t="s">
        <v>1340</v>
      </c>
      <c r="L4009" s="50" t="s">
        <v>315</v>
      </c>
      <c r="M4009" s="55">
        <f t="shared" si="1779"/>
        <v>14.441472947953107</v>
      </c>
      <c r="N4009" s="50">
        <v>128</v>
      </c>
      <c r="O4009" s="50" t="s">
        <v>255</v>
      </c>
      <c r="P4009" s="389">
        <v>213</v>
      </c>
      <c r="Q4009" s="374">
        <v>5935</v>
      </c>
      <c r="R4009" s="50" t="s">
        <v>2516</v>
      </c>
      <c r="S4009" s="151">
        <f t="shared" si="1780"/>
        <v>0.32314339981006646</v>
      </c>
      <c r="T4009" s="151">
        <f t="shared" si="1781"/>
        <v>0.16157169990503323</v>
      </c>
      <c r="V4009" s="393">
        <f t="shared" si="1782"/>
        <v>0</v>
      </c>
      <c r="W4009" s="393">
        <f t="shared" si="1783"/>
        <v>0</v>
      </c>
      <c r="X4009" s="53">
        <f t="shared" si="1784"/>
        <v>7.5592473884140546E-2</v>
      </c>
      <c r="Y4009" s="53">
        <f t="shared" si="1785"/>
        <v>0.11198165388414054</v>
      </c>
      <c r="Z4009" s="53">
        <f t="shared" si="1786"/>
        <v>3.7796236942070273E-2</v>
      </c>
      <c r="AA4009" s="53">
        <f t="shared" si="1787"/>
        <v>5.599082694207027E-2</v>
      </c>
      <c r="AB4009" s="50">
        <f t="shared" si="1788"/>
        <v>685</v>
      </c>
      <c r="AC4009" s="50">
        <f t="shared" si="1789"/>
        <v>2019</v>
      </c>
      <c r="AD4009" s="50">
        <f t="shared" si="1790"/>
        <v>9</v>
      </c>
      <c r="AE4009" s="56">
        <f t="shared" si="1791"/>
        <v>201909</v>
      </c>
      <c r="AF4009" s="56">
        <f t="shared" si="1792"/>
        <v>37</v>
      </c>
      <c r="AG4009" s="58">
        <f t="shared" si="1793"/>
        <v>0</v>
      </c>
      <c r="AH4009" s="56">
        <f t="shared" si="1794"/>
        <v>8</v>
      </c>
      <c r="AI4009" s="53">
        <f t="shared" si="1795"/>
        <v>9.3787063884140542E-2</v>
      </c>
      <c r="AJ4009" s="56">
        <f t="shared" si="1796"/>
        <v>78</v>
      </c>
    </row>
    <row r="4010" spans="1:36" ht="15.75" customHeight="1" x14ac:dyDescent="0.25">
      <c r="A4010" s="50">
        <v>3902</v>
      </c>
      <c r="B4010" s="51">
        <v>43718</v>
      </c>
      <c r="C4010" s="75">
        <f t="shared" si="1776"/>
        <v>43718</v>
      </c>
      <c r="D4010" s="50" t="s">
        <v>1223</v>
      </c>
      <c r="E4010" s="50">
        <v>3.25</v>
      </c>
      <c r="F4010" s="50">
        <v>0</v>
      </c>
      <c r="G4010" s="50">
        <v>34</v>
      </c>
      <c r="H4010" s="50">
        <v>10</v>
      </c>
      <c r="I4010" s="53">
        <f t="shared" si="1777"/>
        <v>2.372685185185185E-2</v>
      </c>
      <c r="J4010" s="54">
        <f t="shared" si="1778"/>
        <v>7.3005698005697995E-3</v>
      </c>
      <c r="K4010" s="50" t="s">
        <v>2431</v>
      </c>
      <c r="L4010" s="50" t="s">
        <v>1357</v>
      </c>
      <c r="M4010" s="55">
        <f t="shared" si="1779"/>
        <v>5.7073170731707368</v>
      </c>
      <c r="N4010" s="50">
        <v>147</v>
      </c>
      <c r="O4010" s="50" t="s">
        <v>1633</v>
      </c>
      <c r="Q4010" s="374">
        <v>46</v>
      </c>
      <c r="R4010" s="50" t="s">
        <v>2517</v>
      </c>
      <c r="S4010" s="151">
        <f t="shared" si="1780"/>
        <v>0.19127492877492874</v>
      </c>
      <c r="T4010" s="151">
        <f t="shared" si="1781"/>
        <v>9.5637464387464372E-2</v>
      </c>
      <c r="V4010" s="393">
        <f t="shared" si="1782"/>
        <v>0</v>
      </c>
      <c r="W4010" s="393">
        <f t="shared" si="1783"/>
        <v>0</v>
      </c>
      <c r="X4010" s="53">
        <f t="shared" si="1784"/>
        <v>0.19127492877492874</v>
      </c>
      <c r="Y4010" s="53">
        <f t="shared" si="1785"/>
        <v>0.22766410877492874</v>
      </c>
      <c r="Z4010" s="53">
        <f t="shared" si="1786"/>
        <v>9.5637464387464372E-2</v>
      </c>
      <c r="AA4010" s="53">
        <f t="shared" si="1787"/>
        <v>0.11383205438746437</v>
      </c>
      <c r="AB4010" s="50">
        <f t="shared" si="1788"/>
        <v>2164</v>
      </c>
      <c r="AC4010" s="50">
        <f t="shared" si="1789"/>
        <v>2019</v>
      </c>
      <c r="AD4010" s="50">
        <f t="shared" si="1790"/>
        <v>9</v>
      </c>
      <c r="AE4010" s="56">
        <f t="shared" si="1791"/>
        <v>201909</v>
      </c>
      <c r="AF4010" s="56">
        <f t="shared" si="1792"/>
        <v>37</v>
      </c>
      <c r="AG4010" s="58">
        <f t="shared" si="1793"/>
        <v>1</v>
      </c>
      <c r="AH4010" s="56">
        <f t="shared" si="1794"/>
        <v>10</v>
      </c>
      <c r="AI4010" s="53">
        <f t="shared" si="1795"/>
        <v>0.20946951877492875</v>
      </c>
      <c r="AJ4010" s="56">
        <f t="shared" si="1796"/>
        <v>13.877499999999998</v>
      </c>
    </row>
    <row r="4011" spans="1:36" ht="15.75" customHeight="1" x14ac:dyDescent="0.25">
      <c r="A4011" s="50">
        <v>3903</v>
      </c>
      <c r="B4011" s="51">
        <v>43719</v>
      </c>
      <c r="C4011" s="75">
        <f t="shared" si="1776"/>
        <v>43719</v>
      </c>
      <c r="D4011" s="50" t="s">
        <v>1224</v>
      </c>
      <c r="E4011" s="50">
        <v>16.600000000000001</v>
      </c>
      <c r="F4011" s="50">
        <v>1</v>
      </c>
      <c r="G4011" s="50">
        <v>0</v>
      </c>
      <c r="H4011" s="50">
        <v>52</v>
      </c>
      <c r="I4011" s="53">
        <f t="shared" si="1777"/>
        <v>4.2268518518518518E-2</v>
      </c>
      <c r="J4011" s="54">
        <f t="shared" si="1778"/>
        <v>2.5462962962962961E-3</v>
      </c>
      <c r="K4011" s="50" t="s">
        <v>930</v>
      </c>
      <c r="L4011" s="50" t="s">
        <v>2500</v>
      </c>
      <c r="M4011" s="55">
        <f t="shared" si="1779"/>
        <v>16.363636363636378</v>
      </c>
      <c r="N4011" s="50">
        <v>137</v>
      </c>
      <c r="O4011" s="50" t="s">
        <v>184</v>
      </c>
      <c r="Q4011" s="374">
        <v>249</v>
      </c>
      <c r="R4011" s="50" t="s">
        <v>2518</v>
      </c>
      <c r="S4011" s="151">
        <f t="shared" si="1780"/>
        <v>0.28518518518518515</v>
      </c>
      <c r="T4011" s="151">
        <f t="shared" si="1781"/>
        <v>0.14259259259259258</v>
      </c>
      <c r="V4011" s="393">
        <f t="shared" si="1782"/>
        <v>0</v>
      </c>
      <c r="W4011" s="393">
        <f t="shared" si="1783"/>
        <v>0</v>
      </c>
      <c r="X4011" s="53">
        <f t="shared" si="1784"/>
        <v>6.671296296296296E-2</v>
      </c>
      <c r="Y4011" s="53">
        <f t="shared" si="1785"/>
        <v>0.10310214296296295</v>
      </c>
      <c r="Z4011" s="53">
        <f t="shared" si="1786"/>
        <v>3.335648148148148E-2</v>
      </c>
      <c r="AA4011" s="53">
        <f t="shared" si="1787"/>
        <v>5.1551071481481477E-2</v>
      </c>
      <c r="AB4011" s="50">
        <f t="shared" si="1788"/>
        <v>438</v>
      </c>
      <c r="AC4011" s="50">
        <f t="shared" si="1789"/>
        <v>2019</v>
      </c>
      <c r="AD4011" s="50">
        <f t="shared" si="1790"/>
        <v>9</v>
      </c>
      <c r="AE4011" s="56">
        <f t="shared" si="1791"/>
        <v>201909</v>
      </c>
      <c r="AF4011" s="56">
        <f t="shared" si="1792"/>
        <v>37</v>
      </c>
      <c r="AG4011" s="58">
        <f t="shared" si="1793"/>
        <v>0</v>
      </c>
      <c r="AH4011" s="56">
        <f t="shared" si="1794"/>
        <v>11</v>
      </c>
      <c r="AI4011" s="53">
        <f t="shared" si="1795"/>
        <v>8.4907552962962957E-2</v>
      </c>
      <c r="AJ4011" s="56">
        <f t="shared" si="1796"/>
        <v>16.600000000000001</v>
      </c>
    </row>
    <row r="4012" spans="1:36" x14ac:dyDescent="0.25">
      <c r="A4012" s="50">
        <v>3904</v>
      </c>
      <c r="B4012" s="51">
        <v>43721</v>
      </c>
      <c r="C4012" s="75">
        <f t="shared" si="1776"/>
        <v>43721</v>
      </c>
      <c r="D4012" s="50" t="s">
        <v>1223</v>
      </c>
      <c r="E4012" s="50">
        <v>4.7</v>
      </c>
      <c r="F4012" s="50">
        <v>0</v>
      </c>
      <c r="G4012" s="50">
        <v>51</v>
      </c>
      <c r="H4012" s="50">
        <v>26</v>
      </c>
      <c r="I4012" s="53">
        <f t="shared" si="1777"/>
        <v>3.5717592592592592E-2</v>
      </c>
      <c r="J4012" s="54">
        <f t="shared" si="1778"/>
        <v>7.5994877856579981E-3</v>
      </c>
      <c r="K4012" s="50" t="s">
        <v>2496</v>
      </c>
      <c r="L4012" s="50" t="s">
        <v>2519</v>
      </c>
      <c r="M4012" s="55">
        <f t="shared" si="1779"/>
        <v>5.4828256642903481</v>
      </c>
      <c r="N4012" s="50">
        <v>157</v>
      </c>
      <c r="O4012" s="50" t="s">
        <v>255</v>
      </c>
      <c r="Q4012" s="374">
        <v>344</v>
      </c>
      <c r="R4012" s="50" t="s">
        <v>2520</v>
      </c>
      <c r="S4012" s="151">
        <f t="shared" si="1780"/>
        <v>0.19910657998423956</v>
      </c>
      <c r="T4012" s="151">
        <f t="shared" si="1781"/>
        <v>9.9553289992119778E-2</v>
      </c>
      <c r="V4012" s="393">
        <f t="shared" si="1782"/>
        <v>0</v>
      </c>
      <c r="W4012" s="393">
        <f t="shared" si="1783"/>
        <v>0</v>
      </c>
      <c r="X4012" s="53">
        <f t="shared" si="1784"/>
        <v>0.19910657998423956</v>
      </c>
      <c r="Y4012" s="53">
        <f t="shared" si="1785"/>
        <v>0.23549575998423952</v>
      </c>
      <c r="Z4012" s="53">
        <f t="shared" si="1786"/>
        <v>9.9553289992119778E-2</v>
      </c>
      <c r="AA4012" s="53">
        <f t="shared" si="1787"/>
        <v>0.11774787999211976</v>
      </c>
      <c r="AB4012" s="50">
        <f t="shared" si="1788"/>
        <v>2475</v>
      </c>
      <c r="AC4012" s="50">
        <f t="shared" si="1789"/>
        <v>2019</v>
      </c>
      <c r="AD4012" s="50">
        <f t="shared" si="1790"/>
        <v>9</v>
      </c>
      <c r="AE4012" s="56">
        <f t="shared" si="1791"/>
        <v>201909</v>
      </c>
      <c r="AF4012" s="56">
        <f t="shared" si="1792"/>
        <v>37</v>
      </c>
      <c r="AG4012" s="58">
        <f t="shared" si="1793"/>
        <v>1</v>
      </c>
      <c r="AH4012" s="56">
        <f t="shared" si="1794"/>
        <v>13</v>
      </c>
      <c r="AI4012" s="53">
        <f t="shared" si="1795"/>
        <v>0.21730116998423954</v>
      </c>
      <c r="AJ4012" s="56">
        <f t="shared" si="1796"/>
        <v>20.068999999999999</v>
      </c>
    </row>
    <row r="4013" spans="1:36" ht="15.75" customHeight="1" x14ac:dyDescent="0.25">
      <c r="A4013" s="50">
        <v>3905</v>
      </c>
      <c r="B4013" s="51">
        <v>43722</v>
      </c>
      <c r="C4013" s="75">
        <f t="shared" si="1776"/>
        <v>43722</v>
      </c>
      <c r="D4013" s="50" t="s">
        <v>1225</v>
      </c>
      <c r="E4013" s="50">
        <v>0.9</v>
      </c>
      <c r="F4013" s="50">
        <v>0</v>
      </c>
      <c r="G4013" s="50">
        <v>30</v>
      </c>
      <c r="H4013" s="50">
        <v>27</v>
      </c>
      <c r="I4013" s="53">
        <f t="shared" si="1777"/>
        <v>2.1145833333333332E-2</v>
      </c>
      <c r="J4013" s="54">
        <f t="shared" si="1778"/>
        <v>2.3495370370370368E-2</v>
      </c>
      <c r="K4013" s="50" t="s">
        <v>949</v>
      </c>
      <c r="L4013" s="50" t="s">
        <v>1758</v>
      </c>
      <c r="M4013" s="55">
        <f t="shared" si="1779"/>
        <v>1.7733990147783267</v>
      </c>
      <c r="N4013" s="50">
        <v>0</v>
      </c>
      <c r="O4013" s="50" t="s">
        <v>255</v>
      </c>
      <c r="R4013" s="50" t="s">
        <v>2521</v>
      </c>
      <c r="S4013" s="151">
        <f t="shared" si="1780"/>
        <v>5.6388888888888877E-2</v>
      </c>
      <c r="T4013" s="151">
        <f t="shared" si="1781"/>
        <v>2.8194444444444439E-2</v>
      </c>
      <c r="U4013" s="50">
        <v>1566</v>
      </c>
      <c r="V4013" s="393">
        <f t="shared" si="1782"/>
        <v>0.88977301199999992</v>
      </c>
      <c r="W4013" s="393">
        <f t="shared" si="1783"/>
        <v>0.97306759842517265</v>
      </c>
      <c r="X4013" s="53">
        <f t="shared" si="1784"/>
        <v>0.6155787037037036</v>
      </c>
      <c r="Y4013" s="53">
        <f t="shared" si="1785"/>
        <v>0.65196788370370362</v>
      </c>
      <c r="Z4013" s="53">
        <f t="shared" si="1786"/>
        <v>0.3077893518518518</v>
      </c>
      <c r="AA4013" s="53">
        <f t="shared" si="1787"/>
        <v>0.32598394185185181</v>
      </c>
      <c r="AB4013" s="50">
        <f t="shared" si="1788"/>
        <v>3747</v>
      </c>
      <c r="AC4013" s="50">
        <f t="shared" si="1789"/>
        <v>2019</v>
      </c>
      <c r="AD4013" s="50">
        <f t="shared" si="1790"/>
        <v>9</v>
      </c>
      <c r="AE4013" s="56">
        <f t="shared" si="1791"/>
        <v>201909</v>
      </c>
      <c r="AF4013" s="56">
        <f t="shared" si="1792"/>
        <v>37</v>
      </c>
      <c r="AG4013" s="58">
        <f t="shared" si="1793"/>
        <v>0</v>
      </c>
      <c r="AH4013" s="56">
        <f t="shared" si="1794"/>
        <v>14</v>
      </c>
      <c r="AI4013" s="53">
        <f t="shared" si="1795"/>
        <v>0.63377329370370361</v>
      </c>
      <c r="AJ4013" s="56">
        <f t="shared" si="1796"/>
        <v>42.03</v>
      </c>
    </row>
    <row r="4014" spans="1:36" ht="15.75" customHeight="1" x14ac:dyDescent="0.25">
      <c r="A4014" s="50">
        <v>3906</v>
      </c>
      <c r="B4014" s="51">
        <v>43723</v>
      </c>
      <c r="C4014" s="75">
        <f t="shared" si="1776"/>
        <v>43723</v>
      </c>
      <c r="D4014" s="50" t="s">
        <v>1224</v>
      </c>
      <c r="E4014" s="50">
        <v>14</v>
      </c>
      <c r="F4014" s="50">
        <v>0</v>
      </c>
      <c r="G4014" s="50">
        <v>34</v>
      </c>
      <c r="H4014" s="50">
        <v>40</v>
      </c>
      <c r="I4014" s="53">
        <f t="shared" si="1777"/>
        <v>2.4074074074074071E-2</v>
      </c>
      <c r="J4014" s="54">
        <f t="shared" si="1778"/>
        <v>1.7195767195767194E-3</v>
      </c>
      <c r="K4014" s="50" t="s">
        <v>1340</v>
      </c>
      <c r="L4014" s="50" t="s">
        <v>1273</v>
      </c>
      <c r="M4014" s="55">
        <f t="shared" si="1779"/>
        <v>24.230769230769251</v>
      </c>
      <c r="N4014" s="50">
        <v>147</v>
      </c>
      <c r="O4014" s="50" t="s">
        <v>255</v>
      </c>
      <c r="P4014" s="389">
        <v>295</v>
      </c>
      <c r="Q4014" s="374">
        <v>466</v>
      </c>
      <c r="R4014" s="50" t="s">
        <v>2522</v>
      </c>
      <c r="S4014" s="151">
        <f t="shared" si="1780"/>
        <v>0.19259259259259257</v>
      </c>
      <c r="T4014" s="151">
        <f t="shared" si="1781"/>
        <v>9.6296296296296283E-2</v>
      </c>
      <c r="V4014" s="393">
        <f t="shared" si="1782"/>
        <v>0</v>
      </c>
      <c r="W4014" s="393">
        <f t="shared" si="1783"/>
        <v>0</v>
      </c>
      <c r="X4014" s="53">
        <f t="shared" si="1784"/>
        <v>4.5052910052910046E-2</v>
      </c>
      <c r="Y4014" s="53">
        <f t="shared" si="1785"/>
        <v>8.1442090052910046E-2</v>
      </c>
      <c r="Z4014" s="53">
        <f t="shared" si="1786"/>
        <v>2.2526455026455023E-2</v>
      </c>
      <c r="AA4014" s="53">
        <f t="shared" si="1787"/>
        <v>4.0721045026455023E-2</v>
      </c>
      <c r="AB4014" s="50">
        <f t="shared" si="1788"/>
        <v>41</v>
      </c>
      <c r="AC4014" s="50">
        <f t="shared" si="1789"/>
        <v>2019</v>
      </c>
      <c r="AD4014" s="50">
        <f t="shared" si="1790"/>
        <v>9</v>
      </c>
      <c r="AE4014" s="56">
        <f t="shared" si="1791"/>
        <v>201909</v>
      </c>
      <c r="AF4014" s="56">
        <f t="shared" si="1792"/>
        <v>38</v>
      </c>
      <c r="AG4014" s="58">
        <f t="shared" si="1793"/>
        <v>0</v>
      </c>
      <c r="AH4014" s="56">
        <f t="shared" si="1794"/>
        <v>15</v>
      </c>
      <c r="AI4014" s="53">
        <f t="shared" si="1795"/>
        <v>6.324750005291005E-2</v>
      </c>
      <c r="AJ4014" s="56">
        <f t="shared" si="1796"/>
        <v>14</v>
      </c>
    </row>
    <row r="4015" spans="1:36" x14ac:dyDescent="0.25">
      <c r="A4015" s="50">
        <v>3907</v>
      </c>
      <c r="B4015" s="51">
        <v>43725</v>
      </c>
      <c r="C4015" s="75">
        <f t="shared" si="1776"/>
        <v>43725</v>
      </c>
      <c r="D4015" s="50" t="s">
        <v>1223</v>
      </c>
      <c r="E4015" s="50">
        <v>4.5</v>
      </c>
      <c r="F4015" s="50">
        <v>0</v>
      </c>
      <c r="G4015" s="50">
        <v>50</v>
      </c>
      <c r="H4015" s="50">
        <v>23</v>
      </c>
      <c r="I4015" s="53">
        <f t="shared" si="1777"/>
        <v>3.498842592592593E-2</v>
      </c>
      <c r="J4015" s="54">
        <f t="shared" si="1778"/>
        <v>7.7752057613168736E-3</v>
      </c>
      <c r="K4015" s="50" t="s">
        <v>2431</v>
      </c>
      <c r="L4015" s="50" t="s">
        <v>1290</v>
      </c>
      <c r="M4015" s="55">
        <f t="shared" si="1779"/>
        <v>5.3589149851141284</v>
      </c>
      <c r="N4015" s="50">
        <v>139</v>
      </c>
      <c r="O4015" s="50" t="s">
        <v>255</v>
      </c>
      <c r="Q4015" s="374">
        <v>187</v>
      </c>
      <c r="R4015" s="50" t="s">
        <v>2523</v>
      </c>
      <c r="S4015" s="151">
        <f t="shared" si="1780"/>
        <v>0.20371039094650209</v>
      </c>
      <c r="T4015" s="151">
        <f t="shared" si="1781"/>
        <v>0.10185519547325105</v>
      </c>
      <c r="V4015" s="393">
        <f t="shared" si="1782"/>
        <v>0</v>
      </c>
      <c r="W4015" s="393">
        <f t="shared" si="1783"/>
        <v>0</v>
      </c>
      <c r="X4015" s="53">
        <f t="shared" si="1784"/>
        <v>0.20371039094650209</v>
      </c>
      <c r="Y4015" s="53">
        <f t="shared" si="1785"/>
        <v>0.24009957094650206</v>
      </c>
      <c r="Z4015" s="53">
        <f t="shared" si="1786"/>
        <v>0.10185519547325105</v>
      </c>
      <c r="AA4015" s="53">
        <f t="shared" si="1787"/>
        <v>0.12004978547325103</v>
      </c>
      <c r="AB4015" s="50">
        <f t="shared" si="1788"/>
        <v>2633</v>
      </c>
      <c r="AC4015" s="50">
        <f t="shared" si="1789"/>
        <v>2019</v>
      </c>
      <c r="AD4015" s="50">
        <f t="shared" si="1790"/>
        <v>9</v>
      </c>
      <c r="AE4015" s="56">
        <f t="shared" si="1791"/>
        <v>201909</v>
      </c>
      <c r="AF4015" s="56">
        <f t="shared" si="1792"/>
        <v>38</v>
      </c>
      <c r="AG4015" s="58">
        <f t="shared" si="1793"/>
        <v>1</v>
      </c>
      <c r="AH4015" s="56">
        <f t="shared" si="1794"/>
        <v>17</v>
      </c>
      <c r="AI4015" s="53">
        <f t="shared" si="1795"/>
        <v>0.22190498094650207</v>
      </c>
      <c r="AJ4015" s="56">
        <f t="shared" si="1796"/>
        <v>19.214999999999996</v>
      </c>
    </row>
    <row r="4016" spans="1:36" ht="15.75" customHeight="1" x14ac:dyDescent="0.3">
      <c r="A4016" s="50">
        <v>3908</v>
      </c>
      <c r="B4016" s="51">
        <v>43726</v>
      </c>
      <c r="C4016" s="75">
        <f t="shared" si="1776"/>
        <v>43726</v>
      </c>
      <c r="D4016" s="50" t="s">
        <v>1224</v>
      </c>
      <c r="E4016" s="50">
        <v>17.899999999999999</v>
      </c>
      <c r="F4016" s="50">
        <v>0</v>
      </c>
      <c r="G4016" s="50">
        <v>45</v>
      </c>
      <c r="H4016" s="50">
        <v>0</v>
      </c>
      <c r="I4016" s="53">
        <f t="shared" si="1777"/>
        <v>3.125E-2</v>
      </c>
      <c r="J4016" s="54">
        <f t="shared" si="1778"/>
        <v>1.7458100558659219E-3</v>
      </c>
      <c r="K4016" s="50" t="s">
        <v>2256</v>
      </c>
      <c r="L4016" s="50" t="s">
        <v>2524</v>
      </c>
      <c r="M4016" s="55">
        <f t="shared" si="1779"/>
        <v>23.866666666666685</v>
      </c>
      <c r="N4016" s="50">
        <v>0</v>
      </c>
      <c r="O4016" s="50" t="s">
        <v>253</v>
      </c>
      <c r="P4016" s="389">
        <v>317</v>
      </c>
      <c r="R4016" s="396" t="s">
        <v>2525</v>
      </c>
      <c r="S4016" s="151">
        <f t="shared" si="1780"/>
        <v>0.19553072625698326</v>
      </c>
      <c r="T4016" s="151">
        <f t="shared" si="1781"/>
        <v>9.7765363128491628E-2</v>
      </c>
      <c r="V4016" s="393">
        <f t="shared" si="1782"/>
        <v>0</v>
      </c>
      <c r="W4016" s="393">
        <f t="shared" si="1783"/>
        <v>0</v>
      </c>
      <c r="X4016" s="53">
        <f t="shared" si="1784"/>
        <v>4.5740223463687155E-2</v>
      </c>
      <c r="Y4016" s="53">
        <f t="shared" si="1785"/>
        <v>8.2129403463687148E-2</v>
      </c>
      <c r="Z4016" s="53">
        <f t="shared" si="1786"/>
        <v>2.2870111731843577E-2</v>
      </c>
      <c r="AA4016" s="53">
        <f t="shared" si="1787"/>
        <v>4.1064701731843574E-2</v>
      </c>
      <c r="AB4016" s="50">
        <f t="shared" si="1788"/>
        <v>51</v>
      </c>
      <c r="AC4016" s="50">
        <f t="shared" si="1789"/>
        <v>2019</v>
      </c>
      <c r="AD4016" s="50">
        <f t="shared" si="1790"/>
        <v>9</v>
      </c>
      <c r="AE4016" s="56">
        <f t="shared" si="1791"/>
        <v>201909</v>
      </c>
      <c r="AF4016" s="56">
        <f t="shared" si="1792"/>
        <v>38</v>
      </c>
      <c r="AG4016" s="58">
        <f t="shared" si="1793"/>
        <v>0</v>
      </c>
      <c r="AH4016" s="56">
        <f t="shared" si="1794"/>
        <v>18</v>
      </c>
      <c r="AI4016" s="53">
        <f t="shared" si="1795"/>
        <v>6.3934813463687151E-2</v>
      </c>
      <c r="AJ4016" s="56">
        <f t="shared" si="1796"/>
        <v>17.899999999999999</v>
      </c>
    </row>
    <row r="4017" spans="1:36" ht="15.75" customHeight="1" x14ac:dyDescent="0.25">
      <c r="A4017" s="50">
        <v>3909</v>
      </c>
      <c r="B4017" s="51">
        <v>43727</v>
      </c>
      <c r="C4017" s="75">
        <f t="shared" si="1776"/>
        <v>43727</v>
      </c>
      <c r="D4017" s="50" t="s">
        <v>1223</v>
      </c>
      <c r="E4017" s="50">
        <v>3.25</v>
      </c>
      <c r="F4017" s="50">
        <v>0</v>
      </c>
      <c r="G4017" s="50">
        <v>33</v>
      </c>
      <c r="H4017" s="50">
        <v>3</v>
      </c>
      <c r="I4017" s="53">
        <f t="shared" si="1777"/>
        <v>2.2951388888888886E-2</v>
      </c>
      <c r="J4017" s="54">
        <f t="shared" si="1778"/>
        <v>7.0619658119658113E-3</v>
      </c>
      <c r="K4017" s="50" t="s">
        <v>2431</v>
      </c>
      <c r="L4017" s="50" t="s">
        <v>1357</v>
      </c>
      <c r="M4017" s="55">
        <f t="shared" si="1779"/>
        <v>5.9001512859304137</v>
      </c>
      <c r="N4017" s="50">
        <v>150</v>
      </c>
      <c r="O4017" s="50" t="s">
        <v>255</v>
      </c>
      <c r="Q4017" s="374">
        <v>72</v>
      </c>
      <c r="R4017" s="50" t="s">
        <v>2526</v>
      </c>
      <c r="S4017" s="151">
        <f t="shared" si="1780"/>
        <v>0.18502350427350425</v>
      </c>
      <c r="T4017" s="151">
        <f t="shared" si="1781"/>
        <v>9.2511752136752126E-2</v>
      </c>
      <c r="V4017" s="393">
        <f t="shared" si="1782"/>
        <v>0</v>
      </c>
      <c r="W4017" s="393">
        <f t="shared" si="1783"/>
        <v>0</v>
      </c>
      <c r="X4017" s="53">
        <f t="shared" si="1784"/>
        <v>0.18502350427350425</v>
      </c>
      <c r="Y4017" s="53">
        <f t="shared" si="1785"/>
        <v>0.22141268427350425</v>
      </c>
      <c r="Z4017" s="53">
        <f t="shared" si="1786"/>
        <v>9.2511752136752126E-2</v>
      </c>
      <c r="AA4017" s="53">
        <f t="shared" si="1787"/>
        <v>0.11070634213675212</v>
      </c>
      <c r="AB4017" s="50">
        <f t="shared" si="1788"/>
        <v>1863</v>
      </c>
      <c r="AC4017" s="50">
        <f t="shared" si="1789"/>
        <v>2019</v>
      </c>
      <c r="AD4017" s="50">
        <f t="shared" si="1790"/>
        <v>9</v>
      </c>
      <c r="AE4017" s="56">
        <f t="shared" si="1791"/>
        <v>201909</v>
      </c>
      <c r="AF4017" s="56">
        <f t="shared" si="1792"/>
        <v>38</v>
      </c>
      <c r="AG4017" s="58">
        <f t="shared" si="1793"/>
        <v>0</v>
      </c>
      <c r="AH4017" s="56">
        <f t="shared" si="1794"/>
        <v>19</v>
      </c>
      <c r="AI4017" s="53">
        <f t="shared" si="1795"/>
        <v>0.20321809427350424</v>
      </c>
      <c r="AJ4017" s="56">
        <f t="shared" si="1796"/>
        <v>13.877499999999998</v>
      </c>
    </row>
    <row r="4018" spans="1:36" x14ac:dyDescent="0.25">
      <c r="A4018" s="50">
        <v>3910</v>
      </c>
      <c r="B4018" s="51">
        <v>43728</v>
      </c>
      <c r="C4018" s="75">
        <f t="shared" si="1776"/>
        <v>43728</v>
      </c>
      <c r="D4018" s="50" t="s">
        <v>1223</v>
      </c>
      <c r="E4018" s="50">
        <v>5.0999999999999996</v>
      </c>
      <c r="F4018" s="50">
        <v>0</v>
      </c>
      <c r="G4018" s="50">
        <v>59</v>
      </c>
      <c r="H4018" s="50">
        <v>35</v>
      </c>
      <c r="I4018" s="53">
        <f t="shared" si="1777"/>
        <v>4.1377314814814818E-2</v>
      </c>
      <c r="J4018" s="54">
        <f t="shared" si="1778"/>
        <v>8.113198983297024E-3</v>
      </c>
      <c r="K4018" s="50" t="s">
        <v>2496</v>
      </c>
      <c r="L4018" s="50" t="s">
        <v>1732</v>
      </c>
      <c r="M4018" s="55">
        <f t="shared" si="1779"/>
        <v>5.1356643356643383</v>
      </c>
      <c r="N4018" s="50">
        <v>156</v>
      </c>
      <c r="O4018" s="50" t="s">
        <v>1968</v>
      </c>
      <c r="Q4018" s="374">
        <v>341</v>
      </c>
      <c r="R4018" s="50" t="s">
        <v>2527</v>
      </c>
      <c r="S4018" s="151">
        <f t="shared" si="1780"/>
        <v>0.21256581336238203</v>
      </c>
      <c r="T4018" s="151">
        <f t="shared" si="1781"/>
        <v>0.10628290668119102</v>
      </c>
      <c r="V4018" s="393">
        <f t="shared" si="1782"/>
        <v>0</v>
      </c>
      <c r="W4018" s="393">
        <f t="shared" si="1783"/>
        <v>0</v>
      </c>
      <c r="X4018" s="53">
        <f t="shared" si="1784"/>
        <v>0.21256581336238203</v>
      </c>
      <c r="Y4018" s="53">
        <f t="shared" si="1785"/>
        <v>0.24895499336238203</v>
      </c>
      <c r="Z4018" s="53">
        <f t="shared" si="1786"/>
        <v>0.10628290668119102</v>
      </c>
      <c r="AA4018" s="53">
        <f t="shared" si="1787"/>
        <v>0.12447749668119101</v>
      </c>
      <c r="AB4018" s="50">
        <f t="shared" si="1788"/>
        <v>2876</v>
      </c>
      <c r="AC4018" s="50">
        <f t="shared" si="1789"/>
        <v>2019</v>
      </c>
      <c r="AD4018" s="50">
        <f t="shared" si="1790"/>
        <v>9</v>
      </c>
      <c r="AE4018" s="56">
        <f t="shared" si="1791"/>
        <v>201909</v>
      </c>
      <c r="AF4018" s="56">
        <f t="shared" si="1792"/>
        <v>38</v>
      </c>
      <c r="AG4018" s="58">
        <f t="shared" si="1793"/>
        <v>0</v>
      </c>
      <c r="AH4018" s="56">
        <f t="shared" si="1794"/>
        <v>20</v>
      </c>
      <c r="AI4018" s="53">
        <f t="shared" si="1795"/>
        <v>0.23076040336238202</v>
      </c>
      <c r="AJ4018" s="56">
        <f t="shared" si="1796"/>
        <v>21.776999999999997</v>
      </c>
    </row>
    <row r="4019" spans="1:36" ht="15.75" customHeight="1" x14ac:dyDescent="0.25">
      <c r="A4019" s="50">
        <v>3911</v>
      </c>
      <c r="B4019" s="51">
        <v>43728</v>
      </c>
      <c r="C4019" s="75">
        <f t="shared" si="1776"/>
        <v>43728</v>
      </c>
      <c r="D4019" s="50" t="s">
        <v>1225</v>
      </c>
      <c r="E4019" s="50">
        <v>0.92</v>
      </c>
      <c r="F4019" s="50">
        <v>0</v>
      </c>
      <c r="G4019" s="50">
        <v>32</v>
      </c>
      <c r="H4019" s="50">
        <v>40</v>
      </c>
      <c r="I4019" s="53">
        <f t="shared" si="1777"/>
        <v>2.2685185185185183E-2</v>
      </c>
      <c r="J4019" s="54">
        <f t="shared" si="1778"/>
        <v>2.4657809983896939E-2</v>
      </c>
      <c r="K4019" s="50" t="s">
        <v>949</v>
      </c>
      <c r="L4019" s="50" t="s">
        <v>1758</v>
      </c>
      <c r="M4019" s="55">
        <f t="shared" si="1779"/>
        <v>1.6897959183673483</v>
      </c>
      <c r="N4019" s="50">
        <v>0</v>
      </c>
      <c r="O4019" s="50" t="s">
        <v>291</v>
      </c>
      <c r="R4019" s="50" t="s">
        <v>2528</v>
      </c>
      <c r="S4019" s="151">
        <f t="shared" si="1780"/>
        <v>5.9178743961352649E-2</v>
      </c>
      <c r="T4019" s="151">
        <f t="shared" si="1781"/>
        <v>2.9589371980676325E-2</v>
      </c>
      <c r="U4019" s="50">
        <v>1619</v>
      </c>
      <c r="V4019" s="393">
        <f t="shared" si="1782"/>
        <v>0.91988665799999991</v>
      </c>
      <c r="W4019" s="393">
        <f t="shared" si="1783"/>
        <v>1.0060002821522058</v>
      </c>
      <c r="X4019" s="53">
        <f t="shared" si="1784"/>
        <v>0.64603462157809977</v>
      </c>
      <c r="Y4019" s="53">
        <f t="shared" si="1785"/>
        <v>0.68242380157809979</v>
      </c>
      <c r="Z4019" s="53">
        <f t="shared" si="1786"/>
        <v>0.32301731078904988</v>
      </c>
      <c r="AA4019" s="53">
        <f t="shared" si="1787"/>
        <v>0.34121190078904989</v>
      </c>
      <c r="AB4019" s="50">
        <f t="shared" si="1788"/>
        <v>3818</v>
      </c>
      <c r="AC4019" s="50">
        <f t="shared" si="1789"/>
        <v>2019</v>
      </c>
      <c r="AD4019" s="50">
        <f t="shared" si="1790"/>
        <v>9</v>
      </c>
      <c r="AE4019" s="56">
        <f t="shared" si="1791"/>
        <v>201909</v>
      </c>
      <c r="AF4019" s="56">
        <f t="shared" si="1792"/>
        <v>38</v>
      </c>
      <c r="AG4019" s="58">
        <f t="shared" si="1793"/>
        <v>0</v>
      </c>
      <c r="AH4019" s="56">
        <f t="shared" si="1794"/>
        <v>20</v>
      </c>
      <c r="AI4019" s="53">
        <f t="shared" si="1795"/>
        <v>0.66422921157809978</v>
      </c>
      <c r="AJ4019" s="56">
        <f t="shared" si="1796"/>
        <v>42.964000000000006</v>
      </c>
    </row>
    <row r="4020" spans="1:36" x14ac:dyDescent="0.25">
      <c r="A4020" s="50">
        <v>3912</v>
      </c>
      <c r="B4020" s="51">
        <v>43729</v>
      </c>
      <c r="C4020" s="75">
        <f t="shared" ref="C4020:C4039" si="1797">B4020</f>
        <v>43729</v>
      </c>
      <c r="D4020" s="50" t="s">
        <v>1223</v>
      </c>
      <c r="E4020" s="50">
        <v>10</v>
      </c>
      <c r="F4020" s="50">
        <v>1</v>
      </c>
      <c r="G4020" s="50">
        <v>45</v>
      </c>
      <c r="H4020" s="50">
        <v>19</v>
      </c>
      <c r="I4020" s="53">
        <f t="shared" ref="I4020:I4039" si="1798">IF(E4020&gt;0,TIME(F4020,G4020,H4020),"")</f>
        <v>7.3136574074074076E-2</v>
      </c>
      <c r="J4020" s="54">
        <f t="shared" ref="J4020:J4039" si="1799">IF(E4020&gt;0,TIME(F4020,G4020,H4020)/E4020,"")</f>
        <v>7.3136574074074076E-3</v>
      </c>
      <c r="K4020" s="50" t="s">
        <v>2496</v>
      </c>
      <c r="L4020" s="50" t="s">
        <v>2463</v>
      </c>
      <c r="M4020" s="55">
        <f t="shared" ref="M4020:M4039" si="1800">IF(D4020&gt;0,0.0416666666666667/J4020,"")</f>
        <v>5.6971039721474961</v>
      </c>
      <c r="N4020" s="50">
        <v>153</v>
      </c>
      <c r="O4020" s="50" t="s">
        <v>255</v>
      </c>
      <c r="Q4020" s="374">
        <v>105</v>
      </c>
      <c r="R4020" s="50" t="s">
        <v>2529</v>
      </c>
      <c r="S4020" s="151">
        <f t="shared" ref="S4020:S4039" si="1801">IF("1-Swim"=D4020,J4020*2.4,IF("2-Bike"=D4020,J4020*112,IF("3-Run"=D4020,J4020*26.2,0)))</f>
        <v>0.19161782407407407</v>
      </c>
      <c r="T4020" s="151">
        <f t="shared" ref="T4020:T4039" si="1802">S4020/2</f>
        <v>9.5808912037037036E-2</v>
      </c>
      <c r="V4020" s="393">
        <f t="shared" ref="V4020:V4039" si="1803">U4020*0.000568182</f>
        <v>0</v>
      </c>
      <c r="W4020" s="393">
        <f t="shared" ref="W4020:W4039" si="1804">U4020*0.0006213713910761</f>
        <v>0</v>
      </c>
      <c r="X4020" s="53">
        <f t="shared" ref="X4020:X4039" si="1805">J4020*26.2</f>
        <v>0.19161782407407407</v>
      </c>
      <c r="Y4020" s="53">
        <f t="shared" ref="Y4020:Y4039" si="1806">(J4020+0.0013889)*26.2</f>
        <v>0.22800700407407407</v>
      </c>
      <c r="Z4020" s="53">
        <f t="shared" ref="Z4020:Z4039" si="1807">X4020/2</f>
        <v>9.5808912037037036E-2</v>
      </c>
      <c r="AA4020" s="53">
        <f t="shared" ref="AA4020:AA4039" si="1808">Y4020/2</f>
        <v>0.11400350203703703</v>
      </c>
      <c r="AB4020" s="50">
        <f t="shared" ref="AB4020:AB4039" si="1809">RANK(J4020,J:J,1)</f>
        <v>2183</v>
      </c>
      <c r="AC4020" s="50">
        <f t="shared" ref="AC4020:AC4039" si="1810">YEAR(B4020)</f>
        <v>2019</v>
      </c>
      <c r="AD4020" s="50">
        <f t="shared" ref="AD4020:AD4039" si="1811">MONTH(B4020)</f>
        <v>9</v>
      </c>
      <c r="AE4020" s="56">
        <f t="shared" ref="AE4020:AE4039" si="1812">AC4020*100+AD4020</f>
        <v>201909</v>
      </c>
      <c r="AF4020" s="56">
        <f t="shared" ref="AF4020:AF4039" si="1813">WEEKNUM(B4020,1)</f>
        <v>38</v>
      </c>
      <c r="AG4020" s="58">
        <f t="shared" ref="AG4020:AG4039" si="1814">IF(ISBLANK(B4020)," ",MAX(B4020-B4019-1,0))</f>
        <v>0</v>
      </c>
      <c r="AH4020" s="56">
        <f t="shared" ref="AH4020:AH4039" si="1815">DAY(B4020)</f>
        <v>21</v>
      </c>
      <c r="AI4020" s="53">
        <f t="shared" ref="AI4020:AI4039" si="1816">Z4020+AA4020</f>
        <v>0.20981241407407408</v>
      </c>
      <c r="AJ4020" s="56">
        <f t="shared" ref="AJ4020:AJ4039" si="1817">IF("1-Swim"=D4020,E4020*46.7,IF("2-Bike"=D4020,E4020,IF("3-Run"=D4020,E4020*4.27,0)))</f>
        <v>42.699999999999996</v>
      </c>
    </row>
    <row r="4021" spans="1:36" ht="15.75" customHeight="1" x14ac:dyDescent="0.25">
      <c r="A4021" s="50">
        <v>3913</v>
      </c>
      <c r="B4021" s="51">
        <v>43730</v>
      </c>
      <c r="C4021" s="75">
        <f t="shared" si="1797"/>
        <v>43730</v>
      </c>
      <c r="D4021" s="50" t="s">
        <v>1224</v>
      </c>
      <c r="E4021" s="50">
        <v>43.5</v>
      </c>
      <c r="F4021" s="50">
        <v>2</v>
      </c>
      <c r="G4021" s="50">
        <v>45</v>
      </c>
      <c r="H4021" s="50">
        <v>29</v>
      </c>
      <c r="I4021" s="53">
        <f t="shared" si="1798"/>
        <v>0.11491898148148148</v>
      </c>
      <c r="J4021" s="54">
        <f t="shared" si="1799"/>
        <v>2.6418156662409535E-3</v>
      </c>
      <c r="K4021" s="50" t="s">
        <v>1340</v>
      </c>
      <c r="L4021" s="50" t="s">
        <v>315</v>
      </c>
      <c r="M4021" s="55">
        <f t="shared" si="1800"/>
        <v>15.771981065565528</v>
      </c>
      <c r="N4021" s="50">
        <v>121</v>
      </c>
      <c r="O4021" s="50" t="s">
        <v>255</v>
      </c>
      <c r="P4021" s="389">
        <v>218</v>
      </c>
      <c r="Q4021" s="374">
        <v>2838</v>
      </c>
      <c r="R4021" s="50" t="s">
        <v>2530</v>
      </c>
      <c r="S4021" s="151">
        <f t="shared" si="1801"/>
        <v>0.29588335461898679</v>
      </c>
      <c r="T4021" s="151">
        <f t="shared" si="1802"/>
        <v>0.1479416773094934</v>
      </c>
      <c r="V4021" s="393">
        <f t="shared" si="1803"/>
        <v>0</v>
      </c>
      <c r="W4021" s="393">
        <f t="shared" si="1804"/>
        <v>0</v>
      </c>
      <c r="X4021" s="53">
        <f t="shared" si="1805"/>
        <v>6.9215570455512979E-2</v>
      </c>
      <c r="Y4021" s="53">
        <f t="shared" si="1806"/>
        <v>0.10560475045551299</v>
      </c>
      <c r="Z4021" s="53">
        <f t="shared" si="1807"/>
        <v>3.4607785227756489E-2</v>
      </c>
      <c r="AA4021" s="53">
        <f t="shared" si="1808"/>
        <v>5.2802375227756493E-2</v>
      </c>
      <c r="AB4021" s="50">
        <f t="shared" si="1809"/>
        <v>505</v>
      </c>
      <c r="AC4021" s="50">
        <f t="shared" si="1810"/>
        <v>2019</v>
      </c>
      <c r="AD4021" s="50">
        <f t="shared" si="1811"/>
        <v>9</v>
      </c>
      <c r="AE4021" s="56">
        <f t="shared" si="1812"/>
        <v>201909</v>
      </c>
      <c r="AF4021" s="56">
        <f t="shared" si="1813"/>
        <v>39</v>
      </c>
      <c r="AG4021" s="58">
        <f t="shared" si="1814"/>
        <v>0</v>
      </c>
      <c r="AH4021" s="56">
        <f t="shared" si="1815"/>
        <v>22</v>
      </c>
      <c r="AI4021" s="53">
        <f t="shared" si="1816"/>
        <v>8.7410160455512975E-2</v>
      </c>
      <c r="AJ4021" s="56">
        <f t="shared" si="1817"/>
        <v>43.5</v>
      </c>
    </row>
    <row r="4022" spans="1:36" ht="15.75" customHeight="1" x14ac:dyDescent="0.25">
      <c r="A4022" s="50">
        <v>3914</v>
      </c>
      <c r="B4022" s="51">
        <v>43733</v>
      </c>
      <c r="C4022" s="75">
        <f t="shared" si="1797"/>
        <v>43733</v>
      </c>
      <c r="D4022" s="50" t="s">
        <v>1224</v>
      </c>
      <c r="E4022" s="50">
        <v>12</v>
      </c>
      <c r="F4022" s="50">
        <v>0</v>
      </c>
      <c r="G4022" s="50">
        <v>45</v>
      </c>
      <c r="H4022" s="50">
        <v>59</v>
      </c>
      <c r="I4022" s="53">
        <f t="shared" si="1798"/>
        <v>3.1932870370370368E-2</v>
      </c>
      <c r="J4022" s="54">
        <f t="shared" si="1799"/>
        <v>2.6610725308641972E-3</v>
      </c>
      <c r="K4022" s="50" t="s">
        <v>930</v>
      </c>
      <c r="L4022" s="50" t="s">
        <v>2500</v>
      </c>
      <c r="M4022" s="55">
        <f t="shared" si="1800"/>
        <v>15.657847046031184</v>
      </c>
      <c r="N4022" s="50">
        <v>132</v>
      </c>
      <c r="O4022" s="50" t="s">
        <v>255</v>
      </c>
      <c r="Q4022" s="374">
        <v>203</v>
      </c>
      <c r="R4022" s="50" t="s">
        <v>2531</v>
      </c>
      <c r="S4022" s="151">
        <f t="shared" si="1801"/>
        <v>0.2980401234567901</v>
      </c>
      <c r="T4022" s="151">
        <f t="shared" si="1802"/>
        <v>0.14902006172839505</v>
      </c>
      <c r="V4022" s="393">
        <f t="shared" si="1803"/>
        <v>0</v>
      </c>
      <c r="W4022" s="393">
        <f t="shared" si="1804"/>
        <v>0</v>
      </c>
      <c r="X4022" s="53">
        <f t="shared" si="1805"/>
        <v>6.9720100308641966E-2</v>
      </c>
      <c r="Y4022" s="53">
        <f t="shared" si="1806"/>
        <v>0.10610928030864196</v>
      </c>
      <c r="Z4022" s="53">
        <f t="shared" si="1807"/>
        <v>3.4860050154320983E-2</v>
      </c>
      <c r="AA4022" s="53">
        <f t="shared" si="1808"/>
        <v>5.305464015432098E-2</v>
      </c>
      <c r="AB4022" s="50">
        <f t="shared" si="1809"/>
        <v>513</v>
      </c>
      <c r="AC4022" s="50">
        <f t="shared" si="1810"/>
        <v>2019</v>
      </c>
      <c r="AD4022" s="50">
        <f t="shared" si="1811"/>
        <v>9</v>
      </c>
      <c r="AE4022" s="56">
        <f t="shared" si="1812"/>
        <v>201909</v>
      </c>
      <c r="AF4022" s="56">
        <f t="shared" si="1813"/>
        <v>39</v>
      </c>
      <c r="AG4022" s="58">
        <f t="shared" si="1814"/>
        <v>2</v>
      </c>
      <c r="AH4022" s="56">
        <f t="shared" si="1815"/>
        <v>25</v>
      </c>
      <c r="AI4022" s="53">
        <f t="shared" si="1816"/>
        <v>8.7914690308641963E-2</v>
      </c>
      <c r="AJ4022" s="56">
        <f t="shared" si="1817"/>
        <v>12</v>
      </c>
    </row>
    <row r="4023" spans="1:36" x14ac:dyDescent="0.25">
      <c r="A4023" s="50">
        <v>3915</v>
      </c>
      <c r="B4023" s="51">
        <v>43735</v>
      </c>
      <c r="C4023" s="75">
        <f t="shared" si="1797"/>
        <v>43735</v>
      </c>
      <c r="D4023" s="50" t="s">
        <v>1225</v>
      </c>
      <c r="E4023" s="50">
        <v>0.9</v>
      </c>
      <c r="F4023" s="50">
        <v>0</v>
      </c>
      <c r="G4023" s="50">
        <v>31</v>
      </c>
      <c r="H4023" s="50">
        <v>3</v>
      </c>
      <c r="I4023" s="53">
        <f t="shared" si="1798"/>
        <v>2.1562499999999998E-2</v>
      </c>
      <c r="J4023" s="54">
        <f t="shared" si="1799"/>
        <v>2.3958333333333331E-2</v>
      </c>
      <c r="K4023" s="50" t="s">
        <v>949</v>
      </c>
      <c r="L4023" s="50" t="s">
        <v>1758</v>
      </c>
      <c r="M4023" s="55">
        <f t="shared" si="1800"/>
        <v>1.7391304347826102</v>
      </c>
      <c r="N4023" s="50">
        <v>0</v>
      </c>
      <c r="O4023" s="50" t="s">
        <v>255</v>
      </c>
      <c r="R4023" s="50" t="s">
        <v>2532</v>
      </c>
      <c r="S4023" s="151">
        <f t="shared" si="1801"/>
        <v>5.7499999999999996E-2</v>
      </c>
      <c r="T4023" s="151">
        <f t="shared" si="1802"/>
        <v>2.8749999999999998E-2</v>
      </c>
      <c r="U4023" s="50">
        <v>1577</v>
      </c>
      <c r="V4023" s="393">
        <f t="shared" si="1803"/>
        <v>0.89602301399999995</v>
      </c>
      <c r="W4023" s="393">
        <f t="shared" si="1804"/>
        <v>0.97990268372700973</v>
      </c>
      <c r="X4023" s="53">
        <f t="shared" si="1805"/>
        <v>0.62770833333333331</v>
      </c>
      <c r="Y4023" s="53">
        <f t="shared" si="1806"/>
        <v>0.66409751333333322</v>
      </c>
      <c r="Z4023" s="53">
        <f t="shared" si="1807"/>
        <v>0.31385416666666666</v>
      </c>
      <c r="AA4023" s="53">
        <f t="shared" si="1808"/>
        <v>0.33204875666666661</v>
      </c>
      <c r="AB4023" s="50">
        <f t="shared" si="1809"/>
        <v>3770</v>
      </c>
      <c r="AC4023" s="50">
        <f t="shared" si="1810"/>
        <v>2019</v>
      </c>
      <c r="AD4023" s="50">
        <f t="shared" si="1811"/>
        <v>9</v>
      </c>
      <c r="AE4023" s="56">
        <f t="shared" si="1812"/>
        <v>201909</v>
      </c>
      <c r="AF4023" s="56">
        <f t="shared" si="1813"/>
        <v>39</v>
      </c>
      <c r="AG4023" s="58">
        <f t="shared" si="1814"/>
        <v>1</v>
      </c>
      <c r="AH4023" s="56">
        <f t="shared" si="1815"/>
        <v>27</v>
      </c>
      <c r="AI4023" s="53">
        <f t="shared" si="1816"/>
        <v>0.64590292333333332</v>
      </c>
      <c r="AJ4023" s="56">
        <f t="shared" si="1817"/>
        <v>42.03</v>
      </c>
    </row>
    <row r="4024" spans="1:36" ht="15.75" customHeight="1" x14ac:dyDescent="0.25">
      <c r="A4024" s="50">
        <v>3916</v>
      </c>
      <c r="B4024" s="51">
        <v>43736</v>
      </c>
      <c r="C4024" s="75">
        <f t="shared" si="1797"/>
        <v>43736</v>
      </c>
      <c r="D4024" s="50" t="s">
        <v>1223</v>
      </c>
      <c r="E4024" s="50">
        <v>6.25</v>
      </c>
      <c r="F4024" s="50">
        <v>1</v>
      </c>
      <c r="G4024" s="50">
        <v>11</v>
      </c>
      <c r="H4024" s="50">
        <v>3</v>
      </c>
      <c r="I4024" s="53">
        <f t="shared" si="1798"/>
        <v>4.9340277777777775E-2</v>
      </c>
      <c r="J4024" s="54">
        <f t="shared" si="1799"/>
        <v>7.8944444444444435E-3</v>
      </c>
      <c r="K4024" s="50" t="s">
        <v>2496</v>
      </c>
      <c r="L4024" s="50" t="s">
        <v>1306</v>
      </c>
      <c r="M4024" s="55">
        <f t="shared" si="1800"/>
        <v>5.2779732582688297</v>
      </c>
      <c r="N4024" s="50">
        <v>160</v>
      </c>
      <c r="O4024" s="50" t="s">
        <v>201</v>
      </c>
      <c r="Q4024" s="374">
        <v>486</v>
      </c>
      <c r="R4024" s="50" t="s">
        <v>2533</v>
      </c>
      <c r="S4024" s="151">
        <f t="shared" si="1801"/>
        <v>0.2068344444444444</v>
      </c>
      <c r="T4024" s="151">
        <f t="shared" si="1802"/>
        <v>0.1034172222222222</v>
      </c>
      <c r="V4024" s="393">
        <f t="shared" si="1803"/>
        <v>0</v>
      </c>
      <c r="W4024" s="393">
        <f t="shared" si="1804"/>
        <v>0</v>
      </c>
      <c r="X4024" s="53">
        <f t="shared" si="1805"/>
        <v>0.2068344444444444</v>
      </c>
      <c r="Y4024" s="53">
        <f t="shared" si="1806"/>
        <v>0.24322362444444443</v>
      </c>
      <c r="Z4024" s="53">
        <f t="shared" si="1807"/>
        <v>0.1034172222222222</v>
      </c>
      <c r="AA4024" s="53">
        <f t="shared" si="1808"/>
        <v>0.12161181222222221</v>
      </c>
      <c r="AB4024" s="50">
        <f t="shared" si="1809"/>
        <v>2738</v>
      </c>
      <c r="AC4024" s="50">
        <f t="shared" si="1810"/>
        <v>2019</v>
      </c>
      <c r="AD4024" s="50">
        <f t="shared" si="1811"/>
        <v>9</v>
      </c>
      <c r="AE4024" s="56">
        <f t="shared" si="1812"/>
        <v>201909</v>
      </c>
      <c r="AF4024" s="56">
        <f t="shared" si="1813"/>
        <v>39</v>
      </c>
      <c r="AG4024" s="58">
        <f t="shared" si="1814"/>
        <v>0</v>
      </c>
      <c r="AH4024" s="56">
        <f t="shared" si="1815"/>
        <v>28</v>
      </c>
      <c r="AI4024" s="53">
        <f t="shared" si="1816"/>
        <v>0.22502903444444441</v>
      </c>
      <c r="AJ4024" s="56">
        <f t="shared" si="1817"/>
        <v>26.687499999999996</v>
      </c>
    </row>
    <row r="4025" spans="1:36" x14ac:dyDescent="0.25">
      <c r="A4025" s="50">
        <v>3917</v>
      </c>
      <c r="B4025" s="51">
        <v>43737</v>
      </c>
      <c r="C4025" s="75">
        <f t="shared" si="1797"/>
        <v>43737</v>
      </c>
      <c r="D4025" s="50" t="s">
        <v>1224</v>
      </c>
      <c r="E4025" s="50">
        <v>16.5</v>
      </c>
      <c r="F4025" s="50">
        <v>1</v>
      </c>
      <c r="G4025" s="50">
        <v>4</v>
      </c>
      <c r="H4025" s="50">
        <v>32</v>
      </c>
      <c r="I4025" s="53">
        <f t="shared" si="1798"/>
        <v>4.4814814814814814E-2</v>
      </c>
      <c r="J4025" s="54">
        <f t="shared" si="1799"/>
        <v>2.7160493827160493E-3</v>
      </c>
      <c r="K4025" s="50" t="s">
        <v>1340</v>
      </c>
      <c r="L4025" s="50" t="s">
        <v>315</v>
      </c>
      <c r="M4025" s="55">
        <f t="shared" si="1800"/>
        <v>15.340909090909104</v>
      </c>
      <c r="N4025" s="50">
        <v>119</v>
      </c>
      <c r="O4025" s="50" t="s">
        <v>1968</v>
      </c>
      <c r="P4025" s="389">
        <v>228</v>
      </c>
      <c r="Q4025" s="374">
        <v>545</v>
      </c>
      <c r="R4025" s="50" t="s">
        <v>2534</v>
      </c>
      <c r="S4025" s="151">
        <f t="shared" si="1801"/>
        <v>0.30419753086419754</v>
      </c>
      <c r="T4025" s="151">
        <f t="shared" si="1802"/>
        <v>0.15209876543209877</v>
      </c>
      <c r="V4025" s="393">
        <f t="shared" si="1803"/>
        <v>0</v>
      </c>
      <c r="W4025" s="393">
        <f t="shared" si="1804"/>
        <v>0</v>
      </c>
      <c r="X4025" s="53">
        <f t="shared" si="1805"/>
        <v>7.1160493827160484E-2</v>
      </c>
      <c r="Y4025" s="53">
        <f t="shared" si="1806"/>
        <v>0.10754967382716048</v>
      </c>
      <c r="Z4025" s="53">
        <f t="shared" si="1807"/>
        <v>3.5580246913580242E-2</v>
      </c>
      <c r="AA4025" s="53">
        <f t="shared" si="1808"/>
        <v>5.3774836913580239E-2</v>
      </c>
      <c r="AB4025" s="50">
        <f t="shared" si="1809"/>
        <v>551</v>
      </c>
      <c r="AC4025" s="50">
        <f t="shared" si="1810"/>
        <v>2019</v>
      </c>
      <c r="AD4025" s="50">
        <f t="shared" si="1811"/>
        <v>9</v>
      </c>
      <c r="AE4025" s="56">
        <f t="shared" si="1812"/>
        <v>201909</v>
      </c>
      <c r="AF4025" s="56">
        <f t="shared" si="1813"/>
        <v>40</v>
      </c>
      <c r="AG4025" s="58">
        <f t="shared" si="1814"/>
        <v>0</v>
      </c>
      <c r="AH4025" s="56">
        <f t="shared" si="1815"/>
        <v>29</v>
      </c>
      <c r="AI4025" s="53">
        <f t="shared" si="1816"/>
        <v>8.9355083827160481E-2</v>
      </c>
      <c r="AJ4025" s="56">
        <f t="shared" si="1817"/>
        <v>16.5</v>
      </c>
    </row>
    <row r="4026" spans="1:36" ht="15.75" customHeight="1" x14ac:dyDescent="0.25">
      <c r="A4026" s="50">
        <v>3918</v>
      </c>
      <c r="B4026" s="51">
        <v>43737</v>
      </c>
      <c r="C4026" s="75">
        <f t="shared" si="1797"/>
        <v>43737</v>
      </c>
      <c r="D4026" s="50" t="s">
        <v>1223</v>
      </c>
      <c r="E4026" s="50">
        <v>3.1</v>
      </c>
      <c r="F4026" s="50">
        <v>0</v>
      </c>
      <c r="G4026" s="50">
        <v>34</v>
      </c>
      <c r="H4026" s="50">
        <v>45</v>
      </c>
      <c r="I4026" s="53">
        <f t="shared" si="1798"/>
        <v>2.4131944444444445E-2</v>
      </c>
      <c r="J4026" s="54">
        <f t="shared" si="1799"/>
        <v>7.7844982078853044E-3</v>
      </c>
      <c r="K4026" s="50" t="s">
        <v>2496</v>
      </c>
      <c r="L4026" s="50" t="s">
        <v>1498</v>
      </c>
      <c r="M4026" s="55">
        <f t="shared" si="1800"/>
        <v>5.3525179856115148</v>
      </c>
      <c r="N4026" s="50">
        <v>144</v>
      </c>
      <c r="O4026" s="50" t="s">
        <v>255</v>
      </c>
      <c r="Q4026" s="374">
        <v>246</v>
      </c>
      <c r="R4026" s="50" t="s">
        <v>2535</v>
      </c>
      <c r="S4026" s="151">
        <f t="shared" si="1801"/>
        <v>0.20395385304659497</v>
      </c>
      <c r="T4026" s="151">
        <f t="shared" si="1802"/>
        <v>0.10197692652329748</v>
      </c>
      <c r="V4026" s="393">
        <f t="shared" si="1803"/>
        <v>0</v>
      </c>
      <c r="W4026" s="393">
        <f t="shared" si="1804"/>
        <v>0</v>
      </c>
      <c r="X4026" s="53">
        <f t="shared" si="1805"/>
        <v>0.20395385304659497</v>
      </c>
      <c r="Y4026" s="53">
        <f t="shared" si="1806"/>
        <v>0.24034303304659496</v>
      </c>
      <c r="Z4026" s="53">
        <f t="shared" si="1807"/>
        <v>0.10197692652329748</v>
      </c>
      <c r="AA4026" s="53">
        <f t="shared" si="1808"/>
        <v>0.12017151652329748</v>
      </c>
      <c r="AB4026" s="50">
        <f t="shared" si="1809"/>
        <v>2642</v>
      </c>
      <c r="AC4026" s="50">
        <f t="shared" si="1810"/>
        <v>2019</v>
      </c>
      <c r="AD4026" s="50">
        <f t="shared" si="1811"/>
        <v>9</v>
      </c>
      <c r="AE4026" s="56">
        <f t="shared" si="1812"/>
        <v>201909</v>
      </c>
      <c r="AF4026" s="56">
        <f t="shared" si="1813"/>
        <v>40</v>
      </c>
      <c r="AG4026" s="58">
        <f t="shared" si="1814"/>
        <v>0</v>
      </c>
      <c r="AH4026" s="56">
        <f t="shared" si="1815"/>
        <v>29</v>
      </c>
      <c r="AI4026" s="53">
        <f t="shared" si="1816"/>
        <v>0.22214844304659498</v>
      </c>
      <c r="AJ4026" s="56">
        <f t="shared" si="1817"/>
        <v>13.236999999999998</v>
      </c>
    </row>
    <row r="4027" spans="1:36" ht="15.75" customHeight="1" x14ac:dyDescent="0.25">
      <c r="A4027" s="50">
        <v>3919</v>
      </c>
      <c r="B4027" s="51">
        <v>43739</v>
      </c>
      <c r="C4027" s="75">
        <f t="shared" si="1797"/>
        <v>43739</v>
      </c>
      <c r="D4027" s="50" t="s">
        <v>1223</v>
      </c>
      <c r="E4027" s="50">
        <v>3.5</v>
      </c>
      <c r="F4027" s="50">
        <v>0</v>
      </c>
      <c r="G4027" s="50">
        <v>37</v>
      </c>
      <c r="H4027" s="50">
        <v>20</v>
      </c>
      <c r="I4027" s="53">
        <f t="shared" si="1798"/>
        <v>2.5925925925925925E-2</v>
      </c>
      <c r="J4027" s="54">
        <f t="shared" si="1799"/>
        <v>7.4074074074074068E-3</v>
      </c>
      <c r="K4027" s="50" t="s">
        <v>2431</v>
      </c>
      <c r="L4027" s="50" t="s">
        <v>1290</v>
      </c>
      <c r="M4027" s="55">
        <f t="shared" si="1800"/>
        <v>5.6250000000000044</v>
      </c>
      <c r="N4027" s="50">
        <v>151</v>
      </c>
      <c r="O4027" s="50" t="s">
        <v>255</v>
      </c>
      <c r="Q4027" s="374">
        <v>105</v>
      </c>
      <c r="R4027" s="50" t="s">
        <v>2536</v>
      </c>
      <c r="S4027" s="151">
        <f t="shared" si="1801"/>
        <v>0.19407407407407407</v>
      </c>
      <c r="T4027" s="151">
        <f t="shared" si="1802"/>
        <v>9.7037037037037033E-2</v>
      </c>
      <c r="V4027" s="393">
        <f t="shared" si="1803"/>
        <v>0</v>
      </c>
      <c r="W4027" s="393">
        <f t="shared" si="1804"/>
        <v>0</v>
      </c>
      <c r="X4027" s="53">
        <f t="shared" si="1805"/>
        <v>0.19407407407407407</v>
      </c>
      <c r="Y4027" s="53">
        <f t="shared" si="1806"/>
        <v>0.23046325407407403</v>
      </c>
      <c r="Z4027" s="53">
        <f t="shared" si="1807"/>
        <v>9.7037037037037033E-2</v>
      </c>
      <c r="AA4027" s="53">
        <f t="shared" si="1808"/>
        <v>0.11523162703703702</v>
      </c>
      <c r="AB4027" s="50">
        <f t="shared" si="1809"/>
        <v>2269</v>
      </c>
      <c r="AC4027" s="50">
        <f t="shared" si="1810"/>
        <v>2019</v>
      </c>
      <c r="AD4027" s="50">
        <f t="shared" si="1811"/>
        <v>10</v>
      </c>
      <c r="AE4027" s="56">
        <f t="shared" si="1812"/>
        <v>201910</v>
      </c>
      <c r="AF4027" s="56">
        <f t="shared" si="1813"/>
        <v>40</v>
      </c>
      <c r="AG4027" s="58">
        <f t="shared" si="1814"/>
        <v>1</v>
      </c>
      <c r="AH4027" s="56">
        <f t="shared" si="1815"/>
        <v>1</v>
      </c>
      <c r="AI4027" s="53">
        <f t="shared" si="1816"/>
        <v>0.21226866407407405</v>
      </c>
      <c r="AJ4027" s="56">
        <f t="shared" si="1817"/>
        <v>14.944999999999999</v>
      </c>
    </row>
    <row r="4028" spans="1:36" x14ac:dyDescent="0.25">
      <c r="A4028" s="50">
        <v>3920</v>
      </c>
      <c r="B4028" s="51">
        <v>43741</v>
      </c>
      <c r="C4028" s="75">
        <f t="shared" si="1797"/>
        <v>43741</v>
      </c>
      <c r="D4028" s="50" t="s">
        <v>1223</v>
      </c>
      <c r="E4028" s="50">
        <v>3.25</v>
      </c>
      <c r="F4028" s="50">
        <v>0</v>
      </c>
      <c r="G4028" s="50">
        <v>33</v>
      </c>
      <c r="H4028" s="50">
        <v>17</v>
      </c>
      <c r="I4028" s="53">
        <f t="shared" si="1798"/>
        <v>2.3113425925925926E-2</v>
      </c>
      <c r="J4028" s="54">
        <f t="shared" si="1799"/>
        <v>7.1118233618233618E-3</v>
      </c>
      <c r="K4028" s="50" t="s">
        <v>2431</v>
      </c>
      <c r="L4028" s="50" t="s">
        <v>1357</v>
      </c>
      <c r="M4028" s="55">
        <f t="shared" si="1800"/>
        <v>5.8587881822734147</v>
      </c>
      <c r="N4028" s="50">
        <v>143</v>
      </c>
      <c r="O4028" s="50" t="s">
        <v>1341</v>
      </c>
      <c r="Q4028" s="374">
        <v>62</v>
      </c>
      <c r="R4028" s="50" t="s">
        <v>2537</v>
      </c>
      <c r="S4028" s="151">
        <f t="shared" si="1801"/>
        <v>0.18632977207977208</v>
      </c>
      <c r="T4028" s="151">
        <f t="shared" si="1802"/>
        <v>9.3164886039886041E-2</v>
      </c>
      <c r="V4028" s="393">
        <f t="shared" si="1803"/>
        <v>0</v>
      </c>
      <c r="W4028" s="393">
        <f t="shared" si="1804"/>
        <v>0</v>
      </c>
      <c r="X4028" s="53">
        <f t="shared" si="1805"/>
        <v>0.18632977207977208</v>
      </c>
      <c r="Y4028" s="53">
        <f t="shared" si="1806"/>
        <v>0.22271895207977205</v>
      </c>
      <c r="Z4028" s="53">
        <f t="shared" si="1807"/>
        <v>9.3164886039886041E-2</v>
      </c>
      <c r="AA4028" s="53">
        <f t="shared" si="1808"/>
        <v>0.11135947603988602</v>
      </c>
      <c r="AB4028" s="50">
        <f t="shared" si="1809"/>
        <v>1927</v>
      </c>
      <c r="AC4028" s="50">
        <f t="shared" si="1810"/>
        <v>2019</v>
      </c>
      <c r="AD4028" s="50">
        <f t="shared" si="1811"/>
        <v>10</v>
      </c>
      <c r="AE4028" s="56">
        <f t="shared" si="1812"/>
        <v>201910</v>
      </c>
      <c r="AF4028" s="56">
        <f t="shared" si="1813"/>
        <v>40</v>
      </c>
      <c r="AG4028" s="58">
        <f t="shared" si="1814"/>
        <v>1</v>
      </c>
      <c r="AH4028" s="56">
        <f t="shared" si="1815"/>
        <v>3</v>
      </c>
      <c r="AI4028" s="53">
        <f t="shared" si="1816"/>
        <v>0.20452436207977207</v>
      </c>
      <c r="AJ4028" s="56">
        <f t="shared" si="1817"/>
        <v>13.877499999999998</v>
      </c>
    </row>
    <row r="4029" spans="1:36" ht="15.75" customHeight="1" x14ac:dyDescent="0.25">
      <c r="A4029" s="50">
        <v>3921</v>
      </c>
      <c r="B4029" s="51">
        <v>43742</v>
      </c>
      <c r="C4029" s="75">
        <f t="shared" si="1797"/>
        <v>43742</v>
      </c>
      <c r="D4029" s="50" t="s">
        <v>1224</v>
      </c>
      <c r="E4029" s="50">
        <v>14.5</v>
      </c>
      <c r="F4029" s="50">
        <v>0</v>
      </c>
      <c r="G4029" s="50">
        <v>58</v>
      </c>
      <c r="H4029" s="50">
        <v>18</v>
      </c>
      <c r="I4029" s="53">
        <f t="shared" si="1798"/>
        <v>4.0486111111111105E-2</v>
      </c>
      <c r="J4029" s="54">
        <f t="shared" si="1799"/>
        <v>2.7921455938697314E-3</v>
      </c>
      <c r="K4029" s="50" t="s">
        <v>1340</v>
      </c>
      <c r="L4029" s="50" t="s">
        <v>315</v>
      </c>
      <c r="M4029" s="55">
        <f t="shared" si="1800"/>
        <v>14.922813036020598</v>
      </c>
      <c r="N4029" s="50">
        <v>0</v>
      </c>
      <c r="O4029" s="50" t="s">
        <v>1968</v>
      </c>
      <c r="P4029" s="389">
        <v>243</v>
      </c>
      <c r="Q4029" s="374">
        <v>732</v>
      </c>
      <c r="R4029" s="50" t="s">
        <v>2538</v>
      </c>
      <c r="S4029" s="151">
        <f t="shared" si="1801"/>
        <v>0.31272030651340993</v>
      </c>
      <c r="T4029" s="151">
        <f t="shared" si="1802"/>
        <v>0.15636015325670496</v>
      </c>
      <c r="V4029" s="393">
        <f t="shared" si="1803"/>
        <v>0</v>
      </c>
      <c r="W4029" s="393">
        <f t="shared" si="1804"/>
        <v>0</v>
      </c>
      <c r="X4029" s="53">
        <f t="shared" si="1805"/>
        <v>7.3154214559386962E-2</v>
      </c>
      <c r="Y4029" s="53">
        <f t="shared" si="1806"/>
        <v>0.10954339455938697</v>
      </c>
      <c r="Z4029" s="53">
        <f t="shared" si="1807"/>
        <v>3.6577107279693481E-2</v>
      </c>
      <c r="AA4029" s="53">
        <f t="shared" si="1808"/>
        <v>5.4771697279693485E-2</v>
      </c>
      <c r="AB4029" s="50">
        <f t="shared" si="1809"/>
        <v>623</v>
      </c>
      <c r="AC4029" s="50">
        <f t="shared" si="1810"/>
        <v>2019</v>
      </c>
      <c r="AD4029" s="50">
        <f t="shared" si="1811"/>
        <v>10</v>
      </c>
      <c r="AE4029" s="56">
        <f t="shared" si="1812"/>
        <v>201910</v>
      </c>
      <c r="AF4029" s="56">
        <f t="shared" si="1813"/>
        <v>40</v>
      </c>
      <c r="AG4029" s="58">
        <f t="shared" si="1814"/>
        <v>0</v>
      </c>
      <c r="AH4029" s="56">
        <f t="shared" si="1815"/>
        <v>4</v>
      </c>
      <c r="AI4029" s="53">
        <f t="shared" si="1816"/>
        <v>9.1348804559386959E-2</v>
      </c>
      <c r="AJ4029" s="56">
        <f t="shared" si="1817"/>
        <v>14.5</v>
      </c>
    </row>
    <row r="4030" spans="1:36" x14ac:dyDescent="0.25">
      <c r="A4030" s="50">
        <v>3922</v>
      </c>
      <c r="B4030" s="51">
        <v>43744</v>
      </c>
      <c r="C4030" s="75">
        <f t="shared" si="1797"/>
        <v>43744</v>
      </c>
      <c r="D4030" s="50" t="s">
        <v>1224</v>
      </c>
      <c r="E4030" s="50">
        <v>24.5</v>
      </c>
      <c r="F4030" s="50">
        <v>1</v>
      </c>
      <c r="G4030" s="50">
        <v>32</v>
      </c>
      <c r="H4030" s="50">
        <v>40</v>
      </c>
      <c r="I4030" s="53">
        <f t="shared" si="1798"/>
        <v>6.4351851851851841E-2</v>
      </c>
      <c r="J4030" s="54">
        <f t="shared" si="1799"/>
        <v>2.6266061980347692E-3</v>
      </c>
      <c r="K4030" s="50" t="s">
        <v>1340</v>
      </c>
      <c r="L4030" s="50" t="s">
        <v>315</v>
      </c>
      <c r="M4030" s="55">
        <f t="shared" si="1800"/>
        <v>15.863309352518</v>
      </c>
      <c r="N4030" s="50">
        <v>0</v>
      </c>
      <c r="O4030" s="50" t="s">
        <v>1968</v>
      </c>
      <c r="P4030" s="389">
        <v>252</v>
      </c>
      <c r="Q4030" s="374">
        <v>614</v>
      </c>
      <c r="R4030" s="50" t="s">
        <v>2539</v>
      </c>
      <c r="S4030" s="151">
        <f t="shared" si="1801"/>
        <v>0.29417989417989415</v>
      </c>
      <c r="T4030" s="151">
        <f t="shared" si="1802"/>
        <v>0.14708994708994708</v>
      </c>
      <c r="V4030" s="393">
        <f t="shared" si="1803"/>
        <v>0</v>
      </c>
      <c r="W4030" s="393">
        <f t="shared" si="1804"/>
        <v>0</v>
      </c>
      <c r="X4030" s="53">
        <f t="shared" si="1805"/>
        <v>6.8817082388510947E-2</v>
      </c>
      <c r="Y4030" s="53">
        <f t="shared" si="1806"/>
        <v>0.10520626238851095</v>
      </c>
      <c r="Z4030" s="53">
        <f t="shared" si="1807"/>
        <v>3.4408541194255474E-2</v>
      </c>
      <c r="AA4030" s="53">
        <f t="shared" si="1808"/>
        <v>5.2603131194255477E-2</v>
      </c>
      <c r="AB4030" s="50">
        <f t="shared" si="1809"/>
        <v>500</v>
      </c>
      <c r="AC4030" s="50">
        <f t="shared" si="1810"/>
        <v>2019</v>
      </c>
      <c r="AD4030" s="50">
        <f t="shared" si="1811"/>
        <v>10</v>
      </c>
      <c r="AE4030" s="56">
        <f t="shared" si="1812"/>
        <v>201910</v>
      </c>
      <c r="AF4030" s="56">
        <f t="shared" si="1813"/>
        <v>41</v>
      </c>
      <c r="AG4030" s="58">
        <f t="shared" si="1814"/>
        <v>1</v>
      </c>
      <c r="AH4030" s="56">
        <f t="shared" si="1815"/>
        <v>6</v>
      </c>
      <c r="AI4030" s="53">
        <f t="shared" si="1816"/>
        <v>8.7011672388510958E-2</v>
      </c>
      <c r="AJ4030" s="56">
        <f t="shared" si="1817"/>
        <v>24.5</v>
      </c>
    </row>
    <row r="4031" spans="1:36" ht="15.75" customHeight="1" x14ac:dyDescent="0.25">
      <c r="A4031" s="50">
        <v>3923</v>
      </c>
      <c r="B4031" s="51">
        <v>43749</v>
      </c>
      <c r="C4031" s="75">
        <f t="shared" si="1797"/>
        <v>43749</v>
      </c>
      <c r="D4031" s="50" t="s">
        <v>1223</v>
      </c>
      <c r="E4031" s="50">
        <v>2</v>
      </c>
      <c r="F4031" s="50">
        <v>0</v>
      </c>
      <c r="G4031" s="50">
        <v>19</v>
      </c>
      <c r="H4031" s="50">
        <v>47</v>
      </c>
      <c r="I4031" s="53">
        <f t="shared" si="1798"/>
        <v>1.3738425925925926E-2</v>
      </c>
      <c r="J4031" s="54">
        <f t="shared" si="1799"/>
        <v>6.8692129629629632E-3</v>
      </c>
      <c r="K4031" s="50" t="s">
        <v>2496</v>
      </c>
      <c r="L4031" s="50" t="s">
        <v>2540</v>
      </c>
      <c r="M4031" s="55">
        <f t="shared" si="1800"/>
        <v>6.0657118786857671</v>
      </c>
      <c r="N4031" s="50">
        <v>144</v>
      </c>
      <c r="O4031" s="50" t="s">
        <v>1968</v>
      </c>
      <c r="Q4031" s="374">
        <v>75</v>
      </c>
      <c r="R4031" s="50" t="s">
        <v>2541</v>
      </c>
      <c r="S4031" s="151">
        <f t="shared" si="1801"/>
        <v>0.17997337962962964</v>
      </c>
      <c r="T4031" s="151">
        <f t="shared" si="1802"/>
        <v>8.9986689814814821E-2</v>
      </c>
      <c r="V4031" s="393">
        <f t="shared" si="1803"/>
        <v>0</v>
      </c>
      <c r="W4031" s="393">
        <f t="shared" si="1804"/>
        <v>0</v>
      </c>
      <c r="X4031" s="53">
        <f t="shared" si="1805"/>
        <v>0.17997337962962964</v>
      </c>
      <c r="Y4031" s="53">
        <f t="shared" si="1806"/>
        <v>0.21636255962962961</v>
      </c>
      <c r="Z4031" s="53">
        <f t="shared" si="1807"/>
        <v>8.9986689814814821E-2</v>
      </c>
      <c r="AA4031" s="53">
        <f t="shared" si="1808"/>
        <v>0.1081812798148148</v>
      </c>
      <c r="AB4031" s="50">
        <f t="shared" si="1809"/>
        <v>1620</v>
      </c>
      <c r="AC4031" s="50">
        <f t="shared" si="1810"/>
        <v>2019</v>
      </c>
      <c r="AD4031" s="50">
        <f t="shared" si="1811"/>
        <v>10</v>
      </c>
      <c r="AE4031" s="56">
        <f t="shared" si="1812"/>
        <v>201910</v>
      </c>
      <c r="AF4031" s="56">
        <f t="shared" si="1813"/>
        <v>41</v>
      </c>
      <c r="AG4031" s="58">
        <f t="shared" si="1814"/>
        <v>4</v>
      </c>
      <c r="AH4031" s="56">
        <f t="shared" si="1815"/>
        <v>11</v>
      </c>
      <c r="AI4031" s="53">
        <f t="shared" si="1816"/>
        <v>0.19816796962962963</v>
      </c>
      <c r="AJ4031" s="56">
        <f t="shared" si="1817"/>
        <v>8.5399999999999991</v>
      </c>
    </row>
    <row r="4032" spans="1:36" ht="15.75" customHeight="1" x14ac:dyDescent="0.25">
      <c r="A4032" s="50">
        <v>3924</v>
      </c>
      <c r="B4032" s="51">
        <v>43750</v>
      </c>
      <c r="C4032" s="75">
        <f t="shared" si="1797"/>
        <v>43750</v>
      </c>
      <c r="D4032" s="50" t="s">
        <v>1224</v>
      </c>
      <c r="E4032" s="50">
        <v>6.5</v>
      </c>
      <c r="F4032" s="50">
        <v>0</v>
      </c>
      <c r="G4032" s="50">
        <v>29</v>
      </c>
      <c r="H4032" s="50">
        <v>12</v>
      </c>
      <c r="I4032" s="53">
        <f t="shared" si="1798"/>
        <v>2.0277777777777777E-2</v>
      </c>
      <c r="J4032" s="54">
        <f t="shared" si="1799"/>
        <v>3.1196581196581193E-3</v>
      </c>
      <c r="K4032" s="50" t="s">
        <v>1340</v>
      </c>
      <c r="L4032" s="50" t="s">
        <v>2540</v>
      </c>
      <c r="M4032" s="55">
        <f t="shared" si="1800"/>
        <v>13.356164383561655</v>
      </c>
      <c r="N4032" s="50">
        <v>0</v>
      </c>
      <c r="O4032" s="50" t="s">
        <v>1968</v>
      </c>
      <c r="P4032" s="389">
        <v>154</v>
      </c>
      <c r="Q4032" s="374">
        <v>1155</v>
      </c>
      <c r="R4032" s="50" t="s">
        <v>2542</v>
      </c>
      <c r="S4032" s="151">
        <f t="shared" si="1801"/>
        <v>0.34940170940170934</v>
      </c>
      <c r="T4032" s="151">
        <f t="shared" si="1802"/>
        <v>0.17470085470085467</v>
      </c>
      <c r="V4032" s="393">
        <f t="shared" si="1803"/>
        <v>0</v>
      </c>
      <c r="W4032" s="393">
        <f t="shared" si="1804"/>
        <v>0</v>
      </c>
      <c r="X4032" s="53">
        <f t="shared" si="1805"/>
        <v>8.1735042735042729E-2</v>
      </c>
      <c r="Y4032" s="53">
        <f t="shared" si="1806"/>
        <v>0.11812422273504272</v>
      </c>
      <c r="Z4032" s="53">
        <f t="shared" si="1807"/>
        <v>4.0867521367521364E-2</v>
      </c>
      <c r="AA4032" s="53">
        <f t="shared" si="1808"/>
        <v>5.9062111367521361E-2</v>
      </c>
      <c r="AB4032" s="50">
        <f t="shared" si="1809"/>
        <v>801</v>
      </c>
      <c r="AC4032" s="50">
        <f t="shared" si="1810"/>
        <v>2019</v>
      </c>
      <c r="AD4032" s="50">
        <f t="shared" si="1811"/>
        <v>10</v>
      </c>
      <c r="AE4032" s="56">
        <f t="shared" si="1812"/>
        <v>201910</v>
      </c>
      <c r="AF4032" s="56">
        <f t="shared" si="1813"/>
        <v>41</v>
      </c>
      <c r="AG4032" s="58">
        <f t="shared" si="1814"/>
        <v>0</v>
      </c>
      <c r="AH4032" s="56">
        <f t="shared" si="1815"/>
        <v>12</v>
      </c>
      <c r="AI4032" s="53">
        <f t="shared" si="1816"/>
        <v>9.9929632735042725E-2</v>
      </c>
      <c r="AJ4032" s="56">
        <f t="shared" si="1817"/>
        <v>6.5</v>
      </c>
    </row>
    <row r="4033" spans="1:36" x14ac:dyDescent="0.25">
      <c r="A4033" s="50">
        <v>3925</v>
      </c>
      <c r="B4033" s="51">
        <v>43751</v>
      </c>
      <c r="C4033" s="75">
        <f t="shared" si="1797"/>
        <v>43751</v>
      </c>
      <c r="D4033" s="50" t="s">
        <v>1224</v>
      </c>
      <c r="E4033" s="50">
        <v>112</v>
      </c>
      <c r="F4033" s="50">
        <v>5</v>
      </c>
      <c r="G4033" s="50">
        <v>59</v>
      </c>
      <c r="H4033" s="50">
        <v>3</v>
      </c>
      <c r="I4033" s="53">
        <f t="shared" si="1798"/>
        <v>0.24934027777777779</v>
      </c>
      <c r="J4033" s="54">
        <f t="shared" si="1799"/>
        <v>2.2262524801587302E-3</v>
      </c>
      <c r="K4033" s="50" t="s">
        <v>1340</v>
      </c>
      <c r="L4033" s="50" t="s">
        <v>2543</v>
      </c>
      <c r="M4033" s="55">
        <f t="shared" si="1800"/>
        <v>18.71605625957389</v>
      </c>
      <c r="N4033" s="50">
        <v>145</v>
      </c>
      <c r="O4033" s="50" t="s">
        <v>1968</v>
      </c>
      <c r="P4033" s="389">
        <v>236</v>
      </c>
      <c r="Q4033" s="374">
        <v>5128</v>
      </c>
      <c r="R4033" s="50" t="s">
        <v>2544</v>
      </c>
      <c r="S4033" s="151">
        <f t="shared" si="1801"/>
        <v>0.24934027777777779</v>
      </c>
      <c r="T4033" s="151">
        <f t="shared" si="1802"/>
        <v>0.12467013888888889</v>
      </c>
      <c r="V4033" s="393">
        <f t="shared" si="1803"/>
        <v>0</v>
      </c>
      <c r="W4033" s="393">
        <f t="shared" si="1804"/>
        <v>0</v>
      </c>
      <c r="X4033" s="53">
        <f t="shared" si="1805"/>
        <v>5.8327814980158731E-2</v>
      </c>
      <c r="Y4033" s="53">
        <f t="shared" si="1806"/>
        <v>9.4716994980158731E-2</v>
      </c>
      <c r="Z4033" s="53">
        <f t="shared" si="1807"/>
        <v>2.9163907490079365E-2</v>
      </c>
      <c r="AA4033" s="53">
        <f t="shared" si="1808"/>
        <v>4.7358497490079365E-2</v>
      </c>
      <c r="AB4033" s="50">
        <f t="shared" si="1809"/>
        <v>273</v>
      </c>
      <c r="AC4033" s="50">
        <f t="shared" si="1810"/>
        <v>2019</v>
      </c>
      <c r="AD4033" s="50">
        <f t="shared" si="1811"/>
        <v>10</v>
      </c>
      <c r="AE4033" s="56">
        <f t="shared" si="1812"/>
        <v>201910</v>
      </c>
      <c r="AF4033" s="56">
        <f t="shared" si="1813"/>
        <v>42</v>
      </c>
      <c r="AG4033" s="58">
        <f t="shared" si="1814"/>
        <v>0</v>
      </c>
      <c r="AH4033" s="56">
        <f t="shared" si="1815"/>
        <v>13</v>
      </c>
      <c r="AI4033" s="53">
        <f t="shared" si="1816"/>
        <v>7.6522404980158734E-2</v>
      </c>
      <c r="AJ4033" s="56">
        <f t="shared" si="1817"/>
        <v>112</v>
      </c>
    </row>
    <row r="4034" spans="1:36" ht="15.75" customHeight="1" x14ac:dyDescent="0.25">
      <c r="A4034" s="50">
        <v>3926</v>
      </c>
      <c r="B4034" s="51">
        <v>43751</v>
      </c>
      <c r="C4034" s="75">
        <f t="shared" si="1797"/>
        <v>43751</v>
      </c>
      <c r="D4034" s="50" t="s">
        <v>1223</v>
      </c>
      <c r="E4034" s="50">
        <v>26.2</v>
      </c>
      <c r="F4034" s="50">
        <v>6</v>
      </c>
      <c r="G4034" s="50">
        <v>56</v>
      </c>
      <c r="H4034" s="50">
        <v>47</v>
      </c>
      <c r="I4034" s="53">
        <f t="shared" si="1798"/>
        <v>0.28943287037037035</v>
      </c>
      <c r="J4034" s="54">
        <f t="shared" si="1799"/>
        <v>1.1047056121006503E-2</v>
      </c>
      <c r="K4034" s="50" t="s">
        <v>2496</v>
      </c>
      <c r="L4034" s="50" t="s">
        <v>2543</v>
      </c>
      <c r="M4034" s="55">
        <f t="shared" si="1800"/>
        <v>3.7717439117047253</v>
      </c>
      <c r="N4034" s="50">
        <v>127</v>
      </c>
      <c r="O4034" s="50" t="s">
        <v>1968</v>
      </c>
      <c r="Q4034" s="374">
        <v>682</v>
      </c>
      <c r="R4034" s="50" t="s">
        <v>2545</v>
      </c>
      <c r="S4034" s="151">
        <f t="shared" si="1801"/>
        <v>0.28943287037037035</v>
      </c>
      <c r="T4034" s="151">
        <f t="shared" si="1802"/>
        <v>0.14471643518518518</v>
      </c>
      <c r="V4034" s="393">
        <f t="shared" si="1803"/>
        <v>0</v>
      </c>
      <c r="W4034" s="393">
        <f t="shared" si="1804"/>
        <v>0</v>
      </c>
      <c r="X4034" s="53">
        <f t="shared" si="1805"/>
        <v>0.28943287037037035</v>
      </c>
      <c r="Y4034" s="53">
        <f t="shared" si="1806"/>
        <v>0.32582205037037038</v>
      </c>
      <c r="Z4034" s="53">
        <f t="shared" si="1807"/>
        <v>0.14471643518518518</v>
      </c>
      <c r="AA4034" s="53">
        <f t="shared" si="1808"/>
        <v>0.16291102518518519</v>
      </c>
      <c r="AB4034" s="50">
        <f t="shared" si="1809"/>
        <v>3510</v>
      </c>
      <c r="AC4034" s="50">
        <f t="shared" si="1810"/>
        <v>2019</v>
      </c>
      <c r="AD4034" s="50">
        <f t="shared" si="1811"/>
        <v>10</v>
      </c>
      <c r="AE4034" s="56">
        <f t="shared" si="1812"/>
        <v>201910</v>
      </c>
      <c r="AF4034" s="56">
        <f t="shared" si="1813"/>
        <v>42</v>
      </c>
      <c r="AG4034" s="58">
        <f t="shared" si="1814"/>
        <v>0</v>
      </c>
      <c r="AH4034" s="56">
        <f t="shared" si="1815"/>
        <v>13</v>
      </c>
      <c r="AI4034" s="53">
        <f t="shared" si="1816"/>
        <v>0.30762746037037036</v>
      </c>
      <c r="AJ4034" s="56">
        <f t="shared" si="1817"/>
        <v>111.87399999999998</v>
      </c>
    </row>
    <row r="4035" spans="1:36" x14ac:dyDescent="0.25">
      <c r="A4035" s="50">
        <v>3927</v>
      </c>
      <c r="B4035" s="51">
        <v>43751</v>
      </c>
      <c r="C4035" s="75">
        <f t="shared" si="1797"/>
        <v>43751</v>
      </c>
      <c r="D4035" s="50" t="s">
        <v>516</v>
      </c>
      <c r="E4035" s="50">
        <v>1</v>
      </c>
      <c r="F4035" s="50">
        <v>0</v>
      </c>
      <c r="G4035" s="50">
        <v>13</v>
      </c>
      <c r="H4035" s="50">
        <v>12</v>
      </c>
      <c r="I4035" s="53">
        <f t="shared" si="1798"/>
        <v>9.1666666666666667E-3</v>
      </c>
      <c r="J4035" s="54">
        <f t="shared" si="1799"/>
        <v>9.1666666666666667E-3</v>
      </c>
      <c r="K4035" s="50" t="s">
        <v>2496</v>
      </c>
      <c r="L4035" s="50" t="s">
        <v>2543</v>
      </c>
      <c r="M4035" s="55">
        <f t="shared" si="1800"/>
        <v>4.5454545454545485</v>
      </c>
      <c r="N4035" s="50">
        <v>111</v>
      </c>
      <c r="O4035" s="50" t="s">
        <v>1968</v>
      </c>
      <c r="R4035" s="50" t="s">
        <v>2546</v>
      </c>
      <c r="S4035" s="151">
        <f t="shared" si="1801"/>
        <v>0</v>
      </c>
      <c r="T4035" s="151">
        <f t="shared" si="1802"/>
        <v>0</v>
      </c>
      <c r="V4035" s="393">
        <f t="shared" si="1803"/>
        <v>0</v>
      </c>
      <c r="W4035" s="393">
        <f t="shared" si="1804"/>
        <v>0</v>
      </c>
      <c r="X4035" s="53">
        <f t="shared" si="1805"/>
        <v>0.24016666666666667</v>
      </c>
      <c r="Y4035" s="53">
        <f t="shared" si="1806"/>
        <v>0.27655584666666666</v>
      </c>
      <c r="Z4035" s="53">
        <f t="shared" si="1807"/>
        <v>0.12008333333333333</v>
      </c>
      <c r="AA4035" s="53">
        <f t="shared" si="1808"/>
        <v>0.13827792333333333</v>
      </c>
      <c r="AB4035" s="50">
        <f t="shared" si="1809"/>
        <v>3254</v>
      </c>
      <c r="AC4035" s="50">
        <f t="shared" si="1810"/>
        <v>2019</v>
      </c>
      <c r="AD4035" s="50">
        <f t="shared" si="1811"/>
        <v>10</v>
      </c>
      <c r="AE4035" s="56">
        <f t="shared" si="1812"/>
        <v>201910</v>
      </c>
      <c r="AF4035" s="56">
        <f t="shared" si="1813"/>
        <v>42</v>
      </c>
      <c r="AG4035" s="58">
        <f t="shared" si="1814"/>
        <v>0</v>
      </c>
      <c r="AH4035" s="56">
        <f t="shared" si="1815"/>
        <v>13</v>
      </c>
      <c r="AI4035" s="53">
        <f t="shared" si="1816"/>
        <v>0.25836125666666665</v>
      </c>
      <c r="AJ4035" s="56">
        <f t="shared" si="1817"/>
        <v>0</v>
      </c>
    </row>
    <row r="4036" spans="1:36" ht="15.75" customHeight="1" x14ac:dyDescent="0.25">
      <c r="A4036" s="50">
        <v>3928</v>
      </c>
      <c r="B4036" s="51">
        <v>43751</v>
      </c>
      <c r="C4036" s="75">
        <f t="shared" si="1797"/>
        <v>43751</v>
      </c>
      <c r="D4036" s="50" t="s">
        <v>713</v>
      </c>
      <c r="E4036" s="50">
        <v>1</v>
      </c>
      <c r="F4036" s="50">
        <v>0</v>
      </c>
      <c r="G4036" s="397">
        <v>11</v>
      </c>
      <c r="H4036" s="50">
        <v>12</v>
      </c>
      <c r="I4036" s="53">
        <f t="shared" si="1798"/>
        <v>7.7777777777777767E-3</v>
      </c>
      <c r="J4036" s="54">
        <f t="shared" si="1799"/>
        <v>7.7777777777777767E-3</v>
      </c>
      <c r="K4036" s="50" t="s">
        <v>2496</v>
      </c>
      <c r="L4036" s="50" t="s">
        <v>2543</v>
      </c>
      <c r="M4036" s="55">
        <f t="shared" si="1800"/>
        <v>5.3571428571428621</v>
      </c>
      <c r="N4036" s="50">
        <v>0</v>
      </c>
      <c r="R4036" s="50" t="s">
        <v>2545</v>
      </c>
      <c r="S4036" s="151">
        <f t="shared" si="1801"/>
        <v>0</v>
      </c>
      <c r="T4036" s="151">
        <f t="shared" si="1802"/>
        <v>0</v>
      </c>
      <c r="V4036" s="393">
        <f t="shared" si="1803"/>
        <v>0</v>
      </c>
      <c r="W4036" s="393">
        <f t="shared" si="1804"/>
        <v>0</v>
      </c>
      <c r="X4036" s="53">
        <f t="shared" si="1805"/>
        <v>0.20377777777777775</v>
      </c>
      <c r="Y4036" s="53">
        <f t="shared" si="1806"/>
        <v>0.24016695777777772</v>
      </c>
      <c r="Z4036" s="53">
        <f t="shared" si="1807"/>
        <v>0.10188888888888888</v>
      </c>
      <c r="AA4036" s="53">
        <f t="shared" si="1808"/>
        <v>0.12008347888888886</v>
      </c>
      <c r="AB4036" s="50">
        <f t="shared" si="1809"/>
        <v>2635</v>
      </c>
      <c r="AC4036" s="50">
        <f t="shared" si="1810"/>
        <v>2019</v>
      </c>
      <c r="AD4036" s="50">
        <f t="shared" si="1811"/>
        <v>10</v>
      </c>
      <c r="AE4036" s="56">
        <f t="shared" si="1812"/>
        <v>201910</v>
      </c>
      <c r="AF4036" s="56">
        <f t="shared" si="1813"/>
        <v>42</v>
      </c>
      <c r="AG4036" s="58">
        <f t="shared" si="1814"/>
        <v>0</v>
      </c>
      <c r="AH4036" s="56">
        <f t="shared" si="1815"/>
        <v>13</v>
      </c>
      <c r="AI4036" s="53">
        <f t="shared" si="1816"/>
        <v>0.22197236777777773</v>
      </c>
      <c r="AJ4036" s="56">
        <f t="shared" si="1817"/>
        <v>0</v>
      </c>
    </row>
    <row r="4037" spans="1:36" ht="15.75" customHeight="1" x14ac:dyDescent="0.25">
      <c r="A4037" s="50">
        <v>3929</v>
      </c>
      <c r="B4037" s="51">
        <v>43751</v>
      </c>
      <c r="C4037" s="75">
        <f t="shared" si="1797"/>
        <v>43751</v>
      </c>
      <c r="D4037" s="50" t="s">
        <v>714</v>
      </c>
      <c r="E4037" s="50">
        <v>1</v>
      </c>
      <c r="F4037" s="50">
        <v>0</v>
      </c>
      <c r="G4037" s="397">
        <v>12</v>
      </c>
      <c r="H4037" s="50">
        <v>10</v>
      </c>
      <c r="I4037" s="53">
        <f t="shared" si="1798"/>
        <v>8.4490740740740741E-3</v>
      </c>
      <c r="J4037" s="54">
        <f t="shared" si="1799"/>
        <v>8.4490740740740741E-3</v>
      </c>
      <c r="K4037" s="50" t="s">
        <v>2496</v>
      </c>
      <c r="L4037" s="50" t="s">
        <v>2543</v>
      </c>
      <c r="M4037" s="55">
        <f t="shared" si="1800"/>
        <v>4.9315068493150722</v>
      </c>
      <c r="N4037" s="50">
        <v>0</v>
      </c>
      <c r="R4037" s="50" t="s">
        <v>2545</v>
      </c>
      <c r="S4037" s="151">
        <f t="shared" si="1801"/>
        <v>0</v>
      </c>
      <c r="T4037" s="151">
        <f t="shared" si="1802"/>
        <v>0</v>
      </c>
      <c r="V4037" s="393">
        <f t="shared" si="1803"/>
        <v>0</v>
      </c>
      <c r="W4037" s="393">
        <f t="shared" si="1804"/>
        <v>0</v>
      </c>
      <c r="X4037" s="53">
        <f t="shared" si="1805"/>
        <v>0.22136574074074072</v>
      </c>
      <c r="Y4037" s="53">
        <f t="shared" si="1806"/>
        <v>0.25775492074074074</v>
      </c>
      <c r="Z4037" s="53">
        <f t="shared" si="1807"/>
        <v>0.11068287037037036</v>
      </c>
      <c r="AA4037" s="53">
        <f t="shared" si="1808"/>
        <v>0.12887746037037037</v>
      </c>
      <c r="AB4037" s="50">
        <f t="shared" si="1809"/>
        <v>3074</v>
      </c>
      <c r="AC4037" s="50">
        <f t="shared" si="1810"/>
        <v>2019</v>
      </c>
      <c r="AD4037" s="50">
        <f t="shared" si="1811"/>
        <v>10</v>
      </c>
      <c r="AE4037" s="56">
        <f t="shared" si="1812"/>
        <v>201910</v>
      </c>
      <c r="AF4037" s="56">
        <f t="shared" si="1813"/>
        <v>42</v>
      </c>
      <c r="AG4037" s="58">
        <f t="shared" si="1814"/>
        <v>0</v>
      </c>
      <c r="AH4037" s="56">
        <f t="shared" si="1815"/>
        <v>13</v>
      </c>
      <c r="AI4037" s="53">
        <f t="shared" si="1816"/>
        <v>0.23956033074074073</v>
      </c>
      <c r="AJ4037" s="56">
        <f t="shared" si="1817"/>
        <v>0</v>
      </c>
    </row>
    <row r="4038" spans="1:36" x14ac:dyDescent="0.25">
      <c r="A4038" s="50">
        <v>3930</v>
      </c>
      <c r="B4038" s="51">
        <v>43751</v>
      </c>
      <c r="C4038" s="75">
        <f t="shared" si="1797"/>
        <v>43751</v>
      </c>
      <c r="D4038" s="50" t="s">
        <v>715</v>
      </c>
      <c r="E4038" s="50">
        <v>1</v>
      </c>
      <c r="F4038" s="50">
        <v>0</v>
      </c>
      <c r="G4038" s="397">
        <v>12</v>
      </c>
      <c r="H4038" s="50">
        <v>53</v>
      </c>
      <c r="I4038" s="53">
        <f t="shared" si="1798"/>
        <v>8.9467592592592585E-3</v>
      </c>
      <c r="J4038" s="54">
        <f t="shared" si="1799"/>
        <v>8.9467592592592585E-3</v>
      </c>
      <c r="K4038" s="50" t="s">
        <v>2496</v>
      </c>
      <c r="L4038" s="50" t="s">
        <v>2543</v>
      </c>
      <c r="M4038" s="55">
        <f t="shared" si="1800"/>
        <v>4.6571798188874558</v>
      </c>
      <c r="N4038" s="50">
        <v>0</v>
      </c>
      <c r="R4038" s="50" t="s">
        <v>2545</v>
      </c>
      <c r="S4038" s="151">
        <f t="shared" si="1801"/>
        <v>0</v>
      </c>
      <c r="T4038" s="151">
        <f t="shared" si="1802"/>
        <v>0</v>
      </c>
      <c r="V4038" s="393">
        <f t="shared" si="1803"/>
        <v>0</v>
      </c>
      <c r="W4038" s="393">
        <f t="shared" si="1804"/>
        <v>0</v>
      </c>
      <c r="X4038" s="53">
        <f t="shared" si="1805"/>
        <v>0.23440509259259257</v>
      </c>
      <c r="Y4038" s="53">
        <f t="shared" si="1806"/>
        <v>0.27079427259259259</v>
      </c>
      <c r="Z4038" s="53">
        <f t="shared" si="1807"/>
        <v>0.11720254629629628</v>
      </c>
      <c r="AA4038" s="53">
        <f t="shared" si="1808"/>
        <v>0.13539713629629629</v>
      </c>
      <c r="AB4038" s="50">
        <f t="shared" si="1809"/>
        <v>3215</v>
      </c>
      <c r="AC4038" s="50">
        <f t="shared" si="1810"/>
        <v>2019</v>
      </c>
      <c r="AD4038" s="50">
        <f t="shared" si="1811"/>
        <v>10</v>
      </c>
      <c r="AE4038" s="56">
        <f t="shared" si="1812"/>
        <v>201910</v>
      </c>
      <c r="AF4038" s="56">
        <f t="shared" si="1813"/>
        <v>42</v>
      </c>
      <c r="AG4038" s="58">
        <f t="shared" si="1814"/>
        <v>0</v>
      </c>
      <c r="AH4038" s="56">
        <f t="shared" si="1815"/>
        <v>13</v>
      </c>
      <c r="AI4038" s="53">
        <f t="shared" si="1816"/>
        <v>0.25259968259259258</v>
      </c>
      <c r="AJ4038" s="56">
        <f t="shared" si="1817"/>
        <v>0</v>
      </c>
    </row>
    <row r="4039" spans="1:36" ht="15.75" customHeight="1" x14ac:dyDescent="0.25">
      <c r="A4039" s="50">
        <v>3931</v>
      </c>
      <c r="B4039" s="51">
        <v>43751</v>
      </c>
      <c r="C4039" s="75">
        <f t="shared" si="1797"/>
        <v>43751</v>
      </c>
      <c r="D4039" s="50" t="s">
        <v>716</v>
      </c>
      <c r="E4039" s="50">
        <v>1</v>
      </c>
      <c r="F4039" s="50">
        <v>0</v>
      </c>
      <c r="G4039" s="397">
        <v>13</v>
      </c>
      <c r="H4039" s="50">
        <v>47</v>
      </c>
      <c r="I4039" s="53">
        <f t="shared" si="1798"/>
        <v>9.571759259259259E-3</v>
      </c>
      <c r="J4039" s="54">
        <f t="shared" si="1799"/>
        <v>9.571759259259259E-3</v>
      </c>
      <c r="K4039" s="50" t="s">
        <v>2496</v>
      </c>
      <c r="L4039" s="50" t="s">
        <v>2543</v>
      </c>
      <c r="M4039" s="55">
        <f t="shared" si="1800"/>
        <v>4.3530834340991573</v>
      </c>
      <c r="N4039" s="50">
        <v>0</v>
      </c>
      <c r="R4039" s="50" t="s">
        <v>2545</v>
      </c>
      <c r="S4039" s="151">
        <f t="shared" si="1801"/>
        <v>0</v>
      </c>
      <c r="T4039" s="151">
        <f t="shared" si="1802"/>
        <v>0</v>
      </c>
      <c r="V4039" s="393">
        <f t="shared" si="1803"/>
        <v>0</v>
      </c>
      <c r="W4039" s="393">
        <f t="shared" si="1804"/>
        <v>0</v>
      </c>
      <c r="X4039" s="53">
        <f t="shared" si="1805"/>
        <v>0.2507800925925926</v>
      </c>
      <c r="Y4039" s="53">
        <f t="shared" si="1806"/>
        <v>0.28716927259259256</v>
      </c>
      <c r="Z4039" s="53">
        <f t="shared" si="1807"/>
        <v>0.1253900462962963</v>
      </c>
      <c r="AA4039" s="53">
        <f t="shared" si="1808"/>
        <v>0.14358463629629628</v>
      </c>
      <c r="AB4039" s="50">
        <f t="shared" si="1809"/>
        <v>3319</v>
      </c>
      <c r="AC4039" s="50">
        <f t="shared" si="1810"/>
        <v>2019</v>
      </c>
      <c r="AD4039" s="50">
        <f t="shared" si="1811"/>
        <v>10</v>
      </c>
      <c r="AE4039" s="56">
        <f t="shared" si="1812"/>
        <v>201910</v>
      </c>
      <c r="AF4039" s="56">
        <f t="shared" si="1813"/>
        <v>42</v>
      </c>
      <c r="AG4039" s="58">
        <f t="shared" si="1814"/>
        <v>0</v>
      </c>
      <c r="AH4039" s="56">
        <f t="shared" si="1815"/>
        <v>13</v>
      </c>
      <c r="AI4039" s="53">
        <f t="shared" si="1816"/>
        <v>0.26897468259259261</v>
      </c>
      <c r="AJ4039" s="56">
        <f t="shared" si="1817"/>
        <v>0</v>
      </c>
    </row>
    <row r="4040" spans="1:36" ht="15.75" customHeight="1" x14ac:dyDescent="0.25">
      <c r="A4040" s="50">
        <v>3932</v>
      </c>
      <c r="B4040" s="51">
        <v>43751</v>
      </c>
      <c r="C4040" s="75">
        <f t="shared" ref="C4040:C4056" si="1818">B4040</f>
        <v>43751</v>
      </c>
      <c r="D4040" s="50" t="s">
        <v>717</v>
      </c>
      <c r="E4040" s="50">
        <v>1</v>
      </c>
      <c r="F4040" s="50">
        <v>0</v>
      </c>
      <c r="G4040" s="397">
        <v>13</v>
      </c>
      <c r="H4040" s="50">
        <v>58</v>
      </c>
      <c r="I4040" s="53">
        <f t="shared" ref="I4040:I4056" si="1819">IF(E4040&gt;0,TIME(F4040,G4040,H4040),"")</f>
        <v>9.6990740740740735E-3</v>
      </c>
      <c r="J4040" s="54">
        <f t="shared" ref="J4040:J4056" si="1820">IF(E4040&gt;0,TIME(F4040,G4040,H4040)/E4040,"")</f>
        <v>9.6990740740740735E-3</v>
      </c>
      <c r="K4040" s="50" t="s">
        <v>2496</v>
      </c>
      <c r="L4040" s="50" t="s">
        <v>2543</v>
      </c>
      <c r="M4040" s="55">
        <f t="shared" ref="M4040:M4056" si="1821">IF(D4040&gt;0,0.0416666666666667/J4040,"")</f>
        <v>4.2959427207637271</v>
      </c>
      <c r="N4040" s="50">
        <v>0</v>
      </c>
      <c r="R4040" s="50" t="s">
        <v>2545</v>
      </c>
      <c r="S4040" s="151">
        <f t="shared" ref="S4040:S4056" si="1822">IF("1-Swim"=D4040,J4040*2.4,IF("2-Bike"=D4040,J4040*112,IF("3-Run"=D4040,J4040*26.2,0)))</f>
        <v>0</v>
      </c>
      <c r="T4040" s="151">
        <f t="shared" ref="T4040:T4056" si="1823">S4040/2</f>
        <v>0</v>
      </c>
      <c r="V4040" s="393">
        <f t="shared" ref="V4040:V4056" si="1824">U4040*0.000568182</f>
        <v>0</v>
      </c>
      <c r="W4040" s="393">
        <f t="shared" ref="W4040:W4056" si="1825">U4040*0.0006213713910761</f>
        <v>0</v>
      </c>
      <c r="X4040" s="53">
        <f t="shared" ref="X4040:X4056" si="1826">J4040*26.2</f>
        <v>0.25411574074074073</v>
      </c>
      <c r="Y4040" s="53">
        <f t="shared" ref="Y4040:Y4056" si="1827">(J4040+0.0013889)*26.2</f>
        <v>0.29050492074074075</v>
      </c>
      <c r="Z4040" s="53">
        <f t="shared" ref="Z4040:Z4056" si="1828">X4040/2</f>
        <v>0.12705787037037036</v>
      </c>
      <c r="AA4040" s="53">
        <f t="shared" ref="AA4040:AA4056" si="1829">Y4040/2</f>
        <v>0.14525246037037037</v>
      </c>
      <c r="AB4040" s="50">
        <f t="shared" ref="AB4040:AB4056" si="1830">RANK(J4040,J:J,1)</f>
        <v>3339</v>
      </c>
      <c r="AC4040" s="50">
        <f t="shared" ref="AC4040:AC4056" si="1831">YEAR(B4040)</f>
        <v>2019</v>
      </c>
      <c r="AD4040" s="50">
        <f t="shared" ref="AD4040:AD4056" si="1832">MONTH(B4040)</f>
        <v>10</v>
      </c>
      <c r="AE4040" s="56">
        <f t="shared" ref="AE4040:AE4056" si="1833">AC4040*100+AD4040</f>
        <v>201910</v>
      </c>
      <c r="AF4040" s="56">
        <f t="shared" ref="AF4040:AF4056" si="1834">WEEKNUM(B4040,1)</f>
        <v>42</v>
      </c>
      <c r="AG4040" s="58">
        <f t="shared" ref="AG4040:AG4056" si="1835">IF(ISBLANK(B4040)," ",MAX(B4040-B4039-1,0))</f>
        <v>0</v>
      </c>
      <c r="AH4040" s="56">
        <f t="shared" ref="AH4040:AH4056" si="1836">DAY(B4040)</f>
        <v>13</v>
      </c>
      <c r="AI4040" s="53">
        <f t="shared" ref="AI4040:AI4056" si="1837">Z4040+AA4040</f>
        <v>0.27231033074074074</v>
      </c>
      <c r="AJ4040" s="56">
        <f t="shared" ref="AJ4040:AJ4056" si="1838">IF("1-Swim"=D4040,E4040*46.7,IF("2-Bike"=D4040,E4040,IF("3-Run"=D4040,E4040*4.27,0)))</f>
        <v>0</v>
      </c>
    </row>
    <row r="4041" spans="1:36" x14ac:dyDescent="0.25">
      <c r="A4041" s="50">
        <v>3933</v>
      </c>
      <c r="B4041" s="51">
        <v>43751</v>
      </c>
      <c r="C4041" s="75">
        <f t="shared" si="1818"/>
        <v>43751</v>
      </c>
      <c r="D4041" s="50" t="s">
        <v>718</v>
      </c>
      <c r="E4041" s="50">
        <v>1</v>
      </c>
      <c r="F4041" s="50">
        <v>0</v>
      </c>
      <c r="G4041" s="397">
        <v>14</v>
      </c>
      <c r="H4041" s="50">
        <v>34</v>
      </c>
      <c r="I4041" s="53">
        <f t="shared" si="1819"/>
        <v>1.0115740740740741E-2</v>
      </c>
      <c r="J4041" s="54">
        <f t="shared" si="1820"/>
        <v>1.0115740740740741E-2</v>
      </c>
      <c r="K4041" s="50" t="s">
        <v>2496</v>
      </c>
      <c r="L4041" s="50" t="s">
        <v>2543</v>
      </c>
      <c r="M4041" s="55">
        <f t="shared" si="1821"/>
        <v>4.1189931350114444</v>
      </c>
      <c r="N4041" s="50">
        <v>0</v>
      </c>
      <c r="R4041" s="50" t="s">
        <v>2545</v>
      </c>
      <c r="S4041" s="151">
        <f t="shared" si="1822"/>
        <v>0</v>
      </c>
      <c r="T4041" s="151">
        <f t="shared" si="1823"/>
        <v>0</v>
      </c>
      <c r="V4041" s="393">
        <f t="shared" si="1824"/>
        <v>0</v>
      </c>
      <c r="W4041" s="393">
        <f t="shared" si="1825"/>
        <v>0</v>
      </c>
      <c r="X4041" s="53">
        <f t="shared" si="1826"/>
        <v>0.26503240740740741</v>
      </c>
      <c r="Y4041" s="53">
        <f t="shared" si="1827"/>
        <v>0.30142158740740743</v>
      </c>
      <c r="Z4041" s="53">
        <f t="shared" si="1828"/>
        <v>0.13251620370370371</v>
      </c>
      <c r="AA4041" s="53">
        <f t="shared" si="1829"/>
        <v>0.15071079370370372</v>
      </c>
      <c r="AB4041" s="50">
        <f t="shared" si="1830"/>
        <v>3399</v>
      </c>
      <c r="AC4041" s="50">
        <f t="shared" si="1831"/>
        <v>2019</v>
      </c>
      <c r="AD4041" s="50">
        <f t="shared" si="1832"/>
        <v>10</v>
      </c>
      <c r="AE4041" s="56">
        <f t="shared" si="1833"/>
        <v>201910</v>
      </c>
      <c r="AF4041" s="56">
        <f t="shared" si="1834"/>
        <v>42</v>
      </c>
      <c r="AG4041" s="58">
        <f t="shared" si="1835"/>
        <v>0</v>
      </c>
      <c r="AH4041" s="56">
        <f t="shared" si="1836"/>
        <v>13</v>
      </c>
      <c r="AI4041" s="53">
        <f t="shared" si="1837"/>
        <v>0.28322699740740742</v>
      </c>
      <c r="AJ4041" s="56">
        <f t="shared" si="1838"/>
        <v>0</v>
      </c>
    </row>
    <row r="4042" spans="1:36" ht="15.75" customHeight="1" x14ac:dyDescent="0.25">
      <c r="A4042" s="50">
        <v>3934</v>
      </c>
      <c r="B4042" s="51">
        <v>43751</v>
      </c>
      <c r="C4042" s="75">
        <f t="shared" si="1818"/>
        <v>43751</v>
      </c>
      <c r="D4042" s="50" t="s">
        <v>719</v>
      </c>
      <c r="E4042" s="50">
        <v>1</v>
      </c>
      <c r="F4042" s="50">
        <v>0</v>
      </c>
      <c r="G4042" s="397">
        <v>14</v>
      </c>
      <c r="H4042" s="50">
        <v>53</v>
      </c>
      <c r="I4042" s="53">
        <f t="shared" si="1819"/>
        <v>1.0335648148148148E-2</v>
      </c>
      <c r="J4042" s="54">
        <f t="shared" si="1820"/>
        <v>1.0335648148148148E-2</v>
      </c>
      <c r="K4042" s="50" t="s">
        <v>2496</v>
      </c>
      <c r="L4042" s="50" t="s">
        <v>2543</v>
      </c>
      <c r="M4042" s="55">
        <f t="shared" si="1821"/>
        <v>4.0313549832026911</v>
      </c>
      <c r="N4042" s="50">
        <v>0</v>
      </c>
      <c r="R4042" s="50" t="s">
        <v>2545</v>
      </c>
      <c r="S4042" s="151">
        <f t="shared" si="1822"/>
        <v>0</v>
      </c>
      <c r="T4042" s="151">
        <f t="shared" si="1823"/>
        <v>0</v>
      </c>
      <c r="V4042" s="393">
        <f t="shared" si="1824"/>
        <v>0</v>
      </c>
      <c r="W4042" s="393">
        <f t="shared" si="1825"/>
        <v>0</v>
      </c>
      <c r="X4042" s="53">
        <f t="shared" si="1826"/>
        <v>0.27079398148148148</v>
      </c>
      <c r="Y4042" s="53">
        <f t="shared" si="1827"/>
        <v>0.30718316148148145</v>
      </c>
      <c r="Z4042" s="53">
        <f t="shared" si="1828"/>
        <v>0.13539699074074074</v>
      </c>
      <c r="AA4042" s="53">
        <f t="shared" si="1829"/>
        <v>0.15359158074074072</v>
      </c>
      <c r="AB4042" s="50">
        <f t="shared" si="1830"/>
        <v>3423</v>
      </c>
      <c r="AC4042" s="50">
        <f t="shared" si="1831"/>
        <v>2019</v>
      </c>
      <c r="AD4042" s="50">
        <f t="shared" si="1832"/>
        <v>10</v>
      </c>
      <c r="AE4042" s="56">
        <f t="shared" si="1833"/>
        <v>201910</v>
      </c>
      <c r="AF4042" s="56">
        <f t="shared" si="1834"/>
        <v>42</v>
      </c>
      <c r="AG4042" s="58">
        <f t="shared" si="1835"/>
        <v>0</v>
      </c>
      <c r="AH4042" s="56">
        <f t="shared" si="1836"/>
        <v>13</v>
      </c>
      <c r="AI4042" s="53">
        <f t="shared" si="1837"/>
        <v>0.28898857148148149</v>
      </c>
      <c r="AJ4042" s="56">
        <f t="shared" si="1838"/>
        <v>0</v>
      </c>
    </row>
    <row r="4043" spans="1:36" x14ac:dyDescent="0.25">
      <c r="A4043" s="50">
        <v>3935</v>
      </c>
      <c r="B4043" s="51">
        <v>43751</v>
      </c>
      <c r="C4043" s="75">
        <f t="shared" si="1818"/>
        <v>43751</v>
      </c>
      <c r="D4043" s="50" t="s">
        <v>720</v>
      </c>
      <c r="E4043" s="50">
        <v>1</v>
      </c>
      <c r="F4043" s="50">
        <v>0</v>
      </c>
      <c r="G4043" s="397">
        <v>13</v>
      </c>
      <c r="H4043" s="50">
        <v>28</v>
      </c>
      <c r="I4043" s="53">
        <f t="shared" si="1819"/>
        <v>9.3518518518518525E-3</v>
      </c>
      <c r="J4043" s="54">
        <f t="shared" si="1820"/>
        <v>9.3518518518518525E-3</v>
      </c>
      <c r="K4043" s="50" t="s">
        <v>2496</v>
      </c>
      <c r="L4043" s="50" t="s">
        <v>2543</v>
      </c>
      <c r="M4043" s="55">
        <f t="shared" si="1821"/>
        <v>4.4554455445544585</v>
      </c>
      <c r="N4043" s="50">
        <v>0</v>
      </c>
      <c r="R4043" s="50" t="s">
        <v>2545</v>
      </c>
      <c r="S4043" s="151">
        <f t="shared" si="1822"/>
        <v>0</v>
      </c>
      <c r="T4043" s="151">
        <f t="shared" si="1823"/>
        <v>0</v>
      </c>
      <c r="V4043" s="393">
        <f t="shared" si="1824"/>
        <v>0</v>
      </c>
      <c r="W4043" s="393">
        <f t="shared" si="1825"/>
        <v>0</v>
      </c>
      <c r="X4043" s="53">
        <f t="shared" si="1826"/>
        <v>0.24501851851851852</v>
      </c>
      <c r="Y4043" s="53">
        <f t="shared" si="1827"/>
        <v>0.28140769851851855</v>
      </c>
      <c r="Z4043" s="53">
        <f t="shared" si="1828"/>
        <v>0.12250925925925926</v>
      </c>
      <c r="AA4043" s="53">
        <f t="shared" si="1829"/>
        <v>0.14070384925925927</v>
      </c>
      <c r="AB4043" s="50">
        <f t="shared" si="1830"/>
        <v>3291</v>
      </c>
      <c r="AC4043" s="50">
        <f t="shared" si="1831"/>
        <v>2019</v>
      </c>
      <c r="AD4043" s="50">
        <f t="shared" si="1832"/>
        <v>10</v>
      </c>
      <c r="AE4043" s="56">
        <f t="shared" si="1833"/>
        <v>201910</v>
      </c>
      <c r="AF4043" s="56">
        <f t="shared" si="1834"/>
        <v>42</v>
      </c>
      <c r="AG4043" s="58">
        <f t="shared" si="1835"/>
        <v>0</v>
      </c>
      <c r="AH4043" s="56">
        <f t="shared" si="1836"/>
        <v>13</v>
      </c>
      <c r="AI4043" s="53">
        <f t="shared" si="1837"/>
        <v>0.26321310851851853</v>
      </c>
      <c r="AJ4043" s="56">
        <f t="shared" si="1838"/>
        <v>0</v>
      </c>
    </row>
    <row r="4044" spans="1:36" ht="15.75" customHeight="1" x14ac:dyDescent="0.25">
      <c r="A4044" s="50">
        <v>3936</v>
      </c>
      <c r="B4044" s="51">
        <v>43751</v>
      </c>
      <c r="C4044" s="75">
        <f t="shared" si="1818"/>
        <v>43751</v>
      </c>
      <c r="D4044" s="50" t="s">
        <v>721</v>
      </c>
      <c r="E4044" s="50">
        <v>1</v>
      </c>
      <c r="F4044" s="50">
        <v>0</v>
      </c>
      <c r="G4044" s="397">
        <v>14</v>
      </c>
      <c r="H4044" s="50">
        <v>32</v>
      </c>
      <c r="I4044" s="53">
        <f t="shared" si="1819"/>
        <v>1.0092592592592592E-2</v>
      </c>
      <c r="J4044" s="54">
        <f t="shared" si="1820"/>
        <v>1.0092592592592592E-2</v>
      </c>
      <c r="K4044" s="50" t="s">
        <v>2496</v>
      </c>
      <c r="L4044" s="50" t="s">
        <v>2543</v>
      </c>
      <c r="M4044" s="55">
        <f t="shared" si="1821"/>
        <v>4.1284403669724803</v>
      </c>
      <c r="N4044" s="50">
        <v>0</v>
      </c>
      <c r="R4044" s="50" t="s">
        <v>2545</v>
      </c>
      <c r="S4044" s="151">
        <f t="shared" si="1822"/>
        <v>0</v>
      </c>
      <c r="T4044" s="151">
        <f t="shared" si="1823"/>
        <v>0</v>
      </c>
      <c r="V4044" s="393">
        <f t="shared" si="1824"/>
        <v>0</v>
      </c>
      <c r="W4044" s="393">
        <f t="shared" si="1825"/>
        <v>0</v>
      </c>
      <c r="X4044" s="53">
        <f t="shared" si="1826"/>
        <v>0.2644259259259259</v>
      </c>
      <c r="Y4044" s="53">
        <f t="shared" si="1827"/>
        <v>0.30081510592592592</v>
      </c>
      <c r="Z4044" s="53">
        <f t="shared" si="1828"/>
        <v>0.13221296296296295</v>
      </c>
      <c r="AA4044" s="53">
        <f t="shared" si="1829"/>
        <v>0.15040755296296296</v>
      </c>
      <c r="AB4044" s="50">
        <f t="shared" si="1830"/>
        <v>3395</v>
      </c>
      <c r="AC4044" s="50">
        <f t="shared" si="1831"/>
        <v>2019</v>
      </c>
      <c r="AD4044" s="50">
        <f t="shared" si="1832"/>
        <v>10</v>
      </c>
      <c r="AE4044" s="56">
        <f t="shared" si="1833"/>
        <v>201910</v>
      </c>
      <c r="AF4044" s="56">
        <f t="shared" si="1834"/>
        <v>42</v>
      </c>
      <c r="AG4044" s="58">
        <f t="shared" si="1835"/>
        <v>0</v>
      </c>
      <c r="AH4044" s="56">
        <f t="shared" si="1836"/>
        <v>13</v>
      </c>
      <c r="AI4044" s="53">
        <f t="shared" si="1837"/>
        <v>0.28262051592592591</v>
      </c>
      <c r="AJ4044" s="56">
        <f t="shared" si="1838"/>
        <v>0</v>
      </c>
    </row>
    <row r="4045" spans="1:36" ht="15.75" customHeight="1" x14ac:dyDescent="0.25">
      <c r="A4045" s="50">
        <v>3937</v>
      </c>
      <c r="B4045" s="51">
        <v>43751</v>
      </c>
      <c r="C4045" s="75">
        <f t="shared" si="1818"/>
        <v>43751</v>
      </c>
      <c r="D4045" s="50" t="s">
        <v>707</v>
      </c>
      <c r="E4045" s="50">
        <v>1</v>
      </c>
      <c r="F4045" s="50">
        <v>0</v>
      </c>
      <c r="G4045" s="397">
        <v>14</v>
      </c>
      <c r="H4045" s="50">
        <v>50</v>
      </c>
      <c r="I4045" s="53">
        <f t="shared" si="1819"/>
        <v>1.0300925925925927E-2</v>
      </c>
      <c r="J4045" s="54">
        <f t="shared" si="1820"/>
        <v>1.0300925925925927E-2</v>
      </c>
      <c r="K4045" s="50" t="s">
        <v>2496</v>
      </c>
      <c r="L4045" s="50" t="s">
        <v>2543</v>
      </c>
      <c r="M4045" s="55">
        <f t="shared" si="1821"/>
        <v>4.0449438202247219</v>
      </c>
      <c r="N4045" s="50">
        <v>0</v>
      </c>
      <c r="R4045" s="50" t="s">
        <v>2545</v>
      </c>
      <c r="S4045" s="151">
        <f t="shared" si="1822"/>
        <v>0</v>
      </c>
      <c r="T4045" s="151">
        <f t="shared" si="1823"/>
        <v>0</v>
      </c>
      <c r="V4045" s="393">
        <f t="shared" si="1824"/>
        <v>0</v>
      </c>
      <c r="W4045" s="393">
        <f t="shared" si="1825"/>
        <v>0</v>
      </c>
      <c r="X4045" s="53">
        <f t="shared" si="1826"/>
        <v>0.2698842592592593</v>
      </c>
      <c r="Y4045" s="53">
        <f t="shared" si="1827"/>
        <v>0.30627343925925926</v>
      </c>
      <c r="Z4045" s="53">
        <f t="shared" si="1828"/>
        <v>0.13494212962962965</v>
      </c>
      <c r="AA4045" s="53">
        <f t="shared" si="1829"/>
        <v>0.15313671962962963</v>
      </c>
      <c r="AB4045" s="50">
        <f t="shared" si="1830"/>
        <v>3422</v>
      </c>
      <c r="AC4045" s="50">
        <f t="shared" si="1831"/>
        <v>2019</v>
      </c>
      <c r="AD4045" s="50">
        <f t="shared" si="1832"/>
        <v>10</v>
      </c>
      <c r="AE4045" s="56">
        <f t="shared" si="1833"/>
        <v>201910</v>
      </c>
      <c r="AF4045" s="56">
        <f t="shared" si="1834"/>
        <v>42</v>
      </c>
      <c r="AG4045" s="58">
        <f t="shared" si="1835"/>
        <v>0</v>
      </c>
      <c r="AH4045" s="56">
        <f t="shared" si="1836"/>
        <v>13</v>
      </c>
      <c r="AI4045" s="53">
        <f t="shared" si="1837"/>
        <v>0.28807884925925931</v>
      </c>
      <c r="AJ4045" s="56">
        <f t="shared" si="1838"/>
        <v>0</v>
      </c>
    </row>
    <row r="4046" spans="1:36" x14ac:dyDescent="0.25">
      <c r="A4046" s="50">
        <v>3938</v>
      </c>
      <c r="B4046" s="51">
        <v>43751</v>
      </c>
      <c r="C4046" s="75">
        <f t="shared" si="1818"/>
        <v>43751</v>
      </c>
      <c r="D4046" s="50" t="s">
        <v>708</v>
      </c>
      <c r="E4046" s="50">
        <v>1</v>
      </c>
      <c r="F4046" s="50">
        <v>0</v>
      </c>
      <c r="G4046" s="397">
        <v>15</v>
      </c>
      <c r="H4046" s="50">
        <v>43</v>
      </c>
      <c r="I4046" s="53">
        <f t="shared" si="1819"/>
        <v>1.091435185185185E-2</v>
      </c>
      <c r="J4046" s="54">
        <f t="shared" si="1820"/>
        <v>1.091435185185185E-2</v>
      </c>
      <c r="K4046" s="50" t="s">
        <v>2496</v>
      </c>
      <c r="L4046" s="50" t="s">
        <v>2543</v>
      </c>
      <c r="M4046" s="55">
        <f t="shared" si="1821"/>
        <v>3.8176033934252422</v>
      </c>
      <c r="N4046" s="50">
        <v>0</v>
      </c>
      <c r="R4046" s="50" t="s">
        <v>2545</v>
      </c>
      <c r="S4046" s="151">
        <f t="shared" si="1822"/>
        <v>0</v>
      </c>
      <c r="T4046" s="151">
        <f t="shared" si="1823"/>
        <v>0</v>
      </c>
      <c r="V4046" s="393">
        <f t="shared" si="1824"/>
        <v>0</v>
      </c>
      <c r="W4046" s="393">
        <f t="shared" si="1825"/>
        <v>0</v>
      </c>
      <c r="X4046" s="53">
        <f t="shared" si="1826"/>
        <v>0.28595601851851848</v>
      </c>
      <c r="Y4046" s="53">
        <f t="shared" si="1827"/>
        <v>0.32234519851851851</v>
      </c>
      <c r="Z4046" s="53">
        <f t="shared" si="1828"/>
        <v>0.14297800925925924</v>
      </c>
      <c r="AA4046" s="53">
        <f t="shared" si="1829"/>
        <v>0.16117259925925925</v>
      </c>
      <c r="AB4046" s="50">
        <f t="shared" si="1830"/>
        <v>3496</v>
      </c>
      <c r="AC4046" s="50">
        <f t="shared" si="1831"/>
        <v>2019</v>
      </c>
      <c r="AD4046" s="50">
        <f t="shared" si="1832"/>
        <v>10</v>
      </c>
      <c r="AE4046" s="56">
        <f t="shared" si="1833"/>
        <v>201910</v>
      </c>
      <c r="AF4046" s="56">
        <f t="shared" si="1834"/>
        <v>42</v>
      </c>
      <c r="AG4046" s="58">
        <f t="shared" si="1835"/>
        <v>0</v>
      </c>
      <c r="AH4046" s="56">
        <f t="shared" si="1836"/>
        <v>13</v>
      </c>
      <c r="AI4046" s="53">
        <f t="shared" si="1837"/>
        <v>0.30415060851851849</v>
      </c>
      <c r="AJ4046" s="56">
        <f t="shared" si="1838"/>
        <v>0</v>
      </c>
    </row>
    <row r="4047" spans="1:36" ht="15.75" customHeight="1" x14ac:dyDescent="0.25">
      <c r="A4047" s="50">
        <v>3939</v>
      </c>
      <c r="B4047" s="51">
        <v>43751</v>
      </c>
      <c r="C4047" s="75">
        <f t="shared" si="1818"/>
        <v>43751</v>
      </c>
      <c r="D4047" s="50" t="s">
        <v>709</v>
      </c>
      <c r="E4047" s="50">
        <v>1</v>
      </c>
      <c r="F4047" s="50">
        <v>0</v>
      </c>
      <c r="G4047" s="397">
        <v>17</v>
      </c>
      <c r="H4047" s="50">
        <v>17</v>
      </c>
      <c r="I4047" s="53">
        <f t="shared" si="1819"/>
        <v>1.2002314814814815E-2</v>
      </c>
      <c r="J4047" s="54">
        <f t="shared" si="1820"/>
        <v>1.2002314814814815E-2</v>
      </c>
      <c r="K4047" s="50" t="s">
        <v>2496</v>
      </c>
      <c r="L4047" s="50" t="s">
        <v>2543</v>
      </c>
      <c r="M4047" s="55">
        <f t="shared" si="1821"/>
        <v>3.4715525554484117</v>
      </c>
      <c r="N4047" s="50">
        <v>0</v>
      </c>
      <c r="R4047" s="50" t="s">
        <v>2545</v>
      </c>
      <c r="S4047" s="151">
        <f t="shared" si="1822"/>
        <v>0</v>
      </c>
      <c r="T4047" s="151">
        <f t="shared" si="1823"/>
        <v>0</v>
      </c>
      <c r="V4047" s="393">
        <f t="shared" si="1824"/>
        <v>0</v>
      </c>
      <c r="W4047" s="393">
        <f t="shared" si="1825"/>
        <v>0</v>
      </c>
      <c r="X4047" s="53">
        <f t="shared" si="1826"/>
        <v>0.31446064814814811</v>
      </c>
      <c r="Y4047" s="53">
        <f t="shared" si="1827"/>
        <v>0.35084982814814814</v>
      </c>
      <c r="Z4047" s="53">
        <f t="shared" si="1828"/>
        <v>0.15723032407407406</v>
      </c>
      <c r="AA4047" s="53">
        <f t="shared" si="1829"/>
        <v>0.17542491407407407</v>
      </c>
      <c r="AB4047" s="50">
        <f t="shared" si="1830"/>
        <v>3569</v>
      </c>
      <c r="AC4047" s="50">
        <f t="shared" si="1831"/>
        <v>2019</v>
      </c>
      <c r="AD4047" s="50">
        <f t="shared" si="1832"/>
        <v>10</v>
      </c>
      <c r="AE4047" s="56">
        <f t="shared" si="1833"/>
        <v>201910</v>
      </c>
      <c r="AF4047" s="56">
        <f t="shared" si="1834"/>
        <v>42</v>
      </c>
      <c r="AG4047" s="58">
        <f t="shared" si="1835"/>
        <v>0</v>
      </c>
      <c r="AH4047" s="56">
        <f t="shared" si="1836"/>
        <v>13</v>
      </c>
      <c r="AI4047" s="53">
        <f t="shared" si="1837"/>
        <v>0.33265523814814812</v>
      </c>
      <c r="AJ4047" s="56">
        <f t="shared" si="1838"/>
        <v>0</v>
      </c>
    </row>
    <row r="4048" spans="1:36" x14ac:dyDescent="0.25">
      <c r="A4048" s="50">
        <v>3940</v>
      </c>
      <c r="B4048" s="51">
        <v>43751</v>
      </c>
      <c r="C4048" s="75">
        <f t="shared" si="1818"/>
        <v>43751</v>
      </c>
      <c r="D4048" s="50" t="s">
        <v>710</v>
      </c>
      <c r="E4048" s="50">
        <v>1</v>
      </c>
      <c r="F4048" s="50">
        <v>0</v>
      </c>
      <c r="G4048" s="397">
        <v>15</v>
      </c>
      <c r="H4048" s="50">
        <v>50</v>
      </c>
      <c r="I4048" s="53">
        <f t="shared" si="1819"/>
        <v>1.0995370370370371E-2</v>
      </c>
      <c r="J4048" s="54">
        <f t="shared" si="1820"/>
        <v>1.0995370370370371E-2</v>
      </c>
      <c r="K4048" s="50" t="s">
        <v>2496</v>
      </c>
      <c r="L4048" s="50" t="s">
        <v>2543</v>
      </c>
      <c r="M4048" s="55">
        <f t="shared" si="1821"/>
        <v>3.7894736842105292</v>
      </c>
      <c r="N4048" s="50">
        <v>0</v>
      </c>
      <c r="R4048" s="50" t="s">
        <v>2545</v>
      </c>
      <c r="S4048" s="151">
        <f t="shared" si="1822"/>
        <v>0</v>
      </c>
      <c r="T4048" s="151">
        <f t="shared" si="1823"/>
        <v>0</v>
      </c>
      <c r="V4048" s="393">
        <f t="shared" si="1824"/>
        <v>0</v>
      </c>
      <c r="W4048" s="393">
        <f t="shared" si="1825"/>
        <v>0</v>
      </c>
      <c r="X4048" s="53">
        <f t="shared" si="1826"/>
        <v>0.2880787037037037</v>
      </c>
      <c r="Y4048" s="53">
        <f t="shared" si="1827"/>
        <v>0.32446788370370372</v>
      </c>
      <c r="Z4048" s="53">
        <f t="shared" si="1828"/>
        <v>0.14403935185185185</v>
      </c>
      <c r="AA4048" s="53">
        <f t="shared" si="1829"/>
        <v>0.16223394185185186</v>
      </c>
      <c r="AB4048" s="50">
        <f t="shared" si="1830"/>
        <v>3505</v>
      </c>
      <c r="AC4048" s="50">
        <f t="shared" si="1831"/>
        <v>2019</v>
      </c>
      <c r="AD4048" s="50">
        <f t="shared" si="1832"/>
        <v>10</v>
      </c>
      <c r="AE4048" s="56">
        <f t="shared" si="1833"/>
        <v>201910</v>
      </c>
      <c r="AF4048" s="56">
        <f t="shared" si="1834"/>
        <v>42</v>
      </c>
      <c r="AG4048" s="58">
        <f t="shared" si="1835"/>
        <v>0</v>
      </c>
      <c r="AH4048" s="56">
        <f t="shared" si="1836"/>
        <v>13</v>
      </c>
      <c r="AI4048" s="53">
        <f t="shared" si="1837"/>
        <v>0.30627329370370371</v>
      </c>
      <c r="AJ4048" s="56">
        <f t="shared" si="1838"/>
        <v>0</v>
      </c>
    </row>
    <row r="4049" spans="1:36" ht="15.75" customHeight="1" x14ac:dyDescent="0.25">
      <c r="A4049" s="50">
        <v>3941</v>
      </c>
      <c r="B4049" s="51">
        <v>43751</v>
      </c>
      <c r="C4049" s="75">
        <f t="shared" si="1818"/>
        <v>43751</v>
      </c>
      <c r="D4049" s="50" t="s">
        <v>711</v>
      </c>
      <c r="E4049" s="50">
        <v>1</v>
      </c>
      <c r="F4049" s="50">
        <v>0</v>
      </c>
      <c r="G4049" s="397">
        <v>17</v>
      </c>
      <c r="H4049" s="50">
        <v>28</v>
      </c>
      <c r="I4049" s="53">
        <f t="shared" si="1819"/>
        <v>1.2129629629629629E-2</v>
      </c>
      <c r="J4049" s="54">
        <f t="shared" si="1820"/>
        <v>1.2129629629629629E-2</v>
      </c>
      <c r="K4049" s="50" t="s">
        <v>2496</v>
      </c>
      <c r="L4049" s="50" t="s">
        <v>2543</v>
      </c>
      <c r="M4049" s="55">
        <f t="shared" si="1821"/>
        <v>3.4351145038167967</v>
      </c>
      <c r="N4049" s="50">
        <v>0</v>
      </c>
      <c r="R4049" s="50" t="s">
        <v>2545</v>
      </c>
      <c r="S4049" s="151">
        <f t="shared" si="1822"/>
        <v>0</v>
      </c>
      <c r="T4049" s="151">
        <f t="shared" si="1823"/>
        <v>0</v>
      </c>
      <c r="V4049" s="393">
        <f t="shared" si="1824"/>
        <v>0</v>
      </c>
      <c r="W4049" s="393">
        <f t="shared" si="1825"/>
        <v>0</v>
      </c>
      <c r="X4049" s="53">
        <f t="shared" si="1826"/>
        <v>0.3177962962962963</v>
      </c>
      <c r="Y4049" s="53">
        <f t="shared" si="1827"/>
        <v>0.35418547629629626</v>
      </c>
      <c r="Z4049" s="53">
        <f t="shared" si="1828"/>
        <v>0.15889814814814815</v>
      </c>
      <c r="AA4049" s="53">
        <f t="shared" si="1829"/>
        <v>0.17709273814814813</v>
      </c>
      <c r="AB4049" s="50">
        <f t="shared" si="1830"/>
        <v>3580</v>
      </c>
      <c r="AC4049" s="50">
        <f t="shared" si="1831"/>
        <v>2019</v>
      </c>
      <c r="AD4049" s="50">
        <f t="shared" si="1832"/>
        <v>10</v>
      </c>
      <c r="AE4049" s="56">
        <f t="shared" si="1833"/>
        <v>201910</v>
      </c>
      <c r="AF4049" s="56">
        <f t="shared" si="1834"/>
        <v>42</v>
      </c>
      <c r="AG4049" s="58">
        <f t="shared" si="1835"/>
        <v>0</v>
      </c>
      <c r="AH4049" s="56">
        <f t="shared" si="1836"/>
        <v>13</v>
      </c>
      <c r="AI4049" s="53">
        <f t="shared" si="1837"/>
        <v>0.33599088629629625</v>
      </c>
      <c r="AJ4049" s="56">
        <f t="shared" si="1838"/>
        <v>0</v>
      </c>
    </row>
    <row r="4050" spans="1:36" ht="15.75" customHeight="1" x14ac:dyDescent="0.25">
      <c r="A4050" s="50">
        <v>3942</v>
      </c>
      <c r="B4050" s="51">
        <v>43751</v>
      </c>
      <c r="C4050" s="75">
        <f t="shared" si="1818"/>
        <v>43751</v>
      </c>
      <c r="D4050" s="50" t="s">
        <v>712</v>
      </c>
      <c r="E4050" s="50">
        <v>1</v>
      </c>
      <c r="F4050" s="50">
        <v>0</v>
      </c>
      <c r="G4050" s="397">
        <v>16</v>
      </c>
      <c r="H4050" s="50">
        <v>7</v>
      </c>
      <c r="I4050" s="53">
        <f t="shared" si="1819"/>
        <v>1.119212962962963E-2</v>
      </c>
      <c r="J4050" s="54">
        <f t="shared" si="1820"/>
        <v>1.119212962962963E-2</v>
      </c>
      <c r="K4050" s="50" t="s">
        <v>2496</v>
      </c>
      <c r="L4050" s="50" t="s">
        <v>2543</v>
      </c>
      <c r="M4050" s="55">
        <f t="shared" si="1821"/>
        <v>3.7228541882109645</v>
      </c>
      <c r="N4050" s="50">
        <v>0</v>
      </c>
      <c r="R4050" s="50" t="s">
        <v>2545</v>
      </c>
      <c r="S4050" s="151">
        <f t="shared" si="1822"/>
        <v>0</v>
      </c>
      <c r="T4050" s="151">
        <f t="shared" si="1823"/>
        <v>0</v>
      </c>
      <c r="V4050" s="393">
        <f t="shared" si="1824"/>
        <v>0</v>
      </c>
      <c r="W4050" s="393">
        <f t="shared" si="1825"/>
        <v>0</v>
      </c>
      <c r="X4050" s="53">
        <f t="shared" si="1826"/>
        <v>0.29323379629629631</v>
      </c>
      <c r="Y4050" s="53">
        <f t="shared" si="1827"/>
        <v>0.32962297629629628</v>
      </c>
      <c r="Z4050" s="53">
        <f t="shared" si="1828"/>
        <v>0.14661689814814816</v>
      </c>
      <c r="AA4050" s="53">
        <f t="shared" si="1829"/>
        <v>0.16481148814814814</v>
      </c>
      <c r="AB4050" s="50">
        <f t="shared" si="1830"/>
        <v>3523</v>
      </c>
      <c r="AC4050" s="50">
        <f t="shared" si="1831"/>
        <v>2019</v>
      </c>
      <c r="AD4050" s="50">
        <f t="shared" si="1832"/>
        <v>10</v>
      </c>
      <c r="AE4050" s="56">
        <f t="shared" si="1833"/>
        <v>201910</v>
      </c>
      <c r="AF4050" s="56">
        <f t="shared" si="1834"/>
        <v>42</v>
      </c>
      <c r="AG4050" s="58">
        <f t="shared" si="1835"/>
        <v>0</v>
      </c>
      <c r="AH4050" s="56">
        <f t="shared" si="1836"/>
        <v>13</v>
      </c>
      <c r="AI4050" s="53">
        <f t="shared" si="1837"/>
        <v>0.31142838629629632</v>
      </c>
      <c r="AJ4050" s="56">
        <f t="shared" si="1838"/>
        <v>0</v>
      </c>
    </row>
    <row r="4051" spans="1:36" x14ac:dyDescent="0.25">
      <c r="A4051" s="50">
        <v>3943</v>
      </c>
      <c r="B4051" s="51">
        <v>43751</v>
      </c>
      <c r="C4051" s="75">
        <f t="shared" si="1818"/>
        <v>43751</v>
      </c>
      <c r="D4051" s="50" t="s">
        <v>742</v>
      </c>
      <c r="E4051" s="50">
        <v>1</v>
      </c>
      <c r="F4051" s="50">
        <v>0</v>
      </c>
      <c r="G4051" s="397">
        <v>15</v>
      </c>
      <c r="H4051" s="50">
        <v>43</v>
      </c>
      <c r="I4051" s="53">
        <f t="shared" si="1819"/>
        <v>1.091435185185185E-2</v>
      </c>
      <c r="J4051" s="54">
        <f t="shared" si="1820"/>
        <v>1.091435185185185E-2</v>
      </c>
      <c r="K4051" s="50" t="s">
        <v>2496</v>
      </c>
      <c r="L4051" s="50" t="s">
        <v>2543</v>
      </c>
      <c r="M4051" s="55">
        <f t="shared" si="1821"/>
        <v>3.8176033934252422</v>
      </c>
      <c r="N4051" s="50">
        <v>0</v>
      </c>
      <c r="R4051" s="50" t="s">
        <v>2545</v>
      </c>
      <c r="S4051" s="151">
        <f t="shared" si="1822"/>
        <v>0</v>
      </c>
      <c r="T4051" s="151">
        <f t="shared" si="1823"/>
        <v>0</v>
      </c>
      <c r="V4051" s="393">
        <f t="shared" si="1824"/>
        <v>0</v>
      </c>
      <c r="W4051" s="393">
        <f t="shared" si="1825"/>
        <v>0</v>
      </c>
      <c r="X4051" s="53">
        <f t="shared" si="1826"/>
        <v>0.28595601851851848</v>
      </c>
      <c r="Y4051" s="53">
        <f t="shared" si="1827"/>
        <v>0.32234519851851851</v>
      </c>
      <c r="Z4051" s="53">
        <f t="shared" si="1828"/>
        <v>0.14297800925925924</v>
      </c>
      <c r="AA4051" s="53">
        <f t="shared" si="1829"/>
        <v>0.16117259925925925</v>
      </c>
      <c r="AB4051" s="50">
        <f t="shared" si="1830"/>
        <v>3496</v>
      </c>
      <c r="AC4051" s="50">
        <f t="shared" si="1831"/>
        <v>2019</v>
      </c>
      <c r="AD4051" s="50">
        <f t="shared" si="1832"/>
        <v>10</v>
      </c>
      <c r="AE4051" s="56">
        <f t="shared" si="1833"/>
        <v>201910</v>
      </c>
      <c r="AF4051" s="56">
        <f t="shared" si="1834"/>
        <v>42</v>
      </c>
      <c r="AG4051" s="58">
        <f t="shared" si="1835"/>
        <v>0</v>
      </c>
      <c r="AH4051" s="56">
        <f t="shared" si="1836"/>
        <v>13</v>
      </c>
      <c r="AI4051" s="53">
        <f t="shared" si="1837"/>
        <v>0.30415060851851849</v>
      </c>
      <c r="AJ4051" s="56">
        <f t="shared" si="1838"/>
        <v>0</v>
      </c>
    </row>
    <row r="4052" spans="1:36" ht="15.75" customHeight="1" x14ac:dyDescent="0.25">
      <c r="A4052" s="50">
        <v>3944</v>
      </c>
      <c r="B4052" s="51">
        <v>43751</v>
      </c>
      <c r="C4052" s="75">
        <f t="shared" si="1818"/>
        <v>43751</v>
      </c>
      <c r="D4052" s="50" t="s">
        <v>743</v>
      </c>
      <c r="E4052" s="50">
        <v>1</v>
      </c>
      <c r="F4052" s="50">
        <v>0</v>
      </c>
      <c r="G4052" s="397">
        <v>16</v>
      </c>
      <c r="H4052" s="50">
        <v>53</v>
      </c>
      <c r="I4052" s="53">
        <f t="shared" si="1819"/>
        <v>1.1724537037037035E-2</v>
      </c>
      <c r="J4052" s="54">
        <f t="shared" si="1820"/>
        <v>1.1724537037037035E-2</v>
      </c>
      <c r="K4052" s="50" t="s">
        <v>2496</v>
      </c>
      <c r="L4052" s="50" t="s">
        <v>2543</v>
      </c>
      <c r="M4052" s="55">
        <f t="shared" si="1821"/>
        <v>3.5538005923001021</v>
      </c>
      <c r="N4052" s="50">
        <v>0</v>
      </c>
      <c r="R4052" s="50" t="s">
        <v>2545</v>
      </c>
      <c r="S4052" s="151">
        <f t="shared" si="1822"/>
        <v>0</v>
      </c>
      <c r="T4052" s="151">
        <f t="shared" si="1823"/>
        <v>0</v>
      </c>
      <c r="V4052" s="393">
        <f t="shared" si="1824"/>
        <v>0</v>
      </c>
      <c r="W4052" s="393">
        <f t="shared" si="1825"/>
        <v>0</v>
      </c>
      <c r="X4052" s="53">
        <f t="shared" si="1826"/>
        <v>0.30718287037037029</v>
      </c>
      <c r="Y4052" s="53">
        <f t="shared" si="1827"/>
        <v>0.34357205037037031</v>
      </c>
      <c r="Z4052" s="53">
        <f t="shared" si="1828"/>
        <v>0.15359143518518514</v>
      </c>
      <c r="AA4052" s="53">
        <f t="shared" si="1829"/>
        <v>0.17178602518518515</v>
      </c>
      <c r="AB4052" s="50">
        <f t="shared" si="1830"/>
        <v>3556</v>
      </c>
      <c r="AC4052" s="50">
        <f t="shared" si="1831"/>
        <v>2019</v>
      </c>
      <c r="AD4052" s="50">
        <f t="shared" si="1832"/>
        <v>10</v>
      </c>
      <c r="AE4052" s="56">
        <f t="shared" si="1833"/>
        <v>201910</v>
      </c>
      <c r="AF4052" s="56">
        <f t="shared" si="1834"/>
        <v>42</v>
      </c>
      <c r="AG4052" s="58">
        <f t="shared" si="1835"/>
        <v>0</v>
      </c>
      <c r="AH4052" s="56">
        <f t="shared" si="1836"/>
        <v>13</v>
      </c>
      <c r="AI4052" s="53">
        <f t="shared" si="1837"/>
        <v>0.3253774603703703</v>
      </c>
      <c r="AJ4052" s="56">
        <f t="shared" si="1838"/>
        <v>0</v>
      </c>
    </row>
    <row r="4053" spans="1:36" ht="15.75" customHeight="1" x14ac:dyDescent="0.25">
      <c r="A4053" s="50">
        <v>3945</v>
      </c>
      <c r="B4053" s="51">
        <v>43751</v>
      </c>
      <c r="C4053" s="75">
        <f t="shared" si="1818"/>
        <v>43751</v>
      </c>
      <c r="D4053" s="50" t="s">
        <v>752</v>
      </c>
      <c r="E4053" s="50">
        <v>1</v>
      </c>
      <c r="F4053" s="50">
        <v>0</v>
      </c>
      <c r="G4053" s="397">
        <v>17</v>
      </c>
      <c r="H4053" s="50">
        <v>27</v>
      </c>
      <c r="I4053" s="53">
        <f t="shared" si="1819"/>
        <v>1.2118055555555556E-2</v>
      </c>
      <c r="J4053" s="54">
        <f t="shared" si="1820"/>
        <v>1.2118055555555556E-2</v>
      </c>
      <c r="K4053" s="50" t="s">
        <v>2496</v>
      </c>
      <c r="L4053" s="50" t="s">
        <v>2543</v>
      </c>
      <c r="M4053" s="55">
        <f t="shared" si="1821"/>
        <v>3.4383954154727823</v>
      </c>
      <c r="N4053" s="50">
        <v>0</v>
      </c>
      <c r="R4053" s="50" t="s">
        <v>2545</v>
      </c>
      <c r="S4053" s="151">
        <f t="shared" si="1822"/>
        <v>0</v>
      </c>
      <c r="T4053" s="151">
        <f t="shared" si="1823"/>
        <v>0</v>
      </c>
      <c r="V4053" s="393">
        <f t="shared" si="1824"/>
        <v>0</v>
      </c>
      <c r="W4053" s="393">
        <f t="shared" si="1825"/>
        <v>0</v>
      </c>
      <c r="X4053" s="53">
        <f t="shared" si="1826"/>
        <v>0.31749305555555557</v>
      </c>
      <c r="Y4053" s="53">
        <f t="shared" si="1827"/>
        <v>0.35388223555555554</v>
      </c>
      <c r="Z4053" s="53">
        <f t="shared" si="1828"/>
        <v>0.15874652777777779</v>
      </c>
      <c r="AA4053" s="53">
        <f t="shared" si="1829"/>
        <v>0.17694111777777777</v>
      </c>
      <c r="AB4053" s="50">
        <f t="shared" si="1830"/>
        <v>3577</v>
      </c>
      <c r="AC4053" s="50">
        <f t="shared" si="1831"/>
        <v>2019</v>
      </c>
      <c r="AD4053" s="50">
        <f t="shared" si="1832"/>
        <v>10</v>
      </c>
      <c r="AE4053" s="56">
        <f t="shared" si="1833"/>
        <v>201910</v>
      </c>
      <c r="AF4053" s="56">
        <f t="shared" si="1834"/>
        <v>42</v>
      </c>
      <c r="AG4053" s="58">
        <f t="shared" si="1835"/>
        <v>0</v>
      </c>
      <c r="AH4053" s="56">
        <f t="shared" si="1836"/>
        <v>13</v>
      </c>
      <c r="AI4053" s="53">
        <f t="shared" si="1837"/>
        <v>0.33568764555555552</v>
      </c>
      <c r="AJ4053" s="56">
        <f t="shared" si="1838"/>
        <v>0</v>
      </c>
    </row>
    <row r="4054" spans="1:36" ht="15.75" customHeight="1" x14ac:dyDescent="0.25">
      <c r="A4054" s="50">
        <v>3946</v>
      </c>
      <c r="B4054" s="51">
        <v>43751</v>
      </c>
      <c r="C4054" s="75">
        <f t="shared" si="1818"/>
        <v>43751</v>
      </c>
      <c r="D4054" s="50" t="s">
        <v>757</v>
      </c>
      <c r="E4054" s="50">
        <v>1</v>
      </c>
      <c r="F4054" s="50">
        <v>0</v>
      </c>
      <c r="G4054" s="397">
        <v>14</v>
      </c>
      <c r="H4054" s="50">
        <v>46</v>
      </c>
      <c r="I4054" s="53">
        <f t="shared" si="1819"/>
        <v>1.0254629629629629E-2</v>
      </c>
      <c r="J4054" s="54">
        <f t="shared" si="1820"/>
        <v>1.0254629629629629E-2</v>
      </c>
      <c r="K4054" s="50" t="s">
        <v>2496</v>
      </c>
      <c r="L4054" s="50" t="s">
        <v>2543</v>
      </c>
      <c r="M4054" s="55">
        <f t="shared" si="1821"/>
        <v>4.063205417607227</v>
      </c>
      <c r="N4054" s="50">
        <v>0</v>
      </c>
      <c r="R4054" s="50" t="s">
        <v>2545</v>
      </c>
      <c r="S4054" s="151">
        <f t="shared" si="1822"/>
        <v>0</v>
      </c>
      <c r="T4054" s="151">
        <f t="shared" si="1823"/>
        <v>0</v>
      </c>
      <c r="V4054" s="393">
        <f t="shared" si="1824"/>
        <v>0</v>
      </c>
      <c r="W4054" s="393">
        <f t="shared" si="1825"/>
        <v>0</v>
      </c>
      <c r="X4054" s="53">
        <f t="shared" si="1826"/>
        <v>0.26867129629629627</v>
      </c>
      <c r="Y4054" s="53">
        <f t="shared" si="1827"/>
        <v>0.30506047629629629</v>
      </c>
      <c r="Z4054" s="53">
        <f t="shared" si="1828"/>
        <v>0.13433564814814813</v>
      </c>
      <c r="AA4054" s="53">
        <f t="shared" si="1829"/>
        <v>0.15253023814814815</v>
      </c>
      <c r="AB4054" s="50">
        <f t="shared" si="1830"/>
        <v>3412</v>
      </c>
      <c r="AC4054" s="50">
        <f t="shared" si="1831"/>
        <v>2019</v>
      </c>
      <c r="AD4054" s="50">
        <f t="shared" si="1832"/>
        <v>10</v>
      </c>
      <c r="AE4054" s="56">
        <f t="shared" si="1833"/>
        <v>201910</v>
      </c>
      <c r="AF4054" s="56">
        <f t="shared" si="1834"/>
        <v>42</v>
      </c>
      <c r="AG4054" s="58">
        <f t="shared" si="1835"/>
        <v>0</v>
      </c>
      <c r="AH4054" s="56">
        <f t="shared" si="1836"/>
        <v>13</v>
      </c>
      <c r="AI4054" s="53">
        <f t="shared" si="1837"/>
        <v>0.28686588629629628</v>
      </c>
      <c r="AJ4054" s="56">
        <f t="shared" si="1838"/>
        <v>0</v>
      </c>
    </row>
    <row r="4055" spans="1:36" x14ac:dyDescent="0.25">
      <c r="A4055" s="50">
        <v>3947</v>
      </c>
      <c r="B4055" s="51">
        <v>43751</v>
      </c>
      <c r="C4055" s="75">
        <f t="shared" si="1818"/>
        <v>43751</v>
      </c>
      <c r="D4055" s="50" t="s">
        <v>758</v>
      </c>
      <c r="E4055" s="50">
        <v>1</v>
      </c>
      <c r="F4055" s="50">
        <v>0</v>
      </c>
      <c r="G4055" s="397">
        <v>17</v>
      </c>
      <c r="H4055" s="50">
        <v>51</v>
      </c>
      <c r="I4055" s="53">
        <f t="shared" si="1819"/>
        <v>1.2395833333333335E-2</v>
      </c>
      <c r="J4055" s="54">
        <f t="shared" si="1820"/>
        <v>1.2395833333333335E-2</v>
      </c>
      <c r="K4055" s="50" t="s">
        <v>2496</v>
      </c>
      <c r="L4055" s="50" t="s">
        <v>2543</v>
      </c>
      <c r="M4055" s="55">
        <f t="shared" si="1821"/>
        <v>3.3613445378151283</v>
      </c>
      <c r="N4055" s="50">
        <v>0</v>
      </c>
      <c r="R4055" s="50" t="s">
        <v>2545</v>
      </c>
      <c r="S4055" s="151">
        <f t="shared" si="1822"/>
        <v>0</v>
      </c>
      <c r="T4055" s="151">
        <f t="shared" si="1823"/>
        <v>0</v>
      </c>
      <c r="V4055" s="393">
        <f t="shared" si="1824"/>
        <v>0</v>
      </c>
      <c r="W4055" s="393">
        <f t="shared" si="1825"/>
        <v>0</v>
      </c>
      <c r="X4055" s="53">
        <f t="shared" si="1826"/>
        <v>0.3247708333333334</v>
      </c>
      <c r="Y4055" s="53">
        <f t="shared" si="1827"/>
        <v>0.36116001333333336</v>
      </c>
      <c r="Z4055" s="53">
        <f t="shared" si="1828"/>
        <v>0.1623854166666667</v>
      </c>
      <c r="AA4055" s="53">
        <f t="shared" si="1829"/>
        <v>0.18058000666666668</v>
      </c>
      <c r="AB4055" s="50">
        <f t="shared" si="1830"/>
        <v>3585</v>
      </c>
      <c r="AC4055" s="50">
        <f t="shared" si="1831"/>
        <v>2019</v>
      </c>
      <c r="AD4055" s="50">
        <f t="shared" si="1832"/>
        <v>10</v>
      </c>
      <c r="AE4055" s="56">
        <f t="shared" si="1833"/>
        <v>201910</v>
      </c>
      <c r="AF4055" s="56">
        <f t="shared" si="1834"/>
        <v>42</v>
      </c>
      <c r="AG4055" s="58">
        <f t="shared" si="1835"/>
        <v>0</v>
      </c>
      <c r="AH4055" s="56">
        <f t="shared" si="1836"/>
        <v>13</v>
      </c>
      <c r="AI4055" s="53">
        <f t="shared" si="1837"/>
        <v>0.34296542333333335</v>
      </c>
      <c r="AJ4055" s="56">
        <f t="shared" si="1838"/>
        <v>0</v>
      </c>
    </row>
    <row r="4056" spans="1:36" ht="15.75" customHeight="1" x14ac:dyDescent="0.25">
      <c r="A4056" s="50">
        <v>3948</v>
      </c>
      <c r="B4056" s="51">
        <v>43751</v>
      </c>
      <c r="C4056" s="75">
        <f t="shared" si="1818"/>
        <v>43751</v>
      </c>
      <c r="D4056" s="50" t="s">
        <v>759</v>
      </c>
      <c r="E4056" s="50">
        <v>1</v>
      </c>
      <c r="F4056" s="50">
        <v>0</v>
      </c>
      <c r="G4056" s="397">
        <v>17</v>
      </c>
      <c r="H4056" s="50">
        <v>55</v>
      </c>
      <c r="I4056" s="53">
        <f t="shared" si="1819"/>
        <v>1.2442129629629629E-2</v>
      </c>
      <c r="J4056" s="54">
        <f t="shared" si="1820"/>
        <v>1.2442129629629629E-2</v>
      </c>
      <c r="K4056" s="50" t="s">
        <v>2496</v>
      </c>
      <c r="L4056" s="50" t="s">
        <v>2543</v>
      </c>
      <c r="M4056" s="55">
        <f t="shared" si="1821"/>
        <v>3.3488372093023284</v>
      </c>
      <c r="N4056" s="50">
        <v>0</v>
      </c>
      <c r="R4056" s="50" t="s">
        <v>2545</v>
      </c>
      <c r="S4056" s="151">
        <f t="shared" si="1822"/>
        <v>0</v>
      </c>
      <c r="T4056" s="151">
        <f t="shared" si="1823"/>
        <v>0</v>
      </c>
      <c r="V4056" s="393">
        <f t="shared" si="1824"/>
        <v>0</v>
      </c>
      <c r="W4056" s="393">
        <f t="shared" si="1825"/>
        <v>0</v>
      </c>
      <c r="X4056" s="53">
        <f t="shared" si="1826"/>
        <v>0.32598379629629626</v>
      </c>
      <c r="Y4056" s="53">
        <f t="shared" si="1827"/>
        <v>0.36237297629629628</v>
      </c>
      <c r="Z4056" s="53">
        <f t="shared" si="1828"/>
        <v>0.16299189814814813</v>
      </c>
      <c r="AA4056" s="53">
        <f t="shared" si="1829"/>
        <v>0.18118648814814814</v>
      </c>
      <c r="AB4056" s="50">
        <f t="shared" si="1830"/>
        <v>3587</v>
      </c>
      <c r="AC4056" s="50">
        <f t="shared" si="1831"/>
        <v>2019</v>
      </c>
      <c r="AD4056" s="50">
        <f t="shared" si="1832"/>
        <v>10</v>
      </c>
      <c r="AE4056" s="56">
        <f t="shared" si="1833"/>
        <v>201910</v>
      </c>
      <c r="AF4056" s="56">
        <f t="shared" si="1834"/>
        <v>42</v>
      </c>
      <c r="AG4056" s="58">
        <f t="shared" si="1835"/>
        <v>0</v>
      </c>
      <c r="AH4056" s="56">
        <f t="shared" si="1836"/>
        <v>13</v>
      </c>
      <c r="AI4056" s="53">
        <f t="shared" si="1837"/>
        <v>0.34417838629629627</v>
      </c>
      <c r="AJ4056" s="56">
        <f t="shared" si="1838"/>
        <v>0</v>
      </c>
    </row>
    <row r="4057" spans="1:36" ht="15.75" customHeight="1" x14ac:dyDescent="0.25">
      <c r="A4057" s="50">
        <v>3949</v>
      </c>
      <c r="B4057" s="51">
        <v>43751</v>
      </c>
      <c r="C4057" s="75">
        <f t="shared" ref="C4057:C4086" si="1839">B4057</f>
        <v>43751</v>
      </c>
      <c r="D4057" s="50" t="s">
        <v>760</v>
      </c>
      <c r="E4057" s="50">
        <v>1</v>
      </c>
      <c r="F4057" s="50">
        <v>0</v>
      </c>
      <c r="G4057" s="397">
        <v>18</v>
      </c>
      <c r="H4057" s="50">
        <v>28</v>
      </c>
      <c r="I4057" s="53">
        <f t="shared" ref="I4057:I4086" si="1840">IF(E4057&gt;0,TIME(F4057,G4057,H4057),"")</f>
        <v>1.2824074074074073E-2</v>
      </c>
      <c r="J4057" s="54">
        <f t="shared" ref="J4057:J4086" si="1841">IF(E4057&gt;0,TIME(F4057,G4057,H4057)/E4057,"")</f>
        <v>1.2824074074074073E-2</v>
      </c>
      <c r="K4057" s="50" t="s">
        <v>2496</v>
      </c>
      <c r="L4057" s="50" t="s">
        <v>2543</v>
      </c>
      <c r="M4057" s="55">
        <f t="shared" ref="M4057:M4086" si="1842">IF(D4057&gt;0,0.0416666666666667/J4057,"")</f>
        <v>3.2490974729241904</v>
      </c>
      <c r="N4057" s="50">
        <v>0</v>
      </c>
      <c r="R4057" s="50" t="s">
        <v>2545</v>
      </c>
      <c r="S4057" s="151">
        <f t="shared" ref="S4057:S4086" si="1843">IF("1-Swim"=D4057,J4057*2.4,IF("2-Bike"=D4057,J4057*112,IF("3-Run"=D4057,J4057*26.2,0)))</f>
        <v>0</v>
      </c>
      <c r="T4057" s="151">
        <f t="shared" ref="T4057:T4086" si="1844">S4057/2</f>
        <v>0</v>
      </c>
      <c r="V4057" s="393">
        <f t="shared" ref="V4057:V4086" si="1845">U4057*0.000568182</f>
        <v>0</v>
      </c>
      <c r="W4057" s="393">
        <f t="shared" ref="W4057:W4086" si="1846">U4057*0.0006213713910761</f>
        <v>0</v>
      </c>
      <c r="X4057" s="53">
        <f t="shared" ref="X4057:X4086" si="1847">J4057*26.2</f>
        <v>0.3359907407407407</v>
      </c>
      <c r="Y4057" s="53">
        <f t="shared" ref="Y4057:Y4086" si="1848">(J4057+0.0013889)*26.2</f>
        <v>0.37237992074074072</v>
      </c>
      <c r="Z4057" s="53">
        <f t="shared" ref="Z4057:Z4086" si="1849">X4057/2</f>
        <v>0.16799537037037035</v>
      </c>
      <c r="AA4057" s="53">
        <f t="shared" ref="AA4057:AA4086" si="1850">Y4057/2</f>
        <v>0.18618996037037036</v>
      </c>
      <c r="AB4057" s="50">
        <f t="shared" ref="AB4057:AB4086" si="1851">RANK(J4057,J:J,1)</f>
        <v>3592</v>
      </c>
      <c r="AC4057" s="50">
        <f t="shared" ref="AC4057:AC4086" si="1852">YEAR(B4057)</f>
        <v>2019</v>
      </c>
      <c r="AD4057" s="50">
        <f t="shared" ref="AD4057:AD4086" si="1853">MONTH(B4057)</f>
        <v>10</v>
      </c>
      <c r="AE4057" s="56">
        <f t="shared" ref="AE4057:AE4086" si="1854">AC4057*100+AD4057</f>
        <v>201910</v>
      </c>
      <c r="AF4057" s="56">
        <f t="shared" ref="AF4057:AF4086" si="1855">WEEKNUM(B4057,1)</f>
        <v>42</v>
      </c>
      <c r="AG4057" s="58">
        <f t="shared" ref="AG4057:AG4086" si="1856">IF(ISBLANK(B4057)," ",MAX(B4057-B4056-1,0))</f>
        <v>0</v>
      </c>
      <c r="AH4057" s="56">
        <f t="shared" ref="AH4057:AH4086" si="1857">DAY(B4057)</f>
        <v>13</v>
      </c>
      <c r="AI4057" s="53">
        <f t="shared" ref="AI4057:AI4086" si="1858">Z4057+AA4057</f>
        <v>0.35418533074074071</v>
      </c>
      <c r="AJ4057" s="56">
        <f t="shared" ref="AJ4057:AJ4086" si="1859">IF("1-Swim"=D4057,E4057*46.7,IF("2-Bike"=D4057,E4057,IF("3-Run"=D4057,E4057*4.27,0)))</f>
        <v>0</v>
      </c>
    </row>
    <row r="4058" spans="1:36" x14ac:dyDescent="0.25">
      <c r="A4058" s="50">
        <v>3950</v>
      </c>
      <c r="B4058" s="51">
        <v>43751</v>
      </c>
      <c r="C4058" s="75">
        <f t="shared" si="1839"/>
        <v>43751</v>
      </c>
      <c r="D4058" s="50" t="s">
        <v>761</v>
      </c>
      <c r="E4058" s="50">
        <v>1</v>
      </c>
      <c r="F4058" s="50">
        <v>0</v>
      </c>
      <c r="G4058" s="397">
        <v>19</v>
      </c>
      <c r="H4058" s="50">
        <v>28</v>
      </c>
      <c r="I4058" s="53">
        <f t="shared" si="1840"/>
        <v>1.3518518518518518E-2</v>
      </c>
      <c r="J4058" s="54">
        <f t="shared" si="1841"/>
        <v>1.3518518518518518E-2</v>
      </c>
      <c r="K4058" s="50" t="s">
        <v>2496</v>
      </c>
      <c r="L4058" s="50" t="s">
        <v>2543</v>
      </c>
      <c r="M4058" s="55">
        <f t="shared" si="1842"/>
        <v>3.0821917808219204</v>
      </c>
      <c r="N4058" s="50">
        <v>0</v>
      </c>
      <c r="R4058" s="50" t="s">
        <v>2545</v>
      </c>
      <c r="S4058" s="151">
        <f t="shared" si="1843"/>
        <v>0</v>
      </c>
      <c r="T4058" s="151">
        <f t="shared" si="1844"/>
        <v>0</v>
      </c>
      <c r="V4058" s="393">
        <f t="shared" si="1845"/>
        <v>0</v>
      </c>
      <c r="W4058" s="393">
        <f t="shared" si="1846"/>
        <v>0</v>
      </c>
      <c r="X4058" s="53">
        <f t="shared" si="1847"/>
        <v>0.35418518518518516</v>
      </c>
      <c r="Y4058" s="53">
        <f t="shared" si="1848"/>
        <v>0.39057436518518518</v>
      </c>
      <c r="Z4058" s="53">
        <f t="shared" si="1849"/>
        <v>0.17709259259259258</v>
      </c>
      <c r="AA4058" s="53">
        <f t="shared" si="1850"/>
        <v>0.19528718259259259</v>
      </c>
      <c r="AB4058" s="50">
        <f t="shared" si="1851"/>
        <v>3596</v>
      </c>
      <c r="AC4058" s="50">
        <f t="shared" si="1852"/>
        <v>2019</v>
      </c>
      <c r="AD4058" s="50">
        <f t="shared" si="1853"/>
        <v>10</v>
      </c>
      <c r="AE4058" s="56">
        <f t="shared" si="1854"/>
        <v>201910</v>
      </c>
      <c r="AF4058" s="56">
        <f t="shared" si="1855"/>
        <v>42</v>
      </c>
      <c r="AG4058" s="58">
        <f t="shared" si="1856"/>
        <v>0</v>
      </c>
      <c r="AH4058" s="56">
        <f t="shared" si="1857"/>
        <v>13</v>
      </c>
      <c r="AI4058" s="53">
        <f t="shared" si="1858"/>
        <v>0.37237977518518517</v>
      </c>
      <c r="AJ4058" s="56">
        <f t="shared" si="1859"/>
        <v>0</v>
      </c>
    </row>
    <row r="4059" spans="1:36" ht="15.75" customHeight="1" x14ac:dyDescent="0.25">
      <c r="A4059" s="50">
        <v>3951</v>
      </c>
      <c r="B4059" s="51">
        <v>43751</v>
      </c>
      <c r="C4059" s="75">
        <f t="shared" si="1839"/>
        <v>43751</v>
      </c>
      <c r="D4059" s="50" t="s">
        <v>762</v>
      </c>
      <c r="E4059" s="50">
        <v>1</v>
      </c>
      <c r="F4059" s="50">
        <v>0</v>
      </c>
      <c r="G4059" s="397">
        <v>19</v>
      </c>
      <c r="H4059" s="50">
        <v>26</v>
      </c>
      <c r="I4059" s="53">
        <f t="shared" si="1840"/>
        <v>1.3495370370370371E-2</v>
      </c>
      <c r="J4059" s="54">
        <f t="shared" si="1841"/>
        <v>1.3495370370370371E-2</v>
      </c>
      <c r="K4059" s="50" t="s">
        <v>2496</v>
      </c>
      <c r="L4059" s="50" t="s">
        <v>2543</v>
      </c>
      <c r="M4059" s="55">
        <f t="shared" si="1842"/>
        <v>3.0874785591766747</v>
      </c>
      <c r="N4059" s="50">
        <v>0</v>
      </c>
      <c r="R4059" s="50" t="s">
        <v>2545</v>
      </c>
      <c r="S4059" s="151">
        <f t="shared" si="1843"/>
        <v>0</v>
      </c>
      <c r="T4059" s="151">
        <f t="shared" si="1844"/>
        <v>0</v>
      </c>
      <c r="V4059" s="393">
        <f t="shared" si="1845"/>
        <v>0</v>
      </c>
      <c r="W4059" s="393">
        <f t="shared" si="1846"/>
        <v>0</v>
      </c>
      <c r="X4059" s="53">
        <f t="shared" si="1847"/>
        <v>0.3535787037037037</v>
      </c>
      <c r="Y4059" s="53">
        <f t="shared" si="1848"/>
        <v>0.38996788370370372</v>
      </c>
      <c r="Z4059" s="53">
        <f t="shared" si="1849"/>
        <v>0.17678935185185185</v>
      </c>
      <c r="AA4059" s="53">
        <f t="shared" si="1850"/>
        <v>0.19498394185185186</v>
      </c>
      <c r="AB4059" s="50">
        <f t="shared" si="1851"/>
        <v>3595</v>
      </c>
      <c r="AC4059" s="50">
        <f t="shared" si="1852"/>
        <v>2019</v>
      </c>
      <c r="AD4059" s="50">
        <f t="shared" si="1853"/>
        <v>10</v>
      </c>
      <c r="AE4059" s="56">
        <f t="shared" si="1854"/>
        <v>201910</v>
      </c>
      <c r="AF4059" s="56">
        <f t="shared" si="1855"/>
        <v>42</v>
      </c>
      <c r="AG4059" s="58">
        <f t="shared" si="1856"/>
        <v>0</v>
      </c>
      <c r="AH4059" s="56">
        <f t="shared" si="1857"/>
        <v>13</v>
      </c>
      <c r="AI4059" s="53">
        <f t="shared" si="1858"/>
        <v>0.37177329370370371</v>
      </c>
      <c r="AJ4059" s="56">
        <f t="shared" si="1859"/>
        <v>0</v>
      </c>
    </row>
    <row r="4060" spans="1:36" x14ac:dyDescent="0.25">
      <c r="A4060" s="50">
        <v>3952</v>
      </c>
      <c r="B4060" s="51">
        <v>43751</v>
      </c>
      <c r="C4060" s="75">
        <f t="shared" si="1839"/>
        <v>43751</v>
      </c>
      <c r="D4060" s="50" t="s">
        <v>763</v>
      </c>
      <c r="E4060" s="50">
        <v>1</v>
      </c>
      <c r="F4060" s="50">
        <v>0</v>
      </c>
      <c r="G4060" s="397">
        <v>20</v>
      </c>
      <c r="H4060" s="50">
        <v>43</v>
      </c>
      <c r="I4060" s="53">
        <f t="shared" si="1840"/>
        <v>1.4386574074074072E-2</v>
      </c>
      <c r="J4060" s="54">
        <f t="shared" si="1841"/>
        <v>1.4386574074074072E-2</v>
      </c>
      <c r="K4060" s="50" t="s">
        <v>2496</v>
      </c>
      <c r="L4060" s="50" t="s">
        <v>2543</v>
      </c>
      <c r="M4060" s="55">
        <f t="shared" si="1842"/>
        <v>2.896218825422368</v>
      </c>
      <c r="N4060" s="50">
        <v>0</v>
      </c>
      <c r="R4060" s="50" t="s">
        <v>2545</v>
      </c>
      <c r="S4060" s="151">
        <f t="shared" si="1843"/>
        <v>0</v>
      </c>
      <c r="T4060" s="151">
        <f t="shared" si="1844"/>
        <v>0</v>
      </c>
      <c r="V4060" s="393">
        <f t="shared" si="1845"/>
        <v>0</v>
      </c>
      <c r="W4060" s="393">
        <f t="shared" si="1846"/>
        <v>0</v>
      </c>
      <c r="X4060" s="53">
        <f t="shared" si="1847"/>
        <v>0.37692824074074066</v>
      </c>
      <c r="Y4060" s="53">
        <f t="shared" si="1848"/>
        <v>0.41331742074074063</v>
      </c>
      <c r="Z4060" s="53">
        <f t="shared" si="1849"/>
        <v>0.18846412037037033</v>
      </c>
      <c r="AA4060" s="53">
        <f t="shared" si="1850"/>
        <v>0.20665871037037031</v>
      </c>
      <c r="AB4060" s="50">
        <f t="shared" si="1851"/>
        <v>3599</v>
      </c>
      <c r="AC4060" s="50">
        <f t="shared" si="1852"/>
        <v>2019</v>
      </c>
      <c r="AD4060" s="50">
        <f t="shared" si="1853"/>
        <v>10</v>
      </c>
      <c r="AE4060" s="56">
        <f t="shared" si="1854"/>
        <v>201910</v>
      </c>
      <c r="AF4060" s="56">
        <f t="shared" si="1855"/>
        <v>42</v>
      </c>
      <c r="AG4060" s="58">
        <f t="shared" si="1856"/>
        <v>0</v>
      </c>
      <c r="AH4060" s="56">
        <f t="shared" si="1857"/>
        <v>13</v>
      </c>
      <c r="AI4060" s="53">
        <f t="shared" si="1858"/>
        <v>0.39512283074074062</v>
      </c>
      <c r="AJ4060" s="56">
        <f t="shared" si="1859"/>
        <v>0</v>
      </c>
    </row>
    <row r="4061" spans="1:36" ht="15.75" customHeight="1" x14ac:dyDescent="0.25">
      <c r="A4061" s="50">
        <v>3953</v>
      </c>
      <c r="B4061" s="51">
        <v>43751</v>
      </c>
      <c r="C4061" s="75">
        <f t="shared" si="1839"/>
        <v>43751</v>
      </c>
      <c r="D4061" s="50" t="s">
        <v>764</v>
      </c>
      <c r="E4061" s="50">
        <v>1</v>
      </c>
      <c r="F4061" s="50">
        <v>0</v>
      </c>
      <c r="G4061" s="397">
        <v>19</v>
      </c>
      <c r="H4061" s="50">
        <v>25</v>
      </c>
      <c r="I4061" s="53">
        <f t="shared" si="1840"/>
        <v>1.3483796296296298E-2</v>
      </c>
      <c r="J4061" s="54">
        <f t="shared" si="1841"/>
        <v>1.3483796296296298E-2</v>
      </c>
      <c r="K4061" s="50" t="s">
        <v>2496</v>
      </c>
      <c r="L4061" s="50" t="s">
        <v>2543</v>
      </c>
      <c r="M4061" s="55">
        <f t="shared" si="1842"/>
        <v>3.0901287553648089</v>
      </c>
      <c r="N4061" s="50">
        <v>0</v>
      </c>
      <c r="R4061" s="50" t="s">
        <v>2545</v>
      </c>
      <c r="S4061" s="151">
        <f t="shared" si="1843"/>
        <v>0</v>
      </c>
      <c r="T4061" s="151">
        <f t="shared" si="1844"/>
        <v>0</v>
      </c>
      <c r="V4061" s="393">
        <f t="shared" si="1845"/>
        <v>0</v>
      </c>
      <c r="W4061" s="393">
        <f t="shared" si="1846"/>
        <v>0</v>
      </c>
      <c r="X4061" s="53">
        <f t="shared" si="1847"/>
        <v>0.35327546296296297</v>
      </c>
      <c r="Y4061" s="53">
        <f t="shared" si="1848"/>
        <v>0.38966464296296299</v>
      </c>
      <c r="Z4061" s="53">
        <f t="shared" si="1849"/>
        <v>0.17663773148148149</v>
      </c>
      <c r="AA4061" s="53">
        <f t="shared" si="1850"/>
        <v>0.1948323214814815</v>
      </c>
      <c r="AB4061" s="50">
        <f t="shared" si="1851"/>
        <v>3594</v>
      </c>
      <c r="AC4061" s="50">
        <f t="shared" si="1852"/>
        <v>2019</v>
      </c>
      <c r="AD4061" s="50">
        <f t="shared" si="1853"/>
        <v>10</v>
      </c>
      <c r="AE4061" s="56">
        <f t="shared" si="1854"/>
        <v>201910</v>
      </c>
      <c r="AF4061" s="56">
        <f t="shared" si="1855"/>
        <v>42</v>
      </c>
      <c r="AG4061" s="58">
        <f t="shared" si="1856"/>
        <v>0</v>
      </c>
      <c r="AH4061" s="56">
        <f t="shared" si="1857"/>
        <v>13</v>
      </c>
      <c r="AI4061" s="53">
        <f t="shared" si="1858"/>
        <v>0.37147005296296298</v>
      </c>
      <c r="AJ4061" s="56">
        <f t="shared" si="1859"/>
        <v>0</v>
      </c>
    </row>
    <row r="4062" spans="1:36" ht="15.75" customHeight="1" x14ac:dyDescent="0.25">
      <c r="A4062" s="50">
        <v>3954</v>
      </c>
      <c r="B4062" s="51">
        <v>43751</v>
      </c>
      <c r="C4062" s="75">
        <f t="shared" si="1839"/>
        <v>43751</v>
      </c>
      <c r="D4062" s="50" t="s">
        <v>2560</v>
      </c>
      <c r="E4062" s="50">
        <v>5</v>
      </c>
      <c r="F4062" s="50">
        <v>0</v>
      </c>
      <c r="G4062" s="50">
        <v>13</v>
      </c>
      <c r="H4062" s="50">
        <v>46</v>
      </c>
      <c r="I4062" s="53">
        <f t="shared" si="1840"/>
        <v>9.5601851851851855E-3</v>
      </c>
      <c r="J4062" s="54">
        <f t="shared" si="1841"/>
        <v>1.9120370370370372E-3</v>
      </c>
      <c r="K4062" s="50" t="s">
        <v>1340</v>
      </c>
      <c r="L4062" s="50" t="s">
        <v>2543</v>
      </c>
      <c r="M4062" s="55">
        <f t="shared" si="1842"/>
        <v>21.791767554479435</v>
      </c>
      <c r="N4062" s="50">
        <v>0</v>
      </c>
      <c r="R4062" s="50" t="s">
        <v>2544</v>
      </c>
      <c r="S4062" s="151">
        <f t="shared" si="1843"/>
        <v>0</v>
      </c>
      <c r="T4062" s="151">
        <f t="shared" si="1844"/>
        <v>0</v>
      </c>
      <c r="V4062" s="393">
        <f t="shared" si="1845"/>
        <v>0</v>
      </c>
      <c r="W4062" s="393">
        <f t="shared" si="1846"/>
        <v>0</v>
      </c>
      <c r="X4062" s="53">
        <f t="shared" si="1847"/>
        <v>5.0095370370370373E-2</v>
      </c>
      <c r="Y4062" s="53">
        <f t="shared" si="1848"/>
        <v>8.6484550370370367E-2</v>
      </c>
      <c r="Z4062" s="53">
        <f t="shared" si="1849"/>
        <v>2.5047685185185187E-2</v>
      </c>
      <c r="AA4062" s="53">
        <f t="shared" si="1850"/>
        <v>4.3242275185185183E-2</v>
      </c>
      <c r="AB4062" s="50">
        <f t="shared" si="1851"/>
        <v>127</v>
      </c>
      <c r="AC4062" s="50">
        <f t="shared" si="1852"/>
        <v>2019</v>
      </c>
      <c r="AD4062" s="50">
        <f t="shared" si="1853"/>
        <v>10</v>
      </c>
      <c r="AE4062" s="56">
        <f t="shared" si="1854"/>
        <v>201910</v>
      </c>
      <c r="AF4062" s="56">
        <f t="shared" si="1855"/>
        <v>42</v>
      </c>
      <c r="AG4062" s="58">
        <f t="shared" si="1856"/>
        <v>0</v>
      </c>
      <c r="AH4062" s="56">
        <f t="shared" si="1857"/>
        <v>13</v>
      </c>
      <c r="AI4062" s="53">
        <f t="shared" si="1858"/>
        <v>6.828996037037037E-2</v>
      </c>
      <c r="AJ4062" s="56">
        <f t="shared" si="1859"/>
        <v>0</v>
      </c>
    </row>
    <row r="4063" spans="1:36" x14ac:dyDescent="0.25">
      <c r="A4063" s="50">
        <v>3955</v>
      </c>
      <c r="B4063" s="51">
        <v>43751</v>
      </c>
      <c r="C4063" s="75">
        <f t="shared" si="1839"/>
        <v>43751</v>
      </c>
      <c r="D4063" s="50" t="s">
        <v>2561</v>
      </c>
      <c r="E4063" s="50">
        <v>5</v>
      </c>
      <c r="F4063" s="50">
        <v>0</v>
      </c>
      <c r="G4063" s="50">
        <v>13</v>
      </c>
      <c r="H4063" s="50">
        <v>35</v>
      </c>
      <c r="I4063" s="53">
        <f t="shared" si="1840"/>
        <v>9.432870370370371E-3</v>
      </c>
      <c r="J4063" s="54">
        <f t="shared" si="1841"/>
        <v>1.8865740740740742E-3</v>
      </c>
      <c r="K4063" s="50" t="s">
        <v>1340</v>
      </c>
      <c r="L4063" s="50" t="s">
        <v>2543</v>
      </c>
      <c r="M4063" s="55">
        <f t="shared" si="1842"/>
        <v>22.085889570552162</v>
      </c>
      <c r="N4063" s="50">
        <v>0</v>
      </c>
      <c r="R4063" s="50" t="s">
        <v>2544</v>
      </c>
      <c r="S4063" s="151">
        <f t="shared" si="1843"/>
        <v>0</v>
      </c>
      <c r="T4063" s="151">
        <f t="shared" si="1844"/>
        <v>0</v>
      </c>
      <c r="V4063" s="393">
        <f t="shared" si="1845"/>
        <v>0</v>
      </c>
      <c r="W4063" s="393">
        <f t="shared" si="1846"/>
        <v>0</v>
      </c>
      <c r="X4063" s="53">
        <f t="shared" si="1847"/>
        <v>4.9428240740740745E-2</v>
      </c>
      <c r="Y4063" s="53">
        <f t="shared" si="1848"/>
        <v>8.5817420740740738E-2</v>
      </c>
      <c r="Z4063" s="53">
        <f t="shared" si="1849"/>
        <v>2.4714120370370372E-2</v>
      </c>
      <c r="AA4063" s="53">
        <f t="shared" si="1850"/>
        <v>4.2908710370370369E-2</v>
      </c>
      <c r="AB4063" s="50">
        <f t="shared" si="1851"/>
        <v>112</v>
      </c>
      <c r="AC4063" s="50">
        <f t="shared" si="1852"/>
        <v>2019</v>
      </c>
      <c r="AD4063" s="50">
        <f t="shared" si="1853"/>
        <v>10</v>
      </c>
      <c r="AE4063" s="56">
        <f t="shared" si="1854"/>
        <v>201910</v>
      </c>
      <c r="AF4063" s="56">
        <f t="shared" si="1855"/>
        <v>42</v>
      </c>
      <c r="AG4063" s="58">
        <f t="shared" si="1856"/>
        <v>0</v>
      </c>
      <c r="AH4063" s="56">
        <f t="shared" si="1857"/>
        <v>13</v>
      </c>
      <c r="AI4063" s="53">
        <f t="shared" si="1858"/>
        <v>6.7622830740740741E-2</v>
      </c>
      <c r="AJ4063" s="56">
        <f t="shared" si="1859"/>
        <v>0</v>
      </c>
    </row>
    <row r="4064" spans="1:36" ht="15.75" customHeight="1" x14ac:dyDescent="0.25">
      <c r="A4064" s="50">
        <v>3956</v>
      </c>
      <c r="B4064" s="51">
        <v>43751</v>
      </c>
      <c r="C4064" s="75">
        <f t="shared" si="1839"/>
        <v>43751</v>
      </c>
      <c r="D4064" s="50" t="s">
        <v>2562</v>
      </c>
      <c r="E4064" s="50">
        <v>5</v>
      </c>
      <c r="F4064" s="50">
        <v>0</v>
      </c>
      <c r="G4064" s="50">
        <v>15</v>
      </c>
      <c r="H4064" s="50">
        <v>45</v>
      </c>
      <c r="I4064" s="53">
        <f t="shared" si="1840"/>
        <v>1.0937500000000001E-2</v>
      </c>
      <c r="J4064" s="54">
        <f t="shared" si="1841"/>
        <v>2.1875000000000002E-3</v>
      </c>
      <c r="K4064" s="50" t="s">
        <v>1340</v>
      </c>
      <c r="L4064" s="50" t="s">
        <v>2543</v>
      </c>
      <c r="M4064" s="55">
        <f t="shared" si="1842"/>
        <v>19.047619047619062</v>
      </c>
      <c r="N4064" s="50">
        <v>0</v>
      </c>
      <c r="R4064" s="50" t="s">
        <v>2544</v>
      </c>
      <c r="S4064" s="151">
        <f t="shared" si="1843"/>
        <v>0</v>
      </c>
      <c r="T4064" s="151">
        <f t="shared" si="1844"/>
        <v>0</v>
      </c>
      <c r="V4064" s="393">
        <f t="shared" si="1845"/>
        <v>0</v>
      </c>
      <c r="W4064" s="393">
        <f t="shared" si="1846"/>
        <v>0</v>
      </c>
      <c r="X4064" s="53">
        <f t="shared" si="1847"/>
        <v>5.7312500000000002E-2</v>
      </c>
      <c r="Y4064" s="53">
        <f t="shared" si="1848"/>
        <v>9.3701680000000009E-2</v>
      </c>
      <c r="Z4064" s="53">
        <f t="shared" si="1849"/>
        <v>2.8656250000000001E-2</v>
      </c>
      <c r="AA4064" s="53">
        <f t="shared" si="1850"/>
        <v>4.6850840000000005E-2</v>
      </c>
      <c r="AB4064" s="50">
        <f t="shared" si="1851"/>
        <v>268</v>
      </c>
      <c r="AC4064" s="50">
        <f t="shared" si="1852"/>
        <v>2019</v>
      </c>
      <c r="AD4064" s="50">
        <f t="shared" si="1853"/>
        <v>10</v>
      </c>
      <c r="AE4064" s="56">
        <f t="shared" si="1854"/>
        <v>201910</v>
      </c>
      <c r="AF4064" s="56">
        <f t="shared" si="1855"/>
        <v>42</v>
      </c>
      <c r="AG4064" s="58">
        <f t="shared" si="1856"/>
        <v>0</v>
      </c>
      <c r="AH4064" s="56">
        <f t="shared" si="1857"/>
        <v>13</v>
      </c>
      <c r="AI4064" s="53">
        <f t="shared" si="1858"/>
        <v>7.5507089999999999E-2</v>
      </c>
      <c r="AJ4064" s="56">
        <f t="shared" si="1859"/>
        <v>0</v>
      </c>
    </row>
    <row r="4065" spans="1:36" x14ac:dyDescent="0.25">
      <c r="A4065" s="50">
        <v>3957</v>
      </c>
      <c r="B4065" s="51">
        <v>43751</v>
      </c>
      <c r="C4065" s="75">
        <f t="shared" si="1839"/>
        <v>43751</v>
      </c>
      <c r="D4065" s="50" t="s">
        <v>2563</v>
      </c>
      <c r="E4065" s="50">
        <v>5</v>
      </c>
      <c r="F4065" s="50">
        <v>0</v>
      </c>
      <c r="G4065" s="50">
        <v>14</v>
      </c>
      <c r="H4065" s="50">
        <v>23</v>
      </c>
      <c r="I4065" s="53">
        <f t="shared" si="1840"/>
        <v>9.9884259259259266E-3</v>
      </c>
      <c r="J4065" s="54">
        <f t="shared" si="1841"/>
        <v>1.9976851851851852E-3</v>
      </c>
      <c r="K4065" s="50" t="s">
        <v>1340</v>
      </c>
      <c r="L4065" s="50" t="s">
        <v>2543</v>
      </c>
      <c r="M4065" s="55">
        <f t="shared" si="1842"/>
        <v>20.857473928157606</v>
      </c>
      <c r="N4065" s="50">
        <v>0</v>
      </c>
      <c r="R4065" s="50" t="s">
        <v>2544</v>
      </c>
      <c r="S4065" s="151">
        <f t="shared" si="1843"/>
        <v>0</v>
      </c>
      <c r="T4065" s="151">
        <f t="shared" si="1844"/>
        <v>0</v>
      </c>
      <c r="V4065" s="393">
        <f t="shared" si="1845"/>
        <v>0</v>
      </c>
      <c r="W4065" s="393">
        <f t="shared" si="1846"/>
        <v>0</v>
      </c>
      <c r="X4065" s="53">
        <f t="shared" si="1847"/>
        <v>5.2339351851851852E-2</v>
      </c>
      <c r="Y4065" s="53">
        <f t="shared" si="1848"/>
        <v>8.8728531851851838E-2</v>
      </c>
      <c r="Z4065" s="53">
        <f t="shared" si="1849"/>
        <v>2.6169675925925926E-2</v>
      </c>
      <c r="AA4065" s="53">
        <f t="shared" si="1850"/>
        <v>4.4364265925925919E-2</v>
      </c>
      <c r="AB4065" s="50">
        <f t="shared" si="1851"/>
        <v>185</v>
      </c>
      <c r="AC4065" s="50">
        <f t="shared" si="1852"/>
        <v>2019</v>
      </c>
      <c r="AD4065" s="50">
        <f t="shared" si="1853"/>
        <v>10</v>
      </c>
      <c r="AE4065" s="56">
        <f t="shared" si="1854"/>
        <v>201910</v>
      </c>
      <c r="AF4065" s="56">
        <f t="shared" si="1855"/>
        <v>42</v>
      </c>
      <c r="AG4065" s="58">
        <f t="shared" si="1856"/>
        <v>0</v>
      </c>
      <c r="AH4065" s="56">
        <f t="shared" si="1857"/>
        <v>13</v>
      </c>
      <c r="AI4065" s="53">
        <f t="shared" si="1858"/>
        <v>7.0533941851851842E-2</v>
      </c>
      <c r="AJ4065" s="56">
        <f t="shared" si="1859"/>
        <v>0</v>
      </c>
    </row>
    <row r="4066" spans="1:36" ht="15.75" customHeight="1" x14ac:dyDescent="0.25">
      <c r="A4066" s="50">
        <v>3958</v>
      </c>
      <c r="B4066" s="51">
        <v>43751</v>
      </c>
      <c r="C4066" s="75">
        <f t="shared" si="1839"/>
        <v>43751</v>
      </c>
      <c r="D4066" s="50" t="s">
        <v>2564</v>
      </c>
      <c r="E4066" s="50">
        <v>5</v>
      </c>
      <c r="F4066" s="50">
        <v>0</v>
      </c>
      <c r="G4066" s="50">
        <v>16</v>
      </c>
      <c r="H4066" s="50">
        <v>9</v>
      </c>
      <c r="I4066" s="53">
        <f t="shared" si="1840"/>
        <v>1.1215277777777777E-2</v>
      </c>
      <c r="J4066" s="54">
        <f t="shared" si="1841"/>
        <v>2.2430555555555554E-3</v>
      </c>
      <c r="K4066" s="50" t="s">
        <v>1340</v>
      </c>
      <c r="L4066" s="50" t="s">
        <v>2543</v>
      </c>
      <c r="M4066" s="55">
        <f t="shared" si="1842"/>
        <v>18.57585139318887</v>
      </c>
      <c r="N4066" s="50">
        <v>0</v>
      </c>
      <c r="R4066" s="50" t="s">
        <v>2544</v>
      </c>
      <c r="S4066" s="151">
        <f t="shared" si="1843"/>
        <v>0</v>
      </c>
      <c r="T4066" s="151">
        <f t="shared" si="1844"/>
        <v>0</v>
      </c>
      <c r="V4066" s="393">
        <f t="shared" si="1845"/>
        <v>0</v>
      </c>
      <c r="W4066" s="393">
        <f t="shared" si="1846"/>
        <v>0</v>
      </c>
      <c r="X4066" s="53">
        <f t="shared" si="1847"/>
        <v>5.8768055555555553E-2</v>
      </c>
      <c r="Y4066" s="53">
        <f t="shared" si="1848"/>
        <v>9.5157235555555553E-2</v>
      </c>
      <c r="Z4066" s="53">
        <f t="shared" si="1849"/>
        <v>2.9384027777777776E-2</v>
      </c>
      <c r="AA4066" s="53">
        <f t="shared" si="1850"/>
        <v>4.7578617777777776E-2</v>
      </c>
      <c r="AB4066" s="50">
        <f t="shared" si="1851"/>
        <v>275</v>
      </c>
      <c r="AC4066" s="50">
        <f t="shared" si="1852"/>
        <v>2019</v>
      </c>
      <c r="AD4066" s="50">
        <f t="shared" si="1853"/>
        <v>10</v>
      </c>
      <c r="AE4066" s="56">
        <f t="shared" si="1854"/>
        <v>201910</v>
      </c>
      <c r="AF4066" s="56">
        <f t="shared" si="1855"/>
        <v>42</v>
      </c>
      <c r="AG4066" s="58">
        <f t="shared" si="1856"/>
        <v>0</v>
      </c>
      <c r="AH4066" s="56">
        <f t="shared" si="1857"/>
        <v>13</v>
      </c>
      <c r="AI4066" s="53">
        <f t="shared" si="1858"/>
        <v>7.6962645555555556E-2</v>
      </c>
      <c r="AJ4066" s="56">
        <f t="shared" si="1859"/>
        <v>0</v>
      </c>
    </row>
    <row r="4067" spans="1:36" ht="15.75" customHeight="1" x14ac:dyDescent="0.25">
      <c r="A4067" s="50">
        <v>3959</v>
      </c>
      <c r="B4067" s="51">
        <v>43751</v>
      </c>
      <c r="C4067" s="75">
        <f t="shared" si="1839"/>
        <v>43751</v>
      </c>
      <c r="D4067" s="50" t="s">
        <v>2565</v>
      </c>
      <c r="E4067" s="50">
        <v>5</v>
      </c>
      <c r="F4067" s="50">
        <v>0</v>
      </c>
      <c r="G4067" s="50">
        <v>14</v>
      </c>
      <c r="H4067" s="50">
        <v>35</v>
      </c>
      <c r="I4067" s="53">
        <f t="shared" si="1840"/>
        <v>1.0127314814814815E-2</v>
      </c>
      <c r="J4067" s="54">
        <f t="shared" si="1841"/>
        <v>2.0254629629629629E-3</v>
      </c>
      <c r="K4067" s="50" t="s">
        <v>1340</v>
      </c>
      <c r="L4067" s="50" t="s">
        <v>2543</v>
      </c>
      <c r="M4067" s="55">
        <f t="shared" si="1842"/>
        <v>20.571428571428587</v>
      </c>
      <c r="N4067" s="50">
        <v>0</v>
      </c>
      <c r="R4067" s="50" t="s">
        <v>2544</v>
      </c>
      <c r="S4067" s="151">
        <f t="shared" si="1843"/>
        <v>0</v>
      </c>
      <c r="T4067" s="151">
        <f t="shared" si="1844"/>
        <v>0</v>
      </c>
      <c r="V4067" s="393">
        <f t="shared" si="1845"/>
        <v>0</v>
      </c>
      <c r="W4067" s="393">
        <f t="shared" si="1846"/>
        <v>0</v>
      </c>
      <c r="X4067" s="53">
        <f t="shared" si="1847"/>
        <v>5.3067129629629624E-2</v>
      </c>
      <c r="Y4067" s="53">
        <f t="shared" si="1848"/>
        <v>8.9456309629629624E-2</v>
      </c>
      <c r="Z4067" s="53">
        <f t="shared" si="1849"/>
        <v>2.6533564814814812E-2</v>
      </c>
      <c r="AA4067" s="53">
        <f t="shared" si="1850"/>
        <v>4.4728154814814812E-2</v>
      </c>
      <c r="AB4067" s="50">
        <f t="shared" si="1851"/>
        <v>197</v>
      </c>
      <c r="AC4067" s="50">
        <f t="shared" si="1852"/>
        <v>2019</v>
      </c>
      <c r="AD4067" s="50">
        <f t="shared" si="1853"/>
        <v>10</v>
      </c>
      <c r="AE4067" s="56">
        <f t="shared" si="1854"/>
        <v>201910</v>
      </c>
      <c r="AF4067" s="56">
        <f t="shared" si="1855"/>
        <v>42</v>
      </c>
      <c r="AG4067" s="58">
        <f t="shared" si="1856"/>
        <v>0</v>
      </c>
      <c r="AH4067" s="56">
        <f t="shared" si="1857"/>
        <v>13</v>
      </c>
      <c r="AI4067" s="53">
        <f t="shared" si="1858"/>
        <v>7.1261719629629627E-2</v>
      </c>
      <c r="AJ4067" s="56">
        <f t="shared" si="1859"/>
        <v>0</v>
      </c>
    </row>
    <row r="4068" spans="1:36" x14ac:dyDescent="0.25">
      <c r="A4068" s="50">
        <v>3960</v>
      </c>
      <c r="B4068" s="51">
        <v>43751</v>
      </c>
      <c r="C4068" s="75">
        <f t="shared" si="1839"/>
        <v>43751</v>
      </c>
      <c r="D4068" s="50" t="s">
        <v>2566</v>
      </c>
      <c r="E4068" s="50">
        <v>5</v>
      </c>
      <c r="F4068" s="50">
        <v>0</v>
      </c>
      <c r="G4068" s="50">
        <v>15</v>
      </c>
      <c r="H4068" s="50">
        <v>31</v>
      </c>
      <c r="I4068" s="53">
        <f t="shared" si="1840"/>
        <v>1.0775462962962964E-2</v>
      </c>
      <c r="J4068" s="54">
        <f t="shared" si="1841"/>
        <v>2.155092592592593E-3</v>
      </c>
      <c r="K4068" s="50" t="s">
        <v>1340</v>
      </c>
      <c r="L4068" s="50" t="s">
        <v>2543</v>
      </c>
      <c r="M4068" s="55">
        <f t="shared" si="1842"/>
        <v>19.334049409237391</v>
      </c>
      <c r="N4068" s="50">
        <v>0</v>
      </c>
      <c r="R4068" s="50" t="s">
        <v>2544</v>
      </c>
      <c r="S4068" s="151">
        <f t="shared" si="1843"/>
        <v>0</v>
      </c>
      <c r="T4068" s="151">
        <f t="shared" si="1844"/>
        <v>0</v>
      </c>
      <c r="V4068" s="393">
        <f t="shared" si="1845"/>
        <v>0</v>
      </c>
      <c r="W4068" s="393">
        <f t="shared" si="1846"/>
        <v>0</v>
      </c>
      <c r="X4068" s="53">
        <f t="shared" si="1847"/>
        <v>5.6463425925925938E-2</v>
      </c>
      <c r="Y4068" s="53">
        <f t="shared" si="1848"/>
        <v>9.2852605925925938E-2</v>
      </c>
      <c r="Z4068" s="53">
        <f t="shared" si="1849"/>
        <v>2.8231712962962969E-2</v>
      </c>
      <c r="AA4068" s="53">
        <f t="shared" si="1850"/>
        <v>4.6426302962962969E-2</v>
      </c>
      <c r="AB4068" s="50">
        <f t="shared" si="1851"/>
        <v>258</v>
      </c>
      <c r="AC4068" s="50">
        <f t="shared" si="1852"/>
        <v>2019</v>
      </c>
      <c r="AD4068" s="50">
        <f t="shared" si="1853"/>
        <v>10</v>
      </c>
      <c r="AE4068" s="56">
        <f t="shared" si="1854"/>
        <v>201910</v>
      </c>
      <c r="AF4068" s="56">
        <f t="shared" si="1855"/>
        <v>42</v>
      </c>
      <c r="AG4068" s="58">
        <f t="shared" si="1856"/>
        <v>0</v>
      </c>
      <c r="AH4068" s="56">
        <f t="shared" si="1857"/>
        <v>13</v>
      </c>
      <c r="AI4068" s="53">
        <f t="shared" si="1858"/>
        <v>7.4658015925925941E-2</v>
      </c>
      <c r="AJ4068" s="56">
        <f t="shared" si="1859"/>
        <v>0</v>
      </c>
    </row>
    <row r="4069" spans="1:36" ht="15.75" customHeight="1" x14ac:dyDescent="0.25">
      <c r="A4069" s="50">
        <v>3961</v>
      </c>
      <c r="B4069" s="51">
        <v>43751</v>
      </c>
      <c r="C4069" s="75">
        <f t="shared" si="1839"/>
        <v>43751</v>
      </c>
      <c r="D4069" s="50" t="s">
        <v>2567</v>
      </c>
      <c r="E4069" s="50">
        <v>5</v>
      </c>
      <c r="F4069" s="50">
        <v>0</v>
      </c>
      <c r="G4069" s="50">
        <v>16</v>
      </c>
      <c r="H4069" s="50">
        <v>49</v>
      </c>
      <c r="I4069" s="53">
        <f t="shared" si="1840"/>
        <v>1.1678240740740741E-2</v>
      </c>
      <c r="J4069" s="54">
        <f t="shared" si="1841"/>
        <v>2.3356481481481483E-3</v>
      </c>
      <c r="K4069" s="50" t="s">
        <v>1340</v>
      </c>
      <c r="L4069" s="50" t="s">
        <v>2543</v>
      </c>
      <c r="M4069" s="55">
        <f t="shared" si="1842"/>
        <v>17.839444995044612</v>
      </c>
      <c r="N4069" s="50">
        <v>0</v>
      </c>
      <c r="R4069" s="50" t="s">
        <v>2544</v>
      </c>
      <c r="S4069" s="151">
        <f t="shared" si="1843"/>
        <v>0</v>
      </c>
      <c r="T4069" s="151">
        <f t="shared" si="1844"/>
        <v>0</v>
      </c>
      <c r="V4069" s="393">
        <f t="shared" si="1845"/>
        <v>0</v>
      </c>
      <c r="W4069" s="393">
        <f t="shared" si="1846"/>
        <v>0</v>
      </c>
      <c r="X4069" s="53">
        <f t="shared" si="1847"/>
        <v>6.1193981481481481E-2</v>
      </c>
      <c r="Y4069" s="53">
        <f t="shared" si="1848"/>
        <v>9.7583161481481495E-2</v>
      </c>
      <c r="Z4069" s="53">
        <f t="shared" si="1849"/>
        <v>3.0596990740740741E-2</v>
      </c>
      <c r="AA4069" s="53">
        <f t="shared" si="1850"/>
        <v>4.8791580740740748E-2</v>
      </c>
      <c r="AB4069" s="50">
        <f t="shared" si="1851"/>
        <v>316</v>
      </c>
      <c r="AC4069" s="50">
        <f t="shared" si="1852"/>
        <v>2019</v>
      </c>
      <c r="AD4069" s="50">
        <f t="shared" si="1853"/>
        <v>10</v>
      </c>
      <c r="AE4069" s="56">
        <f t="shared" si="1854"/>
        <v>201910</v>
      </c>
      <c r="AF4069" s="56">
        <f t="shared" si="1855"/>
        <v>42</v>
      </c>
      <c r="AG4069" s="58">
        <f t="shared" si="1856"/>
        <v>0</v>
      </c>
      <c r="AH4069" s="56">
        <f t="shared" si="1857"/>
        <v>13</v>
      </c>
      <c r="AI4069" s="53">
        <f t="shared" si="1858"/>
        <v>7.9388571481481485E-2</v>
      </c>
      <c r="AJ4069" s="56">
        <f t="shared" si="1859"/>
        <v>0</v>
      </c>
    </row>
    <row r="4070" spans="1:36" ht="15.75" customHeight="1" x14ac:dyDescent="0.25">
      <c r="A4070" s="50">
        <v>3962</v>
      </c>
      <c r="B4070" s="51">
        <v>43751</v>
      </c>
      <c r="C4070" s="75">
        <f t="shared" si="1839"/>
        <v>43751</v>
      </c>
      <c r="D4070" s="50" t="s">
        <v>2568</v>
      </c>
      <c r="E4070" s="50">
        <v>5</v>
      </c>
      <c r="F4070" s="50">
        <v>0</v>
      </c>
      <c r="G4070" s="50">
        <v>15</v>
      </c>
      <c r="H4070" s="50">
        <v>34</v>
      </c>
      <c r="I4070" s="53">
        <f t="shared" si="1840"/>
        <v>1.0810185185185185E-2</v>
      </c>
      <c r="J4070" s="54">
        <f t="shared" si="1841"/>
        <v>2.162037037037037E-3</v>
      </c>
      <c r="K4070" s="50" t="s">
        <v>1340</v>
      </c>
      <c r="L4070" s="50" t="s">
        <v>2543</v>
      </c>
      <c r="M4070" s="55">
        <f t="shared" si="1842"/>
        <v>19.271948608137059</v>
      </c>
      <c r="N4070" s="50">
        <v>0</v>
      </c>
      <c r="R4070" s="50" t="s">
        <v>2544</v>
      </c>
      <c r="S4070" s="151">
        <f t="shared" si="1843"/>
        <v>0</v>
      </c>
      <c r="T4070" s="151">
        <f t="shared" si="1844"/>
        <v>0</v>
      </c>
      <c r="V4070" s="393">
        <f t="shared" si="1845"/>
        <v>0</v>
      </c>
      <c r="W4070" s="393">
        <f t="shared" si="1846"/>
        <v>0</v>
      </c>
      <c r="X4070" s="53">
        <f t="shared" si="1847"/>
        <v>5.6645370370370367E-2</v>
      </c>
      <c r="Y4070" s="53">
        <f t="shared" si="1848"/>
        <v>9.3034550370370367E-2</v>
      </c>
      <c r="Z4070" s="53">
        <f t="shared" si="1849"/>
        <v>2.8322685185185183E-2</v>
      </c>
      <c r="AA4070" s="53">
        <f t="shared" si="1850"/>
        <v>4.6517275185185183E-2</v>
      </c>
      <c r="AB4070" s="50">
        <f t="shared" si="1851"/>
        <v>262</v>
      </c>
      <c r="AC4070" s="50">
        <f t="shared" si="1852"/>
        <v>2019</v>
      </c>
      <c r="AD4070" s="50">
        <f t="shared" si="1853"/>
        <v>10</v>
      </c>
      <c r="AE4070" s="56">
        <f t="shared" si="1854"/>
        <v>201910</v>
      </c>
      <c r="AF4070" s="56">
        <f t="shared" si="1855"/>
        <v>42</v>
      </c>
      <c r="AG4070" s="58">
        <f t="shared" si="1856"/>
        <v>0</v>
      </c>
      <c r="AH4070" s="56">
        <f t="shared" si="1857"/>
        <v>13</v>
      </c>
      <c r="AI4070" s="53">
        <f t="shared" si="1858"/>
        <v>7.483996037037037E-2</v>
      </c>
      <c r="AJ4070" s="56">
        <f t="shared" si="1859"/>
        <v>0</v>
      </c>
    </row>
    <row r="4071" spans="1:36" ht="15.75" customHeight="1" x14ac:dyDescent="0.25">
      <c r="A4071" s="50">
        <v>3963</v>
      </c>
      <c r="B4071" s="51">
        <v>43751</v>
      </c>
      <c r="C4071" s="75">
        <f t="shared" si="1839"/>
        <v>43751</v>
      </c>
      <c r="D4071" s="50" t="s">
        <v>2547</v>
      </c>
      <c r="E4071" s="50">
        <v>5</v>
      </c>
      <c r="F4071" s="50">
        <v>0</v>
      </c>
      <c r="G4071" s="50">
        <v>15</v>
      </c>
      <c r="H4071" s="50">
        <v>47</v>
      </c>
      <c r="I4071" s="53">
        <f t="shared" si="1840"/>
        <v>1.0960648148148148E-2</v>
      </c>
      <c r="J4071" s="54">
        <f t="shared" si="1841"/>
        <v>2.1921296296296298E-3</v>
      </c>
      <c r="K4071" s="50" t="s">
        <v>1340</v>
      </c>
      <c r="L4071" s="50" t="s">
        <v>2543</v>
      </c>
      <c r="M4071" s="55">
        <f t="shared" si="1842"/>
        <v>19.007391763463584</v>
      </c>
      <c r="N4071" s="50">
        <v>0</v>
      </c>
      <c r="R4071" s="50" t="s">
        <v>2544</v>
      </c>
      <c r="S4071" s="151">
        <f t="shared" si="1843"/>
        <v>0</v>
      </c>
      <c r="T4071" s="151">
        <f t="shared" si="1844"/>
        <v>0</v>
      </c>
      <c r="V4071" s="393">
        <f t="shared" si="1845"/>
        <v>0</v>
      </c>
      <c r="W4071" s="393">
        <f t="shared" si="1846"/>
        <v>0</v>
      </c>
      <c r="X4071" s="53">
        <f t="shared" si="1847"/>
        <v>5.7433796296296302E-2</v>
      </c>
      <c r="Y4071" s="53">
        <f t="shared" si="1848"/>
        <v>9.3822976296296309E-2</v>
      </c>
      <c r="Z4071" s="53">
        <f t="shared" si="1849"/>
        <v>2.8716898148148151E-2</v>
      </c>
      <c r="AA4071" s="53">
        <f t="shared" si="1850"/>
        <v>4.6911488148148155E-2</v>
      </c>
      <c r="AB4071" s="50">
        <f t="shared" si="1851"/>
        <v>270</v>
      </c>
      <c r="AC4071" s="50">
        <f t="shared" si="1852"/>
        <v>2019</v>
      </c>
      <c r="AD4071" s="50">
        <f t="shared" si="1853"/>
        <v>10</v>
      </c>
      <c r="AE4071" s="56">
        <f t="shared" si="1854"/>
        <v>201910</v>
      </c>
      <c r="AF4071" s="56">
        <f t="shared" si="1855"/>
        <v>42</v>
      </c>
      <c r="AG4071" s="58">
        <f t="shared" si="1856"/>
        <v>0</v>
      </c>
      <c r="AH4071" s="56">
        <f t="shared" si="1857"/>
        <v>13</v>
      </c>
      <c r="AI4071" s="53">
        <f t="shared" si="1858"/>
        <v>7.5628386296296313E-2</v>
      </c>
      <c r="AJ4071" s="56">
        <f t="shared" si="1859"/>
        <v>0</v>
      </c>
    </row>
    <row r="4072" spans="1:36" x14ac:dyDescent="0.25">
      <c r="A4072" s="50">
        <v>3964</v>
      </c>
      <c r="B4072" s="51">
        <v>43751</v>
      </c>
      <c r="C4072" s="75">
        <f t="shared" si="1839"/>
        <v>43751</v>
      </c>
      <c r="D4072" s="50" t="s">
        <v>2548</v>
      </c>
      <c r="E4072" s="50">
        <v>5</v>
      </c>
      <c r="F4072" s="50">
        <v>0</v>
      </c>
      <c r="G4072" s="50">
        <v>16</v>
      </c>
      <c r="H4072" s="50">
        <v>42</v>
      </c>
      <c r="I4072" s="53">
        <f t="shared" si="1840"/>
        <v>1.1597222222222222E-2</v>
      </c>
      <c r="J4072" s="54">
        <f t="shared" si="1841"/>
        <v>2.3194444444444443E-3</v>
      </c>
      <c r="K4072" s="50" t="s">
        <v>1340</v>
      </c>
      <c r="L4072" s="50" t="s">
        <v>2543</v>
      </c>
      <c r="M4072" s="55">
        <f t="shared" si="1842"/>
        <v>17.96407185628744</v>
      </c>
      <c r="N4072" s="50">
        <v>0</v>
      </c>
      <c r="R4072" s="50" t="s">
        <v>2544</v>
      </c>
      <c r="S4072" s="151">
        <f t="shared" si="1843"/>
        <v>0</v>
      </c>
      <c r="T4072" s="151">
        <f t="shared" si="1844"/>
        <v>0</v>
      </c>
      <c r="V4072" s="393">
        <f t="shared" si="1845"/>
        <v>0</v>
      </c>
      <c r="W4072" s="393">
        <f t="shared" si="1846"/>
        <v>0</v>
      </c>
      <c r="X4072" s="53">
        <f t="shared" si="1847"/>
        <v>6.0769444444444438E-2</v>
      </c>
      <c r="Y4072" s="53">
        <f t="shared" si="1848"/>
        <v>9.7158624444444439E-2</v>
      </c>
      <c r="Z4072" s="53">
        <f t="shared" si="1849"/>
        <v>3.0384722222222219E-2</v>
      </c>
      <c r="AA4072" s="53">
        <f t="shared" si="1850"/>
        <v>4.8579312222222219E-2</v>
      </c>
      <c r="AB4072" s="50">
        <f t="shared" si="1851"/>
        <v>311</v>
      </c>
      <c r="AC4072" s="50">
        <f t="shared" si="1852"/>
        <v>2019</v>
      </c>
      <c r="AD4072" s="50">
        <f t="shared" si="1853"/>
        <v>10</v>
      </c>
      <c r="AE4072" s="56">
        <f t="shared" si="1854"/>
        <v>201910</v>
      </c>
      <c r="AF4072" s="56">
        <f t="shared" si="1855"/>
        <v>42</v>
      </c>
      <c r="AG4072" s="58">
        <f t="shared" si="1856"/>
        <v>0</v>
      </c>
      <c r="AH4072" s="56">
        <f t="shared" si="1857"/>
        <v>13</v>
      </c>
      <c r="AI4072" s="53">
        <f t="shared" si="1858"/>
        <v>7.8964034444444442E-2</v>
      </c>
      <c r="AJ4072" s="56">
        <f t="shared" si="1859"/>
        <v>0</v>
      </c>
    </row>
    <row r="4073" spans="1:36" ht="15.75" customHeight="1" x14ac:dyDescent="0.25">
      <c r="A4073" s="50">
        <v>3965</v>
      </c>
      <c r="B4073" s="51">
        <v>43751</v>
      </c>
      <c r="C4073" s="75">
        <f t="shared" si="1839"/>
        <v>43751</v>
      </c>
      <c r="D4073" s="50" t="s">
        <v>2549</v>
      </c>
      <c r="E4073" s="50">
        <v>5</v>
      </c>
      <c r="F4073" s="50">
        <v>0</v>
      </c>
      <c r="G4073" s="50">
        <v>17</v>
      </c>
      <c r="H4073" s="50">
        <v>43</v>
      </c>
      <c r="I4073" s="53">
        <f t="shared" si="1840"/>
        <v>1.230324074074074E-2</v>
      </c>
      <c r="J4073" s="54">
        <f t="shared" si="1841"/>
        <v>2.460648148148148E-3</v>
      </c>
      <c r="K4073" s="50" t="s">
        <v>1340</v>
      </c>
      <c r="L4073" s="50" t="s">
        <v>2543</v>
      </c>
      <c r="M4073" s="55">
        <f t="shared" si="1842"/>
        <v>16.933207902163701</v>
      </c>
      <c r="N4073" s="50">
        <v>0</v>
      </c>
      <c r="R4073" s="50" t="s">
        <v>2544</v>
      </c>
      <c r="S4073" s="151">
        <f t="shared" si="1843"/>
        <v>0</v>
      </c>
      <c r="T4073" s="151">
        <f t="shared" si="1844"/>
        <v>0</v>
      </c>
      <c r="V4073" s="393">
        <f t="shared" si="1845"/>
        <v>0</v>
      </c>
      <c r="W4073" s="393">
        <f t="shared" si="1846"/>
        <v>0</v>
      </c>
      <c r="X4073" s="53">
        <f t="shared" si="1847"/>
        <v>6.4468981481481474E-2</v>
      </c>
      <c r="Y4073" s="53">
        <f t="shared" si="1848"/>
        <v>0.10085816148148147</v>
      </c>
      <c r="Z4073" s="53">
        <f t="shared" si="1849"/>
        <v>3.2234490740740737E-2</v>
      </c>
      <c r="AA4073" s="53">
        <f t="shared" si="1850"/>
        <v>5.0429080740740734E-2</v>
      </c>
      <c r="AB4073" s="50">
        <f t="shared" si="1851"/>
        <v>385</v>
      </c>
      <c r="AC4073" s="50">
        <f t="shared" si="1852"/>
        <v>2019</v>
      </c>
      <c r="AD4073" s="50">
        <f t="shared" si="1853"/>
        <v>10</v>
      </c>
      <c r="AE4073" s="56">
        <f t="shared" si="1854"/>
        <v>201910</v>
      </c>
      <c r="AF4073" s="56">
        <f t="shared" si="1855"/>
        <v>42</v>
      </c>
      <c r="AG4073" s="58">
        <f t="shared" si="1856"/>
        <v>0</v>
      </c>
      <c r="AH4073" s="56">
        <f t="shared" si="1857"/>
        <v>13</v>
      </c>
      <c r="AI4073" s="53">
        <f t="shared" si="1858"/>
        <v>8.2663571481481471E-2</v>
      </c>
      <c r="AJ4073" s="56">
        <f t="shared" si="1859"/>
        <v>0</v>
      </c>
    </row>
    <row r="4074" spans="1:36" ht="15.75" customHeight="1" x14ac:dyDescent="0.25">
      <c r="A4074" s="50">
        <v>3966</v>
      </c>
      <c r="B4074" s="51">
        <v>43751</v>
      </c>
      <c r="C4074" s="75">
        <f t="shared" si="1839"/>
        <v>43751</v>
      </c>
      <c r="D4074" s="50" t="s">
        <v>2550</v>
      </c>
      <c r="E4074" s="50">
        <v>5</v>
      </c>
      <c r="F4074" s="50">
        <v>0</v>
      </c>
      <c r="G4074" s="50">
        <v>20</v>
      </c>
      <c r="H4074" s="50">
        <v>30</v>
      </c>
      <c r="I4074" s="53">
        <f t="shared" si="1840"/>
        <v>1.4236111111111111E-2</v>
      </c>
      <c r="J4074" s="54">
        <f t="shared" si="1841"/>
        <v>2.8472222222222223E-3</v>
      </c>
      <c r="K4074" s="50" t="s">
        <v>1340</v>
      </c>
      <c r="L4074" s="50" t="s">
        <v>2543</v>
      </c>
      <c r="M4074" s="55">
        <f t="shared" si="1842"/>
        <v>14.634146341463426</v>
      </c>
      <c r="N4074" s="50">
        <v>0</v>
      </c>
      <c r="R4074" s="50" t="s">
        <v>2544</v>
      </c>
      <c r="S4074" s="151">
        <f t="shared" si="1843"/>
        <v>0</v>
      </c>
      <c r="T4074" s="151">
        <f t="shared" si="1844"/>
        <v>0</v>
      </c>
      <c r="V4074" s="393">
        <f t="shared" si="1845"/>
        <v>0</v>
      </c>
      <c r="W4074" s="393">
        <f t="shared" si="1846"/>
        <v>0</v>
      </c>
      <c r="X4074" s="53">
        <f t="shared" si="1847"/>
        <v>7.4597222222222218E-2</v>
      </c>
      <c r="Y4074" s="53">
        <f t="shared" si="1848"/>
        <v>0.11098640222222222</v>
      </c>
      <c r="Z4074" s="53">
        <f t="shared" si="1849"/>
        <v>3.7298611111111109E-2</v>
      </c>
      <c r="AA4074" s="53">
        <f t="shared" si="1850"/>
        <v>5.5493201111111112E-2</v>
      </c>
      <c r="AB4074" s="50">
        <f t="shared" si="1851"/>
        <v>656</v>
      </c>
      <c r="AC4074" s="50">
        <f t="shared" si="1852"/>
        <v>2019</v>
      </c>
      <c r="AD4074" s="50">
        <f t="shared" si="1853"/>
        <v>10</v>
      </c>
      <c r="AE4074" s="56">
        <f t="shared" si="1854"/>
        <v>201910</v>
      </c>
      <c r="AF4074" s="56">
        <f t="shared" si="1855"/>
        <v>42</v>
      </c>
      <c r="AG4074" s="58">
        <f t="shared" si="1856"/>
        <v>0</v>
      </c>
      <c r="AH4074" s="56">
        <f t="shared" si="1857"/>
        <v>13</v>
      </c>
      <c r="AI4074" s="53">
        <f t="shared" si="1858"/>
        <v>9.2791812222222214E-2</v>
      </c>
      <c r="AJ4074" s="56">
        <f t="shared" si="1859"/>
        <v>0</v>
      </c>
    </row>
    <row r="4075" spans="1:36" x14ac:dyDescent="0.25">
      <c r="A4075" s="50">
        <v>3967</v>
      </c>
      <c r="B4075" s="51">
        <v>43751</v>
      </c>
      <c r="C4075" s="75">
        <f t="shared" si="1839"/>
        <v>43751</v>
      </c>
      <c r="D4075" s="50" t="s">
        <v>2551</v>
      </c>
      <c r="E4075" s="50">
        <v>5</v>
      </c>
      <c r="F4075" s="50">
        <v>0</v>
      </c>
      <c r="G4075" s="50">
        <v>16</v>
      </c>
      <c r="H4075" s="50">
        <v>49</v>
      </c>
      <c r="I4075" s="53">
        <f t="shared" si="1840"/>
        <v>1.1678240740740741E-2</v>
      </c>
      <c r="J4075" s="54">
        <f t="shared" si="1841"/>
        <v>2.3356481481481483E-3</v>
      </c>
      <c r="K4075" s="50" t="s">
        <v>1340</v>
      </c>
      <c r="L4075" s="50" t="s">
        <v>2543</v>
      </c>
      <c r="M4075" s="55">
        <f t="shared" si="1842"/>
        <v>17.839444995044612</v>
      </c>
      <c r="N4075" s="50">
        <v>0</v>
      </c>
      <c r="R4075" s="50" t="s">
        <v>2544</v>
      </c>
      <c r="S4075" s="151">
        <f t="shared" si="1843"/>
        <v>0</v>
      </c>
      <c r="T4075" s="151">
        <f t="shared" si="1844"/>
        <v>0</v>
      </c>
      <c r="V4075" s="393">
        <f t="shared" si="1845"/>
        <v>0</v>
      </c>
      <c r="W4075" s="393">
        <f t="shared" si="1846"/>
        <v>0</v>
      </c>
      <c r="X4075" s="53">
        <f t="shared" si="1847"/>
        <v>6.1193981481481481E-2</v>
      </c>
      <c r="Y4075" s="53">
        <f t="shared" si="1848"/>
        <v>9.7583161481481495E-2</v>
      </c>
      <c r="Z4075" s="53">
        <f t="shared" si="1849"/>
        <v>3.0596990740740741E-2</v>
      </c>
      <c r="AA4075" s="53">
        <f t="shared" si="1850"/>
        <v>4.8791580740740748E-2</v>
      </c>
      <c r="AB4075" s="50">
        <f t="shared" si="1851"/>
        <v>316</v>
      </c>
      <c r="AC4075" s="50">
        <f t="shared" si="1852"/>
        <v>2019</v>
      </c>
      <c r="AD4075" s="50">
        <f t="shared" si="1853"/>
        <v>10</v>
      </c>
      <c r="AE4075" s="56">
        <f t="shared" si="1854"/>
        <v>201910</v>
      </c>
      <c r="AF4075" s="56">
        <f t="shared" si="1855"/>
        <v>42</v>
      </c>
      <c r="AG4075" s="58">
        <f t="shared" si="1856"/>
        <v>0</v>
      </c>
      <c r="AH4075" s="56">
        <f t="shared" si="1857"/>
        <v>13</v>
      </c>
      <c r="AI4075" s="53">
        <f t="shared" si="1858"/>
        <v>7.9388571481481485E-2</v>
      </c>
      <c r="AJ4075" s="56">
        <f t="shared" si="1859"/>
        <v>0</v>
      </c>
    </row>
    <row r="4076" spans="1:36" ht="15.75" customHeight="1" x14ac:dyDescent="0.25">
      <c r="A4076" s="50">
        <v>3968</v>
      </c>
      <c r="B4076" s="51">
        <v>43751</v>
      </c>
      <c r="C4076" s="75">
        <f t="shared" si="1839"/>
        <v>43751</v>
      </c>
      <c r="D4076" s="50" t="s">
        <v>2552</v>
      </c>
      <c r="E4076" s="50">
        <v>5</v>
      </c>
      <c r="F4076" s="50">
        <v>0</v>
      </c>
      <c r="G4076" s="50">
        <v>17</v>
      </c>
      <c r="H4076" s="50">
        <v>53</v>
      </c>
      <c r="I4076" s="53">
        <f t="shared" si="1840"/>
        <v>1.2418981481481482E-2</v>
      </c>
      <c r="J4076" s="54">
        <f t="shared" si="1841"/>
        <v>2.4837962962962964E-3</v>
      </c>
      <c r="K4076" s="50" t="s">
        <v>1340</v>
      </c>
      <c r="L4076" s="50" t="s">
        <v>2543</v>
      </c>
      <c r="M4076" s="55">
        <f t="shared" si="1842"/>
        <v>16.775396085740926</v>
      </c>
      <c r="N4076" s="50">
        <v>0</v>
      </c>
      <c r="R4076" s="50" t="s">
        <v>2544</v>
      </c>
      <c r="S4076" s="151">
        <f t="shared" si="1843"/>
        <v>0</v>
      </c>
      <c r="T4076" s="151">
        <f t="shared" si="1844"/>
        <v>0</v>
      </c>
      <c r="V4076" s="393">
        <f t="shared" si="1845"/>
        <v>0</v>
      </c>
      <c r="W4076" s="393">
        <f t="shared" si="1846"/>
        <v>0</v>
      </c>
      <c r="X4076" s="53">
        <f t="shared" si="1847"/>
        <v>6.507546296296296E-2</v>
      </c>
      <c r="Y4076" s="53">
        <f t="shared" si="1848"/>
        <v>0.10146464296296297</v>
      </c>
      <c r="Z4076" s="53">
        <f t="shared" si="1849"/>
        <v>3.253773148148148E-2</v>
      </c>
      <c r="AA4076" s="53">
        <f t="shared" si="1850"/>
        <v>5.0732321481481484E-2</v>
      </c>
      <c r="AB4076" s="50">
        <f t="shared" si="1851"/>
        <v>396</v>
      </c>
      <c r="AC4076" s="50">
        <f t="shared" si="1852"/>
        <v>2019</v>
      </c>
      <c r="AD4076" s="50">
        <f t="shared" si="1853"/>
        <v>10</v>
      </c>
      <c r="AE4076" s="56">
        <f t="shared" si="1854"/>
        <v>201910</v>
      </c>
      <c r="AF4076" s="56">
        <f t="shared" si="1855"/>
        <v>42</v>
      </c>
      <c r="AG4076" s="58">
        <f t="shared" si="1856"/>
        <v>0</v>
      </c>
      <c r="AH4076" s="56">
        <f t="shared" si="1857"/>
        <v>13</v>
      </c>
      <c r="AI4076" s="53">
        <f t="shared" si="1858"/>
        <v>8.327005296296297E-2</v>
      </c>
      <c r="AJ4076" s="56">
        <f t="shared" si="1859"/>
        <v>0</v>
      </c>
    </row>
    <row r="4077" spans="1:36" x14ac:dyDescent="0.25">
      <c r="A4077" s="50">
        <v>3969</v>
      </c>
      <c r="B4077" s="51">
        <v>43751</v>
      </c>
      <c r="C4077" s="75">
        <f t="shared" si="1839"/>
        <v>43751</v>
      </c>
      <c r="D4077" s="50" t="s">
        <v>2553</v>
      </c>
      <c r="E4077" s="50">
        <v>5</v>
      </c>
      <c r="F4077" s="50">
        <v>0</v>
      </c>
      <c r="G4077" s="50">
        <v>17</v>
      </c>
      <c r="H4077" s="50">
        <v>28</v>
      </c>
      <c r="I4077" s="53">
        <f t="shared" si="1840"/>
        <v>1.2129629629629629E-2</v>
      </c>
      <c r="J4077" s="54">
        <f t="shared" si="1841"/>
        <v>2.425925925925926E-3</v>
      </c>
      <c r="K4077" s="50" t="s">
        <v>1340</v>
      </c>
      <c r="L4077" s="50" t="s">
        <v>2543</v>
      </c>
      <c r="M4077" s="55">
        <f t="shared" si="1842"/>
        <v>17.175572519083982</v>
      </c>
      <c r="N4077" s="50">
        <v>0</v>
      </c>
      <c r="R4077" s="50" t="s">
        <v>2544</v>
      </c>
      <c r="S4077" s="151">
        <f t="shared" si="1843"/>
        <v>0</v>
      </c>
      <c r="T4077" s="151">
        <f t="shared" si="1844"/>
        <v>0</v>
      </c>
      <c r="V4077" s="393">
        <f t="shared" si="1845"/>
        <v>0</v>
      </c>
      <c r="W4077" s="393">
        <f t="shared" si="1846"/>
        <v>0</v>
      </c>
      <c r="X4077" s="53">
        <f t="shared" si="1847"/>
        <v>6.355925925925926E-2</v>
      </c>
      <c r="Y4077" s="53">
        <f t="shared" si="1848"/>
        <v>9.9948439259259267E-2</v>
      </c>
      <c r="Z4077" s="53">
        <f t="shared" si="1849"/>
        <v>3.177962962962963E-2</v>
      </c>
      <c r="AA4077" s="53">
        <f t="shared" si="1850"/>
        <v>4.9974219629629633E-2</v>
      </c>
      <c r="AB4077" s="50">
        <f t="shared" si="1851"/>
        <v>358</v>
      </c>
      <c r="AC4077" s="50">
        <f t="shared" si="1852"/>
        <v>2019</v>
      </c>
      <c r="AD4077" s="50">
        <f t="shared" si="1853"/>
        <v>10</v>
      </c>
      <c r="AE4077" s="56">
        <f t="shared" si="1854"/>
        <v>201910</v>
      </c>
      <c r="AF4077" s="56">
        <f t="shared" si="1855"/>
        <v>42</v>
      </c>
      <c r="AG4077" s="58">
        <f t="shared" si="1856"/>
        <v>0</v>
      </c>
      <c r="AH4077" s="56">
        <f t="shared" si="1857"/>
        <v>13</v>
      </c>
      <c r="AI4077" s="53">
        <f t="shared" si="1858"/>
        <v>8.175384925925927E-2</v>
      </c>
      <c r="AJ4077" s="56">
        <f t="shared" si="1859"/>
        <v>0</v>
      </c>
    </row>
    <row r="4078" spans="1:36" ht="15.75" customHeight="1" x14ac:dyDescent="0.25">
      <c r="A4078" s="50">
        <v>3970</v>
      </c>
      <c r="B4078" s="51">
        <v>43751</v>
      </c>
      <c r="C4078" s="75">
        <f t="shared" si="1839"/>
        <v>43751</v>
      </c>
      <c r="D4078" s="50" t="s">
        <v>2554</v>
      </c>
      <c r="E4078" s="50">
        <v>5</v>
      </c>
      <c r="F4078" s="50">
        <v>0</v>
      </c>
      <c r="G4078" s="50">
        <v>16</v>
      </c>
      <c r="H4078" s="50">
        <v>22</v>
      </c>
      <c r="I4078" s="53">
        <f t="shared" si="1840"/>
        <v>1.136574074074074E-2</v>
      </c>
      <c r="J4078" s="54">
        <f t="shared" si="1841"/>
        <v>2.2731481481481483E-3</v>
      </c>
      <c r="K4078" s="50" t="s">
        <v>1340</v>
      </c>
      <c r="L4078" s="50" t="s">
        <v>2543</v>
      </c>
      <c r="M4078" s="55">
        <f t="shared" si="1842"/>
        <v>18.329938900203679</v>
      </c>
      <c r="N4078" s="50">
        <v>0</v>
      </c>
      <c r="R4078" s="50" t="s">
        <v>2544</v>
      </c>
      <c r="S4078" s="151">
        <f t="shared" si="1843"/>
        <v>0</v>
      </c>
      <c r="T4078" s="151">
        <f t="shared" si="1844"/>
        <v>0</v>
      </c>
      <c r="V4078" s="393">
        <f t="shared" si="1845"/>
        <v>0</v>
      </c>
      <c r="W4078" s="393">
        <f t="shared" si="1846"/>
        <v>0</v>
      </c>
      <c r="X4078" s="53">
        <f t="shared" si="1847"/>
        <v>5.9556481481481481E-2</v>
      </c>
      <c r="Y4078" s="53">
        <f t="shared" si="1848"/>
        <v>9.5945661481481481E-2</v>
      </c>
      <c r="Z4078" s="53">
        <f t="shared" si="1849"/>
        <v>2.9778240740740741E-2</v>
      </c>
      <c r="AA4078" s="53">
        <f t="shared" si="1850"/>
        <v>4.7972830740740741E-2</v>
      </c>
      <c r="AB4078" s="50">
        <f t="shared" si="1851"/>
        <v>288</v>
      </c>
      <c r="AC4078" s="50">
        <f t="shared" si="1852"/>
        <v>2019</v>
      </c>
      <c r="AD4078" s="50">
        <f t="shared" si="1853"/>
        <v>10</v>
      </c>
      <c r="AE4078" s="56">
        <f t="shared" si="1854"/>
        <v>201910</v>
      </c>
      <c r="AF4078" s="56">
        <f t="shared" si="1855"/>
        <v>42</v>
      </c>
      <c r="AG4078" s="58">
        <f t="shared" si="1856"/>
        <v>0</v>
      </c>
      <c r="AH4078" s="56">
        <f t="shared" si="1857"/>
        <v>13</v>
      </c>
      <c r="AI4078" s="53">
        <f t="shared" si="1858"/>
        <v>7.7751071481481485E-2</v>
      </c>
      <c r="AJ4078" s="56">
        <f t="shared" si="1859"/>
        <v>0</v>
      </c>
    </row>
    <row r="4079" spans="1:36" ht="15.75" customHeight="1" x14ac:dyDescent="0.25">
      <c r="A4079" s="50">
        <v>3971</v>
      </c>
      <c r="B4079" s="51">
        <v>43751</v>
      </c>
      <c r="C4079" s="75">
        <f t="shared" si="1839"/>
        <v>43751</v>
      </c>
      <c r="D4079" s="50" t="s">
        <v>2555</v>
      </c>
      <c r="E4079" s="50">
        <v>5</v>
      </c>
      <c r="F4079" s="50">
        <v>0</v>
      </c>
      <c r="G4079" s="50">
        <v>17</v>
      </c>
      <c r="H4079" s="50">
        <v>12</v>
      </c>
      <c r="I4079" s="53">
        <f t="shared" si="1840"/>
        <v>1.1944444444444445E-2</v>
      </c>
      <c r="J4079" s="54">
        <f t="shared" si="1841"/>
        <v>2.3888888888888892E-3</v>
      </c>
      <c r="K4079" s="50" t="s">
        <v>1340</v>
      </c>
      <c r="L4079" s="50" t="s">
        <v>2543</v>
      </c>
      <c r="M4079" s="55">
        <f t="shared" si="1842"/>
        <v>17.441860465116289</v>
      </c>
      <c r="N4079" s="50">
        <v>0</v>
      </c>
      <c r="R4079" s="50" t="s">
        <v>2544</v>
      </c>
      <c r="S4079" s="151">
        <f t="shared" si="1843"/>
        <v>0</v>
      </c>
      <c r="T4079" s="151">
        <f t="shared" si="1844"/>
        <v>0</v>
      </c>
      <c r="V4079" s="393">
        <f t="shared" si="1845"/>
        <v>0</v>
      </c>
      <c r="W4079" s="393">
        <f t="shared" si="1846"/>
        <v>0</v>
      </c>
      <c r="X4079" s="53">
        <f t="shared" si="1847"/>
        <v>6.2588888888888888E-2</v>
      </c>
      <c r="Y4079" s="53">
        <f t="shared" si="1848"/>
        <v>9.8978068888888895E-2</v>
      </c>
      <c r="Z4079" s="53">
        <f t="shared" si="1849"/>
        <v>3.1294444444444444E-2</v>
      </c>
      <c r="AA4079" s="53">
        <f t="shared" si="1850"/>
        <v>4.9489034444444448E-2</v>
      </c>
      <c r="AB4079" s="50">
        <f t="shared" si="1851"/>
        <v>336</v>
      </c>
      <c r="AC4079" s="50">
        <f t="shared" si="1852"/>
        <v>2019</v>
      </c>
      <c r="AD4079" s="50">
        <f t="shared" si="1853"/>
        <v>10</v>
      </c>
      <c r="AE4079" s="56">
        <f t="shared" si="1854"/>
        <v>201910</v>
      </c>
      <c r="AF4079" s="56">
        <f t="shared" si="1855"/>
        <v>42</v>
      </c>
      <c r="AG4079" s="58">
        <f t="shared" si="1856"/>
        <v>0</v>
      </c>
      <c r="AH4079" s="56">
        <f t="shared" si="1857"/>
        <v>13</v>
      </c>
      <c r="AI4079" s="53">
        <f t="shared" si="1858"/>
        <v>8.0783478888888899E-2</v>
      </c>
      <c r="AJ4079" s="56">
        <f t="shared" si="1859"/>
        <v>0</v>
      </c>
    </row>
    <row r="4080" spans="1:36" x14ac:dyDescent="0.25">
      <c r="A4080" s="50">
        <v>3972</v>
      </c>
      <c r="B4080" s="51">
        <v>43751</v>
      </c>
      <c r="C4080" s="75">
        <f t="shared" si="1839"/>
        <v>43751</v>
      </c>
      <c r="D4080" s="50" t="s">
        <v>2556</v>
      </c>
      <c r="E4080" s="50">
        <v>5</v>
      </c>
      <c r="F4080" s="50">
        <v>0</v>
      </c>
      <c r="G4080" s="50">
        <v>17</v>
      </c>
      <c r="H4080" s="50">
        <v>7</v>
      </c>
      <c r="I4080" s="53">
        <f t="shared" si="1840"/>
        <v>1.1886574074074075E-2</v>
      </c>
      <c r="J4080" s="54">
        <f t="shared" si="1841"/>
        <v>2.3773148148148152E-3</v>
      </c>
      <c r="K4080" s="50" t="s">
        <v>1340</v>
      </c>
      <c r="L4080" s="50" t="s">
        <v>2543</v>
      </c>
      <c r="M4080" s="55">
        <f t="shared" si="1842"/>
        <v>17.526777020447916</v>
      </c>
      <c r="N4080" s="50">
        <v>0</v>
      </c>
      <c r="R4080" s="50" t="s">
        <v>2544</v>
      </c>
      <c r="S4080" s="151">
        <f t="shared" si="1843"/>
        <v>0</v>
      </c>
      <c r="T4080" s="151">
        <f t="shared" si="1844"/>
        <v>0</v>
      </c>
      <c r="V4080" s="393">
        <f t="shared" si="1845"/>
        <v>0</v>
      </c>
      <c r="W4080" s="393">
        <f t="shared" si="1846"/>
        <v>0</v>
      </c>
      <c r="X4080" s="53">
        <f t="shared" si="1847"/>
        <v>6.2285648148148152E-2</v>
      </c>
      <c r="Y4080" s="53">
        <f t="shared" si="1848"/>
        <v>9.8674828148148153E-2</v>
      </c>
      <c r="Z4080" s="53">
        <f t="shared" si="1849"/>
        <v>3.1142824074074076E-2</v>
      </c>
      <c r="AA4080" s="53">
        <f t="shared" si="1850"/>
        <v>4.9337414074074076E-2</v>
      </c>
      <c r="AB4080" s="50">
        <f t="shared" si="1851"/>
        <v>334</v>
      </c>
      <c r="AC4080" s="50">
        <f t="shared" si="1852"/>
        <v>2019</v>
      </c>
      <c r="AD4080" s="50">
        <f t="shared" si="1853"/>
        <v>10</v>
      </c>
      <c r="AE4080" s="56">
        <f t="shared" si="1854"/>
        <v>201910</v>
      </c>
      <c r="AF4080" s="56">
        <f t="shared" si="1855"/>
        <v>42</v>
      </c>
      <c r="AG4080" s="58">
        <f t="shared" si="1856"/>
        <v>0</v>
      </c>
      <c r="AH4080" s="56">
        <f t="shared" si="1857"/>
        <v>13</v>
      </c>
      <c r="AI4080" s="53">
        <f t="shared" si="1858"/>
        <v>8.0480238148148156E-2</v>
      </c>
      <c r="AJ4080" s="56">
        <f t="shared" si="1859"/>
        <v>0</v>
      </c>
    </row>
    <row r="4081" spans="1:36" ht="15.75" customHeight="1" x14ac:dyDescent="0.25">
      <c r="A4081" s="50">
        <v>3973</v>
      </c>
      <c r="B4081" s="51">
        <v>43751</v>
      </c>
      <c r="C4081" s="75">
        <f t="shared" si="1839"/>
        <v>43751</v>
      </c>
      <c r="D4081" s="50" t="s">
        <v>2557</v>
      </c>
      <c r="E4081" s="50">
        <v>5</v>
      </c>
      <c r="F4081" s="50">
        <v>0</v>
      </c>
      <c r="G4081" s="50">
        <v>16</v>
      </c>
      <c r="H4081" s="50">
        <v>28</v>
      </c>
      <c r="I4081" s="53">
        <f t="shared" si="1840"/>
        <v>1.1435185185185185E-2</v>
      </c>
      <c r="J4081" s="54">
        <f t="shared" si="1841"/>
        <v>2.2870370370370371E-3</v>
      </c>
      <c r="K4081" s="50" t="s">
        <v>1340</v>
      </c>
      <c r="L4081" s="50" t="s">
        <v>2543</v>
      </c>
      <c r="M4081" s="55">
        <f t="shared" si="1842"/>
        <v>18.218623481781389</v>
      </c>
      <c r="N4081" s="50">
        <v>0</v>
      </c>
      <c r="R4081" s="50" t="s">
        <v>2544</v>
      </c>
      <c r="S4081" s="151">
        <f t="shared" si="1843"/>
        <v>0</v>
      </c>
      <c r="T4081" s="151">
        <f t="shared" si="1844"/>
        <v>0</v>
      </c>
      <c r="V4081" s="393">
        <f t="shared" si="1845"/>
        <v>0</v>
      </c>
      <c r="W4081" s="393">
        <f t="shared" si="1846"/>
        <v>0</v>
      </c>
      <c r="X4081" s="53">
        <f t="shared" si="1847"/>
        <v>5.9920370370370367E-2</v>
      </c>
      <c r="Y4081" s="53">
        <f t="shared" si="1848"/>
        <v>9.6309550370370381E-2</v>
      </c>
      <c r="Z4081" s="53">
        <f t="shared" si="1849"/>
        <v>2.9960185185185183E-2</v>
      </c>
      <c r="AA4081" s="53">
        <f t="shared" si="1850"/>
        <v>4.815477518518519E-2</v>
      </c>
      <c r="AB4081" s="50">
        <f t="shared" si="1851"/>
        <v>290</v>
      </c>
      <c r="AC4081" s="50">
        <f t="shared" si="1852"/>
        <v>2019</v>
      </c>
      <c r="AD4081" s="50">
        <f t="shared" si="1853"/>
        <v>10</v>
      </c>
      <c r="AE4081" s="56">
        <f t="shared" si="1854"/>
        <v>201910</v>
      </c>
      <c r="AF4081" s="56">
        <f t="shared" si="1855"/>
        <v>42</v>
      </c>
      <c r="AG4081" s="58">
        <f t="shared" si="1856"/>
        <v>0</v>
      </c>
      <c r="AH4081" s="56">
        <f t="shared" si="1857"/>
        <v>13</v>
      </c>
      <c r="AI4081" s="53">
        <f t="shared" si="1858"/>
        <v>7.811496037037037E-2</v>
      </c>
      <c r="AJ4081" s="56">
        <f t="shared" si="1859"/>
        <v>0</v>
      </c>
    </row>
    <row r="4082" spans="1:36" x14ac:dyDescent="0.25">
      <c r="A4082" s="50">
        <v>3974</v>
      </c>
      <c r="B4082" s="51">
        <v>43751</v>
      </c>
      <c r="C4082" s="75">
        <f t="shared" si="1839"/>
        <v>43751</v>
      </c>
      <c r="D4082" s="50" t="s">
        <v>2558</v>
      </c>
      <c r="E4082" s="50">
        <v>5</v>
      </c>
      <c r="F4082" s="50">
        <v>0</v>
      </c>
      <c r="G4082" s="50">
        <v>15</v>
      </c>
      <c r="H4082" s="50">
        <v>10</v>
      </c>
      <c r="I4082" s="53">
        <f t="shared" si="1840"/>
        <v>1.0532407407407407E-2</v>
      </c>
      <c r="J4082" s="54">
        <f t="shared" si="1841"/>
        <v>2.1064814814814813E-3</v>
      </c>
      <c r="K4082" s="50" t="s">
        <v>1340</v>
      </c>
      <c r="L4082" s="50" t="s">
        <v>2543</v>
      </c>
      <c r="M4082" s="55">
        <f t="shared" si="1842"/>
        <v>19.780219780219799</v>
      </c>
      <c r="N4082" s="50">
        <v>0</v>
      </c>
      <c r="R4082" s="50" t="s">
        <v>2544</v>
      </c>
      <c r="S4082" s="151">
        <f t="shared" si="1843"/>
        <v>0</v>
      </c>
      <c r="T4082" s="151">
        <f t="shared" si="1844"/>
        <v>0</v>
      </c>
      <c r="V4082" s="393">
        <f t="shared" si="1845"/>
        <v>0</v>
      </c>
      <c r="W4082" s="393">
        <f t="shared" si="1846"/>
        <v>0</v>
      </c>
      <c r="X4082" s="53">
        <f t="shared" si="1847"/>
        <v>5.518981481481481E-2</v>
      </c>
      <c r="Y4082" s="53">
        <f t="shared" si="1848"/>
        <v>9.1578994814814796E-2</v>
      </c>
      <c r="Z4082" s="53">
        <f t="shared" si="1849"/>
        <v>2.7594907407407405E-2</v>
      </c>
      <c r="AA4082" s="53">
        <f t="shared" si="1850"/>
        <v>4.5789497407407398E-2</v>
      </c>
      <c r="AB4082" s="50">
        <f t="shared" si="1851"/>
        <v>245</v>
      </c>
      <c r="AC4082" s="50">
        <f t="shared" si="1852"/>
        <v>2019</v>
      </c>
      <c r="AD4082" s="50">
        <f t="shared" si="1853"/>
        <v>10</v>
      </c>
      <c r="AE4082" s="56">
        <f t="shared" si="1854"/>
        <v>201910</v>
      </c>
      <c r="AF4082" s="56">
        <f t="shared" si="1855"/>
        <v>42</v>
      </c>
      <c r="AG4082" s="58">
        <f t="shared" si="1856"/>
        <v>0</v>
      </c>
      <c r="AH4082" s="56">
        <f t="shared" si="1857"/>
        <v>13</v>
      </c>
      <c r="AI4082" s="53">
        <f t="shared" si="1858"/>
        <v>7.3384404814814799E-2</v>
      </c>
      <c r="AJ4082" s="56">
        <f t="shared" si="1859"/>
        <v>0</v>
      </c>
    </row>
    <row r="4083" spans="1:36" ht="15.75" customHeight="1" x14ac:dyDescent="0.25">
      <c r="A4083" s="50">
        <v>3975</v>
      </c>
      <c r="B4083" s="51">
        <v>43751</v>
      </c>
      <c r="C4083" s="75">
        <f t="shared" si="1839"/>
        <v>43751</v>
      </c>
      <c r="D4083" s="50" t="s">
        <v>2559</v>
      </c>
      <c r="E4083" s="50">
        <v>5</v>
      </c>
      <c r="F4083" s="50">
        <v>0</v>
      </c>
      <c r="G4083" s="50">
        <v>16</v>
      </c>
      <c r="H4083" s="50">
        <v>46</v>
      </c>
      <c r="I4083" s="53">
        <f t="shared" si="1840"/>
        <v>1.1643518518518518E-2</v>
      </c>
      <c r="J4083" s="54">
        <f t="shared" si="1841"/>
        <v>2.3287037037037035E-3</v>
      </c>
      <c r="K4083" s="50" t="s">
        <v>1340</v>
      </c>
      <c r="L4083" s="50" t="s">
        <v>2543</v>
      </c>
      <c r="M4083" s="55">
        <f t="shared" si="1842"/>
        <v>17.892644135188881</v>
      </c>
      <c r="N4083" s="50">
        <v>0</v>
      </c>
      <c r="R4083" s="50" t="s">
        <v>2544</v>
      </c>
      <c r="S4083" s="151">
        <f t="shared" si="1843"/>
        <v>0</v>
      </c>
      <c r="T4083" s="151">
        <f t="shared" si="1844"/>
        <v>0</v>
      </c>
      <c r="V4083" s="393">
        <f t="shared" si="1845"/>
        <v>0</v>
      </c>
      <c r="W4083" s="393">
        <f t="shared" si="1846"/>
        <v>0</v>
      </c>
      <c r="X4083" s="53">
        <f t="shared" si="1847"/>
        <v>6.1012037037037031E-2</v>
      </c>
      <c r="Y4083" s="53">
        <f t="shared" si="1848"/>
        <v>9.7401217037037038E-2</v>
      </c>
      <c r="Z4083" s="53">
        <f t="shared" si="1849"/>
        <v>3.0506018518518516E-2</v>
      </c>
      <c r="AA4083" s="53">
        <f t="shared" si="1850"/>
        <v>4.8700608518518519E-2</v>
      </c>
      <c r="AB4083" s="50">
        <f t="shared" si="1851"/>
        <v>314</v>
      </c>
      <c r="AC4083" s="50">
        <f t="shared" si="1852"/>
        <v>2019</v>
      </c>
      <c r="AD4083" s="50">
        <f t="shared" si="1853"/>
        <v>10</v>
      </c>
      <c r="AE4083" s="56">
        <f t="shared" si="1854"/>
        <v>201910</v>
      </c>
      <c r="AF4083" s="56">
        <f t="shared" si="1855"/>
        <v>42</v>
      </c>
      <c r="AG4083" s="58">
        <f t="shared" si="1856"/>
        <v>0</v>
      </c>
      <c r="AH4083" s="56">
        <f t="shared" si="1857"/>
        <v>13</v>
      </c>
      <c r="AI4083" s="53">
        <f t="shared" si="1858"/>
        <v>7.9206627037037042E-2</v>
      </c>
      <c r="AJ4083" s="56">
        <f t="shared" si="1859"/>
        <v>0</v>
      </c>
    </row>
    <row r="4084" spans="1:36" ht="15.75" customHeight="1" x14ac:dyDescent="0.25">
      <c r="A4084" s="50">
        <v>3976</v>
      </c>
      <c r="B4084" s="51">
        <v>43756</v>
      </c>
      <c r="C4084" s="75">
        <f t="shared" si="1839"/>
        <v>43756</v>
      </c>
      <c r="D4084" s="50" t="s">
        <v>1223</v>
      </c>
      <c r="E4084" s="50">
        <v>3</v>
      </c>
      <c r="F4084" s="50">
        <v>0</v>
      </c>
      <c r="G4084" s="50">
        <v>42</v>
      </c>
      <c r="H4084" s="50">
        <v>15</v>
      </c>
      <c r="I4084" s="53">
        <f t="shared" si="1840"/>
        <v>2.9340277777777781E-2</v>
      </c>
      <c r="J4084" s="54">
        <f t="shared" si="1841"/>
        <v>9.7800925925925937E-3</v>
      </c>
      <c r="K4084" s="50" t="s">
        <v>2201</v>
      </c>
      <c r="L4084" s="50" t="s">
        <v>2569</v>
      </c>
      <c r="M4084" s="55">
        <f t="shared" si="1842"/>
        <v>4.2603550295858019</v>
      </c>
      <c r="N4084" s="50">
        <v>153</v>
      </c>
      <c r="O4084" s="50" t="s">
        <v>255</v>
      </c>
      <c r="Q4084" s="374">
        <v>387</v>
      </c>
      <c r="R4084" s="50" t="s">
        <v>2570</v>
      </c>
      <c r="S4084" s="151">
        <f t="shared" si="1843"/>
        <v>0.25623842592592594</v>
      </c>
      <c r="T4084" s="151">
        <f t="shared" si="1844"/>
        <v>0.12811921296296297</v>
      </c>
      <c r="V4084" s="393">
        <f t="shared" si="1845"/>
        <v>0</v>
      </c>
      <c r="W4084" s="393">
        <f t="shared" si="1846"/>
        <v>0</v>
      </c>
      <c r="X4084" s="53">
        <f t="shared" si="1847"/>
        <v>0.25623842592592594</v>
      </c>
      <c r="Y4084" s="53">
        <f t="shared" si="1848"/>
        <v>0.29262760592592596</v>
      </c>
      <c r="Z4084" s="53">
        <f t="shared" si="1849"/>
        <v>0.12811921296296297</v>
      </c>
      <c r="AA4084" s="53">
        <f t="shared" si="1850"/>
        <v>0.14631380296296298</v>
      </c>
      <c r="AB4084" s="50">
        <f t="shared" si="1851"/>
        <v>3356</v>
      </c>
      <c r="AC4084" s="50">
        <f t="shared" si="1852"/>
        <v>2019</v>
      </c>
      <c r="AD4084" s="50">
        <f t="shared" si="1853"/>
        <v>10</v>
      </c>
      <c r="AE4084" s="56">
        <f t="shared" si="1854"/>
        <v>201910</v>
      </c>
      <c r="AF4084" s="56">
        <f t="shared" si="1855"/>
        <v>42</v>
      </c>
      <c r="AG4084" s="58">
        <f t="shared" si="1856"/>
        <v>4</v>
      </c>
      <c r="AH4084" s="56">
        <f t="shared" si="1857"/>
        <v>18</v>
      </c>
      <c r="AI4084" s="53">
        <f t="shared" si="1858"/>
        <v>0.27443301592592595</v>
      </c>
      <c r="AJ4084" s="56">
        <f t="shared" si="1859"/>
        <v>12.809999999999999</v>
      </c>
    </row>
    <row r="4085" spans="1:36" x14ac:dyDescent="0.25">
      <c r="A4085" s="50">
        <v>3977</v>
      </c>
      <c r="B4085" s="51">
        <v>43761</v>
      </c>
      <c r="C4085" s="75">
        <f t="shared" si="1839"/>
        <v>43761</v>
      </c>
      <c r="D4085" s="50" t="s">
        <v>1223</v>
      </c>
      <c r="E4085" s="50">
        <v>2</v>
      </c>
      <c r="F4085" s="50">
        <v>0</v>
      </c>
      <c r="G4085" s="50">
        <v>23</v>
      </c>
      <c r="H4085" s="50">
        <v>40</v>
      </c>
      <c r="I4085" s="53">
        <f t="shared" si="1840"/>
        <v>1.6435185185185188E-2</v>
      </c>
      <c r="J4085" s="54">
        <f t="shared" si="1841"/>
        <v>8.217592592592594E-3</v>
      </c>
      <c r="K4085" s="50" t="s">
        <v>2431</v>
      </c>
      <c r="L4085" s="50" t="s">
        <v>1290</v>
      </c>
      <c r="M4085" s="55">
        <f t="shared" si="1842"/>
        <v>5.0704225352112706</v>
      </c>
      <c r="N4085" s="50">
        <v>150</v>
      </c>
      <c r="O4085" s="50" t="s">
        <v>255</v>
      </c>
      <c r="Q4085" s="374">
        <v>49</v>
      </c>
      <c r="R4085" s="50" t="s">
        <v>2571</v>
      </c>
      <c r="S4085" s="151">
        <f t="shared" si="1843"/>
        <v>0.21530092592592595</v>
      </c>
      <c r="T4085" s="151">
        <f t="shared" si="1844"/>
        <v>0.10765046296296298</v>
      </c>
      <c r="V4085" s="393">
        <f t="shared" si="1845"/>
        <v>0</v>
      </c>
      <c r="W4085" s="393">
        <f t="shared" si="1846"/>
        <v>0</v>
      </c>
      <c r="X4085" s="53">
        <f t="shared" si="1847"/>
        <v>0.21530092592592595</v>
      </c>
      <c r="Y4085" s="53">
        <f t="shared" si="1848"/>
        <v>0.25169010592592594</v>
      </c>
      <c r="Z4085" s="53">
        <f t="shared" si="1849"/>
        <v>0.10765046296296298</v>
      </c>
      <c r="AA4085" s="53">
        <f t="shared" si="1850"/>
        <v>0.12584505296296297</v>
      </c>
      <c r="AB4085" s="50">
        <f t="shared" si="1851"/>
        <v>2941</v>
      </c>
      <c r="AC4085" s="50">
        <f t="shared" si="1852"/>
        <v>2019</v>
      </c>
      <c r="AD4085" s="50">
        <f t="shared" si="1853"/>
        <v>10</v>
      </c>
      <c r="AE4085" s="56">
        <f t="shared" si="1854"/>
        <v>201910</v>
      </c>
      <c r="AF4085" s="56">
        <f t="shared" si="1855"/>
        <v>43</v>
      </c>
      <c r="AG4085" s="58">
        <f t="shared" si="1856"/>
        <v>4</v>
      </c>
      <c r="AH4085" s="56">
        <f t="shared" si="1857"/>
        <v>23</v>
      </c>
      <c r="AI4085" s="53">
        <f t="shared" si="1858"/>
        <v>0.23349551592592593</v>
      </c>
      <c r="AJ4085" s="56">
        <f t="shared" si="1859"/>
        <v>8.5399999999999991</v>
      </c>
    </row>
    <row r="4086" spans="1:36" ht="15.75" customHeight="1" x14ac:dyDescent="0.25">
      <c r="A4086" s="50">
        <v>3978</v>
      </c>
      <c r="B4086" s="51">
        <v>43762</v>
      </c>
      <c r="C4086" s="75">
        <f t="shared" si="1839"/>
        <v>43762</v>
      </c>
      <c r="D4086" s="50" t="s">
        <v>1223</v>
      </c>
      <c r="E4086" s="50">
        <v>3.2</v>
      </c>
      <c r="F4086" s="50">
        <v>0</v>
      </c>
      <c r="G4086" s="50">
        <v>31</v>
      </c>
      <c r="H4086" s="50">
        <v>7</v>
      </c>
      <c r="I4086" s="53">
        <f t="shared" si="1840"/>
        <v>2.1608796296296296E-2</v>
      </c>
      <c r="J4086" s="54">
        <f t="shared" si="1841"/>
        <v>6.7527488425925923E-3</v>
      </c>
      <c r="K4086" s="50" t="s">
        <v>2431</v>
      </c>
      <c r="L4086" s="50" t="s">
        <v>1357</v>
      </c>
      <c r="M4086" s="55">
        <f t="shared" si="1842"/>
        <v>6.1703267273701172</v>
      </c>
      <c r="N4086" s="50">
        <v>151</v>
      </c>
      <c r="O4086" s="50" t="s">
        <v>255</v>
      </c>
      <c r="Q4086" s="374">
        <v>52</v>
      </c>
      <c r="R4086" s="50" t="s">
        <v>2573</v>
      </c>
      <c r="S4086" s="151">
        <f t="shared" si="1843"/>
        <v>0.17692201967592591</v>
      </c>
      <c r="T4086" s="151">
        <f t="shared" si="1844"/>
        <v>8.8461009837962956E-2</v>
      </c>
      <c r="V4086" s="393">
        <f t="shared" si="1845"/>
        <v>0</v>
      </c>
      <c r="W4086" s="393">
        <f t="shared" si="1846"/>
        <v>0</v>
      </c>
      <c r="X4086" s="53">
        <f t="shared" si="1847"/>
        <v>0.17692201967592591</v>
      </c>
      <c r="Y4086" s="53">
        <f t="shared" si="1848"/>
        <v>0.21331119967592591</v>
      </c>
      <c r="Z4086" s="53">
        <f t="shared" si="1849"/>
        <v>8.8461009837962956E-2</v>
      </c>
      <c r="AA4086" s="53">
        <f t="shared" si="1850"/>
        <v>0.10665559983796295</v>
      </c>
      <c r="AB4086" s="50">
        <f t="shared" si="1851"/>
        <v>1464</v>
      </c>
      <c r="AC4086" s="50">
        <f t="shared" si="1852"/>
        <v>2019</v>
      </c>
      <c r="AD4086" s="50">
        <f t="shared" si="1853"/>
        <v>10</v>
      </c>
      <c r="AE4086" s="56">
        <f t="shared" si="1854"/>
        <v>201910</v>
      </c>
      <c r="AF4086" s="56">
        <f t="shared" si="1855"/>
        <v>43</v>
      </c>
      <c r="AG4086" s="58">
        <f t="shared" si="1856"/>
        <v>0</v>
      </c>
      <c r="AH4086" s="56">
        <f t="shared" si="1857"/>
        <v>24</v>
      </c>
      <c r="AI4086" s="53">
        <f t="shared" si="1858"/>
        <v>0.19511660967592592</v>
      </c>
      <c r="AJ4086" s="56">
        <f t="shared" si="1859"/>
        <v>13.664</v>
      </c>
    </row>
    <row r="4087" spans="1:36" ht="15.75" customHeight="1" x14ac:dyDescent="0.25">
      <c r="A4087" s="50">
        <v>3979</v>
      </c>
      <c r="B4087" s="51">
        <v>43763</v>
      </c>
      <c r="C4087" s="75">
        <f t="shared" ref="C4087:C4136" si="1860">B4087</f>
        <v>43763</v>
      </c>
      <c r="D4087" s="50" t="s">
        <v>1224</v>
      </c>
      <c r="E4087" s="50">
        <v>10.5</v>
      </c>
      <c r="F4087" s="50">
        <v>0</v>
      </c>
      <c r="G4087" s="50">
        <v>54</v>
      </c>
      <c r="H4087" s="50">
        <v>42</v>
      </c>
      <c r="I4087" s="53">
        <f t="shared" ref="I4087:I4136" si="1861">IF(E4087&gt;0,TIME(F4087,G4087,H4087),"")</f>
        <v>3.7986111111111116E-2</v>
      </c>
      <c r="J4087" s="54">
        <f t="shared" ref="J4087:J4136" si="1862">IF(E4087&gt;0,TIME(F4087,G4087,H4087)/E4087,"")</f>
        <v>3.6177248677248682E-3</v>
      </c>
      <c r="K4087" s="50" t="s">
        <v>324</v>
      </c>
      <c r="L4087" s="50" t="s">
        <v>2274</v>
      </c>
      <c r="M4087" s="55">
        <f t="shared" ref="M4087:M4136" si="1863">IF(D4087&gt;0,0.0416666666666667/J4087,"")</f>
        <v>11.517367458866552</v>
      </c>
      <c r="N4087" s="50">
        <v>0</v>
      </c>
      <c r="O4087" s="50" t="s">
        <v>255</v>
      </c>
      <c r="Q4087" s="374">
        <v>331</v>
      </c>
      <c r="R4087" s="50" t="s">
        <v>2572</v>
      </c>
      <c r="S4087" s="151">
        <f t="shared" ref="S4087:S4136" si="1864">IF("1-Swim"=D4087,J4087*2.4,IF("2-Bike"=D4087,J4087*112,IF("3-Run"=D4087,J4087*26.2,0)))</f>
        <v>0.40518518518518526</v>
      </c>
      <c r="T4087" s="151">
        <f t="shared" ref="T4087:T4136" si="1865">S4087/2</f>
        <v>0.20259259259259263</v>
      </c>
      <c r="V4087" s="393">
        <f t="shared" ref="V4087:V4136" si="1866">U4087*0.000568182</f>
        <v>0</v>
      </c>
      <c r="W4087" s="393">
        <f t="shared" ref="W4087:W4136" si="1867">U4087*0.0006213713910761</f>
        <v>0</v>
      </c>
      <c r="X4087" s="53">
        <f t="shared" ref="X4087:X4136" si="1868">J4087*26.2</f>
        <v>9.4784391534391541E-2</v>
      </c>
      <c r="Y4087" s="53">
        <f t="shared" ref="Y4087:Y4136" si="1869">(J4087+0.0013889)*26.2</f>
        <v>0.13117357153439155</v>
      </c>
      <c r="Z4087" s="53">
        <f t="shared" ref="Z4087:Z4136" si="1870">X4087/2</f>
        <v>4.739219576719577E-2</v>
      </c>
      <c r="AA4087" s="53">
        <f t="shared" ref="AA4087:AA4136" si="1871">Y4087/2</f>
        <v>6.5586785767195774E-2</v>
      </c>
      <c r="AB4087" s="50">
        <f t="shared" ref="AB4087:AB4136" si="1872">RANK(J4087,J:J,1)</f>
        <v>904</v>
      </c>
      <c r="AC4087" s="50">
        <f t="shared" ref="AC4087:AC4136" si="1873">YEAR(B4087)</f>
        <v>2019</v>
      </c>
      <c r="AD4087" s="50">
        <f t="shared" ref="AD4087:AD4136" si="1874">MONTH(B4087)</f>
        <v>10</v>
      </c>
      <c r="AE4087" s="56">
        <f t="shared" ref="AE4087:AE4136" si="1875">AC4087*100+AD4087</f>
        <v>201910</v>
      </c>
      <c r="AF4087" s="56">
        <f t="shared" ref="AF4087:AF4136" si="1876">WEEKNUM(B4087,1)</f>
        <v>43</v>
      </c>
      <c r="AG4087" s="58">
        <f t="shared" ref="AG4087:AG4136" si="1877">IF(ISBLANK(B4087)," ",MAX(B4087-B4086-1,0))</f>
        <v>0</v>
      </c>
      <c r="AH4087" s="56">
        <f t="shared" ref="AH4087:AH4136" si="1878">DAY(B4087)</f>
        <v>25</v>
      </c>
      <c r="AI4087" s="53">
        <f t="shared" ref="AI4087:AI4136" si="1879">Z4087+AA4087</f>
        <v>0.11297898153439154</v>
      </c>
      <c r="AJ4087" s="56">
        <f t="shared" ref="AJ4087:AJ4136" si="1880">IF("1-Swim"=D4087,E4087*46.7,IF("2-Bike"=D4087,E4087,IF("3-Run"=D4087,E4087*4.27,0)))</f>
        <v>10.5</v>
      </c>
    </row>
    <row r="4088" spans="1:36" x14ac:dyDescent="0.25">
      <c r="A4088" s="50">
        <v>3980</v>
      </c>
      <c r="B4088" s="51">
        <v>43767</v>
      </c>
      <c r="C4088" s="75">
        <f t="shared" si="1860"/>
        <v>43767</v>
      </c>
      <c r="D4088" s="50" t="s">
        <v>1223</v>
      </c>
      <c r="E4088" s="50">
        <v>3.2</v>
      </c>
      <c r="F4088" s="50">
        <v>0</v>
      </c>
      <c r="G4088" s="50">
        <v>33</v>
      </c>
      <c r="H4088" s="50">
        <v>20</v>
      </c>
      <c r="I4088" s="53">
        <f t="shared" si="1861"/>
        <v>2.314814814814815E-2</v>
      </c>
      <c r="J4088" s="54">
        <f t="shared" si="1862"/>
        <v>7.2337962962962963E-3</v>
      </c>
      <c r="K4088" s="50" t="s">
        <v>2431</v>
      </c>
      <c r="L4088" s="50" t="s">
        <v>1357</v>
      </c>
      <c r="M4088" s="55">
        <f t="shared" si="1863"/>
        <v>5.7600000000000042</v>
      </c>
      <c r="N4088" s="50">
        <v>152</v>
      </c>
      <c r="O4088" s="50" t="s">
        <v>1341</v>
      </c>
      <c r="Q4088" s="374">
        <v>52</v>
      </c>
      <c r="R4088" s="50" t="s">
        <v>2574</v>
      </c>
      <c r="S4088" s="151">
        <f t="shared" si="1864"/>
        <v>0.18952546296296297</v>
      </c>
      <c r="T4088" s="151">
        <f t="shared" si="1865"/>
        <v>9.4762731481481483E-2</v>
      </c>
      <c r="V4088" s="393">
        <f t="shared" si="1866"/>
        <v>0</v>
      </c>
      <c r="W4088" s="393">
        <f t="shared" si="1867"/>
        <v>0</v>
      </c>
      <c r="X4088" s="53">
        <f t="shared" si="1868"/>
        <v>0.18952546296296297</v>
      </c>
      <c r="Y4088" s="53">
        <f t="shared" si="1869"/>
        <v>0.22591464296296293</v>
      </c>
      <c r="Z4088" s="53">
        <f t="shared" si="1870"/>
        <v>9.4762731481481483E-2</v>
      </c>
      <c r="AA4088" s="53">
        <f t="shared" si="1871"/>
        <v>0.11295732148148147</v>
      </c>
      <c r="AB4088" s="50">
        <f t="shared" si="1872"/>
        <v>2085</v>
      </c>
      <c r="AC4088" s="50">
        <f t="shared" si="1873"/>
        <v>2019</v>
      </c>
      <c r="AD4088" s="50">
        <f t="shared" si="1874"/>
        <v>10</v>
      </c>
      <c r="AE4088" s="56">
        <f t="shared" si="1875"/>
        <v>201910</v>
      </c>
      <c r="AF4088" s="56">
        <f t="shared" si="1876"/>
        <v>44</v>
      </c>
      <c r="AG4088" s="58">
        <f t="shared" si="1877"/>
        <v>3</v>
      </c>
      <c r="AH4088" s="56">
        <f t="shared" si="1878"/>
        <v>29</v>
      </c>
      <c r="AI4088" s="53">
        <f t="shared" si="1879"/>
        <v>0.20772005296296295</v>
      </c>
      <c r="AJ4088" s="56">
        <f t="shared" si="1880"/>
        <v>13.664</v>
      </c>
    </row>
    <row r="4089" spans="1:36" ht="15.75" customHeight="1" x14ac:dyDescent="0.25">
      <c r="A4089" s="50">
        <v>3981</v>
      </c>
      <c r="B4089" s="51">
        <v>43770</v>
      </c>
      <c r="C4089" s="75">
        <f t="shared" si="1860"/>
        <v>43770</v>
      </c>
      <c r="D4089" s="50" t="s">
        <v>1223</v>
      </c>
      <c r="E4089" s="50">
        <v>2.2999999999999998</v>
      </c>
      <c r="F4089" s="50">
        <v>0</v>
      </c>
      <c r="G4089" s="50">
        <v>35</v>
      </c>
      <c r="H4089" s="50">
        <v>8</v>
      </c>
      <c r="I4089" s="53">
        <f t="shared" si="1861"/>
        <v>2.4398148148148145E-2</v>
      </c>
      <c r="J4089" s="54">
        <f t="shared" si="1862"/>
        <v>1.0607890499194847E-2</v>
      </c>
      <c r="K4089" s="50" t="s">
        <v>2201</v>
      </c>
      <c r="L4089" s="50" t="s">
        <v>2575</v>
      </c>
      <c r="M4089" s="55">
        <f t="shared" si="1863"/>
        <v>3.9278937381404204</v>
      </c>
      <c r="N4089" s="50">
        <v>157</v>
      </c>
      <c r="O4089" s="50" t="s">
        <v>255</v>
      </c>
      <c r="Q4089" s="374">
        <v>397</v>
      </c>
      <c r="R4089" s="50" t="s">
        <v>2576</v>
      </c>
      <c r="S4089" s="151">
        <f t="shared" si="1864"/>
        <v>0.27792673107890498</v>
      </c>
      <c r="T4089" s="151">
        <f t="shared" si="1865"/>
        <v>0.13896336553945249</v>
      </c>
      <c r="V4089" s="393">
        <f t="shared" si="1866"/>
        <v>0</v>
      </c>
      <c r="W4089" s="393">
        <f t="shared" si="1867"/>
        <v>0</v>
      </c>
      <c r="X4089" s="53">
        <f t="shared" si="1868"/>
        <v>0.27792673107890498</v>
      </c>
      <c r="Y4089" s="53">
        <f t="shared" si="1869"/>
        <v>0.314315911078905</v>
      </c>
      <c r="Z4089" s="53">
        <f t="shared" si="1870"/>
        <v>0.13896336553945249</v>
      </c>
      <c r="AA4089" s="53">
        <f t="shared" si="1871"/>
        <v>0.1571579555394525</v>
      </c>
      <c r="AB4089" s="50">
        <f t="shared" si="1872"/>
        <v>3460</v>
      </c>
      <c r="AC4089" s="50">
        <f t="shared" si="1873"/>
        <v>2019</v>
      </c>
      <c r="AD4089" s="50">
        <f t="shared" si="1874"/>
        <v>11</v>
      </c>
      <c r="AE4089" s="56">
        <f t="shared" si="1875"/>
        <v>201911</v>
      </c>
      <c r="AF4089" s="56">
        <f t="shared" si="1876"/>
        <v>44</v>
      </c>
      <c r="AG4089" s="58">
        <f t="shared" si="1877"/>
        <v>2</v>
      </c>
      <c r="AH4089" s="56">
        <f t="shared" si="1878"/>
        <v>1</v>
      </c>
      <c r="AI4089" s="53">
        <f t="shared" si="1879"/>
        <v>0.29612132107890499</v>
      </c>
      <c r="AJ4089" s="56">
        <f t="shared" si="1880"/>
        <v>9.820999999999998</v>
      </c>
    </row>
    <row r="4090" spans="1:36" x14ac:dyDescent="0.25">
      <c r="A4090" s="50">
        <v>3982</v>
      </c>
      <c r="B4090" s="51">
        <v>43772</v>
      </c>
      <c r="C4090" s="75">
        <f t="shared" si="1860"/>
        <v>43772</v>
      </c>
      <c r="D4090" s="50" t="s">
        <v>1223</v>
      </c>
      <c r="E4090" s="50">
        <v>4.2</v>
      </c>
      <c r="F4090" s="50">
        <v>0</v>
      </c>
      <c r="G4090" s="50">
        <v>48</v>
      </c>
      <c r="H4090" s="50">
        <v>24</v>
      </c>
      <c r="I4090" s="53">
        <f t="shared" si="1861"/>
        <v>3.3611111111111112E-2</v>
      </c>
      <c r="J4090" s="54">
        <f t="shared" si="1862"/>
        <v>8.0026455026455025E-3</v>
      </c>
      <c r="K4090" s="50" t="s">
        <v>2496</v>
      </c>
      <c r="L4090" s="50" t="s">
        <v>2577</v>
      </c>
      <c r="M4090" s="55">
        <f t="shared" si="1863"/>
        <v>5.2066115702479383</v>
      </c>
      <c r="N4090" s="50">
        <v>149</v>
      </c>
      <c r="O4090" s="50" t="s">
        <v>1968</v>
      </c>
      <c r="Q4090" s="374">
        <v>344</v>
      </c>
      <c r="R4090" s="50" t="s">
        <v>2578</v>
      </c>
      <c r="S4090" s="151">
        <f t="shared" si="1864"/>
        <v>0.20966931216931217</v>
      </c>
      <c r="T4090" s="151">
        <f t="shared" si="1865"/>
        <v>0.10483465608465609</v>
      </c>
      <c r="V4090" s="393">
        <f t="shared" si="1866"/>
        <v>0</v>
      </c>
      <c r="W4090" s="393">
        <f t="shared" si="1867"/>
        <v>0</v>
      </c>
      <c r="X4090" s="53">
        <f t="shared" si="1868"/>
        <v>0.20966931216931217</v>
      </c>
      <c r="Y4090" s="53">
        <f t="shared" si="1869"/>
        <v>0.24605849216931217</v>
      </c>
      <c r="Z4090" s="53">
        <f t="shared" si="1870"/>
        <v>0.10483465608465609</v>
      </c>
      <c r="AA4090" s="53">
        <f t="shared" si="1871"/>
        <v>0.12302924608465608</v>
      </c>
      <c r="AB4090" s="50">
        <f t="shared" si="1872"/>
        <v>2816</v>
      </c>
      <c r="AC4090" s="50">
        <f t="shared" si="1873"/>
        <v>2019</v>
      </c>
      <c r="AD4090" s="50">
        <f t="shared" si="1874"/>
        <v>11</v>
      </c>
      <c r="AE4090" s="56">
        <f t="shared" si="1875"/>
        <v>201911</v>
      </c>
      <c r="AF4090" s="56">
        <f t="shared" si="1876"/>
        <v>45</v>
      </c>
      <c r="AG4090" s="58">
        <f t="shared" si="1877"/>
        <v>1</v>
      </c>
      <c r="AH4090" s="56">
        <f t="shared" si="1878"/>
        <v>3</v>
      </c>
      <c r="AI4090" s="53">
        <f t="shared" si="1879"/>
        <v>0.22786390216931218</v>
      </c>
      <c r="AJ4090" s="56">
        <f t="shared" si="1880"/>
        <v>17.933999999999997</v>
      </c>
    </row>
    <row r="4091" spans="1:36" ht="15.75" customHeight="1" x14ac:dyDescent="0.25">
      <c r="A4091" s="50">
        <v>3983</v>
      </c>
      <c r="B4091" s="51">
        <v>43773</v>
      </c>
      <c r="C4091" s="75">
        <f t="shared" si="1860"/>
        <v>43773</v>
      </c>
      <c r="D4091" s="50" t="s">
        <v>1223</v>
      </c>
      <c r="E4091" s="50">
        <v>3.5</v>
      </c>
      <c r="F4091" s="50">
        <v>0</v>
      </c>
      <c r="G4091" s="50">
        <v>40</v>
      </c>
      <c r="H4091" s="50">
        <v>40</v>
      </c>
      <c r="I4091" s="53">
        <f t="shared" si="1861"/>
        <v>2.8240740740740736E-2</v>
      </c>
      <c r="J4091" s="54">
        <f t="shared" si="1862"/>
        <v>8.0687830687830673E-3</v>
      </c>
      <c r="K4091" s="50" t="s">
        <v>2431</v>
      </c>
      <c r="L4091" s="50" t="s">
        <v>2579</v>
      </c>
      <c r="M4091" s="55">
        <f t="shared" si="1863"/>
        <v>5.1639344262295133</v>
      </c>
      <c r="N4091" s="50">
        <v>145</v>
      </c>
      <c r="O4091" s="50" t="s">
        <v>1968</v>
      </c>
      <c r="Q4091" s="374">
        <v>92</v>
      </c>
      <c r="R4091" s="50" t="s">
        <v>2580</v>
      </c>
      <c r="S4091" s="151">
        <f t="shared" si="1864"/>
        <v>0.21140211640211637</v>
      </c>
      <c r="T4091" s="151">
        <f t="shared" si="1865"/>
        <v>0.10570105820105818</v>
      </c>
      <c r="V4091" s="393">
        <f t="shared" si="1866"/>
        <v>0</v>
      </c>
      <c r="W4091" s="393">
        <f t="shared" si="1867"/>
        <v>0</v>
      </c>
      <c r="X4091" s="53">
        <f t="shared" si="1868"/>
        <v>0.21140211640211637</v>
      </c>
      <c r="Y4091" s="53">
        <f t="shared" si="1869"/>
        <v>0.24779129640211636</v>
      </c>
      <c r="Z4091" s="53">
        <f t="shared" si="1870"/>
        <v>0.10570105820105818</v>
      </c>
      <c r="AA4091" s="53">
        <f t="shared" si="1871"/>
        <v>0.12389564820105818</v>
      </c>
      <c r="AB4091" s="50">
        <f t="shared" si="1872"/>
        <v>2850</v>
      </c>
      <c r="AC4091" s="50">
        <f t="shared" si="1873"/>
        <v>2019</v>
      </c>
      <c r="AD4091" s="50">
        <f t="shared" si="1874"/>
        <v>11</v>
      </c>
      <c r="AE4091" s="56">
        <f t="shared" si="1875"/>
        <v>201911</v>
      </c>
      <c r="AF4091" s="56">
        <f t="shared" si="1876"/>
        <v>45</v>
      </c>
      <c r="AG4091" s="58">
        <f t="shared" si="1877"/>
        <v>0</v>
      </c>
      <c r="AH4091" s="56">
        <f t="shared" si="1878"/>
        <v>4</v>
      </c>
      <c r="AI4091" s="53">
        <f t="shared" si="1879"/>
        <v>0.22959670640211638</v>
      </c>
      <c r="AJ4091" s="56">
        <f t="shared" si="1880"/>
        <v>14.944999999999999</v>
      </c>
    </row>
    <row r="4092" spans="1:36" ht="15.75" customHeight="1" x14ac:dyDescent="0.25">
      <c r="A4092" s="50">
        <v>3984</v>
      </c>
      <c r="B4092" s="51">
        <v>43777</v>
      </c>
      <c r="C4092" s="75">
        <f t="shared" si="1860"/>
        <v>43777</v>
      </c>
      <c r="D4092" s="50" t="s">
        <v>1223</v>
      </c>
      <c r="E4092" s="50">
        <v>4.2</v>
      </c>
      <c r="F4092" s="50">
        <v>0</v>
      </c>
      <c r="G4092" s="50">
        <v>45</v>
      </c>
      <c r="H4092" s="50">
        <v>10</v>
      </c>
      <c r="I4092" s="53">
        <f t="shared" si="1861"/>
        <v>3.1365740740740743E-2</v>
      </c>
      <c r="J4092" s="54">
        <f t="shared" si="1862"/>
        <v>7.4680335097001768E-3</v>
      </c>
      <c r="K4092" s="50" t="s">
        <v>2496</v>
      </c>
      <c r="L4092" s="50" t="s">
        <v>2153</v>
      </c>
      <c r="M4092" s="55">
        <f t="shared" si="1863"/>
        <v>5.5793357933579379</v>
      </c>
      <c r="N4092" s="50">
        <v>156</v>
      </c>
      <c r="O4092" s="50" t="s">
        <v>319</v>
      </c>
      <c r="Q4092" s="374">
        <v>410</v>
      </c>
      <c r="R4092" s="50" t="s">
        <v>2581</v>
      </c>
      <c r="S4092" s="151">
        <f t="shared" si="1864"/>
        <v>0.19566247795414463</v>
      </c>
      <c r="T4092" s="151">
        <f t="shared" si="1865"/>
        <v>9.7831238977072313E-2</v>
      </c>
      <c r="V4092" s="393">
        <f t="shared" si="1866"/>
        <v>0</v>
      </c>
      <c r="W4092" s="393">
        <f t="shared" si="1867"/>
        <v>0</v>
      </c>
      <c r="X4092" s="53">
        <f t="shared" si="1868"/>
        <v>0.19566247795414463</v>
      </c>
      <c r="Y4092" s="53">
        <f t="shared" si="1869"/>
        <v>0.23205165795414462</v>
      </c>
      <c r="Z4092" s="53">
        <f t="shared" si="1870"/>
        <v>9.7831238977072313E-2</v>
      </c>
      <c r="AA4092" s="53">
        <f t="shared" si="1871"/>
        <v>0.11602582897707231</v>
      </c>
      <c r="AB4092" s="50">
        <f t="shared" si="1872"/>
        <v>2339</v>
      </c>
      <c r="AC4092" s="50">
        <f t="shared" si="1873"/>
        <v>2019</v>
      </c>
      <c r="AD4092" s="50">
        <f t="shared" si="1874"/>
        <v>11</v>
      </c>
      <c r="AE4092" s="56">
        <f t="shared" si="1875"/>
        <v>201911</v>
      </c>
      <c r="AF4092" s="56">
        <f t="shared" si="1876"/>
        <v>45</v>
      </c>
      <c r="AG4092" s="58">
        <f t="shared" si="1877"/>
        <v>3</v>
      </c>
      <c r="AH4092" s="56">
        <f t="shared" si="1878"/>
        <v>8</v>
      </c>
      <c r="AI4092" s="53">
        <f t="shared" si="1879"/>
        <v>0.21385706795414461</v>
      </c>
      <c r="AJ4092" s="56">
        <f t="shared" si="1880"/>
        <v>17.933999999999997</v>
      </c>
    </row>
    <row r="4093" spans="1:36" x14ac:dyDescent="0.25">
      <c r="A4093" s="50">
        <v>3985</v>
      </c>
      <c r="B4093" s="51">
        <v>43781</v>
      </c>
      <c r="C4093" s="75">
        <f t="shared" si="1860"/>
        <v>43781</v>
      </c>
      <c r="D4093" s="50" t="s">
        <v>1223</v>
      </c>
      <c r="E4093" s="50">
        <v>3.2</v>
      </c>
      <c r="F4093" s="50">
        <v>0</v>
      </c>
      <c r="G4093" s="50">
        <v>33</v>
      </c>
      <c r="H4093" s="50">
        <v>49</v>
      </c>
      <c r="I4093" s="53">
        <f t="shared" si="1861"/>
        <v>2.3483796296296298E-2</v>
      </c>
      <c r="J4093" s="54">
        <f t="shared" si="1862"/>
        <v>7.3386863425925928E-3</v>
      </c>
      <c r="K4093" s="50" t="s">
        <v>2431</v>
      </c>
      <c r="L4093" s="50" t="s">
        <v>1357</v>
      </c>
      <c r="M4093" s="55">
        <f t="shared" si="1863"/>
        <v>5.6776737309019261</v>
      </c>
      <c r="N4093" s="50">
        <v>140</v>
      </c>
      <c r="O4093" s="50" t="s">
        <v>1968</v>
      </c>
      <c r="Q4093" s="374">
        <v>131</v>
      </c>
      <c r="R4093" s="50" t="s">
        <v>2582</v>
      </c>
      <c r="S4093" s="151">
        <f t="shared" si="1864"/>
        <v>0.19227358217592594</v>
      </c>
      <c r="T4093" s="151">
        <f t="shared" si="1865"/>
        <v>9.6136791087962969E-2</v>
      </c>
      <c r="V4093" s="393">
        <f t="shared" si="1866"/>
        <v>0</v>
      </c>
      <c r="W4093" s="393">
        <f t="shared" si="1867"/>
        <v>0</v>
      </c>
      <c r="X4093" s="53">
        <f t="shared" si="1868"/>
        <v>0.19227358217592594</v>
      </c>
      <c r="Y4093" s="53">
        <f t="shared" si="1869"/>
        <v>0.2286627621759259</v>
      </c>
      <c r="Z4093" s="53">
        <f t="shared" si="1870"/>
        <v>9.6136791087962969E-2</v>
      </c>
      <c r="AA4093" s="53">
        <f t="shared" si="1871"/>
        <v>0.11433138108796295</v>
      </c>
      <c r="AB4093" s="50">
        <f t="shared" si="1872"/>
        <v>2211</v>
      </c>
      <c r="AC4093" s="50">
        <f t="shared" si="1873"/>
        <v>2019</v>
      </c>
      <c r="AD4093" s="50">
        <f t="shared" si="1874"/>
        <v>11</v>
      </c>
      <c r="AE4093" s="56">
        <f t="shared" si="1875"/>
        <v>201911</v>
      </c>
      <c r="AF4093" s="56">
        <f t="shared" si="1876"/>
        <v>46</v>
      </c>
      <c r="AG4093" s="58">
        <f t="shared" si="1877"/>
        <v>3</v>
      </c>
      <c r="AH4093" s="56">
        <f t="shared" si="1878"/>
        <v>12</v>
      </c>
      <c r="AI4093" s="53">
        <f t="shared" si="1879"/>
        <v>0.21046817217592592</v>
      </c>
      <c r="AJ4093" s="56">
        <f t="shared" si="1880"/>
        <v>13.664</v>
      </c>
    </row>
    <row r="4094" spans="1:36" ht="15.75" customHeight="1" x14ac:dyDescent="0.25">
      <c r="A4094" s="50">
        <v>3986</v>
      </c>
      <c r="B4094" s="51">
        <v>43788</v>
      </c>
      <c r="C4094" s="75">
        <f t="shared" si="1860"/>
        <v>43788</v>
      </c>
      <c r="D4094" s="50" t="s">
        <v>1223</v>
      </c>
      <c r="E4094" s="50">
        <v>2</v>
      </c>
      <c r="F4094" s="50">
        <v>0</v>
      </c>
      <c r="G4094" s="50">
        <v>35</v>
      </c>
      <c r="H4094" s="50">
        <v>0</v>
      </c>
      <c r="I4094" s="53">
        <f t="shared" si="1861"/>
        <v>2.4305555555555556E-2</v>
      </c>
      <c r="J4094" s="54">
        <f t="shared" si="1862"/>
        <v>1.2152777777777778E-2</v>
      </c>
      <c r="K4094" s="50" t="s">
        <v>2431</v>
      </c>
      <c r="L4094" s="50" t="s">
        <v>1048</v>
      </c>
      <c r="M4094" s="55">
        <f t="shared" si="1863"/>
        <v>3.428571428571431</v>
      </c>
      <c r="N4094" s="50">
        <v>145</v>
      </c>
      <c r="O4094" s="50" t="s">
        <v>253</v>
      </c>
      <c r="R4094" s="50" t="s">
        <v>2583</v>
      </c>
      <c r="S4094" s="151">
        <f t="shared" si="1864"/>
        <v>0.31840277777777776</v>
      </c>
      <c r="T4094" s="151">
        <f t="shared" si="1865"/>
        <v>0.15920138888888888</v>
      </c>
      <c r="V4094" s="393">
        <f t="shared" si="1866"/>
        <v>0</v>
      </c>
      <c r="W4094" s="393">
        <f t="shared" si="1867"/>
        <v>0</v>
      </c>
      <c r="X4094" s="53">
        <f t="shared" si="1868"/>
        <v>0.31840277777777776</v>
      </c>
      <c r="Y4094" s="53">
        <f t="shared" si="1869"/>
        <v>0.35479195777777778</v>
      </c>
      <c r="Z4094" s="53">
        <f t="shared" si="1870"/>
        <v>0.15920138888888888</v>
      </c>
      <c r="AA4094" s="53">
        <f t="shared" si="1871"/>
        <v>0.17739597888888889</v>
      </c>
      <c r="AB4094" s="50">
        <f t="shared" si="1872"/>
        <v>3581</v>
      </c>
      <c r="AC4094" s="50">
        <f t="shared" si="1873"/>
        <v>2019</v>
      </c>
      <c r="AD4094" s="50">
        <f t="shared" si="1874"/>
        <v>11</v>
      </c>
      <c r="AE4094" s="56">
        <f t="shared" si="1875"/>
        <v>201911</v>
      </c>
      <c r="AF4094" s="56">
        <f t="shared" si="1876"/>
        <v>47</v>
      </c>
      <c r="AG4094" s="58">
        <f t="shared" si="1877"/>
        <v>6</v>
      </c>
      <c r="AH4094" s="56">
        <f t="shared" si="1878"/>
        <v>19</v>
      </c>
      <c r="AI4094" s="53">
        <f t="shared" si="1879"/>
        <v>0.33659736777777777</v>
      </c>
      <c r="AJ4094" s="56">
        <f t="shared" si="1880"/>
        <v>8.5399999999999991</v>
      </c>
    </row>
    <row r="4095" spans="1:36" ht="15.75" customHeight="1" x14ac:dyDescent="0.25">
      <c r="A4095" s="50">
        <v>3987</v>
      </c>
      <c r="B4095" s="51">
        <v>43792</v>
      </c>
      <c r="C4095" s="75">
        <f t="shared" si="1860"/>
        <v>43792</v>
      </c>
      <c r="D4095" s="50" t="s">
        <v>1224</v>
      </c>
      <c r="E4095" s="50">
        <v>13</v>
      </c>
      <c r="F4095" s="50">
        <v>0</v>
      </c>
      <c r="G4095" s="50">
        <v>46</v>
      </c>
      <c r="H4095" s="50">
        <v>35</v>
      </c>
      <c r="I4095" s="53">
        <f t="shared" si="1861"/>
        <v>3.2349537037037038E-2</v>
      </c>
      <c r="J4095" s="54">
        <f t="shared" si="1862"/>
        <v>2.488425925925926E-3</v>
      </c>
      <c r="K4095" s="50" t="s">
        <v>1342</v>
      </c>
      <c r="L4095" s="50" t="s">
        <v>2069</v>
      </c>
      <c r="M4095" s="55">
        <f t="shared" si="1863"/>
        <v>16.74418604651164</v>
      </c>
      <c r="N4095" s="50">
        <v>0</v>
      </c>
      <c r="O4095" s="50" t="s">
        <v>253</v>
      </c>
      <c r="R4095" s="50" t="s">
        <v>2584</v>
      </c>
      <c r="S4095" s="151">
        <f t="shared" si="1864"/>
        <v>0.27870370370370373</v>
      </c>
      <c r="T4095" s="151">
        <f t="shared" si="1865"/>
        <v>0.13935185185185187</v>
      </c>
      <c r="V4095" s="393">
        <f t="shared" si="1866"/>
        <v>0</v>
      </c>
      <c r="W4095" s="393">
        <f t="shared" si="1867"/>
        <v>0</v>
      </c>
      <c r="X4095" s="53">
        <f t="shared" si="1868"/>
        <v>6.519675925925926E-2</v>
      </c>
      <c r="Y4095" s="53">
        <f t="shared" si="1869"/>
        <v>0.10158593925925927</v>
      </c>
      <c r="Z4095" s="53">
        <f t="shared" si="1870"/>
        <v>3.259837962962963E-2</v>
      </c>
      <c r="AA4095" s="53">
        <f t="shared" si="1871"/>
        <v>5.0792969629629633E-2</v>
      </c>
      <c r="AB4095" s="50">
        <f t="shared" si="1872"/>
        <v>399</v>
      </c>
      <c r="AC4095" s="50">
        <f t="shared" si="1873"/>
        <v>2019</v>
      </c>
      <c r="AD4095" s="50">
        <f t="shared" si="1874"/>
        <v>11</v>
      </c>
      <c r="AE4095" s="56">
        <f t="shared" si="1875"/>
        <v>201911</v>
      </c>
      <c r="AF4095" s="56">
        <f t="shared" si="1876"/>
        <v>47</v>
      </c>
      <c r="AG4095" s="58">
        <f t="shared" si="1877"/>
        <v>3</v>
      </c>
      <c r="AH4095" s="56">
        <f t="shared" si="1878"/>
        <v>23</v>
      </c>
      <c r="AI4095" s="53">
        <f t="shared" si="1879"/>
        <v>8.3391349259259256E-2</v>
      </c>
      <c r="AJ4095" s="56">
        <f t="shared" si="1880"/>
        <v>13</v>
      </c>
    </row>
    <row r="4096" spans="1:36" ht="15.75" customHeight="1" x14ac:dyDescent="0.25">
      <c r="A4096" s="50">
        <v>3988</v>
      </c>
      <c r="B4096" s="51">
        <v>43793</v>
      </c>
      <c r="C4096" s="75">
        <f t="shared" si="1860"/>
        <v>43793</v>
      </c>
      <c r="D4096" s="50" t="s">
        <v>1224</v>
      </c>
      <c r="E4096" s="50">
        <v>13.25</v>
      </c>
      <c r="F4096" s="50">
        <v>0</v>
      </c>
      <c r="G4096" s="50">
        <v>48</v>
      </c>
      <c r="H4096" s="50">
        <v>15</v>
      </c>
      <c r="I4096" s="53">
        <f t="shared" si="1861"/>
        <v>3.3506944444444443E-2</v>
      </c>
      <c r="J4096" s="54">
        <f t="shared" si="1862"/>
        <v>2.5288259958071279E-3</v>
      </c>
      <c r="K4096" s="50" t="s">
        <v>1342</v>
      </c>
      <c r="L4096" s="50" t="s">
        <v>2069</v>
      </c>
      <c r="M4096" s="55">
        <f t="shared" si="1863"/>
        <v>16.476683937823847</v>
      </c>
      <c r="N4096" s="50">
        <v>0</v>
      </c>
      <c r="O4096" s="50" t="s">
        <v>253</v>
      </c>
      <c r="R4096" s="50" t="s">
        <v>2585</v>
      </c>
      <c r="S4096" s="151">
        <f t="shared" si="1864"/>
        <v>0.2832285115303983</v>
      </c>
      <c r="T4096" s="151">
        <f t="shared" si="1865"/>
        <v>0.14161425576519915</v>
      </c>
      <c r="V4096" s="393">
        <f t="shared" si="1866"/>
        <v>0</v>
      </c>
      <c r="W4096" s="393">
        <f t="shared" si="1867"/>
        <v>0</v>
      </c>
      <c r="X4096" s="53">
        <f t="shared" si="1868"/>
        <v>6.6255241090146744E-2</v>
      </c>
      <c r="Y4096" s="53">
        <f t="shared" si="1869"/>
        <v>0.10264442109014675</v>
      </c>
      <c r="Z4096" s="53">
        <f t="shared" si="1870"/>
        <v>3.3127620545073372E-2</v>
      </c>
      <c r="AA4096" s="53">
        <f t="shared" si="1871"/>
        <v>5.1322210545073375E-2</v>
      </c>
      <c r="AB4096" s="50">
        <f t="shared" si="1872"/>
        <v>425</v>
      </c>
      <c r="AC4096" s="50">
        <f t="shared" si="1873"/>
        <v>2019</v>
      </c>
      <c r="AD4096" s="50">
        <f t="shared" si="1874"/>
        <v>11</v>
      </c>
      <c r="AE4096" s="56">
        <f t="shared" si="1875"/>
        <v>201911</v>
      </c>
      <c r="AF4096" s="56">
        <f t="shared" si="1876"/>
        <v>48</v>
      </c>
      <c r="AG4096" s="58">
        <f t="shared" si="1877"/>
        <v>0</v>
      </c>
      <c r="AH4096" s="56">
        <f t="shared" si="1878"/>
        <v>24</v>
      </c>
      <c r="AI4096" s="53">
        <f t="shared" si="1879"/>
        <v>8.4449831090146754E-2</v>
      </c>
      <c r="AJ4096" s="56">
        <f t="shared" si="1880"/>
        <v>13.25</v>
      </c>
    </row>
    <row r="4097" spans="1:36" x14ac:dyDescent="0.25">
      <c r="A4097" s="50">
        <v>3989</v>
      </c>
      <c r="B4097" s="51">
        <v>43795</v>
      </c>
      <c r="C4097" s="75">
        <f t="shared" si="1860"/>
        <v>43795</v>
      </c>
      <c r="D4097" s="50" t="s">
        <v>1223</v>
      </c>
      <c r="E4097" s="50">
        <v>3.2</v>
      </c>
      <c r="F4097" s="50">
        <v>0</v>
      </c>
      <c r="G4097" s="50">
        <v>33</v>
      </c>
      <c r="H4097" s="50">
        <v>17</v>
      </c>
      <c r="I4097" s="53">
        <f t="shared" si="1861"/>
        <v>2.3113425925925926E-2</v>
      </c>
      <c r="J4097" s="54">
        <f t="shared" si="1862"/>
        <v>7.2229456018518519E-3</v>
      </c>
      <c r="K4097" s="50" t="s">
        <v>2431</v>
      </c>
      <c r="L4097" s="50" t="s">
        <v>1357</v>
      </c>
      <c r="M4097" s="55">
        <f t="shared" si="1863"/>
        <v>5.7686529794692083</v>
      </c>
      <c r="N4097" s="50">
        <v>145</v>
      </c>
      <c r="O4097" s="50" t="s">
        <v>255</v>
      </c>
      <c r="R4097" s="50" t="s">
        <v>2586</v>
      </c>
      <c r="S4097" s="151">
        <f t="shared" si="1864"/>
        <v>0.18924117476851851</v>
      </c>
      <c r="T4097" s="151">
        <f t="shared" si="1865"/>
        <v>9.4620587384259255E-2</v>
      </c>
      <c r="V4097" s="393">
        <f t="shared" si="1866"/>
        <v>0</v>
      </c>
      <c r="W4097" s="393">
        <f t="shared" si="1867"/>
        <v>0</v>
      </c>
      <c r="X4097" s="53">
        <f t="shared" si="1868"/>
        <v>0.18924117476851851</v>
      </c>
      <c r="Y4097" s="53">
        <f t="shared" si="1869"/>
        <v>0.2256303547685185</v>
      </c>
      <c r="Z4097" s="53">
        <f t="shared" si="1870"/>
        <v>9.4620587384259255E-2</v>
      </c>
      <c r="AA4097" s="53">
        <f t="shared" si="1871"/>
        <v>0.11281517738425925</v>
      </c>
      <c r="AB4097" s="50">
        <f t="shared" si="1872"/>
        <v>2078</v>
      </c>
      <c r="AC4097" s="50">
        <f t="shared" si="1873"/>
        <v>2019</v>
      </c>
      <c r="AD4097" s="50">
        <f t="shared" si="1874"/>
        <v>11</v>
      </c>
      <c r="AE4097" s="56">
        <f t="shared" si="1875"/>
        <v>201911</v>
      </c>
      <c r="AF4097" s="56">
        <f t="shared" si="1876"/>
        <v>48</v>
      </c>
      <c r="AG4097" s="58">
        <f t="shared" si="1877"/>
        <v>1</v>
      </c>
      <c r="AH4097" s="56">
        <f t="shared" si="1878"/>
        <v>26</v>
      </c>
      <c r="AI4097" s="53">
        <f t="shared" si="1879"/>
        <v>0.20743576476851849</v>
      </c>
      <c r="AJ4097" s="56">
        <f t="shared" si="1880"/>
        <v>13.664</v>
      </c>
    </row>
    <row r="4098" spans="1:36" ht="15.75" customHeight="1" x14ac:dyDescent="0.25">
      <c r="A4098" s="50">
        <v>3990</v>
      </c>
      <c r="B4098" s="51">
        <v>43797</v>
      </c>
      <c r="C4098" s="75">
        <f t="shared" si="1860"/>
        <v>43797</v>
      </c>
      <c r="D4098" s="50" t="s">
        <v>1223</v>
      </c>
      <c r="E4098" s="50">
        <v>3.2</v>
      </c>
      <c r="F4098" s="50">
        <v>0</v>
      </c>
      <c r="G4098" s="50">
        <v>32</v>
      </c>
      <c r="H4098" s="50">
        <v>4</v>
      </c>
      <c r="I4098" s="53">
        <f t="shared" si="1861"/>
        <v>2.2268518518518521E-2</v>
      </c>
      <c r="J4098" s="54">
        <f t="shared" si="1862"/>
        <v>6.9589120370370378E-3</v>
      </c>
      <c r="K4098" s="50" t="s">
        <v>2496</v>
      </c>
      <c r="L4098" s="50" t="s">
        <v>1536</v>
      </c>
      <c r="M4098" s="55">
        <f t="shared" si="1863"/>
        <v>5.9875259875259914</v>
      </c>
      <c r="N4098" s="50">
        <v>153</v>
      </c>
      <c r="O4098" s="50" t="s">
        <v>1968</v>
      </c>
      <c r="Q4098" s="374">
        <v>135</v>
      </c>
      <c r="R4098" s="50" t="s">
        <v>2587</v>
      </c>
      <c r="S4098" s="151">
        <f t="shared" si="1864"/>
        <v>0.18232349537037038</v>
      </c>
      <c r="T4098" s="151">
        <f t="shared" si="1865"/>
        <v>9.1161747685185188E-2</v>
      </c>
      <c r="V4098" s="393">
        <f t="shared" si="1866"/>
        <v>0</v>
      </c>
      <c r="W4098" s="393">
        <f t="shared" si="1867"/>
        <v>0</v>
      </c>
      <c r="X4098" s="53">
        <f t="shared" si="1868"/>
        <v>0.18232349537037038</v>
      </c>
      <c r="Y4098" s="53">
        <f t="shared" si="1869"/>
        <v>0.2187126753703704</v>
      </c>
      <c r="Z4098" s="53">
        <f t="shared" si="1870"/>
        <v>9.1161747685185188E-2</v>
      </c>
      <c r="AA4098" s="53">
        <f t="shared" si="1871"/>
        <v>0.1093563376851852</v>
      </c>
      <c r="AB4098" s="50">
        <f t="shared" si="1872"/>
        <v>1750</v>
      </c>
      <c r="AC4098" s="50">
        <f t="shared" si="1873"/>
        <v>2019</v>
      </c>
      <c r="AD4098" s="50">
        <f t="shared" si="1874"/>
        <v>11</v>
      </c>
      <c r="AE4098" s="56">
        <f t="shared" si="1875"/>
        <v>201911</v>
      </c>
      <c r="AF4098" s="56">
        <f t="shared" si="1876"/>
        <v>48</v>
      </c>
      <c r="AG4098" s="58">
        <f t="shared" si="1877"/>
        <v>1</v>
      </c>
      <c r="AH4098" s="56">
        <f t="shared" si="1878"/>
        <v>28</v>
      </c>
      <c r="AI4098" s="53">
        <f t="shared" si="1879"/>
        <v>0.20051808537037039</v>
      </c>
      <c r="AJ4098" s="56">
        <f t="shared" si="1880"/>
        <v>13.664</v>
      </c>
    </row>
    <row r="4099" spans="1:36" ht="15.75" customHeight="1" x14ac:dyDescent="0.25">
      <c r="A4099" s="50">
        <v>3991</v>
      </c>
      <c r="B4099" s="51">
        <v>43799</v>
      </c>
      <c r="C4099" s="75">
        <f t="shared" si="1860"/>
        <v>43799</v>
      </c>
      <c r="D4099" s="50" t="s">
        <v>1223</v>
      </c>
      <c r="E4099" s="50">
        <v>2.6</v>
      </c>
      <c r="F4099" s="50">
        <v>0</v>
      </c>
      <c r="G4099" s="50">
        <v>37</v>
      </c>
      <c r="H4099" s="50">
        <v>56</v>
      </c>
      <c r="I4099" s="53">
        <f t="shared" si="1861"/>
        <v>2.6342592592592588E-2</v>
      </c>
      <c r="J4099" s="54">
        <f t="shared" si="1862"/>
        <v>1.0131766381766379E-2</v>
      </c>
      <c r="K4099" s="50" t="s">
        <v>2201</v>
      </c>
      <c r="L4099" s="50" t="s">
        <v>2588</v>
      </c>
      <c r="M4099" s="55">
        <f t="shared" si="1863"/>
        <v>4.1124780316344509</v>
      </c>
      <c r="N4099" s="50">
        <v>138</v>
      </c>
      <c r="O4099" s="50" t="s">
        <v>1968</v>
      </c>
      <c r="Q4099" s="374">
        <v>456</v>
      </c>
      <c r="R4099" s="50" t="s">
        <v>2589</v>
      </c>
      <c r="S4099" s="151">
        <f t="shared" si="1864"/>
        <v>0.26545227920227915</v>
      </c>
      <c r="T4099" s="151">
        <f t="shared" si="1865"/>
        <v>0.13272613960113958</v>
      </c>
      <c r="V4099" s="393">
        <f t="shared" si="1866"/>
        <v>0</v>
      </c>
      <c r="W4099" s="393">
        <f t="shared" si="1867"/>
        <v>0</v>
      </c>
      <c r="X4099" s="53">
        <f t="shared" si="1868"/>
        <v>0.26545227920227915</v>
      </c>
      <c r="Y4099" s="53">
        <f t="shared" si="1869"/>
        <v>0.30184145920227912</v>
      </c>
      <c r="Z4099" s="53">
        <f t="shared" si="1870"/>
        <v>0.13272613960113958</v>
      </c>
      <c r="AA4099" s="53">
        <f t="shared" si="1871"/>
        <v>0.15092072960113956</v>
      </c>
      <c r="AB4099" s="50">
        <f t="shared" si="1872"/>
        <v>3402</v>
      </c>
      <c r="AC4099" s="50">
        <f t="shared" si="1873"/>
        <v>2019</v>
      </c>
      <c r="AD4099" s="50">
        <f t="shared" si="1874"/>
        <v>11</v>
      </c>
      <c r="AE4099" s="56">
        <f t="shared" si="1875"/>
        <v>201911</v>
      </c>
      <c r="AF4099" s="56">
        <f t="shared" si="1876"/>
        <v>48</v>
      </c>
      <c r="AG4099" s="58">
        <f t="shared" si="1877"/>
        <v>1</v>
      </c>
      <c r="AH4099" s="56">
        <f t="shared" si="1878"/>
        <v>30</v>
      </c>
      <c r="AI4099" s="53">
        <f t="shared" si="1879"/>
        <v>0.28364686920227911</v>
      </c>
      <c r="AJ4099" s="56">
        <f t="shared" si="1880"/>
        <v>11.101999999999999</v>
      </c>
    </row>
    <row r="4100" spans="1:36" x14ac:dyDescent="0.25">
      <c r="A4100" s="50">
        <v>3992</v>
      </c>
      <c r="B4100" s="51">
        <v>43806</v>
      </c>
      <c r="C4100" s="75">
        <f t="shared" si="1860"/>
        <v>43806</v>
      </c>
      <c r="D4100" s="50" t="s">
        <v>1223</v>
      </c>
      <c r="E4100" s="50">
        <v>3</v>
      </c>
      <c r="F4100" s="50">
        <v>0</v>
      </c>
      <c r="G4100" s="50">
        <v>31</v>
      </c>
      <c r="H4100" s="50">
        <v>12</v>
      </c>
      <c r="I4100" s="53">
        <f t="shared" si="1861"/>
        <v>2.1666666666666667E-2</v>
      </c>
      <c r="J4100" s="54">
        <f t="shared" si="1862"/>
        <v>7.2222222222222228E-3</v>
      </c>
      <c r="K4100" s="50" t="s">
        <v>2496</v>
      </c>
      <c r="L4100" s="50" t="s">
        <v>17</v>
      </c>
      <c r="M4100" s="55">
        <f t="shared" si="1863"/>
        <v>5.7692307692307736</v>
      </c>
      <c r="N4100" s="50">
        <v>112</v>
      </c>
      <c r="O4100" s="50" t="s">
        <v>253</v>
      </c>
      <c r="R4100" s="50" t="s">
        <v>2590</v>
      </c>
      <c r="S4100" s="151">
        <f t="shared" si="1864"/>
        <v>0.18922222222222224</v>
      </c>
      <c r="T4100" s="151">
        <f t="shared" si="1865"/>
        <v>9.4611111111111118E-2</v>
      </c>
      <c r="V4100" s="393">
        <f t="shared" si="1866"/>
        <v>0</v>
      </c>
      <c r="W4100" s="393">
        <f t="shared" si="1867"/>
        <v>0</v>
      </c>
      <c r="X4100" s="53">
        <f t="shared" si="1868"/>
        <v>0.18922222222222224</v>
      </c>
      <c r="Y4100" s="53">
        <f t="shared" si="1869"/>
        <v>0.2256114022222222</v>
      </c>
      <c r="Z4100" s="53">
        <f t="shared" si="1870"/>
        <v>9.4611111111111118E-2</v>
      </c>
      <c r="AA4100" s="53">
        <f t="shared" si="1871"/>
        <v>0.1128057011111111</v>
      </c>
      <c r="AB4100" s="50">
        <f t="shared" si="1872"/>
        <v>2069</v>
      </c>
      <c r="AC4100" s="50">
        <f t="shared" si="1873"/>
        <v>2019</v>
      </c>
      <c r="AD4100" s="50">
        <f t="shared" si="1874"/>
        <v>12</v>
      </c>
      <c r="AE4100" s="56">
        <f t="shared" si="1875"/>
        <v>201912</v>
      </c>
      <c r="AF4100" s="56">
        <f t="shared" si="1876"/>
        <v>49</v>
      </c>
      <c r="AG4100" s="58">
        <f t="shared" si="1877"/>
        <v>6</v>
      </c>
      <c r="AH4100" s="56">
        <f t="shared" si="1878"/>
        <v>7</v>
      </c>
      <c r="AI4100" s="53">
        <f t="shared" si="1879"/>
        <v>0.20741681222222222</v>
      </c>
      <c r="AJ4100" s="56">
        <f t="shared" si="1880"/>
        <v>12.809999999999999</v>
      </c>
    </row>
    <row r="4101" spans="1:36" ht="15.75" customHeight="1" x14ac:dyDescent="0.25">
      <c r="A4101" s="50">
        <v>3993</v>
      </c>
      <c r="B4101" s="51">
        <v>43808</v>
      </c>
      <c r="C4101" s="75">
        <f t="shared" si="1860"/>
        <v>43808</v>
      </c>
      <c r="D4101" s="50" t="s">
        <v>1223</v>
      </c>
      <c r="E4101" s="50">
        <v>3</v>
      </c>
      <c r="F4101" s="50">
        <v>0</v>
      </c>
      <c r="G4101" s="50">
        <v>35</v>
      </c>
      <c r="H4101" s="50">
        <v>1</v>
      </c>
      <c r="I4101" s="53">
        <f t="shared" si="1861"/>
        <v>2.431712962962963E-2</v>
      </c>
      <c r="J4101" s="54">
        <f t="shared" si="1862"/>
        <v>8.1057098765432104E-3</v>
      </c>
      <c r="K4101" s="50" t="s">
        <v>2431</v>
      </c>
      <c r="L4101" s="50" t="s">
        <v>1048</v>
      </c>
      <c r="M4101" s="55">
        <f t="shared" si="1863"/>
        <v>5.1404093288910078</v>
      </c>
      <c r="N4101" s="50">
        <v>0</v>
      </c>
      <c r="O4101" s="50" t="s">
        <v>253</v>
      </c>
      <c r="R4101" s="50" t="s">
        <v>2592</v>
      </c>
      <c r="S4101" s="151">
        <f t="shared" si="1864"/>
        <v>0.2123695987654321</v>
      </c>
      <c r="T4101" s="151">
        <f t="shared" si="1865"/>
        <v>0.10618479938271605</v>
      </c>
      <c r="V4101" s="393">
        <f t="shared" si="1866"/>
        <v>0</v>
      </c>
      <c r="W4101" s="393">
        <f t="shared" si="1867"/>
        <v>0</v>
      </c>
      <c r="X4101" s="53">
        <f t="shared" si="1868"/>
        <v>0.2123695987654321</v>
      </c>
      <c r="Y4101" s="53">
        <f t="shared" si="1869"/>
        <v>0.24875877876543212</v>
      </c>
      <c r="Z4101" s="53">
        <f t="shared" si="1870"/>
        <v>0.10618479938271605</v>
      </c>
      <c r="AA4101" s="53">
        <f t="shared" si="1871"/>
        <v>0.12437938938271606</v>
      </c>
      <c r="AB4101" s="50">
        <f t="shared" si="1872"/>
        <v>2872</v>
      </c>
      <c r="AC4101" s="50">
        <f t="shared" si="1873"/>
        <v>2019</v>
      </c>
      <c r="AD4101" s="50">
        <f t="shared" si="1874"/>
        <v>12</v>
      </c>
      <c r="AE4101" s="56">
        <f t="shared" si="1875"/>
        <v>201912</v>
      </c>
      <c r="AF4101" s="56">
        <f t="shared" si="1876"/>
        <v>50</v>
      </c>
      <c r="AG4101" s="58">
        <f t="shared" si="1877"/>
        <v>1</v>
      </c>
      <c r="AH4101" s="56">
        <f t="shared" si="1878"/>
        <v>9</v>
      </c>
      <c r="AI4101" s="53">
        <f t="shared" si="1879"/>
        <v>0.23056418876543211</v>
      </c>
      <c r="AJ4101" s="56">
        <f t="shared" si="1880"/>
        <v>12.809999999999999</v>
      </c>
    </row>
    <row r="4102" spans="1:36" x14ac:dyDescent="0.25">
      <c r="A4102" s="50">
        <v>3994</v>
      </c>
      <c r="B4102" s="51">
        <v>43800</v>
      </c>
      <c r="C4102" s="75">
        <f t="shared" si="1860"/>
        <v>43800</v>
      </c>
      <c r="D4102" s="50" t="s">
        <v>1224</v>
      </c>
      <c r="E4102" s="50">
        <v>11.7</v>
      </c>
      <c r="F4102" s="50">
        <v>0</v>
      </c>
      <c r="G4102" s="50">
        <v>49</v>
      </c>
      <c r="H4102" s="50">
        <v>59</v>
      </c>
      <c r="I4102" s="53">
        <f t="shared" si="1861"/>
        <v>3.471064814814815E-2</v>
      </c>
      <c r="J4102" s="54">
        <f t="shared" si="1862"/>
        <v>2.9667220639442867E-3</v>
      </c>
      <c r="K4102" s="50" t="s">
        <v>1342</v>
      </c>
      <c r="L4102" s="50" t="s">
        <v>2069</v>
      </c>
      <c r="M4102" s="55">
        <f t="shared" si="1863"/>
        <v>14.044681560520182</v>
      </c>
      <c r="N4102" s="50">
        <v>0</v>
      </c>
      <c r="O4102" s="50" t="s">
        <v>253</v>
      </c>
      <c r="R4102" s="50" t="s">
        <v>2591</v>
      </c>
      <c r="S4102" s="151">
        <f t="shared" si="1864"/>
        <v>0.33227287116176013</v>
      </c>
      <c r="T4102" s="151">
        <f t="shared" si="1865"/>
        <v>0.16613643558088007</v>
      </c>
      <c r="V4102" s="393">
        <f t="shared" si="1866"/>
        <v>0</v>
      </c>
      <c r="W4102" s="393">
        <f t="shared" si="1867"/>
        <v>0</v>
      </c>
      <c r="X4102" s="53">
        <f t="shared" si="1868"/>
        <v>7.7728118075340316E-2</v>
      </c>
      <c r="Y4102" s="53">
        <f t="shared" si="1869"/>
        <v>0.1141172980753403</v>
      </c>
      <c r="Z4102" s="53">
        <f t="shared" si="1870"/>
        <v>3.8864059037670158E-2</v>
      </c>
      <c r="AA4102" s="53">
        <f t="shared" si="1871"/>
        <v>5.7058649037670148E-2</v>
      </c>
      <c r="AB4102" s="50">
        <f t="shared" si="1872"/>
        <v>728</v>
      </c>
      <c r="AC4102" s="50">
        <f t="shared" si="1873"/>
        <v>2019</v>
      </c>
      <c r="AD4102" s="50">
        <f t="shared" si="1874"/>
        <v>12</v>
      </c>
      <c r="AE4102" s="56">
        <f t="shared" si="1875"/>
        <v>201912</v>
      </c>
      <c r="AF4102" s="56">
        <f t="shared" si="1876"/>
        <v>49</v>
      </c>
      <c r="AG4102" s="58">
        <f t="shared" si="1877"/>
        <v>0</v>
      </c>
      <c r="AH4102" s="56">
        <f t="shared" si="1878"/>
        <v>1</v>
      </c>
      <c r="AI4102" s="53">
        <f t="shared" si="1879"/>
        <v>9.5922708075340313E-2</v>
      </c>
      <c r="AJ4102" s="56">
        <f t="shared" si="1880"/>
        <v>11.7</v>
      </c>
    </row>
    <row r="4103" spans="1:36" ht="15.75" customHeight="1" x14ac:dyDescent="0.25">
      <c r="A4103" s="50">
        <v>3995</v>
      </c>
      <c r="B4103" s="51">
        <v>43809</v>
      </c>
      <c r="C4103" s="75">
        <f t="shared" si="1860"/>
        <v>43809</v>
      </c>
      <c r="D4103" s="50" t="s">
        <v>1223</v>
      </c>
      <c r="E4103" s="50">
        <v>3.2</v>
      </c>
      <c r="F4103" s="50">
        <v>0</v>
      </c>
      <c r="G4103" s="50">
        <v>34</v>
      </c>
      <c r="H4103" s="50">
        <v>58</v>
      </c>
      <c r="I4103" s="53">
        <f t="shared" si="1861"/>
        <v>2.4282407407407409E-2</v>
      </c>
      <c r="J4103" s="54">
        <f t="shared" si="1862"/>
        <v>7.588252314814815E-3</v>
      </c>
      <c r="K4103" s="50" t="s">
        <v>2431</v>
      </c>
      <c r="L4103" s="50" t="s">
        <v>1357</v>
      </c>
      <c r="M4103" s="55">
        <f t="shared" si="1863"/>
        <v>5.4909437559580594</v>
      </c>
      <c r="N4103" s="50">
        <v>143</v>
      </c>
      <c r="O4103" s="50" t="s">
        <v>255</v>
      </c>
      <c r="Q4103" s="374">
        <v>46</v>
      </c>
      <c r="R4103" s="50" t="s">
        <v>2593</v>
      </c>
      <c r="S4103" s="151">
        <f t="shared" si="1864"/>
        <v>0.19881221064814814</v>
      </c>
      <c r="T4103" s="151">
        <f t="shared" si="1865"/>
        <v>9.9406105324074068E-2</v>
      </c>
      <c r="V4103" s="393">
        <f t="shared" si="1866"/>
        <v>0</v>
      </c>
      <c r="W4103" s="393">
        <f t="shared" si="1867"/>
        <v>0</v>
      </c>
      <c r="X4103" s="53">
        <f t="shared" si="1868"/>
        <v>0.19881221064814814</v>
      </c>
      <c r="Y4103" s="53">
        <f t="shared" si="1869"/>
        <v>0.23520139064814816</v>
      </c>
      <c r="Z4103" s="53">
        <f t="shared" si="1870"/>
        <v>9.9406105324074068E-2</v>
      </c>
      <c r="AA4103" s="53">
        <f t="shared" si="1871"/>
        <v>0.11760069532407408</v>
      </c>
      <c r="AB4103" s="50">
        <f t="shared" si="1872"/>
        <v>2465</v>
      </c>
      <c r="AC4103" s="50">
        <f t="shared" si="1873"/>
        <v>2019</v>
      </c>
      <c r="AD4103" s="50">
        <f t="shared" si="1874"/>
        <v>12</v>
      </c>
      <c r="AE4103" s="56">
        <f t="shared" si="1875"/>
        <v>201912</v>
      </c>
      <c r="AF4103" s="56">
        <f t="shared" si="1876"/>
        <v>50</v>
      </c>
      <c r="AG4103" s="58">
        <f t="shared" si="1877"/>
        <v>8</v>
      </c>
      <c r="AH4103" s="56">
        <f t="shared" si="1878"/>
        <v>10</v>
      </c>
      <c r="AI4103" s="53">
        <f t="shared" si="1879"/>
        <v>0.21700680064814815</v>
      </c>
      <c r="AJ4103" s="56">
        <f t="shared" si="1880"/>
        <v>13.664</v>
      </c>
    </row>
    <row r="4104" spans="1:36" ht="15.75" customHeight="1" x14ac:dyDescent="0.25">
      <c r="A4104" s="50">
        <v>3996</v>
      </c>
      <c r="B4104" s="51">
        <v>43810</v>
      </c>
      <c r="C4104" s="75">
        <f t="shared" si="1860"/>
        <v>43810</v>
      </c>
      <c r="D4104" s="50" t="s">
        <v>1225</v>
      </c>
      <c r="E4104" s="50">
        <v>0.6</v>
      </c>
      <c r="F4104" s="50">
        <v>0</v>
      </c>
      <c r="G4104" s="50">
        <v>21</v>
      </c>
      <c r="H4104" s="50">
        <v>24</v>
      </c>
      <c r="I4104" s="53">
        <f t="shared" si="1861"/>
        <v>1.486111111111111E-2</v>
      </c>
      <c r="J4104" s="54">
        <f t="shared" si="1862"/>
        <v>2.4768518518518516E-2</v>
      </c>
      <c r="K4104" s="50" t="s">
        <v>2249</v>
      </c>
      <c r="L4104" s="50" t="s">
        <v>2249</v>
      </c>
      <c r="M4104" s="55">
        <f t="shared" si="1863"/>
        <v>1.6822429906542071</v>
      </c>
      <c r="N4104" s="50">
        <v>0</v>
      </c>
      <c r="O4104" s="50" t="s">
        <v>253</v>
      </c>
      <c r="R4104" s="50" t="s">
        <v>2594</v>
      </c>
      <c r="S4104" s="151">
        <f t="shared" si="1864"/>
        <v>5.9444444444444439E-2</v>
      </c>
      <c r="T4104" s="151">
        <f t="shared" si="1865"/>
        <v>2.9722222222222219E-2</v>
      </c>
      <c r="U4104" s="50">
        <v>1050</v>
      </c>
      <c r="V4104" s="393">
        <f t="shared" si="1866"/>
        <v>0.59659109999999993</v>
      </c>
      <c r="W4104" s="393">
        <f t="shared" si="1867"/>
        <v>0.65243996062990506</v>
      </c>
      <c r="X4104" s="53">
        <f t="shared" si="1868"/>
        <v>0.64893518518518511</v>
      </c>
      <c r="Y4104" s="53">
        <f t="shared" si="1869"/>
        <v>0.68532436518518502</v>
      </c>
      <c r="Z4104" s="53">
        <f t="shared" si="1870"/>
        <v>0.32446759259259256</v>
      </c>
      <c r="AA4104" s="53">
        <f t="shared" si="1871"/>
        <v>0.34266218259259251</v>
      </c>
      <c r="AB4104" s="50">
        <f t="shared" si="1872"/>
        <v>3827</v>
      </c>
      <c r="AC4104" s="50">
        <f t="shared" si="1873"/>
        <v>2019</v>
      </c>
      <c r="AD4104" s="50">
        <f t="shared" si="1874"/>
        <v>12</v>
      </c>
      <c r="AE4104" s="56">
        <f t="shared" si="1875"/>
        <v>201912</v>
      </c>
      <c r="AF4104" s="56">
        <f t="shared" si="1876"/>
        <v>50</v>
      </c>
      <c r="AG4104" s="58">
        <f t="shared" si="1877"/>
        <v>0</v>
      </c>
      <c r="AH4104" s="56">
        <f t="shared" si="1878"/>
        <v>11</v>
      </c>
      <c r="AI4104" s="53">
        <f t="shared" si="1879"/>
        <v>0.66712977518518501</v>
      </c>
      <c r="AJ4104" s="56">
        <f t="shared" si="1880"/>
        <v>28.02</v>
      </c>
    </row>
    <row r="4105" spans="1:36" x14ac:dyDescent="0.25">
      <c r="A4105" s="50">
        <v>3997</v>
      </c>
      <c r="B4105" s="51">
        <v>43812</v>
      </c>
      <c r="C4105" s="75">
        <f t="shared" si="1860"/>
        <v>43812</v>
      </c>
      <c r="D4105" s="50" t="s">
        <v>1224</v>
      </c>
      <c r="E4105" s="50">
        <v>8</v>
      </c>
      <c r="F4105" s="50">
        <v>0</v>
      </c>
      <c r="G4105" s="50">
        <v>35</v>
      </c>
      <c r="H4105" s="50">
        <v>14</v>
      </c>
      <c r="I4105" s="53">
        <f t="shared" si="1861"/>
        <v>2.4467592592592593E-2</v>
      </c>
      <c r="J4105" s="54">
        <f t="shared" si="1862"/>
        <v>3.0584490740740741E-3</v>
      </c>
      <c r="K4105" s="50" t="s">
        <v>1342</v>
      </c>
      <c r="L4105" s="50" t="s">
        <v>2069</v>
      </c>
      <c r="M4105" s="55">
        <f t="shared" si="1863"/>
        <v>13.623462630085157</v>
      </c>
      <c r="N4105" s="50">
        <v>0</v>
      </c>
      <c r="O4105" s="50" t="s">
        <v>253</v>
      </c>
      <c r="R4105" s="50" t="s">
        <v>2595</v>
      </c>
      <c r="S4105" s="151">
        <f t="shared" si="1864"/>
        <v>0.34254629629629629</v>
      </c>
      <c r="T4105" s="151">
        <f t="shared" si="1865"/>
        <v>0.17127314814814815</v>
      </c>
      <c r="V4105" s="393">
        <f t="shared" si="1866"/>
        <v>0</v>
      </c>
      <c r="W4105" s="393">
        <f t="shared" si="1867"/>
        <v>0</v>
      </c>
      <c r="X4105" s="53">
        <f t="shared" si="1868"/>
        <v>8.0131365740740743E-2</v>
      </c>
      <c r="Y4105" s="53">
        <f t="shared" si="1869"/>
        <v>0.11652054574074074</v>
      </c>
      <c r="Z4105" s="53">
        <f t="shared" si="1870"/>
        <v>4.0065682870370371E-2</v>
      </c>
      <c r="AA4105" s="53">
        <f t="shared" si="1871"/>
        <v>5.8260272870370368E-2</v>
      </c>
      <c r="AB4105" s="50">
        <f t="shared" si="1872"/>
        <v>773</v>
      </c>
      <c r="AC4105" s="50">
        <f t="shared" si="1873"/>
        <v>2019</v>
      </c>
      <c r="AD4105" s="50">
        <f t="shared" si="1874"/>
        <v>12</v>
      </c>
      <c r="AE4105" s="56">
        <f t="shared" si="1875"/>
        <v>201912</v>
      </c>
      <c r="AF4105" s="56">
        <f t="shared" si="1876"/>
        <v>50</v>
      </c>
      <c r="AG4105" s="58">
        <f t="shared" si="1877"/>
        <v>1</v>
      </c>
      <c r="AH4105" s="56">
        <f t="shared" si="1878"/>
        <v>13</v>
      </c>
      <c r="AI4105" s="53">
        <f t="shared" si="1879"/>
        <v>9.8325955740740739E-2</v>
      </c>
      <c r="AJ4105" s="56">
        <f t="shared" si="1880"/>
        <v>8</v>
      </c>
    </row>
    <row r="4106" spans="1:36" ht="15.75" customHeight="1" x14ac:dyDescent="0.25">
      <c r="A4106" s="50">
        <v>3998</v>
      </c>
      <c r="B4106" s="51">
        <v>43813</v>
      </c>
      <c r="C4106" s="75">
        <f t="shared" si="1860"/>
        <v>43813</v>
      </c>
      <c r="D4106" s="50" t="s">
        <v>1224</v>
      </c>
      <c r="E4106" s="50">
        <v>9</v>
      </c>
      <c r="F4106" s="50">
        <v>0</v>
      </c>
      <c r="G4106" s="50">
        <v>35</v>
      </c>
      <c r="H4106" s="50">
        <v>5</v>
      </c>
      <c r="I4106" s="53">
        <f t="shared" si="1861"/>
        <v>2.4363425925925927E-2</v>
      </c>
      <c r="J4106" s="54">
        <f t="shared" si="1862"/>
        <v>2.707047325102881E-3</v>
      </c>
      <c r="K4106" s="50" t="s">
        <v>1342</v>
      </c>
      <c r="L4106" s="50" t="s">
        <v>2069</v>
      </c>
      <c r="M4106" s="55">
        <f t="shared" si="1863"/>
        <v>15.391923990498823</v>
      </c>
      <c r="N4106" s="50">
        <v>0</v>
      </c>
      <c r="O4106" s="50" t="s">
        <v>253</v>
      </c>
      <c r="R4106" s="50" t="s">
        <v>2596</v>
      </c>
      <c r="S4106" s="151">
        <f t="shared" si="1864"/>
        <v>0.3031893004115227</v>
      </c>
      <c r="T4106" s="151">
        <f t="shared" si="1865"/>
        <v>0.15159465020576135</v>
      </c>
      <c r="V4106" s="393">
        <f t="shared" si="1866"/>
        <v>0</v>
      </c>
      <c r="W4106" s="393">
        <f t="shared" si="1867"/>
        <v>0</v>
      </c>
      <c r="X4106" s="53">
        <f t="shared" si="1868"/>
        <v>7.0924639917695487E-2</v>
      </c>
      <c r="Y4106" s="53">
        <f t="shared" si="1869"/>
        <v>0.10731381991769548</v>
      </c>
      <c r="Z4106" s="53">
        <f t="shared" si="1870"/>
        <v>3.5462319958847743E-2</v>
      </c>
      <c r="AA4106" s="53">
        <f t="shared" si="1871"/>
        <v>5.365690995884774E-2</v>
      </c>
      <c r="AB4106" s="50">
        <f t="shared" si="1872"/>
        <v>545</v>
      </c>
      <c r="AC4106" s="50">
        <f t="shared" si="1873"/>
        <v>2019</v>
      </c>
      <c r="AD4106" s="50">
        <f t="shared" si="1874"/>
        <v>12</v>
      </c>
      <c r="AE4106" s="56">
        <f t="shared" si="1875"/>
        <v>201912</v>
      </c>
      <c r="AF4106" s="56">
        <f t="shared" si="1876"/>
        <v>50</v>
      </c>
      <c r="AG4106" s="58">
        <f t="shared" si="1877"/>
        <v>0</v>
      </c>
      <c r="AH4106" s="56">
        <f t="shared" si="1878"/>
        <v>14</v>
      </c>
      <c r="AI4106" s="53">
        <f t="shared" si="1879"/>
        <v>8.9119229917695483E-2</v>
      </c>
      <c r="AJ4106" s="56">
        <f t="shared" si="1880"/>
        <v>9</v>
      </c>
    </row>
    <row r="4107" spans="1:36" x14ac:dyDescent="0.25">
      <c r="A4107" s="50">
        <v>3999</v>
      </c>
      <c r="B4107" s="51">
        <v>43814</v>
      </c>
      <c r="C4107" s="75">
        <f t="shared" si="1860"/>
        <v>43814</v>
      </c>
      <c r="D4107" s="50" t="s">
        <v>1223</v>
      </c>
      <c r="E4107" s="50">
        <v>4.25</v>
      </c>
      <c r="F4107" s="50">
        <v>0</v>
      </c>
      <c r="G4107" s="50">
        <v>51</v>
      </c>
      <c r="H4107" s="50">
        <v>24</v>
      </c>
      <c r="I4107" s="53">
        <f t="shared" si="1861"/>
        <v>3.5694444444444445E-2</v>
      </c>
      <c r="J4107" s="54">
        <f t="shared" si="1862"/>
        <v>8.3986928104575163E-3</v>
      </c>
      <c r="K4107" s="50" t="s">
        <v>2496</v>
      </c>
      <c r="L4107" s="50" t="s">
        <v>2519</v>
      </c>
      <c r="M4107" s="55">
        <f t="shared" si="1863"/>
        <v>4.9610894941634278</v>
      </c>
      <c r="N4107" s="50">
        <v>143</v>
      </c>
      <c r="O4107" s="50" t="s">
        <v>1968</v>
      </c>
      <c r="Q4107" s="374">
        <v>410</v>
      </c>
      <c r="R4107" s="50" t="s">
        <v>2597</v>
      </c>
      <c r="S4107" s="151">
        <f t="shared" si="1864"/>
        <v>0.22004575163398693</v>
      </c>
      <c r="T4107" s="151">
        <f t="shared" si="1865"/>
        <v>0.11002287581699347</v>
      </c>
      <c r="V4107" s="393">
        <f t="shared" si="1866"/>
        <v>0</v>
      </c>
      <c r="W4107" s="393">
        <f t="shared" si="1867"/>
        <v>0</v>
      </c>
      <c r="X4107" s="53">
        <f t="shared" si="1868"/>
        <v>0.22004575163398693</v>
      </c>
      <c r="Y4107" s="53">
        <f t="shared" si="1869"/>
        <v>0.25643493163398695</v>
      </c>
      <c r="Z4107" s="53">
        <f t="shared" si="1870"/>
        <v>0.11002287581699347</v>
      </c>
      <c r="AA4107" s="53">
        <f t="shared" si="1871"/>
        <v>0.12821746581699348</v>
      </c>
      <c r="AB4107" s="50">
        <f t="shared" si="1872"/>
        <v>3052</v>
      </c>
      <c r="AC4107" s="50">
        <f t="shared" si="1873"/>
        <v>2019</v>
      </c>
      <c r="AD4107" s="50">
        <f t="shared" si="1874"/>
        <v>12</v>
      </c>
      <c r="AE4107" s="56">
        <f t="shared" si="1875"/>
        <v>201912</v>
      </c>
      <c r="AF4107" s="56">
        <f t="shared" si="1876"/>
        <v>51</v>
      </c>
      <c r="AG4107" s="58">
        <f t="shared" si="1877"/>
        <v>0</v>
      </c>
      <c r="AH4107" s="56">
        <f t="shared" si="1878"/>
        <v>15</v>
      </c>
      <c r="AI4107" s="53">
        <f t="shared" si="1879"/>
        <v>0.23824034163398694</v>
      </c>
      <c r="AJ4107" s="56">
        <f t="shared" si="1880"/>
        <v>18.147499999999997</v>
      </c>
    </row>
    <row r="4108" spans="1:36" ht="15.75" customHeight="1" x14ac:dyDescent="0.25">
      <c r="A4108" s="50">
        <v>4000</v>
      </c>
      <c r="B4108" s="51">
        <v>43816</v>
      </c>
      <c r="C4108" s="75">
        <f t="shared" si="1860"/>
        <v>43816</v>
      </c>
      <c r="D4108" s="50" t="s">
        <v>1224</v>
      </c>
      <c r="E4108" s="50">
        <v>8.6999999999999993</v>
      </c>
      <c r="F4108" s="50">
        <v>0</v>
      </c>
      <c r="G4108" s="50">
        <v>30</v>
      </c>
      <c r="H4108" s="50">
        <v>0</v>
      </c>
      <c r="I4108" s="53">
        <f t="shared" si="1861"/>
        <v>2.0833333333333332E-2</v>
      </c>
      <c r="J4108" s="54">
        <f t="shared" si="1862"/>
        <v>2.3946360153256708E-3</v>
      </c>
      <c r="K4108" s="50" t="s">
        <v>1342</v>
      </c>
      <c r="L4108" s="50" t="s">
        <v>2598</v>
      </c>
      <c r="M4108" s="55">
        <f t="shared" si="1863"/>
        <v>17.400000000000013</v>
      </c>
      <c r="N4108" s="50">
        <v>0</v>
      </c>
      <c r="O4108" s="50" t="s">
        <v>253</v>
      </c>
      <c r="R4108" s="50" t="s">
        <v>2599</v>
      </c>
      <c r="S4108" s="151">
        <f t="shared" si="1864"/>
        <v>0.26819923371647514</v>
      </c>
      <c r="T4108" s="151">
        <f t="shared" si="1865"/>
        <v>0.13409961685823757</v>
      </c>
      <c r="V4108" s="393">
        <f t="shared" si="1866"/>
        <v>0</v>
      </c>
      <c r="W4108" s="393">
        <f t="shared" si="1867"/>
        <v>0</v>
      </c>
      <c r="X4108" s="53">
        <f t="shared" si="1868"/>
        <v>6.2739463601532569E-2</v>
      </c>
      <c r="Y4108" s="53">
        <f t="shared" si="1869"/>
        <v>9.9128643601532576E-2</v>
      </c>
      <c r="Z4108" s="53">
        <f t="shared" si="1870"/>
        <v>3.1369731800766285E-2</v>
      </c>
      <c r="AA4108" s="53">
        <f t="shared" si="1871"/>
        <v>4.9564321800766288E-2</v>
      </c>
      <c r="AB4108" s="50">
        <f t="shared" si="1872"/>
        <v>338</v>
      </c>
      <c r="AC4108" s="50">
        <f t="shared" si="1873"/>
        <v>2019</v>
      </c>
      <c r="AD4108" s="50">
        <f t="shared" si="1874"/>
        <v>12</v>
      </c>
      <c r="AE4108" s="56">
        <f t="shared" si="1875"/>
        <v>201912</v>
      </c>
      <c r="AF4108" s="56">
        <f t="shared" si="1876"/>
        <v>51</v>
      </c>
      <c r="AG4108" s="58">
        <f t="shared" si="1877"/>
        <v>1</v>
      </c>
      <c r="AH4108" s="56">
        <f t="shared" si="1878"/>
        <v>17</v>
      </c>
      <c r="AI4108" s="53">
        <f t="shared" si="1879"/>
        <v>8.093405360153258E-2</v>
      </c>
      <c r="AJ4108" s="56">
        <f t="shared" si="1880"/>
        <v>8.6999999999999993</v>
      </c>
    </row>
    <row r="4109" spans="1:36" ht="15.75" customHeight="1" x14ac:dyDescent="0.25">
      <c r="A4109" s="50">
        <v>4001</v>
      </c>
      <c r="B4109" s="51">
        <v>43819</v>
      </c>
      <c r="C4109" s="75">
        <f t="shared" si="1860"/>
        <v>43819</v>
      </c>
      <c r="D4109" s="50" t="s">
        <v>1224</v>
      </c>
      <c r="E4109" s="50">
        <v>8</v>
      </c>
      <c r="F4109" s="50">
        <v>0</v>
      </c>
      <c r="G4109" s="50">
        <v>30</v>
      </c>
      <c r="H4109" s="50">
        <v>13</v>
      </c>
      <c r="I4109" s="53">
        <f t="shared" si="1861"/>
        <v>2.0983796296296296E-2</v>
      </c>
      <c r="J4109" s="54">
        <f t="shared" si="1862"/>
        <v>2.6229745370370369E-3</v>
      </c>
      <c r="K4109" s="50" t="s">
        <v>1342</v>
      </c>
      <c r="L4109" s="50" t="s">
        <v>2600</v>
      </c>
      <c r="M4109" s="55">
        <f t="shared" si="1863"/>
        <v>15.885273028130184</v>
      </c>
      <c r="N4109" s="50">
        <v>0</v>
      </c>
      <c r="O4109" s="50" t="s">
        <v>253</v>
      </c>
      <c r="R4109" s="50" t="s">
        <v>2601</v>
      </c>
      <c r="S4109" s="151">
        <f t="shared" si="1864"/>
        <v>0.29377314814814814</v>
      </c>
      <c r="T4109" s="151">
        <f t="shared" si="1865"/>
        <v>0.14688657407407407</v>
      </c>
      <c r="V4109" s="393">
        <f t="shared" si="1866"/>
        <v>0</v>
      </c>
      <c r="W4109" s="393">
        <f t="shared" si="1867"/>
        <v>0</v>
      </c>
      <c r="X4109" s="53">
        <f t="shared" si="1868"/>
        <v>6.8721932870370372E-2</v>
      </c>
      <c r="Y4109" s="53">
        <f t="shared" si="1869"/>
        <v>0.10511111287037037</v>
      </c>
      <c r="Z4109" s="53">
        <f t="shared" si="1870"/>
        <v>3.4360966435185186E-2</v>
      </c>
      <c r="AA4109" s="53">
        <f t="shared" si="1871"/>
        <v>5.2555556435185183E-2</v>
      </c>
      <c r="AB4109" s="50">
        <f t="shared" si="1872"/>
        <v>497</v>
      </c>
      <c r="AC4109" s="50">
        <f t="shared" si="1873"/>
        <v>2019</v>
      </c>
      <c r="AD4109" s="50">
        <f t="shared" si="1874"/>
        <v>12</v>
      </c>
      <c r="AE4109" s="56">
        <f t="shared" si="1875"/>
        <v>201912</v>
      </c>
      <c r="AF4109" s="56">
        <f t="shared" si="1876"/>
        <v>51</v>
      </c>
      <c r="AG4109" s="58">
        <f t="shared" si="1877"/>
        <v>2</v>
      </c>
      <c r="AH4109" s="56">
        <f t="shared" si="1878"/>
        <v>20</v>
      </c>
      <c r="AI4109" s="53">
        <f t="shared" si="1879"/>
        <v>8.6916522870370369E-2</v>
      </c>
      <c r="AJ4109" s="56">
        <f t="shared" si="1880"/>
        <v>8</v>
      </c>
    </row>
    <row r="4110" spans="1:36" x14ac:dyDescent="0.25">
      <c r="A4110" s="50">
        <v>4002</v>
      </c>
      <c r="B4110" s="51">
        <v>43820</v>
      </c>
      <c r="C4110" s="75">
        <f t="shared" si="1860"/>
        <v>43820</v>
      </c>
      <c r="D4110" s="50" t="s">
        <v>1223</v>
      </c>
      <c r="E4110" s="50">
        <v>4</v>
      </c>
      <c r="F4110" s="50">
        <v>0</v>
      </c>
      <c r="G4110" s="50">
        <v>47</v>
      </c>
      <c r="H4110" s="50">
        <v>37</v>
      </c>
      <c r="I4110" s="53">
        <f t="shared" si="1861"/>
        <v>3.3067129629629634E-2</v>
      </c>
      <c r="J4110" s="54">
        <f t="shared" si="1862"/>
        <v>8.2667824074074085E-3</v>
      </c>
      <c r="K4110" s="50" t="s">
        <v>2496</v>
      </c>
      <c r="L4110" s="50" t="s">
        <v>17</v>
      </c>
      <c r="M4110" s="55">
        <f t="shared" si="1863"/>
        <v>5.0402520126006332</v>
      </c>
      <c r="N4110" s="50">
        <v>0</v>
      </c>
      <c r="O4110" s="50" t="s">
        <v>253</v>
      </c>
      <c r="R4110" s="50" t="s">
        <v>2602</v>
      </c>
      <c r="S4110" s="151">
        <f t="shared" si="1864"/>
        <v>0.2165896990740741</v>
      </c>
      <c r="T4110" s="151">
        <f t="shared" si="1865"/>
        <v>0.10829484953703705</v>
      </c>
      <c r="V4110" s="393">
        <f t="shared" si="1866"/>
        <v>0</v>
      </c>
      <c r="W4110" s="393">
        <f t="shared" si="1867"/>
        <v>0</v>
      </c>
      <c r="X4110" s="53">
        <f t="shared" si="1868"/>
        <v>0.2165896990740741</v>
      </c>
      <c r="Y4110" s="53">
        <f t="shared" si="1869"/>
        <v>0.25297887907407413</v>
      </c>
      <c r="Z4110" s="53">
        <f t="shared" si="1870"/>
        <v>0.10829484953703705</v>
      </c>
      <c r="AA4110" s="53">
        <f t="shared" si="1871"/>
        <v>0.12648943953703706</v>
      </c>
      <c r="AB4110" s="50">
        <f t="shared" si="1872"/>
        <v>2969</v>
      </c>
      <c r="AC4110" s="50">
        <f t="shared" si="1873"/>
        <v>2019</v>
      </c>
      <c r="AD4110" s="50">
        <f t="shared" si="1874"/>
        <v>12</v>
      </c>
      <c r="AE4110" s="56">
        <f t="shared" si="1875"/>
        <v>201912</v>
      </c>
      <c r="AF4110" s="56">
        <f t="shared" si="1876"/>
        <v>51</v>
      </c>
      <c r="AG4110" s="58">
        <f t="shared" si="1877"/>
        <v>0</v>
      </c>
      <c r="AH4110" s="56">
        <f t="shared" si="1878"/>
        <v>21</v>
      </c>
      <c r="AI4110" s="53">
        <f t="shared" si="1879"/>
        <v>0.23478428907407412</v>
      </c>
      <c r="AJ4110" s="56">
        <f t="shared" si="1880"/>
        <v>17.079999999999998</v>
      </c>
    </row>
    <row r="4111" spans="1:36" ht="15.75" customHeight="1" x14ac:dyDescent="0.25">
      <c r="A4111" s="50">
        <v>4003</v>
      </c>
      <c r="B4111" s="51">
        <v>43821</v>
      </c>
      <c r="C4111" s="75">
        <f t="shared" si="1860"/>
        <v>43821</v>
      </c>
      <c r="D4111" s="50" t="s">
        <v>1224</v>
      </c>
      <c r="E4111" s="50">
        <v>7</v>
      </c>
      <c r="F4111" s="50">
        <v>0</v>
      </c>
      <c r="G4111" s="50">
        <v>25</v>
      </c>
      <c r="H4111" s="50">
        <v>35</v>
      </c>
      <c r="I4111" s="53">
        <f t="shared" si="1861"/>
        <v>1.7766203703703704E-2</v>
      </c>
      <c r="J4111" s="54">
        <f t="shared" si="1862"/>
        <v>2.5380291005291005E-3</v>
      </c>
      <c r="K4111" s="50" t="s">
        <v>1342</v>
      </c>
      <c r="L4111" s="50" t="s">
        <v>2603</v>
      </c>
      <c r="M4111" s="55">
        <f t="shared" si="1863"/>
        <v>16.4169381107492</v>
      </c>
      <c r="N4111" s="50">
        <v>0</v>
      </c>
      <c r="O4111" s="50" t="s">
        <v>253</v>
      </c>
      <c r="R4111" s="50" t="s">
        <v>2604</v>
      </c>
      <c r="S4111" s="151">
        <f t="shared" si="1864"/>
        <v>0.28425925925925927</v>
      </c>
      <c r="T4111" s="151">
        <f t="shared" si="1865"/>
        <v>0.14212962962962963</v>
      </c>
      <c r="V4111" s="393">
        <f t="shared" si="1866"/>
        <v>0</v>
      </c>
      <c r="W4111" s="393">
        <f t="shared" si="1867"/>
        <v>0</v>
      </c>
      <c r="X4111" s="53">
        <f t="shared" si="1868"/>
        <v>6.6496362433862435E-2</v>
      </c>
      <c r="Y4111" s="53">
        <f t="shared" si="1869"/>
        <v>0.10288554243386243</v>
      </c>
      <c r="Z4111" s="53">
        <f t="shared" si="1870"/>
        <v>3.3248181216931218E-2</v>
      </c>
      <c r="AA4111" s="53">
        <f t="shared" si="1871"/>
        <v>5.1442771216931214E-2</v>
      </c>
      <c r="AB4111" s="50">
        <f t="shared" si="1872"/>
        <v>433</v>
      </c>
      <c r="AC4111" s="50">
        <f t="shared" si="1873"/>
        <v>2019</v>
      </c>
      <c r="AD4111" s="50">
        <f t="shared" si="1874"/>
        <v>12</v>
      </c>
      <c r="AE4111" s="56">
        <f t="shared" si="1875"/>
        <v>201912</v>
      </c>
      <c r="AF4111" s="56">
        <f t="shared" si="1876"/>
        <v>52</v>
      </c>
      <c r="AG4111" s="58">
        <f t="shared" si="1877"/>
        <v>0</v>
      </c>
      <c r="AH4111" s="56">
        <f t="shared" si="1878"/>
        <v>22</v>
      </c>
      <c r="AI4111" s="53">
        <f t="shared" si="1879"/>
        <v>8.4690952433862432E-2</v>
      </c>
      <c r="AJ4111" s="56">
        <f t="shared" si="1880"/>
        <v>7</v>
      </c>
    </row>
    <row r="4112" spans="1:36" ht="15.75" customHeight="1" x14ac:dyDescent="0.25">
      <c r="A4112" s="50">
        <v>4004</v>
      </c>
      <c r="B4112" s="51">
        <v>43822</v>
      </c>
      <c r="C4112" s="75">
        <f t="shared" si="1860"/>
        <v>43822</v>
      </c>
      <c r="D4112" s="50" t="s">
        <v>1223</v>
      </c>
      <c r="E4112" s="50">
        <v>2.5</v>
      </c>
      <c r="F4112" s="50">
        <v>0</v>
      </c>
      <c r="G4112" s="50">
        <v>28</v>
      </c>
      <c r="H4112" s="50">
        <v>5</v>
      </c>
      <c r="I4112" s="53">
        <f t="shared" si="1861"/>
        <v>1.9502314814814816E-2</v>
      </c>
      <c r="J4112" s="54">
        <f t="shared" si="1862"/>
        <v>7.8009259259259264E-3</v>
      </c>
      <c r="K4112" s="50" t="s">
        <v>2431</v>
      </c>
      <c r="L4112" s="50" t="s">
        <v>1290</v>
      </c>
      <c r="M4112" s="55">
        <f t="shared" si="1863"/>
        <v>5.3412462908011911</v>
      </c>
      <c r="N4112" s="50">
        <v>145</v>
      </c>
      <c r="O4112" s="50" t="s">
        <v>1968</v>
      </c>
      <c r="R4112" s="50" t="s">
        <v>2605</v>
      </c>
      <c r="S4112" s="151">
        <f t="shared" si="1864"/>
        <v>0.20438425925925927</v>
      </c>
      <c r="T4112" s="151">
        <f t="shared" si="1865"/>
        <v>0.10219212962962963</v>
      </c>
      <c r="V4112" s="393">
        <f t="shared" si="1866"/>
        <v>0</v>
      </c>
      <c r="W4112" s="393">
        <f t="shared" si="1867"/>
        <v>0</v>
      </c>
      <c r="X4112" s="53">
        <f t="shared" si="1868"/>
        <v>0.20438425925925927</v>
      </c>
      <c r="Y4112" s="53">
        <f t="shared" si="1869"/>
        <v>0.24077343925925926</v>
      </c>
      <c r="Z4112" s="53">
        <f t="shared" si="1870"/>
        <v>0.10219212962962963</v>
      </c>
      <c r="AA4112" s="53">
        <f t="shared" si="1871"/>
        <v>0.12038671962962963</v>
      </c>
      <c r="AB4112" s="50">
        <f t="shared" si="1872"/>
        <v>2650</v>
      </c>
      <c r="AC4112" s="50">
        <f t="shared" si="1873"/>
        <v>2019</v>
      </c>
      <c r="AD4112" s="50">
        <f t="shared" si="1874"/>
        <v>12</v>
      </c>
      <c r="AE4112" s="56">
        <f t="shared" si="1875"/>
        <v>201912</v>
      </c>
      <c r="AF4112" s="56">
        <f t="shared" si="1876"/>
        <v>52</v>
      </c>
      <c r="AG4112" s="58">
        <f t="shared" si="1877"/>
        <v>0</v>
      </c>
      <c r="AH4112" s="56">
        <f t="shared" si="1878"/>
        <v>23</v>
      </c>
      <c r="AI4112" s="53">
        <f t="shared" si="1879"/>
        <v>0.22257884925925925</v>
      </c>
      <c r="AJ4112" s="56">
        <f t="shared" si="1880"/>
        <v>10.674999999999999</v>
      </c>
    </row>
    <row r="4113" spans="1:36" x14ac:dyDescent="0.25">
      <c r="A4113" s="50">
        <v>4005</v>
      </c>
      <c r="B4113" s="51">
        <v>43831</v>
      </c>
      <c r="C4113" s="75">
        <f t="shared" si="1860"/>
        <v>43831</v>
      </c>
      <c r="D4113" s="50" t="s">
        <v>1223</v>
      </c>
      <c r="E4113" s="50">
        <v>3</v>
      </c>
      <c r="F4113" s="50">
        <v>0</v>
      </c>
      <c r="G4113" s="50">
        <v>29</v>
      </c>
      <c r="H4113" s="50">
        <v>11</v>
      </c>
      <c r="I4113" s="53">
        <f t="shared" si="1861"/>
        <v>2.0266203703703703E-2</v>
      </c>
      <c r="J4113" s="54">
        <f t="shared" si="1862"/>
        <v>6.755401234567901E-3</v>
      </c>
      <c r="K4113" s="50" t="s">
        <v>2201</v>
      </c>
      <c r="L4113" s="50" t="s">
        <v>17</v>
      </c>
      <c r="M4113" s="55">
        <f t="shared" si="1863"/>
        <v>6.1679040548258186</v>
      </c>
      <c r="N4113" s="50">
        <v>0</v>
      </c>
      <c r="O4113" s="50" t="s">
        <v>253</v>
      </c>
      <c r="R4113" s="50" t="s">
        <v>2606</v>
      </c>
      <c r="S4113" s="151">
        <f t="shared" si="1864"/>
        <v>0.176991512345679</v>
      </c>
      <c r="T4113" s="151">
        <f t="shared" si="1865"/>
        <v>8.8495756172839501E-2</v>
      </c>
      <c r="V4113" s="393">
        <f t="shared" si="1866"/>
        <v>0</v>
      </c>
      <c r="W4113" s="393">
        <f t="shared" si="1867"/>
        <v>0</v>
      </c>
      <c r="X4113" s="53">
        <f t="shared" si="1868"/>
        <v>0.176991512345679</v>
      </c>
      <c r="Y4113" s="53">
        <f t="shared" si="1869"/>
        <v>0.213380692345679</v>
      </c>
      <c r="Z4113" s="53">
        <f t="shared" si="1870"/>
        <v>8.8495756172839501E-2</v>
      </c>
      <c r="AA4113" s="53">
        <f t="shared" si="1871"/>
        <v>0.1066903461728395</v>
      </c>
      <c r="AB4113" s="50">
        <f t="shared" si="1872"/>
        <v>1471</v>
      </c>
      <c r="AC4113" s="50">
        <f t="shared" si="1873"/>
        <v>2020</v>
      </c>
      <c r="AD4113" s="50">
        <f t="shared" si="1874"/>
        <v>1</v>
      </c>
      <c r="AE4113" s="56">
        <f t="shared" si="1875"/>
        <v>202001</v>
      </c>
      <c r="AF4113" s="56">
        <f t="shared" si="1876"/>
        <v>1</v>
      </c>
      <c r="AG4113" s="58">
        <f t="shared" si="1877"/>
        <v>8</v>
      </c>
      <c r="AH4113" s="56">
        <f t="shared" si="1878"/>
        <v>1</v>
      </c>
      <c r="AI4113" s="53">
        <f t="shared" si="1879"/>
        <v>0.19518610234567901</v>
      </c>
      <c r="AJ4113" s="56">
        <f t="shared" si="1880"/>
        <v>12.809999999999999</v>
      </c>
    </row>
    <row r="4114" spans="1:36" ht="15.75" customHeight="1" x14ac:dyDescent="0.25">
      <c r="A4114" s="50">
        <v>4006</v>
      </c>
      <c r="B4114" s="51">
        <v>43832</v>
      </c>
      <c r="C4114" s="75">
        <f t="shared" si="1860"/>
        <v>43832</v>
      </c>
      <c r="D4114" s="50" t="s">
        <v>1223</v>
      </c>
      <c r="E4114" s="50">
        <v>3</v>
      </c>
      <c r="F4114" s="50">
        <v>0</v>
      </c>
      <c r="G4114" s="50">
        <v>30</v>
      </c>
      <c r="H4114" s="50">
        <v>2</v>
      </c>
      <c r="I4114" s="53">
        <f t="shared" si="1861"/>
        <v>2.0856481481481479E-2</v>
      </c>
      <c r="J4114" s="54">
        <f t="shared" si="1862"/>
        <v>6.9521604938271595E-3</v>
      </c>
      <c r="K4114" s="50" t="s">
        <v>2431</v>
      </c>
      <c r="L4114" s="50" t="s">
        <v>1048</v>
      </c>
      <c r="M4114" s="55">
        <f t="shared" si="1863"/>
        <v>5.9933407325194281</v>
      </c>
      <c r="N4114" s="50">
        <v>0</v>
      </c>
      <c r="O4114" s="50" t="s">
        <v>253</v>
      </c>
      <c r="R4114" s="50" t="s">
        <v>2606</v>
      </c>
      <c r="S4114" s="151">
        <f t="shared" si="1864"/>
        <v>0.18214660493827156</v>
      </c>
      <c r="T4114" s="151">
        <f t="shared" si="1865"/>
        <v>9.1073302469135781E-2</v>
      </c>
      <c r="V4114" s="393">
        <f t="shared" si="1866"/>
        <v>0</v>
      </c>
      <c r="W4114" s="393">
        <f t="shared" si="1867"/>
        <v>0</v>
      </c>
      <c r="X4114" s="53">
        <f t="shared" si="1868"/>
        <v>0.18214660493827156</v>
      </c>
      <c r="Y4114" s="53">
        <f t="shared" si="1869"/>
        <v>0.21853578493827155</v>
      </c>
      <c r="Z4114" s="53">
        <f t="shared" si="1870"/>
        <v>9.1073302469135781E-2</v>
      </c>
      <c r="AA4114" s="53">
        <f t="shared" si="1871"/>
        <v>0.10926789246913578</v>
      </c>
      <c r="AB4114" s="50">
        <f t="shared" si="1872"/>
        <v>1741</v>
      </c>
      <c r="AC4114" s="50">
        <f t="shared" si="1873"/>
        <v>2020</v>
      </c>
      <c r="AD4114" s="50">
        <f t="shared" si="1874"/>
        <v>1</v>
      </c>
      <c r="AE4114" s="56">
        <f t="shared" si="1875"/>
        <v>202001</v>
      </c>
      <c r="AF4114" s="56">
        <f t="shared" si="1876"/>
        <v>1</v>
      </c>
      <c r="AG4114" s="58">
        <f t="shared" si="1877"/>
        <v>0</v>
      </c>
      <c r="AH4114" s="56">
        <f t="shared" si="1878"/>
        <v>2</v>
      </c>
      <c r="AI4114" s="53">
        <f t="shared" si="1879"/>
        <v>0.20034119493827157</v>
      </c>
      <c r="AJ4114" s="56">
        <f t="shared" si="1880"/>
        <v>12.809999999999999</v>
      </c>
    </row>
    <row r="4115" spans="1:36" x14ac:dyDescent="0.25">
      <c r="A4115" s="50">
        <v>4007</v>
      </c>
      <c r="C4115" s="75">
        <f t="shared" si="1860"/>
        <v>0</v>
      </c>
      <c r="I4115" s="53" t="str">
        <f t="shared" si="1861"/>
        <v/>
      </c>
      <c r="J4115" s="54" t="str">
        <f t="shared" si="1862"/>
        <v/>
      </c>
      <c r="M4115" s="55" t="str">
        <f t="shared" si="1863"/>
        <v/>
      </c>
      <c r="N4115" s="50">
        <v>0</v>
      </c>
      <c r="S4115" s="151">
        <f t="shared" si="1864"/>
        <v>0</v>
      </c>
      <c r="T4115" s="151">
        <f t="shared" si="1865"/>
        <v>0</v>
      </c>
      <c r="V4115" s="393">
        <f t="shared" si="1866"/>
        <v>0</v>
      </c>
      <c r="W4115" s="393">
        <f t="shared" si="1867"/>
        <v>0</v>
      </c>
      <c r="X4115" s="53" t="e">
        <f t="shared" si="1868"/>
        <v>#VALUE!</v>
      </c>
      <c r="Y4115" s="53" t="e">
        <f t="shared" si="1869"/>
        <v>#VALUE!</v>
      </c>
      <c r="Z4115" s="53" t="e">
        <f t="shared" si="1870"/>
        <v>#VALUE!</v>
      </c>
      <c r="AA4115" s="53" t="e">
        <f t="shared" si="1871"/>
        <v>#VALUE!</v>
      </c>
      <c r="AB4115" s="50" t="e">
        <f t="shared" si="1872"/>
        <v>#VALUE!</v>
      </c>
      <c r="AC4115" s="50">
        <f t="shared" si="1873"/>
        <v>1900</v>
      </c>
      <c r="AD4115" s="50">
        <f t="shared" si="1874"/>
        <v>1</v>
      </c>
      <c r="AE4115" s="56">
        <f t="shared" si="1875"/>
        <v>190001</v>
      </c>
      <c r="AF4115" s="56">
        <f t="shared" si="1876"/>
        <v>0</v>
      </c>
      <c r="AG4115" s="58" t="str">
        <f t="shared" si="1877"/>
        <v xml:space="preserve"> </v>
      </c>
      <c r="AH4115" s="56">
        <f t="shared" si="1878"/>
        <v>0</v>
      </c>
      <c r="AI4115" s="53" t="e">
        <f t="shared" si="1879"/>
        <v>#VALUE!</v>
      </c>
      <c r="AJ4115" s="56">
        <f t="shared" si="1880"/>
        <v>0</v>
      </c>
    </row>
    <row r="4116" spans="1:36" ht="15.75" customHeight="1" x14ac:dyDescent="0.25">
      <c r="A4116" s="50">
        <v>4008</v>
      </c>
      <c r="C4116" s="75">
        <f t="shared" si="1860"/>
        <v>0</v>
      </c>
      <c r="I4116" s="53" t="str">
        <f t="shared" si="1861"/>
        <v/>
      </c>
      <c r="J4116" s="54" t="str">
        <f t="shared" si="1862"/>
        <v/>
      </c>
      <c r="M4116" s="55" t="str">
        <f t="shared" si="1863"/>
        <v/>
      </c>
      <c r="N4116" s="50">
        <v>0</v>
      </c>
      <c r="S4116" s="151">
        <f t="shared" si="1864"/>
        <v>0</v>
      </c>
      <c r="T4116" s="151">
        <f t="shared" si="1865"/>
        <v>0</v>
      </c>
      <c r="V4116" s="393">
        <f t="shared" si="1866"/>
        <v>0</v>
      </c>
      <c r="W4116" s="393">
        <f t="shared" si="1867"/>
        <v>0</v>
      </c>
      <c r="X4116" s="53" t="e">
        <f t="shared" si="1868"/>
        <v>#VALUE!</v>
      </c>
      <c r="Y4116" s="53" t="e">
        <f t="shared" si="1869"/>
        <v>#VALUE!</v>
      </c>
      <c r="Z4116" s="53" t="e">
        <f t="shared" si="1870"/>
        <v>#VALUE!</v>
      </c>
      <c r="AA4116" s="53" t="e">
        <f t="shared" si="1871"/>
        <v>#VALUE!</v>
      </c>
      <c r="AB4116" s="50" t="e">
        <f t="shared" si="1872"/>
        <v>#VALUE!</v>
      </c>
      <c r="AC4116" s="50">
        <f t="shared" si="1873"/>
        <v>1900</v>
      </c>
      <c r="AD4116" s="50">
        <f t="shared" si="1874"/>
        <v>1</v>
      </c>
      <c r="AE4116" s="56">
        <f t="shared" si="1875"/>
        <v>190001</v>
      </c>
      <c r="AF4116" s="56">
        <f t="shared" si="1876"/>
        <v>0</v>
      </c>
      <c r="AG4116" s="58" t="str">
        <f t="shared" si="1877"/>
        <v xml:space="preserve"> </v>
      </c>
      <c r="AH4116" s="56">
        <f t="shared" si="1878"/>
        <v>0</v>
      </c>
      <c r="AI4116" s="53" t="e">
        <f t="shared" si="1879"/>
        <v>#VALUE!</v>
      </c>
      <c r="AJ4116" s="56">
        <f t="shared" si="1880"/>
        <v>0</v>
      </c>
    </row>
    <row r="4117" spans="1:36" ht="15.75" customHeight="1" x14ac:dyDescent="0.25">
      <c r="A4117" s="50">
        <v>4009</v>
      </c>
      <c r="C4117" s="75">
        <f t="shared" si="1860"/>
        <v>0</v>
      </c>
      <c r="I4117" s="53" t="str">
        <f t="shared" si="1861"/>
        <v/>
      </c>
      <c r="J4117" s="54" t="str">
        <f t="shared" si="1862"/>
        <v/>
      </c>
      <c r="M4117" s="55" t="str">
        <f t="shared" si="1863"/>
        <v/>
      </c>
      <c r="N4117" s="50">
        <v>0</v>
      </c>
      <c r="S4117" s="151">
        <f t="shared" si="1864"/>
        <v>0</v>
      </c>
      <c r="T4117" s="151">
        <f t="shared" si="1865"/>
        <v>0</v>
      </c>
      <c r="V4117" s="393">
        <f t="shared" si="1866"/>
        <v>0</v>
      </c>
      <c r="W4117" s="393">
        <f t="shared" si="1867"/>
        <v>0</v>
      </c>
      <c r="X4117" s="53" t="e">
        <f t="shared" si="1868"/>
        <v>#VALUE!</v>
      </c>
      <c r="Y4117" s="53" t="e">
        <f t="shared" si="1869"/>
        <v>#VALUE!</v>
      </c>
      <c r="Z4117" s="53" t="e">
        <f t="shared" si="1870"/>
        <v>#VALUE!</v>
      </c>
      <c r="AA4117" s="53" t="e">
        <f t="shared" si="1871"/>
        <v>#VALUE!</v>
      </c>
      <c r="AB4117" s="50" t="e">
        <f t="shared" si="1872"/>
        <v>#VALUE!</v>
      </c>
      <c r="AC4117" s="50">
        <f t="shared" si="1873"/>
        <v>1900</v>
      </c>
      <c r="AD4117" s="50">
        <f t="shared" si="1874"/>
        <v>1</v>
      </c>
      <c r="AE4117" s="56">
        <f t="shared" si="1875"/>
        <v>190001</v>
      </c>
      <c r="AF4117" s="56">
        <f t="shared" si="1876"/>
        <v>0</v>
      </c>
      <c r="AG4117" s="58" t="str">
        <f t="shared" si="1877"/>
        <v xml:space="preserve"> </v>
      </c>
      <c r="AH4117" s="56">
        <f t="shared" si="1878"/>
        <v>0</v>
      </c>
      <c r="AI4117" s="53" t="e">
        <f t="shared" si="1879"/>
        <v>#VALUE!</v>
      </c>
      <c r="AJ4117" s="56">
        <f t="shared" si="1880"/>
        <v>0</v>
      </c>
    </row>
    <row r="4118" spans="1:36" x14ac:dyDescent="0.25">
      <c r="A4118" s="50">
        <v>4010</v>
      </c>
      <c r="C4118" s="75">
        <f t="shared" si="1860"/>
        <v>0</v>
      </c>
      <c r="I4118" s="53" t="str">
        <f t="shared" si="1861"/>
        <v/>
      </c>
      <c r="J4118" s="54" t="str">
        <f t="shared" si="1862"/>
        <v/>
      </c>
      <c r="M4118" s="55" t="str">
        <f t="shared" si="1863"/>
        <v/>
      </c>
      <c r="N4118" s="50">
        <v>0</v>
      </c>
      <c r="S4118" s="151">
        <f t="shared" si="1864"/>
        <v>0</v>
      </c>
      <c r="T4118" s="151">
        <f t="shared" si="1865"/>
        <v>0</v>
      </c>
      <c r="V4118" s="393">
        <f t="shared" si="1866"/>
        <v>0</v>
      </c>
      <c r="W4118" s="393">
        <f t="shared" si="1867"/>
        <v>0</v>
      </c>
      <c r="X4118" s="53" t="e">
        <f t="shared" si="1868"/>
        <v>#VALUE!</v>
      </c>
      <c r="Y4118" s="53" t="e">
        <f t="shared" si="1869"/>
        <v>#VALUE!</v>
      </c>
      <c r="Z4118" s="53" t="e">
        <f t="shared" si="1870"/>
        <v>#VALUE!</v>
      </c>
      <c r="AA4118" s="53" t="e">
        <f t="shared" si="1871"/>
        <v>#VALUE!</v>
      </c>
      <c r="AB4118" s="50" t="e">
        <f t="shared" si="1872"/>
        <v>#VALUE!</v>
      </c>
      <c r="AC4118" s="50">
        <f t="shared" si="1873"/>
        <v>1900</v>
      </c>
      <c r="AD4118" s="50">
        <f t="shared" si="1874"/>
        <v>1</v>
      </c>
      <c r="AE4118" s="56">
        <f t="shared" si="1875"/>
        <v>190001</v>
      </c>
      <c r="AF4118" s="56">
        <f t="shared" si="1876"/>
        <v>0</v>
      </c>
      <c r="AG4118" s="58" t="str">
        <f t="shared" si="1877"/>
        <v xml:space="preserve"> </v>
      </c>
      <c r="AH4118" s="56">
        <f t="shared" si="1878"/>
        <v>0</v>
      </c>
      <c r="AI4118" s="53" t="e">
        <f t="shared" si="1879"/>
        <v>#VALUE!</v>
      </c>
      <c r="AJ4118" s="56">
        <f t="shared" si="1880"/>
        <v>0</v>
      </c>
    </row>
    <row r="4119" spans="1:36" ht="15.75" customHeight="1" x14ac:dyDescent="0.25">
      <c r="A4119" s="50">
        <v>4011</v>
      </c>
      <c r="C4119" s="75">
        <f t="shared" si="1860"/>
        <v>0</v>
      </c>
      <c r="I4119" s="53" t="str">
        <f t="shared" si="1861"/>
        <v/>
      </c>
      <c r="J4119" s="54" t="str">
        <f t="shared" si="1862"/>
        <v/>
      </c>
      <c r="M4119" s="55" t="str">
        <f t="shared" si="1863"/>
        <v/>
      </c>
      <c r="N4119" s="50">
        <v>0</v>
      </c>
      <c r="S4119" s="151">
        <f t="shared" si="1864"/>
        <v>0</v>
      </c>
      <c r="T4119" s="151">
        <f t="shared" si="1865"/>
        <v>0</v>
      </c>
      <c r="V4119" s="393">
        <f t="shared" si="1866"/>
        <v>0</v>
      </c>
      <c r="W4119" s="393">
        <f t="shared" si="1867"/>
        <v>0</v>
      </c>
      <c r="X4119" s="53" t="e">
        <f t="shared" si="1868"/>
        <v>#VALUE!</v>
      </c>
      <c r="Y4119" s="53" t="e">
        <f t="shared" si="1869"/>
        <v>#VALUE!</v>
      </c>
      <c r="Z4119" s="53" t="e">
        <f t="shared" si="1870"/>
        <v>#VALUE!</v>
      </c>
      <c r="AA4119" s="53" t="e">
        <f t="shared" si="1871"/>
        <v>#VALUE!</v>
      </c>
      <c r="AB4119" s="50" t="e">
        <f t="shared" si="1872"/>
        <v>#VALUE!</v>
      </c>
      <c r="AC4119" s="50">
        <f t="shared" si="1873"/>
        <v>1900</v>
      </c>
      <c r="AD4119" s="50">
        <f t="shared" si="1874"/>
        <v>1</v>
      </c>
      <c r="AE4119" s="56">
        <f t="shared" si="1875"/>
        <v>190001</v>
      </c>
      <c r="AF4119" s="56">
        <f t="shared" si="1876"/>
        <v>0</v>
      </c>
      <c r="AG4119" s="58" t="str">
        <f t="shared" si="1877"/>
        <v xml:space="preserve"> </v>
      </c>
      <c r="AH4119" s="56">
        <f t="shared" si="1878"/>
        <v>0</v>
      </c>
      <c r="AI4119" s="53" t="e">
        <f t="shared" si="1879"/>
        <v>#VALUE!</v>
      </c>
      <c r="AJ4119" s="56">
        <f t="shared" si="1880"/>
        <v>0</v>
      </c>
    </row>
    <row r="4120" spans="1:36" ht="15.75" customHeight="1" x14ac:dyDescent="0.25">
      <c r="A4120" s="50">
        <v>4012</v>
      </c>
      <c r="C4120" s="75">
        <f t="shared" si="1860"/>
        <v>0</v>
      </c>
      <c r="I4120" s="53" t="str">
        <f t="shared" si="1861"/>
        <v/>
      </c>
      <c r="J4120" s="54" t="str">
        <f t="shared" si="1862"/>
        <v/>
      </c>
      <c r="M4120" s="55" t="str">
        <f t="shared" si="1863"/>
        <v/>
      </c>
      <c r="N4120" s="50">
        <v>0</v>
      </c>
      <c r="S4120" s="151">
        <f t="shared" si="1864"/>
        <v>0</v>
      </c>
      <c r="T4120" s="151">
        <f t="shared" si="1865"/>
        <v>0</v>
      </c>
      <c r="V4120" s="393">
        <f t="shared" si="1866"/>
        <v>0</v>
      </c>
      <c r="W4120" s="393">
        <f t="shared" si="1867"/>
        <v>0</v>
      </c>
      <c r="X4120" s="53" t="e">
        <f t="shared" si="1868"/>
        <v>#VALUE!</v>
      </c>
      <c r="Y4120" s="53" t="e">
        <f t="shared" si="1869"/>
        <v>#VALUE!</v>
      </c>
      <c r="Z4120" s="53" t="e">
        <f t="shared" si="1870"/>
        <v>#VALUE!</v>
      </c>
      <c r="AA4120" s="53" t="e">
        <f t="shared" si="1871"/>
        <v>#VALUE!</v>
      </c>
      <c r="AB4120" s="50" t="e">
        <f t="shared" si="1872"/>
        <v>#VALUE!</v>
      </c>
      <c r="AC4120" s="50">
        <f t="shared" si="1873"/>
        <v>1900</v>
      </c>
      <c r="AD4120" s="50">
        <f t="shared" si="1874"/>
        <v>1</v>
      </c>
      <c r="AE4120" s="56">
        <f t="shared" si="1875"/>
        <v>190001</v>
      </c>
      <c r="AF4120" s="56">
        <f t="shared" si="1876"/>
        <v>0</v>
      </c>
      <c r="AG4120" s="58" t="str">
        <f t="shared" si="1877"/>
        <v xml:space="preserve"> </v>
      </c>
      <c r="AH4120" s="56">
        <f t="shared" si="1878"/>
        <v>0</v>
      </c>
      <c r="AI4120" s="53" t="e">
        <f t="shared" si="1879"/>
        <v>#VALUE!</v>
      </c>
      <c r="AJ4120" s="56">
        <f t="shared" si="1880"/>
        <v>0</v>
      </c>
    </row>
    <row r="4121" spans="1:36" ht="15.75" customHeight="1" x14ac:dyDescent="0.25">
      <c r="A4121" s="50">
        <v>4013</v>
      </c>
      <c r="C4121" s="75">
        <f t="shared" si="1860"/>
        <v>0</v>
      </c>
      <c r="I4121" s="53" t="str">
        <f t="shared" si="1861"/>
        <v/>
      </c>
      <c r="J4121" s="54" t="str">
        <f t="shared" si="1862"/>
        <v/>
      </c>
      <c r="M4121" s="55" t="str">
        <f t="shared" si="1863"/>
        <v/>
      </c>
      <c r="N4121" s="50">
        <v>0</v>
      </c>
      <c r="S4121" s="151">
        <f t="shared" si="1864"/>
        <v>0</v>
      </c>
      <c r="T4121" s="151">
        <f t="shared" si="1865"/>
        <v>0</v>
      </c>
      <c r="V4121" s="393">
        <f t="shared" si="1866"/>
        <v>0</v>
      </c>
      <c r="W4121" s="393">
        <f t="shared" si="1867"/>
        <v>0</v>
      </c>
      <c r="X4121" s="53" t="e">
        <f t="shared" si="1868"/>
        <v>#VALUE!</v>
      </c>
      <c r="Y4121" s="53" t="e">
        <f t="shared" si="1869"/>
        <v>#VALUE!</v>
      </c>
      <c r="Z4121" s="53" t="e">
        <f t="shared" si="1870"/>
        <v>#VALUE!</v>
      </c>
      <c r="AA4121" s="53" t="e">
        <f t="shared" si="1871"/>
        <v>#VALUE!</v>
      </c>
      <c r="AB4121" s="50" t="e">
        <f t="shared" si="1872"/>
        <v>#VALUE!</v>
      </c>
      <c r="AC4121" s="50">
        <f t="shared" si="1873"/>
        <v>1900</v>
      </c>
      <c r="AD4121" s="50">
        <f t="shared" si="1874"/>
        <v>1</v>
      </c>
      <c r="AE4121" s="56">
        <f t="shared" si="1875"/>
        <v>190001</v>
      </c>
      <c r="AF4121" s="56">
        <f t="shared" si="1876"/>
        <v>0</v>
      </c>
      <c r="AG4121" s="58" t="str">
        <f t="shared" si="1877"/>
        <v xml:space="preserve"> </v>
      </c>
      <c r="AH4121" s="56">
        <f t="shared" si="1878"/>
        <v>0</v>
      </c>
      <c r="AI4121" s="53" t="e">
        <f t="shared" si="1879"/>
        <v>#VALUE!</v>
      </c>
      <c r="AJ4121" s="56">
        <f t="shared" si="1880"/>
        <v>0</v>
      </c>
    </row>
    <row r="4122" spans="1:36" x14ac:dyDescent="0.25">
      <c r="A4122" s="50">
        <v>4014</v>
      </c>
      <c r="C4122" s="75">
        <f t="shared" si="1860"/>
        <v>0</v>
      </c>
      <c r="I4122" s="53" t="str">
        <f t="shared" si="1861"/>
        <v/>
      </c>
      <c r="J4122" s="54" t="str">
        <f t="shared" si="1862"/>
        <v/>
      </c>
      <c r="M4122" s="55" t="str">
        <f t="shared" si="1863"/>
        <v/>
      </c>
      <c r="N4122" s="50">
        <v>0</v>
      </c>
      <c r="S4122" s="151">
        <f t="shared" si="1864"/>
        <v>0</v>
      </c>
      <c r="T4122" s="151">
        <f t="shared" si="1865"/>
        <v>0</v>
      </c>
      <c r="V4122" s="393">
        <f t="shared" si="1866"/>
        <v>0</v>
      </c>
      <c r="W4122" s="393">
        <f t="shared" si="1867"/>
        <v>0</v>
      </c>
      <c r="X4122" s="53" t="e">
        <f t="shared" si="1868"/>
        <v>#VALUE!</v>
      </c>
      <c r="Y4122" s="53" t="e">
        <f t="shared" si="1869"/>
        <v>#VALUE!</v>
      </c>
      <c r="Z4122" s="53" t="e">
        <f t="shared" si="1870"/>
        <v>#VALUE!</v>
      </c>
      <c r="AA4122" s="53" t="e">
        <f t="shared" si="1871"/>
        <v>#VALUE!</v>
      </c>
      <c r="AB4122" s="50" t="e">
        <f t="shared" si="1872"/>
        <v>#VALUE!</v>
      </c>
      <c r="AC4122" s="50">
        <f t="shared" si="1873"/>
        <v>1900</v>
      </c>
      <c r="AD4122" s="50">
        <f t="shared" si="1874"/>
        <v>1</v>
      </c>
      <c r="AE4122" s="56">
        <f t="shared" si="1875"/>
        <v>190001</v>
      </c>
      <c r="AF4122" s="56">
        <f t="shared" si="1876"/>
        <v>0</v>
      </c>
      <c r="AG4122" s="58" t="str">
        <f t="shared" si="1877"/>
        <v xml:space="preserve"> </v>
      </c>
      <c r="AH4122" s="56">
        <f t="shared" si="1878"/>
        <v>0</v>
      </c>
      <c r="AI4122" s="53" t="e">
        <f t="shared" si="1879"/>
        <v>#VALUE!</v>
      </c>
      <c r="AJ4122" s="56">
        <f t="shared" si="1880"/>
        <v>0</v>
      </c>
    </row>
    <row r="4123" spans="1:36" ht="15.75" customHeight="1" x14ac:dyDescent="0.25">
      <c r="A4123" s="50">
        <v>4015</v>
      </c>
      <c r="C4123" s="75">
        <f t="shared" si="1860"/>
        <v>0</v>
      </c>
      <c r="I4123" s="53" t="str">
        <f t="shared" si="1861"/>
        <v/>
      </c>
      <c r="J4123" s="54" t="str">
        <f t="shared" si="1862"/>
        <v/>
      </c>
      <c r="M4123" s="55" t="str">
        <f t="shared" si="1863"/>
        <v/>
      </c>
      <c r="N4123" s="50">
        <v>0</v>
      </c>
      <c r="S4123" s="151">
        <f t="shared" si="1864"/>
        <v>0</v>
      </c>
      <c r="T4123" s="151">
        <f t="shared" si="1865"/>
        <v>0</v>
      </c>
      <c r="V4123" s="393">
        <f t="shared" si="1866"/>
        <v>0</v>
      </c>
      <c r="W4123" s="393">
        <f t="shared" si="1867"/>
        <v>0</v>
      </c>
      <c r="X4123" s="53" t="e">
        <f t="shared" si="1868"/>
        <v>#VALUE!</v>
      </c>
      <c r="Y4123" s="53" t="e">
        <f t="shared" si="1869"/>
        <v>#VALUE!</v>
      </c>
      <c r="Z4123" s="53" t="e">
        <f t="shared" si="1870"/>
        <v>#VALUE!</v>
      </c>
      <c r="AA4123" s="53" t="e">
        <f t="shared" si="1871"/>
        <v>#VALUE!</v>
      </c>
      <c r="AB4123" s="50" t="e">
        <f t="shared" si="1872"/>
        <v>#VALUE!</v>
      </c>
      <c r="AC4123" s="50">
        <f t="shared" si="1873"/>
        <v>1900</v>
      </c>
      <c r="AD4123" s="50">
        <f t="shared" si="1874"/>
        <v>1</v>
      </c>
      <c r="AE4123" s="56">
        <f t="shared" si="1875"/>
        <v>190001</v>
      </c>
      <c r="AF4123" s="56">
        <f t="shared" si="1876"/>
        <v>0</v>
      </c>
      <c r="AG4123" s="58" t="str">
        <f t="shared" si="1877"/>
        <v xml:space="preserve"> </v>
      </c>
      <c r="AH4123" s="56">
        <f t="shared" si="1878"/>
        <v>0</v>
      </c>
      <c r="AI4123" s="53" t="e">
        <f t="shared" si="1879"/>
        <v>#VALUE!</v>
      </c>
      <c r="AJ4123" s="56">
        <f t="shared" si="1880"/>
        <v>0</v>
      </c>
    </row>
    <row r="4124" spans="1:36" ht="15.75" customHeight="1" x14ac:dyDescent="0.25">
      <c r="A4124" s="50">
        <v>4016</v>
      </c>
      <c r="C4124" s="75">
        <f t="shared" si="1860"/>
        <v>0</v>
      </c>
      <c r="I4124" s="53" t="str">
        <f t="shared" si="1861"/>
        <v/>
      </c>
      <c r="J4124" s="54" t="str">
        <f t="shared" si="1862"/>
        <v/>
      </c>
      <c r="M4124" s="55" t="str">
        <f t="shared" si="1863"/>
        <v/>
      </c>
      <c r="N4124" s="50">
        <v>0</v>
      </c>
      <c r="S4124" s="151">
        <f t="shared" si="1864"/>
        <v>0</v>
      </c>
      <c r="T4124" s="151">
        <f t="shared" si="1865"/>
        <v>0</v>
      </c>
      <c r="V4124" s="393">
        <f t="shared" si="1866"/>
        <v>0</v>
      </c>
      <c r="W4124" s="393">
        <f t="shared" si="1867"/>
        <v>0</v>
      </c>
      <c r="X4124" s="53" t="e">
        <f t="shared" si="1868"/>
        <v>#VALUE!</v>
      </c>
      <c r="Y4124" s="53" t="e">
        <f t="shared" si="1869"/>
        <v>#VALUE!</v>
      </c>
      <c r="Z4124" s="53" t="e">
        <f t="shared" si="1870"/>
        <v>#VALUE!</v>
      </c>
      <c r="AA4124" s="53" t="e">
        <f t="shared" si="1871"/>
        <v>#VALUE!</v>
      </c>
      <c r="AB4124" s="50" t="e">
        <f t="shared" si="1872"/>
        <v>#VALUE!</v>
      </c>
      <c r="AC4124" s="50">
        <f t="shared" si="1873"/>
        <v>1900</v>
      </c>
      <c r="AD4124" s="50">
        <f t="shared" si="1874"/>
        <v>1</v>
      </c>
      <c r="AE4124" s="56">
        <f t="shared" si="1875"/>
        <v>190001</v>
      </c>
      <c r="AF4124" s="56">
        <f t="shared" si="1876"/>
        <v>0</v>
      </c>
      <c r="AG4124" s="58" t="str">
        <f t="shared" si="1877"/>
        <v xml:space="preserve"> </v>
      </c>
      <c r="AH4124" s="56">
        <f t="shared" si="1878"/>
        <v>0</v>
      </c>
      <c r="AI4124" s="53" t="e">
        <f t="shared" si="1879"/>
        <v>#VALUE!</v>
      </c>
      <c r="AJ4124" s="56">
        <f t="shared" si="1880"/>
        <v>0</v>
      </c>
    </row>
    <row r="4125" spans="1:36" x14ac:dyDescent="0.25">
      <c r="A4125" s="50">
        <v>4017</v>
      </c>
      <c r="C4125" s="75">
        <f t="shared" si="1860"/>
        <v>0</v>
      </c>
      <c r="I4125" s="53" t="str">
        <f t="shared" si="1861"/>
        <v/>
      </c>
      <c r="J4125" s="54" t="str">
        <f t="shared" si="1862"/>
        <v/>
      </c>
      <c r="M4125" s="55" t="str">
        <f t="shared" si="1863"/>
        <v/>
      </c>
      <c r="N4125" s="50">
        <v>0</v>
      </c>
      <c r="S4125" s="151">
        <f t="shared" si="1864"/>
        <v>0</v>
      </c>
      <c r="T4125" s="151">
        <f t="shared" si="1865"/>
        <v>0</v>
      </c>
      <c r="V4125" s="393">
        <f t="shared" si="1866"/>
        <v>0</v>
      </c>
      <c r="W4125" s="393">
        <f t="shared" si="1867"/>
        <v>0</v>
      </c>
      <c r="X4125" s="53" t="e">
        <f t="shared" si="1868"/>
        <v>#VALUE!</v>
      </c>
      <c r="Y4125" s="53" t="e">
        <f t="shared" si="1869"/>
        <v>#VALUE!</v>
      </c>
      <c r="Z4125" s="53" t="e">
        <f t="shared" si="1870"/>
        <v>#VALUE!</v>
      </c>
      <c r="AA4125" s="53" t="e">
        <f t="shared" si="1871"/>
        <v>#VALUE!</v>
      </c>
      <c r="AB4125" s="50" t="e">
        <f t="shared" si="1872"/>
        <v>#VALUE!</v>
      </c>
      <c r="AC4125" s="50">
        <f t="shared" si="1873"/>
        <v>1900</v>
      </c>
      <c r="AD4125" s="50">
        <f t="shared" si="1874"/>
        <v>1</v>
      </c>
      <c r="AE4125" s="56">
        <f t="shared" si="1875"/>
        <v>190001</v>
      </c>
      <c r="AF4125" s="56">
        <f t="shared" si="1876"/>
        <v>0</v>
      </c>
      <c r="AG4125" s="58" t="str">
        <f t="shared" si="1877"/>
        <v xml:space="preserve"> </v>
      </c>
      <c r="AH4125" s="56">
        <f t="shared" si="1878"/>
        <v>0</v>
      </c>
      <c r="AI4125" s="53" t="e">
        <f t="shared" si="1879"/>
        <v>#VALUE!</v>
      </c>
      <c r="AJ4125" s="56">
        <f t="shared" si="1880"/>
        <v>0</v>
      </c>
    </row>
    <row r="4126" spans="1:36" ht="15.75" customHeight="1" x14ac:dyDescent="0.25">
      <c r="A4126" s="50">
        <v>4018</v>
      </c>
      <c r="C4126" s="75">
        <f t="shared" si="1860"/>
        <v>0</v>
      </c>
      <c r="I4126" s="53" t="str">
        <f t="shared" si="1861"/>
        <v/>
      </c>
      <c r="J4126" s="54" t="str">
        <f t="shared" si="1862"/>
        <v/>
      </c>
      <c r="M4126" s="55" t="str">
        <f t="shared" si="1863"/>
        <v/>
      </c>
      <c r="N4126" s="50">
        <v>0</v>
      </c>
      <c r="S4126" s="151">
        <f t="shared" si="1864"/>
        <v>0</v>
      </c>
      <c r="T4126" s="151">
        <f t="shared" si="1865"/>
        <v>0</v>
      </c>
      <c r="V4126" s="393">
        <f t="shared" si="1866"/>
        <v>0</v>
      </c>
      <c r="W4126" s="393">
        <f t="shared" si="1867"/>
        <v>0</v>
      </c>
      <c r="X4126" s="53" t="e">
        <f t="shared" si="1868"/>
        <v>#VALUE!</v>
      </c>
      <c r="Y4126" s="53" t="e">
        <f t="shared" si="1869"/>
        <v>#VALUE!</v>
      </c>
      <c r="Z4126" s="53" t="e">
        <f t="shared" si="1870"/>
        <v>#VALUE!</v>
      </c>
      <c r="AA4126" s="53" t="e">
        <f t="shared" si="1871"/>
        <v>#VALUE!</v>
      </c>
      <c r="AB4126" s="50" t="e">
        <f t="shared" si="1872"/>
        <v>#VALUE!</v>
      </c>
      <c r="AC4126" s="50">
        <f t="shared" si="1873"/>
        <v>1900</v>
      </c>
      <c r="AD4126" s="50">
        <f t="shared" si="1874"/>
        <v>1</v>
      </c>
      <c r="AE4126" s="56">
        <f t="shared" si="1875"/>
        <v>190001</v>
      </c>
      <c r="AF4126" s="56">
        <f t="shared" si="1876"/>
        <v>0</v>
      </c>
      <c r="AG4126" s="58" t="str">
        <f t="shared" si="1877"/>
        <v xml:space="preserve"> </v>
      </c>
      <c r="AH4126" s="56">
        <f t="shared" si="1878"/>
        <v>0</v>
      </c>
      <c r="AI4126" s="53" t="e">
        <f t="shared" si="1879"/>
        <v>#VALUE!</v>
      </c>
      <c r="AJ4126" s="56">
        <f t="shared" si="1880"/>
        <v>0</v>
      </c>
    </row>
    <row r="4127" spans="1:36" x14ac:dyDescent="0.25">
      <c r="A4127" s="50">
        <v>4019</v>
      </c>
      <c r="C4127" s="75">
        <f t="shared" si="1860"/>
        <v>0</v>
      </c>
      <c r="I4127" s="53" t="str">
        <f t="shared" si="1861"/>
        <v/>
      </c>
      <c r="J4127" s="54" t="str">
        <f t="shared" si="1862"/>
        <v/>
      </c>
      <c r="M4127" s="55" t="str">
        <f t="shared" si="1863"/>
        <v/>
      </c>
      <c r="N4127" s="50">
        <v>0</v>
      </c>
      <c r="S4127" s="151">
        <f t="shared" si="1864"/>
        <v>0</v>
      </c>
      <c r="T4127" s="151">
        <f t="shared" si="1865"/>
        <v>0</v>
      </c>
      <c r="V4127" s="393">
        <f t="shared" si="1866"/>
        <v>0</v>
      </c>
      <c r="W4127" s="393">
        <f t="shared" si="1867"/>
        <v>0</v>
      </c>
      <c r="X4127" s="53" t="e">
        <f t="shared" si="1868"/>
        <v>#VALUE!</v>
      </c>
      <c r="Y4127" s="53" t="e">
        <f t="shared" si="1869"/>
        <v>#VALUE!</v>
      </c>
      <c r="Z4127" s="53" t="e">
        <f t="shared" si="1870"/>
        <v>#VALUE!</v>
      </c>
      <c r="AA4127" s="53" t="e">
        <f t="shared" si="1871"/>
        <v>#VALUE!</v>
      </c>
      <c r="AB4127" s="50" t="e">
        <f t="shared" si="1872"/>
        <v>#VALUE!</v>
      </c>
      <c r="AC4127" s="50">
        <f t="shared" si="1873"/>
        <v>1900</v>
      </c>
      <c r="AD4127" s="50">
        <f t="shared" si="1874"/>
        <v>1</v>
      </c>
      <c r="AE4127" s="56">
        <f t="shared" si="1875"/>
        <v>190001</v>
      </c>
      <c r="AF4127" s="56">
        <f t="shared" si="1876"/>
        <v>0</v>
      </c>
      <c r="AG4127" s="58" t="str">
        <f t="shared" si="1877"/>
        <v xml:space="preserve"> </v>
      </c>
      <c r="AH4127" s="56">
        <f t="shared" si="1878"/>
        <v>0</v>
      </c>
      <c r="AI4127" s="53" t="e">
        <f t="shared" si="1879"/>
        <v>#VALUE!</v>
      </c>
      <c r="AJ4127" s="56">
        <f t="shared" si="1880"/>
        <v>0</v>
      </c>
    </row>
    <row r="4128" spans="1:36" ht="15.75" customHeight="1" x14ac:dyDescent="0.25">
      <c r="A4128" s="50">
        <v>4020</v>
      </c>
      <c r="C4128" s="75">
        <f t="shared" si="1860"/>
        <v>0</v>
      </c>
      <c r="I4128" s="53" t="str">
        <f t="shared" si="1861"/>
        <v/>
      </c>
      <c r="J4128" s="54" t="str">
        <f t="shared" si="1862"/>
        <v/>
      </c>
      <c r="M4128" s="55" t="str">
        <f t="shared" si="1863"/>
        <v/>
      </c>
      <c r="N4128" s="50">
        <v>0</v>
      </c>
      <c r="S4128" s="151">
        <f t="shared" si="1864"/>
        <v>0</v>
      </c>
      <c r="T4128" s="151">
        <f t="shared" si="1865"/>
        <v>0</v>
      </c>
      <c r="V4128" s="393">
        <f t="shared" si="1866"/>
        <v>0</v>
      </c>
      <c r="W4128" s="393">
        <f t="shared" si="1867"/>
        <v>0</v>
      </c>
      <c r="X4128" s="53" t="e">
        <f t="shared" si="1868"/>
        <v>#VALUE!</v>
      </c>
      <c r="Y4128" s="53" t="e">
        <f t="shared" si="1869"/>
        <v>#VALUE!</v>
      </c>
      <c r="Z4128" s="53" t="e">
        <f t="shared" si="1870"/>
        <v>#VALUE!</v>
      </c>
      <c r="AA4128" s="53" t="e">
        <f t="shared" si="1871"/>
        <v>#VALUE!</v>
      </c>
      <c r="AB4128" s="50" t="e">
        <f t="shared" si="1872"/>
        <v>#VALUE!</v>
      </c>
      <c r="AC4128" s="50">
        <f t="shared" si="1873"/>
        <v>1900</v>
      </c>
      <c r="AD4128" s="50">
        <f t="shared" si="1874"/>
        <v>1</v>
      </c>
      <c r="AE4128" s="56">
        <f t="shared" si="1875"/>
        <v>190001</v>
      </c>
      <c r="AF4128" s="56">
        <f t="shared" si="1876"/>
        <v>0</v>
      </c>
      <c r="AG4128" s="58" t="str">
        <f t="shared" si="1877"/>
        <v xml:space="preserve"> </v>
      </c>
      <c r="AH4128" s="56">
        <f t="shared" si="1878"/>
        <v>0</v>
      </c>
      <c r="AI4128" s="53" t="e">
        <f t="shared" si="1879"/>
        <v>#VALUE!</v>
      </c>
      <c r="AJ4128" s="56">
        <f t="shared" si="1880"/>
        <v>0</v>
      </c>
    </row>
    <row r="4129" spans="1:36" ht="15.75" customHeight="1" x14ac:dyDescent="0.25">
      <c r="A4129" s="50">
        <v>4021</v>
      </c>
      <c r="C4129" s="75">
        <f t="shared" si="1860"/>
        <v>0</v>
      </c>
      <c r="I4129" s="53" t="str">
        <f t="shared" si="1861"/>
        <v/>
      </c>
      <c r="J4129" s="54" t="str">
        <f t="shared" si="1862"/>
        <v/>
      </c>
      <c r="M4129" s="55" t="str">
        <f t="shared" si="1863"/>
        <v/>
      </c>
      <c r="N4129" s="50">
        <v>0</v>
      </c>
      <c r="S4129" s="151">
        <f t="shared" si="1864"/>
        <v>0</v>
      </c>
      <c r="T4129" s="151">
        <f t="shared" si="1865"/>
        <v>0</v>
      </c>
      <c r="V4129" s="393">
        <f t="shared" si="1866"/>
        <v>0</v>
      </c>
      <c r="W4129" s="393">
        <f t="shared" si="1867"/>
        <v>0</v>
      </c>
      <c r="X4129" s="53" t="e">
        <f t="shared" si="1868"/>
        <v>#VALUE!</v>
      </c>
      <c r="Y4129" s="53" t="e">
        <f t="shared" si="1869"/>
        <v>#VALUE!</v>
      </c>
      <c r="Z4129" s="53" t="e">
        <f t="shared" si="1870"/>
        <v>#VALUE!</v>
      </c>
      <c r="AA4129" s="53" t="e">
        <f t="shared" si="1871"/>
        <v>#VALUE!</v>
      </c>
      <c r="AB4129" s="50" t="e">
        <f t="shared" si="1872"/>
        <v>#VALUE!</v>
      </c>
      <c r="AC4129" s="50">
        <f t="shared" si="1873"/>
        <v>1900</v>
      </c>
      <c r="AD4129" s="50">
        <f t="shared" si="1874"/>
        <v>1</v>
      </c>
      <c r="AE4129" s="56">
        <f t="shared" si="1875"/>
        <v>190001</v>
      </c>
      <c r="AF4129" s="56">
        <f t="shared" si="1876"/>
        <v>0</v>
      </c>
      <c r="AG4129" s="58" t="str">
        <f t="shared" si="1877"/>
        <v xml:space="preserve"> </v>
      </c>
      <c r="AH4129" s="56">
        <f t="shared" si="1878"/>
        <v>0</v>
      </c>
      <c r="AI4129" s="53" t="e">
        <f t="shared" si="1879"/>
        <v>#VALUE!</v>
      </c>
      <c r="AJ4129" s="56">
        <f t="shared" si="1880"/>
        <v>0</v>
      </c>
    </row>
    <row r="4130" spans="1:36" x14ac:dyDescent="0.25">
      <c r="A4130" s="50">
        <v>4022</v>
      </c>
      <c r="C4130" s="75">
        <f t="shared" si="1860"/>
        <v>0</v>
      </c>
      <c r="I4130" s="53" t="str">
        <f t="shared" si="1861"/>
        <v/>
      </c>
      <c r="J4130" s="54" t="str">
        <f t="shared" si="1862"/>
        <v/>
      </c>
      <c r="M4130" s="55" t="str">
        <f t="shared" si="1863"/>
        <v/>
      </c>
      <c r="N4130" s="50">
        <v>0</v>
      </c>
      <c r="S4130" s="151">
        <f t="shared" si="1864"/>
        <v>0</v>
      </c>
      <c r="T4130" s="151">
        <f t="shared" si="1865"/>
        <v>0</v>
      </c>
      <c r="V4130" s="393">
        <f t="shared" si="1866"/>
        <v>0</v>
      </c>
      <c r="W4130" s="393">
        <f t="shared" si="1867"/>
        <v>0</v>
      </c>
      <c r="X4130" s="53" t="e">
        <f t="shared" si="1868"/>
        <v>#VALUE!</v>
      </c>
      <c r="Y4130" s="53" t="e">
        <f t="shared" si="1869"/>
        <v>#VALUE!</v>
      </c>
      <c r="Z4130" s="53" t="e">
        <f t="shared" si="1870"/>
        <v>#VALUE!</v>
      </c>
      <c r="AA4130" s="53" t="e">
        <f t="shared" si="1871"/>
        <v>#VALUE!</v>
      </c>
      <c r="AB4130" s="50" t="e">
        <f t="shared" si="1872"/>
        <v>#VALUE!</v>
      </c>
      <c r="AC4130" s="50">
        <f t="shared" si="1873"/>
        <v>1900</v>
      </c>
      <c r="AD4130" s="50">
        <f t="shared" si="1874"/>
        <v>1</v>
      </c>
      <c r="AE4130" s="56">
        <f t="shared" si="1875"/>
        <v>190001</v>
      </c>
      <c r="AF4130" s="56">
        <f t="shared" si="1876"/>
        <v>0</v>
      </c>
      <c r="AG4130" s="58" t="str">
        <f t="shared" si="1877"/>
        <v xml:space="preserve"> </v>
      </c>
      <c r="AH4130" s="56">
        <f t="shared" si="1878"/>
        <v>0</v>
      </c>
      <c r="AI4130" s="53" t="e">
        <f t="shared" si="1879"/>
        <v>#VALUE!</v>
      </c>
      <c r="AJ4130" s="56">
        <f t="shared" si="1880"/>
        <v>0</v>
      </c>
    </row>
    <row r="4131" spans="1:36" ht="15.75" customHeight="1" x14ac:dyDescent="0.25">
      <c r="A4131" s="50">
        <v>4023</v>
      </c>
      <c r="C4131" s="75">
        <f t="shared" si="1860"/>
        <v>0</v>
      </c>
      <c r="I4131" s="53" t="str">
        <f t="shared" si="1861"/>
        <v/>
      </c>
      <c r="J4131" s="54" t="str">
        <f t="shared" si="1862"/>
        <v/>
      </c>
      <c r="M4131" s="55" t="str">
        <f t="shared" si="1863"/>
        <v/>
      </c>
      <c r="N4131" s="50">
        <v>0</v>
      </c>
      <c r="S4131" s="151">
        <f t="shared" si="1864"/>
        <v>0</v>
      </c>
      <c r="T4131" s="151">
        <f t="shared" si="1865"/>
        <v>0</v>
      </c>
      <c r="V4131" s="393">
        <f t="shared" si="1866"/>
        <v>0</v>
      </c>
      <c r="W4131" s="393">
        <f t="shared" si="1867"/>
        <v>0</v>
      </c>
      <c r="X4131" s="53" t="e">
        <f t="shared" si="1868"/>
        <v>#VALUE!</v>
      </c>
      <c r="Y4131" s="53" t="e">
        <f t="shared" si="1869"/>
        <v>#VALUE!</v>
      </c>
      <c r="Z4131" s="53" t="e">
        <f t="shared" si="1870"/>
        <v>#VALUE!</v>
      </c>
      <c r="AA4131" s="53" t="e">
        <f t="shared" si="1871"/>
        <v>#VALUE!</v>
      </c>
      <c r="AB4131" s="50" t="e">
        <f t="shared" si="1872"/>
        <v>#VALUE!</v>
      </c>
      <c r="AC4131" s="50">
        <f t="shared" si="1873"/>
        <v>1900</v>
      </c>
      <c r="AD4131" s="50">
        <f t="shared" si="1874"/>
        <v>1</v>
      </c>
      <c r="AE4131" s="56">
        <f t="shared" si="1875"/>
        <v>190001</v>
      </c>
      <c r="AF4131" s="56">
        <f t="shared" si="1876"/>
        <v>0</v>
      </c>
      <c r="AG4131" s="58" t="str">
        <f t="shared" si="1877"/>
        <v xml:space="preserve"> </v>
      </c>
      <c r="AH4131" s="56">
        <f t="shared" si="1878"/>
        <v>0</v>
      </c>
      <c r="AI4131" s="53" t="e">
        <f t="shared" si="1879"/>
        <v>#VALUE!</v>
      </c>
      <c r="AJ4131" s="56">
        <f t="shared" si="1880"/>
        <v>0</v>
      </c>
    </row>
    <row r="4132" spans="1:36" x14ac:dyDescent="0.25">
      <c r="A4132" s="50">
        <v>4024</v>
      </c>
      <c r="C4132" s="75">
        <f t="shared" si="1860"/>
        <v>0</v>
      </c>
      <c r="I4132" s="53" t="str">
        <f t="shared" si="1861"/>
        <v/>
      </c>
      <c r="J4132" s="54" t="str">
        <f t="shared" si="1862"/>
        <v/>
      </c>
      <c r="M4132" s="55" t="str">
        <f t="shared" si="1863"/>
        <v/>
      </c>
      <c r="N4132" s="50">
        <v>0</v>
      </c>
      <c r="S4132" s="151">
        <f t="shared" si="1864"/>
        <v>0</v>
      </c>
      <c r="T4132" s="151">
        <f t="shared" si="1865"/>
        <v>0</v>
      </c>
      <c r="V4132" s="393">
        <f t="shared" si="1866"/>
        <v>0</v>
      </c>
      <c r="W4132" s="393">
        <f t="shared" si="1867"/>
        <v>0</v>
      </c>
      <c r="X4132" s="53" t="e">
        <f t="shared" si="1868"/>
        <v>#VALUE!</v>
      </c>
      <c r="Y4132" s="53" t="e">
        <f t="shared" si="1869"/>
        <v>#VALUE!</v>
      </c>
      <c r="Z4132" s="53" t="e">
        <f t="shared" si="1870"/>
        <v>#VALUE!</v>
      </c>
      <c r="AA4132" s="53" t="e">
        <f t="shared" si="1871"/>
        <v>#VALUE!</v>
      </c>
      <c r="AB4132" s="50" t="e">
        <f t="shared" si="1872"/>
        <v>#VALUE!</v>
      </c>
      <c r="AC4132" s="50">
        <f t="shared" si="1873"/>
        <v>1900</v>
      </c>
      <c r="AD4132" s="50">
        <f t="shared" si="1874"/>
        <v>1</v>
      </c>
      <c r="AE4132" s="56">
        <f t="shared" si="1875"/>
        <v>190001</v>
      </c>
      <c r="AF4132" s="56">
        <f t="shared" si="1876"/>
        <v>0</v>
      </c>
      <c r="AG4132" s="58" t="str">
        <f t="shared" si="1877"/>
        <v xml:space="preserve"> </v>
      </c>
      <c r="AH4132" s="56">
        <f t="shared" si="1878"/>
        <v>0</v>
      </c>
      <c r="AI4132" s="53" t="e">
        <f t="shared" si="1879"/>
        <v>#VALUE!</v>
      </c>
      <c r="AJ4132" s="56">
        <f t="shared" si="1880"/>
        <v>0</v>
      </c>
    </row>
    <row r="4133" spans="1:36" ht="15.75" customHeight="1" x14ac:dyDescent="0.25">
      <c r="A4133" s="50">
        <v>4025</v>
      </c>
      <c r="C4133" s="75">
        <f t="shared" si="1860"/>
        <v>0</v>
      </c>
      <c r="I4133" s="53" t="str">
        <f t="shared" si="1861"/>
        <v/>
      </c>
      <c r="J4133" s="54" t="str">
        <f t="shared" si="1862"/>
        <v/>
      </c>
      <c r="M4133" s="55" t="str">
        <f t="shared" si="1863"/>
        <v/>
      </c>
      <c r="N4133" s="50">
        <v>0</v>
      </c>
      <c r="S4133" s="151">
        <f t="shared" si="1864"/>
        <v>0</v>
      </c>
      <c r="T4133" s="151">
        <f t="shared" si="1865"/>
        <v>0</v>
      </c>
      <c r="V4133" s="393">
        <f t="shared" si="1866"/>
        <v>0</v>
      </c>
      <c r="W4133" s="393">
        <f t="shared" si="1867"/>
        <v>0</v>
      </c>
      <c r="X4133" s="53" t="e">
        <f t="shared" si="1868"/>
        <v>#VALUE!</v>
      </c>
      <c r="Y4133" s="53" t="e">
        <f t="shared" si="1869"/>
        <v>#VALUE!</v>
      </c>
      <c r="Z4133" s="53" t="e">
        <f t="shared" si="1870"/>
        <v>#VALUE!</v>
      </c>
      <c r="AA4133" s="53" t="e">
        <f t="shared" si="1871"/>
        <v>#VALUE!</v>
      </c>
      <c r="AB4133" s="50" t="e">
        <f t="shared" si="1872"/>
        <v>#VALUE!</v>
      </c>
      <c r="AC4133" s="50">
        <f t="shared" si="1873"/>
        <v>1900</v>
      </c>
      <c r="AD4133" s="50">
        <f t="shared" si="1874"/>
        <v>1</v>
      </c>
      <c r="AE4133" s="56">
        <f t="shared" si="1875"/>
        <v>190001</v>
      </c>
      <c r="AF4133" s="56">
        <f t="shared" si="1876"/>
        <v>0</v>
      </c>
      <c r="AG4133" s="58" t="str">
        <f t="shared" si="1877"/>
        <v xml:space="preserve"> </v>
      </c>
      <c r="AH4133" s="56">
        <f t="shared" si="1878"/>
        <v>0</v>
      </c>
      <c r="AI4133" s="53" t="e">
        <f t="shared" si="1879"/>
        <v>#VALUE!</v>
      </c>
      <c r="AJ4133" s="56">
        <f t="shared" si="1880"/>
        <v>0</v>
      </c>
    </row>
    <row r="4134" spans="1:36" ht="15.75" customHeight="1" x14ac:dyDescent="0.25">
      <c r="A4134" s="50">
        <v>4026</v>
      </c>
      <c r="C4134" s="75">
        <f t="shared" si="1860"/>
        <v>0</v>
      </c>
      <c r="I4134" s="53" t="str">
        <f t="shared" si="1861"/>
        <v/>
      </c>
      <c r="J4134" s="54" t="str">
        <f t="shared" si="1862"/>
        <v/>
      </c>
      <c r="M4134" s="55" t="str">
        <f t="shared" si="1863"/>
        <v/>
      </c>
      <c r="N4134" s="50">
        <v>0</v>
      </c>
      <c r="S4134" s="151">
        <f t="shared" si="1864"/>
        <v>0</v>
      </c>
      <c r="T4134" s="151">
        <f t="shared" si="1865"/>
        <v>0</v>
      </c>
      <c r="V4134" s="393">
        <f t="shared" si="1866"/>
        <v>0</v>
      </c>
      <c r="W4134" s="393">
        <f t="shared" si="1867"/>
        <v>0</v>
      </c>
      <c r="X4134" s="53" t="e">
        <f t="shared" si="1868"/>
        <v>#VALUE!</v>
      </c>
      <c r="Y4134" s="53" t="e">
        <f t="shared" si="1869"/>
        <v>#VALUE!</v>
      </c>
      <c r="Z4134" s="53" t="e">
        <f t="shared" si="1870"/>
        <v>#VALUE!</v>
      </c>
      <c r="AA4134" s="53" t="e">
        <f t="shared" si="1871"/>
        <v>#VALUE!</v>
      </c>
      <c r="AB4134" s="50" t="e">
        <f t="shared" si="1872"/>
        <v>#VALUE!</v>
      </c>
      <c r="AC4134" s="50">
        <f t="shared" si="1873"/>
        <v>1900</v>
      </c>
      <c r="AD4134" s="50">
        <f t="shared" si="1874"/>
        <v>1</v>
      </c>
      <c r="AE4134" s="56">
        <f t="shared" si="1875"/>
        <v>190001</v>
      </c>
      <c r="AF4134" s="56">
        <f t="shared" si="1876"/>
        <v>0</v>
      </c>
      <c r="AG4134" s="58" t="str">
        <f t="shared" si="1877"/>
        <v xml:space="preserve"> </v>
      </c>
      <c r="AH4134" s="56">
        <f t="shared" si="1878"/>
        <v>0</v>
      </c>
      <c r="AI4134" s="53" t="e">
        <f t="shared" si="1879"/>
        <v>#VALUE!</v>
      </c>
      <c r="AJ4134" s="56">
        <f t="shared" si="1880"/>
        <v>0</v>
      </c>
    </row>
    <row r="4135" spans="1:36" x14ac:dyDescent="0.25">
      <c r="A4135" s="50">
        <v>4027</v>
      </c>
      <c r="C4135" s="75">
        <f t="shared" si="1860"/>
        <v>0</v>
      </c>
      <c r="I4135" s="53" t="str">
        <f t="shared" si="1861"/>
        <v/>
      </c>
      <c r="J4135" s="54" t="str">
        <f t="shared" si="1862"/>
        <v/>
      </c>
      <c r="M4135" s="55" t="str">
        <f t="shared" si="1863"/>
        <v/>
      </c>
      <c r="N4135" s="50">
        <v>0</v>
      </c>
      <c r="S4135" s="151">
        <f t="shared" si="1864"/>
        <v>0</v>
      </c>
      <c r="T4135" s="151">
        <f t="shared" si="1865"/>
        <v>0</v>
      </c>
      <c r="V4135" s="393">
        <f t="shared" si="1866"/>
        <v>0</v>
      </c>
      <c r="W4135" s="393">
        <f t="shared" si="1867"/>
        <v>0</v>
      </c>
      <c r="X4135" s="53" t="e">
        <f t="shared" si="1868"/>
        <v>#VALUE!</v>
      </c>
      <c r="Y4135" s="53" t="e">
        <f t="shared" si="1869"/>
        <v>#VALUE!</v>
      </c>
      <c r="Z4135" s="53" t="e">
        <f t="shared" si="1870"/>
        <v>#VALUE!</v>
      </c>
      <c r="AA4135" s="53" t="e">
        <f t="shared" si="1871"/>
        <v>#VALUE!</v>
      </c>
      <c r="AB4135" s="50" t="e">
        <f t="shared" si="1872"/>
        <v>#VALUE!</v>
      </c>
      <c r="AC4135" s="50">
        <f t="shared" si="1873"/>
        <v>1900</v>
      </c>
      <c r="AD4135" s="50">
        <f t="shared" si="1874"/>
        <v>1</v>
      </c>
      <c r="AE4135" s="56">
        <f t="shared" si="1875"/>
        <v>190001</v>
      </c>
      <c r="AF4135" s="56">
        <f t="shared" si="1876"/>
        <v>0</v>
      </c>
      <c r="AG4135" s="58" t="str">
        <f t="shared" si="1877"/>
        <v xml:space="preserve"> </v>
      </c>
      <c r="AH4135" s="56">
        <f t="shared" si="1878"/>
        <v>0</v>
      </c>
      <c r="AI4135" s="53" t="e">
        <f t="shared" si="1879"/>
        <v>#VALUE!</v>
      </c>
      <c r="AJ4135" s="56">
        <f t="shared" si="1880"/>
        <v>0</v>
      </c>
    </row>
    <row r="4136" spans="1:36" ht="15.75" customHeight="1" x14ac:dyDescent="0.25">
      <c r="A4136" s="50">
        <v>4028</v>
      </c>
      <c r="C4136" s="75">
        <f t="shared" si="1860"/>
        <v>0</v>
      </c>
      <c r="I4136" s="53" t="str">
        <f t="shared" si="1861"/>
        <v/>
      </c>
      <c r="J4136" s="54" t="str">
        <f t="shared" si="1862"/>
        <v/>
      </c>
      <c r="M4136" s="55" t="str">
        <f t="shared" si="1863"/>
        <v/>
      </c>
      <c r="N4136" s="50">
        <v>0</v>
      </c>
      <c r="S4136" s="151">
        <f t="shared" si="1864"/>
        <v>0</v>
      </c>
      <c r="T4136" s="151">
        <f t="shared" si="1865"/>
        <v>0</v>
      </c>
      <c r="V4136" s="393">
        <f t="shared" si="1866"/>
        <v>0</v>
      </c>
      <c r="W4136" s="393">
        <f t="shared" si="1867"/>
        <v>0</v>
      </c>
      <c r="X4136" s="53" t="e">
        <f t="shared" si="1868"/>
        <v>#VALUE!</v>
      </c>
      <c r="Y4136" s="53" t="e">
        <f t="shared" si="1869"/>
        <v>#VALUE!</v>
      </c>
      <c r="Z4136" s="53" t="e">
        <f t="shared" si="1870"/>
        <v>#VALUE!</v>
      </c>
      <c r="AA4136" s="53" t="e">
        <f t="shared" si="1871"/>
        <v>#VALUE!</v>
      </c>
      <c r="AB4136" s="50" t="e">
        <f t="shared" si="1872"/>
        <v>#VALUE!</v>
      </c>
      <c r="AC4136" s="50">
        <f t="shared" si="1873"/>
        <v>1900</v>
      </c>
      <c r="AD4136" s="50">
        <f t="shared" si="1874"/>
        <v>1</v>
      </c>
      <c r="AE4136" s="56">
        <f t="shared" si="1875"/>
        <v>190001</v>
      </c>
      <c r="AF4136" s="56">
        <f t="shared" si="1876"/>
        <v>0</v>
      </c>
      <c r="AG4136" s="58" t="str">
        <f t="shared" si="1877"/>
        <v xml:space="preserve"> </v>
      </c>
      <c r="AH4136" s="56">
        <f t="shared" si="1878"/>
        <v>0</v>
      </c>
      <c r="AI4136" s="53" t="e">
        <f t="shared" si="1879"/>
        <v>#VALUE!</v>
      </c>
      <c r="AJ4136" s="56">
        <f t="shared" si="1880"/>
        <v>0</v>
      </c>
    </row>
  </sheetData>
  <autoFilter ref="A1:AI4039">
    <sortState ref="A2:AD3260">
      <sortCondition ref="B1:B3133"/>
    </sortState>
  </autoFilter>
  <sortState ref="A2:AE3462">
    <sortCondition ref="B3407"/>
  </sortState>
  <phoneticPr fontId="5" type="noConversion"/>
  <conditionalFormatting sqref="R715">
    <cfRule type="expression" dxfId="228" priority="1" stopIfTrue="1">
      <formula>IF(ISBLANK($D715),1&lt;&gt;1,IF(ISBLANK($B715),$J715=MIN(IF($C$2:$C$306=$C715,$J$2:$J$306,1)),$J715=MIN(IF($B$2:$B$306=$B715,$J$2:$J$306,1))))</formula>
    </cfRule>
  </conditionalFormatting>
  <hyperlinks>
    <hyperlink ref="R1690" r:id="rId1" location="achievements" display="http://app.strava.com/rides/11618254 - achievements"/>
    <hyperlink ref="R1699" r:id="rId2"/>
    <hyperlink ref="R1700" r:id="rId3"/>
    <hyperlink ref="R1708" r:id="rId4"/>
    <hyperlink ref="R1721" r:id="rId5"/>
    <hyperlink ref="R1729" r:id="rId6"/>
    <hyperlink ref="R1736" r:id="rId7"/>
    <hyperlink ref="R1752" r:id="rId8"/>
    <hyperlink ref="R1756" r:id="rId9"/>
    <hyperlink ref="L1757" r:id="rId10"/>
    <hyperlink ref="R1757" r:id="rId11"/>
    <hyperlink ref="R1767" r:id="rId12"/>
    <hyperlink ref="R1768" r:id="rId13"/>
    <hyperlink ref="R1806" r:id="rId14"/>
    <hyperlink ref="R1934" r:id="rId15"/>
    <hyperlink ref="R1942" r:id="rId16"/>
    <hyperlink ref="R1964" r:id="rId17"/>
    <hyperlink ref="R1965" r:id="rId18"/>
    <hyperlink ref="R1967" r:id="rId19"/>
    <hyperlink ref="R1971" r:id="rId20"/>
    <hyperlink ref="R1972" r:id="rId21"/>
    <hyperlink ref="R1974" r:id="rId22"/>
    <hyperlink ref="R1980" r:id="rId23"/>
    <hyperlink ref="R1982" r:id="rId24"/>
    <hyperlink ref="R1985" r:id="rId25"/>
    <hyperlink ref="R2007" r:id="rId26"/>
    <hyperlink ref="R2018" r:id="rId27"/>
    <hyperlink ref="R2030" r:id="rId28"/>
    <hyperlink ref="R2032" r:id="rId29"/>
    <hyperlink ref="R2036" r:id="rId30"/>
    <hyperlink ref="R2038" r:id="rId31"/>
    <hyperlink ref="R2043" r:id="rId32"/>
    <hyperlink ref="R2045" r:id="rId33"/>
    <hyperlink ref="R2050" r:id="rId34"/>
    <hyperlink ref="R2052" r:id="rId35"/>
    <hyperlink ref="R2096" r:id="rId36"/>
    <hyperlink ref="R2102" r:id="rId37"/>
    <hyperlink ref="R2106" r:id="rId38"/>
    <hyperlink ref="R2107" r:id="rId39"/>
    <hyperlink ref="R2108" r:id="rId40"/>
    <hyperlink ref="R2111" r:id="rId41"/>
    <hyperlink ref="R2112" r:id="rId42"/>
    <hyperlink ref="R2115" r:id="rId43"/>
    <hyperlink ref="R2116" r:id="rId44"/>
    <hyperlink ref="R2117" r:id="rId45"/>
    <hyperlink ref="R2121" r:id="rId46"/>
    <hyperlink ref="R2124" r:id="rId47"/>
    <hyperlink ref="R2129" r:id="rId48"/>
    <hyperlink ref="R2134" r:id="rId49"/>
    <hyperlink ref="R2138" r:id="rId50"/>
    <hyperlink ref="R2139" r:id="rId51"/>
    <hyperlink ref="R2143" r:id="rId52"/>
    <hyperlink ref="R2144" r:id="rId53"/>
    <hyperlink ref="R2162" r:id="rId54"/>
    <hyperlink ref="R2170" r:id="rId55"/>
    <hyperlink ref="R2288" r:id="rId56"/>
    <hyperlink ref="R2336" r:id="rId57"/>
    <hyperlink ref="R2503" r:id="rId58"/>
    <hyperlink ref="R2517" r:id="rId59"/>
    <hyperlink ref="R2708" r:id="rId60"/>
    <hyperlink ref="R2763" r:id="rId61"/>
    <hyperlink ref="R3042" r:id="rId62"/>
    <hyperlink ref="R3060" r:id="rId63"/>
    <hyperlink ref="R3553" r:id="rId64"/>
    <hyperlink ref="R3632" r:id="rId65"/>
    <hyperlink ref="R3813" r:id="rId66"/>
    <hyperlink ref="R3880" r:id="rId67"/>
    <hyperlink ref="R3908" r:id="rId68"/>
    <hyperlink ref="R3939" r:id="rId69"/>
    <hyperlink ref="R3957" r:id="rId70"/>
    <hyperlink ref="R4016" r:id="rId71"/>
  </hyperlinks>
  <pageMargins left="0.75" right="0.75" top="1" bottom="1" header="0.5" footer="0.5"/>
  <pageSetup orientation="portrait" horizontalDpi="4294967293" verticalDpi="4294967293" r:id="rId7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V23"/>
  <sheetViews>
    <sheetView zoomScale="145" zoomScaleNormal="145" workbookViewId="0">
      <selection activeCell="K7" sqref="K7"/>
    </sheetView>
  </sheetViews>
  <sheetFormatPr defaultColWidth="8.75" defaultRowHeight="12.75" x14ac:dyDescent="0.2"/>
  <cols>
    <col min="1" max="1" width="4.875" style="187" bestFit="1" customWidth="1"/>
    <col min="2" max="2" width="5.125" style="187" bestFit="1" customWidth="1"/>
    <col min="3" max="3" width="9.375" style="187" bestFit="1" customWidth="1"/>
    <col min="4" max="17" width="5.375" style="190" customWidth="1"/>
    <col min="18" max="18" width="7.375" style="190" bestFit="1" customWidth="1"/>
    <col min="19" max="19" width="7.5" style="190" bestFit="1" customWidth="1"/>
    <col min="20" max="20" width="9.375" style="187" bestFit="1" customWidth="1"/>
    <col min="21" max="16384" width="8.75" style="187"/>
  </cols>
  <sheetData>
    <row r="1" spans="1:22" x14ac:dyDescent="0.2">
      <c r="D1" s="187"/>
      <c r="E1" s="406" t="s">
        <v>1909</v>
      </c>
      <c r="F1" s="406"/>
      <c r="G1" s="406"/>
      <c r="H1" s="406"/>
      <c r="I1" s="406"/>
      <c r="J1" s="406"/>
      <c r="K1" s="197"/>
      <c r="L1" s="406" t="s">
        <v>1910</v>
      </c>
      <c r="M1" s="406"/>
      <c r="N1" s="406"/>
      <c r="O1" s="406"/>
      <c r="P1" s="406"/>
      <c r="Q1" s="406"/>
      <c r="R1" s="195"/>
      <c r="S1" s="195"/>
    </row>
    <row r="2" spans="1:22" x14ac:dyDescent="0.2">
      <c r="A2" s="191" t="s">
        <v>332</v>
      </c>
      <c r="B2" s="191" t="s">
        <v>686</v>
      </c>
      <c r="C2" s="192" t="s">
        <v>279</v>
      </c>
      <c r="D2" s="193" t="s">
        <v>639</v>
      </c>
      <c r="E2" s="193" t="s">
        <v>635</v>
      </c>
      <c r="F2" s="193" t="s">
        <v>1001</v>
      </c>
      <c r="G2" s="193" t="s">
        <v>1002</v>
      </c>
      <c r="H2" s="193" t="s">
        <v>636</v>
      </c>
      <c r="I2" s="193" t="s">
        <v>1404</v>
      </c>
      <c r="J2" s="193" t="s">
        <v>638</v>
      </c>
      <c r="K2" s="194" t="s">
        <v>639</v>
      </c>
      <c r="L2" s="194" t="s">
        <v>635</v>
      </c>
      <c r="M2" s="194" t="s">
        <v>1001</v>
      </c>
      <c r="N2" s="194" t="s">
        <v>1002</v>
      </c>
      <c r="O2" s="194" t="s">
        <v>636</v>
      </c>
      <c r="P2" s="194" t="s">
        <v>1404</v>
      </c>
      <c r="Q2" s="194" t="s">
        <v>638</v>
      </c>
      <c r="R2" s="193" t="s">
        <v>1911</v>
      </c>
      <c r="S2" s="194" t="s">
        <v>1912</v>
      </c>
      <c r="T2" s="192" t="s">
        <v>654</v>
      </c>
    </row>
    <row r="3" spans="1:22" x14ac:dyDescent="0.2">
      <c r="A3" s="191">
        <v>1</v>
      </c>
      <c r="B3" s="191">
        <f t="shared" ref="B3:B19" si="0">B4+1</f>
        <v>17</v>
      </c>
      <c r="C3" s="192">
        <v>43205</v>
      </c>
      <c r="D3" s="188">
        <v>5</v>
      </c>
      <c r="E3" s="188">
        <v>3</v>
      </c>
      <c r="F3" s="188"/>
      <c r="G3" s="188">
        <v>3</v>
      </c>
      <c r="H3" s="188">
        <v>1</v>
      </c>
      <c r="I3" s="188">
        <v>6</v>
      </c>
      <c r="J3" s="188"/>
      <c r="K3" s="188"/>
      <c r="L3" s="188"/>
      <c r="M3" s="188">
        <v>10</v>
      </c>
      <c r="N3" s="188"/>
      <c r="O3" s="188">
        <v>10</v>
      </c>
      <c r="P3" s="188"/>
      <c r="Q3" s="188">
        <v>25</v>
      </c>
      <c r="R3" s="188">
        <f>SUM(D3:J3)</f>
        <v>18</v>
      </c>
      <c r="S3" s="188">
        <f>SUM(K3:Q3)</f>
        <v>45</v>
      </c>
      <c r="T3" s="196"/>
    </row>
    <row r="4" spans="1:22" x14ac:dyDescent="0.2">
      <c r="A4" s="191">
        <v>1</v>
      </c>
      <c r="B4" s="191">
        <f t="shared" si="0"/>
        <v>16</v>
      </c>
      <c r="C4" s="192">
        <f>C3+7</f>
        <v>43212</v>
      </c>
      <c r="D4" s="188">
        <v>10</v>
      </c>
      <c r="E4" s="188">
        <v>0</v>
      </c>
      <c r="F4" s="188">
        <v>3</v>
      </c>
      <c r="G4" s="188">
        <v>4</v>
      </c>
      <c r="H4" s="188">
        <v>3</v>
      </c>
      <c r="I4" s="188">
        <v>0</v>
      </c>
      <c r="J4" s="188"/>
      <c r="K4" s="188">
        <v>0</v>
      </c>
      <c r="L4" s="188">
        <v>0</v>
      </c>
      <c r="M4" s="188">
        <v>10</v>
      </c>
      <c r="N4" s="188">
        <v>0</v>
      </c>
      <c r="O4" s="188">
        <v>10</v>
      </c>
      <c r="P4" s="188">
        <v>15</v>
      </c>
      <c r="Q4" s="188">
        <v>50</v>
      </c>
      <c r="R4" s="188">
        <f t="shared" ref="R4:R22" si="1">SUM(D4:J4)</f>
        <v>20</v>
      </c>
      <c r="S4" s="188">
        <f t="shared" ref="S4:S22" si="2">SUM(K4:Q4)</f>
        <v>85</v>
      </c>
      <c r="T4" s="196"/>
    </row>
    <row r="5" spans="1:22" x14ac:dyDescent="0.2">
      <c r="A5" s="191">
        <v>1</v>
      </c>
      <c r="B5" s="191">
        <f t="shared" si="0"/>
        <v>15</v>
      </c>
      <c r="C5" s="192">
        <f t="shared" ref="C5:C22" si="3">C4+7</f>
        <v>43219</v>
      </c>
      <c r="D5" s="188">
        <v>10</v>
      </c>
      <c r="E5" s="188">
        <v>5</v>
      </c>
      <c r="F5" s="188">
        <v>5</v>
      </c>
      <c r="G5" s="188"/>
      <c r="H5" s="188">
        <v>4</v>
      </c>
      <c r="I5" s="188"/>
      <c r="J5" s="188"/>
      <c r="K5" s="188">
        <v>0</v>
      </c>
      <c r="L5" s="188">
        <v>10</v>
      </c>
      <c r="M5" s="188"/>
      <c r="N5" s="188">
        <v>10</v>
      </c>
      <c r="O5" s="188">
        <v>10</v>
      </c>
      <c r="P5" s="188"/>
      <c r="Q5" s="188"/>
      <c r="R5" s="188">
        <f t="shared" si="1"/>
        <v>24</v>
      </c>
      <c r="S5" s="188">
        <f t="shared" si="2"/>
        <v>30</v>
      </c>
      <c r="T5" s="196"/>
    </row>
    <row r="6" spans="1:22" x14ac:dyDescent="0.2">
      <c r="A6" s="191">
        <v>1</v>
      </c>
      <c r="B6" s="191">
        <f t="shared" si="0"/>
        <v>14</v>
      </c>
      <c r="C6" s="192">
        <f t="shared" si="3"/>
        <v>43226</v>
      </c>
      <c r="D6" s="188"/>
      <c r="E6" s="188">
        <v>3</v>
      </c>
      <c r="F6" s="188">
        <v>3</v>
      </c>
      <c r="G6" s="188">
        <v>5</v>
      </c>
      <c r="H6" s="188"/>
      <c r="I6" s="188">
        <v>10</v>
      </c>
      <c r="J6" s="188"/>
      <c r="K6" s="188">
        <v>50</v>
      </c>
      <c r="L6" s="188"/>
      <c r="M6" s="188">
        <v>10</v>
      </c>
      <c r="N6" s="188"/>
      <c r="O6" s="188">
        <v>10</v>
      </c>
      <c r="P6" s="188"/>
      <c r="Q6" s="188"/>
      <c r="R6" s="188">
        <f t="shared" si="1"/>
        <v>21</v>
      </c>
      <c r="S6" s="188">
        <f t="shared" si="2"/>
        <v>70</v>
      </c>
      <c r="T6" s="196"/>
      <c r="U6" s="189"/>
      <c r="V6" s="189"/>
    </row>
    <row r="7" spans="1:22" x14ac:dyDescent="0.2">
      <c r="A7" s="191">
        <v>1</v>
      </c>
      <c r="B7" s="191">
        <f t="shared" si="0"/>
        <v>13</v>
      </c>
      <c r="C7" s="192">
        <f t="shared" si="3"/>
        <v>43233</v>
      </c>
      <c r="D7" s="188"/>
      <c r="E7" s="188">
        <v>3</v>
      </c>
      <c r="F7" s="188">
        <v>3</v>
      </c>
      <c r="G7" s="188">
        <v>5</v>
      </c>
      <c r="H7" s="188"/>
      <c r="I7" s="188">
        <v>8</v>
      </c>
      <c r="J7" s="188"/>
      <c r="K7" s="188">
        <v>60</v>
      </c>
      <c r="L7" s="188"/>
      <c r="M7" s="188">
        <v>10</v>
      </c>
      <c r="N7" s="188"/>
      <c r="O7" s="188">
        <v>10</v>
      </c>
      <c r="P7" s="188"/>
      <c r="Q7" s="188"/>
      <c r="R7" s="188">
        <f t="shared" si="1"/>
        <v>19</v>
      </c>
      <c r="S7" s="188">
        <f t="shared" si="2"/>
        <v>80</v>
      </c>
      <c r="T7" s="196"/>
      <c r="U7" s="189"/>
      <c r="V7" s="189"/>
    </row>
    <row r="8" spans="1:22" x14ac:dyDescent="0.2">
      <c r="A8" s="191">
        <v>1</v>
      </c>
      <c r="B8" s="191">
        <f t="shared" si="0"/>
        <v>12</v>
      </c>
      <c r="C8" s="192">
        <f t="shared" si="3"/>
        <v>43240</v>
      </c>
      <c r="D8" s="188"/>
      <c r="E8" s="188">
        <v>3</v>
      </c>
      <c r="F8" s="188">
        <v>3</v>
      </c>
      <c r="G8" s="188">
        <v>5</v>
      </c>
      <c r="H8" s="188"/>
      <c r="I8" s="188">
        <v>10</v>
      </c>
      <c r="J8" s="188"/>
      <c r="K8" s="188"/>
      <c r="L8" s="188">
        <v>45</v>
      </c>
      <c r="M8" s="188">
        <v>10</v>
      </c>
      <c r="N8" s="188"/>
      <c r="O8" s="188">
        <v>10</v>
      </c>
      <c r="P8" s="188"/>
      <c r="Q8" s="188"/>
      <c r="R8" s="188">
        <f t="shared" si="1"/>
        <v>21</v>
      </c>
      <c r="S8" s="188">
        <f t="shared" si="2"/>
        <v>65</v>
      </c>
      <c r="T8" s="196"/>
      <c r="U8" s="189"/>
      <c r="V8" s="189"/>
    </row>
    <row r="9" spans="1:22" x14ac:dyDescent="0.2">
      <c r="A9" s="191">
        <v>1</v>
      </c>
      <c r="B9" s="191">
        <f t="shared" si="0"/>
        <v>11</v>
      </c>
      <c r="C9" s="192">
        <f t="shared" si="3"/>
        <v>43247</v>
      </c>
      <c r="D9" s="188">
        <v>13</v>
      </c>
      <c r="E9" s="188">
        <v>3</v>
      </c>
      <c r="F9" s="188"/>
      <c r="G9" s="188">
        <v>5</v>
      </c>
      <c r="H9" s="188"/>
      <c r="I9" s="188">
        <v>3</v>
      </c>
      <c r="J9" s="188"/>
      <c r="K9" s="188">
        <v>56</v>
      </c>
      <c r="L9" s="188"/>
      <c r="M9" s="188">
        <v>10</v>
      </c>
      <c r="N9" s="188"/>
      <c r="O9" s="188"/>
      <c r="P9" s="188">
        <v>15</v>
      </c>
      <c r="Q9" s="188"/>
      <c r="R9" s="188">
        <f t="shared" si="1"/>
        <v>24</v>
      </c>
      <c r="S9" s="188">
        <f t="shared" si="2"/>
        <v>81</v>
      </c>
      <c r="T9" s="196"/>
      <c r="U9" s="189"/>
      <c r="V9" s="189"/>
    </row>
    <row r="10" spans="1:22" x14ac:dyDescent="0.2">
      <c r="A10" s="191">
        <v>1</v>
      </c>
      <c r="B10" s="191">
        <f t="shared" si="0"/>
        <v>10</v>
      </c>
      <c r="C10" s="192">
        <f t="shared" si="3"/>
        <v>43254</v>
      </c>
      <c r="D10" s="188"/>
      <c r="E10" s="188">
        <v>3</v>
      </c>
      <c r="F10" s="188"/>
      <c r="G10" s="188">
        <v>5</v>
      </c>
      <c r="H10" s="188"/>
      <c r="I10" s="188">
        <v>6</v>
      </c>
      <c r="J10" s="188"/>
      <c r="K10" s="188">
        <v>75</v>
      </c>
      <c r="L10" s="188"/>
      <c r="M10" s="188">
        <v>10</v>
      </c>
      <c r="N10" s="188"/>
      <c r="O10" s="188">
        <v>10</v>
      </c>
      <c r="P10" s="187"/>
      <c r="Q10" s="188"/>
      <c r="R10" s="188">
        <f t="shared" si="1"/>
        <v>14</v>
      </c>
      <c r="S10" s="188">
        <f t="shared" si="2"/>
        <v>95</v>
      </c>
      <c r="T10" s="196" t="s">
        <v>1913</v>
      </c>
      <c r="U10" s="189"/>
      <c r="V10" s="189"/>
    </row>
    <row r="11" spans="1:22" x14ac:dyDescent="0.2">
      <c r="A11" s="191">
        <v>1</v>
      </c>
      <c r="B11" s="191">
        <f t="shared" si="0"/>
        <v>9</v>
      </c>
      <c r="C11" s="192">
        <f t="shared" si="3"/>
        <v>43261</v>
      </c>
      <c r="D11" s="188"/>
      <c r="E11" s="188">
        <v>3</v>
      </c>
      <c r="F11" s="188"/>
      <c r="G11" s="188">
        <v>5</v>
      </c>
      <c r="H11" s="188"/>
      <c r="I11" s="188">
        <v>8</v>
      </c>
      <c r="J11" s="188"/>
      <c r="K11" s="188">
        <v>75</v>
      </c>
      <c r="L11" s="188"/>
      <c r="M11" s="188">
        <v>10</v>
      </c>
      <c r="N11" s="188">
        <v>40</v>
      </c>
      <c r="O11" s="188">
        <v>10</v>
      </c>
      <c r="P11" s="188"/>
      <c r="Q11" s="188"/>
      <c r="R11" s="188">
        <f t="shared" si="1"/>
        <v>16</v>
      </c>
      <c r="S11" s="188">
        <f t="shared" si="2"/>
        <v>135</v>
      </c>
      <c r="T11" s="196"/>
      <c r="U11" s="189"/>
      <c r="V11" s="189"/>
    </row>
    <row r="12" spans="1:22" x14ac:dyDescent="0.2">
      <c r="A12" s="191">
        <v>1</v>
      </c>
      <c r="B12" s="191">
        <f t="shared" si="0"/>
        <v>8</v>
      </c>
      <c r="C12" s="192">
        <f t="shared" si="3"/>
        <v>43268</v>
      </c>
      <c r="D12" s="188"/>
      <c r="E12" s="188">
        <v>3</v>
      </c>
      <c r="F12" s="188">
        <v>5</v>
      </c>
      <c r="G12" s="188">
        <v>3</v>
      </c>
      <c r="H12" s="188">
        <v>5</v>
      </c>
      <c r="I12" s="188">
        <v>10</v>
      </c>
      <c r="J12" s="188"/>
      <c r="K12" s="188">
        <v>0</v>
      </c>
      <c r="L12" s="188">
        <v>10</v>
      </c>
      <c r="M12" s="188"/>
      <c r="N12" s="188">
        <v>40</v>
      </c>
      <c r="O12" s="188">
        <v>10</v>
      </c>
      <c r="P12" s="188">
        <v>100</v>
      </c>
      <c r="Q12" s="188"/>
      <c r="R12" s="188">
        <f t="shared" si="1"/>
        <v>26</v>
      </c>
      <c r="S12" s="188">
        <f t="shared" si="2"/>
        <v>160</v>
      </c>
      <c r="T12" s="196"/>
      <c r="U12" s="189"/>
      <c r="V12" s="189"/>
    </row>
    <row r="13" spans="1:22" x14ac:dyDescent="0.2">
      <c r="A13" s="191">
        <v>1</v>
      </c>
      <c r="B13" s="191">
        <f t="shared" si="0"/>
        <v>7</v>
      </c>
      <c r="C13" s="192">
        <f t="shared" si="3"/>
        <v>43275</v>
      </c>
      <c r="D13" s="188"/>
      <c r="E13" s="188">
        <v>5</v>
      </c>
      <c r="F13" s="188">
        <v>7</v>
      </c>
      <c r="G13" s="188">
        <v>5</v>
      </c>
      <c r="H13" s="188">
        <v>3</v>
      </c>
      <c r="I13" s="188">
        <v>12</v>
      </c>
      <c r="J13" s="188"/>
      <c r="K13" s="188"/>
      <c r="L13" s="188">
        <v>10</v>
      </c>
      <c r="M13" s="188"/>
      <c r="N13" s="188">
        <v>40</v>
      </c>
      <c r="O13" s="188">
        <v>10</v>
      </c>
      <c r="P13" s="188"/>
      <c r="Q13" s="188"/>
      <c r="R13" s="188">
        <f t="shared" si="1"/>
        <v>32</v>
      </c>
      <c r="S13" s="188">
        <f t="shared" si="2"/>
        <v>60</v>
      </c>
      <c r="T13" s="196"/>
      <c r="U13" s="189"/>
      <c r="V13" s="189"/>
    </row>
    <row r="14" spans="1:22" x14ac:dyDescent="0.2">
      <c r="A14" s="191">
        <v>1</v>
      </c>
      <c r="B14" s="191">
        <f t="shared" si="0"/>
        <v>6</v>
      </c>
      <c r="C14" s="192">
        <f t="shared" si="3"/>
        <v>43282</v>
      </c>
      <c r="D14" s="188">
        <v>6</v>
      </c>
      <c r="E14" s="188">
        <v>5</v>
      </c>
      <c r="F14" s="188"/>
      <c r="G14" s="188">
        <v>5</v>
      </c>
      <c r="H14" s="188">
        <v>3</v>
      </c>
      <c r="I14" s="188">
        <v>15</v>
      </c>
      <c r="J14" s="188"/>
      <c r="K14" s="188"/>
      <c r="L14" s="188"/>
      <c r="M14" s="188">
        <v>65</v>
      </c>
      <c r="N14" s="188"/>
      <c r="O14" s="188">
        <v>10</v>
      </c>
      <c r="P14" s="188"/>
      <c r="Q14" s="188"/>
      <c r="R14" s="188">
        <f t="shared" si="1"/>
        <v>34</v>
      </c>
      <c r="S14" s="188">
        <f t="shared" si="2"/>
        <v>75</v>
      </c>
      <c r="T14" s="196"/>
      <c r="U14" s="189"/>
      <c r="V14" s="189"/>
    </row>
    <row r="15" spans="1:22" x14ac:dyDescent="0.2">
      <c r="A15" s="191">
        <v>1</v>
      </c>
      <c r="B15" s="191">
        <f t="shared" si="0"/>
        <v>5</v>
      </c>
      <c r="C15" s="192">
        <f t="shared" si="3"/>
        <v>43289</v>
      </c>
      <c r="D15" s="188"/>
      <c r="E15" s="188">
        <v>5</v>
      </c>
      <c r="F15" s="188">
        <v>7</v>
      </c>
      <c r="G15" s="188">
        <v>5</v>
      </c>
      <c r="H15" s="188">
        <v>3</v>
      </c>
      <c r="I15" s="188">
        <v>18</v>
      </c>
      <c r="J15" s="188"/>
      <c r="K15" s="188">
        <v>75</v>
      </c>
      <c r="L15" s="188">
        <v>10</v>
      </c>
      <c r="M15" s="188"/>
      <c r="N15" s="188">
        <v>40</v>
      </c>
      <c r="O15" s="188">
        <v>10</v>
      </c>
      <c r="P15" s="188"/>
      <c r="Q15" s="188"/>
      <c r="R15" s="188">
        <f t="shared" si="1"/>
        <v>38</v>
      </c>
      <c r="S15" s="188">
        <f t="shared" si="2"/>
        <v>135</v>
      </c>
      <c r="T15" s="196"/>
      <c r="U15" s="189"/>
      <c r="V15" s="189"/>
    </row>
    <row r="16" spans="1:22" x14ac:dyDescent="0.2">
      <c r="A16" s="191">
        <v>1</v>
      </c>
      <c r="B16" s="191">
        <f t="shared" si="0"/>
        <v>4</v>
      </c>
      <c r="C16" s="192">
        <f t="shared" si="3"/>
        <v>43296</v>
      </c>
      <c r="D16" s="188"/>
      <c r="E16" s="188">
        <v>5</v>
      </c>
      <c r="F16" s="188">
        <v>7</v>
      </c>
      <c r="G16" s="188">
        <v>5</v>
      </c>
      <c r="H16" s="188">
        <v>3</v>
      </c>
      <c r="I16" s="188">
        <v>20</v>
      </c>
      <c r="J16" s="188"/>
      <c r="K16" s="188">
        <v>100</v>
      </c>
      <c r="L16" s="188">
        <v>10</v>
      </c>
      <c r="M16" s="188"/>
      <c r="N16" s="188">
        <v>40</v>
      </c>
      <c r="O16" s="188">
        <v>10</v>
      </c>
      <c r="P16" s="188"/>
      <c r="Q16" s="188"/>
      <c r="R16" s="188">
        <f t="shared" si="1"/>
        <v>40</v>
      </c>
      <c r="S16" s="188">
        <f t="shared" si="2"/>
        <v>160</v>
      </c>
      <c r="T16" s="196"/>
      <c r="U16" s="189"/>
      <c r="V16" s="189"/>
    </row>
    <row r="17" spans="1:22" x14ac:dyDescent="0.2">
      <c r="A17" s="191">
        <v>1</v>
      </c>
      <c r="B17" s="191">
        <f t="shared" si="0"/>
        <v>3</v>
      </c>
      <c r="C17" s="192">
        <f t="shared" si="3"/>
        <v>43303</v>
      </c>
      <c r="D17" s="188"/>
      <c r="E17" s="188">
        <v>5</v>
      </c>
      <c r="F17" s="188">
        <v>7</v>
      </c>
      <c r="G17" s="188">
        <v>5</v>
      </c>
      <c r="H17" s="188">
        <v>3</v>
      </c>
      <c r="I17" s="188">
        <v>12</v>
      </c>
      <c r="J17" s="188"/>
      <c r="K17" s="188">
        <v>100</v>
      </c>
      <c r="L17" s="188">
        <v>10</v>
      </c>
      <c r="M17" s="188"/>
      <c r="N17" s="188">
        <v>40</v>
      </c>
      <c r="O17" s="188">
        <v>10</v>
      </c>
      <c r="P17" s="188"/>
      <c r="Q17" s="188"/>
      <c r="R17" s="188">
        <f t="shared" si="1"/>
        <v>32</v>
      </c>
      <c r="S17" s="188">
        <f t="shared" si="2"/>
        <v>160</v>
      </c>
      <c r="T17" s="196"/>
      <c r="U17" s="189"/>
      <c r="V17" s="189"/>
    </row>
    <row r="18" spans="1:22" x14ac:dyDescent="0.2">
      <c r="A18" s="191">
        <v>1</v>
      </c>
      <c r="B18" s="191">
        <f t="shared" si="0"/>
        <v>2</v>
      </c>
      <c r="C18" s="192">
        <f t="shared" si="3"/>
        <v>43310</v>
      </c>
      <c r="D18" s="188"/>
      <c r="E18" s="188">
        <v>5</v>
      </c>
      <c r="F18" s="188">
        <v>7</v>
      </c>
      <c r="G18" s="188">
        <v>5</v>
      </c>
      <c r="H18" s="188">
        <v>3</v>
      </c>
      <c r="I18" s="188">
        <v>8</v>
      </c>
      <c r="J18" s="188"/>
      <c r="K18" s="188">
        <v>75</v>
      </c>
      <c r="L18" s="188">
        <v>10</v>
      </c>
      <c r="M18" s="188"/>
      <c r="N18" s="188">
        <v>40</v>
      </c>
      <c r="O18" s="188">
        <v>10</v>
      </c>
      <c r="P18" s="188"/>
      <c r="Q18" s="188"/>
      <c r="R18" s="188">
        <f t="shared" si="1"/>
        <v>28</v>
      </c>
      <c r="S18" s="188">
        <f t="shared" si="2"/>
        <v>135</v>
      </c>
      <c r="T18" s="196"/>
      <c r="U18" s="189"/>
      <c r="V18" s="189"/>
    </row>
    <row r="19" spans="1:22" x14ac:dyDescent="0.2">
      <c r="A19" s="191">
        <v>1</v>
      </c>
      <c r="B19" s="191">
        <f t="shared" si="0"/>
        <v>1</v>
      </c>
      <c r="C19" s="192">
        <f t="shared" si="3"/>
        <v>43317</v>
      </c>
      <c r="D19" s="188"/>
      <c r="E19" s="188">
        <v>3</v>
      </c>
      <c r="F19" s="188"/>
      <c r="G19" s="188">
        <v>5</v>
      </c>
      <c r="H19" s="188"/>
      <c r="I19" s="188">
        <v>6</v>
      </c>
      <c r="J19" s="188"/>
      <c r="K19" s="188">
        <v>45</v>
      </c>
      <c r="L19" s="188"/>
      <c r="M19" s="188"/>
      <c r="N19" s="188"/>
      <c r="O19" s="188"/>
      <c r="P19" s="188"/>
      <c r="Q19" s="188"/>
      <c r="R19" s="188">
        <f t="shared" si="1"/>
        <v>14</v>
      </c>
      <c r="S19" s="188">
        <f t="shared" si="2"/>
        <v>45</v>
      </c>
      <c r="T19" s="196"/>
      <c r="U19" s="189"/>
      <c r="V19" s="189"/>
    </row>
    <row r="20" spans="1:22" x14ac:dyDescent="0.2">
      <c r="A20" s="191">
        <v>1</v>
      </c>
      <c r="B20" s="191">
        <v>0</v>
      </c>
      <c r="C20" s="192">
        <f t="shared" si="3"/>
        <v>43324</v>
      </c>
      <c r="D20" s="188">
        <v>26</v>
      </c>
      <c r="E20" s="188">
        <v>3</v>
      </c>
      <c r="F20" s="188"/>
      <c r="G20" s="188">
        <v>3</v>
      </c>
      <c r="H20" s="188"/>
      <c r="I20" s="188">
        <v>2</v>
      </c>
      <c r="J20" s="188"/>
      <c r="K20" s="188">
        <v>112</v>
      </c>
      <c r="L20" s="188"/>
      <c r="M20" s="188"/>
      <c r="N20" s="188"/>
      <c r="O20" s="188"/>
      <c r="P20" s="188">
        <v>10</v>
      </c>
      <c r="Q20" s="188">
        <v>10</v>
      </c>
      <c r="R20" s="188">
        <f t="shared" si="1"/>
        <v>34</v>
      </c>
      <c r="S20" s="188">
        <f t="shared" si="2"/>
        <v>132</v>
      </c>
      <c r="T20" s="196" t="s">
        <v>1914</v>
      </c>
      <c r="U20" s="189"/>
      <c r="V20" s="189"/>
    </row>
    <row r="21" spans="1:22" x14ac:dyDescent="0.2">
      <c r="A21" s="191">
        <v>1</v>
      </c>
      <c r="B21" s="191">
        <f t="shared" ref="B21:B22" si="4">B20-1</f>
        <v>-1</v>
      </c>
      <c r="C21" s="192">
        <f t="shared" si="3"/>
        <v>43331</v>
      </c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8"/>
      <c r="O21" s="188"/>
      <c r="P21" s="188"/>
      <c r="Q21" s="188"/>
      <c r="R21" s="188">
        <f t="shared" si="1"/>
        <v>0</v>
      </c>
      <c r="S21" s="188">
        <f t="shared" si="2"/>
        <v>0</v>
      </c>
      <c r="T21" s="196"/>
      <c r="U21" s="189"/>
      <c r="V21" s="189"/>
    </row>
    <row r="22" spans="1:22" x14ac:dyDescent="0.2">
      <c r="A22" s="191">
        <v>1</v>
      </c>
      <c r="B22" s="191">
        <f t="shared" si="4"/>
        <v>-2</v>
      </c>
      <c r="C22" s="192">
        <f t="shared" si="3"/>
        <v>43338</v>
      </c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8"/>
      <c r="O22" s="188"/>
      <c r="P22" s="188"/>
      <c r="Q22" s="188"/>
      <c r="R22" s="188">
        <f t="shared" si="1"/>
        <v>0</v>
      </c>
      <c r="S22" s="188">
        <f t="shared" si="2"/>
        <v>0</v>
      </c>
      <c r="T22" s="196"/>
      <c r="U22" s="189"/>
      <c r="V22" s="189"/>
    </row>
    <row r="23" spans="1:22" x14ac:dyDescent="0.2">
      <c r="R23" s="190">
        <f>SUM(R3:R22)</f>
        <v>455</v>
      </c>
      <c r="S23" s="190">
        <f>SUM(S3:S22)</f>
        <v>1748</v>
      </c>
    </row>
  </sheetData>
  <mergeCells count="2">
    <mergeCell ref="E1:J1"/>
    <mergeCell ref="L1:Q1"/>
  </mergeCells>
  <phoneticPr fontId="5" type="noConversion"/>
  <conditionalFormatting sqref="F12:J13 P11 F19:J21 I14:J18 F4:J4 N4 M4:M8 O4:O8 P4:Q4 R4:S22">
    <cfRule type="expression" dxfId="227" priority="179" stopIfTrue="1">
      <formula>AND(TODAY()&gt;$C4,TODAY()&lt;$C5)</formula>
    </cfRule>
    <cfRule type="expression" dxfId="226" priority="180" stopIfTrue="1">
      <formula>$C4&lt;TODAY()</formula>
    </cfRule>
  </conditionalFormatting>
  <conditionalFormatting sqref="F12:J13 E11:E13 P11 E19:J21 I14:J18 E4:H10 N4 M4:M8 O4:O8 P4:Q4 T4 D4 I4:L4 B3:B20">
    <cfRule type="expression" dxfId="225" priority="181" stopIfTrue="1">
      <formula>AND(TODAY()&gt;=$C3,TODAY()&lt;$C4)</formula>
    </cfRule>
    <cfRule type="expression" dxfId="224" priority="182" stopIfTrue="1">
      <formula>$C3&lt;TODAY()</formula>
    </cfRule>
  </conditionalFormatting>
  <conditionalFormatting sqref="A3:A22">
    <cfRule type="expression" dxfId="223" priority="226" stopIfTrue="1">
      <formula>AND(TODAY()&gt;=$C3,TODAY()&lt;#REF!)</formula>
    </cfRule>
    <cfRule type="expression" dxfId="222" priority="227" stopIfTrue="1">
      <formula>$C3&lt;TODAY()</formula>
    </cfRule>
  </conditionalFormatting>
  <conditionalFormatting sqref="F11:H11 J5:J11">
    <cfRule type="expression" dxfId="221" priority="121" stopIfTrue="1">
      <formula>AND(TODAY()&gt;$C5,TODAY()&lt;$C6)</formula>
    </cfRule>
    <cfRule type="expression" dxfId="220" priority="122" stopIfTrue="1">
      <formula>$C5&lt;TODAY()</formula>
    </cfRule>
  </conditionalFormatting>
  <conditionalFormatting sqref="J5:J11 F11:H11">
    <cfRule type="expression" dxfId="219" priority="123" stopIfTrue="1">
      <formula>AND(TODAY()&gt;=$C5,TODAY()&lt;$C6)</formula>
    </cfRule>
    <cfRule type="expression" dxfId="218" priority="124" stopIfTrue="1">
      <formula>$C5&lt;TODAY()</formula>
    </cfRule>
  </conditionalFormatting>
  <conditionalFormatting sqref="I5:I11">
    <cfRule type="expression" dxfId="217" priority="117" stopIfTrue="1">
      <formula>AND(TODAY()&gt;$C5,TODAY()&lt;$C6)</formula>
    </cfRule>
    <cfRule type="expression" dxfId="216" priority="118" stopIfTrue="1">
      <formula>$C5&lt;TODAY()</formula>
    </cfRule>
  </conditionalFormatting>
  <conditionalFormatting sqref="I5:I11">
    <cfRule type="expression" dxfId="215" priority="119" stopIfTrue="1">
      <formula>AND(TODAY()&gt;=$C5,TODAY()&lt;$C6)</formula>
    </cfRule>
    <cfRule type="expression" dxfId="214" priority="120" stopIfTrue="1">
      <formula>$C5&lt;TODAY()</formula>
    </cfRule>
  </conditionalFormatting>
  <conditionalFormatting sqref="E22:J22 B22">
    <cfRule type="expression" dxfId="213" priority="260" stopIfTrue="1">
      <formula>AND(TODAY()&gt;=$C22,TODAY()&lt;#REF!)</formula>
    </cfRule>
    <cfRule type="expression" dxfId="212" priority="261" stopIfTrue="1">
      <formula>$C22&lt;TODAY()</formula>
    </cfRule>
  </conditionalFormatting>
  <conditionalFormatting sqref="F22:J22">
    <cfRule type="expression" dxfId="211" priority="274" stopIfTrue="1">
      <formula>AND(TODAY()&gt;$C22,TODAY()&lt;#REF!)</formula>
    </cfRule>
    <cfRule type="expression" dxfId="210" priority="275" stopIfTrue="1">
      <formula>$C22&lt;TODAY()</formula>
    </cfRule>
  </conditionalFormatting>
  <conditionalFormatting sqref="M19:Q21 N12:N18 P12:Q18">
    <cfRule type="expression" dxfId="209" priority="105" stopIfTrue="1">
      <formula>AND(TODAY()&gt;$C12,TODAY()&lt;$C13)</formula>
    </cfRule>
    <cfRule type="expression" dxfId="208" priority="106" stopIfTrue="1">
      <formula>$C12&lt;TODAY()</formula>
    </cfRule>
  </conditionalFormatting>
  <conditionalFormatting sqref="L19:Q21 N12:N18 P12:Q18">
    <cfRule type="expression" dxfId="207" priority="107" stopIfTrue="1">
      <formula>AND(TODAY()&gt;=$C12,TODAY()&lt;$C13)</formula>
    </cfRule>
    <cfRule type="expression" dxfId="206" priority="108" stopIfTrue="1">
      <formula>$C12&lt;TODAY()</formula>
    </cfRule>
  </conditionalFormatting>
  <conditionalFormatting sqref="M9:O10 Q5:Q11 N5:N8 N11">
    <cfRule type="expression" dxfId="205" priority="97" stopIfTrue="1">
      <formula>AND(TODAY()&gt;$C5,TODAY()&lt;$C6)</formula>
    </cfRule>
    <cfRule type="expression" dxfId="204" priority="98" stopIfTrue="1">
      <formula>$C5&lt;TODAY()</formula>
    </cfRule>
  </conditionalFormatting>
  <conditionalFormatting sqref="L9:O10 L5:L8 N5:N8 Q5:Q11 L11 N11">
    <cfRule type="expression" dxfId="203" priority="99" stopIfTrue="1">
      <formula>AND(TODAY()&gt;=$C5,TODAY()&lt;$C6)</formula>
    </cfRule>
    <cfRule type="expression" dxfId="202" priority="100" stopIfTrue="1">
      <formula>$C5&lt;TODAY()</formula>
    </cfRule>
  </conditionalFormatting>
  <conditionalFormatting sqref="P5:P8">
    <cfRule type="expression" dxfId="201" priority="93" stopIfTrue="1">
      <formula>AND(TODAY()&gt;$C5,TODAY()&lt;$C6)</formula>
    </cfRule>
    <cfRule type="expression" dxfId="200" priority="94" stopIfTrue="1">
      <formula>$C5&lt;TODAY()</formula>
    </cfRule>
  </conditionalFormatting>
  <conditionalFormatting sqref="P5:P8">
    <cfRule type="expression" dxfId="199" priority="95" stopIfTrue="1">
      <formula>AND(TODAY()&gt;=$C5,TODAY()&lt;$C6)</formula>
    </cfRule>
    <cfRule type="expression" dxfId="198" priority="96" stopIfTrue="1">
      <formula>$C5&lt;TODAY()</formula>
    </cfRule>
  </conditionalFormatting>
  <conditionalFormatting sqref="L22:Q22">
    <cfRule type="expression" dxfId="197" priority="109" stopIfTrue="1">
      <formula>AND(TODAY()&gt;=$C22,TODAY()&lt;#REF!)</formula>
    </cfRule>
    <cfRule type="expression" dxfId="196" priority="110" stopIfTrue="1">
      <formula>$C22&lt;TODAY()</formula>
    </cfRule>
  </conditionalFormatting>
  <conditionalFormatting sqref="M22:Q22">
    <cfRule type="expression" dxfId="195" priority="111" stopIfTrue="1">
      <formula>AND(TODAY()&gt;$C22,TODAY()&lt;#REF!)</formula>
    </cfRule>
    <cfRule type="expression" dxfId="194" priority="112" stopIfTrue="1">
      <formula>$C22&lt;TODAY()</formula>
    </cfRule>
  </conditionalFormatting>
  <conditionalFormatting sqref="T5:T11">
    <cfRule type="expression" dxfId="193" priority="67" stopIfTrue="1">
      <formula>AND(TODAY()&gt;=$C5,TODAY()&lt;$C6)</formula>
    </cfRule>
    <cfRule type="expression" dxfId="192" priority="68" stopIfTrue="1">
      <formula>$C5&lt;TODAY()</formula>
    </cfRule>
  </conditionalFormatting>
  <conditionalFormatting sqref="T12:T17">
    <cfRule type="expression" dxfId="191" priority="73" stopIfTrue="1">
      <formula>AND(TODAY()&gt;=$C12,TODAY()&lt;#REF!)</formula>
    </cfRule>
    <cfRule type="expression" dxfId="190" priority="74" stopIfTrue="1">
      <formula>$C12&lt;TODAY()</formula>
    </cfRule>
  </conditionalFormatting>
  <conditionalFormatting sqref="T18:T22">
    <cfRule type="expression" dxfId="189" priority="75" stopIfTrue="1">
      <formula>AND(TODAY()&gt;=$C18,TODAY()&lt;#REF!)</formula>
    </cfRule>
    <cfRule type="expression" dxfId="188" priority="76" stopIfTrue="1">
      <formula>$C18&lt;TODAY()</formula>
    </cfRule>
  </conditionalFormatting>
  <conditionalFormatting sqref="P9">
    <cfRule type="expression" dxfId="187" priority="286" stopIfTrue="1">
      <formula>AND(TODAY()&gt;$C10,TODAY()&lt;$C11)</formula>
    </cfRule>
    <cfRule type="expression" dxfId="186" priority="287" stopIfTrue="1">
      <formula>$C10&lt;TODAY()</formula>
    </cfRule>
  </conditionalFormatting>
  <conditionalFormatting sqref="P9">
    <cfRule type="expression" dxfId="185" priority="290" stopIfTrue="1">
      <formula>AND(TODAY()&gt;=$C10,TODAY()&lt;$C11)</formula>
    </cfRule>
    <cfRule type="expression" dxfId="184" priority="291" stopIfTrue="1">
      <formula>$C10&lt;TODAY()</formula>
    </cfRule>
  </conditionalFormatting>
  <conditionalFormatting sqref="B21">
    <cfRule type="expression" dxfId="183" priority="55" stopIfTrue="1">
      <formula>AND(TODAY()&gt;=$C21,TODAY()&lt;#REF!)</formula>
    </cfRule>
    <cfRule type="expression" dxfId="182" priority="56" stopIfTrue="1">
      <formula>$C21&lt;TODAY()</formula>
    </cfRule>
  </conditionalFormatting>
  <conditionalFormatting sqref="M11:M18">
    <cfRule type="expression" dxfId="181" priority="51" stopIfTrue="1">
      <formula>AND(TODAY()&gt;$C11,TODAY()&lt;$C12)</formula>
    </cfRule>
    <cfRule type="expression" dxfId="180" priority="52" stopIfTrue="1">
      <formula>$C11&lt;TODAY()</formula>
    </cfRule>
  </conditionalFormatting>
  <conditionalFormatting sqref="M11:M18">
    <cfRule type="expression" dxfId="179" priority="53" stopIfTrue="1">
      <formula>AND(TODAY()&gt;=$C11,TODAY()&lt;$C12)</formula>
    </cfRule>
    <cfRule type="expression" dxfId="178" priority="54" stopIfTrue="1">
      <formula>$C11&lt;TODAY()</formula>
    </cfRule>
  </conditionalFormatting>
  <conditionalFormatting sqref="O11:O18">
    <cfRule type="expression" dxfId="177" priority="47" stopIfTrue="1">
      <formula>AND(TODAY()&gt;$C11,TODAY()&lt;$C12)</formula>
    </cfRule>
    <cfRule type="expression" dxfId="176" priority="48" stopIfTrue="1">
      <formula>$C11&lt;TODAY()</formula>
    </cfRule>
  </conditionalFormatting>
  <conditionalFormatting sqref="O11:O18">
    <cfRule type="expression" dxfId="175" priority="49" stopIfTrue="1">
      <formula>AND(TODAY()&gt;=$C11,TODAY()&lt;$C12)</formula>
    </cfRule>
    <cfRule type="expression" dxfId="174" priority="50" stopIfTrue="1">
      <formula>$C11&lt;TODAY()</formula>
    </cfRule>
  </conditionalFormatting>
  <conditionalFormatting sqref="D12:D21">
    <cfRule type="expression" dxfId="173" priority="43" stopIfTrue="1">
      <formula>AND(TODAY()&gt;=$C12,TODAY()&lt;$C13)</formula>
    </cfRule>
    <cfRule type="expression" dxfId="172" priority="44" stopIfTrue="1">
      <formula>$C12&lt;TODAY()</formula>
    </cfRule>
  </conditionalFormatting>
  <conditionalFormatting sqref="D5:D11">
    <cfRule type="expression" dxfId="171" priority="39" stopIfTrue="1">
      <formula>AND(TODAY()&gt;=$C5,TODAY()&lt;$C6)</formula>
    </cfRule>
    <cfRule type="expression" dxfId="170" priority="40" stopIfTrue="1">
      <formula>$C5&lt;TODAY()</formula>
    </cfRule>
  </conditionalFormatting>
  <conditionalFormatting sqref="D22">
    <cfRule type="expression" dxfId="169" priority="45" stopIfTrue="1">
      <formula>AND(TODAY()&gt;=$C22,TODAY()&lt;#REF!)</formula>
    </cfRule>
    <cfRule type="expression" dxfId="168" priority="46" stopIfTrue="1">
      <formula>$C22&lt;TODAY()</formula>
    </cfRule>
  </conditionalFormatting>
  <conditionalFormatting sqref="K12:K21">
    <cfRule type="expression" dxfId="167" priority="35" stopIfTrue="1">
      <formula>AND(TODAY()&gt;=$C12,TODAY()&lt;$C13)</formula>
    </cfRule>
    <cfRule type="expression" dxfId="166" priority="36" stopIfTrue="1">
      <formula>$C12&lt;TODAY()</formula>
    </cfRule>
  </conditionalFormatting>
  <conditionalFormatting sqref="K5:K11">
    <cfRule type="expression" dxfId="165" priority="31" stopIfTrue="1">
      <formula>AND(TODAY()&gt;=$C5,TODAY()&lt;$C6)</formula>
    </cfRule>
    <cfRule type="expression" dxfId="164" priority="32" stopIfTrue="1">
      <formula>$C5&lt;TODAY()</formula>
    </cfRule>
  </conditionalFormatting>
  <conditionalFormatting sqref="K22">
    <cfRule type="expression" dxfId="163" priority="37" stopIfTrue="1">
      <formula>AND(TODAY()&gt;=$C22,TODAY()&lt;#REF!)</formula>
    </cfRule>
    <cfRule type="expression" dxfId="162" priority="38" stopIfTrue="1">
      <formula>$C22&lt;TODAY()</formula>
    </cfRule>
  </conditionalFormatting>
  <conditionalFormatting sqref="K5:K7">
    <cfRule type="expression" dxfId="161" priority="29" stopIfTrue="1">
      <formula>AND(TODAY()&gt;$C5,TODAY()&lt;$C6)</formula>
    </cfRule>
    <cfRule type="expression" dxfId="160" priority="30" stopIfTrue="1">
      <formula>$C5&lt;TODAY()</formula>
    </cfRule>
  </conditionalFormatting>
  <conditionalFormatting sqref="F14:H14">
    <cfRule type="expression" dxfId="159" priority="21" stopIfTrue="1">
      <formula>AND(TODAY()&gt;$C14,TODAY()&lt;$C15)</formula>
    </cfRule>
    <cfRule type="expression" dxfId="158" priority="22" stopIfTrue="1">
      <formula>$C14&lt;TODAY()</formula>
    </cfRule>
  </conditionalFormatting>
  <conditionalFormatting sqref="E14:H14">
    <cfRule type="expression" dxfId="157" priority="23" stopIfTrue="1">
      <formula>AND(TODAY()&gt;=$C14,TODAY()&lt;$C15)</formula>
    </cfRule>
    <cfRule type="expression" dxfId="156" priority="24" stopIfTrue="1">
      <formula>$C14&lt;TODAY()</formula>
    </cfRule>
  </conditionalFormatting>
  <conditionalFormatting sqref="F15:H15">
    <cfRule type="expression" dxfId="155" priority="17" stopIfTrue="1">
      <formula>AND(TODAY()&gt;$C15,TODAY()&lt;$C16)</formula>
    </cfRule>
    <cfRule type="expression" dxfId="154" priority="18" stopIfTrue="1">
      <formula>$C15&lt;TODAY()</formula>
    </cfRule>
  </conditionalFormatting>
  <conditionalFormatting sqref="E15:H15">
    <cfRule type="expression" dxfId="153" priority="19" stopIfTrue="1">
      <formula>AND(TODAY()&gt;=$C15,TODAY()&lt;$C16)</formula>
    </cfRule>
    <cfRule type="expression" dxfId="152" priority="20" stopIfTrue="1">
      <formula>$C15&lt;TODAY()</formula>
    </cfRule>
  </conditionalFormatting>
  <conditionalFormatting sqref="F16:H16">
    <cfRule type="expression" dxfId="151" priority="13" stopIfTrue="1">
      <formula>AND(TODAY()&gt;$C16,TODAY()&lt;$C17)</formula>
    </cfRule>
    <cfRule type="expression" dxfId="150" priority="14" stopIfTrue="1">
      <formula>$C16&lt;TODAY()</formula>
    </cfRule>
  </conditionalFormatting>
  <conditionalFormatting sqref="E16:H16">
    <cfRule type="expression" dxfId="149" priority="15" stopIfTrue="1">
      <formula>AND(TODAY()&gt;=$C16,TODAY()&lt;$C17)</formula>
    </cfRule>
    <cfRule type="expression" dxfId="148" priority="16" stopIfTrue="1">
      <formula>$C16&lt;TODAY()</formula>
    </cfRule>
  </conditionalFormatting>
  <conditionalFormatting sqref="F17:H17">
    <cfRule type="expression" dxfId="147" priority="9" stopIfTrue="1">
      <formula>AND(TODAY()&gt;$C17,TODAY()&lt;$C18)</formula>
    </cfRule>
    <cfRule type="expression" dxfId="146" priority="10" stopIfTrue="1">
      <formula>$C17&lt;TODAY()</formula>
    </cfRule>
  </conditionalFormatting>
  <conditionalFormatting sqref="E17:H17">
    <cfRule type="expression" dxfId="145" priority="11" stopIfTrue="1">
      <formula>AND(TODAY()&gt;=$C17,TODAY()&lt;$C18)</formula>
    </cfRule>
    <cfRule type="expression" dxfId="144" priority="12" stopIfTrue="1">
      <formula>$C17&lt;TODAY()</formula>
    </cfRule>
  </conditionalFormatting>
  <conditionalFormatting sqref="F18:H18">
    <cfRule type="expression" dxfId="143" priority="5" stopIfTrue="1">
      <formula>AND(TODAY()&gt;$C18,TODAY()&lt;$C19)</formula>
    </cfRule>
    <cfRule type="expression" dxfId="142" priority="6" stopIfTrue="1">
      <formula>$C18&lt;TODAY()</formula>
    </cfRule>
  </conditionalFormatting>
  <conditionalFormatting sqref="E18:H18">
    <cfRule type="expression" dxfId="141" priority="7" stopIfTrue="1">
      <formula>AND(TODAY()&gt;=$C18,TODAY()&lt;$C19)</formula>
    </cfRule>
    <cfRule type="expression" dxfId="140" priority="8" stopIfTrue="1">
      <formula>$C18&lt;TODAY()</formula>
    </cfRule>
  </conditionalFormatting>
  <conditionalFormatting sqref="L12:L18">
    <cfRule type="expression" dxfId="139" priority="1" stopIfTrue="1">
      <formula>AND(TODAY()&gt;$C12,TODAY()&lt;$C13)</formula>
    </cfRule>
    <cfRule type="expression" dxfId="138" priority="2" stopIfTrue="1">
      <formula>$C12&lt;TODAY()</formula>
    </cfRule>
  </conditionalFormatting>
  <conditionalFormatting sqref="L12:L18">
    <cfRule type="expression" dxfId="137" priority="3" stopIfTrue="1">
      <formula>AND(TODAY()&gt;=$C12,TODAY()&lt;$C13)</formula>
    </cfRule>
    <cfRule type="expression" dxfId="136" priority="4" stopIfTrue="1">
      <formula>$C12&lt;TODAY()</formula>
    </cfRule>
  </conditionalFormatting>
  <conditionalFormatting sqref="C3:T3 C4:C22">
    <cfRule type="expression" dxfId="135" priority="294" stopIfTrue="1">
      <formula>AND(TODAY()&gt;$C3,TODAY()&lt;#REF!)</formula>
    </cfRule>
    <cfRule type="expression" dxfId="134" priority="295" stopIfTrue="1">
      <formula>$C3&lt;TODAY()</formula>
    </cfRule>
  </conditionalFormatting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U219"/>
  <sheetViews>
    <sheetView zoomScale="125" zoomScaleNormal="125" zoomScalePageLayoutView="125" workbookViewId="0">
      <pane xSplit="2" ySplit="2" topLeftCell="C65" activePane="bottomRight" state="frozen"/>
      <selection activeCell="I28" sqref="I28"/>
      <selection pane="topRight" activeCell="I28" sqref="I28"/>
      <selection pane="bottomLeft" activeCell="I28" sqref="I28"/>
      <selection pane="bottomRight" activeCell="C82" sqref="C82"/>
    </sheetView>
  </sheetViews>
  <sheetFormatPr defaultColWidth="4.875" defaultRowHeight="12.75" x14ac:dyDescent="0.2"/>
  <cols>
    <col min="1" max="1" width="5.875" style="86" bestFit="1" customWidth="1"/>
    <col min="2" max="2" width="5.125" style="89" bestFit="1" customWidth="1"/>
    <col min="3" max="3" width="6.75" style="92" bestFit="1" customWidth="1"/>
    <col min="4" max="4" width="6.375" style="92" bestFit="1" customWidth="1"/>
    <col min="5" max="5" width="6.125" style="92" bestFit="1" customWidth="1"/>
    <col min="6" max="7" width="5.75" style="92" bestFit="1" customWidth="1"/>
    <col min="8" max="8" width="7.875" style="92" bestFit="1" customWidth="1"/>
    <col min="9" max="10" width="6.75" style="92" bestFit="1" customWidth="1"/>
    <col min="11" max="11" width="6.125" style="92" bestFit="1" customWidth="1"/>
    <col min="12" max="15" width="4.875" style="41" customWidth="1"/>
    <col min="16" max="16" width="10.125" style="41" bestFit="1" customWidth="1"/>
    <col min="17" max="16384" width="4.875" style="41"/>
  </cols>
  <sheetData>
    <row r="1" spans="1:21" x14ac:dyDescent="0.2">
      <c r="A1" s="410" t="s">
        <v>1921</v>
      </c>
      <c r="B1" s="410"/>
      <c r="C1" s="410"/>
      <c r="D1" s="410"/>
      <c r="E1" s="410"/>
      <c r="F1" s="410"/>
      <c r="G1" s="410"/>
      <c r="H1" s="410"/>
      <c r="I1" s="410"/>
      <c r="J1" s="410"/>
      <c r="K1" s="410"/>
      <c r="P1" s="85">
        <f ca="1">TODAY()</f>
        <v>43832</v>
      </c>
    </row>
    <row r="2" spans="1:21" x14ac:dyDescent="0.2">
      <c r="B2" s="87" t="s">
        <v>634</v>
      </c>
      <c r="C2" s="88" t="s">
        <v>639</v>
      </c>
      <c r="D2" s="88" t="s">
        <v>635</v>
      </c>
      <c r="E2" s="88" t="s">
        <v>1001</v>
      </c>
      <c r="F2" s="88" t="s">
        <v>1002</v>
      </c>
      <c r="G2" s="88" t="s">
        <v>636</v>
      </c>
      <c r="H2" s="88" t="s">
        <v>637</v>
      </c>
      <c r="I2" s="88" t="s">
        <v>638</v>
      </c>
      <c r="J2" s="89" t="s">
        <v>640</v>
      </c>
      <c r="K2" s="90" t="s">
        <v>646</v>
      </c>
    </row>
    <row r="3" spans="1:21" x14ac:dyDescent="0.2">
      <c r="A3" s="407" t="s">
        <v>332</v>
      </c>
      <c r="B3" s="407"/>
      <c r="C3" s="91">
        <v>42785</v>
      </c>
      <c r="D3" s="91">
        <f t="shared" ref="D3:I3" si="0">C3+1</f>
        <v>42786</v>
      </c>
      <c r="E3" s="91">
        <f t="shared" si="0"/>
        <v>42787</v>
      </c>
      <c r="F3" s="91">
        <f t="shared" si="0"/>
        <v>42788</v>
      </c>
      <c r="G3" s="91">
        <f t="shared" si="0"/>
        <v>42789</v>
      </c>
      <c r="H3" s="91">
        <f t="shared" si="0"/>
        <v>42790</v>
      </c>
      <c r="I3" s="91">
        <f t="shared" si="0"/>
        <v>42791</v>
      </c>
      <c r="J3" s="89" t="s">
        <v>335</v>
      </c>
      <c r="K3" s="90"/>
    </row>
    <row r="4" spans="1:21" x14ac:dyDescent="0.2">
      <c r="A4" s="408" t="s">
        <v>641</v>
      </c>
      <c r="B4" s="89" t="s">
        <v>642</v>
      </c>
      <c r="J4" s="92">
        <f t="shared" ref="J4:J9" si="1">SUM(C4:I4)</f>
        <v>0</v>
      </c>
      <c r="K4" s="93"/>
    </row>
    <row r="5" spans="1:21" x14ac:dyDescent="0.2">
      <c r="A5" s="409"/>
      <c r="B5" s="89" t="s">
        <v>643</v>
      </c>
      <c r="C5" s="94" t="e">
        <f>VLOOKUP($C3,Plan!$C:$Q,9,FALSE)</f>
        <v>#N/A</v>
      </c>
      <c r="D5" s="94" t="e">
        <f>VLOOKUP($C3,Plan!$C:$Q,10,FALSE)</f>
        <v>#N/A</v>
      </c>
      <c r="E5" s="94" t="e">
        <f>VLOOKUP($C3,Plan!$C:$Q,11,FALSE)</f>
        <v>#N/A</v>
      </c>
      <c r="F5" s="94" t="e">
        <f>VLOOKUP($C3,Plan!$C:$Q,12,FALSE)</f>
        <v>#N/A</v>
      </c>
      <c r="G5" s="94" t="e">
        <f>VLOOKUP($C3,Plan!$C:$Q,13,FALSE)</f>
        <v>#N/A</v>
      </c>
      <c r="H5" s="94" t="e">
        <f>VLOOKUP($C3,Plan!$C:$Q,14,FALSE)</f>
        <v>#N/A</v>
      </c>
      <c r="I5" s="94" t="e">
        <f>VLOOKUP($C3,Plan!$C:$Q,15,FALSE)</f>
        <v>#N/A</v>
      </c>
      <c r="J5" s="92" t="e">
        <f t="shared" si="1"/>
        <v>#N/A</v>
      </c>
      <c r="K5" s="93"/>
    </row>
    <row r="6" spans="1:21" x14ac:dyDescent="0.2">
      <c r="A6" s="409"/>
      <c r="B6" s="89" t="s">
        <v>644</v>
      </c>
      <c r="C6" s="94" t="e">
        <f>VLOOKUP($C3,Plan!$C:$J,2,FALSE)</f>
        <v>#N/A</v>
      </c>
      <c r="D6" s="94" t="e">
        <f>VLOOKUP($C3,Plan!$C:$J,3,FALSE)</f>
        <v>#N/A</v>
      </c>
      <c r="E6" s="94" t="e">
        <f>VLOOKUP($C3,Plan!$C:$J,4,FALSE)</f>
        <v>#N/A</v>
      </c>
      <c r="F6" s="94" t="e">
        <f>VLOOKUP($C3,Plan!$C:$J,5,FALSE)</f>
        <v>#N/A</v>
      </c>
      <c r="G6" s="94" t="e">
        <f>VLOOKUP($C3,Plan!$C:$J,6,FALSE)</f>
        <v>#N/A</v>
      </c>
      <c r="H6" s="94" t="e">
        <f>VLOOKUP($C3,Plan!$C:$J,7,FALSE)</f>
        <v>#N/A</v>
      </c>
      <c r="I6" s="94" t="e">
        <f>VLOOKUP($C3,Plan!$C:$J,8,FALSE)</f>
        <v>#N/A</v>
      </c>
      <c r="J6" s="92" t="e">
        <f t="shared" si="1"/>
        <v>#N/A</v>
      </c>
      <c r="K6" s="93"/>
      <c r="L6" s="95"/>
      <c r="M6" s="95"/>
      <c r="N6" s="95"/>
      <c r="O6" s="95"/>
      <c r="P6" s="96"/>
      <c r="Q6" s="95"/>
      <c r="R6" s="95"/>
      <c r="S6" s="95"/>
      <c r="T6" s="95"/>
      <c r="U6" s="95"/>
    </row>
    <row r="7" spans="1:21" x14ac:dyDescent="0.2">
      <c r="A7" s="408" t="s">
        <v>645</v>
      </c>
      <c r="B7" s="89" t="s">
        <v>642</v>
      </c>
      <c r="C7" s="97">
        <f>IF(ISERROR(VLOOKUP(C3,TriHistory!$B:$E,3,FALSE)),0,IF(LEFT(VLOOKUP(C3,TriHistory!$B:$E,3,FALSE),1)="1",VLOOKUP(C3,TriHistory!$B:$E,4,FALSE),0))</f>
        <v>0</v>
      </c>
      <c r="D7" s="97">
        <f>IF(ISERROR(VLOOKUP(D3,TriHistory!$B:$E,3,FALSE)),0,IF(LEFT(VLOOKUP(D3,TriHistory!$B:$E,3,FALSE),1)="1",VLOOKUP(D3,TriHistory!$B:$E,4,FALSE),0))</f>
        <v>0</v>
      </c>
      <c r="E7" s="97">
        <f>IF(ISERROR(VLOOKUP(E3,TriHistory!$B:$E,3,FALSE)),0,IF(LEFT(VLOOKUP(E3,TriHistory!$B:$E,3,FALSE),1)="1",VLOOKUP(E3,TriHistory!$B:$E,4,FALSE),0))</f>
        <v>0</v>
      </c>
      <c r="F7" s="97">
        <f>IF(ISERROR(VLOOKUP(F3,TriHistory!$B:$E,3,FALSE)),0,IF(LEFT(VLOOKUP(F3,TriHistory!$B:$E,3,FALSE),1)="1",VLOOKUP(F3,TriHistory!$B:$E,4,FALSE),0))</f>
        <v>0</v>
      </c>
      <c r="G7" s="97">
        <f>IF(ISERROR(VLOOKUP(G3,TriHistory!$B:$E,3,FALSE)),0,IF(LEFT(VLOOKUP(G3,TriHistory!$B:$E,3,FALSE),1)="1",VLOOKUP(G3,TriHistory!$B:$E,4,FALSE),0))</f>
        <v>0</v>
      </c>
      <c r="H7" s="97">
        <f>IF(ISERROR(VLOOKUP(H3,TriHistory!$B:$E,3,FALSE)),0,IF(LEFT(VLOOKUP(H3,TriHistory!$B:$E,3,FALSE),1)="1",VLOOKUP(H3,TriHistory!$B:$E,4,FALSE),0))</f>
        <v>0</v>
      </c>
      <c r="I7" s="97">
        <f>IF(ISERROR(VLOOKUP(I3,TriHistory!$B:$E,3,FALSE)),0,IF(LEFT(VLOOKUP(I3,TriHistory!$B:$E,3,FALSE),1)="1",VLOOKUP(I3,TriHistory!$B:$E,4,FALSE),0))</f>
        <v>0</v>
      </c>
      <c r="J7" s="97">
        <f t="shared" si="1"/>
        <v>0</v>
      </c>
      <c r="K7" s="98">
        <f ca="1">IF(TODAY()&gt;C3-1,IF(J4=0,0,J7/J4),0)</f>
        <v>0</v>
      </c>
    </row>
    <row r="8" spans="1:21" x14ac:dyDescent="0.2">
      <c r="A8" s="408"/>
      <c r="B8" s="89" t="s">
        <v>643</v>
      </c>
      <c r="C8" s="97">
        <f>IF(ISERROR(VLOOKUP(C3,TriHistory!$B:$E,3,FALSE)),0,IF(LEFT(VLOOKUP(C3,TriHistory!$B:$E,3,FALSE),1)="2",VLOOKUP(C3,TriHistory!$B:$E,4,FALSE),0))</f>
        <v>0</v>
      </c>
      <c r="D8" s="97">
        <f>IF(ISERROR(VLOOKUP(D3,TriHistory!$B:$E,3,FALSE)),0,IF(LEFT(VLOOKUP(D3,TriHistory!$B:$E,3,FALSE),1)="2",VLOOKUP(D3,TriHistory!$B:$E,4,FALSE),0))</f>
        <v>0</v>
      </c>
      <c r="E8" s="97">
        <f>IF(ISERROR(VLOOKUP(E3,TriHistory!$B:$E,3,FALSE)),0,IF(LEFT(VLOOKUP(E3,TriHistory!$B:$E,3,FALSE),1)="2",VLOOKUP(E3,TriHistory!$B:$E,4,FALSE),0))</f>
        <v>0</v>
      </c>
      <c r="F8" s="97">
        <f>IF(ISERROR(VLOOKUP(F3,TriHistory!$B:$E,3,FALSE)),0,IF(LEFT(VLOOKUP(F3,TriHistory!$B:$E,3,FALSE),1)="2",VLOOKUP(F3,TriHistory!$B:$E,4,FALSE),0))</f>
        <v>0</v>
      </c>
      <c r="G8" s="97">
        <f>IF(ISERROR(VLOOKUP(G3,TriHistory!$B:$E,3,FALSE)),0,IF(LEFT(VLOOKUP(G3,TriHistory!$B:$E,3,FALSE),1)="2",VLOOKUP(G3,TriHistory!$B:$E,4,FALSE),0))</f>
        <v>0</v>
      </c>
      <c r="H8" s="97">
        <f>IF(ISERROR(VLOOKUP(H3,TriHistory!$B:$E,3,FALSE)),0,IF(LEFT(VLOOKUP(H3,TriHistory!$B:$E,3,FALSE),1)="2",VLOOKUP(H3,TriHistory!$B:$E,4,FALSE),0))</f>
        <v>0</v>
      </c>
      <c r="I8" s="97">
        <f>IF(ISERROR(VLOOKUP(I3,TriHistory!$B:$E,3,FALSE)),0,IF(LEFT(VLOOKUP(I3,TriHistory!$B:$E,3,FALSE),1)="2",VLOOKUP(I3,TriHistory!$B:$E,4,FALSE),0))</f>
        <v>16.5</v>
      </c>
      <c r="J8" s="97">
        <f t="shared" si="1"/>
        <v>16.5</v>
      </c>
      <c r="K8" s="98" t="e">
        <f ca="1">IF(TODAY()&gt;C4-1,IF(J5=0,0,J8/J5),0)</f>
        <v>#N/A</v>
      </c>
    </row>
    <row r="9" spans="1:21" x14ac:dyDescent="0.2">
      <c r="A9" s="408"/>
      <c r="B9" s="89" t="s">
        <v>644</v>
      </c>
      <c r="C9" s="97">
        <f>IF(ISERROR(VLOOKUP(C3,TriHistory!$B:$E,3,FALSE)),0,IF(LEFT(VLOOKUP(C3,TriHistory!$B:$E,3,FALSE),1)="3",VLOOKUP(C3,TriHistory!$B:$E,4,FALSE),0))</f>
        <v>5</v>
      </c>
      <c r="D9" s="97">
        <f>IF(ISERROR(VLOOKUP(D3,TriHistory!$B:$E,3,FALSE)),0,IF(LEFT(VLOOKUP(D3,TriHistory!$B:$E,3,FALSE),1)="3",VLOOKUP(D3,TriHistory!$B:$E,4,FALSE),0))</f>
        <v>3.1</v>
      </c>
      <c r="E9" s="97">
        <f>IF(ISERROR(VLOOKUP(E3,TriHistory!$B:$E,3,FALSE)),0,IF(LEFT(VLOOKUP(E3,TriHistory!$B:$E,3,FALSE),1)="3",VLOOKUP(E3,TriHistory!$B:$E,4,FALSE),0))</f>
        <v>0</v>
      </c>
      <c r="F9" s="97">
        <f>IF(ISERROR(VLOOKUP(F3,TriHistory!$B:$E,3,FALSE)),0,IF(LEFT(VLOOKUP(F3,TriHistory!$B:$E,3,FALSE),1)="3",VLOOKUP(F3,TriHistory!$B:$E,4,FALSE),0))</f>
        <v>3.1</v>
      </c>
      <c r="G9" s="97">
        <f>IF(ISERROR(VLOOKUP(G3,TriHistory!$B:$E,3,FALSE)),0,IF(LEFT(VLOOKUP(G3,TriHistory!$B:$E,3,FALSE),1)="3",VLOOKUP(G3,TriHistory!$B:$E,4,FALSE),0))</f>
        <v>3.1</v>
      </c>
      <c r="H9" s="97">
        <f>IF(ISERROR(VLOOKUP(H3,TriHistory!$B:$E,3,FALSE)),0,IF(LEFT(VLOOKUP(H3,TriHistory!$B:$E,3,FALSE),1)="3",VLOOKUP(H3,TriHistory!$B:$E,4,FALSE),0))</f>
        <v>5.05</v>
      </c>
      <c r="I9" s="97">
        <f>IF(ISERROR(VLOOKUP(I3,TriHistory!$B:$E,3,FALSE)),0,IF(LEFT(VLOOKUP(I3,TriHistory!$B:$E,3,FALSE),1)="3",VLOOKUP(I3,TriHistory!$B:$E,4,FALSE),0))</f>
        <v>0</v>
      </c>
      <c r="J9" s="97">
        <f t="shared" si="1"/>
        <v>19.349999999999998</v>
      </c>
      <c r="K9" s="98" t="e">
        <f ca="1">IF(TODAY()&gt;C5-1,IF(J6=0,0,J9/J6),0)</f>
        <v>#N/A</v>
      </c>
    </row>
    <row r="10" spans="1:21" x14ac:dyDescent="0.2">
      <c r="A10" s="407" t="s">
        <v>332</v>
      </c>
      <c r="B10" s="407"/>
      <c r="C10" s="91">
        <f>C3+7</f>
        <v>42792</v>
      </c>
      <c r="D10" s="91">
        <f t="shared" ref="D10:I10" si="2">C10+1</f>
        <v>42793</v>
      </c>
      <c r="E10" s="91">
        <f t="shared" si="2"/>
        <v>42794</v>
      </c>
      <c r="F10" s="91">
        <f t="shared" si="2"/>
        <v>42795</v>
      </c>
      <c r="G10" s="91">
        <f t="shared" si="2"/>
        <v>42796</v>
      </c>
      <c r="H10" s="91">
        <f t="shared" si="2"/>
        <v>42797</v>
      </c>
      <c r="I10" s="91">
        <f t="shared" si="2"/>
        <v>42798</v>
      </c>
      <c r="J10" s="89" t="s">
        <v>335</v>
      </c>
      <c r="K10" s="90"/>
    </row>
    <row r="11" spans="1:21" x14ac:dyDescent="0.2">
      <c r="A11" s="408" t="s">
        <v>641</v>
      </c>
      <c r="B11" s="89" t="s">
        <v>642</v>
      </c>
      <c r="G11" s="92">
        <v>1</v>
      </c>
      <c r="J11" s="92">
        <f t="shared" ref="J11:J16" si="3">SUM(C11:I11)</f>
        <v>1</v>
      </c>
      <c r="K11" s="93"/>
    </row>
    <row r="12" spans="1:21" x14ac:dyDescent="0.2">
      <c r="A12" s="409"/>
      <c r="B12" s="89" t="s">
        <v>643</v>
      </c>
      <c r="C12" s="94" t="e">
        <f>VLOOKUP($C10,Plan!$C:$Q,9,FALSE)</f>
        <v>#N/A</v>
      </c>
      <c r="D12" s="94" t="e">
        <f>VLOOKUP($C10,Plan!$C:$Q,10,FALSE)</f>
        <v>#N/A</v>
      </c>
      <c r="E12" s="94" t="e">
        <f>VLOOKUP($C10,Plan!$C:$Q,11,FALSE)</f>
        <v>#N/A</v>
      </c>
      <c r="F12" s="94" t="e">
        <f>VLOOKUP($C10,Plan!$C:$Q,12,FALSE)</f>
        <v>#N/A</v>
      </c>
      <c r="G12" s="94" t="e">
        <f>VLOOKUP($C10,Plan!$C:$Q,13,FALSE)</f>
        <v>#N/A</v>
      </c>
      <c r="H12" s="94" t="e">
        <f>VLOOKUP($C10,Plan!$C:$Q,14,FALSE)</f>
        <v>#N/A</v>
      </c>
      <c r="I12" s="94" t="e">
        <f>VLOOKUP($C10,Plan!$C:$Q,15,FALSE)</f>
        <v>#N/A</v>
      </c>
      <c r="J12" s="92" t="e">
        <f t="shared" si="3"/>
        <v>#N/A</v>
      </c>
      <c r="K12" s="93"/>
    </row>
    <row r="13" spans="1:21" x14ac:dyDescent="0.2">
      <c r="A13" s="409"/>
      <c r="B13" s="89" t="s">
        <v>644</v>
      </c>
      <c r="C13" s="94" t="e">
        <f>VLOOKUP($C10,Plan!$C:$J,2,FALSE)</f>
        <v>#N/A</v>
      </c>
      <c r="D13" s="94" t="e">
        <f>VLOOKUP($C10,Plan!$C:$J,3,FALSE)</f>
        <v>#N/A</v>
      </c>
      <c r="E13" s="94" t="e">
        <f>VLOOKUP($C10,Plan!$C:$J,4,FALSE)</f>
        <v>#N/A</v>
      </c>
      <c r="F13" s="94" t="e">
        <f>VLOOKUP($C10,Plan!$C:$J,5,FALSE)</f>
        <v>#N/A</v>
      </c>
      <c r="G13" s="94" t="e">
        <f>VLOOKUP($C10,Plan!$C:$J,6,FALSE)</f>
        <v>#N/A</v>
      </c>
      <c r="H13" s="94" t="e">
        <f>VLOOKUP($C10,Plan!$C:$J,7,FALSE)</f>
        <v>#N/A</v>
      </c>
      <c r="I13" s="94" t="e">
        <f>VLOOKUP($C10,Plan!$C:$J,8,FALSE)</f>
        <v>#N/A</v>
      </c>
      <c r="J13" s="92" t="e">
        <f t="shared" si="3"/>
        <v>#N/A</v>
      </c>
      <c r="K13" s="93"/>
    </row>
    <row r="14" spans="1:21" x14ac:dyDescent="0.2">
      <c r="A14" s="408" t="s">
        <v>645</v>
      </c>
      <c r="B14" s="89" t="s">
        <v>642</v>
      </c>
      <c r="C14" s="97">
        <f>IF(ISERROR(VLOOKUP(C10,TriHistory!$B:$E,3,FALSE)),0,IF(LEFT(VLOOKUP(C10,TriHistory!$B:$E,3,FALSE),1)="1",VLOOKUP(C10,TriHistory!$B:$E,4,FALSE),0))</f>
        <v>0</v>
      </c>
      <c r="D14" s="97">
        <f>IF(ISERROR(VLOOKUP(D10,TriHistory!$B:$E,3,FALSE)),0,IF(LEFT(VLOOKUP(D10,TriHistory!$B:$E,3,FALSE),1)="1",VLOOKUP(D10,TriHistory!$B:$E,4,FALSE),0))</f>
        <v>0</v>
      </c>
      <c r="E14" s="97">
        <f>IF(ISERROR(VLOOKUP(E10,TriHistory!$B:$E,3,FALSE)),0,IF(LEFT(VLOOKUP(E10,TriHistory!$B:$E,3,FALSE),1)="1",VLOOKUP(E10,TriHistory!$B:$E,4,FALSE),0))</f>
        <v>0</v>
      </c>
      <c r="F14" s="97">
        <f>IF(ISERROR(VLOOKUP(F10,TriHistory!$B:$E,3,FALSE)),0,IF(LEFT(VLOOKUP(F10,TriHistory!$B:$E,3,FALSE),1)="1",VLOOKUP(F10,TriHistory!$B:$E,4,FALSE),0))</f>
        <v>0</v>
      </c>
      <c r="G14" s="97">
        <f>IF(ISERROR(VLOOKUP(G10,TriHistory!$B:$E,3,FALSE)),0,IF(LEFT(VLOOKUP(G10,TriHistory!$B:$E,3,FALSE),1)="1",VLOOKUP(G10,TriHistory!$B:$E,4,FALSE),0))</f>
        <v>1</v>
      </c>
      <c r="H14" s="97">
        <f>IF(ISERROR(VLOOKUP(H10,TriHistory!$B:$E,3,FALSE)),0,IF(LEFT(VLOOKUP(H10,TriHistory!$B:$E,3,FALSE),1)="1",VLOOKUP(H10,TriHistory!$B:$E,4,FALSE),0))</f>
        <v>0</v>
      </c>
      <c r="I14" s="97">
        <f>IF(ISERROR(VLOOKUP(I10,TriHistory!$B:$E,3,FALSE)),0,IF(LEFT(VLOOKUP(I10,TriHistory!$B:$E,3,FALSE),1)="1",VLOOKUP(I10,TriHistory!$B:$E,4,FALSE),0))</f>
        <v>0</v>
      </c>
      <c r="J14" s="97">
        <f t="shared" si="3"/>
        <v>1</v>
      </c>
      <c r="K14" s="98">
        <f ca="1">IF(TODAY()&gt;C10-1,IF(J11=0,0,J14/J11),0)</f>
        <v>1</v>
      </c>
    </row>
    <row r="15" spans="1:21" x14ac:dyDescent="0.2">
      <c r="A15" s="408"/>
      <c r="B15" s="89" t="s">
        <v>643</v>
      </c>
      <c r="C15" s="97">
        <f>IF(ISERROR(VLOOKUP(C10,TriHistory!$B:$E,3,FALSE)),0,IF(LEFT(VLOOKUP(C10,TriHistory!$B:$E,3,FALSE),1)="2",VLOOKUP(C10,TriHistory!$B:$E,4,FALSE),0))</f>
        <v>0</v>
      </c>
      <c r="D15" s="97">
        <f>IF(ISERROR(VLOOKUP(D10,TriHistory!$B:$E,3,FALSE)),0,IF(LEFT(VLOOKUP(D10,TriHistory!$B:$E,3,FALSE),1)="2",VLOOKUP(D10,TriHistory!$B:$E,4,FALSE),0))</f>
        <v>0</v>
      </c>
      <c r="E15" s="97">
        <f>IF(ISERROR(VLOOKUP(E10,TriHistory!$B:$E,3,FALSE)),0,IF(LEFT(VLOOKUP(E10,TriHistory!$B:$E,3,FALSE),1)="2",VLOOKUP(E10,TriHistory!$B:$E,4,FALSE),0))</f>
        <v>0</v>
      </c>
      <c r="F15" s="97">
        <f>IF(ISERROR(VLOOKUP(F10,TriHistory!$B:$E,3,FALSE)),0,IF(LEFT(VLOOKUP(F10,TriHistory!$B:$E,3,FALSE),1)="2",VLOOKUP(F10,TriHistory!$B:$E,4,FALSE),0))</f>
        <v>0</v>
      </c>
      <c r="G15" s="97">
        <f>IF(ISERROR(VLOOKUP(G10,TriHistory!$B:$E,3,FALSE)),0,IF(LEFT(VLOOKUP(G10,TriHistory!$B:$E,3,FALSE),1)="2",VLOOKUP(G10,TriHistory!$B:$E,4,FALSE),0))</f>
        <v>0</v>
      </c>
      <c r="H15" s="97">
        <f>IF(ISERROR(VLOOKUP(H10,TriHistory!$B:$E,3,FALSE)),0,IF(LEFT(VLOOKUP(H10,TriHistory!$B:$E,3,FALSE),1)="2",VLOOKUP(H10,TriHistory!$B:$E,4,FALSE),0))</f>
        <v>0</v>
      </c>
      <c r="I15" s="97">
        <f>IF(ISERROR(VLOOKUP(I10,TriHistory!$B:$E,3,FALSE)),0,IF(LEFT(VLOOKUP(I10,TriHistory!$B:$E,3,FALSE),1)="2",VLOOKUP(I10,TriHistory!$B:$E,4,FALSE),0))</f>
        <v>10</v>
      </c>
      <c r="J15" s="97">
        <f t="shared" si="3"/>
        <v>10</v>
      </c>
      <c r="K15" s="98" t="e">
        <f ca="1">IF(TODAY()&gt;C11-1,IF(J12=0,0,J15/J12),0)</f>
        <v>#N/A</v>
      </c>
    </row>
    <row r="16" spans="1:21" x14ac:dyDescent="0.2">
      <c r="A16" s="408"/>
      <c r="B16" s="89" t="s">
        <v>644</v>
      </c>
      <c r="C16" s="97">
        <f>IF(ISERROR(VLOOKUP(C10,TriHistory!$B:$E,3,FALSE)),0,IF(LEFT(VLOOKUP(C10,TriHistory!$B:$E,3,FALSE),1)="3",VLOOKUP(C10,TriHistory!$B:$E,4,FALSE),0))</f>
        <v>7.25</v>
      </c>
      <c r="D16" s="97">
        <f>IF(ISERROR(VLOOKUP(D10,TriHistory!$B:$E,3,FALSE)),0,IF(LEFT(VLOOKUP(D10,TriHistory!$B:$E,3,FALSE),1)="3",VLOOKUP(D10,TriHistory!$B:$E,4,FALSE),0))</f>
        <v>0</v>
      </c>
      <c r="E16" s="97">
        <f>IF(ISERROR(VLOOKUP(E10,TriHistory!$B:$E,3,FALSE)),0,IF(LEFT(VLOOKUP(E10,TriHistory!$B:$E,3,FALSE),1)="3",VLOOKUP(E10,TriHistory!$B:$E,4,FALSE),0))</f>
        <v>3.1</v>
      </c>
      <c r="F16" s="97">
        <f>IF(ISERROR(VLOOKUP(F10,TriHistory!$B:$E,3,FALSE)),0,IF(LEFT(VLOOKUP(F10,TriHistory!$B:$E,3,FALSE),1)="3",VLOOKUP(F10,TriHistory!$B:$E,4,FALSE),0))</f>
        <v>0</v>
      </c>
      <c r="G16" s="97">
        <f>IF(ISERROR(VLOOKUP(G10,TriHistory!$B:$E,3,FALSE)),0,IF(LEFT(VLOOKUP(G10,TriHistory!$B:$E,3,FALSE),1)="3",VLOOKUP(G10,TriHistory!$B:$E,4,FALSE),0))</f>
        <v>0</v>
      </c>
      <c r="H16" s="97">
        <f>IF(ISERROR(VLOOKUP(H10,TriHistory!$B:$E,3,FALSE)),0,IF(LEFT(VLOOKUP(H10,TriHistory!$B:$E,3,FALSE),1)="3",VLOOKUP(H10,TriHistory!$B:$E,4,FALSE),0))</f>
        <v>7.25</v>
      </c>
      <c r="I16" s="97">
        <f>IF(ISERROR(VLOOKUP(I10,TriHistory!$B:$E,3,FALSE)),0,IF(LEFT(VLOOKUP(I10,TriHistory!$B:$E,3,FALSE),1)="3",VLOOKUP(I10,TriHistory!$B:$E,4,FALSE),0))</f>
        <v>0</v>
      </c>
      <c r="J16" s="97">
        <f t="shared" si="3"/>
        <v>17.600000000000001</v>
      </c>
      <c r="K16" s="98" t="e">
        <f ca="1">IF(TODAY()&gt;C12-1,IF(J13=0,0,J16/J13),0)</f>
        <v>#N/A</v>
      </c>
    </row>
    <row r="17" spans="1:11" x14ac:dyDescent="0.2">
      <c r="A17" s="99"/>
      <c r="B17" s="91" t="s">
        <v>634</v>
      </c>
      <c r="C17" s="91">
        <f>C10+7</f>
        <v>42799</v>
      </c>
      <c r="D17" s="91">
        <f t="shared" ref="D17:I17" si="4">C17+1</f>
        <v>42800</v>
      </c>
      <c r="E17" s="91">
        <f t="shared" si="4"/>
        <v>42801</v>
      </c>
      <c r="F17" s="91">
        <f t="shared" si="4"/>
        <v>42802</v>
      </c>
      <c r="G17" s="91">
        <f t="shared" si="4"/>
        <v>42803</v>
      </c>
      <c r="H17" s="91">
        <f t="shared" si="4"/>
        <v>42804</v>
      </c>
      <c r="I17" s="91">
        <f t="shared" si="4"/>
        <v>42805</v>
      </c>
      <c r="J17" s="89" t="s">
        <v>335</v>
      </c>
      <c r="K17" s="90"/>
    </row>
    <row r="18" spans="1:11" x14ac:dyDescent="0.2">
      <c r="A18" s="408" t="s">
        <v>641</v>
      </c>
      <c r="B18" s="89" t="s">
        <v>642</v>
      </c>
      <c r="G18" s="92">
        <v>1</v>
      </c>
      <c r="J18" s="92">
        <f t="shared" ref="J18:J23" si="5">SUM(C18:I18)</f>
        <v>1</v>
      </c>
      <c r="K18" s="93"/>
    </row>
    <row r="19" spans="1:11" x14ac:dyDescent="0.2">
      <c r="A19" s="409"/>
      <c r="B19" s="89" t="s">
        <v>643</v>
      </c>
      <c r="C19" s="94" t="e">
        <f>VLOOKUP($C17,Plan!$C:$Q,9,FALSE)</f>
        <v>#N/A</v>
      </c>
      <c r="D19" s="94" t="e">
        <f>VLOOKUP($C17,Plan!$C:$Q,10,FALSE)</f>
        <v>#N/A</v>
      </c>
      <c r="E19" s="94" t="e">
        <f>VLOOKUP($C17,Plan!$C:$Q,11,FALSE)</f>
        <v>#N/A</v>
      </c>
      <c r="F19" s="94" t="e">
        <f>VLOOKUP($C17,Plan!$C:$Q,12,FALSE)</f>
        <v>#N/A</v>
      </c>
      <c r="G19" s="94" t="e">
        <f>VLOOKUP($C17,Plan!$C:$Q,13,FALSE)</f>
        <v>#N/A</v>
      </c>
      <c r="H19" s="94" t="e">
        <f>VLOOKUP($C17,Plan!$C:$Q,14,FALSE)</f>
        <v>#N/A</v>
      </c>
      <c r="I19" s="94" t="e">
        <f>VLOOKUP($C17,Plan!$C:$Q,15,FALSE)</f>
        <v>#N/A</v>
      </c>
      <c r="J19" s="92" t="e">
        <f t="shared" si="5"/>
        <v>#N/A</v>
      </c>
      <c r="K19" s="93"/>
    </row>
    <row r="20" spans="1:11" x14ac:dyDescent="0.2">
      <c r="A20" s="409"/>
      <c r="B20" s="89" t="s">
        <v>644</v>
      </c>
      <c r="C20" s="94" t="e">
        <f>VLOOKUP($C17,Plan!$C:$J,2,FALSE)</f>
        <v>#N/A</v>
      </c>
      <c r="D20" s="94" t="e">
        <f>VLOOKUP($C17,Plan!$C:$J,3,FALSE)</f>
        <v>#N/A</v>
      </c>
      <c r="E20" s="94" t="e">
        <f>VLOOKUP($C17,Plan!$C:$J,4,FALSE)</f>
        <v>#N/A</v>
      </c>
      <c r="F20" s="94" t="e">
        <f>VLOOKUP($C17,Plan!$C:$J,5,FALSE)</f>
        <v>#N/A</v>
      </c>
      <c r="G20" s="94" t="e">
        <f>VLOOKUP($C17,Plan!$C:$J,6,FALSE)</f>
        <v>#N/A</v>
      </c>
      <c r="H20" s="94" t="e">
        <f>VLOOKUP($C17,Plan!$C:$J,7,FALSE)</f>
        <v>#N/A</v>
      </c>
      <c r="I20" s="94">
        <v>5</v>
      </c>
      <c r="J20" s="92" t="e">
        <f t="shared" si="5"/>
        <v>#N/A</v>
      </c>
      <c r="K20" s="93"/>
    </row>
    <row r="21" spans="1:11" x14ac:dyDescent="0.2">
      <c r="A21" s="408" t="s">
        <v>645</v>
      </c>
      <c r="B21" s="89" t="s">
        <v>642</v>
      </c>
      <c r="C21" s="97">
        <f>IF(ISERROR(VLOOKUP(C17,TriHistory!$B:$E,3,FALSE)),0,IF(LEFT(VLOOKUP(C17,TriHistory!$B:$E,3,FALSE),1)="1",VLOOKUP(C17,TriHistory!$B:$E,4,FALSE),0))</f>
        <v>0</v>
      </c>
      <c r="D21" s="97">
        <f>IF(ISERROR(VLOOKUP(D17,TriHistory!$B:$E,3,FALSE)),0,IF(LEFT(VLOOKUP(D17,TriHistory!$B:$E,3,FALSE),1)="1",VLOOKUP(D17,TriHistory!$B:$E,4,FALSE),0))</f>
        <v>0</v>
      </c>
      <c r="E21" s="97">
        <f>IF(ISERROR(VLOOKUP(E17,TriHistory!$B:$E,3,FALSE)),0,IF(LEFT(VLOOKUP(E17,TriHistory!$B:$E,3,FALSE),1)="1",VLOOKUP(E17,TriHistory!$B:$E,4,FALSE),0))</f>
        <v>0</v>
      </c>
      <c r="F21" s="97">
        <f>IF(ISERROR(VLOOKUP(F17,TriHistory!$B:$E,3,FALSE)),0,IF(LEFT(VLOOKUP(F17,TriHistory!$B:$E,3,FALSE),1)="1",VLOOKUP(F17,TriHistory!$B:$E,4,FALSE),0))</f>
        <v>0</v>
      </c>
      <c r="G21" s="97">
        <f>IF(ISERROR(VLOOKUP(G17,TriHistory!$B:$E,3,FALSE)),0,IF(LEFT(VLOOKUP(G17,TriHistory!$B:$E,3,FALSE),1)="1",VLOOKUP(G17,TriHistory!$B:$E,4,FALSE),0))</f>
        <v>1</v>
      </c>
      <c r="H21" s="97">
        <f>IF(ISERROR(VLOOKUP(H17,TriHistory!$B:$E,3,FALSE)),0,IF(LEFT(VLOOKUP(H17,TriHistory!$B:$E,3,FALSE),1)="1",VLOOKUP(H17,TriHistory!$B:$E,4,FALSE),0))</f>
        <v>0</v>
      </c>
      <c r="I21" s="97">
        <f>IF(ISERROR(VLOOKUP(I17,TriHistory!$B:$E,3,FALSE)),0,IF(LEFT(VLOOKUP(I17,TriHistory!$B:$E,3,FALSE),1)="1",VLOOKUP(I17,TriHistory!$B:$E,4,FALSE),0))</f>
        <v>0</v>
      </c>
      <c r="J21" s="97">
        <f t="shared" si="5"/>
        <v>1</v>
      </c>
      <c r="K21" s="98">
        <f ca="1">IF(TODAY()&gt;C17-1,IF(J18=0,0,J21/J18),0)</f>
        <v>1</v>
      </c>
    </row>
    <row r="22" spans="1:11" x14ac:dyDescent="0.2">
      <c r="A22" s="408"/>
      <c r="B22" s="89" t="s">
        <v>643</v>
      </c>
      <c r="C22" s="97">
        <f>IF(ISERROR(VLOOKUP(C17,TriHistory!$B:$E,3,FALSE)),0,IF(LEFT(VLOOKUP(C17,TriHistory!$B:$E,3,FALSE),1)="2",VLOOKUP(C17,TriHistory!$B:$E,4,FALSE),0))</f>
        <v>0</v>
      </c>
      <c r="D22" s="97">
        <f>IF(ISERROR(VLOOKUP(D17,TriHistory!$B:$E,3,FALSE)),0,IF(LEFT(VLOOKUP(D17,TriHistory!$B:$E,3,FALSE),1)="2",VLOOKUP(D17,TriHistory!$B:$E,4,FALSE),0))</f>
        <v>0</v>
      </c>
      <c r="E22" s="97">
        <f>IF(ISERROR(VLOOKUP(E17,TriHistory!$B:$E,3,FALSE)),0,IF(LEFT(VLOOKUP(E17,TriHistory!$B:$E,3,FALSE),1)="2",VLOOKUP(E17,TriHistory!$B:$E,4,FALSE),0))</f>
        <v>14.5</v>
      </c>
      <c r="F22" s="97">
        <f>IF(ISERROR(VLOOKUP(F17,TriHistory!$B:$E,3,FALSE)),0,IF(LEFT(VLOOKUP(F17,TriHistory!$B:$E,3,FALSE),1)="2",VLOOKUP(F17,TriHistory!$B:$E,4,FALSE),0))</f>
        <v>0</v>
      </c>
      <c r="G22" s="97">
        <f>IF(ISERROR(VLOOKUP(G17,TriHistory!$B:$E,3,FALSE)),0,IF(LEFT(VLOOKUP(G17,TriHistory!$B:$E,3,FALSE),1)="2",VLOOKUP(G17,TriHistory!$B:$E,4,FALSE),0))</f>
        <v>0</v>
      </c>
      <c r="H22" s="97">
        <f>IF(ISERROR(VLOOKUP(H17,TriHistory!$B:$E,3,FALSE)),0,IF(LEFT(VLOOKUP(H17,TriHistory!$B:$E,3,FALSE),1)="2",VLOOKUP(H17,TriHistory!$B:$E,4,FALSE),0))</f>
        <v>0</v>
      </c>
      <c r="I22" s="97">
        <f>IF(ISERROR(VLOOKUP(I17,TriHistory!$B:$E,3,FALSE)),0,IF(LEFT(VLOOKUP(I17,TriHistory!$B:$E,3,FALSE),1)="2",VLOOKUP(I17,TriHistory!$B:$E,4,FALSE),0))</f>
        <v>0</v>
      </c>
      <c r="J22" s="97">
        <f t="shared" si="5"/>
        <v>14.5</v>
      </c>
      <c r="K22" s="98" t="e">
        <f ca="1">IF(TODAY()&gt;C18-1,IF(J19=0,0,J22/J19),0)</f>
        <v>#N/A</v>
      </c>
    </row>
    <row r="23" spans="1:11" x14ac:dyDescent="0.2">
      <c r="A23" s="408"/>
      <c r="B23" s="89" t="s">
        <v>644</v>
      </c>
      <c r="C23" s="97">
        <f>IF(ISERROR(VLOOKUP(C17,TriHistory!$B:$E,3,FALSE)),0,IF(LEFT(VLOOKUP(C17,TriHistory!$B:$E,3,FALSE),1)="3",VLOOKUP(C17,TriHistory!$B:$E,4,FALSE),0))</f>
        <v>0</v>
      </c>
      <c r="D23" s="97">
        <f>IF(ISERROR(VLOOKUP(D17,TriHistory!$B:$E,3,FALSE)),0,IF(LEFT(VLOOKUP(D17,TriHistory!$B:$E,3,FALSE),1)="3",VLOOKUP(D17,TriHistory!$B:$E,4,FALSE),0))</f>
        <v>3.17</v>
      </c>
      <c r="E23" s="97">
        <f>IF(ISERROR(VLOOKUP(E17,TriHistory!$B:$E,3,FALSE)),0,IF(LEFT(VLOOKUP(E17,TriHistory!$B:$E,3,FALSE),1)="3",VLOOKUP(E17,TriHistory!$B:$E,4,FALSE),0))</f>
        <v>0</v>
      </c>
      <c r="F23" s="97">
        <f>IF(ISERROR(VLOOKUP(F17,TriHistory!$B:$E,3,FALSE)),0,IF(LEFT(VLOOKUP(F17,TriHistory!$B:$E,3,FALSE),1)="3",VLOOKUP(F17,TriHistory!$B:$E,4,FALSE),0))</f>
        <v>5</v>
      </c>
      <c r="G23" s="97">
        <f>IF(ISERROR(VLOOKUP(G17,TriHistory!$B:$E,3,FALSE)),0,IF(LEFT(VLOOKUP(G17,TriHistory!$B:$E,3,FALSE),1)="3",VLOOKUP(G17,TriHistory!$B:$E,4,FALSE),0))</f>
        <v>0</v>
      </c>
      <c r="H23" s="97">
        <f>IF(ISERROR(VLOOKUP(H17,TriHistory!$B:$E,3,FALSE)),0,IF(LEFT(VLOOKUP(H17,TriHistory!$B:$E,3,FALSE),1)="3",VLOOKUP(H17,TriHistory!$B:$E,4,FALSE),0))</f>
        <v>5</v>
      </c>
      <c r="I23" s="97">
        <f>IF(ISERROR(VLOOKUP(I17,TriHistory!$B:$E,3,FALSE)),0,IF(LEFT(VLOOKUP(I17,TriHistory!$B:$E,3,FALSE),1)="3",VLOOKUP(I17,TriHistory!$B:$E,4,FALSE),0))</f>
        <v>8</v>
      </c>
      <c r="J23" s="97">
        <f t="shared" si="5"/>
        <v>21.17</v>
      </c>
      <c r="K23" s="98" t="e">
        <f ca="1">IF(TODAY()&gt;C19-1,IF(J20=0,0,J23/J20),0)</f>
        <v>#N/A</v>
      </c>
    </row>
    <row r="24" spans="1:11" x14ac:dyDescent="0.2">
      <c r="A24" s="407" t="s">
        <v>332</v>
      </c>
      <c r="B24" s="407"/>
      <c r="C24" s="91">
        <f>C17+7</f>
        <v>42806</v>
      </c>
      <c r="D24" s="91">
        <f t="shared" ref="D24:I24" si="6">C24+1</f>
        <v>42807</v>
      </c>
      <c r="E24" s="91">
        <f t="shared" si="6"/>
        <v>42808</v>
      </c>
      <c r="F24" s="91">
        <f t="shared" si="6"/>
        <v>42809</v>
      </c>
      <c r="G24" s="91">
        <f t="shared" si="6"/>
        <v>42810</v>
      </c>
      <c r="H24" s="91">
        <f t="shared" si="6"/>
        <v>42811</v>
      </c>
      <c r="I24" s="91">
        <f t="shared" si="6"/>
        <v>42812</v>
      </c>
      <c r="J24" s="89" t="s">
        <v>335</v>
      </c>
      <c r="K24" s="90"/>
    </row>
    <row r="25" spans="1:11" x14ac:dyDescent="0.2">
      <c r="A25" s="408" t="s">
        <v>641</v>
      </c>
      <c r="B25" s="89" t="s">
        <v>642</v>
      </c>
      <c r="G25" s="92">
        <v>1</v>
      </c>
      <c r="J25" s="92">
        <f t="shared" ref="J25:J30" si="7">SUM(C25:I25)</f>
        <v>1</v>
      </c>
      <c r="K25" s="93"/>
    </row>
    <row r="26" spans="1:11" x14ac:dyDescent="0.2">
      <c r="A26" s="409"/>
      <c r="B26" s="89" t="s">
        <v>643</v>
      </c>
      <c r="C26" s="94" t="e">
        <f>VLOOKUP($C24,Plan!$C:$Q,9,FALSE)</f>
        <v>#N/A</v>
      </c>
      <c r="D26" s="94" t="e">
        <f>VLOOKUP($C24,Plan!$C:$Q,10,FALSE)</f>
        <v>#N/A</v>
      </c>
      <c r="E26" s="94" t="e">
        <f>VLOOKUP($C24,Plan!$C:$Q,11,FALSE)</f>
        <v>#N/A</v>
      </c>
      <c r="F26" s="94" t="e">
        <f>VLOOKUP($C24,Plan!$C:$Q,12,FALSE)</f>
        <v>#N/A</v>
      </c>
      <c r="G26" s="94" t="e">
        <f>VLOOKUP($C24,Plan!$C:$Q,13,FALSE)</f>
        <v>#N/A</v>
      </c>
      <c r="H26" s="94" t="e">
        <f>VLOOKUP($C24,Plan!$C:$Q,14,FALSE)</f>
        <v>#N/A</v>
      </c>
      <c r="I26" s="94" t="e">
        <f>VLOOKUP($C24,Plan!$C:$Q,15,FALSE)</f>
        <v>#N/A</v>
      </c>
      <c r="J26" s="92" t="e">
        <f t="shared" si="7"/>
        <v>#N/A</v>
      </c>
      <c r="K26" s="93"/>
    </row>
    <row r="27" spans="1:11" x14ac:dyDescent="0.2">
      <c r="A27" s="409"/>
      <c r="B27" s="89" t="s">
        <v>644</v>
      </c>
      <c r="C27" s="94" t="e">
        <f>VLOOKUP($C24,Plan!$C:$J,2,FALSE)</f>
        <v>#N/A</v>
      </c>
      <c r="D27" s="94" t="e">
        <f>VLOOKUP($C24,Plan!$C:$J,3,FALSE)</f>
        <v>#N/A</v>
      </c>
      <c r="E27" s="94" t="e">
        <f>VLOOKUP($C24,Plan!$C:$J,4,FALSE)</f>
        <v>#N/A</v>
      </c>
      <c r="F27" s="94" t="e">
        <f>VLOOKUP($C24,Plan!$C:$J,5,FALSE)</f>
        <v>#N/A</v>
      </c>
      <c r="G27" s="94" t="e">
        <f>VLOOKUP($C24,Plan!$C:$J,6,FALSE)</f>
        <v>#N/A</v>
      </c>
      <c r="H27" s="94" t="e">
        <f>VLOOKUP($C24,Plan!$C:$J,7,FALSE)</f>
        <v>#N/A</v>
      </c>
      <c r="I27" s="94" t="e">
        <f>VLOOKUP($C24,Plan!$C:$J,8,FALSE)</f>
        <v>#N/A</v>
      </c>
      <c r="J27" s="92" t="e">
        <f t="shared" si="7"/>
        <v>#N/A</v>
      </c>
      <c r="K27" s="93"/>
    </row>
    <row r="28" spans="1:11" x14ac:dyDescent="0.2">
      <c r="A28" s="408" t="s">
        <v>645</v>
      </c>
      <c r="B28" s="89" t="s">
        <v>642</v>
      </c>
      <c r="C28" s="97">
        <f>IF(ISERROR(VLOOKUP(C24,TriHistory!$B:$E,3,FALSE)),0,IF(LEFT(VLOOKUP(C24,TriHistory!$B:$E,3,FALSE),1)="1",VLOOKUP(C24,TriHistory!$B:$E,4,FALSE),0))</f>
        <v>0</v>
      </c>
      <c r="D28" s="97">
        <f>IF(ISERROR(VLOOKUP(D24,TriHistory!$B:$E,3,FALSE)),0,IF(LEFT(VLOOKUP(D24,TriHistory!$B:$E,3,FALSE),1)="1",VLOOKUP(D24,TriHistory!$B:$E,4,FALSE),0))</f>
        <v>0</v>
      </c>
      <c r="E28" s="97">
        <f>IF(ISERROR(VLOOKUP(E24,TriHistory!$B:$E,3,FALSE)),0,IF(LEFT(VLOOKUP(E24,TriHistory!$B:$E,3,FALSE),1)="1",VLOOKUP(E24,TriHistory!$B:$E,4,FALSE),0))</f>
        <v>0</v>
      </c>
      <c r="F28" s="97">
        <f>IF(ISERROR(VLOOKUP(F24,TriHistory!$B:$E,3,FALSE)),0,IF(LEFT(VLOOKUP(F24,TriHistory!$B:$E,3,FALSE),1)="1",VLOOKUP(F24,TriHistory!$B:$E,4,FALSE),0))</f>
        <v>0</v>
      </c>
      <c r="G28" s="97">
        <f>IF(ISERROR(VLOOKUP(G24,TriHistory!$B:$E,3,FALSE)),0,IF(LEFT(VLOOKUP(G24,TriHistory!$B:$E,3,FALSE),1)="1",VLOOKUP(G24,TriHistory!$B:$E,4,FALSE),0))</f>
        <v>0</v>
      </c>
      <c r="H28" s="97">
        <f>IF(ISERROR(VLOOKUP(H24,TriHistory!$B:$E,3,FALSE)),0,IF(LEFT(VLOOKUP(H24,TriHistory!$B:$E,3,FALSE),1)="1",VLOOKUP(H24,TriHistory!$B:$E,4,FALSE),0))</f>
        <v>0</v>
      </c>
      <c r="I28" s="97">
        <f>IF(ISERROR(VLOOKUP(I24,TriHistory!$B:$E,3,FALSE)),0,IF(LEFT(VLOOKUP(I24,TriHistory!$B:$E,3,FALSE),1)="1",VLOOKUP(I24,TriHistory!$B:$E,4,FALSE),0))</f>
        <v>0</v>
      </c>
      <c r="J28" s="97">
        <f t="shared" si="7"/>
        <v>0</v>
      </c>
      <c r="K28" s="98">
        <f ca="1">IF(TODAY()&gt;C24-1,IF(J25=0,0,J28/J25),0)</f>
        <v>0</v>
      </c>
    </row>
    <row r="29" spans="1:11" x14ac:dyDescent="0.2">
      <c r="A29" s="408"/>
      <c r="B29" s="89" t="s">
        <v>643</v>
      </c>
      <c r="C29" s="97">
        <f>IF(ISERROR(VLOOKUP(C24,TriHistory!$B:$E,3,FALSE)),0,IF(LEFT(VLOOKUP(C24,TriHistory!$B:$E,3,FALSE),1)="2",VLOOKUP(C24,TriHistory!$B:$E,4,FALSE),0))</f>
        <v>0</v>
      </c>
      <c r="D29" s="97">
        <f>IF(ISERROR(VLOOKUP(D24,TriHistory!$B:$E,3,FALSE)),0,IF(LEFT(VLOOKUP(D24,TriHistory!$B:$E,3,FALSE),1)="2",VLOOKUP(D24,TriHistory!$B:$E,4,FALSE),0))</f>
        <v>0</v>
      </c>
      <c r="E29" s="97">
        <f>IF(ISERROR(VLOOKUP(E24,TriHistory!$B:$E,3,FALSE)),0,IF(LEFT(VLOOKUP(E24,TriHistory!$B:$E,3,FALSE),1)="2",VLOOKUP(E24,TriHistory!$B:$E,4,FALSE),0))</f>
        <v>0</v>
      </c>
      <c r="F29" s="97">
        <f>IF(ISERROR(VLOOKUP(F24,TriHistory!$B:$E,3,FALSE)),0,IF(LEFT(VLOOKUP(F24,TriHistory!$B:$E,3,FALSE),1)="2",VLOOKUP(F24,TriHistory!$B:$E,4,FALSE),0))</f>
        <v>0</v>
      </c>
      <c r="G29" s="97">
        <f>IF(ISERROR(VLOOKUP(G24,TriHistory!$B:$E,3,FALSE)),0,IF(LEFT(VLOOKUP(G24,TriHistory!$B:$E,3,FALSE),1)="2",VLOOKUP(G24,TriHistory!$B:$E,4,FALSE),0))</f>
        <v>0</v>
      </c>
      <c r="H29" s="97">
        <f>IF(ISERROR(VLOOKUP(H24,TriHistory!$B:$E,3,FALSE)),0,IF(LEFT(VLOOKUP(H24,TriHistory!$B:$E,3,FALSE),1)="2",VLOOKUP(H24,TriHistory!$B:$E,4,FALSE),0))</f>
        <v>0</v>
      </c>
      <c r="I29" s="97">
        <f>IF(ISERROR(VLOOKUP(I24,TriHistory!$B:$E,3,FALSE)),0,IF(LEFT(VLOOKUP(I24,TriHistory!$B:$E,3,FALSE),1)="2",VLOOKUP(I24,TriHistory!$B:$E,4,FALSE),0))</f>
        <v>0</v>
      </c>
      <c r="J29" s="97">
        <f t="shared" si="7"/>
        <v>0</v>
      </c>
      <c r="K29" s="98" t="e">
        <f ca="1">IF(TODAY()&gt;C25-1,IF(J26=0,0,J29/J26),0)</f>
        <v>#N/A</v>
      </c>
    </row>
    <row r="30" spans="1:11" x14ac:dyDescent="0.2">
      <c r="A30" s="408"/>
      <c r="B30" s="89" t="s">
        <v>644</v>
      </c>
      <c r="C30" s="97">
        <f>IF(ISERROR(VLOOKUP(C24,TriHistory!$B:$E,3,FALSE)),0,IF(LEFT(VLOOKUP(C24,TriHistory!$B:$E,3,FALSE),1)="3",VLOOKUP(C24,TriHistory!$B:$E,4,FALSE),0))</f>
        <v>0</v>
      </c>
      <c r="D30" s="97">
        <f>IF(ISERROR(VLOOKUP(D24,TriHistory!$B:$E,3,FALSE)),0,IF(LEFT(VLOOKUP(D24,TriHistory!$B:$E,3,FALSE),1)="3",VLOOKUP(D24,TriHistory!$B:$E,4,FALSE),0))</f>
        <v>0</v>
      </c>
      <c r="E30" s="97">
        <f>IF(ISERROR(VLOOKUP(E24,TriHistory!$B:$E,3,FALSE)),0,IF(LEFT(VLOOKUP(E24,TriHistory!$B:$E,3,FALSE),1)="3",VLOOKUP(E24,TriHistory!$B:$E,4,FALSE),0))</f>
        <v>3</v>
      </c>
      <c r="F30" s="97">
        <f>IF(ISERROR(VLOOKUP(F24,TriHistory!$B:$E,3,FALSE)),0,IF(LEFT(VLOOKUP(F24,TriHistory!$B:$E,3,FALSE),1)="3",VLOOKUP(F24,TriHistory!$B:$E,4,FALSE),0))</f>
        <v>1.2</v>
      </c>
      <c r="G30" s="97">
        <f>IF(ISERROR(VLOOKUP(G24,TriHistory!$B:$E,3,FALSE)),0,IF(LEFT(VLOOKUP(G24,TriHistory!$B:$E,3,FALSE),1)="3",VLOOKUP(G24,TriHistory!$B:$E,4,FALSE),0))</f>
        <v>3</v>
      </c>
      <c r="H30" s="97">
        <f>IF(ISERROR(VLOOKUP(H24,TriHistory!$B:$E,3,FALSE)),0,IF(LEFT(VLOOKUP(H24,TriHistory!$B:$E,3,FALSE),1)="3",VLOOKUP(H24,TriHistory!$B:$E,4,FALSE),0))</f>
        <v>6.2</v>
      </c>
      <c r="I30" s="97">
        <f>IF(ISERROR(VLOOKUP(I24,TriHistory!$B:$E,3,FALSE)),0,IF(LEFT(VLOOKUP(I24,TriHistory!$B:$E,3,FALSE),1)="3",VLOOKUP(I24,TriHistory!$B:$E,4,FALSE),0))</f>
        <v>0</v>
      </c>
      <c r="J30" s="97">
        <f t="shared" si="7"/>
        <v>13.4</v>
      </c>
      <c r="K30" s="98" t="e">
        <f ca="1">IF(TODAY()&gt;C26-1,IF(J27=0,0,J30/J27),0)</f>
        <v>#N/A</v>
      </c>
    </row>
    <row r="31" spans="1:11" x14ac:dyDescent="0.2">
      <c r="A31" s="407" t="s">
        <v>332</v>
      </c>
      <c r="B31" s="407"/>
      <c r="C31" s="91">
        <f>C24+7</f>
        <v>42813</v>
      </c>
      <c r="D31" s="91">
        <f t="shared" ref="D31:I31" si="8">C31+1</f>
        <v>42814</v>
      </c>
      <c r="E31" s="91">
        <f t="shared" si="8"/>
        <v>42815</v>
      </c>
      <c r="F31" s="91">
        <f t="shared" si="8"/>
        <v>42816</v>
      </c>
      <c r="G31" s="91">
        <f t="shared" si="8"/>
        <v>42817</v>
      </c>
      <c r="H31" s="91">
        <f t="shared" si="8"/>
        <v>42818</v>
      </c>
      <c r="I31" s="91">
        <f t="shared" si="8"/>
        <v>42819</v>
      </c>
      <c r="J31" s="89" t="s">
        <v>335</v>
      </c>
      <c r="K31" s="90"/>
    </row>
    <row r="32" spans="1:11" x14ac:dyDescent="0.2">
      <c r="A32" s="408" t="s">
        <v>641</v>
      </c>
      <c r="B32" s="89" t="s">
        <v>642</v>
      </c>
      <c r="G32" s="92">
        <v>1</v>
      </c>
      <c r="J32" s="92">
        <f t="shared" ref="J32:J37" si="9">SUM(C32:I32)</f>
        <v>1</v>
      </c>
      <c r="K32" s="93"/>
    </row>
    <row r="33" spans="1:11" x14ac:dyDescent="0.2">
      <c r="A33" s="409"/>
      <c r="B33" s="89" t="s">
        <v>643</v>
      </c>
      <c r="C33" s="94" t="e">
        <f>VLOOKUP($C31,Plan!$C:$Q,9,FALSE)</f>
        <v>#N/A</v>
      </c>
      <c r="D33" s="94" t="e">
        <f>VLOOKUP($C31,Plan!$C:$Q,10,FALSE)</f>
        <v>#N/A</v>
      </c>
      <c r="E33" s="94" t="e">
        <f>VLOOKUP($C31,Plan!$C:$Q,11,FALSE)</f>
        <v>#N/A</v>
      </c>
      <c r="F33" s="94" t="e">
        <f>VLOOKUP($C31,Plan!$C:$Q,12,FALSE)</f>
        <v>#N/A</v>
      </c>
      <c r="G33" s="94" t="e">
        <f>VLOOKUP($C31,Plan!$C:$Q,13,FALSE)</f>
        <v>#N/A</v>
      </c>
      <c r="H33" s="94" t="e">
        <f>VLOOKUP($C31,Plan!$C:$Q,14,FALSE)</f>
        <v>#N/A</v>
      </c>
      <c r="I33" s="94" t="e">
        <f>VLOOKUP($C31,Plan!$C:$Q,15,FALSE)</f>
        <v>#N/A</v>
      </c>
      <c r="J33" s="92" t="e">
        <f t="shared" si="9"/>
        <v>#N/A</v>
      </c>
      <c r="K33" s="93"/>
    </row>
    <row r="34" spans="1:11" x14ac:dyDescent="0.2">
      <c r="A34" s="409"/>
      <c r="B34" s="89" t="s">
        <v>644</v>
      </c>
      <c r="C34" s="94" t="e">
        <f>VLOOKUP($C31,Plan!$C:$J,2,FALSE)</f>
        <v>#N/A</v>
      </c>
      <c r="D34" s="94" t="e">
        <f>VLOOKUP($C31,Plan!$C:$J,3,FALSE)</f>
        <v>#N/A</v>
      </c>
      <c r="E34" s="94" t="e">
        <f>VLOOKUP($C31,Plan!$C:$J,4,FALSE)</f>
        <v>#N/A</v>
      </c>
      <c r="F34" s="94" t="e">
        <f>VLOOKUP($C31,Plan!$C:$J,5,FALSE)</f>
        <v>#N/A</v>
      </c>
      <c r="G34" s="94" t="e">
        <f>VLOOKUP($C31,Plan!$C:$J,6,FALSE)</f>
        <v>#N/A</v>
      </c>
      <c r="H34" s="94" t="e">
        <f>VLOOKUP($C31,Plan!$C:$J,7,FALSE)</f>
        <v>#N/A</v>
      </c>
      <c r="I34" s="94" t="e">
        <f>VLOOKUP($C31,Plan!$C:$J,8,FALSE)</f>
        <v>#N/A</v>
      </c>
      <c r="J34" s="92" t="e">
        <f t="shared" si="9"/>
        <v>#N/A</v>
      </c>
      <c r="K34" s="93"/>
    </row>
    <row r="35" spans="1:11" x14ac:dyDescent="0.2">
      <c r="A35" s="408" t="s">
        <v>645</v>
      </c>
      <c r="B35" s="89" t="s">
        <v>642</v>
      </c>
      <c r="C35" s="97">
        <f>IF(ISERROR(VLOOKUP(C31,TriHistory!$B:$E,3,FALSE)),0,IF(LEFT(VLOOKUP(C31,TriHistory!$B:$E,3,FALSE),1)="1",VLOOKUP(C31,TriHistory!$B:$E,4,FALSE),0))</f>
        <v>0</v>
      </c>
      <c r="D35" s="97">
        <f>IF(ISERROR(VLOOKUP(D31,TriHistory!$B:$E,3,FALSE)),0,IF(LEFT(VLOOKUP(D31,TriHistory!$B:$E,3,FALSE),1)="1",VLOOKUP(D31,TriHistory!$B:$E,4,FALSE),0))</f>
        <v>0</v>
      </c>
      <c r="E35" s="97">
        <f>IF(ISERROR(VLOOKUP(E31,TriHistory!$B:$E,3,FALSE)),0,IF(LEFT(VLOOKUP(E31,TriHistory!$B:$E,3,FALSE),1)="1",VLOOKUP(E31,TriHistory!$B:$E,4,FALSE),0))</f>
        <v>0</v>
      </c>
      <c r="F35" s="97">
        <f>IF(ISERROR(VLOOKUP(F31,TriHistory!$B:$E,3,FALSE)),0,IF(LEFT(VLOOKUP(F31,TriHistory!$B:$E,3,FALSE),1)="1",VLOOKUP(F31,TriHistory!$B:$E,4,FALSE),0))</f>
        <v>0</v>
      </c>
      <c r="G35" s="97">
        <f>IF(ISERROR(VLOOKUP(G31,TriHistory!$B:$E,3,FALSE)),0,IF(LEFT(VLOOKUP(G31,TriHistory!$B:$E,3,FALSE),1)="1",VLOOKUP(G31,TriHistory!$B:$E,4,FALSE),0))</f>
        <v>0</v>
      </c>
      <c r="H35" s="97">
        <f>IF(ISERROR(VLOOKUP(H31,TriHistory!$B:$E,3,FALSE)),0,IF(LEFT(VLOOKUP(H31,TriHistory!$B:$E,3,FALSE),1)="1",VLOOKUP(H31,TriHistory!$B:$E,4,FALSE),0))</f>
        <v>0</v>
      </c>
      <c r="I35" s="97">
        <f>IF(ISERROR(VLOOKUP(I31,TriHistory!$B:$E,3,FALSE)),0,IF(LEFT(VLOOKUP(I31,TriHistory!$B:$E,3,FALSE),1)="1",VLOOKUP(I31,TriHistory!$B:$E,4,FALSE),0))</f>
        <v>0</v>
      </c>
      <c r="J35" s="97">
        <f t="shared" si="9"/>
        <v>0</v>
      </c>
      <c r="K35" s="98">
        <f ca="1">IF(TODAY()&gt;C31-1,IF(J32=0,0,J35/J32),0)</f>
        <v>0</v>
      </c>
    </row>
    <row r="36" spans="1:11" x14ac:dyDescent="0.2">
      <c r="A36" s="408"/>
      <c r="B36" s="89" t="s">
        <v>643</v>
      </c>
      <c r="C36" s="97">
        <f>IF(ISERROR(VLOOKUP(C31,TriHistory!$B:$E,3,FALSE)),0,IF(LEFT(VLOOKUP(C31,TriHistory!$B:$E,3,FALSE),1)="2",VLOOKUP(C31,TriHistory!$B:$E,4,FALSE),0))</f>
        <v>0</v>
      </c>
      <c r="D36" s="97">
        <f>IF(ISERROR(VLOOKUP(D31,TriHistory!$B:$E,3,FALSE)),0,IF(LEFT(VLOOKUP(D31,TriHistory!$B:$E,3,FALSE),1)="2",VLOOKUP(D31,TriHistory!$B:$E,4,FALSE),0))</f>
        <v>11.5</v>
      </c>
      <c r="E36" s="97">
        <f>IF(ISERROR(VLOOKUP(E31,TriHistory!$B:$E,3,FALSE)),0,IF(LEFT(VLOOKUP(E31,TriHistory!$B:$E,3,FALSE),1)="2",VLOOKUP(E31,TriHistory!$B:$E,4,FALSE),0))</f>
        <v>0</v>
      </c>
      <c r="F36" s="97">
        <f>IF(ISERROR(VLOOKUP(F31,TriHistory!$B:$E,3,FALSE)),0,IF(LEFT(VLOOKUP(F31,TriHistory!$B:$E,3,FALSE),1)="2",VLOOKUP(F31,TriHistory!$B:$E,4,FALSE),0))</f>
        <v>0</v>
      </c>
      <c r="G36" s="97">
        <f>IF(ISERROR(VLOOKUP(G31,TriHistory!$B:$E,3,FALSE)),0,IF(LEFT(VLOOKUP(G31,TriHistory!$B:$E,3,FALSE),1)="2",VLOOKUP(G31,TriHistory!$B:$E,4,FALSE),0))</f>
        <v>0</v>
      </c>
      <c r="H36" s="97">
        <f>IF(ISERROR(VLOOKUP(H31,TriHistory!$B:$E,3,FALSE)),0,IF(LEFT(VLOOKUP(H31,TriHistory!$B:$E,3,FALSE),1)="2",VLOOKUP(H31,TriHistory!$B:$E,4,FALSE),0))</f>
        <v>0</v>
      </c>
      <c r="I36" s="97">
        <f>IF(ISERROR(VLOOKUP(I31,TriHistory!$B:$E,3,FALSE)),0,IF(LEFT(VLOOKUP(I31,TriHistory!$B:$E,3,FALSE),1)="2",VLOOKUP(I31,TriHistory!$B:$E,4,FALSE),0))</f>
        <v>0</v>
      </c>
      <c r="J36" s="97">
        <f t="shared" si="9"/>
        <v>11.5</v>
      </c>
      <c r="K36" s="98" t="e">
        <f ca="1">IF(TODAY()&gt;C32-1,IF(J33=0,0,J36/J33),0)</f>
        <v>#N/A</v>
      </c>
    </row>
    <row r="37" spans="1:11" x14ac:dyDescent="0.2">
      <c r="A37" s="408"/>
      <c r="B37" s="89" t="s">
        <v>644</v>
      </c>
      <c r="C37" s="97">
        <f>IF(ISERROR(VLOOKUP(C31,TriHistory!$B:$E,3,FALSE)),0,IF(LEFT(VLOOKUP(C31,TriHistory!$B:$E,3,FALSE),1)="3",VLOOKUP(C31,TriHistory!$B:$E,4,FALSE),0))</f>
        <v>10.3</v>
      </c>
      <c r="D37" s="97">
        <f>IF(ISERROR(VLOOKUP(D31,TriHistory!$B:$E,3,FALSE)),0,IF(LEFT(VLOOKUP(D31,TriHistory!$B:$E,3,FALSE),1)="3",VLOOKUP(D31,TriHistory!$B:$E,4,FALSE),0))</f>
        <v>0</v>
      </c>
      <c r="E37" s="97">
        <f>IF(ISERROR(VLOOKUP(E31,TriHistory!$B:$E,3,FALSE)),0,IF(LEFT(VLOOKUP(E31,TriHistory!$B:$E,3,FALSE),1)="3",VLOOKUP(E31,TriHistory!$B:$E,4,FALSE),0))</f>
        <v>3.17</v>
      </c>
      <c r="F37" s="97">
        <f>IF(ISERROR(VLOOKUP(F31,TriHistory!$B:$E,3,FALSE)),0,IF(LEFT(VLOOKUP(F31,TriHistory!$B:$E,3,FALSE),1)="3",VLOOKUP(F31,TriHistory!$B:$E,4,FALSE),0))</f>
        <v>0</v>
      </c>
      <c r="G37" s="97">
        <f>IF(ISERROR(VLOOKUP(G31,TriHistory!$B:$E,3,FALSE)),0,IF(LEFT(VLOOKUP(G31,TriHistory!$B:$E,3,FALSE),1)="3",VLOOKUP(G31,TriHistory!$B:$E,4,FALSE),0))</f>
        <v>0</v>
      </c>
      <c r="H37" s="97">
        <f>IF(ISERROR(VLOOKUP(H31,TriHistory!$B:$E,3,FALSE)),0,IF(LEFT(VLOOKUP(H31,TriHistory!$B:$E,3,FALSE),1)="3",VLOOKUP(H31,TriHistory!$B:$E,4,FALSE),0))</f>
        <v>6.2</v>
      </c>
      <c r="I37" s="97">
        <f>IF(ISERROR(VLOOKUP(I31,TriHistory!$B:$E,3,FALSE)),0,IF(LEFT(VLOOKUP(I31,TriHistory!$B:$E,3,FALSE),1)="3",VLOOKUP(I31,TriHistory!$B:$E,4,FALSE),0))</f>
        <v>4</v>
      </c>
      <c r="J37" s="97">
        <f t="shared" si="9"/>
        <v>23.67</v>
      </c>
      <c r="K37" s="98" t="e">
        <f ca="1">IF(TODAY()&gt;C33-1,IF(J34=0,0,J37/J34),0)</f>
        <v>#N/A</v>
      </c>
    </row>
    <row r="38" spans="1:11" x14ac:dyDescent="0.2">
      <c r="A38" s="407" t="s">
        <v>332</v>
      </c>
      <c r="B38" s="407"/>
      <c r="C38" s="91">
        <f>C31+7</f>
        <v>42820</v>
      </c>
      <c r="D38" s="91">
        <f t="shared" ref="D38:I38" si="10">C38+1</f>
        <v>42821</v>
      </c>
      <c r="E38" s="91">
        <f t="shared" si="10"/>
        <v>42822</v>
      </c>
      <c r="F38" s="91">
        <f t="shared" si="10"/>
        <v>42823</v>
      </c>
      <c r="G38" s="91">
        <f t="shared" si="10"/>
        <v>42824</v>
      </c>
      <c r="H38" s="91">
        <f t="shared" si="10"/>
        <v>42825</v>
      </c>
      <c r="I38" s="91">
        <f t="shared" si="10"/>
        <v>42826</v>
      </c>
      <c r="J38" s="89" t="s">
        <v>335</v>
      </c>
      <c r="K38" s="90"/>
    </row>
    <row r="39" spans="1:11" x14ac:dyDescent="0.2">
      <c r="A39" s="408" t="s">
        <v>641</v>
      </c>
      <c r="B39" s="89" t="s">
        <v>642</v>
      </c>
      <c r="J39" s="92">
        <f t="shared" ref="J39:J44" si="11">SUM(C39:I39)</f>
        <v>0</v>
      </c>
      <c r="K39" s="93"/>
    </row>
    <row r="40" spans="1:11" x14ac:dyDescent="0.2">
      <c r="A40" s="409"/>
      <c r="B40" s="89" t="s">
        <v>643</v>
      </c>
      <c r="C40" s="94" t="e">
        <f>VLOOKUP($C38,Plan!$C:$Q,9,FALSE)</f>
        <v>#N/A</v>
      </c>
      <c r="D40" s="94" t="e">
        <f>VLOOKUP($C38,Plan!$C:$Q,10,FALSE)</f>
        <v>#N/A</v>
      </c>
      <c r="E40" s="94" t="e">
        <f>VLOOKUP($C38,Plan!$C:$Q,11,FALSE)</f>
        <v>#N/A</v>
      </c>
      <c r="F40" s="94" t="e">
        <f>VLOOKUP($C38,Plan!$C:$Q,12,FALSE)</f>
        <v>#N/A</v>
      </c>
      <c r="G40" s="94" t="e">
        <f>VLOOKUP($C38,Plan!$C:$Q,13,FALSE)</f>
        <v>#N/A</v>
      </c>
      <c r="H40" s="94" t="e">
        <f>VLOOKUP($C38,Plan!$C:$Q,14,FALSE)</f>
        <v>#N/A</v>
      </c>
      <c r="I40" s="94" t="e">
        <f>VLOOKUP($C38,Plan!$C:$Q,15,FALSE)</f>
        <v>#N/A</v>
      </c>
      <c r="J40" s="92" t="e">
        <f t="shared" si="11"/>
        <v>#N/A</v>
      </c>
      <c r="K40" s="93"/>
    </row>
    <row r="41" spans="1:11" x14ac:dyDescent="0.2">
      <c r="A41" s="409"/>
      <c r="B41" s="89" t="s">
        <v>644</v>
      </c>
      <c r="C41" s="94" t="e">
        <f>VLOOKUP($C38,Plan!$C:$J,2,FALSE)</f>
        <v>#N/A</v>
      </c>
      <c r="D41" s="94" t="e">
        <f>VLOOKUP($C38,Plan!$C:$J,3,FALSE)</f>
        <v>#N/A</v>
      </c>
      <c r="E41" s="94" t="e">
        <f>VLOOKUP($C38,Plan!$C:$J,4,FALSE)</f>
        <v>#N/A</v>
      </c>
      <c r="F41" s="94" t="e">
        <f>VLOOKUP($C38,Plan!$C:$J,5,FALSE)</f>
        <v>#N/A</v>
      </c>
      <c r="G41" s="94" t="e">
        <f>VLOOKUP($C38,Plan!$C:$J,6,FALSE)</f>
        <v>#N/A</v>
      </c>
      <c r="H41" s="94" t="e">
        <f>VLOOKUP($C38,Plan!$C:$J,7,FALSE)</f>
        <v>#N/A</v>
      </c>
      <c r="I41" s="94" t="e">
        <f>VLOOKUP($C38,Plan!$C:$J,8,FALSE)</f>
        <v>#N/A</v>
      </c>
      <c r="J41" s="92" t="e">
        <f t="shared" si="11"/>
        <v>#N/A</v>
      </c>
      <c r="K41" s="93"/>
    </row>
    <row r="42" spans="1:11" x14ac:dyDescent="0.2">
      <c r="A42" s="408" t="s">
        <v>645</v>
      </c>
      <c r="B42" s="89" t="s">
        <v>642</v>
      </c>
      <c r="C42" s="97">
        <f>IF(ISERROR(VLOOKUP(C38,TriHistory!$B:$E,3,FALSE)),0,IF(LEFT(VLOOKUP(C38,TriHistory!$B:$E,3,FALSE),1)="1",VLOOKUP(C38,TriHistory!$B:$E,4,FALSE),0))</f>
        <v>0</v>
      </c>
      <c r="D42" s="97">
        <f>IF(ISERROR(VLOOKUP(D38,TriHistory!$B:$E,3,FALSE)),0,IF(LEFT(VLOOKUP(D38,TriHistory!$B:$E,3,FALSE),1)="1",VLOOKUP(D38,TriHistory!$B:$E,4,FALSE),0))</f>
        <v>0</v>
      </c>
      <c r="E42" s="97">
        <f>IF(ISERROR(VLOOKUP(E38,TriHistory!$B:$E,3,FALSE)),0,IF(LEFT(VLOOKUP(E38,TriHistory!$B:$E,3,FALSE),1)="1",VLOOKUP(E38,TriHistory!$B:$E,4,FALSE),0))</f>
        <v>1</v>
      </c>
      <c r="F42" s="97">
        <f>IF(ISERROR(VLOOKUP(F38,TriHistory!$B:$E,3,FALSE)),0,IF(LEFT(VLOOKUP(F38,TriHistory!$B:$E,3,FALSE),1)="1",VLOOKUP(F38,TriHistory!$B:$E,4,FALSE),0))</f>
        <v>0</v>
      </c>
      <c r="G42" s="97">
        <f>IF(ISERROR(VLOOKUP(G38,TriHistory!$B:$E,3,FALSE)),0,IF(LEFT(VLOOKUP(G38,TriHistory!$B:$E,3,FALSE),1)="1",VLOOKUP(G38,TriHistory!$B:$E,4,FALSE),0))</f>
        <v>0</v>
      </c>
      <c r="H42" s="97">
        <f>IF(ISERROR(VLOOKUP(H38,TriHistory!$B:$E,3,FALSE)),0,IF(LEFT(VLOOKUP(H38,TriHistory!$B:$E,3,FALSE),1)="1",VLOOKUP(H38,TriHistory!$B:$E,4,FALSE),0))</f>
        <v>0</v>
      </c>
      <c r="I42" s="97">
        <f>IF(ISERROR(VLOOKUP(I38,TriHistory!$B:$E,3,FALSE)),0,IF(LEFT(VLOOKUP(I38,TriHistory!$B:$E,3,FALSE),1)="1",VLOOKUP(I38,TriHistory!$B:$E,4,FALSE),0))</f>
        <v>0</v>
      </c>
      <c r="J42" s="97">
        <f t="shared" si="11"/>
        <v>1</v>
      </c>
      <c r="K42" s="98">
        <f ca="1">IF(TODAY()&gt;C38-1,IF(J39=0,0,J42/J39),0)</f>
        <v>0</v>
      </c>
    </row>
    <row r="43" spans="1:11" x14ac:dyDescent="0.2">
      <c r="A43" s="408"/>
      <c r="B43" s="89" t="s">
        <v>643</v>
      </c>
      <c r="C43" s="97">
        <f>IF(ISERROR(VLOOKUP(C38,TriHistory!$B:$E,3,FALSE)),0,IF(LEFT(VLOOKUP(C38,TriHistory!$B:$E,3,FALSE),1)="2",VLOOKUP(C38,TriHistory!$B:$E,4,FALSE),0))</f>
        <v>0</v>
      </c>
      <c r="D43" s="97">
        <f>IF(ISERROR(VLOOKUP(D38,TriHistory!$B:$E,3,FALSE)),0,IF(LEFT(VLOOKUP(D38,TriHistory!$B:$E,3,FALSE),1)="2",VLOOKUP(D38,TriHistory!$B:$E,4,FALSE),0))</f>
        <v>12</v>
      </c>
      <c r="E43" s="97">
        <f>IF(ISERROR(VLOOKUP(E38,TriHistory!$B:$E,3,FALSE)),0,IF(LEFT(VLOOKUP(E38,TriHistory!$B:$E,3,FALSE),1)="2",VLOOKUP(E38,TriHistory!$B:$E,4,FALSE),0))</f>
        <v>0</v>
      </c>
      <c r="F43" s="97">
        <f>IF(ISERROR(VLOOKUP(F38,TriHistory!$B:$E,3,FALSE)),0,IF(LEFT(VLOOKUP(F38,TriHistory!$B:$E,3,FALSE),1)="2",VLOOKUP(F38,TriHistory!$B:$E,4,FALSE),0))</f>
        <v>0</v>
      </c>
      <c r="G43" s="97">
        <f>IF(ISERROR(VLOOKUP(G38,TriHistory!$B:$E,3,FALSE)),0,IF(LEFT(VLOOKUP(G38,TriHistory!$B:$E,3,FALSE),1)="2",VLOOKUP(G38,TriHistory!$B:$E,4,FALSE),0))</f>
        <v>0</v>
      </c>
      <c r="H43" s="97">
        <f>IF(ISERROR(VLOOKUP(H38,TriHistory!$B:$E,3,FALSE)),0,IF(LEFT(VLOOKUP(H38,TriHistory!$B:$E,3,FALSE),1)="2",VLOOKUP(H38,TriHistory!$B:$E,4,FALSE),0))</f>
        <v>0</v>
      </c>
      <c r="I43" s="97">
        <f>IF(ISERROR(VLOOKUP(I38,TriHistory!$B:$E,3,FALSE)),0,IF(LEFT(VLOOKUP(I38,TriHistory!$B:$E,3,FALSE),1)="2",VLOOKUP(I38,TriHistory!$B:$E,4,FALSE),0))</f>
        <v>0</v>
      </c>
      <c r="J43" s="97">
        <f t="shared" si="11"/>
        <v>12</v>
      </c>
      <c r="K43" s="98" t="e">
        <f ca="1">IF(TODAY()&gt;C39-1,IF(J40=0,0,J43/J40),0)</f>
        <v>#N/A</v>
      </c>
    </row>
    <row r="44" spans="1:11" x14ac:dyDescent="0.2">
      <c r="A44" s="408"/>
      <c r="B44" s="89" t="s">
        <v>644</v>
      </c>
      <c r="C44" s="97">
        <f>IF(ISERROR(VLOOKUP(C38,TriHistory!$B:$E,3,FALSE)),0,IF(LEFT(VLOOKUP(C38,TriHistory!$B:$E,3,FALSE),1)="3",VLOOKUP(C38,TriHistory!$B:$E,4,FALSE),0))</f>
        <v>10.3</v>
      </c>
      <c r="D44" s="97">
        <f>IF(ISERROR(VLOOKUP(D38,TriHistory!$B:$E,3,FALSE)),0,IF(LEFT(VLOOKUP(D38,TriHistory!$B:$E,3,FALSE),1)="3",VLOOKUP(D38,TriHistory!$B:$E,4,FALSE),0))</f>
        <v>0</v>
      </c>
      <c r="E44" s="97">
        <f>IF(ISERROR(VLOOKUP(E38,TriHistory!$B:$E,3,FALSE)),0,IF(LEFT(VLOOKUP(E38,TriHistory!$B:$E,3,FALSE),1)="3",VLOOKUP(E38,TriHistory!$B:$E,4,FALSE),0))</f>
        <v>0</v>
      </c>
      <c r="F44" s="97">
        <f>IF(ISERROR(VLOOKUP(F38,TriHistory!$B:$E,3,FALSE)),0,IF(LEFT(VLOOKUP(F38,TriHistory!$B:$E,3,FALSE),1)="3",VLOOKUP(F38,TriHistory!$B:$E,4,FALSE),0))</f>
        <v>0</v>
      </c>
      <c r="G44" s="97">
        <f>IF(ISERROR(VLOOKUP(G38,TriHistory!$B:$E,3,FALSE)),0,IF(LEFT(VLOOKUP(G38,TriHistory!$B:$E,3,FALSE),1)="3",VLOOKUP(G38,TriHistory!$B:$E,4,FALSE),0))</f>
        <v>3.75</v>
      </c>
      <c r="H44" s="97">
        <f>IF(ISERROR(VLOOKUP(H38,TriHistory!$B:$E,3,FALSE)),0,IF(LEFT(VLOOKUP(H38,TriHistory!$B:$E,3,FALSE),1)="3",VLOOKUP(H38,TriHistory!$B:$E,4,FALSE),0))</f>
        <v>7</v>
      </c>
      <c r="I44" s="97">
        <f>IF(ISERROR(VLOOKUP(I38,TriHistory!$B:$E,3,FALSE)),0,IF(LEFT(VLOOKUP(I38,TriHistory!$B:$E,3,FALSE),1)="3",VLOOKUP(I38,TriHistory!$B:$E,4,FALSE),0))</f>
        <v>3</v>
      </c>
      <c r="J44" s="97">
        <f t="shared" si="11"/>
        <v>24.05</v>
      </c>
      <c r="K44" s="98" t="e">
        <f ca="1">IF(TODAY()&gt;C40-1,IF(J41=0,0,J44/J41),0)</f>
        <v>#N/A</v>
      </c>
    </row>
    <row r="45" spans="1:11" x14ac:dyDescent="0.2">
      <c r="A45" s="99"/>
      <c r="B45" s="91" t="s">
        <v>634</v>
      </c>
      <c r="C45" s="91">
        <f>C38+7</f>
        <v>42827</v>
      </c>
      <c r="D45" s="91">
        <f t="shared" ref="D45:I45" si="12">C45+1</f>
        <v>42828</v>
      </c>
      <c r="E45" s="91">
        <f t="shared" si="12"/>
        <v>42829</v>
      </c>
      <c r="F45" s="91">
        <f t="shared" si="12"/>
        <v>42830</v>
      </c>
      <c r="G45" s="91">
        <f t="shared" si="12"/>
        <v>42831</v>
      </c>
      <c r="H45" s="91">
        <f t="shared" si="12"/>
        <v>42832</v>
      </c>
      <c r="I45" s="91">
        <f t="shared" si="12"/>
        <v>42833</v>
      </c>
      <c r="J45" s="89" t="s">
        <v>335</v>
      </c>
      <c r="K45" s="90"/>
    </row>
    <row r="46" spans="1:11" x14ac:dyDescent="0.2">
      <c r="A46" s="408" t="s">
        <v>641</v>
      </c>
      <c r="B46" s="89" t="s">
        <v>642</v>
      </c>
      <c r="J46" s="92">
        <f t="shared" ref="J46:J51" si="13">SUM(C46:I46)</f>
        <v>0</v>
      </c>
      <c r="K46" s="93"/>
    </row>
    <row r="47" spans="1:11" x14ac:dyDescent="0.2">
      <c r="A47" s="409"/>
      <c r="B47" s="89" t="s">
        <v>643</v>
      </c>
      <c r="C47" s="94" t="e">
        <f>VLOOKUP($C45,Plan!$C:$Q,9,FALSE)</f>
        <v>#N/A</v>
      </c>
      <c r="D47" s="94" t="e">
        <f>VLOOKUP($C45,Plan!$C:$Q,10,FALSE)</f>
        <v>#N/A</v>
      </c>
      <c r="E47" s="94" t="e">
        <f>VLOOKUP($C45,Plan!$C:$Q,11,FALSE)</f>
        <v>#N/A</v>
      </c>
      <c r="F47" s="94" t="e">
        <f>VLOOKUP($C45,Plan!$C:$Q,12,FALSE)</f>
        <v>#N/A</v>
      </c>
      <c r="G47" s="94" t="e">
        <f>VLOOKUP($C45,Plan!$C:$Q,13,FALSE)</f>
        <v>#N/A</v>
      </c>
      <c r="H47" s="94" t="e">
        <f>VLOOKUP($C45,Plan!$C:$Q,14,FALSE)</f>
        <v>#N/A</v>
      </c>
      <c r="I47" s="94" t="e">
        <f>VLOOKUP($C45,Plan!$C:$Q,15,FALSE)</f>
        <v>#N/A</v>
      </c>
      <c r="J47" s="92" t="e">
        <f t="shared" si="13"/>
        <v>#N/A</v>
      </c>
      <c r="K47" s="93"/>
    </row>
    <row r="48" spans="1:11" x14ac:dyDescent="0.2">
      <c r="A48" s="409"/>
      <c r="B48" s="89" t="s">
        <v>644</v>
      </c>
      <c r="C48" s="94" t="e">
        <f>VLOOKUP($C45,Plan!$C:$J,2,FALSE)</f>
        <v>#N/A</v>
      </c>
      <c r="D48" s="94" t="e">
        <f>VLOOKUP($C45,Plan!$C:$J,3,FALSE)</f>
        <v>#N/A</v>
      </c>
      <c r="E48" s="94" t="e">
        <f>VLOOKUP($C45,Plan!$C:$J,4,FALSE)</f>
        <v>#N/A</v>
      </c>
      <c r="F48" s="94" t="e">
        <f>VLOOKUP($C45,Plan!$C:$J,5,FALSE)</f>
        <v>#N/A</v>
      </c>
      <c r="G48" s="94" t="e">
        <f>VLOOKUP($C45,Plan!$C:$J,6,FALSE)</f>
        <v>#N/A</v>
      </c>
      <c r="H48" s="94" t="e">
        <f>VLOOKUP($C45,Plan!$C:$J,7,FALSE)</f>
        <v>#N/A</v>
      </c>
      <c r="I48" s="94" t="e">
        <f>VLOOKUP($C45,Plan!$C:$J,8,FALSE)</f>
        <v>#N/A</v>
      </c>
      <c r="J48" s="92" t="e">
        <f t="shared" si="13"/>
        <v>#N/A</v>
      </c>
      <c r="K48" s="93"/>
    </row>
    <row r="49" spans="1:11" x14ac:dyDescent="0.2">
      <c r="A49" s="408" t="s">
        <v>645</v>
      </c>
      <c r="B49" s="89" t="s">
        <v>642</v>
      </c>
      <c r="C49" s="97">
        <f>IF(ISERROR(VLOOKUP(C45,TriHistory!$B:$E,3,FALSE)),0,IF(LEFT(VLOOKUP(C45,TriHistory!$B:$E,3,FALSE),1)="1",VLOOKUP(C45,TriHistory!$B:$E,4,FALSE),0))</f>
        <v>0</v>
      </c>
      <c r="D49" s="97">
        <f>IF(ISERROR(VLOOKUP(D45,TriHistory!$B:$E,3,FALSE)),0,IF(LEFT(VLOOKUP(D45,TriHistory!$B:$E,3,FALSE),1)="1",VLOOKUP(D45,TriHistory!$B:$E,4,FALSE),0))</f>
        <v>0</v>
      </c>
      <c r="E49" s="97">
        <f>IF(ISERROR(VLOOKUP(E45,TriHistory!$B:$E,3,FALSE)),0,IF(LEFT(VLOOKUP(E45,TriHistory!$B:$E,3,FALSE),1)="1",VLOOKUP(E45,TriHistory!$B:$E,4,FALSE),0))</f>
        <v>0</v>
      </c>
      <c r="F49" s="97">
        <f>IF(ISERROR(VLOOKUP(F45,TriHistory!$B:$E,3,FALSE)),0,IF(LEFT(VLOOKUP(F45,TriHistory!$B:$E,3,FALSE),1)="1",VLOOKUP(F45,TriHistory!$B:$E,4,FALSE),0))</f>
        <v>0</v>
      </c>
      <c r="G49" s="97">
        <f>IF(ISERROR(VLOOKUP(G45,TriHistory!$B:$E,3,FALSE)),0,IF(LEFT(VLOOKUP(G45,TriHistory!$B:$E,3,FALSE),1)="1",VLOOKUP(G45,TriHistory!$B:$E,4,FALSE),0))</f>
        <v>0</v>
      </c>
      <c r="H49" s="97">
        <f>IF(ISERROR(VLOOKUP(H45,TriHistory!$B:$E,3,FALSE)),0,IF(LEFT(VLOOKUP(H45,TriHistory!$B:$E,3,FALSE),1)="1",VLOOKUP(H45,TriHistory!$B:$E,4,FALSE),0))</f>
        <v>0</v>
      </c>
      <c r="I49" s="97">
        <f>IF(ISERROR(VLOOKUP(I45,TriHistory!$B:$E,3,FALSE)),0,IF(LEFT(VLOOKUP(I45,TriHistory!$B:$E,3,FALSE),1)="1",VLOOKUP(I45,TriHistory!$B:$E,4,FALSE),0))</f>
        <v>0</v>
      </c>
      <c r="J49" s="97">
        <f t="shared" si="13"/>
        <v>0</v>
      </c>
      <c r="K49" s="98">
        <f ca="1">IF(TODAY()&gt;C45-1,IF(J46=0,0,J49/J46),0)</f>
        <v>0</v>
      </c>
    </row>
    <row r="50" spans="1:11" x14ac:dyDescent="0.2">
      <c r="A50" s="408"/>
      <c r="B50" s="89" t="s">
        <v>643</v>
      </c>
      <c r="C50" s="97">
        <f>IF(ISERROR(VLOOKUP(C45,TriHistory!$B:$E,3,FALSE)),0,IF(LEFT(VLOOKUP(C45,TriHistory!$B:$E,3,FALSE),1)="2",VLOOKUP(C45,TriHistory!$B:$E,4,FALSE),0))</f>
        <v>0</v>
      </c>
      <c r="D50" s="97">
        <f>IF(ISERROR(VLOOKUP(D45,TriHistory!$B:$E,3,FALSE)),0,IF(LEFT(VLOOKUP(D45,TriHistory!$B:$E,3,FALSE),1)="2",VLOOKUP(D45,TriHistory!$B:$E,4,FALSE),0))</f>
        <v>0</v>
      </c>
      <c r="E50" s="97">
        <f>IF(ISERROR(VLOOKUP(E45,TriHistory!$B:$E,3,FALSE)),0,IF(LEFT(VLOOKUP(E45,TriHistory!$B:$E,3,FALSE),1)="2",VLOOKUP(E45,TriHistory!$B:$E,4,FALSE),0))</f>
        <v>0</v>
      </c>
      <c r="F50" s="97">
        <f>IF(ISERROR(VLOOKUP(F45,TriHistory!$B:$E,3,FALSE)),0,IF(LEFT(VLOOKUP(F45,TriHistory!$B:$E,3,FALSE),1)="2",VLOOKUP(F45,TriHistory!$B:$E,4,FALSE),0))</f>
        <v>0</v>
      </c>
      <c r="G50" s="97">
        <f>IF(ISERROR(VLOOKUP(G45,TriHistory!$B:$E,3,FALSE)),0,IF(LEFT(VLOOKUP(G45,TriHistory!$B:$E,3,FALSE),1)="2",VLOOKUP(G45,TriHistory!$B:$E,4,FALSE),0))</f>
        <v>0</v>
      </c>
      <c r="H50" s="97">
        <f>IF(ISERROR(VLOOKUP(H45,TriHistory!$B:$E,3,FALSE)),0,IF(LEFT(VLOOKUP(H45,TriHistory!$B:$E,3,FALSE),1)="2",VLOOKUP(H45,TriHistory!$B:$E,4,FALSE),0))</f>
        <v>0</v>
      </c>
      <c r="I50" s="97">
        <f>IF(ISERROR(VLOOKUP(I45,TriHistory!$B:$E,3,FALSE)),0,IF(LEFT(VLOOKUP(I45,TriHistory!$B:$E,3,FALSE),1)="2",VLOOKUP(I45,TriHistory!$B:$E,4,FALSE),0))</f>
        <v>0</v>
      </c>
      <c r="J50" s="97">
        <f t="shared" si="13"/>
        <v>0</v>
      </c>
      <c r="K50" s="98" t="e">
        <f ca="1">IF(TODAY()&gt;C46-1,IF(J47=0,0,J50/J47),0)</f>
        <v>#N/A</v>
      </c>
    </row>
    <row r="51" spans="1:11" x14ac:dyDescent="0.2">
      <c r="A51" s="408"/>
      <c r="B51" s="89" t="s">
        <v>644</v>
      </c>
      <c r="C51" s="97">
        <f>IF(ISERROR(VLOOKUP(C45,TriHistory!$B:$E,3,FALSE)),0,IF(LEFT(VLOOKUP(C45,TriHistory!$B:$E,3,FALSE),1)="3",VLOOKUP(C45,TriHistory!$B:$E,4,FALSE),0))</f>
        <v>3.1</v>
      </c>
      <c r="D51" s="97">
        <f>IF(ISERROR(VLOOKUP(D45,TriHistory!$B:$E,3,FALSE)),0,IF(LEFT(VLOOKUP(D45,TriHistory!$B:$E,3,FALSE),1)="3",VLOOKUP(D45,TriHistory!$B:$E,4,FALSE),0))</f>
        <v>3.1</v>
      </c>
      <c r="E51" s="97">
        <f>IF(ISERROR(VLOOKUP(E45,TriHistory!$B:$E,3,FALSE)),0,IF(LEFT(VLOOKUP(E45,TriHistory!$B:$E,3,FALSE),1)="3",VLOOKUP(E45,TriHistory!$B:$E,4,FALSE),0))</f>
        <v>0</v>
      </c>
      <c r="F51" s="97">
        <f>IF(ISERROR(VLOOKUP(F45,TriHistory!$B:$E,3,FALSE)),0,IF(LEFT(VLOOKUP(F45,TriHistory!$B:$E,3,FALSE),1)="3",VLOOKUP(F45,TriHistory!$B:$E,4,FALSE),0))</f>
        <v>0</v>
      </c>
      <c r="G51" s="97">
        <f>IF(ISERROR(VLOOKUP(G45,TriHistory!$B:$E,3,FALSE)),0,IF(LEFT(VLOOKUP(G45,TriHistory!$B:$E,3,FALSE),1)="3",VLOOKUP(G45,TriHistory!$B:$E,4,FALSE),0))</f>
        <v>6</v>
      </c>
      <c r="H51" s="97">
        <f>IF(ISERROR(VLOOKUP(H45,TriHistory!$B:$E,3,FALSE)),0,IF(LEFT(VLOOKUP(H45,TriHistory!$B:$E,3,FALSE),1)="3",VLOOKUP(H45,TriHistory!$B:$E,4,FALSE),0))</f>
        <v>7.25</v>
      </c>
      <c r="I51" s="97">
        <f>IF(ISERROR(VLOOKUP(I45,TriHistory!$B:$E,3,FALSE)),0,IF(LEFT(VLOOKUP(I45,TriHistory!$B:$E,3,FALSE),1)="3",VLOOKUP(I45,TriHistory!$B:$E,4,FALSE),0))</f>
        <v>0</v>
      </c>
      <c r="J51" s="97">
        <f t="shared" si="13"/>
        <v>19.45</v>
      </c>
      <c r="K51" s="98" t="e">
        <f ca="1">IF(TODAY()&gt;C47-1,IF(J48=0,0,J51/J48),0)</f>
        <v>#N/A</v>
      </c>
    </row>
    <row r="52" spans="1:11" x14ac:dyDescent="0.2">
      <c r="A52" s="407" t="s">
        <v>332</v>
      </c>
      <c r="B52" s="407"/>
      <c r="C52" s="91">
        <f>C45+7</f>
        <v>42834</v>
      </c>
      <c r="D52" s="91">
        <f t="shared" ref="D52:I52" si="14">C52+1</f>
        <v>42835</v>
      </c>
      <c r="E52" s="91">
        <f t="shared" si="14"/>
        <v>42836</v>
      </c>
      <c r="F52" s="91">
        <f t="shared" si="14"/>
        <v>42837</v>
      </c>
      <c r="G52" s="91">
        <f t="shared" si="14"/>
        <v>42838</v>
      </c>
      <c r="H52" s="91">
        <f t="shared" si="14"/>
        <v>42839</v>
      </c>
      <c r="I52" s="91">
        <f t="shared" si="14"/>
        <v>42840</v>
      </c>
      <c r="J52" s="89" t="s">
        <v>335</v>
      </c>
      <c r="K52" s="90"/>
    </row>
    <row r="53" spans="1:11" x14ac:dyDescent="0.2">
      <c r="A53" s="408" t="s">
        <v>641</v>
      </c>
      <c r="B53" s="89" t="s">
        <v>642</v>
      </c>
      <c r="J53" s="92">
        <f t="shared" ref="J53:J58" si="15">SUM(C53:I53)</f>
        <v>0</v>
      </c>
      <c r="K53" s="93"/>
    </row>
    <row r="54" spans="1:11" x14ac:dyDescent="0.2">
      <c r="A54" s="409"/>
      <c r="B54" s="89" t="s">
        <v>643</v>
      </c>
      <c r="C54" s="94" t="e">
        <f>VLOOKUP($C52,Plan!$C:$Q,9,FALSE)</f>
        <v>#N/A</v>
      </c>
      <c r="D54" s="94" t="e">
        <f>VLOOKUP($C52,Plan!$C:$Q,10,FALSE)</f>
        <v>#N/A</v>
      </c>
      <c r="E54" s="94" t="e">
        <f>VLOOKUP($C52,Plan!$C:$Q,11,FALSE)</f>
        <v>#N/A</v>
      </c>
      <c r="F54" s="94" t="e">
        <f>VLOOKUP($C52,Plan!$C:$Q,12,FALSE)</f>
        <v>#N/A</v>
      </c>
      <c r="G54" s="94" t="e">
        <f>VLOOKUP($C52,Plan!$C:$Q,13,FALSE)</f>
        <v>#N/A</v>
      </c>
      <c r="H54" s="94" t="e">
        <f>VLOOKUP($C52,Plan!$C:$Q,14,FALSE)</f>
        <v>#N/A</v>
      </c>
      <c r="I54" s="94" t="e">
        <f>VLOOKUP($C52,Plan!$C:$Q,15,FALSE)</f>
        <v>#N/A</v>
      </c>
      <c r="J54" s="92" t="e">
        <f t="shared" si="15"/>
        <v>#N/A</v>
      </c>
      <c r="K54" s="93"/>
    </row>
    <row r="55" spans="1:11" x14ac:dyDescent="0.2">
      <c r="A55" s="409"/>
      <c r="B55" s="89" t="s">
        <v>644</v>
      </c>
      <c r="C55" s="94" t="e">
        <f>VLOOKUP($C52,Plan!$C:$J,2,FALSE)</f>
        <v>#N/A</v>
      </c>
      <c r="D55" s="94" t="e">
        <f>VLOOKUP($C52,Plan!$C:$J,3,FALSE)</f>
        <v>#N/A</v>
      </c>
      <c r="E55" s="94" t="e">
        <f>VLOOKUP($C52,Plan!$C:$J,4,FALSE)</f>
        <v>#N/A</v>
      </c>
      <c r="F55" s="94" t="e">
        <f>VLOOKUP($C52,Plan!$C:$J,5,FALSE)</f>
        <v>#N/A</v>
      </c>
      <c r="G55" s="94" t="e">
        <f>VLOOKUP($C52,Plan!$C:$J,6,FALSE)</f>
        <v>#N/A</v>
      </c>
      <c r="H55" s="94" t="e">
        <f>VLOOKUP($C52,Plan!$C:$J,7,FALSE)</f>
        <v>#N/A</v>
      </c>
      <c r="I55" s="94" t="e">
        <f>VLOOKUP($C52,Plan!$C:$J,8,FALSE)</f>
        <v>#N/A</v>
      </c>
      <c r="J55" s="92" t="e">
        <f t="shared" si="15"/>
        <v>#N/A</v>
      </c>
      <c r="K55" s="93"/>
    </row>
    <row r="56" spans="1:11" x14ac:dyDescent="0.2">
      <c r="A56" s="408" t="s">
        <v>645</v>
      </c>
      <c r="B56" s="89" t="s">
        <v>642</v>
      </c>
      <c r="C56" s="97">
        <f>IF(ISERROR(VLOOKUP(C52,TriHistory!$B:$E,3,FALSE)),0,IF(LEFT(VLOOKUP(C52,TriHistory!$B:$E,3,FALSE),1)="1",VLOOKUP(C52,TriHistory!$B:$E,4,FALSE),0))</f>
        <v>0</v>
      </c>
      <c r="D56" s="97">
        <f>IF(ISERROR(VLOOKUP(D52,TriHistory!$B:$E,3,FALSE)),0,IF(LEFT(VLOOKUP(D52,TriHistory!$B:$E,3,FALSE),1)="1",VLOOKUP(D52,TriHistory!$B:$E,4,FALSE),0))</f>
        <v>0</v>
      </c>
      <c r="E56" s="97">
        <f>IF(ISERROR(VLOOKUP(E52,TriHistory!$B:$E,3,FALSE)),0,IF(LEFT(VLOOKUP(E52,TriHistory!$B:$E,3,FALSE),1)="1",VLOOKUP(E52,TriHistory!$B:$E,4,FALSE),0))</f>
        <v>0</v>
      </c>
      <c r="F56" s="97">
        <f>IF(ISERROR(VLOOKUP(F52,TriHistory!$B:$E,3,FALSE)),0,IF(LEFT(VLOOKUP(F52,TriHistory!$B:$E,3,FALSE),1)="1",VLOOKUP(F52,TriHistory!$B:$E,4,FALSE),0))</f>
        <v>0</v>
      </c>
      <c r="G56" s="97">
        <f>IF(ISERROR(VLOOKUP(G52,TriHistory!$B:$E,3,FALSE)),0,IF(LEFT(VLOOKUP(G52,TriHistory!$B:$E,3,FALSE),1)="1",VLOOKUP(G52,TriHistory!$B:$E,4,FALSE),0))</f>
        <v>0</v>
      </c>
      <c r="H56" s="97">
        <f>IF(ISERROR(VLOOKUP(H52,TriHistory!$B:$E,3,FALSE)),0,IF(LEFT(VLOOKUP(H52,TriHistory!$B:$E,3,FALSE),1)="1",VLOOKUP(H52,TriHistory!$B:$E,4,FALSE),0))</f>
        <v>0</v>
      </c>
      <c r="I56" s="97">
        <f>IF(ISERROR(VLOOKUP(I52,TriHistory!$B:$E,3,FALSE)),0,IF(LEFT(VLOOKUP(I52,TriHistory!$B:$E,3,FALSE),1)="1",VLOOKUP(I52,TriHistory!$B:$E,4,FALSE),0))</f>
        <v>0</v>
      </c>
      <c r="J56" s="97">
        <f t="shared" si="15"/>
        <v>0</v>
      </c>
      <c r="K56" s="98">
        <f ca="1">IF(TODAY()&gt;C52-1,IF(J53=0,0,J56/J53),0)</f>
        <v>0</v>
      </c>
    </row>
    <row r="57" spans="1:11" x14ac:dyDescent="0.2">
      <c r="A57" s="408"/>
      <c r="B57" s="89" t="s">
        <v>643</v>
      </c>
      <c r="C57" s="97">
        <f>IF(ISERROR(VLOOKUP(C52,TriHistory!$B:$E,3,FALSE)),0,IF(LEFT(VLOOKUP(C52,TriHistory!$B:$E,3,FALSE),1)="2",VLOOKUP(C52,TriHistory!$B:$E,4,FALSE),0))</f>
        <v>0</v>
      </c>
      <c r="D57" s="97">
        <f>IF(ISERROR(VLOOKUP(D52,TriHistory!$B:$E,3,FALSE)),0,IF(LEFT(VLOOKUP(D52,TriHistory!$B:$E,3,FALSE),1)="2",VLOOKUP(D52,TriHistory!$B:$E,4,FALSE),0))</f>
        <v>0</v>
      </c>
      <c r="E57" s="97">
        <f>IF(ISERROR(VLOOKUP(E52,TriHistory!$B:$E,3,FALSE)),0,IF(LEFT(VLOOKUP(E52,TriHistory!$B:$E,3,FALSE),1)="2",VLOOKUP(E52,TriHistory!$B:$E,4,FALSE),0))</f>
        <v>0</v>
      </c>
      <c r="F57" s="97">
        <f>IF(ISERROR(VLOOKUP(F52,TriHistory!$B:$E,3,FALSE)),0,IF(LEFT(VLOOKUP(F52,TriHistory!$B:$E,3,FALSE),1)="2",VLOOKUP(F52,TriHistory!$B:$E,4,FALSE),0))</f>
        <v>0</v>
      </c>
      <c r="G57" s="97">
        <f>IF(ISERROR(VLOOKUP(G52,TriHistory!$B:$E,3,FALSE)),0,IF(LEFT(VLOOKUP(G52,TriHistory!$B:$E,3,FALSE),1)="2",VLOOKUP(G52,TriHistory!$B:$E,4,FALSE),0))</f>
        <v>0</v>
      </c>
      <c r="H57" s="97">
        <f>IF(ISERROR(VLOOKUP(H52,TriHistory!$B:$E,3,FALSE)),0,IF(LEFT(VLOOKUP(H52,TriHistory!$B:$E,3,FALSE),1)="2",VLOOKUP(H52,TriHistory!$B:$E,4,FALSE),0))</f>
        <v>20.399999999999999</v>
      </c>
      <c r="I57" s="97">
        <f>IF(ISERROR(VLOOKUP(I52,TriHistory!$B:$E,3,FALSE)),0,IF(LEFT(VLOOKUP(I52,TriHistory!$B:$E,3,FALSE),1)="2",VLOOKUP(I52,TriHistory!$B:$E,4,FALSE),0))</f>
        <v>0</v>
      </c>
      <c r="J57" s="97">
        <f t="shared" si="15"/>
        <v>20.399999999999999</v>
      </c>
      <c r="K57" s="98" t="e">
        <f ca="1">IF(TODAY()&gt;C53-1,IF(J54=0,0,J57/J54),0)</f>
        <v>#N/A</v>
      </c>
    </row>
    <row r="58" spans="1:11" x14ac:dyDescent="0.2">
      <c r="A58" s="408"/>
      <c r="B58" s="89" t="s">
        <v>644</v>
      </c>
      <c r="C58" s="97">
        <v>10.5</v>
      </c>
      <c r="D58" s="97">
        <f>IF(ISERROR(VLOOKUP(D52,TriHistory!$B:$E,3,FALSE)),0,IF(LEFT(VLOOKUP(D52,TriHistory!$B:$E,3,FALSE),1)="3",VLOOKUP(D52,TriHistory!$B:$E,4,FALSE),0))</f>
        <v>0</v>
      </c>
      <c r="E58" s="97">
        <f>IF(ISERROR(VLOOKUP(E52,TriHistory!$B:$E,3,FALSE)),0,IF(LEFT(VLOOKUP(E52,TriHistory!$B:$E,3,FALSE),1)="3",VLOOKUP(E52,TriHistory!$B:$E,4,FALSE),0))</f>
        <v>0</v>
      </c>
      <c r="F58" s="97">
        <f>IF(ISERROR(VLOOKUP(F52,TriHistory!$B:$E,3,FALSE)),0,IF(LEFT(VLOOKUP(F52,TriHistory!$B:$E,3,FALSE),1)="3",VLOOKUP(F52,TriHistory!$B:$E,4,FALSE),0))</f>
        <v>0</v>
      </c>
      <c r="G58" s="97">
        <f>IF(ISERROR(VLOOKUP(G52,TriHistory!$B:$E,3,FALSE)),0,IF(LEFT(VLOOKUP(G52,TriHistory!$B:$E,3,FALSE),1)="3",VLOOKUP(G52,TriHistory!$B:$E,4,FALSE),0))</f>
        <v>5.05</v>
      </c>
      <c r="H58" s="97">
        <f>IF(ISERROR(VLOOKUP(H52,TriHistory!$B:$E,3,FALSE)),0,IF(LEFT(VLOOKUP(H52,TriHistory!$B:$E,3,FALSE),1)="3",VLOOKUP(H52,TriHistory!$B:$E,4,FALSE),0))</f>
        <v>0</v>
      </c>
      <c r="I58" s="97">
        <f>IF(ISERROR(VLOOKUP(I52,TriHistory!$B:$E,3,FALSE)),0,IF(LEFT(VLOOKUP(I52,TriHistory!$B:$E,3,FALSE),1)="3",VLOOKUP(I52,TriHistory!$B:$E,4,FALSE),0))</f>
        <v>8.1999999999999993</v>
      </c>
      <c r="J58" s="97">
        <f t="shared" si="15"/>
        <v>23.75</v>
      </c>
      <c r="K58" s="98" t="e">
        <f ca="1">IF(TODAY()&gt;C54-1,IF(J55=0,0,J58/J55),0)</f>
        <v>#N/A</v>
      </c>
    </row>
    <row r="59" spans="1:11" x14ac:dyDescent="0.2">
      <c r="A59" s="407" t="s">
        <v>332</v>
      </c>
      <c r="B59" s="407"/>
      <c r="C59" s="91">
        <f>C52+7</f>
        <v>42841</v>
      </c>
      <c r="D59" s="91">
        <f t="shared" ref="D59:I59" si="16">C59+1</f>
        <v>42842</v>
      </c>
      <c r="E59" s="91">
        <f t="shared" si="16"/>
        <v>42843</v>
      </c>
      <c r="F59" s="91">
        <f t="shared" si="16"/>
        <v>42844</v>
      </c>
      <c r="G59" s="91">
        <f t="shared" si="16"/>
        <v>42845</v>
      </c>
      <c r="H59" s="91">
        <f t="shared" si="16"/>
        <v>42846</v>
      </c>
      <c r="I59" s="91">
        <f t="shared" si="16"/>
        <v>42847</v>
      </c>
      <c r="J59" s="89" t="s">
        <v>335</v>
      </c>
      <c r="K59" s="90"/>
    </row>
    <row r="60" spans="1:11" x14ac:dyDescent="0.2">
      <c r="A60" s="408" t="s">
        <v>641</v>
      </c>
      <c r="B60" s="89" t="s">
        <v>642</v>
      </c>
      <c r="J60" s="92">
        <f t="shared" ref="J60:J65" si="17">SUM(C60:I60)</f>
        <v>0</v>
      </c>
      <c r="K60" s="93"/>
    </row>
    <row r="61" spans="1:11" x14ac:dyDescent="0.2">
      <c r="A61" s="409"/>
      <c r="B61" s="89" t="s">
        <v>643</v>
      </c>
      <c r="C61" s="94">
        <v>20</v>
      </c>
      <c r="D61" s="94" t="e">
        <f>VLOOKUP($C59,Plan!$C:$Q,10,FALSE)</f>
        <v>#N/A</v>
      </c>
      <c r="E61" s="94">
        <v>10</v>
      </c>
      <c r="F61" s="94" t="e">
        <f>VLOOKUP($C59,Plan!$C:$Q,12,FALSE)</f>
        <v>#N/A</v>
      </c>
      <c r="G61" s="94"/>
      <c r="H61" s="94">
        <v>10</v>
      </c>
      <c r="I61" s="94">
        <v>40</v>
      </c>
      <c r="J61" s="92" t="e">
        <f t="shared" si="17"/>
        <v>#N/A</v>
      </c>
      <c r="K61" s="93"/>
    </row>
    <row r="62" spans="1:11" x14ac:dyDescent="0.2">
      <c r="A62" s="409"/>
      <c r="B62" s="89" t="s">
        <v>644</v>
      </c>
      <c r="C62" s="94" t="e">
        <f>VLOOKUP($C59,Plan!$C:$J,2,FALSE)</f>
        <v>#N/A</v>
      </c>
      <c r="D62" s="94" t="e">
        <f>VLOOKUP($C59,Plan!$C:$J,3,FALSE)</f>
        <v>#N/A</v>
      </c>
      <c r="E62" s="94" t="e">
        <f>VLOOKUP($C59,Plan!$C:$J,4,FALSE)</f>
        <v>#N/A</v>
      </c>
      <c r="F62" s="94" t="e">
        <f>VLOOKUP($C59,Plan!$C:$J,5,FALSE)</f>
        <v>#N/A</v>
      </c>
      <c r="G62" s="94" t="e">
        <f>VLOOKUP($C59,Plan!$C:$J,6,FALSE)</f>
        <v>#N/A</v>
      </c>
      <c r="H62" s="94" t="e">
        <f>VLOOKUP($C59,Plan!$C:$J,7,FALSE)</f>
        <v>#N/A</v>
      </c>
      <c r="I62" s="94" t="e">
        <f>VLOOKUP($C59,Plan!$C:$J,8,FALSE)</f>
        <v>#N/A</v>
      </c>
      <c r="J62" s="92" t="e">
        <f t="shared" si="17"/>
        <v>#N/A</v>
      </c>
      <c r="K62" s="93"/>
    </row>
    <row r="63" spans="1:11" x14ac:dyDescent="0.2">
      <c r="A63" s="408" t="s">
        <v>645</v>
      </c>
      <c r="B63" s="89" t="s">
        <v>642</v>
      </c>
      <c r="C63" s="97">
        <f>IF(ISERROR(VLOOKUP(C59,TriHistory!$B:$E,3,FALSE)),0,IF(LEFT(VLOOKUP(C59,TriHistory!$B:$E,3,FALSE),1)="1",VLOOKUP(C59,TriHistory!$B:$E,4,FALSE),0))</f>
        <v>0</v>
      </c>
      <c r="D63" s="97">
        <f>IF(ISERROR(VLOOKUP(D59,TriHistory!$B:$E,3,FALSE)),0,IF(LEFT(VLOOKUP(D59,TriHistory!$B:$E,3,FALSE),1)="1",VLOOKUP(D59,TriHistory!$B:$E,4,FALSE),0))</f>
        <v>0</v>
      </c>
      <c r="E63" s="97">
        <f>IF(ISERROR(VLOOKUP(E59,TriHistory!$B:$E,3,FALSE)),0,IF(LEFT(VLOOKUP(E59,TriHistory!$B:$E,3,FALSE),1)="1",VLOOKUP(E59,TriHistory!$B:$E,4,FALSE),0))</f>
        <v>0</v>
      </c>
      <c r="F63" s="97">
        <f>IF(ISERROR(VLOOKUP(F59,TriHistory!$B:$E,3,FALSE)),0,IF(LEFT(VLOOKUP(F59,TriHistory!$B:$E,3,FALSE),1)="1",VLOOKUP(F59,TriHistory!$B:$E,4,FALSE),0))</f>
        <v>0</v>
      </c>
      <c r="G63" s="97">
        <f>IF(ISERROR(VLOOKUP(G59,TriHistory!$B:$E,3,FALSE)),0,IF(LEFT(VLOOKUP(G59,TriHistory!$B:$E,3,FALSE),1)="1",VLOOKUP(G59,TriHistory!$B:$E,4,FALSE),0))</f>
        <v>0</v>
      </c>
      <c r="H63" s="97">
        <f>IF(ISERROR(VLOOKUP(H59,TriHistory!$B:$E,3,FALSE)),0,IF(LEFT(VLOOKUP(H59,TriHistory!$B:$E,3,FALSE),1)="1",VLOOKUP(H59,TriHistory!$B:$E,4,FALSE),0))</f>
        <v>0</v>
      </c>
      <c r="I63" s="97">
        <f>IF(ISERROR(VLOOKUP(I59,TriHistory!$B:$E,3,FALSE)),0,IF(LEFT(VLOOKUP(I59,TriHistory!$B:$E,3,FALSE),1)="1",VLOOKUP(I59,TriHistory!$B:$E,4,FALSE),0))</f>
        <v>0</v>
      </c>
      <c r="J63" s="97">
        <f t="shared" si="17"/>
        <v>0</v>
      </c>
      <c r="K63" s="98">
        <f ca="1">IF(TODAY()&gt;C59-1,IF(J60=0,0,J63/J60),0)</f>
        <v>0</v>
      </c>
    </row>
    <row r="64" spans="1:11" x14ac:dyDescent="0.2">
      <c r="A64" s="408"/>
      <c r="B64" s="89" t="s">
        <v>643</v>
      </c>
      <c r="C64" s="97">
        <f>IF(ISERROR(VLOOKUP(C59,TriHistory!$B:$E,3,FALSE)),0,IF(LEFT(VLOOKUP(C59,TriHistory!$B:$E,3,FALSE),1)="2",VLOOKUP(C59,TriHistory!$B:$E,4,FALSE),0))</f>
        <v>13</v>
      </c>
      <c r="D64" s="97">
        <f>IF(ISERROR(VLOOKUP(D59,TriHistory!$B:$E,3,FALSE)),0,IF(LEFT(VLOOKUP(D59,TriHistory!$B:$E,3,FALSE),1)="2",VLOOKUP(D59,TriHistory!$B:$E,4,FALSE),0))</f>
        <v>0</v>
      </c>
      <c r="E64" s="97">
        <f>IF(ISERROR(VLOOKUP(E59,TriHistory!$B:$E,3,FALSE)),0,IF(LEFT(VLOOKUP(E59,TriHistory!$B:$E,3,FALSE),1)="2",VLOOKUP(E59,TriHistory!$B:$E,4,FALSE),0))</f>
        <v>0</v>
      </c>
      <c r="F64" s="97">
        <f>IF(ISERROR(VLOOKUP(F59,TriHistory!$B:$E,3,FALSE)),0,IF(LEFT(VLOOKUP(F59,TriHistory!$B:$E,3,FALSE),1)="2",VLOOKUP(F59,TriHistory!$B:$E,4,FALSE),0))</f>
        <v>0</v>
      </c>
      <c r="G64" s="97">
        <f>IF(ISERROR(VLOOKUP(G59,TriHistory!$B:$E,3,FALSE)),0,IF(LEFT(VLOOKUP(G59,TriHistory!$B:$E,3,FALSE),1)="2",VLOOKUP(G59,TriHistory!$B:$E,4,FALSE),0))</f>
        <v>0</v>
      </c>
      <c r="H64" s="97">
        <f>IF(ISERROR(VLOOKUP(H59,TriHistory!$B:$E,3,FALSE)),0,IF(LEFT(VLOOKUP(H59,TriHistory!$B:$E,3,FALSE),1)="2",VLOOKUP(H59,TriHistory!$B:$E,4,FALSE),0))</f>
        <v>0</v>
      </c>
      <c r="I64" s="97">
        <f>IF(ISERROR(VLOOKUP(I59,TriHistory!$B:$E,3,FALSE)),0,IF(LEFT(VLOOKUP(I59,TriHistory!$B:$E,3,FALSE),1)="2",VLOOKUP(I59,TriHistory!$B:$E,4,FALSE),0))</f>
        <v>0</v>
      </c>
      <c r="J64" s="97">
        <f t="shared" si="17"/>
        <v>13</v>
      </c>
      <c r="K64" s="98" t="e">
        <f ca="1">IF(TODAY()&gt;C60-1,IF(J61=0,0,J64/J61),0)</f>
        <v>#N/A</v>
      </c>
    </row>
    <row r="65" spans="1:11" x14ac:dyDescent="0.2">
      <c r="A65" s="408"/>
      <c r="B65" s="89" t="s">
        <v>644</v>
      </c>
      <c r="C65" s="97">
        <f>IF(ISERROR(VLOOKUP(C59,TriHistory!$B:$E,3,FALSE)),0,IF(LEFT(VLOOKUP(C59,TriHistory!$B:$E,3,FALSE),1)="3",VLOOKUP(C59,TriHistory!$B:$E,4,FALSE),0))</f>
        <v>0</v>
      </c>
      <c r="D65" s="97">
        <f>IF(ISERROR(VLOOKUP(D59,TriHistory!$B:$E,3,FALSE)),0,IF(LEFT(VLOOKUP(D59,TriHistory!$B:$E,3,FALSE),1)="3",VLOOKUP(D59,TriHistory!$B:$E,4,FALSE),0))</f>
        <v>3.2</v>
      </c>
      <c r="E65" s="97">
        <f>IF(ISERROR(VLOOKUP(E59,TriHistory!$B:$E,3,FALSE)),0,IF(LEFT(VLOOKUP(E59,TriHistory!$B:$E,3,FALSE),1)="3",VLOOKUP(E59,TriHistory!$B:$E,4,FALSE),0))</f>
        <v>0</v>
      </c>
      <c r="F65" s="97">
        <f>IF(ISERROR(VLOOKUP(F59,TriHistory!$B:$E,3,FALSE)),0,IF(LEFT(VLOOKUP(F59,TriHistory!$B:$E,3,FALSE),1)="3",VLOOKUP(F59,TriHistory!$B:$E,4,FALSE),0))</f>
        <v>3.1</v>
      </c>
      <c r="G65" s="97">
        <f>IF(ISERROR(VLOOKUP(G59,TriHistory!$B:$E,3,FALSE)),0,IF(LEFT(VLOOKUP(G59,TriHistory!$B:$E,3,FALSE),1)="3",VLOOKUP(G59,TriHistory!$B:$E,4,FALSE),0))</f>
        <v>3.1</v>
      </c>
      <c r="H65" s="97">
        <f>IF(ISERROR(VLOOKUP(H59,TriHistory!$B:$E,3,FALSE)),0,IF(LEFT(VLOOKUP(H59,TriHistory!$B:$E,3,FALSE),1)="3",VLOOKUP(H59,TriHistory!$B:$E,4,FALSE),0))</f>
        <v>0</v>
      </c>
      <c r="I65" s="97">
        <f>IF(ISERROR(VLOOKUP(I59,TriHistory!$B:$E,3,FALSE)),0,IF(LEFT(VLOOKUP(I59,TriHistory!$B:$E,3,FALSE),1)="3",VLOOKUP(I59,TriHistory!$B:$E,4,FALSE),0))</f>
        <v>3.1</v>
      </c>
      <c r="J65" s="97">
        <f t="shared" si="17"/>
        <v>12.5</v>
      </c>
      <c r="K65" s="98" t="e">
        <f ca="1">IF(TODAY()&gt;C61-1,IF(J62=0,0,J65/J62),0)</f>
        <v>#N/A</v>
      </c>
    </row>
    <row r="66" spans="1:11" x14ac:dyDescent="0.2">
      <c r="A66" s="99"/>
      <c r="B66" s="91" t="s">
        <v>634</v>
      </c>
      <c r="C66" s="91">
        <f>C59+7</f>
        <v>42848</v>
      </c>
      <c r="D66" s="91">
        <f t="shared" ref="D66:I66" si="18">C66+1</f>
        <v>42849</v>
      </c>
      <c r="E66" s="91">
        <f t="shared" si="18"/>
        <v>42850</v>
      </c>
      <c r="F66" s="91">
        <f t="shared" si="18"/>
        <v>42851</v>
      </c>
      <c r="G66" s="91">
        <f t="shared" si="18"/>
        <v>42852</v>
      </c>
      <c r="H66" s="91">
        <f t="shared" si="18"/>
        <v>42853</v>
      </c>
      <c r="I66" s="91">
        <f t="shared" si="18"/>
        <v>42854</v>
      </c>
      <c r="J66" s="89" t="s">
        <v>335</v>
      </c>
      <c r="K66" s="90"/>
    </row>
    <row r="67" spans="1:11" x14ac:dyDescent="0.2">
      <c r="A67" s="408" t="s">
        <v>641</v>
      </c>
      <c r="B67" s="89" t="s">
        <v>642</v>
      </c>
      <c r="J67" s="92">
        <f t="shared" ref="J67:J72" si="19">SUM(C67:I67)</f>
        <v>0</v>
      </c>
      <c r="K67" s="93"/>
    </row>
    <row r="68" spans="1:11" x14ac:dyDescent="0.2">
      <c r="A68" s="409"/>
      <c r="B68" s="89" t="s">
        <v>643</v>
      </c>
      <c r="C68" s="94" t="e">
        <f>VLOOKUP($C66,Plan!$C:$Q,9,FALSE)</f>
        <v>#N/A</v>
      </c>
      <c r="D68" s="94" t="e">
        <f>VLOOKUP($C66,Plan!$C:$Q,10,FALSE)</f>
        <v>#N/A</v>
      </c>
      <c r="E68" s="94" t="e">
        <f>VLOOKUP($C66,Plan!$C:$Q,11,FALSE)</f>
        <v>#N/A</v>
      </c>
      <c r="F68" s="94" t="e">
        <f>VLOOKUP($C66,Plan!$C:$Q,12,FALSE)</f>
        <v>#N/A</v>
      </c>
      <c r="G68" s="94" t="e">
        <f>VLOOKUP($C66,Plan!$C:$Q,13,FALSE)</f>
        <v>#N/A</v>
      </c>
      <c r="H68" s="94">
        <v>15</v>
      </c>
      <c r="I68" s="94" t="e">
        <f>VLOOKUP($C66,Plan!$C:$Q,15,FALSE)</f>
        <v>#N/A</v>
      </c>
      <c r="J68" s="92" t="e">
        <f t="shared" si="19"/>
        <v>#N/A</v>
      </c>
      <c r="K68" s="93"/>
    </row>
    <row r="69" spans="1:11" x14ac:dyDescent="0.2">
      <c r="A69" s="409"/>
      <c r="B69" s="89" t="s">
        <v>644</v>
      </c>
      <c r="C69" s="94">
        <v>10</v>
      </c>
      <c r="D69" s="94" t="e">
        <f>VLOOKUP($C66,Plan!$C:$J,3,FALSE)</f>
        <v>#N/A</v>
      </c>
      <c r="E69" s="94" t="e">
        <f>VLOOKUP($C66,Plan!$C:$J,4,FALSE)</f>
        <v>#N/A</v>
      </c>
      <c r="F69" s="94" t="e">
        <f>VLOOKUP($C66,Plan!$C:$J,5,FALSE)</f>
        <v>#N/A</v>
      </c>
      <c r="G69" s="94" t="e">
        <f>VLOOKUP($C66,Plan!$C:$J,6,FALSE)</f>
        <v>#N/A</v>
      </c>
      <c r="H69" s="94" t="e">
        <f>VLOOKUP($C66,Plan!$C:$J,7,FALSE)</f>
        <v>#N/A</v>
      </c>
      <c r="I69" s="94" t="e">
        <f>VLOOKUP($C66,Plan!$C:$J,8,FALSE)</f>
        <v>#N/A</v>
      </c>
      <c r="J69" s="92" t="e">
        <f t="shared" si="19"/>
        <v>#N/A</v>
      </c>
      <c r="K69" s="93"/>
    </row>
    <row r="70" spans="1:11" x14ac:dyDescent="0.2">
      <c r="A70" s="408" t="s">
        <v>645</v>
      </c>
      <c r="B70" s="89" t="s">
        <v>642</v>
      </c>
      <c r="C70" s="97">
        <f>IF(ISERROR(VLOOKUP(C66,TriHistory!$B:$E,3,FALSE)),0,IF(LEFT(VLOOKUP(C66,TriHistory!$B:$E,3,FALSE),1)="1",VLOOKUP(C66,TriHistory!$B:$E,4,FALSE),0))</f>
        <v>0</v>
      </c>
      <c r="D70" s="97">
        <f>IF(ISERROR(VLOOKUP(D66,TriHistory!$B:$E,3,FALSE)),0,IF(LEFT(VLOOKUP(D66,TriHistory!$B:$E,3,FALSE),1)="1",VLOOKUP(D66,TriHistory!$B:$E,4,FALSE),0))</f>
        <v>0</v>
      </c>
      <c r="E70" s="97">
        <f>IF(ISERROR(VLOOKUP(E66,TriHistory!$B:$E,3,FALSE)),0,IF(LEFT(VLOOKUP(E66,TriHistory!$B:$E,3,FALSE),1)="1",VLOOKUP(E66,TriHistory!$B:$E,4,FALSE),0))</f>
        <v>0</v>
      </c>
      <c r="F70" s="97">
        <f>IF(ISERROR(VLOOKUP(F66,TriHistory!$B:$E,3,FALSE)),0,IF(LEFT(VLOOKUP(F66,TriHistory!$B:$E,3,FALSE),1)="1",VLOOKUP(F66,TriHistory!$B:$E,4,FALSE),0))</f>
        <v>0</v>
      </c>
      <c r="G70" s="97">
        <f>IF(ISERROR(VLOOKUP(G66,TriHistory!$B:$E,3,FALSE)),0,IF(LEFT(VLOOKUP(G66,TriHistory!$B:$E,3,FALSE),1)="1",VLOOKUP(G66,TriHistory!$B:$E,4,FALSE),0))</f>
        <v>0</v>
      </c>
      <c r="H70" s="97">
        <f>IF(ISERROR(VLOOKUP(H66,TriHistory!$B:$E,3,FALSE)),0,IF(LEFT(VLOOKUP(H66,TriHistory!$B:$E,3,FALSE),1)="1",VLOOKUP(H66,TriHistory!$B:$E,4,FALSE),0))</f>
        <v>0</v>
      </c>
      <c r="I70" s="97">
        <f>IF(ISERROR(VLOOKUP(I66,TriHistory!$B:$E,3,FALSE)),0,IF(LEFT(VLOOKUP(I66,TriHistory!$B:$E,3,FALSE),1)="1",VLOOKUP(I66,TriHistory!$B:$E,4,FALSE),0))</f>
        <v>0</v>
      </c>
      <c r="J70" s="97">
        <f t="shared" si="19"/>
        <v>0</v>
      </c>
      <c r="K70" s="98">
        <f ca="1">IF(TODAY()&gt;C66-1,IF(J67=0,0,J70/J67),0)</f>
        <v>0</v>
      </c>
    </row>
    <row r="71" spans="1:11" x14ac:dyDescent="0.2">
      <c r="A71" s="408"/>
      <c r="B71" s="89" t="s">
        <v>643</v>
      </c>
      <c r="C71" s="97">
        <f>IF(ISERROR(VLOOKUP(C66,TriHistory!$B:$E,3,FALSE)),0,IF(LEFT(VLOOKUP(C66,TriHistory!$B:$E,3,FALSE),1)="2",VLOOKUP(C66,TriHistory!$B:$E,4,FALSE),0))</f>
        <v>0</v>
      </c>
      <c r="D71" s="97">
        <f>IF(ISERROR(VLOOKUP(D66,TriHistory!$B:$E,3,FALSE)),0,IF(LEFT(VLOOKUP(D66,TriHistory!$B:$E,3,FALSE),1)="2",VLOOKUP(D66,TriHistory!$B:$E,4,FALSE),0))</f>
        <v>0</v>
      </c>
      <c r="E71" s="97">
        <f>IF(ISERROR(VLOOKUP(E66,TriHistory!$B:$E,3,FALSE)),0,IF(LEFT(VLOOKUP(E66,TriHistory!$B:$E,3,FALSE),1)="2",VLOOKUP(E66,TriHistory!$B:$E,4,FALSE),0))</f>
        <v>0</v>
      </c>
      <c r="F71" s="97">
        <f>IF(ISERROR(VLOOKUP(F66,TriHistory!$B:$E,3,FALSE)),0,IF(LEFT(VLOOKUP(F66,TriHistory!$B:$E,3,FALSE),1)="2",VLOOKUP(F66,TriHistory!$B:$E,4,FALSE),0))</f>
        <v>0</v>
      </c>
      <c r="G71" s="97">
        <f>IF(ISERROR(VLOOKUP(G66,TriHistory!$B:$E,3,FALSE)),0,IF(LEFT(VLOOKUP(G66,TriHistory!$B:$E,3,FALSE),1)="2",VLOOKUP(G66,TriHistory!$B:$E,4,FALSE),0))</f>
        <v>0</v>
      </c>
      <c r="H71" s="97">
        <f>IF(ISERROR(VLOOKUP(H66,TriHistory!$B:$E,3,FALSE)),0,IF(LEFT(VLOOKUP(H66,TriHistory!$B:$E,3,FALSE),1)="2",VLOOKUP(H66,TriHistory!$B:$E,4,FALSE),0))</f>
        <v>18.5</v>
      </c>
      <c r="I71" s="97">
        <v>25</v>
      </c>
      <c r="J71" s="97">
        <f t="shared" si="19"/>
        <v>43.5</v>
      </c>
      <c r="K71" s="98" t="e">
        <f ca="1">IF(TODAY()&gt;C67-1,IF(J68=0,0,J71/J68),0)</f>
        <v>#N/A</v>
      </c>
    </row>
    <row r="72" spans="1:11" x14ac:dyDescent="0.2">
      <c r="A72" s="408"/>
      <c r="B72" s="89" t="s">
        <v>644</v>
      </c>
      <c r="C72" s="97">
        <f>IF(ISERROR(VLOOKUP(C66,TriHistory!$B:$E,3,FALSE)),0,IF(LEFT(VLOOKUP(C66,TriHistory!$B:$E,3,FALSE),1)="3",VLOOKUP(C66,TriHistory!$B:$E,4,FALSE),0))</f>
        <v>6.2</v>
      </c>
      <c r="D72" s="97">
        <f>IF(ISERROR(VLOOKUP(D66,TriHistory!$B:$E,3,FALSE)),0,IF(LEFT(VLOOKUP(D66,TriHistory!$B:$E,3,FALSE),1)="3",VLOOKUP(D66,TriHistory!$B:$E,4,FALSE),0))</f>
        <v>3.1</v>
      </c>
      <c r="E72" s="97">
        <f>IF(ISERROR(VLOOKUP(E66,TriHistory!$B:$E,3,FALSE)),0,IF(LEFT(VLOOKUP(E66,TriHistory!$B:$E,3,FALSE),1)="3",VLOOKUP(E66,TriHistory!$B:$E,4,FALSE),0))</f>
        <v>0</v>
      </c>
      <c r="F72" s="97">
        <f>IF(ISERROR(VLOOKUP(F66,TriHistory!$B:$E,3,FALSE)),0,IF(LEFT(VLOOKUP(F66,TriHistory!$B:$E,3,FALSE),1)="3",VLOOKUP(F66,TriHistory!$B:$E,4,FALSE),0))</f>
        <v>4</v>
      </c>
      <c r="G72" s="97">
        <f>IF(ISERROR(VLOOKUP(G66,TriHistory!$B:$E,3,FALSE)),0,IF(LEFT(VLOOKUP(G66,TriHistory!$B:$E,3,FALSE),1)="3",VLOOKUP(G66,TriHistory!$B:$E,4,FALSE),0))</f>
        <v>3.1</v>
      </c>
      <c r="H72" s="97">
        <f>IF(ISERROR(VLOOKUP(H66,TriHistory!$B:$E,3,FALSE)),0,IF(LEFT(VLOOKUP(H66,TriHistory!$B:$E,3,FALSE),1)="3",VLOOKUP(H66,TriHistory!$B:$E,4,FALSE),0))</f>
        <v>0</v>
      </c>
      <c r="I72" s="97">
        <v>6.2</v>
      </c>
      <c r="J72" s="97">
        <f t="shared" si="19"/>
        <v>22.6</v>
      </c>
      <c r="K72" s="98" t="e">
        <f ca="1">IF(TODAY()&gt;C68-1,IF(J69=0,0,J72/J69),0)</f>
        <v>#N/A</v>
      </c>
    </row>
    <row r="73" spans="1:11" x14ac:dyDescent="0.2">
      <c r="A73" s="407" t="s">
        <v>332</v>
      </c>
      <c r="B73" s="407"/>
      <c r="C73" s="91">
        <f>C66+7</f>
        <v>42855</v>
      </c>
      <c r="D73" s="91">
        <f t="shared" ref="D73:I73" si="20">C73+1</f>
        <v>42856</v>
      </c>
      <c r="E73" s="91">
        <f t="shared" si="20"/>
        <v>42857</v>
      </c>
      <c r="F73" s="91">
        <f t="shared" si="20"/>
        <v>42858</v>
      </c>
      <c r="G73" s="91">
        <f t="shared" si="20"/>
        <v>42859</v>
      </c>
      <c r="H73" s="91">
        <f t="shared" si="20"/>
        <v>42860</v>
      </c>
      <c r="I73" s="91">
        <f t="shared" si="20"/>
        <v>42861</v>
      </c>
      <c r="J73" s="89" t="s">
        <v>335</v>
      </c>
      <c r="K73" s="90"/>
    </row>
    <row r="74" spans="1:11" x14ac:dyDescent="0.2">
      <c r="A74" s="408" t="s">
        <v>641</v>
      </c>
      <c r="B74" s="89" t="s">
        <v>642</v>
      </c>
      <c r="H74" s="92">
        <v>0.5</v>
      </c>
      <c r="J74" s="92">
        <f t="shared" ref="J74:J79" si="21">SUM(C74:I74)</f>
        <v>0.5</v>
      </c>
      <c r="K74" s="93"/>
    </row>
    <row r="75" spans="1:11" x14ac:dyDescent="0.2">
      <c r="A75" s="409"/>
      <c r="B75" s="89" t="s">
        <v>643</v>
      </c>
      <c r="C75" s="94" t="e">
        <f>VLOOKUP($C73,Plan!$C:$Q,9,FALSE)</f>
        <v>#N/A</v>
      </c>
      <c r="D75" s="94" t="e">
        <f>VLOOKUP($C73,Plan!$C:$Q,10,FALSE)</f>
        <v>#N/A</v>
      </c>
      <c r="E75" s="94" t="e">
        <f>VLOOKUP($C73,Plan!$C:$Q,11,FALSE)</f>
        <v>#N/A</v>
      </c>
      <c r="F75" s="94" t="e">
        <f>VLOOKUP($C73,Plan!$C:$Q,12,FALSE)</f>
        <v>#N/A</v>
      </c>
      <c r="G75" s="94" t="e">
        <f>VLOOKUP($C73,Plan!$C:$Q,13,FALSE)</f>
        <v>#N/A</v>
      </c>
      <c r="H75" s="94" t="e">
        <f>VLOOKUP($C73,Plan!$C:$Q,14,FALSE)</f>
        <v>#N/A</v>
      </c>
      <c r="I75" s="94" t="e">
        <f>VLOOKUP($C73,Plan!$C:$Q,15,FALSE)</f>
        <v>#N/A</v>
      </c>
      <c r="J75" s="92" t="e">
        <f t="shared" si="21"/>
        <v>#N/A</v>
      </c>
      <c r="K75" s="93"/>
    </row>
    <row r="76" spans="1:11" x14ac:dyDescent="0.2">
      <c r="A76" s="409"/>
      <c r="B76" s="89" t="s">
        <v>644</v>
      </c>
      <c r="C76" s="94" t="e">
        <f>VLOOKUP($C73,Plan!$C:$J,2,FALSE)</f>
        <v>#N/A</v>
      </c>
      <c r="D76" s="94" t="e">
        <f>VLOOKUP($C73,Plan!$C:$J,3,FALSE)</f>
        <v>#N/A</v>
      </c>
      <c r="E76" s="94" t="e">
        <f>VLOOKUP($C73,Plan!$C:$J,4,FALSE)</f>
        <v>#N/A</v>
      </c>
      <c r="F76" s="94" t="e">
        <f>VLOOKUP($C73,Plan!$C:$J,5,FALSE)</f>
        <v>#N/A</v>
      </c>
      <c r="G76" s="94" t="e">
        <f>VLOOKUP($C73,Plan!$C:$J,6,FALSE)</f>
        <v>#N/A</v>
      </c>
      <c r="H76" s="94" t="e">
        <f>VLOOKUP($C73,Plan!$C:$J,7,FALSE)</f>
        <v>#N/A</v>
      </c>
      <c r="I76" s="94" t="e">
        <f>VLOOKUP($C73,Plan!$C:$J,8,FALSE)</f>
        <v>#N/A</v>
      </c>
      <c r="J76" s="92" t="e">
        <f t="shared" si="21"/>
        <v>#N/A</v>
      </c>
      <c r="K76" s="93"/>
    </row>
    <row r="77" spans="1:11" x14ac:dyDescent="0.2">
      <c r="A77" s="408" t="s">
        <v>645</v>
      </c>
      <c r="B77" s="89" t="s">
        <v>642</v>
      </c>
      <c r="C77" s="97">
        <f>IF(ISERROR(VLOOKUP(C73,TriHistory!$B:$E,3,FALSE)),0,IF(LEFT(VLOOKUP(C73,TriHistory!$B:$E,3,FALSE),1)="1",VLOOKUP(C73,TriHistory!$B:$E,4,FALSE),0))</f>
        <v>0</v>
      </c>
      <c r="D77" s="97">
        <f>IF(ISERROR(VLOOKUP(D73,TriHistory!$B:$E,3,FALSE)),0,IF(LEFT(VLOOKUP(D73,TriHistory!$B:$E,3,FALSE),1)="1",VLOOKUP(D73,TriHistory!$B:$E,4,FALSE),0))</f>
        <v>0</v>
      </c>
      <c r="E77" s="97">
        <f>IF(ISERROR(VLOOKUP(E73,TriHistory!$B:$E,3,FALSE)),0,IF(LEFT(VLOOKUP(E73,TriHistory!$B:$E,3,FALSE),1)="1",VLOOKUP(E73,TriHistory!$B:$E,4,FALSE),0))</f>
        <v>0</v>
      </c>
      <c r="F77" s="97">
        <f>IF(ISERROR(VLOOKUP(F73,TriHistory!$B:$E,3,FALSE)),0,IF(LEFT(VLOOKUP(F73,TriHistory!$B:$E,3,FALSE),1)="1",VLOOKUP(F73,TriHistory!$B:$E,4,FALSE),0))</f>
        <v>0</v>
      </c>
      <c r="G77" s="97">
        <f>IF(ISERROR(VLOOKUP(G73,TriHistory!$B:$E,3,FALSE)),0,IF(LEFT(VLOOKUP(G73,TriHistory!$B:$E,3,FALSE),1)="1",VLOOKUP(G73,TriHistory!$B:$E,4,FALSE),0))</f>
        <v>0</v>
      </c>
      <c r="H77" s="97">
        <f>IF(ISERROR(VLOOKUP(H73,TriHistory!$B:$E,3,FALSE)),0,IF(LEFT(VLOOKUP(H73,TriHistory!$B:$E,3,FALSE),1)="1",VLOOKUP(H73,TriHistory!$B:$E,4,FALSE),0))</f>
        <v>0</v>
      </c>
      <c r="I77" s="97">
        <f>IF(ISERROR(VLOOKUP(I73,TriHistory!$B:$E,3,FALSE)),0,IF(LEFT(VLOOKUP(I73,TriHistory!$B:$E,3,FALSE),1)="1",VLOOKUP(I73,TriHistory!$B:$E,4,FALSE),0))</f>
        <v>0</v>
      </c>
      <c r="J77" s="97">
        <f t="shared" si="21"/>
        <v>0</v>
      </c>
      <c r="K77" s="98">
        <f ca="1">IF(TODAY()&gt;C73-1,IF(J74=0,0,J77/J74),0)</f>
        <v>0</v>
      </c>
    </row>
    <row r="78" spans="1:11" x14ac:dyDescent="0.2">
      <c r="A78" s="408"/>
      <c r="B78" s="89" t="s">
        <v>643</v>
      </c>
      <c r="C78" s="97">
        <f>IF(ISERROR(VLOOKUP(C73,TriHistory!$B:$E,3,FALSE)),0,IF(LEFT(VLOOKUP(C73,TriHistory!$B:$E,3,FALSE),1)="2",VLOOKUP(C73,TriHistory!$B:$E,4,FALSE),0))</f>
        <v>0</v>
      </c>
      <c r="D78" s="97">
        <f>IF(ISERROR(VLOOKUP(D73,TriHistory!$B:$E,3,FALSE)),0,IF(LEFT(VLOOKUP(D73,TriHistory!$B:$E,3,FALSE),1)="2",VLOOKUP(D73,TriHistory!$B:$E,4,FALSE),0))</f>
        <v>0</v>
      </c>
      <c r="E78" s="97">
        <f>IF(ISERROR(VLOOKUP(E73,TriHistory!$B:$E,3,FALSE)),0,IF(LEFT(VLOOKUP(E73,TriHistory!$B:$E,3,FALSE),1)="2",VLOOKUP(E73,TriHistory!$B:$E,4,FALSE),0))</f>
        <v>0</v>
      </c>
      <c r="F78" s="97">
        <f>IF(ISERROR(VLOOKUP(F73,TriHistory!$B:$E,3,FALSE)),0,IF(LEFT(VLOOKUP(F73,TriHistory!$B:$E,3,FALSE),1)="2",VLOOKUP(F73,TriHistory!$B:$E,4,FALSE),0))</f>
        <v>0</v>
      </c>
      <c r="G78" s="97">
        <f>IF(ISERROR(VLOOKUP(G73,TriHistory!$B:$E,3,FALSE)),0,IF(LEFT(VLOOKUP(G73,TriHistory!$B:$E,3,FALSE),1)="2",VLOOKUP(G73,TriHistory!$B:$E,4,FALSE),0))</f>
        <v>0</v>
      </c>
      <c r="H78" s="97">
        <v>13</v>
      </c>
      <c r="I78" s="97">
        <f>IF(ISERROR(VLOOKUP(I73,TriHistory!$B:$E,3,FALSE)),0,IF(LEFT(VLOOKUP(I73,TriHistory!$B:$E,3,FALSE),1)="2",VLOOKUP(I73,TriHistory!$B:$E,4,FALSE),0))</f>
        <v>0</v>
      </c>
      <c r="J78" s="97">
        <f t="shared" si="21"/>
        <v>13</v>
      </c>
      <c r="K78" s="98" t="e">
        <f ca="1">IF(TODAY()&gt;C74-1,IF(J75=0,0,J78/J75),0)</f>
        <v>#N/A</v>
      </c>
    </row>
    <row r="79" spans="1:11" x14ac:dyDescent="0.2">
      <c r="A79" s="408"/>
      <c r="B79" s="89" t="s">
        <v>644</v>
      </c>
      <c r="C79" s="97">
        <f>IF(ISERROR(VLOOKUP(C73,TriHistory!$B:$E,3,FALSE)),0,IF(LEFT(VLOOKUP(C73,TriHistory!$B:$E,3,FALSE),1)="3",VLOOKUP(C73,TriHistory!$B:$E,4,FALSE),0))</f>
        <v>3.1</v>
      </c>
      <c r="D79" s="97">
        <f>IF(ISERROR(VLOOKUP(D73,TriHistory!$B:$E,3,FALSE)),0,IF(LEFT(VLOOKUP(D73,TriHistory!$B:$E,3,FALSE),1)="3",VLOOKUP(D73,TriHistory!$B:$E,4,FALSE),0))</f>
        <v>0</v>
      </c>
      <c r="E79" s="97">
        <f>IF(ISERROR(VLOOKUP(E73,TriHistory!$B:$E,3,FALSE)),0,IF(LEFT(VLOOKUP(E73,TriHistory!$B:$E,3,FALSE),1)="3",VLOOKUP(E73,TriHistory!$B:$E,4,FALSE),0))</f>
        <v>4</v>
      </c>
      <c r="F79" s="97">
        <f>IF(ISERROR(VLOOKUP(F73,TriHistory!$B:$E,3,FALSE)),0,IF(LEFT(VLOOKUP(F73,TriHistory!$B:$E,3,FALSE),1)="3",VLOOKUP(F73,TriHistory!$B:$E,4,FALSE),0))</f>
        <v>3</v>
      </c>
      <c r="G79" s="97">
        <f>IF(ISERROR(VLOOKUP(G73,TriHistory!$B:$E,3,FALSE)),0,IF(LEFT(VLOOKUP(G73,TriHistory!$B:$E,3,FALSE),1)="3",VLOOKUP(G73,TriHistory!$B:$E,4,FALSE),0))</f>
        <v>14.25</v>
      </c>
      <c r="H79" s="97">
        <v>3.1</v>
      </c>
      <c r="I79" s="97">
        <f>IF(ISERROR(VLOOKUP(I73,TriHistory!$B:$E,3,FALSE)),0,IF(LEFT(VLOOKUP(I73,TriHistory!$B:$E,3,FALSE),1)="3",VLOOKUP(I73,TriHistory!$B:$E,4,FALSE),0))</f>
        <v>3.1</v>
      </c>
      <c r="J79" s="97">
        <f t="shared" si="21"/>
        <v>30.550000000000004</v>
      </c>
      <c r="K79" s="98" t="e">
        <f ca="1">IF(TODAY()&gt;C75-1,IF(J76=0,0,J79/J76),0)</f>
        <v>#N/A</v>
      </c>
    </row>
    <row r="80" spans="1:11" x14ac:dyDescent="0.2">
      <c r="A80" s="407" t="s">
        <v>332</v>
      </c>
      <c r="B80" s="407"/>
      <c r="C80" s="91">
        <f>C73+7</f>
        <v>42862</v>
      </c>
      <c r="D80" s="91">
        <f t="shared" ref="D80:I80" si="22">C80+1</f>
        <v>42863</v>
      </c>
      <c r="E80" s="91">
        <f t="shared" si="22"/>
        <v>42864</v>
      </c>
      <c r="F80" s="91">
        <f t="shared" si="22"/>
        <v>42865</v>
      </c>
      <c r="G80" s="91">
        <f t="shared" si="22"/>
        <v>42866</v>
      </c>
      <c r="H80" s="91">
        <f t="shared" si="22"/>
        <v>42867</v>
      </c>
      <c r="I80" s="91">
        <f t="shared" si="22"/>
        <v>42868</v>
      </c>
      <c r="J80" s="89" t="s">
        <v>335</v>
      </c>
      <c r="K80" s="90"/>
    </row>
    <row r="81" spans="1:11" x14ac:dyDescent="0.2">
      <c r="A81" s="408" t="s">
        <v>641</v>
      </c>
      <c r="B81" s="89" t="s">
        <v>642</v>
      </c>
      <c r="J81" s="92">
        <f t="shared" ref="J81:J86" si="23">SUM(C81:I81)</f>
        <v>0</v>
      </c>
      <c r="K81" s="93"/>
    </row>
    <row r="82" spans="1:11" x14ac:dyDescent="0.2">
      <c r="A82" s="409"/>
      <c r="B82" s="89" t="s">
        <v>643</v>
      </c>
      <c r="C82" s="94" t="e">
        <f>VLOOKUP($C80,Plan!$C:$Q,9,FALSE)</f>
        <v>#N/A</v>
      </c>
      <c r="D82" s="94" t="e">
        <f>VLOOKUP($C80,Plan!$C:$Q,10,FALSE)</f>
        <v>#N/A</v>
      </c>
      <c r="E82" s="94" t="e">
        <f>VLOOKUP($C80,Plan!$C:$Q,11,FALSE)</f>
        <v>#N/A</v>
      </c>
      <c r="F82" s="94" t="e">
        <f>VLOOKUP($C80,Plan!$C:$Q,12,FALSE)</f>
        <v>#N/A</v>
      </c>
      <c r="G82" s="94" t="e">
        <f>VLOOKUP($C80,Plan!$C:$Q,13,FALSE)</f>
        <v>#N/A</v>
      </c>
      <c r="H82" s="94" t="e">
        <f>VLOOKUP($C80,Plan!$C:$Q,14,FALSE)</f>
        <v>#N/A</v>
      </c>
      <c r="I82" s="94" t="e">
        <f>VLOOKUP($C80,Plan!$C:$Q,15,FALSE)</f>
        <v>#N/A</v>
      </c>
      <c r="J82" s="92" t="e">
        <f t="shared" si="23"/>
        <v>#N/A</v>
      </c>
      <c r="K82" s="93"/>
    </row>
    <row r="83" spans="1:11" x14ac:dyDescent="0.2">
      <c r="A83" s="409"/>
      <c r="B83" s="89" t="s">
        <v>644</v>
      </c>
      <c r="C83" s="94" t="e">
        <f>VLOOKUP($C80,Plan!$C:$J,2,FALSE)</f>
        <v>#N/A</v>
      </c>
      <c r="D83" s="94" t="e">
        <f>VLOOKUP($C80,Plan!$C:$J,3,FALSE)</f>
        <v>#N/A</v>
      </c>
      <c r="E83" s="94" t="e">
        <f>VLOOKUP($C80,Plan!$C:$J,4,FALSE)</f>
        <v>#N/A</v>
      </c>
      <c r="F83" s="94" t="e">
        <f>VLOOKUP($C80,Plan!$C:$J,5,FALSE)</f>
        <v>#N/A</v>
      </c>
      <c r="G83" s="94" t="e">
        <f>VLOOKUP($C80,Plan!$C:$J,6,FALSE)</f>
        <v>#N/A</v>
      </c>
      <c r="H83" s="94" t="e">
        <f>VLOOKUP($C80,Plan!$C:$J,7,FALSE)</f>
        <v>#N/A</v>
      </c>
      <c r="I83" s="94" t="e">
        <f>VLOOKUP($C80,Plan!$C:$J,8,FALSE)</f>
        <v>#N/A</v>
      </c>
      <c r="J83" s="92" t="e">
        <f t="shared" si="23"/>
        <v>#N/A</v>
      </c>
      <c r="K83" s="93"/>
    </row>
    <row r="84" spans="1:11" x14ac:dyDescent="0.2">
      <c r="A84" s="408" t="s">
        <v>645</v>
      </c>
      <c r="B84" s="89" t="s">
        <v>642</v>
      </c>
      <c r="C84" s="97">
        <f>IF(ISERROR(VLOOKUP(C80,TriHistory!$B:$E,3,FALSE)),0,IF(LEFT(VLOOKUP(C80,TriHistory!$B:$E,3,FALSE),1)="1",VLOOKUP(C80,TriHistory!$B:$E,4,FALSE),0))</f>
        <v>0</v>
      </c>
      <c r="D84" s="97">
        <f>IF(ISERROR(VLOOKUP(D80,TriHistory!$B:$E,3,FALSE)),0,IF(LEFT(VLOOKUP(D80,TriHistory!$B:$E,3,FALSE),1)="1",VLOOKUP(D80,TriHistory!$B:$E,4,FALSE),0))</f>
        <v>0</v>
      </c>
      <c r="E84" s="97">
        <f>IF(ISERROR(VLOOKUP(E80,TriHistory!$B:$E,3,FALSE)),0,IF(LEFT(VLOOKUP(E80,TriHistory!$B:$E,3,FALSE),1)="1",VLOOKUP(E80,TriHistory!$B:$E,4,FALSE),0))</f>
        <v>0</v>
      </c>
      <c r="F84" s="97">
        <f>IF(ISERROR(VLOOKUP(F80,TriHistory!$B:$E,3,FALSE)),0,IF(LEFT(VLOOKUP(F80,TriHistory!$B:$E,3,FALSE),1)="1",VLOOKUP(F80,TriHistory!$B:$E,4,FALSE),0))</f>
        <v>0</v>
      </c>
      <c r="G84" s="97">
        <f>IF(ISERROR(VLOOKUP(G80,TriHistory!$B:$E,3,FALSE)),0,IF(LEFT(VLOOKUP(G80,TriHistory!$B:$E,3,FALSE),1)="1",VLOOKUP(G80,TriHistory!$B:$E,4,FALSE),0))</f>
        <v>0</v>
      </c>
      <c r="H84" s="97">
        <f>IF(ISERROR(VLOOKUP(H80,TriHistory!$B:$E,3,FALSE)),0,IF(LEFT(VLOOKUP(H80,TriHistory!$B:$E,3,FALSE),1)="1",VLOOKUP(H80,TriHistory!$B:$E,4,FALSE),0))</f>
        <v>0</v>
      </c>
      <c r="I84" s="97">
        <f>IF(ISERROR(VLOOKUP(I80,TriHistory!$B:$E,3,FALSE)),0,IF(LEFT(VLOOKUP(I80,TriHistory!$B:$E,3,FALSE),1)="1",VLOOKUP(I80,TriHistory!$B:$E,4,FALSE),0))</f>
        <v>0</v>
      </c>
      <c r="J84" s="97">
        <f t="shared" si="23"/>
        <v>0</v>
      </c>
      <c r="K84" s="98">
        <f ca="1">IF(TODAY()&gt;C80-1,IF(J81=0,0,J84/J81),0)</f>
        <v>0</v>
      </c>
    </row>
    <row r="85" spans="1:11" x14ac:dyDescent="0.2">
      <c r="A85" s="408"/>
      <c r="B85" s="89" t="s">
        <v>643</v>
      </c>
      <c r="C85" s="97">
        <f>IF(ISERROR(VLOOKUP(C80,TriHistory!$B:$E,3,FALSE)),0,IF(LEFT(VLOOKUP(C80,TriHistory!$B:$E,3,FALSE),1)="2",VLOOKUP(C80,TriHistory!$B:$E,4,FALSE),0))</f>
        <v>30</v>
      </c>
      <c r="D85" s="97">
        <f>IF(ISERROR(VLOOKUP(D80,TriHistory!$B:$E,3,FALSE)),0,IF(LEFT(VLOOKUP(D80,TriHistory!$B:$E,3,FALSE),1)="2",VLOOKUP(D80,TriHistory!$B:$E,4,FALSE),0))</f>
        <v>0</v>
      </c>
      <c r="E85" s="97">
        <f>IF(ISERROR(VLOOKUP(E80,TriHistory!$B:$E,3,FALSE)),0,IF(LEFT(VLOOKUP(E80,TriHistory!$B:$E,3,FALSE),1)="2",VLOOKUP(E80,TriHistory!$B:$E,4,FALSE),0))</f>
        <v>0</v>
      </c>
      <c r="F85" s="97">
        <f>IF(ISERROR(VLOOKUP(F80,TriHistory!$B:$E,3,FALSE)),0,IF(LEFT(VLOOKUP(F80,TriHistory!$B:$E,3,FALSE),1)="2",VLOOKUP(F80,TriHistory!$B:$E,4,FALSE),0))</f>
        <v>0</v>
      </c>
      <c r="G85" s="97">
        <f>IF(ISERROR(VLOOKUP(G80,TriHistory!$B:$E,3,FALSE)),0,IF(LEFT(VLOOKUP(G80,TriHistory!$B:$E,3,FALSE),1)="2",VLOOKUP(G80,TriHistory!$B:$E,4,FALSE),0))</f>
        <v>5</v>
      </c>
      <c r="H85" s="97">
        <f>IF(ISERROR(VLOOKUP(H80,TriHistory!$B:$E,3,FALSE)),0,IF(LEFT(VLOOKUP(H80,TriHistory!$B:$E,3,FALSE),1)="2",VLOOKUP(H80,TriHistory!$B:$E,4,FALSE),0))</f>
        <v>0</v>
      </c>
      <c r="I85" s="97">
        <f>IF(ISERROR(VLOOKUP(I80,TriHistory!$B:$E,3,FALSE)),0,IF(LEFT(VLOOKUP(I80,TriHistory!$B:$E,3,FALSE),1)="2",VLOOKUP(I80,TriHistory!$B:$E,4,FALSE),0))</f>
        <v>0</v>
      </c>
      <c r="J85" s="97">
        <f t="shared" si="23"/>
        <v>35</v>
      </c>
      <c r="K85" s="98" t="e">
        <f ca="1">IF(TODAY()&gt;C81-1,IF(J82=0,0,J85/J82),0)</f>
        <v>#N/A</v>
      </c>
    </row>
    <row r="86" spans="1:11" x14ac:dyDescent="0.2">
      <c r="A86" s="408"/>
      <c r="B86" s="89" t="s">
        <v>644</v>
      </c>
      <c r="C86" s="97">
        <f>IF(ISERROR(VLOOKUP(C80,TriHistory!$B:$E,3,FALSE)),0,IF(LEFT(VLOOKUP(C80,TriHistory!$B:$E,3,FALSE),1)="3",VLOOKUP(C80,TriHistory!$B:$E,4,FALSE),0))</f>
        <v>0</v>
      </c>
      <c r="D86" s="97">
        <f>IF(ISERROR(VLOOKUP(D80,TriHistory!$B:$E,3,FALSE)),0,IF(LEFT(VLOOKUP(D80,TriHistory!$B:$E,3,FALSE),1)="3",VLOOKUP(D80,TriHistory!$B:$E,4,FALSE),0))</f>
        <v>0</v>
      </c>
      <c r="E86" s="97">
        <f>IF(ISERROR(VLOOKUP(E80,TriHistory!$B:$E,3,FALSE)),0,IF(LEFT(VLOOKUP(E80,TriHistory!$B:$E,3,FALSE),1)="3",VLOOKUP(E80,TriHistory!$B:$E,4,FALSE),0))</f>
        <v>0</v>
      </c>
      <c r="F86" s="97">
        <f>IF(ISERROR(VLOOKUP(F80,TriHistory!$B:$E,3,FALSE)),0,IF(LEFT(VLOOKUP(F80,TriHistory!$B:$E,3,FALSE),1)="3",VLOOKUP(F80,TriHistory!$B:$E,4,FALSE),0))</f>
        <v>3.25</v>
      </c>
      <c r="G86" s="97">
        <f>IF(ISERROR(VLOOKUP(G80,TriHistory!$B:$E,3,FALSE)),0,IF(LEFT(VLOOKUP(G80,TriHistory!$B:$E,3,FALSE),1)="3",VLOOKUP(G80,TriHistory!$B:$E,4,FALSE),0))</f>
        <v>0</v>
      </c>
      <c r="H86" s="97">
        <f>IF(ISERROR(VLOOKUP(H80,TriHistory!$B:$E,3,FALSE)),0,IF(LEFT(VLOOKUP(H80,TriHistory!$B:$E,3,FALSE),1)="3",VLOOKUP(H80,TriHistory!$B:$E,4,FALSE),0))</f>
        <v>3.1</v>
      </c>
      <c r="I86" s="97">
        <f>IF(ISERROR(VLOOKUP(I80,TriHistory!$B:$E,3,FALSE)),0,IF(LEFT(VLOOKUP(I80,TriHistory!$B:$E,3,FALSE),1)="3",VLOOKUP(I80,TriHistory!$B:$E,4,FALSE),0))</f>
        <v>1.5</v>
      </c>
      <c r="J86" s="97">
        <f t="shared" si="23"/>
        <v>7.85</v>
      </c>
      <c r="K86" s="98" t="e">
        <f ca="1">IF(TODAY()&gt;C82-1,IF(J83=0,0,J86/J83),0)</f>
        <v>#N/A</v>
      </c>
    </row>
    <row r="87" spans="1:11" x14ac:dyDescent="0.2">
      <c r="A87" s="407" t="s">
        <v>332</v>
      </c>
      <c r="B87" s="407"/>
      <c r="C87" s="91">
        <f>C80+7</f>
        <v>42869</v>
      </c>
      <c r="D87" s="91">
        <f t="shared" ref="D87:I87" si="24">C87+1</f>
        <v>42870</v>
      </c>
      <c r="E87" s="91">
        <f t="shared" si="24"/>
        <v>42871</v>
      </c>
      <c r="F87" s="91">
        <f t="shared" si="24"/>
        <v>42872</v>
      </c>
      <c r="G87" s="91">
        <f t="shared" si="24"/>
        <v>42873</v>
      </c>
      <c r="H87" s="91">
        <f t="shared" si="24"/>
        <v>42874</v>
      </c>
      <c r="I87" s="91">
        <f t="shared" si="24"/>
        <v>42875</v>
      </c>
      <c r="J87" s="89" t="s">
        <v>335</v>
      </c>
      <c r="K87" s="90"/>
    </row>
    <row r="88" spans="1:11" x14ac:dyDescent="0.2">
      <c r="A88" s="408" t="s">
        <v>641</v>
      </c>
      <c r="B88" s="89" t="s">
        <v>642</v>
      </c>
      <c r="F88" s="92">
        <v>0.25</v>
      </c>
      <c r="J88" s="92">
        <f t="shared" ref="J88:J93" si="25">SUM(C88:I88)</f>
        <v>0.25</v>
      </c>
      <c r="K88" s="93"/>
    </row>
    <row r="89" spans="1:11" x14ac:dyDescent="0.2">
      <c r="A89" s="409"/>
      <c r="B89" s="89" t="s">
        <v>643</v>
      </c>
      <c r="C89" s="94" t="e">
        <f>VLOOKUP($C87,Plan!$C:$Q,9,FALSE)</f>
        <v>#N/A</v>
      </c>
      <c r="D89" s="94" t="e">
        <f>VLOOKUP($C87,Plan!$C:$Q,10,FALSE)</f>
        <v>#N/A</v>
      </c>
      <c r="E89" s="94" t="e">
        <f>VLOOKUP($C87,Plan!$C:$Q,11,FALSE)</f>
        <v>#N/A</v>
      </c>
      <c r="F89" s="94" t="e">
        <f>VLOOKUP($C87,Plan!$C:$Q,12,FALSE)</f>
        <v>#N/A</v>
      </c>
      <c r="G89" s="94" t="e">
        <f>VLOOKUP($C87,Plan!$C:$Q,13,FALSE)</f>
        <v>#N/A</v>
      </c>
      <c r="H89" s="94" t="e">
        <f>VLOOKUP($C87,Plan!$C:$Q,14,FALSE)</f>
        <v>#N/A</v>
      </c>
      <c r="I89" s="94" t="e">
        <f>VLOOKUP($C87,Plan!$C:$Q,15,FALSE)</f>
        <v>#N/A</v>
      </c>
      <c r="J89" s="92" t="e">
        <f t="shared" si="25"/>
        <v>#N/A</v>
      </c>
      <c r="K89" s="93"/>
    </row>
    <row r="90" spans="1:11" x14ac:dyDescent="0.2">
      <c r="A90" s="409"/>
      <c r="B90" s="89" t="s">
        <v>644</v>
      </c>
      <c r="C90" s="94" t="e">
        <f>VLOOKUP($C87,Plan!$C:$J,2,FALSE)</f>
        <v>#N/A</v>
      </c>
      <c r="D90" s="94" t="e">
        <f>VLOOKUP($C87,Plan!$C:$J,3,FALSE)</f>
        <v>#N/A</v>
      </c>
      <c r="E90" s="94" t="e">
        <f>VLOOKUP($C87,Plan!$C:$J,4,FALSE)</f>
        <v>#N/A</v>
      </c>
      <c r="F90" s="94" t="e">
        <f>VLOOKUP($C87,Plan!$C:$J,5,FALSE)</f>
        <v>#N/A</v>
      </c>
      <c r="G90" s="94" t="e">
        <f>VLOOKUP($C87,Plan!$C:$J,6,FALSE)</f>
        <v>#N/A</v>
      </c>
      <c r="H90" s="94" t="e">
        <f>VLOOKUP($C87,Plan!$C:$J,7,FALSE)</f>
        <v>#N/A</v>
      </c>
      <c r="I90" s="94" t="e">
        <f>VLOOKUP($C87,Plan!$C:$J,8,FALSE)</f>
        <v>#N/A</v>
      </c>
      <c r="J90" s="92" t="e">
        <f t="shared" si="25"/>
        <v>#N/A</v>
      </c>
      <c r="K90" s="93"/>
    </row>
    <row r="91" spans="1:11" x14ac:dyDescent="0.2">
      <c r="A91" s="408" t="s">
        <v>645</v>
      </c>
      <c r="B91" s="89" t="s">
        <v>642</v>
      </c>
      <c r="C91" s="97">
        <f>IF(ISERROR(VLOOKUP(C87,TriHistory!$B:$E,3,FALSE)),0,IF(LEFT(VLOOKUP(C87,TriHistory!$B:$E,3,FALSE),1)="1",VLOOKUP(C87,TriHistory!$B:$E,4,FALSE),0))</f>
        <v>0</v>
      </c>
      <c r="D91" s="97">
        <f>IF(ISERROR(VLOOKUP(D87,TriHistory!$B:$E,3,FALSE)),0,IF(LEFT(VLOOKUP(D87,TriHistory!$B:$E,3,FALSE),1)="1",VLOOKUP(D87,TriHistory!$B:$E,4,FALSE),0))</f>
        <v>0</v>
      </c>
      <c r="E91" s="97">
        <f>IF(ISERROR(VLOOKUP(E87,TriHistory!$B:$E,3,FALSE)),0,IF(LEFT(VLOOKUP(E87,TriHistory!$B:$E,3,FALSE),1)="1",VLOOKUP(E87,TriHistory!$B:$E,4,FALSE),0))</f>
        <v>0</v>
      </c>
      <c r="F91" s="97">
        <f>IF(ISERROR(VLOOKUP(F87,TriHistory!$B:$E,3,FALSE)),0,IF(LEFT(VLOOKUP(F87,TriHistory!$B:$E,3,FALSE),1)="1",VLOOKUP(F87,TriHistory!$B:$E,4,FALSE),0))</f>
        <v>0</v>
      </c>
      <c r="G91" s="97">
        <f>IF(ISERROR(VLOOKUP(G87,TriHistory!$B:$E,3,FALSE)),0,IF(LEFT(VLOOKUP(G87,TriHistory!$B:$E,3,FALSE),1)="1",VLOOKUP(G87,TriHistory!$B:$E,4,FALSE),0))</f>
        <v>0</v>
      </c>
      <c r="H91" s="97">
        <f>IF(ISERROR(VLOOKUP(H87,TriHistory!$B:$E,3,FALSE)),0,IF(LEFT(VLOOKUP(H87,TriHistory!$B:$E,3,FALSE),1)="1",VLOOKUP(H87,TriHistory!$B:$E,4,FALSE),0))</f>
        <v>0</v>
      </c>
      <c r="I91" s="97">
        <f>IF(ISERROR(VLOOKUP(I87,TriHistory!$B:$E,3,FALSE)),0,IF(LEFT(VLOOKUP(I87,TriHistory!$B:$E,3,FALSE),1)="1",VLOOKUP(I87,TriHistory!$B:$E,4,FALSE),0))</f>
        <v>0.5</v>
      </c>
      <c r="J91" s="97">
        <f t="shared" si="25"/>
        <v>0.5</v>
      </c>
      <c r="K91" s="98">
        <f ca="1">IF(TODAY()&gt;C87-1,IF(J88=0,0,J91/J88),0)</f>
        <v>2</v>
      </c>
    </row>
    <row r="92" spans="1:11" x14ac:dyDescent="0.2">
      <c r="A92" s="408"/>
      <c r="B92" s="89" t="s">
        <v>643</v>
      </c>
      <c r="C92" s="97">
        <f>IF(ISERROR(VLOOKUP(C87,TriHistory!$B:$E,3,FALSE)),0,IF(LEFT(VLOOKUP(C87,TriHistory!$B:$E,3,FALSE),1)="2",VLOOKUP(C87,TriHistory!$B:$E,4,FALSE),0))</f>
        <v>0</v>
      </c>
      <c r="D92" s="97">
        <f>IF(ISERROR(VLOOKUP(D87,TriHistory!$B:$E,3,FALSE)),0,IF(LEFT(VLOOKUP(D87,TriHistory!$B:$E,3,FALSE),1)="2",VLOOKUP(D87,TriHistory!$B:$E,4,FALSE),0))</f>
        <v>0</v>
      </c>
      <c r="E92" s="97">
        <f>IF(ISERROR(VLOOKUP(E87,TriHistory!$B:$E,3,FALSE)),0,IF(LEFT(VLOOKUP(E87,TriHistory!$B:$E,3,FALSE),1)="2",VLOOKUP(E87,TriHistory!$B:$E,4,FALSE),0))</f>
        <v>0</v>
      </c>
      <c r="F92" s="97">
        <f>IF(ISERROR(VLOOKUP(F87,TriHistory!$B:$E,3,FALSE)),0,IF(LEFT(VLOOKUP(F87,TriHistory!$B:$E,3,FALSE),1)="2",VLOOKUP(F87,TriHistory!$B:$E,4,FALSE),0))</f>
        <v>0</v>
      </c>
      <c r="G92" s="97">
        <f>IF(ISERROR(VLOOKUP(G87,TriHistory!$B:$E,3,FALSE)),0,IF(LEFT(VLOOKUP(G87,TriHistory!$B:$E,3,FALSE),1)="2",VLOOKUP(G87,TriHistory!$B:$E,4,FALSE),0))</f>
        <v>8</v>
      </c>
      <c r="H92" s="97">
        <f>IF(ISERROR(VLOOKUP(H87,TriHistory!$B:$E,3,FALSE)),0,IF(LEFT(VLOOKUP(H87,TriHistory!$B:$E,3,FALSE),1)="2",VLOOKUP(H87,TriHistory!$B:$E,4,FALSE),0))</f>
        <v>48.7</v>
      </c>
      <c r="I92" s="97">
        <f>IF(ISERROR(VLOOKUP(I87,TriHistory!$B:$E,3,FALSE)),0,IF(LEFT(VLOOKUP(I87,TriHistory!$B:$E,3,FALSE),1)="2",VLOOKUP(I87,TriHistory!$B:$E,4,FALSE),0))</f>
        <v>0</v>
      </c>
      <c r="J92" s="97">
        <f t="shared" si="25"/>
        <v>56.7</v>
      </c>
      <c r="K92" s="98" t="e">
        <f ca="1">IF(TODAY()&gt;C88-1,IF(J89=0,0,J92/J89),0)</f>
        <v>#N/A</v>
      </c>
    </row>
    <row r="93" spans="1:11" x14ac:dyDescent="0.2">
      <c r="A93" s="408"/>
      <c r="B93" s="89" t="s">
        <v>644</v>
      </c>
      <c r="C93" s="97">
        <f>IF(ISERROR(VLOOKUP(C87,TriHistory!$B:$E,3,FALSE)),0,IF(LEFT(VLOOKUP(C87,TriHistory!$B:$E,3,FALSE),1)="3",VLOOKUP(C87,TriHistory!$B:$E,4,FALSE),0))</f>
        <v>0</v>
      </c>
      <c r="D93" s="97">
        <f>IF(ISERROR(VLOOKUP(D87,TriHistory!$B:$E,3,FALSE)),0,IF(LEFT(VLOOKUP(D87,TriHistory!$B:$E,3,FALSE),1)="3",VLOOKUP(D87,TriHistory!$B:$E,4,FALSE),0))</f>
        <v>3.1</v>
      </c>
      <c r="E93" s="97">
        <f>IF(ISERROR(VLOOKUP(E87,TriHistory!$B:$E,3,FALSE)),0,IF(LEFT(VLOOKUP(E87,TriHistory!$B:$E,3,FALSE),1)="3",VLOOKUP(E87,TriHistory!$B:$E,4,FALSE),0))</f>
        <v>3.1</v>
      </c>
      <c r="F93" s="97">
        <f>IF(ISERROR(VLOOKUP(F87,TriHistory!$B:$E,3,FALSE)),0,IF(LEFT(VLOOKUP(F87,TriHistory!$B:$E,3,FALSE),1)="3",VLOOKUP(F87,TriHistory!$B:$E,4,FALSE),0))</f>
        <v>0</v>
      </c>
      <c r="G93" s="97">
        <f>IF(ISERROR(VLOOKUP(G87,TriHistory!$B:$E,3,FALSE)),0,IF(LEFT(VLOOKUP(G87,TriHistory!$B:$E,3,FALSE),1)="3",VLOOKUP(G87,TriHistory!$B:$E,4,FALSE),0))</f>
        <v>0</v>
      </c>
      <c r="H93" s="97">
        <f>IF(ISERROR(VLOOKUP(H87,TriHistory!$B:$E,3,FALSE)),0,IF(LEFT(VLOOKUP(H87,TriHistory!$B:$E,3,FALSE),1)="3",VLOOKUP(H87,TriHistory!$B:$E,4,FALSE),0))</f>
        <v>0</v>
      </c>
      <c r="I93" s="97">
        <f>IF(ISERROR(VLOOKUP(I87,TriHistory!$B:$E,3,FALSE)),0,IF(LEFT(VLOOKUP(I87,TriHistory!$B:$E,3,FALSE),1)="3",VLOOKUP(I87,TriHistory!$B:$E,4,FALSE),0))</f>
        <v>0</v>
      </c>
      <c r="J93" s="97">
        <f t="shared" si="25"/>
        <v>6.2</v>
      </c>
      <c r="K93" s="98" t="e">
        <f ca="1">IF(TODAY()&gt;C89-1,IF(J90=0,0,J93/J90),0)</f>
        <v>#N/A</v>
      </c>
    </row>
    <row r="94" spans="1:11" x14ac:dyDescent="0.2">
      <c r="A94" s="99"/>
      <c r="B94" s="91" t="s">
        <v>634</v>
      </c>
      <c r="C94" s="91">
        <f>C87+7</f>
        <v>42876</v>
      </c>
      <c r="D94" s="91">
        <f t="shared" ref="D94:I94" si="26">C94+1</f>
        <v>42877</v>
      </c>
      <c r="E94" s="91">
        <f t="shared" si="26"/>
        <v>42878</v>
      </c>
      <c r="F94" s="91">
        <f t="shared" si="26"/>
        <v>42879</v>
      </c>
      <c r="G94" s="91">
        <f t="shared" si="26"/>
        <v>42880</v>
      </c>
      <c r="H94" s="91">
        <f t="shared" si="26"/>
        <v>42881</v>
      </c>
      <c r="I94" s="91">
        <f t="shared" si="26"/>
        <v>42882</v>
      </c>
      <c r="J94" s="89" t="s">
        <v>335</v>
      </c>
      <c r="K94" s="90"/>
    </row>
    <row r="95" spans="1:11" x14ac:dyDescent="0.2">
      <c r="A95" s="408" t="s">
        <v>641</v>
      </c>
      <c r="B95" s="89" t="s">
        <v>642</v>
      </c>
      <c r="J95" s="92">
        <f t="shared" ref="J95:J100" si="27">SUM(C95:I95)</f>
        <v>0</v>
      </c>
      <c r="K95" s="93"/>
    </row>
    <row r="96" spans="1:11" x14ac:dyDescent="0.2">
      <c r="A96" s="409"/>
      <c r="B96" s="89" t="s">
        <v>643</v>
      </c>
      <c r="C96" s="94" t="e">
        <f>VLOOKUP($C94,Plan!$C:$Q,9,FALSE)</f>
        <v>#N/A</v>
      </c>
      <c r="D96" s="94" t="e">
        <f>VLOOKUP($C94,Plan!$C:$Q,10,FALSE)</f>
        <v>#N/A</v>
      </c>
      <c r="E96" s="94" t="e">
        <f>VLOOKUP($C94,Plan!$C:$Q,11,FALSE)</f>
        <v>#N/A</v>
      </c>
      <c r="F96" s="94" t="e">
        <f>VLOOKUP($C94,Plan!$C:$Q,12,FALSE)</f>
        <v>#N/A</v>
      </c>
      <c r="G96" s="94" t="e">
        <f>VLOOKUP($C94,Plan!$C:$Q,13,FALSE)</f>
        <v>#N/A</v>
      </c>
      <c r="H96" s="94" t="e">
        <f>VLOOKUP($C94,Plan!$C:$Q,14,FALSE)</f>
        <v>#N/A</v>
      </c>
      <c r="I96" s="94" t="e">
        <f>VLOOKUP($C94,Plan!$C:$Q,15,FALSE)</f>
        <v>#N/A</v>
      </c>
      <c r="J96" s="92" t="e">
        <f t="shared" si="27"/>
        <v>#N/A</v>
      </c>
      <c r="K96" s="93"/>
    </row>
    <row r="97" spans="1:11" x14ac:dyDescent="0.2">
      <c r="A97" s="409"/>
      <c r="B97" s="89" t="s">
        <v>644</v>
      </c>
      <c r="C97" s="94" t="e">
        <f>VLOOKUP($C94,Plan!$C:$J,2,FALSE)</f>
        <v>#N/A</v>
      </c>
      <c r="D97" s="94" t="e">
        <f>VLOOKUP($C94,Plan!$C:$J,3,FALSE)</f>
        <v>#N/A</v>
      </c>
      <c r="E97" s="94" t="e">
        <f>VLOOKUP($C94,Plan!$C:$J,4,FALSE)</f>
        <v>#N/A</v>
      </c>
      <c r="F97" s="94" t="e">
        <f>VLOOKUP($C94,Plan!$C:$J,5,FALSE)</f>
        <v>#N/A</v>
      </c>
      <c r="G97" s="94" t="e">
        <f>VLOOKUP($C94,Plan!$C:$J,6,FALSE)</f>
        <v>#N/A</v>
      </c>
      <c r="H97" s="94" t="e">
        <f>VLOOKUP($C94,Plan!$C:$J,7,FALSE)</f>
        <v>#N/A</v>
      </c>
      <c r="I97" s="94" t="e">
        <f>VLOOKUP($C94,Plan!$C:$J,8,FALSE)</f>
        <v>#N/A</v>
      </c>
      <c r="J97" s="92" t="e">
        <f t="shared" si="27"/>
        <v>#N/A</v>
      </c>
      <c r="K97" s="93"/>
    </row>
    <row r="98" spans="1:11" x14ac:dyDescent="0.2">
      <c r="A98" s="408" t="s">
        <v>645</v>
      </c>
      <c r="B98" s="89" t="s">
        <v>642</v>
      </c>
      <c r="C98" s="97">
        <f>IF(ISERROR(VLOOKUP(C94,TriHistory!$B:$E,3,FALSE)),0,IF(LEFT(VLOOKUP(C94,TriHistory!$B:$E,3,FALSE),1)="1",VLOOKUP(C94,TriHistory!$B:$E,4,FALSE),0))</f>
        <v>0</v>
      </c>
      <c r="D98" s="97">
        <f>IF(ISERROR(VLOOKUP(D94,TriHistory!$B:$E,3,FALSE)),0,IF(LEFT(VLOOKUP(D94,TriHistory!$B:$E,3,FALSE),1)="1",VLOOKUP(D94,TriHistory!$B:$E,4,FALSE),0))</f>
        <v>0.5</v>
      </c>
      <c r="E98" s="97">
        <f>IF(ISERROR(VLOOKUP(E94,TriHistory!$B:$E,3,FALSE)),0,IF(LEFT(VLOOKUP(E94,TriHistory!$B:$E,3,FALSE),1)="1",VLOOKUP(E94,TriHistory!$B:$E,4,FALSE),0))</f>
        <v>0</v>
      </c>
      <c r="F98" s="97">
        <f>IF(ISERROR(VLOOKUP(F94,TriHistory!$B:$E,3,FALSE)),0,IF(LEFT(VLOOKUP(F94,TriHistory!$B:$E,3,FALSE),1)="1",VLOOKUP(F94,TriHistory!$B:$E,4,FALSE),0))</f>
        <v>0.6</v>
      </c>
      <c r="G98" s="97">
        <f>IF(ISERROR(VLOOKUP(G94,TriHistory!$B:$E,3,FALSE)),0,IF(LEFT(VLOOKUP(G94,TriHistory!$B:$E,3,FALSE),1)="1",VLOOKUP(G94,TriHistory!$B:$E,4,FALSE),0))</f>
        <v>0</v>
      </c>
      <c r="H98" s="97">
        <f>IF(ISERROR(VLOOKUP(H94,TriHistory!$B:$E,3,FALSE)),0,IF(LEFT(VLOOKUP(H94,TriHistory!$B:$E,3,FALSE),1)="1",VLOOKUP(H94,TriHistory!$B:$E,4,FALSE),0))</f>
        <v>0</v>
      </c>
      <c r="I98" s="97">
        <f>IF(ISERROR(VLOOKUP(I94,TriHistory!$B:$E,3,FALSE)),0,IF(LEFT(VLOOKUP(I94,TriHistory!$B:$E,3,FALSE),1)="1",VLOOKUP(I94,TriHistory!$B:$E,4,FALSE),0))</f>
        <v>0</v>
      </c>
      <c r="J98" s="97">
        <f t="shared" si="27"/>
        <v>1.1000000000000001</v>
      </c>
      <c r="K98" s="98">
        <f ca="1">IF(TODAY()&gt;C94-1,IF(J95=0,0,J98/J95),0)</f>
        <v>0</v>
      </c>
    </row>
    <row r="99" spans="1:11" x14ac:dyDescent="0.2">
      <c r="A99" s="408"/>
      <c r="B99" s="89" t="s">
        <v>643</v>
      </c>
      <c r="C99" s="97">
        <f>IF(ISERROR(VLOOKUP(C94,TriHistory!$B:$E,3,FALSE)),0,IF(LEFT(VLOOKUP(C94,TriHistory!$B:$E,3,FALSE),1)="2",VLOOKUP(C94,TriHistory!$B:$E,4,FALSE),0))</f>
        <v>0</v>
      </c>
      <c r="D99" s="97">
        <f>IF(ISERROR(VLOOKUP(D94,TriHistory!$B:$E,3,FALSE)),0,IF(LEFT(VLOOKUP(D94,TriHistory!$B:$E,3,FALSE),1)="2",VLOOKUP(D94,TriHistory!$B:$E,4,FALSE),0))</f>
        <v>0</v>
      </c>
      <c r="E99" s="97">
        <f>IF(ISERROR(VLOOKUP(E94,TriHistory!$B:$E,3,FALSE)),0,IF(LEFT(VLOOKUP(E94,TriHistory!$B:$E,3,FALSE),1)="2",VLOOKUP(E94,TriHistory!$B:$E,4,FALSE),0))</f>
        <v>0</v>
      </c>
      <c r="F99" s="97">
        <f>IF(ISERROR(VLOOKUP(F94,TriHistory!$B:$E,3,FALSE)),0,IF(LEFT(VLOOKUP(F94,TriHistory!$B:$E,3,FALSE),1)="2",VLOOKUP(F94,TriHistory!$B:$E,4,FALSE),0))</f>
        <v>0</v>
      </c>
      <c r="G99" s="97">
        <f>IF(ISERROR(VLOOKUP(G94,TriHistory!$B:$E,3,FALSE)),0,IF(LEFT(VLOOKUP(G94,TriHistory!$B:$E,3,FALSE),1)="2",VLOOKUP(G94,TriHistory!$B:$E,4,FALSE),0))</f>
        <v>0</v>
      </c>
      <c r="H99" s="97">
        <f>IF(ISERROR(VLOOKUP(H94,TriHistory!$B:$E,3,FALSE)),0,IF(LEFT(VLOOKUP(H94,TriHistory!$B:$E,3,FALSE),1)="2",VLOOKUP(H94,TriHistory!$B:$E,4,FALSE),0))</f>
        <v>22</v>
      </c>
      <c r="I99" s="97">
        <f>IF(ISERROR(VLOOKUP(I94,TriHistory!$B:$E,3,FALSE)),0,IF(LEFT(VLOOKUP(I94,TriHistory!$B:$E,3,FALSE),1)="2",VLOOKUP(I94,TriHistory!$B:$E,4,FALSE),0))</f>
        <v>0</v>
      </c>
      <c r="J99" s="97">
        <f t="shared" si="27"/>
        <v>22</v>
      </c>
      <c r="K99" s="98" t="e">
        <f ca="1">IF(TODAY()&gt;C95-1,IF(J96=0,0,J99/J96),0)</f>
        <v>#N/A</v>
      </c>
    </row>
    <row r="100" spans="1:11" x14ac:dyDescent="0.2">
      <c r="A100" s="408"/>
      <c r="B100" s="89" t="s">
        <v>644</v>
      </c>
      <c r="C100" s="97">
        <f>IF(ISERROR(VLOOKUP(C94,TriHistory!$B:$E,3,FALSE)),0,IF(LEFT(VLOOKUP(C94,TriHistory!$B:$E,3,FALSE),1)="3",VLOOKUP(C94,TriHistory!$B:$E,4,FALSE),0))</f>
        <v>9.6</v>
      </c>
      <c r="D100" s="97">
        <f>IF(ISERROR(VLOOKUP(D94,TriHistory!$B:$E,3,FALSE)),0,IF(LEFT(VLOOKUP(D94,TriHistory!$B:$E,3,FALSE),1)="3",VLOOKUP(D94,TriHistory!$B:$E,4,FALSE),0))</f>
        <v>0</v>
      </c>
      <c r="E100" s="97">
        <f>IF(ISERROR(VLOOKUP(E94,TriHistory!$B:$E,3,FALSE)),0,IF(LEFT(VLOOKUP(E94,TriHistory!$B:$E,3,FALSE),1)="3",VLOOKUP(E94,TriHistory!$B:$E,4,FALSE),0))</f>
        <v>3.1</v>
      </c>
      <c r="F100" s="97">
        <f>IF(ISERROR(VLOOKUP(F94,TriHistory!$B:$E,3,FALSE)),0,IF(LEFT(VLOOKUP(F94,TriHistory!$B:$E,3,FALSE),1)="3",VLOOKUP(F94,TriHistory!$B:$E,4,FALSE),0))</f>
        <v>0</v>
      </c>
      <c r="G100" s="97">
        <f>IF(ISERROR(VLOOKUP(G94,TriHistory!$B:$E,3,FALSE)),0,IF(LEFT(VLOOKUP(G94,TriHistory!$B:$E,3,FALSE),1)="3",VLOOKUP(G94,TriHistory!$B:$E,4,FALSE),0))</f>
        <v>3.1</v>
      </c>
      <c r="H100" s="97">
        <f>IF(ISERROR(VLOOKUP(H94,TriHistory!$B:$E,3,FALSE)),0,IF(LEFT(VLOOKUP(H94,TriHistory!$B:$E,3,FALSE),1)="3",VLOOKUP(H94,TriHistory!$B:$E,4,FALSE),0))</f>
        <v>0</v>
      </c>
      <c r="I100" s="97">
        <f>IF(ISERROR(VLOOKUP(I94,TriHistory!$B:$E,3,FALSE)),0,IF(LEFT(VLOOKUP(I94,TriHistory!$B:$E,3,FALSE),1)="3",VLOOKUP(I94,TriHistory!$B:$E,4,FALSE),0))</f>
        <v>3</v>
      </c>
      <c r="J100" s="97">
        <f t="shared" si="27"/>
        <v>18.799999999999997</v>
      </c>
      <c r="K100" s="98" t="e">
        <f ca="1">IF(TODAY()&gt;C96-1,IF(J97=0,0,J100/J97),0)</f>
        <v>#N/A</v>
      </c>
    </row>
    <row r="101" spans="1:11" x14ac:dyDescent="0.2">
      <c r="A101" s="407" t="s">
        <v>332</v>
      </c>
      <c r="B101" s="407"/>
      <c r="C101" s="91">
        <f>C94+7</f>
        <v>42883</v>
      </c>
      <c r="D101" s="91">
        <f t="shared" ref="D101:I101" si="28">C101+1</f>
        <v>42884</v>
      </c>
      <c r="E101" s="91">
        <f t="shared" si="28"/>
        <v>42885</v>
      </c>
      <c r="F101" s="91">
        <f t="shared" si="28"/>
        <v>42886</v>
      </c>
      <c r="G101" s="91">
        <f t="shared" si="28"/>
        <v>42887</v>
      </c>
      <c r="H101" s="91">
        <f t="shared" si="28"/>
        <v>42888</v>
      </c>
      <c r="I101" s="91">
        <f t="shared" si="28"/>
        <v>42889</v>
      </c>
      <c r="J101" s="89" t="s">
        <v>335</v>
      </c>
      <c r="K101" s="90"/>
    </row>
    <row r="102" spans="1:11" x14ac:dyDescent="0.2">
      <c r="A102" s="408" t="s">
        <v>641</v>
      </c>
      <c r="B102" s="89" t="s">
        <v>642</v>
      </c>
      <c r="H102" s="92">
        <v>0.5</v>
      </c>
      <c r="J102" s="92">
        <f t="shared" ref="J102:J107" si="29">SUM(C102:I102)</f>
        <v>0.5</v>
      </c>
      <c r="K102" s="93"/>
    </row>
    <row r="103" spans="1:11" x14ac:dyDescent="0.2">
      <c r="A103" s="409"/>
      <c r="B103" s="89" t="s">
        <v>643</v>
      </c>
      <c r="C103" s="94" t="e">
        <f>VLOOKUP($C101,Plan!$C:$Q,9,FALSE)</f>
        <v>#N/A</v>
      </c>
      <c r="D103" s="94" t="e">
        <f>VLOOKUP($C101,Plan!$C:$Q,10,FALSE)</f>
        <v>#N/A</v>
      </c>
      <c r="E103" s="94" t="e">
        <f>VLOOKUP($C101,Plan!$C:$Q,11,FALSE)</f>
        <v>#N/A</v>
      </c>
      <c r="F103" s="94" t="e">
        <f>VLOOKUP($C101,Plan!$C:$Q,12,FALSE)</f>
        <v>#N/A</v>
      </c>
      <c r="G103" s="94" t="e">
        <f>VLOOKUP($C101,Plan!$C:$Q,13,FALSE)</f>
        <v>#N/A</v>
      </c>
      <c r="H103" s="94" t="e">
        <f>VLOOKUP($C101,Plan!$C:$Q,14,FALSE)</f>
        <v>#N/A</v>
      </c>
      <c r="I103" s="94" t="e">
        <f>VLOOKUP($C101,Plan!$C:$Q,15,FALSE)</f>
        <v>#N/A</v>
      </c>
      <c r="J103" s="92" t="e">
        <f t="shared" si="29"/>
        <v>#N/A</v>
      </c>
      <c r="K103" s="93"/>
    </row>
    <row r="104" spans="1:11" x14ac:dyDescent="0.2">
      <c r="A104" s="409"/>
      <c r="B104" s="89" t="s">
        <v>644</v>
      </c>
      <c r="C104" s="94" t="e">
        <f>VLOOKUP($C101,Plan!$C:$J,2,FALSE)</f>
        <v>#N/A</v>
      </c>
      <c r="D104" s="94" t="e">
        <f>VLOOKUP($C101,Plan!$C:$J,3,FALSE)</f>
        <v>#N/A</v>
      </c>
      <c r="E104" s="94" t="e">
        <f>VLOOKUP($C101,Plan!$C:$J,4,FALSE)</f>
        <v>#N/A</v>
      </c>
      <c r="F104" s="94" t="e">
        <f>VLOOKUP($C101,Plan!$C:$J,5,FALSE)</f>
        <v>#N/A</v>
      </c>
      <c r="G104" s="94" t="e">
        <f>VLOOKUP($C101,Plan!$C:$J,6,FALSE)</f>
        <v>#N/A</v>
      </c>
      <c r="H104" s="94" t="e">
        <f>VLOOKUP($C101,Plan!$C:$J,7,FALSE)</f>
        <v>#N/A</v>
      </c>
      <c r="I104" s="94">
        <v>0</v>
      </c>
      <c r="J104" s="92" t="e">
        <f t="shared" si="29"/>
        <v>#N/A</v>
      </c>
      <c r="K104" s="93"/>
    </row>
    <row r="105" spans="1:11" x14ac:dyDescent="0.2">
      <c r="A105" s="408" t="s">
        <v>645</v>
      </c>
      <c r="B105" s="89" t="s">
        <v>642</v>
      </c>
      <c r="C105" s="97">
        <f>IF(ISERROR(VLOOKUP(C101,TriHistory!$B:$E,3,FALSE)),0,IF(LEFT(VLOOKUP(C101,TriHistory!$B:$E,3,FALSE),1)="1",VLOOKUP(C101,TriHistory!$B:$E,4,FALSE),0))</f>
        <v>0</v>
      </c>
      <c r="D105" s="97">
        <f>IF(ISERROR(VLOOKUP(D101,TriHistory!$B:$E,3,FALSE)),0,IF(LEFT(VLOOKUP(D101,TriHistory!$B:$E,3,FALSE),1)="1",VLOOKUP(D101,TriHistory!$B:$E,4,FALSE),0))</f>
        <v>0</v>
      </c>
      <c r="E105" s="97">
        <f>IF(ISERROR(VLOOKUP(E101,TriHistory!$B:$E,3,FALSE)),0,IF(LEFT(VLOOKUP(E101,TriHistory!$B:$E,3,FALSE),1)="1",VLOOKUP(E101,TriHistory!$B:$E,4,FALSE),0))</f>
        <v>0</v>
      </c>
      <c r="F105" s="97">
        <f>IF(ISERROR(VLOOKUP(F101,TriHistory!$B:$E,3,FALSE)),0,IF(LEFT(VLOOKUP(F101,TriHistory!$B:$E,3,FALSE),1)="1",VLOOKUP(F101,TriHistory!$B:$E,4,FALSE),0))</f>
        <v>0</v>
      </c>
      <c r="G105" s="97">
        <f>IF(ISERROR(VLOOKUP(G101,TriHistory!$B:$E,3,FALSE)),0,IF(LEFT(VLOOKUP(G101,TriHistory!$B:$E,3,FALSE),1)="1",VLOOKUP(G101,TriHistory!$B:$E,4,FALSE),0))</f>
        <v>0</v>
      </c>
      <c r="H105" s="97">
        <f>IF(ISERROR(VLOOKUP(H101,TriHistory!$B:$E,3,FALSE)),0,IF(LEFT(VLOOKUP(H101,TriHistory!$B:$E,3,FALSE),1)="1",VLOOKUP(H101,TriHistory!$B:$E,4,FALSE),0))</f>
        <v>0</v>
      </c>
      <c r="I105" s="97">
        <f>IF(ISERROR(VLOOKUP(I101,TriHistory!$B:$E,3,FALSE)),0,IF(LEFT(VLOOKUP(I101,TriHistory!$B:$E,3,FALSE),1)="1",VLOOKUP(I101,TriHistory!$B:$E,4,FALSE),0))</f>
        <v>0</v>
      </c>
      <c r="J105" s="97">
        <f t="shared" si="29"/>
        <v>0</v>
      </c>
      <c r="K105" s="98">
        <f ca="1">IF(TODAY()&gt;C101-1,IF(J102=0,0,J105/J102),0)</f>
        <v>0</v>
      </c>
    </row>
    <row r="106" spans="1:11" x14ac:dyDescent="0.2">
      <c r="A106" s="408"/>
      <c r="B106" s="89" t="s">
        <v>643</v>
      </c>
      <c r="C106" s="97">
        <f>IF(ISERROR(VLOOKUP(C101,TriHistory!$B:$E,3,FALSE)),0,IF(LEFT(VLOOKUP(C101,TriHistory!$B:$E,3,FALSE),1)="2",VLOOKUP(C101,TriHistory!$B:$E,4,FALSE),0))</f>
        <v>0</v>
      </c>
      <c r="D106" s="97">
        <f>IF(ISERROR(VLOOKUP(D101,TriHistory!$B:$E,3,FALSE)),0,IF(LEFT(VLOOKUP(D101,TriHistory!$B:$E,3,FALSE),1)="2",VLOOKUP(D101,TriHistory!$B:$E,4,FALSE),0))</f>
        <v>45.6</v>
      </c>
      <c r="E106" s="97">
        <f>IF(ISERROR(VLOOKUP(E101,TriHistory!$B:$E,3,FALSE)),0,IF(LEFT(VLOOKUP(E101,TriHistory!$B:$E,3,FALSE),1)="2",VLOOKUP(E101,TriHistory!$B:$E,4,FALSE),0))</f>
        <v>0</v>
      </c>
      <c r="F106" s="97">
        <f>IF(ISERROR(VLOOKUP(F101,TriHistory!$B:$E,3,FALSE)),0,IF(LEFT(VLOOKUP(F101,TriHistory!$B:$E,3,FALSE),1)="2",VLOOKUP(F101,TriHistory!$B:$E,4,FALSE),0))</f>
        <v>0</v>
      </c>
      <c r="G106" s="97">
        <f>IF(ISERROR(VLOOKUP(G101,TriHistory!$B:$E,3,FALSE)),0,IF(LEFT(VLOOKUP(G101,TriHistory!$B:$E,3,FALSE),1)="2",VLOOKUP(G101,TriHistory!$B:$E,4,FALSE),0))</f>
        <v>16.5</v>
      </c>
      <c r="H106" s="97">
        <f>IF(ISERROR(VLOOKUP(H101,TriHistory!$B:$E,3,FALSE)),0,IF(LEFT(VLOOKUP(H101,TriHistory!$B:$E,3,FALSE),1)="2",VLOOKUP(H101,TriHistory!$B:$E,4,FALSE),0))</f>
        <v>0</v>
      </c>
      <c r="I106" s="97">
        <f>IF(ISERROR(VLOOKUP(I101,TriHistory!$B:$E,3,FALSE)),0,IF(LEFT(VLOOKUP(I101,TriHistory!$B:$E,3,FALSE),1)="2",VLOOKUP(I101,TriHistory!$B:$E,4,FALSE),0))</f>
        <v>0</v>
      </c>
      <c r="J106" s="97">
        <f t="shared" si="29"/>
        <v>62.1</v>
      </c>
      <c r="K106" s="98" t="e">
        <f ca="1">IF(TODAY()&gt;C102-1,IF(J103=0,0,J106/J103),0)</f>
        <v>#N/A</v>
      </c>
    </row>
    <row r="107" spans="1:11" x14ac:dyDescent="0.2">
      <c r="A107" s="408"/>
      <c r="B107" s="89" t="s">
        <v>644</v>
      </c>
      <c r="C107" s="97">
        <f>IF(ISERROR(VLOOKUP(C101,TriHistory!$B:$E,3,FALSE)),0,IF(LEFT(VLOOKUP(C101,TriHistory!$B:$E,3,FALSE),1)="3",VLOOKUP(C101,TriHistory!$B:$E,4,FALSE),0))</f>
        <v>5.0999999999999996</v>
      </c>
      <c r="D107" s="97">
        <v>1</v>
      </c>
      <c r="E107" s="97">
        <f>IF(ISERROR(VLOOKUP(E101,TriHistory!$B:$E,3,FALSE)),0,IF(LEFT(VLOOKUP(E101,TriHistory!$B:$E,3,FALSE),1)="3",VLOOKUP(E101,TriHistory!$B:$E,4,FALSE),0))</f>
        <v>0</v>
      </c>
      <c r="F107" s="97">
        <f>IF(ISERROR(VLOOKUP(F101,TriHistory!$B:$E,3,FALSE)),0,IF(LEFT(VLOOKUP(F101,TriHistory!$B:$E,3,FALSE),1)="3",VLOOKUP(F101,TriHistory!$B:$E,4,FALSE),0))</f>
        <v>3.1</v>
      </c>
      <c r="G107" s="97">
        <f>IF(ISERROR(VLOOKUP(G101,TriHistory!$B:$E,3,FALSE)),0,IF(LEFT(VLOOKUP(G101,TriHistory!$B:$E,3,FALSE),1)="3",VLOOKUP(G101,TriHistory!$B:$E,4,FALSE),0))</f>
        <v>0</v>
      </c>
      <c r="H107" s="97">
        <f>IF(ISERROR(VLOOKUP(H101,TriHistory!$B:$E,3,FALSE)),0,IF(LEFT(VLOOKUP(H101,TriHistory!$B:$E,3,FALSE),1)="3",VLOOKUP(H101,TriHistory!$B:$E,4,FALSE),0))</f>
        <v>0</v>
      </c>
      <c r="I107" s="97">
        <f>IF(ISERROR(VLOOKUP(I101,TriHistory!$B:$E,3,FALSE)),0,IF(LEFT(VLOOKUP(I101,TriHistory!$B:$E,3,FALSE),1)="3",VLOOKUP(I101,TriHistory!$B:$E,4,FALSE),0))</f>
        <v>0</v>
      </c>
      <c r="J107" s="97">
        <f t="shared" si="29"/>
        <v>9.1999999999999993</v>
      </c>
      <c r="K107" s="98" t="e">
        <f ca="1">IF(TODAY()&gt;C103-1,IF(J104=0,0,J107/J104),0)</f>
        <v>#N/A</v>
      </c>
    </row>
    <row r="108" spans="1:11" x14ac:dyDescent="0.2">
      <c r="A108" s="407" t="s">
        <v>332</v>
      </c>
      <c r="B108" s="407"/>
      <c r="C108" s="91">
        <f>C101+7</f>
        <v>42890</v>
      </c>
      <c r="D108" s="91">
        <f t="shared" ref="D108:I108" si="30">C108+1</f>
        <v>42891</v>
      </c>
      <c r="E108" s="91">
        <f t="shared" si="30"/>
        <v>42892</v>
      </c>
      <c r="F108" s="91">
        <f t="shared" si="30"/>
        <v>42893</v>
      </c>
      <c r="G108" s="91">
        <f t="shared" si="30"/>
        <v>42894</v>
      </c>
      <c r="H108" s="91">
        <f t="shared" si="30"/>
        <v>42895</v>
      </c>
      <c r="I108" s="91">
        <f t="shared" si="30"/>
        <v>42896</v>
      </c>
      <c r="J108" s="89" t="s">
        <v>335</v>
      </c>
      <c r="K108" s="198">
        <f>_xlfn.DAYS($C$185,C108)/7</f>
        <v>11</v>
      </c>
    </row>
    <row r="109" spans="1:11" x14ac:dyDescent="0.2">
      <c r="A109" s="408" t="s">
        <v>641</v>
      </c>
      <c r="B109" s="89" t="s">
        <v>642</v>
      </c>
      <c r="F109" s="92">
        <v>0.25</v>
      </c>
      <c r="J109" s="92">
        <f t="shared" ref="J109:J114" si="31">SUM(C109:I109)</f>
        <v>0.25</v>
      </c>
      <c r="K109" s="93"/>
    </row>
    <row r="110" spans="1:11" x14ac:dyDescent="0.2">
      <c r="A110" s="409"/>
      <c r="B110" s="89" t="s">
        <v>643</v>
      </c>
      <c r="C110" s="94" t="e">
        <f>VLOOKUP($C108,Plan!$C:$Q,9,FALSE)</f>
        <v>#N/A</v>
      </c>
      <c r="D110" s="94" t="e">
        <f>VLOOKUP($C108,Plan!$C:$Q,10,FALSE)</f>
        <v>#N/A</v>
      </c>
      <c r="E110" s="94" t="e">
        <f>VLOOKUP($C108,Plan!$C:$Q,11,FALSE)</f>
        <v>#N/A</v>
      </c>
      <c r="F110" s="94" t="e">
        <f>VLOOKUP($C108,Plan!$C:$Q,12,FALSE)</f>
        <v>#N/A</v>
      </c>
      <c r="G110" s="94" t="e">
        <f>VLOOKUP($C108,Plan!$C:$Q,13,FALSE)</f>
        <v>#N/A</v>
      </c>
      <c r="H110" s="94" t="e">
        <f>VLOOKUP($C108,Plan!$C:$Q,14,FALSE)</f>
        <v>#N/A</v>
      </c>
      <c r="I110" s="94" t="e">
        <f>VLOOKUP($C108,Plan!$C:$Q,15,FALSE)</f>
        <v>#N/A</v>
      </c>
      <c r="J110" s="92" t="e">
        <f t="shared" si="31"/>
        <v>#N/A</v>
      </c>
      <c r="K110" s="93"/>
    </row>
    <row r="111" spans="1:11" x14ac:dyDescent="0.2">
      <c r="A111" s="409"/>
      <c r="B111" s="89" t="s">
        <v>644</v>
      </c>
      <c r="C111" s="94" t="e">
        <f>VLOOKUP($C108,Plan!$C:$J,2,FALSE)</f>
        <v>#N/A</v>
      </c>
      <c r="D111" s="94" t="e">
        <f>VLOOKUP($C108,Plan!$C:$J,3,FALSE)</f>
        <v>#N/A</v>
      </c>
      <c r="E111" s="94" t="e">
        <f>VLOOKUP($C108,Plan!$C:$J,4,FALSE)</f>
        <v>#N/A</v>
      </c>
      <c r="F111" s="94" t="e">
        <f>VLOOKUP($C108,Plan!$C:$J,5,FALSE)</f>
        <v>#N/A</v>
      </c>
      <c r="G111" s="94" t="e">
        <f>VLOOKUP($C108,Plan!$C:$J,6,FALSE)</f>
        <v>#N/A</v>
      </c>
      <c r="H111" s="94" t="e">
        <f>VLOOKUP($C108,Plan!$C:$J,7,FALSE)</f>
        <v>#N/A</v>
      </c>
      <c r="I111" s="94" t="e">
        <f>VLOOKUP($C108,Plan!$C:$J,8,FALSE)</f>
        <v>#N/A</v>
      </c>
      <c r="J111" s="92" t="e">
        <f t="shared" si="31"/>
        <v>#N/A</v>
      </c>
      <c r="K111" s="93"/>
    </row>
    <row r="112" spans="1:11" x14ac:dyDescent="0.2">
      <c r="A112" s="408" t="s">
        <v>645</v>
      </c>
      <c r="B112" s="89" t="s">
        <v>642</v>
      </c>
      <c r="C112" s="97">
        <f>IF(ISERROR(VLOOKUP(C108,TriHistory!$B:$E,3,FALSE)),0,IF(LEFT(VLOOKUP(C108,TriHistory!$B:$E,3,FALSE),1)="1",VLOOKUP(C108,TriHistory!$B:$E,4,FALSE),0))</f>
        <v>1.2</v>
      </c>
      <c r="D112" s="97">
        <f>IF(ISERROR(VLOOKUP(D108,TriHistory!$B:$E,3,FALSE)),0,IF(LEFT(VLOOKUP(D108,TriHistory!$B:$E,3,FALSE),1)="1",VLOOKUP(D108,TriHistory!$B:$E,4,FALSE),0))</f>
        <v>0</v>
      </c>
      <c r="E112" s="97">
        <f>IF(ISERROR(VLOOKUP(E108,TriHistory!$B:$E,3,FALSE)),0,IF(LEFT(VLOOKUP(E108,TriHistory!$B:$E,3,FALSE),1)="1",VLOOKUP(E108,TriHistory!$B:$E,4,FALSE),0))</f>
        <v>0</v>
      </c>
      <c r="F112" s="97">
        <f>IF(ISERROR(VLOOKUP(F108,TriHistory!$B:$E,3,FALSE)),0,IF(LEFT(VLOOKUP(F108,TriHistory!$B:$E,3,FALSE),1)="1",VLOOKUP(F108,TriHistory!$B:$E,4,FALSE),0))</f>
        <v>0</v>
      </c>
      <c r="G112" s="97">
        <f>IF(ISERROR(VLOOKUP(G108,TriHistory!$B:$E,3,FALSE)),0,IF(LEFT(VLOOKUP(G108,TriHistory!$B:$E,3,FALSE),1)="1",VLOOKUP(G108,TriHistory!$B:$E,4,FALSE),0))</f>
        <v>0</v>
      </c>
      <c r="H112" s="97">
        <f>IF(ISERROR(VLOOKUP(H108,TriHistory!$B:$E,3,FALSE)),0,IF(LEFT(VLOOKUP(H108,TriHistory!$B:$E,3,FALSE),1)="1",VLOOKUP(H108,TriHistory!$B:$E,4,FALSE),0))</f>
        <v>0</v>
      </c>
      <c r="I112" s="97">
        <f>IF(ISERROR(VLOOKUP(I108,TriHistory!$B:$E,3,FALSE)),0,IF(LEFT(VLOOKUP(I108,TriHistory!$B:$E,3,FALSE),1)="1",VLOOKUP(I108,TriHistory!$B:$E,4,FALSE),0))</f>
        <v>0</v>
      </c>
      <c r="J112" s="97">
        <f t="shared" si="31"/>
        <v>1.2</v>
      </c>
      <c r="K112" s="98">
        <f ca="1">IF(TODAY()&gt;C108-1,IF(J109=0,0,J112/J109),0)</f>
        <v>4.8</v>
      </c>
    </row>
    <row r="113" spans="1:11" x14ac:dyDescent="0.2">
      <c r="A113" s="408"/>
      <c r="B113" s="89" t="s">
        <v>643</v>
      </c>
      <c r="C113" s="97">
        <f>IF(ISERROR(VLOOKUP(C108,TriHistory!$B:$E,3,FALSE)),0,IF(LEFT(VLOOKUP(C108,TriHistory!$B:$E,3,FALSE),1)="2",VLOOKUP(C108,TriHistory!$B:$E,4,FALSE),0))</f>
        <v>0</v>
      </c>
      <c r="D113" s="97">
        <f>IF(ISERROR(VLOOKUP(D108,TriHistory!$B:$E,3,FALSE)),0,IF(LEFT(VLOOKUP(D108,TriHistory!$B:$E,3,FALSE),1)="2",VLOOKUP(D108,TriHistory!$B:$E,4,FALSE),0))</f>
        <v>0</v>
      </c>
      <c r="E113" s="97">
        <f>IF(ISERROR(VLOOKUP(E108,TriHistory!$B:$E,3,FALSE)),0,IF(LEFT(VLOOKUP(E108,TriHistory!$B:$E,3,FALSE),1)="2",VLOOKUP(E108,TriHistory!$B:$E,4,FALSE),0))</f>
        <v>0</v>
      </c>
      <c r="F113" s="97">
        <f>IF(ISERROR(VLOOKUP(F108,TriHistory!$B:$E,3,FALSE)),0,IF(LEFT(VLOOKUP(F108,TriHistory!$B:$E,3,FALSE),1)="2",VLOOKUP(F108,TriHistory!$B:$E,4,FALSE),0))</f>
        <v>0</v>
      </c>
      <c r="G113" s="97">
        <f>IF(ISERROR(VLOOKUP(G108,TriHistory!$B:$E,3,FALSE)),0,IF(LEFT(VLOOKUP(G108,TriHistory!$B:$E,3,FALSE),1)="2",VLOOKUP(G108,TriHistory!$B:$E,4,FALSE),0))</f>
        <v>0</v>
      </c>
      <c r="H113" s="97">
        <f>IF(ISERROR(VLOOKUP(H108,TriHistory!$B:$E,3,FALSE)),0,IF(LEFT(VLOOKUP(H108,TriHistory!$B:$E,3,FALSE),1)="2",VLOOKUP(H108,TriHistory!$B:$E,4,FALSE),0))</f>
        <v>10.5</v>
      </c>
      <c r="I113" s="97">
        <f>IF(ISERROR(VLOOKUP(I108,TriHistory!$B:$E,3,FALSE)),0,IF(LEFT(VLOOKUP(I108,TriHistory!$B:$E,3,FALSE),1)="2",VLOOKUP(I108,TriHistory!$B:$E,4,FALSE),0))</f>
        <v>61</v>
      </c>
      <c r="J113" s="97">
        <f t="shared" si="31"/>
        <v>71.5</v>
      </c>
      <c r="K113" s="98" t="e">
        <f ca="1">IF(TODAY()&gt;C109-1,IF(J110=0,0,J113/J110),0)</f>
        <v>#N/A</v>
      </c>
    </row>
    <row r="114" spans="1:11" x14ac:dyDescent="0.2">
      <c r="A114" s="408"/>
      <c r="B114" s="89" t="s">
        <v>644</v>
      </c>
      <c r="C114" s="97">
        <f>IF(ISERROR(VLOOKUP(C108,TriHistory!$B:$E,3,FALSE)),0,IF(LEFT(VLOOKUP(C108,TriHistory!$B:$E,3,FALSE),1)="3",VLOOKUP(C108,TriHistory!$B:$E,4,FALSE),0))</f>
        <v>0</v>
      </c>
      <c r="D114" s="97">
        <f>IF(ISERROR(VLOOKUP(D108,TriHistory!$B:$E,3,FALSE)),0,IF(LEFT(VLOOKUP(D108,TriHistory!$B:$E,3,FALSE),1)="3",VLOOKUP(D108,TriHistory!$B:$E,4,FALSE),0))</f>
        <v>0</v>
      </c>
      <c r="E114" s="97">
        <f>IF(ISERROR(VLOOKUP(E108,TriHistory!$B:$E,3,FALSE)),0,IF(LEFT(VLOOKUP(E108,TriHistory!$B:$E,3,FALSE),1)="3",VLOOKUP(E108,TriHistory!$B:$E,4,FALSE),0))</f>
        <v>0</v>
      </c>
      <c r="F114" s="97">
        <f>IF(ISERROR(VLOOKUP(F108,TriHistory!$B:$E,3,FALSE)),0,IF(LEFT(VLOOKUP(F108,TriHistory!$B:$E,3,FALSE),1)="3",VLOOKUP(F108,TriHistory!$B:$E,4,FALSE),0))</f>
        <v>3.2</v>
      </c>
      <c r="G114" s="97">
        <f>IF(ISERROR(VLOOKUP(G108,TriHistory!$B:$E,3,FALSE)),0,IF(LEFT(VLOOKUP(G108,TriHistory!$B:$E,3,FALSE),1)="3",VLOOKUP(G108,TriHistory!$B:$E,4,FALSE),0))</f>
        <v>4.55</v>
      </c>
      <c r="H114" s="97">
        <f>IF(ISERROR(VLOOKUP(H108,TriHistory!$B:$E,3,FALSE)),0,IF(LEFT(VLOOKUP(H108,TriHistory!$B:$E,3,FALSE),1)="3",VLOOKUP(H108,TriHistory!$B:$E,4,FALSE),0))</f>
        <v>0</v>
      </c>
      <c r="I114" s="97">
        <f>IF(ISERROR(VLOOKUP(I108,TriHistory!$B:$E,3,FALSE)),0,IF(LEFT(VLOOKUP(I108,TriHistory!$B:$E,3,FALSE),1)="3",VLOOKUP(I108,TriHistory!$B:$E,4,FALSE),0))</f>
        <v>0</v>
      </c>
      <c r="J114" s="97">
        <f t="shared" si="31"/>
        <v>7.75</v>
      </c>
      <c r="K114" s="98" t="e">
        <f ca="1">IF(TODAY()&gt;C110-1,IF(J111=0,0,J114/J111),0)</f>
        <v>#N/A</v>
      </c>
    </row>
    <row r="115" spans="1:11" x14ac:dyDescent="0.2">
      <c r="A115" s="99"/>
      <c r="B115" s="91" t="s">
        <v>634</v>
      </c>
      <c r="C115" s="91">
        <f>C108+7</f>
        <v>42897</v>
      </c>
      <c r="D115" s="91">
        <f t="shared" ref="D115:I115" si="32">C115+1</f>
        <v>42898</v>
      </c>
      <c r="E115" s="91">
        <f t="shared" si="32"/>
        <v>42899</v>
      </c>
      <c r="F115" s="91">
        <f t="shared" si="32"/>
        <v>42900</v>
      </c>
      <c r="G115" s="91">
        <f t="shared" si="32"/>
        <v>42901</v>
      </c>
      <c r="H115" s="91">
        <f t="shared" si="32"/>
        <v>42902</v>
      </c>
      <c r="I115" s="91">
        <f t="shared" si="32"/>
        <v>42903</v>
      </c>
      <c r="J115" s="89" t="s">
        <v>335</v>
      </c>
      <c r="K115" s="198">
        <f>_xlfn.DAYS($C$185,C115)/7</f>
        <v>10</v>
      </c>
    </row>
    <row r="116" spans="1:11" x14ac:dyDescent="0.2">
      <c r="A116" s="408" t="s">
        <v>641</v>
      </c>
      <c r="B116" s="89" t="s">
        <v>642</v>
      </c>
      <c r="J116" s="92">
        <f t="shared" ref="J116:J121" si="33">SUM(C116:I116)</f>
        <v>0</v>
      </c>
      <c r="K116" s="93"/>
    </row>
    <row r="117" spans="1:11" x14ac:dyDescent="0.2">
      <c r="A117" s="409"/>
      <c r="B117" s="89" t="s">
        <v>643</v>
      </c>
      <c r="C117" s="94" t="e">
        <f>VLOOKUP($C115,Plan!$C:$Q,9,FALSE)</f>
        <v>#N/A</v>
      </c>
      <c r="D117" s="94" t="e">
        <f>VLOOKUP($C115,Plan!$C:$Q,10,FALSE)</f>
        <v>#N/A</v>
      </c>
      <c r="E117" s="94" t="e">
        <f>VLOOKUP($C115,Plan!$C:$Q,11,FALSE)</f>
        <v>#N/A</v>
      </c>
      <c r="F117" s="94" t="e">
        <f>VLOOKUP($C115,Plan!$C:$Q,12,FALSE)</f>
        <v>#N/A</v>
      </c>
      <c r="G117" s="94" t="e">
        <f>VLOOKUP($C115,Plan!$C:$Q,13,FALSE)</f>
        <v>#N/A</v>
      </c>
      <c r="H117" s="94" t="e">
        <f>VLOOKUP($C115,Plan!$C:$Q,14,FALSE)</f>
        <v>#N/A</v>
      </c>
      <c r="I117" s="94" t="e">
        <f>VLOOKUP($C115,Plan!$C:$Q,15,FALSE)</f>
        <v>#N/A</v>
      </c>
      <c r="J117" s="92" t="e">
        <f t="shared" si="33"/>
        <v>#N/A</v>
      </c>
      <c r="K117" s="93"/>
    </row>
    <row r="118" spans="1:11" x14ac:dyDescent="0.2">
      <c r="A118" s="409"/>
      <c r="B118" s="89" t="s">
        <v>644</v>
      </c>
      <c r="C118" s="94" t="e">
        <f>VLOOKUP($C115,Plan!$C:$J,2,FALSE)</f>
        <v>#N/A</v>
      </c>
      <c r="D118" s="94" t="e">
        <f>VLOOKUP($C115,Plan!$C:$J,3,FALSE)</f>
        <v>#N/A</v>
      </c>
      <c r="E118" s="94" t="e">
        <f>VLOOKUP($C115,Plan!$C:$J,4,FALSE)</f>
        <v>#N/A</v>
      </c>
      <c r="F118" s="94" t="e">
        <f>VLOOKUP($C115,Plan!$C:$J,5,FALSE)</f>
        <v>#N/A</v>
      </c>
      <c r="G118" s="94" t="e">
        <f>VLOOKUP($C115,Plan!$C:$J,6,FALSE)</f>
        <v>#N/A</v>
      </c>
      <c r="H118" s="94" t="e">
        <f>VLOOKUP($C115,Plan!$C:$J,7,FALSE)</f>
        <v>#N/A</v>
      </c>
      <c r="I118" s="94" t="e">
        <f>VLOOKUP($C115,Plan!$C:$J,8,FALSE)</f>
        <v>#N/A</v>
      </c>
      <c r="J118" s="92" t="e">
        <f t="shared" si="33"/>
        <v>#N/A</v>
      </c>
      <c r="K118" s="93"/>
    </row>
    <row r="119" spans="1:11" x14ac:dyDescent="0.2">
      <c r="A119" s="408" t="s">
        <v>645</v>
      </c>
      <c r="B119" s="89" t="s">
        <v>642</v>
      </c>
      <c r="C119" s="97">
        <f>IF(ISERROR(VLOOKUP(C115,TriHistory!$B:$E,3,FALSE)),0,IF(LEFT(VLOOKUP(C115,TriHistory!$B:$E,3,FALSE),1)="1",VLOOKUP(C115,TriHistory!$B:$E,4,FALSE),0))</f>
        <v>0</v>
      </c>
      <c r="D119" s="97">
        <f>IF(ISERROR(VLOOKUP(D115,TriHistory!$B:$E,3,FALSE)),0,IF(LEFT(VLOOKUP(D115,TriHistory!$B:$E,3,FALSE),1)="1",VLOOKUP(D115,TriHistory!$B:$E,4,FALSE),0))</f>
        <v>0</v>
      </c>
      <c r="E119" s="97">
        <f>IF(ISERROR(VLOOKUP(E115,TriHistory!$B:$E,3,FALSE)),0,IF(LEFT(VLOOKUP(E115,TriHistory!$B:$E,3,FALSE),1)="1",VLOOKUP(E115,TriHistory!$B:$E,4,FALSE),0))</f>
        <v>0</v>
      </c>
      <c r="F119" s="97">
        <f>IF(ISERROR(VLOOKUP(F115,TriHistory!$B:$E,3,FALSE)),0,IF(LEFT(VLOOKUP(F115,TriHistory!$B:$E,3,FALSE),1)="1",VLOOKUP(F115,TriHistory!$B:$E,4,FALSE),0))</f>
        <v>0</v>
      </c>
      <c r="G119" s="97">
        <f>IF(ISERROR(VLOOKUP(G115,TriHistory!$B:$E,3,FALSE)),0,IF(LEFT(VLOOKUP(G115,TriHistory!$B:$E,3,FALSE),1)="1",VLOOKUP(G115,TriHistory!$B:$E,4,FALSE),0))</f>
        <v>0</v>
      </c>
      <c r="H119" s="97">
        <f>IF(ISERROR(VLOOKUP(H115,TriHistory!$B:$E,3,FALSE)),0,IF(LEFT(VLOOKUP(H115,TriHistory!$B:$E,3,FALSE),1)="1",VLOOKUP(H115,TriHistory!$B:$E,4,FALSE),0))</f>
        <v>0</v>
      </c>
      <c r="I119" s="97">
        <f>IF(ISERROR(VLOOKUP(I115,TriHistory!$B:$E,3,FALSE)),0,IF(LEFT(VLOOKUP(I115,TriHistory!$B:$E,3,FALSE),1)="1",VLOOKUP(I115,TriHistory!$B:$E,4,FALSE),0))</f>
        <v>0</v>
      </c>
      <c r="J119" s="97">
        <f t="shared" si="33"/>
        <v>0</v>
      </c>
      <c r="K119" s="98">
        <f ca="1">IF(TODAY()&gt;C115-1,IF(J116=0,0,J119/J116),0)</f>
        <v>0</v>
      </c>
    </row>
    <row r="120" spans="1:11" x14ac:dyDescent="0.2">
      <c r="A120" s="408"/>
      <c r="B120" s="89" t="s">
        <v>643</v>
      </c>
      <c r="C120" s="97">
        <f>IF(ISERROR(VLOOKUP(C115,TriHistory!$B:$E,3,FALSE)),0,IF(LEFT(VLOOKUP(C115,TriHistory!$B:$E,3,FALSE),1)="2",VLOOKUP(C115,TriHistory!$B:$E,4,FALSE),0))</f>
        <v>0</v>
      </c>
      <c r="D120" s="97">
        <f>IF(ISERROR(VLOOKUP(D115,TriHistory!$B:$E,3,FALSE)),0,IF(LEFT(VLOOKUP(D115,TriHistory!$B:$E,3,FALSE),1)="2",VLOOKUP(D115,TriHistory!$B:$E,4,FALSE),0))</f>
        <v>0</v>
      </c>
      <c r="E120" s="97">
        <f>IF(ISERROR(VLOOKUP(E115,TriHistory!$B:$E,3,FALSE)),0,IF(LEFT(VLOOKUP(E115,TriHistory!$B:$E,3,FALSE),1)="2",VLOOKUP(E115,TriHistory!$B:$E,4,FALSE),0))</f>
        <v>0</v>
      </c>
      <c r="F120" s="97">
        <f>IF(ISERROR(VLOOKUP(F115,TriHistory!$B:$E,3,FALSE)),0,IF(LEFT(VLOOKUP(F115,TriHistory!$B:$E,3,FALSE),1)="2",VLOOKUP(F115,TriHistory!$B:$E,4,FALSE),0))</f>
        <v>0</v>
      </c>
      <c r="G120" s="97">
        <f>IF(ISERROR(VLOOKUP(G115,TriHistory!$B:$E,3,FALSE)),0,IF(LEFT(VLOOKUP(G115,TriHistory!$B:$E,3,FALSE),1)="2",VLOOKUP(G115,TriHistory!$B:$E,4,FALSE),0))</f>
        <v>0</v>
      </c>
      <c r="H120" s="97">
        <f>IF(ISERROR(VLOOKUP(H115,TriHistory!$B:$E,3,FALSE)),0,IF(LEFT(VLOOKUP(H115,TriHistory!$B:$E,3,FALSE),1)="2",VLOOKUP(H115,TriHistory!$B:$E,4,FALSE),0))</f>
        <v>0</v>
      </c>
      <c r="I120" s="97">
        <f>IF(ISERROR(VLOOKUP(I115,TriHistory!$B:$E,3,FALSE)),0,IF(LEFT(VLOOKUP(I115,TriHistory!$B:$E,3,FALSE),1)="2",VLOOKUP(I115,TriHistory!$B:$E,4,FALSE),0))</f>
        <v>25</v>
      </c>
      <c r="J120" s="97">
        <f t="shared" si="33"/>
        <v>25</v>
      </c>
      <c r="K120" s="98" t="e">
        <f ca="1">IF(TODAY()&gt;C116-1,IF(J117=0,0,J120/J117),0)</f>
        <v>#N/A</v>
      </c>
    </row>
    <row r="121" spans="1:11" x14ac:dyDescent="0.2">
      <c r="A121" s="408"/>
      <c r="B121" s="89" t="s">
        <v>644</v>
      </c>
      <c r="C121" s="97">
        <f>IF(ISERROR(VLOOKUP(C115,TriHistory!$B:$E,3,FALSE)),0,IF(LEFT(VLOOKUP(C115,TriHistory!$B:$E,3,FALSE),1)="3",VLOOKUP(C115,TriHistory!$B:$E,4,FALSE),0))</f>
        <v>0</v>
      </c>
      <c r="D121" s="97">
        <f>IF(ISERROR(VLOOKUP(D115,TriHistory!$B:$E,3,FALSE)),0,IF(LEFT(VLOOKUP(D115,TriHistory!$B:$E,3,FALSE),1)="3",VLOOKUP(D115,TriHistory!$B:$E,4,FALSE),0))</f>
        <v>3.1</v>
      </c>
      <c r="E121" s="97">
        <f>IF(ISERROR(VLOOKUP(E115,TriHistory!$B:$E,3,FALSE)),0,IF(LEFT(VLOOKUP(E115,TriHistory!$B:$E,3,FALSE),1)="3",VLOOKUP(E115,TriHistory!$B:$E,4,FALSE),0))</f>
        <v>0</v>
      </c>
      <c r="F121" s="97">
        <f>IF(ISERROR(VLOOKUP(F115,TriHistory!$B:$E,3,FALSE)),0,IF(LEFT(VLOOKUP(F115,TriHistory!$B:$E,3,FALSE),1)="3",VLOOKUP(F115,TriHistory!$B:$E,4,FALSE),0))</f>
        <v>3.1</v>
      </c>
      <c r="G121" s="97">
        <f>IF(ISERROR(VLOOKUP(G115,TriHistory!$B:$E,3,FALSE)),0,IF(LEFT(VLOOKUP(G115,TriHistory!$B:$E,3,FALSE),1)="3",VLOOKUP(G115,TriHistory!$B:$E,4,FALSE),0))</f>
        <v>0</v>
      </c>
      <c r="H121" s="97">
        <f>IF(ISERROR(VLOOKUP(H115,TriHistory!$B:$E,3,FALSE)),0,IF(LEFT(VLOOKUP(H115,TriHistory!$B:$E,3,FALSE),1)="3",VLOOKUP(H115,TriHistory!$B:$E,4,FALSE),0))</f>
        <v>3.1</v>
      </c>
      <c r="I121" s="97">
        <f>IF(ISERROR(VLOOKUP(I115,TriHistory!$B:$E,3,FALSE)),0,IF(LEFT(VLOOKUP(I115,TriHistory!$B:$E,3,FALSE),1)="3",VLOOKUP(I115,TriHistory!$B:$E,4,FALSE),0))</f>
        <v>0</v>
      </c>
      <c r="J121" s="97">
        <f t="shared" si="33"/>
        <v>9.3000000000000007</v>
      </c>
      <c r="K121" s="98" t="e">
        <f ca="1">IF(TODAY()&gt;C117-1,IF(J118=0,0,J121/J118),0)</f>
        <v>#N/A</v>
      </c>
    </row>
    <row r="122" spans="1:11" x14ac:dyDescent="0.2">
      <c r="A122" s="407" t="s">
        <v>332</v>
      </c>
      <c r="B122" s="407"/>
      <c r="C122" s="91">
        <f>C115+7</f>
        <v>42904</v>
      </c>
      <c r="D122" s="91">
        <f t="shared" ref="D122:I122" si="34">C122+1</f>
        <v>42905</v>
      </c>
      <c r="E122" s="91">
        <f t="shared" si="34"/>
        <v>42906</v>
      </c>
      <c r="F122" s="91">
        <f t="shared" si="34"/>
        <v>42907</v>
      </c>
      <c r="G122" s="91">
        <f t="shared" si="34"/>
        <v>42908</v>
      </c>
      <c r="H122" s="91">
        <f t="shared" si="34"/>
        <v>42909</v>
      </c>
      <c r="I122" s="91">
        <f t="shared" si="34"/>
        <v>42910</v>
      </c>
      <c r="J122" s="89" t="s">
        <v>335</v>
      </c>
      <c r="K122" s="198">
        <f>_xlfn.DAYS($C$185,C122)/7</f>
        <v>9</v>
      </c>
    </row>
    <row r="123" spans="1:11" x14ac:dyDescent="0.2">
      <c r="A123" s="408" t="s">
        <v>641</v>
      </c>
      <c r="B123" s="89" t="s">
        <v>642</v>
      </c>
      <c r="J123" s="92">
        <f t="shared" ref="J123:J128" si="35">SUM(C123:I123)</f>
        <v>0</v>
      </c>
      <c r="K123" s="93"/>
    </row>
    <row r="124" spans="1:11" x14ac:dyDescent="0.2">
      <c r="A124" s="409"/>
      <c r="B124" s="89" t="s">
        <v>643</v>
      </c>
      <c r="C124" s="94" t="e">
        <f>VLOOKUP($C122,Plan!$C:$Q,9,FALSE)</f>
        <v>#N/A</v>
      </c>
      <c r="D124" s="94" t="e">
        <f>VLOOKUP($C122,Plan!$C:$Q,10,FALSE)</f>
        <v>#N/A</v>
      </c>
      <c r="E124" s="94" t="e">
        <f>VLOOKUP($C122,Plan!$C:$Q,11,FALSE)</f>
        <v>#N/A</v>
      </c>
      <c r="F124" s="94" t="e">
        <f>VLOOKUP($C122,Plan!$C:$Q,12,FALSE)</f>
        <v>#N/A</v>
      </c>
      <c r="G124" s="94" t="e">
        <f>VLOOKUP($C122,Plan!$C:$Q,13,FALSE)</f>
        <v>#N/A</v>
      </c>
      <c r="H124" s="94" t="e">
        <f>VLOOKUP($C122,Plan!$C:$Q,14,FALSE)</f>
        <v>#N/A</v>
      </c>
      <c r="I124" s="94" t="e">
        <f>VLOOKUP($C122,Plan!$C:$Q,15,FALSE)</f>
        <v>#N/A</v>
      </c>
      <c r="J124" s="92" t="e">
        <f t="shared" si="35"/>
        <v>#N/A</v>
      </c>
      <c r="K124" s="93"/>
    </row>
    <row r="125" spans="1:11" x14ac:dyDescent="0.2">
      <c r="A125" s="409"/>
      <c r="B125" s="89" t="s">
        <v>644</v>
      </c>
      <c r="C125" s="94" t="e">
        <f>VLOOKUP($C122,Plan!$C:$J,2,FALSE)</f>
        <v>#N/A</v>
      </c>
      <c r="D125" s="94" t="e">
        <f>VLOOKUP($C122,Plan!$C:$J,3,FALSE)</f>
        <v>#N/A</v>
      </c>
      <c r="E125" s="94" t="e">
        <f>VLOOKUP($C122,Plan!$C:$J,4,FALSE)</f>
        <v>#N/A</v>
      </c>
      <c r="F125" s="94" t="e">
        <f>VLOOKUP($C122,Plan!$C:$J,5,FALSE)</f>
        <v>#N/A</v>
      </c>
      <c r="G125" s="94" t="e">
        <f>VLOOKUP($C122,Plan!$C:$J,6,FALSE)</f>
        <v>#N/A</v>
      </c>
      <c r="H125" s="94" t="e">
        <f>VLOOKUP($C122,Plan!$C:$J,7,FALSE)</f>
        <v>#N/A</v>
      </c>
      <c r="I125" s="94" t="e">
        <f>VLOOKUP($C122,Plan!$C:$J,8,FALSE)</f>
        <v>#N/A</v>
      </c>
      <c r="J125" s="92" t="e">
        <f t="shared" si="35"/>
        <v>#N/A</v>
      </c>
      <c r="K125" s="93"/>
    </row>
    <row r="126" spans="1:11" x14ac:dyDescent="0.2">
      <c r="A126" s="408" t="s">
        <v>645</v>
      </c>
      <c r="B126" s="89" t="s">
        <v>642</v>
      </c>
      <c r="C126" s="97">
        <f>IF(ISERROR(VLOOKUP(C122,TriHistory!$B:$E,3,FALSE)),0,IF(LEFT(VLOOKUP(C122,TriHistory!$B:$E,3,FALSE),1)="1",VLOOKUP(C122,TriHistory!$B:$E,4,FALSE),0))</f>
        <v>0</v>
      </c>
      <c r="D126" s="97">
        <f>IF(ISERROR(VLOOKUP(D122,TriHistory!$B:$E,3,FALSE)),0,IF(LEFT(VLOOKUP(D122,TriHistory!$B:$E,3,FALSE),1)="1",VLOOKUP(D122,TriHistory!$B:$E,4,FALSE),0))</f>
        <v>0</v>
      </c>
      <c r="E126" s="97">
        <f>IF(ISERROR(VLOOKUP(E122,TriHistory!$B:$E,3,FALSE)),0,IF(LEFT(VLOOKUP(E122,TriHistory!$B:$E,3,FALSE),1)="1",VLOOKUP(E122,TriHistory!$B:$E,4,FALSE),0))</f>
        <v>1</v>
      </c>
      <c r="F126" s="97">
        <f>IF(ISERROR(VLOOKUP(F122,TriHistory!$B:$E,3,FALSE)),0,IF(LEFT(VLOOKUP(F122,TriHistory!$B:$E,3,FALSE),1)="1",VLOOKUP(F122,TriHistory!$B:$E,4,FALSE),0))</f>
        <v>0</v>
      </c>
      <c r="G126" s="97">
        <f>IF(ISERROR(VLOOKUP(G122,TriHistory!$B:$E,3,FALSE)),0,IF(LEFT(VLOOKUP(G122,TriHistory!$B:$E,3,FALSE),1)="1",VLOOKUP(G122,TriHistory!$B:$E,4,FALSE),0))</f>
        <v>1</v>
      </c>
      <c r="H126" s="97">
        <f>IF(ISERROR(VLOOKUP(H122,TriHistory!$B:$E,3,FALSE)),0,IF(LEFT(VLOOKUP(H122,TriHistory!$B:$E,3,FALSE),1)="1",VLOOKUP(H122,TriHistory!$B:$E,4,FALSE),0))</f>
        <v>0</v>
      </c>
      <c r="I126" s="97">
        <f>IF(ISERROR(VLOOKUP(I122,TriHistory!$B:$E,3,FALSE)),0,IF(LEFT(VLOOKUP(I122,TriHistory!$B:$E,3,FALSE),1)="1",VLOOKUP(I122,TriHistory!$B:$E,4,FALSE),0))</f>
        <v>0</v>
      </c>
      <c r="J126" s="97">
        <f t="shared" si="35"/>
        <v>2</v>
      </c>
      <c r="K126" s="98">
        <f ca="1">IF(TODAY()&gt;C122-1,IF(J123=0,0,J126/J123),0)</f>
        <v>0</v>
      </c>
    </row>
    <row r="127" spans="1:11" x14ac:dyDescent="0.2">
      <c r="A127" s="408"/>
      <c r="B127" s="89" t="s">
        <v>643</v>
      </c>
      <c r="C127" s="97">
        <f>IF(ISERROR(VLOOKUP(C122,TriHistory!$B:$E,3,FALSE)),0,IF(LEFT(VLOOKUP(C122,TriHistory!$B:$E,3,FALSE),1)="2",VLOOKUP(C122,TriHistory!$B:$E,4,FALSE),0))</f>
        <v>0</v>
      </c>
      <c r="D127" s="97">
        <f>IF(ISERROR(VLOOKUP(D122,TriHistory!$B:$E,3,FALSE)),0,IF(LEFT(VLOOKUP(D122,TriHistory!$B:$E,3,FALSE),1)="2",VLOOKUP(D122,TriHistory!$B:$E,4,FALSE),0))</f>
        <v>0</v>
      </c>
      <c r="E127" s="97">
        <f>IF(ISERROR(VLOOKUP(E122,TriHistory!$B:$E,3,FALSE)),0,IF(LEFT(VLOOKUP(E122,TriHistory!$B:$E,3,FALSE),1)="2",VLOOKUP(E122,TriHistory!$B:$E,4,FALSE),0))</f>
        <v>0</v>
      </c>
      <c r="F127" s="97">
        <f>IF(ISERROR(VLOOKUP(F122,TriHistory!$B:$E,3,FALSE)),0,IF(LEFT(VLOOKUP(F122,TriHistory!$B:$E,3,FALSE),1)="2",VLOOKUP(F122,TriHistory!$B:$E,4,FALSE),0))</f>
        <v>0</v>
      </c>
      <c r="G127" s="97">
        <f>IF(ISERROR(VLOOKUP(G122,TriHistory!$B:$E,3,FALSE)),0,IF(LEFT(VLOOKUP(G122,TriHistory!$B:$E,3,FALSE),1)="2",VLOOKUP(G122,TriHistory!$B:$E,4,FALSE),0))</f>
        <v>0</v>
      </c>
      <c r="H127" s="97">
        <f>IF(ISERROR(VLOOKUP(H122,TriHistory!$B:$E,3,FALSE)),0,IF(LEFT(VLOOKUP(H122,TriHistory!$B:$E,3,FALSE),1)="2",VLOOKUP(H122,TriHistory!$B:$E,4,FALSE),0))</f>
        <v>100.6</v>
      </c>
      <c r="I127" s="97">
        <f>IF(ISERROR(VLOOKUP(I122,TriHistory!$B:$E,3,FALSE)),0,IF(LEFT(VLOOKUP(I122,TriHistory!$B:$E,3,FALSE),1)="2",VLOOKUP(I122,TriHistory!$B:$E,4,FALSE),0))</f>
        <v>0</v>
      </c>
      <c r="J127" s="97">
        <f t="shared" si="35"/>
        <v>100.6</v>
      </c>
      <c r="K127" s="98" t="e">
        <f ca="1">IF(TODAY()&gt;C123-1,IF(J124=0,0,J127/J124),0)</f>
        <v>#N/A</v>
      </c>
    </row>
    <row r="128" spans="1:11" x14ac:dyDescent="0.2">
      <c r="A128" s="408"/>
      <c r="B128" s="89" t="s">
        <v>644</v>
      </c>
      <c r="C128" s="97">
        <f>IF(ISERROR(VLOOKUP(C122,TriHistory!$B:$E,3,FALSE)),0,IF(LEFT(VLOOKUP(C122,TriHistory!$B:$E,3,FALSE),1)="3",VLOOKUP(C122,TriHistory!$B:$E,4,FALSE),0))</f>
        <v>5.2</v>
      </c>
      <c r="D128" s="97">
        <f>IF(ISERROR(VLOOKUP(D122,TriHistory!$B:$E,3,FALSE)),0,IF(LEFT(VLOOKUP(D122,TriHistory!$B:$E,3,FALSE),1)="3",VLOOKUP(D122,TriHistory!$B:$E,4,FALSE),0))</f>
        <v>1.5</v>
      </c>
      <c r="E128" s="97">
        <f>IF(ISERROR(VLOOKUP(E122,TriHistory!$B:$E,3,FALSE)),0,IF(LEFT(VLOOKUP(E122,TriHistory!$B:$E,3,FALSE),1)="3",VLOOKUP(E122,TriHistory!$B:$E,4,FALSE),0))</f>
        <v>0</v>
      </c>
      <c r="F128" s="97">
        <f>IF(ISERROR(VLOOKUP(F122,TriHistory!$B:$E,3,FALSE)),0,IF(LEFT(VLOOKUP(F122,TriHistory!$B:$E,3,FALSE),1)="3",VLOOKUP(F122,TriHistory!$B:$E,4,FALSE),0))</f>
        <v>5.05</v>
      </c>
      <c r="G128" s="97">
        <f>IF(ISERROR(VLOOKUP(G122,TriHistory!$B:$E,3,FALSE)),0,IF(LEFT(VLOOKUP(G122,TriHistory!$B:$E,3,FALSE),1)="3",VLOOKUP(G122,TriHistory!$B:$E,4,FALSE),0))</f>
        <v>0</v>
      </c>
      <c r="H128" s="97">
        <f>IF(ISERROR(VLOOKUP(H122,TriHistory!$B:$E,3,FALSE)),0,IF(LEFT(VLOOKUP(H122,TriHistory!$B:$E,3,FALSE),1)="3",VLOOKUP(H122,TriHistory!$B:$E,4,FALSE),0))</f>
        <v>0</v>
      </c>
      <c r="I128" s="97">
        <f>IF(ISERROR(VLOOKUP(I122,TriHistory!$B:$E,3,FALSE)),0,IF(LEFT(VLOOKUP(I122,TriHistory!$B:$E,3,FALSE),1)="3",VLOOKUP(I122,TriHistory!$B:$E,4,FALSE),0))</f>
        <v>0</v>
      </c>
      <c r="J128" s="97">
        <f t="shared" si="35"/>
        <v>11.75</v>
      </c>
      <c r="K128" s="98" t="e">
        <f ca="1">IF(TODAY()&gt;C124-1,IF(J125=0,0,J128/J125),0)</f>
        <v>#N/A</v>
      </c>
    </row>
    <row r="129" spans="1:11" x14ac:dyDescent="0.2">
      <c r="A129" s="407" t="s">
        <v>332</v>
      </c>
      <c r="B129" s="407"/>
      <c r="C129" s="91">
        <f>C122+7</f>
        <v>42911</v>
      </c>
      <c r="D129" s="91">
        <f t="shared" ref="D129:I129" si="36">C129+1</f>
        <v>42912</v>
      </c>
      <c r="E129" s="91">
        <f t="shared" si="36"/>
        <v>42913</v>
      </c>
      <c r="F129" s="91">
        <f t="shared" si="36"/>
        <v>42914</v>
      </c>
      <c r="G129" s="91">
        <f t="shared" si="36"/>
        <v>42915</v>
      </c>
      <c r="H129" s="91">
        <f t="shared" si="36"/>
        <v>42916</v>
      </c>
      <c r="I129" s="91">
        <f t="shared" si="36"/>
        <v>42917</v>
      </c>
      <c r="J129" s="89" t="s">
        <v>335</v>
      </c>
      <c r="K129" s="198">
        <f>_xlfn.DAYS($C$185,C129)/7</f>
        <v>8</v>
      </c>
    </row>
    <row r="130" spans="1:11" x14ac:dyDescent="0.2">
      <c r="A130" s="408" t="s">
        <v>641</v>
      </c>
      <c r="B130" s="89" t="s">
        <v>642</v>
      </c>
      <c r="J130" s="92">
        <f t="shared" ref="J130:J135" si="37">SUM(C130:I130)</f>
        <v>0</v>
      </c>
      <c r="K130" s="93"/>
    </row>
    <row r="131" spans="1:11" x14ac:dyDescent="0.2">
      <c r="A131" s="409"/>
      <c r="B131" s="89" t="s">
        <v>643</v>
      </c>
      <c r="C131" s="94" t="e">
        <f>VLOOKUP($C129,Plan!$C:$Q,9,FALSE)</f>
        <v>#N/A</v>
      </c>
      <c r="D131" s="94" t="e">
        <f>VLOOKUP($C129,Plan!$C:$Q,10,FALSE)</f>
        <v>#N/A</v>
      </c>
      <c r="E131" s="94" t="e">
        <f>VLOOKUP($C129,Plan!$C:$Q,11,FALSE)</f>
        <v>#N/A</v>
      </c>
      <c r="F131" s="94" t="e">
        <f>VLOOKUP($C129,Plan!$C:$Q,12,FALSE)</f>
        <v>#N/A</v>
      </c>
      <c r="G131" s="94" t="e">
        <f>VLOOKUP($C129,Plan!$C:$Q,13,FALSE)</f>
        <v>#N/A</v>
      </c>
      <c r="H131" s="94" t="e">
        <f>VLOOKUP($C129,Plan!$C:$Q,14,FALSE)</f>
        <v>#N/A</v>
      </c>
      <c r="I131" s="94" t="e">
        <f>VLOOKUP($C129,Plan!$C:$Q,15,FALSE)</f>
        <v>#N/A</v>
      </c>
      <c r="J131" s="92" t="e">
        <f t="shared" si="37"/>
        <v>#N/A</v>
      </c>
      <c r="K131" s="93"/>
    </row>
    <row r="132" spans="1:11" x14ac:dyDescent="0.2">
      <c r="A132" s="409"/>
      <c r="B132" s="89" t="s">
        <v>644</v>
      </c>
      <c r="C132" s="94" t="e">
        <f>VLOOKUP($C129,Plan!$C:$J,2,FALSE)</f>
        <v>#N/A</v>
      </c>
      <c r="D132" s="94" t="e">
        <f>VLOOKUP($C129,Plan!$C:$J,3,FALSE)</f>
        <v>#N/A</v>
      </c>
      <c r="E132" s="94" t="e">
        <f>VLOOKUP($C129,Plan!$C:$J,4,FALSE)</f>
        <v>#N/A</v>
      </c>
      <c r="F132" s="94" t="e">
        <f>VLOOKUP($C129,Plan!$C:$J,5,FALSE)</f>
        <v>#N/A</v>
      </c>
      <c r="G132" s="94" t="e">
        <f>VLOOKUP($C129,Plan!$C:$J,6,FALSE)</f>
        <v>#N/A</v>
      </c>
      <c r="H132" s="94" t="e">
        <f>VLOOKUP($C129,Plan!$C:$J,7,FALSE)</f>
        <v>#N/A</v>
      </c>
      <c r="I132" s="94" t="e">
        <f>VLOOKUP($C129,Plan!$C:$J,8,FALSE)</f>
        <v>#N/A</v>
      </c>
      <c r="J132" s="92" t="e">
        <f t="shared" si="37"/>
        <v>#N/A</v>
      </c>
      <c r="K132" s="93"/>
    </row>
    <row r="133" spans="1:11" x14ac:dyDescent="0.2">
      <c r="A133" s="408" t="s">
        <v>645</v>
      </c>
      <c r="B133" s="89" t="s">
        <v>642</v>
      </c>
      <c r="C133" s="97">
        <f>IF(ISERROR(VLOOKUP(C129,TriHistory!$B:$E,3,FALSE)),0,IF(LEFT(VLOOKUP(C129,TriHistory!$B:$E,3,FALSE),1)="1",VLOOKUP(C129,TriHistory!$B:$E,4,FALSE),0))</f>
        <v>0</v>
      </c>
      <c r="D133" s="97">
        <f>IF(ISERROR(VLOOKUP(D129,TriHistory!$B:$E,3,FALSE)),0,IF(LEFT(VLOOKUP(D129,TriHistory!$B:$E,3,FALSE),1)="1",VLOOKUP(D129,TriHistory!$B:$E,4,FALSE),0))</f>
        <v>0</v>
      </c>
      <c r="E133" s="97">
        <f>IF(ISERROR(VLOOKUP(E129,TriHistory!$B:$E,3,FALSE)),0,IF(LEFT(VLOOKUP(E129,TriHistory!$B:$E,3,FALSE),1)="1",VLOOKUP(E129,TriHistory!$B:$E,4,FALSE),0))</f>
        <v>0</v>
      </c>
      <c r="F133" s="97">
        <f>IF(ISERROR(VLOOKUP(F129,TriHistory!$B:$E,3,FALSE)),0,IF(LEFT(VLOOKUP(F129,TriHistory!$B:$E,3,FALSE),1)="1",VLOOKUP(F129,TriHistory!$B:$E,4,FALSE),0))</f>
        <v>0</v>
      </c>
      <c r="G133" s="97">
        <f>IF(ISERROR(VLOOKUP(G129,TriHistory!$B:$E,3,FALSE)),0,IF(LEFT(VLOOKUP(G129,TriHistory!$B:$E,3,FALSE),1)="1",VLOOKUP(G129,TriHistory!$B:$E,4,FALSE),0))</f>
        <v>0</v>
      </c>
      <c r="H133" s="97">
        <f>IF(ISERROR(VLOOKUP(H129,TriHistory!$B:$E,3,FALSE)),0,IF(LEFT(VLOOKUP(H129,TriHistory!$B:$E,3,FALSE),1)="1",VLOOKUP(H129,TriHistory!$B:$E,4,FALSE),0))</f>
        <v>0</v>
      </c>
      <c r="I133" s="97">
        <f>IF(ISERROR(VLOOKUP(I129,TriHistory!$B:$E,3,FALSE)),0,IF(LEFT(VLOOKUP(I129,TriHistory!$B:$E,3,FALSE),1)="1",VLOOKUP(I129,TriHistory!$B:$E,4,FALSE),0))</f>
        <v>0</v>
      </c>
      <c r="J133" s="97">
        <f t="shared" si="37"/>
        <v>0</v>
      </c>
      <c r="K133" s="98">
        <f ca="1">IF(TODAY()&gt;C129-1,IF(J130=0,0,J133/J130),0)</f>
        <v>0</v>
      </c>
    </row>
    <row r="134" spans="1:11" x14ac:dyDescent="0.2">
      <c r="A134" s="408"/>
      <c r="B134" s="89" t="s">
        <v>643</v>
      </c>
      <c r="C134" s="97">
        <f>IF(ISERROR(VLOOKUP(C129,TriHistory!$B:$E,3,FALSE)),0,IF(LEFT(VLOOKUP(C129,TriHistory!$B:$E,3,FALSE),1)="2",VLOOKUP(C129,TriHistory!$B:$E,4,FALSE),0))</f>
        <v>0</v>
      </c>
      <c r="D134" s="97">
        <f>IF(ISERROR(VLOOKUP(D129,TriHistory!$B:$E,3,FALSE)),0,IF(LEFT(VLOOKUP(D129,TriHistory!$B:$E,3,FALSE),1)="2",VLOOKUP(D129,TriHistory!$B:$E,4,FALSE),0))</f>
        <v>5</v>
      </c>
      <c r="E134" s="97">
        <f>IF(ISERROR(VLOOKUP(E129,TriHistory!$B:$E,3,FALSE)),0,IF(LEFT(VLOOKUP(E129,TriHistory!$B:$E,3,FALSE),1)="2",VLOOKUP(E129,TriHistory!$B:$E,4,FALSE),0))</f>
        <v>0</v>
      </c>
      <c r="F134" s="97">
        <f>IF(ISERROR(VLOOKUP(F129,TriHistory!$B:$E,3,FALSE)),0,IF(LEFT(VLOOKUP(F129,TriHistory!$B:$E,3,FALSE),1)="2",VLOOKUP(F129,TriHistory!$B:$E,4,FALSE),0))</f>
        <v>0</v>
      </c>
      <c r="G134" s="97">
        <f>IF(ISERROR(VLOOKUP(G129,TriHistory!$B:$E,3,FALSE)),0,IF(LEFT(VLOOKUP(G129,TriHistory!$B:$E,3,FALSE),1)="2",VLOOKUP(G129,TriHistory!$B:$E,4,FALSE),0))</f>
        <v>17.5</v>
      </c>
      <c r="H134" s="97">
        <f>IF(ISERROR(VLOOKUP(H129,TriHistory!$B:$E,3,FALSE)),0,IF(LEFT(VLOOKUP(H129,TriHistory!$B:$E,3,FALSE),1)="2",VLOOKUP(H129,TriHistory!$B:$E,4,FALSE),0))</f>
        <v>0</v>
      </c>
      <c r="I134" s="97">
        <f>IF(ISERROR(VLOOKUP(I129,TriHistory!$B:$E,3,FALSE)),0,IF(LEFT(VLOOKUP(I129,TriHistory!$B:$E,3,FALSE),1)="2",VLOOKUP(I129,TriHistory!$B:$E,4,FALSE),0))</f>
        <v>0</v>
      </c>
      <c r="J134" s="97">
        <f t="shared" si="37"/>
        <v>22.5</v>
      </c>
      <c r="K134" s="98" t="e">
        <f ca="1">IF(TODAY()&gt;C130-1,IF(J131=0,0,J134/J131),0)</f>
        <v>#N/A</v>
      </c>
    </row>
    <row r="135" spans="1:11" x14ac:dyDescent="0.2">
      <c r="A135" s="408"/>
      <c r="B135" s="89" t="s">
        <v>644</v>
      </c>
      <c r="C135" s="97">
        <f>IF(ISERROR(VLOOKUP(C129,TriHistory!$B:$E,3,FALSE)),0,IF(LEFT(VLOOKUP(C129,TriHistory!$B:$E,3,FALSE),1)="3",VLOOKUP(C129,TriHistory!$B:$E,4,FALSE),0))</f>
        <v>7.5</v>
      </c>
      <c r="D135" s="97">
        <f>IF(ISERROR(VLOOKUP(D129,TriHistory!$B:$E,3,FALSE)),0,IF(LEFT(VLOOKUP(D129,TriHistory!$B:$E,3,FALSE),1)="3",VLOOKUP(D129,TriHistory!$B:$E,4,FALSE),0))</f>
        <v>0</v>
      </c>
      <c r="E135" s="97">
        <f>IF(ISERROR(VLOOKUP(E129,TriHistory!$B:$E,3,FALSE)),0,IF(LEFT(VLOOKUP(E129,TriHistory!$B:$E,3,FALSE),1)="3",VLOOKUP(E129,TriHistory!$B:$E,4,FALSE),0))</f>
        <v>7</v>
      </c>
      <c r="F135" s="97">
        <f>IF(ISERROR(VLOOKUP(F129,TriHistory!$B:$E,3,FALSE)),0,IF(LEFT(VLOOKUP(F129,TriHistory!$B:$E,3,FALSE),1)="3",VLOOKUP(F129,TriHistory!$B:$E,4,FALSE),0))</f>
        <v>3.1</v>
      </c>
      <c r="G135" s="97">
        <f>IF(ISERROR(VLOOKUP(G129,TriHistory!$B:$E,3,FALSE)),0,IF(LEFT(VLOOKUP(G129,TriHistory!$B:$E,3,FALSE),1)="3",VLOOKUP(G129,TriHistory!$B:$E,4,FALSE),0))</f>
        <v>0</v>
      </c>
      <c r="H135" s="97">
        <f>IF(ISERROR(VLOOKUP(H129,TriHistory!$B:$E,3,FALSE)),0,IF(LEFT(VLOOKUP(H129,TriHistory!$B:$E,3,FALSE),1)="3",VLOOKUP(H129,TriHistory!$B:$E,4,FALSE),0))</f>
        <v>10</v>
      </c>
      <c r="I135" s="97">
        <f>IF(ISERROR(VLOOKUP(I129,TriHistory!$B:$E,3,FALSE)),0,IF(LEFT(VLOOKUP(I129,TriHistory!$B:$E,3,FALSE),1)="3",VLOOKUP(I129,TriHistory!$B:$E,4,FALSE),0))</f>
        <v>0</v>
      </c>
      <c r="J135" s="97">
        <f t="shared" si="37"/>
        <v>27.6</v>
      </c>
      <c r="K135" s="98" t="e">
        <f ca="1">IF(TODAY()&gt;C131-1,IF(J132=0,0,J135/J132),0)</f>
        <v>#N/A</v>
      </c>
    </row>
    <row r="136" spans="1:11" x14ac:dyDescent="0.2">
      <c r="A136" s="407" t="s">
        <v>332</v>
      </c>
      <c r="B136" s="407"/>
      <c r="C136" s="91">
        <f>C129+7</f>
        <v>42918</v>
      </c>
      <c r="D136" s="91">
        <f t="shared" ref="D136:I136" si="38">C136+1</f>
        <v>42919</v>
      </c>
      <c r="E136" s="91">
        <f t="shared" si="38"/>
        <v>42920</v>
      </c>
      <c r="F136" s="91">
        <f t="shared" si="38"/>
        <v>42921</v>
      </c>
      <c r="G136" s="91">
        <f t="shared" si="38"/>
        <v>42922</v>
      </c>
      <c r="H136" s="91">
        <f t="shared" si="38"/>
        <v>42923</v>
      </c>
      <c r="I136" s="91">
        <f t="shared" si="38"/>
        <v>42924</v>
      </c>
      <c r="J136" s="89" t="s">
        <v>335</v>
      </c>
      <c r="K136" s="198">
        <f>_xlfn.DAYS($C$185,C136)/7</f>
        <v>7</v>
      </c>
    </row>
    <row r="137" spans="1:11" x14ac:dyDescent="0.2">
      <c r="A137" s="408" t="s">
        <v>641</v>
      </c>
      <c r="B137" s="89" t="s">
        <v>642</v>
      </c>
      <c r="J137" s="92">
        <f t="shared" ref="J137:J142" si="39">SUM(C137:I137)</f>
        <v>0</v>
      </c>
      <c r="K137" s="93"/>
    </row>
    <row r="138" spans="1:11" x14ac:dyDescent="0.2">
      <c r="A138" s="409"/>
      <c r="B138" s="89" t="s">
        <v>643</v>
      </c>
      <c r="C138" s="94" t="e">
        <f>VLOOKUP($C136,Plan!$C:$Q,9,FALSE)</f>
        <v>#N/A</v>
      </c>
      <c r="D138" s="94" t="e">
        <f>VLOOKUP($C136,Plan!$C:$Q,10,FALSE)</f>
        <v>#N/A</v>
      </c>
      <c r="E138" s="94" t="e">
        <f>VLOOKUP($C136,Plan!$C:$Q,11,FALSE)</f>
        <v>#N/A</v>
      </c>
      <c r="F138" s="94" t="e">
        <f>VLOOKUP($C136,Plan!$C:$Q,12,FALSE)</f>
        <v>#N/A</v>
      </c>
      <c r="G138" s="94" t="e">
        <f>VLOOKUP($C136,Plan!$C:$Q,13,FALSE)</f>
        <v>#N/A</v>
      </c>
      <c r="H138" s="94" t="e">
        <f>VLOOKUP($C136,Plan!$C:$Q,14,FALSE)</f>
        <v>#N/A</v>
      </c>
      <c r="I138" s="94" t="e">
        <f>VLOOKUP($C136,Plan!$C:$Q,15,FALSE)</f>
        <v>#N/A</v>
      </c>
      <c r="J138" s="92" t="e">
        <f t="shared" si="39"/>
        <v>#N/A</v>
      </c>
      <c r="K138" s="93"/>
    </row>
    <row r="139" spans="1:11" x14ac:dyDescent="0.2">
      <c r="A139" s="409"/>
      <c r="B139" s="89" t="s">
        <v>644</v>
      </c>
      <c r="C139" s="94" t="e">
        <f>VLOOKUP($C136,Plan!$C:$J,2,FALSE)</f>
        <v>#N/A</v>
      </c>
      <c r="D139" s="94" t="e">
        <f>VLOOKUP($C136,Plan!$C:$J,3,FALSE)</f>
        <v>#N/A</v>
      </c>
      <c r="E139" s="94" t="e">
        <f>VLOOKUP($C136,Plan!$C:$J,4,FALSE)</f>
        <v>#N/A</v>
      </c>
      <c r="F139" s="94" t="e">
        <f>VLOOKUP($C136,Plan!$C:$J,5,FALSE)</f>
        <v>#N/A</v>
      </c>
      <c r="G139" s="94" t="e">
        <f>VLOOKUP($C136,Plan!$C:$J,6,FALSE)</f>
        <v>#N/A</v>
      </c>
      <c r="H139" s="94" t="e">
        <f>VLOOKUP($C136,Plan!$C:$J,7,FALSE)</f>
        <v>#N/A</v>
      </c>
      <c r="I139" s="94" t="e">
        <f>VLOOKUP($C136,Plan!$C:$J,8,FALSE)</f>
        <v>#N/A</v>
      </c>
      <c r="J139" s="92" t="e">
        <f t="shared" si="39"/>
        <v>#N/A</v>
      </c>
      <c r="K139" s="93"/>
    </row>
    <row r="140" spans="1:11" x14ac:dyDescent="0.2">
      <c r="A140" s="408" t="s">
        <v>645</v>
      </c>
      <c r="B140" s="89" t="s">
        <v>642</v>
      </c>
      <c r="C140" s="97">
        <f>IF(ISERROR(VLOOKUP(C136,TriHistory!$B:$E,3,FALSE)),0,IF(LEFT(VLOOKUP(C136,TriHistory!$B:$E,3,FALSE),1)="1",VLOOKUP(C136,TriHistory!$B:$E,4,FALSE),0))</f>
        <v>0</v>
      </c>
      <c r="D140" s="97">
        <f>IF(ISERROR(VLOOKUP(D136,TriHistory!$B:$E,3,FALSE)),0,IF(LEFT(VLOOKUP(D136,TriHistory!$B:$E,3,FALSE),1)="1",VLOOKUP(D136,TriHistory!$B:$E,4,FALSE),0))</f>
        <v>0</v>
      </c>
      <c r="E140" s="97">
        <f>IF(ISERROR(VLOOKUP(E136,TriHistory!$B:$E,3,FALSE)),0,IF(LEFT(VLOOKUP(E136,TriHistory!$B:$E,3,FALSE),1)="1",VLOOKUP(E136,TriHistory!$B:$E,4,FALSE),0))</f>
        <v>1.25</v>
      </c>
      <c r="F140" s="97">
        <f>IF(ISERROR(VLOOKUP(F136,TriHistory!$B:$E,3,FALSE)),0,IF(LEFT(VLOOKUP(F136,TriHistory!$B:$E,3,FALSE),1)="1",VLOOKUP(F136,TriHistory!$B:$E,4,FALSE),0))</f>
        <v>0</v>
      </c>
      <c r="G140" s="97">
        <f>IF(ISERROR(VLOOKUP(G136,TriHistory!$B:$E,3,FALSE)),0,IF(LEFT(VLOOKUP(G136,TriHistory!$B:$E,3,FALSE),1)="1",VLOOKUP(G136,TriHistory!$B:$E,4,FALSE),0))</f>
        <v>0</v>
      </c>
      <c r="H140" s="97">
        <f>IF(ISERROR(VLOOKUP(H136,TriHistory!$B:$E,3,FALSE)),0,IF(LEFT(VLOOKUP(H136,TriHistory!$B:$E,3,FALSE),1)="1",VLOOKUP(H136,TriHistory!$B:$E,4,FALSE),0))</f>
        <v>0</v>
      </c>
      <c r="I140" s="97">
        <f>IF(ISERROR(VLOOKUP(I136,TriHistory!$B:$E,3,FALSE)),0,IF(LEFT(VLOOKUP(I136,TriHistory!$B:$E,3,FALSE),1)="1",VLOOKUP(I136,TriHistory!$B:$E,4,FALSE),0))</f>
        <v>0</v>
      </c>
      <c r="J140" s="97">
        <f t="shared" si="39"/>
        <v>1.25</v>
      </c>
      <c r="K140" s="98">
        <f ca="1">IF(TODAY()&gt;C136-1,IF(J137=0,0,J140/J137),0)</f>
        <v>0</v>
      </c>
    </row>
    <row r="141" spans="1:11" x14ac:dyDescent="0.2">
      <c r="A141" s="408"/>
      <c r="B141" s="89" t="s">
        <v>643</v>
      </c>
      <c r="C141" s="97">
        <f>IF(ISERROR(VLOOKUP(C136,TriHistory!$B:$E,3,FALSE)),0,IF(LEFT(VLOOKUP(C136,TriHistory!$B:$E,3,FALSE),1)="2",VLOOKUP(C136,TriHistory!$B:$E,4,FALSE),0))</f>
        <v>0</v>
      </c>
      <c r="D141" s="97">
        <f>IF(ISERROR(VLOOKUP(D136,TriHistory!$B:$E,3,FALSE)),0,IF(LEFT(VLOOKUP(D136,TriHistory!$B:$E,3,FALSE),1)="2",VLOOKUP(D136,TriHistory!$B:$E,4,FALSE),0))</f>
        <v>0</v>
      </c>
      <c r="E141" s="97">
        <f>IF(ISERROR(VLOOKUP(E136,TriHistory!$B:$E,3,FALSE)),0,IF(LEFT(VLOOKUP(E136,TriHistory!$B:$E,3,FALSE),1)="2",VLOOKUP(E136,TriHistory!$B:$E,4,FALSE),0))</f>
        <v>0</v>
      </c>
      <c r="F141" s="97">
        <f>IF(ISERROR(VLOOKUP(F136,TriHistory!$B:$E,3,FALSE)),0,IF(LEFT(VLOOKUP(F136,TriHistory!$B:$E,3,FALSE),1)="2",VLOOKUP(F136,TriHistory!$B:$E,4,FALSE),0))</f>
        <v>10.5</v>
      </c>
      <c r="G141" s="97">
        <f>IF(ISERROR(VLOOKUP(G136,TriHistory!$B:$E,3,FALSE)),0,IF(LEFT(VLOOKUP(G136,TriHistory!$B:$E,3,FALSE),1)="2",VLOOKUP(G136,TriHistory!$B:$E,4,FALSE),0))</f>
        <v>0</v>
      </c>
      <c r="H141" s="97">
        <f>IF(ISERROR(VLOOKUP(H136,TriHistory!$B:$E,3,FALSE)),0,IF(LEFT(VLOOKUP(H136,TriHistory!$B:$E,3,FALSE),1)="2",VLOOKUP(H136,TriHistory!$B:$E,4,FALSE),0))</f>
        <v>0</v>
      </c>
      <c r="I141" s="97">
        <f>IF(ISERROR(VLOOKUP(I136,TriHistory!$B:$E,3,FALSE)),0,IF(LEFT(VLOOKUP(I136,TriHistory!$B:$E,3,FALSE),1)="2",VLOOKUP(I136,TriHistory!$B:$E,4,FALSE),0))</f>
        <v>0</v>
      </c>
      <c r="J141" s="97">
        <f t="shared" si="39"/>
        <v>10.5</v>
      </c>
      <c r="K141" s="98" t="e">
        <f ca="1">IF(TODAY()&gt;C137-1,IF(J138=0,0,J141/J138),0)</f>
        <v>#N/A</v>
      </c>
    </row>
    <row r="142" spans="1:11" x14ac:dyDescent="0.2">
      <c r="A142" s="408"/>
      <c r="B142" s="89" t="s">
        <v>644</v>
      </c>
      <c r="C142" s="97">
        <f>IF(ISERROR(VLOOKUP(C136,TriHistory!$B:$E,3,FALSE)),0,IF(LEFT(VLOOKUP(C136,TriHistory!$B:$E,3,FALSE),1)="3",VLOOKUP(C136,TriHistory!$B:$E,4,FALSE),0))</f>
        <v>6.75</v>
      </c>
      <c r="D142" s="97">
        <f>IF(ISERROR(VLOOKUP(D136,TriHistory!$B:$E,3,FALSE)),0,IF(LEFT(VLOOKUP(D136,TriHistory!$B:$E,3,FALSE),1)="3",VLOOKUP(D136,TriHistory!$B:$E,4,FALSE),0))</f>
        <v>5.9</v>
      </c>
      <c r="E142" s="97">
        <f>IF(ISERROR(VLOOKUP(E136,TriHistory!$B:$E,3,FALSE)),0,IF(LEFT(VLOOKUP(E136,TriHistory!$B:$E,3,FALSE),1)="3",VLOOKUP(E136,TriHistory!$B:$E,4,FALSE),0))</f>
        <v>0</v>
      </c>
      <c r="F142" s="97">
        <f>IF(ISERROR(VLOOKUP(F136,TriHistory!$B:$E,3,FALSE)),0,IF(LEFT(VLOOKUP(F136,TriHistory!$B:$E,3,FALSE),1)="3",VLOOKUP(F136,TriHistory!$B:$E,4,FALSE),0))</f>
        <v>0</v>
      </c>
      <c r="G142" s="97">
        <f>IF(ISERROR(VLOOKUP(G136,TriHistory!$B:$E,3,FALSE)),0,IF(LEFT(VLOOKUP(G136,TriHistory!$B:$E,3,FALSE),1)="3",VLOOKUP(G136,TriHistory!$B:$E,4,FALSE),0))</f>
        <v>0</v>
      </c>
      <c r="H142" s="97">
        <f>IF(ISERROR(VLOOKUP(H136,TriHistory!$B:$E,3,FALSE)),0,IF(LEFT(VLOOKUP(H136,TriHistory!$B:$E,3,FALSE),1)="3",VLOOKUP(H136,TriHistory!$B:$E,4,FALSE),0))</f>
        <v>7</v>
      </c>
      <c r="I142" s="97">
        <f>IF(ISERROR(VLOOKUP(I136,TriHistory!$B:$E,3,FALSE)),0,IF(LEFT(VLOOKUP(I136,TriHistory!$B:$E,3,FALSE),1)="3",VLOOKUP(I136,TriHistory!$B:$E,4,FALSE),0))</f>
        <v>3.1</v>
      </c>
      <c r="J142" s="97">
        <f t="shared" si="39"/>
        <v>22.75</v>
      </c>
      <c r="K142" s="98" t="e">
        <f ca="1">IF(TODAY()&gt;C138-1,IF(J139=0,0,J142/J139),0)</f>
        <v>#N/A</v>
      </c>
    </row>
    <row r="143" spans="1:11" x14ac:dyDescent="0.2">
      <c r="A143" s="99"/>
      <c r="B143" s="91" t="s">
        <v>634</v>
      </c>
      <c r="C143" s="91">
        <f>C136+7</f>
        <v>42925</v>
      </c>
      <c r="D143" s="91">
        <f t="shared" ref="D143:I143" si="40">C143+1</f>
        <v>42926</v>
      </c>
      <c r="E143" s="91">
        <f t="shared" si="40"/>
        <v>42927</v>
      </c>
      <c r="F143" s="91">
        <f t="shared" si="40"/>
        <v>42928</v>
      </c>
      <c r="G143" s="91">
        <f t="shared" si="40"/>
        <v>42929</v>
      </c>
      <c r="H143" s="91">
        <f t="shared" si="40"/>
        <v>42930</v>
      </c>
      <c r="I143" s="91">
        <f t="shared" si="40"/>
        <v>42931</v>
      </c>
      <c r="J143" s="89" t="s">
        <v>335</v>
      </c>
      <c r="K143" s="198">
        <f>_xlfn.DAYS($C$185,C143)/7</f>
        <v>6</v>
      </c>
    </row>
    <row r="144" spans="1:11" x14ac:dyDescent="0.2">
      <c r="A144" s="408" t="s">
        <v>641</v>
      </c>
      <c r="B144" s="89" t="s">
        <v>642</v>
      </c>
      <c r="J144" s="92">
        <f t="shared" ref="J144:J149" si="41">SUM(C144:I144)</f>
        <v>0</v>
      </c>
      <c r="K144" s="93"/>
    </row>
    <row r="145" spans="1:11" x14ac:dyDescent="0.2">
      <c r="A145" s="409"/>
      <c r="B145" s="89" t="s">
        <v>643</v>
      </c>
      <c r="C145" s="94" t="e">
        <f>VLOOKUP($C143,Plan!$C:$Q,9,FALSE)</f>
        <v>#N/A</v>
      </c>
      <c r="D145" s="94" t="e">
        <f>VLOOKUP($C143,Plan!$C:$Q,10,FALSE)</f>
        <v>#N/A</v>
      </c>
      <c r="E145" s="94" t="e">
        <f>VLOOKUP($C143,Plan!$C:$Q,11,FALSE)</f>
        <v>#N/A</v>
      </c>
      <c r="F145" s="94" t="e">
        <f>VLOOKUP($C143,Plan!$C:$Q,12,FALSE)</f>
        <v>#N/A</v>
      </c>
      <c r="G145" s="94" t="e">
        <f>VLOOKUP($C143,Plan!$C:$Q,13,FALSE)</f>
        <v>#N/A</v>
      </c>
      <c r="H145" s="94" t="e">
        <f>VLOOKUP($C143,Plan!$C:$Q,14,FALSE)</f>
        <v>#N/A</v>
      </c>
      <c r="I145" s="94" t="e">
        <f>VLOOKUP($C143,Plan!$C:$Q,15,FALSE)</f>
        <v>#N/A</v>
      </c>
      <c r="J145" s="92" t="e">
        <f t="shared" si="41"/>
        <v>#N/A</v>
      </c>
      <c r="K145" s="93"/>
    </row>
    <row r="146" spans="1:11" x14ac:dyDescent="0.2">
      <c r="A146" s="409"/>
      <c r="B146" s="89" t="s">
        <v>644</v>
      </c>
      <c r="C146" s="94" t="e">
        <f>VLOOKUP($C143,Plan!$C:$J,2,FALSE)</f>
        <v>#N/A</v>
      </c>
      <c r="D146" s="94" t="e">
        <f>VLOOKUP($C143,Plan!$C:$J,3,FALSE)</f>
        <v>#N/A</v>
      </c>
      <c r="E146" s="94" t="e">
        <f>VLOOKUP($C143,Plan!$C:$J,4,FALSE)</f>
        <v>#N/A</v>
      </c>
      <c r="F146" s="94" t="e">
        <f>VLOOKUP($C143,Plan!$C:$J,5,FALSE)</f>
        <v>#N/A</v>
      </c>
      <c r="G146" s="94" t="e">
        <f>VLOOKUP($C143,Plan!$C:$J,6,FALSE)</f>
        <v>#N/A</v>
      </c>
      <c r="H146" s="94" t="e">
        <f>VLOOKUP($C143,Plan!$C:$J,7,FALSE)</f>
        <v>#N/A</v>
      </c>
      <c r="I146" s="94" t="e">
        <f>VLOOKUP($C143,Plan!$C:$J,8,FALSE)</f>
        <v>#N/A</v>
      </c>
      <c r="J146" s="92" t="e">
        <f t="shared" si="41"/>
        <v>#N/A</v>
      </c>
      <c r="K146" s="93"/>
    </row>
    <row r="147" spans="1:11" x14ac:dyDescent="0.2">
      <c r="A147" s="408" t="s">
        <v>645</v>
      </c>
      <c r="B147" s="89" t="s">
        <v>642</v>
      </c>
      <c r="C147" s="97">
        <f>IF(ISERROR(VLOOKUP(C143,TriHistory!$B:$E,3,FALSE)),0,IF(LEFT(VLOOKUP(C143,TriHistory!$B:$E,3,FALSE),1)="1",VLOOKUP(C143,TriHistory!$B:$E,4,FALSE),0))</f>
        <v>1</v>
      </c>
      <c r="D147" s="97">
        <f>IF(ISERROR(VLOOKUP(D143,TriHistory!$B:$E,3,FALSE)),0,IF(LEFT(VLOOKUP(D143,TriHistory!$B:$E,3,FALSE),1)="1",VLOOKUP(D143,TriHistory!$B:$E,4,FALSE),0))</f>
        <v>1</v>
      </c>
      <c r="E147" s="97">
        <f>IF(ISERROR(VLOOKUP(E143,TriHistory!$B:$E,3,FALSE)),0,IF(LEFT(VLOOKUP(E143,TriHistory!$B:$E,3,FALSE),1)="1",VLOOKUP(E143,TriHistory!$B:$E,4,FALSE),0))</f>
        <v>0</v>
      </c>
      <c r="F147" s="97">
        <f>IF(ISERROR(VLOOKUP(F143,TriHistory!$B:$E,3,FALSE)),0,IF(LEFT(VLOOKUP(F143,TriHistory!$B:$E,3,FALSE),1)="1",VLOOKUP(F143,TriHistory!$B:$E,4,FALSE),0))</f>
        <v>0</v>
      </c>
      <c r="G147" s="97">
        <f>IF(ISERROR(VLOOKUP(G143,TriHistory!$B:$E,3,FALSE)),0,IF(LEFT(VLOOKUP(G143,TriHistory!$B:$E,3,FALSE),1)="1",VLOOKUP(G143,TriHistory!$B:$E,4,FALSE),0))</f>
        <v>0</v>
      </c>
      <c r="H147" s="97">
        <f>IF(ISERROR(VLOOKUP(H143,TriHistory!$B:$E,3,FALSE)),0,IF(LEFT(VLOOKUP(H143,TriHistory!$B:$E,3,FALSE),1)="1",VLOOKUP(H143,TriHistory!$B:$E,4,FALSE),0))</f>
        <v>0</v>
      </c>
      <c r="I147" s="97">
        <f>IF(ISERROR(VLOOKUP(I143,TriHistory!$B:$E,3,FALSE)),0,IF(LEFT(VLOOKUP(I143,TriHistory!$B:$E,3,FALSE),1)="1",VLOOKUP(I143,TriHistory!$B:$E,4,FALSE),0))</f>
        <v>0</v>
      </c>
      <c r="J147" s="97">
        <f t="shared" si="41"/>
        <v>2</v>
      </c>
      <c r="K147" s="98">
        <f ca="1">IF(TODAY()&gt;C143-1,IF(J144=0,0,J147/J144),0)</f>
        <v>0</v>
      </c>
    </row>
    <row r="148" spans="1:11" x14ac:dyDescent="0.2">
      <c r="A148" s="408"/>
      <c r="B148" s="89" t="s">
        <v>643</v>
      </c>
      <c r="C148" s="97">
        <f>IF(ISERROR(VLOOKUP(C143,TriHistory!$B:$E,3,FALSE)),0,IF(LEFT(VLOOKUP(C143,TriHistory!$B:$E,3,FALSE),1)="2",VLOOKUP(C143,TriHistory!$B:$E,4,FALSE),0))</f>
        <v>0</v>
      </c>
      <c r="D148" s="97">
        <f>IF(ISERROR(VLOOKUP(D143,TriHistory!$B:$E,3,FALSE)),0,IF(LEFT(VLOOKUP(D143,TriHistory!$B:$E,3,FALSE),1)="2",VLOOKUP(D143,TriHistory!$B:$E,4,FALSE),0))</f>
        <v>0</v>
      </c>
      <c r="E148" s="97">
        <f>IF(ISERROR(VLOOKUP(E143,TriHistory!$B:$E,3,FALSE)),0,IF(LEFT(VLOOKUP(E143,TriHistory!$B:$E,3,FALSE),1)="2",VLOOKUP(E143,TriHistory!$B:$E,4,FALSE),0))</f>
        <v>0</v>
      </c>
      <c r="F148" s="97">
        <f>IF(ISERROR(VLOOKUP(F143,TriHistory!$B:$E,3,FALSE)),0,IF(LEFT(VLOOKUP(F143,TriHistory!$B:$E,3,FALSE),1)="2",VLOOKUP(F143,TriHistory!$B:$E,4,FALSE),0))</f>
        <v>20</v>
      </c>
      <c r="G148" s="97">
        <f>IF(ISERROR(VLOOKUP(G143,TriHistory!$B:$E,3,FALSE)),0,IF(LEFT(VLOOKUP(G143,TriHistory!$B:$E,3,FALSE),1)="2",VLOOKUP(G143,TriHistory!$B:$E,4,FALSE),0))</f>
        <v>5</v>
      </c>
      <c r="H148" s="97">
        <f>IF(ISERROR(VLOOKUP(H143,TriHistory!$B:$E,3,FALSE)),0,IF(LEFT(VLOOKUP(H143,TriHistory!$B:$E,3,FALSE),1)="2",VLOOKUP(H143,TriHistory!$B:$E,4,FALSE),0))</f>
        <v>0</v>
      </c>
      <c r="I148" s="97">
        <f>IF(ISERROR(VLOOKUP(I143,TriHistory!$B:$E,3,FALSE)),0,IF(LEFT(VLOOKUP(I143,TriHistory!$B:$E,3,FALSE),1)="2",VLOOKUP(I143,TriHistory!$B:$E,4,FALSE),0))</f>
        <v>7.6</v>
      </c>
      <c r="J148" s="97">
        <f t="shared" si="41"/>
        <v>32.6</v>
      </c>
      <c r="K148" s="98" t="e">
        <f ca="1">IF(TODAY()&gt;C144-1,IF(J145=0,0,J148/J145),0)</f>
        <v>#N/A</v>
      </c>
    </row>
    <row r="149" spans="1:11" x14ac:dyDescent="0.2">
      <c r="A149" s="408"/>
      <c r="B149" s="89" t="s">
        <v>644</v>
      </c>
      <c r="C149" s="97">
        <f>IF(ISERROR(VLOOKUP(C143,TriHistory!$B:$E,3,FALSE)),0,IF(LEFT(VLOOKUP(C143,TriHistory!$B:$E,3,FALSE),1)="3",VLOOKUP(C143,TriHistory!$B:$E,4,FALSE),0))</f>
        <v>0</v>
      </c>
      <c r="D149" s="97">
        <f>IF(ISERROR(VLOOKUP(D143,TriHistory!$B:$E,3,FALSE)),0,IF(LEFT(VLOOKUP(D143,TriHistory!$B:$E,3,FALSE),1)="3",VLOOKUP(D143,TriHistory!$B:$E,4,FALSE),0))</f>
        <v>0</v>
      </c>
      <c r="E149" s="97">
        <f>IF(ISERROR(VLOOKUP(E143,TriHistory!$B:$E,3,FALSE)),0,IF(LEFT(VLOOKUP(E143,TriHistory!$B:$E,3,FALSE),1)="3",VLOOKUP(E143,TriHistory!$B:$E,4,FALSE),0))</f>
        <v>0</v>
      </c>
      <c r="F149" s="97">
        <f>IF(ISERROR(VLOOKUP(F143,TriHistory!$B:$E,3,FALSE)),0,IF(LEFT(VLOOKUP(F143,TriHistory!$B:$E,3,FALSE),1)="3",VLOOKUP(F143,TriHistory!$B:$E,4,FALSE),0))</f>
        <v>0</v>
      </c>
      <c r="G149" s="97">
        <f>IF(ISERROR(VLOOKUP(G143,TriHistory!$B:$E,3,FALSE)),0,IF(LEFT(VLOOKUP(G143,TriHistory!$B:$E,3,FALSE),1)="3",VLOOKUP(G143,TriHistory!$B:$E,4,FALSE),0))</f>
        <v>0</v>
      </c>
      <c r="H149" s="97">
        <f>IF(ISERROR(VLOOKUP(H143,TriHistory!$B:$E,3,FALSE)),0,IF(LEFT(VLOOKUP(H143,TriHistory!$B:$E,3,FALSE),1)="3",VLOOKUP(H143,TriHistory!$B:$E,4,FALSE),0))</f>
        <v>10.1</v>
      </c>
      <c r="I149" s="97">
        <f>IF(ISERROR(VLOOKUP(I143,TriHistory!$B:$E,3,FALSE)),0,IF(LEFT(VLOOKUP(I143,TriHistory!$B:$E,3,FALSE),1)="3",VLOOKUP(I143,TriHistory!$B:$E,4,FALSE),0))</f>
        <v>0</v>
      </c>
      <c r="J149" s="97">
        <f t="shared" si="41"/>
        <v>10.1</v>
      </c>
      <c r="K149" s="98" t="e">
        <f ca="1">IF(TODAY()&gt;C145-1,IF(J146=0,0,J149/J146),0)</f>
        <v>#N/A</v>
      </c>
    </row>
    <row r="150" spans="1:11" x14ac:dyDescent="0.2">
      <c r="A150" s="407" t="s">
        <v>332</v>
      </c>
      <c r="B150" s="407"/>
      <c r="C150" s="91">
        <f>C143+7</f>
        <v>42932</v>
      </c>
      <c r="D150" s="91">
        <f t="shared" ref="D150:I150" si="42">C150+1</f>
        <v>42933</v>
      </c>
      <c r="E150" s="91">
        <f t="shared" si="42"/>
        <v>42934</v>
      </c>
      <c r="F150" s="91">
        <f t="shared" si="42"/>
        <v>42935</v>
      </c>
      <c r="G150" s="91">
        <f t="shared" si="42"/>
        <v>42936</v>
      </c>
      <c r="H150" s="91">
        <f t="shared" si="42"/>
        <v>42937</v>
      </c>
      <c r="I150" s="91">
        <f t="shared" si="42"/>
        <v>42938</v>
      </c>
      <c r="J150" s="89" t="s">
        <v>335</v>
      </c>
      <c r="K150" s="198">
        <f>_xlfn.DAYS($C$185,C150)/7</f>
        <v>5</v>
      </c>
    </row>
    <row r="151" spans="1:11" x14ac:dyDescent="0.2">
      <c r="A151" s="408" t="s">
        <v>641</v>
      </c>
      <c r="B151" s="89" t="s">
        <v>642</v>
      </c>
      <c r="F151" s="92">
        <v>1</v>
      </c>
      <c r="J151" s="92">
        <f t="shared" ref="J151:J156" si="43">SUM(C151:I151)</f>
        <v>1</v>
      </c>
      <c r="K151" s="93"/>
    </row>
    <row r="152" spans="1:11" x14ac:dyDescent="0.2">
      <c r="A152" s="409"/>
      <c r="B152" s="89" t="s">
        <v>643</v>
      </c>
      <c r="C152" s="94" t="e">
        <f>VLOOKUP($C150,Plan!$C:$Q,9,FALSE)</f>
        <v>#N/A</v>
      </c>
      <c r="D152" s="94" t="e">
        <f>VLOOKUP($C150,Plan!$C:$Q,10,FALSE)</f>
        <v>#N/A</v>
      </c>
      <c r="E152" s="94" t="e">
        <f>VLOOKUP($C150,Plan!$C:$Q,11,FALSE)</f>
        <v>#N/A</v>
      </c>
      <c r="F152" s="94" t="e">
        <f>VLOOKUP($C150,Plan!$C:$Q,12,FALSE)</f>
        <v>#N/A</v>
      </c>
      <c r="G152" s="94" t="e">
        <f>VLOOKUP($C150,Plan!$C:$Q,13,FALSE)</f>
        <v>#N/A</v>
      </c>
      <c r="H152" s="94" t="e">
        <f>VLOOKUP($C150,Plan!$C:$Q,14,FALSE)</f>
        <v>#N/A</v>
      </c>
      <c r="I152" s="94" t="e">
        <f>VLOOKUP($C150,Plan!$C:$Q,15,FALSE)</f>
        <v>#N/A</v>
      </c>
      <c r="J152" s="92" t="e">
        <f t="shared" si="43"/>
        <v>#N/A</v>
      </c>
      <c r="K152" s="93"/>
    </row>
    <row r="153" spans="1:11" x14ac:dyDescent="0.2">
      <c r="A153" s="409"/>
      <c r="B153" s="89" t="s">
        <v>644</v>
      </c>
      <c r="C153" s="94" t="e">
        <f>VLOOKUP($C150,Plan!$C:$J,2,FALSE)</f>
        <v>#N/A</v>
      </c>
      <c r="D153" s="94" t="e">
        <f>VLOOKUP($C150,Plan!$C:$J,3,FALSE)</f>
        <v>#N/A</v>
      </c>
      <c r="E153" s="94" t="e">
        <f>VLOOKUP($C150,Plan!$C:$J,4,FALSE)</f>
        <v>#N/A</v>
      </c>
      <c r="F153" s="94" t="e">
        <f>VLOOKUP($C150,Plan!$C:$J,5,FALSE)</f>
        <v>#N/A</v>
      </c>
      <c r="G153" s="94" t="e">
        <f>VLOOKUP($C150,Plan!$C:$J,6,FALSE)</f>
        <v>#N/A</v>
      </c>
      <c r="H153" s="94" t="e">
        <f>VLOOKUP($C150,Plan!$C:$J,7,FALSE)</f>
        <v>#N/A</v>
      </c>
      <c r="I153" s="94" t="e">
        <f>VLOOKUP($C150,Plan!$C:$J,8,FALSE)</f>
        <v>#N/A</v>
      </c>
      <c r="J153" s="92" t="e">
        <f t="shared" si="43"/>
        <v>#N/A</v>
      </c>
      <c r="K153" s="93"/>
    </row>
    <row r="154" spans="1:11" x14ac:dyDescent="0.2">
      <c r="A154" s="408" t="s">
        <v>645</v>
      </c>
      <c r="B154" s="89" t="s">
        <v>642</v>
      </c>
      <c r="C154" s="97">
        <f>IF(ISERROR(VLOOKUP(C150,TriHistory!$B:$E,3,FALSE)),0,IF(LEFT(VLOOKUP(C150,TriHistory!$B:$E,3,FALSE),1)="1",VLOOKUP(C150,TriHistory!$B:$E,4,FALSE),0))</f>
        <v>0</v>
      </c>
      <c r="D154" s="97">
        <f>IF(ISERROR(VLOOKUP(D150,TriHistory!$B:$E,3,FALSE)),0,IF(LEFT(VLOOKUP(D150,TriHistory!$B:$E,3,FALSE),1)="1",VLOOKUP(D150,TriHistory!$B:$E,4,FALSE),0))</f>
        <v>0</v>
      </c>
      <c r="E154" s="97">
        <f>IF(ISERROR(VLOOKUP(E150,TriHistory!$B:$E,3,FALSE)),0,IF(LEFT(VLOOKUP(E150,TriHistory!$B:$E,3,FALSE),1)="1",VLOOKUP(E150,TriHistory!$B:$E,4,FALSE),0))</f>
        <v>0</v>
      </c>
      <c r="F154" s="97">
        <f>IF(ISERROR(VLOOKUP(F150,TriHistory!$B:$E,3,FALSE)),0,IF(LEFT(VLOOKUP(F150,TriHistory!$B:$E,3,FALSE),1)="1",VLOOKUP(F150,TriHistory!$B:$E,4,FALSE),0))</f>
        <v>0</v>
      </c>
      <c r="G154" s="97">
        <f>IF(ISERROR(VLOOKUP(G150,TriHistory!$B:$E,3,FALSE)),0,IF(LEFT(VLOOKUP(G150,TriHistory!$B:$E,3,FALSE),1)="1",VLOOKUP(G150,TriHistory!$B:$E,4,FALSE),0))</f>
        <v>0</v>
      </c>
      <c r="H154" s="97">
        <f>IF(ISERROR(VLOOKUP(H150,TriHistory!$B:$E,3,FALSE)),0,IF(LEFT(VLOOKUP(H150,TriHistory!$B:$E,3,FALSE),1)="1",VLOOKUP(H150,TriHistory!$B:$E,4,FALSE),0))</f>
        <v>1.5</v>
      </c>
      <c r="I154" s="97">
        <f>IF(ISERROR(VLOOKUP(I150,TriHistory!$B:$E,3,FALSE)),0,IF(LEFT(VLOOKUP(I150,TriHistory!$B:$E,3,FALSE),1)="1",VLOOKUP(I150,TriHistory!$B:$E,4,FALSE),0))</f>
        <v>0</v>
      </c>
      <c r="J154" s="97">
        <f t="shared" si="43"/>
        <v>1.5</v>
      </c>
      <c r="K154" s="98">
        <f ca="1">IF(TODAY()&gt;C150-1,IF(J151=0,0,J154/J151),0)</f>
        <v>1.5</v>
      </c>
    </row>
    <row r="155" spans="1:11" x14ac:dyDescent="0.2">
      <c r="A155" s="408"/>
      <c r="B155" s="89" t="s">
        <v>643</v>
      </c>
      <c r="C155" s="97">
        <f>IF(ISERROR(VLOOKUP(C150,TriHistory!$B:$E,3,FALSE)),0,IF(LEFT(VLOOKUP(C150,TriHistory!$B:$E,3,FALSE),1)="2",VLOOKUP(C150,TriHistory!$B:$E,4,FALSE),0))</f>
        <v>100.2</v>
      </c>
      <c r="D155" s="97">
        <f>IF(ISERROR(VLOOKUP(D150,TriHistory!$B:$E,3,FALSE)),0,IF(LEFT(VLOOKUP(D150,TriHistory!$B:$E,3,FALSE),1)="2",VLOOKUP(D150,TriHistory!$B:$E,4,FALSE),0))</f>
        <v>0</v>
      </c>
      <c r="E155" s="97">
        <f>IF(ISERROR(VLOOKUP(E150,TriHistory!$B:$E,3,FALSE)),0,IF(LEFT(VLOOKUP(E150,TriHistory!$B:$E,3,FALSE),1)="2",VLOOKUP(E150,TriHistory!$B:$E,4,FALSE),0))</f>
        <v>0</v>
      </c>
      <c r="F155" s="97">
        <f>IF(ISERROR(VLOOKUP(F150,TriHistory!$B:$E,3,FALSE)),0,IF(LEFT(VLOOKUP(F150,TriHistory!$B:$E,3,FALSE),1)="2",VLOOKUP(F150,TriHistory!$B:$E,4,FALSE),0))</f>
        <v>0</v>
      </c>
      <c r="G155" s="97">
        <f>IF(ISERROR(VLOOKUP(G150,TriHistory!$B:$E,3,FALSE)),0,IF(LEFT(VLOOKUP(G150,TriHistory!$B:$E,3,FALSE),1)="2",VLOOKUP(G150,TriHistory!$B:$E,4,FALSE),0))</f>
        <v>20.7</v>
      </c>
      <c r="H155" s="97">
        <f>IF(ISERROR(VLOOKUP(H150,TriHistory!$B:$E,3,FALSE)),0,IF(LEFT(VLOOKUP(H150,TriHistory!$B:$E,3,FALSE),1)="2",VLOOKUP(H150,TriHistory!$B:$E,4,FALSE),0))</f>
        <v>0</v>
      </c>
      <c r="I155" s="97">
        <f>IF(ISERROR(VLOOKUP(I150,TriHistory!$B:$E,3,FALSE)),0,IF(LEFT(VLOOKUP(I150,TriHistory!$B:$E,3,FALSE),1)="2",VLOOKUP(I150,TriHistory!$B:$E,4,FALSE),0))</f>
        <v>0</v>
      </c>
      <c r="J155" s="97">
        <f t="shared" si="43"/>
        <v>120.9</v>
      </c>
      <c r="K155" s="98" t="e">
        <f ca="1">IF(TODAY()&gt;C151-1,IF(J152=0,0,J155/J152),0)</f>
        <v>#N/A</v>
      </c>
    </row>
    <row r="156" spans="1:11" x14ac:dyDescent="0.2">
      <c r="A156" s="408"/>
      <c r="B156" s="89" t="s">
        <v>644</v>
      </c>
      <c r="C156" s="97">
        <f>IF(ISERROR(VLOOKUP(C150,TriHistory!$B:$E,3,FALSE)),0,IF(LEFT(VLOOKUP(C150,TriHistory!$B:$E,3,FALSE),1)="3",VLOOKUP(C150,TriHistory!$B:$E,4,FALSE),0))</f>
        <v>0</v>
      </c>
      <c r="D156" s="97">
        <f>IF(ISERROR(VLOOKUP(D150,TriHistory!$B:$E,3,FALSE)),0,IF(LEFT(VLOOKUP(D150,TriHistory!$B:$E,3,FALSE),1)="3",VLOOKUP(D150,TriHistory!$B:$E,4,FALSE),0))</f>
        <v>0</v>
      </c>
      <c r="E156" s="97">
        <f>IF(ISERROR(VLOOKUP(E150,TriHistory!$B:$E,3,FALSE)),0,IF(LEFT(VLOOKUP(E150,TriHistory!$B:$E,3,FALSE),1)="3",VLOOKUP(E150,TriHistory!$B:$E,4,FALSE),0))</f>
        <v>3.1</v>
      </c>
      <c r="F156" s="97">
        <f>IF(ISERROR(VLOOKUP(F150,TriHistory!$B:$E,3,FALSE)),0,IF(LEFT(VLOOKUP(F150,TriHistory!$B:$E,3,FALSE),1)="3",VLOOKUP(F150,TriHistory!$B:$E,4,FALSE),0))</f>
        <v>0</v>
      </c>
      <c r="G156" s="97">
        <v>2</v>
      </c>
      <c r="H156" s="97">
        <f>IF(ISERROR(VLOOKUP(H150,TriHistory!$B:$E,3,FALSE)),0,IF(LEFT(VLOOKUP(H150,TriHistory!$B:$E,3,FALSE),1)="3",VLOOKUP(H150,TriHistory!$B:$E,4,FALSE),0))</f>
        <v>0</v>
      </c>
      <c r="I156" s="97">
        <f>IF(ISERROR(VLOOKUP(I150,TriHistory!$B:$E,3,FALSE)),0,IF(LEFT(VLOOKUP(I150,TriHistory!$B:$E,3,FALSE),1)="3",VLOOKUP(I150,TriHistory!$B:$E,4,FALSE),0))</f>
        <v>14.5</v>
      </c>
      <c r="J156" s="97">
        <f t="shared" si="43"/>
        <v>19.600000000000001</v>
      </c>
      <c r="K156" s="98" t="e">
        <f ca="1">IF(TODAY()&gt;C152-1,IF(J153=0,0,J156/J153),0)</f>
        <v>#N/A</v>
      </c>
    </row>
    <row r="157" spans="1:11" x14ac:dyDescent="0.2">
      <c r="A157" s="407" t="s">
        <v>332</v>
      </c>
      <c r="B157" s="407"/>
      <c r="C157" s="91">
        <f>C150+7</f>
        <v>42939</v>
      </c>
      <c r="D157" s="91">
        <f t="shared" ref="D157:I157" si="44">C157+1</f>
        <v>42940</v>
      </c>
      <c r="E157" s="91">
        <f t="shared" si="44"/>
        <v>42941</v>
      </c>
      <c r="F157" s="91">
        <f t="shared" si="44"/>
        <v>42942</v>
      </c>
      <c r="G157" s="91">
        <f t="shared" si="44"/>
        <v>42943</v>
      </c>
      <c r="H157" s="91">
        <f t="shared" si="44"/>
        <v>42944</v>
      </c>
      <c r="I157" s="91">
        <f t="shared" si="44"/>
        <v>42945</v>
      </c>
      <c r="J157" s="89" t="s">
        <v>335</v>
      </c>
      <c r="K157" s="198">
        <f>_xlfn.DAYS($C$185,C157)/7</f>
        <v>4</v>
      </c>
    </row>
    <row r="158" spans="1:11" x14ac:dyDescent="0.2">
      <c r="A158" s="408" t="s">
        <v>641</v>
      </c>
      <c r="B158" s="89" t="s">
        <v>642</v>
      </c>
      <c r="F158" s="92">
        <v>1</v>
      </c>
      <c r="J158" s="92">
        <f t="shared" ref="J158:J163" si="45">SUM(C158:I158)</f>
        <v>1</v>
      </c>
      <c r="K158" s="93"/>
    </row>
    <row r="159" spans="1:11" x14ac:dyDescent="0.2">
      <c r="A159" s="409"/>
      <c r="B159" s="89" t="s">
        <v>643</v>
      </c>
      <c r="C159" s="94" t="e">
        <f>VLOOKUP($C157,Plan!$C:$Q,9,FALSE)</f>
        <v>#N/A</v>
      </c>
      <c r="D159" s="94" t="e">
        <f>VLOOKUP($C157,Plan!$C:$Q,10,FALSE)</f>
        <v>#N/A</v>
      </c>
      <c r="E159" s="94" t="e">
        <f>VLOOKUP($C157,Plan!$C:$Q,11,FALSE)</f>
        <v>#N/A</v>
      </c>
      <c r="F159" s="94" t="e">
        <f>VLOOKUP($C157,Plan!$C:$Q,12,FALSE)</f>
        <v>#N/A</v>
      </c>
      <c r="G159" s="94" t="e">
        <f>VLOOKUP($C157,Plan!$C:$Q,13,FALSE)</f>
        <v>#N/A</v>
      </c>
      <c r="H159" s="94" t="e">
        <f>VLOOKUP($C157,Plan!$C:$Q,14,FALSE)</f>
        <v>#N/A</v>
      </c>
      <c r="I159" s="94" t="e">
        <f>VLOOKUP($C157,Plan!$C:$Q,15,FALSE)</f>
        <v>#N/A</v>
      </c>
      <c r="J159" s="92" t="e">
        <f t="shared" si="45"/>
        <v>#N/A</v>
      </c>
      <c r="K159" s="93"/>
    </row>
    <row r="160" spans="1:11" x14ac:dyDescent="0.2">
      <c r="A160" s="409"/>
      <c r="B160" s="89" t="s">
        <v>644</v>
      </c>
      <c r="C160" s="94" t="e">
        <f>VLOOKUP($C157,Plan!$C:$J,2,FALSE)</f>
        <v>#N/A</v>
      </c>
      <c r="D160" s="94" t="e">
        <f>VLOOKUP($C157,Plan!$C:$J,3,FALSE)</f>
        <v>#N/A</v>
      </c>
      <c r="E160" s="94" t="e">
        <f>VLOOKUP($C157,Plan!$C:$J,4,FALSE)</f>
        <v>#N/A</v>
      </c>
      <c r="F160" s="94" t="e">
        <f>VLOOKUP($C157,Plan!$C:$J,5,FALSE)</f>
        <v>#N/A</v>
      </c>
      <c r="G160" s="94" t="e">
        <f>VLOOKUP($C157,Plan!$C:$J,6,FALSE)</f>
        <v>#N/A</v>
      </c>
      <c r="H160" s="94" t="e">
        <f>VLOOKUP($C157,Plan!$C:$J,7,FALSE)</f>
        <v>#N/A</v>
      </c>
      <c r="I160" s="94" t="e">
        <f>VLOOKUP($C157,Plan!$C:$J,8,FALSE)</f>
        <v>#N/A</v>
      </c>
      <c r="J160" s="92" t="e">
        <f t="shared" si="45"/>
        <v>#N/A</v>
      </c>
      <c r="K160" s="93"/>
    </row>
    <row r="161" spans="1:11" x14ac:dyDescent="0.2">
      <c r="A161" s="408" t="s">
        <v>645</v>
      </c>
      <c r="B161" s="89" t="s">
        <v>642</v>
      </c>
      <c r="C161" s="97">
        <f>IF(ISERROR(VLOOKUP(C157,TriHistory!$B:$E,3,FALSE)),0,IF(LEFT(VLOOKUP(C157,TriHistory!$B:$E,3,FALSE),1)="1",VLOOKUP(C157,TriHistory!$B:$E,4,FALSE),0))</f>
        <v>0</v>
      </c>
      <c r="D161" s="97">
        <f>IF(ISERROR(VLOOKUP(D157,TriHistory!$B:$E,3,FALSE)),0,IF(LEFT(VLOOKUP(D157,TriHistory!$B:$E,3,FALSE),1)="1",VLOOKUP(D157,TriHistory!$B:$E,4,FALSE),0))</f>
        <v>0</v>
      </c>
      <c r="E161" s="97">
        <f>IF(ISERROR(VLOOKUP(E157,TriHistory!$B:$E,3,FALSE)),0,IF(LEFT(VLOOKUP(E157,TriHistory!$B:$E,3,FALSE),1)="1",VLOOKUP(E157,TriHistory!$B:$E,4,FALSE),0))</f>
        <v>0</v>
      </c>
      <c r="F161" s="97">
        <f>IF(ISERROR(VLOOKUP(F157,TriHistory!$B:$E,3,FALSE)),0,IF(LEFT(VLOOKUP(F157,TriHistory!$B:$E,3,FALSE),1)="1",VLOOKUP(F157,TriHistory!$B:$E,4,FALSE),0))</f>
        <v>0</v>
      </c>
      <c r="G161" s="97">
        <f>IF(ISERROR(VLOOKUP(G157,TriHistory!$B:$E,3,FALSE)),0,IF(LEFT(VLOOKUP(G157,TriHistory!$B:$E,3,FALSE),1)="1",VLOOKUP(G157,TriHistory!$B:$E,4,FALSE),0))</f>
        <v>1.1000000000000001</v>
      </c>
      <c r="H161" s="97">
        <f>IF(ISERROR(VLOOKUP(H157,TriHistory!$B:$E,3,FALSE)),0,IF(LEFT(VLOOKUP(H157,TriHistory!$B:$E,3,FALSE),1)="1",VLOOKUP(H157,TriHistory!$B:$E,4,FALSE),0))</f>
        <v>0</v>
      </c>
      <c r="I161" s="97">
        <f>IF(ISERROR(VLOOKUP(I157,TriHistory!$B:$E,3,FALSE)),0,IF(LEFT(VLOOKUP(I157,TriHistory!$B:$E,3,FALSE),1)="1",VLOOKUP(I157,TriHistory!$B:$E,4,FALSE),0))</f>
        <v>0</v>
      </c>
      <c r="J161" s="97">
        <f t="shared" si="45"/>
        <v>1.1000000000000001</v>
      </c>
      <c r="K161" s="98">
        <f ca="1">IF(TODAY()&gt;C157-1,IF(J158=0,0,J161/J158),0)</f>
        <v>1.1000000000000001</v>
      </c>
    </row>
    <row r="162" spans="1:11" x14ac:dyDescent="0.2">
      <c r="A162" s="408"/>
      <c r="B162" s="89" t="s">
        <v>643</v>
      </c>
      <c r="C162" s="97">
        <f>IF(ISERROR(VLOOKUP(C157,TriHistory!$B:$E,3,FALSE)),0,IF(LEFT(VLOOKUP(C157,TriHistory!$B:$E,3,FALSE),1)="2",VLOOKUP(C157,TriHistory!$B:$E,4,FALSE),0))</f>
        <v>100.3</v>
      </c>
      <c r="D162" s="97">
        <f>IF(ISERROR(VLOOKUP(D157,TriHistory!$B:$E,3,FALSE)),0,IF(LEFT(VLOOKUP(D157,TriHistory!$B:$E,3,FALSE),1)="2",VLOOKUP(D157,TriHistory!$B:$E,4,FALSE),0))</f>
        <v>0</v>
      </c>
      <c r="E162" s="97">
        <f>IF(ISERROR(VLOOKUP(E157,TriHistory!$B:$E,3,FALSE)),0,IF(LEFT(VLOOKUP(E157,TriHistory!$B:$E,3,FALSE),1)="2",VLOOKUP(E157,TriHistory!$B:$E,4,FALSE),0))</f>
        <v>0</v>
      </c>
      <c r="F162" s="97">
        <f>IF(ISERROR(VLOOKUP(F157,TriHistory!$B:$E,3,FALSE)),0,IF(LEFT(VLOOKUP(F157,TriHistory!$B:$E,3,FALSE),1)="2",VLOOKUP(F157,TriHistory!$B:$E,4,FALSE),0))</f>
        <v>0</v>
      </c>
      <c r="G162" s="97">
        <f>IF(ISERROR(VLOOKUP(G157,TriHistory!$B:$E,3,FALSE)),0,IF(LEFT(VLOOKUP(G157,TriHistory!$B:$E,3,FALSE),1)="2",VLOOKUP(G157,TriHistory!$B:$E,4,FALSE),0))</f>
        <v>0</v>
      </c>
      <c r="H162" s="97">
        <f>IF(ISERROR(VLOOKUP(H157,TriHistory!$B:$E,3,FALSE)),0,IF(LEFT(VLOOKUP(H157,TriHistory!$B:$E,3,FALSE),1)="2",VLOOKUP(H157,TriHistory!$B:$E,4,FALSE),0))</f>
        <v>0</v>
      </c>
      <c r="I162" s="97">
        <f>IF(ISERROR(VLOOKUP(I157,TriHistory!$B:$E,3,FALSE)),0,IF(LEFT(VLOOKUP(I157,TriHistory!$B:$E,3,FALSE),1)="2",VLOOKUP(I157,TriHistory!$B:$E,4,FALSE),0))</f>
        <v>0</v>
      </c>
      <c r="J162" s="97">
        <f t="shared" si="45"/>
        <v>100.3</v>
      </c>
      <c r="K162" s="98" t="e">
        <f ca="1">IF(TODAY()&gt;C158-1,IF(J159=0,0,J162/J159),0)</f>
        <v>#N/A</v>
      </c>
    </row>
    <row r="163" spans="1:11" x14ac:dyDescent="0.2">
      <c r="A163" s="408"/>
      <c r="B163" s="89" t="s">
        <v>644</v>
      </c>
      <c r="C163" s="97">
        <f>IF(ISERROR(VLOOKUP(C157,TriHistory!$B:$E,3,FALSE)),0,IF(LEFT(VLOOKUP(C157,TriHistory!$B:$E,3,FALSE),1)="3",VLOOKUP(C157,TriHistory!$B:$E,4,FALSE),0))</f>
        <v>0</v>
      </c>
      <c r="D163" s="97">
        <f>IF(ISERROR(VLOOKUP(D157,TriHistory!$B:$E,3,FALSE)),0,IF(LEFT(VLOOKUP(D157,TriHistory!$B:$E,3,FALSE),1)="3",VLOOKUP(D157,TriHistory!$B:$E,4,FALSE),0))</f>
        <v>0</v>
      </c>
      <c r="E163" s="97">
        <f>IF(ISERROR(VLOOKUP(E157,TriHistory!$B:$E,3,FALSE)),0,IF(LEFT(VLOOKUP(E157,TriHistory!$B:$E,3,FALSE),1)="3",VLOOKUP(E157,TriHistory!$B:$E,4,FALSE),0))</f>
        <v>3.1</v>
      </c>
      <c r="F163" s="97">
        <f>IF(ISERROR(VLOOKUP(F157,TriHistory!$B:$E,3,FALSE)),0,IF(LEFT(VLOOKUP(F157,TriHistory!$B:$E,3,FALSE),1)="3",VLOOKUP(F157,TriHistory!$B:$E,4,FALSE),0))</f>
        <v>0</v>
      </c>
      <c r="G163" s="97">
        <f>IF(ISERROR(VLOOKUP(G157,TriHistory!$B:$E,3,FALSE)),0,IF(LEFT(VLOOKUP(G157,TriHistory!$B:$E,3,FALSE),1)="3",VLOOKUP(G157,TriHistory!$B:$E,4,FALSE),0))</f>
        <v>0</v>
      </c>
      <c r="H163" s="97">
        <f>IF(ISERROR(VLOOKUP(H157,TriHistory!$B:$E,3,FALSE)),0,IF(LEFT(VLOOKUP(H157,TriHistory!$B:$E,3,FALSE),1)="3",VLOOKUP(H157,TriHistory!$B:$E,4,FALSE),0))</f>
        <v>5.0999999999999996</v>
      </c>
      <c r="I163" s="97">
        <f>IF(ISERROR(VLOOKUP(I157,TriHistory!$B:$E,3,FALSE)),0,IF(LEFT(VLOOKUP(I157,TriHistory!$B:$E,3,FALSE),1)="3",VLOOKUP(I157,TriHistory!$B:$E,4,FALSE),0))</f>
        <v>0</v>
      </c>
      <c r="J163" s="97">
        <f t="shared" si="45"/>
        <v>8.1999999999999993</v>
      </c>
      <c r="K163" s="98" t="e">
        <f ca="1">IF(TODAY()&gt;C159-1,IF(J160=0,0,J163/J160),0)</f>
        <v>#N/A</v>
      </c>
    </row>
    <row r="164" spans="1:11" x14ac:dyDescent="0.2">
      <c r="A164" s="99"/>
      <c r="B164" s="91" t="s">
        <v>634</v>
      </c>
      <c r="C164" s="91">
        <f>C157+7</f>
        <v>42946</v>
      </c>
      <c r="D164" s="91">
        <f t="shared" ref="D164:I164" si="46">C164+1</f>
        <v>42947</v>
      </c>
      <c r="E164" s="91">
        <f t="shared" si="46"/>
        <v>42948</v>
      </c>
      <c r="F164" s="91">
        <f t="shared" si="46"/>
        <v>42949</v>
      </c>
      <c r="G164" s="91">
        <f t="shared" si="46"/>
        <v>42950</v>
      </c>
      <c r="H164" s="91">
        <f t="shared" si="46"/>
        <v>42951</v>
      </c>
      <c r="I164" s="91">
        <f t="shared" si="46"/>
        <v>42952</v>
      </c>
      <c r="J164" s="89" t="s">
        <v>335</v>
      </c>
      <c r="K164" s="198">
        <f>_xlfn.DAYS($C$185,C164)/7</f>
        <v>3</v>
      </c>
    </row>
    <row r="165" spans="1:11" x14ac:dyDescent="0.2">
      <c r="A165" s="408" t="s">
        <v>641</v>
      </c>
      <c r="B165" s="89" t="s">
        <v>642</v>
      </c>
      <c r="F165" s="92">
        <v>1</v>
      </c>
      <c r="J165" s="92">
        <f t="shared" ref="J165:J170" si="47">SUM(C165:I165)</f>
        <v>1</v>
      </c>
      <c r="K165" s="93"/>
    </row>
    <row r="166" spans="1:11" x14ac:dyDescent="0.2">
      <c r="A166" s="409"/>
      <c r="B166" s="89" t="s">
        <v>643</v>
      </c>
      <c r="C166" s="94" t="e">
        <f>VLOOKUP($C164,Plan!$C:$Q,9,FALSE)</f>
        <v>#N/A</v>
      </c>
      <c r="D166" s="94" t="e">
        <f>VLOOKUP($C164,Plan!$C:$Q,10,FALSE)</f>
        <v>#N/A</v>
      </c>
      <c r="E166" s="94" t="e">
        <f>VLOOKUP($C164,Plan!$C:$Q,11,FALSE)</f>
        <v>#N/A</v>
      </c>
      <c r="F166" s="94" t="e">
        <f>VLOOKUP($C164,Plan!$C:$Q,12,FALSE)</f>
        <v>#N/A</v>
      </c>
      <c r="G166" s="94" t="e">
        <f>VLOOKUP($C164,Plan!$C:$Q,13,FALSE)</f>
        <v>#N/A</v>
      </c>
      <c r="H166" s="94" t="e">
        <f>VLOOKUP($C164,Plan!$C:$Q,14,FALSE)</f>
        <v>#N/A</v>
      </c>
      <c r="I166" s="94" t="e">
        <f>VLOOKUP($C164,Plan!$C:$Q,15,FALSE)</f>
        <v>#N/A</v>
      </c>
      <c r="J166" s="92" t="e">
        <f t="shared" si="47"/>
        <v>#N/A</v>
      </c>
      <c r="K166" s="93"/>
    </row>
    <row r="167" spans="1:11" x14ac:dyDescent="0.2">
      <c r="A167" s="409"/>
      <c r="B167" s="89" t="s">
        <v>644</v>
      </c>
      <c r="C167" s="94" t="e">
        <f>VLOOKUP($C164,Plan!$C:$J,2,FALSE)</f>
        <v>#N/A</v>
      </c>
      <c r="D167" s="94" t="e">
        <f>VLOOKUP($C164,Plan!$C:$J,3,FALSE)</f>
        <v>#N/A</v>
      </c>
      <c r="E167" s="94" t="e">
        <f>VLOOKUP($C164,Plan!$C:$J,4,FALSE)</f>
        <v>#N/A</v>
      </c>
      <c r="F167" s="94" t="e">
        <f>VLOOKUP($C164,Plan!$C:$J,5,FALSE)</f>
        <v>#N/A</v>
      </c>
      <c r="G167" s="94" t="e">
        <f>VLOOKUP($C164,Plan!$C:$J,6,FALSE)</f>
        <v>#N/A</v>
      </c>
      <c r="H167" s="94" t="e">
        <f>VLOOKUP($C164,Plan!$C:$J,7,FALSE)</f>
        <v>#N/A</v>
      </c>
      <c r="I167" s="94" t="e">
        <f>VLOOKUP($C164,Plan!$C:$J,8,FALSE)</f>
        <v>#N/A</v>
      </c>
      <c r="J167" s="92" t="e">
        <f t="shared" si="47"/>
        <v>#N/A</v>
      </c>
      <c r="K167" s="93"/>
    </row>
    <row r="168" spans="1:11" x14ac:dyDescent="0.2">
      <c r="A168" s="408" t="s">
        <v>645</v>
      </c>
      <c r="B168" s="89" t="s">
        <v>642</v>
      </c>
      <c r="C168" s="97">
        <f>IF(ISERROR(VLOOKUP(C164,TriHistory!$B:$E,3,FALSE)),0,IF(LEFT(VLOOKUP(C164,TriHistory!$B:$E,3,FALSE),1)="1",VLOOKUP(C164,TriHistory!$B:$E,4,FALSE),0))</f>
        <v>0</v>
      </c>
      <c r="D168" s="97">
        <f>IF(ISERROR(VLOOKUP(D164,TriHistory!$B:$E,3,FALSE)),0,IF(LEFT(VLOOKUP(D164,TriHistory!$B:$E,3,FALSE),1)="1",VLOOKUP(D164,TriHistory!$B:$E,4,FALSE),0))</f>
        <v>0</v>
      </c>
      <c r="E168" s="97">
        <f>IF(ISERROR(VLOOKUP(E164,TriHistory!$B:$E,3,FALSE)),0,IF(LEFT(VLOOKUP(E164,TriHistory!$B:$E,3,FALSE),1)="1",VLOOKUP(E164,TriHistory!$B:$E,4,FALSE),0))</f>
        <v>0</v>
      </c>
      <c r="F168" s="97">
        <f>IF(ISERROR(VLOOKUP(F164,TriHistory!$B:$E,3,FALSE)),0,IF(LEFT(VLOOKUP(F164,TriHistory!$B:$E,3,FALSE),1)="1",VLOOKUP(F164,TriHistory!$B:$E,4,FALSE),0))</f>
        <v>0</v>
      </c>
      <c r="G168" s="97">
        <f>IF(ISERROR(VLOOKUP(G164,TriHistory!$B:$E,3,FALSE)),0,IF(LEFT(VLOOKUP(G164,TriHistory!$B:$E,3,FALSE),1)="1",VLOOKUP(G164,TriHistory!$B:$E,4,FALSE),0))</f>
        <v>0</v>
      </c>
      <c r="H168" s="97">
        <f>IF(ISERROR(VLOOKUP(H164,TriHistory!$B:$E,3,FALSE)),0,IF(LEFT(VLOOKUP(H164,TriHistory!$B:$E,3,FALSE),1)="1",VLOOKUP(H164,TriHistory!$B:$E,4,FALSE),0))</f>
        <v>0</v>
      </c>
      <c r="I168" s="97">
        <f>IF(ISERROR(VLOOKUP(I164,TriHistory!$B:$E,3,FALSE)),0,IF(LEFT(VLOOKUP(I164,TriHistory!$B:$E,3,FALSE),1)="1",VLOOKUP(I164,TriHistory!$B:$E,4,FALSE),0))</f>
        <v>0</v>
      </c>
      <c r="J168" s="97">
        <f t="shared" si="47"/>
        <v>0</v>
      </c>
      <c r="K168" s="98">
        <f ca="1">IF(TODAY()&gt;C164-1,IF(J165=0,0,J168/J165),0)</f>
        <v>0</v>
      </c>
    </row>
    <row r="169" spans="1:11" x14ac:dyDescent="0.2">
      <c r="A169" s="408"/>
      <c r="B169" s="89" t="s">
        <v>643</v>
      </c>
      <c r="C169" s="97">
        <f>IF(ISERROR(VLOOKUP(C164,TriHistory!$B:$E,3,FALSE)),0,IF(LEFT(VLOOKUP(C164,TriHistory!$B:$E,3,FALSE),1)="2",VLOOKUP(C164,TriHistory!$B:$E,4,FALSE),0))</f>
        <v>102.5</v>
      </c>
      <c r="D169" s="97">
        <f>IF(ISERROR(VLOOKUP(D164,TriHistory!$B:$E,3,FALSE)),0,IF(LEFT(VLOOKUP(D164,TriHistory!$B:$E,3,FALSE),1)="2",VLOOKUP(D164,TriHistory!$B:$E,4,FALSE),0))</f>
        <v>0</v>
      </c>
      <c r="E169" s="97">
        <f>IF(ISERROR(VLOOKUP(E164,TriHistory!$B:$E,3,FALSE)),0,IF(LEFT(VLOOKUP(E164,TriHistory!$B:$E,3,FALSE),1)="2",VLOOKUP(E164,TriHistory!$B:$E,4,FALSE),0))</f>
        <v>0</v>
      </c>
      <c r="F169" s="97">
        <f>IF(ISERROR(VLOOKUP(F164,TriHistory!$B:$E,3,FALSE)),0,IF(LEFT(VLOOKUP(F164,TriHistory!$B:$E,3,FALSE),1)="2",VLOOKUP(F164,TriHistory!$B:$E,4,FALSE),0))</f>
        <v>0</v>
      </c>
      <c r="G169" s="97">
        <f>IF(ISERROR(VLOOKUP(G164,TriHistory!$B:$E,3,FALSE)),0,IF(LEFT(VLOOKUP(G164,TriHistory!$B:$E,3,FALSE),1)="2",VLOOKUP(G164,TriHistory!$B:$E,4,FALSE),0))</f>
        <v>0</v>
      </c>
      <c r="H169" s="97">
        <f>IF(ISERROR(VLOOKUP(H164,TriHistory!$B:$E,3,FALSE)),0,IF(LEFT(VLOOKUP(H164,TriHistory!$B:$E,3,FALSE),1)="2",VLOOKUP(H164,TriHistory!$B:$E,4,FALSE),0))</f>
        <v>0</v>
      </c>
      <c r="I169" s="97">
        <f>IF(ISERROR(VLOOKUP(I164,TriHistory!$B:$E,3,FALSE)),0,IF(LEFT(VLOOKUP(I164,TriHistory!$B:$E,3,FALSE),1)="2",VLOOKUP(I164,TriHistory!$B:$E,4,FALSE),0))</f>
        <v>0</v>
      </c>
      <c r="J169" s="97">
        <f t="shared" si="47"/>
        <v>102.5</v>
      </c>
      <c r="K169" s="98" t="e">
        <f ca="1">IF(TODAY()&gt;C165-1,IF(J166=0,0,J169/J166),0)</f>
        <v>#N/A</v>
      </c>
    </row>
    <row r="170" spans="1:11" x14ac:dyDescent="0.2">
      <c r="A170" s="408"/>
      <c r="B170" s="89" t="s">
        <v>644</v>
      </c>
      <c r="C170" s="97">
        <f>IF(ISERROR(VLOOKUP(C164,TriHistory!$B:$E,3,FALSE)),0,IF(LEFT(VLOOKUP(C164,TriHistory!$B:$E,3,FALSE),1)="3",VLOOKUP(C164,TriHistory!$B:$E,4,FALSE),0))</f>
        <v>0</v>
      </c>
      <c r="D170" s="97">
        <f>IF(ISERROR(VLOOKUP(D164,TriHistory!$B:$E,3,FALSE)),0,IF(LEFT(VLOOKUP(D164,TriHistory!$B:$E,3,FALSE),1)="3",VLOOKUP(D164,TriHistory!$B:$E,4,FALSE),0))</f>
        <v>0</v>
      </c>
      <c r="E170" s="97">
        <f>IF(ISERROR(VLOOKUP(E164,TriHistory!$B:$E,3,FALSE)),0,IF(LEFT(VLOOKUP(E164,TriHistory!$B:$E,3,FALSE),1)="3",VLOOKUP(E164,TriHistory!$B:$E,4,FALSE),0))</f>
        <v>3.1</v>
      </c>
      <c r="F170" s="97">
        <f>IF(ISERROR(VLOOKUP(F164,TriHistory!$B:$E,3,FALSE)),0,IF(LEFT(VLOOKUP(F164,TriHistory!$B:$E,3,FALSE),1)="3",VLOOKUP(F164,TriHistory!$B:$E,4,FALSE),0))</f>
        <v>0</v>
      </c>
      <c r="G170" s="97">
        <f>IF(ISERROR(VLOOKUP(G164,TriHistory!$B:$E,3,FALSE)),0,IF(LEFT(VLOOKUP(G164,TriHistory!$B:$E,3,FALSE),1)="3",VLOOKUP(G164,TriHistory!$B:$E,4,FALSE),0))</f>
        <v>3.1</v>
      </c>
      <c r="H170" s="97">
        <f>IF(ISERROR(VLOOKUP(H164,TriHistory!$B:$E,3,FALSE)),0,IF(LEFT(VLOOKUP(H164,TriHistory!$B:$E,3,FALSE),1)="3",VLOOKUP(H164,TriHistory!$B:$E,4,FALSE),0))</f>
        <v>5.4</v>
      </c>
      <c r="I170" s="97">
        <f>IF(ISERROR(VLOOKUP(I164,TriHistory!$B:$E,3,FALSE)),0,IF(LEFT(VLOOKUP(I164,TriHistory!$B:$E,3,FALSE),1)="3",VLOOKUP(I164,TriHistory!$B:$E,4,FALSE),0))</f>
        <v>0</v>
      </c>
      <c r="J170" s="97">
        <f t="shared" si="47"/>
        <v>11.600000000000001</v>
      </c>
      <c r="K170" s="98" t="e">
        <f ca="1">IF(TODAY()&gt;C166-1,IF(J167=0,0,J170/J167),0)</f>
        <v>#N/A</v>
      </c>
    </row>
    <row r="171" spans="1:11" x14ac:dyDescent="0.2">
      <c r="A171" s="407" t="s">
        <v>332</v>
      </c>
      <c r="B171" s="407"/>
      <c r="C171" s="91">
        <f>C164+7</f>
        <v>42953</v>
      </c>
      <c r="D171" s="91">
        <f t="shared" ref="D171:I171" si="48">C171+1</f>
        <v>42954</v>
      </c>
      <c r="E171" s="91">
        <f t="shared" si="48"/>
        <v>42955</v>
      </c>
      <c r="F171" s="91">
        <f t="shared" si="48"/>
        <v>42956</v>
      </c>
      <c r="G171" s="91">
        <f t="shared" si="48"/>
        <v>42957</v>
      </c>
      <c r="H171" s="91">
        <f t="shared" si="48"/>
        <v>42958</v>
      </c>
      <c r="I171" s="91">
        <f t="shared" si="48"/>
        <v>42959</v>
      </c>
      <c r="J171" s="89" t="s">
        <v>335</v>
      </c>
      <c r="K171" s="198">
        <f>_xlfn.DAYS($C$185,C171)/7</f>
        <v>2</v>
      </c>
    </row>
    <row r="172" spans="1:11" x14ac:dyDescent="0.2">
      <c r="A172" s="408" t="s">
        <v>641</v>
      </c>
      <c r="B172" s="89" t="s">
        <v>642</v>
      </c>
      <c r="F172" s="92">
        <v>1</v>
      </c>
      <c r="J172" s="92">
        <f t="shared" ref="J172:J177" si="49">SUM(C172:I172)</f>
        <v>1</v>
      </c>
      <c r="K172" s="93"/>
    </row>
    <row r="173" spans="1:11" x14ac:dyDescent="0.2">
      <c r="A173" s="409"/>
      <c r="B173" s="89" t="s">
        <v>643</v>
      </c>
      <c r="C173" s="94" t="e">
        <f>VLOOKUP($C171,Plan!$C:$Q,9,FALSE)</f>
        <v>#N/A</v>
      </c>
      <c r="D173" s="94" t="e">
        <f>VLOOKUP($C171,Plan!$C:$Q,10,FALSE)</f>
        <v>#N/A</v>
      </c>
      <c r="E173" s="94" t="e">
        <f>VLOOKUP($C171,Plan!$C:$Q,11,FALSE)</f>
        <v>#N/A</v>
      </c>
      <c r="F173" s="94" t="e">
        <f>VLOOKUP($C171,Plan!$C:$Q,12,FALSE)</f>
        <v>#N/A</v>
      </c>
      <c r="G173" s="94" t="e">
        <f>VLOOKUP($C171,Plan!$C:$Q,13,FALSE)</f>
        <v>#N/A</v>
      </c>
      <c r="H173" s="94" t="e">
        <f>VLOOKUP($C171,Plan!$C:$Q,14,FALSE)</f>
        <v>#N/A</v>
      </c>
      <c r="I173" s="94" t="e">
        <f>VLOOKUP($C171,Plan!$C:$Q,15,FALSE)</f>
        <v>#N/A</v>
      </c>
      <c r="J173" s="92" t="e">
        <f t="shared" si="49"/>
        <v>#N/A</v>
      </c>
      <c r="K173" s="93"/>
    </row>
    <row r="174" spans="1:11" x14ac:dyDescent="0.2">
      <c r="A174" s="409"/>
      <c r="B174" s="89" t="s">
        <v>644</v>
      </c>
      <c r="C174" s="94" t="e">
        <f>VLOOKUP($C171,Plan!$C:$J,2,FALSE)</f>
        <v>#N/A</v>
      </c>
      <c r="D174" s="94" t="e">
        <f>VLOOKUP($C171,Plan!$C:$J,3,FALSE)</f>
        <v>#N/A</v>
      </c>
      <c r="E174" s="94" t="e">
        <f>VLOOKUP($C171,Plan!$C:$J,4,FALSE)</f>
        <v>#N/A</v>
      </c>
      <c r="F174" s="94" t="e">
        <f>VLOOKUP($C171,Plan!$C:$J,5,FALSE)</f>
        <v>#N/A</v>
      </c>
      <c r="G174" s="94" t="e">
        <f>VLOOKUP($C171,Plan!$C:$J,6,FALSE)</f>
        <v>#N/A</v>
      </c>
      <c r="H174" s="94" t="e">
        <f>VLOOKUP($C171,Plan!$C:$J,7,FALSE)</f>
        <v>#N/A</v>
      </c>
      <c r="I174" s="94" t="e">
        <f>VLOOKUP($C171,Plan!$C:$J,8,FALSE)</f>
        <v>#N/A</v>
      </c>
      <c r="J174" s="92" t="e">
        <f t="shared" si="49"/>
        <v>#N/A</v>
      </c>
      <c r="K174" s="93"/>
    </row>
    <row r="175" spans="1:11" x14ac:dyDescent="0.2">
      <c r="A175" s="408" t="s">
        <v>645</v>
      </c>
      <c r="B175" s="89" t="s">
        <v>642</v>
      </c>
      <c r="C175" s="97">
        <f>IF(ISERROR(VLOOKUP(C171,TriHistory!$B:$E,3,FALSE)),0,IF(LEFT(VLOOKUP(C171,TriHistory!$B:$E,3,FALSE),1)="1",VLOOKUP(C171,TriHistory!$B:$E,4,FALSE),0))</f>
        <v>1.72</v>
      </c>
      <c r="D175" s="97">
        <f>IF(ISERROR(VLOOKUP(D171,TriHistory!$B:$E,3,FALSE)),0,IF(LEFT(VLOOKUP(D171,TriHistory!$B:$E,3,FALSE),1)="1",VLOOKUP(D171,TriHistory!$B:$E,4,FALSE),0))</f>
        <v>0</v>
      </c>
      <c r="E175" s="97">
        <f>IF(ISERROR(VLOOKUP(E171,TriHistory!$B:$E,3,FALSE)),0,IF(LEFT(VLOOKUP(E171,TriHistory!$B:$E,3,FALSE),1)="1",VLOOKUP(E171,TriHistory!$B:$E,4,FALSE),0))</f>
        <v>0</v>
      </c>
      <c r="F175" s="97">
        <f>IF(ISERROR(VLOOKUP(F171,TriHistory!$B:$E,3,FALSE)),0,IF(LEFT(VLOOKUP(F171,TriHistory!$B:$E,3,FALSE),1)="1",VLOOKUP(F171,TriHistory!$B:$E,4,FALSE),0))</f>
        <v>1</v>
      </c>
      <c r="G175" s="97">
        <f>IF(ISERROR(VLOOKUP(G171,TriHistory!$B:$E,3,FALSE)),0,IF(LEFT(VLOOKUP(G171,TriHistory!$B:$E,3,FALSE),1)="1",VLOOKUP(G171,TriHistory!$B:$E,4,FALSE),0))</f>
        <v>0</v>
      </c>
      <c r="H175" s="97">
        <f>IF(ISERROR(VLOOKUP(H171,TriHistory!$B:$E,3,FALSE)),0,IF(LEFT(VLOOKUP(H171,TriHistory!$B:$E,3,FALSE),1)="1",VLOOKUP(H171,TriHistory!$B:$E,4,FALSE),0))</f>
        <v>0</v>
      </c>
      <c r="I175" s="97">
        <f>IF(ISERROR(VLOOKUP(I171,TriHistory!$B:$E,3,FALSE)),0,IF(LEFT(VLOOKUP(I171,TriHistory!$B:$E,3,FALSE),1)="1",VLOOKUP(I171,TriHistory!$B:$E,4,FALSE),0))</f>
        <v>0</v>
      </c>
      <c r="J175" s="97">
        <f t="shared" si="49"/>
        <v>2.7199999999999998</v>
      </c>
      <c r="K175" s="98">
        <f ca="1">IF(TODAY()&gt;C171-1,IF(J172=0,0,J175/J172),0)</f>
        <v>2.7199999999999998</v>
      </c>
    </row>
    <row r="176" spans="1:11" x14ac:dyDescent="0.2">
      <c r="A176" s="408"/>
      <c r="B176" s="89" t="s">
        <v>643</v>
      </c>
      <c r="C176" s="97">
        <f>IF(ISERROR(VLOOKUP(C171,TriHistory!$B:$E,3,FALSE)),0,IF(LEFT(VLOOKUP(C171,TriHistory!$B:$E,3,FALSE),1)="2",VLOOKUP(C171,TriHistory!$B:$E,4,FALSE),0))</f>
        <v>0</v>
      </c>
      <c r="D176" s="97">
        <f>IF(ISERROR(VLOOKUP(D171,TriHistory!$B:$E,3,FALSE)),0,IF(LEFT(VLOOKUP(D171,TriHistory!$B:$E,3,FALSE),1)="2",VLOOKUP(D171,TriHistory!$B:$E,4,FALSE),0))</f>
        <v>0</v>
      </c>
      <c r="E176" s="97">
        <f>IF(ISERROR(VLOOKUP(E171,TriHistory!$B:$E,3,FALSE)),0,IF(LEFT(VLOOKUP(E171,TriHistory!$B:$E,3,FALSE),1)="2",VLOOKUP(E171,TriHistory!$B:$E,4,FALSE),0))</f>
        <v>0</v>
      </c>
      <c r="F176" s="97">
        <f>IF(ISERROR(VLOOKUP(F171,TriHistory!$B:$E,3,FALSE)),0,IF(LEFT(VLOOKUP(F171,TriHistory!$B:$E,3,FALSE),1)="2",VLOOKUP(F171,TriHistory!$B:$E,4,FALSE),0))</f>
        <v>0</v>
      </c>
      <c r="G176" s="97">
        <f>IF(ISERROR(VLOOKUP(G171,TriHistory!$B:$E,3,FALSE)),0,IF(LEFT(VLOOKUP(G171,TriHistory!$B:$E,3,FALSE),1)="2",VLOOKUP(G171,TriHistory!$B:$E,4,FALSE),0))</f>
        <v>0</v>
      </c>
      <c r="H176" s="97">
        <f>IF(ISERROR(VLOOKUP(H171,TriHistory!$B:$E,3,FALSE)),0,IF(LEFT(VLOOKUP(H171,TriHistory!$B:$E,3,FALSE),1)="2",VLOOKUP(H171,TriHistory!$B:$E,4,FALSE),0))</f>
        <v>17.25</v>
      </c>
      <c r="I176" s="97">
        <f>IF(ISERROR(VLOOKUP(I171,TriHistory!$B:$E,3,FALSE)),0,IF(LEFT(VLOOKUP(I171,TriHistory!$B:$E,3,FALSE),1)="2",VLOOKUP(I171,TriHistory!$B:$E,4,FALSE),0))</f>
        <v>0</v>
      </c>
      <c r="J176" s="97">
        <f t="shared" si="49"/>
        <v>17.25</v>
      </c>
      <c r="K176" s="98" t="e">
        <f ca="1">IF(TODAY()&gt;C172-1,IF(J173=0,0,J176/J173),0)</f>
        <v>#N/A</v>
      </c>
    </row>
    <row r="177" spans="1:11" x14ac:dyDescent="0.2">
      <c r="A177" s="408"/>
      <c r="B177" s="89" t="s">
        <v>644</v>
      </c>
      <c r="C177" s="97">
        <f>IF(ISERROR(VLOOKUP(C171,TriHistory!$B:$E,3,FALSE)),0,IF(LEFT(VLOOKUP(C171,TriHistory!$B:$E,3,FALSE),1)="3",VLOOKUP(C171,TriHistory!$B:$E,4,FALSE),0))</f>
        <v>0</v>
      </c>
      <c r="D177" s="97">
        <f>IF(ISERROR(VLOOKUP(D171,TriHistory!$B:$E,3,FALSE)),0,IF(LEFT(VLOOKUP(D171,TriHistory!$B:$E,3,FALSE),1)="3",VLOOKUP(D171,TriHistory!$B:$E,4,FALSE),0))</f>
        <v>0</v>
      </c>
      <c r="E177" s="97">
        <f>IF(ISERROR(VLOOKUP(E171,TriHistory!$B:$E,3,FALSE)),0,IF(LEFT(VLOOKUP(E171,TriHistory!$B:$E,3,FALSE),1)="3",VLOOKUP(E171,TriHistory!$B:$E,4,FALSE),0))</f>
        <v>0</v>
      </c>
      <c r="F177" s="97">
        <f>IF(ISERROR(VLOOKUP(F171,TriHistory!$B:$E,3,FALSE)),0,IF(LEFT(VLOOKUP(F171,TriHistory!$B:$E,3,FALSE),1)="3",VLOOKUP(F171,TriHistory!$B:$E,4,FALSE),0))</f>
        <v>0</v>
      </c>
      <c r="G177" s="97">
        <f>IF(ISERROR(VLOOKUP(G171,TriHistory!$B:$E,3,FALSE)),0,IF(LEFT(VLOOKUP(G171,TriHistory!$B:$E,3,FALSE),1)="3",VLOOKUP(G171,TriHistory!$B:$E,4,FALSE),0))</f>
        <v>3.2</v>
      </c>
      <c r="H177" s="97">
        <f>IF(ISERROR(VLOOKUP(H171,TriHistory!$B:$E,3,FALSE)),0,IF(LEFT(VLOOKUP(H171,TriHistory!$B:$E,3,FALSE),1)="3",VLOOKUP(H171,TriHistory!$B:$E,4,FALSE),0))</f>
        <v>0</v>
      </c>
      <c r="I177" s="97">
        <f>IF(ISERROR(VLOOKUP(I171,TriHistory!$B:$E,3,FALSE)),0,IF(LEFT(VLOOKUP(I171,TriHistory!$B:$E,3,FALSE),1)="3",VLOOKUP(I171,TriHistory!$B:$E,4,FALSE),0))</f>
        <v>0</v>
      </c>
      <c r="J177" s="97">
        <f t="shared" si="49"/>
        <v>3.2</v>
      </c>
      <c r="K177" s="98" t="e">
        <f ca="1">IF(TODAY()&gt;C173-1,IF(J174=0,0,J177/J174),0)</f>
        <v>#N/A</v>
      </c>
    </row>
    <row r="178" spans="1:11" x14ac:dyDescent="0.2">
      <c r="A178" s="407" t="s">
        <v>332</v>
      </c>
      <c r="B178" s="407"/>
      <c r="C178" s="91">
        <f>C171+7</f>
        <v>42960</v>
      </c>
      <c r="D178" s="91">
        <f t="shared" ref="D178:I178" si="50">C178+1</f>
        <v>42961</v>
      </c>
      <c r="E178" s="91">
        <f t="shared" si="50"/>
        <v>42962</v>
      </c>
      <c r="F178" s="91">
        <f t="shared" si="50"/>
        <v>42963</v>
      </c>
      <c r="G178" s="91">
        <f t="shared" si="50"/>
        <v>42964</v>
      </c>
      <c r="H178" s="91">
        <f t="shared" si="50"/>
        <v>42965</v>
      </c>
      <c r="I178" s="91">
        <f t="shared" si="50"/>
        <v>42966</v>
      </c>
      <c r="J178" s="89" t="s">
        <v>335</v>
      </c>
      <c r="K178" s="198">
        <f>_xlfn.DAYS($C$185,C178)/7</f>
        <v>1</v>
      </c>
    </row>
    <row r="179" spans="1:11" x14ac:dyDescent="0.2">
      <c r="A179" s="408" t="s">
        <v>641</v>
      </c>
      <c r="B179" s="89" t="s">
        <v>642</v>
      </c>
      <c r="G179" s="92">
        <v>1</v>
      </c>
      <c r="J179" s="92">
        <f t="shared" ref="J179:J184" si="51">SUM(C179:I179)</f>
        <v>1</v>
      </c>
      <c r="K179" s="93"/>
    </row>
    <row r="180" spans="1:11" x14ac:dyDescent="0.2">
      <c r="A180" s="409"/>
      <c r="B180" s="89" t="s">
        <v>643</v>
      </c>
      <c r="C180" s="94" t="e">
        <f>VLOOKUP($C178,Plan!$C:$Q,9,FALSE)</f>
        <v>#N/A</v>
      </c>
      <c r="D180" s="94" t="e">
        <f>VLOOKUP($C178,Plan!$C:$Q,10,FALSE)</f>
        <v>#N/A</v>
      </c>
      <c r="E180" s="94" t="e">
        <f>VLOOKUP($C178,Plan!$C:$Q,11,FALSE)</f>
        <v>#N/A</v>
      </c>
      <c r="F180" s="94" t="e">
        <f>VLOOKUP($C178,Plan!$C:$Q,12,FALSE)</f>
        <v>#N/A</v>
      </c>
      <c r="G180" s="94" t="e">
        <f>VLOOKUP($C178,Plan!$C:$Q,13,FALSE)</f>
        <v>#N/A</v>
      </c>
      <c r="H180" s="94" t="e">
        <f>VLOOKUP($C178,Plan!$C:$Q,14,FALSE)</f>
        <v>#N/A</v>
      </c>
      <c r="I180" s="94" t="e">
        <f>VLOOKUP($C178,Plan!$C:$Q,15,FALSE)</f>
        <v>#N/A</v>
      </c>
      <c r="J180" s="92" t="e">
        <f t="shared" si="51"/>
        <v>#N/A</v>
      </c>
      <c r="K180" s="93"/>
    </row>
    <row r="181" spans="1:11" x14ac:dyDescent="0.2">
      <c r="A181" s="409"/>
      <c r="B181" s="89" t="s">
        <v>644</v>
      </c>
      <c r="C181" s="94" t="e">
        <f>VLOOKUP($C178,Plan!$C:$J,2,FALSE)</f>
        <v>#N/A</v>
      </c>
      <c r="D181" s="94" t="e">
        <f>VLOOKUP($C178,Plan!$C:$J,3,FALSE)</f>
        <v>#N/A</v>
      </c>
      <c r="E181" s="94" t="e">
        <f>VLOOKUP($C178,Plan!$C:$J,4,FALSE)</f>
        <v>#N/A</v>
      </c>
      <c r="F181" s="94" t="e">
        <f>VLOOKUP($C178,Plan!$C:$J,5,FALSE)</f>
        <v>#N/A</v>
      </c>
      <c r="G181" s="94" t="e">
        <f>VLOOKUP($C178,Plan!$C:$J,6,FALSE)</f>
        <v>#N/A</v>
      </c>
      <c r="H181" s="94" t="e">
        <f>VLOOKUP($C178,Plan!$C:$J,7,FALSE)</f>
        <v>#N/A</v>
      </c>
      <c r="I181" s="94" t="e">
        <f>VLOOKUP($C178,Plan!$C:$J,8,FALSE)</f>
        <v>#N/A</v>
      </c>
      <c r="J181" s="92" t="e">
        <f t="shared" si="51"/>
        <v>#N/A</v>
      </c>
      <c r="K181" s="93"/>
    </row>
    <row r="182" spans="1:11" x14ac:dyDescent="0.2">
      <c r="A182" s="408" t="s">
        <v>645</v>
      </c>
      <c r="B182" s="89" t="s">
        <v>642</v>
      </c>
      <c r="C182" s="97">
        <f>IF(ISERROR(VLOOKUP(C178,TriHistory!$B:$E,3,FALSE)),0,IF(LEFT(VLOOKUP(C178,TriHistory!$B:$E,3,FALSE),1)="1",VLOOKUP(C178,TriHistory!$B:$E,4,FALSE),0))</f>
        <v>0</v>
      </c>
      <c r="D182" s="97">
        <f>IF(ISERROR(VLOOKUP(D178,TriHistory!$B:$E,3,FALSE)),0,IF(LEFT(VLOOKUP(D178,TriHistory!$B:$E,3,FALSE),1)="1",VLOOKUP(D178,TriHistory!$B:$E,4,FALSE),0))</f>
        <v>0</v>
      </c>
      <c r="E182" s="97">
        <f>IF(ISERROR(VLOOKUP(E178,TriHistory!$B:$E,3,FALSE)),0,IF(LEFT(VLOOKUP(E178,TriHistory!$B:$E,3,FALSE),1)="1",VLOOKUP(E178,TriHistory!$B:$E,4,FALSE),0))</f>
        <v>0</v>
      </c>
      <c r="F182" s="97">
        <f>IF(ISERROR(VLOOKUP(F178,TriHistory!$B:$E,3,FALSE)),0,IF(LEFT(VLOOKUP(F178,TriHistory!$B:$E,3,FALSE),1)="1",VLOOKUP(F178,TriHistory!$B:$E,4,FALSE),0))</f>
        <v>0</v>
      </c>
      <c r="G182" s="97">
        <f>IF(ISERROR(VLOOKUP(G178,TriHistory!$B:$E,3,FALSE)),0,IF(LEFT(VLOOKUP(G178,TriHistory!$B:$E,3,FALSE),1)="1",VLOOKUP(G178,TriHistory!$B:$E,4,FALSE),0))</f>
        <v>0</v>
      </c>
      <c r="H182" s="97">
        <f>IF(ISERROR(VLOOKUP(H178,TriHistory!$B:$E,3,FALSE)),0,IF(LEFT(VLOOKUP(H178,TriHistory!$B:$E,3,FALSE),1)="1",VLOOKUP(H178,TriHistory!$B:$E,4,FALSE),0))</f>
        <v>0.75</v>
      </c>
      <c r="I182" s="97">
        <f>IF(ISERROR(VLOOKUP(I178,TriHistory!$B:$E,3,FALSE)),0,IF(LEFT(VLOOKUP(I178,TriHistory!$B:$E,3,FALSE),1)="1",VLOOKUP(I178,TriHistory!$B:$E,4,FALSE),0))</f>
        <v>0.75</v>
      </c>
      <c r="J182" s="97">
        <f t="shared" si="51"/>
        <v>1.5</v>
      </c>
      <c r="K182" s="98">
        <f ca="1">IF(TODAY()&gt;C178-1,IF(J179=0,0,J182/J179),0)</f>
        <v>1.5</v>
      </c>
    </row>
    <row r="183" spans="1:11" x14ac:dyDescent="0.2">
      <c r="A183" s="408"/>
      <c r="B183" s="89" t="s">
        <v>643</v>
      </c>
      <c r="C183" s="97">
        <f>IF(ISERROR(VLOOKUP(C178,TriHistory!$B:$E,3,FALSE)),0,IF(LEFT(VLOOKUP(C178,TriHistory!$B:$E,3,FALSE),1)="2",VLOOKUP(C178,TriHistory!$B:$E,4,FALSE),0))</f>
        <v>36.6</v>
      </c>
      <c r="D183" s="97">
        <f>IF(ISERROR(VLOOKUP(D178,TriHistory!$B:$E,3,FALSE)),0,IF(LEFT(VLOOKUP(D178,TriHistory!$B:$E,3,FALSE),1)="2",VLOOKUP(D178,TriHistory!$B:$E,4,FALSE),0))</f>
        <v>0</v>
      </c>
      <c r="E183" s="97">
        <f>IF(ISERROR(VLOOKUP(E178,TriHistory!$B:$E,3,FALSE)),0,IF(LEFT(VLOOKUP(E178,TriHistory!$B:$E,3,FALSE),1)="2",VLOOKUP(E178,TriHistory!$B:$E,4,FALSE),0))</f>
        <v>0</v>
      </c>
      <c r="F183" s="97">
        <f>IF(ISERROR(VLOOKUP(F178,TriHistory!$B:$E,3,FALSE)),0,IF(LEFT(VLOOKUP(F178,TriHistory!$B:$E,3,FALSE),1)="2",VLOOKUP(F178,TriHistory!$B:$E,4,FALSE),0))</f>
        <v>0</v>
      </c>
      <c r="G183" s="97">
        <f>IF(ISERROR(VLOOKUP(G178,TriHistory!$B:$E,3,FALSE)),0,IF(LEFT(VLOOKUP(G178,TriHistory!$B:$E,3,FALSE),1)="2",VLOOKUP(G178,TriHistory!$B:$E,4,FALSE),0))</f>
        <v>0</v>
      </c>
      <c r="H183" s="97">
        <f>IF(ISERROR(VLOOKUP(H178,TriHistory!$B:$E,3,FALSE)),0,IF(LEFT(VLOOKUP(H178,TriHistory!$B:$E,3,FALSE),1)="2",VLOOKUP(H178,TriHistory!$B:$E,4,FALSE),0))</f>
        <v>0</v>
      </c>
      <c r="I183" s="97">
        <f>IF(ISERROR(VLOOKUP(I178,TriHistory!$B:$E,3,FALSE)),0,IF(LEFT(VLOOKUP(I178,TriHistory!$B:$E,3,FALSE),1)="2",VLOOKUP(I178,TriHistory!$B:$E,4,FALSE),0))</f>
        <v>0</v>
      </c>
      <c r="J183" s="97">
        <f t="shared" si="51"/>
        <v>36.6</v>
      </c>
      <c r="K183" s="98" t="e">
        <f ca="1">IF(TODAY()&gt;C179-1,IF(J180=0,0,J183/J180),0)</f>
        <v>#N/A</v>
      </c>
    </row>
    <row r="184" spans="1:11" x14ac:dyDescent="0.2">
      <c r="A184" s="408"/>
      <c r="B184" s="89" t="s">
        <v>644</v>
      </c>
      <c r="C184" s="97">
        <f>IF(ISERROR(VLOOKUP(C178,TriHistory!$B:$E,3,FALSE)),0,IF(LEFT(VLOOKUP(C178,TriHistory!$B:$E,3,FALSE),1)="3",VLOOKUP(C178,TriHistory!$B:$E,4,FALSE),0))</f>
        <v>0</v>
      </c>
      <c r="D184" s="97">
        <f>IF(ISERROR(VLOOKUP(D178,TriHistory!$B:$E,3,FALSE)),0,IF(LEFT(VLOOKUP(D178,TriHistory!$B:$E,3,FALSE),1)="3",VLOOKUP(D178,TriHistory!$B:$E,4,FALSE),0))</f>
        <v>0</v>
      </c>
      <c r="E184" s="97">
        <f>IF(ISERROR(VLOOKUP(E178,TriHistory!$B:$E,3,FALSE)),0,IF(LEFT(VLOOKUP(E178,TriHistory!$B:$E,3,FALSE),1)="3",VLOOKUP(E178,TriHistory!$B:$E,4,FALSE),0))</f>
        <v>3.1</v>
      </c>
      <c r="F184" s="97">
        <f>IF(ISERROR(VLOOKUP(F178,TriHistory!$B:$E,3,FALSE)),0,IF(LEFT(VLOOKUP(F178,TriHistory!$B:$E,3,FALSE),1)="3",VLOOKUP(F178,TriHistory!$B:$E,4,FALSE),0))</f>
        <v>0</v>
      </c>
      <c r="G184" s="97">
        <f>IF(ISERROR(VLOOKUP(G178,TriHistory!$B:$E,3,FALSE)),0,IF(LEFT(VLOOKUP(G178,TriHistory!$B:$E,3,FALSE),1)="3",VLOOKUP(G178,TriHistory!$B:$E,4,FALSE),0))</f>
        <v>0</v>
      </c>
      <c r="H184" s="97">
        <f>IF(ISERROR(VLOOKUP(H178,TriHistory!$B:$E,3,FALSE)),0,IF(LEFT(VLOOKUP(H178,TriHistory!$B:$E,3,FALSE),1)="3",VLOOKUP(H178,TriHistory!$B:$E,4,FALSE),0))</f>
        <v>0</v>
      </c>
      <c r="I184" s="97">
        <f>IF(ISERROR(VLOOKUP(I178,TriHistory!$B:$E,3,FALSE)),0,IF(LEFT(VLOOKUP(I178,TriHistory!$B:$E,3,FALSE),1)="3",VLOOKUP(I178,TriHistory!$B:$E,4,FALSE),0))</f>
        <v>0</v>
      </c>
      <c r="J184" s="97">
        <f t="shared" si="51"/>
        <v>3.1</v>
      </c>
      <c r="K184" s="98" t="e">
        <f ca="1">IF(TODAY()&gt;C180-1,IF(J181=0,0,J184/J181),0)</f>
        <v>#N/A</v>
      </c>
    </row>
    <row r="185" spans="1:11" x14ac:dyDescent="0.2">
      <c r="A185" s="407" t="s">
        <v>332</v>
      </c>
      <c r="B185" s="407"/>
      <c r="C185" s="91">
        <f>C178+7</f>
        <v>42967</v>
      </c>
      <c r="D185" s="91">
        <f t="shared" ref="D185:I185" si="52">C185+1</f>
        <v>42968</v>
      </c>
      <c r="E185" s="91">
        <f t="shared" si="52"/>
        <v>42969</v>
      </c>
      <c r="F185" s="91">
        <f t="shared" si="52"/>
        <v>42970</v>
      </c>
      <c r="G185" s="91">
        <f t="shared" si="52"/>
        <v>42971</v>
      </c>
      <c r="H185" s="91">
        <f t="shared" si="52"/>
        <v>42972</v>
      </c>
      <c r="I185" s="91">
        <f t="shared" si="52"/>
        <v>42973</v>
      </c>
      <c r="J185" s="89" t="s">
        <v>335</v>
      </c>
      <c r="K185" s="90"/>
    </row>
    <row r="186" spans="1:11" x14ac:dyDescent="0.2">
      <c r="A186" s="408" t="s">
        <v>641</v>
      </c>
      <c r="B186" s="89" t="s">
        <v>642</v>
      </c>
      <c r="J186" s="92">
        <f t="shared" ref="J186:J191" si="53">SUM(C186:I186)</f>
        <v>0</v>
      </c>
      <c r="K186" s="93"/>
    </row>
    <row r="187" spans="1:11" x14ac:dyDescent="0.2">
      <c r="A187" s="409"/>
      <c r="B187" s="89" t="s">
        <v>643</v>
      </c>
      <c r="C187" s="94" t="e">
        <f>VLOOKUP($C185,Plan!$C:$Q,9,FALSE)</f>
        <v>#N/A</v>
      </c>
      <c r="D187" s="94" t="e">
        <f>VLOOKUP($C185,Plan!$C:$Q,10,FALSE)</f>
        <v>#N/A</v>
      </c>
      <c r="E187" s="94" t="e">
        <f>VLOOKUP($C185,Plan!$C:$Q,11,FALSE)</f>
        <v>#N/A</v>
      </c>
      <c r="F187" s="94" t="e">
        <f>VLOOKUP($C185,Plan!$C:$Q,12,FALSE)</f>
        <v>#N/A</v>
      </c>
      <c r="G187" s="94" t="e">
        <f>VLOOKUP($C185,Plan!$C:$Q,13,FALSE)</f>
        <v>#N/A</v>
      </c>
      <c r="H187" s="94" t="e">
        <f>VLOOKUP($C185,Plan!$C:$Q,14,FALSE)</f>
        <v>#N/A</v>
      </c>
      <c r="I187" s="94" t="e">
        <f>VLOOKUP($C185,Plan!$C:$Q,15,FALSE)</f>
        <v>#N/A</v>
      </c>
      <c r="J187" s="92" t="e">
        <f t="shared" si="53"/>
        <v>#N/A</v>
      </c>
      <c r="K187" s="93"/>
    </row>
    <row r="188" spans="1:11" x14ac:dyDescent="0.2">
      <c r="A188" s="409"/>
      <c r="B188" s="89" t="s">
        <v>644</v>
      </c>
      <c r="C188" s="94" t="e">
        <f>VLOOKUP($C185,Plan!$C:$J,2,FALSE)</f>
        <v>#N/A</v>
      </c>
      <c r="D188" s="94" t="e">
        <f>VLOOKUP($C185,Plan!$C:$J,3,FALSE)</f>
        <v>#N/A</v>
      </c>
      <c r="E188" s="94" t="e">
        <f>VLOOKUP($C185,Plan!$C:$J,4,FALSE)</f>
        <v>#N/A</v>
      </c>
      <c r="F188" s="94" t="e">
        <f>VLOOKUP($C185,Plan!$C:$J,5,FALSE)</f>
        <v>#N/A</v>
      </c>
      <c r="G188" s="94" t="e">
        <f>VLOOKUP($C185,Plan!$C:$J,6,FALSE)</f>
        <v>#N/A</v>
      </c>
      <c r="H188" s="94" t="e">
        <f>VLOOKUP($C185,Plan!$C:$J,7,FALSE)</f>
        <v>#N/A</v>
      </c>
      <c r="I188" s="94" t="e">
        <f>VLOOKUP($C185,Plan!$C:$J,8,FALSE)</f>
        <v>#N/A</v>
      </c>
      <c r="J188" s="92" t="e">
        <f t="shared" si="53"/>
        <v>#N/A</v>
      </c>
      <c r="K188" s="93"/>
    </row>
    <row r="189" spans="1:11" x14ac:dyDescent="0.2">
      <c r="A189" s="408" t="s">
        <v>645</v>
      </c>
      <c r="B189" s="89" t="s">
        <v>642</v>
      </c>
      <c r="C189" s="97">
        <f>IF(ISERROR(VLOOKUP(C185,TriHistory!$B:$E,3,FALSE)),0,IF(LEFT(VLOOKUP(C185,TriHistory!$B:$E,3,FALSE),1)="1",VLOOKUP(C185,TriHistory!$B:$E,4,FALSE),0))</f>
        <v>2.4</v>
      </c>
      <c r="D189" s="97">
        <f>IF(ISERROR(VLOOKUP(D185,TriHistory!$B:$E,3,FALSE)),0,IF(LEFT(VLOOKUP(D185,TriHistory!$B:$E,3,FALSE),1)="1",VLOOKUP(D185,TriHistory!$B:$E,4,FALSE),0))</f>
        <v>0</v>
      </c>
      <c r="E189" s="97">
        <f>IF(ISERROR(VLOOKUP(E185,TriHistory!$B:$E,3,FALSE)),0,IF(LEFT(VLOOKUP(E185,TriHistory!$B:$E,3,FALSE),1)="1",VLOOKUP(E185,TriHistory!$B:$E,4,FALSE),0))</f>
        <v>0</v>
      </c>
      <c r="F189" s="97">
        <f>IF(ISERROR(VLOOKUP(F185,TriHistory!$B:$E,3,FALSE)),0,IF(LEFT(VLOOKUP(F185,TriHistory!$B:$E,3,FALSE),1)="1",VLOOKUP(F185,TriHistory!$B:$E,4,FALSE),0))</f>
        <v>0</v>
      </c>
      <c r="G189" s="97">
        <f>IF(ISERROR(VLOOKUP(G185,TriHistory!$B:$E,3,FALSE)),0,IF(LEFT(VLOOKUP(G185,TriHistory!$B:$E,3,FALSE),1)="1",VLOOKUP(G185,TriHistory!$B:$E,4,FALSE),0))</f>
        <v>0</v>
      </c>
      <c r="H189" s="97">
        <f>IF(ISERROR(VLOOKUP(H185,TriHistory!$B:$E,3,FALSE)),0,IF(LEFT(VLOOKUP(H185,TriHistory!$B:$E,3,FALSE),1)="1",VLOOKUP(H185,TriHistory!$B:$E,4,FALSE),0))</f>
        <v>0</v>
      </c>
      <c r="I189" s="97">
        <f>IF(ISERROR(VLOOKUP(I185,TriHistory!$B:$E,3,FALSE)),0,IF(LEFT(VLOOKUP(I185,TriHistory!$B:$E,3,FALSE),1)="1",VLOOKUP(I185,TriHistory!$B:$E,4,FALSE),0))</f>
        <v>0</v>
      </c>
      <c r="J189" s="97">
        <f t="shared" si="53"/>
        <v>2.4</v>
      </c>
      <c r="K189" s="98">
        <f ca="1">IF(TODAY()&gt;C185-1,IF(J186=0,0,J189/J186),0)</f>
        <v>0</v>
      </c>
    </row>
    <row r="190" spans="1:11" x14ac:dyDescent="0.2">
      <c r="A190" s="408"/>
      <c r="B190" s="89" t="s">
        <v>643</v>
      </c>
      <c r="C190" s="97">
        <f>IF(ISERROR(VLOOKUP(C185,TriHistory!$B:$E,3,FALSE)),0,IF(LEFT(VLOOKUP(C185,TriHistory!$B:$E,3,FALSE),1)="2",VLOOKUP(C185,TriHistory!$B:$E,4,FALSE),0))</f>
        <v>0</v>
      </c>
      <c r="D190" s="97">
        <f>IF(ISERROR(VLOOKUP(D185,TriHistory!$B:$E,3,FALSE)),0,IF(LEFT(VLOOKUP(D185,TriHistory!$B:$E,3,FALSE),1)="2",VLOOKUP(D185,TriHistory!$B:$E,4,FALSE),0))</f>
        <v>0</v>
      </c>
      <c r="E190" s="97">
        <f>IF(ISERROR(VLOOKUP(E185,TriHistory!$B:$E,3,FALSE)),0,IF(LEFT(VLOOKUP(E185,TriHistory!$B:$E,3,FALSE),1)="2",VLOOKUP(E185,TriHistory!$B:$E,4,FALSE),0))</f>
        <v>0</v>
      </c>
      <c r="F190" s="97">
        <f>IF(ISERROR(VLOOKUP(F185,TriHistory!$B:$E,3,FALSE)),0,IF(LEFT(VLOOKUP(F185,TriHistory!$B:$E,3,FALSE),1)="2",VLOOKUP(F185,TriHistory!$B:$E,4,FALSE),0))</f>
        <v>0</v>
      </c>
      <c r="G190" s="97">
        <f>IF(ISERROR(VLOOKUP(G185,TriHistory!$B:$E,3,FALSE)),0,IF(LEFT(VLOOKUP(G185,TriHistory!$B:$E,3,FALSE),1)="2",VLOOKUP(G185,TriHistory!$B:$E,4,FALSE),0))</f>
        <v>0</v>
      </c>
      <c r="H190" s="97">
        <f>IF(ISERROR(VLOOKUP(H185,TriHistory!$B:$E,3,FALSE)),0,IF(LEFT(VLOOKUP(H185,TriHistory!$B:$E,3,FALSE),1)="2",VLOOKUP(H185,TriHistory!$B:$E,4,FALSE),0))</f>
        <v>0</v>
      </c>
      <c r="I190" s="97">
        <f>IF(ISERROR(VLOOKUP(I185,TriHistory!$B:$E,3,FALSE)),0,IF(LEFT(VLOOKUP(I185,TriHistory!$B:$E,3,FALSE),1)="2",VLOOKUP(I185,TriHistory!$B:$E,4,FALSE),0))</f>
        <v>0</v>
      </c>
      <c r="J190" s="97">
        <f t="shared" si="53"/>
        <v>0</v>
      </c>
      <c r="K190" s="98" t="e">
        <f ca="1">IF(TODAY()&gt;C186-1,IF(J187=0,0,J190/J187),0)</f>
        <v>#N/A</v>
      </c>
    </row>
    <row r="191" spans="1:11" x14ac:dyDescent="0.2">
      <c r="A191" s="408"/>
      <c r="B191" s="89" t="s">
        <v>644</v>
      </c>
      <c r="C191" s="97">
        <f>IF(ISERROR(VLOOKUP(C185,TriHistory!$B:$E,3,FALSE)),0,IF(LEFT(VLOOKUP(C185,TriHistory!$B:$E,3,FALSE),1)="3",VLOOKUP(C185,TriHistory!$B:$E,4,FALSE),0))</f>
        <v>0</v>
      </c>
      <c r="D191" s="97">
        <f>IF(ISERROR(VLOOKUP(D185,TriHistory!$B:$E,3,FALSE)),0,IF(LEFT(VLOOKUP(D185,TriHistory!$B:$E,3,FALSE),1)="3",VLOOKUP(D185,TriHistory!$B:$E,4,FALSE),0))</f>
        <v>0</v>
      </c>
      <c r="E191" s="97">
        <f>IF(ISERROR(VLOOKUP(E185,TriHistory!$B:$E,3,FALSE)),0,IF(LEFT(VLOOKUP(E185,TriHistory!$B:$E,3,FALSE),1)="3",VLOOKUP(E185,TriHistory!$B:$E,4,FALSE),0))</f>
        <v>0</v>
      </c>
      <c r="F191" s="97">
        <f>IF(ISERROR(VLOOKUP(F185,TriHistory!$B:$E,3,FALSE)),0,IF(LEFT(VLOOKUP(F185,TriHistory!$B:$E,3,FALSE),1)="3",VLOOKUP(F185,TriHistory!$B:$E,4,FALSE),0))</f>
        <v>0</v>
      </c>
      <c r="G191" s="97">
        <f>IF(ISERROR(VLOOKUP(G185,TriHistory!$B:$E,3,FALSE)),0,IF(LEFT(VLOOKUP(G185,TriHistory!$B:$E,3,FALSE),1)="3",VLOOKUP(G185,TriHistory!$B:$E,4,FALSE),0))</f>
        <v>0</v>
      </c>
      <c r="H191" s="97">
        <f>IF(ISERROR(VLOOKUP(H185,TriHistory!$B:$E,3,FALSE)),0,IF(LEFT(VLOOKUP(H185,TriHistory!$B:$E,3,FALSE),1)="3",VLOOKUP(H185,TriHistory!$B:$E,4,FALSE),0))</f>
        <v>3.25</v>
      </c>
      <c r="I191" s="97">
        <f>IF(ISERROR(VLOOKUP(I185,TriHistory!$B:$E,3,FALSE)),0,IF(LEFT(VLOOKUP(I185,TriHistory!$B:$E,3,FALSE),1)="3",VLOOKUP(I185,TriHistory!$B:$E,4,FALSE),0))</f>
        <v>0</v>
      </c>
      <c r="J191" s="97">
        <f t="shared" si="53"/>
        <v>3.25</v>
      </c>
      <c r="K191" s="98" t="e">
        <f ca="1">IF(TODAY()&gt;C187-1,IF(J188=0,0,J191/J188),0)</f>
        <v>#N/A</v>
      </c>
    </row>
    <row r="192" spans="1:11" x14ac:dyDescent="0.2">
      <c r="A192" s="99"/>
      <c r="B192" s="91" t="s">
        <v>634</v>
      </c>
      <c r="C192" s="91">
        <f>C185+7</f>
        <v>42974</v>
      </c>
      <c r="D192" s="91">
        <f t="shared" ref="D192:I192" si="54">C192+1</f>
        <v>42975</v>
      </c>
      <c r="E192" s="91">
        <f t="shared" si="54"/>
        <v>42976</v>
      </c>
      <c r="F192" s="91">
        <f t="shared" si="54"/>
        <v>42977</v>
      </c>
      <c r="G192" s="91">
        <f t="shared" si="54"/>
        <v>42978</v>
      </c>
      <c r="H192" s="91">
        <f t="shared" si="54"/>
        <v>42979</v>
      </c>
      <c r="I192" s="91">
        <f t="shared" si="54"/>
        <v>42980</v>
      </c>
      <c r="J192" s="89" t="s">
        <v>335</v>
      </c>
      <c r="K192" s="90"/>
    </row>
    <row r="193" spans="1:11" x14ac:dyDescent="0.2">
      <c r="A193" s="408" t="s">
        <v>641</v>
      </c>
      <c r="B193" s="89" t="s">
        <v>642</v>
      </c>
      <c r="J193" s="92">
        <f t="shared" ref="J193:J198" si="55">SUM(C193:I193)</f>
        <v>0</v>
      </c>
      <c r="K193" s="93"/>
    </row>
    <row r="194" spans="1:11" x14ac:dyDescent="0.2">
      <c r="A194" s="409"/>
      <c r="B194" s="89" t="s">
        <v>643</v>
      </c>
      <c r="C194" s="94" t="e">
        <f>VLOOKUP($C192,Plan!$C:$Q,9,FALSE)</f>
        <v>#N/A</v>
      </c>
      <c r="D194" s="94" t="e">
        <f>VLOOKUP($C192,Plan!$C:$Q,10,FALSE)</f>
        <v>#N/A</v>
      </c>
      <c r="E194" s="94" t="e">
        <f>VLOOKUP($C192,Plan!$C:$Q,11,FALSE)</f>
        <v>#N/A</v>
      </c>
      <c r="F194" s="94" t="e">
        <f>VLOOKUP($C192,Plan!$C:$Q,12,FALSE)</f>
        <v>#N/A</v>
      </c>
      <c r="G194" s="94" t="e">
        <f>VLOOKUP($C192,Plan!$C:$Q,13,FALSE)</f>
        <v>#N/A</v>
      </c>
      <c r="H194" s="94" t="e">
        <f>VLOOKUP($C192,Plan!$C:$Q,14,FALSE)</f>
        <v>#N/A</v>
      </c>
      <c r="I194" s="94" t="e">
        <f>VLOOKUP($C192,Plan!$C:$Q,15,FALSE)</f>
        <v>#N/A</v>
      </c>
      <c r="J194" s="92" t="e">
        <f t="shared" si="55"/>
        <v>#N/A</v>
      </c>
      <c r="K194" s="93"/>
    </row>
    <row r="195" spans="1:11" x14ac:dyDescent="0.2">
      <c r="A195" s="409"/>
      <c r="B195" s="89" t="s">
        <v>644</v>
      </c>
      <c r="C195" s="94" t="e">
        <f>VLOOKUP($C192,Plan!$C:$J,2,FALSE)</f>
        <v>#N/A</v>
      </c>
      <c r="D195" s="94" t="e">
        <f>VLOOKUP($C192,Plan!$C:$J,3,FALSE)</f>
        <v>#N/A</v>
      </c>
      <c r="E195" s="94" t="e">
        <f>VLOOKUP($C192,Plan!$C:$J,4,FALSE)</f>
        <v>#N/A</v>
      </c>
      <c r="F195" s="94" t="e">
        <f>VLOOKUP($C192,Plan!$C:$J,5,FALSE)</f>
        <v>#N/A</v>
      </c>
      <c r="G195" s="94" t="e">
        <f>VLOOKUP($C192,Plan!$C:$J,6,FALSE)</f>
        <v>#N/A</v>
      </c>
      <c r="H195" s="94" t="e">
        <f>VLOOKUP($C192,Plan!$C:$J,7,FALSE)</f>
        <v>#N/A</v>
      </c>
      <c r="I195" s="94" t="e">
        <f>VLOOKUP($C192,Plan!$C:$J,8,FALSE)</f>
        <v>#N/A</v>
      </c>
      <c r="J195" s="92" t="e">
        <f t="shared" si="55"/>
        <v>#N/A</v>
      </c>
      <c r="K195" s="93"/>
    </row>
    <row r="196" spans="1:11" x14ac:dyDescent="0.2">
      <c r="A196" s="408" t="s">
        <v>645</v>
      </c>
      <c r="B196" s="89" t="s">
        <v>642</v>
      </c>
      <c r="C196" s="97">
        <f>IF(ISERROR(VLOOKUP(C192,TriHistory!$B:$E,3,FALSE)),0,IF(LEFT(VLOOKUP(C192,TriHistory!$B:$E,3,FALSE),1)="1",VLOOKUP(C192,TriHistory!$B:$E,4,FALSE),0))</f>
        <v>0</v>
      </c>
      <c r="D196" s="97">
        <f>IF(ISERROR(VLOOKUP(D192,TriHistory!$B:$E,3,FALSE)),0,IF(LEFT(VLOOKUP(D192,TriHistory!$B:$E,3,FALSE),1)="1",VLOOKUP(D192,TriHistory!$B:$E,4,FALSE),0))</f>
        <v>0</v>
      </c>
      <c r="E196" s="97">
        <f>IF(ISERROR(VLOOKUP(E192,TriHistory!$B:$E,3,FALSE)),0,IF(LEFT(VLOOKUP(E192,TriHistory!$B:$E,3,FALSE),1)="1",VLOOKUP(E192,TriHistory!$B:$E,4,FALSE),0))</f>
        <v>0</v>
      </c>
      <c r="F196" s="97">
        <f>IF(ISERROR(VLOOKUP(F192,TriHistory!$B:$E,3,FALSE)),0,IF(LEFT(VLOOKUP(F192,TriHistory!$B:$E,3,FALSE),1)="1",VLOOKUP(F192,TriHistory!$B:$E,4,FALSE),0))</f>
        <v>0</v>
      </c>
      <c r="G196" s="97">
        <f>IF(ISERROR(VLOOKUP(G192,TriHistory!$B:$E,3,FALSE)),0,IF(LEFT(VLOOKUP(G192,TriHistory!$B:$E,3,FALSE),1)="1",VLOOKUP(G192,TriHistory!$B:$E,4,FALSE),0))</f>
        <v>0</v>
      </c>
      <c r="H196" s="97">
        <f>IF(ISERROR(VLOOKUP(H192,TriHistory!$B:$E,3,FALSE)),0,IF(LEFT(VLOOKUP(H192,TriHistory!$B:$E,3,FALSE),1)="1",VLOOKUP(H192,TriHistory!$B:$E,4,FALSE),0))</f>
        <v>0</v>
      </c>
      <c r="I196" s="97">
        <f>IF(ISERROR(VLOOKUP(I192,TriHistory!$B:$E,3,FALSE)),0,IF(LEFT(VLOOKUP(I192,TriHistory!$B:$E,3,FALSE),1)="1",VLOOKUP(I192,TriHistory!$B:$E,4,FALSE),0))</f>
        <v>0</v>
      </c>
      <c r="J196" s="97">
        <f t="shared" si="55"/>
        <v>0</v>
      </c>
      <c r="K196" s="98">
        <f ca="1">IF(TODAY()&gt;C192-1,IF(J193=0,0,J196/J193),0)</f>
        <v>0</v>
      </c>
    </row>
    <row r="197" spans="1:11" x14ac:dyDescent="0.2">
      <c r="A197" s="408"/>
      <c r="B197" s="89" t="s">
        <v>643</v>
      </c>
      <c r="C197" s="97">
        <f>IF(ISERROR(VLOOKUP(C192,TriHistory!$B:$E,3,FALSE)),0,IF(LEFT(VLOOKUP(C192,TriHistory!$B:$E,3,FALSE),1)="2",VLOOKUP(C192,TriHistory!$B:$E,4,FALSE),0))</f>
        <v>0</v>
      </c>
      <c r="D197" s="97">
        <f>IF(ISERROR(VLOOKUP(D192,TriHistory!$B:$E,3,FALSE)),0,IF(LEFT(VLOOKUP(D192,TriHistory!$B:$E,3,FALSE),1)="2",VLOOKUP(D192,TriHistory!$B:$E,4,FALSE),0))</f>
        <v>0</v>
      </c>
      <c r="E197" s="97">
        <f>IF(ISERROR(VLOOKUP(E192,TriHistory!$B:$E,3,FALSE)),0,IF(LEFT(VLOOKUP(E192,TriHistory!$B:$E,3,FALSE),1)="2",VLOOKUP(E192,TriHistory!$B:$E,4,FALSE),0))</f>
        <v>0</v>
      </c>
      <c r="F197" s="97">
        <f>IF(ISERROR(VLOOKUP(F192,TriHistory!$B:$E,3,FALSE)),0,IF(LEFT(VLOOKUP(F192,TriHistory!$B:$E,3,FALSE),1)="2",VLOOKUP(F192,TriHistory!$B:$E,4,FALSE),0))</f>
        <v>0</v>
      </c>
      <c r="G197" s="97">
        <f>IF(ISERROR(VLOOKUP(G192,TriHistory!$B:$E,3,FALSE)),0,IF(LEFT(VLOOKUP(G192,TriHistory!$B:$E,3,FALSE),1)="2",VLOOKUP(G192,TriHistory!$B:$E,4,FALSE),0))</f>
        <v>0</v>
      </c>
      <c r="H197" s="97">
        <f>IF(ISERROR(VLOOKUP(H192,TriHistory!$B:$E,3,FALSE)),0,IF(LEFT(VLOOKUP(H192,TriHistory!$B:$E,3,FALSE),1)="2",VLOOKUP(H192,TriHistory!$B:$E,4,FALSE),0))</f>
        <v>0</v>
      </c>
      <c r="I197" s="97">
        <f>IF(ISERROR(VLOOKUP(I192,TriHistory!$B:$E,3,FALSE)),0,IF(LEFT(VLOOKUP(I192,TriHistory!$B:$E,3,FALSE),1)="2",VLOOKUP(I192,TriHistory!$B:$E,4,FALSE),0))</f>
        <v>0</v>
      </c>
      <c r="J197" s="97">
        <f t="shared" si="55"/>
        <v>0</v>
      </c>
      <c r="K197" s="98" t="e">
        <f ca="1">IF(TODAY()&gt;C193-1,IF(J194=0,0,J197/J194),0)</f>
        <v>#N/A</v>
      </c>
    </row>
    <row r="198" spans="1:11" x14ac:dyDescent="0.2">
      <c r="A198" s="408"/>
      <c r="B198" s="89" t="s">
        <v>644</v>
      </c>
      <c r="C198" s="97">
        <f>IF(ISERROR(VLOOKUP(C192,TriHistory!$B:$E,3,FALSE)),0,IF(LEFT(VLOOKUP(C192,TriHistory!$B:$E,3,FALSE),1)="3",VLOOKUP(C192,TriHistory!$B:$E,4,FALSE),0))</f>
        <v>0</v>
      </c>
      <c r="D198" s="97">
        <f>IF(ISERROR(VLOOKUP(D192,TriHistory!$B:$E,3,FALSE)),0,IF(LEFT(VLOOKUP(D192,TriHistory!$B:$E,3,FALSE),1)="3",VLOOKUP(D192,TriHistory!$B:$E,4,FALSE),0))</f>
        <v>0</v>
      </c>
      <c r="E198" s="97">
        <f>IF(ISERROR(VLOOKUP(E192,TriHistory!$B:$E,3,FALSE)),0,IF(LEFT(VLOOKUP(E192,TriHistory!$B:$E,3,FALSE),1)="3",VLOOKUP(E192,TriHistory!$B:$E,4,FALSE),0))</f>
        <v>3.2</v>
      </c>
      <c r="F198" s="97">
        <f>IF(ISERROR(VLOOKUP(F192,TriHistory!$B:$E,3,FALSE)),0,IF(LEFT(VLOOKUP(F192,TriHistory!$B:$E,3,FALSE),1)="3",VLOOKUP(F192,TriHistory!$B:$E,4,FALSE),0))</f>
        <v>0</v>
      </c>
      <c r="G198" s="97">
        <f>IF(ISERROR(VLOOKUP(G192,TriHistory!$B:$E,3,FALSE)),0,IF(LEFT(VLOOKUP(G192,TriHistory!$B:$E,3,FALSE),1)="3",VLOOKUP(G192,TriHistory!$B:$E,4,FALSE),0))</f>
        <v>3.2</v>
      </c>
      <c r="H198" s="97">
        <f>IF(ISERROR(VLOOKUP(H192,TriHistory!$B:$E,3,FALSE)),0,IF(LEFT(VLOOKUP(H192,TriHistory!$B:$E,3,FALSE),1)="3",VLOOKUP(H192,TriHistory!$B:$E,4,FALSE),0))</f>
        <v>0</v>
      </c>
      <c r="I198" s="97">
        <f>IF(ISERROR(VLOOKUP(I192,TriHistory!$B:$E,3,FALSE)),0,IF(LEFT(VLOOKUP(I192,TriHistory!$B:$E,3,FALSE),1)="3",VLOOKUP(I192,TriHistory!$B:$E,4,FALSE),0))</f>
        <v>0</v>
      </c>
      <c r="J198" s="97">
        <f t="shared" si="55"/>
        <v>6.4</v>
      </c>
      <c r="K198" s="98" t="e">
        <f ca="1">IF(TODAY()&gt;C194-1,IF(J195=0,0,J198/J195),0)</f>
        <v>#N/A</v>
      </c>
    </row>
    <row r="199" spans="1:11" x14ac:dyDescent="0.2">
      <c r="A199" s="407" t="s">
        <v>332</v>
      </c>
      <c r="B199" s="407"/>
      <c r="C199" s="91">
        <f>C192+7</f>
        <v>42981</v>
      </c>
      <c r="D199" s="91">
        <f t="shared" ref="D199:I199" si="56">C199+1</f>
        <v>42982</v>
      </c>
      <c r="E199" s="91">
        <f t="shared" si="56"/>
        <v>42983</v>
      </c>
      <c r="F199" s="91">
        <f t="shared" si="56"/>
        <v>42984</v>
      </c>
      <c r="G199" s="91">
        <f t="shared" si="56"/>
        <v>42985</v>
      </c>
      <c r="H199" s="91">
        <f t="shared" si="56"/>
        <v>42986</v>
      </c>
      <c r="I199" s="91">
        <f t="shared" si="56"/>
        <v>42987</v>
      </c>
      <c r="J199" s="89" t="s">
        <v>335</v>
      </c>
      <c r="K199" s="90"/>
    </row>
    <row r="200" spans="1:11" x14ac:dyDescent="0.2">
      <c r="A200" s="408" t="s">
        <v>641</v>
      </c>
      <c r="B200" s="89" t="s">
        <v>642</v>
      </c>
      <c r="J200" s="92">
        <f t="shared" ref="J200:J205" si="57">SUM(C200:I200)</f>
        <v>0</v>
      </c>
      <c r="K200" s="93"/>
    </row>
    <row r="201" spans="1:11" x14ac:dyDescent="0.2">
      <c r="A201" s="409"/>
      <c r="B201" s="89" t="s">
        <v>643</v>
      </c>
      <c r="C201" s="94" t="e">
        <f>VLOOKUP($C199,Plan!$C:$Q,9,FALSE)</f>
        <v>#N/A</v>
      </c>
      <c r="D201" s="94" t="e">
        <f>VLOOKUP($C199,Plan!$C:$Q,10,FALSE)</f>
        <v>#N/A</v>
      </c>
      <c r="E201" s="94" t="e">
        <f>VLOOKUP($C199,Plan!$C:$Q,11,FALSE)</f>
        <v>#N/A</v>
      </c>
      <c r="F201" s="94" t="e">
        <f>VLOOKUP($C199,Plan!$C:$Q,12,FALSE)</f>
        <v>#N/A</v>
      </c>
      <c r="G201" s="94" t="e">
        <f>VLOOKUP($C199,Plan!$C:$Q,13,FALSE)</f>
        <v>#N/A</v>
      </c>
      <c r="H201" s="94" t="e">
        <f>VLOOKUP($C199,Plan!$C:$Q,14,FALSE)</f>
        <v>#N/A</v>
      </c>
      <c r="I201" s="94" t="e">
        <f>VLOOKUP($C199,Plan!$C:$Q,15,FALSE)</f>
        <v>#N/A</v>
      </c>
      <c r="J201" s="92" t="e">
        <f t="shared" si="57"/>
        <v>#N/A</v>
      </c>
      <c r="K201" s="93"/>
    </row>
    <row r="202" spans="1:11" x14ac:dyDescent="0.2">
      <c r="A202" s="409"/>
      <c r="B202" s="89" t="s">
        <v>644</v>
      </c>
      <c r="C202" s="94" t="e">
        <f>VLOOKUP($C199,Plan!$C:$J,2,FALSE)</f>
        <v>#N/A</v>
      </c>
      <c r="D202" s="94" t="e">
        <f>VLOOKUP($C199,Plan!$C:$J,3,FALSE)</f>
        <v>#N/A</v>
      </c>
      <c r="E202" s="94" t="e">
        <f>VLOOKUP($C199,Plan!$C:$J,4,FALSE)</f>
        <v>#N/A</v>
      </c>
      <c r="F202" s="94" t="e">
        <f>VLOOKUP($C199,Plan!$C:$J,5,FALSE)</f>
        <v>#N/A</v>
      </c>
      <c r="G202" s="94" t="e">
        <f>VLOOKUP($C199,Plan!$C:$J,6,FALSE)</f>
        <v>#N/A</v>
      </c>
      <c r="H202" s="94" t="e">
        <f>VLOOKUP($C199,Plan!$C:$J,7,FALSE)</f>
        <v>#N/A</v>
      </c>
      <c r="I202" s="94" t="e">
        <f>VLOOKUP($C199,Plan!$C:$J,8,FALSE)</f>
        <v>#N/A</v>
      </c>
      <c r="J202" s="92" t="e">
        <f t="shared" si="57"/>
        <v>#N/A</v>
      </c>
      <c r="K202" s="93"/>
    </row>
    <row r="203" spans="1:11" x14ac:dyDescent="0.2">
      <c r="A203" s="408" t="s">
        <v>645</v>
      </c>
      <c r="B203" s="89" t="s">
        <v>642</v>
      </c>
      <c r="C203" s="97">
        <f>IF(ISERROR(VLOOKUP(C199,TriHistory!$B:$E,3,FALSE)),0,IF(LEFT(VLOOKUP(C199,TriHistory!$B:$E,3,FALSE),1)="1",VLOOKUP(C199,TriHistory!$B:$E,4,FALSE),0))</f>
        <v>0</v>
      </c>
      <c r="D203" s="97">
        <f>IF(ISERROR(VLOOKUP(D199,TriHistory!$B:$E,3,FALSE)),0,IF(LEFT(VLOOKUP(D199,TriHistory!$B:$E,3,FALSE),1)="1",VLOOKUP(D199,TriHistory!$B:$E,4,FALSE),0))</f>
        <v>0</v>
      </c>
      <c r="E203" s="97">
        <f>IF(ISERROR(VLOOKUP(E199,TriHistory!$B:$E,3,FALSE)),0,IF(LEFT(VLOOKUP(E199,TriHistory!$B:$E,3,FALSE),1)="1",VLOOKUP(E199,TriHistory!$B:$E,4,FALSE),0))</f>
        <v>0</v>
      </c>
      <c r="F203" s="97">
        <f>IF(ISERROR(VLOOKUP(F199,TriHistory!$B:$E,3,FALSE)),0,IF(LEFT(VLOOKUP(F199,TriHistory!$B:$E,3,FALSE),1)="1",VLOOKUP(F199,TriHistory!$B:$E,4,FALSE),0))</f>
        <v>0</v>
      </c>
      <c r="G203" s="97">
        <f>IF(ISERROR(VLOOKUP(G199,TriHistory!$B:$E,3,FALSE)),0,IF(LEFT(VLOOKUP(G199,TriHistory!$B:$E,3,FALSE),1)="1",VLOOKUP(G199,TriHistory!$B:$E,4,FALSE),0))</f>
        <v>0</v>
      </c>
      <c r="H203" s="97">
        <f>IF(ISERROR(VLOOKUP(H199,TriHistory!$B:$E,3,FALSE)),0,IF(LEFT(VLOOKUP(H199,TriHistory!$B:$E,3,FALSE),1)="1",VLOOKUP(H199,TriHistory!$B:$E,4,FALSE),0))</f>
        <v>0</v>
      </c>
      <c r="I203" s="97">
        <f>IF(ISERROR(VLOOKUP(I199,TriHistory!$B:$E,3,FALSE)),0,IF(LEFT(VLOOKUP(I199,TriHistory!$B:$E,3,FALSE),1)="1",VLOOKUP(I199,TriHistory!$B:$E,4,FALSE),0))</f>
        <v>0</v>
      </c>
      <c r="J203" s="97">
        <f t="shared" si="57"/>
        <v>0</v>
      </c>
      <c r="K203" s="98">
        <f ca="1">IF(TODAY()&gt;C199-1,IF(J200=0,0,J203/J200),0)</f>
        <v>0</v>
      </c>
    </row>
    <row r="204" spans="1:11" x14ac:dyDescent="0.2">
      <c r="A204" s="408"/>
      <c r="B204" s="89" t="s">
        <v>643</v>
      </c>
      <c r="C204" s="97">
        <f>IF(ISERROR(VLOOKUP(C199,TriHistory!$B:$E,3,FALSE)),0,IF(LEFT(VLOOKUP(C199,TriHistory!$B:$E,3,FALSE),1)="2",VLOOKUP(C199,TriHistory!$B:$E,4,FALSE),0))</f>
        <v>0</v>
      </c>
      <c r="D204" s="97">
        <f>IF(ISERROR(VLOOKUP(D199,TriHistory!$B:$E,3,FALSE)),0,IF(LEFT(VLOOKUP(D199,TriHistory!$B:$E,3,FALSE),1)="2",VLOOKUP(D199,TriHistory!$B:$E,4,FALSE),0))</f>
        <v>0</v>
      </c>
      <c r="E204" s="97">
        <f>IF(ISERROR(VLOOKUP(E199,TriHistory!$B:$E,3,FALSE)),0,IF(LEFT(VLOOKUP(E199,TriHistory!$B:$E,3,FALSE),1)="2",VLOOKUP(E199,TriHistory!$B:$E,4,FALSE),0))</f>
        <v>0</v>
      </c>
      <c r="F204" s="97">
        <f>IF(ISERROR(VLOOKUP(F199,TriHistory!$B:$E,3,FALSE)),0,IF(LEFT(VLOOKUP(F199,TriHistory!$B:$E,3,FALSE),1)="2",VLOOKUP(F199,TriHistory!$B:$E,4,FALSE),0))</f>
        <v>0</v>
      </c>
      <c r="G204" s="97">
        <f>IF(ISERROR(VLOOKUP(G199,TriHistory!$B:$E,3,FALSE)),0,IF(LEFT(VLOOKUP(G199,TriHistory!$B:$E,3,FALSE),1)="2",VLOOKUP(G199,TriHistory!$B:$E,4,FALSE),0))</f>
        <v>0</v>
      </c>
      <c r="H204" s="97">
        <f>IF(ISERROR(VLOOKUP(H199,TriHistory!$B:$E,3,FALSE)),0,IF(LEFT(VLOOKUP(H199,TriHistory!$B:$E,3,FALSE),1)="2",VLOOKUP(H199,TriHistory!$B:$E,4,FALSE),0))</f>
        <v>0</v>
      </c>
      <c r="I204" s="97">
        <f>IF(ISERROR(VLOOKUP(I199,TriHistory!$B:$E,3,FALSE)),0,IF(LEFT(VLOOKUP(I199,TriHistory!$B:$E,3,FALSE),1)="2",VLOOKUP(I199,TriHistory!$B:$E,4,FALSE),0))</f>
        <v>0</v>
      </c>
      <c r="J204" s="97">
        <f t="shared" si="57"/>
        <v>0</v>
      </c>
      <c r="K204" s="98" t="e">
        <f ca="1">IF(TODAY()&gt;C200-1,IF(J201=0,0,J204/J201),0)</f>
        <v>#N/A</v>
      </c>
    </row>
    <row r="205" spans="1:11" x14ac:dyDescent="0.2">
      <c r="A205" s="408"/>
      <c r="B205" s="89" t="s">
        <v>644</v>
      </c>
      <c r="C205" s="97">
        <f>IF(ISERROR(VLOOKUP(C199,TriHistory!$B:$E,3,FALSE)),0,IF(LEFT(VLOOKUP(C199,TriHistory!$B:$E,3,FALSE),1)="3",VLOOKUP(C199,TriHistory!$B:$E,4,FALSE),0))</f>
        <v>0</v>
      </c>
      <c r="D205" s="97">
        <f>IF(ISERROR(VLOOKUP(D199,TriHistory!$B:$E,3,FALSE)),0,IF(LEFT(VLOOKUP(D199,TriHistory!$B:$E,3,FALSE),1)="3",VLOOKUP(D199,TriHistory!$B:$E,4,FALSE),0))</f>
        <v>3.1</v>
      </c>
      <c r="E205" s="97">
        <f>IF(ISERROR(VLOOKUP(E199,TriHistory!$B:$E,3,FALSE)),0,IF(LEFT(VLOOKUP(E199,TriHistory!$B:$E,3,FALSE),1)="3",VLOOKUP(E199,TriHistory!$B:$E,4,FALSE),0))</f>
        <v>0</v>
      </c>
      <c r="F205" s="97">
        <f>IF(ISERROR(VLOOKUP(F199,TriHistory!$B:$E,3,FALSE)),0,IF(LEFT(VLOOKUP(F199,TriHistory!$B:$E,3,FALSE),1)="3",VLOOKUP(F199,TriHistory!$B:$E,4,FALSE),0))</f>
        <v>0</v>
      </c>
      <c r="G205" s="97">
        <f>IF(ISERROR(VLOOKUP(G199,TriHistory!$B:$E,3,FALSE)),0,IF(LEFT(VLOOKUP(G199,TriHistory!$B:$E,3,FALSE),1)="3",VLOOKUP(G199,TriHistory!$B:$E,4,FALSE),0))</f>
        <v>4</v>
      </c>
      <c r="H205" s="97">
        <f>IF(ISERROR(VLOOKUP(H199,TriHistory!$B:$E,3,FALSE)),0,IF(LEFT(VLOOKUP(H199,TriHistory!$B:$E,3,FALSE),1)="3",VLOOKUP(H199,TriHistory!$B:$E,4,FALSE),0))</f>
        <v>3.7</v>
      </c>
      <c r="I205" s="97">
        <f>IF(ISERROR(VLOOKUP(I199,TriHistory!$B:$E,3,FALSE)),0,IF(LEFT(VLOOKUP(I199,TriHistory!$B:$E,3,FALSE),1)="3",VLOOKUP(I199,TriHistory!$B:$E,4,FALSE),0))</f>
        <v>3.33</v>
      </c>
      <c r="J205" s="97">
        <f t="shared" si="57"/>
        <v>14.13</v>
      </c>
      <c r="K205" s="98" t="e">
        <f ca="1">IF(TODAY()&gt;C201-1,IF(J202=0,0,J205/J202),0)</f>
        <v>#N/A</v>
      </c>
    </row>
    <row r="206" spans="1:11" x14ac:dyDescent="0.2">
      <c r="A206" s="407" t="s">
        <v>332</v>
      </c>
      <c r="B206" s="407"/>
      <c r="C206" s="91">
        <f>C199+7</f>
        <v>42988</v>
      </c>
      <c r="D206" s="91">
        <f t="shared" ref="D206:I206" si="58">C206+1</f>
        <v>42989</v>
      </c>
      <c r="E206" s="91">
        <f t="shared" si="58"/>
        <v>42990</v>
      </c>
      <c r="F206" s="91">
        <f t="shared" si="58"/>
        <v>42991</v>
      </c>
      <c r="G206" s="91">
        <f t="shared" si="58"/>
        <v>42992</v>
      </c>
      <c r="H206" s="91">
        <f t="shared" si="58"/>
        <v>42993</v>
      </c>
      <c r="I206" s="91">
        <f t="shared" si="58"/>
        <v>42994</v>
      </c>
      <c r="J206" s="89" t="s">
        <v>335</v>
      </c>
      <c r="K206" s="90"/>
    </row>
    <row r="207" spans="1:11" x14ac:dyDescent="0.2">
      <c r="A207" s="408" t="s">
        <v>641</v>
      </c>
      <c r="B207" s="89" t="s">
        <v>642</v>
      </c>
      <c r="F207" s="92">
        <v>0.25</v>
      </c>
      <c r="J207" s="92">
        <f t="shared" ref="J207:J212" si="59">SUM(C207:I207)</f>
        <v>0.25</v>
      </c>
      <c r="K207" s="93"/>
    </row>
    <row r="208" spans="1:11" x14ac:dyDescent="0.2">
      <c r="A208" s="409"/>
      <c r="B208" s="89" t="s">
        <v>643</v>
      </c>
      <c r="H208" s="92" t="s">
        <v>634</v>
      </c>
      <c r="J208" s="92">
        <f t="shared" si="59"/>
        <v>0</v>
      </c>
      <c r="K208" s="93"/>
    </row>
    <row r="209" spans="1:11" x14ac:dyDescent="0.2">
      <c r="A209" s="409"/>
      <c r="B209" s="89" t="s">
        <v>644</v>
      </c>
      <c r="C209" s="94" t="e">
        <f>VLOOKUP($C206,Plan!$C:$J,2,FALSE)</f>
        <v>#N/A</v>
      </c>
      <c r="D209" s="94" t="e">
        <f>VLOOKUP($C206,Plan!$C:$J,3,FALSE)</f>
        <v>#N/A</v>
      </c>
      <c r="E209" s="94" t="e">
        <f>VLOOKUP($C206,Plan!$C:$J,4,FALSE)</f>
        <v>#N/A</v>
      </c>
      <c r="F209" s="94" t="e">
        <f>VLOOKUP($C206,Plan!$C:$J,5,FALSE)</f>
        <v>#N/A</v>
      </c>
      <c r="G209" s="94" t="e">
        <f>VLOOKUP($C206,Plan!$C:$J,6,FALSE)</f>
        <v>#N/A</v>
      </c>
      <c r="H209" s="94" t="e">
        <f>VLOOKUP($C206,Plan!$C:$J,7,FALSE)</f>
        <v>#N/A</v>
      </c>
      <c r="I209" s="94" t="e">
        <f>VLOOKUP($C206,Plan!$C:$J,8,FALSE)</f>
        <v>#N/A</v>
      </c>
      <c r="J209" s="92" t="e">
        <f t="shared" si="59"/>
        <v>#N/A</v>
      </c>
      <c r="K209" s="93"/>
    </row>
    <row r="210" spans="1:11" x14ac:dyDescent="0.2">
      <c r="A210" s="408" t="s">
        <v>645</v>
      </c>
      <c r="B210" s="89" t="s">
        <v>642</v>
      </c>
      <c r="C210" s="97">
        <f>IF(ISERROR(VLOOKUP(C206,TriHistory!$B:$E,3,FALSE)),0,IF(LEFT(VLOOKUP(C206,TriHistory!$B:$E,3,FALSE),1)="1",VLOOKUP(C206,TriHistory!$B:$E,4,FALSE),0))</f>
        <v>0</v>
      </c>
      <c r="D210" s="97">
        <f>IF(ISERROR(VLOOKUP(D206,TriHistory!$B:$E,3,FALSE)),0,IF(LEFT(VLOOKUP(D206,TriHistory!$B:$E,3,FALSE),1)="1",VLOOKUP(D206,TriHistory!$B:$E,4,FALSE),0))</f>
        <v>0</v>
      </c>
      <c r="E210" s="97">
        <f>IF(ISERROR(VLOOKUP(E206,TriHistory!$B:$E,3,FALSE)),0,IF(LEFT(VLOOKUP(E206,TriHistory!$B:$E,3,FALSE),1)="1",VLOOKUP(E206,TriHistory!$B:$E,4,FALSE),0))</f>
        <v>0</v>
      </c>
      <c r="F210" s="97">
        <f>IF(ISERROR(VLOOKUP(F206,TriHistory!$B:$E,3,FALSE)),0,IF(LEFT(VLOOKUP(F206,TriHistory!$B:$E,3,FALSE),1)="1",VLOOKUP(F206,TriHistory!$B:$E,4,FALSE),0))</f>
        <v>0</v>
      </c>
      <c r="G210" s="97">
        <f>IF(ISERROR(VLOOKUP(G206,TriHistory!$B:$E,3,FALSE)),0,IF(LEFT(VLOOKUP(G206,TriHistory!$B:$E,3,FALSE),1)="1",VLOOKUP(G206,TriHistory!$B:$E,4,FALSE),0))</f>
        <v>0</v>
      </c>
      <c r="H210" s="97">
        <f>IF(ISERROR(VLOOKUP(H206,TriHistory!$B:$E,3,FALSE)),0,IF(LEFT(VLOOKUP(H206,TriHistory!$B:$E,3,FALSE),1)="1",VLOOKUP(H206,TriHistory!$B:$E,4,FALSE),0))</f>
        <v>0</v>
      </c>
      <c r="I210" s="97">
        <f>IF(ISERROR(VLOOKUP(I206,TriHistory!$B:$E,3,FALSE)),0,IF(LEFT(VLOOKUP(I206,TriHistory!$B:$E,3,FALSE),1)="1",VLOOKUP(I206,TriHistory!$B:$E,4,FALSE),0))</f>
        <v>0</v>
      </c>
      <c r="J210" s="97">
        <f t="shared" si="59"/>
        <v>0</v>
      </c>
      <c r="K210" s="98">
        <f ca="1">IF(TODAY()&gt;C206-1,IF(J207=0,0,J210/J207),0)</f>
        <v>0</v>
      </c>
    </row>
    <row r="211" spans="1:11" x14ac:dyDescent="0.2">
      <c r="A211" s="408"/>
      <c r="B211" s="89" t="s">
        <v>643</v>
      </c>
      <c r="C211" s="97">
        <f>IF(ISERROR(VLOOKUP(C206,TriHistory!$B:$E,3,FALSE)),0,IF(LEFT(VLOOKUP(C206,TriHistory!$B:$E,3,FALSE),1)="2",VLOOKUP(C206,TriHistory!$B:$E,4,FALSE),0))</f>
        <v>0</v>
      </c>
      <c r="D211" s="97">
        <f>IF(ISERROR(VLOOKUP(D206,TriHistory!$B:$E,3,FALSE)),0,IF(LEFT(VLOOKUP(D206,TriHistory!$B:$E,3,FALSE),1)="2",VLOOKUP(D206,TriHistory!$B:$E,4,FALSE),0))</f>
        <v>0</v>
      </c>
      <c r="E211" s="97">
        <f>IF(ISERROR(VLOOKUP(E206,TriHistory!$B:$E,3,FALSE)),0,IF(LEFT(VLOOKUP(E206,TriHistory!$B:$E,3,FALSE),1)="2",VLOOKUP(E206,TriHistory!$B:$E,4,FALSE),0))</f>
        <v>0</v>
      </c>
      <c r="F211" s="97">
        <f>IF(ISERROR(VLOOKUP(F206,TriHistory!$B:$E,3,FALSE)),0,IF(LEFT(VLOOKUP(F206,TriHistory!$B:$E,3,FALSE),1)="2",VLOOKUP(F206,TriHistory!$B:$E,4,FALSE),0))</f>
        <v>0</v>
      </c>
      <c r="G211" s="97">
        <f>IF(ISERROR(VLOOKUP(G206,TriHistory!$B:$E,3,FALSE)),0,IF(LEFT(VLOOKUP(G206,TriHistory!$B:$E,3,FALSE),1)="2",VLOOKUP(G206,TriHistory!$B:$E,4,FALSE),0))</f>
        <v>0</v>
      </c>
      <c r="H211" s="97">
        <f>IF(ISERROR(VLOOKUP(H206,TriHistory!$B:$E,3,FALSE)),0,IF(LEFT(VLOOKUP(H206,TriHistory!$B:$E,3,FALSE),1)="2",VLOOKUP(H206,TriHistory!$B:$E,4,FALSE),0))</f>
        <v>0</v>
      </c>
      <c r="I211" s="97">
        <f>IF(ISERROR(VLOOKUP(I206,TriHistory!$B:$E,3,FALSE)),0,IF(LEFT(VLOOKUP(I206,TriHistory!$B:$E,3,FALSE),1)="2",VLOOKUP(I206,TriHistory!$B:$E,4,FALSE),0))</f>
        <v>0</v>
      </c>
      <c r="J211" s="97">
        <f t="shared" si="59"/>
        <v>0</v>
      </c>
      <c r="K211" s="98">
        <f ca="1">IF(TODAY()&gt;C207-1,IF(J208=0,0,J211/J208),0)</f>
        <v>0</v>
      </c>
    </row>
    <row r="212" spans="1:11" x14ac:dyDescent="0.2">
      <c r="A212" s="408"/>
      <c r="B212" s="89" t="s">
        <v>644</v>
      </c>
      <c r="C212" s="97">
        <f>IF(ISERROR(VLOOKUP(C206,TriHistory!$B:$E,3,FALSE)),0,IF(LEFT(VLOOKUP(C206,TriHistory!$B:$E,3,FALSE),1)="3",VLOOKUP(C206,TriHistory!$B:$E,4,FALSE),0))</f>
        <v>0</v>
      </c>
      <c r="D212" s="97">
        <f>IF(ISERROR(VLOOKUP(D206,TriHistory!$B:$E,3,FALSE)),0,IF(LEFT(VLOOKUP(D206,TriHistory!$B:$E,3,FALSE),1)="3",VLOOKUP(D206,TriHistory!$B:$E,4,FALSE),0))</f>
        <v>0</v>
      </c>
      <c r="E212" s="97">
        <f>IF(ISERROR(VLOOKUP(E206,TriHistory!$B:$E,3,FALSE)),0,IF(LEFT(VLOOKUP(E206,TriHistory!$B:$E,3,FALSE),1)="3",VLOOKUP(E206,TriHistory!$B:$E,4,FALSE),0))</f>
        <v>5</v>
      </c>
      <c r="F212" s="97">
        <f>IF(ISERROR(VLOOKUP(F206,TriHistory!$B:$E,3,FALSE)),0,IF(LEFT(VLOOKUP(F206,TriHistory!$B:$E,3,FALSE),1)="3",VLOOKUP(F206,TriHistory!$B:$E,4,FALSE),0))</f>
        <v>0</v>
      </c>
      <c r="G212" s="97">
        <f>IF(ISERROR(VLOOKUP(G206,TriHistory!$B:$E,3,FALSE)),0,IF(LEFT(VLOOKUP(G206,TriHistory!$B:$E,3,FALSE),1)="3",VLOOKUP(G206,TriHistory!$B:$E,4,FALSE),0))</f>
        <v>3.2</v>
      </c>
      <c r="H212" s="97">
        <f>IF(ISERROR(VLOOKUP(H206,TriHistory!$B:$E,3,FALSE)),0,IF(LEFT(VLOOKUP(H206,TriHistory!$B:$E,3,FALSE),1)="3",VLOOKUP(H206,TriHistory!$B:$E,4,FALSE),0))</f>
        <v>3.8</v>
      </c>
      <c r="I212" s="97">
        <f>IF(ISERROR(VLOOKUP(I206,TriHistory!$B:$E,3,FALSE)),0,IF(LEFT(VLOOKUP(I206,TriHistory!$B:$E,3,FALSE),1)="3",VLOOKUP(I206,TriHistory!$B:$E,4,FALSE),0))</f>
        <v>0</v>
      </c>
      <c r="J212" s="97">
        <f t="shared" si="59"/>
        <v>12</v>
      </c>
      <c r="K212" s="98" t="e">
        <f ca="1">IF(TODAY()&gt;C208-1,IF(J209=0,0,J212/J209),0)</f>
        <v>#N/A</v>
      </c>
    </row>
    <row r="213" spans="1:11" x14ac:dyDescent="0.2">
      <c r="A213" s="407" t="s">
        <v>332</v>
      </c>
      <c r="B213" s="407"/>
      <c r="C213" s="91">
        <f>C206+7</f>
        <v>42995</v>
      </c>
      <c r="D213" s="91">
        <f t="shared" ref="D213:I213" si="60">C213+1</f>
        <v>42996</v>
      </c>
      <c r="E213" s="91">
        <f t="shared" si="60"/>
        <v>42997</v>
      </c>
      <c r="F213" s="91">
        <f t="shared" si="60"/>
        <v>42998</v>
      </c>
      <c r="G213" s="91">
        <f t="shared" si="60"/>
        <v>42999</v>
      </c>
      <c r="H213" s="91">
        <f t="shared" si="60"/>
        <v>43000</v>
      </c>
      <c r="I213" s="91">
        <f t="shared" si="60"/>
        <v>43001</v>
      </c>
      <c r="J213" s="89" t="s">
        <v>335</v>
      </c>
      <c r="K213" s="90"/>
    </row>
    <row r="214" spans="1:11" x14ac:dyDescent="0.2">
      <c r="A214" s="408" t="s">
        <v>641</v>
      </c>
      <c r="B214" s="89" t="s">
        <v>642</v>
      </c>
      <c r="F214" s="92">
        <v>0.25</v>
      </c>
      <c r="J214" s="92">
        <f t="shared" ref="J214:J219" si="61">SUM(C214:I214)</f>
        <v>0.25</v>
      </c>
      <c r="K214" s="93"/>
    </row>
    <row r="215" spans="1:11" x14ac:dyDescent="0.2">
      <c r="A215" s="409"/>
      <c r="B215" s="89" t="s">
        <v>643</v>
      </c>
      <c r="H215" s="92" t="s">
        <v>634</v>
      </c>
      <c r="J215" s="92">
        <f t="shared" si="61"/>
        <v>0</v>
      </c>
      <c r="K215" s="93"/>
    </row>
    <row r="216" spans="1:11" x14ac:dyDescent="0.2">
      <c r="A216" s="409"/>
      <c r="B216" s="89" t="s">
        <v>644</v>
      </c>
      <c r="C216" s="94" t="e">
        <f>VLOOKUP($C213,Plan!$C:$J,2,FALSE)</f>
        <v>#N/A</v>
      </c>
      <c r="D216" s="94" t="e">
        <f>VLOOKUP($C213,Plan!$C:$J,3,FALSE)</f>
        <v>#N/A</v>
      </c>
      <c r="E216" s="94" t="e">
        <f>VLOOKUP($C213,Plan!$C:$J,4,FALSE)</f>
        <v>#N/A</v>
      </c>
      <c r="F216" s="94" t="e">
        <f>VLOOKUP($C213,Plan!$C:$J,5,FALSE)</f>
        <v>#N/A</v>
      </c>
      <c r="G216" s="94" t="e">
        <f>VLOOKUP($C213,Plan!$C:$J,6,FALSE)</f>
        <v>#N/A</v>
      </c>
      <c r="H216" s="94" t="e">
        <f>VLOOKUP($C213,Plan!$C:$J,7,FALSE)</f>
        <v>#N/A</v>
      </c>
      <c r="I216" s="94" t="e">
        <f>VLOOKUP($C213,Plan!$C:$J,8,FALSE)</f>
        <v>#N/A</v>
      </c>
      <c r="J216" s="92" t="e">
        <f t="shared" si="61"/>
        <v>#N/A</v>
      </c>
      <c r="K216" s="93"/>
    </row>
    <row r="217" spans="1:11" x14ac:dyDescent="0.2">
      <c r="A217" s="408" t="s">
        <v>645</v>
      </c>
      <c r="B217" s="89" t="s">
        <v>642</v>
      </c>
      <c r="C217" s="97">
        <f>IF(ISERROR(VLOOKUP(C213,TriHistory!$B:$E,3,FALSE)),0,IF(LEFT(VLOOKUP(C213,TriHistory!$B:$E,3,FALSE),1)="1",VLOOKUP(C213,TriHistory!$B:$E,4,FALSE),0))</f>
        <v>0</v>
      </c>
      <c r="D217" s="97">
        <f>IF(ISERROR(VLOOKUP(D213,TriHistory!$B:$E,3,FALSE)),0,IF(LEFT(VLOOKUP(D213,TriHistory!$B:$E,3,FALSE),1)="1",VLOOKUP(D213,TriHistory!$B:$E,4,FALSE),0))</f>
        <v>0</v>
      </c>
      <c r="E217" s="97">
        <f>IF(ISERROR(VLOOKUP(E213,TriHistory!$B:$E,3,FALSE)),0,IF(LEFT(VLOOKUP(E213,TriHistory!$B:$E,3,FALSE),1)="1",VLOOKUP(E213,TriHistory!$B:$E,4,FALSE),0))</f>
        <v>0</v>
      </c>
      <c r="F217" s="97">
        <f>IF(ISERROR(VLOOKUP(F213,TriHistory!$B:$E,3,FALSE)),0,IF(LEFT(VLOOKUP(F213,TriHistory!$B:$E,3,FALSE),1)="1",VLOOKUP(F213,TriHistory!$B:$E,4,FALSE),0))</f>
        <v>0</v>
      </c>
      <c r="G217" s="97">
        <f>IF(ISERROR(VLOOKUP(G213,TriHistory!$B:$E,3,FALSE)),0,IF(LEFT(VLOOKUP(G213,TriHistory!$B:$E,3,FALSE),1)="1",VLOOKUP(G213,TriHistory!$B:$E,4,FALSE),0))</f>
        <v>0</v>
      </c>
      <c r="H217" s="97">
        <f>IF(ISERROR(VLOOKUP(H213,TriHistory!$B:$E,3,FALSE)),0,IF(LEFT(VLOOKUP(H213,TriHistory!$B:$E,3,FALSE),1)="1",VLOOKUP(H213,TriHistory!$B:$E,4,FALSE),0))</f>
        <v>0</v>
      </c>
      <c r="I217" s="97">
        <f>IF(ISERROR(VLOOKUP(I213,TriHistory!$B:$E,3,FALSE)),0,IF(LEFT(VLOOKUP(I213,TriHistory!$B:$E,3,FALSE),1)="1",VLOOKUP(I213,TriHistory!$B:$E,4,FALSE),0))</f>
        <v>0</v>
      </c>
      <c r="J217" s="97">
        <f t="shared" si="61"/>
        <v>0</v>
      </c>
      <c r="K217" s="98">
        <f ca="1">IF(TODAY()&gt;C213-1,IF(J214=0,0,J217/J214),0)</f>
        <v>0</v>
      </c>
    </row>
    <row r="218" spans="1:11" x14ac:dyDescent="0.2">
      <c r="A218" s="408"/>
      <c r="B218" s="89" t="s">
        <v>643</v>
      </c>
      <c r="C218" s="97">
        <f>IF(ISERROR(VLOOKUP(C213,TriHistory!$B:$E,3,FALSE)),0,IF(LEFT(VLOOKUP(C213,TriHistory!$B:$E,3,FALSE),1)="2",VLOOKUP(C213,TriHistory!$B:$E,4,FALSE),0))</f>
        <v>0</v>
      </c>
      <c r="D218" s="97">
        <f>IF(ISERROR(VLOOKUP(D213,TriHistory!$B:$E,3,FALSE)),0,IF(LEFT(VLOOKUP(D213,TriHistory!$B:$E,3,FALSE),1)="2",VLOOKUP(D213,TriHistory!$B:$E,4,FALSE),0))</f>
        <v>0</v>
      </c>
      <c r="E218" s="97">
        <f>IF(ISERROR(VLOOKUP(E213,TriHistory!$B:$E,3,FALSE)),0,IF(LEFT(VLOOKUP(E213,TriHistory!$B:$E,3,FALSE),1)="2",VLOOKUP(E213,TriHistory!$B:$E,4,FALSE),0))</f>
        <v>0</v>
      </c>
      <c r="F218" s="97">
        <f>IF(ISERROR(VLOOKUP(F213,TriHistory!$B:$E,3,FALSE)),0,IF(LEFT(VLOOKUP(F213,TriHistory!$B:$E,3,FALSE),1)="2",VLOOKUP(F213,TriHistory!$B:$E,4,FALSE),0))</f>
        <v>0</v>
      </c>
      <c r="G218" s="97">
        <f>IF(ISERROR(VLOOKUP(G213,TriHistory!$B:$E,3,FALSE)),0,IF(LEFT(VLOOKUP(G213,TriHistory!$B:$E,3,FALSE),1)="2",VLOOKUP(G213,TriHistory!$B:$E,4,FALSE),0))</f>
        <v>0</v>
      </c>
      <c r="H218" s="97">
        <f>IF(ISERROR(VLOOKUP(H213,TriHistory!$B:$E,3,FALSE)),0,IF(LEFT(VLOOKUP(H213,TriHistory!$B:$E,3,FALSE),1)="2",VLOOKUP(H213,TriHistory!$B:$E,4,FALSE),0))</f>
        <v>0</v>
      </c>
      <c r="I218" s="97">
        <f>IF(ISERROR(VLOOKUP(I213,TriHistory!$B:$E,3,FALSE)),0,IF(LEFT(VLOOKUP(I213,TriHistory!$B:$E,3,FALSE),1)="2",VLOOKUP(I213,TriHistory!$B:$E,4,FALSE),0))</f>
        <v>0</v>
      </c>
      <c r="J218" s="97">
        <f t="shared" si="61"/>
        <v>0</v>
      </c>
      <c r="K218" s="98">
        <f ca="1">IF(TODAY()&gt;C214-1,IF(J215=0,0,J218/J215),0)</f>
        <v>0</v>
      </c>
    </row>
    <row r="219" spans="1:11" x14ac:dyDescent="0.2">
      <c r="A219" s="408"/>
      <c r="B219" s="89" t="s">
        <v>644</v>
      </c>
      <c r="C219" s="97">
        <f>IF(ISERROR(VLOOKUP(C213,TriHistory!$B:$E,3,FALSE)),0,IF(LEFT(VLOOKUP(C213,TriHistory!$B:$E,3,FALSE),1)="3",VLOOKUP(C213,TriHistory!$B:$E,4,FALSE),0))</f>
        <v>0</v>
      </c>
      <c r="D219" s="97">
        <f>IF(ISERROR(VLOOKUP(D213,TriHistory!$B:$E,3,FALSE)),0,IF(LEFT(VLOOKUP(D213,TriHistory!$B:$E,3,FALSE),1)="3",VLOOKUP(D213,TriHistory!$B:$E,4,FALSE),0))</f>
        <v>0</v>
      </c>
      <c r="E219" s="97">
        <f>IF(ISERROR(VLOOKUP(E213,TriHistory!$B:$E,3,FALSE)),0,IF(LEFT(VLOOKUP(E213,TriHistory!$B:$E,3,FALSE),1)="3",VLOOKUP(E213,TriHistory!$B:$E,4,FALSE),0))</f>
        <v>0</v>
      </c>
      <c r="F219" s="97">
        <f>IF(ISERROR(VLOOKUP(F213,TriHistory!$B:$E,3,FALSE)),0,IF(LEFT(VLOOKUP(F213,TriHistory!$B:$E,3,FALSE),1)="3",VLOOKUP(F213,TriHistory!$B:$E,4,FALSE),0))</f>
        <v>0</v>
      </c>
      <c r="G219" s="97">
        <f>IF(ISERROR(VLOOKUP(G213,TriHistory!$B:$E,3,FALSE)),0,IF(LEFT(VLOOKUP(G213,TriHistory!$B:$E,3,FALSE),1)="3",VLOOKUP(G213,TriHistory!$B:$E,4,FALSE),0))</f>
        <v>3.2</v>
      </c>
      <c r="H219" s="97">
        <f>IF(ISERROR(VLOOKUP(H213,TriHistory!$B:$E,3,FALSE)),0,IF(LEFT(VLOOKUP(H213,TriHistory!$B:$E,3,FALSE),1)="3",VLOOKUP(H213,TriHistory!$B:$E,4,FALSE),0))</f>
        <v>4</v>
      </c>
      <c r="I219" s="97">
        <f>IF(ISERROR(VLOOKUP(I213,TriHistory!$B:$E,3,FALSE)),0,IF(LEFT(VLOOKUP(I213,TriHistory!$B:$E,3,FALSE),1)="3",VLOOKUP(I213,TriHistory!$B:$E,4,FALSE),0))</f>
        <v>7.85</v>
      </c>
      <c r="J219" s="97">
        <f t="shared" si="61"/>
        <v>15.05</v>
      </c>
      <c r="K219" s="98" t="e">
        <f ca="1">IF(TODAY()&gt;C215-1,IF(J216=0,0,J219/J216),0)</f>
        <v>#N/A</v>
      </c>
    </row>
  </sheetData>
  <mergeCells count="86">
    <mergeCell ref="A1:K1"/>
    <mergeCell ref="A4:A6"/>
    <mergeCell ref="A7:A9"/>
    <mergeCell ref="A3:B3"/>
    <mergeCell ref="A10:B10"/>
    <mergeCell ref="A24:B24"/>
    <mergeCell ref="A11:A13"/>
    <mergeCell ref="A14:A16"/>
    <mergeCell ref="A18:A20"/>
    <mergeCell ref="A21:A23"/>
    <mergeCell ref="A25:A27"/>
    <mergeCell ref="A28:A30"/>
    <mergeCell ref="A31:B31"/>
    <mergeCell ref="A63:A65"/>
    <mergeCell ref="A67:A69"/>
    <mergeCell ref="A32:A34"/>
    <mergeCell ref="A35:A37"/>
    <mergeCell ref="A39:A41"/>
    <mergeCell ref="A42:A44"/>
    <mergeCell ref="A38:B38"/>
    <mergeCell ref="A70:A72"/>
    <mergeCell ref="A46:A48"/>
    <mergeCell ref="A49:A51"/>
    <mergeCell ref="A53:A55"/>
    <mergeCell ref="A56:A58"/>
    <mergeCell ref="A52:B52"/>
    <mergeCell ref="A59:B59"/>
    <mergeCell ref="A60:A62"/>
    <mergeCell ref="A88:A90"/>
    <mergeCell ref="A91:A93"/>
    <mergeCell ref="A95:A97"/>
    <mergeCell ref="A98:A100"/>
    <mergeCell ref="A130:A132"/>
    <mergeCell ref="A102:A104"/>
    <mergeCell ref="A105:A107"/>
    <mergeCell ref="A109:A111"/>
    <mergeCell ref="A112:A114"/>
    <mergeCell ref="A108:B108"/>
    <mergeCell ref="A116:A118"/>
    <mergeCell ref="A119:A121"/>
    <mergeCell ref="A123:A125"/>
    <mergeCell ref="A126:A128"/>
    <mergeCell ref="A122:B122"/>
    <mergeCell ref="A101:B101"/>
    <mergeCell ref="A154:A156"/>
    <mergeCell ref="A150:B150"/>
    <mergeCell ref="A133:A135"/>
    <mergeCell ref="A137:A139"/>
    <mergeCell ref="A140:A142"/>
    <mergeCell ref="A136:B136"/>
    <mergeCell ref="A73:B73"/>
    <mergeCell ref="A87:B87"/>
    <mergeCell ref="A74:A76"/>
    <mergeCell ref="A77:A79"/>
    <mergeCell ref="A81:A83"/>
    <mergeCell ref="A84:A86"/>
    <mergeCell ref="A80:B80"/>
    <mergeCell ref="A129:B129"/>
    <mergeCell ref="A157:B157"/>
    <mergeCell ref="A171:B171"/>
    <mergeCell ref="A186:A188"/>
    <mergeCell ref="A172:A174"/>
    <mergeCell ref="A175:A177"/>
    <mergeCell ref="A179:A181"/>
    <mergeCell ref="A182:A184"/>
    <mergeCell ref="A178:B178"/>
    <mergeCell ref="A158:A160"/>
    <mergeCell ref="A161:A163"/>
    <mergeCell ref="A165:A167"/>
    <mergeCell ref="A168:A170"/>
    <mergeCell ref="A144:A146"/>
    <mergeCell ref="A147:A149"/>
    <mergeCell ref="A151:A153"/>
    <mergeCell ref="A213:B213"/>
    <mergeCell ref="A214:A216"/>
    <mergeCell ref="A217:A219"/>
    <mergeCell ref="A185:B185"/>
    <mergeCell ref="A199:B199"/>
    <mergeCell ref="A189:A191"/>
    <mergeCell ref="A193:A195"/>
    <mergeCell ref="A196:A198"/>
    <mergeCell ref="A200:A202"/>
    <mergeCell ref="A203:A205"/>
    <mergeCell ref="A207:A209"/>
    <mergeCell ref="A210:A212"/>
    <mergeCell ref="A206:B206"/>
  </mergeCells>
  <phoneticPr fontId="5" type="noConversion"/>
  <conditionalFormatting sqref="A220:K1048576 A1:K212">
    <cfRule type="cellIs" dxfId="133" priority="2" stopIfTrue="1" operator="equal">
      <formula>$P$1</formula>
    </cfRule>
  </conditionalFormatting>
  <conditionalFormatting sqref="A213:K219">
    <cfRule type="cellIs" dxfId="132" priority="1" stopIfTrue="1" operator="equal">
      <formula>$P$1</formula>
    </cfRule>
  </conditionalFormatting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186"/>
  <sheetViews>
    <sheetView workbookViewId="0">
      <selection activeCell="B17" sqref="B17"/>
    </sheetView>
  </sheetViews>
  <sheetFormatPr defaultColWidth="8.75" defaultRowHeight="15" x14ac:dyDescent="0.3"/>
  <cols>
    <col min="1" max="1" width="9" bestFit="1" customWidth="1"/>
    <col min="2" max="2" width="13.125" bestFit="1" customWidth="1"/>
    <col min="3" max="3" width="11.875" bestFit="1" customWidth="1"/>
    <col min="4" max="4" width="14.5" bestFit="1" customWidth="1"/>
    <col min="5" max="5" width="9.125" bestFit="1" customWidth="1"/>
    <col min="6" max="6" width="11.625" bestFit="1" customWidth="1"/>
    <col min="7" max="7" width="11.75" bestFit="1" customWidth="1"/>
  </cols>
  <sheetData>
    <row r="1" spans="1:8" x14ac:dyDescent="0.3">
      <c r="A1" s="206" t="s">
        <v>300</v>
      </c>
      <c r="B1" s="207" t="s">
        <v>530</v>
      </c>
    </row>
    <row r="2" spans="1:8" x14ac:dyDescent="0.3">
      <c r="A2" s="206" t="s">
        <v>280</v>
      </c>
      <c r="B2" s="207" t="s">
        <v>1223</v>
      </c>
    </row>
    <row r="4" spans="1:8" x14ac:dyDescent="0.3">
      <c r="A4" s="212"/>
      <c r="B4" s="248" t="s">
        <v>287</v>
      </c>
      <c r="C4" s="249"/>
      <c r="D4" s="249"/>
      <c r="E4" s="249"/>
      <c r="F4" s="249"/>
      <c r="G4" s="250"/>
    </row>
    <row r="5" spans="1:8" x14ac:dyDescent="0.3">
      <c r="A5" s="248" t="s">
        <v>301</v>
      </c>
      <c r="B5" s="212" t="s">
        <v>615</v>
      </c>
      <c r="C5" s="251" t="s">
        <v>616</v>
      </c>
      <c r="D5" s="251" t="s">
        <v>620</v>
      </c>
      <c r="E5" s="251" t="s">
        <v>617</v>
      </c>
      <c r="F5" s="251" t="s">
        <v>618</v>
      </c>
      <c r="G5" s="252" t="s">
        <v>619</v>
      </c>
      <c r="H5" s="149" t="s">
        <v>1096</v>
      </c>
    </row>
    <row r="6" spans="1:8" x14ac:dyDescent="0.3">
      <c r="A6" s="212">
        <v>200809</v>
      </c>
      <c r="B6" s="253">
        <v>15</v>
      </c>
      <c r="C6" s="254">
        <v>116.9</v>
      </c>
      <c r="D6" s="254">
        <v>7.7933333333333339</v>
      </c>
      <c r="E6" s="255">
        <v>0.87251157407407409</v>
      </c>
      <c r="F6" s="254">
        <v>5.842739326172814</v>
      </c>
      <c r="G6" s="256">
        <v>1725.8666666666666</v>
      </c>
      <c r="H6" s="103">
        <v>1</v>
      </c>
    </row>
    <row r="7" spans="1:8" x14ac:dyDescent="0.3">
      <c r="A7" s="216">
        <v>200710</v>
      </c>
      <c r="B7" s="257">
        <v>18</v>
      </c>
      <c r="C7" s="258">
        <v>103.1</v>
      </c>
      <c r="D7" s="258">
        <v>5.7277777777777779</v>
      </c>
      <c r="E7" s="83">
        <v>0.74415509259259272</v>
      </c>
      <c r="F7" s="258">
        <v>5.8451859371629098</v>
      </c>
      <c r="G7" s="259">
        <v>1777.0555555555557</v>
      </c>
      <c r="H7" s="148">
        <f>1+H6</f>
        <v>2</v>
      </c>
    </row>
    <row r="8" spans="1:8" x14ac:dyDescent="0.3">
      <c r="A8" s="216">
        <v>200808</v>
      </c>
      <c r="B8" s="257">
        <v>15</v>
      </c>
      <c r="C8" s="258">
        <v>95.800000000000011</v>
      </c>
      <c r="D8" s="258">
        <v>6.3866666666666676</v>
      </c>
      <c r="E8" s="83">
        <v>0.72309027777777779</v>
      </c>
      <c r="F8" s="258">
        <v>5.8971258415836649</v>
      </c>
      <c r="G8" s="259">
        <v>1745.8</v>
      </c>
      <c r="H8" s="148">
        <f t="shared" ref="H8:H71" si="0">1+H7</f>
        <v>3</v>
      </c>
    </row>
    <row r="9" spans="1:8" x14ac:dyDescent="0.3">
      <c r="A9" s="216">
        <v>201509</v>
      </c>
      <c r="B9" s="257">
        <v>16</v>
      </c>
      <c r="C9" s="258">
        <v>90.5</v>
      </c>
      <c r="D9" s="258">
        <v>5.65625</v>
      </c>
      <c r="E9" s="83">
        <v>0.87848379629629636</v>
      </c>
      <c r="F9" s="258">
        <v>4.6681355412863246</v>
      </c>
      <c r="G9" s="259">
        <v>2657.5</v>
      </c>
      <c r="H9" s="148">
        <f t="shared" si="0"/>
        <v>4</v>
      </c>
    </row>
    <row r="10" spans="1:8" x14ac:dyDescent="0.3">
      <c r="A10" s="216">
        <v>200810</v>
      </c>
      <c r="B10" s="257">
        <v>10</v>
      </c>
      <c r="C10" s="258">
        <v>88.86</v>
      </c>
      <c r="D10" s="258">
        <v>8.8859999999999992</v>
      </c>
      <c r="E10" s="83">
        <v>0.67038194444444443</v>
      </c>
      <c r="F10" s="258">
        <v>5.983992920718701</v>
      </c>
      <c r="G10" s="259">
        <v>1590.3</v>
      </c>
      <c r="H10" s="148">
        <f t="shared" si="0"/>
        <v>5</v>
      </c>
    </row>
    <row r="11" spans="1:8" x14ac:dyDescent="0.3">
      <c r="A11" s="216">
        <v>201503</v>
      </c>
      <c r="B11" s="257">
        <v>13</v>
      </c>
      <c r="C11" s="258">
        <v>88.65</v>
      </c>
      <c r="D11" s="258">
        <v>6.8192307692307699</v>
      </c>
      <c r="E11" s="83">
        <v>0.73337962962962977</v>
      </c>
      <c r="F11" s="258">
        <v>5.323683147556344</v>
      </c>
      <c r="G11" s="259">
        <v>2328.3846153846152</v>
      </c>
      <c r="H11" s="148">
        <f t="shared" si="0"/>
        <v>6</v>
      </c>
    </row>
    <row r="12" spans="1:8" x14ac:dyDescent="0.3">
      <c r="A12" s="216">
        <v>201703</v>
      </c>
      <c r="B12" s="257">
        <v>16</v>
      </c>
      <c r="C12" s="258">
        <v>86.54</v>
      </c>
      <c r="D12" s="258">
        <v>5.4087500000000004</v>
      </c>
      <c r="E12" s="83">
        <v>0.67531249999999998</v>
      </c>
      <c r="F12" s="258">
        <v>5.5192949599856007</v>
      </c>
      <c r="G12" s="259">
        <v>2118.8125</v>
      </c>
      <c r="H12" s="148">
        <f t="shared" si="0"/>
        <v>7</v>
      </c>
    </row>
    <row r="13" spans="1:8" x14ac:dyDescent="0.3">
      <c r="A13" s="216">
        <v>201209</v>
      </c>
      <c r="B13" s="257">
        <v>12</v>
      </c>
      <c r="C13" s="258">
        <v>86.32</v>
      </c>
      <c r="D13" s="258">
        <v>7.1933333333333325</v>
      </c>
      <c r="E13" s="83">
        <v>0.67585648148148147</v>
      </c>
      <c r="F13" s="258">
        <v>5.7772266558561371</v>
      </c>
      <c r="G13" s="259">
        <v>1774.3333333333333</v>
      </c>
      <c r="H13" s="148">
        <f t="shared" si="0"/>
        <v>8</v>
      </c>
    </row>
    <row r="14" spans="1:8" x14ac:dyDescent="0.3">
      <c r="A14" s="216">
        <v>200805</v>
      </c>
      <c r="B14" s="257">
        <v>16</v>
      </c>
      <c r="C14" s="258">
        <v>85.9</v>
      </c>
      <c r="D14" s="258">
        <v>5.3687500000000004</v>
      </c>
      <c r="E14" s="83">
        <v>0.58414351851851853</v>
      </c>
      <c r="F14" s="258">
        <v>6.1936529230505251</v>
      </c>
      <c r="G14" s="259">
        <v>1345</v>
      </c>
      <c r="H14" s="148">
        <f t="shared" si="0"/>
        <v>9</v>
      </c>
    </row>
    <row r="15" spans="1:8" x14ac:dyDescent="0.3">
      <c r="A15" s="216">
        <v>200709</v>
      </c>
      <c r="B15" s="257">
        <v>17</v>
      </c>
      <c r="C15" s="258">
        <v>85.740000000000009</v>
      </c>
      <c r="D15" s="258">
        <v>5.0435294117647063</v>
      </c>
      <c r="E15" s="83">
        <v>0.60949074074074083</v>
      </c>
      <c r="F15" s="258">
        <v>5.9682226612072489</v>
      </c>
      <c r="G15" s="259">
        <v>1614.8823529411766</v>
      </c>
      <c r="H15" s="148">
        <f t="shared" si="0"/>
        <v>10</v>
      </c>
    </row>
    <row r="16" spans="1:8" x14ac:dyDescent="0.3">
      <c r="A16" s="216">
        <v>201208</v>
      </c>
      <c r="B16" s="257">
        <v>16</v>
      </c>
      <c r="C16" s="258">
        <v>83.67</v>
      </c>
      <c r="D16" s="258">
        <v>5.2293750000000001</v>
      </c>
      <c r="E16" s="83">
        <v>0.59118055555555549</v>
      </c>
      <c r="F16" s="258">
        <v>6.0415292796918543</v>
      </c>
      <c r="G16" s="259">
        <v>1481.9375</v>
      </c>
      <c r="H16" s="148">
        <f t="shared" si="0"/>
        <v>11</v>
      </c>
    </row>
    <row r="17" spans="1:8" x14ac:dyDescent="0.3">
      <c r="A17" s="216">
        <v>201706</v>
      </c>
      <c r="B17" s="257">
        <v>16</v>
      </c>
      <c r="C17" s="258">
        <v>82.000000000000014</v>
      </c>
      <c r="D17" s="258">
        <v>5.1250000000000009</v>
      </c>
      <c r="E17" s="83">
        <v>0.67125000000000001</v>
      </c>
      <c r="F17" s="258">
        <v>5.2547979572982602</v>
      </c>
      <c r="G17" s="259">
        <v>2355.8125</v>
      </c>
      <c r="H17" s="148">
        <f t="shared" si="0"/>
        <v>12</v>
      </c>
    </row>
    <row r="18" spans="1:8" x14ac:dyDescent="0.3">
      <c r="A18" s="216">
        <v>200806</v>
      </c>
      <c r="B18" s="257">
        <v>14</v>
      </c>
      <c r="C18" s="258">
        <v>80.930000000000007</v>
      </c>
      <c r="D18" s="258">
        <v>5.7807142857142866</v>
      </c>
      <c r="E18" s="83">
        <v>0.59993055555555563</v>
      </c>
      <c r="F18" s="258">
        <v>5.789564189882638</v>
      </c>
      <c r="G18" s="259">
        <v>1802.7857142857142</v>
      </c>
      <c r="H18" s="148">
        <f t="shared" si="0"/>
        <v>13</v>
      </c>
    </row>
    <row r="19" spans="1:8" x14ac:dyDescent="0.3">
      <c r="A19" s="216">
        <v>201710</v>
      </c>
      <c r="B19" s="257">
        <v>12</v>
      </c>
      <c r="C19" s="258">
        <v>80.510000000000005</v>
      </c>
      <c r="D19" s="258">
        <v>6.7091666666666674</v>
      </c>
      <c r="E19" s="83">
        <v>0.84043981481481467</v>
      </c>
      <c r="F19" s="258">
        <v>4.6834945969392807</v>
      </c>
      <c r="G19" s="259">
        <v>2588.3333333333335</v>
      </c>
      <c r="H19" s="148">
        <f t="shared" si="0"/>
        <v>14</v>
      </c>
    </row>
    <row r="20" spans="1:8" x14ac:dyDescent="0.3">
      <c r="A20" s="216">
        <v>200711</v>
      </c>
      <c r="B20" s="257">
        <v>14</v>
      </c>
      <c r="C20" s="258">
        <v>78.949999999999989</v>
      </c>
      <c r="D20" s="258">
        <v>5.6392857142857133</v>
      </c>
      <c r="E20" s="83">
        <v>0.55075231481481479</v>
      </c>
      <c r="F20" s="258">
        <v>6.0634269716343123</v>
      </c>
      <c r="G20" s="259">
        <v>1536.9285714285713</v>
      </c>
      <c r="H20" s="148">
        <f t="shared" si="0"/>
        <v>15</v>
      </c>
    </row>
    <row r="21" spans="1:8" x14ac:dyDescent="0.3">
      <c r="A21" s="216">
        <v>201612</v>
      </c>
      <c r="B21" s="257">
        <v>25</v>
      </c>
      <c r="C21" s="258">
        <v>78.83</v>
      </c>
      <c r="D21" s="258">
        <v>3.1532</v>
      </c>
      <c r="E21" s="83">
        <v>0.58395833333333325</v>
      </c>
      <c r="F21" s="258">
        <v>5.6237059602127069</v>
      </c>
      <c r="G21" s="259">
        <v>1994.28</v>
      </c>
      <c r="H21" s="148">
        <f t="shared" si="0"/>
        <v>16</v>
      </c>
    </row>
    <row r="22" spans="1:8" x14ac:dyDescent="0.3">
      <c r="A22" s="216">
        <v>201502</v>
      </c>
      <c r="B22" s="257">
        <v>12</v>
      </c>
      <c r="C22" s="258">
        <v>76.8</v>
      </c>
      <c r="D22" s="258">
        <v>6.3999999999999995</v>
      </c>
      <c r="E22" s="83">
        <v>0.61714120370370373</v>
      </c>
      <c r="F22" s="258">
        <v>5.290064882169399</v>
      </c>
      <c r="G22" s="259">
        <v>2407.6666666666665</v>
      </c>
      <c r="H22" s="148">
        <f t="shared" si="0"/>
        <v>17</v>
      </c>
    </row>
    <row r="23" spans="1:8" x14ac:dyDescent="0.3">
      <c r="A23" s="216">
        <v>201501</v>
      </c>
      <c r="B23" s="257">
        <v>15</v>
      </c>
      <c r="C23" s="258">
        <v>76.75</v>
      </c>
      <c r="D23" s="258">
        <v>5.1166666666666663</v>
      </c>
      <c r="E23" s="83">
        <v>0.59428240740740745</v>
      </c>
      <c r="F23" s="258">
        <v>5.4504672630848159</v>
      </c>
      <c r="G23" s="259">
        <v>2217.9333333333334</v>
      </c>
      <c r="H23" s="148">
        <f t="shared" si="0"/>
        <v>18</v>
      </c>
    </row>
    <row r="24" spans="1:8" x14ac:dyDescent="0.3">
      <c r="A24" s="216">
        <v>200804</v>
      </c>
      <c r="B24" s="257">
        <v>17</v>
      </c>
      <c r="C24" s="258">
        <v>75.900000000000006</v>
      </c>
      <c r="D24" s="258">
        <v>4.4647058823529413</v>
      </c>
      <c r="E24" s="83">
        <v>0.52424768518518516</v>
      </c>
      <c r="F24" s="258">
        <v>6.042817811900008</v>
      </c>
      <c r="G24" s="259">
        <v>1481.4117647058824</v>
      </c>
      <c r="H24" s="148">
        <f t="shared" si="0"/>
        <v>19</v>
      </c>
    </row>
    <row r="25" spans="1:8" x14ac:dyDescent="0.3">
      <c r="A25" s="216">
        <v>201704</v>
      </c>
      <c r="B25" s="257">
        <v>18</v>
      </c>
      <c r="C25" s="258">
        <v>75.899999999999991</v>
      </c>
      <c r="D25" s="258">
        <v>4.2166666666666659</v>
      </c>
      <c r="E25" s="83">
        <v>0.57311342592592585</v>
      </c>
      <c r="F25" s="258">
        <v>5.699848716823996</v>
      </c>
      <c r="G25" s="259">
        <v>1916.1111111111111</v>
      </c>
      <c r="H25" s="148">
        <f t="shared" si="0"/>
        <v>20</v>
      </c>
    </row>
    <row r="26" spans="1:8" x14ac:dyDescent="0.3">
      <c r="A26" s="216">
        <v>201406</v>
      </c>
      <c r="B26" s="257">
        <v>16</v>
      </c>
      <c r="C26" s="258">
        <v>73.58</v>
      </c>
      <c r="D26" s="258">
        <v>4.5987499999999999</v>
      </c>
      <c r="E26" s="83">
        <v>0.52239583333333339</v>
      </c>
      <c r="F26" s="258">
        <v>5.978852920689409</v>
      </c>
      <c r="G26" s="259">
        <v>1580.5625</v>
      </c>
      <c r="H26" s="148">
        <f t="shared" si="0"/>
        <v>21</v>
      </c>
    </row>
    <row r="27" spans="1:8" x14ac:dyDescent="0.3">
      <c r="A27" s="216">
        <v>201306</v>
      </c>
      <c r="B27" s="257">
        <v>15</v>
      </c>
      <c r="C27" s="258">
        <v>73.25</v>
      </c>
      <c r="D27" s="258">
        <v>4.8833333333333337</v>
      </c>
      <c r="E27" s="83">
        <v>0.52787037037037043</v>
      </c>
      <c r="F27" s="258">
        <v>6.1074187553285633</v>
      </c>
      <c r="G27" s="259">
        <v>1474.4</v>
      </c>
      <c r="H27" s="148">
        <f t="shared" si="0"/>
        <v>22</v>
      </c>
    </row>
    <row r="28" spans="1:8" x14ac:dyDescent="0.3">
      <c r="A28" s="216">
        <v>201705</v>
      </c>
      <c r="B28" s="257">
        <v>17</v>
      </c>
      <c r="C28" s="258">
        <v>73</v>
      </c>
      <c r="D28" s="258">
        <v>4.2941176470588234</v>
      </c>
      <c r="E28" s="83">
        <v>0.56179398148148152</v>
      </c>
      <c r="F28" s="258">
        <v>5.549700952762386</v>
      </c>
      <c r="G28" s="259">
        <v>2100.5294117647059</v>
      </c>
      <c r="H28" s="148">
        <f t="shared" si="0"/>
        <v>23</v>
      </c>
    </row>
    <row r="29" spans="1:8" x14ac:dyDescent="0.3">
      <c r="A29" s="216">
        <v>201605</v>
      </c>
      <c r="B29" s="257">
        <v>19</v>
      </c>
      <c r="C29" s="258">
        <v>72.530000000000015</v>
      </c>
      <c r="D29" s="258">
        <v>3.8173684210526324</v>
      </c>
      <c r="E29" s="83">
        <v>0.5746527777777779</v>
      </c>
      <c r="F29" s="258">
        <v>5.3273387531029384</v>
      </c>
      <c r="G29" s="259">
        <v>2346.5263157894738</v>
      </c>
      <c r="H29" s="148">
        <f t="shared" si="0"/>
        <v>24</v>
      </c>
    </row>
    <row r="30" spans="1:8" x14ac:dyDescent="0.3">
      <c r="A30" s="216">
        <v>201510</v>
      </c>
      <c r="B30" s="257">
        <v>8</v>
      </c>
      <c r="C30" s="258">
        <v>72.2</v>
      </c>
      <c r="D30" s="258">
        <v>9.0250000000000004</v>
      </c>
      <c r="E30" s="83">
        <v>0.76292824074074073</v>
      </c>
      <c r="F30" s="258">
        <v>4.9392075328410954</v>
      </c>
      <c r="G30" s="259">
        <v>2441.375</v>
      </c>
      <c r="H30" s="148">
        <f t="shared" si="0"/>
        <v>25</v>
      </c>
    </row>
    <row r="31" spans="1:8" x14ac:dyDescent="0.3">
      <c r="A31" s="216">
        <v>201803</v>
      </c>
      <c r="B31" s="257">
        <v>14</v>
      </c>
      <c r="C31" s="258">
        <v>70.3</v>
      </c>
      <c r="D31" s="258">
        <v>5.0214285714285714</v>
      </c>
      <c r="E31" s="83">
        <v>0.57946759259259251</v>
      </c>
      <c r="F31" s="258">
        <v>5.1279462837498198</v>
      </c>
      <c r="G31" s="259">
        <v>2489.0714285714284</v>
      </c>
      <c r="H31" s="148">
        <f t="shared" si="0"/>
        <v>26</v>
      </c>
    </row>
    <row r="32" spans="1:8" x14ac:dyDescent="0.3">
      <c r="A32" s="216">
        <v>200603</v>
      </c>
      <c r="B32" s="257">
        <v>19</v>
      </c>
      <c r="C32" s="258">
        <v>70</v>
      </c>
      <c r="D32" s="258">
        <v>3.6842105263157894</v>
      </c>
      <c r="E32" s="83">
        <v>0.51070601851851849</v>
      </c>
      <c r="F32" s="258">
        <v>5.8106804193926154</v>
      </c>
      <c r="G32" s="259">
        <v>1824</v>
      </c>
      <c r="H32" s="148">
        <f t="shared" si="0"/>
        <v>27</v>
      </c>
    </row>
    <row r="33" spans="1:8" x14ac:dyDescent="0.3">
      <c r="A33" s="216">
        <v>201504</v>
      </c>
      <c r="B33" s="257">
        <v>13</v>
      </c>
      <c r="C33" s="258">
        <v>69.460000000000008</v>
      </c>
      <c r="D33" s="258">
        <v>5.3430769230769233</v>
      </c>
      <c r="E33" s="83">
        <v>0.53754629629629636</v>
      </c>
      <c r="F33" s="258">
        <v>5.4198099002148643</v>
      </c>
      <c r="G33" s="259">
        <v>2222.0769230769229</v>
      </c>
      <c r="H33" s="148">
        <f t="shared" si="0"/>
        <v>28</v>
      </c>
    </row>
    <row r="34" spans="1:8" x14ac:dyDescent="0.3">
      <c r="A34" s="216">
        <v>201607</v>
      </c>
      <c r="B34" s="257">
        <v>12</v>
      </c>
      <c r="C34" s="258">
        <v>66.55</v>
      </c>
      <c r="D34" s="258">
        <v>5.5458333333333334</v>
      </c>
      <c r="E34" s="83">
        <v>0.56916666666666682</v>
      </c>
      <c r="F34" s="258">
        <v>5.1248989046664688</v>
      </c>
      <c r="G34" s="259">
        <v>2421.8333333333335</v>
      </c>
      <c r="H34" s="148">
        <f t="shared" si="0"/>
        <v>29</v>
      </c>
    </row>
    <row r="35" spans="1:8" x14ac:dyDescent="0.3">
      <c r="A35" s="216">
        <v>201303</v>
      </c>
      <c r="B35" s="257">
        <v>16</v>
      </c>
      <c r="C35" s="258">
        <v>65.930000000000007</v>
      </c>
      <c r="D35" s="258">
        <v>4.1206250000000004</v>
      </c>
      <c r="E35" s="83">
        <v>0.43898148148148142</v>
      </c>
      <c r="F35" s="258">
        <v>6.4086048406647915</v>
      </c>
      <c r="G35" s="259">
        <v>1165.5625</v>
      </c>
      <c r="H35" s="148">
        <f t="shared" si="0"/>
        <v>30</v>
      </c>
    </row>
    <row r="36" spans="1:8" x14ac:dyDescent="0.3">
      <c r="A36" s="216">
        <v>201603</v>
      </c>
      <c r="B36" s="257">
        <v>13</v>
      </c>
      <c r="C36" s="258">
        <v>64.95</v>
      </c>
      <c r="D36" s="258">
        <v>4.9961538461538462</v>
      </c>
      <c r="E36" s="83">
        <v>0.53535879629629635</v>
      </c>
      <c r="F36" s="258">
        <v>5.2356960731323259</v>
      </c>
      <c r="G36" s="259">
        <v>2409.5384615384614</v>
      </c>
      <c r="H36" s="148">
        <f t="shared" si="0"/>
        <v>31</v>
      </c>
    </row>
    <row r="37" spans="1:8" x14ac:dyDescent="0.3">
      <c r="A37" s="216">
        <v>200803</v>
      </c>
      <c r="B37" s="257">
        <v>16</v>
      </c>
      <c r="C37" s="258">
        <v>64.44</v>
      </c>
      <c r="D37" s="258">
        <v>4.0274999999999999</v>
      </c>
      <c r="E37" s="83">
        <v>0.44435185185185189</v>
      </c>
      <c r="F37" s="258">
        <v>6.0209769805501931</v>
      </c>
      <c r="G37" s="259">
        <v>1507.8125</v>
      </c>
      <c r="H37" s="148">
        <f t="shared" si="0"/>
        <v>32</v>
      </c>
    </row>
    <row r="38" spans="1:8" x14ac:dyDescent="0.3">
      <c r="A38" s="216">
        <v>200807</v>
      </c>
      <c r="B38" s="257">
        <v>13</v>
      </c>
      <c r="C38" s="258">
        <v>63.22</v>
      </c>
      <c r="D38" s="258">
        <v>4.8630769230769229</v>
      </c>
      <c r="E38" s="83">
        <v>0.46575231481481477</v>
      </c>
      <c r="F38" s="258">
        <v>5.7733441017472966</v>
      </c>
      <c r="G38" s="259">
        <v>1836.0769230769231</v>
      </c>
      <c r="H38" s="148">
        <f t="shared" si="0"/>
        <v>33</v>
      </c>
    </row>
    <row r="39" spans="1:8" x14ac:dyDescent="0.3">
      <c r="A39" s="216">
        <v>201307</v>
      </c>
      <c r="B39" s="257">
        <v>7</v>
      </c>
      <c r="C39" s="258">
        <v>62.97</v>
      </c>
      <c r="D39" s="258">
        <v>8.9957142857142856</v>
      </c>
      <c r="E39" s="83">
        <v>0.52164351851851853</v>
      </c>
      <c r="F39" s="258">
        <v>5.622229958495339</v>
      </c>
      <c r="G39" s="259">
        <v>1866</v>
      </c>
      <c r="H39" s="148">
        <f t="shared" si="0"/>
        <v>34</v>
      </c>
    </row>
    <row r="40" spans="1:8" x14ac:dyDescent="0.3">
      <c r="A40" s="216">
        <v>201707</v>
      </c>
      <c r="B40" s="257">
        <v>10</v>
      </c>
      <c r="C40" s="258">
        <v>61.949999999999996</v>
      </c>
      <c r="D40" s="258">
        <v>6.1949999999999994</v>
      </c>
      <c r="E40" s="83">
        <v>0.5047800925925926</v>
      </c>
      <c r="F40" s="258">
        <v>5.2851764140935531</v>
      </c>
      <c r="G40" s="259">
        <v>2351.5</v>
      </c>
      <c r="H40" s="148">
        <f t="shared" si="0"/>
        <v>35</v>
      </c>
    </row>
    <row r="41" spans="1:8" x14ac:dyDescent="0.3">
      <c r="A41" s="216">
        <v>201411</v>
      </c>
      <c r="B41" s="257">
        <v>14</v>
      </c>
      <c r="C41" s="258">
        <v>61.480000000000004</v>
      </c>
      <c r="D41" s="258">
        <v>4.3914285714285715</v>
      </c>
      <c r="E41" s="83">
        <v>0.4792939814814815</v>
      </c>
      <c r="F41" s="258">
        <v>5.3734492803104148</v>
      </c>
      <c r="G41" s="259">
        <v>2309.4285714285716</v>
      </c>
      <c r="H41" s="148">
        <f t="shared" si="0"/>
        <v>36</v>
      </c>
    </row>
    <row r="42" spans="1:8" x14ac:dyDescent="0.3">
      <c r="A42" s="216">
        <v>201405</v>
      </c>
      <c r="B42" s="257">
        <v>13</v>
      </c>
      <c r="C42" s="258">
        <v>60.710000000000015</v>
      </c>
      <c r="D42" s="258">
        <v>4.6700000000000008</v>
      </c>
      <c r="E42" s="83">
        <v>0.44733796296296291</v>
      </c>
      <c r="F42" s="258">
        <v>5.9288896625996861</v>
      </c>
      <c r="G42" s="259">
        <v>1691.0769230769231</v>
      </c>
      <c r="H42" s="148">
        <f t="shared" si="0"/>
        <v>37</v>
      </c>
    </row>
    <row r="43" spans="1:8" x14ac:dyDescent="0.3">
      <c r="A43" s="216">
        <v>200605</v>
      </c>
      <c r="B43" s="257">
        <v>18</v>
      </c>
      <c r="C43" s="258">
        <v>60.35</v>
      </c>
      <c r="D43" s="258">
        <v>3.3527777777777779</v>
      </c>
      <c r="E43" s="83">
        <v>0.43413194444444447</v>
      </c>
      <c r="F43" s="258">
        <v>5.8262001340049911</v>
      </c>
      <c r="G43" s="259">
        <v>1779.7222222222222</v>
      </c>
      <c r="H43" s="148">
        <f t="shared" si="0"/>
        <v>38</v>
      </c>
    </row>
    <row r="44" spans="1:8" x14ac:dyDescent="0.3">
      <c r="A44" s="216">
        <v>200606</v>
      </c>
      <c r="B44" s="257">
        <v>15</v>
      </c>
      <c r="C44" s="258">
        <v>60.199999999999996</v>
      </c>
      <c r="D44" s="258">
        <v>4.0133333333333328</v>
      </c>
      <c r="E44" s="83">
        <v>0.43361111111111106</v>
      </c>
      <c r="F44" s="258">
        <v>5.8243833566271972</v>
      </c>
      <c r="G44" s="259">
        <v>1774</v>
      </c>
      <c r="H44" s="148">
        <f t="shared" si="0"/>
        <v>39</v>
      </c>
    </row>
    <row r="45" spans="1:8" x14ac:dyDescent="0.3">
      <c r="A45" s="216">
        <v>200903</v>
      </c>
      <c r="B45" s="257">
        <v>12</v>
      </c>
      <c r="C45" s="258">
        <v>59.825651910000012</v>
      </c>
      <c r="D45" s="258">
        <v>4.9854709925000007</v>
      </c>
      <c r="E45" s="83">
        <v>0.49939814814814809</v>
      </c>
      <c r="F45" s="258">
        <v>5.1726533980566742</v>
      </c>
      <c r="G45" s="259">
        <v>2297.0833333333335</v>
      </c>
      <c r="H45" s="148">
        <f t="shared" si="0"/>
        <v>40</v>
      </c>
    </row>
    <row r="46" spans="1:8" x14ac:dyDescent="0.3">
      <c r="A46" s="216">
        <v>201507</v>
      </c>
      <c r="B46" s="257">
        <v>7</v>
      </c>
      <c r="C46" s="258">
        <v>59.8</v>
      </c>
      <c r="D46" s="258">
        <v>8.5428571428571427</v>
      </c>
      <c r="E46" s="83">
        <v>0.54996527777777782</v>
      </c>
      <c r="F46" s="258">
        <v>5.1269013045179239</v>
      </c>
      <c r="G46" s="259">
        <v>2420.7142857142858</v>
      </c>
      <c r="H46" s="148">
        <f t="shared" si="0"/>
        <v>41</v>
      </c>
    </row>
    <row r="47" spans="1:8" x14ac:dyDescent="0.3">
      <c r="A47" s="216">
        <v>201606</v>
      </c>
      <c r="B47" s="257">
        <v>12</v>
      </c>
      <c r="C47" s="258">
        <v>59.300000000000004</v>
      </c>
      <c r="D47" s="258">
        <v>4.9416666666666673</v>
      </c>
      <c r="E47" s="83">
        <v>0.4714814814814815</v>
      </c>
      <c r="F47" s="258">
        <v>5.4352701302959288</v>
      </c>
      <c r="G47" s="259">
        <v>2219.3333333333335</v>
      </c>
      <c r="H47" s="148">
        <f t="shared" si="0"/>
        <v>42</v>
      </c>
    </row>
    <row r="48" spans="1:8" x14ac:dyDescent="0.3">
      <c r="A48" s="216">
        <v>200705</v>
      </c>
      <c r="B48" s="257">
        <v>15</v>
      </c>
      <c r="C48" s="258">
        <v>59.199999999999996</v>
      </c>
      <c r="D48" s="258">
        <v>3.9466666666666663</v>
      </c>
      <c r="E48" s="83">
        <v>0.42395833333333338</v>
      </c>
      <c r="F48" s="258">
        <v>5.8306576131995334</v>
      </c>
      <c r="G48" s="259">
        <v>1773.8666666666666</v>
      </c>
      <c r="H48" s="148">
        <f t="shared" si="0"/>
        <v>43</v>
      </c>
    </row>
    <row r="49" spans="1:8" x14ac:dyDescent="0.3">
      <c r="A49" s="216">
        <v>201203</v>
      </c>
      <c r="B49" s="257">
        <v>13</v>
      </c>
      <c r="C49" s="258">
        <v>58.95</v>
      </c>
      <c r="D49" s="258">
        <v>4.5346153846153845</v>
      </c>
      <c r="E49" s="83">
        <v>0.42162037037037037</v>
      </c>
      <c r="F49" s="258">
        <v>6.1197048505697058</v>
      </c>
      <c r="G49" s="259">
        <v>1420.0769230769231</v>
      </c>
      <c r="H49" s="148">
        <f t="shared" si="0"/>
        <v>44</v>
      </c>
    </row>
    <row r="50" spans="1:8" x14ac:dyDescent="0.3">
      <c r="A50" s="216">
        <v>201305</v>
      </c>
      <c r="B50" s="257">
        <v>13</v>
      </c>
      <c r="C50" s="258">
        <v>58.76</v>
      </c>
      <c r="D50" s="258">
        <v>4.5199999999999996</v>
      </c>
      <c r="E50" s="83">
        <v>0.37334490740740744</v>
      </c>
      <c r="F50" s="258">
        <v>6.6053372291295496</v>
      </c>
      <c r="G50" s="259">
        <v>1027.7692307692307</v>
      </c>
      <c r="H50" s="148">
        <f t="shared" si="0"/>
        <v>45</v>
      </c>
    </row>
    <row r="51" spans="1:8" x14ac:dyDescent="0.3">
      <c r="A51" s="216">
        <v>201805</v>
      </c>
      <c r="B51" s="257">
        <v>12</v>
      </c>
      <c r="C51" s="258">
        <v>58.36</v>
      </c>
      <c r="D51" s="258">
        <v>4.8633333333333333</v>
      </c>
      <c r="E51" s="83">
        <v>0.50037037037037035</v>
      </c>
      <c r="F51" s="258">
        <v>5.0809480474872037</v>
      </c>
      <c r="G51" s="259">
        <v>2456.3333333333335</v>
      </c>
      <c r="H51" s="148">
        <f t="shared" si="0"/>
        <v>46</v>
      </c>
    </row>
    <row r="52" spans="1:8" x14ac:dyDescent="0.3">
      <c r="A52" s="216">
        <v>201412</v>
      </c>
      <c r="B52" s="257">
        <v>11</v>
      </c>
      <c r="C52" s="258">
        <v>58.099999999999994</v>
      </c>
      <c r="D52" s="258">
        <v>5.2818181818181813</v>
      </c>
      <c r="E52" s="83">
        <v>0.47571759259259255</v>
      </c>
      <c r="F52" s="258">
        <v>5.1951764752079033</v>
      </c>
      <c r="G52" s="259">
        <v>2482.7272727272725</v>
      </c>
      <c r="H52" s="148">
        <f t="shared" si="0"/>
        <v>47</v>
      </c>
    </row>
    <row r="53" spans="1:8" x14ac:dyDescent="0.3">
      <c r="A53" s="216">
        <v>201508</v>
      </c>
      <c r="B53" s="257">
        <v>13</v>
      </c>
      <c r="C53" s="258">
        <v>57.199999999999996</v>
      </c>
      <c r="D53" s="258">
        <v>4.3999999999999995</v>
      </c>
      <c r="E53" s="83">
        <v>0.50600694444444438</v>
      </c>
      <c r="F53" s="258">
        <v>4.9988583322772788</v>
      </c>
      <c r="G53" s="259">
        <v>2520.6923076923076</v>
      </c>
      <c r="H53" s="148">
        <f t="shared" si="0"/>
        <v>48</v>
      </c>
    </row>
    <row r="54" spans="1:8" x14ac:dyDescent="0.3">
      <c r="A54" s="216">
        <v>201407</v>
      </c>
      <c r="B54" s="257">
        <v>12</v>
      </c>
      <c r="C54" s="258">
        <v>56.83</v>
      </c>
      <c r="D54" s="258">
        <v>4.7358333333333329</v>
      </c>
      <c r="E54" s="83">
        <v>0.41836805555555551</v>
      </c>
      <c r="F54" s="258">
        <v>5.8814099659328951</v>
      </c>
      <c r="G54" s="259">
        <v>1720.75</v>
      </c>
      <c r="H54" s="148">
        <f t="shared" si="0"/>
        <v>49</v>
      </c>
    </row>
    <row r="55" spans="1:8" x14ac:dyDescent="0.3">
      <c r="A55" s="216">
        <v>200405</v>
      </c>
      <c r="B55" s="257">
        <v>13</v>
      </c>
      <c r="C55" s="258">
        <v>56.688000000000002</v>
      </c>
      <c r="D55" s="258">
        <v>4.360615384615385</v>
      </c>
      <c r="E55" s="83">
        <v>0.42983796296296289</v>
      </c>
      <c r="F55" s="258">
        <v>5.7500147730349198</v>
      </c>
      <c r="G55" s="259">
        <v>1896.0769230769231</v>
      </c>
      <c r="H55" s="148">
        <f t="shared" si="0"/>
        <v>50</v>
      </c>
    </row>
    <row r="56" spans="1:8" x14ac:dyDescent="0.3">
      <c r="A56" s="216">
        <v>200604</v>
      </c>
      <c r="B56" s="257">
        <v>15</v>
      </c>
      <c r="C56" s="258">
        <v>56.3</v>
      </c>
      <c r="D56" s="258">
        <v>3.753333333333333</v>
      </c>
      <c r="E56" s="83">
        <v>0.38804398148148156</v>
      </c>
      <c r="F56" s="258">
        <v>6.1171953119748705</v>
      </c>
      <c r="G56" s="259">
        <v>1469.6</v>
      </c>
      <c r="H56" s="148">
        <f t="shared" si="0"/>
        <v>51</v>
      </c>
    </row>
    <row r="57" spans="1:8" x14ac:dyDescent="0.3">
      <c r="A57" s="216">
        <v>201404</v>
      </c>
      <c r="B57" s="257">
        <v>12</v>
      </c>
      <c r="C57" s="258">
        <v>56.220000000000006</v>
      </c>
      <c r="D57" s="258">
        <v>4.6850000000000005</v>
      </c>
      <c r="E57" s="83">
        <v>0.38781249999999995</v>
      </c>
      <c r="F57" s="258">
        <v>6.1970518882188435</v>
      </c>
      <c r="G57" s="259">
        <v>1380</v>
      </c>
      <c r="H57" s="148">
        <f t="shared" si="0"/>
        <v>52</v>
      </c>
    </row>
    <row r="58" spans="1:8" x14ac:dyDescent="0.3">
      <c r="A58" s="216">
        <v>200905</v>
      </c>
      <c r="B58" s="257">
        <v>11</v>
      </c>
      <c r="C58" s="258">
        <v>55.5</v>
      </c>
      <c r="D58" s="258">
        <v>5.0454545454545459</v>
      </c>
      <c r="E58" s="83">
        <v>0.53091435185185187</v>
      </c>
      <c r="F58" s="258">
        <v>5.5032752391575483</v>
      </c>
      <c r="G58" s="259">
        <v>1760.6363636363637</v>
      </c>
      <c r="H58" s="148">
        <f t="shared" si="0"/>
        <v>53</v>
      </c>
    </row>
    <row r="59" spans="1:8" x14ac:dyDescent="0.3">
      <c r="A59" s="216">
        <v>200608</v>
      </c>
      <c r="B59" s="257">
        <v>14</v>
      </c>
      <c r="C59" s="258">
        <v>55.12</v>
      </c>
      <c r="D59" s="258">
        <v>3.9371428571428568</v>
      </c>
      <c r="E59" s="83">
        <v>0.41658564814814814</v>
      </c>
      <c r="F59" s="258">
        <v>5.784167463104974</v>
      </c>
      <c r="G59" s="259">
        <v>1787</v>
      </c>
      <c r="H59" s="148">
        <f t="shared" si="0"/>
        <v>54</v>
      </c>
    </row>
    <row r="60" spans="1:8" x14ac:dyDescent="0.3">
      <c r="A60" s="216">
        <v>200801</v>
      </c>
      <c r="B60" s="257">
        <v>20</v>
      </c>
      <c r="C60" s="258">
        <v>54.69</v>
      </c>
      <c r="D60" s="258">
        <v>2.7344999999999997</v>
      </c>
      <c r="E60" s="83">
        <v>0.37847222222222227</v>
      </c>
      <c r="F60" s="258">
        <v>6.0717183044343654</v>
      </c>
      <c r="G60" s="259">
        <v>1499.55</v>
      </c>
      <c r="H60" s="148">
        <f t="shared" si="0"/>
        <v>55</v>
      </c>
    </row>
    <row r="61" spans="1:8" x14ac:dyDescent="0.3">
      <c r="A61" s="216">
        <v>201408</v>
      </c>
      <c r="B61" s="257">
        <v>6</v>
      </c>
      <c r="C61" s="258">
        <v>53.85</v>
      </c>
      <c r="D61" s="258">
        <v>8.9749999999999996</v>
      </c>
      <c r="E61" s="83">
        <v>0.48064814814814816</v>
      </c>
      <c r="F61" s="258">
        <v>5.4777691955164647</v>
      </c>
      <c r="G61" s="259">
        <v>2072.5</v>
      </c>
      <c r="H61" s="148">
        <f t="shared" si="0"/>
        <v>56</v>
      </c>
    </row>
    <row r="62" spans="1:8" x14ac:dyDescent="0.3">
      <c r="A62" s="216">
        <v>201708</v>
      </c>
      <c r="B62" s="257">
        <v>9</v>
      </c>
      <c r="C62" s="258">
        <v>53.750000000000007</v>
      </c>
      <c r="D62" s="258">
        <v>5.9722222222222232</v>
      </c>
      <c r="E62" s="83">
        <v>0.48290509259259262</v>
      </c>
      <c r="F62" s="258">
        <v>5.2666354717989989</v>
      </c>
      <c r="G62" s="259">
        <v>2226.5555555555557</v>
      </c>
      <c r="H62" s="148">
        <f t="shared" si="0"/>
        <v>57</v>
      </c>
    </row>
    <row r="63" spans="1:8" x14ac:dyDescent="0.3">
      <c r="A63" s="216">
        <v>201401</v>
      </c>
      <c r="B63" s="257">
        <v>14</v>
      </c>
      <c r="C63" s="258">
        <v>53.730000000000011</v>
      </c>
      <c r="D63" s="258">
        <v>3.8378571428571435</v>
      </c>
      <c r="E63" s="83">
        <v>0.37064814814814812</v>
      </c>
      <c r="F63" s="258">
        <v>6.1622472311145984</v>
      </c>
      <c r="G63" s="259">
        <v>1370.2142857142858</v>
      </c>
      <c r="H63" s="148">
        <f t="shared" si="0"/>
        <v>58</v>
      </c>
    </row>
    <row r="64" spans="1:8" x14ac:dyDescent="0.3">
      <c r="A64" s="216">
        <v>201702</v>
      </c>
      <c r="B64" s="257">
        <v>14</v>
      </c>
      <c r="C64" s="258">
        <v>53.6</v>
      </c>
      <c r="D64" s="258">
        <v>3.8285714285714287</v>
      </c>
      <c r="E64" s="83">
        <v>0.41460648148148149</v>
      </c>
      <c r="F64" s="258">
        <v>5.486117334156698</v>
      </c>
      <c r="G64" s="259">
        <v>2179.5</v>
      </c>
      <c r="H64" s="148">
        <f t="shared" si="0"/>
        <v>59</v>
      </c>
    </row>
    <row r="65" spans="1:8" x14ac:dyDescent="0.3">
      <c r="A65" s="216">
        <v>200708</v>
      </c>
      <c r="B65" s="257">
        <v>18</v>
      </c>
      <c r="C65" s="258">
        <v>53.3</v>
      </c>
      <c r="D65" s="258">
        <v>2.9611111111111108</v>
      </c>
      <c r="E65" s="83">
        <v>0.37739583333333332</v>
      </c>
      <c r="F65" s="258">
        <v>6.0830423359299557</v>
      </c>
      <c r="G65" s="259">
        <v>1704.3888888888889</v>
      </c>
      <c r="H65" s="148">
        <f t="shared" si="0"/>
        <v>60</v>
      </c>
    </row>
    <row r="66" spans="1:8" x14ac:dyDescent="0.3">
      <c r="A66" s="216">
        <v>201202</v>
      </c>
      <c r="B66" s="257">
        <v>15</v>
      </c>
      <c r="C66" s="258">
        <v>53.070000000000007</v>
      </c>
      <c r="D66" s="258">
        <v>3.5380000000000007</v>
      </c>
      <c r="E66" s="83">
        <v>0.39091435185185192</v>
      </c>
      <c r="F66" s="258">
        <v>6.026710896301771</v>
      </c>
      <c r="G66" s="259">
        <v>1493.9333333333334</v>
      </c>
      <c r="H66" s="148">
        <f t="shared" si="0"/>
        <v>61</v>
      </c>
    </row>
    <row r="67" spans="1:8" x14ac:dyDescent="0.3">
      <c r="A67" s="216">
        <v>201701</v>
      </c>
      <c r="B67" s="257">
        <v>14</v>
      </c>
      <c r="C67" s="258">
        <v>52.25</v>
      </c>
      <c r="D67" s="258">
        <v>3.7321428571428572</v>
      </c>
      <c r="E67" s="83">
        <v>0.39194444444444443</v>
      </c>
      <c r="F67" s="258">
        <v>5.6617561918944466</v>
      </c>
      <c r="G67" s="259">
        <v>1963.6428571428571</v>
      </c>
      <c r="H67" s="148">
        <f t="shared" si="0"/>
        <v>62</v>
      </c>
    </row>
    <row r="68" spans="1:8" x14ac:dyDescent="0.3">
      <c r="A68" s="216">
        <v>200902</v>
      </c>
      <c r="B68" s="257">
        <v>12</v>
      </c>
      <c r="C68" s="258">
        <v>51.974885010000001</v>
      </c>
      <c r="D68" s="258">
        <v>4.3312404175000001</v>
      </c>
      <c r="E68" s="83">
        <v>0.39137731481481475</v>
      </c>
      <c r="F68" s="258">
        <v>5.6107621907530616</v>
      </c>
      <c r="G68" s="259">
        <v>2013.3333333333333</v>
      </c>
      <c r="H68" s="148">
        <f t="shared" si="0"/>
        <v>63</v>
      </c>
    </row>
    <row r="69" spans="1:8" x14ac:dyDescent="0.3">
      <c r="A69" s="216">
        <v>201604</v>
      </c>
      <c r="B69" s="257">
        <v>10</v>
      </c>
      <c r="C69" s="258">
        <v>51.850000000000009</v>
      </c>
      <c r="D69" s="258">
        <v>5.1850000000000005</v>
      </c>
      <c r="E69" s="83">
        <v>0.39013888888888892</v>
      </c>
      <c r="F69" s="258">
        <v>5.6458960791355493</v>
      </c>
      <c r="G69" s="259">
        <v>1972.2</v>
      </c>
      <c r="H69" s="148">
        <f t="shared" si="0"/>
        <v>64</v>
      </c>
    </row>
    <row r="70" spans="1:8" x14ac:dyDescent="0.3">
      <c r="A70" s="216">
        <v>201312</v>
      </c>
      <c r="B70" s="257">
        <v>13</v>
      </c>
      <c r="C70" s="258">
        <v>50.599999999999994</v>
      </c>
      <c r="D70" s="258">
        <v>3.8923076923076918</v>
      </c>
      <c r="E70" s="83">
        <v>0.37406249999999996</v>
      </c>
      <c r="F70" s="258">
        <v>5.7369743406093505</v>
      </c>
      <c r="G70" s="259">
        <v>1822.7692307692307</v>
      </c>
      <c r="H70" s="148">
        <f t="shared" si="0"/>
        <v>65</v>
      </c>
    </row>
    <row r="71" spans="1:8" x14ac:dyDescent="0.3">
      <c r="A71" s="216">
        <v>201301</v>
      </c>
      <c r="B71" s="257">
        <v>14</v>
      </c>
      <c r="C71" s="258">
        <v>50.02</v>
      </c>
      <c r="D71" s="258">
        <v>3.572857142857143</v>
      </c>
      <c r="E71" s="83">
        <v>0.35165509259259264</v>
      </c>
      <c r="F71" s="258">
        <v>6.1825311152578752</v>
      </c>
      <c r="G71" s="259">
        <v>1376.1428571428571</v>
      </c>
      <c r="H71" s="148">
        <f t="shared" si="0"/>
        <v>66</v>
      </c>
    </row>
    <row r="72" spans="1:8" x14ac:dyDescent="0.3">
      <c r="A72" s="216">
        <v>200703</v>
      </c>
      <c r="B72" s="257">
        <v>14</v>
      </c>
      <c r="C72" s="258">
        <v>49.900000000000006</v>
      </c>
      <c r="D72" s="258">
        <v>3.5642857142857145</v>
      </c>
      <c r="E72" s="83">
        <v>0.35648148148148151</v>
      </c>
      <c r="F72" s="258">
        <v>5.8947353313119706</v>
      </c>
      <c r="G72" s="259">
        <v>1681.6428571428571</v>
      </c>
      <c r="H72" s="148">
        <f t="shared" ref="H72:H99" si="1">1+H71</f>
        <v>67</v>
      </c>
    </row>
    <row r="73" spans="1:8" x14ac:dyDescent="0.3">
      <c r="A73" s="216">
        <v>201804</v>
      </c>
      <c r="B73" s="257">
        <v>12</v>
      </c>
      <c r="C73" s="258">
        <v>49.85</v>
      </c>
      <c r="D73" s="258">
        <v>4.1541666666666668</v>
      </c>
      <c r="E73" s="83">
        <v>0.40160879629629631</v>
      </c>
      <c r="F73" s="258">
        <v>5.2400501898050971</v>
      </c>
      <c r="G73" s="259">
        <v>2377.4166666666665</v>
      </c>
      <c r="H73" s="148">
        <f t="shared" si="1"/>
        <v>68</v>
      </c>
    </row>
    <row r="74" spans="1:8" x14ac:dyDescent="0.3">
      <c r="A74" s="216">
        <v>201709</v>
      </c>
      <c r="B74" s="257">
        <v>12</v>
      </c>
      <c r="C74" s="258">
        <v>49.28</v>
      </c>
      <c r="D74" s="258">
        <v>4.1066666666666665</v>
      </c>
      <c r="E74" s="83">
        <v>0.44255787037037037</v>
      </c>
      <c r="F74" s="258">
        <v>4.9929434065697889</v>
      </c>
      <c r="G74" s="259">
        <v>2337.1666666666665</v>
      </c>
      <c r="H74" s="148">
        <f t="shared" si="1"/>
        <v>69</v>
      </c>
    </row>
    <row r="75" spans="1:8" x14ac:dyDescent="0.3">
      <c r="A75" s="216">
        <v>201608</v>
      </c>
      <c r="B75" s="257">
        <v>6</v>
      </c>
      <c r="C75" s="258">
        <v>47.929999999999993</v>
      </c>
      <c r="D75" s="258">
        <v>7.9883333333333324</v>
      </c>
      <c r="E75" s="83">
        <v>0.45629629629629631</v>
      </c>
      <c r="F75" s="258">
        <v>4.7469665731968007</v>
      </c>
      <c r="G75" s="259">
        <v>2751.3333333333335</v>
      </c>
      <c r="H75" s="148">
        <f t="shared" si="1"/>
        <v>70</v>
      </c>
    </row>
    <row r="76" spans="1:8" x14ac:dyDescent="0.3">
      <c r="A76" s="216">
        <v>200802</v>
      </c>
      <c r="B76" s="257">
        <v>16</v>
      </c>
      <c r="C76" s="258">
        <v>47.61</v>
      </c>
      <c r="D76" s="258">
        <v>2.975625</v>
      </c>
      <c r="E76" s="83">
        <v>0.33787037037037038</v>
      </c>
      <c r="F76" s="258">
        <v>5.9624081381485459</v>
      </c>
      <c r="G76" s="259">
        <v>1621.625</v>
      </c>
      <c r="H76" s="148">
        <f t="shared" si="1"/>
        <v>71</v>
      </c>
    </row>
    <row r="77" spans="1:8" x14ac:dyDescent="0.3">
      <c r="A77" s="216">
        <v>201505</v>
      </c>
      <c r="B77" s="257">
        <v>10</v>
      </c>
      <c r="C77" s="258">
        <v>47.5</v>
      </c>
      <c r="D77" s="258">
        <v>4.75</v>
      </c>
      <c r="E77" s="83">
        <v>0.39394675925925926</v>
      </c>
      <c r="F77" s="258">
        <v>5.2679159021522253</v>
      </c>
      <c r="G77" s="259">
        <v>2329.6</v>
      </c>
      <c r="H77" s="148">
        <f t="shared" si="1"/>
        <v>72</v>
      </c>
    </row>
    <row r="78" spans="1:8" x14ac:dyDescent="0.3">
      <c r="A78" s="216">
        <v>201802</v>
      </c>
      <c r="B78" s="257">
        <v>12</v>
      </c>
      <c r="C78" s="258">
        <v>47.019999999999996</v>
      </c>
      <c r="D78" s="258">
        <v>3.918333333333333</v>
      </c>
      <c r="E78" s="83">
        <v>0.35641203703703705</v>
      </c>
      <c r="F78" s="258">
        <v>5.5933608866465603</v>
      </c>
      <c r="G78" s="259">
        <v>2066.6666666666665</v>
      </c>
      <c r="H78" s="148">
        <f t="shared" si="1"/>
        <v>73</v>
      </c>
    </row>
    <row r="79" spans="1:8" x14ac:dyDescent="0.3">
      <c r="A79" s="216">
        <v>201801</v>
      </c>
      <c r="B79" s="257">
        <v>17</v>
      </c>
      <c r="C79" s="258">
        <v>46.730000000000004</v>
      </c>
      <c r="D79" s="258">
        <v>2.7488235294117649</v>
      </c>
      <c r="E79" s="83">
        <v>0.3523148148148148</v>
      </c>
      <c r="F79" s="258">
        <v>5.6677732524714797</v>
      </c>
      <c r="G79" s="259">
        <v>1931.1176470588234</v>
      </c>
      <c r="H79" s="148">
        <f t="shared" si="1"/>
        <v>74</v>
      </c>
    </row>
    <row r="80" spans="1:8" x14ac:dyDescent="0.3">
      <c r="A80" s="216">
        <v>201204</v>
      </c>
      <c r="B80" s="257">
        <v>10</v>
      </c>
      <c r="C80" s="258">
        <v>46.6</v>
      </c>
      <c r="D80" s="258">
        <v>4.66</v>
      </c>
      <c r="E80" s="83">
        <v>0.31842592592592595</v>
      </c>
      <c r="F80" s="258">
        <v>6.1748830255045632</v>
      </c>
      <c r="G80" s="259">
        <v>1327.7</v>
      </c>
      <c r="H80" s="148">
        <f t="shared" si="1"/>
        <v>75</v>
      </c>
    </row>
    <row r="81" spans="1:8" x14ac:dyDescent="0.3">
      <c r="A81" s="216">
        <v>201207</v>
      </c>
      <c r="B81" s="257">
        <v>10</v>
      </c>
      <c r="C81" s="258">
        <v>46.39</v>
      </c>
      <c r="D81" s="258">
        <v>4.6390000000000002</v>
      </c>
      <c r="E81" s="83">
        <v>0.37152777777777785</v>
      </c>
      <c r="F81" s="258">
        <v>5.8277809913538539</v>
      </c>
      <c r="G81" s="259">
        <v>1682.1</v>
      </c>
      <c r="H81" s="148">
        <f t="shared" si="1"/>
        <v>76</v>
      </c>
    </row>
    <row r="82" spans="1:8" x14ac:dyDescent="0.3">
      <c r="A82" s="216">
        <v>200602</v>
      </c>
      <c r="B82" s="257">
        <v>13</v>
      </c>
      <c r="C82" s="258">
        <v>46.199999999999996</v>
      </c>
      <c r="D82" s="258">
        <v>3.5538461538461537</v>
      </c>
      <c r="E82" s="83">
        <v>0.34538194444444442</v>
      </c>
      <c r="F82" s="258">
        <v>5.591211276508167</v>
      </c>
      <c r="G82" s="259">
        <v>2045.6923076923076</v>
      </c>
      <c r="H82" s="148">
        <f t="shared" si="1"/>
        <v>77</v>
      </c>
    </row>
    <row r="83" spans="1:8" x14ac:dyDescent="0.3">
      <c r="A83" s="216">
        <v>201210</v>
      </c>
      <c r="B83" s="257">
        <v>6</v>
      </c>
      <c r="C83" s="258">
        <v>45.999999999999993</v>
      </c>
      <c r="D83" s="258">
        <v>7.6666666666666652</v>
      </c>
      <c r="E83" s="83">
        <v>0.34282407407407406</v>
      </c>
      <c r="F83" s="258">
        <v>5.9485339010365061</v>
      </c>
      <c r="G83" s="259">
        <v>1638.6666666666667</v>
      </c>
      <c r="H83" s="148">
        <f t="shared" si="1"/>
        <v>78</v>
      </c>
    </row>
    <row r="84" spans="1:8" x14ac:dyDescent="0.3">
      <c r="A84" s="216">
        <v>201506</v>
      </c>
      <c r="B84" s="257">
        <v>9</v>
      </c>
      <c r="C84" s="258">
        <v>45.6</v>
      </c>
      <c r="D84" s="258">
        <v>5.0666666666666664</v>
      </c>
      <c r="E84" s="83">
        <v>0.39892361111111108</v>
      </c>
      <c r="F84" s="258">
        <v>5.0278268930633025</v>
      </c>
      <c r="G84" s="259">
        <v>2525.1111111111113</v>
      </c>
      <c r="H84" s="148">
        <f t="shared" si="1"/>
        <v>79</v>
      </c>
    </row>
    <row r="85" spans="1:8" x14ac:dyDescent="0.3">
      <c r="A85" s="216">
        <v>201410</v>
      </c>
      <c r="B85" s="257">
        <v>11</v>
      </c>
      <c r="C85" s="258">
        <v>44.449999999999996</v>
      </c>
      <c r="D85" s="258">
        <v>4.0409090909090901</v>
      </c>
      <c r="E85" s="83">
        <v>0.35196759259259264</v>
      </c>
      <c r="F85" s="258">
        <v>5.2875217143061981</v>
      </c>
      <c r="G85" s="259">
        <v>2421.909090909091</v>
      </c>
      <c r="H85" s="148">
        <f t="shared" si="1"/>
        <v>80</v>
      </c>
    </row>
    <row r="86" spans="1:8" x14ac:dyDescent="0.3">
      <c r="A86" s="216">
        <v>200706</v>
      </c>
      <c r="B86" s="257">
        <v>12</v>
      </c>
      <c r="C86" s="258">
        <v>44</v>
      </c>
      <c r="D86" s="258">
        <v>3.6666666666666665</v>
      </c>
      <c r="E86" s="83">
        <v>0.31584490740740745</v>
      </c>
      <c r="F86" s="258">
        <v>5.904704474645512</v>
      </c>
      <c r="G86" s="259">
        <v>1699.8333333333333</v>
      </c>
      <c r="H86" s="148">
        <f t="shared" si="1"/>
        <v>81</v>
      </c>
    </row>
    <row r="87" spans="1:8" x14ac:dyDescent="0.3">
      <c r="A87" s="216">
        <v>200704</v>
      </c>
      <c r="B87" s="257">
        <v>11</v>
      </c>
      <c r="C87" s="258">
        <v>43.8</v>
      </c>
      <c r="D87" s="258">
        <v>3.9818181818181815</v>
      </c>
      <c r="E87" s="83">
        <v>0.31875000000000003</v>
      </c>
      <c r="F87" s="258">
        <v>5.8295977574813058</v>
      </c>
      <c r="G87" s="259">
        <v>1811.6363636363637</v>
      </c>
      <c r="H87" s="148">
        <f t="shared" si="1"/>
        <v>82</v>
      </c>
    </row>
    <row r="88" spans="1:8" x14ac:dyDescent="0.3">
      <c r="A88" s="216">
        <v>201201</v>
      </c>
      <c r="B88" s="257">
        <v>24</v>
      </c>
      <c r="C88" s="258">
        <v>42.71</v>
      </c>
      <c r="D88" s="258">
        <v>1.7795833333333333</v>
      </c>
      <c r="E88" s="83">
        <v>0.2994560185185185</v>
      </c>
      <c r="F88" s="258">
        <v>6.1276935225328826</v>
      </c>
      <c r="G88" s="259">
        <v>1431.8333333333333</v>
      </c>
      <c r="H88" s="148">
        <f t="shared" si="1"/>
        <v>83</v>
      </c>
    </row>
    <row r="89" spans="1:8" x14ac:dyDescent="0.3">
      <c r="A89" s="216">
        <v>200308</v>
      </c>
      <c r="B89" s="257">
        <v>12</v>
      </c>
      <c r="C89" s="258">
        <v>42.675000000000004</v>
      </c>
      <c r="D89" s="258">
        <v>3.5562500000000004</v>
      </c>
      <c r="E89" s="83">
        <v>0.31255787037037042</v>
      </c>
      <c r="F89" s="258">
        <v>5.7821238116421441</v>
      </c>
      <c r="G89" s="259">
        <v>1845.8333333333333</v>
      </c>
      <c r="H89" s="148">
        <f t="shared" si="1"/>
        <v>84</v>
      </c>
    </row>
    <row r="90" spans="1:8" x14ac:dyDescent="0.3">
      <c r="A90" s="216">
        <v>201402</v>
      </c>
      <c r="B90" s="257">
        <v>12</v>
      </c>
      <c r="C90" s="258">
        <v>41.660000000000004</v>
      </c>
      <c r="D90" s="258">
        <v>3.4716666666666671</v>
      </c>
      <c r="E90" s="83">
        <v>0.29063657407407406</v>
      </c>
      <c r="F90" s="258">
        <v>6.2051700048441809</v>
      </c>
      <c r="G90" s="259">
        <v>1347.1666666666667</v>
      </c>
      <c r="H90" s="148">
        <f t="shared" si="1"/>
        <v>85</v>
      </c>
    </row>
    <row r="91" spans="1:8" x14ac:dyDescent="0.3">
      <c r="A91" s="216">
        <v>200305</v>
      </c>
      <c r="B91" s="257">
        <v>12</v>
      </c>
      <c r="C91" s="258">
        <v>41.550000000000004</v>
      </c>
      <c r="D91" s="258">
        <v>3.4625000000000004</v>
      </c>
      <c r="E91" s="83">
        <v>0.31146990740740743</v>
      </c>
      <c r="F91" s="258">
        <v>5.6678684045218546</v>
      </c>
      <c r="G91" s="259">
        <v>1950.8333333333333</v>
      </c>
      <c r="H91" s="148">
        <f t="shared" si="1"/>
        <v>86</v>
      </c>
    </row>
    <row r="92" spans="1:8" x14ac:dyDescent="0.3">
      <c r="A92" s="216">
        <v>200507</v>
      </c>
      <c r="B92" s="257">
        <v>15</v>
      </c>
      <c r="C92" s="258">
        <v>41.47</v>
      </c>
      <c r="D92" s="258">
        <v>2.7646666666666664</v>
      </c>
      <c r="E92" s="83">
        <v>0.30105324074074075</v>
      </c>
      <c r="F92" s="258">
        <v>5.7523310532779455</v>
      </c>
      <c r="G92" s="259">
        <v>1837.8666666666666</v>
      </c>
      <c r="H92" s="148">
        <f t="shared" si="1"/>
        <v>87</v>
      </c>
    </row>
    <row r="93" spans="1:8" x14ac:dyDescent="0.3">
      <c r="A93" s="216">
        <v>201601</v>
      </c>
      <c r="B93" s="257">
        <v>13</v>
      </c>
      <c r="C93" s="258">
        <v>41.41</v>
      </c>
      <c r="D93" s="258">
        <v>3.1853846153846153</v>
      </c>
      <c r="E93" s="83">
        <v>0.3383796296296297</v>
      </c>
      <c r="F93" s="258">
        <v>5.2292841674627573</v>
      </c>
      <c r="G93" s="259">
        <v>2334.0769230769229</v>
      </c>
      <c r="H93" s="148">
        <f t="shared" si="1"/>
        <v>88</v>
      </c>
    </row>
    <row r="94" spans="1:8" x14ac:dyDescent="0.3">
      <c r="A94" s="216">
        <v>200506</v>
      </c>
      <c r="B94" s="257">
        <v>14</v>
      </c>
      <c r="C94" s="258">
        <v>41.27</v>
      </c>
      <c r="D94" s="258">
        <v>2.947857142857143</v>
      </c>
      <c r="E94" s="83">
        <v>0.29607638888888899</v>
      </c>
      <c r="F94" s="258">
        <v>5.8740926175607342</v>
      </c>
      <c r="G94" s="259">
        <v>1696.7142857142858</v>
      </c>
      <c r="H94" s="148">
        <f t="shared" si="1"/>
        <v>89</v>
      </c>
    </row>
    <row r="95" spans="1:8" x14ac:dyDescent="0.3">
      <c r="A95" s="216">
        <v>200609</v>
      </c>
      <c r="B95" s="257">
        <v>14</v>
      </c>
      <c r="C95" s="258">
        <v>40.399999999999991</v>
      </c>
      <c r="D95" s="258">
        <v>2.8857142857142852</v>
      </c>
      <c r="E95" s="83">
        <v>0.27817129629629622</v>
      </c>
      <c r="F95" s="258">
        <v>6.0858395568474721</v>
      </c>
      <c r="G95" s="259">
        <v>1551.3571428571429</v>
      </c>
      <c r="H95" s="148">
        <f t="shared" si="1"/>
        <v>90</v>
      </c>
    </row>
    <row r="96" spans="1:8" x14ac:dyDescent="0.3">
      <c r="A96" s="216">
        <v>201302</v>
      </c>
      <c r="B96" s="257">
        <v>9</v>
      </c>
      <c r="C96" s="258">
        <v>39.950000000000003</v>
      </c>
      <c r="D96" s="258">
        <v>4.4388888888888891</v>
      </c>
      <c r="E96" s="83">
        <v>0.26804398148148145</v>
      </c>
      <c r="F96" s="258">
        <v>6.3950789276114008</v>
      </c>
      <c r="G96" s="259">
        <v>1191.1111111111111</v>
      </c>
      <c r="H96" s="148">
        <f t="shared" si="1"/>
        <v>91</v>
      </c>
    </row>
    <row r="97" spans="1:8" x14ac:dyDescent="0.3">
      <c r="A97" s="216">
        <v>201602</v>
      </c>
      <c r="B97" s="257">
        <v>12</v>
      </c>
      <c r="C97" s="258">
        <v>39.209999999999994</v>
      </c>
      <c r="D97" s="258">
        <v>3.2674999999999996</v>
      </c>
      <c r="E97" s="83">
        <v>0.32788194444444446</v>
      </c>
      <c r="F97" s="258">
        <v>5.0896852315149737</v>
      </c>
      <c r="G97" s="259">
        <v>2498.9166666666665</v>
      </c>
      <c r="H97" s="148">
        <f t="shared" si="1"/>
        <v>92</v>
      </c>
    </row>
    <row r="98" spans="1:8" x14ac:dyDescent="0.3">
      <c r="A98" s="216">
        <v>201403</v>
      </c>
      <c r="B98" s="257">
        <v>12</v>
      </c>
      <c r="C98" s="258">
        <v>39.130000000000003</v>
      </c>
      <c r="D98" s="258">
        <v>3.2608333333333337</v>
      </c>
      <c r="E98" s="83">
        <v>0.26427083333333334</v>
      </c>
      <c r="F98" s="258">
        <v>6.2800197862215867</v>
      </c>
      <c r="G98" s="259">
        <v>1306.5833333333333</v>
      </c>
      <c r="H98" s="148">
        <f t="shared" si="1"/>
        <v>93</v>
      </c>
    </row>
    <row r="99" spans="1:8" x14ac:dyDescent="0.3">
      <c r="A99" s="216">
        <v>200611</v>
      </c>
      <c r="B99" s="257">
        <v>12</v>
      </c>
      <c r="C99" s="258">
        <v>38.799999999999997</v>
      </c>
      <c r="D99" s="258">
        <v>3.2333333333333329</v>
      </c>
      <c r="E99" s="83">
        <v>0.27693287037037034</v>
      </c>
      <c r="F99" s="258">
        <v>5.8824538255112655</v>
      </c>
      <c r="G99" s="259">
        <v>1736.0833333333333</v>
      </c>
      <c r="H99" s="148">
        <f t="shared" si="1"/>
        <v>94</v>
      </c>
    </row>
    <row r="100" spans="1:8" x14ac:dyDescent="0.3">
      <c r="A100" s="216">
        <v>200510</v>
      </c>
      <c r="B100" s="257">
        <v>13</v>
      </c>
      <c r="C100" s="258">
        <v>38.599999999999994</v>
      </c>
      <c r="D100" s="258">
        <v>2.9692307692307689</v>
      </c>
      <c r="E100" s="83">
        <v>0.28515046296296293</v>
      </c>
      <c r="F100" s="258">
        <v>5.7030852192414576</v>
      </c>
      <c r="G100" s="259">
        <v>1895.7692307692307</v>
      </c>
    </row>
    <row r="101" spans="1:8" x14ac:dyDescent="0.3">
      <c r="A101" s="216">
        <v>200509</v>
      </c>
      <c r="B101" s="257">
        <v>14</v>
      </c>
      <c r="C101" s="258">
        <v>38.54</v>
      </c>
      <c r="D101" s="258">
        <v>2.7528571428571427</v>
      </c>
      <c r="E101" s="83">
        <v>0.27244212962962966</v>
      </c>
      <c r="F101" s="258">
        <v>5.9359099382285185</v>
      </c>
      <c r="G101" s="259">
        <v>1635.4285714285713</v>
      </c>
    </row>
    <row r="102" spans="1:8" x14ac:dyDescent="0.3">
      <c r="A102" s="216">
        <v>200508</v>
      </c>
      <c r="B102" s="257">
        <v>13</v>
      </c>
      <c r="C102" s="258">
        <v>37.150000000000006</v>
      </c>
      <c r="D102" s="258">
        <v>2.8576923076923082</v>
      </c>
      <c r="E102" s="83">
        <v>0.28618055555555555</v>
      </c>
      <c r="F102" s="258">
        <v>5.6943224622574764</v>
      </c>
      <c r="G102" s="259">
        <v>1872.7692307692307</v>
      </c>
    </row>
    <row r="103" spans="1:8" x14ac:dyDescent="0.3">
      <c r="A103" s="216">
        <v>201304</v>
      </c>
      <c r="B103" s="257">
        <v>10</v>
      </c>
      <c r="C103" s="258">
        <v>36.790000000000006</v>
      </c>
      <c r="D103" s="258">
        <v>3.6790000000000007</v>
      </c>
      <c r="E103" s="83">
        <v>0.24019675925925926</v>
      </c>
      <c r="F103" s="258">
        <v>6.5128352326047523</v>
      </c>
      <c r="G103" s="259">
        <v>1151.7</v>
      </c>
    </row>
    <row r="104" spans="1:8" x14ac:dyDescent="0.3">
      <c r="A104" s="216">
        <v>200406</v>
      </c>
      <c r="B104" s="257">
        <v>8</v>
      </c>
      <c r="C104" s="258">
        <v>36.606999999999999</v>
      </c>
      <c r="D104" s="258">
        <v>4.5758749999999999</v>
      </c>
      <c r="E104" s="83">
        <v>0.28166666666666668</v>
      </c>
      <c r="F104" s="258">
        <v>5.5925666284587994</v>
      </c>
      <c r="G104" s="259">
        <v>2016.625</v>
      </c>
    </row>
    <row r="105" spans="1:8" x14ac:dyDescent="0.3">
      <c r="A105" s="216">
        <v>200607</v>
      </c>
      <c r="B105" s="257">
        <v>9</v>
      </c>
      <c r="C105" s="258">
        <v>36.601999999999997</v>
      </c>
      <c r="D105" s="258">
        <v>4.0668888888888883</v>
      </c>
      <c r="E105" s="83">
        <v>0.26163194444444443</v>
      </c>
      <c r="F105" s="258">
        <v>6.0245552458070142</v>
      </c>
      <c r="G105" s="259">
        <v>1660</v>
      </c>
    </row>
    <row r="106" spans="1:8" x14ac:dyDescent="0.3">
      <c r="A106" s="216">
        <v>200904</v>
      </c>
      <c r="B106" s="257">
        <v>9</v>
      </c>
      <c r="C106" s="258">
        <v>36.162431729999994</v>
      </c>
      <c r="D106" s="258">
        <v>4.0180479699999996</v>
      </c>
      <c r="E106" s="83">
        <v>0.2840509259259259</v>
      </c>
      <c r="F106" s="258">
        <v>5.5769678599433377</v>
      </c>
      <c r="G106" s="259">
        <v>1881.8888888888889</v>
      </c>
    </row>
    <row r="107" spans="1:8" x14ac:dyDescent="0.3">
      <c r="A107" s="216">
        <v>200702</v>
      </c>
      <c r="B107" s="257">
        <v>10</v>
      </c>
      <c r="C107" s="258">
        <v>35.799999999999997</v>
      </c>
      <c r="D107" s="258">
        <v>3.5799999999999996</v>
      </c>
      <c r="E107" s="83">
        <v>0.27263888888888893</v>
      </c>
      <c r="F107" s="258">
        <v>5.4348736142977581</v>
      </c>
      <c r="G107" s="259">
        <v>2228.1999999999998</v>
      </c>
    </row>
    <row r="108" spans="1:8" x14ac:dyDescent="0.3">
      <c r="A108" s="216">
        <v>201205</v>
      </c>
      <c r="B108" s="257">
        <v>11</v>
      </c>
      <c r="C108" s="258">
        <v>35.31</v>
      </c>
      <c r="D108" s="258">
        <v>3.2100000000000004</v>
      </c>
      <c r="E108" s="83">
        <v>0.23959490740740741</v>
      </c>
      <c r="F108" s="258">
        <v>6.345354550856305</v>
      </c>
      <c r="G108" s="259">
        <v>1196.7272727272727</v>
      </c>
    </row>
    <row r="109" spans="1:8" x14ac:dyDescent="0.3">
      <c r="A109" s="216">
        <v>201206</v>
      </c>
      <c r="B109" s="257">
        <v>8</v>
      </c>
      <c r="C109" s="258">
        <v>35.1</v>
      </c>
      <c r="D109" s="258">
        <v>4.3875000000000002</v>
      </c>
      <c r="E109" s="83">
        <v>0.26868055555555553</v>
      </c>
      <c r="F109" s="258">
        <v>5.940466603126211</v>
      </c>
      <c r="G109" s="259">
        <v>1571.625</v>
      </c>
    </row>
    <row r="110" spans="1:8" x14ac:dyDescent="0.3">
      <c r="A110" s="216">
        <v>200707</v>
      </c>
      <c r="B110" s="257">
        <v>11</v>
      </c>
      <c r="C110" s="258">
        <v>35.1</v>
      </c>
      <c r="D110" s="258">
        <v>3.1909090909090909</v>
      </c>
      <c r="E110" s="83">
        <v>0.25571759259259258</v>
      </c>
      <c r="F110" s="258">
        <v>5.8084187426933509</v>
      </c>
      <c r="G110" s="259">
        <v>1809.2727272727273</v>
      </c>
    </row>
    <row r="111" spans="1:8" x14ac:dyDescent="0.3">
      <c r="A111" s="216">
        <v>200901</v>
      </c>
      <c r="B111" s="257">
        <v>11</v>
      </c>
      <c r="C111" s="258">
        <v>34.163053869999999</v>
      </c>
      <c r="D111" s="258">
        <v>3.10573217</v>
      </c>
      <c r="E111" s="83">
        <v>0.25275462962962958</v>
      </c>
      <c r="F111" s="258">
        <v>6.0770865434473924</v>
      </c>
      <c r="G111" s="259">
        <v>1920.090909090909</v>
      </c>
    </row>
    <row r="112" spans="1:8" x14ac:dyDescent="0.3">
      <c r="A112" s="216">
        <v>200701</v>
      </c>
      <c r="B112" s="257">
        <v>12</v>
      </c>
      <c r="C112" s="258">
        <v>33.58</v>
      </c>
      <c r="D112" s="258">
        <v>2.7983333333333333</v>
      </c>
      <c r="E112" s="83">
        <v>0.2464699074074074</v>
      </c>
      <c r="F112" s="258">
        <v>5.7072193243831464</v>
      </c>
      <c r="G112" s="259">
        <v>1922.25</v>
      </c>
    </row>
    <row r="113" spans="1:7" x14ac:dyDescent="0.3">
      <c r="A113" s="216">
        <v>200505</v>
      </c>
      <c r="B113" s="257">
        <v>12</v>
      </c>
      <c r="C113" s="258">
        <v>33.199999999999996</v>
      </c>
      <c r="D113" s="258">
        <v>2.7666666666666662</v>
      </c>
      <c r="E113" s="83">
        <v>0.22675925925925924</v>
      </c>
      <c r="F113" s="258">
        <v>6.1177828126447871</v>
      </c>
      <c r="G113" s="259">
        <v>1385.1666666666667</v>
      </c>
    </row>
    <row r="114" spans="1:7" x14ac:dyDescent="0.3">
      <c r="A114" s="216">
        <v>200408</v>
      </c>
      <c r="B114" s="257">
        <v>7</v>
      </c>
      <c r="C114" s="258">
        <v>33.150000000000006</v>
      </c>
      <c r="D114" s="258">
        <v>4.7357142857142867</v>
      </c>
      <c r="E114" s="83">
        <v>0.27024305555555556</v>
      </c>
      <c r="F114" s="258">
        <v>5.3866467977676757</v>
      </c>
      <c r="G114" s="259">
        <v>2159</v>
      </c>
    </row>
    <row r="115" spans="1:7" x14ac:dyDescent="0.3">
      <c r="A115" s="216">
        <v>201409</v>
      </c>
      <c r="B115" s="257">
        <v>9</v>
      </c>
      <c r="C115" s="258">
        <v>32.699999999999996</v>
      </c>
      <c r="D115" s="258">
        <v>3.6333333333333329</v>
      </c>
      <c r="E115" s="83">
        <v>0.26474537037037033</v>
      </c>
      <c r="F115" s="258">
        <v>5.5330169905033939</v>
      </c>
      <c r="G115" s="259">
        <v>2038.2222222222222</v>
      </c>
    </row>
    <row r="116" spans="1:7" x14ac:dyDescent="0.3">
      <c r="A116" s="216">
        <v>200407</v>
      </c>
      <c r="B116" s="257">
        <v>11</v>
      </c>
      <c r="C116" s="258">
        <v>31.716999999999999</v>
      </c>
      <c r="D116" s="258">
        <v>2.8833636363636361</v>
      </c>
      <c r="E116" s="83">
        <v>0.23318287037037039</v>
      </c>
      <c r="F116" s="258">
        <v>5.9457404601246857</v>
      </c>
      <c r="G116" s="259">
        <v>1653.7272727272727</v>
      </c>
    </row>
    <row r="117" spans="1:7" x14ac:dyDescent="0.3">
      <c r="A117" s="216">
        <v>200306</v>
      </c>
      <c r="B117" s="257">
        <v>9</v>
      </c>
      <c r="C117" s="258">
        <v>31.400000000000006</v>
      </c>
      <c r="D117" s="258">
        <v>3.4888888888888894</v>
      </c>
      <c r="E117" s="83">
        <v>0.24160879629629634</v>
      </c>
      <c r="F117" s="258">
        <v>5.4600443699816195</v>
      </c>
      <c r="G117" s="259">
        <v>2202.1111111111113</v>
      </c>
    </row>
    <row r="118" spans="1:7" x14ac:dyDescent="0.3">
      <c r="A118" s="216">
        <v>201711</v>
      </c>
      <c r="B118" s="257">
        <v>10</v>
      </c>
      <c r="C118" s="258">
        <v>31.1</v>
      </c>
      <c r="D118" s="258">
        <v>3.1100000000000003</v>
      </c>
      <c r="E118" s="83">
        <v>0.23471064814814815</v>
      </c>
      <c r="F118" s="258">
        <v>5.608129854644246</v>
      </c>
      <c r="G118" s="259">
        <v>2003.4</v>
      </c>
    </row>
    <row r="119" spans="1:7" x14ac:dyDescent="0.3">
      <c r="A119" s="216">
        <v>200402</v>
      </c>
      <c r="B119" s="257">
        <v>8</v>
      </c>
      <c r="C119" s="258">
        <v>30.5</v>
      </c>
      <c r="D119" s="258">
        <v>3.8125</v>
      </c>
      <c r="E119" s="83">
        <v>0.22149305555555557</v>
      </c>
      <c r="F119" s="258">
        <v>5.8144546005609126</v>
      </c>
      <c r="G119" s="259">
        <v>1802</v>
      </c>
    </row>
    <row r="120" spans="1:7" x14ac:dyDescent="0.3">
      <c r="A120" s="216">
        <v>200601</v>
      </c>
      <c r="B120" s="257">
        <v>11</v>
      </c>
      <c r="C120" s="258">
        <v>30.299999999999997</v>
      </c>
      <c r="D120" s="258">
        <v>2.7545454545454544</v>
      </c>
      <c r="E120" s="83">
        <v>0.22041666666666665</v>
      </c>
      <c r="F120" s="258">
        <v>5.7948701495597161</v>
      </c>
      <c r="G120" s="259">
        <v>1771.5454545454545</v>
      </c>
    </row>
    <row r="121" spans="1:7" x14ac:dyDescent="0.3">
      <c r="A121" s="216">
        <v>200404</v>
      </c>
      <c r="B121" s="257">
        <v>11</v>
      </c>
      <c r="C121" s="258">
        <v>29.882000000000005</v>
      </c>
      <c r="D121" s="258">
        <v>2.716545454545455</v>
      </c>
      <c r="E121" s="83">
        <v>0.22015046296296298</v>
      </c>
      <c r="F121" s="258">
        <v>5.6394736288481671</v>
      </c>
      <c r="G121" s="259">
        <v>2004.3636363636363</v>
      </c>
    </row>
    <row r="122" spans="1:7" x14ac:dyDescent="0.3">
      <c r="A122" s="216">
        <v>200410</v>
      </c>
      <c r="B122" s="257">
        <v>10</v>
      </c>
      <c r="C122" s="258">
        <v>29.631</v>
      </c>
      <c r="D122" s="258">
        <v>2.9630999999999998</v>
      </c>
      <c r="E122" s="83">
        <v>0.25321759259259258</v>
      </c>
      <c r="F122" s="258">
        <v>5.1175648822126876</v>
      </c>
      <c r="G122" s="259">
        <v>2328.1</v>
      </c>
    </row>
    <row r="123" spans="1:7" x14ac:dyDescent="0.3">
      <c r="A123" s="216">
        <v>200610</v>
      </c>
      <c r="B123" s="257">
        <v>9</v>
      </c>
      <c r="C123" s="258">
        <v>29.35</v>
      </c>
      <c r="D123" s="258">
        <v>3.2611111111111111</v>
      </c>
      <c r="E123" s="83">
        <v>0.21392361111111108</v>
      </c>
      <c r="F123" s="258">
        <v>5.758941855856035</v>
      </c>
      <c r="G123" s="259">
        <v>1837.8888888888889</v>
      </c>
    </row>
    <row r="124" spans="1:7" x14ac:dyDescent="0.3">
      <c r="A124" s="216">
        <v>200908</v>
      </c>
      <c r="B124" s="257">
        <v>12</v>
      </c>
      <c r="C124" s="258">
        <v>29.260473070000003</v>
      </c>
      <c r="D124" s="258">
        <v>2.4383727558333335</v>
      </c>
      <c r="E124" s="83">
        <v>0.20802083333333338</v>
      </c>
      <c r="F124" s="258">
        <v>6.036078624183542</v>
      </c>
      <c r="G124" s="259">
        <v>1613.5</v>
      </c>
    </row>
    <row r="125" spans="1:7" x14ac:dyDescent="0.3">
      <c r="A125" s="216">
        <v>200712</v>
      </c>
      <c r="B125" s="257">
        <v>7</v>
      </c>
      <c r="C125" s="258">
        <v>29.1</v>
      </c>
      <c r="D125" s="258">
        <v>4.1571428571428575</v>
      </c>
      <c r="E125" s="83">
        <v>0.19164351851851855</v>
      </c>
      <c r="F125" s="258">
        <v>6.333074365001691</v>
      </c>
      <c r="G125" s="259">
        <v>1186</v>
      </c>
    </row>
    <row r="126" spans="1:7" x14ac:dyDescent="0.3">
      <c r="A126" s="216">
        <v>201609</v>
      </c>
      <c r="B126" s="257">
        <v>9</v>
      </c>
      <c r="C126" s="258">
        <v>27.51</v>
      </c>
      <c r="D126" s="258">
        <v>3.0566666666666666</v>
      </c>
      <c r="E126" s="83">
        <v>0.2161689814814815</v>
      </c>
      <c r="F126" s="258">
        <v>5.4767600199408513</v>
      </c>
      <c r="G126" s="259">
        <v>2107</v>
      </c>
    </row>
    <row r="127" spans="1:7" x14ac:dyDescent="0.3">
      <c r="A127" s="216">
        <v>201611</v>
      </c>
      <c r="B127" s="257">
        <v>9</v>
      </c>
      <c r="C127" s="258">
        <v>27.349999999999998</v>
      </c>
      <c r="D127" s="258">
        <v>3.0388888888888888</v>
      </c>
      <c r="E127" s="83">
        <v>0.21703703703703706</v>
      </c>
      <c r="F127" s="258">
        <v>5.2847461956156705</v>
      </c>
      <c r="G127" s="259">
        <v>2388.4444444444443</v>
      </c>
    </row>
    <row r="128" spans="1:7" x14ac:dyDescent="0.3">
      <c r="A128" s="216">
        <v>200511</v>
      </c>
      <c r="B128" s="257">
        <v>10</v>
      </c>
      <c r="C128" s="258">
        <v>27.22</v>
      </c>
      <c r="D128" s="258">
        <v>2.722</v>
      </c>
      <c r="E128" s="83">
        <v>0.19802083333333331</v>
      </c>
      <c r="F128" s="258">
        <v>5.7521556579684896</v>
      </c>
      <c r="G128" s="259">
        <v>1882.2</v>
      </c>
    </row>
    <row r="129" spans="1:7" x14ac:dyDescent="0.3">
      <c r="A129" s="216">
        <v>201110</v>
      </c>
      <c r="B129" s="257">
        <v>7</v>
      </c>
      <c r="C129" s="258">
        <v>26.46</v>
      </c>
      <c r="D129" s="258">
        <v>3.7800000000000002</v>
      </c>
      <c r="E129" s="83">
        <v>0.19778935185185187</v>
      </c>
      <c r="F129" s="258">
        <v>5.6608760862100613</v>
      </c>
      <c r="G129" s="259">
        <v>1982.5714285714287</v>
      </c>
    </row>
    <row r="130" spans="1:7" x14ac:dyDescent="0.3">
      <c r="A130" s="216">
        <v>200307</v>
      </c>
      <c r="B130" s="257">
        <v>10</v>
      </c>
      <c r="C130" s="258">
        <v>25.049999999999997</v>
      </c>
      <c r="D130" s="258">
        <v>2.5049999999999999</v>
      </c>
      <c r="E130" s="83">
        <v>0.17534722222222221</v>
      </c>
      <c r="F130" s="258">
        <v>6.2290456092538005</v>
      </c>
      <c r="G130" s="259">
        <v>1537.8</v>
      </c>
    </row>
    <row r="131" spans="1:7" x14ac:dyDescent="0.3">
      <c r="A131" s="216">
        <v>201308</v>
      </c>
      <c r="B131" s="257">
        <v>6</v>
      </c>
      <c r="C131" s="258">
        <v>24.000000000000004</v>
      </c>
      <c r="D131" s="258">
        <v>4.0000000000000009</v>
      </c>
      <c r="E131" s="83">
        <v>0.19299768518518517</v>
      </c>
      <c r="F131" s="258">
        <v>5.3531769264779108</v>
      </c>
      <c r="G131" s="259">
        <v>2178.1666666666665</v>
      </c>
    </row>
    <row r="132" spans="1:7" x14ac:dyDescent="0.3">
      <c r="A132" s="216">
        <v>201006</v>
      </c>
      <c r="B132" s="257">
        <v>8</v>
      </c>
      <c r="C132" s="258">
        <v>23.86</v>
      </c>
      <c r="D132" s="258">
        <v>2.9824999999999999</v>
      </c>
      <c r="E132" s="83">
        <v>0.18674768518518517</v>
      </c>
      <c r="F132" s="258">
        <v>5.3764307992723079</v>
      </c>
      <c r="G132" s="259">
        <v>2108.75</v>
      </c>
    </row>
    <row r="133" spans="1:7" x14ac:dyDescent="0.3">
      <c r="A133" s="216">
        <v>201212</v>
      </c>
      <c r="B133" s="257">
        <v>6</v>
      </c>
      <c r="C133" s="258">
        <v>23.700000000000003</v>
      </c>
      <c r="D133" s="258">
        <v>3.9500000000000006</v>
      </c>
      <c r="E133" s="83">
        <v>0.1700925925925926</v>
      </c>
      <c r="F133" s="258">
        <v>5.8866311115014049</v>
      </c>
      <c r="G133" s="259">
        <v>1615.3333333333333</v>
      </c>
    </row>
    <row r="134" spans="1:7" x14ac:dyDescent="0.3">
      <c r="A134" s="216">
        <v>201309</v>
      </c>
      <c r="B134" s="257">
        <v>7</v>
      </c>
      <c r="C134" s="258">
        <v>23.35</v>
      </c>
      <c r="D134" s="258">
        <v>3.3357142857142859</v>
      </c>
      <c r="E134" s="83">
        <v>0.15528935185185186</v>
      </c>
      <c r="F134" s="258">
        <v>6.2830476822722243</v>
      </c>
      <c r="G134" s="259">
        <v>1192.8571428571429</v>
      </c>
    </row>
    <row r="135" spans="1:7" x14ac:dyDescent="0.3">
      <c r="A135" s="216">
        <v>200409</v>
      </c>
      <c r="B135" s="257">
        <v>7</v>
      </c>
      <c r="C135" s="258">
        <v>22.87</v>
      </c>
      <c r="D135" s="258">
        <v>3.2671428571428573</v>
      </c>
      <c r="E135" s="83">
        <v>0.16149305555555554</v>
      </c>
      <c r="F135" s="258">
        <v>5.9749315584123712</v>
      </c>
      <c r="G135" s="259">
        <v>1570.1428571428571</v>
      </c>
    </row>
    <row r="136" spans="1:7" x14ac:dyDescent="0.3">
      <c r="A136" s="216">
        <v>201610</v>
      </c>
      <c r="B136" s="257">
        <v>7</v>
      </c>
      <c r="C136" s="258">
        <v>22.700000000000003</v>
      </c>
      <c r="D136" s="258">
        <v>3.2428571428571433</v>
      </c>
      <c r="E136" s="83">
        <v>0.1756712962962963</v>
      </c>
      <c r="F136" s="258">
        <v>5.4095194994410107</v>
      </c>
      <c r="G136" s="259">
        <v>2286</v>
      </c>
    </row>
    <row r="137" spans="1:7" x14ac:dyDescent="0.3">
      <c r="A137" s="216">
        <v>201103</v>
      </c>
      <c r="B137" s="257">
        <v>10</v>
      </c>
      <c r="C137" s="258">
        <v>21.72</v>
      </c>
      <c r="D137" s="258">
        <v>2.1719999999999997</v>
      </c>
      <c r="E137" s="83">
        <v>0.1600462962962963</v>
      </c>
      <c r="F137" s="258">
        <v>5.722731105520511</v>
      </c>
      <c r="G137" s="259">
        <v>1903.7</v>
      </c>
    </row>
    <row r="138" spans="1:7" x14ac:dyDescent="0.3">
      <c r="A138" s="216">
        <v>201109</v>
      </c>
      <c r="B138" s="257">
        <v>5</v>
      </c>
      <c r="C138" s="258">
        <v>21.58</v>
      </c>
      <c r="D138" s="258">
        <v>4.3159999999999998</v>
      </c>
      <c r="E138" s="83">
        <v>0.18178240740740739</v>
      </c>
      <c r="F138" s="258">
        <v>5.7197295106429591</v>
      </c>
      <c r="G138" s="259">
        <v>1798.4</v>
      </c>
    </row>
    <row r="139" spans="1:7" x14ac:dyDescent="0.3">
      <c r="A139" s="216">
        <v>200503</v>
      </c>
      <c r="B139" s="257">
        <v>9</v>
      </c>
      <c r="C139" s="258">
        <v>21.500000000000004</v>
      </c>
      <c r="D139" s="258">
        <v>2.3888888888888893</v>
      </c>
      <c r="E139" s="83">
        <v>0.15892361111111108</v>
      </c>
      <c r="F139" s="258">
        <v>5.7227794932895435</v>
      </c>
      <c r="G139" s="259">
        <v>1906.3333333333333</v>
      </c>
    </row>
    <row r="140" spans="1:7" x14ac:dyDescent="0.3">
      <c r="A140" s="216">
        <v>201108</v>
      </c>
      <c r="B140" s="257">
        <v>6</v>
      </c>
      <c r="C140" s="258">
        <v>21.04</v>
      </c>
      <c r="D140" s="258">
        <v>3.5066666666666664</v>
      </c>
      <c r="E140" s="83">
        <v>0.15056712962962965</v>
      </c>
      <c r="F140" s="258">
        <v>6.0278838767811722</v>
      </c>
      <c r="G140" s="259">
        <v>1434.8333333333333</v>
      </c>
    </row>
    <row r="141" spans="1:7" x14ac:dyDescent="0.3">
      <c r="A141" s="216">
        <v>200504</v>
      </c>
      <c r="B141" s="257">
        <v>9</v>
      </c>
      <c r="C141" s="258">
        <v>20.25</v>
      </c>
      <c r="D141" s="258">
        <v>2.25</v>
      </c>
      <c r="E141" s="83">
        <v>0.14153935185185185</v>
      </c>
      <c r="F141" s="258">
        <v>6.0025207400147487</v>
      </c>
      <c r="G141" s="259">
        <v>1540.3333333333333</v>
      </c>
    </row>
    <row r="142" spans="1:7" x14ac:dyDescent="0.3">
      <c r="A142" s="216">
        <v>201311</v>
      </c>
      <c r="B142" s="257">
        <v>4</v>
      </c>
      <c r="C142" s="258">
        <v>19.5</v>
      </c>
      <c r="D142" s="258">
        <v>4.875</v>
      </c>
      <c r="E142" s="83">
        <v>0.14755787037037038</v>
      </c>
      <c r="F142" s="258">
        <v>5.5833373644903759</v>
      </c>
      <c r="G142" s="259">
        <v>2056.75</v>
      </c>
    </row>
    <row r="143" spans="1:7" x14ac:dyDescent="0.3">
      <c r="A143" s="216">
        <v>200612</v>
      </c>
      <c r="B143" s="257">
        <v>6</v>
      </c>
      <c r="C143" s="258">
        <v>19.5</v>
      </c>
      <c r="D143" s="258">
        <v>3.25</v>
      </c>
      <c r="E143" s="83">
        <v>0.13604166666666667</v>
      </c>
      <c r="F143" s="258">
        <v>5.9921661909567172</v>
      </c>
      <c r="G143" s="259">
        <v>1543.1666666666667</v>
      </c>
    </row>
    <row r="144" spans="1:7" x14ac:dyDescent="0.3">
      <c r="A144" s="216">
        <v>201005</v>
      </c>
      <c r="B144" s="257">
        <v>6</v>
      </c>
      <c r="C144" s="258">
        <v>18.86</v>
      </c>
      <c r="D144" s="258">
        <v>3.1433333333333331</v>
      </c>
      <c r="E144" s="83">
        <v>0.15057870370370369</v>
      </c>
      <c r="F144" s="258">
        <v>5.1820255523252499</v>
      </c>
      <c r="G144" s="259">
        <v>2488.1666666666665</v>
      </c>
    </row>
    <row r="145" spans="1:7" x14ac:dyDescent="0.3">
      <c r="A145" s="216">
        <v>200403</v>
      </c>
      <c r="B145" s="257">
        <v>8</v>
      </c>
      <c r="C145" s="258">
        <v>18.75</v>
      </c>
      <c r="D145" s="258">
        <v>2.34375</v>
      </c>
      <c r="E145" s="83">
        <v>0.1340625</v>
      </c>
      <c r="F145" s="258">
        <v>5.928597513853096</v>
      </c>
      <c r="G145" s="259">
        <v>1640</v>
      </c>
    </row>
    <row r="146" spans="1:7" x14ac:dyDescent="0.3">
      <c r="A146" s="216">
        <v>201007</v>
      </c>
      <c r="B146" s="257">
        <v>7</v>
      </c>
      <c r="C146" s="258">
        <v>18.48</v>
      </c>
      <c r="D146" s="258">
        <v>2.64</v>
      </c>
      <c r="E146" s="83">
        <v>0.1544675925925926</v>
      </c>
      <c r="F146" s="258">
        <v>5.1120454916487281</v>
      </c>
      <c r="G146" s="259">
        <v>2450.4285714285716</v>
      </c>
    </row>
    <row r="147" spans="1:7" x14ac:dyDescent="0.3">
      <c r="A147" s="216">
        <v>201107</v>
      </c>
      <c r="B147" s="257">
        <v>9</v>
      </c>
      <c r="C147" s="258">
        <v>17.920000000000002</v>
      </c>
      <c r="D147" s="258">
        <v>1.9911111111111113</v>
      </c>
      <c r="E147" s="83">
        <v>0.1203125</v>
      </c>
      <c r="F147" s="258">
        <v>6.1985794145149633</v>
      </c>
      <c r="G147" s="259">
        <v>1307.7777777777778</v>
      </c>
    </row>
    <row r="148" spans="1:7" x14ac:dyDescent="0.3">
      <c r="A148" s="216">
        <v>201008</v>
      </c>
      <c r="B148" s="257">
        <v>6</v>
      </c>
      <c r="C148" s="258">
        <v>17.68</v>
      </c>
      <c r="D148" s="258">
        <v>2.9466666666666668</v>
      </c>
      <c r="E148" s="83">
        <v>0.14008101851851851</v>
      </c>
      <c r="F148" s="258">
        <v>5.2648143524962032</v>
      </c>
      <c r="G148" s="259">
        <v>2444.5</v>
      </c>
    </row>
    <row r="149" spans="1:7" x14ac:dyDescent="0.3">
      <c r="A149" s="216">
        <v>201003</v>
      </c>
      <c r="B149" s="257">
        <v>6</v>
      </c>
      <c r="C149" s="258">
        <v>17.41</v>
      </c>
      <c r="D149" s="258">
        <v>2.9016666666666668</v>
      </c>
      <c r="E149" s="83">
        <v>0.12353009259259259</v>
      </c>
      <c r="F149" s="258">
        <v>5.8567323621884748</v>
      </c>
      <c r="G149" s="259">
        <v>1920.6666666666667</v>
      </c>
    </row>
    <row r="150" spans="1:7" x14ac:dyDescent="0.3">
      <c r="A150" s="216">
        <v>201310</v>
      </c>
      <c r="B150" s="257">
        <v>10</v>
      </c>
      <c r="C150" s="258">
        <v>16.549999999999997</v>
      </c>
      <c r="D150" s="258">
        <v>1.6549999999999998</v>
      </c>
      <c r="E150" s="83">
        <v>0.11472222222222221</v>
      </c>
      <c r="F150" s="258">
        <v>6.1238724556736441</v>
      </c>
      <c r="G150" s="259">
        <v>1390.6</v>
      </c>
    </row>
    <row r="151" spans="1:7" x14ac:dyDescent="0.3">
      <c r="A151" s="216">
        <v>200512</v>
      </c>
      <c r="B151" s="257">
        <v>7</v>
      </c>
      <c r="C151" s="258">
        <v>16.45</v>
      </c>
      <c r="D151" s="258">
        <v>2.35</v>
      </c>
      <c r="E151" s="83">
        <v>0.12047453703703702</v>
      </c>
      <c r="F151" s="258">
        <v>5.693252431913602</v>
      </c>
      <c r="G151" s="259">
        <v>1934.4285714285713</v>
      </c>
    </row>
    <row r="152" spans="1:7" x14ac:dyDescent="0.3">
      <c r="A152" s="216">
        <v>200401</v>
      </c>
      <c r="B152" s="257">
        <v>5</v>
      </c>
      <c r="C152" s="258">
        <v>16.100000000000001</v>
      </c>
      <c r="D152" s="258">
        <v>3.22</v>
      </c>
      <c r="E152" s="83">
        <v>0.11818287037037037</v>
      </c>
      <c r="F152" s="258">
        <v>5.7049702051174735</v>
      </c>
      <c r="G152" s="259">
        <v>1918</v>
      </c>
    </row>
    <row r="153" spans="1:7" x14ac:dyDescent="0.3">
      <c r="A153" s="216">
        <v>201010</v>
      </c>
      <c r="B153" s="257">
        <v>7</v>
      </c>
      <c r="C153" s="258">
        <v>15.99</v>
      </c>
      <c r="D153" s="258">
        <v>2.2842857142857143</v>
      </c>
      <c r="E153" s="83">
        <v>0.12004629629629629</v>
      </c>
      <c r="F153" s="258">
        <v>5.6691157175618248</v>
      </c>
      <c r="G153" s="259">
        <v>1950.1428571428571</v>
      </c>
    </row>
    <row r="154" spans="1:7" x14ac:dyDescent="0.3">
      <c r="A154" s="216">
        <v>201211</v>
      </c>
      <c r="B154" s="257">
        <v>6</v>
      </c>
      <c r="C154" s="258">
        <v>15.719999999999999</v>
      </c>
      <c r="D154" s="258">
        <v>2.6199999999999997</v>
      </c>
      <c r="E154" s="83">
        <v>0.11231481481481483</v>
      </c>
      <c r="F154" s="258">
        <v>5.9389922936779707</v>
      </c>
      <c r="G154" s="259">
        <v>1590.1666666666667</v>
      </c>
    </row>
    <row r="155" spans="1:7" x14ac:dyDescent="0.3">
      <c r="A155" s="216">
        <v>201112</v>
      </c>
      <c r="B155" s="257">
        <v>8</v>
      </c>
      <c r="C155" s="258">
        <v>15.66</v>
      </c>
      <c r="D155" s="258">
        <v>1.9575</v>
      </c>
      <c r="E155" s="83">
        <v>0.11215277777777778</v>
      </c>
      <c r="F155" s="258">
        <v>5.946555821946605</v>
      </c>
      <c r="G155" s="259">
        <v>1628.5</v>
      </c>
    </row>
    <row r="156" spans="1:7" x14ac:dyDescent="0.3">
      <c r="A156" s="216">
        <v>200811</v>
      </c>
      <c r="B156" s="257">
        <v>6</v>
      </c>
      <c r="C156" s="258">
        <v>15.6</v>
      </c>
      <c r="D156" s="258">
        <v>2.6</v>
      </c>
      <c r="E156" s="83">
        <v>0.10292824074074074</v>
      </c>
      <c r="F156" s="258">
        <v>6.3585500738192229</v>
      </c>
      <c r="G156" s="259">
        <v>1227.5</v>
      </c>
    </row>
    <row r="157" spans="1:7" x14ac:dyDescent="0.3">
      <c r="A157" s="216">
        <v>201106</v>
      </c>
      <c r="B157" s="257">
        <v>8</v>
      </c>
      <c r="C157" s="258">
        <v>15.51</v>
      </c>
      <c r="D157" s="258">
        <v>1.93875</v>
      </c>
      <c r="E157" s="83">
        <v>0.11583333333333333</v>
      </c>
      <c r="F157" s="258">
        <v>6.1546787727898433</v>
      </c>
      <c r="G157" s="259">
        <v>1435.25</v>
      </c>
    </row>
    <row r="158" spans="1:7" x14ac:dyDescent="0.3">
      <c r="A158" s="216">
        <v>200411</v>
      </c>
      <c r="B158" s="257">
        <v>5</v>
      </c>
      <c r="C158" s="258">
        <v>15.010000000000002</v>
      </c>
      <c r="D158" s="258">
        <v>3.0020000000000002</v>
      </c>
      <c r="E158" s="83">
        <v>0.11131944444444444</v>
      </c>
      <c r="F158" s="258">
        <v>5.6162774555003567</v>
      </c>
      <c r="G158" s="259">
        <v>2029.4</v>
      </c>
    </row>
    <row r="159" spans="1:7" x14ac:dyDescent="0.3">
      <c r="A159" s="216">
        <v>201104</v>
      </c>
      <c r="B159" s="257">
        <v>7</v>
      </c>
      <c r="C159" s="258">
        <v>14.52</v>
      </c>
      <c r="D159" s="258">
        <v>2.0742857142857143</v>
      </c>
      <c r="E159" s="83">
        <v>0.10791666666666667</v>
      </c>
      <c r="F159" s="258">
        <v>5.7059881235077059</v>
      </c>
      <c r="G159" s="259">
        <v>1927.4285714285713</v>
      </c>
    </row>
    <row r="160" spans="1:7" x14ac:dyDescent="0.3">
      <c r="A160" s="216">
        <v>200906</v>
      </c>
      <c r="B160" s="257">
        <v>2</v>
      </c>
      <c r="C160" s="258">
        <v>14.2</v>
      </c>
      <c r="D160" s="258">
        <v>7.1</v>
      </c>
      <c r="E160" s="83">
        <v>0.13160879629629629</v>
      </c>
      <c r="F160" s="258">
        <v>5.8371744128294321</v>
      </c>
      <c r="G160" s="259">
        <v>1871.5</v>
      </c>
    </row>
    <row r="161" spans="1:7" x14ac:dyDescent="0.3">
      <c r="A161" s="216">
        <v>200311</v>
      </c>
      <c r="B161" s="257">
        <v>3</v>
      </c>
      <c r="C161" s="258">
        <v>14.069999999999999</v>
      </c>
      <c r="D161" s="258">
        <v>4.6899999999999995</v>
      </c>
      <c r="E161" s="83">
        <v>0.10114583333333334</v>
      </c>
      <c r="F161" s="258">
        <v>5.8112182971883941</v>
      </c>
      <c r="G161" s="259">
        <v>1791</v>
      </c>
    </row>
    <row r="162" spans="1:7" x14ac:dyDescent="0.3">
      <c r="A162" s="216">
        <v>201111</v>
      </c>
      <c r="B162" s="257">
        <v>6</v>
      </c>
      <c r="C162" s="258">
        <v>13.59</v>
      </c>
      <c r="D162" s="258">
        <v>2.2650000000000001</v>
      </c>
      <c r="E162" s="83">
        <v>0.10291666666666667</v>
      </c>
      <c r="F162" s="258">
        <v>5.6828811254077936</v>
      </c>
      <c r="G162" s="259">
        <v>1889.6666666666667</v>
      </c>
    </row>
    <row r="163" spans="1:7" x14ac:dyDescent="0.3">
      <c r="A163" s="216">
        <v>201712</v>
      </c>
      <c r="B163" s="257">
        <v>4</v>
      </c>
      <c r="C163" s="258">
        <v>12.91</v>
      </c>
      <c r="D163" s="258">
        <v>3.2275</v>
      </c>
      <c r="E163" s="83">
        <v>9.7696759259259261E-2</v>
      </c>
      <c r="F163" s="258">
        <v>5.6042918656567995</v>
      </c>
      <c r="G163" s="259">
        <v>1986</v>
      </c>
    </row>
    <row r="164" spans="1:7" x14ac:dyDescent="0.3">
      <c r="A164" s="216">
        <v>200907</v>
      </c>
      <c r="B164" s="257">
        <v>6</v>
      </c>
      <c r="C164" s="258">
        <v>12.421206289999999</v>
      </c>
      <c r="D164" s="258">
        <v>2.0702010483333333</v>
      </c>
      <c r="E164" s="83">
        <v>9.0972222222222218E-2</v>
      </c>
      <c r="F164" s="258">
        <v>5.7807559242056925</v>
      </c>
      <c r="G164" s="259">
        <v>1753.3333333333333</v>
      </c>
    </row>
    <row r="165" spans="1:7" x14ac:dyDescent="0.3">
      <c r="A165" s="216">
        <v>201004</v>
      </c>
      <c r="B165" s="257">
        <v>4</v>
      </c>
      <c r="C165" s="258">
        <v>11.920000000000002</v>
      </c>
      <c r="D165" s="258">
        <v>2.9800000000000004</v>
      </c>
      <c r="E165" s="83">
        <v>8.9837962962962967E-2</v>
      </c>
      <c r="F165" s="258">
        <v>5.519833153306787</v>
      </c>
      <c r="G165" s="259">
        <v>2134.5</v>
      </c>
    </row>
    <row r="166" spans="1:7" x14ac:dyDescent="0.3">
      <c r="A166" s="216">
        <v>201512</v>
      </c>
      <c r="B166" s="257">
        <v>5</v>
      </c>
      <c r="C166" s="258">
        <v>11.9</v>
      </c>
      <c r="D166" s="258">
        <v>2.38</v>
      </c>
      <c r="E166" s="83">
        <v>0.10290509259259259</v>
      </c>
      <c r="F166" s="258">
        <v>4.9130790157922366</v>
      </c>
      <c r="G166" s="259">
        <v>2579.4</v>
      </c>
    </row>
    <row r="167" spans="1:7" x14ac:dyDescent="0.3">
      <c r="A167" s="216">
        <v>200502</v>
      </c>
      <c r="B167" s="257">
        <v>3</v>
      </c>
      <c r="C167" s="258">
        <v>11.6</v>
      </c>
      <c r="D167" s="258">
        <v>3.8666666666666667</v>
      </c>
      <c r="E167" s="83">
        <v>9.1296296296296292E-2</v>
      </c>
      <c r="F167" s="258">
        <v>5.5022861834782075</v>
      </c>
      <c r="G167" s="259">
        <v>2166.6666666666665</v>
      </c>
    </row>
    <row r="168" spans="1:7" x14ac:dyDescent="0.3">
      <c r="A168" s="216">
        <v>201102</v>
      </c>
      <c r="B168" s="257">
        <v>6</v>
      </c>
      <c r="C168" s="258">
        <v>11.01</v>
      </c>
      <c r="D168" s="258">
        <v>1.835</v>
      </c>
      <c r="E168" s="83">
        <v>7.4722222222222232E-2</v>
      </c>
      <c r="F168" s="258">
        <v>6.1199550432047829</v>
      </c>
      <c r="G168" s="259">
        <v>1374.6666666666667</v>
      </c>
    </row>
    <row r="169" spans="1:7" x14ac:dyDescent="0.3">
      <c r="A169" s="216">
        <v>200304</v>
      </c>
      <c r="B169" s="257">
        <v>4</v>
      </c>
      <c r="C169" s="258">
        <v>11</v>
      </c>
      <c r="D169" s="258">
        <v>2.75</v>
      </c>
      <c r="E169" s="83">
        <v>7.9791666666666664E-2</v>
      </c>
      <c r="F169" s="258">
        <v>5.7345483627050653</v>
      </c>
      <c r="G169" s="259">
        <v>1887.25</v>
      </c>
    </row>
    <row r="170" spans="1:7" x14ac:dyDescent="0.3">
      <c r="A170" s="216">
        <v>200310</v>
      </c>
      <c r="B170" s="257">
        <v>2</v>
      </c>
      <c r="C170" s="258">
        <v>10.4</v>
      </c>
      <c r="D170" s="258">
        <v>5.2</v>
      </c>
      <c r="E170" s="83">
        <v>8.700231481481481E-2</v>
      </c>
      <c r="F170" s="258">
        <v>5.2562012096413238</v>
      </c>
      <c r="G170" s="259">
        <v>2202</v>
      </c>
    </row>
    <row r="171" spans="1:7" x14ac:dyDescent="0.3">
      <c r="A171" s="216">
        <v>201011</v>
      </c>
      <c r="B171" s="257">
        <v>6</v>
      </c>
      <c r="C171" s="258">
        <v>10.08</v>
      </c>
      <c r="D171" s="258">
        <v>1.68</v>
      </c>
      <c r="E171" s="83">
        <v>7.2013888888888891E-2</v>
      </c>
      <c r="F171" s="258">
        <v>5.9402247671831843</v>
      </c>
      <c r="G171" s="259">
        <v>1599</v>
      </c>
    </row>
    <row r="172" spans="1:7" x14ac:dyDescent="0.3">
      <c r="A172" s="216">
        <v>200501</v>
      </c>
      <c r="B172" s="257">
        <v>4</v>
      </c>
      <c r="C172" s="258">
        <v>9.2099999999999991</v>
      </c>
      <c r="D172" s="258">
        <v>2.3024999999999998</v>
      </c>
      <c r="E172" s="83">
        <v>6.7476851851851857E-2</v>
      </c>
      <c r="F172" s="258">
        <v>5.72625246495544</v>
      </c>
      <c r="G172" s="259">
        <v>1909.75</v>
      </c>
    </row>
    <row r="173" spans="1:7" x14ac:dyDescent="0.3">
      <c r="A173" s="216">
        <v>200812</v>
      </c>
      <c r="B173" s="257">
        <v>4</v>
      </c>
      <c r="C173" s="258">
        <v>9</v>
      </c>
      <c r="D173" s="258">
        <v>2.25</v>
      </c>
      <c r="E173" s="83">
        <v>6.6273148148148137E-2</v>
      </c>
      <c r="F173" s="258">
        <v>5.978696058102841</v>
      </c>
      <c r="G173" s="259">
        <v>1539.5</v>
      </c>
    </row>
    <row r="174" spans="1:7" x14ac:dyDescent="0.3">
      <c r="A174" s="216">
        <v>201105</v>
      </c>
      <c r="B174" s="257">
        <v>4</v>
      </c>
      <c r="C174" s="258">
        <v>8.2900000000000009</v>
      </c>
      <c r="D174" s="258">
        <v>2.0725000000000002</v>
      </c>
      <c r="E174" s="83">
        <v>5.8530092592592592E-2</v>
      </c>
      <c r="F174" s="258">
        <v>5.8716290230780261</v>
      </c>
      <c r="G174" s="259">
        <v>1706.75</v>
      </c>
    </row>
    <row r="175" spans="1:7" x14ac:dyDescent="0.3">
      <c r="A175" s="216">
        <v>201009</v>
      </c>
      <c r="B175" s="257">
        <v>3</v>
      </c>
      <c r="C175" s="258">
        <v>7.6899999999999995</v>
      </c>
      <c r="D175" s="258">
        <v>2.563333333333333</v>
      </c>
      <c r="E175" s="83">
        <v>6.236111111111111E-2</v>
      </c>
      <c r="F175" s="258">
        <v>5.1829407412811941</v>
      </c>
      <c r="G175" s="259">
        <v>2524</v>
      </c>
    </row>
    <row r="176" spans="1:7" x14ac:dyDescent="0.3">
      <c r="A176" s="216">
        <v>200309</v>
      </c>
      <c r="B176" s="257">
        <v>3</v>
      </c>
      <c r="C176" s="258">
        <v>7.6</v>
      </c>
      <c r="D176" s="258">
        <v>2.5333333333333332</v>
      </c>
      <c r="E176" s="83">
        <v>5.3472222222222227E-2</v>
      </c>
      <c r="F176" s="258">
        <v>5.9220037530179326</v>
      </c>
      <c r="G176" s="259">
        <v>1652</v>
      </c>
    </row>
    <row r="177" spans="1:7" x14ac:dyDescent="0.3">
      <c r="A177" s="216">
        <v>201012</v>
      </c>
      <c r="B177" s="257">
        <v>3</v>
      </c>
      <c r="C177" s="258">
        <v>5.5</v>
      </c>
      <c r="D177" s="258">
        <v>1.8333333333333333</v>
      </c>
      <c r="E177" s="83">
        <v>4.0659722222222222E-2</v>
      </c>
      <c r="F177" s="258">
        <v>5.9065560978062459</v>
      </c>
      <c r="G177" s="259">
        <v>1639</v>
      </c>
    </row>
    <row r="178" spans="1:7" x14ac:dyDescent="0.3">
      <c r="A178" s="216">
        <v>200412</v>
      </c>
      <c r="B178" s="257">
        <v>2</v>
      </c>
      <c r="C178" s="258">
        <v>4.8</v>
      </c>
      <c r="D178" s="258">
        <v>2.4</v>
      </c>
      <c r="E178" s="83">
        <v>3.6921296296296299E-2</v>
      </c>
      <c r="F178" s="258">
        <v>5.4444181646168444</v>
      </c>
      <c r="G178" s="259">
        <v>2171</v>
      </c>
    </row>
    <row r="179" spans="1:7" x14ac:dyDescent="0.3">
      <c r="A179" s="216">
        <v>201101</v>
      </c>
      <c r="B179" s="257">
        <v>2</v>
      </c>
      <c r="C179" s="258">
        <v>4</v>
      </c>
      <c r="D179" s="258">
        <v>2</v>
      </c>
      <c r="E179" s="83">
        <v>2.9652777777777781E-2</v>
      </c>
      <c r="F179" s="258">
        <v>5.6245712142602358</v>
      </c>
      <c r="G179" s="259">
        <v>2044</v>
      </c>
    </row>
    <row r="180" spans="1:7" x14ac:dyDescent="0.3">
      <c r="A180" s="216">
        <v>200911</v>
      </c>
      <c r="B180" s="257">
        <v>2</v>
      </c>
      <c r="C180" s="258">
        <v>3.56</v>
      </c>
      <c r="D180" s="258">
        <v>1.78</v>
      </c>
      <c r="E180" s="83">
        <v>2.6400462962962962E-2</v>
      </c>
      <c r="F180" s="258">
        <v>5.6189507479830105</v>
      </c>
      <c r="G180" s="259">
        <v>2058.5</v>
      </c>
    </row>
    <row r="181" spans="1:7" x14ac:dyDescent="0.3">
      <c r="A181" s="216">
        <v>201511</v>
      </c>
      <c r="B181" s="257">
        <v>2</v>
      </c>
      <c r="C181" s="258">
        <v>3.35</v>
      </c>
      <c r="D181" s="258">
        <v>1.675</v>
      </c>
      <c r="E181" s="83">
        <v>3.1712962962962964E-2</v>
      </c>
      <c r="F181" s="258">
        <v>4.5851063829787275</v>
      </c>
      <c r="G181" s="259">
        <v>2781.5</v>
      </c>
    </row>
    <row r="182" spans="1:7" x14ac:dyDescent="0.3">
      <c r="A182" s="216">
        <v>200107</v>
      </c>
      <c r="B182" s="257">
        <v>1</v>
      </c>
      <c r="C182" s="258">
        <v>3.1</v>
      </c>
      <c r="D182" s="258">
        <v>3.1</v>
      </c>
      <c r="E182" s="83">
        <v>2.9525462962962962E-2</v>
      </c>
      <c r="F182" s="258">
        <v>4.3747549980399887</v>
      </c>
      <c r="G182" s="259">
        <v>2929</v>
      </c>
    </row>
    <row r="183" spans="1:7" x14ac:dyDescent="0.3">
      <c r="A183" s="216">
        <v>200207</v>
      </c>
      <c r="B183" s="257">
        <v>1</v>
      </c>
      <c r="C183" s="258">
        <v>3.1</v>
      </c>
      <c r="D183" s="258">
        <v>3.1</v>
      </c>
      <c r="E183" s="83">
        <v>2.2719907407407411E-2</v>
      </c>
      <c r="F183" s="258">
        <v>5.6851757514009211</v>
      </c>
      <c r="G183" s="259">
        <v>1982</v>
      </c>
    </row>
    <row r="184" spans="1:7" x14ac:dyDescent="0.3">
      <c r="A184" s="216">
        <v>201001</v>
      </c>
      <c r="B184" s="257">
        <v>2</v>
      </c>
      <c r="C184" s="258">
        <v>3</v>
      </c>
      <c r="D184" s="258">
        <v>1.5</v>
      </c>
      <c r="E184" s="83">
        <v>1.8958333333333334E-2</v>
      </c>
      <c r="F184" s="258">
        <v>6.5701306832562967</v>
      </c>
      <c r="G184" s="259">
        <v>942.5</v>
      </c>
    </row>
    <row r="185" spans="1:7" x14ac:dyDescent="0.3">
      <c r="A185" s="216">
        <v>200912</v>
      </c>
      <c r="B185" s="257">
        <v>1</v>
      </c>
      <c r="C185" s="258">
        <v>1.82</v>
      </c>
      <c r="D185" s="258">
        <v>1.82</v>
      </c>
      <c r="E185" s="83">
        <v>1.3564814814814816E-2</v>
      </c>
      <c r="F185" s="258">
        <v>5.5904436860068305</v>
      </c>
      <c r="G185" s="259">
        <v>2085</v>
      </c>
    </row>
    <row r="186" spans="1:7" x14ac:dyDescent="0.3">
      <c r="A186" s="260" t="s">
        <v>288</v>
      </c>
      <c r="B186" s="261">
        <v>1857</v>
      </c>
      <c r="C186" s="262">
        <v>7498.8397018800533</v>
      </c>
      <c r="D186" s="262">
        <v>4.0381473892730497</v>
      </c>
      <c r="E186" s="263">
        <v>57.388599537037003</v>
      </c>
      <c r="F186" s="262">
        <v>5.7263622880482616</v>
      </c>
      <c r="G186" s="264">
        <v>1862.0220786214325</v>
      </c>
    </row>
  </sheetData>
  <conditionalFormatting pivot="1" sqref="B6:B185">
    <cfRule type="cellIs" dxfId="131" priority="3" stopIfTrue="1" operator="between">
      <formula>201200</formula>
      <formula>201213</formula>
    </cfRule>
  </conditionalFormatting>
  <conditionalFormatting sqref="A6:A100">
    <cfRule type="cellIs" dxfId="130" priority="1" operator="between">
      <formula>201200</formula>
      <formula>201224</formula>
    </cfRule>
    <cfRule type="cellIs" dxfId="129" priority="2" operator="between">
      <formula>201300</formula>
      <formula>201315</formula>
    </cfRule>
    <cfRule type="cellIs" dxfId="128" priority="4" stopIfTrue="1" operator="between">
      <formula>200800</formula>
      <formula>200900</formula>
    </cfRule>
    <cfRule type="cellIs" dxfId="127" priority="5" stopIfTrue="1" operator="between">
      <formula>200700</formula>
      <formula>200800</formula>
    </cfRule>
  </conditionalFormatting>
  <pageMargins left="0.7" right="0.7" top="0.75" bottom="0.75" header="0.3" footer="0.3"/>
  <pageSetup orientation="portrait"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120"/>
  <sheetViews>
    <sheetView zoomScale="70" zoomScaleNormal="70" zoomScalePageLayoutView="70" workbookViewId="0">
      <selection activeCell="B13" sqref="B13"/>
    </sheetView>
  </sheetViews>
  <sheetFormatPr defaultColWidth="8.75" defaultRowHeight="12.75" x14ac:dyDescent="0.2"/>
  <cols>
    <col min="1" max="1" width="16.5" style="41" customWidth="1"/>
    <col min="2" max="4" width="11" style="41" customWidth="1"/>
    <col min="5" max="5" width="12.5" style="41" customWidth="1"/>
    <col min="6" max="6" width="12.375" style="41" customWidth="1"/>
    <col min="7" max="8" width="10.375" style="41" customWidth="1"/>
    <col min="9" max="9" width="12.5" style="41" customWidth="1"/>
    <col min="10" max="26" width="8.5" style="41" customWidth="1"/>
    <col min="27" max="27" width="12.5" style="41" bestFit="1" customWidth="1"/>
    <col min="28" max="80" width="9.375" style="41" bestFit="1" customWidth="1"/>
    <col min="81" max="81" width="10" style="41" bestFit="1" customWidth="1"/>
    <col min="82" max="16384" width="8.75" style="41"/>
  </cols>
  <sheetData>
    <row r="1" spans="1:27" x14ac:dyDescent="0.2">
      <c r="I1" s="100" t="s">
        <v>349</v>
      </c>
      <c r="J1" s="100">
        <f>J12</f>
        <v>2018</v>
      </c>
      <c r="K1" s="100">
        <f>K12</f>
        <v>2017</v>
      </c>
      <c r="L1" s="100">
        <f>L12</f>
        <v>2016</v>
      </c>
      <c r="M1" s="100">
        <f>M12</f>
        <v>2015</v>
      </c>
    </row>
    <row r="2" spans="1:27" x14ac:dyDescent="0.2">
      <c r="I2" s="100" t="s">
        <v>622</v>
      </c>
      <c r="J2" s="94">
        <f>GETPIVOTDATA("Distance",$J$12,"Year",J1)</f>
        <v>272.26</v>
      </c>
      <c r="K2" s="94">
        <f>GETPIVOTDATA("Distance",K$12,"Year",K1)</f>
        <v>712.79000000000008</v>
      </c>
      <c r="L2" s="94">
        <f>GETPIVOTDATA("Distance",L$12,"Year",L1)</f>
        <v>600.12000000000023</v>
      </c>
      <c r="M2" s="94">
        <f>GETPIVOTDATA("Distance",M$12,"Year",M1)</f>
        <v>699.71000000000015</v>
      </c>
    </row>
    <row r="3" spans="1:27" x14ac:dyDescent="0.2">
      <c r="I3" s="100" t="s">
        <v>647</v>
      </c>
      <c r="J3" s="101">
        <f ca="1">J2/(TODAY()-DATE(J1,1,1))</f>
        <v>0.37244870041039668</v>
      </c>
      <c r="K3" s="101">
        <f ca="1">K2/(TODAY()-DATE(K1,1,1))</f>
        <v>0.65035583941605846</v>
      </c>
      <c r="L3" s="101">
        <f ca="1">L2/(TODAY()-DATE(L1,1,1))</f>
        <v>0.41047879616963079</v>
      </c>
      <c r="M3" s="101">
        <f ca="1">M2/(TODAY()-DATE(M1,1,1))</f>
        <v>0.38298303229337721</v>
      </c>
    </row>
    <row r="4" spans="1:27" x14ac:dyDescent="0.2">
      <c r="I4" s="100" t="s">
        <v>648</v>
      </c>
      <c r="J4" s="94">
        <f ca="1">J2/$L$8</f>
        <v>272.26</v>
      </c>
      <c r="K4" s="94">
        <f ca="1">K2/$L$8</f>
        <v>712.79000000000008</v>
      </c>
      <c r="L4" s="94">
        <f ca="1">L2/$L$8</f>
        <v>600.12000000000023</v>
      </c>
      <c r="M4" s="94">
        <f ca="1">M2/$L$8</f>
        <v>699.71000000000015</v>
      </c>
    </row>
    <row r="5" spans="1:27" x14ac:dyDescent="0.2">
      <c r="I5" s="100" t="s">
        <v>622</v>
      </c>
      <c r="J5" s="94">
        <f>GETPIVOTDATA("Distance",I11,"Year",J1)</f>
        <v>272.26</v>
      </c>
      <c r="K5" s="94">
        <f>GETPIVOTDATA("Distance",J11,"Year",K1)</f>
        <v>712.79000000000008</v>
      </c>
      <c r="L5" s="94">
        <f>GETPIVOTDATA("Distance",K11,"Year",L1)</f>
        <v>600.12000000000023</v>
      </c>
      <c r="M5" s="94">
        <f>GETPIVOTDATA("Distance",L11,"Year",M1)</f>
        <v>699.71000000000015</v>
      </c>
    </row>
    <row r="6" spans="1:27" x14ac:dyDescent="0.2">
      <c r="A6" s="84" t="s">
        <v>300</v>
      </c>
      <c r="B6" s="41" t="s">
        <v>530</v>
      </c>
    </row>
    <row r="8" spans="1:27" ht="15" x14ac:dyDescent="0.3">
      <c r="A8" s="84" t="s">
        <v>299</v>
      </c>
      <c r="B8" s="84" t="s">
        <v>280</v>
      </c>
      <c r="F8"/>
      <c r="G8"/>
      <c r="H8"/>
      <c r="L8" s="41">
        <f ca="1">WEEKNUM(TODAY())</f>
        <v>1</v>
      </c>
    </row>
    <row r="9" spans="1:27" ht="15" x14ac:dyDescent="0.3">
      <c r="A9" s="84" t="s">
        <v>289</v>
      </c>
      <c r="B9" s="41" t="s">
        <v>1223</v>
      </c>
      <c r="C9" s="41" t="s">
        <v>1224</v>
      </c>
      <c r="D9" s="41" t="s">
        <v>1225</v>
      </c>
      <c r="E9" s="41" t="s">
        <v>288</v>
      </c>
      <c r="F9"/>
      <c r="G9"/>
      <c r="H9"/>
      <c r="I9" s="206" t="s">
        <v>280</v>
      </c>
      <c r="J9" s="207" t="s">
        <v>1223</v>
      </c>
    </row>
    <row r="10" spans="1:27" ht="15" x14ac:dyDescent="0.3">
      <c r="A10" s="41">
        <v>2018</v>
      </c>
      <c r="B10" s="265">
        <v>272.26000000000005</v>
      </c>
      <c r="C10" s="265">
        <v>416.40999999999997</v>
      </c>
      <c r="D10" s="265">
        <v>11.17</v>
      </c>
      <c r="E10" s="265">
        <v>699.84</v>
      </c>
      <c r="F10"/>
      <c r="G10"/>
      <c r="H10"/>
    </row>
    <row r="11" spans="1:27" ht="15" x14ac:dyDescent="0.3">
      <c r="A11" s="41">
        <v>2017</v>
      </c>
      <c r="B11" s="265">
        <v>712.7900000000003</v>
      </c>
      <c r="C11" s="265">
        <v>1467.1500000000003</v>
      </c>
      <c r="D11" s="265">
        <v>30.82</v>
      </c>
      <c r="E11" s="265">
        <v>2210.7600000000007</v>
      </c>
      <c r="F11"/>
      <c r="G11"/>
      <c r="H11"/>
      <c r="I11" s="81" t="s">
        <v>411</v>
      </c>
      <c r="J11" s="81" t="s">
        <v>289</v>
      </c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</row>
    <row r="12" spans="1:27" ht="15" x14ac:dyDescent="0.3">
      <c r="A12" s="41">
        <v>2016</v>
      </c>
      <c r="B12" s="265">
        <v>600.12000000000069</v>
      </c>
      <c r="C12" s="265">
        <v>1853.6000000000001</v>
      </c>
      <c r="D12" s="265">
        <v>40.999000000000009</v>
      </c>
      <c r="E12" s="265">
        <v>2494.7190000000005</v>
      </c>
      <c r="F12"/>
      <c r="G12"/>
      <c r="H12"/>
      <c r="I12" s="208" t="s">
        <v>332</v>
      </c>
      <c r="J12" s="209">
        <v>2018</v>
      </c>
      <c r="K12" s="210">
        <v>2017</v>
      </c>
      <c r="L12" s="210">
        <v>2016</v>
      </c>
      <c r="M12" s="210">
        <v>2015</v>
      </c>
      <c r="N12" s="210">
        <v>2014</v>
      </c>
      <c r="O12" s="210">
        <v>2013</v>
      </c>
      <c r="P12" s="210">
        <v>2012</v>
      </c>
      <c r="Q12" s="210">
        <v>2011</v>
      </c>
      <c r="R12" s="210">
        <v>2010</v>
      </c>
      <c r="S12" s="210">
        <v>2009</v>
      </c>
      <c r="T12" s="210">
        <v>2008</v>
      </c>
      <c r="U12" s="210">
        <v>2007</v>
      </c>
      <c r="V12" s="210">
        <v>2006</v>
      </c>
      <c r="W12" s="210">
        <v>2005</v>
      </c>
      <c r="X12" s="210">
        <v>2004</v>
      </c>
      <c r="Y12" s="210">
        <v>2002</v>
      </c>
      <c r="Z12" s="210">
        <v>2001</v>
      </c>
      <c r="AA12" s="211" t="s">
        <v>288</v>
      </c>
    </row>
    <row r="13" spans="1:27" ht="15" x14ac:dyDescent="0.3">
      <c r="A13" s="41">
        <v>2015</v>
      </c>
      <c r="B13" s="265">
        <v>699.71000000000026</v>
      </c>
      <c r="C13" s="265">
        <v>1699.9200000000003</v>
      </c>
      <c r="D13" s="265">
        <v>45.059999999999988</v>
      </c>
      <c r="E13" s="265">
        <v>2444.6900000000005</v>
      </c>
      <c r="F13"/>
      <c r="G13"/>
      <c r="H13"/>
      <c r="I13" s="212">
        <v>1</v>
      </c>
      <c r="J13" s="213">
        <v>10.4</v>
      </c>
      <c r="K13" s="214">
        <v>12.5</v>
      </c>
      <c r="L13" s="214">
        <v>4</v>
      </c>
      <c r="M13" s="214">
        <v>14.5</v>
      </c>
      <c r="N13" s="214"/>
      <c r="O13" s="214">
        <v>9.9700000000000006</v>
      </c>
      <c r="P13" s="214">
        <v>13.85</v>
      </c>
      <c r="Q13" s="214"/>
      <c r="R13" s="214"/>
      <c r="S13" s="214"/>
      <c r="T13" s="214">
        <v>11.04</v>
      </c>
      <c r="U13" s="214">
        <v>9.5</v>
      </c>
      <c r="V13" s="214">
        <v>9.1</v>
      </c>
      <c r="W13" s="214"/>
      <c r="X13" s="214">
        <v>8</v>
      </c>
      <c r="Y13" s="214"/>
      <c r="Z13" s="214"/>
      <c r="AA13" s="215">
        <v>102.85999999999999</v>
      </c>
    </row>
    <row r="14" spans="1:27" ht="15" x14ac:dyDescent="0.3">
      <c r="A14" s="41">
        <v>2014</v>
      </c>
      <c r="B14" s="265">
        <v>632.44000000000005</v>
      </c>
      <c r="C14" s="265">
        <v>2435.9</v>
      </c>
      <c r="D14" s="265">
        <v>54.040000000000013</v>
      </c>
      <c r="E14" s="265">
        <v>3122.38</v>
      </c>
      <c r="F14"/>
      <c r="G14"/>
      <c r="H14"/>
      <c r="I14" s="216">
        <v>2</v>
      </c>
      <c r="J14" s="217">
        <v>11.5</v>
      </c>
      <c r="K14" s="42">
        <v>14.7</v>
      </c>
      <c r="L14" s="42">
        <v>5.5</v>
      </c>
      <c r="M14" s="42">
        <v>9</v>
      </c>
      <c r="N14" s="42">
        <v>10.7</v>
      </c>
      <c r="O14" s="42">
        <v>11.9</v>
      </c>
      <c r="P14" s="42">
        <v>9.75</v>
      </c>
      <c r="Q14" s="42"/>
      <c r="R14" s="42">
        <v>1</v>
      </c>
      <c r="S14" s="42">
        <v>5.9452985399999996</v>
      </c>
      <c r="T14" s="42">
        <v>13.09</v>
      </c>
      <c r="U14" s="42">
        <v>11.5</v>
      </c>
      <c r="V14" s="42">
        <v>8.8000000000000007</v>
      </c>
      <c r="W14" s="42"/>
      <c r="X14" s="42"/>
      <c r="Y14" s="42"/>
      <c r="Z14" s="42"/>
      <c r="AA14" s="102">
        <v>113.38529854000001</v>
      </c>
    </row>
    <row r="15" spans="1:27" ht="15" x14ac:dyDescent="0.3">
      <c r="A15" s="41">
        <v>2013</v>
      </c>
      <c r="B15" s="265">
        <v>521.6700000000003</v>
      </c>
      <c r="C15" s="265">
        <v>1877.0599999999997</v>
      </c>
      <c r="D15" s="265">
        <v>52.653999999999989</v>
      </c>
      <c r="E15" s="265">
        <v>2451.384</v>
      </c>
      <c r="F15"/>
      <c r="G15"/>
      <c r="H15"/>
      <c r="I15" s="216">
        <v>3</v>
      </c>
      <c r="J15" s="217">
        <v>9.5500000000000007</v>
      </c>
      <c r="K15" s="42">
        <v>11.45</v>
      </c>
      <c r="L15" s="42">
        <v>8.1999999999999993</v>
      </c>
      <c r="M15" s="42">
        <v>17.600000000000001</v>
      </c>
      <c r="N15" s="42">
        <v>13.26</v>
      </c>
      <c r="O15" s="42">
        <v>12.05</v>
      </c>
      <c r="P15" s="42">
        <v>5.6</v>
      </c>
      <c r="Q15" s="42"/>
      <c r="R15" s="42">
        <v>2</v>
      </c>
      <c r="S15" s="42">
        <v>9.3281375799999999</v>
      </c>
      <c r="T15" s="42">
        <v>10.55</v>
      </c>
      <c r="U15" s="42">
        <v>4</v>
      </c>
      <c r="V15" s="42">
        <v>6</v>
      </c>
      <c r="W15" s="42"/>
      <c r="X15" s="42">
        <v>5.5</v>
      </c>
      <c r="Y15" s="42"/>
      <c r="Z15" s="42"/>
      <c r="AA15" s="102">
        <v>115.08813757999999</v>
      </c>
    </row>
    <row r="16" spans="1:27" ht="15" x14ac:dyDescent="0.3">
      <c r="A16" s="41">
        <v>2012</v>
      </c>
      <c r="B16" s="265">
        <v>573.54000000000008</v>
      </c>
      <c r="C16" s="265">
        <v>1230.69</v>
      </c>
      <c r="D16" s="265">
        <v>48.157927000000001</v>
      </c>
      <c r="E16" s="265">
        <v>1852.387927</v>
      </c>
      <c r="F16"/>
      <c r="G16"/>
      <c r="H16"/>
      <c r="I16" s="216">
        <v>4</v>
      </c>
      <c r="J16" s="217">
        <v>6.48</v>
      </c>
      <c r="K16" s="42">
        <v>10.6</v>
      </c>
      <c r="L16" s="42">
        <v>18.2</v>
      </c>
      <c r="M16" s="42">
        <v>20.650000000000002</v>
      </c>
      <c r="N16" s="42">
        <v>20.32</v>
      </c>
      <c r="O16" s="42">
        <v>12.59</v>
      </c>
      <c r="P16" s="42">
        <v>9.61</v>
      </c>
      <c r="Q16" s="42">
        <v>4</v>
      </c>
      <c r="R16" s="42"/>
      <c r="S16" s="42">
        <v>11.122480249999999</v>
      </c>
      <c r="T16" s="42">
        <v>9.5</v>
      </c>
      <c r="U16" s="42">
        <v>2.65</v>
      </c>
      <c r="V16" s="42">
        <v>6.4</v>
      </c>
      <c r="W16" s="42">
        <v>5.1099999999999994</v>
      </c>
      <c r="X16" s="42"/>
      <c r="Y16" s="42"/>
      <c r="Z16" s="42"/>
      <c r="AA16" s="102">
        <v>137.23248024999998</v>
      </c>
    </row>
    <row r="17" spans="1:27" ht="15" x14ac:dyDescent="0.3">
      <c r="A17" s="41">
        <v>2011</v>
      </c>
      <c r="B17" s="265">
        <v>191.3</v>
      </c>
      <c r="C17" s="265">
        <v>597.58000000000004</v>
      </c>
      <c r="D17" s="265">
        <v>4</v>
      </c>
      <c r="E17" s="265">
        <v>792.88000000000011</v>
      </c>
      <c r="F17"/>
      <c r="G17"/>
      <c r="H17"/>
      <c r="I17" s="216">
        <v>5</v>
      </c>
      <c r="J17" s="217">
        <v>11.8</v>
      </c>
      <c r="K17" s="42">
        <v>8.0500000000000007</v>
      </c>
      <c r="L17" s="42">
        <v>5.51</v>
      </c>
      <c r="M17" s="42">
        <v>15</v>
      </c>
      <c r="N17" s="42">
        <v>9.4499999999999993</v>
      </c>
      <c r="O17" s="42">
        <v>5.51</v>
      </c>
      <c r="P17" s="42">
        <v>13.72</v>
      </c>
      <c r="Q17" s="42"/>
      <c r="R17" s="42"/>
      <c r="S17" s="42">
        <v>7.7671374999999996</v>
      </c>
      <c r="T17" s="42">
        <v>13.51</v>
      </c>
      <c r="U17" s="42">
        <v>8.93</v>
      </c>
      <c r="V17" s="42">
        <v>3</v>
      </c>
      <c r="W17" s="42">
        <v>1</v>
      </c>
      <c r="X17" s="42">
        <v>2.6</v>
      </c>
      <c r="Y17" s="42"/>
      <c r="Z17" s="42"/>
      <c r="AA17" s="102">
        <v>105.8471375</v>
      </c>
    </row>
    <row r="18" spans="1:27" ht="15" x14ac:dyDescent="0.3">
      <c r="A18" s="41">
        <v>2010</v>
      </c>
      <c r="B18" s="265">
        <v>150.47000000000003</v>
      </c>
      <c r="C18" s="265">
        <v>194.45</v>
      </c>
      <c r="D18" s="265">
        <v>1.5</v>
      </c>
      <c r="E18" s="265">
        <v>346.42</v>
      </c>
      <c r="F18"/>
      <c r="G18"/>
      <c r="H18"/>
      <c r="I18" s="216">
        <v>6</v>
      </c>
      <c r="J18" s="217">
        <v>4.12</v>
      </c>
      <c r="K18" s="42">
        <v>13.75</v>
      </c>
      <c r="L18" s="42">
        <v>5.8</v>
      </c>
      <c r="M18" s="42">
        <v>11.6</v>
      </c>
      <c r="N18" s="42">
        <v>12.2</v>
      </c>
      <c r="O18" s="42">
        <v>18.05</v>
      </c>
      <c r="P18" s="42">
        <v>3.7800000000000002</v>
      </c>
      <c r="Q18" s="42"/>
      <c r="R18" s="42"/>
      <c r="S18" s="42">
        <v>9.2335730599999994</v>
      </c>
      <c r="T18" s="42">
        <v>13.799999999999999</v>
      </c>
      <c r="U18" s="42"/>
      <c r="V18" s="42">
        <v>14</v>
      </c>
      <c r="W18" s="42">
        <v>5.0999999999999996</v>
      </c>
      <c r="X18" s="42">
        <v>3</v>
      </c>
      <c r="Y18" s="42"/>
      <c r="Z18" s="42"/>
      <c r="AA18" s="102">
        <v>114.43357305999999</v>
      </c>
    </row>
    <row r="19" spans="1:27" ht="15" x14ac:dyDescent="0.3">
      <c r="A19" s="41">
        <v>2009</v>
      </c>
      <c r="B19" s="265">
        <v>298.88770188000012</v>
      </c>
      <c r="C19" s="265">
        <v>28.2</v>
      </c>
      <c r="D19" s="265">
        <v>5.8</v>
      </c>
      <c r="E19" s="265">
        <v>332.88770188000012</v>
      </c>
      <c r="F19"/>
      <c r="G19"/>
      <c r="H19"/>
      <c r="I19" s="216">
        <v>7</v>
      </c>
      <c r="J19" s="217">
        <v>10.85</v>
      </c>
      <c r="K19" s="42">
        <v>5.0999999999999996</v>
      </c>
      <c r="L19" s="42">
        <v>3.6</v>
      </c>
      <c r="M19" s="42">
        <v>20.75</v>
      </c>
      <c r="N19" s="42">
        <v>3.94</v>
      </c>
      <c r="O19" s="42"/>
      <c r="P19" s="42">
        <v>14.770000000000001</v>
      </c>
      <c r="Q19" s="42">
        <v>4.01</v>
      </c>
      <c r="R19" s="42"/>
      <c r="S19" s="42">
        <v>10.34582715</v>
      </c>
      <c r="T19" s="42">
        <v>12</v>
      </c>
      <c r="U19" s="42">
        <v>7</v>
      </c>
      <c r="V19" s="42">
        <v>9.4</v>
      </c>
      <c r="W19" s="42"/>
      <c r="X19" s="42">
        <v>10.8</v>
      </c>
      <c r="Y19" s="42"/>
      <c r="Z19" s="42"/>
      <c r="AA19" s="102">
        <v>112.56582715</v>
      </c>
    </row>
    <row r="20" spans="1:27" ht="15" x14ac:dyDescent="0.3">
      <c r="A20" s="41">
        <v>2008</v>
      </c>
      <c r="B20" s="265">
        <v>798.85000000000014</v>
      </c>
      <c r="C20" s="265">
        <v>155.63</v>
      </c>
      <c r="D20" s="265">
        <v>4.09</v>
      </c>
      <c r="E20" s="265">
        <v>958.57000000000016</v>
      </c>
      <c r="F20"/>
      <c r="I20" s="216">
        <v>8</v>
      </c>
      <c r="J20" s="217">
        <v>15.15</v>
      </c>
      <c r="K20" s="42">
        <v>19.350000000000001</v>
      </c>
      <c r="L20" s="42">
        <v>11.7</v>
      </c>
      <c r="M20" s="42">
        <v>10.45</v>
      </c>
      <c r="N20" s="42">
        <v>21.42</v>
      </c>
      <c r="O20" s="42">
        <v>9.4</v>
      </c>
      <c r="P20" s="42">
        <v>12.5</v>
      </c>
      <c r="Q20" s="42">
        <v>5</v>
      </c>
      <c r="R20" s="42"/>
      <c r="S20" s="42">
        <v>17.96266571</v>
      </c>
      <c r="T20" s="42"/>
      <c r="U20" s="42">
        <v>12</v>
      </c>
      <c r="V20" s="42">
        <v>9</v>
      </c>
      <c r="W20" s="42">
        <v>2</v>
      </c>
      <c r="X20" s="42">
        <v>2.15</v>
      </c>
      <c r="Y20" s="42"/>
      <c r="Z20" s="42"/>
      <c r="AA20" s="102">
        <v>148.08266571000001</v>
      </c>
    </row>
    <row r="21" spans="1:27" ht="15" x14ac:dyDescent="0.3">
      <c r="A21" s="41">
        <v>2007</v>
      </c>
      <c r="B21" s="265">
        <v>651.57000000000028</v>
      </c>
      <c r="C21" s="265">
        <v>202.16</v>
      </c>
      <c r="D21" s="265">
        <v>7.3</v>
      </c>
      <c r="E21" s="265">
        <v>861.0300000000002</v>
      </c>
      <c r="F21"/>
      <c r="I21" s="216">
        <v>9</v>
      </c>
      <c r="J21" s="217">
        <v>27.450000000000003</v>
      </c>
      <c r="K21" s="42">
        <v>17.600000000000001</v>
      </c>
      <c r="L21" s="42">
        <v>15.5</v>
      </c>
      <c r="M21" s="42">
        <v>34</v>
      </c>
      <c r="N21" s="42">
        <v>4.0999999999999996</v>
      </c>
      <c r="O21" s="42">
        <v>10.5</v>
      </c>
      <c r="P21" s="42">
        <v>13.2</v>
      </c>
      <c r="Q21" s="42">
        <v>1</v>
      </c>
      <c r="R21" s="42"/>
      <c r="S21" s="42">
        <v>14.432819089999999</v>
      </c>
      <c r="T21" s="42">
        <v>18.810000000000002</v>
      </c>
      <c r="U21" s="42">
        <v>13.8</v>
      </c>
      <c r="V21" s="42">
        <v>17.3</v>
      </c>
      <c r="W21" s="42"/>
      <c r="X21" s="42">
        <v>6.75</v>
      </c>
      <c r="Y21" s="42"/>
      <c r="Z21" s="42"/>
      <c r="AA21" s="102">
        <v>194.44281909000003</v>
      </c>
    </row>
    <row r="22" spans="1:27" ht="15" x14ac:dyDescent="0.3">
      <c r="A22" s="41">
        <v>2006</v>
      </c>
      <c r="B22" s="265">
        <v>543.12199999999984</v>
      </c>
      <c r="C22" s="265">
        <v>423.71000000000004</v>
      </c>
      <c r="D22" s="265">
        <v>7.55</v>
      </c>
      <c r="E22" s="265">
        <v>974.38199999999983</v>
      </c>
      <c r="F22"/>
      <c r="I22" s="216">
        <v>10</v>
      </c>
      <c r="J22" s="217">
        <v>16.149999999999999</v>
      </c>
      <c r="K22" s="42">
        <v>21.17</v>
      </c>
      <c r="L22" s="42">
        <v>11.959999999999999</v>
      </c>
      <c r="M22" s="42">
        <v>23.65</v>
      </c>
      <c r="N22" s="42">
        <v>20.380000000000003</v>
      </c>
      <c r="O22" s="42">
        <v>15.709999999999999</v>
      </c>
      <c r="P22" s="42">
        <v>12.75</v>
      </c>
      <c r="Q22" s="42">
        <v>1</v>
      </c>
      <c r="R22" s="42">
        <v>2.76</v>
      </c>
      <c r="S22" s="42">
        <v>6.2509922600000003</v>
      </c>
      <c r="T22" s="42">
        <v>16.3</v>
      </c>
      <c r="U22" s="42">
        <v>9.4</v>
      </c>
      <c r="V22" s="42">
        <v>19.350000000000001</v>
      </c>
      <c r="W22" s="42">
        <v>9.6</v>
      </c>
      <c r="X22" s="42">
        <v>11.8</v>
      </c>
      <c r="Y22" s="42"/>
      <c r="Z22" s="42"/>
      <c r="AA22" s="102">
        <v>198.23099226000002</v>
      </c>
    </row>
    <row r="23" spans="1:27" ht="15" x14ac:dyDescent="0.3">
      <c r="A23" s="41">
        <v>2005</v>
      </c>
      <c r="B23" s="265">
        <v>336.46</v>
      </c>
      <c r="C23" s="265">
        <v>391.96999999999997</v>
      </c>
      <c r="D23" s="265">
        <v>8.1999999999999993</v>
      </c>
      <c r="E23" s="265">
        <v>736.63</v>
      </c>
      <c r="F23"/>
      <c r="I23" s="216">
        <v>11</v>
      </c>
      <c r="J23" s="217">
        <v>12.25</v>
      </c>
      <c r="K23" s="42">
        <v>13.399999999999999</v>
      </c>
      <c r="L23" s="42">
        <v>20.25</v>
      </c>
      <c r="M23" s="42">
        <v>25.8</v>
      </c>
      <c r="N23" s="42">
        <v>9.6</v>
      </c>
      <c r="O23" s="42">
        <v>12.620000000000001</v>
      </c>
      <c r="P23" s="42">
        <v>16.759999999999998</v>
      </c>
      <c r="Q23" s="42">
        <v>6.6999999999999993</v>
      </c>
      <c r="R23" s="42">
        <v>9.0500000000000007</v>
      </c>
      <c r="S23" s="42">
        <v>20.685492620000002</v>
      </c>
      <c r="T23" s="42">
        <v>7.5</v>
      </c>
      <c r="U23" s="42">
        <v>11.8</v>
      </c>
      <c r="V23" s="42">
        <v>10.85</v>
      </c>
      <c r="W23" s="42">
        <v>2</v>
      </c>
      <c r="X23" s="42">
        <v>4</v>
      </c>
      <c r="Y23" s="42"/>
      <c r="Z23" s="42"/>
      <c r="AA23" s="102">
        <v>183.26549262</v>
      </c>
    </row>
    <row r="24" spans="1:27" x14ac:dyDescent="0.2">
      <c r="A24" s="41">
        <v>2004</v>
      </c>
      <c r="B24" s="265">
        <v>325.70499999999993</v>
      </c>
      <c r="C24" s="265">
        <v>831.46999999999991</v>
      </c>
      <c r="D24" s="265">
        <v>11.657999999999999</v>
      </c>
      <c r="E24" s="265">
        <v>1168.8329999999996</v>
      </c>
      <c r="I24" s="216">
        <v>12</v>
      </c>
      <c r="J24" s="217">
        <v>12.95</v>
      </c>
      <c r="K24" s="42">
        <v>23.67</v>
      </c>
      <c r="L24" s="42">
        <v>14.299999999999999</v>
      </c>
      <c r="M24" s="42">
        <v>36.200000000000003</v>
      </c>
      <c r="N24" s="42"/>
      <c r="O24" s="42">
        <v>23.150000000000002</v>
      </c>
      <c r="P24" s="42">
        <v>19.3</v>
      </c>
      <c r="Q24" s="42">
        <v>4.6999999999999993</v>
      </c>
      <c r="R24" s="42">
        <v>5.6</v>
      </c>
      <c r="S24" s="42">
        <v>17.845775119999999</v>
      </c>
      <c r="T24" s="42">
        <v>17.579999999999998</v>
      </c>
      <c r="U24" s="42">
        <v>14.1</v>
      </c>
      <c r="V24" s="42">
        <v>18.649999999999999</v>
      </c>
      <c r="W24" s="42">
        <v>10.8</v>
      </c>
      <c r="X24" s="42">
        <v>7</v>
      </c>
      <c r="Y24" s="42"/>
      <c r="Z24" s="42"/>
      <c r="AA24" s="102">
        <v>225.84577511999998</v>
      </c>
    </row>
    <row r="25" spans="1:27" x14ac:dyDescent="0.2">
      <c r="A25" s="41">
        <v>2003</v>
      </c>
      <c r="B25" s="265">
        <v>183.74499999999995</v>
      </c>
      <c r="C25" s="265">
        <v>444.37999999999994</v>
      </c>
      <c r="D25" s="265">
        <v>6.9110000000000005</v>
      </c>
      <c r="E25" s="265">
        <v>635.03599999999983</v>
      </c>
      <c r="I25" s="216">
        <v>13</v>
      </c>
      <c r="J25" s="217">
        <v>15.4</v>
      </c>
      <c r="K25" s="42">
        <v>24.05</v>
      </c>
      <c r="L25" s="42">
        <v>13.25</v>
      </c>
      <c r="M25" s="42">
        <v>3</v>
      </c>
      <c r="N25" s="42">
        <v>3.01</v>
      </c>
      <c r="O25" s="42">
        <v>3.95</v>
      </c>
      <c r="P25" s="42">
        <v>9.14</v>
      </c>
      <c r="Q25" s="42">
        <v>1.67</v>
      </c>
      <c r="R25" s="42"/>
      <c r="S25" s="42">
        <v>10.32097231</v>
      </c>
      <c r="T25" s="42">
        <v>21.06</v>
      </c>
      <c r="U25" s="42">
        <v>14.6</v>
      </c>
      <c r="V25" s="42">
        <v>18.75</v>
      </c>
      <c r="W25" s="42">
        <v>2.1</v>
      </c>
      <c r="X25" s="42">
        <v>1.75</v>
      </c>
      <c r="Y25" s="42"/>
      <c r="Z25" s="42"/>
      <c r="AA25" s="102">
        <v>142.05097230999999</v>
      </c>
    </row>
    <row r="26" spans="1:27" x14ac:dyDescent="0.2">
      <c r="A26" s="41">
        <v>2002</v>
      </c>
      <c r="B26" s="265">
        <v>3.1</v>
      </c>
      <c r="C26" s="265">
        <v>10.5</v>
      </c>
      <c r="D26" s="265">
        <v>0.5</v>
      </c>
      <c r="E26" s="265">
        <v>14.1</v>
      </c>
      <c r="I26" s="216">
        <v>14</v>
      </c>
      <c r="J26" s="217">
        <v>16.149999999999999</v>
      </c>
      <c r="K26" s="42">
        <v>19.450000000000003</v>
      </c>
      <c r="L26" s="42">
        <v>19</v>
      </c>
      <c r="M26" s="42">
        <v>9</v>
      </c>
      <c r="N26" s="42">
        <v>12.24</v>
      </c>
      <c r="O26" s="42">
        <v>18.8</v>
      </c>
      <c r="P26" s="42">
        <v>9.1499999999999986</v>
      </c>
      <c r="Q26" s="42">
        <v>8.6499999999999986</v>
      </c>
      <c r="R26" s="42"/>
      <c r="S26" s="42">
        <v>7.3818874799999996</v>
      </c>
      <c r="T26" s="42">
        <v>5</v>
      </c>
      <c r="U26" s="42">
        <v>9.4</v>
      </c>
      <c r="V26" s="42">
        <v>9.4</v>
      </c>
      <c r="W26" s="42">
        <v>4.5999999999999996</v>
      </c>
      <c r="X26" s="42">
        <v>2</v>
      </c>
      <c r="Y26" s="42"/>
      <c r="Z26" s="42"/>
      <c r="AA26" s="102">
        <v>150.22188747999999</v>
      </c>
    </row>
    <row r="27" spans="1:27" x14ac:dyDescent="0.2">
      <c r="A27" s="41">
        <v>2001</v>
      </c>
      <c r="B27" s="265">
        <v>3.1</v>
      </c>
      <c r="C27" s="265">
        <v>10.5</v>
      </c>
      <c r="D27" s="265">
        <v>0.5</v>
      </c>
      <c r="E27" s="265">
        <v>14.1</v>
      </c>
      <c r="I27" s="216">
        <v>15</v>
      </c>
      <c r="J27" s="217">
        <v>10.45</v>
      </c>
      <c r="K27" s="42">
        <v>13.25</v>
      </c>
      <c r="L27" s="42">
        <v>16.600000000000001</v>
      </c>
      <c r="M27" s="42">
        <v>6.6</v>
      </c>
      <c r="N27" s="42">
        <v>17.420000000000002</v>
      </c>
      <c r="O27" s="42">
        <v>5</v>
      </c>
      <c r="P27" s="42">
        <v>14.95</v>
      </c>
      <c r="Q27" s="42">
        <v>9.4600000000000009</v>
      </c>
      <c r="R27" s="42">
        <v>6.45</v>
      </c>
      <c r="S27" s="42">
        <v>13.1</v>
      </c>
      <c r="T27" s="42">
        <v>15</v>
      </c>
      <c r="U27" s="42">
        <v>10.9</v>
      </c>
      <c r="V27" s="42">
        <v>16.3</v>
      </c>
      <c r="W27" s="42">
        <v>6</v>
      </c>
      <c r="X27" s="42">
        <v>7.7359999999999998</v>
      </c>
      <c r="Y27" s="42"/>
      <c r="Z27" s="42"/>
      <c r="AA27" s="102">
        <v>169.21599999999998</v>
      </c>
    </row>
    <row r="28" spans="1:27" x14ac:dyDescent="0.2">
      <c r="I28" s="216">
        <v>16</v>
      </c>
      <c r="J28" s="217">
        <v>13.25</v>
      </c>
      <c r="K28" s="42">
        <v>17.5</v>
      </c>
      <c r="L28" s="42">
        <v>3.25</v>
      </c>
      <c r="M28" s="42">
        <v>30.6</v>
      </c>
      <c r="N28" s="42"/>
      <c r="O28" s="42">
        <v>14.2</v>
      </c>
      <c r="P28" s="42">
        <v>3.2</v>
      </c>
      <c r="Q28" s="42">
        <v>1</v>
      </c>
      <c r="R28" s="42">
        <v>2.77</v>
      </c>
      <c r="S28" s="42"/>
      <c r="T28" s="42">
        <v>23.5</v>
      </c>
      <c r="U28" s="42"/>
      <c r="V28" s="42">
        <v>13.5</v>
      </c>
      <c r="W28" s="42">
        <v>4.6500000000000004</v>
      </c>
      <c r="X28" s="42">
        <v>9.3460000000000001</v>
      </c>
      <c r="Y28" s="42"/>
      <c r="Z28" s="42"/>
      <c r="AA28" s="102">
        <v>136.76599999999999</v>
      </c>
    </row>
    <row r="29" spans="1:27" x14ac:dyDescent="0.2">
      <c r="I29" s="216">
        <v>17</v>
      </c>
      <c r="J29" s="217">
        <v>6.9</v>
      </c>
      <c r="K29" s="42">
        <v>19.600000000000001</v>
      </c>
      <c r="L29" s="42">
        <v>4.5999999999999996</v>
      </c>
      <c r="M29" s="42">
        <v>6.1</v>
      </c>
      <c r="N29" s="42">
        <v>16.350000000000001</v>
      </c>
      <c r="O29" s="42">
        <v>6.29</v>
      </c>
      <c r="P29" s="42">
        <v>6.2</v>
      </c>
      <c r="Q29" s="42"/>
      <c r="R29" s="42"/>
      <c r="S29" s="42">
        <v>9.4029638500000008</v>
      </c>
      <c r="T29" s="42">
        <v>22</v>
      </c>
      <c r="U29" s="42">
        <v>20</v>
      </c>
      <c r="V29" s="42">
        <v>13</v>
      </c>
      <c r="W29" s="42">
        <v>7.6</v>
      </c>
      <c r="X29" s="42">
        <v>8.1999999999999993</v>
      </c>
      <c r="Y29" s="42"/>
      <c r="Z29" s="42"/>
      <c r="AA29" s="102">
        <v>146.24296385</v>
      </c>
    </row>
    <row r="30" spans="1:27" x14ac:dyDescent="0.2">
      <c r="I30" s="216">
        <v>18</v>
      </c>
      <c r="J30" s="217">
        <v>20.100000000000001</v>
      </c>
      <c r="K30" s="42">
        <v>27.450000000000003</v>
      </c>
      <c r="L30" s="42">
        <v>16.2</v>
      </c>
      <c r="M30" s="42">
        <v>24.409999999999997</v>
      </c>
      <c r="N30" s="42">
        <v>25.45</v>
      </c>
      <c r="O30" s="42">
        <v>24.300000000000004</v>
      </c>
      <c r="P30" s="42">
        <v>16.2</v>
      </c>
      <c r="Q30" s="42">
        <v>4.0600000000000005</v>
      </c>
      <c r="R30" s="42">
        <v>2.7</v>
      </c>
      <c r="S30" s="42">
        <v>16.8</v>
      </c>
      <c r="T30" s="42">
        <v>17.399999999999999</v>
      </c>
      <c r="U30" s="42">
        <v>16.5</v>
      </c>
      <c r="V30" s="42">
        <v>14.5</v>
      </c>
      <c r="W30" s="42">
        <v>2</v>
      </c>
      <c r="X30" s="42">
        <v>12.1</v>
      </c>
      <c r="Y30" s="42"/>
      <c r="Z30" s="42"/>
      <c r="AA30" s="102">
        <v>240.17</v>
      </c>
    </row>
    <row r="31" spans="1:27" x14ac:dyDescent="0.2">
      <c r="I31" s="216">
        <v>19</v>
      </c>
      <c r="J31" s="217">
        <v>11.95</v>
      </c>
      <c r="K31" s="42">
        <v>7.85</v>
      </c>
      <c r="L31" s="42">
        <v>5</v>
      </c>
      <c r="M31" s="42"/>
      <c r="N31" s="42">
        <v>9.8000000000000007</v>
      </c>
      <c r="O31" s="42">
        <v>11.469999999999999</v>
      </c>
      <c r="P31" s="42">
        <v>6.7100000000000009</v>
      </c>
      <c r="Q31" s="42">
        <v>6.6400000000000006</v>
      </c>
      <c r="R31" s="42">
        <v>5.6199999999999992</v>
      </c>
      <c r="S31" s="42">
        <v>7</v>
      </c>
      <c r="T31" s="42">
        <v>21.700000000000003</v>
      </c>
      <c r="U31" s="42">
        <v>17.3</v>
      </c>
      <c r="V31" s="42">
        <v>17.100000000000001</v>
      </c>
      <c r="W31" s="42">
        <v>4.5</v>
      </c>
      <c r="X31" s="42">
        <v>14.346</v>
      </c>
      <c r="Y31" s="42"/>
      <c r="Z31" s="42"/>
      <c r="AA31" s="102">
        <v>146.98599999999999</v>
      </c>
    </row>
    <row r="32" spans="1:27" x14ac:dyDescent="0.2">
      <c r="I32" s="216">
        <v>20</v>
      </c>
      <c r="J32" s="217">
        <v>15.01</v>
      </c>
      <c r="K32" s="42">
        <v>10.4</v>
      </c>
      <c r="L32" s="42">
        <v>20</v>
      </c>
      <c r="M32" s="42">
        <v>3</v>
      </c>
      <c r="N32" s="42">
        <v>13.299999999999999</v>
      </c>
      <c r="O32" s="42">
        <v>8.24</v>
      </c>
      <c r="P32" s="42">
        <v>10.5</v>
      </c>
      <c r="Q32" s="42"/>
      <c r="R32" s="42">
        <v>2.85</v>
      </c>
      <c r="S32" s="42">
        <v>9</v>
      </c>
      <c r="T32" s="42">
        <v>23</v>
      </c>
      <c r="U32" s="42">
        <v>11</v>
      </c>
      <c r="V32" s="42">
        <v>12.5</v>
      </c>
      <c r="W32" s="42">
        <v>11</v>
      </c>
      <c r="X32" s="42">
        <v>12.43</v>
      </c>
      <c r="Y32" s="42"/>
      <c r="Z32" s="42"/>
      <c r="AA32" s="102">
        <v>162.22999999999999</v>
      </c>
    </row>
    <row r="33" spans="8:27" x14ac:dyDescent="0.2">
      <c r="I33" s="216">
        <v>21</v>
      </c>
      <c r="J33" s="217">
        <v>14.4</v>
      </c>
      <c r="K33" s="42">
        <v>22.2</v>
      </c>
      <c r="L33" s="42">
        <v>19.96</v>
      </c>
      <c r="M33" s="42">
        <v>20.150000000000002</v>
      </c>
      <c r="N33" s="42">
        <v>21.299999999999997</v>
      </c>
      <c r="O33" s="42">
        <v>14.099999999999998</v>
      </c>
      <c r="P33" s="42">
        <v>13</v>
      </c>
      <c r="Q33" s="42">
        <v>1.65</v>
      </c>
      <c r="R33" s="42">
        <v>7.41</v>
      </c>
      <c r="S33" s="42">
        <v>15.2</v>
      </c>
      <c r="T33" s="42">
        <v>13</v>
      </c>
      <c r="U33" s="42">
        <v>13.5</v>
      </c>
      <c r="V33" s="42">
        <v>8.75</v>
      </c>
      <c r="W33" s="42">
        <v>5.8</v>
      </c>
      <c r="X33" s="42">
        <v>12.311999999999999</v>
      </c>
      <c r="Y33" s="42"/>
      <c r="Z33" s="42"/>
      <c r="AA33" s="102">
        <v>202.73200000000003</v>
      </c>
    </row>
    <row r="34" spans="8:27" x14ac:dyDescent="0.2">
      <c r="H34" s="103">
        <v>1</v>
      </c>
      <c r="I34" s="216">
        <v>22</v>
      </c>
      <c r="J34" s="217"/>
      <c r="K34" s="42">
        <v>8.1999999999999993</v>
      </c>
      <c r="L34" s="42">
        <v>24.47</v>
      </c>
      <c r="M34" s="42">
        <v>9.9</v>
      </c>
      <c r="N34" s="42">
        <v>7.2100000000000009</v>
      </c>
      <c r="O34" s="42">
        <v>3.65</v>
      </c>
      <c r="P34" s="42">
        <v>2</v>
      </c>
      <c r="Q34" s="42"/>
      <c r="R34" s="42">
        <v>2.98</v>
      </c>
      <c r="S34" s="42">
        <v>13.5</v>
      </c>
      <c r="T34" s="42">
        <v>23.200000000000003</v>
      </c>
      <c r="U34" s="42">
        <v>4.4000000000000004</v>
      </c>
      <c r="V34" s="42">
        <v>15.4</v>
      </c>
      <c r="W34" s="42">
        <v>9</v>
      </c>
      <c r="X34" s="42">
        <v>4</v>
      </c>
      <c r="Y34" s="42"/>
      <c r="Z34" s="42"/>
      <c r="AA34" s="102">
        <v>127.91000000000001</v>
      </c>
    </row>
    <row r="35" spans="8:27" x14ac:dyDescent="0.2">
      <c r="H35" s="103">
        <f>H34+1</f>
        <v>2</v>
      </c>
      <c r="I35" s="216">
        <v>23</v>
      </c>
      <c r="J35" s="217"/>
      <c r="K35" s="42">
        <v>23.950000000000003</v>
      </c>
      <c r="L35" s="42">
        <v>6.2</v>
      </c>
      <c r="M35" s="42">
        <v>9.1999999999999993</v>
      </c>
      <c r="N35" s="42">
        <v>17.5</v>
      </c>
      <c r="O35" s="42">
        <v>25.21</v>
      </c>
      <c r="P35" s="42">
        <v>16.2</v>
      </c>
      <c r="Q35" s="42"/>
      <c r="R35" s="42">
        <v>2.87</v>
      </c>
      <c r="S35" s="42">
        <v>6.1</v>
      </c>
      <c r="T35" s="42">
        <v>15.5</v>
      </c>
      <c r="U35" s="42">
        <v>6.5</v>
      </c>
      <c r="V35" s="42">
        <v>10.9</v>
      </c>
      <c r="W35" s="42">
        <v>12.120000000000001</v>
      </c>
      <c r="X35" s="42">
        <v>11.1</v>
      </c>
      <c r="Y35" s="42"/>
      <c r="Z35" s="42"/>
      <c r="AA35" s="102">
        <v>163.35000000000002</v>
      </c>
    </row>
    <row r="36" spans="8:27" x14ac:dyDescent="0.2">
      <c r="H36" s="103">
        <f t="shared" ref="H36:H99" si="0">H35+1</f>
        <v>3</v>
      </c>
      <c r="I36" s="216">
        <v>24</v>
      </c>
      <c r="J36" s="217"/>
      <c r="K36" s="42">
        <v>15.5</v>
      </c>
      <c r="L36" s="42">
        <v>19.3</v>
      </c>
      <c r="M36" s="42">
        <v>18.2</v>
      </c>
      <c r="N36" s="42">
        <v>8.1999999999999993</v>
      </c>
      <c r="O36" s="42">
        <v>19.2</v>
      </c>
      <c r="P36" s="42">
        <v>9.3000000000000007</v>
      </c>
      <c r="Q36" s="42">
        <v>2.5</v>
      </c>
      <c r="R36" s="42">
        <v>5.77</v>
      </c>
      <c r="S36" s="42">
        <v>13.1</v>
      </c>
      <c r="T36" s="42">
        <v>17.329999999999998</v>
      </c>
      <c r="U36" s="42">
        <v>19</v>
      </c>
      <c r="V36" s="42">
        <v>16.3</v>
      </c>
      <c r="W36" s="42">
        <v>7.9</v>
      </c>
      <c r="X36" s="42">
        <v>7.1070000000000002</v>
      </c>
      <c r="Y36" s="42"/>
      <c r="Z36" s="42"/>
      <c r="AA36" s="102">
        <v>178.70699999999999</v>
      </c>
    </row>
    <row r="37" spans="8:27" x14ac:dyDescent="0.2">
      <c r="H37" s="103">
        <f t="shared" si="0"/>
        <v>4</v>
      </c>
      <c r="I37" s="216">
        <v>25</v>
      </c>
      <c r="J37" s="217"/>
      <c r="K37" s="42">
        <v>14.95</v>
      </c>
      <c r="L37" s="42">
        <v>16</v>
      </c>
      <c r="M37" s="42">
        <v>13.4</v>
      </c>
      <c r="N37" s="42">
        <v>23.08</v>
      </c>
      <c r="O37" s="42">
        <v>9.1</v>
      </c>
      <c r="P37" s="42">
        <v>7.6</v>
      </c>
      <c r="Q37" s="42">
        <v>7.2</v>
      </c>
      <c r="R37" s="42">
        <v>11.81</v>
      </c>
      <c r="S37" s="42"/>
      <c r="T37" s="42">
        <v>12.1</v>
      </c>
      <c r="U37" s="42">
        <v>9</v>
      </c>
      <c r="V37" s="42">
        <v>9.1</v>
      </c>
      <c r="W37" s="42">
        <v>3.25</v>
      </c>
      <c r="X37" s="42">
        <v>13.2</v>
      </c>
      <c r="Y37" s="42"/>
      <c r="Z37" s="42"/>
      <c r="AA37" s="102">
        <v>149.79</v>
      </c>
    </row>
    <row r="38" spans="8:27" x14ac:dyDescent="0.2">
      <c r="H38" s="103">
        <f t="shared" si="0"/>
        <v>5</v>
      </c>
      <c r="I38" s="216">
        <v>26</v>
      </c>
      <c r="J38" s="217"/>
      <c r="K38" s="42">
        <v>27.6</v>
      </c>
      <c r="L38" s="42">
        <v>6.8000000000000007</v>
      </c>
      <c r="M38" s="42">
        <v>2.5</v>
      </c>
      <c r="N38" s="42">
        <v>19.8</v>
      </c>
      <c r="O38" s="42">
        <v>19.740000000000002</v>
      </c>
      <c r="P38" s="42">
        <v>2</v>
      </c>
      <c r="Q38" s="42">
        <v>3.75</v>
      </c>
      <c r="R38" s="42">
        <v>1.75</v>
      </c>
      <c r="S38" s="42"/>
      <c r="T38" s="42">
        <v>23.5</v>
      </c>
      <c r="U38" s="42">
        <v>9.5</v>
      </c>
      <c r="V38" s="42">
        <v>19.100000000000001</v>
      </c>
      <c r="W38" s="42">
        <v>11.6</v>
      </c>
      <c r="X38" s="42">
        <v>5.0999999999999996</v>
      </c>
      <c r="Y38" s="42"/>
      <c r="Z38" s="42"/>
      <c r="AA38" s="102">
        <v>152.73999999999998</v>
      </c>
    </row>
    <row r="39" spans="8:27" x14ac:dyDescent="0.2">
      <c r="H39" s="103">
        <f t="shared" si="0"/>
        <v>6</v>
      </c>
      <c r="I39" s="216">
        <v>27</v>
      </c>
      <c r="J39" s="217"/>
      <c r="K39" s="42">
        <v>22.75</v>
      </c>
      <c r="L39" s="42">
        <v>18.350000000000001</v>
      </c>
      <c r="M39" s="42">
        <v>19.600000000000001</v>
      </c>
      <c r="N39" s="42">
        <v>11.25</v>
      </c>
      <c r="O39" s="42">
        <v>16.37</v>
      </c>
      <c r="P39" s="42">
        <v>13.1</v>
      </c>
      <c r="Q39" s="42">
        <v>4.82</v>
      </c>
      <c r="R39" s="42">
        <v>4.66</v>
      </c>
      <c r="S39" s="42"/>
      <c r="T39" s="42">
        <v>12.5</v>
      </c>
      <c r="U39" s="42">
        <v>16.95</v>
      </c>
      <c r="V39" s="42">
        <v>11</v>
      </c>
      <c r="W39" s="42">
        <v>12.4</v>
      </c>
      <c r="X39" s="42">
        <v>11.299999999999999</v>
      </c>
      <c r="Y39" s="42"/>
      <c r="Z39" s="42"/>
      <c r="AA39" s="102">
        <v>175.05</v>
      </c>
    </row>
    <row r="40" spans="8:27" x14ac:dyDescent="0.2">
      <c r="H40" s="103">
        <f t="shared" si="0"/>
        <v>7</v>
      </c>
      <c r="I40" s="216">
        <v>28</v>
      </c>
      <c r="J40" s="217"/>
      <c r="K40" s="42">
        <v>13.399999999999999</v>
      </c>
      <c r="L40" s="42">
        <v>6.1</v>
      </c>
      <c r="M40" s="42">
        <v>17.399999999999999</v>
      </c>
      <c r="N40" s="42">
        <v>7.5</v>
      </c>
      <c r="O40" s="42">
        <v>10.1</v>
      </c>
      <c r="P40" s="42">
        <v>4.0999999999999996</v>
      </c>
      <c r="Q40" s="42">
        <v>1.01</v>
      </c>
      <c r="R40" s="42">
        <v>3.1</v>
      </c>
      <c r="S40" s="42"/>
      <c r="T40" s="42">
        <v>14.6</v>
      </c>
      <c r="U40" s="42">
        <v>8.8999999999999986</v>
      </c>
      <c r="V40" s="42">
        <v>7.1</v>
      </c>
      <c r="W40" s="42">
        <v>6</v>
      </c>
      <c r="X40" s="42">
        <v>4.2170000000000005</v>
      </c>
      <c r="Y40" s="42">
        <v>3.1</v>
      </c>
      <c r="Z40" s="42">
        <v>3.1</v>
      </c>
      <c r="AA40" s="102">
        <v>109.72699999999999</v>
      </c>
    </row>
    <row r="41" spans="8:27" x14ac:dyDescent="0.2">
      <c r="H41" s="103">
        <f t="shared" si="0"/>
        <v>8</v>
      </c>
      <c r="I41" s="216">
        <v>29</v>
      </c>
      <c r="J41" s="217"/>
      <c r="K41" s="42">
        <v>17.600000000000001</v>
      </c>
      <c r="L41" s="42">
        <v>24.3</v>
      </c>
      <c r="M41" s="42">
        <v>5</v>
      </c>
      <c r="N41" s="42">
        <v>28.380000000000003</v>
      </c>
      <c r="O41" s="42">
        <v>7.3</v>
      </c>
      <c r="P41" s="42"/>
      <c r="Q41" s="42">
        <v>3.1</v>
      </c>
      <c r="R41" s="42">
        <v>5.18</v>
      </c>
      <c r="S41" s="42">
        <v>7.2948955399999997</v>
      </c>
      <c r="T41" s="42">
        <v>21.550000000000004</v>
      </c>
      <c r="U41" s="42">
        <v>6.5</v>
      </c>
      <c r="V41" s="42">
        <v>11.902000000000001</v>
      </c>
      <c r="W41" s="42">
        <v>15.2</v>
      </c>
      <c r="X41" s="42">
        <v>12.4</v>
      </c>
      <c r="Y41" s="42"/>
      <c r="Z41" s="42"/>
      <c r="AA41" s="102">
        <v>165.70689553999998</v>
      </c>
    </row>
    <row r="42" spans="8:27" x14ac:dyDescent="0.2">
      <c r="H42" s="103">
        <f t="shared" si="0"/>
        <v>9</v>
      </c>
      <c r="I42" s="216">
        <v>30</v>
      </c>
      <c r="J42" s="217"/>
      <c r="K42" s="42">
        <v>8.1999999999999993</v>
      </c>
      <c r="L42" s="42">
        <v>14.05</v>
      </c>
      <c r="M42" s="42">
        <v>1.1000000000000001</v>
      </c>
      <c r="N42" s="42">
        <v>9.5</v>
      </c>
      <c r="O42" s="42">
        <v>3</v>
      </c>
      <c r="P42" s="42">
        <v>18.5</v>
      </c>
      <c r="Q42" s="42">
        <v>3.25</v>
      </c>
      <c r="R42" s="42"/>
      <c r="S42" s="42">
        <v>2.0567380100000001</v>
      </c>
      <c r="T42" s="42">
        <v>9.5</v>
      </c>
      <c r="U42" s="42"/>
      <c r="V42" s="42"/>
      <c r="W42" s="42">
        <v>11.169999999999998</v>
      </c>
      <c r="X42" s="42">
        <v>2</v>
      </c>
      <c r="Y42" s="42"/>
      <c r="Z42" s="42"/>
      <c r="AA42" s="102">
        <v>82.32673801</v>
      </c>
    </row>
    <row r="43" spans="8:27" x14ac:dyDescent="0.2">
      <c r="H43" s="103">
        <f t="shared" si="0"/>
        <v>10</v>
      </c>
      <c r="I43" s="216">
        <v>31</v>
      </c>
      <c r="J43" s="217"/>
      <c r="K43" s="42">
        <v>11.6</v>
      </c>
      <c r="L43" s="42">
        <v>17.850000000000001</v>
      </c>
      <c r="M43" s="42">
        <v>26.2</v>
      </c>
      <c r="N43" s="42">
        <v>16.100000000000001</v>
      </c>
      <c r="O43" s="42">
        <v>26.2</v>
      </c>
      <c r="P43" s="42">
        <v>19.89</v>
      </c>
      <c r="Q43" s="42">
        <v>7.8</v>
      </c>
      <c r="R43" s="42">
        <v>7.1999999999999993</v>
      </c>
      <c r="S43" s="42">
        <v>3.0695727399999999</v>
      </c>
      <c r="T43" s="42">
        <v>21.82</v>
      </c>
      <c r="U43" s="42">
        <v>2.75</v>
      </c>
      <c r="V43" s="42">
        <v>12.22</v>
      </c>
      <c r="W43" s="42">
        <v>6</v>
      </c>
      <c r="X43" s="42">
        <v>8</v>
      </c>
      <c r="Y43" s="42"/>
      <c r="Z43" s="42"/>
      <c r="AA43" s="102">
        <v>186.69957274000001</v>
      </c>
    </row>
    <row r="44" spans="8:27" x14ac:dyDescent="0.2">
      <c r="H44" s="103">
        <f t="shared" si="0"/>
        <v>11</v>
      </c>
      <c r="I44" s="216">
        <v>32</v>
      </c>
      <c r="J44" s="217"/>
      <c r="K44" s="42">
        <v>3.2</v>
      </c>
      <c r="L44" s="42">
        <v>8</v>
      </c>
      <c r="M44" s="42">
        <v>4.3</v>
      </c>
      <c r="N44" s="42">
        <v>11.2</v>
      </c>
      <c r="O44" s="42">
        <v>3.1</v>
      </c>
      <c r="P44" s="42">
        <v>23</v>
      </c>
      <c r="Q44" s="42">
        <v>4.5199999999999996</v>
      </c>
      <c r="R44" s="42">
        <v>5.5399999999999991</v>
      </c>
      <c r="S44" s="42">
        <v>11.19100439</v>
      </c>
      <c r="T44" s="42">
        <v>14.95</v>
      </c>
      <c r="U44" s="42">
        <v>3.1</v>
      </c>
      <c r="V44" s="42">
        <v>17.399999999999999</v>
      </c>
      <c r="W44" s="42">
        <v>7.5</v>
      </c>
      <c r="X44" s="42">
        <v>5.6</v>
      </c>
      <c r="Y44" s="42"/>
      <c r="Z44" s="42"/>
      <c r="AA44" s="102">
        <v>122.60100438999999</v>
      </c>
    </row>
    <row r="45" spans="8:27" x14ac:dyDescent="0.2">
      <c r="H45" s="103">
        <f t="shared" si="0"/>
        <v>12</v>
      </c>
      <c r="I45" s="216">
        <v>33</v>
      </c>
      <c r="J45" s="217"/>
      <c r="K45" s="42">
        <v>3.1</v>
      </c>
      <c r="L45" s="42">
        <v>8.4499999999999993</v>
      </c>
      <c r="M45" s="42">
        <v>12</v>
      </c>
      <c r="N45" s="42">
        <v>3.2</v>
      </c>
      <c r="O45" s="42">
        <v>3.1</v>
      </c>
      <c r="P45" s="42">
        <v>21.19</v>
      </c>
      <c r="Q45" s="42">
        <v>4.2</v>
      </c>
      <c r="R45" s="42">
        <v>2.57</v>
      </c>
      <c r="S45" s="42">
        <v>10.57573442</v>
      </c>
      <c r="T45" s="42">
        <v>36.5</v>
      </c>
      <c r="U45" s="42">
        <v>18</v>
      </c>
      <c r="V45" s="42">
        <v>5.4</v>
      </c>
      <c r="W45" s="42">
        <v>5.4</v>
      </c>
      <c r="X45" s="42">
        <v>7.5</v>
      </c>
      <c r="Y45" s="42"/>
      <c r="Z45" s="42"/>
      <c r="AA45" s="102">
        <v>141.18573442000002</v>
      </c>
    </row>
    <row r="46" spans="8:27" x14ac:dyDescent="0.2">
      <c r="H46" s="103">
        <f t="shared" si="0"/>
        <v>13</v>
      </c>
      <c r="I46" s="216">
        <v>34</v>
      </c>
      <c r="J46" s="217"/>
      <c r="K46" s="42">
        <v>29.45</v>
      </c>
      <c r="L46" s="42"/>
      <c r="M46" s="42">
        <v>8.5</v>
      </c>
      <c r="N46" s="42">
        <v>26.2</v>
      </c>
      <c r="O46" s="42">
        <v>8.3000000000000007</v>
      </c>
      <c r="P46" s="42">
        <v>9.6</v>
      </c>
      <c r="Q46" s="42">
        <v>7.21</v>
      </c>
      <c r="R46" s="42">
        <v>6.5600000000000005</v>
      </c>
      <c r="S46" s="42">
        <v>1.01283473</v>
      </c>
      <c r="T46" s="42">
        <v>12.6</v>
      </c>
      <c r="U46" s="42">
        <v>18.8</v>
      </c>
      <c r="V46" s="42">
        <v>15.85</v>
      </c>
      <c r="W46" s="42">
        <v>10.3</v>
      </c>
      <c r="X46" s="42"/>
      <c r="Y46" s="42"/>
      <c r="Z46" s="42"/>
      <c r="AA46" s="102">
        <v>154.38283472999998</v>
      </c>
    </row>
    <row r="47" spans="8:27" x14ac:dyDescent="0.2">
      <c r="H47" s="103">
        <f t="shared" si="0"/>
        <v>14</v>
      </c>
      <c r="I47" s="216">
        <v>35</v>
      </c>
      <c r="J47" s="217"/>
      <c r="K47" s="42">
        <v>6.4</v>
      </c>
      <c r="L47" s="42">
        <v>26.2</v>
      </c>
      <c r="M47" s="42">
        <v>18.399999999999999</v>
      </c>
      <c r="N47" s="42">
        <v>2.35</v>
      </c>
      <c r="O47" s="42">
        <v>9.5</v>
      </c>
      <c r="P47" s="42">
        <v>20.68</v>
      </c>
      <c r="Q47" s="42">
        <v>5.1099999999999994</v>
      </c>
      <c r="R47" s="42">
        <v>3.01</v>
      </c>
      <c r="S47" s="42">
        <v>6.4808995300000003</v>
      </c>
      <c r="T47" s="42">
        <v>27.5</v>
      </c>
      <c r="U47" s="42">
        <v>13.4</v>
      </c>
      <c r="V47" s="42">
        <v>11.25</v>
      </c>
      <c r="W47" s="42">
        <v>5.2</v>
      </c>
      <c r="X47" s="42">
        <v>12.05</v>
      </c>
      <c r="Y47" s="42"/>
      <c r="Z47" s="42"/>
      <c r="AA47" s="102">
        <v>167.53089953</v>
      </c>
    </row>
    <row r="48" spans="8:27" x14ac:dyDescent="0.2">
      <c r="H48" s="103">
        <f t="shared" si="0"/>
        <v>15</v>
      </c>
      <c r="I48" s="216">
        <v>36</v>
      </c>
      <c r="J48" s="217"/>
      <c r="K48" s="42">
        <v>14.13</v>
      </c>
      <c r="L48" s="42">
        <v>5.2799999999999994</v>
      </c>
      <c r="M48" s="42">
        <v>20.100000000000001</v>
      </c>
      <c r="N48" s="42">
        <v>2</v>
      </c>
      <c r="O48" s="42">
        <v>10.299999999999999</v>
      </c>
      <c r="P48" s="42">
        <v>17.5</v>
      </c>
      <c r="Q48" s="42"/>
      <c r="R48" s="42"/>
      <c r="S48" s="42"/>
      <c r="T48" s="42">
        <v>28.9</v>
      </c>
      <c r="U48" s="42">
        <v>19.16</v>
      </c>
      <c r="V48" s="42">
        <v>4.8499999999999996</v>
      </c>
      <c r="W48" s="42">
        <v>11.75</v>
      </c>
      <c r="X48" s="42">
        <v>9.57</v>
      </c>
      <c r="Y48" s="42"/>
      <c r="Z48" s="42"/>
      <c r="AA48" s="102">
        <v>143.54</v>
      </c>
    </row>
    <row r="49" spans="8:27" x14ac:dyDescent="0.2">
      <c r="H49" s="103">
        <f t="shared" si="0"/>
        <v>16</v>
      </c>
      <c r="I49" s="216">
        <v>37</v>
      </c>
      <c r="J49" s="217"/>
      <c r="K49" s="42">
        <v>12</v>
      </c>
      <c r="L49" s="42">
        <v>8.91</v>
      </c>
      <c r="M49" s="42">
        <v>26.700000000000003</v>
      </c>
      <c r="N49" s="42">
        <v>15.899999999999999</v>
      </c>
      <c r="O49" s="42"/>
      <c r="P49" s="42">
        <v>22.74</v>
      </c>
      <c r="Q49" s="42"/>
      <c r="R49" s="42">
        <v>3.01</v>
      </c>
      <c r="S49" s="42"/>
      <c r="T49" s="42">
        <v>21</v>
      </c>
      <c r="U49" s="42">
        <v>24.08</v>
      </c>
      <c r="V49" s="42">
        <v>9</v>
      </c>
      <c r="W49" s="42">
        <v>7.02</v>
      </c>
      <c r="X49" s="42">
        <v>10</v>
      </c>
      <c r="Y49" s="42"/>
      <c r="Z49" s="42"/>
      <c r="AA49" s="102">
        <v>160.36000000000001</v>
      </c>
    </row>
    <row r="50" spans="8:27" x14ac:dyDescent="0.2">
      <c r="H50" s="103">
        <f t="shared" si="0"/>
        <v>17</v>
      </c>
      <c r="I50" s="216">
        <v>38</v>
      </c>
      <c r="J50" s="217"/>
      <c r="K50" s="42">
        <v>15.05</v>
      </c>
      <c r="L50" s="42">
        <v>5.5</v>
      </c>
      <c r="M50" s="42">
        <v>22.85</v>
      </c>
      <c r="N50" s="42">
        <v>9.1</v>
      </c>
      <c r="O50" s="42">
        <v>6.7</v>
      </c>
      <c r="P50" s="42">
        <v>16.98</v>
      </c>
      <c r="Q50" s="42">
        <v>13.1</v>
      </c>
      <c r="R50" s="42"/>
      <c r="S50" s="42"/>
      <c r="T50" s="42">
        <v>48</v>
      </c>
      <c r="U50" s="42">
        <v>17</v>
      </c>
      <c r="V50" s="42">
        <v>10.950000000000001</v>
      </c>
      <c r="W50" s="42">
        <v>11.8</v>
      </c>
      <c r="X50" s="42">
        <v>7.25</v>
      </c>
      <c r="Y50" s="42"/>
      <c r="Z50" s="42"/>
      <c r="AA50" s="102">
        <v>184.28</v>
      </c>
    </row>
    <row r="51" spans="8:27" x14ac:dyDescent="0.2">
      <c r="H51" s="103">
        <f t="shared" si="0"/>
        <v>18</v>
      </c>
      <c r="I51" s="216">
        <v>39</v>
      </c>
      <c r="J51" s="217"/>
      <c r="K51" s="42">
        <v>8.1</v>
      </c>
      <c r="L51" s="42">
        <v>10</v>
      </c>
      <c r="M51" s="42">
        <v>22.75</v>
      </c>
      <c r="N51" s="42">
        <v>2.6</v>
      </c>
      <c r="O51" s="42">
        <v>6.35</v>
      </c>
      <c r="P51" s="42">
        <v>23.1</v>
      </c>
      <c r="Q51" s="42"/>
      <c r="R51" s="42">
        <v>4.68</v>
      </c>
      <c r="S51" s="42"/>
      <c r="T51" s="42">
        <v>3.5</v>
      </c>
      <c r="U51" s="42">
        <v>15</v>
      </c>
      <c r="V51" s="42">
        <v>12.1</v>
      </c>
      <c r="W51" s="42">
        <v>12.219999999999999</v>
      </c>
      <c r="X51" s="42">
        <v>2.0499999999999998</v>
      </c>
      <c r="Y51" s="42"/>
      <c r="Z51" s="42"/>
      <c r="AA51" s="102">
        <v>122.45</v>
      </c>
    </row>
    <row r="52" spans="8:27" x14ac:dyDescent="0.2">
      <c r="H52" s="103">
        <f t="shared" si="0"/>
        <v>19</v>
      </c>
      <c r="I52" s="216">
        <v>40</v>
      </c>
      <c r="J52" s="217"/>
      <c r="K52" s="42">
        <v>26</v>
      </c>
      <c r="L52" s="42">
        <v>3.1</v>
      </c>
      <c r="M52" s="42">
        <v>15.2</v>
      </c>
      <c r="N52" s="42">
        <v>5.6</v>
      </c>
      <c r="O52" s="42">
        <v>4.75</v>
      </c>
      <c r="P52" s="42">
        <v>9.1</v>
      </c>
      <c r="Q52" s="42">
        <v>8.48</v>
      </c>
      <c r="R52" s="42"/>
      <c r="S52" s="42"/>
      <c r="T52" s="42">
        <v>20.5</v>
      </c>
      <c r="U52" s="42">
        <v>28.5</v>
      </c>
      <c r="V52" s="42"/>
      <c r="W52" s="42">
        <v>10.7</v>
      </c>
      <c r="X52" s="42">
        <v>7</v>
      </c>
      <c r="Y52" s="42"/>
      <c r="Z52" s="42"/>
      <c r="AA52" s="102">
        <v>138.93</v>
      </c>
    </row>
    <row r="53" spans="8:27" x14ac:dyDescent="0.2">
      <c r="H53" s="103">
        <f t="shared" si="0"/>
        <v>20</v>
      </c>
      <c r="I53" s="216">
        <v>41</v>
      </c>
      <c r="J53" s="217"/>
      <c r="K53" s="42">
        <v>11</v>
      </c>
      <c r="L53" s="42">
        <v>13.4</v>
      </c>
      <c r="M53" s="42">
        <v>29.3</v>
      </c>
      <c r="N53" s="42">
        <v>8.5</v>
      </c>
      <c r="O53" s="42">
        <v>6.7</v>
      </c>
      <c r="P53" s="42">
        <v>36.950000000000003</v>
      </c>
      <c r="Q53" s="42">
        <v>7.3</v>
      </c>
      <c r="R53" s="42"/>
      <c r="S53" s="42"/>
      <c r="T53" s="42">
        <v>28.58</v>
      </c>
      <c r="U53" s="42">
        <v>26.6</v>
      </c>
      <c r="V53" s="42">
        <v>6.1</v>
      </c>
      <c r="W53" s="42">
        <v>7.3</v>
      </c>
      <c r="X53" s="42">
        <v>4.5</v>
      </c>
      <c r="Y53" s="42"/>
      <c r="Z53" s="42"/>
      <c r="AA53" s="102">
        <v>186.23000000000002</v>
      </c>
    </row>
    <row r="54" spans="8:27" x14ac:dyDescent="0.2">
      <c r="H54" s="103">
        <f t="shared" si="0"/>
        <v>21</v>
      </c>
      <c r="I54" s="216">
        <v>42</v>
      </c>
      <c r="J54" s="217"/>
      <c r="K54" s="42">
        <v>9.8000000000000007</v>
      </c>
      <c r="L54" s="42">
        <v>3.1</v>
      </c>
      <c r="M54" s="42">
        <v>6.2</v>
      </c>
      <c r="N54" s="42">
        <v>8.6999999999999993</v>
      </c>
      <c r="O54" s="42">
        <v>3.5</v>
      </c>
      <c r="P54" s="42"/>
      <c r="Q54" s="42">
        <v>11.15</v>
      </c>
      <c r="R54" s="42">
        <v>4.4700000000000006</v>
      </c>
      <c r="S54" s="42"/>
      <c r="T54" s="42">
        <v>18.5</v>
      </c>
      <c r="U54" s="42">
        <v>19</v>
      </c>
      <c r="V54" s="42">
        <v>3</v>
      </c>
      <c r="W54" s="42">
        <v>7.2799999999999994</v>
      </c>
      <c r="X54" s="42">
        <v>7.5609999999999999</v>
      </c>
      <c r="Y54" s="42"/>
      <c r="Z54" s="42"/>
      <c r="AA54" s="102">
        <v>102.261</v>
      </c>
    </row>
    <row r="55" spans="8:27" x14ac:dyDescent="0.2">
      <c r="H55" s="103">
        <f t="shared" si="0"/>
        <v>22</v>
      </c>
      <c r="I55" s="216">
        <v>43</v>
      </c>
      <c r="J55" s="217"/>
      <c r="K55" s="42">
        <v>33.71</v>
      </c>
      <c r="L55" s="42">
        <v>3.1</v>
      </c>
      <c r="M55" s="42">
        <v>33.6</v>
      </c>
      <c r="N55" s="42">
        <v>10.9</v>
      </c>
      <c r="O55" s="42">
        <v>1.6</v>
      </c>
      <c r="P55" s="42">
        <v>3.15</v>
      </c>
      <c r="Q55" s="42">
        <v>8.01</v>
      </c>
      <c r="R55" s="42">
        <v>3</v>
      </c>
      <c r="S55" s="42"/>
      <c r="T55" s="42">
        <v>10.58</v>
      </c>
      <c r="U55" s="42">
        <v>19</v>
      </c>
      <c r="V55" s="42">
        <v>16.25</v>
      </c>
      <c r="W55" s="42">
        <v>9.02</v>
      </c>
      <c r="X55" s="42">
        <v>4.67</v>
      </c>
      <c r="Y55" s="42"/>
      <c r="Z55" s="42"/>
      <c r="AA55" s="102">
        <v>156.59</v>
      </c>
    </row>
    <row r="56" spans="8:27" x14ac:dyDescent="0.2">
      <c r="H56" s="103">
        <f t="shared" si="0"/>
        <v>23</v>
      </c>
      <c r="I56" s="216">
        <v>44</v>
      </c>
      <c r="J56" s="217"/>
      <c r="K56" s="42">
        <v>3.2</v>
      </c>
      <c r="L56" s="42">
        <v>3.1</v>
      </c>
      <c r="M56" s="42"/>
      <c r="N56" s="42">
        <v>13.85</v>
      </c>
      <c r="O56" s="42"/>
      <c r="P56" s="42">
        <v>2.8</v>
      </c>
      <c r="Q56" s="42"/>
      <c r="R56" s="42">
        <v>5.51</v>
      </c>
      <c r="S56" s="42"/>
      <c r="T56" s="42">
        <v>29.3</v>
      </c>
      <c r="U56" s="42">
        <v>28.5</v>
      </c>
      <c r="V56" s="42">
        <v>8</v>
      </c>
      <c r="W56" s="42">
        <v>5.8</v>
      </c>
      <c r="X56" s="42">
        <v>5.4</v>
      </c>
      <c r="Y56" s="42"/>
      <c r="Z56" s="42"/>
      <c r="AA56" s="102">
        <v>105.46000000000001</v>
      </c>
    </row>
    <row r="57" spans="8:27" x14ac:dyDescent="0.2">
      <c r="H57" s="103">
        <f t="shared" si="0"/>
        <v>24</v>
      </c>
      <c r="I57" s="216">
        <v>45</v>
      </c>
      <c r="J57" s="217"/>
      <c r="K57" s="42">
        <v>3.1</v>
      </c>
      <c r="L57" s="42"/>
      <c r="M57" s="42"/>
      <c r="N57" s="42">
        <v>17.899999999999999</v>
      </c>
      <c r="O57" s="42"/>
      <c r="P57" s="42">
        <v>4</v>
      </c>
      <c r="Q57" s="42"/>
      <c r="R57" s="42">
        <v>7.09</v>
      </c>
      <c r="S57" s="42"/>
      <c r="T57" s="42">
        <v>3</v>
      </c>
      <c r="U57" s="42">
        <v>21.5</v>
      </c>
      <c r="V57" s="42">
        <v>7.8</v>
      </c>
      <c r="W57" s="42">
        <v>5.9</v>
      </c>
      <c r="X57" s="42">
        <v>7.91</v>
      </c>
      <c r="Y57" s="42"/>
      <c r="Z57" s="42"/>
      <c r="AA57" s="102">
        <v>78.2</v>
      </c>
    </row>
    <row r="58" spans="8:27" x14ac:dyDescent="0.2">
      <c r="H58" s="103">
        <f t="shared" si="0"/>
        <v>25</v>
      </c>
      <c r="I58" s="216">
        <v>46</v>
      </c>
      <c r="J58" s="217"/>
      <c r="K58" s="42">
        <v>4</v>
      </c>
      <c r="L58" s="42">
        <v>6.85</v>
      </c>
      <c r="M58" s="42"/>
      <c r="N58" s="42">
        <v>8.0500000000000007</v>
      </c>
      <c r="O58" s="42">
        <v>8.3000000000000007</v>
      </c>
      <c r="P58" s="42">
        <v>2</v>
      </c>
      <c r="Q58" s="42"/>
      <c r="R58" s="42"/>
      <c r="S58" s="42"/>
      <c r="T58" s="42">
        <v>1.6</v>
      </c>
      <c r="U58" s="42">
        <v>21</v>
      </c>
      <c r="V58" s="42">
        <v>13</v>
      </c>
      <c r="W58" s="42">
        <v>5.15</v>
      </c>
      <c r="X58" s="42"/>
      <c r="Y58" s="42"/>
      <c r="Z58" s="42"/>
      <c r="AA58" s="102">
        <v>69.95</v>
      </c>
    </row>
    <row r="59" spans="8:27" x14ac:dyDescent="0.2">
      <c r="H59" s="103">
        <f t="shared" si="0"/>
        <v>26</v>
      </c>
      <c r="I59" s="216">
        <v>47</v>
      </c>
      <c r="J59" s="217"/>
      <c r="K59" s="42">
        <v>6.1</v>
      </c>
      <c r="L59" s="42">
        <v>3.2</v>
      </c>
      <c r="M59" s="42"/>
      <c r="N59" s="42">
        <v>13.059999999999999</v>
      </c>
      <c r="O59" s="42"/>
      <c r="P59" s="42">
        <v>8.2199999999999989</v>
      </c>
      <c r="Q59" s="42">
        <v>3.02</v>
      </c>
      <c r="R59" s="42">
        <v>1</v>
      </c>
      <c r="S59" s="42">
        <v>3.56</v>
      </c>
      <c r="T59" s="42">
        <v>1</v>
      </c>
      <c r="U59" s="42">
        <v>13.5</v>
      </c>
      <c r="V59" s="42">
        <v>8</v>
      </c>
      <c r="W59" s="42">
        <v>9</v>
      </c>
      <c r="X59" s="42">
        <v>5.05</v>
      </c>
      <c r="Y59" s="42"/>
      <c r="Z59" s="42"/>
      <c r="AA59" s="102">
        <v>74.709999999999994</v>
      </c>
    </row>
    <row r="60" spans="8:27" x14ac:dyDescent="0.2">
      <c r="H60" s="103">
        <f t="shared" si="0"/>
        <v>27</v>
      </c>
      <c r="I60" s="216">
        <v>48</v>
      </c>
      <c r="J60" s="217"/>
      <c r="K60" s="42">
        <v>18.45</v>
      </c>
      <c r="L60" s="42">
        <v>8.9499999999999993</v>
      </c>
      <c r="M60" s="42">
        <v>1.35</v>
      </c>
      <c r="N60" s="42">
        <v>22.47</v>
      </c>
      <c r="O60" s="42">
        <v>11.2</v>
      </c>
      <c r="P60" s="42">
        <v>1.5</v>
      </c>
      <c r="Q60" s="42">
        <v>3.42</v>
      </c>
      <c r="R60" s="42">
        <v>3</v>
      </c>
      <c r="S60" s="42"/>
      <c r="T60" s="42">
        <v>6.9</v>
      </c>
      <c r="U60" s="42">
        <v>14.95</v>
      </c>
      <c r="V60" s="42">
        <v>6</v>
      </c>
      <c r="W60" s="42">
        <v>6.17</v>
      </c>
      <c r="X60" s="42">
        <v>2.5499999999999998</v>
      </c>
      <c r="Y60" s="42"/>
      <c r="Z60" s="42"/>
      <c r="AA60" s="102">
        <v>106.91000000000001</v>
      </c>
    </row>
    <row r="61" spans="8:27" x14ac:dyDescent="0.2">
      <c r="H61" s="103">
        <f t="shared" si="0"/>
        <v>28</v>
      </c>
      <c r="I61" s="216">
        <v>49</v>
      </c>
      <c r="J61" s="217"/>
      <c r="K61" s="42"/>
      <c r="L61" s="42">
        <v>8.35</v>
      </c>
      <c r="M61" s="42">
        <v>7.6</v>
      </c>
      <c r="N61" s="42">
        <v>10.050000000000001</v>
      </c>
      <c r="O61" s="42">
        <v>11.2</v>
      </c>
      <c r="P61" s="42">
        <v>4</v>
      </c>
      <c r="Q61" s="42">
        <v>8.15</v>
      </c>
      <c r="R61" s="42">
        <v>4</v>
      </c>
      <c r="S61" s="42">
        <v>1.82</v>
      </c>
      <c r="T61" s="42">
        <v>7</v>
      </c>
      <c r="U61" s="42">
        <v>19.100000000000001</v>
      </c>
      <c r="V61" s="42">
        <v>3</v>
      </c>
      <c r="W61" s="42">
        <v>13</v>
      </c>
      <c r="X61" s="42">
        <v>2</v>
      </c>
      <c r="Y61" s="42"/>
      <c r="Z61" s="42"/>
      <c r="AA61" s="102">
        <v>99.27000000000001</v>
      </c>
    </row>
    <row r="62" spans="8:27" x14ac:dyDescent="0.2">
      <c r="H62" s="103">
        <f t="shared" si="0"/>
        <v>29</v>
      </c>
      <c r="I62" s="216">
        <v>50</v>
      </c>
      <c r="J62" s="217"/>
      <c r="K62" s="42"/>
      <c r="L62" s="42">
        <v>17.23</v>
      </c>
      <c r="M62" s="42"/>
      <c r="N62" s="42">
        <v>11.5</v>
      </c>
      <c r="O62" s="42">
        <v>12</v>
      </c>
      <c r="P62" s="42">
        <v>10.5</v>
      </c>
      <c r="Q62" s="42">
        <v>4</v>
      </c>
      <c r="R62" s="42">
        <v>3.5</v>
      </c>
      <c r="S62" s="42"/>
      <c r="T62" s="42">
        <v>2</v>
      </c>
      <c r="U62" s="42"/>
      <c r="V62" s="42">
        <v>10</v>
      </c>
      <c r="W62" s="42">
        <v>1</v>
      </c>
      <c r="X62" s="42"/>
      <c r="Y62" s="42"/>
      <c r="Z62" s="42"/>
      <c r="AA62" s="102">
        <v>71.73</v>
      </c>
    </row>
    <row r="63" spans="8:27" x14ac:dyDescent="0.2">
      <c r="H63" s="103">
        <f t="shared" si="0"/>
        <v>30</v>
      </c>
      <c r="I63" s="216">
        <v>51</v>
      </c>
      <c r="J63" s="217"/>
      <c r="K63" s="42">
        <v>3.16</v>
      </c>
      <c r="L63" s="42">
        <v>21.09</v>
      </c>
      <c r="M63" s="42">
        <v>3.8</v>
      </c>
      <c r="N63" s="42">
        <v>24.15</v>
      </c>
      <c r="O63" s="42">
        <v>6.6</v>
      </c>
      <c r="P63" s="42">
        <v>3</v>
      </c>
      <c r="Q63" s="42">
        <v>4.12</v>
      </c>
      <c r="R63" s="42"/>
      <c r="S63" s="42"/>
      <c r="T63" s="42"/>
      <c r="U63" s="42">
        <v>2</v>
      </c>
      <c r="V63" s="42">
        <v>3</v>
      </c>
      <c r="W63" s="42">
        <v>1.75</v>
      </c>
      <c r="X63" s="42"/>
      <c r="Y63" s="42"/>
      <c r="Z63" s="42"/>
      <c r="AA63" s="102">
        <v>72.67</v>
      </c>
    </row>
    <row r="64" spans="8:27" x14ac:dyDescent="0.2">
      <c r="H64" s="103">
        <f t="shared" si="0"/>
        <v>31</v>
      </c>
      <c r="I64" s="216">
        <v>52</v>
      </c>
      <c r="J64" s="217"/>
      <c r="K64" s="42">
        <v>6</v>
      </c>
      <c r="L64" s="42">
        <v>16.11</v>
      </c>
      <c r="M64" s="42"/>
      <c r="N64" s="42">
        <v>8.15</v>
      </c>
      <c r="O64" s="42">
        <v>12.1</v>
      </c>
      <c r="P64" s="42">
        <v>6.2</v>
      </c>
      <c r="Q64" s="42">
        <v>2.5299999999999998</v>
      </c>
      <c r="R64" s="42"/>
      <c r="S64" s="42"/>
      <c r="T64" s="42"/>
      <c r="U64" s="42">
        <v>6</v>
      </c>
      <c r="V64" s="42">
        <v>3.5</v>
      </c>
      <c r="W64" s="42"/>
      <c r="X64" s="42"/>
      <c r="Y64" s="42"/>
      <c r="Z64" s="42"/>
      <c r="AA64" s="102">
        <v>60.59</v>
      </c>
    </row>
    <row r="65" spans="8:27" x14ac:dyDescent="0.2">
      <c r="H65" s="103">
        <f t="shared" si="0"/>
        <v>32</v>
      </c>
      <c r="I65" s="216">
        <v>53</v>
      </c>
      <c r="J65" s="217"/>
      <c r="K65" s="42"/>
      <c r="L65" s="42">
        <v>24.4</v>
      </c>
      <c r="M65" s="42">
        <v>2.5</v>
      </c>
      <c r="N65" s="42">
        <v>4.25</v>
      </c>
      <c r="O65" s="42">
        <v>8.6999999999999993</v>
      </c>
      <c r="P65" s="42"/>
      <c r="Q65" s="42">
        <v>4.01</v>
      </c>
      <c r="R65" s="42"/>
      <c r="S65" s="42"/>
      <c r="T65" s="42"/>
      <c r="U65" s="42">
        <v>2</v>
      </c>
      <c r="V65" s="42"/>
      <c r="W65" s="42">
        <v>4.7</v>
      </c>
      <c r="X65" s="42">
        <v>4.8</v>
      </c>
      <c r="Y65" s="42"/>
      <c r="Z65" s="42"/>
      <c r="AA65" s="102">
        <v>55.359999999999992</v>
      </c>
    </row>
    <row r="66" spans="8:27" x14ac:dyDescent="0.2">
      <c r="H66" s="103">
        <f t="shared" si="0"/>
        <v>33</v>
      </c>
      <c r="I66" s="218" t="s">
        <v>288</v>
      </c>
      <c r="J66" s="219">
        <v>272.26</v>
      </c>
      <c r="K66" s="220">
        <v>712.79000000000008</v>
      </c>
      <c r="L66" s="220">
        <v>600.12000000000023</v>
      </c>
      <c r="M66" s="220">
        <v>699.71000000000015</v>
      </c>
      <c r="N66" s="220">
        <v>632.43999999999983</v>
      </c>
      <c r="O66" s="220">
        <v>521.67000000000019</v>
      </c>
      <c r="P66" s="220">
        <v>573.54000000000019</v>
      </c>
      <c r="Q66" s="220">
        <v>191.29999999999998</v>
      </c>
      <c r="R66" s="220">
        <v>150.47</v>
      </c>
      <c r="S66" s="220">
        <v>298.88770187999995</v>
      </c>
      <c r="T66" s="220">
        <v>798.85000000000014</v>
      </c>
      <c r="U66" s="220">
        <v>651.57000000000005</v>
      </c>
      <c r="V66" s="220">
        <v>543.12200000000007</v>
      </c>
      <c r="W66" s="220">
        <v>336.45999999999992</v>
      </c>
      <c r="X66" s="220">
        <v>325.7050000000001</v>
      </c>
      <c r="Y66" s="220">
        <v>3.1</v>
      </c>
      <c r="Z66" s="220">
        <v>3.1</v>
      </c>
      <c r="AA66" s="221">
        <v>7315.094701879997</v>
      </c>
    </row>
    <row r="67" spans="8:27" x14ac:dyDescent="0.2">
      <c r="H67" s="103">
        <f t="shared" si="0"/>
        <v>34</v>
      </c>
    </row>
    <row r="68" spans="8:27" x14ac:dyDescent="0.2">
      <c r="H68" s="103">
        <f t="shared" si="0"/>
        <v>35</v>
      </c>
    </row>
    <row r="69" spans="8:27" x14ac:dyDescent="0.2">
      <c r="H69" s="103">
        <f t="shared" si="0"/>
        <v>36</v>
      </c>
    </row>
    <row r="70" spans="8:27" x14ac:dyDescent="0.2">
      <c r="H70" s="103">
        <f t="shared" si="0"/>
        <v>37</v>
      </c>
    </row>
    <row r="71" spans="8:27" x14ac:dyDescent="0.2">
      <c r="H71" s="103">
        <f t="shared" si="0"/>
        <v>38</v>
      </c>
    </row>
    <row r="72" spans="8:27" x14ac:dyDescent="0.2">
      <c r="H72" s="103">
        <f t="shared" si="0"/>
        <v>39</v>
      </c>
    </row>
    <row r="73" spans="8:27" x14ac:dyDescent="0.2">
      <c r="H73" s="103">
        <f t="shared" si="0"/>
        <v>40</v>
      </c>
    </row>
    <row r="74" spans="8:27" x14ac:dyDescent="0.2">
      <c r="H74" s="103">
        <f t="shared" si="0"/>
        <v>41</v>
      </c>
    </row>
    <row r="75" spans="8:27" x14ac:dyDescent="0.2">
      <c r="H75" s="103">
        <f t="shared" si="0"/>
        <v>42</v>
      </c>
    </row>
    <row r="76" spans="8:27" x14ac:dyDescent="0.2">
      <c r="H76" s="103">
        <f t="shared" si="0"/>
        <v>43</v>
      </c>
    </row>
    <row r="77" spans="8:27" x14ac:dyDescent="0.2">
      <c r="H77" s="103">
        <f t="shared" si="0"/>
        <v>44</v>
      </c>
    </row>
    <row r="78" spans="8:27" x14ac:dyDescent="0.2">
      <c r="H78" s="103">
        <f t="shared" si="0"/>
        <v>45</v>
      </c>
    </row>
    <row r="79" spans="8:27" x14ac:dyDescent="0.2">
      <c r="H79" s="103">
        <f t="shared" si="0"/>
        <v>46</v>
      </c>
    </row>
    <row r="80" spans="8:27" x14ac:dyDescent="0.2">
      <c r="H80" s="103">
        <f t="shared" si="0"/>
        <v>47</v>
      </c>
    </row>
    <row r="81" spans="8:8" x14ac:dyDescent="0.2">
      <c r="H81" s="103">
        <f t="shared" si="0"/>
        <v>48</v>
      </c>
    </row>
    <row r="82" spans="8:8" x14ac:dyDescent="0.2">
      <c r="H82" s="103">
        <f t="shared" si="0"/>
        <v>49</v>
      </c>
    </row>
    <row r="83" spans="8:8" x14ac:dyDescent="0.2">
      <c r="H83" s="103">
        <f t="shared" si="0"/>
        <v>50</v>
      </c>
    </row>
    <row r="84" spans="8:8" x14ac:dyDescent="0.2">
      <c r="H84" s="103">
        <f t="shared" si="0"/>
        <v>51</v>
      </c>
    </row>
    <row r="85" spans="8:8" x14ac:dyDescent="0.2">
      <c r="H85" s="103">
        <f t="shared" si="0"/>
        <v>52</v>
      </c>
    </row>
    <row r="86" spans="8:8" x14ac:dyDescent="0.2">
      <c r="H86" s="103">
        <f t="shared" si="0"/>
        <v>53</v>
      </c>
    </row>
    <row r="87" spans="8:8" x14ac:dyDescent="0.2">
      <c r="H87" s="103">
        <f t="shared" si="0"/>
        <v>54</v>
      </c>
    </row>
    <row r="88" spans="8:8" x14ac:dyDescent="0.2">
      <c r="H88" s="103">
        <f t="shared" si="0"/>
        <v>55</v>
      </c>
    </row>
    <row r="89" spans="8:8" x14ac:dyDescent="0.2">
      <c r="H89" s="103">
        <f t="shared" si="0"/>
        <v>56</v>
      </c>
    </row>
    <row r="90" spans="8:8" x14ac:dyDescent="0.2">
      <c r="H90" s="103">
        <f t="shared" si="0"/>
        <v>57</v>
      </c>
    </row>
    <row r="91" spans="8:8" x14ac:dyDescent="0.2">
      <c r="H91" s="103">
        <f t="shared" si="0"/>
        <v>58</v>
      </c>
    </row>
    <row r="92" spans="8:8" x14ac:dyDescent="0.2">
      <c r="H92" s="103">
        <f t="shared" si="0"/>
        <v>59</v>
      </c>
    </row>
    <row r="93" spans="8:8" x14ac:dyDescent="0.2">
      <c r="H93" s="103">
        <f t="shared" si="0"/>
        <v>60</v>
      </c>
    </row>
    <row r="94" spans="8:8" x14ac:dyDescent="0.2">
      <c r="H94" s="103">
        <f t="shared" si="0"/>
        <v>61</v>
      </c>
    </row>
    <row r="95" spans="8:8" x14ac:dyDescent="0.2">
      <c r="H95" s="103">
        <f t="shared" si="0"/>
        <v>62</v>
      </c>
    </row>
    <row r="96" spans="8:8" x14ac:dyDescent="0.2">
      <c r="H96" s="103">
        <f t="shared" si="0"/>
        <v>63</v>
      </c>
    </row>
    <row r="97" spans="8:8" x14ac:dyDescent="0.2">
      <c r="H97" s="103">
        <f t="shared" si="0"/>
        <v>64</v>
      </c>
    </row>
    <row r="98" spans="8:8" x14ac:dyDescent="0.2">
      <c r="H98" s="103">
        <f t="shared" si="0"/>
        <v>65</v>
      </c>
    </row>
    <row r="99" spans="8:8" x14ac:dyDescent="0.2">
      <c r="H99" s="103">
        <f t="shared" si="0"/>
        <v>66</v>
      </c>
    </row>
    <row r="100" spans="8:8" x14ac:dyDescent="0.2">
      <c r="H100" s="103">
        <f t="shared" ref="H100:H120" si="1">H99+1</f>
        <v>67</v>
      </c>
    </row>
    <row r="101" spans="8:8" x14ac:dyDescent="0.2">
      <c r="H101" s="103">
        <f t="shared" si="1"/>
        <v>68</v>
      </c>
    </row>
    <row r="102" spans="8:8" x14ac:dyDescent="0.2">
      <c r="H102" s="103">
        <f t="shared" si="1"/>
        <v>69</v>
      </c>
    </row>
    <row r="103" spans="8:8" x14ac:dyDescent="0.2">
      <c r="H103" s="103">
        <f t="shared" si="1"/>
        <v>70</v>
      </c>
    </row>
    <row r="104" spans="8:8" x14ac:dyDescent="0.2">
      <c r="H104" s="103">
        <f t="shared" si="1"/>
        <v>71</v>
      </c>
    </row>
    <row r="105" spans="8:8" x14ac:dyDescent="0.2">
      <c r="H105" s="103">
        <f t="shared" si="1"/>
        <v>72</v>
      </c>
    </row>
    <row r="106" spans="8:8" x14ac:dyDescent="0.2">
      <c r="H106" s="103">
        <f t="shared" si="1"/>
        <v>73</v>
      </c>
    </row>
    <row r="107" spans="8:8" x14ac:dyDescent="0.2">
      <c r="H107" s="103">
        <f t="shared" si="1"/>
        <v>74</v>
      </c>
    </row>
    <row r="108" spans="8:8" x14ac:dyDescent="0.2">
      <c r="H108" s="103">
        <f t="shared" si="1"/>
        <v>75</v>
      </c>
    </row>
    <row r="109" spans="8:8" x14ac:dyDescent="0.2">
      <c r="H109" s="103">
        <f t="shared" si="1"/>
        <v>76</v>
      </c>
    </row>
    <row r="110" spans="8:8" x14ac:dyDescent="0.2">
      <c r="H110" s="103">
        <f t="shared" si="1"/>
        <v>77</v>
      </c>
    </row>
    <row r="111" spans="8:8" x14ac:dyDescent="0.2">
      <c r="H111" s="103">
        <f t="shared" si="1"/>
        <v>78</v>
      </c>
    </row>
    <row r="112" spans="8:8" x14ac:dyDescent="0.2">
      <c r="H112" s="103">
        <f t="shared" si="1"/>
        <v>79</v>
      </c>
    </row>
    <row r="113" spans="8:8" x14ac:dyDescent="0.2">
      <c r="H113" s="103">
        <f t="shared" si="1"/>
        <v>80</v>
      </c>
    </row>
    <row r="114" spans="8:8" x14ac:dyDescent="0.2">
      <c r="H114" s="103">
        <f t="shared" si="1"/>
        <v>81</v>
      </c>
    </row>
    <row r="115" spans="8:8" x14ac:dyDescent="0.2">
      <c r="H115" s="103">
        <f t="shared" si="1"/>
        <v>82</v>
      </c>
    </row>
    <row r="116" spans="8:8" x14ac:dyDescent="0.2">
      <c r="H116" s="103">
        <f t="shared" si="1"/>
        <v>83</v>
      </c>
    </row>
    <row r="117" spans="8:8" x14ac:dyDescent="0.2">
      <c r="H117" s="103">
        <f t="shared" si="1"/>
        <v>84</v>
      </c>
    </row>
    <row r="118" spans="8:8" x14ac:dyDescent="0.2">
      <c r="H118" s="103">
        <f t="shared" si="1"/>
        <v>85</v>
      </c>
    </row>
    <row r="119" spans="8:8" x14ac:dyDescent="0.2">
      <c r="H119" s="103">
        <f t="shared" si="1"/>
        <v>86</v>
      </c>
    </row>
    <row r="120" spans="8:8" x14ac:dyDescent="0.2">
      <c r="H120" s="103">
        <f t="shared" si="1"/>
        <v>87</v>
      </c>
    </row>
  </sheetData>
  <phoneticPr fontId="5" type="noConversion"/>
  <conditionalFormatting sqref="I13:I56">
    <cfRule type="expression" dxfId="125" priority="3" stopIfTrue="1">
      <formula>$L$8=$I13</formula>
    </cfRule>
  </conditionalFormatting>
  <conditionalFormatting sqref="H34:H120">
    <cfRule type="expression" dxfId="124" priority="5" stopIfTrue="1">
      <formula>H34=#REF!</formula>
    </cfRule>
  </conditionalFormatting>
  <pageMargins left="0.75" right="0.75" top="1" bottom="1" header="0.5" footer="0.5"/>
  <pageSetup orientation="portrait" r:id="rId3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E1198"/>
  <sheetViews>
    <sheetView zoomScale="80" zoomScaleNormal="80" zoomScalePageLayoutView="8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K27" sqref="K27"/>
      <pivotSelection pane="bottomRight" showHeader="1" axis="axisCol" activeRow="2" activeCol="2" previousRow="2" previousCol="2" click="1" r:id="rId1">
        <pivotArea dataOnly="0" labelOnly="1" outline="0" fieldPosition="0">
          <references count="1">
            <reference field="17" count="0"/>
          </references>
        </pivotArea>
      </pivotSelection>
    </sheetView>
  </sheetViews>
  <sheetFormatPr defaultColWidth="8.75" defaultRowHeight="12" x14ac:dyDescent="0.2"/>
  <cols>
    <col min="1" max="1" width="12" style="104" bestFit="1" customWidth="1"/>
    <col min="2" max="2" width="8.875" style="104" customWidth="1"/>
    <col min="3" max="93" width="10.625" style="104" customWidth="1"/>
    <col min="94" max="100" width="10.625" style="104" bestFit="1" customWidth="1"/>
    <col min="101" max="128" width="10.625" style="104" customWidth="1"/>
    <col min="129" max="129" width="9" style="104" customWidth="1"/>
    <col min="130" max="130" width="15.875" style="104" bestFit="1" customWidth="1"/>
    <col min="131" max="131" width="14.5" style="104" bestFit="1" customWidth="1"/>
    <col min="132" max="132" width="13.75" style="104" bestFit="1" customWidth="1"/>
    <col min="133" max="134" width="14" style="104" bestFit="1" customWidth="1"/>
    <col min="135" max="135" width="13.875" style="104" bestFit="1" customWidth="1"/>
    <col min="136" max="151" width="9.875" style="104" bestFit="1" customWidth="1"/>
    <col min="152" max="152" width="12.375" style="104" bestFit="1" customWidth="1"/>
    <col min="153" max="153" width="18.875" style="104" bestFit="1" customWidth="1"/>
    <col min="154" max="154" width="17.375" style="104" bestFit="1" customWidth="1"/>
    <col min="155" max="155" width="17" style="104" bestFit="1" customWidth="1"/>
    <col min="156" max="156" width="17.125" style="104" bestFit="1" customWidth="1"/>
    <col min="157" max="157" width="17.25" style="104" bestFit="1" customWidth="1"/>
    <col min="158" max="217" width="9.875" style="104" bestFit="1" customWidth="1"/>
    <col min="218" max="218" width="12.875" style="104" bestFit="1" customWidth="1"/>
    <col min="219" max="219" width="19.375" style="104" bestFit="1" customWidth="1"/>
    <col min="220" max="220" width="18.125" style="104" bestFit="1" customWidth="1"/>
    <col min="221" max="221" width="17.375" style="104" bestFit="1" customWidth="1"/>
    <col min="222" max="223" width="17.75" style="104" bestFit="1" customWidth="1"/>
    <col min="224" max="224" width="8.375" style="104" customWidth="1"/>
    <col min="225" max="225" width="14.875" style="104" bestFit="1" customWidth="1"/>
    <col min="226" max="226" width="13.375" style="104" bestFit="1" customWidth="1"/>
    <col min="227" max="227" width="13" style="104" bestFit="1" customWidth="1"/>
    <col min="228" max="229" width="13.25" style="104" bestFit="1" customWidth="1"/>
    <col min="230" max="16384" width="8.75" style="104"/>
  </cols>
  <sheetData>
    <row r="1" spans="1:135" x14ac:dyDescent="0.2">
      <c r="F1" s="104">
        <f ca="1">MONTH(TODAY())</f>
        <v>1</v>
      </c>
    </row>
    <row r="3" spans="1:135" ht="15" x14ac:dyDescent="0.3">
      <c r="A3" s="106"/>
      <c r="B3" s="106"/>
      <c r="C3" s="106" t="s">
        <v>289</v>
      </c>
      <c r="D3" s="106" t="s">
        <v>287</v>
      </c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  <c r="DR3" s="106"/>
      <c r="DS3" s="106"/>
      <c r="DT3" s="106"/>
      <c r="DU3" s="106"/>
      <c r="DV3" s="106"/>
      <c r="DW3" s="106"/>
      <c r="DX3" s="106"/>
      <c r="DY3" s="106"/>
      <c r="DZ3" s="106"/>
      <c r="EA3" s="106"/>
      <c r="EB3" s="106"/>
      <c r="EC3" s="106"/>
      <c r="ED3" s="106"/>
      <c r="EE3" s="106"/>
    </row>
    <row r="4" spans="1:135" ht="16.5" x14ac:dyDescent="0.35">
      <c r="A4" s="106"/>
      <c r="B4" s="106"/>
      <c r="C4" s="222">
        <v>2018</v>
      </c>
      <c r="D4" s="223"/>
      <c r="E4" s="223"/>
      <c r="F4" s="223"/>
      <c r="G4" s="223"/>
      <c r="H4" s="223"/>
      <c r="I4" s="223"/>
      <c r="J4" s="222">
        <v>2017</v>
      </c>
      <c r="K4" s="223"/>
      <c r="L4" s="223"/>
      <c r="M4" s="223"/>
      <c r="N4" s="223"/>
      <c r="O4" s="223"/>
      <c r="P4" s="223"/>
      <c r="Q4" s="222">
        <v>2016</v>
      </c>
      <c r="R4" s="223"/>
      <c r="S4" s="223"/>
      <c r="T4" s="223"/>
      <c r="U4" s="223"/>
      <c r="V4" s="223"/>
      <c r="W4" s="223"/>
      <c r="X4" s="222">
        <v>2015</v>
      </c>
      <c r="Y4" s="223"/>
      <c r="Z4" s="223"/>
      <c r="AA4" s="223"/>
      <c r="AB4" s="223"/>
      <c r="AC4" s="223"/>
      <c r="AD4" s="223"/>
      <c r="AE4" s="222">
        <v>2014</v>
      </c>
      <c r="AF4" s="223"/>
      <c r="AG4" s="223"/>
      <c r="AH4" s="223"/>
      <c r="AI4" s="223"/>
      <c r="AJ4" s="223"/>
      <c r="AK4" s="223"/>
      <c r="AL4" s="222">
        <v>2013</v>
      </c>
      <c r="AM4" s="223"/>
      <c r="AN4" s="223"/>
      <c r="AO4" s="223"/>
      <c r="AP4" s="223"/>
      <c r="AQ4" s="223"/>
      <c r="AR4" s="223"/>
      <c r="AS4" s="222">
        <v>2012</v>
      </c>
      <c r="AT4" s="223"/>
      <c r="AU4" s="223"/>
      <c r="AV4" s="223"/>
      <c r="AW4" s="223"/>
      <c r="AX4" s="223"/>
      <c r="AY4" s="223"/>
      <c r="AZ4" s="222">
        <v>2011</v>
      </c>
      <c r="BA4" s="223"/>
      <c r="BB4" s="223"/>
      <c r="BC4" s="223"/>
      <c r="BD4" s="223"/>
      <c r="BE4" s="223"/>
      <c r="BF4" s="223"/>
      <c r="BG4" s="222">
        <v>2010</v>
      </c>
      <c r="BH4" s="223"/>
      <c r="BI4" s="223"/>
      <c r="BJ4" s="223"/>
      <c r="BK4" s="223"/>
      <c r="BL4" s="223"/>
      <c r="BM4" s="223"/>
      <c r="BN4" s="222">
        <v>2009</v>
      </c>
      <c r="BO4" s="223"/>
      <c r="BP4" s="223"/>
      <c r="BQ4" s="223"/>
      <c r="BR4" s="223"/>
      <c r="BS4" s="223"/>
      <c r="BT4" s="223"/>
      <c r="BU4" s="222">
        <v>2008</v>
      </c>
      <c r="BV4" s="223"/>
      <c r="BW4" s="223"/>
      <c r="BX4" s="223"/>
      <c r="BY4" s="223"/>
      <c r="BZ4" s="223"/>
      <c r="CA4" s="223"/>
      <c r="CB4" s="222">
        <v>2007</v>
      </c>
      <c r="CC4" s="223"/>
      <c r="CD4" s="223"/>
      <c r="CE4" s="223"/>
      <c r="CF4" s="223"/>
      <c r="CG4" s="223"/>
      <c r="CH4" s="223"/>
      <c r="CI4" s="222">
        <v>2006</v>
      </c>
      <c r="CJ4" s="223"/>
      <c r="CK4" s="223"/>
      <c r="CL4" s="223"/>
      <c r="CM4" s="223"/>
      <c r="CN4" s="223"/>
      <c r="CO4" s="223"/>
      <c r="CP4" s="222">
        <v>2005</v>
      </c>
      <c r="CQ4" s="223"/>
      <c r="CR4" s="223"/>
      <c r="CS4" s="223"/>
      <c r="CT4" s="223"/>
      <c r="CU4" s="223"/>
      <c r="CV4" s="223"/>
      <c r="CW4" s="222">
        <v>2004</v>
      </c>
      <c r="CX4" s="223"/>
      <c r="CY4" s="223"/>
      <c r="CZ4" s="223"/>
      <c r="DA4" s="223"/>
      <c r="DB4" s="223"/>
      <c r="DC4" s="223"/>
      <c r="DD4" s="222">
        <v>2003</v>
      </c>
      <c r="DE4" s="223"/>
      <c r="DF4" s="223"/>
      <c r="DG4" s="223"/>
      <c r="DH4" s="223"/>
      <c r="DI4" s="223"/>
      <c r="DJ4" s="223"/>
      <c r="DK4" s="222">
        <v>2002</v>
      </c>
      <c r="DL4" s="223"/>
      <c r="DM4" s="223"/>
      <c r="DN4" s="223"/>
      <c r="DO4" s="223"/>
      <c r="DP4" s="223"/>
      <c r="DQ4" s="223"/>
      <c r="DR4" s="222">
        <v>2001</v>
      </c>
      <c r="DS4" s="223"/>
      <c r="DT4" s="223"/>
      <c r="DU4" s="223"/>
      <c r="DV4" s="223"/>
      <c r="DW4" s="223"/>
      <c r="DX4" s="223"/>
      <c r="DY4" s="245" t="s">
        <v>302</v>
      </c>
      <c r="DZ4" s="245" t="s">
        <v>303</v>
      </c>
      <c r="EA4" s="245" t="s">
        <v>304</v>
      </c>
      <c r="EB4" s="245" t="s">
        <v>400</v>
      </c>
      <c r="EC4" s="245" t="s">
        <v>403</v>
      </c>
      <c r="ED4" s="245" t="s">
        <v>404</v>
      </c>
      <c r="EE4" s="245" t="s">
        <v>815</v>
      </c>
    </row>
    <row r="5" spans="1:135" ht="16.5" x14ac:dyDescent="0.35">
      <c r="A5" s="224" t="s">
        <v>280</v>
      </c>
      <c r="B5" s="225" t="s">
        <v>300</v>
      </c>
      <c r="C5" s="246" t="s">
        <v>305</v>
      </c>
      <c r="D5" s="247" t="s">
        <v>306</v>
      </c>
      <c r="E5" s="247" t="s">
        <v>307</v>
      </c>
      <c r="F5" s="247" t="s">
        <v>401</v>
      </c>
      <c r="G5" s="247" t="s">
        <v>405</v>
      </c>
      <c r="H5" s="247" t="s">
        <v>406</v>
      </c>
      <c r="I5" s="247" t="s">
        <v>468</v>
      </c>
      <c r="J5" s="246" t="s">
        <v>305</v>
      </c>
      <c r="K5" s="247" t="s">
        <v>306</v>
      </c>
      <c r="L5" s="247" t="s">
        <v>307</v>
      </c>
      <c r="M5" s="247" t="s">
        <v>401</v>
      </c>
      <c r="N5" s="247" t="s">
        <v>405</v>
      </c>
      <c r="O5" s="247" t="s">
        <v>406</v>
      </c>
      <c r="P5" s="247" t="s">
        <v>468</v>
      </c>
      <c r="Q5" s="246" t="s">
        <v>305</v>
      </c>
      <c r="R5" s="247" t="s">
        <v>306</v>
      </c>
      <c r="S5" s="247" t="s">
        <v>307</v>
      </c>
      <c r="T5" s="247" t="s">
        <v>401</v>
      </c>
      <c r="U5" s="247" t="s">
        <v>405</v>
      </c>
      <c r="V5" s="247" t="s">
        <v>406</v>
      </c>
      <c r="W5" s="247" t="s">
        <v>468</v>
      </c>
      <c r="X5" s="246" t="s">
        <v>305</v>
      </c>
      <c r="Y5" s="247" t="s">
        <v>306</v>
      </c>
      <c r="Z5" s="247" t="s">
        <v>307</v>
      </c>
      <c r="AA5" s="247" t="s">
        <v>401</v>
      </c>
      <c r="AB5" s="247" t="s">
        <v>405</v>
      </c>
      <c r="AC5" s="247" t="s">
        <v>406</v>
      </c>
      <c r="AD5" s="247" t="s">
        <v>468</v>
      </c>
      <c r="AE5" s="246" t="s">
        <v>305</v>
      </c>
      <c r="AF5" s="247" t="s">
        <v>306</v>
      </c>
      <c r="AG5" s="247" t="s">
        <v>307</v>
      </c>
      <c r="AH5" s="247" t="s">
        <v>401</v>
      </c>
      <c r="AI5" s="247" t="s">
        <v>405</v>
      </c>
      <c r="AJ5" s="247" t="s">
        <v>406</v>
      </c>
      <c r="AK5" s="247" t="s">
        <v>468</v>
      </c>
      <c r="AL5" s="246" t="s">
        <v>305</v>
      </c>
      <c r="AM5" s="247" t="s">
        <v>306</v>
      </c>
      <c r="AN5" s="247" t="s">
        <v>307</v>
      </c>
      <c r="AO5" s="247" t="s">
        <v>401</v>
      </c>
      <c r="AP5" s="247" t="s">
        <v>405</v>
      </c>
      <c r="AQ5" s="247" t="s">
        <v>406</v>
      </c>
      <c r="AR5" s="247" t="s">
        <v>468</v>
      </c>
      <c r="AS5" s="246" t="s">
        <v>305</v>
      </c>
      <c r="AT5" s="247" t="s">
        <v>306</v>
      </c>
      <c r="AU5" s="247" t="s">
        <v>307</v>
      </c>
      <c r="AV5" s="247" t="s">
        <v>401</v>
      </c>
      <c r="AW5" s="247" t="s">
        <v>405</v>
      </c>
      <c r="AX5" s="247" t="s">
        <v>406</v>
      </c>
      <c r="AY5" s="247" t="s">
        <v>468</v>
      </c>
      <c r="AZ5" s="246" t="s">
        <v>305</v>
      </c>
      <c r="BA5" s="247" t="s">
        <v>306</v>
      </c>
      <c r="BB5" s="247" t="s">
        <v>307</v>
      </c>
      <c r="BC5" s="247" t="s">
        <v>401</v>
      </c>
      <c r="BD5" s="247" t="s">
        <v>405</v>
      </c>
      <c r="BE5" s="247" t="s">
        <v>406</v>
      </c>
      <c r="BF5" s="247" t="s">
        <v>468</v>
      </c>
      <c r="BG5" s="246" t="s">
        <v>305</v>
      </c>
      <c r="BH5" s="247" t="s">
        <v>306</v>
      </c>
      <c r="BI5" s="247" t="s">
        <v>307</v>
      </c>
      <c r="BJ5" s="247" t="s">
        <v>401</v>
      </c>
      <c r="BK5" s="247" t="s">
        <v>405</v>
      </c>
      <c r="BL5" s="247" t="s">
        <v>406</v>
      </c>
      <c r="BM5" s="247" t="s">
        <v>468</v>
      </c>
      <c r="BN5" s="246" t="s">
        <v>305</v>
      </c>
      <c r="BO5" s="247" t="s">
        <v>306</v>
      </c>
      <c r="BP5" s="247" t="s">
        <v>307</v>
      </c>
      <c r="BQ5" s="247" t="s">
        <v>401</v>
      </c>
      <c r="BR5" s="247" t="s">
        <v>405</v>
      </c>
      <c r="BS5" s="247" t="s">
        <v>406</v>
      </c>
      <c r="BT5" s="247" t="s">
        <v>468</v>
      </c>
      <c r="BU5" s="246" t="s">
        <v>305</v>
      </c>
      <c r="BV5" s="247" t="s">
        <v>306</v>
      </c>
      <c r="BW5" s="247" t="s">
        <v>307</v>
      </c>
      <c r="BX5" s="247" t="s">
        <v>401</v>
      </c>
      <c r="BY5" s="247" t="s">
        <v>405</v>
      </c>
      <c r="BZ5" s="247" t="s">
        <v>406</v>
      </c>
      <c r="CA5" s="247" t="s">
        <v>468</v>
      </c>
      <c r="CB5" s="246" t="s">
        <v>305</v>
      </c>
      <c r="CC5" s="247" t="s">
        <v>306</v>
      </c>
      <c r="CD5" s="247" t="s">
        <v>307</v>
      </c>
      <c r="CE5" s="247" t="s">
        <v>401</v>
      </c>
      <c r="CF5" s="247" t="s">
        <v>405</v>
      </c>
      <c r="CG5" s="247" t="s">
        <v>406</v>
      </c>
      <c r="CH5" s="247" t="s">
        <v>468</v>
      </c>
      <c r="CI5" s="246" t="s">
        <v>305</v>
      </c>
      <c r="CJ5" s="247" t="s">
        <v>306</v>
      </c>
      <c r="CK5" s="247" t="s">
        <v>307</v>
      </c>
      <c r="CL5" s="247" t="s">
        <v>401</v>
      </c>
      <c r="CM5" s="247" t="s">
        <v>405</v>
      </c>
      <c r="CN5" s="247" t="s">
        <v>406</v>
      </c>
      <c r="CO5" s="247" t="s">
        <v>468</v>
      </c>
      <c r="CP5" s="246" t="s">
        <v>305</v>
      </c>
      <c r="CQ5" s="247" t="s">
        <v>306</v>
      </c>
      <c r="CR5" s="247" t="s">
        <v>307</v>
      </c>
      <c r="CS5" s="247" t="s">
        <v>401</v>
      </c>
      <c r="CT5" s="247" t="s">
        <v>405</v>
      </c>
      <c r="CU5" s="247" t="s">
        <v>406</v>
      </c>
      <c r="CV5" s="247" t="s">
        <v>468</v>
      </c>
      <c r="CW5" s="246" t="s">
        <v>305</v>
      </c>
      <c r="CX5" s="247" t="s">
        <v>306</v>
      </c>
      <c r="CY5" s="247" t="s">
        <v>307</v>
      </c>
      <c r="CZ5" s="247" t="s">
        <v>401</v>
      </c>
      <c r="DA5" s="247" t="s">
        <v>405</v>
      </c>
      <c r="DB5" s="247" t="s">
        <v>406</v>
      </c>
      <c r="DC5" s="247" t="s">
        <v>468</v>
      </c>
      <c r="DD5" s="246" t="s">
        <v>305</v>
      </c>
      <c r="DE5" s="247" t="s">
        <v>306</v>
      </c>
      <c r="DF5" s="247" t="s">
        <v>307</v>
      </c>
      <c r="DG5" s="247" t="s">
        <v>401</v>
      </c>
      <c r="DH5" s="247" t="s">
        <v>405</v>
      </c>
      <c r="DI5" s="247" t="s">
        <v>406</v>
      </c>
      <c r="DJ5" s="247" t="s">
        <v>468</v>
      </c>
      <c r="DK5" s="246" t="s">
        <v>305</v>
      </c>
      <c r="DL5" s="247" t="s">
        <v>306</v>
      </c>
      <c r="DM5" s="247" t="s">
        <v>307</v>
      </c>
      <c r="DN5" s="247" t="s">
        <v>401</v>
      </c>
      <c r="DO5" s="247" t="s">
        <v>405</v>
      </c>
      <c r="DP5" s="247" t="s">
        <v>406</v>
      </c>
      <c r="DQ5" s="247" t="s">
        <v>468</v>
      </c>
      <c r="DR5" s="246" t="s">
        <v>305</v>
      </c>
      <c r="DS5" s="247" t="s">
        <v>306</v>
      </c>
      <c r="DT5" s="247" t="s">
        <v>307</v>
      </c>
      <c r="DU5" s="247" t="s">
        <v>401</v>
      </c>
      <c r="DV5" s="247" t="s">
        <v>405</v>
      </c>
      <c r="DW5" s="247" t="s">
        <v>406</v>
      </c>
      <c r="DX5" s="247" t="s">
        <v>468</v>
      </c>
      <c r="DY5" s="125"/>
      <c r="DZ5" s="125"/>
      <c r="EA5" s="125"/>
      <c r="EB5" s="125"/>
      <c r="EC5" s="125"/>
      <c r="ED5" s="125"/>
      <c r="EE5" s="125"/>
    </row>
    <row r="6" spans="1:135" ht="15" x14ac:dyDescent="0.3">
      <c r="A6" s="203" t="s">
        <v>1223</v>
      </c>
      <c r="B6" s="201">
        <v>1</v>
      </c>
      <c r="C6" s="228">
        <v>17</v>
      </c>
      <c r="D6" s="229">
        <v>46.730000000000004</v>
      </c>
      <c r="E6" s="229">
        <v>2.7488235294117649</v>
      </c>
      <c r="F6" s="230">
        <v>7.3965141612200433E-3</v>
      </c>
      <c r="G6" s="230">
        <v>0.3523148148148148</v>
      </c>
      <c r="H6" s="230">
        <v>2.0724400871459693E-2</v>
      </c>
      <c r="I6" s="204">
        <v>5.6677732524714797</v>
      </c>
      <c r="J6" s="231">
        <v>14</v>
      </c>
      <c r="K6" s="229">
        <v>52.25</v>
      </c>
      <c r="L6" s="229">
        <v>3.7321428571428572</v>
      </c>
      <c r="M6" s="230">
        <v>7.3883928571428581E-3</v>
      </c>
      <c r="N6" s="230">
        <v>0.39194444444444443</v>
      </c>
      <c r="O6" s="230">
        <v>2.7996031746031744E-2</v>
      </c>
      <c r="P6" s="204">
        <v>5.6617561918944466</v>
      </c>
      <c r="Q6" s="231">
        <v>13</v>
      </c>
      <c r="R6" s="229">
        <v>41.41</v>
      </c>
      <c r="S6" s="229">
        <v>3.1853846153846153</v>
      </c>
      <c r="T6" s="230">
        <v>8.076923076923077E-3</v>
      </c>
      <c r="U6" s="230">
        <v>0.3383796296296297</v>
      </c>
      <c r="V6" s="230">
        <v>2.6029202279202284E-2</v>
      </c>
      <c r="W6" s="204">
        <v>5.2292841674627573</v>
      </c>
      <c r="X6" s="231">
        <v>15</v>
      </c>
      <c r="Y6" s="229">
        <v>76.75</v>
      </c>
      <c r="Z6" s="229">
        <v>5.1166666666666663</v>
      </c>
      <c r="AA6" s="230">
        <v>7.6944444444444456E-3</v>
      </c>
      <c r="AB6" s="230">
        <v>0.59428240740740745</v>
      </c>
      <c r="AC6" s="230">
        <v>3.9618827160493829E-2</v>
      </c>
      <c r="AD6" s="204">
        <v>5.450467263084815</v>
      </c>
      <c r="AE6" s="231">
        <v>14</v>
      </c>
      <c r="AF6" s="229">
        <v>53.73</v>
      </c>
      <c r="AG6" s="229">
        <v>3.8378571428571426</v>
      </c>
      <c r="AH6" s="230">
        <v>6.7848875661375655E-3</v>
      </c>
      <c r="AI6" s="230">
        <v>0.37064814814814817</v>
      </c>
      <c r="AJ6" s="230">
        <v>2.6474867724867727E-2</v>
      </c>
      <c r="AK6" s="204">
        <v>6.1622472311145975</v>
      </c>
      <c r="AL6" s="231">
        <v>14</v>
      </c>
      <c r="AM6" s="229">
        <v>50.02</v>
      </c>
      <c r="AN6" s="229">
        <v>3.572857142857143</v>
      </c>
      <c r="AO6" s="230">
        <v>6.7865410052910056E-3</v>
      </c>
      <c r="AP6" s="230">
        <v>0.35165509259259264</v>
      </c>
      <c r="AQ6" s="230">
        <v>2.5118220899470904E-2</v>
      </c>
      <c r="AR6" s="204">
        <v>6.1825311152578744</v>
      </c>
      <c r="AS6" s="231">
        <v>24</v>
      </c>
      <c r="AT6" s="229">
        <v>42.71</v>
      </c>
      <c r="AU6" s="229">
        <v>1.7795833333333333</v>
      </c>
      <c r="AV6" s="230">
        <v>6.8378665123456786E-3</v>
      </c>
      <c r="AW6" s="230">
        <v>0.2994560185185185</v>
      </c>
      <c r="AX6" s="230">
        <v>1.2477334104938271E-2</v>
      </c>
      <c r="AY6" s="204">
        <v>6.1276935225328826</v>
      </c>
      <c r="AZ6" s="231">
        <v>2</v>
      </c>
      <c r="BA6" s="229">
        <v>4</v>
      </c>
      <c r="BB6" s="229">
        <v>2</v>
      </c>
      <c r="BC6" s="230">
        <v>7.4189814814814821E-3</v>
      </c>
      <c r="BD6" s="230">
        <v>2.9652777777777781E-2</v>
      </c>
      <c r="BE6" s="230">
        <v>1.4826388888888891E-2</v>
      </c>
      <c r="BF6" s="204">
        <v>5.6245712142602358</v>
      </c>
      <c r="BG6" s="231">
        <v>2</v>
      </c>
      <c r="BH6" s="229">
        <v>3</v>
      </c>
      <c r="BI6" s="229">
        <v>1.5</v>
      </c>
      <c r="BJ6" s="230">
        <v>6.3425925925925924E-3</v>
      </c>
      <c r="BK6" s="230">
        <v>1.8958333333333334E-2</v>
      </c>
      <c r="BL6" s="230">
        <v>9.479166666666667E-3</v>
      </c>
      <c r="BM6" s="204">
        <v>6.5701306832562967</v>
      </c>
      <c r="BN6" s="231">
        <v>11</v>
      </c>
      <c r="BO6" s="229">
        <v>34.163053869999999</v>
      </c>
      <c r="BP6" s="229">
        <v>3.10573217</v>
      </c>
      <c r="BQ6" s="230">
        <v>7.2843013468013472E-3</v>
      </c>
      <c r="BR6" s="230">
        <v>0.25275462962962958</v>
      </c>
      <c r="BS6" s="230">
        <v>2.2977693602693597E-2</v>
      </c>
      <c r="BT6" s="204">
        <v>6.0770865434473924</v>
      </c>
      <c r="BU6" s="231">
        <v>20</v>
      </c>
      <c r="BV6" s="229">
        <v>54.69</v>
      </c>
      <c r="BW6" s="229">
        <v>2.7344999999999997</v>
      </c>
      <c r="BX6" s="230">
        <v>6.9079861111111113E-3</v>
      </c>
      <c r="BY6" s="230">
        <v>0.37847222222222227</v>
      </c>
      <c r="BZ6" s="230">
        <v>1.8923611111111113E-2</v>
      </c>
      <c r="CA6" s="204">
        <v>6.0717183044343654</v>
      </c>
      <c r="CB6" s="231">
        <v>12</v>
      </c>
      <c r="CC6" s="229">
        <v>33.58</v>
      </c>
      <c r="CD6" s="229">
        <v>2.7983333333333333</v>
      </c>
      <c r="CE6" s="230">
        <v>7.312885802469137E-3</v>
      </c>
      <c r="CF6" s="230">
        <v>0.2464699074074074</v>
      </c>
      <c r="CG6" s="230">
        <v>2.0539158950617285E-2</v>
      </c>
      <c r="CH6" s="204">
        <v>5.7072193243831464</v>
      </c>
      <c r="CI6" s="231">
        <v>11</v>
      </c>
      <c r="CJ6" s="229">
        <v>30.299999999999997</v>
      </c>
      <c r="CK6" s="229">
        <v>2.7545454545454544</v>
      </c>
      <c r="CL6" s="230">
        <v>7.2495791245791256E-3</v>
      </c>
      <c r="CM6" s="230">
        <v>0.22041666666666665</v>
      </c>
      <c r="CN6" s="230">
        <v>2.0037878787878785E-2</v>
      </c>
      <c r="CO6" s="204">
        <v>5.7948701495597161</v>
      </c>
      <c r="CP6" s="231">
        <v>4</v>
      </c>
      <c r="CQ6" s="229">
        <v>9.2099999999999991</v>
      </c>
      <c r="CR6" s="229">
        <v>2.3024999999999998</v>
      </c>
      <c r="CS6" s="230">
        <v>7.2858796296296291E-3</v>
      </c>
      <c r="CT6" s="230">
        <v>6.7476851851851857E-2</v>
      </c>
      <c r="CU6" s="230">
        <v>1.6869212962962964E-2</v>
      </c>
      <c r="CV6" s="204">
        <v>5.72625246495544</v>
      </c>
      <c r="CW6" s="231">
        <v>5</v>
      </c>
      <c r="CX6" s="229">
        <v>16.100000000000001</v>
      </c>
      <c r="CY6" s="229">
        <v>3.22</v>
      </c>
      <c r="CZ6" s="230">
        <v>7.3217592592592596E-3</v>
      </c>
      <c r="DA6" s="230">
        <v>0.11818287037037037</v>
      </c>
      <c r="DB6" s="230">
        <v>2.3636574074074074E-2</v>
      </c>
      <c r="DC6" s="204">
        <v>5.7049702051174735</v>
      </c>
      <c r="DD6" s="231"/>
      <c r="DE6" s="229"/>
      <c r="DF6" s="229"/>
      <c r="DG6" s="230"/>
      <c r="DH6" s="230"/>
      <c r="DI6" s="230"/>
      <c r="DJ6" s="204"/>
      <c r="DK6" s="231"/>
      <c r="DL6" s="229"/>
      <c r="DM6" s="229"/>
      <c r="DN6" s="230"/>
      <c r="DO6" s="230"/>
      <c r="DP6" s="230"/>
      <c r="DQ6" s="204"/>
      <c r="DR6" s="231"/>
      <c r="DS6" s="229"/>
      <c r="DT6" s="229"/>
      <c r="DU6" s="230"/>
      <c r="DV6" s="230"/>
      <c r="DW6" s="230"/>
      <c r="DX6" s="204"/>
      <c r="DY6" s="232">
        <v>178</v>
      </c>
      <c r="DZ6" s="233">
        <v>548.64305387000013</v>
      </c>
      <c r="EA6" s="233">
        <v>3.0822643475842706</v>
      </c>
      <c r="EB6" s="234">
        <v>7.2065517062005801E-3</v>
      </c>
      <c r="EC6" s="234">
        <v>4.0310648148148154</v>
      </c>
      <c r="ED6" s="234">
        <v>2.2646431543903459E-2</v>
      </c>
      <c r="EE6" s="205">
        <v>5.8515604650372701</v>
      </c>
    </row>
    <row r="7" spans="1:135" ht="15" x14ac:dyDescent="0.3">
      <c r="A7" s="163"/>
      <c r="B7" s="202">
        <v>2</v>
      </c>
      <c r="C7" s="110">
        <v>12</v>
      </c>
      <c r="D7" s="111">
        <v>47.019999999999996</v>
      </c>
      <c r="E7" s="111">
        <v>3.918333333333333</v>
      </c>
      <c r="F7" s="112">
        <v>7.4864969135802484E-3</v>
      </c>
      <c r="G7" s="112">
        <v>0.35641203703703705</v>
      </c>
      <c r="H7" s="112">
        <v>2.9701003086419753E-2</v>
      </c>
      <c r="I7" s="107">
        <v>5.5933608866465603</v>
      </c>
      <c r="J7" s="235">
        <v>14</v>
      </c>
      <c r="K7" s="111">
        <v>53.6</v>
      </c>
      <c r="L7" s="111">
        <v>3.8285714285714287</v>
      </c>
      <c r="M7" s="112">
        <v>7.6215277777777783E-3</v>
      </c>
      <c r="N7" s="112">
        <v>0.41460648148148149</v>
      </c>
      <c r="O7" s="112">
        <v>2.9614748677248677E-2</v>
      </c>
      <c r="P7" s="107">
        <v>5.486117334156698</v>
      </c>
      <c r="Q7" s="235">
        <v>12</v>
      </c>
      <c r="R7" s="111">
        <v>39.21</v>
      </c>
      <c r="S7" s="111">
        <v>3.2675000000000001</v>
      </c>
      <c r="T7" s="112">
        <v>8.2619598765432106E-3</v>
      </c>
      <c r="U7" s="112">
        <v>0.32788194444444441</v>
      </c>
      <c r="V7" s="112">
        <v>2.7323495370370366E-2</v>
      </c>
      <c r="W7" s="107">
        <v>5.0896852315149737</v>
      </c>
      <c r="X7" s="235">
        <v>12</v>
      </c>
      <c r="Y7" s="111">
        <v>76.800000000000011</v>
      </c>
      <c r="Z7" s="111">
        <v>6.4000000000000012</v>
      </c>
      <c r="AA7" s="112">
        <v>7.8935185185185185E-3</v>
      </c>
      <c r="AB7" s="112">
        <v>0.61714120370370362</v>
      </c>
      <c r="AC7" s="112">
        <v>5.1428433641975302E-2</v>
      </c>
      <c r="AD7" s="107">
        <v>5.2900648821693972</v>
      </c>
      <c r="AE7" s="235">
        <v>12</v>
      </c>
      <c r="AF7" s="111">
        <v>41.660000000000004</v>
      </c>
      <c r="AG7" s="111">
        <v>3.4716666666666671</v>
      </c>
      <c r="AH7" s="112">
        <v>6.7496141975308642E-3</v>
      </c>
      <c r="AI7" s="112">
        <v>0.29063657407407412</v>
      </c>
      <c r="AJ7" s="112">
        <v>2.4219714506172843E-2</v>
      </c>
      <c r="AK7" s="107">
        <v>6.2051700048441818</v>
      </c>
      <c r="AL7" s="235">
        <v>9</v>
      </c>
      <c r="AM7" s="111">
        <v>39.950000000000003</v>
      </c>
      <c r="AN7" s="111">
        <v>4.4388888888888891</v>
      </c>
      <c r="AO7" s="112">
        <v>6.547067901234568E-3</v>
      </c>
      <c r="AP7" s="112">
        <v>0.26804398148148151</v>
      </c>
      <c r="AQ7" s="112">
        <v>2.9782664609053502E-2</v>
      </c>
      <c r="AR7" s="107">
        <v>6.3950789276114</v>
      </c>
      <c r="AS7" s="235">
        <v>15</v>
      </c>
      <c r="AT7" s="111">
        <v>53.070000000000007</v>
      </c>
      <c r="AU7" s="111">
        <v>3.5380000000000007</v>
      </c>
      <c r="AV7" s="112">
        <v>6.9745370370370369E-3</v>
      </c>
      <c r="AW7" s="112">
        <v>0.39091435185185192</v>
      </c>
      <c r="AX7" s="112">
        <v>2.6060956790123459E-2</v>
      </c>
      <c r="AY7" s="107">
        <v>6.026710896301771</v>
      </c>
      <c r="AZ7" s="235">
        <v>6</v>
      </c>
      <c r="BA7" s="111">
        <v>11.01</v>
      </c>
      <c r="BB7" s="111">
        <v>1.835</v>
      </c>
      <c r="BC7" s="112">
        <v>6.8113425925925937E-3</v>
      </c>
      <c r="BD7" s="112">
        <v>7.4722222222222232E-2</v>
      </c>
      <c r="BE7" s="112">
        <v>1.2453703703703705E-2</v>
      </c>
      <c r="BF7" s="107">
        <v>6.1199550432047829</v>
      </c>
      <c r="BG7" s="235"/>
      <c r="BH7" s="111"/>
      <c r="BI7" s="111"/>
      <c r="BJ7" s="112"/>
      <c r="BK7" s="112"/>
      <c r="BL7" s="112"/>
      <c r="BM7" s="107"/>
      <c r="BN7" s="235">
        <v>12</v>
      </c>
      <c r="BO7" s="111">
        <v>51.974885010000001</v>
      </c>
      <c r="BP7" s="111">
        <v>4.3312404175000001</v>
      </c>
      <c r="BQ7" s="112">
        <v>7.4691358024691346E-3</v>
      </c>
      <c r="BR7" s="112">
        <v>0.39137731481481475</v>
      </c>
      <c r="BS7" s="112">
        <v>3.2614776234567898E-2</v>
      </c>
      <c r="BT7" s="107">
        <v>5.6107621907530616</v>
      </c>
      <c r="BU7" s="235">
        <v>16</v>
      </c>
      <c r="BV7" s="111">
        <v>47.61</v>
      </c>
      <c r="BW7" s="111">
        <v>2.975625</v>
      </c>
      <c r="BX7" s="112">
        <v>7.0211226851851849E-3</v>
      </c>
      <c r="BY7" s="112">
        <v>0.33787037037037038</v>
      </c>
      <c r="BZ7" s="112">
        <v>2.1116898148148149E-2</v>
      </c>
      <c r="CA7" s="107">
        <v>5.9624081381485459</v>
      </c>
      <c r="CB7" s="235">
        <v>10</v>
      </c>
      <c r="CC7" s="111">
        <v>35.799999999999997</v>
      </c>
      <c r="CD7" s="111">
        <v>3.5799999999999996</v>
      </c>
      <c r="CE7" s="112">
        <v>7.6979166666666671E-3</v>
      </c>
      <c r="CF7" s="112">
        <v>0.27263888888888893</v>
      </c>
      <c r="CG7" s="112">
        <v>2.7263888888888893E-2</v>
      </c>
      <c r="CH7" s="107">
        <v>5.4348736142977581</v>
      </c>
      <c r="CI7" s="235">
        <v>13</v>
      </c>
      <c r="CJ7" s="111">
        <v>46.199999999999996</v>
      </c>
      <c r="CK7" s="111">
        <v>3.5538461538461537</v>
      </c>
      <c r="CL7" s="112">
        <v>7.4821937321937326E-3</v>
      </c>
      <c r="CM7" s="112">
        <v>0.34538194444444442</v>
      </c>
      <c r="CN7" s="112">
        <v>2.6567841880341878E-2</v>
      </c>
      <c r="CO7" s="107">
        <v>5.591211276508167</v>
      </c>
      <c r="CP7" s="235">
        <v>3</v>
      </c>
      <c r="CQ7" s="111">
        <v>11.6</v>
      </c>
      <c r="CR7" s="111">
        <v>3.8666666666666667</v>
      </c>
      <c r="CS7" s="112">
        <v>7.5925925925925926E-3</v>
      </c>
      <c r="CT7" s="112">
        <v>9.1296296296296292E-2</v>
      </c>
      <c r="CU7" s="112">
        <v>3.0432098765432097E-2</v>
      </c>
      <c r="CV7" s="107">
        <v>5.5022861834782075</v>
      </c>
      <c r="CW7" s="235">
        <v>8</v>
      </c>
      <c r="CX7" s="111">
        <v>30.5</v>
      </c>
      <c r="CY7" s="111">
        <v>3.8125</v>
      </c>
      <c r="CZ7" s="112">
        <v>7.1802662037037035E-3</v>
      </c>
      <c r="DA7" s="112">
        <v>0.22149305555555557</v>
      </c>
      <c r="DB7" s="112">
        <v>2.7686631944444446E-2</v>
      </c>
      <c r="DC7" s="107">
        <v>5.8144546005609126</v>
      </c>
      <c r="DD7" s="235"/>
      <c r="DE7" s="111"/>
      <c r="DF7" s="111"/>
      <c r="DG7" s="112"/>
      <c r="DH7" s="112"/>
      <c r="DI7" s="112"/>
      <c r="DJ7" s="107"/>
      <c r="DK7" s="235"/>
      <c r="DL7" s="111"/>
      <c r="DM7" s="111"/>
      <c r="DN7" s="112"/>
      <c r="DO7" s="112"/>
      <c r="DP7" s="112"/>
      <c r="DQ7" s="107"/>
      <c r="DR7" s="235"/>
      <c r="DS7" s="111"/>
      <c r="DT7" s="111"/>
      <c r="DU7" s="112"/>
      <c r="DV7" s="112"/>
      <c r="DW7" s="112"/>
      <c r="DX7" s="107"/>
      <c r="DY7" s="113">
        <v>154</v>
      </c>
      <c r="DZ7" s="114">
        <v>586.00488500999973</v>
      </c>
      <c r="EA7" s="114">
        <v>3.8052265260389593</v>
      </c>
      <c r="EB7" s="115">
        <v>7.3522426647426647E-3</v>
      </c>
      <c r="EC7" s="115">
        <v>4.4004166666666658</v>
      </c>
      <c r="ED7" s="115">
        <v>2.8574134199134193E-2</v>
      </c>
      <c r="EE7" s="108">
        <v>5.7169206063926756</v>
      </c>
    </row>
    <row r="8" spans="1:135" ht="15" x14ac:dyDescent="0.3">
      <c r="A8" s="163"/>
      <c r="B8" s="202">
        <v>3</v>
      </c>
      <c r="C8" s="110">
        <v>14</v>
      </c>
      <c r="D8" s="111">
        <v>70.3</v>
      </c>
      <c r="E8" s="111">
        <v>5.0214285714285714</v>
      </c>
      <c r="F8" s="112">
        <v>8.1927910052910068E-3</v>
      </c>
      <c r="G8" s="112">
        <v>0.57946759259259251</v>
      </c>
      <c r="H8" s="112">
        <v>4.1390542328042325E-2</v>
      </c>
      <c r="I8" s="107">
        <v>5.1279462837498198</v>
      </c>
      <c r="J8" s="235">
        <v>16</v>
      </c>
      <c r="K8" s="111">
        <v>86.54</v>
      </c>
      <c r="L8" s="111">
        <v>5.4087500000000004</v>
      </c>
      <c r="M8" s="112">
        <v>7.5896990740740751E-3</v>
      </c>
      <c r="N8" s="112">
        <v>0.67531249999999998</v>
      </c>
      <c r="O8" s="112">
        <v>4.2207031249999999E-2</v>
      </c>
      <c r="P8" s="107">
        <v>5.5192949599856007</v>
      </c>
      <c r="Q8" s="235">
        <v>13</v>
      </c>
      <c r="R8" s="111">
        <v>64.95</v>
      </c>
      <c r="S8" s="111">
        <v>4.9961538461538462</v>
      </c>
      <c r="T8" s="112">
        <v>8.0083689458689458E-3</v>
      </c>
      <c r="U8" s="112">
        <v>0.53535879629629624</v>
      </c>
      <c r="V8" s="112">
        <v>4.1181445868945864E-2</v>
      </c>
      <c r="W8" s="107">
        <v>5.2356960731323259</v>
      </c>
      <c r="X8" s="235">
        <v>13</v>
      </c>
      <c r="Y8" s="111">
        <v>88.649999999999991</v>
      </c>
      <c r="Z8" s="111">
        <v>6.819230769230769</v>
      </c>
      <c r="AA8" s="112">
        <v>7.8703703703703731E-3</v>
      </c>
      <c r="AB8" s="112">
        <v>0.73337962962962977</v>
      </c>
      <c r="AC8" s="112">
        <v>5.6413817663817672E-2</v>
      </c>
      <c r="AD8" s="107">
        <v>5.3236831475563431</v>
      </c>
      <c r="AE8" s="235">
        <v>12</v>
      </c>
      <c r="AF8" s="111">
        <v>39.130000000000003</v>
      </c>
      <c r="AG8" s="111">
        <v>3.2608333333333337</v>
      </c>
      <c r="AH8" s="112">
        <v>6.6743827160493817E-3</v>
      </c>
      <c r="AI8" s="112">
        <v>0.26427083333333329</v>
      </c>
      <c r="AJ8" s="112">
        <v>2.2022569444444442E-2</v>
      </c>
      <c r="AK8" s="107">
        <v>6.2800197862215876</v>
      </c>
      <c r="AL8" s="235">
        <v>16</v>
      </c>
      <c r="AM8" s="111">
        <v>65.930000000000007</v>
      </c>
      <c r="AN8" s="111">
        <v>4.1206250000000004</v>
      </c>
      <c r="AO8" s="112">
        <v>6.526331018518519E-3</v>
      </c>
      <c r="AP8" s="112">
        <v>0.43898148148148153</v>
      </c>
      <c r="AQ8" s="112">
        <v>2.7436342592592596E-2</v>
      </c>
      <c r="AR8" s="107">
        <v>6.4086048406647915</v>
      </c>
      <c r="AS8" s="235">
        <v>13</v>
      </c>
      <c r="AT8" s="111">
        <v>58.95</v>
      </c>
      <c r="AU8" s="111">
        <v>4.5346153846153845</v>
      </c>
      <c r="AV8" s="112">
        <v>6.8474002849002839E-3</v>
      </c>
      <c r="AW8" s="112">
        <v>0.42162037037037037</v>
      </c>
      <c r="AX8" s="112">
        <v>3.243233618233618E-2</v>
      </c>
      <c r="AY8" s="107">
        <v>6.1197048505697058</v>
      </c>
      <c r="AZ8" s="235">
        <v>10</v>
      </c>
      <c r="BA8" s="111">
        <v>21.72</v>
      </c>
      <c r="BB8" s="111">
        <v>2.1719999999999997</v>
      </c>
      <c r="BC8" s="112">
        <v>7.3206018518518516E-3</v>
      </c>
      <c r="BD8" s="112">
        <v>0.1600462962962963</v>
      </c>
      <c r="BE8" s="112">
        <v>1.6004629629629629E-2</v>
      </c>
      <c r="BF8" s="107">
        <v>5.722731105520511</v>
      </c>
      <c r="BG8" s="235">
        <v>6</v>
      </c>
      <c r="BH8" s="111">
        <v>17.41</v>
      </c>
      <c r="BI8" s="111">
        <v>2.9016666666666668</v>
      </c>
      <c r="BJ8" s="112">
        <v>7.2800925925925923E-3</v>
      </c>
      <c r="BK8" s="112">
        <v>0.12353009259259259</v>
      </c>
      <c r="BL8" s="112">
        <v>2.0588348765432099E-2</v>
      </c>
      <c r="BM8" s="107">
        <v>5.8567323621884748</v>
      </c>
      <c r="BN8" s="235">
        <v>12</v>
      </c>
      <c r="BO8" s="111">
        <v>59.825651910000012</v>
      </c>
      <c r="BP8" s="111">
        <v>4.9854709925000007</v>
      </c>
      <c r="BQ8" s="112">
        <v>8.3092206790123437E-3</v>
      </c>
      <c r="BR8" s="112">
        <v>0.49939814814814809</v>
      </c>
      <c r="BS8" s="112">
        <v>4.1616512345679008E-2</v>
      </c>
      <c r="BT8" s="107">
        <v>5.1726533980566742</v>
      </c>
      <c r="BU8" s="235">
        <v>16</v>
      </c>
      <c r="BV8" s="111">
        <v>64.44</v>
      </c>
      <c r="BW8" s="111">
        <v>4.0274999999999999</v>
      </c>
      <c r="BX8" s="112">
        <v>6.9299768518518521E-3</v>
      </c>
      <c r="BY8" s="112">
        <v>0.44435185185185189</v>
      </c>
      <c r="BZ8" s="112">
        <v>2.7771990740740743E-2</v>
      </c>
      <c r="CA8" s="107">
        <v>6.0209769805501931</v>
      </c>
      <c r="CB8" s="235">
        <v>14</v>
      </c>
      <c r="CC8" s="111">
        <v>49.900000000000006</v>
      </c>
      <c r="CD8" s="111">
        <v>3.5642857142857145</v>
      </c>
      <c r="CE8" s="112">
        <v>7.0973875661375658E-3</v>
      </c>
      <c r="CF8" s="112">
        <v>0.35648148148148151</v>
      </c>
      <c r="CG8" s="112">
        <v>2.5462962962962965E-2</v>
      </c>
      <c r="CH8" s="107">
        <v>5.8947353313119706</v>
      </c>
      <c r="CI8" s="235">
        <v>19</v>
      </c>
      <c r="CJ8" s="111">
        <v>70</v>
      </c>
      <c r="CK8" s="111">
        <v>3.6842105263157894</v>
      </c>
      <c r="CL8" s="112">
        <v>7.213693957115009E-3</v>
      </c>
      <c r="CM8" s="112">
        <v>0.51070601851851849</v>
      </c>
      <c r="CN8" s="112">
        <v>2.6879264132553603E-2</v>
      </c>
      <c r="CO8" s="107">
        <v>5.8106804193926154</v>
      </c>
      <c r="CP8" s="235">
        <v>9</v>
      </c>
      <c r="CQ8" s="111">
        <v>21.500000000000004</v>
      </c>
      <c r="CR8" s="111">
        <v>2.3888888888888893</v>
      </c>
      <c r="CS8" s="112">
        <v>7.3006687242798346E-3</v>
      </c>
      <c r="CT8" s="112">
        <v>0.15892361111111108</v>
      </c>
      <c r="CU8" s="112">
        <v>1.7658179012345676E-2</v>
      </c>
      <c r="CV8" s="107">
        <v>5.7227794932895435</v>
      </c>
      <c r="CW8" s="235">
        <v>8</v>
      </c>
      <c r="CX8" s="111">
        <v>18.75</v>
      </c>
      <c r="CY8" s="111">
        <v>2.34375</v>
      </c>
      <c r="CZ8" s="112">
        <v>7.0515046296296298E-3</v>
      </c>
      <c r="DA8" s="112">
        <v>0.1340625</v>
      </c>
      <c r="DB8" s="112">
        <v>1.67578125E-2</v>
      </c>
      <c r="DC8" s="107">
        <v>5.928597513853096</v>
      </c>
      <c r="DD8" s="235"/>
      <c r="DE8" s="111"/>
      <c r="DF8" s="111"/>
      <c r="DG8" s="112"/>
      <c r="DH8" s="112"/>
      <c r="DI8" s="112"/>
      <c r="DJ8" s="107"/>
      <c r="DK8" s="235"/>
      <c r="DL8" s="111"/>
      <c r="DM8" s="111"/>
      <c r="DN8" s="112"/>
      <c r="DO8" s="112"/>
      <c r="DP8" s="112"/>
      <c r="DQ8" s="107"/>
      <c r="DR8" s="235"/>
      <c r="DS8" s="111"/>
      <c r="DT8" s="111"/>
      <c r="DU8" s="112"/>
      <c r="DV8" s="112"/>
      <c r="DW8" s="112"/>
      <c r="DX8" s="107"/>
      <c r="DY8" s="113">
        <v>191</v>
      </c>
      <c r="DZ8" s="114">
        <v>797.99565191000011</v>
      </c>
      <c r="EA8" s="114">
        <v>4.1779877063350792</v>
      </c>
      <c r="EB8" s="115">
        <v>7.340871630793098E-3</v>
      </c>
      <c r="EC8" s="115">
        <v>6.0358912037037005</v>
      </c>
      <c r="ED8" s="115">
        <v>3.1601524626720945E-2</v>
      </c>
      <c r="EE8" s="108">
        <v>5.7458857120157054</v>
      </c>
    </row>
    <row r="9" spans="1:135" ht="15.75" thickBot="1" x14ac:dyDescent="0.35">
      <c r="A9" s="163"/>
      <c r="B9" s="202">
        <v>4</v>
      </c>
      <c r="C9" s="110">
        <v>12</v>
      </c>
      <c r="D9" s="111">
        <v>49.85</v>
      </c>
      <c r="E9" s="111">
        <v>4.1541666666666668</v>
      </c>
      <c r="F9" s="112">
        <v>8.0198688271604941E-3</v>
      </c>
      <c r="G9" s="112">
        <v>0.40160879629629631</v>
      </c>
      <c r="H9" s="112">
        <v>3.3467399691358028E-2</v>
      </c>
      <c r="I9" s="107">
        <v>5.2400501898050971</v>
      </c>
      <c r="J9" s="235">
        <v>18</v>
      </c>
      <c r="K9" s="111">
        <v>75.899999999999991</v>
      </c>
      <c r="L9" s="111">
        <v>4.2166666666666659</v>
      </c>
      <c r="M9" s="112">
        <v>7.3771862139917687E-3</v>
      </c>
      <c r="N9" s="112">
        <v>0.57311342592592585</v>
      </c>
      <c r="O9" s="112">
        <v>3.1839634773662549E-2</v>
      </c>
      <c r="P9" s="107">
        <v>5.699848716823996</v>
      </c>
      <c r="Q9" s="235">
        <v>10</v>
      </c>
      <c r="R9" s="111">
        <v>51.85</v>
      </c>
      <c r="S9" s="111">
        <v>5.1850000000000005</v>
      </c>
      <c r="T9" s="112">
        <v>7.4166666666666669E-3</v>
      </c>
      <c r="U9" s="112">
        <v>0.39013888888888887</v>
      </c>
      <c r="V9" s="112">
        <v>3.901388888888889E-2</v>
      </c>
      <c r="W9" s="107">
        <v>5.6458960791355484</v>
      </c>
      <c r="X9" s="235">
        <v>13</v>
      </c>
      <c r="Y9" s="111">
        <v>69.460000000000008</v>
      </c>
      <c r="Z9" s="111">
        <v>5.3430769230769233</v>
      </c>
      <c r="AA9" s="112">
        <v>7.7368233618233624E-3</v>
      </c>
      <c r="AB9" s="112">
        <v>0.53754629629629624</v>
      </c>
      <c r="AC9" s="112">
        <v>4.1349715099715093E-2</v>
      </c>
      <c r="AD9" s="107">
        <v>5.4198099002148643</v>
      </c>
      <c r="AE9" s="235">
        <v>12</v>
      </c>
      <c r="AF9" s="111">
        <v>56.22</v>
      </c>
      <c r="AG9" s="111">
        <v>4.6849999999999996</v>
      </c>
      <c r="AH9" s="112">
        <v>6.7650462962962959E-3</v>
      </c>
      <c r="AI9" s="112">
        <v>0.3878125</v>
      </c>
      <c r="AJ9" s="112">
        <v>3.2317708333333334E-2</v>
      </c>
      <c r="AK9" s="107">
        <v>6.1970518882188417</v>
      </c>
      <c r="AL9" s="235">
        <v>10</v>
      </c>
      <c r="AM9" s="111">
        <v>36.79</v>
      </c>
      <c r="AN9" s="111">
        <v>3.6789999999999998</v>
      </c>
      <c r="AO9" s="112">
        <v>6.4375000000000005E-3</v>
      </c>
      <c r="AP9" s="112">
        <v>0.24019675925925921</v>
      </c>
      <c r="AQ9" s="112">
        <v>2.401967592592592E-2</v>
      </c>
      <c r="AR9" s="107">
        <v>6.5128352326047523</v>
      </c>
      <c r="AS9" s="235">
        <v>10</v>
      </c>
      <c r="AT9" s="111">
        <v>46.6</v>
      </c>
      <c r="AU9" s="111">
        <v>4.66</v>
      </c>
      <c r="AV9" s="112">
        <v>6.7604166666666672E-3</v>
      </c>
      <c r="AW9" s="112">
        <v>0.31842592592592595</v>
      </c>
      <c r="AX9" s="112">
        <v>3.1842592592592596E-2</v>
      </c>
      <c r="AY9" s="107">
        <v>6.1748830255045632</v>
      </c>
      <c r="AZ9" s="235">
        <v>7</v>
      </c>
      <c r="BA9" s="111">
        <v>14.52</v>
      </c>
      <c r="BB9" s="111">
        <v>2.0742857142857143</v>
      </c>
      <c r="BC9" s="112">
        <v>7.3263888888888884E-3</v>
      </c>
      <c r="BD9" s="112">
        <v>0.10791666666666667</v>
      </c>
      <c r="BE9" s="112">
        <v>1.5416666666666667E-2</v>
      </c>
      <c r="BF9" s="107">
        <v>5.7059881235077059</v>
      </c>
      <c r="BG9" s="235">
        <v>4</v>
      </c>
      <c r="BH9" s="111">
        <v>11.920000000000002</v>
      </c>
      <c r="BI9" s="111">
        <v>2.9800000000000004</v>
      </c>
      <c r="BJ9" s="112">
        <v>7.6215277777777774E-3</v>
      </c>
      <c r="BK9" s="112">
        <v>8.9837962962962967E-2</v>
      </c>
      <c r="BL9" s="112">
        <v>2.2459490740740742E-2</v>
      </c>
      <c r="BM9" s="107">
        <v>5.519833153306787</v>
      </c>
      <c r="BN9" s="235">
        <v>9</v>
      </c>
      <c r="BO9" s="111">
        <v>36.162431729999994</v>
      </c>
      <c r="BP9" s="111">
        <v>4.0180479699999996</v>
      </c>
      <c r="BQ9" s="112">
        <v>7.722479423868312E-3</v>
      </c>
      <c r="BR9" s="112">
        <v>0.2840509259259259</v>
      </c>
      <c r="BS9" s="112">
        <v>3.1561213991769546E-2</v>
      </c>
      <c r="BT9" s="107">
        <v>5.5769678599433377</v>
      </c>
      <c r="BU9" s="235">
        <v>17</v>
      </c>
      <c r="BV9" s="111">
        <v>75.900000000000006</v>
      </c>
      <c r="BW9" s="111">
        <v>4.4647058823529413</v>
      </c>
      <c r="BX9" s="112">
        <v>6.9008714596949881E-3</v>
      </c>
      <c r="BY9" s="112">
        <v>0.52424768518518516</v>
      </c>
      <c r="BZ9" s="112">
        <v>3.0838099128540304E-2</v>
      </c>
      <c r="CA9" s="107">
        <v>6.042817811900008</v>
      </c>
      <c r="CB9" s="235">
        <v>11</v>
      </c>
      <c r="CC9" s="111">
        <v>43.8</v>
      </c>
      <c r="CD9" s="111">
        <v>3.9818181818181815</v>
      </c>
      <c r="CE9" s="112">
        <v>7.190656565656566E-3</v>
      </c>
      <c r="CF9" s="112">
        <v>0.31875000000000003</v>
      </c>
      <c r="CG9" s="112">
        <v>2.897727272727273E-2</v>
      </c>
      <c r="CH9" s="107">
        <v>5.8295977574813058</v>
      </c>
      <c r="CI9" s="235">
        <v>15</v>
      </c>
      <c r="CJ9" s="111">
        <v>56.3</v>
      </c>
      <c r="CK9" s="111">
        <v>3.753333333333333</v>
      </c>
      <c r="CL9" s="112">
        <v>6.8410493827160499E-3</v>
      </c>
      <c r="CM9" s="112">
        <v>0.38804398148148156</v>
      </c>
      <c r="CN9" s="112">
        <v>2.5869598765432104E-2</v>
      </c>
      <c r="CO9" s="107">
        <v>6.1171953119748705</v>
      </c>
      <c r="CP9" s="235">
        <v>9</v>
      </c>
      <c r="CQ9" s="111">
        <v>20.25</v>
      </c>
      <c r="CR9" s="111">
        <v>2.25</v>
      </c>
      <c r="CS9" s="112">
        <v>6.9521604938271621E-3</v>
      </c>
      <c r="CT9" s="112">
        <v>0.14153935185185185</v>
      </c>
      <c r="CU9" s="112">
        <v>1.5726594650205761E-2</v>
      </c>
      <c r="CV9" s="107">
        <v>6.0025207400147487</v>
      </c>
      <c r="CW9" s="235">
        <v>11</v>
      </c>
      <c r="CX9" s="111">
        <v>29.882000000000005</v>
      </c>
      <c r="CY9" s="111">
        <v>2.716545454545455</v>
      </c>
      <c r="CZ9" s="112">
        <v>7.4326599326599348E-3</v>
      </c>
      <c r="DA9" s="112">
        <v>0.22015046296296298</v>
      </c>
      <c r="DB9" s="112">
        <v>2.0013678451178452E-2</v>
      </c>
      <c r="DC9" s="107">
        <v>5.6394736288481671</v>
      </c>
      <c r="DD9" s="235">
        <v>4</v>
      </c>
      <c r="DE9" s="111">
        <v>11</v>
      </c>
      <c r="DF9" s="111">
        <v>2.75</v>
      </c>
      <c r="DG9" s="112">
        <v>7.2829861111111116E-3</v>
      </c>
      <c r="DH9" s="112">
        <v>7.9791666666666664E-2</v>
      </c>
      <c r="DI9" s="112">
        <v>1.9947916666666666E-2</v>
      </c>
      <c r="DJ9" s="107">
        <v>5.7345483627050653</v>
      </c>
      <c r="DK9" s="235"/>
      <c r="DL9" s="111"/>
      <c r="DM9" s="111"/>
      <c r="DN9" s="112"/>
      <c r="DO9" s="112"/>
      <c r="DP9" s="112"/>
      <c r="DQ9" s="107"/>
      <c r="DR9" s="235"/>
      <c r="DS9" s="111"/>
      <c r="DT9" s="111"/>
      <c r="DU9" s="112"/>
      <c r="DV9" s="112"/>
      <c r="DW9" s="112"/>
      <c r="DX9" s="107"/>
      <c r="DY9" s="113">
        <v>172</v>
      </c>
      <c r="DZ9" s="114">
        <v>686.40443172999994</v>
      </c>
      <c r="EA9" s="114">
        <v>3.9907234402906973</v>
      </c>
      <c r="EB9" s="115">
        <v>7.2133397932816531E-3</v>
      </c>
      <c r="EC9" s="115">
        <v>5.0031712962962978</v>
      </c>
      <c r="ED9" s="115">
        <v>2.9088205211024988E-2</v>
      </c>
      <c r="EE9" s="108">
        <v>5.8340501858961193</v>
      </c>
    </row>
    <row r="10" spans="1:135" s="105" customFormat="1" ht="15.75" thickBot="1" x14ac:dyDescent="0.35">
      <c r="A10" s="163"/>
      <c r="B10" s="202">
        <v>5</v>
      </c>
      <c r="C10" s="110">
        <v>12</v>
      </c>
      <c r="D10" s="111">
        <v>58.36</v>
      </c>
      <c r="E10" s="111">
        <v>4.8633333333333333</v>
      </c>
      <c r="F10" s="112">
        <v>8.3169367283950635E-3</v>
      </c>
      <c r="G10" s="112">
        <v>0.50037037037037035</v>
      </c>
      <c r="H10" s="112">
        <v>4.169753086419753E-2</v>
      </c>
      <c r="I10" s="107">
        <v>5.0809480474872037</v>
      </c>
      <c r="J10" s="235">
        <v>17</v>
      </c>
      <c r="K10" s="111">
        <v>73</v>
      </c>
      <c r="L10" s="111">
        <v>4.2941176470588234</v>
      </c>
      <c r="M10" s="112">
        <v>7.5401688453159031E-3</v>
      </c>
      <c r="N10" s="112">
        <v>0.56179398148148152</v>
      </c>
      <c r="O10" s="112">
        <v>3.3046704793028327E-2</v>
      </c>
      <c r="P10" s="107">
        <v>5.549700952762386</v>
      </c>
      <c r="Q10" s="235">
        <v>19</v>
      </c>
      <c r="R10" s="111">
        <v>72.53</v>
      </c>
      <c r="S10" s="111">
        <v>3.8173684210526315</v>
      </c>
      <c r="T10" s="112">
        <v>7.8520955165692023E-3</v>
      </c>
      <c r="U10" s="112">
        <v>0.57465277777777779</v>
      </c>
      <c r="V10" s="112">
        <v>3.0244883040935672E-2</v>
      </c>
      <c r="W10" s="107">
        <v>5.3273387531029384</v>
      </c>
      <c r="X10" s="235">
        <v>10</v>
      </c>
      <c r="Y10" s="111">
        <v>47.500000000000007</v>
      </c>
      <c r="Z10" s="111">
        <v>4.7500000000000009</v>
      </c>
      <c r="AA10" s="112">
        <v>8.0810185185185186E-3</v>
      </c>
      <c r="AB10" s="112">
        <v>0.39394675925925926</v>
      </c>
      <c r="AC10" s="112">
        <v>3.9394675925925923E-2</v>
      </c>
      <c r="AD10" s="107">
        <v>5.2679159021522244</v>
      </c>
      <c r="AE10" s="235">
        <v>13</v>
      </c>
      <c r="AF10" s="111">
        <v>60.710000000000008</v>
      </c>
      <c r="AG10" s="111">
        <v>4.6700000000000008</v>
      </c>
      <c r="AH10" s="112">
        <v>7.1020299145299146E-3</v>
      </c>
      <c r="AI10" s="112">
        <v>0.44733796296296297</v>
      </c>
      <c r="AJ10" s="112">
        <v>3.4410612535612534E-2</v>
      </c>
      <c r="AK10" s="107">
        <v>5.9288896625996879</v>
      </c>
      <c r="AL10" s="235">
        <v>13</v>
      </c>
      <c r="AM10" s="111">
        <v>58.76</v>
      </c>
      <c r="AN10" s="111">
        <v>4.5199999999999996</v>
      </c>
      <c r="AO10" s="112">
        <v>6.328347578347578E-3</v>
      </c>
      <c r="AP10" s="112">
        <v>0.37334490740740739</v>
      </c>
      <c r="AQ10" s="112">
        <v>2.8718839031339032E-2</v>
      </c>
      <c r="AR10" s="107">
        <v>6.6053372291295496</v>
      </c>
      <c r="AS10" s="235">
        <v>11</v>
      </c>
      <c r="AT10" s="111">
        <v>35.31</v>
      </c>
      <c r="AU10" s="111">
        <v>3.2100000000000004</v>
      </c>
      <c r="AV10" s="112">
        <v>6.5867003367003378E-3</v>
      </c>
      <c r="AW10" s="112">
        <v>0.23959490740740741</v>
      </c>
      <c r="AX10" s="112">
        <v>2.1781355218855217E-2</v>
      </c>
      <c r="AY10" s="107">
        <v>6.345354550856305</v>
      </c>
      <c r="AZ10" s="235">
        <v>4</v>
      </c>
      <c r="BA10" s="111">
        <v>8.2900000000000009</v>
      </c>
      <c r="BB10" s="111">
        <v>2.0725000000000002</v>
      </c>
      <c r="BC10" s="112">
        <v>7.106481481481481E-3</v>
      </c>
      <c r="BD10" s="112">
        <v>5.8530092592592592E-2</v>
      </c>
      <c r="BE10" s="112">
        <v>1.4632523148148148E-2</v>
      </c>
      <c r="BF10" s="107">
        <v>5.8716290230780261</v>
      </c>
      <c r="BG10" s="235">
        <v>6</v>
      </c>
      <c r="BH10" s="111">
        <v>18.86</v>
      </c>
      <c r="BI10" s="111">
        <v>3.1433333333333331</v>
      </c>
      <c r="BJ10" s="112">
        <v>8.0729166666666657E-3</v>
      </c>
      <c r="BK10" s="112">
        <v>0.15057870370370369</v>
      </c>
      <c r="BL10" s="112">
        <v>2.5096450617283949E-2</v>
      </c>
      <c r="BM10" s="107">
        <v>5.1820255523252499</v>
      </c>
      <c r="BN10" s="235">
        <v>11</v>
      </c>
      <c r="BO10" s="111">
        <v>55.5</v>
      </c>
      <c r="BP10" s="111">
        <v>5.0454545454545459</v>
      </c>
      <c r="BQ10" s="112">
        <v>8.2186447811447832E-3</v>
      </c>
      <c r="BR10" s="112">
        <v>0.53091435185185187</v>
      </c>
      <c r="BS10" s="112">
        <v>4.826494107744108E-2</v>
      </c>
      <c r="BT10" s="107">
        <v>5.5032752391575483</v>
      </c>
      <c r="BU10" s="235">
        <v>16</v>
      </c>
      <c r="BV10" s="111">
        <v>85.9</v>
      </c>
      <c r="BW10" s="111">
        <v>5.3687500000000004</v>
      </c>
      <c r="BX10" s="112">
        <v>6.7570891203703708E-3</v>
      </c>
      <c r="BY10" s="112">
        <v>0.58414351851851853</v>
      </c>
      <c r="BZ10" s="112">
        <v>3.6508969907407408E-2</v>
      </c>
      <c r="CA10" s="107">
        <v>6.1936529230505251</v>
      </c>
      <c r="CB10" s="235">
        <v>15</v>
      </c>
      <c r="CC10" s="111">
        <v>59.199999999999996</v>
      </c>
      <c r="CD10" s="111">
        <v>3.9466666666666663</v>
      </c>
      <c r="CE10" s="112">
        <v>7.1589506172839512E-3</v>
      </c>
      <c r="CF10" s="112">
        <v>0.42395833333333338</v>
      </c>
      <c r="CG10" s="112">
        <v>2.826388888888889E-2</v>
      </c>
      <c r="CH10" s="107">
        <v>5.8306576131995334</v>
      </c>
      <c r="CI10" s="235">
        <v>18</v>
      </c>
      <c r="CJ10" s="111">
        <v>60.35</v>
      </c>
      <c r="CK10" s="111">
        <v>3.3527777777777779</v>
      </c>
      <c r="CL10" s="112">
        <v>7.1707818930041144E-3</v>
      </c>
      <c r="CM10" s="112">
        <v>0.43413194444444447</v>
      </c>
      <c r="CN10" s="112">
        <v>2.4118441358024694E-2</v>
      </c>
      <c r="CO10" s="107">
        <v>5.8262001340049911</v>
      </c>
      <c r="CP10" s="235">
        <v>12</v>
      </c>
      <c r="CQ10" s="111">
        <v>33.199999999999996</v>
      </c>
      <c r="CR10" s="111">
        <v>2.7666666666666662</v>
      </c>
      <c r="CS10" s="112">
        <v>6.8190586419753082E-3</v>
      </c>
      <c r="CT10" s="112">
        <v>0.22675925925925924</v>
      </c>
      <c r="CU10" s="112">
        <v>1.8896604938271604E-2</v>
      </c>
      <c r="CV10" s="107">
        <v>6.1177828126447871</v>
      </c>
      <c r="CW10" s="235">
        <v>13</v>
      </c>
      <c r="CX10" s="111">
        <v>56.688000000000002</v>
      </c>
      <c r="CY10" s="111">
        <v>4.360615384615385</v>
      </c>
      <c r="CZ10" s="112">
        <v>7.3335113960113956E-3</v>
      </c>
      <c r="DA10" s="112">
        <v>0.42983796296296289</v>
      </c>
      <c r="DB10" s="112">
        <v>3.3064458689458683E-2</v>
      </c>
      <c r="DC10" s="107">
        <v>5.7500147730349198</v>
      </c>
      <c r="DD10" s="235">
        <v>12</v>
      </c>
      <c r="DE10" s="111">
        <v>41.550000000000004</v>
      </c>
      <c r="DF10" s="111">
        <v>3.4625000000000004</v>
      </c>
      <c r="DG10" s="112">
        <v>7.3871527777777781E-3</v>
      </c>
      <c r="DH10" s="112">
        <v>0.31146990740740743</v>
      </c>
      <c r="DI10" s="112">
        <v>2.5955825617283951E-2</v>
      </c>
      <c r="DJ10" s="107">
        <v>5.6678684045218546</v>
      </c>
      <c r="DK10" s="235"/>
      <c r="DL10" s="111"/>
      <c r="DM10" s="111"/>
      <c r="DN10" s="112"/>
      <c r="DO10" s="112"/>
      <c r="DP10" s="112"/>
      <c r="DQ10" s="107"/>
      <c r="DR10" s="235"/>
      <c r="DS10" s="111"/>
      <c r="DT10" s="111"/>
      <c r="DU10" s="112"/>
      <c r="DV10" s="112"/>
      <c r="DW10" s="112"/>
      <c r="DX10" s="107"/>
      <c r="DY10" s="113">
        <v>202</v>
      </c>
      <c r="DZ10" s="114">
        <v>825.70800000000008</v>
      </c>
      <c r="EA10" s="114">
        <v>4.087663366336634</v>
      </c>
      <c r="EB10" s="115">
        <v>7.3400256692335922E-3</v>
      </c>
      <c r="EC10" s="115">
        <v>6.2413657407407372</v>
      </c>
      <c r="ED10" s="115">
        <v>3.0897850201686818E-2</v>
      </c>
      <c r="EE10" s="108">
        <v>5.765749281289728</v>
      </c>
    </row>
    <row r="11" spans="1:135" ht="15" x14ac:dyDescent="0.3">
      <c r="A11" s="163"/>
      <c r="B11" s="202">
        <v>6</v>
      </c>
      <c r="C11" s="110"/>
      <c r="D11" s="111"/>
      <c r="E11" s="111"/>
      <c r="F11" s="112"/>
      <c r="G11" s="112"/>
      <c r="H11" s="112"/>
      <c r="I11" s="107"/>
      <c r="J11" s="235">
        <v>16</v>
      </c>
      <c r="K11" s="111">
        <v>82.000000000000014</v>
      </c>
      <c r="L11" s="111">
        <v>5.1250000000000009</v>
      </c>
      <c r="M11" s="112">
        <v>8.0172164351851871E-3</v>
      </c>
      <c r="N11" s="112">
        <v>0.67125000000000001</v>
      </c>
      <c r="O11" s="112">
        <v>4.1953125000000001E-2</v>
      </c>
      <c r="P11" s="107">
        <v>5.2547979572982602</v>
      </c>
      <c r="Q11" s="235">
        <v>12</v>
      </c>
      <c r="R11" s="111">
        <v>59.300000000000011</v>
      </c>
      <c r="S11" s="111">
        <v>4.9416666666666673</v>
      </c>
      <c r="T11" s="112">
        <v>7.7044753086419754E-3</v>
      </c>
      <c r="U11" s="112">
        <v>0.4714814814814815</v>
      </c>
      <c r="V11" s="112">
        <v>3.9290123456790123E-2</v>
      </c>
      <c r="W11" s="107">
        <v>5.4352701302959288</v>
      </c>
      <c r="X11" s="235">
        <v>9</v>
      </c>
      <c r="Y11" s="111">
        <v>45.6</v>
      </c>
      <c r="Z11" s="111">
        <v>5.0666666666666664</v>
      </c>
      <c r="AA11" s="112">
        <v>8.3770576131687244E-3</v>
      </c>
      <c r="AB11" s="112">
        <v>0.39892361111111113</v>
      </c>
      <c r="AC11" s="112">
        <v>4.4324845679012348E-2</v>
      </c>
      <c r="AD11" s="107">
        <v>5.0278268930633017</v>
      </c>
      <c r="AE11" s="235">
        <v>16</v>
      </c>
      <c r="AF11" s="111">
        <v>73.58</v>
      </c>
      <c r="AG11" s="111">
        <v>4.5987499999999999</v>
      </c>
      <c r="AH11" s="112">
        <v>7.0030381944444445E-3</v>
      </c>
      <c r="AI11" s="112">
        <v>0.52239583333333339</v>
      </c>
      <c r="AJ11" s="112">
        <v>3.2649739583333337E-2</v>
      </c>
      <c r="AK11" s="107">
        <v>5.9788529206894099</v>
      </c>
      <c r="AL11" s="235">
        <v>15</v>
      </c>
      <c r="AM11" s="111">
        <v>73.25</v>
      </c>
      <c r="AN11" s="111">
        <v>4.8833333333333337</v>
      </c>
      <c r="AO11" s="112">
        <v>6.9043209876543214E-3</v>
      </c>
      <c r="AP11" s="112">
        <v>0.52787037037037043</v>
      </c>
      <c r="AQ11" s="112">
        <v>3.5191358024691359E-2</v>
      </c>
      <c r="AR11" s="107">
        <v>6.1074187553285659</v>
      </c>
      <c r="AS11" s="235">
        <v>8</v>
      </c>
      <c r="AT11" s="111">
        <v>35.1</v>
      </c>
      <c r="AU11" s="111">
        <v>4.3875000000000002</v>
      </c>
      <c r="AV11" s="112">
        <v>7.0833333333333321E-3</v>
      </c>
      <c r="AW11" s="112">
        <v>0.26868055555555553</v>
      </c>
      <c r="AX11" s="112">
        <v>3.3585069444444442E-2</v>
      </c>
      <c r="AY11" s="107">
        <v>5.940466603126211</v>
      </c>
      <c r="AZ11" s="235">
        <v>8</v>
      </c>
      <c r="BA11" s="111">
        <v>15.51</v>
      </c>
      <c r="BB11" s="111">
        <v>1.93875</v>
      </c>
      <c r="BC11" s="112">
        <v>6.8605324074074072E-3</v>
      </c>
      <c r="BD11" s="112">
        <v>0.11583333333333333</v>
      </c>
      <c r="BE11" s="112">
        <v>1.4479166666666666E-2</v>
      </c>
      <c r="BF11" s="107">
        <v>6.1546787727898433</v>
      </c>
      <c r="BG11" s="235">
        <v>8</v>
      </c>
      <c r="BH11" s="111">
        <v>23.86</v>
      </c>
      <c r="BI11" s="111">
        <v>2.9824999999999999</v>
      </c>
      <c r="BJ11" s="112">
        <v>7.961516203703705E-3</v>
      </c>
      <c r="BK11" s="112">
        <v>0.18674768518518517</v>
      </c>
      <c r="BL11" s="112">
        <v>2.3343460648148146E-2</v>
      </c>
      <c r="BM11" s="107">
        <v>5.3764307992723079</v>
      </c>
      <c r="BN11" s="235">
        <v>2</v>
      </c>
      <c r="BO11" s="111">
        <v>14.2</v>
      </c>
      <c r="BP11" s="111">
        <v>7.1</v>
      </c>
      <c r="BQ11" s="112">
        <v>7.633101851851851E-3</v>
      </c>
      <c r="BR11" s="112">
        <v>0.13160879629629629</v>
      </c>
      <c r="BS11" s="112">
        <v>6.5804398148148147E-2</v>
      </c>
      <c r="BT11" s="107">
        <v>5.8371744128294321</v>
      </c>
      <c r="BU11" s="235">
        <v>14</v>
      </c>
      <c r="BV11" s="111">
        <v>80.930000000000007</v>
      </c>
      <c r="BW11" s="111">
        <v>5.7807142857142866</v>
      </c>
      <c r="BX11" s="112">
        <v>7.2296626984126987E-3</v>
      </c>
      <c r="BY11" s="112">
        <v>0.59993055555555563</v>
      </c>
      <c r="BZ11" s="112">
        <v>4.2852182539682544E-2</v>
      </c>
      <c r="CA11" s="107">
        <v>5.789564189882638</v>
      </c>
      <c r="CB11" s="235">
        <v>12</v>
      </c>
      <c r="CC11" s="111">
        <v>44</v>
      </c>
      <c r="CD11" s="111">
        <v>3.6666666666666665</v>
      </c>
      <c r="CE11" s="112">
        <v>7.0920138888888899E-3</v>
      </c>
      <c r="CF11" s="112">
        <v>0.31584490740740745</v>
      </c>
      <c r="CG11" s="112">
        <v>2.6320408950617286E-2</v>
      </c>
      <c r="CH11" s="107">
        <v>5.904704474645512</v>
      </c>
      <c r="CI11" s="235">
        <v>15</v>
      </c>
      <c r="CJ11" s="111">
        <v>60.199999999999996</v>
      </c>
      <c r="CK11" s="111">
        <v>4.0133333333333328</v>
      </c>
      <c r="CL11" s="112">
        <v>7.1736111111111106E-3</v>
      </c>
      <c r="CM11" s="112">
        <v>0.43361111111111106</v>
      </c>
      <c r="CN11" s="112">
        <v>2.8907407407407402E-2</v>
      </c>
      <c r="CO11" s="107">
        <v>5.8243833566271972</v>
      </c>
      <c r="CP11" s="235">
        <v>14</v>
      </c>
      <c r="CQ11" s="111">
        <v>41.27</v>
      </c>
      <c r="CR11" s="111">
        <v>2.947857142857143</v>
      </c>
      <c r="CS11" s="112">
        <v>7.130456349206349E-3</v>
      </c>
      <c r="CT11" s="112">
        <v>0.29607638888888899</v>
      </c>
      <c r="CU11" s="112">
        <v>2.11483134920635E-2</v>
      </c>
      <c r="CV11" s="107">
        <v>5.8740926175607342</v>
      </c>
      <c r="CW11" s="235">
        <v>8</v>
      </c>
      <c r="CX11" s="111">
        <v>36.606999999999999</v>
      </c>
      <c r="CY11" s="111">
        <v>4.5758749999999999</v>
      </c>
      <c r="CZ11" s="112">
        <v>7.5448495370370383E-3</v>
      </c>
      <c r="DA11" s="112">
        <v>0.28166666666666668</v>
      </c>
      <c r="DB11" s="112">
        <v>3.5208333333333335E-2</v>
      </c>
      <c r="DC11" s="107">
        <v>5.5925666284587994</v>
      </c>
      <c r="DD11" s="235">
        <v>9</v>
      </c>
      <c r="DE11" s="111">
        <v>31.400000000000006</v>
      </c>
      <c r="DF11" s="111">
        <v>3.4888888888888894</v>
      </c>
      <c r="DG11" s="112">
        <v>7.6607510288065851E-3</v>
      </c>
      <c r="DH11" s="112">
        <v>0.24160879629629634</v>
      </c>
      <c r="DI11" s="112">
        <v>2.6845421810699592E-2</v>
      </c>
      <c r="DJ11" s="107">
        <v>5.4600443699816195</v>
      </c>
      <c r="DK11" s="235"/>
      <c r="DL11" s="111"/>
      <c r="DM11" s="111"/>
      <c r="DN11" s="112"/>
      <c r="DO11" s="112"/>
      <c r="DP11" s="112"/>
      <c r="DQ11" s="107"/>
      <c r="DR11" s="235"/>
      <c r="DS11" s="111"/>
      <c r="DT11" s="111"/>
      <c r="DU11" s="112"/>
      <c r="DV11" s="112"/>
      <c r="DW11" s="112"/>
      <c r="DX11" s="107"/>
      <c r="DY11" s="113">
        <v>166</v>
      </c>
      <c r="DZ11" s="114">
        <v>716.80700000000036</v>
      </c>
      <c r="EA11" s="114">
        <v>4.3181144578313271</v>
      </c>
      <c r="EB11" s="115">
        <v>7.3813308790718476E-3</v>
      </c>
      <c r="EC11" s="115">
        <v>5.4635300925925918</v>
      </c>
      <c r="ED11" s="115">
        <v>3.2912831883087905E-2</v>
      </c>
      <c r="EE11" s="108">
        <v>5.7148474030896645</v>
      </c>
    </row>
    <row r="12" spans="1:135" ht="15" x14ac:dyDescent="0.3">
      <c r="A12" s="163"/>
      <c r="B12" s="202">
        <v>7</v>
      </c>
      <c r="C12" s="110"/>
      <c r="D12" s="111"/>
      <c r="E12" s="111"/>
      <c r="F12" s="112"/>
      <c r="G12" s="112"/>
      <c r="H12" s="112"/>
      <c r="I12" s="107"/>
      <c r="J12" s="235">
        <v>10</v>
      </c>
      <c r="K12" s="111">
        <v>61.949999999999996</v>
      </c>
      <c r="L12" s="111">
        <v>6.1949999999999994</v>
      </c>
      <c r="M12" s="112">
        <v>7.9398148148148145E-3</v>
      </c>
      <c r="N12" s="112">
        <v>0.5047800925925926</v>
      </c>
      <c r="O12" s="112">
        <v>5.0478009259259257E-2</v>
      </c>
      <c r="P12" s="107">
        <v>5.2851764140935531</v>
      </c>
      <c r="Q12" s="235">
        <v>12</v>
      </c>
      <c r="R12" s="111">
        <v>66.55</v>
      </c>
      <c r="S12" s="111">
        <v>5.5458333333333334</v>
      </c>
      <c r="T12" s="112">
        <v>8.2648533950617289E-3</v>
      </c>
      <c r="U12" s="112">
        <v>0.56916666666666671</v>
      </c>
      <c r="V12" s="112">
        <v>4.7430555555555559E-2</v>
      </c>
      <c r="W12" s="107">
        <v>5.1248989046664697</v>
      </c>
      <c r="X12" s="235">
        <v>7</v>
      </c>
      <c r="Y12" s="111">
        <v>59.8</v>
      </c>
      <c r="Z12" s="111">
        <v>8.5428571428571427</v>
      </c>
      <c r="AA12" s="112">
        <v>8.2605820105820099E-3</v>
      </c>
      <c r="AB12" s="112">
        <v>0.54996527777777771</v>
      </c>
      <c r="AC12" s="112">
        <v>7.856646825396825E-2</v>
      </c>
      <c r="AD12" s="107">
        <v>5.1269013045179239</v>
      </c>
      <c r="AE12" s="235">
        <v>12</v>
      </c>
      <c r="AF12" s="111">
        <v>56.830000000000005</v>
      </c>
      <c r="AG12" s="111">
        <v>4.7358333333333338</v>
      </c>
      <c r="AH12" s="112">
        <v>7.1701388888888882E-3</v>
      </c>
      <c r="AI12" s="112">
        <v>0.41836805555555556</v>
      </c>
      <c r="AJ12" s="112">
        <v>3.486400462962963E-2</v>
      </c>
      <c r="AK12" s="107">
        <v>5.8814099659328951</v>
      </c>
      <c r="AL12" s="235">
        <v>7</v>
      </c>
      <c r="AM12" s="111">
        <v>62.97</v>
      </c>
      <c r="AN12" s="111">
        <v>8.9957142857142856</v>
      </c>
      <c r="AO12" s="112">
        <v>7.6537698412698415E-3</v>
      </c>
      <c r="AP12" s="112">
        <v>0.52164351851851853</v>
      </c>
      <c r="AQ12" s="112">
        <v>7.4520502645502654E-2</v>
      </c>
      <c r="AR12" s="107">
        <v>5.6222299584953381</v>
      </c>
      <c r="AS12" s="235">
        <v>10</v>
      </c>
      <c r="AT12" s="111">
        <v>46.39</v>
      </c>
      <c r="AU12" s="111">
        <v>4.6390000000000002</v>
      </c>
      <c r="AV12" s="112">
        <v>7.2731481481481484E-3</v>
      </c>
      <c r="AW12" s="112">
        <v>0.37152777777777785</v>
      </c>
      <c r="AX12" s="112">
        <v>3.7152777777777785E-2</v>
      </c>
      <c r="AY12" s="107">
        <v>5.8277809913538539</v>
      </c>
      <c r="AZ12" s="235">
        <v>9</v>
      </c>
      <c r="BA12" s="111">
        <v>17.920000000000002</v>
      </c>
      <c r="BB12" s="111">
        <v>1.9911111111111113</v>
      </c>
      <c r="BC12" s="112">
        <v>6.7373971193415635E-3</v>
      </c>
      <c r="BD12" s="112">
        <v>0.1203125</v>
      </c>
      <c r="BE12" s="112">
        <v>1.3368055555555557E-2</v>
      </c>
      <c r="BF12" s="107">
        <v>6.1985794145149633</v>
      </c>
      <c r="BG12" s="235">
        <v>7</v>
      </c>
      <c r="BH12" s="111">
        <v>18.48</v>
      </c>
      <c r="BI12" s="111">
        <v>2.64</v>
      </c>
      <c r="BJ12" s="112">
        <v>8.247354497354498E-3</v>
      </c>
      <c r="BK12" s="112">
        <v>0.1544675925925926</v>
      </c>
      <c r="BL12" s="112">
        <v>2.2066798941798943E-2</v>
      </c>
      <c r="BM12" s="107">
        <v>5.1120454916487281</v>
      </c>
      <c r="BN12" s="235">
        <v>6</v>
      </c>
      <c r="BO12" s="111">
        <v>12.421206289999999</v>
      </c>
      <c r="BP12" s="111">
        <v>2.0702010483333333</v>
      </c>
      <c r="BQ12" s="112">
        <v>7.2685185185185188E-3</v>
      </c>
      <c r="BR12" s="112">
        <v>9.0972222222222218E-2</v>
      </c>
      <c r="BS12" s="112">
        <v>1.5162037037037036E-2</v>
      </c>
      <c r="BT12" s="107">
        <v>5.7807559242056925</v>
      </c>
      <c r="BU12" s="235">
        <v>13</v>
      </c>
      <c r="BV12" s="111">
        <v>63.22</v>
      </c>
      <c r="BW12" s="111">
        <v>4.8630769230769229</v>
      </c>
      <c r="BX12" s="112">
        <v>7.2400284900284908E-3</v>
      </c>
      <c r="BY12" s="112">
        <v>0.46575231481481477</v>
      </c>
      <c r="BZ12" s="112">
        <v>3.5827101139601136E-2</v>
      </c>
      <c r="CA12" s="107">
        <v>5.7733441017472966</v>
      </c>
      <c r="CB12" s="235">
        <v>11</v>
      </c>
      <c r="CC12" s="111">
        <v>35.1</v>
      </c>
      <c r="CD12" s="111">
        <v>3.1909090909090909</v>
      </c>
      <c r="CE12" s="112">
        <v>7.2337962962962963E-3</v>
      </c>
      <c r="CF12" s="112">
        <v>0.25571759259259258</v>
      </c>
      <c r="CG12" s="112">
        <v>2.324705387205387E-2</v>
      </c>
      <c r="CH12" s="107">
        <v>5.8084187426933509</v>
      </c>
      <c r="CI12" s="235">
        <v>9</v>
      </c>
      <c r="CJ12" s="111">
        <v>36.601999999999997</v>
      </c>
      <c r="CK12" s="111">
        <v>4.0668888888888883</v>
      </c>
      <c r="CL12" s="112">
        <v>6.9868827160493828E-3</v>
      </c>
      <c r="CM12" s="112">
        <v>0.26163194444444443</v>
      </c>
      <c r="CN12" s="112">
        <v>2.9070216049382716E-2</v>
      </c>
      <c r="CO12" s="107">
        <v>6.0245552458070142</v>
      </c>
      <c r="CP12" s="235">
        <v>15</v>
      </c>
      <c r="CQ12" s="111">
        <v>41.47</v>
      </c>
      <c r="CR12" s="111">
        <v>2.7646666666666664</v>
      </c>
      <c r="CS12" s="112">
        <v>7.2793209876543209E-3</v>
      </c>
      <c r="CT12" s="112">
        <v>0.30105324074074075</v>
      </c>
      <c r="CU12" s="112">
        <v>2.0070216049382715E-2</v>
      </c>
      <c r="CV12" s="107">
        <v>5.7523310532779455</v>
      </c>
      <c r="CW12" s="235">
        <v>11</v>
      </c>
      <c r="CX12" s="111">
        <v>31.716999999999999</v>
      </c>
      <c r="CY12" s="111">
        <v>2.8833636363636361</v>
      </c>
      <c r="CZ12" s="112">
        <v>7.0822811447811464E-3</v>
      </c>
      <c r="DA12" s="112">
        <v>0.23318287037037039</v>
      </c>
      <c r="DB12" s="112">
        <v>2.1198442760942762E-2</v>
      </c>
      <c r="DC12" s="107">
        <v>5.9457404601246857</v>
      </c>
      <c r="DD12" s="235">
        <v>10</v>
      </c>
      <c r="DE12" s="111">
        <v>25.049999999999997</v>
      </c>
      <c r="DF12" s="111">
        <v>2.5049999999999999</v>
      </c>
      <c r="DG12" s="112">
        <v>6.8020833333333336E-3</v>
      </c>
      <c r="DH12" s="112">
        <v>0.17534722222222221</v>
      </c>
      <c r="DI12" s="112">
        <v>1.7534722222222222E-2</v>
      </c>
      <c r="DJ12" s="107">
        <v>6.2290456092538005</v>
      </c>
      <c r="DK12" s="235">
        <v>1</v>
      </c>
      <c r="DL12" s="111">
        <v>3.1</v>
      </c>
      <c r="DM12" s="111">
        <v>3.1</v>
      </c>
      <c r="DN12" s="112">
        <v>7.3263888888888892E-3</v>
      </c>
      <c r="DO12" s="112">
        <v>2.2719907407407411E-2</v>
      </c>
      <c r="DP12" s="112">
        <v>2.2719907407407411E-2</v>
      </c>
      <c r="DQ12" s="107">
        <v>5.6851757514009211</v>
      </c>
      <c r="DR12" s="235">
        <v>1</v>
      </c>
      <c r="DS12" s="111">
        <v>3.1</v>
      </c>
      <c r="DT12" s="111">
        <v>3.1</v>
      </c>
      <c r="DU12" s="112">
        <v>9.525462962962963E-3</v>
      </c>
      <c r="DV12" s="112">
        <v>2.9525462962962962E-2</v>
      </c>
      <c r="DW12" s="112">
        <v>2.9525462962962962E-2</v>
      </c>
      <c r="DX12" s="107">
        <v>4.3747549980399887</v>
      </c>
      <c r="DY12" s="113">
        <v>151</v>
      </c>
      <c r="DZ12" s="114">
        <v>642.67020629000046</v>
      </c>
      <c r="EA12" s="114">
        <v>4.2560940813907315</v>
      </c>
      <c r="EB12" s="115">
        <v>7.4123896247240608E-3</v>
      </c>
      <c r="EC12" s="115">
        <v>5.046134259259258</v>
      </c>
      <c r="ED12" s="115">
        <v>3.3418107677213628E-2</v>
      </c>
      <c r="EE12" s="108">
        <v>5.7080188242867145</v>
      </c>
    </row>
    <row r="13" spans="1:135" ht="15" x14ac:dyDescent="0.3">
      <c r="A13" s="163"/>
      <c r="B13" s="202">
        <v>8</v>
      </c>
      <c r="C13" s="110"/>
      <c r="D13" s="111"/>
      <c r="E13" s="111"/>
      <c r="F13" s="112"/>
      <c r="G13" s="112"/>
      <c r="H13" s="112"/>
      <c r="I13" s="107"/>
      <c r="J13" s="235">
        <v>9</v>
      </c>
      <c r="K13" s="111">
        <v>53.750000000000007</v>
      </c>
      <c r="L13" s="111">
        <v>5.9722222222222232</v>
      </c>
      <c r="M13" s="112">
        <v>8.0954218106995893E-3</v>
      </c>
      <c r="N13" s="112">
        <v>0.48290509259259262</v>
      </c>
      <c r="O13" s="112">
        <v>5.3656121399176956E-2</v>
      </c>
      <c r="P13" s="107">
        <v>5.2666354717989989</v>
      </c>
      <c r="Q13" s="235">
        <v>6</v>
      </c>
      <c r="R13" s="111">
        <v>47.929999999999993</v>
      </c>
      <c r="S13" s="111">
        <v>7.9883333333333324</v>
      </c>
      <c r="T13" s="112">
        <v>8.8522376543209887E-3</v>
      </c>
      <c r="U13" s="112">
        <v>0.45629629629629631</v>
      </c>
      <c r="V13" s="112">
        <v>7.6049382716049385E-2</v>
      </c>
      <c r="W13" s="107">
        <v>4.7469665731968007</v>
      </c>
      <c r="X13" s="235">
        <v>13</v>
      </c>
      <c r="Y13" s="111">
        <v>57.199999999999996</v>
      </c>
      <c r="Z13" s="111">
        <v>4.3999999999999995</v>
      </c>
      <c r="AA13" s="112">
        <v>8.4740028490028485E-3</v>
      </c>
      <c r="AB13" s="112">
        <v>0.5060069444444445</v>
      </c>
      <c r="AC13" s="112">
        <v>3.8923611111111117E-2</v>
      </c>
      <c r="AD13" s="107">
        <v>4.9988583322772788</v>
      </c>
      <c r="AE13" s="235">
        <v>6</v>
      </c>
      <c r="AF13" s="111">
        <v>53.85</v>
      </c>
      <c r="AG13" s="111">
        <v>8.9749999999999996</v>
      </c>
      <c r="AH13" s="112">
        <v>7.8086419753086419E-3</v>
      </c>
      <c r="AI13" s="112">
        <v>0.48064814814814816</v>
      </c>
      <c r="AJ13" s="112">
        <v>8.0108024691358026E-2</v>
      </c>
      <c r="AK13" s="107">
        <v>5.4777691955164647</v>
      </c>
      <c r="AL13" s="235">
        <v>6</v>
      </c>
      <c r="AM13" s="111">
        <v>24</v>
      </c>
      <c r="AN13" s="111">
        <v>4</v>
      </c>
      <c r="AO13" s="112">
        <v>7.9243827160493819E-3</v>
      </c>
      <c r="AP13" s="112">
        <v>0.1929976851851852</v>
      </c>
      <c r="AQ13" s="112">
        <v>3.2166280864197531E-2</v>
      </c>
      <c r="AR13" s="107">
        <v>5.3531769264779117</v>
      </c>
      <c r="AS13" s="235">
        <v>16</v>
      </c>
      <c r="AT13" s="111">
        <v>83.67</v>
      </c>
      <c r="AU13" s="111">
        <v>5.2293750000000001</v>
      </c>
      <c r="AV13" s="112">
        <v>6.9473379629629642E-3</v>
      </c>
      <c r="AW13" s="112">
        <v>0.59118055555555549</v>
      </c>
      <c r="AX13" s="112">
        <v>3.6948784722222218E-2</v>
      </c>
      <c r="AY13" s="107">
        <v>6.0415292796918543</v>
      </c>
      <c r="AZ13" s="235">
        <v>6</v>
      </c>
      <c r="BA13" s="111">
        <v>21.04</v>
      </c>
      <c r="BB13" s="111">
        <v>3.5066666666666664</v>
      </c>
      <c r="BC13" s="112">
        <v>7.0273919753086412E-3</v>
      </c>
      <c r="BD13" s="112">
        <v>0.15056712962962965</v>
      </c>
      <c r="BE13" s="112">
        <v>2.5094521604938275E-2</v>
      </c>
      <c r="BF13" s="107">
        <v>6.0278838767811722</v>
      </c>
      <c r="BG13" s="235">
        <v>6</v>
      </c>
      <c r="BH13" s="111">
        <v>17.68</v>
      </c>
      <c r="BI13" s="111">
        <v>2.9466666666666668</v>
      </c>
      <c r="BJ13" s="112">
        <v>7.9243827160493819E-3</v>
      </c>
      <c r="BK13" s="112">
        <v>0.14008101851851851</v>
      </c>
      <c r="BL13" s="112">
        <v>2.3346836419753086E-2</v>
      </c>
      <c r="BM13" s="107">
        <v>5.2648143524962032</v>
      </c>
      <c r="BN13" s="235">
        <v>12</v>
      </c>
      <c r="BO13" s="111">
        <v>29.260473070000003</v>
      </c>
      <c r="BP13" s="111">
        <v>2.4383727558333335</v>
      </c>
      <c r="BQ13" s="112">
        <v>6.9627700617283959E-3</v>
      </c>
      <c r="BR13" s="112">
        <v>0.20802083333333338</v>
      </c>
      <c r="BS13" s="112">
        <v>1.7335069444444448E-2</v>
      </c>
      <c r="BT13" s="107">
        <v>6.036078624183542</v>
      </c>
      <c r="BU13" s="235">
        <v>15</v>
      </c>
      <c r="BV13" s="111">
        <v>95.800000000000011</v>
      </c>
      <c r="BW13" s="111">
        <v>6.3866666666666676</v>
      </c>
      <c r="BX13" s="112">
        <v>7.1412037037037052E-3</v>
      </c>
      <c r="BY13" s="112">
        <v>0.72309027777777779</v>
      </c>
      <c r="BZ13" s="112">
        <v>4.8206018518518516E-2</v>
      </c>
      <c r="CA13" s="107">
        <v>5.8971258415836649</v>
      </c>
      <c r="CB13" s="235">
        <v>18</v>
      </c>
      <c r="CC13" s="111">
        <v>53.3</v>
      </c>
      <c r="CD13" s="111">
        <v>2.9611111111111108</v>
      </c>
      <c r="CE13" s="112">
        <v>6.9688786008230454E-3</v>
      </c>
      <c r="CF13" s="112">
        <v>0.37739583333333332</v>
      </c>
      <c r="CG13" s="112">
        <v>2.0966435185185185E-2</v>
      </c>
      <c r="CH13" s="107">
        <v>6.0830423359299557</v>
      </c>
      <c r="CI13" s="235">
        <v>14</v>
      </c>
      <c r="CJ13" s="111">
        <v>55.12</v>
      </c>
      <c r="CK13" s="111">
        <v>3.9371428571428568</v>
      </c>
      <c r="CL13" s="112">
        <v>7.2511574074074067E-3</v>
      </c>
      <c r="CM13" s="112">
        <v>0.41658564814814814</v>
      </c>
      <c r="CN13" s="112">
        <v>2.9756117724867723E-2</v>
      </c>
      <c r="CO13" s="107">
        <v>5.784167463104974</v>
      </c>
      <c r="CP13" s="235">
        <v>13</v>
      </c>
      <c r="CQ13" s="111">
        <v>37.150000000000006</v>
      </c>
      <c r="CR13" s="111">
        <v>2.8576923076923082</v>
      </c>
      <c r="CS13" s="112">
        <v>7.4082977207977204E-3</v>
      </c>
      <c r="CT13" s="112">
        <v>0.28618055555555555</v>
      </c>
      <c r="CU13" s="112">
        <v>2.2013888888888888E-2</v>
      </c>
      <c r="CV13" s="107">
        <v>5.6943224622574764</v>
      </c>
      <c r="CW13" s="235">
        <v>7</v>
      </c>
      <c r="CX13" s="111">
        <v>33.150000000000006</v>
      </c>
      <c r="CY13" s="111">
        <v>4.7357142857142867</v>
      </c>
      <c r="CZ13" s="112">
        <v>7.8604497354497361E-3</v>
      </c>
      <c r="DA13" s="112">
        <v>0.27024305555555556</v>
      </c>
      <c r="DB13" s="112">
        <v>3.8606150793650797E-2</v>
      </c>
      <c r="DC13" s="107">
        <v>5.3866467977676757</v>
      </c>
      <c r="DD13" s="235">
        <v>12</v>
      </c>
      <c r="DE13" s="111">
        <v>42.675000000000004</v>
      </c>
      <c r="DF13" s="111">
        <v>3.5562500000000004</v>
      </c>
      <c r="DG13" s="112">
        <v>7.2829861111111116E-3</v>
      </c>
      <c r="DH13" s="112">
        <v>0.31255787037037042</v>
      </c>
      <c r="DI13" s="112">
        <v>2.6046489197530869E-2</v>
      </c>
      <c r="DJ13" s="107">
        <v>5.7821238116421441</v>
      </c>
      <c r="DK13" s="235"/>
      <c r="DL13" s="111"/>
      <c r="DM13" s="111"/>
      <c r="DN13" s="112"/>
      <c r="DO13" s="112"/>
      <c r="DP13" s="112"/>
      <c r="DQ13" s="107"/>
      <c r="DR13" s="235"/>
      <c r="DS13" s="111"/>
      <c r="DT13" s="111"/>
      <c r="DU13" s="112"/>
      <c r="DV13" s="112"/>
      <c r="DW13" s="112"/>
      <c r="DX13" s="107"/>
      <c r="DY13" s="113">
        <v>159</v>
      </c>
      <c r="DZ13" s="114">
        <v>705.57547307000016</v>
      </c>
      <c r="EA13" s="114">
        <v>4.4375815916352215</v>
      </c>
      <c r="EB13" s="115">
        <v>7.4701549033310078E-3</v>
      </c>
      <c r="EC13" s="115">
        <v>5.5947569444444483</v>
      </c>
      <c r="ED13" s="115">
        <v>3.5187150593990239E-2</v>
      </c>
      <c r="EE13" s="108">
        <v>5.6776990853161617</v>
      </c>
    </row>
    <row r="14" spans="1:135" ht="15" x14ac:dyDescent="0.3">
      <c r="A14" s="163"/>
      <c r="B14" s="202">
        <v>9</v>
      </c>
      <c r="C14" s="110"/>
      <c r="D14" s="111"/>
      <c r="E14" s="111"/>
      <c r="F14" s="112"/>
      <c r="G14" s="112"/>
      <c r="H14" s="112"/>
      <c r="I14" s="107"/>
      <c r="J14" s="235">
        <v>12</v>
      </c>
      <c r="K14" s="111">
        <v>49.28</v>
      </c>
      <c r="L14" s="111">
        <v>4.1066666666666665</v>
      </c>
      <c r="M14" s="112">
        <v>8.7461419753086436E-3</v>
      </c>
      <c r="N14" s="112">
        <v>0.44255787037037037</v>
      </c>
      <c r="O14" s="112">
        <v>3.6879822530864199E-2</v>
      </c>
      <c r="P14" s="107">
        <v>4.9929434065697889</v>
      </c>
      <c r="Q14" s="235">
        <v>9</v>
      </c>
      <c r="R14" s="111">
        <v>27.51</v>
      </c>
      <c r="S14" s="111">
        <v>3.0566666666666666</v>
      </c>
      <c r="T14" s="112">
        <v>7.7597736625514384E-3</v>
      </c>
      <c r="U14" s="112">
        <v>0.2161689814814815</v>
      </c>
      <c r="V14" s="112">
        <v>2.4018775720164611E-2</v>
      </c>
      <c r="W14" s="107">
        <v>5.4767600199408513</v>
      </c>
      <c r="X14" s="235">
        <v>16</v>
      </c>
      <c r="Y14" s="111">
        <v>90.5</v>
      </c>
      <c r="Z14" s="111">
        <v>5.65625</v>
      </c>
      <c r="AA14" s="112">
        <v>9.1724537037037018E-3</v>
      </c>
      <c r="AB14" s="112">
        <v>0.87848379629629636</v>
      </c>
      <c r="AC14" s="112">
        <v>5.4905237268518522E-2</v>
      </c>
      <c r="AD14" s="107">
        <v>4.6681355412863246</v>
      </c>
      <c r="AE14" s="235">
        <v>9</v>
      </c>
      <c r="AF14" s="111">
        <v>32.700000000000003</v>
      </c>
      <c r="AG14" s="111">
        <v>3.6333333333333337</v>
      </c>
      <c r="AH14" s="112">
        <v>7.6170267489711931E-3</v>
      </c>
      <c r="AI14" s="112">
        <v>0.26474537037037038</v>
      </c>
      <c r="AJ14" s="112">
        <v>2.9416152263374486E-2</v>
      </c>
      <c r="AK14" s="107">
        <v>5.5330169905033948</v>
      </c>
      <c r="AL14" s="235">
        <v>7</v>
      </c>
      <c r="AM14" s="111">
        <v>23.35</v>
      </c>
      <c r="AN14" s="111">
        <v>3.3357142857142859</v>
      </c>
      <c r="AO14" s="112">
        <v>6.6369047619047623E-3</v>
      </c>
      <c r="AP14" s="112">
        <v>0.15528935185185186</v>
      </c>
      <c r="AQ14" s="112">
        <v>2.2184193121693122E-2</v>
      </c>
      <c r="AR14" s="107">
        <v>6.2830476822722243</v>
      </c>
      <c r="AS14" s="235">
        <v>12</v>
      </c>
      <c r="AT14" s="111">
        <v>86.32</v>
      </c>
      <c r="AU14" s="111">
        <v>7.1933333333333325</v>
      </c>
      <c r="AV14" s="112">
        <v>7.286844135802468E-3</v>
      </c>
      <c r="AW14" s="112">
        <v>0.67585648148148147</v>
      </c>
      <c r="AX14" s="112">
        <v>5.6321373456790121E-2</v>
      </c>
      <c r="AY14" s="107">
        <v>5.7772266558561371</v>
      </c>
      <c r="AZ14" s="235">
        <v>5</v>
      </c>
      <c r="BA14" s="111">
        <v>21.58</v>
      </c>
      <c r="BB14" s="111">
        <v>4.3159999999999998</v>
      </c>
      <c r="BC14" s="112">
        <v>7.4166666666666669E-3</v>
      </c>
      <c r="BD14" s="112">
        <v>0.18178240740740739</v>
      </c>
      <c r="BE14" s="112">
        <v>3.6356481481481476E-2</v>
      </c>
      <c r="BF14" s="107">
        <v>5.7197295106429591</v>
      </c>
      <c r="BG14" s="235">
        <v>3</v>
      </c>
      <c r="BH14" s="111">
        <v>7.6899999999999995</v>
      </c>
      <c r="BI14" s="111">
        <v>2.563333333333333</v>
      </c>
      <c r="BJ14" s="112">
        <v>8.0478395061728391E-3</v>
      </c>
      <c r="BK14" s="112">
        <v>6.236111111111111E-2</v>
      </c>
      <c r="BL14" s="112">
        <v>2.0787037037037038E-2</v>
      </c>
      <c r="BM14" s="107">
        <v>5.1829407412811941</v>
      </c>
      <c r="BN14" s="235"/>
      <c r="BO14" s="111"/>
      <c r="BP14" s="111"/>
      <c r="BQ14" s="112"/>
      <c r="BR14" s="112"/>
      <c r="BS14" s="112"/>
      <c r="BT14" s="107"/>
      <c r="BU14" s="235">
        <v>15</v>
      </c>
      <c r="BV14" s="111">
        <v>116.9</v>
      </c>
      <c r="BW14" s="111">
        <v>7.7933333333333339</v>
      </c>
      <c r="BX14" s="112">
        <v>7.1790123456790126E-3</v>
      </c>
      <c r="BY14" s="112">
        <v>0.87251157407407409</v>
      </c>
      <c r="BZ14" s="112">
        <v>5.8167438271604942E-2</v>
      </c>
      <c r="CA14" s="107">
        <v>5.842739326172814</v>
      </c>
      <c r="CB14" s="235">
        <v>17</v>
      </c>
      <c r="CC14" s="111">
        <v>85.740000000000009</v>
      </c>
      <c r="CD14" s="111">
        <v>5.0435294117647063</v>
      </c>
      <c r="CE14" s="112">
        <v>7.0091230936819172E-3</v>
      </c>
      <c r="CF14" s="112">
        <v>0.60949074074074083</v>
      </c>
      <c r="CG14" s="112">
        <v>3.5852396514161222E-2</v>
      </c>
      <c r="CH14" s="107">
        <v>5.9682226612072489</v>
      </c>
      <c r="CI14" s="235">
        <v>14</v>
      </c>
      <c r="CJ14" s="111">
        <v>40.399999999999991</v>
      </c>
      <c r="CK14" s="111">
        <v>2.8857142857142852</v>
      </c>
      <c r="CL14" s="112">
        <v>6.9229497354497361E-3</v>
      </c>
      <c r="CM14" s="112">
        <v>0.27817129629629622</v>
      </c>
      <c r="CN14" s="112">
        <v>1.9869378306878301E-2</v>
      </c>
      <c r="CO14" s="107">
        <v>6.0858395568474721</v>
      </c>
      <c r="CP14" s="235">
        <v>14</v>
      </c>
      <c r="CQ14" s="111">
        <v>38.54</v>
      </c>
      <c r="CR14" s="111">
        <v>2.7528571428571427</v>
      </c>
      <c r="CS14" s="112">
        <v>7.0411706349206354E-3</v>
      </c>
      <c r="CT14" s="112">
        <v>0.27244212962962966</v>
      </c>
      <c r="CU14" s="112">
        <v>1.9460152116402119E-2</v>
      </c>
      <c r="CV14" s="107">
        <v>5.9359099382285185</v>
      </c>
      <c r="CW14" s="235">
        <v>7</v>
      </c>
      <c r="CX14" s="111">
        <v>22.87</v>
      </c>
      <c r="CY14" s="111">
        <v>3.2671428571428573</v>
      </c>
      <c r="CZ14" s="112">
        <v>6.975859788359789E-3</v>
      </c>
      <c r="DA14" s="112">
        <v>0.16149305555555554</v>
      </c>
      <c r="DB14" s="112">
        <v>2.3070436507936505E-2</v>
      </c>
      <c r="DC14" s="107">
        <v>5.9749315584123712</v>
      </c>
      <c r="DD14" s="235">
        <v>3</v>
      </c>
      <c r="DE14" s="111">
        <v>7.6</v>
      </c>
      <c r="DF14" s="111">
        <v>2.5333333333333332</v>
      </c>
      <c r="DG14" s="112">
        <v>7.0370370370370361E-3</v>
      </c>
      <c r="DH14" s="112">
        <v>5.3472222222222227E-2</v>
      </c>
      <c r="DI14" s="112">
        <v>1.7824074074074076E-2</v>
      </c>
      <c r="DJ14" s="107">
        <v>5.9220037530179326</v>
      </c>
      <c r="DK14" s="235"/>
      <c r="DL14" s="111"/>
      <c r="DM14" s="111"/>
      <c r="DN14" s="112"/>
      <c r="DO14" s="112"/>
      <c r="DP14" s="112"/>
      <c r="DQ14" s="107"/>
      <c r="DR14" s="235"/>
      <c r="DS14" s="111"/>
      <c r="DT14" s="111"/>
      <c r="DU14" s="112"/>
      <c r="DV14" s="112"/>
      <c r="DW14" s="112"/>
      <c r="DX14" s="107"/>
      <c r="DY14" s="113">
        <v>143</v>
      </c>
      <c r="DZ14" s="114">
        <v>650.97999999999979</v>
      </c>
      <c r="EA14" s="114">
        <v>4.5523076923076911</v>
      </c>
      <c r="EB14" s="115">
        <v>7.5350459725459689E-3</v>
      </c>
      <c r="EC14" s="115">
        <v>5.1248263888888896</v>
      </c>
      <c r="ED14" s="115">
        <v>3.5837946775446779E-2</v>
      </c>
      <c r="EE14" s="108">
        <v>5.6513629810403767</v>
      </c>
    </row>
    <row r="15" spans="1:135" ht="15" x14ac:dyDescent="0.3">
      <c r="A15" s="163"/>
      <c r="B15" s="202">
        <v>10</v>
      </c>
      <c r="C15" s="110"/>
      <c r="D15" s="111"/>
      <c r="E15" s="111"/>
      <c r="F15" s="112"/>
      <c r="G15" s="112"/>
      <c r="H15" s="112"/>
      <c r="I15" s="107"/>
      <c r="J15" s="235">
        <v>12</v>
      </c>
      <c r="K15" s="111">
        <v>80.510000000000005</v>
      </c>
      <c r="L15" s="111">
        <v>6.7091666666666674</v>
      </c>
      <c r="M15" s="112">
        <v>9.2409336419753078E-3</v>
      </c>
      <c r="N15" s="112">
        <v>0.84043981481481467</v>
      </c>
      <c r="O15" s="112">
        <v>7.0036651234567884E-2</v>
      </c>
      <c r="P15" s="107">
        <v>4.6834945969392807</v>
      </c>
      <c r="Q15" s="235">
        <v>7</v>
      </c>
      <c r="R15" s="111">
        <v>22.700000000000003</v>
      </c>
      <c r="S15" s="111">
        <v>3.2428571428571433</v>
      </c>
      <c r="T15" s="112">
        <v>7.718253968253967E-3</v>
      </c>
      <c r="U15" s="112">
        <v>0.1756712962962963</v>
      </c>
      <c r="V15" s="112">
        <v>2.509589947089947E-2</v>
      </c>
      <c r="W15" s="107">
        <v>5.4095194994410107</v>
      </c>
      <c r="X15" s="235">
        <v>8</v>
      </c>
      <c r="Y15" s="111">
        <v>72.200000000000017</v>
      </c>
      <c r="Z15" s="111">
        <v>9.0250000000000021</v>
      </c>
      <c r="AA15" s="112">
        <v>8.7384259259259255E-3</v>
      </c>
      <c r="AB15" s="112">
        <v>0.76292824074074073</v>
      </c>
      <c r="AC15" s="112">
        <v>9.5366030092592591E-2</v>
      </c>
      <c r="AD15" s="107">
        <v>4.9392075328410945</v>
      </c>
      <c r="AE15" s="235">
        <v>11</v>
      </c>
      <c r="AF15" s="111">
        <v>44.45</v>
      </c>
      <c r="AG15" s="111">
        <v>4.040909090909091</v>
      </c>
      <c r="AH15" s="112">
        <v>7.8903619528619545E-3</v>
      </c>
      <c r="AI15" s="112">
        <v>0.35196759259259258</v>
      </c>
      <c r="AJ15" s="112">
        <v>3.1997053872053871E-2</v>
      </c>
      <c r="AK15" s="107">
        <v>5.2875217143061981</v>
      </c>
      <c r="AL15" s="235">
        <v>10</v>
      </c>
      <c r="AM15" s="111">
        <v>16.55</v>
      </c>
      <c r="AN15" s="111">
        <v>1.655</v>
      </c>
      <c r="AO15" s="112">
        <v>6.8900462962962952E-3</v>
      </c>
      <c r="AP15" s="112">
        <v>0.11472222222222223</v>
      </c>
      <c r="AQ15" s="112">
        <v>1.1472222222222222E-2</v>
      </c>
      <c r="AR15" s="107">
        <v>6.1238724556736441</v>
      </c>
      <c r="AS15" s="235">
        <v>6</v>
      </c>
      <c r="AT15" s="111">
        <v>45.999999999999993</v>
      </c>
      <c r="AU15" s="111">
        <v>7.6666666666666652</v>
      </c>
      <c r="AV15" s="112">
        <v>7.0486111111111105E-3</v>
      </c>
      <c r="AW15" s="112">
        <v>0.34282407407407406</v>
      </c>
      <c r="AX15" s="112">
        <v>5.7137345679012345E-2</v>
      </c>
      <c r="AY15" s="107">
        <v>5.9485339010365061</v>
      </c>
      <c r="AZ15" s="235">
        <v>7</v>
      </c>
      <c r="BA15" s="111">
        <v>26.46</v>
      </c>
      <c r="BB15" s="111">
        <v>3.7800000000000002</v>
      </c>
      <c r="BC15" s="112">
        <v>7.3826058201058187E-3</v>
      </c>
      <c r="BD15" s="112">
        <v>0.19778935185185187</v>
      </c>
      <c r="BE15" s="112">
        <v>2.8255621693121697E-2</v>
      </c>
      <c r="BF15" s="107">
        <v>5.6608760862100613</v>
      </c>
      <c r="BG15" s="235">
        <v>7</v>
      </c>
      <c r="BH15" s="111">
        <v>15.99</v>
      </c>
      <c r="BI15" s="111">
        <v>2.2842857142857143</v>
      </c>
      <c r="BJ15" s="112">
        <v>7.3776455026455029E-3</v>
      </c>
      <c r="BK15" s="112">
        <v>0.12004629629629629</v>
      </c>
      <c r="BL15" s="112">
        <v>1.7149470899470897E-2</v>
      </c>
      <c r="BM15" s="107">
        <v>5.6691157175618248</v>
      </c>
      <c r="BN15" s="235"/>
      <c r="BO15" s="111"/>
      <c r="BP15" s="111"/>
      <c r="BQ15" s="112"/>
      <c r="BR15" s="112"/>
      <c r="BS15" s="112"/>
      <c r="BT15" s="107"/>
      <c r="BU15" s="235">
        <v>10</v>
      </c>
      <c r="BV15" s="111">
        <v>88.86</v>
      </c>
      <c r="BW15" s="111">
        <v>8.8859999999999992</v>
      </c>
      <c r="BX15" s="112">
        <v>7.0243055555555562E-3</v>
      </c>
      <c r="BY15" s="112">
        <v>0.67038194444444443</v>
      </c>
      <c r="BZ15" s="112">
        <v>6.7038194444444449E-2</v>
      </c>
      <c r="CA15" s="107">
        <v>5.983992920718701</v>
      </c>
      <c r="CB15" s="235">
        <v>18</v>
      </c>
      <c r="CC15" s="111">
        <v>103.1</v>
      </c>
      <c r="CD15" s="111">
        <v>5.7277777777777779</v>
      </c>
      <c r="CE15" s="112">
        <v>7.1469907407407402E-3</v>
      </c>
      <c r="CF15" s="112">
        <v>0.74415509259259272</v>
      </c>
      <c r="CG15" s="112">
        <v>4.1341949588477374E-2</v>
      </c>
      <c r="CH15" s="107">
        <v>5.8451859371629098</v>
      </c>
      <c r="CI15" s="235">
        <v>9</v>
      </c>
      <c r="CJ15" s="111">
        <v>29.35</v>
      </c>
      <c r="CK15" s="111">
        <v>3.2611111111111111</v>
      </c>
      <c r="CL15" s="112">
        <v>7.2813786008230448E-3</v>
      </c>
      <c r="CM15" s="112">
        <v>0.21392361111111108</v>
      </c>
      <c r="CN15" s="112">
        <v>2.3769290123456785E-2</v>
      </c>
      <c r="CO15" s="107">
        <v>5.758941855856035</v>
      </c>
      <c r="CP15" s="235">
        <v>13</v>
      </c>
      <c r="CQ15" s="111">
        <v>38.599999999999994</v>
      </c>
      <c r="CR15" s="111">
        <v>2.9692307692307689</v>
      </c>
      <c r="CS15" s="112">
        <v>7.373575498575498E-3</v>
      </c>
      <c r="CT15" s="112">
        <v>0.28515046296296293</v>
      </c>
      <c r="CU15" s="112">
        <v>2.1934650997150994E-2</v>
      </c>
      <c r="CV15" s="107">
        <v>5.7030852192414576</v>
      </c>
      <c r="CW15" s="235">
        <v>10</v>
      </c>
      <c r="CX15" s="111">
        <v>29.631</v>
      </c>
      <c r="CY15" s="111">
        <v>2.9630999999999998</v>
      </c>
      <c r="CZ15" s="112">
        <v>8.4872685185185173E-3</v>
      </c>
      <c r="DA15" s="112">
        <v>0.25321759259259258</v>
      </c>
      <c r="DB15" s="112">
        <v>2.5321759259259259E-2</v>
      </c>
      <c r="DC15" s="107">
        <v>5.1175648822126876</v>
      </c>
      <c r="DD15" s="235">
        <v>2</v>
      </c>
      <c r="DE15" s="111">
        <v>10.4</v>
      </c>
      <c r="DF15" s="111">
        <v>5.2</v>
      </c>
      <c r="DG15" s="112">
        <v>8.0902777777777796E-3</v>
      </c>
      <c r="DH15" s="112">
        <v>8.700231481481481E-2</v>
      </c>
      <c r="DI15" s="112">
        <v>4.3501157407407405E-2</v>
      </c>
      <c r="DJ15" s="107">
        <v>5.2562012096413238</v>
      </c>
      <c r="DK15" s="235"/>
      <c r="DL15" s="111"/>
      <c r="DM15" s="111"/>
      <c r="DN15" s="112"/>
      <c r="DO15" s="112"/>
      <c r="DP15" s="112"/>
      <c r="DQ15" s="107"/>
      <c r="DR15" s="235"/>
      <c r="DS15" s="111"/>
      <c r="DT15" s="111"/>
      <c r="DU15" s="112"/>
      <c r="DV15" s="112"/>
      <c r="DW15" s="112"/>
      <c r="DX15" s="107"/>
      <c r="DY15" s="113">
        <v>130</v>
      </c>
      <c r="DZ15" s="114">
        <v>624.80099999999982</v>
      </c>
      <c r="EA15" s="114">
        <v>4.806161538461537</v>
      </c>
      <c r="EB15" s="115">
        <v>7.6728098290598269E-3</v>
      </c>
      <c r="EC15" s="115">
        <v>5.1602199074074075</v>
      </c>
      <c r="ED15" s="115">
        <v>3.969399928774929E-2</v>
      </c>
      <c r="EE15" s="108">
        <v>5.5438211787629719</v>
      </c>
    </row>
    <row r="16" spans="1:135" ht="15" x14ac:dyDescent="0.3">
      <c r="A16" s="163"/>
      <c r="B16" s="202">
        <v>11</v>
      </c>
      <c r="C16" s="110"/>
      <c r="D16" s="111"/>
      <c r="E16" s="111"/>
      <c r="F16" s="112"/>
      <c r="G16" s="112"/>
      <c r="H16" s="112"/>
      <c r="I16" s="107"/>
      <c r="J16" s="235">
        <v>10</v>
      </c>
      <c r="K16" s="111">
        <v>31.1</v>
      </c>
      <c r="L16" s="111">
        <v>3.1100000000000003</v>
      </c>
      <c r="M16" s="112">
        <v>7.4814814814814804E-3</v>
      </c>
      <c r="N16" s="112">
        <v>0.23471064814814815</v>
      </c>
      <c r="O16" s="112">
        <v>2.3471064814814816E-2</v>
      </c>
      <c r="P16" s="107">
        <v>5.608129854644246</v>
      </c>
      <c r="Q16" s="235">
        <v>9</v>
      </c>
      <c r="R16" s="111">
        <v>27.349999999999998</v>
      </c>
      <c r="S16" s="111">
        <v>3.0388888888888888</v>
      </c>
      <c r="T16" s="112">
        <v>7.9166666666666656E-3</v>
      </c>
      <c r="U16" s="112">
        <v>0.21703703703703706</v>
      </c>
      <c r="V16" s="112">
        <v>2.4115226337448562E-2</v>
      </c>
      <c r="W16" s="107">
        <v>5.2847461956156705</v>
      </c>
      <c r="X16" s="235">
        <v>2</v>
      </c>
      <c r="Y16" s="111">
        <v>3.35</v>
      </c>
      <c r="Z16" s="111">
        <v>1.675</v>
      </c>
      <c r="AA16" s="112">
        <v>9.2361111111111116E-3</v>
      </c>
      <c r="AB16" s="112">
        <v>3.1712962962962964E-2</v>
      </c>
      <c r="AC16" s="112">
        <v>1.5856481481481482E-2</v>
      </c>
      <c r="AD16" s="107">
        <v>4.5851063829787275</v>
      </c>
      <c r="AE16" s="235">
        <v>14</v>
      </c>
      <c r="AF16" s="111">
        <v>61.480000000000004</v>
      </c>
      <c r="AG16" s="111">
        <v>4.3914285714285715</v>
      </c>
      <c r="AH16" s="112">
        <v>7.7777777777777776E-3</v>
      </c>
      <c r="AI16" s="112">
        <v>0.47929398148148145</v>
      </c>
      <c r="AJ16" s="112">
        <v>3.4235284391534386E-2</v>
      </c>
      <c r="AK16" s="107">
        <v>5.3734492803104157</v>
      </c>
      <c r="AL16" s="235">
        <v>4</v>
      </c>
      <c r="AM16" s="111">
        <v>19.5</v>
      </c>
      <c r="AN16" s="111">
        <v>4.875</v>
      </c>
      <c r="AO16" s="112">
        <v>7.4942129629629638E-3</v>
      </c>
      <c r="AP16" s="112">
        <v>0.14755787037037038</v>
      </c>
      <c r="AQ16" s="112">
        <v>3.6889467592592595E-2</v>
      </c>
      <c r="AR16" s="107">
        <v>5.583337364490375</v>
      </c>
      <c r="AS16" s="235">
        <v>6</v>
      </c>
      <c r="AT16" s="111">
        <v>15.719999999999999</v>
      </c>
      <c r="AU16" s="111">
        <v>2.6199999999999997</v>
      </c>
      <c r="AV16" s="112">
        <v>7.0428240740740737E-3</v>
      </c>
      <c r="AW16" s="112">
        <v>0.11231481481481483</v>
      </c>
      <c r="AX16" s="112">
        <v>1.8719135802469138E-2</v>
      </c>
      <c r="AY16" s="107">
        <v>5.9389922936779707</v>
      </c>
      <c r="AZ16" s="235">
        <v>6</v>
      </c>
      <c r="BA16" s="111">
        <v>13.59</v>
      </c>
      <c r="BB16" s="111">
        <v>2.2650000000000001</v>
      </c>
      <c r="BC16" s="112">
        <v>7.4074074074074068E-3</v>
      </c>
      <c r="BD16" s="112">
        <v>0.10291666666666667</v>
      </c>
      <c r="BE16" s="112">
        <v>1.7152777777777777E-2</v>
      </c>
      <c r="BF16" s="107">
        <v>5.6828811254077936</v>
      </c>
      <c r="BG16" s="235">
        <v>6</v>
      </c>
      <c r="BH16" s="111">
        <v>10.08</v>
      </c>
      <c r="BI16" s="111">
        <v>1.68</v>
      </c>
      <c r="BJ16" s="112">
        <v>7.0814043209876552E-3</v>
      </c>
      <c r="BK16" s="112">
        <v>7.2013888888888891E-2</v>
      </c>
      <c r="BL16" s="112">
        <v>1.2002314814814815E-2</v>
      </c>
      <c r="BM16" s="107">
        <v>5.9402247671831843</v>
      </c>
      <c r="BN16" s="235">
        <v>2</v>
      </c>
      <c r="BO16" s="111">
        <v>3.56</v>
      </c>
      <c r="BP16" s="111">
        <v>1.78</v>
      </c>
      <c r="BQ16" s="112">
        <v>7.4189814814814813E-3</v>
      </c>
      <c r="BR16" s="112">
        <v>2.6400462962962962E-2</v>
      </c>
      <c r="BS16" s="112">
        <v>1.3200231481481481E-2</v>
      </c>
      <c r="BT16" s="107">
        <v>5.6189507479830105</v>
      </c>
      <c r="BU16" s="235">
        <v>6</v>
      </c>
      <c r="BV16" s="111">
        <v>15.6</v>
      </c>
      <c r="BW16" s="111">
        <v>2.6</v>
      </c>
      <c r="BX16" s="112">
        <v>6.5837191358024691E-3</v>
      </c>
      <c r="BY16" s="112">
        <v>0.10292824074074074</v>
      </c>
      <c r="BZ16" s="112">
        <v>1.7154706790123455E-2</v>
      </c>
      <c r="CA16" s="107">
        <v>6.3585500738192229</v>
      </c>
      <c r="CB16" s="235">
        <v>14</v>
      </c>
      <c r="CC16" s="111">
        <v>78.949999999999989</v>
      </c>
      <c r="CD16" s="111">
        <v>5.6392857142857133</v>
      </c>
      <c r="CE16" s="112">
        <v>6.9031084656084665E-3</v>
      </c>
      <c r="CF16" s="112">
        <v>0.55075231481481479</v>
      </c>
      <c r="CG16" s="112">
        <v>3.933945105820106E-2</v>
      </c>
      <c r="CH16" s="107">
        <v>6.0634269716343123</v>
      </c>
      <c r="CI16" s="235">
        <v>12</v>
      </c>
      <c r="CJ16" s="111">
        <v>38.799999999999997</v>
      </c>
      <c r="CK16" s="111">
        <v>3.2333333333333329</v>
      </c>
      <c r="CL16" s="112">
        <v>7.1238425925925922E-3</v>
      </c>
      <c r="CM16" s="112">
        <v>0.27693287037037034</v>
      </c>
      <c r="CN16" s="112">
        <v>2.3077739197530863E-2</v>
      </c>
      <c r="CO16" s="107">
        <v>5.8824538255112655</v>
      </c>
      <c r="CP16" s="235">
        <v>10</v>
      </c>
      <c r="CQ16" s="111">
        <v>27.22</v>
      </c>
      <c r="CR16" s="111">
        <v>2.722</v>
      </c>
      <c r="CS16" s="112">
        <v>7.2777777777777788E-3</v>
      </c>
      <c r="CT16" s="112">
        <v>0.19802083333333331</v>
      </c>
      <c r="CU16" s="112">
        <v>1.9802083333333331E-2</v>
      </c>
      <c r="CV16" s="107">
        <v>5.7521556579684896</v>
      </c>
      <c r="CW16" s="235">
        <v>5</v>
      </c>
      <c r="CX16" s="111">
        <v>15.010000000000002</v>
      </c>
      <c r="CY16" s="111">
        <v>3.0020000000000002</v>
      </c>
      <c r="CZ16" s="112">
        <v>7.4421296296296293E-3</v>
      </c>
      <c r="DA16" s="112">
        <v>0.11131944444444444</v>
      </c>
      <c r="DB16" s="112">
        <v>2.2263888888888889E-2</v>
      </c>
      <c r="DC16" s="107">
        <v>5.6162774555003567</v>
      </c>
      <c r="DD16" s="235">
        <v>3</v>
      </c>
      <c r="DE16" s="111">
        <v>14.069999999999999</v>
      </c>
      <c r="DF16" s="111">
        <v>4.6899999999999995</v>
      </c>
      <c r="DG16" s="112">
        <v>7.1759259259259259E-3</v>
      </c>
      <c r="DH16" s="112">
        <v>0.10114583333333334</v>
      </c>
      <c r="DI16" s="112">
        <v>3.3715277777777782E-2</v>
      </c>
      <c r="DJ16" s="107">
        <v>5.8112182971883941</v>
      </c>
      <c r="DK16" s="235"/>
      <c r="DL16" s="111"/>
      <c r="DM16" s="111"/>
      <c r="DN16" s="112"/>
      <c r="DO16" s="112"/>
      <c r="DP16" s="112"/>
      <c r="DQ16" s="107"/>
      <c r="DR16" s="235"/>
      <c r="DS16" s="111"/>
      <c r="DT16" s="111"/>
      <c r="DU16" s="112"/>
      <c r="DV16" s="112"/>
      <c r="DW16" s="112"/>
      <c r="DX16" s="107"/>
      <c r="DY16" s="113">
        <v>109</v>
      </c>
      <c r="DZ16" s="114">
        <v>375.38000000000017</v>
      </c>
      <c r="EA16" s="114">
        <v>3.4438532110091757</v>
      </c>
      <c r="EB16" s="115">
        <v>7.3447587495752637E-3</v>
      </c>
      <c r="EC16" s="115">
        <v>2.7650578703703701</v>
      </c>
      <c r="ED16" s="115">
        <v>2.5367503397893305E-2</v>
      </c>
      <c r="EE16" s="108">
        <v>5.7215750437569763</v>
      </c>
    </row>
    <row r="17" spans="1:135" ht="15" x14ac:dyDescent="0.3">
      <c r="A17" s="163"/>
      <c r="B17" s="202">
        <v>12</v>
      </c>
      <c r="C17" s="110"/>
      <c r="D17" s="111"/>
      <c r="E17" s="111"/>
      <c r="F17" s="112"/>
      <c r="G17" s="112"/>
      <c r="H17" s="112"/>
      <c r="I17" s="107"/>
      <c r="J17" s="235">
        <v>4</v>
      </c>
      <c r="K17" s="111">
        <v>12.91</v>
      </c>
      <c r="L17" s="111">
        <v>3.2275</v>
      </c>
      <c r="M17" s="112">
        <v>7.5086805555555558E-3</v>
      </c>
      <c r="N17" s="112">
        <v>9.7696759259259261E-2</v>
      </c>
      <c r="O17" s="112">
        <v>2.4424189814814815E-2</v>
      </c>
      <c r="P17" s="107">
        <v>5.6042918656567995</v>
      </c>
      <c r="Q17" s="235">
        <v>25</v>
      </c>
      <c r="R17" s="111">
        <v>78.83</v>
      </c>
      <c r="S17" s="111">
        <v>3.1532</v>
      </c>
      <c r="T17" s="112">
        <v>7.4472222222222205E-3</v>
      </c>
      <c r="U17" s="112">
        <v>0.58395833333333325</v>
      </c>
      <c r="V17" s="112">
        <v>2.3358333333333328E-2</v>
      </c>
      <c r="W17" s="107">
        <v>5.6237059602127069</v>
      </c>
      <c r="X17" s="235">
        <v>5</v>
      </c>
      <c r="Y17" s="111">
        <v>11.899999999999999</v>
      </c>
      <c r="Z17" s="111">
        <v>2.38</v>
      </c>
      <c r="AA17" s="112">
        <v>8.6365740740740743E-3</v>
      </c>
      <c r="AB17" s="112">
        <v>0.10290509259259258</v>
      </c>
      <c r="AC17" s="112">
        <v>2.0581018518518516E-2</v>
      </c>
      <c r="AD17" s="107">
        <v>4.9130790157922366</v>
      </c>
      <c r="AE17" s="235">
        <v>11</v>
      </c>
      <c r="AF17" s="111">
        <v>58.1</v>
      </c>
      <c r="AG17" s="111">
        <v>5.2818181818181822</v>
      </c>
      <c r="AH17" s="112">
        <v>8.0481902356902366E-3</v>
      </c>
      <c r="AI17" s="112">
        <v>0.47571759259259261</v>
      </c>
      <c r="AJ17" s="112">
        <v>4.3247053872053874E-2</v>
      </c>
      <c r="AK17" s="107">
        <v>5.1951764752079033</v>
      </c>
      <c r="AL17" s="235">
        <v>13</v>
      </c>
      <c r="AM17" s="111">
        <v>50.6</v>
      </c>
      <c r="AN17" s="111">
        <v>3.8923076923076922</v>
      </c>
      <c r="AO17" s="112">
        <v>7.33707264957265E-3</v>
      </c>
      <c r="AP17" s="112">
        <v>0.37406249999999996</v>
      </c>
      <c r="AQ17" s="112">
        <v>2.8774038461538459E-2</v>
      </c>
      <c r="AR17" s="107">
        <v>5.7369743406093496</v>
      </c>
      <c r="AS17" s="235">
        <v>6</v>
      </c>
      <c r="AT17" s="111">
        <v>23.700000000000003</v>
      </c>
      <c r="AU17" s="111">
        <v>3.9500000000000006</v>
      </c>
      <c r="AV17" s="112">
        <v>7.1392746913580248E-3</v>
      </c>
      <c r="AW17" s="112">
        <v>0.1700925925925926</v>
      </c>
      <c r="AX17" s="112">
        <v>2.8348765432098768E-2</v>
      </c>
      <c r="AY17" s="107">
        <v>5.8866311115014049</v>
      </c>
      <c r="AZ17" s="235">
        <v>8</v>
      </c>
      <c r="BA17" s="111">
        <v>15.66</v>
      </c>
      <c r="BB17" s="111">
        <v>1.9575</v>
      </c>
      <c r="BC17" s="112">
        <v>7.0703125000000002E-3</v>
      </c>
      <c r="BD17" s="112">
        <v>0.11215277777777778</v>
      </c>
      <c r="BE17" s="112">
        <v>1.4019097222222223E-2</v>
      </c>
      <c r="BF17" s="107">
        <v>5.946555821946605</v>
      </c>
      <c r="BG17" s="235">
        <v>3</v>
      </c>
      <c r="BH17" s="111">
        <v>5.5</v>
      </c>
      <c r="BI17" s="111">
        <v>1.8333333333333333</v>
      </c>
      <c r="BJ17" s="112">
        <v>7.1450617283950616E-3</v>
      </c>
      <c r="BK17" s="112">
        <v>4.0659722222222222E-2</v>
      </c>
      <c r="BL17" s="112">
        <v>1.3553240740740741E-2</v>
      </c>
      <c r="BM17" s="107">
        <v>5.9065560978062459</v>
      </c>
      <c r="BN17" s="235">
        <v>1</v>
      </c>
      <c r="BO17" s="111">
        <v>1.82</v>
      </c>
      <c r="BP17" s="111">
        <v>1.82</v>
      </c>
      <c r="BQ17" s="112">
        <v>7.4537037037037028E-3</v>
      </c>
      <c r="BR17" s="112">
        <v>1.3564814814814816E-2</v>
      </c>
      <c r="BS17" s="112">
        <v>1.3564814814814816E-2</v>
      </c>
      <c r="BT17" s="107">
        <v>5.5904436860068305</v>
      </c>
      <c r="BU17" s="235">
        <v>4</v>
      </c>
      <c r="BV17" s="111">
        <v>9</v>
      </c>
      <c r="BW17" s="111">
        <v>2.25</v>
      </c>
      <c r="BX17" s="112">
        <v>7.1122685185185186E-3</v>
      </c>
      <c r="BY17" s="112">
        <v>6.6273148148148137E-2</v>
      </c>
      <c r="BZ17" s="112">
        <v>1.6568287037037034E-2</v>
      </c>
      <c r="CA17" s="107">
        <v>5.978696058102841</v>
      </c>
      <c r="CB17" s="235">
        <v>7</v>
      </c>
      <c r="CC17" s="111">
        <v>29.1</v>
      </c>
      <c r="CD17" s="111">
        <v>4.1571428571428575</v>
      </c>
      <c r="CE17" s="112">
        <v>6.5955687830687839E-3</v>
      </c>
      <c r="CF17" s="112">
        <v>0.19164351851851855</v>
      </c>
      <c r="CG17" s="112">
        <v>2.7377645502645508E-2</v>
      </c>
      <c r="CH17" s="107">
        <v>6.333074365001691</v>
      </c>
      <c r="CI17" s="235">
        <v>6</v>
      </c>
      <c r="CJ17" s="111">
        <v>19.5</v>
      </c>
      <c r="CK17" s="111">
        <v>3.25</v>
      </c>
      <c r="CL17" s="112">
        <v>6.9695216049382724E-3</v>
      </c>
      <c r="CM17" s="112">
        <v>0.13604166666666667</v>
      </c>
      <c r="CN17" s="112">
        <v>2.2673611111111113E-2</v>
      </c>
      <c r="CO17" s="107">
        <v>5.9921661909567172</v>
      </c>
      <c r="CP17" s="235">
        <v>7</v>
      </c>
      <c r="CQ17" s="111">
        <v>16.45</v>
      </c>
      <c r="CR17" s="111">
        <v>2.35</v>
      </c>
      <c r="CS17" s="112">
        <v>7.3396164021164029E-3</v>
      </c>
      <c r="CT17" s="112">
        <v>0.12047453703703702</v>
      </c>
      <c r="CU17" s="112">
        <v>1.7210648148148145E-2</v>
      </c>
      <c r="CV17" s="107">
        <v>5.693252431913602</v>
      </c>
      <c r="CW17" s="235">
        <v>2</v>
      </c>
      <c r="CX17" s="111">
        <v>4.8</v>
      </c>
      <c r="CY17" s="111">
        <v>2.4</v>
      </c>
      <c r="CZ17" s="112">
        <v>7.719907407407408E-3</v>
      </c>
      <c r="DA17" s="112">
        <v>3.6921296296296299E-2</v>
      </c>
      <c r="DB17" s="112">
        <v>1.846064814814815E-2</v>
      </c>
      <c r="DC17" s="107">
        <v>5.4444181646168444</v>
      </c>
      <c r="DD17" s="235"/>
      <c r="DE17" s="111"/>
      <c r="DF17" s="111"/>
      <c r="DG17" s="112"/>
      <c r="DH17" s="112"/>
      <c r="DI17" s="112"/>
      <c r="DJ17" s="107"/>
      <c r="DK17" s="235"/>
      <c r="DL17" s="111"/>
      <c r="DM17" s="111"/>
      <c r="DN17" s="112"/>
      <c r="DO17" s="112"/>
      <c r="DP17" s="112"/>
      <c r="DQ17" s="107"/>
      <c r="DR17" s="235"/>
      <c r="DS17" s="111"/>
      <c r="DT17" s="111"/>
      <c r="DU17" s="112"/>
      <c r="DV17" s="112"/>
      <c r="DW17" s="112"/>
      <c r="DX17" s="107"/>
      <c r="DY17" s="113">
        <v>102</v>
      </c>
      <c r="DZ17" s="114">
        <v>337.86999999999995</v>
      </c>
      <c r="EA17" s="114">
        <v>3.3124509803921565</v>
      </c>
      <c r="EB17" s="115">
        <v>7.4004856572258528E-3</v>
      </c>
      <c r="EC17" s="115">
        <v>2.5221643518518526</v>
      </c>
      <c r="ED17" s="115">
        <v>2.4727101488743655E-2</v>
      </c>
      <c r="EE17" s="108">
        <v>5.6906477422736641</v>
      </c>
    </row>
    <row r="18" spans="1:135" ht="16.5" x14ac:dyDescent="0.35">
      <c r="A18" s="183" t="s">
        <v>1230</v>
      </c>
      <c r="B18" s="109"/>
      <c r="C18" s="116">
        <v>67</v>
      </c>
      <c r="D18" s="117">
        <v>272.26</v>
      </c>
      <c r="E18" s="117">
        <v>4.0635820895522388</v>
      </c>
      <c r="F18" s="118">
        <v>7.8555140961857374E-3</v>
      </c>
      <c r="G18" s="118">
        <v>2.1901736111111112</v>
      </c>
      <c r="H18" s="118">
        <v>3.2689158374792707E-2</v>
      </c>
      <c r="I18" s="119">
        <v>5.3599358619668456</v>
      </c>
      <c r="J18" s="120">
        <v>152</v>
      </c>
      <c r="K18" s="117">
        <v>712.79000000000076</v>
      </c>
      <c r="L18" s="117">
        <v>4.6894078947368474</v>
      </c>
      <c r="M18" s="118">
        <v>7.853770711500974E-3</v>
      </c>
      <c r="N18" s="118">
        <v>5.8911111111111119</v>
      </c>
      <c r="O18" s="118">
        <v>3.8757309941520469E-2</v>
      </c>
      <c r="P18" s="119">
        <v>5.3964810169694433</v>
      </c>
      <c r="Q18" s="120">
        <v>147</v>
      </c>
      <c r="R18" s="117">
        <v>600.12000000000046</v>
      </c>
      <c r="S18" s="117">
        <v>4.0824489795918399</v>
      </c>
      <c r="T18" s="118">
        <v>7.8751732174351212E-3</v>
      </c>
      <c r="U18" s="118">
        <v>4.8561921296296262</v>
      </c>
      <c r="V18" s="118">
        <v>3.3035320609725347E-2</v>
      </c>
      <c r="W18" s="119">
        <v>5.3422859340569406</v>
      </c>
      <c r="X18" s="120">
        <v>123</v>
      </c>
      <c r="Y18" s="117">
        <v>699.71000000000026</v>
      </c>
      <c r="Z18" s="117">
        <v>5.6886991869918724</v>
      </c>
      <c r="AA18" s="118">
        <v>8.2564551339957808E-3</v>
      </c>
      <c r="AB18" s="118">
        <v>6.1072222222222203</v>
      </c>
      <c r="AC18" s="118">
        <v>4.965221318879854E-2</v>
      </c>
      <c r="AD18" s="119">
        <v>5.1353309140803356</v>
      </c>
      <c r="AE18" s="120">
        <v>142</v>
      </c>
      <c r="AF18" s="117">
        <v>632.44000000000005</v>
      </c>
      <c r="AG18" s="117">
        <v>4.4538028169014092</v>
      </c>
      <c r="AH18" s="118">
        <v>7.234448356807509E-3</v>
      </c>
      <c r="AI18" s="118">
        <v>4.7538425925925907</v>
      </c>
      <c r="AJ18" s="118">
        <v>3.3477764736567543E-2</v>
      </c>
      <c r="AK18" s="119">
        <v>5.8237621930962771</v>
      </c>
      <c r="AL18" s="120">
        <v>124</v>
      </c>
      <c r="AM18" s="117">
        <v>521.6700000000003</v>
      </c>
      <c r="AN18" s="117">
        <v>4.2070161290322607</v>
      </c>
      <c r="AO18" s="118">
        <v>6.8581055854241325E-3</v>
      </c>
      <c r="AP18" s="118">
        <v>3.7063657407407424</v>
      </c>
      <c r="AQ18" s="118">
        <v>2.989004629629631E-2</v>
      </c>
      <c r="AR18" s="119">
        <v>6.152149891405398</v>
      </c>
      <c r="AS18" s="120">
        <v>137</v>
      </c>
      <c r="AT18" s="117">
        <v>573.54000000000008</v>
      </c>
      <c r="AU18" s="117">
        <v>4.1864233576642338</v>
      </c>
      <c r="AV18" s="118">
        <v>6.9575391997837265E-3</v>
      </c>
      <c r="AW18" s="118">
        <v>4.2024884259259272</v>
      </c>
      <c r="AX18" s="118">
        <v>3.0675097999459323E-2</v>
      </c>
      <c r="AY18" s="119">
        <v>6.0365465421779101</v>
      </c>
      <c r="AZ18" s="120">
        <v>78</v>
      </c>
      <c r="BA18" s="117">
        <v>191.3</v>
      </c>
      <c r="BB18" s="117">
        <v>2.4525641025641027</v>
      </c>
      <c r="BC18" s="118">
        <v>7.1291844729344757E-3</v>
      </c>
      <c r="BD18" s="118">
        <v>1.4122222222222223</v>
      </c>
      <c r="BE18" s="118">
        <v>1.8105413105413106E-2</v>
      </c>
      <c r="BF18" s="119">
        <v>5.8937317738226378</v>
      </c>
      <c r="BG18" s="120">
        <v>58</v>
      </c>
      <c r="BH18" s="117">
        <v>150.47000000000003</v>
      </c>
      <c r="BI18" s="117">
        <v>2.5943103448275866</v>
      </c>
      <c r="BJ18" s="118">
        <v>7.6546535759897819E-3</v>
      </c>
      <c r="BK18" s="118">
        <v>1.1592824074074077</v>
      </c>
      <c r="BL18" s="118">
        <v>1.9987627713920823E-2</v>
      </c>
      <c r="BM18" s="119">
        <v>5.5246627855312589</v>
      </c>
      <c r="BN18" s="120">
        <v>78</v>
      </c>
      <c r="BO18" s="117">
        <v>298.88770188000012</v>
      </c>
      <c r="BP18" s="117">
        <v>3.8318936138461552</v>
      </c>
      <c r="BQ18" s="118">
        <v>7.6166310541310534E-3</v>
      </c>
      <c r="BR18" s="118">
        <v>2.4290624999999997</v>
      </c>
      <c r="BS18" s="118">
        <v>3.1141826923076918E-2</v>
      </c>
      <c r="BT18" s="119">
        <v>5.6743314161144829</v>
      </c>
      <c r="BU18" s="120">
        <v>162</v>
      </c>
      <c r="BV18" s="117">
        <v>798.85000000000014</v>
      </c>
      <c r="BW18" s="117">
        <v>4.931172839506174</v>
      </c>
      <c r="BX18" s="118">
        <v>7.0070301783264751E-3</v>
      </c>
      <c r="BY18" s="118">
        <v>5.7699537037037008</v>
      </c>
      <c r="BZ18" s="118">
        <v>3.5616998171010501E-2</v>
      </c>
      <c r="CA18" s="119">
        <v>5.9821372897463485</v>
      </c>
      <c r="CB18" s="120">
        <v>159</v>
      </c>
      <c r="CC18" s="117">
        <v>651.57000000000028</v>
      </c>
      <c r="CD18" s="117">
        <v>4.0979245283018884</v>
      </c>
      <c r="CE18" s="118">
        <v>7.1151438388073586E-3</v>
      </c>
      <c r="CF18" s="118">
        <v>4.6632986111111103</v>
      </c>
      <c r="CG18" s="118">
        <v>2.9328922082459814E-2</v>
      </c>
      <c r="CH18" s="119">
        <v>5.8936072602747833</v>
      </c>
      <c r="CI18" s="120">
        <v>155</v>
      </c>
      <c r="CJ18" s="117">
        <v>543.12199999999984</v>
      </c>
      <c r="CK18" s="117">
        <v>3.5040129032258056</v>
      </c>
      <c r="CL18" s="118">
        <v>7.1453106332138548E-3</v>
      </c>
      <c r="CM18" s="118">
        <v>3.915578703703702</v>
      </c>
      <c r="CN18" s="118">
        <v>2.5261798088410982E-2</v>
      </c>
      <c r="CO18" s="119">
        <v>5.8683970573904567</v>
      </c>
      <c r="CP18" s="120">
        <v>123</v>
      </c>
      <c r="CQ18" s="117">
        <v>336.46</v>
      </c>
      <c r="CR18" s="117">
        <v>2.7354471544715446</v>
      </c>
      <c r="CS18" s="118">
        <v>7.2027439024390204E-3</v>
      </c>
      <c r="CT18" s="118">
        <v>2.4453935185185181</v>
      </c>
      <c r="CU18" s="118">
        <v>1.9881248118036734E-2</v>
      </c>
      <c r="CV18" s="119">
        <v>5.8172243032887598</v>
      </c>
      <c r="CW18" s="120">
        <v>95</v>
      </c>
      <c r="CX18" s="117">
        <v>325.70499999999993</v>
      </c>
      <c r="CY18" s="117">
        <v>3.4284736842105255</v>
      </c>
      <c r="CZ18" s="118">
        <v>7.444200779727096E-3</v>
      </c>
      <c r="DA18" s="118">
        <v>2.4717708333333324</v>
      </c>
      <c r="DB18" s="118">
        <v>2.6018640350877184E-2</v>
      </c>
      <c r="DC18" s="119">
        <v>5.6744659886194517</v>
      </c>
      <c r="DD18" s="120">
        <v>55</v>
      </c>
      <c r="DE18" s="117">
        <v>183.74499999999995</v>
      </c>
      <c r="DF18" s="117">
        <v>3.340818181818181</v>
      </c>
      <c r="DG18" s="118">
        <v>7.2901936026936003E-3</v>
      </c>
      <c r="DH18" s="118">
        <v>1.3623958333333337</v>
      </c>
      <c r="DI18" s="118">
        <v>2.4770833333333339E-2</v>
      </c>
      <c r="DJ18" s="119">
        <v>5.7723822552193154</v>
      </c>
      <c r="DK18" s="120">
        <v>1</v>
      </c>
      <c r="DL18" s="117">
        <v>3.1</v>
      </c>
      <c r="DM18" s="117">
        <v>3.1</v>
      </c>
      <c r="DN18" s="118">
        <v>7.3263888888888892E-3</v>
      </c>
      <c r="DO18" s="118">
        <v>2.2719907407407411E-2</v>
      </c>
      <c r="DP18" s="118">
        <v>2.2719907407407411E-2</v>
      </c>
      <c r="DQ18" s="119">
        <v>5.6851757514009211</v>
      </c>
      <c r="DR18" s="120">
        <v>1</v>
      </c>
      <c r="DS18" s="117">
        <v>3.1</v>
      </c>
      <c r="DT18" s="117">
        <v>3.1</v>
      </c>
      <c r="DU18" s="118">
        <v>9.525462962962963E-3</v>
      </c>
      <c r="DV18" s="118">
        <v>2.9525462962962962E-2</v>
      </c>
      <c r="DW18" s="118">
        <v>2.9525462962962962E-2</v>
      </c>
      <c r="DX18" s="119">
        <v>4.3747549980399887</v>
      </c>
      <c r="DY18" s="121">
        <v>1857</v>
      </c>
      <c r="DZ18" s="122">
        <v>7498.8397018799997</v>
      </c>
      <c r="EA18" s="122">
        <v>4.0381473892730204</v>
      </c>
      <c r="EB18" s="123">
        <v>7.3792294920122055E-3</v>
      </c>
      <c r="EC18" s="123">
        <v>57.388599537037038</v>
      </c>
      <c r="ED18" s="123">
        <v>3.0903930822313967E-2</v>
      </c>
      <c r="EE18" s="124">
        <v>5.7263622880482474</v>
      </c>
    </row>
    <row r="19" spans="1:135" ht="15" x14ac:dyDescent="0.3">
      <c r="A19" s="203" t="s">
        <v>1224</v>
      </c>
      <c r="B19" s="201">
        <v>1</v>
      </c>
      <c r="C19" s="228">
        <v>9</v>
      </c>
      <c r="D19" s="229">
        <v>88.65</v>
      </c>
      <c r="E19" s="229">
        <v>9.8500000000000014</v>
      </c>
      <c r="F19" s="230">
        <v>2.2080761316872425E-3</v>
      </c>
      <c r="G19" s="230">
        <v>0.20355324074074074</v>
      </c>
      <c r="H19" s="230">
        <v>2.2617026748971193E-2</v>
      </c>
      <c r="I19" s="204">
        <v>19.474839098154479</v>
      </c>
      <c r="J19" s="231">
        <v>4</v>
      </c>
      <c r="K19" s="229">
        <v>40</v>
      </c>
      <c r="L19" s="229">
        <v>10</v>
      </c>
      <c r="M19" s="230">
        <v>2.2714120370370371E-3</v>
      </c>
      <c r="N19" s="230">
        <v>9.0833333333333335E-2</v>
      </c>
      <c r="O19" s="230">
        <v>2.2708333333333334E-2</v>
      </c>
      <c r="P19" s="204">
        <v>19.220521541950131</v>
      </c>
      <c r="Q19" s="231">
        <v>10</v>
      </c>
      <c r="R19" s="229">
        <v>140.69999999999999</v>
      </c>
      <c r="S19" s="229">
        <v>14.069999999999999</v>
      </c>
      <c r="T19" s="230">
        <v>2.3460648148148147E-3</v>
      </c>
      <c r="U19" s="230">
        <v>0.32788194444444446</v>
      </c>
      <c r="V19" s="230">
        <v>3.2788194444444446E-2</v>
      </c>
      <c r="W19" s="204">
        <v>18.235536347669363</v>
      </c>
      <c r="X19" s="231">
        <v>5</v>
      </c>
      <c r="Y19" s="229">
        <v>69.75</v>
      </c>
      <c r="Z19" s="229">
        <v>13.95</v>
      </c>
      <c r="AA19" s="230">
        <v>2.4699074074074076E-3</v>
      </c>
      <c r="AB19" s="230">
        <v>0.17381944444444444</v>
      </c>
      <c r="AC19" s="230">
        <v>3.4763888888888886E-2</v>
      </c>
      <c r="AD19" s="204">
        <v>17.346903745851129</v>
      </c>
      <c r="AE19" s="231">
        <v>5</v>
      </c>
      <c r="AF19" s="229">
        <v>54</v>
      </c>
      <c r="AG19" s="229">
        <v>10.8</v>
      </c>
      <c r="AH19" s="230">
        <v>1.8495370370370371E-3</v>
      </c>
      <c r="AI19" s="230">
        <v>9.9374999999999991E-2</v>
      </c>
      <c r="AJ19" s="230">
        <v>1.9874999999999997E-2</v>
      </c>
      <c r="AK19" s="204">
        <v>22.629844463155557</v>
      </c>
      <c r="AL19" s="231">
        <v>11</v>
      </c>
      <c r="AM19" s="229">
        <v>179.59999999999997</v>
      </c>
      <c r="AN19" s="229">
        <v>16.327272727272724</v>
      </c>
      <c r="AO19" s="230">
        <v>2.0223063973063976E-3</v>
      </c>
      <c r="AP19" s="230">
        <v>0.39421296296296293</v>
      </c>
      <c r="AQ19" s="230">
        <v>3.5837542087542085E-2</v>
      </c>
      <c r="AR19" s="204">
        <v>21.722025976018166</v>
      </c>
      <c r="AS19" s="231">
        <v>1</v>
      </c>
      <c r="AT19" s="229">
        <v>4</v>
      </c>
      <c r="AU19" s="229">
        <v>4</v>
      </c>
      <c r="AV19" s="230">
        <v>2.6041666666666665E-3</v>
      </c>
      <c r="AW19" s="230">
        <v>1.0416666666666666E-2</v>
      </c>
      <c r="AX19" s="230">
        <v>1.0416666666666666E-2</v>
      </c>
      <c r="AY19" s="204">
        <v>16.000000000000014</v>
      </c>
      <c r="AZ19" s="231"/>
      <c r="BA19" s="229"/>
      <c r="BB19" s="229"/>
      <c r="BC19" s="230"/>
      <c r="BD19" s="230"/>
      <c r="BE19" s="230"/>
      <c r="BF19" s="204"/>
      <c r="BG19" s="231"/>
      <c r="BH19" s="229"/>
      <c r="BI19" s="229"/>
      <c r="BJ19" s="230"/>
      <c r="BK19" s="230"/>
      <c r="BL19" s="230"/>
      <c r="BM19" s="204"/>
      <c r="BN19" s="231"/>
      <c r="BO19" s="229"/>
      <c r="BP19" s="229"/>
      <c r="BQ19" s="230"/>
      <c r="BR19" s="230"/>
      <c r="BS19" s="230"/>
      <c r="BT19" s="204"/>
      <c r="BU19" s="231">
        <v>3</v>
      </c>
      <c r="BV19" s="229">
        <v>3</v>
      </c>
      <c r="BW19" s="229">
        <v>1</v>
      </c>
      <c r="BX19" s="230">
        <v>3.7229938271604937E-3</v>
      </c>
      <c r="BY19" s="230">
        <v>1.1168981481481481E-2</v>
      </c>
      <c r="BZ19" s="230">
        <v>3.7229938271604937E-3</v>
      </c>
      <c r="CA19" s="204">
        <v>11.228260869565226</v>
      </c>
      <c r="CB19" s="231"/>
      <c r="CC19" s="229"/>
      <c r="CD19" s="229"/>
      <c r="CE19" s="230"/>
      <c r="CF19" s="230"/>
      <c r="CG19" s="230"/>
      <c r="CH19" s="204"/>
      <c r="CI19" s="231">
        <v>1</v>
      </c>
      <c r="CJ19" s="229">
        <v>10</v>
      </c>
      <c r="CK19" s="229">
        <v>10</v>
      </c>
      <c r="CL19" s="230">
        <v>2.8819444444444444E-3</v>
      </c>
      <c r="CM19" s="230">
        <v>2.8819444444444443E-2</v>
      </c>
      <c r="CN19" s="230">
        <v>2.8819444444444443E-2</v>
      </c>
      <c r="CO19" s="204">
        <v>14.457831325301216</v>
      </c>
      <c r="CP19" s="231">
        <v>1</v>
      </c>
      <c r="CQ19" s="229">
        <v>6</v>
      </c>
      <c r="CR19" s="229">
        <v>6</v>
      </c>
      <c r="CS19" s="230">
        <v>2.8935185185185188E-3</v>
      </c>
      <c r="CT19" s="230">
        <v>1.7361111111111112E-2</v>
      </c>
      <c r="CU19" s="230">
        <v>1.7361111111111112E-2</v>
      </c>
      <c r="CV19" s="204">
        <v>14.400000000000009</v>
      </c>
      <c r="CW19" s="231">
        <v>2</v>
      </c>
      <c r="CX19" s="229">
        <v>17.3</v>
      </c>
      <c r="CY19" s="229">
        <v>8.65</v>
      </c>
      <c r="CZ19" s="230">
        <v>2.6446759259259262E-3</v>
      </c>
      <c r="DA19" s="230">
        <v>4.5138888888888888E-2</v>
      </c>
      <c r="DB19" s="230">
        <v>2.2569444444444444E-2</v>
      </c>
      <c r="DC19" s="204">
        <v>15.871428571428584</v>
      </c>
      <c r="DD19" s="231"/>
      <c r="DE19" s="229"/>
      <c r="DF19" s="229"/>
      <c r="DG19" s="230"/>
      <c r="DH19" s="230"/>
      <c r="DI19" s="230"/>
      <c r="DJ19" s="204"/>
      <c r="DK19" s="231"/>
      <c r="DL19" s="229"/>
      <c r="DM19" s="229"/>
      <c r="DN19" s="230"/>
      <c r="DO19" s="230"/>
      <c r="DP19" s="230"/>
      <c r="DQ19" s="204"/>
      <c r="DR19" s="231"/>
      <c r="DS19" s="229"/>
      <c r="DT19" s="229"/>
      <c r="DU19" s="230"/>
      <c r="DV19" s="230"/>
      <c r="DW19" s="230"/>
      <c r="DX19" s="204"/>
      <c r="DY19" s="232">
        <v>52</v>
      </c>
      <c r="DZ19" s="233">
        <v>613.00000000000011</v>
      </c>
      <c r="EA19" s="233">
        <v>11.78846153846154</v>
      </c>
      <c r="EB19" s="234">
        <v>2.3288372507122516E-3</v>
      </c>
      <c r="EC19" s="234">
        <v>1.4025810185185186</v>
      </c>
      <c r="ED19" s="234">
        <v>2.6972711894586894E-2</v>
      </c>
      <c r="EE19" s="205">
        <v>18.915817295884068</v>
      </c>
    </row>
    <row r="20" spans="1:135" ht="15" x14ac:dyDescent="0.3">
      <c r="A20" s="163"/>
      <c r="B20" s="202">
        <v>2</v>
      </c>
      <c r="C20" s="110">
        <v>10</v>
      </c>
      <c r="D20" s="111">
        <v>111.25</v>
      </c>
      <c r="E20" s="111">
        <v>11.125</v>
      </c>
      <c r="F20" s="112">
        <v>2.2557870370370366E-3</v>
      </c>
      <c r="G20" s="112">
        <v>0.25277777777777777</v>
      </c>
      <c r="H20" s="112">
        <v>2.5277777777777777E-2</v>
      </c>
      <c r="I20" s="107">
        <v>18.725357142857156</v>
      </c>
      <c r="J20" s="235">
        <v>5</v>
      </c>
      <c r="K20" s="111">
        <v>62.8</v>
      </c>
      <c r="L20" s="111">
        <v>12.559999999999999</v>
      </c>
      <c r="M20" s="112">
        <v>2.5324074074074073E-3</v>
      </c>
      <c r="N20" s="112">
        <v>0.16282407407407407</v>
      </c>
      <c r="O20" s="112">
        <v>3.256481481481481E-2</v>
      </c>
      <c r="P20" s="107">
        <v>17.057638287372868</v>
      </c>
      <c r="Q20" s="235">
        <v>5</v>
      </c>
      <c r="R20" s="111">
        <v>91.3</v>
      </c>
      <c r="S20" s="111">
        <v>18.259999999999998</v>
      </c>
      <c r="T20" s="112">
        <v>2.425925925925926E-3</v>
      </c>
      <c r="U20" s="112">
        <v>0.22515046296296296</v>
      </c>
      <c r="V20" s="112">
        <v>4.5030092592592594E-2</v>
      </c>
      <c r="W20" s="107">
        <v>17.740842418189427</v>
      </c>
      <c r="X20" s="235">
        <v>4</v>
      </c>
      <c r="Y20" s="111">
        <v>49</v>
      </c>
      <c r="Z20" s="111">
        <v>12.25</v>
      </c>
      <c r="AA20" s="112">
        <v>2.5549768518518517E-3</v>
      </c>
      <c r="AB20" s="112">
        <v>0.12608796296296296</v>
      </c>
      <c r="AC20" s="112">
        <v>3.1521990740740739E-2</v>
      </c>
      <c r="AD20" s="107">
        <v>16.639700960046635</v>
      </c>
      <c r="AE20" s="235">
        <v>8</v>
      </c>
      <c r="AF20" s="111">
        <v>90.1</v>
      </c>
      <c r="AG20" s="111">
        <v>11.262499999999999</v>
      </c>
      <c r="AH20" s="112">
        <v>2.1137152777777777E-3</v>
      </c>
      <c r="AI20" s="112">
        <v>0.1892361111111111</v>
      </c>
      <c r="AJ20" s="112">
        <v>2.3654513888888888E-2</v>
      </c>
      <c r="AK20" s="107">
        <v>20.069524983026142</v>
      </c>
      <c r="AL20" s="235">
        <v>9</v>
      </c>
      <c r="AM20" s="111">
        <v>116.70000000000002</v>
      </c>
      <c r="AN20" s="111">
        <v>12.966666666666669</v>
      </c>
      <c r="AO20" s="112">
        <v>1.9290123456790125E-3</v>
      </c>
      <c r="AP20" s="112">
        <v>0.23996527777777779</v>
      </c>
      <c r="AQ20" s="112">
        <v>2.6662808641975309E-2</v>
      </c>
      <c r="AR20" s="107">
        <v>22.226349098020812</v>
      </c>
      <c r="AS20" s="235">
        <v>7</v>
      </c>
      <c r="AT20" s="111">
        <v>49.25</v>
      </c>
      <c r="AU20" s="111">
        <v>7.0357142857142856</v>
      </c>
      <c r="AV20" s="112">
        <v>2.6438492063492062E-3</v>
      </c>
      <c r="AW20" s="112">
        <v>0.13194444444444442</v>
      </c>
      <c r="AX20" s="112">
        <v>1.8849206349206345E-2</v>
      </c>
      <c r="AY20" s="107">
        <v>15.869047619047633</v>
      </c>
      <c r="AZ20" s="235">
        <v>2</v>
      </c>
      <c r="BA20" s="111">
        <v>20</v>
      </c>
      <c r="BB20" s="111">
        <v>10</v>
      </c>
      <c r="BC20" s="112">
        <v>3.2986111111111107E-3</v>
      </c>
      <c r="BD20" s="112">
        <v>6.5972222222222224E-2</v>
      </c>
      <c r="BE20" s="112">
        <v>3.2986111111111112E-2</v>
      </c>
      <c r="BF20" s="107">
        <v>12.666666666666675</v>
      </c>
      <c r="BG20" s="235"/>
      <c r="BH20" s="111"/>
      <c r="BI20" s="111"/>
      <c r="BJ20" s="112"/>
      <c r="BK20" s="112"/>
      <c r="BL20" s="112"/>
      <c r="BM20" s="107"/>
      <c r="BN20" s="235"/>
      <c r="BO20" s="111"/>
      <c r="BP20" s="111"/>
      <c r="BQ20" s="112"/>
      <c r="BR20" s="112"/>
      <c r="BS20" s="112"/>
      <c r="BT20" s="107"/>
      <c r="BU20" s="235">
        <v>3</v>
      </c>
      <c r="BV20" s="111">
        <v>19.75</v>
      </c>
      <c r="BW20" s="111">
        <v>6.583333333333333</v>
      </c>
      <c r="BX20" s="112">
        <v>3.0439814814814821E-3</v>
      </c>
      <c r="BY20" s="112">
        <v>5.5555555555555552E-2</v>
      </c>
      <c r="BZ20" s="112">
        <v>1.8518518518518517E-2</v>
      </c>
      <c r="CA20" s="107">
        <v>13.840909090909102</v>
      </c>
      <c r="CB20" s="235">
        <v>3</v>
      </c>
      <c r="CC20" s="111">
        <v>6</v>
      </c>
      <c r="CD20" s="111">
        <v>2</v>
      </c>
      <c r="CE20" s="112">
        <v>5.9799382716049379E-3</v>
      </c>
      <c r="CF20" s="112">
        <v>3.4722222222222224E-2</v>
      </c>
      <c r="CG20" s="112">
        <v>1.1574074074074075E-2</v>
      </c>
      <c r="CH20" s="107">
        <v>7.0666666666666726</v>
      </c>
      <c r="CI20" s="235"/>
      <c r="CJ20" s="111"/>
      <c r="CK20" s="111"/>
      <c r="CL20" s="112"/>
      <c r="CM20" s="112"/>
      <c r="CN20" s="112"/>
      <c r="CO20" s="107"/>
      <c r="CP20" s="235"/>
      <c r="CQ20" s="111"/>
      <c r="CR20" s="111"/>
      <c r="CS20" s="112"/>
      <c r="CT20" s="112"/>
      <c r="CU20" s="112"/>
      <c r="CV20" s="107"/>
      <c r="CW20" s="235">
        <v>4</v>
      </c>
      <c r="CX20" s="111">
        <v>71</v>
      </c>
      <c r="CY20" s="111">
        <v>17.75</v>
      </c>
      <c r="CZ20" s="112">
        <v>2.4421296296296296E-3</v>
      </c>
      <c r="DA20" s="112">
        <v>0.17777777777777778</v>
      </c>
      <c r="DB20" s="112">
        <v>4.4444444444444446E-2</v>
      </c>
      <c r="DC20" s="107">
        <v>17.391472868217072</v>
      </c>
      <c r="DD20" s="235"/>
      <c r="DE20" s="111"/>
      <c r="DF20" s="111"/>
      <c r="DG20" s="112"/>
      <c r="DH20" s="112"/>
      <c r="DI20" s="112"/>
      <c r="DJ20" s="107"/>
      <c r="DK20" s="235"/>
      <c r="DL20" s="111"/>
      <c r="DM20" s="111"/>
      <c r="DN20" s="112"/>
      <c r="DO20" s="112"/>
      <c r="DP20" s="112"/>
      <c r="DQ20" s="107"/>
      <c r="DR20" s="235"/>
      <c r="DS20" s="111"/>
      <c r="DT20" s="111"/>
      <c r="DU20" s="112"/>
      <c r="DV20" s="112"/>
      <c r="DW20" s="112"/>
      <c r="DX20" s="107"/>
      <c r="DY20" s="113">
        <v>60</v>
      </c>
      <c r="DZ20" s="114">
        <v>687.14999999999986</v>
      </c>
      <c r="EA20" s="114">
        <v>11.452499999999997</v>
      </c>
      <c r="EB20" s="115">
        <v>2.5630787037037041E-3</v>
      </c>
      <c r="EC20" s="115">
        <v>1.6620138888888885</v>
      </c>
      <c r="ED20" s="115">
        <v>2.7700231481481475E-2</v>
      </c>
      <c r="EE20" s="108">
        <v>17.618390099253805</v>
      </c>
    </row>
    <row r="21" spans="1:135" ht="15" x14ac:dyDescent="0.3">
      <c r="A21" s="163"/>
      <c r="B21" s="202">
        <v>3</v>
      </c>
      <c r="C21" s="110">
        <v>3</v>
      </c>
      <c r="D21" s="111">
        <v>33.5</v>
      </c>
      <c r="E21" s="111">
        <v>11.166666666666666</v>
      </c>
      <c r="F21" s="112">
        <v>2.2376543209876539E-3</v>
      </c>
      <c r="G21" s="112">
        <v>7.4259259259259247E-2</v>
      </c>
      <c r="H21" s="112">
        <v>2.4753086419753084E-2</v>
      </c>
      <c r="I21" s="107">
        <v>19.245855098796291</v>
      </c>
      <c r="J21" s="235">
        <v>4</v>
      </c>
      <c r="K21" s="111">
        <v>48</v>
      </c>
      <c r="L21" s="111">
        <v>12</v>
      </c>
      <c r="M21" s="112">
        <v>1.9704861111111112E-3</v>
      </c>
      <c r="N21" s="112">
        <v>9.4351851851851853E-2</v>
      </c>
      <c r="O21" s="112">
        <v>2.3587962962962963E-2</v>
      </c>
      <c r="P21" s="107">
        <v>21.379886506935705</v>
      </c>
      <c r="Q21" s="235">
        <v>10</v>
      </c>
      <c r="R21" s="111">
        <v>139.60000000000002</v>
      </c>
      <c r="S21" s="111">
        <v>13.960000000000003</v>
      </c>
      <c r="T21" s="112">
        <v>2.7499999999999998E-3</v>
      </c>
      <c r="U21" s="112">
        <v>0.4011689814814815</v>
      </c>
      <c r="V21" s="112">
        <v>4.0116898148148152E-2</v>
      </c>
      <c r="W21" s="107">
        <v>16.296008613578387</v>
      </c>
      <c r="X21" s="235">
        <v>6</v>
      </c>
      <c r="Y21" s="111">
        <v>90</v>
      </c>
      <c r="Z21" s="111">
        <v>15</v>
      </c>
      <c r="AA21" s="112">
        <v>2.3167438271604938E-3</v>
      </c>
      <c r="AB21" s="112">
        <v>0.22209490740740739</v>
      </c>
      <c r="AC21" s="112">
        <v>3.7015817901234566E-2</v>
      </c>
      <c r="AD21" s="107">
        <v>18.69915186992176</v>
      </c>
      <c r="AE21" s="235">
        <v>11</v>
      </c>
      <c r="AF21" s="111">
        <v>142.69999999999999</v>
      </c>
      <c r="AG21" s="111">
        <v>12.972727272727271</v>
      </c>
      <c r="AH21" s="112">
        <v>2.4494949494949497E-3</v>
      </c>
      <c r="AI21" s="112">
        <v>0.36239583333333331</v>
      </c>
      <c r="AJ21" s="112">
        <v>3.2945075757575756E-2</v>
      </c>
      <c r="AK21" s="107">
        <v>17.68440277151549</v>
      </c>
      <c r="AL21" s="235">
        <v>11</v>
      </c>
      <c r="AM21" s="111">
        <v>205.70000000000002</v>
      </c>
      <c r="AN21" s="111">
        <v>18.700000000000003</v>
      </c>
      <c r="AO21" s="112">
        <v>2.263257575757576E-3</v>
      </c>
      <c r="AP21" s="112">
        <v>0.52155092592592589</v>
      </c>
      <c r="AQ21" s="112">
        <v>4.7413720538720533E-2</v>
      </c>
      <c r="AR21" s="107">
        <v>19.953223120635116</v>
      </c>
      <c r="AS21" s="235">
        <v>9</v>
      </c>
      <c r="AT21" s="111">
        <v>73.42</v>
      </c>
      <c r="AU21" s="111">
        <v>8.1577777777777776</v>
      </c>
      <c r="AV21" s="112">
        <v>2.781635802469136E-3</v>
      </c>
      <c r="AW21" s="112">
        <v>0.20520833333333335</v>
      </c>
      <c r="AX21" s="112">
        <v>2.2800925925925929E-2</v>
      </c>
      <c r="AY21" s="107">
        <v>16.018959481867963</v>
      </c>
      <c r="AZ21" s="235">
        <v>3</v>
      </c>
      <c r="BA21" s="111">
        <v>30</v>
      </c>
      <c r="BB21" s="111">
        <v>10</v>
      </c>
      <c r="BC21" s="112">
        <v>3.1249999999999997E-3</v>
      </c>
      <c r="BD21" s="112">
        <v>9.375E-2</v>
      </c>
      <c r="BE21" s="112">
        <v>3.125E-2</v>
      </c>
      <c r="BF21" s="107">
        <v>13.333333333333343</v>
      </c>
      <c r="BG21" s="235"/>
      <c r="BH21" s="111"/>
      <c r="BI21" s="111"/>
      <c r="BJ21" s="112"/>
      <c r="BK21" s="112"/>
      <c r="BL21" s="112"/>
      <c r="BM21" s="107"/>
      <c r="BN21" s="235"/>
      <c r="BO21" s="111"/>
      <c r="BP21" s="111"/>
      <c r="BQ21" s="112"/>
      <c r="BR21" s="112"/>
      <c r="BS21" s="112"/>
      <c r="BT21" s="107"/>
      <c r="BU21" s="235">
        <v>1</v>
      </c>
      <c r="BV21" s="111">
        <v>3.75</v>
      </c>
      <c r="BW21" s="111">
        <v>3.75</v>
      </c>
      <c r="BX21" s="112">
        <v>2.7777777777777779E-3</v>
      </c>
      <c r="BY21" s="112">
        <v>1.0416666666666666E-2</v>
      </c>
      <c r="BZ21" s="112">
        <v>1.0416666666666666E-2</v>
      </c>
      <c r="CA21" s="107">
        <v>15.000000000000014</v>
      </c>
      <c r="CB21" s="235"/>
      <c r="CC21" s="111"/>
      <c r="CD21" s="111"/>
      <c r="CE21" s="112"/>
      <c r="CF21" s="112"/>
      <c r="CG21" s="112"/>
      <c r="CH21" s="107"/>
      <c r="CI21" s="235">
        <v>2</v>
      </c>
      <c r="CJ21" s="111">
        <v>8.5</v>
      </c>
      <c r="CK21" s="111">
        <v>4.25</v>
      </c>
      <c r="CL21" s="112">
        <v>2.7372685185185187E-3</v>
      </c>
      <c r="CM21" s="112">
        <v>2.4305555555555556E-2</v>
      </c>
      <c r="CN21" s="112">
        <v>1.2152777777777778E-2</v>
      </c>
      <c r="CO21" s="107">
        <v>15.600000000000012</v>
      </c>
      <c r="CP21" s="235">
        <v>3</v>
      </c>
      <c r="CQ21" s="111">
        <v>28</v>
      </c>
      <c r="CR21" s="111">
        <v>9.3333333333333339</v>
      </c>
      <c r="CS21" s="112">
        <v>2.6118827160493824E-3</v>
      </c>
      <c r="CT21" s="112">
        <v>7.3090277777777768E-2</v>
      </c>
      <c r="CU21" s="112">
        <v>2.4363425925925924E-2</v>
      </c>
      <c r="CV21" s="107">
        <v>15.955922865013788</v>
      </c>
      <c r="CW21" s="235">
        <v>8</v>
      </c>
      <c r="CX21" s="111">
        <v>91</v>
      </c>
      <c r="CY21" s="111">
        <v>11.375</v>
      </c>
      <c r="CZ21" s="112">
        <v>3.0309606481481481E-3</v>
      </c>
      <c r="DA21" s="112">
        <v>0.26805555555555555</v>
      </c>
      <c r="DB21" s="112">
        <v>3.3506944444444443E-2</v>
      </c>
      <c r="DC21" s="107">
        <v>14.079912023460423</v>
      </c>
      <c r="DD21" s="235"/>
      <c r="DE21" s="111"/>
      <c r="DF21" s="111"/>
      <c r="DG21" s="112"/>
      <c r="DH21" s="112"/>
      <c r="DI21" s="112"/>
      <c r="DJ21" s="107"/>
      <c r="DK21" s="235"/>
      <c r="DL21" s="111"/>
      <c r="DM21" s="111"/>
      <c r="DN21" s="112"/>
      <c r="DO21" s="112"/>
      <c r="DP21" s="112"/>
      <c r="DQ21" s="107"/>
      <c r="DR21" s="235"/>
      <c r="DS21" s="111"/>
      <c r="DT21" s="111"/>
      <c r="DU21" s="112"/>
      <c r="DV21" s="112"/>
      <c r="DW21" s="112"/>
      <c r="DX21" s="107"/>
      <c r="DY21" s="113">
        <v>71</v>
      </c>
      <c r="DZ21" s="114">
        <v>894.17</v>
      </c>
      <c r="EA21" s="114">
        <v>12.59394366197183</v>
      </c>
      <c r="EB21" s="115">
        <v>2.5715636411058926E-3</v>
      </c>
      <c r="EC21" s="115">
        <v>2.3506481481481489</v>
      </c>
      <c r="ED21" s="115">
        <v>3.3107720396452801E-2</v>
      </c>
      <c r="EE21" s="108">
        <v>17.229629487501956</v>
      </c>
    </row>
    <row r="22" spans="1:135" ht="15.75" thickBot="1" x14ac:dyDescent="0.35">
      <c r="A22" s="163"/>
      <c r="B22" s="202">
        <v>4</v>
      </c>
      <c r="C22" s="110">
        <v>6</v>
      </c>
      <c r="D22" s="111">
        <v>104.76</v>
      </c>
      <c r="E22" s="111">
        <v>17.46</v>
      </c>
      <c r="F22" s="112">
        <v>2.6331018518518517E-3</v>
      </c>
      <c r="G22" s="112">
        <v>0.31373842592592588</v>
      </c>
      <c r="H22" s="112">
        <v>5.2289737654320982E-2</v>
      </c>
      <c r="I22" s="107">
        <v>17.921271778699111</v>
      </c>
      <c r="J22" s="235">
        <v>5</v>
      </c>
      <c r="K22" s="111">
        <v>114.4</v>
      </c>
      <c r="L22" s="111">
        <v>22.880000000000003</v>
      </c>
      <c r="M22" s="112">
        <v>3.0601851851851853E-3</v>
      </c>
      <c r="N22" s="112">
        <v>0.34885416666666663</v>
      </c>
      <c r="O22" s="112">
        <v>6.9770833333333324E-2</v>
      </c>
      <c r="P22" s="107">
        <v>13.677639026348789</v>
      </c>
      <c r="Q22" s="235">
        <v>5</v>
      </c>
      <c r="R22" s="111">
        <v>56</v>
      </c>
      <c r="S22" s="111">
        <v>11.2</v>
      </c>
      <c r="T22" s="112">
        <v>2.8773148148148152E-3</v>
      </c>
      <c r="U22" s="112">
        <v>0.16224537037037037</v>
      </c>
      <c r="V22" s="112">
        <v>3.2449074074074075E-2</v>
      </c>
      <c r="W22" s="107">
        <v>15.00699280257108</v>
      </c>
      <c r="X22" s="235">
        <v>8</v>
      </c>
      <c r="Y22" s="111">
        <v>166.4</v>
      </c>
      <c r="Z22" s="111">
        <v>20.8</v>
      </c>
      <c r="AA22" s="112">
        <v>2.7387152777777774E-3</v>
      </c>
      <c r="AB22" s="112">
        <v>0.46650462962962963</v>
      </c>
      <c r="AC22" s="112">
        <v>5.8313078703703704E-2</v>
      </c>
      <c r="AD22" s="107">
        <v>16.276465454291213</v>
      </c>
      <c r="AE22" s="235">
        <v>11</v>
      </c>
      <c r="AF22" s="111">
        <v>196.9</v>
      </c>
      <c r="AG22" s="111">
        <v>17.900000000000002</v>
      </c>
      <c r="AH22" s="112">
        <v>2.4368686868686869E-3</v>
      </c>
      <c r="AI22" s="112">
        <v>0.53145833333333348</v>
      </c>
      <c r="AJ22" s="112">
        <v>4.8314393939393956E-2</v>
      </c>
      <c r="AK22" s="107">
        <v>17.812542701936859</v>
      </c>
      <c r="AL22" s="235">
        <v>9</v>
      </c>
      <c r="AM22" s="111">
        <v>173.41</v>
      </c>
      <c r="AN22" s="111">
        <v>19.267777777777777</v>
      </c>
      <c r="AO22" s="112">
        <v>2.1707818930041156E-3</v>
      </c>
      <c r="AP22" s="112">
        <v>0.43366898148148142</v>
      </c>
      <c r="AQ22" s="112">
        <v>4.818544238683127E-2</v>
      </c>
      <c r="AR22" s="107">
        <v>19.952766737252901</v>
      </c>
      <c r="AS22" s="235">
        <v>6</v>
      </c>
      <c r="AT22" s="111">
        <v>127.77000000000001</v>
      </c>
      <c r="AU22" s="111">
        <v>21.295000000000002</v>
      </c>
      <c r="AV22" s="112">
        <v>2.509645061728395E-3</v>
      </c>
      <c r="AW22" s="112">
        <v>0.36981481481481482</v>
      </c>
      <c r="AX22" s="112">
        <v>6.1635802469135803E-2</v>
      </c>
      <c r="AY22" s="107">
        <v>18.248768465528343</v>
      </c>
      <c r="AZ22" s="235">
        <v>1</v>
      </c>
      <c r="BA22" s="111">
        <v>7.32</v>
      </c>
      <c r="BB22" s="111">
        <v>7.32</v>
      </c>
      <c r="BC22" s="112">
        <v>3.7962962962962963E-3</v>
      </c>
      <c r="BD22" s="112">
        <v>2.7800925925925923E-2</v>
      </c>
      <c r="BE22" s="112">
        <v>2.7800925925925923E-2</v>
      </c>
      <c r="BF22" s="107">
        <v>10.970857618651134</v>
      </c>
      <c r="BG22" s="235">
        <v>1</v>
      </c>
      <c r="BH22" s="111">
        <v>22.44</v>
      </c>
      <c r="BI22" s="111">
        <v>22.44</v>
      </c>
      <c r="BJ22" s="112">
        <v>2.7893518518518519E-3</v>
      </c>
      <c r="BK22" s="112">
        <v>6.2708333333333324E-2</v>
      </c>
      <c r="BL22" s="112">
        <v>6.2708333333333324E-2</v>
      </c>
      <c r="BM22" s="107">
        <v>14.910299003322272</v>
      </c>
      <c r="BN22" s="235"/>
      <c r="BO22" s="111"/>
      <c r="BP22" s="111"/>
      <c r="BQ22" s="112"/>
      <c r="BR22" s="112"/>
      <c r="BS22" s="112"/>
      <c r="BT22" s="107"/>
      <c r="BU22" s="235">
        <v>1</v>
      </c>
      <c r="BV22" s="111">
        <v>9.5</v>
      </c>
      <c r="BW22" s="111">
        <v>9.5</v>
      </c>
      <c r="BX22" s="112">
        <v>3.2175925925925926E-3</v>
      </c>
      <c r="BY22" s="112">
        <v>3.0613425925925929E-2</v>
      </c>
      <c r="BZ22" s="112">
        <v>3.0613425925925929E-2</v>
      </c>
      <c r="CA22" s="107">
        <v>12.930056710775055</v>
      </c>
      <c r="CB22" s="235">
        <v>1</v>
      </c>
      <c r="CC22" s="111">
        <v>3.06</v>
      </c>
      <c r="CD22" s="111">
        <v>3.06</v>
      </c>
      <c r="CE22" s="112">
        <v>2.7777777777777779E-3</v>
      </c>
      <c r="CF22" s="112">
        <v>8.4837962962962966E-3</v>
      </c>
      <c r="CG22" s="112">
        <v>8.4837962962962966E-3</v>
      </c>
      <c r="CH22" s="107">
        <v>15.028649386084595</v>
      </c>
      <c r="CI22" s="235">
        <v>8</v>
      </c>
      <c r="CJ22" s="111">
        <v>70.28</v>
      </c>
      <c r="CK22" s="111">
        <v>8.7850000000000001</v>
      </c>
      <c r="CL22" s="112">
        <v>2.8573495370370367E-3</v>
      </c>
      <c r="CM22" s="112">
        <v>0.18744212962962964</v>
      </c>
      <c r="CN22" s="112">
        <v>2.3430266203703705E-2</v>
      </c>
      <c r="CO22" s="107">
        <v>14.77833713322458</v>
      </c>
      <c r="CP22" s="235">
        <v>4</v>
      </c>
      <c r="CQ22" s="111">
        <v>28</v>
      </c>
      <c r="CR22" s="111">
        <v>7</v>
      </c>
      <c r="CS22" s="112">
        <v>2.8124999999999999E-3</v>
      </c>
      <c r="CT22" s="112">
        <v>7.8483796296296288E-2</v>
      </c>
      <c r="CU22" s="112">
        <v>1.9620949074074072E-2</v>
      </c>
      <c r="CV22" s="107">
        <v>14.908323258649652</v>
      </c>
      <c r="CW22" s="235">
        <v>7</v>
      </c>
      <c r="CX22" s="111">
        <v>100.1</v>
      </c>
      <c r="CY22" s="111">
        <v>14.299999999999999</v>
      </c>
      <c r="CZ22" s="112">
        <v>3.0621693121693121E-3</v>
      </c>
      <c r="DA22" s="112">
        <v>0.31305555555555553</v>
      </c>
      <c r="DB22" s="112">
        <v>4.4722222222222219E-2</v>
      </c>
      <c r="DC22" s="107">
        <v>13.790321223025899</v>
      </c>
      <c r="DD22" s="235">
        <v>4</v>
      </c>
      <c r="DE22" s="111">
        <v>30.599999999999998</v>
      </c>
      <c r="DF22" s="111">
        <v>7.6499999999999995</v>
      </c>
      <c r="DG22" s="112">
        <v>3.119212962962963E-3</v>
      </c>
      <c r="DH22" s="112">
        <v>9.8634259259259255E-2</v>
      </c>
      <c r="DI22" s="112">
        <v>2.4658564814814814E-2</v>
      </c>
      <c r="DJ22" s="107">
        <v>13.48559153405508</v>
      </c>
      <c r="DK22" s="235"/>
      <c r="DL22" s="111"/>
      <c r="DM22" s="111"/>
      <c r="DN22" s="112"/>
      <c r="DO22" s="112"/>
      <c r="DP22" s="112"/>
      <c r="DQ22" s="107"/>
      <c r="DR22" s="235"/>
      <c r="DS22" s="111"/>
      <c r="DT22" s="111"/>
      <c r="DU22" s="112"/>
      <c r="DV22" s="112"/>
      <c r="DW22" s="112"/>
      <c r="DX22" s="107"/>
      <c r="DY22" s="113">
        <v>77</v>
      </c>
      <c r="DZ22" s="114">
        <v>1210.94</v>
      </c>
      <c r="EA22" s="114">
        <v>15.726493506493508</v>
      </c>
      <c r="EB22" s="115">
        <v>2.7194564694564688E-3</v>
      </c>
      <c r="EC22" s="115">
        <v>3.4335069444444435</v>
      </c>
      <c r="ED22" s="115">
        <v>4.4590999278499265E-2</v>
      </c>
      <c r="EE22" s="108">
        <v>16.212239767759804</v>
      </c>
    </row>
    <row r="23" spans="1:135" s="105" customFormat="1" ht="15.75" thickBot="1" x14ac:dyDescent="0.35">
      <c r="A23" s="163"/>
      <c r="B23" s="202">
        <v>5</v>
      </c>
      <c r="C23" s="110">
        <v>4</v>
      </c>
      <c r="D23" s="111">
        <v>78.25</v>
      </c>
      <c r="E23" s="111">
        <v>19.5625</v>
      </c>
      <c r="F23" s="112">
        <v>4.239004629629629E-3</v>
      </c>
      <c r="G23" s="112">
        <v>0.27592592592592591</v>
      </c>
      <c r="H23" s="112">
        <v>6.8981481481481477E-2</v>
      </c>
      <c r="I23" s="107">
        <v>12.893649703189446</v>
      </c>
      <c r="J23" s="235">
        <v>7</v>
      </c>
      <c r="K23" s="111">
        <v>184.5</v>
      </c>
      <c r="L23" s="111">
        <v>26.357142857142858</v>
      </c>
      <c r="M23" s="112">
        <v>2.7099867724867726E-3</v>
      </c>
      <c r="N23" s="112">
        <v>0.52842592592592597</v>
      </c>
      <c r="O23" s="112">
        <v>7.5489417989417995E-2</v>
      </c>
      <c r="P23" s="107">
        <v>15.68099231837609</v>
      </c>
      <c r="Q23" s="235">
        <v>10</v>
      </c>
      <c r="R23" s="111">
        <v>282.8</v>
      </c>
      <c r="S23" s="111">
        <v>28.28</v>
      </c>
      <c r="T23" s="112">
        <v>2.6620370370370374E-3</v>
      </c>
      <c r="U23" s="112">
        <v>0.79056712962962961</v>
      </c>
      <c r="V23" s="112">
        <v>7.9056712962962961E-2</v>
      </c>
      <c r="W23" s="107">
        <v>16.351252599262867</v>
      </c>
      <c r="X23" s="235">
        <v>10</v>
      </c>
      <c r="Y23" s="111">
        <v>327.70000000000005</v>
      </c>
      <c r="Z23" s="111">
        <v>32.770000000000003</v>
      </c>
      <c r="AA23" s="112">
        <v>2.7453703703703698E-3</v>
      </c>
      <c r="AB23" s="112">
        <v>0.90940972222222216</v>
      </c>
      <c r="AC23" s="112">
        <v>9.0940972222222222E-2</v>
      </c>
      <c r="AD23" s="107">
        <v>15.477933185742652</v>
      </c>
      <c r="AE23" s="235">
        <v>16</v>
      </c>
      <c r="AF23" s="111">
        <v>382.40000000000003</v>
      </c>
      <c r="AG23" s="111">
        <v>23.900000000000002</v>
      </c>
      <c r="AH23" s="112">
        <v>2.5397858796296293E-3</v>
      </c>
      <c r="AI23" s="112">
        <v>1.0298379629629628</v>
      </c>
      <c r="AJ23" s="112">
        <v>6.4364872685185176E-2</v>
      </c>
      <c r="AK23" s="107">
        <v>16.985930089911662</v>
      </c>
      <c r="AL23" s="235">
        <v>10</v>
      </c>
      <c r="AM23" s="111">
        <v>297</v>
      </c>
      <c r="AN23" s="111">
        <v>29.7</v>
      </c>
      <c r="AO23" s="112">
        <v>2.5393518518518521E-3</v>
      </c>
      <c r="AP23" s="112">
        <v>0.81048611111111124</v>
      </c>
      <c r="AQ23" s="112">
        <v>8.1048611111111127E-2</v>
      </c>
      <c r="AR23" s="107">
        <v>17.214137642715244</v>
      </c>
      <c r="AS23" s="235">
        <v>10</v>
      </c>
      <c r="AT23" s="111">
        <v>203.59999999999997</v>
      </c>
      <c r="AU23" s="111">
        <v>20.359999999999996</v>
      </c>
      <c r="AV23" s="112">
        <v>2.394675925925926E-3</v>
      </c>
      <c r="AW23" s="112">
        <v>0.54231481481481481</v>
      </c>
      <c r="AX23" s="112">
        <v>5.4231481481481478E-2</v>
      </c>
      <c r="AY23" s="107">
        <v>18.444115647060709</v>
      </c>
      <c r="AZ23" s="235">
        <v>6</v>
      </c>
      <c r="BA23" s="111">
        <v>160.41</v>
      </c>
      <c r="BB23" s="111">
        <v>26.734999999999999</v>
      </c>
      <c r="BC23" s="112">
        <v>3.109567901234568E-3</v>
      </c>
      <c r="BD23" s="112">
        <v>0.49179398148148146</v>
      </c>
      <c r="BE23" s="112">
        <v>8.1965663580246914E-2</v>
      </c>
      <c r="BF23" s="107">
        <v>13.412496551838762</v>
      </c>
      <c r="BG23" s="235">
        <v>2</v>
      </c>
      <c r="BH23" s="111">
        <v>14.629999999999999</v>
      </c>
      <c r="BI23" s="111">
        <v>7.3149999999999995</v>
      </c>
      <c r="BJ23" s="112">
        <v>2.170138888888889E-3</v>
      </c>
      <c r="BK23" s="112">
        <v>3.0972222222222224E-2</v>
      </c>
      <c r="BL23" s="112">
        <v>1.5486111111111112E-2</v>
      </c>
      <c r="BM23" s="107">
        <v>19.385580227129154</v>
      </c>
      <c r="BN23" s="235">
        <v>1</v>
      </c>
      <c r="BO23" s="111">
        <v>9.6999999999999993</v>
      </c>
      <c r="BP23" s="111">
        <v>9.6999999999999993</v>
      </c>
      <c r="BQ23" s="112">
        <v>2.7314814814814819E-3</v>
      </c>
      <c r="BR23" s="112">
        <v>2.6458333333333334E-2</v>
      </c>
      <c r="BS23" s="112">
        <v>2.6458333333333334E-2</v>
      </c>
      <c r="BT23" s="107">
        <v>15.275590551181113</v>
      </c>
      <c r="BU23" s="235">
        <v>4</v>
      </c>
      <c r="BV23" s="111">
        <v>40.1</v>
      </c>
      <c r="BW23" s="111">
        <v>10.025</v>
      </c>
      <c r="BX23" s="112">
        <v>2.7372685185185182E-3</v>
      </c>
      <c r="BY23" s="112">
        <v>0.10579861111111111</v>
      </c>
      <c r="BZ23" s="112">
        <v>2.6449652777777777E-2</v>
      </c>
      <c r="CA23" s="107">
        <v>15.391888082608222</v>
      </c>
      <c r="CB23" s="235">
        <v>4</v>
      </c>
      <c r="CC23" s="111">
        <v>45.5</v>
      </c>
      <c r="CD23" s="111">
        <v>11.375</v>
      </c>
      <c r="CE23" s="112">
        <v>2.867476851851852E-3</v>
      </c>
      <c r="CF23" s="112">
        <v>0.13173611111111111</v>
      </c>
      <c r="CG23" s="112">
        <v>3.2934027777777777E-2</v>
      </c>
      <c r="CH23" s="107">
        <v>14.602007412515416</v>
      </c>
      <c r="CI23" s="235">
        <v>9</v>
      </c>
      <c r="CJ23" s="111">
        <v>33.75</v>
      </c>
      <c r="CK23" s="111">
        <v>3.75</v>
      </c>
      <c r="CL23" s="112">
        <v>4.9704218106995882E-3</v>
      </c>
      <c r="CM23" s="112">
        <v>0.13528935185185187</v>
      </c>
      <c r="CN23" s="112">
        <v>1.5032150205761319E-2</v>
      </c>
      <c r="CO23" s="107">
        <v>9.7458547501833461</v>
      </c>
      <c r="CP23" s="235">
        <v>1</v>
      </c>
      <c r="CQ23" s="111">
        <v>17.170000000000002</v>
      </c>
      <c r="CR23" s="111">
        <v>17.170000000000002</v>
      </c>
      <c r="CS23" s="112">
        <v>2.9629629629629628E-3</v>
      </c>
      <c r="CT23" s="112">
        <v>5.092592592592593E-2</v>
      </c>
      <c r="CU23" s="112">
        <v>5.092592592592593E-2</v>
      </c>
      <c r="CV23" s="107">
        <v>14.048181818181829</v>
      </c>
      <c r="CW23" s="235">
        <v>11</v>
      </c>
      <c r="CX23" s="111">
        <v>189.25</v>
      </c>
      <c r="CY23" s="111">
        <v>17.204545454545453</v>
      </c>
      <c r="CZ23" s="112">
        <v>3.4175084175084177E-3</v>
      </c>
      <c r="DA23" s="112">
        <v>0.60031250000000003</v>
      </c>
      <c r="DB23" s="112">
        <v>5.4573863636363636E-2</v>
      </c>
      <c r="DC23" s="107">
        <v>12.518221034565897</v>
      </c>
      <c r="DD23" s="235">
        <v>6</v>
      </c>
      <c r="DE23" s="111">
        <v>70.839999999999989</v>
      </c>
      <c r="DF23" s="111">
        <v>11.806666666666665</v>
      </c>
      <c r="DG23" s="112">
        <v>2.957175925925926E-3</v>
      </c>
      <c r="DH23" s="112">
        <v>0.21039351851851854</v>
      </c>
      <c r="DI23" s="112">
        <v>3.5065586419753089E-2</v>
      </c>
      <c r="DJ23" s="107">
        <v>14.148111077232196</v>
      </c>
      <c r="DK23" s="235"/>
      <c r="DL23" s="111"/>
      <c r="DM23" s="111"/>
      <c r="DN23" s="112"/>
      <c r="DO23" s="112"/>
      <c r="DP23" s="112"/>
      <c r="DQ23" s="107"/>
      <c r="DR23" s="235"/>
      <c r="DS23" s="111"/>
      <c r="DT23" s="111"/>
      <c r="DU23" s="112"/>
      <c r="DV23" s="112"/>
      <c r="DW23" s="112"/>
      <c r="DX23" s="107"/>
      <c r="DY23" s="113">
        <v>111</v>
      </c>
      <c r="DZ23" s="114">
        <v>2337.6000000000004</v>
      </c>
      <c r="EA23" s="114">
        <v>21.059459459459461</v>
      </c>
      <c r="EB23" s="115">
        <v>2.983400066733399E-3</v>
      </c>
      <c r="EC23" s="115">
        <v>6.6706481481481488</v>
      </c>
      <c r="ED23" s="115">
        <v>6.0095929262595937E-2</v>
      </c>
      <c r="EE23" s="108">
        <v>15.196739657100977</v>
      </c>
    </row>
    <row r="24" spans="1:135" ht="15" x14ac:dyDescent="0.3">
      <c r="A24" s="163"/>
      <c r="B24" s="202">
        <v>6</v>
      </c>
      <c r="C24" s="110"/>
      <c r="D24" s="111"/>
      <c r="E24" s="111"/>
      <c r="F24" s="112"/>
      <c r="G24" s="112"/>
      <c r="H24" s="112"/>
      <c r="I24" s="107"/>
      <c r="J24" s="235">
        <v>11</v>
      </c>
      <c r="K24" s="111">
        <v>310.5</v>
      </c>
      <c r="L24" s="111">
        <v>28.227272727272727</v>
      </c>
      <c r="M24" s="112">
        <v>3.5185185185185193E-3</v>
      </c>
      <c r="N24" s="112">
        <v>0.91680555555555554</v>
      </c>
      <c r="O24" s="112">
        <v>8.3345959595959598E-2</v>
      </c>
      <c r="P24" s="107">
        <v>12.716326065696876</v>
      </c>
      <c r="Q24" s="235">
        <v>11</v>
      </c>
      <c r="R24" s="111">
        <v>389.29999999999995</v>
      </c>
      <c r="S24" s="111">
        <v>35.390909090909084</v>
      </c>
      <c r="T24" s="112">
        <v>2.6083754208754213E-3</v>
      </c>
      <c r="U24" s="112">
        <v>1.0349537037037038</v>
      </c>
      <c r="V24" s="112">
        <v>9.4086700336700343E-2</v>
      </c>
      <c r="W24" s="107">
        <v>16.114420523769773</v>
      </c>
      <c r="X24" s="235">
        <v>10</v>
      </c>
      <c r="Y24" s="111">
        <v>407.20000000000005</v>
      </c>
      <c r="Z24" s="111">
        <v>40.720000000000006</v>
      </c>
      <c r="AA24" s="112">
        <v>2.6412037037037033E-3</v>
      </c>
      <c r="AB24" s="112">
        <v>1.0858449074074075</v>
      </c>
      <c r="AC24" s="112">
        <v>0.10858449074074075</v>
      </c>
      <c r="AD24" s="107">
        <v>16.292646579009322</v>
      </c>
      <c r="AE24" s="235">
        <v>20</v>
      </c>
      <c r="AF24" s="111">
        <v>392.89999999999992</v>
      </c>
      <c r="AG24" s="111">
        <v>19.644999999999996</v>
      </c>
      <c r="AH24" s="112">
        <v>2.9155092592592592E-3</v>
      </c>
      <c r="AI24" s="112">
        <v>1.0419675925925926</v>
      </c>
      <c r="AJ24" s="112">
        <v>5.2098379629629633E-2</v>
      </c>
      <c r="AK24" s="107">
        <v>15.755658072298564</v>
      </c>
      <c r="AL24" s="235">
        <v>9</v>
      </c>
      <c r="AM24" s="111">
        <v>387.3</v>
      </c>
      <c r="AN24" s="111">
        <v>43.033333333333331</v>
      </c>
      <c r="AO24" s="112">
        <v>2.2646604938271605E-3</v>
      </c>
      <c r="AP24" s="112">
        <v>0.95844907407407409</v>
      </c>
      <c r="AQ24" s="112">
        <v>0.10649434156378601</v>
      </c>
      <c r="AR24" s="107">
        <v>18.687083259860369</v>
      </c>
      <c r="AS24" s="235">
        <v>10</v>
      </c>
      <c r="AT24" s="111">
        <v>192.7</v>
      </c>
      <c r="AU24" s="111">
        <v>19.27</v>
      </c>
      <c r="AV24" s="112">
        <v>2.5081018518518516E-3</v>
      </c>
      <c r="AW24" s="112">
        <v>0.49209490740740741</v>
      </c>
      <c r="AX24" s="112">
        <v>4.9209490740740741E-2</v>
      </c>
      <c r="AY24" s="107">
        <v>16.788567946043525</v>
      </c>
      <c r="AZ24" s="235">
        <v>5</v>
      </c>
      <c r="BA24" s="111">
        <v>132.37</v>
      </c>
      <c r="BB24" s="111">
        <v>26.474</v>
      </c>
      <c r="BC24" s="112">
        <v>2.8981481481481484E-3</v>
      </c>
      <c r="BD24" s="112">
        <v>0.37614583333333329</v>
      </c>
      <c r="BE24" s="112">
        <v>7.5229166666666653E-2</v>
      </c>
      <c r="BF24" s="107">
        <v>14.482899628211044</v>
      </c>
      <c r="BG24" s="235">
        <v>4</v>
      </c>
      <c r="BH24" s="111">
        <v>146.88</v>
      </c>
      <c r="BI24" s="111">
        <v>36.72</v>
      </c>
      <c r="BJ24" s="112">
        <v>2.6041666666666665E-3</v>
      </c>
      <c r="BK24" s="112">
        <v>0.38581018518518517</v>
      </c>
      <c r="BL24" s="112">
        <v>9.6452546296296293E-2</v>
      </c>
      <c r="BM24" s="107">
        <v>15.99598409784539</v>
      </c>
      <c r="BN24" s="235">
        <v>2</v>
      </c>
      <c r="BO24" s="111">
        <v>18.5</v>
      </c>
      <c r="BP24" s="111">
        <v>9.25</v>
      </c>
      <c r="BQ24" s="112">
        <v>2.6562499999999998E-3</v>
      </c>
      <c r="BR24" s="112">
        <v>4.8738425925925921E-2</v>
      </c>
      <c r="BS24" s="112">
        <v>2.4369212962962961E-2</v>
      </c>
      <c r="BT24" s="107">
        <v>15.748236015952562</v>
      </c>
      <c r="BU24" s="235">
        <v>4</v>
      </c>
      <c r="BV24" s="111">
        <v>56.769999999999996</v>
      </c>
      <c r="BW24" s="111">
        <v>14.192499999999999</v>
      </c>
      <c r="BX24" s="112">
        <v>2.7864583333333339E-3</v>
      </c>
      <c r="BY24" s="112">
        <v>0.15512731481481482</v>
      </c>
      <c r="BZ24" s="112">
        <v>3.8781828703703704E-2</v>
      </c>
      <c r="CA24" s="107">
        <v>15.042354931254001</v>
      </c>
      <c r="CB24" s="235">
        <v>7</v>
      </c>
      <c r="CC24" s="111">
        <v>102</v>
      </c>
      <c r="CD24" s="111">
        <v>14.571428571428571</v>
      </c>
      <c r="CE24" s="112">
        <v>2.7645502645502642E-3</v>
      </c>
      <c r="CF24" s="112">
        <v>0.2805555555555555</v>
      </c>
      <c r="CG24" s="112">
        <v>4.0079365079365069E-2</v>
      </c>
      <c r="CH24" s="107">
        <v>15.146786176930197</v>
      </c>
      <c r="CI24" s="235">
        <v>8</v>
      </c>
      <c r="CJ24" s="111">
        <v>96.47999999999999</v>
      </c>
      <c r="CK24" s="111">
        <v>12.059999999999999</v>
      </c>
      <c r="CL24" s="112">
        <v>2.7314814814814814E-3</v>
      </c>
      <c r="CM24" s="112">
        <v>0.25476851851851851</v>
      </c>
      <c r="CN24" s="112">
        <v>3.1846064814814813E-2</v>
      </c>
      <c r="CO24" s="107">
        <v>15.572806447406801</v>
      </c>
      <c r="CP24" s="235">
        <v>4</v>
      </c>
      <c r="CQ24" s="111">
        <v>55.1</v>
      </c>
      <c r="CR24" s="111">
        <v>13.775</v>
      </c>
      <c r="CS24" s="112">
        <v>2.6880787037037038E-3</v>
      </c>
      <c r="CT24" s="112">
        <v>0.15210648148148148</v>
      </c>
      <c r="CU24" s="112">
        <v>3.802662037037037E-2</v>
      </c>
      <c r="CV24" s="107">
        <v>15.564988392119329</v>
      </c>
      <c r="CW24" s="235">
        <v>8</v>
      </c>
      <c r="CX24" s="111">
        <v>122.71</v>
      </c>
      <c r="CY24" s="111">
        <v>15.338749999999999</v>
      </c>
      <c r="CZ24" s="112">
        <v>2.8964120370370372E-3</v>
      </c>
      <c r="DA24" s="112">
        <v>0.33680555555555558</v>
      </c>
      <c r="DB24" s="112">
        <v>4.2100694444444448E-2</v>
      </c>
      <c r="DC24" s="107">
        <v>15.159449355207677</v>
      </c>
      <c r="DD24" s="235">
        <v>4</v>
      </c>
      <c r="DE24" s="111">
        <v>36.400000000000006</v>
      </c>
      <c r="DF24" s="111">
        <v>9.1000000000000014</v>
      </c>
      <c r="DG24" s="112">
        <v>2.638888888888889E-3</v>
      </c>
      <c r="DH24" s="112">
        <v>9.5648148148148149E-2</v>
      </c>
      <c r="DI24" s="112">
        <v>2.3912037037037037E-2</v>
      </c>
      <c r="DJ24" s="107">
        <v>15.872556610173199</v>
      </c>
      <c r="DK24" s="235"/>
      <c r="DL24" s="111"/>
      <c r="DM24" s="111"/>
      <c r="DN24" s="112"/>
      <c r="DO24" s="112"/>
      <c r="DP24" s="112"/>
      <c r="DQ24" s="107"/>
      <c r="DR24" s="235"/>
      <c r="DS24" s="111"/>
      <c r="DT24" s="111"/>
      <c r="DU24" s="112"/>
      <c r="DV24" s="112"/>
      <c r="DW24" s="112"/>
      <c r="DX24" s="107"/>
      <c r="DY24" s="113">
        <v>117</v>
      </c>
      <c r="DZ24" s="114">
        <v>2847.1099999999992</v>
      </c>
      <c r="EA24" s="114">
        <v>24.334273504273497</v>
      </c>
      <c r="EB24" s="115">
        <v>2.7746122190566627E-3</v>
      </c>
      <c r="EC24" s="115">
        <v>7.6158217592592585</v>
      </c>
      <c r="ED24" s="115">
        <v>6.5092493668882548E-2</v>
      </c>
      <c r="EE24" s="108">
        <v>15.70040448271223</v>
      </c>
    </row>
    <row r="25" spans="1:135" ht="15" x14ac:dyDescent="0.3">
      <c r="A25" s="163"/>
      <c r="B25" s="202">
        <v>7</v>
      </c>
      <c r="C25" s="110"/>
      <c r="D25" s="111"/>
      <c r="E25" s="111"/>
      <c r="F25" s="112"/>
      <c r="G25" s="112"/>
      <c r="H25" s="112"/>
      <c r="I25" s="107"/>
      <c r="J25" s="235">
        <v>12</v>
      </c>
      <c r="K25" s="111">
        <v>440.35</v>
      </c>
      <c r="L25" s="111">
        <v>36.695833333333333</v>
      </c>
      <c r="M25" s="112">
        <v>2.5270061728395062E-3</v>
      </c>
      <c r="N25" s="112">
        <v>1.1630324074074072</v>
      </c>
      <c r="O25" s="112">
        <v>9.6919367283950605E-2</v>
      </c>
      <c r="P25" s="107">
        <v>17.011232771021984</v>
      </c>
      <c r="Q25" s="235">
        <v>10</v>
      </c>
      <c r="R25" s="111">
        <v>437.25</v>
      </c>
      <c r="S25" s="111">
        <v>43.725000000000001</v>
      </c>
      <c r="T25" s="112">
        <v>2.6215277777777777E-3</v>
      </c>
      <c r="U25" s="112">
        <v>1.1994907407407409</v>
      </c>
      <c r="V25" s="112">
        <v>0.1199490740740741</v>
      </c>
      <c r="W25" s="107">
        <v>16.328717226193518</v>
      </c>
      <c r="X25" s="235">
        <v>10</v>
      </c>
      <c r="Y25" s="111">
        <v>340.5</v>
      </c>
      <c r="Z25" s="111">
        <v>34.049999999999997</v>
      </c>
      <c r="AA25" s="112">
        <v>2.4907407407407404E-3</v>
      </c>
      <c r="AB25" s="112">
        <v>0.88910879629629636</v>
      </c>
      <c r="AC25" s="112">
        <v>8.8910879629629638E-2</v>
      </c>
      <c r="AD25" s="107">
        <v>17.12035045777613</v>
      </c>
      <c r="AE25" s="235">
        <v>14</v>
      </c>
      <c r="AF25" s="111">
        <v>419.4</v>
      </c>
      <c r="AG25" s="111">
        <v>29.957142857142856</v>
      </c>
      <c r="AH25" s="112">
        <v>2.5859788359788353E-3</v>
      </c>
      <c r="AI25" s="112">
        <v>1.1306944444444444</v>
      </c>
      <c r="AJ25" s="112">
        <v>8.0763888888888885E-2</v>
      </c>
      <c r="AK25" s="107">
        <v>16.745930863448738</v>
      </c>
      <c r="AL25" s="235">
        <v>15</v>
      </c>
      <c r="AM25" s="111">
        <v>386.25</v>
      </c>
      <c r="AN25" s="111">
        <v>25.75</v>
      </c>
      <c r="AO25" s="112">
        <v>2.3387345679012346E-3</v>
      </c>
      <c r="AP25" s="112">
        <v>0.97876157407407405</v>
      </c>
      <c r="AQ25" s="112">
        <v>6.5250771604938265E-2</v>
      </c>
      <c r="AR25" s="107">
        <v>18.600586231796175</v>
      </c>
      <c r="AS25" s="235">
        <v>9</v>
      </c>
      <c r="AT25" s="111">
        <v>153.80000000000001</v>
      </c>
      <c r="AU25" s="111">
        <v>17.088888888888889</v>
      </c>
      <c r="AV25" s="112">
        <v>2.9012345679012346E-3</v>
      </c>
      <c r="AW25" s="112">
        <v>0.41276620370370365</v>
      </c>
      <c r="AX25" s="112">
        <v>4.5862911522633741E-2</v>
      </c>
      <c r="AY25" s="107">
        <v>15.887310140427651</v>
      </c>
      <c r="AZ25" s="235">
        <v>10</v>
      </c>
      <c r="BA25" s="111">
        <v>78.509999999999991</v>
      </c>
      <c r="BB25" s="111">
        <v>7.8509999999999991</v>
      </c>
      <c r="BC25" s="112">
        <v>5.9305555555555552E-3</v>
      </c>
      <c r="BD25" s="112">
        <v>0.27241898148148147</v>
      </c>
      <c r="BE25" s="112">
        <v>2.7241898148148147E-2</v>
      </c>
      <c r="BF25" s="107">
        <v>11.29240534043914</v>
      </c>
      <c r="BG25" s="235">
        <v>1</v>
      </c>
      <c r="BH25" s="111">
        <v>10.5</v>
      </c>
      <c r="BI25" s="111">
        <v>10.5</v>
      </c>
      <c r="BJ25" s="112">
        <v>2.5115740740740741E-3</v>
      </c>
      <c r="BK25" s="112">
        <v>2.631944444444444E-2</v>
      </c>
      <c r="BL25" s="112">
        <v>2.631944444444444E-2</v>
      </c>
      <c r="BM25" s="107">
        <v>16.622691292876002</v>
      </c>
      <c r="BN25" s="235"/>
      <c r="BO25" s="111"/>
      <c r="BP25" s="111"/>
      <c r="BQ25" s="112"/>
      <c r="BR25" s="112"/>
      <c r="BS25" s="112"/>
      <c r="BT25" s="107"/>
      <c r="BU25" s="235">
        <v>3</v>
      </c>
      <c r="BV25" s="111">
        <v>22.759999999999998</v>
      </c>
      <c r="BW25" s="111">
        <v>7.586666666666666</v>
      </c>
      <c r="BX25" s="112">
        <v>4.104938271604938E-3</v>
      </c>
      <c r="BY25" s="112">
        <v>8.4768518518518521E-2</v>
      </c>
      <c r="BZ25" s="112">
        <v>2.8256172839506172E-2</v>
      </c>
      <c r="CA25" s="107">
        <v>11.392134292565956</v>
      </c>
      <c r="CB25" s="235">
        <v>4</v>
      </c>
      <c r="CC25" s="111">
        <v>36.5</v>
      </c>
      <c r="CD25" s="111">
        <v>9.125</v>
      </c>
      <c r="CE25" s="112">
        <v>3.4085648148148148E-3</v>
      </c>
      <c r="CF25" s="112">
        <v>0.10874999999999999</v>
      </c>
      <c r="CG25" s="112">
        <v>2.7187499999999996E-2</v>
      </c>
      <c r="CH25" s="107">
        <v>14.371207245000576</v>
      </c>
      <c r="CI25" s="235">
        <v>4</v>
      </c>
      <c r="CJ25" s="111">
        <v>103</v>
      </c>
      <c r="CK25" s="111">
        <v>25.75</v>
      </c>
      <c r="CL25" s="112">
        <v>2.7488425925925922E-3</v>
      </c>
      <c r="CM25" s="112">
        <v>0.2845833333333333</v>
      </c>
      <c r="CN25" s="112">
        <v>7.1145833333333325E-2</v>
      </c>
      <c r="CO25" s="107">
        <v>15.259813353755387</v>
      </c>
      <c r="CP25" s="235">
        <v>6</v>
      </c>
      <c r="CQ25" s="111">
        <v>99</v>
      </c>
      <c r="CR25" s="111">
        <v>16.5</v>
      </c>
      <c r="CS25" s="112">
        <v>4.238040123456791E-3</v>
      </c>
      <c r="CT25" s="112">
        <v>0.34207175925925926</v>
      </c>
      <c r="CU25" s="112">
        <v>5.7011959876543207E-2</v>
      </c>
      <c r="CV25" s="107">
        <v>12.453183857490922</v>
      </c>
      <c r="CW25" s="235">
        <v>8</v>
      </c>
      <c r="CX25" s="111">
        <v>107.46</v>
      </c>
      <c r="CY25" s="111">
        <v>13.432499999999999</v>
      </c>
      <c r="CZ25" s="112">
        <v>2.7951388888888891E-3</v>
      </c>
      <c r="DA25" s="112">
        <v>0.30078703703703702</v>
      </c>
      <c r="DB25" s="112">
        <v>3.7598379629629627E-2</v>
      </c>
      <c r="DC25" s="107">
        <v>15.335575136437432</v>
      </c>
      <c r="DD25" s="235">
        <v>10</v>
      </c>
      <c r="DE25" s="111">
        <v>82.960000000000008</v>
      </c>
      <c r="DF25" s="111">
        <v>8.2960000000000012</v>
      </c>
      <c r="DG25" s="112">
        <v>2.7534722222222223E-3</v>
      </c>
      <c r="DH25" s="112">
        <v>0.22570601851851851</v>
      </c>
      <c r="DI25" s="112">
        <v>2.2570601851851852E-2</v>
      </c>
      <c r="DJ25" s="107">
        <v>15.285500738335529</v>
      </c>
      <c r="DK25" s="235">
        <v>1</v>
      </c>
      <c r="DL25" s="111">
        <v>10.5</v>
      </c>
      <c r="DM25" s="111">
        <v>10.5</v>
      </c>
      <c r="DN25" s="112">
        <v>2.4652777777777776E-3</v>
      </c>
      <c r="DO25" s="112">
        <v>2.585648148148148E-2</v>
      </c>
      <c r="DP25" s="112">
        <v>2.585648148148148E-2</v>
      </c>
      <c r="DQ25" s="107">
        <v>16.920322291853193</v>
      </c>
      <c r="DR25" s="235">
        <v>1</v>
      </c>
      <c r="DS25" s="111">
        <v>10.5</v>
      </c>
      <c r="DT25" s="111">
        <v>10.5</v>
      </c>
      <c r="DU25" s="112">
        <v>3.1018518518518522E-3</v>
      </c>
      <c r="DV25" s="112">
        <v>3.2534722222222222E-2</v>
      </c>
      <c r="DW25" s="112">
        <v>3.2534722222222222E-2</v>
      </c>
      <c r="DX25" s="107">
        <v>13.447171824973331</v>
      </c>
      <c r="DY25" s="113">
        <v>118</v>
      </c>
      <c r="DZ25" s="114">
        <v>2739.2399999999993</v>
      </c>
      <c r="EA25" s="114">
        <v>23.21389830508474</v>
      </c>
      <c r="EB25" s="115">
        <v>3.0380963590709363E-3</v>
      </c>
      <c r="EC25" s="115">
        <v>7.477650462962961</v>
      </c>
      <c r="ED25" s="115">
        <v>6.3369919177652209E-2</v>
      </c>
      <c r="EE25" s="108">
        <v>15.74522476803093</v>
      </c>
    </row>
    <row r="26" spans="1:135" ht="15" x14ac:dyDescent="0.3">
      <c r="A26" s="163"/>
      <c r="B26" s="202">
        <v>8</v>
      </c>
      <c r="C26" s="110"/>
      <c r="D26" s="111"/>
      <c r="E26" s="111"/>
      <c r="F26" s="112"/>
      <c r="G26" s="112"/>
      <c r="H26" s="112"/>
      <c r="I26" s="107"/>
      <c r="J26" s="235">
        <v>5</v>
      </c>
      <c r="K26" s="111">
        <v>227.3</v>
      </c>
      <c r="L26" s="111">
        <v>45.46</v>
      </c>
      <c r="M26" s="112">
        <v>2.8171296296296299E-3</v>
      </c>
      <c r="N26" s="112">
        <v>0.58981481481481479</v>
      </c>
      <c r="O26" s="112">
        <v>0.11796296296296296</v>
      </c>
      <c r="P26" s="107">
        <v>14.958103049012447</v>
      </c>
      <c r="Q26" s="235">
        <v>5</v>
      </c>
      <c r="R26" s="111">
        <v>222.1</v>
      </c>
      <c r="S26" s="111">
        <v>44.42</v>
      </c>
      <c r="T26" s="112">
        <v>2.6412037037037038E-3</v>
      </c>
      <c r="U26" s="112">
        <v>0.5672800925925926</v>
      </c>
      <c r="V26" s="112">
        <v>0.11345601851851853</v>
      </c>
      <c r="W26" s="107">
        <v>16.203863562723132</v>
      </c>
      <c r="X26" s="235">
        <v>9</v>
      </c>
      <c r="Y26" s="111">
        <v>70.75</v>
      </c>
      <c r="Z26" s="111">
        <v>7.8611111111111107</v>
      </c>
      <c r="AA26" s="112">
        <v>4.3582818930041163E-3</v>
      </c>
      <c r="AB26" s="112">
        <v>0.25892361111111112</v>
      </c>
      <c r="AC26" s="112">
        <v>2.8769290123456789E-2</v>
      </c>
      <c r="AD26" s="107">
        <v>11.814784417015034</v>
      </c>
      <c r="AE26" s="235">
        <v>11</v>
      </c>
      <c r="AF26" s="111">
        <v>309.89999999999998</v>
      </c>
      <c r="AG26" s="111">
        <v>28.172727272727272</v>
      </c>
      <c r="AH26" s="112">
        <v>2.5789141414141415E-3</v>
      </c>
      <c r="AI26" s="112">
        <v>0.77681712962962957</v>
      </c>
      <c r="AJ26" s="112">
        <v>7.0619739057239048E-2</v>
      </c>
      <c r="AK26" s="107">
        <v>17.095897900145658</v>
      </c>
      <c r="AL26" s="235">
        <v>2</v>
      </c>
      <c r="AM26" s="111">
        <v>10.4</v>
      </c>
      <c r="AN26" s="111">
        <v>5.2</v>
      </c>
      <c r="AO26" s="112">
        <v>7.8240740740740736E-3</v>
      </c>
      <c r="AP26" s="112">
        <v>7.9953703703703707E-2</v>
      </c>
      <c r="AQ26" s="112">
        <v>3.9976851851851854E-2</v>
      </c>
      <c r="AR26" s="107">
        <v>5.3943059130205695</v>
      </c>
      <c r="AS26" s="235">
        <v>9</v>
      </c>
      <c r="AT26" s="111">
        <v>217.55</v>
      </c>
      <c r="AU26" s="111">
        <v>24.172222222222224</v>
      </c>
      <c r="AV26" s="112">
        <v>2.6761831275720158E-3</v>
      </c>
      <c r="AW26" s="112">
        <v>0.55600694444444443</v>
      </c>
      <c r="AX26" s="112">
        <v>6.1778549382716048E-2</v>
      </c>
      <c r="AY26" s="107">
        <v>17.373130421704307</v>
      </c>
      <c r="AZ26" s="235">
        <v>4</v>
      </c>
      <c r="BA26" s="111">
        <v>98.6</v>
      </c>
      <c r="BB26" s="111">
        <v>24.65</v>
      </c>
      <c r="BC26" s="112">
        <v>3.0353009259259257E-3</v>
      </c>
      <c r="BD26" s="112">
        <v>0.28841435185185188</v>
      </c>
      <c r="BE26" s="112">
        <v>7.210358796296297E-2</v>
      </c>
      <c r="BF26" s="107">
        <v>13.761195073129466</v>
      </c>
      <c r="BG26" s="235"/>
      <c r="BH26" s="111"/>
      <c r="BI26" s="111"/>
      <c r="BJ26" s="112"/>
      <c r="BK26" s="112"/>
      <c r="BL26" s="112"/>
      <c r="BM26" s="107"/>
      <c r="BN26" s="235"/>
      <c r="BO26" s="111"/>
      <c r="BP26" s="111"/>
      <c r="BQ26" s="112"/>
      <c r="BR26" s="112"/>
      <c r="BS26" s="112"/>
      <c r="BT26" s="107"/>
      <c r="BU26" s="235"/>
      <c r="BV26" s="111"/>
      <c r="BW26" s="111"/>
      <c r="BX26" s="112"/>
      <c r="BY26" s="112"/>
      <c r="BZ26" s="112"/>
      <c r="CA26" s="107"/>
      <c r="CB26" s="235">
        <v>1</v>
      </c>
      <c r="CC26" s="111">
        <v>9.1</v>
      </c>
      <c r="CD26" s="111">
        <v>9.1</v>
      </c>
      <c r="CE26" s="112">
        <v>2.4768518518518516E-3</v>
      </c>
      <c r="CF26" s="112">
        <v>2.255787037037037E-2</v>
      </c>
      <c r="CG26" s="112">
        <v>2.255787037037037E-2</v>
      </c>
      <c r="CH26" s="107">
        <v>16.808619805028233</v>
      </c>
      <c r="CI26" s="235">
        <v>6</v>
      </c>
      <c r="CJ26" s="111">
        <v>101.7</v>
      </c>
      <c r="CK26" s="111">
        <v>16.95</v>
      </c>
      <c r="CL26" s="112">
        <v>2.6890432098765431E-3</v>
      </c>
      <c r="CM26" s="112">
        <v>0.26408564814814817</v>
      </c>
      <c r="CN26" s="112">
        <v>4.4014274691358025E-2</v>
      </c>
      <c r="CO26" s="107">
        <v>15.619345460302474</v>
      </c>
      <c r="CP26" s="235">
        <v>5</v>
      </c>
      <c r="CQ26" s="111">
        <v>105.7</v>
      </c>
      <c r="CR26" s="111">
        <v>21.14</v>
      </c>
      <c r="CS26" s="112">
        <v>2.5995370370370369E-3</v>
      </c>
      <c r="CT26" s="112">
        <v>0.26537037037037037</v>
      </c>
      <c r="CU26" s="112">
        <v>5.3074074074074072E-2</v>
      </c>
      <c r="CV26" s="107">
        <v>16.25573966009858</v>
      </c>
      <c r="CW26" s="235">
        <v>3</v>
      </c>
      <c r="CX26" s="111">
        <v>62.1</v>
      </c>
      <c r="CY26" s="111">
        <v>20.7</v>
      </c>
      <c r="CZ26" s="112">
        <v>2.5424382716049379E-3</v>
      </c>
      <c r="DA26" s="112">
        <v>0.16010416666666666</v>
      </c>
      <c r="DB26" s="112">
        <v>5.3368055555555551E-2</v>
      </c>
      <c r="DC26" s="107">
        <v>16.41765450206664</v>
      </c>
      <c r="DD26" s="235">
        <v>11</v>
      </c>
      <c r="DE26" s="111">
        <v>150.93</v>
      </c>
      <c r="DF26" s="111">
        <v>13.720909090909091</v>
      </c>
      <c r="DG26" s="112">
        <v>2.891414141414141E-3</v>
      </c>
      <c r="DH26" s="112">
        <v>0.42715277777777777</v>
      </c>
      <c r="DI26" s="112">
        <v>3.8832070707070704E-2</v>
      </c>
      <c r="DJ26" s="107">
        <v>15.095098084077284</v>
      </c>
      <c r="DK26" s="235"/>
      <c r="DL26" s="111"/>
      <c r="DM26" s="111"/>
      <c r="DN26" s="112"/>
      <c r="DO26" s="112"/>
      <c r="DP26" s="112"/>
      <c r="DQ26" s="107"/>
      <c r="DR26" s="235"/>
      <c r="DS26" s="111"/>
      <c r="DT26" s="111"/>
      <c r="DU26" s="112"/>
      <c r="DV26" s="112"/>
      <c r="DW26" s="112"/>
      <c r="DX26" s="107"/>
      <c r="DY26" s="113">
        <v>71</v>
      </c>
      <c r="DZ26" s="114">
        <v>1586.1299999999997</v>
      </c>
      <c r="EA26" s="114">
        <v>22.339859154929574</v>
      </c>
      <c r="EB26" s="115">
        <v>3.0676186750130418E-3</v>
      </c>
      <c r="EC26" s="115">
        <v>4.2564814814814804</v>
      </c>
      <c r="ED26" s="115">
        <v>5.9950443401147614E-2</v>
      </c>
      <c r="EE26" s="108">
        <v>15.204109421488726</v>
      </c>
    </row>
    <row r="27" spans="1:135" ht="15" x14ac:dyDescent="0.3">
      <c r="A27" s="163"/>
      <c r="B27" s="202">
        <v>9</v>
      </c>
      <c r="C27" s="110"/>
      <c r="D27" s="111"/>
      <c r="E27" s="111"/>
      <c r="F27" s="112"/>
      <c r="G27" s="112"/>
      <c r="H27" s="112"/>
      <c r="I27" s="107"/>
      <c r="J27" s="235"/>
      <c r="K27" s="111"/>
      <c r="L27" s="111"/>
      <c r="M27" s="112"/>
      <c r="N27" s="112"/>
      <c r="O27" s="112"/>
      <c r="P27" s="107"/>
      <c r="Q27" s="235">
        <v>2</v>
      </c>
      <c r="R27" s="111">
        <v>25.9</v>
      </c>
      <c r="S27" s="111">
        <v>12.95</v>
      </c>
      <c r="T27" s="112">
        <v>3.2870370370370371E-3</v>
      </c>
      <c r="U27" s="112">
        <v>8.5057870370370381E-2</v>
      </c>
      <c r="V27" s="112">
        <v>4.252893518518519E-2</v>
      </c>
      <c r="W27" s="107">
        <v>12.674769760317167</v>
      </c>
      <c r="X27" s="235">
        <v>2</v>
      </c>
      <c r="Y27" s="111">
        <v>20</v>
      </c>
      <c r="Z27" s="111">
        <v>10</v>
      </c>
      <c r="AA27" s="112">
        <v>2.0312500000000001E-3</v>
      </c>
      <c r="AB27" s="112">
        <v>4.0624999999999994E-2</v>
      </c>
      <c r="AC27" s="112">
        <v>2.0312499999999997E-2</v>
      </c>
      <c r="AD27" s="107">
        <v>20.526315789473699</v>
      </c>
      <c r="AE27" s="235">
        <v>13</v>
      </c>
      <c r="AF27" s="111">
        <v>189.1</v>
      </c>
      <c r="AG27" s="111">
        <v>14.546153846153846</v>
      </c>
      <c r="AH27" s="112">
        <v>2.5160256410256408E-3</v>
      </c>
      <c r="AI27" s="112">
        <v>0.47309027777777768</v>
      </c>
      <c r="AJ27" s="112">
        <v>3.6391559829059825E-2</v>
      </c>
      <c r="AK27" s="107">
        <v>17.674194615361724</v>
      </c>
      <c r="AL27" s="235">
        <v>4</v>
      </c>
      <c r="AM27" s="111">
        <v>44.1</v>
      </c>
      <c r="AN27" s="111">
        <v>11.025</v>
      </c>
      <c r="AO27" s="112">
        <v>2.2829861111111115E-3</v>
      </c>
      <c r="AP27" s="112">
        <v>0.10101851851851851</v>
      </c>
      <c r="AQ27" s="112">
        <v>2.5254629629629627E-2</v>
      </c>
      <c r="AR27" s="107">
        <v>19.108961333113609</v>
      </c>
      <c r="AS27" s="235">
        <v>2</v>
      </c>
      <c r="AT27" s="111">
        <v>18.950000000000003</v>
      </c>
      <c r="AU27" s="111">
        <v>9.4750000000000014</v>
      </c>
      <c r="AV27" s="112">
        <v>2.0312500000000001E-3</v>
      </c>
      <c r="AW27" s="112">
        <v>3.8831018518518522E-2</v>
      </c>
      <c r="AX27" s="112">
        <v>1.9415509259259261E-2</v>
      </c>
      <c r="AY27" s="107">
        <v>20.534045487138961</v>
      </c>
      <c r="AZ27" s="235">
        <v>3</v>
      </c>
      <c r="BA27" s="111">
        <v>70.37</v>
      </c>
      <c r="BB27" s="111">
        <v>23.456666666666667</v>
      </c>
      <c r="BC27" s="112">
        <v>2.8510802469135805E-3</v>
      </c>
      <c r="BD27" s="112">
        <v>0.17921296296296296</v>
      </c>
      <c r="BE27" s="112">
        <v>5.9737654320987654E-2</v>
      </c>
      <c r="BF27" s="107">
        <v>14.896566530202563</v>
      </c>
      <c r="BG27" s="235"/>
      <c r="BH27" s="111"/>
      <c r="BI27" s="111"/>
      <c r="BJ27" s="112"/>
      <c r="BK27" s="112"/>
      <c r="BL27" s="112"/>
      <c r="BM27" s="107"/>
      <c r="BN27" s="235"/>
      <c r="BO27" s="111"/>
      <c r="BP27" s="111"/>
      <c r="BQ27" s="112"/>
      <c r="BR27" s="112"/>
      <c r="BS27" s="112"/>
      <c r="BT27" s="107"/>
      <c r="BU27" s="235"/>
      <c r="BV27" s="111"/>
      <c r="BW27" s="111"/>
      <c r="BX27" s="112"/>
      <c r="BY27" s="112"/>
      <c r="BZ27" s="112"/>
      <c r="CA27" s="107"/>
      <c r="CB27" s="235"/>
      <c r="CC27" s="111"/>
      <c r="CD27" s="111"/>
      <c r="CE27" s="112"/>
      <c r="CF27" s="112"/>
      <c r="CG27" s="112"/>
      <c r="CH27" s="107"/>
      <c r="CI27" s="235"/>
      <c r="CJ27" s="111"/>
      <c r="CK27" s="111"/>
      <c r="CL27" s="112"/>
      <c r="CM27" s="112"/>
      <c r="CN27" s="112"/>
      <c r="CO27" s="107"/>
      <c r="CP27" s="235">
        <v>3</v>
      </c>
      <c r="CQ27" s="111">
        <v>28</v>
      </c>
      <c r="CR27" s="111">
        <v>9.3333333333333339</v>
      </c>
      <c r="CS27" s="112">
        <v>2.7893518518518519E-3</v>
      </c>
      <c r="CT27" s="112">
        <v>8.4583333333333344E-2</v>
      </c>
      <c r="CU27" s="112">
        <v>2.8194444444444449E-2</v>
      </c>
      <c r="CV27" s="107">
        <v>15.366880009461118</v>
      </c>
      <c r="CW27" s="235">
        <v>2</v>
      </c>
      <c r="CX27" s="111">
        <v>38</v>
      </c>
      <c r="CY27" s="111">
        <v>19</v>
      </c>
      <c r="CZ27" s="112">
        <v>3.0613425925925929E-3</v>
      </c>
      <c r="DA27" s="112">
        <v>0.11458333333333334</v>
      </c>
      <c r="DB27" s="112">
        <v>5.7291666666666671E-2</v>
      </c>
      <c r="DC27" s="107">
        <v>13.642857142857153</v>
      </c>
      <c r="DD27" s="235">
        <v>3</v>
      </c>
      <c r="DE27" s="111">
        <v>27.65</v>
      </c>
      <c r="DF27" s="111">
        <v>9.2166666666666668</v>
      </c>
      <c r="DG27" s="112">
        <v>2.8433641975308642E-3</v>
      </c>
      <c r="DH27" s="112">
        <v>7.5972222222222219E-2</v>
      </c>
      <c r="DI27" s="112">
        <v>2.5324074074074072E-2</v>
      </c>
      <c r="DJ27" s="107">
        <v>14.918593257313567</v>
      </c>
      <c r="DK27" s="235"/>
      <c r="DL27" s="111"/>
      <c r="DM27" s="111"/>
      <c r="DN27" s="112"/>
      <c r="DO27" s="112"/>
      <c r="DP27" s="112"/>
      <c r="DQ27" s="107"/>
      <c r="DR27" s="235"/>
      <c r="DS27" s="111"/>
      <c r="DT27" s="111"/>
      <c r="DU27" s="112"/>
      <c r="DV27" s="112"/>
      <c r="DW27" s="112"/>
      <c r="DX27" s="107"/>
      <c r="DY27" s="113">
        <v>34</v>
      </c>
      <c r="DZ27" s="114">
        <v>462.07000000000005</v>
      </c>
      <c r="EA27" s="114">
        <v>13.59029411764706</v>
      </c>
      <c r="EB27" s="115">
        <v>2.5915713507625275E-3</v>
      </c>
      <c r="EC27" s="115">
        <v>1.1929745370370368</v>
      </c>
      <c r="ED27" s="115">
        <v>3.5087486383442258E-2</v>
      </c>
      <c r="EE27" s="108">
        <v>16.955955031843018</v>
      </c>
    </row>
    <row r="28" spans="1:135" ht="15" x14ac:dyDescent="0.3">
      <c r="A28" s="163"/>
      <c r="B28" s="202">
        <v>10</v>
      </c>
      <c r="C28" s="110"/>
      <c r="D28" s="111"/>
      <c r="E28" s="111"/>
      <c r="F28" s="112"/>
      <c r="G28" s="112"/>
      <c r="H28" s="112"/>
      <c r="I28" s="107"/>
      <c r="J28" s="235">
        <v>1</v>
      </c>
      <c r="K28" s="111">
        <v>10.199999999999999</v>
      </c>
      <c r="L28" s="111">
        <v>10.199999999999999</v>
      </c>
      <c r="M28" s="112">
        <v>4.2476851851851851E-3</v>
      </c>
      <c r="N28" s="112">
        <v>4.3368055555555556E-2</v>
      </c>
      <c r="O28" s="112">
        <v>4.3368055555555556E-2</v>
      </c>
      <c r="P28" s="107">
        <v>9.7998398718975253</v>
      </c>
      <c r="Q28" s="235">
        <v>2</v>
      </c>
      <c r="R28" s="111">
        <v>40.700000000000003</v>
      </c>
      <c r="S28" s="111">
        <v>20.350000000000001</v>
      </c>
      <c r="T28" s="112">
        <v>3.2175925925925922E-3</v>
      </c>
      <c r="U28" s="112">
        <v>0.13047453703703704</v>
      </c>
      <c r="V28" s="112">
        <v>6.5237268518518521E-2</v>
      </c>
      <c r="W28" s="107">
        <v>12.95145810812539</v>
      </c>
      <c r="X28" s="235">
        <v>1</v>
      </c>
      <c r="Y28" s="111">
        <v>10</v>
      </c>
      <c r="Z28" s="111">
        <v>10</v>
      </c>
      <c r="AA28" s="112">
        <v>1.8402777777777777E-3</v>
      </c>
      <c r="AB28" s="112">
        <v>1.8402777777777778E-2</v>
      </c>
      <c r="AC28" s="112">
        <v>1.8402777777777778E-2</v>
      </c>
      <c r="AD28" s="107">
        <v>22.64150943396228</v>
      </c>
      <c r="AE28" s="235">
        <v>6</v>
      </c>
      <c r="AF28" s="111">
        <v>121.1</v>
      </c>
      <c r="AG28" s="111">
        <v>20.183333333333334</v>
      </c>
      <c r="AH28" s="112">
        <v>2.3591820987654321E-3</v>
      </c>
      <c r="AI28" s="112">
        <v>0.31239583333333332</v>
      </c>
      <c r="AJ28" s="112">
        <v>5.2065972222222222E-2</v>
      </c>
      <c r="AK28" s="107">
        <v>19.08809164889405</v>
      </c>
      <c r="AL28" s="235">
        <v>1</v>
      </c>
      <c r="AM28" s="111">
        <v>15.6</v>
      </c>
      <c r="AN28" s="111">
        <v>15.6</v>
      </c>
      <c r="AO28" s="112">
        <v>3.0555555555555557E-3</v>
      </c>
      <c r="AP28" s="112">
        <v>4.7592592592592596E-2</v>
      </c>
      <c r="AQ28" s="112">
        <v>4.7592592592592596E-2</v>
      </c>
      <c r="AR28" s="107">
        <v>13.657587548638142</v>
      </c>
      <c r="AS28" s="235"/>
      <c r="AT28" s="111"/>
      <c r="AU28" s="111"/>
      <c r="AV28" s="112"/>
      <c r="AW28" s="112"/>
      <c r="AX28" s="112"/>
      <c r="AY28" s="107"/>
      <c r="AZ28" s="235"/>
      <c r="BA28" s="111"/>
      <c r="BB28" s="111"/>
      <c r="BC28" s="112"/>
      <c r="BD28" s="112"/>
      <c r="BE28" s="112"/>
      <c r="BF28" s="107"/>
      <c r="BG28" s="235"/>
      <c r="BH28" s="111"/>
      <c r="BI28" s="111"/>
      <c r="BJ28" s="112"/>
      <c r="BK28" s="112"/>
      <c r="BL28" s="112"/>
      <c r="BM28" s="107"/>
      <c r="BN28" s="235"/>
      <c r="BO28" s="111"/>
      <c r="BP28" s="111"/>
      <c r="BQ28" s="112"/>
      <c r="BR28" s="112"/>
      <c r="BS28" s="112"/>
      <c r="BT28" s="107"/>
      <c r="BU28" s="235"/>
      <c r="BV28" s="111"/>
      <c r="BW28" s="111"/>
      <c r="BX28" s="112"/>
      <c r="BY28" s="112"/>
      <c r="BZ28" s="112"/>
      <c r="CA28" s="107"/>
      <c r="CB28" s="235"/>
      <c r="CC28" s="111"/>
      <c r="CD28" s="111"/>
      <c r="CE28" s="112"/>
      <c r="CF28" s="112"/>
      <c r="CG28" s="112"/>
      <c r="CH28" s="107"/>
      <c r="CI28" s="235"/>
      <c r="CJ28" s="111"/>
      <c r="CK28" s="111"/>
      <c r="CL28" s="112"/>
      <c r="CM28" s="112"/>
      <c r="CN28" s="112"/>
      <c r="CO28" s="107"/>
      <c r="CP28" s="235">
        <v>1</v>
      </c>
      <c r="CQ28" s="111">
        <v>25</v>
      </c>
      <c r="CR28" s="111">
        <v>25</v>
      </c>
      <c r="CS28" s="112">
        <v>2.7314814814814819E-3</v>
      </c>
      <c r="CT28" s="112">
        <v>6.8425925925925932E-2</v>
      </c>
      <c r="CU28" s="112">
        <v>6.8425925925925932E-2</v>
      </c>
      <c r="CV28" s="107">
        <v>15.223274695534515</v>
      </c>
      <c r="CW28" s="235">
        <v>2</v>
      </c>
      <c r="CX28" s="111">
        <v>10.55</v>
      </c>
      <c r="CY28" s="111">
        <v>5.2750000000000004</v>
      </c>
      <c r="CZ28" s="112">
        <v>2.4826388888888893E-3</v>
      </c>
      <c r="DA28" s="112">
        <v>2.5347222222222222E-2</v>
      </c>
      <c r="DB28" s="112">
        <v>1.2673611111111111E-2</v>
      </c>
      <c r="DC28" s="107">
        <v>16.886086956521751</v>
      </c>
      <c r="DD28" s="235">
        <v>2</v>
      </c>
      <c r="DE28" s="111">
        <v>33</v>
      </c>
      <c r="DF28" s="111">
        <v>16.5</v>
      </c>
      <c r="DG28" s="112">
        <v>2.650462962962963E-3</v>
      </c>
      <c r="DH28" s="112">
        <v>8.8159722222222223E-2</v>
      </c>
      <c r="DI28" s="112">
        <v>4.4079861111111111E-2</v>
      </c>
      <c r="DJ28" s="107">
        <v>15.736618292377887</v>
      </c>
      <c r="DK28" s="235"/>
      <c r="DL28" s="111"/>
      <c r="DM28" s="111"/>
      <c r="DN28" s="112"/>
      <c r="DO28" s="112"/>
      <c r="DP28" s="112"/>
      <c r="DQ28" s="107"/>
      <c r="DR28" s="235"/>
      <c r="DS28" s="111"/>
      <c r="DT28" s="111"/>
      <c r="DU28" s="112"/>
      <c r="DV28" s="112"/>
      <c r="DW28" s="112"/>
      <c r="DX28" s="107"/>
      <c r="DY28" s="113">
        <v>16</v>
      </c>
      <c r="DZ28" s="114">
        <v>266.14999999999998</v>
      </c>
      <c r="EA28" s="114">
        <v>16.634374999999999</v>
      </c>
      <c r="EB28" s="115">
        <v>2.6707175925925922E-3</v>
      </c>
      <c r="EC28" s="115">
        <v>0.73416666666666675</v>
      </c>
      <c r="ED28" s="115">
        <v>4.5885416666666672E-2</v>
      </c>
      <c r="EE28" s="108">
        <v>16.687443009840425</v>
      </c>
    </row>
    <row r="29" spans="1:135" ht="15" x14ac:dyDescent="0.3">
      <c r="A29" s="163"/>
      <c r="B29" s="202">
        <v>11</v>
      </c>
      <c r="C29" s="110"/>
      <c r="D29" s="111"/>
      <c r="E29" s="111"/>
      <c r="F29" s="112"/>
      <c r="G29" s="112"/>
      <c r="H29" s="112"/>
      <c r="I29" s="107"/>
      <c r="J29" s="235">
        <v>1</v>
      </c>
      <c r="K29" s="111">
        <v>17.100000000000001</v>
      </c>
      <c r="L29" s="111">
        <v>17.100000000000001</v>
      </c>
      <c r="M29" s="112">
        <v>3.2060185185185191E-3</v>
      </c>
      <c r="N29" s="112">
        <v>5.4918981481481478E-2</v>
      </c>
      <c r="O29" s="112">
        <v>5.4918981481481478E-2</v>
      </c>
      <c r="P29" s="107">
        <v>12.973656480505808</v>
      </c>
      <c r="Q29" s="235"/>
      <c r="R29" s="111"/>
      <c r="S29" s="111"/>
      <c r="T29" s="112"/>
      <c r="U29" s="112"/>
      <c r="V29" s="112"/>
      <c r="W29" s="107"/>
      <c r="X29" s="235">
        <v>3</v>
      </c>
      <c r="Y29" s="111">
        <v>47.5</v>
      </c>
      <c r="Z29" s="111">
        <v>15.833333333333334</v>
      </c>
      <c r="AA29" s="112">
        <v>3.8310185185185183E-3</v>
      </c>
      <c r="AB29" s="112">
        <v>0.18108796296296298</v>
      </c>
      <c r="AC29" s="112">
        <v>6.0362654320987662E-2</v>
      </c>
      <c r="AD29" s="107">
        <v>10.998435399991033</v>
      </c>
      <c r="AE29" s="235">
        <v>3</v>
      </c>
      <c r="AF29" s="111">
        <v>56.2</v>
      </c>
      <c r="AG29" s="111">
        <v>18.733333333333334</v>
      </c>
      <c r="AH29" s="112">
        <v>3.1134259259259257E-3</v>
      </c>
      <c r="AI29" s="112">
        <v>0.17481481481481481</v>
      </c>
      <c r="AJ29" s="112">
        <v>5.8271604938271604E-2</v>
      </c>
      <c r="AK29" s="107">
        <v>13.377752395456575</v>
      </c>
      <c r="AL29" s="235">
        <v>4</v>
      </c>
      <c r="AM29" s="111">
        <v>51</v>
      </c>
      <c r="AN29" s="111">
        <v>12.75</v>
      </c>
      <c r="AO29" s="112">
        <v>2.2193287037037034E-3</v>
      </c>
      <c r="AP29" s="112">
        <v>0.12503472222222226</v>
      </c>
      <c r="AQ29" s="112">
        <v>3.1258680555555564E-2</v>
      </c>
      <c r="AR29" s="107">
        <v>19.358481685607</v>
      </c>
      <c r="AS29" s="235">
        <v>11</v>
      </c>
      <c r="AT29" s="111">
        <v>145.35</v>
      </c>
      <c r="AU29" s="111">
        <v>13.213636363636363</v>
      </c>
      <c r="AV29" s="112">
        <v>2.692550505050505E-3</v>
      </c>
      <c r="AW29" s="112">
        <v>0.38626157407407408</v>
      </c>
      <c r="AX29" s="112">
        <v>3.511468855218855E-2</v>
      </c>
      <c r="AY29" s="107">
        <v>17.151165783709562</v>
      </c>
      <c r="AZ29" s="235"/>
      <c r="BA29" s="111"/>
      <c r="BB29" s="111"/>
      <c r="BC29" s="112"/>
      <c r="BD29" s="112"/>
      <c r="BE29" s="112"/>
      <c r="BF29" s="107"/>
      <c r="BG29" s="235"/>
      <c r="BH29" s="111"/>
      <c r="BI29" s="111"/>
      <c r="BJ29" s="112"/>
      <c r="BK29" s="112"/>
      <c r="BL29" s="112"/>
      <c r="BM29" s="107"/>
      <c r="BN29" s="235"/>
      <c r="BO29" s="111"/>
      <c r="BP29" s="111"/>
      <c r="BQ29" s="112"/>
      <c r="BR29" s="112"/>
      <c r="BS29" s="112"/>
      <c r="BT29" s="107"/>
      <c r="BU29" s="235"/>
      <c r="BV29" s="111"/>
      <c r="BW29" s="111"/>
      <c r="BX29" s="112"/>
      <c r="BY29" s="112"/>
      <c r="BZ29" s="112"/>
      <c r="CA29" s="107"/>
      <c r="CB29" s="235"/>
      <c r="CC29" s="111"/>
      <c r="CD29" s="111"/>
      <c r="CE29" s="112"/>
      <c r="CF29" s="112"/>
      <c r="CG29" s="112"/>
      <c r="CH29" s="107"/>
      <c r="CI29" s="235"/>
      <c r="CJ29" s="111"/>
      <c r="CK29" s="111"/>
      <c r="CL29" s="112"/>
      <c r="CM29" s="112"/>
      <c r="CN29" s="112"/>
      <c r="CO29" s="107"/>
      <c r="CP29" s="235"/>
      <c r="CQ29" s="111"/>
      <c r="CR29" s="111"/>
      <c r="CS29" s="112"/>
      <c r="CT29" s="112"/>
      <c r="CU29" s="112"/>
      <c r="CV29" s="107"/>
      <c r="CW29" s="235">
        <v>2</v>
      </c>
      <c r="CX29" s="111">
        <v>12</v>
      </c>
      <c r="CY29" s="111">
        <v>6</v>
      </c>
      <c r="CZ29" s="112">
        <v>2.8935185185185188E-3</v>
      </c>
      <c r="DA29" s="112">
        <v>3.4722222222222224E-2</v>
      </c>
      <c r="DB29" s="112">
        <v>1.7361111111111112E-2</v>
      </c>
      <c r="DC29" s="107">
        <v>14.400000000000009</v>
      </c>
      <c r="DD29" s="235">
        <v>1</v>
      </c>
      <c r="DE29" s="111">
        <v>12</v>
      </c>
      <c r="DF29" s="111">
        <v>12</v>
      </c>
      <c r="DG29" s="112">
        <v>4.0509259259259257E-3</v>
      </c>
      <c r="DH29" s="112">
        <v>4.8611111111111112E-2</v>
      </c>
      <c r="DI29" s="112">
        <v>4.8611111111111112E-2</v>
      </c>
      <c r="DJ29" s="107">
        <v>10.285714285714294</v>
      </c>
      <c r="DK29" s="235"/>
      <c r="DL29" s="111"/>
      <c r="DM29" s="111"/>
      <c r="DN29" s="112"/>
      <c r="DO29" s="112"/>
      <c r="DP29" s="112"/>
      <c r="DQ29" s="107"/>
      <c r="DR29" s="235"/>
      <c r="DS29" s="111"/>
      <c r="DT29" s="111"/>
      <c r="DU29" s="112"/>
      <c r="DV29" s="112"/>
      <c r="DW29" s="112"/>
      <c r="DX29" s="107"/>
      <c r="DY29" s="113">
        <v>25</v>
      </c>
      <c r="DZ29" s="114">
        <v>341.15</v>
      </c>
      <c r="EA29" s="114">
        <v>13.645999999999999</v>
      </c>
      <c r="EB29" s="115">
        <v>2.8949074074074077E-3</v>
      </c>
      <c r="EC29" s="115">
        <v>1.005451388888889</v>
      </c>
      <c r="ED29" s="115">
        <v>4.0218055555555556E-2</v>
      </c>
      <c r="EE29" s="108">
        <v>15.651387380631846</v>
      </c>
    </row>
    <row r="30" spans="1:135" ht="15" x14ac:dyDescent="0.3">
      <c r="A30" s="163"/>
      <c r="B30" s="202">
        <v>12</v>
      </c>
      <c r="C30" s="110"/>
      <c r="D30" s="111"/>
      <c r="E30" s="111"/>
      <c r="F30" s="112"/>
      <c r="G30" s="112"/>
      <c r="H30" s="112"/>
      <c r="I30" s="107"/>
      <c r="J30" s="235">
        <v>1</v>
      </c>
      <c r="K30" s="111">
        <v>12</v>
      </c>
      <c r="L30" s="111">
        <v>12</v>
      </c>
      <c r="M30" s="112">
        <v>2.9050925925925928E-3</v>
      </c>
      <c r="N30" s="112">
        <v>3.4803240740740739E-2</v>
      </c>
      <c r="O30" s="112">
        <v>3.4803240740740739E-2</v>
      </c>
      <c r="P30" s="107">
        <v>14.36647821749253</v>
      </c>
      <c r="Q30" s="235">
        <v>3</v>
      </c>
      <c r="R30" s="111">
        <v>27.95</v>
      </c>
      <c r="S30" s="111">
        <v>9.3166666666666664</v>
      </c>
      <c r="T30" s="112">
        <v>3.7731481481481487E-3</v>
      </c>
      <c r="U30" s="112">
        <v>0.10453703703703704</v>
      </c>
      <c r="V30" s="112">
        <v>3.4845679012345677E-2</v>
      </c>
      <c r="W30" s="107">
        <v>11.420824665488171</v>
      </c>
      <c r="X30" s="235">
        <v>5</v>
      </c>
      <c r="Y30" s="111">
        <v>101.12</v>
      </c>
      <c r="Z30" s="111">
        <v>20.224</v>
      </c>
      <c r="AA30" s="112">
        <v>2.9583333333333332E-3</v>
      </c>
      <c r="AB30" s="112">
        <v>0.30740740740740735</v>
      </c>
      <c r="AC30" s="112">
        <v>6.148148148148147E-2</v>
      </c>
      <c r="AD30" s="107">
        <v>15.085830356407675</v>
      </c>
      <c r="AE30" s="235">
        <v>6</v>
      </c>
      <c r="AF30" s="111">
        <v>81.2</v>
      </c>
      <c r="AG30" s="111">
        <v>13.533333333333333</v>
      </c>
      <c r="AH30" s="112">
        <v>2.6041666666666665E-3</v>
      </c>
      <c r="AI30" s="112">
        <v>0.21820601851851854</v>
      </c>
      <c r="AJ30" s="112">
        <v>3.6367669753086425E-2</v>
      </c>
      <c r="AK30" s="107">
        <v>16.985379770641174</v>
      </c>
      <c r="AL30" s="235">
        <v>1</v>
      </c>
      <c r="AM30" s="111">
        <v>10</v>
      </c>
      <c r="AN30" s="111">
        <v>10</v>
      </c>
      <c r="AO30" s="112">
        <v>1.9675925925925928E-3</v>
      </c>
      <c r="AP30" s="112">
        <v>1.9652777777777779E-2</v>
      </c>
      <c r="AQ30" s="112">
        <v>1.9652777777777779E-2</v>
      </c>
      <c r="AR30" s="107">
        <v>21.20141342756185</v>
      </c>
      <c r="AS30" s="235">
        <v>4</v>
      </c>
      <c r="AT30" s="111">
        <v>44.3</v>
      </c>
      <c r="AU30" s="111">
        <v>11.074999999999999</v>
      </c>
      <c r="AV30" s="112">
        <v>1.9068287037037038E-3</v>
      </c>
      <c r="AW30" s="112">
        <v>8.4027777777777785E-2</v>
      </c>
      <c r="AX30" s="112">
        <v>2.1006944444444446E-2</v>
      </c>
      <c r="AY30" s="107">
        <v>21.949716306782406</v>
      </c>
      <c r="AZ30" s="235"/>
      <c r="BA30" s="111"/>
      <c r="BB30" s="111"/>
      <c r="BC30" s="112"/>
      <c r="BD30" s="112"/>
      <c r="BE30" s="112"/>
      <c r="BF30" s="107"/>
      <c r="BG30" s="235"/>
      <c r="BH30" s="111"/>
      <c r="BI30" s="111"/>
      <c r="BJ30" s="112"/>
      <c r="BK30" s="112"/>
      <c r="BL30" s="112"/>
      <c r="BM30" s="107"/>
      <c r="BN30" s="235"/>
      <c r="BO30" s="111"/>
      <c r="BP30" s="111"/>
      <c r="BQ30" s="112"/>
      <c r="BR30" s="112"/>
      <c r="BS30" s="112"/>
      <c r="BT30" s="107"/>
      <c r="BU30" s="235"/>
      <c r="BV30" s="111"/>
      <c r="BW30" s="111"/>
      <c r="BX30" s="112"/>
      <c r="BY30" s="112"/>
      <c r="BZ30" s="112"/>
      <c r="CA30" s="107"/>
      <c r="CB30" s="235"/>
      <c r="CC30" s="111"/>
      <c r="CD30" s="111"/>
      <c r="CE30" s="112"/>
      <c r="CF30" s="112"/>
      <c r="CG30" s="112"/>
      <c r="CH30" s="107"/>
      <c r="CI30" s="235"/>
      <c r="CJ30" s="111"/>
      <c r="CK30" s="111"/>
      <c r="CL30" s="112"/>
      <c r="CM30" s="112"/>
      <c r="CN30" s="112"/>
      <c r="CO30" s="107"/>
      <c r="CP30" s="235"/>
      <c r="CQ30" s="111"/>
      <c r="CR30" s="111"/>
      <c r="CS30" s="112"/>
      <c r="CT30" s="112"/>
      <c r="CU30" s="112"/>
      <c r="CV30" s="107"/>
      <c r="CW30" s="235">
        <v>1</v>
      </c>
      <c r="CX30" s="111">
        <v>10</v>
      </c>
      <c r="CY30" s="111">
        <v>10</v>
      </c>
      <c r="CZ30" s="112">
        <v>2.8009259259259259E-3</v>
      </c>
      <c r="DA30" s="112">
        <v>2.8055555555555556E-2</v>
      </c>
      <c r="DB30" s="112">
        <v>2.8055555555555556E-2</v>
      </c>
      <c r="DC30" s="107">
        <v>14.851485148514863</v>
      </c>
      <c r="DD30" s="235"/>
      <c r="DE30" s="111"/>
      <c r="DF30" s="111"/>
      <c r="DG30" s="112"/>
      <c r="DH30" s="112"/>
      <c r="DI30" s="112"/>
      <c r="DJ30" s="107"/>
      <c r="DK30" s="235"/>
      <c r="DL30" s="111"/>
      <c r="DM30" s="111"/>
      <c r="DN30" s="112"/>
      <c r="DO30" s="112"/>
      <c r="DP30" s="112"/>
      <c r="DQ30" s="107"/>
      <c r="DR30" s="235"/>
      <c r="DS30" s="111"/>
      <c r="DT30" s="111"/>
      <c r="DU30" s="112"/>
      <c r="DV30" s="112"/>
      <c r="DW30" s="112"/>
      <c r="DX30" s="107"/>
      <c r="DY30" s="113">
        <v>21</v>
      </c>
      <c r="DZ30" s="114">
        <v>286.57</v>
      </c>
      <c r="EA30" s="114">
        <v>13.646190476190476</v>
      </c>
      <c r="EB30" s="115">
        <v>2.7160493827160493E-3</v>
      </c>
      <c r="EC30" s="115">
        <v>0.79668981481481471</v>
      </c>
      <c r="ED30" s="115">
        <v>3.7937610229276893E-2</v>
      </c>
      <c r="EE30" s="108">
        <v>16.658197448716606</v>
      </c>
    </row>
    <row r="31" spans="1:135" ht="16.5" x14ac:dyDescent="0.35">
      <c r="A31" s="183" t="s">
        <v>1231</v>
      </c>
      <c r="B31" s="109"/>
      <c r="C31" s="116">
        <v>32</v>
      </c>
      <c r="D31" s="117">
        <v>416.40999999999997</v>
      </c>
      <c r="E31" s="117">
        <v>13.012812499999999</v>
      </c>
      <c r="F31" s="118">
        <v>2.5593171296296297E-3</v>
      </c>
      <c r="G31" s="118">
        <v>1.1202546296296296</v>
      </c>
      <c r="H31" s="118">
        <v>3.5007957175925926E-2</v>
      </c>
      <c r="I31" s="119">
        <v>18.105216190415724</v>
      </c>
      <c r="J31" s="120">
        <v>56</v>
      </c>
      <c r="K31" s="117">
        <v>1467.1499999999999</v>
      </c>
      <c r="L31" s="117">
        <v>26.199107142857141</v>
      </c>
      <c r="M31" s="118">
        <v>2.8102265211640198E-3</v>
      </c>
      <c r="N31" s="118">
        <v>4.0280324074074061</v>
      </c>
      <c r="O31" s="118">
        <v>7.1929150132275105E-2</v>
      </c>
      <c r="P31" s="119">
        <v>15.746247049690568</v>
      </c>
      <c r="Q31" s="120">
        <v>73</v>
      </c>
      <c r="R31" s="117">
        <v>1853.6000000000004</v>
      </c>
      <c r="S31" s="117">
        <v>25.391780821917813</v>
      </c>
      <c r="T31" s="118">
        <v>2.6923198883815318E-3</v>
      </c>
      <c r="U31" s="118">
        <v>5.0288078703703709</v>
      </c>
      <c r="V31" s="118">
        <v>6.8887779046169467E-2</v>
      </c>
      <c r="W31" s="119">
        <v>16.159550647661312</v>
      </c>
      <c r="X31" s="120">
        <v>73</v>
      </c>
      <c r="Y31" s="117">
        <v>1699.9200000000003</v>
      </c>
      <c r="Z31" s="117">
        <v>23.286575342465756</v>
      </c>
      <c r="AA31" s="118">
        <v>2.8570522577371893E-3</v>
      </c>
      <c r="AB31" s="118">
        <v>4.679317129629629</v>
      </c>
      <c r="AC31" s="118">
        <v>6.4100234652460675E-2</v>
      </c>
      <c r="AD31" s="119">
        <v>15.932341347899175</v>
      </c>
      <c r="AE31" s="120">
        <v>124</v>
      </c>
      <c r="AF31" s="117">
        <v>2435.9</v>
      </c>
      <c r="AG31" s="117">
        <v>19.644354838709678</v>
      </c>
      <c r="AH31" s="118">
        <v>2.5423760454002381E-3</v>
      </c>
      <c r="AI31" s="118">
        <v>6.3402893518518519</v>
      </c>
      <c r="AJ31" s="118">
        <v>5.1131365740740745E-2</v>
      </c>
      <c r="AK31" s="119">
        <v>17.418519273916839</v>
      </c>
      <c r="AL31" s="120">
        <v>86</v>
      </c>
      <c r="AM31" s="117">
        <v>1877.0599999999997</v>
      </c>
      <c r="AN31" s="117">
        <v>21.826279069767438</v>
      </c>
      <c r="AO31" s="118">
        <v>2.367167312661499E-3</v>
      </c>
      <c r="AP31" s="118">
        <v>4.7103472222222225</v>
      </c>
      <c r="AQ31" s="118">
        <v>5.4771479328165375E-2</v>
      </c>
      <c r="AR31" s="119">
        <v>19.266175426751289</v>
      </c>
      <c r="AS31" s="120">
        <v>78</v>
      </c>
      <c r="AT31" s="117">
        <v>1230.69</v>
      </c>
      <c r="AU31" s="117">
        <v>15.778076923076924</v>
      </c>
      <c r="AV31" s="118">
        <v>2.5863603988603989E-3</v>
      </c>
      <c r="AW31" s="118">
        <v>3.2296875000000012</v>
      </c>
      <c r="AX31" s="118">
        <v>4.1406250000000012E-2</v>
      </c>
      <c r="AY31" s="119">
        <v>17.307014875330236</v>
      </c>
      <c r="AZ31" s="120">
        <v>34</v>
      </c>
      <c r="BA31" s="117">
        <v>597.58000000000004</v>
      </c>
      <c r="BB31" s="117">
        <v>17.575882352941179</v>
      </c>
      <c r="BC31" s="118">
        <v>3.909313725490195E-3</v>
      </c>
      <c r="BD31" s="118">
        <v>1.7955092592592599</v>
      </c>
      <c r="BE31" s="118">
        <v>5.2809095860566466E-2</v>
      </c>
      <c r="BF31" s="119">
        <v>12.995652990929091</v>
      </c>
      <c r="BG31" s="120">
        <v>8</v>
      </c>
      <c r="BH31" s="117">
        <v>194.45</v>
      </c>
      <c r="BI31" s="117">
        <v>24.306249999999999</v>
      </c>
      <c r="BJ31" s="118">
        <v>2.5072337962962965E-3</v>
      </c>
      <c r="BK31" s="118">
        <v>0.50581018518518517</v>
      </c>
      <c r="BL31" s="118">
        <v>6.3226273148148146E-2</v>
      </c>
      <c r="BM31" s="119">
        <v>16.786010892729767</v>
      </c>
      <c r="BN31" s="120">
        <v>3</v>
      </c>
      <c r="BO31" s="117">
        <v>28.2</v>
      </c>
      <c r="BP31" s="117">
        <v>9.4</v>
      </c>
      <c r="BQ31" s="118">
        <v>2.6813271604938273E-3</v>
      </c>
      <c r="BR31" s="118">
        <v>7.5196759259259255E-2</v>
      </c>
      <c r="BS31" s="118">
        <v>2.5065586419753084E-2</v>
      </c>
      <c r="BT31" s="119">
        <v>15.590687527695414</v>
      </c>
      <c r="BU31" s="120">
        <v>19</v>
      </c>
      <c r="BV31" s="117">
        <v>155.63</v>
      </c>
      <c r="BW31" s="117">
        <v>8.1910526315789465</v>
      </c>
      <c r="BX31" s="118">
        <v>3.1950536062378162E-3</v>
      </c>
      <c r="BY31" s="118">
        <v>0.45344907407407409</v>
      </c>
      <c r="BZ31" s="118">
        <v>2.3865740740740743E-2</v>
      </c>
      <c r="CA31" s="119">
        <v>13.634260080281305</v>
      </c>
      <c r="CB31" s="120">
        <v>20</v>
      </c>
      <c r="CC31" s="117">
        <v>202.16</v>
      </c>
      <c r="CD31" s="117">
        <v>10.108000000000001</v>
      </c>
      <c r="CE31" s="118">
        <v>3.3825231481481484E-3</v>
      </c>
      <c r="CF31" s="118">
        <v>0.58680555555555547</v>
      </c>
      <c r="CG31" s="118">
        <v>2.9340277777777774E-2</v>
      </c>
      <c r="CH31" s="119">
        <v>13.747881552984406</v>
      </c>
      <c r="CI31" s="120">
        <v>38</v>
      </c>
      <c r="CJ31" s="117">
        <v>423.71000000000004</v>
      </c>
      <c r="CK31" s="117">
        <v>11.150263157894738</v>
      </c>
      <c r="CL31" s="118">
        <v>3.2876461988304091E-3</v>
      </c>
      <c r="CM31" s="118">
        <v>1.1792939814814818</v>
      </c>
      <c r="CN31" s="118">
        <v>3.1034052144249522E-2</v>
      </c>
      <c r="CO31" s="119">
        <v>13.971973655232599</v>
      </c>
      <c r="CP31" s="120">
        <v>28</v>
      </c>
      <c r="CQ31" s="117">
        <v>391.96999999999997</v>
      </c>
      <c r="CR31" s="117">
        <v>13.99892857142857</v>
      </c>
      <c r="CS31" s="118">
        <v>3.0435681216931213E-3</v>
      </c>
      <c r="CT31" s="118">
        <v>1.1324189814814811</v>
      </c>
      <c r="CU31" s="118">
        <v>4.044353505291004E-2</v>
      </c>
      <c r="CV31" s="119">
        <v>14.840389756630552</v>
      </c>
      <c r="CW31" s="120">
        <v>58</v>
      </c>
      <c r="CX31" s="117">
        <v>831.46999999999991</v>
      </c>
      <c r="CY31" s="117">
        <v>14.335689655172413</v>
      </c>
      <c r="CZ31" s="118">
        <v>2.9511893358876119E-3</v>
      </c>
      <c r="DA31" s="118">
        <v>2.4047453703703701</v>
      </c>
      <c r="DB31" s="118">
        <v>4.1461127075351205E-2</v>
      </c>
      <c r="DC31" s="119">
        <v>14.587987198818071</v>
      </c>
      <c r="DD31" s="120">
        <v>41</v>
      </c>
      <c r="DE31" s="117">
        <v>444.37999999999994</v>
      </c>
      <c r="DF31" s="117">
        <v>10.838536585365851</v>
      </c>
      <c r="DG31" s="118">
        <v>2.8779923215898839E-3</v>
      </c>
      <c r="DH31" s="118">
        <v>1.2702777777777774</v>
      </c>
      <c r="DI31" s="118">
        <v>3.0982384823848227E-2</v>
      </c>
      <c r="DJ31" s="119">
        <v>14.822855511973724</v>
      </c>
      <c r="DK31" s="120">
        <v>1</v>
      </c>
      <c r="DL31" s="117">
        <v>10.5</v>
      </c>
      <c r="DM31" s="117">
        <v>10.5</v>
      </c>
      <c r="DN31" s="118">
        <v>2.4652777777777776E-3</v>
      </c>
      <c r="DO31" s="118">
        <v>2.585648148148148E-2</v>
      </c>
      <c r="DP31" s="118">
        <v>2.585648148148148E-2</v>
      </c>
      <c r="DQ31" s="119">
        <v>16.920322291853193</v>
      </c>
      <c r="DR31" s="120">
        <v>1</v>
      </c>
      <c r="DS31" s="117">
        <v>10.5</v>
      </c>
      <c r="DT31" s="117">
        <v>10.5</v>
      </c>
      <c r="DU31" s="118">
        <v>3.1018518518518522E-3</v>
      </c>
      <c r="DV31" s="118">
        <v>3.2534722222222222E-2</v>
      </c>
      <c r="DW31" s="118">
        <v>3.2534722222222222E-2</v>
      </c>
      <c r="DX31" s="119">
        <v>13.447171824973331</v>
      </c>
      <c r="DY31" s="121">
        <v>773</v>
      </c>
      <c r="DZ31" s="122">
        <v>14271.279999999997</v>
      </c>
      <c r="EA31" s="122">
        <v>18.46219922380336</v>
      </c>
      <c r="EB31" s="123">
        <v>2.7932747592353028E-3</v>
      </c>
      <c r="EC31" s="123">
        <v>38.598634259259249</v>
      </c>
      <c r="ED31" s="123">
        <v>4.9933550141344436E-2</v>
      </c>
      <c r="EE31" s="124">
        <v>16.246046790710462</v>
      </c>
    </row>
    <row r="32" spans="1:135" ht="15" x14ac:dyDescent="0.3">
      <c r="A32" s="203" t="s">
        <v>1225</v>
      </c>
      <c r="B32" s="201">
        <v>1</v>
      </c>
      <c r="C32" s="228">
        <v>2</v>
      </c>
      <c r="D32" s="229">
        <v>1.75</v>
      </c>
      <c r="E32" s="229">
        <v>0.875</v>
      </c>
      <c r="F32" s="230">
        <v>2.2957175925925923E-2</v>
      </c>
      <c r="G32" s="230">
        <v>4.0671296296296289E-2</v>
      </c>
      <c r="H32" s="230">
        <v>2.0335648148148144E-2</v>
      </c>
      <c r="I32" s="204">
        <v>1.8289883901076847</v>
      </c>
      <c r="J32" s="231">
        <v>1</v>
      </c>
      <c r="K32" s="229">
        <v>1</v>
      </c>
      <c r="L32" s="229">
        <v>1</v>
      </c>
      <c r="M32" s="230">
        <v>2.6736111111111113E-2</v>
      </c>
      <c r="N32" s="230">
        <v>2.6736111111111113E-2</v>
      </c>
      <c r="O32" s="230">
        <v>2.6736111111111113E-2</v>
      </c>
      <c r="P32" s="204">
        <v>1.5584415584415596</v>
      </c>
      <c r="Q32" s="231">
        <v>4</v>
      </c>
      <c r="R32" s="229">
        <v>2.5500000000000003</v>
      </c>
      <c r="S32" s="229">
        <v>0.63750000000000007</v>
      </c>
      <c r="T32" s="230">
        <v>2.4817708333333331E-2</v>
      </c>
      <c r="U32" s="230">
        <v>6.3726851851851854E-2</v>
      </c>
      <c r="V32" s="230">
        <v>1.5931712962962963E-2</v>
      </c>
      <c r="W32" s="204">
        <v>1.6866656071201538</v>
      </c>
      <c r="X32" s="231">
        <v>4</v>
      </c>
      <c r="Y32" s="229">
        <v>4.05</v>
      </c>
      <c r="Z32" s="229">
        <v>1.0125</v>
      </c>
      <c r="AA32" s="230">
        <v>2.6860532407407406E-2</v>
      </c>
      <c r="AB32" s="230">
        <v>0.10666666666666667</v>
      </c>
      <c r="AC32" s="230">
        <v>2.6666666666666668E-2</v>
      </c>
      <c r="AD32" s="204">
        <v>1.6187886572313326</v>
      </c>
      <c r="AE32" s="231">
        <v>8</v>
      </c>
      <c r="AF32" s="229">
        <v>7.7349999999999994</v>
      </c>
      <c r="AG32" s="229">
        <v>0.96687499999999993</v>
      </c>
      <c r="AH32" s="230">
        <v>2.7294560185185189E-2</v>
      </c>
      <c r="AI32" s="230">
        <v>0.20285879629629633</v>
      </c>
      <c r="AJ32" s="230">
        <v>2.5357349537037041E-2</v>
      </c>
      <c r="AK32" s="204">
        <v>1.6040249606853583</v>
      </c>
      <c r="AL32" s="231">
        <v>2</v>
      </c>
      <c r="AM32" s="229">
        <v>2.08</v>
      </c>
      <c r="AN32" s="229">
        <v>1.04</v>
      </c>
      <c r="AO32" s="230">
        <v>2.6874999999999996E-2</v>
      </c>
      <c r="AP32" s="230">
        <v>5.5555555555555552E-2</v>
      </c>
      <c r="AQ32" s="230">
        <v>2.7777777777777776E-2</v>
      </c>
      <c r="AR32" s="204">
        <v>1.5923809523809536</v>
      </c>
      <c r="AS32" s="231">
        <v>1</v>
      </c>
      <c r="AT32" s="229">
        <v>0.5</v>
      </c>
      <c r="AU32" s="229">
        <v>0.5</v>
      </c>
      <c r="AV32" s="230">
        <v>4.4444444444444446E-2</v>
      </c>
      <c r="AW32" s="230">
        <v>2.2222222222222223E-2</v>
      </c>
      <c r="AX32" s="230">
        <v>2.2222222222222223E-2</v>
      </c>
      <c r="AY32" s="204">
        <v>0.93750000000000067</v>
      </c>
      <c r="AZ32" s="231"/>
      <c r="BA32" s="229"/>
      <c r="BB32" s="229"/>
      <c r="BC32" s="230"/>
      <c r="BD32" s="230"/>
      <c r="BE32" s="230"/>
      <c r="BF32" s="204"/>
      <c r="BG32" s="231"/>
      <c r="BH32" s="229"/>
      <c r="BI32" s="229"/>
      <c r="BJ32" s="230"/>
      <c r="BK32" s="230"/>
      <c r="BL32" s="230"/>
      <c r="BM32" s="204"/>
      <c r="BN32" s="231">
        <v>3</v>
      </c>
      <c r="BO32" s="229">
        <v>1.6</v>
      </c>
      <c r="BP32" s="229">
        <v>0.53333333333333333</v>
      </c>
      <c r="BQ32" s="230">
        <v>2.6145833333333337E-2</v>
      </c>
      <c r="BR32" s="230">
        <v>4.1770833333333333E-2</v>
      </c>
      <c r="BS32" s="230">
        <v>1.3923611111111111E-2</v>
      </c>
      <c r="BT32" s="204">
        <v>1.5940864534790304</v>
      </c>
      <c r="BU32" s="231"/>
      <c r="BV32" s="229"/>
      <c r="BW32" s="229"/>
      <c r="BX32" s="230"/>
      <c r="BY32" s="230"/>
      <c r="BZ32" s="230"/>
      <c r="CA32" s="204"/>
      <c r="CB32" s="231"/>
      <c r="CC32" s="229"/>
      <c r="CD32" s="229"/>
      <c r="CE32" s="230"/>
      <c r="CF32" s="230"/>
      <c r="CG32" s="230"/>
      <c r="CH32" s="204"/>
      <c r="CI32" s="231"/>
      <c r="CJ32" s="229"/>
      <c r="CK32" s="229"/>
      <c r="CL32" s="230"/>
      <c r="CM32" s="230"/>
      <c r="CN32" s="230"/>
      <c r="CO32" s="204"/>
      <c r="CP32" s="231">
        <v>1</v>
      </c>
      <c r="CQ32" s="229">
        <v>0.25</v>
      </c>
      <c r="CR32" s="229">
        <v>0.25</v>
      </c>
      <c r="CS32" s="230">
        <v>2.9351851851851851E-2</v>
      </c>
      <c r="CT32" s="230">
        <v>7.3379629629629628E-3</v>
      </c>
      <c r="CU32" s="230">
        <v>7.3379629629629628E-3</v>
      </c>
      <c r="CV32" s="204">
        <v>1.4195583596214523</v>
      </c>
      <c r="CW32" s="231">
        <v>1</v>
      </c>
      <c r="CX32" s="229">
        <v>0.5</v>
      </c>
      <c r="CY32" s="229">
        <v>0.5</v>
      </c>
      <c r="CZ32" s="230">
        <v>3.3657407407407407E-2</v>
      </c>
      <c r="DA32" s="230">
        <v>1.6828703703703703E-2</v>
      </c>
      <c r="DB32" s="230">
        <v>1.6828703703703703E-2</v>
      </c>
      <c r="DC32" s="204">
        <v>1.2379642365887218</v>
      </c>
      <c r="DD32" s="231"/>
      <c r="DE32" s="229"/>
      <c r="DF32" s="229"/>
      <c r="DG32" s="230"/>
      <c r="DH32" s="230"/>
      <c r="DI32" s="230"/>
      <c r="DJ32" s="204"/>
      <c r="DK32" s="231"/>
      <c r="DL32" s="229"/>
      <c r="DM32" s="229"/>
      <c r="DN32" s="230"/>
      <c r="DO32" s="230"/>
      <c r="DP32" s="230"/>
      <c r="DQ32" s="204"/>
      <c r="DR32" s="231"/>
      <c r="DS32" s="229"/>
      <c r="DT32" s="229"/>
      <c r="DU32" s="230"/>
      <c r="DV32" s="230"/>
      <c r="DW32" s="230"/>
      <c r="DX32" s="204"/>
      <c r="DY32" s="232">
        <v>27</v>
      </c>
      <c r="DZ32" s="233">
        <v>22.015000000000001</v>
      </c>
      <c r="EA32" s="233">
        <v>0.81537037037037041</v>
      </c>
      <c r="EB32" s="234">
        <v>2.7309670781893006E-2</v>
      </c>
      <c r="EC32" s="234">
        <v>0.58437499999999987</v>
      </c>
      <c r="ED32" s="234">
        <v>2.1643518518518513E-2</v>
      </c>
      <c r="EE32" s="205">
        <v>1.5863881089983305</v>
      </c>
    </row>
    <row r="33" spans="1:135" ht="15" x14ac:dyDescent="0.3">
      <c r="A33" s="163"/>
      <c r="B33" s="202">
        <v>2</v>
      </c>
      <c r="C33" s="110">
        <v>2</v>
      </c>
      <c r="D33" s="111">
        <v>1.75</v>
      </c>
      <c r="E33" s="111">
        <v>0.875</v>
      </c>
      <c r="F33" s="112">
        <v>2.5781249999999999E-2</v>
      </c>
      <c r="G33" s="112">
        <v>4.461805555555555E-2</v>
      </c>
      <c r="H33" s="112">
        <v>2.2309027777777775E-2</v>
      </c>
      <c r="I33" s="107">
        <v>1.6259124087591255</v>
      </c>
      <c r="J33" s="235">
        <v>3</v>
      </c>
      <c r="K33" s="111">
        <v>2.8</v>
      </c>
      <c r="L33" s="111">
        <v>0.93333333333333324</v>
      </c>
      <c r="M33" s="112">
        <v>2.2831790123456791E-2</v>
      </c>
      <c r="N33" s="112">
        <v>6.3888888888888884E-2</v>
      </c>
      <c r="O33" s="112">
        <v>2.1296296296296296E-2</v>
      </c>
      <c r="P33" s="107">
        <v>1.830879556186396</v>
      </c>
      <c r="Q33" s="235">
        <v>4</v>
      </c>
      <c r="R33" s="111">
        <v>2.41</v>
      </c>
      <c r="S33" s="111">
        <v>0.60250000000000004</v>
      </c>
      <c r="T33" s="112">
        <v>2.6634837962962964E-2</v>
      </c>
      <c r="U33" s="112">
        <v>6.3726851851851854E-2</v>
      </c>
      <c r="V33" s="112">
        <v>1.5931712962962963E-2</v>
      </c>
      <c r="W33" s="107">
        <v>1.5740947959498224</v>
      </c>
      <c r="X33" s="235">
        <v>3</v>
      </c>
      <c r="Y33" s="111">
        <v>1.5</v>
      </c>
      <c r="Z33" s="111">
        <v>0.5</v>
      </c>
      <c r="AA33" s="112">
        <v>2.2716049382716052E-2</v>
      </c>
      <c r="AB33" s="112">
        <v>3.4143518518518517E-2</v>
      </c>
      <c r="AC33" s="112">
        <v>1.1381172839506173E-2</v>
      </c>
      <c r="AD33" s="107">
        <v>1.8359483804714616</v>
      </c>
      <c r="AE33" s="235">
        <v>6</v>
      </c>
      <c r="AF33" s="111">
        <v>6.1</v>
      </c>
      <c r="AG33" s="111">
        <v>1.0166666666666666</v>
      </c>
      <c r="AH33" s="112">
        <v>2.6190200617283953E-2</v>
      </c>
      <c r="AI33" s="112">
        <v>0.15957175925925926</v>
      </c>
      <c r="AJ33" s="112">
        <v>2.6595293209876542E-2</v>
      </c>
      <c r="AK33" s="107">
        <v>1.6194631186766593</v>
      </c>
      <c r="AL33" s="235">
        <v>5</v>
      </c>
      <c r="AM33" s="111">
        <v>6.55</v>
      </c>
      <c r="AN33" s="111">
        <v>1.31</v>
      </c>
      <c r="AO33" s="112">
        <v>3.1032407407407408E-2</v>
      </c>
      <c r="AP33" s="112">
        <v>0.19127314814814816</v>
      </c>
      <c r="AQ33" s="112">
        <v>3.8254629629629631E-2</v>
      </c>
      <c r="AR33" s="107">
        <v>1.6284036340083354</v>
      </c>
      <c r="AS33" s="235">
        <v>4</v>
      </c>
      <c r="AT33" s="111">
        <v>2.63</v>
      </c>
      <c r="AU33" s="111">
        <v>0.65749999999999997</v>
      </c>
      <c r="AV33" s="112">
        <v>2.7427662037037035E-2</v>
      </c>
      <c r="AW33" s="112">
        <v>7.2060185185185185E-2</v>
      </c>
      <c r="AX33" s="112">
        <v>1.8015046296296296E-2</v>
      </c>
      <c r="AY33" s="107">
        <v>1.5195151262109787</v>
      </c>
      <c r="AZ33" s="235"/>
      <c r="BA33" s="111"/>
      <c r="BB33" s="111"/>
      <c r="BC33" s="112"/>
      <c r="BD33" s="112"/>
      <c r="BE33" s="112"/>
      <c r="BF33" s="107"/>
      <c r="BG33" s="235"/>
      <c r="BH33" s="111"/>
      <c r="BI33" s="111"/>
      <c r="BJ33" s="112"/>
      <c r="BK33" s="112"/>
      <c r="BL33" s="112"/>
      <c r="BM33" s="107"/>
      <c r="BN33" s="235">
        <v>1</v>
      </c>
      <c r="BO33" s="111">
        <v>0.5</v>
      </c>
      <c r="BP33" s="111">
        <v>0.5</v>
      </c>
      <c r="BQ33" s="112">
        <v>2.7847222222222221E-2</v>
      </c>
      <c r="BR33" s="112">
        <v>1.3923611111111111E-2</v>
      </c>
      <c r="BS33" s="112">
        <v>1.3923611111111111E-2</v>
      </c>
      <c r="BT33" s="107">
        <v>1.4962593516209488</v>
      </c>
      <c r="BU33" s="235"/>
      <c r="BV33" s="111"/>
      <c r="BW33" s="111"/>
      <c r="BX33" s="112"/>
      <c r="BY33" s="112"/>
      <c r="BZ33" s="112"/>
      <c r="CA33" s="107"/>
      <c r="CB33" s="235">
        <v>2</v>
      </c>
      <c r="CC33" s="111">
        <v>1.1200000000000001</v>
      </c>
      <c r="CD33" s="111">
        <v>0.56000000000000005</v>
      </c>
      <c r="CE33" s="112">
        <v>2.7725694444444445E-2</v>
      </c>
      <c r="CF33" s="112">
        <v>3.1053240740740739E-2</v>
      </c>
      <c r="CG33" s="112">
        <v>1.5526620370370369E-2</v>
      </c>
      <c r="CH33" s="107">
        <v>1.5031129775761141</v>
      </c>
      <c r="CI33" s="235"/>
      <c r="CJ33" s="111"/>
      <c r="CK33" s="111"/>
      <c r="CL33" s="112"/>
      <c r="CM33" s="112"/>
      <c r="CN33" s="112"/>
      <c r="CO33" s="107"/>
      <c r="CP33" s="235"/>
      <c r="CQ33" s="111"/>
      <c r="CR33" s="111"/>
      <c r="CS33" s="112"/>
      <c r="CT33" s="112"/>
      <c r="CU33" s="112"/>
      <c r="CV33" s="107"/>
      <c r="CW33" s="235">
        <v>2</v>
      </c>
      <c r="CX33" s="111">
        <v>1.702</v>
      </c>
      <c r="CY33" s="111">
        <v>0.85099999999999998</v>
      </c>
      <c r="CZ33" s="112">
        <v>2.9699074074074072E-2</v>
      </c>
      <c r="DA33" s="112">
        <v>5.1018518518518519E-2</v>
      </c>
      <c r="DB33" s="112">
        <v>2.5509259259259259E-2</v>
      </c>
      <c r="DC33" s="107">
        <v>1.4061831767593638</v>
      </c>
      <c r="DD33" s="235"/>
      <c r="DE33" s="111"/>
      <c r="DF33" s="111"/>
      <c r="DG33" s="112"/>
      <c r="DH33" s="112"/>
      <c r="DI33" s="112"/>
      <c r="DJ33" s="107"/>
      <c r="DK33" s="235"/>
      <c r="DL33" s="111"/>
      <c r="DM33" s="111"/>
      <c r="DN33" s="112"/>
      <c r="DO33" s="112"/>
      <c r="DP33" s="112"/>
      <c r="DQ33" s="107"/>
      <c r="DR33" s="235"/>
      <c r="DS33" s="111"/>
      <c r="DT33" s="111"/>
      <c r="DU33" s="112"/>
      <c r="DV33" s="112"/>
      <c r="DW33" s="112"/>
      <c r="DX33" s="107"/>
      <c r="DY33" s="113">
        <v>32</v>
      </c>
      <c r="DZ33" s="114">
        <v>27.062000000000001</v>
      </c>
      <c r="EA33" s="114">
        <v>0.84568750000000004</v>
      </c>
      <c r="EB33" s="115">
        <v>2.6858000578703706E-2</v>
      </c>
      <c r="EC33" s="115">
        <v>0.72527777777777758</v>
      </c>
      <c r="ED33" s="115">
        <v>2.2664930555555549E-2</v>
      </c>
      <c r="EE33" s="108">
        <v>1.6187624018290176</v>
      </c>
    </row>
    <row r="34" spans="1:135" ht="15" x14ac:dyDescent="0.3">
      <c r="A34" s="163"/>
      <c r="B34" s="202">
        <v>3</v>
      </c>
      <c r="C34" s="110">
        <v>2</v>
      </c>
      <c r="D34" s="111">
        <v>2</v>
      </c>
      <c r="E34" s="111">
        <v>1</v>
      </c>
      <c r="F34" s="112">
        <v>2.3489583333333335E-2</v>
      </c>
      <c r="G34" s="112">
        <v>4.6979166666666669E-2</v>
      </c>
      <c r="H34" s="112">
        <v>2.3489583333333335E-2</v>
      </c>
      <c r="I34" s="107">
        <v>1.7876647170742035</v>
      </c>
      <c r="J34" s="235">
        <v>3</v>
      </c>
      <c r="K34" s="111">
        <v>3</v>
      </c>
      <c r="L34" s="111">
        <v>1</v>
      </c>
      <c r="M34" s="112">
        <v>2.2056327160493827E-2</v>
      </c>
      <c r="N34" s="112">
        <v>6.6168981481481481E-2</v>
      </c>
      <c r="O34" s="112">
        <v>2.2056327160493827E-2</v>
      </c>
      <c r="P34" s="107">
        <v>1.8929617295593806</v>
      </c>
      <c r="Q34" s="235">
        <v>5</v>
      </c>
      <c r="R34" s="111">
        <v>4.1500000000000004</v>
      </c>
      <c r="S34" s="111">
        <v>0.83000000000000007</v>
      </c>
      <c r="T34" s="112">
        <v>2.3828703703703703E-2</v>
      </c>
      <c r="U34" s="112">
        <v>9.8819444444444446E-2</v>
      </c>
      <c r="V34" s="112">
        <v>1.976388888888889E-2</v>
      </c>
      <c r="W34" s="107">
        <v>1.7492691550620871</v>
      </c>
      <c r="X34" s="235">
        <v>5</v>
      </c>
      <c r="Y34" s="111">
        <v>3.48</v>
      </c>
      <c r="Z34" s="111">
        <v>0.69599999999999995</v>
      </c>
      <c r="AA34" s="112">
        <v>2.3784722222222228E-2</v>
      </c>
      <c r="AB34" s="112">
        <v>8.1898148148148164E-2</v>
      </c>
      <c r="AC34" s="112">
        <v>1.6379629629629633E-2</v>
      </c>
      <c r="AD34" s="107">
        <v>1.7571995708361907</v>
      </c>
      <c r="AE34" s="235">
        <v>6</v>
      </c>
      <c r="AF34" s="111">
        <v>4.8950000000000005</v>
      </c>
      <c r="AG34" s="111">
        <v>0.81583333333333341</v>
      </c>
      <c r="AH34" s="112">
        <v>3.1581790123456792E-2</v>
      </c>
      <c r="AI34" s="112">
        <v>0.14756944444444445</v>
      </c>
      <c r="AJ34" s="112">
        <v>2.4594907407407409E-2</v>
      </c>
      <c r="AK34" s="107">
        <v>1.4325793650793663</v>
      </c>
      <c r="AL34" s="235">
        <v>6</v>
      </c>
      <c r="AM34" s="111">
        <v>7.1099999999999994</v>
      </c>
      <c r="AN34" s="111">
        <v>1.1849999999999998</v>
      </c>
      <c r="AO34" s="112">
        <v>2.2916666666666669E-2</v>
      </c>
      <c r="AP34" s="112">
        <v>0.16215277777777778</v>
      </c>
      <c r="AQ34" s="112">
        <v>2.7025462962962963E-2</v>
      </c>
      <c r="AR34" s="107">
        <v>1.8230637989259029</v>
      </c>
      <c r="AS34" s="235">
        <v>4</v>
      </c>
      <c r="AT34" s="111">
        <v>3.39</v>
      </c>
      <c r="AU34" s="111">
        <v>0.84750000000000003</v>
      </c>
      <c r="AV34" s="112">
        <v>2.737268518518518E-2</v>
      </c>
      <c r="AW34" s="112">
        <v>9.2638888888888882E-2</v>
      </c>
      <c r="AX34" s="112">
        <v>2.315972222222222E-2</v>
      </c>
      <c r="AY34" s="107">
        <v>1.5263904280093161</v>
      </c>
      <c r="AZ34" s="235"/>
      <c r="BA34" s="111"/>
      <c r="BB34" s="111"/>
      <c r="BC34" s="112"/>
      <c r="BD34" s="112"/>
      <c r="BE34" s="112"/>
      <c r="BF34" s="107"/>
      <c r="BG34" s="235"/>
      <c r="BH34" s="111"/>
      <c r="BI34" s="111"/>
      <c r="BJ34" s="112"/>
      <c r="BK34" s="112"/>
      <c r="BL34" s="112"/>
      <c r="BM34" s="107"/>
      <c r="BN34" s="235"/>
      <c r="BO34" s="111"/>
      <c r="BP34" s="111"/>
      <c r="BQ34" s="112"/>
      <c r="BR34" s="112"/>
      <c r="BS34" s="112"/>
      <c r="BT34" s="107"/>
      <c r="BU34" s="235"/>
      <c r="BV34" s="111"/>
      <c r="BW34" s="111"/>
      <c r="BX34" s="112"/>
      <c r="BY34" s="112"/>
      <c r="BZ34" s="112"/>
      <c r="CA34" s="107"/>
      <c r="CB34" s="235">
        <v>3</v>
      </c>
      <c r="CC34" s="111">
        <v>1.6800000000000002</v>
      </c>
      <c r="CD34" s="111">
        <v>0.56000000000000005</v>
      </c>
      <c r="CE34" s="112">
        <v>2.6917438271604938E-2</v>
      </c>
      <c r="CF34" s="112">
        <v>4.5219907407407403E-2</v>
      </c>
      <c r="CG34" s="112">
        <v>1.5073302469135802E-2</v>
      </c>
      <c r="CH34" s="107">
        <v>1.5479964689234043</v>
      </c>
      <c r="CI34" s="235"/>
      <c r="CJ34" s="111"/>
      <c r="CK34" s="111"/>
      <c r="CL34" s="112"/>
      <c r="CM34" s="112"/>
      <c r="CN34" s="112"/>
      <c r="CO34" s="107"/>
      <c r="CP34" s="235"/>
      <c r="CQ34" s="111"/>
      <c r="CR34" s="111"/>
      <c r="CS34" s="112"/>
      <c r="CT34" s="112"/>
      <c r="CU34" s="112"/>
      <c r="CV34" s="107"/>
      <c r="CW34" s="235"/>
      <c r="CX34" s="111"/>
      <c r="CY34" s="111"/>
      <c r="CZ34" s="112"/>
      <c r="DA34" s="112"/>
      <c r="DB34" s="112"/>
      <c r="DC34" s="107"/>
      <c r="DD34" s="235"/>
      <c r="DE34" s="111"/>
      <c r="DF34" s="111"/>
      <c r="DG34" s="112"/>
      <c r="DH34" s="112"/>
      <c r="DI34" s="112"/>
      <c r="DJ34" s="107"/>
      <c r="DK34" s="235"/>
      <c r="DL34" s="111"/>
      <c r="DM34" s="111"/>
      <c r="DN34" s="112"/>
      <c r="DO34" s="112"/>
      <c r="DP34" s="112"/>
      <c r="DQ34" s="107"/>
      <c r="DR34" s="235"/>
      <c r="DS34" s="111"/>
      <c r="DT34" s="111"/>
      <c r="DU34" s="112"/>
      <c r="DV34" s="112"/>
      <c r="DW34" s="112"/>
      <c r="DX34" s="107"/>
      <c r="DY34" s="113">
        <v>34</v>
      </c>
      <c r="DZ34" s="114">
        <v>29.705000000000005</v>
      </c>
      <c r="EA34" s="114">
        <v>0.8736764705882355</v>
      </c>
      <c r="EB34" s="115">
        <v>2.5542619825708067E-2</v>
      </c>
      <c r="EC34" s="115">
        <v>0.7414467592592594</v>
      </c>
      <c r="ED34" s="115">
        <v>2.1807257625272334E-2</v>
      </c>
      <c r="EE34" s="108">
        <v>1.6785284810340302</v>
      </c>
    </row>
    <row r="35" spans="1:135" ht="15.75" thickBot="1" x14ac:dyDescent="0.35">
      <c r="A35" s="163"/>
      <c r="B35" s="202">
        <v>4</v>
      </c>
      <c r="C35" s="110">
        <v>4</v>
      </c>
      <c r="D35" s="111">
        <v>3.8999999999999995</v>
      </c>
      <c r="E35" s="111">
        <v>0.97499999999999987</v>
      </c>
      <c r="F35" s="112">
        <v>2.2688078703703703E-2</v>
      </c>
      <c r="G35" s="112">
        <v>8.9131944444444444E-2</v>
      </c>
      <c r="H35" s="112">
        <v>2.2282986111111111E-2</v>
      </c>
      <c r="I35" s="107">
        <v>1.842221647711757</v>
      </c>
      <c r="J35" s="235"/>
      <c r="K35" s="111"/>
      <c r="L35" s="111"/>
      <c r="M35" s="112"/>
      <c r="N35" s="112"/>
      <c r="O35" s="112"/>
      <c r="P35" s="107"/>
      <c r="Q35" s="235"/>
      <c r="R35" s="111"/>
      <c r="S35" s="111"/>
      <c r="T35" s="112"/>
      <c r="U35" s="112"/>
      <c r="V35" s="112"/>
      <c r="W35" s="107"/>
      <c r="X35" s="235">
        <v>6</v>
      </c>
      <c r="Y35" s="111">
        <v>6.2</v>
      </c>
      <c r="Z35" s="111">
        <v>1.0333333333333334</v>
      </c>
      <c r="AA35" s="112">
        <v>2.2916666666666669E-2</v>
      </c>
      <c r="AB35" s="112">
        <v>0.14178240740740741</v>
      </c>
      <c r="AC35" s="112">
        <v>2.3630401234567902E-2</v>
      </c>
      <c r="AD35" s="107">
        <v>1.8202710176288452</v>
      </c>
      <c r="AE35" s="235">
        <v>3</v>
      </c>
      <c r="AF35" s="111">
        <v>3.34</v>
      </c>
      <c r="AG35" s="111">
        <v>1.1133333333333333</v>
      </c>
      <c r="AH35" s="112">
        <v>2.3032407407407408E-2</v>
      </c>
      <c r="AI35" s="112">
        <v>7.72337962962963E-2</v>
      </c>
      <c r="AJ35" s="112">
        <v>2.57445987654321E-2</v>
      </c>
      <c r="AK35" s="107">
        <v>1.8212745599752618</v>
      </c>
      <c r="AL35" s="235">
        <v>3</v>
      </c>
      <c r="AM35" s="111">
        <v>3.0590000000000002</v>
      </c>
      <c r="AN35" s="111">
        <v>1.0196666666666667</v>
      </c>
      <c r="AO35" s="112">
        <v>2.269675925925926E-2</v>
      </c>
      <c r="AP35" s="112">
        <v>6.9386574074074087E-2</v>
      </c>
      <c r="AQ35" s="112">
        <v>2.3128858024691362E-2</v>
      </c>
      <c r="AR35" s="107">
        <v>1.8385208760894622</v>
      </c>
      <c r="AS35" s="235">
        <v>1</v>
      </c>
      <c r="AT35" s="111">
        <v>0.31</v>
      </c>
      <c r="AU35" s="111">
        <v>0.31</v>
      </c>
      <c r="AV35" s="112">
        <v>3.0243055555555554E-2</v>
      </c>
      <c r="AW35" s="112">
        <v>9.3749999999999997E-3</v>
      </c>
      <c r="AX35" s="112">
        <v>9.3749999999999997E-3</v>
      </c>
      <c r="AY35" s="107">
        <v>1.3777777777777789</v>
      </c>
      <c r="AZ35" s="235"/>
      <c r="BA35" s="111"/>
      <c r="BB35" s="111"/>
      <c r="BC35" s="112"/>
      <c r="BD35" s="112"/>
      <c r="BE35" s="112"/>
      <c r="BF35" s="107"/>
      <c r="BG35" s="235"/>
      <c r="BH35" s="111"/>
      <c r="BI35" s="111"/>
      <c r="BJ35" s="112"/>
      <c r="BK35" s="112"/>
      <c r="BL35" s="112"/>
      <c r="BM35" s="107"/>
      <c r="BN35" s="235"/>
      <c r="BO35" s="111"/>
      <c r="BP35" s="111"/>
      <c r="BQ35" s="112"/>
      <c r="BR35" s="112"/>
      <c r="BS35" s="112"/>
      <c r="BT35" s="107"/>
      <c r="BU35" s="235">
        <v>2</v>
      </c>
      <c r="BV35" s="111">
        <v>1.25</v>
      </c>
      <c r="BW35" s="111">
        <v>0.625</v>
      </c>
      <c r="BX35" s="112">
        <v>2.7899305555555559E-2</v>
      </c>
      <c r="BY35" s="112">
        <v>3.4918981481481481E-2</v>
      </c>
      <c r="BZ35" s="112">
        <v>1.7459490740740741E-2</v>
      </c>
      <c r="CA35" s="107">
        <v>1.4950949424407876</v>
      </c>
      <c r="CB35" s="235">
        <v>2</v>
      </c>
      <c r="CC35" s="111">
        <v>1.1499999999999999</v>
      </c>
      <c r="CD35" s="111">
        <v>0.57499999999999996</v>
      </c>
      <c r="CE35" s="112">
        <v>2.7592592592592592E-2</v>
      </c>
      <c r="CF35" s="112">
        <v>3.1863425925925927E-2</v>
      </c>
      <c r="CG35" s="112">
        <v>1.5931712962962963E-2</v>
      </c>
      <c r="CH35" s="107">
        <v>1.5116033309379899</v>
      </c>
      <c r="CI35" s="235"/>
      <c r="CJ35" s="111"/>
      <c r="CK35" s="111"/>
      <c r="CL35" s="112"/>
      <c r="CM35" s="112"/>
      <c r="CN35" s="112"/>
      <c r="CO35" s="107"/>
      <c r="CP35" s="235"/>
      <c r="CQ35" s="111"/>
      <c r="CR35" s="111"/>
      <c r="CS35" s="112"/>
      <c r="CT35" s="112"/>
      <c r="CU35" s="112"/>
      <c r="CV35" s="107"/>
      <c r="CW35" s="235">
        <v>3</v>
      </c>
      <c r="CX35" s="111">
        <v>1.6099999999999999</v>
      </c>
      <c r="CY35" s="111">
        <v>0.53666666666666663</v>
      </c>
      <c r="CZ35" s="112">
        <v>3.2970679012345676E-2</v>
      </c>
      <c r="DA35" s="112">
        <v>5.2465277777777777E-2</v>
      </c>
      <c r="DB35" s="112">
        <v>1.7488425925925925E-2</v>
      </c>
      <c r="DC35" s="107">
        <v>1.2766701375568594</v>
      </c>
      <c r="DD35" s="235"/>
      <c r="DE35" s="111"/>
      <c r="DF35" s="111"/>
      <c r="DG35" s="112"/>
      <c r="DH35" s="112"/>
      <c r="DI35" s="112"/>
      <c r="DJ35" s="107"/>
      <c r="DK35" s="235"/>
      <c r="DL35" s="111"/>
      <c r="DM35" s="111"/>
      <c r="DN35" s="112"/>
      <c r="DO35" s="112"/>
      <c r="DP35" s="112"/>
      <c r="DQ35" s="107"/>
      <c r="DR35" s="235"/>
      <c r="DS35" s="111"/>
      <c r="DT35" s="111"/>
      <c r="DU35" s="112"/>
      <c r="DV35" s="112"/>
      <c r="DW35" s="112"/>
      <c r="DX35" s="107"/>
      <c r="DY35" s="113">
        <v>24</v>
      </c>
      <c r="DZ35" s="114">
        <v>20.818999999999996</v>
      </c>
      <c r="EA35" s="114">
        <v>0.86745833333333311</v>
      </c>
      <c r="EB35" s="115">
        <v>2.5232445987654326E-2</v>
      </c>
      <c r="EC35" s="115">
        <v>0.50615740740740733</v>
      </c>
      <c r="ED35" s="115">
        <v>2.1089891975308639E-2</v>
      </c>
      <c r="EE35" s="108">
        <v>1.6871284892508405</v>
      </c>
    </row>
    <row r="36" spans="1:135" s="105" customFormat="1" ht="15.75" thickBot="1" x14ac:dyDescent="0.35">
      <c r="A36" s="163"/>
      <c r="B36" s="202">
        <v>5</v>
      </c>
      <c r="C36" s="110">
        <v>2</v>
      </c>
      <c r="D36" s="111">
        <v>1.77</v>
      </c>
      <c r="E36" s="111">
        <v>0.88500000000000001</v>
      </c>
      <c r="F36" s="112">
        <v>2.3726851851851853E-2</v>
      </c>
      <c r="G36" s="112">
        <v>4.1990740740740745E-2</v>
      </c>
      <c r="H36" s="112">
        <v>2.0995370370370373E-2</v>
      </c>
      <c r="I36" s="107">
        <v>1.7559959546483088</v>
      </c>
      <c r="J36" s="235">
        <v>3</v>
      </c>
      <c r="K36" s="111">
        <v>1.6</v>
      </c>
      <c r="L36" s="111">
        <v>0.53333333333333333</v>
      </c>
      <c r="M36" s="112">
        <v>2.4174382716049381E-2</v>
      </c>
      <c r="N36" s="112">
        <v>3.8587962962962963E-2</v>
      </c>
      <c r="O36" s="112">
        <v>1.2862654320987654E-2</v>
      </c>
      <c r="P36" s="107">
        <v>1.7257926574740787</v>
      </c>
      <c r="Q36" s="235">
        <v>2</v>
      </c>
      <c r="R36" s="111">
        <v>1.5</v>
      </c>
      <c r="S36" s="111">
        <v>0.75</v>
      </c>
      <c r="T36" s="112">
        <v>2.4600694444444446E-2</v>
      </c>
      <c r="U36" s="112">
        <v>3.6481481481481483E-2</v>
      </c>
      <c r="V36" s="112">
        <v>1.8240740740740741E-2</v>
      </c>
      <c r="W36" s="107">
        <v>1.6956920053522522</v>
      </c>
      <c r="X36" s="235">
        <v>6</v>
      </c>
      <c r="Y36" s="111">
        <v>5.43</v>
      </c>
      <c r="Z36" s="111">
        <v>0.90499999999999992</v>
      </c>
      <c r="AA36" s="112">
        <v>2.4346064814814813E-2</v>
      </c>
      <c r="AB36" s="112">
        <v>0.12915509259259259</v>
      </c>
      <c r="AC36" s="112">
        <v>2.1525848765432096E-2</v>
      </c>
      <c r="AD36" s="107">
        <v>1.7416680146644887</v>
      </c>
      <c r="AE36" s="235">
        <v>3</v>
      </c>
      <c r="AF36" s="111">
        <v>2.2000000000000002</v>
      </c>
      <c r="AG36" s="111">
        <v>0.73333333333333339</v>
      </c>
      <c r="AH36" s="112">
        <v>2.6126543209876545E-2</v>
      </c>
      <c r="AI36" s="112">
        <v>5.7743055555555554E-2</v>
      </c>
      <c r="AJ36" s="112">
        <v>1.9247685185185184E-2</v>
      </c>
      <c r="AK36" s="107">
        <v>1.5979407332998505</v>
      </c>
      <c r="AL36" s="235">
        <v>5</v>
      </c>
      <c r="AM36" s="111">
        <v>3.63</v>
      </c>
      <c r="AN36" s="111">
        <v>0.72599999999999998</v>
      </c>
      <c r="AO36" s="112">
        <v>2.4493055555555556E-2</v>
      </c>
      <c r="AP36" s="112">
        <v>8.8252314814814825E-2</v>
      </c>
      <c r="AQ36" s="112">
        <v>1.7650462962962965E-2</v>
      </c>
      <c r="AR36" s="107">
        <v>1.7057686833532297</v>
      </c>
      <c r="AS36" s="235">
        <v>4</v>
      </c>
      <c r="AT36" s="111">
        <v>3.08</v>
      </c>
      <c r="AU36" s="111">
        <v>0.77</v>
      </c>
      <c r="AV36" s="112">
        <v>2.6791087962962964E-2</v>
      </c>
      <c r="AW36" s="112">
        <v>8.262731481481482E-2</v>
      </c>
      <c r="AX36" s="112">
        <v>2.0656828703703705E-2</v>
      </c>
      <c r="AY36" s="107">
        <v>1.5565890604600292</v>
      </c>
      <c r="AZ36" s="235"/>
      <c r="BA36" s="111"/>
      <c r="BB36" s="111"/>
      <c r="BC36" s="112"/>
      <c r="BD36" s="112"/>
      <c r="BE36" s="112"/>
      <c r="BF36" s="107"/>
      <c r="BG36" s="235"/>
      <c r="BH36" s="111"/>
      <c r="BI36" s="111"/>
      <c r="BJ36" s="112"/>
      <c r="BK36" s="112"/>
      <c r="BL36" s="112"/>
      <c r="BM36" s="107"/>
      <c r="BN36" s="235">
        <v>4</v>
      </c>
      <c r="BO36" s="111">
        <v>2.5</v>
      </c>
      <c r="BP36" s="111">
        <v>0.625</v>
      </c>
      <c r="BQ36" s="112">
        <v>2.8923611111111112E-2</v>
      </c>
      <c r="BR36" s="112">
        <v>7.3101851851851848E-2</v>
      </c>
      <c r="BS36" s="112">
        <v>1.8275462962962962E-2</v>
      </c>
      <c r="BT36" s="107">
        <v>1.4750399012633868</v>
      </c>
      <c r="BU36" s="235">
        <v>1</v>
      </c>
      <c r="BV36" s="111">
        <v>0.62</v>
      </c>
      <c r="BW36" s="111">
        <v>0.62</v>
      </c>
      <c r="BX36" s="112">
        <v>2.7442129629629632E-2</v>
      </c>
      <c r="BY36" s="112">
        <v>1.7013888888888887E-2</v>
      </c>
      <c r="BZ36" s="112">
        <v>1.7013888888888887E-2</v>
      </c>
      <c r="CA36" s="107">
        <v>1.5183673469387768</v>
      </c>
      <c r="CB36" s="235">
        <v>1</v>
      </c>
      <c r="CC36" s="111">
        <v>0.6</v>
      </c>
      <c r="CD36" s="111">
        <v>0.6</v>
      </c>
      <c r="CE36" s="112">
        <v>2.7951388888888887E-2</v>
      </c>
      <c r="CF36" s="112">
        <v>1.6770833333333332E-2</v>
      </c>
      <c r="CG36" s="112">
        <v>1.6770833333333332E-2</v>
      </c>
      <c r="CH36" s="107">
        <v>1.4906832298136659</v>
      </c>
      <c r="CI36" s="235">
        <v>1</v>
      </c>
      <c r="CJ36" s="111">
        <v>0.5</v>
      </c>
      <c r="CK36" s="111">
        <v>0.5</v>
      </c>
      <c r="CL36" s="112">
        <v>2.7777777777777776E-2</v>
      </c>
      <c r="CM36" s="112">
        <v>1.3888888888888888E-2</v>
      </c>
      <c r="CN36" s="112">
        <v>1.3888888888888888E-2</v>
      </c>
      <c r="CO36" s="107">
        <v>1.5000000000000013</v>
      </c>
      <c r="CP36" s="235"/>
      <c r="CQ36" s="111"/>
      <c r="CR36" s="111"/>
      <c r="CS36" s="112"/>
      <c r="CT36" s="112"/>
      <c r="CU36" s="112"/>
      <c r="CV36" s="107"/>
      <c r="CW36" s="235">
        <v>5</v>
      </c>
      <c r="CX36" s="111">
        <v>3.6760000000000002</v>
      </c>
      <c r="CY36" s="111">
        <v>0.73520000000000008</v>
      </c>
      <c r="CZ36" s="112">
        <v>2.6791666666666665E-2</v>
      </c>
      <c r="DA36" s="112">
        <v>0.10064814814814815</v>
      </c>
      <c r="DB36" s="112">
        <v>2.0129629629629629E-2</v>
      </c>
      <c r="DC36" s="107">
        <v>1.5633297268122679</v>
      </c>
      <c r="DD36" s="235">
        <v>1</v>
      </c>
      <c r="DE36" s="111">
        <v>0.746</v>
      </c>
      <c r="DF36" s="111">
        <v>0.746</v>
      </c>
      <c r="DG36" s="112">
        <v>2.7071759259259257E-2</v>
      </c>
      <c r="DH36" s="112">
        <v>2.0196759259259258E-2</v>
      </c>
      <c r="DI36" s="112">
        <v>2.0196759259259258E-2</v>
      </c>
      <c r="DJ36" s="107">
        <v>1.5390257879656173</v>
      </c>
      <c r="DK36" s="235"/>
      <c r="DL36" s="111"/>
      <c r="DM36" s="111"/>
      <c r="DN36" s="112"/>
      <c r="DO36" s="112"/>
      <c r="DP36" s="112"/>
      <c r="DQ36" s="107"/>
      <c r="DR36" s="235"/>
      <c r="DS36" s="111"/>
      <c r="DT36" s="111"/>
      <c r="DU36" s="112"/>
      <c r="DV36" s="112"/>
      <c r="DW36" s="112"/>
      <c r="DX36" s="107"/>
      <c r="DY36" s="113">
        <v>38</v>
      </c>
      <c r="DZ36" s="114">
        <v>27.852000000000007</v>
      </c>
      <c r="EA36" s="114">
        <v>0.73294736842105279</v>
      </c>
      <c r="EB36" s="115">
        <v>2.5872624269005856E-2</v>
      </c>
      <c r="EC36" s="115">
        <v>0.71645833333333309</v>
      </c>
      <c r="ED36" s="115">
        <v>1.8854166666666661E-2</v>
      </c>
      <c r="EE36" s="108">
        <v>1.6274912748091857</v>
      </c>
    </row>
    <row r="37" spans="1:135" ht="15" x14ac:dyDescent="0.3">
      <c r="A37" s="163"/>
      <c r="B37" s="202">
        <v>6</v>
      </c>
      <c r="C37" s="110"/>
      <c r="D37" s="111"/>
      <c r="E37" s="111"/>
      <c r="F37" s="112"/>
      <c r="G37" s="112"/>
      <c r="H37" s="112"/>
      <c r="I37" s="107"/>
      <c r="J37" s="235">
        <v>6</v>
      </c>
      <c r="K37" s="111">
        <v>5.6</v>
      </c>
      <c r="L37" s="111">
        <v>0.93333333333333324</v>
      </c>
      <c r="M37" s="112">
        <v>2.4770447530864201E-2</v>
      </c>
      <c r="N37" s="112">
        <v>0.13769675925925928</v>
      </c>
      <c r="O37" s="112">
        <v>2.2949459876543215E-2</v>
      </c>
      <c r="P37" s="107">
        <v>1.6891736697718684</v>
      </c>
      <c r="Q37" s="235">
        <v>6</v>
      </c>
      <c r="R37" s="111">
        <v>5.7</v>
      </c>
      <c r="S37" s="111">
        <v>0.95000000000000007</v>
      </c>
      <c r="T37" s="112">
        <v>2.4292052469135805E-2</v>
      </c>
      <c r="U37" s="112">
        <v>0.13840277777777776</v>
      </c>
      <c r="V37" s="112">
        <v>2.3067129629629628E-2</v>
      </c>
      <c r="W37" s="107">
        <v>1.7196177522692977</v>
      </c>
      <c r="X37" s="235">
        <v>6</v>
      </c>
      <c r="Y37" s="111">
        <v>6.85</v>
      </c>
      <c r="Z37" s="111">
        <v>1.1416666666666666</v>
      </c>
      <c r="AA37" s="112">
        <v>2.2270447530864199E-2</v>
      </c>
      <c r="AB37" s="112">
        <v>0.15339120370370371</v>
      </c>
      <c r="AC37" s="112">
        <v>2.5565200617283953E-2</v>
      </c>
      <c r="AD37" s="107">
        <v>1.8739889300708648</v>
      </c>
      <c r="AE37" s="235">
        <v>5</v>
      </c>
      <c r="AF37" s="111">
        <v>4.8100000000000005</v>
      </c>
      <c r="AG37" s="111">
        <v>0.96200000000000008</v>
      </c>
      <c r="AH37" s="112">
        <v>2.578240740740741E-2</v>
      </c>
      <c r="AI37" s="112">
        <v>0.12192129629629631</v>
      </c>
      <c r="AJ37" s="112">
        <v>2.4384259259259262E-2</v>
      </c>
      <c r="AK37" s="107">
        <v>1.6335024094694002</v>
      </c>
      <c r="AL37" s="235">
        <v>6</v>
      </c>
      <c r="AM37" s="111">
        <v>5.43</v>
      </c>
      <c r="AN37" s="111">
        <v>0.90499999999999992</v>
      </c>
      <c r="AO37" s="112">
        <v>2.4450231481481479E-2</v>
      </c>
      <c r="AP37" s="112">
        <v>0.13578703703703704</v>
      </c>
      <c r="AQ37" s="112">
        <v>2.2631172839506174E-2</v>
      </c>
      <c r="AR37" s="107">
        <v>1.7178666275243291</v>
      </c>
      <c r="AS37" s="235">
        <v>4</v>
      </c>
      <c r="AT37" s="111">
        <v>3.58</v>
      </c>
      <c r="AU37" s="111">
        <v>0.89500000000000002</v>
      </c>
      <c r="AV37" s="112">
        <v>2.7667824074074077E-2</v>
      </c>
      <c r="AW37" s="112">
        <v>9.8217592592592592E-2</v>
      </c>
      <c r="AX37" s="112">
        <v>2.4554398148148148E-2</v>
      </c>
      <c r="AY37" s="107">
        <v>1.5090490278810296</v>
      </c>
      <c r="AZ37" s="235">
        <v>2</v>
      </c>
      <c r="BA37" s="111">
        <v>1.7</v>
      </c>
      <c r="BB37" s="111">
        <v>0.85</v>
      </c>
      <c r="BC37" s="112">
        <v>2.4710648148148148E-2</v>
      </c>
      <c r="BD37" s="112">
        <v>4.3194444444444445E-2</v>
      </c>
      <c r="BE37" s="112">
        <v>2.1597222222222223E-2</v>
      </c>
      <c r="BF37" s="107">
        <v>1.6943296006866633</v>
      </c>
      <c r="BG37" s="235">
        <v>1</v>
      </c>
      <c r="BH37" s="111">
        <v>1</v>
      </c>
      <c r="BI37" s="111">
        <v>1</v>
      </c>
      <c r="BJ37" s="112">
        <v>2.5439814814814814E-2</v>
      </c>
      <c r="BK37" s="112">
        <v>2.5439814814814814E-2</v>
      </c>
      <c r="BL37" s="112">
        <v>2.5439814814814814E-2</v>
      </c>
      <c r="BM37" s="107">
        <v>1.6378525932666073</v>
      </c>
      <c r="BN37" s="235">
        <v>1</v>
      </c>
      <c r="BO37" s="111">
        <v>1.2</v>
      </c>
      <c r="BP37" s="111">
        <v>1.2</v>
      </c>
      <c r="BQ37" s="112">
        <v>2.3784722222222221E-2</v>
      </c>
      <c r="BR37" s="112">
        <v>2.854166666666667E-2</v>
      </c>
      <c r="BS37" s="112">
        <v>2.854166666666667E-2</v>
      </c>
      <c r="BT37" s="107">
        <v>1.7518248175182494</v>
      </c>
      <c r="BU37" s="235">
        <v>3</v>
      </c>
      <c r="BV37" s="111">
        <v>1.72</v>
      </c>
      <c r="BW37" s="111">
        <v>0.57333333333333336</v>
      </c>
      <c r="BX37" s="112">
        <v>2.5848765432098766E-2</v>
      </c>
      <c r="BY37" s="112">
        <v>4.4942129629629624E-2</v>
      </c>
      <c r="BZ37" s="112">
        <v>1.4980709876543208E-2</v>
      </c>
      <c r="CA37" s="107">
        <v>1.6199094385229866</v>
      </c>
      <c r="CB37" s="235">
        <v>3</v>
      </c>
      <c r="CC37" s="111">
        <v>1.75</v>
      </c>
      <c r="CD37" s="111">
        <v>0.58333333333333337</v>
      </c>
      <c r="CE37" s="112">
        <v>2.6967592592592595E-2</v>
      </c>
      <c r="CF37" s="112">
        <v>4.6192129629629632E-2</v>
      </c>
      <c r="CG37" s="112">
        <v>1.5397376543209877E-2</v>
      </c>
      <c r="CH37" s="107">
        <v>1.5697519769744377</v>
      </c>
      <c r="CI37" s="235">
        <v>6</v>
      </c>
      <c r="CJ37" s="111">
        <v>3</v>
      </c>
      <c r="CK37" s="111">
        <v>0.5</v>
      </c>
      <c r="CL37" s="112">
        <v>2.6608796296296301E-2</v>
      </c>
      <c r="CM37" s="112">
        <v>7.9178240740740757E-2</v>
      </c>
      <c r="CN37" s="112">
        <v>1.3196373456790126E-2</v>
      </c>
      <c r="CO37" s="107">
        <v>1.569058247955337</v>
      </c>
      <c r="CP37" s="235">
        <v>5</v>
      </c>
      <c r="CQ37" s="111">
        <v>1.5</v>
      </c>
      <c r="CR37" s="111">
        <v>0.3</v>
      </c>
      <c r="CS37" s="112">
        <v>2.9569444444444443E-2</v>
      </c>
      <c r="CT37" s="112">
        <v>4.3391203703703703E-2</v>
      </c>
      <c r="CU37" s="112">
        <v>8.6782407407407398E-3</v>
      </c>
      <c r="CV37" s="107">
        <v>1.4303416207882873</v>
      </c>
      <c r="CW37" s="235">
        <v>5</v>
      </c>
      <c r="CX37" s="111">
        <v>2.4</v>
      </c>
      <c r="CY37" s="111">
        <v>0.48</v>
      </c>
      <c r="CZ37" s="112">
        <v>2.639814814814815E-2</v>
      </c>
      <c r="DA37" s="112">
        <v>6.0324074074074079E-2</v>
      </c>
      <c r="DB37" s="112">
        <v>1.2064814814814816E-2</v>
      </c>
      <c r="DC37" s="107">
        <v>1.6260098987820044</v>
      </c>
      <c r="DD37" s="235">
        <v>3</v>
      </c>
      <c r="DE37" s="111">
        <v>1.125</v>
      </c>
      <c r="DF37" s="111">
        <v>0.375</v>
      </c>
      <c r="DG37" s="112">
        <v>2.7110339506172837E-2</v>
      </c>
      <c r="DH37" s="112">
        <v>3.0833333333333331E-2</v>
      </c>
      <c r="DI37" s="112">
        <v>1.0277777777777776E-2</v>
      </c>
      <c r="DJ37" s="107">
        <v>1.5450087013549683</v>
      </c>
      <c r="DK37" s="235"/>
      <c r="DL37" s="111"/>
      <c r="DM37" s="111"/>
      <c r="DN37" s="112"/>
      <c r="DO37" s="112"/>
      <c r="DP37" s="112"/>
      <c r="DQ37" s="107"/>
      <c r="DR37" s="235"/>
      <c r="DS37" s="111"/>
      <c r="DT37" s="111"/>
      <c r="DU37" s="112"/>
      <c r="DV37" s="112"/>
      <c r="DW37" s="112"/>
      <c r="DX37" s="107"/>
      <c r="DY37" s="113">
        <v>62</v>
      </c>
      <c r="DZ37" s="114">
        <v>47.364999999999995</v>
      </c>
      <c r="EA37" s="114">
        <v>0.76395161290322577</v>
      </c>
      <c r="EB37" s="115">
        <v>2.5680630227001199E-2</v>
      </c>
      <c r="EC37" s="115">
        <v>1.1874537037037036</v>
      </c>
      <c r="ED37" s="115">
        <v>1.9152479091995221E-2</v>
      </c>
      <c r="EE37" s="108">
        <v>1.6433232916933567</v>
      </c>
    </row>
    <row r="38" spans="1:135" ht="15" x14ac:dyDescent="0.3">
      <c r="A38" s="163"/>
      <c r="B38" s="202">
        <v>7</v>
      </c>
      <c r="C38" s="110"/>
      <c r="D38" s="111"/>
      <c r="E38" s="111"/>
      <c r="F38" s="112"/>
      <c r="G38" s="112"/>
      <c r="H38" s="112"/>
      <c r="I38" s="107"/>
      <c r="J38" s="235">
        <v>7</v>
      </c>
      <c r="K38" s="111">
        <v>6.85</v>
      </c>
      <c r="L38" s="111">
        <v>0.97857142857142854</v>
      </c>
      <c r="M38" s="112">
        <v>2.5800264550264549E-2</v>
      </c>
      <c r="N38" s="112">
        <v>0.17890046296296297</v>
      </c>
      <c r="O38" s="112">
        <v>2.5557208994708997E-2</v>
      </c>
      <c r="P38" s="107">
        <v>1.6309013117444511</v>
      </c>
      <c r="Q38" s="235">
        <v>10</v>
      </c>
      <c r="R38" s="111">
        <v>8.75</v>
      </c>
      <c r="S38" s="111">
        <v>0.875</v>
      </c>
      <c r="T38" s="112">
        <v>2.603240740740741E-2</v>
      </c>
      <c r="U38" s="112">
        <v>0.23280092592592594</v>
      </c>
      <c r="V38" s="112">
        <v>2.3280092592592595E-2</v>
      </c>
      <c r="W38" s="107">
        <v>1.6104337610283941</v>
      </c>
      <c r="X38" s="235">
        <v>10</v>
      </c>
      <c r="Y38" s="111">
        <v>11.3</v>
      </c>
      <c r="Z38" s="111">
        <v>1.1300000000000001</v>
      </c>
      <c r="AA38" s="112">
        <v>2.5362268518518517E-2</v>
      </c>
      <c r="AB38" s="112">
        <v>0.27834490740740742</v>
      </c>
      <c r="AC38" s="112">
        <v>2.7834490740740743E-2</v>
      </c>
      <c r="AD38" s="107">
        <v>1.672642651682666</v>
      </c>
      <c r="AE38" s="235">
        <v>7</v>
      </c>
      <c r="AF38" s="111">
        <v>7.2200000000000006</v>
      </c>
      <c r="AG38" s="111">
        <v>1.0314285714285716</v>
      </c>
      <c r="AH38" s="112">
        <v>2.4791666666666663E-2</v>
      </c>
      <c r="AI38" s="112">
        <v>0.18037037037037038</v>
      </c>
      <c r="AJ38" s="112">
        <v>2.5767195767195768E-2</v>
      </c>
      <c r="AK38" s="107">
        <v>1.6832662582079394</v>
      </c>
      <c r="AL38" s="235">
        <v>9</v>
      </c>
      <c r="AM38" s="111">
        <v>13.32</v>
      </c>
      <c r="AN38" s="111">
        <v>1.48</v>
      </c>
      <c r="AO38" s="112">
        <v>2.5511831275720164E-2</v>
      </c>
      <c r="AP38" s="112">
        <v>0.33673611111111107</v>
      </c>
      <c r="AQ38" s="112">
        <v>3.7415123456790121E-2</v>
      </c>
      <c r="AR38" s="107">
        <v>1.6381912832743932</v>
      </c>
      <c r="AS38" s="235">
        <v>2</v>
      </c>
      <c r="AT38" s="111">
        <v>1.5</v>
      </c>
      <c r="AU38" s="111">
        <v>0.75</v>
      </c>
      <c r="AV38" s="112">
        <v>2.4265046296296295E-2</v>
      </c>
      <c r="AW38" s="112">
        <v>3.5381944444444445E-2</v>
      </c>
      <c r="AX38" s="112">
        <v>1.7690972222222223E-2</v>
      </c>
      <c r="AY38" s="107">
        <v>1.7292654940575272</v>
      </c>
      <c r="AZ38" s="235">
        <v>1</v>
      </c>
      <c r="BA38" s="111">
        <v>0.5</v>
      </c>
      <c r="BB38" s="111">
        <v>0.5</v>
      </c>
      <c r="BC38" s="112">
        <v>2.4976851851851851E-2</v>
      </c>
      <c r="BD38" s="112">
        <v>1.2488425925925925E-2</v>
      </c>
      <c r="BE38" s="112">
        <v>1.2488425925925925E-2</v>
      </c>
      <c r="BF38" s="107">
        <v>1.6682113067655251</v>
      </c>
      <c r="BG38" s="235">
        <v>1</v>
      </c>
      <c r="BH38" s="111">
        <v>0.5</v>
      </c>
      <c r="BI38" s="111">
        <v>0.5</v>
      </c>
      <c r="BJ38" s="112">
        <v>2.8680555555555553E-2</v>
      </c>
      <c r="BK38" s="112">
        <v>1.4340277777777776E-2</v>
      </c>
      <c r="BL38" s="112">
        <v>1.4340277777777776E-2</v>
      </c>
      <c r="BM38" s="107">
        <v>1.4527845036319624</v>
      </c>
      <c r="BN38" s="235"/>
      <c r="BO38" s="111"/>
      <c r="BP38" s="111"/>
      <c r="BQ38" s="112"/>
      <c r="BR38" s="112"/>
      <c r="BS38" s="112"/>
      <c r="BT38" s="107"/>
      <c r="BU38" s="235">
        <v>1</v>
      </c>
      <c r="BV38" s="111">
        <v>0.5</v>
      </c>
      <c r="BW38" s="111">
        <v>0.5</v>
      </c>
      <c r="BX38" s="112">
        <v>2.5347222222222219E-2</v>
      </c>
      <c r="BY38" s="112">
        <v>1.2673611111111109E-2</v>
      </c>
      <c r="BZ38" s="112">
        <v>1.2673611111111109E-2</v>
      </c>
      <c r="CA38" s="107">
        <v>1.6438356164383576</v>
      </c>
      <c r="CB38" s="235">
        <v>1</v>
      </c>
      <c r="CC38" s="111">
        <v>0.5</v>
      </c>
      <c r="CD38" s="111">
        <v>0.5</v>
      </c>
      <c r="CE38" s="112">
        <v>2.4907407407407406E-2</v>
      </c>
      <c r="CF38" s="112">
        <v>1.2453703703703703E-2</v>
      </c>
      <c r="CG38" s="112">
        <v>1.2453703703703703E-2</v>
      </c>
      <c r="CH38" s="107">
        <v>1.6728624535315999</v>
      </c>
      <c r="CI38" s="235">
        <v>4</v>
      </c>
      <c r="CJ38" s="111">
        <v>2.1</v>
      </c>
      <c r="CK38" s="111">
        <v>0.52500000000000002</v>
      </c>
      <c r="CL38" s="112">
        <v>2.8561921296296297E-2</v>
      </c>
      <c r="CM38" s="112">
        <v>5.7905092592592591E-2</v>
      </c>
      <c r="CN38" s="112">
        <v>1.4476273148148148E-2</v>
      </c>
      <c r="CO38" s="107">
        <v>1.4729115787301339</v>
      </c>
      <c r="CP38" s="235">
        <v>7</v>
      </c>
      <c r="CQ38" s="111">
        <v>2.5</v>
      </c>
      <c r="CR38" s="111">
        <v>0.35714285714285715</v>
      </c>
      <c r="CS38" s="112">
        <v>2.6256613756613756E-2</v>
      </c>
      <c r="CT38" s="112">
        <v>6.5289351851851848E-2</v>
      </c>
      <c r="CU38" s="112">
        <v>9.3270502645502636E-3</v>
      </c>
      <c r="CV38" s="107">
        <v>1.5897778230472124</v>
      </c>
      <c r="CW38" s="235">
        <v>3</v>
      </c>
      <c r="CX38" s="111">
        <v>1.27</v>
      </c>
      <c r="CY38" s="111">
        <v>0.42333333333333334</v>
      </c>
      <c r="CZ38" s="112">
        <v>2.4957561728395059E-2</v>
      </c>
      <c r="DA38" s="112">
        <v>3.1215277777777779E-2</v>
      </c>
      <c r="DB38" s="112">
        <v>1.0405092592592593E-2</v>
      </c>
      <c r="DC38" s="107">
        <v>1.6760519946234218</v>
      </c>
      <c r="DD38" s="235">
        <v>4</v>
      </c>
      <c r="DE38" s="111">
        <v>1.5</v>
      </c>
      <c r="DF38" s="111">
        <v>0.375</v>
      </c>
      <c r="DG38" s="112">
        <v>2.5740740740740738E-2</v>
      </c>
      <c r="DH38" s="112">
        <v>4.0115740740740743E-2</v>
      </c>
      <c r="DI38" s="112">
        <v>1.0028935185185186E-2</v>
      </c>
      <c r="DJ38" s="107">
        <v>1.6559290196513374</v>
      </c>
      <c r="DK38" s="235">
        <v>1</v>
      </c>
      <c r="DL38" s="111">
        <v>0.5</v>
      </c>
      <c r="DM38" s="111">
        <v>0.5</v>
      </c>
      <c r="DN38" s="112">
        <v>2.8356481481481483E-2</v>
      </c>
      <c r="DO38" s="112">
        <v>1.4178240740740741E-2</v>
      </c>
      <c r="DP38" s="112">
        <v>1.4178240740740741E-2</v>
      </c>
      <c r="DQ38" s="107">
        <v>1.469387755102042</v>
      </c>
      <c r="DR38" s="235">
        <v>1</v>
      </c>
      <c r="DS38" s="111">
        <v>0.5</v>
      </c>
      <c r="DT38" s="111">
        <v>0.5</v>
      </c>
      <c r="DU38" s="112">
        <v>2.974537037037037E-2</v>
      </c>
      <c r="DV38" s="112">
        <v>1.4872685185185185E-2</v>
      </c>
      <c r="DW38" s="112">
        <v>1.4872685185185185E-2</v>
      </c>
      <c r="DX38" s="107">
        <v>1.4007782101167325</v>
      </c>
      <c r="DY38" s="113">
        <v>69</v>
      </c>
      <c r="DZ38" s="114">
        <v>59.309999999999988</v>
      </c>
      <c r="EA38" s="114">
        <v>0.8595652173913042</v>
      </c>
      <c r="EB38" s="115">
        <v>2.585681696188942E-2</v>
      </c>
      <c r="EC38" s="115">
        <v>1.5180671296296295</v>
      </c>
      <c r="ED38" s="115">
        <v>2.2000972893183035E-2</v>
      </c>
      <c r="EE38" s="108">
        <v>1.6262610527344166</v>
      </c>
    </row>
    <row r="39" spans="1:135" ht="15" x14ac:dyDescent="0.3">
      <c r="A39" s="163"/>
      <c r="B39" s="202">
        <v>8</v>
      </c>
      <c r="C39" s="110"/>
      <c r="D39" s="111"/>
      <c r="E39" s="111"/>
      <c r="F39" s="112"/>
      <c r="G39" s="112"/>
      <c r="H39" s="112"/>
      <c r="I39" s="107"/>
      <c r="J39" s="235">
        <v>6</v>
      </c>
      <c r="K39" s="111">
        <v>7.22</v>
      </c>
      <c r="L39" s="111">
        <v>1.2033333333333334</v>
      </c>
      <c r="M39" s="112">
        <v>2.396219135802469E-2</v>
      </c>
      <c r="N39" s="112">
        <v>0.17516203703703703</v>
      </c>
      <c r="O39" s="112">
        <v>2.9193672839506173E-2</v>
      </c>
      <c r="P39" s="107">
        <v>1.7466530747282327</v>
      </c>
      <c r="Q39" s="235">
        <v>8</v>
      </c>
      <c r="R39" s="111">
        <v>9.25</v>
      </c>
      <c r="S39" s="111">
        <v>1.15625</v>
      </c>
      <c r="T39" s="112">
        <v>2.5593171296296298E-2</v>
      </c>
      <c r="U39" s="112">
        <v>0.23837962962962964</v>
      </c>
      <c r="V39" s="112">
        <v>2.9797453703703704E-2</v>
      </c>
      <c r="W39" s="107">
        <v>1.6331961544971294</v>
      </c>
      <c r="X39" s="235"/>
      <c r="Y39" s="111"/>
      <c r="Z39" s="111"/>
      <c r="AA39" s="112"/>
      <c r="AB39" s="112"/>
      <c r="AC39" s="112"/>
      <c r="AD39" s="107"/>
      <c r="AE39" s="235">
        <v>5</v>
      </c>
      <c r="AF39" s="111">
        <v>7.15</v>
      </c>
      <c r="AG39" s="111">
        <v>1.4300000000000002</v>
      </c>
      <c r="AH39" s="112">
        <v>2.5504629629629627E-2</v>
      </c>
      <c r="AI39" s="112">
        <v>0.17921296296296296</v>
      </c>
      <c r="AJ39" s="112">
        <v>3.5842592592592593E-2</v>
      </c>
      <c r="AK39" s="107">
        <v>1.6376077162214908</v>
      </c>
      <c r="AL39" s="235"/>
      <c r="AM39" s="111"/>
      <c r="AN39" s="111"/>
      <c r="AO39" s="112"/>
      <c r="AP39" s="112"/>
      <c r="AQ39" s="112"/>
      <c r="AR39" s="107"/>
      <c r="AS39" s="235">
        <v>2</v>
      </c>
      <c r="AT39" s="111">
        <v>2.2400000000000002</v>
      </c>
      <c r="AU39" s="111">
        <v>1.1200000000000001</v>
      </c>
      <c r="AV39" s="112">
        <v>2.7019675925925926E-2</v>
      </c>
      <c r="AW39" s="112">
        <v>6.0520833333333329E-2</v>
      </c>
      <c r="AX39" s="112">
        <v>3.0260416666666665E-2</v>
      </c>
      <c r="AY39" s="107">
        <v>1.542286865597013</v>
      </c>
      <c r="AZ39" s="235">
        <v>1</v>
      </c>
      <c r="BA39" s="111">
        <v>0.6</v>
      </c>
      <c r="BB39" s="111">
        <v>0.6</v>
      </c>
      <c r="BC39" s="112">
        <v>2.479166666666667E-2</v>
      </c>
      <c r="BD39" s="112">
        <v>1.4872685185185185E-2</v>
      </c>
      <c r="BE39" s="112">
        <v>1.4872685185185185E-2</v>
      </c>
      <c r="BF39" s="107">
        <v>1.6809338521400792</v>
      </c>
      <c r="BG39" s="235"/>
      <c r="BH39" s="111"/>
      <c r="BI39" s="111"/>
      <c r="BJ39" s="112"/>
      <c r="BK39" s="112"/>
      <c r="BL39" s="112"/>
      <c r="BM39" s="107"/>
      <c r="BN39" s="235"/>
      <c r="BO39" s="111"/>
      <c r="BP39" s="111"/>
      <c r="BQ39" s="112"/>
      <c r="BR39" s="112"/>
      <c r="BS39" s="112"/>
      <c r="BT39" s="107"/>
      <c r="BU39" s="235"/>
      <c r="BV39" s="111"/>
      <c r="BW39" s="111"/>
      <c r="BX39" s="112"/>
      <c r="BY39" s="112"/>
      <c r="BZ39" s="112"/>
      <c r="CA39" s="107"/>
      <c r="CB39" s="235">
        <v>1</v>
      </c>
      <c r="CC39" s="111">
        <v>0.5</v>
      </c>
      <c r="CD39" s="111">
        <v>0.5</v>
      </c>
      <c r="CE39" s="112">
        <v>2.4652777777777777E-2</v>
      </c>
      <c r="CF39" s="112">
        <v>1.2326388888888888E-2</v>
      </c>
      <c r="CG39" s="112">
        <v>1.2326388888888888E-2</v>
      </c>
      <c r="CH39" s="107">
        <v>1.6901408450704238</v>
      </c>
      <c r="CI39" s="235">
        <v>3</v>
      </c>
      <c r="CJ39" s="111">
        <v>1.95</v>
      </c>
      <c r="CK39" s="111">
        <v>0.65</v>
      </c>
      <c r="CL39" s="112">
        <v>2.6709104938271607E-2</v>
      </c>
      <c r="CM39" s="112">
        <v>5.0833333333333328E-2</v>
      </c>
      <c r="CN39" s="112">
        <v>1.6944444444444443E-2</v>
      </c>
      <c r="CO39" s="107">
        <v>1.5864381520119235</v>
      </c>
      <c r="CP39" s="235">
        <v>3</v>
      </c>
      <c r="CQ39" s="111">
        <v>2.7</v>
      </c>
      <c r="CR39" s="111">
        <v>0.9</v>
      </c>
      <c r="CS39" s="112">
        <v>2.585648148148148E-2</v>
      </c>
      <c r="CT39" s="112">
        <v>6.9849537037037043E-2</v>
      </c>
      <c r="CU39" s="112">
        <v>2.3283179012345681E-2</v>
      </c>
      <c r="CV39" s="107">
        <v>1.6129848308581067</v>
      </c>
      <c r="CW39" s="235">
        <v>1</v>
      </c>
      <c r="CX39" s="111">
        <v>0.5</v>
      </c>
      <c r="CY39" s="111">
        <v>0.5</v>
      </c>
      <c r="CZ39" s="112">
        <v>2.4282407407407409E-2</v>
      </c>
      <c r="DA39" s="112">
        <v>1.2141203703703704E-2</v>
      </c>
      <c r="DB39" s="112">
        <v>1.2141203703703704E-2</v>
      </c>
      <c r="DC39" s="107">
        <v>1.7159199237368936</v>
      </c>
      <c r="DD39" s="235">
        <v>5</v>
      </c>
      <c r="DE39" s="111">
        <v>1.79</v>
      </c>
      <c r="DF39" s="111">
        <v>0.35799999999999998</v>
      </c>
      <c r="DG39" s="112">
        <v>2.5284722222222222E-2</v>
      </c>
      <c r="DH39" s="112">
        <v>4.5370370370370366E-2</v>
      </c>
      <c r="DI39" s="112">
        <v>9.0740740740740729E-3</v>
      </c>
      <c r="DJ39" s="107">
        <v>1.6783014665337816</v>
      </c>
      <c r="DK39" s="235"/>
      <c r="DL39" s="111"/>
      <c r="DM39" s="111"/>
      <c r="DN39" s="112"/>
      <c r="DO39" s="112"/>
      <c r="DP39" s="112"/>
      <c r="DQ39" s="107"/>
      <c r="DR39" s="235"/>
      <c r="DS39" s="111"/>
      <c r="DT39" s="111"/>
      <c r="DU39" s="112"/>
      <c r="DV39" s="112"/>
      <c r="DW39" s="112"/>
      <c r="DX39" s="107"/>
      <c r="DY39" s="113">
        <v>35</v>
      </c>
      <c r="DZ39" s="114">
        <v>33.9</v>
      </c>
      <c r="EA39" s="114">
        <v>0.96857142857142853</v>
      </c>
      <c r="EB39" s="115">
        <v>2.5369378306878305E-2</v>
      </c>
      <c r="EC39" s="115">
        <v>0.85866898148148152</v>
      </c>
      <c r="ED39" s="115">
        <v>2.4533399470899473E-2</v>
      </c>
      <c r="EE39" s="108">
        <v>1.6541391685392661</v>
      </c>
    </row>
    <row r="40" spans="1:135" ht="15" x14ac:dyDescent="0.3">
      <c r="A40" s="163"/>
      <c r="B40" s="202">
        <v>9</v>
      </c>
      <c r="C40" s="110"/>
      <c r="D40" s="111"/>
      <c r="E40" s="111"/>
      <c r="F40" s="112"/>
      <c r="G40" s="112"/>
      <c r="H40" s="112"/>
      <c r="I40" s="107"/>
      <c r="J40" s="235"/>
      <c r="K40" s="111"/>
      <c r="L40" s="111"/>
      <c r="M40" s="112"/>
      <c r="N40" s="112"/>
      <c r="O40" s="112"/>
      <c r="P40" s="107"/>
      <c r="Q40" s="235"/>
      <c r="R40" s="111"/>
      <c r="S40" s="111"/>
      <c r="T40" s="112"/>
      <c r="U40" s="112"/>
      <c r="V40" s="112"/>
      <c r="W40" s="107"/>
      <c r="X40" s="235"/>
      <c r="Y40" s="111"/>
      <c r="Z40" s="111"/>
      <c r="AA40" s="112"/>
      <c r="AB40" s="112"/>
      <c r="AC40" s="112"/>
      <c r="AD40" s="107"/>
      <c r="AE40" s="235">
        <v>1</v>
      </c>
      <c r="AF40" s="111">
        <v>1.2</v>
      </c>
      <c r="AG40" s="111">
        <v>1.2</v>
      </c>
      <c r="AH40" s="112">
        <v>2.8703703703703703E-2</v>
      </c>
      <c r="AI40" s="112">
        <v>3.4444444444444444E-2</v>
      </c>
      <c r="AJ40" s="112">
        <v>3.4444444444444444E-2</v>
      </c>
      <c r="AK40" s="107">
        <v>1.4516129032258076</v>
      </c>
      <c r="AL40" s="235">
        <v>2</v>
      </c>
      <c r="AM40" s="111">
        <v>1.1000000000000001</v>
      </c>
      <c r="AN40" s="111">
        <v>0.55000000000000004</v>
      </c>
      <c r="AO40" s="112">
        <v>2.1880787037037039E-2</v>
      </c>
      <c r="AP40" s="112">
        <v>2.4097222222222221E-2</v>
      </c>
      <c r="AQ40" s="112">
        <v>1.2048611111111111E-2</v>
      </c>
      <c r="AR40" s="107">
        <v>1.9043639809295021</v>
      </c>
      <c r="AS40" s="235">
        <v>3</v>
      </c>
      <c r="AT40" s="111">
        <v>1.95</v>
      </c>
      <c r="AU40" s="111">
        <v>0.65</v>
      </c>
      <c r="AV40" s="112">
        <v>2.6844135802469138E-2</v>
      </c>
      <c r="AW40" s="112">
        <v>5.2083333333333329E-2</v>
      </c>
      <c r="AX40" s="112">
        <v>1.7361111111111108E-2</v>
      </c>
      <c r="AY40" s="107">
        <v>1.5533333333333346</v>
      </c>
      <c r="AZ40" s="235">
        <v>1</v>
      </c>
      <c r="BA40" s="111">
        <v>1.2</v>
      </c>
      <c r="BB40" s="111">
        <v>1.2</v>
      </c>
      <c r="BC40" s="112">
        <v>2.7349537037037037E-2</v>
      </c>
      <c r="BD40" s="112">
        <v>3.2824074074074075E-2</v>
      </c>
      <c r="BE40" s="112">
        <v>3.2824074074074075E-2</v>
      </c>
      <c r="BF40" s="107">
        <v>1.523272214386461</v>
      </c>
      <c r="BG40" s="235"/>
      <c r="BH40" s="111"/>
      <c r="BI40" s="111"/>
      <c r="BJ40" s="112"/>
      <c r="BK40" s="112"/>
      <c r="BL40" s="112"/>
      <c r="BM40" s="107"/>
      <c r="BN40" s="235"/>
      <c r="BO40" s="111"/>
      <c r="BP40" s="111"/>
      <c r="BQ40" s="112"/>
      <c r="BR40" s="112"/>
      <c r="BS40" s="112"/>
      <c r="BT40" s="107"/>
      <c r="BU40" s="235"/>
      <c r="BV40" s="111"/>
      <c r="BW40" s="111"/>
      <c r="BX40" s="112"/>
      <c r="BY40" s="112"/>
      <c r="BZ40" s="112"/>
      <c r="CA40" s="107"/>
      <c r="CB40" s="235"/>
      <c r="CC40" s="111"/>
      <c r="CD40" s="111"/>
      <c r="CE40" s="112"/>
      <c r="CF40" s="112"/>
      <c r="CG40" s="112"/>
      <c r="CH40" s="107"/>
      <c r="CI40" s="235"/>
      <c r="CJ40" s="111"/>
      <c r="CK40" s="111"/>
      <c r="CL40" s="112"/>
      <c r="CM40" s="112"/>
      <c r="CN40" s="112"/>
      <c r="CO40" s="107"/>
      <c r="CP40" s="235">
        <v>1</v>
      </c>
      <c r="CQ40" s="111">
        <v>0.25</v>
      </c>
      <c r="CR40" s="111">
        <v>0.25</v>
      </c>
      <c r="CS40" s="112">
        <v>2.5324074074074079E-2</v>
      </c>
      <c r="CT40" s="112">
        <v>6.3310185185185197E-3</v>
      </c>
      <c r="CU40" s="112">
        <v>6.3310185185185197E-3</v>
      </c>
      <c r="CV40" s="107">
        <v>1.6453382084095074</v>
      </c>
      <c r="CW40" s="235"/>
      <c r="CX40" s="111"/>
      <c r="CY40" s="111"/>
      <c r="CZ40" s="112"/>
      <c r="DA40" s="112"/>
      <c r="DB40" s="112"/>
      <c r="DC40" s="107"/>
      <c r="DD40" s="235">
        <v>2</v>
      </c>
      <c r="DE40" s="111">
        <v>0.75</v>
      </c>
      <c r="DF40" s="111">
        <v>0.375</v>
      </c>
      <c r="DG40" s="112">
        <v>2.0347222222222221E-2</v>
      </c>
      <c r="DH40" s="112">
        <v>1.5775462962962963E-2</v>
      </c>
      <c r="DI40" s="112">
        <v>7.8877314814814817E-3</v>
      </c>
      <c r="DJ40" s="107">
        <v>2.0689925724448184</v>
      </c>
      <c r="DK40" s="235"/>
      <c r="DL40" s="111"/>
      <c r="DM40" s="111"/>
      <c r="DN40" s="112"/>
      <c r="DO40" s="112"/>
      <c r="DP40" s="112"/>
      <c r="DQ40" s="107"/>
      <c r="DR40" s="235"/>
      <c r="DS40" s="111"/>
      <c r="DT40" s="111"/>
      <c r="DU40" s="112"/>
      <c r="DV40" s="112"/>
      <c r="DW40" s="112"/>
      <c r="DX40" s="107"/>
      <c r="DY40" s="113">
        <v>10</v>
      </c>
      <c r="DZ40" s="114">
        <v>6.45</v>
      </c>
      <c r="EA40" s="114">
        <v>0.64500000000000002</v>
      </c>
      <c r="EB40" s="115">
        <v>2.4636574074074075E-2</v>
      </c>
      <c r="EC40" s="115">
        <v>0.16555555555555557</v>
      </c>
      <c r="ED40" s="115">
        <v>1.6555555555555556E-2</v>
      </c>
      <c r="EE40" s="108">
        <v>1.7226936432770423</v>
      </c>
    </row>
    <row r="41" spans="1:135" ht="15" x14ac:dyDescent="0.3">
      <c r="A41" s="163"/>
      <c r="B41" s="202">
        <v>10</v>
      </c>
      <c r="C41" s="110"/>
      <c r="D41" s="111"/>
      <c r="E41" s="111"/>
      <c r="F41" s="112"/>
      <c r="G41" s="112"/>
      <c r="H41" s="112"/>
      <c r="I41" s="107"/>
      <c r="J41" s="235"/>
      <c r="K41" s="111"/>
      <c r="L41" s="111"/>
      <c r="M41" s="112"/>
      <c r="N41" s="112"/>
      <c r="O41" s="112"/>
      <c r="P41" s="107"/>
      <c r="Q41" s="235"/>
      <c r="R41" s="111"/>
      <c r="S41" s="111"/>
      <c r="T41" s="112"/>
      <c r="U41" s="112"/>
      <c r="V41" s="112"/>
      <c r="W41" s="107"/>
      <c r="X41" s="235"/>
      <c r="Y41" s="111"/>
      <c r="Z41" s="111"/>
      <c r="AA41" s="112"/>
      <c r="AB41" s="112"/>
      <c r="AC41" s="112"/>
      <c r="AD41" s="107"/>
      <c r="AE41" s="235">
        <v>2</v>
      </c>
      <c r="AF41" s="111">
        <v>1.4300000000000002</v>
      </c>
      <c r="AG41" s="111">
        <v>0.71500000000000008</v>
      </c>
      <c r="AH41" s="112">
        <v>2.5630787037037035E-2</v>
      </c>
      <c r="AI41" s="112">
        <v>3.6805555555555557E-2</v>
      </c>
      <c r="AJ41" s="112">
        <v>1.8402777777777778E-2</v>
      </c>
      <c r="AK41" s="107">
        <v>1.6369565217391315</v>
      </c>
      <c r="AL41" s="235">
        <v>6</v>
      </c>
      <c r="AM41" s="111">
        <v>4.2349999999999994</v>
      </c>
      <c r="AN41" s="111">
        <v>0.7058333333333332</v>
      </c>
      <c r="AO41" s="112">
        <v>2.9994212962962962E-2</v>
      </c>
      <c r="AP41" s="112">
        <v>0.12510416666666668</v>
      </c>
      <c r="AQ41" s="112">
        <v>2.0850694444444446E-2</v>
      </c>
      <c r="AR41" s="107">
        <v>1.4177015385795659</v>
      </c>
      <c r="AS41" s="235">
        <v>9</v>
      </c>
      <c r="AT41" s="111">
        <v>9.29847</v>
      </c>
      <c r="AU41" s="111">
        <v>1.0331633333333334</v>
      </c>
      <c r="AV41" s="112">
        <v>3.4153806584362144E-2</v>
      </c>
      <c r="AW41" s="112">
        <v>0.3097569444444444</v>
      </c>
      <c r="AX41" s="112">
        <v>3.4417438271604935E-2</v>
      </c>
      <c r="AY41" s="107">
        <v>1.2898351378519504</v>
      </c>
      <c r="AZ41" s="235"/>
      <c r="BA41" s="111"/>
      <c r="BB41" s="111"/>
      <c r="BC41" s="112"/>
      <c r="BD41" s="112"/>
      <c r="BE41" s="112"/>
      <c r="BF41" s="107"/>
      <c r="BG41" s="235"/>
      <c r="BH41" s="111"/>
      <c r="BI41" s="111"/>
      <c r="BJ41" s="112"/>
      <c r="BK41" s="112"/>
      <c r="BL41" s="112"/>
      <c r="BM41" s="107"/>
      <c r="BN41" s="235"/>
      <c r="BO41" s="111"/>
      <c r="BP41" s="111"/>
      <c r="BQ41" s="112"/>
      <c r="BR41" s="112"/>
      <c r="BS41" s="112"/>
      <c r="BT41" s="107"/>
      <c r="BU41" s="235"/>
      <c r="BV41" s="111"/>
      <c r="BW41" s="111"/>
      <c r="BX41" s="112"/>
      <c r="BY41" s="112"/>
      <c r="BZ41" s="112"/>
      <c r="CA41" s="107"/>
      <c r="CB41" s="235"/>
      <c r="CC41" s="111"/>
      <c r="CD41" s="111"/>
      <c r="CE41" s="112"/>
      <c r="CF41" s="112"/>
      <c r="CG41" s="112"/>
      <c r="CH41" s="107"/>
      <c r="CI41" s="235"/>
      <c r="CJ41" s="111"/>
      <c r="CK41" s="111"/>
      <c r="CL41" s="112"/>
      <c r="CM41" s="112"/>
      <c r="CN41" s="112"/>
      <c r="CO41" s="107"/>
      <c r="CP41" s="235">
        <v>1</v>
      </c>
      <c r="CQ41" s="111">
        <v>1</v>
      </c>
      <c r="CR41" s="111">
        <v>1</v>
      </c>
      <c r="CS41" s="112">
        <v>2.1875000000000002E-2</v>
      </c>
      <c r="CT41" s="112">
        <v>2.1875000000000002E-2</v>
      </c>
      <c r="CU41" s="112">
        <v>2.1875000000000002E-2</v>
      </c>
      <c r="CV41" s="107">
        <v>1.904761904761906</v>
      </c>
      <c r="CW41" s="235"/>
      <c r="CX41" s="111"/>
      <c r="CY41" s="111"/>
      <c r="CZ41" s="112"/>
      <c r="DA41" s="112"/>
      <c r="DB41" s="112"/>
      <c r="DC41" s="107"/>
      <c r="DD41" s="235">
        <v>1</v>
      </c>
      <c r="DE41" s="111">
        <v>1</v>
      </c>
      <c r="DF41" s="111">
        <v>1</v>
      </c>
      <c r="DG41" s="112">
        <v>2.071759259259259E-2</v>
      </c>
      <c r="DH41" s="112">
        <v>2.071759259259259E-2</v>
      </c>
      <c r="DI41" s="112">
        <v>2.071759259259259E-2</v>
      </c>
      <c r="DJ41" s="107">
        <v>2.0111731843575438</v>
      </c>
      <c r="DK41" s="235"/>
      <c r="DL41" s="111"/>
      <c r="DM41" s="111"/>
      <c r="DN41" s="112"/>
      <c r="DO41" s="112"/>
      <c r="DP41" s="112"/>
      <c r="DQ41" s="107"/>
      <c r="DR41" s="235"/>
      <c r="DS41" s="111"/>
      <c r="DT41" s="111"/>
      <c r="DU41" s="112"/>
      <c r="DV41" s="112"/>
      <c r="DW41" s="112"/>
      <c r="DX41" s="107"/>
      <c r="DY41" s="113">
        <v>19</v>
      </c>
      <c r="DZ41" s="114">
        <v>16.963470000000001</v>
      </c>
      <c r="EA41" s="114">
        <v>0.89281421052631582</v>
      </c>
      <c r="EB41" s="115">
        <v>3.0589668615984403E-2</v>
      </c>
      <c r="EC41" s="115">
        <v>0.51425925925925908</v>
      </c>
      <c r="ED41" s="115">
        <v>2.7066276803118898E-2</v>
      </c>
      <c r="EE41" s="108">
        <v>1.4370828213022451</v>
      </c>
    </row>
    <row r="42" spans="1:135" ht="15" x14ac:dyDescent="0.3">
      <c r="A42" s="163"/>
      <c r="B42" s="202">
        <v>11</v>
      </c>
      <c r="C42" s="110"/>
      <c r="D42" s="111"/>
      <c r="E42" s="111"/>
      <c r="F42" s="112"/>
      <c r="G42" s="112"/>
      <c r="H42" s="112"/>
      <c r="I42" s="107"/>
      <c r="J42" s="235">
        <v>2</v>
      </c>
      <c r="K42" s="111">
        <v>2</v>
      </c>
      <c r="L42" s="111">
        <v>1</v>
      </c>
      <c r="M42" s="112">
        <v>2.1938657407407407E-2</v>
      </c>
      <c r="N42" s="112">
        <v>4.3877314814814813E-2</v>
      </c>
      <c r="O42" s="112">
        <v>2.1938657407407407E-2</v>
      </c>
      <c r="P42" s="107">
        <v>1.9013021403650154</v>
      </c>
      <c r="Q42" s="235">
        <v>2</v>
      </c>
      <c r="R42" s="111">
        <v>1.75</v>
      </c>
      <c r="S42" s="111">
        <v>0.875</v>
      </c>
      <c r="T42" s="112">
        <v>3.1134259259259257E-2</v>
      </c>
      <c r="U42" s="112">
        <v>5.5324074074074067E-2</v>
      </c>
      <c r="V42" s="112">
        <v>2.7662037037037034E-2</v>
      </c>
      <c r="W42" s="107">
        <v>1.354026845637585</v>
      </c>
      <c r="X42" s="235">
        <v>5</v>
      </c>
      <c r="Y42" s="111">
        <v>3.75</v>
      </c>
      <c r="Z42" s="111">
        <v>0.75</v>
      </c>
      <c r="AA42" s="112">
        <v>2.474074074074074E-2</v>
      </c>
      <c r="AB42" s="112">
        <v>9.2789351851851845E-2</v>
      </c>
      <c r="AC42" s="112">
        <v>1.855787037037037E-2</v>
      </c>
      <c r="AD42" s="107">
        <v>1.6936372584128871</v>
      </c>
      <c r="AE42" s="235">
        <v>5</v>
      </c>
      <c r="AF42" s="111">
        <v>4.96</v>
      </c>
      <c r="AG42" s="111">
        <v>0.99199999999999999</v>
      </c>
      <c r="AH42" s="112">
        <v>2.3824074074074074E-2</v>
      </c>
      <c r="AI42" s="112">
        <v>0.11883101851851852</v>
      </c>
      <c r="AJ42" s="112">
        <v>2.3766203703703703E-2</v>
      </c>
      <c r="AK42" s="107">
        <v>1.7518282551214583</v>
      </c>
      <c r="AL42" s="235">
        <v>2</v>
      </c>
      <c r="AM42" s="111">
        <v>2</v>
      </c>
      <c r="AN42" s="111">
        <v>1</v>
      </c>
      <c r="AO42" s="112">
        <v>2.7777777777777776E-2</v>
      </c>
      <c r="AP42" s="112">
        <v>5.5555555555555552E-2</v>
      </c>
      <c r="AQ42" s="112">
        <v>2.7777777777777776E-2</v>
      </c>
      <c r="AR42" s="107">
        <v>1.5000000000000013</v>
      </c>
      <c r="AS42" s="235">
        <v>10</v>
      </c>
      <c r="AT42" s="111">
        <v>10.562056999999999</v>
      </c>
      <c r="AU42" s="111">
        <v>1.0562057</v>
      </c>
      <c r="AV42" s="112">
        <v>3.2146990740740747E-2</v>
      </c>
      <c r="AW42" s="112">
        <v>0.33680555555555552</v>
      </c>
      <c r="AX42" s="112">
        <v>3.3680555555555554E-2</v>
      </c>
      <c r="AY42" s="107">
        <v>1.3457742666666679</v>
      </c>
      <c r="AZ42" s="235"/>
      <c r="BA42" s="111"/>
      <c r="BB42" s="111"/>
      <c r="BC42" s="112"/>
      <c r="BD42" s="112"/>
      <c r="BE42" s="112"/>
      <c r="BF42" s="107"/>
      <c r="BG42" s="235"/>
      <c r="BH42" s="111"/>
      <c r="BI42" s="111"/>
      <c r="BJ42" s="112"/>
      <c r="BK42" s="112"/>
      <c r="BL42" s="112"/>
      <c r="BM42" s="107"/>
      <c r="BN42" s="235"/>
      <c r="BO42" s="111"/>
      <c r="BP42" s="111"/>
      <c r="BQ42" s="112"/>
      <c r="BR42" s="112"/>
      <c r="BS42" s="112"/>
      <c r="BT42" s="107"/>
      <c r="BU42" s="235"/>
      <c r="BV42" s="111"/>
      <c r="BW42" s="111"/>
      <c r="BX42" s="112"/>
      <c r="BY42" s="112"/>
      <c r="BZ42" s="112"/>
      <c r="CA42" s="107"/>
      <c r="CB42" s="235"/>
      <c r="CC42" s="111"/>
      <c r="CD42" s="111"/>
      <c r="CE42" s="112"/>
      <c r="CF42" s="112"/>
      <c r="CG42" s="112"/>
      <c r="CH42" s="107"/>
      <c r="CI42" s="235"/>
      <c r="CJ42" s="111"/>
      <c r="CK42" s="111"/>
      <c r="CL42" s="112"/>
      <c r="CM42" s="112"/>
      <c r="CN42" s="112"/>
      <c r="CO42" s="107"/>
      <c r="CP42" s="235"/>
      <c r="CQ42" s="111"/>
      <c r="CR42" s="111"/>
      <c r="CS42" s="112"/>
      <c r="CT42" s="112"/>
      <c r="CU42" s="112"/>
      <c r="CV42" s="107"/>
      <c r="CW42" s="235"/>
      <c r="CX42" s="111"/>
      <c r="CY42" s="111"/>
      <c r="CZ42" s="112"/>
      <c r="DA42" s="112"/>
      <c r="DB42" s="112"/>
      <c r="DC42" s="107"/>
      <c r="DD42" s="235"/>
      <c r="DE42" s="111"/>
      <c r="DF42" s="111"/>
      <c r="DG42" s="112"/>
      <c r="DH42" s="112"/>
      <c r="DI42" s="112"/>
      <c r="DJ42" s="107"/>
      <c r="DK42" s="235"/>
      <c r="DL42" s="111"/>
      <c r="DM42" s="111"/>
      <c r="DN42" s="112"/>
      <c r="DO42" s="112"/>
      <c r="DP42" s="112"/>
      <c r="DQ42" s="107"/>
      <c r="DR42" s="235"/>
      <c r="DS42" s="111"/>
      <c r="DT42" s="111"/>
      <c r="DU42" s="112"/>
      <c r="DV42" s="112"/>
      <c r="DW42" s="112"/>
      <c r="DX42" s="107"/>
      <c r="DY42" s="113">
        <v>26</v>
      </c>
      <c r="DZ42" s="114">
        <v>25.022057000000004</v>
      </c>
      <c r="EA42" s="114">
        <v>0.96238680769230789</v>
      </c>
      <c r="EB42" s="115">
        <v>2.7922898860398858E-2</v>
      </c>
      <c r="EC42" s="115">
        <v>0.70318287037037042</v>
      </c>
      <c r="ED42" s="115">
        <v>2.7045495014245018E-2</v>
      </c>
      <c r="EE42" s="108">
        <v>1.545989546397831</v>
      </c>
    </row>
    <row r="43" spans="1:135" ht="15" x14ac:dyDescent="0.3">
      <c r="A43" s="163"/>
      <c r="B43" s="202">
        <v>12</v>
      </c>
      <c r="C43" s="110"/>
      <c r="D43" s="111"/>
      <c r="E43" s="111"/>
      <c r="F43" s="112"/>
      <c r="G43" s="112"/>
      <c r="H43" s="112"/>
      <c r="I43" s="107"/>
      <c r="J43" s="235">
        <v>1</v>
      </c>
      <c r="K43" s="111">
        <v>0.75</v>
      </c>
      <c r="L43" s="111">
        <v>0.75</v>
      </c>
      <c r="M43" s="112">
        <v>2.0509259259259258E-2</v>
      </c>
      <c r="N43" s="112">
        <v>1.5381944444444443E-2</v>
      </c>
      <c r="O43" s="112">
        <v>1.5381944444444443E-2</v>
      </c>
      <c r="P43" s="107">
        <v>2.0316027088036135</v>
      </c>
      <c r="Q43" s="235">
        <v>5</v>
      </c>
      <c r="R43" s="111">
        <v>4.9390000000000001</v>
      </c>
      <c r="S43" s="111">
        <v>0.98780000000000001</v>
      </c>
      <c r="T43" s="112">
        <v>2.6756944444444441E-2</v>
      </c>
      <c r="U43" s="112">
        <v>0.13238425925925923</v>
      </c>
      <c r="V43" s="112">
        <v>2.6476851851851845E-2</v>
      </c>
      <c r="W43" s="107">
        <v>1.6077206905325263</v>
      </c>
      <c r="X43" s="235">
        <v>3</v>
      </c>
      <c r="Y43" s="111">
        <v>2.5</v>
      </c>
      <c r="Z43" s="111">
        <v>0.83333333333333337</v>
      </c>
      <c r="AA43" s="112">
        <v>2.3657407407407405E-2</v>
      </c>
      <c r="AB43" s="112">
        <v>6.100694444444444E-2</v>
      </c>
      <c r="AC43" s="112">
        <v>2.0335648148148148E-2</v>
      </c>
      <c r="AD43" s="107">
        <v>1.8409270923339935</v>
      </c>
      <c r="AE43" s="235">
        <v>3</v>
      </c>
      <c r="AF43" s="111">
        <v>3</v>
      </c>
      <c r="AG43" s="111">
        <v>1</v>
      </c>
      <c r="AH43" s="112">
        <v>2.3009259259259257E-2</v>
      </c>
      <c r="AI43" s="112">
        <v>6.9027777777777771E-2</v>
      </c>
      <c r="AJ43" s="112">
        <v>2.3009259259259257E-2</v>
      </c>
      <c r="AK43" s="107">
        <v>1.8191413133397518</v>
      </c>
      <c r="AL43" s="235">
        <v>5</v>
      </c>
      <c r="AM43" s="111">
        <v>4.1399999999999997</v>
      </c>
      <c r="AN43" s="111">
        <v>0.82799999999999996</v>
      </c>
      <c r="AO43" s="112">
        <v>2.5189814814814814E-2</v>
      </c>
      <c r="AP43" s="112">
        <v>0.10469907407407407</v>
      </c>
      <c r="AQ43" s="112">
        <v>2.0939814814814814E-2</v>
      </c>
      <c r="AR43" s="107">
        <v>1.6627528470346165</v>
      </c>
      <c r="AS43" s="235">
        <v>9</v>
      </c>
      <c r="AT43" s="111">
        <v>9.1173999999999999</v>
      </c>
      <c r="AU43" s="111">
        <v>1.0130444444444444</v>
      </c>
      <c r="AV43" s="112">
        <v>3.0667438271604938E-2</v>
      </c>
      <c r="AW43" s="112">
        <v>0.27361111111111114</v>
      </c>
      <c r="AX43" s="112">
        <v>3.0401234567901239E-2</v>
      </c>
      <c r="AY43" s="107">
        <v>1.4315189546836615</v>
      </c>
      <c r="AZ43" s="235"/>
      <c r="BA43" s="111"/>
      <c r="BB43" s="111"/>
      <c r="BC43" s="112"/>
      <c r="BD43" s="112"/>
      <c r="BE43" s="112"/>
      <c r="BF43" s="107"/>
      <c r="BG43" s="235"/>
      <c r="BH43" s="111"/>
      <c r="BI43" s="111"/>
      <c r="BJ43" s="112"/>
      <c r="BK43" s="112"/>
      <c r="BL43" s="112"/>
      <c r="BM43" s="107"/>
      <c r="BN43" s="235"/>
      <c r="BO43" s="111"/>
      <c r="BP43" s="111"/>
      <c r="BQ43" s="112"/>
      <c r="BR43" s="112"/>
      <c r="BS43" s="112"/>
      <c r="BT43" s="107"/>
      <c r="BU43" s="235"/>
      <c r="BV43" s="111"/>
      <c r="BW43" s="111"/>
      <c r="BX43" s="112"/>
      <c r="BY43" s="112"/>
      <c r="BZ43" s="112"/>
      <c r="CA43" s="107"/>
      <c r="CB43" s="235"/>
      <c r="CC43" s="111"/>
      <c r="CD43" s="111"/>
      <c r="CE43" s="112"/>
      <c r="CF43" s="112"/>
      <c r="CG43" s="112"/>
      <c r="CH43" s="107"/>
      <c r="CI43" s="235"/>
      <c r="CJ43" s="111"/>
      <c r="CK43" s="111"/>
      <c r="CL43" s="112"/>
      <c r="CM43" s="112"/>
      <c r="CN43" s="112"/>
      <c r="CO43" s="107"/>
      <c r="CP43" s="235"/>
      <c r="CQ43" s="111"/>
      <c r="CR43" s="111"/>
      <c r="CS43" s="112"/>
      <c r="CT43" s="112"/>
      <c r="CU43" s="112"/>
      <c r="CV43" s="107"/>
      <c r="CW43" s="235"/>
      <c r="CX43" s="111"/>
      <c r="CY43" s="111"/>
      <c r="CZ43" s="112"/>
      <c r="DA43" s="112"/>
      <c r="DB43" s="112"/>
      <c r="DC43" s="107"/>
      <c r="DD43" s="235"/>
      <c r="DE43" s="111"/>
      <c r="DF43" s="111"/>
      <c r="DG43" s="112"/>
      <c r="DH43" s="112"/>
      <c r="DI43" s="112"/>
      <c r="DJ43" s="107"/>
      <c r="DK43" s="235"/>
      <c r="DL43" s="111"/>
      <c r="DM43" s="111"/>
      <c r="DN43" s="112"/>
      <c r="DO43" s="112"/>
      <c r="DP43" s="112"/>
      <c r="DQ43" s="107"/>
      <c r="DR43" s="235"/>
      <c r="DS43" s="111"/>
      <c r="DT43" s="111"/>
      <c r="DU43" s="112"/>
      <c r="DV43" s="112"/>
      <c r="DW43" s="112"/>
      <c r="DX43" s="107"/>
      <c r="DY43" s="113">
        <v>26</v>
      </c>
      <c r="DZ43" s="114">
        <v>24.446399999999997</v>
      </c>
      <c r="EA43" s="114">
        <v>0.94024615384615373</v>
      </c>
      <c r="EB43" s="115">
        <v>2.6778846153846157E-2</v>
      </c>
      <c r="EC43" s="115">
        <v>0.65611111111111098</v>
      </c>
      <c r="ED43" s="115">
        <v>2.5235042735042731E-2</v>
      </c>
      <c r="EE43" s="108">
        <v>1.6249171617620584</v>
      </c>
    </row>
    <row r="44" spans="1:135" ht="16.5" x14ac:dyDescent="0.35">
      <c r="A44" s="183" t="s">
        <v>1232</v>
      </c>
      <c r="B44" s="109"/>
      <c r="C44" s="116">
        <v>12</v>
      </c>
      <c r="D44" s="117">
        <v>11.17</v>
      </c>
      <c r="E44" s="117">
        <v>0.93083333333333329</v>
      </c>
      <c r="F44" s="118">
        <v>2.3555169753086424E-2</v>
      </c>
      <c r="G44" s="118">
        <v>0.26339120370370372</v>
      </c>
      <c r="H44" s="118">
        <v>2.1949266975308645E-2</v>
      </c>
      <c r="I44" s="119">
        <v>1.7805007943354727</v>
      </c>
      <c r="J44" s="120">
        <v>32</v>
      </c>
      <c r="K44" s="117">
        <v>30.819999999999997</v>
      </c>
      <c r="L44" s="117">
        <v>0.9631249999999999</v>
      </c>
      <c r="M44" s="118">
        <v>2.4103370949074079E-2</v>
      </c>
      <c r="N44" s="118">
        <v>0.74640046296296281</v>
      </c>
      <c r="O44" s="118">
        <v>2.3325014467592588E-2</v>
      </c>
      <c r="P44" s="119">
        <v>1.7429006258389539</v>
      </c>
      <c r="Q44" s="120">
        <v>46</v>
      </c>
      <c r="R44" s="117">
        <v>40.999000000000009</v>
      </c>
      <c r="S44" s="117">
        <v>0.89128260869565235</v>
      </c>
      <c r="T44" s="118">
        <v>2.567456723027375E-2</v>
      </c>
      <c r="U44" s="118">
        <v>1.0600462962962964</v>
      </c>
      <c r="V44" s="118">
        <v>2.3044484702093401E-2</v>
      </c>
      <c r="W44" s="119">
        <v>1.6394574326545526</v>
      </c>
      <c r="X44" s="120">
        <v>48</v>
      </c>
      <c r="Y44" s="117">
        <v>45.059999999999988</v>
      </c>
      <c r="Z44" s="117">
        <v>0.93874999999999975</v>
      </c>
      <c r="AA44" s="118">
        <v>2.4166907793209871E-2</v>
      </c>
      <c r="AB44" s="118">
        <v>1.0791782407407409</v>
      </c>
      <c r="AC44" s="118">
        <v>2.24828800154321E-2</v>
      </c>
      <c r="AD44" s="119">
        <v>1.7521241559291445</v>
      </c>
      <c r="AE44" s="120">
        <v>54</v>
      </c>
      <c r="AF44" s="117">
        <v>54.040000000000013</v>
      </c>
      <c r="AG44" s="117">
        <v>1.0007407407407409</v>
      </c>
      <c r="AH44" s="118">
        <v>2.6121399176954729E-2</v>
      </c>
      <c r="AI44" s="118">
        <v>1.385590277777778</v>
      </c>
      <c r="AJ44" s="118">
        <v>2.5659079218106999E-2</v>
      </c>
      <c r="AK44" s="119">
        <v>1.6385667790015748</v>
      </c>
      <c r="AL44" s="120">
        <v>51</v>
      </c>
      <c r="AM44" s="117">
        <v>52.653999999999989</v>
      </c>
      <c r="AN44" s="117">
        <v>1.0324313725490193</v>
      </c>
      <c r="AO44" s="118">
        <v>2.5853077342047923E-2</v>
      </c>
      <c r="AP44" s="118">
        <v>1.3485995370370367</v>
      </c>
      <c r="AQ44" s="118">
        <v>2.6443128177196799E-2</v>
      </c>
      <c r="AR44" s="119">
        <v>1.6664547383631079</v>
      </c>
      <c r="AS44" s="120">
        <v>53</v>
      </c>
      <c r="AT44" s="117">
        <v>48.157927000000001</v>
      </c>
      <c r="AU44" s="117">
        <v>0.90864013207547167</v>
      </c>
      <c r="AV44" s="118">
        <v>3.0182783018867933E-2</v>
      </c>
      <c r="AW44" s="118">
        <v>1.445300925925926</v>
      </c>
      <c r="AX44" s="118">
        <v>2.7269828791055207E-2</v>
      </c>
      <c r="AY44" s="119">
        <v>1.4323488031475371</v>
      </c>
      <c r="AZ44" s="120">
        <v>5</v>
      </c>
      <c r="BA44" s="117">
        <v>4</v>
      </c>
      <c r="BB44" s="117">
        <v>0.8</v>
      </c>
      <c r="BC44" s="118">
        <v>2.5307870370370373E-2</v>
      </c>
      <c r="BD44" s="118">
        <v>0.10337962962962963</v>
      </c>
      <c r="BE44" s="118">
        <v>2.0675925925925924E-2</v>
      </c>
      <c r="BF44" s="119">
        <v>1.6522153149330783</v>
      </c>
      <c r="BG44" s="120">
        <v>2</v>
      </c>
      <c r="BH44" s="117">
        <v>1.5</v>
      </c>
      <c r="BI44" s="117">
        <v>0.75</v>
      </c>
      <c r="BJ44" s="118">
        <v>2.7060185185185184E-2</v>
      </c>
      <c r="BK44" s="118">
        <v>3.9780092592592589E-2</v>
      </c>
      <c r="BL44" s="118">
        <v>1.9890046296296295E-2</v>
      </c>
      <c r="BM44" s="119">
        <v>1.5453185484492848</v>
      </c>
      <c r="BN44" s="120">
        <v>9</v>
      </c>
      <c r="BO44" s="117">
        <v>5.8</v>
      </c>
      <c r="BP44" s="117">
        <v>0.64444444444444438</v>
      </c>
      <c r="BQ44" s="118">
        <v>2.7307098765432098E-2</v>
      </c>
      <c r="BR44" s="118">
        <v>0.15733796296296296</v>
      </c>
      <c r="BS44" s="118">
        <v>1.7481995884773661E-2</v>
      </c>
      <c r="BT44" s="119">
        <v>1.5478336816255376</v>
      </c>
      <c r="BU44" s="120">
        <v>7</v>
      </c>
      <c r="BV44" s="117">
        <v>4.09</v>
      </c>
      <c r="BW44" s="117">
        <v>0.5842857142857143</v>
      </c>
      <c r="BX44" s="118">
        <v>2.6590608465608463E-2</v>
      </c>
      <c r="BY44" s="118">
        <v>0.1095486111111111</v>
      </c>
      <c r="BZ44" s="118">
        <v>1.5649801587301584E-2</v>
      </c>
      <c r="CA44" s="119">
        <v>1.5731601662610957</v>
      </c>
      <c r="CB44" s="120">
        <v>13</v>
      </c>
      <c r="CC44" s="117">
        <v>7.3</v>
      </c>
      <c r="CD44" s="117">
        <v>0.56153846153846154</v>
      </c>
      <c r="CE44" s="118">
        <v>2.69079415954416E-2</v>
      </c>
      <c r="CF44" s="118">
        <v>0.19587962962962965</v>
      </c>
      <c r="CG44" s="118">
        <v>1.5067663817663819E-2</v>
      </c>
      <c r="CH44" s="119">
        <v>1.5566434217798018</v>
      </c>
      <c r="CI44" s="120">
        <v>14</v>
      </c>
      <c r="CJ44" s="117">
        <v>7.55</v>
      </c>
      <c r="CK44" s="117">
        <v>0.53928571428571426</v>
      </c>
      <c r="CL44" s="118">
        <v>2.7271825396825402E-2</v>
      </c>
      <c r="CM44" s="118">
        <v>0.20180555555555554</v>
      </c>
      <c r="CN44" s="118">
        <v>1.4414682539682538E-2</v>
      </c>
      <c r="CO44" s="119">
        <v>1.5403793041920235</v>
      </c>
      <c r="CP44" s="120">
        <v>18</v>
      </c>
      <c r="CQ44" s="117">
        <v>8.1999999999999993</v>
      </c>
      <c r="CR44" s="117">
        <v>0.45555555555555549</v>
      </c>
      <c r="CS44" s="118">
        <v>2.698688271604938E-2</v>
      </c>
      <c r="CT44" s="118">
        <v>0.21407407407407411</v>
      </c>
      <c r="CU44" s="118">
        <v>1.1893004115226339E-2</v>
      </c>
      <c r="CV44" s="119">
        <v>1.5604869905910617</v>
      </c>
      <c r="CW44" s="120">
        <v>20</v>
      </c>
      <c r="CX44" s="117">
        <v>11.657999999999999</v>
      </c>
      <c r="CY44" s="117">
        <v>0.58289999999999997</v>
      </c>
      <c r="CZ44" s="118">
        <v>2.7853587962962962E-2</v>
      </c>
      <c r="DA44" s="118">
        <v>0.3246412037037037</v>
      </c>
      <c r="DB44" s="118">
        <v>1.6232060185185186E-2</v>
      </c>
      <c r="DC44" s="119">
        <v>1.5285557519178274</v>
      </c>
      <c r="DD44" s="120">
        <v>16</v>
      </c>
      <c r="DE44" s="117">
        <v>6.9110000000000005</v>
      </c>
      <c r="DF44" s="117">
        <v>0.43193750000000003</v>
      </c>
      <c r="DG44" s="118">
        <v>2.4950086805555556E-2</v>
      </c>
      <c r="DH44" s="118">
        <v>0.17300925925925925</v>
      </c>
      <c r="DI44" s="118">
        <v>1.0813078703703703E-2</v>
      </c>
      <c r="DJ44" s="119">
        <v>1.7086521020344976</v>
      </c>
      <c r="DK44" s="120">
        <v>1</v>
      </c>
      <c r="DL44" s="117">
        <v>0.5</v>
      </c>
      <c r="DM44" s="117">
        <v>0.5</v>
      </c>
      <c r="DN44" s="118">
        <v>2.8356481481481483E-2</v>
      </c>
      <c r="DO44" s="118">
        <v>1.4178240740740741E-2</v>
      </c>
      <c r="DP44" s="118">
        <v>1.4178240740740741E-2</v>
      </c>
      <c r="DQ44" s="119">
        <v>1.469387755102042</v>
      </c>
      <c r="DR44" s="120">
        <v>1</v>
      </c>
      <c r="DS44" s="117">
        <v>0.5</v>
      </c>
      <c r="DT44" s="117">
        <v>0.5</v>
      </c>
      <c r="DU44" s="118">
        <v>2.974537037037037E-2</v>
      </c>
      <c r="DV44" s="118">
        <v>1.4872685185185185E-2</v>
      </c>
      <c r="DW44" s="118">
        <v>1.4872685185185185E-2</v>
      </c>
      <c r="DX44" s="119">
        <v>1.4007782101167325</v>
      </c>
      <c r="DY44" s="121">
        <v>402</v>
      </c>
      <c r="DZ44" s="122">
        <v>340.90992699999998</v>
      </c>
      <c r="EA44" s="122">
        <v>0.84803464427860697</v>
      </c>
      <c r="EB44" s="123">
        <v>2.6288724203058788E-2</v>
      </c>
      <c r="EC44" s="123">
        <v>8.8770138888888876</v>
      </c>
      <c r="ED44" s="123">
        <v>2.208212410171365E-2</v>
      </c>
      <c r="EE44" s="124">
        <v>1.6243945482925801</v>
      </c>
    </row>
    <row r="45" spans="1:135" ht="15" x14ac:dyDescent="0.3">
      <c r="A45" s="203" t="s">
        <v>1259</v>
      </c>
      <c r="B45" s="201">
        <v>7</v>
      </c>
      <c r="C45" s="228"/>
      <c r="D45" s="229"/>
      <c r="E45" s="229"/>
      <c r="F45" s="230"/>
      <c r="G45" s="230"/>
      <c r="H45" s="230"/>
      <c r="I45" s="204"/>
      <c r="J45" s="231"/>
      <c r="K45" s="229"/>
      <c r="L45" s="229"/>
      <c r="M45" s="230"/>
      <c r="N45" s="230"/>
      <c r="O45" s="230"/>
      <c r="P45" s="204"/>
      <c r="Q45" s="231"/>
      <c r="R45" s="229"/>
      <c r="S45" s="229"/>
      <c r="T45" s="230"/>
      <c r="U45" s="230"/>
      <c r="V45" s="230"/>
      <c r="W45" s="204"/>
      <c r="X45" s="231"/>
      <c r="Y45" s="229"/>
      <c r="Z45" s="229"/>
      <c r="AA45" s="230"/>
      <c r="AB45" s="230"/>
      <c r="AC45" s="230"/>
      <c r="AD45" s="204"/>
      <c r="AE45" s="231"/>
      <c r="AF45" s="229"/>
      <c r="AG45" s="229"/>
      <c r="AH45" s="230"/>
      <c r="AI45" s="230"/>
      <c r="AJ45" s="230"/>
      <c r="AK45" s="204"/>
      <c r="AL45" s="231">
        <v>2</v>
      </c>
      <c r="AM45" s="229">
        <v>60</v>
      </c>
      <c r="AN45" s="229">
        <v>30</v>
      </c>
      <c r="AO45" s="230">
        <v>2.1122685185185185E-3</v>
      </c>
      <c r="AP45" s="230">
        <v>0.12680555555555556</v>
      </c>
      <c r="AQ45" s="230">
        <v>6.340277777777778E-2</v>
      </c>
      <c r="AR45" s="204">
        <v>19.716933509338837</v>
      </c>
      <c r="AS45" s="231"/>
      <c r="AT45" s="229"/>
      <c r="AU45" s="229"/>
      <c r="AV45" s="230"/>
      <c r="AW45" s="230"/>
      <c r="AX45" s="230"/>
      <c r="AY45" s="204"/>
      <c r="AZ45" s="231"/>
      <c r="BA45" s="229"/>
      <c r="BB45" s="229"/>
      <c r="BC45" s="230"/>
      <c r="BD45" s="230"/>
      <c r="BE45" s="230"/>
      <c r="BF45" s="204"/>
      <c r="BG45" s="231"/>
      <c r="BH45" s="229"/>
      <c r="BI45" s="229"/>
      <c r="BJ45" s="230"/>
      <c r="BK45" s="230"/>
      <c r="BL45" s="230"/>
      <c r="BM45" s="204"/>
      <c r="BN45" s="231"/>
      <c r="BO45" s="229"/>
      <c r="BP45" s="229"/>
      <c r="BQ45" s="230"/>
      <c r="BR45" s="230"/>
      <c r="BS45" s="230"/>
      <c r="BT45" s="204"/>
      <c r="BU45" s="231"/>
      <c r="BV45" s="229"/>
      <c r="BW45" s="229"/>
      <c r="BX45" s="230"/>
      <c r="BY45" s="230"/>
      <c r="BZ45" s="230"/>
      <c r="CA45" s="204"/>
      <c r="CB45" s="231"/>
      <c r="CC45" s="229"/>
      <c r="CD45" s="229"/>
      <c r="CE45" s="230"/>
      <c r="CF45" s="230"/>
      <c r="CG45" s="230"/>
      <c r="CH45" s="204"/>
      <c r="CI45" s="231"/>
      <c r="CJ45" s="229"/>
      <c r="CK45" s="229"/>
      <c r="CL45" s="230"/>
      <c r="CM45" s="230"/>
      <c r="CN45" s="230"/>
      <c r="CO45" s="204"/>
      <c r="CP45" s="231"/>
      <c r="CQ45" s="229"/>
      <c r="CR45" s="229"/>
      <c r="CS45" s="230"/>
      <c r="CT45" s="230"/>
      <c r="CU45" s="230"/>
      <c r="CV45" s="204"/>
      <c r="CW45" s="231"/>
      <c r="CX45" s="229"/>
      <c r="CY45" s="229"/>
      <c r="CZ45" s="230"/>
      <c r="DA45" s="230"/>
      <c r="DB45" s="230"/>
      <c r="DC45" s="204"/>
      <c r="DD45" s="231"/>
      <c r="DE45" s="229"/>
      <c r="DF45" s="229"/>
      <c r="DG45" s="230"/>
      <c r="DH45" s="230"/>
      <c r="DI45" s="230"/>
      <c r="DJ45" s="204"/>
      <c r="DK45" s="231"/>
      <c r="DL45" s="229"/>
      <c r="DM45" s="229"/>
      <c r="DN45" s="230"/>
      <c r="DO45" s="230"/>
      <c r="DP45" s="230"/>
      <c r="DQ45" s="204"/>
      <c r="DR45" s="231"/>
      <c r="DS45" s="229"/>
      <c r="DT45" s="229"/>
      <c r="DU45" s="230"/>
      <c r="DV45" s="230"/>
      <c r="DW45" s="230"/>
      <c r="DX45" s="204"/>
      <c r="DY45" s="232">
        <v>2</v>
      </c>
      <c r="DZ45" s="233">
        <v>60</v>
      </c>
      <c r="EA45" s="233">
        <v>30</v>
      </c>
      <c r="EB45" s="234">
        <v>2.1122685185185185E-3</v>
      </c>
      <c r="EC45" s="234">
        <v>0.12680555555555556</v>
      </c>
      <c r="ED45" s="234">
        <v>6.340277777777778E-2</v>
      </c>
      <c r="EE45" s="205">
        <v>19.716933509338837</v>
      </c>
    </row>
    <row r="46" spans="1:135" ht="16.5" x14ac:dyDescent="0.35">
      <c r="A46" s="183" t="s">
        <v>1262</v>
      </c>
      <c r="B46" s="109"/>
      <c r="C46" s="116"/>
      <c r="D46" s="117"/>
      <c r="E46" s="117"/>
      <c r="F46" s="118"/>
      <c r="G46" s="118"/>
      <c r="H46" s="118"/>
      <c r="I46" s="119"/>
      <c r="J46" s="120"/>
      <c r="K46" s="117"/>
      <c r="L46" s="117"/>
      <c r="M46" s="118"/>
      <c r="N46" s="118"/>
      <c r="O46" s="118"/>
      <c r="P46" s="119"/>
      <c r="Q46" s="120"/>
      <c r="R46" s="117"/>
      <c r="S46" s="117"/>
      <c r="T46" s="118"/>
      <c r="U46" s="118"/>
      <c r="V46" s="118"/>
      <c r="W46" s="119"/>
      <c r="X46" s="120"/>
      <c r="Y46" s="117"/>
      <c r="Z46" s="117"/>
      <c r="AA46" s="118"/>
      <c r="AB46" s="118"/>
      <c r="AC46" s="118"/>
      <c r="AD46" s="119"/>
      <c r="AE46" s="120"/>
      <c r="AF46" s="117"/>
      <c r="AG46" s="117"/>
      <c r="AH46" s="118"/>
      <c r="AI46" s="118"/>
      <c r="AJ46" s="118"/>
      <c r="AK46" s="119"/>
      <c r="AL46" s="120">
        <v>2</v>
      </c>
      <c r="AM46" s="117">
        <v>60</v>
      </c>
      <c r="AN46" s="117">
        <v>30</v>
      </c>
      <c r="AO46" s="118">
        <v>2.1122685185185185E-3</v>
      </c>
      <c r="AP46" s="118">
        <v>0.12680555555555556</v>
      </c>
      <c r="AQ46" s="118">
        <v>6.340277777777778E-2</v>
      </c>
      <c r="AR46" s="119">
        <v>19.716933509338837</v>
      </c>
      <c r="AS46" s="120"/>
      <c r="AT46" s="117"/>
      <c r="AU46" s="117"/>
      <c r="AV46" s="118"/>
      <c r="AW46" s="118"/>
      <c r="AX46" s="118"/>
      <c r="AY46" s="119"/>
      <c r="AZ46" s="120"/>
      <c r="BA46" s="117"/>
      <c r="BB46" s="117"/>
      <c r="BC46" s="118"/>
      <c r="BD46" s="118"/>
      <c r="BE46" s="118"/>
      <c r="BF46" s="119"/>
      <c r="BG46" s="120"/>
      <c r="BH46" s="117"/>
      <c r="BI46" s="117"/>
      <c r="BJ46" s="118"/>
      <c r="BK46" s="118"/>
      <c r="BL46" s="118"/>
      <c r="BM46" s="119"/>
      <c r="BN46" s="120"/>
      <c r="BO46" s="117"/>
      <c r="BP46" s="117"/>
      <c r="BQ46" s="118"/>
      <c r="BR46" s="118"/>
      <c r="BS46" s="118"/>
      <c r="BT46" s="119"/>
      <c r="BU46" s="120"/>
      <c r="BV46" s="117"/>
      <c r="BW46" s="117"/>
      <c r="BX46" s="118"/>
      <c r="BY46" s="118"/>
      <c r="BZ46" s="118"/>
      <c r="CA46" s="119"/>
      <c r="CB46" s="120"/>
      <c r="CC46" s="117"/>
      <c r="CD46" s="117"/>
      <c r="CE46" s="118"/>
      <c r="CF46" s="118"/>
      <c r="CG46" s="118"/>
      <c r="CH46" s="119"/>
      <c r="CI46" s="120"/>
      <c r="CJ46" s="117"/>
      <c r="CK46" s="117"/>
      <c r="CL46" s="118"/>
      <c r="CM46" s="118"/>
      <c r="CN46" s="118"/>
      <c r="CO46" s="119"/>
      <c r="CP46" s="120"/>
      <c r="CQ46" s="117"/>
      <c r="CR46" s="117"/>
      <c r="CS46" s="118"/>
      <c r="CT46" s="118"/>
      <c r="CU46" s="118"/>
      <c r="CV46" s="119"/>
      <c r="CW46" s="120"/>
      <c r="CX46" s="117"/>
      <c r="CY46" s="117"/>
      <c r="CZ46" s="118"/>
      <c r="DA46" s="118"/>
      <c r="DB46" s="118"/>
      <c r="DC46" s="119"/>
      <c r="DD46" s="120"/>
      <c r="DE46" s="117"/>
      <c r="DF46" s="117"/>
      <c r="DG46" s="118"/>
      <c r="DH46" s="118"/>
      <c r="DI46" s="118"/>
      <c r="DJ46" s="119"/>
      <c r="DK46" s="120"/>
      <c r="DL46" s="117"/>
      <c r="DM46" s="117"/>
      <c r="DN46" s="118"/>
      <c r="DO46" s="118"/>
      <c r="DP46" s="118"/>
      <c r="DQ46" s="119"/>
      <c r="DR46" s="120"/>
      <c r="DS46" s="117"/>
      <c r="DT46" s="117"/>
      <c r="DU46" s="118"/>
      <c r="DV46" s="118"/>
      <c r="DW46" s="118"/>
      <c r="DX46" s="119"/>
      <c r="DY46" s="121">
        <v>2</v>
      </c>
      <c r="DZ46" s="122">
        <v>60</v>
      </c>
      <c r="EA46" s="122">
        <v>30</v>
      </c>
      <c r="EB46" s="123">
        <v>2.1122685185185185E-3</v>
      </c>
      <c r="EC46" s="123">
        <v>0.12680555555555556</v>
      </c>
      <c r="ED46" s="123">
        <v>6.340277777777778E-2</v>
      </c>
      <c r="EE46" s="124">
        <v>19.716933509338837</v>
      </c>
    </row>
    <row r="47" spans="1:135" ht="15" x14ac:dyDescent="0.3">
      <c r="A47" s="203" t="s">
        <v>1260</v>
      </c>
      <c r="B47" s="201">
        <v>7</v>
      </c>
      <c r="C47" s="228"/>
      <c r="D47" s="229"/>
      <c r="E47" s="229"/>
      <c r="F47" s="230"/>
      <c r="G47" s="230"/>
      <c r="H47" s="230"/>
      <c r="I47" s="204"/>
      <c r="J47" s="231"/>
      <c r="K47" s="229"/>
      <c r="L47" s="229"/>
      <c r="M47" s="230"/>
      <c r="N47" s="230"/>
      <c r="O47" s="230"/>
      <c r="P47" s="204"/>
      <c r="Q47" s="231"/>
      <c r="R47" s="229"/>
      <c r="S47" s="229"/>
      <c r="T47" s="230"/>
      <c r="U47" s="230"/>
      <c r="V47" s="230"/>
      <c r="W47" s="204"/>
      <c r="X47" s="231"/>
      <c r="Y47" s="229"/>
      <c r="Z47" s="229"/>
      <c r="AA47" s="230"/>
      <c r="AB47" s="230"/>
      <c r="AC47" s="230"/>
      <c r="AD47" s="204"/>
      <c r="AE47" s="231"/>
      <c r="AF47" s="229"/>
      <c r="AG47" s="229"/>
      <c r="AH47" s="230"/>
      <c r="AI47" s="230"/>
      <c r="AJ47" s="230"/>
      <c r="AK47" s="204"/>
      <c r="AL47" s="231">
        <v>2</v>
      </c>
      <c r="AM47" s="229">
        <v>52</v>
      </c>
      <c r="AN47" s="229">
        <v>26</v>
      </c>
      <c r="AO47" s="230">
        <v>2.8472222222222219E-3</v>
      </c>
      <c r="AP47" s="230">
        <v>0.14814814814814814</v>
      </c>
      <c r="AQ47" s="230">
        <v>7.407407407407407E-2</v>
      </c>
      <c r="AR47" s="204">
        <v>14.626700139632941</v>
      </c>
      <c r="AS47" s="231"/>
      <c r="AT47" s="229"/>
      <c r="AU47" s="229"/>
      <c r="AV47" s="230"/>
      <c r="AW47" s="230"/>
      <c r="AX47" s="230"/>
      <c r="AY47" s="204"/>
      <c r="AZ47" s="231"/>
      <c r="BA47" s="229"/>
      <c r="BB47" s="229"/>
      <c r="BC47" s="230"/>
      <c r="BD47" s="230"/>
      <c r="BE47" s="230"/>
      <c r="BF47" s="204"/>
      <c r="BG47" s="231"/>
      <c r="BH47" s="229"/>
      <c r="BI47" s="229"/>
      <c r="BJ47" s="230"/>
      <c r="BK47" s="230"/>
      <c r="BL47" s="230"/>
      <c r="BM47" s="204"/>
      <c r="BN47" s="231"/>
      <c r="BO47" s="229"/>
      <c r="BP47" s="229"/>
      <c r="BQ47" s="230"/>
      <c r="BR47" s="230"/>
      <c r="BS47" s="230"/>
      <c r="BT47" s="204"/>
      <c r="BU47" s="231"/>
      <c r="BV47" s="229"/>
      <c r="BW47" s="229"/>
      <c r="BX47" s="230"/>
      <c r="BY47" s="230"/>
      <c r="BZ47" s="230"/>
      <c r="CA47" s="204"/>
      <c r="CB47" s="231"/>
      <c r="CC47" s="229"/>
      <c r="CD47" s="229"/>
      <c r="CE47" s="230"/>
      <c r="CF47" s="230"/>
      <c r="CG47" s="230"/>
      <c r="CH47" s="204"/>
      <c r="CI47" s="231"/>
      <c r="CJ47" s="229"/>
      <c r="CK47" s="229"/>
      <c r="CL47" s="230"/>
      <c r="CM47" s="230"/>
      <c r="CN47" s="230"/>
      <c r="CO47" s="204"/>
      <c r="CP47" s="231"/>
      <c r="CQ47" s="229"/>
      <c r="CR47" s="229"/>
      <c r="CS47" s="230"/>
      <c r="CT47" s="230"/>
      <c r="CU47" s="230"/>
      <c r="CV47" s="204"/>
      <c r="CW47" s="231"/>
      <c r="CX47" s="229"/>
      <c r="CY47" s="229"/>
      <c r="CZ47" s="230"/>
      <c r="DA47" s="230"/>
      <c r="DB47" s="230"/>
      <c r="DC47" s="204"/>
      <c r="DD47" s="231"/>
      <c r="DE47" s="229"/>
      <c r="DF47" s="229"/>
      <c r="DG47" s="230"/>
      <c r="DH47" s="230"/>
      <c r="DI47" s="230"/>
      <c r="DJ47" s="204"/>
      <c r="DK47" s="231"/>
      <c r="DL47" s="229"/>
      <c r="DM47" s="229"/>
      <c r="DN47" s="230"/>
      <c r="DO47" s="230"/>
      <c r="DP47" s="230"/>
      <c r="DQ47" s="204"/>
      <c r="DR47" s="231"/>
      <c r="DS47" s="229"/>
      <c r="DT47" s="229"/>
      <c r="DU47" s="230"/>
      <c r="DV47" s="230"/>
      <c r="DW47" s="230"/>
      <c r="DX47" s="204"/>
      <c r="DY47" s="232">
        <v>2</v>
      </c>
      <c r="DZ47" s="233">
        <v>52</v>
      </c>
      <c r="EA47" s="233">
        <v>26</v>
      </c>
      <c r="EB47" s="234">
        <v>2.8472222222222219E-3</v>
      </c>
      <c r="EC47" s="234">
        <v>0.14814814814814814</v>
      </c>
      <c r="ED47" s="234">
        <v>7.407407407407407E-2</v>
      </c>
      <c r="EE47" s="205">
        <v>14.626700139632941</v>
      </c>
    </row>
    <row r="48" spans="1:135" ht="16.5" x14ac:dyDescent="0.35">
      <c r="A48" s="183" t="s">
        <v>1263</v>
      </c>
      <c r="B48" s="109"/>
      <c r="C48" s="116"/>
      <c r="D48" s="117"/>
      <c r="E48" s="117"/>
      <c r="F48" s="118"/>
      <c r="G48" s="118"/>
      <c r="H48" s="118"/>
      <c r="I48" s="119"/>
      <c r="J48" s="120"/>
      <c r="K48" s="117"/>
      <c r="L48" s="117"/>
      <c r="M48" s="118"/>
      <c r="N48" s="118"/>
      <c r="O48" s="118"/>
      <c r="P48" s="119"/>
      <c r="Q48" s="120"/>
      <c r="R48" s="117"/>
      <c r="S48" s="117"/>
      <c r="T48" s="118"/>
      <c r="U48" s="118"/>
      <c r="V48" s="118"/>
      <c r="W48" s="119"/>
      <c r="X48" s="120"/>
      <c r="Y48" s="117"/>
      <c r="Z48" s="117"/>
      <c r="AA48" s="118"/>
      <c r="AB48" s="118"/>
      <c r="AC48" s="118"/>
      <c r="AD48" s="119"/>
      <c r="AE48" s="120"/>
      <c r="AF48" s="117"/>
      <c r="AG48" s="117"/>
      <c r="AH48" s="118"/>
      <c r="AI48" s="118"/>
      <c r="AJ48" s="118"/>
      <c r="AK48" s="119"/>
      <c r="AL48" s="120">
        <v>2</v>
      </c>
      <c r="AM48" s="117">
        <v>52</v>
      </c>
      <c r="AN48" s="117">
        <v>26</v>
      </c>
      <c r="AO48" s="118">
        <v>2.8472222222222219E-3</v>
      </c>
      <c r="AP48" s="118">
        <v>0.14814814814814814</v>
      </c>
      <c r="AQ48" s="118">
        <v>7.407407407407407E-2</v>
      </c>
      <c r="AR48" s="119">
        <v>14.626700139632941</v>
      </c>
      <c r="AS48" s="120"/>
      <c r="AT48" s="117"/>
      <c r="AU48" s="117"/>
      <c r="AV48" s="118"/>
      <c r="AW48" s="118"/>
      <c r="AX48" s="118"/>
      <c r="AY48" s="119"/>
      <c r="AZ48" s="120"/>
      <c r="BA48" s="117"/>
      <c r="BB48" s="117"/>
      <c r="BC48" s="118"/>
      <c r="BD48" s="118"/>
      <c r="BE48" s="118"/>
      <c r="BF48" s="119"/>
      <c r="BG48" s="120"/>
      <c r="BH48" s="117"/>
      <c r="BI48" s="117"/>
      <c r="BJ48" s="118"/>
      <c r="BK48" s="118"/>
      <c r="BL48" s="118"/>
      <c r="BM48" s="119"/>
      <c r="BN48" s="120"/>
      <c r="BO48" s="117"/>
      <c r="BP48" s="117"/>
      <c r="BQ48" s="118"/>
      <c r="BR48" s="118"/>
      <c r="BS48" s="118"/>
      <c r="BT48" s="119"/>
      <c r="BU48" s="120"/>
      <c r="BV48" s="117"/>
      <c r="BW48" s="117"/>
      <c r="BX48" s="118"/>
      <c r="BY48" s="118"/>
      <c r="BZ48" s="118"/>
      <c r="CA48" s="119"/>
      <c r="CB48" s="120"/>
      <c r="CC48" s="117"/>
      <c r="CD48" s="117"/>
      <c r="CE48" s="118"/>
      <c r="CF48" s="118"/>
      <c r="CG48" s="118"/>
      <c r="CH48" s="119"/>
      <c r="CI48" s="120"/>
      <c r="CJ48" s="117"/>
      <c r="CK48" s="117"/>
      <c r="CL48" s="118"/>
      <c r="CM48" s="118"/>
      <c r="CN48" s="118"/>
      <c r="CO48" s="119"/>
      <c r="CP48" s="120"/>
      <c r="CQ48" s="117"/>
      <c r="CR48" s="117"/>
      <c r="CS48" s="118"/>
      <c r="CT48" s="118"/>
      <c r="CU48" s="118"/>
      <c r="CV48" s="119"/>
      <c r="CW48" s="120"/>
      <c r="CX48" s="117"/>
      <c r="CY48" s="117"/>
      <c r="CZ48" s="118"/>
      <c r="DA48" s="118"/>
      <c r="DB48" s="118"/>
      <c r="DC48" s="119"/>
      <c r="DD48" s="120"/>
      <c r="DE48" s="117"/>
      <c r="DF48" s="117"/>
      <c r="DG48" s="118"/>
      <c r="DH48" s="118"/>
      <c r="DI48" s="118"/>
      <c r="DJ48" s="119"/>
      <c r="DK48" s="120"/>
      <c r="DL48" s="117"/>
      <c r="DM48" s="117"/>
      <c r="DN48" s="118"/>
      <c r="DO48" s="118"/>
      <c r="DP48" s="118"/>
      <c r="DQ48" s="119"/>
      <c r="DR48" s="120"/>
      <c r="DS48" s="117"/>
      <c r="DT48" s="117"/>
      <c r="DU48" s="118"/>
      <c r="DV48" s="118"/>
      <c r="DW48" s="118"/>
      <c r="DX48" s="119"/>
      <c r="DY48" s="121">
        <v>2</v>
      </c>
      <c r="DZ48" s="122">
        <v>52</v>
      </c>
      <c r="EA48" s="122">
        <v>26</v>
      </c>
      <c r="EB48" s="123">
        <v>2.8472222222222219E-3</v>
      </c>
      <c r="EC48" s="123">
        <v>0.14814814814814814</v>
      </c>
      <c r="ED48" s="123">
        <v>7.407407407407407E-2</v>
      </c>
      <c r="EE48" s="124">
        <v>14.626700139632941</v>
      </c>
    </row>
    <row r="49" spans="1:135" ht="15" x14ac:dyDescent="0.3">
      <c r="A49" s="203" t="s">
        <v>1301</v>
      </c>
      <c r="B49" s="201">
        <v>12</v>
      </c>
      <c r="C49" s="228"/>
      <c r="D49" s="229"/>
      <c r="E49" s="229"/>
      <c r="F49" s="230"/>
      <c r="G49" s="230"/>
      <c r="H49" s="230"/>
      <c r="I49" s="204"/>
      <c r="J49" s="231"/>
      <c r="K49" s="229"/>
      <c r="L49" s="229"/>
      <c r="M49" s="230"/>
      <c r="N49" s="230"/>
      <c r="O49" s="230"/>
      <c r="P49" s="204"/>
      <c r="Q49" s="231"/>
      <c r="R49" s="229"/>
      <c r="S49" s="229"/>
      <c r="T49" s="230"/>
      <c r="U49" s="230"/>
      <c r="V49" s="230"/>
      <c r="W49" s="204"/>
      <c r="X49" s="231"/>
      <c r="Y49" s="229"/>
      <c r="Z49" s="229"/>
      <c r="AA49" s="230"/>
      <c r="AB49" s="230"/>
      <c r="AC49" s="230"/>
      <c r="AD49" s="204"/>
      <c r="AE49" s="231"/>
      <c r="AF49" s="229"/>
      <c r="AG49" s="229"/>
      <c r="AH49" s="230"/>
      <c r="AI49" s="230"/>
      <c r="AJ49" s="230"/>
      <c r="AK49" s="204"/>
      <c r="AL49" s="231">
        <v>1</v>
      </c>
      <c r="AM49" s="229">
        <v>1</v>
      </c>
      <c r="AN49" s="229">
        <v>1</v>
      </c>
      <c r="AO49" s="230">
        <v>3.125E-2</v>
      </c>
      <c r="AP49" s="230">
        <v>3.125E-2</v>
      </c>
      <c r="AQ49" s="230">
        <v>3.125E-2</v>
      </c>
      <c r="AR49" s="204">
        <v>1.3333333333333344</v>
      </c>
      <c r="AS49" s="231"/>
      <c r="AT49" s="229"/>
      <c r="AU49" s="229"/>
      <c r="AV49" s="230"/>
      <c r="AW49" s="230"/>
      <c r="AX49" s="230"/>
      <c r="AY49" s="204"/>
      <c r="AZ49" s="231"/>
      <c r="BA49" s="229"/>
      <c r="BB49" s="229"/>
      <c r="BC49" s="230"/>
      <c r="BD49" s="230"/>
      <c r="BE49" s="230"/>
      <c r="BF49" s="204"/>
      <c r="BG49" s="231"/>
      <c r="BH49" s="229"/>
      <c r="BI49" s="229"/>
      <c r="BJ49" s="230"/>
      <c r="BK49" s="230"/>
      <c r="BL49" s="230"/>
      <c r="BM49" s="204"/>
      <c r="BN49" s="231"/>
      <c r="BO49" s="229"/>
      <c r="BP49" s="229"/>
      <c r="BQ49" s="230"/>
      <c r="BR49" s="230"/>
      <c r="BS49" s="230"/>
      <c r="BT49" s="204"/>
      <c r="BU49" s="231"/>
      <c r="BV49" s="229"/>
      <c r="BW49" s="229"/>
      <c r="BX49" s="230"/>
      <c r="BY49" s="230"/>
      <c r="BZ49" s="230"/>
      <c r="CA49" s="204"/>
      <c r="CB49" s="231"/>
      <c r="CC49" s="229"/>
      <c r="CD49" s="229"/>
      <c r="CE49" s="230"/>
      <c r="CF49" s="230"/>
      <c r="CG49" s="230"/>
      <c r="CH49" s="204"/>
      <c r="CI49" s="231"/>
      <c r="CJ49" s="229"/>
      <c r="CK49" s="229"/>
      <c r="CL49" s="230"/>
      <c r="CM49" s="230"/>
      <c r="CN49" s="230"/>
      <c r="CO49" s="204"/>
      <c r="CP49" s="231"/>
      <c r="CQ49" s="229"/>
      <c r="CR49" s="229"/>
      <c r="CS49" s="230"/>
      <c r="CT49" s="230"/>
      <c r="CU49" s="230"/>
      <c r="CV49" s="204"/>
      <c r="CW49" s="231"/>
      <c r="CX49" s="229"/>
      <c r="CY49" s="229"/>
      <c r="CZ49" s="230"/>
      <c r="DA49" s="230"/>
      <c r="DB49" s="230"/>
      <c r="DC49" s="204"/>
      <c r="DD49" s="231"/>
      <c r="DE49" s="229"/>
      <c r="DF49" s="229"/>
      <c r="DG49" s="230"/>
      <c r="DH49" s="230"/>
      <c r="DI49" s="230"/>
      <c r="DJ49" s="204"/>
      <c r="DK49" s="231"/>
      <c r="DL49" s="229"/>
      <c r="DM49" s="229"/>
      <c r="DN49" s="230"/>
      <c r="DO49" s="230"/>
      <c r="DP49" s="230"/>
      <c r="DQ49" s="204"/>
      <c r="DR49" s="231"/>
      <c r="DS49" s="229"/>
      <c r="DT49" s="229"/>
      <c r="DU49" s="230"/>
      <c r="DV49" s="230"/>
      <c r="DW49" s="230"/>
      <c r="DX49" s="204"/>
      <c r="DY49" s="232">
        <v>1</v>
      </c>
      <c r="DZ49" s="233">
        <v>1</v>
      </c>
      <c r="EA49" s="233">
        <v>1</v>
      </c>
      <c r="EB49" s="234">
        <v>3.125E-2</v>
      </c>
      <c r="EC49" s="234">
        <v>3.125E-2</v>
      </c>
      <c r="ED49" s="234">
        <v>3.125E-2</v>
      </c>
      <c r="EE49" s="205">
        <v>1.3333333333333344</v>
      </c>
    </row>
    <row r="50" spans="1:135" ht="16.5" x14ac:dyDescent="0.35">
      <c r="A50" s="183" t="s">
        <v>1312</v>
      </c>
      <c r="B50" s="109"/>
      <c r="C50" s="116"/>
      <c r="D50" s="117"/>
      <c r="E50" s="117"/>
      <c r="F50" s="118"/>
      <c r="G50" s="118"/>
      <c r="H50" s="118"/>
      <c r="I50" s="119"/>
      <c r="J50" s="120"/>
      <c r="K50" s="117"/>
      <c r="L50" s="117"/>
      <c r="M50" s="118"/>
      <c r="N50" s="118"/>
      <c r="O50" s="118"/>
      <c r="P50" s="119"/>
      <c r="Q50" s="120"/>
      <c r="R50" s="117"/>
      <c r="S50" s="117"/>
      <c r="T50" s="118"/>
      <c r="U50" s="118"/>
      <c r="V50" s="118"/>
      <c r="W50" s="119"/>
      <c r="X50" s="120"/>
      <c r="Y50" s="117"/>
      <c r="Z50" s="117"/>
      <c r="AA50" s="118"/>
      <c r="AB50" s="118"/>
      <c r="AC50" s="118"/>
      <c r="AD50" s="119"/>
      <c r="AE50" s="120"/>
      <c r="AF50" s="117"/>
      <c r="AG50" s="117"/>
      <c r="AH50" s="118"/>
      <c r="AI50" s="118"/>
      <c r="AJ50" s="118"/>
      <c r="AK50" s="119"/>
      <c r="AL50" s="120">
        <v>1</v>
      </c>
      <c r="AM50" s="117">
        <v>1</v>
      </c>
      <c r="AN50" s="117">
        <v>1</v>
      </c>
      <c r="AO50" s="118">
        <v>3.125E-2</v>
      </c>
      <c r="AP50" s="118">
        <v>3.125E-2</v>
      </c>
      <c r="AQ50" s="118">
        <v>3.125E-2</v>
      </c>
      <c r="AR50" s="119">
        <v>1.3333333333333344</v>
      </c>
      <c r="AS50" s="120"/>
      <c r="AT50" s="117"/>
      <c r="AU50" s="117"/>
      <c r="AV50" s="118"/>
      <c r="AW50" s="118"/>
      <c r="AX50" s="118"/>
      <c r="AY50" s="119"/>
      <c r="AZ50" s="120"/>
      <c r="BA50" s="117"/>
      <c r="BB50" s="117"/>
      <c r="BC50" s="118"/>
      <c r="BD50" s="118"/>
      <c r="BE50" s="118"/>
      <c r="BF50" s="119"/>
      <c r="BG50" s="120"/>
      <c r="BH50" s="117"/>
      <c r="BI50" s="117"/>
      <c r="BJ50" s="118"/>
      <c r="BK50" s="118"/>
      <c r="BL50" s="118"/>
      <c r="BM50" s="119"/>
      <c r="BN50" s="120"/>
      <c r="BO50" s="117"/>
      <c r="BP50" s="117"/>
      <c r="BQ50" s="118"/>
      <c r="BR50" s="118"/>
      <c r="BS50" s="118"/>
      <c r="BT50" s="119"/>
      <c r="BU50" s="120"/>
      <c r="BV50" s="117"/>
      <c r="BW50" s="117"/>
      <c r="BX50" s="118"/>
      <c r="BY50" s="118"/>
      <c r="BZ50" s="118"/>
      <c r="CA50" s="119"/>
      <c r="CB50" s="120"/>
      <c r="CC50" s="117"/>
      <c r="CD50" s="117"/>
      <c r="CE50" s="118"/>
      <c r="CF50" s="118"/>
      <c r="CG50" s="118"/>
      <c r="CH50" s="119"/>
      <c r="CI50" s="120"/>
      <c r="CJ50" s="117"/>
      <c r="CK50" s="117"/>
      <c r="CL50" s="118"/>
      <c r="CM50" s="118"/>
      <c r="CN50" s="118"/>
      <c r="CO50" s="119"/>
      <c r="CP50" s="120"/>
      <c r="CQ50" s="117"/>
      <c r="CR50" s="117"/>
      <c r="CS50" s="118"/>
      <c r="CT50" s="118"/>
      <c r="CU50" s="118"/>
      <c r="CV50" s="119"/>
      <c r="CW50" s="120"/>
      <c r="CX50" s="117"/>
      <c r="CY50" s="117"/>
      <c r="CZ50" s="118"/>
      <c r="DA50" s="118"/>
      <c r="DB50" s="118"/>
      <c r="DC50" s="119"/>
      <c r="DD50" s="120"/>
      <c r="DE50" s="117"/>
      <c r="DF50" s="117"/>
      <c r="DG50" s="118"/>
      <c r="DH50" s="118"/>
      <c r="DI50" s="118"/>
      <c r="DJ50" s="119"/>
      <c r="DK50" s="120"/>
      <c r="DL50" s="117"/>
      <c r="DM50" s="117"/>
      <c r="DN50" s="118"/>
      <c r="DO50" s="118"/>
      <c r="DP50" s="118"/>
      <c r="DQ50" s="119"/>
      <c r="DR50" s="120"/>
      <c r="DS50" s="117"/>
      <c r="DT50" s="117"/>
      <c r="DU50" s="118"/>
      <c r="DV50" s="118"/>
      <c r="DW50" s="118"/>
      <c r="DX50" s="119"/>
      <c r="DY50" s="121">
        <v>1</v>
      </c>
      <c r="DZ50" s="122">
        <v>1</v>
      </c>
      <c r="EA50" s="122">
        <v>1</v>
      </c>
      <c r="EB50" s="123">
        <v>3.125E-2</v>
      </c>
      <c r="EC50" s="123">
        <v>3.125E-2</v>
      </c>
      <c r="ED50" s="123">
        <v>3.125E-2</v>
      </c>
      <c r="EE50" s="124">
        <v>1.3333333333333344</v>
      </c>
    </row>
    <row r="51" spans="1:135" ht="16.5" x14ac:dyDescent="0.35">
      <c r="A51" s="226" t="s">
        <v>288</v>
      </c>
      <c r="B51" s="227"/>
      <c r="C51" s="236">
        <v>111</v>
      </c>
      <c r="D51" s="237">
        <v>699.83999999999992</v>
      </c>
      <c r="E51" s="237">
        <v>6.3048648648648644</v>
      </c>
      <c r="F51" s="238">
        <v>8.0259426092759399E-3</v>
      </c>
      <c r="G51" s="238">
        <v>3.5738194444444451</v>
      </c>
      <c r="H51" s="238">
        <v>3.2196571571571575E-2</v>
      </c>
      <c r="I51" s="239">
        <v>8.6472849583523193</v>
      </c>
      <c r="J51" s="240">
        <v>240</v>
      </c>
      <c r="K51" s="237">
        <v>2210.7599999999998</v>
      </c>
      <c r="L51" s="237">
        <v>9.2114999999999991</v>
      </c>
      <c r="M51" s="238">
        <v>8.8435570987654318E-3</v>
      </c>
      <c r="N51" s="238">
        <v>10.665543981481482</v>
      </c>
      <c r="O51" s="238">
        <v>4.4439766589506179E-2</v>
      </c>
      <c r="P51" s="239">
        <v>7.3242823724536388</v>
      </c>
      <c r="Q51" s="240">
        <v>266</v>
      </c>
      <c r="R51" s="237">
        <v>2494.7189999999991</v>
      </c>
      <c r="S51" s="237">
        <v>9.3786428571428537</v>
      </c>
      <c r="T51" s="238">
        <v>9.5309019075466416E-3</v>
      </c>
      <c r="U51" s="238">
        <v>10.945046296296296</v>
      </c>
      <c r="V51" s="238">
        <v>4.1146790587580057E-2</v>
      </c>
      <c r="W51" s="239">
        <v>7.6705950055930705</v>
      </c>
      <c r="X51" s="240">
        <v>244</v>
      </c>
      <c r="Y51" s="237">
        <v>2444.6899999999987</v>
      </c>
      <c r="Z51" s="237">
        <v>10.019221311475404</v>
      </c>
      <c r="AA51" s="238">
        <v>9.7709851244687281E-3</v>
      </c>
      <c r="AB51" s="238">
        <v>11.86571759259259</v>
      </c>
      <c r="AC51" s="238">
        <v>4.862999013357619E-2</v>
      </c>
      <c r="AD51" s="239">
        <v>7.7000351652177041</v>
      </c>
      <c r="AE51" s="240">
        <v>320</v>
      </c>
      <c r="AF51" s="237">
        <v>3122.3799999999983</v>
      </c>
      <c r="AG51" s="237">
        <v>9.7574374999999947</v>
      </c>
      <c r="AH51" s="238">
        <v>8.6034432870370423E-3</v>
      </c>
      <c r="AI51" s="238">
        <v>12.479722222222218</v>
      </c>
      <c r="AJ51" s="238">
        <v>3.8999131944444432E-2</v>
      </c>
      <c r="AK51" s="239">
        <v>9.6104788357857647</v>
      </c>
      <c r="AL51" s="240">
        <v>266</v>
      </c>
      <c r="AM51" s="237">
        <v>2564.3840000000023</v>
      </c>
      <c r="AN51" s="237">
        <v>9.6405413533834672</v>
      </c>
      <c r="AO51" s="238">
        <v>9.0739000278473956E-3</v>
      </c>
      <c r="AP51" s="238">
        <v>10.071516203703702</v>
      </c>
      <c r="AQ51" s="238">
        <v>3.7862842871066546E-2</v>
      </c>
      <c r="AR51" s="239">
        <v>9.6795769380551739</v>
      </c>
      <c r="AS51" s="240">
        <v>268</v>
      </c>
      <c r="AT51" s="237">
        <v>1852.3879269999998</v>
      </c>
      <c r="AU51" s="237">
        <v>6.9118952499999988</v>
      </c>
      <c r="AV51" s="238">
        <v>1.0278382393587611E-2</v>
      </c>
      <c r="AW51" s="238">
        <v>8.8774768518518474</v>
      </c>
      <c r="AX51" s="238">
        <v>3.3124913626312862E-2</v>
      </c>
      <c r="AY51" s="239">
        <v>8.4062258325408656</v>
      </c>
      <c r="AZ51" s="240">
        <v>117</v>
      </c>
      <c r="BA51" s="237">
        <v>792.88000000000034</v>
      </c>
      <c r="BB51" s="237">
        <v>6.7767521367521395</v>
      </c>
      <c r="BC51" s="238">
        <v>6.9703624564735715E-3</v>
      </c>
      <c r="BD51" s="238">
        <v>3.3111111111111104</v>
      </c>
      <c r="BE51" s="238">
        <v>2.8300094966761627E-2</v>
      </c>
      <c r="BF51" s="239">
        <v>7.7762765523454753</v>
      </c>
      <c r="BG51" s="240">
        <v>68</v>
      </c>
      <c r="BH51" s="237">
        <v>346.42</v>
      </c>
      <c r="BI51" s="237">
        <v>5.0944117647058826</v>
      </c>
      <c r="BJ51" s="238">
        <v>7.6198257080610024E-3</v>
      </c>
      <c r="BK51" s="238">
        <v>1.7048726851851854</v>
      </c>
      <c r="BL51" s="238">
        <v>2.5071657135076256E-2</v>
      </c>
      <c r="BM51" s="239">
        <v>6.7324877323463204</v>
      </c>
      <c r="BN51" s="240">
        <v>90</v>
      </c>
      <c r="BO51" s="237">
        <v>332.88770188000012</v>
      </c>
      <c r="BP51" s="237">
        <v>3.6987522431111124</v>
      </c>
      <c r="BQ51" s="238">
        <v>9.4211676954732513E-3</v>
      </c>
      <c r="BR51" s="238">
        <v>2.6615972222222215</v>
      </c>
      <c r="BS51" s="238">
        <v>2.9573302469135795E-2</v>
      </c>
      <c r="BT51" s="239">
        <v>5.5922268463849525</v>
      </c>
      <c r="BU51" s="240">
        <v>188</v>
      </c>
      <c r="BV51" s="237">
        <v>958.57000000000016</v>
      </c>
      <c r="BW51" s="237">
        <v>5.098776595744682</v>
      </c>
      <c r="BX51" s="238">
        <v>7.3509530141844014E-3</v>
      </c>
      <c r="BY51" s="238">
        <v>6.3329513888888886</v>
      </c>
      <c r="BZ51" s="238">
        <v>3.3685911643026006E-2</v>
      </c>
      <c r="CA51" s="239">
        <v>6.591326083128088</v>
      </c>
      <c r="CB51" s="240">
        <v>192</v>
      </c>
      <c r="CC51" s="237">
        <v>861.03</v>
      </c>
      <c r="CD51" s="237">
        <v>4.4845312499999999</v>
      </c>
      <c r="CE51" s="238">
        <v>8.0664665316358009E-3</v>
      </c>
      <c r="CF51" s="238">
        <v>5.4459837962962974</v>
      </c>
      <c r="CG51" s="238">
        <v>2.8364498939043217E-2</v>
      </c>
      <c r="CH51" s="239">
        <v>6.4181122392006067</v>
      </c>
      <c r="CI51" s="240">
        <v>207</v>
      </c>
      <c r="CJ51" s="237">
        <v>974.38200000000018</v>
      </c>
      <c r="CK51" s="237">
        <v>4.7071594202898561</v>
      </c>
      <c r="CL51" s="238">
        <v>7.7983539094650164E-3</v>
      </c>
      <c r="CM51" s="238">
        <v>5.2966782407407429</v>
      </c>
      <c r="CN51" s="238">
        <v>2.5587817588119531E-2</v>
      </c>
      <c r="CO51" s="239">
        <v>7.0632939761016837</v>
      </c>
      <c r="CP51" s="240">
        <v>169</v>
      </c>
      <c r="CQ51" s="237">
        <v>736.63000000000011</v>
      </c>
      <c r="CR51" s="237">
        <v>4.3587573964497048</v>
      </c>
      <c r="CS51" s="238">
        <v>8.6208360727591457E-3</v>
      </c>
      <c r="CT51" s="238">
        <v>3.7918865740740753</v>
      </c>
      <c r="CU51" s="238">
        <v>2.2437198663160209E-2</v>
      </c>
      <c r="CV51" s="239">
        <v>6.8588063214249226</v>
      </c>
      <c r="CW51" s="240">
        <v>173</v>
      </c>
      <c r="CX51" s="237">
        <v>1168.8329999999996</v>
      </c>
      <c r="CY51" s="237">
        <v>6.756260115606934</v>
      </c>
      <c r="CZ51" s="238">
        <v>8.2973399700278297E-3</v>
      </c>
      <c r="DA51" s="238">
        <v>5.2011574074074085</v>
      </c>
      <c r="DB51" s="238">
        <v>3.0064493684435888E-2</v>
      </c>
      <c r="DC51" s="239">
        <v>8.1835181588939445</v>
      </c>
      <c r="DD51" s="240">
        <v>112</v>
      </c>
      <c r="DE51" s="237">
        <v>635.03599999999983</v>
      </c>
      <c r="DF51" s="237">
        <v>5.6699642857142845</v>
      </c>
      <c r="DG51" s="238">
        <v>8.1978546626984127E-3</v>
      </c>
      <c r="DH51" s="238">
        <v>2.8056828703703718</v>
      </c>
      <c r="DI51" s="238">
        <v>2.5050739914021177E-2</v>
      </c>
      <c r="DJ51" s="239">
        <v>8.5049690505405078</v>
      </c>
      <c r="DK51" s="240">
        <v>3</v>
      </c>
      <c r="DL51" s="237">
        <v>14.1</v>
      </c>
      <c r="DM51" s="237">
        <v>4.7</v>
      </c>
      <c r="DN51" s="238">
        <v>1.2716049382716052E-2</v>
      </c>
      <c r="DO51" s="238">
        <v>6.2754629629629632E-2</v>
      </c>
      <c r="DP51" s="238">
        <v>2.091820987654321E-2</v>
      </c>
      <c r="DQ51" s="239">
        <v>8.0249619327853861</v>
      </c>
      <c r="DR51" s="240">
        <v>3</v>
      </c>
      <c r="DS51" s="237">
        <v>14.1</v>
      </c>
      <c r="DT51" s="237">
        <v>4.7</v>
      </c>
      <c r="DU51" s="238">
        <v>1.4124228395061729E-2</v>
      </c>
      <c r="DV51" s="238">
        <v>7.6932870370370374E-2</v>
      </c>
      <c r="DW51" s="238">
        <v>2.564429012345679E-2</v>
      </c>
      <c r="DX51" s="239">
        <v>6.4075683443766849</v>
      </c>
      <c r="DY51" s="241">
        <v>3037</v>
      </c>
      <c r="DZ51" s="242">
        <v>22224.029628880005</v>
      </c>
      <c r="EA51" s="242">
        <v>7.317757533381628</v>
      </c>
      <c r="EB51" s="243">
        <v>8.716386785204696E-3</v>
      </c>
      <c r="EC51" s="243">
        <v>105.17045138888888</v>
      </c>
      <c r="ED51" s="243">
        <v>3.4629717283137594E-2</v>
      </c>
      <c r="EE51" s="244">
        <v>7.8745723237305505</v>
      </c>
    </row>
    <row r="52" spans="1:135" ht="12.75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</row>
    <row r="53" spans="1:135" ht="12.75" x14ac:dyDescent="0.2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</row>
    <row r="54" spans="1:135" ht="12.75" x14ac:dyDescent="0.2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</row>
    <row r="55" spans="1:135" ht="12.75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</row>
    <row r="56" spans="1:135" ht="12.75" x14ac:dyDescent="0.2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</row>
    <row r="57" spans="1:135" ht="12.75" x14ac:dyDescent="0.2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</row>
    <row r="58" spans="1:135" ht="12.75" x14ac:dyDescent="0.2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</row>
    <row r="59" spans="1:135" ht="12.75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</row>
    <row r="60" spans="1:135" ht="12.75" x14ac:dyDescent="0.2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</row>
    <row r="61" spans="1:135" ht="12.75" x14ac:dyDescent="0.2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</row>
    <row r="62" spans="1:135" ht="12.75" x14ac:dyDescent="0.2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</row>
    <row r="63" spans="1:135" ht="12.75" x14ac:dyDescent="0.2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</row>
    <row r="64" spans="1:135" ht="12.75" x14ac:dyDescent="0.2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</row>
    <row r="65" spans="1:57" ht="12.75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</row>
    <row r="66" spans="1:57" ht="12.75" x14ac:dyDescent="0.2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</row>
    <row r="67" spans="1:57" ht="12.75" x14ac:dyDescent="0.2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</row>
    <row r="68" spans="1:57" ht="12.75" x14ac:dyDescent="0.2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</row>
    <row r="69" spans="1:57" ht="12.75" x14ac:dyDescent="0.2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</row>
    <row r="70" spans="1:57" ht="12.75" x14ac:dyDescent="0.2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</row>
    <row r="71" spans="1:57" ht="12.75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</row>
    <row r="72" spans="1:57" ht="12.75" x14ac:dyDescent="0.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</row>
    <row r="73" spans="1:57" ht="12.75" x14ac:dyDescent="0.2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</row>
    <row r="74" spans="1:57" ht="12.75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</row>
    <row r="75" spans="1:57" ht="12.75" x14ac:dyDescent="0.2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</row>
    <row r="76" spans="1:57" ht="12.75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</row>
    <row r="77" spans="1:57" ht="12.75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</row>
    <row r="78" spans="1:57" ht="12.75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</row>
    <row r="79" spans="1:57" ht="12.75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</row>
    <row r="80" spans="1:57" ht="12.75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</row>
    <row r="81" spans="1:57" ht="12.75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</row>
    <row r="82" spans="1:57" ht="12.75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</row>
    <row r="83" spans="1:57" ht="12.75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</row>
    <row r="84" spans="1:57" ht="12.75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</row>
    <row r="85" spans="1:57" ht="12.75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</row>
    <row r="86" spans="1:57" ht="12.75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</row>
    <row r="87" spans="1:57" ht="12.75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</row>
    <row r="88" spans="1:57" ht="12.75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</row>
    <row r="89" spans="1:57" ht="12.75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</row>
    <row r="90" spans="1:57" ht="12.75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</row>
    <row r="91" spans="1:57" ht="12.75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</row>
    <row r="92" spans="1:57" ht="12.75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</row>
    <row r="93" spans="1:57" ht="12.75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</row>
    <row r="94" spans="1:57" ht="12.75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</row>
    <row r="95" spans="1:57" ht="12.75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</row>
    <row r="96" spans="1:57" ht="12.75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</row>
    <row r="97" spans="1:57" ht="12.75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</row>
    <row r="98" spans="1:57" ht="12.75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</row>
    <row r="99" spans="1:57" ht="12.75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</row>
    <row r="100" spans="1:57" ht="12.75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</row>
    <row r="101" spans="1:57" ht="12.75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</row>
    <row r="102" spans="1:57" ht="12.75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</row>
    <row r="103" spans="1:57" ht="12.75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</row>
    <row r="104" spans="1:57" ht="12.75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</row>
    <row r="105" spans="1:57" ht="12.75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</row>
    <row r="106" spans="1:57" ht="12.75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</row>
    <row r="107" spans="1:57" ht="12.75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</row>
    <row r="108" spans="1:57" ht="12.75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</row>
    <row r="109" spans="1:57" ht="12.75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</row>
    <row r="110" spans="1:57" ht="12.75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</row>
    <row r="111" spans="1:57" ht="12.75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</row>
    <row r="112" spans="1:57" ht="12.75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</row>
    <row r="113" spans="1:57" ht="12.75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</row>
    <row r="114" spans="1:57" ht="12.75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</row>
    <row r="115" spans="1:57" ht="12.75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</row>
    <row r="116" spans="1:57" ht="12.75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</row>
    <row r="117" spans="1:57" ht="12.75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</row>
    <row r="118" spans="1:57" ht="12.75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</row>
    <row r="119" spans="1:57" ht="12.75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</row>
    <row r="120" spans="1:57" ht="12.75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</row>
    <row r="121" spans="1:57" ht="12.75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</row>
    <row r="122" spans="1:57" ht="12.75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</row>
    <row r="123" spans="1:57" ht="12.75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</row>
    <row r="124" spans="1:57" ht="12.75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</row>
    <row r="125" spans="1:57" ht="12.75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</row>
    <row r="126" spans="1:57" ht="12.75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</row>
    <row r="127" spans="1:57" ht="12.75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</row>
    <row r="128" spans="1:57" ht="12.75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</row>
    <row r="129" spans="1:57" ht="12.75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</row>
    <row r="130" spans="1:57" ht="12.75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</row>
    <row r="131" spans="1:57" ht="12.75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</row>
    <row r="132" spans="1:57" ht="12.75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</row>
    <row r="133" spans="1:57" ht="12.75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</row>
    <row r="134" spans="1:57" ht="12.75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</row>
    <row r="135" spans="1:57" ht="12.75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</row>
    <row r="136" spans="1:57" ht="12.75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</row>
    <row r="137" spans="1:57" ht="12.75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</row>
    <row r="138" spans="1:57" ht="12.75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</row>
    <row r="139" spans="1:57" ht="12.75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</row>
    <row r="140" spans="1:57" ht="12.75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</row>
    <row r="141" spans="1:57" ht="12.75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</row>
    <row r="142" spans="1:57" ht="12.75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</row>
    <row r="143" spans="1:57" ht="12.75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</row>
    <row r="144" spans="1:57" ht="12.75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</row>
    <row r="145" spans="1:57" ht="12.75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</row>
    <row r="146" spans="1:57" ht="12.75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</row>
    <row r="147" spans="1:57" ht="12.75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</row>
    <row r="148" spans="1:57" ht="12.75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</row>
    <row r="149" spans="1:57" ht="12.75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</row>
    <row r="150" spans="1:57" ht="12.75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</row>
    <row r="151" spans="1:57" ht="12.75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</row>
    <row r="152" spans="1:57" ht="12.75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</row>
    <row r="153" spans="1:57" ht="12.75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</row>
    <row r="154" spans="1:57" ht="12.75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</row>
    <row r="155" spans="1:57" ht="12.75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</row>
    <row r="156" spans="1:57" ht="12.75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</row>
    <row r="157" spans="1:57" ht="12.75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</row>
    <row r="158" spans="1:57" ht="12.75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</row>
    <row r="159" spans="1:57" ht="12.75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</row>
    <row r="160" spans="1:57" ht="12.75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</row>
    <row r="161" spans="1:57" ht="12.75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</row>
    <row r="162" spans="1:57" ht="12.75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</row>
    <row r="163" spans="1:57" ht="12.75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</row>
    <row r="164" spans="1:57" ht="12.75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</row>
    <row r="165" spans="1:57" ht="12.75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</row>
    <row r="166" spans="1:57" ht="12.75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</row>
    <row r="167" spans="1:57" ht="12.75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</row>
    <row r="168" spans="1:57" ht="12.75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</row>
    <row r="169" spans="1:57" ht="12.75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</row>
    <row r="170" spans="1:57" ht="12.75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</row>
    <row r="171" spans="1:57" ht="12.75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</row>
    <row r="172" spans="1:57" ht="12.75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</row>
    <row r="173" spans="1:57" ht="12.75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</row>
    <row r="174" spans="1:57" ht="12.75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</row>
    <row r="175" spans="1:57" ht="12.75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</row>
    <row r="176" spans="1:57" ht="12.75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</row>
    <row r="177" spans="1:57" ht="12.75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</row>
    <row r="178" spans="1:57" ht="12.75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</row>
    <row r="179" spans="1:57" ht="12.75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</row>
    <row r="180" spans="1:57" ht="12.75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</row>
    <row r="181" spans="1:57" ht="12.75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</row>
    <row r="182" spans="1:57" ht="12.75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</row>
    <row r="183" spans="1:57" ht="12.75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</row>
    <row r="184" spans="1:57" ht="12.75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</row>
    <row r="185" spans="1:57" ht="12.75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</row>
    <row r="186" spans="1:57" ht="12.75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</row>
    <row r="187" spans="1:57" ht="12.75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</row>
    <row r="188" spans="1:57" ht="12.75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</row>
    <row r="189" spans="1:57" ht="12.75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</row>
    <row r="190" spans="1:57" ht="12.75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</row>
    <row r="191" spans="1:57" ht="12.75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</row>
    <row r="192" spans="1:57" ht="12.75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</row>
    <row r="193" spans="1:57" ht="12.75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</row>
    <row r="194" spans="1:57" ht="12.75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</row>
    <row r="195" spans="1:57" ht="12.75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</row>
    <row r="196" spans="1:57" ht="12.75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</row>
    <row r="197" spans="1:57" ht="12.75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</row>
    <row r="198" spans="1:57" ht="12.75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</row>
    <row r="199" spans="1:57" ht="12.75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</row>
    <row r="200" spans="1:57" ht="12.75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</row>
    <row r="201" spans="1:57" ht="12.75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</row>
    <row r="202" spans="1:57" ht="12.75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</row>
    <row r="203" spans="1:57" ht="12.75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</row>
    <row r="204" spans="1:57" ht="12.75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</row>
    <row r="205" spans="1:57" ht="12.75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</row>
    <row r="206" spans="1:57" ht="12.75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</row>
    <row r="207" spans="1:57" ht="12.75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</row>
    <row r="208" spans="1:57" ht="12.75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</row>
    <row r="209" spans="1:57" ht="12.75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</row>
    <row r="210" spans="1:57" ht="12.75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</row>
    <row r="211" spans="1:57" ht="12.75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</row>
    <row r="212" spans="1:57" ht="12.75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</row>
    <row r="213" spans="1:57" ht="12.75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</row>
    <row r="214" spans="1:57" ht="12.75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</row>
    <row r="215" spans="1:57" ht="12.75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</row>
    <row r="216" spans="1:57" ht="12.75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</row>
    <row r="217" spans="1:57" ht="12.75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</row>
    <row r="218" spans="1:57" ht="12.75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</row>
    <row r="219" spans="1:57" ht="12.75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</row>
    <row r="220" spans="1:57" ht="12.75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</row>
    <row r="221" spans="1:57" ht="12.75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</row>
    <row r="222" spans="1:57" ht="12.75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</row>
    <row r="223" spans="1:57" ht="12.75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</row>
    <row r="224" spans="1:57" ht="12.75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</row>
    <row r="225" spans="1:57" ht="12.75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</row>
    <row r="226" spans="1:57" ht="12.75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</row>
    <row r="227" spans="1:57" ht="12.75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</row>
    <row r="228" spans="1:57" ht="12.75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</row>
    <row r="229" spans="1:57" ht="12.75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</row>
    <row r="230" spans="1:57" ht="12.75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</row>
    <row r="231" spans="1:57" ht="12.75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</row>
    <row r="232" spans="1:57" ht="12.75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</row>
    <row r="233" spans="1:57" ht="12.75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</row>
    <row r="234" spans="1:57" ht="12.75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</row>
    <row r="235" spans="1:57" ht="12.75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</row>
    <row r="236" spans="1:57" ht="12.75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</row>
    <row r="237" spans="1:57" ht="12.75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</row>
    <row r="238" spans="1:57" ht="12.75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</row>
    <row r="239" spans="1:57" ht="12.75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</row>
    <row r="240" spans="1:57" ht="12.75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</row>
    <row r="241" spans="1:57" ht="12.75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</row>
    <row r="242" spans="1:57" ht="12.75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</row>
    <row r="243" spans="1:57" ht="12.75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</row>
    <row r="244" spans="1:57" ht="12.75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</row>
    <row r="245" spans="1:57" ht="12.75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</row>
    <row r="246" spans="1:57" ht="12.75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</row>
    <row r="247" spans="1:57" ht="12.75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</row>
    <row r="248" spans="1:57" ht="12.75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</row>
    <row r="249" spans="1:57" ht="12.75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</row>
    <row r="250" spans="1:57" ht="12.75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</row>
    <row r="251" spans="1:57" ht="12.75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</row>
    <row r="252" spans="1:57" ht="12.75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</row>
    <row r="253" spans="1:57" ht="12.75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</row>
    <row r="254" spans="1:57" ht="12.75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</row>
    <row r="255" spans="1:57" ht="12.75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</row>
    <row r="256" spans="1:57" ht="12.75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</row>
    <row r="257" spans="1:57" ht="12.75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</row>
    <row r="258" spans="1:57" ht="12.75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</row>
    <row r="259" spans="1:57" ht="12.75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</row>
    <row r="260" spans="1:57" ht="12.75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</row>
    <row r="261" spans="1:57" ht="12.75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</row>
    <row r="262" spans="1:57" ht="12.75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</row>
    <row r="263" spans="1:57" ht="12.75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</row>
    <row r="264" spans="1:57" ht="12.75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</row>
    <row r="265" spans="1:57" ht="12.75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</row>
    <row r="266" spans="1:57" ht="12.75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</row>
    <row r="267" spans="1:57" ht="12.75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</row>
    <row r="268" spans="1:57" ht="12.75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</row>
    <row r="269" spans="1:57" ht="12.75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</row>
    <row r="270" spans="1:57" ht="12.75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</row>
    <row r="271" spans="1:57" ht="12.75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</row>
    <row r="272" spans="1:57" ht="12.75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</row>
    <row r="273" spans="1:57" ht="12.75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</row>
    <row r="274" spans="1:57" ht="12.75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</row>
    <row r="275" spans="1:57" ht="12.75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</row>
    <row r="276" spans="1:57" ht="12.75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</row>
    <row r="277" spans="1:57" ht="12.75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</row>
    <row r="278" spans="1:57" ht="12.75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</row>
    <row r="279" spans="1:57" ht="12.75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</row>
    <row r="280" spans="1:57" ht="12.75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</row>
    <row r="281" spans="1:57" ht="12.75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</row>
    <row r="282" spans="1:57" ht="12.75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</row>
    <row r="283" spans="1:57" ht="12.75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</row>
    <row r="284" spans="1:57" ht="12.75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</row>
    <row r="285" spans="1:57" ht="12.75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</row>
    <row r="286" spans="1:57" ht="12.75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</row>
    <row r="287" spans="1:57" ht="12.75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</row>
    <row r="288" spans="1:57" ht="12.75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</row>
    <row r="289" spans="1:57" ht="12.75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</row>
    <row r="290" spans="1:57" ht="12.75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</row>
    <row r="291" spans="1:57" ht="12.75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</row>
    <row r="292" spans="1:57" ht="12.75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</row>
    <row r="293" spans="1:57" ht="12.75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</row>
    <row r="294" spans="1:57" ht="12.75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</row>
    <row r="295" spans="1:57" ht="12.75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</row>
    <row r="296" spans="1:57" ht="12.75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</row>
    <row r="297" spans="1:57" ht="12.75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</row>
    <row r="298" spans="1:57" ht="12.75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</row>
    <row r="299" spans="1:57" ht="12.75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</row>
    <row r="300" spans="1:57" ht="12.75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</row>
    <row r="301" spans="1:57" ht="12.75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</row>
    <row r="302" spans="1:57" ht="12.75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</row>
    <row r="303" spans="1:57" ht="12.75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</row>
    <row r="304" spans="1:57" ht="12.75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</row>
    <row r="305" spans="1:57" ht="12.75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</row>
    <row r="306" spans="1:57" ht="12.75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</row>
    <row r="307" spans="1:57" ht="12.75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</row>
    <row r="308" spans="1:57" ht="12.75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</row>
    <row r="309" spans="1:57" ht="12.75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</row>
    <row r="310" spans="1:57" ht="12.75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</row>
    <row r="311" spans="1:57" ht="12.75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</row>
    <row r="312" spans="1:57" ht="12.75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</row>
    <row r="313" spans="1:57" ht="12.75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</row>
    <row r="314" spans="1:57" ht="12.75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</row>
    <row r="315" spans="1:57" ht="12.75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</row>
    <row r="316" spans="1:57" ht="12.75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</row>
    <row r="317" spans="1:57" ht="12.75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</row>
    <row r="318" spans="1:57" ht="12.75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</row>
    <row r="319" spans="1:57" ht="12.75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</row>
    <row r="320" spans="1:57" ht="12.75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</row>
    <row r="321" spans="1:57" ht="12.75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</row>
    <row r="322" spans="1:57" ht="12.75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</row>
    <row r="323" spans="1:57" ht="12.75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</row>
    <row r="324" spans="1:57" ht="12.75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</row>
    <row r="325" spans="1:57" ht="12.75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</row>
    <row r="326" spans="1:57" ht="12.75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</row>
    <row r="327" spans="1:57" ht="12.75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</row>
    <row r="328" spans="1:57" ht="12.75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</row>
    <row r="329" spans="1:57" ht="12.75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</row>
    <row r="330" spans="1:57" ht="12.75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</row>
    <row r="331" spans="1:57" ht="12.75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</row>
    <row r="332" spans="1:57" ht="12.75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</row>
    <row r="333" spans="1:57" ht="12.75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</row>
    <row r="334" spans="1:57" ht="12.75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</row>
    <row r="335" spans="1:57" ht="12.75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</row>
    <row r="336" spans="1:57" ht="12.75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</row>
    <row r="337" spans="1:57" ht="12.75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</row>
    <row r="338" spans="1:57" ht="12.75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</row>
    <row r="339" spans="1:57" ht="12.75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</row>
    <row r="340" spans="1:57" ht="12.75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</row>
    <row r="341" spans="1:57" ht="12.75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</row>
    <row r="342" spans="1:57" ht="12.75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</row>
    <row r="343" spans="1:57" ht="12.75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</row>
    <row r="344" spans="1:57" ht="12.75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</row>
    <row r="345" spans="1:57" ht="12.75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</row>
    <row r="346" spans="1:57" ht="12.75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</row>
    <row r="347" spans="1:57" ht="12.75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</row>
    <row r="348" spans="1:57" ht="12.75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</row>
    <row r="349" spans="1:57" ht="12.75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</row>
    <row r="350" spans="1:57" ht="12.75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</row>
    <row r="351" spans="1:57" ht="12.75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</row>
    <row r="352" spans="1:57" ht="12.75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</row>
    <row r="353" spans="1:57" ht="12.75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</row>
    <row r="354" spans="1:57" ht="12.75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</row>
    <row r="355" spans="1:57" ht="12.75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</row>
    <row r="356" spans="1:57" ht="12.75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</row>
    <row r="357" spans="1:57" ht="12.75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</row>
    <row r="358" spans="1:57" ht="12.75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</row>
    <row r="359" spans="1:57" ht="12.75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</row>
    <row r="360" spans="1:57" ht="12.75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</row>
    <row r="361" spans="1:57" ht="12.75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</row>
    <row r="362" spans="1:57" ht="12.75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</row>
    <row r="363" spans="1:57" ht="12.75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</row>
    <row r="364" spans="1:57" ht="12.75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</row>
    <row r="365" spans="1:57" ht="12.75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</row>
    <row r="366" spans="1:57" ht="12.75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</row>
    <row r="367" spans="1:57" ht="12.75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</row>
    <row r="368" spans="1:57" ht="12.75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</row>
    <row r="369" spans="1:57" ht="12.75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</row>
    <row r="370" spans="1:57" ht="12.75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</row>
    <row r="371" spans="1:57" ht="12.75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</row>
    <row r="372" spans="1:57" ht="12.75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</row>
    <row r="373" spans="1:57" ht="12.75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</row>
    <row r="374" spans="1:57" ht="12.75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</row>
    <row r="375" spans="1:57" ht="12.75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</row>
    <row r="376" spans="1:57" ht="12.75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</row>
    <row r="377" spans="1:57" ht="12.75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</row>
    <row r="378" spans="1:57" ht="12.75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</row>
    <row r="379" spans="1:57" ht="12.75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</row>
    <row r="380" spans="1:57" ht="12.75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</row>
    <row r="381" spans="1:57" ht="12.75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</row>
    <row r="382" spans="1:57" ht="12.75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</row>
    <row r="383" spans="1:57" ht="12.75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</row>
    <row r="384" spans="1:57" ht="12.75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</row>
    <row r="385" spans="1:57" ht="12.75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</row>
    <row r="386" spans="1:57" ht="12.75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</row>
    <row r="387" spans="1:57" ht="12.75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</row>
    <row r="388" spans="1:57" ht="12.75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</row>
    <row r="389" spans="1:57" ht="12.75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</row>
    <row r="390" spans="1:57" ht="12.75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</row>
    <row r="391" spans="1:57" ht="12.75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</row>
    <row r="392" spans="1:57" ht="12.75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</row>
    <row r="393" spans="1:57" ht="12.75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</row>
    <row r="394" spans="1:57" ht="12.75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</row>
    <row r="395" spans="1:57" ht="12.75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</row>
    <row r="396" spans="1:57" ht="12.75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</row>
    <row r="397" spans="1:57" ht="12.75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</row>
    <row r="398" spans="1:57" ht="12.75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</row>
    <row r="399" spans="1:57" ht="12.75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</row>
    <row r="400" spans="1:57" ht="12.75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</row>
    <row r="401" spans="1:57" ht="12.75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</row>
    <row r="402" spans="1:57" ht="12.75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</row>
    <row r="403" spans="1:57" ht="12.75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</row>
    <row r="404" spans="1:57" ht="12.75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</row>
    <row r="405" spans="1:57" ht="12.75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</row>
    <row r="406" spans="1:57" ht="12.75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</row>
    <row r="407" spans="1:57" ht="12.75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</row>
    <row r="408" spans="1:57" ht="12.75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</row>
    <row r="409" spans="1:57" ht="12.75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</row>
    <row r="410" spans="1:57" ht="12.75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</row>
    <row r="411" spans="1:57" ht="12.75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</row>
    <row r="412" spans="1:57" ht="12.75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</row>
    <row r="413" spans="1:57" ht="12.75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</row>
    <row r="414" spans="1:57" ht="12.75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</row>
    <row r="415" spans="1:57" ht="12.75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</row>
    <row r="416" spans="1:57" ht="12.75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</row>
    <row r="417" spans="1:57" ht="12.75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</row>
    <row r="418" spans="1:57" ht="12.75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</row>
    <row r="419" spans="1:57" ht="12.75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</row>
    <row r="420" spans="1:57" ht="12.75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</row>
    <row r="421" spans="1:57" ht="12.75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</row>
    <row r="422" spans="1:57" ht="12.75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</row>
    <row r="423" spans="1:57" ht="12.75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</row>
    <row r="424" spans="1:57" ht="12.75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</row>
    <row r="425" spans="1:57" ht="12.75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</row>
    <row r="426" spans="1:57" ht="12.75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</row>
    <row r="427" spans="1:57" ht="12.75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</row>
    <row r="428" spans="1:57" ht="12.75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</row>
    <row r="429" spans="1:57" ht="12.75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</row>
    <row r="430" spans="1:57" ht="12.75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</row>
    <row r="431" spans="1:57" ht="12.75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</row>
    <row r="432" spans="1:57" ht="12.75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</row>
    <row r="433" spans="1:57" ht="12.75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</row>
    <row r="434" spans="1:57" ht="12.75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</row>
    <row r="435" spans="1:57" ht="12.75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</row>
    <row r="436" spans="1:57" ht="12.75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</row>
    <row r="437" spans="1:57" ht="12.75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</row>
    <row r="438" spans="1:57" ht="12.75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</row>
    <row r="439" spans="1:57" ht="12.75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</row>
    <row r="440" spans="1:57" ht="12.75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</row>
    <row r="441" spans="1:57" ht="12.75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</row>
    <row r="442" spans="1:57" ht="12.75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</row>
    <row r="443" spans="1:57" ht="12.75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</row>
    <row r="444" spans="1:57" ht="12.75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</row>
    <row r="445" spans="1:57" ht="12.75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</row>
    <row r="446" spans="1:57" ht="12.75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</row>
    <row r="447" spans="1:57" ht="12.75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</row>
    <row r="448" spans="1:57" ht="12.75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</row>
    <row r="449" spans="1:57" ht="12.75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</row>
    <row r="450" spans="1:57" ht="12.75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</row>
    <row r="451" spans="1:57" ht="12.75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</row>
    <row r="452" spans="1:57" ht="12.75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</row>
    <row r="453" spans="1:57" ht="12.75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</row>
    <row r="454" spans="1:57" ht="12.75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</row>
    <row r="455" spans="1:57" ht="12.75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</row>
    <row r="456" spans="1:57" ht="12.75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</row>
    <row r="457" spans="1:57" ht="12.75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</row>
    <row r="458" spans="1:57" ht="12.75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</row>
    <row r="459" spans="1:57" ht="12.75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</row>
    <row r="460" spans="1:57" ht="12.75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</row>
    <row r="461" spans="1:57" ht="12.75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</row>
    <row r="462" spans="1:57" ht="12.75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</row>
    <row r="463" spans="1:57" ht="12.75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</row>
    <row r="464" spans="1:57" ht="12.75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</row>
    <row r="465" spans="1:57" ht="12.75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</row>
    <row r="466" spans="1:57" ht="12.75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</row>
    <row r="467" spans="1:57" ht="12.75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</row>
    <row r="468" spans="1:57" ht="12.75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</row>
    <row r="469" spans="1:57" ht="12.75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</row>
    <row r="470" spans="1:57" ht="12.75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</row>
    <row r="471" spans="1:57" ht="12.75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</row>
    <row r="472" spans="1:57" ht="12.75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</row>
    <row r="473" spans="1:57" ht="12.75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</row>
    <row r="474" spans="1:57" ht="12.75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</row>
    <row r="475" spans="1:57" ht="12.75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</row>
    <row r="476" spans="1:57" ht="12.75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</row>
    <row r="477" spans="1:57" ht="12.75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</row>
    <row r="478" spans="1:57" ht="12.75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</row>
    <row r="479" spans="1:57" ht="12.75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</row>
    <row r="480" spans="1:57" ht="12.75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</row>
    <row r="481" spans="1:57" ht="12.75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</row>
    <row r="482" spans="1:57" ht="12.75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</row>
    <row r="483" spans="1:57" ht="12.75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</row>
    <row r="484" spans="1:57" ht="12.75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</row>
    <row r="485" spans="1:57" ht="12.75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</row>
    <row r="486" spans="1:57" ht="12.75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</row>
    <row r="487" spans="1:57" ht="12.75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</row>
    <row r="488" spans="1:57" ht="12.75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</row>
    <row r="489" spans="1:57" ht="12.75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</row>
    <row r="490" spans="1:57" ht="12.75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</row>
    <row r="491" spans="1:57" ht="12.75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</row>
    <row r="492" spans="1:57" ht="12.75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</row>
    <row r="493" spans="1:57" ht="12.75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</row>
    <row r="494" spans="1:57" ht="12.75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</row>
    <row r="495" spans="1:57" ht="12.75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</row>
    <row r="496" spans="1:57" ht="12.75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</row>
    <row r="497" spans="1:57" ht="12.75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</row>
    <row r="498" spans="1:57" ht="12.75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</row>
    <row r="499" spans="1:57" ht="12.75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</row>
    <row r="500" spans="1:57" ht="12.75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</row>
    <row r="501" spans="1:57" ht="12.75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</row>
    <row r="502" spans="1:57" ht="12.75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</row>
    <row r="503" spans="1:57" ht="12.75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</row>
    <row r="504" spans="1:57" ht="12.75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</row>
    <row r="505" spans="1:57" ht="12.75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</row>
    <row r="506" spans="1:57" ht="12.75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</row>
    <row r="507" spans="1:57" ht="12.75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</row>
    <row r="508" spans="1:57" ht="12.75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</row>
    <row r="509" spans="1:57" ht="12.75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</row>
    <row r="510" spans="1:57" ht="12.75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</row>
    <row r="511" spans="1:57" ht="12.75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</row>
    <row r="512" spans="1:57" ht="12.75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</row>
    <row r="513" spans="1:57" ht="12.75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</row>
    <row r="514" spans="1:57" ht="12.75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</row>
    <row r="515" spans="1:57" ht="12.75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</row>
    <row r="516" spans="1:57" ht="12.75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</row>
    <row r="517" spans="1:57" ht="12.75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</row>
    <row r="518" spans="1:57" ht="12.75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</row>
    <row r="519" spans="1:57" ht="12.75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</row>
    <row r="520" spans="1:57" ht="12.75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</row>
    <row r="521" spans="1:57" ht="12.75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</row>
    <row r="522" spans="1:57" ht="12.75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</row>
    <row r="523" spans="1:57" ht="12.75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</row>
    <row r="524" spans="1:57" ht="12.75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</row>
    <row r="525" spans="1:57" ht="12.75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</row>
    <row r="526" spans="1:57" ht="12.75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</row>
    <row r="527" spans="1:57" ht="12.75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</row>
    <row r="528" spans="1:57" ht="12.75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</row>
    <row r="529" spans="1:57" ht="12.75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</row>
    <row r="530" spans="1:57" ht="12.75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</row>
    <row r="531" spans="1:57" ht="12.75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</row>
    <row r="532" spans="1:57" ht="12.75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</row>
    <row r="533" spans="1:57" ht="12.75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</row>
    <row r="534" spans="1:57" ht="12.75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</row>
    <row r="535" spans="1:57" ht="12.75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</row>
    <row r="536" spans="1:57" ht="12.75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</row>
    <row r="537" spans="1:57" ht="12.75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</row>
    <row r="538" spans="1:57" ht="12.75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</row>
    <row r="539" spans="1:57" ht="12.75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</row>
    <row r="540" spans="1:57" ht="12.75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</row>
    <row r="541" spans="1:57" ht="12.75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</row>
    <row r="542" spans="1:57" ht="12.75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</row>
    <row r="543" spans="1:57" ht="12.75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</row>
    <row r="544" spans="1:57" ht="12.75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</row>
    <row r="545" spans="1:57" ht="12.75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</row>
    <row r="546" spans="1:57" ht="12.75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</row>
    <row r="547" spans="1:57" ht="12.75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</row>
    <row r="548" spans="1:57" ht="12.75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</row>
    <row r="549" spans="1:57" ht="12.75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</row>
    <row r="550" spans="1:57" ht="12.75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</row>
    <row r="551" spans="1:57" ht="12.75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</row>
    <row r="552" spans="1:57" ht="12.75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</row>
    <row r="553" spans="1:57" ht="12.75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</row>
    <row r="554" spans="1:57" ht="12.75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</row>
    <row r="555" spans="1:57" ht="12.75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</row>
    <row r="556" spans="1:57" ht="12.75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</row>
    <row r="557" spans="1:57" ht="12.75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</row>
    <row r="558" spans="1:57" ht="12.75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</row>
    <row r="559" spans="1:57" ht="12.75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</row>
    <row r="560" spans="1:57" ht="12.75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</row>
    <row r="561" spans="1:57" ht="12.75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</row>
    <row r="562" spans="1:57" ht="12.75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</row>
    <row r="563" spans="1:57" ht="12.75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</row>
    <row r="564" spans="1:57" ht="12.75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</row>
    <row r="565" spans="1:57" ht="12.75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</row>
    <row r="566" spans="1:57" ht="12.75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</row>
    <row r="567" spans="1:57" ht="12.75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</row>
    <row r="568" spans="1:57" ht="12.75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</row>
    <row r="569" spans="1:57" ht="12.75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</row>
    <row r="570" spans="1:57" ht="12.75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</row>
    <row r="571" spans="1:57" ht="12.75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</row>
    <row r="572" spans="1:57" ht="12.75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</row>
    <row r="573" spans="1:57" ht="12.75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</row>
    <row r="574" spans="1:57" ht="12.75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</row>
    <row r="575" spans="1:57" ht="12.75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</row>
    <row r="576" spans="1:57" ht="12.75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</row>
    <row r="577" spans="1:57" ht="12.75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</row>
    <row r="578" spans="1:57" ht="12.75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</row>
    <row r="579" spans="1:57" ht="12.75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</row>
    <row r="580" spans="1:57" ht="12.75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</row>
    <row r="581" spans="1:57" ht="12.75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</row>
    <row r="582" spans="1:57" ht="12.75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</row>
    <row r="583" spans="1:57" ht="12.75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</row>
    <row r="584" spans="1:57" ht="12.75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</row>
    <row r="585" spans="1:57" ht="12.75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</row>
    <row r="586" spans="1:57" ht="12.75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</row>
    <row r="587" spans="1:57" ht="12.75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</row>
    <row r="588" spans="1:57" ht="12.75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</row>
    <row r="589" spans="1:57" ht="12.75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</row>
    <row r="590" spans="1:57" ht="12.75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</row>
    <row r="591" spans="1:57" ht="12.75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</row>
    <row r="592" spans="1:57" ht="12.75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</row>
    <row r="593" spans="1:57" ht="12.75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</row>
    <row r="594" spans="1:57" ht="12.75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</row>
    <row r="595" spans="1:57" ht="12.75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</row>
    <row r="596" spans="1:57" ht="12.75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</row>
    <row r="597" spans="1:57" ht="12.75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</row>
    <row r="598" spans="1:57" ht="12.75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</row>
    <row r="599" spans="1:57" ht="12.75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</row>
    <row r="600" spans="1:57" ht="12.75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</row>
    <row r="601" spans="1:57" ht="12.75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</row>
    <row r="602" spans="1:57" ht="12.75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</row>
    <row r="603" spans="1:57" ht="12.75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</row>
    <row r="604" spans="1:57" ht="12.75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</row>
    <row r="605" spans="1:57" ht="12.75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</row>
    <row r="606" spans="1:57" ht="12.75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</row>
    <row r="607" spans="1:57" ht="12.75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</row>
    <row r="608" spans="1:57" ht="12.75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</row>
    <row r="609" spans="1:57" ht="12.75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</row>
    <row r="610" spans="1:57" ht="12.75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</row>
    <row r="611" spans="1:57" ht="12.75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</row>
    <row r="612" spans="1:57" ht="12.75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</row>
    <row r="613" spans="1:57" ht="12.75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</row>
    <row r="614" spans="1:57" ht="12.75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</row>
    <row r="615" spans="1:57" ht="12.75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</row>
    <row r="616" spans="1:57" ht="12.75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</row>
    <row r="617" spans="1:57" ht="12.75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</row>
    <row r="618" spans="1:57" ht="12.75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</row>
    <row r="619" spans="1:57" ht="12.75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</row>
    <row r="620" spans="1:57" ht="12.75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</row>
    <row r="621" spans="1:57" ht="12.75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</row>
    <row r="622" spans="1:57" ht="12.75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</row>
    <row r="623" spans="1:57" ht="12.75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</row>
    <row r="624" spans="1:57" ht="12.75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</row>
    <row r="625" spans="1:57" ht="12.75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</row>
    <row r="626" spans="1:57" ht="12.75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</row>
    <row r="627" spans="1:57" ht="12.75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</row>
    <row r="628" spans="1:57" ht="12.75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</row>
    <row r="629" spans="1:57" ht="12.75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</row>
    <row r="630" spans="1:57" ht="12.75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</row>
    <row r="631" spans="1:57" ht="12.75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</row>
    <row r="632" spans="1:57" ht="12.75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</row>
    <row r="633" spans="1:57" ht="12.75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</row>
    <row r="634" spans="1:57" ht="12.75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</row>
    <row r="635" spans="1:57" ht="12.75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</row>
    <row r="636" spans="1:57" ht="12.75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</row>
    <row r="637" spans="1:57" ht="12.75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</row>
    <row r="638" spans="1:57" ht="12.75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</row>
    <row r="639" spans="1:57" ht="12.75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</row>
    <row r="640" spans="1:57" ht="12.75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</row>
    <row r="641" spans="1:57" ht="12.75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</row>
    <row r="642" spans="1:57" ht="12.75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</row>
    <row r="643" spans="1:57" ht="12.75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</row>
    <row r="644" spans="1:57" ht="12.75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</row>
    <row r="645" spans="1:57" ht="12.75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</row>
    <row r="646" spans="1:57" ht="12.75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</row>
    <row r="647" spans="1:57" ht="12.75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</row>
    <row r="648" spans="1:57" ht="12.75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</row>
    <row r="649" spans="1:57" ht="12.75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</row>
    <row r="650" spans="1:57" ht="12.75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</row>
    <row r="651" spans="1:57" ht="12.75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</row>
    <row r="652" spans="1:57" ht="12.75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</row>
    <row r="653" spans="1:57" ht="12.75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</row>
    <row r="654" spans="1:57" ht="12.75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</row>
    <row r="655" spans="1:57" ht="12.75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</row>
    <row r="656" spans="1:57" ht="12.75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</row>
    <row r="657" spans="1:57" ht="12.75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</row>
    <row r="658" spans="1:57" ht="12.75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</row>
    <row r="659" spans="1:57" ht="12.75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</row>
    <row r="660" spans="1:57" ht="12.75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</row>
    <row r="661" spans="1:57" ht="12.75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</row>
    <row r="662" spans="1:57" ht="12.75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</row>
    <row r="663" spans="1:57" ht="12.75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</row>
    <row r="664" spans="1:57" ht="12.75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</row>
    <row r="665" spans="1:57" ht="12.75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</row>
    <row r="666" spans="1:57" ht="12.75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</row>
    <row r="667" spans="1:57" ht="12.75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</row>
    <row r="668" spans="1:57" ht="12.75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</row>
    <row r="669" spans="1:57" ht="12.75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</row>
    <row r="670" spans="1:57" ht="12.75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</row>
    <row r="671" spans="1:57" ht="12.75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</row>
    <row r="672" spans="1:57" ht="12.75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</row>
    <row r="673" spans="1:57" ht="12.75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</row>
    <row r="674" spans="1:57" ht="12.75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</row>
    <row r="675" spans="1:57" ht="12.75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</row>
    <row r="676" spans="1:57" ht="12.75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</row>
    <row r="677" spans="1:57" ht="12.75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</row>
    <row r="678" spans="1:57" ht="12.75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</row>
    <row r="679" spans="1:57" ht="12.75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</row>
    <row r="680" spans="1:57" ht="12.75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</row>
    <row r="681" spans="1:57" ht="12.75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</row>
    <row r="682" spans="1:57" ht="12.75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</row>
    <row r="683" spans="1:57" ht="12.75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</row>
    <row r="684" spans="1:57" ht="12.75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</row>
    <row r="685" spans="1:57" ht="12.75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</row>
    <row r="686" spans="1:57" ht="12.75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</row>
    <row r="687" spans="1:57" ht="12.75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</row>
    <row r="688" spans="1:57" ht="12.75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</row>
    <row r="689" spans="1:57" ht="12.75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</row>
    <row r="690" spans="1:57" ht="12.75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</row>
    <row r="691" spans="1:57" ht="12.75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</row>
    <row r="692" spans="1:57" ht="12.75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</row>
    <row r="693" spans="1:57" ht="12.75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</row>
    <row r="694" spans="1:57" ht="12.75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</row>
    <row r="695" spans="1:57" ht="12.75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</row>
    <row r="696" spans="1:57" ht="12.75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</row>
    <row r="697" spans="1:57" ht="12.75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</row>
    <row r="698" spans="1:57" ht="12.75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</row>
    <row r="699" spans="1:57" ht="12.75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</row>
    <row r="700" spans="1:57" ht="12.75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</row>
    <row r="701" spans="1:57" ht="12.75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</row>
    <row r="702" spans="1:57" ht="12.75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</row>
    <row r="703" spans="1:57" ht="12.75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</row>
    <row r="704" spans="1:57" ht="12.75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</row>
    <row r="705" spans="1:57" ht="12.75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</row>
    <row r="706" spans="1:57" ht="12.75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</row>
    <row r="707" spans="1:57" ht="12.75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</row>
    <row r="708" spans="1:57" ht="12.75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</row>
    <row r="709" spans="1:57" ht="12.75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</row>
    <row r="710" spans="1:57" ht="12.75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</row>
    <row r="711" spans="1:57" ht="12.75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</row>
    <row r="712" spans="1:57" ht="12.75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</row>
    <row r="713" spans="1:57" ht="12.75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</row>
    <row r="714" spans="1:57" ht="12.75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</row>
    <row r="715" spans="1:57" ht="12.75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</row>
    <row r="716" spans="1:57" ht="12.75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</row>
    <row r="717" spans="1:57" ht="12.75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</row>
    <row r="718" spans="1:57" ht="12.75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</row>
    <row r="719" spans="1:57" ht="12.75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</row>
    <row r="720" spans="1:57" ht="12.75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</row>
    <row r="721" spans="1:57" ht="12.75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</row>
    <row r="722" spans="1:57" ht="12.75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</row>
    <row r="723" spans="1:57" ht="12.75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</row>
    <row r="724" spans="1:57" ht="12.75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</row>
    <row r="725" spans="1:57" ht="12.75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</row>
    <row r="726" spans="1:57" ht="12.75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</row>
    <row r="727" spans="1:57" ht="12.75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</row>
    <row r="728" spans="1:57" ht="12.75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</row>
    <row r="729" spans="1:57" ht="12.75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</row>
    <row r="730" spans="1:57" ht="12.75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</row>
    <row r="731" spans="1:57" ht="12.75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</row>
    <row r="732" spans="1:57" ht="12.75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</row>
    <row r="733" spans="1:57" ht="12.75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</row>
    <row r="734" spans="1:57" ht="12.75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</row>
    <row r="735" spans="1:57" ht="12.75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</row>
    <row r="736" spans="1:57" ht="12.75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</row>
    <row r="737" spans="1:57" ht="12.75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</row>
    <row r="738" spans="1:57" ht="12.75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</row>
    <row r="739" spans="1:57" ht="12.75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</row>
    <row r="740" spans="1:57" ht="12.75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</row>
    <row r="741" spans="1:57" ht="12.75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</row>
    <row r="742" spans="1:57" ht="12.75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</row>
    <row r="743" spans="1:57" ht="12.75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</row>
    <row r="744" spans="1:57" ht="12.75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</row>
    <row r="745" spans="1:57" ht="12.75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</row>
    <row r="746" spans="1:57" ht="12.75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</row>
    <row r="747" spans="1:57" ht="12.75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</row>
    <row r="748" spans="1:57" ht="12.75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</row>
    <row r="749" spans="1:57" ht="12.75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</row>
    <row r="750" spans="1:57" ht="12.75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</row>
    <row r="751" spans="1:57" ht="12.75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</row>
    <row r="752" spans="1:57" ht="12.75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</row>
    <row r="753" spans="1:57" ht="12.75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</row>
    <row r="754" spans="1:57" ht="12.75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</row>
    <row r="755" spans="1:57" ht="12.75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</row>
    <row r="756" spans="1:57" ht="12.75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</row>
    <row r="757" spans="1:57" ht="12.75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</row>
    <row r="758" spans="1:57" ht="12.75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</row>
    <row r="759" spans="1:57" ht="12.75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</row>
    <row r="760" spans="1:57" ht="12.75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</row>
    <row r="761" spans="1:57" ht="12.75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</row>
    <row r="762" spans="1:57" ht="12.75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</row>
    <row r="763" spans="1:57" ht="12.75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</row>
    <row r="764" spans="1:57" ht="12.75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</row>
    <row r="765" spans="1:57" ht="12.75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</row>
    <row r="766" spans="1:57" ht="12.75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</row>
    <row r="767" spans="1:57" ht="12.75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</row>
    <row r="768" spans="1:57" ht="12.75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</row>
    <row r="769" spans="1:57" ht="12.75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</row>
    <row r="770" spans="1:57" ht="12.75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</row>
    <row r="771" spans="1:57" ht="12.75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</row>
    <row r="772" spans="1:57" ht="12.75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</row>
    <row r="773" spans="1:57" ht="12.75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</row>
    <row r="774" spans="1:57" ht="12.75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</row>
    <row r="775" spans="1:57" ht="12.75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</row>
    <row r="776" spans="1:57" ht="12.75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</row>
    <row r="777" spans="1:57" ht="12.75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</row>
    <row r="778" spans="1:57" ht="12.75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</row>
    <row r="779" spans="1:57" ht="12.75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</row>
    <row r="780" spans="1:57" ht="12.75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</row>
    <row r="781" spans="1:57" ht="12.75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</row>
    <row r="782" spans="1:57" ht="12.75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</row>
    <row r="783" spans="1:57" ht="12.75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</row>
    <row r="784" spans="1:57" ht="12.75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</row>
    <row r="785" spans="1:57" ht="12.75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</row>
    <row r="786" spans="1:57" ht="12.75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</row>
    <row r="787" spans="1:57" ht="12.75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</row>
    <row r="788" spans="1:57" ht="12.75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</row>
    <row r="789" spans="1:57" ht="12.75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</row>
    <row r="790" spans="1:57" ht="12.75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</row>
    <row r="791" spans="1:57" ht="12.75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</row>
    <row r="792" spans="1:57" ht="12.75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</row>
    <row r="793" spans="1:57" ht="12.75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</row>
    <row r="794" spans="1:57" ht="12.75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</row>
    <row r="795" spans="1:57" ht="12.75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</row>
    <row r="796" spans="1:57" ht="12.75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</row>
    <row r="797" spans="1:57" ht="12.75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</row>
    <row r="798" spans="1:57" ht="12.75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</row>
    <row r="799" spans="1:57" ht="12.75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</row>
    <row r="800" spans="1:57" ht="12.75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</row>
    <row r="801" spans="1:57" ht="12.75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</row>
    <row r="802" spans="1:57" ht="12.75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</row>
    <row r="803" spans="1:57" ht="12.75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</row>
    <row r="804" spans="1:57" ht="12.75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</row>
    <row r="805" spans="1:57" ht="12.75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</row>
    <row r="806" spans="1:57" ht="12.75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</row>
    <row r="807" spans="1:57" ht="12.75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</row>
    <row r="808" spans="1:57" ht="12.75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</row>
    <row r="809" spans="1:57" ht="12.75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</row>
    <row r="810" spans="1:57" ht="12.75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</row>
    <row r="811" spans="1:57" ht="12.75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</row>
    <row r="812" spans="1:57" ht="12.75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</row>
    <row r="813" spans="1:57" ht="12.75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</row>
    <row r="814" spans="1:57" ht="12.75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</row>
    <row r="815" spans="1:57" ht="12.75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</row>
    <row r="816" spans="1:57" ht="12.75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</row>
    <row r="817" spans="1:57" ht="12.75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</row>
    <row r="818" spans="1:57" ht="12.75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</row>
    <row r="819" spans="1:57" ht="12.75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</row>
    <row r="820" spans="1:57" ht="12.75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</row>
    <row r="821" spans="1:57" ht="12.75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</row>
    <row r="822" spans="1:57" ht="12.75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</row>
    <row r="823" spans="1:57" ht="12.75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</row>
    <row r="824" spans="1:57" ht="12.75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</row>
    <row r="825" spans="1:57" ht="12.75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</row>
    <row r="826" spans="1:57" ht="12.75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</row>
    <row r="827" spans="1:57" ht="12.75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</row>
    <row r="828" spans="1:57" ht="12.75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</row>
    <row r="829" spans="1:57" ht="12.75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</row>
    <row r="830" spans="1:57" ht="12.75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</row>
    <row r="831" spans="1:57" ht="12.75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</row>
    <row r="832" spans="1:57" ht="12.75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</row>
    <row r="833" spans="1:57" ht="12.75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</row>
    <row r="834" spans="1:57" ht="12.75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</row>
    <row r="835" spans="1:57" ht="12.75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</row>
    <row r="836" spans="1:57" ht="12.75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</row>
    <row r="837" spans="1:57" ht="12.75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</row>
    <row r="838" spans="1:57" ht="12.75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</row>
    <row r="839" spans="1:57" ht="12.75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</row>
    <row r="840" spans="1:57" ht="12.75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</row>
    <row r="841" spans="1:57" ht="12.75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</row>
    <row r="842" spans="1:57" ht="12.75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</row>
    <row r="843" spans="1:57" ht="12.75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</row>
    <row r="844" spans="1:57" ht="12.75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</row>
    <row r="845" spans="1:57" ht="12.75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</row>
    <row r="846" spans="1:57" ht="12.75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</row>
    <row r="847" spans="1:57" ht="12.75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</row>
    <row r="848" spans="1:57" ht="12.75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</row>
    <row r="849" spans="1:57" ht="12.75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</row>
    <row r="850" spans="1:57" ht="12.75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</row>
    <row r="851" spans="1:57" ht="12.75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</row>
    <row r="852" spans="1:57" ht="12.75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</row>
    <row r="853" spans="1:57" ht="12.75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</row>
    <row r="854" spans="1:57" ht="12.75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</row>
    <row r="855" spans="1:57" ht="12.75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</row>
    <row r="856" spans="1:57" ht="12.75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</row>
    <row r="857" spans="1:57" ht="12.75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</row>
    <row r="858" spans="1:57" ht="12.75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</row>
    <row r="859" spans="1:57" ht="12.75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</row>
    <row r="860" spans="1:57" ht="12.75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</row>
    <row r="861" spans="1:57" ht="12.75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</row>
    <row r="862" spans="1:57" ht="12.75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</row>
    <row r="863" spans="1:57" ht="12.75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</row>
    <row r="864" spans="1:57" ht="12.75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</row>
    <row r="865" spans="1:57" ht="12.75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</row>
    <row r="866" spans="1:57" ht="12.75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</row>
    <row r="867" spans="1:57" ht="12.75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</row>
    <row r="868" spans="1:57" ht="12.75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</row>
    <row r="869" spans="1:57" ht="12.75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</row>
    <row r="870" spans="1:57" ht="12.75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</row>
    <row r="871" spans="1:57" ht="12.75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</row>
    <row r="872" spans="1:57" ht="12.75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</row>
    <row r="873" spans="1:57" ht="12.75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</row>
    <row r="874" spans="1:57" ht="12.75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</row>
    <row r="875" spans="1:57" ht="12.75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</row>
    <row r="876" spans="1:57" ht="12.75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</row>
    <row r="877" spans="1:57" ht="12.75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</row>
    <row r="878" spans="1:57" ht="12.75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</row>
    <row r="879" spans="1:57" ht="12.75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</row>
    <row r="880" spans="1:57" ht="12.75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</row>
    <row r="881" spans="1:57" ht="12.75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</row>
    <row r="882" spans="1:57" ht="12.75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</row>
    <row r="883" spans="1:57" ht="12.75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</row>
    <row r="884" spans="1:57" ht="12.75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</row>
    <row r="885" spans="1:57" ht="12.75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</row>
    <row r="886" spans="1:57" ht="12.75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</row>
    <row r="887" spans="1:57" ht="12.75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</row>
    <row r="888" spans="1:57" ht="12.75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</row>
    <row r="889" spans="1:57" ht="12.75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</row>
    <row r="890" spans="1:57" ht="12.75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</row>
    <row r="891" spans="1:57" ht="12.75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</row>
    <row r="892" spans="1:57" ht="12.75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</row>
    <row r="893" spans="1:57" ht="12.75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</row>
    <row r="894" spans="1:57" ht="12.75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</row>
    <row r="895" spans="1:57" ht="12.75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</row>
    <row r="896" spans="1:57" ht="12.75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</row>
    <row r="897" spans="1:57" ht="12.75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</row>
    <row r="898" spans="1:57" ht="12.75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</row>
    <row r="899" spans="1:57" ht="12.75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</row>
    <row r="900" spans="1:57" ht="12.75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</row>
    <row r="901" spans="1:57" ht="12.75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</row>
    <row r="902" spans="1:57" ht="12.75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</row>
    <row r="903" spans="1:57" ht="12.75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</row>
    <row r="904" spans="1:57" ht="12.75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</row>
    <row r="905" spans="1:57" ht="12.75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</row>
    <row r="906" spans="1:57" ht="12.75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</row>
    <row r="907" spans="1:57" ht="12.75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</row>
    <row r="908" spans="1:57" ht="12.75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</row>
    <row r="909" spans="1:57" ht="12.75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</row>
    <row r="910" spans="1:57" ht="12.75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</row>
    <row r="911" spans="1:57" ht="12.75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</row>
    <row r="912" spans="1:57" ht="12.75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</row>
    <row r="913" spans="1:57" ht="12.75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</row>
    <row r="914" spans="1:57" ht="12.75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</row>
    <row r="915" spans="1:57" ht="12.75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</row>
    <row r="916" spans="1:57" ht="12.75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</row>
    <row r="917" spans="1:57" ht="12.75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</row>
    <row r="918" spans="1:57" ht="12.75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</row>
    <row r="919" spans="1:57" ht="12.75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</row>
    <row r="920" spans="1:57" ht="12.75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</row>
    <row r="921" spans="1:57" ht="12.75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</row>
    <row r="922" spans="1:57" ht="12.75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</row>
    <row r="923" spans="1:57" ht="12.75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</row>
    <row r="924" spans="1:57" ht="12.75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</row>
    <row r="925" spans="1:57" ht="12.75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</row>
    <row r="926" spans="1:57" ht="12.75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</row>
    <row r="927" spans="1:57" ht="12.75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</row>
    <row r="928" spans="1:57" ht="12.75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</row>
    <row r="929" spans="1:57" ht="12.75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</row>
    <row r="930" spans="1:57" ht="12.75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</row>
    <row r="931" spans="1:57" ht="12.75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</row>
    <row r="932" spans="1:57" ht="12.75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</row>
    <row r="933" spans="1:57" ht="12.75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</row>
    <row r="934" spans="1:57" ht="12.75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</row>
    <row r="935" spans="1:57" ht="12.75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</row>
    <row r="936" spans="1:57" ht="12.75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</row>
    <row r="937" spans="1:57" ht="12.75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</row>
    <row r="938" spans="1:57" ht="12.75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</row>
    <row r="939" spans="1:57" ht="12.75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</row>
    <row r="940" spans="1:57" ht="12.75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</row>
    <row r="941" spans="1:57" ht="12.75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</row>
    <row r="942" spans="1:57" ht="12.75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</row>
    <row r="943" spans="1:57" ht="12.75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</row>
    <row r="944" spans="1:57" ht="12.75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</row>
    <row r="945" spans="1:57" ht="12.75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</row>
    <row r="946" spans="1:57" ht="12.75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</row>
    <row r="947" spans="1:57" ht="12.75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</row>
    <row r="948" spans="1:57" ht="12.75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</row>
    <row r="949" spans="1:57" ht="12.75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</row>
    <row r="950" spans="1:57" ht="12.75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</row>
    <row r="951" spans="1:57" ht="12.75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</row>
    <row r="952" spans="1:57" ht="12.75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</row>
    <row r="953" spans="1:57" ht="12.75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</row>
    <row r="954" spans="1:57" ht="12.75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</row>
    <row r="955" spans="1:57" ht="12.75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</row>
    <row r="956" spans="1:57" ht="12.75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</row>
    <row r="957" spans="1:57" ht="12.75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</row>
    <row r="958" spans="1:57" ht="12.75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</row>
    <row r="959" spans="1:57" ht="12.75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</row>
    <row r="960" spans="1:57" ht="12.75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</row>
    <row r="961" spans="1:57" ht="12.75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</row>
    <row r="962" spans="1:57" ht="12.75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</row>
    <row r="963" spans="1:57" ht="12.75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</row>
    <row r="964" spans="1:57" ht="12.75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</row>
    <row r="965" spans="1:57" ht="12.75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</row>
    <row r="966" spans="1:57" ht="12.75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</row>
    <row r="967" spans="1:57" ht="12.75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</row>
    <row r="968" spans="1:57" ht="12.75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</row>
    <row r="969" spans="1:57" ht="12.75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</row>
    <row r="970" spans="1:57" ht="12.75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</row>
    <row r="971" spans="1:57" ht="12.75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</row>
    <row r="972" spans="1:57" ht="12.75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</row>
    <row r="973" spans="1:57" ht="12.75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</row>
    <row r="974" spans="1:57" ht="12.75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</row>
    <row r="975" spans="1:57" ht="12.75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</row>
    <row r="976" spans="1:57" ht="12.75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</row>
    <row r="977" spans="1:57" ht="12.75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</row>
    <row r="978" spans="1:57" ht="12.75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</row>
    <row r="979" spans="1:57" ht="12.75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</row>
    <row r="980" spans="1:57" ht="12.75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</row>
    <row r="981" spans="1:57" ht="12.75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</row>
    <row r="982" spans="1:57" ht="12.75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</row>
    <row r="983" spans="1:57" ht="12.75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</row>
    <row r="984" spans="1:57" ht="12.75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</row>
    <row r="985" spans="1:57" ht="12.75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</row>
    <row r="986" spans="1:57" ht="12.75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</row>
    <row r="987" spans="1:57" ht="12.75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</row>
    <row r="988" spans="1:57" ht="12.75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</row>
    <row r="989" spans="1:57" ht="12.75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</row>
    <row r="990" spans="1:57" ht="12.75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</row>
    <row r="991" spans="1:57" ht="12.75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</row>
    <row r="992" spans="1:57" ht="12.75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</row>
    <row r="993" spans="1:57" ht="12.75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</row>
    <row r="994" spans="1:57" ht="12.75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</row>
    <row r="995" spans="1:57" ht="12.75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</row>
    <row r="996" spans="1:57" ht="12.75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</row>
    <row r="997" spans="1:57" ht="12.75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</row>
    <row r="998" spans="1:57" ht="12.75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</row>
    <row r="999" spans="1:57" ht="12.75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</row>
    <row r="1000" spans="1:57" ht="12.75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</row>
    <row r="1001" spans="1:57" ht="12.75" x14ac:dyDescent="0.2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</row>
    <row r="1002" spans="1:57" ht="12.75" x14ac:dyDescent="0.2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</row>
    <row r="1003" spans="1:57" ht="12.75" x14ac:dyDescent="0.2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</row>
    <row r="1004" spans="1:57" ht="12.75" x14ac:dyDescent="0.2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</row>
    <row r="1005" spans="1:57" ht="12.75" x14ac:dyDescent="0.2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</row>
    <row r="1006" spans="1:57" ht="12.75" x14ac:dyDescent="0.2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</row>
    <row r="1007" spans="1:57" ht="12.75" x14ac:dyDescent="0.2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</row>
    <row r="1008" spans="1:57" ht="12.75" x14ac:dyDescent="0.2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</row>
    <row r="1009" spans="1:57" ht="12.75" x14ac:dyDescent="0.2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</row>
    <row r="1010" spans="1:57" ht="12.75" x14ac:dyDescent="0.2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</row>
    <row r="1011" spans="1:57" ht="12.75" x14ac:dyDescent="0.2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</row>
    <row r="1012" spans="1:57" ht="12.75" x14ac:dyDescent="0.2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</row>
    <row r="1013" spans="1:57" ht="12.75" x14ac:dyDescent="0.2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</row>
    <row r="1014" spans="1:57" ht="12.75" x14ac:dyDescent="0.2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</row>
    <row r="1015" spans="1:57" ht="12.75" x14ac:dyDescent="0.2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</row>
    <row r="1016" spans="1:57" ht="12.75" x14ac:dyDescent="0.2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</row>
    <row r="1017" spans="1:57" ht="12.75" x14ac:dyDescent="0.2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</row>
    <row r="1018" spans="1:57" ht="12.75" x14ac:dyDescent="0.2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</row>
    <row r="1019" spans="1:57" ht="12.75" x14ac:dyDescent="0.2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</row>
    <row r="1020" spans="1:57" ht="12.75" x14ac:dyDescent="0.2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</row>
    <row r="1021" spans="1:57" ht="12.75" x14ac:dyDescent="0.2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</row>
    <row r="1022" spans="1:57" ht="12.75" x14ac:dyDescent="0.2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</row>
    <row r="1023" spans="1:57" ht="12.75" x14ac:dyDescent="0.2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</row>
    <row r="1024" spans="1:57" ht="12.75" x14ac:dyDescent="0.2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</row>
    <row r="1025" spans="1:57" ht="12.75" x14ac:dyDescent="0.2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</row>
    <row r="1026" spans="1:57" ht="12.75" x14ac:dyDescent="0.2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</row>
    <row r="1027" spans="1:57" ht="12.75" x14ac:dyDescent="0.2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</row>
    <row r="1028" spans="1:57" ht="12.75" x14ac:dyDescent="0.2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</row>
    <row r="1029" spans="1:57" ht="12.75" x14ac:dyDescent="0.2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</row>
    <row r="1030" spans="1:57" ht="12.75" x14ac:dyDescent="0.2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</row>
    <row r="1031" spans="1:57" ht="12.75" x14ac:dyDescent="0.2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</row>
    <row r="1032" spans="1:57" ht="12.75" x14ac:dyDescent="0.2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</row>
    <row r="1033" spans="1:57" ht="12.75" x14ac:dyDescent="0.2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</row>
    <row r="1034" spans="1:57" ht="12.75" x14ac:dyDescent="0.2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</row>
    <row r="1035" spans="1:57" ht="12.75" x14ac:dyDescent="0.2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</row>
    <row r="1036" spans="1:57" ht="12.75" x14ac:dyDescent="0.2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</row>
    <row r="1037" spans="1:57" ht="12.75" x14ac:dyDescent="0.2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</row>
    <row r="1038" spans="1:57" ht="12.75" x14ac:dyDescent="0.2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</row>
    <row r="1039" spans="1:57" ht="12.75" x14ac:dyDescent="0.2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</row>
    <row r="1040" spans="1:57" ht="12.75" x14ac:dyDescent="0.2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</row>
    <row r="1041" spans="1:57" ht="12.75" x14ac:dyDescent="0.2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</row>
    <row r="1042" spans="1:57" ht="12.75" x14ac:dyDescent="0.2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</row>
    <row r="1043" spans="1:57" ht="12.75" x14ac:dyDescent="0.2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</row>
    <row r="1044" spans="1:57" ht="12.75" x14ac:dyDescent="0.2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</row>
    <row r="1045" spans="1:57" ht="12.75" x14ac:dyDescent="0.2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</row>
    <row r="1046" spans="1:57" ht="12.75" x14ac:dyDescent="0.2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</row>
    <row r="1047" spans="1:57" ht="12.75" x14ac:dyDescent="0.2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</row>
    <row r="1048" spans="1:57" ht="12.75" x14ac:dyDescent="0.2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</row>
    <row r="1049" spans="1:57" ht="12.75" x14ac:dyDescent="0.2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</row>
    <row r="1050" spans="1:57" ht="12.75" x14ac:dyDescent="0.2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</row>
    <row r="1051" spans="1:57" ht="12.75" x14ac:dyDescent="0.2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</row>
    <row r="1052" spans="1:57" ht="12.75" x14ac:dyDescent="0.2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</row>
    <row r="1053" spans="1:57" ht="12.75" x14ac:dyDescent="0.2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</row>
    <row r="1054" spans="1:57" ht="12.75" x14ac:dyDescent="0.2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</row>
    <row r="1055" spans="1:57" ht="12.75" x14ac:dyDescent="0.2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</row>
    <row r="1056" spans="1:57" ht="12.75" x14ac:dyDescent="0.2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</row>
    <row r="1057" spans="1:57" ht="12.75" x14ac:dyDescent="0.2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</row>
    <row r="1058" spans="1:57" ht="12.75" x14ac:dyDescent="0.2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</row>
    <row r="1059" spans="1:57" ht="12.75" x14ac:dyDescent="0.2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</row>
    <row r="1060" spans="1:57" ht="12.75" x14ac:dyDescent="0.2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</row>
    <row r="1061" spans="1:57" ht="12.75" x14ac:dyDescent="0.2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</row>
    <row r="1062" spans="1:57" ht="12.75" x14ac:dyDescent="0.2">
      <c r="A1062" s="41"/>
      <c r="B1062" s="41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</row>
    <row r="1063" spans="1:57" ht="12.75" x14ac:dyDescent="0.2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</row>
    <row r="1064" spans="1:57" ht="12.75" x14ac:dyDescent="0.2">
      <c r="A1064" s="41"/>
      <c r="B1064" s="41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</row>
    <row r="1065" spans="1:57" ht="12.75" x14ac:dyDescent="0.2">
      <c r="A1065" s="41"/>
      <c r="B1065" s="41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</row>
    <row r="1066" spans="1:57" ht="12.75" x14ac:dyDescent="0.2">
      <c r="A1066" s="41"/>
      <c r="B1066" s="41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</row>
    <row r="1067" spans="1:57" ht="12.75" x14ac:dyDescent="0.2">
      <c r="A1067" s="41"/>
      <c r="B1067" s="41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</row>
    <row r="1068" spans="1:57" ht="12.75" x14ac:dyDescent="0.2">
      <c r="A1068" s="41"/>
      <c r="B1068" s="41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</row>
    <row r="1069" spans="1:57" ht="12.75" x14ac:dyDescent="0.2">
      <c r="A1069" s="41"/>
      <c r="B1069" s="41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</row>
    <row r="1070" spans="1:57" ht="12.75" x14ac:dyDescent="0.2">
      <c r="A1070" s="41"/>
      <c r="B1070" s="41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</row>
    <row r="1071" spans="1:57" ht="12.75" x14ac:dyDescent="0.2">
      <c r="A1071" s="41"/>
      <c r="B1071" s="41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</row>
    <row r="1072" spans="1:57" ht="12.75" x14ac:dyDescent="0.2">
      <c r="A1072" s="41"/>
      <c r="B1072" s="41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</row>
    <row r="1073" spans="1:57" ht="12.75" x14ac:dyDescent="0.2">
      <c r="A1073" s="41"/>
      <c r="B1073" s="41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</row>
    <row r="1074" spans="1:57" ht="12.75" x14ac:dyDescent="0.2">
      <c r="A1074" s="41"/>
      <c r="B1074" s="41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</row>
    <row r="1075" spans="1:57" ht="12.75" x14ac:dyDescent="0.2">
      <c r="A1075" s="41"/>
      <c r="B1075" s="41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</row>
    <row r="1076" spans="1:57" ht="12.75" x14ac:dyDescent="0.2">
      <c r="A1076" s="41"/>
      <c r="B1076" s="41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</row>
    <row r="1077" spans="1:57" ht="12.75" x14ac:dyDescent="0.2">
      <c r="A1077" s="41"/>
      <c r="B1077" s="41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</row>
    <row r="1078" spans="1:57" ht="12.75" x14ac:dyDescent="0.2">
      <c r="A1078" s="41"/>
      <c r="B1078" s="41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</row>
    <row r="1079" spans="1:57" ht="12.75" x14ac:dyDescent="0.2">
      <c r="A1079" s="41"/>
      <c r="B1079" s="41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</row>
    <row r="1080" spans="1:57" ht="12.75" x14ac:dyDescent="0.2">
      <c r="A1080" s="41"/>
      <c r="B1080" s="41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</row>
    <row r="1081" spans="1:57" ht="12.75" x14ac:dyDescent="0.2">
      <c r="A1081" s="41"/>
      <c r="B1081" s="41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</row>
    <row r="1082" spans="1:57" ht="12.75" x14ac:dyDescent="0.2">
      <c r="A1082" s="41"/>
      <c r="B1082" s="41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</row>
    <row r="1083" spans="1:57" ht="12.75" x14ac:dyDescent="0.2">
      <c r="A1083" s="41"/>
      <c r="B1083" s="41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</row>
    <row r="1084" spans="1:57" ht="12.75" x14ac:dyDescent="0.2">
      <c r="A1084" s="41"/>
      <c r="B1084" s="41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</row>
    <row r="1085" spans="1:57" ht="12.75" x14ac:dyDescent="0.2">
      <c r="A1085" s="41"/>
      <c r="B1085" s="41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</row>
    <row r="1086" spans="1:57" ht="12.75" x14ac:dyDescent="0.2">
      <c r="A1086" s="41"/>
      <c r="B1086" s="41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</row>
    <row r="1087" spans="1:57" ht="12.75" x14ac:dyDescent="0.2">
      <c r="A1087" s="41"/>
      <c r="B1087" s="41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</row>
    <row r="1088" spans="1:57" ht="12.75" x14ac:dyDescent="0.2">
      <c r="A1088" s="41"/>
      <c r="B1088" s="41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</row>
    <row r="1089" spans="1:57" ht="12.75" x14ac:dyDescent="0.2">
      <c r="A1089" s="41"/>
      <c r="B1089" s="41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</row>
    <row r="1090" spans="1:57" ht="12.75" x14ac:dyDescent="0.2">
      <c r="A1090" s="41"/>
      <c r="B1090" s="41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</row>
    <row r="1091" spans="1:57" ht="12.75" x14ac:dyDescent="0.2">
      <c r="A1091" s="41"/>
      <c r="B1091" s="41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</row>
    <row r="1092" spans="1:57" ht="12.75" x14ac:dyDescent="0.2">
      <c r="A1092" s="41"/>
      <c r="B1092" s="41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</row>
    <row r="1093" spans="1:57" ht="12.75" x14ac:dyDescent="0.2">
      <c r="A1093" s="41"/>
      <c r="B1093" s="41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</row>
    <row r="1094" spans="1:57" ht="12.75" x14ac:dyDescent="0.2">
      <c r="A1094" s="41"/>
      <c r="B1094" s="41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</row>
    <row r="1095" spans="1:57" ht="12.75" x14ac:dyDescent="0.2">
      <c r="A1095" s="41"/>
      <c r="B1095" s="41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</row>
    <row r="1096" spans="1:57" ht="12.75" x14ac:dyDescent="0.2">
      <c r="A1096" s="41"/>
      <c r="B1096" s="41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</row>
    <row r="1097" spans="1:57" ht="12.75" x14ac:dyDescent="0.2">
      <c r="A1097" s="41"/>
      <c r="B1097" s="41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</row>
    <row r="1098" spans="1:57" ht="12.75" x14ac:dyDescent="0.2">
      <c r="A1098" s="41"/>
      <c r="B1098" s="41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</row>
    <row r="1099" spans="1:57" ht="12.75" x14ac:dyDescent="0.2">
      <c r="A1099" s="41"/>
      <c r="B1099" s="41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</row>
    <row r="1100" spans="1:57" ht="12.75" x14ac:dyDescent="0.2">
      <c r="A1100" s="41"/>
      <c r="B1100" s="41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</row>
    <row r="1101" spans="1:57" ht="12.75" x14ac:dyDescent="0.2">
      <c r="A1101" s="41"/>
      <c r="B1101" s="41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</row>
    <row r="1102" spans="1:57" ht="12.75" x14ac:dyDescent="0.2">
      <c r="A1102" s="41"/>
      <c r="B1102" s="41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</row>
    <row r="1103" spans="1:57" ht="12.75" x14ac:dyDescent="0.2">
      <c r="A1103" s="41"/>
      <c r="B1103" s="41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</row>
    <row r="1104" spans="1:57" ht="12.75" x14ac:dyDescent="0.2">
      <c r="A1104" s="41"/>
      <c r="B1104" s="41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</row>
    <row r="1105" spans="1:57" ht="12.75" x14ac:dyDescent="0.2">
      <c r="A1105" s="41"/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</row>
    <row r="1106" spans="1:57" ht="12.75" x14ac:dyDescent="0.2">
      <c r="A1106" s="41"/>
      <c r="B1106" s="41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</row>
    <row r="1107" spans="1:57" ht="12.75" x14ac:dyDescent="0.2">
      <c r="A1107" s="41"/>
      <c r="B1107" s="41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</row>
    <row r="1108" spans="1:57" ht="12.75" x14ac:dyDescent="0.2">
      <c r="A1108" s="41"/>
      <c r="B1108" s="41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</row>
    <row r="1109" spans="1:57" ht="12.75" x14ac:dyDescent="0.2">
      <c r="A1109" s="41"/>
      <c r="B1109" s="41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</row>
    <row r="1110" spans="1:57" ht="12.75" x14ac:dyDescent="0.2">
      <c r="A1110" s="41"/>
      <c r="B1110" s="41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</row>
    <row r="1111" spans="1:57" ht="12.75" x14ac:dyDescent="0.2">
      <c r="A1111" s="41"/>
      <c r="B1111" s="41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</row>
    <row r="1112" spans="1:57" ht="12.75" x14ac:dyDescent="0.2">
      <c r="A1112" s="41"/>
      <c r="B1112" s="41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</row>
    <row r="1113" spans="1:57" ht="12.75" x14ac:dyDescent="0.2">
      <c r="A1113" s="41"/>
      <c r="B1113" s="41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</row>
    <row r="1114" spans="1:57" ht="12.75" x14ac:dyDescent="0.2">
      <c r="A1114" s="41"/>
      <c r="B1114" s="41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</row>
    <row r="1115" spans="1:57" ht="12.75" x14ac:dyDescent="0.2">
      <c r="A1115" s="41"/>
      <c r="B1115" s="41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</row>
    <row r="1116" spans="1:57" ht="12.75" x14ac:dyDescent="0.2">
      <c r="A1116" s="41"/>
      <c r="B1116" s="41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</row>
    <row r="1117" spans="1:57" ht="12.75" x14ac:dyDescent="0.2">
      <c r="A1117" s="41"/>
      <c r="B1117" s="41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</row>
    <row r="1118" spans="1:57" ht="12.75" x14ac:dyDescent="0.2">
      <c r="A1118" s="41"/>
      <c r="B1118" s="41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</row>
    <row r="1119" spans="1:57" ht="12.75" x14ac:dyDescent="0.2">
      <c r="A1119" s="41"/>
      <c r="B1119" s="41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</row>
    <row r="1120" spans="1:57" ht="12.75" x14ac:dyDescent="0.2">
      <c r="A1120" s="41"/>
      <c r="B1120" s="41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</row>
    <row r="1121" spans="1:57" ht="12.75" x14ac:dyDescent="0.2">
      <c r="A1121" s="41"/>
      <c r="B1121" s="41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</row>
    <row r="1122" spans="1:57" ht="12.75" x14ac:dyDescent="0.2">
      <c r="A1122" s="41"/>
      <c r="B1122" s="41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</row>
    <row r="1123" spans="1:57" ht="12.75" x14ac:dyDescent="0.2">
      <c r="A1123" s="41"/>
      <c r="B1123" s="41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</row>
    <row r="1124" spans="1:57" ht="12.75" x14ac:dyDescent="0.2">
      <c r="A1124" s="41"/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</row>
    <row r="1125" spans="1:57" ht="12.75" x14ac:dyDescent="0.2">
      <c r="A1125" s="41"/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</row>
    <row r="1126" spans="1:57" ht="12.75" x14ac:dyDescent="0.2">
      <c r="A1126" s="41"/>
      <c r="B1126" s="41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</row>
    <row r="1127" spans="1:57" ht="12.75" x14ac:dyDescent="0.2">
      <c r="A1127" s="41"/>
      <c r="B1127" s="41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</row>
    <row r="1128" spans="1:57" ht="12.75" x14ac:dyDescent="0.2">
      <c r="A1128" s="41"/>
      <c r="B1128" s="41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/>
      <c r="BC1128" s="41"/>
      <c r="BD1128" s="41"/>
      <c r="BE1128" s="41"/>
    </row>
    <row r="1129" spans="1:57" ht="12.75" x14ac:dyDescent="0.2">
      <c r="A1129" s="41"/>
      <c r="B1129" s="41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</row>
    <row r="1130" spans="1:57" ht="12.75" x14ac:dyDescent="0.2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</row>
    <row r="1131" spans="1:57" ht="12.75" x14ac:dyDescent="0.2">
      <c r="A1131" s="41"/>
      <c r="B1131" s="41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</row>
    <row r="1132" spans="1:57" ht="12.75" x14ac:dyDescent="0.2">
      <c r="A1132" s="41"/>
      <c r="B1132" s="41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</row>
    <row r="1133" spans="1:57" ht="12.75" x14ac:dyDescent="0.2">
      <c r="A1133" s="41"/>
      <c r="B1133" s="41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</row>
    <row r="1134" spans="1:57" ht="12.75" x14ac:dyDescent="0.2">
      <c r="A1134" s="41"/>
      <c r="B1134" s="41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</row>
    <row r="1135" spans="1:57" ht="12.75" x14ac:dyDescent="0.2">
      <c r="A1135" s="41"/>
      <c r="B1135" s="41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</row>
    <row r="1136" spans="1:57" ht="12.75" x14ac:dyDescent="0.2">
      <c r="A1136" s="41"/>
      <c r="B1136" s="41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</row>
    <row r="1137" spans="1:57" ht="12.75" x14ac:dyDescent="0.2">
      <c r="A1137" s="41"/>
      <c r="B1137" s="41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</row>
    <row r="1138" spans="1:57" ht="12.75" x14ac:dyDescent="0.2">
      <c r="A1138" s="41"/>
      <c r="B1138" s="41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</row>
    <row r="1139" spans="1:57" ht="12.75" x14ac:dyDescent="0.2">
      <c r="A1139" s="41"/>
      <c r="B1139" s="41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</row>
    <row r="1140" spans="1:57" ht="12.75" x14ac:dyDescent="0.2">
      <c r="A1140" s="41"/>
      <c r="B1140" s="41"/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1"/>
      <c r="AU1140" s="41"/>
      <c r="AV1140" s="41"/>
      <c r="AW1140" s="41"/>
      <c r="AX1140" s="41"/>
      <c r="AY1140" s="41"/>
      <c r="AZ1140" s="41"/>
      <c r="BA1140" s="41"/>
      <c r="BB1140" s="41"/>
      <c r="BC1140" s="41"/>
      <c r="BD1140" s="41"/>
      <c r="BE1140" s="41"/>
    </row>
    <row r="1141" spans="1:57" ht="12.75" x14ac:dyDescent="0.2">
      <c r="A1141" s="41"/>
      <c r="B1141" s="41"/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</row>
    <row r="1142" spans="1:57" ht="12.75" x14ac:dyDescent="0.2">
      <c r="A1142" s="41"/>
      <c r="B1142" s="41"/>
      <c r="C1142" s="41"/>
      <c r="D1142" s="41"/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1"/>
      <c r="AU1142" s="41"/>
      <c r="AV1142" s="41"/>
      <c r="AW1142" s="41"/>
      <c r="AX1142" s="41"/>
      <c r="AY1142" s="41"/>
      <c r="AZ1142" s="41"/>
      <c r="BA1142" s="41"/>
      <c r="BB1142" s="41"/>
      <c r="BC1142" s="41"/>
      <c r="BD1142" s="41"/>
      <c r="BE1142" s="41"/>
    </row>
    <row r="1143" spans="1:57" ht="12.75" x14ac:dyDescent="0.2">
      <c r="A1143" s="41"/>
      <c r="B1143" s="41"/>
      <c r="C1143" s="41"/>
      <c r="D1143" s="41"/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</row>
    <row r="1144" spans="1:57" ht="12.75" x14ac:dyDescent="0.2">
      <c r="A1144" s="41"/>
      <c r="B1144" s="41"/>
      <c r="C1144" s="41"/>
      <c r="D1144" s="41"/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1"/>
      <c r="AU1144" s="41"/>
      <c r="AV1144" s="41"/>
      <c r="AW1144" s="41"/>
      <c r="AX1144" s="41"/>
      <c r="AY1144" s="41"/>
      <c r="AZ1144" s="41"/>
      <c r="BA1144" s="41"/>
      <c r="BB1144" s="41"/>
      <c r="BC1144" s="41"/>
      <c r="BD1144" s="41"/>
      <c r="BE1144" s="41"/>
    </row>
    <row r="1145" spans="1:57" ht="12.75" x14ac:dyDescent="0.2">
      <c r="A1145" s="41"/>
      <c r="B1145" s="41"/>
      <c r="C1145" s="41"/>
      <c r="D1145" s="41"/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41"/>
      <c r="AW1145" s="41"/>
      <c r="AX1145" s="41"/>
      <c r="AY1145" s="41"/>
      <c r="AZ1145" s="41"/>
      <c r="BA1145" s="41"/>
      <c r="BB1145" s="41"/>
      <c r="BC1145" s="41"/>
      <c r="BD1145" s="41"/>
      <c r="BE1145" s="41"/>
    </row>
    <row r="1146" spans="1:57" ht="12.75" x14ac:dyDescent="0.2">
      <c r="A1146" s="41"/>
      <c r="B1146" s="41"/>
      <c r="C1146" s="41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1"/>
      <c r="AM1146" s="41"/>
      <c r="AN1146" s="41"/>
      <c r="AO1146" s="41"/>
      <c r="AP1146" s="41"/>
      <c r="AQ1146" s="41"/>
      <c r="AR1146" s="41"/>
      <c r="AS1146" s="41"/>
      <c r="AT1146" s="41"/>
      <c r="AU1146" s="41"/>
      <c r="AV1146" s="41"/>
      <c r="AW1146" s="41"/>
      <c r="AX1146" s="41"/>
      <c r="AY1146" s="41"/>
      <c r="AZ1146" s="41"/>
      <c r="BA1146" s="41"/>
      <c r="BB1146" s="41"/>
      <c r="BC1146" s="41"/>
      <c r="BD1146" s="41"/>
      <c r="BE1146" s="41"/>
    </row>
    <row r="1147" spans="1:57" ht="12.75" x14ac:dyDescent="0.2">
      <c r="A1147" s="41"/>
      <c r="B1147" s="41"/>
      <c r="C1147" s="41"/>
      <c r="D1147" s="41"/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</row>
    <row r="1148" spans="1:57" ht="12.75" x14ac:dyDescent="0.2">
      <c r="A1148" s="41"/>
      <c r="B1148" s="41"/>
      <c r="C1148" s="41"/>
      <c r="D1148" s="41"/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1"/>
      <c r="AN1148" s="41"/>
      <c r="AO1148" s="41"/>
      <c r="AP1148" s="41"/>
      <c r="AQ1148" s="41"/>
      <c r="AR1148" s="41"/>
      <c r="AS1148" s="41"/>
      <c r="AT1148" s="41"/>
      <c r="AU1148" s="41"/>
      <c r="AV1148" s="41"/>
      <c r="AW1148" s="41"/>
      <c r="AX1148" s="41"/>
      <c r="AY1148" s="41"/>
      <c r="AZ1148" s="41"/>
      <c r="BA1148" s="41"/>
      <c r="BB1148" s="41"/>
      <c r="BC1148" s="41"/>
      <c r="BD1148" s="41"/>
      <c r="BE1148" s="41"/>
    </row>
    <row r="1149" spans="1:57" ht="12.75" x14ac:dyDescent="0.2">
      <c r="A1149" s="41"/>
      <c r="B1149" s="41"/>
      <c r="C1149" s="41"/>
      <c r="D1149" s="41"/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1"/>
      <c r="AU1149" s="41"/>
      <c r="AV1149" s="41"/>
      <c r="AW1149" s="41"/>
      <c r="AX1149" s="41"/>
      <c r="AY1149" s="41"/>
      <c r="AZ1149" s="41"/>
      <c r="BA1149" s="41"/>
      <c r="BB1149" s="41"/>
      <c r="BC1149" s="41"/>
      <c r="BD1149" s="41"/>
      <c r="BE1149" s="41"/>
    </row>
    <row r="1150" spans="1:57" ht="12.75" x14ac:dyDescent="0.2">
      <c r="A1150" s="41"/>
      <c r="B1150" s="41"/>
      <c r="C1150" s="41"/>
      <c r="D1150" s="41"/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1"/>
      <c r="AM1150" s="41"/>
      <c r="AN1150" s="41"/>
      <c r="AO1150" s="41"/>
      <c r="AP1150" s="41"/>
      <c r="AQ1150" s="41"/>
      <c r="AR1150" s="41"/>
      <c r="AS1150" s="41"/>
      <c r="AT1150" s="41"/>
      <c r="AU1150" s="41"/>
      <c r="AV1150" s="41"/>
      <c r="AW1150" s="41"/>
      <c r="AX1150" s="41"/>
      <c r="AY1150" s="41"/>
      <c r="AZ1150" s="41"/>
      <c r="BA1150" s="41"/>
      <c r="BB1150" s="41"/>
      <c r="BC1150" s="41"/>
      <c r="BD1150" s="41"/>
      <c r="BE1150" s="41"/>
    </row>
    <row r="1151" spans="1:57" ht="12.75" x14ac:dyDescent="0.2">
      <c r="A1151" s="41"/>
      <c r="B1151" s="41"/>
      <c r="C1151" s="41"/>
      <c r="D1151" s="41"/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1"/>
      <c r="AU1151" s="41"/>
      <c r="AV1151" s="41"/>
      <c r="AW1151" s="41"/>
      <c r="AX1151" s="41"/>
      <c r="AY1151" s="41"/>
      <c r="AZ1151" s="41"/>
      <c r="BA1151" s="41"/>
      <c r="BB1151" s="41"/>
      <c r="BC1151" s="41"/>
      <c r="BD1151" s="41"/>
      <c r="BE1151" s="41"/>
    </row>
    <row r="1152" spans="1:57" ht="12.75" x14ac:dyDescent="0.2">
      <c r="A1152" s="41"/>
      <c r="B1152" s="41"/>
      <c r="C1152" s="41"/>
      <c r="D1152" s="41"/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1"/>
      <c r="AM1152" s="41"/>
      <c r="AN1152" s="41"/>
      <c r="AO1152" s="41"/>
      <c r="AP1152" s="41"/>
      <c r="AQ1152" s="41"/>
      <c r="AR1152" s="41"/>
      <c r="AS1152" s="41"/>
      <c r="AT1152" s="41"/>
      <c r="AU1152" s="41"/>
      <c r="AV1152" s="41"/>
      <c r="AW1152" s="41"/>
      <c r="AX1152" s="41"/>
      <c r="AY1152" s="41"/>
      <c r="AZ1152" s="41"/>
      <c r="BA1152" s="41"/>
      <c r="BB1152" s="41"/>
      <c r="BC1152" s="41"/>
      <c r="BD1152" s="41"/>
      <c r="BE1152" s="41"/>
    </row>
    <row r="1153" spans="1:57" ht="12.75" x14ac:dyDescent="0.2">
      <c r="A1153" s="41"/>
      <c r="B1153" s="41"/>
      <c r="C1153" s="41"/>
      <c r="D1153" s="41"/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</row>
    <row r="1154" spans="1:57" ht="12.75" x14ac:dyDescent="0.2">
      <c r="A1154" s="41"/>
      <c r="B1154" s="41"/>
      <c r="C1154" s="41"/>
      <c r="D1154" s="41"/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1"/>
      <c r="AM1154" s="41"/>
      <c r="AN1154" s="41"/>
      <c r="AO1154" s="41"/>
      <c r="AP1154" s="41"/>
      <c r="AQ1154" s="41"/>
      <c r="AR1154" s="41"/>
      <c r="AS1154" s="41"/>
      <c r="AT1154" s="41"/>
      <c r="AU1154" s="41"/>
      <c r="AV1154" s="41"/>
      <c r="AW1154" s="41"/>
      <c r="AX1154" s="41"/>
      <c r="AY1154" s="41"/>
      <c r="AZ1154" s="41"/>
      <c r="BA1154" s="41"/>
      <c r="BB1154" s="41"/>
      <c r="BC1154" s="41"/>
      <c r="BD1154" s="41"/>
      <c r="BE1154" s="41"/>
    </row>
    <row r="1155" spans="1:57" ht="12.75" x14ac:dyDescent="0.2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  <c r="BB1155" s="41"/>
      <c r="BC1155" s="41"/>
      <c r="BD1155" s="41"/>
      <c r="BE1155" s="41"/>
    </row>
    <row r="1156" spans="1:57" ht="12.75" x14ac:dyDescent="0.2">
      <c r="A1156" s="41"/>
      <c r="B1156" s="41"/>
      <c r="C1156" s="41"/>
      <c r="D1156" s="41"/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1"/>
      <c r="AM1156" s="41"/>
      <c r="AN1156" s="41"/>
      <c r="AO1156" s="41"/>
      <c r="AP1156" s="41"/>
      <c r="AQ1156" s="41"/>
      <c r="AR1156" s="41"/>
      <c r="AS1156" s="41"/>
      <c r="AT1156" s="41"/>
      <c r="AU1156" s="41"/>
      <c r="AV1156" s="41"/>
      <c r="AW1156" s="41"/>
      <c r="AX1156" s="41"/>
      <c r="AY1156" s="41"/>
      <c r="AZ1156" s="41"/>
      <c r="BA1156" s="41"/>
      <c r="BB1156" s="41"/>
      <c r="BC1156" s="41"/>
      <c r="BD1156" s="41"/>
      <c r="BE1156" s="41"/>
    </row>
    <row r="1157" spans="1:57" ht="12.75" x14ac:dyDescent="0.2">
      <c r="A1157" s="41"/>
      <c r="B1157" s="41"/>
      <c r="C1157" s="41"/>
      <c r="D1157" s="41"/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1"/>
      <c r="AU1157" s="41"/>
      <c r="AV1157" s="41"/>
      <c r="AW1157" s="41"/>
      <c r="AX1157" s="41"/>
      <c r="AY1157" s="41"/>
      <c r="AZ1157" s="41"/>
      <c r="BA1157" s="41"/>
      <c r="BB1157" s="41"/>
      <c r="BC1157" s="41"/>
      <c r="BD1157" s="41"/>
      <c r="BE1157" s="41"/>
    </row>
    <row r="1158" spans="1:57" ht="12.75" x14ac:dyDescent="0.2">
      <c r="A1158" s="41"/>
      <c r="B1158" s="41"/>
      <c r="C1158" s="41"/>
      <c r="D1158" s="41"/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1"/>
      <c r="AM1158" s="41"/>
      <c r="AN1158" s="41"/>
      <c r="AO1158" s="41"/>
      <c r="AP1158" s="41"/>
      <c r="AQ1158" s="41"/>
      <c r="AR1158" s="41"/>
      <c r="AS1158" s="41"/>
      <c r="AT1158" s="41"/>
      <c r="AU1158" s="41"/>
      <c r="AV1158" s="41"/>
      <c r="AW1158" s="41"/>
      <c r="AX1158" s="41"/>
      <c r="AY1158" s="41"/>
      <c r="AZ1158" s="41"/>
      <c r="BA1158" s="41"/>
      <c r="BB1158" s="41"/>
      <c r="BC1158" s="41"/>
      <c r="BD1158" s="41"/>
      <c r="BE1158" s="41"/>
    </row>
    <row r="1159" spans="1:57" ht="12.75" x14ac:dyDescent="0.2">
      <c r="A1159" s="41"/>
      <c r="B1159" s="41"/>
      <c r="C1159" s="41"/>
      <c r="D1159" s="41"/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</row>
    <row r="1160" spans="1:57" ht="12.75" x14ac:dyDescent="0.2">
      <c r="A1160" s="41"/>
      <c r="B1160" s="41"/>
      <c r="C1160" s="41"/>
      <c r="D1160" s="41"/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1"/>
      <c r="AM1160" s="41"/>
      <c r="AN1160" s="41"/>
      <c r="AO1160" s="41"/>
      <c r="AP1160" s="41"/>
      <c r="AQ1160" s="41"/>
      <c r="AR1160" s="41"/>
      <c r="AS1160" s="41"/>
      <c r="AT1160" s="41"/>
      <c r="AU1160" s="41"/>
      <c r="AV1160" s="41"/>
      <c r="AW1160" s="41"/>
      <c r="AX1160" s="41"/>
      <c r="AY1160" s="41"/>
      <c r="AZ1160" s="41"/>
      <c r="BA1160" s="41"/>
      <c r="BB1160" s="41"/>
      <c r="BC1160" s="41"/>
      <c r="BD1160" s="41"/>
      <c r="BE1160" s="41"/>
    </row>
    <row r="1161" spans="1:57" ht="12.75" x14ac:dyDescent="0.2">
      <c r="A1161" s="41"/>
      <c r="B1161" s="41"/>
      <c r="C1161" s="41"/>
      <c r="D1161" s="41"/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1"/>
      <c r="AU1161" s="41"/>
      <c r="AV1161" s="41"/>
      <c r="AW1161" s="41"/>
      <c r="AX1161" s="41"/>
      <c r="AY1161" s="41"/>
      <c r="AZ1161" s="41"/>
      <c r="BA1161" s="41"/>
      <c r="BB1161" s="41"/>
      <c r="BC1161" s="41"/>
      <c r="BD1161" s="41"/>
      <c r="BE1161" s="41"/>
    </row>
    <row r="1162" spans="1:57" ht="12.75" x14ac:dyDescent="0.2">
      <c r="A1162" s="41"/>
      <c r="B1162" s="41"/>
      <c r="C1162" s="41"/>
      <c r="D1162" s="41"/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1"/>
      <c r="AM1162" s="41"/>
      <c r="AN1162" s="41"/>
      <c r="AO1162" s="41"/>
      <c r="AP1162" s="41"/>
      <c r="AQ1162" s="41"/>
      <c r="AR1162" s="41"/>
      <c r="AS1162" s="41"/>
      <c r="AT1162" s="41"/>
      <c r="AU1162" s="41"/>
      <c r="AV1162" s="41"/>
      <c r="AW1162" s="41"/>
      <c r="AX1162" s="41"/>
      <c r="AY1162" s="41"/>
      <c r="AZ1162" s="41"/>
      <c r="BA1162" s="41"/>
      <c r="BB1162" s="41"/>
      <c r="BC1162" s="41"/>
      <c r="BD1162" s="41"/>
      <c r="BE1162" s="41"/>
    </row>
    <row r="1163" spans="1:57" ht="12.75" x14ac:dyDescent="0.2">
      <c r="A1163" s="41"/>
      <c r="B1163" s="41"/>
      <c r="C1163" s="41"/>
      <c r="D1163" s="41"/>
      <c r="E1163" s="41"/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1"/>
      <c r="AU1163" s="41"/>
      <c r="AV1163" s="41"/>
      <c r="AW1163" s="41"/>
      <c r="AX1163" s="41"/>
      <c r="AY1163" s="41"/>
      <c r="AZ1163" s="41"/>
      <c r="BA1163" s="41"/>
      <c r="BB1163" s="41"/>
      <c r="BC1163" s="41"/>
      <c r="BD1163" s="41"/>
      <c r="BE1163" s="41"/>
    </row>
    <row r="1164" spans="1:57" ht="12.75" x14ac:dyDescent="0.2">
      <c r="A1164" s="41"/>
      <c r="B1164" s="41"/>
      <c r="C1164" s="41"/>
      <c r="D1164" s="41"/>
      <c r="E1164" s="41"/>
      <c r="F1164" s="41"/>
      <c r="G1164" s="41"/>
      <c r="H1164" s="41"/>
      <c r="I1164" s="41"/>
      <c r="J1164" s="41"/>
      <c r="K1164" s="41"/>
      <c r="L1164" s="41"/>
      <c r="M1164" s="41"/>
      <c r="N1164" s="41"/>
      <c r="O1164" s="41"/>
      <c r="P1164" s="41"/>
      <c r="Q1164" s="41"/>
      <c r="R1164" s="41"/>
      <c r="S1164" s="41"/>
      <c r="T1164" s="41"/>
      <c r="U1164" s="41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1"/>
      <c r="AG1164" s="41"/>
      <c r="AH1164" s="41"/>
      <c r="AI1164" s="41"/>
      <c r="AJ1164" s="41"/>
      <c r="AK1164" s="41"/>
      <c r="AL1164" s="41"/>
      <c r="AM1164" s="41"/>
      <c r="AN1164" s="41"/>
      <c r="AO1164" s="41"/>
      <c r="AP1164" s="41"/>
      <c r="AQ1164" s="41"/>
      <c r="AR1164" s="41"/>
      <c r="AS1164" s="41"/>
      <c r="AT1164" s="41"/>
      <c r="AU1164" s="41"/>
      <c r="AV1164" s="41"/>
      <c r="AW1164" s="41"/>
      <c r="AX1164" s="41"/>
      <c r="AY1164" s="41"/>
      <c r="AZ1164" s="41"/>
      <c r="BA1164" s="41"/>
      <c r="BB1164" s="41"/>
      <c r="BC1164" s="41"/>
      <c r="BD1164" s="41"/>
      <c r="BE1164" s="41"/>
    </row>
    <row r="1165" spans="1:57" ht="12.75" x14ac:dyDescent="0.2">
      <c r="A1165" s="41"/>
      <c r="B1165" s="41"/>
      <c r="C1165" s="41"/>
      <c r="D1165" s="41"/>
      <c r="E1165" s="41"/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1"/>
      <c r="AU1165" s="41"/>
      <c r="AV1165" s="41"/>
      <c r="AW1165" s="41"/>
      <c r="AX1165" s="41"/>
      <c r="AY1165" s="41"/>
      <c r="AZ1165" s="41"/>
      <c r="BA1165" s="41"/>
      <c r="BB1165" s="41"/>
      <c r="BC1165" s="41"/>
      <c r="BD1165" s="41"/>
      <c r="BE1165" s="41"/>
    </row>
    <row r="1166" spans="1:57" ht="12.75" x14ac:dyDescent="0.2">
      <c r="A1166" s="41"/>
      <c r="B1166" s="41"/>
      <c r="C1166" s="41"/>
      <c r="D1166" s="41"/>
      <c r="E1166" s="41"/>
      <c r="F1166" s="41"/>
      <c r="G1166" s="41"/>
      <c r="H1166" s="41"/>
      <c r="I1166" s="41"/>
      <c r="J1166" s="41"/>
      <c r="K1166" s="41"/>
      <c r="L1166" s="41"/>
      <c r="M1166" s="41"/>
      <c r="N1166" s="41"/>
      <c r="O1166" s="41"/>
      <c r="P1166" s="41"/>
      <c r="Q1166" s="41"/>
      <c r="R1166" s="41"/>
      <c r="S1166" s="41"/>
      <c r="T1166" s="41"/>
      <c r="U1166" s="41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1"/>
      <c r="AG1166" s="41"/>
      <c r="AH1166" s="41"/>
      <c r="AI1166" s="41"/>
      <c r="AJ1166" s="41"/>
      <c r="AK1166" s="41"/>
      <c r="AL1166" s="41"/>
      <c r="AM1166" s="41"/>
      <c r="AN1166" s="41"/>
      <c r="AO1166" s="41"/>
      <c r="AP1166" s="41"/>
      <c r="AQ1166" s="41"/>
      <c r="AR1166" s="41"/>
      <c r="AS1166" s="41"/>
      <c r="AT1166" s="41"/>
      <c r="AU1166" s="41"/>
      <c r="AV1166" s="41"/>
      <c r="AW1166" s="41"/>
      <c r="AX1166" s="41"/>
      <c r="AY1166" s="41"/>
      <c r="AZ1166" s="41"/>
      <c r="BA1166" s="41"/>
      <c r="BB1166" s="41"/>
      <c r="BC1166" s="41"/>
      <c r="BD1166" s="41"/>
      <c r="BE1166" s="41"/>
    </row>
    <row r="1167" spans="1:57" ht="12.75" x14ac:dyDescent="0.2">
      <c r="A1167" s="41"/>
      <c r="B1167" s="41"/>
      <c r="C1167" s="41"/>
      <c r="D1167" s="41"/>
      <c r="E1167" s="41"/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1"/>
      <c r="AM1167" s="41"/>
      <c r="AN1167" s="41"/>
      <c r="AO1167" s="41"/>
      <c r="AP1167" s="41"/>
      <c r="AQ1167" s="41"/>
      <c r="AR1167" s="41"/>
      <c r="AS1167" s="41"/>
      <c r="AT1167" s="41"/>
      <c r="AU1167" s="41"/>
      <c r="AV1167" s="41"/>
      <c r="AW1167" s="41"/>
      <c r="AX1167" s="41"/>
      <c r="AY1167" s="41"/>
      <c r="AZ1167" s="41"/>
      <c r="BA1167" s="41"/>
      <c r="BB1167" s="41"/>
      <c r="BC1167" s="41"/>
      <c r="BD1167" s="41"/>
      <c r="BE1167" s="41"/>
    </row>
    <row r="1168" spans="1:57" ht="12.75" x14ac:dyDescent="0.2">
      <c r="A1168" s="41"/>
      <c r="B1168" s="41"/>
      <c r="C1168" s="41"/>
      <c r="D1168" s="41"/>
      <c r="E1168" s="41"/>
      <c r="F1168" s="41"/>
      <c r="G1168" s="41"/>
      <c r="H1168" s="41"/>
      <c r="I1168" s="41"/>
      <c r="J1168" s="41"/>
      <c r="K1168" s="41"/>
      <c r="L1168" s="41"/>
      <c r="M1168" s="41"/>
      <c r="N1168" s="41"/>
      <c r="O1168" s="41"/>
      <c r="P1168" s="41"/>
      <c r="Q1168" s="41"/>
      <c r="R1168" s="41"/>
      <c r="S1168" s="41"/>
      <c r="T1168" s="41"/>
      <c r="U1168" s="41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1"/>
      <c r="AG1168" s="41"/>
      <c r="AH1168" s="41"/>
      <c r="AI1168" s="41"/>
      <c r="AJ1168" s="41"/>
      <c r="AK1168" s="41"/>
      <c r="AL1168" s="41"/>
      <c r="AM1168" s="41"/>
      <c r="AN1168" s="41"/>
      <c r="AO1168" s="41"/>
      <c r="AP1168" s="41"/>
      <c r="AQ1168" s="41"/>
      <c r="AR1168" s="41"/>
      <c r="AS1168" s="41"/>
      <c r="AT1168" s="41"/>
      <c r="AU1168" s="41"/>
      <c r="AV1168" s="41"/>
      <c r="AW1168" s="41"/>
      <c r="AX1168" s="41"/>
      <c r="AY1168" s="41"/>
      <c r="AZ1168" s="41"/>
      <c r="BA1168" s="41"/>
      <c r="BB1168" s="41"/>
      <c r="BC1168" s="41"/>
      <c r="BD1168" s="41"/>
      <c r="BE1168" s="41"/>
    </row>
    <row r="1169" spans="1:57" ht="12.75" x14ac:dyDescent="0.2">
      <c r="A1169" s="41"/>
      <c r="B1169" s="41"/>
      <c r="C1169" s="41"/>
      <c r="D1169" s="41"/>
      <c r="E1169" s="41"/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1"/>
      <c r="AM1169" s="41"/>
      <c r="AN1169" s="41"/>
      <c r="AO1169" s="41"/>
      <c r="AP1169" s="41"/>
      <c r="AQ1169" s="41"/>
      <c r="AR1169" s="41"/>
      <c r="AS1169" s="41"/>
      <c r="AT1169" s="41"/>
      <c r="AU1169" s="41"/>
      <c r="AV1169" s="41"/>
      <c r="AW1169" s="41"/>
      <c r="AX1169" s="41"/>
      <c r="AY1169" s="41"/>
      <c r="AZ1169" s="41"/>
      <c r="BA1169" s="41"/>
      <c r="BB1169" s="41"/>
      <c r="BC1169" s="41"/>
      <c r="BD1169" s="41"/>
      <c r="BE1169" s="41"/>
    </row>
    <row r="1170" spans="1:57" ht="12.75" x14ac:dyDescent="0.2">
      <c r="A1170" s="41"/>
      <c r="B1170" s="41"/>
      <c r="C1170" s="41"/>
      <c r="D1170" s="41"/>
      <c r="E1170" s="41"/>
      <c r="F1170" s="41"/>
      <c r="G1170" s="41"/>
      <c r="H1170" s="41"/>
      <c r="I1170" s="41"/>
      <c r="J1170" s="41"/>
      <c r="K1170" s="41"/>
      <c r="L1170" s="41"/>
      <c r="M1170" s="41"/>
      <c r="N1170" s="41"/>
      <c r="O1170" s="41"/>
      <c r="P1170" s="41"/>
      <c r="Q1170" s="41"/>
      <c r="R1170" s="41"/>
      <c r="S1170" s="41"/>
      <c r="T1170" s="41"/>
      <c r="U1170" s="41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1"/>
      <c r="AG1170" s="41"/>
      <c r="AH1170" s="41"/>
      <c r="AI1170" s="41"/>
      <c r="AJ1170" s="41"/>
      <c r="AK1170" s="41"/>
      <c r="AL1170" s="41"/>
      <c r="AM1170" s="41"/>
      <c r="AN1170" s="41"/>
      <c r="AO1170" s="41"/>
      <c r="AP1170" s="41"/>
      <c r="AQ1170" s="41"/>
      <c r="AR1170" s="41"/>
      <c r="AS1170" s="41"/>
      <c r="AT1170" s="41"/>
      <c r="AU1170" s="41"/>
      <c r="AV1170" s="41"/>
      <c r="AW1170" s="41"/>
      <c r="AX1170" s="41"/>
      <c r="AY1170" s="41"/>
      <c r="AZ1170" s="41"/>
      <c r="BA1170" s="41"/>
      <c r="BB1170" s="41"/>
      <c r="BC1170" s="41"/>
      <c r="BD1170" s="41"/>
      <c r="BE1170" s="41"/>
    </row>
    <row r="1171" spans="1:57" ht="12.75" x14ac:dyDescent="0.2">
      <c r="A1171" s="41"/>
      <c r="B1171" s="41"/>
      <c r="C1171" s="41"/>
      <c r="D1171" s="41"/>
      <c r="E1171" s="41"/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1"/>
      <c r="AU1171" s="41"/>
      <c r="AV1171" s="41"/>
      <c r="AW1171" s="41"/>
      <c r="AX1171" s="41"/>
      <c r="AY1171" s="41"/>
      <c r="AZ1171" s="41"/>
      <c r="BA1171" s="41"/>
      <c r="BB1171" s="41"/>
      <c r="BC1171" s="41"/>
      <c r="BD1171" s="41"/>
      <c r="BE1171" s="41"/>
    </row>
    <row r="1172" spans="1:57" ht="12.75" x14ac:dyDescent="0.2">
      <c r="A1172" s="41"/>
      <c r="B1172" s="41"/>
      <c r="C1172" s="41"/>
      <c r="D1172" s="41"/>
      <c r="E1172" s="41"/>
      <c r="F1172" s="41"/>
      <c r="G1172" s="41"/>
      <c r="H1172" s="41"/>
      <c r="I1172" s="41"/>
      <c r="J1172" s="41"/>
      <c r="K1172" s="41"/>
      <c r="L1172" s="41"/>
      <c r="M1172" s="41"/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1"/>
      <c r="AG1172" s="41"/>
      <c r="AH1172" s="41"/>
      <c r="AI1172" s="41"/>
      <c r="AJ1172" s="41"/>
      <c r="AK1172" s="41"/>
      <c r="AL1172" s="41"/>
      <c r="AM1172" s="41"/>
      <c r="AN1172" s="41"/>
      <c r="AO1172" s="41"/>
      <c r="AP1172" s="41"/>
      <c r="AQ1172" s="41"/>
      <c r="AR1172" s="41"/>
      <c r="AS1172" s="41"/>
      <c r="AT1172" s="41"/>
      <c r="AU1172" s="41"/>
      <c r="AV1172" s="41"/>
      <c r="AW1172" s="41"/>
      <c r="AX1172" s="41"/>
      <c r="AY1172" s="41"/>
      <c r="AZ1172" s="41"/>
      <c r="BA1172" s="41"/>
      <c r="BB1172" s="41"/>
      <c r="BC1172" s="41"/>
      <c r="BD1172" s="41"/>
      <c r="BE1172" s="41"/>
    </row>
    <row r="1173" spans="1:57" ht="12.75" x14ac:dyDescent="0.2">
      <c r="A1173" s="41"/>
      <c r="B1173" s="41"/>
      <c r="C1173" s="41"/>
      <c r="D1173" s="41"/>
      <c r="E1173" s="41"/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1"/>
      <c r="AM1173" s="41"/>
      <c r="AN1173" s="41"/>
      <c r="AO1173" s="41"/>
      <c r="AP1173" s="41"/>
      <c r="AQ1173" s="41"/>
      <c r="AR1173" s="41"/>
      <c r="AS1173" s="41"/>
      <c r="AT1173" s="41"/>
      <c r="AU1173" s="41"/>
      <c r="AV1173" s="41"/>
      <c r="AW1173" s="41"/>
      <c r="AX1173" s="41"/>
      <c r="AY1173" s="41"/>
      <c r="AZ1173" s="41"/>
      <c r="BA1173" s="41"/>
      <c r="BB1173" s="41"/>
      <c r="BC1173" s="41"/>
      <c r="BD1173" s="41"/>
      <c r="BE1173" s="41"/>
    </row>
    <row r="1174" spans="1:57" ht="12.75" x14ac:dyDescent="0.2">
      <c r="A1174" s="41"/>
      <c r="B1174" s="41"/>
      <c r="C1174" s="41"/>
      <c r="D1174" s="41"/>
      <c r="E1174" s="41"/>
      <c r="F1174" s="41"/>
      <c r="G1174" s="41"/>
      <c r="H1174" s="41"/>
      <c r="I1174" s="41"/>
      <c r="J1174" s="41"/>
      <c r="K1174" s="41"/>
      <c r="L1174" s="41"/>
      <c r="M1174" s="41"/>
      <c r="N1174" s="41"/>
      <c r="O1174" s="41"/>
      <c r="P1174" s="41"/>
      <c r="Q1174" s="41"/>
      <c r="R1174" s="41"/>
      <c r="S1174" s="41"/>
      <c r="T1174" s="41"/>
      <c r="U1174" s="41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1"/>
      <c r="AG1174" s="41"/>
      <c r="AH1174" s="41"/>
      <c r="AI1174" s="41"/>
      <c r="AJ1174" s="41"/>
      <c r="AK1174" s="41"/>
      <c r="AL1174" s="41"/>
      <c r="AM1174" s="41"/>
      <c r="AN1174" s="41"/>
      <c r="AO1174" s="41"/>
      <c r="AP1174" s="41"/>
      <c r="AQ1174" s="41"/>
      <c r="AR1174" s="41"/>
      <c r="AS1174" s="41"/>
      <c r="AT1174" s="41"/>
      <c r="AU1174" s="41"/>
      <c r="AV1174" s="41"/>
      <c r="AW1174" s="41"/>
      <c r="AX1174" s="41"/>
      <c r="AY1174" s="41"/>
      <c r="AZ1174" s="41"/>
      <c r="BA1174" s="41"/>
      <c r="BB1174" s="41"/>
      <c r="BC1174" s="41"/>
      <c r="BD1174" s="41"/>
      <c r="BE1174" s="41"/>
    </row>
    <row r="1175" spans="1:57" ht="12.75" x14ac:dyDescent="0.2">
      <c r="A1175" s="41"/>
      <c r="B1175" s="41"/>
      <c r="C1175" s="41"/>
      <c r="D1175" s="41"/>
      <c r="E1175" s="41"/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1"/>
      <c r="AM1175" s="41"/>
      <c r="AN1175" s="41"/>
      <c r="AO1175" s="41"/>
      <c r="AP1175" s="41"/>
      <c r="AQ1175" s="41"/>
      <c r="AR1175" s="41"/>
      <c r="AS1175" s="41"/>
      <c r="AT1175" s="41"/>
      <c r="AU1175" s="41"/>
      <c r="AV1175" s="41"/>
      <c r="AW1175" s="41"/>
      <c r="AX1175" s="41"/>
      <c r="AY1175" s="41"/>
      <c r="AZ1175" s="41"/>
      <c r="BA1175" s="41"/>
      <c r="BB1175" s="41"/>
      <c r="BC1175" s="41"/>
      <c r="BD1175" s="41"/>
      <c r="BE1175" s="41"/>
    </row>
    <row r="1176" spans="1:57" ht="12.75" x14ac:dyDescent="0.2">
      <c r="A1176" s="41"/>
      <c r="B1176" s="41"/>
      <c r="C1176" s="41"/>
      <c r="D1176" s="41"/>
      <c r="E1176" s="41"/>
      <c r="F1176" s="41"/>
      <c r="G1176" s="41"/>
      <c r="H1176" s="41"/>
      <c r="I1176" s="41"/>
      <c r="J1176" s="41"/>
      <c r="K1176" s="41"/>
      <c r="L1176" s="41"/>
      <c r="M1176" s="41"/>
      <c r="N1176" s="41"/>
      <c r="O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1"/>
      <c r="AG1176" s="41"/>
      <c r="AH1176" s="41"/>
      <c r="AI1176" s="41"/>
      <c r="AJ1176" s="41"/>
      <c r="AK1176" s="41"/>
      <c r="AL1176" s="41"/>
      <c r="AM1176" s="41"/>
      <c r="AN1176" s="41"/>
      <c r="AO1176" s="41"/>
      <c r="AP1176" s="41"/>
      <c r="AQ1176" s="41"/>
      <c r="AR1176" s="41"/>
      <c r="AS1176" s="41"/>
      <c r="AT1176" s="41"/>
      <c r="AU1176" s="41"/>
      <c r="AV1176" s="41"/>
      <c r="AW1176" s="41"/>
      <c r="AX1176" s="41"/>
      <c r="AY1176" s="41"/>
      <c r="AZ1176" s="41"/>
      <c r="BA1176" s="41"/>
      <c r="BB1176" s="41"/>
      <c r="BC1176" s="41"/>
      <c r="BD1176" s="41"/>
      <c r="BE1176" s="41"/>
    </row>
    <row r="1177" spans="1:57" ht="12.75" x14ac:dyDescent="0.2">
      <c r="A1177" s="41"/>
      <c r="B1177" s="41"/>
      <c r="C1177" s="41"/>
      <c r="D1177" s="41"/>
      <c r="E1177" s="41"/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1"/>
      <c r="AM1177" s="41"/>
      <c r="AN1177" s="41"/>
      <c r="AO1177" s="41"/>
      <c r="AP1177" s="41"/>
      <c r="AQ1177" s="41"/>
      <c r="AR1177" s="41"/>
      <c r="AS1177" s="41"/>
      <c r="AT1177" s="41"/>
      <c r="AU1177" s="41"/>
      <c r="AV1177" s="41"/>
      <c r="AW1177" s="41"/>
      <c r="AX1177" s="41"/>
      <c r="AY1177" s="41"/>
      <c r="AZ1177" s="41"/>
      <c r="BA1177" s="41"/>
      <c r="BB1177" s="41"/>
      <c r="BC1177" s="41"/>
      <c r="BD1177" s="41"/>
      <c r="BE1177" s="41"/>
    </row>
    <row r="1178" spans="1:57" ht="12.75" x14ac:dyDescent="0.2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  <c r="O1178" s="41"/>
      <c r="P1178" s="41"/>
      <c r="Q1178" s="41"/>
      <c r="R1178" s="41"/>
      <c r="S1178" s="41"/>
      <c r="T1178" s="41"/>
      <c r="U1178" s="41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1"/>
      <c r="AG1178" s="41"/>
      <c r="AH1178" s="41"/>
      <c r="AI1178" s="41"/>
      <c r="AJ1178" s="41"/>
      <c r="AK1178" s="41"/>
      <c r="AL1178" s="41"/>
      <c r="AM1178" s="41"/>
      <c r="AN1178" s="41"/>
      <c r="AO1178" s="41"/>
      <c r="AP1178" s="41"/>
      <c r="AQ1178" s="41"/>
      <c r="AR1178" s="41"/>
      <c r="AS1178" s="41"/>
      <c r="AT1178" s="41"/>
      <c r="AU1178" s="41"/>
      <c r="AV1178" s="41"/>
      <c r="AW1178" s="41"/>
      <c r="AX1178" s="41"/>
      <c r="AY1178" s="41"/>
      <c r="AZ1178" s="41"/>
      <c r="BA1178" s="41"/>
      <c r="BB1178" s="41"/>
      <c r="BC1178" s="41"/>
      <c r="BD1178" s="41"/>
      <c r="BE1178" s="41"/>
    </row>
    <row r="1179" spans="1:57" ht="12.75" x14ac:dyDescent="0.2">
      <c r="A1179" s="41"/>
      <c r="B1179" s="41"/>
      <c r="C1179" s="41"/>
      <c r="D1179" s="41"/>
      <c r="E1179" s="41"/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1"/>
      <c r="AM1179" s="41"/>
      <c r="AN1179" s="41"/>
      <c r="AO1179" s="41"/>
      <c r="AP1179" s="41"/>
      <c r="AQ1179" s="41"/>
      <c r="AR1179" s="41"/>
      <c r="AS1179" s="41"/>
      <c r="AT1179" s="41"/>
      <c r="AU1179" s="41"/>
      <c r="AV1179" s="41"/>
      <c r="AW1179" s="41"/>
      <c r="AX1179" s="41"/>
      <c r="AY1179" s="41"/>
      <c r="AZ1179" s="41"/>
      <c r="BA1179" s="41"/>
      <c r="BB1179" s="41"/>
      <c r="BC1179" s="41"/>
      <c r="BD1179" s="41"/>
      <c r="BE1179" s="41"/>
    </row>
    <row r="1180" spans="1:57" ht="12.75" x14ac:dyDescent="0.2">
      <c r="A1180" s="41"/>
      <c r="B1180" s="41"/>
      <c r="C1180" s="41"/>
      <c r="D1180" s="41"/>
      <c r="E1180" s="41"/>
      <c r="F1180" s="41"/>
      <c r="G1180" s="41"/>
      <c r="H1180" s="41"/>
      <c r="I1180" s="41"/>
      <c r="J1180" s="41"/>
      <c r="K1180" s="41"/>
      <c r="L1180" s="41"/>
      <c r="M1180" s="41"/>
      <c r="N1180" s="41"/>
      <c r="O1180" s="41"/>
      <c r="P1180" s="41"/>
      <c r="Q1180" s="41"/>
      <c r="R1180" s="41"/>
      <c r="S1180" s="41"/>
      <c r="T1180" s="41"/>
      <c r="U1180" s="41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1"/>
      <c r="AG1180" s="41"/>
      <c r="AH1180" s="41"/>
      <c r="AI1180" s="41"/>
      <c r="AJ1180" s="41"/>
      <c r="AK1180" s="41"/>
      <c r="AL1180" s="41"/>
      <c r="AM1180" s="41"/>
      <c r="AN1180" s="41"/>
      <c r="AO1180" s="41"/>
      <c r="AP1180" s="41"/>
      <c r="AQ1180" s="41"/>
      <c r="AR1180" s="41"/>
      <c r="AS1180" s="41"/>
      <c r="AT1180" s="41"/>
      <c r="AU1180" s="41"/>
      <c r="AV1180" s="41"/>
      <c r="AW1180" s="41"/>
      <c r="AX1180" s="41"/>
      <c r="AY1180" s="41"/>
      <c r="AZ1180" s="41"/>
      <c r="BA1180" s="41"/>
      <c r="BB1180" s="41"/>
      <c r="BC1180" s="41"/>
      <c r="BD1180" s="41"/>
      <c r="BE1180" s="41"/>
    </row>
    <row r="1181" spans="1:57" ht="12.75" x14ac:dyDescent="0.2">
      <c r="A1181" s="41"/>
      <c r="B1181" s="41"/>
      <c r="C1181" s="41"/>
      <c r="D1181" s="41"/>
      <c r="E1181" s="41"/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1"/>
      <c r="AM1181" s="41"/>
      <c r="AN1181" s="41"/>
      <c r="AO1181" s="41"/>
      <c r="AP1181" s="41"/>
      <c r="AQ1181" s="41"/>
      <c r="AR1181" s="41"/>
      <c r="AS1181" s="41"/>
      <c r="AT1181" s="41"/>
      <c r="AU1181" s="41"/>
      <c r="AV1181" s="41"/>
      <c r="AW1181" s="41"/>
      <c r="AX1181" s="41"/>
      <c r="AY1181" s="41"/>
      <c r="AZ1181" s="41"/>
      <c r="BA1181" s="41"/>
      <c r="BB1181" s="41"/>
      <c r="BC1181" s="41"/>
      <c r="BD1181" s="41"/>
      <c r="BE1181" s="41"/>
    </row>
    <row r="1182" spans="1:57" ht="12.75" x14ac:dyDescent="0.2">
      <c r="A1182" s="41"/>
      <c r="B1182" s="41"/>
      <c r="C1182" s="41"/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1"/>
      <c r="AM1182" s="41"/>
      <c r="AN1182" s="41"/>
      <c r="AO1182" s="41"/>
      <c r="AP1182" s="41"/>
      <c r="AQ1182" s="41"/>
      <c r="AR1182" s="41"/>
      <c r="AS1182" s="41"/>
      <c r="AT1182" s="41"/>
      <c r="AU1182" s="41"/>
      <c r="AV1182" s="41"/>
      <c r="AW1182" s="41"/>
      <c r="AX1182" s="41"/>
      <c r="AY1182" s="41"/>
      <c r="AZ1182" s="41"/>
      <c r="BA1182" s="41"/>
      <c r="BB1182" s="41"/>
      <c r="BC1182" s="41"/>
      <c r="BD1182" s="41"/>
      <c r="BE1182" s="41"/>
    </row>
    <row r="1183" spans="1:57" ht="12.75" x14ac:dyDescent="0.2">
      <c r="A1183" s="41"/>
      <c r="B1183" s="41"/>
      <c r="C1183" s="41"/>
      <c r="D1183" s="41"/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1"/>
      <c r="AU1183" s="41"/>
      <c r="AV1183" s="41"/>
      <c r="AW1183" s="41"/>
      <c r="AX1183" s="41"/>
      <c r="AY1183" s="41"/>
      <c r="AZ1183" s="41"/>
      <c r="BA1183" s="41"/>
      <c r="BB1183" s="41"/>
      <c r="BC1183" s="41"/>
      <c r="BD1183" s="41"/>
      <c r="BE1183" s="41"/>
    </row>
    <row r="1184" spans="1:57" ht="12.75" x14ac:dyDescent="0.2">
      <c r="A1184" s="41"/>
      <c r="B1184" s="41"/>
      <c r="C1184" s="41"/>
      <c r="D1184" s="41"/>
      <c r="E1184" s="41"/>
      <c r="F1184" s="41"/>
      <c r="G1184" s="41"/>
      <c r="H1184" s="41"/>
      <c r="I1184" s="41"/>
      <c r="J1184" s="41"/>
      <c r="K1184" s="41"/>
      <c r="L1184" s="41"/>
      <c r="M1184" s="41"/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1"/>
      <c r="AM1184" s="41"/>
      <c r="AN1184" s="41"/>
      <c r="AO1184" s="41"/>
      <c r="AP1184" s="41"/>
      <c r="AQ1184" s="41"/>
      <c r="AR1184" s="41"/>
      <c r="AS1184" s="41"/>
      <c r="AT1184" s="41"/>
      <c r="AU1184" s="41"/>
      <c r="AV1184" s="41"/>
      <c r="AW1184" s="41"/>
      <c r="AX1184" s="41"/>
      <c r="AY1184" s="41"/>
      <c r="AZ1184" s="41"/>
      <c r="BA1184" s="41"/>
      <c r="BB1184" s="41"/>
      <c r="BC1184" s="41"/>
      <c r="BD1184" s="41"/>
      <c r="BE1184" s="41"/>
    </row>
    <row r="1185" spans="1:57" ht="12.75" x14ac:dyDescent="0.2">
      <c r="A1185" s="41"/>
      <c r="B1185" s="41"/>
      <c r="C1185" s="41"/>
      <c r="D1185" s="41"/>
      <c r="E1185" s="41"/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1"/>
      <c r="AU1185" s="41"/>
      <c r="AV1185" s="41"/>
      <c r="AW1185" s="41"/>
      <c r="AX1185" s="41"/>
      <c r="AY1185" s="41"/>
      <c r="AZ1185" s="41"/>
      <c r="BA1185" s="41"/>
      <c r="BB1185" s="41"/>
      <c r="BC1185" s="41"/>
      <c r="BD1185" s="41"/>
      <c r="BE1185" s="41"/>
    </row>
    <row r="1186" spans="1:57" ht="12.75" x14ac:dyDescent="0.2">
      <c r="A1186" s="41"/>
      <c r="B1186" s="41"/>
      <c r="C1186" s="41"/>
      <c r="D1186" s="41"/>
      <c r="E1186" s="41"/>
      <c r="F1186" s="41"/>
      <c r="G1186" s="41"/>
      <c r="H1186" s="41"/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1"/>
      <c r="AM1186" s="41"/>
      <c r="AN1186" s="41"/>
      <c r="AO1186" s="41"/>
      <c r="AP1186" s="41"/>
      <c r="AQ1186" s="41"/>
      <c r="AR1186" s="41"/>
      <c r="AS1186" s="41"/>
      <c r="AT1186" s="41"/>
      <c r="AU1186" s="41"/>
      <c r="AV1186" s="41"/>
      <c r="AW1186" s="41"/>
      <c r="AX1186" s="41"/>
      <c r="AY1186" s="41"/>
      <c r="AZ1186" s="41"/>
      <c r="BA1186" s="41"/>
      <c r="BB1186" s="41"/>
      <c r="BC1186" s="41"/>
      <c r="BD1186" s="41"/>
      <c r="BE1186" s="41"/>
    </row>
    <row r="1187" spans="1:57" ht="12.75" x14ac:dyDescent="0.2">
      <c r="A1187" s="41"/>
      <c r="B1187" s="41"/>
      <c r="C1187" s="41"/>
      <c r="D1187" s="41"/>
      <c r="E1187" s="41"/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1"/>
      <c r="AU1187" s="41"/>
      <c r="AV1187" s="41"/>
      <c r="AW1187" s="41"/>
      <c r="AX1187" s="41"/>
      <c r="AY1187" s="41"/>
      <c r="AZ1187" s="41"/>
      <c r="BA1187" s="41"/>
      <c r="BB1187" s="41"/>
      <c r="BC1187" s="41"/>
      <c r="BD1187" s="41"/>
      <c r="BE1187" s="41"/>
    </row>
    <row r="1188" spans="1:57" ht="12.75" x14ac:dyDescent="0.2">
      <c r="A1188" s="41"/>
      <c r="B1188" s="41"/>
      <c r="C1188" s="41"/>
      <c r="D1188" s="41"/>
      <c r="E1188" s="41"/>
      <c r="F1188" s="41"/>
      <c r="G1188" s="41"/>
      <c r="H1188" s="41"/>
      <c r="I1188" s="41"/>
      <c r="J1188" s="41"/>
      <c r="K1188" s="41"/>
      <c r="L1188" s="41"/>
      <c r="M1188" s="41"/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1"/>
      <c r="AM1188" s="41"/>
      <c r="AN1188" s="41"/>
      <c r="AO1188" s="41"/>
      <c r="AP1188" s="41"/>
      <c r="AQ1188" s="41"/>
      <c r="AR1188" s="41"/>
      <c r="AS1188" s="41"/>
      <c r="AT1188" s="41"/>
      <c r="AU1188" s="41"/>
      <c r="AV1188" s="41"/>
      <c r="AW1188" s="41"/>
      <c r="AX1188" s="41"/>
      <c r="AY1188" s="41"/>
      <c r="AZ1188" s="41"/>
      <c r="BA1188" s="41"/>
      <c r="BB1188" s="41"/>
      <c r="BC1188" s="41"/>
      <c r="BD1188" s="41"/>
      <c r="BE1188" s="41"/>
    </row>
    <row r="1189" spans="1:57" ht="12.75" x14ac:dyDescent="0.2">
      <c r="A1189" s="41"/>
      <c r="B1189" s="41"/>
      <c r="C1189" s="41"/>
      <c r="D1189" s="41"/>
      <c r="E1189" s="41"/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1"/>
      <c r="AU1189" s="41"/>
      <c r="AV1189" s="41"/>
      <c r="AW1189" s="41"/>
      <c r="AX1189" s="41"/>
      <c r="AY1189" s="41"/>
      <c r="AZ1189" s="41"/>
      <c r="BA1189" s="41"/>
      <c r="BB1189" s="41"/>
      <c r="BC1189" s="41"/>
      <c r="BD1189" s="41"/>
      <c r="BE1189" s="41"/>
    </row>
    <row r="1190" spans="1:57" ht="12.75" x14ac:dyDescent="0.2">
      <c r="A1190" s="41"/>
      <c r="B1190" s="41"/>
      <c r="C1190" s="41"/>
      <c r="D1190" s="41"/>
      <c r="E1190" s="41"/>
      <c r="F1190" s="41"/>
      <c r="G1190" s="41"/>
      <c r="H1190" s="41"/>
      <c r="I1190" s="41"/>
      <c r="J1190" s="41"/>
      <c r="K1190" s="41"/>
      <c r="L1190" s="41"/>
      <c r="M1190" s="41"/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1"/>
      <c r="AM1190" s="41"/>
      <c r="AN1190" s="41"/>
      <c r="AO1190" s="41"/>
      <c r="AP1190" s="41"/>
      <c r="AQ1190" s="41"/>
      <c r="AR1190" s="41"/>
      <c r="AS1190" s="41"/>
      <c r="AT1190" s="41"/>
      <c r="AU1190" s="41"/>
      <c r="AV1190" s="41"/>
      <c r="AW1190" s="41"/>
      <c r="AX1190" s="41"/>
      <c r="AY1190" s="41"/>
      <c r="AZ1190" s="41"/>
      <c r="BA1190" s="41"/>
      <c r="BB1190" s="41"/>
      <c r="BC1190" s="41"/>
      <c r="BD1190" s="41"/>
      <c r="BE1190" s="41"/>
    </row>
    <row r="1191" spans="1:57" ht="12.75" x14ac:dyDescent="0.2">
      <c r="A1191" s="41"/>
      <c r="B1191" s="41"/>
      <c r="C1191" s="41"/>
      <c r="D1191" s="41"/>
      <c r="E1191" s="41"/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1"/>
      <c r="AU1191" s="41"/>
      <c r="AV1191" s="41"/>
      <c r="AW1191" s="41"/>
      <c r="AX1191" s="41"/>
      <c r="AY1191" s="41"/>
      <c r="AZ1191" s="41"/>
      <c r="BA1191" s="41"/>
      <c r="BB1191" s="41"/>
      <c r="BC1191" s="41"/>
      <c r="BD1191" s="41"/>
      <c r="BE1191" s="41"/>
    </row>
    <row r="1192" spans="1:57" ht="12.75" x14ac:dyDescent="0.2">
      <c r="A1192" s="41"/>
      <c r="B1192" s="41"/>
      <c r="C1192" s="41"/>
      <c r="D1192" s="41"/>
      <c r="E1192" s="41"/>
      <c r="F1192" s="41"/>
      <c r="G1192" s="41"/>
      <c r="H1192" s="41"/>
      <c r="I1192" s="41"/>
      <c r="J1192" s="41"/>
      <c r="K1192" s="41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1"/>
      <c r="AM1192" s="41"/>
      <c r="AN1192" s="41"/>
      <c r="AO1192" s="41"/>
      <c r="AP1192" s="41"/>
      <c r="AQ1192" s="41"/>
      <c r="AR1192" s="41"/>
      <c r="AS1192" s="41"/>
      <c r="AT1192" s="41"/>
      <c r="AU1192" s="41"/>
      <c r="AV1192" s="41"/>
      <c r="AW1192" s="41"/>
      <c r="AX1192" s="41"/>
      <c r="AY1192" s="41"/>
      <c r="AZ1192" s="41"/>
      <c r="BA1192" s="41"/>
      <c r="BB1192" s="41"/>
      <c r="BC1192" s="41"/>
      <c r="BD1192" s="41"/>
      <c r="BE1192" s="41"/>
    </row>
    <row r="1193" spans="1:57" ht="12.75" x14ac:dyDescent="0.2">
      <c r="A1193" s="41"/>
      <c r="B1193" s="41"/>
      <c r="C1193" s="41"/>
      <c r="D1193" s="41"/>
      <c r="E1193" s="41"/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1"/>
      <c r="AU1193" s="41"/>
      <c r="AV1193" s="41"/>
      <c r="AW1193" s="41"/>
      <c r="AX1193" s="41"/>
      <c r="AY1193" s="41"/>
      <c r="AZ1193" s="41"/>
      <c r="BA1193" s="41"/>
      <c r="BB1193" s="41"/>
      <c r="BC1193" s="41"/>
      <c r="BD1193" s="41"/>
      <c r="BE1193" s="41"/>
    </row>
    <row r="1194" spans="1:57" ht="12.75" x14ac:dyDescent="0.2">
      <c r="A1194" s="41"/>
      <c r="B1194" s="41"/>
      <c r="C1194" s="41"/>
      <c r="D1194" s="41"/>
      <c r="E1194" s="41"/>
      <c r="F1194" s="41"/>
      <c r="G1194" s="41"/>
      <c r="H1194" s="41"/>
      <c r="I1194" s="41"/>
      <c r="J1194" s="41"/>
      <c r="K1194" s="41"/>
      <c r="L1194" s="41"/>
      <c r="M1194" s="41"/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1"/>
      <c r="AM1194" s="41"/>
      <c r="AN1194" s="41"/>
      <c r="AO1194" s="41"/>
      <c r="AP1194" s="41"/>
      <c r="AQ1194" s="41"/>
      <c r="AR1194" s="41"/>
      <c r="AS1194" s="41"/>
      <c r="AT1194" s="41"/>
      <c r="AU1194" s="41"/>
      <c r="AV1194" s="41"/>
      <c r="AW1194" s="41"/>
      <c r="AX1194" s="41"/>
      <c r="AY1194" s="41"/>
      <c r="AZ1194" s="41"/>
      <c r="BA1194" s="41"/>
      <c r="BB1194" s="41"/>
      <c r="BC1194" s="41"/>
      <c r="BD1194" s="41"/>
      <c r="BE1194" s="41"/>
    </row>
    <row r="1195" spans="1:57" ht="12.75" x14ac:dyDescent="0.2">
      <c r="A1195" s="41"/>
      <c r="B1195" s="41"/>
      <c r="C1195" s="41"/>
      <c r="D1195" s="41"/>
      <c r="E1195" s="41"/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1"/>
      <c r="AU1195" s="41"/>
      <c r="AV1195" s="41"/>
      <c r="AW1195" s="41"/>
      <c r="AX1195" s="41"/>
      <c r="AY1195" s="41"/>
      <c r="AZ1195" s="41"/>
      <c r="BA1195" s="41"/>
      <c r="BB1195" s="41"/>
      <c r="BC1195" s="41"/>
      <c r="BD1195" s="41"/>
      <c r="BE1195" s="41"/>
    </row>
    <row r="1196" spans="1:57" ht="12.75" x14ac:dyDescent="0.2">
      <c r="A1196" s="41"/>
      <c r="B1196" s="41"/>
      <c r="C1196" s="41"/>
      <c r="D1196" s="41"/>
      <c r="E1196" s="41"/>
      <c r="F1196" s="41"/>
      <c r="G1196" s="41"/>
      <c r="H1196" s="41"/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1"/>
      <c r="AM1196" s="41"/>
      <c r="AN1196" s="41"/>
      <c r="AO1196" s="41"/>
      <c r="AP1196" s="41"/>
      <c r="AQ1196" s="41"/>
      <c r="AR1196" s="41"/>
      <c r="AS1196" s="41"/>
      <c r="AT1196" s="41"/>
      <c r="AU1196" s="41"/>
      <c r="AV1196" s="41"/>
      <c r="AW1196" s="41"/>
      <c r="AX1196" s="41"/>
      <c r="AY1196" s="41"/>
      <c r="AZ1196" s="41"/>
      <c r="BA1196" s="41"/>
      <c r="BB1196" s="41"/>
      <c r="BC1196" s="41"/>
      <c r="BD1196" s="41"/>
      <c r="BE1196" s="41"/>
    </row>
    <row r="1197" spans="1:57" ht="12.75" x14ac:dyDescent="0.2">
      <c r="A1197" s="41"/>
      <c r="B1197" s="41"/>
      <c r="C1197" s="41"/>
      <c r="D1197" s="41"/>
      <c r="E1197" s="41"/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1"/>
      <c r="AU1197" s="41"/>
      <c r="AV1197" s="41"/>
      <c r="AW1197" s="41"/>
      <c r="AX1197" s="41"/>
      <c r="AY1197" s="41"/>
      <c r="AZ1197" s="41"/>
      <c r="BA1197" s="41"/>
      <c r="BB1197" s="41"/>
      <c r="BC1197" s="41"/>
      <c r="BD1197" s="41"/>
      <c r="BE1197" s="41"/>
    </row>
    <row r="1198" spans="1:57" ht="12.75" x14ac:dyDescent="0.2">
      <c r="A1198" s="41"/>
      <c r="B1198" s="41"/>
      <c r="C1198" s="41"/>
      <c r="D1198" s="41"/>
      <c r="E1198" s="41"/>
      <c r="F1198" s="41"/>
      <c r="G1198" s="41"/>
      <c r="H1198" s="41"/>
      <c r="I1198" s="41"/>
      <c r="J1198" s="41"/>
      <c r="K1198" s="41"/>
      <c r="L1198" s="41"/>
      <c r="M1198" s="41"/>
      <c r="N1198" s="41"/>
      <c r="O1198" s="41"/>
      <c r="P1198" s="41"/>
      <c r="Q1198" s="41"/>
      <c r="R1198" s="41"/>
      <c r="S1198" s="41"/>
      <c r="T1198" s="41"/>
      <c r="U1198" s="41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1"/>
      <c r="AG1198" s="41"/>
      <c r="AH1198" s="41"/>
      <c r="AI1198" s="41"/>
      <c r="AJ1198" s="41"/>
      <c r="AK1198" s="41"/>
      <c r="AL1198" s="41"/>
      <c r="AM1198" s="41"/>
      <c r="AN1198" s="41"/>
      <c r="AO1198" s="41"/>
      <c r="AP1198" s="41"/>
      <c r="AQ1198" s="41"/>
      <c r="AR1198" s="41"/>
      <c r="AS1198" s="41"/>
      <c r="AT1198" s="41"/>
      <c r="AU1198" s="41"/>
      <c r="AV1198" s="41"/>
      <c r="AW1198" s="41"/>
      <c r="AX1198" s="41"/>
      <c r="AY1198" s="41"/>
      <c r="AZ1198" s="41"/>
      <c r="BA1198" s="41"/>
      <c r="BB1198" s="41"/>
      <c r="BC1198" s="41"/>
      <c r="BD1198" s="41"/>
      <c r="BE1198" s="41"/>
    </row>
  </sheetData>
  <phoneticPr fontId="5" type="noConversion"/>
  <conditionalFormatting sqref="B42:B43">
    <cfRule type="expression" dxfId="119" priority="2" stopIfTrue="1">
      <formula>$B55=$F$1</formula>
    </cfRule>
  </conditionalFormatting>
  <conditionalFormatting sqref="A32:A41 A19:A30 A6:A17">
    <cfRule type="expression" dxfId="118" priority="4" stopIfTrue="1">
      <formula>$B6=$F$1</formula>
    </cfRule>
  </conditionalFormatting>
  <conditionalFormatting sqref="B6:B41">
    <cfRule type="cellIs" dxfId="117" priority="5" stopIfTrue="1" operator="equal">
      <formula>$F$1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824"/>
  <sheetViews>
    <sheetView workbookViewId="0">
      <selection activeCell="B15" sqref="B15"/>
    </sheetView>
  </sheetViews>
  <sheetFormatPr defaultColWidth="8.75" defaultRowHeight="15" x14ac:dyDescent="0.25"/>
  <cols>
    <col min="1" max="1" width="19.125" style="1" bestFit="1" customWidth="1"/>
    <col min="2" max="2" width="19.125" style="1" customWidth="1"/>
    <col min="3" max="3" width="10.875" style="1" customWidth="1"/>
    <col min="4" max="4" width="8.875" style="1" customWidth="1"/>
    <col min="5" max="5" width="4.875" style="1" customWidth="1"/>
    <col min="6" max="6" width="8.875" style="1" customWidth="1"/>
    <col min="7" max="7" width="7.875" style="2" customWidth="1"/>
    <col min="8" max="8" width="8.875" style="2" customWidth="1"/>
    <col min="9" max="9" width="10.875" style="1" customWidth="1"/>
    <col min="10" max="10" width="18.125" style="1" bestFit="1" customWidth="1"/>
    <col min="11" max="12" width="9.125" style="1" bestFit="1" customWidth="1"/>
    <col min="13" max="13" width="8.875" style="1" bestFit="1" customWidth="1"/>
    <col min="14" max="14" width="18.125" style="1" bestFit="1" customWidth="1"/>
    <col min="15" max="15" width="7.125" style="1" customWidth="1"/>
    <col min="16" max="162" width="9.25" style="1" bestFit="1" customWidth="1"/>
    <col min="163" max="163" width="10" style="1" bestFit="1" customWidth="1"/>
    <col min="164" max="16384" width="8.75" style="1"/>
  </cols>
  <sheetData>
    <row r="1" spans="1:14" ht="15.75" x14ac:dyDescent="0.3">
      <c r="A1"/>
      <c r="B1"/>
    </row>
    <row r="2" spans="1:14" ht="15.75" thickBot="1" x14ac:dyDescent="0.3">
      <c r="A2" s="266" t="s">
        <v>289</v>
      </c>
      <c r="B2" s="267" t="s">
        <v>463</v>
      </c>
    </row>
    <row r="3" spans="1:14" x14ac:dyDescent="0.25">
      <c r="M3" s="411" t="s">
        <v>366</v>
      </c>
      <c r="N3" s="412"/>
    </row>
    <row r="4" spans="1:14" x14ac:dyDescent="0.25">
      <c r="A4" s="268" t="s">
        <v>280</v>
      </c>
      <c r="B4" s="269" t="s">
        <v>410</v>
      </c>
      <c r="C4" s="269" t="s">
        <v>279</v>
      </c>
      <c r="D4" s="270" t="s">
        <v>349</v>
      </c>
      <c r="E4" s="271" t="s">
        <v>350</v>
      </c>
      <c r="F4" s="271" t="s">
        <v>401</v>
      </c>
      <c r="G4" s="271" t="s">
        <v>468</v>
      </c>
      <c r="H4" s="271" t="s">
        <v>437</v>
      </c>
      <c r="I4" s="272" t="s">
        <v>626</v>
      </c>
      <c r="M4" s="32" t="s">
        <v>353</v>
      </c>
      <c r="N4" s="33" t="s">
        <v>354</v>
      </c>
    </row>
    <row r="5" spans="1:14" x14ac:dyDescent="0.25">
      <c r="A5" s="273" t="s">
        <v>1223</v>
      </c>
      <c r="B5" s="285" t="s">
        <v>1997</v>
      </c>
      <c r="C5" s="288"/>
      <c r="D5" s="286">
        <v>109.6</v>
      </c>
      <c r="E5" s="165">
        <v>37</v>
      </c>
      <c r="F5" s="166">
        <v>7.2416166166166165E-3</v>
      </c>
      <c r="G5" s="167">
        <v>5.7927448069304237</v>
      </c>
      <c r="H5" s="167">
        <v>2.9621621621621621</v>
      </c>
      <c r="I5" s="287">
        <v>43243</v>
      </c>
      <c r="M5" s="3">
        <v>201301</v>
      </c>
      <c r="N5" s="4" t="s">
        <v>936</v>
      </c>
    </row>
    <row r="6" spans="1:14" x14ac:dyDescent="0.25">
      <c r="A6" s="186"/>
      <c r="B6" s="285" t="s">
        <v>2095</v>
      </c>
      <c r="C6" s="288"/>
      <c r="D6" s="286">
        <v>58.21</v>
      </c>
      <c r="E6" s="165">
        <v>12</v>
      </c>
      <c r="F6" s="166">
        <v>8.4230324074074086E-3</v>
      </c>
      <c r="G6" s="167">
        <v>5.000244162821593</v>
      </c>
      <c r="H6" s="167">
        <v>4.8508333333333331</v>
      </c>
      <c r="I6" s="287">
        <v>43242</v>
      </c>
      <c r="M6" s="3">
        <v>201202</v>
      </c>
      <c r="N6" s="4" t="s">
        <v>363</v>
      </c>
    </row>
    <row r="7" spans="1:14" x14ac:dyDescent="0.25">
      <c r="A7" s="186"/>
      <c r="B7" s="285" t="s">
        <v>2077</v>
      </c>
      <c r="C7" s="288"/>
      <c r="D7" s="286">
        <v>18.399999999999999</v>
      </c>
      <c r="E7" s="165">
        <v>3</v>
      </c>
      <c r="F7" s="166">
        <v>8.2253086419753086E-3</v>
      </c>
      <c r="G7" s="167">
        <v>5.0794616920343332</v>
      </c>
      <c r="H7" s="167">
        <v>6.1333333333333329</v>
      </c>
      <c r="I7" s="287">
        <v>43212</v>
      </c>
      <c r="M7" s="3">
        <v>201201</v>
      </c>
      <c r="N7" s="4" t="s">
        <v>775</v>
      </c>
    </row>
    <row r="8" spans="1:14" x14ac:dyDescent="0.25">
      <c r="A8" s="186"/>
      <c r="B8" s="285" t="s">
        <v>2043</v>
      </c>
      <c r="C8" s="288"/>
      <c r="D8" s="286">
        <v>131.75</v>
      </c>
      <c r="E8" s="165">
        <v>30</v>
      </c>
      <c r="F8" s="166">
        <v>7.995756172839508E-3</v>
      </c>
      <c r="G8" s="167">
        <v>5.2412072629163324</v>
      </c>
      <c r="H8" s="167">
        <v>4.3916666666666666</v>
      </c>
      <c r="I8" s="287">
        <v>43209</v>
      </c>
      <c r="M8" s="3">
        <v>201101</v>
      </c>
      <c r="N8" s="4"/>
    </row>
    <row r="9" spans="1:14" x14ac:dyDescent="0.25">
      <c r="A9" s="186"/>
      <c r="B9" s="285" t="s">
        <v>2011</v>
      </c>
      <c r="C9" s="288"/>
      <c r="D9" s="286">
        <v>127.49999999999999</v>
      </c>
      <c r="E9" s="165">
        <v>23</v>
      </c>
      <c r="F9" s="166">
        <v>9.3292069243156202E-3</v>
      </c>
      <c r="G9" s="167">
        <v>4.6142781622639948</v>
      </c>
      <c r="H9" s="167">
        <v>5.5434782608695645</v>
      </c>
      <c r="I9" s="287">
        <v>43128</v>
      </c>
      <c r="M9" s="3">
        <v>200901</v>
      </c>
      <c r="N9" s="4" t="s">
        <v>770</v>
      </c>
    </row>
    <row r="10" spans="1:14" x14ac:dyDescent="0.25">
      <c r="A10" s="186"/>
      <c r="B10" s="285" t="s">
        <v>1946</v>
      </c>
      <c r="C10" s="288"/>
      <c r="D10" s="286">
        <v>149.04999999999995</v>
      </c>
      <c r="E10" s="165">
        <v>24</v>
      </c>
      <c r="F10" s="166">
        <v>8.0815972222222209E-3</v>
      </c>
      <c r="G10" s="167">
        <v>5.2106640937577113</v>
      </c>
      <c r="H10" s="167">
        <v>6.2104166666666645</v>
      </c>
      <c r="I10" s="287">
        <v>43018</v>
      </c>
      <c r="M10" s="3">
        <v>200804</v>
      </c>
      <c r="N10" s="4" t="s">
        <v>697</v>
      </c>
    </row>
    <row r="11" spans="1:14" x14ac:dyDescent="0.25">
      <c r="A11" s="186"/>
      <c r="B11" s="285" t="s">
        <v>1889</v>
      </c>
      <c r="C11" s="288"/>
      <c r="D11" s="286">
        <v>162.32</v>
      </c>
      <c r="E11" s="165">
        <v>40</v>
      </c>
      <c r="F11" s="166">
        <v>7.4045138888888893E-3</v>
      </c>
      <c r="G11" s="167">
        <v>5.6495099767181065</v>
      </c>
      <c r="H11" s="167">
        <v>4.0579999999999998</v>
      </c>
      <c r="I11" s="287">
        <v>42992</v>
      </c>
      <c r="M11" s="3">
        <v>200803</v>
      </c>
      <c r="N11" s="4" t="s">
        <v>360</v>
      </c>
    </row>
    <row r="12" spans="1:14" x14ac:dyDescent="0.25">
      <c r="A12" s="186"/>
      <c r="B12" s="274" t="s">
        <v>1953</v>
      </c>
      <c r="C12" s="275">
        <v>42904</v>
      </c>
      <c r="D12" s="276">
        <v>5.2</v>
      </c>
      <c r="E12" s="277">
        <v>1</v>
      </c>
      <c r="F12" s="278">
        <v>1.0787037037037038E-2</v>
      </c>
      <c r="G12" s="279">
        <v>3.8605898123324427</v>
      </c>
      <c r="H12" s="279">
        <v>5.2</v>
      </c>
      <c r="I12" s="280">
        <v>42904</v>
      </c>
      <c r="M12" s="3">
        <v>200802</v>
      </c>
      <c r="N12" s="4" t="s">
        <v>661</v>
      </c>
    </row>
    <row r="13" spans="1:14" x14ac:dyDescent="0.25">
      <c r="A13" s="186"/>
      <c r="B13" s="285" t="s">
        <v>2114</v>
      </c>
      <c r="C13" s="164"/>
      <c r="D13" s="286">
        <v>5.2</v>
      </c>
      <c r="E13" s="165">
        <v>1</v>
      </c>
      <c r="F13" s="166">
        <v>1.0787037037037038E-2</v>
      </c>
      <c r="G13" s="167">
        <v>3.8605898123324427</v>
      </c>
      <c r="H13" s="167">
        <v>5.2</v>
      </c>
      <c r="I13" s="287">
        <v>42904</v>
      </c>
      <c r="M13" s="3">
        <v>200801</v>
      </c>
      <c r="N13" s="4" t="s">
        <v>627</v>
      </c>
    </row>
    <row r="14" spans="1:14" x14ac:dyDescent="0.25">
      <c r="A14" s="186"/>
      <c r="B14" s="285" t="s">
        <v>1925</v>
      </c>
      <c r="C14" s="288"/>
      <c r="D14" s="286">
        <v>162.59999999999997</v>
      </c>
      <c r="E14" s="165">
        <v>30</v>
      </c>
      <c r="F14" s="166">
        <v>7.7712191358024719E-3</v>
      </c>
      <c r="G14" s="167">
        <v>5.4050707768115256</v>
      </c>
      <c r="H14" s="167">
        <v>5.419999999999999</v>
      </c>
      <c r="I14" s="287">
        <v>42890</v>
      </c>
      <c r="M14" s="3">
        <v>200704</v>
      </c>
      <c r="N14" s="4" t="s">
        <v>583</v>
      </c>
    </row>
    <row r="15" spans="1:14" x14ac:dyDescent="0.25">
      <c r="A15" s="186"/>
      <c r="B15" s="285" t="s">
        <v>1772</v>
      </c>
      <c r="C15" s="288"/>
      <c r="D15" s="286">
        <v>235.89</v>
      </c>
      <c r="E15" s="165">
        <v>54</v>
      </c>
      <c r="F15" s="166">
        <v>7.788708847736624E-3</v>
      </c>
      <c r="G15" s="167">
        <v>5.4092556277246668</v>
      </c>
      <c r="H15" s="167">
        <v>4.3683333333333332</v>
      </c>
      <c r="I15" s="287">
        <v>42809</v>
      </c>
      <c r="M15" s="3">
        <v>200703</v>
      </c>
      <c r="N15" s="4" t="s">
        <v>540</v>
      </c>
    </row>
    <row r="16" spans="1:14" x14ac:dyDescent="0.25">
      <c r="A16" s="186"/>
      <c r="B16" s="274" t="s">
        <v>1918</v>
      </c>
      <c r="C16" s="275">
        <v>42792</v>
      </c>
      <c r="D16" s="276">
        <v>7.25</v>
      </c>
      <c r="E16" s="277">
        <v>1</v>
      </c>
      <c r="F16" s="278">
        <v>8.1249999999999985E-3</v>
      </c>
      <c r="G16" s="279">
        <v>5.1317341722375192</v>
      </c>
      <c r="H16" s="279">
        <v>7.25</v>
      </c>
      <c r="I16" s="280">
        <v>42792</v>
      </c>
      <c r="M16" s="3">
        <v>200702</v>
      </c>
      <c r="N16" s="4" t="s">
        <v>426</v>
      </c>
    </row>
    <row r="17" spans="1:14" x14ac:dyDescent="0.25">
      <c r="A17" s="186"/>
      <c r="B17" s="285" t="s">
        <v>2115</v>
      </c>
      <c r="C17" s="164"/>
      <c r="D17" s="286">
        <v>7.25</v>
      </c>
      <c r="E17" s="165">
        <v>1</v>
      </c>
      <c r="F17" s="166">
        <v>8.1249999999999985E-3</v>
      </c>
      <c r="G17" s="167">
        <v>5.1317341722375192</v>
      </c>
      <c r="H17" s="167">
        <v>7.25</v>
      </c>
      <c r="I17" s="287">
        <v>42792</v>
      </c>
      <c r="M17" s="3">
        <v>200701</v>
      </c>
      <c r="N17" s="4" t="s">
        <v>372</v>
      </c>
    </row>
    <row r="18" spans="1:14" x14ac:dyDescent="0.25">
      <c r="A18" s="186"/>
      <c r="B18" s="285" t="s">
        <v>921</v>
      </c>
      <c r="C18" s="288"/>
      <c r="D18" s="286">
        <v>19.600000000000001</v>
      </c>
      <c r="E18" s="165">
        <v>8</v>
      </c>
      <c r="F18" s="166">
        <v>7.052951388888889E-3</v>
      </c>
      <c r="G18" s="167">
        <v>5.9413960497962748</v>
      </c>
      <c r="H18" s="167">
        <v>2.4500000000000002</v>
      </c>
      <c r="I18" s="287">
        <v>42760</v>
      </c>
      <c r="M18" s="3">
        <v>200604</v>
      </c>
      <c r="N18" s="5" t="s">
        <v>363</v>
      </c>
    </row>
    <row r="19" spans="1:14" x14ac:dyDescent="0.25">
      <c r="A19" s="186"/>
      <c r="B19" s="274" t="s">
        <v>1878</v>
      </c>
      <c r="C19" s="275">
        <v>42732</v>
      </c>
      <c r="D19" s="276">
        <v>4</v>
      </c>
      <c r="E19" s="277">
        <v>1</v>
      </c>
      <c r="F19" s="278">
        <v>6.851851851851852E-3</v>
      </c>
      <c r="G19" s="279">
        <v>6.0759493670886124</v>
      </c>
      <c r="H19" s="279">
        <v>4</v>
      </c>
      <c r="I19" s="280">
        <v>42732</v>
      </c>
      <c r="M19" s="3">
        <v>200603</v>
      </c>
      <c r="N19" s="5" t="s">
        <v>365</v>
      </c>
    </row>
    <row r="20" spans="1:14" x14ac:dyDescent="0.25">
      <c r="A20" s="186"/>
      <c r="B20" s="281"/>
      <c r="C20" s="282">
        <v>42738</v>
      </c>
      <c r="D20" s="283">
        <v>3</v>
      </c>
      <c r="E20" s="158">
        <v>1</v>
      </c>
      <c r="F20" s="159">
        <v>6.9444444444444441E-3</v>
      </c>
      <c r="G20" s="160">
        <v>6.0000000000000053</v>
      </c>
      <c r="H20" s="160">
        <v>3</v>
      </c>
      <c r="I20" s="284">
        <v>42738</v>
      </c>
      <c r="M20" s="3">
        <v>200602</v>
      </c>
      <c r="N20" s="5" t="s">
        <v>364</v>
      </c>
    </row>
    <row r="21" spans="1:14" x14ac:dyDescent="0.25">
      <c r="A21" s="186"/>
      <c r="B21" s="281"/>
      <c r="C21" s="282">
        <v>42739</v>
      </c>
      <c r="D21" s="283">
        <v>3</v>
      </c>
      <c r="E21" s="158">
        <v>1</v>
      </c>
      <c r="F21" s="159">
        <v>7.0254629629629634E-3</v>
      </c>
      <c r="G21" s="160">
        <v>5.9340659340659387</v>
      </c>
      <c r="H21" s="160">
        <v>3</v>
      </c>
      <c r="I21" s="284">
        <v>42739</v>
      </c>
      <c r="M21" s="3">
        <v>200503</v>
      </c>
      <c r="N21" s="5" t="s">
        <v>363</v>
      </c>
    </row>
    <row r="22" spans="1:14" x14ac:dyDescent="0.25">
      <c r="A22" s="186"/>
      <c r="B22" s="281"/>
      <c r="C22" s="282">
        <v>42745</v>
      </c>
      <c r="D22" s="283">
        <v>1</v>
      </c>
      <c r="E22" s="158">
        <v>1</v>
      </c>
      <c r="F22" s="159">
        <v>6.8865740740740736E-3</v>
      </c>
      <c r="G22" s="160">
        <v>6.050420168067232</v>
      </c>
      <c r="H22" s="160">
        <v>1</v>
      </c>
      <c r="I22" s="284">
        <v>42745</v>
      </c>
      <c r="M22" s="3">
        <v>200502</v>
      </c>
      <c r="N22" s="5"/>
    </row>
    <row r="23" spans="1:14" x14ac:dyDescent="0.25">
      <c r="A23" s="186"/>
      <c r="B23" s="281"/>
      <c r="C23" s="282">
        <v>42746</v>
      </c>
      <c r="D23" s="283">
        <v>3</v>
      </c>
      <c r="E23" s="158">
        <v>1</v>
      </c>
      <c r="F23" s="159">
        <v>6.8981481481481489E-3</v>
      </c>
      <c r="G23" s="160">
        <v>6.0368921185019611</v>
      </c>
      <c r="H23" s="160">
        <v>3</v>
      </c>
      <c r="I23" s="284">
        <v>42746</v>
      </c>
      <c r="M23" s="3">
        <v>200501</v>
      </c>
      <c r="N23" s="5" t="s">
        <v>362</v>
      </c>
    </row>
    <row r="24" spans="1:14" x14ac:dyDescent="0.25">
      <c r="A24" s="186"/>
      <c r="B24" s="281"/>
      <c r="C24" s="282">
        <v>42747</v>
      </c>
      <c r="D24" s="283">
        <v>3.3</v>
      </c>
      <c r="E24" s="158">
        <v>1</v>
      </c>
      <c r="F24" s="159">
        <v>7.8125E-3</v>
      </c>
      <c r="G24" s="160">
        <v>5.332136445242373</v>
      </c>
      <c r="H24" s="160">
        <v>3.3</v>
      </c>
      <c r="I24" s="284">
        <v>42747</v>
      </c>
      <c r="M24" s="3">
        <v>200403</v>
      </c>
      <c r="N24" s="5" t="s">
        <v>361</v>
      </c>
    </row>
    <row r="25" spans="1:14" x14ac:dyDescent="0.25">
      <c r="A25" s="186"/>
      <c r="B25" s="285" t="s">
        <v>1881</v>
      </c>
      <c r="C25" s="164"/>
      <c r="D25" s="286">
        <v>17.3</v>
      </c>
      <c r="E25" s="165">
        <v>6</v>
      </c>
      <c r="F25" s="166">
        <v>7.0698302469135799E-3</v>
      </c>
      <c r="G25" s="167">
        <v>5.9049106721610203</v>
      </c>
      <c r="H25" s="167">
        <v>2.8833333333333333</v>
      </c>
      <c r="I25" s="287">
        <v>42747</v>
      </c>
      <c r="M25" s="3">
        <v>200402</v>
      </c>
      <c r="N25" s="5" t="s">
        <v>360</v>
      </c>
    </row>
    <row r="26" spans="1:14" x14ac:dyDescent="0.25">
      <c r="A26" s="186"/>
      <c r="B26" s="274" t="s">
        <v>1731</v>
      </c>
      <c r="C26" s="275">
        <v>42507</v>
      </c>
      <c r="D26" s="276">
        <v>3.1</v>
      </c>
      <c r="E26" s="277">
        <v>1</v>
      </c>
      <c r="F26" s="278">
        <v>7.2685185185185188E-3</v>
      </c>
      <c r="G26" s="279">
        <v>5.7348406988694824</v>
      </c>
      <c r="H26" s="279">
        <v>3.1</v>
      </c>
      <c r="I26" s="280">
        <v>42507</v>
      </c>
      <c r="M26" s="3">
        <v>200401</v>
      </c>
      <c r="N26" s="5" t="s">
        <v>359</v>
      </c>
    </row>
    <row r="27" spans="1:14" x14ac:dyDescent="0.25">
      <c r="A27" s="186"/>
      <c r="B27" s="281"/>
      <c r="C27" s="282">
        <v>42508</v>
      </c>
      <c r="D27" s="283">
        <v>5.0599999999999996</v>
      </c>
      <c r="E27" s="158">
        <v>1</v>
      </c>
      <c r="F27" s="159">
        <v>7.6504629629629631E-3</v>
      </c>
      <c r="G27" s="160">
        <v>5.4441123729826693</v>
      </c>
      <c r="H27" s="160">
        <v>5.0599999999999996</v>
      </c>
      <c r="I27" s="284">
        <v>42508</v>
      </c>
      <c r="M27" s="3">
        <v>200304</v>
      </c>
      <c r="N27" s="5" t="s">
        <v>358</v>
      </c>
    </row>
    <row r="28" spans="1:14" x14ac:dyDescent="0.25">
      <c r="A28" s="186"/>
      <c r="B28" s="281"/>
      <c r="C28" s="282">
        <v>42509</v>
      </c>
      <c r="D28" s="283">
        <v>5.0999999999999996</v>
      </c>
      <c r="E28" s="158">
        <v>1</v>
      </c>
      <c r="F28" s="159">
        <v>7.8356481481481489E-3</v>
      </c>
      <c r="G28" s="160">
        <v>5.3186558516801883</v>
      </c>
      <c r="H28" s="160">
        <v>5.0999999999999996</v>
      </c>
      <c r="I28" s="284">
        <v>42509</v>
      </c>
      <c r="M28" s="3">
        <v>200303</v>
      </c>
      <c r="N28" s="5" t="s">
        <v>357</v>
      </c>
    </row>
    <row r="29" spans="1:14" x14ac:dyDescent="0.25">
      <c r="A29" s="186"/>
      <c r="B29" s="281"/>
      <c r="C29" s="282">
        <v>42510</v>
      </c>
      <c r="D29" s="283">
        <v>3.1</v>
      </c>
      <c r="E29" s="158">
        <v>1</v>
      </c>
      <c r="F29" s="159">
        <v>7.2916666666666659E-3</v>
      </c>
      <c r="G29" s="160">
        <v>5.7113613101330651</v>
      </c>
      <c r="H29" s="160">
        <v>3.1</v>
      </c>
      <c r="I29" s="284">
        <v>42510</v>
      </c>
      <c r="M29" s="3">
        <v>200302</v>
      </c>
      <c r="N29" s="5" t="s">
        <v>356</v>
      </c>
    </row>
    <row r="30" spans="1:14" ht="15.75" thickBot="1" x14ac:dyDescent="0.3">
      <c r="A30" s="186"/>
      <c r="B30" s="281"/>
      <c r="C30" s="282">
        <v>42513</v>
      </c>
      <c r="D30" s="283">
        <v>3.75</v>
      </c>
      <c r="E30" s="158">
        <v>1</v>
      </c>
      <c r="F30" s="159">
        <v>8.8310185185185176E-3</v>
      </c>
      <c r="G30" s="160">
        <v>4.7202797202797253</v>
      </c>
      <c r="H30" s="160">
        <v>3.75</v>
      </c>
      <c r="I30" s="284">
        <v>42513</v>
      </c>
      <c r="M30" s="6">
        <v>200301</v>
      </c>
      <c r="N30" s="7" t="s">
        <v>355</v>
      </c>
    </row>
    <row r="31" spans="1:14" x14ac:dyDescent="0.25">
      <c r="A31" s="186"/>
      <c r="B31" s="281"/>
      <c r="C31" s="282">
        <v>42515</v>
      </c>
      <c r="D31" s="283">
        <v>4.2</v>
      </c>
      <c r="E31" s="158">
        <v>1</v>
      </c>
      <c r="F31" s="159">
        <v>7.5694444444444446E-3</v>
      </c>
      <c r="G31" s="160">
        <v>5.5041863851474382</v>
      </c>
      <c r="H31" s="160">
        <v>4.2</v>
      </c>
      <c r="I31" s="284">
        <v>42515</v>
      </c>
    </row>
    <row r="32" spans="1:14" x14ac:dyDescent="0.25">
      <c r="A32" s="186"/>
      <c r="B32" s="281"/>
      <c r="C32" s="282">
        <v>42517</v>
      </c>
      <c r="D32" s="283">
        <v>7.25</v>
      </c>
      <c r="E32" s="158">
        <v>1</v>
      </c>
      <c r="F32" s="159">
        <v>9.0393518518518522E-3</v>
      </c>
      <c r="G32" s="160">
        <v>4.6121222830888877</v>
      </c>
      <c r="H32" s="160">
        <v>7.25</v>
      </c>
      <c r="I32" s="284">
        <v>42517</v>
      </c>
    </row>
    <row r="33" spans="1:9" x14ac:dyDescent="0.25">
      <c r="A33" s="186"/>
      <c r="B33" s="281"/>
      <c r="C33" s="282">
        <v>42518</v>
      </c>
      <c r="D33" s="283">
        <v>3.1</v>
      </c>
      <c r="E33" s="158">
        <v>1</v>
      </c>
      <c r="F33" s="159">
        <v>8.4375000000000006E-3</v>
      </c>
      <c r="G33" s="160">
        <v>4.9358690844759003</v>
      </c>
      <c r="H33" s="160">
        <v>3.1</v>
      </c>
      <c r="I33" s="284">
        <v>42518</v>
      </c>
    </row>
    <row r="34" spans="1:9" x14ac:dyDescent="0.25">
      <c r="A34" s="186"/>
      <c r="B34" s="281"/>
      <c r="C34" s="282">
        <v>42521</v>
      </c>
      <c r="D34" s="283">
        <v>3.1</v>
      </c>
      <c r="E34" s="158">
        <v>1</v>
      </c>
      <c r="F34" s="159">
        <v>8.4259259259259253E-3</v>
      </c>
      <c r="G34" s="160">
        <v>4.942426926483618</v>
      </c>
      <c r="H34" s="160">
        <v>3.1</v>
      </c>
      <c r="I34" s="284">
        <v>42521</v>
      </c>
    </row>
    <row r="35" spans="1:9" x14ac:dyDescent="0.25">
      <c r="A35" s="186"/>
      <c r="B35" s="281"/>
      <c r="C35" s="282">
        <v>42522</v>
      </c>
      <c r="D35" s="283">
        <v>3.1</v>
      </c>
      <c r="E35" s="158">
        <v>1</v>
      </c>
      <c r="F35" s="159">
        <v>7.0601851851851841E-3</v>
      </c>
      <c r="G35" s="160">
        <v>5.9047619047619087</v>
      </c>
      <c r="H35" s="160">
        <v>3.1</v>
      </c>
      <c r="I35" s="284">
        <v>42522</v>
      </c>
    </row>
    <row r="36" spans="1:9" x14ac:dyDescent="0.25">
      <c r="A36" s="186"/>
      <c r="B36" s="281"/>
      <c r="C36" s="282">
        <v>42526</v>
      </c>
      <c r="D36" s="283">
        <v>13.1</v>
      </c>
      <c r="E36" s="158">
        <v>1</v>
      </c>
      <c r="F36" s="159">
        <v>9.0046296296296298E-3</v>
      </c>
      <c r="G36" s="160">
        <v>4.6271585557299879</v>
      </c>
      <c r="H36" s="160">
        <v>13.1</v>
      </c>
      <c r="I36" s="284">
        <v>42526</v>
      </c>
    </row>
    <row r="37" spans="1:9" x14ac:dyDescent="0.25">
      <c r="A37" s="186"/>
      <c r="B37" s="281"/>
      <c r="C37" s="282">
        <v>42530</v>
      </c>
      <c r="D37" s="283">
        <v>3.1</v>
      </c>
      <c r="E37" s="158">
        <v>1</v>
      </c>
      <c r="F37" s="159">
        <v>8.1365740740740738E-3</v>
      </c>
      <c r="G37" s="160">
        <v>5.1216154199173971</v>
      </c>
      <c r="H37" s="160">
        <v>3.1</v>
      </c>
      <c r="I37" s="284">
        <v>42530</v>
      </c>
    </row>
    <row r="38" spans="1:9" x14ac:dyDescent="0.25">
      <c r="A38" s="186"/>
      <c r="B38" s="281"/>
      <c r="C38" s="282">
        <v>42535</v>
      </c>
      <c r="D38" s="283">
        <v>5.05</v>
      </c>
      <c r="E38" s="158">
        <v>1</v>
      </c>
      <c r="F38" s="159">
        <v>7.1527777777777787E-3</v>
      </c>
      <c r="G38" s="160">
        <v>5.8269230769230802</v>
      </c>
      <c r="H38" s="160">
        <v>5.05</v>
      </c>
      <c r="I38" s="284">
        <v>42535</v>
      </c>
    </row>
    <row r="39" spans="1:9" x14ac:dyDescent="0.25">
      <c r="A39" s="186"/>
      <c r="B39" s="281"/>
      <c r="C39" s="282">
        <v>42538</v>
      </c>
      <c r="D39" s="283">
        <v>7.85</v>
      </c>
      <c r="E39" s="158">
        <v>1</v>
      </c>
      <c r="F39" s="159">
        <v>8.1365740740740738E-3</v>
      </c>
      <c r="G39" s="160">
        <v>5.1195652173913091</v>
      </c>
      <c r="H39" s="160">
        <v>7.85</v>
      </c>
      <c r="I39" s="284">
        <v>42538</v>
      </c>
    </row>
    <row r="40" spans="1:9" x14ac:dyDescent="0.25">
      <c r="A40" s="186"/>
      <c r="B40" s="281"/>
      <c r="C40" s="282">
        <v>42578</v>
      </c>
      <c r="D40" s="283">
        <v>3.1</v>
      </c>
      <c r="E40" s="158">
        <v>1</v>
      </c>
      <c r="F40" s="159">
        <v>7.3958333333333341E-3</v>
      </c>
      <c r="G40" s="160">
        <v>5.6306760847628698</v>
      </c>
      <c r="H40" s="160">
        <v>3.1</v>
      </c>
      <c r="I40" s="284">
        <v>42578</v>
      </c>
    </row>
    <row r="41" spans="1:9" x14ac:dyDescent="0.25">
      <c r="A41" s="186"/>
      <c r="B41" s="281"/>
      <c r="C41" s="282">
        <v>42612</v>
      </c>
      <c r="D41" s="283">
        <v>2.2799999999999998</v>
      </c>
      <c r="E41" s="158">
        <v>1</v>
      </c>
      <c r="F41" s="159">
        <v>9.1319444444444443E-3</v>
      </c>
      <c r="G41" s="160">
        <v>4.5600000000000041</v>
      </c>
      <c r="H41" s="160">
        <v>2.2799999999999998</v>
      </c>
      <c r="I41" s="284">
        <v>42612</v>
      </c>
    </row>
    <row r="42" spans="1:9" x14ac:dyDescent="0.25">
      <c r="A42" s="186"/>
      <c r="B42" s="281"/>
      <c r="C42" s="282">
        <v>42633</v>
      </c>
      <c r="D42" s="283">
        <v>3.1</v>
      </c>
      <c r="E42" s="158">
        <v>1</v>
      </c>
      <c r="F42" s="159">
        <v>8.4143518518518517E-3</v>
      </c>
      <c r="G42" s="160">
        <v>4.9490022172949049</v>
      </c>
      <c r="H42" s="160">
        <v>3.1</v>
      </c>
      <c r="I42" s="284">
        <v>42633</v>
      </c>
    </row>
    <row r="43" spans="1:9" x14ac:dyDescent="0.25">
      <c r="A43" s="186"/>
      <c r="B43" s="281"/>
      <c r="C43" s="282">
        <v>42634</v>
      </c>
      <c r="D43" s="283">
        <v>3.1</v>
      </c>
      <c r="E43" s="158">
        <v>1</v>
      </c>
      <c r="F43" s="159">
        <v>7.5347222222222213E-3</v>
      </c>
      <c r="G43" s="160">
        <v>5.5302279484638301</v>
      </c>
      <c r="H43" s="160">
        <v>3.1</v>
      </c>
      <c r="I43" s="284">
        <v>42634</v>
      </c>
    </row>
    <row r="44" spans="1:9" x14ac:dyDescent="0.25">
      <c r="A44" s="186"/>
      <c r="B44" s="281"/>
      <c r="C44" s="282">
        <v>42640</v>
      </c>
      <c r="D44" s="283">
        <v>3.1</v>
      </c>
      <c r="E44" s="158">
        <v>1</v>
      </c>
      <c r="F44" s="159">
        <v>7.1643518518518514E-3</v>
      </c>
      <c r="G44" s="160">
        <v>5.8185610010427578</v>
      </c>
      <c r="H44" s="160">
        <v>3.1</v>
      </c>
      <c r="I44" s="284">
        <v>42640</v>
      </c>
    </row>
    <row r="45" spans="1:9" x14ac:dyDescent="0.25">
      <c r="A45" s="186"/>
      <c r="B45" s="281"/>
      <c r="C45" s="282">
        <v>42646</v>
      </c>
      <c r="D45" s="283">
        <v>3.1</v>
      </c>
      <c r="E45" s="158">
        <v>1</v>
      </c>
      <c r="F45" s="159">
        <v>8.1828703703703699E-3</v>
      </c>
      <c r="G45" s="160">
        <v>5.0889192886456946</v>
      </c>
      <c r="H45" s="160">
        <v>3.1</v>
      </c>
      <c r="I45" s="284">
        <v>42646</v>
      </c>
    </row>
    <row r="46" spans="1:9" x14ac:dyDescent="0.25">
      <c r="A46" s="186"/>
      <c r="B46" s="281"/>
      <c r="C46" s="282">
        <v>42648</v>
      </c>
      <c r="D46" s="283">
        <v>3.1</v>
      </c>
      <c r="E46" s="158">
        <v>1</v>
      </c>
      <c r="F46" s="159">
        <v>7.7314814814814815E-3</v>
      </c>
      <c r="G46" s="160">
        <v>5.3913043478260914</v>
      </c>
      <c r="H46" s="160">
        <v>3.1</v>
      </c>
      <c r="I46" s="284">
        <v>42648</v>
      </c>
    </row>
    <row r="47" spans="1:9" x14ac:dyDescent="0.25">
      <c r="A47" s="186"/>
      <c r="B47" s="281"/>
      <c r="C47" s="282">
        <v>42656</v>
      </c>
      <c r="D47" s="283">
        <v>3.1</v>
      </c>
      <c r="E47" s="158">
        <v>1</v>
      </c>
      <c r="F47" s="159">
        <v>7.858796296296296E-3</v>
      </c>
      <c r="G47" s="160">
        <v>5.3041825095057069</v>
      </c>
      <c r="H47" s="160">
        <v>3.1</v>
      </c>
      <c r="I47" s="284">
        <v>42656</v>
      </c>
    </row>
    <row r="48" spans="1:9" x14ac:dyDescent="0.25">
      <c r="A48" s="186"/>
      <c r="B48" s="281"/>
      <c r="C48" s="282">
        <v>42690</v>
      </c>
      <c r="D48" s="283">
        <v>3.2</v>
      </c>
      <c r="E48" s="158">
        <v>1</v>
      </c>
      <c r="F48" s="159">
        <v>7.8819444444444432E-3</v>
      </c>
      <c r="G48" s="160">
        <v>5.2844036697247745</v>
      </c>
      <c r="H48" s="160">
        <v>3.2</v>
      </c>
      <c r="I48" s="284">
        <v>42690</v>
      </c>
    </row>
    <row r="49" spans="1:9" x14ac:dyDescent="0.25">
      <c r="A49" s="186"/>
      <c r="B49" s="281"/>
      <c r="C49" s="282">
        <v>42702</v>
      </c>
      <c r="D49" s="283">
        <v>3.1</v>
      </c>
      <c r="E49" s="158">
        <v>1</v>
      </c>
      <c r="F49" s="159">
        <v>8.5763888888888886E-3</v>
      </c>
      <c r="G49" s="160">
        <v>4.8606271777003522</v>
      </c>
      <c r="H49" s="160">
        <v>3.1</v>
      </c>
      <c r="I49" s="284">
        <v>42702</v>
      </c>
    </row>
    <row r="50" spans="1:9" x14ac:dyDescent="0.25">
      <c r="A50" s="186"/>
      <c r="B50" s="281"/>
      <c r="C50" s="282">
        <v>42710</v>
      </c>
      <c r="D50" s="283">
        <v>1.45</v>
      </c>
      <c r="E50" s="158">
        <v>1</v>
      </c>
      <c r="F50" s="159">
        <v>7.3726851851851861E-3</v>
      </c>
      <c r="G50" s="160">
        <v>5.6493506493506542</v>
      </c>
      <c r="H50" s="160">
        <v>1.45</v>
      </c>
      <c r="I50" s="284">
        <v>42710</v>
      </c>
    </row>
    <row r="51" spans="1:9" x14ac:dyDescent="0.25">
      <c r="A51" s="186"/>
      <c r="B51" s="281"/>
      <c r="C51" s="282">
        <v>42711</v>
      </c>
      <c r="D51" s="283">
        <v>1.5</v>
      </c>
      <c r="E51" s="158">
        <v>1</v>
      </c>
      <c r="F51" s="159">
        <v>7.7662037037037031E-3</v>
      </c>
      <c r="G51" s="160">
        <v>5.3624627606752773</v>
      </c>
      <c r="H51" s="160">
        <v>1.5</v>
      </c>
      <c r="I51" s="284">
        <v>42711</v>
      </c>
    </row>
    <row r="52" spans="1:9" x14ac:dyDescent="0.25">
      <c r="A52" s="186"/>
      <c r="B52" s="281"/>
      <c r="C52" s="282">
        <v>42712</v>
      </c>
      <c r="D52" s="283">
        <v>2.58</v>
      </c>
      <c r="E52" s="158">
        <v>1</v>
      </c>
      <c r="F52" s="159">
        <v>8.0902777777777778E-3</v>
      </c>
      <c r="G52" s="160">
        <v>5.1485587583148611</v>
      </c>
      <c r="H52" s="160">
        <v>2.58</v>
      </c>
      <c r="I52" s="284">
        <v>42712</v>
      </c>
    </row>
    <row r="53" spans="1:9" x14ac:dyDescent="0.25">
      <c r="A53" s="186"/>
      <c r="B53" s="281"/>
      <c r="C53" s="282">
        <v>42716</v>
      </c>
      <c r="D53" s="283">
        <v>3</v>
      </c>
      <c r="E53" s="158">
        <v>1</v>
      </c>
      <c r="F53" s="159">
        <v>7.0949074074074074E-3</v>
      </c>
      <c r="G53" s="160">
        <v>5.8759521218716042</v>
      </c>
      <c r="H53" s="160">
        <v>3</v>
      </c>
      <c r="I53" s="284">
        <v>42716</v>
      </c>
    </row>
    <row r="54" spans="1:9" x14ac:dyDescent="0.25">
      <c r="A54" s="186"/>
      <c r="B54" s="281"/>
      <c r="C54" s="282">
        <v>42717</v>
      </c>
      <c r="D54" s="283">
        <v>3</v>
      </c>
      <c r="E54" s="158">
        <v>1</v>
      </c>
      <c r="F54" s="159">
        <v>6.9791666666666674E-3</v>
      </c>
      <c r="G54" s="160">
        <v>5.970149253731349</v>
      </c>
      <c r="H54" s="160">
        <v>3</v>
      </c>
      <c r="I54" s="284">
        <v>42717</v>
      </c>
    </row>
    <row r="55" spans="1:9" x14ac:dyDescent="0.25">
      <c r="A55" s="186"/>
      <c r="B55" s="281"/>
      <c r="C55" s="282">
        <v>42718</v>
      </c>
      <c r="D55" s="283">
        <v>3</v>
      </c>
      <c r="E55" s="158">
        <v>1</v>
      </c>
      <c r="F55" s="159">
        <v>6.9328703703703696E-3</v>
      </c>
      <c r="G55" s="160">
        <v>6.0133630289532345</v>
      </c>
      <c r="H55" s="160">
        <v>3</v>
      </c>
      <c r="I55" s="284">
        <v>42718</v>
      </c>
    </row>
    <row r="56" spans="1:9" x14ac:dyDescent="0.25">
      <c r="A56" s="186"/>
      <c r="B56" s="281"/>
      <c r="C56" s="282">
        <v>42719</v>
      </c>
      <c r="D56" s="283">
        <v>3.03</v>
      </c>
      <c r="E56" s="158">
        <v>1</v>
      </c>
      <c r="F56" s="159">
        <v>6.875E-3</v>
      </c>
      <c r="G56" s="160">
        <v>6.0600000000000049</v>
      </c>
      <c r="H56" s="160">
        <v>3.03</v>
      </c>
      <c r="I56" s="284">
        <v>42719</v>
      </c>
    </row>
    <row r="57" spans="1:9" x14ac:dyDescent="0.25">
      <c r="A57" s="186"/>
      <c r="B57" s="281"/>
      <c r="C57" s="282">
        <v>42723</v>
      </c>
      <c r="D57" s="283">
        <v>2.4900000000000002</v>
      </c>
      <c r="E57" s="158">
        <v>1</v>
      </c>
      <c r="F57" s="159">
        <v>7.7777777777777767E-3</v>
      </c>
      <c r="G57" s="160">
        <v>5.3548387096774235</v>
      </c>
      <c r="H57" s="160">
        <v>2.4900000000000002</v>
      </c>
      <c r="I57" s="284">
        <v>42723</v>
      </c>
    </row>
    <row r="58" spans="1:9" x14ac:dyDescent="0.25">
      <c r="A58" s="186"/>
      <c r="B58" s="281"/>
      <c r="C58" s="282">
        <v>42725</v>
      </c>
      <c r="D58" s="283">
        <v>2.42</v>
      </c>
      <c r="E58" s="158">
        <v>1</v>
      </c>
      <c r="F58" s="159">
        <v>8.611111111111111E-3</v>
      </c>
      <c r="G58" s="160">
        <v>4.8400000000000034</v>
      </c>
      <c r="H58" s="160">
        <v>2.42</v>
      </c>
      <c r="I58" s="284">
        <v>42725</v>
      </c>
    </row>
    <row r="59" spans="1:9" x14ac:dyDescent="0.25">
      <c r="A59" s="186"/>
      <c r="B59" s="281"/>
      <c r="C59" s="282">
        <v>42726</v>
      </c>
      <c r="D59" s="283">
        <v>2</v>
      </c>
      <c r="E59" s="158">
        <v>1</v>
      </c>
      <c r="F59" s="159">
        <v>7.6620370370370366E-3</v>
      </c>
      <c r="G59" s="160">
        <v>5.4339622641509484</v>
      </c>
      <c r="H59" s="160">
        <v>2</v>
      </c>
      <c r="I59" s="284">
        <v>42726</v>
      </c>
    </row>
    <row r="60" spans="1:9" x14ac:dyDescent="0.25">
      <c r="A60" s="186"/>
      <c r="B60" s="281"/>
      <c r="C60" s="282">
        <v>42731</v>
      </c>
      <c r="D60" s="283">
        <v>4.1500000000000004</v>
      </c>
      <c r="E60" s="158">
        <v>1</v>
      </c>
      <c r="F60" s="159">
        <v>7.3726851851851861E-3</v>
      </c>
      <c r="G60" s="160">
        <v>5.6526674233825247</v>
      </c>
      <c r="H60" s="160">
        <v>4.1500000000000004</v>
      </c>
      <c r="I60" s="284">
        <v>42731</v>
      </c>
    </row>
    <row r="61" spans="1:9" x14ac:dyDescent="0.25">
      <c r="A61" s="186"/>
      <c r="B61" s="285" t="s">
        <v>1741</v>
      </c>
      <c r="C61" s="164"/>
      <c r="D61" s="286">
        <v>128.85999999999996</v>
      </c>
      <c r="E61" s="165">
        <v>35</v>
      </c>
      <c r="F61" s="166">
        <v>7.8356481481481506E-3</v>
      </c>
      <c r="G61" s="167">
        <v>5.3515168006554141</v>
      </c>
      <c r="H61" s="167">
        <v>3.6817142857142846</v>
      </c>
      <c r="I61" s="287">
        <v>42731</v>
      </c>
    </row>
    <row r="62" spans="1:9" x14ac:dyDescent="0.25">
      <c r="A62" s="186"/>
      <c r="B62" s="285" t="s">
        <v>1311</v>
      </c>
      <c r="C62" s="288"/>
      <c r="D62" s="286">
        <v>322.68</v>
      </c>
      <c r="E62" s="165">
        <v>48</v>
      </c>
      <c r="F62" s="166">
        <v>7.4693769290123486E-3</v>
      </c>
      <c r="G62" s="167">
        <v>5.6331418037182361</v>
      </c>
      <c r="H62" s="167">
        <v>6.7225000000000001</v>
      </c>
      <c r="I62" s="287">
        <v>42682</v>
      </c>
    </row>
    <row r="63" spans="1:9" x14ac:dyDescent="0.25">
      <c r="A63" s="186"/>
      <c r="B63" s="274" t="s">
        <v>1849</v>
      </c>
      <c r="C63" s="275">
        <v>42636</v>
      </c>
      <c r="D63" s="276">
        <v>3.8</v>
      </c>
      <c r="E63" s="277">
        <v>1</v>
      </c>
      <c r="F63" s="278">
        <v>1.0486111111111111E-2</v>
      </c>
      <c r="G63" s="279">
        <v>3.9744334689134253</v>
      </c>
      <c r="H63" s="279">
        <v>3.8</v>
      </c>
      <c r="I63" s="280">
        <v>42636</v>
      </c>
    </row>
    <row r="64" spans="1:9" x14ac:dyDescent="0.25">
      <c r="A64" s="186"/>
      <c r="B64" s="285" t="s">
        <v>1882</v>
      </c>
      <c r="C64" s="164"/>
      <c r="D64" s="286">
        <v>3.8</v>
      </c>
      <c r="E64" s="165">
        <v>1</v>
      </c>
      <c r="F64" s="166">
        <v>1.0486111111111111E-2</v>
      </c>
      <c r="G64" s="167">
        <v>3.9744334689134253</v>
      </c>
      <c r="H64" s="167">
        <v>3.8</v>
      </c>
      <c r="I64" s="287">
        <v>42636</v>
      </c>
    </row>
    <row r="65" spans="1:9" x14ac:dyDescent="0.25">
      <c r="A65" s="186"/>
      <c r="B65" s="274" t="s">
        <v>1548</v>
      </c>
      <c r="C65" s="275">
        <v>42034</v>
      </c>
      <c r="D65" s="276">
        <v>2.75</v>
      </c>
      <c r="E65" s="277">
        <v>1</v>
      </c>
      <c r="F65" s="278">
        <v>7.9629629629629634E-3</v>
      </c>
      <c r="G65" s="279">
        <v>5.2297939778129985</v>
      </c>
      <c r="H65" s="279">
        <v>2.75</v>
      </c>
      <c r="I65" s="280">
        <v>42034</v>
      </c>
    </row>
    <row r="66" spans="1:9" x14ac:dyDescent="0.25">
      <c r="A66" s="186"/>
      <c r="B66" s="281"/>
      <c r="C66" s="282">
        <v>42035</v>
      </c>
      <c r="D66" s="283">
        <v>8.5500000000000007</v>
      </c>
      <c r="E66" s="158">
        <v>1</v>
      </c>
      <c r="F66" s="159">
        <v>8.2407407407407412E-3</v>
      </c>
      <c r="G66" s="160">
        <v>5.0591715976331404</v>
      </c>
      <c r="H66" s="160">
        <v>8.5500000000000007</v>
      </c>
      <c r="I66" s="284">
        <v>42035</v>
      </c>
    </row>
    <row r="67" spans="1:9" x14ac:dyDescent="0.25">
      <c r="A67" s="186"/>
      <c r="B67" s="281"/>
      <c r="C67" s="282">
        <v>42037</v>
      </c>
      <c r="D67" s="283">
        <v>3.75</v>
      </c>
      <c r="E67" s="158">
        <v>1</v>
      </c>
      <c r="F67" s="159">
        <v>7.7546296296296287E-3</v>
      </c>
      <c r="G67" s="160">
        <v>5.3699284009546586</v>
      </c>
      <c r="H67" s="160">
        <v>3.75</v>
      </c>
      <c r="I67" s="284">
        <v>42037</v>
      </c>
    </row>
    <row r="68" spans="1:9" x14ac:dyDescent="0.25">
      <c r="A68" s="186"/>
      <c r="B68" s="281"/>
      <c r="C68" s="282">
        <v>42038</v>
      </c>
      <c r="D68" s="283">
        <v>2.75</v>
      </c>
      <c r="E68" s="158">
        <v>1</v>
      </c>
      <c r="F68" s="159">
        <v>7.5810185185185182E-3</v>
      </c>
      <c r="G68" s="160">
        <v>5.5000000000000044</v>
      </c>
      <c r="H68" s="160">
        <v>2.75</v>
      </c>
      <c r="I68" s="284">
        <v>42038</v>
      </c>
    </row>
    <row r="69" spans="1:9" x14ac:dyDescent="0.25">
      <c r="A69" s="186"/>
      <c r="B69" s="281"/>
      <c r="C69" s="282">
        <v>42042</v>
      </c>
      <c r="D69" s="283">
        <v>5.0999999999999996</v>
      </c>
      <c r="E69" s="158">
        <v>1</v>
      </c>
      <c r="F69" s="159">
        <v>8.1712962962962963E-3</v>
      </c>
      <c r="G69" s="160">
        <v>5.1000000000000041</v>
      </c>
      <c r="H69" s="160">
        <v>5.0999999999999996</v>
      </c>
      <c r="I69" s="284">
        <v>42042</v>
      </c>
    </row>
    <row r="70" spans="1:9" x14ac:dyDescent="0.25">
      <c r="A70" s="186"/>
      <c r="B70" s="281"/>
      <c r="C70" s="282">
        <v>42044</v>
      </c>
      <c r="D70" s="283">
        <v>2.75</v>
      </c>
      <c r="E70" s="158">
        <v>1</v>
      </c>
      <c r="F70" s="159">
        <v>7.5810185185185182E-3</v>
      </c>
      <c r="G70" s="160">
        <v>5.5000000000000044</v>
      </c>
      <c r="H70" s="160">
        <v>2.75</v>
      </c>
      <c r="I70" s="284">
        <v>42044</v>
      </c>
    </row>
    <row r="71" spans="1:9" x14ac:dyDescent="0.25">
      <c r="A71" s="186"/>
      <c r="B71" s="281"/>
      <c r="C71" s="282">
        <v>42049</v>
      </c>
      <c r="D71" s="283">
        <v>18</v>
      </c>
      <c r="E71" s="158">
        <v>1</v>
      </c>
      <c r="F71" s="159">
        <v>8.2291666666666659E-3</v>
      </c>
      <c r="G71" s="160">
        <v>5.0640825257893134</v>
      </c>
      <c r="H71" s="160">
        <v>18</v>
      </c>
      <c r="I71" s="284">
        <v>42049</v>
      </c>
    </row>
    <row r="72" spans="1:9" x14ac:dyDescent="0.25">
      <c r="A72" s="186"/>
      <c r="B72" s="281"/>
      <c r="C72" s="282">
        <v>42052</v>
      </c>
      <c r="D72" s="283">
        <v>3.85</v>
      </c>
      <c r="E72" s="158">
        <v>1</v>
      </c>
      <c r="F72" s="159">
        <v>8.113425925925925E-3</v>
      </c>
      <c r="G72" s="160">
        <v>5.1333333333333382</v>
      </c>
      <c r="H72" s="160">
        <v>3.85</v>
      </c>
      <c r="I72" s="284">
        <v>42052</v>
      </c>
    </row>
    <row r="73" spans="1:9" x14ac:dyDescent="0.25">
      <c r="A73" s="186"/>
      <c r="B73" s="281"/>
      <c r="C73" s="282">
        <v>42053</v>
      </c>
      <c r="D73" s="283">
        <v>2.85</v>
      </c>
      <c r="E73" s="158">
        <v>1</v>
      </c>
      <c r="F73" s="159">
        <v>7.3148148148148148E-3</v>
      </c>
      <c r="G73" s="160">
        <v>5.7000000000000046</v>
      </c>
      <c r="H73" s="160">
        <v>2.85</v>
      </c>
      <c r="I73" s="284">
        <v>42053</v>
      </c>
    </row>
    <row r="74" spans="1:9" x14ac:dyDescent="0.25">
      <c r="A74" s="186"/>
      <c r="B74" s="281"/>
      <c r="C74" s="282">
        <v>42055</v>
      </c>
      <c r="D74" s="283">
        <v>3.75</v>
      </c>
      <c r="E74" s="158">
        <v>1</v>
      </c>
      <c r="F74" s="159">
        <v>7.4537037037037028E-3</v>
      </c>
      <c r="G74" s="160">
        <v>5.590062111801247</v>
      </c>
      <c r="H74" s="160">
        <v>3.75</v>
      </c>
      <c r="I74" s="284">
        <v>42055</v>
      </c>
    </row>
    <row r="75" spans="1:9" x14ac:dyDescent="0.25">
      <c r="A75" s="186"/>
      <c r="B75" s="281"/>
      <c r="C75" s="282">
        <v>42057</v>
      </c>
      <c r="D75" s="283">
        <v>20</v>
      </c>
      <c r="E75" s="158">
        <v>1</v>
      </c>
      <c r="F75" s="159">
        <v>8.1597222222222227E-3</v>
      </c>
      <c r="G75" s="160">
        <v>5.1081943951755981</v>
      </c>
      <c r="H75" s="160">
        <v>20</v>
      </c>
      <c r="I75" s="284">
        <v>42057</v>
      </c>
    </row>
    <row r="76" spans="1:9" x14ac:dyDescent="0.25">
      <c r="A76" s="186"/>
      <c r="B76" s="281"/>
      <c r="C76" s="282">
        <v>42064</v>
      </c>
      <c r="D76" s="283">
        <v>10</v>
      </c>
      <c r="E76" s="158">
        <v>1</v>
      </c>
      <c r="F76" s="159">
        <v>8.3217592592592596E-3</v>
      </c>
      <c r="G76" s="160">
        <v>5.0055617352614057</v>
      </c>
      <c r="H76" s="160">
        <v>10</v>
      </c>
      <c r="I76" s="284">
        <v>42064</v>
      </c>
    </row>
    <row r="77" spans="1:9" x14ac:dyDescent="0.25">
      <c r="A77" s="186"/>
      <c r="B77" s="281"/>
      <c r="C77" s="282">
        <v>42066</v>
      </c>
      <c r="D77" s="283">
        <v>4.1500000000000004</v>
      </c>
      <c r="E77" s="158">
        <v>1</v>
      </c>
      <c r="F77" s="159">
        <v>7.5462962962962966E-3</v>
      </c>
      <c r="G77" s="160">
        <v>5.5210643015521104</v>
      </c>
      <c r="H77" s="160">
        <v>4.1500000000000004</v>
      </c>
      <c r="I77" s="284">
        <v>42066</v>
      </c>
    </row>
    <row r="78" spans="1:9" x14ac:dyDescent="0.25">
      <c r="A78" s="186"/>
      <c r="B78" s="281"/>
      <c r="C78" s="282">
        <v>42067</v>
      </c>
      <c r="D78" s="283">
        <v>3</v>
      </c>
      <c r="E78" s="158">
        <v>1</v>
      </c>
      <c r="F78" s="159">
        <v>7.5231481481481477E-3</v>
      </c>
      <c r="G78" s="160">
        <v>5.5356227575602297</v>
      </c>
      <c r="H78" s="160">
        <v>3</v>
      </c>
      <c r="I78" s="284">
        <v>42067</v>
      </c>
    </row>
    <row r="79" spans="1:9" x14ac:dyDescent="0.25">
      <c r="A79" s="186"/>
      <c r="B79" s="281"/>
      <c r="C79" s="282">
        <v>42068</v>
      </c>
      <c r="D79" s="283">
        <v>3.5</v>
      </c>
      <c r="E79" s="158">
        <v>1</v>
      </c>
      <c r="F79" s="159">
        <v>7.9629629629629634E-3</v>
      </c>
      <c r="G79" s="160">
        <v>5.2303860523038646</v>
      </c>
      <c r="H79" s="160">
        <v>3.5</v>
      </c>
      <c r="I79" s="284">
        <v>42068</v>
      </c>
    </row>
    <row r="80" spans="1:9" x14ac:dyDescent="0.25">
      <c r="A80" s="186"/>
      <c r="B80" s="281"/>
      <c r="C80" s="282">
        <v>42071</v>
      </c>
      <c r="D80" s="283">
        <v>10</v>
      </c>
      <c r="E80" s="158">
        <v>1</v>
      </c>
      <c r="F80" s="159">
        <v>7.8703703703703713E-3</v>
      </c>
      <c r="G80" s="160">
        <v>5.2964543180815111</v>
      </c>
      <c r="H80" s="160">
        <v>10</v>
      </c>
      <c r="I80" s="284">
        <v>42071</v>
      </c>
    </row>
    <row r="81" spans="1:9" x14ac:dyDescent="0.25">
      <c r="A81" s="186"/>
      <c r="B81" s="281"/>
      <c r="C81" s="282">
        <v>42074</v>
      </c>
      <c r="D81" s="283">
        <v>3</v>
      </c>
      <c r="E81" s="158">
        <v>1</v>
      </c>
      <c r="F81" s="159">
        <v>7.8935185185185185E-3</v>
      </c>
      <c r="G81" s="160">
        <v>5.2811735941320332</v>
      </c>
      <c r="H81" s="160">
        <v>3</v>
      </c>
      <c r="I81" s="284">
        <v>42074</v>
      </c>
    </row>
    <row r="82" spans="1:9" x14ac:dyDescent="0.25">
      <c r="A82" s="186"/>
      <c r="B82" s="281"/>
      <c r="C82" s="282">
        <v>42077</v>
      </c>
      <c r="D82" s="283">
        <v>2.8</v>
      </c>
      <c r="E82" s="158">
        <v>1</v>
      </c>
      <c r="F82" s="159">
        <v>7.4421296296296293E-3</v>
      </c>
      <c r="G82" s="160">
        <v>5.6000000000000041</v>
      </c>
      <c r="H82" s="160">
        <v>2.8</v>
      </c>
      <c r="I82" s="284">
        <v>42077</v>
      </c>
    </row>
    <row r="83" spans="1:9" x14ac:dyDescent="0.25">
      <c r="A83" s="186"/>
      <c r="B83" s="281"/>
      <c r="C83" s="282">
        <v>42078</v>
      </c>
      <c r="D83" s="283">
        <v>8</v>
      </c>
      <c r="E83" s="158">
        <v>1</v>
      </c>
      <c r="F83" s="159">
        <v>7.9745370370370369E-3</v>
      </c>
      <c r="G83" s="160">
        <v>5.2240159622709994</v>
      </c>
      <c r="H83" s="160">
        <v>8</v>
      </c>
      <c r="I83" s="284">
        <v>42078</v>
      </c>
    </row>
    <row r="84" spans="1:9" x14ac:dyDescent="0.25">
      <c r="A84" s="186"/>
      <c r="B84" s="281"/>
      <c r="C84" s="282">
        <v>42084</v>
      </c>
      <c r="D84" s="283">
        <v>26.2</v>
      </c>
      <c r="E84" s="158">
        <v>1</v>
      </c>
      <c r="F84" s="159">
        <v>8.9236111111111113E-3</v>
      </c>
      <c r="G84" s="160">
        <v>4.6716196136701367</v>
      </c>
      <c r="H84" s="160">
        <v>26.2</v>
      </c>
      <c r="I84" s="284">
        <v>42084</v>
      </c>
    </row>
    <row r="85" spans="1:9" x14ac:dyDescent="0.25">
      <c r="A85" s="186"/>
      <c r="B85" s="281"/>
      <c r="C85" s="282">
        <v>42091</v>
      </c>
      <c r="D85" s="283">
        <v>3</v>
      </c>
      <c r="E85" s="158">
        <v>1</v>
      </c>
      <c r="F85" s="159">
        <v>8.1018518518518514E-3</v>
      </c>
      <c r="G85" s="160">
        <v>5.1428571428571468</v>
      </c>
      <c r="H85" s="160">
        <v>3</v>
      </c>
      <c r="I85" s="284">
        <v>42091</v>
      </c>
    </row>
    <row r="86" spans="1:9" x14ac:dyDescent="0.25">
      <c r="A86" s="186"/>
      <c r="B86" s="281"/>
      <c r="C86" s="282">
        <v>42097</v>
      </c>
      <c r="D86" s="283">
        <v>5.0999999999999996</v>
      </c>
      <c r="E86" s="158">
        <v>1</v>
      </c>
      <c r="F86" s="159">
        <v>7.6388888888888886E-3</v>
      </c>
      <c r="G86" s="160">
        <v>5.4561664190193202</v>
      </c>
      <c r="H86" s="160">
        <v>5.0999999999999996</v>
      </c>
      <c r="I86" s="284">
        <v>42097</v>
      </c>
    </row>
    <row r="87" spans="1:9" x14ac:dyDescent="0.25">
      <c r="A87" s="186"/>
      <c r="B87" s="281"/>
      <c r="C87" s="282">
        <v>42107</v>
      </c>
      <c r="D87" s="283">
        <v>7.5</v>
      </c>
      <c r="E87" s="158">
        <v>1</v>
      </c>
      <c r="F87" s="159">
        <v>8.1018518518518514E-3</v>
      </c>
      <c r="G87" s="160">
        <v>5.1399200456881822</v>
      </c>
      <c r="H87" s="160">
        <v>7.5</v>
      </c>
      <c r="I87" s="284">
        <v>42107</v>
      </c>
    </row>
    <row r="88" spans="1:9" x14ac:dyDescent="0.25">
      <c r="A88" s="186"/>
      <c r="B88" s="281"/>
      <c r="C88" s="282">
        <v>42115</v>
      </c>
      <c r="D88" s="283">
        <v>3.1</v>
      </c>
      <c r="E88" s="158">
        <v>1</v>
      </c>
      <c r="F88" s="159">
        <v>7.2569444444444443E-3</v>
      </c>
      <c r="G88" s="160">
        <v>5.7436953165208493</v>
      </c>
      <c r="H88" s="160">
        <v>3.1</v>
      </c>
      <c r="I88" s="284">
        <v>42115</v>
      </c>
    </row>
    <row r="89" spans="1:9" x14ac:dyDescent="0.25">
      <c r="A89" s="186"/>
      <c r="B89" s="281"/>
      <c r="C89" s="282">
        <v>42117</v>
      </c>
      <c r="D89" s="283">
        <v>3</v>
      </c>
      <c r="E89" s="158">
        <v>1</v>
      </c>
      <c r="F89" s="159">
        <v>6.851851851851852E-3</v>
      </c>
      <c r="G89" s="160">
        <v>6.0845070422535263</v>
      </c>
      <c r="H89" s="160">
        <v>3</v>
      </c>
      <c r="I89" s="284">
        <v>42117</v>
      </c>
    </row>
    <row r="90" spans="1:9" x14ac:dyDescent="0.25">
      <c r="A90" s="186"/>
      <c r="B90" s="281"/>
      <c r="C90" s="282">
        <v>42123</v>
      </c>
      <c r="D90" s="283">
        <v>4.0599999999999996</v>
      </c>
      <c r="E90" s="158">
        <v>1</v>
      </c>
      <c r="F90" s="159">
        <v>7.3726851851851861E-3</v>
      </c>
      <c r="G90" s="160">
        <v>5.6476043276661549</v>
      </c>
      <c r="H90" s="160">
        <v>4.0599999999999996</v>
      </c>
      <c r="I90" s="284">
        <v>42123</v>
      </c>
    </row>
    <row r="91" spans="1:9" x14ac:dyDescent="0.25">
      <c r="A91" s="186"/>
      <c r="B91" s="281"/>
      <c r="C91" s="282">
        <v>42137</v>
      </c>
      <c r="D91" s="283">
        <v>3</v>
      </c>
      <c r="E91" s="158">
        <v>1</v>
      </c>
      <c r="F91" s="159">
        <v>7.1990740740740739E-3</v>
      </c>
      <c r="G91" s="160">
        <v>5.7908847184986652</v>
      </c>
      <c r="H91" s="160">
        <v>3</v>
      </c>
      <c r="I91" s="284">
        <v>42137</v>
      </c>
    </row>
    <row r="92" spans="1:9" x14ac:dyDescent="0.25">
      <c r="A92" s="186"/>
      <c r="B92" s="281"/>
      <c r="C92" s="282">
        <v>42152</v>
      </c>
      <c r="D92" s="283">
        <v>4.2</v>
      </c>
      <c r="E92" s="158">
        <v>1</v>
      </c>
      <c r="F92" s="159">
        <v>7.6851851851851847E-3</v>
      </c>
      <c r="G92" s="160">
        <v>5.4212979562567281</v>
      </c>
      <c r="H92" s="160">
        <v>4.2</v>
      </c>
      <c r="I92" s="284">
        <v>42152</v>
      </c>
    </row>
    <row r="93" spans="1:9" x14ac:dyDescent="0.25">
      <c r="A93" s="186"/>
      <c r="B93" s="281"/>
      <c r="C93" s="282">
        <v>42158</v>
      </c>
      <c r="D93" s="283">
        <v>2</v>
      </c>
      <c r="E93" s="158">
        <v>1</v>
      </c>
      <c r="F93" s="159">
        <v>7.4421296296296293E-3</v>
      </c>
      <c r="G93" s="160">
        <v>5.5944055944055995</v>
      </c>
      <c r="H93" s="160">
        <v>2</v>
      </c>
      <c r="I93" s="284">
        <v>42158</v>
      </c>
    </row>
    <row r="94" spans="1:9" x14ac:dyDescent="0.25">
      <c r="A94" s="186"/>
      <c r="B94" s="281"/>
      <c r="C94" s="282">
        <v>42166</v>
      </c>
      <c r="D94" s="283">
        <v>2</v>
      </c>
      <c r="E94" s="158">
        <v>1</v>
      </c>
      <c r="F94" s="159">
        <v>7.2916666666666659E-3</v>
      </c>
      <c r="G94" s="160">
        <v>5.7142857142857197</v>
      </c>
      <c r="H94" s="160">
        <v>2</v>
      </c>
      <c r="I94" s="284">
        <v>42166</v>
      </c>
    </row>
    <row r="95" spans="1:9" x14ac:dyDescent="0.25">
      <c r="A95" s="186"/>
      <c r="B95" s="281"/>
      <c r="C95" s="282">
        <v>42172</v>
      </c>
      <c r="D95" s="283">
        <v>4.1500000000000004</v>
      </c>
      <c r="E95" s="158">
        <v>1</v>
      </c>
      <c r="F95" s="159">
        <v>7.719907407407408E-3</v>
      </c>
      <c r="G95" s="160">
        <v>5.4013015184381823</v>
      </c>
      <c r="H95" s="160">
        <v>4.1500000000000004</v>
      </c>
      <c r="I95" s="284">
        <v>42172</v>
      </c>
    </row>
    <row r="96" spans="1:9" x14ac:dyDescent="0.25">
      <c r="A96" s="186"/>
      <c r="B96" s="281"/>
      <c r="C96" s="282">
        <v>42187</v>
      </c>
      <c r="D96" s="283">
        <v>7.1</v>
      </c>
      <c r="E96" s="158">
        <v>1</v>
      </c>
      <c r="F96" s="159">
        <v>8.1481481481481474E-3</v>
      </c>
      <c r="G96" s="160">
        <v>5.1150690414248583</v>
      </c>
      <c r="H96" s="160">
        <v>7.1</v>
      </c>
      <c r="I96" s="284">
        <v>42187</v>
      </c>
    </row>
    <row r="97" spans="1:9" x14ac:dyDescent="0.25">
      <c r="A97" s="186"/>
      <c r="B97" s="281"/>
      <c r="C97" s="282">
        <v>42228</v>
      </c>
      <c r="D97" s="283">
        <v>2.5</v>
      </c>
      <c r="E97" s="158">
        <v>1</v>
      </c>
      <c r="F97" s="159">
        <v>8.3333333333333332E-3</v>
      </c>
      <c r="G97" s="160">
        <v>5.0000000000000036</v>
      </c>
      <c r="H97" s="160">
        <v>2.5</v>
      </c>
      <c r="I97" s="284">
        <v>42228</v>
      </c>
    </row>
    <row r="98" spans="1:9" x14ac:dyDescent="0.25">
      <c r="A98" s="186"/>
      <c r="B98" s="281"/>
      <c r="C98" s="282">
        <v>42234</v>
      </c>
      <c r="D98" s="283">
        <v>3</v>
      </c>
      <c r="E98" s="158">
        <v>1</v>
      </c>
      <c r="F98" s="159">
        <v>8.8773148148148153E-3</v>
      </c>
      <c r="G98" s="160">
        <v>4.6936114732724938</v>
      </c>
      <c r="H98" s="160">
        <v>3</v>
      </c>
      <c r="I98" s="284">
        <v>42234</v>
      </c>
    </row>
    <row r="99" spans="1:9" x14ac:dyDescent="0.25">
      <c r="A99" s="186"/>
      <c r="B99" s="281"/>
      <c r="C99" s="282">
        <v>42240</v>
      </c>
      <c r="D99" s="283">
        <v>1</v>
      </c>
      <c r="E99" s="158">
        <v>1</v>
      </c>
      <c r="F99" s="159">
        <v>6.9444444444444441E-3</v>
      </c>
      <c r="G99" s="160">
        <v>6.0000000000000053</v>
      </c>
      <c r="H99" s="160">
        <v>1</v>
      </c>
      <c r="I99" s="284">
        <v>42240</v>
      </c>
    </row>
    <row r="100" spans="1:9" x14ac:dyDescent="0.25">
      <c r="A100" s="186"/>
      <c r="B100" s="281"/>
      <c r="C100" s="282">
        <v>42241</v>
      </c>
      <c r="D100" s="283">
        <v>1.5</v>
      </c>
      <c r="E100" s="158">
        <v>1</v>
      </c>
      <c r="F100" s="159">
        <v>6.9444444444444441E-3</v>
      </c>
      <c r="G100" s="160">
        <v>6.0000000000000053</v>
      </c>
      <c r="H100" s="160">
        <v>1.5</v>
      </c>
      <c r="I100" s="284">
        <v>42241</v>
      </c>
    </row>
    <row r="101" spans="1:9" x14ac:dyDescent="0.25">
      <c r="A101" s="186"/>
      <c r="B101" s="281"/>
      <c r="C101" s="282">
        <v>42243</v>
      </c>
      <c r="D101" s="283">
        <v>3.4</v>
      </c>
      <c r="E101" s="158">
        <v>1</v>
      </c>
      <c r="F101" s="159">
        <v>7.4305555555555548E-3</v>
      </c>
      <c r="G101" s="160">
        <v>5.6069628950984924</v>
      </c>
      <c r="H101" s="160">
        <v>3.4</v>
      </c>
      <c r="I101" s="284">
        <v>42243</v>
      </c>
    </row>
    <row r="102" spans="1:9" x14ac:dyDescent="0.25">
      <c r="A102" s="186"/>
      <c r="B102" s="281"/>
      <c r="C102" s="282">
        <v>42248</v>
      </c>
      <c r="D102" s="283">
        <v>3.1</v>
      </c>
      <c r="E102" s="158">
        <v>1</v>
      </c>
      <c r="F102" s="159">
        <v>7.3958333333333341E-3</v>
      </c>
      <c r="G102" s="160">
        <v>5.633518425037864</v>
      </c>
      <c r="H102" s="160">
        <v>3.1</v>
      </c>
      <c r="I102" s="284">
        <v>42248</v>
      </c>
    </row>
    <row r="103" spans="1:9" x14ac:dyDescent="0.25">
      <c r="A103" s="186"/>
      <c r="B103" s="281"/>
      <c r="C103" s="282">
        <v>42249</v>
      </c>
      <c r="D103" s="283">
        <v>3</v>
      </c>
      <c r="E103" s="158">
        <v>1</v>
      </c>
      <c r="F103" s="159">
        <v>8.1249999999999985E-3</v>
      </c>
      <c r="G103" s="160">
        <v>5.1282051282051313</v>
      </c>
      <c r="H103" s="160">
        <v>3</v>
      </c>
      <c r="I103" s="284">
        <v>42249</v>
      </c>
    </row>
    <row r="104" spans="1:9" x14ac:dyDescent="0.25">
      <c r="A104" s="186"/>
      <c r="B104" s="281"/>
      <c r="C104" s="282">
        <v>42271</v>
      </c>
      <c r="D104" s="283">
        <v>2.5</v>
      </c>
      <c r="E104" s="158">
        <v>1</v>
      </c>
      <c r="F104" s="159">
        <v>8.3333333333333332E-3</v>
      </c>
      <c r="G104" s="160">
        <v>5.0000000000000036</v>
      </c>
      <c r="H104" s="160">
        <v>2.5</v>
      </c>
      <c r="I104" s="284">
        <v>42271</v>
      </c>
    </row>
    <row r="105" spans="1:9" x14ac:dyDescent="0.25">
      <c r="A105" s="186"/>
      <c r="B105" s="281"/>
      <c r="C105" s="282">
        <v>42278</v>
      </c>
      <c r="D105" s="283">
        <v>3.1</v>
      </c>
      <c r="E105" s="158">
        <v>1</v>
      </c>
      <c r="F105" s="159">
        <v>6.7361111111111103E-3</v>
      </c>
      <c r="G105" s="160">
        <v>6.1828254847645479</v>
      </c>
      <c r="H105" s="160">
        <v>3.1</v>
      </c>
      <c r="I105" s="284">
        <v>42278</v>
      </c>
    </row>
    <row r="106" spans="1:9" x14ac:dyDescent="0.25">
      <c r="A106" s="186"/>
      <c r="B106" s="281"/>
      <c r="C106" s="282">
        <v>42283</v>
      </c>
      <c r="D106" s="283">
        <v>2.5</v>
      </c>
      <c r="E106" s="158">
        <v>1</v>
      </c>
      <c r="F106" s="159">
        <v>8.3333333333333332E-3</v>
      </c>
      <c r="G106" s="160">
        <v>5.0000000000000036</v>
      </c>
      <c r="H106" s="160">
        <v>2.5</v>
      </c>
      <c r="I106" s="284">
        <v>42283</v>
      </c>
    </row>
    <row r="107" spans="1:9" x14ac:dyDescent="0.25">
      <c r="A107" s="186"/>
      <c r="B107" s="281"/>
      <c r="C107" s="282">
        <v>42285</v>
      </c>
      <c r="D107" s="283">
        <v>3.2</v>
      </c>
      <c r="E107" s="158">
        <v>1</v>
      </c>
      <c r="F107" s="159">
        <v>7.2685185185185188E-3</v>
      </c>
      <c r="G107" s="160">
        <v>5.7284932869219345</v>
      </c>
      <c r="H107" s="160">
        <v>3.2</v>
      </c>
      <c r="I107" s="284">
        <v>42285</v>
      </c>
    </row>
    <row r="108" spans="1:9" x14ac:dyDescent="0.25">
      <c r="A108" s="186"/>
      <c r="B108" s="281"/>
      <c r="C108" s="282">
        <v>42292</v>
      </c>
      <c r="D108" s="283">
        <v>3.2</v>
      </c>
      <c r="E108" s="158">
        <v>1</v>
      </c>
      <c r="F108" s="159">
        <v>7.3148148148148148E-3</v>
      </c>
      <c r="G108" s="160">
        <v>5.6973293768546034</v>
      </c>
      <c r="H108" s="160">
        <v>3.2</v>
      </c>
      <c r="I108" s="284">
        <v>42292</v>
      </c>
    </row>
    <row r="109" spans="1:9" x14ac:dyDescent="0.25">
      <c r="A109" s="186"/>
      <c r="B109" s="281"/>
      <c r="C109" s="282">
        <v>42338</v>
      </c>
      <c r="D109" s="283">
        <v>2</v>
      </c>
      <c r="E109" s="158">
        <v>1</v>
      </c>
      <c r="F109" s="159">
        <v>1.0416666666666666E-2</v>
      </c>
      <c r="G109" s="160">
        <v>4.0000000000000036</v>
      </c>
      <c r="H109" s="160">
        <v>2</v>
      </c>
      <c r="I109" s="284">
        <v>42338</v>
      </c>
    </row>
    <row r="110" spans="1:9" x14ac:dyDescent="0.25">
      <c r="A110" s="186"/>
      <c r="B110" s="281"/>
      <c r="C110" s="282">
        <v>42352</v>
      </c>
      <c r="D110" s="283">
        <v>2.2999999999999998</v>
      </c>
      <c r="E110" s="158">
        <v>1</v>
      </c>
      <c r="F110" s="159">
        <v>9.0624999999999994E-3</v>
      </c>
      <c r="G110" s="160">
        <v>4.6000000000000032</v>
      </c>
      <c r="H110" s="160">
        <v>2.2999999999999998</v>
      </c>
      <c r="I110" s="284">
        <v>42352</v>
      </c>
    </row>
    <row r="111" spans="1:9" x14ac:dyDescent="0.25">
      <c r="A111" s="186"/>
      <c r="B111" s="281"/>
      <c r="C111" s="282">
        <v>42366</v>
      </c>
      <c r="D111" s="283">
        <v>2.5</v>
      </c>
      <c r="E111" s="158">
        <v>1</v>
      </c>
      <c r="F111" s="159">
        <v>8.3333333333333332E-3</v>
      </c>
      <c r="G111" s="160">
        <v>5.0000000000000036</v>
      </c>
      <c r="H111" s="160">
        <v>2.5</v>
      </c>
      <c r="I111" s="284">
        <v>42366</v>
      </c>
    </row>
    <row r="112" spans="1:9" x14ac:dyDescent="0.25">
      <c r="A112" s="186"/>
      <c r="B112" s="281"/>
      <c r="C112" s="282">
        <v>42388</v>
      </c>
      <c r="D112" s="283">
        <v>3</v>
      </c>
      <c r="E112" s="158">
        <v>1</v>
      </c>
      <c r="F112" s="159">
        <v>6.8171296296296287E-3</v>
      </c>
      <c r="G112" s="160">
        <v>6.1085972850678782</v>
      </c>
      <c r="H112" s="160">
        <v>3</v>
      </c>
      <c r="I112" s="284">
        <v>42388</v>
      </c>
    </row>
    <row r="113" spans="1:9" x14ac:dyDescent="0.25">
      <c r="A113" s="186"/>
      <c r="B113" s="281"/>
      <c r="C113" s="282">
        <v>42389</v>
      </c>
      <c r="D113" s="283">
        <v>3</v>
      </c>
      <c r="E113" s="158">
        <v>1</v>
      </c>
      <c r="F113" s="159">
        <v>6.8634259259259256E-3</v>
      </c>
      <c r="G113" s="160">
        <v>6.0742407199100166</v>
      </c>
      <c r="H113" s="160">
        <v>3</v>
      </c>
      <c r="I113" s="284">
        <v>42389</v>
      </c>
    </row>
    <row r="114" spans="1:9" x14ac:dyDescent="0.25">
      <c r="A114" s="186"/>
      <c r="B114" s="281"/>
      <c r="C114" s="282">
        <v>42390</v>
      </c>
      <c r="D114" s="283">
        <v>3</v>
      </c>
      <c r="E114" s="158">
        <v>1</v>
      </c>
      <c r="F114" s="159">
        <v>7.4074074074074068E-3</v>
      </c>
      <c r="G114" s="160">
        <v>5.6250000000000044</v>
      </c>
      <c r="H114" s="160">
        <v>3</v>
      </c>
      <c r="I114" s="284">
        <v>42390</v>
      </c>
    </row>
    <row r="115" spans="1:9" x14ac:dyDescent="0.25">
      <c r="A115" s="186"/>
      <c r="B115" s="281"/>
      <c r="C115" s="282">
        <v>42404</v>
      </c>
      <c r="D115" s="283">
        <v>2.2999999999999998</v>
      </c>
      <c r="E115" s="158">
        <v>1</v>
      </c>
      <c r="F115" s="159">
        <v>7.5462962962962966E-3</v>
      </c>
      <c r="G115" s="160">
        <v>5.520000000000004</v>
      </c>
      <c r="H115" s="160">
        <v>2.2999999999999998</v>
      </c>
      <c r="I115" s="284">
        <v>42404</v>
      </c>
    </row>
    <row r="116" spans="1:9" x14ac:dyDescent="0.25">
      <c r="A116" s="186"/>
      <c r="B116" s="281"/>
      <c r="C116" s="282">
        <v>42514</v>
      </c>
      <c r="D116" s="283">
        <v>3.07</v>
      </c>
      <c r="E116" s="158">
        <v>1</v>
      </c>
      <c r="F116" s="159">
        <v>7.1412037037037043E-3</v>
      </c>
      <c r="G116" s="160">
        <v>5.8383518225039657</v>
      </c>
      <c r="H116" s="160">
        <v>3.07</v>
      </c>
      <c r="I116" s="284">
        <v>42514</v>
      </c>
    </row>
    <row r="117" spans="1:9" x14ac:dyDescent="0.25">
      <c r="A117" s="186"/>
      <c r="B117" s="281"/>
      <c r="C117" s="282">
        <v>42516</v>
      </c>
      <c r="D117" s="283">
        <v>3.1</v>
      </c>
      <c r="E117" s="158">
        <v>1</v>
      </c>
      <c r="F117" s="159">
        <v>7.6273148148148151E-3</v>
      </c>
      <c r="G117" s="160">
        <v>5.4652301665034333</v>
      </c>
      <c r="H117" s="160">
        <v>3.1</v>
      </c>
      <c r="I117" s="284">
        <v>42516</v>
      </c>
    </row>
    <row r="118" spans="1:9" x14ac:dyDescent="0.25">
      <c r="A118" s="186"/>
      <c r="B118" s="281"/>
      <c r="C118" s="282">
        <v>42536</v>
      </c>
      <c r="D118" s="283">
        <v>3.1</v>
      </c>
      <c r="E118" s="158">
        <v>1</v>
      </c>
      <c r="F118" s="159">
        <v>7.2569444444444443E-3</v>
      </c>
      <c r="G118" s="160">
        <v>5.7436953165208493</v>
      </c>
      <c r="H118" s="160">
        <v>3.1</v>
      </c>
      <c r="I118" s="284">
        <v>42536</v>
      </c>
    </row>
    <row r="119" spans="1:9" x14ac:dyDescent="0.25">
      <c r="A119" s="186"/>
      <c r="B119" s="281"/>
      <c r="C119" s="282">
        <v>42542</v>
      </c>
      <c r="D119" s="283">
        <v>3.1</v>
      </c>
      <c r="E119" s="158">
        <v>1</v>
      </c>
      <c r="F119" s="159">
        <v>7.4537037037037028E-3</v>
      </c>
      <c r="G119" s="160">
        <v>5.5911823647294643</v>
      </c>
      <c r="H119" s="160">
        <v>3.1</v>
      </c>
      <c r="I119" s="284">
        <v>42542</v>
      </c>
    </row>
    <row r="120" spans="1:9" x14ac:dyDescent="0.25">
      <c r="A120" s="186"/>
      <c r="B120" s="281"/>
      <c r="C120" s="282">
        <v>42544</v>
      </c>
      <c r="D120" s="283">
        <v>3.7</v>
      </c>
      <c r="E120" s="158">
        <v>1</v>
      </c>
      <c r="F120" s="159">
        <v>7.1990740740740739E-3</v>
      </c>
      <c r="G120" s="160">
        <v>5.7862728062554343</v>
      </c>
      <c r="H120" s="160">
        <v>3.7</v>
      </c>
      <c r="I120" s="284">
        <v>42544</v>
      </c>
    </row>
    <row r="121" spans="1:9" x14ac:dyDescent="0.25">
      <c r="A121" s="186"/>
      <c r="B121" s="281"/>
      <c r="C121" s="282">
        <v>42550</v>
      </c>
      <c r="D121" s="283">
        <v>3.1</v>
      </c>
      <c r="E121" s="158">
        <v>1</v>
      </c>
      <c r="F121" s="159">
        <v>8.0439814814814818E-3</v>
      </c>
      <c r="G121" s="160">
        <v>5.1810584958217323</v>
      </c>
      <c r="H121" s="160">
        <v>3.1</v>
      </c>
      <c r="I121" s="284">
        <v>42550</v>
      </c>
    </row>
    <row r="122" spans="1:9" x14ac:dyDescent="0.25">
      <c r="A122" s="186"/>
      <c r="B122" s="281"/>
      <c r="C122" s="282">
        <v>42562</v>
      </c>
      <c r="D122" s="283">
        <v>3.1</v>
      </c>
      <c r="E122" s="158">
        <v>1</v>
      </c>
      <c r="F122" s="159">
        <v>7.7777777777777767E-3</v>
      </c>
      <c r="G122" s="160">
        <v>5.3576572251560286</v>
      </c>
      <c r="H122" s="160">
        <v>3.1</v>
      </c>
      <c r="I122" s="284">
        <v>42562</v>
      </c>
    </row>
    <row r="123" spans="1:9" x14ac:dyDescent="0.25">
      <c r="A123" s="186"/>
      <c r="B123" s="281"/>
      <c r="C123" s="282">
        <v>42563</v>
      </c>
      <c r="D123" s="283">
        <v>3.15</v>
      </c>
      <c r="E123" s="158">
        <v>1</v>
      </c>
      <c r="F123" s="159">
        <v>6.4583333333333333E-3</v>
      </c>
      <c r="G123" s="160">
        <v>6.4505119453924964</v>
      </c>
      <c r="H123" s="160">
        <v>3.15</v>
      </c>
      <c r="I123" s="284">
        <v>42563</v>
      </c>
    </row>
    <row r="124" spans="1:9" x14ac:dyDescent="0.25">
      <c r="A124" s="186"/>
      <c r="B124" s="281"/>
      <c r="C124" s="282">
        <v>42570</v>
      </c>
      <c r="D124" s="283">
        <v>3.15</v>
      </c>
      <c r="E124" s="158">
        <v>1</v>
      </c>
      <c r="F124" s="159">
        <v>7.1412037037037043E-3</v>
      </c>
      <c r="G124" s="160">
        <v>5.8333333333333384</v>
      </c>
      <c r="H124" s="160">
        <v>3.15</v>
      </c>
      <c r="I124" s="284">
        <v>42570</v>
      </c>
    </row>
    <row r="125" spans="1:9" x14ac:dyDescent="0.25">
      <c r="A125" s="186"/>
      <c r="B125" s="281"/>
      <c r="C125" s="282">
        <v>42591</v>
      </c>
      <c r="D125" s="283">
        <v>3.15</v>
      </c>
      <c r="E125" s="158">
        <v>1</v>
      </c>
      <c r="F125" s="159">
        <v>7.719907407407408E-3</v>
      </c>
      <c r="G125" s="160">
        <v>5.4000000000000039</v>
      </c>
      <c r="H125" s="160">
        <v>3.15</v>
      </c>
      <c r="I125" s="284">
        <v>42591</v>
      </c>
    </row>
    <row r="126" spans="1:9" x14ac:dyDescent="0.25">
      <c r="A126" s="186"/>
      <c r="B126" s="285" t="s">
        <v>1742</v>
      </c>
      <c r="C126" s="164"/>
      <c r="D126" s="286">
        <v>274.77999999999992</v>
      </c>
      <c r="E126" s="165">
        <v>61</v>
      </c>
      <c r="F126" s="166">
        <v>7.723512446873102E-3</v>
      </c>
      <c r="G126" s="167">
        <v>5.4298120830491348</v>
      </c>
      <c r="H126" s="167">
        <v>4.5045901639344246</v>
      </c>
      <c r="I126" s="287">
        <v>42591</v>
      </c>
    </row>
    <row r="127" spans="1:9" x14ac:dyDescent="0.25">
      <c r="A127" s="186"/>
      <c r="B127" s="274" t="s">
        <v>1653</v>
      </c>
      <c r="C127" s="275">
        <v>42230</v>
      </c>
      <c r="D127" s="276">
        <v>5</v>
      </c>
      <c r="E127" s="277">
        <v>1</v>
      </c>
      <c r="F127" s="278">
        <v>8.4837962962962966E-3</v>
      </c>
      <c r="G127" s="279">
        <v>4.9099836333878928</v>
      </c>
      <c r="H127" s="279">
        <v>5</v>
      </c>
      <c r="I127" s="280">
        <v>42230</v>
      </c>
    </row>
    <row r="128" spans="1:9" x14ac:dyDescent="0.25">
      <c r="A128" s="186"/>
      <c r="B128" s="281"/>
      <c r="C128" s="282">
        <v>42237</v>
      </c>
      <c r="D128" s="283">
        <v>3</v>
      </c>
      <c r="E128" s="158">
        <v>1</v>
      </c>
      <c r="F128" s="159">
        <v>1.0081018518518519E-2</v>
      </c>
      <c r="G128" s="160">
        <v>4.1331802525832408</v>
      </c>
      <c r="H128" s="160">
        <v>3</v>
      </c>
      <c r="I128" s="284">
        <v>42237</v>
      </c>
    </row>
    <row r="129" spans="1:9" x14ac:dyDescent="0.25">
      <c r="A129" s="186"/>
      <c r="B129" s="281"/>
      <c r="C129" s="282">
        <v>42244</v>
      </c>
      <c r="D129" s="283">
        <v>5</v>
      </c>
      <c r="E129" s="158">
        <v>1</v>
      </c>
      <c r="F129" s="159">
        <v>8.7499999999999991E-3</v>
      </c>
      <c r="G129" s="160">
        <v>4.7644256220222374</v>
      </c>
      <c r="H129" s="160">
        <v>5</v>
      </c>
      <c r="I129" s="284">
        <v>42244</v>
      </c>
    </row>
    <row r="130" spans="1:9" x14ac:dyDescent="0.25">
      <c r="A130" s="186"/>
      <c r="B130" s="281"/>
      <c r="C130" s="282">
        <v>42265</v>
      </c>
      <c r="D130" s="283">
        <v>3.3</v>
      </c>
      <c r="E130" s="158">
        <v>1</v>
      </c>
      <c r="F130" s="159">
        <v>1.1099537037037038E-2</v>
      </c>
      <c r="G130" s="160">
        <v>3.7535545023696706</v>
      </c>
      <c r="H130" s="160">
        <v>3.3</v>
      </c>
      <c r="I130" s="284">
        <v>42265</v>
      </c>
    </row>
    <row r="131" spans="1:9" x14ac:dyDescent="0.25">
      <c r="A131" s="186"/>
      <c r="B131" s="281"/>
      <c r="C131" s="282">
        <v>42267</v>
      </c>
      <c r="D131" s="283">
        <v>11.75</v>
      </c>
      <c r="E131" s="158">
        <v>2</v>
      </c>
      <c r="F131" s="159">
        <v>9.9189814814814817E-3</v>
      </c>
      <c r="G131" s="160">
        <v>4.305104579337824</v>
      </c>
      <c r="H131" s="160">
        <v>5.875</v>
      </c>
      <c r="I131" s="284">
        <v>42267</v>
      </c>
    </row>
    <row r="132" spans="1:9" x14ac:dyDescent="0.25">
      <c r="A132" s="186"/>
      <c r="B132" s="281"/>
      <c r="C132" s="282">
        <v>42272</v>
      </c>
      <c r="D132" s="283">
        <v>8.5</v>
      </c>
      <c r="E132" s="158">
        <v>2</v>
      </c>
      <c r="F132" s="159">
        <v>9.1608796296296299E-3</v>
      </c>
      <c r="G132" s="160">
        <v>4.5593325907201709</v>
      </c>
      <c r="H132" s="160">
        <v>4.25</v>
      </c>
      <c r="I132" s="284">
        <v>42272</v>
      </c>
    </row>
    <row r="133" spans="1:9" x14ac:dyDescent="0.25">
      <c r="A133" s="186"/>
      <c r="B133" s="281"/>
      <c r="C133" s="282">
        <v>42274</v>
      </c>
      <c r="D133" s="283">
        <v>12.1</v>
      </c>
      <c r="E133" s="158">
        <v>2</v>
      </c>
      <c r="F133" s="159">
        <v>9.5775462962962975E-3</v>
      </c>
      <c r="G133" s="160">
        <v>4.4187949524096677</v>
      </c>
      <c r="H133" s="160">
        <v>6.05</v>
      </c>
      <c r="I133" s="284">
        <v>42274</v>
      </c>
    </row>
    <row r="134" spans="1:9" x14ac:dyDescent="0.25">
      <c r="A134" s="186"/>
      <c r="B134" s="281"/>
      <c r="C134" s="282">
        <v>42281</v>
      </c>
      <c r="D134" s="283">
        <v>18.100000000000001</v>
      </c>
      <c r="E134" s="158">
        <v>1</v>
      </c>
      <c r="F134" s="159">
        <v>1.0636574074074074E-2</v>
      </c>
      <c r="G134" s="160">
        <v>3.9175133770215869</v>
      </c>
      <c r="H134" s="160">
        <v>18.100000000000001</v>
      </c>
      <c r="I134" s="284">
        <v>42281</v>
      </c>
    </row>
    <row r="135" spans="1:9" x14ac:dyDescent="0.25">
      <c r="A135" s="186"/>
      <c r="B135" s="281"/>
      <c r="C135" s="282">
        <v>42286</v>
      </c>
      <c r="D135" s="283">
        <v>5.5</v>
      </c>
      <c r="E135" s="158">
        <v>1</v>
      </c>
      <c r="F135" s="159">
        <v>9.3287037037037036E-3</v>
      </c>
      <c r="G135" s="160">
        <v>4.4644870349492702</v>
      </c>
      <c r="H135" s="160">
        <v>5.5</v>
      </c>
      <c r="I135" s="284">
        <v>42286</v>
      </c>
    </row>
    <row r="136" spans="1:9" x14ac:dyDescent="0.25">
      <c r="A136" s="186"/>
      <c r="B136" s="281"/>
      <c r="C136" s="282">
        <v>42288</v>
      </c>
      <c r="D136" s="283">
        <v>3</v>
      </c>
      <c r="E136" s="158">
        <v>1</v>
      </c>
      <c r="F136" s="159">
        <v>8.2060185185185187E-3</v>
      </c>
      <c r="G136" s="160">
        <v>5.0751879699248166</v>
      </c>
      <c r="H136" s="160">
        <v>3</v>
      </c>
      <c r="I136" s="284">
        <v>42288</v>
      </c>
    </row>
    <row r="137" spans="1:9" x14ac:dyDescent="0.25">
      <c r="A137" s="186"/>
      <c r="B137" s="281"/>
      <c r="C137" s="282">
        <v>42295</v>
      </c>
      <c r="D137" s="283">
        <v>33.6</v>
      </c>
      <c r="E137" s="158">
        <v>1</v>
      </c>
      <c r="F137" s="159">
        <v>1.2083333333333333E-2</v>
      </c>
      <c r="G137" s="160">
        <v>3.447823732291996</v>
      </c>
      <c r="H137" s="160">
        <v>33.6</v>
      </c>
      <c r="I137" s="284">
        <v>42295</v>
      </c>
    </row>
    <row r="138" spans="1:9" x14ac:dyDescent="0.25">
      <c r="A138" s="186"/>
      <c r="B138" s="281"/>
      <c r="C138" s="282">
        <v>42342</v>
      </c>
      <c r="D138" s="283">
        <v>2.5</v>
      </c>
      <c r="E138" s="158">
        <v>1</v>
      </c>
      <c r="F138" s="159">
        <v>1.0763888888888891E-2</v>
      </c>
      <c r="G138" s="160">
        <v>3.8709677419354871</v>
      </c>
      <c r="H138" s="160">
        <v>2.5</v>
      </c>
      <c r="I138" s="284">
        <v>42342</v>
      </c>
    </row>
    <row r="139" spans="1:9" x14ac:dyDescent="0.25">
      <c r="A139" s="186"/>
      <c r="B139" s="281"/>
      <c r="C139" s="282">
        <v>42343</v>
      </c>
      <c r="D139" s="283">
        <v>3.1</v>
      </c>
      <c r="E139" s="158">
        <v>1</v>
      </c>
      <c r="F139" s="159">
        <v>7.3611111111111108E-3</v>
      </c>
      <c r="G139" s="160">
        <v>5.6563608717688849</v>
      </c>
      <c r="H139" s="160">
        <v>3.1</v>
      </c>
      <c r="I139" s="284">
        <v>42343</v>
      </c>
    </row>
    <row r="140" spans="1:9" x14ac:dyDescent="0.25">
      <c r="A140" s="186"/>
      <c r="B140" s="281"/>
      <c r="C140" s="282">
        <v>42370</v>
      </c>
      <c r="D140" s="283">
        <v>4</v>
      </c>
      <c r="E140" s="158">
        <v>1</v>
      </c>
      <c r="F140" s="159">
        <v>7.8356481481481489E-3</v>
      </c>
      <c r="G140" s="160">
        <v>5.3175775480059118</v>
      </c>
      <c r="H140" s="160">
        <v>4</v>
      </c>
      <c r="I140" s="284">
        <v>42370</v>
      </c>
    </row>
    <row r="141" spans="1:9" x14ac:dyDescent="0.25">
      <c r="A141" s="186"/>
      <c r="B141" s="281"/>
      <c r="C141" s="282">
        <v>42372</v>
      </c>
      <c r="D141" s="283">
        <v>3</v>
      </c>
      <c r="E141" s="158">
        <v>1</v>
      </c>
      <c r="F141" s="159">
        <v>8.5995370370370357E-3</v>
      </c>
      <c r="G141" s="160">
        <v>4.8473967684021577</v>
      </c>
      <c r="H141" s="160">
        <v>3</v>
      </c>
      <c r="I141" s="284">
        <v>42372</v>
      </c>
    </row>
    <row r="142" spans="1:9" x14ac:dyDescent="0.25">
      <c r="A142" s="186"/>
      <c r="B142" s="281"/>
      <c r="C142" s="282">
        <v>42377</v>
      </c>
      <c r="D142" s="283">
        <v>2.5</v>
      </c>
      <c r="E142" s="158">
        <v>1</v>
      </c>
      <c r="F142" s="159">
        <v>9.9537037037037042E-3</v>
      </c>
      <c r="G142" s="160">
        <v>4.1879944160074478</v>
      </c>
      <c r="H142" s="160">
        <v>2.5</v>
      </c>
      <c r="I142" s="284">
        <v>42377</v>
      </c>
    </row>
    <row r="143" spans="1:9" x14ac:dyDescent="0.25">
      <c r="A143" s="186"/>
      <c r="B143" s="281"/>
      <c r="C143" s="282">
        <v>42382</v>
      </c>
      <c r="D143" s="283">
        <v>2</v>
      </c>
      <c r="E143" s="158">
        <v>1</v>
      </c>
      <c r="F143" s="159">
        <v>6.9560185185185185E-3</v>
      </c>
      <c r="G143" s="160">
        <v>5.9900166389351126</v>
      </c>
      <c r="H143" s="160">
        <v>2</v>
      </c>
      <c r="I143" s="284">
        <v>42382</v>
      </c>
    </row>
    <row r="144" spans="1:9" x14ac:dyDescent="0.25">
      <c r="A144" s="186"/>
      <c r="B144" s="281"/>
      <c r="C144" s="282">
        <v>42384</v>
      </c>
      <c r="D144" s="283">
        <v>6.2</v>
      </c>
      <c r="E144" s="158">
        <v>1</v>
      </c>
      <c r="F144" s="159">
        <v>8.6805555555555559E-3</v>
      </c>
      <c r="G144" s="160">
        <v>4.8010324801032516</v>
      </c>
      <c r="H144" s="160">
        <v>6.2</v>
      </c>
      <c r="I144" s="284">
        <v>42384</v>
      </c>
    </row>
    <row r="145" spans="1:9" x14ac:dyDescent="0.25">
      <c r="A145" s="186"/>
      <c r="B145" s="281"/>
      <c r="C145" s="282">
        <v>42391</v>
      </c>
      <c r="D145" s="283">
        <v>7.6</v>
      </c>
      <c r="E145" s="158">
        <v>1</v>
      </c>
      <c r="F145" s="159">
        <v>8.4143518518518517E-3</v>
      </c>
      <c r="G145" s="160">
        <v>4.9502442554731356</v>
      </c>
      <c r="H145" s="160">
        <v>7.6</v>
      </c>
      <c r="I145" s="284">
        <v>42391</v>
      </c>
    </row>
    <row r="146" spans="1:9" x14ac:dyDescent="0.25">
      <c r="A146" s="186"/>
      <c r="B146" s="281"/>
      <c r="C146" s="282">
        <v>42392</v>
      </c>
      <c r="D146" s="283">
        <v>1.6</v>
      </c>
      <c r="E146" s="158">
        <v>1</v>
      </c>
      <c r="F146" s="159">
        <v>8.6805555555555559E-3</v>
      </c>
      <c r="G146" s="160">
        <v>4.8000000000000043</v>
      </c>
      <c r="H146" s="160">
        <v>1.6</v>
      </c>
      <c r="I146" s="284">
        <v>42392</v>
      </c>
    </row>
    <row r="147" spans="1:9" x14ac:dyDescent="0.25">
      <c r="A147" s="186"/>
      <c r="B147" s="281"/>
      <c r="C147" s="282">
        <v>42393</v>
      </c>
      <c r="D147" s="283">
        <v>1</v>
      </c>
      <c r="E147" s="158">
        <v>1</v>
      </c>
      <c r="F147" s="159">
        <v>7.2222222222222228E-3</v>
      </c>
      <c r="G147" s="160">
        <v>5.7692307692307736</v>
      </c>
      <c r="H147" s="160">
        <v>1</v>
      </c>
      <c r="I147" s="284">
        <v>42393</v>
      </c>
    </row>
    <row r="148" spans="1:9" x14ac:dyDescent="0.25">
      <c r="A148" s="186"/>
      <c r="B148" s="281"/>
      <c r="C148" s="282">
        <v>42397</v>
      </c>
      <c r="D148" s="283">
        <v>1.5</v>
      </c>
      <c r="E148" s="158">
        <v>1</v>
      </c>
      <c r="F148" s="159">
        <v>8.3333333333333332E-3</v>
      </c>
      <c r="G148" s="160">
        <v>5.0000000000000036</v>
      </c>
      <c r="H148" s="160">
        <v>1.5</v>
      </c>
      <c r="I148" s="284">
        <v>42397</v>
      </c>
    </row>
    <row r="149" spans="1:9" x14ac:dyDescent="0.25">
      <c r="A149" s="186"/>
      <c r="B149" s="281"/>
      <c r="C149" s="282">
        <v>42419</v>
      </c>
      <c r="D149" s="283">
        <v>6.2</v>
      </c>
      <c r="E149" s="158">
        <v>1</v>
      </c>
      <c r="F149" s="159">
        <v>9.3287037037037036E-3</v>
      </c>
      <c r="G149" s="160">
        <v>4.4684684684684726</v>
      </c>
      <c r="H149" s="160">
        <v>6.2</v>
      </c>
      <c r="I149" s="284">
        <v>42419</v>
      </c>
    </row>
    <row r="150" spans="1:9" x14ac:dyDescent="0.25">
      <c r="A150" s="186"/>
      <c r="B150" s="281"/>
      <c r="C150" s="282">
        <v>42531</v>
      </c>
      <c r="D150" s="283">
        <v>3.1</v>
      </c>
      <c r="E150" s="158">
        <v>1</v>
      </c>
      <c r="F150" s="159">
        <v>7.2800925925925915E-3</v>
      </c>
      <c r="G150" s="160">
        <v>5.7201435161455718</v>
      </c>
      <c r="H150" s="160">
        <v>3.1</v>
      </c>
      <c r="I150" s="284">
        <v>42531</v>
      </c>
    </row>
    <row r="151" spans="1:9" x14ac:dyDescent="0.25">
      <c r="A151" s="186"/>
      <c r="B151" s="285" t="s">
        <v>1745</v>
      </c>
      <c r="C151" s="164"/>
      <c r="D151" s="286">
        <v>153.14999999999995</v>
      </c>
      <c r="E151" s="165">
        <v>27</v>
      </c>
      <c r="F151" s="166">
        <v>9.0886488340192039E-3</v>
      </c>
      <c r="G151" s="167">
        <v>4.6819279201467499</v>
      </c>
      <c r="H151" s="167">
        <v>5.6722222222222207</v>
      </c>
      <c r="I151" s="287">
        <v>42531</v>
      </c>
    </row>
    <row r="152" spans="1:9" x14ac:dyDescent="0.25">
      <c r="A152" s="186"/>
      <c r="B152" s="274" t="s">
        <v>1704</v>
      </c>
      <c r="C152" s="275">
        <v>42426</v>
      </c>
      <c r="D152" s="276">
        <v>6.25</v>
      </c>
      <c r="E152" s="277">
        <v>1</v>
      </c>
      <c r="F152" s="278">
        <v>9.2013888888888892E-3</v>
      </c>
      <c r="G152" s="279">
        <v>4.5280740591668378</v>
      </c>
      <c r="H152" s="279">
        <v>6.25</v>
      </c>
      <c r="I152" s="280">
        <v>42426</v>
      </c>
    </row>
    <row r="153" spans="1:9" x14ac:dyDescent="0.25">
      <c r="A153" s="186"/>
      <c r="B153" s="281"/>
      <c r="C153" s="282">
        <v>42427</v>
      </c>
      <c r="D153" s="283">
        <v>3</v>
      </c>
      <c r="E153" s="158">
        <v>1</v>
      </c>
      <c r="F153" s="159">
        <v>7.8240740740740753E-3</v>
      </c>
      <c r="G153" s="160">
        <v>5.3280710409472167</v>
      </c>
      <c r="H153" s="160">
        <v>3</v>
      </c>
      <c r="I153" s="284">
        <v>42427</v>
      </c>
    </row>
    <row r="154" spans="1:9" x14ac:dyDescent="0.25">
      <c r="A154" s="186"/>
      <c r="B154" s="281"/>
      <c r="C154" s="282">
        <v>42433</v>
      </c>
      <c r="D154" s="283">
        <v>6.25</v>
      </c>
      <c r="E154" s="158">
        <v>1</v>
      </c>
      <c r="F154" s="159">
        <v>8.4143518518518517E-3</v>
      </c>
      <c r="G154" s="160">
        <v>4.9494060712714516</v>
      </c>
      <c r="H154" s="160">
        <v>6.25</v>
      </c>
      <c r="I154" s="284">
        <v>42433</v>
      </c>
    </row>
    <row r="155" spans="1:9" x14ac:dyDescent="0.25">
      <c r="A155" s="186"/>
      <c r="B155" s="281"/>
      <c r="C155" s="282">
        <v>42435</v>
      </c>
      <c r="D155" s="283">
        <v>6</v>
      </c>
      <c r="E155" s="158">
        <v>1</v>
      </c>
      <c r="F155" s="159">
        <v>7.8240740740740753E-3</v>
      </c>
      <c r="G155" s="160">
        <v>5.3241311313778699</v>
      </c>
      <c r="H155" s="160">
        <v>6</v>
      </c>
      <c r="I155" s="284">
        <v>42435</v>
      </c>
    </row>
    <row r="156" spans="1:9" x14ac:dyDescent="0.25">
      <c r="A156" s="186"/>
      <c r="B156" s="281"/>
      <c r="C156" s="282">
        <v>42441</v>
      </c>
      <c r="D156" s="283">
        <v>6.5</v>
      </c>
      <c r="E156" s="158">
        <v>1</v>
      </c>
      <c r="F156" s="159">
        <v>8.0787037037037043E-3</v>
      </c>
      <c r="G156" s="160">
        <v>5.1553205551883714</v>
      </c>
      <c r="H156" s="160">
        <v>6.5</v>
      </c>
      <c r="I156" s="284">
        <v>42441</v>
      </c>
    </row>
    <row r="157" spans="1:9" x14ac:dyDescent="0.25">
      <c r="A157" s="186"/>
      <c r="B157" s="281"/>
      <c r="C157" s="282">
        <v>42447</v>
      </c>
      <c r="D157" s="283">
        <v>8.1</v>
      </c>
      <c r="E157" s="158">
        <v>1</v>
      </c>
      <c r="F157" s="159">
        <v>9.1087962962962971E-3</v>
      </c>
      <c r="G157" s="160">
        <v>4.5762711864406818</v>
      </c>
      <c r="H157" s="160">
        <v>8.1</v>
      </c>
      <c r="I157" s="284">
        <v>42447</v>
      </c>
    </row>
    <row r="158" spans="1:9" x14ac:dyDescent="0.25">
      <c r="A158" s="186"/>
      <c r="B158" s="281"/>
      <c r="C158" s="282">
        <v>42448</v>
      </c>
      <c r="D158" s="283">
        <v>3.1</v>
      </c>
      <c r="E158" s="158">
        <v>1</v>
      </c>
      <c r="F158" s="159">
        <v>7.9745370370370369E-3</v>
      </c>
      <c r="G158" s="160">
        <v>5.2247191011235996</v>
      </c>
      <c r="H158" s="160">
        <v>3.1</v>
      </c>
      <c r="I158" s="284">
        <v>42448</v>
      </c>
    </row>
    <row r="159" spans="1:9" x14ac:dyDescent="0.25">
      <c r="A159" s="186"/>
      <c r="B159" s="281"/>
      <c r="C159" s="282">
        <v>42454</v>
      </c>
      <c r="D159" s="283">
        <v>9.25</v>
      </c>
      <c r="E159" s="158">
        <v>1</v>
      </c>
      <c r="F159" s="159">
        <v>9.5138888888888894E-3</v>
      </c>
      <c r="G159" s="160">
        <v>4.3775469961877258</v>
      </c>
      <c r="H159" s="160">
        <v>9.25</v>
      </c>
      <c r="I159" s="284">
        <v>42454</v>
      </c>
    </row>
    <row r="160" spans="1:9" x14ac:dyDescent="0.25">
      <c r="A160" s="186"/>
      <c r="B160" s="281"/>
      <c r="C160" s="282">
        <v>42456</v>
      </c>
      <c r="D160" s="283">
        <v>5</v>
      </c>
      <c r="E160" s="158">
        <v>1</v>
      </c>
      <c r="F160" s="159">
        <v>8.0787037037037043E-3</v>
      </c>
      <c r="G160" s="160">
        <v>5.1575931232091738</v>
      </c>
      <c r="H160" s="160">
        <v>5</v>
      </c>
      <c r="I160" s="284">
        <v>42456</v>
      </c>
    </row>
    <row r="161" spans="1:9" x14ac:dyDescent="0.25">
      <c r="A161" s="186"/>
      <c r="B161" s="281"/>
      <c r="C161" s="282">
        <v>42461</v>
      </c>
      <c r="D161" s="283">
        <v>8.1</v>
      </c>
      <c r="E161" s="158">
        <v>1</v>
      </c>
      <c r="F161" s="159">
        <v>8.4143518518518517E-3</v>
      </c>
      <c r="G161" s="160">
        <v>4.9549702633814805</v>
      </c>
      <c r="H161" s="160">
        <v>8.1</v>
      </c>
      <c r="I161" s="284">
        <v>42461</v>
      </c>
    </row>
    <row r="162" spans="1:9" x14ac:dyDescent="0.25">
      <c r="A162" s="186"/>
      <c r="B162" s="281"/>
      <c r="C162" s="282">
        <v>42462</v>
      </c>
      <c r="D162" s="283">
        <v>3.1</v>
      </c>
      <c r="E162" s="158">
        <v>1</v>
      </c>
      <c r="F162" s="159">
        <v>6.7361111111111103E-3</v>
      </c>
      <c r="G162" s="160">
        <v>6.1828254847645479</v>
      </c>
      <c r="H162" s="160">
        <v>3.1</v>
      </c>
      <c r="I162" s="284">
        <v>42462</v>
      </c>
    </row>
    <row r="163" spans="1:9" x14ac:dyDescent="0.25">
      <c r="A163" s="186"/>
      <c r="B163" s="281"/>
      <c r="C163" s="282">
        <v>42463</v>
      </c>
      <c r="D163" s="283">
        <v>10</v>
      </c>
      <c r="E163" s="158">
        <v>1</v>
      </c>
      <c r="F163" s="159">
        <v>7.4305555555555548E-3</v>
      </c>
      <c r="G163" s="160">
        <v>5.6074766355140229</v>
      </c>
      <c r="H163" s="160">
        <v>10</v>
      </c>
      <c r="I163" s="284">
        <v>42463</v>
      </c>
    </row>
    <row r="164" spans="1:9" x14ac:dyDescent="0.25">
      <c r="A164" s="186"/>
      <c r="B164" s="281"/>
      <c r="C164" s="282">
        <v>42469</v>
      </c>
      <c r="D164" s="283">
        <v>3.5</v>
      </c>
      <c r="E164" s="158">
        <v>1</v>
      </c>
      <c r="F164" s="159">
        <v>7.4074074074074068E-3</v>
      </c>
      <c r="G164" s="160">
        <v>5.6224899598393616</v>
      </c>
      <c r="H164" s="160">
        <v>3.5</v>
      </c>
      <c r="I164" s="284">
        <v>42469</v>
      </c>
    </row>
    <row r="165" spans="1:9" x14ac:dyDescent="0.25">
      <c r="A165" s="186"/>
      <c r="B165" s="281"/>
      <c r="C165" s="282">
        <v>42471</v>
      </c>
      <c r="D165" s="283">
        <v>3.25</v>
      </c>
      <c r="E165" s="158">
        <v>1</v>
      </c>
      <c r="F165" s="159">
        <v>7.1412037037037043E-3</v>
      </c>
      <c r="G165" s="160">
        <v>5.8354114713217013</v>
      </c>
      <c r="H165" s="160">
        <v>3.25</v>
      </c>
      <c r="I165" s="284">
        <v>42471</v>
      </c>
    </row>
    <row r="166" spans="1:9" x14ac:dyDescent="0.25">
      <c r="A166" s="186"/>
      <c r="B166" s="281"/>
      <c r="C166" s="282">
        <v>42482</v>
      </c>
      <c r="D166" s="283">
        <v>1.5</v>
      </c>
      <c r="E166" s="158">
        <v>1</v>
      </c>
      <c r="F166" s="159">
        <v>8.217592592592594E-3</v>
      </c>
      <c r="G166" s="160">
        <v>5.0704225352112715</v>
      </c>
      <c r="H166" s="160">
        <v>1.5</v>
      </c>
      <c r="I166" s="284">
        <v>42482</v>
      </c>
    </row>
    <row r="167" spans="1:9" x14ac:dyDescent="0.25">
      <c r="A167" s="186"/>
      <c r="B167" s="281"/>
      <c r="C167" s="282">
        <v>42484</v>
      </c>
      <c r="D167" s="283">
        <v>13.1</v>
      </c>
      <c r="E167" s="158">
        <v>1</v>
      </c>
      <c r="F167" s="159">
        <v>7.5925925925925926E-3</v>
      </c>
      <c r="G167" s="160">
        <v>5.4843586463542318</v>
      </c>
      <c r="H167" s="160">
        <v>13.1</v>
      </c>
      <c r="I167" s="284">
        <v>42484</v>
      </c>
    </row>
    <row r="168" spans="1:9" x14ac:dyDescent="0.25">
      <c r="A168" s="186"/>
      <c r="B168" s="281"/>
      <c r="C168" s="282">
        <v>42489</v>
      </c>
      <c r="D168" s="283">
        <v>3.1</v>
      </c>
      <c r="E168" s="158">
        <v>1</v>
      </c>
      <c r="F168" s="159">
        <v>7.5578703703703702E-3</v>
      </c>
      <c r="G168" s="160">
        <v>5.5111111111111155</v>
      </c>
      <c r="H168" s="160">
        <v>3.1</v>
      </c>
      <c r="I168" s="284">
        <v>42489</v>
      </c>
    </row>
    <row r="169" spans="1:9" x14ac:dyDescent="0.25">
      <c r="A169" s="186"/>
      <c r="B169" s="281"/>
      <c r="C169" s="282">
        <v>42496</v>
      </c>
      <c r="D169" s="283">
        <v>5</v>
      </c>
      <c r="E169" s="158">
        <v>1</v>
      </c>
      <c r="F169" s="159">
        <v>7.6388888888888886E-3</v>
      </c>
      <c r="G169" s="160">
        <v>5.4545454545454595</v>
      </c>
      <c r="H169" s="160">
        <v>5</v>
      </c>
      <c r="I169" s="284">
        <v>42496</v>
      </c>
    </row>
    <row r="170" spans="1:9" x14ac:dyDescent="0.25">
      <c r="A170" s="186"/>
      <c r="B170" s="281"/>
      <c r="C170" s="282">
        <v>42498</v>
      </c>
      <c r="D170" s="283">
        <v>6</v>
      </c>
      <c r="E170" s="158">
        <v>1</v>
      </c>
      <c r="F170" s="159">
        <v>7.9861111111111122E-3</v>
      </c>
      <c r="G170" s="160">
        <v>5.2173913043478306</v>
      </c>
      <c r="H170" s="160">
        <v>6</v>
      </c>
      <c r="I170" s="284">
        <v>42498</v>
      </c>
    </row>
    <row r="171" spans="1:9" x14ac:dyDescent="0.25">
      <c r="A171" s="186"/>
      <c r="B171" s="281"/>
      <c r="C171" s="282">
        <v>42501</v>
      </c>
      <c r="D171" s="283">
        <v>3.1</v>
      </c>
      <c r="E171" s="158">
        <v>1</v>
      </c>
      <c r="F171" s="159">
        <v>7.6504629629629631E-3</v>
      </c>
      <c r="G171" s="160">
        <v>5.44655929721816</v>
      </c>
      <c r="H171" s="160">
        <v>3.1</v>
      </c>
      <c r="I171" s="284">
        <v>42501</v>
      </c>
    </row>
    <row r="172" spans="1:9" x14ac:dyDescent="0.25">
      <c r="A172" s="186"/>
      <c r="B172" s="281"/>
      <c r="C172" s="282">
        <v>42502</v>
      </c>
      <c r="D172" s="283">
        <v>3.1</v>
      </c>
      <c r="E172" s="158">
        <v>1</v>
      </c>
      <c r="F172" s="159">
        <v>7.3379629629629628E-3</v>
      </c>
      <c r="G172" s="160">
        <v>5.6765005086470044</v>
      </c>
      <c r="H172" s="160">
        <v>3.1</v>
      </c>
      <c r="I172" s="284">
        <v>42502</v>
      </c>
    </row>
    <row r="173" spans="1:9" x14ac:dyDescent="0.25">
      <c r="A173" s="186"/>
      <c r="B173" s="281"/>
      <c r="C173" s="282">
        <v>42503</v>
      </c>
      <c r="D173" s="283">
        <v>1.2</v>
      </c>
      <c r="E173" s="158">
        <v>1</v>
      </c>
      <c r="F173" s="159">
        <v>7.6851851851851847E-3</v>
      </c>
      <c r="G173" s="160">
        <v>5.4203262233375202</v>
      </c>
      <c r="H173" s="160">
        <v>1.2</v>
      </c>
      <c r="I173" s="284">
        <v>42503</v>
      </c>
    </row>
    <row r="174" spans="1:9" x14ac:dyDescent="0.25">
      <c r="A174" s="186"/>
      <c r="B174" s="281"/>
      <c r="C174" s="282">
        <v>42504</v>
      </c>
      <c r="D174" s="283">
        <v>3.5</v>
      </c>
      <c r="E174" s="158">
        <v>1</v>
      </c>
      <c r="F174" s="159">
        <v>7.6851851851851847E-3</v>
      </c>
      <c r="G174" s="160">
        <v>5.4216867469879562</v>
      </c>
      <c r="H174" s="160">
        <v>3.5</v>
      </c>
      <c r="I174" s="284">
        <v>42504</v>
      </c>
    </row>
    <row r="175" spans="1:9" x14ac:dyDescent="0.25">
      <c r="A175" s="186"/>
      <c r="B175" s="281"/>
      <c r="C175" s="282">
        <v>42505</v>
      </c>
      <c r="D175" s="283">
        <v>3.6</v>
      </c>
      <c r="E175" s="158">
        <v>1</v>
      </c>
      <c r="F175" s="159">
        <v>7.9745370370370369E-3</v>
      </c>
      <c r="G175" s="160">
        <v>5.2215954875100774</v>
      </c>
      <c r="H175" s="160">
        <v>3.6</v>
      </c>
      <c r="I175" s="284">
        <v>42505</v>
      </c>
    </row>
    <row r="176" spans="1:9" x14ac:dyDescent="0.25">
      <c r="A176" s="186"/>
      <c r="B176" s="281"/>
      <c r="C176" s="282">
        <v>42465</v>
      </c>
      <c r="D176" s="283">
        <v>3.1</v>
      </c>
      <c r="E176" s="158">
        <v>1</v>
      </c>
      <c r="F176" s="159">
        <v>6.7245370370370367E-3</v>
      </c>
      <c r="G176" s="160">
        <v>6.1931187569367427</v>
      </c>
      <c r="H176" s="160">
        <v>3.1</v>
      </c>
      <c r="I176" s="284">
        <v>42465</v>
      </c>
    </row>
    <row r="177" spans="1:9" x14ac:dyDescent="0.25">
      <c r="A177" s="186"/>
      <c r="B177" s="285" t="s">
        <v>1743</v>
      </c>
      <c r="C177" s="164"/>
      <c r="D177" s="286">
        <v>127.69999999999997</v>
      </c>
      <c r="E177" s="165">
        <v>25</v>
      </c>
      <c r="F177" s="166">
        <v>7.8879629629629629E-3</v>
      </c>
      <c r="G177" s="167">
        <v>5.3176769260776577</v>
      </c>
      <c r="H177" s="167">
        <v>5.1079999999999988</v>
      </c>
      <c r="I177" s="287">
        <v>42505</v>
      </c>
    </row>
    <row r="178" spans="1:9" x14ac:dyDescent="0.25">
      <c r="A178" s="186"/>
      <c r="B178" s="274" t="s">
        <v>1700</v>
      </c>
      <c r="C178" s="275">
        <v>42398</v>
      </c>
      <c r="D178" s="276">
        <v>3.01</v>
      </c>
      <c r="E178" s="277">
        <v>1</v>
      </c>
      <c r="F178" s="278">
        <v>9.2361111111111116E-3</v>
      </c>
      <c r="G178" s="279">
        <v>4.5093632958801528</v>
      </c>
      <c r="H178" s="279">
        <v>3.01</v>
      </c>
      <c r="I178" s="280">
        <v>42398</v>
      </c>
    </row>
    <row r="179" spans="1:9" x14ac:dyDescent="0.25">
      <c r="A179" s="186"/>
      <c r="B179" s="281"/>
      <c r="C179" s="282">
        <v>42405</v>
      </c>
      <c r="D179" s="283">
        <v>3.5</v>
      </c>
      <c r="E179" s="158">
        <v>1</v>
      </c>
      <c r="F179" s="159">
        <v>7.1296296296296307E-3</v>
      </c>
      <c r="G179" s="160">
        <v>5.8414464534075137</v>
      </c>
      <c r="H179" s="160">
        <v>3.5</v>
      </c>
      <c r="I179" s="284">
        <v>42405</v>
      </c>
    </row>
    <row r="180" spans="1:9" x14ac:dyDescent="0.25">
      <c r="A180" s="186"/>
      <c r="B180" s="281"/>
      <c r="C180" s="282">
        <v>42410</v>
      </c>
      <c r="D180" s="283">
        <v>3.6</v>
      </c>
      <c r="E180" s="158">
        <v>1</v>
      </c>
      <c r="F180" s="159">
        <v>7.719907407407408E-3</v>
      </c>
      <c r="G180" s="160">
        <v>5.4000000000000048</v>
      </c>
      <c r="H180" s="160">
        <v>3.6</v>
      </c>
      <c r="I180" s="284">
        <v>42410</v>
      </c>
    </row>
    <row r="181" spans="1:9" x14ac:dyDescent="0.25">
      <c r="A181" s="186"/>
      <c r="B181" s="281"/>
      <c r="C181" s="282">
        <v>42416</v>
      </c>
      <c r="D181" s="283">
        <v>3</v>
      </c>
      <c r="E181" s="158">
        <v>1</v>
      </c>
      <c r="F181" s="159">
        <v>7.7546296296296287E-3</v>
      </c>
      <c r="G181" s="160">
        <v>5.3704624564893138</v>
      </c>
      <c r="H181" s="160">
        <v>3</v>
      </c>
      <c r="I181" s="284">
        <v>42416</v>
      </c>
    </row>
    <row r="182" spans="1:9" x14ac:dyDescent="0.25">
      <c r="A182" s="186"/>
      <c r="B182" s="281"/>
      <c r="C182" s="282">
        <v>42418</v>
      </c>
      <c r="D182" s="283">
        <v>2.5</v>
      </c>
      <c r="E182" s="158">
        <v>1</v>
      </c>
      <c r="F182" s="159">
        <v>8.3333333333333332E-3</v>
      </c>
      <c r="G182" s="160">
        <v>5.0000000000000036</v>
      </c>
      <c r="H182" s="160">
        <v>2.5</v>
      </c>
      <c r="I182" s="284">
        <v>42418</v>
      </c>
    </row>
    <row r="183" spans="1:9" x14ac:dyDescent="0.25">
      <c r="A183" s="186"/>
      <c r="B183" s="281"/>
      <c r="C183" s="282">
        <v>42422</v>
      </c>
      <c r="D183" s="283">
        <v>0.57999999999999996</v>
      </c>
      <c r="E183" s="158">
        <v>1</v>
      </c>
      <c r="F183" s="159">
        <v>8.7847222222222233E-3</v>
      </c>
      <c r="G183" s="160">
        <v>4.7454545454545487</v>
      </c>
      <c r="H183" s="160">
        <v>0.57999999999999996</v>
      </c>
      <c r="I183" s="284">
        <v>42422</v>
      </c>
    </row>
    <row r="184" spans="1:9" x14ac:dyDescent="0.25">
      <c r="A184" s="186"/>
      <c r="B184" s="281"/>
      <c r="C184" s="282">
        <v>42423</v>
      </c>
      <c r="D184" s="283">
        <v>2.57</v>
      </c>
      <c r="E184" s="158">
        <v>1</v>
      </c>
      <c r="F184" s="159">
        <v>9.4560185185185181E-3</v>
      </c>
      <c r="G184" s="160">
        <v>4.4057142857142884</v>
      </c>
      <c r="H184" s="160">
        <v>2.57</v>
      </c>
      <c r="I184" s="284">
        <v>42423</v>
      </c>
    </row>
    <row r="185" spans="1:9" x14ac:dyDescent="0.25">
      <c r="A185" s="186"/>
      <c r="B185" s="281"/>
      <c r="C185" s="282">
        <v>42425</v>
      </c>
      <c r="D185" s="283">
        <v>3.1</v>
      </c>
      <c r="E185" s="158">
        <v>1</v>
      </c>
      <c r="F185" s="159">
        <v>7.2800925925925915E-3</v>
      </c>
      <c r="G185" s="160">
        <v>5.7230769230769285</v>
      </c>
      <c r="H185" s="160">
        <v>3.1</v>
      </c>
      <c r="I185" s="284">
        <v>42425</v>
      </c>
    </row>
    <row r="186" spans="1:9" x14ac:dyDescent="0.25">
      <c r="A186" s="186"/>
      <c r="B186" s="281"/>
      <c r="C186" s="282">
        <v>42429</v>
      </c>
      <c r="D186" s="283">
        <v>2.61</v>
      </c>
      <c r="E186" s="158">
        <v>1</v>
      </c>
      <c r="F186" s="159">
        <v>8.7847222222222233E-3</v>
      </c>
      <c r="G186" s="160">
        <v>4.7454545454545487</v>
      </c>
      <c r="H186" s="160">
        <v>2.61</v>
      </c>
      <c r="I186" s="284">
        <v>42429</v>
      </c>
    </row>
    <row r="187" spans="1:9" x14ac:dyDescent="0.25">
      <c r="A187" s="186"/>
      <c r="B187" s="281"/>
      <c r="C187" s="282">
        <v>42430</v>
      </c>
      <c r="D187" s="283">
        <v>3.1</v>
      </c>
      <c r="E187" s="158">
        <v>1</v>
      </c>
      <c r="F187" s="159">
        <v>7.5000000000000006E-3</v>
      </c>
      <c r="G187" s="160">
        <v>5.5550024888004037</v>
      </c>
      <c r="H187" s="160">
        <v>3.1</v>
      </c>
      <c r="I187" s="284">
        <v>42430</v>
      </c>
    </row>
    <row r="188" spans="1:9" x14ac:dyDescent="0.25">
      <c r="A188" s="186"/>
      <c r="B188" s="281"/>
      <c r="C188" s="282">
        <v>42438</v>
      </c>
      <c r="D188" s="283">
        <v>4.6500000000000004</v>
      </c>
      <c r="E188" s="158">
        <v>1</v>
      </c>
      <c r="F188" s="159">
        <v>7.905092592592592E-3</v>
      </c>
      <c r="G188" s="160">
        <v>5.2707808564231797</v>
      </c>
      <c r="H188" s="160">
        <v>4.6500000000000004</v>
      </c>
      <c r="I188" s="284">
        <v>42438</v>
      </c>
    </row>
    <row r="189" spans="1:9" x14ac:dyDescent="0.25">
      <c r="A189" s="186"/>
      <c r="B189" s="281"/>
      <c r="C189" s="282">
        <v>42439</v>
      </c>
      <c r="D189" s="283">
        <v>3.1</v>
      </c>
      <c r="E189" s="158">
        <v>1</v>
      </c>
      <c r="F189" s="159">
        <v>7.1874999999999994E-3</v>
      </c>
      <c r="G189" s="160">
        <v>5.7974025974026029</v>
      </c>
      <c r="H189" s="160">
        <v>3.1</v>
      </c>
      <c r="I189" s="284">
        <v>42439</v>
      </c>
    </row>
    <row r="190" spans="1:9" x14ac:dyDescent="0.25">
      <c r="A190" s="186"/>
      <c r="B190" s="281"/>
      <c r="C190" s="282">
        <v>42445</v>
      </c>
      <c r="D190" s="283">
        <v>3.1</v>
      </c>
      <c r="E190" s="158">
        <v>1</v>
      </c>
      <c r="F190" s="159">
        <v>7.905092592592592E-3</v>
      </c>
      <c r="G190" s="160">
        <v>5.2741020793950897</v>
      </c>
      <c r="H190" s="160">
        <v>3.1</v>
      </c>
      <c r="I190" s="284">
        <v>42445</v>
      </c>
    </row>
    <row r="191" spans="1:9" x14ac:dyDescent="0.25">
      <c r="A191" s="186"/>
      <c r="B191" s="281"/>
      <c r="C191" s="282">
        <v>42452</v>
      </c>
      <c r="D191" s="283">
        <v>4</v>
      </c>
      <c r="E191" s="158">
        <v>1</v>
      </c>
      <c r="F191" s="159">
        <v>7.1759259259259259E-3</v>
      </c>
      <c r="G191" s="160">
        <v>5.8017727639000851</v>
      </c>
      <c r="H191" s="160">
        <v>4</v>
      </c>
      <c r="I191" s="284">
        <v>42452</v>
      </c>
    </row>
    <row r="192" spans="1:9" x14ac:dyDescent="0.25">
      <c r="A192" s="186"/>
      <c r="B192" s="281"/>
      <c r="C192" s="282">
        <v>42458</v>
      </c>
      <c r="D192" s="283">
        <v>2.8</v>
      </c>
      <c r="E192" s="158">
        <v>1</v>
      </c>
      <c r="F192" s="159">
        <v>7.4421296296296293E-3</v>
      </c>
      <c r="G192" s="160">
        <v>5.6000000000000041</v>
      </c>
      <c r="H192" s="160">
        <v>2.8</v>
      </c>
      <c r="I192" s="284">
        <v>42458</v>
      </c>
    </row>
    <row r="193" spans="1:9" x14ac:dyDescent="0.25">
      <c r="A193" s="186"/>
      <c r="B193" s="281"/>
      <c r="C193" s="282">
        <v>42480</v>
      </c>
      <c r="D193" s="283">
        <v>3.1</v>
      </c>
      <c r="E193" s="158">
        <v>1</v>
      </c>
      <c r="F193" s="159">
        <v>6.9444444444444441E-3</v>
      </c>
      <c r="G193" s="160">
        <v>5.996775926921015</v>
      </c>
      <c r="H193" s="160">
        <v>3.1</v>
      </c>
      <c r="I193" s="284">
        <v>42480</v>
      </c>
    </row>
    <row r="194" spans="1:9" x14ac:dyDescent="0.25">
      <c r="A194" s="186"/>
      <c r="B194" s="281"/>
      <c r="C194" s="282">
        <v>42499</v>
      </c>
      <c r="D194" s="283">
        <v>3.1</v>
      </c>
      <c r="E194" s="158">
        <v>1</v>
      </c>
      <c r="F194" s="159">
        <v>8.113425925925925E-3</v>
      </c>
      <c r="G194" s="160">
        <v>5.1333946642134354</v>
      </c>
      <c r="H194" s="160">
        <v>3.1</v>
      </c>
      <c r="I194" s="284">
        <v>42499</v>
      </c>
    </row>
    <row r="195" spans="1:9" x14ac:dyDescent="0.25">
      <c r="A195" s="186"/>
      <c r="B195" s="285" t="s">
        <v>1744</v>
      </c>
      <c r="C195" s="164"/>
      <c r="D195" s="286">
        <v>51.42</v>
      </c>
      <c r="E195" s="165">
        <v>17</v>
      </c>
      <c r="F195" s="166">
        <v>7.9207516339869274E-3</v>
      </c>
      <c r="G195" s="167">
        <v>5.3041296401490081</v>
      </c>
      <c r="H195" s="167">
        <v>3.0247058823529414</v>
      </c>
      <c r="I195" s="287">
        <v>42499</v>
      </c>
    </row>
    <row r="196" spans="1:9" x14ac:dyDescent="0.25">
      <c r="A196" s="186"/>
      <c r="B196" s="285" t="s">
        <v>1345</v>
      </c>
      <c r="C196" s="288"/>
      <c r="D196" s="286">
        <v>148.64000000000004</v>
      </c>
      <c r="E196" s="165">
        <v>47</v>
      </c>
      <c r="F196" s="166">
        <v>7.0537825059101651E-3</v>
      </c>
      <c r="G196" s="167">
        <v>5.9574105663577237</v>
      </c>
      <c r="H196" s="167">
        <v>3.1625531914893625</v>
      </c>
      <c r="I196" s="287">
        <v>42356</v>
      </c>
    </row>
    <row r="197" spans="1:9" x14ac:dyDescent="0.25">
      <c r="A197" s="186"/>
      <c r="B197" s="274" t="s">
        <v>1560</v>
      </c>
      <c r="C197" s="275">
        <v>42104</v>
      </c>
      <c r="D197" s="276">
        <v>3.5</v>
      </c>
      <c r="E197" s="277">
        <v>1</v>
      </c>
      <c r="F197" s="278">
        <v>7.951388888888888E-3</v>
      </c>
      <c r="G197" s="279">
        <v>5.2412645590682239</v>
      </c>
      <c r="H197" s="279">
        <v>3.5</v>
      </c>
      <c r="I197" s="280">
        <v>42104</v>
      </c>
    </row>
    <row r="198" spans="1:9" x14ac:dyDescent="0.25">
      <c r="A198" s="186"/>
      <c r="B198" s="281"/>
      <c r="C198" s="282">
        <v>42108</v>
      </c>
      <c r="D198" s="283">
        <v>3</v>
      </c>
      <c r="E198" s="158">
        <v>1</v>
      </c>
      <c r="F198" s="159">
        <v>7.743055555555556E-3</v>
      </c>
      <c r="G198" s="160">
        <v>5.3811659192825161</v>
      </c>
      <c r="H198" s="160">
        <v>3</v>
      </c>
      <c r="I198" s="284">
        <v>42108</v>
      </c>
    </row>
    <row r="199" spans="1:9" x14ac:dyDescent="0.25">
      <c r="A199" s="186"/>
      <c r="B199" s="281"/>
      <c r="C199" s="282">
        <v>42109</v>
      </c>
      <c r="D199" s="283">
        <v>3.6</v>
      </c>
      <c r="E199" s="158">
        <v>1</v>
      </c>
      <c r="F199" s="159">
        <v>8.0671296296296307E-3</v>
      </c>
      <c r="G199" s="160">
        <v>5.1633466135458201</v>
      </c>
      <c r="H199" s="160">
        <v>3.6</v>
      </c>
      <c r="I199" s="284">
        <v>42109</v>
      </c>
    </row>
    <row r="200" spans="1:9" x14ac:dyDescent="0.25">
      <c r="A200" s="186"/>
      <c r="B200" s="281"/>
      <c r="C200" s="282">
        <v>42110</v>
      </c>
      <c r="D200" s="283">
        <v>16.5</v>
      </c>
      <c r="E200" s="158">
        <v>2</v>
      </c>
      <c r="F200" s="159">
        <v>8.7962962962962951E-3</v>
      </c>
      <c r="G200" s="160">
        <v>4.7414382035821472</v>
      </c>
      <c r="H200" s="160">
        <v>8.25</v>
      </c>
      <c r="I200" s="284">
        <v>42110</v>
      </c>
    </row>
    <row r="201" spans="1:9" x14ac:dyDescent="0.25">
      <c r="A201" s="186"/>
      <c r="B201" s="281"/>
      <c r="C201" s="282">
        <v>42120</v>
      </c>
      <c r="D201" s="283">
        <v>13.1</v>
      </c>
      <c r="E201" s="158">
        <v>1</v>
      </c>
      <c r="F201" s="159">
        <v>6.8402777777777776E-3</v>
      </c>
      <c r="G201" s="160">
        <v>6.0953858084528942</v>
      </c>
      <c r="H201" s="160">
        <v>13.1</v>
      </c>
      <c r="I201" s="284">
        <v>42120</v>
      </c>
    </row>
    <row r="202" spans="1:9" x14ac:dyDescent="0.25">
      <c r="A202" s="186"/>
      <c r="B202" s="281"/>
      <c r="C202" s="282">
        <v>42125</v>
      </c>
      <c r="D202" s="283">
        <v>7.25</v>
      </c>
      <c r="E202" s="158">
        <v>1</v>
      </c>
      <c r="F202" s="159">
        <v>7.951388888888888E-3</v>
      </c>
      <c r="G202" s="160">
        <v>5.2430695058256367</v>
      </c>
      <c r="H202" s="160">
        <v>7.25</v>
      </c>
      <c r="I202" s="284">
        <v>42125</v>
      </c>
    </row>
    <row r="203" spans="1:9" x14ac:dyDescent="0.25">
      <c r="A203" s="186"/>
      <c r="B203" s="281"/>
      <c r="C203" s="282">
        <v>42143</v>
      </c>
      <c r="D203" s="283">
        <v>3.3</v>
      </c>
      <c r="E203" s="158">
        <v>1</v>
      </c>
      <c r="F203" s="159">
        <v>7.1296296296296307E-3</v>
      </c>
      <c r="G203" s="160">
        <v>5.8464566929133897</v>
      </c>
      <c r="H203" s="160">
        <v>3.3</v>
      </c>
      <c r="I203" s="284">
        <v>42143</v>
      </c>
    </row>
    <row r="204" spans="1:9" x14ac:dyDescent="0.25">
      <c r="A204" s="186"/>
      <c r="B204" s="281"/>
      <c r="C204" s="282">
        <v>42145</v>
      </c>
      <c r="D204" s="283">
        <v>3.75</v>
      </c>
      <c r="E204" s="158">
        <v>1</v>
      </c>
      <c r="F204" s="159">
        <v>8.1365740740740738E-3</v>
      </c>
      <c r="G204" s="160">
        <v>5.1175132676269941</v>
      </c>
      <c r="H204" s="160">
        <v>3.75</v>
      </c>
      <c r="I204" s="284">
        <v>42145</v>
      </c>
    </row>
    <row r="205" spans="1:9" x14ac:dyDescent="0.25">
      <c r="A205" s="186"/>
      <c r="B205" s="281"/>
      <c r="C205" s="282">
        <v>42146</v>
      </c>
      <c r="D205" s="283">
        <v>10</v>
      </c>
      <c r="E205" s="158">
        <v>1</v>
      </c>
      <c r="F205" s="159">
        <v>8.6805555555555559E-3</v>
      </c>
      <c r="G205" s="160">
        <v>4.8000000000000034</v>
      </c>
      <c r="H205" s="160">
        <v>10</v>
      </c>
      <c r="I205" s="284">
        <v>42146</v>
      </c>
    </row>
    <row r="206" spans="1:9" x14ac:dyDescent="0.25">
      <c r="A206" s="186"/>
      <c r="B206" s="281"/>
      <c r="C206" s="282">
        <v>42147</v>
      </c>
      <c r="D206" s="283">
        <v>3.1</v>
      </c>
      <c r="E206" s="158">
        <v>1</v>
      </c>
      <c r="F206" s="159">
        <v>5.8680555555555543E-3</v>
      </c>
      <c r="G206" s="160">
        <v>7.1037555697008328</v>
      </c>
      <c r="H206" s="160">
        <v>3.1</v>
      </c>
      <c r="I206" s="284">
        <v>42147</v>
      </c>
    </row>
    <row r="207" spans="1:9" x14ac:dyDescent="0.25">
      <c r="A207" s="186"/>
      <c r="B207" s="281"/>
      <c r="C207" s="282">
        <v>42149</v>
      </c>
      <c r="D207" s="283">
        <v>1.6</v>
      </c>
      <c r="E207" s="158">
        <v>1</v>
      </c>
      <c r="F207" s="159">
        <v>8.6805555555555559E-3</v>
      </c>
      <c r="G207" s="160">
        <v>4.8000000000000043</v>
      </c>
      <c r="H207" s="160">
        <v>1.6</v>
      </c>
      <c r="I207" s="284">
        <v>42149</v>
      </c>
    </row>
    <row r="208" spans="1:9" x14ac:dyDescent="0.25">
      <c r="A208" s="186"/>
      <c r="B208" s="281"/>
      <c r="C208" s="282">
        <v>42153</v>
      </c>
      <c r="D208" s="283">
        <v>4.0999999999999996</v>
      </c>
      <c r="E208" s="158">
        <v>1</v>
      </c>
      <c r="F208" s="159">
        <v>9.9189814814814817E-3</v>
      </c>
      <c r="G208" s="160">
        <v>4.1991465149359906</v>
      </c>
      <c r="H208" s="160">
        <v>4.0999999999999996</v>
      </c>
      <c r="I208" s="284">
        <v>42153</v>
      </c>
    </row>
    <row r="209" spans="1:9" x14ac:dyDescent="0.25">
      <c r="A209" s="186"/>
      <c r="B209" s="281"/>
      <c r="C209" s="282">
        <v>42155</v>
      </c>
      <c r="D209" s="283">
        <v>7.2</v>
      </c>
      <c r="E209" s="158">
        <v>1</v>
      </c>
      <c r="F209" s="159">
        <v>9.5601851851851855E-3</v>
      </c>
      <c r="G209" s="160">
        <v>4.3570347957639983</v>
      </c>
      <c r="H209" s="160">
        <v>7.2</v>
      </c>
      <c r="I209" s="284">
        <v>42155</v>
      </c>
    </row>
    <row r="210" spans="1:9" x14ac:dyDescent="0.25">
      <c r="A210" s="186"/>
      <c r="B210" s="281"/>
      <c r="C210" s="282">
        <v>42162</v>
      </c>
      <c r="D210" s="283">
        <v>13.1</v>
      </c>
      <c r="E210" s="158">
        <v>1</v>
      </c>
      <c r="F210" s="159">
        <v>9.2824074074074076E-3</v>
      </c>
      <c r="G210" s="160">
        <v>4.4884362805748577</v>
      </c>
      <c r="H210" s="160">
        <v>13.1</v>
      </c>
      <c r="I210" s="284">
        <v>42162</v>
      </c>
    </row>
    <row r="211" spans="1:9" x14ac:dyDescent="0.25">
      <c r="A211" s="186"/>
      <c r="B211" s="281"/>
      <c r="C211" s="282">
        <v>42167</v>
      </c>
      <c r="D211" s="283">
        <v>3.1</v>
      </c>
      <c r="E211" s="158">
        <v>1</v>
      </c>
      <c r="F211" s="159">
        <v>7.5115740740740742E-3</v>
      </c>
      <c r="G211" s="160">
        <v>5.5494778717056246</v>
      </c>
      <c r="H211" s="160">
        <v>3.1</v>
      </c>
      <c r="I211" s="284">
        <v>42167</v>
      </c>
    </row>
    <row r="212" spans="1:9" x14ac:dyDescent="0.25">
      <c r="A212" s="186"/>
      <c r="B212" s="281"/>
      <c r="C212" s="282">
        <v>42174</v>
      </c>
      <c r="D212" s="283">
        <v>1.75</v>
      </c>
      <c r="E212" s="158">
        <v>1</v>
      </c>
      <c r="F212" s="159">
        <v>9.6527777777777775E-3</v>
      </c>
      <c r="G212" s="160">
        <v>4.3150684931506884</v>
      </c>
      <c r="H212" s="160">
        <v>1.75</v>
      </c>
      <c r="I212" s="284">
        <v>42174</v>
      </c>
    </row>
    <row r="213" spans="1:9" x14ac:dyDescent="0.25">
      <c r="A213" s="186"/>
      <c r="B213" s="281"/>
      <c r="C213" s="282">
        <v>42175</v>
      </c>
      <c r="D213" s="283">
        <v>7.5</v>
      </c>
      <c r="E213" s="158">
        <v>1</v>
      </c>
      <c r="F213" s="159">
        <v>9.2476851851851852E-3</v>
      </c>
      <c r="G213" s="160">
        <v>4.5030020013342265</v>
      </c>
      <c r="H213" s="160">
        <v>7.5</v>
      </c>
      <c r="I213" s="284">
        <v>42175</v>
      </c>
    </row>
    <row r="214" spans="1:9" x14ac:dyDescent="0.25">
      <c r="A214" s="186"/>
      <c r="B214" s="281"/>
      <c r="C214" s="282">
        <v>42180</v>
      </c>
      <c r="D214" s="283">
        <v>2.5</v>
      </c>
      <c r="E214" s="158">
        <v>1</v>
      </c>
      <c r="F214" s="159">
        <v>8.2291666666666659E-3</v>
      </c>
      <c r="G214" s="160">
        <v>5.0647158131682657</v>
      </c>
      <c r="H214" s="160">
        <v>2.5</v>
      </c>
      <c r="I214" s="284">
        <v>42180</v>
      </c>
    </row>
    <row r="215" spans="1:9" x14ac:dyDescent="0.25">
      <c r="A215" s="186"/>
      <c r="B215" s="281"/>
      <c r="C215" s="282">
        <v>42183</v>
      </c>
      <c r="D215" s="283">
        <v>9.5</v>
      </c>
      <c r="E215" s="158">
        <v>1</v>
      </c>
      <c r="F215" s="159">
        <v>9.0162037037037034E-3</v>
      </c>
      <c r="G215" s="160">
        <v>4.6197487505065551</v>
      </c>
      <c r="H215" s="160">
        <v>9.5</v>
      </c>
      <c r="I215" s="284">
        <v>42183</v>
      </c>
    </row>
    <row r="216" spans="1:9" x14ac:dyDescent="0.25">
      <c r="A216" s="186"/>
      <c r="B216" s="281"/>
      <c r="C216" s="282">
        <v>42189</v>
      </c>
      <c r="D216" s="283">
        <v>3</v>
      </c>
      <c r="E216" s="158">
        <v>1</v>
      </c>
      <c r="F216" s="159">
        <v>6.851851851851852E-3</v>
      </c>
      <c r="G216" s="160">
        <v>6.081081081081086</v>
      </c>
      <c r="H216" s="160">
        <v>3</v>
      </c>
      <c r="I216" s="284">
        <v>42189</v>
      </c>
    </row>
    <row r="217" spans="1:9" x14ac:dyDescent="0.25">
      <c r="A217" s="186"/>
      <c r="B217" s="281"/>
      <c r="C217" s="282">
        <v>42190</v>
      </c>
      <c r="D217" s="283">
        <v>10.25</v>
      </c>
      <c r="E217" s="158">
        <v>1</v>
      </c>
      <c r="F217" s="159">
        <v>8.4953703703703701E-3</v>
      </c>
      <c r="G217" s="160">
        <v>4.9043062200956982</v>
      </c>
      <c r="H217" s="160">
        <v>10.25</v>
      </c>
      <c r="I217" s="284">
        <v>42190</v>
      </c>
    </row>
    <row r="218" spans="1:9" x14ac:dyDescent="0.25">
      <c r="A218" s="186"/>
      <c r="B218" s="281"/>
      <c r="C218" s="282">
        <v>42196</v>
      </c>
      <c r="D218" s="283">
        <v>7.15</v>
      </c>
      <c r="E218" s="158">
        <v>1</v>
      </c>
      <c r="F218" s="159">
        <v>8.6689814814814806E-3</v>
      </c>
      <c r="G218" s="160">
        <v>4.8076204706761336</v>
      </c>
      <c r="H218" s="160">
        <v>7.15</v>
      </c>
      <c r="I218" s="284">
        <v>42196</v>
      </c>
    </row>
    <row r="219" spans="1:9" x14ac:dyDescent="0.25">
      <c r="A219" s="186"/>
      <c r="B219" s="281"/>
      <c r="C219" s="282">
        <v>42202</v>
      </c>
      <c r="D219" s="283">
        <v>5</v>
      </c>
      <c r="E219" s="158">
        <v>1</v>
      </c>
      <c r="F219" s="159">
        <v>7.5000000000000006E-3</v>
      </c>
      <c r="G219" s="160">
        <v>5.557270762581048</v>
      </c>
      <c r="H219" s="160">
        <v>5</v>
      </c>
      <c r="I219" s="284">
        <v>42202</v>
      </c>
    </row>
    <row r="220" spans="1:9" x14ac:dyDescent="0.25">
      <c r="A220" s="186"/>
      <c r="B220" s="281"/>
      <c r="C220" s="282">
        <v>42210</v>
      </c>
      <c r="D220" s="283">
        <v>1.1000000000000001</v>
      </c>
      <c r="E220" s="158">
        <v>1</v>
      </c>
      <c r="F220" s="159">
        <v>7.6041666666666662E-3</v>
      </c>
      <c r="G220" s="160">
        <v>5.477178423236519</v>
      </c>
      <c r="H220" s="160">
        <v>1.1000000000000001</v>
      </c>
      <c r="I220" s="284">
        <v>42210</v>
      </c>
    </row>
    <row r="221" spans="1:9" x14ac:dyDescent="0.25">
      <c r="A221" s="186"/>
      <c r="B221" s="281"/>
      <c r="C221" s="282">
        <v>42211</v>
      </c>
      <c r="D221" s="283">
        <v>26.2</v>
      </c>
      <c r="E221" s="158">
        <v>1</v>
      </c>
      <c r="F221" s="159">
        <v>1.0555555555555554E-2</v>
      </c>
      <c r="G221" s="160">
        <v>3.9457831325301234</v>
      </c>
      <c r="H221" s="160">
        <v>26.2</v>
      </c>
      <c r="I221" s="284">
        <v>42211</v>
      </c>
    </row>
    <row r="222" spans="1:9" x14ac:dyDescent="0.25">
      <c r="A222" s="186"/>
      <c r="B222" s="281"/>
      <c r="C222" s="282">
        <v>42222</v>
      </c>
      <c r="D222" s="283">
        <v>4.3</v>
      </c>
      <c r="E222" s="158">
        <v>1</v>
      </c>
      <c r="F222" s="159">
        <v>7.789351851851852E-3</v>
      </c>
      <c r="G222" s="160">
        <v>5.3526970954356887</v>
      </c>
      <c r="H222" s="160">
        <v>4.3</v>
      </c>
      <c r="I222" s="284">
        <v>42222</v>
      </c>
    </row>
    <row r="223" spans="1:9" x14ac:dyDescent="0.25">
      <c r="A223" s="186"/>
      <c r="B223" s="281"/>
      <c r="C223" s="282">
        <v>42225</v>
      </c>
      <c r="D223" s="283">
        <v>4.5</v>
      </c>
      <c r="E223" s="158">
        <v>1</v>
      </c>
      <c r="F223" s="159">
        <v>8.0092592592592594E-3</v>
      </c>
      <c r="G223" s="160">
        <v>5.2006420545746428</v>
      </c>
      <c r="H223" s="160">
        <v>4.5</v>
      </c>
      <c r="I223" s="284">
        <v>42225</v>
      </c>
    </row>
    <row r="224" spans="1:9" x14ac:dyDescent="0.25">
      <c r="A224" s="186"/>
      <c r="B224" s="281"/>
      <c r="C224" s="282">
        <v>42256</v>
      </c>
      <c r="D224" s="283">
        <v>4.4000000000000004</v>
      </c>
      <c r="E224" s="158">
        <v>1</v>
      </c>
      <c r="F224" s="159">
        <v>7.106481481481481E-3</v>
      </c>
      <c r="G224" s="160">
        <v>5.8666666666666716</v>
      </c>
      <c r="H224" s="160">
        <v>4.4000000000000004</v>
      </c>
      <c r="I224" s="284">
        <v>42256</v>
      </c>
    </row>
    <row r="225" spans="1:9" x14ac:dyDescent="0.25">
      <c r="A225" s="186"/>
      <c r="B225" s="281"/>
      <c r="C225" s="282">
        <v>42334</v>
      </c>
      <c r="D225" s="283">
        <v>1.35</v>
      </c>
      <c r="E225" s="158">
        <v>1</v>
      </c>
      <c r="F225" s="159">
        <v>8.0555555555555554E-3</v>
      </c>
      <c r="G225" s="160">
        <v>5.1702127659574515</v>
      </c>
      <c r="H225" s="160">
        <v>1.35</v>
      </c>
      <c r="I225" s="284">
        <v>42334</v>
      </c>
    </row>
    <row r="226" spans="1:9" x14ac:dyDescent="0.25">
      <c r="A226" s="186"/>
      <c r="B226" s="285" t="s">
        <v>1746</v>
      </c>
      <c r="C226" s="164"/>
      <c r="D226" s="286">
        <v>184.7</v>
      </c>
      <c r="E226" s="165">
        <v>30</v>
      </c>
      <c r="F226" s="166">
        <v>8.2565586419753104E-3</v>
      </c>
      <c r="G226" s="167">
        <v>5.1244974512518615</v>
      </c>
      <c r="H226" s="167">
        <v>6.1566666666666663</v>
      </c>
      <c r="I226" s="287">
        <v>42334</v>
      </c>
    </row>
    <row r="227" spans="1:9" x14ac:dyDescent="0.25">
      <c r="A227" s="186"/>
      <c r="B227" s="274" t="s">
        <v>1663</v>
      </c>
      <c r="C227" s="275">
        <v>42246</v>
      </c>
      <c r="D227" s="276">
        <v>14</v>
      </c>
      <c r="E227" s="277">
        <v>1</v>
      </c>
      <c r="F227" s="278">
        <v>8.9814814814814809E-3</v>
      </c>
      <c r="G227" s="279">
        <v>4.6387482742751986</v>
      </c>
      <c r="H227" s="279">
        <v>14</v>
      </c>
      <c r="I227" s="280">
        <v>42246</v>
      </c>
    </row>
    <row r="228" spans="1:9" x14ac:dyDescent="0.25">
      <c r="A228" s="186"/>
      <c r="B228" s="281"/>
      <c r="C228" s="282">
        <v>42253</v>
      </c>
      <c r="D228" s="283">
        <v>16</v>
      </c>
      <c r="E228" s="158">
        <v>1</v>
      </c>
      <c r="F228" s="159">
        <v>1.0381944444444444E-2</v>
      </c>
      <c r="G228" s="160">
        <v>4.0128187264873931</v>
      </c>
      <c r="H228" s="160">
        <v>16</v>
      </c>
      <c r="I228" s="284">
        <v>42253</v>
      </c>
    </row>
    <row r="229" spans="1:9" x14ac:dyDescent="0.25">
      <c r="A229" s="186"/>
      <c r="B229" s="281"/>
      <c r="C229" s="282">
        <v>42254</v>
      </c>
      <c r="D229" s="283">
        <v>3.1</v>
      </c>
      <c r="E229" s="158">
        <v>1</v>
      </c>
      <c r="F229" s="159">
        <v>6.6203703703703702E-3</v>
      </c>
      <c r="G229" s="160">
        <v>6.2979683972912017</v>
      </c>
      <c r="H229" s="160">
        <v>3.1</v>
      </c>
      <c r="I229" s="284">
        <v>42254</v>
      </c>
    </row>
    <row r="230" spans="1:9" x14ac:dyDescent="0.25">
      <c r="A230" s="186"/>
      <c r="B230" s="281"/>
      <c r="C230" s="282">
        <v>42258</v>
      </c>
      <c r="D230" s="283">
        <v>3.2</v>
      </c>
      <c r="E230" s="158">
        <v>1</v>
      </c>
      <c r="F230" s="159">
        <v>1.1319444444444444E-2</v>
      </c>
      <c r="G230" s="160">
        <v>3.6816874400767046</v>
      </c>
      <c r="H230" s="160">
        <v>3.2</v>
      </c>
      <c r="I230" s="284">
        <v>42258</v>
      </c>
    </row>
    <row r="231" spans="1:9" x14ac:dyDescent="0.25">
      <c r="A231" s="186"/>
      <c r="B231" s="281"/>
      <c r="C231" s="282">
        <v>42260</v>
      </c>
      <c r="D231" s="283">
        <v>13.8</v>
      </c>
      <c r="E231" s="158">
        <v>1</v>
      </c>
      <c r="F231" s="159">
        <v>9.8032407407407408E-3</v>
      </c>
      <c r="G231" s="160">
        <v>4.2512408009584162</v>
      </c>
      <c r="H231" s="160">
        <v>13.8</v>
      </c>
      <c r="I231" s="284">
        <v>42260</v>
      </c>
    </row>
    <row r="232" spans="1:9" x14ac:dyDescent="0.25">
      <c r="A232" s="186"/>
      <c r="B232" s="281"/>
      <c r="C232" s="282">
        <v>42265</v>
      </c>
      <c r="D232" s="283">
        <v>5.75</v>
      </c>
      <c r="E232" s="158">
        <v>1</v>
      </c>
      <c r="F232" s="159">
        <v>9.2592592592592605E-3</v>
      </c>
      <c r="G232" s="160">
        <v>4.4980443285528064</v>
      </c>
      <c r="H232" s="160">
        <v>5.75</v>
      </c>
      <c r="I232" s="284">
        <v>42265</v>
      </c>
    </row>
    <row r="233" spans="1:9" x14ac:dyDescent="0.25">
      <c r="A233" s="186"/>
      <c r="B233" s="285" t="s">
        <v>1747</v>
      </c>
      <c r="C233" s="164"/>
      <c r="D233" s="286">
        <v>55.850000000000009</v>
      </c>
      <c r="E233" s="165">
        <v>6</v>
      </c>
      <c r="F233" s="166">
        <v>9.3942901234567878E-3</v>
      </c>
      <c r="G233" s="167">
        <v>4.5634179946069535</v>
      </c>
      <c r="H233" s="167">
        <v>9.3083333333333353</v>
      </c>
      <c r="I233" s="287">
        <v>42265</v>
      </c>
    </row>
    <row r="234" spans="1:9" x14ac:dyDescent="0.25">
      <c r="A234" s="186"/>
      <c r="B234" s="274" t="s">
        <v>1657</v>
      </c>
      <c r="C234" s="275">
        <v>42239</v>
      </c>
      <c r="D234" s="276">
        <v>7.5</v>
      </c>
      <c r="E234" s="277">
        <v>1</v>
      </c>
      <c r="F234" s="278">
        <v>1.1076388888888887E-2</v>
      </c>
      <c r="G234" s="279">
        <v>3.7614934522151051</v>
      </c>
      <c r="H234" s="279">
        <v>7.5</v>
      </c>
      <c r="I234" s="280">
        <v>42239</v>
      </c>
    </row>
    <row r="235" spans="1:9" x14ac:dyDescent="0.25">
      <c r="A235" s="186"/>
      <c r="B235" s="285" t="s">
        <v>1748</v>
      </c>
      <c r="C235" s="164"/>
      <c r="D235" s="286">
        <v>7.5</v>
      </c>
      <c r="E235" s="165">
        <v>1</v>
      </c>
      <c r="F235" s="166">
        <v>1.1076388888888887E-2</v>
      </c>
      <c r="G235" s="167">
        <v>3.7614934522151051</v>
      </c>
      <c r="H235" s="167">
        <v>7.5</v>
      </c>
      <c r="I235" s="287">
        <v>42239</v>
      </c>
    </row>
    <row r="236" spans="1:9" x14ac:dyDescent="0.25">
      <c r="A236" s="186"/>
      <c r="B236" s="274" t="s">
        <v>1549</v>
      </c>
      <c r="C236" s="275">
        <v>42059</v>
      </c>
      <c r="D236" s="276">
        <v>4.5</v>
      </c>
      <c r="E236" s="277">
        <v>1</v>
      </c>
      <c r="F236" s="278">
        <v>7.8703703703703713E-3</v>
      </c>
      <c r="G236" s="279">
        <v>5.2941176470588278</v>
      </c>
      <c r="H236" s="279">
        <v>4.5</v>
      </c>
      <c r="I236" s="280">
        <v>42059</v>
      </c>
    </row>
    <row r="237" spans="1:9" x14ac:dyDescent="0.25">
      <c r="A237" s="186"/>
      <c r="B237" s="281"/>
      <c r="C237" s="282">
        <v>42062</v>
      </c>
      <c r="D237" s="283">
        <v>5.25</v>
      </c>
      <c r="E237" s="158">
        <v>1</v>
      </c>
      <c r="F237" s="159">
        <v>7.9398148148148145E-3</v>
      </c>
      <c r="G237" s="160">
        <v>5.2500000000000044</v>
      </c>
      <c r="H237" s="160">
        <v>5.25</v>
      </c>
      <c r="I237" s="284">
        <v>42062</v>
      </c>
    </row>
    <row r="238" spans="1:9" x14ac:dyDescent="0.25">
      <c r="A238" s="186"/>
      <c r="B238" s="281"/>
      <c r="C238" s="282">
        <v>42063</v>
      </c>
      <c r="D238" s="283">
        <v>4.25</v>
      </c>
      <c r="E238" s="158">
        <v>1</v>
      </c>
      <c r="F238" s="159">
        <v>8.5532407407407415E-3</v>
      </c>
      <c r="G238" s="160">
        <v>4.8710601719197744</v>
      </c>
      <c r="H238" s="160">
        <v>4.25</v>
      </c>
      <c r="I238" s="284">
        <v>42063</v>
      </c>
    </row>
    <row r="239" spans="1:9" x14ac:dyDescent="0.25">
      <c r="A239" s="186"/>
      <c r="B239" s="281"/>
      <c r="C239" s="282">
        <v>42069</v>
      </c>
      <c r="D239" s="283">
        <v>3</v>
      </c>
      <c r="E239" s="158">
        <v>1</v>
      </c>
      <c r="F239" s="159">
        <v>6.9444444444444441E-3</v>
      </c>
      <c r="G239" s="160">
        <v>6.0000000000000053</v>
      </c>
      <c r="H239" s="160">
        <v>3</v>
      </c>
      <c r="I239" s="284">
        <v>42069</v>
      </c>
    </row>
    <row r="240" spans="1:9" x14ac:dyDescent="0.25">
      <c r="A240" s="186"/>
      <c r="B240" s="281"/>
      <c r="C240" s="282">
        <v>42071</v>
      </c>
      <c r="D240" s="283">
        <v>10</v>
      </c>
      <c r="E240" s="158">
        <v>1</v>
      </c>
      <c r="F240" s="159">
        <v>8.8657407407407417E-3</v>
      </c>
      <c r="G240" s="160">
        <v>4.6991254405430141</v>
      </c>
      <c r="H240" s="160">
        <v>10</v>
      </c>
      <c r="I240" s="284">
        <v>42071</v>
      </c>
    </row>
    <row r="241" spans="1:9" x14ac:dyDescent="0.25">
      <c r="A241" s="186"/>
      <c r="B241" s="285" t="s">
        <v>1749</v>
      </c>
      <c r="C241" s="164"/>
      <c r="D241" s="286">
        <v>27</v>
      </c>
      <c r="E241" s="165">
        <v>5</v>
      </c>
      <c r="F241" s="166">
        <v>8.0347222222222243E-3</v>
      </c>
      <c r="G241" s="167">
        <v>5.222860651904325</v>
      </c>
      <c r="H241" s="167">
        <v>5.4</v>
      </c>
      <c r="I241" s="287">
        <v>42071</v>
      </c>
    </row>
    <row r="242" spans="1:9" x14ac:dyDescent="0.25">
      <c r="A242" s="186"/>
      <c r="B242" s="274" t="s">
        <v>1539</v>
      </c>
      <c r="C242" s="275">
        <v>41983</v>
      </c>
      <c r="D242" s="276">
        <v>3.2</v>
      </c>
      <c r="E242" s="277">
        <v>1</v>
      </c>
      <c r="F242" s="278">
        <v>7.6388888888888886E-3</v>
      </c>
      <c r="G242" s="279">
        <v>5.4545454545454586</v>
      </c>
      <c r="H242" s="279">
        <v>3.2</v>
      </c>
      <c r="I242" s="280">
        <v>41983</v>
      </c>
    </row>
    <row r="243" spans="1:9" x14ac:dyDescent="0.25">
      <c r="A243" s="186"/>
      <c r="B243" s="281"/>
      <c r="C243" s="282">
        <v>41984</v>
      </c>
      <c r="D243" s="283">
        <v>3.8</v>
      </c>
      <c r="E243" s="158">
        <v>1</v>
      </c>
      <c r="F243" s="159">
        <v>8.6689814814814806E-3</v>
      </c>
      <c r="G243" s="160">
        <v>4.8050579557428899</v>
      </c>
      <c r="H243" s="160">
        <v>3.8</v>
      </c>
      <c r="I243" s="284">
        <v>41984</v>
      </c>
    </row>
    <row r="244" spans="1:9" x14ac:dyDescent="0.25">
      <c r="A244" s="186"/>
      <c r="B244" s="281"/>
      <c r="C244" s="282">
        <v>41987</v>
      </c>
      <c r="D244" s="283">
        <v>9.15</v>
      </c>
      <c r="E244" s="158">
        <v>1</v>
      </c>
      <c r="F244" s="159">
        <v>8.5069444444444437E-3</v>
      </c>
      <c r="G244" s="160">
        <v>4.898869720404524</v>
      </c>
      <c r="H244" s="160">
        <v>9.15</v>
      </c>
      <c r="I244" s="284">
        <v>41987</v>
      </c>
    </row>
    <row r="245" spans="1:9" x14ac:dyDescent="0.25">
      <c r="A245" s="186"/>
      <c r="B245" s="281"/>
      <c r="C245" s="282">
        <v>41990</v>
      </c>
      <c r="D245" s="283">
        <v>4.5</v>
      </c>
      <c r="E245" s="158">
        <v>1</v>
      </c>
      <c r="F245" s="159">
        <v>7.719907407407408E-3</v>
      </c>
      <c r="G245" s="160">
        <v>5.4000000000000039</v>
      </c>
      <c r="H245" s="160">
        <v>4.5</v>
      </c>
      <c r="I245" s="284">
        <v>41990</v>
      </c>
    </row>
    <row r="246" spans="1:9" x14ac:dyDescent="0.25">
      <c r="A246" s="186"/>
      <c r="B246" s="281"/>
      <c r="C246" s="282">
        <v>41993</v>
      </c>
      <c r="D246" s="283">
        <v>10.5</v>
      </c>
      <c r="E246" s="158">
        <v>1</v>
      </c>
      <c r="F246" s="159">
        <v>8.773148148148148E-3</v>
      </c>
      <c r="G246" s="160">
        <v>4.749937170143256</v>
      </c>
      <c r="H246" s="160">
        <v>10.5</v>
      </c>
      <c r="I246" s="284">
        <v>41993</v>
      </c>
    </row>
    <row r="247" spans="1:9" x14ac:dyDescent="0.25">
      <c r="A247" s="186"/>
      <c r="B247" s="281"/>
      <c r="C247" s="282">
        <v>41999</v>
      </c>
      <c r="D247" s="283">
        <v>5.4</v>
      </c>
      <c r="E247" s="158">
        <v>1</v>
      </c>
      <c r="F247" s="159">
        <v>8.3449074074074085E-3</v>
      </c>
      <c r="G247" s="160">
        <v>4.9910141206675274</v>
      </c>
      <c r="H247" s="160">
        <v>5.4</v>
      </c>
      <c r="I247" s="284">
        <v>41999</v>
      </c>
    </row>
    <row r="248" spans="1:9" x14ac:dyDescent="0.25">
      <c r="A248" s="186"/>
      <c r="B248" s="281"/>
      <c r="C248" s="282">
        <v>42005</v>
      </c>
      <c r="D248" s="283">
        <v>4.0999999999999996</v>
      </c>
      <c r="E248" s="158">
        <v>1</v>
      </c>
      <c r="F248" s="159">
        <v>6.6898148148148142E-3</v>
      </c>
      <c r="G248" s="160">
        <v>6.2304769945124558</v>
      </c>
      <c r="H248" s="160">
        <v>4.0999999999999996</v>
      </c>
      <c r="I248" s="284">
        <v>42005</v>
      </c>
    </row>
    <row r="249" spans="1:9" x14ac:dyDescent="0.25">
      <c r="A249" s="186"/>
      <c r="B249" s="281"/>
      <c r="C249" s="282">
        <v>42007</v>
      </c>
      <c r="D249" s="283">
        <v>10.4</v>
      </c>
      <c r="E249" s="158">
        <v>1</v>
      </c>
      <c r="F249" s="159">
        <v>7.9629629629629634E-3</v>
      </c>
      <c r="G249" s="160">
        <v>5.2297806956278858</v>
      </c>
      <c r="H249" s="160">
        <v>10.4</v>
      </c>
      <c r="I249" s="284">
        <v>42007</v>
      </c>
    </row>
    <row r="250" spans="1:9" x14ac:dyDescent="0.25">
      <c r="A250" s="186"/>
      <c r="B250" s="281"/>
      <c r="C250" s="282">
        <v>42008</v>
      </c>
      <c r="D250" s="283">
        <v>5</v>
      </c>
      <c r="E250" s="158">
        <v>1</v>
      </c>
      <c r="F250" s="159">
        <v>6.2962962962962964E-3</v>
      </c>
      <c r="G250" s="160">
        <v>6.6176470588235334</v>
      </c>
      <c r="H250" s="160">
        <v>5</v>
      </c>
      <c r="I250" s="284">
        <v>42008</v>
      </c>
    </row>
    <row r="251" spans="1:9" x14ac:dyDescent="0.25">
      <c r="A251" s="186"/>
      <c r="B251" s="281"/>
      <c r="C251" s="282">
        <v>42015</v>
      </c>
      <c r="D251" s="283">
        <v>5.5</v>
      </c>
      <c r="E251" s="158">
        <v>1</v>
      </c>
      <c r="F251" s="159">
        <v>7.5810185185185182E-3</v>
      </c>
      <c r="G251" s="160">
        <v>5.5000000000000044</v>
      </c>
      <c r="H251" s="160">
        <v>5.5</v>
      </c>
      <c r="I251" s="284">
        <v>42015</v>
      </c>
    </row>
    <row r="252" spans="1:9" x14ac:dyDescent="0.25">
      <c r="A252" s="186"/>
      <c r="B252" s="281"/>
      <c r="C252" s="282">
        <v>42020</v>
      </c>
      <c r="D252" s="283">
        <v>4.2</v>
      </c>
      <c r="E252" s="158">
        <v>1</v>
      </c>
      <c r="F252" s="159">
        <v>8.3912037037037045E-3</v>
      </c>
      <c r="G252" s="160">
        <v>4.9638870650032869</v>
      </c>
      <c r="H252" s="160">
        <v>4.2</v>
      </c>
      <c r="I252" s="284">
        <v>42020</v>
      </c>
    </row>
    <row r="253" spans="1:9" x14ac:dyDescent="0.25">
      <c r="A253" s="186"/>
      <c r="B253" s="281"/>
      <c r="C253" s="282">
        <v>42021</v>
      </c>
      <c r="D253" s="283">
        <v>5.2</v>
      </c>
      <c r="E253" s="158">
        <v>1</v>
      </c>
      <c r="F253" s="159">
        <v>8.0324074074074065E-3</v>
      </c>
      <c r="G253" s="160">
        <v>5.1884700665188523</v>
      </c>
      <c r="H253" s="160">
        <v>5.2</v>
      </c>
      <c r="I253" s="284">
        <v>42021</v>
      </c>
    </row>
    <row r="254" spans="1:9" x14ac:dyDescent="0.25">
      <c r="A254" s="186"/>
      <c r="B254" s="281"/>
      <c r="C254" s="282">
        <v>42023</v>
      </c>
      <c r="D254" s="283">
        <v>4.3</v>
      </c>
      <c r="E254" s="158">
        <v>1</v>
      </c>
      <c r="F254" s="159">
        <v>8.2291666666666659E-3</v>
      </c>
      <c r="G254" s="160">
        <v>5.0604772801569178</v>
      </c>
      <c r="H254" s="160">
        <v>4.3</v>
      </c>
      <c r="I254" s="284">
        <v>42023</v>
      </c>
    </row>
    <row r="255" spans="1:9" x14ac:dyDescent="0.25">
      <c r="A255" s="186"/>
      <c r="B255" s="281"/>
      <c r="C255" s="282">
        <v>42028</v>
      </c>
      <c r="D255" s="283">
        <v>9</v>
      </c>
      <c r="E255" s="158">
        <v>1</v>
      </c>
      <c r="F255" s="159">
        <v>7.858796296296296E-3</v>
      </c>
      <c r="G255" s="160">
        <v>5.2993130520117795</v>
      </c>
      <c r="H255" s="160">
        <v>9</v>
      </c>
      <c r="I255" s="284">
        <v>42028</v>
      </c>
    </row>
    <row r="256" spans="1:9" x14ac:dyDescent="0.25">
      <c r="A256" s="186"/>
      <c r="B256" s="281"/>
      <c r="C256" s="282">
        <v>42031</v>
      </c>
      <c r="D256" s="283">
        <v>3.7</v>
      </c>
      <c r="E256" s="158">
        <v>1</v>
      </c>
      <c r="F256" s="159">
        <v>7.4884259259259262E-3</v>
      </c>
      <c r="G256" s="160">
        <v>5.5662348516506528</v>
      </c>
      <c r="H256" s="160">
        <v>3.7</v>
      </c>
      <c r="I256" s="284">
        <v>42031</v>
      </c>
    </row>
    <row r="257" spans="1:9" x14ac:dyDescent="0.25">
      <c r="A257" s="186"/>
      <c r="B257" s="285" t="s">
        <v>1750</v>
      </c>
      <c r="C257" s="164"/>
      <c r="D257" s="286">
        <v>87.95</v>
      </c>
      <c r="E257" s="165">
        <v>15</v>
      </c>
      <c r="F257" s="166">
        <v>7.8788580246913573E-3</v>
      </c>
      <c r="G257" s="167">
        <v>5.3303807657206024</v>
      </c>
      <c r="H257" s="167">
        <v>5.8633333333333333</v>
      </c>
      <c r="I257" s="287">
        <v>42031</v>
      </c>
    </row>
    <row r="258" spans="1:9" x14ac:dyDescent="0.25">
      <c r="A258" s="186"/>
      <c r="B258" s="285" t="s">
        <v>1280</v>
      </c>
      <c r="C258" s="288"/>
      <c r="D258" s="286">
        <v>71.95</v>
      </c>
      <c r="E258" s="165">
        <v>19</v>
      </c>
      <c r="F258" s="166">
        <v>7.5670077972709556E-3</v>
      </c>
      <c r="G258" s="167">
        <v>5.5471602507395232</v>
      </c>
      <c r="H258" s="167">
        <v>3.7868421052631582</v>
      </c>
      <c r="I258" s="287">
        <v>42026</v>
      </c>
    </row>
    <row r="259" spans="1:9" x14ac:dyDescent="0.25">
      <c r="A259" s="186"/>
      <c r="B259" s="285" t="s">
        <v>1451</v>
      </c>
      <c r="C259" s="288"/>
      <c r="D259" s="286">
        <v>43.870000000000005</v>
      </c>
      <c r="E259" s="165">
        <v>13</v>
      </c>
      <c r="F259" s="166">
        <v>7.7617521367521359E-3</v>
      </c>
      <c r="G259" s="167">
        <v>5.413086948196165</v>
      </c>
      <c r="H259" s="167">
        <v>3.3746153846153848</v>
      </c>
      <c r="I259" s="287">
        <v>41966</v>
      </c>
    </row>
    <row r="260" spans="1:9" x14ac:dyDescent="0.25">
      <c r="A260" s="186"/>
      <c r="B260" s="285" t="s">
        <v>1401</v>
      </c>
      <c r="C260" s="288"/>
      <c r="D260" s="286">
        <v>12.85</v>
      </c>
      <c r="E260" s="165">
        <v>3</v>
      </c>
      <c r="F260" s="166">
        <v>6.8827160493827163E-3</v>
      </c>
      <c r="G260" s="167">
        <v>6.0982718843548964</v>
      </c>
      <c r="H260" s="167">
        <v>4.2833333333333332</v>
      </c>
      <c r="I260" s="287">
        <v>41829</v>
      </c>
    </row>
    <row r="261" spans="1:9" x14ac:dyDescent="0.25">
      <c r="A261" s="186"/>
      <c r="B261" s="285" t="s">
        <v>1143</v>
      </c>
      <c r="C261" s="288"/>
      <c r="D261" s="286">
        <v>284.97000000000003</v>
      </c>
      <c r="E261" s="165">
        <v>66</v>
      </c>
      <c r="F261" s="166">
        <v>6.8716680695847373E-3</v>
      </c>
      <c r="G261" s="167">
        <v>6.1576817251568485</v>
      </c>
      <c r="H261" s="167">
        <v>4.3177272727272733</v>
      </c>
      <c r="I261" s="287">
        <v>41725</v>
      </c>
    </row>
    <row r="262" spans="1:9" x14ac:dyDescent="0.25">
      <c r="A262" s="186"/>
      <c r="B262" s="285" t="s">
        <v>1305</v>
      </c>
      <c r="C262" s="288"/>
      <c r="D262" s="286">
        <v>12.2</v>
      </c>
      <c r="E262" s="165">
        <v>3</v>
      </c>
      <c r="F262" s="166">
        <v>7.1141975308641981E-3</v>
      </c>
      <c r="G262" s="167">
        <v>5.8964992325046053</v>
      </c>
      <c r="H262" s="167">
        <v>4.0666666666666664</v>
      </c>
      <c r="I262" s="287">
        <v>41637</v>
      </c>
    </row>
    <row r="263" spans="1:9" x14ac:dyDescent="0.25">
      <c r="A263" s="186"/>
      <c r="B263" s="285" t="s">
        <v>1063</v>
      </c>
      <c r="C263" s="288"/>
      <c r="D263" s="286">
        <v>140.6</v>
      </c>
      <c r="E263" s="165">
        <v>40</v>
      </c>
      <c r="F263" s="166">
        <v>6.7343750000000008E-3</v>
      </c>
      <c r="G263" s="167">
        <v>6.2394529325834878</v>
      </c>
      <c r="H263" s="167">
        <v>3.5149999999999997</v>
      </c>
      <c r="I263" s="287">
        <v>41550</v>
      </c>
    </row>
    <row r="264" spans="1:9" x14ac:dyDescent="0.25">
      <c r="A264" s="186"/>
      <c r="B264" s="285" t="s">
        <v>1267</v>
      </c>
      <c r="C264" s="288"/>
      <c r="D264" s="286">
        <v>18</v>
      </c>
      <c r="E264" s="165">
        <v>5</v>
      </c>
      <c r="F264" s="166">
        <v>6.6111111111111119E-3</v>
      </c>
      <c r="G264" s="167">
        <v>6.3104940993403575</v>
      </c>
      <c r="H264" s="167">
        <v>3.6</v>
      </c>
      <c r="I264" s="287">
        <v>41540</v>
      </c>
    </row>
    <row r="265" spans="1:9" x14ac:dyDescent="0.25">
      <c r="A265" s="186"/>
      <c r="B265" s="285" t="s">
        <v>1266</v>
      </c>
      <c r="C265" s="288"/>
      <c r="D265" s="286">
        <v>2</v>
      </c>
      <c r="E265" s="165">
        <v>1</v>
      </c>
      <c r="F265" s="166">
        <v>6.7129629629629622E-3</v>
      </c>
      <c r="G265" s="167">
        <v>6.2068965517241432</v>
      </c>
      <c r="H265" s="167">
        <v>2</v>
      </c>
      <c r="I265" s="287">
        <v>41512</v>
      </c>
    </row>
    <row r="266" spans="1:9" x14ac:dyDescent="0.25">
      <c r="A266" s="186"/>
      <c r="B266" s="285" t="s">
        <v>936</v>
      </c>
      <c r="C266" s="288"/>
      <c r="D266" s="286">
        <v>239.46</v>
      </c>
      <c r="E266" s="165">
        <v>43</v>
      </c>
      <c r="F266" s="166">
        <v>7.128552971576229E-3</v>
      </c>
      <c r="G266" s="167">
        <v>5.9055565688121652</v>
      </c>
      <c r="H266" s="167">
        <v>5.568837209302326</v>
      </c>
      <c r="I266" s="287">
        <v>41356</v>
      </c>
    </row>
    <row r="267" spans="1:9" x14ac:dyDescent="0.25">
      <c r="A267" s="186"/>
      <c r="B267" s="285" t="s">
        <v>1022</v>
      </c>
      <c r="C267" s="288"/>
      <c r="D267" s="286">
        <v>177.79</v>
      </c>
      <c r="E267" s="165">
        <v>35</v>
      </c>
      <c r="F267" s="166">
        <v>6.8399470899470904E-3</v>
      </c>
      <c r="G267" s="167">
        <v>6.1392788522948436</v>
      </c>
      <c r="H267" s="167">
        <v>5.0797142857142852</v>
      </c>
      <c r="I267" s="287">
        <v>41349</v>
      </c>
    </row>
    <row r="268" spans="1:9" x14ac:dyDescent="0.25">
      <c r="A268" s="186"/>
      <c r="B268" s="285">
        <v>201202</v>
      </c>
      <c r="C268" s="288"/>
      <c r="D268" s="286">
        <v>6.25</v>
      </c>
      <c r="E268" s="165">
        <v>1</v>
      </c>
      <c r="F268" s="166">
        <v>6.7592592592592591E-3</v>
      </c>
      <c r="G268" s="167">
        <v>6.1643835616438407</v>
      </c>
      <c r="H268" s="167">
        <v>6.25</v>
      </c>
      <c r="I268" s="287">
        <v>41168</v>
      </c>
    </row>
    <row r="269" spans="1:9" x14ac:dyDescent="0.25">
      <c r="A269" s="186"/>
      <c r="B269" s="285" t="s">
        <v>1016</v>
      </c>
      <c r="C269" s="288"/>
      <c r="D269" s="286">
        <v>7.58</v>
      </c>
      <c r="E269" s="165">
        <v>2</v>
      </c>
      <c r="F269" s="166">
        <v>6.8865740740740745E-3</v>
      </c>
      <c r="G269" s="167">
        <v>6.0610204882659415</v>
      </c>
      <c r="H269" s="167">
        <v>3.79</v>
      </c>
      <c r="I269" s="287">
        <v>41152</v>
      </c>
    </row>
    <row r="270" spans="1:9" x14ac:dyDescent="0.25">
      <c r="A270" s="186"/>
      <c r="B270" s="285" t="s">
        <v>774</v>
      </c>
      <c r="C270" s="288"/>
      <c r="D270" s="286">
        <v>109.65999999999997</v>
      </c>
      <c r="E270" s="165">
        <v>46</v>
      </c>
      <c r="F270" s="166">
        <v>6.6269122383252801E-3</v>
      </c>
      <c r="G270" s="167">
        <v>6.299320977604598</v>
      </c>
      <c r="H270" s="167">
        <v>2.3839130434782603</v>
      </c>
      <c r="I270" s="287">
        <v>41115</v>
      </c>
    </row>
    <row r="271" spans="1:9" x14ac:dyDescent="0.25">
      <c r="A271" s="186"/>
      <c r="B271" s="285" t="s">
        <v>771</v>
      </c>
      <c r="C271" s="288"/>
      <c r="D271" s="286">
        <v>87.05</v>
      </c>
      <c r="E271" s="165">
        <v>16</v>
      </c>
      <c r="F271" s="166">
        <v>7.2902199074074085E-3</v>
      </c>
      <c r="G271" s="167">
        <v>5.7697272603137897</v>
      </c>
      <c r="H271" s="167">
        <v>5.4406249999999998</v>
      </c>
      <c r="I271" s="287">
        <v>41113</v>
      </c>
    </row>
    <row r="272" spans="1:9" x14ac:dyDescent="0.25">
      <c r="A272" s="186"/>
      <c r="B272" s="285" t="s">
        <v>785</v>
      </c>
      <c r="C272" s="288"/>
      <c r="D272" s="286">
        <v>8.33</v>
      </c>
      <c r="E272" s="165">
        <v>4</v>
      </c>
      <c r="F272" s="166">
        <v>6.6782407407407407E-3</v>
      </c>
      <c r="G272" s="167">
        <v>6.243548503118646</v>
      </c>
      <c r="H272" s="167">
        <v>2.0825</v>
      </c>
      <c r="I272" s="287">
        <v>40974</v>
      </c>
    </row>
    <row r="273" spans="1:9" x14ac:dyDescent="0.25">
      <c r="A273" s="186"/>
      <c r="B273" s="285" t="s">
        <v>772</v>
      </c>
      <c r="C273" s="288"/>
      <c r="D273" s="286">
        <v>11.27</v>
      </c>
      <c r="E273" s="165">
        <v>8</v>
      </c>
      <c r="F273" s="166">
        <v>6.7187499999999999E-3</v>
      </c>
      <c r="G273" s="167">
        <v>6.2501969868895593</v>
      </c>
      <c r="H273" s="167">
        <v>1.4087499999999999</v>
      </c>
      <c r="I273" s="287">
        <v>40930</v>
      </c>
    </row>
    <row r="274" spans="1:9" x14ac:dyDescent="0.25">
      <c r="A274" s="186"/>
      <c r="B274" s="285" t="s">
        <v>1229</v>
      </c>
      <c r="C274" s="288"/>
      <c r="D274" s="286">
        <v>446.25770188000001</v>
      </c>
      <c r="E274" s="165">
        <v>135</v>
      </c>
      <c r="F274" s="166">
        <v>7.6235425240054906E-3</v>
      </c>
      <c r="G274" s="167">
        <v>5.6173275287962259</v>
      </c>
      <c r="H274" s="167">
        <v>3.3056126065185185</v>
      </c>
      <c r="I274" s="287">
        <v>40521</v>
      </c>
    </row>
    <row r="275" spans="1:9" x14ac:dyDescent="0.25">
      <c r="A275" s="186"/>
      <c r="B275" s="285" t="s">
        <v>769</v>
      </c>
      <c r="C275" s="288"/>
      <c r="D275" s="286">
        <v>3</v>
      </c>
      <c r="E275" s="165">
        <v>2</v>
      </c>
      <c r="F275" s="166">
        <v>6.325231481481482E-3</v>
      </c>
      <c r="G275" s="167">
        <v>6.5889681503064459</v>
      </c>
      <c r="H275" s="167">
        <v>1.5</v>
      </c>
      <c r="I275" s="287">
        <v>39791</v>
      </c>
    </row>
    <row r="276" spans="1:9" x14ac:dyDescent="0.25">
      <c r="A276" s="186"/>
      <c r="B276" s="285" t="s">
        <v>688</v>
      </c>
      <c r="C276" s="288"/>
      <c r="D276" s="286">
        <v>198.64999999999998</v>
      </c>
      <c r="E276" s="165">
        <v>35</v>
      </c>
      <c r="F276" s="166">
        <v>7.0899470899470898E-3</v>
      </c>
      <c r="G276" s="167">
        <v>5.9262029608377746</v>
      </c>
      <c r="H276" s="167">
        <v>5.6757142857142853</v>
      </c>
      <c r="I276" s="287">
        <v>39785</v>
      </c>
    </row>
    <row r="277" spans="1:9" x14ac:dyDescent="0.25">
      <c r="A277" s="186"/>
      <c r="B277" s="285" t="s">
        <v>694</v>
      </c>
      <c r="C277" s="288"/>
      <c r="D277" s="286">
        <v>184.63</v>
      </c>
      <c r="E277" s="165">
        <v>25</v>
      </c>
      <c r="F277" s="166">
        <v>7.1601851851851861E-3</v>
      </c>
      <c r="G277" s="167">
        <v>5.8706256287253522</v>
      </c>
      <c r="H277" s="167">
        <v>7.3852000000000002</v>
      </c>
      <c r="I277" s="287">
        <v>39753</v>
      </c>
    </row>
    <row r="278" spans="1:9" x14ac:dyDescent="0.25">
      <c r="A278" s="186"/>
      <c r="B278" s="285" t="s">
        <v>660</v>
      </c>
      <c r="C278" s="288"/>
      <c r="D278" s="286">
        <v>214.32999999999998</v>
      </c>
      <c r="E278" s="165">
        <v>40</v>
      </c>
      <c r="F278" s="166">
        <v>6.9589120370370378E-3</v>
      </c>
      <c r="G278" s="167">
        <v>6.0149969134599752</v>
      </c>
      <c r="H278" s="167">
        <v>5.35825</v>
      </c>
      <c r="I278" s="287">
        <v>39638</v>
      </c>
    </row>
    <row r="279" spans="1:9" x14ac:dyDescent="0.25">
      <c r="A279" s="186"/>
      <c r="B279" s="285" t="s">
        <v>581</v>
      </c>
      <c r="C279" s="288"/>
      <c r="D279" s="286">
        <v>245.41</v>
      </c>
      <c r="E279" s="165">
        <v>60</v>
      </c>
      <c r="F279" s="166">
        <v>6.9141589506172838E-3</v>
      </c>
      <c r="G279" s="167">
        <v>6.0544750588237317</v>
      </c>
      <c r="H279" s="167">
        <v>4.0901666666666667</v>
      </c>
      <c r="I279" s="287">
        <v>39553</v>
      </c>
    </row>
    <row r="280" spans="1:9" x14ac:dyDescent="0.25">
      <c r="A280" s="186"/>
      <c r="B280" s="285" t="s">
        <v>628</v>
      </c>
      <c r="C280" s="288"/>
      <c r="D280" s="286">
        <v>68.88</v>
      </c>
      <c r="E280" s="165">
        <v>20</v>
      </c>
      <c r="F280" s="166">
        <v>6.9334490740740745E-3</v>
      </c>
      <c r="G280" s="167">
        <v>6.0205929152230331</v>
      </c>
      <c r="H280" s="167">
        <v>3.444</v>
      </c>
      <c r="I280" s="287">
        <v>39525</v>
      </c>
    </row>
    <row r="281" spans="1:9" x14ac:dyDescent="0.25">
      <c r="A281" s="186"/>
      <c r="B281" s="285" t="s">
        <v>560</v>
      </c>
      <c r="C281" s="288"/>
      <c r="D281" s="286">
        <v>227.19</v>
      </c>
      <c r="E281" s="165">
        <v>55</v>
      </c>
      <c r="F281" s="166">
        <v>7.1075336700336701E-3</v>
      </c>
      <c r="G281" s="167">
        <v>5.9030335111867318</v>
      </c>
      <c r="H281" s="167">
        <v>4.130727272727273</v>
      </c>
      <c r="I281" s="287">
        <v>39467</v>
      </c>
    </row>
    <row r="282" spans="1:9" x14ac:dyDescent="0.25">
      <c r="A282" s="186"/>
      <c r="B282" s="285" t="s">
        <v>559</v>
      </c>
      <c r="C282" s="288"/>
      <c r="D282" s="286">
        <v>152.24999999999997</v>
      </c>
      <c r="E282" s="165">
        <v>39</v>
      </c>
      <c r="F282" s="166">
        <v>7.0459401709401697E-3</v>
      </c>
      <c r="G282" s="167">
        <v>5.954906180183146</v>
      </c>
      <c r="H282" s="167">
        <v>3.9038461538461533</v>
      </c>
      <c r="I282" s="287">
        <v>39374</v>
      </c>
    </row>
    <row r="283" spans="1:9" x14ac:dyDescent="0.25">
      <c r="A283" s="186"/>
      <c r="B283" s="285" t="s">
        <v>557</v>
      </c>
      <c r="C283" s="288"/>
      <c r="D283" s="286">
        <v>168.33</v>
      </c>
      <c r="E283" s="165">
        <v>51</v>
      </c>
      <c r="F283" s="166">
        <v>7.2821350762527232E-3</v>
      </c>
      <c r="G283" s="167">
        <v>5.7477673994387795</v>
      </c>
      <c r="H283" s="167">
        <v>3.3005882352941178</v>
      </c>
      <c r="I283" s="287">
        <v>39213</v>
      </c>
    </row>
    <row r="284" spans="1:9" x14ac:dyDescent="0.25">
      <c r="A284" s="186"/>
      <c r="B284" s="285" t="s">
        <v>558</v>
      </c>
      <c r="C284" s="288"/>
      <c r="D284" s="286">
        <v>69.300000000000011</v>
      </c>
      <c r="E284" s="165">
        <v>19</v>
      </c>
      <c r="F284" s="166">
        <v>7.1923732943469766E-3</v>
      </c>
      <c r="G284" s="167">
        <v>5.832414470550118</v>
      </c>
      <c r="H284" s="167">
        <v>3.647368421052632</v>
      </c>
      <c r="I284" s="287">
        <v>39181</v>
      </c>
    </row>
    <row r="285" spans="1:9" x14ac:dyDescent="0.25">
      <c r="A285" s="186"/>
      <c r="B285" s="285" t="s">
        <v>555</v>
      </c>
      <c r="C285" s="288"/>
      <c r="D285" s="286">
        <v>143.15000000000003</v>
      </c>
      <c r="E285" s="165">
        <v>43</v>
      </c>
      <c r="F285" s="166">
        <v>7.2052648578811379E-3</v>
      </c>
      <c r="G285" s="167">
        <v>5.811817976969289</v>
      </c>
      <c r="H285" s="167">
        <v>3.3290697674418612</v>
      </c>
      <c r="I285" s="287">
        <v>39001</v>
      </c>
    </row>
    <row r="286" spans="1:9" x14ac:dyDescent="0.25">
      <c r="A286" s="186"/>
      <c r="B286" s="285" t="s">
        <v>556</v>
      </c>
      <c r="C286" s="288"/>
      <c r="D286" s="286">
        <v>139.22199999999998</v>
      </c>
      <c r="E286" s="165">
        <v>35</v>
      </c>
      <c r="F286" s="166">
        <v>7.0896164021164009E-3</v>
      </c>
      <c r="G286" s="167">
        <v>5.9237096567437035</v>
      </c>
      <c r="H286" s="167">
        <v>3.9777714285714278</v>
      </c>
      <c r="I286" s="287">
        <v>38990</v>
      </c>
    </row>
    <row r="287" spans="1:9" x14ac:dyDescent="0.25">
      <c r="A287" s="186"/>
      <c r="B287" s="285" t="s">
        <v>554</v>
      </c>
      <c r="C287" s="288"/>
      <c r="D287" s="286">
        <v>179.10000000000002</v>
      </c>
      <c r="E287" s="165">
        <v>51</v>
      </c>
      <c r="F287" s="166">
        <v>7.1414306463326062E-3</v>
      </c>
      <c r="G287" s="167">
        <v>5.872681533379617</v>
      </c>
      <c r="H287" s="167">
        <v>3.5117647058823533</v>
      </c>
      <c r="I287" s="287">
        <v>38979</v>
      </c>
    </row>
    <row r="288" spans="1:9" x14ac:dyDescent="0.25">
      <c r="A288" s="186"/>
      <c r="B288" s="285" t="s">
        <v>553</v>
      </c>
      <c r="C288" s="288"/>
      <c r="D288" s="286">
        <v>53.489999999999995</v>
      </c>
      <c r="E288" s="165">
        <v>19</v>
      </c>
      <c r="F288" s="166">
        <v>7.2289230019493174E-3</v>
      </c>
      <c r="G288" s="167">
        <v>5.7913415748620736</v>
      </c>
      <c r="H288" s="167">
        <v>2.8152631578947367</v>
      </c>
      <c r="I288" s="287">
        <v>38714</v>
      </c>
    </row>
    <row r="289" spans="1:9" x14ac:dyDescent="0.25">
      <c r="A289" s="186"/>
      <c r="B289" s="285" t="s">
        <v>552</v>
      </c>
      <c r="C289" s="288"/>
      <c r="D289" s="286">
        <v>203.23000000000002</v>
      </c>
      <c r="E289" s="165">
        <v>76</v>
      </c>
      <c r="F289" s="166">
        <v>7.1716617933723194E-3</v>
      </c>
      <c r="G289" s="167">
        <v>5.8392226163550092</v>
      </c>
      <c r="H289" s="167">
        <v>2.6740789473684212</v>
      </c>
      <c r="I289" s="287">
        <v>38693</v>
      </c>
    </row>
    <row r="290" spans="1:9" x14ac:dyDescent="0.25">
      <c r="A290" s="186"/>
      <c r="B290" s="285" t="s">
        <v>549</v>
      </c>
      <c r="C290" s="288"/>
      <c r="D290" s="286">
        <v>184.47899999999996</v>
      </c>
      <c r="E290" s="165">
        <v>50</v>
      </c>
      <c r="F290" s="166">
        <v>7.3932870370370376E-3</v>
      </c>
      <c r="G290" s="167">
        <v>5.6808364452303648</v>
      </c>
      <c r="H290" s="167">
        <v>3.689579999999999</v>
      </c>
      <c r="I290" s="287">
        <v>38652</v>
      </c>
    </row>
    <row r="291" spans="1:9" x14ac:dyDescent="0.25">
      <c r="A291" s="186"/>
      <c r="B291" s="285" t="s">
        <v>550</v>
      </c>
      <c r="C291" s="288"/>
      <c r="D291" s="286">
        <v>199.11599999999999</v>
      </c>
      <c r="E291" s="165">
        <v>66</v>
      </c>
      <c r="F291" s="166">
        <v>7.3749649270482606E-3</v>
      </c>
      <c r="G291" s="167">
        <v>5.7339957832581829</v>
      </c>
      <c r="H291" s="167">
        <v>3.0169090909090905</v>
      </c>
      <c r="I291" s="287">
        <v>38626</v>
      </c>
    </row>
    <row r="292" spans="1:9" x14ac:dyDescent="0.25">
      <c r="A292" s="186"/>
      <c r="B292" s="285" t="s">
        <v>551</v>
      </c>
      <c r="C292" s="288"/>
      <c r="D292" s="286">
        <v>15.55</v>
      </c>
      <c r="E292" s="165">
        <v>5</v>
      </c>
      <c r="F292" s="166">
        <v>7.9907407407407392E-3</v>
      </c>
      <c r="G292" s="167">
        <v>5.3364419698545689</v>
      </c>
      <c r="H292" s="167">
        <v>3.1100000000000003</v>
      </c>
      <c r="I292" s="287">
        <v>38272</v>
      </c>
    </row>
    <row r="293" spans="1:9" x14ac:dyDescent="0.25">
      <c r="A293" s="186"/>
      <c r="B293" s="285" t="s">
        <v>547</v>
      </c>
      <c r="C293" s="288"/>
      <c r="D293" s="286">
        <v>70.425000000000011</v>
      </c>
      <c r="E293" s="165">
        <v>22</v>
      </c>
      <c r="F293" s="166">
        <v>7.0785984848484836E-3</v>
      </c>
      <c r="G293" s="167">
        <v>5.9833659230807337</v>
      </c>
      <c r="H293" s="167">
        <v>3.2011363636363641</v>
      </c>
      <c r="I293" s="287">
        <v>37906</v>
      </c>
    </row>
    <row r="294" spans="1:9" x14ac:dyDescent="0.25">
      <c r="A294" s="186"/>
      <c r="B294" s="285" t="s">
        <v>548</v>
      </c>
      <c r="C294" s="288"/>
      <c r="D294" s="286">
        <v>6.6</v>
      </c>
      <c r="E294" s="165">
        <v>2</v>
      </c>
      <c r="F294" s="166">
        <v>7.9513888888888898E-3</v>
      </c>
      <c r="G294" s="167">
        <v>5.2538464671401623</v>
      </c>
      <c r="H294" s="167">
        <v>3.3</v>
      </c>
      <c r="I294" s="287">
        <v>37849</v>
      </c>
    </row>
    <row r="295" spans="1:9" x14ac:dyDescent="0.25">
      <c r="A295" s="186"/>
      <c r="B295" s="285" t="s">
        <v>546</v>
      </c>
      <c r="C295" s="288"/>
      <c r="D295" s="286">
        <v>28.700000000000003</v>
      </c>
      <c r="E295" s="165">
        <v>8</v>
      </c>
      <c r="F295" s="166">
        <v>7.609953703703703E-3</v>
      </c>
      <c r="G295" s="167">
        <v>5.4939395641081301</v>
      </c>
      <c r="H295" s="167">
        <v>3.5875000000000004</v>
      </c>
      <c r="I295" s="287">
        <v>37811</v>
      </c>
    </row>
    <row r="296" spans="1:9" x14ac:dyDescent="0.25">
      <c r="A296" s="186"/>
      <c r="B296" s="285" t="s">
        <v>545</v>
      </c>
      <c r="C296" s="288"/>
      <c r="D296" s="286">
        <v>55.250000000000007</v>
      </c>
      <c r="E296" s="165">
        <v>17</v>
      </c>
      <c r="F296" s="166">
        <v>7.4584694989106746E-3</v>
      </c>
      <c r="G296" s="167">
        <v>5.6074505082591246</v>
      </c>
      <c r="H296" s="167">
        <v>3.2500000000000004</v>
      </c>
      <c r="I296" s="287">
        <v>37777</v>
      </c>
    </row>
    <row r="297" spans="1:9" x14ac:dyDescent="0.25">
      <c r="A297" s="168" t="s">
        <v>1230</v>
      </c>
      <c r="B297" s="8"/>
      <c r="C297" s="8"/>
      <c r="D297" s="9">
        <v>7269.0697018800456</v>
      </c>
      <c r="E297" s="10">
        <v>1767</v>
      </c>
      <c r="F297" s="11">
        <v>7.3905015301096279E-3</v>
      </c>
      <c r="G297" s="9">
        <v>5.7188338587030998</v>
      </c>
      <c r="H297" s="9">
        <v>4.1137915686927249</v>
      </c>
      <c r="I297" s="152">
        <v>43243</v>
      </c>
    </row>
    <row r="298" spans="1:9" x14ac:dyDescent="0.25">
      <c r="A298" s="273" t="s">
        <v>1224</v>
      </c>
      <c r="B298" s="285" t="s">
        <v>921</v>
      </c>
      <c r="C298" s="288"/>
      <c r="D298" s="286">
        <v>2141.2799999999997</v>
      </c>
      <c r="E298" s="165">
        <v>197</v>
      </c>
      <c r="F298" s="166">
        <v>1.9624224478285387E-3</v>
      </c>
      <c r="G298" s="167">
        <v>21.46188803938572</v>
      </c>
      <c r="H298" s="167">
        <v>10.86944162436548</v>
      </c>
      <c r="I298" s="287">
        <v>43237</v>
      </c>
    </row>
    <row r="299" spans="1:9" x14ac:dyDescent="0.25">
      <c r="A299" s="186"/>
      <c r="B299" s="274" t="s">
        <v>1340</v>
      </c>
      <c r="C299" s="275">
        <v>42125</v>
      </c>
      <c r="D299" s="276">
        <v>9.6</v>
      </c>
      <c r="E299" s="277">
        <v>1</v>
      </c>
      <c r="F299" s="278">
        <v>3.2175925925925926E-3</v>
      </c>
      <c r="G299" s="279">
        <v>12.968105065666052</v>
      </c>
      <c r="H299" s="279">
        <v>9.6</v>
      </c>
      <c r="I299" s="280">
        <v>42125</v>
      </c>
    </row>
    <row r="300" spans="1:9" x14ac:dyDescent="0.25">
      <c r="A300" s="186"/>
      <c r="B300" s="281"/>
      <c r="C300" s="282">
        <v>42127</v>
      </c>
      <c r="D300" s="283">
        <v>55.1</v>
      </c>
      <c r="E300" s="158">
        <v>1</v>
      </c>
      <c r="F300" s="159">
        <v>2.8819444444444444E-3</v>
      </c>
      <c r="G300" s="160">
        <v>14.471437951411698</v>
      </c>
      <c r="H300" s="160">
        <v>55.1</v>
      </c>
      <c r="I300" s="284">
        <v>42127</v>
      </c>
    </row>
    <row r="301" spans="1:9" x14ac:dyDescent="0.25">
      <c r="A301" s="186"/>
      <c r="B301" s="281"/>
      <c r="C301" s="282">
        <v>42139</v>
      </c>
      <c r="D301" s="283">
        <v>12.5</v>
      </c>
      <c r="E301" s="158">
        <v>1</v>
      </c>
      <c r="F301" s="159">
        <v>2.7893518518518519E-3</v>
      </c>
      <c r="G301" s="160">
        <v>14.920424403183036</v>
      </c>
      <c r="H301" s="160">
        <v>12.5</v>
      </c>
      <c r="I301" s="284">
        <v>42139</v>
      </c>
    </row>
    <row r="302" spans="1:9" x14ac:dyDescent="0.25">
      <c r="A302" s="186"/>
      <c r="B302" s="281"/>
      <c r="C302" s="282">
        <v>42141</v>
      </c>
      <c r="D302" s="283">
        <v>62</v>
      </c>
      <c r="E302" s="158">
        <v>1</v>
      </c>
      <c r="F302" s="159">
        <v>2.8009259259259259E-3</v>
      </c>
      <c r="G302" s="160">
        <v>14.879008066128936</v>
      </c>
      <c r="H302" s="160">
        <v>62</v>
      </c>
      <c r="I302" s="284">
        <v>42141</v>
      </c>
    </row>
    <row r="303" spans="1:9" x14ac:dyDescent="0.25">
      <c r="A303" s="186"/>
      <c r="B303" s="281"/>
      <c r="C303" s="282">
        <v>42148</v>
      </c>
      <c r="D303" s="283">
        <v>59</v>
      </c>
      <c r="E303" s="158">
        <v>1</v>
      </c>
      <c r="F303" s="159">
        <v>2.8240740740740739E-3</v>
      </c>
      <c r="G303" s="160">
        <v>14.735673650617468</v>
      </c>
      <c r="H303" s="160">
        <v>59</v>
      </c>
      <c r="I303" s="284">
        <v>42148</v>
      </c>
    </row>
    <row r="304" spans="1:9" x14ac:dyDescent="0.25">
      <c r="A304" s="186"/>
      <c r="B304" s="281"/>
      <c r="C304" s="282">
        <v>42153</v>
      </c>
      <c r="D304" s="283">
        <v>15.7</v>
      </c>
      <c r="E304" s="158">
        <v>1</v>
      </c>
      <c r="F304" s="159">
        <v>3.1134259259259257E-3</v>
      </c>
      <c r="G304" s="160">
        <v>13.368022705771061</v>
      </c>
      <c r="H304" s="160">
        <v>15.7</v>
      </c>
      <c r="I304" s="284">
        <v>42153</v>
      </c>
    </row>
    <row r="305" spans="1:9" x14ac:dyDescent="0.25">
      <c r="A305" s="186"/>
      <c r="B305" s="281"/>
      <c r="C305" s="282">
        <v>42155</v>
      </c>
      <c r="D305" s="283">
        <v>62.1</v>
      </c>
      <c r="E305" s="158">
        <v>1</v>
      </c>
      <c r="F305" s="159">
        <v>2.7083333333333334E-3</v>
      </c>
      <c r="G305" s="160">
        <v>15.355450236966837</v>
      </c>
      <c r="H305" s="160">
        <v>62.1</v>
      </c>
      <c r="I305" s="284">
        <v>42155</v>
      </c>
    </row>
    <row r="306" spans="1:9" x14ac:dyDescent="0.25">
      <c r="A306" s="186"/>
      <c r="B306" s="281"/>
      <c r="C306" s="282">
        <v>42160</v>
      </c>
      <c r="D306" s="283">
        <v>6</v>
      </c>
      <c r="E306" s="158">
        <v>1</v>
      </c>
      <c r="F306" s="159">
        <v>3.8310185185185183E-3</v>
      </c>
      <c r="G306" s="160">
        <v>10.887096774193555</v>
      </c>
      <c r="H306" s="160">
        <v>6</v>
      </c>
      <c r="I306" s="284">
        <v>42160</v>
      </c>
    </row>
    <row r="307" spans="1:9" x14ac:dyDescent="0.25">
      <c r="A307" s="186"/>
      <c r="B307" s="281"/>
      <c r="C307" s="282">
        <v>42162</v>
      </c>
      <c r="D307" s="283">
        <v>56</v>
      </c>
      <c r="E307" s="158">
        <v>1</v>
      </c>
      <c r="F307" s="159">
        <v>2.5347222222222221E-3</v>
      </c>
      <c r="G307" s="160">
        <v>16.45714285714287</v>
      </c>
      <c r="H307" s="160">
        <v>56</v>
      </c>
      <c r="I307" s="284">
        <v>42162</v>
      </c>
    </row>
    <row r="308" spans="1:9" x14ac:dyDescent="0.25">
      <c r="A308" s="186"/>
      <c r="B308" s="281"/>
      <c r="C308" s="282">
        <v>42167</v>
      </c>
      <c r="D308" s="283">
        <v>12</v>
      </c>
      <c r="E308" s="158">
        <v>1</v>
      </c>
      <c r="F308" s="159">
        <v>2.7430555555555559E-3</v>
      </c>
      <c r="G308" s="160">
        <v>15.195216320787914</v>
      </c>
      <c r="H308" s="160">
        <v>12</v>
      </c>
      <c r="I308" s="284">
        <v>42167</v>
      </c>
    </row>
    <row r="309" spans="1:9" x14ac:dyDescent="0.25">
      <c r="A309" s="186"/>
      <c r="B309" s="281"/>
      <c r="C309" s="282">
        <v>42169</v>
      </c>
      <c r="D309" s="283">
        <v>78.8</v>
      </c>
      <c r="E309" s="158">
        <v>1</v>
      </c>
      <c r="F309" s="159">
        <v>2.8124999999999995E-3</v>
      </c>
      <c r="G309" s="160">
        <v>14.789635576872959</v>
      </c>
      <c r="H309" s="160">
        <v>78.8</v>
      </c>
      <c r="I309" s="284">
        <v>42169</v>
      </c>
    </row>
    <row r="310" spans="1:9" x14ac:dyDescent="0.25">
      <c r="A310" s="186"/>
      <c r="B310" s="281"/>
      <c r="C310" s="282">
        <v>42174</v>
      </c>
      <c r="D310" s="283">
        <v>101.4</v>
      </c>
      <c r="E310" s="158">
        <v>1</v>
      </c>
      <c r="F310" s="159">
        <v>2.627314814814815E-3</v>
      </c>
      <c r="G310" s="160">
        <v>15.889957776520275</v>
      </c>
      <c r="H310" s="160">
        <v>101.4</v>
      </c>
      <c r="I310" s="284">
        <v>42174</v>
      </c>
    </row>
    <row r="311" spans="1:9" x14ac:dyDescent="0.25">
      <c r="A311" s="186"/>
      <c r="B311" s="281"/>
      <c r="C311" s="282">
        <v>42182</v>
      </c>
      <c r="D311" s="283">
        <v>92</v>
      </c>
      <c r="E311" s="158">
        <v>1</v>
      </c>
      <c r="F311" s="159">
        <v>2.7893518518518519E-3</v>
      </c>
      <c r="G311" s="160">
        <v>14.918246925814165</v>
      </c>
      <c r="H311" s="160">
        <v>92</v>
      </c>
      <c r="I311" s="284">
        <v>42182</v>
      </c>
    </row>
    <row r="312" spans="1:9" x14ac:dyDescent="0.25">
      <c r="A312" s="186"/>
      <c r="B312" s="281"/>
      <c r="C312" s="282">
        <v>42185</v>
      </c>
      <c r="D312" s="283">
        <v>40</v>
      </c>
      <c r="E312" s="158">
        <v>2</v>
      </c>
      <c r="F312" s="159">
        <v>2.5462962962962965E-3</v>
      </c>
      <c r="G312" s="160">
        <v>16.394584779380722</v>
      </c>
      <c r="H312" s="160">
        <v>20</v>
      </c>
      <c r="I312" s="284">
        <v>42185</v>
      </c>
    </row>
    <row r="313" spans="1:9" x14ac:dyDescent="0.25">
      <c r="A313" s="186"/>
      <c r="B313" s="281"/>
      <c r="C313" s="282">
        <v>42188</v>
      </c>
      <c r="D313" s="283">
        <v>100.2</v>
      </c>
      <c r="E313" s="158">
        <v>1</v>
      </c>
      <c r="F313" s="159">
        <v>2.8703703703703708E-3</v>
      </c>
      <c r="G313" s="160">
        <v>14.513559185644175</v>
      </c>
      <c r="H313" s="160">
        <v>100.2</v>
      </c>
      <c r="I313" s="284">
        <v>42188</v>
      </c>
    </row>
    <row r="314" spans="1:9" x14ac:dyDescent="0.25">
      <c r="A314" s="186"/>
      <c r="B314" s="281"/>
      <c r="C314" s="282">
        <v>42193</v>
      </c>
      <c r="D314" s="283">
        <v>10.5</v>
      </c>
      <c r="E314" s="158">
        <v>1</v>
      </c>
      <c r="F314" s="159">
        <v>2.1759259259259258E-3</v>
      </c>
      <c r="G314" s="160">
        <v>19.129554655870461</v>
      </c>
      <c r="H314" s="160">
        <v>10.5</v>
      </c>
      <c r="I314" s="284">
        <v>42193</v>
      </c>
    </row>
    <row r="315" spans="1:9" x14ac:dyDescent="0.25">
      <c r="A315" s="186"/>
      <c r="B315" s="281"/>
      <c r="C315" s="282">
        <v>42195</v>
      </c>
      <c r="D315" s="283">
        <v>13.5</v>
      </c>
      <c r="E315" s="158">
        <v>1</v>
      </c>
      <c r="F315" s="159">
        <v>3.2407407407407406E-3</v>
      </c>
      <c r="G315" s="160">
        <v>12.846946867565435</v>
      </c>
      <c r="H315" s="160">
        <v>13.5</v>
      </c>
      <c r="I315" s="284">
        <v>42195</v>
      </c>
    </row>
    <row r="316" spans="1:9" x14ac:dyDescent="0.25">
      <c r="A316" s="186"/>
      <c r="B316" s="281"/>
      <c r="C316" s="282">
        <v>42201</v>
      </c>
      <c r="D316" s="283">
        <v>40.4</v>
      </c>
      <c r="E316" s="158">
        <v>2</v>
      </c>
      <c r="F316" s="159">
        <v>2.4594907407407404E-3</v>
      </c>
      <c r="G316" s="160">
        <v>16.959000418504601</v>
      </c>
      <c r="H316" s="160">
        <v>20.2</v>
      </c>
      <c r="I316" s="284">
        <v>42201</v>
      </c>
    </row>
    <row r="317" spans="1:9" x14ac:dyDescent="0.25">
      <c r="A317" s="186"/>
      <c r="B317" s="281"/>
      <c r="C317" s="282">
        <v>42204</v>
      </c>
      <c r="D317" s="283">
        <v>31.8</v>
      </c>
      <c r="E317" s="158">
        <v>1</v>
      </c>
      <c r="F317" s="159">
        <v>2.6967592592592594E-3</v>
      </c>
      <c r="G317" s="160">
        <v>15.41818181818183</v>
      </c>
      <c r="H317" s="160">
        <v>31.8</v>
      </c>
      <c r="I317" s="284">
        <v>42204</v>
      </c>
    </row>
    <row r="318" spans="1:9" x14ac:dyDescent="0.25">
      <c r="A318" s="186"/>
      <c r="B318" s="281"/>
      <c r="C318" s="282">
        <v>42210</v>
      </c>
      <c r="D318" s="283">
        <v>12.1</v>
      </c>
      <c r="E318" s="158">
        <v>1</v>
      </c>
      <c r="F318" s="159">
        <v>2.615740740740741E-3</v>
      </c>
      <c r="G318" s="160">
        <v>15.915235659481194</v>
      </c>
      <c r="H318" s="160">
        <v>12.1</v>
      </c>
      <c r="I318" s="284">
        <v>42210</v>
      </c>
    </row>
    <row r="319" spans="1:9" x14ac:dyDescent="0.25">
      <c r="A319" s="186"/>
      <c r="B319" s="281"/>
      <c r="C319" s="282">
        <v>42211</v>
      </c>
      <c r="D319" s="283">
        <v>112</v>
      </c>
      <c r="E319" s="158">
        <v>1</v>
      </c>
      <c r="F319" s="159">
        <v>2.488425925925926E-3</v>
      </c>
      <c r="G319" s="160">
        <v>16.731678977508523</v>
      </c>
      <c r="H319" s="160">
        <v>112</v>
      </c>
      <c r="I319" s="284">
        <v>42211</v>
      </c>
    </row>
    <row r="320" spans="1:9" x14ac:dyDescent="0.25">
      <c r="A320" s="186"/>
      <c r="B320" s="281"/>
      <c r="C320" s="282">
        <v>42216</v>
      </c>
      <c r="D320" s="283">
        <v>10</v>
      </c>
      <c r="E320" s="158">
        <v>1</v>
      </c>
      <c r="F320" s="159">
        <v>1.9560185185185184E-3</v>
      </c>
      <c r="G320" s="160">
        <v>21.301775147929011</v>
      </c>
      <c r="H320" s="160">
        <v>10</v>
      </c>
      <c r="I320" s="284">
        <v>42216</v>
      </c>
    </row>
    <row r="321" spans="1:9" x14ac:dyDescent="0.25">
      <c r="A321" s="186"/>
      <c r="B321" s="281"/>
      <c r="C321" s="282">
        <v>42232</v>
      </c>
      <c r="D321" s="283">
        <v>17.3</v>
      </c>
      <c r="E321" s="158">
        <v>1</v>
      </c>
      <c r="F321" s="159">
        <v>3.6574074074074074E-3</v>
      </c>
      <c r="G321" s="160">
        <v>11.377420533430772</v>
      </c>
      <c r="H321" s="160">
        <v>17.3</v>
      </c>
      <c r="I321" s="284">
        <v>42232</v>
      </c>
    </row>
    <row r="322" spans="1:9" x14ac:dyDescent="0.25">
      <c r="A322" s="186"/>
      <c r="B322" s="281"/>
      <c r="C322" s="282">
        <v>42244</v>
      </c>
      <c r="D322" s="283">
        <v>10.25</v>
      </c>
      <c r="E322" s="158">
        <v>1</v>
      </c>
      <c r="F322" s="159">
        <v>3.2754629629629631E-3</v>
      </c>
      <c r="G322" s="160">
        <v>12.702237521514641</v>
      </c>
      <c r="H322" s="160">
        <v>10.25</v>
      </c>
      <c r="I322" s="284">
        <v>42244</v>
      </c>
    </row>
    <row r="323" spans="1:9" x14ac:dyDescent="0.25">
      <c r="A323" s="186"/>
      <c r="B323" s="281"/>
      <c r="C323" s="282">
        <v>42482</v>
      </c>
      <c r="D323" s="283">
        <v>9.9</v>
      </c>
      <c r="E323" s="158">
        <v>1</v>
      </c>
      <c r="F323" s="159">
        <v>3.0902777777777782E-3</v>
      </c>
      <c r="G323" s="160">
        <v>13.479576399394867</v>
      </c>
      <c r="H323" s="160">
        <v>9.9</v>
      </c>
      <c r="I323" s="284">
        <v>42482</v>
      </c>
    </row>
    <row r="324" spans="1:9" x14ac:dyDescent="0.25">
      <c r="A324" s="186"/>
      <c r="B324" s="281"/>
      <c r="C324" s="282">
        <v>42489</v>
      </c>
      <c r="D324" s="283">
        <v>15.2</v>
      </c>
      <c r="E324" s="158">
        <v>1</v>
      </c>
      <c r="F324" s="159">
        <v>3.0555555555555557E-3</v>
      </c>
      <c r="G324" s="160">
        <v>13.645885286783052</v>
      </c>
      <c r="H324" s="160">
        <v>15.2</v>
      </c>
      <c r="I324" s="284">
        <v>42489</v>
      </c>
    </row>
    <row r="325" spans="1:9" x14ac:dyDescent="0.25">
      <c r="A325" s="186"/>
      <c r="B325" s="281"/>
      <c r="C325" s="282">
        <v>42491</v>
      </c>
      <c r="D325" s="283">
        <v>30.3</v>
      </c>
      <c r="E325" s="158">
        <v>1</v>
      </c>
      <c r="F325" s="159">
        <v>2.9513888888888888E-3</v>
      </c>
      <c r="G325" s="160">
        <v>14.109429569266601</v>
      </c>
      <c r="H325" s="160">
        <v>30.3</v>
      </c>
      <c r="I325" s="284">
        <v>42491</v>
      </c>
    </row>
    <row r="326" spans="1:9" x14ac:dyDescent="0.25">
      <c r="A326" s="186"/>
      <c r="B326" s="281"/>
      <c r="C326" s="282">
        <v>42496</v>
      </c>
      <c r="D326" s="283">
        <v>18</v>
      </c>
      <c r="E326" s="158">
        <v>1</v>
      </c>
      <c r="F326" s="159">
        <v>3.2986111111111111E-3</v>
      </c>
      <c r="G326" s="160">
        <v>12.61436636168971</v>
      </c>
      <c r="H326" s="160">
        <v>18</v>
      </c>
      <c r="I326" s="284">
        <v>42496</v>
      </c>
    </row>
    <row r="327" spans="1:9" x14ac:dyDescent="0.25">
      <c r="A327" s="186"/>
      <c r="B327" s="281"/>
      <c r="C327" s="282">
        <v>42503</v>
      </c>
      <c r="D327" s="283">
        <v>48.6</v>
      </c>
      <c r="E327" s="158">
        <v>1</v>
      </c>
      <c r="F327" s="159">
        <v>2.8587962962962963E-3</v>
      </c>
      <c r="G327" s="160">
        <v>14.581215101258449</v>
      </c>
      <c r="H327" s="160">
        <v>48.6</v>
      </c>
      <c r="I327" s="284">
        <v>42503</v>
      </c>
    </row>
    <row r="328" spans="1:9" x14ac:dyDescent="0.25">
      <c r="A328" s="186"/>
      <c r="B328" s="281"/>
      <c r="C328" s="282">
        <v>42510</v>
      </c>
      <c r="D328" s="283">
        <v>22.7</v>
      </c>
      <c r="E328" s="158">
        <v>1</v>
      </c>
      <c r="F328" s="159">
        <v>3.2291666666666666E-3</v>
      </c>
      <c r="G328" s="160">
        <v>12.918115712930772</v>
      </c>
      <c r="H328" s="160">
        <v>22.7</v>
      </c>
      <c r="I328" s="284">
        <v>42510</v>
      </c>
    </row>
    <row r="329" spans="1:9" x14ac:dyDescent="0.25">
      <c r="A329" s="186"/>
      <c r="B329" s="281"/>
      <c r="C329" s="282">
        <v>42512</v>
      </c>
      <c r="D329" s="283">
        <v>54.2</v>
      </c>
      <c r="E329" s="158">
        <v>1</v>
      </c>
      <c r="F329" s="159">
        <v>2.8472222222222219E-3</v>
      </c>
      <c r="G329" s="160">
        <v>14.642053129221084</v>
      </c>
      <c r="H329" s="160">
        <v>54.2</v>
      </c>
      <c r="I329" s="284">
        <v>42512</v>
      </c>
    </row>
    <row r="330" spans="1:9" x14ac:dyDescent="0.25">
      <c r="A330" s="186"/>
      <c r="B330" s="281"/>
      <c r="C330" s="282">
        <v>42517</v>
      </c>
      <c r="D330" s="283">
        <v>18.5</v>
      </c>
      <c r="E330" s="158">
        <v>1</v>
      </c>
      <c r="F330" s="159">
        <v>2.7546296296296294E-3</v>
      </c>
      <c r="G330" s="160">
        <v>15.126050420168077</v>
      </c>
      <c r="H330" s="160">
        <v>18.5</v>
      </c>
      <c r="I330" s="284">
        <v>42517</v>
      </c>
    </row>
    <row r="331" spans="1:9" x14ac:dyDescent="0.25">
      <c r="A331" s="186"/>
      <c r="B331" s="281"/>
      <c r="C331" s="282">
        <v>42519</v>
      </c>
      <c r="D331" s="283">
        <v>50</v>
      </c>
      <c r="E331" s="158">
        <v>1</v>
      </c>
      <c r="F331" s="159">
        <v>2.9166666666666668E-3</v>
      </c>
      <c r="G331" s="160">
        <v>14.290250873293122</v>
      </c>
      <c r="H331" s="160">
        <v>50</v>
      </c>
      <c r="I331" s="284">
        <v>42519</v>
      </c>
    </row>
    <row r="332" spans="1:9" x14ac:dyDescent="0.25">
      <c r="A332" s="186"/>
      <c r="B332" s="281"/>
      <c r="C332" s="282">
        <v>42526</v>
      </c>
      <c r="D332" s="283">
        <v>56</v>
      </c>
      <c r="E332" s="158">
        <v>1</v>
      </c>
      <c r="F332" s="159">
        <v>2.5694444444444445E-3</v>
      </c>
      <c r="G332" s="160">
        <v>16.190170253774504</v>
      </c>
      <c r="H332" s="160">
        <v>56</v>
      </c>
      <c r="I332" s="284">
        <v>42526</v>
      </c>
    </row>
    <row r="333" spans="1:9" x14ac:dyDescent="0.25">
      <c r="A333" s="186"/>
      <c r="B333" s="281"/>
      <c r="C333" s="282">
        <v>42533</v>
      </c>
      <c r="D333" s="283">
        <v>52.6</v>
      </c>
      <c r="E333" s="158">
        <v>1</v>
      </c>
      <c r="F333" s="159">
        <v>2.7662037037037034E-3</v>
      </c>
      <c r="G333" s="160">
        <v>15.036925275946965</v>
      </c>
      <c r="H333" s="160">
        <v>52.6</v>
      </c>
      <c r="I333" s="284">
        <v>42533</v>
      </c>
    </row>
    <row r="334" spans="1:9" x14ac:dyDescent="0.25">
      <c r="A334" s="186"/>
      <c r="B334" s="281"/>
      <c r="C334" s="282">
        <v>42537</v>
      </c>
      <c r="D334" s="283">
        <v>10.7</v>
      </c>
      <c r="E334" s="158">
        <v>1</v>
      </c>
      <c r="F334" s="159">
        <v>3.1365740740740742E-3</v>
      </c>
      <c r="G334" s="160">
        <v>13.278179937952437</v>
      </c>
      <c r="H334" s="160">
        <v>10.7</v>
      </c>
      <c r="I334" s="284">
        <v>42537</v>
      </c>
    </row>
    <row r="335" spans="1:9" x14ac:dyDescent="0.25">
      <c r="A335" s="186"/>
      <c r="B335" s="281"/>
      <c r="C335" s="282">
        <v>42539</v>
      </c>
      <c r="D335" s="283">
        <v>25</v>
      </c>
      <c r="E335" s="158">
        <v>1</v>
      </c>
      <c r="F335" s="159">
        <v>2.2453703703703702E-3</v>
      </c>
      <c r="G335" s="160">
        <v>18.560527943905974</v>
      </c>
      <c r="H335" s="160">
        <v>25</v>
      </c>
      <c r="I335" s="284">
        <v>42539</v>
      </c>
    </row>
    <row r="336" spans="1:9" x14ac:dyDescent="0.25">
      <c r="A336" s="186"/>
      <c r="B336" s="281"/>
      <c r="C336" s="282">
        <v>42540</v>
      </c>
      <c r="D336" s="283">
        <v>62.5</v>
      </c>
      <c r="E336" s="158">
        <v>1</v>
      </c>
      <c r="F336" s="159">
        <v>2.7083333333333334E-3</v>
      </c>
      <c r="G336" s="160">
        <v>15.361507475933648</v>
      </c>
      <c r="H336" s="160">
        <v>62.5</v>
      </c>
      <c r="I336" s="284">
        <v>42540</v>
      </c>
    </row>
    <row r="337" spans="1:9" x14ac:dyDescent="0.25">
      <c r="A337" s="186"/>
      <c r="B337" s="281"/>
      <c r="C337" s="282">
        <v>42545</v>
      </c>
      <c r="D337" s="283">
        <v>74.2</v>
      </c>
      <c r="E337" s="158">
        <v>1</v>
      </c>
      <c r="F337" s="159">
        <v>2.9398148148148148E-3</v>
      </c>
      <c r="G337" s="160">
        <v>14.154302670623158</v>
      </c>
      <c r="H337" s="160">
        <v>74.2</v>
      </c>
      <c r="I337" s="284">
        <v>42545</v>
      </c>
    </row>
    <row r="338" spans="1:9" x14ac:dyDescent="0.25">
      <c r="A338" s="186"/>
      <c r="B338" s="281"/>
      <c r="C338" s="282">
        <v>42549</v>
      </c>
      <c r="D338" s="283">
        <v>27.5</v>
      </c>
      <c r="E338" s="158">
        <v>1</v>
      </c>
      <c r="F338" s="159">
        <v>2.5578703703703705E-3</v>
      </c>
      <c r="G338" s="160">
        <v>16.29093302616424</v>
      </c>
      <c r="H338" s="160">
        <v>27.5</v>
      </c>
      <c r="I338" s="284">
        <v>42549</v>
      </c>
    </row>
    <row r="339" spans="1:9" x14ac:dyDescent="0.25">
      <c r="A339" s="186"/>
      <c r="B339" s="281"/>
      <c r="C339" s="282">
        <v>42551</v>
      </c>
      <c r="D339" s="283">
        <v>40.4</v>
      </c>
      <c r="E339" s="158">
        <v>2</v>
      </c>
      <c r="F339" s="159">
        <v>2.3726851851851851E-3</v>
      </c>
      <c r="G339" s="160">
        <v>17.595421599171221</v>
      </c>
      <c r="H339" s="160">
        <v>20.2</v>
      </c>
      <c r="I339" s="284">
        <v>42551</v>
      </c>
    </row>
    <row r="340" spans="1:9" x14ac:dyDescent="0.25">
      <c r="A340" s="186"/>
      <c r="B340" s="281"/>
      <c r="C340" s="282">
        <v>42552</v>
      </c>
      <c r="D340" s="283">
        <v>20.100000000000001</v>
      </c>
      <c r="E340" s="158">
        <v>1</v>
      </c>
      <c r="F340" s="159">
        <v>3.0439814814814821E-3</v>
      </c>
      <c r="G340" s="160">
        <v>13.678638941398876</v>
      </c>
      <c r="H340" s="160">
        <v>20.100000000000001</v>
      </c>
      <c r="I340" s="284">
        <v>42552</v>
      </c>
    </row>
    <row r="341" spans="1:9" x14ac:dyDescent="0.25">
      <c r="A341" s="186"/>
      <c r="B341" s="281"/>
      <c r="C341" s="282">
        <v>42554</v>
      </c>
      <c r="D341" s="283">
        <v>100.4</v>
      </c>
      <c r="E341" s="158">
        <v>1</v>
      </c>
      <c r="F341" s="159">
        <v>2.9629629629629628E-3</v>
      </c>
      <c r="G341" s="160">
        <v>14.056702835141769</v>
      </c>
      <c r="H341" s="160">
        <v>100.4</v>
      </c>
      <c r="I341" s="284">
        <v>42554</v>
      </c>
    </row>
    <row r="342" spans="1:9" x14ac:dyDescent="0.25">
      <c r="A342" s="186"/>
      <c r="B342" s="281"/>
      <c r="C342" s="282">
        <v>42557</v>
      </c>
      <c r="D342" s="283">
        <v>10.5</v>
      </c>
      <c r="E342" s="158">
        <v>1</v>
      </c>
      <c r="F342" s="159">
        <v>2.1064814814814813E-3</v>
      </c>
      <c r="G342" s="160">
        <v>19.821709491347679</v>
      </c>
      <c r="H342" s="160">
        <v>10.5</v>
      </c>
      <c r="I342" s="284">
        <v>42557</v>
      </c>
    </row>
    <row r="343" spans="1:9" x14ac:dyDescent="0.25">
      <c r="A343" s="186"/>
      <c r="B343" s="281"/>
      <c r="C343" s="282">
        <v>42559</v>
      </c>
      <c r="D343" s="283">
        <v>21.6</v>
      </c>
      <c r="E343" s="158">
        <v>1</v>
      </c>
      <c r="F343" s="159">
        <v>2.8587962962962963E-3</v>
      </c>
      <c r="G343" s="160">
        <v>14.569983136593605</v>
      </c>
      <c r="H343" s="160">
        <v>21.6</v>
      </c>
      <c r="I343" s="284">
        <v>42559</v>
      </c>
    </row>
    <row r="344" spans="1:9" x14ac:dyDescent="0.25">
      <c r="A344" s="186"/>
      <c r="B344" s="281"/>
      <c r="C344" s="282">
        <v>42561</v>
      </c>
      <c r="D344" s="283">
        <v>52.5</v>
      </c>
      <c r="E344" s="158">
        <v>1</v>
      </c>
      <c r="F344" s="159">
        <v>2.7777777777777779E-3</v>
      </c>
      <c r="G344" s="160">
        <v>14.975041597337784</v>
      </c>
      <c r="H344" s="160">
        <v>52.5</v>
      </c>
      <c r="I344" s="284">
        <v>42561</v>
      </c>
    </row>
    <row r="345" spans="1:9" x14ac:dyDescent="0.25">
      <c r="A345" s="186"/>
      <c r="B345" s="281"/>
      <c r="C345" s="282">
        <v>42567</v>
      </c>
      <c r="D345" s="283">
        <v>9.25</v>
      </c>
      <c r="E345" s="158">
        <v>1</v>
      </c>
      <c r="F345" s="159">
        <v>1.9907407407407408E-3</v>
      </c>
      <c r="G345" s="160">
        <v>20.917085427135696</v>
      </c>
      <c r="H345" s="160">
        <v>9.25</v>
      </c>
      <c r="I345" s="284">
        <v>42567</v>
      </c>
    </row>
    <row r="346" spans="1:9" x14ac:dyDescent="0.25">
      <c r="A346" s="186"/>
      <c r="B346" s="281"/>
      <c r="C346" s="282">
        <v>42568</v>
      </c>
      <c r="D346" s="283">
        <v>100.4</v>
      </c>
      <c r="E346" s="158">
        <v>1</v>
      </c>
      <c r="F346" s="159">
        <v>2.7314814814814819E-3</v>
      </c>
      <c r="G346" s="160">
        <v>15.27189757890735</v>
      </c>
      <c r="H346" s="160">
        <v>100.4</v>
      </c>
      <c r="I346" s="284">
        <v>42568</v>
      </c>
    </row>
    <row r="347" spans="1:9" x14ac:dyDescent="0.25">
      <c r="A347" s="186"/>
      <c r="B347" s="281"/>
      <c r="C347" s="282">
        <v>42575</v>
      </c>
      <c r="D347" s="283">
        <v>102.5</v>
      </c>
      <c r="E347" s="158">
        <v>1</v>
      </c>
      <c r="F347" s="159">
        <v>2.6041666666666665E-3</v>
      </c>
      <c r="G347" s="160">
        <v>15.996878657822876</v>
      </c>
      <c r="H347" s="160">
        <v>102.5</v>
      </c>
      <c r="I347" s="284">
        <v>42575</v>
      </c>
    </row>
    <row r="348" spans="1:9" x14ac:dyDescent="0.25">
      <c r="A348" s="186"/>
      <c r="B348" s="281"/>
      <c r="C348" s="282">
        <v>42580</v>
      </c>
      <c r="D348" s="283">
        <v>10</v>
      </c>
      <c r="E348" s="158">
        <v>1</v>
      </c>
      <c r="F348" s="159">
        <v>2.0138888888888888E-3</v>
      </c>
      <c r="G348" s="160">
        <v>20.665901262916204</v>
      </c>
      <c r="H348" s="160">
        <v>10</v>
      </c>
      <c r="I348" s="284">
        <v>42580</v>
      </c>
    </row>
    <row r="349" spans="1:9" x14ac:dyDescent="0.25">
      <c r="A349" s="186"/>
      <c r="B349" s="281"/>
      <c r="C349" s="282">
        <v>42589</v>
      </c>
      <c r="D349" s="283">
        <v>55</v>
      </c>
      <c r="E349" s="158">
        <v>1</v>
      </c>
      <c r="F349" s="159">
        <v>2.7546296296296294E-3</v>
      </c>
      <c r="G349" s="160">
        <v>15.122584587184003</v>
      </c>
      <c r="H349" s="160">
        <v>55</v>
      </c>
      <c r="I349" s="284">
        <v>42589</v>
      </c>
    </row>
    <row r="350" spans="1:9" x14ac:dyDescent="0.25">
      <c r="A350" s="186"/>
      <c r="B350" s="281"/>
      <c r="C350" s="282">
        <v>42596</v>
      </c>
      <c r="D350" s="283">
        <v>29</v>
      </c>
      <c r="E350" s="158">
        <v>1</v>
      </c>
      <c r="F350" s="159">
        <v>2.7546296296296294E-3</v>
      </c>
      <c r="G350" s="160">
        <v>15.145800087044838</v>
      </c>
      <c r="H350" s="160">
        <v>29</v>
      </c>
      <c r="I350" s="284">
        <v>42596</v>
      </c>
    </row>
    <row r="351" spans="1:9" x14ac:dyDescent="0.25">
      <c r="A351" s="186"/>
      <c r="B351" s="281"/>
      <c r="C351" s="282">
        <v>42603</v>
      </c>
      <c r="D351" s="283">
        <v>112</v>
      </c>
      <c r="E351" s="158">
        <v>1</v>
      </c>
      <c r="F351" s="159">
        <v>2.4074074074074076E-3</v>
      </c>
      <c r="G351" s="160">
        <v>17.270624518118748</v>
      </c>
      <c r="H351" s="160">
        <v>112</v>
      </c>
      <c r="I351" s="284">
        <v>42603</v>
      </c>
    </row>
    <row r="352" spans="1:9" x14ac:dyDescent="0.25">
      <c r="A352" s="186"/>
      <c r="B352" s="281"/>
      <c r="C352" s="282">
        <v>42853</v>
      </c>
      <c r="D352" s="283">
        <v>18.5</v>
      </c>
      <c r="E352" s="158">
        <v>1</v>
      </c>
      <c r="F352" s="159">
        <v>2.7546296296296294E-3</v>
      </c>
      <c r="G352" s="160">
        <v>15.115751248297789</v>
      </c>
      <c r="H352" s="160">
        <v>18.5</v>
      </c>
      <c r="I352" s="284">
        <v>42853</v>
      </c>
    </row>
    <row r="353" spans="1:9" x14ac:dyDescent="0.25">
      <c r="A353" s="186"/>
      <c r="B353" s="281"/>
      <c r="C353" s="282">
        <v>42862</v>
      </c>
      <c r="D353" s="283">
        <v>30</v>
      </c>
      <c r="E353" s="158">
        <v>1</v>
      </c>
      <c r="F353" s="159">
        <v>2.7662037037037034E-3</v>
      </c>
      <c r="G353" s="160">
        <v>15.092230296254906</v>
      </c>
      <c r="H353" s="160">
        <v>30</v>
      </c>
      <c r="I353" s="284">
        <v>42862</v>
      </c>
    </row>
    <row r="354" spans="1:9" x14ac:dyDescent="0.25">
      <c r="A354" s="186"/>
      <c r="B354" s="281"/>
      <c r="C354" s="282">
        <v>42867</v>
      </c>
      <c r="D354" s="283">
        <v>25.2</v>
      </c>
      <c r="E354" s="158">
        <v>1</v>
      </c>
      <c r="F354" s="159">
        <v>2.8935185185185188E-3</v>
      </c>
      <c r="G354" s="160">
        <v>14.384017758046628</v>
      </c>
      <c r="H354" s="160">
        <v>25.2</v>
      </c>
      <c r="I354" s="284">
        <v>42867</v>
      </c>
    </row>
    <row r="355" spans="1:9" x14ac:dyDescent="0.25">
      <c r="A355" s="186"/>
      <c r="B355" s="281"/>
      <c r="C355" s="282">
        <v>42874</v>
      </c>
      <c r="D355" s="283">
        <v>48.7</v>
      </c>
      <c r="E355" s="158">
        <v>1</v>
      </c>
      <c r="F355" s="159">
        <v>2.9166666666666668E-3</v>
      </c>
      <c r="G355" s="160">
        <v>14.297830696460622</v>
      </c>
      <c r="H355" s="160">
        <v>48.7</v>
      </c>
      <c r="I355" s="284">
        <v>42874</v>
      </c>
    </row>
    <row r="356" spans="1:9" x14ac:dyDescent="0.25">
      <c r="A356" s="186"/>
      <c r="B356" s="281"/>
      <c r="C356" s="282">
        <v>42881</v>
      </c>
      <c r="D356" s="283">
        <v>22</v>
      </c>
      <c r="E356" s="158">
        <v>1</v>
      </c>
      <c r="F356" s="159">
        <v>2.8124999999999995E-3</v>
      </c>
      <c r="G356" s="160">
        <v>14.825907899663056</v>
      </c>
      <c r="H356" s="160">
        <v>22</v>
      </c>
      <c r="I356" s="284">
        <v>42881</v>
      </c>
    </row>
    <row r="357" spans="1:9" x14ac:dyDescent="0.25">
      <c r="A357" s="186"/>
      <c r="B357" s="281"/>
      <c r="C357" s="282">
        <v>42884</v>
      </c>
      <c r="D357" s="283">
        <v>45.6</v>
      </c>
      <c r="E357" s="158">
        <v>1</v>
      </c>
      <c r="F357" s="159">
        <v>3.0324074074074073E-3</v>
      </c>
      <c r="G357" s="160">
        <v>13.738388149635963</v>
      </c>
      <c r="H357" s="160">
        <v>45.6</v>
      </c>
      <c r="I357" s="284">
        <v>42884</v>
      </c>
    </row>
    <row r="358" spans="1:9" x14ac:dyDescent="0.25">
      <c r="A358" s="186"/>
      <c r="B358" s="281"/>
      <c r="C358" s="282">
        <v>42887</v>
      </c>
      <c r="D358" s="283">
        <v>16.5</v>
      </c>
      <c r="E358" s="158">
        <v>1</v>
      </c>
      <c r="F358" s="159">
        <v>2.9861111111111113E-3</v>
      </c>
      <c r="G358" s="160">
        <v>13.930581613508453</v>
      </c>
      <c r="H358" s="160">
        <v>16.5</v>
      </c>
      <c r="I358" s="284">
        <v>42887</v>
      </c>
    </row>
    <row r="359" spans="1:9" x14ac:dyDescent="0.25">
      <c r="A359" s="186"/>
      <c r="B359" s="281"/>
      <c r="C359" s="282">
        <v>42890</v>
      </c>
      <c r="D359" s="283">
        <v>56</v>
      </c>
      <c r="E359" s="158">
        <v>1</v>
      </c>
      <c r="F359" s="159">
        <v>2.5347222222222221E-3</v>
      </c>
      <c r="G359" s="160">
        <v>16.43031784841077</v>
      </c>
      <c r="H359" s="160">
        <v>56</v>
      </c>
      <c r="I359" s="284">
        <v>42890</v>
      </c>
    </row>
    <row r="360" spans="1:9" x14ac:dyDescent="0.25">
      <c r="A360" s="186"/>
      <c r="B360" s="281"/>
      <c r="C360" s="282">
        <v>42895</v>
      </c>
      <c r="D360" s="283">
        <v>10.5</v>
      </c>
      <c r="E360" s="158">
        <v>1</v>
      </c>
      <c r="F360" s="159">
        <v>2.9629629629629628E-3</v>
      </c>
      <c r="G360" s="160">
        <v>14.052044609665437</v>
      </c>
      <c r="H360" s="160">
        <v>10.5</v>
      </c>
      <c r="I360" s="284">
        <v>42895</v>
      </c>
    </row>
    <row r="361" spans="1:9" x14ac:dyDescent="0.25">
      <c r="A361" s="186"/>
      <c r="B361" s="281"/>
      <c r="C361" s="282">
        <v>42896</v>
      </c>
      <c r="D361" s="283">
        <v>61</v>
      </c>
      <c r="E361" s="158">
        <v>1</v>
      </c>
      <c r="F361" s="159">
        <v>2.8703703703703708E-3</v>
      </c>
      <c r="G361" s="160">
        <v>14.492179766382906</v>
      </c>
      <c r="H361" s="160">
        <v>61</v>
      </c>
      <c r="I361" s="284">
        <v>42896</v>
      </c>
    </row>
    <row r="362" spans="1:9" x14ac:dyDescent="0.25">
      <c r="A362" s="186"/>
      <c r="B362" s="281"/>
      <c r="C362" s="282">
        <v>42903</v>
      </c>
      <c r="D362" s="283">
        <v>25</v>
      </c>
      <c r="E362" s="158">
        <v>1</v>
      </c>
      <c r="F362" s="159">
        <v>2.2916666666666667E-3</v>
      </c>
      <c r="G362" s="160">
        <v>18.174474959612294</v>
      </c>
      <c r="H362" s="160">
        <v>25</v>
      </c>
      <c r="I362" s="284">
        <v>42903</v>
      </c>
    </row>
    <row r="363" spans="1:9" x14ac:dyDescent="0.25">
      <c r="A363" s="186"/>
      <c r="B363" s="281"/>
      <c r="C363" s="282">
        <v>42909</v>
      </c>
      <c r="D363" s="283">
        <v>100.6</v>
      </c>
      <c r="E363" s="158">
        <v>1</v>
      </c>
      <c r="F363" s="159">
        <v>2.8587962962962963E-3</v>
      </c>
      <c r="G363" s="160">
        <v>14.566808784490398</v>
      </c>
      <c r="H363" s="160">
        <v>100.6</v>
      </c>
      <c r="I363" s="284">
        <v>42909</v>
      </c>
    </row>
    <row r="364" spans="1:9" x14ac:dyDescent="0.25">
      <c r="A364" s="186"/>
      <c r="B364" s="281"/>
      <c r="C364" s="282">
        <v>42920</v>
      </c>
      <c r="D364" s="283">
        <v>30</v>
      </c>
      <c r="E364" s="158">
        <v>1</v>
      </c>
      <c r="F364" s="159">
        <v>2.8472222222222219E-3</v>
      </c>
      <c r="G364" s="160">
        <v>14.610389610389623</v>
      </c>
      <c r="H364" s="160">
        <v>30</v>
      </c>
      <c r="I364" s="284">
        <v>42920</v>
      </c>
    </row>
    <row r="365" spans="1:9" x14ac:dyDescent="0.25">
      <c r="A365" s="186"/>
      <c r="B365" s="281"/>
      <c r="C365" s="282">
        <v>42921</v>
      </c>
      <c r="D365" s="283">
        <v>10.5</v>
      </c>
      <c r="E365" s="158">
        <v>1</v>
      </c>
      <c r="F365" s="159">
        <v>2.0717592592592593E-3</v>
      </c>
      <c r="G365" s="160">
        <v>20.160000000000011</v>
      </c>
      <c r="H365" s="160">
        <v>10.5</v>
      </c>
      <c r="I365" s="284">
        <v>42921</v>
      </c>
    </row>
    <row r="366" spans="1:9" x14ac:dyDescent="0.25">
      <c r="A366" s="186"/>
      <c r="B366" s="281"/>
      <c r="C366" s="282">
        <v>42928</v>
      </c>
      <c r="D366" s="283">
        <v>41</v>
      </c>
      <c r="E366" s="158">
        <v>2</v>
      </c>
      <c r="F366" s="159">
        <v>2.4016203703703704E-3</v>
      </c>
      <c r="G366" s="160">
        <v>17.343749792795073</v>
      </c>
      <c r="H366" s="160">
        <v>20.5</v>
      </c>
      <c r="I366" s="284">
        <v>42928</v>
      </c>
    </row>
    <row r="367" spans="1:9" x14ac:dyDescent="0.25">
      <c r="A367" s="186"/>
      <c r="B367" s="281"/>
      <c r="C367" s="282">
        <v>42931</v>
      </c>
      <c r="D367" s="283">
        <v>7.6</v>
      </c>
      <c r="E367" s="158">
        <v>1</v>
      </c>
      <c r="F367" s="159">
        <v>1.9097222222222222E-3</v>
      </c>
      <c r="G367" s="160">
        <v>21.818181818181834</v>
      </c>
      <c r="H367" s="160">
        <v>7.6</v>
      </c>
      <c r="I367" s="284">
        <v>42931</v>
      </c>
    </row>
    <row r="368" spans="1:9" x14ac:dyDescent="0.25">
      <c r="A368" s="186"/>
      <c r="B368" s="281"/>
      <c r="C368" s="282">
        <v>42932</v>
      </c>
      <c r="D368" s="283">
        <v>100.2</v>
      </c>
      <c r="E368" s="158">
        <v>1</v>
      </c>
      <c r="F368" s="159">
        <v>2.8819444444444444E-3</v>
      </c>
      <c r="G368" s="160">
        <v>14.453081176376326</v>
      </c>
      <c r="H368" s="160">
        <v>100.2</v>
      </c>
      <c r="I368" s="284">
        <v>42932</v>
      </c>
    </row>
    <row r="369" spans="1:9" x14ac:dyDescent="0.25">
      <c r="A369" s="186"/>
      <c r="B369" s="281"/>
      <c r="C369" s="282">
        <v>42936</v>
      </c>
      <c r="D369" s="283">
        <v>41.4</v>
      </c>
      <c r="E369" s="158">
        <v>2</v>
      </c>
      <c r="F369" s="159">
        <v>2.4363425925925924E-3</v>
      </c>
      <c r="G369" s="160">
        <v>17.114170649457787</v>
      </c>
      <c r="H369" s="160">
        <v>20.7</v>
      </c>
      <c r="I369" s="284">
        <v>42936</v>
      </c>
    </row>
    <row r="370" spans="1:9" x14ac:dyDescent="0.25">
      <c r="A370" s="186"/>
      <c r="B370" s="281"/>
      <c r="C370" s="282">
        <v>42939</v>
      </c>
      <c r="D370" s="283">
        <v>100.3</v>
      </c>
      <c r="E370" s="158">
        <v>1</v>
      </c>
      <c r="F370" s="159">
        <v>2.7662037037037034E-3</v>
      </c>
      <c r="G370" s="160">
        <v>15.07577971692206</v>
      </c>
      <c r="H370" s="160">
        <v>100.3</v>
      </c>
      <c r="I370" s="284">
        <v>42939</v>
      </c>
    </row>
    <row r="371" spans="1:9" x14ac:dyDescent="0.25">
      <c r="A371" s="186"/>
      <c r="B371" s="281"/>
      <c r="C371" s="282">
        <v>42946</v>
      </c>
      <c r="D371" s="283">
        <v>102.5</v>
      </c>
      <c r="E371" s="158">
        <v>1</v>
      </c>
      <c r="F371" s="159">
        <v>2.5347222222222221E-3</v>
      </c>
      <c r="G371" s="160">
        <v>16.473214285714299</v>
      </c>
      <c r="H371" s="160">
        <v>102.5</v>
      </c>
      <c r="I371" s="284">
        <v>42946</v>
      </c>
    </row>
    <row r="372" spans="1:9" x14ac:dyDescent="0.25">
      <c r="A372" s="186"/>
      <c r="B372" s="281"/>
      <c r="C372" s="282">
        <v>42953</v>
      </c>
      <c r="D372" s="283">
        <v>50.7</v>
      </c>
      <c r="E372" s="158">
        <v>1</v>
      </c>
      <c r="F372" s="159">
        <v>2.8587962962962963E-3</v>
      </c>
      <c r="G372" s="160">
        <v>14.556184703724394</v>
      </c>
      <c r="H372" s="160">
        <v>50.7</v>
      </c>
      <c r="I372" s="284">
        <v>42953</v>
      </c>
    </row>
    <row r="373" spans="1:9" x14ac:dyDescent="0.25">
      <c r="A373" s="186"/>
      <c r="B373" s="281"/>
      <c r="C373" s="282">
        <v>42958</v>
      </c>
      <c r="D373" s="283">
        <v>17.25</v>
      </c>
      <c r="E373" s="158">
        <v>1</v>
      </c>
      <c r="F373" s="159">
        <v>3.0787037037037037E-3</v>
      </c>
      <c r="G373" s="160">
        <v>13.511749347258498</v>
      </c>
      <c r="H373" s="160">
        <v>17.25</v>
      </c>
      <c r="I373" s="284">
        <v>42958</v>
      </c>
    </row>
    <row r="374" spans="1:9" x14ac:dyDescent="0.25">
      <c r="A374" s="186"/>
      <c r="B374" s="281"/>
      <c r="C374" s="282">
        <v>42960</v>
      </c>
      <c r="D374" s="283">
        <v>36.6</v>
      </c>
      <c r="E374" s="158">
        <v>1</v>
      </c>
      <c r="F374" s="159">
        <v>2.7777777777777779E-3</v>
      </c>
      <c r="G374" s="160">
        <v>14.988055966329215</v>
      </c>
      <c r="H374" s="160">
        <v>36.6</v>
      </c>
      <c r="I374" s="284">
        <v>42960</v>
      </c>
    </row>
    <row r="375" spans="1:9" x14ac:dyDescent="0.25">
      <c r="A375" s="186"/>
      <c r="B375" s="281"/>
      <c r="C375" s="282">
        <v>42966</v>
      </c>
      <c r="D375" s="283">
        <v>10.75</v>
      </c>
      <c r="E375" s="158">
        <v>1</v>
      </c>
      <c r="F375" s="159">
        <v>3.0787037037037037E-3</v>
      </c>
      <c r="G375" s="160">
        <v>13.555166374781093</v>
      </c>
      <c r="H375" s="160">
        <v>10.75</v>
      </c>
      <c r="I375" s="284">
        <v>42966</v>
      </c>
    </row>
    <row r="376" spans="1:9" x14ac:dyDescent="0.25">
      <c r="A376" s="186"/>
      <c r="B376" s="281"/>
      <c r="C376" s="282">
        <v>42967</v>
      </c>
      <c r="D376" s="283">
        <v>112</v>
      </c>
      <c r="E376" s="158">
        <v>1</v>
      </c>
      <c r="F376" s="159">
        <v>2.2916666666666667E-3</v>
      </c>
      <c r="G376" s="160">
        <v>18.179358852969042</v>
      </c>
      <c r="H376" s="160">
        <v>112</v>
      </c>
      <c r="I376" s="284">
        <v>42967</v>
      </c>
    </row>
    <row r="377" spans="1:9" x14ac:dyDescent="0.25">
      <c r="A377" s="186"/>
      <c r="B377" s="281"/>
      <c r="C377" s="282">
        <v>43217</v>
      </c>
      <c r="D377" s="283">
        <v>40</v>
      </c>
      <c r="E377" s="158">
        <v>1</v>
      </c>
      <c r="F377" s="159">
        <v>3.0671296296296297E-3</v>
      </c>
      <c r="G377" s="160">
        <v>13.606727770953427</v>
      </c>
      <c r="H377" s="160">
        <v>40</v>
      </c>
      <c r="I377" s="284">
        <v>43217</v>
      </c>
    </row>
    <row r="378" spans="1:9" x14ac:dyDescent="0.25">
      <c r="A378" s="186"/>
      <c r="B378" s="281"/>
      <c r="C378" s="282">
        <v>43231</v>
      </c>
      <c r="D378" s="283">
        <v>26.75</v>
      </c>
      <c r="E378" s="158">
        <v>1</v>
      </c>
      <c r="F378" s="159">
        <v>2.8819444444444444E-3</v>
      </c>
      <c r="G378" s="160">
        <v>14.446444644464458</v>
      </c>
      <c r="H378" s="160">
        <v>26.75</v>
      </c>
      <c r="I378" s="284">
        <v>43231</v>
      </c>
    </row>
    <row r="379" spans="1:9" x14ac:dyDescent="0.25">
      <c r="A379" s="186"/>
      <c r="B379" s="285" t="s">
        <v>1359</v>
      </c>
      <c r="C379" s="164"/>
      <c r="D379" s="286">
        <v>3446.9499999999989</v>
      </c>
      <c r="E379" s="165">
        <v>85</v>
      </c>
      <c r="F379" s="166">
        <v>2.7381535947712419E-3</v>
      </c>
      <c r="G379" s="167">
        <v>15.48109492487731</v>
      </c>
      <c r="H379" s="167">
        <v>40.552352941176459</v>
      </c>
      <c r="I379" s="287">
        <v>43231</v>
      </c>
    </row>
    <row r="380" spans="1:9" x14ac:dyDescent="0.25">
      <c r="A380" s="186"/>
      <c r="B380" s="285" t="s">
        <v>930</v>
      </c>
      <c r="C380" s="288"/>
      <c r="D380" s="286">
        <v>3106.1199999999994</v>
      </c>
      <c r="E380" s="165">
        <v>109</v>
      </c>
      <c r="F380" s="166">
        <v>3.0060737342847421E-3</v>
      </c>
      <c r="G380" s="167">
        <v>14.332594565878095</v>
      </c>
      <c r="H380" s="167">
        <v>28.496513761467885</v>
      </c>
      <c r="I380" s="287">
        <v>43226</v>
      </c>
    </row>
    <row r="381" spans="1:9" x14ac:dyDescent="0.25">
      <c r="A381" s="186"/>
      <c r="B381" s="274" t="s">
        <v>1342</v>
      </c>
      <c r="C381" s="275">
        <v>41728</v>
      </c>
      <c r="D381" s="276">
        <v>17</v>
      </c>
      <c r="E381" s="277">
        <v>1</v>
      </c>
      <c r="F381" s="278">
        <v>2.4537037037037036E-3</v>
      </c>
      <c r="G381" s="279">
        <v>17.000000000000014</v>
      </c>
      <c r="H381" s="279">
        <v>17</v>
      </c>
      <c r="I381" s="280">
        <v>41728</v>
      </c>
    </row>
    <row r="382" spans="1:9" x14ac:dyDescent="0.25">
      <c r="A382" s="186"/>
      <c r="B382" s="281"/>
      <c r="C382" s="282">
        <v>41959</v>
      </c>
      <c r="D382" s="283">
        <v>10</v>
      </c>
      <c r="E382" s="158">
        <v>1</v>
      </c>
      <c r="F382" s="159">
        <v>3.1249999999999997E-3</v>
      </c>
      <c r="G382" s="160">
        <v>13.333333333333343</v>
      </c>
      <c r="H382" s="160">
        <v>10</v>
      </c>
      <c r="I382" s="284">
        <v>41959</v>
      </c>
    </row>
    <row r="383" spans="1:9" x14ac:dyDescent="0.25">
      <c r="A383" s="186"/>
      <c r="B383" s="281"/>
      <c r="C383" s="282">
        <v>41966</v>
      </c>
      <c r="D383" s="283">
        <v>20</v>
      </c>
      <c r="E383" s="158">
        <v>1</v>
      </c>
      <c r="F383" s="159">
        <v>3.1249999999999997E-3</v>
      </c>
      <c r="G383" s="160">
        <v>13.333333333333343</v>
      </c>
      <c r="H383" s="160">
        <v>20</v>
      </c>
      <c r="I383" s="284">
        <v>41966</v>
      </c>
    </row>
    <row r="384" spans="1:9" x14ac:dyDescent="0.25">
      <c r="A384" s="186"/>
      <c r="B384" s="281"/>
      <c r="C384" s="282">
        <v>41987</v>
      </c>
      <c r="D384" s="283">
        <v>15</v>
      </c>
      <c r="E384" s="158">
        <v>1</v>
      </c>
      <c r="F384" s="159">
        <v>2.7777777777777779E-3</v>
      </c>
      <c r="G384" s="160">
        <v>15.000000000000014</v>
      </c>
      <c r="H384" s="160">
        <v>15</v>
      </c>
      <c r="I384" s="284">
        <v>41987</v>
      </c>
    </row>
    <row r="385" spans="1:9" x14ac:dyDescent="0.25">
      <c r="A385" s="186"/>
      <c r="B385" s="281"/>
      <c r="C385" s="282">
        <v>42008</v>
      </c>
      <c r="D385" s="283">
        <v>12</v>
      </c>
      <c r="E385" s="158">
        <v>1</v>
      </c>
      <c r="F385" s="159">
        <v>2.6041666666666665E-3</v>
      </c>
      <c r="G385" s="160">
        <v>16.000000000000014</v>
      </c>
      <c r="H385" s="160">
        <v>12</v>
      </c>
      <c r="I385" s="284">
        <v>42008</v>
      </c>
    </row>
    <row r="386" spans="1:9" x14ac:dyDescent="0.25">
      <c r="A386" s="186"/>
      <c r="B386" s="281"/>
      <c r="C386" s="282">
        <v>42022</v>
      </c>
      <c r="D386" s="283">
        <v>14.9</v>
      </c>
      <c r="E386" s="158">
        <v>1</v>
      </c>
      <c r="F386" s="159">
        <v>2.8009259259259259E-3</v>
      </c>
      <c r="G386" s="160">
        <v>14.900000000000013</v>
      </c>
      <c r="H386" s="160">
        <v>14.9</v>
      </c>
      <c r="I386" s="284">
        <v>42022</v>
      </c>
    </row>
    <row r="387" spans="1:9" x14ac:dyDescent="0.25">
      <c r="A387" s="186"/>
      <c r="B387" s="281"/>
      <c r="C387" s="282">
        <v>42029</v>
      </c>
      <c r="D387" s="283">
        <v>16.600000000000001</v>
      </c>
      <c r="E387" s="158">
        <v>1</v>
      </c>
      <c r="F387" s="159">
        <v>2.9398148148148148E-3</v>
      </c>
      <c r="G387" s="160">
        <v>14.167852062588917</v>
      </c>
      <c r="H387" s="160">
        <v>16.600000000000001</v>
      </c>
      <c r="I387" s="284">
        <v>42029</v>
      </c>
    </row>
    <row r="388" spans="1:9" x14ac:dyDescent="0.25">
      <c r="A388" s="186"/>
      <c r="B388" s="281"/>
      <c r="C388" s="282">
        <v>42041</v>
      </c>
      <c r="D388" s="283">
        <v>10</v>
      </c>
      <c r="E388" s="158">
        <v>1</v>
      </c>
      <c r="F388" s="159">
        <v>2.4652777777777776E-3</v>
      </c>
      <c r="G388" s="160">
        <v>16.869728209934408</v>
      </c>
      <c r="H388" s="160">
        <v>10</v>
      </c>
      <c r="I388" s="284">
        <v>42041</v>
      </c>
    </row>
    <row r="389" spans="1:9" x14ac:dyDescent="0.25">
      <c r="A389" s="186"/>
      <c r="B389" s="281"/>
      <c r="C389" s="282">
        <v>42043</v>
      </c>
      <c r="D389" s="283">
        <v>15</v>
      </c>
      <c r="E389" s="158">
        <v>1</v>
      </c>
      <c r="F389" s="159">
        <v>2.7777777777777779E-3</v>
      </c>
      <c r="G389" s="160">
        <v>15.000000000000014</v>
      </c>
      <c r="H389" s="160">
        <v>15</v>
      </c>
      <c r="I389" s="284">
        <v>42043</v>
      </c>
    </row>
    <row r="390" spans="1:9" x14ac:dyDescent="0.25">
      <c r="A390" s="186"/>
      <c r="B390" s="281"/>
      <c r="C390" s="282">
        <v>42050</v>
      </c>
      <c r="D390" s="283">
        <v>12</v>
      </c>
      <c r="E390" s="158">
        <v>1</v>
      </c>
      <c r="F390" s="159">
        <v>2.9513888888888888E-3</v>
      </c>
      <c r="G390" s="160">
        <v>14.117647058823541</v>
      </c>
      <c r="H390" s="160">
        <v>12</v>
      </c>
      <c r="I390" s="284">
        <v>42050</v>
      </c>
    </row>
    <row r="391" spans="1:9" x14ac:dyDescent="0.25">
      <c r="A391" s="186"/>
      <c r="B391" s="281"/>
      <c r="C391" s="282">
        <v>42066</v>
      </c>
      <c r="D391" s="283">
        <v>11.5</v>
      </c>
      <c r="E391" s="158">
        <v>1</v>
      </c>
      <c r="F391" s="159">
        <v>2.8587962962962963E-3</v>
      </c>
      <c r="G391" s="160">
        <v>14.56208230742175</v>
      </c>
      <c r="H391" s="160">
        <v>11.5</v>
      </c>
      <c r="I391" s="284">
        <v>42066</v>
      </c>
    </row>
    <row r="392" spans="1:9" x14ac:dyDescent="0.25">
      <c r="A392" s="186"/>
      <c r="B392" s="281"/>
      <c r="C392" s="282">
        <v>42378</v>
      </c>
      <c r="D392" s="283">
        <v>16.5</v>
      </c>
      <c r="E392" s="158">
        <v>1</v>
      </c>
      <c r="F392" s="159">
        <v>2.5231481481481481E-3</v>
      </c>
      <c r="G392" s="160">
        <v>16.500000000000014</v>
      </c>
      <c r="H392" s="160">
        <v>16.5</v>
      </c>
      <c r="I392" s="284">
        <v>42378</v>
      </c>
    </row>
    <row r="393" spans="1:9" x14ac:dyDescent="0.25">
      <c r="A393" s="186"/>
      <c r="B393" s="281"/>
      <c r="C393" s="282">
        <v>42385</v>
      </c>
      <c r="D393" s="283">
        <v>12.2</v>
      </c>
      <c r="E393" s="158">
        <v>1</v>
      </c>
      <c r="F393" s="159">
        <v>2.5694444444444445E-3</v>
      </c>
      <c r="G393" s="160">
        <v>16.206642066420677</v>
      </c>
      <c r="H393" s="160">
        <v>12.2</v>
      </c>
      <c r="I393" s="284">
        <v>42385</v>
      </c>
    </row>
    <row r="394" spans="1:9" x14ac:dyDescent="0.25">
      <c r="A394" s="186"/>
      <c r="B394" s="281"/>
      <c r="C394" s="282">
        <v>42387</v>
      </c>
      <c r="D394" s="283">
        <v>16</v>
      </c>
      <c r="E394" s="158">
        <v>1</v>
      </c>
      <c r="F394" s="159">
        <v>2.615740740740741E-3</v>
      </c>
      <c r="G394" s="160">
        <v>15.929203539823019</v>
      </c>
      <c r="H394" s="160">
        <v>16</v>
      </c>
      <c r="I394" s="284">
        <v>42387</v>
      </c>
    </row>
    <row r="395" spans="1:9" x14ac:dyDescent="0.25">
      <c r="A395" s="186"/>
      <c r="B395" s="281"/>
      <c r="C395" s="282">
        <v>42391</v>
      </c>
      <c r="D395" s="283">
        <v>11</v>
      </c>
      <c r="E395" s="158">
        <v>1</v>
      </c>
      <c r="F395" s="159">
        <v>2.8587962962962963E-3</v>
      </c>
      <c r="G395" s="160">
        <v>14.591009579955797</v>
      </c>
      <c r="H395" s="160">
        <v>11</v>
      </c>
      <c r="I395" s="284">
        <v>42391</v>
      </c>
    </row>
    <row r="396" spans="1:9" x14ac:dyDescent="0.25">
      <c r="A396" s="186"/>
      <c r="B396" s="281"/>
      <c r="C396" s="282">
        <v>42393</v>
      </c>
      <c r="D396" s="283">
        <v>13.5</v>
      </c>
      <c r="E396" s="158">
        <v>1</v>
      </c>
      <c r="F396" s="159">
        <v>2.5694444444444445E-3</v>
      </c>
      <c r="G396" s="160">
        <v>16.19460179940021</v>
      </c>
      <c r="H396" s="160">
        <v>13.5</v>
      </c>
      <c r="I396" s="284">
        <v>42393</v>
      </c>
    </row>
    <row r="397" spans="1:9" x14ac:dyDescent="0.25">
      <c r="A397" s="186"/>
      <c r="B397" s="281"/>
      <c r="C397" s="282">
        <v>42399</v>
      </c>
      <c r="D397" s="283">
        <v>14.5</v>
      </c>
      <c r="E397" s="158">
        <v>1</v>
      </c>
      <c r="F397" s="159">
        <v>2.673611111111111E-3</v>
      </c>
      <c r="G397" s="160">
        <v>15.577439570277539</v>
      </c>
      <c r="H397" s="160">
        <v>14.5</v>
      </c>
      <c r="I397" s="284">
        <v>42399</v>
      </c>
    </row>
    <row r="398" spans="1:9" x14ac:dyDescent="0.25">
      <c r="A398" s="186"/>
      <c r="B398" s="281"/>
      <c r="C398" s="282">
        <v>42407</v>
      </c>
      <c r="D398" s="283">
        <v>17.2</v>
      </c>
      <c r="E398" s="158">
        <v>1</v>
      </c>
      <c r="F398" s="159">
        <v>2.4189814814814816E-3</v>
      </c>
      <c r="G398" s="160">
        <v>17.200000000000014</v>
      </c>
      <c r="H398" s="160">
        <v>17.2</v>
      </c>
      <c r="I398" s="284">
        <v>42407</v>
      </c>
    </row>
    <row r="399" spans="1:9" x14ac:dyDescent="0.25">
      <c r="A399" s="186"/>
      <c r="B399" s="281"/>
      <c r="C399" s="282">
        <v>42416</v>
      </c>
      <c r="D399" s="283">
        <v>19.399999999999999</v>
      </c>
      <c r="E399" s="158">
        <v>1</v>
      </c>
      <c r="F399" s="159">
        <v>2.1527777777777778E-3</v>
      </c>
      <c r="G399" s="160">
        <v>19.400000000000013</v>
      </c>
      <c r="H399" s="160">
        <v>19.399999999999999</v>
      </c>
      <c r="I399" s="284">
        <v>42416</v>
      </c>
    </row>
    <row r="400" spans="1:9" x14ac:dyDescent="0.25">
      <c r="A400" s="186"/>
      <c r="B400" s="281"/>
      <c r="C400" s="282">
        <v>42423</v>
      </c>
      <c r="D400" s="283">
        <v>20.5</v>
      </c>
      <c r="E400" s="158">
        <v>1</v>
      </c>
      <c r="F400" s="159">
        <v>2.4768518518518516E-3</v>
      </c>
      <c r="G400" s="160">
        <v>16.826265389876895</v>
      </c>
      <c r="H400" s="160">
        <v>20.5</v>
      </c>
      <c r="I400" s="284">
        <v>42423</v>
      </c>
    </row>
    <row r="401" spans="1:9" x14ac:dyDescent="0.25">
      <c r="A401" s="186"/>
      <c r="B401" s="281"/>
      <c r="C401" s="282">
        <v>42434</v>
      </c>
      <c r="D401" s="283">
        <v>12.5</v>
      </c>
      <c r="E401" s="158">
        <v>1</v>
      </c>
      <c r="F401" s="159">
        <v>2.5000000000000001E-3</v>
      </c>
      <c r="G401" s="160">
        <v>16.666666666666679</v>
      </c>
      <c r="H401" s="160">
        <v>12.5</v>
      </c>
      <c r="I401" s="284">
        <v>42434</v>
      </c>
    </row>
    <row r="402" spans="1:9" x14ac:dyDescent="0.25">
      <c r="A402" s="186"/>
      <c r="B402" s="281"/>
      <c r="C402" s="282">
        <v>42449</v>
      </c>
      <c r="D402" s="283">
        <v>15.4</v>
      </c>
      <c r="E402" s="158">
        <v>1</v>
      </c>
      <c r="F402" s="159">
        <v>4.4444444444444444E-3</v>
      </c>
      <c r="G402" s="160">
        <v>9.3854748603352025</v>
      </c>
      <c r="H402" s="160">
        <v>15.4</v>
      </c>
      <c r="I402" s="284">
        <v>42449</v>
      </c>
    </row>
    <row r="403" spans="1:9" x14ac:dyDescent="0.25">
      <c r="A403" s="186"/>
      <c r="B403" s="281"/>
      <c r="C403" s="282">
        <v>42453</v>
      </c>
      <c r="D403" s="283">
        <v>13</v>
      </c>
      <c r="E403" s="158">
        <v>1</v>
      </c>
      <c r="F403" s="159">
        <v>2.4074074074074076E-3</v>
      </c>
      <c r="G403" s="160">
        <v>17.333333333333346</v>
      </c>
      <c r="H403" s="160">
        <v>13</v>
      </c>
      <c r="I403" s="284">
        <v>42453</v>
      </c>
    </row>
    <row r="404" spans="1:9" x14ac:dyDescent="0.25">
      <c r="A404" s="186"/>
      <c r="B404" s="281"/>
      <c r="C404" s="282">
        <v>42454</v>
      </c>
      <c r="D404" s="283">
        <v>8.6999999999999993</v>
      </c>
      <c r="E404" s="158">
        <v>1</v>
      </c>
      <c r="F404" s="159">
        <v>2.3958333333333336E-3</v>
      </c>
      <c r="G404" s="160">
        <v>17.390338700721834</v>
      </c>
      <c r="H404" s="160">
        <v>8.6999999999999993</v>
      </c>
      <c r="I404" s="284">
        <v>42454</v>
      </c>
    </row>
    <row r="405" spans="1:9" x14ac:dyDescent="0.25">
      <c r="A405" s="186"/>
      <c r="B405" s="281"/>
      <c r="C405" s="282">
        <v>42456</v>
      </c>
      <c r="D405" s="283">
        <v>13.3</v>
      </c>
      <c r="E405" s="158">
        <v>1</v>
      </c>
      <c r="F405" s="159">
        <v>3.7847222222222223E-3</v>
      </c>
      <c r="G405" s="160">
        <v>11.0170271514036</v>
      </c>
      <c r="H405" s="160">
        <v>13.3</v>
      </c>
      <c r="I405" s="284">
        <v>42456</v>
      </c>
    </row>
    <row r="406" spans="1:9" x14ac:dyDescent="0.25">
      <c r="A406" s="186"/>
      <c r="B406" s="281"/>
      <c r="C406" s="282">
        <v>42461</v>
      </c>
      <c r="D406" s="283">
        <v>11</v>
      </c>
      <c r="E406" s="158">
        <v>1</v>
      </c>
      <c r="F406" s="159">
        <v>3.1597222222222222E-3</v>
      </c>
      <c r="G406" s="160">
        <v>13.182423435419448</v>
      </c>
      <c r="H406" s="160">
        <v>11</v>
      </c>
      <c r="I406" s="284">
        <v>42461</v>
      </c>
    </row>
    <row r="407" spans="1:9" x14ac:dyDescent="0.25">
      <c r="A407" s="186"/>
      <c r="B407" s="281"/>
      <c r="C407" s="282">
        <v>42728</v>
      </c>
      <c r="D407" s="283">
        <v>7</v>
      </c>
      <c r="E407" s="158">
        <v>1</v>
      </c>
      <c r="F407" s="159">
        <v>3.1018518518518522E-3</v>
      </c>
      <c r="G407" s="160">
        <v>13.454351308061945</v>
      </c>
      <c r="H407" s="160">
        <v>7</v>
      </c>
      <c r="I407" s="284">
        <v>42728</v>
      </c>
    </row>
    <row r="408" spans="1:9" x14ac:dyDescent="0.25">
      <c r="A408" s="186"/>
      <c r="B408" s="281"/>
      <c r="C408" s="282">
        <v>42735</v>
      </c>
      <c r="D408" s="283">
        <v>8</v>
      </c>
      <c r="E408" s="158">
        <v>1</v>
      </c>
      <c r="F408" s="159">
        <v>4.7685185185185183E-3</v>
      </c>
      <c r="G408" s="160">
        <v>8.7272727272727355</v>
      </c>
      <c r="H408" s="160">
        <v>8</v>
      </c>
      <c r="I408" s="284">
        <v>42735</v>
      </c>
    </row>
    <row r="409" spans="1:9" x14ac:dyDescent="0.25">
      <c r="A409" s="186"/>
      <c r="B409" s="281"/>
      <c r="C409" s="282">
        <v>42745</v>
      </c>
      <c r="D409" s="283">
        <v>10</v>
      </c>
      <c r="E409" s="158">
        <v>1</v>
      </c>
      <c r="F409" s="159">
        <v>3.1249999999999997E-3</v>
      </c>
      <c r="G409" s="160">
        <v>13.333333333333343</v>
      </c>
      <c r="H409" s="160">
        <v>10</v>
      </c>
      <c r="I409" s="284">
        <v>42745</v>
      </c>
    </row>
    <row r="410" spans="1:9" x14ac:dyDescent="0.25">
      <c r="A410" s="186"/>
      <c r="B410" s="281"/>
      <c r="C410" s="282">
        <v>42766</v>
      </c>
      <c r="D410" s="283">
        <v>10</v>
      </c>
      <c r="E410" s="158">
        <v>1</v>
      </c>
      <c r="F410" s="159">
        <v>2.2685185185185182E-3</v>
      </c>
      <c r="G410" s="160">
        <v>18.367346938775526</v>
      </c>
      <c r="H410" s="160">
        <v>10</v>
      </c>
      <c r="I410" s="284">
        <v>42766</v>
      </c>
    </row>
    <row r="411" spans="1:9" x14ac:dyDescent="0.25">
      <c r="A411" s="186"/>
      <c r="B411" s="281"/>
      <c r="C411" s="282">
        <v>42775</v>
      </c>
      <c r="D411" s="283">
        <v>10</v>
      </c>
      <c r="E411" s="158">
        <v>1</v>
      </c>
      <c r="F411" s="159">
        <v>2.7893518518518519E-3</v>
      </c>
      <c r="G411" s="160">
        <v>14.950166112956824</v>
      </c>
      <c r="H411" s="160">
        <v>10</v>
      </c>
      <c r="I411" s="284">
        <v>42775</v>
      </c>
    </row>
    <row r="412" spans="1:9" x14ac:dyDescent="0.25">
      <c r="A412" s="186"/>
      <c r="B412" s="281"/>
      <c r="C412" s="282">
        <v>42778</v>
      </c>
      <c r="D412" s="283">
        <v>13.8</v>
      </c>
      <c r="E412" s="158">
        <v>1</v>
      </c>
      <c r="F412" s="159">
        <v>2.5231481481481481E-3</v>
      </c>
      <c r="G412" s="160">
        <v>16.515957446808525</v>
      </c>
      <c r="H412" s="160">
        <v>13.8</v>
      </c>
      <c r="I412" s="284">
        <v>42778</v>
      </c>
    </row>
    <row r="413" spans="1:9" x14ac:dyDescent="0.25">
      <c r="A413" s="186"/>
      <c r="B413" s="281"/>
      <c r="C413" s="282">
        <v>42798</v>
      </c>
      <c r="D413" s="283">
        <v>10</v>
      </c>
      <c r="E413" s="158">
        <v>1</v>
      </c>
      <c r="F413" s="159">
        <v>2.2569444444444447E-3</v>
      </c>
      <c r="G413" s="160">
        <v>18.44262295081969</v>
      </c>
      <c r="H413" s="160">
        <v>10</v>
      </c>
      <c r="I413" s="284">
        <v>42798</v>
      </c>
    </row>
    <row r="414" spans="1:9" x14ac:dyDescent="0.25">
      <c r="A414" s="186"/>
      <c r="B414" s="281"/>
      <c r="C414" s="282">
        <v>43100</v>
      </c>
      <c r="D414" s="283">
        <v>12</v>
      </c>
      <c r="E414" s="158">
        <v>1</v>
      </c>
      <c r="F414" s="159">
        <v>2.9050925925925928E-3</v>
      </c>
      <c r="G414" s="160">
        <v>14.36647821749253</v>
      </c>
      <c r="H414" s="160">
        <v>12</v>
      </c>
      <c r="I414" s="284">
        <v>43100</v>
      </c>
    </row>
    <row r="415" spans="1:9" x14ac:dyDescent="0.25">
      <c r="A415" s="186"/>
      <c r="B415" s="281"/>
      <c r="C415" s="282">
        <v>43114</v>
      </c>
      <c r="D415" s="283">
        <v>13.4</v>
      </c>
      <c r="E415" s="158">
        <v>1</v>
      </c>
      <c r="F415" s="159">
        <v>3.3912037037037036E-3</v>
      </c>
      <c r="G415" s="160">
        <v>12.299847016828158</v>
      </c>
      <c r="H415" s="160">
        <v>13.4</v>
      </c>
      <c r="I415" s="284">
        <v>43114</v>
      </c>
    </row>
    <row r="416" spans="1:9" x14ac:dyDescent="0.25">
      <c r="A416" s="186"/>
      <c r="B416" s="281"/>
      <c r="C416" s="282">
        <v>43120</v>
      </c>
      <c r="D416" s="283">
        <v>15</v>
      </c>
      <c r="E416" s="158">
        <v>1</v>
      </c>
      <c r="F416" s="159">
        <v>2.4537037037037036E-3</v>
      </c>
      <c r="G416" s="160">
        <v>16.95447409733125</v>
      </c>
      <c r="H416" s="160">
        <v>15</v>
      </c>
      <c r="I416" s="284">
        <v>43120</v>
      </c>
    </row>
    <row r="417" spans="1:9" x14ac:dyDescent="0.25">
      <c r="A417" s="186"/>
      <c r="B417" s="281"/>
      <c r="C417" s="282">
        <v>43142</v>
      </c>
      <c r="D417" s="283">
        <v>15</v>
      </c>
      <c r="E417" s="158">
        <v>1</v>
      </c>
      <c r="F417" s="159">
        <v>2.7777777777777779E-3</v>
      </c>
      <c r="G417" s="160">
        <v>15.000000000000014</v>
      </c>
      <c r="H417" s="160">
        <v>15</v>
      </c>
      <c r="I417" s="284">
        <v>43142</v>
      </c>
    </row>
    <row r="418" spans="1:9" x14ac:dyDescent="0.25">
      <c r="A418" s="186"/>
      <c r="B418" s="281"/>
      <c r="C418" s="282">
        <v>43149</v>
      </c>
      <c r="D418" s="283">
        <v>12</v>
      </c>
      <c r="E418" s="158">
        <v>1</v>
      </c>
      <c r="F418" s="159">
        <v>2.3148148148148151E-3</v>
      </c>
      <c r="G418" s="160">
        <v>18.000000000000014</v>
      </c>
      <c r="H418" s="160">
        <v>12</v>
      </c>
      <c r="I418" s="284">
        <v>43149</v>
      </c>
    </row>
    <row r="419" spans="1:9" x14ac:dyDescent="0.25">
      <c r="A419" s="186"/>
      <c r="B419" s="281"/>
      <c r="C419" s="282">
        <v>43153</v>
      </c>
      <c r="D419" s="283">
        <v>10.5</v>
      </c>
      <c r="E419" s="158">
        <v>1</v>
      </c>
      <c r="F419" s="159">
        <v>2.7777777777777779E-3</v>
      </c>
      <c r="G419" s="160">
        <v>15.000000000000014</v>
      </c>
      <c r="H419" s="160">
        <v>10.5</v>
      </c>
      <c r="I419" s="284">
        <v>43153</v>
      </c>
    </row>
    <row r="420" spans="1:9" x14ac:dyDescent="0.25">
      <c r="A420" s="186"/>
      <c r="B420" s="281"/>
      <c r="C420" s="282">
        <v>43172</v>
      </c>
      <c r="D420" s="283">
        <v>10.25</v>
      </c>
      <c r="E420" s="158">
        <v>1</v>
      </c>
      <c r="F420" s="159">
        <v>2.8356481481481479E-3</v>
      </c>
      <c r="G420" s="160">
        <v>14.666136724960268</v>
      </c>
      <c r="H420" s="160">
        <v>10.25</v>
      </c>
      <c r="I420" s="284">
        <v>43172</v>
      </c>
    </row>
    <row r="421" spans="1:9" x14ac:dyDescent="0.25">
      <c r="A421" s="186"/>
      <c r="B421" s="281"/>
      <c r="C421" s="282">
        <v>43214</v>
      </c>
      <c r="D421" s="283">
        <v>8.25</v>
      </c>
      <c r="E421" s="158">
        <v>1</v>
      </c>
      <c r="F421" s="159">
        <v>2.5231481481481481E-3</v>
      </c>
      <c r="G421" s="160">
        <v>16.500000000000014</v>
      </c>
      <c r="H421" s="160">
        <v>8.25</v>
      </c>
      <c r="I421" s="284">
        <v>43214</v>
      </c>
    </row>
    <row r="422" spans="1:9" x14ac:dyDescent="0.25">
      <c r="A422" s="186"/>
      <c r="B422" s="285" t="s">
        <v>1360</v>
      </c>
      <c r="C422" s="164"/>
      <c r="D422" s="286">
        <v>533.89999999999986</v>
      </c>
      <c r="E422" s="165">
        <v>41</v>
      </c>
      <c r="F422" s="166">
        <v>2.810806233062331E-3</v>
      </c>
      <c r="G422" s="167">
        <v>15.225911933505136</v>
      </c>
      <c r="H422" s="167">
        <v>13.021951219512191</v>
      </c>
      <c r="I422" s="287">
        <v>43214</v>
      </c>
    </row>
    <row r="423" spans="1:9" x14ac:dyDescent="0.25">
      <c r="A423" s="186"/>
      <c r="B423" s="274" t="s">
        <v>2022</v>
      </c>
      <c r="C423" s="275">
        <v>43042</v>
      </c>
      <c r="D423" s="276">
        <v>17.100000000000001</v>
      </c>
      <c r="E423" s="277">
        <v>1</v>
      </c>
      <c r="F423" s="278">
        <v>3.2060185185185191E-3</v>
      </c>
      <c r="G423" s="279">
        <v>12.973656480505808</v>
      </c>
      <c r="H423" s="279">
        <v>17.100000000000001</v>
      </c>
      <c r="I423" s="280">
        <v>43042</v>
      </c>
    </row>
    <row r="424" spans="1:9" x14ac:dyDescent="0.25">
      <c r="A424" s="186"/>
      <c r="B424" s="281"/>
      <c r="C424" s="282">
        <v>43201</v>
      </c>
      <c r="D424" s="283">
        <v>12</v>
      </c>
      <c r="E424" s="158">
        <v>1</v>
      </c>
      <c r="F424" s="159">
        <v>3.1481481481481482E-3</v>
      </c>
      <c r="G424" s="160">
        <v>13.211009174311938</v>
      </c>
      <c r="H424" s="160">
        <v>12</v>
      </c>
      <c r="I424" s="284">
        <v>43201</v>
      </c>
    </row>
    <row r="425" spans="1:9" x14ac:dyDescent="0.25">
      <c r="A425" s="186"/>
      <c r="B425" s="285" t="s">
        <v>2116</v>
      </c>
      <c r="C425" s="164"/>
      <c r="D425" s="286">
        <v>29.1</v>
      </c>
      <c r="E425" s="165">
        <v>2</v>
      </c>
      <c r="F425" s="166">
        <v>3.1770833333333338E-3</v>
      </c>
      <c r="G425" s="167">
        <v>13.092332827408873</v>
      </c>
      <c r="H425" s="167">
        <v>14.55</v>
      </c>
      <c r="I425" s="287">
        <v>43201</v>
      </c>
    </row>
    <row r="426" spans="1:9" x14ac:dyDescent="0.25">
      <c r="A426" s="186"/>
      <c r="B426" s="274" t="s">
        <v>2083</v>
      </c>
      <c r="C426" s="275">
        <v>43199</v>
      </c>
      <c r="D426" s="276">
        <v>0.01</v>
      </c>
      <c r="E426" s="277">
        <v>1</v>
      </c>
      <c r="F426" s="278">
        <v>1.1574074074074073E-3</v>
      </c>
      <c r="G426" s="279">
        <v>36.000000000000028</v>
      </c>
      <c r="H426" s="279">
        <v>0.01</v>
      </c>
      <c r="I426" s="280">
        <v>43199</v>
      </c>
    </row>
    <row r="427" spans="1:9" x14ac:dyDescent="0.25">
      <c r="A427" s="186"/>
      <c r="B427" s="285" t="s">
        <v>2117</v>
      </c>
      <c r="C427" s="164"/>
      <c r="D427" s="286">
        <v>0.01</v>
      </c>
      <c r="E427" s="165">
        <v>1</v>
      </c>
      <c r="F427" s="166">
        <v>1.1574074074074073E-3</v>
      </c>
      <c r="G427" s="167">
        <v>36.000000000000028</v>
      </c>
      <c r="H427" s="167">
        <v>0.01</v>
      </c>
      <c r="I427" s="287">
        <v>43199</v>
      </c>
    </row>
    <row r="428" spans="1:9" x14ac:dyDescent="0.25">
      <c r="A428" s="186"/>
      <c r="B428" s="285" t="s">
        <v>324</v>
      </c>
      <c r="C428" s="288"/>
      <c r="D428" s="286">
        <v>222.9</v>
      </c>
      <c r="E428" s="165">
        <v>28</v>
      </c>
      <c r="F428" s="166">
        <v>3.5920965608465618E-3</v>
      </c>
      <c r="G428" s="167">
        <v>12.430648506636407</v>
      </c>
      <c r="H428" s="167">
        <v>7.9607142857142863</v>
      </c>
      <c r="I428" s="287">
        <v>43035</v>
      </c>
    </row>
    <row r="429" spans="1:9" x14ac:dyDescent="0.25">
      <c r="A429" s="186"/>
      <c r="B429" s="274" t="s">
        <v>1961</v>
      </c>
      <c r="C429" s="275">
        <v>42912</v>
      </c>
      <c r="D429" s="276">
        <v>10</v>
      </c>
      <c r="E429" s="277">
        <v>2</v>
      </c>
      <c r="F429" s="278">
        <v>4.0393518518518513E-3</v>
      </c>
      <c r="G429" s="279">
        <v>10.328977319077614</v>
      </c>
      <c r="H429" s="279">
        <v>5</v>
      </c>
      <c r="I429" s="280">
        <v>42912</v>
      </c>
    </row>
    <row r="430" spans="1:9" x14ac:dyDescent="0.25">
      <c r="A430" s="186"/>
      <c r="B430" s="281"/>
      <c r="C430" s="282">
        <v>42913</v>
      </c>
      <c r="D430" s="283">
        <v>7</v>
      </c>
      <c r="E430" s="158">
        <v>1</v>
      </c>
      <c r="F430" s="159">
        <v>5.7291666666666671E-3</v>
      </c>
      <c r="G430" s="160">
        <v>7.2685318719353962</v>
      </c>
      <c r="H430" s="160">
        <v>7</v>
      </c>
      <c r="I430" s="284">
        <v>42913</v>
      </c>
    </row>
    <row r="431" spans="1:9" x14ac:dyDescent="0.25">
      <c r="A431" s="186"/>
      <c r="B431" s="281"/>
      <c r="C431" s="282">
        <v>42914</v>
      </c>
      <c r="D431" s="283">
        <v>6.4</v>
      </c>
      <c r="E431" s="158">
        <v>1</v>
      </c>
      <c r="F431" s="159">
        <v>4.8263888888888887E-3</v>
      </c>
      <c r="G431" s="160">
        <v>8.6292134831460743</v>
      </c>
      <c r="H431" s="160">
        <v>6.4</v>
      </c>
      <c r="I431" s="284">
        <v>42914</v>
      </c>
    </row>
    <row r="432" spans="1:9" x14ac:dyDescent="0.25">
      <c r="A432" s="186"/>
      <c r="B432" s="281"/>
      <c r="C432" s="282">
        <v>42915</v>
      </c>
      <c r="D432" s="283">
        <v>17.5</v>
      </c>
      <c r="E432" s="158">
        <v>1</v>
      </c>
      <c r="F432" s="159">
        <v>3.5648148148148154E-3</v>
      </c>
      <c r="G432" s="160">
        <v>11.677479147358675</v>
      </c>
      <c r="H432" s="160">
        <v>17.5</v>
      </c>
      <c r="I432" s="284">
        <v>42915</v>
      </c>
    </row>
    <row r="433" spans="1:9" x14ac:dyDescent="0.25">
      <c r="A433" s="186"/>
      <c r="B433" s="285" t="s">
        <v>2118</v>
      </c>
      <c r="C433" s="164"/>
      <c r="D433" s="286">
        <v>40.9</v>
      </c>
      <c r="E433" s="165">
        <v>5</v>
      </c>
      <c r="F433" s="166">
        <v>4.4398148148148148E-3</v>
      </c>
      <c r="G433" s="167">
        <v>9.6466358281190754</v>
      </c>
      <c r="H433" s="167">
        <v>8.18</v>
      </c>
      <c r="I433" s="287">
        <v>42915</v>
      </c>
    </row>
    <row r="434" spans="1:9" x14ac:dyDescent="0.25">
      <c r="A434" s="186"/>
      <c r="B434" s="274" t="s">
        <v>1833</v>
      </c>
      <c r="C434" s="275">
        <v>42601</v>
      </c>
      <c r="D434" s="276">
        <v>10.5</v>
      </c>
      <c r="E434" s="277">
        <v>1</v>
      </c>
      <c r="F434" s="278">
        <v>3.2870370370370367E-3</v>
      </c>
      <c r="G434" s="279">
        <v>12.680308621268042</v>
      </c>
      <c r="H434" s="279">
        <v>10.5</v>
      </c>
      <c r="I434" s="280">
        <v>42601</v>
      </c>
    </row>
    <row r="435" spans="1:9" x14ac:dyDescent="0.25">
      <c r="A435" s="186"/>
      <c r="B435" s="285" t="s">
        <v>1883</v>
      </c>
      <c r="C435" s="164"/>
      <c r="D435" s="286">
        <v>10.5</v>
      </c>
      <c r="E435" s="165">
        <v>1</v>
      </c>
      <c r="F435" s="166">
        <v>3.2870370370370367E-3</v>
      </c>
      <c r="G435" s="167">
        <v>12.680308621268042</v>
      </c>
      <c r="H435" s="167">
        <v>10.5</v>
      </c>
      <c r="I435" s="287">
        <v>42601</v>
      </c>
    </row>
    <row r="436" spans="1:9" x14ac:dyDescent="0.25">
      <c r="A436" s="186"/>
      <c r="B436" s="274" t="s">
        <v>1548</v>
      </c>
      <c r="C436" s="275">
        <v>42255</v>
      </c>
      <c r="D436" s="276">
        <v>10</v>
      </c>
      <c r="E436" s="277">
        <v>1</v>
      </c>
      <c r="F436" s="278">
        <v>1.9791666666666668E-3</v>
      </c>
      <c r="G436" s="279">
        <v>21.052631578947388</v>
      </c>
      <c r="H436" s="279">
        <v>10</v>
      </c>
      <c r="I436" s="280">
        <v>42255</v>
      </c>
    </row>
    <row r="437" spans="1:9" x14ac:dyDescent="0.25">
      <c r="A437" s="186"/>
      <c r="B437" s="285" t="s">
        <v>1742</v>
      </c>
      <c r="C437" s="164"/>
      <c r="D437" s="286">
        <v>10</v>
      </c>
      <c r="E437" s="165">
        <v>1</v>
      </c>
      <c r="F437" s="166">
        <v>1.9791666666666668E-3</v>
      </c>
      <c r="G437" s="167">
        <v>21.052631578947388</v>
      </c>
      <c r="H437" s="167">
        <v>10</v>
      </c>
      <c r="I437" s="287">
        <v>42255</v>
      </c>
    </row>
    <row r="438" spans="1:9" x14ac:dyDescent="0.25">
      <c r="A438" s="186"/>
      <c r="B438" s="274" t="s">
        <v>1410</v>
      </c>
      <c r="C438" s="275">
        <v>41812</v>
      </c>
      <c r="D438" s="276">
        <v>4.2</v>
      </c>
      <c r="E438" s="277">
        <v>1</v>
      </c>
      <c r="F438" s="278">
        <v>5.0810185185185186E-3</v>
      </c>
      <c r="G438" s="279">
        <v>8.1995661605206145</v>
      </c>
      <c r="H438" s="279">
        <v>4.2</v>
      </c>
      <c r="I438" s="280">
        <v>41812</v>
      </c>
    </row>
    <row r="439" spans="1:9" x14ac:dyDescent="0.25">
      <c r="A439" s="186"/>
      <c r="B439" s="281"/>
      <c r="C439" s="282">
        <v>41813</v>
      </c>
      <c r="D439" s="283">
        <v>17.399999999999999</v>
      </c>
      <c r="E439" s="158">
        <v>3</v>
      </c>
      <c r="F439" s="159">
        <v>4.7569444444444447E-3</v>
      </c>
      <c r="G439" s="160">
        <v>8.7705088739423314</v>
      </c>
      <c r="H439" s="160">
        <v>5.8</v>
      </c>
      <c r="I439" s="284">
        <v>41813</v>
      </c>
    </row>
    <row r="440" spans="1:9" x14ac:dyDescent="0.25">
      <c r="A440" s="186"/>
      <c r="B440" s="281"/>
      <c r="C440" s="282">
        <v>42219</v>
      </c>
      <c r="D440" s="283">
        <v>1.3</v>
      </c>
      <c r="E440" s="158">
        <v>1</v>
      </c>
      <c r="F440" s="159">
        <v>8.3680555555555557E-3</v>
      </c>
      <c r="G440" s="160">
        <v>4.978723404255323</v>
      </c>
      <c r="H440" s="160">
        <v>1.3</v>
      </c>
      <c r="I440" s="284">
        <v>42219</v>
      </c>
    </row>
    <row r="441" spans="1:9" x14ac:dyDescent="0.25">
      <c r="A441" s="186"/>
      <c r="B441" s="281"/>
      <c r="C441" s="282">
        <v>42220</v>
      </c>
      <c r="D441" s="283">
        <v>7</v>
      </c>
      <c r="E441" s="158">
        <v>1</v>
      </c>
      <c r="F441" s="159">
        <v>4.4907407407407405E-3</v>
      </c>
      <c r="G441" s="160">
        <v>9.2715231788079553</v>
      </c>
      <c r="H441" s="160">
        <v>7</v>
      </c>
      <c r="I441" s="284">
        <v>42220</v>
      </c>
    </row>
    <row r="442" spans="1:9" x14ac:dyDescent="0.25">
      <c r="A442" s="186"/>
      <c r="B442" s="281"/>
      <c r="C442" s="282">
        <v>42221</v>
      </c>
      <c r="D442" s="283">
        <v>9.4</v>
      </c>
      <c r="E442" s="158">
        <v>2</v>
      </c>
      <c r="F442" s="159">
        <v>5.9317129629629633E-3</v>
      </c>
      <c r="G442" s="160">
        <v>7.0259314343028461</v>
      </c>
      <c r="H442" s="160">
        <v>4.7</v>
      </c>
      <c r="I442" s="284">
        <v>42221</v>
      </c>
    </row>
    <row r="443" spans="1:9" x14ac:dyDescent="0.25">
      <c r="A443" s="186"/>
      <c r="B443" s="281"/>
      <c r="C443" s="282">
        <v>42224</v>
      </c>
      <c r="D443" s="283">
        <v>8</v>
      </c>
      <c r="E443" s="158">
        <v>1</v>
      </c>
      <c r="F443" s="159">
        <v>3.6342592592592594E-3</v>
      </c>
      <c r="G443" s="160">
        <v>11.451292246520884</v>
      </c>
      <c r="H443" s="160">
        <v>8</v>
      </c>
      <c r="I443" s="284">
        <v>42224</v>
      </c>
    </row>
    <row r="444" spans="1:9" x14ac:dyDescent="0.25">
      <c r="A444" s="186"/>
      <c r="B444" s="285" t="s">
        <v>1460</v>
      </c>
      <c r="C444" s="164"/>
      <c r="D444" s="286">
        <v>47.300000000000004</v>
      </c>
      <c r="E444" s="165">
        <v>9</v>
      </c>
      <c r="F444" s="166">
        <v>5.3009259259259259E-3</v>
      </c>
      <c r="G444" s="167">
        <v>8.2516104978374969</v>
      </c>
      <c r="H444" s="167">
        <v>5.2555555555555564</v>
      </c>
      <c r="I444" s="287">
        <v>42224</v>
      </c>
    </row>
    <row r="445" spans="1:9" x14ac:dyDescent="0.25">
      <c r="A445" s="186"/>
      <c r="B445" s="274" t="s">
        <v>1564</v>
      </c>
      <c r="C445" s="275">
        <v>42108</v>
      </c>
      <c r="D445" s="276">
        <v>13.5</v>
      </c>
      <c r="E445" s="277">
        <v>1</v>
      </c>
      <c r="F445" s="278">
        <v>3.1944444444444442E-3</v>
      </c>
      <c r="G445" s="279">
        <v>13.064516129032267</v>
      </c>
      <c r="H445" s="279">
        <v>13.5</v>
      </c>
      <c r="I445" s="280">
        <v>42108</v>
      </c>
    </row>
    <row r="446" spans="1:9" x14ac:dyDescent="0.25">
      <c r="A446" s="186"/>
      <c r="B446" s="281"/>
      <c r="C446" s="282">
        <v>42109</v>
      </c>
      <c r="D446" s="283">
        <v>6.3</v>
      </c>
      <c r="E446" s="158">
        <v>1</v>
      </c>
      <c r="F446" s="159">
        <v>3.7962962962962963E-3</v>
      </c>
      <c r="G446" s="160">
        <v>10.977734753146187</v>
      </c>
      <c r="H446" s="160">
        <v>6.3</v>
      </c>
      <c r="I446" s="284">
        <v>42109</v>
      </c>
    </row>
    <row r="447" spans="1:9" x14ac:dyDescent="0.25">
      <c r="A447" s="186"/>
      <c r="B447" s="285" t="s">
        <v>1751</v>
      </c>
      <c r="C447" s="164"/>
      <c r="D447" s="286">
        <v>19.8</v>
      </c>
      <c r="E447" s="165">
        <v>2</v>
      </c>
      <c r="F447" s="166">
        <v>3.49537037037037E-3</v>
      </c>
      <c r="G447" s="167">
        <v>12.021125441089227</v>
      </c>
      <c r="H447" s="167">
        <v>9.9</v>
      </c>
      <c r="I447" s="287">
        <v>42109</v>
      </c>
    </row>
    <row r="448" spans="1:9" x14ac:dyDescent="0.25">
      <c r="A448" s="186"/>
      <c r="B448" s="274" t="s">
        <v>1809</v>
      </c>
      <c r="C448" s="275">
        <v>41726</v>
      </c>
      <c r="D448" s="276">
        <v>13.2</v>
      </c>
      <c r="E448" s="277">
        <v>1</v>
      </c>
      <c r="F448" s="278">
        <v>3.0208333333333333E-3</v>
      </c>
      <c r="G448" s="279">
        <v>13.805926786751897</v>
      </c>
      <c r="H448" s="279">
        <v>13.2</v>
      </c>
      <c r="I448" s="280">
        <v>41726</v>
      </c>
    </row>
    <row r="449" spans="1:9" x14ac:dyDescent="0.25">
      <c r="A449" s="186"/>
      <c r="B449" s="281"/>
      <c r="C449" s="282">
        <v>41734</v>
      </c>
      <c r="D449" s="283">
        <v>35.5</v>
      </c>
      <c r="E449" s="158">
        <v>1</v>
      </c>
      <c r="F449" s="159">
        <v>3.1481481481481482E-3</v>
      </c>
      <c r="G449" s="160">
        <v>13.236664940445374</v>
      </c>
      <c r="H449" s="160">
        <v>35.5</v>
      </c>
      <c r="I449" s="284">
        <v>41734</v>
      </c>
    </row>
    <row r="450" spans="1:9" x14ac:dyDescent="0.25">
      <c r="A450" s="186"/>
      <c r="B450" s="281"/>
      <c r="C450" s="282">
        <v>41739</v>
      </c>
      <c r="D450" s="283">
        <v>9.8000000000000007</v>
      </c>
      <c r="E450" s="158">
        <v>1</v>
      </c>
      <c r="F450" s="159">
        <v>2.8009259259259259E-3</v>
      </c>
      <c r="G450" s="160">
        <v>14.87979755377479</v>
      </c>
      <c r="H450" s="160">
        <v>9.8000000000000007</v>
      </c>
      <c r="I450" s="284">
        <v>41739</v>
      </c>
    </row>
    <row r="451" spans="1:9" x14ac:dyDescent="0.25">
      <c r="A451" s="186"/>
      <c r="B451" s="281"/>
      <c r="C451" s="282">
        <v>41741</v>
      </c>
      <c r="D451" s="283">
        <v>46.3</v>
      </c>
      <c r="E451" s="158">
        <v>1</v>
      </c>
      <c r="F451" s="159">
        <v>3.0439814814814821E-3</v>
      </c>
      <c r="G451" s="160">
        <v>13.698224852071014</v>
      </c>
      <c r="H451" s="160">
        <v>46.3</v>
      </c>
      <c r="I451" s="284">
        <v>41741</v>
      </c>
    </row>
    <row r="452" spans="1:9" x14ac:dyDescent="0.25">
      <c r="A452" s="186"/>
      <c r="B452" s="281"/>
      <c r="C452" s="282">
        <v>41748</v>
      </c>
      <c r="D452" s="283">
        <v>20.8</v>
      </c>
      <c r="E452" s="158">
        <v>1</v>
      </c>
      <c r="F452" s="159">
        <v>3.0787037037037037E-3</v>
      </c>
      <c r="G452" s="160">
        <v>13.550488599348544</v>
      </c>
      <c r="H452" s="160">
        <v>20.8</v>
      </c>
      <c r="I452" s="284">
        <v>41748</v>
      </c>
    </row>
    <row r="453" spans="1:9" x14ac:dyDescent="0.25">
      <c r="A453" s="186"/>
      <c r="B453" s="281"/>
      <c r="C453" s="282">
        <v>41754</v>
      </c>
      <c r="D453" s="283">
        <v>25</v>
      </c>
      <c r="E453" s="158">
        <v>1</v>
      </c>
      <c r="F453" s="159">
        <v>2.7546296296296294E-3</v>
      </c>
      <c r="G453" s="160">
        <v>15.138772077375956</v>
      </c>
      <c r="H453" s="160">
        <v>25</v>
      </c>
      <c r="I453" s="284">
        <v>41754</v>
      </c>
    </row>
    <row r="454" spans="1:9" x14ac:dyDescent="0.25">
      <c r="A454" s="186"/>
      <c r="B454" s="281"/>
      <c r="C454" s="282">
        <v>41761</v>
      </c>
      <c r="D454" s="283">
        <v>14.7</v>
      </c>
      <c r="E454" s="158">
        <v>1</v>
      </c>
      <c r="F454" s="159">
        <v>2.6388888888888885E-3</v>
      </c>
      <c r="G454" s="160">
        <v>15.768772348033387</v>
      </c>
      <c r="H454" s="160">
        <v>14.7</v>
      </c>
      <c r="I454" s="284">
        <v>41761</v>
      </c>
    </row>
    <row r="455" spans="1:9" x14ac:dyDescent="0.25">
      <c r="A455" s="186"/>
      <c r="B455" s="281"/>
      <c r="C455" s="282">
        <v>41763</v>
      </c>
      <c r="D455" s="283">
        <v>41.7</v>
      </c>
      <c r="E455" s="158">
        <v>1</v>
      </c>
      <c r="F455" s="159">
        <v>2.9976851851851848E-3</v>
      </c>
      <c r="G455" s="160">
        <v>13.905150055576152</v>
      </c>
      <c r="H455" s="160">
        <v>41.7</v>
      </c>
      <c r="I455" s="284">
        <v>41763</v>
      </c>
    </row>
    <row r="456" spans="1:9" x14ac:dyDescent="0.25">
      <c r="A456" s="186"/>
      <c r="B456" s="281"/>
      <c r="C456" s="282">
        <v>41765</v>
      </c>
      <c r="D456" s="283">
        <v>39.799999999999997</v>
      </c>
      <c r="E456" s="158">
        <v>2</v>
      </c>
      <c r="F456" s="159">
        <v>2.650462962962963E-3</v>
      </c>
      <c r="G456" s="160">
        <v>15.723243426937003</v>
      </c>
      <c r="H456" s="160">
        <v>19.899999999999999</v>
      </c>
      <c r="I456" s="284">
        <v>41765</v>
      </c>
    </row>
    <row r="457" spans="1:9" x14ac:dyDescent="0.25">
      <c r="A457" s="186"/>
      <c r="B457" s="281"/>
      <c r="C457" s="282">
        <v>41768</v>
      </c>
      <c r="D457" s="283">
        <v>10.8</v>
      </c>
      <c r="E457" s="158">
        <v>1</v>
      </c>
      <c r="F457" s="159">
        <v>2.8124999999999995E-3</v>
      </c>
      <c r="G457" s="160">
        <v>14.788893115252961</v>
      </c>
      <c r="H457" s="160">
        <v>10.8</v>
      </c>
      <c r="I457" s="284">
        <v>41768</v>
      </c>
    </row>
    <row r="458" spans="1:9" x14ac:dyDescent="0.25">
      <c r="A458" s="186"/>
      <c r="B458" s="281"/>
      <c r="C458" s="282">
        <v>41769</v>
      </c>
      <c r="D458" s="283">
        <v>14</v>
      </c>
      <c r="E458" s="158">
        <v>1</v>
      </c>
      <c r="F458" s="159">
        <v>2.685185185185185E-3</v>
      </c>
      <c r="G458" s="160">
        <v>15.55075593952485</v>
      </c>
      <c r="H458" s="160">
        <v>14</v>
      </c>
      <c r="I458" s="284">
        <v>41769</v>
      </c>
    </row>
    <row r="459" spans="1:9" x14ac:dyDescent="0.25">
      <c r="A459" s="186"/>
      <c r="B459" s="281"/>
      <c r="C459" s="282">
        <v>41772</v>
      </c>
      <c r="D459" s="283">
        <v>40.299999999999997</v>
      </c>
      <c r="E459" s="158">
        <v>2</v>
      </c>
      <c r="F459" s="159">
        <v>2.5405092592592593E-3</v>
      </c>
      <c r="G459" s="160">
        <v>16.424623848383298</v>
      </c>
      <c r="H459" s="160">
        <v>20.149999999999999</v>
      </c>
      <c r="I459" s="284">
        <v>41772</v>
      </c>
    </row>
    <row r="460" spans="1:9" x14ac:dyDescent="0.25">
      <c r="A460" s="186"/>
      <c r="B460" s="281"/>
      <c r="C460" s="282">
        <v>41776</v>
      </c>
      <c r="D460" s="283">
        <v>40.700000000000003</v>
      </c>
      <c r="E460" s="158">
        <v>1</v>
      </c>
      <c r="F460" s="159">
        <v>2.685185185185185E-3</v>
      </c>
      <c r="G460" s="160">
        <v>15.498201819335742</v>
      </c>
      <c r="H460" s="160">
        <v>40.700000000000003</v>
      </c>
      <c r="I460" s="284">
        <v>41776</v>
      </c>
    </row>
    <row r="461" spans="1:9" x14ac:dyDescent="0.25">
      <c r="A461" s="186"/>
      <c r="B461" s="281"/>
      <c r="C461" s="282">
        <v>41779</v>
      </c>
      <c r="D461" s="283">
        <v>53.3</v>
      </c>
      <c r="E461" s="158">
        <v>1</v>
      </c>
      <c r="F461" s="159">
        <v>2.8587962962962963E-3</v>
      </c>
      <c r="G461" s="160">
        <v>14.549590536851694</v>
      </c>
      <c r="H461" s="160">
        <v>53.3</v>
      </c>
      <c r="I461" s="284">
        <v>41779</v>
      </c>
    </row>
    <row r="462" spans="1:9" x14ac:dyDescent="0.25">
      <c r="A462" s="186"/>
      <c r="B462" s="281"/>
      <c r="C462" s="282">
        <v>41784</v>
      </c>
      <c r="D462" s="283">
        <v>80.5</v>
      </c>
      <c r="E462" s="158">
        <v>1</v>
      </c>
      <c r="F462" s="159">
        <v>2.7546296296296294E-3</v>
      </c>
      <c r="G462" s="160">
        <v>15.133159268929516</v>
      </c>
      <c r="H462" s="160">
        <v>80.5</v>
      </c>
      <c r="I462" s="284">
        <v>41784</v>
      </c>
    </row>
    <row r="463" spans="1:9" x14ac:dyDescent="0.25">
      <c r="A463" s="186"/>
      <c r="B463" s="281"/>
      <c r="C463" s="282">
        <v>41789</v>
      </c>
      <c r="D463" s="283">
        <v>12.5</v>
      </c>
      <c r="E463" s="158">
        <v>1</v>
      </c>
      <c r="F463" s="159">
        <v>3.37962962962963E-3</v>
      </c>
      <c r="G463" s="160">
        <v>12.345679012345691</v>
      </c>
      <c r="H463" s="160">
        <v>12.5</v>
      </c>
      <c r="I463" s="284">
        <v>41789</v>
      </c>
    </row>
    <row r="464" spans="1:9" x14ac:dyDescent="0.25">
      <c r="A464" s="186"/>
      <c r="B464" s="281"/>
      <c r="C464" s="282">
        <v>41791</v>
      </c>
      <c r="D464" s="283">
        <v>56</v>
      </c>
      <c r="E464" s="158">
        <v>1</v>
      </c>
      <c r="F464" s="159">
        <v>2.3379629629629631E-3</v>
      </c>
      <c r="G464" s="160">
        <v>17.806041335453113</v>
      </c>
      <c r="H464" s="160">
        <v>56</v>
      </c>
      <c r="I464" s="284">
        <v>41791</v>
      </c>
    </row>
    <row r="465" spans="1:9" x14ac:dyDescent="0.25">
      <c r="A465" s="186"/>
      <c r="B465" s="281"/>
      <c r="C465" s="282">
        <v>41798</v>
      </c>
      <c r="D465" s="283">
        <v>69.599999999999994</v>
      </c>
      <c r="E465" s="158">
        <v>1</v>
      </c>
      <c r="F465" s="159">
        <v>2.5925925925925925E-3</v>
      </c>
      <c r="G465" s="160">
        <v>16.050220998014233</v>
      </c>
      <c r="H465" s="160">
        <v>69.599999999999994</v>
      </c>
      <c r="I465" s="284">
        <v>41798</v>
      </c>
    </row>
    <row r="466" spans="1:9" x14ac:dyDescent="0.25">
      <c r="A466" s="186"/>
      <c r="B466" s="281"/>
      <c r="C466" s="282">
        <v>41804</v>
      </c>
      <c r="D466" s="283">
        <v>25</v>
      </c>
      <c r="E466" s="158">
        <v>1</v>
      </c>
      <c r="F466" s="159">
        <v>2.2453703703703702E-3</v>
      </c>
      <c r="G466" s="160">
        <v>18.560527943905974</v>
      </c>
      <c r="H466" s="160">
        <v>25</v>
      </c>
      <c r="I466" s="284">
        <v>41804</v>
      </c>
    </row>
    <row r="467" spans="1:9" x14ac:dyDescent="0.25">
      <c r="A467" s="186"/>
      <c r="B467" s="281"/>
      <c r="C467" s="282">
        <v>41817</v>
      </c>
      <c r="D467" s="283">
        <v>27</v>
      </c>
      <c r="E467" s="158">
        <v>1</v>
      </c>
      <c r="F467" s="159">
        <v>2.9050925925925928E-3</v>
      </c>
      <c r="G467" s="160">
        <v>14.35109995570649</v>
      </c>
      <c r="H467" s="160">
        <v>27</v>
      </c>
      <c r="I467" s="284">
        <v>41817</v>
      </c>
    </row>
    <row r="468" spans="1:9" x14ac:dyDescent="0.25">
      <c r="A468" s="186"/>
      <c r="B468" s="281"/>
      <c r="C468" s="282">
        <v>41821</v>
      </c>
      <c r="D468" s="283">
        <v>50</v>
      </c>
      <c r="E468" s="158">
        <v>2</v>
      </c>
      <c r="F468" s="159">
        <v>2.9050925925925928E-3</v>
      </c>
      <c r="G468" s="160">
        <v>14.585198219578549</v>
      </c>
      <c r="H468" s="160">
        <v>25</v>
      </c>
      <c r="I468" s="284">
        <v>41821</v>
      </c>
    </row>
    <row r="469" spans="1:9" x14ac:dyDescent="0.25">
      <c r="A469" s="186"/>
      <c r="B469" s="281"/>
      <c r="C469" s="282">
        <v>41826</v>
      </c>
      <c r="D469" s="283">
        <v>45.3</v>
      </c>
      <c r="E469" s="158">
        <v>2</v>
      </c>
      <c r="F469" s="159">
        <v>3.2812499999999999E-3</v>
      </c>
      <c r="G469" s="160">
        <v>12.69092164929879</v>
      </c>
      <c r="H469" s="160">
        <v>22.65</v>
      </c>
      <c r="I469" s="284">
        <v>41826</v>
      </c>
    </row>
    <row r="470" spans="1:9" x14ac:dyDescent="0.25">
      <c r="A470" s="186"/>
      <c r="B470" s="281"/>
      <c r="C470" s="282">
        <v>41829</v>
      </c>
      <c r="D470" s="283">
        <v>10.5</v>
      </c>
      <c r="E470" s="158">
        <v>1</v>
      </c>
      <c r="F470" s="159">
        <v>2.1412037037037038E-3</v>
      </c>
      <c r="G470" s="160">
        <v>19.424460431654698</v>
      </c>
      <c r="H470" s="160">
        <v>10.5</v>
      </c>
      <c r="I470" s="284">
        <v>41829</v>
      </c>
    </row>
    <row r="471" spans="1:9" x14ac:dyDescent="0.25">
      <c r="A471" s="186"/>
      <c r="B471" s="281"/>
      <c r="C471" s="282">
        <v>41832</v>
      </c>
      <c r="D471" s="283">
        <v>60</v>
      </c>
      <c r="E471" s="158">
        <v>1</v>
      </c>
      <c r="F471" s="159">
        <v>2.9629629629629628E-3</v>
      </c>
      <c r="G471" s="160">
        <v>14.076246334310861</v>
      </c>
      <c r="H471" s="160">
        <v>60</v>
      </c>
      <c r="I471" s="284">
        <v>41832</v>
      </c>
    </row>
    <row r="472" spans="1:9" x14ac:dyDescent="0.25">
      <c r="A472" s="186"/>
      <c r="B472" s="281"/>
      <c r="C472" s="282">
        <v>41839</v>
      </c>
      <c r="D472" s="283">
        <v>12</v>
      </c>
      <c r="E472" s="158">
        <v>1</v>
      </c>
      <c r="F472" s="159">
        <v>3.1249999999999997E-3</v>
      </c>
      <c r="G472" s="160">
        <v>13.337449830194515</v>
      </c>
      <c r="H472" s="160">
        <v>12</v>
      </c>
      <c r="I472" s="284">
        <v>41839</v>
      </c>
    </row>
    <row r="473" spans="1:9" x14ac:dyDescent="0.25">
      <c r="A473" s="186"/>
      <c r="B473" s="281"/>
      <c r="C473" s="282">
        <v>41847</v>
      </c>
      <c r="D473" s="283">
        <v>101.1</v>
      </c>
      <c r="E473" s="158">
        <v>1</v>
      </c>
      <c r="F473" s="159">
        <v>2.7199074074074074E-3</v>
      </c>
      <c r="G473" s="160">
        <v>15.347895757780224</v>
      </c>
      <c r="H473" s="160">
        <v>101.1</v>
      </c>
      <c r="I473" s="284">
        <v>41847</v>
      </c>
    </row>
    <row r="474" spans="1:9" x14ac:dyDescent="0.25">
      <c r="A474" s="186"/>
      <c r="B474" s="281"/>
      <c r="C474" s="282">
        <v>41854</v>
      </c>
      <c r="D474" s="283">
        <v>13.8</v>
      </c>
      <c r="E474" s="158">
        <v>1</v>
      </c>
      <c r="F474" s="159">
        <v>2.7083333333333334E-3</v>
      </c>
      <c r="G474" s="160">
        <v>15.409429280397037</v>
      </c>
      <c r="H474" s="160">
        <v>13.8</v>
      </c>
      <c r="I474" s="284">
        <v>41854</v>
      </c>
    </row>
    <row r="475" spans="1:9" x14ac:dyDescent="0.25">
      <c r="A475" s="186"/>
      <c r="B475" s="281"/>
      <c r="C475" s="282">
        <v>41861</v>
      </c>
      <c r="D475" s="283">
        <v>51.4</v>
      </c>
      <c r="E475" s="158">
        <v>1</v>
      </c>
      <c r="F475" s="159">
        <v>2.5347222222222221E-3</v>
      </c>
      <c r="G475" s="160">
        <v>16.417354272025566</v>
      </c>
      <c r="H475" s="160">
        <v>51.4</v>
      </c>
      <c r="I475" s="284">
        <v>41861</v>
      </c>
    </row>
    <row r="476" spans="1:9" x14ac:dyDescent="0.25">
      <c r="A476" s="186"/>
      <c r="B476" s="281"/>
      <c r="C476" s="282">
        <v>41867</v>
      </c>
      <c r="D476" s="283">
        <v>11.4</v>
      </c>
      <c r="E476" s="158">
        <v>1</v>
      </c>
      <c r="F476" s="159">
        <v>3.1134259259259257E-3</v>
      </c>
      <c r="G476" s="160">
        <v>13.376792698826607</v>
      </c>
      <c r="H476" s="160">
        <v>11.4</v>
      </c>
      <c r="I476" s="284">
        <v>41867</v>
      </c>
    </row>
    <row r="477" spans="1:9" x14ac:dyDescent="0.25">
      <c r="A477" s="186"/>
      <c r="B477" s="281"/>
      <c r="C477" s="282">
        <v>41868</v>
      </c>
      <c r="D477" s="283">
        <v>112</v>
      </c>
      <c r="E477" s="158">
        <v>1</v>
      </c>
      <c r="F477" s="159">
        <v>2.4421296296296296E-3</v>
      </c>
      <c r="G477" s="160">
        <v>17.034220532319402</v>
      </c>
      <c r="H477" s="160">
        <v>112</v>
      </c>
      <c r="I477" s="284">
        <v>41868</v>
      </c>
    </row>
    <row r="478" spans="1:9" x14ac:dyDescent="0.25">
      <c r="A478" s="186"/>
      <c r="B478" s="281"/>
      <c r="C478" s="282">
        <v>41873</v>
      </c>
      <c r="D478" s="283">
        <v>7.8</v>
      </c>
      <c r="E478" s="158">
        <v>1</v>
      </c>
      <c r="F478" s="159">
        <v>4.3518518518518515E-3</v>
      </c>
      <c r="G478" s="160">
        <v>9.5803480040941729</v>
      </c>
      <c r="H478" s="160">
        <v>7.8</v>
      </c>
      <c r="I478" s="284">
        <v>41873</v>
      </c>
    </row>
    <row r="479" spans="1:9" x14ac:dyDescent="0.25">
      <c r="A479" s="186"/>
      <c r="B479" s="281"/>
      <c r="C479" s="282">
        <v>41889</v>
      </c>
      <c r="D479" s="283">
        <v>56</v>
      </c>
      <c r="E479" s="158">
        <v>1</v>
      </c>
      <c r="F479" s="159">
        <v>2.3842592592592591E-3</v>
      </c>
      <c r="G479" s="160">
        <v>17.437937894645803</v>
      </c>
      <c r="H479" s="160">
        <v>56</v>
      </c>
      <c r="I479" s="284">
        <v>41889</v>
      </c>
    </row>
    <row r="480" spans="1:9" x14ac:dyDescent="0.25">
      <c r="A480" s="186"/>
      <c r="B480" s="285" t="s">
        <v>1884</v>
      </c>
      <c r="C480" s="164"/>
      <c r="D480" s="286">
        <v>1207.8000000000002</v>
      </c>
      <c r="E480" s="165">
        <v>36</v>
      </c>
      <c r="F480" s="166">
        <v>2.8327546296296291E-3</v>
      </c>
      <c r="G480" s="167">
        <v>14.969668790648379</v>
      </c>
      <c r="H480" s="167">
        <v>33.550000000000004</v>
      </c>
      <c r="I480" s="287">
        <v>41889</v>
      </c>
    </row>
    <row r="481" spans="1:9" x14ac:dyDescent="0.25">
      <c r="A481" s="186"/>
      <c r="B481" s="285" t="s">
        <v>1076</v>
      </c>
      <c r="C481" s="288"/>
      <c r="D481" s="286">
        <v>240</v>
      </c>
      <c r="E481" s="165">
        <v>12</v>
      </c>
      <c r="F481" s="166">
        <v>2.6321373456790124E-3</v>
      </c>
      <c r="G481" s="167">
        <v>16.067574972453031</v>
      </c>
      <c r="H481" s="167">
        <v>20</v>
      </c>
      <c r="I481" s="287">
        <v>41709</v>
      </c>
    </row>
    <row r="482" spans="1:9" x14ac:dyDescent="0.25">
      <c r="A482" s="186"/>
      <c r="B482" s="285" t="s">
        <v>809</v>
      </c>
      <c r="C482" s="288"/>
      <c r="D482" s="286">
        <v>12</v>
      </c>
      <c r="E482" s="165">
        <v>2</v>
      </c>
      <c r="F482" s="166">
        <v>6.1574074074074066E-3</v>
      </c>
      <c r="G482" s="167">
        <v>6.8815378408403305</v>
      </c>
      <c r="H482" s="167">
        <v>6</v>
      </c>
      <c r="I482" s="287">
        <v>41506</v>
      </c>
    </row>
    <row r="483" spans="1:9" x14ac:dyDescent="0.25">
      <c r="A483" s="186"/>
      <c r="B483" s="285" t="s">
        <v>323</v>
      </c>
      <c r="C483" s="288"/>
      <c r="D483" s="286">
        <v>252.5</v>
      </c>
      <c r="E483" s="165">
        <v>25</v>
      </c>
      <c r="F483" s="166">
        <v>2.9000000000000002E-3</v>
      </c>
      <c r="G483" s="167">
        <v>14.642962190633092</v>
      </c>
      <c r="H483" s="167">
        <v>10.1</v>
      </c>
      <c r="I483" s="287">
        <v>40989</v>
      </c>
    </row>
    <row r="484" spans="1:9" x14ac:dyDescent="0.25">
      <c r="A484" s="186"/>
      <c r="B484" s="285" t="s">
        <v>785</v>
      </c>
      <c r="C484" s="288"/>
      <c r="D484" s="286">
        <v>31.25</v>
      </c>
      <c r="E484" s="165">
        <v>6</v>
      </c>
      <c r="F484" s="166">
        <v>2.4672067901234567E-3</v>
      </c>
      <c r="G484" s="167">
        <v>16.958333333333346</v>
      </c>
      <c r="H484" s="167">
        <v>5.208333333333333</v>
      </c>
      <c r="I484" s="287">
        <v>40973</v>
      </c>
    </row>
    <row r="485" spans="1:9" x14ac:dyDescent="0.25">
      <c r="A485" s="186"/>
      <c r="B485" s="285" t="s">
        <v>1229</v>
      </c>
      <c r="C485" s="288"/>
      <c r="D485" s="286">
        <v>156.14999999999998</v>
      </c>
      <c r="E485" s="165">
        <v>9</v>
      </c>
      <c r="F485" s="166">
        <v>2.5488683127572022E-3</v>
      </c>
      <c r="G485" s="167">
        <v>16.526823731800661</v>
      </c>
      <c r="H485" s="167">
        <v>17.349999999999998</v>
      </c>
      <c r="I485" s="287">
        <v>40358.504861111112</v>
      </c>
    </row>
    <row r="486" spans="1:9" x14ac:dyDescent="0.25">
      <c r="A486" s="186"/>
      <c r="B486" s="285" t="s">
        <v>689</v>
      </c>
      <c r="C486" s="288"/>
      <c r="D486" s="286">
        <v>66.5</v>
      </c>
      <c r="E486" s="165">
        <v>2</v>
      </c>
      <c r="F486" s="166">
        <v>2.5520833333333333E-3</v>
      </c>
      <c r="G486" s="167">
        <v>16.346223861770142</v>
      </c>
      <c r="H486" s="167">
        <v>33.25</v>
      </c>
      <c r="I486" s="287">
        <v>40335</v>
      </c>
    </row>
    <row r="487" spans="1:9" x14ac:dyDescent="0.25">
      <c r="A487" s="186"/>
      <c r="B487" s="285" t="s">
        <v>452</v>
      </c>
      <c r="C487" s="288"/>
      <c r="D487" s="286">
        <v>90.11</v>
      </c>
      <c r="E487" s="165">
        <v>19</v>
      </c>
      <c r="F487" s="166">
        <v>5.2491471734892776E-3</v>
      </c>
      <c r="G487" s="167">
        <v>9.2144371799062927</v>
      </c>
      <c r="H487" s="167">
        <v>4.7426315789473685</v>
      </c>
      <c r="I487" s="287">
        <v>39659</v>
      </c>
    </row>
    <row r="488" spans="1:9" x14ac:dyDescent="0.25">
      <c r="A488" s="186"/>
      <c r="B488" s="285" t="s">
        <v>33</v>
      </c>
      <c r="C488" s="288"/>
      <c r="D488" s="286">
        <v>1454.9999999999998</v>
      </c>
      <c r="E488" s="165">
        <v>89</v>
      </c>
      <c r="F488" s="166">
        <v>2.7625624219725347E-3</v>
      </c>
      <c r="G488" s="167">
        <v>15.34170433653899</v>
      </c>
      <c r="H488" s="167">
        <v>16.348314606741571</v>
      </c>
      <c r="I488" s="287">
        <v>39619</v>
      </c>
    </row>
    <row r="489" spans="1:9" x14ac:dyDescent="0.25">
      <c r="A489" s="186"/>
      <c r="B489" s="285" t="s">
        <v>26</v>
      </c>
      <c r="C489" s="288"/>
      <c r="D489" s="286">
        <v>81.05</v>
      </c>
      <c r="E489" s="165">
        <v>14</v>
      </c>
      <c r="F489" s="166">
        <v>3.018353174603174E-3</v>
      </c>
      <c r="G489" s="167">
        <v>14.433774856757676</v>
      </c>
      <c r="H489" s="167">
        <v>5.7892857142857137</v>
      </c>
      <c r="I489" s="287">
        <v>39509</v>
      </c>
    </row>
    <row r="490" spans="1:9" x14ac:dyDescent="0.25">
      <c r="A490" s="186"/>
      <c r="B490" s="285" t="s">
        <v>581</v>
      </c>
      <c r="C490" s="288"/>
      <c r="D490" s="286">
        <v>1</v>
      </c>
      <c r="E490" s="165">
        <v>1</v>
      </c>
      <c r="F490" s="166">
        <v>3.472222222222222E-3</v>
      </c>
      <c r="G490" s="167">
        <v>12.000000000000011</v>
      </c>
      <c r="H490" s="167">
        <v>1</v>
      </c>
      <c r="I490" s="287">
        <v>39487</v>
      </c>
    </row>
    <row r="491" spans="1:9" x14ac:dyDescent="0.25">
      <c r="A491" s="168" t="s">
        <v>1231</v>
      </c>
      <c r="B491" s="8"/>
      <c r="C491" s="8"/>
      <c r="D491" s="9">
        <v>13202.120000000014</v>
      </c>
      <c r="E491" s="10">
        <v>696</v>
      </c>
      <c r="F491" s="11">
        <v>2.7371521126011073E-3</v>
      </c>
      <c r="G491" s="9">
        <v>16.480193543285854</v>
      </c>
      <c r="H491" s="9">
        <v>18.968563218390823</v>
      </c>
      <c r="I491" s="152">
        <v>43237</v>
      </c>
    </row>
    <row r="492" spans="1:9" x14ac:dyDescent="0.25">
      <c r="A492" s="273" t="s">
        <v>1225</v>
      </c>
      <c r="B492" s="285" t="s">
        <v>949</v>
      </c>
      <c r="C492" s="288"/>
      <c r="D492" s="286">
        <v>90.630000000000024</v>
      </c>
      <c r="E492" s="165">
        <v>92</v>
      </c>
      <c r="F492" s="166">
        <v>2.5361815619967792E-2</v>
      </c>
      <c r="G492" s="167">
        <v>1.6555817604866059</v>
      </c>
      <c r="H492" s="167">
        <v>0.98510869565217418</v>
      </c>
      <c r="I492" s="287">
        <v>43244</v>
      </c>
    </row>
    <row r="493" spans="1:9" x14ac:dyDescent="0.25">
      <c r="A493" s="186"/>
      <c r="B493" s="274" t="s">
        <v>1155</v>
      </c>
      <c r="C493" s="275">
        <v>41389</v>
      </c>
      <c r="D493" s="276">
        <v>1.05</v>
      </c>
      <c r="E493" s="277">
        <v>1</v>
      </c>
      <c r="F493" s="278">
        <v>2.3819444444444445E-2</v>
      </c>
      <c r="G493" s="279">
        <v>1.7491901897269797</v>
      </c>
      <c r="H493" s="279">
        <v>1.05</v>
      </c>
      <c r="I493" s="280">
        <v>41389</v>
      </c>
    </row>
    <row r="494" spans="1:9" x14ac:dyDescent="0.25">
      <c r="A494" s="186"/>
      <c r="B494" s="281"/>
      <c r="C494" s="282">
        <v>41395</v>
      </c>
      <c r="D494" s="283">
        <v>1.25</v>
      </c>
      <c r="E494" s="158">
        <v>1</v>
      </c>
      <c r="F494" s="159">
        <v>2.4745370370370372E-2</v>
      </c>
      <c r="G494" s="160">
        <v>1.6841317365269475</v>
      </c>
      <c r="H494" s="160">
        <v>1.25</v>
      </c>
      <c r="I494" s="284">
        <v>41395</v>
      </c>
    </row>
    <row r="495" spans="1:9" x14ac:dyDescent="0.25">
      <c r="A495" s="186"/>
      <c r="B495" s="281"/>
      <c r="C495" s="282">
        <v>41402</v>
      </c>
      <c r="D495" s="283">
        <v>0.65</v>
      </c>
      <c r="E495" s="158">
        <v>1</v>
      </c>
      <c r="F495" s="159">
        <v>2.3819444444444445E-2</v>
      </c>
      <c r="G495" s="160">
        <v>1.7488789237668174</v>
      </c>
      <c r="H495" s="160">
        <v>0.65</v>
      </c>
      <c r="I495" s="284">
        <v>41402</v>
      </c>
    </row>
    <row r="496" spans="1:9" x14ac:dyDescent="0.25">
      <c r="A496" s="186"/>
      <c r="B496" s="281"/>
      <c r="C496" s="282">
        <v>41766</v>
      </c>
      <c r="D496" s="283">
        <v>0.75</v>
      </c>
      <c r="E496" s="158">
        <v>1</v>
      </c>
      <c r="F496" s="159">
        <v>2.5138888888888891E-2</v>
      </c>
      <c r="G496" s="160">
        <v>1.6574585635359129</v>
      </c>
      <c r="H496" s="160">
        <v>0.75</v>
      </c>
      <c r="I496" s="284">
        <v>41766</v>
      </c>
    </row>
    <row r="497" spans="1:9" x14ac:dyDescent="0.25">
      <c r="A497" s="186"/>
      <c r="B497" s="281"/>
      <c r="C497" s="282">
        <v>42459</v>
      </c>
      <c r="D497" s="283">
        <v>1</v>
      </c>
      <c r="E497" s="158">
        <v>1</v>
      </c>
      <c r="F497" s="159">
        <v>2.417824074074074E-2</v>
      </c>
      <c r="G497" s="160">
        <v>1.7233125897558654</v>
      </c>
      <c r="H497" s="160">
        <v>1</v>
      </c>
      <c r="I497" s="284">
        <v>42459</v>
      </c>
    </row>
    <row r="498" spans="1:9" x14ac:dyDescent="0.25">
      <c r="A498" s="186"/>
      <c r="B498" s="281"/>
      <c r="C498" s="282">
        <v>42492</v>
      </c>
      <c r="D498" s="283">
        <v>1</v>
      </c>
      <c r="E498" s="158">
        <v>1</v>
      </c>
      <c r="F498" s="159">
        <v>2.3761574074074074E-2</v>
      </c>
      <c r="G498" s="160">
        <v>1.7535314174378971</v>
      </c>
      <c r="H498" s="160">
        <v>1</v>
      </c>
      <c r="I498" s="284">
        <v>42492</v>
      </c>
    </row>
    <row r="499" spans="1:9" x14ac:dyDescent="0.25">
      <c r="A499" s="186"/>
      <c r="B499" s="281"/>
      <c r="C499" s="282">
        <v>43216</v>
      </c>
      <c r="D499" s="283">
        <v>1</v>
      </c>
      <c r="E499" s="158">
        <v>1</v>
      </c>
      <c r="F499" s="159">
        <v>2.2569444444444444E-2</v>
      </c>
      <c r="G499" s="160">
        <v>1.8461538461538476</v>
      </c>
      <c r="H499" s="160">
        <v>1</v>
      </c>
      <c r="I499" s="284">
        <v>43216</v>
      </c>
    </row>
    <row r="500" spans="1:9" x14ac:dyDescent="0.25">
      <c r="A500" s="186"/>
      <c r="B500" s="281"/>
      <c r="C500" s="282">
        <v>43227</v>
      </c>
      <c r="D500" s="283">
        <v>0.77</v>
      </c>
      <c r="E500" s="158">
        <v>1</v>
      </c>
      <c r="F500" s="159">
        <v>2.3761574074074074E-2</v>
      </c>
      <c r="G500" s="160">
        <v>1.7533206831119557</v>
      </c>
      <c r="H500" s="160">
        <v>0.77</v>
      </c>
      <c r="I500" s="284">
        <v>43227</v>
      </c>
    </row>
    <row r="501" spans="1:9" x14ac:dyDescent="0.25">
      <c r="A501" s="186"/>
      <c r="B501" s="285" t="s">
        <v>1235</v>
      </c>
      <c r="C501" s="164"/>
      <c r="D501" s="286">
        <v>7.4699999999999989</v>
      </c>
      <c r="E501" s="165">
        <v>8</v>
      </c>
      <c r="F501" s="166">
        <v>2.3974247685185184E-2</v>
      </c>
      <c r="G501" s="167">
        <v>1.739497243752028</v>
      </c>
      <c r="H501" s="167">
        <v>0.93374999999999986</v>
      </c>
      <c r="I501" s="287">
        <v>43227</v>
      </c>
    </row>
    <row r="502" spans="1:9" x14ac:dyDescent="0.25">
      <c r="A502" s="186"/>
      <c r="B502" s="285" t="s">
        <v>781</v>
      </c>
      <c r="C502" s="288"/>
      <c r="D502" s="286">
        <v>105.58499999999998</v>
      </c>
      <c r="E502" s="165">
        <v>118</v>
      </c>
      <c r="F502" s="166">
        <v>2.5775561048336462E-2</v>
      </c>
      <c r="G502" s="167">
        <v>1.6742535974416444</v>
      </c>
      <c r="H502" s="167">
        <v>0.89478813559322012</v>
      </c>
      <c r="I502" s="287">
        <v>43200</v>
      </c>
    </row>
    <row r="503" spans="1:9" x14ac:dyDescent="0.25">
      <c r="A503" s="186"/>
      <c r="B503" s="274" t="s">
        <v>1833</v>
      </c>
      <c r="C503" s="275">
        <v>42601</v>
      </c>
      <c r="D503" s="276">
        <v>1</v>
      </c>
      <c r="E503" s="277">
        <v>1</v>
      </c>
      <c r="F503" s="278">
        <v>2.5925925925925925E-2</v>
      </c>
      <c r="G503" s="279">
        <v>1.6071428571428585</v>
      </c>
      <c r="H503" s="279">
        <v>1</v>
      </c>
      <c r="I503" s="280">
        <v>42601</v>
      </c>
    </row>
    <row r="504" spans="1:9" x14ac:dyDescent="0.25">
      <c r="A504" s="186"/>
      <c r="B504" s="281"/>
      <c r="C504" s="282">
        <v>42602</v>
      </c>
      <c r="D504" s="283">
        <v>0.7</v>
      </c>
      <c r="E504" s="158">
        <v>1</v>
      </c>
      <c r="F504" s="159">
        <v>2.8125000000000001E-2</v>
      </c>
      <c r="G504" s="160">
        <v>1.4814814814814825</v>
      </c>
      <c r="H504" s="160">
        <v>0.7</v>
      </c>
      <c r="I504" s="284">
        <v>42602</v>
      </c>
    </row>
    <row r="505" spans="1:9" x14ac:dyDescent="0.25">
      <c r="A505" s="186"/>
      <c r="B505" s="281"/>
      <c r="C505" s="282">
        <v>42965</v>
      </c>
      <c r="D505" s="283">
        <v>0.75</v>
      </c>
      <c r="E505" s="158">
        <v>1</v>
      </c>
      <c r="F505" s="159">
        <v>2.6215277777777778E-2</v>
      </c>
      <c r="G505" s="160">
        <v>1.5891701000588594</v>
      </c>
      <c r="H505" s="160">
        <v>0.75</v>
      </c>
      <c r="I505" s="284">
        <v>42965</v>
      </c>
    </row>
    <row r="506" spans="1:9" x14ac:dyDescent="0.25">
      <c r="A506" s="186"/>
      <c r="B506" s="281"/>
      <c r="C506" s="282">
        <v>42966</v>
      </c>
      <c r="D506" s="283">
        <v>0.75</v>
      </c>
      <c r="E506" s="158">
        <v>1</v>
      </c>
      <c r="F506" s="159">
        <v>2.119212962962963E-2</v>
      </c>
      <c r="G506" s="160">
        <v>1.9664967225054641</v>
      </c>
      <c r="H506" s="160">
        <v>0.75</v>
      </c>
      <c r="I506" s="284">
        <v>42966</v>
      </c>
    </row>
    <row r="507" spans="1:9" x14ac:dyDescent="0.25">
      <c r="A507" s="186"/>
      <c r="B507" s="281"/>
      <c r="C507" s="282">
        <v>42967</v>
      </c>
      <c r="D507" s="283">
        <v>2.4</v>
      </c>
      <c r="E507" s="158">
        <v>1</v>
      </c>
      <c r="F507" s="159">
        <v>2.4872685185185189E-2</v>
      </c>
      <c r="G507" s="160">
        <v>1.6753926701570692</v>
      </c>
      <c r="H507" s="160">
        <v>2.4</v>
      </c>
      <c r="I507" s="284">
        <v>42967</v>
      </c>
    </row>
    <row r="508" spans="1:9" x14ac:dyDescent="0.25">
      <c r="A508" s="186"/>
      <c r="B508" s="285" t="s">
        <v>1883</v>
      </c>
      <c r="C508" s="164"/>
      <c r="D508" s="286">
        <v>5.6</v>
      </c>
      <c r="E508" s="165">
        <v>5</v>
      </c>
      <c r="F508" s="166">
        <v>2.5266203703703704E-2</v>
      </c>
      <c r="G508" s="167">
        <v>1.6639367662691469</v>
      </c>
      <c r="H508" s="167">
        <v>1.1199999999999999</v>
      </c>
      <c r="I508" s="287">
        <v>42967</v>
      </c>
    </row>
    <row r="509" spans="1:9" x14ac:dyDescent="0.25">
      <c r="A509" s="186"/>
      <c r="B509" s="285" t="s">
        <v>988</v>
      </c>
      <c r="C509" s="288"/>
      <c r="D509" s="286">
        <v>3.0999999999999996</v>
      </c>
      <c r="E509" s="165">
        <v>4</v>
      </c>
      <c r="F509" s="166">
        <v>2.4120370370370372E-2</v>
      </c>
      <c r="G509" s="167">
        <v>1.7427085720285418</v>
      </c>
      <c r="H509" s="167">
        <v>0.77499999999999991</v>
      </c>
      <c r="I509" s="287">
        <v>42912</v>
      </c>
    </row>
    <row r="510" spans="1:9" x14ac:dyDescent="0.25">
      <c r="A510" s="186"/>
      <c r="B510" s="274" t="s">
        <v>1184</v>
      </c>
      <c r="C510" s="275">
        <v>42877</v>
      </c>
      <c r="D510" s="276">
        <v>0.5</v>
      </c>
      <c r="E510" s="277">
        <v>1</v>
      </c>
      <c r="F510" s="278">
        <v>2.3912037037037034E-2</v>
      </c>
      <c r="G510" s="279">
        <v>1.742497579864474</v>
      </c>
      <c r="H510" s="279">
        <v>0.5</v>
      </c>
      <c r="I510" s="280">
        <v>42877</v>
      </c>
    </row>
    <row r="511" spans="1:9" x14ac:dyDescent="0.25">
      <c r="A511" s="186"/>
      <c r="B511" s="285" t="s">
        <v>2119</v>
      </c>
      <c r="C511" s="164"/>
      <c r="D511" s="286">
        <v>0.5</v>
      </c>
      <c r="E511" s="165">
        <v>1</v>
      </c>
      <c r="F511" s="166">
        <v>2.3912037037037034E-2</v>
      </c>
      <c r="G511" s="167">
        <v>1.742497579864474</v>
      </c>
      <c r="H511" s="167">
        <v>0.5</v>
      </c>
      <c r="I511" s="287">
        <v>42877</v>
      </c>
    </row>
    <row r="512" spans="1:9" x14ac:dyDescent="0.25">
      <c r="A512" s="186"/>
      <c r="B512" s="274" t="s">
        <v>1856</v>
      </c>
      <c r="C512" s="275">
        <v>42696</v>
      </c>
      <c r="D512" s="276">
        <v>0.75</v>
      </c>
      <c r="E512" s="277">
        <v>1</v>
      </c>
      <c r="F512" s="278">
        <v>2.7777777777777776E-2</v>
      </c>
      <c r="G512" s="279">
        <v>1.5000000000000013</v>
      </c>
      <c r="H512" s="279">
        <v>0.75</v>
      </c>
      <c r="I512" s="280">
        <v>42696</v>
      </c>
    </row>
    <row r="513" spans="1:9" x14ac:dyDescent="0.25">
      <c r="A513" s="186"/>
      <c r="B513" s="281"/>
      <c r="C513" s="282">
        <v>42703</v>
      </c>
      <c r="D513" s="283">
        <v>1</v>
      </c>
      <c r="E513" s="158">
        <v>1</v>
      </c>
      <c r="F513" s="159">
        <v>3.4490740740740738E-2</v>
      </c>
      <c r="G513" s="160">
        <v>1.2080536912751687</v>
      </c>
      <c r="H513" s="160">
        <v>1</v>
      </c>
      <c r="I513" s="284">
        <v>42703</v>
      </c>
    </row>
    <row r="514" spans="1:9" x14ac:dyDescent="0.25">
      <c r="A514" s="186"/>
      <c r="B514" s="281"/>
      <c r="C514" s="282">
        <v>42705</v>
      </c>
      <c r="D514" s="283">
        <v>1</v>
      </c>
      <c r="E514" s="158">
        <v>1</v>
      </c>
      <c r="F514" s="159">
        <v>3.7164351851851851E-2</v>
      </c>
      <c r="G514" s="160">
        <v>1.1211460604173165</v>
      </c>
      <c r="H514" s="160">
        <v>1</v>
      </c>
      <c r="I514" s="284">
        <v>42705</v>
      </c>
    </row>
    <row r="515" spans="1:9" x14ac:dyDescent="0.25">
      <c r="A515" s="186"/>
      <c r="B515" s="281"/>
      <c r="C515" s="282">
        <v>42710</v>
      </c>
      <c r="D515" s="283">
        <v>0.96599999999999997</v>
      </c>
      <c r="E515" s="158">
        <v>1</v>
      </c>
      <c r="F515" s="159">
        <v>2.5277777777777777E-2</v>
      </c>
      <c r="G515" s="160">
        <v>1.648151658767774</v>
      </c>
      <c r="H515" s="160">
        <v>0.96599999999999997</v>
      </c>
      <c r="I515" s="284">
        <v>42710</v>
      </c>
    </row>
    <row r="516" spans="1:9" x14ac:dyDescent="0.25">
      <c r="A516" s="186"/>
      <c r="B516" s="281"/>
      <c r="C516" s="282">
        <v>42712</v>
      </c>
      <c r="D516" s="283">
        <v>1.0229999999999999</v>
      </c>
      <c r="E516" s="158">
        <v>1</v>
      </c>
      <c r="F516" s="159">
        <v>2.5462962962962962E-2</v>
      </c>
      <c r="G516" s="160">
        <v>1.6360728565082199</v>
      </c>
      <c r="H516" s="160">
        <v>1.0229999999999999</v>
      </c>
      <c r="I516" s="284">
        <v>42712</v>
      </c>
    </row>
    <row r="517" spans="1:9" x14ac:dyDescent="0.25">
      <c r="A517" s="186"/>
      <c r="B517" s="281"/>
      <c r="C517" s="282">
        <v>42717</v>
      </c>
      <c r="D517" s="283">
        <v>1</v>
      </c>
      <c r="E517" s="158">
        <v>1</v>
      </c>
      <c r="F517" s="159">
        <v>2.3206018518518515E-2</v>
      </c>
      <c r="G517" s="160">
        <v>1.7955112219451388</v>
      </c>
      <c r="H517" s="160">
        <v>1</v>
      </c>
      <c r="I517" s="284">
        <v>42717</v>
      </c>
    </row>
    <row r="518" spans="1:9" x14ac:dyDescent="0.25">
      <c r="A518" s="186"/>
      <c r="B518" s="281"/>
      <c r="C518" s="282">
        <v>42719</v>
      </c>
      <c r="D518" s="283">
        <v>0.95</v>
      </c>
      <c r="E518" s="158">
        <v>1</v>
      </c>
      <c r="F518" s="159">
        <v>2.2673611111111113E-2</v>
      </c>
      <c r="G518" s="160">
        <v>1.8377216550241817</v>
      </c>
      <c r="H518" s="160">
        <v>0.95</v>
      </c>
      <c r="I518" s="284">
        <v>42719</v>
      </c>
    </row>
    <row r="519" spans="1:9" x14ac:dyDescent="0.25">
      <c r="A519" s="186"/>
      <c r="B519" s="281"/>
      <c r="C519" s="282">
        <v>42738</v>
      </c>
      <c r="D519" s="283">
        <v>1</v>
      </c>
      <c r="E519" s="158">
        <v>1</v>
      </c>
      <c r="F519" s="159">
        <v>2.6736111111111113E-2</v>
      </c>
      <c r="G519" s="160">
        <v>1.5584415584415596</v>
      </c>
      <c r="H519" s="160">
        <v>1</v>
      </c>
      <c r="I519" s="284">
        <v>42738</v>
      </c>
    </row>
    <row r="520" spans="1:9" x14ac:dyDescent="0.25">
      <c r="A520" s="186"/>
      <c r="B520" s="281"/>
      <c r="C520" s="282">
        <v>42768</v>
      </c>
      <c r="D520" s="283">
        <v>0.8</v>
      </c>
      <c r="E520" s="158">
        <v>1</v>
      </c>
      <c r="F520" s="159">
        <v>2.3043981481481481E-2</v>
      </c>
      <c r="G520" s="160">
        <v>1.8079096045197756</v>
      </c>
      <c r="H520" s="160">
        <v>0.8</v>
      </c>
      <c r="I520" s="284">
        <v>42768</v>
      </c>
    </row>
    <row r="521" spans="1:9" x14ac:dyDescent="0.25">
      <c r="A521" s="186"/>
      <c r="B521" s="281"/>
      <c r="C521" s="282">
        <v>42782</v>
      </c>
      <c r="D521" s="283">
        <v>1</v>
      </c>
      <c r="E521" s="158">
        <v>1</v>
      </c>
      <c r="F521" s="159">
        <v>2.1145833333333332E-2</v>
      </c>
      <c r="G521" s="160">
        <v>1.9704433497536962</v>
      </c>
      <c r="H521" s="160">
        <v>1</v>
      </c>
      <c r="I521" s="284">
        <v>42782</v>
      </c>
    </row>
    <row r="522" spans="1:9" x14ac:dyDescent="0.25">
      <c r="A522" s="186"/>
      <c r="B522" s="281"/>
      <c r="C522" s="282">
        <v>42789</v>
      </c>
      <c r="D522" s="283">
        <v>1</v>
      </c>
      <c r="E522" s="158">
        <v>1</v>
      </c>
      <c r="F522" s="159">
        <v>2.4305555555555556E-2</v>
      </c>
      <c r="G522" s="160">
        <v>1.7142857142857155</v>
      </c>
      <c r="H522" s="160">
        <v>1</v>
      </c>
      <c r="I522" s="284">
        <v>42789</v>
      </c>
    </row>
    <row r="523" spans="1:9" x14ac:dyDescent="0.25">
      <c r="A523" s="186"/>
      <c r="B523" s="281"/>
      <c r="C523" s="282">
        <v>42796</v>
      </c>
      <c r="D523" s="283">
        <v>1</v>
      </c>
      <c r="E523" s="158">
        <v>1</v>
      </c>
      <c r="F523" s="159">
        <v>2.0682870370370372E-2</v>
      </c>
      <c r="G523" s="160">
        <v>2.0145495243424749</v>
      </c>
      <c r="H523" s="160">
        <v>1</v>
      </c>
      <c r="I523" s="284">
        <v>42796</v>
      </c>
    </row>
    <row r="524" spans="1:9" x14ac:dyDescent="0.25">
      <c r="A524" s="186"/>
      <c r="B524" s="281"/>
      <c r="C524" s="282">
        <v>42803</v>
      </c>
      <c r="D524" s="283">
        <v>1</v>
      </c>
      <c r="E524" s="158">
        <v>1</v>
      </c>
      <c r="F524" s="159">
        <v>2.2569444444444444E-2</v>
      </c>
      <c r="G524" s="160">
        <v>1.8461538461538476</v>
      </c>
      <c r="H524" s="160">
        <v>1</v>
      </c>
      <c r="I524" s="284">
        <v>42803</v>
      </c>
    </row>
    <row r="525" spans="1:9" x14ac:dyDescent="0.25">
      <c r="A525" s="186"/>
      <c r="B525" s="281"/>
      <c r="C525" s="282">
        <v>42822</v>
      </c>
      <c r="D525" s="283">
        <v>1</v>
      </c>
      <c r="E525" s="158">
        <v>1</v>
      </c>
      <c r="F525" s="159">
        <v>2.2916666666666669E-2</v>
      </c>
      <c r="G525" s="160">
        <v>1.8181818181818195</v>
      </c>
      <c r="H525" s="160">
        <v>1</v>
      </c>
      <c r="I525" s="284">
        <v>42822</v>
      </c>
    </row>
    <row r="526" spans="1:9" x14ac:dyDescent="0.25">
      <c r="A526" s="186"/>
      <c r="B526" s="285" t="s">
        <v>1885</v>
      </c>
      <c r="C526" s="164"/>
      <c r="D526" s="286">
        <v>13.489000000000001</v>
      </c>
      <c r="E526" s="165">
        <v>14</v>
      </c>
      <c r="F526" s="166">
        <v>2.5532407407407403E-2</v>
      </c>
      <c r="G526" s="167">
        <v>1.6769016114011919</v>
      </c>
      <c r="H526" s="167">
        <v>0.96350000000000002</v>
      </c>
      <c r="I526" s="287">
        <v>42822</v>
      </c>
    </row>
    <row r="527" spans="1:9" x14ac:dyDescent="0.25">
      <c r="A527" s="186"/>
      <c r="B527" s="274" t="s">
        <v>1432</v>
      </c>
      <c r="C527" s="275">
        <v>41832</v>
      </c>
      <c r="D527" s="276">
        <v>1.2</v>
      </c>
      <c r="E527" s="277">
        <v>1</v>
      </c>
      <c r="F527" s="278">
        <v>2.4722222222222225E-2</v>
      </c>
      <c r="G527" s="279">
        <v>1.6855247756535321</v>
      </c>
      <c r="H527" s="279">
        <v>1.2</v>
      </c>
      <c r="I527" s="280">
        <v>41832</v>
      </c>
    </row>
    <row r="528" spans="1:9" x14ac:dyDescent="0.25">
      <c r="A528" s="186"/>
      <c r="B528" s="281"/>
      <c r="C528" s="282">
        <v>41866</v>
      </c>
      <c r="D528" s="283">
        <v>0.75</v>
      </c>
      <c r="E528" s="158">
        <v>1</v>
      </c>
      <c r="F528" s="159">
        <v>2.7777777777777776E-2</v>
      </c>
      <c r="G528" s="160">
        <v>1.5000000000000013</v>
      </c>
      <c r="H528" s="160">
        <v>0.75</v>
      </c>
      <c r="I528" s="284">
        <v>41866</v>
      </c>
    </row>
    <row r="529" spans="1:9" x14ac:dyDescent="0.25">
      <c r="A529" s="186"/>
      <c r="B529" s="281"/>
      <c r="C529" s="282">
        <v>41868</v>
      </c>
      <c r="D529" s="283">
        <v>2.4</v>
      </c>
      <c r="E529" s="158">
        <v>1</v>
      </c>
      <c r="F529" s="159">
        <v>2.4120370370370372E-2</v>
      </c>
      <c r="G529" s="160">
        <v>1.7276544691061801</v>
      </c>
      <c r="H529" s="160">
        <v>2.4</v>
      </c>
      <c r="I529" s="284">
        <v>41868</v>
      </c>
    </row>
    <row r="530" spans="1:9" x14ac:dyDescent="0.25">
      <c r="A530" s="186"/>
      <c r="B530" s="281"/>
      <c r="C530" s="282">
        <v>42603</v>
      </c>
      <c r="D530" s="283">
        <v>2.4</v>
      </c>
      <c r="E530" s="158">
        <v>1</v>
      </c>
      <c r="F530" s="159">
        <v>2.7094907407407404E-2</v>
      </c>
      <c r="G530" s="160">
        <v>1.5379138483446078</v>
      </c>
      <c r="H530" s="160">
        <v>2.4</v>
      </c>
      <c r="I530" s="284">
        <v>42603</v>
      </c>
    </row>
    <row r="531" spans="1:9" x14ac:dyDescent="0.25">
      <c r="A531" s="186"/>
      <c r="B531" s="285" t="s">
        <v>1461</v>
      </c>
      <c r="C531" s="164"/>
      <c r="D531" s="286">
        <v>6.75</v>
      </c>
      <c r="E531" s="165">
        <v>4</v>
      </c>
      <c r="F531" s="166">
        <v>2.5928819444444445E-2</v>
      </c>
      <c r="G531" s="167">
        <v>1.6127732732760802</v>
      </c>
      <c r="H531" s="167">
        <v>1.6875</v>
      </c>
      <c r="I531" s="287">
        <v>42603</v>
      </c>
    </row>
    <row r="532" spans="1:9" x14ac:dyDescent="0.25">
      <c r="A532" s="186"/>
      <c r="B532" s="274" t="s">
        <v>1822</v>
      </c>
      <c r="C532" s="275">
        <v>42584</v>
      </c>
      <c r="D532" s="276">
        <v>0.65</v>
      </c>
      <c r="E532" s="277">
        <v>1</v>
      </c>
      <c r="F532" s="278">
        <v>2.3344907407407408E-2</v>
      </c>
      <c r="G532" s="279">
        <v>1.7848970251716261</v>
      </c>
      <c r="H532" s="279">
        <v>0.65</v>
      </c>
      <c r="I532" s="280">
        <v>42584</v>
      </c>
    </row>
    <row r="533" spans="1:9" x14ac:dyDescent="0.25">
      <c r="A533" s="186"/>
      <c r="B533" s="285" t="s">
        <v>1886</v>
      </c>
      <c r="C533" s="164"/>
      <c r="D533" s="286">
        <v>0.65</v>
      </c>
      <c r="E533" s="165">
        <v>1</v>
      </c>
      <c r="F533" s="166">
        <v>2.3344907407407408E-2</v>
      </c>
      <c r="G533" s="167">
        <v>1.7848970251716261</v>
      </c>
      <c r="H533" s="167">
        <v>0.65</v>
      </c>
      <c r="I533" s="287">
        <v>42584</v>
      </c>
    </row>
    <row r="534" spans="1:9" x14ac:dyDescent="0.25">
      <c r="A534" s="186"/>
      <c r="B534" s="285" t="s">
        <v>1136</v>
      </c>
      <c r="C534" s="288"/>
      <c r="D534" s="286">
        <v>4.4089999999999998</v>
      </c>
      <c r="E534" s="165">
        <v>5</v>
      </c>
      <c r="F534" s="166">
        <v>2.3321759259259257E-2</v>
      </c>
      <c r="G534" s="167">
        <v>1.7902136659632872</v>
      </c>
      <c r="H534" s="167">
        <v>0.88179999999999992</v>
      </c>
      <c r="I534" s="287">
        <v>42453</v>
      </c>
    </row>
    <row r="535" spans="1:9" x14ac:dyDescent="0.25">
      <c r="A535" s="186"/>
      <c r="B535" s="274" t="s">
        <v>1204</v>
      </c>
      <c r="C535" s="275">
        <v>41448</v>
      </c>
      <c r="D535" s="276">
        <v>0.5</v>
      </c>
      <c r="E535" s="277">
        <v>1</v>
      </c>
      <c r="F535" s="278">
        <v>2.0833333333333332E-2</v>
      </c>
      <c r="G535" s="279">
        <v>2.0000000000000018</v>
      </c>
      <c r="H535" s="279">
        <v>0.5</v>
      </c>
      <c r="I535" s="280">
        <v>41448</v>
      </c>
    </row>
    <row r="536" spans="1:9" x14ac:dyDescent="0.25">
      <c r="A536" s="186"/>
      <c r="B536" s="281"/>
      <c r="C536" s="282">
        <v>41482</v>
      </c>
      <c r="D536" s="283">
        <v>0.5</v>
      </c>
      <c r="E536" s="158">
        <v>1</v>
      </c>
      <c r="F536" s="159">
        <v>2.7777777777777776E-2</v>
      </c>
      <c r="G536" s="160">
        <v>1.5000000000000013</v>
      </c>
      <c r="H536" s="160">
        <v>0.5</v>
      </c>
      <c r="I536" s="284">
        <v>41482</v>
      </c>
    </row>
    <row r="537" spans="1:9" x14ac:dyDescent="0.25">
      <c r="A537" s="186"/>
      <c r="B537" s="281"/>
      <c r="C537" s="282">
        <v>41483</v>
      </c>
      <c r="D537" s="283">
        <v>2.4</v>
      </c>
      <c r="E537" s="158">
        <v>1</v>
      </c>
      <c r="F537" s="159">
        <v>2.4432870370370369E-2</v>
      </c>
      <c r="G537" s="160">
        <v>1.7054875641531795</v>
      </c>
      <c r="H537" s="160">
        <v>2.4</v>
      </c>
      <c r="I537" s="284">
        <v>41483</v>
      </c>
    </row>
    <row r="538" spans="1:9" x14ac:dyDescent="0.25">
      <c r="A538" s="186"/>
      <c r="B538" s="281"/>
      <c r="C538" s="282">
        <v>42209</v>
      </c>
      <c r="D538" s="283">
        <v>1.3</v>
      </c>
      <c r="E538" s="158">
        <v>1</v>
      </c>
      <c r="F538" s="159">
        <v>2.1944444444444447E-2</v>
      </c>
      <c r="G538" s="160">
        <v>1.8985801217038554</v>
      </c>
      <c r="H538" s="160">
        <v>1.3</v>
      </c>
      <c r="I538" s="284">
        <v>42209</v>
      </c>
    </row>
    <row r="539" spans="1:9" x14ac:dyDescent="0.25">
      <c r="A539" s="186"/>
      <c r="B539" s="281"/>
      <c r="C539" s="282">
        <v>42211</v>
      </c>
      <c r="D539" s="283">
        <v>2.4</v>
      </c>
      <c r="E539" s="158">
        <v>1</v>
      </c>
      <c r="F539" s="159">
        <v>2.4756944444444443E-2</v>
      </c>
      <c r="G539" s="160">
        <v>1.6828983248928724</v>
      </c>
      <c r="H539" s="160">
        <v>2.4</v>
      </c>
      <c r="I539" s="284">
        <v>42211</v>
      </c>
    </row>
    <row r="540" spans="1:9" x14ac:dyDescent="0.25">
      <c r="A540" s="186"/>
      <c r="B540" s="285" t="s">
        <v>1233</v>
      </c>
      <c r="C540" s="164"/>
      <c r="D540" s="286">
        <v>7.1</v>
      </c>
      <c r="E540" s="165">
        <v>5</v>
      </c>
      <c r="F540" s="166">
        <v>2.3949074074074074E-2</v>
      </c>
      <c r="G540" s="167">
        <v>1.7573932021499821</v>
      </c>
      <c r="H540" s="167">
        <v>1.42</v>
      </c>
      <c r="I540" s="287">
        <v>42211</v>
      </c>
    </row>
    <row r="541" spans="1:9" x14ac:dyDescent="0.25">
      <c r="A541" s="186"/>
      <c r="B541" s="274" t="s">
        <v>1616</v>
      </c>
      <c r="C541" s="275">
        <v>42178</v>
      </c>
      <c r="D541" s="276">
        <v>1</v>
      </c>
      <c r="E541" s="277">
        <v>1</v>
      </c>
      <c r="F541" s="278">
        <v>2.2569444444444444E-2</v>
      </c>
      <c r="G541" s="279">
        <v>1.8461538461538476</v>
      </c>
      <c r="H541" s="279">
        <v>1</v>
      </c>
      <c r="I541" s="280">
        <v>42178</v>
      </c>
    </row>
    <row r="542" spans="1:9" x14ac:dyDescent="0.25">
      <c r="A542" s="186"/>
      <c r="B542" s="285" t="s">
        <v>1752</v>
      </c>
      <c r="C542" s="164"/>
      <c r="D542" s="286">
        <v>1</v>
      </c>
      <c r="E542" s="165">
        <v>1</v>
      </c>
      <c r="F542" s="166">
        <v>2.2569444444444444E-2</v>
      </c>
      <c r="G542" s="167">
        <v>1.8461538461538476</v>
      </c>
      <c r="H542" s="167">
        <v>1</v>
      </c>
      <c r="I542" s="287">
        <v>42178</v>
      </c>
    </row>
    <row r="543" spans="1:9" x14ac:dyDescent="0.25">
      <c r="A543" s="186"/>
      <c r="B543" s="274" t="s">
        <v>1493</v>
      </c>
      <c r="C543" s="275">
        <v>41889</v>
      </c>
      <c r="D543" s="276">
        <v>1.2</v>
      </c>
      <c r="E543" s="277">
        <v>1</v>
      </c>
      <c r="F543" s="278">
        <v>2.8703703703703703E-2</v>
      </c>
      <c r="G543" s="279">
        <v>1.4516129032258076</v>
      </c>
      <c r="H543" s="279">
        <v>1.2</v>
      </c>
      <c r="I543" s="280">
        <v>41889</v>
      </c>
    </row>
    <row r="544" spans="1:9" x14ac:dyDescent="0.25">
      <c r="A544" s="186"/>
      <c r="B544" s="285" t="s">
        <v>1753</v>
      </c>
      <c r="C544" s="164"/>
      <c r="D544" s="286">
        <v>1.2</v>
      </c>
      <c r="E544" s="165">
        <v>1</v>
      </c>
      <c r="F544" s="166">
        <v>2.8703703703703703E-2</v>
      </c>
      <c r="G544" s="167">
        <v>1.4516129032258076</v>
      </c>
      <c r="H544" s="167">
        <v>1.2</v>
      </c>
      <c r="I544" s="287">
        <v>41889</v>
      </c>
    </row>
    <row r="545" spans="1:9" x14ac:dyDescent="0.25">
      <c r="A545" s="186"/>
      <c r="B545" s="274" t="s">
        <v>1183</v>
      </c>
      <c r="C545" s="275">
        <v>41417</v>
      </c>
      <c r="D545" s="276">
        <v>0.8</v>
      </c>
      <c r="E545" s="277">
        <v>1</v>
      </c>
      <c r="F545" s="278">
        <v>2.2418981481481481E-2</v>
      </c>
      <c r="G545" s="279">
        <v>1.8580645161290339</v>
      </c>
      <c r="H545" s="279">
        <v>0.8</v>
      </c>
      <c r="I545" s="280">
        <v>41417</v>
      </c>
    </row>
    <row r="546" spans="1:9" x14ac:dyDescent="0.25">
      <c r="A546" s="186"/>
      <c r="B546" s="281"/>
      <c r="C546" s="282">
        <v>41423</v>
      </c>
      <c r="D546" s="283">
        <v>0.53</v>
      </c>
      <c r="E546" s="158">
        <v>1</v>
      </c>
      <c r="F546" s="159">
        <v>2.5439814814814814E-2</v>
      </c>
      <c r="G546" s="160">
        <v>1.6377682403433489</v>
      </c>
      <c r="H546" s="160">
        <v>0.53</v>
      </c>
      <c r="I546" s="284">
        <v>41423</v>
      </c>
    </row>
    <row r="547" spans="1:9" x14ac:dyDescent="0.25">
      <c r="A547" s="186"/>
      <c r="B547" s="281"/>
      <c r="C547" s="282">
        <v>41446</v>
      </c>
      <c r="D547" s="283">
        <v>1</v>
      </c>
      <c r="E547" s="158">
        <v>1</v>
      </c>
      <c r="F547" s="159">
        <v>2.4305555555555556E-2</v>
      </c>
      <c r="G547" s="160">
        <v>1.7142857142857155</v>
      </c>
      <c r="H547" s="160">
        <v>1</v>
      </c>
      <c r="I547" s="284">
        <v>41446</v>
      </c>
    </row>
    <row r="548" spans="1:9" x14ac:dyDescent="0.25">
      <c r="A548" s="186"/>
      <c r="B548" s="285" t="s">
        <v>1234</v>
      </c>
      <c r="C548" s="164"/>
      <c r="D548" s="286">
        <v>2.33</v>
      </c>
      <c r="E548" s="165">
        <v>3</v>
      </c>
      <c r="F548" s="166">
        <v>2.4054783950617286E-2</v>
      </c>
      <c r="G548" s="167">
        <v>1.736706156919366</v>
      </c>
      <c r="H548" s="167">
        <v>0.77666666666666673</v>
      </c>
      <c r="I548" s="287">
        <v>41446</v>
      </c>
    </row>
    <row r="549" spans="1:9" x14ac:dyDescent="0.25">
      <c r="A549" s="186"/>
      <c r="B549" s="285" t="s">
        <v>1032</v>
      </c>
      <c r="C549" s="288"/>
      <c r="D549" s="286">
        <v>30.927926999999997</v>
      </c>
      <c r="E549" s="165">
        <v>31</v>
      </c>
      <c r="F549" s="166">
        <v>3.1786887694145761E-2</v>
      </c>
      <c r="G549" s="167">
        <v>1.3745138548221676</v>
      </c>
      <c r="H549" s="167">
        <v>0.99767506451612897</v>
      </c>
      <c r="I549" s="287">
        <v>41263</v>
      </c>
    </row>
    <row r="550" spans="1:9" x14ac:dyDescent="0.25">
      <c r="A550" s="186"/>
      <c r="B550" s="285" t="s">
        <v>955</v>
      </c>
      <c r="C550" s="288"/>
      <c r="D550" s="286">
        <v>2.16</v>
      </c>
      <c r="E550" s="165">
        <v>3</v>
      </c>
      <c r="F550" s="166">
        <v>2.6913580246913583E-2</v>
      </c>
      <c r="G550" s="167">
        <v>1.5497377948990863</v>
      </c>
      <c r="H550" s="167">
        <v>0.72000000000000008</v>
      </c>
      <c r="I550" s="287">
        <v>41037</v>
      </c>
    </row>
    <row r="551" spans="1:9" x14ac:dyDescent="0.25">
      <c r="A551" s="186"/>
      <c r="B551" s="285" t="s">
        <v>1229</v>
      </c>
      <c r="C551" s="288"/>
      <c r="D551" s="286">
        <v>6.8</v>
      </c>
      <c r="E551" s="165">
        <v>10</v>
      </c>
      <c r="F551" s="166">
        <v>2.7120370370370371E-2</v>
      </c>
      <c r="G551" s="167">
        <v>1.5568355727896446</v>
      </c>
      <c r="H551" s="167">
        <v>0.67999999999999994</v>
      </c>
      <c r="I551" s="287">
        <v>40348.55972222222</v>
      </c>
    </row>
    <row r="552" spans="1:9" x14ac:dyDescent="0.25">
      <c r="A552" s="186"/>
      <c r="B552" s="285" t="s">
        <v>187</v>
      </c>
      <c r="C552" s="288"/>
      <c r="D552" s="286">
        <v>9.82</v>
      </c>
      <c r="E552" s="165">
        <v>19</v>
      </c>
      <c r="F552" s="166">
        <v>2.7271564327485377E-2</v>
      </c>
      <c r="G552" s="167">
        <v>1.5391705726102098</v>
      </c>
      <c r="H552" s="167">
        <v>0.51684210526315788</v>
      </c>
      <c r="I552" s="287">
        <v>39638</v>
      </c>
    </row>
    <row r="553" spans="1:9" x14ac:dyDescent="0.25">
      <c r="A553" s="186"/>
      <c r="B553" s="285" t="s">
        <v>683</v>
      </c>
      <c r="C553" s="288"/>
      <c r="D553" s="286">
        <v>1</v>
      </c>
      <c r="E553" s="165">
        <v>2</v>
      </c>
      <c r="F553" s="166">
        <v>2.2962962962962963E-2</v>
      </c>
      <c r="G553" s="167">
        <v>1.8150491728291545</v>
      </c>
      <c r="H553" s="167">
        <v>0.5</v>
      </c>
      <c r="I553" s="287">
        <v>39619</v>
      </c>
    </row>
    <row r="554" spans="1:9" x14ac:dyDescent="0.25">
      <c r="A554" s="186"/>
      <c r="B554" s="285" t="s">
        <v>346</v>
      </c>
      <c r="C554" s="288"/>
      <c r="D554" s="286">
        <v>6.42</v>
      </c>
      <c r="E554" s="165">
        <v>11</v>
      </c>
      <c r="F554" s="166">
        <v>2.7507365319865321E-2</v>
      </c>
      <c r="G554" s="167">
        <v>1.5156965895847669</v>
      </c>
      <c r="H554" s="167">
        <v>0.58363636363636362</v>
      </c>
      <c r="I554" s="287">
        <v>39570</v>
      </c>
    </row>
    <row r="555" spans="1:9" x14ac:dyDescent="0.25">
      <c r="A555" s="186"/>
      <c r="B555" s="285" t="s">
        <v>249</v>
      </c>
      <c r="C555" s="288"/>
      <c r="D555" s="286">
        <v>1.2</v>
      </c>
      <c r="E555" s="165">
        <v>1</v>
      </c>
      <c r="F555" s="166">
        <v>2.6469907407407411E-2</v>
      </c>
      <c r="G555" s="167">
        <v>1.57377049180328</v>
      </c>
      <c r="H555" s="167">
        <v>1.2</v>
      </c>
      <c r="I555" s="287">
        <v>38949</v>
      </c>
    </row>
    <row r="556" spans="1:9" x14ac:dyDescent="0.25">
      <c r="A556" s="186"/>
      <c r="B556" s="285" t="s">
        <v>103</v>
      </c>
      <c r="C556" s="288"/>
      <c r="D556" s="286">
        <v>1</v>
      </c>
      <c r="E556" s="165">
        <v>2</v>
      </c>
      <c r="F556" s="166">
        <v>2.4039351851851853E-2</v>
      </c>
      <c r="G556" s="167">
        <v>1.7395698396390777</v>
      </c>
      <c r="H556" s="167">
        <v>0.5</v>
      </c>
      <c r="I556" s="287">
        <v>38933</v>
      </c>
    </row>
    <row r="557" spans="1:9" x14ac:dyDescent="0.25">
      <c r="A557" s="186"/>
      <c r="B557" s="285" t="s">
        <v>213</v>
      </c>
      <c r="C557" s="288"/>
      <c r="D557" s="286">
        <v>0.5</v>
      </c>
      <c r="E557" s="165">
        <v>1</v>
      </c>
      <c r="F557" s="166">
        <v>2.4583333333333332E-2</v>
      </c>
      <c r="G557" s="167">
        <v>1.6949152542372896</v>
      </c>
      <c r="H557" s="167">
        <v>0.5</v>
      </c>
      <c r="I557" s="287">
        <v>38891</v>
      </c>
    </row>
    <row r="558" spans="1:9" x14ac:dyDescent="0.25">
      <c r="A558" s="186"/>
      <c r="B558" s="285" t="s">
        <v>107</v>
      </c>
      <c r="C558" s="288"/>
      <c r="D558" s="286">
        <v>2</v>
      </c>
      <c r="E558" s="165">
        <v>2</v>
      </c>
      <c r="F558" s="166">
        <v>2.4415509259259262E-2</v>
      </c>
      <c r="G558" s="167">
        <v>1.7252448424625335</v>
      </c>
      <c r="H558" s="167">
        <v>1</v>
      </c>
      <c r="I558" s="287">
        <v>38626</v>
      </c>
    </row>
    <row r="559" spans="1:9" x14ac:dyDescent="0.25">
      <c r="A559" s="186"/>
      <c r="B559" s="285" t="s">
        <v>10</v>
      </c>
      <c r="C559" s="288"/>
      <c r="D559" s="286">
        <v>4</v>
      </c>
      <c r="E559" s="165">
        <v>13</v>
      </c>
      <c r="F559" s="166">
        <v>2.7738603988603984E-2</v>
      </c>
      <c r="G559" s="167">
        <v>1.5172990320847126</v>
      </c>
      <c r="H559" s="167">
        <v>0.30769230769230771</v>
      </c>
      <c r="I559" s="287">
        <v>38596</v>
      </c>
    </row>
    <row r="560" spans="1:9" x14ac:dyDescent="0.25">
      <c r="A560" s="186"/>
      <c r="B560" s="285" t="s">
        <v>13</v>
      </c>
      <c r="C560" s="288"/>
      <c r="D560" s="286">
        <v>1.2</v>
      </c>
      <c r="E560" s="165">
        <v>1</v>
      </c>
      <c r="F560" s="166">
        <v>2.5127314814814811E-2</v>
      </c>
      <c r="G560" s="167">
        <v>1.6583493282149724</v>
      </c>
      <c r="H560" s="167">
        <v>1.2</v>
      </c>
      <c r="I560" s="287">
        <v>38585</v>
      </c>
    </row>
    <row r="561" spans="1:9" x14ac:dyDescent="0.25">
      <c r="A561" s="186"/>
      <c r="B561" s="285" t="s">
        <v>90</v>
      </c>
      <c r="C561" s="288"/>
      <c r="D561" s="286">
        <v>0.5</v>
      </c>
      <c r="E561" s="165">
        <v>1</v>
      </c>
      <c r="F561" s="166">
        <v>2.5717592592592594E-2</v>
      </c>
      <c r="G561" s="167">
        <v>1.6201620162016213</v>
      </c>
      <c r="H561" s="167">
        <v>0.5</v>
      </c>
      <c r="I561" s="287">
        <v>38525</v>
      </c>
    </row>
    <row r="562" spans="1:9" x14ac:dyDescent="0.25">
      <c r="A562" s="186"/>
      <c r="B562" s="285" t="s">
        <v>954</v>
      </c>
      <c r="C562" s="288"/>
      <c r="D562" s="286">
        <v>0.65</v>
      </c>
      <c r="E562" s="165">
        <v>1</v>
      </c>
      <c r="F562" s="166">
        <v>2.1886574074074072E-2</v>
      </c>
      <c r="G562" s="167">
        <v>1.9039869812855994</v>
      </c>
      <c r="H562" s="167">
        <v>0.65</v>
      </c>
      <c r="I562" s="287">
        <v>38157</v>
      </c>
    </row>
    <row r="563" spans="1:9" x14ac:dyDescent="0.25">
      <c r="A563" s="186"/>
      <c r="B563" s="285" t="s">
        <v>19</v>
      </c>
      <c r="C563" s="288"/>
      <c r="D563" s="286">
        <v>0.68</v>
      </c>
      <c r="E563" s="165">
        <v>1</v>
      </c>
      <c r="F563" s="166">
        <v>2.8310185185185185E-2</v>
      </c>
      <c r="G563" s="167">
        <v>1.4720384846662673</v>
      </c>
      <c r="H563" s="167">
        <v>0.68</v>
      </c>
      <c r="I563" s="287">
        <v>38041</v>
      </c>
    </row>
    <row r="564" spans="1:9" x14ac:dyDescent="0.25">
      <c r="A564" s="168" t="s">
        <v>1232</v>
      </c>
      <c r="B564" s="8"/>
      <c r="C564" s="8"/>
      <c r="D564" s="9">
        <v>318.67092699999961</v>
      </c>
      <c r="E564" s="10">
        <v>361</v>
      </c>
      <c r="F564" s="11">
        <v>2.6236117523340523E-2</v>
      </c>
      <c r="G564" s="9">
        <v>1.6280753795326814</v>
      </c>
      <c r="H564" s="9">
        <v>0.88274495013850307</v>
      </c>
      <c r="I564" s="152">
        <v>43244</v>
      </c>
    </row>
    <row r="565" spans="1:9" x14ac:dyDescent="0.25">
      <c r="A565" s="273" t="s">
        <v>1259</v>
      </c>
      <c r="B565" s="285" t="s">
        <v>930</v>
      </c>
      <c r="C565" s="288"/>
      <c r="D565" s="286">
        <v>60</v>
      </c>
      <c r="E565" s="165">
        <v>2</v>
      </c>
      <c r="F565" s="166">
        <v>2.1122685185185185E-3</v>
      </c>
      <c r="G565" s="167">
        <v>19.716933509338837</v>
      </c>
      <c r="H565" s="167">
        <v>30</v>
      </c>
      <c r="I565" s="287">
        <v>41483</v>
      </c>
    </row>
    <row r="566" spans="1:9" x14ac:dyDescent="0.25">
      <c r="A566" s="168" t="s">
        <v>1262</v>
      </c>
      <c r="B566" s="8"/>
      <c r="C566" s="8"/>
      <c r="D566" s="9">
        <v>60</v>
      </c>
      <c r="E566" s="10">
        <v>2</v>
      </c>
      <c r="F566" s="11">
        <v>2.1122685185185185E-3</v>
      </c>
      <c r="G566" s="9">
        <v>19.716933509338837</v>
      </c>
      <c r="H566" s="9">
        <v>30</v>
      </c>
      <c r="I566" s="152">
        <v>41483</v>
      </c>
    </row>
    <row r="567" spans="1:9" x14ac:dyDescent="0.25">
      <c r="A567" s="273" t="s">
        <v>1260</v>
      </c>
      <c r="B567" s="285" t="s">
        <v>930</v>
      </c>
      <c r="C567" s="288"/>
      <c r="D567" s="286">
        <v>52</v>
      </c>
      <c r="E567" s="165">
        <v>2</v>
      </c>
      <c r="F567" s="166">
        <v>2.8472222222222219E-3</v>
      </c>
      <c r="G567" s="167">
        <v>14.626700139632941</v>
      </c>
      <c r="H567" s="167">
        <v>26</v>
      </c>
      <c r="I567" s="287">
        <v>41483</v>
      </c>
    </row>
    <row r="568" spans="1:9" x14ac:dyDescent="0.25">
      <c r="A568" s="168" t="s">
        <v>1263</v>
      </c>
      <c r="B568" s="8"/>
      <c r="C568" s="8"/>
      <c r="D568" s="9">
        <v>52</v>
      </c>
      <c r="E568" s="10">
        <v>2</v>
      </c>
      <c r="F568" s="11">
        <v>2.8472222222222219E-3</v>
      </c>
      <c r="G568" s="9">
        <v>14.626700139632941</v>
      </c>
      <c r="H568" s="9">
        <v>26</v>
      </c>
      <c r="I568" s="152">
        <v>41483</v>
      </c>
    </row>
    <row r="569" spans="1:9" x14ac:dyDescent="0.25">
      <c r="A569" s="273" t="s">
        <v>1301</v>
      </c>
      <c r="B569" s="274" t="s">
        <v>329</v>
      </c>
      <c r="C569" s="275">
        <v>41621</v>
      </c>
      <c r="D569" s="276">
        <v>1</v>
      </c>
      <c r="E569" s="277">
        <v>1</v>
      </c>
      <c r="F569" s="278">
        <v>3.125E-2</v>
      </c>
      <c r="G569" s="279">
        <v>1.3333333333333344</v>
      </c>
      <c r="H569" s="279">
        <v>1</v>
      </c>
      <c r="I569" s="280">
        <v>41621</v>
      </c>
    </row>
    <row r="570" spans="1:9" x14ac:dyDescent="0.25">
      <c r="A570" s="186"/>
      <c r="B570" s="285" t="s">
        <v>1313</v>
      </c>
      <c r="C570" s="164"/>
      <c r="D570" s="286">
        <v>1</v>
      </c>
      <c r="E570" s="165">
        <v>1</v>
      </c>
      <c r="F570" s="166">
        <v>3.125E-2</v>
      </c>
      <c r="G570" s="167">
        <v>1.3333333333333344</v>
      </c>
      <c r="H570" s="167">
        <v>1</v>
      </c>
      <c r="I570" s="287">
        <v>41621</v>
      </c>
    </row>
    <row r="571" spans="1:9" x14ac:dyDescent="0.25">
      <c r="A571" s="168" t="s">
        <v>1312</v>
      </c>
      <c r="B571" s="8"/>
      <c r="C571" s="8"/>
      <c r="D571" s="9">
        <v>1</v>
      </c>
      <c r="E571" s="10">
        <v>1</v>
      </c>
      <c r="F571" s="11">
        <v>3.125E-2</v>
      </c>
      <c r="G571" s="9">
        <v>1.3333333333333344</v>
      </c>
      <c r="H571" s="9">
        <v>1</v>
      </c>
      <c r="I571" s="152">
        <v>41621</v>
      </c>
    </row>
    <row r="572" spans="1:9" x14ac:dyDescent="0.25">
      <c r="A572" s="289" t="s">
        <v>288</v>
      </c>
      <c r="B572" s="290"/>
      <c r="C572" s="290"/>
      <c r="D572" s="291">
        <v>20902.860628880058</v>
      </c>
      <c r="E572" s="292">
        <v>2829</v>
      </c>
      <c r="F572" s="293">
        <v>8.6519906261864499E-3</v>
      </c>
      <c r="G572" s="294">
        <v>7.8590137670901079</v>
      </c>
      <c r="H572" s="294">
        <v>7.3887807101025302</v>
      </c>
      <c r="I572" s="295">
        <v>43244</v>
      </c>
    </row>
    <row r="573" spans="1:9" ht="15.75" x14ac:dyDescent="0.3">
      <c r="A573"/>
      <c r="B573"/>
      <c r="C573"/>
      <c r="D573"/>
      <c r="E573"/>
      <c r="F573"/>
      <c r="G573"/>
      <c r="H573"/>
      <c r="I573"/>
    </row>
    <row r="574" spans="1:9" ht="15.75" x14ac:dyDescent="0.3">
      <c r="A574"/>
      <c r="B574"/>
      <c r="C574"/>
      <c r="D574"/>
      <c r="E574"/>
      <c r="F574"/>
      <c r="G574"/>
      <c r="H574"/>
      <c r="I574"/>
    </row>
    <row r="575" spans="1:9" ht="15.75" x14ac:dyDescent="0.3">
      <c r="A575"/>
      <c r="B575"/>
      <c r="C575"/>
      <c r="D575"/>
      <c r="E575"/>
      <c r="F575"/>
      <c r="G575"/>
      <c r="H575"/>
      <c r="I575"/>
    </row>
    <row r="576" spans="1:9" ht="15.75" x14ac:dyDescent="0.3">
      <c r="A576"/>
      <c r="B576"/>
      <c r="C576"/>
      <c r="D576"/>
      <c r="E576"/>
      <c r="F576"/>
      <c r="G576"/>
      <c r="H576"/>
      <c r="I576"/>
    </row>
    <row r="577" spans="1:9" ht="15.75" x14ac:dyDescent="0.3">
      <c r="A577"/>
      <c r="B577"/>
      <c r="C577"/>
      <c r="D577"/>
      <c r="E577"/>
      <c r="F577"/>
      <c r="G577"/>
      <c r="H577"/>
      <c r="I577"/>
    </row>
    <row r="578" spans="1:9" ht="15.75" x14ac:dyDescent="0.3">
      <c r="A578"/>
      <c r="B578"/>
      <c r="C578"/>
      <c r="D578"/>
      <c r="E578"/>
      <c r="F578"/>
      <c r="G578"/>
      <c r="H578"/>
      <c r="I578"/>
    </row>
    <row r="579" spans="1:9" ht="15.75" x14ac:dyDescent="0.3">
      <c r="A579"/>
      <c r="B579"/>
      <c r="C579"/>
      <c r="D579"/>
      <c r="E579"/>
      <c r="F579"/>
      <c r="G579"/>
      <c r="H579"/>
      <c r="I579"/>
    </row>
    <row r="580" spans="1:9" ht="15.75" x14ac:dyDescent="0.3">
      <c r="A580"/>
      <c r="B580"/>
      <c r="C580"/>
      <c r="D580"/>
      <c r="E580"/>
      <c r="F580"/>
      <c r="G580"/>
      <c r="H580"/>
      <c r="I580"/>
    </row>
    <row r="581" spans="1:9" ht="15.75" x14ac:dyDescent="0.3">
      <c r="A581"/>
      <c r="B581"/>
      <c r="C581"/>
      <c r="D581"/>
      <c r="E581"/>
      <c r="F581"/>
      <c r="G581"/>
      <c r="H581"/>
      <c r="I581"/>
    </row>
    <row r="582" spans="1:9" ht="15.75" x14ac:dyDescent="0.3">
      <c r="A582"/>
      <c r="B582"/>
      <c r="C582"/>
      <c r="D582"/>
      <c r="E582"/>
      <c r="F582"/>
      <c r="G582"/>
      <c r="H582"/>
      <c r="I582"/>
    </row>
    <row r="583" spans="1:9" ht="15.75" x14ac:dyDescent="0.3">
      <c r="A583"/>
      <c r="B583"/>
      <c r="C583"/>
      <c r="D583"/>
      <c r="E583"/>
      <c r="F583"/>
      <c r="G583"/>
      <c r="H583"/>
      <c r="I583"/>
    </row>
    <row r="584" spans="1:9" ht="15.75" x14ac:dyDescent="0.3">
      <c r="A584"/>
      <c r="B584"/>
      <c r="C584"/>
      <c r="D584"/>
      <c r="E584"/>
      <c r="F584"/>
      <c r="G584"/>
      <c r="H584"/>
      <c r="I584"/>
    </row>
    <row r="585" spans="1:9" ht="15.75" x14ac:dyDescent="0.3">
      <c r="A585"/>
      <c r="B585"/>
      <c r="C585"/>
      <c r="D585"/>
      <c r="E585"/>
      <c r="F585"/>
      <c r="G585"/>
      <c r="H585"/>
      <c r="I585"/>
    </row>
    <row r="586" spans="1:9" ht="15.75" x14ac:dyDescent="0.3">
      <c r="A586"/>
      <c r="B586"/>
      <c r="C586"/>
      <c r="D586"/>
      <c r="E586"/>
      <c r="F586"/>
      <c r="G586"/>
      <c r="H586"/>
      <c r="I586"/>
    </row>
    <row r="587" spans="1:9" ht="15.75" x14ac:dyDescent="0.3">
      <c r="A587"/>
      <c r="B587"/>
      <c r="C587"/>
      <c r="D587"/>
      <c r="E587"/>
      <c r="F587"/>
      <c r="G587"/>
      <c r="H587"/>
      <c r="I587"/>
    </row>
    <row r="588" spans="1:9" ht="15.75" x14ac:dyDescent="0.3">
      <c r="A588"/>
      <c r="B588"/>
      <c r="C588"/>
      <c r="D588"/>
      <c r="E588"/>
      <c r="F588"/>
      <c r="G588"/>
      <c r="H588"/>
      <c r="I588"/>
    </row>
    <row r="589" spans="1:9" ht="15.75" x14ac:dyDescent="0.3">
      <c r="A589"/>
      <c r="B589"/>
      <c r="C589"/>
      <c r="D589"/>
      <c r="E589"/>
      <c r="F589"/>
      <c r="G589"/>
      <c r="H589"/>
      <c r="I589"/>
    </row>
    <row r="590" spans="1:9" ht="15.75" x14ac:dyDescent="0.3">
      <c r="A590"/>
      <c r="B590"/>
      <c r="C590"/>
      <c r="D590"/>
      <c r="E590"/>
      <c r="F590"/>
      <c r="G590"/>
      <c r="H590"/>
      <c r="I590"/>
    </row>
    <row r="591" spans="1:9" ht="15.75" x14ac:dyDescent="0.3">
      <c r="A591"/>
      <c r="B591"/>
      <c r="C591"/>
      <c r="D591"/>
      <c r="E591"/>
      <c r="F591"/>
      <c r="G591"/>
      <c r="H591"/>
      <c r="I591"/>
    </row>
    <row r="592" spans="1:9" ht="15.75" x14ac:dyDescent="0.3">
      <c r="A592"/>
      <c r="B592"/>
      <c r="C592"/>
      <c r="D592"/>
      <c r="E592"/>
      <c r="F592"/>
      <c r="G592"/>
      <c r="H592"/>
      <c r="I592"/>
    </row>
    <row r="593" spans="1:9" ht="15.75" x14ac:dyDescent="0.3">
      <c r="A593"/>
      <c r="B593"/>
      <c r="C593"/>
      <c r="D593"/>
      <c r="E593"/>
      <c r="F593"/>
      <c r="G593"/>
      <c r="H593"/>
      <c r="I593"/>
    </row>
    <row r="594" spans="1:9" ht="15.75" x14ac:dyDescent="0.3">
      <c r="A594"/>
      <c r="B594"/>
      <c r="C594"/>
      <c r="D594"/>
      <c r="E594"/>
      <c r="F594"/>
      <c r="G594"/>
      <c r="H594"/>
      <c r="I594"/>
    </row>
    <row r="595" spans="1:9" ht="15.75" x14ac:dyDescent="0.3">
      <c r="A595"/>
      <c r="B595"/>
      <c r="C595"/>
      <c r="D595"/>
      <c r="E595"/>
      <c r="F595"/>
      <c r="G595"/>
      <c r="H595"/>
      <c r="I595"/>
    </row>
    <row r="596" spans="1:9" ht="15.75" x14ac:dyDescent="0.3">
      <c r="A596"/>
      <c r="B596"/>
      <c r="C596"/>
      <c r="D596"/>
      <c r="E596"/>
      <c r="F596"/>
      <c r="G596"/>
      <c r="H596"/>
      <c r="I596"/>
    </row>
    <row r="597" spans="1:9" ht="15.75" x14ac:dyDescent="0.3">
      <c r="A597"/>
      <c r="B597"/>
      <c r="C597"/>
      <c r="D597"/>
      <c r="E597"/>
      <c r="F597"/>
      <c r="G597"/>
      <c r="H597"/>
      <c r="I597"/>
    </row>
    <row r="598" spans="1:9" ht="15.75" x14ac:dyDescent="0.3">
      <c r="A598"/>
      <c r="B598"/>
      <c r="C598"/>
      <c r="D598"/>
      <c r="E598"/>
      <c r="F598"/>
      <c r="G598"/>
      <c r="H598"/>
      <c r="I598"/>
    </row>
    <row r="599" spans="1:9" ht="15.75" x14ac:dyDescent="0.3">
      <c r="A599"/>
      <c r="B599"/>
      <c r="C599"/>
      <c r="D599"/>
      <c r="E599"/>
      <c r="F599"/>
      <c r="G599"/>
      <c r="H599"/>
      <c r="I599"/>
    </row>
    <row r="600" spans="1:9" ht="15.75" x14ac:dyDescent="0.3">
      <c r="A600"/>
      <c r="B600"/>
      <c r="C600"/>
      <c r="D600"/>
      <c r="E600"/>
      <c r="F600"/>
      <c r="G600"/>
      <c r="H600"/>
      <c r="I600"/>
    </row>
    <row r="601" spans="1:9" ht="15.75" x14ac:dyDescent="0.3">
      <c r="A601"/>
      <c r="B601"/>
      <c r="C601"/>
      <c r="D601"/>
      <c r="E601"/>
      <c r="F601"/>
      <c r="G601"/>
      <c r="H601"/>
      <c r="I601"/>
    </row>
    <row r="602" spans="1:9" ht="15.75" x14ac:dyDescent="0.3">
      <c r="A602"/>
      <c r="B602"/>
      <c r="C602"/>
      <c r="D602"/>
      <c r="E602"/>
      <c r="F602"/>
      <c r="G602"/>
      <c r="H602"/>
      <c r="I602"/>
    </row>
    <row r="603" spans="1:9" ht="15.75" x14ac:dyDescent="0.3">
      <c r="A603"/>
      <c r="B603"/>
      <c r="C603"/>
      <c r="D603"/>
      <c r="E603"/>
      <c r="F603"/>
      <c r="G603"/>
      <c r="H603"/>
      <c r="I603"/>
    </row>
    <row r="604" spans="1:9" ht="15.75" x14ac:dyDescent="0.3">
      <c r="A604"/>
      <c r="B604"/>
      <c r="C604"/>
      <c r="D604"/>
      <c r="E604"/>
      <c r="F604"/>
      <c r="G604"/>
      <c r="H604"/>
      <c r="I604"/>
    </row>
    <row r="605" spans="1:9" ht="15.75" x14ac:dyDescent="0.3">
      <c r="A605"/>
      <c r="B605"/>
      <c r="C605"/>
      <c r="D605"/>
      <c r="E605"/>
      <c r="F605"/>
      <c r="G605"/>
      <c r="H605"/>
      <c r="I605"/>
    </row>
    <row r="606" spans="1:9" ht="15.75" x14ac:dyDescent="0.3">
      <c r="A606"/>
      <c r="B606"/>
      <c r="C606"/>
      <c r="D606"/>
      <c r="E606"/>
      <c r="F606"/>
      <c r="G606"/>
      <c r="H606"/>
      <c r="I606"/>
    </row>
    <row r="607" spans="1:9" ht="15.75" x14ac:dyDescent="0.3">
      <c r="A607"/>
      <c r="B607"/>
      <c r="C607"/>
      <c r="D607"/>
      <c r="E607"/>
      <c r="F607"/>
      <c r="G607"/>
      <c r="H607"/>
      <c r="I607"/>
    </row>
    <row r="608" spans="1:9" ht="15.75" x14ac:dyDescent="0.3">
      <c r="A608"/>
      <c r="B608"/>
      <c r="C608"/>
      <c r="D608"/>
      <c r="E608"/>
      <c r="F608"/>
      <c r="G608"/>
      <c r="H608"/>
      <c r="I608"/>
    </row>
    <row r="609" spans="1:9" ht="15.75" x14ac:dyDescent="0.3">
      <c r="A609"/>
      <c r="B609"/>
      <c r="C609"/>
      <c r="D609"/>
      <c r="E609"/>
      <c r="F609"/>
      <c r="G609"/>
      <c r="H609"/>
      <c r="I609"/>
    </row>
    <row r="610" spans="1:9" ht="15.75" x14ac:dyDescent="0.3">
      <c r="A610"/>
      <c r="B610"/>
      <c r="C610"/>
      <c r="D610"/>
      <c r="E610"/>
      <c r="F610"/>
      <c r="G610"/>
      <c r="H610"/>
      <c r="I610"/>
    </row>
    <row r="611" spans="1:9" ht="15.75" x14ac:dyDescent="0.3">
      <c r="A611"/>
      <c r="B611"/>
      <c r="C611"/>
      <c r="D611"/>
      <c r="E611"/>
      <c r="F611"/>
      <c r="G611"/>
      <c r="H611"/>
      <c r="I611"/>
    </row>
    <row r="612" spans="1:9" ht="15.75" x14ac:dyDescent="0.3">
      <c r="A612"/>
      <c r="B612"/>
      <c r="C612"/>
      <c r="D612"/>
      <c r="E612"/>
      <c r="F612"/>
      <c r="G612"/>
      <c r="H612"/>
      <c r="I612"/>
    </row>
    <row r="613" spans="1:9" ht="15.75" x14ac:dyDescent="0.3">
      <c r="A613"/>
      <c r="B613"/>
      <c r="C613"/>
      <c r="D613"/>
      <c r="E613"/>
      <c r="F613"/>
      <c r="G613"/>
      <c r="H613"/>
      <c r="I613"/>
    </row>
    <row r="614" spans="1:9" ht="15.75" x14ac:dyDescent="0.3">
      <c r="A614"/>
      <c r="B614"/>
      <c r="C614"/>
      <c r="D614"/>
      <c r="E614"/>
      <c r="F614"/>
      <c r="G614"/>
      <c r="H614"/>
      <c r="I614"/>
    </row>
    <row r="615" spans="1:9" ht="15.75" x14ac:dyDescent="0.3">
      <c r="A615"/>
      <c r="B615"/>
      <c r="C615"/>
      <c r="D615"/>
      <c r="E615"/>
      <c r="F615"/>
      <c r="G615"/>
      <c r="H615"/>
      <c r="I615"/>
    </row>
    <row r="616" spans="1:9" ht="15.75" x14ac:dyDescent="0.3">
      <c r="A616"/>
      <c r="B616"/>
      <c r="C616"/>
      <c r="D616"/>
      <c r="E616"/>
      <c r="F616"/>
      <c r="G616"/>
      <c r="H616"/>
      <c r="I616"/>
    </row>
    <row r="617" spans="1:9" ht="15.75" x14ac:dyDescent="0.3">
      <c r="A617"/>
      <c r="B617"/>
      <c r="C617"/>
      <c r="D617"/>
      <c r="E617"/>
      <c r="F617"/>
      <c r="G617"/>
      <c r="H617"/>
      <c r="I617"/>
    </row>
    <row r="618" spans="1:9" ht="15.75" x14ac:dyDescent="0.3">
      <c r="A618"/>
      <c r="B618"/>
      <c r="C618"/>
      <c r="D618"/>
      <c r="E618"/>
      <c r="F618"/>
      <c r="G618"/>
      <c r="H618"/>
      <c r="I618"/>
    </row>
    <row r="619" spans="1:9" ht="15.75" x14ac:dyDescent="0.3">
      <c r="A619"/>
      <c r="B619"/>
      <c r="C619"/>
      <c r="D619"/>
      <c r="E619"/>
      <c r="F619"/>
      <c r="G619"/>
      <c r="H619"/>
      <c r="I619"/>
    </row>
    <row r="620" spans="1:9" ht="15.75" x14ac:dyDescent="0.3">
      <c r="A620"/>
      <c r="B620"/>
      <c r="C620"/>
      <c r="D620"/>
      <c r="E620"/>
      <c r="F620"/>
      <c r="G620"/>
      <c r="H620"/>
      <c r="I620"/>
    </row>
    <row r="621" spans="1:9" ht="15.75" x14ac:dyDescent="0.3">
      <c r="A621"/>
      <c r="B621"/>
      <c r="C621"/>
      <c r="D621"/>
      <c r="E621"/>
      <c r="F621"/>
      <c r="G621"/>
      <c r="H621"/>
      <c r="I621"/>
    </row>
    <row r="622" spans="1:9" ht="15.75" x14ac:dyDescent="0.3">
      <c r="A622"/>
      <c r="B622"/>
      <c r="C622"/>
      <c r="D622"/>
      <c r="E622"/>
      <c r="F622"/>
      <c r="G622"/>
      <c r="H622"/>
      <c r="I622"/>
    </row>
    <row r="623" spans="1:9" ht="15.75" x14ac:dyDescent="0.3">
      <c r="A623"/>
      <c r="B623"/>
      <c r="C623"/>
      <c r="D623"/>
      <c r="E623"/>
      <c r="F623"/>
      <c r="G623"/>
      <c r="H623"/>
      <c r="I623"/>
    </row>
    <row r="624" spans="1:9" ht="15.75" x14ac:dyDescent="0.3">
      <c r="A624"/>
      <c r="B624"/>
      <c r="C624"/>
      <c r="D624"/>
      <c r="E624"/>
      <c r="F624"/>
      <c r="G624"/>
      <c r="H624"/>
      <c r="I624"/>
    </row>
    <row r="625" spans="1:9" ht="15.75" x14ac:dyDescent="0.3">
      <c r="A625"/>
      <c r="B625"/>
      <c r="C625"/>
      <c r="D625"/>
      <c r="E625"/>
      <c r="F625"/>
      <c r="G625"/>
      <c r="H625"/>
      <c r="I625"/>
    </row>
    <row r="626" spans="1:9" ht="15.75" x14ac:dyDescent="0.3">
      <c r="A626"/>
      <c r="B626"/>
      <c r="C626"/>
      <c r="D626"/>
      <c r="E626"/>
      <c r="F626"/>
      <c r="G626"/>
      <c r="H626"/>
      <c r="I626"/>
    </row>
    <row r="627" spans="1:9" ht="15.75" x14ac:dyDescent="0.3">
      <c r="A627"/>
      <c r="B627"/>
      <c r="C627"/>
      <c r="D627"/>
      <c r="E627"/>
      <c r="F627"/>
      <c r="G627"/>
      <c r="H627"/>
      <c r="I627"/>
    </row>
    <row r="628" spans="1:9" ht="15.75" x14ac:dyDescent="0.3">
      <c r="A628"/>
      <c r="B628"/>
      <c r="C628"/>
      <c r="D628"/>
      <c r="E628"/>
      <c r="F628"/>
      <c r="G628"/>
      <c r="H628"/>
      <c r="I628"/>
    </row>
    <row r="629" spans="1:9" ht="15.75" x14ac:dyDescent="0.3">
      <c r="A629"/>
      <c r="B629"/>
      <c r="C629"/>
      <c r="D629"/>
      <c r="E629"/>
      <c r="F629"/>
      <c r="G629"/>
      <c r="H629"/>
      <c r="I629"/>
    </row>
    <row r="630" spans="1:9" ht="15.75" x14ac:dyDescent="0.3">
      <c r="A630"/>
      <c r="B630"/>
      <c r="C630"/>
      <c r="D630"/>
      <c r="E630"/>
      <c r="F630"/>
      <c r="G630"/>
      <c r="H630"/>
      <c r="I630"/>
    </row>
    <row r="631" spans="1:9" ht="15.75" x14ac:dyDescent="0.3">
      <c r="A631"/>
      <c r="B631"/>
      <c r="C631"/>
      <c r="D631"/>
      <c r="E631"/>
      <c r="F631"/>
      <c r="G631"/>
      <c r="H631"/>
      <c r="I631"/>
    </row>
    <row r="632" spans="1:9" ht="15.75" x14ac:dyDescent="0.3">
      <c r="A632"/>
      <c r="B632"/>
      <c r="C632"/>
      <c r="D632"/>
      <c r="E632"/>
      <c r="F632"/>
      <c r="G632"/>
      <c r="H632"/>
      <c r="I632"/>
    </row>
    <row r="633" spans="1:9" ht="15.75" x14ac:dyDescent="0.3">
      <c r="A633"/>
      <c r="B633"/>
      <c r="C633"/>
      <c r="D633"/>
      <c r="E633"/>
      <c r="F633"/>
      <c r="G633"/>
      <c r="H633"/>
      <c r="I633"/>
    </row>
    <row r="634" spans="1:9" ht="15.75" x14ac:dyDescent="0.3">
      <c r="A634"/>
      <c r="B634"/>
      <c r="C634"/>
      <c r="D634"/>
      <c r="E634"/>
      <c r="F634"/>
      <c r="G634"/>
      <c r="H634"/>
      <c r="I634"/>
    </row>
    <row r="635" spans="1:9" ht="15.75" x14ac:dyDescent="0.3">
      <c r="A635"/>
      <c r="B635"/>
      <c r="C635"/>
      <c r="D635"/>
      <c r="E635"/>
      <c r="F635"/>
      <c r="G635"/>
      <c r="H635"/>
      <c r="I635"/>
    </row>
    <row r="636" spans="1:9" ht="15.75" x14ac:dyDescent="0.3">
      <c r="A636"/>
      <c r="B636"/>
      <c r="C636"/>
      <c r="D636"/>
      <c r="E636"/>
      <c r="F636"/>
      <c r="G636"/>
      <c r="H636"/>
      <c r="I636"/>
    </row>
    <row r="637" spans="1:9" ht="15.75" x14ac:dyDescent="0.3">
      <c r="A637"/>
      <c r="B637"/>
      <c r="C637"/>
      <c r="D637"/>
      <c r="E637"/>
      <c r="F637"/>
      <c r="G637"/>
      <c r="H637"/>
      <c r="I637"/>
    </row>
    <row r="638" spans="1:9" ht="15.75" x14ac:dyDescent="0.3">
      <c r="A638"/>
      <c r="B638"/>
      <c r="C638"/>
      <c r="D638"/>
      <c r="E638"/>
      <c r="F638"/>
      <c r="G638"/>
      <c r="H638"/>
      <c r="I638"/>
    </row>
    <row r="639" spans="1:9" ht="15.75" x14ac:dyDescent="0.3">
      <c r="A639"/>
      <c r="B639"/>
      <c r="C639"/>
      <c r="D639"/>
      <c r="E639"/>
      <c r="F639"/>
      <c r="G639"/>
      <c r="H639"/>
      <c r="I639"/>
    </row>
    <row r="640" spans="1:9" ht="15.75" x14ac:dyDescent="0.3">
      <c r="A640"/>
      <c r="B640"/>
      <c r="C640"/>
      <c r="D640"/>
      <c r="E640"/>
      <c r="F640"/>
      <c r="G640"/>
      <c r="H640"/>
      <c r="I640"/>
    </row>
    <row r="641" spans="1:9" ht="15.75" x14ac:dyDescent="0.3">
      <c r="A641"/>
      <c r="B641"/>
      <c r="C641"/>
      <c r="D641"/>
      <c r="E641"/>
      <c r="F641"/>
      <c r="G641"/>
      <c r="H641"/>
      <c r="I641"/>
    </row>
    <row r="642" spans="1:9" ht="15.75" x14ac:dyDescent="0.3">
      <c r="A642"/>
      <c r="B642"/>
      <c r="C642"/>
      <c r="D642"/>
      <c r="E642"/>
      <c r="F642"/>
      <c r="G642"/>
      <c r="H642"/>
      <c r="I642"/>
    </row>
    <row r="643" spans="1:9" ht="15.75" x14ac:dyDescent="0.3">
      <c r="A643"/>
      <c r="B643"/>
      <c r="C643"/>
      <c r="D643"/>
      <c r="E643"/>
      <c r="F643"/>
      <c r="G643"/>
      <c r="H643"/>
      <c r="I643"/>
    </row>
    <row r="644" spans="1:9" ht="15.75" x14ac:dyDescent="0.3">
      <c r="A644"/>
      <c r="B644"/>
      <c r="C644"/>
      <c r="D644"/>
      <c r="E644"/>
      <c r="F644"/>
      <c r="G644"/>
      <c r="H644"/>
      <c r="I644"/>
    </row>
    <row r="645" spans="1:9" ht="15.75" x14ac:dyDescent="0.3">
      <c r="A645"/>
      <c r="B645"/>
      <c r="C645"/>
      <c r="D645"/>
      <c r="E645"/>
      <c r="F645"/>
      <c r="G645"/>
      <c r="H645"/>
      <c r="I645"/>
    </row>
    <row r="646" spans="1:9" ht="15.75" x14ac:dyDescent="0.3">
      <c r="A646"/>
      <c r="B646"/>
      <c r="C646"/>
      <c r="D646"/>
      <c r="E646"/>
      <c r="F646"/>
      <c r="G646"/>
      <c r="H646"/>
      <c r="I646"/>
    </row>
    <row r="647" spans="1:9" ht="15.75" x14ac:dyDescent="0.3">
      <c r="A647"/>
      <c r="B647"/>
      <c r="C647"/>
      <c r="D647"/>
      <c r="E647"/>
      <c r="F647"/>
      <c r="G647"/>
      <c r="H647"/>
      <c r="I647"/>
    </row>
    <row r="648" spans="1:9" ht="15.75" x14ac:dyDescent="0.3">
      <c r="A648"/>
      <c r="B648"/>
      <c r="C648"/>
      <c r="D648"/>
      <c r="E648"/>
      <c r="F648"/>
      <c r="G648"/>
      <c r="H648"/>
      <c r="I648"/>
    </row>
    <row r="649" spans="1:9" ht="15.75" x14ac:dyDescent="0.3">
      <c r="A649"/>
      <c r="B649"/>
      <c r="C649"/>
      <c r="D649"/>
      <c r="E649"/>
      <c r="F649"/>
      <c r="G649"/>
      <c r="H649"/>
      <c r="I649"/>
    </row>
    <row r="650" spans="1:9" ht="15.75" x14ac:dyDescent="0.3">
      <c r="A650"/>
      <c r="B650"/>
      <c r="C650"/>
      <c r="D650"/>
      <c r="E650"/>
      <c r="F650"/>
      <c r="G650"/>
      <c r="H650"/>
      <c r="I650"/>
    </row>
    <row r="651" spans="1:9" ht="15.75" x14ac:dyDescent="0.3">
      <c r="A651"/>
      <c r="B651"/>
      <c r="C651"/>
      <c r="D651"/>
      <c r="E651"/>
      <c r="F651"/>
      <c r="G651"/>
      <c r="H651"/>
      <c r="I651"/>
    </row>
    <row r="652" spans="1:9" ht="15.75" x14ac:dyDescent="0.3">
      <c r="A652"/>
      <c r="B652"/>
      <c r="C652"/>
      <c r="D652"/>
      <c r="E652"/>
      <c r="F652"/>
      <c r="G652"/>
      <c r="H652"/>
      <c r="I652"/>
    </row>
    <row r="653" spans="1:9" ht="15.75" x14ac:dyDescent="0.3">
      <c r="A653"/>
      <c r="B653"/>
      <c r="C653"/>
      <c r="D653"/>
      <c r="E653"/>
      <c r="F653"/>
      <c r="G653"/>
      <c r="H653"/>
      <c r="I653"/>
    </row>
    <row r="654" spans="1:9" ht="15.75" x14ac:dyDescent="0.3">
      <c r="A654"/>
      <c r="B654"/>
      <c r="C654"/>
      <c r="D654"/>
      <c r="E654"/>
      <c r="F654"/>
      <c r="G654"/>
      <c r="H654"/>
      <c r="I654"/>
    </row>
    <row r="655" spans="1:9" ht="15.75" x14ac:dyDescent="0.3">
      <c r="A655"/>
      <c r="B655"/>
      <c r="C655"/>
      <c r="D655"/>
      <c r="E655"/>
      <c r="F655"/>
      <c r="G655"/>
      <c r="H655"/>
      <c r="I655"/>
    </row>
    <row r="656" spans="1:9" ht="15.75" x14ac:dyDescent="0.3">
      <c r="A656"/>
      <c r="B656"/>
      <c r="C656"/>
      <c r="D656"/>
      <c r="E656"/>
      <c r="F656"/>
      <c r="G656"/>
      <c r="H656"/>
      <c r="I656"/>
    </row>
    <row r="657" spans="1:9" ht="15.75" x14ac:dyDescent="0.3">
      <c r="A657"/>
      <c r="B657"/>
      <c r="C657"/>
      <c r="D657"/>
      <c r="E657"/>
      <c r="F657"/>
      <c r="G657"/>
      <c r="H657"/>
      <c r="I657"/>
    </row>
    <row r="658" spans="1:9" ht="15.75" x14ac:dyDescent="0.3">
      <c r="A658"/>
      <c r="B658"/>
      <c r="C658"/>
      <c r="D658"/>
      <c r="E658"/>
      <c r="F658"/>
      <c r="G658"/>
      <c r="H658"/>
      <c r="I658"/>
    </row>
    <row r="659" spans="1:9" ht="15.75" x14ac:dyDescent="0.3">
      <c r="A659"/>
      <c r="B659"/>
      <c r="C659"/>
      <c r="D659"/>
      <c r="E659"/>
      <c r="F659"/>
      <c r="G659"/>
      <c r="H659"/>
      <c r="I659"/>
    </row>
    <row r="660" spans="1:9" ht="15.75" x14ac:dyDescent="0.3">
      <c r="A660"/>
      <c r="B660"/>
      <c r="C660"/>
      <c r="D660"/>
      <c r="E660"/>
      <c r="F660"/>
      <c r="G660"/>
      <c r="H660"/>
      <c r="I660"/>
    </row>
    <row r="661" spans="1:9" ht="15.75" x14ac:dyDescent="0.3">
      <c r="A661"/>
      <c r="B661"/>
      <c r="C661"/>
      <c r="D661"/>
      <c r="E661"/>
      <c r="F661"/>
      <c r="G661"/>
      <c r="H661"/>
      <c r="I661"/>
    </row>
    <row r="662" spans="1:9" ht="15.75" x14ac:dyDescent="0.3">
      <c r="A662"/>
      <c r="B662"/>
      <c r="C662"/>
      <c r="D662"/>
      <c r="E662"/>
      <c r="F662"/>
      <c r="G662"/>
      <c r="H662"/>
      <c r="I662"/>
    </row>
    <row r="663" spans="1:9" ht="15.75" x14ac:dyDescent="0.3">
      <c r="A663"/>
      <c r="B663"/>
      <c r="C663"/>
      <c r="D663"/>
      <c r="E663"/>
      <c r="F663"/>
      <c r="G663"/>
      <c r="H663"/>
      <c r="I663"/>
    </row>
    <row r="664" spans="1:9" ht="15.75" x14ac:dyDescent="0.3">
      <c r="A664"/>
      <c r="B664"/>
      <c r="C664"/>
      <c r="D664"/>
      <c r="E664"/>
      <c r="F664"/>
      <c r="G664"/>
      <c r="H664"/>
      <c r="I664"/>
    </row>
    <row r="665" spans="1:9" ht="15.75" x14ac:dyDescent="0.3">
      <c r="A665"/>
      <c r="B665"/>
      <c r="C665"/>
      <c r="D665"/>
      <c r="E665"/>
      <c r="F665"/>
      <c r="G665"/>
      <c r="H665"/>
      <c r="I665"/>
    </row>
    <row r="666" spans="1:9" ht="15.75" x14ac:dyDescent="0.3">
      <c r="A666"/>
      <c r="B666"/>
      <c r="C666"/>
      <c r="D666"/>
      <c r="E666"/>
      <c r="F666"/>
      <c r="G666"/>
      <c r="H666"/>
      <c r="I666"/>
    </row>
    <row r="667" spans="1:9" ht="15.75" x14ac:dyDescent="0.3">
      <c r="A667"/>
      <c r="B667"/>
      <c r="C667"/>
      <c r="D667"/>
      <c r="E667"/>
      <c r="F667"/>
      <c r="G667"/>
      <c r="H667"/>
      <c r="I667"/>
    </row>
    <row r="668" spans="1:9" ht="15.75" x14ac:dyDescent="0.3">
      <c r="A668"/>
      <c r="B668"/>
      <c r="C668"/>
      <c r="D668"/>
      <c r="E668"/>
      <c r="F668"/>
      <c r="G668"/>
      <c r="H668"/>
      <c r="I668"/>
    </row>
    <row r="669" spans="1:9" ht="15.75" x14ac:dyDescent="0.3">
      <c r="A669"/>
      <c r="B669"/>
      <c r="C669"/>
      <c r="D669"/>
      <c r="E669"/>
      <c r="F669"/>
      <c r="G669"/>
      <c r="H669"/>
      <c r="I669"/>
    </row>
    <row r="670" spans="1:9" ht="15.75" x14ac:dyDescent="0.3">
      <c r="A670"/>
      <c r="B670"/>
      <c r="C670"/>
      <c r="D670"/>
      <c r="E670"/>
      <c r="F670"/>
      <c r="G670"/>
      <c r="H670"/>
      <c r="I670"/>
    </row>
    <row r="671" spans="1:9" ht="15.75" x14ac:dyDescent="0.3">
      <c r="A671"/>
      <c r="B671"/>
      <c r="C671"/>
      <c r="D671"/>
      <c r="E671"/>
      <c r="F671"/>
      <c r="G671"/>
      <c r="H671"/>
      <c r="I671"/>
    </row>
    <row r="672" spans="1:9" ht="15.75" x14ac:dyDescent="0.3">
      <c r="A672"/>
      <c r="B672"/>
      <c r="C672"/>
      <c r="D672"/>
      <c r="E672"/>
      <c r="F672"/>
      <c r="G672"/>
      <c r="H672"/>
      <c r="I672"/>
    </row>
    <row r="673" spans="1:9" ht="15.75" x14ac:dyDescent="0.3">
      <c r="A673"/>
      <c r="B673"/>
      <c r="C673"/>
      <c r="D673"/>
      <c r="E673"/>
      <c r="F673"/>
      <c r="G673"/>
      <c r="H673"/>
      <c r="I673"/>
    </row>
    <row r="674" spans="1:9" ht="15.75" x14ac:dyDescent="0.3">
      <c r="A674"/>
      <c r="B674"/>
      <c r="C674"/>
      <c r="D674"/>
      <c r="E674"/>
      <c r="F674"/>
      <c r="G674"/>
      <c r="H674"/>
      <c r="I674"/>
    </row>
    <row r="675" spans="1:9" ht="15.75" x14ac:dyDescent="0.3">
      <c r="A675"/>
      <c r="B675"/>
      <c r="C675"/>
      <c r="D675"/>
      <c r="E675"/>
      <c r="F675"/>
      <c r="G675"/>
      <c r="H675"/>
      <c r="I675"/>
    </row>
    <row r="676" spans="1:9" ht="15.75" x14ac:dyDescent="0.3">
      <c r="A676"/>
      <c r="B676"/>
      <c r="C676"/>
      <c r="D676"/>
      <c r="E676"/>
      <c r="F676"/>
      <c r="G676"/>
      <c r="H676"/>
      <c r="I676"/>
    </row>
    <row r="677" spans="1:9" ht="15.75" x14ac:dyDescent="0.3">
      <c r="A677"/>
      <c r="B677"/>
      <c r="C677"/>
      <c r="D677"/>
      <c r="E677"/>
      <c r="F677"/>
      <c r="G677"/>
      <c r="H677"/>
      <c r="I677"/>
    </row>
    <row r="678" spans="1:9" ht="15.75" x14ac:dyDescent="0.3">
      <c r="A678"/>
      <c r="B678"/>
      <c r="C678"/>
      <c r="D678"/>
      <c r="E678"/>
      <c r="F678"/>
      <c r="G678"/>
      <c r="H678"/>
      <c r="I678"/>
    </row>
    <row r="679" spans="1:9" ht="15.75" x14ac:dyDescent="0.3">
      <c r="A679"/>
      <c r="B679"/>
      <c r="C679"/>
      <c r="D679"/>
      <c r="E679"/>
      <c r="F679"/>
      <c r="G679"/>
      <c r="H679"/>
      <c r="I679"/>
    </row>
    <row r="680" spans="1:9" ht="15.75" x14ac:dyDescent="0.3">
      <c r="A680"/>
      <c r="B680"/>
      <c r="C680"/>
      <c r="D680"/>
      <c r="E680"/>
      <c r="F680"/>
      <c r="G680"/>
      <c r="H680"/>
      <c r="I680"/>
    </row>
    <row r="681" spans="1:9" ht="15.75" x14ac:dyDescent="0.3">
      <c r="A681"/>
      <c r="B681"/>
      <c r="C681"/>
      <c r="D681"/>
      <c r="E681"/>
      <c r="F681"/>
      <c r="G681"/>
      <c r="H681"/>
      <c r="I681"/>
    </row>
    <row r="682" spans="1:9" ht="15.75" x14ac:dyDescent="0.3">
      <c r="A682"/>
      <c r="B682"/>
      <c r="C682"/>
      <c r="D682"/>
      <c r="E682"/>
      <c r="F682"/>
      <c r="G682"/>
      <c r="H682"/>
      <c r="I682"/>
    </row>
    <row r="683" spans="1:9" ht="15.75" x14ac:dyDescent="0.3">
      <c r="A683"/>
      <c r="B683"/>
      <c r="C683"/>
      <c r="D683"/>
      <c r="E683"/>
      <c r="F683"/>
      <c r="G683"/>
      <c r="H683"/>
      <c r="I683"/>
    </row>
    <row r="684" spans="1:9" ht="15.75" x14ac:dyDescent="0.3">
      <c r="A684"/>
      <c r="B684"/>
      <c r="C684"/>
      <c r="D684"/>
      <c r="E684"/>
      <c r="F684"/>
      <c r="G684"/>
      <c r="H684"/>
      <c r="I684"/>
    </row>
    <row r="685" spans="1:9" ht="15.75" x14ac:dyDescent="0.3">
      <c r="A685"/>
      <c r="B685"/>
      <c r="C685"/>
      <c r="D685"/>
      <c r="E685"/>
      <c r="F685"/>
      <c r="G685"/>
      <c r="H685"/>
      <c r="I685"/>
    </row>
    <row r="686" spans="1:9" ht="15.75" x14ac:dyDescent="0.3">
      <c r="A686"/>
      <c r="B686"/>
      <c r="C686"/>
      <c r="D686"/>
      <c r="E686"/>
      <c r="F686"/>
      <c r="G686"/>
      <c r="H686"/>
      <c r="I686"/>
    </row>
    <row r="687" spans="1:9" ht="15.75" x14ac:dyDescent="0.3">
      <c r="A687"/>
      <c r="B687"/>
      <c r="C687"/>
      <c r="D687"/>
      <c r="E687"/>
      <c r="F687"/>
      <c r="G687"/>
      <c r="H687"/>
      <c r="I687"/>
    </row>
    <row r="688" spans="1:9" ht="15.75" x14ac:dyDescent="0.3">
      <c r="A688"/>
      <c r="B688"/>
      <c r="C688"/>
      <c r="D688"/>
      <c r="E688"/>
      <c r="F688"/>
      <c r="G688"/>
      <c r="H688"/>
      <c r="I688"/>
    </row>
    <row r="689" spans="1:9" ht="15.75" x14ac:dyDescent="0.3">
      <c r="A689"/>
      <c r="B689"/>
      <c r="C689"/>
      <c r="D689"/>
      <c r="E689"/>
      <c r="F689"/>
      <c r="G689"/>
      <c r="H689"/>
      <c r="I689"/>
    </row>
    <row r="690" spans="1:9" ht="15.75" x14ac:dyDescent="0.3">
      <c r="A690"/>
      <c r="B690"/>
      <c r="C690"/>
      <c r="D690"/>
      <c r="E690"/>
      <c r="F690"/>
      <c r="G690"/>
      <c r="H690"/>
      <c r="I690"/>
    </row>
    <row r="691" spans="1:9" ht="15.75" x14ac:dyDescent="0.3">
      <c r="A691"/>
      <c r="B691"/>
      <c r="C691"/>
      <c r="D691"/>
      <c r="E691"/>
      <c r="F691"/>
      <c r="G691"/>
      <c r="H691"/>
      <c r="I691"/>
    </row>
    <row r="692" spans="1:9" ht="15.75" x14ac:dyDescent="0.3">
      <c r="A692"/>
      <c r="B692"/>
      <c r="C692"/>
      <c r="D692"/>
      <c r="E692"/>
      <c r="F692"/>
      <c r="G692"/>
      <c r="H692"/>
      <c r="I692"/>
    </row>
    <row r="693" spans="1:9" ht="15.75" x14ac:dyDescent="0.3">
      <c r="A693"/>
      <c r="B693"/>
      <c r="C693"/>
      <c r="D693"/>
      <c r="E693"/>
      <c r="F693"/>
      <c r="G693"/>
      <c r="H693"/>
      <c r="I693"/>
    </row>
    <row r="694" spans="1:9" ht="15.75" x14ac:dyDescent="0.3">
      <c r="A694"/>
      <c r="B694"/>
      <c r="C694"/>
      <c r="D694"/>
      <c r="E694"/>
      <c r="F694"/>
      <c r="G694"/>
      <c r="H694"/>
      <c r="I694"/>
    </row>
    <row r="695" spans="1:9" ht="15.75" x14ac:dyDescent="0.3">
      <c r="A695"/>
      <c r="B695"/>
      <c r="C695"/>
      <c r="D695"/>
      <c r="E695"/>
      <c r="F695"/>
      <c r="G695"/>
      <c r="H695"/>
      <c r="I695"/>
    </row>
    <row r="696" spans="1:9" ht="15.75" x14ac:dyDescent="0.3">
      <c r="A696"/>
      <c r="B696"/>
      <c r="C696"/>
      <c r="D696"/>
      <c r="E696"/>
      <c r="F696"/>
      <c r="G696"/>
      <c r="H696"/>
      <c r="I696"/>
    </row>
    <row r="697" spans="1:9" ht="15.75" x14ac:dyDescent="0.3">
      <c r="A697"/>
      <c r="B697"/>
      <c r="C697"/>
      <c r="D697"/>
      <c r="E697"/>
      <c r="F697"/>
      <c r="G697"/>
      <c r="H697"/>
      <c r="I697"/>
    </row>
    <row r="698" spans="1:9" ht="15.75" x14ac:dyDescent="0.3">
      <c r="A698"/>
      <c r="B698"/>
      <c r="C698"/>
      <c r="D698"/>
      <c r="E698"/>
      <c r="F698"/>
      <c r="G698"/>
      <c r="H698"/>
      <c r="I698"/>
    </row>
    <row r="699" spans="1:9" ht="15.75" x14ac:dyDescent="0.3">
      <c r="A699"/>
      <c r="B699"/>
      <c r="C699"/>
      <c r="D699"/>
      <c r="E699"/>
      <c r="F699"/>
      <c r="G699"/>
      <c r="H699"/>
      <c r="I699"/>
    </row>
    <row r="700" spans="1:9" ht="15.75" x14ac:dyDescent="0.3">
      <c r="A700"/>
      <c r="B700"/>
      <c r="C700"/>
      <c r="D700"/>
      <c r="E700"/>
      <c r="F700"/>
      <c r="G700"/>
      <c r="H700"/>
      <c r="I700"/>
    </row>
    <row r="701" spans="1:9" ht="15.75" x14ac:dyDescent="0.3">
      <c r="A701"/>
      <c r="B701"/>
      <c r="C701"/>
      <c r="D701"/>
      <c r="E701"/>
      <c r="F701"/>
      <c r="G701"/>
      <c r="H701"/>
      <c r="I701"/>
    </row>
    <row r="702" spans="1:9" ht="15.75" x14ac:dyDescent="0.3">
      <c r="A702"/>
      <c r="B702"/>
      <c r="C702"/>
      <c r="D702"/>
      <c r="E702"/>
      <c r="F702"/>
      <c r="G702"/>
      <c r="H702"/>
      <c r="I702"/>
    </row>
    <row r="703" spans="1:9" ht="15.75" x14ac:dyDescent="0.3">
      <c r="A703"/>
      <c r="B703"/>
      <c r="C703"/>
      <c r="D703"/>
      <c r="E703"/>
      <c r="F703"/>
      <c r="G703"/>
      <c r="H703"/>
      <c r="I703"/>
    </row>
    <row r="704" spans="1:9" ht="15.75" x14ac:dyDescent="0.3">
      <c r="A704"/>
      <c r="B704"/>
      <c r="C704"/>
      <c r="D704"/>
      <c r="E704"/>
      <c r="F704"/>
      <c r="G704"/>
      <c r="H704"/>
      <c r="I704"/>
    </row>
    <row r="705" spans="1:9" ht="15.75" x14ac:dyDescent="0.3">
      <c r="A705"/>
      <c r="B705"/>
      <c r="C705"/>
      <c r="D705"/>
      <c r="E705"/>
      <c r="F705"/>
      <c r="G705"/>
      <c r="H705"/>
      <c r="I705"/>
    </row>
    <row r="706" spans="1:9" ht="15.75" x14ac:dyDescent="0.3">
      <c r="A706"/>
      <c r="B706"/>
      <c r="C706"/>
      <c r="D706"/>
      <c r="E706"/>
      <c r="F706"/>
      <c r="G706"/>
      <c r="H706"/>
      <c r="I706"/>
    </row>
    <row r="707" spans="1:9" ht="15.75" x14ac:dyDescent="0.3">
      <c r="A707"/>
      <c r="B707"/>
      <c r="C707"/>
      <c r="D707"/>
      <c r="E707"/>
      <c r="F707"/>
      <c r="G707"/>
      <c r="H707"/>
      <c r="I707"/>
    </row>
    <row r="708" spans="1:9" ht="15.75" x14ac:dyDescent="0.3">
      <c r="A708"/>
      <c r="B708"/>
      <c r="C708"/>
      <c r="D708"/>
      <c r="E708"/>
      <c r="F708"/>
      <c r="G708"/>
      <c r="H708"/>
      <c r="I708"/>
    </row>
    <row r="709" spans="1:9" ht="15.75" x14ac:dyDescent="0.3">
      <c r="A709"/>
      <c r="B709"/>
      <c r="C709"/>
      <c r="D709"/>
      <c r="E709"/>
      <c r="F709"/>
      <c r="G709"/>
      <c r="H709"/>
      <c r="I709"/>
    </row>
    <row r="710" spans="1:9" ht="15.75" x14ac:dyDescent="0.3">
      <c r="A710"/>
      <c r="B710"/>
      <c r="C710"/>
      <c r="D710"/>
      <c r="E710"/>
      <c r="F710"/>
      <c r="G710"/>
      <c r="H710"/>
      <c r="I710"/>
    </row>
    <row r="711" spans="1:9" ht="15.75" x14ac:dyDescent="0.3">
      <c r="A711"/>
      <c r="B711"/>
      <c r="C711"/>
      <c r="D711"/>
      <c r="E711"/>
      <c r="F711"/>
      <c r="G711"/>
      <c r="H711"/>
      <c r="I711"/>
    </row>
    <row r="712" spans="1:9" ht="15.75" x14ac:dyDescent="0.3">
      <c r="A712"/>
      <c r="B712"/>
      <c r="C712"/>
      <c r="D712"/>
      <c r="E712"/>
      <c r="F712"/>
      <c r="G712"/>
      <c r="H712"/>
      <c r="I712"/>
    </row>
    <row r="713" spans="1:9" ht="15.75" x14ac:dyDescent="0.3">
      <c r="A713"/>
      <c r="B713"/>
      <c r="C713"/>
      <c r="D713"/>
      <c r="E713"/>
      <c r="F713"/>
      <c r="G713"/>
      <c r="H713"/>
      <c r="I713"/>
    </row>
    <row r="714" spans="1:9" ht="15.75" x14ac:dyDescent="0.3">
      <c r="A714"/>
      <c r="B714"/>
      <c r="C714"/>
      <c r="D714"/>
      <c r="E714"/>
      <c r="F714"/>
      <c r="G714"/>
      <c r="H714"/>
      <c r="I714"/>
    </row>
    <row r="715" spans="1:9" ht="15.75" x14ac:dyDescent="0.3">
      <c r="A715"/>
      <c r="B715"/>
      <c r="C715"/>
      <c r="D715"/>
      <c r="E715"/>
      <c r="F715"/>
      <c r="G715"/>
      <c r="H715"/>
      <c r="I715"/>
    </row>
    <row r="716" spans="1:9" ht="15.75" x14ac:dyDescent="0.3">
      <c r="A716"/>
      <c r="B716"/>
      <c r="C716"/>
      <c r="D716"/>
      <c r="E716"/>
      <c r="F716"/>
      <c r="G716"/>
      <c r="H716"/>
      <c r="I716"/>
    </row>
    <row r="717" spans="1:9" ht="15.75" x14ac:dyDescent="0.3">
      <c r="A717"/>
      <c r="B717"/>
      <c r="C717"/>
      <c r="D717"/>
      <c r="E717"/>
      <c r="F717"/>
      <c r="G717"/>
      <c r="H717"/>
      <c r="I717"/>
    </row>
    <row r="718" spans="1:9" ht="15.75" x14ac:dyDescent="0.3">
      <c r="A718"/>
      <c r="B718"/>
      <c r="C718"/>
      <c r="D718"/>
      <c r="E718"/>
      <c r="F718"/>
      <c r="G718"/>
      <c r="H718"/>
      <c r="I718"/>
    </row>
    <row r="719" spans="1:9" ht="15.75" x14ac:dyDescent="0.3">
      <c r="A719"/>
      <c r="B719"/>
      <c r="C719"/>
      <c r="D719"/>
      <c r="E719"/>
      <c r="F719"/>
      <c r="G719"/>
      <c r="H719"/>
      <c r="I719"/>
    </row>
    <row r="720" spans="1:9" ht="15.75" x14ac:dyDescent="0.3">
      <c r="A720"/>
      <c r="B720"/>
      <c r="C720"/>
      <c r="D720"/>
      <c r="E720"/>
      <c r="F720"/>
      <c r="G720"/>
      <c r="H720"/>
      <c r="I720"/>
    </row>
    <row r="721" spans="1:9" ht="15.75" x14ac:dyDescent="0.3">
      <c r="A721"/>
      <c r="B721"/>
      <c r="C721"/>
      <c r="D721"/>
      <c r="E721"/>
      <c r="F721"/>
      <c r="G721"/>
      <c r="H721"/>
      <c r="I721"/>
    </row>
    <row r="722" spans="1:9" ht="15.75" x14ac:dyDescent="0.3">
      <c r="A722"/>
      <c r="B722"/>
      <c r="C722"/>
      <c r="D722"/>
      <c r="E722"/>
      <c r="F722"/>
      <c r="G722"/>
      <c r="H722"/>
      <c r="I722"/>
    </row>
    <row r="723" spans="1:9" ht="15.75" x14ac:dyDescent="0.3">
      <c r="A723"/>
      <c r="B723"/>
      <c r="C723"/>
      <c r="D723"/>
      <c r="E723"/>
      <c r="F723"/>
      <c r="G723"/>
      <c r="H723"/>
      <c r="I723"/>
    </row>
    <row r="724" spans="1:9" ht="15.75" x14ac:dyDescent="0.3">
      <c r="A724"/>
      <c r="B724"/>
      <c r="C724"/>
      <c r="D724"/>
      <c r="E724"/>
      <c r="F724"/>
      <c r="G724"/>
      <c r="H724"/>
      <c r="I724"/>
    </row>
    <row r="725" spans="1:9" ht="15.75" x14ac:dyDescent="0.3">
      <c r="A725"/>
      <c r="B725"/>
      <c r="C725"/>
      <c r="D725"/>
      <c r="E725"/>
      <c r="F725"/>
      <c r="G725"/>
      <c r="H725"/>
      <c r="I725"/>
    </row>
    <row r="726" spans="1:9" ht="15.75" x14ac:dyDescent="0.3">
      <c r="A726"/>
      <c r="B726"/>
      <c r="C726"/>
      <c r="D726"/>
      <c r="E726"/>
      <c r="F726"/>
      <c r="G726"/>
      <c r="H726"/>
      <c r="I726"/>
    </row>
    <row r="727" spans="1:9" ht="15.75" x14ac:dyDescent="0.3">
      <c r="A727"/>
      <c r="B727"/>
      <c r="C727"/>
      <c r="D727"/>
      <c r="E727"/>
      <c r="F727"/>
      <c r="G727"/>
      <c r="H727"/>
      <c r="I727"/>
    </row>
    <row r="728" spans="1:9" ht="15.75" x14ac:dyDescent="0.3">
      <c r="A728"/>
      <c r="B728"/>
      <c r="C728"/>
      <c r="D728"/>
      <c r="E728"/>
      <c r="F728"/>
      <c r="G728"/>
      <c r="H728"/>
      <c r="I728"/>
    </row>
    <row r="729" spans="1:9" ht="15.75" x14ac:dyDescent="0.3">
      <c r="A729"/>
      <c r="B729"/>
      <c r="C729"/>
      <c r="D729"/>
      <c r="E729"/>
      <c r="F729"/>
      <c r="G729"/>
      <c r="H729"/>
      <c r="I729"/>
    </row>
    <row r="730" spans="1:9" ht="15.75" x14ac:dyDescent="0.3">
      <c r="A730"/>
      <c r="B730"/>
      <c r="C730"/>
      <c r="D730"/>
      <c r="E730"/>
      <c r="F730"/>
      <c r="G730"/>
      <c r="H730"/>
      <c r="I730"/>
    </row>
    <row r="731" spans="1:9" ht="15.75" x14ac:dyDescent="0.3">
      <c r="A731"/>
      <c r="B731"/>
      <c r="C731"/>
      <c r="D731"/>
      <c r="E731"/>
      <c r="F731"/>
      <c r="G731"/>
      <c r="H731"/>
      <c r="I731"/>
    </row>
    <row r="732" spans="1:9" ht="15.75" x14ac:dyDescent="0.3">
      <c r="A732"/>
      <c r="B732"/>
      <c r="C732"/>
      <c r="D732"/>
      <c r="E732"/>
      <c r="F732"/>
      <c r="G732"/>
      <c r="H732"/>
      <c r="I732"/>
    </row>
    <row r="733" spans="1:9" ht="15.75" x14ac:dyDescent="0.3">
      <c r="A733"/>
      <c r="B733"/>
      <c r="C733"/>
      <c r="D733"/>
      <c r="E733"/>
      <c r="F733"/>
      <c r="G733"/>
      <c r="H733"/>
      <c r="I733"/>
    </row>
    <row r="734" spans="1:9" ht="15.75" x14ac:dyDescent="0.3">
      <c r="A734"/>
      <c r="B734"/>
      <c r="C734"/>
      <c r="D734"/>
      <c r="E734"/>
      <c r="F734"/>
      <c r="G734"/>
      <c r="H734"/>
      <c r="I734"/>
    </row>
    <row r="735" spans="1:9" ht="15.75" x14ac:dyDescent="0.3">
      <c r="A735"/>
      <c r="B735"/>
      <c r="C735"/>
      <c r="D735"/>
      <c r="E735"/>
      <c r="F735"/>
      <c r="G735"/>
      <c r="H735"/>
      <c r="I735"/>
    </row>
    <row r="736" spans="1:9" ht="15.75" x14ac:dyDescent="0.3">
      <c r="A736"/>
      <c r="B736"/>
      <c r="C736"/>
      <c r="D736"/>
      <c r="E736"/>
      <c r="F736"/>
      <c r="G736"/>
      <c r="H736"/>
      <c r="I736"/>
    </row>
    <row r="737" spans="1:9" ht="15.75" x14ac:dyDescent="0.3">
      <c r="A737"/>
      <c r="B737"/>
      <c r="C737"/>
      <c r="D737"/>
      <c r="E737"/>
      <c r="F737"/>
      <c r="G737"/>
      <c r="H737"/>
      <c r="I737"/>
    </row>
    <row r="738" spans="1:9" ht="15.75" x14ac:dyDescent="0.3">
      <c r="A738"/>
      <c r="B738"/>
      <c r="C738"/>
      <c r="D738"/>
      <c r="E738"/>
      <c r="F738"/>
      <c r="G738"/>
      <c r="H738"/>
      <c r="I738"/>
    </row>
    <row r="739" spans="1:9" ht="15.75" x14ac:dyDescent="0.3">
      <c r="A739"/>
      <c r="B739"/>
      <c r="C739"/>
      <c r="D739"/>
      <c r="E739"/>
      <c r="F739"/>
      <c r="G739"/>
      <c r="H739"/>
      <c r="I739"/>
    </row>
    <row r="740" spans="1:9" ht="15.75" x14ac:dyDescent="0.3">
      <c r="A740"/>
      <c r="B740"/>
      <c r="C740"/>
      <c r="D740"/>
      <c r="E740"/>
      <c r="F740"/>
      <c r="G740"/>
      <c r="H740"/>
      <c r="I740"/>
    </row>
    <row r="741" spans="1:9" ht="15.75" x14ac:dyDescent="0.3">
      <c r="A741"/>
      <c r="B741"/>
      <c r="C741"/>
      <c r="D741"/>
      <c r="E741"/>
      <c r="F741"/>
      <c r="G741"/>
      <c r="H741"/>
      <c r="I741"/>
    </row>
    <row r="742" spans="1:9" ht="15.75" x14ac:dyDescent="0.3">
      <c r="A742"/>
      <c r="B742"/>
      <c r="C742"/>
      <c r="D742"/>
      <c r="E742"/>
      <c r="F742"/>
      <c r="G742"/>
      <c r="H742"/>
      <c r="I742"/>
    </row>
    <row r="743" spans="1:9" ht="15.75" x14ac:dyDescent="0.3">
      <c r="A743"/>
      <c r="B743"/>
      <c r="C743"/>
      <c r="D743"/>
      <c r="E743"/>
      <c r="F743"/>
      <c r="G743"/>
      <c r="H743"/>
      <c r="I743"/>
    </row>
    <row r="744" spans="1:9" ht="15.75" x14ac:dyDescent="0.3">
      <c r="A744"/>
      <c r="B744"/>
      <c r="C744"/>
      <c r="D744"/>
      <c r="E744"/>
      <c r="F744"/>
      <c r="G744"/>
      <c r="H744"/>
      <c r="I744"/>
    </row>
    <row r="745" spans="1:9" ht="15.75" x14ac:dyDescent="0.3">
      <c r="A745"/>
      <c r="B745"/>
      <c r="C745"/>
      <c r="D745"/>
      <c r="E745"/>
      <c r="F745"/>
      <c r="G745"/>
      <c r="H745"/>
      <c r="I745"/>
    </row>
    <row r="746" spans="1:9" ht="15.75" x14ac:dyDescent="0.3">
      <c r="A746"/>
      <c r="B746"/>
      <c r="C746"/>
      <c r="D746"/>
      <c r="E746"/>
      <c r="F746"/>
      <c r="G746"/>
      <c r="H746"/>
      <c r="I746"/>
    </row>
    <row r="747" spans="1:9" ht="15.75" x14ac:dyDescent="0.3">
      <c r="A747"/>
      <c r="B747"/>
      <c r="C747"/>
      <c r="D747"/>
      <c r="E747"/>
      <c r="F747"/>
      <c r="G747"/>
      <c r="H747"/>
      <c r="I747"/>
    </row>
    <row r="748" spans="1:9" ht="15.75" x14ac:dyDescent="0.3">
      <c r="A748"/>
      <c r="B748"/>
      <c r="C748"/>
      <c r="D748"/>
      <c r="E748"/>
      <c r="F748"/>
      <c r="G748"/>
      <c r="H748"/>
      <c r="I748"/>
    </row>
    <row r="749" spans="1:9" ht="15.75" x14ac:dyDescent="0.3">
      <c r="A749"/>
      <c r="B749"/>
      <c r="C749"/>
      <c r="D749"/>
      <c r="E749"/>
      <c r="F749"/>
      <c r="G749"/>
      <c r="H749"/>
      <c r="I749"/>
    </row>
    <row r="750" spans="1:9" ht="15.75" x14ac:dyDescent="0.3">
      <c r="A750"/>
      <c r="B750"/>
      <c r="C750"/>
      <c r="D750"/>
      <c r="E750"/>
      <c r="F750"/>
      <c r="G750"/>
      <c r="H750"/>
      <c r="I750"/>
    </row>
    <row r="751" spans="1:9" ht="15.75" x14ac:dyDescent="0.3">
      <c r="A751"/>
      <c r="B751"/>
      <c r="C751"/>
      <c r="D751"/>
      <c r="E751"/>
      <c r="F751"/>
      <c r="G751"/>
      <c r="H751"/>
      <c r="I751"/>
    </row>
    <row r="752" spans="1:9" ht="15.75" x14ac:dyDescent="0.3">
      <c r="A752"/>
      <c r="B752"/>
      <c r="C752"/>
      <c r="D752"/>
      <c r="E752"/>
      <c r="F752"/>
      <c r="G752"/>
      <c r="H752"/>
      <c r="I752"/>
    </row>
    <row r="753" spans="1:9" ht="15.75" x14ac:dyDescent="0.3">
      <c r="A753"/>
      <c r="B753"/>
      <c r="C753"/>
      <c r="D753"/>
      <c r="E753"/>
      <c r="F753"/>
      <c r="G753"/>
      <c r="H753"/>
      <c r="I753"/>
    </row>
    <row r="754" spans="1:9" ht="15.75" x14ac:dyDescent="0.3">
      <c r="A754"/>
      <c r="B754"/>
      <c r="C754"/>
      <c r="D754"/>
      <c r="E754"/>
      <c r="F754"/>
      <c r="G754"/>
      <c r="H754"/>
      <c r="I754"/>
    </row>
    <row r="755" spans="1:9" ht="15.75" x14ac:dyDescent="0.3">
      <c r="A755"/>
      <c r="B755"/>
      <c r="C755"/>
      <c r="D755"/>
      <c r="E755"/>
      <c r="F755"/>
      <c r="G755"/>
      <c r="H755"/>
      <c r="I755"/>
    </row>
    <row r="756" spans="1:9" ht="15.75" x14ac:dyDescent="0.3">
      <c r="A756"/>
      <c r="B756"/>
      <c r="C756"/>
      <c r="D756"/>
      <c r="E756"/>
      <c r="F756"/>
      <c r="G756"/>
      <c r="H756"/>
      <c r="I756"/>
    </row>
    <row r="757" spans="1:9" ht="15.75" x14ac:dyDescent="0.3">
      <c r="A757"/>
      <c r="B757"/>
      <c r="C757"/>
      <c r="D757"/>
      <c r="E757"/>
      <c r="F757"/>
      <c r="G757"/>
      <c r="H757"/>
      <c r="I757"/>
    </row>
    <row r="758" spans="1:9" ht="15.75" x14ac:dyDescent="0.3">
      <c r="A758"/>
      <c r="B758"/>
      <c r="C758"/>
      <c r="D758"/>
      <c r="E758"/>
      <c r="F758"/>
      <c r="G758"/>
      <c r="H758"/>
      <c r="I758"/>
    </row>
    <row r="759" spans="1:9" ht="15.75" x14ac:dyDescent="0.3">
      <c r="A759"/>
      <c r="B759"/>
      <c r="C759"/>
      <c r="D759"/>
      <c r="E759"/>
      <c r="F759"/>
      <c r="G759"/>
      <c r="H759"/>
      <c r="I759"/>
    </row>
    <row r="760" spans="1:9" ht="15.75" x14ac:dyDescent="0.3">
      <c r="A760"/>
      <c r="B760"/>
      <c r="C760"/>
      <c r="D760"/>
      <c r="E760"/>
      <c r="F760"/>
      <c r="G760"/>
      <c r="H760"/>
      <c r="I760"/>
    </row>
    <row r="761" spans="1:9" ht="15.75" x14ac:dyDescent="0.3">
      <c r="A761"/>
      <c r="B761"/>
      <c r="C761"/>
      <c r="D761"/>
      <c r="E761"/>
      <c r="F761"/>
      <c r="G761"/>
      <c r="H761"/>
      <c r="I761"/>
    </row>
    <row r="762" spans="1:9" ht="15.75" x14ac:dyDescent="0.3">
      <c r="A762"/>
      <c r="B762"/>
      <c r="C762"/>
      <c r="D762"/>
      <c r="E762"/>
      <c r="F762"/>
      <c r="G762"/>
      <c r="H762"/>
      <c r="I762"/>
    </row>
    <row r="763" spans="1:9" ht="15.75" x14ac:dyDescent="0.3">
      <c r="A763"/>
      <c r="B763"/>
      <c r="C763"/>
      <c r="D763"/>
      <c r="E763"/>
      <c r="F763"/>
      <c r="G763"/>
      <c r="H763"/>
      <c r="I763"/>
    </row>
    <row r="764" spans="1:9" ht="15.75" x14ac:dyDescent="0.3">
      <c r="A764"/>
      <c r="B764"/>
      <c r="C764"/>
      <c r="D764"/>
      <c r="E764"/>
      <c r="F764"/>
      <c r="G764"/>
      <c r="H764"/>
      <c r="I764"/>
    </row>
    <row r="765" spans="1:9" ht="15.75" x14ac:dyDescent="0.3">
      <c r="A765"/>
      <c r="B765"/>
      <c r="C765"/>
      <c r="D765"/>
      <c r="E765"/>
      <c r="F765"/>
      <c r="G765"/>
      <c r="H765"/>
      <c r="I765"/>
    </row>
    <row r="766" spans="1:9" ht="15.75" x14ac:dyDescent="0.3">
      <c r="A766"/>
      <c r="B766"/>
      <c r="C766"/>
      <c r="D766"/>
      <c r="E766"/>
      <c r="F766"/>
      <c r="G766"/>
      <c r="H766"/>
      <c r="I766"/>
    </row>
    <row r="767" spans="1:9" ht="15.75" x14ac:dyDescent="0.3">
      <c r="A767"/>
      <c r="B767"/>
      <c r="C767"/>
      <c r="D767"/>
      <c r="E767"/>
      <c r="F767"/>
      <c r="G767"/>
      <c r="H767"/>
      <c r="I767"/>
    </row>
    <row r="768" spans="1:9" ht="15.75" x14ac:dyDescent="0.3">
      <c r="A768"/>
      <c r="B768"/>
      <c r="C768"/>
      <c r="D768"/>
      <c r="E768"/>
      <c r="F768"/>
      <c r="G768"/>
      <c r="H768"/>
      <c r="I768"/>
    </row>
    <row r="769" spans="1:9" ht="15.75" x14ac:dyDescent="0.3">
      <c r="A769"/>
      <c r="B769"/>
      <c r="C769"/>
      <c r="D769"/>
      <c r="E769"/>
      <c r="F769"/>
      <c r="G769"/>
      <c r="H769"/>
      <c r="I769"/>
    </row>
    <row r="770" spans="1:9" ht="15.75" x14ac:dyDescent="0.3">
      <c r="A770"/>
      <c r="B770"/>
      <c r="C770"/>
      <c r="D770"/>
      <c r="E770"/>
      <c r="F770"/>
      <c r="G770"/>
      <c r="H770"/>
      <c r="I770"/>
    </row>
    <row r="771" spans="1:9" ht="15.75" x14ac:dyDescent="0.3">
      <c r="A771"/>
      <c r="B771"/>
      <c r="C771"/>
      <c r="D771"/>
      <c r="E771"/>
      <c r="F771"/>
      <c r="G771"/>
      <c r="H771"/>
      <c r="I771"/>
    </row>
    <row r="772" spans="1:9" ht="15.75" x14ac:dyDescent="0.3">
      <c r="A772"/>
      <c r="B772"/>
      <c r="C772"/>
      <c r="D772"/>
      <c r="E772"/>
      <c r="F772"/>
      <c r="G772"/>
      <c r="H772"/>
      <c r="I772"/>
    </row>
    <row r="773" spans="1:9" ht="15.75" x14ac:dyDescent="0.3">
      <c r="A773"/>
      <c r="B773"/>
      <c r="C773"/>
      <c r="D773"/>
      <c r="E773"/>
      <c r="F773"/>
      <c r="G773"/>
      <c r="H773"/>
      <c r="I773"/>
    </row>
    <row r="774" spans="1:9" ht="15.75" x14ac:dyDescent="0.3">
      <c r="A774"/>
      <c r="B774"/>
      <c r="C774"/>
      <c r="D774"/>
      <c r="E774"/>
      <c r="F774"/>
      <c r="G774"/>
      <c r="H774"/>
      <c r="I774"/>
    </row>
    <row r="775" spans="1:9" ht="15.75" x14ac:dyDescent="0.3">
      <c r="A775"/>
      <c r="B775"/>
      <c r="C775"/>
      <c r="D775"/>
      <c r="E775"/>
      <c r="F775"/>
      <c r="G775"/>
      <c r="H775"/>
      <c r="I775"/>
    </row>
    <row r="776" spans="1:9" ht="15.75" x14ac:dyDescent="0.3">
      <c r="A776"/>
      <c r="B776"/>
      <c r="C776"/>
      <c r="D776"/>
      <c r="E776"/>
      <c r="F776"/>
      <c r="G776"/>
      <c r="H776"/>
      <c r="I776"/>
    </row>
    <row r="777" spans="1:9" ht="15.75" x14ac:dyDescent="0.3">
      <c r="A777"/>
      <c r="B777"/>
      <c r="C777"/>
      <c r="D777"/>
      <c r="E777"/>
      <c r="F777"/>
      <c r="G777"/>
      <c r="H777"/>
      <c r="I777"/>
    </row>
    <row r="778" spans="1:9" ht="15.75" x14ac:dyDescent="0.3">
      <c r="A778"/>
      <c r="B778"/>
      <c r="C778"/>
      <c r="D778"/>
      <c r="E778"/>
      <c r="F778"/>
      <c r="G778"/>
      <c r="H778"/>
      <c r="I778"/>
    </row>
    <row r="779" spans="1:9" ht="15.75" x14ac:dyDescent="0.3">
      <c r="A779"/>
      <c r="B779"/>
      <c r="C779"/>
      <c r="D779"/>
      <c r="E779"/>
      <c r="F779"/>
      <c r="G779"/>
      <c r="H779"/>
      <c r="I779"/>
    </row>
    <row r="780" spans="1:9" ht="15.75" x14ac:dyDescent="0.3">
      <c r="A780"/>
      <c r="B780"/>
      <c r="C780"/>
      <c r="D780"/>
      <c r="E780"/>
      <c r="F780"/>
      <c r="G780"/>
      <c r="H780"/>
      <c r="I780"/>
    </row>
    <row r="781" spans="1:9" ht="15.75" x14ac:dyDescent="0.3">
      <c r="A781"/>
      <c r="B781"/>
      <c r="C781"/>
      <c r="D781"/>
      <c r="E781"/>
      <c r="F781"/>
      <c r="G781"/>
      <c r="H781"/>
      <c r="I781"/>
    </row>
    <row r="782" spans="1:9" ht="15.75" x14ac:dyDescent="0.3">
      <c r="A782"/>
      <c r="B782"/>
      <c r="C782"/>
      <c r="D782"/>
      <c r="E782"/>
      <c r="F782"/>
      <c r="G782"/>
      <c r="H782"/>
      <c r="I782"/>
    </row>
    <row r="783" spans="1:9" ht="15.75" x14ac:dyDescent="0.3">
      <c r="A783"/>
      <c r="B783"/>
      <c r="C783"/>
      <c r="D783"/>
      <c r="E783"/>
      <c r="F783"/>
      <c r="G783"/>
      <c r="H783"/>
      <c r="I783"/>
    </row>
    <row r="784" spans="1:9" ht="15.75" x14ac:dyDescent="0.3">
      <c r="A784"/>
      <c r="B784"/>
      <c r="C784"/>
      <c r="D784"/>
      <c r="E784"/>
      <c r="F784"/>
      <c r="G784"/>
      <c r="H784"/>
      <c r="I784"/>
    </row>
    <row r="785" spans="1:9" ht="15.75" x14ac:dyDescent="0.3">
      <c r="A785"/>
      <c r="B785"/>
      <c r="C785"/>
      <c r="D785"/>
      <c r="E785"/>
      <c r="F785"/>
      <c r="G785"/>
      <c r="H785"/>
      <c r="I785"/>
    </row>
    <row r="786" spans="1:9" ht="15.75" x14ac:dyDescent="0.3">
      <c r="A786"/>
      <c r="B786"/>
      <c r="C786"/>
      <c r="D786"/>
      <c r="E786"/>
      <c r="F786"/>
      <c r="G786"/>
      <c r="H786"/>
      <c r="I786"/>
    </row>
    <row r="787" spans="1:9" ht="15.75" x14ac:dyDescent="0.3">
      <c r="A787"/>
      <c r="B787"/>
      <c r="C787"/>
      <c r="D787"/>
      <c r="E787"/>
      <c r="F787"/>
      <c r="G787"/>
      <c r="H787"/>
      <c r="I787"/>
    </row>
    <row r="788" spans="1:9" ht="15.75" x14ac:dyDescent="0.3">
      <c r="A788"/>
      <c r="B788"/>
      <c r="C788"/>
      <c r="D788"/>
      <c r="E788"/>
      <c r="F788"/>
      <c r="G788"/>
      <c r="H788"/>
      <c r="I788"/>
    </row>
    <row r="789" spans="1:9" ht="15.75" x14ac:dyDescent="0.3">
      <c r="A789"/>
      <c r="B789"/>
      <c r="C789"/>
      <c r="D789"/>
      <c r="E789"/>
      <c r="F789"/>
      <c r="G789"/>
      <c r="H789"/>
      <c r="I789"/>
    </row>
    <row r="790" spans="1:9" ht="15.75" x14ac:dyDescent="0.3">
      <c r="A790"/>
      <c r="B790"/>
      <c r="C790"/>
      <c r="D790"/>
      <c r="E790"/>
      <c r="F790"/>
      <c r="G790"/>
      <c r="H790"/>
      <c r="I790"/>
    </row>
    <row r="791" spans="1:9" ht="15.75" x14ac:dyDescent="0.3">
      <c r="A791"/>
      <c r="B791"/>
      <c r="C791"/>
      <c r="D791"/>
      <c r="E791"/>
      <c r="F791"/>
      <c r="G791"/>
      <c r="H791"/>
      <c r="I791"/>
    </row>
    <row r="792" spans="1:9" ht="15.75" x14ac:dyDescent="0.3">
      <c r="A792"/>
      <c r="B792"/>
      <c r="C792"/>
      <c r="D792"/>
      <c r="E792"/>
      <c r="F792"/>
      <c r="G792"/>
      <c r="H792"/>
      <c r="I792"/>
    </row>
    <row r="793" spans="1:9" ht="15.75" x14ac:dyDescent="0.3">
      <c r="A793"/>
      <c r="B793"/>
      <c r="C793"/>
      <c r="D793"/>
      <c r="E793"/>
      <c r="F793"/>
      <c r="G793"/>
      <c r="H793"/>
      <c r="I793"/>
    </row>
    <row r="794" spans="1:9" ht="15.75" x14ac:dyDescent="0.3">
      <c r="A794"/>
      <c r="B794"/>
      <c r="C794"/>
      <c r="D794"/>
      <c r="E794"/>
      <c r="F794"/>
      <c r="G794"/>
      <c r="H794"/>
      <c r="I794"/>
    </row>
    <row r="795" spans="1:9" ht="15.75" x14ac:dyDescent="0.3">
      <c r="A795"/>
      <c r="B795"/>
      <c r="C795"/>
      <c r="D795"/>
      <c r="E795"/>
      <c r="F795"/>
      <c r="G795"/>
      <c r="H795"/>
      <c r="I795"/>
    </row>
    <row r="796" spans="1:9" ht="15.75" x14ac:dyDescent="0.3">
      <c r="A796"/>
      <c r="B796"/>
      <c r="C796"/>
      <c r="D796"/>
      <c r="E796"/>
      <c r="F796"/>
      <c r="G796"/>
      <c r="H796"/>
      <c r="I796"/>
    </row>
    <row r="797" spans="1:9" ht="15.75" x14ac:dyDescent="0.3">
      <c r="A797"/>
      <c r="B797"/>
      <c r="C797"/>
      <c r="D797"/>
      <c r="E797"/>
      <c r="F797"/>
      <c r="G797"/>
      <c r="H797"/>
      <c r="I797"/>
    </row>
    <row r="798" spans="1:9" ht="15.75" x14ac:dyDescent="0.3">
      <c r="A798"/>
      <c r="B798"/>
      <c r="C798"/>
      <c r="D798"/>
      <c r="E798"/>
      <c r="F798"/>
      <c r="G798"/>
      <c r="H798"/>
      <c r="I798"/>
    </row>
    <row r="799" spans="1:9" ht="15.75" x14ac:dyDescent="0.3">
      <c r="A799"/>
      <c r="B799"/>
      <c r="C799"/>
      <c r="D799"/>
      <c r="E799"/>
      <c r="F799"/>
      <c r="G799"/>
      <c r="H799"/>
      <c r="I799"/>
    </row>
    <row r="800" spans="1:9" ht="15.75" x14ac:dyDescent="0.3">
      <c r="A800"/>
      <c r="B800"/>
      <c r="C800"/>
      <c r="D800"/>
      <c r="E800"/>
      <c r="F800"/>
      <c r="G800"/>
      <c r="H800"/>
      <c r="I800"/>
    </row>
    <row r="801" spans="1:9" ht="15.75" x14ac:dyDescent="0.3">
      <c r="A801"/>
      <c r="B801"/>
      <c r="C801"/>
      <c r="D801"/>
      <c r="E801"/>
      <c r="F801"/>
      <c r="G801"/>
      <c r="H801"/>
      <c r="I801"/>
    </row>
    <row r="802" spans="1:9" ht="15.75" x14ac:dyDescent="0.3">
      <c r="A802"/>
      <c r="B802"/>
      <c r="C802"/>
      <c r="D802"/>
      <c r="E802"/>
      <c r="F802"/>
      <c r="G802"/>
      <c r="H802"/>
      <c r="I802"/>
    </row>
    <row r="803" spans="1:9" ht="15.75" x14ac:dyDescent="0.3">
      <c r="A803"/>
      <c r="B803"/>
      <c r="C803"/>
      <c r="D803"/>
      <c r="E803"/>
      <c r="F803"/>
      <c r="G803"/>
      <c r="H803"/>
      <c r="I803"/>
    </row>
    <row r="804" spans="1:9" ht="15.75" x14ac:dyDescent="0.3">
      <c r="A804"/>
      <c r="B804"/>
      <c r="C804"/>
      <c r="D804"/>
      <c r="E804"/>
      <c r="F804"/>
      <c r="G804"/>
      <c r="H804"/>
      <c r="I804"/>
    </row>
    <row r="805" spans="1:9" ht="15.75" x14ac:dyDescent="0.3">
      <c r="A805"/>
      <c r="B805"/>
      <c r="C805"/>
      <c r="D805"/>
      <c r="E805"/>
      <c r="F805"/>
      <c r="G805"/>
      <c r="H805"/>
      <c r="I805"/>
    </row>
    <row r="806" spans="1:9" ht="15.75" x14ac:dyDescent="0.3">
      <c r="A806"/>
      <c r="B806"/>
      <c r="C806"/>
      <c r="D806"/>
      <c r="E806"/>
      <c r="F806"/>
      <c r="G806"/>
      <c r="H806"/>
      <c r="I806"/>
    </row>
    <row r="807" spans="1:9" ht="15.75" x14ac:dyDescent="0.3">
      <c r="A807"/>
      <c r="B807"/>
      <c r="C807"/>
      <c r="D807"/>
      <c r="E807"/>
      <c r="F807"/>
      <c r="G807"/>
      <c r="H807"/>
      <c r="I807"/>
    </row>
    <row r="808" spans="1:9" ht="15.75" x14ac:dyDescent="0.3">
      <c r="A808"/>
      <c r="B808"/>
      <c r="C808"/>
      <c r="D808"/>
      <c r="E808"/>
      <c r="F808"/>
      <c r="G808"/>
      <c r="H808"/>
      <c r="I808"/>
    </row>
    <row r="809" spans="1:9" ht="15.75" x14ac:dyDescent="0.3">
      <c r="A809"/>
      <c r="B809"/>
      <c r="C809"/>
      <c r="D809"/>
      <c r="E809"/>
      <c r="F809"/>
      <c r="G809"/>
      <c r="H809"/>
      <c r="I809"/>
    </row>
    <row r="810" spans="1:9" ht="15.75" x14ac:dyDescent="0.3">
      <c r="A810"/>
      <c r="B810"/>
      <c r="C810"/>
      <c r="D810"/>
      <c r="E810"/>
      <c r="F810"/>
      <c r="G810"/>
      <c r="H810"/>
      <c r="I810"/>
    </row>
    <row r="811" spans="1:9" ht="15.75" x14ac:dyDescent="0.3">
      <c r="A811"/>
      <c r="B811"/>
      <c r="C811"/>
      <c r="D811"/>
      <c r="E811"/>
      <c r="F811"/>
      <c r="G811"/>
      <c r="H811"/>
      <c r="I811"/>
    </row>
    <row r="812" spans="1:9" ht="15.75" x14ac:dyDescent="0.3">
      <c r="A812"/>
      <c r="B812"/>
      <c r="C812"/>
      <c r="D812"/>
      <c r="E812"/>
      <c r="F812"/>
      <c r="G812"/>
      <c r="H812"/>
      <c r="I812"/>
    </row>
    <row r="813" spans="1:9" ht="15.75" x14ac:dyDescent="0.3">
      <c r="A813"/>
      <c r="B813"/>
      <c r="C813"/>
      <c r="D813"/>
      <c r="E813"/>
      <c r="F813"/>
      <c r="G813"/>
      <c r="H813"/>
      <c r="I813"/>
    </row>
    <row r="814" spans="1:9" ht="15.75" x14ac:dyDescent="0.3">
      <c r="A814"/>
      <c r="B814"/>
      <c r="C814"/>
      <c r="D814"/>
      <c r="E814"/>
      <c r="F814"/>
      <c r="G814"/>
      <c r="H814"/>
      <c r="I814"/>
    </row>
    <row r="815" spans="1:9" ht="15.75" x14ac:dyDescent="0.3">
      <c r="A815"/>
      <c r="B815"/>
      <c r="C815"/>
      <c r="D815"/>
      <c r="E815"/>
      <c r="F815"/>
      <c r="G815"/>
      <c r="H815"/>
      <c r="I815"/>
    </row>
    <row r="816" spans="1:9" ht="15.75" x14ac:dyDescent="0.3">
      <c r="A816"/>
      <c r="B816"/>
      <c r="C816"/>
      <c r="D816"/>
      <c r="E816"/>
      <c r="F816"/>
      <c r="G816"/>
      <c r="H816"/>
      <c r="I816"/>
    </row>
    <row r="817" spans="1:9" ht="15.75" x14ac:dyDescent="0.3">
      <c r="A817"/>
      <c r="B817"/>
      <c r="C817"/>
      <c r="D817"/>
      <c r="E817"/>
      <c r="F817"/>
      <c r="G817"/>
      <c r="H817"/>
      <c r="I817"/>
    </row>
    <row r="818" spans="1:9" ht="15.75" x14ac:dyDescent="0.3">
      <c r="A818"/>
      <c r="B818"/>
      <c r="C818"/>
      <c r="D818"/>
      <c r="E818"/>
      <c r="F818"/>
      <c r="G818"/>
      <c r="H818"/>
      <c r="I818"/>
    </row>
    <row r="819" spans="1:9" ht="15.75" x14ac:dyDescent="0.3">
      <c r="A819"/>
      <c r="B819"/>
      <c r="C819"/>
      <c r="D819"/>
      <c r="E819"/>
      <c r="F819"/>
      <c r="G819"/>
      <c r="H819"/>
      <c r="I819"/>
    </row>
    <row r="820" spans="1:9" ht="15.75" x14ac:dyDescent="0.3">
      <c r="A820"/>
      <c r="B820"/>
      <c r="C820"/>
      <c r="D820"/>
      <c r="E820"/>
      <c r="F820"/>
      <c r="G820"/>
      <c r="H820"/>
      <c r="I820"/>
    </row>
    <row r="821" spans="1:9" ht="15.75" x14ac:dyDescent="0.3">
      <c r="A821"/>
      <c r="B821"/>
      <c r="C821"/>
      <c r="D821"/>
      <c r="E821"/>
      <c r="F821"/>
      <c r="G821"/>
      <c r="H821"/>
      <c r="I821"/>
    </row>
    <row r="822" spans="1:9" ht="15.75" x14ac:dyDescent="0.3">
      <c r="A822"/>
      <c r="B822"/>
      <c r="C822"/>
      <c r="D822"/>
      <c r="E822"/>
      <c r="F822"/>
      <c r="G822"/>
      <c r="H822"/>
      <c r="I822"/>
    </row>
    <row r="823" spans="1:9" ht="15.75" x14ac:dyDescent="0.3">
      <c r="A823"/>
      <c r="B823"/>
      <c r="C823"/>
      <c r="D823"/>
      <c r="E823"/>
      <c r="F823"/>
      <c r="G823"/>
      <c r="H823"/>
      <c r="I823"/>
    </row>
    <row r="824" spans="1:9" ht="15.75" x14ac:dyDescent="0.3">
      <c r="A824"/>
      <c r="B824"/>
      <c r="C824"/>
      <c r="D824"/>
      <c r="E824"/>
      <c r="F824"/>
      <c r="G824"/>
      <c r="H824"/>
      <c r="I824"/>
    </row>
  </sheetData>
  <mergeCells count="1">
    <mergeCell ref="M3:N3"/>
  </mergeCells>
  <phoneticPr fontId="5" type="noConversion"/>
  <pageMargins left="0.75" right="0.75" top="1" bottom="1" header="0.5" footer="0.5"/>
  <pageSetup orientation="portrait" horizontalDpi="4294967293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X67"/>
  <sheetViews>
    <sheetView zoomScale="75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C2" sqref="C2"/>
    </sheetView>
  </sheetViews>
  <sheetFormatPr defaultColWidth="13.25" defaultRowHeight="11.25" x14ac:dyDescent="0.2"/>
  <cols>
    <col min="1" max="1" width="10.25" style="12" customWidth="1"/>
    <col min="2" max="127" width="12.5" style="12" customWidth="1"/>
    <col min="128" max="128" width="10.75" style="12" customWidth="1"/>
    <col min="129" max="129" width="12.5" style="12" customWidth="1"/>
    <col min="130" max="130" width="13" style="12" customWidth="1"/>
    <col min="131" max="131" width="10.25" style="12" customWidth="1"/>
    <col min="132" max="132" width="10.625" style="12" customWidth="1"/>
    <col min="133" max="134" width="13.5" style="12" customWidth="1"/>
    <col min="135" max="260" width="8.5" style="12" customWidth="1"/>
    <col min="261" max="261" width="11.25" style="12" customWidth="1"/>
    <col min="262" max="262" width="10.75" style="12" customWidth="1"/>
    <col min="263" max="263" width="13.625" style="12" customWidth="1"/>
    <col min="264" max="264" width="10.75" style="12" customWidth="1"/>
    <col min="265" max="265" width="11.125" style="12" customWidth="1"/>
    <col min="266" max="267" width="14" style="12" customWidth="1"/>
    <col min="268" max="393" width="10.5" style="12" customWidth="1"/>
    <col min="394" max="395" width="11.5" style="12" customWidth="1"/>
    <col min="396" max="396" width="13.75" style="12" bestFit="1" customWidth="1"/>
    <col min="397" max="397" width="11" style="12" customWidth="1"/>
    <col min="398" max="398" width="11.25" style="12" customWidth="1"/>
    <col min="399" max="400" width="14.125" style="12" bestFit="1" customWidth="1"/>
    <col min="401" max="407" width="10.75" style="12" customWidth="1"/>
    <col min="408" max="408" width="14.25" style="12" bestFit="1" customWidth="1"/>
    <col min="409" max="409" width="13.75" style="12" bestFit="1" customWidth="1"/>
    <col min="410" max="410" width="16.5" style="12" bestFit="1" customWidth="1"/>
    <col min="411" max="411" width="13.75" style="12" bestFit="1" customWidth="1"/>
    <col min="412" max="412" width="14.125" style="12" bestFit="1" customWidth="1"/>
    <col min="413" max="414" width="16.75" style="12" bestFit="1" customWidth="1"/>
    <col min="415" max="16384" width="13.25" style="12"/>
  </cols>
  <sheetData>
    <row r="1" spans="1:414" ht="12" x14ac:dyDescent="0.2">
      <c r="B1" s="12" t="s">
        <v>393</v>
      </c>
      <c r="C1" s="12" t="s">
        <v>392</v>
      </c>
      <c r="D1" s="12" t="s">
        <v>394</v>
      </c>
      <c r="E1" s="12" t="s">
        <v>427</v>
      </c>
      <c r="F1" s="12" t="s">
        <v>428</v>
      </c>
      <c r="J1" s="13"/>
      <c r="K1" s="14"/>
      <c r="L1" s="14"/>
      <c r="M1" s="14"/>
      <c r="N1" s="14"/>
      <c r="O1" s="14"/>
      <c r="P1" s="14"/>
    </row>
    <row r="2" spans="1:414" x14ac:dyDescent="0.2">
      <c r="B2" s="12">
        <f ca="1">10 *WEEKNUM( TODAY())</f>
        <v>10</v>
      </c>
      <c r="C2" s="12" t="e">
        <f>GETPIVOTDATA("Total",$A$9,"Year",2016)</f>
        <v>#REF!</v>
      </c>
      <c r="D2" s="12" t="e">
        <f ca="1">C2-B2</f>
        <v>#REF!</v>
      </c>
      <c r="E2" s="12" t="e">
        <f>GETPIVOTDATA("Total",$A$7,"Year",2006)</f>
        <v>#REF!</v>
      </c>
      <c r="F2" s="12" t="e">
        <f>C2-E2</f>
        <v>#REF!</v>
      </c>
      <c r="G2" s="12">
        <f ca="1">WEEKNUM(TODAY())</f>
        <v>1</v>
      </c>
      <c r="I2" s="12" t="b">
        <f ca="1">G2=A36</f>
        <v>0</v>
      </c>
    </row>
    <row r="3" spans="1:414" x14ac:dyDescent="0.2">
      <c r="A3" s="12">
        <v>2012</v>
      </c>
      <c r="C3" s="15" t="e">
        <f ca="1">GETPIVOTDATA("Total",J11:J63,"Year",2006,"Week",G2)</f>
        <v>#REF!</v>
      </c>
    </row>
    <row r="4" spans="1:414" x14ac:dyDescent="0.2">
      <c r="I4" s="12" t="str">
        <f ca="1">ADDRESS(ThisWeek,9,1,1)</f>
        <v>$I$1</v>
      </c>
    </row>
    <row r="5" spans="1:414" x14ac:dyDescent="0.2">
      <c r="AB5" s="12">
        <v>120</v>
      </c>
      <c r="AC5" s="12">
        <f>SUM(AA11:AA22)</f>
        <v>131.6</v>
      </c>
      <c r="AD5" s="12">
        <f>AB5-AC5</f>
        <v>-11.599999999999994</v>
      </c>
    </row>
    <row r="7" spans="1:414" s="16" customFormat="1" x14ac:dyDescent="0.2">
      <c r="B7" s="16" t="s">
        <v>280</v>
      </c>
      <c r="C7" s="16" t="s">
        <v>289</v>
      </c>
      <c r="D7" s="16" t="s">
        <v>287</v>
      </c>
    </row>
    <row r="8" spans="1:414" s="17" customFormat="1" x14ac:dyDescent="0.2">
      <c r="A8" s="16"/>
      <c r="B8" s="296" t="s">
        <v>1223</v>
      </c>
      <c r="C8" s="297"/>
      <c r="D8" s="297"/>
      <c r="E8" s="297"/>
      <c r="F8" s="297"/>
      <c r="G8" s="297"/>
      <c r="H8" s="297"/>
      <c r="I8" s="297"/>
      <c r="J8" s="297"/>
      <c r="K8" s="297"/>
      <c r="L8" s="297"/>
      <c r="M8" s="297"/>
      <c r="N8" s="297"/>
      <c r="O8" s="297"/>
      <c r="P8" s="297"/>
      <c r="Q8" s="297"/>
      <c r="R8" s="297"/>
      <c r="S8" s="297"/>
      <c r="T8" s="297"/>
      <c r="U8" s="297"/>
      <c r="V8" s="297"/>
      <c r="W8" s="297"/>
      <c r="X8" s="297"/>
      <c r="Y8" s="297"/>
      <c r="Z8" s="297"/>
      <c r="AA8" s="297"/>
      <c r="AB8" s="297"/>
      <c r="AC8" s="297"/>
      <c r="AD8" s="297"/>
      <c r="AE8" s="297"/>
      <c r="AF8" s="297"/>
      <c r="AG8" s="297"/>
      <c r="AH8" s="297"/>
      <c r="AI8" s="297"/>
      <c r="AJ8" s="297"/>
      <c r="AK8" s="297"/>
      <c r="AL8" s="297"/>
      <c r="AM8" s="297"/>
      <c r="AN8" s="297"/>
      <c r="AO8" s="297"/>
      <c r="AP8" s="297"/>
      <c r="AQ8" s="297"/>
      <c r="AR8" s="297"/>
      <c r="AS8" s="297"/>
      <c r="AT8" s="297"/>
      <c r="AU8" s="297"/>
      <c r="AV8" s="297"/>
      <c r="AW8" s="297"/>
      <c r="AX8" s="297"/>
      <c r="AY8" s="297"/>
      <c r="AZ8" s="297"/>
      <c r="BA8" s="297"/>
      <c r="BB8" s="297"/>
      <c r="BC8" s="297"/>
      <c r="BD8" s="297"/>
      <c r="BE8" s="297"/>
      <c r="BF8" s="297"/>
      <c r="BG8" s="297"/>
      <c r="BH8" s="297"/>
      <c r="BI8" s="297"/>
      <c r="BJ8" s="297"/>
      <c r="BK8" s="297"/>
      <c r="BL8" s="297"/>
      <c r="BM8" s="297"/>
      <c r="BN8" s="297"/>
      <c r="BO8" s="297"/>
      <c r="BP8" s="297"/>
      <c r="BQ8" s="297"/>
      <c r="BR8" s="297"/>
      <c r="BS8" s="297"/>
      <c r="BT8" s="297"/>
      <c r="BU8" s="297"/>
      <c r="BV8" s="297"/>
      <c r="BW8" s="297"/>
      <c r="BX8" s="297"/>
      <c r="BY8" s="297"/>
      <c r="BZ8" s="297"/>
      <c r="CA8" s="297"/>
      <c r="CB8" s="297"/>
      <c r="CC8" s="297"/>
      <c r="CD8" s="297"/>
      <c r="CE8" s="297"/>
      <c r="CF8" s="297"/>
      <c r="CG8" s="297"/>
      <c r="CH8" s="297"/>
      <c r="CI8" s="297"/>
      <c r="CJ8" s="297"/>
      <c r="CK8" s="297"/>
      <c r="CL8" s="297"/>
      <c r="CM8" s="297"/>
      <c r="CN8" s="297"/>
      <c r="CO8" s="297"/>
      <c r="CP8" s="297"/>
      <c r="CQ8" s="297"/>
      <c r="CR8" s="297"/>
      <c r="CS8" s="297"/>
      <c r="CT8" s="297"/>
      <c r="CU8" s="297"/>
      <c r="CV8" s="297"/>
      <c r="CW8" s="297"/>
      <c r="CX8" s="297"/>
      <c r="CY8" s="297"/>
      <c r="CZ8" s="297"/>
      <c r="DA8" s="297"/>
      <c r="DB8" s="297"/>
      <c r="DC8" s="297"/>
      <c r="DD8" s="297"/>
      <c r="DE8" s="297"/>
      <c r="DF8" s="297"/>
      <c r="DG8" s="297"/>
      <c r="DH8" s="297"/>
      <c r="DI8" s="297"/>
      <c r="DJ8" s="297"/>
      <c r="DK8" s="297"/>
      <c r="DL8" s="297"/>
      <c r="DM8" s="297"/>
      <c r="DN8" s="297"/>
      <c r="DO8" s="297"/>
      <c r="DP8" s="297"/>
      <c r="DQ8" s="297"/>
      <c r="DR8" s="297"/>
      <c r="DS8" s="297"/>
      <c r="DT8" s="297"/>
      <c r="DU8" s="297"/>
      <c r="DV8" s="297"/>
      <c r="DW8" s="297"/>
      <c r="DX8" s="298" t="s">
        <v>1236</v>
      </c>
      <c r="DY8" s="298" t="s">
        <v>1230</v>
      </c>
      <c r="DZ8" s="298" t="s">
        <v>1237</v>
      </c>
      <c r="EA8" s="298" t="s">
        <v>1238</v>
      </c>
      <c r="EB8" s="298" t="s">
        <v>1239</v>
      </c>
      <c r="EC8" s="298" t="s">
        <v>1240</v>
      </c>
      <c r="ED8" s="298" t="s">
        <v>1241</v>
      </c>
      <c r="EE8" s="296" t="s">
        <v>1224</v>
      </c>
      <c r="EF8" s="297"/>
      <c r="EG8" s="297"/>
      <c r="EH8" s="297"/>
      <c r="EI8" s="297"/>
      <c r="EJ8" s="297"/>
      <c r="EK8" s="297"/>
      <c r="EL8" s="297"/>
      <c r="EM8" s="297"/>
      <c r="EN8" s="297"/>
      <c r="EO8" s="297"/>
      <c r="EP8" s="297"/>
      <c r="EQ8" s="297"/>
      <c r="ER8" s="297"/>
      <c r="ES8" s="297"/>
      <c r="ET8" s="297"/>
      <c r="EU8" s="297"/>
      <c r="EV8" s="297"/>
      <c r="EW8" s="297"/>
      <c r="EX8" s="297"/>
      <c r="EY8" s="297"/>
      <c r="EZ8" s="297"/>
      <c r="FA8" s="297"/>
      <c r="FB8" s="297"/>
      <c r="FC8" s="297"/>
      <c r="FD8" s="297"/>
      <c r="FE8" s="297"/>
      <c r="FF8" s="297"/>
      <c r="FG8" s="297"/>
      <c r="FH8" s="297"/>
      <c r="FI8" s="297"/>
      <c r="FJ8" s="297"/>
      <c r="FK8" s="297"/>
      <c r="FL8" s="297"/>
      <c r="FM8" s="297"/>
      <c r="FN8" s="297"/>
      <c r="FO8" s="297"/>
      <c r="FP8" s="297"/>
      <c r="FQ8" s="297"/>
      <c r="FR8" s="297"/>
      <c r="FS8" s="297"/>
      <c r="FT8" s="297"/>
      <c r="FU8" s="297"/>
      <c r="FV8" s="297"/>
      <c r="FW8" s="297"/>
      <c r="FX8" s="297"/>
      <c r="FY8" s="297"/>
      <c r="FZ8" s="297"/>
      <c r="GA8" s="297"/>
      <c r="GB8" s="297"/>
      <c r="GC8" s="297"/>
      <c r="GD8" s="297"/>
      <c r="GE8" s="297"/>
      <c r="GF8" s="297"/>
      <c r="GG8" s="297"/>
      <c r="GH8" s="297"/>
      <c r="GI8" s="297"/>
      <c r="GJ8" s="297"/>
      <c r="GK8" s="297"/>
      <c r="GL8" s="297"/>
      <c r="GM8" s="297"/>
      <c r="GN8" s="297"/>
      <c r="GO8" s="297"/>
      <c r="GP8" s="297"/>
      <c r="GQ8" s="297"/>
      <c r="GR8" s="297"/>
      <c r="GS8" s="297"/>
      <c r="GT8" s="297"/>
      <c r="GU8" s="297"/>
      <c r="GV8" s="297"/>
      <c r="GW8" s="297"/>
      <c r="GX8" s="297"/>
      <c r="GY8" s="297"/>
      <c r="GZ8" s="297"/>
      <c r="HA8" s="297"/>
      <c r="HB8" s="297"/>
      <c r="HC8" s="297"/>
      <c r="HD8" s="297"/>
      <c r="HE8" s="297"/>
      <c r="HF8" s="297"/>
      <c r="HG8" s="297"/>
      <c r="HH8" s="297"/>
      <c r="HI8" s="297"/>
      <c r="HJ8" s="297"/>
      <c r="HK8" s="297"/>
      <c r="HL8" s="297"/>
      <c r="HM8" s="297"/>
      <c r="HN8" s="297"/>
      <c r="HO8" s="297"/>
      <c r="HP8" s="297"/>
      <c r="HQ8" s="297"/>
      <c r="HR8" s="297"/>
      <c r="HS8" s="297"/>
      <c r="HT8" s="297"/>
      <c r="HU8" s="297"/>
      <c r="HV8" s="297"/>
      <c r="HW8" s="297"/>
      <c r="HX8" s="297"/>
      <c r="HY8" s="297"/>
      <c r="HZ8" s="297"/>
      <c r="IA8" s="297"/>
      <c r="IB8" s="297"/>
      <c r="IC8" s="297"/>
      <c r="ID8" s="297"/>
      <c r="IE8" s="297"/>
      <c r="IF8" s="297"/>
      <c r="IG8" s="297"/>
      <c r="IH8" s="297"/>
      <c r="II8" s="297"/>
      <c r="IJ8" s="297"/>
      <c r="IK8" s="297"/>
      <c r="IL8" s="297"/>
      <c r="IM8" s="297"/>
      <c r="IN8" s="297"/>
      <c r="IO8" s="297"/>
      <c r="IP8" s="297"/>
      <c r="IQ8" s="297"/>
      <c r="IR8" s="297"/>
      <c r="IS8" s="297"/>
      <c r="IT8" s="297"/>
      <c r="IU8" s="297"/>
      <c r="IV8" s="297"/>
      <c r="IW8" s="297"/>
      <c r="IX8" s="297"/>
      <c r="IY8" s="297"/>
      <c r="IZ8" s="297"/>
      <c r="JA8" s="298" t="s">
        <v>1242</v>
      </c>
      <c r="JB8" s="298" t="s">
        <v>1231</v>
      </c>
      <c r="JC8" s="298" t="s">
        <v>1243</v>
      </c>
      <c r="JD8" s="298" t="s">
        <v>1244</v>
      </c>
      <c r="JE8" s="298" t="s">
        <v>1245</v>
      </c>
      <c r="JF8" s="298" t="s">
        <v>1246</v>
      </c>
      <c r="JG8" s="298" t="s">
        <v>1247</v>
      </c>
      <c r="JH8" s="296" t="s">
        <v>1225</v>
      </c>
      <c r="JI8" s="297"/>
      <c r="JJ8" s="297"/>
      <c r="JK8" s="297"/>
      <c r="JL8" s="297"/>
      <c r="JM8" s="297"/>
      <c r="JN8" s="297"/>
      <c r="JO8" s="297"/>
      <c r="JP8" s="297"/>
      <c r="JQ8" s="297"/>
      <c r="JR8" s="297"/>
      <c r="JS8" s="297"/>
      <c r="JT8" s="297"/>
      <c r="JU8" s="297"/>
      <c r="JV8" s="297"/>
      <c r="JW8" s="297"/>
      <c r="JX8" s="297"/>
      <c r="JY8" s="297"/>
      <c r="JZ8" s="297"/>
      <c r="KA8" s="297"/>
      <c r="KB8" s="297"/>
      <c r="KC8" s="297"/>
      <c r="KD8" s="297"/>
      <c r="KE8" s="297"/>
      <c r="KF8" s="297"/>
      <c r="KG8" s="297"/>
      <c r="KH8" s="297"/>
      <c r="KI8" s="297"/>
      <c r="KJ8" s="297"/>
      <c r="KK8" s="297"/>
      <c r="KL8" s="297"/>
      <c r="KM8" s="297"/>
      <c r="KN8" s="297"/>
      <c r="KO8" s="297"/>
      <c r="KP8" s="297"/>
      <c r="KQ8" s="297"/>
      <c r="KR8" s="297"/>
      <c r="KS8" s="297"/>
      <c r="KT8" s="297"/>
      <c r="KU8" s="297"/>
      <c r="KV8" s="297"/>
      <c r="KW8" s="297"/>
      <c r="KX8" s="297"/>
      <c r="KY8" s="297"/>
      <c r="KZ8" s="297"/>
      <c r="LA8" s="297"/>
      <c r="LB8" s="297"/>
      <c r="LC8" s="297"/>
      <c r="LD8" s="297"/>
      <c r="LE8" s="297"/>
      <c r="LF8" s="297"/>
      <c r="LG8" s="297"/>
      <c r="LH8" s="297"/>
      <c r="LI8" s="297"/>
      <c r="LJ8" s="297"/>
      <c r="LK8" s="297"/>
      <c r="LL8" s="297"/>
      <c r="LM8" s="297"/>
      <c r="LN8" s="297"/>
      <c r="LO8" s="297"/>
      <c r="LP8" s="297"/>
      <c r="LQ8" s="297"/>
      <c r="LR8" s="297"/>
      <c r="LS8" s="297"/>
      <c r="LT8" s="297"/>
      <c r="LU8" s="297"/>
      <c r="LV8" s="297"/>
      <c r="LW8" s="297"/>
      <c r="LX8" s="297"/>
      <c r="LY8" s="297"/>
      <c r="LZ8" s="297"/>
      <c r="MA8" s="297"/>
      <c r="MB8" s="297"/>
      <c r="MC8" s="297"/>
      <c r="MD8" s="297"/>
      <c r="ME8" s="297"/>
      <c r="MF8" s="297"/>
      <c r="MG8" s="297"/>
      <c r="MH8" s="297"/>
      <c r="MI8" s="297"/>
      <c r="MJ8" s="297"/>
      <c r="MK8" s="297"/>
      <c r="ML8" s="297"/>
      <c r="MM8" s="297"/>
      <c r="MN8" s="297"/>
      <c r="MO8" s="297"/>
      <c r="MP8" s="297"/>
      <c r="MQ8" s="297"/>
      <c r="MR8" s="297"/>
      <c r="MS8" s="297"/>
      <c r="MT8" s="297"/>
      <c r="MU8" s="297"/>
      <c r="MV8" s="297"/>
      <c r="MW8" s="297"/>
      <c r="MX8" s="297"/>
      <c r="MY8" s="297"/>
      <c r="MZ8" s="297"/>
      <c r="NA8" s="297"/>
      <c r="NB8" s="297"/>
      <c r="NC8" s="297"/>
      <c r="ND8" s="297"/>
      <c r="NE8" s="297"/>
      <c r="NF8" s="297"/>
      <c r="NG8" s="297"/>
      <c r="NH8" s="297"/>
      <c r="NI8" s="297"/>
      <c r="NJ8" s="297"/>
      <c r="NK8" s="297"/>
      <c r="NL8" s="297"/>
      <c r="NM8" s="297"/>
      <c r="NN8" s="297"/>
      <c r="NO8" s="297"/>
      <c r="NP8" s="297"/>
      <c r="NQ8" s="297"/>
      <c r="NR8" s="297"/>
      <c r="NS8" s="297"/>
      <c r="NT8" s="297"/>
      <c r="NU8" s="297"/>
      <c r="NV8" s="297"/>
      <c r="NW8" s="297"/>
      <c r="NX8" s="297"/>
      <c r="NY8" s="297"/>
      <c r="NZ8" s="297"/>
      <c r="OA8" s="297"/>
      <c r="OB8" s="297"/>
      <c r="OC8" s="297"/>
      <c r="OD8" s="298" t="s">
        <v>1248</v>
      </c>
      <c r="OE8" s="298" t="s">
        <v>1232</v>
      </c>
      <c r="OF8" s="298" t="s">
        <v>1249</v>
      </c>
      <c r="OG8" s="298" t="s">
        <v>1250</v>
      </c>
      <c r="OH8" s="298" t="s">
        <v>1251</v>
      </c>
      <c r="OI8" s="298" t="s">
        <v>1252</v>
      </c>
      <c r="OJ8" s="298" t="s">
        <v>1253</v>
      </c>
      <c r="OK8" s="296" t="s">
        <v>1301</v>
      </c>
      <c r="OL8" s="297"/>
      <c r="OM8" s="297"/>
      <c r="ON8" s="297"/>
      <c r="OO8" s="297"/>
      <c r="OP8" s="297"/>
      <c r="OQ8" s="297"/>
      <c r="OR8" s="298" t="s">
        <v>1466</v>
      </c>
      <c r="OS8" s="298" t="s">
        <v>1312</v>
      </c>
      <c r="OT8" s="298" t="s">
        <v>1467</v>
      </c>
      <c r="OU8" s="298" t="s">
        <v>1468</v>
      </c>
      <c r="OV8" s="298" t="s">
        <v>1469</v>
      </c>
      <c r="OW8" s="298" t="s">
        <v>1470</v>
      </c>
      <c r="OX8" s="299" t="s">
        <v>1471</v>
      </c>
    </row>
    <row r="9" spans="1:414" x14ac:dyDescent="0.2">
      <c r="A9" s="16"/>
      <c r="B9" s="300">
        <v>2018</v>
      </c>
      <c r="C9" s="301"/>
      <c r="D9" s="301"/>
      <c r="E9" s="301"/>
      <c r="F9" s="301"/>
      <c r="G9" s="301"/>
      <c r="H9" s="301"/>
      <c r="I9" s="300">
        <v>2017</v>
      </c>
      <c r="J9" s="301"/>
      <c r="K9" s="301"/>
      <c r="L9" s="301"/>
      <c r="M9" s="301"/>
      <c r="N9" s="301"/>
      <c r="O9" s="301"/>
      <c r="P9" s="300">
        <v>2016</v>
      </c>
      <c r="Q9" s="301"/>
      <c r="R9" s="301"/>
      <c r="S9" s="301"/>
      <c r="T9" s="301"/>
      <c r="U9" s="301"/>
      <c r="V9" s="301"/>
      <c r="W9" s="300">
        <v>2015</v>
      </c>
      <c r="X9" s="301"/>
      <c r="Y9" s="301"/>
      <c r="Z9" s="301"/>
      <c r="AA9" s="301"/>
      <c r="AB9" s="301"/>
      <c r="AC9" s="301"/>
      <c r="AD9" s="300">
        <v>2014</v>
      </c>
      <c r="AE9" s="301"/>
      <c r="AF9" s="301"/>
      <c r="AG9" s="301"/>
      <c r="AH9" s="301"/>
      <c r="AI9" s="301"/>
      <c r="AJ9" s="301"/>
      <c r="AK9" s="300">
        <v>2013</v>
      </c>
      <c r="AL9" s="301"/>
      <c r="AM9" s="301"/>
      <c r="AN9" s="301"/>
      <c r="AO9" s="301"/>
      <c r="AP9" s="301"/>
      <c r="AQ9" s="301"/>
      <c r="AR9" s="300">
        <v>2012</v>
      </c>
      <c r="AS9" s="301"/>
      <c r="AT9" s="301"/>
      <c r="AU9" s="301"/>
      <c r="AV9" s="301"/>
      <c r="AW9" s="301"/>
      <c r="AX9" s="301"/>
      <c r="AY9" s="300">
        <v>2011</v>
      </c>
      <c r="AZ9" s="301"/>
      <c r="BA9" s="301"/>
      <c r="BB9" s="301"/>
      <c r="BC9" s="301"/>
      <c r="BD9" s="301"/>
      <c r="BE9" s="301"/>
      <c r="BF9" s="300">
        <v>2010</v>
      </c>
      <c r="BG9" s="301"/>
      <c r="BH9" s="301"/>
      <c r="BI9" s="301"/>
      <c r="BJ9" s="301"/>
      <c r="BK9" s="301"/>
      <c r="BL9" s="301"/>
      <c r="BM9" s="300">
        <v>2009</v>
      </c>
      <c r="BN9" s="301"/>
      <c r="BO9" s="301"/>
      <c r="BP9" s="301"/>
      <c r="BQ9" s="301"/>
      <c r="BR9" s="301"/>
      <c r="BS9" s="301"/>
      <c r="BT9" s="300">
        <v>2008</v>
      </c>
      <c r="BU9" s="301"/>
      <c r="BV9" s="301"/>
      <c r="BW9" s="301"/>
      <c r="BX9" s="301"/>
      <c r="BY9" s="301"/>
      <c r="BZ9" s="301"/>
      <c r="CA9" s="300">
        <v>2007</v>
      </c>
      <c r="CB9" s="301"/>
      <c r="CC9" s="301"/>
      <c r="CD9" s="301"/>
      <c r="CE9" s="301"/>
      <c r="CF9" s="301"/>
      <c r="CG9" s="301"/>
      <c r="CH9" s="300">
        <v>2006</v>
      </c>
      <c r="CI9" s="301"/>
      <c r="CJ9" s="301"/>
      <c r="CK9" s="301"/>
      <c r="CL9" s="301"/>
      <c r="CM9" s="301"/>
      <c r="CN9" s="301"/>
      <c r="CO9" s="300">
        <v>2005</v>
      </c>
      <c r="CP9" s="301"/>
      <c r="CQ9" s="301"/>
      <c r="CR9" s="301"/>
      <c r="CS9" s="301"/>
      <c r="CT9" s="301"/>
      <c r="CU9" s="301"/>
      <c r="CV9" s="300">
        <v>2004</v>
      </c>
      <c r="CW9" s="301"/>
      <c r="CX9" s="301"/>
      <c r="CY9" s="301"/>
      <c r="CZ9" s="301"/>
      <c r="DA9" s="301"/>
      <c r="DB9" s="301"/>
      <c r="DC9" s="300">
        <v>2003</v>
      </c>
      <c r="DD9" s="301"/>
      <c r="DE9" s="301"/>
      <c r="DF9" s="301"/>
      <c r="DG9" s="301"/>
      <c r="DH9" s="301"/>
      <c r="DI9" s="301"/>
      <c r="DJ9" s="300">
        <v>2002</v>
      </c>
      <c r="DK9" s="301"/>
      <c r="DL9" s="301"/>
      <c r="DM9" s="301"/>
      <c r="DN9" s="301"/>
      <c r="DO9" s="301"/>
      <c r="DP9" s="301"/>
      <c r="DQ9" s="300">
        <v>2001</v>
      </c>
      <c r="DR9" s="301"/>
      <c r="DS9" s="301"/>
      <c r="DT9" s="301"/>
      <c r="DU9" s="301"/>
      <c r="DV9" s="301"/>
      <c r="DW9" s="301"/>
      <c r="DX9" s="184"/>
      <c r="DY9" s="184"/>
      <c r="DZ9" s="184"/>
      <c r="EA9" s="184"/>
      <c r="EB9" s="184"/>
      <c r="EC9" s="184"/>
      <c r="ED9" s="184"/>
      <c r="EE9" s="300">
        <v>2018</v>
      </c>
      <c r="EF9" s="301"/>
      <c r="EG9" s="301"/>
      <c r="EH9" s="301"/>
      <c r="EI9" s="301"/>
      <c r="EJ9" s="301"/>
      <c r="EK9" s="301"/>
      <c r="EL9" s="300">
        <v>2017</v>
      </c>
      <c r="EM9" s="301"/>
      <c r="EN9" s="301"/>
      <c r="EO9" s="301"/>
      <c r="EP9" s="301"/>
      <c r="EQ9" s="301"/>
      <c r="ER9" s="301"/>
      <c r="ES9" s="300">
        <v>2016</v>
      </c>
      <c r="ET9" s="301"/>
      <c r="EU9" s="301"/>
      <c r="EV9" s="301"/>
      <c r="EW9" s="301"/>
      <c r="EX9" s="301"/>
      <c r="EY9" s="301"/>
      <c r="EZ9" s="300">
        <v>2015</v>
      </c>
      <c r="FA9" s="301"/>
      <c r="FB9" s="301"/>
      <c r="FC9" s="301"/>
      <c r="FD9" s="301"/>
      <c r="FE9" s="301"/>
      <c r="FF9" s="301"/>
      <c r="FG9" s="300">
        <v>2014</v>
      </c>
      <c r="FH9" s="301"/>
      <c r="FI9" s="301"/>
      <c r="FJ9" s="301"/>
      <c r="FK9" s="301"/>
      <c r="FL9" s="301"/>
      <c r="FM9" s="301"/>
      <c r="FN9" s="300">
        <v>2013</v>
      </c>
      <c r="FO9" s="301"/>
      <c r="FP9" s="301"/>
      <c r="FQ9" s="301"/>
      <c r="FR9" s="301"/>
      <c r="FS9" s="301"/>
      <c r="FT9" s="301"/>
      <c r="FU9" s="300">
        <v>2012</v>
      </c>
      <c r="FV9" s="301"/>
      <c r="FW9" s="301"/>
      <c r="FX9" s="301"/>
      <c r="FY9" s="301"/>
      <c r="FZ9" s="301"/>
      <c r="GA9" s="301"/>
      <c r="GB9" s="300">
        <v>2011</v>
      </c>
      <c r="GC9" s="301"/>
      <c r="GD9" s="301"/>
      <c r="GE9" s="301"/>
      <c r="GF9" s="301"/>
      <c r="GG9" s="301"/>
      <c r="GH9" s="301"/>
      <c r="GI9" s="300">
        <v>2010</v>
      </c>
      <c r="GJ9" s="301"/>
      <c r="GK9" s="301"/>
      <c r="GL9" s="301"/>
      <c r="GM9" s="301"/>
      <c r="GN9" s="301"/>
      <c r="GO9" s="301"/>
      <c r="GP9" s="300">
        <v>2009</v>
      </c>
      <c r="GQ9" s="301"/>
      <c r="GR9" s="301"/>
      <c r="GS9" s="301"/>
      <c r="GT9" s="301"/>
      <c r="GU9" s="301"/>
      <c r="GV9" s="301"/>
      <c r="GW9" s="300">
        <v>2008</v>
      </c>
      <c r="GX9" s="301"/>
      <c r="GY9" s="301"/>
      <c r="GZ9" s="301"/>
      <c r="HA9" s="301"/>
      <c r="HB9" s="301"/>
      <c r="HC9" s="301"/>
      <c r="HD9" s="300">
        <v>2007</v>
      </c>
      <c r="HE9" s="301"/>
      <c r="HF9" s="301"/>
      <c r="HG9" s="301"/>
      <c r="HH9" s="301"/>
      <c r="HI9" s="301"/>
      <c r="HJ9" s="301"/>
      <c r="HK9" s="300">
        <v>2006</v>
      </c>
      <c r="HL9" s="301"/>
      <c r="HM9" s="301"/>
      <c r="HN9" s="301"/>
      <c r="HO9" s="301"/>
      <c r="HP9" s="301"/>
      <c r="HQ9" s="301"/>
      <c r="HR9" s="300">
        <v>2005</v>
      </c>
      <c r="HS9" s="301"/>
      <c r="HT9" s="301"/>
      <c r="HU9" s="301"/>
      <c r="HV9" s="301"/>
      <c r="HW9" s="301"/>
      <c r="HX9" s="301"/>
      <c r="HY9" s="300">
        <v>2004</v>
      </c>
      <c r="HZ9" s="301"/>
      <c r="IA9" s="301"/>
      <c r="IB9" s="301"/>
      <c r="IC9" s="301"/>
      <c r="ID9" s="301"/>
      <c r="IE9" s="301"/>
      <c r="IF9" s="300">
        <v>2003</v>
      </c>
      <c r="IG9" s="301"/>
      <c r="IH9" s="301"/>
      <c r="II9" s="301"/>
      <c r="IJ9" s="301"/>
      <c r="IK9" s="301"/>
      <c r="IL9" s="301"/>
      <c r="IM9" s="300">
        <v>2002</v>
      </c>
      <c r="IN9" s="301"/>
      <c r="IO9" s="301"/>
      <c r="IP9" s="301"/>
      <c r="IQ9" s="301"/>
      <c r="IR9" s="301"/>
      <c r="IS9" s="301"/>
      <c r="IT9" s="300">
        <v>2001</v>
      </c>
      <c r="IU9" s="301"/>
      <c r="IV9" s="301"/>
      <c r="IW9" s="301"/>
      <c r="IX9" s="301"/>
      <c r="IY9" s="301"/>
      <c r="IZ9" s="301"/>
      <c r="JA9" s="184"/>
      <c r="JB9" s="184"/>
      <c r="JC9" s="184"/>
      <c r="JD9" s="184"/>
      <c r="JE9" s="184"/>
      <c r="JF9" s="184"/>
      <c r="JG9" s="184"/>
      <c r="JH9" s="300">
        <v>2018</v>
      </c>
      <c r="JI9" s="301"/>
      <c r="JJ9" s="301"/>
      <c r="JK9" s="301"/>
      <c r="JL9" s="301"/>
      <c r="JM9" s="301"/>
      <c r="JN9" s="301"/>
      <c r="JO9" s="300">
        <v>2017</v>
      </c>
      <c r="JP9" s="301"/>
      <c r="JQ9" s="301"/>
      <c r="JR9" s="301"/>
      <c r="JS9" s="301"/>
      <c r="JT9" s="301"/>
      <c r="JU9" s="301"/>
      <c r="JV9" s="300">
        <v>2016</v>
      </c>
      <c r="JW9" s="301"/>
      <c r="JX9" s="301"/>
      <c r="JY9" s="301"/>
      <c r="JZ9" s="301"/>
      <c r="KA9" s="301"/>
      <c r="KB9" s="301"/>
      <c r="KC9" s="300">
        <v>2015</v>
      </c>
      <c r="KD9" s="301"/>
      <c r="KE9" s="301"/>
      <c r="KF9" s="301"/>
      <c r="KG9" s="301"/>
      <c r="KH9" s="301"/>
      <c r="KI9" s="301"/>
      <c r="KJ9" s="300">
        <v>2014</v>
      </c>
      <c r="KK9" s="301"/>
      <c r="KL9" s="301"/>
      <c r="KM9" s="301"/>
      <c r="KN9" s="301"/>
      <c r="KO9" s="301"/>
      <c r="KP9" s="301"/>
      <c r="KQ9" s="300">
        <v>2013</v>
      </c>
      <c r="KR9" s="301"/>
      <c r="KS9" s="301"/>
      <c r="KT9" s="301"/>
      <c r="KU9" s="301"/>
      <c r="KV9" s="301"/>
      <c r="KW9" s="301"/>
      <c r="KX9" s="300">
        <v>2012</v>
      </c>
      <c r="KY9" s="301"/>
      <c r="KZ9" s="301"/>
      <c r="LA9" s="301"/>
      <c r="LB9" s="301"/>
      <c r="LC9" s="301"/>
      <c r="LD9" s="301"/>
      <c r="LE9" s="300">
        <v>2011</v>
      </c>
      <c r="LF9" s="301"/>
      <c r="LG9" s="301"/>
      <c r="LH9" s="301"/>
      <c r="LI9" s="301"/>
      <c r="LJ9" s="301"/>
      <c r="LK9" s="301"/>
      <c r="LL9" s="300">
        <v>2010</v>
      </c>
      <c r="LM9" s="301"/>
      <c r="LN9" s="301"/>
      <c r="LO9" s="301"/>
      <c r="LP9" s="301"/>
      <c r="LQ9" s="301"/>
      <c r="LR9" s="301"/>
      <c r="LS9" s="300">
        <v>2009</v>
      </c>
      <c r="LT9" s="301"/>
      <c r="LU9" s="301"/>
      <c r="LV9" s="301"/>
      <c r="LW9" s="301"/>
      <c r="LX9" s="301"/>
      <c r="LY9" s="301"/>
      <c r="LZ9" s="300">
        <v>2008</v>
      </c>
      <c r="MA9" s="301"/>
      <c r="MB9" s="301"/>
      <c r="MC9" s="301"/>
      <c r="MD9" s="301"/>
      <c r="ME9" s="301"/>
      <c r="MF9" s="301"/>
      <c r="MG9" s="300">
        <v>2007</v>
      </c>
      <c r="MH9" s="301"/>
      <c r="MI9" s="301"/>
      <c r="MJ9" s="301"/>
      <c r="MK9" s="301"/>
      <c r="ML9" s="301"/>
      <c r="MM9" s="301"/>
      <c r="MN9" s="300">
        <v>2006</v>
      </c>
      <c r="MO9" s="301"/>
      <c r="MP9" s="301"/>
      <c r="MQ9" s="301"/>
      <c r="MR9" s="301"/>
      <c r="MS9" s="301"/>
      <c r="MT9" s="301"/>
      <c r="MU9" s="300">
        <v>2005</v>
      </c>
      <c r="MV9" s="301"/>
      <c r="MW9" s="301"/>
      <c r="MX9" s="301"/>
      <c r="MY9" s="301"/>
      <c r="MZ9" s="301"/>
      <c r="NA9" s="301"/>
      <c r="NB9" s="300">
        <v>2004</v>
      </c>
      <c r="NC9" s="301"/>
      <c r="ND9" s="301"/>
      <c r="NE9" s="301"/>
      <c r="NF9" s="301"/>
      <c r="NG9" s="301"/>
      <c r="NH9" s="301"/>
      <c r="NI9" s="300">
        <v>2003</v>
      </c>
      <c r="NJ9" s="301"/>
      <c r="NK9" s="301"/>
      <c r="NL9" s="301"/>
      <c r="NM9" s="301"/>
      <c r="NN9" s="301"/>
      <c r="NO9" s="301"/>
      <c r="NP9" s="300">
        <v>2002</v>
      </c>
      <c r="NQ9" s="301"/>
      <c r="NR9" s="301"/>
      <c r="NS9" s="301"/>
      <c r="NT9" s="301"/>
      <c r="NU9" s="301"/>
      <c r="NV9" s="301"/>
      <c r="NW9" s="300">
        <v>2001</v>
      </c>
      <c r="NX9" s="301"/>
      <c r="NY9" s="301"/>
      <c r="NZ9" s="301"/>
      <c r="OA9" s="301"/>
      <c r="OB9" s="301"/>
      <c r="OC9" s="301"/>
      <c r="OD9" s="184"/>
      <c r="OE9" s="184"/>
      <c r="OF9" s="184"/>
      <c r="OG9" s="184"/>
      <c r="OH9" s="184"/>
      <c r="OI9" s="184"/>
      <c r="OJ9" s="184"/>
      <c r="OK9" s="300">
        <v>2013</v>
      </c>
      <c r="OL9" s="301"/>
      <c r="OM9" s="301"/>
      <c r="ON9" s="301"/>
      <c r="OO9" s="301"/>
      <c r="OP9" s="301"/>
      <c r="OQ9" s="301"/>
      <c r="OR9" s="184"/>
      <c r="OS9" s="184"/>
      <c r="OT9" s="184"/>
      <c r="OU9" s="184"/>
      <c r="OV9" s="184"/>
      <c r="OW9" s="184"/>
      <c r="OX9" s="302"/>
    </row>
    <row r="10" spans="1:414" x14ac:dyDescent="0.2">
      <c r="A10" s="303" t="s">
        <v>332</v>
      </c>
      <c r="B10" s="304" t="s">
        <v>434</v>
      </c>
      <c r="C10" s="305" t="s">
        <v>335</v>
      </c>
      <c r="D10" s="305" t="s">
        <v>437</v>
      </c>
      <c r="E10" s="305" t="s">
        <v>435</v>
      </c>
      <c r="F10" s="305" t="s">
        <v>438</v>
      </c>
      <c r="G10" s="305" t="s">
        <v>401</v>
      </c>
      <c r="H10" s="305" t="s">
        <v>436</v>
      </c>
      <c r="I10" s="304" t="s">
        <v>434</v>
      </c>
      <c r="J10" s="305" t="s">
        <v>335</v>
      </c>
      <c r="K10" s="305" t="s">
        <v>437</v>
      </c>
      <c r="L10" s="305" t="s">
        <v>435</v>
      </c>
      <c r="M10" s="305" t="s">
        <v>438</v>
      </c>
      <c r="N10" s="305" t="s">
        <v>401</v>
      </c>
      <c r="O10" s="305" t="s">
        <v>436</v>
      </c>
      <c r="P10" s="304" t="s">
        <v>434</v>
      </c>
      <c r="Q10" s="305" t="s">
        <v>335</v>
      </c>
      <c r="R10" s="305" t="s">
        <v>437</v>
      </c>
      <c r="S10" s="305" t="s">
        <v>435</v>
      </c>
      <c r="T10" s="305" t="s">
        <v>438</v>
      </c>
      <c r="U10" s="305" t="s">
        <v>401</v>
      </c>
      <c r="V10" s="305" t="s">
        <v>436</v>
      </c>
      <c r="W10" s="304" t="s">
        <v>434</v>
      </c>
      <c r="X10" s="305" t="s">
        <v>335</v>
      </c>
      <c r="Y10" s="305" t="s">
        <v>437</v>
      </c>
      <c r="Z10" s="305" t="s">
        <v>435</v>
      </c>
      <c r="AA10" s="305" t="s">
        <v>438</v>
      </c>
      <c r="AB10" s="305" t="s">
        <v>401</v>
      </c>
      <c r="AC10" s="305" t="s">
        <v>436</v>
      </c>
      <c r="AD10" s="304" t="s">
        <v>434</v>
      </c>
      <c r="AE10" s="305" t="s">
        <v>335</v>
      </c>
      <c r="AF10" s="305" t="s">
        <v>437</v>
      </c>
      <c r="AG10" s="305" t="s">
        <v>435</v>
      </c>
      <c r="AH10" s="305" t="s">
        <v>438</v>
      </c>
      <c r="AI10" s="305" t="s">
        <v>401</v>
      </c>
      <c r="AJ10" s="305" t="s">
        <v>436</v>
      </c>
      <c r="AK10" s="304" t="s">
        <v>434</v>
      </c>
      <c r="AL10" s="305" t="s">
        <v>335</v>
      </c>
      <c r="AM10" s="305" t="s">
        <v>437</v>
      </c>
      <c r="AN10" s="305" t="s">
        <v>435</v>
      </c>
      <c r="AO10" s="305" t="s">
        <v>438</v>
      </c>
      <c r="AP10" s="305" t="s">
        <v>401</v>
      </c>
      <c r="AQ10" s="305" t="s">
        <v>436</v>
      </c>
      <c r="AR10" s="304" t="s">
        <v>434</v>
      </c>
      <c r="AS10" s="305" t="s">
        <v>335</v>
      </c>
      <c r="AT10" s="305" t="s">
        <v>437</v>
      </c>
      <c r="AU10" s="305" t="s">
        <v>435</v>
      </c>
      <c r="AV10" s="305" t="s">
        <v>438</v>
      </c>
      <c r="AW10" s="305" t="s">
        <v>401</v>
      </c>
      <c r="AX10" s="305" t="s">
        <v>436</v>
      </c>
      <c r="AY10" s="304" t="s">
        <v>434</v>
      </c>
      <c r="AZ10" s="305" t="s">
        <v>335</v>
      </c>
      <c r="BA10" s="305" t="s">
        <v>437</v>
      </c>
      <c r="BB10" s="305" t="s">
        <v>435</v>
      </c>
      <c r="BC10" s="305" t="s">
        <v>438</v>
      </c>
      <c r="BD10" s="305" t="s">
        <v>401</v>
      </c>
      <c r="BE10" s="305" t="s">
        <v>436</v>
      </c>
      <c r="BF10" s="304" t="s">
        <v>434</v>
      </c>
      <c r="BG10" s="305" t="s">
        <v>335</v>
      </c>
      <c r="BH10" s="305" t="s">
        <v>437</v>
      </c>
      <c r="BI10" s="305" t="s">
        <v>435</v>
      </c>
      <c r="BJ10" s="305" t="s">
        <v>438</v>
      </c>
      <c r="BK10" s="305" t="s">
        <v>401</v>
      </c>
      <c r="BL10" s="305" t="s">
        <v>436</v>
      </c>
      <c r="BM10" s="304" t="s">
        <v>434</v>
      </c>
      <c r="BN10" s="305" t="s">
        <v>335</v>
      </c>
      <c r="BO10" s="305" t="s">
        <v>437</v>
      </c>
      <c r="BP10" s="305" t="s">
        <v>435</v>
      </c>
      <c r="BQ10" s="305" t="s">
        <v>438</v>
      </c>
      <c r="BR10" s="305" t="s">
        <v>401</v>
      </c>
      <c r="BS10" s="305" t="s">
        <v>436</v>
      </c>
      <c r="BT10" s="304" t="s">
        <v>434</v>
      </c>
      <c r="BU10" s="305" t="s">
        <v>335</v>
      </c>
      <c r="BV10" s="305" t="s">
        <v>437</v>
      </c>
      <c r="BW10" s="305" t="s">
        <v>435</v>
      </c>
      <c r="BX10" s="305" t="s">
        <v>438</v>
      </c>
      <c r="BY10" s="305" t="s">
        <v>401</v>
      </c>
      <c r="BZ10" s="305" t="s">
        <v>436</v>
      </c>
      <c r="CA10" s="304" t="s">
        <v>434</v>
      </c>
      <c r="CB10" s="305" t="s">
        <v>335</v>
      </c>
      <c r="CC10" s="305" t="s">
        <v>437</v>
      </c>
      <c r="CD10" s="305" t="s">
        <v>435</v>
      </c>
      <c r="CE10" s="305" t="s">
        <v>438</v>
      </c>
      <c r="CF10" s="305" t="s">
        <v>401</v>
      </c>
      <c r="CG10" s="305" t="s">
        <v>436</v>
      </c>
      <c r="CH10" s="304" t="s">
        <v>434</v>
      </c>
      <c r="CI10" s="305" t="s">
        <v>335</v>
      </c>
      <c r="CJ10" s="305" t="s">
        <v>437</v>
      </c>
      <c r="CK10" s="305" t="s">
        <v>435</v>
      </c>
      <c r="CL10" s="305" t="s">
        <v>438</v>
      </c>
      <c r="CM10" s="305" t="s">
        <v>401</v>
      </c>
      <c r="CN10" s="305" t="s">
        <v>436</v>
      </c>
      <c r="CO10" s="304" t="s">
        <v>434</v>
      </c>
      <c r="CP10" s="305" t="s">
        <v>335</v>
      </c>
      <c r="CQ10" s="305" t="s">
        <v>437</v>
      </c>
      <c r="CR10" s="305" t="s">
        <v>435</v>
      </c>
      <c r="CS10" s="305" t="s">
        <v>438</v>
      </c>
      <c r="CT10" s="305" t="s">
        <v>401</v>
      </c>
      <c r="CU10" s="305" t="s">
        <v>436</v>
      </c>
      <c r="CV10" s="304" t="s">
        <v>434</v>
      </c>
      <c r="CW10" s="305" t="s">
        <v>335</v>
      </c>
      <c r="CX10" s="305" t="s">
        <v>437</v>
      </c>
      <c r="CY10" s="305" t="s">
        <v>435</v>
      </c>
      <c r="CZ10" s="305" t="s">
        <v>438</v>
      </c>
      <c r="DA10" s="305" t="s">
        <v>401</v>
      </c>
      <c r="DB10" s="305" t="s">
        <v>436</v>
      </c>
      <c r="DC10" s="304" t="s">
        <v>434</v>
      </c>
      <c r="DD10" s="305" t="s">
        <v>335</v>
      </c>
      <c r="DE10" s="305" t="s">
        <v>437</v>
      </c>
      <c r="DF10" s="305" t="s">
        <v>435</v>
      </c>
      <c r="DG10" s="305" t="s">
        <v>438</v>
      </c>
      <c r="DH10" s="305" t="s">
        <v>401</v>
      </c>
      <c r="DI10" s="305" t="s">
        <v>436</v>
      </c>
      <c r="DJ10" s="304" t="s">
        <v>434</v>
      </c>
      <c r="DK10" s="305" t="s">
        <v>335</v>
      </c>
      <c r="DL10" s="305" t="s">
        <v>437</v>
      </c>
      <c r="DM10" s="305" t="s">
        <v>435</v>
      </c>
      <c r="DN10" s="305" t="s">
        <v>438</v>
      </c>
      <c r="DO10" s="305" t="s">
        <v>401</v>
      </c>
      <c r="DP10" s="305" t="s">
        <v>436</v>
      </c>
      <c r="DQ10" s="304" t="s">
        <v>434</v>
      </c>
      <c r="DR10" s="305" t="s">
        <v>335</v>
      </c>
      <c r="DS10" s="305" t="s">
        <v>437</v>
      </c>
      <c r="DT10" s="305" t="s">
        <v>435</v>
      </c>
      <c r="DU10" s="305" t="s">
        <v>438</v>
      </c>
      <c r="DV10" s="305" t="s">
        <v>401</v>
      </c>
      <c r="DW10" s="305" t="s">
        <v>436</v>
      </c>
      <c r="DX10" s="184"/>
      <c r="DY10" s="184"/>
      <c r="DZ10" s="184"/>
      <c r="EA10" s="184"/>
      <c r="EB10" s="184"/>
      <c r="EC10" s="184"/>
      <c r="ED10" s="184"/>
      <c r="EE10" s="304" t="s">
        <v>434</v>
      </c>
      <c r="EF10" s="305" t="s">
        <v>335</v>
      </c>
      <c r="EG10" s="305" t="s">
        <v>437</v>
      </c>
      <c r="EH10" s="305" t="s">
        <v>435</v>
      </c>
      <c r="EI10" s="305" t="s">
        <v>438</v>
      </c>
      <c r="EJ10" s="305" t="s">
        <v>401</v>
      </c>
      <c r="EK10" s="305" t="s">
        <v>436</v>
      </c>
      <c r="EL10" s="304" t="s">
        <v>434</v>
      </c>
      <c r="EM10" s="305" t="s">
        <v>335</v>
      </c>
      <c r="EN10" s="305" t="s">
        <v>437</v>
      </c>
      <c r="EO10" s="305" t="s">
        <v>435</v>
      </c>
      <c r="EP10" s="305" t="s">
        <v>438</v>
      </c>
      <c r="EQ10" s="305" t="s">
        <v>401</v>
      </c>
      <c r="ER10" s="305" t="s">
        <v>436</v>
      </c>
      <c r="ES10" s="304" t="s">
        <v>434</v>
      </c>
      <c r="ET10" s="305" t="s">
        <v>335</v>
      </c>
      <c r="EU10" s="305" t="s">
        <v>437</v>
      </c>
      <c r="EV10" s="305" t="s">
        <v>435</v>
      </c>
      <c r="EW10" s="305" t="s">
        <v>438</v>
      </c>
      <c r="EX10" s="305" t="s">
        <v>401</v>
      </c>
      <c r="EY10" s="305" t="s">
        <v>436</v>
      </c>
      <c r="EZ10" s="304" t="s">
        <v>434</v>
      </c>
      <c r="FA10" s="305" t="s">
        <v>335</v>
      </c>
      <c r="FB10" s="305" t="s">
        <v>437</v>
      </c>
      <c r="FC10" s="305" t="s">
        <v>435</v>
      </c>
      <c r="FD10" s="305" t="s">
        <v>438</v>
      </c>
      <c r="FE10" s="305" t="s">
        <v>401</v>
      </c>
      <c r="FF10" s="305" t="s">
        <v>436</v>
      </c>
      <c r="FG10" s="304" t="s">
        <v>434</v>
      </c>
      <c r="FH10" s="305" t="s">
        <v>335</v>
      </c>
      <c r="FI10" s="305" t="s">
        <v>437</v>
      </c>
      <c r="FJ10" s="305" t="s">
        <v>435</v>
      </c>
      <c r="FK10" s="305" t="s">
        <v>438</v>
      </c>
      <c r="FL10" s="305" t="s">
        <v>401</v>
      </c>
      <c r="FM10" s="305" t="s">
        <v>436</v>
      </c>
      <c r="FN10" s="304" t="s">
        <v>434</v>
      </c>
      <c r="FO10" s="305" t="s">
        <v>335</v>
      </c>
      <c r="FP10" s="305" t="s">
        <v>437</v>
      </c>
      <c r="FQ10" s="305" t="s">
        <v>435</v>
      </c>
      <c r="FR10" s="305" t="s">
        <v>438</v>
      </c>
      <c r="FS10" s="305" t="s">
        <v>401</v>
      </c>
      <c r="FT10" s="305" t="s">
        <v>436</v>
      </c>
      <c r="FU10" s="304" t="s">
        <v>434</v>
      </c>
      <c r="FV10" s="305" t="s">
        <v>335</v>
      </c>
      <c r="FW10" s="305" t="s">
        <v>437</v>
      </c>
      <c r="FX10" s="305" t="s">
        <v>435</v>
      </c>
      <c r="FY10" s="305" t="s">
        <v>438</v>
      </c>
      <c r="FZ10" s="305" t="s">
        <v>401</v>
      </c>
      <c r="GA10" s="305" t="s">
        <v>436</v>
      </c>
      <c r="GB10" s="304" t="s">
        <v>434</v>
      </c>
      <c r="GC10" s="305" t="s">
        <v>335</v>
      </c>
      <c r="GD10" s="305" t="s">
        <v>437</v>
      </c>
      <c r="GE10" s="305" t="s">
        <v>435</v>
      </c>
      <c r="GF10" s="305" t="s">
        <v>438</v>
      </c>
      <c r="GG10" s="305" t="s">
        <v>401</v>
      </c>
      <c r="GH10" s="305" t="s">
        <v>436</v>
      </c>
      <c r="GI10" s="304" t="s">
        <v>434</v>
      </c>
      <c r="GJ10" s="305" t="s">
        <v>335</v>
      </c>
      <c r="GK10" s="305" t="s">
        <v>437</v>
      </c>
      <c r="GL10" s="305" t="s">
        <v>435</v>
      </c>
      <c r="GM10" s="305" t="s">
        <v>438</v>
      </c>
      <c r="GN10" s="305" t="s">
        <v>401</v>
      </c>
      <c r="GO10" s="305" t="s">
        <v>436</v>
      </c>
      <c r="GP10" s="304" t="s">
        <v>434</v>
      </c>
      <c r="GQ10" s="305" t="s">
        <v>335</v>
      </c>
      <c r="GR10" s="305" t="s">
        <v>437</v>
      </c>
      <c r="GS10" s="305" t="s">
        <v>435</v>
      </c>
      <c r="GT10" s="305" t="s">
        <v>438</v>
      </c>
      <c r="GU10" s="305" t="s">
        <v>401</v>
      </c>
      <c r="GV10" s="305" t="s">
        <v>436</v>
      </c>
      <c r="GW10" s="304" t="s">
        <v>434</v>
      </c>
      <c r="GX10" s="305" t="s">
        <v>335</v>
      </c>
      <c r="GY10" s="305" t="s">
        <v>437</v>
      </c>
      <c r="GZ10" s="305" t="s">
        <v>435</v>
      </c>
      <c r="HA10" s="305" t="s">
        <v>438</v>
      </c>
      <c r="HB10" s="305" t="s">
        <v>401</v>
      </c>
      <c r="HC10" s="305" t="s">
        <v>436</v>
      </c>
      <c r="HD10" s="304" t="s">
        <v>434</v>
      </c>
      <c r="HE10" s="305" t="s">
        <v>335</v>
      </c>
      <c r="HF10" s="305" t="s">
        <v>437</v>
      </c>
      <c r="HG10" s="305" t="s">
        <v>435</v>
      </c>
      <c r="HH10" s="305" t="s">
        <v>438</v>
      </c>
      <c r="HI10" s="305" t="s">
        <v>401</v>
      </c>
      <c r="HJ10" s="305" t="s">
        <v>436</v>
      </c>
      <c r="HK10" s="304" t="s">
        <v>434</v>
      </c>
      <c r="HL10" s="305" t="s">
        <v>335</v>
      </c>
      <c r="HM10" s="305" t="s">
        <v>437</v>
      </c>
      <c r="HN10" s="305" t="s">
        <v>435</v>
      </c>
      <c r="HO10" s="305" t="s">
        <v>438</v>
      </c>
      <c r="HP10" s="305" t="s">
        <v>401</v>
      </c>
      <c r="HQ10" s="305" t="s">
        <v>436</v>
      </c>
      <c r="HR10" s="304" t="s">
        <v>434</v>
      </c>
      <c r="HS10" s="305" t="s">
        <v>335</v>
      </c>
      <c r="HT10" s="305" t="s">
        <v>437</v>
      </c>
      <c r="HU10" s="305" t="s">
        <v>435</v>
      </c>
      <c r="HV10" s="305" t="s">
        <v>438</v>
      </c>
      <c r="HW10" s="305" t="s">
        <v>401</v>
      </c>
      <c r="HX10" s="305" t="s">
        <v>436</v>
      </c>
      <c r="HY10" s="304" t="s">
        <v>434</v>
      </c>
      <c r="HZ10" s="305" t="s">
        <v>335</v>
      </c>
      <c r="IA10" s="305" t="s">
        <v>437</v>
      </c>
      <c r="IB10" s="305" t="s">
        <v>435</v>
      </c>
      <c r="IC10" s="305" t="s">
        <v>438</v>
      </c>
      <c r="ID10" s="305" t="s">
        <v>401</v>
      </c>
      <c r="IE10" s="305" t="s">
        <v>436</v>
      </c>
      <c r="IF10" s="304" t="s">
        <v>434</v>
      </c>
      <c r="IG10" s="305" t="s">
        <v>335</v>
      </c>
      <c r="IH10" s="305" t="s">
        <v>437</v>
      </c>
      <c r="II10" s="305" t="s">
        <v>435</v>
      </c>
      <c r="IJ10" s="305" t="s">
        <v>438</v>
      </c>
      <c r="IK10" s="305" t="s">
        <v>401</v>
      </c>
      <c r="IL10" s="305" t="s">
        <v>436</v>
      </c>
      <c r="IM10" s="304" t="s">
        <v>434</v>
      </c>
      <c r="IN10" s="305" t="s">
        <v>335</v>
      </c>
      <c r="IO10" s="305" t="s">
        <v>437</v>
      </c>
      <c r="IP10" s="305" t="s">
        <v>435</v>
      </c>
      <c r="IQ10" s="305" t="s">
        <v>438</v>
      </c>
      <c r="IR10" s="305" t="s">
        <v>401</v>
      </c>
      <c r="IS10" s="305" t="s">
        <v>436</v>
      </c>
      <c r="IT10" s="304" t="s">
        <v>434</v>
      </c>
      <c r="IU10" s="305" t="s">
        <v>335</v>
      </c>
      <c r="IV10" s="305" t="s">
        <v>437</v>
      </c>
      <c r="IW10" s="305" t="s">
        <v>435</v>
      </c>
      <c r="IX10" s="305" t="s">
        <v>438</v>
      </c>
      <c r="IY10" s="305" t="s">
        <v>401</v>
      </c>
      <c r="IZ10" s="305" t="s">
        <v>436</v>
      </c>
      <c r="JA10" s="184"/>
      <c r="JB10" s="184"/>
      <c r="JC10" s="184"/>
      <c r="JD10" s="184"/>
      <c r="JE10" s="184"/>
      <c r="JF10" s="184"/>
      <c r="JG10" s="184"/>
      <c r="JH10" s="304" t="s">
        <v>434</v>
      </c>
      <c r="JI10" s="305" t="s">
        <v>335</v>
      </c>
      <c r="JJ10" s="305" t="s">
        <v>437</v>
      </c>
      <c r="JK10" s="305" t="s">
        <v>435</v>
      </c>
      <c r="JL10" s="305" t="s">
        <v>438</v>
      </c>
      <c r="JM10" s="305" t="s">
        <v>401</v>
      </c>
      <c r="JN10" s="305" t="s">
        <v>436</v>
      </c>
      <c r="JO10" s="304" t="s">
        <v>434</v>
      </c>
      <c r="JP10" s="305" t="s">
        <v>335</v>
      </c>
      <c r="JQ10" s="305" t="s">
        <v>437</v>
      </c>
      <c r="JR10" s="305" t="s">
        <v>435</v>
      </c>
      <c r="JS10" s="305" t="s">
        <v>438</v>
      </c>
      <c r="JT10" s="305" t="s">
        <v>401</v>
      </c>
      <c r="JU10" s="305" t="s">
        <v>436</v>
      </c>
      <c r="JV10" s="304" t="s">
        <v>434</v>
      </c>
      <c r="JW10" s="305" t="s">
        <v>335</v>
      </c>
      <c r="JX10" s="305" t="s">
        <v>437</v>
      </c>
      <c r="JY10" s="305" t="s">
        <v>435</v>
      </c>
      <c r="JZ10" s="305" t="s">
        <v>438</v>
      </c>
      <c r="KA10" s="305" t="s">
        <v>401</v>
      </c>
      <c r="KB10" s="305" t="s">
        <v>436</v>
      </c>
      <c r="KC10" s="304" t="s">
        <v>434</v>
      </c>
      <c r="KD10" s="305" t="s">
        <v>335</v>
      </c>
      <c r="KE10" s="305" t="s">
        <v>437</v>
      </c>
      <c r="KF10" s="305" t="s">
        <v>435</v>
      </c>
      <c r="KG10" s="305" t="s">
        <v>438</v>
      </c>
      <c r="KH10" s="305" t="s">
        <v>401</v>
      </c>
      <c r="KI10" s="305" t="s">
        <v>436</v>
      </c>
      <c r="KJ10" s="304" t="s">
        <v>434</v>
      </c>
      <c r="KK10" s="305" t="s">
        <v>335</v>
      </c>
      <c r="KL10" s="305" t="s">
        <v>437</v>
      </c>
      <c r="KM10" s="305" t="s">
        <v>435</v>
      </c>
      <c r="KN10" s="305" t="s">
        <v>438</v>
      </c>
      <c r="KO10" s="305" t="s">
        <v>401</v>
      </c>
      <c r="KP10" s="305" t="s">
        <v>436</v>
      </c>
      <c r="KQ10" s="304" t="s">
        <v>434</v>
      </c>
      <c r="KR10" s="305" t="s">
        <v>335</v>
      </c>
      <c r="KS10" s="305" t="s">
        <v>437</v>
      </c>
      <c r="KT10" s="305" t="s">
        <v>435</v>
      </c>
      <c r="KU10" s="305" t="s">
        <v>438</v>
      </c>
      <c r="KV10" s="305" t="s">
        <v>401</v>
      </c>
      <c r="KW10" s="305" t="s">
        <v>436</v>
      </c>
      <c r="KX10" s="304" t="s">
        <v>434</v>
      </c>
      <c r="KY10" s="305" t="s">
        <v>335</v>
      </c>
      <c r="KZ10" s="305" t="s">
        <v>437</v>
      </c>
      <c r="LA10" s="305" t="s">
        <v>435</v>
      </c>
      <c r="LB10" s="305" t="s">
        <v>438</v>
      </c>
      <c r="LC10" s="305" t="s">
        <v>401</v>
      </c>
      <c r="LD10" s="305" t="s">
        <v>436</v>
      </c>
      <c r="LE10" s="304" t="s">
        <v>434</v>
      </c>
      <c r="LF10" s="305" t="s">
        <v>335</v>
      </c>
      <c r="LG10" s="305" t="s">
        <v>437</v>
      </c>
      <c r="LH10" s="305" t="s">
        <v>435</v>
      </c>
      <c r="LI10" s="305" t="s">
        <v>438</v>
      </c>
      <c r="LJ10" s="305" t="s">
        <v>401</v>
      </c>
      <c r="LK10" s="305" t="s">
        <v>436</v>
      </c>
      <c r="LL10" s="304" t="s">
        <v>434</v>
      </c>
      <c r="LM10" s="305" t="s">
        <v>335</v>
      </c>
      <c r="LN10" s="305" t="s">
        <v>437</v>
      </c>
      <c r="LO10" s="305" t="s">
        <v>435</v>
      </c>
      <c r="LP10" s="305" t="s">
        <v>438</v>
      </c>
      <c r="LQ10" s="305" t="s">
        <v>401</v>
      </c>
      <c r="LR10" s="305" t="s">
        <v>436</v>
      </c>
      <c r="LS10" s="304" t="s">
        <v>434</v>
      </c>
      <c r="LT10" s="305" t="s">
        <v>335</v>
      </c>
      <c r="LU10" s="305" t="s">
        <v>437</v>
      </c>
      <c r="LV10" s="305" t="s">
        <v>435</v>
      </c>
      <c r="LW10" s="305" t="s">
        <v>438</v>
      </c>
      <c r="LX10" s="305" t="s">
        <v>401</v>
      </c>
      <c r="LY10" s="305" t="s">
        <v>436</v>
      </c>
      <c r="LZ10" s="304" t="s">
        <v>434</v>
      </c>
      <c r="MA10" s="305" t="s">
        <v>335</v>
      </c>
      <c r="MB10" s="305" t="s">
        <v>437</v>
      </c>
      <c r="MC10" s="305" t="s">
        <v>435</v>
      </c>
      <c r="MD10" s="305" t="s">
        <v>438</v>
      </c>
      <c r="ME10" s="305" t="s">
        <v>401</v>
      </c>
      <c r="MF10" s="305" t="s">
        <v>436</v>
      </c>
      <c r="MG10" s="304" t="s">
        <v>434</v>
      </c>
      <c r="MH10" s="305" t="s">
        <v>335</v>
      </c>
      <c r="MI10" s="305" t="s">
        <v>437</v>
      </c>
      <c r="MJ10" s="305" t="s">
        <v>435</v>
      </c>
      <c r="MK10" s="305" t="s">
        <v>438</v>
      </c>
      <c r="ML10" s="305" t="s">
        <v>401</v>
      </c>
      <c r="MM10" s="305" t="s">
        <v>436</v>
      </c>
      <c r="MN10" s="304" t="s">
        <v>434</v>
      </c>
      <c r="MO10" s="305" t="s">
        <v>335</v>
      </c>
      <c r="MP10" s="305" t="s">
        <v>437</v>
      </c>
      <c r="MQ10" s="305" t="s">
        <v>435</v>
      </c>
      <c r="MR10" s="305" t="s">
        <v>438</v>
      </c>
      <c r="MS10" s="305" t="s">
        <v>401</v>
      </c>
      <c r="MT10" s="305" t="s">
        <v>436</v>
      </c>
      <c r="MU10" s="304" t="s">
        <v>434</v>
      </c>
      <c r="MV10" s="305" t="s">
        <v>335</v>
      </c>
      <c r="MW10" s="305" t="s">
        <v>437</v>
      </c>
      <c r="MX10" s="305" t="s">
        <v>435</v>
      </c>
      <c r="MY10" s="305" t="s">
        <v>438</v>
      </c>
      <c r="MZ10" s="305" t="s">
        <v>401</v>
      </c>
      <c r="NA10" s="305" t="s">
        <v>436</v>
      </c>
      <c r="NB10" s="304" t="s">
        <v>434</v>
      </c>
      <c r="NC10" s="305" t="s">
        <v>335</v>
      </c>
      <c r="ND10" s="305" t="s">
        <v>437</v>
      </c>
      <c r="NE10" s="305" t="s">
        <v>435</v>
      </c>
      <c r="NF10" s="305" t="s">
        <v>438</v>
      </c>
      <c r="NG10" s="305" t="s">
        <v>401</v>
      </c>
      <c r="NH10" s="305" t="s">
        <v>436</v>
      </c>
      <c r="NI10" s="304" t="s">
        <v>434</v>
      </c>
      <c r="NJ10" s="305" t="s">
        <v>335</v>
      </c>
      <c r="NK10" s="305" t="s">
        <v>437</v>
      </c>
      <c r="NL10" s="305" t="s">
        <v>435</v>
      </c>
      <c r="NM10" s="305" t="s">
        <v>438</v>
      </c>
      <c r="NN10" s="305" t="s">
        <v>401</v>
      </c>
      <c r="NO10" s="305" t="s">
        <v>436</v>
      </c>
      <c r="NP10" s="304" t="s">
        <v>434</v>
      </c>
      <c r="NQ10" s="305" t="s">
        <v>335</v>
      </c>
      <c r="NR10" s="305" t="s">
        <v>437</v>
      </c>
      <c r="NS10" s="305" t="s">
        <v>435</v>
      </c>
      <c r="NT10" s="305" t="s">
        <v>438</v>
      </c>
      <c r="NU10" s="305" t="s">
        <v>401</v>
      </c>
      <c r="NV10" s="305" t="s">
        <v>436</v>
      </c>
      <c r="NW10" s="304" t="s">
        <v>434</v>
      </c>
      <c r="NX10" s="305" t="s">
        <v>335</v>
      </c>
      <c r="NY10" s="305" t="s">
        <v>437</v>
      </c>
      <c r="NZ10" s="305" t="s">
        <v>435</v>
      </c>
      <c r="OA10" s="305" t="s">
        <v>438</v>
      </c>
      <c r="OB10" s="305" t="s">
        <v>401</v>
      </c>
      <c r="OC10" s="305" t="s">
        <v>436</v>
      </c>
      <c r="OD10" s="184"/>
      <c r="OE10" s="184"/>
      <c r="OF10" s="184"/>
      <c r="OG10" s="184"/>
      <c r="OH10" s="184"/>
      <c r="OI10" s="184"/>
      <c r="OJ10" s="184"/>
      <c r="OK10" s="304" t="s">
        <v>434</v>
      </c>
      <c r="OL10" s="305" t="s">
        <v>335</v>
      </c>
      <c r="OM10" s="305" t="s">
        <v>437</v>
      </c>
      <c r="ON10" s="305" t="s">
        <v>435</v>
      </c>
      <c r="OO10" s="305" t="s">
        <v>438</v>
      </c>
      <c r="OP10" s="305" t="s">
        <v>401</v>
      </c>
      <c r="OQ10" s="305" t="s">
        <v>436</v>
      </c>
      <c r="OR10" s="184"/>
      <c r="OS10" s="184"/>
      <c r="OT10" s="184"/>
      <c r="OU10" s="184"/>
      <c r="OV10" s="184"/>
      <c r="OW10" s="184"/>
      <c r="OX10" s="302"/>
    </row>
    <row r="11" spans="1:414" s="22" customFormat="1" x14ac:dyDescent="0.2">
      <c r="A11" s="306">
        <v>1</v>
      </c>
      <c r="B11" s="307">
        <v>4</v>
      </c>
      <c r="C11" s="308">
        <v>10.4</v>
      </c>
      <c r="D11" s="309">
        <v>2.6</v>
      </c>
      <c r="E11" s="308">
        <v>1.3</v>
      </c>
      <c r="F11" s="308">
        <v>3.1</v>
      </c>
      <c r="G11" s="310">
        <v>7.2251157407407403E-3</v>
      </c>
      <c r="H11" s="311">
        <v>0</v>
      </c>
      <c r="I11" s="312">
        <v>4</v>
      </c>
      <c r="J11" s="308">
        <v>12.5</v>
      </c>
      <c r="K11" s="309">
        <v>3.125</v>
      </c>
      <c r="L11" s="308">
        <v>2.5</v>
      </c>
      <c r="M11" s="308">
        <v>4</v>
      </c>
      <c r="N11" s="310">
        <v>7.0109953703703706E-3</v>
      </c>
      <c r="O11" s="311">
        <v>0.75</v>
      </c>
      <c r="P11" s="312">
        <v>1</v>
      </c>
      <c r="Q11" s="308">
        <v>4</v>
      </c>
      <c r="R11" s="309">
        <v>4</v>
      </c>
      <c r="S11" s="308">
        <v>4</v>
      </c>
      <c r="T11" s="308">
        <v>4</v>
      </c>
      <c r="U11" s="310">
        <v>7.8356481481481489E-3</v>
      </c>
      <c r="V11" s="311">
        <v>2</v>
      </c>
      <c r="W11" s="312">
        <v>2</v>
      </c>
      <c r="X11" s="308">
        <v>14.5</v>
      </c>
      <c r="Y11" s="309">
        <v>7.25</v>
      </c>
      <c r="Z11" s="308">
        <v>4.0999999999999996</v>
      </c>
      <c r="AA11" s="308">
        <v>10.4</v>
      </c>
      <c r="AB11" s="310">
        <v>7.3263888888888892E-3</v>
      </c>
      <c r="AC11" s="311">
        <v>1</v>
      </c>
      <c r="AD11" s="312"/>
      <c r="AE11" s="308"/>
      <c r="AF11" s="309"/>
      <c r="AG11" s="308"/>
      <c r="AH11" s="308"/>
      <c r="AI11" s="310"/>
      <c r="AJ11" s="311"/>
      <c r="AK11" s="312">
        <v>2</v>
      </c>
      <c r="AL11" s="308">
        <v>9.9700000000000006</v>
      </c>
      <c r="AM11" s="309">
        <v>4.9850000000000003</v>
      </c>
      <c r="AN11" s="308">
        <v>3.1</v>
      </c>
      <c r="AO11" s="308">
        <v>6.87</v>
      </c>
      <c r="AP11" s="310">
        <v>7.0833333333333338E-3</v>
      </c>
      <c r="AQ11" s="311">
        <v>1.5</v>
      </c>
      <c r="AR11" s="312">
        <v>7</v>
      </c>
      <c r="AS11" s="308">
        <v>13.85</v>
      </c>
      <c r="AT11" s="309">
        <v>1.9785714285714284</v>
      </c>
      <c r="AU11" s="308">
        <v>1</v>
      </c>
      <c r="AV11" s="308">
        <v>5</v>
      </c>
      <c r="AW11" s="310">
        <v>6.6567460317460327E-3</v>
      </c>
      <c r="AX11" s="311">
        <v>0.5714285714285714</v>
      </c>
      <c r="AY11" s="312"/>
      <c r="AZ11" s="308"/>
      <c r="BA11" s="309"/>
      <c r="BB11" s="308"/>
      <c r="BC11" s="308"/>
      <c r="BD11" s="310"/>
      <c r="BE11" s="311"/>
      <c r="BF11" s="312"/>
      <c r="BG11" s="308"/>
      <c r="BH11" s="309"/>
      <c r="BI11" s="308"/>
      <c r="BJ11" s="308"/>
      <c r="BK11" s="310"/>
      <c r="BL11" s="311"/>
      <c r="BM11" s="312"/>
      <c r="BN11" s="308"/>
      <c r="BO11" s="309"/>
      <c r="BP11" s="308"/>
      <c r="BQ11" s="308"/>
      <c r="BR11" s="310"/>
      <c r="BS11" s="311"/>
      <c r="BT11" s="312">
        <v>3</v>
      </c>
      <c r="BU11" s="308">
        <v>11.04</v>
      </c>
      <c r="BV11" s="309">
        <v>3.6799999999999997</v>
      </c>
      <c r="BW11" s="308">
        <v>3</v>
      </c>
      <c r="BX11" s="308">
        <v>5</v>
      </c>
      <c r="BY11" s="310">
        <v>7.1450617283950616E-3</v>
      </c>
      <c r="BZ11" s="311">
        <v>0.33333333333333331</v>
      </c>
      <c r="CA11" s="313">
        <v>3</v>
      </c>
      <c r="CB11" s="314">
        <v>9.5</v>
      </c>
      <c r="CC11" s="315">
        <v>3.1666666666666665</v>
      </c>
      <c r="CD11" s="314">
        <v>3</v>
      </c>
      <c r="CE11" s="314">
        <v>3.5</v>
      </c>
      <c r="CF11" s="316">
        <v>7.4305555555555548E-3</v>
      </c>
      <c r="CG11" s="317">
        <v>1.3333333333333333</v>
      </c>
      <c r="CH11" s="312">
        <v>3</v>
      </c>
      <c r="CI11" s="308">
        <v>9.1</v>
      </c>
      <c r="CJ11" s="309">
        <v>3.0333333333333332</v>
      </c>
      <c r="CK11" s="308">
        <v>2</v>
      </c>
      <c r="CL11" s="308">
        <v>5</v>
      </c>
      <c r="CM11" s="310">
        <v>8.2831790123456799E-3</v>
      </c>
      <c r="CN11" s="311">
        <v>2</v>
      </c>
      <c r="CO11" s="312"/>
      <c r="CP11" s="308"/>
      <c r="CQ11" s="309"/>
      <c r="CR11" s="308"/>
      <c r="CS11" s="308"/>
      <c r="CT11" s="310"/>
      <c r="CU11" s="311"/>
      <c r="CV11" s="312">
        <v>2</v>
      </c>
      <c r="CW11" s="308">
        <v>8</v>
      </c>
      <c r="CX11" s="309">
        <v>4</v>
      </c>
      <c r="CY11" s="308">
        <v>3</v>
      </c>
      <c r="CZ11" s="308">
        <v>5</v>
      </c>
      <c r="DA11" s="310">
        <v>7.2106481481481483E-3</v>
      </c>
      <c r="DB11" s="311">
        <v>19.5</v>
      </c>
      <c r="DC11" s="312"/>
      <c r="DD11" s="308"/>
      <c r="DE11" s="309"/>
      <c r="DF11" s="308"/>
      <c r="DG11" s="308"/>
      <c r="DH11" s="310"/>
      <c r="DI11" s="311"/>
      <c r="DJ11" s="312"/>
      <c r="DK11" s="308"/>
      <c r="DL11" s="309"/>
      <c r="DM11" s="308"/>
      <c r="DN11" s="308"/>
      <c r="DO11" s="310"/>
      <c r="DP11" s="311"/>
      <c r="DQ11" s="312"/>
      <c r="DR11" s="308"/>
      <c r="DS11" s="309"/>
      <c r="DT11" s="308"/>
      <c r="DU11" s="308"/>
      <c r="DV11" s="310"/>
      <c r="DW11" s="311"/>
      <c r="DX11" s="318">
        <v>31</v>
      </c>
      <c r="DY11" s="318">
        <v>102.86</v>
      </c>
      <c r="DZ11" s="319">
        <v>3.3180645161290321</v>
      </c>
      <c r="EA11" s="318">
        <v>1</v>
      </c>
      <c r="EB11" s="318">
        <v>10.4</v>
      </c>
      <c r="EC11" s="320">
        <v>7.1998207885304649E-3</v>
      </c>
      <c r="ED11" s="321">
        <v>2.064516129032258</v>
      </c>
      <c r="EE11" s="307">
        <v>1</v>
      </c>
      <c r="EF11" s="308">
        <v>5</v>
      </c>
      <c r="EG11" s="309">
        <v>5</v>
      </c>
      <c r="EH11" s="308">
        <v>5</v>
      </c>
      <c r="EI11" s="308">
        <v>5</v>
      </c>
      <c r="EJ11" s="310">
        <v>2.0833333333333333E-3</v>
      </c>
      <c r="EK11" s="311">
        <v>0</v>
      </c>
      <c r="EL11" s="312"/>
      <c r="EM11" s="308"/>
      <c r="EN11" s="309"/>
      <c r="EO11" s="308"/>
      <c r="EP11" s="308"/>
      <c r="EQ11" s="310"/>
      <c r="ER11" s="311"/>
      <c r="ES11" s="312"/>
      <c r="ET11" s="308"/>
      <c r="EU11" s="309"/>
      <c r="EV11" s="308"/>
      <c r="EW11" s="308"/>
      <c r="EX11" s="310"/>
      <c r="EY11" s="311"/>
      <c r="EZ11" s="312"/>
      <c r="FA11" s="308"/>
      <c r="FB11" s="309"/>
      <c r="FC11" s="308"/>
      <c r="FD11" s="308"/>
      <c r="FE11" s="310"/>
      <c r="FF11" s="311"/>
      <c r="FG11" s="312"/>
      <c r="FH11" s="308"/>
      <c r="FI11" s="309"/>
      <c r="FJ11" s="308"/>
      <c r="FK11" s="308"/>
      <c r="FL11" s="310"/>
      <c r="FM11" s="311"/>
      <c r="FN11" s="312">
        <v>2</v>
      </c>
      <c r="FO11" s="308">
        <v>47.3</v>
      </c>
      <c r="FP11" s="309">
        <v>23.65</v>
      </c>
      <c r="FQ11" s="308">
        <v>17.3</v>
      </c>
      <c r="FR11" s="308">
        <v>30</v>
      </c>
      <c r="FS11" s="310">
        <v>2.193287037037037E-3</v>
      </c>
      <c r="FT11" s="311">
        <v>0.5</v>
      </c>
      <c r="FU11" s="312"/>
      <c r="FV11" s="308"/>
      <c r="FW11" s="309"/>
      <c r="FX11" s="308"/>
      <c r="FY11" s="308"/>
      <c r="FZ11" s="310"/>
      <c r="GA11" s="311"/>
      <c r="GB11" s="312"/>
      <c r="GC11" s="308"/>
      <c r="GD11" s="309"/>
      <c r="GE11" s="308"/>
      <c r="GF11" s="308"/>
      <c r="GG11" s="310"/>
      <c r="GH11" s="311"/>
      <c r="GI11" s="312"/>
      <c r="GJ11" s="308"/>
      <c r="GK11" s="309"/>
      <c r="GL11" s="308"/>
      <c r="GM11" s="308"/>
      <c r="GN11" s="310"/>
      <c r="GO11" s="311"/>
      <c r="GP11" s="312"/>
      <c r="GQ11" s="308"/>
      <c r="GR11" s="309"/>
      <c r="GS11" s="308"/>
      <c r="GT11" s="308"/>
      <c r="GU11" s="310"/>
      <c r="GV11" s="311"/>
      <c r="GW11" s="312"/>
      <c r="GX11" s="308"/>
      <c r="GY11" s="309"/>
      <c r="GZ11" s="308"/>
      <c r="HA11" s="308"/>
      <c r="HB11" s="310"/>
      <c r="HC11" s="311"/>
      <c r="HD11" s="313"/>
      <c r="HE11" s="314"/>
      <c r="HF11" s="315"/>
      <c r="HG11" s="314"/>
      <c r="HH11" s="314"/>
      <c r="HI11" s="316"/>
      <c r="HJ11" s="317"/>
      <c r="HK11" s="312"/>
      <c r="HL11" s="308"/>
      <c r="HM11" s="309"/>
      <c r="HN11" s="308"/>
      <c r="HO11" s="308"/>
      <c r="HP11" s="310"/>
      <c r="HQ11" s="311"/>
      <c r="HR11" s="312"/>
      <c r="HS11" s="308"/>
      <c r="HT11" s="309"/>
      <c r="HU11" s="308"/>
      <c r="HV11" s="308"/>
      <c r="HW11" s="310"/>
      <c r="HX11" s="311"/>
      <c r="HY11" s="312"/>
      <c r="HZ11" s="308"/>
      <c r="IA11" s="309"/>
      <c r="IB11" s="308"/>
      <c r="IC11" s="308"/>
      <c r="ID11" s="310"/>
      <c r="IE11" s="311"/>
      <c r="IF11" s="312"/>
      <c r="IG11" s="308"/>
      <c r="IH11" s="309"/>
      <c r="II11" s="308"/>
      <c r="IJ11" s="308"/>
      <c r="IK11" s="310"/>
      <c r="IL11" s="311"/>
      <c r="IM11" s="312"/>
      <c r="IN11" s="308"/>
      <c r="IO11" s="309"/>
      <c r="IP11" s="308"/>
      <c r="IQ11" s="308"/>
      <c r="IR11" s="310"/>
      <c r="IS11" s="311"/>
      <c r="IT11" s="312"/>
      <c r="IU11" s="308"/>
      <c r="IV11" s="309"/>
      <c r="IW11" s="308"/>
      <c r="IX11" s="308"/>
      <c r="IY11" s="310"/>
      <c r="IZ11" s="311"/>
      <c r="JA11" s="318">
        <v>3</v>
      </c>
      <c r="JB11" s="318">
        <v>52.3</v>
      </c>
      <c r="JC11" s="319">
        <v>17.433333333333334</v>
      </c>
      <c r="JD11" s="318">
        <v>5</v>
      </c>
      <c r="JE11" s="318">
        <v>30</v>
      </c>
      <c r="JF11" s="320">
        <v>2.1566358024691355E-3</v>
      </c>
      <c r="JG11" s="321">
        <v>0.33333333333333331</v>
      </c>
      <c r="JH11" s="307"/>
      <c r="JI11" s="308"/>
      <c r="JJ11" s="309"/>
      <c r="JK11" s="308"/>
      <c r="JL11" s="308"/>
      <c r="JM11" s="310"/>
      <c r="JN11" s="311"/>
      <c r="JO11" s="312">
        <v>1</v>
      </c>
      <c r="JP11" s="308">
        <v>1</v>
      </c>
      <c r="JQ11" s="309">
        <v>1</v>
      </c>
      <c r="JR11" s="308">
        <v>1</v>
      </c>
      <c r="JS11" s="308">
        <v>1</v>
      </c>
      <c r="JT11" s="310">
        <v>2.6736111111111113E-2</v>
      </c>
      <c r="JU11" s="311">
        <v>0</v>
      </c>
      <c r="JV11" s="312"/>
      <c r="JW11" s="308"/>
      <c r="JX11" s="309"/>
      <c r="JY11" s="308"/>
      <c r="JZ11" s="308"/>
      <c r="KA11" s="310"/>
      <c r="KB11" s="311"/>
      <c r="KC11" s="312"/>
      <c r="KD11" s="308"/>
      <c r="KE11" s="309"/>
      <c r="KF11" s="308"/>
      <c r="KG11" s="308"/>
      <c r="KH11" s="310"/>
      <c r="KI11" s="311"/>
      <c r="KJ11" s="312"/>
      <c r="KK11" s="308"/>
      <c r="KL11" s="309"/>
      <c r="KM11" s="308"/>
      <c r="KN11" s="308"/>
      <c r="KO11" s="310"/>
      <c r="KP11" s="311"/>
      <c r="KQ11" s="312"/>
      <c r="KR11" s="308"/>
      <c r="KS11" s="309"/>
      <c r="KT11" s="308"/>
      <c r="KU11" s="308"/>
      <c r="KV11" s="310"/>
      <c r="KW11" s="311"/>
      <c r="KX11" s="312"/>
      <c r="KY11" s="308"/>
      <c r="KZ11" s="309"/>
      <c r="LA11" s="308"/>
      <c r="LB11" s="308"/>
      <c r="LC11" s="310"/>
      <c r="LD11" s="311"/>
      <c r="LE11" s="312"/>
      <c r="LF11" s="308"/>
      <c r="LG11" s="309"/>
      <c r="LH11" s="308"/>
      <c r="LI11" s="308"/>
      <c r="LJ11" s="310"/>
      <c r="LK11" s="311"/>
      <c r="LL11" s="312"/>
      <c r="LM11" s="308"/>
      <c r="LN11" s="309"/>
      <c r="LO11" s="308"/>
      <c r="LP11" s="308"/>
      <c r="LQ11" s="310"/>
      <c r="LR11" s="311"/>
      <c r="LS11" s="312"/>
      <c r="LT11" s="308"/>
      <c r="LU11" s="309"/>
      <c r="LV11" s="308"/>
      <c r="LW11" s="308"/>
      <c r="LX11" s="310"/>
      <c r="LY11" s="311"/>
      <c r="LZ11" s="312"/>
      <c r="MA11" s="308"/>
      <c r="MB11" s="309"/>
      <c r="MC11" s="308"/>
      <c r="MD11" s="308"/>
      <c r="ME11" s="310"/>
      <c r="MF11" s="311"/>
      <c r="MG11" s="313"/>
      <c r="MH11" s="314"/>
      <c r="MI11" s="315"/>
      <c r="MJ11" s="314"/>
      <c r="MK11" s="314"/>
      <c r="ML11" s="316"/>
      <c r="MM11" s="317"/>
      <c r="MN11" s="312"/>
      <c r="MO11" s="308"/>
      <c r="MP11" s="309"/>
      <c r="MQ11" s="308"/>
      <c r="MR11" s="308"/>
      <c r="MS11" s="310"/>
      <c r="MT11" s="311"/>
      <c r="MU11" s="312">
        <v>1</v>
      </c>
      <c r="MV11" s="308">
        <v>0.25</v>
      </c>
      <c r="MW11" s="309">
        <v>0.25</v>
      </c>
      <c r="MX11" s="308">
        <v>0.25</v>
      </c>
      <c r="MY11" s="308">
        <v>0.25</v>
      </c>
      <c r="MZ11" s="310">
        <v>2.9351851851851851E-2</v>
      </c>
      <c r="NA11" s="311">
        <v>2</v>
      </c>
      <c r="NB11" s="312"/>
      <c r="NC11" s="308"/>
      <c r="ND11" s="309"/>
      <c r="NE11" s="308"/>
      <c r="NF11" s="308"/>
      <c r="NG11" s="310"/>
      <c r="NH11" s="311"/>
      <c r="NI11" s="312"/>
      <c r="NJ11" s="308"/>
      <c r="NK11" s="309"/>
      <c r="NL11" s="308"/>
      <c r="NM11" s="308"/>
      <c r="NN11" s="310"/>
      <c r="NO11" s="311"/>
      <c r="NP11" s="312"/>
      <c r="NQ11" s="308"/>
      <c r="NR11" s="309"/>
      <c r="NS11" s="308"/>
      <c r="NT11" s="308"/>
      <c r="NU11" s="310"/>
      <c r="NV11" s="311"/>
      <c r="NW11" s="312"/>
      <c r="NX11" s="308"/>
      <c r="NY11" s="309"/>
      <c r="NZ11" s="308"/>
      <c r="OA11" s="308"/>
      <c r="OB11" s="310"/>
      <c r="OC11" s="311"/>
      <c r="OD11" s="318">
        <v>2</v>
      </c>
      <c r="OE11" s="318">
        <v>1.25</v>
      </c>
      <c r="OF11" s="319">
        <v>0.625</v>
      </c>
      <c r="OG11" s="318">
        <v>0.25</v>
      </c>
      <c r="OH11" s="318">
        <v>1</v>
      </c>
      <c r="OI11" s="320">
        <v>2.8043981481481482E-2</v>
      </c>
      <c r="OJ11" s="321">
        <v>1</v>
      </c>
      <c r="OK11" s="307"/>
      <c r="OL11" s="308"/>
      <c r="OM11" s="309"/>
      <c r="ON11" s="308"/>
      <c r="OO11" s="308"/>
      <c r="OP11" s="310"/>
      <c r="OQ11" s="311"/>
      <c r="OR11" s="318"/>
      <c r="OS11" s="318"/>
      <c r="OT11" s="319"/>
      <c r="OU11" s="318"/>
      <c r="OV11" s="318"/>
      <c r="OW11" s="320"/>
      <c r="OX11" s="322"/>
    </row>
    <row r="12" spans="1:414" s="22" customFormat="1" x14ac:dyDescent="0.2">
      <c r="A12" s="169">
        <v>2</v>
      </c>
      <c r="B12" s="40">
        <v>5</v>
      </c>
      <c r="C12" s="18">
        <v>11.5</v>
      </c>
      <c r="D12" s="19">
        <v>2.2999999999999998</v>
      </c>
      <c r="E12" s="18">
        <v>1</v>
      </c>
      <c r="F12" s="18">
        <v>3.4</v>
      </c>
      <c r="G12" s="20">
        <v>7.1342592592592595E-3</v>
      </c>
      <c r="H12" s="21">
        <v>0.6</v>
      </c>
      <c r="I12" s="323">
        <v>4</v>
      </c>
      <c r="J12" s="18">
        <v>14.7</v>
      </c>
      <c r="K12" s="19">
        <v>3.6749999999999998</v>
      </c>
      <c r="L12" s="18">
        <v>1</v>
      </c>
      <c r="M12" s="18">
        <v>7.4</v>
      </c>
      <c r="N12" s="20">
        <v>7.3958333333333341E-3</v>
      </c>
      <c r="O12" s="21">
        <v>0.25</v>
      </c>
      <c r="P12" s="323">
        <v>2</v>
      </c>
      <c r="Q12" s="18">
        <v>5.5</v>
      </c>
      <c r="R12" s="19">
        <v>2.75</v>
      </c>
      <c r="S12" s="18">
        <v>2.5</v>
      </c>
      <c r="T12" s="18">
        <v>3</v>
      </c>
      <c r="U12" s="20">
        <v>9.2766203703703691E-3</v>
      </c>
      <c r="V12" s="21">
        <v>0.5</v>
      </c>
      <c r="W12" s="323">
        <v>2</v>
      </c>
      <c r="X12" s="18">
        <v>9</v>
      </c>
      <c r="Y12" s="19">
        <v>4.5</v>
      </c>
      <c r="Z12" s="18">
        <v>4</v>
      </c>
      <c r="AA12" s="18">
        <v>5</v>
      </c>
      <c r="AB12" s="20">
        <v>6.6203703703703702E-3</v>
      </c>
      <c r="AC12" s="21">
        <v>0.5</v>
      </c>
      <c r="AD12" s="323">
        <v>3</v>
      </c>
      <c r="AE12" s="18">
        <v>10.7</v>
      </c>
      <c r="AF12" s="19">
        <v>3.5666666666666664</v>
      </c>
      <c r="AG12" s="18">
        <v>3</v>
      </c>
      <c r="AH12" s="18">
        <v>4.0999999999999996</v>
      </c>
      <c r="AI12" s="20">
        <v>6.7708333333333336E-3</v>
      </c>
      <c r="AJ12" s="21">
        <v>0.33333333333333331</v>
      </c>
      <c r="AK12" s="323">
        <v>4</v>
      </c>
      <c r="AL12" s="18">
        <v>11.9</v>
      </c>
      <c r="AM12" s="19">
        <v>2.9750000000000001</v>
      </c>
      <c r="AN12" s="18">
        <v>1.05</v>
      </c>
      <c r="AO12" s="18">
        <v>5.25</v>
      </c>
      <c r="AP12" s="20">
        <v>6.8113425925925928E-3</v>
      </c>
      <c r="AQ12" s="21">
        <v>0</v>
      </c>
      <c r="AR12" s="323">
        <v>7</v>
      </c>
      <c r="AS12" s="18">
        <v>9.75</v>
      </c>
      <c r="AT12" s="19">
        <v>1.3928571428571428</v>
      </c>
      <c r="AU12" s="18">
        <v>1</v>
      </c>
      <c r="AV12" s="18">
        <v>2.2599999999999998</v>
      </c>
      <c r="AW12" s="20">
        <v>6.7625661375661375E-3</v>
      </c>
      <c r="AX12" s="21">
        <v>0</v>
      </c>
      <c r="AY12" s="323"/>
      <c r="AZ12" s="18"/>
      <c r="BA12" s="19"/>
      <c r="BB12" s="18"/>
      <c r="BC12" s="18"/>
      <c r="BD12" s="20"/>
      <c r="BE12" s="21"/>
      <c r="BF12" s="323">
        <v>1</v>
      </c>
      <c r="BG12" s="18">
        <v>1</v>
      </c>
      <c r="BH12" s="19">
        <v>1</v>
      </c>
      <c r="BI12" s="18">
        <v>1</v>
      </c>
      <c r="BJ12" s="18">
        <v>1</v>
      </c>
      <c r="BK12" s="20">
        <v>6.4120370370370364E-3</v>
      </c>
      <c r="BL12" s="21">
        <v>32.476388888891961</v>
      </c>
      <c r="BM12" s="323">
        <v>2</v>
      </c>
      <c r="BN12" s="18">
        <v>5.9452985399999996</v>
      </c>
      <c r="BO12" s="19">
        <v>2.9726492699999998</v>
      </c>
      <c r="BP12" s="18">
        <v>2.94529854</v>
      </c>
      <c r="BQ12" s="18">
        <v>3</v>
      </c>
      <c r="BR12" s="20">
        <v>8.9293981481481481E-3</v>
      </c>
      <c r="BS12" s="21">
        <v>14.639583333333576</v>
      </c>
      <c r="BT12" s="323">
        <v>4</v>
      </c>
      <c r="BU12" s="18">
        <v>13.09</v>
      </c>
      <c r="BV12" s="19">
        <v>3.2725</v>
      </c>
      <c r="BW12" s="18">
        <v>2.25</v>
      </c>
      <c r="BX12" s="18">
        <v>4.8</v>
      </c>
      <c r="BY12" s="20">
        <v>6.6869212962962958E-3</v>
      </c>
      <c r="BZ12" s="21">
        <v>0.75</v>
      </c>
      <c r="CA12" s="170">
        <v>4</v>
      </c>
      <c r="CB12" s="27">
        <v>11.5</v>
      </c>
      <c r="CC12" s="28">
        <v>2.875</v>
      </c>
      <c r="CD12" s="27">
        <v>2</v>
      </c>
      <c r="CE12" s="27">
        <v>3.5</v>
      </c>
      <c r="CF12" s="29">
        <v>7.0949074074074074E-3</v>
      </c>
      <c r="CG12" s="171">
        <v>0.75</v>
      </c>
      <c r="CH12" s="323">
        <v>3</v>
      </c>
      <c r="CI12" s="18">
        <v>8.8000000000000007</v>
      </c>
      <c r="CJ12" s="19">
        <v>2.9333333333333336</v>
      </c>
      <c r="CK12" s="18">
        <v>2.9</v>
      </c>
      <c r="CL12" s="18">
        <v>3</v>
      </c>
      <c r="CM12" s="20">
        <v>6.9058641975308643E-3</v>
      </c>
      <c r="CN12" s="21">
        <v>1.3333333333333333</v>
      </c>
      <c r="CO12" s="323"/>
      <c r="CP12" s="18"/>
      <c r="CQ12" s="19"/>
      <c r="CR12" s="18"/>
      <c r="CS12" s="18"/>
      <c r="CT12" s="20"/>
      <c r="CU12" s="21"/>
      <c r="CV12" s="323"/>
      <c r="CW12" s="18"/>
      <c r="CX12" s="19"/>
      <c r="CY12" s="18"/>
      <c r="CZ12" s="18"/>
      <c r="DA12" s="20"/>
      <c r="DB12" s="21"/>
      <c r="DC12" s="323"/>
      <c r="DD12" s="18"/>
      <c r="DE12" s="19"/>
      <c r="DF12" s="18"/>
      <c r="DG12" s="18"/>
      <c r="DH12" s="20"/>
      <c r="DI12" s="21"/>
      <c r="DJ12" s="323"/>
      <c r="DK12" s="18"/>
      <c r="DL12" s="19"/>
      <c r="DM12" s="18"/>
      <c r="DN12" s="18"/>
      <c r="DO12" s="20"/>
      <c r="DP12" s="21"/>
      <c r="DQ12" s="323"/>
      <c r="DR12" s="18"/>
      <c r="DS12" s="19"/>
      <c r="DT12" s="18"/>
      <c r="DU12" s="18"/>
      <c r="DV12" s="20"/>
      <c r="DW12" s="21"/>
      <c r="DX12" s="172">
        <v>41</v>
      </c>
      <c r="DY12" s="172">
        <v>113.38529854000002</v>
      </c>
      <c r="DZ12" s="173">
        <v>2.7654950863414638</v>
      </c>
      <c r="EA12" s="172">
        <v>1</v>
      </c>
      <c r="EB12" s="172">
        <v>7.4</v>
      </c>
      <c r="EC12" s="174">
        <v>7.1234191508581764E-3</v>
      </c>
      <c r="ED12" s="175">
        <v>1.9208672086721734</v>
      </c>
      <c r="EE12" s="40">
        <v>2</v>
      </c>
      <c r="EF12" s="18">
        <v>13.25</v>
      </c>
      <c r="EG12" s="19">
        <v>6.625</v>
      </c>
      <c r="EH12" s="18">
        <v>5.5</v>
      </c>
      <c r="EI12" s="18">
        <v>7.75</v>
      </c>
      <c r="EJ12" s="20">
        <v>1.8460648148148147E-3</v>
      </c>
      <c r="EK12" s="21">
        <v>0</v>
      </c>
      <c r="EL12" s="323">
        <v>1</v>
      </c>
      <c r="EM12" s="18">
        <v>10</v>
      </c>
      <c r="EN12" s="19">
        <v>10</v>
      </c>
      <c r="EO12" s="18">
        <v>10</v>
      </c>
      <c r="EP12" s="18">
        <v>10</v>
      </c>
      <c r="EQ12" s="20">
        <v>3.1249999999999997E-3</v>
      </c>
      <c r="ER12" s="21">
        <v>0</v>
      </c>
      <c r="ES12" s="323">
        <v>3</v>
      </c>
      <c r="ET12" s="18">
        <v>48.5</v>
      </c>
      <c r="EU12" s="19">
        <v>16.166666666666668</v>
      </c>
      <c r="EV12" s="18">
        <v>15</v>
      </c>
      <c r="EW12" s="18">
        <v>17</v>
      </c>
      <c r="EX12" s="20">
        <v>2.0833333333333333E-3</v>
      </c>
      <c r="EY12" s="21">
        <v>0.33333333333333331</v>
      </c>
      <c r="EZ12" s="323">
        <v>1</v>
      </c>
      <c r="FA12" s="18">
        <v>12</v>
      </c>
      <c r="FB12" s="19">
        <v>12</v>
      </c>
      <c r="FC12" s="18">
        <v>12</v>
      </c>
      <c r="FD12" s="18">
        <v>12</v>
      </c>
      <c r="FE12" s="20">
        <v>2.6041666666666665E-3</v>
      </c>
      <c r="FF12" s="21">
        <v>0</v>
      </c>
      <c r="FG12" s="323">
        <v>1</v>
      </c>
      <c r="FH12" s="18">
        <v>10</v>
      </c>
      <c r="FI12" s="19">
        <v>10</v>
      </c>
      <c r="FJ12" s="18">
        <v>10</v>
      </c>
      <c r="FK12" s="18">
        <v>10</v>
      </c>
      <c r="FL12" s="20">
        <v>1.8634259259259261E-3</v>
      </c>
      <c r="FM12" s="21">
        <v>7</v>
      </c>
      <c r="FN12" s="323">
        <v>3</v>
      </c>
      <c r="FO12" s="18">
        <v>41.2</v>
      </c>
      <c r="FP12" s="19">
        <v>13.733333333333334</v>
      </c>
      <c r="FQ12" s="18">
        <v>8.5</v>
      </c>
      <c r="FR12" s="18">
        <v>20</v>
      </c>
      <c r="FS12" s="20">
        <v>2.2415123456790121E-3</v>
      </c>
      <c r="FT12" s="21">
        <v>0</v>
      </c>
      <c r="FU12" s="323"/>
      <c r="FV12" s="18"/>
      <c r="FW12" s="19"/>
      <c r="FX12" s="18"/>
      <c r="FY12" s="18"/>
      <c r="FZ12" s="20"/>
      <c r="GA12" s="21"/>
      <c r="GB12" s="323"/>
      <c r="GC12" s="18"/>
      <c r="GD12" s="19"/>
      <c r="GE12" s="18"/>
      <c r="GF12" s="18"/>
      <c r="GG12" s="20"/>
      <c r="GH12" s="21"/>
      <c r="GI12" s="323"/>
      <c r="GJ12" s="18"/>
      <c r="GK12" s="19"/>
      <c r="GL12" s="18"/>
      <c r="GM12" s="18"/>
      <c r="GN12" s="20"/>
      <c r="GO12" s="21"/>
      <c r="GP12" s="323"/>
      <c r="GQ12" s="18"/>
      <c r="GR12" s="19"/>
      <c r="GS12" s="18"/>
      <c r="GT12" s="18"/>
      <c r="GU12" s="20"/>
      <c r="GV12" s="21"/>
      <c r="GW12" s="323"/>
      <c r="GX12" s="18"/>
      <c r="GY12" s="19"/>
      <c r="GZ12" s="18"/>
      <c r="HA12" s="18"/>
      <c r="HB12" s="20"/>
      <c r="HC12" s="21"/>
      <c r="HD12" s="170"/>
      <c r="HE12" s="27"/>
      <c r="HF12" s="28"/>
      <c r="HG12" s="27"/>
      <c r="HH12" s="27"/>
      <c r="HI12" s="29"/>
      <c r="HJ12" s="171"/>
      <c r="HK12" s="323"/>
      <c r="HL12" s="18"/>
      <c r="HM12" s="19"/>
      <c r="HN12" s="18"/>
      <c r="HO12" s="18"/>
      <c r="HP12" s="20"/>
      <c r="HQ12" s="21"/>
      <c r="HR12" s="323"/>
      <c r="HS12" s="18"/>
      <c r="HT12" s="19"/>
      <c r="HU12" s="18"/>
      <c r="HV12" s="18"/>
      <c r="HW12" s="20"/>
      <c r="HX12" s="21"/>
      <c r="HY12" s="323"/>
      <c r="HZ12" s="18"/>
      <c r="IA12" s="19"/>
      <c r="IB12" s="18"/>
      <c r="IC12" s="18"/>
      <c r="ID12" s="20"/>
      <c r="IE12" s="21"/>
      <c r="IF12" s="323"/>
      <c r="IG12" s="18"/>
      <c r="IH12" s="19"/>
      <c r="II12" s="18"/>
      <c r="IJ12" s="18"/>
      <c r="IK12" s="20"/>
      <c r="IL12" s="21"/>
      <c r="IM12" s="323"/>
      <c r="IN12" s="18"/>
      <c r="IO12" s="19"/>
      <c r="IP12" s="18"/>
      <c r="IQ12" s="18"/>
      <c r="IR12" s="20"/>
      <c r="IS12" s="21"/>
      <c r="IT12" s="323"/>
      <c r="IU12" s="18"/>
      <c r="IV12" s="19"/>
      <c r="IW12" s="18"/>
      <c r="IX12" s="18"/>
      <c r="IY12" s="20"/>
      <c r="IZ12" s="21"/>
      <c r="JA12" s="172">
        <v>11</v>
      </c>
      <c r="JB12" s="172">
        <v>134.94999999999999</v>
      </c>
      <c r="JC12" s="173">
        <v>12.268181818181818</v>
      </c>
      <c r="JD12" s="172">
        <v>5.5</v>
      </c>
      <c r="JE12" s="172">
        <v>20</v>
      </c>
      <c r="JF12" s="174">
        <v>2.2053872053872051E-3</v>
      </c>
      <c r="JG12" s="175">
        <v>0.72727272727272729</v>
      </c>
      <c r="JH12" s="40"/>
      <c r="JI12" s="18"/>
      <c r="JJ12" s="19"/>
      <c r="JK12" s="18"/>
      <c r="JL12" s="18"/>
      <c r="JM12" s="20"/>
      <c r="JN12" s="21"/>
      <c r="JO12" s="323"/>
      <c r="JP12" s="18"/>
      <c r="JQ12" s="19"/>
      <c r="JR12" s="18"/>
      <c r="JS12" s="18"/>
      <c r="JT12" s="20"/>
      <c r="JU12" s="21"/>
      <c r="JV12" s="323">
        <v>1</v>
      </c>
      <c r="JW12" s="18">
        <v>0.75</v>
      </c>
      <c r="JX12" s="19">
        <v>0.75</v>
      </c>
      <c r="JY12" s="18">
        <v>0.75</v>
      </c>
      <c r="JZ12" s="18">
        <v>0.75</v>
      </c>
      <c r="KA12" s="20">
        <v>2.7777777777777776E-2</v>
      </c>
      <c r="KB12" s="21">
        <v>0</v>
      </c>
      <c r="KC12" s="323">
        <v>1</v>
      </c>
      <c r="KD12" s="18">
        <v>0.75</v>
      </c>
      <c r="KE12" s="19">
        <v>0.75</v>
      </c>
      <c r="KF12" s="18">
        <v>0.75</v>
      </c>
      <c r="KG12" s="18">
        <v>0.75</v>
      </c>
      <c r="KH12" s="20">
        <v>3.5185185185185187E-2</v>
      </c>
      <c r="KI12" s="21">
        <v>0</v>
      </c>
      <c r="KJ12" s="323">
        <v>2</v>
      </c>
      <c r="KK12" s="18">
        <v>1.335</v>
      </c>
      <c r="KL12" s="19">
        <v>0.66749999999999998</v>
      </c>
      <c r="KM12" s="18">
        <v>0.625</v>
      </c>
      <c r="KN12" s="18">
        <v>0.71</v>
      </c>
      <c r="KO12" s="20">
        <v>3.4050925925925929E-2</v>
      </c>
      <c r="KP12" s="21">
        <v>0</v>
      </c>
      <c r="KQ12" s="323"/>
      <c r="KR12" s="18"/>
      <c r="KS12" s="19"/>
      <c r="KT12" s="18"/>
      <c r="KU12" s="18"/>
      <c r="KV12" s="20"/>
      <c r="KW12" s="21"/>
      <c r="KX12" s="323"/>
      <c r="KY12" s="18"/>
      <c r="KZ12" s="19"/>
      <c r="LA12" s="18"/>
      <c r="LB12" s="18"/>
      <c r="LC12" s="20"/>
      <c r="LD12" s="21"/>
      <c r="LE12" s="323"/>
      <c r="LF12" s="18"/>
      <c r="LG12" s="19"/>
      <c r="LH12" s="18"/>
      <c r="LI12" s="18"/>
      <c r="LJ12" s="20"/>
      <c r="LK12" s="21"/>
      <c r="LL12" s="323"/>
      <c r="LM12" s="18"/>
      <c r="LN12" s="19"/>
      <c r="LO12" s="18"/>
      <c r="LP12" s="18"/>
      <c r="LQ12" s="20"/>
      <c r="LR12" s="21"/>
      <c r="LS12" s="323"/>
      <c r="LT12" s="18"/>
      <c r="LU12" s="19"/>
      <c r="LV12" s="18"/>
      <c r="LW12" s="18"/>
      <c r="LX12" s="20"/>
      <c r="LY12" s="21"/>
      <c r="LZ12" s="323"/>
      <c r="MA12" s="18"/>
      <c r="MB12" s="19"/>
      <c r="MC12" s="18"/>
      <c r="MD12" s="18"/>
      <c r="ME12" s="20"/>
      <c r="MF12" s="21"/>
      <c r="MG12" s="170"/>
      <c r="MH12" s="27"/>
      <c r="MI12" s="28"/>
      <c r="MJ12" s="27"/>
      <c r="MK12" s="27"/>
      <c r="ML12" s="29"/>
      <c r="MM12" s="171"/>
      <c r="MN12" s="323"/>
      <c r="MO12" s="18"/>
      <c r="MP12" s="19"/>
      <c r="MQ12" s="18"/>
      <c r="MR12" s="18"/>
      <c r="MS12" s="20"/>
      <c r="MT12" s="21"/>
      <c r="MU12" s="323"/>
      <c r="MV12" s="18"/>
      <c r="MW12" s="19"/>
      <c r="MX12" s="18"/>
      <c r="MY12" s="18"/>
      <c r="MZ12" s="20"/>
      <c r="NA12" s="21"/>
      <c r="NB12" s="323"/>
      <c r="NC12" s="18"/>
      <c r="ND12" s="19"/>
      <c r="NE12" s="18"/>
      <c r="NF12" s="18"/>
      <c r="NG12" s="20"/>
      <c r="NH12" s="21"/>
      <c r="NI12" s="323"/>
      <c r="NJ12" s="18"/>
      <c r="NK12" s="19"/>
      <c r="NL12" s="18"/>
      <c r="NM12" s="18"/>
      <c r="NN12" s="20"/>
      <c r="NO12" s="21"/>
      <c r="NP12" s="323"/>
      <c r="NQ12" s="18"/>
      <c r="NR12" s="19"/>
      <c r="NS12" s="18"/>
      <c r="NT12" s="18"/>
      <c r="NU12" s="20"/>
      <c r="NV12" s="21"/>
      <c r="NW12" s="323"/>
      <c r="NX12" s="18"/>
      <c r="NY12" s="19"/>
      <c r="NZ12" s="18"/>
      <c r="OA12" s="18"/>
      <c r="OB12" s="20"/>
      <c r="OC12" s="21"/>
      <c r="OD12" s="172">
        <v>4</v>
      </c>
      <c r="OE12" s="172">
        <v>2.835</v>
      </c>
      <c r="OF12" s="173">
        <v>0.70874999999999999</v>
      </c>
      <c r="OG12" s="172">
        <v>0.625</v>
      </c>
      <c r="OH12" s="172">
        <v>0.75</v>
      </c>
      <c r="OI12" s="174">
        <v>3.2766203703703707E-2</v>
      </c>
      <c r="OJ12" s="175">
        <v>0</v>
      </c>
      <c r="OK12" s="40"/>
      <c r="OL12" s="18"/>
      <c r="OM12" s="19"/>
      <c r="ON12" s="18"/>
      <c r="OO12" s="18"/>
      <c r="OP12" s="20"/>
      <c r="OQ12" s="21"/>
      <c r="OR12" s="172"/>
      <c r="OS12" s="172"/>
      <c r="OT12" s="173"/>
      <c r="OU12" s="172"/>
      <c r="OV12" s="172"/>
      <c r="OW12" s="174"/>
      <c r="OX12" s="324"/>
    </row>
    <row r="13" spans="1:414" s="22" customFormat="1" x14ac:dyDescent="0.2">
      <c r="A13" s="169">
        <v>3</v>
      </c>
      <c r="B13" s="40">
        <v>3</v>
      </c>
      <c r="C13" s="18">
        <v>9.5500000000000007</v>
      </c>
      <c r="D13" s="19">
        <v>3.1833333333333336</v>
      </c>
      <c r="E13" s="18">
        <v>1</v>
      </c>
      <c r="F13" s="18">
        <v>5.05</v>
      </c>
      <c r="G13" s="20">
        <v>7.8472222222222224E-3</v>
      </c>
      <c r="H13" s="21">
        <v>0.33333333333333331</v>
      </c>
      <c r="I13" s="323">
        <v>2</v>
      </c>
      <c r="J13" s="18">
        <v>11.45</v>
      </c>
      <c r="K13" s="19">
        <v>5.7249999999999996</v>
      </c>
      <c r="L13" s="18">
        <v>5.25</v>
      </c>
      <c r="M13" s="18">
        <v>6.2</v>
      </c>
      <c r="N13" s="20">
        <v>7.8240740740740736E-3</v>
      </c>
      <c r="O13" s="21">
        <v>1.5</v>
      </c>
      <c r="P13" s="323">
        <v>2</v>
      </c>
      <c r="Q13" s="18">
        <v>8.1999999999999993</v>
      </c>
      <c r="R13" s="19">
        <v>4.0999999999999996</v>
      </c>
      <c r="S13" s="18">
        <v>2</v>
      </c>
      <c r="T13" s="18">
        <v>6.2</v>
      </c>
      <c r="U13" s="20">
        <v>7.8182870370370368E-3</v>
      </c>
      <c r="V13" s="21">
        <v>0.5</v>
      </c>
      <c r="W13" s="323">
        <v>4</v>
      </c>
      <c r="X13" s="18">
        <v>17.599999999999998</v>
      </c>
      <c r="Y13" s="19">
        <v>4.3999999999999995</v>
      </c>
      <c r="Z13" s="18">
        <v>2.7</v>
      </c>
      <c r="AA13" s="18">
        <v>5.5</v>
      </c>
      <c r="AB13" s="20">
        <v>7.9311342592592593E-3</v>
      </c>
      <c r="AC13" s="21">
        <v>1.25</v>
      </c>
      <c r="AD13" s="323">
        <v>4</v>
      </c>
      <c r="AE13" s="18">
        <v>13.26</v>
      </c>
      <c r="AF13" s="19">
        <v>3.3149999999999999</v>
      </c>
      <c r="AG13" s="18">
        <v>1.05</v>
      </c>
      <c r="AH13" s="18">
        <v>6.2</v>
      </c>
      <c r="AI13" s="20">
        <v>6.7534722222222223E-3</v>
      </c>
      <c r="AJ13" s="21">
        <v>0</v>
      </c>
      <c r="AK13" s="323">
        <v>3</v>
      </c>
      <c r="AL13" s="18">
        <v>12.05</v>
      </c>
      <c r="AM13" s="19">
        <v>4.0166666666666666</v>
      </c>
      <c r="AN13" s="18">
        <v>2.1800000000000002</v>
      </c>
      <c r="AO13" s="18">
        <v>6.87</v>
      </c>
      <c r="AP13" s="20">
        <v>6.7168209876543213E-3</v>
      </c>
      <c r="AQ13" s="21">
        <v>1</v>
      </c>
      <c r="AR13" s="323">
        <v>4</v>
      </c>
      <c r="AS13" s="18">
        <v>5.6</v>
      </c>
      <c r="AT13" s="19">
        <v>1.4</v>
      </c>
      <c r="AU13" s="18">
        <v>1</v>
      </c>
      <c r="AV13" s="18">
        <v>2</v>
      </c>
      <c r="AW13" s="20">
        <v>6.7910879629629632E-3</v>
      </c>
      <c r="AX13" s="21">
        <v>0.5</v>
      </c>
      <c r="AY13" s="323"/>
      <c r="AZ13" s="18"/>
      <c r="BA13" s="19"/>
      <c r="BB13" s="18"/>
      <c r="BC13" s="18"/>
      <c r="BD13" s="20"/>
      <c r="BE13" s="21"/>
      <c r="BF13" s="323">
        <v>1</v>
      </c>
      <c r="BG13" s="18">
        <v>2</v>
      </c>
      <c r="BH13" s="19">
        <v>2</v>
      </c>
      <c r="BI13" s="18">
        <v>2</v>
      </c>
      <c r="BJ13" s="18">
        <v>2</v>
      </c>
      <c r="BK13" s="20">
        <v>6.2731481481481484E-3</v>
      </c>
      <c r="BL13" s="21">
        <v>5</v>
      </c>
      <c r="BM13" s="323">
        <v>4</v>
      </c>
      <c r="BN13" s="18">
        <v>9.3281375799999999</v>
      </c>
      <c r="BO13" s="19">
        <v>2.332034395</v>
      </c>
      <c r="BP13" s="18">
        <v>0.02</v>
      </c>
      <c r="BQ13" s="18">
        <v>3.2373429100000002</v>
      </c>
      <c r="BR13" s="20">
        <v>5.905671296296296E-3</v>
      </c>
      <c r="BS13" s="21">
        <v>1.0578124999992724</v>
      </c>
      <c r="BT13" s="323">
        <v>5</v>
      </c>
      <c r="BU13" s="18">
        <v>10.55</v>
      </c>
      <c r="BV13" s="19">
        <v>2.1100000000000003</v>
      </c>
      <c r="BW13" s="18">
        <v>1</v>
      </c>
      <c r="BX13" s="18">
        <v>4</v>
      </c>
      <c r="BY13" s="20">
        <v>7.2129629629629627E-3</v>
      </c>
      <c r="BZ13" s="21">
        <v>0.6</v>
      </c>
      <c r="CA13" s="170">
        <v>2</v>
      </c>
      <c r="CB13" s="27">
        <v>4</v>
      </c>
      <c r="CC13" s="28">
        <v>2</v>
      </c>
      <c r="CD13" s="27">
        <v>1</v>
      </c>
      <c r="CE13" s="27">
        <v>3</v>
      </c>
      <c r="CF13" s="29">
        <v>6.9907407407407401E-3</v>
      </c>
      <c r="CG13" s="171">
        <v>2</v>
      </c>
      <c r="CH13" s="323">
        <v>2</v>
      </c>
      <c r="CI13" s="18">
        <v>6</v>
      </c>
      <c r="CJ13" s="19">
        <v>3</v>
      </c>
      <c r="CK13" s="18">
        <v>2.9</v>
      </c>
      <c r="CL13" s="18">
        <v>3.1</v>
      </c>
      <c r="CM13" s="20">
        <v>6.9733796296296297E-3</v>
      </c>
      <c r="CN13" s="21">
        <v>1.5</v>
      </c>
      <c r="CO13" s="323"/>
      <c r="CP13" s="18"/>
      <c r="CQ13" s="19"/>
      <c r="CR13" s="18"/>
      <c r="CS13" s="18"/>
      <c r="CT13" s="20"/>
      <c r="CU13" s="21"/>
      <c r="CV13" s="323">
        <v>2</v>
      </c>
      <c r="CW13" s="18">
        <v>5.5</v>
      </c>
      <c r="CX13" s="19">
        <v>2.75</v>
      </c>
      <c r="CY13" s="18">
        <v>2.4</v>
      </c>
      <c r="CZ13" s="18">
        <v>3.1</v>
      </c>
      <c r="DA13" s="20">
        <v>7.0891203703703706E-3</v>
      </c>
      <c r="DB13" s="21">
        <v>3.5</v>
      </c>
      <c r="DC13" s="323"/>
      <c r="DD13" s="18"/>
      <c r="DE13" s="19"/>
      <c r="DF13" s="18"/>
      <c r="DG13" s="18"/>
      <c r="DH13" s="20"/>
      <c r="DI13" s="21"/>
      <c r="DJ13" s="323"/>
      <c r="DK13" s="18"/>
      <c r="DL13" s="19"/>
      <c r="DM13" s="18"/>
      <c r="DN13" s="18"/>
      <c r="DO13" s="20"/>
      <c r="DP13" s="21"/>
      <c r="DQ13" s="323"/>
      <c r="DR13" s="18"/>
      <c r="DS13" s="19"/>
      <c r="DT13" s="18"/>
      <c r="DU13" s="18"/>
      <c r="DV13" s="20"/>
      <c r="DW13" s="21"/>
      <c r="DX13" s="172">
        <v>38</v>
      </c>
      <c r="DY13" s="172">
        <v>115.08813757999999</v>
      </c>
      <c r="DZ13" s="173">
        <v>3.0286351994736842</v>
      </c>
      <c r="EA13" s="172">
        <v>0.02</v>
      </c>
      <c r="EB13" s="172">
        <v>6.87</v>
      </c>
      <c r="EC13" s="174">
        <v>7.0775462962962936E-3</v>
      </c>
      <c r="ED13" s="175">
        <v>1.0850328947367656</v>
      </c>
      <c r="EE13" s="40">
        <v>2</v>
      </c>
      <c r="EF13" s="18">
        <v>28.4</v>
      </c>
      <c r="EG13" s="19">
        <v>14.2</v>
      </c>
      <c r="EH13" s="18">
        <v>13.4</v>
      </c>
      <c r="EI13" s="18">
        <v>15</v>
      </c>
      <c r="EJ13" s="20">
        <v>2.9224537037037036E-3</v>
      </c>
      <c r="EK13" s="21">
        <v>1</v>
      </c>
      <c r="EL13" s="323">
        <v>1</v>
      </c>
      <c r="EM13" s="18">
        <v>10</v>
      </c>
      <c r="EN13" s="19">
        <v>10</v>
      </c>
      <c r="EO13" s="18">
        <v>10</v>
      </c>
      <c r="EP13" s="18">
        <v>10</v>
      </c>
      <c r="EQ13" s="20">
        <v>1.8171296296296297E-3</v>
      </c>
      <c r="ER13" s="21">
        <v>2</v>
      </c>
      <c r="ES13" s="323">
        <v>2</v>
      </c>
      <c r="ET13" s="18">
        <v>27.2</v>
      </c>
      <c r="EU13" s="19">
        <v>13.6</v>
      </c>
      <c r="EV13" s="18">
        <v>12.2</v>
      </c>
      <c r="EW13" s="18">
        <v>15</v>
      </c>
      <c r="EX13" s="20">
        <v>2.204861111111111E-3</v>
      </c>
      <c r="EY13" s="21">
        <v>1</v>
      </c>
      <c r="EZ13" s="323">
        <v>1</v>
      </c>
      <c r="FA13" s="18">
        <v>10</v>
      </c>
      <c r="FB13" s="19">
        <v>10</v>
      </c>
      <c r="FC13" s="18">
        <v>10</v>
      </c>
      <c r="FD13" s="18">
        <v>10</v>
      </c>
      <c r="FE13" s="20">
        <v>2.0833333333333333E-3</v>
      </c>
      <c r="FF13" s="21" t="e">
        <v>#REF!</v>
      </c>
      <c r="FG13" s="323">
        <v>1</v>
      </c>
      <c r="FH13" s="18">
        <v>13</v>
      </c>
      <c r="FI13" s="19">
        <v>13</v>
      </c>
      <c r="FJ13" s="18">
        <v>13</v>
      </c>
      <c r="FK13" s="18">
        <v>13</v>
      </c>
      <c r="FL13" s="20">
        <v>1.6203703703703703E-3</v>
      </c>
      <c r="FM13" s="21">
        <v>0</v>
      </c>
      <c r="FN13" s="323">
        <v>1</v>
      </c>
      <c r="FO13" s="18">
        <v>30</v>
      </c>
      <c r="FP13" s="19">
        <v>30</v>
      </c>
      <c r="FQ13" s="18">
        <v>30</v>
      </c>
      <c r="FR13" s="18">
        <v>30</v>
      </c>
      <c r="FS13" s="20">
        <v>2.4305555555555556E-3</v>
      </c>
      <c r="FT13" s="21">
        <v>0</v>
      </c>
      <c r="FU13" s="323"/>
      <c r="FV13" s="18"/>
      <c r="FW13" s="19"/>
      <c r="FX13" s="18"/>
      <c r="FY13" s="18"/>
      <c r="FZ13" s="20"/>
      <c r="GA13" s="21"/>
      <c r="GB13" s="323"/>
      <c r="GC13" s="18"/>
      <c r="GD13" s="19"/>
      <c r="GE13" s="18"/>
      <c r="GF13" s="18"/>
      <c r="GG13" s="20"/>
      <c r="GH13" s="21"/>
      <c r="GI13" s="323"/>
      <c r="GJ13" s="18"/>
      <c r="GK13" s="19"/>
      <c r="GL13" s="18"/>
      <c r="GM13" s="18"/>
      <c r="GN13" s="20"/>
      <c r="GO13" s="21"/>
      <c r="GP13" s="323"/>
      <c r="GQ13" s="18"/>
      <c r="GR13" s="19"/>
      <c r="GS13" s="18"/>
      <c r="GT13" s="18"/>
      <c r="GU13" s="20"/>
      <c r="GV13" s="21"/>
      <c r="GW13" s="323">
        <v>1</v>
      </c>
      <c r="GX13" s="18">
        <v>1</v>
      </c>
      <c r="GY13" s="19">
        <v>1</v>
      </c>
      <c r="GZ13" s="18">
        <v>1</v>
      </c>
      <c r="HA13" s="18">
        <v>1</v>
      </c>
      <c r="HB13" s="20">
        <v>3.9930555555555561E-3</v>
      </c>
      <c r="HC13" s="21">
        <v>0</v>
      </c>
      <c r="HD13" s="170"/>
      <c r="HE13" s="27"/>
      <c r="HF13" s="28"/>
      <c r="HG13" s="27"/>
      <c r="HH13" s="27"/>
      <c r="HI13" s="29"/>
      <c r="HJ13" s="171"/>
      <c r="HK13" s="323">
        <v>1</v>
      </c>
      <c r="HL13" s="18">
        <v>10</v>
      </c>
      <c r="HM13" s="19">
        <v>10</v>
      </c>
      <c r="HN13" s="18">
        <v>10</v>
      </c>
      <c r="HO13" s="18">
        <v>10</v>
      </c>
      <c r="HP13" s="20">
        <v>2.8819444444444444E-3</v>
      </c>
      <c r="HQ13" s="21">
        <v>2</v>
      </c>
      <c r="HR13" s="323">
        <v>1</v>
      </c>
      <c r="HS13" s="18">
        <v>6</v>
      </c>
      <c r="HT13" s="19">
        <v>6</v>
      </c>
      <c r="HU13" s="18">
        <v>6</v>
      </c>
      <c r="HV13" s="18">
        <v>6</v>
      </c>
      <c r="HW13" s="20">
        <v>2.8935185185185188E-3</v>
      </c>
      <c r="HX13" s="21">
        <v>7</v>
      </c>
      <c r="HY13" s="323">
        <v>1</v>
      </c>
      <c r="HZ13" s="18">
        <v>7.3</v>
      </c>
      <c r="IA13" s="19">
        <v>7.3</v>
      </c>
      <c r="IB13" s="18">
        <v>7.3</v>
      </c>
      <c r="IC13" s="18">
        <v>7.3</v>
      </c>
      <c r="ID13" s="20">
        <v>2.8587962962962963E-3</v>
      </c>
      <c r="IE13" s="21">
        <v>0</v>
      </c>
      <c r="IF13" s="323"/>
      <c r="IG13" s="18"/>
      <c r="IH13" s="19"/>
      <c r="II13" s="18"/>
      <c r="IJ13" s="18"/>
      <c r="IK13" s="20"/>
      <c r="IL13" s="21"/>
      <c r="IM13" s="323"/>
      <c r="IN13" s="18"/>
      <c r="IO13" s="19"/>
      <c r="IP13" s="18"/>
      <c r="IQ13" s="18"/>
      <c r="IR13" s="20"/>
      <c r="IS13" s="21"/>
      <c r="IT13" s="323"/>
      <c r="IU13" s="18"/>
      <c r="IV13" s="19"/>
      <c r="IW13" s="18"/>
      <c r="IX13" s="18"/>
      <c r="IY13" s="20"/>
      <c r="IZ13" s="21"/>
      <c r="JA13" s="172">
        <v>12</v>
      </c>
      <c r="JB13" s="172">
        <v>142.9</v>
      </c>
      <c r="JC13" s="173">
        <v>11.908333333333333</v>
      </c>
      <c r="JD13" s="172">
        <v>1</v>
      </c>
      <c r="JE13" s="172">
        <v>30</v>
      </c>
      <c r="JF13" s="174">
        <v>2.5694444444444441E-3</v>
      </c>
      <c r="JG13" s="175" t="e">
        <v>#REF!</v>
      </c>
      <c r="JH13" s="40">
        <v>1</v>
      </c>
      <c r="JI13" s="18">
        <v>0.75</v>
      </c>
      <c r="JJ13" s="19">
        <v>0.75</v>
      </c>
      <c r="JK13" s="18">
        <v>0.75</v>
      </c>
      <c r="JL13" s="18">
        <v>0.75</v>
      </c>
      <c r="JM13" s="20">
        <v>2.0960648148148148E-2</v>
      </c>
      <c r="JN13" s="21">
        <v>0</v>
      </c>
      <c r="JO13" s="323"/>
      <c r="JP13" s="18"/>
      <c r="JQ13" s="19"/>
      <c r="JR13" s="18"/>
      <c r="JS13" s="18"/>
      <c r="JT13" s="20"/>
      <c r="JU13" s="21"/>
      <c r="JV13" s="323">
        <v>1</v>
      </c>
      <c r="JW13" s="18">
        <v>0.6</v>
      </c>
      <c r="JX13" s="19">
        <v>0.6</v>
      </c>
      <c r="JY13" s="18">
        <v>0.6</v>
      </c>
      <c r="JZ13" s="18">
        <v>0.6</v>
      </c>
      <c r="KA13" s="20">
        <v>2.4074074074074071E-2</v>
      </c>
      <c r="KB13" s="21">
        <v>0</v>
      </c>
      <c r="KC13" s="323">
        <v>1</v>
      </c>
      <c r="KD13" s="18">
        <v>1.2</v>
      </c>
      <c r="KE13" s="19">
        <v>1.2</v>
      </c>
      <c r="KF13" s="18">
        <v>1.2</v>
      </c>
      <c r="KG13" s="18">
        <v>1.2</v>
      </c>
      <c r="KH13" s="20">
        <v>2.8935185185185185E-2</v>
      </c>
      <c r="KI13" s="21">
        <v>0</v>
      </c>
      <c r="KJ13" s="323">
        <v>3</v>
      </c>
      <c r="KK13" s="18">
        <v>3</v>
      </c>
      <c r="KL13" s="19">
        <v>1</v>
      </c>
      <c r="KM13" s="18">
        <v>1</v>
      </c>
      <c r="KN13" s="18">
        <v>1</v>
      </c>
      <c r="KO13" s="20">
        <v>2.4872685185185189E-2</v>
      </c>
      <c r="KP13" s="21">
        <v>0</v>
      </c>
      <c r="KQ13" s="323"/>
      <c r="KR13" s="18"/>
      <c r="KS13" s="19"/>
      <c r="KT13" s="18"/>
      <c r="KU13" s="18"/>
      <c r="KV13" s="20"/>
      <c r="KW13" s="21"/>
      <c r="KX13" s="323"/>
      <c r="KY13" s="18"/>
      <c r="KZ13" s="19"/>
      <c r="LA13" s="18"/>
      <c r="LB13" s="18"/>
      <c r="LC13" s="20"/>
      <c r="LD13" s="21"/>
      <c r="LE13" s="323"/>
      <c r="LF13" s="18"/>
      <c r="LG13" s="19"/>
      <c r="LH13" s="18"/>
      <c r="LI13" s="18"/>
      <c r="LJ13" s="20"/>
      <c r="LK13" s="21"/>
      <c r="LL13" s="323"/>
      <c r="LM13" s="18"/>
      <c r="LN13" s="19"/>
      <c r="LO13" s="18"/>
      <c r="LP13" s="18"/>
      <c r="LQ13" s="20"/>
      <c r="LR13" s="21"/>
      <c r="LS13" s="323"/>
      <c r="LT13" s="18"/>
      <c r="LU13" s="19"/>
      <c r="LV13" s="18"/>
      <c r="LW13" s="18"/>
      <c r="LX13" s="20"/>
      <c r="LY13" s="21"/>
      <c r="LZ13" s="323"/>
      <c r="MA13" s="18"/>
      <c r="MB13" s="19"/>
      <c r="MC13" s="18"/>
      <c r="MD13" s="18"/>
      <c r="ME13" s="20"/>
      <c r="MF13" s="21"/>
      <c r="MG13" s="170"/>
      <c r="MH13" s="27"/>
      <c r="MI13" s="28"/>
      <c r="MJ13" s="27"/>
      <c r="MK13" s="27"/>
      <c r="ML13" s="29"/>
      <c r="MM13" s="171"/>
      <c r="MN13" s="323"/>
      <c r="MO13" s="18"/>
      <c r="MP13" s="19"/>
      <c r="MQ13" s="18"/>
      <c r="MR13" s="18"/>
      <c r="MS13" s="20"/>
      <c r="MT13" s="21"/>
      <c r="MU13" s="323"/>
      <c r="MV13" s="18"/>
      <c r="MW13" s="19"/>
      <c r="MX13" s="18"/>
      <c r="MY13" s="18"/>
      <c r="MZ13" s="20"/>
      <c r="NA13" s="21"/>
      <c r="NB13" s="323">
        <v>1</v>
      </c>
      <c r="NC13" s="18">
        <v>0.5</v>
      </c>
      <c r="ND13" s="19">
        <v>0.5</v>
      </c>
      <c r="NE13" s="18">
        <v>0.5</v>
      </c>
      <c r="NF13" s="18">
        <v>0.5</v>
      </c>
      <c r="NG13" s="20">
        <v>3.3657407407407407E-2</v>
      </c>
      <c r="NH13" s="21">
        <v>0</v>
      </c>
      <c r="NI13" s="323"/>
      <c r="NJ13" s="18"/>
      <c r="NK13" s="19"/>
      <c r="NL13" s="18"/>
      <c r="NM13" s="18"/>
      <c r="NN13" s="20"/>
      <c r="NO13" s="21"/>
      <c r="NP13" s="323"/>
      <c r="NQ13" s="18"/>
      <c r="NR13" s="19"/>
      <c r="NS13" s="18"/>
      <c r="NT13" s="18"/>
      <c r="NU13" s="20"/>
      <c r="NV13" s="21"/>
      <c r="NW13" s="323"/>
      <c r="NX13" s="18"/>
      <c r="NY13" s="19"/>
      <c r="NZ13" s="18"/>
      <c r="OA13" s="18"/>
      <c r="OB13" s="20"/>
      <c r="OC13" s="21"/>
      <c r="OD13" s="172">
        <v>7</v>
      </c>
      <c r="OE13" s="172">
        <v>6.05</v>
      </c>
      <c r="OF13" s="173">
        <v>0.86428571428571421</v>
      </c>
      <c r="OG13" s="172">
        <v>0.5</v>
      </c>
      <c r="OH13" s="172">
        <v>1.2</v>
      </c>
      <c r="OI13" s="174">
        <v>2.6035052910052908E-2</v>
      </c>
      <c r="OJ13" s="175">
        <v>0</v>
      </c>
      <c r="OK13" s="40"/>
      <c r="OL13" s="18"/>
      <c r="OM13" s="19"/>
      <c r="ON13" s="18"/>
      <c r="OO13" s="18"/>
      <c r="OP13" s="20"/>
      <c r="OQ13" s="21"/>
      <c r="OR13" s="172"/>
      <c r="OS13" s="172"/>
      <c r="OT13" s="173"/>
      <c r="OU13" s="172"/>
      <c r="OV13" s="172"/>
      <c r="OW13" s="174"/>
      <c r="OX13" s="324"/>
    </row>
    <row r="14" spans="1:414" s="22" customFormat="1" x14ac:dyDescent="0.2">
      <c r="A14" s="169">
        <v>4</v>
      </c>
      <c r="B14" s="40">
        <v>2</v>
      </c>
      <c r="C14" s="18">
        <v>6.48</v>
      </c>
      <c r="D14" s="19">
        <v>3.24</v>
      </c>
      <c r="E14" s="18">
        <v>3.23</v>
      </c>
      <c r="F14" s="18">
        <v>3.25</v>
      </c>
      <c r="G14" s="20">
        <v>7.3668981481481476E-3</v>
      </c>
      <c r="H14" s="21">
        <v>0.5</v>
      </c>
      <c r="I14" s="323">
        <v>3</v>
      </c>
      <c r="J14" s="18">
        <v>10.6</v>
      </c>
      <c r="K14" s="19">
        <v>3.5333333333333332</v>
      </c>
      <c r="L14" s="18">
        <v>3</v>
      </c>
      <c r="M14" s="18">
        <v>4.0999999999999996</v>
      </c>
      <c r="N14" s="20">
        <v>7.6350308641975305E-3</v>
      </c>
      <c r="O14" s="21">
        <v>0.66666666666666663</v>
      </c>
      <c r="P14" s="323">
        <v>5</v>
      </c>
      <c r="Q14" s="18">
        <v>18.200000000000003</v>
      </c>
      <c r="R14" s="19">
        <v>3.6400000000000006</v>
      </c>
      <c r="S14" s="18">
        <v>1.6</v>
      </c>
      <c r="T14" s="18">
        <v>7.6</v>
      </c>
      <c r="U14" s="20">
        <v>7.6365740740740734E-3</v>
      </c>
      <c r="V14" s="21">
        <v>0</v>
      </c>
      <c r="W14" s="323">
        <v>4</v>
      </c>
      <c r="X14" s="18">
        <v>20.65</v>
      </c>
      <c r="Y14" s="19">
        <v>5.1624999999999996</v>
      </c>
      <c r="Z14" s="18">
        <v>3.1</v>
      </c>
      <c r="AA14" s="18">
        <v>9</v>
      </c>
      <c r="AB14" s="20">
        <v>8.0266203703703697E-3</v>
      </c>
      <c r="AC14" s="21">
        <v>0.25</v>
      </c>
      <c r="AD14" s="323">
        <v>4</v>
      </c>
      <c r="AE14" s="18">
        <v>20.32</v>
      </c>
      <c r="AF14" s="19">
        <v>5.08</v>
      </c>
      <c r="AG14" s="18">
        <v>3.12</v>
      </c>
      <c r="AH14" s="18">
        <v>7.9</v>
      </c>
      <c r="AI14" s="20">
        <v>6.9473379629629633E-3</v>
      </c>
      <c r="AJ14" s="21">
        <v>0.75</v>
      </c>
      <c r="AK14" s="323">
        <v>4</v>
      </c>
      <c r="AL14" s="18">
        <v>12.59</v>
      </c>
      <c r="AM14" s="19">
        <v>3.1475</v>
      </c>
      <c r="AN14" s="18">
        <v>1.59</v>
      </c>
      <c r="AO14" s="18">
        <v>6</v>
      </c>
      <c r="AP14" s="20">
        <v>6.7910879629629632E-3</v>
      </c>
      <c r="AQ14" s="21">
        <v>0</v>
      </c>
      <c r="AR14" s="323">
        <v>5</v>
      </c>
      <c r="AS14" s="18">
        <v>9.61</v>
      </c>
      <c r="AT14" s="19">
        <v>1.9219999999999999</v>
      </c>
      <c r="AU14" s="18">
        <v>1</v>
      </c>
      <c r="AV14" s="18">
        <v>3.11</v>
      </c>
      <c r="AW14" s="20">
        <v>7.0115740740740746E-3</v>
      </c>
      <c r="AX14" s="21">
        <v>0.2</v>
      </c>
      <c r="AY14" s="323">
        <v>2</v>
      </c>
      <c r="AZ14" s="18">
        <v>4</v>
      </c>
      <c r="BA14" s="19">
        <v>2</v>
      </c>
      <c r="BB14" s="18">
        <v>2</v>
      </c>
      <c r="BC14" s="18">
        <v>2</v>
      </c>
      <c r="BD14" s="20">
        <v>7.4189814814814821E-3</v>
      </c>
      <c r="BE14" s="21">
        <v>21</v>
      </c>
      <c r="BF14" s="323"/>
      <c r="BG14" s="18"/>
      <c r="BH14" s="19"/>
      <c r="BI14" s="18"/>
      <c r="BJ14" s="18"/>
      <c r="BK14" s="20"/>
      <c r="BL14" s="21"/>
      <c r="BM14" s="323">
        <v>3</v>
      </c>
      <c r="BN14" s="18">
        <v>11.122480249999999</v>
      </c>
      <c r="BO14" s="19">
        <v>3.7074934166666664</v>
      </c>
      <c r="BP14" s="18">
        <v>2.9142299899999999</v>
      </c>
      <c r="BQ14" s="18">
        <v>5.0082502599999996</v>
      </c>
      <c r="BR14" s="20">
        <v>7.4999999999999997E-3</v>
      </c>
      <c r="BS14" s="21">
        <v>0.46273148148126592</v>
      </c>
      <c r="BT14" s="323">
        <v>4</v>
      </c>
      <c r="BU14" s="18">
        <v>9.5</v>
      </c>
      <c r="BV14" s="19">
        <v>2.375</v>
      </c>
      <c r="BW14" s="18">
        <v>1</v>
      </c>
      <c r="BX14" s="18">
        <v>3.5</v>
      </c>
      <c r="BY14" s="20">
        <v>6.7968750000000008E-3</v>
      </c>
      <c r="BZ14" s="21">
        <v>0.25</v>
      </c>
      <c r="CA14" s="170">
        <v>1</v>
      </c>
      <c r="CB14" s="27">
        <v>2.65</v>
      </c>
      <c r="CC14" s="28">
        <v>2.65</v>
      </c>
      <c r="CD14" s="27">
        <v>2.65</v>
      </c>
      <c r="CE14" s="27">
        <v>2.65</v>
      </c>
      <c r="CF14" s="29">
        <v>7.858796296296296E-3</v>
      </c>
      <c r="CG14" s="171">
        <v>7</v>
      </c>
      <c r="CH14" s="323">
        <v>3</v>
      </c>
      <c r="CI14" s="18">
        <v>6.4</v>
      </c>
      <c r="CJ14" s="19">
        <v>2.1333333333333333</v>
      </c>
      <c r="CK14" s="18">
        <v>0.5</v>
      </c>
      <c r="CL14" s="18">
        <v>3</v>
      </c>
      <c r="CM14" s="20">
        <v>6.7438271604938274E-3</v>
      </c>
      <c r="CN14" s="21">
        <v>0.66666666666666663</v>
      </c>
      <c r="CO14" s="323">
        <v>2</v>
      </c>
      <c r="CP14" s="18">
        <v>5.1099999999999994</v>
      </c>
      <c r="CQ14" s="19">
        <v>2.5549999999999997</v>
      </c>
      <c r="CR14" s="18">
        <v>2.36</v>
      </c>
      <c r="CS14" s="18">
        <v>2.75</v>
      </c>
      <c r="CT14" s="20">
        <v>7.4710648148148141E-3</v>
      </c>
      <c r="CU14" s="21">
        <v>3.5</v>
      </c>
      <c r="CV14" s="323"/>
      <c r="CW14" s="18"/>
      <c r="CX14" s="19"/>
      <c r="CY14" s="18"/>
      <c r="CZ14" s="18"/>
      <c r="DA14" s="20"/>
      <c r="DB14" s="21"/>
      <c r="DC14" s="323"/>
      <c r="DD14" s="18"/>
      <c r="DE14" s="19"/>
      <c r="DF14" s="18"/>
      <c r="DG14" s="18"/>
      <c r="DH14" s="20"/>
      <c r="DI14" s="21"/>
      <c r="DJ14" s="323"/>
      <c r="DK14" s="18"/>
      <c r="DL14" s="19"/>
      <c r="DM14" s="18"/>
      <c r="DN14" s="18"/>
      <c r="DO14" s="20"/>
      <c r="DP14" s="21"/>
      <c r="DQ14" s="323"/>
      <c r="DR14" s="18"/>
      <c r="DS14" s="19"/>
      <c r="DT14" s="18"/>
      <c r="DU14" s="18"/>
      <c r="DV14" s="20"/>
      <c r="DW14" s="21"/>
      <c r="DX14" s="172">
        <v>42</v>
      </c>
      <c r="DY14" s="172">
        <v>137.23248025000001</v>
      </c>
      <c r="DZ14" s="173">
        <v>3.2674400059523814</v>
      </c>
      <c r="EA14" s="172">
        <v>0.5</v>
      </c>
      <c r="EB14" s="172">
        <v>9</v>
      </c>
      <c r="EC14" s="174">
        <v>7.273754409171075E-3</v>
      </c>
      <c r="ED14" s="175">
        <v>1.6282903439153285</v>
      </c>
      <c r="EE14" s="40">
        <v>2</v>
      </c>
      <c r="EF14" s="18">
        <v>20</v>
      </c>
      <c r="EG14" s="19">
        <v>10</v>
      </c>
      <c r="EH14" s="18">
        <v>10</v>
      </c>
      <c r="EI14" s="18">
        <v>10</v>
      </c>
      <c r="EJ14" s="20">
        <v>2.0833333333333333E-3</v>
      </c>
      <c r="EK14" s="21">
        <v>0</v>
      </c>
      <c r="EL14" s="323">
        <v>1</v>
      </c>
      <c r="EM14" s="18">
        <v>10</v>
      </c>
      <c r="EN14" s="19">
        <v>10</v>
      </c>
      <c r="EO14" s="18">
        <v>10</v>
      </c>
      <c r="EP14" s="18">
        <v>10</v>
      </c>
      <c r="EQ14" s="20">
        <v>1.8750000000000001E-3</v>
      </c>
      <c r="ER14" s="21">
        <v>2</v>
      </c>
      <c r="ES14" s="323">
        <v>2</v>
      </c>
      <c r="ET14" s="18">
        <v>27</v>
      </c>
      <c r="EU14" s="19">
        <v>13.5</v>
      </c>
      <c r="EV14" s="18">
        <v>11</v>
      </c>
      <c r="EW14" s="18">
        <v>16</v>
      </c>
      <c r="EX14" s="20">
        <v>2.7372685185185187E-3</v>
      </c>
      <c r="EY14" s="21">
        <v>0.5</v>
      </c>
      <c r="EZ14" s="323">
        <v>2</v>
      </c>
      <c r="FA14" s="18">
        <v>31.15</v>
      </c>
      <c r="FB14" s="19">
        <v>15.574999999999999</v>
      </c>
      <c r="FC14" s="18">
        <v>14.9</v>
      </c>
      <c r="FD14" s="18">
        <v>16.25</v>
      </c>
      <c r="FE14" s="20">
        <v>2.3611111111111111E-3</v>
      </c>
      <c r="FF14" s="21">
        <v>0</v>
      </c>
      <c r="FG14" s="323">
        <v>1</v>
      </c>
      <c r="FH14" s="18">
        <v>10.7</v>
      </c>
      <c r="FI14" s="19">
        <v>10.7</v>
      </c>
      <c r="FJ14" s="18">
        <v>10.7</v>
      </c>
      <c r="FK14" s="18">
        <v>10.7</v>
      </c>
      <c r="FL14" s="20">
        <v>1.9444444444444442E-3</v>
      </c>
      <c r="FM14" s="21">
        <v>0</v>
      </c>
      <c r="FN14" s="323">
        <v>3</v>
      </c>
      <c r="FO14" s="18">
        <v>26.799999999999997</v>
      </c>
      <c r="FP14" s="19">
        <v>8.9333333333333318</v>
      </c>
      <c r="FQ14" s="18">
        <v>5</v>
      </c>
      <c r="FR14" s="18">
        <v>11.7</v>
      </c>
      <c r="FS14" s="20">
        <v>1.6936728395061729E-3</v>
      </c>
      <c r="FT14" s="21">
        <v>0.33333333333333331</v>
      </c>
      <c r="FU14" s="323"/>
      <c r="FV14" s="18"/>
      <c r="FW14" s="19"/>
      <c r="FX14" s="18"/>
      <c r="FY14" s="18"/>
      <c r="FZ14" s="20"/>
      <c r="GA14" s="21"/>
      <c r="GB14" s="323"/>
      <c r="GC14" s="18"/>
      <c r="GD14" s="19"/>
      <c r="GE14" s="18"/>
      <c r="GF14" s="18"/>
      <c r="GG14" s="20"/>
      <c r="GH14" s="21"/>
      <c r="GI14" s="323"/>
      <c r="GJ14" s="18"/>
      <c r="GK14" s="19"/>
      <c r="GL14" s="18"/>
      <c r="GM14" s="18"/>
      <c r="GN14" s="20"/>
      <c r="GO14" s="21"/>
      <c r="GP14" s="323"/>
      <c r="GQ14" s="18"/>
      <c r="GR14" s="19"/>
      <c r="GS14" s="18"/>
      <c r="GT14" s="18"/>
      <c r="GU14" s="20"/>
      <c r="GV14" s="21"/>
      <c r="GW14" s="323">
        <v>1</v>
      </c>
      <c r="GX14" s="18">
        <v>1</v>
      </c>
      <c r="GY14" s="19">
        <v>1</v>
      </c>
      <c r="GZ14" s="18">
        <v>1</v>
      </c>
      <c r="HA14" s="18">
        <v>1</v>
      </c>
      <c r="HB14" s="20">
        <v>3.472222222222222E-3</v>
      </c>
      <c r="HC14" s="21">
        <v>0</v>
      </c>
      <c r="HD14" s="170"/>
      <c r="HE14" s="27"/>
      <c r="HF14" s="28"/>
      <c r="HG14" s="27"/>
      <c r="HH14" s="27"/>
      <c r="HI14" s="29"/>
      <c r="HJ14" s="171"/>
      <c r="HK14" s="323"/>
      <c r="HL14" s="18"/>
      <c r="HM14" s="19"/>
      <c r="HN14" s="18"/>
      <c r="HO14" s="18"/>
      <c r="HP14" s="20"/>
      <c r="HQ14" s="21"/>
      <c r="HR14" s="323"/>
      <c r="HS14" s="18"/>
      <c r="HT14" s="19"/>
      <c r="HU14" s="18"/>
      <c r="HV14" s="18"/>
      <c r="HW14" s="20"/>
      <c r="HX14" s="21"/>
      <c r="HY14" s="323"/>
      <c r="HZ14" s="18"/>
      <c r="IA14" s="19"/>
      <c r="IB14" s="18"/>
      <c r="IC14" s="18"/>
      <c r="ID14" s="20"/>
      <c r="IE14" s="21"/>
      <c r="IF14" s="323"/>
      <c r="IG14" s="18"/>
      <c r="IH14" s="19"/>
      <c r="II14" s="18"/>
      <c r="IJ14" s="18"/>
      <c r="IK14" s="20"/>
      <c r="IL14" s="21"/>
      <c r="IM14" s="323"/>
      <c r="IN14" s="18"/>
      <c r="IO14" s="19"/>
      <c r="IP14" s="18"/>
      <c r="IQ14" s="18"/>
      <c r="IR14" s="20"/>
      <c r="IS14" s="21"/>
      <c r="IT14" s="323"/>
      <c r="IU14" s="18"/>
      <c r="IV14" s="19"/>
      <c r="IW14" s="18"/>
      <c r="IX14" s="18"/>
      <c r="IY14" s="20"/>
      <c r="IZ14" s="21"/>
      <c r="JA14" s="172">
        <v>12</v>
      </c>
      <c r="JB14" s="172">
        <v>126.65</v>
      </c>
      <c r="JC14" s="173">
        <v>10.554166666666667</v>
      </c>
      <c r="JD14" s="172">
        <v>1</v>
      </c>
      <c r="JE14" s="172">
        <v>16.25</v>
      </c>
      <c r="JF14" s="174">
        <v>2.2280092592592594E-3</v>
      </c>
      <c r="JG14" s="175">
        <v>0.33333333333333331</v>
      </c>
      <c r="JH14" s="40"/>
      <c r="JI14" s="18"/>
      <c r="JJ14" s="19"/>
      <c r="JK14" s="18"/>
      <c r="JL14" s="18"/>
      <c r="JM14" s="20"/>
      <c r="JN14" s="21"/>
      <c r="JO14" s="323"/>
      <c r="JP14" s="18"/>
      <c r="JQ14" s="19"/>
      <c r="JR14" s="18"/>
      <c r="JS14" s="18"/>
      <c r="JT14" s="20"/>
      <c r="JU14" s="21"/>
      <c r="JV14" s="323">
        <v>1</v>
      </c>
      <c r="JW14" s="18">
        <v>0.6</v>
      </c>
      <c r="JX14" s="19">
        <v>0.6</v>
      </c>
      <c r="JY14" s="18">
        <v>0.6</v>
      </c>
      <c r="JZ14" s="18">
        <v>0.6</v>
      </c>
      <c r="KA14" s="20">
        <v>2.4074074074074071E-2</v>
      </c>
      <c r="KB14" s="21">
        <v>0</v>
      </c>
      <c r="KC14" s="323">
        <v>1</v>
      </c>
      <c r="KD14" s="18">
        <v>1.1000000000000001</v>
      </c>
      <c r="KE14" s="19">
        <v>1.1000000000000001</v>
      </c>
      <c r="KF14" s="18">
        <v>1.1000000000000001</v>
      </c>
      <c r="KG14" s="18">
        <v>1.1000000000000001</v>
      </c>
      <c r="KH14" s="20">
        <v>2.2337962962962962E-2</v>
      </c>
      <c r="KI14" s="21">
        <v>0</v>
      </c>
      <c r="KJ14" s="323"/>
      <c r="KK14" s="18"/>
      <c r="KL14" s="19"/>
      <c r="KM14" s="18"/>
      <c r="KN14" s="18"/>
      <c r="KO14" s="20"/>
      <c r="KP14" s="21"/>
      <c r="KQ14" s="323">
        <v>1</v>
      </c>
      <c r="KR14" s="18">
        <v>1.08</v>
      </c>
      <c r="KS14" s="19">
        <v>1.08</v>
      </c>
      <c r="KT14" s="18">
        <v>1.08</v>
      </c>
      <c r="KU14" s="18">
        <v>1.08</v>
      </c>
      <c r="KV14" s="20">
        <v>2.2499999999999996E-2</v>
      </c>
      <c r="KW14" s="21">
        <v>0</v>
      </c>
      <c r="KX14" s="323">
        <v>1</v>
      </c>
      <c r="KY14" s="18">
        <v>0.5</v>
      </c>
      <c r="KZ14" s="19">
        <v>0.5</v>
      </c>
      <c r="LA14" s="18">
        <v>0.5</v>
      </c>
      <c r="LB14" s="18">
        <v>0.5</v>
      </c>
      <c r="LC14" s="20">
        <v>4.4444444444444446E-2</v>
      </c>
      <c r="LD14" s="21">
        <v>0</v>
      </c>
      <c r="LE14" s="323"/>
      <c r="LF14" s="18"/>
      <c r="LG14" s="19"/>
      <c r="LH14" s="18"/>
      <c r="LI14" s="18"/>
      <c r="LJ14" s="20"/>
      <c r="LK14" s="21"/>
      <c r="LL14" s="323"/>
      <c r="LM14" s="18"/>
      <c r="LN14" s="19"/>
      <c r="LO14" s="18"/>
      <c r="LP14" s="18"/>
      <c r="LQ14" s="20"/>
      <c r="LR14" s="21"/>
      <c r="LS14" s="323">
        <v>1</v>
      </c>
      <c r="LT14" s="18">
        <v>0.6</v>
      </c>
      <c r="LU14" s="19">
        <v>0.6</v>
      </c>
      <c r="LV14" s="18">
        <v>0.6</v>
      </c>
      <c r="LW14" s="18">
        <v>0.6</v>
      </c>
      <c r="LX14" s="20">
        <v>2.5520833333333336E-2</v>
      </c>
      <c r="LY14" s="21">
        <v>1.5722222222248092</v>
      </c>
      <c r="LZ14" s="323"/>
      <c r="MA14" s="18"/>
      <c r="MB14" s="19"/>
      <c r="MC14" s="18"/>
      <c r="MD14" s="18"/>
      <c r="ME14" s="20"/>
      <c r="MF14" s="21"/>
      <c r="MG14" s="170"/>
      <c r="MH14" s="27"/>
      <c r="MI14" s="28"/>
      <c r="MJ14" s="27"/>
      <c r="MK14" s="27"/>
      <c r="ML14" s="29"/>
      <c r="MM14" s="171"/>
      <c r="MN14" s="323"/>
      <c r="MO14" s="18"/>
      <c r="MP14" s="19"/>
      <c r="MQ14" s="18"/>
      <c r="MR14" s="18"/>
      <c r="MS14" s="20"/>
      <c r="MT14" s="21"/>
      <c r="MU14" s="323"/>
      <c r="MV14" s="18"/>
      <c r="MW14" s="19"/>
      <c r="MX14" s="18"/>
      <c r="MY14" s="18"/>
      <c r="MZ14" s="20"/>
      <c r="NA14" s="21"/>
      <c r="NB14" s="323"/>
      <c r="NC14" s="18"/>
      <c r="ND14" s="19"/>
      <c r="NE14" s="18"/>
      <c r="NF14" s="18"/>
      <c r="NG14" s="20"/>
      <c r="NH14" s="21"/>
      <c r="NI14" s="323"/>
      <c r="NJ14" s="18"/>
      <c r="NK14" s="19"/>
      <c r="NL14" s="18"/>
      <c r="NM14" s="18"/>
      <c r="NN14" s="20"/>
      <c r="NO14" s="21"/>
      <c r="NP14" s="323"/>
      <c r="NQ14" s="18"/>
      <c r="NR14" s="19"/>
      <c r="NS14" s="18"/>
      <c r="NT14" s="18"/>
      <c r="NU14" s="20"/>
      <c r="NV14" s="21"/>
      <c r="NW14" s="323"/>
      <c r="NX14" s="18"/>
      <c r="NY14" s="19"/>
      <c r="NZ14" s="18"/>
      <c r="OA14" s="18"/>
      <c r="OB14" s="20"/>
      <c r="OC14" s="21"/>
      <c r="OD14" s="172">
        <v>5</v>
      </c>
      <c r="OE14" s="172">
        <v>3.8800000000000003</v>
      </c>
      <c r="OF14" s="173">
        <v>0.77600000000000002</v>
      </c>
      <c r="OG14" s="172">
        <v>0.5</v>
      </c>
      <c r="OH14" s="172">
        <v>1.1000000000000001</v>
      </c>
      <c r="OI14" s="174">
        <v>2.777546296296296E-2</v>
      </c>
      <c r="OJ14" s="175">
        <v>0.31444444444496183</v>
      </c>
      <c r="OK14" s="40"/>
      <c r="OL14" s="18"/>
      <c r="OM14" s="19"/>
      <c r="ON14" s="18"/>
      <c r="OO14" s="18"/>
      <c r="OP14" s="20"/>
      <c r="OQ14" s="21"/>
      <c r="OR14" s="172"/>
      <c r="OS14" s="172"/>
      <c r="OT14" s="173"/>
      <c r="OU14" s="172"/>
      <c r="OV14" s="172"/>
      <c r="OW14" s="174"/>
      <c r="OX14" s="324"/>
    </row>
    <row r="15" spans="1:414" s="22" customFormat="1" x14ac:dyDescent="0.2">
      <c r="A15" s="169">
        <v>5</v>
      </c>
      <c r="B15" s="40">
        <v>4</v>
      </c>
      <c r="C15" s="18">
        <v>11.8</v>
      </c>
      <c r="D15" s="19">
        <v>2.95</v>
      </c>
      <c r="E15" s="18">
        <v>1</v>
      </c>
      <c r="F15" s="18">
        <v>4.8</v>
      </c>
      <c r="G15" s="20">
        <v>7.6793981481481487E-3</v>
      </c>
      <c r="H15" s="21">
        <v>0.75</v>
      </c>
      <c r="I15" s="323">
        <v>2</v>
      </c>
      <c r="J15" s="18">
        <v>8.0500000000000007</v>
      </c>
      <c r="K15" s="19">
        <v>4.0250000000000004</v>
      </c>
      <c r="L15" s="18">
        <v>3</v>
      </c>
      <c r="M15" s="18">
        <v>5.05</v>
      </c>
      <c r="N15" s="20">
        <v>7.5578703703703702E-3</v>
      </c>
      <c r="O15" s="21">
        <v>0.5</v>
      </c>
      <c r="P15" s="323">
        <v>3</v>
      </c>
      <c r="Q15" s="18">
        <v>5.51</v>
      </c>
      <c r="R15" s="19">
        <v>1.8366666666666667</v>
      </c>
      <c r="S15" s="18">
        <v>1</v>
      </c>
      <c r="T15" s="18">
        <v>3.01</v>
      </c>
      <c r="U15" s="20">
        <v>8.2638888888888883E-3</v>
      </c>
      <c r="V15" s="21">
        <v>0</v>
      </c>
      <c r="W15" s="323">
        <v>3</v>
      </c>
      <c r="X15" s="18">
        <v>15</v>
      </c>
      <c r="Y15" s="19">
        <v>5</v>
      </c>
      <c r="Z15" s="18">
        <v>2.75</v>
      </c>
      <c r="AA15" s="18">
        <v>8.5500000000000007</v>
      </c>
      <c r="AB15" s="20">
        <v>7.8973765432098775E-3</v>
      </c>
      <c r="AC15" s="21">
        <v>0.66666666666666663</v>
      </c>
      <c r="AD15" s="323">
        <v>3</v>
      </c>
      <c r="AE15" s="18">
        <v>9.4499999999999993</v>
      </c>
      <c r="AF15" s="19">
        <v>3.15</v>
      </c>
      <c r="AG15" s="18">
        <v>3.05</v>
      </c>
      <c r="AH15" s="18">
        <v>3.3</v>
      </c>
      <c r="AI15" s="20">
        <v>6.6242283950617284E-3</v>
      </c>
      <c r="AJ15" s="21">
        <v>0.33333333333333331</v>
      </c>
      <c r="AK15" s="323">
        <v>2</v>
      </c>
      <c r="AL15" s="18">
        <v>5.51</v>
      </c>
      <c r="AM15" s="19">
        <v>2.7549999999999999</v>
      </c>
      <c r="AN15" s="18">
        <v>2</v>
      </c>
      <c r="AO15" s="18">
        <v>3.51</v>
      </c>
      <c r="AP15" s="20">
        <v>6.2210648148148147E-3</v>
      </c>
      <c r="AQ15" s="21">
        <v>0</v>
      </c>
      <c r="AR15" s="323">
        <v>5</v>
      </c>
      <c r="AS15" s="18">
        <v>13.72</v>
      </c>
      <c r="AT15" s="19">
        <v>2.7440000000000002</v>
      </c>
      <c r="AU15" s="18">
        <v>1</v>
      </c>
      <c r="AV15" s="18">
        <v>4.0999999999999996</v>
      </c>
      <c r="AW15" s="20">
        <v>7.1041666666666666E-3</v>
      </c>
      <c r="AX15" s="21">
        <v>0.4</v>
      </c>
      <c r="AY15" s="323"/>
      <c r="AZ15" s="18"/>
      <c r="BA15" s="19"/>
      <c r="BB15" s="18"/>
      <c r="BC15" s="18"/>
      <c r="BD15" s="20"/>
      <c r="BE15" s="21"/>
      <c r="BF15" s="323"/>
      <c r="BG15" s="18"/>
      <c r="BH15" s="19"/>
      <c r="BI15" s="18"/>
      <c r="BJ15" s="18"/>
      <c r="BK15" s="20"/>
      <c r="BL15" s="21"/>
      <c r="BM15" s="323">
        <v>2</v>
      </c>
      <c r="BN15" s="18">
        <v>7.7671374999999996</v>
      </c>
      <c r="BO15" s="19">
        <v>3.8835687499999998</v>
      </c>
      <c r="BP15" s="18">
        <v>2.75888724</v>
      </c>
      <c r="BQ15" s="18">
        <v>5.0082502599999996</v>
      </c>
      <c r="BR15" s="20">
        <v>8.0729166666666675E-3</v>
      </c>
      <c r="BS15" s="21">
        <v>0.71875</v>
      </c>
      <c r="BT15" s="323">
        <v>5</v>
      </c>
      <c r="BU15" s="18">
        <v>13.51</v>
      </c>
      <c r="BV15" s="19">
        <v>2.702</v>
      </c>
      <c r="BW15" s="18">
        <v>1.51</v>
      </c>
      <c r="BX15" s="18">
        <v>3</v>
      </c>
      <c r="BY15" s="20">
        <v>6.9652777777777768E-3</v>
      </c>
      <c r="BZ15" s="21">
        <v>0.2</v>
      </c>
      <c r="CA15" s="170">
        <v>3</v>
      </c>
      <c r="CB15" s="27">
        <v>8.93</v>
      </c>
      <c r="CC15" s="28">
        <v>2.9766666666666666</v>
      </c>
      <c r="CD15" s="27">
        <v>2.7</v>
      </c>
      <c r="CE15" s="27">
        <v>3.23</v>
      </c>
      <c r="CF15" s="29">
        <v>7.5694444444444446E-3</v>
      </c>
      <c r="CG15" s="171">
        <v>1</v>
      </c>
      <c r="CH15" s="323">
        <v>1</v>
      </c>
      <c r="CI15" s="18">
        <v>3</v>
      </c>
      <c r="CJ15" s="19">
        <v>3</v>
      </c>
      <c r="CK15" s="18">
        <v>3</v>
      </c>
      <c r="CL15" s="18">
        <v>3</v>
      </c>
      <c r="CM15" s="20">
        <v>7.789351851851852E-3</v>
      </c>
      <c r="CN15" s="21">
        <v>8</v>
      </c>
      <c r="CO15" s="323">
        <v>1</v>
      </c>
      <c r="CP15" s="18">
        <v>1</v>
      </c>
      <c r="CQ15" s="19">
        <v>1</v>
      </c>
      <c r="CR15" s="18">
        <v>1</v>
      </c>
      <c r="CS15" s="18">
        <v>1</v>
      </c>
      <c r="CT15" s="20">
        <v>7.013888888888889E-3</v>
      </c>
      <c r="CU15" s="21">
        <v>5</v>
      </c>
      <c r="CV15" s="323">
        <v>1</v>
      </c>
      <c r="CW15" s="18">
        <v>2.6</v>
      </c>
      <c r="CX15" s="19">
        <v>2.6</v>
      </c>
      <c r="CY15" s="18">
        <v>2.6</v>
      </c>
      <c r="CZ15" s="18">
        <v>2.6</v>
      </c>
      <c r="DA15" s="20">
        <v>8.0092592592592594E-3</v>
      </c>
      <c r="DB15" s="21">
        <v>0</v>
      </c>
      <c r="DC15" s="323"/>
      <c r="DD15" s="18"/>
      <c r="DE15" s="19"/>
      <c r="DF15" s="18"/>
      <c r="DG15" s="18"/>
      <c r="DH15" s="20"/>
      <c r="DI15" s="21"/>
      <c r="DJ15" s="323"/>
      <c r="DK15" s="18"/>
      <c r="DL15" s="19"/>
      <c r="DM15" s="18"/>
      <c r="DN15" s="18"/>
      <c r="DO15" s="20"/>
      <c r="DP15" s="21"/>
      <c r="DQ15" s="323"/>
      <c r="DR15" s="18"/>
      <c r="DS15" s="19"/>
      <c r="DT15" s="18"/>
      <c r="DU15" s="18"/>
      <c r="DV15" s="20"/>
      <c r="DW15" s="21"/>
      <c r="DX15" s="172">
        <v>35</v>
      </c>
      <c r="DY15" s="172">
        <v>105.84713749999999</v>
      </c>
      <c r="DZ15" s="173">
        <v>3.0242039285714282</v>
      </c>
      <c r="EA15" s="172">
        <v>1</v>
      </c>
      <c r="EB15" s="172">
        <v>8.5500000000000007</v>
      </c>
      <c r="EC15" s="174">
        <v>7.3898809523809533E-3</v>
      </c>
      <c r="ED15" s="175">
        <v>0.78392857142857142</v>
      </c>
      <c r="EE15" s="40">
        <v>3</v>
      </c>
      <c r="EF15" s="18">
        <v>32</v>
      </c>
      <c r="EG15" s="19">
        <v>10.666666666666666</v>
      </c>
      <c r="EH15" s="18">
        <v>10</v>
      </c>
      <c r="EI15" s="18">
        <v>12</v>
      </c>
      <c r="EJ15" s="20">
        <v>2.0563271604938272E-3</v>
      </c>
      <c r="EK15" s="21">
        <v>0</v>
      </c>
      <c r="EL15" s="323">
        <v>1</v>
      </c>
      <c r="EM15" s="18">
        <v>10</v>
      </c>
      <c r="EN15" s="19">
        <v>10</v>
      </c>
      <c r="EO15" s="18">
        <v>10</v>
      </c>
      <c r="EP15" s="18">
        <v>10</v>
      </c>
      <c r="EQ15" s="20">
        <v>2.2685185185185182E-3</v>
      </c>
      <c r="ER15" s="21">
        <v>0</v>
      </c>
      <c r="ES15" s="323">
        <v>3</v>
      </c>
      <c r="ET15" s="18">
        <v>38</v>
      </c>
      <c r="EU15" s="19">
        <v>12.666666666666666</v>
      </c>
      <c r="EV15" s="18">
        <v>10</v>
      </c>
      <c r="EW15" s="18">
        <v>14.5</v>
      </c>
      <c r="EX15" s="20">
        <v>2.4421296296296296E-3</v>
      </c>
      <c r="EY15" s="21">
        <v>0.33333333333333331</v>
      </c>
      <c r="EZ15" s="323">
        <v>1</v>
      </c>
      <c r="FA15" s="18">
        <v>16.600000000000001</v>
      </c>
      <c r="FB15" s="19">
        <v>16.600000000000001</v>
      </c>
      <c r="FC15" s="18">
        <v>16.600000000000001</v>
      </c>
      <c r="FD15" s="18">
        <v>16.600000000000001</v>
      </c>
      <c r="FE15" s="20">
        <v>2.9398148148148148E-3</v>
      </c>
      <c r="FF15" s="21">
        <v>0</v>
      </c>
      <c r="FG15" s="323">
        <v>2</v>
      </c>
      <c r="FH15" s="18">
        <v>20.3</v>
      </c>
      <c r="FI15" s="19">
        <v>10.15</v>
      </c>
      <c r="FJ15" s="18">
        <v>9.3000000000000007</v>
      </c>
      <c r="FK15" s="18">
        <v>11</v>
      </c>
      <c r="FL15" s="20">
        <v>1.9097222222222224E-3</v>
      </c>
      <c r="FM15" s="21">
        <v>0</v>
      </c>
      <c r="FN15" s="323">
        <v>4</v>
      </c>
      <c r="FO15" s="18">
        <v>73.3</v>
      </c>
      <c r="FP15" s="19">
        <v>18.324999999999999</v>
      </c>
      <c r="FQ15" s="18">
        <v>9</v>
      </c>
      <c r="FR15" s="18">
        <v>30</v>
      </c>
      <c r="FS15" s="20">
        <v>1.9907407407407408E-3</v>
      </c>
      <c r="FT15" s="21">
        <v>0.75</v>
      </c>
      <c r="FU15" s="323">
        <v>2</v>
      </c>
      <c r="FV15" s="18">
        <v>12</v>
      </c>
      <c r="FW15" s="19">
        <v>6</v>
      </c>
      <c r="FX15" s="18">
        <v>4</v>
      </c>
      <c r="FY15" s="18">
        <v>8</v>
      </c>
      <c r="FZ15" s="20">
        <v>2.6041666666666665E-3</v>
      </c>
      <c r="GA15" s="21">
        <v>0</v>
      </c>
      <c r="GB15" s="323"/>
      <c r="GC15" s="18"/>
      <c r="GD15" s="19"/>
      <c r="GE15" s="18"/>
      <c r="GF15" s="18"/>
      <c r="GG15" s="20"/>
      <c r="GH15" s="21"/>
      <c r="GI15" s="323"/>
      <c r="GJ15" s="18"/>
      <c r="GK15" s="19"/>
      <c r="GL15" s="18"/>
      <c r="GM15" s="18"/>
      <c r="GN15" s="20"/>
      <c r="GO15" s="21"/>
      <c r="GP15" s="323"/>
      <c r="GQ15" s="18"/>
      <c r="GR15" s="19"/>
      <c r="GS15" s="18"/>
      <c r="GT15" s="18"/>
      <c r="GU15" s="20"/>
      <c r="GV15" s="21"/>
      <c r="GW15" s="323">
        <v>1</v>
      </c>
      <c r="GX15" s="18">
        <v>1</v>
      </c>
      <c r="GY15" s="19">
        <v>1</v>
      </c>
      <c r="GZ15" s="18">
        <v>1</v>
      </c>
      <c r="HA15" s="18">
        <v>1</v>
      </c>
      <c r="HB15" s="20">
        <v>3.7037037037037034E-3</v>
      </c>
      <c r="HC15" s="21">
        <v>2</v>
      </c>
      <c r="HD15" s="170"/>
      <c r="HE15" s="27"/>
      <c r="HF15" s="28"/>
      <c r="HG15" s="27"/>
      <c r="HH15" s="27"/>
      <c r="HI15" s="29"/>
      <c r="HJ15" s="171"/>
      <c r="HK15" s="323"/>
      <c r="HL15" s="18"/>
      <c r="HM15" s="19"/>
      <c r="HN15" s="18"/>
      <c r="HO15" s="18"/>
      <c r="HP15" s="20"/>
      <c r="HQ15" s="21"/>
      <c r="HR15" s="323"/>
      <c r="HS15" s="18"/>
      <c r="HT15" s="19"/>
      <c r="HU15" s="18"/>
      <c r="HV15" s="18"/>
      <c r="HW15" s="20"/>
      <c r="HX15" s="21"/>
      <c r="HY15" s="323">
        <v>1</v>
      </c>
      <c r="HZ15" s="18">
        <v>10</v>
      </c>
      <c r="IA15" s="19">
        <v>10</v>
      </c>
      <c r="IB15" s="18">
        <v>10</v>
      </c>
      <c r="IC15" s="18">
        <v>10</v>
      </c>
      <c r="ID15" s="20">
        <v>2.4305555555555556E-3</v>
      </c>
      <c r="IE15" s="21">
        <v>16</v>
      </c>
      <c r="IF15" s="323"/>
      <c r="IG15" s="18"/>
      <c r="IH15" s="19"/>
      <c r="II15" s="18"/>
      <c r="IJ15" s="18"/>
      <c r="IK15" s="20"/>
      <c r="IL15" s="21"/>
      <c r="IM15" s="323"/>
      <c r="IN15" s="18"/>
      <c r="IO15" s="19"/>
      <c r="IP15" s="18"/>
      <c r="IQ15" s="18"/>
      <c r="IR15" s="20"/>
      <c r="IS15" s="21"/>
      <c r="IT15" s="323"/>
      <c r="IU15" s="18"/>
      <c r="IV15" s="19"/>
      <c r="IW15" s="18"/>
      <c r="IX15" s="18"/>
      <c r="IY15" s="20"/>
      <c r="IZ15" s="21"/>
      <c r="JA15" s="172">
        <v>18</v>
      </c>
      <c r="JB15" s="172">
        <v>213.2</v>
      </c>
      <c r="JC15" s="173">
        <v>11.844444444444443</v>
      </c>
      <c r="JD15" s="172">
        <v>1</v>
      </c>
      <c r="JE15" s="172">
        <v>30</v>
      </c>
      <c r="JF15" s="174">
        <v>2.3238168724279834E-3</v>
      </c>
      <c r="JG15" s="175">
        <v>1.2222222222222223</v>
      </c>
      <c r="JH15" s="40">
        <v>1</v>
      </c>
      <c r="JI15" s="18">
        <v>1</v>
      </c>
      <c r="JJ15" s="19">
        <v>1</v>
      </c>
      <c r="JK15" s="18">
        <v>1</v>
      </c>
      <c r="JL15" s="18">
        <v>1</v>
      </c>
      <c r="JM15" s="20">
        <v>2.49537037037037E-2</v>
      </c>
      <c r="JN15" s="21">
        <v>0</v>
      </c>
      <c r="JO15" s="323">
        <v>1</v>
      </c>
      <c r="JP15" s="18">
        <v>0.8</v>
      </c>
      <c r="JQ15" s="19">
        <v>0.8</v>
      </c>
      <c r="JR15" s="18">
        <v>0.8</v>
      </c>
      <c r="JS15" s="18">
        <v>0.8</v>
      </c>
      <c r="JT15" s="20">
        <v>2.3043981481481481E-2</v>
      </c>
      <c r="JU15" s="21">
        <v>1</v>
      </c>
      <c r="JV15" s="323">
        <v>1</v>
      </c>
      <c r="JW15" s="18">
        <v>0.6</v>
      </c>
      <c r="JX15" s="19">
        <v>0.6</v>
      </c>
      <c r="JY15" s="18">
        <v>0.6</v>
      </c>
      <c r="JZ15" s="18">
        <v>0.6</v>
      </c>
      <c r="KA15" s="20">
        <v>2.3344907407407408E-2</v>
      </c>
      <c r="KB15" s="21">
        <v>0</v>
      </c>
      <c r="KC15" s="323">
        <v>1</v>
      </c>
      <c r="KD15" s="18">
        <v>1</v>
      </c>
      <c r="KE15" s="19">
        <v>1</v>
      </c>
      <c r="KF15" s="18">
        <v>1</v>
      </c>
      <c r="KG15" s="18">
        <v>1</v>
      </c>
      <c r="KH15" s="20">
        <v>2.0983796296296296E-2</v>
      </c>
      <c r="KI15" s="21">
        <v>0</v>
      </c>
      <c r="KJ15" s="323">
        <v>3</v>
      </c>
      <c r="KK15" s="18">
        <v>3.4</v>
      </c>
      <c r="KL15" s="19">
        <v>1.1333333333333333</v>
      </c>
      <c r="KM15" s="18">
        <v>1</v>
      </c>
      <c r="KN15" s="18">
        <v>1.4</v>
      </c>
      <c r="KO15" s="20">
        <v>2.5212191358024688E-2</v>
      </c>
      <c r="KP15" s="21">
        <v>0</v>
      </c>
      <c r="KQ15" s="323">
        <v>1</v>
      </c>
      <c r="KR15" s="18">
        <v>1</v>
      </c>
      <c r="KS15" s="19">
        <v>1</v>
      </c>
      <c r="KT15" s="18">
        <v>1</v>
      </c>
      <c r="KU15" s="18">
        <v>1</v>
      </c>
      <c r="KV15" s="20">
        <v>3.125E-2</v>
      </c>
      <c r="KW15" s="21">
        <v>0</v>
      </c>
      <c r="KX15" s="323"/>
      <c r="KY15" s="18"/>
      <c r="KZ15" s="19"/>
      <c r="LA15" s="18"/>
      <c r="LB15" s="18"/>
      <c r="LC15" s="20"/>
      <c r="LD15" s="21"/>
      <c r="LE15" s="323"/>
      <c r="LF15" s="18"/>
      <c r="LG15" s="19"/>
      <c r="LH15" s="18"/>
      <c r="LI15" s="18"/>
      <c r="LJ15" s="20"/>
      <c r="LK15" s="21"/>
      <c r="LL15" s="323"/>
      <c r="LM15" s="18"/>
      <c r="LN15" s="19"/>
      <c r="LO15" s="18"/>
      <c r="LP15" s="18"/>
      <c r="LQ15" s="20"/>
      <c r="LR15" s="21"/>
      <c r="LS15" s="323">
        <v>2</v>
      </c>
      <c r="LT15" s="18">
        <v>1</v>
      </c>
      <c r="LU15" s="19">
        <v>0.5</v>
      </c>
      <c r="LV15" s="18">
        <v>0.5</v>
      </c>
      <c r="LW15" s="18">
        <v>0.5</v>
      </c>
      <c r="LX15" s="20">
        <v>2.6458333333333334E-2</v>
      </c>
      <c r="LY15" s="21">
        <v>0.296875</v>
      </c>
      <c r="LZ15" s="323"/>
      <c r="MA15" s="18"/>
      <c r="MB15" s="19"/>
      <c r="MC15" s="18"/>
      <c r="MD15" s="18"/>
      <c r="ME15" s="20"/>
      <c r="MF15" s="21"/>
      <c r="MG15" s="170"/>
      <c r="MH15" s="27"/>
      <c r="MI15" s="28"/>
      <c r="MJ15" s="27"/>
      <c r="MK15" s="27"/>
      <c r="ML15" s="29"/>
      <c r="MM15" s="171"/>
      <c r="MN15" s="323"/>
      <c r="MO15" s="18"/>
      <c r="MP15" s="19"/>
      <c r="MQ15" s="18"/>
      <c r="MR15" s="18"/>
      <c r="MS15" s="20"/>
      <c r="MT15" s="21"/>
      <c r="MU15" s="323"/>
      <c r="MV15" s="18"/>
      <c r="MW15" s="19"/>
      <c r="MX15" s="18"/>
      <c r="MY15" s="18"/>
      <c r="MZ15" s="20"/>
      <c r="NA15" s="21"/>
      <c r="NB15" s="323"/>
      <c r="NC15" s="18"/>
      <c r="ND15" s="19"/>
      <c r="NE15" s="18"/>
      <c r="NF15" s="18"/>
      <c r="NG15" s="20"/>
      <c r="NH15" s="21"/>
      <c r="NI15" s="323"/>
      <c r="NJ15" s="18"/>
      <c r="NK15" s="19"/>
      <c r="NL15" s="18"/>
      <c r="NM15" s="18"/>
      <c r="NN15" s="20"/>
      <c r="NO15" s="21"/>
      <c r="NP15" s="323"/>
      <c r="NQ15" s="18"/>
      <c r="NR15" s="19"/>
      <c r="NS15" s="18"/>
      <c r="NT15" s="18"/>
      <c r="NU15" s="20"/>
      <c r="NV15" s="21"/>
      <c r="NW15" s="323"/>
      <c r="NX15" s="18"/>
      <c r="NY15" s="19"/>
      <c r="NZ15" s="18"/>
      <c r="OA15" s="18"/>
      <c r="OB15" s="20"/>
      <c r="OC15" s="21"/>
      <c r="OD15" s="172">
        <v>10</v>
      </c>
      <c r="OE15" s="172">
        <v>8.8000000000000007</v>
      </c>
      <c r="OF15" s="173">
        <v>0.88000000000000012</v>
      </c>
      <c r="OG15" s="172">
        <v>0.5</v>
      </c>
      <c r="OH15" s="172">
        <v>1.4</v>
      </c>
      <c r="OI15" s="174">
        <v>2.5212962962962965E-2</v>
      </c>
      <c r="OJ15" s="175">
        <v>0.15937499999999999</v>
      </c>
      <c r="OK15" s="40"/>
      <c r="OL15" s="18"/>
      <c r="OM15" s="19"/>
      <c r="ON15" s="18"/>
      <c r="OO15" s="18"/>
      <c r="OP15" s="20"/>
      <c r="OQ15" s="21"/>
      <c r="OR15" s="172"/>
      <c r="OS15" s="172"/>
      <c r="OT15" s="173"/>
      <c r="OU15" s="172"/>
      <c r="OV15" s="172"/>
      <c r="OW15" s="174"/>
      <c r="OX15" s="324"/>
    </row>
    <row r="16" spans="1:414" s="22" customFormat="1" x14ac:dyDescent="0.2">
      <c r="A16" s="169">
        <v>6</v>
      </c>
      <c r="B16" s="40">
        <v>2</v>
      </c>
      <c r="C16" s="18">
        <v>4.12</v>
      </c>
      <c r="D16" s="19">
        <v>2.06</v>
      </c>
      <c r="E16" s="18">
        <v>1</v>
      </c>
      <c r="F16" s="18">
        <v>3.12</v>
      </c>
      <c r="G16" s="20">
        <v>6.7361111111111111E-3</v>
      </c>
      <c r="H16" s="21">
        <v>0</v>
      </c>
      <c r="I16" s="323">
        <v>4</v>
      </c>
      <c r="J16" s="18">
        <v>13.75</v>
      </c>
      <c r="K16" s="19">
        <v>3.4375</v>
      </c>
      <c r="L16" s="18">
        <v>2.5</v>
      </c>
      <c r="M16" s="18">
        <v>5.05</v>
      </c>
      <c r="N16" s="20">
        <v>7.2858796296296291E-3</v>
      </c>
      <c r="O16" s="21">
        <v>0.5</v>
      </c>
      <c r="P16" s="323">
        <v>2</v>
      </c>
      <c r="Q16" s="18">
        <v>5.8</v>
      </c>
      <c r="R16" s="19">
        <v>2.9</v>
      </c>
      <c r="S16" s="18">
        <v>2.2999999999999998</v>
      </c>
      <c r="T16" s="18">
        <v>3.5</v>
      </c>
      <c r="U16" s="20">
        <v>7.3379629629629637E-3</v>
      </c>
      <c r="V16" s="21">
        <v>0.5</v>
      </c>
      <c r="W16" s="323">
        <v>3</v>
      </c>
      <c r="X16" s="18">
        <v>11.6</v>
      </c>
      <c r="Y16" s="19">
        <v>3.8666666666666667</v>
      </c>
      <c r="Z16" s="18">
        <v>2.75</v>
      </c>
      <c r="AA16" s="18">
        <v>5.0999999999999996</v>
      </c>
      <c r="AB16" s="20">
        <v>7.8356481481481471E-3</v>
      </c>
      <c r="AC16" s="21">
        <v>0.33333333333333331</v>
      </c>
      <c r="AD16" s="323">
        <v>3</v>
      </c>
      <c r="AE16" s="18">
        <v>12.2</v>
      </c>
      <c r="AF16" s="19">
        <v>4.0666666666666664</v>
      </c>
      <c r="AG16" s="18">
        <v>3</v>
      </c>
      <c r="AH16" s="18">
        <v>6.2</v>
      </c>
      <c r="AI16" s="20">
        <v>6.6975308641975305E-3</v>
      </c>
      <c r="AJ16" s="21">
        <v>0.66666666666666663</v>
      </c>
      <c r="AK16" s="323">
        <v>3</v>
      </c>
      <c r="AL16" s="18">
        <v>18.05</v>
      </c>
      <c r="AM16" s="19">
        <v>6.0166666666666666</v>
      </c>
      <c r="AN16" s="18">
        <v>3.1</v>
      </c>
      <c r="AO16" s="18">
        <v>8.25</v>
      </c>
      <c r="AP16" s="20">
        <v>6.8094135802469133E-3</v>
      </c>
      <c r="AQ16" s="21">
        <v>1</v>
      </c>
      <c r="AR16" s="323">
        <v>2</v>
      </c>
      <c r="AS16" s="18">
        <v>3.7800000000000002</v>
      </c>
      <c r="AT16" s="19">
        <v>1.8900000000000001</v>
      </c>
      <c r="AU16" s="18">
        <v>1.7</v>
      </c>
      <c r="AV16" s="18">
        <v>2.08</v>
      </c>
      <c r="AW16" s="20">
        <v>6.6898148148148151E-3</v>
      </c>
      <c r="AX16" s="21">
        <v>0</v>
      </c>
      <c r="AY16" s="323"/>
      <c r="AZ16" s="18"/>
      <c r="BA16" s="19"/>
      <c r="BB16" s="18"/>
      <c r="BC16" s="18"/>
      <c r="BD16" s="20"/>
      <c r="BE16" s="21"/>
      <c r="BF16" s="323"/>
      <c r="BG16" s="18"/>
      <c r="BH16" s="19"/>
      <c r="BI16" s="18"/>
      <c r="BJ16" s="18"/>
      <c r="BK16" s="20"/>
      <c r="BL16" s="21"/>
      <c r="BM16" s="323">
        <v>2</v>
      </c>
      <c r="BN16" s="18">
        <v>9.2335730599999994</v>
      </c>
      <c r="BO16" s="19">
        <v>4.6167865299999997</v>
      </c>
      <c r="BP16" s="18">
        <v>3.0136493500000001</v>
      </c>
      <c r="BQ16" s="18">
        <v>6.2199237099999998</v>
      </c>
      <c r="BR16" s="20">
        <v>7.5115740740740733E-3</v>
      </c>
      <c r="BS16" s="21">
        <v>1.2520833333328483</v>
      </c>
      <c r="BT16" s="323">
        <v>5</v>
      </c>
      <c r="BU16" s="18">
        <v>13.799999999999999</v>
      </c>
      <c r="BV16" s="19">
        <v>2.76</v>
      </c>
      <c r="BW16" s="18">
        <v>1</v>
      </c>
      <c r="BX16" s="18">
        <v>3.69</v>
      </c>
      <c r="BY16" s="20">
        <v>6.8842592592592592E-3</v>
      </c>
      <c r="BZ16" s="21">
        <v>0.2</v>
      </c>
      <c r="CA16" s="170"/>
      <c r="CB16" s="27"/>
      <c r="CC16" s="28"/>
      <c r="CD16" s="27"/>
      <c r="CE16" s="27"/>
      <c r="CF16" s="29"/>
      <c r="CG16" s="171"/>
      <c r="CH16" s="323">
        <v>4</v>
      </c>
      <c r="CI16" s="18">
        <v>14</v>
      </c>
      <c r="CJ16" s="19">
        <v>3.5</v>
      </c>
      <c r="CK16" s="18">
        <v>2</v>
      </c>
      <c r="CL16" s="18">
        <v>6</v>
      </c>
      <c r="CM16" s="20">
        <v>7.8298611111111104E-3</v>
      </c>
      <c r="CN16" s="21">
        <v>0.25</v>
      </c>
      <c r="CO16" s="323">
        <v>2</v>
      </c>
      <c r="CP16" s="18">
        <v>5.0999999999999996</v>
      </c>
      <c r="CQ16" s="19">
        <v>2.5499999999999998</v>
      </c>
      <c r="CR16" s="18">
        <v>2</v>
      </c>
      <c r="CS16" s="18">
        <v>3.1</v>
      </c>
      <c r="CT16" s="20">
        <v>7.1874999999999994E-3</v>
      </c>
      <c r="CU16" s="21">
        <v>3</v>
      </c>
      <c r="CV16" s="323">
        <v>1</v>
      </c>
      <c r="CW16" s="18">
        <v>3</v>
      </c>
      <c r="CX16" s="19">
        <v>3</v>
      </c>
      <c r="CY16" s="18">
        <v>3</v>
      </c>
      <c r="CZ16" s="18">
        <v>3</v>
      </c>
      <c r="DA16" s="20">
        <v>7.4074074074074068E-3</v>
      </c>
      <c r="DB16" s="21">
        <v>1</v>
      </c>
      <c r="DC16" s="323"/>
      <c r="DD16" s="18"/>
      <c r="DE16" s="19"/>
      <c r="DF16" s="18"/>
      <c r="DG16" s="18"/>
      <c r="DH16" s="20"/>
      <c r="DI16" s="21"/>
      <c r="DJ16" s="323"/>
      <c r="DK16" s="18"/>
      <c r="DL16" s="19"/>
      <c r="DM16" s="18"/>
      <c r="DN16" s="18"/>
      <c r="DO16" s="20"/>
      <c r="DP16" s="21"/>
      <c r="DQ16" s="323"/>
      <c r="DR16" s="18"/>
      <c r="DS16" s="19"/>
      <c r="DT16" s="18"/>
      <c r="DU16" s="18"/>
      <c r="DV16" s="20"/>
      <c r="DW16" s="21"/>
      <c r="DX16" s="172">
        <v>33</v>
      </c>
      <c r="DY16" s="172">
        <v>114.43357306</v>
      </c>
      <c r="DZ16" s="173">
        <v>3.4676840321212121</v>
      </c>
      <c r="EA16" s="172">
        <v>1</v>
      </c>
      <c r="EB16" s="172">
        <v>8.25</v>
      </c>
      <c r="EC16" s="174">
        <v>7.1892536475869802E-3</v>
      </c>
      <c r="ED16" s="175">
        <v>0.62133838383835449</v>
      </c>
      <c r="EE16" s="40">
        <v>2</v>
      </c>
      <c r="EF16" s="18">
        <v>23.25</v>
      </c>
      <c r="EG16" s="19">
        <v>11.625</v>
      </c>
      <c r="EH16" s="18">
        <v>10</v>
      </c>
      <c r="EI16" s="18">
        <v>13.25</v>
      </c>
      <c r="EJ16" s="20">
        <v>2.0891203703703705E-3</v>
      </c>
      <c r="EK16" s="21">
        <v>1.5</v>
      </c>
      <c r="EL16" s="323">
        <v>1</v>
      </c>
      <c r="EM16" s="18">
        <v>10</v>
      </c>
      <c r="EN16" s="19">
        <v>10</v>
      </c>
      <c r="EO16" s="18">
        <v>10</v>
      </c>
      <c r="EP16" s="18">
        <v>10</v>
      </c>
      <c r="EQ16" s="20">
        <v>2.7893518518518519E-3</v>
      </c>
      <c r="ER16" s="21">
        <v>0</v>
      </c>
      <c r="ES16" s="323">
        <v>1</v>
      </c>
      <c r="ET16" s="18">
        <v>14</v>
      </c>
      <c r="EU16" s="19">
        <v>14</v>
      </c>
      <c r="EV16" s="18">
        <v>14</v>
      </c>
      <c r="EW16" s="18">
        <v>14</v>
      </c>
      <c r="EX16" s="20">
        <v>1.8634259259259261E-3</v>
      </c>
      <c r="EY16" s="21">
        <v>2</v>
      </c>
      <c r="EZ16" s="323">
        <v>1</v>
      </c>
      <c r="FA16" s="18">
        <v>10</v>
      </c>
      <c r="FB16" s="19">
        <v>10</v>
      </c>
      <c r="FC16" s="18">
        <v>10</v>
      </c>
      <c r="FD16" s="18">
        <v>10</v>
      </c>
      <c r="FE16" s="20">
        <v>2.4652777777777776E-3</v>
      </c>
      <c r="FF16" s="21">
        <v>2</v>
      </c>
      <c r="FG16" s="323">
        <v>1</v>
      </c>
      <c r="FH16" s="18">
        <v>8.5</v>
      </c>
      <c r="FI16" s="19">
        <v>8.5</v>
      </c>
      <c r="FJ16" s="18">
        <v>8.5</v>
      </c>
      <c r="FK16" s="18">
        <v>8.5</v>
      </c>
      <c r="FL16" s="20">
        <v>2.0370370370370373E-3</v>
      </c>
      <c r="FM16" s="21">
        <v>1</v>
      </c>
      <c r="FN16" s="323">
        <v>1</v>
      </c>
      <c r="FO16" s="18">
        <v>12</v>
      </c>
      <c r="FP16" s="19">
        <v>12</v>
      </c>
      <c r="FQ16" s="18">
        <v>12</v>
      </c>
      <c r="FR16" s="18">
        <v>12</v>
      </c>
      <c r="FS16" s="20">
        <v>1.736111111111111E-3</v>
      </c>
      <c r="FT16" s="21">
        <v>0</v>
      </c>
      <c r="FU16" s="323">
        <v>2</v>
      </c>
      <c r="FV16" s="18">
        <v>12</v>
      </c>
      <c r="FW16" s="19">
        <v>6</v>
      </c>
      <c r="FX16" s="18">
        <v>4</v>
      </c>
      <c r="FY16" s="18">
        <v>8</v>
      </c>
      <c r="FZ16" s="20">
        <v>2.6041666666666665E-3</v>
      </c>
      <c r="GA16" s="21">
        <v>0</v>
      </c>
      <c r="GB16" s="323">
        <v>1</v>
      </c>
      <c r="GC16" s="18">
        <v>10</v>
      </c>
      <c r="GD16" s="19">
        <v>10</v>
      </c>
      <c r="GE16" s="18">
        <v>10</v>
      </c>
      <c r="GF16" s="18">
        <v>10</v>
      </c>
      <c r="GG16" s="20">
        <v>3.1249999999999997E-3</v>
      </c>
      <c r="GH16" s="21">
        <v>12</v>
      </c>
      <c r="GI16" s="323"/>
      <c r="GJ16" s="18"/>
      <c r="GK16" s="19"/>
      <c r="GL16" s="18"/>
      <c r="GM16" s="18"/>
      <c r="GN16" s="20"/>
      <c r="GO16" s="21"/>
      <c r="GP16" s="323"/>
      <c r="GQ16" s="18"/>
      <c r="GR16" s="19"/>
      <c r="GS16" s="18"/>
      <c r="GT16" s="18"/>
      <c r="GU16" s="20"/>
      <c r="GV16" s="21"/>
      <c r="GW16" s="323">
        <v>2</v>
      </c>
      <c r="GX16" s="18">
        <v>5.75</v>
      </c>
      <c r="GY16" s="19">
        <v>2.875</v>
      </c>
      <c r="GZ16" s="18">
        <v>1</v>
      </c>
      <c r="HA16" s="18">
        <v>4.75</v>
      </c>
      <c r="HB16" s="20">
        <v>3.2002314814814819E-3</v>
      </c>
      <c r="HC16" s="21">
        <v>0.5</v>
      </c>
      <c r="HD16" s="170">
        <v>3</v>
      </c>
      <c r="HE16" s="27">
        <v>6</v>
      </c>
      <c r="HF16" s="28">
        <v>2</v>
      </c>
      <c r="HG16" s="27">
        <v>1</v>
      </c>
      <c r="HH16" s="27">
        <v>3</v>
      </c>
      <c r="HI16" s="29">
        <v>5.9799382716049379E-3</v>
      </c>
      <c r="HJ16" s="171">
        <v>1.6666666666666667</v>
      </c>
      <c r="HK16" s="323"/>
      <c r="HL16" s="18"/>
      <c r="HM16" s="19"/>
      <c r="HN16" s="18"/>
      <c r="HO16" s="18"/>
      <c r="HP16" s="20"/>
      <c r="HQ16" s="21"/>
      <c r="HR16" s="323"/>
      <c r="HS16" s="18"/>
      <c r="HT16" s="19"/>
      <c r="HU16" s="18"/>
      <c r="HV16" s="18"/>
      <c r="HW16" s="20"/>
      <c r="HX16" s="21"/>
      <c r="HY16" s="323">
        <v>1</v>
      </c>
      <c r="HZ16" s="18">
        <v>20</v>
      </c>
      <c r="IA16" s="19">
        <v>20</v>
      </c>
      <c r="IB16" s="18">
        <v>20</v>
      </c>
      <c r="IC16" s="18">
        <v>20</v>
      </c>
      <c r="ID16" s="20">
        <v>2.7777777777777779E-3</v>
      </c>
      <c r="IE16" s="21">
        <v>0</v>
      </c>
      <c r="IF16" s="323"/>
      <c r="IG16" s="18"/>
      <c r="IH16" s="19"/>
      <c r="II16" s="18"/>
      <c r="IJ16" s="18"/>
      <c r="IK16" s="20"/>
      <c r="IL16" s="21"/>
      <c r="IM16" s="323"/>
      <c r="IN16" s="18"/>
      <c r="IO16" s="19"/>
      <c r="IP16" s="18"/>
      <c r="IQ16" s="18"/>
      <c r="IR16" s="20"/>
      <c r="IS16" s="21"/>
      <c r="IT16" s="323"/>
      <c r="IU16" s="18"/>
      <c r="IV16" s="19"/>
      <c r="IW16" s="18"/>
      <c r="IX16" s="18"/>
      <c r="IY16" s="20"/>
      <c r="IZ16" s="21"/>
      <c r="JA16" s="172">
        <v>16</v>
      </c>
      <c r="JB16" s="172">
        <v>131.5</v>
      </c>
      <c r="JC16" s="173">
        <v>8.21875</v>
      </c>
      <c r="JD16" s="172">
        <v>1</v>
      </c>
      <c r="JE16" s="172">
        <v>20</v>
      </c>
      <c r="JF16" s="174">
        <v>3.1575520833333334E-3</v>
      </c>
      <c r="JG16" s="175">
        <v>1.625</v>
      </c>
      <c r="JH16" s="40"/>
      <c r="JI16" s="18"/>
      <c r="JJ16" s="19"/>
      <c r="JK16" s="18"/>
      <c r="JL16" s="18"/>
      <c r="JM16" s="20"/>
      <c r="JN16" s="21"/>
      <c r="JO16" s="323"/>
      <c r="JP16" s="18"/>
      <c r="JQ16" s="19"/>
      <c r="JR16" s="18"/>
      <c r="JS16" s="18"/>
      <c r="JT16" s="20"/>
      <c r="JU16" s="21"/>
      <c r="JV16" s="323"/>
      <c r="JW16" s="18"/>
      <c r="JX16" s="19"/>
      <c r="JY16" s="18"/>
      <c r="JZ16" s="18"/>
      <c r="KA16" s="20"/>
      <c r="KB16" s="21"/>
      <c r="KC16" s="323"/>
      <c r="KD16" s="18"/>
      <c r="KE16" s="19"/>
      <c r="KF16" s="18"/>
      <c r="KG16" s="18"/>
      <c r="KH16" s="20"/>
      <c r="KI16" s="21"/>
      <c r="KJ16" s="323">
        <v>1</v>
      </c>
      <c r="KK16" s="18">
        <v>1</v>
      </c>
      <c r="KL16" s="19">
        <v>1</v>
      </c>
      <c r="KM16" s="18">
        <v>1</v>
      </c>
      <c r="KN16" s="18">
        <v>1</v>
      </c>
      <c r="KO16" s="20">
        <v>2.2916666666666669E-2</v>
      </c>
      <c r="KP16" s="21">
        <v>0</v>
      </c>
      <c r="KQ16" s="323">
        <v>1</v>
      </c>
      <c r="KR16" s="18">
        <v>1.55</v>
      </c>
      <c r="KS16" s="19">
        <v>1.55</v>
      </c>
      <c r="KT16" s="18">
        <v>1.55</v>
      </c>
      <c r="KU16" s="18">
        <v>1.55</v>
      </c>
      <c r="KV16" s="20">
        <v>2.0162037037037037E-2</v>
      </c>
      <c r="KW16" s="21">
        <v>0</v>
      </c>
      <c r="KX16" s="323">
        <v>2</v>
      </c>
      <c r="KY16" s="18">
        <v>1.21</v>
      </c>
      <c r="KZ16" s="19">
        <v>0.60499999999999998</v>
      </c>
      <c r="LA16" s="18">
        <v>0.5</v>
      </c>
      <c r="LB16" s="18">
        <v>0.71</v>
      </c>
      <c r="LC16" s="20">
        <v>2.7824074074074071E-2</v>
      </c>
      <c r="LD16" s="21">
        <v>0.5</v>
      </c>
      <c r="LE16" s="323"/>
      <c r="LF16" s="18"/>
      <c r="LG16" s="19"/>
      <c r="LH16" s="18"/>
      <c r="LI16" s="18"/>
      <c r="LJ16" s="20"/>
      <c r="LK16" s="21"/>
      <c r="LL16" s="323"/>
      <c r="LM16" s="18"/>
      <c r="LN16" s="19"/>
      <c r="LO16" s="18"/>
      <c r="LP16" s="18"/>
      <c r="LQ16" s="20"/>
      <c r="LR16" s="21"/>
      <c r="LS16" s="323"/>
      <c r="LT16" s="18"/>
      <c r="LU16" s="19"/>
      <c r="LV16" s="18"/>
      <c r="LW16" s="18"/>
      <c r="LX16" s="20"/>
      <c r="LY16" s="21"/>
      <c r="LZ16" s="323"/>
      <c r="MA16" s="18"/>
      <c r="MB16" s="19"/>
      <c r="MC16" s="18"/>
      <c r="MD16" s="18"/>
      <c r="ME16" s="20"/>
      <c r="MF16" s="21"/>
      <c r="MG16" s="170"/>
      <c r="MH16" s="27"/>
      <c r="MI16" s="28"/>
      <c r="MJ16" s="27"/>
      <c r="MK16" s="27"/>
      <c r="ML16" s="29"/>
      <c r="MM16" s="171"/>
      <c r="MN16" s="323"/>
      <c r="MO16" s="18"/>
      <c r="MP16" s="19"/>
      <c r="MQ16" s="18"/>
      <c r="MR16" s="18"/>
      <c r="MS16" s="20"/>
      <c r="MT16" s="21"/>
      <c r="MU16" s="323"/>
      <c r="MV16" s="18"/>
      <c r="MW16" s="19"/>
      <c r="MX16" s="18"/>
      <c r="MY16" s="18"/>
      <c r="MZ16" s="20"/>
      <c r="NA16" s="21"/>
      <c r="NB16" s="323">
        <v>1</v>
      </c>
      <c r="NC16" s="18">
        <v>1.022</v>
      </c>
      <c r="ND16" s="19">
        <v>1.022</v>
      </c>
      <c r="NE16" s="18">
        <v>1.022</v>
      </c>
      <c r="NF16" s="18">
        <v>1.022</v>
      </c>
      <c r="NG16" s="20">
        <v>3.108796296296296E-2</v>
      </c>
      <c r="NH16" s="21">
        <v>3</v>
      </c>
      <c r="NI16" s="323"/>
      <c r="NJ16" s="18"/>
      <c r="NK16" s="19"/>
      <c r="NL16" s="18"/>
      <c r="NM16" s="18"/>
      <c r="NN16" s="20"/>
      <c r="NO16" s="21"/>
      <c r="NP16" s="323"/>
      <c r="NQ16" s="18"/>
      <c r="NR16" s="19"/>
      <c r="NS16" s="18"/>
      <c r="NT16" s="18"/>
      <c r="NU16" s="20"/>
      <c r="NV16" s="21"/>
      <c r="NW16" s="323"/>
      <c r="NX16" s="18"/>
      <c r="NY16" s="19"/>
      <c r="NZ16" s="18"/>
      <c r="OA16" s="18"/>
      <c r="OB16" s="20"/>
      <c r="OC16" s="21"/>
      <c r="OD16" s="172">
        <v>5</v>
      </c>
      <c r="OE16" s="172">
        <v>4.782</v>
      </c>
      <c r="OF16" s="173">
        <v>0.95640000000000003</v>
      </c>
      <c r="OG16" s="172">
        <v>0.5</v>
      </c>
      <c r="OH16" s="172">
        <v>1.55</v>
      </c>
      <c r="OI16" s="174">
        <v>2.5962962962962959E-2</v>
      </c>
      <c r="OJ16" s="175">
        <v>0.8</v>
      </c>
      <c r="OK16" s="40"/>
      <c r="OL16" s="18"/>
      <c r="OM16" s="19"/>
      <c r="ON16" s="18"/>
      <c r="OO16" s="18"/>
      <c r="OP16" s="20"/>
      <c r="OQ16" s="21"/>
      <c r="OR16" s="172"/>
      <c r="OS16" s="172"/>
      <c r="OT16" s="173"/>
      <c r="OU16" s="172"/>
      <c r="OV16" s="172"/>
      <c r="OW16" s="174"/>
      <c r="OX16" s="324"/>
    </row>
    <row r="17" spans="1:414" s="22" customFormat="1" x14ac:dyDescent="0.2">
      <c r="A17" s="169">
        <v>7</v>
      </c>
      <c r="B17" s="40">
        <v>3</v>
      </c>
      <c r="C17" s="18">
        <v>10.85</v>
      </c>
      <c r="D17" s="19">
        <v>3.6166666666666667</v>
      </c>
      <c r="E17" s="18">
        <v>3.1</v>
      </c>
      <c r="F17" s="18">
        <v>4.25</v>
      </c>
      <c r="G17" s="20">
        <v>7.6157407407407415E-3</v>
      </c>
      <c r="H17" s="21">
        <v>0</v>
      </c>
      <c r="I17" s="323">
        <v>2</v>
      </c>
      <c r="J17" s="18">
        <v>5.0999999999999996</v>
      </c>
      <c r="K17" s="19">
        <v>2.5499999999999998</v>
      </c>
      <c r="L17" s="18">
        <v>2</v>
      </c>
      <c r="M17" s="18">
        <v>3.1</v>
      </c>
      <c r="N17" s="20">
        <v>7.3032407407407404E-3</v>
      </c>
      <c r="O17" s="21">
        <v>0.5</v>
      </c>
      <c r="P17" s="323">
        <v>1</v>
      </c>
      <c r="Q17" s="18">
        <v>3.6</v>
      </c>
      <c r="R17" s="19">
        <v>3.6</v>
      </c>
      <c r="S17" s="18">
        <v>3.6</v>
      </c>
      <c r="T17" s="18">
        <v>3.6</v>
      </c>
      <c r="U17" s="20">
        <v>7.719907407407408E-3</v>
      </c>
      <c r="V17" s="21">
        <v>2</v>
      </c>
      <c r="W17" s="323">
        <v>2</v>
      </c>
      <c r="X17" s="18">
        <v>20.75</v>
      </c>
      <c r="Y17" s="19">
        <v>10.375</v>
      </c>
      <c r="Z17" s="18">
        <v>2.75</v>
      </c>
      <c r="AA17" s="18">
        <v>18</v>
      </c>
      <c r="AB17" s="20">
        <v>7.905092592592592E-3</v>
      </c>
      <c r="AC17" s="21">
        <v>1</v>
      </c>
      <c r="AD17" s="323">
        <v>2</v>
      </c>
      <c r="AE17" s="18">
        <v>3.94</v>
      </c>
      <c r="AF17" s="19">
        <v>1.97</v>
      </c>
      <c r="AG17" s="18">
        <v>1.02</v>
      </c>
      <c r="AH17" s="18">
        <v>2.92</v>
      </c>
      <c r="AI17" s="20">
        <v>6.8344907407407408E-3</v>
      </c>
      <c r="AJ17" s="21">
        <v>0</v>
      </c>
      <c r="AK17" s="323"/>
      <c r="AL17" s="18"/>
      <c r="AM17" s="19"/>
      <c r="AN17" s="18"/>
      <c r="AO17" s="18"/>
      <c r="AP17" s="20"/>
      <c r="AQ17" s="21"/>
      <c r="AR17" s="323">
        <v>4</v>
      </c>
      <c r="AS17" s="18">
        <v>14.770000000000001</v>
      </c>
      <c r="AT17" s="19">
        <v>3.6925000000000003</v>
      </c>
      <c r="AU17" s="18">
        <v>1</v>
      </c>
      <c r="AV17" s="18">
        <v>7.5</v>
      </c>
      <c r="AW17" s="20">
        <v>7.2222222222222228E-3</v>
      </c>
      <c r="AX17" s="21">
        <v>0.25</v>
      </c>
      <c r="AY17" s="323">
        <v>2</v>
      </c>
      <c r="AZ17" s="18">
        <v>4.01</v>
      </c>
      <c r="BA17" s="19">
        <v>2.0049999999999999</v>
      </c>
      <c r="BB17" s="18">
        <v>2</v>
      </c>
      <c r="BC17" s="18">
        <v>2.0099999999999998</v>
      </c>
      <c r="BD17" s="20">
        <v>6.6550925925925927E-3</v>
      </c>
      <c r="BE17" s="21">
        <v>2</v>
      </c>
      <c r="BF17" s="323"/>
      <c r="BG17" s="18"/>
      <c r="BH17" s="19"/>
      <c r="BI17" s="18"/>
      <c r="BJ17" s="18"/>
      <c r="BK17" s="20"/>
      <c r="BL17" s="21"/>
      <c r="BM17" s="323">
        <v>3</v>
      </c>
      <c r="BN17" s="18">
        <v>10.34582715</v>
      </c>
      <c r="BO17" s="19">
        <v>3.44860905</v>
      </c>
      <c r="BP17" s="18">
        <v>2.8583066000000001</v>
      </c>
      <c r="BQ17" s="18">
        <v>3.9270647200000002</v>
      </c>
      <c r="BR17" s="20">
        <v>7.8472222222222224E-3</v>
      </c>
      <c r="BS17" s="21">
        <v>2.6710648148145992</v>
      </c>
      <c r="BT17" s="323">
        <v>4</v>
      </c>
      <c r="BU17" s="18">
        <v>12</v>
      </c>
      <c r="BV17" s="19">
        <v>3</v>
      </c>
      <c r="BW17" s="18">
        <v>3</v>
      </c>
      <c r="BX17" s="18">
        <v>3</v>
      </c>
      <c r="BY17" s="20">
        <v>6.7853009259259255E-3</v>
      </c>
      <c r="BZ17" s="21">
        <v>0.5</v>
      </c>
      <c r="CA17" s="170">
        <v>3</v>
      </c>
      <c r="CB17" s="27">
        <v>7</v>
      </c>
      <c r="CC17" s="28">
        <v>2.3333333333333335</v>
      </c>
      <c r="CD17" s="27">
        <v>1</v>
      </c>
      <c r="CE17" s="27">
        <v>3</v>
      </c>
      <c r="CF17" s="29">
        <v>7.5501543209876539E-3</v>
      </c>
      <c r="CG17" s="171">
        <v>1.3333333333333333</v>
      </c>
      <c r="CH17" s="323">
        <v>3</v>
      </c>
      <c r="CI17" s="18">
        <v>9.4</v>
      </c>
      <c r="CJ17" s="19">
        <v>3.1333333333333333</v>
      </c>
      <c r="CK17" s="18">
        <v>2.9</v>
      </c>
      <c r="CL17" s="18">
        <v>3.5</v>
      </c>
      <c r="CM17" s="20">
        <v>7.1489197530864197E-3</v>
      </c>
      <c r="CN17" s="21">
        <v>1.6666666666666667</v>
      </c>
      <c r="CO17" s="323"/>
      <c r="CP17" s="18"/>
      <c r="CQ17" s="19"/>
      <c r="CR17" s="18"/>
      <c r="CS17" s="18"/>
      <c r="CT17" s="20"/>
      <c r="CU17" s="21"/>
      <c r="CV17" s="323">
        <v>3</v>
      </c>
      <c r="CW17" s="18">
        <v>10.8</v>
      </c>
      <c r="CX17" s="19">
        <v>3.6</v>
      </c>
      <c r="CY17" s="18">
        <v>2.5499999999999998</v>
      </c>
      <c r="CZ17" s="18">
        <v>4.25</v>
      </c>
      <c r="DA17" s="20">
        <v>7.202932098765432E-3</v>
      </c>
      <c r="DB17" s="21">
        <v>1</v>
      </c>
      <c r="DC17" s="323"/>
      <c r="DD17" s="18"/>
      <c r="DE17" s="19"/>
      <c r="DF17" s="18"/>
      <c r="DG17" s="18"/>
      <c r="DH17" s="20"/>
      <c r="DI17" s="21"/>
      <c r="DJ17" s="323"/>
      <c r="DK17" s="18"/>
      <c r="DL17" s="19"/>
      <c r="DM17" s="18"/>
      <c r="DN17" s="18"/>
      <c r="DO17" s="20"/>
      <c r="DP17" s="21"/>
      <c r="DQ17" s="323"/>
      <c r="DR17" s="18"/>
      <c r="DS17" s="19"/>
      <c r="DT17" s="18"/>
      <c r="DU17" s="18"/>
      <c r="DV17" s="20"/>
      <c r="DW17" s="21"/>
      <c r="DX17" s="172">
        <v>32</v>
      </c>
      <c r="DY17" s="172">
        <v>112.56582715</v>
      </c>
      <c r="DZ17" s="173">
        <v>3.5176820984375001</v>
      </c>
      <c r="EA17" s="172">
        <v>1</v>
      </c>
      <c r="EB17" s="172">
        <v>18</v>
      </c>
      <c r="EC17" s="174">
        <v>7.2887731481481467E-3</v>
      </c>
      <c r="ED17" s="175">
        <v>1.0004123263888687</v>
      </c>
      <c r="EE17" s="40">
        <v>3</v>
      </c>
      <c r="EF17" s="18">
        <v>35</v>
      </c>
      <c r="EG17" s="19">
        <v>11.666666666666666</v>
      </c>
      <c r="EH17" s="18">
        <v>10</v>
      </c>
      <c r="EI17" s="18">
        <v>15</v>
      </c>
      <c r="EJ17" s="20">
        <v>2.3611111111111111E-3</v>
      </c>
      <c r="EK17" s="21">
        <v>0.66666666666666663</v>
      </c>
      <c r="EL17" s="323">
        <v>3</v>
      </c>
      <c r="EM17" s="18">
        <v>36.299999999999997</v>
      </c>
      <c r="EN17" s="19">
        <v>12.1</v>
      </c>
      <c r="EO17" s="18">
        <v>10</v>
      </c>
      <c r="EP17" s="18">
        <v>13.8</v>
      </c>
      <c r="EQ17" s="20">
        <v>2.2106481481481478E-3</v>
      </c>
      <c r="ER17" s="21">
        <v>0.66666666666666663</v>
      </c>
      <c r="ES17" s="323">
        <v>1</v>
      </c>
      <c r="ET17" s="18">
        <v>17.2</v>
      </c>
      <c r="EU17" s="19">
        <v>17.2</v>
      </c>
      <c r="EV17" s="18">
        <v>17.2</v>
      </c>
      <c r="EW17" s="18">
        <v>17.2</v>
      </c>
      <c r="EX17" s="20">
        <v>2.4189814814814816E-3</v>
      </c>
      <c r="EY17" s="21">
        <v>1</v>
      </c>
      <c r="EZ17" s="323">
        <v>2</v>
      </c>
      <c r="FA17" s="18">
        <v>27</v>
      </c>
      <c r="FB17" s="19">
        <v>13.5</v>
      </c>
      <c r="FC17" s="18">
        <v>12</v>
      </c>
      <c r="FD17" s="18">
        <v>15</v>
      </c>
      <c r="FE17" s="20">
        <v>2.4016203703703704E-3</v>
      </c>
      <c r="FF17" s="21">
        <v>0</v>
      </c>
      <c r="FG17" s="323">
        <v>3</v>
      </c>
      <c r="FH17" s="18">
        <v>35.4</v>
      </c>
      <c r="FI17" s="19">
        <v>11.799999999999999</v>
      </c>
      <c r="FJ17" s="18">
        <v>7.4</v>
      </c>
      <c r="FK17" s="18">
        <v>18</v>
      </c>
      <c r="FL17" s="20">
        <v>2.3302469135802468E-3</v>
      </c>
      <c r="FM17" s="21">
        <v>0.33333333333333331</v>
      </c>
      <c r="FN17" s="323">
        <v>1</v>
      </c>
      <c r="FO17" s="18">
        <v>8</v>
      </c>
      <c r="FP17" s="19">
        <v>8</v>
      </c>
      <c r="FQ17" s="18">
        <v>8</v>
      </c>
      <c r="FR17" s="18">
        <v>8</v>
      </c>
      <c r="FS17" s="20">
        <v>2.2569444444444447E-3</v>
      </c>
      <c r="FT17" s="21">
        <v>2</v>
      </c>
      <c r="FU17" s="323">
        <v>1</v>
      </c>
      <c r="FV17" s="18">
        <v>5.25</v>
      </c>
      <c r="FW17" s="19">
        <v>5.25</v>
      </c>
      <c r="FX17" s="18">
        <v>5.25</v>
      </c>
      <c r="FY17" s="18">
        <v>5.25</v>
      </c>
      <c r="FZ17" s="20">
        <v>2.6504629629629625E-3</v>
      </c>
      <c r="GA17" s="21">
        <v>0</v>
      </c>
      <c r="GB17" s="323">
        <v>1</v>
      </c>
      <c r="GC17" s="18">
        <v>10</v>
      </c>
      <c r="GD17" s="19">
        <v>10</v>
      </c>
      <c r="GE17" s="18">
        <v>10</v>
      </c>
      <c r="GF17" s="18">
        <v>10</v>
      </c>
      <c r="GG17" s="20">
        <v>3.472222222222222E-3</v>
      </c>
      <c r="GH17" s="21">
        <v>1</v>
      </c>
      <c r="GI17" s="323"/>
      <c r="GJ17" s="18"/>
      <c r="GK17" s="19"/>
      <c r="GL17" s="18"/>
      <c r="GM17" s="18"/>
      <c r="GN17" s="20"/>
      <c r="GO17" s="21"/>
      <c r="GP17" s="323"/>
      <c r="GQ17" s="18"/>
      <c r="GR17" s="19"/>
      <c r="GS17" s="18"/>
      <c r="GT17" s="18"/>
      <c r="GU17" s="20"/>
      <c r="GV17" s="21"/>
      <c r="GW17" s="323"/>
      <c r="GX17" s="18"/>
      <c r="GY17" s="19"/>
      <c r="GZ17" s="18"/>
      <c r="HA17" s="18"/>
      <c r="HB17" s="20"/>
      <c r="HC17" s="21"/>
      <c r="HD17" s="170"/>
      <c r="HE17" s="27"/>
      <c r="HF17" s="28"/>
      <c r="HG17" s="27"/>
      <c r="HH17" s="27"/>
      <c r="HI17" s="29"/>
      <c r="HJ17" s="171"/>
      <c r="HK17" s="323"/>
      <c r="HL17" s="18"/>
      <c r="HM17" s="19"/>
      <c r="HN17" s="18"/>
      <c r="HO17" s="18"/>
      <c r="HP17" s="20"/>
      <c r="HQ17" s="21"/>
      <c r="HR17" s="323"/>
      <c r="HS17" s="18"/>
      <c r="HT17" s="19"/>
      <c r="HU17" s="18"/>
      <c r="HV17" s="18"/>
      <c r="HW17" s="20"/>
      <c r="HX17" s="21"/>
      <c r="HY17" s="323">
        <v>1</v>
      </c>
      <c r="HZ17" s="18">
        <v>14.5</v>
      </c>
      <c r="IA17" s="19">
        <v>14.5</v>
      </c>
      <c r="IB17" s="18">
        <v>14.5</v>
      </c>
      <c r="IC17" s="18">
        <v>14.5</v>
      </c>
      <c r="ID17" s="20">
        <v>2.0601851851851853E-3</v>
      </c>
      <c r="IE17" s="21">
        <v>0</v>
      </c>
      <c r="IF17" s="323"/>
      <c r="IG17" s="18"/>
      <c r="IH17" s="19"/>
      <c r="II17" s="18"/>
      <c r="IJ17" s="18"/>
      <c r="IK17" s="20"/>
      <c r="IL17" s="21"/>
      <c r="IM17" s="323"/>
      <c r="IN17" s="18"/>
      <c r="IO17" s="19"/>
      <c r="IP17" s="18"/>
      <c r="IQ17" s="18"/>
      <c r="IR17" s="20"/>
      <c r="IS17" s="21"/>
      <c r="IT17" s="323"/>
      <c r="IU17" s="18"/>
      <c r="IV17" s="19"/>
      <c r="IW17" s="18"/>
      <c r="IX17" s="18"/>
      <c r="IY17" s="20"/>
      <c r="IZ17" s="21"/>
      <c r="JA17" s="172">
        <v>16</v>
      </c>
      <c r="JB17" s="172">
        <v>188.65</v>
      </c>
      <c r="JC17" s="173">
        <v>11.790625</v>
      </c>
      <c r="JD17" s="172">
        <v>5.25</v>
      </c>
      <c r="JE17" s="172">
        <v>18</v>
      </c>
      <c r="JF17" s="174">
        <v>2.3980034722222219E-3</v>
      </c>
      <c r="JG17" s="175">
        <v>0.5625</v>
      </c>
      <c r="JH17" s="40">
        <v>1</v>
      </c>
      <c r="JI17" s="18">
        <v>0.75</v>
      </c>
      <c r="JJ17" s="19">
        <v>0.75</v>
      </c>
      <c r="JK17" s="18">
        <v>0.75</v>
      </c>
      <c r="JL17" s="18">
        <v>0.75</v>
      </c>
      <c r="JM17" s="20">
        <v>2.7777777777777776E-2</v>
      </c>
      <c r="JN17" s="21">
        <v>0</v>
      </c>
      <c r="JO17" s="323">
        <v>1</v>
      </c>
      <c r="JP17" s="18">
        <v>1</v>
      </c>
      <c r="JQ17" s="19">
        <v>1</v>
      </c>
      <c r="JR17" s="18">
        <v>1</v>
      </c>
      <c r="JS17" s="18">
        <v>1</v>
      </c>
      <c r="JT17" s="20">
        <v>2.1145833333333332E-2</v>
      </c>
      <c r="JU17" s="21">
        <v>0</v>
      </c>
      <c r="JV17" s="323">
        <v>1</v>
      </c>
      <c r="JW17" s="18">
        <v>0.5</v>
      </c>
      <c r="JX17" s="19">
        <v>0.5</v>
      </c>
      <c r="JY17" s="18">
        <v>0.5</v>
      </c>
      <c r="JZ17" s="18">
        <v>0.5</v>
      </c>
      <c r="KA17" s="20">
        <v>2.8657407407407406E-2</v>
      </c>
      <c r="KB17" s="21">
        <v>0</v>
      </c>
      <c r="KC17" s="323">
        <v>1</v>
      </c>
      <c r="KD17" s="18">
        <v>0.3</v>
      </c>
      <c r="KE17" s="19">
        <v>0.3</v>
      </c>
      <c r="KF17" s="18">
        <v>0.3</v>
      </c>
      <c r="KG17" s="18">
        <v>0.3</v>
      </c>
      <c r="KH17" s="20">
        <v>2.2488425925925926E-2</v>
      </c>
      <c r="KI17" s="21">
        <v>0</v>
      </c>
      <c r="KJ17" s="323">
        <v>2</v>
      </c>
      <c r="KK17" s="18">
        <v>2.1</v>
      </c>
      <c r="KL17" s="19">
        <v>1.05</v>
      </c>
      <c r="KM17" s="18">
        <v>1</v>
      </c>
      <c r="KN17" s="18">
        <v>1.1000000000000001</v>
      </c>
      <c r="KO17" s="20">
        <v>2.780092592592593E-2</v>
      </c>
      <c r="KP17" s="21">
        <v>0</v>
      </c>
      <c r="KQ17" s="323"/>
      <c r="KR17" s="18"/>
      <c r="KS17" s="19"/>
      <c r="KT17" s="18"/>
      <c r="KU17" s="18"/>
      <c r="KV17" s="20"/>
      <c r="KW17" s="21"/>
      <c r="KX17" s="323">
        <v>1</v>
      </c>
      <c r="KY17" s="18">
        <v>0.71</v>
      </c>
      <c r="KZ17" s="19">
        <v>0.71</v>
      </c>
      <c r="LA17" s="18">
        <v>0.71</v>
      </c>
      <c r="LB17" s="18">
        <v>0.71</v>
      </c>
      <c r="LC17" s="20">
        <v>2.7175925925925926E-2</v>
      </c>
      <c r="LD17" s="21">
        <v>0</v>
      </c>
      <c r="LE17" s="323"/>
      <c r="LF17" s="18"/>
      <c r="LG17" s="19"/>
      <c r="LH17" s="18"/>
      <c r="LI17" s="18"/>
      <c r="LJ17" s="20"/>
      <c r="LK17" s="21"/>
      <c r="LL17" s="323"/>
      <c r="LM17" s="18"/>
      <c r="LN17" s="19"/>
      <c r="LO17" s="18"/>
      <c r="LP17" s="18"/>
      <c r="LQ17" s="20"/>
      <c r="LR17" s="21"/>
      <c r="LS17" s="323"/>
      <c r="LT17" s="18"/>
      <c r="LU17" s="19"/>
      <c r="LV17" s="18"/>
      <c r="LW17" s="18"/>
      <c r="LX17" s="20"/>
      <c r="LY17" s="21"/>
      <c r="LZ17" s="323"/>
      <c r="MA17" s="18"/>
      <c r="MB17" s="19"/>
      <c r="MC17" s="18"/>
      <c r="MD17" s="18"/>
      <c r="ME17" s="20"/>
      <c r="MF17" s="21"/>
      <c r="MG17" s="170">
        <v>1</v>
      </c>
      <c r="MH17" s="27">
        <v>0.56000000000000005</v>
      </c>
      <c r="MI17" s="28">
        <v>0.56000000000000005</v>
      </c>
      <c r="MJ17" s="27">
        <v>0.56000000000000005</v>
      </c>
      <c r="MK17" s="27">
        <v>0.56000000000000005</v>
      </c>
      <c r="ML17" s="29">
        <v>2.732638888888889E-2</v>
      </c>
      <c r="MM17" s="171">
        <v>0</v>
      </c>
      <c r="MN17" s="323"/>
      <c r="MO17" s="18"/>
      <c r="MP17" s="19"/>
      <c r="MQ17" s="18"/>
      <c r="MR17" s="18"/>
      <c r="MS17" s="20"/>
      <c r="MT17" s="21"/>
      <c r="MU17" s="323"/>
      <c r="MV17" s="18"/>
      <c r="MW17" s="19"/>
      <c r="MX17" s="18"/>
      <c r="MY17" s="18"/>
      <c r="MZ17" s="20"/>
      <c r="NA17" s="21"/>
      <c r="NB17" s="323"/>
      <c r="NC17" s="18"/>
      <c r="ND17" s="19"/>
      <c r="NE17" s="18"/>
      <c r="NF17" s="18"/>
      <c r="NG17" s="20"/>
      <c r="NH17" s="21"/>
      <c r="NI17" s="323"/>
      <c r="NJ17" s="18"/>
      <c r="NK17" s="19"/>
      <c r="NL17" s="18"/>
      <c r="NM17" s="18"/>
      <c r="NN17" s="20"/>
      <c r="NO17" s="21"/>
      <c r="NP17" s="323"/>
      <c r="NQ17" s="18"/>
      <c r="NR17" s="19"/>
      <c r="NS17" s="18"/>
      <c r="NT17" s="18"/>
      <c r="NU17" s="20"/>
      <c r="NV17" s="21"/>
      <c r="NW17" s="323"/>
      <c r="NX17" s="18"/>
      <c r="NY17" s="19"/>
      <c r="NZ17" s="18"/>
      <c r="OA17" s="18"/>
      <c r="OB17" s="20"/>
      <c r="OC17" s="21"/>
      <c r="OD17" s="172">
        <v>8</v>
      </c>
      <c r="OE17" s="172">
        <v>5.92</v>
      </c>
      <c r="OF17" s="173">
        <v>0.74</v>
      </c>
      <c r="OG17" s="172">
        <v>0.3</v>
      </c>
      <c r="OH17" s="172">
        <v>1.1000000000000001</v>
      </c>
      <c r="OI17" s="174">
        <v>2.6271701388888888E-2</v>
      </c>
      <c r="OJ17" s="175">
        <v>0</v>
      </c>
      <c r="OK17" s="40"/>
      <c r="OL17" s="18"/>
      <c r="OM17" s="19"/>
      <c r="ON17" s="18"/>
      <c r="OO17" s="18"/>
      <c r="OP17" s="20"/>
      <c r="OQ17" s="21"/>
      <c r="OR17" s="172"/>
      <c r="OS17" s="172"/>
      <c r="OT17" s="173"/>
      <c r="OU17" s="172"/>
      <c r="OV17" s="172"/>
      <c r="OW17" s="174"/>
      <c r="OX17" s="324"/>
    </row>
    <row r="18" spans="1:414" s="22" customFormat="1" x14ac:dyDescent="0.2">
      <c r="A18" s="169">
        <v>8</v>
      </c>
      <c r="B18" s="40">
        <v>4</v>
      </c>
      <c r="C18" s="18">
        <v>15.15</v>
      </c>
      <c r="D18" s="19">
        <v>3.7875000000000001</v>
      </c>
      <c r="E18" s="18">
        <v>3.1</v>
      </c>
      <c r="F18" s="18">
        <v>4.5</v>
      </c>
      <c r="G18" s="20">
        <v>7.641782407407407E-3</v>
      </c>
      <c r="H18" s="21">
        <v>0</v>
      </c>
      <c r="I18" s="323">
        <v>5</v>
      </c>
      <c r="J18" s="18">
        <v>19.350000000000001</v>
      </c>
      <c r="K18" s="19">
        <v>3.87</v>
      </c>
      <c r="L18" s="18">
        <v>3.1</v>
      </c>
      <c r="M18" s="18">
        <v>5.05</v>
      </c>
      <c r="N18" s="20">
        <v>7.9004629629629616E-3</v>
      </c>
      <c r="O18" s="21">
        <v>0.2</v>
      </c>
      <c r="P18" s="323">
        <v>3</v>
      </c>
      <c r="Q18" s="18">
        <v>11.7</v>
      </c>
      <c r="R18" s="19">
        <v>3.9</v>
      </c>
      <c r="S18" s="18">
        <v>2.5</v>
      </c>
      <c r="T18" s="18">
        <v>6.2</v>
      </c>
      <c r="U18" s="20">
        <v>8.472222222222223E-3</v>
      </c>
      <c r="V18" s="21">
        <v>1.6666666666666667</v>
      </c>
      <c r="W18" s="323">
        <v>3</v>
      </c>
      <c r="X18" s="18">
        <v>10.45</v>
      </c>
      <c r="Y18" s="19">
        <v>3.4833333333333329</v>
      </c>
      <c r="Z18" s="18">
        <v>2.85</v>
      </c>
      <c r="AA18" s="18">
        <v>3.85</v>
      </c>
      <c r="AB18" s="20">
        <v>7.6273148148148133E-3</v>
      </c>
      <c r="AC18" s="21">
        <v>0.66666666666666663</v>
      </c>
      <c r="AD18" s="323">
        <v>5</v>
      </c>
      <c r="AE18" s="18">
        <v>21.42</v>
      </c>
      <c r="AF18" s="19">
        <v>4.2840000000000007</v>
      </c>
      <c r="AG18" s="18">
        <v>1</v>
      </c>
      <c r="AH18" s="18">
        <v>9</v>
      </c>
      <c r="AI18" s="20">
        <v>6.8263888888888905E-3</v>
      </c>
      <c r="AJ18" s="21">
        <v>0.2</v>
      </c>
      <c r="AK18" s="323">
        <v>3</v>
      </c>
      <c r="AL18" s="18">
        <v>9.4</v>
      </c>
      <c r="AM18" s="19">
        <v>3.1333333333333333</v>
      </c>
      <c r="AN18" s="18">
        <v>3</v>
      </c>
      <c r="AO18" s="18">
        <v>3.4</v>
      </c>
      <c r="AP18" s="20">
        <v>6.3580246913580241E-3</v>
      </c>
      <c r="AQ18" s="21">
        <v>1.6666666666666667</v>
      </c>
      <c r="AR18" s="323">
        <v>3</v>
      </c>
      <c r="AS18" s="18">
        <v>12.5</v>
      </c>
      <c r="AT18" s="19">
        <v>4.166666666666667</v>
      </c>
      <c r="AU18" s="18">
        <v>1</v>
      </c>
      <c r="AV18" s="18">
        <v>7.5</v>
      </c>
      <c r="AW18" s="20">
        <v>6.7939814814814816E-3</v>
      </c>
      <c r="AX18" s="21">
        <v>0.33333333333333331</v>
      </c>
      <c r="AY18" s="323">
        <v>2</v>
      </c>
      <c r="AZ18" s="18">
        <v>5</v>
      </c>
      <c r="BA18" s="19">
        <v>2.5</v>
      </c>
      <c r="BB18" s="18">
        <v>2</v>
      </c>
      <c r="BC18" s="18">
        <v>3</v>
      </c>
      <c r="BD18" s="20">
        <v>6.7708333333333336E-3</v>
      </c>
      <c r="BE18" s="21">
        <v>2.5</v>
      </c>
      <c r="BF18" s="323"/>
      <c r="BG18" s="18"/>
      <c r="BH18" s="19"/>
      <c r="BI18" s="18"/>
      <c r="BJ18" s="18"/>
      <c r="BK18" s="20"/>
      <c r="BL18" s="21"/>
      <c r="BM18" s="323">
        <v>3</v>
      </c>
      <c r="BN18" s="18">
        <v>17.96266571</v>
      </c>
      <c r="BO18" s="19">
        <v>5.9875552366666662</v>
      </c>
      <c r="BP18" s="18">
        <v>3</v>
      </c>
      <c r="BQ18" s="18">
        <v>7.5</v>
      </c>
      <c r="BR18" s="20">
        <v>7.2299382716049382E-3</v>
      </c>
      <c r="BS18" s="21">
        <v>0.28611111111240461</v>
      </c>
      <c r="BT18" s="323"/>
      <c r="BU18" s="18"/>
      <c r="BV18" s="19"/>
      <c r="BW18" s="18"/>
      <c r="BX18" s="18"/>
      <c r="BY18" s="20"/>
      <c r="BZ18" s="21"/>
      <c r="CA18" s="170">
        <v>3</v>
      </c>
      <c r="CB18" s="27">
        <v>12</v>
      </c>
      <c r="CC18" s="28">
        <v>4</v>
      </c>
      <c r="CD18" s="27">
        <v>3.5</v>
      </c>
      <c r="CE18" s="27">
        <v>5</v>
      </c>
      <c r="CF18" s="29">
        <v>7.908950617283951E-3</v>
      </c>
      <c r="CG18" s="171">
        <v>0.66666666666666663</v>
      </c>
      <c r="CH18" s="323">
        <v>3</v>
      </c>
      <c r="CI18" s="18">
        <v>9</v>
      </c>
      <c r="CJ18" s="19">
        <v>3</v>
      </c>
      <c r="CK18" s="18">
        <v>3</v>
      </c>
      <c r="CL18" s="18">
        <v>3</v>
      </c>
      <c r="CM18" s="20">
        <v>7.3804012345679007E-3</v>
      </c>
      <c r="CN18" s="21">
        <v>1</v>
      </c>
      <c r="CO18" s="323">
        <v>1</v>
      </c>
      <c r="CP18" s="18">
        <v>2</v>
      </c>
      <c r="CQ18" s="19">
        <v>2</v>
      </c>
      <c r="CR18" s="18">
        <v>2</v>
      </c>
      <c r="CS18" s="18">
        <v>2</v>
      </c>
      <c r="CT18" s="20">
        <v>7.4189814814814813E-3</v>
      </c>
      <c r="CU18" s="21">
        <v>14</v>
      </c>
      <c r="CV18" s="323">
        <v>1</v>
      </c>
      <c r="CW18" s="18">
        <v>2.15</v>
      </c>
      <c r="CX18" s="19">
        <v>2.15</v>
      </c>
      <c r="CY18" s="18">
        <v>2.15</v>
      </c>
      <c r="CZ18" s="18">
        <v>2.15</v>
      </c>
      <c r="DA18" s="20">
        <v>6.4583333333333333E-3</v>
      </c>
      <c r="DB18" s="21">
        <v>0</v>
      </c>
      <c r="DC18" s="323"/>
      <c r="DD18" s="18"/>
      <c r="DE18" s="19"/>
      <c r="DF18" s="18"/>
      <c r="DG18" s="18"/>
      <c r="DH18" s="20"/>
      <c r="DI18" s="21"/>
      <c r="DJ18" s="323"/>
      <c r="DK18" s="18"/>
      <c r="DL18" s="19"/>
      <c r="DM18" s="18"/>
      <c r="DN18" s="18"/>
      <c r="DO18" s="20"/>
      <c r="DP18" s="21"/>
      <c r="DQ18" s="323"/>
      <c r="DR18" s="18"/>
      <c r="DS18" s="19"/>
      <c r="DT18" s="18"/>
      <c r="DU18" s="18"/>
      <c r="DV18" s="20"/>
      <c r="DW18" s="21"/>
      <c r="DX18" s="172">
        <v>39</v>
      </c>
      <c r="DY18" s="172">
        <v>148.08266571000001</v>
      </c>
      <c r="DZ18" s="173">
        <v>3.7969914284615389</v>
      </c>
      <c r="EA18" s="172">
        <v>1</v>
      </c>
      <c r="EB18" s="172">
        <v>9</v>
      </c>
      <c r="EC18" s="174">
        <v>7.3572530864197527E-3</v>
      </c>
      <c r="ED18" s="175">
        <v>1.0220085470086464</v>
      </c>
      <c r="EE18" s="40">
        <v>3</v>
      </c>
      <c r="EF18" s="18">
        <v>35</v>
      </c>
      <c r="EG18" s="19">
        <v>11.666666666666666</v>
      </c>
      <c r="EH18" s="18">
        <v>10.5</v>
      </c>
      <c r="EI18" s="18">
        <v>12.5</v>
      </c>
      <c r="EJ18" s="20">
        <v>2.3456790123456794E-3</v>
      </c>
      <c r="EK18" s="21">
        <v>0</v>
      </c>
      <c r="EL18" s="323">
        <v>1</v>
      </c>
      <c r="EM18" s="18">
        <v>16.5</v>
      </c>
      <c r="EN18" s="19">
        <v>16.5</v>
      </c>
      <c r="EO18" s="18">
        <v>16.5</v>
      </c>
      <c r="EP18" s="18">
        <v>16.5</v>
      </c>
      <c r="EQ18" s="20">
        <v>3.2407407407407406E-3</v>
      </c>
      <c r="ER18" s="21">
        <v>0</v>
      </c>
      <c r="ES18" s="323">
        <v>2</v>
      </c>
      <c r="ET18" s="18">
        <v>39.599999999999994</v>
      </c>
      <c r="EU18" s="19">
        <v>19.799999999999997</v>
      </c>
      <c r="EV18" s="18">
        <v>19.399999999999999</v>
      </c>
      <c r="EW18" s="18">
        <v>20.2</v>
      </c>
      <c r="EX18" s="20">
        <v>2.6851851851851854E-3</v>
      </c>
      <c r="EY18" s="21">
        <v>0</v>
      </c>
      <c r="EZ18" s="323">
        <v>1</v>
      </c>
      <c r="FA18" s="18">
        <v>12</v>
      </c>
      <c r="FB18" s="19">
        <v>12</v>
      </c>
      <c r="FC18" s="18">
        <v>12</v>
      </c>
      <c r="FD18" s="18">
        <v>12</v>
      </c>
      <c r="FE18" s="20">
        <v>2.9513888888888888E-3</v>
      </c>
      <c r="FF18" s="21">
        <v>0</v>
      </c>
      <c r="FG18" s="323">
        <v>2</v>
      </c>
      <c r="FH18" s="18">
        <v>23.7</v>
      </c>
      <c r="FI18" s="19">
        <v>11.85</v>
      </c>
      <c r="FJ18" s="18">
        <v>11.7</v>
      </c>
      <c r="FK18" s="18">
        <v>12</v>
      </c>
      <c r="FL18" s="20">
        <v>1.8807870370370371E-3</v>
      </c>
      <c r="FM18" s="21">
        <v>0.5</v>
      </c>
      <c r="FN18" s="323">
        <v>2</v>
      </c>
      <c r="FO18" s="18">
        <v>24.1</v>
      </c>
      <c r="FP18" s="19">
        <v>12.05</v>
      </c>
      <c r="FQ18" s="18">
        <v>11.7</v>
      </c>
      <c r="FR18" s="18">
        <v>12.4</v>
      </c>
      <c r="FS18" s="20">
        <v>1.7303240740740738E-3</v>
      </c>
      <c r="FT18" s="21">
        <v>0</v>
      </c>
      <c r="FU18" s="323">
        <v>3</v>
      </c>
      <c r="FV18" s="18">
        <v>24</v>
      </c>
      <c r="FW18" s="19">
        <v>8</v>
      </c>
      <c r="FX18" s="18">
        <v>6</v>
      </c>
      <c r="FY18" s="18">
        <v>10</v>
      </c>
      <c r="FZ18" s="20">
        <v>2.6813271604938273E-3</v>
      </c>
      <c r="GA18" s="21">
        <v>0.33333333333333331</v>
      </c>
      <c r="GB18" s="323"/>
      <c r="GC18" s="18"/>
      <c r="GD18" s="19"/>
      <c r="GE18" s="18"/>
      <c r="GF18" s="18"/>
      <c r="GG18" s="20"/>
      <c r="GH18" s="21"/>
      <c r="GI18" s="323"/>
      <c r="GJ18" s="18"/>
      <c r="GK18" s="19"/>
      <c r="GL18" s="18"/>
      <c r="GM18" s="18"/>
      <c r="GN18" s="20"/>
      <c r="GO18" s="21"/>
      <c r="GP18" s="323"/>
      <c r="GQ18" s="18"/>
      <c r="GR18" s="19"/>
      <c r="GS18" s="18"/>
      <c r="GT18" s="18"/>
      <c r="GU18" s="20"/>
      <c r="GV18" s="21"/>
      <c r="GW18" s="323">
        <v>1</v>
      </c>
      <c r="GX18" s="18">
        <v>14</v>
      </c>
      <c r="GY18" s="19">
        <v>14</v>
      </c>
      <c r="GZ18" s="18">
        <v>14</v>
      </c>
      <c r="HA18" s="18">
        <v>14</v>
      </c>
      <c r="HB18" s="20">
        <v>2.7314814814814819E-3</v>
      </c>
      <c r="HC18" s="21">
        <v>5</v>
      </c>
      <c r="HD18" s="170"/>
      <c r="HE18" s="27"/>
      <c r="HF18" s="28"/>
      <c r="HG18" s="27"/>
      <c r="HH18" s="27"/>
      <c r="HI18" s="29"/>
      <c r="HJ18" s="171"/>
      <c r="HK18" s="323"/>
      <c r="HL18" s="18"/>
      <c r="HM18" s="19"/>
      <c r="HN18" s="18"/>
      <c r="HO18" s="18"/>
      <c r="HP18" s="20"/>
      <c r="HQ18" s="21"/>
      <c r="HR18" s="323"/>
      <c r="HS18" s="18"/>
      <c r="HT18" s="19"/>
      <c r="HU18" s="18"/>
      <c r="HV18" s="18"/>
      <c r="HW18" s="20"/>
      <c r="HX18" s="21"/>
      <c r="HY18" s="323">
        <v>2</v>
      </c>
      <c r="HZ18" s="18">
        <v>36.5</v>
      </c>
      <c r="IA18" s="19">
        <v>18.25</v>
      </c>
      <c r="IB18" s="18">
        <v>14.5</v>
      </c>
      <c r="IC18" s="18">
        <v>22</v>
      </c>
      <c r="ID18" s="20">
        <v>2.465277777777778E-3</v>
      </c>
      <c r="IE18" s="21">
        <v>0.5</v>
      </c>
      <c r="IF18" s="323"/>
      <c r="IG18" s="18"/>
      <c r="IH18" s="19"/>
      <c r="II18" s="18"/>
      <c r="IJ18" s="18"/>
      <c r="IK18" s="20"/>
      <c r="IL18" s="21"/>
      <c r="IM18" s="323"/>
      <c r="IN18" s="18"/>
      <c r="IO18" s="19"/>
      <c r="IP18" s="18"/>
      <c r="IQ18" s="18"/>
      <c r="IR18" s="20"/>
      <c r="IS18" s="21"/>
      <c r="IT18" s="323"/>
      <c r="IU18" s="18"/>
      <c r="IV18" s="19"/>
      <c r="IW18" s="18"/>
      <c r="IX18" s="18"/>
      <c r="IY18" s="20"/>
      <c r="IZ18" s="21"/>
      <c r="JA18" s="172">
        <v>17</v>
      </c>
      <c r="JB18" s="172">
        <v>225.4</v>
      </c>
      <c r="JC18" s="173">
        <v>13.258823529411766</v>
      </c>
      <c r="JD18" s="172">
        <v>6</v>
      </c>
      <c r="JE18" s="172">
        <v>22</v>
      </c>
      <c r="JF18" s="174">
        <v>2.4428104575163396E-3</v>
      </c>
      <c r="JG18" s="175">
        <v>0.47058823529411764</v>
      </c>
      <c r="JH18" s="40"/>
      <c r="JI18" s="18"/>
      <c r="JJ18" s="19"/>
      <c r="JK18" s="18"/>
      <c r="JL18" s="18"/>
      <c r="JM18" s="20"/>
      <c r="JN18" s="21"/>
      <c r="JO18" s="323">
        <v>1</v>
      </c>
      <c r="JP18" s="18">
        <v>1</v>
      </c>
      <c r="JQ18" s="19">
        <v>1</v>
      </c>
      <c r="JR18" s="18">
        <v>1</v>
      </c>
      <c r="JS18" s="18">
        <v>1</v>
      </c>
      <c r="JT18" s="20">
        <v>2.4305555555555556E-2</v>
      </c>
      <c r="JU18" s="21">
        <v>0</v>
      </c>
      <c r="JV18" s="323">
        <v>1</v>
      </c>
      <c r="JW18" s="18">
        <v>0.5</v>
      </c>
      <c r="JX18" s="19">
        <v>0.5</v>
      </c>
      <c r="JY18" s="18">
        <v>0.5</v>
      </c>
      <c r="JZ18" s="18">
        <v>0.5</v>
      </c>
      <c r="KA18" s="20">
        <v>2.736111111111111E-2</v>
      </c>
      <c r="KB18" s="21">
        <v>0</v>
      </c>
      <c r="KC18" s="323"/>
      <c r="KD18" s="18"/>
      <c r="KE18" s="19"/>
      <c r="KF18" s="18"/>
      <c r="KG18" s="18"/>
      <c r="KH18" s="20"/>
      <c r="KI18" s="21"/>
      <c r="KJ18" s="323">
        <v>1</v>
      </c>
      <c r="KK18" s="18">
        <v>1</v>
      </c>
      <c r="KL18" s="19">
        <v>1</v>
      </c>
      <c r="KM18" s="18">
        <v>1</v>
      </c>
      <c r="KN18" s="18">
        <v>1</v>
      </c>
      <c r="KO18" s="20">
        <v>2.4305555555555556E-2</v>
      </c>
      <c r="KP18" s="21">
        <v>0</v>
      </c>
      <c r="KQ18" s="323">
        <v>2</v>
      </c>
      <c r="KR18" s="18">
        <v>2.1500000000000004</v>
      </c>
      <c r="KS18" s="19">
        <v>1.0750000000000002</v>
      </c>
      <c r="KT18" s="18">
        <v>1.05</v>
      </c>
      <c r="KU18" s="18">
        <v>1.1000000000000001</v>
      </c>
      <c r="KV18" s="20">
        <v>4.4652777777777777E-2</v>
      </c>
      <c r="KW18" s="21">
        <v>0</v>
      </c>
      <c r="KX18" s="323">
        <v>1</v>
      </c>
      <c r="KY18" s="18">
        <v>0.71</v>
      </c>
      <c r="KZ18" s="19">
        <v>0.71</v>
      </c>
      <c r="LA18" s="18">
        <v>0.71</v>
      </c>
      <c r="LB18" s="18">
        <v>0.71</v>
      </c>
      <c r="LC18" s="20">
        <v>2.6886574074074077E-2</v>
      </c>
      <c r="LD18" s="21">
        <v>0</v>
      </c>
      <c r="LE18" s="323"/>
      <c r="LF18" s="18"/>
      <c r="LG18" s="19"/>
      <c r="LH18" s="18"/>
      <c r="LI18" s="18"/>
      <c r="LJ18" s="20"/>
      <c r="LK18" s="21"/>
      <c r="LL18" s="323"/>
      <c r="LM18" s="18"/>
      <c r="LN18" s="19"/>
      <c r="LO18" s="18"/>
      <c r="LP18" s="18"/>
      <c r="LQ18" s="20"/>
      <c r="LR18" s="21"/>
      <c r="LS18" s="323">
        <v>1</v>
      </c>
      <c r="LT18" s="18">
        <v>0.5</v>
      </c>
      <c r="LU18" s="19">
        <v>0.5</v>
      </c>
      <c r="LV18" s="18">
        <v>0.5</v>
      </c>
      <c r="LW18" s="18">
        <v>0.5</v>
      </c>
      <c r="LX18" s="20">
        <v>2.7847222222222221E-2</v>
      </c>
      <c r="LY18" s="21">
        <v>1</v>
      </c>
      <c r="LZ18" s="323"/>
      <c r="MA18" s="18"/>
      <c r="MB18" s="19"/>
      <c r="MC18" s="18"/>
      <c r="MD18" s="18"/>
      <c r="ME18" s="20"/>
      <c r="MF18" s="21"/>
      <c r="MG18" s="170">
        <v>1</v>
      </c>
      <c r="MH18" s="27">
        <v>0.56000000000000005</v>
      </c>
      <c r="MI18" s="28">
        <v>0.56000000000000005</v>
      </c>
      <c r="MJ18" s="27">
        <v>0.56000000000000005</v>
      </c>
      <c r="MK18" s="27">
        <v>0.56000000000000005</v>
      </c>
      <c r="ML18" s="29">
        <v>2.8125000000000001E-2</v>
      </c>
      <c r="MM18" s="171">
        <v>0</v>
      </c>
      <c r="MN18" s="323"/>
      <c r="MO18" s="18"/>
      <c r="MP18" s="19"/>
      <c r="MQ18" s="18"/>
      <c r="MR18" s="18"/>
      <c r="MS18" s="20"/>
      <c r="MT18" s="21"/>
      <c r="MU18" s="323"/>
      <c r="MV18" s="18"/>
      <c r="MW18" s="19"/>
      <c r="MX18" s="18"/>
      <c r="MY18" s="18"/>
      <c r="MZ18" s="20"/>
      <c r="NA18" s="21"/>
      <c r="NB18" s="323"/>
      <c r="NC18" s="18"/>
      <c r="ND18" s="19"/>
      <c r="NE18" s="18"/>
      <c r="NF18" s="18"/>
      <c r="NG18" s="20"/>
      <c r="NH18" s="21"/>
      <c r="NI18" s="323"/>
      <c r="NJ18" s="18"/>
      <c r="NK18" s="19"/>
      <c r="NL18" s="18"/>
      <c r="NM18" s="18"/>
      <c r="NN18" s="20"/>
      <c r="NO18" s="21"/>
      <c r="NP18" s="323"/>
      <c r="NQ18" s="18"/>
      <c r="NR18" s="19"/>
      <c r="NS18" s="18"/>
      <c r="NT18" s="18"/>
      <c r="NU18" s="20"/>
      <c r="NV18" s="21"/>
      <c r="NW18" s="323"/>
      <c r="NX18" s="18"/>
      <c r="NY18" s="19"/>
      <c r="NZ18" s="18"/>
      <c r="OA18" s="18"/>
      <c r="OB18" s="20"/>
      <c r="OC18" s="21"/>
      <c r="OD18" s="172">
        <v>8</v>
      </c>
      <c r="OE18" s="172">
        <v>6.42</v>
      </c>
      <c r="OF18" s="173">
        <v>0.80249999999999999</v>
      </c>
      <c r="OG18" s="172">
        <v>0.5</v>
      </c>
      <c r="OH18" s="172">
        <v>1.1000000000000001</v>
      </c>
      <c r="OI18" s="174">
        <v>3.101707175925926E-2</v>
      </c>
      <c r="OJ18" s="175">
        <v>0.125</v>
      </c>
      <c r="OK18" s="40"/>
      <c r="OL18" s="18"/>
      <c r="OM18" s="19"/>
      <c r="ON18" s="18"/>
      <c r="OO18" s="18"/>
      <c r="OP18" s="20"/>
      <c r="OQ18" s="21"/>
      <c r="OR18" s="172"/>
      <c r="OS18" s="172"/>
      <c r="OT18" s="173"/>
      <c r="OU18" s="172"/>
      <c r="OV18" s="172"/>
      <c r="OW18" s="174"/>
      <c r="OX18" s="324"/>
    </row>
    <row r="19" spans="1:414" s="22" customFormat="1" x14ac:dyDescent="0.2">
      <c r="A19" s="169">
        <v>9</v>
      </c>
      <c r="B19" s="40">
        <v>5</v>
      </c>
      <c r="C19" s="18">
        <v>27.450000000000003</v>
      </c>
      <c r="D19" s="19">
        <v>5.49</v>
      </c>
      <c r="E19" s="18">
        <v>4.25</v>
      </c>
      <c r="F19" s="18">
        <v>8.25</v>
      </c>
      <c r="G19" s="20">
        <v>7.5925925925925926E-3</v>
      </c>
      <c r="H19" s="21">
        <v>0.2</v>
      </c>
      <c r="I19" s="323">
        <v>3</v>
      </c>
      <c r="J19" s="18">
        <v>17.600000000000001</v>
      </c>
      <c r="K19" s="19">
        <v>5.8666666666666671</v>
      </c>
      <c r="L19" s="18">
        <v>3.1</v>
      </c>
      <c r="M19" s="18">
        <v>7.25</v>
      </c>
      <c r="N19" s="20">
        <v>7.908950617283951E-3</v>
      </c>
      <c r="O19" s="21">
        <v>0.33333333333333331</v>
      </c>
      <c r="P19" s="323">
        <v>5</v>
      </c>
      <c r="Q19" s="18">
        <v>15.5</v>
      </c>
      <c r="R19" s="19">
        <v>3.1</v>
      </c>
      <c r="S19" s="18">
        <v>0.57999999999999996</v>
      </c>
      <c r="T19" s="18">
        <v>6.25</v>
      </c>
      <c r="U19" s="20">
        <v>8.5092592592592598E-3</v>
      </c>
      <c r="V19" s="21">
        <v>0.2</v>
      </c>
      <c r="W19" s="323">
        <v>4</v>
      </c>
      <c r="X19" s="18">
        <v>34</v>
      </c>
      <c r="Y19" s="19">
        <v>8.5</v>
      </c>
      <c r="Z19" s="18">
        <v>4.25</v>
      </c>
      <c r="AA19" s="18">
        <v>20</v>
      </c>
      <c r="AB19" s="20">
        <v>8.1307870370370388E-3</v>
      </c>
      <c r="AC19" s="21">
        <v>0.5</v>
      </c>
      <c r="AD19" s="323">
        <v>2</v>
      </c>
      <c r="AE19" s="18">
        <v>4.0999999999999996</v>
      </c>
      <c r="AF19" s="19">
        <v>2.0499999999999998</v>
      </c>
      <c r="AG19" s="18">
        <v>1</v>
      </c>
      <c r="AH19" s="18">
        <v>3.1</v>
      </c>
      <c r="AI19" s="20">
        <v>6.5509259259259253E-3</v>
      </c>
      <c r="AJ19" s="21">
        <v>0.5</v>
      </c>
      <c r="AK19" s="323">
        <v>2</v>
      </c>
      <c r="AL19" s="18">
        <v>10.5</v>
      </c>
      <c r="AM19" s="19">
        <v>5.25</v>
      </c>
      <c r="AN19" s="18">
        <v>3</v>
      </c>
      <c r="AO19" s="18">
        <v>7.5</v>
      </c>
      <c r="AP19" s="20">
        <v>6.6319444444444446E-3</v>
      </c>
      <c r="AQ19" s="21">
        <v>0.5</v>
      </c>
      <c r="AR19" s="323">
        <v>3</v>
      </c>
      <c r="AS19" s="18">
        <v>13.2</v>
      </c>
      <c r="AT19" s="19">
        <v>4.3999999999999995</v>
      </c>
      <c r="AU19" s="18">
        <v>1</v>
      </c>
      <c r="AV19" s="18">
        <v>9.1999999999999993</v>
      </c>
      <c r="AW19" s="20">
        <v>7.0717592592592594E-3</v>
      </c>
      <c r="AX19" s="21">
        <v>1</v>
      </c>
      <c r="AY19" s="323">
        <v>1</v>
      </c>
      <c r="AZ19" s="18">
        <v>1</v>
      </c>
      <c r="BA19" s="19">
        <v>1</v>
      </c>
      <c r="BB19" s="18">
        <v>1</v>
      </c>
      <c r="BC19" s="18">
        <v>1</v>
      </c>
      <c r="BD19" s="20">
        <v>7.0254629629629634E-3</v>
      </c>
      <c r="BE19" s="21">
        <v>6</v>
      </c>
      <c r="BF19" s="323"/>
      <c r="BG19" s="18"/>
      <c r="BH19" s="19"/>
      <c r="BI19" s="18"/>
      <c r="BJ19" s="18"/>
      <c r="BK19" s="20"/>
      <c r="BL19" s="21"/>
      <c r="BM19" s="323">
        <v>4</v>
      </c>
      <c r="BN19" s="18">
        <v>14.432819089999999</v>
      </c>
      <c r="BO19" s="19">
        <v>3.6082047724999997</v>
      </c>
      <c r="BP19" s="18">
        <v>1</v>
      </c>
      <c r="BQ19" s="18">
        <v>7.6490770100000001</v>
      </c>
      <c r="BR19" s="20">
        <v>7.3437500000000005E-3</v>
      </c>
      <c r="BS19" s="21">
        <v>1.3767361111113132</v>
      </c>
      <c r="BT19" s="323">
        <v>6</v>
      </c>
      <c r="BU19" s="18">
        <v>18.810000000000002</v>
      </c>
      <c r="BV19" s="19">
        <v>3.1350000000000002</v>
      </c>
      <c r="BW19" s="18">
        <v>2</v>
      </c>
      <c r="BX19" s="18">
        <v>4.03</v>
      </c>
      <c r="BY19" s="20">
        <v>7.1122685185185186E-3</v>
      </c>
      <c r="BZ19" s="21">
        <v>0.33333333333333331</v>
      </c>
      <c r="CA19" s="170">
        <v>3</v>
      </c>
      <c r="CB19" s="27">
        <v>13.8</v>
      </c>
      <c r="CC19" s="28">
        <v>4.6000000000000005</v>
      </c>
      <c r="CD19" s="27">
        <v>2.5</v>
      </c>
      <c r="CE19" s="27">
        <v>7.8</v>
      </c>
      <c r="CF19" s="29">
        <v>7.7121913580246908E-3</v>
      </c>
      <c r="CG19" s="171">
        <v>1</v>
      </c>
      <c r="CH19" s="323">
        <v>5</v>
      </c>
      <c r="CI19" s="18">
        <v>17.3</v>
      </c>
      <c r="CJ19" s="19">
        <v>3.46</v>
      </c>
      <c r="CK19" s="18">
        <v>0.5</v>
      </c>
      <c r="CL19" s="18">
        <v>7.8</v>
      </c>
      <c r="CM19" s="20">
        <v>7.4837962962962966E-3</v>
      </c>
      <c r="CN19" s="21">
        <v>0.8</v>
      </c>
      <c r="CO19" s="323"/>
      <c r="CP19" s="18"/>
      <c r="CQ19" s="19"/>
      <c r="CR19" s="18"/>
      <c r="CS19" s="18"/>
      <c r="CT19" s="20"/>
      <c r="CU19" s="21"/>
      <c r="CV19" s="323">
        <v>2</v>
      </c>
      <c r="CW19" s="18">
        <v>6.75</v>
      </c>
      <c r="CX19" s="19">
        <v>3.375</v>
      </c>
      <c r="CY19" s="18">
        <v>2.4500000000000002</v>
      </c>
      <c r="CZ19" s="18">
        <v>4.3</v>
      </c>
      <c r="DA19" s="20">
        <v>7.2569444444444443E-3</v>
      </c>
      <c r="DB19" s="21">
        <v>1.5</v>
      </c>
      <c r="DC19" s="323"/>
      <c r="DD19" s="18"/>
      <c r="DE19" s="19"/>
      <c r="DF19" s="18"/>
      <c r="DG19" s="18"/>
      <c r="DH19" s="20"/>
      <c r="DI19" s="21"/>
      <c r="DJ19" s="323"/>
      <c r="DK19" s="18"/>
      <c r="DL19" s="19"/>
      <c r="DM19" s="18"/>
      <c r="DN19" s="18"/>
      <c r="DO19" s="20"/>
      <c r="DP19" s="21"/>
      <c r="DQ19" s="323"/>
      <c r="DR19" s="18"/>
      <c r="DS19" s="19"/>
      <c r="DT19" s="18"/>
      <c r="DU19" s="18"/>
      <c r="DV19" s="20"/>
      <c r="DW19" s="21"/>
      <c r="DX19" s="172">
        <v>45</v>
      </c>
      <c r="DY19" s="172">
        <v>194.44281909000003</v>
      </c>
      <c r="DZ19" s="173">
        <v>4.3209515353333341</v>
      </c>
      <c r="EA19" s="172">
        <v>0.5</v>
      </c>
      <c r="EB19" s="172">
        <v>20</v>
      </c>
      <c r="EC19" s="174">
        <v>7.5218621399176962E-3</v>
      </c>
      <c r="ED19" s="175">
        <v>0.74459876543211678</v>
      </c>
      <c r="EE19" s="40">
        <v>1</v>
      </c>
      <c r="EF19" s="18">
        <v>8</v>
      </c>
      <c r="EG19" s="19">
        <v>8</v>
      </c>
      <c r="EH19" s="18">
        <v>8</v>
      </c>
      <c r="EI19" s="18">
        <v>8</v>
      </c>
      <c r="EJ19" s="20">
        <v>2.1759259259259258E-3</v>
      </c>
      <c r="EK19" s="21">
        <v>0</v>
      </c>
      <c r="EL19" s="323">
        <v>1</v>
      </c>
      <c r="EM19" s="18">
        <v>10</v>
      </c>
      <c r="EN19" s="19">
        <v>10</v>
      </c>
      <c r="EO19" s="18">
        <v>10</v>
      </c>
      <c r="EP19" s="18">
        <v>10</v>
      </c>
      <c r="EQ19" s="20">
        <v>2.2569444444444447E-3</v>
      </c>
      <c r="ER19" s="21">
        <v>0</v>
      </c>
      <c r="ES19" s="323">
        <v>1</v>
      </c>
      <c r="ET19" s="18">
        <v>20.5</v>
      </c>
      <c r="EU19" s="19">
        <v>20.5</v>
      </c>
      <c r="EV19" s="18">
        <v>20.5</v>
      </c>
      <c r="EW19" s="18">
        <v>20.5</v>
      </c>
      <c r="EX19" s="20">
        <v>2.4768518518518516E-3</v>
      </c>
      <c r="EY19" s="21">
        <v>0</v>
      </c>
      <c r="EZ19" s="323"/>
      <c r="FA19" s="18"/>
      <c r="FB19" s="19"/>
      <c r="FC19" s="18"/>
      <c r="FD19" s="18"/>
      <c r="FE19" s="20"/>
      <c r="FF19" s="21"/>
      <c r="FG19" s="323">
        <v>3</v>
      </c>
      <c r="FH19" s="18">
        <v>37.5</v>
      </c>
      <c r="FI19" s="19">
        <v>12.5</v>
      </c>
      <c r="FJ19" s="18">
        <v>11</v>
      </c>
      <c r="FK19" s="18">
        <v>15</v>
      </c>
      <c r="FL19" s="20">
        <v>2.2993827160493825E-3</v>
      </c>
      <c r="FM19" s="21">
        <v>0.33333333333333331</v>
      </c>
      <c r="FN19" s="323">
        <v>3</v>
      </c>
      <c r="FO19" s="18">
        <v>33.6</v>
      </c>
      <c r="FP19" s="19">
        <v>11.200000000000001</v>
      </c>
      <c r="FQ19" s="18">
        <v>10</v>
      </c>
      <c r="FR19" s="18">
        <v>11.9</v>
      </c>
      <c r="FS19" s="20">
        <v>1.8557098765432101E-3</v>
      </c>
      <c r="FT19" s="21">
        <v>0</v>
      </c>
      <c r="FU19" s="323">
        <v>2</v>
      </c>
      <c r="FV19" s="18">
        <v>12</v>
      </c>
      <c r="FW19" s="19">
        <v>6</v>
      </c>
      <c r="FX19" s="18">
        <v>6</v>
      </c>
      <c r="FY19" s="18">
        <v>6</v>
      </c>
      <c r="FZ19" s="20">
        <v>2.3148148148148151E-3</v>
      </c>
      <c r="GA19" s="21">
        <v>0</v>
      </c>
      <c r="GB19" s="323"/>
      <c r="GC19" s="18"/>
      <c r="GD19" s="19"/>
      <c r="GE19" s="18"/>
      <c r="GF19" s="18"/>
      <c r="GG19" s="20"/>
      <c r="GH19" s="21"/>
      <c r="GI19" s="323"/>
      <c r="GJ19" s="18"/>
      <c r="GK19" s="19"/>
      <c r="GL19" s="18"/>
      <c r="GM19" s="18"/>
      <c r="GN19" s="20"/>
      <c r="GO19" s="21"/>
      <c r="GP19" s="323"/>
      <c r="GQ19" s="18"/>
      <c r="GR19" s="19"/>
      <c r="GS19" s="18"/>
      <c r="GT19" s="18"/>
      <c r="GU19" s="20"/>
      <c r="GV19" s="21"/>
      <c r="GW19" s="323"/>
      <c r="GX19" s="18"/>
      <c r="GY19" s="19"/>
      <c r="GZ19" s="18"/>
      <c r="HA19" s="18"/>
      <c r="HB19" s="20"/>
      <c r="HC19" s="21"/>
      <c r="HD19" s="170"/>
      <c r="HE19" s="27"/>
      <c r="HF19" s="28"/>
      <c r="HG19" s="27"/>
      <c r="HH19" s="27"/>
      <c r="HI19" s="29"/>
      <c r="HJ19" s="171"/>
      <c r="HK19" s="323"/>
      <c r="HL19" s="18"/>
      <c r="HM19" s="19"/>
      <c r="HN19" s="18"/>
      <c r="HO19" s="18"/>
      <c r="HP19" s="20"/>
      <c r="HQ19" s="21"/>
      <c r="HR19" s="323"/>
      <c r="HS19" s="18"/>
      <c r="HT19" s="19"/>
      <c r="HU19" s="18"/>
      <c r="HV19" s="18"/>
      <c r="HW19" s="20"/>
      <c r="HX19" s="21"/>
      <c r="HY19" s="323"/>
      <c r="HZ19" s="18"/>
      <c r="IA19" s="19"/>
      <c r="IB19" s="18"/>
      <c r="IC19" s="18"/>
      <c r="ID19" s="20"/>
      <c r="IE19" s="21"/>
      <c r="IF19" s="323"/>
      <c r="IG19" s="18"/>
      <c r="IH19" s="19"/>
      <c r="II19" s="18"/>
      <c r="IJ19" s="18"/>
      <c r="IK19" s="20"/>
      <c r="IL19" s="21"/>
      <c r="IM19" s="323"/>
      <c r="IN19" s="18"/>
      <c r="IO19" s="19"/>
      <c r="IP19" s="18"/>
      <c r="IQ19" s="18"/>
      <c r="IR19" s="20"/>
      <c r="IS19" s="21"/>
      <c r="IT19" s="323"/>
      <c r="IU19" s="18"/>
      <c r="IV19" s="19"/>
      <c r="IW19" s="18"/>
      <c r="IX19" s="18"/>
      <c r="IY19" s="20"/>
      <c r="IZ19" s="21"/>
      <c r="JA19" s="172">
        <v>11</v>
      </c>
      <c r="JB19" s="172">
        <v>121.60000000000001</v>
      </c>
      <c r="JC19" s="173">
        <v>11.054545454545455</v>
      </c>
      <c r="JD19" s="172">
        <v>6</v>
      </c>
      <c r="JE19" s="172">
        <v>20.5</v>
      </c>
      <c r="JF19" s="174">
        <v>2.1822390572390571E-3</v>
      </c>
      <c r="JG19" s="175">
        <v>9.0909090909090912E-2</v>
      </c>
      <c r="JH19" s="40">
        <v>2</v>
      </c>
      <c r="JI19" s="18">
        <v>2</v>
      </c>
      <c r="JJ19" s="19">
        <v>1</v>
      </c>
      <c r="JK19" s="18">
        <v>1</v>
      </c>
      <c r="JL19" s="18">
        <v>1</v>
      </c>
      <c r="JM19" s="20">
        <v>2.4670138888888887E-2</v>
      </c>
      <c r="JN19" s="21">
        <v>0</v>
      </c>
      <c r="JO19" s="323">
        <v>1</v>
      </c>
      <c r="JP19" s="18">
        <v>1</v>
      </c>
      <c r="JQ19" s="19">
        <v>1</v>
      </c>
      <c r="JR19" s="18">
        <v>1</v>
      </c>
      <c r="JS19" s="18">
        <v>1</v>
      </c>
      <c r="JT19" s="20">
        <v>2.0682870370370372E-2</v>
      </c>
      <c r="JU19" s="21">
        <v>1</v>
      </c>
      <c r="JV19" s="323">
        <v>1</v>
      </c>
      <c r="JW19" s="18">
        <v>0.68</v>
      </c>
      <c r="JX19" s="19">
        <v>0.68</v>
      </c>
      <c r="JY19" s="18">
        <v>0.68</v>
      </c>
      <c r="JZ19" s="18">
        <v>0.68</v>
      </c>
      <c r="KA19" s="20">
        <v>2.326388888888889E-2</v>
      </c>
      <c r="KB19" s="21">
        <v>0</v>
      </c>
      <c r="KC19" s="323">
        <v>2</v>
      </c>
      <c r="KD19" s="18">
        <v>1.2</v>
      </c>
      <c r="KE19" s="19">
        <v>0.6</v>
      </c>
      <c r="KF19" s="18">
        <v>0.6</v>
      </c>
      <c r="KG19" s="18">
        <v>0.6</v>
      </c>
      <c r="KH19" s="20">
        <v>2.2829861111111113E-2</v>
      </c>
      <c r="KI19" s="21">
        <v>0</v>
      </c>
      <c r="KJ19" s="323">
        <v>2</v>
      </c>
      <c r="KK19" s="18">
        <v>2</v>
      </c>
      <c r="KL19" s="19">
        <v>1</v>
      </c>
      <c r="KM19" s="18">
        <v>1</v>
      </c>
      <c r="KN19" s="18">
        <v>1</v>
      </c>
      <c r="KO19" s="20">
        <v>2.7158564814814816E-2</v>
      </c>
      <c r="KP19" s="21">
        <v>0</v>
      </c>
      <c r="KQ19" s="323">
        <v>2</v>
      </c>
      <c r="KR19" s="18">
        <v>2.85</v>
      </c>
      <c r="KS19" s="19">
        <v>1.425</v>
      </c>
      <c r="KT19" s="18">
        <v>0.85</v>
      </c>
      <c r="KU19" s="18">
        <v>2</v>
      </c>
      <c r="KV19" s="20">
        <v>2.2847222222222224E-2</v>
      </c>
      <c r="KW19" s="21">
        <v>0</v>
      </c>
      <c r="KX19" s="323">
        <v>1</v>
      </c>
      <c r="KY19" s="18">
        <v>0.76</v>
      </c>
      <c r="KZ19" s="19">
        <v>0.76</v>
      </c>
      <c r="LA19" s="18">
        <v>0.76</v>
      </c>
      <c r="LB19" s="18">
        <v>0.76</v>
      </c>
      <c r="LC19" s="20">
        <v>2.7094907407407404E-2</v>
      </c>
      <c r="LD19" s="21">
        <v>0</v>
      </c>
      <c r="LE19" s="323"/>
      <c r="LF19" s="18"/>
      <c r="LG19" s="19"/>
      <c r="LH19" s="18"/>
      <c r="LI19" s="18"/>
      <c r="LJ19" s="20"/>
      <c r="LK19" s="21"/>
      <c r="LL19" s="323"/>
      <c r="LM19" s="18"/>
      <c r="LN19" s="19"/>
      <c r="LO19" s="18"/>
      <c r="LP19" s="18"/>
      <c r="LQ19" s="20"/>
      <c r="LR19" s="21"/>
      <c r="LS19" s="323"/>
      <c r="LT19" s="18"/>
      <c r="LU19" s="19"/>
      <c r="LV19" s="18"/>
      <c r="LW19" s="18"/>
      <c r="LX19" s="20"/>
      <c r="LY19" s="21"/>
      <c r="LZ19" s="323"/>
      <c r="MA19" s="18"/>
      <c r="MB19" s="19"/>
      <c r="MC19" s="18"/>
      <c r="MD19" s="18"/>
      <c r="ME19" s="20"/>
      <c r="MF19" s="21"/>
      <c r="MG19" s="170">
        <v>1</v>
      </c>
      <c r="MH19" s="27">
        <v>0.56000000000000005</v>
      </c>
      <c r="MI19" s="28">
        <v>0.56000000000000005</v>
      </c>
      <c r="MJ19" s="27">
        <v>0.56000000000000005</v>
      </c>
      <c r="MK19" s="27">
        <v>0.56000000000000005</v>
      </c>
      <c r="ML19" s="29">
        <v>2.6932870370370371E-2</v>
      </c>
      <c r="MM19" s="171">
        <v>0</v>
      </c>
      <c r="MN19" s="323"/>
      <c r="MO19" s="18"/>
      <c r="MP19" s="19"/>
      <c r="MQ19" s="18"/>
      <c r="MR19" s="18"/>
      <c r="MS19" s="20"/>
      <c r="MT19" s="21"/>
      <c r="MU19" s="323"/>
      <c r="MV19" s="18"/>
      <c r="MW19" s="19"/>
      <c r="MX19" s="18"/>
      <c r="MY19" s="18"/>
      <c r="MZ19" s="20"/>
      <c r="NA19" s="21"/>
      <c r="NB19" s="323">
        <v>1</v>
      </c>
      <c r="NC19" s="18">
        <v>0.68</v>
      </c>
      <c r="ND19" s="19">
        <v>0.68</v>
      </c>
      <c r="NE19" s="18">
        <v>0.68</v>
      </c>
      <c r="NF19" s="18">
        <v>0.68</v>
      </c>
      <c r="NG19" s="20">
        <v>2.8310185185185185E-2</v>
      </c>
      <c r="NH19" s="21">
        <v>1</v>
      </c>
      <c r="NI19" s="323"/>
      <c r="NJ19" s="18"/>
      <c r="NK19" s="19"/>
      <c r="NL19" s="18"/>
      <c r="NM19" s="18"/>
      <c r="NN19" s="20"/>
      <c r="NO19" s="21"/>
      <c r="NP19" s="323"/>
      <c r="NQ19" s="18"/>
      <c r="NR19" s="19"/>
      <c r="NS19" s="18"/>
      <c r="NT19" s="18"/>
      <c r="NU19" s="20"/>
      <c r="NV19" s="21"/>
      <c r="NW19" s="323"/>
      <c r="NX19" s="18"/>
      <c r="NY19" s="19"/>
      <c r="NZ19" s="18"/>
      <c r="OA19" s="18"/>
      <c r="OB19" s="20"/>
      <c r="OC19" s="21"/>
      <c r="OD19" s="172">
        <v>13</v>
      </c>
      <c r="OE19" s="172">
        <v>11.73</v>
      </c>
      <c r="OF19" s="173">
        <v>0.90230769230769237</v>
      </c>
      <c r="OG19" s="172">
        <v>0.56000000000000005</v>
      </c>
      <c r="OH19" s="172">
        <v>2</v>
      </c>
      <c r="OI19" s="174">
        <v>2.471509971509972E-2</v>
      </c>
      <c r="OJ19" s="175">
        <v>0.15384615384615385</v>
      </c>
      <c r="OK19" s="40"/>
      <c r="OL19" s="18"/>
      <c r="OM19" s="19"/>
      <c r="ON19" s="18"/>
      <c r="OO19" s="18"/>
      <c r="OP19" s="20"/>
      <c r="OQ19" s="21"/>
      <c r="OR19" s="172"/>
      <c r="OS19" s="172"/>
      <c r="OT19" s="173"/>
      <c r="OU19" s="172"/>
      <c r="OV19" s="172"/>
      <c r="OW19" s="174"/>
      <c r="OX19" s="324"/>
    </row>
    <row r="20" spans="1:414" s="22" customFormat="1" x14ac:dyDescent="0.2">
      <c r="A20" s="169">
        <v>10</v>
      </c>
      <c r="B20" s="40">
        <v>4</v>
      </c>
      <c r="C20" s="18">
        <v>16.149999999999999</v>
      </c>
      <c r="D20" s="19">
        <v>4.0374999999999996</v>
      </c>
      <c r="E20" s="18">
        <v>1.5</v>
      </c>
      <c r="F20" s="18">
        <v>8.4</v>
      </c>
      <c r="G20" s="20">
        <v>8.9207175925925929E-3</v>
      </c>
      <c r="H20" s="21">
        <v>0</v>
      </c>
      <c r="I20" s="323">
        <v>4</v>
      </c>
      <c r="J20" s="18">
        <v>21.17</v>
      </c>
      <c r="K20" s="19">
        <v>5.2925000000000004</v>
      </c>
      <c r="L20" s="18">
        <v>3.17</v>
      </c>
      <c r="M20" s="18">
        <v>8</v>
      </c>
      <c r="N20" s="20">
        <v>7.4421296296296293E-3</v>
      </c>
      <c r="O20" s="21">
        <v>0.25</v>
      </c>
      <c r="P20" s="323">
        <v>3</v>
      </c>
      <c r="Q20" s="18">
        <v>11.96</v>
      </c>
      <c r="R20" s="19">
        <v>3.9866666666666668</v>
      </c>
      <c r="S20" s="18">
        <v>2.61</v>
      </c>
      <c r="T20" s="18">
        <v>6.25</v>
      </c>
      <c r="U20" s="20">
        <v>8.2330246913580249E-3</v>
      </c>
      <c r="V20" s="21">
        <v>0</v>
      </c>
      <c r="W20" s="323">
        <v>5</v>
      </c>
      <c r="X20" s="18">
        <v>23.65</v>
      </c>
      <c r="Y20" s="19">
        <v>4.7299999999999995</v>
      </c>
      <c r="Z20" s="18">
        <v>3</v>
      </c>
      <c r="AA20" s="18">
        <v>10</v>
      </c>
      <c r="AB20" s="20">
        <v>7.6597222222222231E-3</v>
      </c>
      <c r="AC20" s="21">
        <v>0</v>
      </c>
      <c r="AD20" s="323">
        <v>5</v>
      </c>
      <c r="AE20" s="18">
        <v>20.38</v>
      </c>
      <c r="AF20" s="19">
        <v>4.0759999999999996</v>
      </c>
      <c r="AG20" s="18">
        <v>1</v>
      </c>
      <c r="AH20" s="18">
        <v>7.62</v>
      </c>
      <c r="AI20" s="20">
        <v>6.687499999999999E-3</v>
      </c>
      <c r="AJ20" s="21">
        <v>0</v>
      </c>
      <c r="AK20" s="323">
        <v>3</v>
      </c>
      <c r="AL20" s="18">
        <v>15.709999999999999</v>
      </c>
      <c r="AM20" s="19">
        <v>5.2366666666666664</v>
      </c>
      <c r="AN20" s="18">
        <v>3.11</v>
      </c>
      <c r="AO20" s="18">
        <v>7.6</v>
      </c>
      <c r="AP20" s="20">
        <v>6.42361111111111E-3</v>
      </c>
      <c r="AQ20" s="21">
        <v>0.66666666666666663</v>
      </c>
      <c r="AR20" s="323">
        <v>2</v>
      </c>
      <c r="AS20" s="18">
        <v>12.75</v>
      </c>
      <c r="AT20" s="19">
        <v>6.375</v>
      </c>
      <c r="AU20" s="18">
        <v>3.55</v>
      </c>
      <c r="AV20" s="18">
        <v>9.1999999999999993</v>
      </c>
      <c r="AW20" s="20">
        <v>7.3495370370370372E-3</v>
      </c>
      <c r="AX20" s="21">
        <v>0.5</v>
      </c>
      <c r="AY20" s="323">
        <v>1</v>
      </c>
      <c r="AZ20" s="18">
        <v>1</v>
      </c>
      <c r="BA20" s="19">
        <v>1</v>
      </c>
      <c r="BB20" s="18">
        <v>1</v>
      </c>
      <c r="BC20" s="18">
        <v>1</v>
      </c>
      <c r="BD20" s="20">
        <v>6.9907407407407409E-3</v>
      </c>
      <c r="BE20" s="21">
        <v>216.64097222222335</v>
      </c>
      <c r="BF20" s="323">
        <v>1</v>
      </c>
      <c r="BG20" s="18">
        <v>2.76</v>
      </c>
      <c r="BH20" s="19">
        <v>2.76</v>
      </c>
      <c r="BI20" s="18">
        <v>2.76</v>
      </c>
      <c r="BJ20" s="18">
        <v>2.76</v>
      </c>
      <c r="BK20" s="20">
        <v>7.3958333333333341E-3</v>
      </c>
      <c r="BL20" s="21">
        <v>52.504861111112405</v>
      </c>
      <c r="BM20" s="323">
        <v>2</v>
      </c>
      <c r="BN20" s="18">
        <v>6.2509922600000003</v>
      </c>
      <c r="BO20" s="19">
        <v>3.1254961300000002</v>
      </c>
      <c r="BP20" s="18">
        <v>2.75267353</v>
      </c>
      <c r="BQ20" s="18">
        <v>3.4983187299999998</v>
      </c>
      <c r="BR20" s="20">
        <v>7.3726851851851852E-3</v>
      </c>
      <c r="BS20" s="21">
        <v>2.4864583333328483</v>
      </c>
      <c r="BT20" s="323">
        <v>4</v>
      </c>
      <c r="BU20" s="18">
        <v>16.3</v>
      </c>
      <c r="BV20" s="19">
        <v>4.0750000000000002</v>
      </c>
      <c r="BW20" s="18">
        <v>3.3</v>
      </c>
      <c r="BX20" s="18">
        <v>5</v>
      </c>
      <c r="BY20" s="20">
        <v>6.8026620370370368E-3</v>
      </c>
      <c r="BZ20" s="21">
        <v>0.25</v>
      </c>
      <c r="CA20" s="170">
        <v>3</v>
      </c>
      <c r="CB20" s="27">
        <v>9.4</v>
      </c>
      <c r="CC20" s="28">
        <v>3.1333333333333333</v>
      </c>
      <c r="CD20" s="27">
        <v>2</v>
      </c>
      <c r="CE20" s="27">
        <v>4.4000000000000004</v>
      </c>
      <c r="CF20" s="29">
        <v>7.438271604938272E-3</v>
      </c>
      <c r="CG20" s="171">
        <v>1.3333333333333333</v>
      </c>
      <c r="CH20" s="323">
        <v>5</v>
      </c>
      <c r="CI20" s="18">
        <v>19.350000000000001</v>
      </c>
      <c r="CJ20" s="19">
        <v>3.87</v>
      </c>
      <c r="CK20" s="18">
        <v>1.35</v>
      </c>
      <c r="CL20" s="18">
        <v>7.5</v>
      </c>
      <c r="CM20" s="20">
        <v>7.3888888888888893E-3</v>
      </c>
      <c r="CN20" s="21">
        <v>0</v>
      </c>
      <c r="CO20" s="323">
        <v>2</v>
      </c>
      <c r="CP20" s="18">
        <v>9.6</v>
      </c>
      <c r="CQ20" s="19">
        <v>4.8</v>
      </c>
      <c r="CR20" s="18">
        <v>2</v>
      </c>
      <c r="CS20" s="18">
        <v>7.6</v>
      </c>
      <c r="CT20" s="20">
        <v>7.9918981481481473E-3</v>
      </c>
      <c r="CU20" s="21">
        <v>5.5</v>
      </c>
      <c r="CV20" s="323">
        <v>3</v>
      </c>
      <c r="CW20" s="18">
        <v>11.8</v>
      </c>
      <c r="CX20" s="19">
        <v>3.9333333333333336</v>
      </c>
      <c r="CY20" s="18">
        <v>2</v>
      </c>
      <c r="CZ20" s="18">
        <v>7.8</v>
      </c>
      <c r="DA20" s="20">
        <v>7.199074074074073E-3</v>
      </c>
      <c r="DB20" s="21">
        <v>1.3333333333333333</v>
      </c>
      <c r="DC20" s="323"/>
      <c r="DD20" s="18"/>
      <c r="DE20" s="19"/>
      <c r="DF20" s="18"/>
      <c r="DG20" s="18"/>
      <c r="DH20" s="20"/>
      <c r="DI20" s="21"/>
      <c r="DJ20" s="323"/>
      <c r="DK20" s="18"/>
      <c r="DL20" s="19"/>
      <c r="DM20" s="18"/>
      <c r="DN20" s="18"/>
      <c r="DO20" s="20"/>
      <c r="DP20" s="21"/>
      <c r="DQ20" s="323"/>
      <c r="DR20" s="18"/>
      <c r="DS20" s="19"/>
      <c r="DT20" s="18"/>
      <c r="DU20" s="18"/>
      <c r="DV20" s="20"/>
      <c r="DW20" s="21"/>
      <c r="DX20" s="172">
        <v>47</v>
      </c>
      <c r="DY20" s="172">
        <v>198.23099226000002</v>
      </c>
      <c r="DZ20" s="173">
        <v>4.2176806863829794</v>
      </c>
      <c r="EA20" s="172">
        <v>1</v>
      </c>
      <c r="EB20" s="172">
        <v>10</v>
      </c>
      <c r="EC20" s="174">
        <v>7.4263691883372715E-3</v>
      </c>
      <c r="ED20" s="175">
        <v>6.342952127659605</v>
      </c>
      <c r="EE20" s="40"/>
      <c r="EF20" s="18"/>
      <c r="EG20" s="19"/>
      <c r="EH20" s="18"/>
      <c r="EI20" s="18"/>
      <c r="EJ20" s="20"/>
      <c r="EK20" s="21"/>
      <c r="EL20" s="323">
        <v>1</v>
      </c>
      <c r="EM20" s="18">
        <v>14.5</v>
      </c>
      <c r="EN20" s="19">
        <v>14.5</v>
      </c>
      <c r="EO20" s="18">
        <v>14.5</v>
      </c>
      <c r="EP20" s="18">
        <v>14.5</v>
      </c>
      <c r="EQ20" s="20">
        <v>2.0717592592592593E-3</v>
      </c>
      <c r="ER20" s="21">
        <v>0</v>
      </c>
      <c r="ES20" s="323">
        <v>2</v>
      </c>
      <c r="ET20" s="18">
        <v>23.5</v>
      </c>
      <c r="EU20" s="19">
        <v>11.75</v>
      </c>
      <c r="EV20" s="18">
        <v>11</v>
      </c>
      <c r="EW20" s="18">
        <v>12.5</v>
      </c>
      <c r="EX20" s="20">
        <v>2.2800925925925927E-3</v>
      </c>
      <c r="EY20" s="21">
        <v>0</v>
      </c>
      <c r="EZ20" s="323">
        <v>1</v>
      </c>
      <c r="FA20" s="18">
        <v>11.5</v>
      </c>
      <c r="FB20" s="19">
        <v>11.5</v>
      </c>
      <c r="FC20" s="18">
        <v>11.5</v>
      </c>
      <c r="FD20" s="18">
        <v>11.5</v>
      </c>
      <c r="FE20" s="20">
        <v>2.8587962962962963E-3</v>
      </c>
      <c r="FF20" s="21">
        <v>0</v>
      </c>
      <c r="FG20" s="323">
        <v>2</v>
      </c>
      <c r="FH20" s="18">
        <v>19</v>
      </c>
      <c r="FI20" s="19">
        <v>9.5</v>
      </c>
      <c r="FJ20" s="18">
        <v>9</v>
      </c>
      <c r="FK20" s="18">
        <v>10</v>
      </c>
      <c r="FL20" s="20">
        <v>1.9675925925925924E-3</v>
      </c>
      <c r="FM20" s="21">
        <v>0</v>
      </c>
      <c r="FN20" s="323">
        <v>1</v>
      </c>
      <c r="FO20" s="18">
        <v>16.399999999999999</v>
      </c>
      <c r="FP20" s="19">
        <v>16.399999999999999</v>
      </c>
      <c r="FQ20" s="18">
        <v>16.399999999999999</v>
      </c>
      <c r="FR20" s="18">
        <v>16.399999999999999</v>
      </c>
      <c r="FS20" s="20">
        <v>1.689814814814815E-3</v>
      </c>
      <c r="FT20" s="21">
        <v>1</v>
      </c>
      <c r="FU20" s="323">
        <v>2</v>
      </c>
      <c r="FV20" s="18">
        <v>14.6</v>
      </c>
      <c r="FW20" s="19">
        <v>7.3</v>
      </c>
      <c r="FX20" s="18">
        <v>6</v>
      </c>
      <c r="FY20" s="18">
        <v>8.6</v>
      </c>
      <c r="FZ20" s="20">
        <v>3.1712962962962962E-3</v>
      </c>
      <c r="GA20" s="21">
        <v>0</v>
      </c>
      <c r="GB20" s="323">
        <v>2</v>
      </c>
      <c r="GC20" s="18">
        <v>20</v>
      </c>
      <c r="GD20" s="19">
        <v>10</v>
      </c>
      <c r="GE20" s="18">
        <v>10</v>
      </c>
      <c r="GF20" s="18">
        <v>10</v>
      </c>
      <c r="GG20" s="20">
        <v>3.1249999999999997E-3</v>
      </c>
      <c r="GH20" s="21">
        <v>1</v>
      </c>
      <c r="GI20" s="323"/>
      <c r="GJ20" s="18"/>
      <c r="GK20" s="19"/>
      <c r="GL20" s="18"/>
      <c r="GM20" s="18"/>
      <c r="GN20" s="20"/>
      <c r="GO20" s="21"/>
      <c r="GP20" s="323"/>
      <c r="GQ20" s="18"/>
      <c r="GR20" s="19"/>
      <c r="GS20" s="18"/>
      <c r="GT20" s="18"/>
      <c r="GU20" s="20"/>
      <c r="GV20" s="21"/>
      <c r="GW20" s="323">
        <v>1</v>
      </c>
      <c r="GX20" s="18">
        <v>3.75</v>
      </c>
      <c r="GY20" s="19">
        <v>3.75</v>
      </c>
      <c r="GZ20" s="18">
        <v>3.75</v>
      </c>
      <c r="HA20" s="18">
        <v>3.75</v>
      </c>
      <c r="HB20" s="20">
        <v>2.7777777777777779E-3</v>
      </c>
      <c r="HC20" s="21">
        <v>1</v>
      </c>
      <c r="HD20" s="170"/>
      <c r="HE20" s="27"/>
      <c r="HF20" s="28"/>
      <c r="HG20" s="27"/>
      <c r="HH20" s="27"/>
      <c r="HI20" s="29"/>
      <c r="HJ20" s="171"/>
      <c r="HK20" s="323">
        <v>1</v>
      </c>
      <c r="HL20" s="18">
        <v>5.5</v>
      </c>
      <c r="HM20" s="19">
        <v>5.5</v>
      </c>
      <c r="HN20" s="18">
        <v>5.5</v>
      </c>
      <c r="HO20" s="18">
        <v>5.5</v>
      </c>
      <c r="HP20" s="20">
        <v>3.1597222222222222E-3</v>
      </c>
      <c r="HQ20" s="21">
        <v>0</v>
      </c>
      <c r="HR20" s="323"/>
      <c r="HS20" s="18"/>
      <c r="HT20" s="19"/>
      <c r="HU20" s="18"/>
      <c r="HV20" s="18"/>
      <c r="HW20" s="20"/>
      <c r="HX20" s="21"/>
      <c r="HY20" s="323"/>
      <c r="HZ20" s="18"/>
      <c r="IA20" s="19"/>
      <c r="IB20" s="18"/>
      <c r="IC20" s="18"/>
      <c r="ID20" s="20"/>
      <c r="IE20" s="21"/>
      <c r="IF20" s="323"/>
      <c r="IG20" s="18"/>
      <c r="IH20" s="19"/>
      <c r="II20" s="18"/>
      <c r="IJ20" s="18"/>
      <c r="IK20" s="20"/>
      <c r="IL20" s="21"/>
      <c r="IM20" s="323"/>
      <c r="IN20" s="18"/>
      <c r="IO20" s="19"/>
      <c r="IP20" s="18"/>
      <c r="IQ20" s="18"/>
      <c r="IR20" s="20"/>
      <c r="IS20" s="21"/>
      <c r="IT20" s="323"/>
      <c r="IU20" s="18"/>
      <c r="IV20" s="19"/>
      <c r="IW20" s="18"/>
      <c r="IX20" s="18"/>
      <c r="IY20" s="20"/>
      <c r="IZ20" s="21"/>
      <c r="JA20" s="172">
        <v>13</v>
      </c>
      <c r="JB20" s="172">
        <v>128.75</v>
      </c>
      <c r="JC20" s="173">
        <v>9.9038461538461533</v>
      </c>
      <c r="JD20" s="172">
        <v>3.75</v>
      </c>
      <c r="JE20" s="172">
        <v>16.399999999999999</v>
      </c>
      <c r="JF20" s="174">
        <v>2.5881410256410257E-3</v>
      </c>
      <c r="JG20" s="175">
        <v>0.30769230769230771</v>
      </c>
      <c r="JH20" s="40">
        <v>1</v>
      </c>
      <c r="JI20" s="18">
        <v>1</v>
      </c>
      <c r="JJ20" s="19">
        <v>1</v>
      </c>
      <c r="JK20" s="18">
        <v>1</v>
      </c>
      <c r="JL20" s="18">
        <v>1</v>
      </c>
      <c r="JM20" s="20">
        <v>2.1423611111111112E-2</v>
      </c>
      <c r="JN20" s="21">
        <v>1</v>
      </c>
      <c r="JO20" s="323">
        <v>1</v>
      </c>
      <c r="JP20" s="18">
        <v>1</v>
      </c>
      <c r="JQ20" s="19">
        <v>1</v>
      </c>
      <c r="JR20" s="18">
        <v>1</v>
      </c>
      <c r="JS20" s="18">
        <v>1</v>
      </c>
      <c r="JT20" s="20">
        <v>2.2569444444444444E-2</v>
      </c>
      <c r="JU20" s="21">
        <v>0</v>
      </c>
      <c r="JV20" s="323">
        <v>2</v>
      </c>
      <c r="JW20" s="18">
        <v>1.73</v>
      </c>
      <c r="JX20" s="19">
        <v>0.86499999999999999</v>
      </c>
      <c r="JY20" s="18">
        <v>0.73</v>
      </c>
      <c r="JZ20" s="18">
        <v>1</v>
      </c>
      <c r="KA20" s="20">
        <v>2.5121527777777777E-2</v>
      </c>
      <c r="KB20" s="21">
        <v>0.5</v>
      </c>
      <c r="KC20" s="323">
        <v>2</v>
      </c>
      <c r="KD20" s="18">
        <v>1.3199999999999998</v>
      </c>
      <c r="KE20" s="19">
        <v>0.65999999999999992</v>
      </c>
      <c r="KF20" s="18">
        <v>0.6</v>
      </c>
      <c r="KG20" s="18">
        <v>0.72</v>
      </c>
      <c r="KH20" s="20">
        <v>2.4768518518518523E-2</v>
      </c>
      <c r="KI20" s="21">
        <v>0</v>
      </c>
      <c r="KJ20" s="323">
        <v>2</v>
      </c>
      <c r="KK20" s="18">
        <v>2</v>
      </c>
      <c r="KL20" s="19">
        <v>1</v>
      </c>
      <c r="KM20" s="18">
        <v>1</v>
      </c>
      <c r="KN20" s="18">
        <v>1</v>
      </c>
      <c r="KO20" s="20">
        <v>2.4826388888888891E-2</v>
      </c>
      <c r="KP20" s="21">
        <v>0</v>
      </c>
      <c r="KQ20" s="323">
        <v>2</v>
      </c>
      <c r="KR20" s="18">
        <v>2.25</v>
      </c>
      <c r="KS20" s="19">
        <v>1.125</v>
      </c>
      <c r="KT20" s="18">
        <v>1</v>
      </c>
      <c r="KU20" s="18">
        <v>1.25</v>
      </c>
      <c r="KV20" s="20">
        <v>2.298611111111111E-2</v>
      </c>
      <c r="KW20" s="21">
        <v>0</v>
      </c>
      <c r="KX20" s="323">
        <v>1</v>
      </c>
      <c r="KY20" s="18">
        <v>0.85</v>
      </c>
      <c r="KZ20" s="19">
        <v>0.85</v>
      </c>
      <c r="LA20" s="18">
        <v>0.85</v>
      </c>
      <c r="LB20" s="18">
        <v>0.85</v>
      </c>
      <c r="LC20" s="20">
        <v>2.8599537037037034E-2</v>
      </c>
      <c r="LD20" s="21">
        <v>2</v>
      </c>
      <c r="LE20" s="323"/>
      <c r="LF20" s="18"/>
      <c r="LG20" s="19"/>
      <c r="LH20" s="18"/>
      <c r="LI20" s="18"/>
      <c r="LJ20" s="20"/>
      <c r="LK20" s="21"/>
      <c r="LL20" s="323"/>
      <c r="LM20" s="18"/>
      <c r="LN20" s="19"/>
      <c r="LO20" s="18"/>
      <c r="LP20" s="18"/>
      <c r="LQ20" s="20"/>
      <c r="LR20" s="21"/>
      <c r="LS20" s="323"/>
      <c r="LT20" s="18"/>
      <c r="LU20" s="19"/>
      <c r="LV20" s="18"/>
      <c r="LW20" s="18"/>
      <c r="LX20" s="20"/>
      <c r="LY20" s="21"/>
      <c r="LZ20" s="323"/>
      <c r="MA20" s="18"/>
      <c r="MB20" s="19"/>
      <c r="MC20" s="18"/>
      <c r="MD20" s="18"/>
      <c r="ME20" s="20"/>
      <c r="MF20" s="21"/>
      <c r="MG20" s="170">
        <v>1</v>
      </c>
      <c r="MH20" s="27">
        <v>0.56000000000000005</v>
      </c>
      <c r="MI20" s="28">
        <v>0.56000000000000005</v>
      </c>
      <c r="MJ20" s="27">
        <v>0.56000000000000005</v>
      </c>
      <c r="MK20" s="27">
        <v>0.56000000000000005</v>
      </c>
      <c r="ML20" s="29">
        <v>2.6967592592592595E-2</v>
      </c>
      <c r="MM20" s="171">
        <v>0</v>
      </c>
      <c r="MN20" s="323"/>
      <c r="MO20" s="18"/>
      <c r="MP20" s="19"/>
      <c r="MQ20" s="18"/>
      <c r="MR20" s="18"/>
      <c r="MS20" s="20"/>
      <c r="MT20" s="21"/>
      <c r="MU20" s="323"/>
      <c r="MV20" s="18"/>
      <c r="MW20" s="19"/>
      <c r="MX20" s="18"/>
      <c r="MY20" s="18"/>
      <c r="MZ20" s="20"/>
      <c r="NA20" s="21"/>
      <c r="NB20" s="323"/>
      <c r="NC20" s="18"/>
      <c r="ND20" s="19"/>
      <c r="NE20" s="18"/>
      <c r="NF20" s="18"/>
      <c r="NG20" s="20"/>
      <c r="NH20" s="21"/>
      <c r="NI20" s="323"/>
      <c r="NJ20" s="18"/>
      <c r="NK20" s="19"/>
      <c r="NL20" s="18"/>
      <c r="NM20" s="18"/>
      <c r="NN20" s="20"/>
      <c r="NO20" s="21"/>
      <c r="NP20" s="323"/>
      <c r="NQ20" s="18"/>
      <c r="NR20" s="19"/>
      <c r="NS20" s="18"/>
      <c r="NT20" s="18"/>
      <c r="NU20" s="20"/>
      <c r="NV20" s="21"/>
      <c r="NW20" s="323"/>
      <c r="NX20" s="18"/>
      <c r="NY20" s="19"/>
      <c r="NZ20" s="18"/>
      <c r="OA20" s="18"/>
      <c r="OB20" s="20"/>
      <c r="OC20" s="21"/>
      <c r="OD20" s="172">
        <v>12</v>
      </c>
      <c r="OE20" s="172">
        <v>10.71</v>
      </c>
      <c r="OF20" s="173">
        <v>0.89250000000000007</v>
      </c>
      <c r="OG20" s="172">
        <v>0.56000000000000005</v>
      </c>
      <c r="OH20" s="172">
        <v>1.25</v>
      </c>
      <c r="OI20" s="174">
        <v>2.4580439814814812E-2</v>
      </c>
      <c r="OJ20" s="175">
        <v>0.33333333333333331</v>
      </c>
      <c r="OK20" s="40"/>
      <c r="OL20" s="18"/>
      <c r="OM20" s="19"/>
      <c r="ON20" s="18"/>
      <c r="OO20" s="18"/>
      <c r="OP20" s="20"/>
      <c r="OQ20" s="21"/>
      <c r="OR20" s="172"/>
      <c r="OS20" s="172"/>
      <c r="OT20" s="173"/>
      <c r="OU20" s="172"/>
      <c r="OV20" s="172"/>
      <c r="OW20" s="174"/>
      <c r="OX20" s="324"/>
    </row>
    <row r="21" spans="1:414" s="22" customFormat="1" x14ac:dyDescent="0.2">
      <c r="A21" s="169">
        <v>11</v>
      </c>
      <c r="B21" s="40">
        <v>2</v>
      </c>
      <c r="C21" s="18">
        <v>12.25</v>
      </c>
      <c r="D21" s="19">
        <v>6.125</v>
      </c>
      <c r="E21" s="18">
        <v>4.25</v>
      </c>
      <c r="F21" s="18">
        <v>8</v>
      </c>
      <c r="G21" s="20">
        <v>8.1423611111111106E-3</v>
      </c>
      <c r="H21" s="21">
        <v>1</v>
      </c>
      <c r="I21" s="323">
        <v>4</v>
      </c>
      <c r="J21" s="18">
        <v>13.399999999999999</v>
      </c>
      <c r="K21" s="19">
        <v>3.3499999999999996</v>
      </c>
      <c r="L21" s="18">
        <v>1.2</v>
      </c>
      <c r="M21" s="18">
        <v>6.2</v>
      </c>
      <c r="N21" s="20">
        <v>7.3495370370370364E-3</v>
      </c>
      <c r="O21" s="21">
        <v>0.5</v>
      </c>
      <c r="P21" s="323">
        <v>4</v>
      </c>
      <c r="Q21" s="18">
        <v>20.25</v>
      </c>
      <c r="R21" s="19">
        <v>5.0625</v>
      </c>
      <c r="S21" s="18">
        <v>3.1</v>
      </c>
      <c r="T21" s="18">
        <v>6.5</v>
      </c>
      <c r="U21" s="20">
        <v>7.7488425925925936E-3</v>
      </c>
      <c r="V21" s="21">
        <v>0.25</v>
      </c>
      <c r="W21" s="323">
        <v>4</v>
      </c>
      <c r="X21" s="18">
        <v>25.8</v>
      </c>
      <c r="Y21" s="19">
        <v>6.45</v>
      </c>
      <c r="Z21" s="18">
        <v>2.8</v>
      </c>
      <c r="AA21" s="18">
        <v>10</v>
      </c>
      <c r="AB21" s="20">
        <v>8.0179398148148145E-3</v>
      </c>
      <c r="AC21" s="21">
        <v>1</v>
      </c>
      <c r="AD21" s="323">
        <v>3</v>
      </c>
      <c r="AE21" s="18">
        <v>9.6</v>
      </c>
      <c r="AF21" s="19">
        <v>3.1999999999999997</v>
      </c>
      <c r="AG21" s="18">
        <v>3</v>
      </c>
      <c r="AH21" s="18">
        <v>3.5</v>
      </c>
      <c r="AI21" s="20">
        <v>6.1535493827160502E-3</v>
      </c>
      <c r="AJ21" s="21">
        <v>0</v>
      </c>
      <c r="AK21" s="323">
        <v>5</v>
      </c>
      <c r="AL21" s="18">
        <v>12.62</v>
      </c>
      <c r="AM21" s="19">
        <v>2.524</v>
      </c>
      <c r="AN21" s="18">
        <v>1</v>
      </c>
      <c r="AO21" s="18">
        <v>6.1</v>
      </c>
      <c r="AP21" s="20">
        <v>6.5879629629629639E-3</v>
      </c>
      <c r="AQ21" s="21">
        <v>0</v>
      </c>
      <c r="AR21" s="323">
        <v>3</v>
      </c>
      <c r="AS21" s="18">
        <v>16.759999999999998</v>
      </c>
      <c r="AT21" s="19">
        <v>5.586666666666666</v>
      </c>
      <c r="AU21" s="18">
        <v>3.1</v>
      </c>
      <c r="AV21" s="18">
        <v>10.1</v>
      </c>
      <c r="AW21" s="20">
        <v>7.2067901234567902E-3</v>
      </c>
      <c r="AX21" s="21">
        <v>1.3333333333333333</v>
      </c>
      <c r="AY21" s="323">
        <v>3</v>
      </c>
      <c r="AZ21" s="18">
        <v>6.6999999999999993</v>
      </c>
      <c r="BA21" s="19">
        <v>2.2333333333333329</v>
      </c>
      <c r="BB21" s="18">
        <v>1.69</v>
      </c>
      <c r="BC21" s="18">
        <v>3.01</v>
      </c>
      <c r="BD21" s="20">
        <v>7.3032407407407395E-3</v>
      </c>
      <c r="BE21" s="21">
        <v>1.3333333333333333</v>
      </c>
      <c r="BF21" s="323">
        <v>3</v>
      </c>
      <c r="BG21" s="18">
        <v>9.0500000000000007</v>
      </c>
      <c r="BH21" s="19">
        <v>3.0166666666666671</v>
      </c>
      <c r="BI21" s="18">
        <v>1.8</v>
      </c>
      <c r="BJ21" s="18">
        <v>3.73</v>
      </c>
      <c r="BK21" s="20">
        <v>6.6203703703703702E-3</v>
      </c>
      <c r="BL21" s="21">
        <v>0.99722222222286894</v>
      </c>
      <c r="BM21" s="323">
        <v>4</v>
      </c>
      <c r="BN21" s="18">
        <v>20.685492620000002</v>
      </c>
      <c r="BO21" s="19">
        <v>5.1713731550000004</v>
      </c>
      <c r="BP21" s="18">
        <v>2.7091775600000001</v>
      </c>
      <c r="BQ21" s="18">
        <v>7.5</v>
      </c>
      <c r="BR21" s="20">
        <v>9.5746527777777774E-3</v>
      </c>
      <c r="BS21" s="21">
        <v>0.87482638888832298</v>
      </c>
      <c r="BT21" s="323">
        <v>2</v>
      </c>
      <c r="BU21" s="18">
        <v>7.5</v>
      </c>
      <c r="BV21" s="19">
        <v>3.75</v>
      </c>
      <c r="BW21" s="18">
        <v>3.5</v>
      </c>
      <c r="BX21" s="18">
        <v>4</v>
      </c>
      <c r="BY21" s="20">
        <v>6.8171296296296296E-3</v>
      </c>
      <c r="BZ21" s="21">
        <v>2.5</v>
      </c>
      <c r="CA21" s="170">
        <v>3</v>
      </c>
      <c r="CB21" s="27">
        <v>11.8</v>
      </c>
      <c r="CC21" s="28">
        <v>3.9333333333333336</v>
      </c>
      <c r="CD21" s="27">
        <v>3</v>
      </c>
      <c r="CE21" s="27">
        <v>4.4000000000000004</v>
      </c>
      <c r="CF21" s="29">
        <v>7.1604938271604942E-3</v>
      </c>
      <c r="CG21" s="171">
        <v>0.66666666666666663</v>
      </c>
      <c r="CH21" s="323">
        <v>3</v>
      </c>
      <c r="CI21" s="18">
        <v>10.85</v>
      </c>
      <c r="CJ21" s="19">
        <v>3.6166666666666667</v>
      </c>
      <c r="CK21" s="18">
        <v>2.25</v>
      </c>
      <c r="CL21" s="18">
        <v>5.5</v>
      </c>
      <c r="CM21" s="20">
        <v>6.9328703703703705E-3</v>
      </c>
      <c r="CN21" s="21">
        <v>1.6666666666666667</v>
      </c>
      <c r="CO21" s="323">
        <v>1</v>
      </c>
      <c r="CP21" s="18">
        <v>2</v>
      </c>
      <c r="CQ21" s="19">
        <v>2</v>
      </c>
      <c r="CR21" s="18">
        <v>2</v>
      </c>
      <c r="CS21" s="18">
        <v>2</v>
      </c>
      <c r="CT21" s="20">
        <v>6.9444444444444441E-3</v>
      </c>
      <c r="CU21" s="21">
        <v>5</v>
      </c>
      <c r="CV21" s="323">
        <v>2</v>
      </c>
      <c r="CW21" s="18">
        <v>4</v>
      </c>
      <c r="CX21" s="19">
        <v>2</v>
      </c>
      <c r="CY21" s="18">
        <v>2</v>
      </c>
      <c r="CZ21" s="18">
        <v>2</v>
      </c>
      <c r="DA21" s="20">
        <v>6.7708333333333336E-3</v>
      </c>
      <c r="DB21" s="21">
        <v>0</v>
      </c>
      <c r="DC21" s="323"/>
      <c r="DD21" s="18"/>
      <c r="DE21" s="19"/>
      <c r="DF21" s="18"/>
      <c r="DG21" s="18"/>
      <c r="DH21" s="20"/>
      <c r="DI21" s="21"/>
      <c r="DJ21" s="323"/>
      <c r="DK21" s="18"/>
      <c r="DL21" s="19"/>
      <c r="DM21" s="18"/>
      <c r="DN21" s="18"/>
      <c r="DO21" s="20"/>
      <c r="DP21" s="21"/>
      <c r="DQ21" s="323"/>
      <c r="DR21" s="18"/>
      <c r="DS21" s="19"/>
      <c r="DT21" s="18"/>
      <c r="DU21" s="18"/>
      <c r="DV21" s="20"/>
      <c r="DW21" s="21"/>
      <c r="DX21" s="172">
        <v>46</v>
      </c>
      <c r="DY21" s="172">
        <v>183.26549261999997</v>
      </c>
      <c r="DZ21" s="173">
        <v>3.9840324482608689</v>
      </c>
      <c r="EA21" s="172">
        <v>1</v>
      </c>
      <c r="EB21" s="172">
        <v>10.1</v>
      </c>
      <c r="EC21" s="174">
        <v>7.3530595813204504E-3</v>
      </c>
      <c r="ED21" s="175">
        <v>0.88023852657004131</v>
      </c>
      <c r="EE21" s="40">
        <v>3</v>
      </c>
      <c r="EF21" s="18">
        <v>33.5</v>
      </c>
      <c r="EG21" s="19">
        <v>11.166666666666666</v>
      </c>
      <c r="EH21" s="18">
        <v>10.25</v>
      </c>
      <c r="EI21" s="18">
        <v>12</v>
      </c>
      <c r="EJ21" s="20">
        <v>2.2376543209876539E-3</v>
      </c>
      <c r="EK21" s="21">
        <v>0</v>
      </c>
      <c r="EL21" s="323"/>
      <c r="EM21" s="18"/>
      <c r="EN21" s="19"/>
      <c r="EO21" s="18"/>
      <c r="EP21" s="18"/>
      <c r="EQ21" s="20"/>
      <c r="ER21" s="21"/>
      <c r="ES21" s="323">
        <v>2</v>
      </c>
      <c r="ET21" s="18">
        <v>26.4</v>
      </c>
      <c r="EU21" s="19">
        <v>13.2</v>
      </c>
      <c r="EV21" s="18">
        <v>10</v>
      </c>
      <c r="EW21" s="18">
        <v>16.399999999999999</v>
      </c>
      <c r="EX21" s="20">
        <v>2.5289351851851853E-3</v>
      </c>
      <c r="EY21" s="21">
        <v>0</v>
      </c>
      <c r="EZ21" s="323"/>
      <c r="FA21" s="18"/>
      <c r="FB21" s="19"/>
      <c r="FC21" s="18"/>
      <c r="FD21" s="18"/>
      <c r="FE21" s="20"/>
      <c r="FF21" s="21"/>
      <c r="FG21" s="323">
        <v>4</v>
      </c>
      <c r="FH21" s="18">
        <v>57.5</v>
      </c>
      <c r="FI21" s="19">
        <v>14.375</v>
      </c>
      <c r="FJ21" s="18">
        <v>10</v>
      </c>
      <c r="FK21" s="18">
        <v>20</v>
      </c>
      <c r="FL21" s="20">
        <v>2.6938657407407406E-3</v>
      </c>
      <c r="FM21" s="21">
        <v>0</v>
      </c>
      <c r="FN21" s="323">
        <v>4</v>
      </c>
      <c r="FO21" s="18">
        <v>81.599999999999994</v>
      </c>
      <c r="FP21" s="19">
        <v>20.399999999999999</v>
      </c>
      <c r="FQ21" s="18">
        <v>12</v>
      </c>
      <c r="FR21" s="18">
        <v>30</v>
      </c>
      <c r="FS21" s="20">
        <v>2.3958333333333331E-3</v>
      </c>
      <c r="FT21" s="21">
        <v>0.75</v>
      </c>
      <c r="FU21" s="323"/>
      <c r="FV21" s="18"/>
      <c r="FW21" s="19"/>
      <c r="FX21" s="18"/>
      <c r="FY21" s="18"/>
      <c r="FZ21" s="20"/>
      <c r="GA21" s="21"/>
      <c r="GB21" s="323">
        <v>1</v>
      </c>
      <c r="GC21" s="18">
        <v>10</v>
      </c>
      <c r="GD21" s="19">
        <v>10</v>
      </c>
      <c r="GE21" s="18">
        <v>10</v>
      </c>
      <c r="GF21" s="18">
        <v>10</v>
      </c>
      <c r="GG21" s="20">
        <v>3.1249999999999997E-3</v>
      </c>
      <c r="GH21" s="21">
        <v>0</v>
      </c>
      <c r="GI21" s="323"/>
      <c r="GJ21" s="18"/>
      <c r="GK21" s="19"/>
      <c r="GL21" s="18"/>
      <c r="GM21" s="18"/>
      <c r="GN21" s="20"/>
      <c r="GO21" s="21"/>
      <c r="GP21" s="323"/>
      <c r="GQ21" s="18"/>
      <c r="GR21" s="19"/>
      <c r="GS21" s="18"/>
      <c r="GT21" s="18"/>
      <c r="GU21" s="20"/>
      <c r="GV21" s="21"/>
      <c r="GW21" s="323"/>
      <c r="GX21" s="18"/>
      <c r="GY21" s="19"/>
      <c r="GZ21" s="18"/>
      <c r="HA21" s="18"/>
      <c r="HB21" s="20"/>
      <c r="HC21" s="21"/>
      <c r="HD21" s="170"/>
      <c r="HE21" s="27"/>
      <c r="HF21" s="28"/>
      <c r="HG21" s="27"/>
      <c r="HH21" s="27"/>
      <c r="HI21" s="29"/>
      <c r="HJ21" s="171"/>
      <c r="HK21" s="323">
        <v>1</v>
      </c>
      <c r="HL21" s="18">
        <v>3</v>
      </c>
      <c r="HM21" s="19">
        <v>3</v>
      </c>
      <c r="HN21" s="18">
        <v>3</v>
      </c>
      <c r="HO21" s="18">
        <v>3</v>
      </c>
      <c r="HP21" s="20">
        <v>2.3148148148148151E-3</v>
      </c>
      <c r="HQ21" s="21">
        <v>0</v>
      </c>
      <c r="HR21" s="323"/>
      <c r="HS21" s="18"/>
      <c r="HT21" s="19"/>
      <c r="HU21" s="18"/>
      <c r="HV21" s="18"/>
      <c r="HW21" s="20"/>
      <c r="HX21" s="21"/>
      <c r="HY21" s="323">
        <v>4</v>
      </c>
      <c r="HZ21" s="18">
        <v>56</v>
      </c>
      <c r="IA21" s="19">
        <v>14</v>
      </c>
      <c r="IB21" s="18">
        <v>14</v>
      </c>
      <c r="IC21" s="18">
        <v>14</v>
      </c>
      <c r="ID21" s="20">
        <v>2.7314814814814819E-3</v>
      </c>
      <c r="IE21" s="21">
        <v>1</v>
      </c>
      <c r="IF21" s="323"/>
      <c r="IG21" s="18"/>
      <c r="IH21" s="19"/>
      <c r="II21" s="18"/>
      <c r="IJ21" s="18"/>
      <c r="IK21" s="20"/>
      <c r="IL21" s="21"/>
      <c r="IM21" s="323"/>
      <c r="IN21" s="18"/>
      <c r="IO21" s="19"/>
      <c r="IP21" s="18"/>
      <c r="IQ21" s="18"/>
      <c r="IR21" s="20"/>
      <c r="IS21" s="21"/>
      <c r="IT21" s="323"/>
      <c r="IU21" s="18"/>
      <c r="IV21" s="19"/>
      <c r="IW21" s="18"/>
      <c r="IX21" s="18"/>
      <c r="IY21" s="20"/>
      <c r="IZ21" s="21"/>
      <c r="JA21" s="172">
        <v>19</v>
      </c>
      <c r="JB21" s="172">
        <v>268</v>
      </c>
      <c r="JC21" s="173">
        <v>14.105263157894736</v>
      </c>
      <c r="JD21" s="172">
        <v>3</v>
      </c>
      <c r="JE21" s="172">
        <v>30</v>
      </c>
      <c r="JF21" s="174">
        <v>2.5523879142300195E-3</v>
      </c>
      <c r="JG21" s="175">
        <v>0.36842105263157893</v>
      </c>
      <c r="JH21" s="40"/>
      <c r="JI21" s="18"/>
      <c r="JJ21" s="19"/>
      <c r="JK21" s="18"/>
      <c r="JL21" s="18"/>
      <c r="JM21" s="20"/>
      <c r="JN21" s="21"/>
      <c r="JO21" s="323"/>
      <c r="JP21" s="18"/>
      <c r="JQ21" s="19"/>
      <c r="JR21" s="18"/>
      <c r="JS21" s="18"/>
      <c r="JT21" s="20"/>
      <c r="JU21" s="21"/>
      <c r="JV21" s="323"/>
      <c r="JW21" s="18"/>
      <c r="JX21" s="19"/>
      <c r="JY21" s="18"/>
      <c r="JZ21" s="18"/>
      <c r="KA21" s="20"/>
      <c r="KB21" s="21"/>
      <c r="KC21" s="323">
        <v>1</v>
      </c>
      <c r="KD21" s="18">
        <v>0.6</v>
      </c>
      <c r="KE21" s="19">
        <v>0.6</v>
      </c>
      <c r="KF21" s="18">
        <v>0.6</v>
      </c>
      <c r="KG21" s="18">
        <v>0.6</v>
      </c>
      <c r="KH21" s="20">
        <v>2.3344907407407408E-2</v>
      </c>
      <c r="KI21" s="21">
        <v>0</v>
      </c>
      <c r="KJ21" s="323">
        <v>2</v>
      </c>
      <c r="KK21" s="18">
        <v>1.625</v>
      </c>
      <c r="KL21" s="19">
        <v>0.8125</v>
      </c>
      <c r="KM21" s="18">
        <v>0.625</v>
      </c>
      <c r="KN21" s="18">
        <v>1</v>
      </c>
      <c r="KO21" s="20">
        <v>2.5555555555555554E-2</v>
      </c>
      <c r="KP21" s="21">
        <v>0</v>
      </c>
      <c r="KQ21" s="323">
        <v>2</v>
      </c>
      <c r="KR21" s="18">
        <v>3.01</v>
      </c>
      <c r="KS21" s="19">
        <v>1.5049999999999999</v>
      </c>
      <c r="KT21" s="18">
        <v>1.46</v>
      </c>
      <c r="KU21" s="18">
        <v>1.55</v>
      </c>
      <c r="KV21" s="20">
        <v>2.2534722222222227E-2</v>
      </c>
      <c r="KW21" s="21">
        <v>0</v>
      </c>
      <c r="KX21" s="323">
        <v>1</v>
      </c>
      <c r="KY21" s="18">
        <v>0.85</v>
      </c>
      <c r="KZ21" s="19">
        <v>0.85</v>
      </c>
      <c r="LA21" s="18">
        <v>0.85</v>
      </c>
      <c r="LB21" s="18">
        <v>0.85</v>
      </c>
      <c r="LC21" s="20">
        <v>2.8599537037037034E-2</v>
      </c>
      <c r="LD21" s="21">
        <v>0</v>
      </c>
      <c r="LE21" s="323"/>
      <c r="LF21" s="18"/>
      <c r="LG21" s="19"/>
      <c r="LH21" s="18"/>
      <c r="LI21" s="18"/>
      <c r="LJ21" s="20"/>
      <c r="LK21" s="21"/>
      <c r="LL21" s="323"/>
      <c r="LM21" s="18"/>
      <c r="LN21" s="19"/>
      <c r="LO21" s="18"/>
      <c r="LP21" s="18"/>
      <c r="LQ21" s="20"/>
      <c r="LR21" s="21"/>
      <c r="LS21" s="323"/>
      <c r="LT21" s="18"/>
      <c r="LU21" s="19"/>
      <c r="LV21" s="18"/>
      <c r="LW21" s="18"/>
      <c r="LX21" s="20"/>
      <c r="LY21" s="21"/>
      <c r="LZ21" s="323"/>
      <c r="MA21" s="18"/>
      <c r="MB21" s="19"/>
      <c r="MC21" s="18"/>
      <c r="MD21" s="18"/>
      <c r="ME21" s="20"/>
      <c r="MF21" s="21"/>
      <c r="MG21" s="170"/>
      <c r="MH21" s="27"/>
      <c r="MI21" s="28"/>
      <c r="MJ21" s="27"/>
      <c r="MK21" s="27"/>
      <c r="ML21" s="29"/>
      <c r="MM21" s="171"/>
      <c r="MN21" s="323"/>
      <c r="MO21" s="18"/>
      <c r="MP21" s="19"/>
      <c r="MQ21" s="18"/>
      <c r="MR21" s="18"/>
      <c r="MS21" s="20"/>
      <c r="MT21" s="21"/>
      <c r="MU21" s="323"/>
      <c r="MV21" s="18"/>
      <c r="MW21" s="19"/>
      <c r="MX21" s="18"/>
      <c r="MY21" s="18"/>
      <c r="MZ21" s="20"/>
      <c r="NA21" s="21"/>
      <c r="NB21" s="323"/>
      <c r="NC21" s="18"/>
      <c r="ND21" s="19"/>
      <c r="NE21" s="18"/>
      <c r="NF21" s="18"/>
      <c r="NG21" s="20"/>
      <c r="NH21" s="21"/>
      <c r="NI21" s="323"/>
      <c r="NJ21" s="18"/>
      <c r="NK21" s="19"/>
      <c r="NL21" s="18"/>
      <c r="NM21" s="18"/>
      <c r="NN21" s="20"/>
      <c r="NO21" s="21"/>
      <c r="NP21" s="323"/>
      <c r="NQ21" s="18"/>
      <c r="NR21" s="19"/>
      <c r="NS21" s="18"/>
      <c r="NT21" s="18"/>
      <c r="NU21" s="20"/>
      <c r="NV21" s="21"/>
      <c r="NW21" s="323"/>
      <c r="NX21" s="18"/>
      <c r="NY21" s="19"/>
      <c r="NZ21" s="18"/>
      <c r="OA21" s="18"/>
      <c r="OB21" s="20"/>
      <c r="OC21" s="21"/>
      <c r="OD21" s="172">
        <v>6</v>
      </c>
      <c r="OE21" s="172">
        <v>6.085</v>
      </c>
      <c r="OF21" s="173">
        <v>1.0141666666666667</v>
      </c>
      <c r="OG21" s="172">
        <v>0.6</v>
      </c>
      <c r="OH21" s="172">
        <v>1.55</v>
      </c>
      <c r="OI21" s="174">
        <v>2.4687500000000001E-2</v>
      </c>
      <c r="OJ21" s="175">
        <v>0</v>
      </c>
      <c r="OK21" s="40"/>
      <c r="OL21" s="18"/>
      <c r="OM21" s="19"/>
      <c r="ON21" s="18"/>
      <c r="OO21" s="18"/>
      <c r="OP21" s="20"/>
      <c r="OQ21" s="21"/>
      <c r="OR21" s="172"/>
      <c r="OS21" s="172"/>
      <c r="OT21" s="173"/>
      <c r="OU21" s="172"/>
      <c r="OV21" s="172"/>
      <c r="OW21" s="174"/>
      <c r="OX21" s="324"/>
    </row>
    <row r="22" spans="1:414" s="22" customFormat="1" x14ac:dyDescent="0.2">
      <c r="A22" s="169">
        <v>12</v>
      </c>
      <c r="B22" s="40">
        <v>3</v>
      </c>
      <c r="C22" s="18">
        <v>12.95</v>
      </c>
      <c r="D22" s="19">
        <v>4.3166666666666664</v>
      </c>
      <c r="E22" s="18">
        <v>3</v>
      </c>
      <c r="F22" s="18">
        <v>6.2</v>
      </c>
      <c r="G22" s="20">
        <v>7.8433641975308634E-3</v>
      </c>
      <c r="H22" s="21">
        <v>1.6666666666666667</v>
      </c>
      <c r="I22" s="323">
        <v>4</v>
      </c>
      <c r="J22" s="18">
        <v>23.67</v>
      </c>
      <c r="K22" s="19">
        <v>5.9175000000000004</v>
      </c>
      <c r="L22" s="18">
        <v>3.17</v>
      </c>
      <c r="M22" s="18">
        <v>10.3</v>
      </c>
      <c r="N22" s="20">
        <v>7.7430555555555551E-3</v>
      </c>
      <c r="O22" s="21">
        <v>0.75</v>
      </c>
      <c r="P22" s="323">
        <v>3</v>
      </c>
      <c r="Q22" s="18">
        <v>14.299999999999999</v>
      </c>
      <c r="R22" s="19">
        <v>4.7666666666666666</v>
      </c>
      <c r="S22" s="18">
        <v>3.1</v>
      </c>
      <c r="T22" s="18">
        <v>8.1</v>
      </c>
      <c r="U22" s="20">
        <v>8.3294753086419759E-3</v>
      </c>
      <c r="V22" s="21">
        <v>0.66666666666666663</v>
      </c>
      <c r="W22" s="323">
        <v>3</v>
      </c>
      <c r="X22" s="18">
        <v>36.200000000000003</v>
      </c>
      <c r="Y22" s="19">
        <v>12.066666666666668</v>
      </c>
      <c r="Z22" s="18">
        <v>2</v>
      </c>
      <c r="AA22" s="18">
        <v>26.2</v>
      </c>
      <c r="AB22" s="20">
        <v>7.9475308641975308E-3</v>
      </c>
      <c r="AC22" s="21">
        <v>0.66666666666666663</v>
      </c>
      <c r="AD22" s="323"/>
      <c r="AE22" s="18"/>
      <c r="AF22" s="19"/>
      <c r="AG22" s="18"/>
      <c r="AH22" s="18"/>
      <c r="AI22" s="20"/>
      <c r="AJ22" s="21"/>
      <c r="AK22" s="323">
        <v>5</v>
      </c>
      <c r="AL22" s="18">
        <v>23.150000000000002</v>
      </c>
      <c r="AM22" s="19">
        <v>4.6300000000000008</v>
      </c>
      <c r="AN22" s="18">
        <v>1.5</v>
      </c>
      <c r="AO22" s="18">
        <v>8</v>
      </c>
      <c r="AP22" s="20">
        <v>6.5277777777777764E-3</v>
      </c>
      <c r="AQ22" s="21">
        <v>0</v>
      </c>
      <c r="AR22" s="323">
        <v>3</v>
      </c>
      <c r="AS22" s="18">
        <v>19.3</v>
      </c>
      <c r="AT22" s="19">
        <v>6.4333333333333336</v>
      </c>
      <c r="AU22" s="18">
        <v>3.1</v>
      </c>
      <c r="AV22" s="18">
        <v>13.1</v>
      </c>
      <c r="AW22" s="20">
        <v>6.6358024691358028E-3</v>
      </c>
      <c r="AX22" s="21">
        <v>0.33333333333333331</v>
      </c>
      <c r="AY22" s="323">
        <v>2</v>
      </c>
      <c r="AZ22" s="18">
        <v>4.6999999999999993</v>
      </c>
      <c r="BA22" s="19">
        <v>2.3499999999999996</v>
      </c>
      <c r="BB22" s="18">
        <v>1.69</v>
      </c>
      <c r="BC22" s="18">
        <v>3.01</v>
      </c>
      <c r="BD22" s="20">
        <v>7.586805555555555E-3</v>
      </c>
      <c r="BE22" s="21">
        <v>2.5</v>
      </c>
      <c r="BF22" s="323">
        <v>2</v>
      </c>
      <c r="BG22" s="18">
        <v>5.6</v>
      </c>
      <c r="BH22" s="19">
        <v>2.8</v>
      </c>
      <c r="BI22" s="18">
        <v>2.77</v>
      </c>
      <c r="BJ22" s="18">
        <v>2.83</v>
      </c>
      <c r="BK22" s="20">
        <v>8.2118055555555555E-3</v>
      </c>
      <c r="BL22" s="21">
        <v>2.5065972222218988</v>
      </c>
      <c r="BM22" s="323">
        <v>4</v>
      </c>
      <c r="BN22" s="18">
        <v>17.845775119999999</v>
      </c>
      <c r="BO22" s="19">
        <v>4.4614437799999997</v>
      </c>
      <c r="BP22" s="18">
        <v>2.1872259199999999</v>
      </c>
      <c r="BQ22" s="18">
        <v>8.4817141500000002</v>
      </c>
      <c r="BR22" s="20">
        <v>8.2378472222222228E-3</v>
      </c>
      <c r="BS22" s="21">
        <v>0.72170138888941437</v>
      </c>
      <c r="BT22" s="323">
        <v>4</v>
      </c>
      <c r="BU22" s="18">
        <v>17.579999999999998</v>
      </c>
      <c r="BV22" s="19">
        <v>4.3949999999999996</v>
      </c>
      <c r="BW22" s="18">
        <v>3.5</v>
      </c>
      <c r="BX22" s="18">
        <v>6.5</v>
      </c>
      <c r="BY22" s="20">
        <v>6.9531250000000001E-3</v>
      </c>
      <c r="BZ22" s="21">
        <v>0.75</v>
      </c>
      <c r="CA22" s="170">
        <v>4</v>
      </c>
      <c r="CB22" s="27">
        <v>14.1</v>
      </c>
      <c r="CC22" s="28">
        <v>3.5249999999999999</v>
      </c>
      <c r="CD22" s="27">
        <v>3</v>
      </c>
      <c r="CE22" s="27">
        <v>5.0999999999999996</v>
      </c>
      <c r="CF22" s="29">
        <v>6.805555555555556E-3</v>
      </c>
      <c r="CG22" s="171">
        <v>0.25</v>
      </c>
      <c r="CH22" s="323">
        <v>4</v>
      </c>
      <c r="CI22" s="18">
        <v>18.649999999999999</v>
      </c>
      <c r="CJ22" s="19">
        <v>4.6624999999999996</v>
      </c>
      <c r="CK22" s="18">
        <v>2.9</v>
      </c>
      <c r="CL22" s="18">
        <v>7.5</v>
      </c>
      <c r="CM22" s="20">
        <v>7.1817129629629627E-3</v>
      </c>
      <c r="CN22" s="21">
        <v>0.75</v>
      </c>
      <c r="CO22" s="323">
        <v>4</v>
      </c>
      <c r="CP22" s="18">
        <v>10.8</v>
      </c>
      <c r="CQ22" s="19">
        <v>2.7</v>
      </c>
      <c r="CR22" s="18">
        <v>1</v>
      </c>
      <c r="CS22" s="18">
        <v>5</v>
      </c>
      <c r="CT22" s="20">
        <v>7.2482638888888892E-3</v>
      </c>
      <c r="CU22" s="21">
        <v>0.75</v>
      </c>
      <c r="CV22" s="323">
        <v>2</v>
      </c>
      <c r="CW22" s="18">
        <v>7</v>
      </c>
      <c r="CX22" s="19">
        <v>3.5</v>
      </c>
      <c r="CY22" s="18">
        <v>2</v>
      </c>
      <c r="CZ22" s="18">
        <v>5</v>
      </c>
      <c r="DA22" s="20">
        <v>7.0775462962962971E-3</v>
      </c>
      <c r="DB22" s="21">
        <v>1.5</v>
      </c>
      <c r="DC22" s="323"/>
      <c r="DD22" s="18"/>
      <c r="DE22" s="19"/>
      <c r="DF22" s="18"/>
      <c r="DG22" s="18"/>
      <c r="DH22" s="20"/>
      <c r="DI22" s="21"/>
      <c r="DJ22" s="323"/>
      <c r="DK22" s="18"/>
      <c r="DL22" s="19"/>
      <c r="DM22" s="18"/>
      <c r="DN22" s="18"/>
      <c r="DO22" s="20"/>
      <c r="DP22" s="21"/>
      <c r="DQ22" s="323"/>
      <c r="DR22" s="18"/>
      <c r="DS22" s="19"/>
      <c r="DT22" s="18"/>
      <c r="DU22" s="18"/>
      <c r="DV22" s="20"/>
      <c r="DW22" s="21"/>
      <c r="DX22" s="172">
        <v>47</v>
      </c>
      <c r="DY22" s="172">
        <v>225.84577511999998</v>
      </c>
      <c r="DZ22" s="173">
        <v>4.8052292578723401</v>
      </c>
      <c r="EA22" s="172">
        <v>1</v>
      </c>
      <c r="EB22" s="172">
        <v>26.2</v>
      </c>
      <c r="EC22" s="174">
        <v>7.3901694247438931E-3</v>
      </c>
      <c r="ED22" s="175">
        <v>0.82765957446811611</v>
      </c>
      <c r="EE22" s="40"/>
      <c r="EF22" s="18"/>
      <c r="EG22" s="19"/>
      <c r="EH22" s="18"/>
      <c r="EI22" s="18"/>
      <c r="EJ22" s="20"/>
      <c r="EK22" s="21"/>
      <c r="EL22" s="323">
        <v>1</v>
      </c>
      <c r="EM22" s="18">
        <v>11.5</v>
      </c>
      <c r="EN22" s="19">
        <v>11.5</v>
      </c>
      <c r="EO22" s="18">
        <v>11.5</v>
      </c>
      <c r="EP22" s="18">
        <v>11.5</v>
      </c>
      <c r="EQ22" s="20">
        <v>1.8171296296296297E-3</v>
      </c>
      <c r="ER22" s="21">
        <v>0</v>
      </c>
      <c r="ES22" s="323">
        <v>2</v>
      </c>
      <c r="ET22" s="18">
        <v>39.299999999999997</v>
      </c>
      <c r="EU22" s="19">
        <v>19.649999999999999</v>
      </c>
      <c r="EV22" s="18">
        <v>10</v>
      </c>
      <c r="EW22" s="18">
        <v>29.3</v>
      </c>
      <c r="EX22" s="20">
        <v>2.4247685185185184E-3</v>
      </c>
      <c r="EY22" s="21">
        <v>0</v>
      </c>
      <c r="EZ22" s="323">
        <v>1</v>
      </c>
      <c r="FA22" s="18">
        <v>10</v>
      </c>
      <c r="FB22" s="19">
        <v>10</v>
      </c>
      <c r="FC22" s="18">
        <v>10</v>
      </c>
      <c r="FD22" s="18">
        <v>10</v>
      </c>
      <c r="FE22" s="20">
        <v>2.1180555555555553E-3</v>
      </c>
      <c r="FF22" s="21">
        <v>0</v>
      </c>
      <c r="FG22" s="323"/>
      <c r="FH22" s="18"/>
      <c r="FI22" s="19"/>
      <c r="FJ22" s="18"/>
      <c r="FK22" s="18"/>
      <c r="FL22" s="20"/>
      <c r="FM22" s="21"/>
      <c r="FN22" s="323">
        <v>2</v>
      </c>
      <c r="FO22" s="18">
        <v>24.2</v>
      </c>
      <c r="FP22" s="19">
        <v>12.1</v>
      </c>
      <c r="FQ22" s="18">
        <v>12</v>
      </c>
      <c r="FR22" s="18">
        <v>12.2</v>
      </c>
      <c r="FS22" s="20">
        <v>1.8692129629629629E-3</v>
      </c>
      <c r="FT22" s="21">
        <v>0</v>
      </c>
      <c r="FU22" s="323">
        <v>2</v>
      </c>
      <c r="FV22" s="18">
        <v>18.5</v>
      </c>
      <c r="FW22" s="19">
        <v>9.25</v>
      </c>
      <c r="FX22" s="18">
        <v>8</v>
      </c>
      <c r="FY22" s="18">
        <v>10.5</v>
      </c>
      <c r="FZ22" s="20">
        <v>2.696759259259259E-3</v>
      </c>
      <c r="GA22" s="21">
        <v>0</v>
      </c>
      <c r="GB22" s="323"/>
      <c r="GC22" s="18"/>
      <c r="GD22" s="19"/>
      <c r="GE22" s="18"/>
      <c r="GF22" s="18"/>
      <c r="GG22" s="20"/>
      <c r="GH22" s="21"/>
      <c r="GI22" s="323"/>
      <c r="GJ22" s="18"/>
      <c r="GK22" s="19"/>
      <c r="GL22" s="18"/>
      <c r="GM22" s="18"/>
      <c r="GN22" s="20"/>
      <c r="GO22" s="21"/>
      <c r="GP22" s="323"/>
      <c r="GQ22" s="18"/>
      <c r="GR22" s="19"/>
      <c r="GS22" s="18"/>
      <c r="GT22" s="18"/>
      <c r="GU22" s="20"/>
      <c r="GV22" s="21"/>
      <c r="GW22" s="323"/>
      <c r="GX22" s="18"/>
      <c r="GY22" s="19"/>
      <c r="GZ22" s="18"/>
      <c r="HA22" s="18"/>
      <c r="HB22" s="20"/>
      <c r="HC22" s="21"/>
      <c r="HD22" s="170"/>
      <c r="HE22" s="27"/>
      <c r="HF22" s="28"/>
      <c r="HG22" s="27"/>
      <c r="HH22" s="27"/>
      <c r="HI22" s="29"/>
      <c r="HJ22" s="171"/>
      <c r="HK22" s="323"/>
      <c r="HL22" s="18"/>
      <c r="HM22" s="19"/>
      <c r="HN22" s="18"/>
      <c r="HO22" s="18"/>
      <c r="HP22" s="20"/>
      <c r="HQ22" s="21"/>
      <c r="HR22" s="323">
        <v>1</v>
      </c>
      <c r="HS22" s="18">
        <v>8</v>
      </c>
      <c r="HT22" s="19">
        <v>8</v>
      </c>
      <c r="HU22" s="18">
        <v>8</v>
      </c>
      <c r="HV22" s="18">
        <v>8</v>
      </c>
      <c r="HW22" s="20">
        <v>2.627314814814815E-3</v>
      </c>
      <c r="HX22" s="21">
        <v>5</v>
      </c>
      <c r="HY22" s="323">
        <v>1</v>
      </c>
      <c r="HZ22" s="18">
        <v>8</v>
      </c>
      <c r="IA22" s="19">
        <v>8</v>
      </c>
      <c r="IB22" s="18">
        <v>8</v>
      </c>
      <c r="IC22" s="18">
        <v>8</v>
      </c>
      <c r="ID22" s="20">
        <v>2.6041666666666665E-3</v>
      </c>
      <c r="IE22" s="21">
        <v>1</v>
      </c>
      <c r="IF22" s="323"/>
      <c r="IG22" s="18"/>
      <c r="IH22" s="19"/>
      <c r="II22" s="18"/>
      <c r="IJ22" s="18"/>
      <c r="IK22" s="20"/>
      <c r="IL22" s="21"/>
      <c r="IM22" s="323"/>
      <c r="IN22" s="18"/>
      <c r="IO22" s="19"/>
      <c r="IP22" s="18"/>
      <c r="IQ22" s="18"/>
      <c r="IR22" s="20"/>
      <c r="IS22" s="21"/>
      <c r="IT22" s="323"/>
      <c r="IU22" s="18"/>
      <c r="IV22" s="19"/>
      <c r="IW22" s="18"/>
      <c r="IX22" s="18"/>
      <c r="IY22" s="20"/>
      <c r="IZ22" s="21"/>
      <c r="JA22" s="172">
        <v>10</v>
      </c>
      <c r="JB22" s="172">
        <v>119.5</v>
      </c>
      <c r="JC22" s="173">
        <v>11.95</v>
      </c>
      <c r="JD22" s="172">
        <v>8</v>
      </c>
      <c r="JE22" s="172">
        <v>29.3</v>
      </c>
      <c r="JF22" s="174">
        <v>2.3148148148148151E-3</v>
      </c>
      <c r="JG22" s="175">
        <v>0.6</v>
      </c>
      <c r="JH22" s="40"/>
      <c r="JI22" s="18"/>
      <c r="JJ22" s="19"/>
      <c r="JK22" s="18"/>
      <c r="JL22" s="18"/>
      <c r="JM22" s="20"/>
      <c r="JN22" s="21"/>
      <c r="JO22" s="323"/>
      <c r="JP22" s="18"/>
      <c r="JQ22" s="19"/>
      <c r="JR22" s="18"/>
      <c r="JS22" s="18"/>
      <c r="JT22" s="20"/>
      <c r="JU22" s="21"/>
      <c r="JV22" s="323">
        <v>1</v>
      </c>
      <c r="JW22" s="18">
        <v>0.6</v>
      </c>
      <c r="JX22" s="19">
        <v>0.6</v>
      </c>
      <c r="JY22" s="18">
        <v>0.6</v>
      </c>
      <c r="JZ22" s="18">
        <v>0.6</v>
      </c>
      <c r="KA22" s="20">
        <v>2.3877314814814813E-2</v>
      </c>
      <c r="KB22" s="21">
        <v>0</v>
      </c>
      <c r="KC22" s="323">
        <v>2</v>
      </c>
      <c r="KD22" s="18">
        <v>1.56</v>
      </c>
      <c r="KE22" s="19">
        <v>0.78</v>
      </c>
      <c r="KF22" s="18">
        <v>0.56000000000000005</v>
      </c>
      <c r="KG22" s="18">
        <v>1</v>
      </c>
      <c r="KH22" s="20">
        <v>2.3020833333333334E-2</v>
      </c>
      <c r="KI22" s="21">
        <v>0</v>
      </c>
      <c r="KJ22" s="323"/>
      <c r="KK22" s="18"/>
      <c r="KL22" s="19"/>
      <c r="KM22" s="18"/>
      <c r="KN22" s="18"/>
      <c r="KO22" s="20"/>
      <c r="KP22" s="21"/>
      <c r="KQ22" s="323">
        <v>1</v>
      </c>
      <c r="KR22" s="18">
        <v>1</v>
      </c>
      <c r="KS22" s="19">
        <v>1</v>
      </c>
      <c r="KT22" s="18">
        <v>1</v>
      </c>
      <c r="KU22" s="18">
        <v>1</v>
      </c>
      <c r="KV22" s="20">
        <v>2.2222222222222223E-2</v>
      </c>
      <c r="KW22" s="21">
        <v>0</v>
      </c>
      <c r="KX22" s="323">
        <v>1</v>
      </c>
      <c r="KY22" s="18">
        <v>0.93</v>
      </c>
      <c r="KZ22" s="19">
        <v>0.93</v>
      </c>
      <c r="LA22" s="18">
        <v>0.93</v>
      </c>
      <c r="LB22" s="18">
        <v>0.93</v>
      </c>
      <c r="LC22" s="20">
        <v>2.5196759259259256E-2</v>
      </c>
      <c r="LD22" s="21">
        <v>0</v>
      </c>
      <c r="LE22" s="323"/>
      <c r="LF22" s="18"/>
      <c r="LG22" s="19"/>
      <c r="LH22" s="18"/>
      <c r="LI22" s="18"/>
      <c r="LJ22" s="20"/>
      <c r="LK22" s="21"/>
      <c r="LL22" s="323"/>
      <c r="LM22" s="18"/>
      <c r="LN22" s="19"/>
      <c r="LO22" s="18"/>
      <c r="LP22" s="18"/>
      <c r="LQ22" s="20"/>
      <c r="LR22" s="21"/>
      <c r="LS22" s="323"/>
      <c r="LT22" s="18"/>
      <c r="LU22" s="19"/>
      <c r="LV22" s="18"/>
      <c r="LW22" s="18"/>
      <c r="LX22" s="20"/>
      <c r="LY22" s="21"/>
      <c r="LZ22" s="323"/>
      <c r="MA22" s="18"/>
      <c r="MB22" s="19"/>
      <c r="MC22" s="18"/>
      <c r="MD22" s="18"/>
      <c r="ME22" s="20"/>
      <c r="MF22" s="21"/>
      <c r="MG22" s="170">
        <v>1</v>
      </c>
      <c r="MH22" s="27">
        <v>0.56000000000000005</v>
      </c>
      <c r="MI22" s="28">
        <v>0.56000000000000005</v>
      </c>
      <c r="MJ22" s="27">
        <v>0.56000000000000005</v>
      </c>
      <c r="MK22" s="27">
        <v>0.56000000000000005</v>
      </c>
      <c r="ML22" s="29">
        <v>2.6851851851851849E-2</v>
      </c>
      <c r="MM22" s="171">
        <v>4</v>
      </c>
      <c r="MN22" s="323"/>
      <c r="MO22" s="18"/>
      <c r="MP22" s="19"/>
      <c r="MQ22" s="18"/>
      <c r="MR22" s="18"/>
      <c r="MS22" s="20"/>
      <c r="MT22" s="21"/>
      <c r="MU22" s="323"/>
      <c r="MV22" s="18"/>
      <c r="MW22" s="19"/>
      <c r="MX22" s="18"/>
      <c r="MY22" s="18"/>
      <c r="MZ22" s="20"/>
      <c r="NA22" s="21"/>
      <c r="NB22" s="323"/>
      <c r="NC22" s="18"/>
      <c r="ND22" s="19"/>
      <c r="NE22" s="18"/>
      <c r="NF22" s="18"/>
      <c r="NG22" s="20"/>
      <c r="NH22" s="21"/>
      <c r="NI22" s="323"/>
      <c r="NJ22" s="18"/>
      <c r="NK22" s="19"/>
      <c r="NL22" s="18"/>
      <c r="NM22" s="18"/>
      <c r="NN22" s="20"/>
      <c r="NO22" s="21"/>
      <c r="NP22" s="323"/>
      <c r="NQ22" s="18"/>
      <c r="NR22" s="19"/>
      <c r="NS22" s="18"/>
      <c r="NT22" s="18"/>
      <c r="NU22" s="20"/>
      <c r="NV22" s="21"/>
      <c r="NW22" s="323"/>
      <c r="NX22" s="18"/>
      <c r="NY22" s="19"/>
      <c r="NZ22" s="18"/>
      <c r="OA22" s="18"/>
      <c r="OB22" s="20"/>
      <c r="OC22" s="21"/>
      <c r="OD22" s="172">
        <v>6</v>
      </c>
      <c r="OE22" s="172">
        <v>4.6500000000000004</v>
      </c>
      <c r="OF22" s="173">
        <v>0.77500000000000002</v>
      </c>
      <c r="OG22" s="172">
        <v>0.56000000000000005</v>
      </c>
      <c r="OH22" s="172">
        <v>1</v>
      </c>
      <c r="OI22" s="174">
        <v>2.4031635802469132E-2</v>
      </c>
      <c r="OJ22" s="175">
        <v>0.66666666666666663</v>
      </c>
      <c r="OK22" s="40"/>
      <c r="OL22" s="18"/>
      <c r="OM22" s="19"/>
      <c r="ON22" s="18"/>
      <c r="OO22" s="18"/>
      <c r="OP22" s="20"/>
      <c r="OQ22" s="21"/>
      <c r="OR22" s="172"/>
      <c r="OS22" s="172"/>
      <c r="OT22" s="173"/>
      <c r="OU22" s="172"/>
      <c r="OV22" s="172"/>
      <c r="OW22" s="174"/>
      <c r="OX22" s="324"/>
    </row>
    <row r="23" spans="1:414" s="22" customFormat="1" x14ac:dyDescent="0.2">
      <c r="A23" s="169">
        <v>13</v>
      </c>
      <c r="B23" s="40">
        <v>2</v>
      </c>
      <c r="C23" s="18">
        <v>15.4</v>
      </c>
      <c r="D23" s="19">
        <v>7.7</v>
      </c>
      <c r="E23" s="18">
        <v>5.0999999999999996</v>
      </c>
      <c r="F23" s="18">
        <v>10.3</v>
      </c>
      <c r="G23" s="20">
        <v>8.1828703703703699E-3</v>
      </c>
      <c r="H23" s="21">
        <v>2.5</v>
      </c>
      <c r="I23" s="323">
        <v>4</v>
      </c>
      <c r="J23" s="18">
        <v>24.05</v>
      </c>
      <c r="K23" s="19">
        <v>6.0125000000000002</v>
      </c>
      <c r="L23" s="18">
        <v>3</v>
      </c>
      <c r="M23" s="18">
        <v>10.3</v>
      </c>
      <c r="N23" s="20">
        <v>7.4884259259259262E-3</v>
      </c>
      <c r="O23" s="21">
        <v>0.25</v>
      </c>
      <c r="P23" s="323">
        <v>2</v>
      </c>
      <c r="Q23" s="18">
        <v>13.25</v>
      </c>
      <c r="R23" s="19">
        <v>6.625</v>
      </c>
      <c r="S23" s="18">
        <v>4</v>
      </c>
      <c r="T23" s="18">
        <v>9.25</v>
      </c>
      <c r="U23" s="20">
        <v>8.3449074074074085E-3</v>
      </c>
      <c r="V23" s="21">
        <v>0.5</v>
      </c>
      <c r="W23" s="323">
        <v>1</v>
      </c>
      <c r="X23" s="18">
        <v>3</v>
      </c>
      <c r="Y23" s="19">
        <v>3</v>
      </c>
      <c r="Z23" s="18">
        <v>3</v>
      </c>
      <c r="AA23" s="18">
        <v>3</v>
      </c>
      <c r="AB23" s="20">
        <v>8.1018518518518514E-3</v>
      </c>
      <c r="AC23" s="21">
        <v>1</v>
      </c>
      <c r="AD23" s="323">
        <v>2</v>
      </c>
      <c r="AE23" s="18">
        <v>3.01</v>
      </c>
      <c r="AF23" s="19">
        <v>1.5049999999999999</v>
      </c>
      <c r="AG23" s="18">
        <v>1.01</v>
      </c>
      <c r="AH23" s="18">
        <v>2</v>
      </c>
      <c r="AI23" s="20">
        <v>6.6377314814814814E-3</v>
      </c>
      <c r="AJ23" s="21">
        <v>0</v>
      </c>
      <c r="AK23" s="323">
        <v>2</v>
      </c>
      <c r="AL23" s="18">
        <v>3.95</v>
      </c>
      <c r="AM23" s="19">
        <v>1.9750000000000001</v>
      </c>
      <c r="AN23" s="18">
        <v>1.6</v>
      </c>
      <c r="AO23" s="18">
        <v>2.35</v>
      </c>
      <c r="AP23" s="20">
        <v>6.3541666666666677E-3</v>
      </c>
      <c r="AQ23" s="21">
        <v>0</v>
      </c>
      <c r="AR23" s="323">
        <v>4</v>
      </c>
      <c r="AS23" s="18">
        <v>9.14</v>
      </c>
      <c r="AT23" s="19">
        <v>2.2850000000000001</v>
      </c>
      <c r="AU23" s="18">
        <v>1</v>
      </c>
      <c r="AV23" s="18">
        <v>4.04</v>
      </c>
      <c r="AW23" s="20">
        <v>6.4930555555555557E-3</v>
      </c>
      <c r="AX23" s="21">
        <v>0</v>
      </c>
      <c r="AY23" s="323">
        <v>1</v>
      </c>
      <c r="AZ23" s="18">
        <v>1.67</v>
      </c>
      <c r="BA23" s="19">
        <v>1.67</v>
      </c>
      <c r="BB23" s="18">
        <v>1.67</v>
      </c>
      <c r="BC23" s="18">
        <v>1.67</v>
      </c>
      <c r="BD23" s="20">
        <v>7.8819444444444432E-3</v>
      </c>
      <c r="BE23" s="21">
        <v>0</v>
      </c>
      <c r="BF23" s="323"/>
      <c r="BG23" s="18"/>
      <c r="BH23" s="19"/>
      <c r="BI23" s="18"/>
      <c r="BJ23" s="18"/>
      <c r="BK23" s="20"/>
      <c r="BL23" s="21"/>
      <c r="BM23" s="323">
        <v>1</v>
      </c>
      <c r="BN23" s="18">
        <v>10.32097231</v>
      </c>
      <c r="BO23" s="19">
        <v>10.32097231</v>
      </c>
      <c r="BP23" s="18">
        <v>10.32097231</v>
      </c>
      <c r="BQ23" s="18">
        <v>10.32097231</v>
      </c>
      <c r="BR23" s="20">
        <v>6.5972222222222222E-3</v>
      </c>
      <c r="BS23" s="21">
        <v>0.87361111110658385</v>
      </c>
      <c r="BT23" s="323">
        <v>5</v>
      </c>
      <c r="BU23" s="18">
        <v>21.06</v>
      </c>
      <c r="BV23" s="19">
        <v>4.2119999999999997</v>
      </c>
      <c r="BW23" s="18">
        <v>3.5</v>
      </c>
      <c r="BX23" s="18">
        <v>5.04</v>
      </c>
      <c r="BY23" s="20">
        <v>6.9166666666666664E-3</v>
      </c>
      <c r="BZ23" s="21">
        <v>0.6</v>
      </c>
      <c r="CA23" s="170">
        <v>4</v>
      </c>
      <c r="CB23" s="27">
        <v>14.6</v>
      </c>
      <c r="CC23" s="28">
        <v>3.65</v>
      </c>
      <c r="CD23" s="27">
        <v>3</v>
      </c>
      <c r="CE23" s="27">
        <v>5</v>
      </c>
      <c r="CF23" s="29">
        <v>7.0862268518518514E-3</v>
      </c>
      <c r="CG23" s="171">
        <v>0.5</v>
      </c>
      <c r="CH23" s="323">
        <v>5</v>
      </c>
      <c r="CI23" s="18">
        <v>18.75</v>
      </c>
      <c r="CJ23" s="19">
        <v>3.75</v>
      </c>
      <c r="CK23" s="18">
        <v>3</v>
      </c>
      <c r="CL23" s="18">
        <v>4.4000000000000004</v>
      </c>
      <c r="CM23" s="20">
        <v>7.0231481481481482E-3</v>
      </c>
      <c r="CN23" s="21">
        <v>0.4</v>
      </c>
      <c r="CO23" s="323">
        <v>1</v>
      </c>
      <c r="CP23" s="18">
        <v>2.1</v>
      </c>
      <c r="CQ23" s="19">
        <v>2.1</v>
      </c>
      <c r="CR23" s="18">
        <v>2.1</v>
      </c>
      <c r="CS23" s="18">
        <v>2.1</v>
      </c>
      <c r="CT23" s="20">
        <v>7.4652777777777781E-3</v>
      </c>
      <c r="CU23" s="21">
        <v>0</v>
      </c>
      <c r="CV23" s="323">
        <v>1</v>
      </c>
      <c r="CW23" s="18">
        <v>1.75</v>
      </c>
      <c r="CX23" s="19">
        <v>1.75</v>
      </c>
      <c r="CY23" s="18">
        <v>1.75</v>
      </c>
      <c r="CZ23" s="18">
        <v>1.75</v>
      </c>
      <c r="DA23" s="20">
        <v>7.6041666666666662E-3</v>
      </c>
      <c r="DB23" s="21">
        <v>1</v>
      </c>
      <c r="DC23" s="323"/>
      <c r="DD23" s="18"/>
      <c r="DE23" s="19"/>
      <c r="DF23" s="18"/>
      <c r="DG23" s="18"/>
      <c r="DH23" s="20"/>
      <c r="DI23" s="21"/>
      <c r="DJ23" s="323"/>
      <c r="DK23" s="18"/>
      <c r="DL23" s="19"/>
      <c r="DM23" s="18"/>
      <c r="DN23" s="18"/>
      <c r="DO23" s="20"/>
      <c r="DP23" s="21"/>
      <c r="DQ23" s="323"/>
      <c r="DR23" s="18"/>
      <c r="DS23" s="19"/>
      <c r="DT23" s="18"/>
      <c r="DU23" s="18"/>
      <c r="DV23" s="20"/>
      <c r="DW23" s="21"/>
      <c r="DX23" s="172">
        <v>35</v>
      </c>
      <c r="DY23" s="172">
        <v>142.05097230999999</v>
      </c>
      <c r="DZ23" s="173">
        <v>4.0585992088571423</v>
      </c>
      <c r="EA23" s="172">
        <v>1</v>
      </c>
      <c r="EB23" s="172">
        <v>10.32097231</v>
      </c>
      <c r="EC23" s="174">
        <v>7.1617063492063491E-3</v>
      </c>
      <c r="ED23" s="175">
        <v>0.48210317460304525</v>
      </c>
      <c r="EE23" s="40"/>
      <c r="EF23" s="18"/>
      <c r="EG23" s="19"/>
      <c r="EH23" s="18"/>
      <c r="EI23" s="18"/>
      <c r="EJ23" s="20"/>
      <c r="EK23" s="21"/>
      <c r="EL23" s="323">
        <v>1</v>
      </c>
      <c r="EM23" s="18">
        <v>12</v>
      </c>
      <c r="EN23" s="19">
        <v>12</v>
      </c>
      <c r="EO23" s="18">
        <v>12</v>
      </c>
      <c r="EP23" s="18">
        <v>12</v>
      </c>
      <c r="EQ23" s="20">
        <v>1.736111111111111E-3</v>
      </c>
      <c r="ER23" s="21">
        <v>0</v>
      </c>
      <c r="ES23" s="323">
        <v>3</v>
      </c>
      <c r="ET23" s="18">
        <v>37.099999999999994</v>
      </c>
      <c r="EU23" s="19">
        <v>12.366666666666665</v>
      </c>
      <c r="EV23" s="18">
        <v>8.6999999999999993</v>
      </c>
      <c r="EW23" s="18">
        <v>15.4</v>
      </c>
      <c r="EX23" s="20">
        <v>3.0825617283950619E-3</v>
      </c>
      <c r="EY23" s="21">
        <v>0</v>
      </c>
      <c r="EZ23" s="323">
        <v>2</v>
      </c>
      <c r="FA23" s="18">
        <v>22</v>
      </c>
      <c r="FB23" s="19">
        <v>11</v>
      </c>
      <c r="FC23" s="18">
        <v>10</v>
      </c>
      <c r="FD23" s="18">
        <v>12</v>
      </c>
      <c r="FE23" s="20">
        <v>1.9502314814814814E-3</v>
      </c>
      <c r="FF23" s="21">
        <v>1.5</v>
      </c>
      <c r="FG23" s="323">
        <v>3</v>
      </c>
      <c r="FH23" s="18">
        <v>34.200000000000003</v>
      </c>
      <c r="FI23" s="19">
        <v>11.4</v>
      </c>
      <c r="FJ23" s="18">
        <v>10</v>
      </c>
      <c r="FK23" s="18">
        <v>13.2</v>
      </c>
      <c r="FL23" s="20">
        <v>2.334104938271605E-3</v>
      </c>
      <c r="FM23" s="21">
        <v>3</v>
      </c>
      <c r="FN23" s="323">
        <v>4</v>
      </c>
      <c r="FO23" s="18">
        <v>83.5</v>
      </c>
      <c r="FP23" s="19">
        <v>20.875</v>
      </c>
      <c r="FQ23" s="18">
        <v>11.5</v>
      </c>
      <c r="FR23" s="18">
        <v>32.700000000000003</v>
      </c>
      <c r="FS23" s="20">
        <v>2.4710648148148148E-3</v>
      </c>
      <c r="FT23" s="21">
        <v>0</v>
      </c>
      <c r="FU23" s="323">
        <v>3</v>
      </c>
      <c r="FV23" s="18">
        <v>28.32</v>
      </c>
      <c r="FW23" s="19">
        <v>9.44</v>
      </c>
      <c r="FX23" s="18">
        <v>8.17</v>
      </c>
      <c r="FY23" s="18">
        <v>10.5</v>
      </c>
      <c r="FZ23" s="20">
        <v>2.8896604938271602E-3</v>
      </c>
      <c r="GA23" s="21">
        <v>0.33333333333333331</v>
      </c>
      <c r="GB23" s="323"/>
      <c r="GC23" s="18"/>
      <c r="GD23" s="19"/>
      <c r="GE23" s="18"/>
      <c r="GF23" s="18"/>
      <c r="GG23" s="20"/>
      <c r="GH23" s="21"/>
      <c r="GI23" s="323"/>
      <c r="GJ23" s="18"/>
      <c r="GK23" s="19"/>
      <c r="GL23" s="18"/>
      <c r="GM23" s="18"/>
      <c r="GN23" s="20"/>
      <c r="GO23" s="21"/>
      <c r="GP23" s="323"/>
      <c r="GQ23" s="18"/>
      <c r="GR23" s="19"/>
      <c r="GS23" s="18"/>
      <c r="GT23" s="18"/>
      <c r="GU23" s="20"/>
      <c r="GV23" s="21"/>
      <c r="GW23" s="323"/>
      <c r="GX23" s="18"/>
      <c r="GY23" s="19"/>
      <c r="GZ23" s="18"/>
      <c r="HA23" s="18"/>
      <c r="HB23" s="20"/>
      <c r="HC23" s="21"/>
      <c r="HD23" s="170"/>
      <c r="HE23" s="27"/>
      <c r="HF23" s="28"/>
      <c r="HG23" s="27"/>
      <c r="HH23" s="27"/>
      <c r="HI23" s="29"/>
      <c r="HJ23" s="171"/>
      <c r="HK23" s="323"/>
      <c r="HL23" s="18"/>
      <c r="HM23" s="19"/>
      <c r="HN23" s="18"/>
      <c r="HO23" s="18"/>
      <c r="HP23" s="20"/>
      <c r="HQ23" s="21"/>
      <c r="HR23" s="323">
        <v>2</v>
      </c>
      <c r="HS23" s="18">
        <v>20</v>
      </c>
      <c r="HT23" s="19">
        <v>10</v>
      </c>
      <c r="HU23" s="18">
        <v>8</v>
      </c>
      <c r="HV23" s="18">
        <v>12</v>
      </c>
      <c r="HW23" s="20">
        <v>2.6041666666666665E-3</v>
      </c>
      <c r="HX23" s="21">
        <v>0.5</v>
      </c>
      <c r="HY23" s="323">
        <v>2</v>
      </c>
      <c r="HZ23" s="18">
        <v>22</v>
      </c>
      <c r="IA23" s="19">
        <v>11</v>
      </c>
      <c r="IB23" s="18">
        <v>7</v>
      </c>
      <c r="IC23" s="18">
        <v>15</v>
      </c>
      <c r="ID23" s="20">
        <v>3.2754629629629627E-3</v>
      </c>
      <c r="IE23" s="21">
        <v>1.5</v>
      </c>
      <c r="IF23" s="323"/>
      <c r="IG23" s="18"/>
      <c r="IH23" s="19"/>
      <c r="II23" s="18"/>
      <c r="IJ23" s="18"/>
      <c r="IK23" s="20"/>
      <c r="IL23" s="21"/>
      <c r="IM23" s="323"/>
      <c r="IN23" s="18"/>
      <c r="IO23" s="19"/>
      <c r="IP23" s="18"/>
      <c r="IQ23" s="18"/>
      <c r="IR23" s="20"/>
      <c r="IS23" s="21"/>
      <c r="IT23" s="323"/>
      <c r="IU23" s="18"/>
      <c r="IV23" s="19"/>
      <c r="IW23" s="18"/>
      <c r="IX23" s="18"/>
      <c r="IY23" s="20"/>
      <c r="IZ23" s="21"/>
      <c r="JA23" s="172">
        <v>20</v>
      </c>
      <c r="JB23" s="172">
        <v>259.12</v>
      </c>
      <c r="JC23" s="173">
        <v>12.956</v>
      </c>
      <c r="JD23" s="172">
        <v>7</v>
      </c>
      <c r="JE23" s="172">
        <v>32.700000000000003</v>
      </c>
      <c r="JF23" s="174">
        <v>2.6099537037037037E-3</v>
      </c>
      <c r="JG23" s="175">
        <v>0.85</v>
      </c>
      <c r="JH23" s="40"/>
      <c r="JI23" s="18"/>
      <c r="JJ23" s="19"/>
      <c r="JK23" s="18"/>
      <c r="JL23" s="18"/>
      <c r="JM23" s="20"/>
      <c r="JN23" s="21"/>
      <c r="JO23" s="323">
        <v>1</v>
      </c>
      <c r="JP23" s="18">
        <v>1</v>
      </c>
      <c r="JQ23" s="19">
        <v>1</v>
      </c>
      <c r="JR23" s="18">
        <v>1</v>
      </c>
      <c r="JS23" s="18">
        <v>1</v>
      </c>
      <c r="JT23" s="20">
        <v>2.2916666666666669E-2</v>
      </c>
      <c r="JU23" s="21">
        <v>0</v>
      </c>
      <c r="JV23" s="323">
        <v>2</v>
      </c>
      <c r="JW23" s="18">
        <v>1.5499999999999998</v>
      </c>
      <c r="JX23" s="19">
        <v>0.77499999999999991</v>
      </c>
      <c r="JY23" s="18">
        <v>0.7</v>
      </c>
      <c r="JZ23" s="18">
        <v>0.85</v>
      </c>
      <c r="KA23" s="20">
        <v>2.4050925925925927E-2</v>
      </c>
      <c r="KB23" s="21">
        <v>0</v>
      </c>
      <c r="KC23" s="323"/>
      <c r="KD23" s="18"/>
      <c r="KE23" s="19"/>
      <c r="KF23" s="18"/>
      <c r="KG23" s="18"/>
      <c r="KH23" s="20"/>
      <c r="KI23" s="21"/>
      <c r="KJ23" s="323">
        <v>2</v>
      </c>
      <c r="KK23" s="18">
        <v>1.27</v>
      </c>
      <c r="KL23" s="19">
        <v>0.63500000000000001</v>
      </c>
      <c r="KM23" s="18">
        <v>0.56000000000000005</v>
      </c>
      <c r="KN23" s="18">
        <v>0.71</v>
      </c>
      <c r="KO23" s="20">
        <v>4.4363425925925924E-2</v>
      </c>
      <c r="KP23" s="21">
        <v>0</v>
      </c>
      <c r="KQ23" s="323">
        <v>1</v>
      </c>
      <c r="KR23" s="18">
        <v>0.85</v>
      </c>
      <c r="KS23" s="19">
        <v>0.85</v>
      </c>
      <c r="KT23" s="18">
        <v>0.85</v>
      </c>
      <c r="KU23" s="18">
        <v>0.85</v>
      </c>
      <c r="KV23" s="20">
        <v>2.4236111111111111E-2</v>
      </c>
      <c r="KW23" s="21">
        <v>1</v>
      </c>
      <c r="KX23" s="323"/>
      <c r="KY23" s="18"/>
      <c r="KZ23" s="19"/>
      <c r="LA23" s="18"/>
      <c r="LB23" s="18"/>
      <c r="LC23" s="20"/>
      <c r="LD23" s="21"/>
      <c r="LE23" s="323"/>
      <c r="LF23" s="18"/>
      <c r="LG23" s="19"/>
      <c r="LH23" s="18"/>
      <c r="LI23" s="18"/>
      <c r="LJ23" s="20"/>
      <c r="LK23" s="21"/>
      <c r="LL23" s="323"/>
      <c r="LM23" s="18"/>
      <c r="LN23" s="19"/>
      <c r="LO23" s="18"/>
      <c r="LP23" s="18"/>
      <c r="LQ23" s="20"/>
      <c r="LR23" s="21"/>
      <c r="LS23" s="323"/>
      <c r="LT23" s="18"/>
      <c r="LU23" s="19"/>
      <c r="LV23" s="18"/>
      <c r="LW23" s="18"/>
      <c r="LX23" s="20"/>
      <c r="LY23" s="21"/>
      <c r="LZ23" s="323"/>
      <c r="MA23" s="18"/>
      <c r="MB23" s="19"/>
      <c r="MC23" s="18"/>
      <c r="MD23" s="18"/>
      <c r="ME23" s="20"/>
      <c r="MF23" s="21"/>
      <c r="MG23" s="170"/>
      <c r="MH23" s="27"/>
      <c r="MI23" s="28"/>
      <c r="MJ23" s="27"/>
      <c r="MK23" s="27"/>
      <c r="ML23" s="29"/>
      <c r="MM23" s="171"/>
      <c r="MN23" s="323"/>
      <c r="MO23" s="18"/>
      <c r="MP23" s="19"/>
      <c r="MQ23" s="18"/>
      <c r="MR23" s="18"/>
      <c r="MS23" s="20"/>
      <c r="MT23" s="21"/>
      <c r="MU23" s="323"/>
      <c r="MV23" s="18"/>
      <c r="MW23" s="19"/>
      <c r="MX23" s="18"/>
      <c r="MY23" s="18"/>
      <c r="MZ23" s="20"/>
      <c r="NA23" s="21"/>
      <c r="NB23" s="323"/>
      <c r="NC23" s="18"/>
      <c r="ND23" s="19"/>
      <c r="NE23" s="18"/>
      <c r="NF23" s="18"/>
      <c r="NG23" s="20"/>
      <c r="NH23" s="21"/>
      <c r="NI23" s="323"/>
      <c r="NJ23" s="18"/>
      <c r="NK23" s="19"/>
      <c r="NL23" s="18"/>
      <c r="NM23" s="18"/>
      <c r="NN23" s="20"/>
      <c r="NO23" s="21"/>
      <c r="NP23" s="323"/>
      <c r="NQ23" s="18"/>
      <c r="NR23" s="19"/>
      <c r="NS23" s="18"/>
      <c r="NT23" s="18"/>
      <c r="NU23" s="20"/>
      <c r="NV23" s="21"/>
      <c r="NW23" s="323"/>
      <c r="NX23" s="18"/>
      <c r="NY23" s="19"/>
      <c r="NZ23" s="18"/>
      <c r="OA23" s="18"/>
      <c r="OB23" s="20"/>
      <c r="OC23" s="21"/>
      <c r="OD23" s="172">
        <v>6</v>
      </c>
      <c r="OE23" s="172">
        <v>4.67</v>
      </c>
      <c r="OF23" s="173">
        <v>0.77833333333333332</v>
      </c>
      <c r="OG23" s="172">
        <v>0.56000000000000005</v>
      </c>
      <c r="OH23" s="172">
        <v>1</v>
      </c>
      <c r="OI23" s="174">
        <v>3.0663580246913579E-2</v>
      </c>
      <c r="OJ23" s="175">
        <v>0.16666666666666666</v>
      </c>
      <c r="OK23" s="40"/>
      <c r="OL23" s="18"/>
      <c r="OM23" s="19"/>
      <c r="ON23" s="18"/>
      <c r="OO23" s="18"/>
      <c r="OP23" s="20"/>
      <c r="OQ23" s="21"/>
      <c r="OR23" s="172"/>
      <c r="OS23" s="172"/>
      <c r="OT23" s="173"/>
      <c r="OU23" s="172"/>
      <c r="OV23" s="172"/>
      <c r="OW23" s="174"/>
      <c r="OX23" s="324"/>
    </row>
    <row r="24" spans="1:414" s="22" customFormat="1" x14ac:dyDescent="0.2">
      <c r="A24" s="169">
        <v>14</v>
      </c>
      <c r="B24" s="40">
        <v>4</v>
      </c>
      <c r="C24" s="18">
        <v>16.149999999999999</v>
      </c>
      <c r="D24" s="19">
        <v>4.0374999999999996</v>
      </c>
      <c r="E24" s="18">
        <v>3.2</v>
      </c>
      <c r="F24" s="18">
        <v>5.0999999999999996</v>
      </c>
      <c r="G24" s="20">
        <v>7.5173611111111118E-3</v>
      </c>
      <c r="H24" s="21">
        <v>0.5</v>
      </c>
      <c r="I24" s="323">
        <v>4</v>
      </c>
      <c r="J24" s="18">
        <v>19.450000000000003</v>
      </c>
      <c r="K24" s="19">
        <v>4.8625000000000007</v>
      </c>
      <c r="L24" s="18">
        <v>3.1</v>
      </c>
      <c r="M24" s="18">
        <v>7.25</v>
      </c>
      <c r="N24" s="20">
        <v>7.688078703703703E-3</v>
      </c>
      <c r="O24" s="21">
        <v>0.5</v>
      </c>
      <c r="P24" s="323">
        <v>4</v>
      </c>
      <c r="Q24" s="18">
        <v>19</v>
      </c>
      <c r="R24" s="19">
        <v>4.75</v>
      </c>
      <c r="S24" s="18">
        <v>2.8</v>
      </c>
      <c r="T24" s="18">
        <v>8.1</v>
      </c>
      <c r="U24" s="20">
        <v>7.6678240740740734E-3</v>
      </c>
      <c r="V24" s="21">
        <v>0.5</v>
      </c>
      <c r="W24" s="323">
        <v>2</v>
      </c>
      <c r="X24" s="18">
        <v>9</v>
      </c>
      <c r="Y24" s="19">
        <v>4.5</v>
      </c>
      <c r="Z24" s="18">
        <v>3.9</v>
      </c>
      <c r="AA24" s="18">
        <v>5.0999999999999996</v>
      </c>
      <c r="AB24" s="20">
        <v>7.8240740740740736E-3</v>
      </c>
      <c r="AC24" s="21">
        <v>0</v>
      </c>
      <c r="AD24" s="323">
        <v>4</v>
      </c>
      <c r="AE24" s="18">
        <v>12.24</v>
      </c>
      <c r="AF24" s="19">
        <v>3.06</v>
      </c>
      <c r="AG24" s="18">
        <v>3</v>
      </c>
      <c r="AH24" s="18">
        <v>3.14</v>
      </c>
      <c r="AI24" s="20">
        <v>7.0543981481481482E-3</v>
      </c>
      <c r="AJ24" s="21">
        <v>0.75</v>
      </c>
      <c r="AK24" s="323">
        <v>4</v>
      </c>
      <c r="AL24" s="18">
        <v>18.8</v>
      </c>
      <c r="AM24" s="19">
        <v>4.7</v>
      </c>
      <c r="AN24" s="18">
        <v>2</v>
      </c>
      <c r="AO24" s="18">
        <v>10.5</v>
      </c>
      <c r="AP24" s="20">
        <v>6.2760416666666667E-3</v>
      </c>
      <c r="AQ24" s="21">
        <v>0.25</v>
      </c>
      <c r="AR24" s="323">
        <v>3</v>
      </c>
      <c r="AS24" s="18">
        <v>9.1499999999999986</v>
      </c>
      <c r="AT24" s="19">
        <v>3.0499999999999994</v>
      </c>
      <c r="AU24" s="18">
        <v>0.55000000000000004</v>
      </c>
      <c r="AV24" s="18">
        <v>4.5999999999999996</v>
      </c>
      <c r="AW24" s="20">
        <v>6.8904320987654318E-3</v>
      </c>
      <c r="AX24" s="21">
        <v>0.33333333333333331</v>
      </c>
      <c r="AY24" s="323">
        <v>4</v>
      </c>
      <c r="AZ24" s="18">
        <v>8.6499999999999986</v>
      </c>
      <c r="BA24" s="19">
        <v>2.1624999999999996</v>
      </c>
      <c r="BB24" s="18">
        <v>1.64</v>
      </c>
      <c r="BC24" s="18">
        <v>3.01</v>
      </c>
      <c r="BD24" s="20">
        <v>7.060185185185185E-3</v>
      </c>
      <c r="BE24" s="21">
        <v>1.75</v>
      </c>
      <c r="BF24" s="323"/>
      <c r="BG24" s="18"/>
      <c r="BH24" s="19"/>
      <c r="BI24" s="18"/>
      <c r="BJ24" s="18"/>
      <c r="BK24" s="20"/>
      <c r="BL24" s="21"/>
      <c r="BM24" s="323">
        <v>2</v>
      </c>
      <c r="BN24" s="18">
        <v>7.3818874799999996</v>
      </c>
      <c r="BO24" s="19">
        <v>3.6909437399999998</v>
      </c>
      <c r="BP24" s="18">
        <v>2.6594678799999998</v>
      </c>
      <c r="BQ24" s="18">
        <v>4.7224196000000003</v>
      </c>
      <c r="BR24" s="20">
        <v>9.2708333333333341E-3</v>
      </c>
      <c r="BS24" s="21">
        <v>4.0586805555576575</v>
      </c>
      <c r="BT24" s="323">
        <v>2</v>
      </c>
      <c r="BU24" s="18">
        <v>5</v>
      </c>
      <c r="BV24" s="19">
        <v>2.5</v>
      </c>
      <c r="BW24" s="18">
        <v>2</v>
      </c>
      <c r="BX24" s="18">
        <v>3</v>
      </c>
      <c r="BY24" s="20">
        <v>7.3032407407407404E-3</v>
      </c>
      <c r="BZ24" s="21">
        <v>1.5</v>
      </c>
      <c r="CA24" s="170">
        <v>2</v>
      </c>
      <c r="CB24" s="27">
        <v>9.4</v>
      </c>
      <c r="CC24" s="28">
        <v>4.7</v>
      </c>
      <c r="CD24" s="27">
        <v>2.9</v>
      </c>
      <c r="CE24" s="27">
        <v>6.5</v>
      </c>
      <c r="CF24" s="29">
        <v>6.9502314814814808E-3</v>
      </c>
      <c r="CG24" s="171">
        <v>1</v>
      </c>
      <c r="CH24" s="323">
        <v>3</v>
      </c>
      <c r="CI24" s="18">
        <v>9.4</v>
      </c>
      <c r="CJ24" s="19">
        <v>3.1333333333333333</v>
      </c>
      <c r="CK24" s="18">
        <v>2.9</v>
      </c>
      <c r="CL24" s="18">
        <v>3.5</v>
      </c>
      <c r="CM24" s="20">
        <v>6.8094135802469133E-3</v>
      </c>
      <c r="CN24" s="21">
        <v>0.33333333333333331</v>
      </c>
      <c r="CO24" s="323">
        <v>2</v>
      </c>
      <c r="CP24" s="18">
        <v>4.5999999999999996</v>
      </c>
      <c r="CQ24" s="19">
        <v>2.2999999999999998</v>
      </c>
      <c r="CR24" s="18">
        <v>2.1</v>
      </c>
      <c r="CS24" s="18">
        <v>2.5</v>
      </c>
      <c r="CT24" s="20">
        <v>7.2453703703703699E-3</v>
      </c>
      <c r="CU24" s="21">
        <v>2.5</v>
      </c>
      <c r="CV24" s="323">
        <v>1</v>
      </c>
      <c r="CW24" s="18">
        <v>2</v>
      </c>
      <c r="CX24" s="19">
        <v>2</v>
      </c>
      <c r="CY24" s="18">
        <v>2</v>
      </c>
      <c r="CZ24" s="18">
        <v>2</v>
      </c>
      <c r="DA24" s="20">
        <v>6.9675925925925921E-3</v>
      </c>
      <c r="DB24" s="21">
        <v>0</v>
      </c>
      <c r="DC24" s="323"/>
      <c r="DD24" s="18"/>
      <c r="DE24" s="19"/>
      <c r="DF24" s="18"/>
      <c r="DG24" s="18"/>
      <c r="DH24" s="20"/>
      <c r="DI24" s="21"/>
      <c r="DJ24" s="323"/>
      <c r="DK24" s="18"/>
      <c r="DL24" s="19"/>
      <c r="DM24" s="18"/>
      <c r="DN24" s="18"/>
      <c r="DO24" s="20"/>
      <c r="DP24" s="21"/>
      <c r="DQ24" s="323"/>
      <c r="DR24" s="18"/>
      <c r="DS24" s="19"/>
      <c r="DT24" s="18"/>
      <c r="DU24" s="18"/>
      <c r="DV24" s="20"/>
      <c r="DW24" s="21"/>
      <c r="DX24" s="172">
        <v>41</v>
      </c>
      <c r="DY24" s="172">
        <v>150.22188747999996</v>
      </c>
      <c r="DZ24" s="173">
        <v>3.6639484751219502</v>
      </c>
      <c r="EA24" s="172">
        <v>0.55000000000000004</v>
      </c>
      <c r="EB24" s="172">
        <v>10.5</v>
      </c>
      <c r="EC24" s="174">
        <v>7.2758581752484187E-3</v>
      </c>
      <c r="ED24" s="175">
        <v>0.90530149051500763</v>
      </c>
      <c r="EE24" s="40"/>
      <c r="EF24" s="18"/>
      <c r="EG24" s="19"/>
      <c r="EH24" s="18"/>
      <c r="EI24" s="18"/>
      <c r="EJ24" s="20"/>
      <c r="EK24" s="21"/>
      <c r="EL24" s="323">
        <v>1</v>
      </c>
      <c r="EM24" s="18">
        <v>22.5</v>
      </c>
      <c r="EN24" s="19">
        <v>22.5</v>
      </c>
      <c r="EO24" s="18">
        <v>22.5</v>
      </c>
      <c r="EP24" s="18">
        <v>22.5</v>
      </c>
      <c r="EQ24" s="20">
        <v>3.2175925925925926E-3</v>
      </c>
      <c r="ER24" s="21">
        <v>0</v>
      </c>
      <c r="ES24" s="323">
        <v>2</v>
      </c>
      <c r="ET24" s="18">
        <v>24.3</v>
      </c>
      <c r="EU24" s="19">
        <v>12.15</v>
      </c>
      <c r="EV24" s="18">
        <v>11</v>
      </c>
      <c r="EW24" s="18">
        <v>13.3</v>
      </c>
      <c r="EX24" s="20">
        <v>3.472222222222222E-3</v>
      </c>
      <c r="EY24" s="21">
        <v>0.5</v>
      </c>
      <c r="EZ24" s="323">
        <v>4</v>
      </c>
      <c r="FA24" s="18">
        <v>84.5</v>
      </c>
      <c r="FB24" s="19">
        <v>21.125</v>
      </c>
      <c r="FC24" s="18">
        <v>16</v>
      </c>
      <c r="FD24" s="18">
        <v>30.4</v>
      </c>
      <c r="FE24" s="20">
        <v>2.5405092592592593E-3</v>
      </c>
      <c r="FF24" s="21">
        <v>0.25</v>
      </c>
      <c r="FG24" s="323">
        <v>4</v>
      </c>
      <c r="FH24" s="18">
        <v>72.5</v>
      </c>
      <c r="FI24" s="19">
        <v>18.125</v>
      </c>
      <c r="FJ24" s="18">
        <v>10</v>
      </c>
      <c r="FK24" s="18">
        <v>35.5</v>
      </c>
      <c r="FL24" s="20">
        <v>2.3611111111111111E-3</v>
      </c>
      <c r="FM24" s="21">
        <v>0.5</v>
      </c>
      <c r="FN24" s="323">
        <v>3</v>
      </c>
      <c r="FO24" s="18">
        <v>65.2</v>
      </c>
      <c r="FP24" s="19">
        <v>21.733333333333334</v>
      </c>
      <c r="FQ24" s="18">
        <v>10</v>
      </c>
      <c r="FR24" s="18">
        <v>43.7</v>
      </c>
      <c r="FS24" s="20">
        <v>2.2453703703703702E-3</v>
      </c>
      <c r="FT24" s="21">
        <v>0</v>
      </c>
      <c r="FU24" s="323">
        <v>3</v>
      </c>
      <c r="FV24" s="18">
        <v>49.97</v>
      </c>
      <c r="FW24" s="19">
        <v>16.656666666666666</v>
      </c>
      <c r="FX24" s="18">
        <v>10.5</v>
      </c>
      <c r="FY24" s="18">
        <v>28.17</v>
      </c>
      <c r="FZ24" s="20">
        <v>2.5617283950617287E-3</v>
      </c>
      <c r="GA24" s="21">
        <v>0.66666666666666663</v>
      </c>
      <c r="GB24" s="323"/>
      <c r="GC24" s="18"/>
      <c r="GD24" s="19"/>
      <c r="GE24" s="18"/>
      <c r="GF24" s="18"/>
      <c r="GG24" s="20"/>
      <c r="GH24" s="21"/>
      <c r="GI24" s="323"/>
      <c r="GJ24" s="18"/>
      <c r="GK24" s="19"/>
      <c r="GL24" s="18"/>
      <c r="GM24" s="18"/>
      <c r="GN24" s="20"/>
      <c r="GO24" s="21"/>
      <c r="GP24" s="323"/>
      <c r="GQ24" s="18"/>
      <c r="GR24" s="19"/>
      <c r="GS24" s="18"/>
      <c r="GT24" s="18"/>
      <c r="GU24" s="20"/>
      <c r="GV24" s="21"/>
      <c r="GW24" s="323"/>
      <c r="GX24" s="18"/>
      <c r="GY24" s="19"/>
      <c r="GZ24" s="18"/>
      <c r="HA24" s="18"/>
      <c r="HB24" s="20"/>
      <c r="HC24" s="21"/>
      <c r="HD24" s="170"/>
      <c r="HE24" s="27"/>
      <c r="HF24" s="28"/>
      <c r="HG24" s="27"/>
      <c r="HH24" s="27"/>
      <c r="HI24" s="29"/>
      <c r="HJ24" s="171"/>
      <c r="HK24" s="323">
        <v>1</v>
      </c>
      <c r="HL24" s="18">
        <v>3</v>
      </c>
      <c r="HM24" s="19">
        <v>3</v>
      </c>
      <c r="HN24" s="18">
        <v>3</v>
      </c>
      <c r="HO24" s="18">
        <v>3</v>
      </c>
      <c r="HP24" s="20">
        <v>3.472222222222222E-3</v>
      </c>
      <c r="HQ24" s="21">
        <v>0</v>
      </c>
      <c r="HR24" s="323"/>
      <c r="HS24" s="18"/>
      <c r="HT24" s="19"/>
      <c r="HU24" s="18"/>
      <c r="HV24" s="18"/>
      <c r="HW24" s="20"/>
      <c r="HX24" s="21"/>
      <c r="HY24" s="323">
        <v>2</v>
      </c>
      <c r="HZ24" s="18">
        <v>12</v>
      </c>
      <c r="IA24" s="19">
        <v>6</v>
      </c>
      <c r="IB24" s="18">
        <v>5</v>
      </c>
      <c r="IC24" s="18">
        <v>7</v>
      </c>
      <c r="ID24" s="20">
        <v>3.5706018518518517E-3</v>
      </c>
      <c r="IE24" s="21">
        <v>2</v>
      </c>
      <c r="IF24" s="323"/>
      <c r="IG24" s="18"/>
      <c r="IH24" s="19"/>
      <c r="II24" s="18"/>
      <c r="IJ24" s="18"/>
      <c r="IK24" s="20"/>
      <c r="IL24" s="21"/>
      <c r="IM24" s="323"/>
      <c r="IN24" s="18"/>
      <c r="IO24" s="19"/>
      <c r="IP24" s="18"/>
      <c r="IQ24" s="18"/>
      <c r="IR24" s="20"/>
      <c r="IS24" s="21"/>
      <c r="IT24" s="323"/>
      <c r="IU24" s="18"/>
      <c r="IV24" s="19"/>
      <c r="IW24" s="18"/>
      <c r="IX24" s="18"/>
      <c r="IY24" s="20"/>
      <c r="IZ24" s="21"/>
      <c r="JA24" s="172">
        <v>20</v>
      </c>
      <c r="JB24" s="172">
        <v>333.97</v>
      </c>
      <c r="JC24" s="173">
        <v>16.698500000000003</v>
      </c>
      <c r="JD24" s="172">
        <v>3</v>
      </c>
      <c r="JE24" s="172">
        <v>43.7</v>
      </c>
      <c r="JF24" s="174">
        <v>2.7401620370370366E-3</v>
      </c>
      <c r="JG24" s="175">
        <v>0.5</v>
      </c>
      <c r="JH24" s="40">
        <v>2</v>
      </c>
      <c r="JI24" s="18">
        <v>2</v>
      </c>
      <c r="JJ24" s="19">
        <v>1</v>
      </c>
      <c r="JK24" s="18">
        <v>0.8</v>
      </c>
      <c r="JL24" s="18">
        <v>1.2</v>
      </c>
      <c r="JM24" s="20">
        <v>2.2552083333333334E-2</v>
      </c>
      <c r="JN24" s="21">
        <v>0.5</v>
      </c>
      <c r="JO24" s="323"/>
      <c r="JP24" s="18"/>
      <c r="JQ24" s="19"/>
      <c r="JR24" s="18"/>
      <c r="JS24" s="18"/>
      <c r="JT24" s="20"/>
      <c r="JU24" s="21"/>
      <c r="JV24" s="323">
        <v>1</v>
      </c>
      <c r="JW24" s="18">
        <v>1</v>
      </c>
      <c r="JX24" s="19">
        <v>1</v>
      </c>
      <c r="JY24" s="18">
        <v>1</v>
      </c>
      <c r="JZ24" s="18">
        <v>1</v>
      </c>
      <c r="KA24" s="20">
        <v>2.417824074074074E-2</v>
      </c>
      <c r="KB24" s="21">
        <v>0</v>
      </c>
      <c r="KC24" s="323"/>
      <c r="KD24" s="18"/>
      <c r="KE24" s="19"/>
      <c r="KF24" s="18"/>
      <c r="KG24" s="18"/>
      <c r="KH24" s="20"/>
      <c r="KI24" s="21"/>
      <c r="KJ24" s="323">
        <v>1</v>
      </c>
      <c r="KK24" s="18">
        <v>1.2</v>
      </c>
      <c r="KL24" s="19">
        <v>1.2</v>
      </c>
      <c r="KM24" s="18">
        <v>1.2</v>
      </c>
      <c r="KN24" s="18">
        <v>1.2</v>
      </c>
      <c r="KO24" s="20">
        <v>2.2939814814814816E-2</v>
      </c>
      <c r="KP24" s="21">
        <v>0</v>
      </c>
      <c r="KQ24" s="323">
        <v>1</v>
      </c>
      <c r="KR24" s="18">
        <v>1.1000000000000001</v>
      </c>
      <c r="KS24" s="19">
        <v>1.1000000000000001</v>
      </c>
      <c r="KT24" s="18">
        <v>1.1000000000000001</v>
      </c>
      <c r="KU24" s="18">
        <v>1.1000000000000001</v>
      </c>
      <c r="KV24" s="20">
        <v>2.1608796296296296E-2</v>
      </c>
      <c r="KW24" s="21">
        <v>0</v>
      </c>
      <c r="KX24" s="323"/>
      <c r="KY24" s="18"/>
      <c r="KZ24" s="19"/>
      <c r="LA24" s="18"/>
      <c r="LB24" s="18"/>
      <c r="LC24" s="20"/>
      <c r="LD24" s="21"/>
      <c r="LE24" s="323"/>
      <c r="LF24" s="18"/>
      <c r="LG24" s="19"/>
      <c r="LH24" s="18"/>
      <c r="LI24" s="18"/>
      <c r="LJ24" s="20"/>
      <c r="LK24" s="21"/>
      <c r="LL24" s="323"/>
      <c r="LM24" s="18"/>
      <c r="LN24" s="19"/>
      <c r="LO24" s="18"/>
      <c r="LP24" s="18"/>
      <c r="LQ24" s="20"/>
      <c r="LR24" s="21"/>
      <c r="LS24" s="323"/>
      <c r="LT24" s="18"/>
      <c r="LU24" s="19"/>
      <c r="LV24" s="18"/>
      <c r="LW24" s="18"/>
      <c r="LX24" s="20"/>
      <c r="LY24" s="21"/>
      <c r="LZ24" s="323">
        <v>1</v>
      </c>
      <c r="MA24" s="18">
        <v>0.65</v>
      </c>
      <c r="MB24" s="19">
        <v>0.65</v>
      </c>
      <c r="MC24" s="18">
        <v>0.65</v>
      </c>
      <c r="MD24" s="18">
        <v>0.65</v>
      </c>
      <c r="ME24" s="20">
        <v>2.8807870370370373E-2</v>
      </c>
      <c r="MF24" s="21">
        <v>0</v>
      </c>
      <c r="MG24" s="170">
        <v>2</v>
      </c>
      <c r="MH24" s="27">
        <v>1.1499999999999999</v>
      </c>
      <c r="MI24" s="28">
        <v>0.57499999999999996</v>
      </c>
      <c r="MJ24" s="27">
        <v>0.5</v>
      </c>
      <c r="MK24" s="27">
        <v>0.65</v>
      </c>
      <c r="ML24" s="29">
        <v>2.7592592592592592E-2</v>
      </c>
      <c r="MM24" s="171">
        <v>0</v>
      </c>
      <c r="MN24" s="323"/>
      <c r="MO24" s="18"/>
      <c r="MP24" s="19"/>
      <c r="MQ24" s="18"/>
      <c r="MR24" s="18"/>
      <c r="MS24" s="20"/>
      <c r="MT24" s="21"/>
      <c r="MU24" s="323"/>
      <c r="MV24" s="18"/>
      <c r="MW24" s="19"/>
      <c r="MX24" s="18"/>
      <c r="MY24" s="18"/>
      <c r="MZ24" s="20"/>
      <c r="NA24" s="21"/>
      <c r="NB24" s="323"/>
      <c r="NC24" s="18"/>
      <c r="ND24" s="19"/>
      <c r="NE24" s="18"/>
      <c r="NF24" s="18"/>
      <c r="NG24" s="20"/>
      <c r="NH24" s="21"/>
      <c r="NI24" s="323"/>
      <c r="NJ24" s="18"/>
      <c r="NK24" s="19"/>
      <c r="NL24" s="18"/>
      <c r="NM24" s="18"/>
      <c r="NN24" s="20"/>
      <c r="NO24" s="21"/>
      <c r="NP24" s="323"/>
      <c r="NQ24" s="18"/>
      <c r="NR24" s="19"/>
      <c r="NS24" s="18"/>
      <c r="NT24" s="18"/>
      <c r="NU24" s="20"/>
      <c r="NV24" s="21"/>
      <c r="NW24" s="323"/>
      <c r="NX24" s="18"/>
      <c r="NY24" s="19"/>
      <c r="NZ24" s="18"/>
      <c r="OA24" s="18"/>
      <c r="OB24" s="20"/>
      <c r="OC24" s="21"/>
      <c r="OD24" s="172">
        <v>8</v>
      </c>
      <c r="OE24" s="172">
        <v>7.1000000000000014</v>
      </c>
      <c r="OF24" s="173">
        <v>0.88750000000000018</v>
      </c>
      <c r="OG24" s="172">
        <v>0.5</v>
      </c>
      <c r="OH24" s="172">
        <v>1.2</v>
      </c>
      <c r="OI24" s="174">
        <v>2.4728009259259259E-2</v>
      </c>
      <c r="OJ24" s="175">
        <v>0.125</v>
      </c>
      <c r="OK24" s="40"/>
      <c r="OL24" s="18"/>
      <c r="OM24" s="19"/>
      <c r="ON24" s="18"/>
      <c r="OO24" s="18"/>
      <c r="OP24" s="20"/>
      <c r="OQ24" s="21"/>
      <c r="OR24" s="172"/>
      <c r="OS24" s="172"/>
      <c r="OT24" s="173"/>
      <c r="OU24" s="172"/>
      <c r="OV24" s="172"/>
      <c r="OW24" s="174"/>
      <c r="OX24" s="324"/>
    </row>
    <row r="25" spans="1:414" s="22" customFormat="1" x14ac:dyDescent="0.2">
      <c r="A25" s="169">
        <v>15</v>
      </c>
      <c r="B25" s="40">
        <v>2</v>
      </c>
      <c r="C25" s="18">
        <v>10.45</v>
      </c>
      <c r="D25" s="19">
        <v>5.2249999999999996</v>
      </c>
      <c r="E25" s="18">
        <v>3.2</v>
      </c>
      <c r="F25" s="18">
        <v>7.25</v>
      </c>
      <c r="G25" s="20">
        <v>7.7083333333333335E-3</v>
      </c>
      <c r="H25" s="21">
        <v>1</v>
      </c>
      <c r="I25" s="323">
        <v>2</v>
      </c>
      <c r="J25" s="18">
        <v>13.25</v>
      </c>
      <c r="K25" s="19">
        <v>6.625</v>
      </c>
      <c r="L25" s="18">
        <v>5.05</v>
      </c>
      <c r="M25" s="18">
        <v>8.1999999999999993</v>
      </c>
      <c r="N25" s="20">
        <v>8.4143518518518517E-3</v>
      </c>
      <c r="O25" s="21">
        <v>2.5</v>
      </c>
      <c r="P25" s="323">
        <v>3</v>
      </c>
      <c r="Q25" s="18">
        <v>16.600000000000001</v>
      </c>
      <c r="R25" s="19">
        <v>5.5333333333333341</v>
      </c>
      <c r="S25" s="18">
        <v>3.1</v>
      </c>
      <c r="T25" s="18">
        <v>10</v>
      </c>
      <c r="U25" s="20">
        <v>7.1874999999999994E-3</v>
      </c>
      <c r="V25" s="21">
        <v>1.3333333333333333</v>
      </c>
      <c r="W25" s="323">
        <v>2</v>
      </c>
      <c r="X25" s="18">
        <v>6.6</v>
      </c>
      <c r="Y25" s="19">
        <v>3.3</v>
      </c>
      <c r="Z25" s="18">
        <v>3.1</v>
      </c>
      <c r="AA25" s="18">
        <v>3.5</v>
      </c>
      <c r="AB25" s="20">
        <v>7.5520833333333334E-3</v>
      </c>
      <c r="AC25" s="21">
        <v>0.5</v>
      </c>
      <c r="AD25" s="323">
        <v>3</v>
      </c>
      <c r="AE25" s="18">
        <v>17.420000000000002</v>
      </c>
      <c r="AF25" s="19">
        <v>5.8066666666666675</v>
      </c>
      <c r="AG25" s="18">
        <v>3.02</v>
      </c>
      <c r="AH25" s="18">
        <v>10.3</v>
      </c>
      <c r="AI25" s="20">
        <v>7.0987654320987656E-3</v>
      </c>
      <c r="AJ25" s="21">
        <v>0.33333333333333331</v>
      </c>
      <c r="AK25" s="323">
        <v>1</v>
      </c>
      <c r="AL25" s="18">
        <v>5</v>
      </c>
      <c r="AM25" s="19">
        <v>5</v>
      </c>
      <c r="AN25" s="18">
        <v>5</v>
      </c>
      <c r="AO25" s="18">
        <v>5</v>
      </c>
      <c r="AP25" s="20">
        <v>6.2615740740740748E-3</v>
      </c>
      <c r="AQ25" s="21">
        <v>0</v>
      </c>
      <c r="AR25" s="323">
        <v>3</v>
      </c>
      <c r="AS25" s="18">
        <v>14.95</v>
      </c>
      <c r="AT25" s="19">
        <v>4.9833333333333334</v>
      </c>
      <c r="AU25" s="18">
        <v>4.03</v>
      </c>
      <c r="AV25" s="18">
        <v>6.87</v>
      </c>
      <c r="AW25" s="20">
        <v>6.7939814814814816E-3</v>
      </c>
      <c r="AX25" s="21">
        <v>1</v>
      </c>
      <c r="AY25" s="323">
        <v>4</v>
      </c>
      <c r="AZ25" s="18">
        <v>9.4600000000000009</v>
      </c>
      <c r="BA25" s="19">
        <v>2.3650000000000002</v>
      </c>
      <c r="BB25" s="18">
        <v>1.06</v>
      </c>
      <c r="BC25" s="18">
        <v>3.74</v>
      </c>
      <c r="BD25" s="20">
        <v>7.1759259259259259E-3</v>
      </c>
      <c r="BE25" s="21">
        <v>1.25</v>
      </c>
      <c r="BF25" s="323">
        <v>2</v>
      </c>
      <c r="BG25" s="18">
        <v>6.45</v>
      </c>
      <c r="BH25" s="19">
        <v>3.2250000000000001</v>
      </c>
      <c r="BI25" s="18">
        <v>2.83</v>
      </c>
      <c r="BJ25" s="18">
        <v>3.62</v>
      </c>
      <c r="BK25" s="20">
        <v>7.2800925925925915E-3</v>
      </c>
      <c r="BL25" s="21">
        <v>8.9930555555547471</v>
      </c>
      <c r="BM25" s="323">
        <v>1</v>
      </c>
      <c r="BN25" s="18">
        <v>13.1</v>
      </c>
      <c r="BO25" s="19">
        <v>13.1</v>
      </c>
      <c r="BP25" s="18">
        <v>13.1</v>
      </c>
      <c r="BQ25" s="18">
        <v>13.1</v>
      </c>
      <c r="BR25" s="20">
        <v>8.2523148148148148E-3</v>
      </c>
      <c r="BS25" s="21">
        <v>2.5013888888861402</v>
      </c>
      <c r="BT25" s="323">
        <v>4</v>
      </c>
      <c r="BU25" s="18">
        <v>15</v>
      </c>
      <c r="BV25" s="19">
        <v>3.75</v>
      </c>
      <c r="BW25" s="18">
        <v>3.5</v>
      </c>
      <c r="BX25" s="18">
        <v>4</v>
      </c>
      <c r="BY25" s="20">
        <v>6.9126157407407417E-3</v>
      </c>
      <c r="BZ25" s="21">
        <v>0.5</v>
      </c>
      <c r="CA25" s="170">
        <v>3</v>
      </c>
      <c r="CB25" s="27">
        <v>10.9</v>
      </c>
      <c r="CC25" s="28">
        <v>3.6333333333333333</v>
      </c>
      <c r="CD25" s="27">
        <v>2.9</v>
      </c>
      <c r="CE25" s="27">
        <v>4</v>
      </c>
      <c r="CF25" s="29">
        <v>7.2608024691358025E-3</v>
      </c>
      <c r="CG25" s="171">
        <v>0.66666666666666663</v>
      </c>
      <c r="CH25" s="323">
        <v>4</v>
      </c>
      <c r="CI25" s="18">
        <v>16.3</v>
      </c>
      <c r="CJ25" s="19">
        <v>4.0750000000000002</v>
      </c>
      <c r="CK25" s="18">
        <v>2.9</v>
      </c>
      <c r="CL25" s="18">
        <v>6.5</v>
      </c>
      <c r="CM25" s="20">
        <v>6.6261574074074079E-3</v>
      </c>
      <c r="CN25" s="21">
        <v>0</v>
      </c>
      <c r="CO25" s="323">
        <v>3</v>
      </c>
      <c r="CP25" s="18">
        <v>6</v>
      </c>
      <c r="CQ25" s="19">
        <v>2</v>
      </c>
      <c r="CR25" s="18">
        <v>2</v>
      </c>
      <c r="CS25" s="18">
        <v>2</v>
      </c>
      <c r="CT25" s="20">
        <v>6.7592592592592591E-3</v>
      </c>
      <c r="CU25" s="21">
        <v>1.3333333333333333</v>
      </c>
      <c r="CV25" s="323">
        <v>3</v>
      </c>
      <c r="CW25" s="18">
        <v>7.7359999999999998</v>
      </c>
      <c r="CX25" s="19">
        <v>2.5786666666666664</v>
      </c>
      <c r="CY25" s="18">
        <v>2.2999999999999998</v>
      </c>
      <c r="CZ25" s="18">
        <v>3.036</v>
      </c>
      <c r="DA25" s="20">
        <v>7.5462962962962966E-3</v>
      </c>
      <c r="DB25" s="21">
        <v>0</v>
      </c>
      <c r="DC25" s="323">
        <v>1</v>
      </c>
      <c r="DD25" s="18">
        <v>3.1</v>
      </c>
      <c r="DE25" s="19">
        <v>3.1</v>
      </c>
      <c r="DF25" s="18">
        <v>3.1</v>
      </c>
      <c r="DG25" s="18">
        <v>3.1</v>
      </c>
      <c r="DH25" s="20">
        <v>6.6898148148148142E-3</v>
      </c>
      <c r="DI25" s="21"/>
      <c r="DJ25" s="323"/>
      <c r="DK25" s="18"/>
      <c r="DL25" s="19"/>
      <c r="DM25" s="18"/>
      <c r="DN25" s="18"/>
      <c r="DO25" s="20"/>
      <c r="DP25" s="21"/>
      <c r="DQ25" s="323"/>
      <c r="DR25" s="18"/>
      <c r="DS25" s="19"/>
      <c r="DT25" s="18"/>
      <c r="DU25" s="18"/>
      <c r="DV25" s="20"/>
      <c r="DW25" s="21"/>
      <c r="DX25" s="172">
        <v>41</v>
      </c>
      <c r="DY25" s="172">
        <v>172.31600000000006</v>
      </c>
      <c r="DZ25" s="173">
        <v>4.2028292682926844</v>
      </c>
      <c r="EA25" s="172">
        <v>1.06</v>
      </c>
      <c r="EB25" s="172">
        <v>13.1</v>
      </c>
      <c r="EC25" s="174">
        <v>7.1685862691960242E-3</v>
      </c>
      <c r="ED25" s="175">
        <v>1.2371874999998909</v>
      </c>
      <c r="EE25" s="40">
        <v>3</v>
      </c>
      <c r="EF25" s="18">
        <v>39.510000000000005</v>
      </c>
      <c r="EG25" s="19">
        <v>13.170000000000002</v>
      </c>
      <c r="EH25" s="18">
        <v>0.01</v>
      </c>
      <c r="EI25" s="18">
        <v>27.5</v>
      </c>
      <c r="EJ25" s="20">
        <v>2.4498456790123459E-3</v>
      </c>
      <c r="EK25" s="21">
        <v>0.33333333333333331</v>
      </c>
      <c r="EL25" s="323">
        <v>1</v>
      </c>
      <c r="EM25" s="18">
        <v>20.399999999999999</v>
      </c>
      <c r="EN25" s="19">
        <v>20.399999999999999</v>
      </c>
      <c r="EO25" s="18">
        <v>20.399999999999999</v>
      </c>
      <c r="EP25" s="18">
        <v>20.399999999999999</v>
      </c>
      <c r="EQ25" s="20">
        <v>3.2986111111111111E-3</v>
      </c>
      <c r="ER25" s="21">
        <v>0</v>
      </c>
      <c r="ES25" s="323"/>
      <c r="ET25" s="18"/>
      <c r="EU25" s="19"/>
      <c r="EV25" s="18"/>
      <c r="EW25" s="18"/>
      <c r="EX25" s="20"/>
      <c r="EY25" s="21"/>
      <c r="EZ25" s="323">
        <v>1</v>
      </c>
      <c r="FA25" s="18">
        <v>13</v>
      </c>
      <c r="FB25" s="19">
        <v>13</v>
      </c>
      <c r="FC25" s="18">
        <v>13</v>
      </c>
      <c r="FD25" s="18">
        <v>13</v>
      </c>
      <c r="FE25" s="20">
        <v>1.8750000000000001E-3</v>
      </c>
      <c r="FF25" s="21">
        <v>1</v>
      </c>
      <c r="FG25" s="323">
        <v>3</v>
      </c>
      <c r="FH25" s="18">
        <v>66.099999999999994</v>
      </c>
      <c r="FI25" s="19">
        <v>22.033333333333331</v>
      </c>
      <c r="FJ25" s="18">
        <v>9.8000000000000007</v>
      </c>
      <c r="FK25" s="18">
        <v>46.3</v>
      </c>
      <c r="FL25" s="20">
        <v>2.6080246913580251E-3</v>
      </c>
      <c r="FM25" s="21">
        <v>3</v>
      </c>
      <c r="FN25" s="323">
        <v>3</v>
      </c>
      <c r="FO25" s="18">
        <v>30.9</v>
      </c>
      <c r="FP25" s="19">
        <v>10.299999999999999</v>
      </c>
      <c r="FQ25" s="18">
        <v>6</v>
      </c>
      <c r="FR25" s="18">
        <v>13.9</v>
      </c>
      <c r="FS25" s="20">
        <v>2.029320987654321E-3</v>
      </c>
      <c r="FT25" s="21">
        <v>0</v>
      </c>
      <c r="FU25" s="323">
        <v>2</v>
      </c>
      <c r="FV25" s="18">
        <v>24.7</v>
      </c>
      <c r="FW25" s="19">
        <v>12.35</v>
      </c>
      <c r="FX25" s="18">
        <v>10.5</v>
      </c>
      <c r="FY25" s="18">
        <v>14.2</v>
      </c>
      <c r="FZ25" s="20">
        <v>1.9212962962962964E-3</v>
      </c>
      <c r="GA25" s="21">
        <v>0</v>
      </c>
      <c r="GB25" s="323"/>
      <c r="GC25" s="18"/>
      <c r="GD25" s="19"/>
      <c r="GE25" s="18"/>
      <c r="GF25" s="18"/>
      <c r="GG25" s="20"/>
      <c r="GH25" s="21"/>
      <c r="GI25" s="323"/>
      <c r="GJ25" s="18"/>
      <c r="GK25" s="19"/>
      <c r="GL25" s="18"/>
      <c r="GM25" s="18"/>
      <c r="GN25" s="20"/>
      <c r="GO25" s="21"/>
      <c r="GP25" s="323"/>
      <c r="GQ25" s="18"/>
      <c r="GR25" s="19"/>
      <c r="GS25" s="18"/>
      <c r="GT25" s="18"/>
      <c r="GU25" s="20"/>
      <c r="GV25" s="21"/>
      <c r="GW25" s="323"/>
      <c r="GX25" s="18"/>
      <c r="GY25" s="19"/>
      <c r="GZ25" s="18"/>
      <c r="HA25" s="18"/>
      <c r="HB25" s="20"/>
      <c r="HC25" s="21"/>
      <c r="HD25" s="170"/>
      <c r="HE25" s="27"/>
      <c r="HF25" s="28"/>
      <c r="HG25" s="27"/>
      <c r="HH25" s="27"/>
      <c r="HI25" s="29"/>
      <c r="HJ25" s="171"/>
      <c r="HK25" s="323">
        <v>3</v>
      </c>
      <c r="HL25" s="18">
        <v>33.28</v>
      </c>
      <c r="HM25" s="19">
        <v>11.093333333333334</v>
      </c>
      <c r="HN25" s="18">
        <v>4.2</v>
      </c>
      <c r="HO25" s="18">
        <v>24.08</v>
      </c>
      <c r="HP25" s="20">
        <v>2.5655864197530864E-3</v>
      </c>
      <c r="HQ25" s="21">
        <v>1</v>
      </c>
      <c r="HR25" s="323">
        <v>1</v>
      </c>
      <c r="HS25" s="18">
        <v>8</v>
      </c>
      <c r="HT25" s="19">
        <v>8</v>
      </c>
      <c r="HU25" s="18">
        <v>8</v>
      </c>
      <c r="HV25" s="18">
        <v>8</v>
      </c>
      <c r="HW25" s="20">
        <v>2.6041666666666665E-3</v>
      </c>
      <c r="HX25" s="21">
        <v>1</v>
      </c>
      <c r="HY25" s="323">
        <v>2</v>
      </c>
      <c r="HZ25" s="18">
        <v>33.1</v>
      </c>
      <c r="IA25" s="19">
        <v>16.55</v>
      </c>
      <c r="IB25" s="18">
        <v>8</v>
      </c>
      <c r="IC25" s="18">
        <v>25.1</v>
      </c>
      <c r="ID25" s="20">
        <v>3.6053240740740742E-3</v>
      </c>
      <c r="IE25" s="21">
        <v>1</v>
      </c>
      <c r="IF25" s="323"/>
      <c r="IG25" s="18"/>
      <c r="IH25" s="19"/>
      <c r="II25" s="18"/>
      <c r="IJ25" s="18"/>
      <c r="IK25" s="20"/>
      <c r="IL25" s="21"/>
      <c r="IM25" s="323"/>
      <c r="IN25" s="18"/>
      <c r="IO25" s="19"/>
      <c r="IP25" s="18"/>
      <c r="IQ25" s="18"/>
      <c r="IR25" s="20"/>
      <c r="IS25" s="21"/>
      <c r="IT25" s="323"/>
      <c r="IU25" s="18"/>
      <c r="IV25" s="19"/>
      <c r="IW25" s="18"/>
      <c r="IX25" s="18"/>
      <c r="IY25" s="20"/>
      <c r="IZ25" s="21"/>
      <c r="JA25" s="172">
        <v>19</v>
      </c>
      <c r="JB25" s="172">
        <v>268.99</v>
      </c>
      <c r="JC25" s="173">
        <v>14.157368421052633</v>
      </c>
      <c r="JD25" s="172">
        <v>0.01</v>
      </c>
      <c r="JE25" s="172">
        <v>46.3</v>
      </c>
      <c r="JF25" s="174">
        <v>2.5152290448343085E-3</v>
      </c>
      <c r="JG25" s="175">
        <v>0.89473684210526316</v>
      </c>
      <c r="JH25" s="40">
        <v>1</v>
      </c>
      <c r="JI25" s="18">
        <v>0.9</v>
      </c>
      <c r="JJ25" s="19">
        <v>0.9</v>
      </c>
      <c r="JK25" s="18">
        <v>0.9</v>
      </c>
      <c r="JL25" s="18">
        <v>0.9</v>
      </c>
      <c r="JM25" s="20">
        <v>2.3078703703703702E-2</v>
      </c>
      <c r="JN25" s="21">
        <v>1</v>
      </c>
      <c r="JO25" s="323"/>
      <c r="JP25" s="18"/>
      <c r="JQ25" s="19"/>
      <c r="JR25" s="18"/>
      <c r="JS25" s="18"/>
      <c r="JT25" s="20"/>
      <c r="JU25" s="21"/>
      <c r="JV25" s="323"/>
      <c r="JW25" s="18"/>
      <c r="JX25" s="19"/>
      <c r="JY25" s="18"/>
      <c r="JZ25" s="18"/>
      <c r="KA25" s="20"/>
      <c r="KB25" s="21"/>
      <c r="KC25" s="323">
        <v>2</v>
      </c>
      <c r="KD25" s="18">
        <v>2.1</v>
      </c>
      <c r="KE25" s="19">
        <v>1.05</v>
      </c>
      <c r="KF25" s="18">
        <v>1</v>
      </c>
      <c r="KG25" s="18">
        <v>1.1000000000000001</v>
      </c>
      <c r="KH25" s="20">
        <v>2.1956018518518521E-2</v>
      </c>
      <c r="KI25" s="21">
        <v>0</v>
      </c>
      <c r="KJ25" s="323">
        <v>2</v>
      </c>
      <c r="KK25" s="18">
        <v>2.1399999999999997</v>
      </c>
      <c r="KL25" s="19">
        <v>1.0699999999999998</v>
      </c>
      <c r="KM25" s="18">
        <v>1</v>
      </c>
      <c r="KN25" s="18">
        <v>1.1399999999999999</v>
      </c>
      <c r="KO25" s="20">
        <v>2.3078703703703705E-2</v>
      </c>
      <c r="KP25" s="21">
        <v>0</v>
      </c>
      <c r="KQ25" s="323">
        <v>1</v>
      </c>
      <c r="KR25" s="18">
        <v>0.90900000000000003</v>
      </c>
      <c r="KS25" s="19">
        <v>0.90900000000000003</v>
      </c>
      <c r="KT25" s="18">
        <v>0.90900000000000003</v>
      </c>
      <c r="KU25" s="18">
        <v>0.90900000000000003</v>
      </c>
      <c r="KV25" s="20">
        <v>2.2662037037037036E-2</v>
      </c>
      <c r="KW25" s="21">
        <v>0</v>
      </c>
      <c r="KX25" s="323"/>
      <c r="KY25" s="18"/>
      <c r="KZ25" s="19"/>
      <c r="LA25" s="18"/>
      <c r="LB25" s="18"/>
      <c r="LC25" s="20"/>
      <c r="LD25" s="21"/>
      <c r="LE25" s="323"/>
      <c r="LF25" s="18"/>
      <c r="LG25" s="19"/>
      <c r="LH25" s="18"/>
      <c r="LI25" s="18"/>
      <c r="LJ25" s="20"/>
      <c r="LK25" s="21"/>
      <c r="LL25" s="323"/>
      <c r="LM25" s="18"/>
      <c r="LN25" s="19"/>
      <c r="LO25" s="18"/>
      <c r="LP25" s="18"/>
      <c r="LQ25" s="20"/>
      <c r="LR25" s="21"/>
      <c r="LS25" s="323"/>
      <c r="LT25" s="18"/>
      <c r="LU25" s="19"/>
      <c r="LV25" s="18"/>
      <c r="LW25" s="18"/>
      <c r="LX25" s="20"/>
      <c r="LY25" s="21"/>
      <c r="LZ25" s="323">
        <v>1</v>
      </c>
      <c r="MA25" s="18">
        <v>0.6</v>
      </c>
      <c r="MB25" s="19">
        <v>0.6</v>
      </c>
      <c r="MC25" s="18">
        <v>0.6</v>
      </c>
      <c r="MD25" s="18">
        <v>0.6</v>
      </c>
      <c r="ME25" s="20">
        <v>2.6990740740740742E-2</v>
      </c>
      <c r="MF25" s="21">
        <v>0</v>
      </c>
      <c r="MG25" s="170"/>
      <c r="MH25" s="27"/>
      <c r="MI25" s="28"/>
      <c r="MJ25" s="27"/>
      <c r="MK25" s="27"/>
      <c r="ML25" s="29"/>
      <c r="MM25" s="171"/>
      <c r="MN25" s="323"/>
      <c r="MO25" s="18"/>
      <c r="MP25" s="19"/>
      <c r="MQ25" s="18"/>
      <c r="MR25" s="18"/>
      <c r="MS25" s="20"/>
      <c r="MT25" s="21"/>
      <c r="MU25" s="323"/>
      <c r="MV25" s="18"/>
      <c r="MW25" s="19"/>
      <c r="MX25" s="18"/>
      <c r="MY25" s="18"/>
      <c r="MZ25" s="20"/>
      <c r="NA25" s="21"/>
      <c r="NB25" s="323">
        <v>2</v>
      </c>
      <c r="NC25" s="18">
        <v>0.98299999999999998</v>
      </c>
      <c r="ND25" s="19">
        <v>0.49149999999999999</v>
      </c>
      <c r="NE25" s="18">
        <v>0.48299999999999998</v>
      </c>
      <c r="NF25" s="18">
        <v>0.5</v>
      </c>
      <c r="NG25" s="20">
        <v>3.5225694444444441E-2</v>
      </c>
      <c r="NH25" s="21">
        <v>0</v>
      </c>
      <c r="NI25" s="323"/>
      <c r="NJ25" s="18"/>
      <c r="NK25" s="19"/>
      <c r="NL25" s="18"/>
      <c r="NM25" s="18"/>
      <c r="NN25" s="20"/>
      <c r="NO25" s="21"/>
      <c r="NP25" s="323"/>
      <c r="NQ25" s="18"/>
      <c r="NR25" s="19"/>
      <c r="NS25" s="18"/>
      <c r="NT25" s="18"/>
      <c r="NU25" s="20"/>
      <c r="NV25" s="21"/>
      <c r="NW25" s="323"/>
      <c r="NX25" s="18"/>
      <c r="NY25" s="19"/>
      <c r="NZ25" s="18"/>
      <c r="OA25" s="18"/>
      <c r="OB25" s="20"/>
      <c r="OC25" s="21"/>
      <c r="OD25" s="172">
        <v>9</v>
      </c>
      <c r="OE25" s="172">
        <v>7.6319999999999988</v>
      </c>
      <c r="OF25" s="173">
        <v>0.84799999999999986</v>
      </c>
      <c r="OG25" s="172">
        <v>0.48299999999999998</v>
      </c>
      <c r="OH25" s="172">
        <v>1.1399999999999999</v>
      </c>
      <c r="OI25" s="174">
        <v>2.5916923868312756E-2</v>
      </c>
      <c r="OJ25" s="175">
        <v>0.1111111111111111</v>
      </c>
      <c r="OK25" s="40"/>
      <c r="OL25" s="18"/>
      <c r="OM25" s="19"/>
      <c r="ON25" s="18"/>
      <c r="OO25" s="18"/>
      <c r="OP25" s="20"/>
      <c r="OQ25" s="21"/>
      <c r="OR25" s="172"/>
      <c r="OS25" s="172"/>
      <c r="OT25" s="173"/>
      <c r="OU25" s="172"/>
      <c r="OV25" s="172"/>
      <c r="OW25" s="174"/>
      <c r="OX25" s="324"/>
    </row>
    <row r="26" spans="1:414" s="22" customFormat="1" x14ac:dyDescent="0.2">
      <c r="A26" s="169">
        <v>16</v>
      </c>
      <c r="B26" s="40">
        <v>4</v>
      </c>
      <c r="C26" s="18">
        <v>13.25</v>
      </c>
      <c r="D26" s="19">
        <v>3.3125</v>
      </c>
      <c r="E26" s="18">
        <v>3</v>
      </c>
      <c r="F26" s="18">
        <v>4.25</v>
      </c>
      <c r="G26" s="20">
        <v>8.579282407407407E-3</v>
      </c>
      <c r="H26" s="21">
        <v>1</v>
      </c>
      <c r="I26" s="323">
        <v>5</v>
      </c>
      <c r="J26" s="18">
        <v>17.5</v>
      </c>
      <c r="K26" s="19">
        <v>3.5</v>
      </c>
      <c r="L26" s="18">
        <v>3.1</v>
      </c>
      <c r="M26" s="18">
        <v>5</v>
      </c>
      <c r="N26" s="20">
        <v>6.9606481481481481E-3</v>
      </c>
      <c r="O26" s="21">
        <v>0.4</v>
      </c>
      <c r="P26" s="323">
        <v>1</v>
      </c>
      <c r="Q26" s="18">
        <v>3.25</v>
      </c>
      <c r="R26" s="19">
        <v>3.25</v>
      </c>
      <c r="S26" s="18">
        <v>3.25</v>
      </c>
      <c r="T26" s="18">
        <v>3.25</v>
      </c>
      <c r="U26" s="20">
        <v>7.1412037037037043E-3</v>
      </c>
      <c r="V26" s="21">
        <v>1</v>
      </c>
      <c r="W26" s="323">
        <v>5</v>
      </c>
      <c r="X26" s="18">
        <v>30.6</v>
      </c>
      <c r="Y26" s="19">
        <v>6.12</v>
      </c>
      <c r="Z26" s="18">
        <v>2.5</v>
      </c>
      <c r="AA26" s="18">
        <v>14</v>
      </c>
      <c r="AB26" s="20">
        <v>8.3009259259259251E-3</v>
      </c>
      <c r="AC26" s="21">
        <v>0</v>
      </c>
      <c r="AD26" s="323"/>
      <c r="AE26" s="18"/>
      <c r="AF26" s="19"/>
      <c r="AG26" s="18"/>
      <c r="AH26" s="18"/>
      <c r="AI26" s="20"/>
      <c r="AJ26" s="21"/>
      <c r="AK26" s="323">
        <v>3</v>
      </c>
      <c r="AL26" s="18">
        <v>14.2</v>
      </c>
      <c r="AM26" s="19">
        <v>4.7333333333333334</v>
      </c>
      <c r="AN26" s="18">
        <v>4.2</v>
      </c>
      <c r="AO26" s="18">
        <v>5</v>
      </c>
      <c r="AP26" s="20">
        <v>7.0331790123456797E-3</v>
      </c>
      <c r="AQ26" s="21">
        <v>1.6666666666666667</v>
      </c>
      <c r="AR26" s="323">
        <v>1</v>
      </c>
      <c r="AS26" s="18">
        <v>3.2</v>
      </c>
      <c r="AT26" s="19">
        <v>3.2</v>
      </c>
      <c r="AU26" s="18">
        <v>3.2</v>
      </c>
      <c r="AV26" s="18">
        <v>3.2</v>
      </c>
      <c r="AW26" s="20">
        <v>6.4467592592592597E-3</v>
      </c>
      <c r="AX26" s="21">
        <v>2</v>
      </c>
      <c r="AY26" s="323">
        <v>1</v>
      </c>
      <c r="AZ26" s="18">
        <v>1</v>
      </c>
      <c r="BA26" s="19">
        <v>1</v>
      </c>
      <c r="BB26" s="18">
        <v>1</v>
      </c>
      <c r="BC26" s="18">
        <v>1</v>
      </c>
      <c r="BD26" s="20">
        <v>7.3726851851851861E-3</v>
      </c>
      <c r="BE26" s="21">
        <v>1</v>
      </c>
      <c r="BF26" s="323">
        <v>1</v>
      </c>
      <c r="BG26" s="18">
        <v>2.77</v>
      </c>
      <c r="BH26" s="19">
        <v>2.77</v>
      </c>
      <c r="BI26" s="18">
        <v>2.77</v>
      </c>
      <c r="BJ26" s="18">
        <v>2.77</v>
      </c>
      <c r="BK26" s="20">
        <v>8.0902777777777778E-3</v>
      </c>
      <c r="BL26" s="21">
        <v>4.0027777777795563</v>
      </c>
      <c r="BM26" s="323"/>
      <c r="BN26" s="18"/>
      <c r="BO26" s="19"/>
      <c r="BP26" s="18"/>
      <c r="BQ26" s="18"/>
      <c r="BR26" s="20"/>
      <c r="BS26" s="21"/>
      <c r="BT26" s="323">
        <v>5</v>
      </c>
      <c r="BU26" s="18">
        <v>23.5</v>
      </c>
      <c r="BV26" s="19">
        <v>4.7</v>
      </c>
      <c r="BW26" s="18">
        <v>3</v>
      </c>
      <c r="BX26" s="18">
        <v>7</v>
      </c>
      <c r="BY26" s="20">
        <v>6.9699074074074064E-3</v>
      </c>
      <c r="BZ26" s="21">
        <v>0.4</v>
      </c>
      <c r="CA26" s="170"/>
      <c r="CB26" s="27"/>
      <c r="CC26" s="28"/>
      <c r="CD26" s="27"/>
      <c r="CE26" s="27"/>
      <c r="CF26" s="29"/>
      <c r="CG26" s="171"/>
      <c r="CH26" s="323">
        <v>4</v>
      </c>
      <c r="CI26" s="18">
        <v>13.5</v>
      </c>
      <c r="CJ26" s="19">
        <v>3.375</v>
      </c>
      <c r="CK26" s="18">
        <v>3</v>
      </c>
      <c r="CL26" s="18">
        <v>4</v>
      </c>
      <c r="CM26" s="20">
        <v>6.9965277777777777E-3</v>
      </c>
      <c r="CN26" s="21">
        <v>0</v>
      </c>
      <c r="CO26" s="323">
        <v>2</v>
      </c>
      <c r="CP26" s="18">
        <v>4.6500000000000004</v>
      </c>
      <c r="CQ26" s="19">
        <v>2.3250000000000002</v>
      </c>
      <c r="CR26" s="18">
        <v>2.25</v>
      </c>
      <c r="CS26" s="18">
        <v>2.4</v>
      </c>
      <c r="CT26" s="20">
        <v>7.1875000000000012E-3</v>
      </c>
      <c r="CU26" s="21">
        <v>1</v>
      </c>
      <c r="CV26" s="323">
        <v>3</v>
      </c>
      <c r="CW26" s="18">
        <v>9.3460000000000001</v>
      </c>
      <c r="CX26" s="19">
        <v>3.1153333333333335</v>
      </c>
      <c r="CY26" s="18">
        <v>2</v>
      </c>
      <c r="CZ26" s="18">
        <v>5.0960000000000001</v>
      </c>
      <c r="DA26" s="20">
        <v>7.8086419753086419E-3</v>
      </c>
      <c r="DB26" s="21">
        <v>0.66666666666666663</v>
      </c>
      <c r="DC26" s="323">
        <v>1</v>
      </c>
      <c r="DD26" s="18">
        <v>3.1</v>
      </c>
      <c r="DE26" s="19">
        <v>3.1</v>
      </c>
      <c r="DF26" s="18">
        <v>3.1</v>
      </c>
      <c r="DG26" s="18">
        <v>3.1</v>
      </c>
      <c r="DH26" s="20">
        <v>7.3842592592592597E-3</v>
      </c>
      <c r="DI26" s="21"/>
      <c r="DJ26" s="323"/>
      <c r="DK26" s="18"/>
      <c r="DL26" s="19"/>
      <c r="DM26" s="18"/>
      <c r="DN26" s="18"/>
      <c r="DO26" s="20"/>
      <c r="DP26" s="21"/>
      <c r="DQ26" s="323"/>
      <c r="DR26" s="18"/>
      <c r="DS26" s="19"/>
      <c r="DT26" s="18"/>
      <c r="DU26" s="18"/>
      <c r="DV26" s="20"/>
      <c r="DW26" s="21"/>
      <c r="DX26" s="172">
        <v>36</v>
      </c>
      <c r="DY26" s="172">
        <v>139.86599999999999</v>
      </c>
      <c r="DZ26" s="173">
        <v>3.8851666666666662</v>
      </c>
      <c r="EA26" s="172">
        <v>1</v>
      </c>
      <c r="EB26" s="172">
        <v>14</v>
      </c>
      <c r="EC26" s="174">
        <v>7.4665637860082323E-3</v>
      </c>
      <c r="ED26" s="175">
        <v>0.71436507936513016</v>
      </c>
      <c r="EE26" s="40">
        <v>1</v>
      </c>
      <c r="EF26" s="18">
        <v>17</v>
      </c>
      <c r="EG26" s="19">
        <v>17</v>
      </c>
      <c r="EH26" s="18">
        <v>17</v>
      </c>
      <c r="EI26" s="18">
        <v>17</v>
      </c>
      <c r="EJ26" s="20">
        <v>2.8587962962962963E-3</v>
      </c>
      <c r="EK26" s="21">
        <v>0</v>
      </c>
      <c r="EL26" s="323">
        <v>2</v>
      </c>
      <c r="EM26" s="18">
        <v>53</v>
      </c>
      <c r="EN26" s="19">
        <v>26.5</v>
      </c>
      <c r="EO26" s="18">
        <v>13</v>
      </c>
      <c r="EP26" s="18">
        <v>40</v>
      </c>
      <c r="EQ26" s="20">
        <v>3.0150462962962961E-3</v>
      </c>
      <c r="ER26" s="21">
        <v>0</v>
      </c>
      <c r="ES26" s="323"/>
      <c r="ET26" s="18"/>
      <c r="EU26" s="19"/>
      <c r="EV26" s="18"/>
      <c r="EW26" s="18"/>
      <c r="EX26" s="20"/>
      <c r="EY26" s="21"/>
      <c r="EZ26" s="323">
        <v>3</v>
      </c>
      <c r="FA26" s="18">
        <v>55.8</v>
      </c>
      <c r="FB26" s="19">
        <v>18.599999999999998</v>
      </c>
      <c r="FC26" s="18">
        <v>6.3</v>
      </c>
      <c r="FD26" s="18">
        <v>36</v>
      </c>
      <c r="FE26" s="20">
        <v>3.3333333333333327E-3</v>
      </c>
      <c r="FF26" s="21">
        <v>0.33333333333333331</v>
      </c>
      <c r="FG26" s="323">
        <v>1</v>
      </c>
      <c r="FH26" s="18">
        <v>20.8</v>
      </c>
      <c r="FI26" s="19">
        <v>20.8</v>
      </c>
      <c r="FJ26" s="18">
        <v>20.8</v>
      </c>
      <c r="FK26" s="18">
        <v>20.8</v>
      </c>
      <c r="FL26" s="20">
        <v>3.0787037037037037E-3</v>
      </c>
      <c r="FM26" s="21">
        <v>6</v>
      </c>
      <c r="FN26" s="323"/>
      <c r="FO26" s="18"/>
      <c r="FP26" s="19"/>
      <c r="FQ26" s="18"/>
      <c r="FR26" s="18"/>
      <c r="FS26" s="20"/>
      <c r="FT26" s="21"/>
      <c r="FU26" s="323">
        <v>1</v>
      </c>
      <c r="FV26" s="18">
        <v>53.1</v>
      </c>
      <c r="FW26" s="19">
        <v>53.1</v>
      </c>
      <c r="FX26" s="18">
        <v>53.1</v>
      </c>
      <c r="FY26" s="18">
        <v>53.1</v>
      </c>
      <c r="FZ26" s="20">
        <v>3.530092592592592E-3</v>
      </c>
      <c r="GA26" s="21">
        <v>2</v>
      </c>
      <c r="GB26" s="323">
        <v>1</v>
      </c>
      <c r="GC26" s="18">
        <v>7.32</v>
      </c>
      <c r="GD26" s="19">
        <v>7.32</v>
      </c>
      <c r="GE26" s="18">
        <v>7.32</v>
      </c>
      <c r="GF26" s="18">
        <v>7.32</v>
      </c>
      <c r="GG26" s="20">
        <v>3.7962962962962963E-3</v>
      </c>
      <c r="GH26" s="21">
        <v>0</v>
      </c>
      <c r="GI26" s="323">
        <v>1</v>
      </c>
      <c r="GJ26" s="18">
        <v>22.44</v>
      </c>
      <c r="GK26" s="19">
        <v>22.44</v>
      </c>
      <c r="GL26" s="18">
        <v>22.44</v>
      </c>
      <c r="GM26" s="18">
        <v>22.44</v>
      </c>
      <c r="GN26" s="20">
        <v>2.7893518518518519E-3</v>
      </c>
      <c r="GO26" s="21">
        <v>0.97430555555183673</v>
      </c>
      <c r="GP26" s="323"/>
      <c r="GQ26" s="18"/>
      <c r="GR26" s="19"/>
      <c r="GS26" s="18"/>
      <c r="GT26" s="18"/>
      <c r="GU26" s="20"/>
      <c r="GV26" s="21"/>
      <c r="GW26" s="323"/>
      <c r="GX26" s="18"/>
      <c r="GY26" s="19"/>
      <c r="GZ26" s="18"/>
      <c r="HA26" s="18"/>
      <c r="HB26" s="20"/>
      <c r="HC26" s="21"/>
      <c r="HD26" s="170"/>
      <c r="HE26" s="27"/>
      <c r="HF26" s="28"/>
      <c r="HG26" s="27"/>
      <c r="HH26" s="27"/>
      <c r="HI26" s="29"/>
      <c r="HJ26" s="171"/>
      <c r="HK26" s="323">
        <v>2</v>
      </c>
      <c r="HL26" s="18">
        <v>6.5</v>
      </c>
      <c r="HM26" s="19">
        <v>3.25</v>
      </c>
      <c r="HN26" s="18">
        <v>2.25</v>
      </c>
      <c r="HO26" s="18">
        <v>4.25</v>
      </c>
      <c r="HP26" s="20">
        <v>3.0729166666666665E-3</v>
      </c>
      <c r="HQ26" s="21">
        <v>1</v>
      </c>
      <c r="HR26" s="323">
        <v>2</v>
      </c>
      <c r="HS26" s="18">
        <v>9.5</v>
      </c>
      <c r="HT26" s="19">
        <v>4.75</v>
      </c>
      <c r="HU26" s="18">
        <v>3.5</v>
      </c>
      <c r="HV26" s="18">
        <v>6</v>
      </c>
      <c r="HW26" s="20">
        <v>2.9340277777777776E-3</v>
      </c>
      <c r="HX26" s="21">
        <v>1</v>
      </c>
      <c r="HY26" s="323">
        <v>1</v>
      </c>
      <c r="HZ26" s="18">
        <v>10.5</v>
      </c>
      <c r="IA26" s="19">
        <v>10.5</v>
      </c>
      <c r="IB26" s="18">
        <v>10.5</v>
      </c>
      <c r="IC26" s="18">
        <v>10.5</v>
      </c>
      <c r="ID26" s="20">
        <v>2.9745370370370373E-3</v>
      </c>
      <c r="IE26" s="21">
        <v>0</v>
      </c>
      <c r="IF26" s="323">
        <v>3</v>
      </c>
      <c r="IG26" s="18">
        <v>19.899999999999999</v>
      </c>
      <c r="IH26" s="19">
        <v>6.6333333333333329</v>
      </c>
      <c r="II26" s="18">
        <v>2</v>
      </c>
      <c r="IJ26" s="18">
        <v>11.6</v>
      </c>
      <c r="IK26" s="20">
        <v>3.1751543209876543E-3</v>
      </c>
      <c r="IL26" s="21">
        <v>1</v>
      </c>
      <c r="IM26" s="323"/>
      <c r="IN26" s="18"/>
      <c r="IO26" s="19"/>
      <c r="IP26" s="18"/>
      <c r="IQ26" s="18"/>
      <c r="IR26" s="20"/>
      <c r="IS26" s="21"/>
      <c r="IT26" s="323"/>
      <c r="IU26" s="18"/>
      <c r="IV26" s="19"/>
      <c r="IW26" s="18"/>
      <c r="IX26" s="18"/>
      <c r="IY26" s="20"/>
      <c r="IZ26" s="21"/>
      <c r="JA26" s="172">
        <v>18</v>
      </c>
      <c r="JB26" s="172">
        <v>275.86</v>
      </c>
      <c r="JC26" s="173">
        <v>15.325555555555557</v>
      </c>
      <c r="JD26" s="172">
        <v>2</v>
      </c>
      <c r="JE26" s="172">
        <v>53.1</v>
      </c>
      <c r="JF26" s="174">
        <v>3.1442901234567905E-3</v>
      </c>
      <c r="JG26" s="175">
        <v>0.9358940972219898</v>
      </c>
      <c r="JH26" s="40"/>
      <c r="JI26" s="18"/>
      <c r="JJ26" s="19"/>
      <c r="JK26" s="18"/>
      <c r="JL26" s="18"/>
      <c r="JM26" s="20"/>
      <c r="JN26" s="21"/>
      <c r="JO26" s="323"/>
      <c r="JP26" s="18"/>
      <c r="JQ26" s="19"/>
      <c r="JR26" s="18"/>
      <c r="JS26" s="18"/>
      <c r="JT26" s="20"/>
      <c r="JU26" s="21"/>
      <c r="JV26" s="323"/>
      <c r="JW26" s="18"/>
      <c r="JX26" s="19"/>
      <c r="JY26" s="18"/>
      <c r="JZ26" s="18"/>
      <c r="KA26" s="20"/>
      <c r="KB26" s="21"/>
      <c r="KC26" s="323"/>
      <c r="KD26" s="18"/>
      <c r="KE26" s="19"/>
      <c r="KF26" s="18"/>
      <c r="KG26" s="18"/>
      <c r="KH26" s="20"/>
      <c r="KI26" s="21"/>
      <c r="KJ26" s="323"/>
      <c r="KK26" s="18"/>
      <c r="KL26" s="19"/>
      <c r="KM26" s="18"/>
      <c r="KN26" s="18"/>
      <c r="KO26" s="20"/>
      <c r="KP26" s="21"/>
      <c r="KQ26" s="323"/>
      <c r="KR26" s="18"/>
      <c r="KS26" s="19"/>
      <c r="KT26" s="18"/>
      <c r="KU26" s="18"/>
      <c r="KV26" s="20"/>
      <c r="KW26" s="21"/>
      <c r="KX26" s="323">
        <v>1</v>
      </c>
      <c r="KY26" s="18">
        <v>0.31</v>
      </c>
      <c r="KZ26" s="19">
        <v>0.31</v>
      </c>
      <c r="LA26" s="18">
        <v>0.31</v>
      </c>
      <c r="LB26" s="18">
        <v>0.31</v>
      </c>
      <c r="LC26" s="20">
        <v>3.0243055555555554E-2</v>
      </c>
      <c r="LD26" s="21">
        <v>0</v>
      </c>
      <c r="LE26" s="323"/>
      <c r="LF26" s="18"/>
      <c r="LG26" s="19"/>
      <c r="LH26" s="18"/>
      <c r="LI26" s="18"/>
      <c r="LJ26" s="20"/>
      <c r="LK26" s="21"/>
      <c r="LL26" s="323"/>
      <c r="LM26" s="18"/>
      <c r="LN26" s="19"/>
      <c r="LO26" s="18"/>
      <c r="LP26" s="18"/>
      <c r="LQ26" s="20"/>
      <c r="LR26" s="21"/>
      <c r="LS26" s="323"/>
      <c r="LT26" s="18"/>
      <c r="LU26" s="19"/>
      <c r="LV26" s="18"/>
      <c r="LW26" s="18"/>
      <c r="LX26" s="20"/>
      <c r="LY26" s="21"/>
      <c r="LZ26" s="323"/>
      <c r="MA26" s="18"/>
      <c r="MB26" s="19"/>
      <c r="MC26" s="18"/>
      <c r="MD26" s="18"/>
      <c r="ME26" s="20"/>
      <c r="MF26" s="21"/>
      <c r="MG26" s="170"/>
      <c r="MH26" s="27"/>
      <c r="MI26" s="28"/>
      <c r="MJ26" s="27"/>
      <c r="MK26" s="27"/>
      <c r="ML26" s="29"/>
      <c r="MM26" s="171"/>
      <c r="MN26" s="323"/>
      <c r="MO26" s="18"/>
      <c r="MP26" s="19"/>
      <c r="MQ26" s="18"/>
      <c r="MR26" s="18"/>
      <c r="MS26" s="20"/>
      <c r="MT26" s="21"/>
      <c r="MU26" s="323"/>
      <c r="MV26" s="18"/>
      <c r="MW26" s="19"/>
      <c r="MX26" s="18"/>
      <c r="MY26" s="18"/>
      <c r="MZ26" s="20"/>
      <c r="NA26" s="21"/>
      <c r="NB26" s="323">
        <v>1</v>
      </c>
      <c r="NC26" s="18">
        <v>0.627</v>
      </c>
      <c r="ND26" s="19">
        <v>0.627</v>
      </c>
      <c r="NE26" s="18">
        <v>0.627</v>
      </c>
      <c r="NF26" s="18">
        <v>0.627</v>
      </c>
      <c r="NG26" s="20">
        <v>2.8460648148148148E-2</v>
      </c>
      <c r="NH26" s="21">
        <v>0</v>
      </c>
      <c r="NI26" s="323"/>
      <c r="NJ26" s="18"/>
      <c r="NK26" s="19"/>
      <c r="NL26" s="18"/>
      <c r="NM26" s="18"/>
      <c r="NN26" s="20"/>
      <c r="NO26" s="21"/>
      <c r="NP26" s="323"/>
      <c r="NQ26" s="18"/>
      <c r="NR26" s="19"/>
      <c r="NS26" s="18"/>
      <c r="NT26" s="18"/>
      <c r="NU26" s="20"/>
      <c r="NV26" s="21"/>
      <c r="NW26" s="323"/>
      <c r="NX26" s="18"/>
      <c r="NY26" s="19"/>
      <c r="NZ26" s="18"/>
      <c r="OA26" s="18"/>
      <c r="OB26" s="20"/>
      <c r="OC26" s="21"/>
      <c r="OD26" s="172">
        <v>2</v>
      </c>
      <c r="OE26" s="172">
        <v>0.93700000000000006</v>
      </c>
      <c r="OF26" s="173">
        <v>0.46850000000000003</v>
      </c>
      <c r="OG26" s="172">
        <v>0.31</v>
      </c>
      <c r="OH26" s="172">
        <v>0.627</v>
      </c>
      <c r="OI26" s="174">
        <v>2.9351851851851851E-2</v>
      </c>
      <c r="OJ26" s="175">
        <v>0</v>
      </c>
      <c r="OK26" s="40"/>
      <c r="OL26" s="18"/>
      <c r="OM26" s="19"/>
      <c r="ON26" s="18"/>
      <c r="OO26" s="18"/>
      <c r="OP26" s="20"/>
      <c r="OQ26" s="21"/>
      <c r="OR26" s="172"/>
      <c r="OS26" s="172"/>
      <c r="OT26" s="173"/>
      <c r="OU26" s="172"/>
      <c r="OV26" s="172"/>
      <c r="OW26" s="174"/>
      <c r="OX26" s="324"/>
    </row>
    <row r="27" spans="1:414" s="22" customFormat="1" x14ac:dyDescent="0.2">
      <c r="A27" s="169">
        <v>17</v>
      </c>
      <c r="B27" s="40">
        <v>1</v>
      </c>
      <c r="C27" s="18">
        <v>6.9</v>
      </c>
      <c r="D27" s="19">
        <v>6.9</v>
      </c>
      <c r="E27" s="18">
        <v>6.9</v>
      </c>
      <c r="F27" s="18">
        <v>6.9</v>
      </c>
      <c r="G27" s="20">
        <v>8.3449074074074085E-3</v>
      </c>
      <c r="H27" s="21">
        <v>0</v>
      </c>
      <c r="I27" s="323">
        <v>5</v>
      </c>
      <c r="J27" s="18">
        <v>19.600000000000001</v>
      </c>
      <c r="K27" s="19">
        <v>3.9200000000000004</v>
      </c>
      <c r="L27" s="18">
        <v>3.1</v>
      </c>
      <c r="M27" s="18">
        <v>6.2</v>
      </c>
      <c r="N27" s="20">
        <v>7.5046296296296302E-3</v>
      </c>
      <c r="O27" s="21">
        <v>0.2</v>
      </c>
      <c r="P27" s="323">
        <v>2</v>
      </c>
      <c r="Q27" s="18">
        <v>4.5999999999999996</v>
      </c>
      <c r="R27" s="19">
        <v>2.2999999999999998</v>
      </c>
      <c r="S27" s="18">
        <v>1.5</v>
      </c>
      <c r="T27" s="18">
        <v>3.1</v>
      </c>
      <c r="U27" s="20">
        <v>7.5810185185185191E-3</v>
      </c>
      <c r="V27" s="21">
        <v>1</v>
      </c>
      <c r="W27" s="323">
        <v>2</v>
      </c>
      <c r="X27" s="18">
        <v>6.1</v>
      </c>
      <c r="Y27" s="19">
        <v>3.05</v>
      </c>
      <c r="Z27" s="18">
        <v>3</v>
      </c>
      <c r="AA27" s="18">
        <v>3.1</v>
      </c>
      <c r="AB27" s="20">
        <v>7.0543981481481482E-3</v>
      </c>
      <c r="AC27" s="21">
        <v>0</v>
      </c>
      <c r="AD27" s="323">
        <v>5</v>
      </c>
      <c r="AE27" s="18">
        <v>16.350000000000001</v>
      </c>
      <c r="AF27" s="19">
        <v>3.2700000000000005</v>
      </c>
      <c r="AG27" s="18">
        <v>1.05</v>
      </c>
      <c r="AH27" s="18">
        <v>7.5</v>
      </c>
      <c r="AI27" s="20">
        <v>6.7175925925925927E-3</v>
      </c>
      <c r="AJ27" s="21">
        <v>0</v>
      </c>
      <c r="AK27" s="323">
        <v>2</v>
      </c>
      <c r="AL27" s="18">
        <v>6.29</v>
      </c>
      <c r="AM27" s="19">
        <v>3.145</v>
      </c>
      <c r="AN27" s="18">
        <v>3.1</v>
      </c>
      <c r="AO27" s="18">
        <v>3.19</v>
      </c>
      <c r="AP27" s="20">
        <v>6.145833333333333E-3</v>
      </c>
      <c r="AQ27" s="21">
        <v>1</v>
      </c>
      <c r="AR27" s="323">
        <v>2</v>
      </c>
      <c r="AS27" s="18">
        <v>6.2</v>
      </c>
      <c r="AT27" s="19">
        <v>3.1</v>
      </c>
      <c r="AU27" s="18">
        <v>3.1</v>
      </c>
      <c r="AV27" s="18">
        <v>3.1</v>
      </c>
      <c r="AW27" s="20">
        <v>6.6030092592592599E-3</v>
      </c>
      <c r="AX27" s="21">
        <v>1.5</v>
      </c>
      <c r="AY27" s="323"/>
      <c r="AZ27" s="18"/>
      <c r="BA27" s="19"/>
      <c r="BB27" s="18"/>
      <c r="BC27" s="18"/>
      <c r="BD27" s="20"/>
      <c r="BE27" s="21"/>
      <c r="BF27" s="323"/>
      <c r="BG27" s="18"/>
      <c r="BH27" s="19"/>
      <c r="BI27" s="18"/>
      <c r="BJ27" s="18"/>
      <c r="BK27" s="20"/>
      <c r="BL27" s="21"/>
      <c r="BM27" s="323">
        <v>4</v>
      </c>
      <c r="BN27" s="18">
        <v>9.4029638500000008</v>
      </c>
      <c r="BO27" s="19">
        <v>2.3507409625000002</v>
      </c>
      <c r="BP27" s="18">
        <v>1</v>
      </c>
      <c r="BQ27" s="18">
        <v>3</v>
      </c>
      <c r="BR27" s="20">
        <v>7.4421296296296301E-3</v>
      </c>
      <c r="BS27" s="21">
        <v>3.75</v>
      </c>
      <c r="BT27" s="323">
        <v>5</v>
      </c>
      <c r="BU27" s="18">
        <v>22</v>
      </c>
      <c r="BV27" s="19">
        <v>4.4000000000000004</v>
      </c>
      <c r="BW27" s="18">
        <v>3.1</v>
      </c>
      <c r="BX27" s="18">
        <v>7.5</v>
      </c>
      <c r="BY27" s="20">
        <v>6.8402777777777785E-3</v>
      </c>
      <c r="BZ27" s="21">
        <v>0.2</v>
      </c>
      <c r="CA27" s="170">
        <v>5</v>
      </c>
      <c r="CB27" s="27">
        <v>20</v>
      </c>
      <c r="CC27" s="28">
        <v>4</v>
      </c>
      <c r="CD27" s="27">
        <v>3.5</v>
      </c>
      <c r="CE27" s="27">
        <v>5</v>
      </c>
      <c r="CF27" s="29">
        <v>7.1851851851851851E-3</v>
      </c>
      <c r="CG27" s="171">
        <v>2.2000000000000002</v>
      </c>
      <c r="CH27" s="323">
        <v>3</v>
      </c>
      <c r="CI27" s="18">
        <v>13</v>
      </c>
      <c r="CJ27" s="19">
        <v>4.333333333333333</v>
      </c>
      <c r="CK27" s="18">
        <v>3</v>
      </c>
      <c r="CL27" s="18">
        <v>5</v>
      </c>
      <c r="CM27" s="20">
        <v>6.7746913580246917E-3</v>
      </c>
      <c r="CN27" s="21">
        <v>0.66666666666666663</v>
      </c>
      <c r="CO27" s="323">
        <v>3</v>
      </c>
      <c r="CP27" s="18">
        <v>7.6</v>
      </c>
      <c r="CQ27" s="19">
        <v>2.5333333333333332</v>
      </c>
      <c r="CR27" s="18">
        <v>2</v>
      </c>
      <c r="CS27" s="18">
        <v>3.1</v>
      </c>
      <c r="CT27" s="20">
        <v>7.0100308641975308E-3</v>
      </c>
      <c r="CU27" s="21">
        <v>0.66666666666666663</v>
      </c>
      <c r="CV27" s="323">
        <v>3</v>
      </c>
      <c r="CW27" s="18">
        <v>8.1999999999999993</v>
      </c>
      <c r="CX27" s="19">
        <v>2.7333333333333329</v>
      </c>
      <c r="CY27" s="18">
        <v>2</v>
      </c>
      <c r="CZ27" s="18">
        <v>3.1</v>
      </c>
      <c r="DA27" s="20">
        <v>6.9830246913580238E-3</v>
      </c>
      <c r="DB27" s="21">
        <v>1</v>
      </c>
      <c r="DC27" s="323">
        <v>1</v>
      </c>
      <c r="DD27" s="18">
        <v>2.4</v>
      </c>
      <c r="DE27" s="19">
        <v>2.4</v>
      </c>
      <c r="DF27" s="18">
        <v>2.4</v>
      </c>
      <c r="DG27" s="18">
        <v>2.4</v>
      </c>
      <c r="DH27" s="20">
        <v>7.6851851851851847E-3</v>
      </c>
      <c r="DI27" s="21">
        <v>4</v>
      </c>
      <c r="DJ27" s="323"/>
      <c r="DK27" s="18"/>
      <c r="DL27" s="19"/>
      <c r="DM27" s="18"/>
      <c r="DN27" s="18"/>
      <c r="DO27" s="20"/>
      <c r="DP27" s="21"/>
      <c r="DQ27" s="323"/>
      <c r="DR27" s="18"/>
      <c r="DS27" s="19"/>
      <c r="DT27" s="18"/>
      <c r="DU27" s="18"/>
      <c r="DV27" s="20"/>
      <c r="DW27" s="21"/>
      <c r="DX27" s="172">
        <v>43</v>
      </c>
      <c r="DY27" s="172">
        <v>148.64296385</v>
      </c>
      <c r="DZ27" s="173">
        <v>3.4568131127906976</v>
      </c>
      <c r="EA27" s="172">
        <v>1</v>
      </c>
      <c r="EB27" s="172">
        <v>7.5</v>
      </c>
      <c r="EC27" s="174">
        <v>7.0722975882859598E-3</v>
      </c>
      <c r="ED27" s="175">
        <v>1.069767441860465</v>
      </c>
      <c r="EE27" s="40">
        <v>2</v>
      </c>
      <c r="EF27" s="18">
        <v>48.25</v>
      </c>
      <c r="EG27" s="19">
        <v>24.125</v>
      </c>
      <c r="EH27" s="18">
        <v>8.25</v>
      </c>
      <c r="EI27" s="18">
        <v>40</v>
      </c>
      <c r="EJ27" s="20">
        <v>2.7951388888888887E-3</v>
      </c>
      <c r="EK27" s="21">
        <v>0.5</v>
      </c>
      <c r="EL27" s="323">
        <v>1</v>
      </c>
      <c r="EM27" s="18">
        <v>18.5</v>
      </c>
      <c r="EN27" s="19">
        <v>18.5</v>
      </c>
      <c r="EO27" s="18">
        <v>18.5</v>
      </c>
      <c r="EP27" s="18">
        <v>18.5</v>
      </c>
      <c r="EQ27" s="20">
        <v>2.7546296296296294E-3</v>
      </c>
      <c r="ER27" s="21">
        <v>0</v>
      </c>
      <c r="ES27" s="323">
        <v>2</v>
      </c>
      <c r="ET27" s="18">
        <v>19.8</v>
      </c>
      <c r="EU27" s="19">
        <v>9.9</v>
      </c>
      <c r="EV27" s="18">
        <v>9.9</v>
      </c>
      <c r="EW27" s="18">
        <v>9.9</v>
      </c>
      <c r="EX27" s="20">
        <v>3.1134259259259262E-3</v>
      </c>
      <c r="EY27" s="21">
        <v>3</v>
      </c>
      <c r="EZ27" s="323">
        <v>1</v>
      </c>
      <c r="FA27" s="18">
        <v>48.6</v>
      </c>
      <c r="FB27" s="19">
        <v>48.6</v>
      </c>
      <c r="FC27" s="18">
        <v>48.6</v>
      </c>
      <c r="FD27" s="18">
        <v>48.6</v>
      </c>
      <c r="FE27" s="20">
        <v>2.9629629629629628E-3</v>
      </c>
      <c r="FF27" s="21">
        <v>2</v>
      </c>
      <c r="FG27" s="323">
        <v>2</v>
      </c>
      <c r="FH27" s="18">
        <v>35</v>
      </c>
      <c r="FI27" s="19">
        <v>17.5</v>
      </c>
      <c r="FJ27" s="18">
        <v>10</v>
      </c>
      <c r="FK27" s="18">
        <v>25</v>
      </c>
      <c r="FL27" s="20">
        <v>2.3495370370370367E-3</v>
      </c>
      <c r="FM27" s="21">
        <v>0</v>
      </c>
      <c r="FN27" s="323">
        <v>1</v>
      </c>
      <c r="FO27" s="18">
        <v>11.1</v>
      </c>
      <c r="FP27" s="19">
        <v>11.1</v>
      </c>
      <c r="FQ27" s="18">
        <v>11.1</v>
      </c>
      <c r="FR27" s="18">
        <v>11.1</v>
      </c>
      <c r="FS27" s="20">
        <v>1.9444444444444442E-3</v>
      </c>
      <c r="FT27" s="21">
        <v>0</v>
      </c>
      <c r="FU27" s="323"/>
      <c r="FV27" s="18"/>
      <c r="FW27" s="19"/>
      <c r="FX27" s="18"/>
      <c r="FY27" s="18"/>
      <c r="FZ27" s="20"/>
      <c r="GA27" s="21"/>
      <c r="GB27" s="323"/>
      <c r="GC27" s="18"/>
      <c r="GD27" s="19"/>
      <c r="GE27" s="18"/>
      <c r="GF27" s="18"/>
      <c r="GG27" s="20"/>
      <c r="GH27" s="21"/>
      <c r="GI27" s="323"/>
      <c r="GJ27" s="18"/>
      <c r="GK27" s="19"/>
      <c r="GL27" s="18"/>
      <c r="GM27" s="18"/>
      <c r="GN27" s="20"/>
      <c r="GO27" s="21"/>
      <c r="GP27" s="323"/>
      <c r="GQ27" s="18"/>
      <c r="GR27" s="19"/>
      <c r="GS27" s="18"/>
      <c r="GT27" s="18"/>
      <c r="GU27" s="20"/>
      <c r="GV27" s="21"/>
      <c r="GW27" s="323">
        <v>1</v>
      </c>
      <c r="GX27" s="18">
        <v>9.5</v>
      </c>
      <c r="GY27" s="19">
        <v>9.5</v>
      </c>
      <c r="GZ27" s="18">
        <v>9.5</v>
      </c>
      <c r="HA27" s="18">
        <v>9.5</v>
      </c>
      <c r="HB27" s="20">
        <v>3.2175925925925926E-3</v>
      </c>
      <c r="HC27" s="21">
        <v>0</v>
      </c>
      <c r="HD27" s="170"/>
      <c r="HE27" s="27"/>
      <c r="HF27" s="28"/>
      <c r="HG27" s="27"/>
      <c r="HH27" s="27"/>
      <c r="HI27" s="29"/>
      <c r="HJ27" s="171"/>
      <c r="HK27" s="323">
        <v>1</v>
      </c>
      <c r="HL27" s="18">
        <v>2.5</v>
      </c>
      <c r="HM27" s="19">
        <v>2.5</v>
      </c>
      <c r="HN27" s="18">
        <v>2.5</v>
      </c>
      <c r="HO27" s="18">
        <v>2.5</v>
      </c>
      <c r="HP27" s="20">
        <v>2.7314814814814819E-3</v>
      </c>
      <c r="HQ27" s="21">
        <v>2</v>
      </c>
      <c r="HR27" s="323">
        <v>1</v>
      </c>
      <c r="HS27" s="18">
        <v>10.5</v>
      </c>
      <c r="HT27" s="19">
        <v>10.5</v>
      </c>
      <c r="HU27" s="18">
        <v>10.5</v>
      </c>
      <c r="HV27" s="18">
        <v>10.5</v>
      </c>
      <c r="HW27" s="20">
        <v>2.7777777777777779E-3</v>
      </c>
      <c r="HX27" s="21">
        <v>0</v>
      </c>
      <c r="HY27" s="323">
        <v>2</v>
      </c>
      <c r="HZ27" s="18">
        <v>15.5</v>
      </c>
      <c r="IA27" s="19">
        <v>7.75</v>
      </c>
      <c r="IB27" s="18">
        <v>5</v>
      </c>
      <c r="IC27" s="18">
        <v>10.5</v>
      </c>
      <c r="ID27" s="20">
        <v>2.6967592592592594E-3</v>
      </c>
      <c r="IE27" s="21">
        <v>0</v>
      </c>
      <c r="IF27" s="323">
        <v>1</v>
      </c>
      <c r="IG27" s="18">
        <v>10.7</v>
      </c>
      <c r="IH27" s="19">
        <v>10.7</v>
      </c>
      <c r="II27" s="18">
        <v>10.7</v>
      </c>
      <c r="IJ27" s="18">
        <v>10.7</v>
      </c>
      <c r="IK27" s="20">
        <v>2.9513888888888888E-3</v>
      </c>
      <c r="IL27" s="21">
        <v>3</v>
      </c>
      <c r="IM27" s="323"/>
      <c r="IN27" s="18"/>
      <c r="IO27" s="19"/>
      <c r="IP27" s="18"/>
      <c r="IQ27" s="18"/>
      <c r="IR27" s="20"/>
      <c r="IS27" s="21"/>
      <c r="IT27" s="323"/>
      <c r="IU27" s="18"/>
      <c r="IV27" s="19"/>
      <c r="IW27" s="18"/>
      <c r="IX27" s="18"/>
      <c r="IY27" s="20"/>
      <c r="IZ27" s="21"/>
      <c r="JA27" s="172">
        <v>15</v>
      </c>
      <c r="JB27" s="172">
        <v>229.95</v>
      </c>
      <c r="JC27" s="173">
        <v>15.33</v>
      </c>
      <c r="JD27" s="172">
        <v>2.5</v>
      </c>
      <c r="JE27" s="172">
        <v>48.6</v>
      </c>
      <c r="JF27" s="174">
        <v>2.7499999999999985E-3</v>
      </c>
      <c r="JG27" s="175">
        <v>0.93333333333333335</v>
      </c>
      <c r="JH27" s="40">
        <v>1</v>
      </c>
      <c r="JI27" s="18">
        <v>1</v>
      </c>
      <c r="JJ27" s="19">
        <v>1</v>
      </c>
      <c r="JK27" s="18">
        <v>1</v>
      </c>
      <c r="JL27" s="18">
        <v>1</v>
      </c>
      <c r="JM27" s="20">
        <v>2.2569444444444444E-2</v>
      </c>
      <c r="JN27" s="21">
        <v>1</v>
      </c>
      <c r="JO27" s="323"/>
      <c r="JP27" s="18"/>
      <c r="JQ27" s="19"/>
      <c r="JR27" s="18"/>
      <c r="JS27" s="18"/>
      <c r="JT27" s="20"/>
      <c r="JU27" s="21"/>
      <c r="JV27" s="323"/>
      <c r="JW27" s="18"/>
      <c r="JX27" s="19"/>
      <c r="JY27" s="18"/>
      <c r="JZ27" s="18"/>
      <c r="KA27" s="20"/>
      <c r="KB27" s="21"/>
      <c r="KC27" s="323">
        <v>2</v>
      </c>
      <c r="KD27" s="18">
        <v>2.15</v>
      </c>
      <c r="KE27" s="19">
        <v>1.075</v>
      </c>
      <c r="KF27" s="18">
        <v>1</v>
      </c>
      <c r="KG27" s="18">
        <v>1.1499999999999999</v>
      </c>
      <c r="KH27" s="20">
        <v>2.3211805555555555E-2</v>
      </c>
      <c r="KI27" s="21">
        <v>0</v>
      </c>
      <c r="KJ27" s="323"/>
      <c r="KK27" s="18"/>
      <c r="KL27" s="19"/>
      <c r="KM27" s="18"/>
      <c r="KN27" s="18"/>
      <c r="KO27" s="20"/>
      <c r="KP27" s="21"/>
      <c r="KQ27" s="323">
        <v>1</v>
      </c>
      <c r="KR27" s="18">
        <v>1.05</v>
      </c>
      <c r="KS27" s="19">
        <v>1.05</v>
      </c>
      <c r="KT27" s="18">
        <v>1.05</v>
      </c>
      <c r="KU27" s="18">
        <v>1.05</v>
      </c>
      <c r="KV27" s="20">
        <v>2.3819444444444445E-2</v>
      </c>
      <c r="KW27" s="21">
        <v>1</v>
      </c>
      <c r="KX27" s="323"/>
      <c r="KY27" s="18"/>
      <c r="KZ27" s="19"/>
      <c r="LA27" s="18"/>
      <c r="LB27" s="18"/>
      <c r="LC27" s="20"/>
      <c r="LD27" s="21"/>
      <c r="LE27" s="323"/>
      <c r="LF27" s="18"/>
      <c r="LG27" s="19"/>
      <c r="LH27" s="18"/>
      <c r="LI27" s="18"/>
      <c r="LJ27" s="20"/>
      <c r="LK27" s="21"/>
      <c r="LL27" s="323"/>
      <c r="LM27" s="18"/>
      <c r="LN27" s="19"/>
      <c r="LO27" s="18"/>
      <c r="LP27" s="18"/>
      <c r="LQ27" s="20"/>
      <c r="LR27" s="21"/>
      <c r="LS27" s="323"/>
      <c r="LT27" s="18"/>
      <c r="LU27" s="19"/>
      <c r="LV27" s="18"/>
      <c r="LW27" s="18"/>
      <c r="LX27" s="20"/>
      <c r="LY27" s="21"/>
      <c r="LZ27" s="323"/>
      <c r="MA27" s="18"/>
      <c r="MB27" s="19"/>
      <c r="MC27" s="18"/>
      <c r="MD27" s="18"/>
      <c r="ME27" s="20"/>
      <c r="MF27" s="21"/>
      <c r="MG27" s="170"/>
      <c r="MH27" s="27"/>
      <c r="MI27" s="28"/>
      <c r="MJ27" s="27"/>
      <c r="MK27" s="27"/>
      <c r="ML27" s="29"/>
      <c r="MM27" s="171"/>
      <c r="MN27" s="323"/>
      <c r="MO27" s="18"/>
      <c r="MP27" s="19"/>
      <c r="MQ27" s="18"/>
      <c r="MR27" s="18"/>
      <c r="MS27" s="20"/>
      <c r="MT27" s="21"/>
      <c r="MU27" s="323"/>
      <c r="MV27" s="18"/>
      <c r="MW27" s="19"/>
      <c r="MX27" s="18"/>
      <c r="MY27" s="18"/>
      <c r="MZ27" s="20"/>
      <c r="NA27" s="21"/>
      <c r="NB27" s="323"/>
      <c r="NC27" s="18"/>
      <c r="ND27" s="19"/>
      <c r="NE27" s="18"/>
      <c r="NF27" s="18"/>
      <c r="NG27" s="20"/>
      <c r="NH27" s="21"/>
      <c r="NI27" s="323"/>
      <c r="NJ27" s="18"/>
      <c r="NK27" s="19"/>
      <c r="NL27" s="18"/>
      <c r="NM27" s="18"/>
      <c r="NN27" s="20"/>
      <c r="NO27" s="21"/>
      <c r="NP27" s="323"/>
      <c r="NQ27" s="18"/>
      <c r="NR27" s="19"/>
      <c r="NS27" s="18"/>
      <c r="NT27" s="18"/>
      <c r="NU27" s="20"/>
      <c r="NV27" s="21"/>
      <c r="NW27" s="323"/>
      <c r="NX27" s="18"/>
      <c r="NY27" s="19"/>
      <c r="NZ27" s="18"/>
      <c r="OA27" s="18"/>
      <c r="OB27" s="20"/>
      <c r="OC27" s="21"/>
      <c r="OD27" s="172">
        <v>4</v>
      </c>
      <c r="OE27" s="172">
        <v>4.2</v>
      </c>
      <c r="OF27" s="173">
        <v>1.05</v>
      </c>
      <c r="OG27" s="172">
        <v>1</v>
      </c>
      <c r="OH27" s="172">
        <v>1.1499999999999999</v>
      </c>
      <c r="OI27" s="174">
        <v>2.3203125000000002E-2</v>
      </c>
      <c r="OJ27" s="175">
        <v>0.5</v>
      </c>
      <c r="OK27" s="40"/>
      <c r="OL27" s="18"/>
      <c r="OM27" s="19"/>
      <c r="ON27" s="18"/>
      <c r="OO27" s="18"/>
      <c r="OP27" s="20"/>
      <c r="OQ27" s="21"/>
      <c r="OR27" s="172"/>
      <c r="OS27" s="172"/>
      <c r="OT27" s="173"/>
      <c r="OU27" s="172"/>
      <c r="OV27" s="172"/>
      <c r="OW27" s="174"/>
      <c r="OX27" s="324"/>
    </row>
    <row r="28" spans="1:414" s="22" customFormat="1" x14ac:dyDescent="0.2">
      <c r="A28" s="169">
        <v>18</v>
      </c>
      <c r="B28" s="40">
        <v>3</v>
      </c>
      <c r="C28" s="18">
        <v>20.100000000000001</v>
      </c>
      <c r="D28" s="19">
        <v>6.7</v>
      </c>
      <c r="E28" s="18">
        <v>3</v>
      </c>
      <c r="F28" s="18">
        <v>14</v>
      </c>
      <c r="G28" s="20">
        <v>8.1404320987654311E-3</v>
      </c>
      <c r="H28" s="21">
        <v>0.66666666666666663</v>
      </c>
      <c r="I28" s="323">
        <v>5</v>
      </c>
      <c r="J28" s="18">
        <v>27.450000000000003</v>
      </c>
      <c r="K28" s="19">
        <v>5.49</v>
      </c>
      <c r="L28" s="18">
        <v>3</v>
      </c>
      <c r="M28" s="18">
        <v>14.25</v>
      </c>
      <c r="N28" s="20">
        <v>7.3425925925925924E-3</v>
      </c>
      <c r="O28" s="21">
        <v>0.6</v>
      </c>
      <c r="P28" s="323">
        <v>2</v>
      </c>
      <c r="Q28" s="18">
        <v>16.2</v>
      </c>
      <c r="R28" s="19">
        <v>8.1</v>
      </c>
      <c r="S28" s="18">
        <v>3.1</v>
      </c>
      <c r="T28" s="18">
        <v>13.1</v>
      </c>
      <c r="U28" s="20">
        <v>7.5752314814814814E-3</v>
      </c>
      <c r="V28" s="21">
        <v>1.5</v>
      </c>
      <c r="W28" s="323">
        <v>3</v>
      </c>
      <c r="X28" s="18">
        <v>24.41</v>
      </c>
      <c r="Y28" s="19">
        <v>8.1366666666666667</v>
      </c>
      <c r="Z28" s="18">
        <v>4.0599999999999996</v>
      </c>
      <c r="AA28" s="18">
        <v>13.1</v>
      </c>
      <c r="AB28" s="20">
        <v>7.388117283950617E-3</v>
      </c>
      <c r="AC28" s="21">
        <v>1.3333333333333333</v>
      </c>
      <c r="AD28" s="323">
        <v>4</v>
      </c>
      <c r="AE28" s="18">
        <v>25.450000000000003</v>
      </c>
      <c r="AF28" s="19">
        <v>6.3625000000000007</v>
      </c>
      <c r="AG28" s="18">
        <v>1</v>
      </c>
      <c r="AH28" s="18">
        <v>13.1</v>
      </c>
      <c r="AI28" s="20">
        <v>6.9415509259259257E-3</v>
      </c>
      <c r="AJ28" s="21">
        <v>0.25</v>
      </c>
      <c r="AK28" s="323">
        <v>5</v>
      </c>
      <c r="AL28" s="18">
        <v>24.3</v>
      </c>
      <c r="AM28" s="19">
        <v>4.8600000000000003</v>
      </c>
      <c r="AN28" s="18">
        <v>3</v>
      </c>
      <c r="AO28" s="18">
        <v>7.9</v>
      </c>
      <c r="AP28" s="20">
        <v>6.2893518518518515E-3</v>
      </c>
      <c r="AQ28" s="21">
        <v>0</v>
      </c>
      <c r="AR28" s="323">
        <v>2</v>
      </c>
      <c r="AS28" s="18">
        <v>16.2</v>
      </c>
      <c r="AT28" s="19">
        <v>8.1</v>
      </c>
      <c r="AU28" s="18">
        <v>3.1</v>
      </c>
      <c r="AV28" s="18">
        <v>13.1</v>
      </c>
      <c r="AW28" s="20">
        <v>6.8344907407407417E-3</v>
      </c>
      <c r="AX28" s="21">
        <v>1</v>
      </c>
      <c r="AY28" s="323">
        <v>2</v>
      </c>
      <c r="AZ28" s="18">
        <v>4.0600000000000005</v>
      </c>
      <c r="BA28" s="19">
        <v>2.0300000000000002</v>
      </c>
      <c r="BB28" s="18">
        <v>1.6</v>
      </c>
      <c r="BC28" s="18">
        <v>2.46</v>
      </c>
      <c r="BD28" s="20">
        <v>7.6041666666666671E-3</v>
      </c>
      <c r="BE28" s="21">
        <v>6</v>
      </c>
      <c r="BF28" s="323">
        <v>1</v>
      </c>
      <c r="BG28" s="18">
        <v>2.7</v>
      </c>
      <c r="BH28" s="19">
        <v>2.7</v>
      </c>
      <c r="BI28" s="18">
        <v>2.7</v>
      </c>
      <c r="BJ28" s="18">
        <v>2.7</v>
      </c>
      <c r="BK28" s="20">
        <v>7.8356481481481489E-3</v>
      </c>
      <c r="BL28" s="21">
        <v>14.051388888889051</v>
      </c>
      <c r="BM28" s="323">
        <v>4</v>
      </c>
      <c r="BN28" s="18">
        <v>16.8</v>
      </c>
      <c r="BO28" s="19">
        <v>4.2</v>
      </c>
      <c r="BP28" s="18">
        <v>3</v>
      </c>
      <c r="BQ28" s="18">
        <v>5.8</v>
      </c>
      <c r="BR28" s="20">
        <v>6.7245370370370375E-3</v>
      </c>
      <c r="BS28" s="21">
        <v>0.86475694444379769</v>
      </c>
      <c r="BT28" s="323">
        <v>3</v>
      </c>
      <c r="BU28" s="18">
        <v>17.399999999999999</v>
      </c>
      <c r="BV28" s="19">
        <v>5.8</v>
      </c>
      <c r="BW28" s="18">
        <v>4</v>
      </c>
      <c r="BX28" s="18">
        <v>8.4</v>
      </c>
      <c r="BY28" s="20">
        <v>6.6512345679012345E-3</v>
      </c>
      <c r="BZ28" s="21">
        <v>1</v>
      </c>
      <c r="CA28" s="170">
        <v>4</v>
      </c>
      <c r="CB28" s="27">
        <v>16.5</v>
      </c>
      <c r="CC28" s="28">
        <v>4.125</v>
      </c>
      <c r="CD28" s="27">
        <v>3.5</v>
      </c>
      <c r="CE28" s="27">
        <v>5</v>
      </c>
      <c r="CF28" s="29">
        <v>7.3177083333333332E-3</v>
      </c>
      <c r="CG28" s="171">
        <v>0.25</v>
      </c>
      <c r="CH28" s="323">
        <v>4</v>
      </c>
      <c r="CI28" s="18">
        <v>14.5</v>
      </c>
      <c r="CJ28" s="19">
        <v>3.625</v>
      </c>
      <c r="CK28" s="18">
        <v>3</v>
      </c>
      <c r="CL28" s="18">
        <v>5</v>
      </c>
      <c r="CM28" s="20">
        <v>7.2164351851851851E-3</v>
      </c>
      <c r="CN28" s="21">
        <v>0.25</v>
      </c>
      <c r="CO28" s="323">
        <v>1</v>
      </c>
      <c r="CP28" s="18">
        <v>2</v>
      </c>
      <c r="CQ28" s="19">
        <v>2</v>
      </c>
      <c r="CR28" s="18">
        <v>2</v>
      </c>
      <c r="CS28" s="18">
        <v>2</v>
      </c>
      <c r="CT28" s="20">
        <v>6.8865740740740736E-3</v>
      </c>
      <c r="CU28" s="21">
        <v>3</v>
      </c>
      <c r="CV28" s="323">
        <v>3</v>
      </c>
      <c r="CW28" s="18">
        <v>12.1</v>
      </c>
      <c r="CX28" s="19">
        <v>4.0333333333333332</v>
      </c>
      <c r="CY28" s="18">
        <v>2</v>
      </c>
      <c r="CZ28" s="18">
        <v>7.5</v>
      </c>
      <c r="DA28" s="20">
        <v>7.4922839506172843E-3</v>
      </c>
      <c r="DB28" s="21">
        <v>1</v>
      </c>
      <c r="DC28" s="323">
        <v>2</v>
      </c>
      <c r="DD28" s="18">
        <v>9.6</v>
      </c>
      <c r="DE28" s="19">
        <v>4.8</v>
      </c>
      <c r="DF28" s="18">
        <v>2.4</v>
      </c>
      <c r="DG28" s="18">
        <v>7.2</v>
      </c>
      <c r="DH28" s="20">
        <v>7.8530092592592592E-3</v>
      </c>
      <c r="DI28" s="21">
        <v>3</v>
      </c>
      <c r="DJ28" s="323"/>
      <c r="DK28" s="18"/>
      <c r="DL28" s="19"/>
      <c r="DM28" s="18"/>
      <c r="DN28" s="18"/>
      <c r="DO28" s="20"/>
      <c r="DP28" s="21"/>
      <c r="DQ28" s="323"/>
      <c r="DR28" s="18"/>
      <c r="DS28" s="19"/>
      <c r="DT28" s="18"/>
      <c r="DU28" s="18"/>
      <c r="DV28" s="20"/>
      <c r="DW28" s="21"/>
      <c r="DX28" s="172">
        <v>48</v>
      </c>
      <c r="DY28" s="172">
        <v>249.76999999999995</v>
      </c>
      <c r="DZ28" s="173">
        <v>5.2035416666666654</v>
      </c>
      <c r="EA28" s="172">
        <v>1</v>
      </c>
      <c r="EB28" s="172">
        <v>14.25</v>
      </c>
      <c r="EC28" s="174">
        <v>7.175684799382717E-3</v>
      </c>
      <c r="ED28" s="175">
        <v>1.2814670138888384</v>
      </c>
      <c r="EE28" s="40">
        <v>1</v>
      </c>
      <c r="EF28" s="18">
        <v>5</v>
      </c>
      <c r="EG28" s="19">
        <v>5</v>
      </c>
      <c r="EH28" s="18">
        <v>5</v>
      </c>
      <c r="EI28" s="18">
        <v>5</v>
      </c>
      <c r="EJ28" s="20">
        <v>8.3333333333333332E-3</v>
      </c>
      <c r="EK28" s="21">
        <v>2</v>
      </c>
      <c r="EL28" s="323"/>
      <c r="EM28" s="18"/>
      <c r="EN28" s="19"/>
      <c r="EO28" s="18"/>
      <c r="EP28" s="18"/>
      <c r="EQ28" s="20"/>
      <c r="ER28" s="21"/>
      <c r="ES28" s="323">
        <v>2</v>
      </c>
      <c r="ET28" s="18">
        <v>25.2</v>
      </c>
      <c r="EU28" s="19">
        <v>12.6</v>
      </c>
      <c r="EV28" s="18">
        <v>10</v>
      </c>
      <c r="EW28" s="18">
        <v>15.2</v>
      </c>
      <c r="EX28" s="20">
        <v>2.5000000000000001E-3</v>
      </c>
      <c r="EY28" s="21">
        <v>0.5</v>
      </c>
      <c r="EZ28" s="323">
        <v>2</v>
      </c>
      <c r="FA28" s="18">
        <v>20.6</v>
      </c>
      <c r="FB28" s="19">
        <v>10.3</v>
      </c>
      <c r="FC28" s="18">
        <v>9.6</v>
      </c>
      <c r="FD28" s="18">
        <v>11</v>
      </c>
      <c r="FE28" s="20">
        <v>2.5752314814814813E-3</v>
      </c>
      <c r="FF28" s="21">
        <v>0</v>
      </c>
      <c r="FG28" s="323">
        <v>4</v>
      </c>
      <c r="FH28" s="18">
        <v>44.2</v>
      </c>
      <c r="FI28" s="19">
        <v>11.05</v>
      </c>
      <c r="FJ28" s="18">
        <v>9</v>
      </c>
      <c r="FK28" s="18">
        <v>14.7</v>
      </c>
      <c r="FL28" s="20">
        <v>2.2048611111111114E-3</v>
      </c>
      <c r="FM28" s="21">
        <v>0</v>
      </c>
      <c r="FN28" s="323">
        <v>2</v>
      </c>
      <c r="FO28" s="18">
        <v>66.210000000000008</v>
      </c>
      <c r="FP28" s="19">
        <v>33.105000000000004</v>
      </c>
      <c r="FQ28" s="18">
        <v>9.7100000000000009</v>
      </c>
      <c r="FR28" s="18">
        <v>56.5</v>
      </c>
      <c r="FS28" s="20">
        <v>2.3842592592592587E-3</v>
      </c>
      <c r="FT28" s="21">
        <v>0.5</v>
      </c>
      <c r="FU28" s="323">
        <v>2</v>
      </c>
      <c r="FV28" s="18">
        <v>17.369999999999997</v>
      </c>
      <c r="FW28" s="19">
        <v>8.6849999999999987</v>
      </c>
      <c r="FX28" s="18">
        <v>7.5</v>
      </c>
      <c r="FY28" s="18">
        <v>9.8699999999999992</v>
      </c>
      <c r="FZ28" s="20">
        <v>2.4421296296296296E-3</v>
      </c>
      <c r="GA28" s="21">
        <v>0</v>
      </c>
      <c r="GB28" s="323"/>
      <c r="GC28" s="18"/>
      <c r="GD28" s="19"/>
      <c r="GE28" s="18"/>
      <c r="GF28" s="18"/>
      <c r="GG28" s="20"/>
      <c r="GH28" s="21"/>
      <c r="GI28" s="323"/>
      <c r="GJ28" s="18"/>
      <c r="GK28" s="19"/>
      <c r="GL28" s="18"/>
      <c r="GM28" s="18"/>
      <c r="GN28" s="20"/>
      <c r="GO28" s="21"/>
      <c r="GP28" s="323"/>
      <c r="GQ28" s="18"/>
      <c r="GR28" s="19"/>
      <c r="GS28" s="18"/>
      <c r="GT28" s="18"/>
      <c r="GU28" s="20"/>
      <c r="GV28" s="21"/>
      <c r="GW28" s="323"/>
      <c r="GX28" s="18"/>
      <c r="GY28" s="19"/>
      <c r="GZ28" s="18"/>
      <c r="HA28" s="18"/>
      <c r="HB28" s="20"/>
      <c r="HC28" s="21"/>
      <c r="HD28" s="170">
        <v>1</v>
      </c>
      <c r="HE28" s="27">
        <v>3.06</v>
      </c>
      <c r="HF28" s="28">
        <v>3.06</v>
      </c>
      <c r="HG28" s="27">
        <v>3.06</v>
      </c>
      <c r="HH28" s="27">
        <v>3.06</v>
      </c>
      <c r="HI28" s="29">
        <v>2.7777777777777779E-3</v>
      </c>
      <c r="HJ28" s="171">
        <v>2</v>
      </c>
      <c r="HK28" s="323">
        <v>2</v>
      </c>
      <c r="HL28" s="18">
        <v>27</v>
      </c>
      <c r="HM28" s="19">
        <v>13.5</v>
      </c>
      <c r="HN28" s="18">
        <v>2</v>
      </c>
      <c r="HO28" s="18">
        <v>25</v>
      </c>
      <c r="HP28" s="20">
        <v>2.7951388888888887E-3</v>
      </c>
      <c r="HQ28" s="21">
        <v>0.5</v>
      </c>
      <c r="HR28" s="323"/>
      <c r="HS28" s="18"/>
      <c r="HT28" s="19"/>
      <c r="HU28" s="18"/>
      <c r="HV28" s="18"/>
      <c r="HW28" s="20"/>
      <c r="HX28" s="21"/>
      <c r="HY28" s="323">
        <v>1</v>
      </c>
      <c r="HZ28" s="18">
        <v>34</v>
      </c>
      <c r="IA28" s="19">
        <v>34</v>
      </c>
      <c r="IB28" s="18">
        <v>34</v>
      </c>
      <c r="IC28" s="18">
        <v>34</v>
      </c>
      <c r="ID28" s="20">
        <v>2.8819444444444444E-3</v>
      </c>
      <c r="IE28" s="21">
        <v>0</v>
      </c>
      <c r="IF28" s="323"/>
      <c r="IG28" s="18"/>
      <c r="IH28" s="19"/>
      <c r="II28" s="18"/>
      <c r="IJ28" s="18"/>
      <c r="IK28" s="20"/>
      <c r="IL28" s="21"/>
      <c r="IM28" s="323"/>
      <c r="IN28" s="18"/>
      <c r="IO28" s="19"/>
      <c r="IP28" s="18"/>
      <c r="IQ28" s="18"/>
      <c r="IR28" s="20"/>
      <c r="IS28" s="21"/>
      <c r="IT28" s="323"/>
      <c r="IU28" s="18"/>
      <c r="IV28" s="19"/>
      <c r="IW28" s="18"/>
      <c r="IX28" s="18"/>
      <c r="IY28" s="20"/>
      <c r="IZ28" s="21"/>
      <c r="JA28" s="172">
        <v>17</v>
      </c>
      <c r="JB28" s="172">
        <v>242.64000000000001</v>
      </c>
      <c r="JC28" s="173">
        <v>14.272941176470589</v>
      </c>
      <c r="JD28" s="172">
        <v>2</v>
      </c>
      <c r="JE28" s="172">
        <v>56.5</v>
      </c>
      <c r="JF28" s="174">
        <v>2.8356481481481475E-3</v>
      </c>
      <c r="JG28" s="175">
        <v>0.41176470588235292</v>
      </c>
      <c r="JH28" s="40"/>
      <c r="JI28" s="18"/>
      <c r="JJ28" s="19"/>
      <c r="JK28" s="18"/>
      <c r="JL28" s="18"/>
      <c r="JM28" s="20"/>
      <c r="JN28" s="21"/>
      <c r="JO28" s="323"/>
      <c r="JP28" s="18"/>
      <c r="JQ28" s="19"/>
      <c r="JR28" s="18"/>
      <c r="JS28" s="18"/>
      <c r="JT28" s="20"/>
      <c r="JU28" s="21"/>
      <c r="JV28" s="323"/>
      <c r="JW28" s="18"/>
      <c r="JX28" s="19"/>
      <c r="JY28" s="18"/>
      <c r="JZ28" s="18"/>
      <c r="KA28" s="20"/>
      <c r="KB28" s="21"/>
      <c r="KC28" s="323">
        <v>2</v>
      </c>
      <c r="KD28" s="18">
        <v>1.95</v>
      </c>
      <c r="KE28" s="19">
        <v>0.97499999999999998</v>
      </c>
      <c r="KF28" s="18">
        <v>0.75</v>
      </c>
      <c r="KG28" s="18">
        <v>1.2</v>
      </c>
      <c r="KH28" s="20">
        <v>2.358217592592593E-2</v>
      </c>
      <c r="KI28" s="21">
        <v>0</v>
      </c>
      <c r="KJ28" s="323"/>
      <c r="KK28" s="18"/>
      <c r="KL28" s="19"/>
      <c r="KM28" s="18"/>
      <c r="KN28" s="18"/>
      <c r="KO28" s="20"/>
      <c r="KP28" s="21"/>
      <c r="KQ28" s="323">
        <v>1</v>
      </c>
      <c r="KR28" s="18">
        <v>1.25</v>
      </c>
      <c r="KS28" s="19">
        <v>1.25</v>
      </c>
      <c r="KT28" s="18">
        <v>1.25</v>
      </c>
      <c r="KU28" s="18">
        <v>1.25</v>
      </c>
      <c r="KV28" s="20">
        <v>2.4745370370370372E-2</v>
      </c>
      <c r="KW28" s="21">
        <v>0</v>
      </c>
      <c r="KX28" s="323">
        <v>2</v>
      </c>
      <c r="KY28" s="18">
        <v>1.31</v>
      </c>
      <c r="KZ28" s="19">
        <v>0.65500000000000003</v>
      </c>
      <c r="LA28" s="18">
        <v>0.6</v>
      </c>
      <c r="LB28" s="18">
        <v>0.71</v>
      </c>
      <c r="LC28" s="20">
        <v>2.674189814814815E-2</v>
      </c>
      <c r="LD28" s="21">
        <v>0.5</v>
      </c>
      <c r="LE28" s="323"/>
      <c r="LF28" s="18"/>
      <c r="LG28" s="19"/>
      <c r="LH28" s="18"/>
      <c r="LI28" s="18"/>
      <c r="LJ28" s="20"/>
      <c r="LK28" s="21"/>
      <c r="LL28" s="323"/>
      <c r="LM28" s="18"/>
      <c r="LN28" s="19"/>
      <c r="LO28" s="18"/>
      <c r="LP28" s="18"/>
      <c r="LQ28" s="20"/>
      <c r="LR28" s="21"/>
      <c r="LS28" s="323">
        <v>1</v>
      </c>
      <c r="LT28" s="18">
        <v>0.5</v>
      </c>
      <c r="LU28" s="19">
        <v>0.5</v>
      </c>
      <c r="LV28" s="18">
        <v>0.5</v>
      </c>
      <c r="LW28" s="18">
        <v>0.5</v>
      </c>
      <c r="LX28" s="20">
        <v>2.7847222222222221E-2</v>
      </c>
      <c r="LY28" s="21">
        <v>0</v>
      </c>
      <c r="LZ28" s="323">
        <v>1</v>
      </c>
      <c r="MA28" s="18">
        <v>0.62</v>
      </c>
      <c r="MB28" s="19">
        <v>0.62</v>
      </c>
      <c r="MC28" s="18">
        <v>0.62</v>
      </c>
      <c r="MD28" s="18">
        <v>0.62</v>
      </c>
      <c r="ME28" s="20">
        <v>2.7442129629629632E-2</v>
      </c>
      <c r="MF28" s="21">
        <v>0</v>
      </c>
      <c r="MG28" s="170"/>
      <c r="MH28" s="27"/>
      <c r="MI28" s="28"/>
      <c r="MJ28" s="27"/>
      <c r="MK28" s="27"/>
      <c r="ML28" s="29"/>
      <c r="MM28" s="171"/>
      <c r="MN28" s="323"/>
      <c r="MO28" s="18"/>
      <c r="MP28" s="19"/>
      <c r="MQ28" s="18"/>
      <c r="MR28" s="18"/>
      <c r="MS28" s="20"/>
      <c r="MT28" s="21"/>
      <c r="MU28" s="323"/>
      <c r="MV28" s="18"/>
      <c r="MW28" s="19"/>
      <c r="MX28" s="18"/>
      <c r="MY28" s="18"/>
      <c r="MZ28" s="20"/>
      <c r="NA28" s="21"/>
      <c r="NB28" s="323"/>
      <c r="NC28" s="18"/>
      <c r="ND28" s="19"/>
      <c r="NE28" s="18"/>
      <c r="NF28" s="18"/>
      <c r="NG28" s="20"/>
      <c r="NH28" s="21"/>
      <c r="NI28" s="323"/>
      <c r="NJ28" s="18"/>
      <c r="NK28" s="19"/>
      <c r="NL28" s="18"/>
      <c r="NM28" s="18"/>
      <c r="NN28" s="20"/>
      <c r="NO28" s="21"/>
      <c r="NP28" s="323"/>
      <c r="NQ28" s="18"/>
      <c r="NR28" s="19"/>
      <c r="NS28" s="18"/>
      <c r="NT28" s="18"/>
      <c r="NU28" s="20"/>
      <c r="NV28" s="21"/>
      <c r="NW28" s="323"/>
      <c r="NX28" s="18"/>
      <c r="NY28" s="19"/>
      <c r="NZ28" s="18"/>
      <c r="OA28" s="18"/>
      <c r="OB28" s="20"/>
      <c r="OC28" s="21"/>
      <c r="OD28" s="172">
        <v>7</v>
      </c>
      <c r="OE28" s="172">
        <v>5.63</v>
      </c>
      <c r="OF28" s="173">
        <v>0.80428571428571427</v>
      </c>
      <c r="OG28" s="172">
        <v>0.5</v>
      </c>
      <c r="OH28" s="172">
        <v>1.25</v>
      </c>
      <c r="OI28" s="174">
        <v>2.581183862433863E-2</v>
      </c>
      <c r="OJ28" s="175">
        <v>0.14285714285714285</v>
      </c>
      <c r="OK28" s="40"/>
      <c r="OL28" s="18"/>
      <c r="OM28" s="19"/>
      <c r="ON28" s="18"/>
      <c r="OO28" s="18"/>
      <c r="OP28" s="20"/>
      <c r="OQ28" s="21"/>
      <c r="OR28" s="172"/>
      <c r="OS28" s="172"/>
      <c r="OT28" s="173"/>
      <c r="OU28" s="172"/>
      <c r="OV28" s="172"/>
      <c r="OW28" s="174"/>
      <c r="OX28" s="324"/>
    </row>
    <row r="29" spans="1:414" s="22" customFormat="1" x14ac:dyDescent="0.2">
      <c r="A29" s="169">
        <v>19</v>
      </c>
      <c r="B29" s="40">
        <v>3</v>
      </c>
      <c r="C29" s="18">
        <v>11.95</v>
      </c>
      <c r="D29" s="19">
        <v>3.9833333333333329</v>
      </c>
      <c r="E29" s="18">
        <v>3.1</v>
      </c>
      <c r="F29" s="18">
        <v>5.75</v>
      </c>
      <c r="G29" s="20">
        <v>8.2445987654320985E-3</v>
      </c>
      <c r="H29" s="21">
        <v>0.33333333333333331</v>
      </c>
      <c r="I29" s="323">
        <v>3</v>
      </c>
      <c r="J29" s="18">
        <v>7.85</v>
      </c>
      <c r="K29" s="19">
        <v>2.6166666666666667</v>
      </c>
      <c r="L29" s="18">
        <v>1.5</v>
      </c>
      <c r="M29" s="18">
        <v>3.25</v>
      </c>
      <c r="N29" s="20">
        <v>7.3302469135802474E-3</v>
      </c>
      <c r="O29" s="21">
        <v>0.66666666666666663</v>
      </c>
      <c r="P29" s="323">
        <v>1</v>
      </c>
      <c r="Q29" s="18">
        <v>5</v>
      </c>
      <c r="R29" s="19">
        <v>5</v>
      </c>
      <c r="S29" s="18">
        <v>5</v>
      </c>
      <c r="T29" s="18">
        <v>5</v>
      </c>
      <c r="U29" s="20">
        <v>7.6388888888888886E-3</v>
      </c>
      <c r="V29" s="21">
        <v>0</v>
      </c>
      <c r="W29" s="323"/>
      <c r="X29" s="18"/>
      <c r="Y29" s="19"/>
      <c r="Z29" s="18"/>
      <c r="AA29" s="18"/>
      <c r="AB29" s="20"/>
      <c r="AC29" s="21"/>
      <c r="AD29" s="323">
        <v>2</v>
      </c>
      <c r="AE29" s="18">
        <v>9.8000000000000007</v>
      </c>
      <c r="AF29" s="19">
        <v>4.9000000000000004</v>
      </c>
      <c r="AG29" s="18">
        <v>3.2</v>
      </c>
      <c r="AH29" s="18">
        <v>6.6</v>
      </c>
      <c r="AI29" s="20">
        <v>7.193287037037038E-3</v>
      </c>
      <c r="AJ29" s="21">
        <v>0</v>
      </c>
      <c r="AK29" s="323">
        <v>3</v>
      </c>
      <c r="AL29" s="18">
        <v>11.47</v>
      </c>
      <c r="AM29" s="19">
        <v>3.8233333333333337</v>
      </c>
      <c r="AN29" s="18">
        <v>3.1</v>
      </c>
      <c r="AO29" s="18">
        <v>5</v>
      </c>
      <c r="AP29" s="20">
        <v>6.2731481481481492E-3</v>
      </c>
      <c r="AQ29" s="21">
        <v>0.33333333333333331</v>
      </c>
      <c r="AR29" s="323">
        <v>2</v>
      </c>
      <c r="AS29" s="18">
        <v>6.7100000000000009</v>
      </c>
      <c r="AT29" s="19">
        <v>3.3550000000000004</v>
      </c>
      <c r="AU29" s="18">
        <v>2.06</v>
      </c>
      <c r="AV29" s="18">
        <v>4.6500000000000004</v>
      </c>
      <c r="AW29" s="20">
        <v>6.626157407407407E-3</v>
      </c>
      <c r="AX29" s="21">
        <v>0</v>
      </c>
      <c r="AY29" s="323">
        <v>3</v>
      </c>
      <c r="AZ29" s="18">
        <v>6.6400000000000006</v>
      </c>
      <c r="BA29" s="19">
        <v>2.2133333333333334</v>
      </c>
      <c r="BB29" s="18">
        <v>1.64</v>
      </c>
      <c r="BC29" s="18">
        <v>3.1</v>
      </c>
      <c r="BD29" s="20">
        <v>7.0216049382716044E-3</v>
      </c>
      <c r="BE29" s="21">
        <v>0</v>
      </c>
      <c r="BF29" s="323">
        <v>2</v>
      </c>
      <c r="BG29" s="18">
        <v>5.6199999999999992</v>
      </c>
      <c r="BH29" s="19">
        <v>2.8099999999999996</v>
      </c>
      <c r="BI29" s="18">
        <v>2.8</v>
      </c>
      <c r="BJ29" s="18">
        <v>2.82</v>
      </c>
      <c r="BK29" s="20">
        <v>8.2812500000000004E-3</v>
      </c>
      <c r="BL29" s="21">
        <v>2.500347222223354</v>
      </c>
      <c r="BM29" s="323">
        <v>2</v>
      </c>
      <c r="BN29" s="18">
        <v>7</v>
      </c>
      <c r="BO29" s="19">
        <v>3.5</v>
      </c>
      <c r="BP29" s="18">
        <v>3.5</v>
      </c>
      <c r="BQ29" s="18">
        <v>3.5</v>
      </c>
      <c r="BR29" s="20">
        <v>6.9560185185185185E-3</v>
      </c>
      <c r="BS29" s="21">
        <v>2</v>
      </c>
      <c r="BT29" s="323">
        <v>4</v>
      </c>
      <c r="BU29" s="18">
        <v>21.700000000000003</v>
      </c>
      <c r="BV29" s="19">
        <v>5.4250000000000007</v>
      </c>
      <c r="BW29" s="18">
        <v>3</v>
      </c>
      <c r="BX29" s="18">
        <v>9.3000000000000007</v>
      </c>
      <c r="BY29" s="20">
        <v>6.6869212962962958E-3</v>
      </c>
      <c r="BZ29" s="21">
        <v>0.5</v>
      </c>
      <c r="CA29" s="170">
        <v>4</v>
      </c>
      <c r="CB29" s="27">
        <v>17.3</v>
      </c>
      <c r="CC29" s="28">
        <v>4.3250000000000002</v>
      </c>
      <c r="CD29" s="27">
        <v>3.5</v>
      </c>
      <c r="CE29" s="27">
        <v>5</v>
      </c>
      <c r="CF29" s="29">
        <v>7.0225694444444441E-3</v>
      </c>
      <c r="CG29" s="171">
        <v>0.75</v>
      </c>
      <c r="CH29" s="323">
        <v>5</v>
      </c>
      <c r="CI29" s="18">
        <v>17.100000000000001</v>
      </c>
      <c r="CJ29" s="19">
        <v>3.4200000000000004</v>
      </c>
      <c r="CK29" s="18">
        <v>0.1</v>
      </c>
      <c r="CL29" s="18">
        <v>5</v>
      </c>
      <c r="CM29" s="20">
        <v>6.9212962962962961E-3</v>
      </c>
      <c r="CN29" s="21">
        <v>0.2</v>
      </c>
      <c r="CO29" s="323">
        <v>2</v>
      </c>
      <c r="CP29" s="18">
        <v>4.5</v>
      </c>
      <c r="CQ29" s="19">
        <v>2.25</v>
      </c>
      <c r="CR29" s="18">
        <v>2</v>
      </c>
      <c r="CS29" s="18">
        <v>2.5</v>
      </c>
      <c r="CT29" s="20">
        <v>6.7013888888888887E-3</v>
      </c>
      <c r="CU29" s="21">
        <v>3</v>
      </c>
      <c r="CV29" s="323">
        <v>4</v>
      </c>
      <c r="CW29" s="23">
        <v>14.346</v>
      </c>
      <c r="CX29" s="19">
        <v>3.5865</v>
      </c>
      <c r="CY29" s="18">
        <v>2</v>
      </c>
      <c r="CZ29" s="18">
        <v>7</v>
      </c>
      <c r="DA29" s="20">
        <v>7.1122685185185186E-3</v>
      </c>
      <c r="DB29" s="21">
        <v>0.25</v>
      </c>
      <c r="DC29" s="323">
        <v>3</v>
      </c>
      <c r="DD29" s="18">
        <v>9.1</v>
      </c>
      <c r="DE29" s="19">
        <v>3.0333333333333332</v>
      </c>
      <c r="DF29" s="18">
        <v>3</v>
      </c>
      <c r="DG29" s="18">
        <v>3.1</v>
      </c>
      <c r="DH29" s="20">
        <v>7.388117283950617E-3</v>
      </c>
      <c r="DI29" s="21">
        <v>0.66666666666666663</v>
      </c>
      <c r="DJ29" s="323"/>
      <c r="DK29" s="18"/>
      <c r="DL29" s="19"/>
      <c r="DM29" s="18"/>
      <c r="DN29" s="18"/>
      <c r="DO29" s="20"/>
      <c r="DP29" s="21"/>
      <c r="DQ29" s="323"/>
      <c r="DR29" s="18"/>
      <c r="DS29" s="19"/>
      <c r="DT29" s="18"/>
      <c r="DU29" s="18"/>
      <c r="DV29" s="20"/>
      <c r="DW29" s="21"/>
      <c r="DX29" s="172">
        <v>43</v>
      </c>
      <c r="DY29" s="172">
        <v>156.08600000000001</v>
      </c>
      <c r="DZ29" s="173">
        <v>3.6299069767441865</v>
      </c>
      <c r="EA29" s="172">
        <v>0.1</v>
      </c>
      <c r="EB29" s="172">
        <v>9.3000000000000007</v>
      </c>
      <c r="EC29" s="174">
        <v>7.112133936261842E-3</v>
      </c>
      <c r="ED29" s="175">
        <v>0.6511789405685281</v>
      </c>
      <c r="EE29" s="40">
        <v>2</v>
      </c>
      <c r="EF29" s="18">
        <v>63.25</v>
      </c>
      <c r="EG29" s="19">
        <v>31.625</v>
      </c>
      <c r="EH29" s="18">
        <v>26.75</v>
      </c>
      <c r="EI29" s="18">
        <v>36.5</v>
      </c>
      <c r="EJ29" s="20">
        <v>3.3217592592592591E-3</v>
      </c>
      <c r="EK29" s="21">
        <v>0</v>
      </c>
      <c r="EL29" s="323">
        <v>3</v>
      </c>
      <c r="EM29" s="18">
        <v>60.2</v>
      </c>
      <c r="EN29" s="19">
        <v>20.066666666666666</v>
      </c>
      <c r="EO29" s="18">
        <v>5</v>
      </c>
      <c r="EP29" s="18">
        <v>30</v>
      </c>
      <c r="EQ29" s="20">
        <v>2.5347222222222225E-3</v>
      </c>
      <c r="ER29" s="21">
        <v>0</v>
      </c>
      <c r="ES29" s="323">
        <v>2</v>
      </c>
      <c r="ET29" s="18">
        <v>48.3</v>
      </c>
      <c r="EU29" s="19">
        <v>24.15</v>
      </c>
      <c r="EV29" s="18">
        <v>18</v>
      </c>
      <c r="EW29" s="18">
        <v>30.3</v>
      </c>
      <c r="EX29" s="20">
        <v>3.1250000000000002E-3</v>
      </c>
      <c r="EY29" s="21">
        <v>2</v>
      </c>
      <c r="EZ29" s="323">
        <v>1</v>
      </c>
      <c r="FA29" s="18">
        <v>55.1</v>
      </c>
      <c r="FB29" s="19">
        <v>55.1</v>
      </c>
      <c r="FC29" s="18">
        <v>55.1</v>
      </c>
      <c r="FD29" s="18">
        <v>55.1</v>
      </c>
      <c r="FE29" s="20">
        <v>2.8819444444444444E-3</v>
      </c>
      <c r="FF29" s="21">
        <v>1</v>
      </c>
      <c r="FG29" s="323">
        <v>6</v>
      </c>
      <c r="FH29" s="18">
        <v>110.39999999999999</v>
      </c>
      <c r="FI29" s="19">
        <v>18.399999999999999</v>
      </c>
      <c r="FJ29" s="18">
        <v>4.0999999999999996</v>
      </c>
      <c r="FK29" s="18">
        <v>41.7</v>
      </c>
      <c r="FL29" s="20">
        <v>2.5810185185185181E-3</v>
      </c>
      <c r="FM29" s="21">
        <v>0.16666666666666666</v>
      </c>
      <c r="FN29" s="323">
        <v>2</v>
      </c>
      <c r="FO29" s="18">
        <v>50.400000000000006</v>
      </c>
      <c r="FP29" s="19">
        <v>25.200000000000003</v>
      </c>
      <c r="FQ29" s="18">
        <v>24.8</v>
      </c>
      <c r="FR29" s="18">
        <v>25.6</v>
      </c>
      <c r="FS29" s="20">
        <v>3.0497685185185185E-3</v>
      </c>
      <c r="FT29" s="21">
        <v>0</v>
      </c>
      <c r="FU29" s="323">
        <v>2</v>
      </c>
      <c r="FV29" s="18">
        <v>72.08</v>
      </c>
      <c r="FW29" s="19">
        <v>36.04</v>
      </c>
      <c r="FX29" s="18">
        <v>13.45</v>
      </c>
      <c r="FY29" s="18">
        <v>58.63</v>
      </c>
      <c r="FZ29" s="20">
        <v>2.4537037037037036E-3</v>
      </c>
      <c r="GA29" s="21">
        <v>0.5</v>
      </c>
      <c r="GB29" s="323">
        <v>3</v>
      </c>
      <c r="GC29" s="18">
        <v>46.969999999999992</v>
      </c>
      <c r="GD29" s="19">
        <v>15.656666666666665</v>
      </c>
      <c r="GE29" s="18">
        <v>0.76</v>
      </c>
      <c r="GF29" s="18">
        <v>29.99</v>
      </c>
      <c r="GG29" s="20">
        <v>3.1481481481481482E-3</v>
      </c>
      <c r="GH29" s="21">
        <v>1.6666666666666667</v>
      </c>
      <c r="GI29" s="323"/>
      <c r="GJ29" s="18"/>
      <c r="GK29" s="19"/>
      <c r="GL29" s="18"/>
      <c r="GM29" s="18"/>
      <c r="GN29" s="20"/>
      <c r="GO29" s="21"/>
      <c r="GP29" s="323"/>
      <c r="GQ29" s="18"/>
      <c r="GR29" s="19"/>
      <c r="GS29" s="18"/>
      <c r="GT29" s="18"/>
      <c r="GU29" s="20"/>
      <c r="GV29" s="21"/>
      <c r="GW29" s="323"/>
      <c r="GX29" s="18"/>
      <c r="GY29" s="19"/>
      <c r="GZ29" s="18"/>
      <c r="HA29" s="18"/>
      <c r="HB29" s="20"/>
      <c r="HC29" s="21"/>
      <c r="HD29" s="170"/>
      <c r="HE29" s="27"/>
      <c r="HF29" s="28"/>
      <c r="HG29" s="27"/>
      <c r="HH29" s="27"/>
      <c r="HI29" s="29"/>
      <c r="HJ29" s="171"/>
      <c r="HK29" s="323">
        <v>1</v>
      </c>
      <c r="HL29" s="18">
        <v>4.5</v>
      </c>
      <c r="HM29" s="19">
        <v>4.5</v>
      </c>
      <c r="HN29" s="18">
        <v>4.5</v>
      </c>
      <c r="HO29" s="18">
        <v>4.5</v>
      </c>
      <c r="HP29" s="20">
        <v>3.7731481481481483E-3</v>
      </c>
      <c r="HQ29" s="21">
        <v>2</v>
      </c>
      <c r="HR29" s="323"/>
      <c r="HS29" s="18"/>
      <c r="HT29" s="19"/>
      <c r="HU29" s="18"/>
      <c r="HV29" s="18"/>
      <c r="HW29" s="20"/>
      <c r="HX29" s="21"/>
      <c r="HY29" s="323">
        <v>2</v>
      </c>
      <c r="HZ29" s="23">
        <v>20.25</v>
      </c>
      <c r="IA29" s="19">
        <v>10.125</v>
      </c>
      <c r="IB29" s="18">
        <v>7.25</v>
      </c>
      <c r="IC29" s="18">
        <v>13</v>
      </c>
      <c r="ID29" s="20">
        <v>4.0798611111111114E-3</v>
      </c>
      <c r="IE29" s="21">
        <v>0.5</v>
      </c>
      <c r="IF29" s="323">
        <v>2</v>
      </c>
      <c r="IG29" s="18">
        <v>22.439999999999998</v>
      </c>
      <c r="IH29" s="19">
        <v>11.219999999999999</v>
      </c>
      <c r="II29" s="18">
        <v>10.44</v>
      </c>
      <c r="IJ29" s="18">
        <v>12</v>
      </c>
      <c r="IK29" s="20">
        <v>2.9282407407407408E-3</v>
      </c>
      <c r="IL29" s="21">
        <v>0.5</v>
      </c>
      <c r="IM29" s="323"/>
      <c r="IN29" s="18"/>
      <c r="IO29" s="19"/>
      <c r="IP29" s="18"/>
      <c r="IQ29" s="18"/>
      <c r="IR29" s="20"/>
      <c r="IS29" s="21"/>
      <c r="IT29" s="323"/>
      <c r="IU29" s="18"/>
      <c r="IV29" s="19"/>
      <c r="IW29" s="18"/>
      <c r="IX29" s="18"/>
      <c r="IY29" s="20"/>
      <c r="IZ29" s="21"/>
      <c r="JA29" s="172">
        <v>26</v>
      </c>
      <c r="JB29" s="172">
        <v>553.8900000000001</v>
      </c>
      <c r="JC29" s="173">
        <v>21.303461538461541</v>
      </c>
      <c r="JD29" s="172">
        <v>0.76</v>
      </c>
      <c r="JE29" s="172">
        <v>58.63</v>
      </c>
      <c r="JF29" s="174">
        <v>2.9656339031339028E-3</v>
      </c>
      <c r="JG29" s="175">
        <v>0.61538461538461542</v>
      </c>
      <c r="JH29" s="40">
        <v>1</v>
      </c>
      <c r="JI29" s="18">
        <v>0.77</v>
      </c>
      <c r="JJ29" s="19">
        <v>0.77</v>
      </c>
      <c r="JK29" s="18">
        <v>0.77</v>
      </c>
      <c r="JL29" s="18">
        <v>0.77</v>
      </c>
      <c r="JM29" s="20">
        <v>2.3761574074074074E-2</v>
      </c>
      <c r="JN29" s="21">
        <v>0</v>
      </c>
      <c r="JO29" s="323"/>
      <c r="JP29" s="18"/>
      <c r="JQ29" s="19"/>
      <c r="JR29" s="18"/>
      <c r="JS29" s="18"/>
      <c r="JT29" s="20"/>
      <c r="JU29" s="21"/>
      <c r="JV29" s="323">
        <v>1</v>
      </c>
      <c r="JW29" s="18">
        <v>1</v>
      </c>
      <c r="JX29" s="19">
        <v>1</v>
      </c>
      <c r="JY29" s="18">
        <v>1</v>
      </c>
      <c r="JZ29" s="18">
        <v>1</v>
      </c>
      <c r="KA29" s="20">
        <v>2.3761574074074074E-2</v>
      </c>
      <c r="KB29" s="21">
        <v>0</v>
      </c>
      <c r="KC29" s="323">
        <v>1</v>
      </c>
      <c r="KD29" s="18">
        <v>1.1499999999999999</v>
      </c>
      <c r="KE29" s="19">
        <v>1.1499999999999999</v>
      </c>
      <c r="KF29" s="18">
        <v>1.1499999999999999</v>
      </c>
      <c r="KG29" s="18">
        <v>1.1499999999999999</v>
      </c>
      <c r="KH29" s="20">
        <v>2.2210648148148149E-2</v>
      </c>
      <c r="KI29" s="21">
        <v>0</v>
      </c>
      <c r="KJ29" s="323">
        <v>1</v>
      </c>
      <c r="KK29" s="18">
        <v>0.75</v>
      </c>
      <c r="KL29" s="19">
        <v>0.75</v>
      </c>
      <c r="KM29" s="18">
        <v>0.75</v>
      </c>
      <c r="KN29" s="18">
        <v>0.75</v>
      </c>
      <c r="KO29" s="20">
        <v>2.5138888888888891E-2</v>
      </c>
      <c r="KP29" s="21">
        <v>0</v>
      </c>
      <c r="KQ29" s="323">
        <v>1</v>
      </c>
      <c r="KR29" s="18">
        <v>0.65</v>
      </c>
      <c r="KS29" s="19">
        <v>0.65</v>
      </c>
      <c r="KT29" s="18">
        <v>0.65</v>
      </c>
      <c r="KU29" s="18">
        <v>0.65</v>
      </c>
      <c r="KV29" s="20">
        <v>2.3819444444444445E-2</v>
      </c>
      <c r="KW29" s="21">
        <v>0</v>
      </c>
      <c r="KX29" s="323">
        <v>1</v>
      </c>
      <c r="KY29" s="18">
        <v>0.85</v>
      </c>
      <c r="KZ29" s="19">
        <v>0.85</v>
      </c>
      <c r="LA29" s="18">
        <v>0.85</v>
      </c>
      <c r="LB29" s="18">
        <v>0.85</v>
      </c>
      <c r="LC29" s="20">
        <v>2.7256944444444445E-2</v>
      </c>
      <c r="LD29" s="21">
        <v>1</v>
      </c>
      <c r="LE29" s="323"/>
      <c r="LF29" s="18"/>
      <c r="LG29" s="19"/>
      <c r="LH29" s="18"/>
      <c r="LI29" s="18"/>
      <c r="LJ29" s="20"/>
      <c r="LK29" s="21"/>
      <c r="LL29" s="323"/>
      <c r="LM29" s="18"/>
      <c r="LN29" s="19"/>
      <c r="LO29" s="18"/>
      <c r="LP29" s="18"/>
      <c r="LQ29" s="20"/>
      <c r="LR29" s="21"/>
      <c r="LS29" s="323">
        <v>1</v>
      </c>
      <c r="LT29" s="18">
        <v>0.7</v>
      </c>
      <c r="LU29" s="19">
        <v>0.7</v>
      </c>
      <c r="LV29" s="18">
        <v>0.7</v>
      </c>
      <c r="LW29" s="18">
        <v>0.7</v>
      </c>
      <c r="LX29" s="20">
        <v>3.5810185185185188E-2</v>
      </c>
      <c r="LY29" s="21">
        <v>0</v>
      </c>
      <c r="LZ29" s="323"/>
      <c r="MA29" s="18"/>
      <c r="MB29" s="19"/>
      <c r="MC29" s="18"/>
      <c r="MD29" s="18"/>
      <c r="ME29" s="20"/>
      <c r="MF29" s="21"/>
      <c r="MG29" s="170"/>
      <c r="MH29" s="27"/>
      <c r="MI29" s="28"/>
      <c r="MJ29" s="27"/>
      <c r="MK29" s="27"/>
      <c r="ML29" s="29"/>
      <c r="MM29" s="171"/>
      <c r="MN29" s="323"/>
      <c r="MO29" s="18"/>
      <c r="MP29" s="19"/>
      <c r="MQ29" s="18"/>
      <c r="MR29" s="18"/>
      <c r="MS29" s="20"/>
      <c r="MT29" s="21"/>
      <c r="MU29" s="323"/>
      <c r="MV29" s="18"/>
      <c r="MW29" s="19"/>
      <c r="MX29" s="18"/>
      <c r="MY29" s="18"/>
      <c r="MZ29" s="20"/>
      <c r="NA29" s="21"/>
      <c r="NB29" s="323"/>
      <c r="NC29" s="23"/>
      <c r="ND29" s="19"/>
      <c r="NE29" s="18"/>
      <c r="NF29" s="18"/>
      <c r="NG29" s="20"/>
      <c r="NH29" s="21"/>
      <c r="NI29" s="323"/>
      <c r="NJ29" s="18"/>
      <c r="NK29" s="19"/>
      <c r="NL29" s="18"/>
      <c r="NM29" s="18"/>
      <c r="NN29" s="20"/>
      <c r="NO29" s="21"/>
      <c r="NP29" s="323"/>
      <c r="NQ29" s="18"/>
      <c r="NR29" s="19"/>
      <c r="NS29" s="18"/>
      <c r="NT29" s="18"/>
      <c r="NU29" s="20"/>
      <c r="NV29" s="21"/>
      <c r="NW29" s="323"/>
      <c r="NX29" s="18"/>
      <c r="NY29" s="19"/>
      <c r="NZ29" s="18"/>
      <c r="OA29" s="18"/>
      <c r="OB29" s="20"/>
      <c r="OC29" s="21"/>
      <c r="OD29" s="172">
        <v>7</v>
      </c>
      <c r="OE29" s="172">
        <v>5.87</v>
      </c>
      <c r="OF29" s="173">
        <v>0.83857142857142863</v>
      </c>
      <c r="OG29" s="172">
        <v>0.65</v>
      </c>
      <c r="OH29" s="172">
        <v>1.1499999999999999</v>
      </c>
      <c r="OI29" s="174">
        <v>2.596560846560847E-2</v>
      </c>
      <c r="OJ29" s="175">
        <v>0.14285714285714285</v>
      </c>
      <c r="OK29" s="40"/>
      <c r="OL29" s="18"/>
      <c r="OM29" s="19"/>
      <c r="ON29" s="18"/>
      <c r="OO29" s="18"/>
      <c r="OP29" s="20"/>
      <c r="OQ29" s="21"/>
      <c r="OR29" s="172"/>
      <c r="OS29" s="172"/>
      <c r="OT29" s="173"/>
      <c r="OU29" s="172"/>
      <c r="OV29" s="172"/>
      <c r="OW29" s="174"/>
      <c r="OX29" s="324"/>
    </row>
    <row r="30" spans="1:414" s="22" customFormat="1" x14ac:dyDescent="0.2">
      <c r="A30" s="169">
        <v>20</v>
      </c>
      <c r="B30" s="40">
        <v>4</v>
      </c>
      <c r="C30" s="18">
        <v>15.01</v>
      </c>
      <c r="D30" s="19">
        <v>3.7524999999999999</v>
      </c>
      <c r="E30" s="18">
        <v>2.2999999999999998</v>
      </c>
      <c r="F30" s="18">
        <v>6.5</v>
      </c>
      <c r="G30" s="20">
        <v>8.5908564814814823E-3</v>
      </c>
      <c r="H30" s="21">
        <v>0.5</v>
      </c>
      <c r="I30" s="323">
        <v>3</v>
      </c>
      <c r="J30" s="18">
        <v>10.4</v>
      </c>
      <c r="K30" s="19">
        <v>3.4666666666666668</v>
      </c>
      <c r="L30" s="18">
        <v>3.1</v>
      </c>
      <c r="M30" s="18">
        <v>4.2</v>
      </c>
      <c r="N30" s="20">
        <v>7.5192901234567905E-3</v>
      </c>
      <c r="O30" s="21">
        <v>0.33333333333333331</v>
      </c>
      <c r="P30" s="323">
        <v>6</v>
      </c>
      <c r="Q30" s="18">
        <v>20</v>
      </c>
      <c r="R30" s="19">
        <v>3.3333333333333335</v>
      </c>
      <c r="S30" s="18">
        <v>1.2</v>
      </c>
      <c r="T30" s="18">
        <v>6</v>
      </c>
      <c r="U30" s="20">
        <v>7.7430555555555551E-3</v>
      </c>
      <c r="V30" s="21">
        <v>0.33333333333333331</v>
      </c>
      <c r="W30" s="323">
        <v>1</v>
      </c>
      <c r="X30" s="18">
        <v>3</v>
      </c>
      <c r="Y30" s="19">
        <v>3</v>
      </c>
      <c r="Z30" s="18">
        <v>3</v>
      </c>
      <c r="AA30" s="18">
        <v>3</v>
      </c>
      <c r="AB30" s="20">
        <v>7.1990740740740739E-3</v>
      </c>
      <c r="AC30" s="21">
        <v>0</v>
      </c>
      <c r="AD30" s="323">
        <v>3</v>
      </c>
      <c r="AE30" s="18">
        <v>13.3</v>
      </c>
      <c r="AF30" s="19">
        <v>4.4333333333333336</v>
      </c>
      <c r="AG30" s="18">
        <v>3.6</v>
      </c>
      <c r="AH30" s="18">
        <v>6</v>
      </c>
      <c r="AI30" s="20">
        <v>6.8248456790123459E-3</v>
      </c>
      <c r="AJ30" s="21">
        <v>0.66666666666666663</v>
      </c>
      <c r="AK30" s="323">
        <v>2</v>
      </c>
      <c r="AL30" s="18">
        <v>8.24</v>
      </c>
      <c r="AM30" s="19">
        <v>4.12</v>
      </c>
      <c r="AN30" s="18">
        <v>2.84</v>
      </c>
      <c r="AO30" s="18">
        <v>5.4</v>
      </c>
      <c r="AP30" s="20">
        <v>6.3252314814814803E-3</v>
      </c>
      <c r="AQ30" s="21">
        <v>1</v>
      </c>
      <c r="AR30" s="323">
        <v>4</v>
      </c>
      <c r="AS30" s="18">
        <v>10.5</v>
      </c>
      <c r="AT30" s="19">
        <v>2.625</v>
      </c>
      <c r="AU30" s="18">
        <v>1</v>
      </c>
      <c r="AV30" s="18">
        <v>3.3</v>
      </c>
      <c r="AW30" s="20">
        <v>6.5364583333333334E-3</v>
      </c>
      <c r="AX30" s="21">
        <v>0.5</v>
      </c>
      <c r="AY30" s="323"/>
      <c r="AZ30" s="18"/>
      <c r="BA30" s="19"/>
      <c r="BB30" s="18"/>
      <c r="BC30" s="18"/>
      <c r="BD30" s="20"/>
      <c r="BE30" s="21"/>
      <c r="BF30" s="323">
        <v>1</v>
      </c>
      <c r="BG30" s="18">
        <v>2.85</v>
      </c>
      <c r="BH30" s="19">
        <v>2.85</v>
      </c>
      <c r="BI30" s="18">
        <v>2.85</v>
      </c>
      <c r="BJ30" s="18">
        <v>2.85</v>
      </c>
      <c r="BK30" s="20">
        <v>8.1597222222222227E-3</v>
      </c>
      <c r="BL30" s="21">
        <v>0</v>
      </c>
      <c r="BM30" s="323">
        <v>2</v>
      </c>
      <c r="BN30" s="18">
        <v>9</v>
      </c>
      <c r="BO30" s="19">
        <v>4.5</v>
      </c>
      <c r="BP30" s="18">
        <v>4</v>
      </c>
      <c r="BQ30" s="18">
        <v>5</v>
      </c>
      <c r="BR30" s="20">
        <v>6.875E-3</v>
      </c>
      <c r="BS30" s="21">
        <v>1</v>
      </c>
      <c r="BT30" s="323">
        <v>4</v>
      </c>
      <c r="BU30" s="18">
        <v>23</v>
      </c>
      <c r="BV30" s="19">
        <v>5.75</v>
      </c>
      <c r="BW30" s="18">
        <v>3.5</v>
      </c>
      <c r="BX30" s="18">
        <v>10.5</v>
      </c>
      <c r="BY30" s="20">
        <v>6.6087962962962966E-3</v>
      </c>
      <c r="BZ30" s="21">
        <v>1</v>
      </c>
      <c r="CA30" s="170">
        <v>3</v>
      </c>
      <c r="CB30" s="27">
        <v>11</v>
      </c>
      <c r="CC30" s="28">
        <v>3.6666666666666665</v>
      </c>
      <c r="CD30" s="27">
        <v>3.5</v>
      </c>
      <c r="CE30" s="27">
        <v>4</v>
      </c>
      <c r="CF30" s="29">
        <v>7.1219135802469136E-3</v>
      </c>
      <c r="CG30" s="171">
        <v>1</v>
      </c>
      <c r="CH30" s="323">
        <v>4</v>
      </c>
      <c r="CI30" s="18">
        <v>12.5</v>
      </c>
      <c r="CJ30" s="19">
        <v>3.125</v>
      </c>
      <c r="CK30" s="18">
        <v>2</v>
      </c>
      <c r="CL30" s="18">
        <v>4</v>
      </c>
      <c r="CM30" s="20">
        <v>7.0688657407407401E-3</v>
      </c>
      <c r="CN30" s="21">
        <v>0.25</v>
      </c>
      <c r="CO30" s="323">
        <v>4</v>
      </c>
      <c r="CP30" s="18">
        <v>11</v>
      </c>
      <c r="CQ30" s="19">
        <v>2.75</v>
      </c>
      <c r="CR30" s="18">
        <v>2</v>
      </c>
      <c r="CS30" s="18">
        <v>3</v>
      </c>
      <c r="CT30" s="20">
        <v>6.9184027777777777E-3</v>
      </c>
      <c r="CU30" s="21">
        <v>1.5</v>
      </c>
      <c r="CV30" s="323">
        <v>3</v>
      </c>
      <c r="CW30" s="18">
        <v>12.43</v>
      </c>
      <c r="CX30" s="19">
        <v>4.1433333333333335</v>
      </c>
      <c r="CY30" s="18">
        <v>1.33</v>
      </c>
      <c r="CZ30" s="18">
        <v>6.1</v>
      </c>
      <c r="DA30" s="20">
        <v>8.1404320987654311E-3</v>
      </c>
      <c r="DB30" s="21">
        <v>0</v>
      </c>
      <c r="DC30" s="323">
        <v>2</v>
      </c>
      <c r="DD30" s="18">
        <v>7</v>
      </c>
      <c r="DE30" s="19">
        <v>3.5</v>
      </c>
      <c r="DF30" s="18">
        <v>3</v>
      </c>
      <c r="DG30" s="18">
        <v>4</v>
      </c>
      <c r="DH30" s="20">
        <v>7.3611111111111117E-3</v>
      </c>
      <c r="DI30" s="21">
        <v>1</v>
      </c>
      <c r="DJ30" s="323"/>
      <c r="DK30" s="18"/>
      <c r="DL30" s="19"/>
      <c r="DM30" s="18"/>
      <c r="DN30" s="18"/>
      <c r="DO30" s="20"/>
      <c r="DP30" s="21"/>
      <c r="DQ30" s="323"/>
      <c r="DR30" s="18"/>
      <c r="DS30" s="19"/>
      <c r="DT30" s="18"/>
      <c r="DU30" s="18"/>
      <c r="DV30" s="20"/>
      <c r="DW30" s="21"/>
      <c r="DX30" s="172">
        <v>46</v>
      </c>
      <c r="DY30" s="172">
        <v>169.23000000000002</v>
      </c>
      <c r="DZ30" s="173">
        <v>3.6789130434782611</v>
      </c>
      <c r="EA30" s="172">
        <v>1</v>
      </c>
      <c r="EB30" s="172">
        <v>10.5</v>
      </c>
      <c r="EC30" s="174">
        <v>7.2750603864734278E-3</v>
      </c>
      <c r="ED30" s="175">
        <v>0.63043478260869568</v>
      </c>
      <c r="EE30" s="40">
        <v>1</v>
      </c>
      <c r="EF30" s="18">
        <v>10</v>
      </c>
      <c r="EG30" s="19">
        <v>10</v>
      </c>
      <c r="EH30" s="18">
        <v>10</v>
      </c>
      <c r="EI30" s="18">
        <v>10</v>
      </c>
      <c r="EJ30" s="20">
        <v>1.9791666666666668E-3</v>
      </c>
      <c r="EK30" s="21">
        <v>0</v>
      </c>
      <c r="EL30" s="323">
        <v>2</v>
      </c>
      <c r="EM30" s="18">
        <v>56.7</v>
      </c>
      <c r="EN30" s="19">
        <v>28.35</v>
      </c>
      <c r="EO30" s="18">
        <v>8</v>
      </c>
      <c r="EP30" s="18">
        <v>48.7</v>
      </c>
      <c r="EQ30" s="20">
        <v>2.7604166666666667E-3</v>
      </c>
      <c r="ER30" s="21">
        <v>0.5</v>
      </c>
      <c r="ES30" s="323">
        <v>2</v>
      </c>
      <c r="ET30" s="18">
        <v>58.6</v>
      </c>
      <c r="EU30" s="19">
        <v>29.3</v>
      </c>
      <c r="EV30" s="18">
        <v>10</v>
      </c>
      <c r="EW30" s="18">
        <v>48.6</v>
      </c>
      <c r="EX30" s="20">
        <v>2.3206018518518519E-3</v>
      </c>
      <c r="EY30" s="21">
        <v>0</v>
      </c>
      <c r="EZ30" s="323">
        <v>4</v>
      </c>
      <c r="FA30" s="18">
        <v>64.2</v>
      </c>
      <c r="FB30" s="19">
        <v>16.05</v>
      </c>
      <c r="FC30" s="18">
        <v>11.5</v>
      </c>
      <c r="FD30" s="18">
        <v>20.100000000000001</v>
      </c>
      <c r="FE30" s="20">
        <v>2.4768518518518516E-3</v>
      </c>
      <c r="FF30" s="21">
        <v>1.75</v>
      </c>
      <c r="FG30" s="323">
        <v>3</v>
      </c>
      <c r="FH30" s="18">
        <v>81</v>
      </c>
      <c r="FI30" s="19">
        <v>27</v>
      </c>
      <c r="FJ30" s="18">
        <v>20</v>
      </c>
      <c r="FK30" s="18">
        <v>40.700000000000003</v>
      </c>
      <c r="FL30" s="20">
        <v>2.5887345679012348E-3</v>
      </c>
      <c r="FM30" s="21">
        <v>0</v>
      </c>
      <c r="FN30" s="323">
        <v>3</v>
      </c>
      <c r="FO30" s="18">
        <v>64</v>
      </c>
      <c r="FP30" s="19">
        <v>21.333333333333332</v>
      </c>
      <c r="FQ30" s="18">
        <v>14</v>
      </c>
      <c r="FR30" s="18">
        <v>25</v>
      </c>
      <c r="FS30" s="20">
        <v>2.673611111111111E-3</v>
      </c>
      <c r="FT30" s="21">
        <v>0.33333333333333331</v>
      </c>
      <c r="FU30" s="323">
        <v>1</v>
      </c>
      <c r="FV30" s="18">
        <v>11.5</v>
      </c>
      <c r="FW30" s="19">
        <v>11.5</v>
      </c>
      <c r="FX30" s="18">
        <v>11.5</v>
      </c>
      <c r="FY30" s="18">
        <v>11.5</v>
      </c>
      <c r="FZ30" s="20">
        <v>1.689814814814815E-3</v>
      </c>
      <c r="GA30" s="21">
        <v>0</v>
      </c>
      <c r="GB30" s="323">
        <v>1</v>
      </c>
      <c r="GC30" s="18">
        <v>6.31</v>
      </c>
      <c r="GD30" s="19">
        <v>6.31</v>
      </c>
      <c r="GE30" s="18">
        <v>6.31</v>
      </c>
      <c r="GF30" s="18">
        <v>6.31</v>
      </c>
      <c r="GG30" s="20">
        <v>3.1018518518518522E-3</v>
      </c>
      <c r="GH30" s="21">
        <v>4</v>
      </c>
      <c r="GI30" s="323">
        <v>1</v>
      </c>
      <c r="GJ30" s="18">
        <v>9.1199999999999992</v>
      </c>
      <c r="GK30" s="19">
        <v>9.1199999999999992</v>
      </c>
      <c r="GL30" s="18">
        <v>9.1199999999999992</v>
      </c>
      <c r="GM30" s="18">
        <v>9.1199999999999992</v>
      </c>
      <c r="GN30" s="20">
        <v>1.9444444444444442E-3</v>
      </c>
      <c r="GO30" s="21">
        <v>2.9805555555576575</v>
      </c>
      <c r="GP30" s="323">
        <v>1</v>
      </c>
      <c r="GQ30" s="18">
        <v>9.6999999999999993</v>
      </c>
      <c r="GR30" s="19">
        <v>9.6999999999999993</v>
      </c>
      <c r="GS30" s="18">
        <v>9.6999999999999993</v>
      </c>
      <c r="GT30" s="18">
        <v>9.6999999999999993</v>
      </c>
      <c r="GU30" s="20">
        <v>2.7314814814814819E-3</v>
      </c>
      <c r="GV30" s="21">
        <v>0</v>
      </c>
      <c r="GW30" s="323">
        <v>2</v>
      </c>
      <c r="GX30" s="18">
        <v>15</v>
      </c>
      <c r="GY30" s="19">
        <v>7.5</v>
      </c>
      <c r="GZ30" s="18">
        <v>4.8</v>
      </c>
      <c r="HA30" s="18">
        <v>10.199999999999999</v>
      </c>
      <c r="HB30" s="20">
        <v>2.9166666666666664E-3</v>
      </c>
      <c r="HC30" s="21">
        <v>0</v>
      </c>
      <c r="HD30" s="170">
        <v>1</v>
      </c>
      <c r="HE30" s="27">
        <v>5</v>
      </c>
      <c r="HF30" s="28">
        <v>5</v>
      </c>
      <c r="HG30" s="27">
        <v>5</v>
      </c>
      <c r="HH30" s="27">
        <v>5</v>
      </c>
      <c r="HI30" s="29">
        <v>2.9861111111111113E-3</v>
      </c>
      <c r="HJ30" s="171">
        <v>0</v>
      </c>
      <c r="HK30" s="323"/>
      <c r="HL30" s="18"/>
      <c r="HM30" s="19"/>
      <c r="HN30" s="18"/>
      <c r="HO30" s="18"/>
      <c r="HP30" s="20"/>
      <c r="HQ30" s="21"/>
      <c r="HR30" s="323"/>
      <c r="HS30" s="18"/>
      <c r="HT30" s="19"/>
      <c r="HU30" s="18"/>
      <c r="HV30" s="18"/>
      <c r="HW30" s="20"/>
      <c r="HX30" s="21"/>
      <c r="HY30" s="323">
        <v>3</v>
      </c>
      <c r="HZ30" s="18">
        <v>70</v>
      </c>
      <c r="IA30" s="19">
        <v>23.333333333333332</v>
      </c>
      <c r="IB30" s="18">
        <v>20</v>
      </c>
      <c r="IC30" s="18">
        <v>25</v>
      </c>
      <c r="ID30" s="20">
        <v>3.0169753086419751E-3</v>
      </c>
      <c r="IE30" s="21">
        <v>0</v>
      </c>
      <c r="IF30" s="323">
        <v>1</v>
      </c>
      <c r="IG30" s="18">
        <v>11</v>
      </c>
      <c r="IH30" s="19">
        <v>11</v>
      </c>
      <c r="II30" s="18">
        <v>11</v>
      </c>
      <c r="IJ30" s="18">
        <v>11</v>
      </c>
      <c r="IK30" s="20">
        <v>3.0439814814814821E-3</v>
      </c>
      <c r="IL30" s="21">
        <v>1</v>
      </c>
      <c r="IM30" s="323"/>
      <c r="IN30" s="18"/>
      <c r="IO30" s="19"/>
      <c r="IP30" s="18"/>
      <c r="IQ30" s="18"/>
      <c r="IR30" s="20"/>
      <c r="IS30" s="21"/>
      <c r="IT30" s="323"/>
      <c r="IU30" s="18"/>
      <c r="IV30" s="19"/>
      <c r="IW30" s="18"/>
      <c r="IX30" s="18"/>
      <c r="IY30" s="20"/>
      <c r="IZ30" s="21"/>
      <c r="JA30" s="172">
        <v>26</v>
      </c>
      <c r="JB30" s="172">
        <v>472.13</v>
      </c>
      <c r="JC30" s="173">
        <v>18.158846153846152</v>
      </c>
      <c r="JD30" s="172">
        <v>4.8</v>
      </c>
      <c r="JE30" s="172">
        <v>48.7</v>
      </c>
      <c r="JF30" s="174">
        <v>2.6237535612535609E-3</v>
      </c>
      <c r="JG30" s="175">
        <v>0.65309829059837143</v>
      </c>
      <c r="JH30" s="40"/>
      <c r="JI30" s="18"/>
      <c r="JJ30" s="19"/>
      <c r="JK30" s="18"/>
      <c r="JL30" s="18"/>
      <c r="JM30" s="20"/>
      <c r="JN30" s="21"/>
      <c r="JO30" s="323">
        <v>1</v>
      </c>
      <c r="JP30" s="18">
        <v>0.5</v>
      </c>
      <c r="JQ30" s="19">
        <v>0.5</v>
      </c>
      <c r="JR30" s="18">
        <v>0.5</v>
      </c>
      <c r="JS30" s="18">
        <v>0.5</v>
      </c>
      <c r="JT30" s="20">
        <v>2.5347222222222219E-2</v>
      </c>
      <c r="JU30" s="21">
        <v>0</v>
      </c>
      <c r="JV30" s="323"/>
      <c r="JW30" s="18"/>
      <c r="JX30" s="19"/>
      <c r="JY30" s="18"/>
      <c r="JZ30" s="18"/>
      <c r="KA30" s="20"/>
      <c r="KB30" s="21"/>
      <c r="KC30" s="323">
        <v>2</v>
      </c>
      <c r="KD30" s="18">
        <v>2</v>
      </c>
      <c r="KE30" s="19">
        <v>1</v>
      </c>
      <c r="KF30" s="18">
        <v>1</v>
      </c>
      <c r="KG30" s="18">
        <v>1</v>
      </c>
      <c r="KH30" s="20">
        <v>2.1064814814814814E-2</v>
      </c>
      <c r="KI30" s="21">
        <v>0</v>
      </c>
      <c r="KJ30" s="323"/>
      <c r="KK30" s="18"/>
      <c r="KL30" s="19"/>
      <c r="KM30" s="18"/>
      <c r="KN30" s="18"/>
      <c r="KO30" s="20"/>
      <c r="KP30" s="21"/>
      <c r="KQ30" s="323"/>
      <c r="KR30" s="18"/>
      <c r="KS30" s="19"/>
      <c r="KT30" s="18"/>
      <c r="KU30" s="18"/>
      <c r="KV30" s="20"/>
      <c r="KW30" s="21"/>
      <c r="KX30" s="323">
        <v>1</v>
      </c>
      <c r="KY30" s="18">
        <v>0.92</v>
      </c>
      <c r="KZ30" s="19">
        <v>0.92</v>
      </c>
      <c r="LA30" s="18">
        <v>0.92</v>
      </c>
      <c r="LB30" s="18">
        <v>0.92</v>
      </c>
      <c r="LC30" s="20">
        <v>2.642361111111111E-2</v>
      </c>
      <c r="LD30" s="21">
        <v>1</v>
      </c>
      <c r="LE30" s="323"/>
      <c r="LF30" s="18"/>
      <c r="LG30" s="19"/>
      <c r="LH30" s="18"/>
      <c r="LI30" s="18"/>
      <c r="LJ30" s="20"/>
      <c r="LK30" s="21"/>
      <c r="LL30" s="323"/>
      <c r="LM30" s="18"/>
      <c r="LN30" s="19"/>
      <c r="LO30" s="18"/>
      <c r="LP30" s="18"/>
      <c r="LQ30" s="20"/>
      <c r="LR30" s="21"/>
      <c r="LS30" s="323"/>
      <c r="LT30" s="18"/>
      <c r="LU30" s="19"/>
      <c r="LV30" s="18"/>
      <c r="LW30" s="18"/>
      <c r="LX30" s="20"/>
      <c r="LY30" s="21"/>
      <c r="LZ30" s="323"/>
      <c r="MA30" s="18"/>
      <c r="MB30" s="19"/>
      <c r="MC30" s="18"/>
      <c r="MD30" s="18"/>
      <c r="ME30" s="20"/>
      <c r="MF30" s="21"/>
      <c r="MG30" s="170"/>
      <c r="MH30" s="27"/>
      <c r="MI30" s="28"/>
      <c r="MJ30" s="27"/>
      <c r="MK30" s="27"/>
      <c r="ML30" s="29"/>
      <c r="MM30" s="171"/>
      <c r="MN30" s="323"/>
      <c r="MO30" s="18"/>
      <c r="MP30" s="19"/>
      <c r="MQ30" s="18"/>
      <c r="MR30" s="18"/>
      <c r="MS30" s="20"/>
      <c r="MT30" s="21"/>
      <c r="MU30" s="323"/>
      <c r="MV30" s="18"/>
      <c r="MW30" s="19"/>
      <c r="MX30" s="18"/>
      <c r="MY30" s="18"/>
      <c r="MZ30" s="20"/>
      <c r="NA30" s="21"/>
      <c r="NB30" s="323">
        <v>2</v>
      </c>
      <c r="NC30" s="18">
        <v>1.6259999999999999</v>
      </c>
      <c r="ND30" s="19">
        <v>0.81299999999999994</v>
      </c>
      <c r="NE30" s="18">
        <v>0.6</v>
      </c>
      <c r="NF30" s="18">
        <v>1.026</v>
      </c>
      <c r="NG30" s="20">
        <v>2.7037037037037033E-2</v>
      </c>
      <c r="NH30" s="21">
        <v>0</v>
      </c>
      <c r="NI30" s="323"/>
      <c r="NJ30" s="18"/>
      <c r="NK30" s="19"/>
      <c r="NL30" s="18"/>
      <c r="NM30" s="18"/>
      <c r="NN30" s="20"/>
      <c r="NO30" s="21"/>
      <c r="NP30" s="323"/>
      <c r="NQ30" s="18"/>
      <c r="NR30" s="19"/>
      <c r="NS30" s="18"/>
      <c r="NT30" s="18"/>
      <c r="NU30" s="20"/>
      <c r="NV30" s="21"/>
      <c r="NW30" s="323"/>
      <c r="NX30" s="18"/>
      <c r="NY30" s="19"/>
      <c r="NZ30" s="18"/>
      <c r="OA30" s="18"/>
      <c r="OB30" s="20"/>
      <c r="OC30" s="21"/>
      <c r="OD30" s="172">
        <v>6</v>
      </c>
      <c r="OE30" s="172">
        <v>5.0459999999999994</v>
      </c>
      <c r="OF30" s="173">
        <v>0.84099999999999986</v>
      </c>
      <c r="OG30" s="172">
        <v>0.5</v>
      </c>
      <c r="OH30" s="172">
        <v>1.026</v>
      </c>
      <c r="OI30" s="174">
        <v>2.4662422839506166E-2</v>
      </c>
      <c r="OJ30" s="175">
        <v>0.16666666666666666</v>
      </c>
      <c r="OK30" s="40"/>
      <c r="OL30" s="18"/>
      <c r="OM30" s="19"/>
      <c r="ON30" s="18"/>
      <c r="OO30" s="18"/>
      <c r="OP30" s="20"/>
      <c r="OQ30" s="21"/>
      <c r="OR30" s="172"/>
      <c r="OS30" s="172"/>
      <c r="OT30" s="173"/>
      <c r="OU30" s="172"/>
      <c r="OV30" s="172"/>
      <c r="OW30" s="174"/>
      <c r="OX30" s="324"/>
    </row>
    <row r="31" spans="1:414" s="22" customFormat="1" x14ac:dyDescent="0.2">
      <c r="A31" s="169">
        <v>21</v>
      </c>
      <c r="B31" s="40">
        <v>3</v>
      </c>
      <c r="C31" s="18">
        <v>14.4</v>
      </c>
      <c r="D31" s="19">
        <v>4.8</v>
      </c>
      <c r="E31" s="18">
        <v>3.15</v>
      </c>
      <c r="F31" s="18">
        <v>8</v>
      </c>
      <c r="G31" s="20">
        <v>8.1250000000000003E-3</v>
      </c>
      <c r="H31" s="21">
        <v>1</v>
      </c>
      <c r="I31" s="323">
        <v>5</v>
      </c>
      <c r="J31" s="18">
        <v>22.2</v>
      </c>
      <c r="K31" s="19">
        <v>4.4399999999999995</v>
      </c>
      <c r="L31" s="18">
        <v>3</v>
      </c>
      <c r="M31" s="18">
        <v>9.6</v>
      </c>
      <c r="N31" s="20">
        <v>7.6597222222222223E-3</v>
      </c>
      <c r="O31" s="21">
        <v>0</v>
      </c>
      <c r="P31" s="323">
        <v>5</v>
      </c>
      <c r="Q31" s="18">
        <v>19.96</v>
      </c>
      <c r="R31" s="19">
        <v>3.992</v>
      </c>
      <c r="S31" s="18">
        <v>3.1</v>
      </c>
      <c r="T31" s="18">
        <v>5.0999999999999996</v>
      </c>
      <c r="U31" s="20">
        <v>7.6041666666666671E-3</v>
      </c>
      <c r="V31" s="21">
        <v>0.2</v>
      </c>
      <c r="W31" s="323">
        <v>4</v>
      </c>
      <c r="X31" s="18">
        <v>20.150000000000002</v>
      </c>
      <c r="Y31" s="19">
        <v>5.0375000000000005</v>
      </c>
      <c r="Z31" s="18">
        <v>3.1</v>
      </c>
      <c r="AA31" s="18">
        <v>10</v>
      </c>
      <c r="AB31" s="20">
        <v>7.4537037037037037E-3</v>
      </c>
      <c r="AC31" s="21">
        <v>0.5</v>
      </c>
      <c r="AD31" s="323">
        <v>4</v>
      </c>
      <c r="AE31" s="18">
        <v>21.299999999999997</v>
      </c>
      <c r="AF31" s="19">
        <v>5.3249999999999993</v>
      </c>
      <c r="AG31" s="18">
        <v>3.1</v>
      </c>
      <c r="AH31" s="18">
        <v>11</v>
      </c>
      <c r="AI31" s="20">
        <v>7.045717592592593E-3</v>
      </c>
      <c r="AJ31" s="21">
        <v>0</v>
      </c>
      <c r="AK31" s="323">
        <v>3</v>
      </c>
      <c r="AL31" s="18">
        <v>14.099999999999998</v>
      </c>
      <c r="AM31" s="19">
        <v>4.6999999999999993</v>
      </c>
      <c r="AN31" s="18">
        <v>1.76</v>
      </c>
      <c r="AO31" s="18">
        <v>8.1999999999999993</v>
      </c>
      <c r="AP31" s="20">
        <v>6.4236111111111117E-3</v>
      </c>
      <c r="AQ31" s="21">
        <v>0</v>
      </c>
      <c r="AR31" s="323">
        <v>3</v>
      </c>
      <c r="AS31" s="18">
        <v>13</v>
      </c>
      <c r="AT31" s="19">
        <v>4.333333333333333</v>
      </c>
      <c r="AU31" s="18">
        <v>1</v>
      </c>
      <c r="AV31" s="18">
        <v>9</v>
      </c>
      <c r="AW31" s="20">
        <v>6.5624999999999998E-3</v>
      </c>
      <c r="AX31" s="21">
        <v>0</v>
      </c>
      <c r="AY31" s="323">
        <v>1</v>
      </c>
      <c r="AZ31" s="18">
        <v>1.65</v>
      </c>
      <c r="BA31" s="19">
        <v>1.65</v>
      </c>
      <c r="BB31" s="18">
        <v>1.65</v>
      </c>
      <c r="BC31" s="18">
        <v>1.65</v>
      </c>
      <c r="BD31" s="20">
        <v>7.3611111111111108E-3</v>
      </c>
      <c r="BE31" s="21">
        <v>5</v>
      </c>
      <c r="BF31" s="323">
        <v>2</v>
      </c>
      <c r="BG31" s="18">
        <v>7.41</v>
      </c>
      <c r="BH31" s="19">
        <v>3.7050000000000001</v>
      </c>
      <c r="BI31" s="18">
        <v>2.75</v>
      </c>
      <c r="BJ31" s="18">
        <v>4.66</v>
      </c>
      <c r="BK31" s="20">
        <v>8.0150462962962962E-3</v>
      </c>
      <c r="BL31" s="21">
        <v>3.0090277777781012</v>
      </c>
      <c r="BM31" s="323">
        <v>3</v>
      </c>
      <c r="BN31" s="18">
        <v>15.2</v>
      </c>
      <c r="BO31" s="19">
        <v>5.0666666666666664</v>
      </c>
      <c r="BP31" s="18">
        <v>3</v>
      </c>
      <c r="BQ31" s="18">
        <v>9.1999999999999993</v>
      </c>
      <c r="BR31" s="20">
        <v>8.3873456790123455E-3</v>
      </c>
      <c r="BS31" s="21">
        <v>1.3333333333333333</v>
      </c>
      <c r="BT31" s="323">
        <v>3</v>
      </c>
      <c r="BU31" s="18">
        <v>13</v>
      </c>
      <c r="BV31" s="19">
        <v>4.333333333333333</v>
      </c>
      <c r="BW31" s="18">
        <v>4</v>
      </c>
      <c r="BX31" s="18">
        <v>5</v>
      </c>
      <c r="BY31" s="20">
        <v>6.6666666666666671E-3</v>
      </c>
      <c r="BZ31" s="21">
        <v>0.33333333333333331</v>
      </c>
      <c r="CA31" s="170">
        <v>4</v>
      </c>
      <c r="CB31" s="27">
        <v>13.5</v>
      </c>
      <c r="CC31" s="28">
        <v>3.375</v>
      </c>
      <c r="CD31" s="27">
        <v>2.5</v>
      </c>
      <c r="CE31" s="27">
        <v>4</v>
      </c>
      <c r="CF31" s="29">
        <v>7.2164351851851842E-3</v>
      </c>
      <c r="CG31" s="171">
        <v>0.25</v>
      </c>
      <c r="CH31" s="323">
        <v>3</v>
      </c>
      <c r="CI31" s="18">
        <v>8.75</v>
      </c>
      <c r="CJ31" s="19">
        <v>2.9166666666666665</v>
      </c>
      <c r="CK31" s="18">
        <v>0.75</v>
      </c>
      <c r="CL31" s="18">
        <v>4</v>
      </c>
      <c r="CM31" s="20">
        <v>7.3572530864197535E-3</v>
      </c>
      <c r="CN31" s="21">
        <v>0</v>
      </c>
      <c r="CO31" s="323">
        <v>2</v>
      </c>
      <c r="CP31" s="18">
        <v>5.8</v>
      </c>
      <c r="CQ31" s="19">
        <v>2.9</v>
      </c>
      <c r="CR31" s="18">
        <v>2.9</v>
      </c>
      <c r="CS31" s="18">
        <v>2.9</v>
      </c>
      <c r="CT31" s="20">
        <v>6.7418981481481488E-3</v>
      </c>
      <c r="CU31" s="21">
        <v>1</v>
      </c>
      <c r="CV31" s="323">
        <v>2</v>
      </c>
      <c r="CW31" s="18">
        <v>12.311999999999999</v>
      </c>
      <c r="CX31" s="19">
        <v>6.1559999999999997</v>
      </c>
      <c r="CY31" s="18">
        <v>6.1</v>
      </c>
      <c r="CZ31" s="18">
        <v>6.2119999999999997</v>
      </c>
      <c r="DA31" s="20">
        <v>7.8935185185185185E-3</v>
      </c>
      <c r="DB31" s="21">
        <v>1.5</v>
      </c>
      <c r="DC31" s="323">
        <v>2</v>
      </c>
      <c r="DD31" s="18">
        <v>5.35</v>
      </c>
      <c r="DE31" s="19">
        <v>2.6749999999999998</v>
      </c>
      <c r="DF31" s="18">
        <v>2.25</v>
      </c>
      <c r="DG31" s="18">
        <v>3.1</v>
      </c>
      <c r="DH31" s="20">
        <v>6.9270833333333337E-3</v>
      </c>
      <c r="DI31" s="21">
        <v>0.5</v>
      </c>
      <c r="DJ31" s="323"/>
      <c r="DK31" s="18"/>
      <c r="DL31" s="19"/>
      <c r="DM31" s="18"/>
      <c r="DN31" s="18"/>
      <c r="DO31" s="20"/>
      <c r="DP31" s="21"/>
      <c r="DQ31" s="323"/>
      <c r="DR31" s="18"/>
      <c r="DS31" s="19"/>
      <c r="DT31" s="18"/>
      <c r="DU31" s="18"/>
      <c r="DV31" s="20"/>
      <c r="DW31" s="21"/>
      <c r="DX31" s="172">
        <v>49</v>
      </c>
      <c r="DY31" s="172">
        <v>208.08199999999997</v>
      </c>
      <c r="DZ31" s="173">
        <v>4.2465714285714276</v>
      </c>
      <c r="EA31" s="172">
        <v>0.75</v>
      </c>
      <c r="EB31" s="172">
        <v>11</v>
      </c>
      <c r="EC31" s="174">
        <v>7.3523715041572185E-3</v>
      </c>
      <c r="ED31" s="175">
        <v>0.59220521541951432</v>
      </c>
      <c r="EE31" s="40"/>
      <c r="EF31" s="18"/>
      <c r="EG31" s="19"/>
      <c r="EH31" s="18"/>
      <c r="EI31" s="18"/>
      <c r="EJ31" s="20"/>
      <c r="EK31" s="21"/>
      <c r="EL31" s="323">
        <v>1</v>
      </c>
      <c r="EM31" s="18">
        <v>22</v>
      </c>
      <c r="EN31" s="19">
        <v>22</v>
      </c>
      <c r="EO31" s="18">
        <v>22</v>
      </c>
      <c r="EP31" s="18">
        <v>22</v>
      </c>
      <c r="EQ31" s="20">
        <v>2.8124999999999995E-3</v>
      </c>
      <c r="ER31" s="21">
        <v>0</v>
      </c>
      <c r="ES31" s="323">
        <v>3</v>
      </c>
      <c r="ET31" s="18">
        <v>53.2</v>
      </c>
      <c r="EU31" s="19">
        <v>17.733333333333334</v>
      </c>
      <c r="EV31" s="18">
        <v>15</v>
      </c>
      <c r="EW31" s="18">
        <v>22.7</v>
      </c>
      <c r="EX31" s="20">
        <v>2.4035493827160494E-3</v>
      </c>
      <c r="EY31" s="21">
        <v>0</v>
      </c>
      <c r="EZ31" s="323">
        <v>1</v>
      </c>
      <c r="FA31" s="18">
        <v>62</v>
      </c>
      <c r="FB31" s="19">
        <v>62</v>
      </c>
      <c r="FC31" s="18">
        <v>62</v>
      </c>
      <c r="FD31" s="18">
        <v>62</v>
      </c>
      <c r="FE31" s="20">
        <v>2.8009259259259259E-3</v>
      </c>
      <c r="FF31" s="21">
        <v>1</v>
      </c>
      <c r="FG31" s="323">
        <v>2</v>
      </c>
      <c r="FH31" s="18">
        <v>63.3</v>
      </c>
      <c r="FI31" s="19">
        <v>31.65</v>
      </c>
      <c r="FJ31" s="18">
        <v>10</v>
      </c>
      <c r="FK31" s="18">
        <v>53.3</v>
      </c>
      <c r="FL31" s="20">
        <v>2.3321759259259259E-3</v>
      </c>
      <c r="FM31" s="21">
        <v>0.5</v>
      </c>
      <c r="FN31" s="323">
        <v>3</v>
      </c>
      <c r="FO31" s="18">
        <v>108.39999999999999</v>
      </c>
      <c r="FP31" s="19">
        <v>36.133333333333333</v>
      </c>
      <c r="FQ31" s="18">
        <v>10.3</v>
      </c>
      <c r="FR31" s="18">
        <v>87.1</v>
      </c>
      <c r="FS31" s="20">
        <v>2.2530864197530865E-3</v>
      </c>
      <c r="FT31" s="21">
        <v>0.33333333333333331</v>
      </c>
      <c r="FU31" s="323">
        <v>3</v>
      </c>
      <c r="FV31" s="18">
        <v>78.2</v>
      </c>
      <c r="FW31" s="19">
        <v>26.066666666666666</v>
      </c>
      <c r="FX31" s="18">
        <v>10.199999999999999</v>
      </c>
      <c r="FY31" s="18">
        <v>56</v>
      </c>
      <c r="FZ31" s="20">
        <v>2.2608024691358024E-3</v>
      </c>
      <c r="GA31" s="21">
        <v>0.33333333333333331</v>
      </c>
      <c r="GB31" s="323"/>
      <c r="GC31" s="18"/>
      <c r="GD31" s="19"/>
      <c r="GE31" s="18"/>
      <c r="GF31" s="18"/>
      <c r="GG31" s="20"/>
      <c r="GH31" s="21"/>
      <c r="GI31" s="323"/>
      <c r="GJ31" s="18"/>
      <c r="GK31" s="19"/>
      <c r="GL31" s="18"/>
      <c r="GM31" s="18"/>
      <c r="GN31" s="20"/>
      <c r="GO31" s="21"/>
      <c r="GP31" s="323"/>
      <c r="GQ31" s="18"/>
      <c r="GR31" s="19"/>
      <c r="GS31" s="18"/>
      <c r="GT31" s="18"/>
      <c r="GU31" s="20"/>
      <c r="GV31" s="21"/>
      <c r="GW31" s="323">
        <v>1</v>
      </c>
      <c r="GX31" s="18">
        <v>8.1</v>
      </c>
      <c r="GY31" s="19">
        <v>8.1</v>
      </c>
      <c r="GZ31" s="18">
        <v>8.1</v>
      </c>
      <c r="HA31" s="18">
        <v>8.1</v>
      </c>
      <c r="HB31" s="20">
        <v>2.5925925925925925E-3</v>
      </c>
      <c r="HC31" s="21">
        <v>1</v>
      </c>
      <c r="HD31" s="170">
        <v>3</v>
      </c>
      <c r="HE31" s="27">
        <v>40.5</v>
      </c>
      <c r="HF31" s="28">
        <v>13.5</v>
      </c>
      <c r="HG31" s="27">
        <v>5</v>
      </c>
      <c r="HH31" s="27">
        <v>25</v>
      </c>
      <c r="HI31" s="29">
        <v>2.827932098765432E-3</v>
      </c>
      <c r="HJ31" s="171">
        <v>0.66666666666666663</v>
      </c>
      <c r="HK31" s="323">
        <v>6</v>
      </c>
      <c r="HL31" s="18">
        <v>16.75</v>
      </c>
      <c r="HM31" s="19">
        <v>2.7916666666666665</v>
      </c>
      <c r="HN31" s="18">
        <v>0.75</v>
      </c>
      <c r="HO31" s="18">
        <v>10</v>
      </c>
      <c r="HP31" s="20">
        <v>5.9413580246913573E-3</v>
      </c>
      <c r="HQ31" s="21">
        <v>0.5</v>
      </c>
      <c r="HR31" s="323"/>
      <c r="HS31" s="18"/>
      <c r="HT31" s="19"/>
      <c r="HU31" s="18"/>
      <c r="HV31" s="18"/>
      <c r="HW31" s="20"/>
      <c r="HX31" s="21"/>
      <c r="HY31" s="323">
        <v>3</v>
      </c>
      <c r="HZ31" s="18">
        <v>75</v>
      </c>
      <c r="IA31" s="19">
        <v>25</v>
      </c>
      <c r="IB31" s="18">
        <v>25</v>
      </c>
      <c r="IC31" s="18">
        <v>25</v>
      </c>
      <c r="ID31" s="20">
        <v>2.8935185185185188E-3</v>
      </c>
      <c r="IE31" s="21">
        <v>0</v>
      </c>
      <c r="IF31" s="323">
        <v>1</v>
      </c>
      <c r="IG31" s="18">
        <v>14.8</v>
      </c>
      <c r="IH31" s="19">
        <v>14.8</v>
      </c>
      <c r="II31" s="18">
        <v>14.8</v>
      </c>
      <c r="IJ31" s="18">
        <v>14.8</v>
      </c>
      <c r="IK31" s="20">
        <v>3.2870370370370367E-3</v>
      </c>
      <c r="IL31" s="21">
        <v>0</v>
      </c>
      <c r="IM31" s="323"/>
      <c r="IN31" s="18"/>
      <c r="IO31" s="19"/>
      <c r="IP31" s="18"/>
      <c r="IQ31" s="18"/>
      <c r="IR31" s="20"/>
      <c r="IS31" s="21"/>
      <c r="IT31" s="323"/>
      <c r="IU31" s="18"/>
      <c r="IV31" s="19"/>
      <c r="IW31" s="18"/>
      <c r="IX31" s="18"/>
      <c r="IY31" s="20"/>
      <c r="IZ31" s="21"/>
      <c r="JA31" s="172">
        <v>27</v>
      </c>
      <c r="JB31" s="172">
        <v>542.25</v>
      </c>
      <c r="JC31" s="173">
        <v>20.083333333333332</v>
      </c>
      <c r="JD31" s="172">
        <v>0.75</v>
      </c>
      <c r="JE31" s="172">
        <v>87.1</v>
      </c>
      <c r="JF31" s="174">
        <v>3.3230452674897115E-3</v>
      </c>
      <c r="JG31" s="175">
        <v>0.37037037037037035</v>
      </c>
      <c r="JH31" s="40">
        <v>1</v>
      </c>
      <c r="JI31" s="18">
        <v>1</v>
      </c>
      <c r="JJ31" s="19">
        <v>1</v>
      </c>
      <c r="JK31" s="18">
        <v>1</v>
      </c>
      <c r="JL31" s="18">
        <v>1</v>
      </c>
      <c r="JM31" s="20">
        <v>2.3692129629629629E-2</v>
      </c>
      <c r="JN31" s="21">
        <v>0</v>
      </c>
      <c r="JO31" s="323">
        <v>2</v>
      </c>
      <c r="JP31" s="18">
        <v>1.1000000000000001</v>
      </c>
      <c r="JQ31" s="19">
        <v>0.55000000000000004</v>
      </c>
      <c r="JR31" s="18">
        <v>0.5</v>
      </c>
      <c r="JS31" s="18">
        <v>0.6</v>
      </c>
      <c r="JT31" s="20">
        <v>2.3587962962962963E-2</v>
      </c>
      <c r="JU31" s="21">
        <v>0</v>
      </c>
      <c r="JV31" s="323"/>
      <c r="JW31" s="18"/>
      <c r="JX31" s="19"/>
      <c r="JY31" s="18"/>
      <c r="JZ31" s="18"/>
      <c r="KA31" s="20"/>
      <c r="KB31" s="21"/>
      <c r="KC31" s="323"/>
      <c r="KD31" s="18"/>
      <c r="KE31" s="19"/>
      <c r="KF31" s="18"/>
      <c r="KG31" s="18"/>
      <c r="KH31" s="20"/>
      <c r="KI31" s="21"/>
      <c r="KJ31" s="323"/>
      <c r="KK31" s="18"/>
      <c r="KL31" s="19"/>
      <c r="KM31" s="18"/>
      <c r="KN31" s="18"/>
      <c r="KO31" s="20"/>
      <c r="KP31" s="21"/>
      <c r="KQ31" s="323">
        <v>1</v>
      </c>
      <c r="KR31" s="18">
        <v>0.8</v>
      </c>
      <c r="KS31" s="19">
        <v>0.8</v>
      </c>
      <c r="KT31" s="18">
        <v>0.8</v>
      </c>
      <c r="KU31" s="18">
        <v>0.8</v>
      </c>
      <c r="KV31" s="20">
        <v>2.2418981481481481E-2</v>
      </c>
      <c r="KW31" s="21">
        <v>1</v>
      </c>
      <c r="KX31" s="323"/>
      <c r="KY31" s="18"/>
      <c r="KZ31" s="19"/>
      <c r="LA31" s="18"/>
      <c r="LB31" s="18"/>
      <c r="LC31" s="20"/>
      <c r="LD31" s="21"/>
      <c r="LE31" s="323"/>
      <c r="LF31" s="18"/>
      <c r="LG31" s="19"/>
      <c r="LH31" s="18"/>
      <c r="LI31" s="18"/>
      <c r="LJ31" s="20"/>
      <c r="LK31" s="21"/>
      <c r="LL31" s="323"/>
      <c r="LM31" s="18"/>
      <c r="LN31" s="19"/>
      <c r="LO31" s="18"/>
      <c r="LP31" s="18"/>
      <c r="LQ31" s="20"/>
      <c r="LR31" s="21"/>
      <c r="LS31" s="323">
        <v>1</v>
      </c>
      <c r="LT31" s="18">
        <v>0.7</v>
      </c>
      <c r="LU31" s="19">
        <v>0.7</v>
      </c>
      <c r="LV31" s="18">
        <v>0.7</v>
      </c>
      <c r="LW31" s="18">
        <v>0.7</v>
      </c>
      <c r="LX31" s="20">
        <v>2.883101851851852E-2</v>
      </c>
      <c r="LY31" s="21">
        <v>0</v>
      </c>
      <c r="LZ31" s="323"/>
      <c r="MA31" s="18"/>
      <c r="MB31" s="19"/>
      <c r="MC31" s="18"/>
      <c r="MD31" s="18"/>
      <c r="ME31" s="20"/>
      <c r="MF31" s="21"/>
      <c r="MG31" s="170"/>
      <c r="MH31" s="27"/>
      <c r="MI31" s="28"/>
      <c r="MJ31" s="27"/>
      <c r="MK31" s="27"/>
      <c r="ML31" s="29"/>
      <c r="MM31" s="171"/>
      <c r="MN31" s="323"/>
      <c r="MO31" s="18"/>
      <c r="MP31" s="19"/>
      <c r="MQ31" s="18"/>
      <c r="MR31" s="18"/>
      <c r="MS31" s="20"/>
      <c r="MT31" s="21"/>
      <c r="MU31" s="323"/>
      <c r="MV31" s="18"/>
      <c r="MW31" s="19"/>
      <c r="MX31" s="18"/>
      <c r="MY31" s="18"/>
      <c r="MZ31" s="20"/>
      <c r="NA31" s="21"/>
      <c r="NB31" s="323">
        <v>1</v>
      </c>
      <c r="NC31" s="18">
        <v>0.55000000000000004</v>
      </c>
      <c r="ND31" s="19">
        <v>0.55000000000000004</v>
      </c>
      <c r="NE31" s="18">
        <v>0.55000000000000004</v>
      </c>
      <c r="NF31" s="18">
        <v>0.55000000000000004</v>
      </c>
      <c r="NG31" s="20">
        <v>2.4976851851851851E-2</v>
      </c>
      <c r="NH31" s="21">
        <v>0</v>
      </c>
      <c r="NI31" s="323">
        <v>1</v>
      </c>
      <c r="NJ31" s="18">
        <v>0.746</v>
      </c>
      <c r="NK31" s="19">
        <v>0.746</v>
      </c>
      <c r="NL31" s="18">
        <v>0.746</v>
      </c>
      <c r="NM31" s="18">
        <v>0.746</v>
      </c>
      <c r="NN31" s="20">
        <v>2.7071759259259257E-2</v>
      </c>
      <c r="NO31" s="21">
        <v>2</v>
      </c>
      <c r="NP31" s="323"/>
      <c r="NQ31" s="18"/>
      <c r="NR31" s="19"/>
      <c r="NS31" s="18"/>
      <c r="NT31" s="18"/>
      <c r="NU31" s="20"/>
      <c r="NV31" s="21"/>
      <c r="NW31" s="323"/>
      <c r="NX31" s="18"/>
      <c r="NY31" s="19"/>
      <c r="NZ31" s="18"/>
      <c r="OA31" s="18"/>
      <c r="OB31" s="20"/>
      <c r="OC31" s="21"/>
      <c r="OD31" s="172">
        <v>7</v>
      </c>
      <c r="OE31" s="172">
        <v>4.8960000000000008</v>
      </c>
      <c r="OF31" s="173">
        <v>0.69942857142857151</v>
      </c>
      <c r="OG31" s="172">
        <v>0.5</v>
      </c>
      <c r="OH31" s="172">
        <v>1</v>
      </c>
      <c r="OI31" s="174">
        <v>2.4880952380952382E-2</v>
      </c>
      <c r="OJ31" s="175">
        <v>0.42857142857142855</v>
      </c>
      <c r="OK31" s="40"/>
      <c r="OL31" s="18"/>
      <c r="OM31" s="19"/>
      <c r="ON31" s="18"/>
      <c r="OO31" s="18"/>
      <c r="OP31" s="20"/>
      <c r="OQ31" s="21"/>
      <c r="OR31" s="172"/>
      <c r="OS31" s="172"/>
      <c r="OT31" s="173"/>
      <c r="OU31" s="172"/>
      <c r="OV31" s="172"/>
      <c r="OW31" s="174"/>
      <c r="OX31" s="324"/>
    </row>
    <row r="32" spans="1:414" s="22" customFormat="1" x14ac:dyDescent="0.2">
      <c r="A32" s="169">
        <v>22</v>
      </c>
      <c r="B32" s="40"/>
      <c r="C32" s="18"/>
      <c r="D32" s="19"/>
      <c r="E32" s="18"/>
      <c r="F32" s="18"/>
      <c r="G32" s="20"/>
      <c r="H32" s="21"/>
      <c r="I32" s="323">
        <v>2</v>
      </c>
      <c r="J32" s="18">
        <v>8.1999999999999993</v>
      </c>
      <c r="K32" s="19">
        <v>4.0999999999999996</v>
      </c>
      <c r="L32" s="18">
        <v>3.1</v>
      </c>
      <c r="M32" s="18">
        <v>5.0999999999999996</v>
      </c>
      <c r="N32" s="20">
        <v>7.3553240740740732E-3</v>
      </c>
      <c r="O32" s="21">
        <v>0.5</v>
      </c>
      <c r="P32" s="323">
        <v>6</v>
      </c>
      <c r="Q32" s="18">
        <v>24.47</v>
      </c>
      <c r="R32" s="19">
        <v>4.0783333333333331</v>
      </c>
      <c r="S32" s="18">
        <v>3.07</v>
      </c>
      <c r="T32" s="18">
        <v>7.25</v>
      </c>
      <c r="U32" s="20">
        <v>8.1076388888888882E-3</v>
      </c>
      <c r="V32" s="21">
        <v>0</v>
      </c>
      <c r="W32" s="323">
        <v>3</v>
      </c>
      <c r="X32" s="18">
        <v>9.9</v>
      </c>
      <c r="Y32" s="19">
        <v>3.3000000000000003</v>
      </c>
      <c r="Z32" s="18">
        <v>1.6</v>
      </c>
      <c r="AA32" s="18">
        <v>4.2</v>
      </c>
      <c r="AB32" s="20">
        <v>8.7615740740740744E-3</v>
      </c>
      <c r="AC32" s="21">
        <v>0</v>
      </c>
      <c r="AD32" s="323">
        <v>2</v>
      </c>
      <c r="AE32" s="18">
        <v>7.2100000000000009</v>
      </c>
      <c r="AF32" s="19">
        <v>3.6050000000000004</v>
      </c>
      <c r="AG32" s="18">
        <v>3.1</v>
      </c>
      <c r="AH32" s="18">
        <v>4.1100000000000003</v>
      </c>
      <c r="AI32" s="20">
        <v>7.2569444444444443E-3</v>
      </c>
      <c r="AJ32" s="21">
        <v>0</v>
      </c>
      <c r="AK32" s="323">
        <v>1</v>
      </c>
      <c r="AL32" s="18">
        <v>3.65</v>
      </c>
      <c r="AM32" s="19">
        <v>3.65</v>
      </c>
      <c r="AN32" s="18">
        <v>3.65</v>
      </c>
      <c r="AO32" s="18">
        <v>3.65</v>
      </c>
      <c r="AP32" s="20">
        <v>6.5624999999999998E-3</v>
      </c>
      <c r="AQ32" s="21">
        <v>0</v>
      </c>
      <c r="AR32" s="323">
        <v>1</v>
      </c>
      <c r="AS32" s="18">
        <v>2</v>
      </c>
      <c r="AT32" s="19">
        <v>2</v>
      </c>
      <c r="AU32" s="18">
        <v>2</v>
      </c>
      <c r="AV32" s="18">
        <v>2</v>
      </c>
      <c r="AW32" s="20">
        <v>6.5972222222222222E-3</v>
      </c>
      <c r="AX32" s="21">
        <v>0</v>
      </c>
      <c r="AY32" s="323"/>
      <c r="AZ32" s="18"/>
      <c r="BA32" s="19"/>
      <c r="BB32" s="18"/>
      <c r="BC32" s="18"/>
      <c r="BD32" s="20"/>
      <c r="BE32" s="21"/>
      <c r="BF32" s="323">
        <v>1</v>
      </c>
      <c r="BG32" s="18">
        <v>2.98</v>
      </c>
      <c r="BH32" s="19">
        <v>2.98</v>
      </c>
      <c r="BI32" s="18">
        <v>2.98</v>
      </c>
      <c r="BJ32" s="18">
        <v>2.98</v>
      </c>
      <c r="BK32" s="20">
        <v>7.6851851851851847E-3</v>
      </c>
      <c r="BL32" s="21">
        <v>5.9861111111094942</v>
      </c>
      <c r="BM32" s="323">
        <v>2</v>
      </c>
      <c r="BN32" s="18">
        <v>13.5</v>
      </c>
      <c r="BO32" s="19">
        <v>6.75</v>
      </c>
      <c r="BP32" s="18">
        <v>3</v>
      </c>
      <c r="BQ32" s="18">
        <v>10.5</v>
      </c>
      <c r="BR32" s="20">
        <v>1.1608796296296296E-2</v>
      </c>
      <c r="BS32" s="21">
        <v>2</v>
      </c>
      <c r="BT32" s="323">
        <v>4</v>
      </c>
      <c r="BU32" s="18">
        <v>23.200000000000003</v>
      </c>
      <c r="BV32" s="19">
        <v>5.8000000000000007</v>
      </c>
      <c r="BW32" s="18">
        <v>3.3</v>
      </c>
      <c r="BX32" s="18">
        <v>10.5</v>
      </c>
      <c r="BY32" s="20">
        <v>7.1556712962962963E-3</v>
      </c>
      <c r="BZ32" s="21">
        <v>0.5</v>
      </c>
      <c r="CA32" s="170">
        <v>1</v>
      </c>
      <c r="CB32" s="27">
        <v>4.4000000000000004</v>
      </c>
      <c r="CC32" s="28">
        <v>4.4000000000000004</v>
      </c>
      <c r="CD32" s="27">
        <v>4.4000000000000004</v>
      </c>
      <c r="CE32" s="27">
        <v>4.4000000000000004</v>
      </c>
      <c r="CF32" s="29">
        <v>7.2800925925925915E-3</v>
      </c>
      <c r="CG32" s="171">
        <v>2</v>
      </c>
      <c r="CH32" s="323">
        <v>4</v>
      </c>
      <c r="CI32" s="18">
        <v>15.4</v>
      </c>
      <c r="CJ32" s="19">
        <v>3.85</v>
      </c>
      <c r="CK32" s="18">
        <v>3.5</v>
      </c>
      <c r="CL32" s="18">
        <v>4.4000000000000004</v>
      </c>
      <c r="CM32" s="20">
        <v>7.5810185185185182E-3</v>
      </c>
      <c r="CN32" s="21">
        <v>0</v>
      </c>
      <c r="CO32" s="323">
        <v>3</v>
      </c>
      <c r="CP32" s="18">
        <v>9</v>
      </c>
      <c r="CQ32" s="19">
        <v>3</v>
      </c>
      <c r="CR32" s="18">
        <v>2.9</v>
      </c>
      <c r="CS32" s="18">
        <v>3.1</v>
      </c>
      <c r="CT32" s="20">
        <v>6.851851851851852E-3</v>
      </c>
      <c r="CU32" s="21">
        <v>0.66666666666666663</v>
      </c>
      <c r="CV32" s="323">
        <v>2</v>
      </c>
      <c r="CW32" s="18">
        <v>4</v>
      </c>
      <c r="CX32" s="19">
        <v>2</v>
      </c>
      <c r="CY32" s="18">
        <v>1</v>
      </c>
      <c r="CZ32" s="18">
        <v>3</v>
      </c>
      <c r="DA32" s="20">
        <v>6.053240740740741E-3</v>
      </c>
      <c r="DB32" s="21">
        <v>0</v>
      </c>
      <c r="DC32" s="323">
        <v>4</v>
      </c>
      <c r="DD32" s="18">
        <v>12.899999999999999</v>
      </c>
      <c r="DE32" s="19">
        <v>3.2249999999999996</v>
      </c>
      <c r="DF32" s="18">
        <v>2.7</v>
      </c>
      <c r="DG32" s="18">
        <v>4</v>
      </c>
      <c r="DH32" s="20">
        <v>7.3929398148148149E-3</v>
      </c>
      <c r="DI32" s="21">
        <v>0.5</v>
      </c>
      <c r="DJ32" s="323"/>
      <c r="DK32" s="18"/>
      <c r="DL32" s="19"/>
      <c r="DM32" s="18"/>
      <c r="DN32" s="18"/>
      <c r="DO32" s="20"/>
      <c r="DP32" s="21"/>
      <c r="DQ32" s="323"/>
      <c r="DR32" s="18"/>
      <c r="DS32" s="19"/>
      <c r="DT32" s="18"/>
      <c r="DU32" s="18"/>
      <c r="DV32" s="20"/>
      <c r="DW32" s="21"/>
      <c r="DX32" s="172">
        <v>36</v>
      </c>
      <c r="DY32" s="172">
        <v>140.81</v>
      </c>
      <c r="DZ32" s="173">
        <v>3.9113888888888888</v>
      </c>
      <c r="EA32" s="172">
        <v>1</v>
      </c>
      <c r="EB32" s="172">
        <v>10.5</v>
      </c>
      <c r="EC32" s="174">
        <v>7.6855066872428008E-3</v>
      </c>
      <c r="ED32" s="175">
        <v>0.52739197530859705</v>
      </c>
      <c r="EE32" s="40"/>
      <c r="EF32" s="18"/>
      <c r="EG32" s="19"/>
      <c r="EH32" s="18"/>
      <c r="EI32" s="18"/>
      <c r="EJ32" s="20"/>
      <c r="EK32" s="21"/>
      <c r="EL32" s="323">
        <v>2</v>
      </c>
      <c r="EM32" s="18">
        <v>62.1</v>
      </c>
      <c r="EN32" s="19">
        <v>31.05</v>
      </c>
      <c r="EO32" s="18">
        <v>16.5</v>
      </c>
      <c r="EP32" s="18">
        <v>45.6</v>
      </c>
      <c r="EQ32" s="20">
        <v>3.0092592592592593E-3</v>
      </c>
      <c r="ER32" s="21">
        <v>0</v>
      </c>
      <c r="ES32" s="323">
        <v>2</v>
      </c>
      <c r="ET32" s="18">
        <v>72.7</v>
      </c>
      <c r="EU32" s="19">
        <v>36.35</v>
      </c>
      <c r="EV32" s="18">
        <v>18.5</v>
      </c>
      <c r="EW32" s="18">
        <v>54.2</v>
      </c>
      <c r="EX32" s="20">
        <v>2.8009259259259255E-3</v>
      </c>
      <c r="EY32" s="21">
        <v>0.5</v>
      </c>
      <c r="EZ32" s="323">
        <v>2</v>
      </c>
      <c r="FA32" s="18">
        <v>74.7</v>
      </c>
      <c r="FB32" s="19">
        <v>37.35</v>
      </c>
      <c r="FC32" s="18">
        <v>15.7</v>
      </c>
      <c r="FD32" s="18">
        <v>59</v>
      </c>
      <c r="FE32" s="20">
        <v>2.96875E-3</v>
      </c>
      <c r="FF32" s="21">
        <v>0</v>
      </c>
      <c r="FG32" s="323">
        <v>3</v>
      </c>
      <c r="FH32" s="18">
        <v>103</v>
      </c>
      <c r="FI32" s="19">
        <v>34.333333333333336</v>
      </c>
      <c r="FJ32" s="18">
        <v>10</v>
      </c>
      <c r="FK32" s="18">
        <v>80.5</v>
      </c>
      <c r="FL32" s="20">
        <v>2.7044753086419757E-3</v>
      </c>
      <c r="FM32" s="21">
        <v>0.33333333333333331</v>
      </c>
      <c r="FN32" s="323">
        <v>2</v>
      </c>
      <c r="FO32" s="18">
        <v>74.2</v>
      </c>
      <c r="FP32" s="19">
        <v>37.1</v>
      </c>
      <c r="FQ32" s="18">
        <v>10</v>
      </c>
      <c r="FR32" s="18">
        <v>64.2</v>
      </c>
      <c r="FS32" s="20">
        <v>2.2569444444444447E-3</v>
      </c>
      <c r="FT32" s="21">
        <v>0</v>
      </c>
      <c r="FU32" s="323">
        <v>2</v>
      </c>
      <c r="FV32" s="18">
        <v>24.45</v>
      </c>
      <c r="FW32" s="19">
        <v>12.225</v>
      </c>
      <c r="FX32" s="18">
        <v>10.7</v>
      </c>
      <c r="FY32" s="18">
        <v>13.75</v>
      </c>
      <c r="FZ32" s="20">
        <v>2.8414351851851851E-3</v>
      </c>
      <c r="GA32" s="21">
        <v>1.5</v>
      </c>
      <c r="GB32" s="323">
        <v>2</v>
      </c>
      <c r="GC32" s="18">
        <v>107.13</v>
      </c>
      <c r="GD32" s="19">
        <v>53.564999999999998</v>
      </c>
      <c r="GE32" s="18">
        <v>52.47</v>
      </c>
      <c r="GF32" s="18">
        <v>54.66</v>
      </c>
      <c r="GG32" s="20">
        <v>3.0555555555555561E-3</v>
      </c>
      <c r="GH32" s="21">
        <v>3.5</v>
      </c>
      <c r="GI32" s="323"/>
      <c r="GJ32" s="18"/>
      <c r="GK32" s="19"/>
      <c r="GL32" s="18"/>
      <c r="GM32" s="18"/>
      <c r="GN32" s="20"/>
      <c r="GO32" s="21"/>
      <c r="GP32" s="323"/>
      <c r="GQ32" s="18"/>
      <c r="GR32" s="19"/>
      <c r="GS32" s="18"/>
      <c r="GT32" s="18"/>
      <c r="GU32" s="20"/>
      <c r="GV32" s="21"/>
      <c r="GW32" s="323">
        <v>1</v>
      </c>
      <c r="GX32" s="18">
        <v>17</v>
      </c>
      <c r="GY32" s="19">
        <v>17</v>
      </c>
      <c r="GZ32" s="18">
        <v>17</v>
      </c>
      <c r="HA32" s="18">
        <v>17</v>
      </c>
      <c r="HB32" s="20">
        <v>2.5231481481481481E-3</v>
      </c>
      <c r="HC32" s="21">
        <v>1</v>
      </c>
      <c r="HD32" s="170"/>
      <c r="HE32" s="27"/>
      <c r="HF32" s="28"/>
      <c r="HG32" s="27"/>
      <c r="HH32" s="27"/>
      <c r="HI32" s="29"/>
      <c r="HJ32" s="171"/>
      <c r="HK32" s="323">
        <v>1</v>
      </c>
      <c r="HL32" s="18">
        <v>10.5</v>
      </c>
      <c r="HM32" s="19">
        <v>10.5</v>
      </c>
      <c r="HN32" s="18">
        <v>10.5</v>
      </c>
      <c r="HO32" s="18">
        <v>10.5</v>
      </c>
      <c r="HP32" s="20">
        <v>2.5347222222222221E-3</v>
      </c>
      <c r="HQ32" s="21">
        <v>0</v>
      </c>
      <c r="HR32" s="323"/>
      <c r="HS32" s="18"/>
      <c r="HT32" s="19"/>
      <c r="HU32" s="18"/>
      <c r="HV32" s="18"/>
      <c r="HW32" s="20"/>
      <c r="HX32" s="21"/>
      <c r="HY32" s="323">
        <v>3</v>
      </c>
      <c r="HZ32" s="18">
        <v>24</v>
      </c>
      <c r="IA32" s="19">
        <v>8</v>
      </c>
      <c r="IB32" s="18">
        <v>8</v>
      </c>
      <c r="IC32" s="18">
        <v>8</v>
      </c>
      <c r="ID32" s="20">
        <v>3.9004629629629632E-3</v>
      </c>
      <c r="IE32" s="21">
        <v>0.66666666666666663</v>
      </c>
      <c r="IF32" s="323">
        <v>2</v>
      </c>
      <c r="IG32" s="18">
        <v>22.6</v>
      </c>
      <c r="IH32" s="19">
        <v>11.3</v>
      </c>
      <c r="II32" s="18">
        <v>9.1</v>
      </c>
      <c r="IJ32" s="18">
        <v>13.5</v>
      </c>
      <c r="IK32" s="20">
        <v>2.7777777777777779E-3</v>
      </c>
      <c r="IL32" s="21">
        <v>1</v>
      </c>
      <c r="IM32" s="323"/>
      <c r="IN32" s="18"/>
      <c r="IO32" s="19"/>
      <c r="IP32" s="18"/>
      <c r="IQ32" s="18"/>
      <c r="IR32" s="20"/>
      <c r="IS32" s="21"/>
      <c r="IT32" s="323"/>
      <c r="IU32" s="18"/>
      <c r="IV32" s="19"/>
      <c r="IW32" s="18"/>
      <c r="IX32" s="18"/>
      <c r="IY32" s="20"/>
      <c r="IZ32" s="21"/>
      <c r="JA32" s="172">
        <v>22</v>
      </c>
      <c r="JB32" s="172">
        <v>592.38</v>
      </c>
      <c r="JC32" s="173">
        <v>26.926363636363636</v>
      </c>
      <c r="JD32" s="172">
        <v>8</v>
      </c>
      <c r="JE32" s="172">
        <v>80.5</v>
      </c>
      <c r="JF32" s="174">
        <v>2.9224537037037036E-3</v>
      </c>
      <c r="JG32" s="175">
        <v>0.77272727272727271</v>
      </c>
      <c r="JH32" s="40"/>
      <c r="JI32" s="18"/>
      <c r="JJ32" s="19"/>
      <c r="JK32" s="18"/>
      <c r="JL32" s="18"/>
      <c r="JM32" s="20"/>
      <c r="JN32" s="21"/>
      <c r="JO32" s="323">
        <v>1</v>
      </c>
      <c r="JP32" s="18">
        <v>1</v>
      </c>
      <c r="JQ32" s="19">
        <v>1</v>
      </c>
      <c r="JR32" s="18">
        <v>1</v>
      </c>
      <c r="JS32" s="18">
        <v>1</v>
      </c>
      <c r="JT32" s="20">
        <v>2.4722222222222225E-2</v>
      </c>
      <c r="JU32" s="21">
        <v>0</v>
      </c>
      <c r="JV32" s="323">
        <v>1</v>
      </c>
      <c r="JW32" s="18">
        <v>0.5</v>
      </c>
      <c r="JX32" s="19">
        <v>0.5</v>
      </c>
      <c r="JY32" s="18">
        <v>0.5</v>
      </c>
      <c r="JZ32" s="18">
        <v>0.5</v>
      </c>
      <c r="KA32" s="20">
        <v>2.5439814814814814E-2</v>
      </c>
      <c r="KB32" s="21">
        <v>0</v>
      </c>
      <c r="KC32" s="323">
        <v>3</v>
      </c>
      <c r="KD32" s="18">
        <v>2.2800000000000002</v>
      </c>
      <c r="KE32" s="19">
        <v>0.76000000000000012</v>
      </c>
      <c r="KF32" s="18">
        <v>0.53</v>
      </c>
      <c r="KG32" s="18">
        <v>1</v>
      </c>
      <c r="KH32" s="20">
        <v>2.7245370370370368E-2</v>
      </c>
      <c r="KI32" s="21">
        <v>0.33333333333333331</v>
      </c>
      <c r="KJ32" s="323">
        <v>2</v>
      </c>
      <c r="KK32" s="18">
        <v>1.45</v>
      </c>
      <c r="KL32" s="19">
        <v>0.72499999999999998</v>
      </c>
      <c r="KM32" s="18">
        <v>0.6</v>
      </c>
      <c r="KN32" s="18">
        <v>0.85</v>
      </c>
      <c r="KO32" s="20">
        <v>2.6620370370370371E-2</v>
      </c>
      <c r="KP32" s="21">
        <v>0</v>
      </c>
      <c r="KQ32" s="323">
        <v>3</v>
      </c>
      <c r="KR32" s="18">
        <v>1.4300000000000002</v>
      </c>
      <c r="KS32" s="19">
        <v>0.47666666666666674</v>
      </c>
      <c r="KT32" s="18">
        <v>0.4</v>
      </c>
      <c r="KU32" s="18">
        <v>0.53</v>
      </c>
      <c r="KV32" s="20">
        <v>2.5030864197530867E-2</v>
      </c>
      <c r="KW32" s="21">
        <v>0.66666666666666663</v>
      </c>
      <c r="KX32" s="323"/>
      <c r="KY32" s="18"/>
      <c r="KZ32" s="19"/>
      <c r="LA32" s="18"/>
      <c r="LB32" s="18"/>
      <c r="LC32" s="20"/>
      <c r="LD32" s="21"/>
      <c r="LE32" s="323"/>
      <c r="LF32" s="18"/>
      <c r="LG32" s="19"/>
      <c r="LH32" s="18"/>
      <c r="LI32" s="18"/>
      <c r="LJ32" s="20"/>
      <c r="LK32" s="21"/>
      <c r="LL32" s="323"/>
      <c r="LM32" s="18"/>
      <c r="LN32" s="19"/>
      <c r="LO32" s="18"/>
      <c r="LP32" s="18"/>
      <c r="LQ32" s="20"/>
      <c r="LR32" s="21"/>
      <c r="LS32" s="323">
        <v>1</v>
      </c>
      <c r="LT32" s="18">
        <v>0.6</v>
      </c>
      <c r="LU32" s="19">
        <v>0.6</v>
      </c>
      <c r="LV32" s="18">
        <v>0.6</v>
      </c>
      <c r="LW32" s="18">
        <v>0.6</v>
      </c>
      <c r="LX32" s="20">
        <v>2.3206018518518515E-2</v>
      </c>
      <c r="LY32" s="21">
        <v>0</v>
      </c>
      <c r="LZ32" s="323"/>
      <c r="MA32" s="18"/>
      <c r="MB32" s="19"/>
      <c r="MC32" s="18"/>
      <c r="MD32" s="18"/>
      <c r="ME32" s="20"/>
      <c r="MF32" s="21"/>
      <c r="MG32" s="170">
        <v>1</v>
      </c>
      <c r="MH32" s="27">
        <v>0.6</v>
      </c>
      <c r="MI32" s="28">
        <v>0.6</v>
      </c>
      <c r="MJ32" s="27">
        <v>0.6</v>
      </c>
      <c r="MK32" s="27">
        <v>0.6</v>
      </c>
      <c r="ML32" s="29">
        <v>2.7951388888888887E-2</v>
      </c>
      <c r="MM32" s="171">
        <v>1</v>
      </c>
      <c r="MN32" s="323">
        <v>1</v>
      </c>
      <c r="MO32" s="18">
        <v>0.5</v>
      </c>
      <c r="MP32" s="19">
        <v>0.5</v>
      </c>
      <c r="MQ32" s="18">
        <v>0.5</v>
      </c>
      <c r="MR32" s="18">
        <v>0.5</v>
      </c>
      <c r="MS32" s="20">
        <v>2.7777777777777776E-2</v>
      </c>
      <c r="MT32" s="21">
        <v>1</v>
      </c>
      <c r="MU32" s="323"/>
      <c r="MV32" s="18"/>
      <c r="MW32" s="19"/>
      <c r="MX32" s="18"/>
      <c r="MY32" s="18"/>
      <c r="MZ32" s="20"/>
      <c r="NA32" s="21"/>
      <c r="NB32" s="323">
        <v>2</v>
      </c>
      <c r="NC32" s="18">
        <v>1.5</v>
      </c>
      <c r="ND32" s="19">
        <v>0.75</v>
      </c>
      <c r="NE32" s="18">
        <v>0.5</v>
      </c>
      <c r="NF32" s="18">
        <v>1</v>
      </c>
      <c r="NG32" s="20">
        <v>2.7453703703703702E-2</v>
      </c>
      <c r="NH32" s="21">
        <v>0</v>
      </c>
      <c r="NI32" s="323"/>
      <c r="NJ32" s="18"/>
      <c r="NK32" s="19"/>
      <c r="NL32" s="18"/>
      <c r="NM32" s="18"/>
      <c r="NN32" s="20"/>
      <c r="NO32" s="21"/>
      <c r="NP32" s="323"/>
      <c r="NQ32" s="18"/>
      <c r="NR32" s="19"/>
      <c r="NS32" s="18"/>
      <c r="NT32" s="18"/>
      <c r="NU32" s="20"/>
      <c r="NV32" s="21"/>
      <c r="NW32" s="323"/>
      <c r="NX32" s="18"/>
      <c r="NY32" s="19"/>
      <c r="NZ32" s="18"/>
      <c r="OA32" s="18"/>
      <c r="OB32" s="20"/>
      <c r="OC32" s="21"/>
      <c r="OD32" s="172">
        <v>15</v>
      </c>
      <c r="OE32" s="172">
        <v>9.86</v>
      </c>
      <c r="OF32" s="173">
        <v>0.65733333333333333</v>
      </c>
      <c r="OG32" s="172">
        <v>0.4</v>
      </c>
      <c r="OH32" s="172">
        <v>1</v>
      </c>
      <c r="OI32" s="174">
        <v>2.62716049382716E-2</v>
      </c>
      <c r="OJ32" s="175">
        <v>0.33333333333333331</v>
      </c>
      <c r="OK32" s="40"/>
      <c r="OL32" s="18"/>
      <c r="OM32" s="19"/>
      <c r="ON32" s="18"/>
      <c r="OO32" s="18"/>
      <c r="OP32" s="20"/>
      <c r="OQ32" s="21"/>
      <c r="OR32" s="172"/>
      <c r="OS32" s="172"/>
      <c r="OT32" s="173"/>
      <c r="OU32" s="172"/>
      <c r="OV32" s="172"/>
      <c r="OW32" s="174"/>
      <c r="OX32" s="324"/>
    </row>
    <row r="33" spans="1:414" s="22" customFormat="1" x14ac:dyDescent="0.2">
      <c r="A33" s="169">
        <v>23</v>
      </c>
      <c r="B33" s="40"/>
      <c r="C33" s="18"/>
      <c r="D33" s="19"/>
      <c r="E33" s="18"/>
      <c r="F33" s="18"/>
      <c r="G33" s="20"/>
      <c r="H33" s="21"/>
      <c r="I33" s="323">
        <v>4</v>
      </c>
      <c r="J33" s="18">
        <v>23.950000000000003</v>
      </c>
      <c r="K33" s="19">
        <v>5.9875000000000007</v>
      </c>
      <c r="L33" s="18">
        <v>3.1</v>
      </c>
      <c r="M33" s="18">
        <v>13.1</v>
      </c>
      <c r="N33" s="20">
        <v>7.7690972222222224E-3</v>
      </c>
      <c r="O33" s="21">
        <v>0.5</v>
      </c>
      <c r="P33" s="323">
        <v>2</v>
      </c>
      <c r="Q33" s="18">
        <v>6.2</v>
      </c>
      <c r="R33" s="19">
        <v>3.1</v>
      </c>
      <c r="S33" s="18">
        <v>3.1</v>
      </c>
      <c r="T33" s="18">
        <v>3.1</v>
      </c>
      <c r="U33" s="20">
        <v>7.7430555555555551E-3</v>
      </c>
      <c r="V33" s="21">
        <v>0.5</v>
      </c>
      <c r="W33" s="323">
        <v>2</v>
      </c>
      <c r="X33" s="18">
        <v>9.1999999999999993</v>
      </c>
      <c r="Y33" s="19">
        <v>4.5999999999999996</v>
      </c>
      <c r="Z33" s="18">
        <v>2</v>
      </c>
      <c r="AA33" s="18">
        <v>7.2</v>
      </c>
      <c r="AB33" s="20">
        <v>8.5011574074074069E-3</v>
      </c>
      <c r="AC33" s="21">
        <v>1</v>
      </c>
      <c r="AD33" s="323">
        <v>3</v>
      </c>
      <c r="AE33" s="18">
        <v>17.5</v>
      </c>
      <c r="AF33" s="19">
        <v>5.833333333333333</v>
      </c>
      <c r="AG33" s="18">
        <v>1.6</v>
      </c>
      <c r="AH33" s="18">
        <v>13.1</v>
      </c>
      <c r="AI33" s="20">
        <v>7.388117283950617E-3</v>
      </c>
      <c r="AJ33" s="21">
        <v>0</v>
      </c>
      <c r="AK33" s="323">
        <v>5</v>
      </c>
      <c r="AL33" s="18">
        <v>25.209999999999997</v>
      </c>
      <c r="AM33" s="19">
        <v>5.0419999999999998</v>
      </c>
      <c r="AN33" s="18">
        <v>2</v>
      </c>
      <c r="AO33" s="18">
        <v>13.1</v>
      </c>
      <c r="AP33" s="20">
        <v>6.9467592592592593E-3</v>
      </c>
      <c r="AQ33" s="21">
        <v>0</v>
      </c>
      <c r="AR33" s="323">
        <v>2</v>
      </c>
      <c r="AS33" s="18">
        <v>16.2</v>
      </c>
      <c r="AT33" s="19">
        <v>8.1</v>
      </c>
      <c r="AU33" s="18">
        <v>3.1</v>
      </c>
      <c r="AV33" s="18">
        <v>13.1</v>
      </c>
      <c r="AW33" s="20">
        <v>7.8703703703703696E-3</v>
      </c>
      <c r="AX33" s="21">
        <v>0</v>
      </c>
      <c r="AY33" s="323"/>
      <c r="AZ33" s="18"/>
      <c r="BA33" s="19"/>
      <c r="BB33" s="18"/>
      <c r="BC33" s="18"/>
      <c r="BD33" s="20"/>
      <c r="BE33" s="21"/>
      <c r="BF33" s="323">
        <v>1</v>
      </c>
      <c r="BG33" s="18">
        <v>2.87</v>
      </c>
      <c r="BH33" s="19">
        <v>2.87</v>
      </c>
      <c r="BI33" s="18">
        <v>2.87</v>
      </c>
      <c r="BJ33" s="18">
        <v>2.87</v>
      </c>
      <c r="BK33" s="20">
        <v>7.037037037037037E-3</v>
      </c>
      <c r="BL33" s="21">
        <v>0.93819444444670808</v>
      </c>
      <c r="BM33" s="323">
        <v>2</v>
      </c>
      <c r="BN33" s="18">
        <v>6.1</v>
      </c>
      <c r="BO33" s="19">
        <v>3.05</v>
      </c>
      <c r="BP33" s="18">
        <v>1.1000000000000001</v>
      </c>
      <c r="BQ33" s="18">
        <v>5</v>
      </c>
      <c r="BR33" s="20">
        <v>6.6087962962962958E-3</v>
      </c>
      <c r="BS33" s="21">
        <v>2.5</v>
      </c>
      <c r="BT33" s="323">
        <v>3</v>
      </c>
      <c r="BU33" s="18">
        <v>15.5</v>
      </c>
      <c r="BV33" s="19">
        <v>5.166666666666667</v>
      </c>
      <c r="BW33" s="18">
        <v>3.5</v>
      </c>
      <c r="BX33" s="18">
        <v>8</v>
      </c>
      <c r="BY33" s="20">
        <v>7.0524691358024687E-3</v>
      </c>
      <c r="BZ33" s="21">
        <v>1</v>
      </c>
      <c r="CA33" s="170">
        <v>2</v>
      </c>
      <c r="CB33" s="27">
        <v>6.5</v>
      </c>
      <c r="CC33" s="28">
        <v>3.25</v>
      </c>
      <c r="CD33" s="27">
        <v>3</v>
      </c>
      <c r="CE33" s="27">
        <v>3.5</v>
      </c>
      <c r="CF33" s="29">
        <v>7.0023148148148145E-3</v>
      </c>
      <c r="CG33" s="171">
        <v>2</v>
      </c>
      <c r="CH33" s="323">
        <v>3</v>
      </c>
      <c r="CI33" s="18">
        <v>10.9</v>
      </c>
      <c r="CJ33" s="19">
        <v>3.6333333333333333</v>
      </c>
      <c r="CK33" s="18">
        <v>3</v>
      </c>
      <c r="CL33" s="18">
        <v>4.4000000000000004</v>
      </c>
      <c r="CM33" s="20">
        <v>7.2530864197530862E-3</v>
      </c>
      <c r="CN33" s="21">
        <v>0</v>
      </c>
      <c r="CO33" s="323">
        <v>4</v>
      </c>
      <c r="CP33" s="18">
        <v>12.120000000000001</v>
      </c>
      <c r="CQ33" s="19">
        <v>3.0300000000000002</v>
      </c>
      <c r="CR33" s="18">
        <v>2.9</v>
      </c>
      <c r="CS33" s="18">
        <v>3.42</v>
      </c>
      <c r="CT33" s="20">
        <v>6.8026620370370376E-3</v>
      </c>
      <c r="CU33" s="21">
        <v>0</v>
      </c>
      <c r="CV33" s="323">
        <v>2</v>
      </c>
      <c r="CW33" s="18">
        <v>11.1</v>
      </c>
      <c r="CX33" s="19">
        <v>5.55</v>
      </c>
      <c r="CY33" s="18">
        <v>5</v>
      </c>
      <c r="CZ33" s="18">
        <v>6.1</v>
      </c>
      <c r="DA33" s="20">
        <v>6.9502314814814808E-3</v>
      </c>
      <c r="DB33" s="21">
        <v>0.5</v>
      </c>
      <c r="DC33" s="323">
        <v>4</v>
      </c>
      <c r="DD33" s="18">
        <v>11.100000000000001</v>
      </c>
      <c r="DE33" s="19">
        <v>2.7750000000000004</v>
      </c>
      <c r="DF33" s="18">
        <v>2.1</v>
      </c>
      <c r="DG33" s="18">
        <v>4</v>
      </c>
      <c r="DH33" s="20">
        <v>7.3987268518518516E-3</v>
      </c>
      <c r="DI33" s="21">
        <v>0.5</v>
      </c>
      <c r="DJ33" s="323"/>
      <c r="DK33" s="18"/>
      <c r="DL33" s="19"/>
      <c r="DM33" s="18"/>
      <c r="DN33" s="18"/>
      <c r="DO33" s="20"/>
      <c r="DP33" s="21"/>
      <c r="DQ33" s="323"/>
      <c r="DR33" s="18"/>
      <c r="DS33" s="19"/>
      <c r="DT33" s="18"/>
      <c r="DU33" s="18"/>
      <c r="DV33" s="20"/>
      <c r="DW33" s="21"/>
      <c r="DX33" s="172">
        <v>39</v>
      </c>
      <c r="DY33" s="172">
        <v>174.45</v>
      </c>
      <c r="DZ33" s="173">
        <v>4.4730769230769232</v>
      </c>
      <c r="EA33" s="172">
        <v>1.1000000000000001</v>
      </c>
      <c r="EB33" s="172">
        <v>13.1</v>
      </c>
      <c r="EC33" s="174">
        <v>7.2842473884140533E-3</v>
      </c>
      <c r="ED33" s="175">
        <v>0.53687678062683863</v>
      </c>
      <c r="EE33" s="40"/>
      <c r="EF33" s="18"/>
      <c r="EG33" s="19"/>
      <c r="EH33" s="18"/>
      <c r="EI33" s="18"/>
      <c r="EJ33" s="20"/>
      <c r="EK33" s="21"/>
      <c r="EL33" s="323">
        <v>3</v>
      </c>
      <c r="EM33" s="18">
        <v>127.5</v>
      </c>
      <c r="EN33" s="19">
        <v>42.5</v>
      </c>
      <c r="EO33" s="18">
        <v>10.5</v>
      </c>
      <c r="EP33" s="18">
        <v>61</v>
      </c>
      <c r="EQ33" s="20">
        <v>2.7893518518518519E-3</v>
      </c>
      <c r="ER33" s="21">
        <v>0</v>
      </c>
      <c r="ES33" s="323">
        <v>1</v>
      </c>
      <c r="ET33" s="18">
        <v>50</v>
      </c>
      <c r="EU33" s="19">
        <v>50</v>
      </c>
      <c r="EV33" s="18">
        <v>50</v>
      </c>
      <c r="EW33" s="18">
        <v>50</v>
      </c>
      <c r="EX33" s="20">
        <v>2.9166666666666668E-3</v>
      </c>
      <c r="EY33" s="21">
        <v>0</v>
      </c>
      <c r="EZ33" s="323">
        <v>3</v>
      </c>
      <c r="FA33" s="18">
        <v>79.099999999999994</v>
      </c>
      <c r="FB33" s="19">
        <v>26.366666666666664</v>
      </c>
      <c r="FC33" s="18">
        <v>6</v>
      </c>
      <c r="FD33" s="18">
        <v>62.1</v>
      </c>
      <c r="FE33" s="20">
        <v>2.8125000000000003E-3</v>
      </c>
      <c r="FF33" s="21">
        <v>0.33333333333333331</v>
      </c>
      <c r="FG33" s="323">
        <v>4</v>
      </c>
      <c r="FH33" s="18">
        <v>104.8</v>
      </c>
      <c r="FI33" s="19">
        <v>26.2</v>
      </c>
      <c r="FJ33" s="18">
        <v>8</v>
      </c>
      <c r="FK33" s="18">
        <v>56</v>
      </c>
      <c r="FL33" s="20">
        <v>2.5694444444444445E-3</v>
      </c>
      <c r="FM33" s="21">
        <v>0</v>
      </c>
      <c r="FN33" s="323">
        <v>3</v>
      </c>
      <c r="FO33" s="18">
        <v>77</v>
      </c>
      <c r="FP33" s="19">
        <v>25.666666666666668</v>
      </c>
      <c r="FQ33" s="18">
        <v>10.3</v>
      </c>
      <c r="FR33" s="18">
        <v>56</v>
      </c>
      <c r="FS33" s="20">
        <v>2.1373456790123456E-3</v>
      </c>
      <c r="FT33" s="21">
        <v>0</v>
      </c>
      <c r="FU33" s="323">
        <v>2</v>
      </c>
      <c r="FV33" s="18">
        <v>64</v>
      </c>
      <c r="FW33" s="19">
        <v>32</v>
      </c>
      <c r="FX33" s="18">
        <v>8</v>
      </c>
      <c r="FY33" s="18">
        <v>56</v>
      </c>
      <c r="FZ33" s="20">
        <v>2.6273148148148145E-3</v>
      </c>
      <c r="GA33" s="21">
        <v>1</v>
      </c>
      <c r="GB33" s="323">
        <v>1</v>
      </c>
      <c r="GC33" s="18">
        <v>10.08</v>
      </c>
      <c r="GD33" s="19">
        <v>10.08</v>
      </c>
      <c r="GE33" s="18">
        <v>10.08</v>
      </c>
      <c r="GF33" s="18">
        <v>10.08</v>
      </c>
      <c r="GG33" s="20">
        <v>2.8935185185185188E-3</v>
      </c>
      <c r="GH33" s="21">
        <v>7</v>
      </c>
      <c r="GI33" s="323">
        <v>1</v>
      </c>
      <c r="GJ33" s="18">
        <v>5.51</v>
      </c>
      <c r="GK33" s="19">
        <v>5.51</v>
      </c>
      <c r="GL33" s="18">
        <v>5.51</v>
      </c>
      <c r="GM33" s="18">
        <v>5.51</v>
      </c>
      <c r="GN33" s="20">
        <v>2.3958333333333336E-3</v>
      </c>
      <c r="GO33" s="21">
        <v>4.0354166666656965</v>
      </c>
      <c r="GP33" s="323"/>
      <c r="GQ33" s="18"/>
      <c r="GR33" s="19"/>
      <c r="GS33" s="18"/>
      <c r="GT33" s="18"/>
      <c r="GU33" s="20"/>
      <c r="GV33" s="21"/>
      <c r="GW33" s="323"/>
      <c r="GX33" s="18"/>
      <c r="GY33" s="19"/>
      <c r="GZ33" s="18"/>
      <c r="HA33" s="18"/>
      <c r="HB33" s="20"/>
      <c r="HC33" s="21"/>
      <c r="HD33" s="170">
        <v>1</v>
      </c>
      <c r="HE33" s="27">
        <v>8.9</v>
      </c>
      <c r="HF33" s="28">
        <v>8.9</v>
      </c>
      <c r="HG33" s="27">
        <v>8.9</v>
      </c>
      <c r="HH33" s="27">
        <v>8.9</v>
      </c>
      <c r="HI33" s="29">
        <v>2.8356481481481479E-3</v>
      </c>
      <c r="HJ33" s="171">
        <v>0</v>
      </c>
      <c r="HK33" s="323">
        <v>1</v>
      </c>
      <c r="HL33" s="18">
        <v>8.08</v>
      </c>
      <c r="HM33" s="19">
        <v>8.08</v>
      </c>
      <c r="HN33" s="18">
        <v>8.08</v>
      </c>
      <c r="HO33" s="18">
        <v>8.08</v>
      </c>
      <c r="HP33" s="20">
        <v>2.6967592592592594E-3</v>
      </c>
      <c r="HQ33" s="21">
        <v>1</v>
      </c>
      <c r="HR33" s="323">
        <v>1</v>
      </c>
      <c r="HS33" s="18">
        <v>17.170000000000002</v>
      </c>
      <c r="HT33" s="19">
        <v>17.170000000000002</v>
      </c>
      <c r="HU33" s="18">
        <v>17.170000000000002</v>
      </c>
      <c r="HV33" s="18">
        <v>17.170000000000002</v>
      </c>
      <c r="HW33" s="20">
        <v>2.9629629629629628E-3</v>
      </c>
      <c r="HX33" s="21">
        <v>3</v>
      </c>
      <c r="HY33" s="323">
        <v>1</v>
      </c>
      <c r="HZ33" s="18">
        <v>9.31</v>
      </c>
      <c r="IA33" s="19">
        <v>9.31</v>
      </c>
      <c r="IB33" s="18">
        <v>9.31</v>
      </c>
      <c r="IC33" s="18">
        <v>9.31</v>
      </c>
      <c r="ID33" s="20">
        <v>4.8495370370370368E-3</v>
      </c>
      <c r="IE33" s="21">
        <v>1</v>
      </c>
      <c r="IF33" s="323">
        <v>1</v>
      </c>
      <c r="IG33" s="18">
        <v>10.6</v>
      </c>
      <c r="IH33" s="19">
        <v>10.6</v>
      </c>
      <c r="II33" s="18">
        <v>10.6</v>
      </c>
      <c r="IJ33" s="18">
        <v>10.6</v>
      </c>
      <c r="IK33" s="20">
        <v>2.7777777777777779E-3</v>
      </c>
      <c r="IL33" s="21">
        <v>0</v>
      </c>
      <c r="IM33" s="323"/>
      <c r="IN33" s="18"/>
      <c r="IO33" s="19"/>
      <c r="IP33" s="18"/>
      <c r="IQ33" s="18"/>
      <c r="IR33" s="20"/>
      <c r="IS33" s="21"/>
      <c r="IT33" s="323"/>
      <c r="IU33" s="18"/>
      <c r="IV33" s="19"/>
      <c r="IW33" s="18"/>
      <c r="IX33" s="18"/>
      <c r="IY33" s="20"/>
      <c r="IZ33" s="21"/>
      <c r="JA33" s="172">
        <v>23</v>
      </c>
      <c r="JB33" s="172">
        <v>572.04999999999995</v>
      </c>
      <c r="JC33" s="173">
        <v>24.871739130434779</v>
      </c>
      <c r="JD33" s="172">
        <v>5.51</v>
      </c>
      <c r="JE33" s="172">
        <v>62.1</v>
      </c>
      <c r="JF33" s="174">
        <v>2.7425523349436393E-3</v>
      </c>
      <c r="JG33" s="175">
        <v>0.82762681159416074</v>
      </c>
      <c r="JH33" s="40"/>
      <c r="JI33" s="18"/>
      <c r="JJ33" s="19"/>
      <c r="JK33" s="18"/>
      <c r="JL33" s="18"/>
      <c r="JM33" s="20"/>
      <c r="JN33" s="21"/>
      <c r="JO33" s="323">
        <v>1</v>
      </c>
      <c r="JP33" s="18">
        <v>1.2</v>
      </c>
      <c r="JQ33" s="19">
        <v>1.2</v>
      </c>
      <c r="JR33" s="18">
        <v>1.2</v>
      </c>
      <c r="JS33" s="18">
        <v>1.2</v>
      </c>
      <c r="JT33" s="20">
        <v>2.2118055555555557E-2</v>
      </c>
      <c r="JU33" s="21">
        <v>2</v>
      </c>
      <c r="JV33" s="323">
        <v>1</v>
      </c>
      <c r="JW33" s="18">
        <v>0.7</v>
      </c>
      <c r="JX33" s="19">
        <v>0.7</v>
      </c>
      <c r="JY33" s="18">
        <v>0.7</v>
      </c>
      <c r="JZ33" s="18">
        <v>0.7</v>
      </c>
      <c r="KA33" s="20">
        <v>2.4004629629629629E-2</v>
      </c>
      <c r="KB33" s="21">
        <v>1</v>
      </c>
      <c r="KC33" s="323">
        <v>1</v>
      </c>
      <c r="KD33" s="18">
        <v>1</v>
      </c>
      <c r="KE33" s="19">
        <v>1</v>
      </c>
      <c r="KF33" s="18">
        <v>1</v>
      </c>
      <c r="KG33" s="18">
        <v>1</v>
      </c>
      <c r="KH33" s="20">
        <v>2.1111111111111108E-2</v>
      </c>
      <c r="KI33" s="21">
        <v>0</v>
      </c>
      <c r="KJ33" s="323">
        <v>2</v>
      </c>
      <c r="KK33" s="18">
        <v>2.2000000000000002</v>
      </c>
      <c r="KL33" s="19">
        <v>1.1000000000000001</v>
      </c>
      <c r="KM33" s="18">
        <v>1</v>
      </c>
      <c r="KN33" s="18">
        <v>1.2</v>
      </c>
      <c r="KO33" s="20">
        <v>2.5804398148148153E-2</v>
      </c>
      <c r="KP33" s="21">
        <v>0.5</v>
      </c>
      <c r="KQ33" s="323">
        <v>1</v>
      </c>
      <c r="KR33" s="18">
        <v>1.2</v>
      </c>
      <c r="KS33" s="19">
        <v>1.2</v>
      </c>
      <c r="KT33" s="18">
        <v>1.2</v>
      </c>
      <c r="KU33" s="18">
        <v>1.2</v>
      </c>
      <c r="KV33" s="20">
        <v>2.4224537037037034E-2</v>
      </c>
      <c r="KW33" s="21">
        <v>0</v>
      </c>
      <c r="KX33" s="323">
        <v>2</v>
      </c>
      <c r="KY33" s="18">
        <v>1.88</v>
      </c>
      <c r="KZ33" s="19">
        <v>0.94</v>
      </c>
      <c r="LA33" s="18">
        <v>0.68</v>
      </c>
      <c r="LB33" s="18">
        <v>1.2</v>
      </c>
      <c r="LC33" s="20">
        <v>2.8229166666666666E-2</v>
      </c>
      <c r="LD33" s="21">
        <v>1.5</v>
      </c>
      <c r="LE33" s="323"/>
      <c r="LF33" s="18"/>
      <c r="LG33" s="19"/>
      <c r="LH33" s="18"/>
      <c r="LI33" s="18"/>
      <c r="LJ33" s="20"/>
      <c r="LK33" s="21"/>
      <c r="LL33" s="323"/>
      <c r="LM33" s="18"/>
      <c r="LN33" s="19"/>
      <c r="LO33" s="18"/>
      <c r="LP33" s="18"/>
      <c r="LQ33" s="20"/>
      <c r="LR33" s="21"/>
      <c r="LS33" s="323"/>
      <c r="LT33" s="18"/>
      <c r="LU33" s="19"/>
      <c r="LV33" s="18"/>
      <c r="LW33" s="18"/>
      <c r="LX33" s="20"/>
      <c r="LY33" s="21"/>
      <c r="LZ33" s="323">
        <v>1</v>
      </c>
      <c r="MA33" s="18">
        <v>0.22</v>
      </c>
      <c r="MB33" s="19">
        <v>0.22</v>
      </c>
      <c r="MC33" s="18">
        <v>0.22</v>
      </c>
      <c r="MD33" s="18">
        <v>0.22</v>
      </c>
      <c r="ME33" s="20">
        <v>2.6828703703703702E-2</v>
      </c>
      <c r="MF33" s="21">
        <v>1</v>
      </c>
      <c r="MG33" s="170">
        <v>1</v>
      </c>
      <c r="MH33" s="27">
        <v>0.25</v>
      </c>
      <c r="MI33" s="28">
        <v>0.25</v>
      </c>
      <c r="MJ33" s="27">
        <v>0.25</v>
      </c>
      <c r="MK33" s="27">
        <v>0.25</v>
      </c>
      <c r="ML33" s="29">
        <v>3.1064814814814812E-2</v>
      </c>
      <c r="MM33" s="171">
        <v>1</v>
      </c>
      <c r="MN33" s="323">
        <v>3</v>
      </c>
      <c r="MO33" s="18">
        <v>1.25</v>
      </c>
      <c r="MP33" s="19">
        <v>0.41666666666666669</v>
      </c>
      <c r="MQ33" s="18">
        <v>0.25</v>
      </c>
      <c r="MR33" s="18">
        <v>0.5</v>
      </c>
      <c r="MS33" s="20">
        <v>2.7299382716049383E-2</v>
      </c>
      <c r="MT33" s="21">
        <v>0.33333333333333331</v>
      </c>
      <c r="MU33" s="323"/>
      <c r="MV33" s="18"/>
      <c r="MW33" s="19"/>
      <c r="MX33" s="18"/>
      <c r="MY33" s="18"/>
      <c r="MZ33" s="20"/>
      <c r="NA33" s="21"/>
      <c r="NB33" s="323">
        <v>2</v>
      </c>
      <c r="NC33" s="18">
        <v>1</v>
      </c>
      <c r="ND33" s="19">
        <v>0.5</v>
      </c>
      <c r="NE33" s="18">
        <v>0.25</v>
      </c>
      <c r="NF33" s="18">
        <v>0.75</v>
      </c>
      <c r="NG33" s="20">
        <v>2.5966435185185186E-2</v>
      </c>
      <c r="NH33" s="21">
        <v>0.5</v>
      </c>
      <c r="NI33" s="323"/>
      <c r="NJ33" s="18"/>
      <c r="NK33" s="19"/>
      <c r="NL33" s="18"/>
      <c r="NM33" s="18"/>
      <c r="NN33" s="20"/>
      <c r="NO33" s="21"/>
      <c r="NP33" s="323"/>
      <c r="NQ33" s="18"/>
      <c r="NR33" s="19"/>
      <c r="NS33" s="18"/>
      <c r="NT33" s="18"/>
      <c r="NU33" s="20"/>
      <c r="NV33" s="21"/>
      <c r="NW33" s="323"/>
      <c r="NX33" s="18"/>
      <c r="NY33" s="19"/>
      <c r="NZ33" s="18"/>
      <c r="OA33" s="18"/>
      <c r="OB33" s="20"/>
      <c r="OC33" s="21"/>
      <c r="OD33" s="172">
        <v>15</v>
      </c>
      <c r="OE33" s="172">
        <v>10.9</v>
      </c>
      <c r="OF33" s="173">
        <v>0.72666666666666668</v>
      </c>
      <c r="OG33" s="172">
        <v>0.22</v>
      </c>
      <c r="OH33" s="172">
        <v>1.2</v>
      </c>
      <c r="OI33" s="174">
        <v>2.6083333333333337E-2</v>
      </c>
      <c r="OJ33" s="175">
        <v>0.73333333333333328</v>
      </c>
      <c r="OK33" s="40"/>
      <c r="OL33" s="18"/>
      <c r="OM33" s="19"/>
      <c r="ON33" s="18"/>
      <c r="OO33" s="18"/>
      <c r="OP33" s="20"/>
      <c r="OQ33" s="21"/>
      <c r="OR33" s="172"/>
      <c r="OS33" s="172"/>
      <c r="OT33" s="173"/>
      <c r="OU33" s="172"/>
      <c r="OV33" s="172"/>
      <c r="OW33" s="174"/>
      <c r="OX33" s="324"/>
    </row>
    <row r="34" spans="1:414" s="22" customFormat="1" x14ac:dyDescent="0.2">
      <c r="A34" s="169">
        <v>24</v>
      </c>
      <c r="B34" s="40"/>
      <c r="C34" s="18"/>
      <c r="D34" s="19"/>
      <c r="E34" s="18"/>
      <c r="F34" s="18"/>
      <c r="G34" s="20"/>
      <c r="H34" s="21"/>
      <c r="I34" s="323">
        <v>4</v>
      </c>
      <c r="J34" s="18">
        <v>15.5</v>
      </c>
      <c r="K34" s="19">
        <v>3.875</v>
      </c>
      <c r="L34" s="18">
        <v>3.1</v>
      </c>
      <c r="M34" s="18">
        <v>6.2</v>
      </c>
      <c r="N34" s="20">
        <v>7.7256944444444439E-3</v>
      </c>
      <c r="O34" s="21">
        <v>0.75</v>
      </c>
      <c r="P34" s="323">
        <v>3</v>
      </c>
      <c r="Q34" s="18">
        <v>19.3</v>
      </c>
      <c r="R34" s="19">
        <v>6.4333333333333336</v>
      </c>
      <c r="S34" s="18">
        <v>3.1</v>
      </c>
      <c r="T34" s="18">
        <v>13.1</v>
      </c>
      <c r="U34" s="20">
        <v>8.1404320987654311E-3</v>
      </c>
      <c r="V34" s="21">
        <v>1</v>
      </c>
      <c r="W34" s="323">
        <v>3</v>
      </c>
      <c r="X34" s="18">
        <v>18.2</v>
      </c>
      <c r="Y34" s="19">
        <v>6.0666666666666664</v>
      </c>
      <c r="Z34" s="18">
        <v>2</v>
      </c>
      <c r="AA34" s="18">
        <v>13.1</v>
      </c>
      <c r="AB34" s="20">
        <v>8.0285493827160492E-3</v>
      </c>
      <c r="AC34" s="21">
        <v>0</v>
      </c>
      <c r="AD34" s="323">
        <v>3</v>
      </c>
      <c r="AE34" s="18">
        <v>8.1999999999999993</v>
      </c>
      <c r="AF34" s="19">
        <v>2.7333333333333329</v>
      </c>
      <c r="AG34" s="18">
        <v>1</v>
      </c>
      <c r="AH34" s="18">
        <v>6.2</v>
      </c>
      <c r="AI34" s="20">
        <v>6.6087962962962966E-3</v>
      </c>
      <c r="AJ34" s="21">
        <v>0.33333333333333331</v>
      </c>
      <c r="AK34" s="323">
        <v>3</v>
      </c>
      <c r="AL34" s="18">
        <v>19.2</v>
      </c>
      <c r="AM34" s="19">
        <v>6.3999999999999995</v>
      </c>
      <c r="AN34" s="18">
        <v>4</v>
      </c>
      <c r="AO34" s="18">
        <v>9</v>
      </c>
      <c r="AP34" s="20">
        <v>6.8711419753086428E-3</v>
      </c>
      <c r="AQ34" s="21">
        <v>0.66666666666666663</v>
      </c>
      <c r="AR34" s="323">
        <v>2</v>
      </c>
      <c r="AS34" s="18">
        <v>9.3000000000000007</v>
      </c>
      <c r="AT34" s="19">
        <v>4.6500000000000004</v>
      </c>
      <c r="AU34" s="18">
        <v>3.1</v>
      </c>
      <c r="AV34" s="18">
        <v>6.2</v>
      </c>
      <c r="AW34" s="20">
        <v>6.9907407407407401E-3</v>
      </c>
      <c r="AX34" s="21">
        <v>0</v>
      </c>
      <c r="AY34" s="323">
        <v>2</v>
      </c>
      <c r="AZ34" s="18">
        <v>2.5</v>
      </c>
      <c r="BA34" s="19">
        <v>1.25</v>
      </c>
      <c r="BB34" s="18">
        <v>1</v>
      </c>
      <c r="BC34" s="18">
        <v>1.5</v>
      </c>
      <c r="BD34" s="20">
        <v>6.5162037037037046E-3</v>
      </c>
      <c r="BE34" s="21">
        <v>1.5</v>
      </c>
      <c r="BF34" s="323">
        <v>2</v>
      </c>
      <c r="BG34" s="18">
        <v>5.77</v>
      </c>
      <c r="BH34" s="19">
        <v>2.8849999999999998</v>
      </c>
      <c r="BI34" s="18">
        <v>2.76</v>
      </c>
      <c r="BJ34" s="18">
        <v>3.01</v>
      </c>
      <c r="BK34" s="20">
        <v>7.8472222222222224E-3</v>
      </c>
      <c r="BL34" s="21">
        <v>1.6055555555540195</v>
      </c>
      <c r="BM34" s="323">
        <v>1</v>
      </c>
      <c r="BN34" s="18">
        <v>13.1</v>
      </c>
      <c r="BO34" s="19">
        <v>13.1</v>
      </c>
      <c r="BP34" s="18">
        <v>13.1</v>
      </c>
      <c r="BQ34" s="18">
        <v>13.1</v>
      </c>
      <c r="BR34" s="20">
        <v>9.571759259259259E-3</v>
      </c>
      <c r="BS34" s="21">
        <v>0</v>
      </c>
      <c r="BT34" s="323">
        <v>3</v>
      </c>
      <c r="BU34" s="18">
        <v>17.329999999999998</v>
      </c>
      <c r="BV34" s="19">
        <v>5.7766666666666664</v>
      </c>
      <c r="BW34" s="18">
        <v>4</v>
      </c>
      <c r="BX34" s="18">
        <v>7.13</v>
      </c>
      <c r="BY34" s="20">
        <v>7.6929012345679018E-3</v>
      </c>
      <c r="BZ34" s="21">
        <v>0.33333333333333331</v>
      </c>
      <c r="CA34" s="170">
        <v>4</v>
      </c>
      <c r="CB34" s="27">
        <v>19</v>
      </c>
      <c r="CC34" s="28">
        <v>4.75</v>
      </c>
      <c r="CD34" s="27">
        <v>2.7</v>
      </c>
      <c r="CE34" s="27">
        <v>7</v>
      </c>
      <c r="CF34" s="29">
        <v>6.9820601851851866E-3</v>
      </c>
      <c r="CG34" s="171">
        <v>0.5</v>
      </c>
      <c r="CH34" s="323">
        <v>3</v>
      </c>
      <c r="CI34" s="18">
        <v>16.3</v>
      </c>
      <c r="CJ34" s="19">
        <v>5.4333333333333336</v>
      </c>
      <c r="CK34" s="18">
        <v>3.1</v>
      </c>
      <c r="CL34" s="18">
        <v>7</v>
      </c>
      <c r="CM34" s="20">
        <v>6.9830246913580238E-3</v>
      </c>
      <c r="CN34" s="21">
        <v>0.33333333333333331</v>
      </c>
      <c r="CO34" s="323">
        <v>3</v>
      </c>
      <c r="CP34" s="18">
        <v>7.9</v>
      </c>
      <c r="CQ34" s="19">
        <v>2.6333333333333333</v>
      </c>
      <c r="CR34" s="18">
        <v>2</v>
      </c>
      <c r="CS34" s="18">
        <v>3</v>
      </c>
      <c r="CT34" s="20">
        <v>6.9830246913580247E-3</v>
      </c>
      <c r="CU34" s="21">
        <v>0.66666666666666663</v>
      </c>
      <c r="CV34" s="323">
        <v>1</v>
      </c>
      <c r="CW34" s="18">
        <v>7.1070000000000002</v>
      </c>
      <c r="CX34" s="19">
        <v>7.1070000000000002</v>
      </c>
      <c r="CY34" s="18">
        <v>7.1070000000000002</v>
      </c>
      <c r="CZ34" s="18">
        <v>7.1070000000000002</v>
      </c>
      <c r="DA34" s="20">
        <v>8.5416666666666679E-3</v>
      </c>
      <c r="DB34" s="21">
        <v>0</v>
      </c>
      <c r="DC34" s="323">
        <v>3</v>
      </c>
      <c r="DD34" s="34">
        <v>14.1</v>
      </c>
      <c r="DE34" s="19">
        <v>4.7</v>
      </c>
      <c r="DF34" s="18">
        <v>3.1</v>
      </c>
      <c r="DG34" s="18">
        <v>7</v>
      </c>
      <c r="DH34" s="20">
        <v>7.8780864197530859E-3</v>
      </c>
      <c r="DI34" s="21">
        <v>0.33333333333333331</v>
      </c>
      <c r="DJ34" s="323"/>
      <c r="DK34" s="18"/>
      <c r="DL34" s="19"/>
      <c r="DM34" s="18"/>
      <c r="DN34" s="18"/>
      <c r="DO34" s="20"/>
      <c r="DP34" s="21"/>
      <c r="DQ34" s="323"/>
      <c r="DR34" s="18"/>
      <c r="DS34" s="19"/>
      <c r="DT34" s="18"/>
      <c r="DU34" s="18"/>
      <c r="DV34" s="20"/>
      <c r="DW34" s="21"/>
      <c r="DX34" s="172">
        <v>40</v>
      </c>
      <c r="DY34" s="172">
        <v>192.80699999999996</v>
      </c>
      <c r="DZ34" s="173">
        <v>4.820174999999999</v>
      </c>
      <c r="EA34" s="172">
        <v>1</v>
      </c>
      <c r="EB34" s="172">
        <v>13.1</v>
      </c>
      <c r="EC34" s="174">
        <v>7.4302662037037028E-3</v>
      </c>
      <c r="ED34" s="175">
        <v>0.55527777777770093</v>
      </c>
      <c r="EE34" s="40"/>
      <c r="EF34" s="18"/>
      <c r="EG34" s="19"/>
      <c r="EH34" s="18"/>
      <c r="EI34" s="18"/>
      <c r="EJ34" s="20"/>
      <c r="EK34" s="21"/>
      <c r="EL34" s="323">
        <v>1</v>
      </c>
      <c r="EM34" s="18">
        <v>25</v>
      </c>
      <c r="EN34" s="19">
        <v>25</v>
      </c>
      <c r="EO34" s="18">
        <v>25</v>
      </c>
      <c r="EP34" s="18">
        <v>25</v>
      </c>
      <c r="EQ34" s="20">
        <v>2.2916666666666667E-3</v>
      </c>
      <c r="ER34" s="21">
        <v>0</v>
      </c>
      <c r="ES34" s="323">
        <v>1</v>
      </c>
      <c r="ET34" s="18">
        <v>56</v>
      </c>
      <c r="EU34" s="19">
        <v>56</v>
      </c>
      <c r="EV34" s="18">
        <v>56</v>
      </c>
      <c r="EW34" s="18">
        <v>56</v>
      </c>
      <c r="EX34" s="20">
        <v>2.5694444444444445E-3</v>
      </c>
      <c r="EY34" s="21">
        <v>0</v>
      </c>
      <c r="EZ34" s="323">
        <v>3</v>
      </c>
      <c r="FA34" s="18">
        <v>78</v>
      </c>
      <c r="FB34" s="19">
        <v>26</v>
      </c>
      <c r="FC34" s="18">
        <v>10</v>
      </c>
      <c r="FD34" s="18">
        <v>56</v>
      </c>
      <c r="FE34" s="20">
        <v>2.453703703703704E-3</v>
      </c>
      <c r="FF34" s="21">
        <v>0.33333333333333331</v>
      </c>
      <c r="FG34" s="323">
        <v>5</v>
      </c>
      <c r="FH34" s="18">
        <v>131.89999999999998</v>
      </c>
      <c r="FI34" s="19">
        <v>26.379999999999995</v>
      </c>
      <c r="FJ34" s="18">
        <v>7.6</v>
      </c>
      <c r="FK34" s="18">
        <v>69.599999999999994</v>
      </c>
      <c r="FL34" s="20">
        <v>2.2685185185185182E-3</v>
      </c>
      <c r="FM34" s="21">
        <v>0.2</v>
      </c>
      <c r="FN34" s="323">
        <v>1</v>
      </c>
      <c r="FO34" s="18">
        <v>25</v>
      </c>
      <c r="FP34" s="19">
        <v>25</v>
      </c>
      <c r="FQ34" s="18">
        <v>25</v>
      </c>
      <c r="FR34" s="18">
        <v>25</v>
      </c>
      <c r="FS34" s="20">
        <v>2.4074074074074076E-3</v>
      </c>
      <c r="FT34" s="21">
        <v>0</v>
      </c>
      <c r="FU34" s="323">
        <v>5</v>
      </c>
      <c r="FV34" s="18">
        <v>80.599999999999994</v>
      </c>
      <c r="FW34" s="19">
        <v>16.119999999999997</v>
      </c>
      <c r="FX34" s="18">
        <v>8</v>
      </c>
      <c r="FY34" s="18">
        <v>25</v>
      </c>
      <c r="FZ34" s="20">
        <v>2.4467592592592588E-3</v>
      </c>
      <c r="GA34" s="21">
        <v>0.2</v>
      </c>
      <c r="GB34" s="323">
        <v>1</v>
      </c>
      <c r="GC34" s="18">
        <v>56</v>
      </c>
      <c r="GD34" s="19">
        <v>56</v>
      </c>
      <c r="GE34" s="18">
        <v>56</v>
      </c>
      <c r="GF34" s="18">
        <v>56</v>
      </c>
      <c r="GG34" s="20">
        <v>2.6967592592592594E-3</v>
      </c>
      <c r="GH34" s="21">
        <v>0</v>
      </c>
      <c r="GI34" s="323">
        <v>2</v>
      </c>
      <c r="GJ34" s="18">
        <v>112</v>
      </c>
      <c r="GK34" s="19">
        <v>56</v>
      </c>
      <c r="GL34" s="18">
        <v>56</v>
      </c>
      <c r="GM34" s="18">
        <v>56</v>
      </c>
      <c r="GN34" s="20">
        <v>2.6504629629629625E-3</v>
      </c>
      <c r="GO34" s="21">
        <v>1.2600694444445253</v>
      </c>
      <c r="GP34" s="323"/>
      <c r="GQ34" s="18"/>
      <c r="GR34" s="19"/>
      <c r="GS34" s="18"/>
      <c r="GT34" s="18"/>
      <c r="GU34" s="20"/>
      <c r="GV34" s="21"/>
      <c r="GW34" s="323">
        <v>2</v>
      </c>
      <c r="GX34" s="18">
        <v>37.269999999999996</v>
      </c>
      <c r="GY34" s="19">
        <v>18.634999999999998</v>
      </c>
      <c r="GZ34" s="18">
        <v>12.27</v>
      </c>
      <c r="HA34" s="18">
        <v>25</v>
      </c>
      <c r="HB34" s="20">
        <v>2.5983796296296297E-3</v>
      </c>
      <c r="HC34" s="21">
        <v>0</v>
      </c>
      <c r="HD34" s="170">
        <v>3</v>
      </c>
      <c r="HE34" s="27">
        <v>67</v>
      </c>
      <c r="HF34" s="28">
        <v>22.333333333333332</v>
      </c>
      <c r="HG34" s="27">
        <v>17</v>
      </c>
      <c r="HH34" s="27">
        <v>25</v>
      </c>
      <c r="HI34" s="29">
        <v>2.731481481481481E-3</v>
      </c>
      <c r="HJ34" s="171">
        <v>0</v>
      </c>
      <c r="HK34" s="323">
        <v>4</v>
      </c>
      <c r="HL34" s="18">
        <v>61.319999999999993</v>
      </c>
      <c r="HM34" s="19">
        <v>15.329999999999998</v>
      </c>
      <c r="HN34" s="18">
        <v>8.6199999999999992</v>
      </c>
      <c r="HO34" s="18">
        <v>25</v>
      </c>
      <c r="HP34" s="20">
        <v>2.8038194444444447E-3</v>
      </c>
      <c r="HQ34" s="21">
        <v>0.5</v>
      </c>
      <c r="HR34" s="323">
        <v>1</v>
      </c>
      <c r="HS34" s="18">
        <v>10.5</v>
      </c>
      <c r="HT34" s="19">
        <v>10.5</v>
      </c>
      <c r="HU34" s="18">
        <v>10.5</v>
      </c>
      <c r="HV34" s="18">
        <v>10.5</v>
      </c>
      <c r="HW34" s="20">
        <v>2.7199074074074074E-3</v>
      </c>
      <c r="HX34" s="21">
        <v>0</v>
      </c>
      <c r="HY34" s="323">
        <v>3</v>
      </c>
      <c r="HZ34" s="18">
        <v>43.6</v>
      </c>
      <c r="IA34" s="19">
        <v>14.533333333333333</v>
      </c>
      <c r="IB34" s="18">
        <v>7</v>
      </c>
      <c r="IC34" s="18">
        <v>26.1</v>
      </c>
      <c r="ID34" s="20">
        <v>2.7237654320987656E-3</v>
      </c>
      <c r="IE34" s="21">
        <v>1.3333333333333333</v>
      </c>
      <c r="IF34" s="323">
        <v>1</v>
      </c>
      <c r="IG34" s="34">
        <v>7</v>
      </c>
      <c r="IH34" s="19">
        <v>7</v>
      </c>
      <c r="II34" s="18">
        <v>7</v>
      </c>
      <c r="IJ34" s="18">
        <v>7</v>
      </c>
      <c r="IK34" s="20">
        <v>2.8472222222222219E-3</v>
      </c>
      <c r="IL34" s="21">
        <v>0</v>
      </c>
      <c r="IM34" s="323"/>
      <c r="IN34" s="18"/>
      <c r="IO34" s="19"/>
      <c r="IP34" s="18"/>
      <c r="IQ34" s="18"/>
      <c r="IR34" s="20"/>
      <c r="IS34" s="21"/>
      <c r="IT34" s="323"/>
      <c r="IU34" s="18"/>
      <c r="IV34" s="19"/>
      <c r="IW34" s="18"/>
      <c r="IX34" s="18"/>
      <c r="IY34" s="20"/>
      <c r="IZ34" s="21"/>
      <c r="JA34" s="172">
        <v>33</v>
      </c>
      <c r="JB34" s="172">
        <v>791.19</v>
      </c>
      <c r="JC34" s="173">
        <v>23.975454545454546</v>
      </c>
      <c r="JD34" s="172">
        <v>7</v>
      </c>
      <c r="JE34" s="172">
        <v>69.599999999999994</v>
      </c>
      <c r="JF34" s="174">
        <v>2.5620791245791249E-3</v>
      </c>
      <c r="JG34" s="175">
        <v>0.34909511784512276</v>
      </c>
      <c r="JH34" s="40"/>
      <c r="JI34" s="18"/>
      <c r="JJ34" s="19"/>
      <c r="JK34" s="18"/>
      <c r="JL34" s="18"/>
      <c r="JM34" s="20"/>
      <c r="JN34" s="21"/>
      <c r="JO34" s="323">
        <v>1</v>
      </c>
      <c r="JP34" s="18">
        <v>1</v>
      </c>
      <c r="JQ34" s="19">
        <v>1</v>
      </c>
      <c r="JR34" s="18">
        <v>1</v>
      </c>
      <c r="JS34" s="18">
        <v>1</v>
      </c>
      <c r="JT34" s="20">
        <v>2.7442129629629632E-2</v>
      </c>
      <c r="JU34" s="21">
        <v>0</v>
      </c>
      <c r="JV34" s="323">
        <v>1</v>
      </c>
      <c r="JW34" s="18">
        <v>1.2</v>
      </c>
      <c r="JX34" s="19">
        <v>1.2</v>
      </c>
      <c r="JY34" s="18">
        <v>1.2</v>
      </c>
      <c r="JZ34" s="18">
        <v>1.2</v>
      </c>
      <c r="KA34" s="20">
        <v>2.5300925925925925E-2</v>
      </c>
      <c r="KB34" s="21">
        <v>1</v>
      </c>
      <c r="KC34" s="323">
        <v>2</v>
      </c>
      <c r="KD34" s="18">
        <v>2.2000000000000002</v>
      </c>
      <c r="KE34" s="19">
        <v>1.1000000000000001</v>
      </c>
      <c r="KF34" s="18">
        <v>1</v>
      </c>
      <c r="KG34" s="18">
        <v>1.2</v>
      </c>
      <c r="KH34" s="20">
        <v>2.267361111111111E-2</v>
      </c>
      <c r="KI34" s="21">
        <v>0.5</v>
      </c>
      <c r="KJ34" s="323">
        <v>1</v>
      </c>
      <c r="KK34" s="18">
        <v>1</v>
      </c>
      <c r="KL34" s="19">
        <v>1</v>
      </c>
      <c r="KM34" s="18">
        <v>1</v>
      </c>
      <c r="KN34" s="18">
        <v>1</v>
      </c>
      <c r="KO34" s="20">
        <v>2.3240740740740742E-2</v>
      </c>
      <c r="KP34" s="21">
        <v>0</v>
      </c>
      <c r="KQ34" s="323">
        <v>1</v>
      </c>
      <c r="KR34" s="18">
        <v>1</v>
      </c>
      <c r="KS34" s="19">
        <v>1</v>
      </c>
      <c r="KT34" s="18">
        <v>1</v>
      </c>
      <c r="KU34" s="18">
        <v>1</v>
      </c>
      <c r="KV34" s="20">
        <v>2.5648148148148146E-2</v>
      </c>
      <c r="KW34" s="21">
        <v>3</v>
      </c>
      <c r="KX34" s="323">
        <v>1</v>
      </c>
      <c r="KY34" s="18">
        <v>1</v>
      </c>
      <c r="KZ34" s="19">
        <v>1</v>
      </c>
      <c r="LA34" s="18">
        <v>1</v>
      </c>
      <c r="LB34" s="18">
        <v>1</v>
      </c>
      <c r="LC34" s="20">
        <v>2.6041666666666668E-2</v>
      </c>
      <c r="LD34" s="21">
        <v>1</v>
      </c>
      <c r="LE34" s="323">
        <v>1</v>
      </c>
      <c r="LF34" s="18">
        <v>1.2</v>
      </c>
      <c r="LG34" s="19">
        <v>1.2</v>
      </c>
      <c r="LH34" s="18">
        <v>1.2</v>
      </c>
      <c r="LI34" s="18">
        <v>1.2</v>
      </c>
      <c r="LJ34" s="20">
        <v>2.6412037037037036E-2</v>
      </c>
      <c r="LK34" s="21">
        <v>1</v>
      </c>
      <c r="LL34" s="323"/>
      <c r="LM34" s="18"/>
      <c r="LN34" s="19"/>
      <c r="LO34" s="18"/>
      <c r="LP34" s="18"/>
      <c r="LQ34" s="20"/>
      <c r="LR34" s="21"/>
      <c r="LS34" s="323">
        <v>1</v>
      </c>
      <c r="LT34" s="18">
        <v>1.2</v>
      </c>
      <c r="LU34" s="19">
        <v>1.2</v>
      </c>
      <c r="LV34" s="18">
        <v>1.2</v>
      </c>
      <c r="LW34" s="18">
        <v>1.2</v>
      </c>
      <c r="LX34" s="20">
        <v>2.3784722222222221E-2</v>
      </c>
      <c r="LY34" s="21">
        <v>2</v>
      </c>
      <c r="LZ34" s="323">
        <v>1</v>
      </c>
      <c r="MA34" s="18">
        <v>1</v>
      </c>
      <c r="MB34" s="19">
        <v>1</v>
      </c>
      <c r="MC34" s="18">
        <v>1</v>
      </c>
      <c r="MD34" s="18">
        <v>1</v>
      </c>
      <c r="ME34" s="20">
        <v>2.736111111111111E-2</v>
      </c>
      <c r="MF34" s="21">
        <v>1</v>
      </c>
      <c r="MG34" s="170">
        <v>1</v>
      </c>
      <c r="MH34" s="27">
        <v>1</v>
      </c>
      <c r="MI34" s="28">
        <v>1</v>
      </c>
      <c r="MJ34" s="27">
        <v>1</v>
      </c>
      <c r="MK34" s="27">
        <v>1</v>
      </c>
      <c r="ML34" s="29">
        <v>2.7013888888888889E-2</v>
      </c>
      <c r="MM34" s="171">
        <v>1</v>
      </c>
      <c r="MN34" s="323">
        <v>1</v>
      </c>
      <c r="MO34" s="18">
        <v>1</v>
      </c>
      <c r="MP34" s="19">
        <v>1</v>
      </c>
      <c r="MQ34" s="18">
        <v>1</v>
      </c>
      <c r="MR34" s="18">
        <v>1</v>
      </c>
      <c r="MS34" s="20">
        <v>2.56712962962963E-2</v>
      </c>
      <c r="MT34" s="21">
        <v>0</v>
      </c>
      <c r="MU34" s="323">
        <v>1</v>
      </c>
      <c r="MV34" s="18">
        <v>0.25</v>
      </c>
      <c r="MW34" s="19">
        <v>0.25</v>
      </c>
      <c r="MX34" s="18">
        <v>0.25</v>
      </c>
      <c r="MY34" s="18">
        <v>0.25</v>
      </c>
      <c r="MZ34" s="20">
        <v>3.0879629629629632E-2</v>
      </c>
      <c r="NA34" s="21">
        <v>0</v>
      </c>
      <c r="NB34" s="323"/>
      <c r="NC34" s="18"/>
      <c r="ND34" s="19"/>
      <c r="NE34" s="18"/>
      <c r="NF34" s="18"/>
      <c r="NG34" s="20"/>
      <c r="NH34" s="21"/>
      <c r="NI34" s="323">
        <v>1</v>
      </c>
      <c r="NJ34" s="34">
        <v>0.25</v>
      </c>
      <c r="NK34" s="19">
        <v>0.25</v>
      </c>
      <c r="NL34" s="18">
        <v>0.25</v>
      </c>
      <c r="NM34" s="18">
        <v>0.25</v>
      </c>
      <c r="NN34" s="20">
        <v>2.462962962962963E-2</v>
      </c>
      <c r="NO34" s="21">
        <v>1</v>
      </c>
      <c r="NP34" s="323"/>
      <c r="NQ34" s="18"/>
      <c r="NR34" s="19"/>
      <c r="NS34" s="18"/>
      <c r="NT34" s="18"/>
      <c r="NU34" s="20"/>
      <c r="NV34" s="21"/>
      <c r="NW34" s="323"/>
      <c r="NX34" s="18"/>
      <c r="NY34" s="19"/>
      <c r="NZ34" s="18"/>
      <c r="OA34" s="18"/>
      <c r="OB34" s="20"/>
      <c r="OC34" s="21"/>
      <c r="OD34" s="172">
        <v>14</v>
      </c>
      <c r="OE34" s="172">
        <v>13.299999999999999</v>
      </c>
      <c r="OF34" s="173">
        <v>0.95</v>
      </c>
      <c r="OG34" s="172">
        <v>0.25</v>
      </c>
      <c r="OH34" s="172">
        <v>1.2</v>
      </c>
      <c r="OI34" s="174">
        <v>2.5626653439153435E-2</v>
      </c>
      <c r="OJ34" s="175">
        <v>0.8571428571428571</v>
      </c>
      <c r="OK34" s="40"/>
      <c r="OL34" s="18"/>
      <c r="OM34" s="19"/>
      <c r="ON34" s="18"/>
      <c r="OO34" s="18"/>
      <c r="OP34" s="20"/>
      <c r="OQ34" s="21"/>
      <c r="OR34" s="172"/>
      <c r="OS34" s="172"/>
      <c r="OT34" s="173"/>
      <c r="OU34" s="172"/>
      <c r="OV34" s="172"/>
      <c r="OW34" s="174"/>
      <c r="OX34" s="324"/>
    </row>
    <row r="35" spans="1:414" s="22" customFormat="1" x14ac:dyDescent="0.2">
      <c r="A35" s="169">
        <v>25</v>
      </c>
      <c r="B35" s="40"/>
      <c r="C35" s="18"/>
      <c r="D35" s="19"/>
      <c r="E35" s="18"/>
      <c r="F35" s="18"/>
      <c r="G35" s="20"/>
      <c r="H35" s="21"/>
      <c r="I35" s="323">
        <v>4</v>
      </c>
      <c r="J35" s="18">
        <v>14.95</v>
      </c>
      <c r="K35" s="19">
        <v>3.7374999999999998</v>
      </c>
      <c r="L35" s="18">
        <v>1.5</v>
      </c>
      <c r="M35" s="18">
        <v>5.2</v>
      </c>
      <c r="N35" s="20">
        <v>8.5850694444444455E-3</v>
      </c>
      <c r="O35" s="21">
        <v>0</v>
      </c>
      <c r="P35" s="323">
        <v>3</v>
      </c>
      <c r="Q35" s="18">
        <v>16</v>
      </c>
      <c r="R35" s="19">
        <v>5.333333333333333</v>
      </c>
      <c r="S35" s="18">
        <v>3.1</v>
      </c>
      <c r="T35" s="18">
        <v>7.85</v>
      </c>
      <c r="U35" s="20">
        <v>7.5154320987654323E-3</v>
      </c>
      <c r="V35" s="21">
        <v>0.33333333333333331</v>
      </c>
      <c r="W35" s="323">
        <v>3</v>
      </c>
      <c r="X35" s="18">
        <v>13.4</v>
      </c>
      <c r="Y35" s="19">
        <v>4.4666666666666668</v>
      </c>
      <c r="Z35" s="18">
        <v>1.75</v>
      </c>
      <c r="AA35" s="18">
        <v>7.5</v>
      </c>
      <c r="AB35" s="20">
        <v>8.8734567901234563E-3</v>
      </c>
      <c r="AC35" s="21">
        <v>0</v>
      </c>
      <c r="AD35" s="323">
        <v>5</v>
      </c>
      <c r="AE35" s="18">
        <v>23.08</v>
      </c>
      <c r="AF35" s="19">
        <v>4.6159999999999997</v>
      </c>
      <c r="AG35" s="18">
        <v>3.28</v>
      </c>
      <c r="AH35" s="18">
        <v>7</v>
      </c>
      <c r="AI35" s="20">
        <v>7.0231481481481482E-3</v>
      </c>
      <c r="AJ35" s="21">
        <v>0</v>
      </c>
      <c r="AK35" s="323">
        <v>3</v>
      </c>
      <c r="AL35" s="18">
        <v>9.1</v>
      </c>
      <c r="AM35" s="19">
        <v>3.0333333333333332</v>
      </c>
      <c r="AN35" s="18">
        <v>1.5</v>
      </c>
      <c r="AO35" s="18">
        <v>5.0999999999999996</v>
      </c>
      <c r="AP35" s="20">
        <v>6.9290123456790115E-3</v>
      </c>
      <c r="AQ35" s="21">
        <v>0</v>
      </c>
      <c r="AR35" s="323">
        <v>3</v>
      </c>
      <c r="AS35" s="18">
        <v>7.6</v>
      </c>
      <c r="AT35" s="19">
        <v>2.5333333333333332</v>
      </c>
      <c r="AU35" s="18">
        <v>2</v>
      </c>
      <c r="AV35" s="18">
        <v>3</v>
      </c>
      <c r="AW35" s="20">
        <v>6.7824074074074071E-3</v>
      </c>
      <c r="AX35" s="21">
        <v>0.33333333333333331</v>
      </c>
      <c r="AY35" s="323">
        <v>2</v>
      </c>
      <c r="AZ35" s="18">
        <v>7.2</v>
      </c>
      <c r="BA35" s="19">
        <v>3.6</v>
      </c>
      <c r="BB35" s="18">
        <v>1</v>
      </c>
      <c r="BC35" s="18">
        <v>6.2</v>
      </c>
      <c r="BD35" s="20">
        <v>7.540509259259259E-3</v>
      </c>
      <c r="BE35" s="21">
        <v>1</v>
      </c>
      <c r="BF35" s="323">
        <v>3</v>
      </c>
      <c r="BG35" s="18">
        <v>11.81</v>
      </c>
      <c r="BH35" s="19">
        <v>3.936666666666667</v>
      </c>
      <c r="BI35" s="18">
        <v>2.16</v>
      </c>
      <c r="BJ35" s="18">
        <v>6.2</v>
      </c>
      <c r="BK35" s="20">
        <v>7.7469135802469141E-3</v>
      </c>
      <c r="BL35" s="21">
        <v>1.6787037037041348</v>
      </c>
      <c r="BM35" s="323"/>
      <c r="BN35" s="18"/>
      <c r="BO35" s="19"/>
      <c r="BP35" s="18"/>
      <c r="BQ35" s="18"/>
      <c r="BR35" s="20"/>
      <c r="BS35" s="21"/>
      <c r="BT35" s="323">
        <v>3</v>
      </c>
      <c r="BU35" s="18">
        <v>12.1</v>
      </c>
      <c r="BV35" s="19">
        <v>4.0333333333333332</v>
      </c>
      <c r="BW35" s="18">
        <v>3.1</v>
      </c>
      <c r="BX35" s="18">
        <v>5</v>
      </c>
      <c r="BY35" s="20">
        <v>6.9174382716049379E-3</v>
      </c>
      <c r="BZ35" s="21">
        <v>0.33333333333333331</v>
      </c>
      <c r="CA35" s="170">
        <v>3</v>
      </c>
      <c r="CB35" s="27">
        <v>9</v>
      </c>
      <c r="CC35" s="28">
        <v>3</v>
      </c>
      <c r="CD35" s="27">
        <v>2.9</v>
      </c>
      <c r="CE35" s="27">
        <v>3.1</v>
      </c>
      <c r="CF35" s="29">
        <v>7.2492283950617289E-3</v>
      </c>
      <c r="CG35" s="171">
        <v>0.33333333333333331</v>
      </c>
      <c r="CH35" s="323">
        <v>3</v>
      </c>
      <c r="CI35" s="18">
        <v>9.1</v>
      </c>
      <c r="CJ35" s="19">
        <v>3.0333333333333332</v>
      </c>
      <c r="CK35" s="18">
        <v>2.9</v>
      </c>
      <c r="CL35" s="18">
        <v>3.3</v>
      </c>
      <c r="CM35" s="20">
        <v>6.8827160493827163E-3</v>
      </c>
      <c r="CN35" s="21">
        <v>0.33333333333333331</v>
      </c>
      <c r="CO35" s="323">
        <v>1</v>
      </c>
      <c r="CP35" s="18">
        <v>3.25</v>
      </c>
      <c r="CQ35" s="19">
        <v>3.25</v>
      </c>
      <c r="CR35" s="18">
        <v>3.25</v>
      </c>
      <c r="CS35" s="18">
        <v>3.25</v>
      </c>
      <c r="CT35" s="20">
        <v>7.083333333333333E-3</v>
      </c>
      <c r="CU35" s="21">
        <v>0</v>
      </c>
      <c r="CV35" s="323">
        <v>2</v>
      </c>
      <c r="CW35" s="18">
        <v>13.2</v>
      </c>
      <c r="CX35" s="19">
        <v>6.6</v>
      </c>
      <c r="CY35" s="18">
        <v>6.2</v>
      </c>
      <c r="CZ35" s="18">
        <v>7</v>
      </c>
      <c r="DA35" s="20">
        <v>7.8067129629629632E-3</v>
      </c>
      <c r="DB35" s="21">
        <v>0</v>
      </c>
      <c r="DC35" s="323">
        <v>2</v>
      </c>
      <c r="DD35" s="18">
        <v>6.2</v>
      </c>
      <c r="DE35" s="19">
        <v>3.1</v>
      </c>
      <c r="DF35" s="18">
        <v>3.1</v>
      </c>
      <c r="DG35" s="18">
        <v>3.1</v>
      </c>
      <c r="DH35" s="20">
        <v>7.858796296296296E-3</v>
      </c>
      <c r="DI35" s="21">
        <v>0</v>
      </c>
      <c r="DJ35" s="323"/>
      <c r="DK35" s="18"/>
      <c r="DL35" s="19"/>
      <c r="DM35" s="18"/>
      <c r="DN35" s="18"/>
      <c r="DO35" s="20"/>
      <c r="DP35" s="21"/>
      <c r="DQ35" s="323"/>
      <c r="DR35" s="18"/>
      <c r="DS35" s="19"/>
      <c r="DT35" s="18"/>
      <c r="DU35" s="18"/>
      <c r="DV35" s="20"/>
      <c r="DW35" s="21"/>
      <c r="DX35" s="172">
        <v>40</v>
      </c>
      <c r="DY35" s="172">
        <v>155.98999999999998</v>
      </c>
      <c r="DZ35" s="173">
        <v>3.8997499999999996</v>
      </c>
      <c r="EA35" s="172">
        <v>1</v>
      </c>
      <c r="EB35" s="172">
        <v>7.85</v>
      </c>
      <c r="EC35" s="174">
        <v>7.4910300925925934E-3</v>
      </c>
      <c r="ED35" s="175">
        <v>0.3009027777778101</v>
      </c>
      <c r="EE35" s="40"/>
      <c r="EF35" s="18"/>
      <c r="EG35" s="19"/>
      <c r="EH35" s="18"/>
      <c r="EI35" s="18"/>
      <c r="EJ35" s="20"/>
      <c r="EK35" s="21"/>
      <c r="EL35" s="323">
        <v>1</v>
      </c>
      <c r="EM35" s="18">
        <v>100.6</v>
      </c>
      <c r="EN35" s="19">
        <v>100.6</v>
      </c>
      <c r="EO35" s="18">
        <v>100.6</v>
      </c>
      <c r="EP35" s="18">
        <v>100.6</v>
      </c>
      <c r="EQ35" s="20">
        <v>2.8587962962962963E-3</v>
      </c>
      <c r="ER35" s="21">
        <v>0</v>
      </c>
      <c r="ES35" s="323">
        <v>3</v>
      </c>
      <c r="ET35" s="18">
        <v>88.3</v>
      </c>
      <c r="EU35" s="19">
        <v>29.433333333333334</v>
      </c>
      <c r="EV35" s="18">
        <v>10.7</v>
      </c>
      <c r="EW35" s="18">
        <v>52.6</v>
      </c>
      <c r="EX35" s="20">
        <v>2.7160493827160493E-3</v>
      </c>
      <c r="EY35" s="21">
        <v>0.33333333333333331</v>
      </c>
      <c r="EZ35" s="323">
        <v>2</v>
      </c>
      <c r="FA35" s="18">
        <v>180.2</v>
      </c>
      <c r="FB35" s="19">
        <v>90.1</v>
      </c>
      <c r="FC35" s="18">
        <v>78.8</v>
      </c>
      <c r="FD35" s="18">
        <v>101.4</v>
      </c>
      <c r="FE35" s="20">
        <v>2.719907407407407E-3</v>
      </c>
      <c r="FF35" s="21">
        <v>0.5</v>
      </c>
      <c r="FG35" s="323">
        <v>3</v>
      </c>
      <c r="FH35" s="18">
        <v>51.6</v>
      </c>
      <c r="FI35" s="19">
        <v>17.2</v>
      </c>
      <c r="FJ35" s="18">
        <v>11</v>
      </c>
      <c r="FK35" s="18">
        <v>20.3</v>
      </c>
      <c r="FL35" s="20">
        <v>2.3379629629629631E-3</v>
      </c>
      <c r="FM35" s="21">
        <v>0</v>
      </c>
      <c r="FN35" s="323">
        <v>3</v>
      </c>
      <c r="FO35" s="18">
        <v>123.1</v>
      </c>
      <c r="FP35" s="19">
        <v>41.033333333333331</v>
      </c>
      <c r="FQ35" s="18">
        <v>10.8</v>
      </c>
      <c r="FR35" s="18">
        <v>101.3</v>
      </c>
      <c r="FS35" s="20">
        <v>2.1334876543209875E-3</v>
      </c>
      <c r="FT35" s="21">
        <v>0.33333333333333331</v>
      </c>
      <c r="FU35" s="323">
        <v>1</v>
      </c>
      <c r="FV35" s="18">
        <v>7.8</v>
      </c>
      <c r="FW35" s="19">
        <v>7.8</v>
      </c>
      <c r="FX35" s="18">
        <v>7.8</v>
      </c>
      <c r="FY35" s="18">
        <v>7.8</v>
      </c>
      <c r="FZ35" s="20">
        <v>2.673611111111111E-3</v>
      </c>
      <c r="GA35" s="21">
        <v>1</v>
      </c>
      <c r="GB35" s="323">
        <v>2</v>
      </c>
      <c r="GC35" s="18">
        <v>45.79</v>
      </c>
      <c r="GD35" s="19">
        <v>22.895</v>
      </c>
      <c r="GE35" s="18">
        <v>22.79</v>
      </c>
      <c r="GF35" s="18">
        <v>23</v>
      </c>
      <c r="GG35" s="20">
        <v>2.922453703703704E-3</v>
      </c>
      <c r="GH35" s="21">
        <v>0.5</v>
      </c>
      <c r="GI35" s="323">
        <v>1</v>
      </c>
      <c r="GJ35" s="18">
        <v>25</v>
      </c>
      <c r="GK35" s="19">
        <v>25</v>
      </c>
      <c r="GL35" s="18">
        <v>25</v>
      </c>
      <c r="GM35" s="18">
        <v>25</v>
      </c>
      <c r="GN35" s="20">
        <v>2.5115740740740741E-3</v>
      </c>
      <c r="GO35" s="21">
        <v>0.80625000000145519</v>
      </c>
      <c r="GP35" s="323">
        <v>2</v>
      </c>
      <c r="GQ35" s="18">
        <v>18.5</v>
      </c>
      <c r="GR35" s="19">
        <v>9.25</v>
      </c>
      <c r="GS35" s="18">
        <v>8</v>
      </c>
      <c r="GT35" s="18">
        <v>10.5</v>
      </c>
      <c r="GU35" s="20">
        <v>2.6562499999999998E-3</v>
      </c>
      <c r="GV35" s="21">
        <v>3.5</v>
      </c>
      <c r="GW35" s="323">
        <v>2</v>
      </c>
      <c r="GX35" s="18">
        <v>19.5</v>
      </c>
      <c r="GY35" s="19">
        <v>9.75</v>
      </c>
      <c r="GZ35" s="18">
        <v>9.5</v>
      </c>
      <c r="HA35" s="18">
        <v>10</v>
      </c>
      <c r="HB35" s="20">
        <v>2.9745370370370377E-3</v>
      </c>
      <c r="HC35" s="21">
        <v>0</v>
      </c>
      <c r="HD35" s="170">
        <v>2</v>
      </c>
      <c r="HE35" s="27">
        <v>16.600000000000001</v>
      </c>
      <c r="HF35" s="28">
        <v>8.3000000000000007</v>
      </c>
      <c r="HG35" s="27">
        <v>7.5</v>
      </c>
      <c r="HH35" s="27">
        <v>9.1</v>
      </c>
      <c r="HI35" s="29">
        <v>2.7835648148148147E-3</v>
      </c>
      <c r="HJ35" s="171">
        <v>0.5</v>
      </c>
      <c r="HK35" s="323">
        <v>2</v>
      </c>
      <c r="HL35" s="18">
        <v>18.43</v>
      </c>
      <c r="HM35" s="19">
        <v>9.2149999999999999</v>
      </c>
      <c r="HN35" s="18">
        <v>9.1</v>
      </c>
      <c r="HO35" s="18">
        <v>9.33</v>
      </c>
      <c r="HP35" s="20">
        <v>2.5752314814814813E-3</v>
      </c>
      <c r="HQ35" s="21">
        <v>0</v>
      </c>
      <c r="HR35" s="323">
        <v>1</v>
      </c>
      <c r="HS35" s="18">
        <v>10.5</v>
      </c>
      <c r="HT35" s="19">
        <v>10.5</v>
      </c>
      <c r="HU35" s="18">
        <v>10.5</v>
      </c>
      <c r="HV35" s="18">
        <v>10.5</v>
      </c>
      <c r="HW35" s="20">
        <v>2.5810185185185185E-3</v>
      </c>
      <c r="HX35" s="21">
        <v>0</v>
      </c>
      <c r="HY35" s="323">
        <v>2</v>
      </c>
      <c r="HZ35" s="18">
        <v>50</v>
      </c>
      <c r="IA35" s="19">
        <v>25</v>
      </c>
      <c r="IB35" s="18">
        <v>25</v>
      </c>
      <c r="IC35" s="18">
        <v>25</v>
      </c>
      <c r="ID35" s="20">
        <v>2.6388888888888885E-3</v>
      </c>
      <c r="IE35" s="21">
        <v>0.5</v>
      </c>
      <c r="IF35" s="323">
        <v>2</v>
      </c>
      <c r="IG35" s="18">
        <v>18.8</v>
      </c>
      <c r="IH35" s="19">
        <v>9.4</v>
      </c>
      <c r="II35" s="18">
        <v>9.3000000000000007</v>
      </c>
      <c r="IJ35" s="18">
        <v>9.5</v>
      </c>
      <c r="IK35" s="20">
        <v>2.465277777777778E-3</v>
      </c>
      <c r="IL35" s="21">
        <v>0</v>
      </c>
      <c r="IM35" s="323"/>
      <c r="IN35" s="18"/>
      <c r="IO35" s="19"/>
      <c r="IP35" s="18"/>
      <c r="IQ35" s="18"/>
      <c r="IR35" s="20"/>
      <c r="IS35" s="21"/>
      <c r="IT35" s="323"/>
      <c r="IU35" s="18"/>
      <c r="IV35" s="19"/>
      <c r="IW35" s="18"/>
      <c r="IX35" s="18"/>
      <c r="IY35" s="20"/>
      <c r="IZ35" s="21"/>
      <c r="JA35" s="172">
        <v>29</v>
      </c>
      <c r="JB35" s="172">
        <v>774.71999999999991</v>
      </c>
      <c r="JC35" s="173">
        <v>26.714482758620687</v>
      </c>
      <c r="JD35" s="172">
        <v>7.5</v>
      </c>
      <c r="JE35" s="172">
        <v>101.4</v>
      </c>
      <c r="JF35" s="174">
        <v>2.6089559386973178E-3</v>
      </c>
      <c r="JG35" s="175">
        <v>0.51056034482763635</v>
      </c>
      <c r="JH35" s="40"/>
      <c r="JI35" s="18"/>
      <c r="JJ35" s="19"/>
      <c r="JK35" s="18"/>
      <c r="JL35" s="18"/>
      <c r="JM35" s="20"/>
      <c r="JN35" s="21"/>
      <c r="JO35" s="323">
        <v>2</v>
      </c>
      <c r="JP35" s="18">
        <v>2</v>
      </c>
      <c r="JQ35" s="19">
        <v>1</v>
      </c>
      <c r="JR35" s="18">
        <v>1</v>
      </c>
      <c r="JS35" s="18">
        <v>1</v>
      </c>
      <c r="JT35" s="20">
        <v>2.4380787037037038E-2</v>
      </c>
      <c r="JU35" s="21">
        <v>0</v>
      </c>
      <c r="JV35" s="323">
        <v>2</v>
      </c>
      <c r="JW35" s="18">
        <v>2</v>
      </c>
      <c r="JX35" s="19">
        <v>1</v>
      </c>
      <c r="JY35" s="18">
        <v>1</v>
      </c>
      <c r="JZ35" s="18">
        <v>1</v>
      </c>
      <c r="KA35" s="20">
        <v>2.4079861111111114E-2</v>
      </c>
      <c r="KB35" s="21">
        <v>0</v>
      </c>
      <c r="KC35" s="323">
        <v>2</v>
      </c>
      <c r="KD35" s="18">
        <v>2.65</v>
      </c>
      <c r="KE35" s="19">
        <v>1.325</v>
      </c>
      <c r="KF35" s="18">
        <v>1</v>
      </c>
      <c r="KG35" s="18">
        <v>1.65</v>
      </c>
      <c r="KH35" s="20">
        <v>2.2297453703703705E-2</v>
      </c>
      <c r="KI35" s="21">
        <v>0.5</v>
      </c>
      <c r="KJ35" s="323">
        <v>1</v>
      </c>
      <c r="KK35" s="18">
        <v>0.61</v>
      </c>
      <c r="KL35" s="19">
        <v>0.61</v>
      </c>
      <c r="KM35" s="18">
        <v>0.61</v>
      </c>
      <c r="KN35" s="18">
        <v>0.61</v>
      </c>
      <c r="KO35" s="20">
        <v>3.0740740740740739E-2</v>
      </c>
      <c r="KP35" s="21">
        <v>0</v>
      </c>
      <c r="KQ35" s="323">
        <v>1</v>
      </c>
      <c r="KR35" s="18">
        <v>1</v>
      </c>
      <c r="KS35" s="19">
        <v>1</v>
      </c>
      <c r="KT35" s="18">
        <v>1</v>
      </c>
      <c r="KU35" s="18">
        <v>1</v>
      </c>
      <c r="KV35" s="20">
        <v>2.4305555555555556E-2</v>
      </c>
      <c r="KW35" s="21">
        <v>0</v>
      </c>
      <c r="KX35" s="323">
        <v>1</v>
      </c>
      <c r="KY35" s="18">
        <v>0.7</v>
      </c>
      <c r="KZ35" s="19">
        <v>0.7</v>
      </c>
      <c r="LA35" s="18">
        <v>0.7</v>
      </c>
      <c r="LB35" s="18">
        <v>0.7</v>
      </c>
      <c r="LC35" s="20">
        <v>2.8171296296296302E-2</v>
      </c>
      <c r="LD35" s="21">
        <v>0</v>
      </c>
      <c r="LE35" s="323">
        <v>1</v>
      </c>
      <c r="LF35" s="18">
        <v>0.5</v>
      </c>
      <c r="LG35" s="19">
        <v>0.5</v>
      </c>
      <c r="LH35" s="18">
        <v>0.5</v>
      </c>
      <c r="LI35" s="18">
        <v>0.5</v>
      </c>
      <c r="LJ35" s="20">
        <v>2.3009259259259257E-2</v>
      </c>
      <c r="LK35" s="21">
        <v>2</v>
      </c>
      <c r="LL35" s="323">
        <v>1</v>
      </c>
      <c r="LM35" s="18">
        <v>1</v>
      </c>
      <c r="LN35" s="19">
        <v>1</v>
      </c>
      <c r="LO35" s="18">
        <v>1</v>
      </c>
      <c r="LP35" s="18">
        <v>1</v>
      </c>
      <c r="LQ35" s="20">
        <v>2.5439814814814814E-2</v>
      </c>
      <c r="LR35" s="21">
        <v>1.046527777776646</v>
      </c>
      <c r="LS35" s="323"/>
      <c r="LT35" s="18"/>
      <c r="LU35" s="19"/>
      <c r="LV35" s="18"/>
      <c r="LW35" s="18"/>
      <c r="LX35" s="20"/>
      <c r="LY35" s="21"/>
      <c r="LZ35" s="323">
        <v>1</v>
      </c>
      <c r="MA35" s="18">
        <v>0.5</v>
      </c>
      <c r="MB35" s="19">
        <v>0.5</v>
      </c>
      <c r="MC35" s="18">
        <v>0.5</v>
      </c>
      <c r="MD35" s="18">
        <v>0.5</v>
      </c>
      <c r="ME35" s="20">
        <v>2.3356481481481482E-2</v>
      </c>
      <c r="MF35" s="21">
        <v>1</v>
      </c>
      <c r="MG35" s="170">
        <v>1</v>
      </c>
      <c r="MH35" s="27">
        <v>0.5</v>
      </c>
      <c r="MI35" s="28">
        <v>0.5</v>
      </c>
      <c r="MJ35" s="27">
        <v>0.5</v>
      </c>
      <c r="MK35" s="27">
        <v>0.5</v>
      </c>
      <c r="ML35" s="29">
        <v>2.2824074074074076E-2</v>
      </c>
      <c r="MM35" s="171">
        <v>0</v>
      </c>
      <c r="MN35" s="323">
        <v>2</v>
      </c>
      <c r="MO35" s="18">
        <v>0.75</v>
      </c>
      <c r="MP35" s="19">
        <v>0.375</v>
      </c>
      <c r="MQ35" s="18">
        <v>0.25</v>
      </c>
      <c r="MR35" s="18">
        <v>0.5</v>
      </c>
      <c r="MS35" s="20">
        <v>2.6041666666666664E-2</v>
      </c>
      <c r="MT35" s="21">
        <v>0</v>
      </c>
      <c r="MU35" s="323">
        <v>3</v>
      </c>
      <c r="MV35" s="18">
        <v>0.75</v>
      </c>
      <c r="MW35" s="19">
        <v>0.25</v>
      </c>
      <c r="MX35" s="18">
        <v>0.25</v>
      </c>
      <c r="MY35" s="18">
        <v>0.25</v>
      </c>
      <c r="MZ35" s="20">
        <v>3.0416666666666665E-2</v>
      </c>
      <c r="NA35" s="21">
        <v>0.33333333333333331</v>
      </c>
      <c r="NB35" s="323">
        <v>1</v>
      </c>
      <c r="NC35" s="18">
        <v>0.65</v>
      </c>
      <c r="ND35" s="19">
        <v>0.65</v>
      </c>
      <c r="NE35" s="18">
        <v>0.65</v>
      </c>
      <c r="NF35" s="18">
        <v>0.65</v>
      </c>
      <c r="NG35" s="20">
        <v>2.1886574074074072E-2</v>
      </c>
      <c r="NH35" s="21">
        <v>3</v>
      </c>
      <c r="NI35" s="323">
        <v>2</v>
      </c>
      <c r="NJ35" s="18">
        <v>0.875</v>
      </c>
      <c r="NK35" s="19">
        <v>0.4375</v>
      </c>
      <c r="NL35" s="18">
        <v>0.375</v>
      </c>
      <c r="NM35" s="18">
        <v>0.5</v>
      </c>
      <c r="NN35" s="20">
        <v>2.8350694444444442E-2</v>
      </c>
      <c r="NO35" s="21">
        <v>2</v>
      </c>
      <c r="NP35" s="323"/>
      <c r="NQ35" s="18"/>
      <c r="NR35" s="19"/>
      <c r="NS35" s="18"/>
      <c r="NT35" s="18"/>
      <c r="NU35" s="20"/>
      <c r="NV35" s="21"/>
      <c r="NW35" s="323"/>
      <c r="NX35" s="18"/>
      <c r="NY35" s="19"/>
      <c r="NZ35" s="18"/>
      <c r="OA35" s="18"/>
      <c r="OB35" s="20"/>
      <c r="OC35" s="21"/>
      <c r="OD35" s="172">
        <v>21</v>
      </c>
      <c r="OE35" s="172">
        <v>14.485000000000001</v>
      </c>
      <c r="OF35" s="173">
        <v>0.6897619047619048</v>
      </c>
      <c r="OG35" s="172">
        <v>0.25</v>
      </c>
      <c r="OH35" s="172">
        <v>1.65</v>
      </c>
      <c r="OI35" s="174">
        <v>2.5775462962962969E-2</v>
      </c>
      <c r="OJ35" s="175">
        <v>0.62126322751317364</v>
      </c>
      <c r="OK35" s="40"/>
      <c r="OL35" s="18"/>
      <c r="OM35" s="19"/>
      <c r="ON35" s="18"/>
      <c r="OO35" s="18"/>
      <c r="OP35" s="20"/>
      <c r="OQ35" s="21"/>
      <c r="OR35" s="172"/>
      <c r="OS35" s="172"/>
      <c r="OT35" s="173"/>
      <c r="OU35" s="172"/>
      <c r="OV35" s="172"/>
      <c r="OW35" s="174"/>
      <c r="OX35" s="324"/>
    </row>
    <row r="36" spans="1:414" s="22" customFormat="1" x14ac:dyDescent="0.2">
      <c r="A36" s="169">
        <v>26</v>
      </c>
      <c r="B36" s="40"/>
      <c r="C36" s="18"/>
      <c r="D36" s="19"/>
      <c r="E36" s="18"/>
      <c r="F36" s="18"/>
      <c r="G36" s="20"/>
      <c r="H36" s="21"/>
      <c r="I36" s="323">
        <v>4</v>
      </c>
      <c r="J36" s="18">
        <v>27.6</v>
      </c>
      <c r="K36" s="19">
        <v>6.9</v>
      </c>
      <c r="L36" s="18">
        <v>3.1</v>
      </c>
      <c r="M36" s="18">
        <v>10</v>
      </c>
      <c r="N36" s="20">
        <v>7.9890046296296289E-3</v>
      </c>
      <c r="O36" s="21">
        <v>0.25</v>
      </c>
      <c r="P36" s="323">
        <v>2</v>
      </c>
      <c r="Q36" s="18">
        <v>6.8000000000000007</v>
      </c>
      <c r="R36" s="19">
        <v>3.4000000000000004</v>
      </c>
      <c r="S36" s="18">
        <v>3.1</v>
      </c>
      <c r="T36" s="18">
        <v>3.7</v>
      </c>
      <c r="U36" s="20">
        <v>7.3263888888888884E-3</v>
      </c>
      <c r="V36" s="21">
        <v>0.5</v>
      </c>
      <c r="W36" s="323">
        <v>1</v>
      </c>
      <c r="X36" s="18">
        <v>2.5</v>
      </c>
      <c r="Y36" s="19">
        <v>2.5</v>
      </c>
      <c r="Z36" s="18">
        <v>2.5</v>
      </c>
      <c r="AA36" s="18">
        <v>2.5</v>
      </c>
      <c r="AB36" s="20">
        <v>8.2291666666666659E-3</v>
      </c>
      <c r="AC36" s="21">
        <v>1</v>
      </c>
      <c r="AD36" s="323">
        <v>4</v>
      </c>
      <c r="AE36" s="18">
        <v>19.8</v>
      </c>
      <c r="AF36" s="19">
        <v>4.95</v>
      </c>
      <c r="AG36" s="18">
        <v>3</v>
      </c>
      <c r="AH36" s="18">
        <v>6.75</v>
      </c>
      <c r="AI36" s="20">
        <v>7.0630787037037034E-3</v>
      </c>
      <c r="AJ36" s="21">
        <v>0.25</v>
      </c>
      <c r="AK36" s="323">
        <v>4</v>
      </c>
      <c r="AL36" s="18">
        <v>19.739999999999998</v>
      </c>
      <c r="AM36" s="19">
        <v>4.9349999999999996</v>
      </c>
      <c r="AN36" s="18">
        <v>4</v>
      </c>
      <c r="AO36" s="18">
        <v>6.3</v>
      </c>
      <c r="AP36" s="20">
        <v>6.8576388888888888E-3</v>
      </c>
      <c r="AQ36" s="21">
        <v>0.25</v>
      </c>
      <c r="AR36" s="323">
        <v>1</v>
      </c>
      <c r="AS36" s="18">
        <v>2</v>
      </c>
      <c r="AT36" s="19">
        <v>2</v>
      </c>
      <c r="AU36" s="18">
        <v>2</v>
      </c>
      <c r="AV36" s="18">
        <v>2</v>
      </c>
      <c r="AW36" s="20">
        <v>6.5972222222222222E-3</v>
      </c>
      <c r="AX36" s="21">
        <v>1</v>
      </c>
      <c r="AY36" s="323">
        <v>2</v>
      </c>
      <c r="AZ36" s="18">
        <v>3.75</v>
      </c>
      <c r="BA36" s="19">
        <v>1.875</v>
      </c>
      <c r="BB36" s="18">
        <v>1.01</v>
      </c>
      <c r="BC36" s="18">
        <v>2.74</v>
      </c>
      <c r="BD36" s="20">
        <v>7.2974537037037036E-3</v>
      </c>
      <c r="BE36" s="21">
        <v>2</v>
      </c>
      <c r="BF36" s="323">
        <v>1</v>
      </c>
      <c r="BG36" s="18">
        <v>1.75</v>
      </c>
      <c r="BH36" s="19">
        <v>1.75</v>
      </c>
      <c r="BI36" s="18">
        <v>1.75</v>
      </c>
      <c r="BJ36" s="18">
        <v>1.75</v>
      </c>
      <c r="BK36" s="20">
        <v>6.6666666666666671E-3</v>
      </c>
      <c r="BL36" s="21">
        <v>1.9409722222262644</v>
      </c>
      <c r="BM36" s="323"/>
      <c r="BN36" s="18"/>
      <c r="BO36" s="19"/>
      <c r="BP36" s="18"/>
      <c r="BQ36" s="18"/>
      <c r="BR36" s="20"/>
      <c r="BS36" s="21"/>
      <c r="BT36" s="323">
        <v>4</v>
      </c>
      <c r="BU36" s="18">
        <v>23.5</v>
      </c>
      <c r="BV36" s="19">
        <v>5.875</v>
      </c>
      <c r="BW36" s="18">
        <v>3.5</v>
      </c>
      <c r="BX36" s="18">
        <v>11</v>
      </c>
      <c r="BY36" s="20">
        <v>6.9907407407407401E-3</v>
      </c>
      <c r="BZ36" s="21">
        <v>0.75</v>
      </c>
      <c r="CA36" s="170">
        <v>3</v>
      </c>
      <c r="CB36" s="27">
        <v>9.5</v>
      </c>
      <c r="CC36" s="28">
        <v>3.1666666666666665</v>
      </c>
      <c r="CD36" s="27">
        <v>3</v>
      </c>
      <c r="CE36" s="27">
        <v>3.5</v>
      </c>
      <c r="CF36" s="29">
        <v>7.1412037037037026E-3</v>
      </c>
      <c r="CG36" s="171">
        <v>1</v>
      </c>
      <c r="CH36" s="323">
        <v>5</v>
      </c>
      <c r="CI36" s="18">
        <v>19.100000000000001</v>
      </c>
      <c r="CJ36" s="19">
        <v>3.8200000000000003</v>
      </c>
      <c r="CK36" s="18">
        <v>3</v>
      </c>
      <c r="CL36" s="18">
        <v>5</v>
      </c>
      <c r="CM36" s="20">
        <v>7.0254629629629625E-3</v>
      </c>
      <c r="CN36" s="21">
        <v>0.4</v>
      </c>
      <c r="CO36" s="323">
        <v>4</v>
      </c>
      <c r="CP36" s="18">
        <v>11.6</v>
      </c>
      <c r="CQ36" s="19">
        <v>2.9</v>
      </c>
      <c r="CR36" s="18">
        <v>2.25</v>
      </c>
      <c r="CS36" s="18">
        <v>4</v>
      </c>
      <c r="CT36" s="20">
        <v>7.4305555555555548E-3</v>
      </c>
      <c r="CU36" s="21">
        <v>1.5</v>
      </c>
      <c r="CV36" s="323">
        <v>2</v>
      </c>
      <c r="CW36" s="18">
        <v>5.0999999999999996</v>
      </c>
      <c r="CX36" s="19">
        <v>2.5499999999999998</v>
      </c>
      <c r="CY36" s="18">
        <v>2</v>
      </c>
      <c r="CZ36" s="18">
        <v>3.1</v>
      </c>
      <c r="DA36" s="20">
        <v>7.5520833333333343E-3</v>
      </c>
      <c r="DB36" s="21">
        <v>1</v>
      </c>
      <c r="DC36" s="323"/>
      <c r="DD36" s="18"/>
      <c r="DE36" s="19"/>
      <c r="DF36" s="18"/>
      <c r="DG36" s="18"/>
      <c r="DH36" s="20"/>
      <c r="DI36" s="21"/>
      <c r="DJ36" s="323"/>
      <c r="DK36" s="18"/>
      <c r="DL36" s="19"/>
      <c r="DM36" s="18"/>
      <c r="DN36" s="18"/>
      <c r="DO36" s="20"/>
      <c r="DP36" s="21"/>
      <c r="DQ36" s="323"/>
      <c r="DR36" s="18"/>
      <c r="DS36" s="19"/>
      <c r="DT36" s="18"/>
      <c r="DU36" s="18"/>
      <c r="DV36" s="20"/>
      <c r="DW36" s="21"/>
      <c r="DX36" s="172">
        <v>37</v>
      </c>
      <c r="DY36" s="172">
        <v>152.73999999999998</v>
      </c>
      <c r="DZ36" s="173">
        <v>4.1281081081081075</v>
      </c>
      <c r="EA36" s="172">
        <v>1.01</v>
      </c>
      <c r="EB36" s="172">
        <v>11</v>
      </c>
      <c r="EC36" s="174">
        <v>7.2356731731731752E-3</v>
      </c>
      <c r="ED36" s="175">
        <v>0.75516141141152071</v>
      </c>
      <c r="EE36" s="40"/>
      <c r="EF36" s="18"/>
      <c r="EG36" s="19"/>
      <c r="EH36" s="18"/>
      <c r="EI36" s="18"/>
      <c r="EJ36" s="20"/>
      <c r="EK36" s="21"/>
      <c r="EL36" s="323">
        <v>5</v>
      </c>
      <c r="EM36" s="18">
        <v>40.9</v>
      </c>
      <c r="EN36" s="19">
        <v>8.18</v>
      </c>
      <c r="EO36" s="18">
        <v>5</v>
      </c>
      <c r="EP36" s="18">
        <v>17.5</v>
      </c>
      <c r="EQ36" s="20">
        <v>4.4398148148148148E-3</v>
      </c>
      <c r="ER36" s="21">
        <v>0</v>
      </c>
      <c r="ES36" s="323">
        <v>4</v>
      </c>
      <c r="ET36" s="18">
        <v>177.10000000000002</v>
      </c>
      <c r="EU36" s="19">
        <v>44.275000000000006</v>
      </c>
      <c r="EV36" s="18">
        <v>20.2</v>
      </c>
      <c r="EW36" s="18">
        <v>74.2</v>
      </c>
      <c r="EX36" s="20">
        <v>2.6678240740740742E-3</v>
      </c>
      <c r="EY36" s="21">
        <v>0</v>
      </c>
      <c r="EZ36" s="323">
        <v>1</v>
      </c>
      <c r="FA36" s="18">
        <v>92</v>
      </c>
      <c r="FB36" s="19">
        <v>92</v>
      </c>
      <c r="FC36" s="18">
        <v>92</v>
      </c>
      <c r="FD36" s="18">
        <v>92</v>
      </c>
      <c r="FE36" s="20">
        <v>2.7893518518518519E-3</v>
      </c>
      <c r="FF36" s="21">
        <v>1</v>
      </c>
      <c r="FG36" s="323">
        <v>8</v>
      </c>
      <c r="FH36" s="18">
        <v>104.6</v>
      </c>
      <c r="FI36" s="19">
        <v>13.074999999999999</v>
      </c>
      <c r="FJ36" s="18">
        <v>4.2</v>
      </c>
      <c r="FK36" s="18">
        <v>27</v>
      </c>
      <c r="FL36" s="20">
        <v>3.7094907407407406E-3</v>
      </c>
      <c r="FM36" s="21">
        <v>0</v>
      </c>
      <c r="FN36" s="323">
        <v>1</v>
      </c>
      <c r="FO36" s="18">
        <v>61.4</v>
      </c>
      <c r="FP36" s="19">
        <v>61.4</v>
      </c>
      <c r="FQ36" s="18">
        <v>61.4</v>
      </c>
      <c r="FR36" s="18">
        <v>61.4</v>
      </c>
      <c r="FS36" s="20">
        <v>2.5347222222222221E-3</v>
      </c>
      <c r="FT36" s="21">
        <v>1</v>
      </c>
      <c r="FU36" s="323">
        <v>2</v>
      </c>
      <c r="FV36" s="18">
        <v>40.299999999999997</v>
      </c>
      <c r="FW36" s="19">
        <v>20.149999999999999</v>
      </c>
      <c r="FX36" s="18">
        <v>6</v>
      </c>
      <c r="FY36" s="18">
        <v>34.299999999999997</v>
      </c>
      <c r="FZ36" s="20">
        <v>2.4594907407407408E-3</v>
      </c>
      <c r="GA36" s="21">
        <v>0</v>
      </c>
      <c r="GB36" s="323"/>
      <c r="GC36" s="18"/>
      <c r="GD36" s="19"/>
      <c r="GE36" s="18"/>
      <c r="GF36" s="18"/>
      <c r="GG36" s="20"/>
      <c r="GH36" s="21"/>
      <c r="GI36" s="323"/>
      <c r="GJ36" s="18"/>
      <c r="GK36" s="19"/>
      <c r="GL36" s="18"/>
      <c r="GM36" s="18"/>
      <c r="GN36" s="20"/>
      <c r="GO36" s="21"/>
      <c r="GP36" s="323"/>
      <c r="GQ36" s="18"/>
      <c r="GR36" s="19"/>
      <c r="GS36" s="18"/>
      <c r="GT36" s="18"/>
      <c r="GU36" s="20"/>
      <c r="GV36" s="21"/>
      <c r="GW36" s="323"/>
      <c r="GX36" s="18"/>
      <c r="GY36" s="19"/>
      <c r="GZ36" s="18"/>
      <c r="HA36" s="18"/>
      <c r="HB36" s="20"/>
      <c r="HC36" s="21"/>
      <c r="HD36" s="170">
        <v>1</v>
      </c>
      <c r="HE36" s="27">
        <v>9.5</v>
      </c>
      <c r="HF36" s="28">
        <v>9.5</v>
      </c>
      <c r="HG36" s="27">
        <v>9.5</v>
      </c>
      <c r="HH36" s="27">
        <v>9.5</v>
      </c>
      <c r="HI36" s="29">
        <v>2.7546296296296294E-3</v>
      </c>
      <c r="HJ36" s="171">
        <v>0</v>
      </c>
      <c r="HK36" s="323">
        <v>1</v>
      </c>
      <c r="HL36" s="18">
        <v>8.65</v>
      </c>
      <c r="HM36" s="19">
        <v>8.65</v>
      </c>
      <c r="HN36" s="18">
        <v>8.65</v>
      </c>
      <c r="HO36" s="18">
        <v>8.65</v>
      </c>
      <c r="HP36" s="20">
        <v>2.7893518518518519E-3</v>
      </c>
      <c r="HQ36" s="21">
        <v>0</v>
      </c>
      <c r="HR36" s="323">
        <v>1</v>
      </c>
      <c r="HS36" s="18">
        <v>9.1</v>
      </c>
      <c r="HT36" s="19">
        <v>9.1</v>
      </c>
      <c r="HU36" s="18">
        <v>9.1</v>
      </c>
      <c r="HV36" s="18">
        <v>9.1</v>
      </c>
      <c r="HW36" s="20">
        <v>2.5000000000000001E-3</v>
      </c>
      <c r="HX36" s="21">
        <v>0</v>
      </c>
      <c r="HY36" s="323">
        <v>1</v>
      </c>
      <c r="HZ36" s="18">
        <v>9.3000000000000007</v>
      </c>
      <c r="IA36" s="19">
        <v>9.3000000000000007</v>
      </c>
      <c r="IB36" s="18">
        <v>9.3000000000000007</v>
      </c>
      <c r="IC36" s="18">
        <v>9.3000000000000007</v>
      </c>
      <c r="ID36" s="20">
        <v>2.4074074074074076E-3</v>
      </c>
      <c r="IE36" s="21">
        <v>0</v>
      </c>
      <c r="IF36" s="323"/>
      <c r="IG36" s="18"/>
      <c r="IH36" s="19"/>
      <c r="II36" s="18"/>
      <c r="IJ36" s="18"/>
      <c r="IK36" s="20"/>
      <c r="IL36" s="21"/>
      <c r="IM36" s="323"/>
      <c r="IN36" s="18"/>
      <c r="IO36" s="19"/>
      <c r="IP36" s="18"/>
      <c r="IQ36" s="18"/>
      <c r="IR36" s="20"/>
      <c r="IS36" s="21"/>
      <c r="IT36" s="323"/>
      <c r="IU36" s="18"/>
      <c r="IV36" s="19"/>
      <c r="IW36" s="18"/>
      <c r="IX36" s="18"/>
      <c r="IY36" s="20"/>
      <c r="IZ36" s="21"/>
      <c r="JA36" s="172">
        <v>25</v>
      </c>
      <c r="JB36" s="172">
        <v>552.84999999999991</v>
      </c>
      <c r="JC36" s="173">
        <v>22.113999999999997</v>
      </c>
      <c r="JD36" s="172">
        <v>4.2</v>
      </c>
      <c r="JE36" s="172">
        <v>92</v>
      </c>
      <c r="JF36" s="174">
        <v>3.3296296296296294E-3</v>
      </c>
      <c r="JG36" s="175">
        <v>0.08</v>
      </c>
      <c r="JH36" s="40"/>
      <c r="JI36" s="18"/>
      <c r="JJ36" s="19"/>
      <c r="JK36" s="18"/>
      <c r="JL36" s="18"/>
      <c r="JM36" s="20"/>
      <c r="JN36" s="21"/>
      <c r="JO36" s="323">
        <v>1</v>
      </c>
      <c r="JP36" s="18">
        <v>0.4</v>
      </c>
      <c r="JQ36" s="19">
        <v>0.4</v>
      </c>
      <c r="JR36" s="18">
        <v>0.4</v>
      </c>
      <c r="JS36" s="18">
        <v>0.4</v>
      </c>
      <c r="JT36" s="20">
        <v>2.5578703703703704E-2</v>
      </c>
      <c r="JU36" s="21">
        <v>0</v>
      </c>
      <c r="JV36" s="323">
        <v>1</v>
      </c>
      <c r="JW36" s="18">
        <v>0.8</v>
      </c>
      <c r="JX36" s="19">
        <v>0.8</v>
      </c>
      <c r="JY36" s="18">
        <v>0.8</v>
      </c>
      <c r="JZ36" s="18">
        <v>0.8</v>
      </c>
      <c r="KA36" s="20">
        <v>2.6041666666666668E-2</v>
      </c>
      <c r="KB36" s="21">
        <v>0</v>
      </c>
      <c r="KC36" s="323">
        <v>1</v>
      </c>
      <c r="KD36" s="18">
        <v>1</v>
      </c>
      <c r="KE36" s="19">
        <v>1</v>
      </c>
      <c r="KF36" s="18">
        <v>1</v>
      </c>
      <c r="KG36" s="18">
        <v>1</v>
      </c>
      <c r="KH36" s="20">
        <v>2.2569444444444444E-2</v>
      </c>
      <c r="KI36" s="21">
        <v>2</v>
      </c>
      <c r="KJ36" s="323">
        <v>1</v>
      </c>
      <c r="KK36" s="18">
        <v>1</v>
      </c>
      <c r="KL36" s="19">
        <v>1</v>
      </c>
      <c r="KM36" s="18">
        <v>1</v>
      </c>
      <c r="KN36" s="18">
        <v>1</v>
      </c>
      <c r="KO36" s="20">
        <v>2.3321759259259261E-2</v>
      </c>
      <c r="KP36" s="21">
        <v>0</v>
      </c>
      <c r="KQ36" s="323">
        <v>2</v>
      </c>
      <c r="KR36" s="18">
        <v>1.73</v>
      </c>
      <c r="KS36" s="19">
        <v>0.86499999999999999</v>
      </c>
      <c r="KT36" s="18">
        <v>0.5</v>
      </c>
      <c r="KU36" s="18">
        <v>1.23</v>
      </c>
      <c r="KV36" s="20">
        <v>2.4456018518518516E-2</v>
      </c>
      <c r="KW36" s="21">
        <v>0</v>
      </c>
      <c r="KX36" s="323"/>
      <c r="KY36" s="18"/>
      <c r="KZ36" s="19"/>
      <c r="LA36" s="18"/>
      <c r="LB36" s="18"/>
      <c r="LC36" s="20"/>
      <c r="LD36" s="21"/>
      <c r="LE36" s="323"/>
      <c r="LF36" s="18"/>
      <c r="LG36" s="19"/>
      <c r="LH36" s="18"/>
      <c r="LI36" s="18"/>
      <c r="LJ36" s="20"/>
      <c r="LK36" s="21"/>
      <c r="LL36" s="323"/>
      <c r="LM36" s="18"/>
      <c r="LN36" s="19"/>
      <c r="LO36" s="18"/>
      <c r="LP36" s="18"/>
      <c r="LQ36" s="20"/>
      <c r="LR36" s="21"/>
      <c r="LS36" s="323"/>
      <c r="LT36" s="18"/>
      <c r="LU36" s="19"/>
      <c r="LV36" s="18"/>
      <c r="LW36" s="18"/>
      <c r="LX36" s="20"/>
      <c r="LY36" s="21"/>
      <c r="LZ36" s="323"/>
      <c r="MA36" s="18"/>
      <c r="MB36" s="19"/>
      <c r="MC36" s="18"/>
      <c r="MD36" s="18"/>
      <c r="ME36" s="20"/>
      <c r="MF36" s="21"/>
      <c r="MG36" s="170"/>
      <c r="MH36" s="27"/>
      <c r="MI36" s="28"/>
      <c r="MJ36" s="27"/>
      <c r="MK36" s="27"/>
      <c r="ML36" s="29"/>
      <c r="MM36" s="171"/>
      <c r="MN36" s="323">
        <v>1</v>
      </c>
      <c r="MO36" s="18">
        <v>1</v>
      </c>
      <c r="MP36" s="19">
        <v>1</v>
      </c>
      <c r="MQ36" s="18">
        <v>1</v>
      </c>
      <c r="MR36" s="18">
        <v>1</v>
      </c>
      <c r="MS36" s="20">
        <v>2.6724537037037036E-2</v>
      </c>
      <c r="MT36" s="21">
        <v>0</v>
      </c>
      <c r="MU36" s="323">
        <v>1</v>
      </c>
      <c r="MV36" s="18">
        <v>0.5</v>
      </c>
      <c r="MW36" s="19">
        <v>0.5</v>
      </c>
      <c r="MX36" s="18">
        <v>0.5</v>
      </c>
      <c r="MY36" s="18">
        <v>0.5</v>
      </c>
      <c r="MZ36" s="20">
        <v>2.5717592592592594E-2</v>
      </c>
      <c r="NA36" s="21">
        <v>0</v>
      </c>
      <c r="NB36" s="323">
        <v>2</v>
      </c>
      <c r="NC36" s="18">
        <v>0.75</v>
      </c>
      <c r="ND36" s="19">
        <v>0.375</v>
      </c>
      <c r="NE36" s="18">
        <v>0.25</v>
      </c>
      <c r="NF36" s="18">
        <v>0.5</v>
      </c>
      <c r="NG36" s="20">
        <v>2.9085648148148145E-2</v>
      </c>
      <c r="NH36" s="21">
        <v>1</v>
      </c>
      <c r="NI36" s="323"/>
      <c r="NJ36" s="18"/>
      <c r="NK36" s="19"/>
      <c r="NL36" s="18"/>
      <c r="NM36" s="18"/>
      <c r="NN36" s="20"/>
      <c r="NO36" s="21"/>
      <c r="NP36" s="323"/>
      <c r="NQ36" s="18"/>
      <c r="NR36" s="19"/>
      <c r="NS36" s="18"/>
      <c r="NT36" s="18"/>
      <c r="NU36" s="20"/>
      <c r="NV36" s="21"/>
      <c r="NW36" s="323"/>
      <c r="NX36" s="18"/>
      <c r="NY36" s="19"/>
      <c r="NZ36" s="18"/>
      <c r="OA36" s="18"/>
      <c r="OB36" s="20"/>
      <c r="OC36" s="21"/>
      <c r="OD36" s="172">
        <v>10</v>
      </c>
      <c r="OE36" s="172">
        <v>7.18</v>
      </c>
      <c r="OF36" s="173">
        <v>0.71799999999999997</v>
      </c>
      <c r="OG36" s="172">
        <v>0.25</v>
      </c>
      <c r="OH36" s="172">
        <v>1.23</v>
      </c>
      <c r="OI36" s="174">
        <v>2.5703703703703708E-2</v>
      </c>
      <c r="OJ36" s="175">
        <v>0.4</v>
      </c>
      <c r="OK36" s="40"/>
      <c r="OL36" s="18"/>
      <c r="OM36" s="19"/>
      <c r="ON36" s="18"/>
      <c r="OO36" s="18"/>
      <c r="OP36" s="20"/>
      <c r="OQ36" s="21"/>
      <c r="OR36" s="172"/>
      <c r="OS36" s="172"/>
      <c r="OT36" s="173"/>
      <c r="OU36" s="172"/>
      <c r="OV36" s="172"/>
      <c r="OW36" s="174"/>
      <c r="OX36" s="324"/>
    </row>
    <row r="37" spans="1:414" s="22" customFormat="1" x14ac:dyDescent="0.2">
      <c r="A37" s="169">
        <v>27</v>
      </c>
      <c r="B37" s="40"/>
      <c r="C37" s="18"/>
      <c r="D37" s="19"/>
      <c r="E37" s="18"/>
      <c r="F37" s="18"/>
      <c r="G37" s="20"/>
      <c r="H37" s="21"/>
      <c r="I37" s="323">
        <v>4</v>
      </c>
      <c r="J37" s="18">
        <v>22.75</v>
      </c>
      <c r="K37" s="19">
        <v>5.6875</v>
      </c>
      <c r="L37" s="18">
        <v>3.1</v>
      </c>
      <c r="M37" s="18">
        <v>7</v>
      </c>
      <c r="N37" s="20">
        <v>8.1973379629629618E-3</v>
      </c>
      <c r="O37" s="21">
        <v>0.5</v>
      </c>
      <c r="P37" s="323">
        <v>4</v>
      </c>
      <c r="Q37" s="18">
        <v>18.350000000000001</v>
      </c>
      <c r="R37" s="19">
        <v>4.5875000000000004</v>
      </c>
      <c r="S37" s="18">
        <v>3</v>
      </c>
      <c r="T37" s="18">
        <v>8</v>
      </c>
      <c r="U37" s="20">
        <v>8.6053240740740743E-3</v>
      </c>
      <c r="V37" s="21">
        <v>0.25</v>
      </c>
      <c r="W37" s="323">
        <v>3</v>
      </c>
      <c r="X37" s="18">
        <v>19.600000000000001</v>
      </c>
      <c r="Y37" s="19">
        <v>6.5333333333333341</v>
      </c>
      <c r="Z37" s="18">
        <v>3</v>
      </c>
      <c r="AA37" s="18">
        <v>9.5</v>
      </c>
      <c r="AB37" s="20">
        <v>8.0054012345679004E-3</v>
      </c>
      <c r="AC37" s="21">
        <v>0</v>
      </c>
      <c r="AD37" s="323">
        <v>2</v>
      </c>
      <c r="AE37" s="18">
        <v>11.25</v>
      </c>
      <c r="AF37" s="19">
        <v>5.625</v>
      </c>
      <c r="AG37" s="18">
        <v>5</v>
      </c>
      <c r="AH37" s="18">
        <v>6.25</v>
      </c>
      <c r="AI37" s="20">
        <v>6.7303240740740743E-3</v>
      </c>
      <c r="AJ37" s="21">
        <v>1.5</v>
      </c>
      <c r="AK37" s="323">
        <v>2</v>
      </c>
      <c r="AL37" s="18">
        <v>16.37</v>
      </c>
      <c r="AM37" s="19">
        <v>8.1850000000000005</v>
      </c>
      <c r="AN37" s="18">
        <v>6.37</v>
      </c>
      <c r="AO37" s="18">
        <v>10</v>
      </c>
      <c r="AP37" s="20">
        <v>8.0208333333333329E-3</v>
      </c>
      <c r="AQ37" s="21">
        <v>0</v>
      </c>
      <c r="AR37" s="323">
        <v>1</v>
      </c>
      <c r="AS37" s="18">
        <v>13.1</v>
      </c>
      <c r="AT37" s="19">
        <v>13.1</v>
      </c>
      <c r="AU37" s="18">
        <v>13.1</v>
      </c>
      <c r="AV37" s="18">
        <v>13.1</v>
      </c>
      <c r="AW37" s="20">
        <v>9.5601851851851855E-3</v>
      </c>
      <c r="AX37" s="21">
        <v>0</v>
      </c>
      <c r="AY37" s="323">
        <v>3</v>
      </c>
      <c r="AZ37" s="18">
        <v>4.82</v>
      </c>
      <c r="BA37" s="19">
        <v>1.6066666666666667</v>
      </c>
      <c r="BB37" s="18">
        <v>1</v>
      </c>
      <c r="BC37" s="18">
        <v>2.76</v>
      </c>
      <c r="BD37" s="20">
        <v>6.2422839506172841E-3</v>
      </c>
      <c r="BE37" s="21">
        <v>0.66666666666666663</v>
      </c>
      <c r="BF37" s="323">
        <v>2</v>
      </c>
      <c r="BG37" s="18">
        <v>4.66</v>
      </c>
      <c r="BH37" s="19">
        <v>2.33</v>
      </c>
      <c r="BI37" s="18">
        <v>1.66</v>
      </c>
      <c r="BJ37" s="18">
        <v>3</v>
      </c>
      <c r="BK37" s="20">
        <v>9.3576388888888876E-3</v>
      </c>
      <c r="BL37" s="21">
        <v>2.5253472222211713</v>
      </c>
      <c r="BM37" s="323"/>
      <c r="BN37" s="18"/>
      <c r="BO37" s="19"/>
      <c r="BP37" s="18"/>
      <c r="BQ37" s="18"/>
      <c r="BR37" s="20"/>
      <c r="BS37" s="21"/>
      <c r="BT37" s="323">
        <v>1</v>
      </c>
      <c r="BU37" s="18">
        <v>12.5</v>
      </c>
      <c r="BV37" s="19">
        <v>12.5</v>
      </c>
      <c r="BW37" s="18">
        <v>12.5</v>
      </c>
      <c r="BX37" s="18">
        <v>12.5</v>
      </c>
      <c r="BY37" s="20">
        <v>8.2638888888888883E-3</v>
      </c>
      <c r="BZ37" s="21">
        <v>1</v>
      </c>
      <c r="CA37" s="170">
        <v>5</v>
      </c>
      <c r="CB37" s="27">
        <v>16.95</v>
      </c>
      <c r="CC37" s="28">
        <v>3.3899999999999997</v>
      </c>
      <c r="CD37" s="27">
        <v>2</v>
      </c>
      <c r="CE37" s="27">
        <v>5</v>
      </c>
      <c r="CF37" s="29">
        <v>6.8634259259259256E-3</v>
      </c>
      <c r="CG37" s="171">
        <v>0.2</v>
      </c>
      <c r="CH37" s="323">
        <v>3</v>
      </c>
      <c r="CI37" s="18">
        <v>11</v>
      </c>
      <c r="CJ37" s="19">
        <v>3.6666666666666665</v>
      </c>
      <c r="CK37" s="18">
        <v>2.9</v>
      </c>
      <c r="CL37" s="18">
        <v>5</v>
      </c>
      <c r="CM37" s="20">
        <v>6.6666666666666671E-3</v>
      </c>
      <c r="CN37" s="21">
        <v>0</v>
      </c>
      <c r="CO37" s="323">
        <v>4</v>
      </c>
      <c r="CP37" s="18">
        <v>12.4</v>
      </c>
      <c r="CQ37" s="19">
        <v>3.1</v>
      </c>
      <c r="CR37" s="18">
        <v>3.1</v>
      </c>
      <c r="CS37" s="18">
        <v>3.1</v>
      </c>
      <c r="CT37" s="20">
        <v>7.092013888888889E-3</v>
      </c>
      <c r="CU37" s="21">
        <v>0.25</v>
      </c>
      <c r="CV37" s="323">
        <v>4</v>
      </c>
      <c r="CW37" s="18">
        <v>11.299999999999999</v>
      </c>
      <c r="CX37" s="19">
        <v>2.8249999999999997</v>
      </c>
      <c r="CY37" s="18">
        <v>2</v>
      </c>
      <c r="CZ37" s="18">
        <v>3.1</v>
      </c>
      <c r="DA37" s="20">
        <v>6.6753472222222223E-3</v>
      </c>
      <c r="DB37" s="21">
        <v>0.5</v>
      </c>
      <c r="DC37" s="323"/>
      <c r="DD37" s="18"/>
      <c r="DE37" s="19"/>
      <c r="DF37" s="18"/>
      <c r="DG37" s="18"/>
      <c r="DH37" s="20"/>
      <c r="DI37" s="21"/>
      <c r="DJ37" s="323"/>
      <c r="DK37" s="18"/>
      <c r="DL37" s="19"/>
      <c r="DM37" s="18"/>
      <c r="DN37" s="18"/>
      <c r="DO37" s="20"/>
      <c r="DP37" s="21"/>
      <c r="DQ37" s="323"/>
      <c r="DR37" s="18"/>
      <c r="DS37" s="19"/>
      <c r="DT37" s="18"/>
      <c r="DU37" s="18"/>
      <c r="DV37" s="20"/>
      <c r="DW37" s="21"/>
      <c r="DX37" s="172">
        <v>38</v>
      </c>
      <c r="DY37" s="172">
        <v>175.04999999999995</v>
      </c>
      <c r="DZ37" s="173">
        <v>4.60657894736842</v>
      </c>
      <c r="EA37" s="172">
        <v>1</v>
      </c>
      <c r="EB37" s="172">
        <v>13.1</v>
      </c>
      <c r="EC37" s="174">
        <v>7.5100511695906438E-3</v>
      </c>
      <c r="ED37" s="175">
        <v>0.47501827485374587</v>
      </c>
      <c r="EE37" s="40"/>
      <c r="EF37" s="18"/>
      <c r="EG37" s="19"/>
      <c r="EH37" s="18"/>
      <c r="EI37" s="18"/>
      <c r="EJ37" s="20"/>
      <c r="EK37" s="21"/>
      <c r="EL37" s="323">
        <v>2</v>
      </c>
      <c r="EM37" s="18">
        <v>40.5</v>
      </c>
      <c r="EN37" s="19">
        <v>20.25</v>
      </c>
      <c r="EO37" s="18">
        <v>10.5</v>
      </c>
      <c r="EP37" s="18">
        <v>30</v>
      </c>
      <c r="EQ37" s="20">
        <v>2.4594907407407404E-3</v>
      </c>
      <c r="ER37" s="21">
        <v>0</v>
      </c>
      <c r="ES37" s="323">
        <v>4</v>
      </c>
      <c r="ET37" s="18">
        <v>88</v>
      </c>
      <c r="EU37" s="19">
        <v>22</v>
      </c>
      <c r="EV37" s="18">
        <v>20.100000000000001</v>
      </c>
      <c r="EW37" s="18">
        <v>27.5</v>
      </c>
      <c r="EX37" s="20">
        <v>2.5868055555555557E-3</v>
      </c>
      <c r="EY37" s="21">
        <v>0</v>
      </c>
      <c r="EZ37" s="323">
        <v>3</v>
      </c>
      <c r="FA37" s="18">
        <v>140.19999999999999</v>
      </c>
      <c r="FB37" s="19">
        <v>46.733333333333327</v>
      </c>
      <c r="FC37" s="18">
        <v>20</v>
      </c>
      <c r="FD37" s="18">
        <v>100.2</v>
      </c>
      <c r="FE37" s="20">
        <v>2.6543209876543211E-3</v>
      </c>
      <c r="FF37" s="21">
        <v>0.33333333333333331</v>
      </c>
      <c r="FG37" s="323">
        <v>2</v>
      </c>
      <c r="FH37" s="18">
        <v>50</v>
      </c>
      <c r="FI37" s="19">
        <v>25</v>
      </c>
      <c r="FJ37" s="18">
        <v>25</v>
      </c>
      <c r="FK37" s="18">
        <v>25</v>
      </c>
      <c r="FL37" s="20">
        <v>2.9050925925925928E-3</v>
      </c>
      <c r="FM37" s="21">
        <v>0</v>
      </c>
      <c r="FN37" s="323">
        <v>2</v>
      </c>
      <c r="FO37" s="18">
        <v>109.89999999999999</v>
      </c>
      <c r="FP37" s="19">
        <v>54.949999999999996</v>
      </c>
      <c r="FQ37" s="18">
        <v>9.1</v>
      </c>
      <c r="FR37" s="18">
        <v>100.8</v>
      </c>
      <c r="FS37" s="20">
        <v>2.3379629629629631E-3</v>
      </c>
      <c r="FT37" s="21">
        <v>0.5</v>
      </c>
      <c r="FU37" s="323">
        <v>3</v>
      </c>
      <c r="FV37" s="18">
        <v>90.800000000000011</v>
      </c>
      <c r="FW37" s="19">
        <v>30.266666666666669</v>
      </c>
      <c r="FX37" s="18">
        <v>12.2</v>
      </c>
      <c r="FY37" s="18">
        <v>56</v>
      </c>
      <c r="FZ37" s="20">
        <v>2.4922839506172842E-3</v>
      </c>
      <c r="GA37" s="21">
        <v>0.33333333333333331</v>
      </c>
      <c r="GB37" s="323">
        <v>1</v>
      </c>
      <c r="GC37" s="18">
        <v>20.5</v>
      </c>
      <c r="GD37" s="19">
        <v>20.5</v>
      </c>
      <c r="GE37" s="18">
        <v>20.5</v>
      </c>
      <c r="GF37" s="18">
        <v>20.5</v>
      </c>
      <c r="GG37" s="20">
        <v>3.0555555555555557E-3</v>
      </c>
      <c r="GH37" s="21">
        <v>103</v>
      </c>
      <c r="GI37" s="323">
        <v>1</v>
      </c>
      <c r="GJ37" s="18">
        <v>9.8800000000000008</v>
      </c>
      <c r="GK37" s="19">
        <v>9.8800000000000008</v>
      </c>
      <c r="GL37" s="18">
        <v>9.8800000000000008</v>
      </c>
      <c r="GM37" s="18">
        <v>9.8800000000000008</v>
      </c>
      <c r="GN37" s="20">
        <v>2.6041666666666665E-3</v>
      </c>
      <c r="GO37" s="21">
        <v>0.95138888889050577</v>
      </c>
      <c r="GP37" s="323"/>
      <c r="GQ37" s="18"/>
      <c r="GR37" s="19"/>
      <c r="GS37" s="18"/>
      <c r="GT37" s="18"/>
      <c r="GU37" s="20"/>
      <c r="GV37" s="21"/>
      <c r="GW37" s="323"/>
      <c r="GX37" s="18"/>
      <c r="GY37" s="19"/>
      <c r="GZ37" s="18"/>
      <c r="HA37" s="18"/>
      <c r="HB37" s="20"/>
      <c r="HC37" s="21"/>
      <c r="HD37" s="170">
        <v>2</v>
      </c>
      <c r="HE37" s="27">
        <v>21</v>
      </c>
      <c r="HF37" s="28">
        <v>10.5</v>
      </c>
      <c r="HG37" s="27">
        <v>10.5</v>
      </c>
      <c r="HH37" s="27">
        <v>10.5</v>
      </c>
      <c r="HI37" s="29">
        <v>2.465277777777778E-3</v>
      </c>
      <c r="HJ37" s="171">
        <v>0.5</v>
      </c>
      <c r="HK37" s="323">
        <v>1</v>
      </c>
      <c r="HL37" s="18">
        <v>45</v>
      </c>
      <c r="HM37" s="19">
        <v>45</v>
      </c>
      <c r="HN37" s="18">
        <v>45</v>
      </c>
      <c r="HO37" s="18">
        <v>45</v>
      </c>
      <c r="HP37" s="20">
        <v>2.8124999999999995E-3</v>
      </c>
      <c r="HQ37" s="21">
        <v>0</v>
      </c>
      <c r="HR37" s="323">
        <v>1</v>
      </c>
      <c r="HS37" s="18">
        <v>25</v>
      </c>
      <c r="HT37" s="19">
        <v>25</v>
      </c>
      <c r="HU37" s="18">
        <v>25</v>
      </c>
      <c r="HV37" s="18">
        <v>25</v>
      </c>
      <c r="HW37" s="20">
        <v>2.9513888888888888E-3</v>
      </c>
      <c r="HX37" s="21">
        <v>0</v>
      </c>
      <c r="HY37" s="323">
        <v>2</v>
      </c>
      <c r="HZ37" s="18">
        <v>16.5</v>
      </c>
      <c r="IA37" s="19">
        <v>8.25</v>
      </c>
      <c r="IB37" s="18">
        <v>6</v>
      </c>
      <c r="IC37" s="18">
        <v>10.5</v>
      </c>
      <c r="ID37" s="20">
        <v>2.8645833333333336E-3</v>
      </c>
      <c r="IE37" s="21">
        <v>0</v>
      </c>
      <c r="IF37" s="323"/>
      <c r="IG37" s="18"/>
      <c r="IH37" s="19"/>
      <c r="II37" s="18"/>
      <c r="IJ37" s="18"/>
      <c r="IK37" s="20"/>
      <c r="IL37" s="21"/>
      <c r="IM37" s="323"/>
      <c r="IN37" s="18"/>
      <c r="IO37" s="19"/>
      <c r="IP37" s="18"/>
      <c r="IQ37" s="18"/>
      <c r="IR37" s="20"/>
      <c r="IS37" s="21"/>
      <c r="IT37" s="323"/>
      <c r="IU37" s="18"/>
      <c r="IV37" s="19"/>
      <c r="IW37" s="18"/>
      <c r="IX37" s="18"/>
      <c r="IY37" s="20"/>
      <c r="IZ37" s="21"/>
      <c r="JA37" s="172">
        <v>24</v>
      </c>
      <c r="JB37" s="172">
        <v>657.28</v>
      </c>
      <c r="JC37" s="173">
        <v>27.386666666666667</v>
      </c>
      <c r="JD37" s="172">
        <v>6</v>
      </c>
      <c r="JE37" s="172">
        <v>100.8</v>
      </c>
      <c r="JF37" s="174">
        <v>2.63647762345679E-3</v>
      </c>
      <c r="JG37" s="175">
        <v>4.4979745370371047</v>
      </c>
      <c r="JH37" s="40"/>
      <c r="JI37" s="18"/>
      <c r="JJ37" s="19"/>
      <c r="JK37" s="18"/>
      <c r="JL37" s="18"/>
      <c r="JM37" s="20"/>
      <c r="JN37" s="21"/>
      <c r="JO37" s="323">
        <v>1</v>
      </c>
      <c r="JP37" s="18">
        <v>1.25</v>
      </c>
      <c r="JQ37" s="19">
        <v>1.25</v>
      </c>
      <c r="JR37" s="18">
        <v>1.25</v>
      </c>
      <c r="JS37" s="18">
        <v>1.25</v>
      </c>
      <c r="JT37" s="20">
        <v>2.5949074074074072E-2</v>
      </c>
      <c r="JU37" s="21">
        <v>0</v>
      </c>
      <c r="JV37" s="323">
        <v>1</v>
      </c>
      <c r="JW37" s="18">
        <v>1</v>
      </c>
      <c r="JX37" s="19">
        <v>1</v>
      </c>
      <c r="JY37" s="18">
        <v>1</v>
      </c>
      <c r="JZ37" s="18">
        <v>1</v>
      </c>
      <c r="KA37" s="20">
        <v>2.224537037037037E-2</v>
      </c>
      <c r="KB37" s="21">
        <v>0</v>
      </c>
      <c r="KC37" s="323">
        <v>2</v>
      </c>
      <c r="KD37" s="18">
        <v>1.45</v>
      </c>
      <c r="KE37" s="19">
        <v>0.72499999999999998</v>
      </c>
      <c r="KF37" s="18">
        <v>0.45</v>
      </c>
      <c r="KG37" s="18">
        <v>1</v>
      </c>
      <c r="KH37" s="20">
        <v>2.1874999999999999E-2</v>
      </c>
      <c r="KI37" s="21">
        <v>0.5</v>
      </c>
      <c r="KJ37" s="323">
        <v>1</v>
      </c>
      <c r="KK37" s="18">
        <v>1.2</v>
      </c>
      <c r="KL37" s="19">
        <v>1.2</v>
      </c>
      <c r="KM37" s="18">
        <v>1.2</v>
      </c>
      <c r="KN37" s="18">
        <v>1.2</v>
      </c>
      <c r="KO37" s="20">
        <v>2.449074074074074E-2</v>
      </c>
      <c r="KP37" s="21">
        <v>0</v>
      </c>
      <c r="KQ37" s="323">
        <v>2</v>
      </c>
      <c r="KR37" s="18">
        <v>3.73</v>
      </c>
      <c r="KS37" s="19">
        <v>1.865</v>
      </c>
      <c r="KT37" s="18">
        <v>1.23</v>
      </c>
      <c r="KU37" s="18">
        <v>2.5</v>
      </c>
      <c r="KV37" s="20">
        <v>2.661458333333333E-2</v>
      </c>
      <c r="KW37" s="21">
        <v>1</v>
      </c>
      <c r="KX37" s="323">
        <v>1</v>
      </c>
      <c r="KY37" s="18">
        <v>1</v>
      </c>
      <c r="KZ37" s="19">
        <v>1</v>
      </c>
      <c r="LA37" s="18">
        <v>1</v>
      </c>
      <c r="LB37" s="18">
        <v>1</v>
      </c>
      <c r="LC37" s="20">
        <v>2.2233796296296297E-2</v>
      </c>
      <c r="LD37" s="21">
        <v>3</v>
      </c>
      <c r="LE37" s="323"/>
      <c r="LF37" s="18"/>
      <c r="LG37" s="19"/>
      <c r="LH37" s="18"/>
      <c r="LI37" s="18"/>
      <c r="LJ37" s="20"/>
      <c r="LK37" s="21"/>
      <c r="LL37" s="323"/>
      <c r="LM37" s="18"/>
      <c r="LN37" s="19"/>
      <c r="LO37" s="18"/>
      <c r="LP37" s="18"/>
      <c r="LQ37" s="20"/>
      <c r="LR37" s="21"/>
      <c r="LS37" s="323"/>
      <c r="LT37" s="18"/>
      <c r="LU37" s="19"/>
      <c r="LV37" s="18"/>
      <c r="LW37" s="18"/>
      <c r="LX37" s="20"/>
      <c r="LY37" s="21"/>
      <c r="LZ37" s="323"/>
      <c r="MA37" s="18"/>
      <c r="MB37" s="19"/>
      <c r="MC37" s="18"/>
      <c r="MD37" s="18"/>
      <c r="ME37" s="20"/>
      <c r="MF37" s="21"/>
      <c r="MG37" s="170"/>
      <c r="MH37" s="27"/>
      <c r="MI37" s="28"/>
      <c r="MJ37" s="27"/>
      <c r="MK37" s="27"/>
      <c r="ML37" s="29"/>
      <c r="MM37" s="171"/>
      <c r="MN37" s="323">
        <v>1</v>
      </c>
      <c r="MO37" s="18">
        <v>0.25</v>
      </c>
      <c r="MP37" s="19">
        <v>0.25</v>
      </c>
      <c r="MQ37" s="18">
        <v>0.25</v>
      </c>
      <c r="MR37" s="18">
        <v>0.25</v>
      </c>
      <c r="MS37" s="20">
        <v>3.2175925925925927E-2</v>
      </c>
      <c r="MT37" s="21">
        <v>2</v>
      </c>
      <c r="MU37" s="323"/>
      <c r="MV37" s="18"/>
      <c r="MW37" s="19"/>
      <c r="MX37" s="18"/>
      <c r="MY37" s="18"/>
      <c r="MZ37" s="20"/>
      <c r="NA37" s="21"/>
      <c r="NB37" s="323"/>
      <c r="NC37" s="18"/>
      <c r="ND37" s="19"/>
      <c r="NE37" s="18"/>
      <c r="NF37" s="18"/>
      <c r="NG37" s="20"/>
      <c r="NH37" s="21"/>
      <c r="NI37" s="323"/>
      <c r="NJ37" s="18"/>
      <c r="NK37" s="19"/>
      <c r="NL37" s="18"/>
      <c r="NM37" s="18"/>
      <c r="NN37" s="20"/>
      <c r="NO37" s="21"/>
      <c r="NP37" s="323"/>
      <c r="NQ37" s="18"/>
      <c r="NR37" s="19"/>
      <c r="NS37" s="18"/>
      <c r="NT37" s="18"/>
      <c r="NU37" s="20"/>
      <c r="NV37" s="21"/>
      <c r="NW37" s="323"/>
      <c r="NX37" s="18"/>
      <c r="NY37" s="19"/>
      <c r="NZ37" s="18"/>
      <c r="OA37" s="18"/>
      <c r="OB37" s="20"/>
      <c r="OC37" s="21"/>
      <c r="OD37" s="172">
        <v>9</v>
      </c>
      <c r="OE37" s="172">
        <v>9.8800000000000008</v>
      </c>
      <c r="OF37" s="173">
        <v>1.097777777777778</v>
      </c>
      <c r="OG37" s="172">
        <v>0.25</v>
      </c>
      <c r="OH37" s="172">
        <v>2.5</v>
      </c>
      <c r="OI37" s="174">
        <v>2.4897119341563783E-2</v>
      </c>
      <c r="OJ37" s="175">
        <v>0.88888888888888884</v>
      </c>
      <c r="OK37" s="40"/>
      <c r="OL37" s="18"/>
      <c r="OM37" s="19"/>
      <c r="ON37" s="18"/>
      <c r="OO37" s="18"/>
      <c r="OP37" s="20"/>
      <c r="OQ37" s="21"/>
      <c r="OR37" s="172"/>
      <c r="OS37" s="172"/>
      <c r="OT37" s="173"/>
      <c r="OU37" s="172"/>
      <c r="OV37" s="172"/>
      <c r="OW37" s="174"/>
      <c r="OX37" s="324"/>
    </row>
    <row r="38" spans="1:414" s="22" customFormat="1" x14ac:dyDescent="0.2">
      <c r="A38" s="169">
        <v>28</v>
      </c>
      <c r="B38" s="40"/>
      <c r="C38" s="18"/>
      <c r="D38" s="19"/>
      <c r="E38" s="18"/>
      <c r="F38" s="18"/>
      <c r="G38" s="20"/>
      <c r="H38" s="21"/>
      <c r="I38" s="323">
        <v>2</v>
      </c>
      <c r="J38" s="18">
        <v>13.399999999999999</v>
      </c>
      <c r="K38" s="19">
        <v>6.6999999999999993</v>
      </c>
      <c r="L38" s="18">
        <v>3.3</v>
      </c>
      <c r="M38" s="18">
        <v>10.1</v>
      </c>
      <c r="N38" s="20">
        <v>7.6620370370370366E-3</v>
      </c>
      <c r="O38" s="21">
        <v>0</v>
      </c>
      <c r="P38" s="323">
        <v>1</v>
      </c>
      <c r="Q38" s="18">
        <v>6.1</v>
      </c>
      <c r="R38" s="19">
        <v>6.1</v>
      </c>
      <c r="S38" s="18">
        <v>6.1</v>
      </c>
      <c r="T38" s="18">
        <v>6.1</v>
      </c>
      <c r="U38" s="20">
        <v>8.3101851851851861E-3</v>
      </c>
      <c r="V38" s="21">
        <v>1</v>
      </c>
      <c r="W38" s="323">
        <v>2</v>
      </c>
      <c r="X38" s="18">
        <v>17.399999999999999</v>
      </c>
      <c r="Y38" s="19">
        <v>8.6999999999999993</v>
      </c>
      <c r="Z38" s="18">
        <v>7.15</v>
      </c>
      <c r="AA38" s="18">
        <v>10.25</v>
      </c>
      <c r="AB38" s="20">
        <v>8.5821759259259254E-3</v>
      </c>
      <c r="AC38" s="21">
        <v>0</v>
      </c>
      <c r="AD38" s="323">
        <v>3</v>
      </c>
      <c r="AE38" s="18">
        <v>7.5</v>
      </c>
      <c r="AF38" s="19">
        <v>2.5</v>
      </c>
      <c r="AG38" s="18">
        <v>1.5</v>
      </c>
      <c r="AH38" s="18">
        <v>3.1</v>
      </c>
      <c r="AI38" s="20">
        <v>6.7824074074074063E-3</v>
      </c>
      <c r="AJ38" s="21">
        <v>0</v>
      </c>
      <c r="AK38" s="323">
        <v>1</v>
      </c>
      <c r="AL38" s="18">
        <v>10.1</v>
      </c>
      <c r="AM38" s="19">
        <v>10.1</v>
      </c>
      <c r="AN38" s="18">
        <v>10.1</v>
      </c>
      <c r="AO38" s="18">
        <v>10.1</v>
      </c>
      <c r="AP38" s="20">
        <v>7.0601851851851841E-3</v>
      </c>
      <c r="AQ38" s="21">
        <v>1</v>
      </c>
      <c r="AR38" s="323">
        <v>2</v>
      </c>
      <c r="AS38" s="18">
        <v>4.0999999999999996</v>
      </c>
      <c r="AT38" s="19">
        <v>2.0499999999999998</v>
      </c>
      <c r="AU38" s="18">
        <v>1</v>
      </c>
      <c r="AV38" s="18">
        <v>3.1</v>
      </c>
      <c r="AW38" s="20">
        <v>6.5740740740740742E-3</v>
      </c>
      <c r="AX38" s="21">
        <v>0</v>
      </c>
      <c r="AY38" s="323">
        <v>1</v>
      </c>
      <c r="AZ38" s="18">
        <v>1.01</v>
      </c>
      <c r="BA38" s="19">
        <v>1.01</v>
      </c>
      <c r="BB38" s="18">
        <v>1.01</v>
      </c>
      <c r="BC38" s="18">
        <v>1.01</v>
      </c>
      <c r="BD38" s="20">
        <v>6.1805555555555563E-3</v>
      </c>
      <c r="BE38" s="21">
        <v>0</v>
      </c>
      <c r="BF38" s="323">
        <v>1</v>
      </c>
      <c r="BG38" s="18">
        <v>3.1</v>
      </c>
      <c r="BH38" s="19">
        <v>3.1</v>
      </c>
      <c r="BI38" s="18">
        <v>3.1</v>
      </c>
      <c r="BJ38" s="18">
        <v>3.1</v>
      </c>
      <c r="BK38" s="20">
        <v>8.8888888888888889E-3</v>
      </c>
      <c r="BL38" s="21">
        <v>0</v>
      </c>
      <c r="BM38" s="323"/>
      <c r="BN38" s="18"/>
      <c r="BO38" s="19"/>
      <c r="BP38" s="18"/>
      <c r="BQ38" s="18"/>
      <c r="BR38" s="20"/>
      <c r="BS38" s="21"/>
      <c r="BT38" s="323">
        <v>4</v>
      </c>
      <c r="BU38" s="18">
        <v>14.6</v>
      </c>
      <c r="BV38" s="19">
        <v>3.65</v>
      </c>
      <c r="BW38" s="18">
        <v>3</v>
      </c>
      <c r="BX38" s="18">
        <v>5</v>
      </c>
      <c r="BY38" s="20">
        <v>7.1064814814814819E-3</v>
      </c>
      <c r="BZ38" s="21">
        <v>2</v>
      </c>
      <c r="CA38" s="170">
        <v>3</v>
      </c>
      <c r="CB38" s="27">
        <v>8.8999999999999986</v>
      </c>
      <c r="CC38" s="28">
        <v>2.9666666666666663</v>
      </c>
      <c r="CD38" s="27">
        <v>2.8</v>
      </c>
      <c r="CE38" s="27">
        <v>3.1</v>
      </c>
      <c r="CF38" s="29">
        <v>7.3958333333333333E-3</v>
      </c>
      <c r="CG38" s="171">
        <v>1</v>
      </c>
      <c r="CH38" s="323">
        <v>2</v>
      </c>
      <c r="CI38" s="18">
        <v>7.1</v>
      </c>
      <c r="CJ38" s="19">
        <v>3.55</v>
      </c>
      <c r="CK38" s="18">
        <v>3.1</v>
      </c>
      <c r="CL38" s="18">
        <v>4</v>
      </c>
      <c r="CM38" s="20">
        <v>6.9560185185185176E-3</v>
      </c>
      <c r="CN38" s="21">
        <v>0.5</v>
      </c>
      <c r="CO38" s="323">
        <v>3</v>
      </c>
      <c r="CP38" s="18">
        <v>6</v>
      </c>
      <c r="CQ38" s="19">
        <v>2</v>
      </c>
      <c r="CR38" s="18">
        <v>2</v>
      </c>
      <c r="CS38" s="18">
        <v>2</v>
      </c>
      <c r="CT38" s="20">
        <v>7.9783950617283942E-3</v>
      </c>
      <c r="CU38" s="21">
        <v>0.33333333333333331</v>
      </c>
      <c r="CV38" s="323">
        <v>2</v>
      </c>
      <c r="CW38" s="18">
        <v>4.2170000000000005</v>
      </c>
      <c r="CX38" s="19">
        <v>2.1085000000000003</v>
      </c>
      <c r="CY38" s="18">
        <v>1.117</v>
      </c>
      <c r="CZ38" s="18">
        <v>3.1</v>
      </c>
      <c r="DA38" s="20">
        <v>7.4999999999999997E-3</v>
      </c>
      <c r="DB38" s="21">
        <v>0</v>
      </c>
      <c r="DC38" s="323">
        <v>2</v>
      </c>
      <c r="DD38" s="18">
        <v>6.2</v>
      </c>
      <c r="DE38" s="19">
        <v>3.1</v>
      </c>
      <c r="DF38" s="18">
        <v>3.1</v>
      </c>
      <c r="DG38" s="18">
        <v>3.1</v>
      </c>
      <c r="DH38" s="20">
        <v>7.1585648148148155E-3</v>
      </c>
      <c r="DI38" s="21">
        <v>0</v>
      </c>
      <c r="DJ38" s="323">
        <v>1</v>
      </c>
      <c r="DK38" s="18">
        <v>3.1</v>
      </c>
      <c r="DL38" s="19">
        <v>3.1</v>
      </c>
      <c r="DM38" s="18">
        <v>3.1</v>
      </c>
      <c r="DN38" s="18">
        <v>3.1</v>
      </c>
      <c r="DO38" s="20">
        <v>7.3263888888888892E-3</v>
      </c>
      <c r="DP38" s="21">
        <v>0</v>
      </c>
      <c r="DQ38" s="323">
        <v>1</v>
      </c>
      <c r="DR38" s="18">
        <v>3.1</v>
      </c>
      <c r="DS38" s="19">
        <v>3.1</v>
      </c>
      <c r="DT38" s="18">
        <v>3.1</v>
      </c>
      <c r="DU38" s="18">
        <v>3.1</v>
      </c>
      <c r="DV38" s="20">
        <v>9.525462962962963E-3</v>
      </c>
      <c r="DW38" s="21">
        <v>0</v>
      </c>
      <c r="DX38" s="172">
        <v>31</v>
      </c>
      <c r="DY38" s="172">
        <v>115.92699999999996</v>
      </c>
      <c r="DZ38" s="173">
        <v>3.739580645161289</v>
      </c>
      <c r="EA38" s="172">
        <v>1</v>
      </c>
      <c r="EB38" s="172">
        <v>10.25</v>
      </c>
      <c r="EC38" s="174">
        <v>7.4533303464755073E-3</v>
      </c>
      <c r="ED38" s="175">
        <v>0.4838709677419355</v>
      </c>
      <c r="EE38" s="40"/>
      <c r="EF38" s="18"/>
      <c r="EG38" s="19"/>
      <c r="EH38" s="18"/>
      <c r="EI38" s="18"/>
      <c r="EJ38" s="20"/>
      <c r="EK38" s="21"/>
      <c r="EL38" s="323">
        <v>4</v>
      </c>
      <c r="EM38" s="18">
        <v>53.6</v>
      </c>
      <c r="EN38" s="19">
        <v>13.4</v>
      </c>
      <c r="EO38" s="18">
        <v>5</v>
      </c>
      <c r="EP38" s="18">
        <v>21</v>
      </c>
      <c r="EQ38" s="20">
        <v>2.1672453703703706E-3</v>
      </c>
      <c r="ER38" s="21">
        <v>0.25</v>
      </c>
      <c r="ES38" s="323">
        <v>4</v>
      </c>
      <c r="ET38" s="18">
        <v>142.5</v>
      </c>
      <c r="EU38" s="19">
        <v>35.625</v>
      </c>
      <c r="EV38" s="18">
        <v>10</v>
      </c>
      <c r="EW38" s="18">
        <v>100.4</v>
      </c>
      <c r="EX38" s="20">
        <v>2.7633101851851851E-3</v>
      </c>
      <c r="EY38" s="21">
        <v>0.5</v>
      </c>
      <c r="EZ38" s="323">
        <v>2</v>
      </c>
      <c r="FA38" s="18">
        <v>24</v>
      </c>
      <c r="FB38" s="19">
        <v>12</v>
      </c>
      <c r="FC38" s="18">
        <v>10.5</v>
      </c>
      <c r="FD38" s="18">
        <v>13.5</v>
      </c>
      <c r="FE38" s="20">
        <v>2.7083333333333334E-3</v>
      </c>
      <c r="FF38" s="21">
        <v>0.5</v>
      </c>
      <c r="FG38" s="323">
        <v>5</v>
      </c>
      <c r="FH38" s="18">
        <v>125.8</v>
      </c>
      <c r="FI38" s="19">
        <v>25.16</v>
      </c>
      <c r="FJ38" s="18">
        <v>10</v>
      </c>
      <c r="FK38" s="18">
        <v>60</v>
      </c>
      <c r="FL38" s="20">
        <v>2.7268518518518518E-3</v>
      </c>
      <c r="FM38" s="21">
        <v>0</v>
      </c>
      <c r="FN38" s="323">
        <v>3</v>
      </c>
      <c r="FO38" s="18">
        <v>120.9</v>
      </c>
      <c r="FP38" s="19">
        <v>40.300000000000004</v>
      </c>
      <c r="FQ38" s="18">
        <v>10</v>
      </c>
      <c r="FR38" s="18">
        <v>100.4</v>
      </c>
      <c r="FS38" s="20">
        <v>2.2878086419753085E-3</v>
      </c>
      <c r="FT38" s="21">
        <v>0</v>
      </c>
      <c r="FU38" s="323">
        <v>2</v>
      </c>
      <c r="FV38" s="18">
        <v>28.9</v>
      </c>
      <c r="FW38" s="19">
        <v>14.45</v>
      </c>
      <c r="FX38" s="18">
        <v>10.5</v>
      </c>
      <c r="FY38" s="18">
        <v>18.399999999999999</v>
      </c>
      <c r="FZ38" s="20">
        <v>2.5289351851851853E-3</v>
      </c>
      <c r="GA38" s="21">
        <v>1.5</v>
      </c>
      <c r="GB38" s="323">
        <v>4</v>
      </c>
      <c r="GC38" s="18">
        <v>23.95</v>
      </c>
      <c r="GD38" s="19">
        <v>5.9874999999999998</v>
      </c>
      <c r="GE38" s="18">
        <v>0.75</v>
      </c>
      <c r="GF38" s="18">
        <v>13.04</v>
      </c>
      <c r="GG38" s="20">
        <v>9.1493055555555546E-3</v>
      </c>
      <c r="GH38" s="21">
        <v>0.25</v>
      </c>
      <c r="GI38" s="323">
        <v>1</v>
      </c>
      <c r="GJ38" s="18">
        <v>10.5</v>
      </c>
      <c r="GK38" s="19">
        <v>10.5</v>
      </c>
      <c r="GL38" s="18">
        <v>10.5</v>
      </c>
      <c r="GM38" s="18">
        <v>10.5</v>
      </c>
      <c r="GN38" s="20">
        <v>2.5115740740740741E-3</v>
      </c>
      <c r="GO38" s="21">
        <v>0</v>
      </c>
      <c r="GP38" s="323"/>
      <c r="GQ38" s="18"/>
      <c r="GR38" s="19"/>
      <c r="GS38" s="18"/>
      <c r="GT38" s="18"/>
      <c r="GU38" s="20"/>
      <c r="GV38" s="21"/>
      <c r="GW38" s="323">
        <v>1</v>
      </c>
      <c r="GX38" s="18">
        <v>10.5</v>
      </c>
      <c r="GY38" s="19">
        <v>10.5</v>
      </c>
      <c r="GZ38" s="18">
        <v>10.5</v>
      </c>
      <c r="HA38" s="18">
        <v>10.5</v>
      </c>
      <c r="HB38" s="20">
        <v>2.4537037037037036E-3</v>
      </c>
      <c r="HC38" s="21">
        <v>0</v>
      </c>
      <c r="HD38" s="170">
        <v>1</v>
      </c>
      <c r="HE38" s="27">
        <v>10.5</v>
      </c>
      <c r="HF38" s="28">
        <v>10.5</v>
      </c>
      <c r="HG38" s="27">
        <v>10.5</v>
      </c>
      <c r="HH38" s="27">
        <v>10.5</v>
      </c>
      <c r="HI38" s="29">
        <v>2.4537037037037036E-3</v>
      </c>
      <c r="HJ38" s="171">
        <v>0</v>
      </c>
      <c r="HK38" s="323">
        <v>1</v>
      </c>
      <c r="HL38" s="18">
        <v>10.5</v>
      </c>
      <c r="HM38" s="19">
        <v>10.5</v>
      </c>
      <c r="HN38" s="18">
        <v>10.5</v>
      </c>
      <c r="HO38" s="18">
        <v>10.5</v>
      </c>
      <c r="HP38" s="20">
        <v>2.4189814814814816E-3</v>
      </c>
      <c r="HQ38" s="21">
        <v>0</v>
      </c>
      <c r="HR38" s="323">
        <v>3</v>
      </c>
      <c r="HS38" s="18">
        <v>18</v>
      </c>
      <c r="HT38" s="19">
        <v>6</v>
      </c>
      <c r="HU38" s="18">
        <v>5</v>
      </c>
      <c r="HV38" s="18">
        <v>8</v>
      </c>
      <c r="HW38" s="20">
        <v>5.7870370370370376E-3</v>
      </c>
      <c r="HX38" s="21">
        <v>0.33333333333333331</v>
      </c>
      <c r="HY38" s="323">
        <v>3</v>
      </c>
      <c r="HZ38" s="18">
        <v>44.36</v>
      </c>
      <c r="IA38" s="19">
        <v>14.786666666666667</v>
      </c>
      <c r="IB38" s="18">
        <v>8.86</v>
      </c>
      <c r="IC38" s="18">
        <v>25</v>
      </c>
      <c r="ID38" s="20">
        <v>2.6427469135802471E-3</v>
      </c>
      <c r="IE38" s="21">
        <v>0</v>
      </c>
      <c r="IF38" s="323">
        <v>2</v>
      </c>
      <c r="IG38" s="18">
        <v>21.5</v>
      </c>
      <c r="IH38" s="19">
        <v>10.75</v>
      </c>
      <c r="II38" s="18">
        <v>10.5</v>
      </c>
      <c r="IJ38" s="18">
        <v>11</v>
      </c>
      <c r="IK38" s="20">
        <v>2.5578703703703705E-3</v>
      </c>
      <c r="IL38" s="21">
        <v>0</v>
      </c>
      <c r="IM38" s="323">
        <v>1</v>
      </c>
      <c r="IN38" s="18">
        <v>10.5</v>
      </c>
      <c r="IO38" s="19">
        <v>10.5</v>
      </c>
      <c r="IP38" s="18">
        <v>10.5</v>
      </c>
      <c r="IQ38" s="18">
        <v>10.5</v>
      </c>
      <c r="IR38" s="20">
        <v>2.4652777777777776E-3</v>
      </c>
      <c r="IS38" s="21">
        <v>0</v>
      </c>
      <c r="IT38" s="323">
        <v>1</v>
      </c>
      <c r="IU38" s="18">
        <v>10.5</v>
      </c>
      <c r="IV38" s="19">
        <v>10.5</v>
      </c>
      <c r="IW38" s="18">
        <v>10.5</v>
      </c>
      <c r="IX38" s="18">
        <v>10.5</v>
      </c>
      <c r="IY38" s="20">
        <v>3.1018518518518522E-3</v>
      </c>
      <c r="IZ38" s="21">
        <v>0</v>
      </c>
      <c r="JA38" s="172">
        <v>38</v>
      </c>
      <c r="JB38" s="172">
        <v>666.51</v>
      </c>
      <c r="JC38" s="173">
        <v>17.539736842105263</v>
      </c>
      <c r="JD38" s="172">
        <v>0.75</v>
      </c>
      <c r="JE38" s="172">
        <v>100.4</v>
      </c>
      <c r="JF38" s="174">
        <v>3.5026803118908384E-3</v>
      </c>
      <c r="JG38" s="175">
        <v>0.23684210526315788</v>
      </c>
      <c r="JH38" s="40"/>
      <c r="JI38" s="18"/>
      <c r="JJ38" s="19"/>
      <c r="JK38" s="18"/>
      <c r="JL38" s="18"/>
      <c r="JM38" s="20"/>
      <c r="JN38" s="21"/>
      <c r="JO38" s="323">
        <v>2</v>
      </c>
      <c r="JP38" s="18">
        <v>2</v>
      </c>
      <c r="JQ38" s="19">
        <v>1</v>
      </c>
      <c r="JR38" s="18">
        <v>1</v>
      </c>
      <c r="JS38" s="18">
        <v>1</v>
      </c>
      <c r="JT38" s="20">
        <v>2.8159722222222225E-2</v>
      </c>
      <c r="JU38" s="21">
        <v>0</v>
      </c>
      <c r="JV38" s="323">
        <v>2</v>
      </c>
      <c r="JW38" s="18">
        <v>1</v>
      </c>
      <c r="JX38" s="19">
        <v>0.5</v>
      </c>
      <c r="JY38" s="18">
        <v>0.5</v>
      </c>
      <c r="JZ38" s="18">
        <v>0.5</v>
      </c>
      <c r="KA38" s="20">
        <v>2.6157407407407407E-2</v>
      </c>
      <c r="KB38" s="21">
        <v>0</v>
      </c>
      <c r="KC38" s="323">
        <v>2</v>
      </c>
      <c r="KD38" s="18">
        <v>0.4</v>
      </c>
      <c r="KE38" s="19">
        <v>0.2</v>
      </c>
      <c r="KF38" s="18">
        <v>0.2</v>
      </c>
      <c r="KG38" s="18">
        <v>0.2</v>
      </c>
      <c r="KH38" s="20">
        <v>3.125E-2</v>
      </c>
      <c r="KI38" s="21">
        <v>0.5</v>
      </c>
      <c r="KJ38" s="323">
        <v>3</v>
      </c>
      <c r="KK38" s="18">
        <v>2.42</v>
      </c>
      <c r="KL38" s="19">
        <v>0.80666666666666664</v>
      </c>
      <c r="KM38" s="18">
        <v>0.5</v>
      </c>
      <c r="KN38" s="18">
        <v>1.2</v>
      </c>
      <c r="KO38" s="20">
        <v>2.4077932098765433E-2</v>
      </c>
      <c r="KP38" s="21">
        <v>0.33333333333333331</v>
      </c>
      <c r="KQ38" s="323">
        <v>2</v>
      </c>
      <c r="KR38" s="18">
        <v>1.73</v>
      </c>
      <c r="KS38" s="19">
        <v>0.86499999999999999</v>
      </c>
      <c r="KT38" s="18">
        <v>0.5</v>
      </c>
      <c r="KU38" s="18">
        <v>1.23</v>
      </c>
      <c r="KV38" s="20">
        <v>2.4774305555555556E-2</v>
      </c>
      <c r="KW38" s="21">
        <v>0.5</v>
      </c>
      <c r="KX38" s="323">
        <v>1</v>
      </c>
      <c r="KY38" s="18">
        <v>0.5</v>
      </c>
      <c r="KZ38" s="19">
        <v>0.5</v>
      </c>
      <c r="LA38" s="18">
        <v>0.5</v>
      </c>
      <c r="LB38" s="18">
        <v>0.5</v>
      </c>
      <c r="LC38" s="20">
        <v>2.6296296296296293E-2</v>
      </c>
      <c r="LD38" s="21">
        <v>2</v>
      </c>
      <c r="LE38" s="323"/>
      <c r="LF38" s="18"/>
      <c r="LG38" s="19"/>
      <c r="LH38" s="18"/>
      <c r="LI38" s="18"/>
      <c r="LJ38" s="20"/>
      <c r="LK38" s="21"/>
      <c r="LL38" s="323">
        <v>1</v>
      </c>
      <c r="LM38" s="18">
        <v>0.5</v>
      </c>
      <c r="LN38" s="19">
        <v>0.5</v>
      </c>
      <c r="LO38" s="18">
        <v>0.5</v>
      </c>
      <c r="LP38" s="18">
        <v>0.5</v>
      </c>
      <c r="LQ38" s="20">
        <v>2.8680555555555553E-2</v>
      </c>
      <c r="LR38" s="21">
        <v>0</v>
      </c>
      <c r="LS38" s="323"/>
      <c r="LT38" s="18"/>
      <c r="LU38" s="19"/>
      <c r="LV38" s="18"/>
      <c r="LW38" s="18"/>
      <c r="LX38" s="20"/>
      <c r="LY38" s="21"/>
      <c r="LZ38" s="323">
        <v>1</v>
      </c>
      <c r="MA38" s="18">
        <v>0.5</v>
      </c>
      <c r="MB38" s="19">
        <v>0.5</v>
      </c>
      <c r="MC38" s="18">
        <v>0.5</v>
      </c>
      <c r="MD38" s="18">
        <v>0.5</v>
      </c>
      <c r="ME38" s="20">
        <v>2.5347222222222219E-2</v>
      </c>
      <c r="MF38" s="21">
        <v>0</v>
      </c>
      <c r="MG38" s="170">
        <v>1</v>
      </c>
      <c r="MH38" s="27">
        <v>0.5</v>
      </c>
      <c r="MI38" s="28">
        <v>0.5</v>
      </c>
      <c r="MJ38" s="27">
        <v>0.5</v>
      </c>
      <c r="MK38" s="27">
        <v>0.5</v>
      </c>
      <c r="ML38" s="29">
        <v>2.4907407407407406E-2</v>
      </c>
      <c r="MM38" s="171">
        <v>1</v>
      </c>
      <c r="MN38" s="323">
        <v>1</v>
      </c>
      <c r="MO38" s="18">
        <v>0.5</v>
      </c>
      <c r="MP38" s="19">
        <v>0.5</v>
      </c>
      <c r="MQ38" s="18">
        <v>0.5</v>
      </c>
      <c r="MR38" s="18">
        <v>0.5</v>
      </c>
      <c r="MS38" s="20">
        <v>2.5092592592592593E-2</v>
      </c>
      <c r="MT38" s="21">
        <v>2</v>
      </c>
      <c r="MU38" s="323"/>
      <c r="MV38" s="18"/>
      <c r="MW38" s="19"/>
      <c r="MX38" s="18"/>
      <c r="MY38" s="18"/>
      <c r="MZ38" s="20"/>
      <c r="NA38" s="21"/>
      <c r="NB38" s="323">
        <v>1</v>
      </c>
      <c r="NC38" s="18">
        <v>0.5</v>
      </c>
      <c r="ND38" s="19">
        <v>0.5</v>
      </c>
      <c r="NE38" s="18">
        <v>0.5</v>
      </c>
      <c r="NF38" s="18">
        <v>0.5</v>
      </c>
      <c r="NG38" s="20">
        <v>2.3240740740740742E-2</v>
      </c>
      <c r="NH38" s="21">
        <v>2</v>
      </c>
      <c r="NI38" s="323">
        <v>2</v>
      </c>
      <c r="NJ38" s="18">
        <v>1</v>
      </c>
      <c r="NK38" s="19">
        <v>0.5</v>
      </c>
      <c r="NL38" s="18">
        <v>0.5</v>
      </c>
      <c r="NM38" s="18">
        <v>0.5</v>
      </c>
      <c r="NN38" s="20">
        <v>2.8749999999999998E-2</v>
      </c>
      <c r="NO38" s="21">
        <v>9.5</v>
      </c>
      <c r="NP38" s="323">
        <v>1</v>
      </c>
      <c r="NQ38" s="18">
        <v>0.5</v>
      </c>
      <c r="NR38" s="19">
        <v>0.5</v>
      </c>
      <c r="NS38" s="18">
        <v>0.5</v>
      </c>
      <c r="NT38" s="18">
        <v>0.5</v>
      </c>
      <c r="NU38" s="20">
        <v>2.8356481481481483E-2</v>
      </c>
      <c r="NV38" s="21">
        <v>363</v>
      </c>
      <c r="NW38" s="323">
        <v>1</v>
      </c>
      <c r="NX38" s="18">
        <v>0.5</v>
      </c>
      <c r="NY38" s="19">
        <v>0.5</v>
      </c>
      <c r="NZ38" s="18">
        <v>0.5</v>
      </c>
      <c r="OA38" s="18">
        <v>0.5</v>
      </c>
      <c r="OB38" s="20">
        <v>2.974537037037037E-2</v>
      </c>
      <c r="OC38" s="21" t="e">
        <v>#VALUE!</v>
      </c>
      <c r="OD38" s="172">
        <v>21</v>
      </c>
      <c r="OE38" s="172">
        <v>12.55</v>
      </c>
      <c r="OF38" s="173">
        <v>0.59761904761904761</v>
      </c>
      <c r="OG38" s="172">
        <v>0.2</v>
      </c>
      <c r="OH38" s="172">
        <v>1.23</v>
      </c>
      <c r="OI38" s="174">
        <v>2.6765873015873017E-2</v>
      </c>
      <c r="OJ38" s="175" t="e">
        <v>#VALUE!</v>
      </c>
      <c r="OK38" s="40"/>
      <c r="OL38" s="18"/>
      <c r="OM38" s="19"/>
      <c r="ON38" s="18"/>
      <c r="OO38" s="18"/>
      <c r="OP38" s="20"/>
      <c r="OQ38" s="21"/>
      <c r="OR38" s="172"/>
      <c r="OS38" s="172"/>
      <c r="OT38" s="173"/>
      <c r="OU38" s="172"/>
      <c r="OV38" s="172"/>
      <c r="OW38" s="174"/>
      <c r="OX38" s="324"/>
    </row>
    <row r="39" spans="1:414" s="22" customFormat="1" x14ac:dyDescent="0.2">
      <c r="A39" s="169">
        <v>29</v>
      </c>
      <c r="B39" s="40"/>
      <c r="C39" s="18"/>
      <c r="D39" s="19"/>
      <c r="E39" s="18"/>
      <c r="F39" s="18"/>
      <c r="G39" s="20"/>
      <c r="H39" s="21"/>
      <c r="I39" s="323">
        <v>2</v>
      </c>
      <c r="J39" s="18">
        <v>17.600000000000001</v>
      </c>
      <c r="K39" s="19">
        <v>8.8000000000000007</v>
      </c>
      <c r="L39" s="18">
        <v>3.1</v>
      </c>
      <c r="M39" s="18">
        <v>14.5</v>
      </c>
      <c r="N39" s="20">
        <v>8.5763888888888886E-3</v>
      </c>
      <c r="O39" s="21">
        <v>0.5</v>
      </c>
      <c r="P39" s="323">
        <v>5</v>
      </c>
      <c r="Q39" s="18">
        <v>24.3</v>
      </c>
      <c r="R39" s="19">
        <v>4.8600000000000003</v>
      </c>
      <c r="S39" s="18">
        <v>3</v>
      </c>
      <c r="T39" s="18">
        <v>10</v>
      </c>
      <c r="U39" s="20">
        <v>7.7546296296296295E-3</v>
      </c>
      <c r="V39" s="21">
        <v>0</v>
      </c>
      <c r="W39" s="323">
        <v>1</v>
      </c>
      <c r="X39" s="18">
        <v>5</v>
      </c>
      <c r="Y39" s="19">
        <v>5</v>
      </c>
      <c r="Z39" s="18">
        <v>5</v>
      </c>
      <c r="AA39" s="18">
        <v>5</v>
      </c>
      <c r="AB39" s="20">
        <v>7.5000000000000006E-3</v>
      </c>
      <c r="AC39" s="21">
        <v>0</v>
      </c>
      <c r="AD39" s="323">
        <v>4</v>
      </c>
      <c r="AE39" s="18">
        <v>28.380000000000003</v>
      </c>
      <c r="AF39" s="19">
        <v>7.0950000000000006</v>
      </c>
      <c r="AG39" s="18">
        <v>1</v>
      </c>
      <c r="AH39" s="18">
        <v>15.4</v>
      </c>
      <c r="AI39" s="20">
        <v>7.0196759259259257E-3</v>
      </c>
      <c r="AJ39" s="21">
        <v>0</v>
      </c>
      <c r="AK39" s="323">
        <v>2</v>
      </c>
      <c r="AL39" s="18">
        <v>7.3</v>
      </c>
      <c r="AM39" s="19">
        <v>3.65</v>
      </c>
      <c r="AN39" s="18">
        <v>1.67</v>
      </c>
      <c r="AO39" s="18">
        <v>5.63</v>
      </c>
      <c r="AP39" s="20">
        <v>7.3611111111111108E-3</v>
      </c>
      <c r="AQ39" s="21">
        <v>0</v>
      </c>
      <c r="AR39" s="323"/>
      <c r="AS39" s="18"/>
      <c r="AT39" s="19"/>
      <c r="AU39" s="18"/>
      <c r="AV39" s="18"/>
      <c r="AW39" s="20"/>
      <c r="AX39" s="21"/>
      <c r="AY39" s="323">
        <v>1</v>
      </c>
      <c r="AZ39" s="18">
        <v>3.1</v>
      </c>
      <c r="BA39" s="19">
        <v>3.1</v>
      </c>
      <c r="BB39" s="18">
        <v>3.1</v>
      </c>
      <c r="BC39" s="18">
        <v>3.1</v>
      </c>
      <c r="BD39" s="20">
        <v>6.9328703703703696E-3</v>
      </c>
      <c r="BE39" s="21">
        <v>0</v>
      </c>
      <c r="BF39" s="323">
        <v>2</v>
      </c>
      <c r="BG39" s="18">
        <v>5.18</v>
      </c>
      <c r="BH39" s="19">
        <v>2.59</v>
      </c>
      <c r="BI39" s="18">
        <v>2.09</v>
      </c>
      <c r="BJ39" s="18">
        <v>3.09</v>
      </c>
      <c r="BK39" s="20">
        <v>9.0277777777777769E-3</v>
      </c>
      <c r="BL39" s="21">
        <v>3.6732638888897782</v>
      </c>
      <c r="BM39" s="323">
        <v>4</v>
      </c>
      <c r="BN39" s="18">
        <v>7.2948955399999997</v>
      </c>
      <c r="BO39" s="19">
        <v>1.8237238849999999</v>
      </c>
      <c r="BP39" s="18">
        <v>0.85127827</v>
      </c>
      <c r="BQ39" s="18">
        <v>3.0074356400000002</v>
      </c>
      <c r="BR39" s="20">
        <v>6.8402777777777776E-3</v>
      </c>
      <c r="BS39" s="21">
        <v>7.15625</v>
      </c>
      <c r="BT39" s="323">
        <v>4</v>
      </c>
      <c r="BU39" s="18">
        <v>21.550000000000004</v>
      </c>
      <c r="BV39" s="19">
        <v>5.3875000000000011</v>
      </c>
      <c r="BW39" s="18">
        <v>3.1</v>
      </c>
      <c r="BX39" s="18">
        <v>7.1</v>
      </c>
      <c r="BY39" s="20">
        <v>7.1325231481481483E-3</v>
      </c>
      <c r="BZ39" s="21">
        <v>0.75</v>
      </c>
      <c r="CA39" s="170">
        <v>2</v>
      </c>
      <c r="CB39" s="27">
        <v>6.5</v>
      </c>
      <c r="CC39" s="28">
        <v>3.25</v>
      </c>
      <c r="CD39" s="27">
        <v>3</v>
      </c>
      <c r="CE39" s="27">
        <v>3.5</v>
      </c>
      <c r="CF39" s="29">
        <v>7.5520833333333325E-3</v>
      </c>
      <c r="CG39" s="171">
        <v>1</v>
      </c>
      <c r="CH39" s="323">
        <v>2</v>
      </c>
      <c r="CI39" s="18">
        <v>11.902000000000001</v>
      </c>
      <c r="CJ39" s="19">
        <v>5.9510000000000005</v>
      </c>
      <c r="CK39" s="18">
        <v>2.9</v>
      </c>
      <c r="CL39" s="18">
        <v>9.0020000000000007</v>
      </c>
      <c r="CM39" s="20">
        <v>7.5752314814814814E-3</v>
      </c>
      <c r="CN39" s="21">
        <v>1</v>
      </c>
      <c r="CO39" s="323">
        <v>5</v>
      </c>
      <c r="CP39" s="34">
        <v>15.2</v>
      </c>
      <c r="CQ39" s="19">
        <v>3.04</v>
      </c>
      <c r="CR39" s="18">
        <v>2.25</v>
      </c>
      <c r="CS39" s="18">
        <v>4.5</v>
      </c>
      <c r="CT39" s="20">
        <v>7.1157407407407419E-3</v>
      </c>
      <c r="CU39" s="21">
        <v>0.2</v>
      </c>
      <c r="CV39" s="323">
        <v>3</v>
      </c>
      <c r="CW39" s="18">
        <v>12.4</v>
      </c>
      <c r="CX39" s="19">
        <v>4.1333333333333337</v>
      </c>
      <c r="CY39" s="18">
        <v>3.1</v>
      </c>
      <c r="CZ39" s="18">
        <v>6.2</v>
      </c>
      <c r="DA39" s="20">
        <v>7.5578703703703702E-3</v>
      </c>
      <c r="DB39" s="21">
        <v>0.66666666666666663</v>
      </c>
      <c r="DC39" s="323">
        <v>2</v>
      </c>
      <c r="DD39" s="18">
        <v>5.0999999999999996</v>
      </c>
      <c r="DE39" s="19">
        <v>2.5499999999999998</v>
      </c>
      <c r="DF39" s="18">
        <v>2</v>
      </c>
      <c r="DG39" s="18">
        <v>3.1</v>
      </c>
      <c r="DH39" s="20">
        <v>7.2800925925925932E-3</v>
      </c>
      <c r="DI39" s="21">
        <v>1.5</v>
      </c>
      <c r="DJ39" s="323"/>
      <c r="DK39" s="18"/>
      <c r="DL39" s="19"/>
      <c r="DM39" s="18"/>
      <c r="DN39" s="18"/>
      <c r="DO39" s="20"/>
      <c r="DP39" s="21"/>
      <c r="DQ39" s="323"/>
      <c r="DR39" s="18"/>
      <c r="DS39" s="19"/>
      <c r="DT39" s="18"/>
      <c r="DU39" s="18"/>
      <c r="DV39" s="20"/>
      <c r="DW39" s="21"/>
      <c r="DX39" s="172">
        <v>39</v>
      </c>
      <c r="DY39" s="172">
        <v>170.80689553999994</v>
      </c>
      <c r="DZ39" s="173">
        <v>4.3796639882051265</v>
      </c>
      <c r="EA39" s="172">
        <v>0.85127827</v>
      </c>
      <c r="EB39" s="172">
        <v>15.4</v>
      </c>
      <c r="EC39" s="174">
        <v>7.440349002849002E-3</v>
      </c>
      <c r="ED39" s="175">
        <v>1.2813212250712707</v>
      </c>
      <c r="EE39" s="40"/>
      <c r="EF39" s="18"/>
      <c r="EG39" s="19"/>
      <c r="EH39" s="18"/>
      <c r="EI39" s="18"/>
      <c r="EJ39" s="20"/>
      <c r="EK39" s="21"/>
      <c r="EL39" s="323">
        <v>4</v>
      </c>
      <c r="EM39" s="18">
        <v>143.44999999999999</v>
      </c>
      <c r="EN39" s="19">
        <v>35.862499999999997</v>
      </c>
      <c r="EO39" s="18">
        <v>1.85</v>
      </c>
      <c r="EP39" s="18">
        <v>100.2</v>
      </c>
      <c r="EQ39" s="20">
        <v>2.8587962962962959E-3</v>
      </c>
      <c r="ER39" s="21">
        <v>0.25</v>
      </c>
      <c r="ES39" s="323">
        <v>2</v>
      </c>
      <c r="ET39" s="18">
        <v>61.75</v>
      </c>
      <c r="EU39" s="19">
        <v>30.875</v>
      </c>
      <c r="EV39" s="18">
        <v>9.25</v>
      </c>
      <c r="EW39" s="18">
        <v>52.5</v>
      </c>
      <c r="EX39" s="20">
        <v>2.3842592592592596E-3</v>
      </c>
      <c r="EY39" s="21">
        <v>0</v>
      </c>
      <c r="EZ39" s="323">
        <v>3</v>
      </c>
      <c r="FA39" s="18">
        <v>50.4</v>
      </c>
      <c r="FB39" s="19">
        <v>16.8</v>
      </c>
      <c r="FC39" s="18">
        <v>10</v>
      </c>
      <c r="FD39" s="18">
        <v>20.2</v>
      </c>
      <c r="FE39" s="20">
        <v>2.2878086419753085E-3</v>
      </c>
      <c r="FF39" s="21">
        <v>0.33333333333333331</v>
      </c>
      <c r="FG39" s="323">
        <v>3</v>
      </c>
      <c r="FH39" s="18">
        <v>29</v>
      </c>
      <c r="FI39" s="19">
        <v>9.6666666666666661</v>
      </c>
      <c r="FJ39" s="18">
        <v>5</v>
      </c>
      <c r="FK39" s="18">
        <v>12</v>
      </c>
      <c r="FL39" s="20">
        <v>2.3996913580246909E-3</v>
      </c>
      <c r="FM39" s="21">
        <v>0</v>
      </c>
      <c r="FN39" s="323">
        <v>3</v>
      </c>
      <c r="FO39" s="18">
        <v>63.75</v>
      </c>
      <c r="FP39" s="19">
        <v>21.25</v>
      </c>
      <c r="FQ39" s="18">
        <v>5.9</v>
      </c>
      <c r="FR39" s="18">
        <v>46.6</v>
      </c>
      <c r="FS39" s="20">
        <v>2.2067901234567901E-3</v>
      </c>
      <c r="FT39" s="21">
        <v>0.33333333333333331</v>
      </c>
      <c r="FU39" s="323">
        <v>2</v>
      </c>
      <c r="FV39" s="18">
        <v>13.6</v>
      </c>
      <c r="FW39" s="19">
        <v>6.8</v>
      </c>
      <c r="FX39" s="18">
        <v>4.5999999999999996</v>
      </c>
      <c r="FY39" s="18">
        <v>9</v>
      </c>
      <c r="FZ39" s="20">
        <v>4.6354166666666662E-3</v>
      </c>
      <c r="GA39" s="21">
        <v>2</v>
      </c>
      <c r="GB39" s="323">
        <v>4</v>
      </c>
      <c r="GC39" s="18">
        <v>46.67</v>
      </c>
      <c r="GD39" s="19">
        <v>11.6675</v>
      </c>
      <c r="GE39" s="18">
        <v>9.81</v>
      </c>
      <c r="GF39" s="18">
        <v>16.16</v>
      </c>
      <c r="GG39" s="20">
        <v>2.8993055555555556E-3</v>
      </c>
      <c r="GH39" s="21">
        <v>1.25</v>
      </c>
      <c r="GI39" s="323"/>
      <c r="GJ39" s="18"/>
      <c r="GK39" s="19"/>
      <c r="GL39" s="18"/>
      <c r="GM39" s="18"/>
      <c r="GN39" s="20"/>
      <c r="GO39" s="21"/>
      <c r="GP39" s="323"/>
      <c r="GQ39" s="18"/>
      <c r="GR39" s="19"/>
      <c r="GS39" s="18"/>
      <c r="GT39" s="18"/>
      <c r="GU39" s="20"/>
      <c r="GV39" s="21"/>
      <c r="GW39" s="323"/>
      <c r="GX39" s="18"/>
      <c r="GY39" s="19"/>
      <c r="GZ39" s="18"/>
      <c r="HA39" s="18"/>
      <c r="HB39" s="20"/>
      <c r="HC39" s="21"/>
      <c r="HD39" s="170"/>
      <c r="HE39" s="27"/>
      <c r="HF39" s="28"/>
      <c r="HG39" s="27"/>
      <c r="HH39" s="27"/>
      <c r="HI39" s="29"/>
      <c r="HJ39" s="171"/>
      <c r="HK39" s="323">
        <v>2</v>
      </c>
      <c r="HL39" s="18">
        <v>47.5</v>
      </c>
      <c r="HM39" s="19">
        <v>23.75</v>
      </c>
      <c r="HN39" s="18">
        <v>7.5</v>
      </c>
      <c r="HO39" s="18">
        <v>40</v>
      </c>
      <c r="HP39" s="20">
        <v>2.8819444444444439E-3</v>
      </c>
      <c r="HQ39" s="21">
        <v>0</v>
      </c>
      <c r="HR39" s="323"/>
      <c r="HS39" s="34"/>
      <c r="HT39" s="19"/>
      <c r="HU39" s="18"/>
      <c r="HV39" s="18"/>
      <c r="HW39" s="20"/>
      <c r="HX39" s="21"/>
      <c r="HY39" s="323">
        <v>2</v>
      </c>
      <c r="HZ39" s="18">
        <v>24.5</v>
      </c>
      <c r="IA39" s="19">
        <v>12.25</v>
      </c>
      <c r="IB39" s="18">
        <v>12</v>
      </c>
      <c r="IC39" s="18">
        <v>12.5</v>
      </c>
      <c r="ID39" s="20">
        <v>2.3611111111111111E-3</v>
      </c>
      <c r="IE39" s="21">
        <v>1</v>
      </c>
      <c r="IF39" s="323">
        <v>2</v>
      </c>
      <c r="IG39" s="18">
        <v>17.600000000000001</v>
      </c>
      <c r="IH39" s="19">
        <v>8.8000000000000007</v>
      </c>
      <c r="II39" s="18">
        <v>7</v>
      </c>
      <c r="IJ39" s="18">
        <v>10.6</v>
      </c>
      <c r="IK39" s="20">
        <v>2.8761574074074071E-3</v>
      </c>
      <c r="IL39" s="21">
        <v>1</v>
      </c>
      <c r="IM39" s="323"/>
      <c r="IN39" s="18"/>
      <c r="IO39" s="19"/>
      <c r="IP39" s="18"/>
      <c r="IQ39" s="18"/>
      <c r="IR39" s="20"/>
      <c r="IS39" s="21"/>
      <c r="IT39" s="323"/>
      <c r="IU39" s="18"/>
      <c r="IV39" s="19"/>
      <c r="IW39" s="18"/>
      <c r="IX39" s="18"/>
      <c r="IY39" s="20"/>
      <c r="IZ39" s="21"/>
      <c r="JA39" s="172">
        <v>27</v>
      </c>
      <c r="JB39" s="172">
        <v>498.22</v>
      </c>
      <c r="JC39" s="173">
        <v>18.452592592592595</v>
      </c>
      <c r="JD39" s="172">
        <v>1.85</v>
      </c>
      <c r="JE39" s="172">
        <v>100.2</v>
      </c>
      <c r="JF39" s="174">
        <v>2.740483539094651E-3</v>
      </c>
      <c r="JG39" s="175">
        <v>0.59259259259259256</v>
      </c>
      <c r="JH39" s="40"/>
      <c r="JI39" s="18"/>
      <c r="JJ39" s="19"/>
      <c r="JK39" s="18"/>
      <c r="JL39" s="18"/>
      <c r="JM39" s="20"/>
      <c r="JN39" s="21"/>
      <c r="JO39" s="323">
        <v>2</v>
      </c>
      <c r="JP39" s="18">
        <v>2</v>
      </c>
      <c r="JQ39" s="19">
        <v>1</v>
      </c>
      <c r="JR39" s="18">
        <v>0.5</v>
      </c>
      <c r="JS39" s="18">
        <v>1.5</v>
      </c>
      <c r="JT39" s="20">
        <v>2.4774305555555556E-2</v>
      </c>
      <c r="JU39" s="21">
        <v>0</v>
      </c>
      <c r="JV39" s="323">
        <v>4</v>
      </c>
      <c r="JW39" s="18">
        <v>3.35</v>
      </c>
      <c r="JX39" s="19">
        <v>0.83750000000000002</v>
      </c>
      <c r="JY39" s="18">
        <v>0.35</v>
      </c>
      <c r="JZ39" s="18">
        <v>1.5</v>
      </c>
      <c r="KA39" s="20">
        <v>2.4531250000000001E-2</v>
      </c>
      <c r="KB39" s="21">
        <v>0</v>
      </c>
      <c r="KC39" s="323">
        <v>2</v>
      </c>
      <c r="KD39" s="18">
        <v>2.15</v>
      </c>
      <c r="KE39" s="19">
        <v>1.075</v>
      </c>
      <c r="KF39" s="18">
        <v>0.5</v>
      </c>
      <c r="KG39" s="18">
        <v>1.65</v>
      </c>
      <c r="KH39" s="20">
        <v>2.5364583333333336E-2</v>
      </c>
      <c r="KI39" s="21">
        <v>0.5</v>
      </c>
      <c r="KJ39" s="323">
        <v>1</v>
      </c>
      <c r="KK39" s="18">
        <v>1.2</v>
      </c>
      <c r="KL39" s="19">
        <v>1.2</v>
      </c>
      <c r="KM39" s="18">
        <v>1.2</v>
      </c>
      <c r="KN39" s="18">
        <v>1.2</v>
      </c>
      <c r="KO39" s="20">
        <v>2.4722222222222225E-2</v>
      </c>
      <c r="KP39" s="21">
        <v>1</v>
      </c>
      <c r="KQ39" s="323">
        <v>2</v>
      </c>
      <c r="KR39" s="18">
        <v>3.73</v>
      </c>
      <c r="KS39" s="19">
        <v>1.865</v>
      </c>
      <c r="KT39" s="18">
        <v>1.23</v>
      </c>
      <c r="KU39" s="18">
        <v>2.5</v>
      </c>
      <c r="KV39" s="20">
        <v>2.4542824074074071E-2</v>
      </c>
      <c r="KW39" s="21">
        <v>0.5</v>
      </c>
      <c r="KX39" s="323"/>
      <c r="KY39" s="18"/>
      <c r="KZ39" s="19"/>
      <c r="LA39" s="18"/>
      <c r="LB39" s="18"/>
      <c r="LC39" s="20"/>
      <c r="LD39" s="21"/>
      <c r="LE39" s="323">
        <v>1</v>
      </c>
      <c r="LF39" s="18">
        <v>0.5</v>
      </c>
      <c r="LG39" s="19">
        <v>0.5</v>
      </c>
      <c r="LH39" s="18">
        <v>0.5</v>
      </c>
      <c r="LI39" s="18">
        <v>0.5</v>
      </c>
      <c r="LJ39" s="20">
        <v>2.4976851851851851E-2</v>
      </c>
      <c r="LK39" s="21">
        <v>0</v>
      </c>
      <c r="LL39" s="323"/>
      <c r="LM39" s="18"/>
      <c r="LN39" s="19"/>
      <c r="LO39" s="18"/>
      <c r="LP39" s="18"/>
      <c r="LQ39" s="20"/>
      <c r="LR39" s="21"/>
      <c r="LS39" s="323"/>
      <c r="LT39" s="18"/>
      <c r="LU39" s="19"/>
      <c r="LV39" s="18"/>
      <c r="LW39" s="18"/>
      <c r="LX39" s="20"/>
      <c r="LY39" s="21"/>
      <c r="LZ39" s="323"/>
      <c r="MA39" s="18"/>
      <c r="MB39" s="19"/>
      <c r="MC39" s="18"/>
      <c r="MD39" s="18"/>
      <c r="ME39" s="20"/>
      <c r="MF39" s="21"/>
      <c r="MG39" s="170"/>
      <c r="MH39" s="27"/>
      <c r="MI39" s="28"/>
      <c r="MJ39" s="27"/>
      <c r="MK39" s="27"/>
      <c r="ML39" s="29"/>
      <c r="MM39" s="171"/>
      <c r="MN39" s="323"/>
      <c r="MO39" s="18"/>
      <c r="MP39" s="19"/>
      <c r="MQ39" s="18"/>
      <c r="MR39" s="18"/>
      <c r="MS39" s="20"/>
      <c r="MT39" s="21"/>
      <c r="MU39" s="323">
        <v>3</v>
      </c>
      <c r="MV39" s="34">
        <v>1</v>
      </c>
      <c r="MW39" s="19">
        <v>0.33333333333333331</v>
      </c>
      <c r="MX39" s="18">
        <v>0.25</v>
      </c>
      <c r="MY39" s="18">
        <v>0.5</v>
      </c>
      <c r="MZ39" s="20">
        <v>2.6265432098765432E-2</v>
      </c>
      <c r="NA39" s="21">
        <v>0.33333333333333331</v>
      </c>
      <c r="NB39" s="323">
        <v>1</v>
      </c>
      <c r="NC39" s="18">
        <v>0.5</v>
      </c>
      <c r="ND39" s="19">
        <v>0.5</v>
      </c>
      <c r="NE39" s="18">
        <v>0.5</v>
      </c>
      <c r="NF39" s="18">
        <v>0.5</v>
      </c>
      <c r="NG39" s="20">
        <v>2.4583333333333332E-2</v>
      </c>
      <c r="NH39" s="21">
        <v>2</v>
      </c>
      <c r="NI39" s="323">
        <v>1</v>
      </c>
      <c r="NJ39" s="18">
        <v>0.25</v>
      </c>
      <c r="NK39" s="19">
        <v>0.25</v>
      </c>
      <c r="NL39" s="18">
        <v>0.25</v>
      </c>
      <c r="NM39" s="18">
        <v>0.25</v>
      </c>
      <c r="NN39" s="20">
        <v>2.5231481481481483E-2</v>
      </c>
      <c r="NO39" s="21">
        <v>1</v>
      </c>
      <c r="NP39" s="323"/>
      <c r="NQ39" s="18"/>
      <c r="NR39" s="19"/>
      <c r="NS39" s="18"/>
      <c r="NT39" s="18"/>
      <c r="NU39" s="20"/>
      <c r="NV39" s="21"/>
      <c r="NW39" s="323"/>
      <c r="NX39" s="18"/>
      <c r="NY39" s="19"/>
      <c r="NZ39" s="18"/>
      <c r="OA39" s="18"/>
      <c r="OB39" s="20"/>
      <c r="OC39" s="21"/>
      <c r="OD39" s="172">
        <v>17</v>
      </c>
      <c r="OE39" s="172">
        <v>14.68</v>
      </c>
      <c r="OF39" s="173">
        <v>0.86352941176470588</v>
      </c>
      <c r="OG39" s="172">
        <v>0.25</v>
      </c>
      <c r="OH39" s="172">
        <v>2.5</v>
      </c>
      <c r="OI39" s="174">
        <v>2.5046977124183009E-2</v>
      </c>
      <c r="OJ39" s="175">
        <v>0.41176470588235292</v>
      </c>
      <c r="OK39" s="40"/>
      <c r="OL39" s="18"/>
      <c r="OM39" s="19"/>
      <c r="ON39" s="18"/>
      <c r="OO39" s="18"/>
      <c r="OP39" s="20"/>
      <c r="OQ39" s="21"/>
      <c r="OR39" s="172"/>
      <c r="OS39" s="172"/>
      <c r="OT39" s="173"/>
      <c r="OU39" s="172"/>
      <c r="OV39" s="172"/>
      <c r="OW39" s="174"/>
      <c r="OX39" s="324"/>
    </row>
    <row r="40" spans="1:414" s="22" customFormat="1" x14ac:dyDescent="0.2">
      <c r="A40" s="169">
        <v>30</v>
      </c>
      <c r="B40" s="40"/>
      <c r="C40" s="18"/>
      <c r="D40" s="19"/>
      <c r="E40" s="18"/>
      <c r="F40" s="18"/>
      <c r="G40" s="20"/>
      <c r="H40" s="21"/>
      <c r="I40" s="323">
        <v>2</v>
      </c>
      <c r="J40" s="18">
        <v>8.1999999999999993</v>
      </c>
      <c r="K40" s="19">
        <v>4.0999999999999996</v>
      </c>
      <c r="L40" s="18">
        <v>3.1</v>
      </c>
      <c r="M40" s="18">
        <v>5.0999999999999996</v>
      </c>
      <c r="N40" s="20">
        <v>7.0659722222222218E-3</v>
      </c>
      <c r="O40" s="21">
        <v>0.5</v>
      </c>
      <c r="P40" s="323">
        <v>2</v>
      </c>
      <c r="Q40" s="18">
        <v>14.05</v>
      </c>
      <c r="R40" s="19">
        <v>7.0250000000000004</v>
      </c>
      <c r="S40" s="18">
        <v>3.15</v>
      </c>
      <c r="T40" s="18">
        <v>10.9</v>
      </c>
      <c r="U40" s="20">
        <v>8.1539351851851859E-3</v>
      </c>
      <c r="V40" s="21">
        <v>1.5</v>
      </c>
      <c r="W40" s="323">
        <v>1</v>
      </c>
      <c r="X40" s="18">
        <v>1.1000000000000001</v>
      </c>
      <c r="Y40" s="19">
        <v>1.1000000000000001</v>
      </c>
      <c r="Z40" s="18">
        <v>1.1000000000000001</v>
      </c>
      <c r="AA40" s="18">
        <v>1.1000000000000001</v>
      </c>
      <c r="AB40" s="20">
        <v>7.6041666666666662E-3</v>
      </c>
      <c r="AC40" s="21">
        <v>0</v>
      </c>
      <c r="AD40" s="323">
        <v>2</v>
      </c>
      <c r="AE40" s="18">
        <v>9.5</v>
      </c>
      <c r="AF40" s="19">
        <v>4.75</v>
      </c>
      <c r="AG40" s="18">
        <v>4.5</v>
      </c>
      <c r="AH40" s="18">
        <v>5</v>
      </c>
      <c r="AI40" s="20">
        <v>8.3217592592592579E-3</v>
      </c>
      <c r="AJ40" s="21">
        <v>0</v>
      </c>
      <c r="AK40" s="323">
        <v>1</v>
      </c>
      <c r="AL40" s="18">
        <v>3</v>
      </c>
      <c r="AM40" s="19">
        <v>3</v>
      </c>
      <c r="AN40" s="18">
        <v>3</v>
      </c>
      <c r="AO40" s="18">
        <v>3</v>
      </c>
      <c r="AP40" s="20">
        <v>6.2847222222222228E-3</v>
      </c>
      <c r="AQ40" s="21">
        <v>0</v>
      </c>
      <c r="AR40" s="323">
        <v>5</v>
      </c>
      <c r="AS40" s="18">
        <v>18.5</v>
      </c>
      <c r="AT40" s="19">
        <v>3.7</v>
      </c>
      <c r="AU40" s="18">
        <v>1</v>
      </c>
      <c r="AV40" s="18">
        <v>7.5</v>
      </c>
      <c r="AW40" s="20">
        <v>6.7962962962962959E-3</v>
      </c>
      <c r="AX40" s="21">
        <v>1.2</v>
      </c>
      <c r="AY40" s="323">
        <v>2</v>
      </c>
      <c r="AZ40" s="18">
        <v>3.25</v>
      </c>
      <c r="BA40" s="19">
        <v>1.625</v>
      </c>
      <c r="BB40" s="18">
        <v>1.1100000000000001</v>
      </c>
      <c r="BC40" s="18">
        <v>2.14</v>
      </c>
      <c r="BD40" s="20">
        <v>6.6898148148148142E-3</v>
      </c>
      <c r="BE40" s="21">
        <v>1</v>
      </c>
      <c r="BF40" s="323"/>
      <c r="BG40" s="18"/>
      <c r="BH40" s="19"/>
      <c r="BI40" s="18"/>
      <c r="BJ40" s="18"/>
      <c r="BK40" s="20"/>
      <c r="BL40" s="21"/>
      <c r="BM40" s="323">
        <v>1</v>
      </c>
      <c r="BN40" s="18">
        <v>2.0567380100000001</v>
      </c>
      <c r="BO40" s="19">
        <v>2.0567380100000001</v>
      </c>
      <c r="BP40" s="18">
        <v>2.0567380100000001</v>
      </c>
      <c r="BQ40" s="18">
        <v>2.0567380100000001</v>
      </c>
      <c r="BR40" s="20">
        <v>8.7847222222222233E-3</v>
      </c>
      <c r="BS40" s="21">
        <v>4.0902777777810115</v>
      </c>
      <c r="BT40" s="323">
        <v>3</v>
      </c>
      <c r="BU40" s="18">
        <v>9.5</v>
      </c>
      <c r="BV40" s="19">
        <v>3.1666666666666665</v>
      </c>
      <c r="BW40" s="18">
        <v>3</v>
      </c>
      <c r="BX40" s="18">
        <v>3.5</v>
      </c>
      <c r="BY40" s="20">
        <v>7.0910493827160493E-3</v>
      </c>
      <c r="BZ40" s="21">
        <v>1</v>
      </c>
      <c r="CA40" s="170"/>
      <c r="CB40" s="27"/>
      <c r="CC40" s="28"/>
      <c r="CD40" s="27"/>
      <c r="CE40" s="27"/>
      <c r="CF40" s="29"/>
      <c r="CG40" s="171"/>
      <c r="CH40" s="323"/>
      <c r="CI40" s="18"/>
      <c r="CJ40" s="19"/>
      <c r="CK40" s="18"/>
      <c r="CL40" s="18"/>
      <c r="CM40" s="20"/>
      <c r="CN40" s="21"/>
      <c r="CO40" s="323">
        <v>4</v>
      </c>
      <c r="CP40" s="18">
        <v>11.169999999999998</v>
      </c>
      <c r="CQ40" s="19">
        <v>2.7924999999999995</v>
      </c>
      <c r="CR40" s="18">
        <v>2.5499999999999998</v>
      </c>
      <c r="CS40" s="18">
        <v>2.9</v>
      </c>
      <c r="CT40" s="20">
        <v>7.2656249999999995E-3</v>
      </c>
      <c r="CU40" s="21">
        <v>0.25</v>
      </c>
      <c r="CV40" s="323">
        <v>1</v>
      </c>
      <c r="CW40" s="18">
        <v>2</v>
      </c>
      <c r="CX40" s="19">
        <v>2</v>
      </c>
      <c r="CY40" s="18">
        <v>2</v>
      </c>
      <c r="CZ40" s="18">
        <v>2</v>
      </c>
      <c r="DA40" s="20">
        <v>6.4583333333333333E-3</v>
      </c>
      <c r="DB40" s="21">
        <v>2</v>
      </c>
      <c r="DC40" s="323">
        <v>5</v>
      </c>
      <c r="DD40" s="18">
        <v>10.25</v>
      </c>
      <c r="DE40" s="19">
        <v>2.0499999999999998</v>
      </c>
      <c r="DF40" s="18">
        <v>1</v>
      </c>
      <c r="DG40" s="18">
        <v>3</v>
      </c>
      <c r="DH40" s="20">
        <v>6.340277777777778E-3</v>
      </c>
      <c r="DI40" s="21">
        <v>0.2</v>
      </c>
      <c r="DJ40" s="323"/>
      <c r="DK40" s="18"/>
      <c r="DL40" s="19"/>
      <c r="DM40" s="18"/>
      <c r="DN40" s="18"/>
      <c r="DO40" s="20"/>
      <c r="DP40" s="21"/>
      <c r="DQ40" s="323"/>
      <c r="DR40" s="18"/>
      <c r="DS40" s="19"/>
      <c r="DT40" s="18"/>
      <c r="DU40" s="18"/>
      <c r="DV40" s="20"/>
      <c r="DW40" s="21"/>
      <c r="DX40" s="172">
        <v>29</v>
      </c>
      <c r="DY40" s="172">
        <v>92.57673801</v>
      </c>
      <c r="DZ40" s="173">
        <v>3.1923013106896549</v>
      </c>
      <c r="EA40" s="172">
        <v>1</v>
      </c>
      <c r="EB40" s="172">
        <v>10.9</v>
      </c>
      <c r="EC40" s="174">
        <v>7.0901181353767552E-3</v>
      </c>
      <c r="ED40" s="175">
        <v>0.79621647509589699</v>
      </c>
      <c r="EE40" s="40"/>
      <c r="EF40" s="18"/>
      <c r="EG40" s="19"/>
      <c r="EH40" s="18"/>
      <c r="EI40" s="18"/>
      <c r="EJ40" s="20"/>
      <c r="EK40" s="21"/>
      <c r="EL40" s="323">
        <v>1</v>
      </c>
      <c r="EM40" s="18">
        <v>100.3</v>
      </c>
      <c r="EN40" s="19">
        <v>100.3</v>
      </c>
      <c r="EO40" s="18">
        <v>100.3</v>
      </c>
      <c r="EP40" s="18">
        <v>100.3</v>
      </c>
      <c r="EQ40" s="20">
        <v>2.7662037037037034E-3</v>
      </c>
      <c r="ER40" s="21">
        <v>0</v>
      </c>
      <c r="ES40" s="323">
        <v>1</v>
      </c>
      <c r="ET40" s="18">
        <v>100.4</v>
      </c>
      <c r="EU40" s="19">
        <v>100.4</v>
      </c>
      <c r="EV40" s="18">
        <v>100.4</v>
      </c>
      <c r="EW40" s="18">
        <v>100.4</v>
      </c>
      <c r="EX40" s="20">
        <v>2.7314814814814819E-3</v>
      </c>
      <c r="EY40" s="21">
        <v>0</v>
      </c>
      <c r="EZ40" s="323">
        <v>2</v>
      </c>
      <c r="FA40" s="18">
        <v>43.9</v>
      </c>
      <c r="FB40" s="19">
        <v>21.95</v>
      </c>
      <c r="FC40" s="18">
        <v>12.1</v>
      </c>
      <c r="FD40" s="18">
        <v>31.8</v>
      </c>
      <c r="FE40" s="20">
        <v>2.6562500000000002E-3</v>
      </c>
      <c r="FF40" s="21">
        <v>0</v>
      </c>
      <c r="FG40" s="323">
        <v>2</v>
      </c>
      <c r="FH40" s="18">
        <v>102.5</v>
      </c>
      <c r="FI40" s="19">
        <v>51.25</v>
      </c>
      <c r="FJ40" s="18">
        <v>51.1</v>
      </c>
      <c r="FK40" s="18">
        <v>51.4</v>
      </c>
      <c r="FL40" s="20">
        <v>2.4247685185185188E-3</v>
      </c>
      <c r="FM40" s="21">
        <v>1</v>
      </c>
      <c r="FN40" s="323">
        <v>7</v>
      </c>
      <c r="FO40" s="18">
        <v>80.5</v>
      </c>
      <c r="FP40" s="19">
        <v>11.5</v>
      </c>
      <c r="FQ40" s="18">
        <v>1.8</v>
      </c>
      <c r="FR40" s="18">
        <v>33.9</v>
      </c>
      <c r="FS40" s="20">
        <v>2.44212962962963E-3</v>
      </c>
      <c r="FT40" s="21">
        <v>0</v>
      </c>
      <c r="FU40" s="323">
        <v>2</v>
      </c>
      <c r="FV40" s="18">
        <v>20.5</v>
      </c>
      <c r="FW40" s="19">
        <v>10.25</v>
      </c>
      <c r="FX40" s="18">
        <v>8.8000000000000007</v>
      </c>
      <c r="FY40" s="18">
        <v>11.7</v>
      </c>
      <c r="FZ40" s="20">
        <v>2.1527777777777778E-3</v>
      </c>
      <c r="GA40" s="21">
        <v>0</v>
      </c>
      <c r="GB40" s="323"/>
      <c r="GC40" s="18"/>
      <c r="GD40" s="19"/>
      <c r="GE40" s="18"/>
      <c r="GF40" s="18"/>
      <c r="GG40" s="20"/>
      <c r="GH40" s="21"/>
      <c r="GI40" s="323"/>
      <c r="GJ40" s="18"/>
      <c r="GK40" s="19"/>
      <c r="GL40" s="18"/>
      <c r="GM40" s="18"/>
      <c r="GN40" s="20"/>
      <c r="GO40" s="21"/>
      <c r="GP40" s="323"/>
      <c r="GQ40" s="18"/>
      <c r="GR40" s="19"/>
      <c r="GS40" s="18"/>
      <c r="GT40" s="18"/>
      <c r="GU40" s="20"/>
      <c r="GV40" s="21"/>
      <c r="GW40" s="323"/>
      <c r="GX40" s="18"/>
      <c r="GY40" s="19"/>
      <c r="GZ40" s="18"/>
      <c r="HA40" s="18"/>
      <c r="HB40" s="20"/>
      <c r="HC40" s="21"/>
      <c r="HD40" s="170"/>
      <c r="HE40" s="27"/>
      <c r="HF40" s="28"/>
      <c r="HG40" s="27"/>
      <c r="HH40" s="27"/>
      <c r="HI40" s="29"/>
      <c r="HJ40" s="171"/>
      <c r="HK40" s="323"/>
      <c r="HL40" s="18"/>
      <c r="HM40" s="19"/>
      <c r="HN40" s="18"/>
      <c r="HO40" s="18"/>
      <c r="HP40" s="20"/>
      <c r="HQ40" s="21"/>
      <c r="HR40" s="323">
        <v>1</v>
      </c>
      <c r="HS40" s="18">
        <v>11</v>
      </c>
      <c r="HT40" s="19">
        <v>11</v>
      </c>
      <c r="HU40" s="18">
        <v>11</v>
      </c>
      <c r="HV40" s="18">
        <v>11</v>
      </c>
      <c r="HW40" s="20">
        <v>2.4537037037037036E-3</v>
      </c>
      <c r="HX40" s="21">
        <v>0</v>
      </c>
      <c r="HY40" s="323"/>
      <c r="HZ40" s="18"/>
      <c r="IA40" s="19"/>
      <c r="IB40" s="18"/>
      <c r="IC40" s="18"/>
      <c r="ID40" s="20"/>
      <c r="IE40" s="21"/>
      <c r="IF40" s="323">
        <v>3</v>
      </c>
      <c r="IG40" s="18">
        <v>19.5</v>
      </c>
      <c r="IH40" s="19">
        <v>6.5</v>
      </c>
      <c r="II40" s="18">
        <v>6.5</v>
      </c>
      <c r="IJ40" s="18">
        <v>6.5</v>
      </c>
      <c r="IK40" s="20">
        <v>2.673611111111111E-3</v>
      </c>
      <c r="IL40" s="21">
        <v>0</v>
      </c>
      <c r="IM40" s="323"/>
      <c r="IN40" s="18"/>
      <c r="IO40" s="19"/>
      <c r="IP40" s="18"/>
      <c r="IQ40" s="18"/>
      <c r="IR40" s="20"/>
      <c r="IS40" s="21"/>
      <c r="IT40" s="323"/>
      <c r="IU40" s="18"/>
      <c r="IV40" s="19"/>
      <c r="IW40" s="18"/>
      <c r="IX40" s="18"/>
      <c r="IY40" s="20"/>
      <c r="IZ40" s="21"/>
      <c r="JA40" s="172">
        <v>19</v>
      </c>
      <c r="JB40" s="172">
        <v>478.59999999999997</v>
      </c>
      <c r="JC40" s="173">
        <v>25.189473684210526</v>
      </c>
      <c r="JD40" s="172">
        <v>1.8</v>
      </c>
      <c r="JE40" s="172">
        <v>100.4</v>
      </c>
      <c r="JF40" s="174">
        <v>2.5018274853801175E-3</v>
      </c>
      <c r="JG40" s="175">
        <v>0.10526315789473684</v>
      </c>
      <c r="JH40" s="40"/>
      <c r="JI40" s="18"/>
      <c r="JJ40" s="19"/>
      <c r="JK40" s="18"/>
      <c r="JL40" s="18"/>
      <c r="JM40" s="20"/>
      <c r="JN40" s="21"/>
      <c r="JO40" s="323">
        <v>2</v>
      </c>
      <c r="JP40" s="18">
        <v>1.6</v>
      </c>
      <c r="JQ40" s="19">
        <v>0.8</v>
      </c>
      <c r="JR40" s="18">
        <v>0.5</v>
      </c>
      <c r="JS40" s="18">
        <v>1.1000000000000001</v>
      </c>
      <c r="JT40" s="20">
        <v>2.4392361111111108E-2</v>
      </c>
      <c r="JU40" s="21">
        <v>0.5</v>
      </c>
      <c r="JV40" s="323">
        <v>1</v>
      </c>
      <c r="JW40" s="18">
        <v>1.8</v>
      </c>
      <c r="JX40" s="19">
        <v>1.8</v>
      </c>
      <c r="JY40" s="18">
        <v>1.8</v>
      </c>
      <c r="JZ40" s="18">
        <v>1.8</v>
      </c>
      <c r="KA40" s="20">
        <v>2.9872685185185183E-2</v>
      </c>
      <c r="KB40" s="21">
        <v>0</v>
      </c>
      <c r="KC40" s="323">
        <v>3</v>
      </c>
      <c r="KD40" s="18">
        <v>4.9000000000000004</v>
      </c>
      <c r="KE40" s="19">
        <v>1.6333333333333335</v>
      </c>
      <c r="KF40" s="18">
        <v>1.1000000000000001</v>
      </c>
      <c r="KG40" s="18">
        <v>2.5</v>
      </c>
      <c r="KH40" s="20">
        <v>2.396219135802469E-2</v>
      </c>
      <c r="KI40" s="21">
        <v>1.3333333333333333</v>
      </c>
      <c r="KJ40" s="323"/>
      <c r="KK40" s="18"/>
      <c r="KL40" s="19"/>
      <c r="KM40" s="18"/>
      <c r="KN40" s="18"/>
      <c r="KO40" s="20"/>
      <c r="KP40" s="21"/>
      <c r="KQ40" s="323">
        <v>2</v>
      </c>
      <c r="KR40" s="18">
        <v>1.73</v>
      </c>
      <c r="KS40" s="19">
        <v>0.86499999999999999</v>
      </c>
      <c r="KT40" s="18">
        <v>0.5</v>
      </c>
      <c r="KU40" s="18">
        <v>1.23</v>
      </c>
      <c r="KV40" s="20">
        <v>2.6655092592592591E-2</v>
      </c>
      <c r="KW40" s="21">
        <v>0.5</v>
      </c>
      <c r="KX40" s="323"/>
      <c r="KY40" s="18"/>
      <c r="KZ40" s="19"/>
      <c r="LA40" s="18"/>
      <c r="LB40" s="18"/>
      <c r="LC40" s="20"/>
      <c r="LD40" s="21"/>
      <c r="LE40" s="323"/>
      <c r="LF40" s="18"/>
      <c r="LG40" s="19"/>
      <c r="LH40" s="18"/>
      <c r="LI40" s="18"/>
      <c r="LJ40" s="20"/>
      <c r="LK40" s="21"/>
      <c r="LL40" s="323"/>
      <c r="LM40" s="18"/>
      <c r="LN40" s="19"/>
      <c r="LO40" s="18"/>
      <c r="LP40" s="18"/>
      <c r="LQ40" s="20"/>
      <c r="LR40" s="21"/>
      <c r="LS40" s="323"/>
      <c r="LT40" s="18"/>
      <c r="LU40" s="19"/>
      <c r="LV40" s="18"/>
      <c r="LW40" s="18"/>
      <c r="LX40" s="20"/>
      <c r="LY40" s="21"/>
      <c r="LZ40" s="323"/>
      <c r="MA40" s="18"/>
      <c r="MB40" s="19"/>
      <c r="MC40" s="18"/>
      <c r="MD40" s="18"/>
      <c r="ME40" s="20"/>
      <c r="MF40" s="21"/>
      <c r="MG40" s="170"/>
      <c r="MH40" s="27"/>
      <c r="MI40" s="28"/>
      <c r="MJ40" s="27"/>
      <c r="MK40" s="27"/>
      <c r="ML40" s="29"/>
      <c r="MM40" s="171"/>
      <c r="MN40" s="323"/>
      <c r="MO40" s="18"/>
      <c r="MP40" s="19"/>
      <c r="MQ40" s="18"/>
      <c r="MR40" s="18"/>
      <c r="MS40" s="20"/>
      <c r="MT40" s="21"/>
      <c r="MU40" s="323">
        <v>2</v>
      </c>
      <c r="MV40" s="18">
        <v>0.75</v>
      </c>
      <c r="MW40" s="19">
        <v>0.375</v>
      </c>
      <c r="MX40" s="18">
        <v>0.25</v>
      </c>
      <c r="MY40" s="18">
        <v>0.5</v>
      </c>
      <c r="MZ40" s="20">
        <v>2.7245370370370368E-2</v>
      </c>
      <c r="NA40" s="21">
        <v>0</v>
      </c>
      <c r="NB40" s="323">
        <v>1</v>
      </c>
      <c r="NC40" s="18">
        <v>0.27</v>
      </c>
      <c r="ND40" s="19">
        <v>0.27</v>
      </c>
      <c r="NE40" s="18">
        <v>0.27</v>
      </c>
      <c r="NF40" s="18">
        <v>0.27</v>
      </c>
      <c r="NG40" s="20">
        <v>2.704861111111111E-2</v>
      </c>
      <c r="NH40" s="21">
        <v>1</v>
      </c>
      <c r="NI40" s="323"/>
      <c r="NJ40" s="18"/>
      <c r="NK40" s="19"/>
      <c r="NL40" s="18"/>
      <c r="NM40" s="18"/>
      <c r="NN40" s="20"/>
      <c r="NO40" s="21"/>
      <c r="NP40" s="323"/>
      <c r="NQ40" s="18"/>
      <c r="NR40" s="19"/>
      <c r="NS40" s="18"/>
      <c r="NT40" s="18"/>
      <c r="NU40" s="20"/>
      <c r="NV40" s="21"/>
      <c r="NW40" s="323"/>
      <c r="NX40" s="18"/>
      <c r="NY40" s="19"/>
      <c r="NZ40" s="18"/>
      <c r="OA40" s="18"/>
      <c r="OB40" s="20"/>
      <c r="OC40" s="21"/>
      <c r="OD40" s="172">
        <v>11</v>
      </c>
      <c r="OE40" s="172">
        <v>11.05</v>
      </c>
      <c r="OF40" s="173">
        <v>1.0045454545454546</v>
      </c>
      <c r="OG40" s="172">
        <v>0.25</v>
      </c>
      <c r="OH40" s="172">
        <v>2.5</v>
      </c>
      <c r="OI40" s="174">
        <v>2.5944865319865319E-2</v>
      </c>
      <c r="OJ40" s="175">
        <v>0.63636363636363635</v>
      </c>
      <c r="OK40" s="40"/>
      <c r="OL40" s="18"/>
      <c r="OM40" s="19"/>
      <c r="ON40" s="18"/>
      <c r="OO40" s="18"/>
      <c r="OP40" s="20"/>
      <c r="OQ40" s="21"/>
      <c r="OR40" s="172"/>
      <c r="OS40" s="172"/>
      <c r="OT40" s="173"/>
      <c r="OU40" s="172"/>
      <c r="OV40" s="172"/>
      <c r="OW40" s="174"/>
      <c r="OX40" s="324"/>
    </row>
    <row r="41" spans="1:414" s="22" customFormat="1" x14ac:dyDescent="0.2">
      <c r="A41" s="169">
        <v>31</v>
      </c>
      <c r="B41" s="40"/>
      <c r="C41" s="18"/>
      <c r="D41" s="19"/>
      <c r="E41" s="18"/>
      <c r="F41" s="18"/>
      <c r="G41" s="20"/>
      <c r="H41" s="21"/>
      <c r="I41" s="323">
        <v>3</v>
      </c>
      <c r="J41" s="18">
        <v>11.6</v>
      </c>
      <c r="K41" s="19">
        <v>3.8666666666666667</v>
      </c>
      <c r="L41" s="18">
        <v>3.1</v>
      </c>
      <c r="M41" s="18">
        <v>5.4</v>
      </c>
      <c r="N41" s="20">
        <v>7.6350308641975314E-3</v>
      </c>
      <c r="O41" s="21">
        <v>0.66666666666666663</v>
      </c>
      <c r="P41" s="323">
        <v>3</v>
      </c>
      <c r="Q41" s="18">
        <v>17.850000000000001</v>
      </c>
      <c r="R41" s="19">
        <v>5.95</v>
      </c>
      <c r="S41" s="18">
        <v>3.1</v>
      </c>
      <c r="T41" s="18">
        <v>10.25</v>
      </c>
      <c r="U41" s="20">
        <v>8.379629629629631E-3</v>
      </c>
      <c r="V41" s="21">
        <v>0</v>
      </c>
      <c r="W41" s="323">
        <v>1</v>
      </c>
      <c r="X41" s="18">
        <v>26.2</v>
      </c>
      <c r="Y41" s="19">
        <v>26.2</v>
      </c>
      <c r="Z41" s="18">
        <v>26.2</v>
      </c>
      <c r="AA41" s="18">
        <v>26.2</v>
      </c>
      <c r="AB41" s="20">
        <v>1.0555555555555554E-2</v>
      </c>
      <c r="AC41" s="21">
        <v>0</v>
      </c>
      <c r="AD41" s="323">
        <v>3</v>
      </c>
      <c r="AE41" s="18">
        <v>16.100000000000001</v>
      </c>
      <c r="AF41" s="19">
        <v>5.3666666666666671</v>
      </c>
      <c r="AG41" s="18">
        <v>2.1</v>
      </c>
      <c r="AH41" s="18">
        <v>10.9</v>
      </c>
      <c r="AI41" s="20">
        <v>7.6195987654320979E-3</v>
      </c>
      <c r="AJ41" s="21">
        <v>0</v>
      </c>
      <c r="AK41" s="323">
        <v>1</v>
      </c>
      <c r="AL41" s="18">
        <v>26.2</v>
      </c>
      <c r="AM41" s="19">
        <v>26.2</v>
      </c>
      <c r="AN41" s="18">
        <v>26.2</v>
      </c>
      <c r="AO41" s="18">
        <v>26.2</v>
      </c>
      <c r="AP41" s="20">
        <v>9.4675925925925917E-3</v>
      </c>
      <c r="AQ41" s="21">
        <v>0</v>
      </c>
      <c r="AR41" s="323">
        <v>4</v>
      </c>
      <c r="AS41" s="18">
        <v>19.89</v>
      </c>
      <c r="AT41" s="19">
        <v>4.9725000000000001</v>
      </c>
      <c r="AU41" s="18">
        <v>2.94</v>
      </c>
      <c r="AV41" s="18">
        <v>7.75</v>
      </c>
      <c r="AW41" s="20">
        <v>8.0353009259259266E-3</v>
      </c>
      <c r="AX41" s="21">
        <v>1.5</v>
      </c>
      <c r="AY41" s="323">
        <v>4</v>
      </c>
      <c r="AZ41" s="18">
        <v>7.8</v>
      </c>
      <c r="BA41" s="19">
        <v>1.95</v>
      </c>
      <c r="BB41" s="18">
        <v>0.55000000000000004</v>
      </c>
      <c r="BC41" s="18">
        <v>3.15</v>
      </c>
      <c r="BD41" s="20">
        <v>6.898148148148148E-3</v>
      </c>
      <c r="BE41" s="21">
        <v>0</v>
      </c>
      <c r="BF41" s="323">
        <v>3</v>
      </c>
      <c r="BG41" s="18">
        <v>7.1999999999999993</v>
      </c>
      <c r="BH41" s="19">
        <v>2.4</v>
      </c>
      <c r="BI41" s="18">
        <v>1.91</v>
      </c>
      <c r="BJ41" s="18">
        <v>3.01</v>
      </c>
      <c r="BK41" s="20">
        <v>7.7083333333333344E-3</v>
      </c>
      <c r="BL41" s="21">
        <v>3.7974537037031646</v>
      </c>
      <c r="BM41" s="323">
        <v>1</v>
      </c>
      <c r="BN41" s="18">
        <v>3.0695727399999999</v>
      </c>
      <c r="BO41" s="19">
        <v>3.0695727399999999</v>
      </c>
      <c r="BP41" s="18">
        <v>3.0695727399999999</v>
      </c>
      <c r="BQ41" s="18">
        <v>3.0695727399999999</v>
      </c>
      <c r="BR41" s="20">
        <v>7.4652777777777781E-3</v>
      </c>
      <c r="BS41" s="21">
        <v>6.9312500000014552</v>
      </c>
      <c r="BT41" s="323">
        <v>3</v>
      </c>
      <c r="BU41" s="18">
        <v>21.82</v>
      </c>
      <c r="BV41" s="19">
        <v>7.2733333333333334</v>
      </c>
      <c r="BW41" s="18">
        <v>4.25</v>
      </c>
      <c r="BX41" s="18">
        <v>10.31</v>
      </c>
      <c r="BY41" s="20">
        <v>7.7237654320987644E-3</v>
      </c>
      <c r="BZ41" s="21">
        <v>0.33333333333333331</v>
      </c>
      <c r="CA41" s="170">
        <v>1</v>
      </c>
      <c r="CB41" s="27">
        <v>2.75</v>
      </c>
      <c r="CC41" s="28">
        <v>2.75</v>
      </c>
      <c r="CD41" s="27">
        <v>2.75</v>
      </c>
      <c r="CE41" s="27">
        <v>2.75</v>
      </c>
      <c r="CF41" s="29">
        <v>7.9629629629629634E-3</v>
      </c>
      <c r="CG41" s="171">
        <v>0</v>
      </c>
      <c r="CH41" s="323">
        <v>4</v>
      </c>
      <c r="CI41" s="18">
        <v>12.22</v>
      </c>
      <c r="CJ41" s="19">
        <v>3.0550000000000002</v>
      </c>
      <c r="CK41" s="18">
        <v>2.5499999999999998</v>
      </c>
      <c r="CL41" s="18">
        <v>3.5</v>
      </c>
      <c r="CM41" s="20">
        <v>7.3003472222222228E-3</v>
      </c>
      <c r="CN41" s="21">
        <v>0</v>
      </c>
      <c r="CO41" s="323">
        <v>2</v>
      </c>
      <c r="CP41" s="18">
        <v>6</v>
      </c>
      <c r="CQ41" s="19">
        <v>3</v>
      </c>
      <c r="CR41" s="18">
        <v>3</v>
      </c>
      <c r="CS41" s="18">
        <v>3</v>
      </c>
      <c r="CT41" s="20">
        <v>6.9097222222222225E-3</v>
      </c>
      <c r="CU41" s="21">
        <v>0</v>
      </c>
      <c r="CV41" s="323">
        <v>3</v>
      </c>
      <c r="CW41" s="18">
        <v>8</v>
      </c>
      <c r="CX41" s="19">
        <v>2.6666666666666665</v>
      </c>
      <c r="CY41" s="18">
        <v>1</v>
      </c>
      <c r="CZ41" s="18">
        <v>5</v>
      </c>
      <c r="DA41" s="20">
        <v>7.037037037037037E-3</v>
      </c>
      <c r="DB41" s="21">
        <v>1.3333333333333333</v>
      </c>
      <c r="DC41" s="323">
        <v>2</v>
      </c>
      <c r="DD41" s="18">
        <v>6.6</v>
      </c>
      <c r="DE41" s="19">
        <v>3.3</v>
      </c>
      <c r="DF41" s="18">
        <v>3.1</v>
      </c>
      <c r="DG41" s="18">
        <v>3.5</v>
      </c>
      <c r="DH41" s="20">
        <v>7.7951388888888879E-3</v>
      </c>
      <c r="DI41" s="21">
        <v>0.5</v>
      </c>
      <c r="DJ41" s="323"/>
      <c r="DK41" s="18"/>
      <c r="DL41" s="19"/>
      <c r="DM41" s="18"/>
      <c r="DN41" s="18"/>
      <c r="DO41" s="20"/>
      <c r="DP41" s="21"/>
      <c r="DQ41" s="323"/>
      <c r="DR41" s="18"/>
      <c r="DS41" s="19"/>
      <c r="DT41" s="18"/>
      <c r="DU41" s="18"/>
      <c r="DV41" s="20"/>
      <c r="DW41" s="21"/>
      <c r="DX41" s="172">
        <v>38</v>
      </c>
      <c r="DY41" s="172">
        <v>193.29957274</v>
      </c>
      <c r="DZ41" s="173">
        <v>5.0868308615789477</v>
      </c>
      <c r="EA41" s="172">
        <v>0.55000000000000004</v>
      </c>
      <c r="EB41" s="172">
        <v>26.2</v>
      </c>
      <c r="EC41" s="174">
        <v>7.6870126705653021E-3</v>
      </c>
      <c r="ED41" s="175">
        <v>0.85062134502923548</v>
      </c>
      <c r="EE41" s="40"/>
      <c r="EF41" s="18"/>
      <c r="EG41" s="19"/>
      <c r="EH41" s="18"/>
      <c r="EI41" s="18"/>
      <c r="EJ41" s="20"/>
      <c r="EK41" s="21"/>
      <c r="EL41" s="323">
        <v>1</v>
      </c>
      <c r="EM41" s="18">
        <v>102.5</v>
      </c>
      <c r="EN41" s="19">
        <v>102.5</v>
      </c>
      <c r="EO41" s="18">
        <v>102.5</v>
      </c>
      <c r="EP41" s="18">
        <v>102.5</v>
      </c>
      <c r="EQ41" s="20">
        <v>2.5347222222222221E-3</v>
      </c>
      <c r="ER41" s="21">
        <v>1</v>
      </c>
      <c r="ES41" s="323">
        <v>2</v>
      </c>
      <c r="ET41" s="18">
        <v>112.5</v>
      </c>
      <c r="EU41" s="19">
        <v>56.25</v>
      </c>
      <c r="EV41" s="18">
        <v>10</v>
      </c>
      <c r="EW41" s="18">
        <v>102.5</v>
      </c>
      <c r="EX41" s="20">
        <v>2.3090277777777779E-3</v>
      </c>
      <c r="EY41" s="21">
        <v>0</v>
      </c>
      <c r="EZ41" s="323">
        <v>2</v>
      </c>
      <c r="FA41" s="18">
        <v>122</v>
      </c>
      <c r="FB41" s="19">
        <v>61</v>
      </c>
      <c r="FC41" s="18">
        <v>10</v>
      </c>
      <c r="FD41" s="18">
        <v>112</v>
      </c>
      <c r="FE41" s="20">
        <v>2.2222222222222222E-3</v>
      </c>
      <c r="FF41" s="21">
        <v>2</v>
      </c>
      <c r="FG41" s="323">
        <v>2</v>
      </c>
      <c r="FH41" s="18">
        <v>112.1</v>
      </c>
      <c r="FI41" s="19">
        <v>56.05</v>
      </c>
      <c r="FJ41" s="18">
        <v>11</v>
      </c>
      <c r="FK41" s="18">
        <v>101.1</v>
      </c>
      <c r="FL41" s="20">
        <v>2.3553240740740739E-3</v>
      </c>
      <c r="FM41" s="21">
        <v>0.5</v>
      </c>
      <c r="FN41" s="323">
        <v>1</v>
      </c>
      <c r="FO41" s="18">
        <v>112</v>
      </c>
      <c r="FP41" s="19">
        <v>112</v>
      </c>
      <c r="FQ41" s="18">
        <v>112</v>
      </c>
      <c r="FR41" s="18">
        <v>112</v>
      </c>
      <c r="FS41" s="20">
        <v>2.4537037037037036E-3</v>
      </c>
      <c r="FT41" s="21">
        <v>0</v>
      </c>
      <c r="FU41" s="323">
        <v>1</v>
      </c>
      <c r="FV41" s="18">
        <v>6</v>
      </c>
      <c r="FW41" s="19">
        <v>6</v>
      </c>
      <c r="FX41" s="18">
        <v>6</v>
      </c>
      <c r="FY41" s="18">
        <v>6</v>
      </c>
      <c r="FZ41" s="20">
        <v>5.37037037037037E-3</v>
      </c>
      <c r="GA41" s="21">
        <v>4</v>
      </c>
      <c r="GB41" s="323">
        <v>1</v>
      </c>
      <c r="GC41" s="18">
        <v>4.6900000000000004</v>
      </c>
      <c r="GD41" s="19">
        <v>4.6900000000000004</v>
      </c>
      <c r="GE41" s="18">
        <v>4.6900000000000004</v>
      </c>
      <c r="GF41" s="18">
        <v>4.6900000000000004</v>
      </c>
      <c r="GG41" s="20">
        <v>2.7662037037037034E-3</v>
      </c>
      <c r="GH41" s="21">
        <v>3</v>
      </c>
      <c r="GI41" s="323"/>
      <c r="GJ41" s="18"/>
      <c r="GK41" s="19"/>
      <c r="GL41" s="18"/>
      <c r="GM41" s="18"/>
      <c r="GN41" s="20"/>
      <c r="GO41" s="21"/>
      <c r="GP41" s="323"/>
      <c r="GQ41" s="18"/>
      <c r="GR41" s="19"/>
      <c r="GS41" s="18"/>
      <c r="GT41" s="18"/>
      <c r="GU41" s="20"/>
      <c r="GV41" s="21"/>
      <c r="GW41" s="323">
        <v>2</v>
      </c>
      <c r="GX41" s="18">
        <v>12.26</v>
      </c>
      <c r="GY41" s="19">
        <v>6.13</v>
      </c>
      <c r="GZ41" s="18">
        <v>5</v>
      </c>
      <c r="HA41" s="18">
        <v>7.26</v>
      </c>
      <c r="HB41" s="20">
        <v>4.9305555555555561E-3</v>
      </c>
      <c r="HC41" s="21">
        <v>2</v>
      </c>
      <c r="HD41" s="170">
        <v>1</v>
      </c>
      <c r="HE41" s="27">
        <v>5</v>
      </c>
      <c r="HF41" s="28">
        <v>5</v>
      </c>
      <c r="HG41" s="27">
        <v>5</v>
      </c>
      <c r="HH41" s="27">
        <v>5</v>
      </c>
      <c r="HI41" s="29">
        <v>6.2499999999999995E-3</v>
      </c>
      <c r="HJ41" s="171">
        <v>12</v>
      </c>
      <c r="HK41" s="323">
        <v>1</v>
      </c>
      <c r="HL41" s="18">
        <v>10</v>
      </c>
      <c r="HM41" s="19">
        <v>10</v>
      </c>
      <c r="HN41" s="18">
        <v>10</v>
      </c>
      <c r="HO41" s="18">
        <v>10</v>
      </c>
      <c r="HP41" s="20">
        <v>2.3263888888888887E-3</v>
      </c>
      <c r="HQ41" s="21">
        <v>0</v>
      </c>
      <c r="HR41" s="323">
        <v>2</v>
      </c>
      <c r="HS41" s="18">
        <v>70</v>
      </c>
      <c r="HT41" s="19">
        <v>35</v>
      </c>
      <c r="HU41" s="18">
        <v>25</v>
      </c>
      <c r="HV41" s="18">
        <v>45</v>
      </c>
      <c r="HW41" s="20">
        <v>2.8067129629629627E-3</v>
      </c>
      <c r="HX41" s="21">
        <v>1</v>
      </c>
      <c r="HY41" s="323">
        <v>2</v>
      </c>
      <c r="HZ41" s="18">
        <v>32.6</v>
      </c>
      <c r="IA41" s="19">
        <v>16.3</v>
      </c>
      <c r="IB41" s="18">
        <v>12.6</v>
      </c>
      <c r="IC41" s="18">
        <v>20</v>
      </c>
      <c r="ID41" s="20">
        <v>3.2233796296296299E-3</v>
      </c>
      <c r="IE41" s="21">
        <v>0.5</v>
      </c>
      <c r="IF41" s="323">
        <v>4</v>
      </c>
      <c r="IG41" s="18">
        <v>34.36</v>
      </c>
      <c r="IH41" s="19">
        <v>8.59</v>
      </c>
      <c r="II41" s="18">
        <v>6.76</v>
      </c>
      <c r="IJ41" s="18">
        <v>10.6</v>
      </c>
      <c r="IK41" s="20">
        <v>2.7546296296296294E-3</v>
      </c>
      <c r="IL41" s="21">
        <v>0.25</v>
      </c>
      <c r="IM41" s="323"/>
      <c r="IN41" s="18"/>
      <c r="IO41" s="19"/>
      <c r="IP41" s="18"/>
      <c r="IQ41" s="18"/>
      <c r="IR41" s="20"/>
      <c r="IS41" s="21"/>
      <c r="IT41" s="323"/>
      <c r="IU41" s="18"/>
      <c r="IV41" s="19"/>
      <c r="IW41" s="18"/>
      <c r="IX41" s="18"/>
      <c r="IY41" s="20"/>
      <c r="IZ41" s="21"/>
      <c r="JA41" s="172">
        <v>22</v>
      </c>
      <c r="JB41" s="172">
        <v>736.0100000000001</v>
      </c>
      <c r="JC41" s="173">
        <v>33.455000000000005</v>
      </c>
      <c r="JD41" s="172">
        <v>4.6900000000000004</v>
      </c>
      <c r="JE41" s="172">
        <v>112</v>
      </c>
      <c r="JF41" s="174">
        <v>3.1097432659932659E-3</v>
      </c>
      <c r="JG41" s="175">
        <v>1.5</v>
      </c>
      <c r="JH41" s="40"/>
      <c r="JI41" s="18"/>
      <c r="JJ41" s="19"/>
      <c r="JK41" s="18"/>
      <c r="JL41" s="18"/>
      <c r="JM41" s="20"/>
      <c r="JN41" s="21"/>
      <c r="JO41" s="323"/>
      <c r="JP41" s="18"/>
      <c r="JQ41" s="19"/>
      <c r="JR41" s="18"/>
      <c r="JS41" s="18"/>
      <c r="JT41" s="20"/>
      <c r="JU41" s="21"/>
      <c r="JV41" s="323">
        <v>3</v>
      </c>
      <c r="JW41" s="18">
        <v>2.6</v>
      </c>
      <c r="JX41" s="19">
        <v>0.8666666666666667</v>
      </c>
      <c r="JY41" s="18">
        <v>0.5</v>
      </c>
      <c r="JZ41" s="18">
        <v>1.1000000000000001</v>
      </c>
      <c r="KA41" s="20">
        <v>2.6670524691358024E-2</v>
      </c>
      <c r="KB41" s="21">
        <v>0</v>
      </c>
      <c r="KC41" s="323">
        <v>1</v>
      </c>
      <c r="KD41" s="18">
        <v>2.4</v>
      </c>
      <c r="KE41" s="19">
        <v>2.4</v>
      </c>
      <c r="KF41" s="18">
        <v>2.4</v>
      </c>
      <c r="KG41" s="18">
        <v>2.4</v>
      </c>
      <c r="KH41" s="20">
        <v>2.4756944444444443E-2</v>
      </c>
      <c r="KI41" s="21">
        <v>0</v>
      </c>
      <c r="KJ41" s="323">
        <v>2</v>
      </c>
      <c r="KK41" s="18">
        <v>2.4</v>
      </c>
      <c r="KL41" s="19">
        <v>1.2</v>
      </c>
      <c r="KM41" s="18">
        <v>1.2</v>
      </c>
      <c r="KN41" s="18">
        <v>1.2</v>
      </c>
      <c r="KO41" s="20">
        <v>2.6047453703703705E-2</v>
      </c>
      <c r="KP41" s="21">
        <v>0</v>
      </c>
      <c r="KQ41" s="323">
        <v>1</v>
      </c>
      <c r="KR41" s="18">
        <v>2.4</v>
      </c>
      <c r="KS41" s="19">
        <v>2.4</v>
      </c>
      <c r="KT41" s="18">
        <v>2.4</v>
      </c>
      <c r="KU41" s="18">
        <v>2.4</v>
      </c>
      <c r="KV41" s="20">
        <v>2.4432870370370369E-2</v>
      </c>
      <c r="KW41" s="21">
        <v>0</v>
      </c>
      <c r="KX41" s="323"/>
      <c r="KY41" s="18"/>
      <c r="KZ41" s="19"/>
      <c r="LA41" s="18"/>
      <c r="LB41" s="18"/>
      <c r="LC41" s="20"/>
      <c r="LD41" s="21"/>
      <c r="LE41" s="323"/>
      <c r="LF41" s="18"/>
      <c r="LG41" s="19"/>
      <c r="LH41" s="18"/>
      <c r="LI41" s="18"/>
      <c r="LJ41" s="20"/>
      <c r="LK41" s="21"/>
      <c r="LL41" s="323"/>
      <c r="LM41" s="18"/>
      <c r="LN41" s="19"/>
      <c r="LO41" s="18"/>
      <c r="LP41" s="18"/>
      <c r="LQ41" s="20"/>
      <c r="LR41" s="21"/>
      <c r="LS41" s="323"/>
      <c r="LT41" s="18"/>
      <c r="LU41" s="19"/>
      <c r="LV41" s="18"/>
      <c r="LW41" s="18"/>
      <c r="LX41" s="20"/>
      <c r="LY41" s="21"/>
      <c r="LZ41" s="323"/>
      <c r="MA41" s="18"/>
      <c r="MB41" s="19"/>
      <c r="MC41" s="18"/>
      <c r="MD41" s="18"/>
      <c r="ME41" s="20"/>
      <c r="MF41" s="21"/>
      <c r="MG41" s="170"/>
      <c r="MH41" s="27"/>
      <c r="MI41" s="28"/>
      <c r="MJ41" s="27"/>
      <c r="MK41" s="27"/>
      <c r="ML41" s="29"/>
      <c r="MM41" s="171"/>
      <c r="MN41" s="323">
        <v>3</v>
      </c>
      <c r="MO41" s="18">
        <v>1.1000000000000001</v>
      </c>
      <c r="MP41" s="19">
        <v>0.3666666666666667</v>
      </c>
      <c r="MQ41" s="18">
        <v>0.25</v>
      </c>
      <c r="MR41" s="18">
        <v>0.5</v>
      </c>
      <c r="MS41" s="20">
        <v>2.7970679012345678E-2</v>
      </c>
      <c r="MT41" s="21">
        <v>3</v>
      </c>
      <c r="MU41" s="323">
        <v>2</v>
      </c>
      <c r="MV41" s="18">
        <v>0.75</v>
      </c>
      <c r="MW41" s="19">
        <v>0.375</v>
      </c>
      <c r="MX41" s="18">
        <v>0.25</v>
      </c>
      <c r="MY41" s="18">
        <v>0.5</v>
      </c>
      <c r="MZ41" s="20">
        <v>2.5254629629629627E-2</v>
      </c>
      <c r="NA41" s="21">
        <v>0</v>
      </c>
      <c r="NB41" s="323"/>
      <c r="NC41" s="18"/>
      <c r="ND41" s="19"/>
      <c r="NE41" s="18"/>
      <c r="NF41" s="18"/>
      <c r="NG41" s="20"/>
      <c r="NH41" s="21"/>
      <c r="NI41" s="323">
        <v>2</v>
      </c>
      <c r="NJ41" s="18">
        <v>0.75</v>
      </c>
      <c r="NK41" s="19">
        <v>0.375</v>
      </c>
      <c r="NL41" s="18">
        <v>0.25</v>
      </c>
      <c r="NM41" s="18">
        <v>0.5</v>
      </c>
      <c r="NN41" s="20">
        <v>2.1863425925925925E-2</v>
      </c>
      <c r="NO41" s="21">
        <v>0</v>
      </c>
      <c r="NP41" s="323"/>
      <c r="NQ41" s="18"/>
      <c r="NR41" s="19"/>
      <c r="NS41" s="18"/>
      <c r="NT41" s="18"/>
      <c r="NU41" s="20"/>
      <c r="NV41" s="21"/>
      <c r="NW41" s="323"/>
      <c r="NX41" s="18"/>
      <c r="NY41" s="19"/>
      <c r="NZ41" s="18"/>
      <c r="OA41" s="18"/>
      <c r="OB41" s="20"/>
      <c r="OC41" s="21"/>
      <c r="OD41" s="172">
        <v>14</v>
      </c>
      <c r="OE41" s="172">
        <v>12.4</v>
      </c>
      <c r="OF41" s="173">
        <v>0.88571428571428579</v>
      </c>
      <c r="OG41" s="172">
        <v>0.25</v>
      </c>
      <c r="OH41" s="172">
        <v>2.4</v>
      </c>
      <c r="OI41" s="174">
        <v>2.5674603174603173E-2</v>
      </c>
      <c r="OJ41" s="175">
        <v>0.6428571428571429</v>
      </c>
      <c r="OK41" s="40"/>
      <c r="OL41" s="18"/>
      <c r="OM41" s="19"/>
      <c r="ON41" s="18"/>
      <c r="OO41" s="18"/>
      <c r="OP41" s="20"/>
      <c r="OQ41" s="21"/>
      <c r="OR41" s="172"/>
      <c r="OS41" s="172"/>
      <c r="OT41" s="173"/>
      <c r="OU41" s="172"/>
      <c r="OV41" s="172"/>
      <c r="OW41" s="174"/>
      <c r="OX41" s="324"/>
    </row>
    <row r="42" spans="1:414" s="22" customFormat="1" x14ac:dyDescent="0.2">
      <c r="A42" s="169">
        <v>32</v>
      </c>
      <c r="B42" s="40"/>
      <c r="C42" s="18"/>
      <c r="D42" s="19"/>
      <c r="E42" s="18"/>
      <c r="F42" s="18"/>
      <c r="G42" s="20"/>
      <c r="H42" s="21"/>
      <c r="I42" s="323">
        <v>1</v>
      </c>
      <c r="J42" s="18">
        <v>3.2</v>
      </c>
      <c r="K42" s="19">
        <v>3.2</v>
      </c>
      <c r="L42" s="18">
        <v>3.2</v>
      </c>
      <c r="M42" s="18">
        <v>3.2</v>
      </c>
      <c r="N42" s="20">
        <v>7.4074074074074068E-3</v>
      </c>
      <c r="O42" s="21">
        <v>0</v>
      </c>
      <c r="P42" s="323">
        <v>1</v>
      </c>
      <c r="Q42" s="18">
        <v>8</v>
      </c>
      <c r="R42" s="19">
        <v>8</v>
      </c>
      <c r="S42" s="18">
        <v>8</v>
      </c>
      <c r="T42" s="18">
        <v>8</v>
      </c>
      <c r="U42" s="20">
        <v>8.4490740740740741E-3</v>
      </c>
      <c r="V42" s="21">
        <v>3</v>
      </c>
      <c r="W42" s="323">
        <v>1</v>
      </c>
      <c r="X42" s="18">
        <v>4.3</v>
      </c>
      <c r="Y42" s="19">
        <v>4.3</v>
      </c>
      <c r="Z42" s="18">
        <v>4.3</v>
      </c>
      <c r="AA42" s="18">
        <v>4.3</v>
      </c>
      <c r="AB42" s="20">
        <v>7.789351851851852E-3</v>
      </c>
      <c r="AC42" s="21">
        <v>0</v>
      </c>
      <c r="AD42" s="323">
        <v>2</v>
      </c>
      <c r="AE42" s="18">
        <v>11.2</v>
      </c>
      <c r="AF42" s="19">
        <v>5.6</v>
      </c>
      <c r="AG42" s="18">
        <v>3</v>
      </c>
      <c r="AH42" s="18">
        <v>8.1999999999999993</v>
      </c>
      <c r="AI42" s="20">
        <v>7.4942129629629629E-3</v>
      </c>
      <c r="AJ42" s="21">
        <v>0</v>
      </c>
      <c r="AK42" s="323">
        <v>1</v>
      </c>
      <c r="AL42" s="18">
        <v>3.1</v>
      </c>
      <c r="AM42" s="19">
        <v>3.1</v>
      </c>
      <c r="AN42" s="18">
        <v>3.1</v>
      </c>
      <c r="AO42" s="18">
        <v>3.1</v>
      </c>
      <c r="AP42" s="20">
        <v>6.5277777777777782E-3</v>
      </c>
      <c r="AQ42" s="21">
        <v>9</v>
      </c>
      <c r="AR42" s="323">
        <v>5</v>
      </c>
      <c r="AS42" s="18">
        <v>23</v>
      </c>
      <c r="AT42" s="19">
        <v>4.5999999999999996</v>
      </c>
      <c r="AU42" s="18">
        <v>1</v>
      </c>
      <c r="AV42" s="18">
        <v>10</v>
      </c>
      <c r="AW42" s="20">
        <v>6.5462962962962975E-3</v>
      </c>
      <c r="AX42" s="21">
        <v>0.6</v>
      </c>
      <c r="AY42" s="323">
        <v>1</v>
      </c>
      <c r="AZ42" s="18">
        <v>4.5199999999999996</v>
      </c>
      <c r="BA42" s="19">
        <v>4.5199999999999996</v>
      </c>
      <c r="BB42" s="18">
        <v>4.5199999999999996</v>
      </c>
      <c r="BC42" s="18">
        <v>4.5199999999999996</v>
      </c>
      <c r="BD42" s="20">
        <v>9.2129629629629627E-3</v>
      </c>
      <c r="BE42" s="21">
        <v>2</v>
      </c>
      <c r="BF42" s="323">
        <v>2</v>
      </c>
      <c r="BG42" s="18">
        <v>5.5399999999999991</v>
      </c>
      <c r="BH42" s="19">
        <v>2.7699999999999996</v>
      </c>
      <c r="BI42" s="18">
        <v>2.5299999999999998</v>
      </c>
      <c r="BJ42" s="18">
        <v>3.01</v>
      </c>
      <c r="BK42" s="20">
        <v>7.9340277777777777E-3</v>
      </c>
      <c r="BL42" s="21">
        <v>2.8274305555569299</v>
      </c>
      <c r="BM42" s="323">
        <v>4</v>
      </c>
      <c r="BN42" s="18">
        <v>11.19100439</v>
      </c>
      <c r="BO42" s="19">
        <v>2.7977510975</v>
      </c>
      <c r="BP42" s="18">
        <v>1.83304445</v>
      </c>
      <c r="BQ42" s="18">
        <v>4.3</v>
      </c>
      <c r="BR42" s="20">
        <v>7.5231481481481486E-3</v>
      </c>
      <c r="BS42" s="21">
        <v>1.054513888888323</v>
      </c>
      <c r="BT42" s="323">
        <v>3</v>
      </c>
      <c r="BU42" s="18">
        <v>14.95</v>
      </c>
      <c r="BV42" s="19">
        <v>4.9833333333333334</v>
      </c>
      <c r="BW42" s="18">
        <v>4</v>
      </c>
      <c r="BX42" s="18">
        <v>6</v>
      </c>
      <c r="BY42" s="20">
        <v>6.9483024691358031E-3</v>
      </c>
      <c r="BZ42" s="21">
        <v>1.3333333333333333</v>
      </c>
      <c r="CA42" s="170">
        <v>1</v>
      </c>
      <c r="CB42" s="27">
        <v>3.1</v>
      </c>
      <c r="CC42" s="28">
        <v>3.1</v>
      </c>
      <c r="CD42" s="27">
        <v>3.1</v>
      </c>
      <c r="CE42" s="27">
        <v>3.1</v>
      </c>
      <c r="CF42" s="29">
        <v>7.7314814814814815E-3</v>
      </c>
      <c r="CG42" s="171">
        <v>0</v>
      </c>
      <c r="CH42" s="323">
        <v>4</v>
      </c>
      <c r="CI42" s="18">
        <v>17.399999999999999</v>
      </c>
      <c r="CJ42" s="19">
        <v>4.3499999999999996</v>
      </c>
      <c r="CK42" s="18">
        <v>2.9</v>
      </c>
      <c r="CL42" s="18">
        <v>8</v>
      </c>
      <c r="CM42" s="20">
        <v>7.3582175925925915E-3</v>
      </c>
      <c r="CN42" s="21">
        <v>0.5</v>
      </c>
      <c r="CO42" s="323">
        <v>3</v>
      </c>
      <c r="CP42" s="18">
        <v>7.5</v>
      </c>
      <c r="CQ42" s="19">
        <v>2.5</v>
      </c>
      <c r="CR42" s="18">
        <v>1.5</v>
      </c>
      <c r="CS42" s="18">
        <v>3.1</v>
      </c>
      <c r="CT42" s="20">
        <v>7.2646604938271598E-3</v>
      </c>
      <c r="CU42" s="21">
        <v>0.66666666666666663</v>
      </c>
      <c r="CV42" s="323">
        <v>2</v>
      </c>
      <c r="CW42" s="18">
        <v>5.6</v>
      </c>
      <c r="CX42" s="19">
        <v>2.8</v>
      </c>
      <c r="CY42" s="18">
        <v>2.5</v>
      </c>
      <c r="CZ42" s="18">
        <v>3.1</v>
      </c>
      <c r="DA42" s="20">
        <v>8.0787037037037043E-3</v>
      </c>
      <c r="DB42" s="21">
        <v>0</v>
      </c>
      <c r="DC42" s="323">
        <v>2</v>
      </c>
      <c r="DD42" s="18">
        <v>7.5</v>
      </c>
      <c r="DE42" s="19">
        <v>3.75</v>
      </c>
      <c r="DF42" s="18">
        <v>2.5</v>
      </c>
      <c r="DG42" s="18">
        <v>5</v>
      </c>
      <c r="DH42" s="20">
        <v>6.9791666666666665E-3</v>
      </c>
      <c r="DI42" s="21">
        <v>0.5</v>
      </c>
      <c r="DJ42" s="323"/>
      <c r="DK42" s="18"/>
      <c r="DL42" s="19"/>
      <c r="DM42" s="18"/>
      <c r="DN42" s="18"/>
      <c r="DO42" s="20"/>
      <c r="DP42" s="21"/>
      <c r="DQ42" s="323"/>
      <c r="DR42" s="18"/>
      <c r="DS42" s="19"/>
      <c r="DT42" s="18"/>
      <c r="DU42" s="18"/>
      <c r="DV42" s="20"/>
      <c r="DW42" s="21"/>
      <c r="DX42" s="172">
        <v>33</v>
      </c>
      <c r="DY42" s="172">
        <v>130.10100438999999</v>
      </c>
      <c r="DZ42" s="173">
        <v>3.942454678484848</v>
      </c>
      <c r="EA42" s="172">
        <v>1</v>
      </c>
      <c r="EB42" s="172">
        <v>10</v>
      </c>
      <c r="EC42" s="174">
        <v>7.3632154882154891E-3</v>
      </c>
      <c r="ED42" s="175">
        <v>1.0870580808080954</v>
      </c>
      <c r="EE42" s="40"/>
      <c r="EF42" s="18"/>
      <c r="EG42" s="19"/>
      <c r="EH42" s="18"/>
      <c r="EI42" s="18"/>
      <c r="EJ42" s="20"/>
      <c r="EK42" s="21"/>
      <c r="EL42" s="323">
        <v>2</v>
      </c>
      <c r="EM42" s="18">
        <v>67.95</v>
      </c>
      <c r="EN42" s="19">
        <v>33.975000000000001</v>
      </c>
      <c r="EO42" s="18">
        <v>17.25</v>
      </c>
      <c r="EP42" s="18">
        <v>50.7</v>
      </c>
      <c r="EQ42" s="20">
        <v>2.96875E-3</v>
      </c>
      <c r="ER42" s="21">
        <v>0</v>
      </c>
      <c r="ES42" s="323"/>
      <c r="ET42" s="18"/>
      <c r="EU42" s="19"/>
      <c r="EV42" s="18"/>
      <c r="EW42" s="18"/>
      <c r="EX42" s="20"/>
      <c r="EY42" s="21"/>
      <c r="EZ42" s="323">
        <v>5</v>
      </c>
      <c r="FA42" s="18">
        <v>25.7</v>
      </c>
      <c r="FB42" s="19">
        <v>5.14</v>
      </c>
      <c r="FC42" s="18">
        <v>1.3</v>
      </c>
      <c r="FD42" s="18">
        <v>8</v>
      </c>
      <c r="FE42" s="20">
        <v>5.6712962962962967E-3</v>
      </c>
      <c r="FF42" s="21">
        <v>0.6</v>
      </c>
      <c r="FG42" s="323">
        <v>4</v>
      </c>
      <c r="FH42" s="18">
        <v>65.8</v>
      </c>
      <c r="FI42" s="19">
        <v>16.45</v>
      </c>
      <c r="FJ42" s="18">
        <v>11.5</v>
      </c>
      <c r="FK42" s="18">
        <v>20.3</v>
      </c>
      <c r="FL42" s="20">
        <v>2.3408564814814815E-3</v>
      </c>
      <c r="FM42" s="21">
        <v>0</v>
      </c>
      <c r="FN42" s="323">
        <v>1</v>
      </c>
      <c r="FO42" s="18">
        <v>4.4000000000000004</v>
      </c>
      <c r="FP42" s="19">
        <v>4.4000000000000004</v>
      </c>
      <c r="FQ42" s="18">
        <v>4.4000000000000004</v>
      </c>
      <c r="FR42" s="18">
        <v>4.4000000000000004</v>
      </c>
      <c r="FS42" s="20">
        <v>8.7037037037037031E-3</v>
      </c>
      <c r="FT42" s="21">
        <v>2</v>
      </c>
      <c r="FU42" s="323">
        <v>3</v>
      </c>
      <c r="FV42" s="18">
        <v>62.2</v>
      </c>
      <c r="FW42" s="19">
        <v>20.733333333333334</v>
      </c>
      <c r="FX42" s="18">
        <v>13</v>
      </c>
      <c r="FY42" s="18">
        <v>36.1</v>
      </c>
      <c r="FZ42" s="20">
        <v>2.1450617283950619E-3</v>
      </c>
      <c r="GA42" s="21">
        <v>1.3333333333333333</v>
      </c>
      <c r="GB42" s="323">
        <v>1</v>
      </c>
      <c r="GC42" s="18">
        <v>3.2</v>
      </c>
      <c r="GD42" s="19">
        <v>3.2</v>
      </c>
      <c r="GE42" s="18">
        <v>3.2</v>
      </c>
      <c r="GF42" s="18">
        <v>3.2</v>
      </c>
      <c r="GG42" s="20">
        <v>8.3449074074074085E-3</v>
      </c>
      <c r="GH42" s="21">
        <v>2</v>
      </c>
      <c r="GI42" s="323"/>
      <c r="GJ42" s="18"/>
      <c r="GK42" s="19"/>
      <c r="GL42" s="18"/>
      <c r="GM42" s="18"/>
      <c r="GN42" s="20"/>
      <c r="GO42" s="21"/>
      <c r="GP42" s="323"/>
      <c r="GQ42" s="18"/>
      <c r="GR42" s="19"/>
      <c r="GS42" s="18"/>
      <c r="GT42" s="18"/>
      <c r="GU42" s="20"/>
      <c r="GV42" s="21"/>
      <c r="GW42" s="323"/>
      <c r="GX42" s="18"/>
      <c r="GY42" s="19"/>
      <c r="GZ42" s="18"/>
      <c r="HA42" s="18"/>
      <c r="HB42" s="20"/>
      <c r="HC42" s="21"/>
      <c r="HD42" s="170">
        <v>1</v>
      </c>
      <c r="HE42" s="27">
        <v>9.1</v>
      </c>
      <c r="HF42" s="28">
        <v>9.1</v>
      </c>
      <c r="HG42" s="27">
        <v>9.1</v>
      </c>
      <c r="HH42" s="27">
        <v>9.1</v>
      </c>
      <c r="HI42" s="29">
        <v>2.4768518518518516E-3</v>
      </c>
      <c r="HJ42" s="171">
        <v>0</v>
      </c>
      <c r="HK42" s="323">
        <v>2</v>
      </c>
      <c r="HL42" s="18">
        <v>18.350000000000001</v>
      </c>
      <c r="HM42" s="19">
        <v>9.1750000000000007</v>
      </c>
      <c r="HN42" s="18">
        <v>8.75</v>
      </c>
      <c r="HO42" s="18">
        <v>9.6</v>
      </c>
      <c r="HP42" s="20">
        <v>2.9282407407407408E-3</v>
      </c>
      <c r="HQ42" s="21">
        <v>0.5</v>
      </c>
      <c r="HR42" s="323">
        <v>1</v>
      </c>
      <c r="HS42" s="18">
        <v>10</v>
      </c>
      <c r="HT42" s="19">
        <v>10</v>
      </c>
      <c r="HU42" s="18">
        <v>10</v>
      </c>
      <c r="HV42" s="18">
        <v>10</v>
      </c>
      <c r="HW42" s="20">
        <v>2.3611111111111111E-3</v>
      </c>
      <c r="HX42" s="21">
        <v>0</v>
      </c>
      <c r="HY42" s="323">
        <v>2</v>
      </c>
      <c r="HZ42" s="18">
        <v>42.1</v>
      </c>
      <c r="IA42" s="19">
        <v>21.05</v>
      </c>
      <c r="IB42" s="18">
        <v>10</v>
      </c>
      <c r="IC42" s="18">
        <v>32.1</v>
      </c>
      <c r="ID42" s="20">
        <v>2.4710648148148148E-3</v>
      </c>
      <c r="IE42" s="21">
        <v>0.5</v>
      </c>
      <c r="IF42" s="323">
        <v>2</v>
      </c>
      <c r="IG42" s="18">
        <v>40.630000000000003</v>
      </c>
      <c r="IH42" s="19">
        <v>20.315000000000001</v>
      </c>
      <c r="II42" s="18">
        <v>15.63</v>
      </c>
      <c r="IJ42" s="18">
        <v>25</v>
      </c>
      <c r="IK42" s="20">
        <v>2.9976851851851853E-3</v>
      </c>
      <c r="IL42" s="21">
        <v>0.5</v>
      </c>
      <c r="IM42" s="323"/>
      <c r="IN42" s="18"/>
      <c r="IO42" s="19"/>
      <c r="IP42" s="18"/>
      <c r="IQ42" s="18"/>
      <c r="IR42" s="20"/>
      <c r="IS42" s="21"/>
      <c r="IT42" s="323"/>
      <c r="IU42" s="18"/>
      <c r="IV42" s="19"/>
      <c r="IW42" s="18"/>
      <c r="IX42" s="18"/>
      <c r="IY42" s="20"/>
      <c r="IZ42" s="21"/>
      <c r="JA42" s="172">
        <v>24</v>
      </c>
      <c r="JB42" s="172">
        <v>349.43</v>
      </c>
      <c r="JC42" s="173">
        <v>14.559583333333334</v>
      </c>
      <c r="JD42" s="172">
        <v>1.3</v>
      </c>
      <c r="JE42" s="172">
        <v>50.7</v>
      </c>
      <c r="JF42" s="174">
        <v>3.6988811728395059E-3</v>
      </c>
      <c r="JG42" s="175">
        <v>0.58333333333333337</v>
      </c>
      <c r="JH42" s="40"/>
      <c r="JI42" s="18"/>
      <c r="JJ42" s="19"/>
      <c r="JK42" s="18"/>
      <c r="JL42" s="18"/>
      <c r="JM42" s="20"/>
      <c r="JN42" s="21"/>
      <c r="JO42" s="323">
        <v>2</v>
      </c>
      <c r="JP42" s="18">
        <v>2.7199999999999998</v>
      </c>
      <c r="JQ42" s="19">
        <v>1.3599999999999999</v>
      </c>
      <c r="JR42" s="18">
        <v>1</v>
      </c>
      <c r="JS42" s="18">
        <v>1.72</v>
      </c>
      <c r="JT42" s="20">
        <v>2.3998842592592592E-2</v>
      </c>
      <c r="JU42" s="21">
        <v>1.5</v>
      </c>
      <c r="JV42" s="323">
        <v>1</v>
      </c>
      <c r="JW42" s="18">
        <v>0.65</v>
      </c>
      <c r="JX42" s="19">
        <v>0.65</v>
      </c>
      <c r="JY42" s="18">
        <v>0.65</v>
      </c>
      <c r="JZ42" s="18">
        <v>0.65</v>
      </c>
      <c r="KA42" s="20">
        <v>2.3344907407407408E-2</v>
      </c>
      <c r="KB42" s="21">
        <v>2</v>
      </c>
      <c r="KC42" s="323"/>
      <c r="KD42" s="18"/>
      <c r="KE42" s="19"/>
      <c r="KF42" s="18"/>
      <c r="KG42" s="18"/>
      <c r="KH42" s="20"/>
      <c r="KI42" s="21"/>
      <c r="KJ42" s="323">
        <v>2</v>
      </c>
      <c r="KK42" s="18">
        <v>3.25</v>
      </c>
      <c r="KL42" s="19">
        <v>1.625</v>
      </c>
      <c r="KM42" s="18">
        <v>0.75</v>
      </c>
      <c r="KN42" s="18">
        <v>2.5</v>
      </c>
      <c r="KO42" s="20">
        <v>2.5468749999999998E-2</v>
      </c>
      <c r="KP42" s="21">
        <v>1</v>
      </c>
      <c r="KQ42" s="323"/>
      <c r="KR42" s="18"/>
      <c r="KS42" s="19"/>
      <c r="KT42" s="18"/>
      <c r="KU42" s="18"/>
      <c r="KV42" s="20"/>
      <c r="KW42" s="21"/>
      <c r="KX42" s="323"/>
      <c r="KY42" s="18"/>
      <c r="KZ42" s="19"/>
      <c r="LA42" s="18"/>
      <c r="LB42" s="18"/>
      <c r="LC42" s="20"/>
      <c r="LD42" s="21"/>
      <c r="LE42" s="323">
        <v>1</v>
      </c>
      <c r="LF42" s="18">
        <v>0.6</v>
      </c>
      <c r="LG42" s="19">
        <v>0.6</v>
      </c>
      <c r="LH42" s="18">
        <v>0.6</v>
      </c>
      <c r="LI42" s="18">
        <v>0.6</v>
      </c>
      <c r="LJ42" s="20">
        <v>2.479166666666667E-2</v>
      </c>
      <c r="LK42" s="21">
        <v>0</v>
      </c>
      <c r="LL42" s="323"/>
      <c r="LM42" s="18"/>
      <c r="LN42" s="19"/>
      <c r="LO42" s="18"/>
      <c r="LP42" s="18"/>
      <c r="LQ42" s="20"/>
      <c r="LR42" s="21"/>
      <c r="LS42" s="323"/>
      <c r="LT42" s="18"/>
      <c r="LU42" s="19"/>
      <c r="LV42" s="18"/>
      <c r="LW42" s="18"/>
      <c r="LX42" s="20"/>
      <c r="LY42" s="21"/>
      <c r="LZ42" s="323"/>
      <c r="MA42" s="18"/>
      <c r="MB42" s="19"/>
      <c r="MC42" s="18"/>
      <c r="MD42" s="18"/>
      <c r="ME42" s="20"/>
      <c r="MF42" s="21"/>
      <c r="MG42" s="170">
        <v>1</v>
      </c>
      <c r="MH42" s="27">
        <v>0.5</v>
      </c>
      <c r="MI42" s="28">
        <v>0.5</v>
      </c>
      <c r="MJ42" s="27">
        <v>0.5</v>
      </c>
      <c r="MK42" s="27">
        <v>0.5</v>
      </c>
      <c r="ML42" s="29">
        <v>2.4652777777777777E-2</v>
      </c>
      <c r="MM42" s="171">
        <v>10</v>
      </c>
      <c r="MN42" s="323"/>
      <c r="MO42" s="18"/>
      <c r="MP42" s="19"/>
      <c r="MQ42" s="18"/>
      <c r="MR42" s="18"/>
      <c r="MS42" s="20"/>
      <c r="MT42" s="21"/>
      <c r="MU42" s="323">
        <v>1</v>
      </c>
      <c r="MV42" s="18">
        <v>0.5</v>
      </c>
      <c r="MW42" s="19">
        <v>0.5</v>
      </c>
      <c r="MX42" s="18">
        <v>0.5</v>
      </c>
      <c r="MY42" s="18">
        <v>0.5</v>
      </c>
      <c r="MZ42" s="20">
        <v>2.5486111111111112E-2</v>
      </c>
      <c r="NA42" s="21">
        <v>0</v>
      </c>
      <c r="NB42" s="323">
        <v>1</v>
      </c>
      <c r="NC42" s="18">
        <v>0.5</v>
      </c>
      <c r="ND42" s="19">
        <v>0.5</v>
      </c>
      <c r="NE42" s="18">
        <v>0.5</v>
      </c>
      <c r="NF42" s="18">
        <v>0.5</v>
      </c>
      <c r="NG42" s="20">
        <v>2.4282407407407409E-2</v>
      </c>
      <c r="NH42" s="21">
        <v>3</v>
      </c>
      <c r="NI42" s="323">
        <v>1</v>
      </c>
      <c r="NJ42" s="18">
        <v>0.25</v>
      </c>
      <c r="NK42" s="19">
        <v>0.25</v>
      </c>
      <c r="NL42" s="18">
        <v>0.25</v>
      </c>
      <c r="NM42" s="18">
        <v>0.25</v>
      </c>
      <c r="NN42" s="20">
        <v>2.0462962962962964E-2</v>
      </c>
      <c r="NO42" s="21">
        <v>0</v>
      </c>
      <c r="NP42" s="323"/>
      <c r="NQ42" s="18"/>
      <c r="NR42" s="19"/>
      <c r="NS42" s="18"/>
      <c r="NT42" s="18"/>
      <c r="NU42" s="20"/>
      <c r="NV42" s="21"/>
      <c r="NW42" s="323"/>
      <c r="NX42" s="18"/>
      <c r="NY42" s="19"/>
      <c r="NZ42" s="18"/>
      <c r="OA42" s="18"/>
      <c r="OB42" s="20"/>
      <c r="OC42" s="21"/>
      <c r="OD42" s="172">
        <v>10</v>
      </c>
      <c r="OE42" s="172">
        <v>8.9699999999999989</v>
      </c>
      <c r="OF42" s="173">
        <v>0.89699999999999991</v>
      </c>
      <c r="OG42" s="172">
        <v>0.25</v>
      </c>
      <c r="OH42" s="172">
        <v>2.5</v>
      </c>
      <c r="OI42" s="174">
        <v>2.4195601851851854E-2</v>
      </c>
      <c r="OJ42" s="175">
        <v>2</v>
      </c>
      <c r="OK42" s="40"/>
      <c r="OL42" s="18"/>
      <c r="OM42" s="19"/>
      <c r="ON42" s="18"/>
      <c r="OO42" s="18"/>
      <c r="OP42" s="20"/>
      <c r="OQ42" s="21"/>
      <c r="OR42" s="172"/>
      <c r="OS42" s="172"/>
      <c r="OT42" s="173"/>
      <c r="OU42" s="172"/>
      <c r="OV42" s="172"/>
      <c r="OW42" s="174"/>
      <c r="OX42" s="324"/>
    </row>
    <row r="43" spans="1:414" s="22" customFormat="1" x14ac:dyDescent="0.2">
      <c r="A43" s="169">
        <v>33</v>
      </c>
      <c r="B43" s="40"/>
      <c r="C43" s="18"/>
      <c r="D43" s="19"/>
      <c r="E43" s="18"/>
      <c r="F43" s="18"/>
      <c r="G43" s="20"/>
      <c r="H43" s="21"/>
      <c r="I43" s="323">
        <v>1</v>
      </c>
      <c r="J43" s="18">
        <v>3.1</v>
      </c>
      <c r="K43" s="19">
        <v>3.1</v>
      </c>
      <c r="L43" s="18">
        <v>3.1</v>
      </c>
      <c r="M43" s="18">
        <v>3.1</v>
      </c>
      <c r="N43" s="20">
        <v>7.5115740740740742E-3</v>
      </c>
      <c r="O43" s="21">
        <v>1</v>
      </c>
      <c r="P43" s="323">
        <v>2</v>
      </c>
      <c r="Q43" s="18">
        <v>8.4499999999999993</v>
      </c>
      <c r="R43" s="19">
        <v>4.2249999999999996</v>
      </c>
      <c r="S43" s="18">
        <v>3.15</v>
      </c>
      <c r="T43" s="18">
        <v>5.3</v>
      </c>
      <c r="U43" s="20">
        <v>8.4722222222222213E-3</v>
      </c>
      <c r="V43" s="21">
        <v>0.5</v>
      </c>
      <c r="W43" s="323">
        <v>3</v>
      </c>
      <c r="X43" s="18">
        <v>12</v>
      </c>
      <c r="Y43" s="19">
        <v>4</v>
      </c>
      <c r="Z43" s="18">
        <v>2.5</v>
      </c>
      <c r="AA43" s="18">
        <v>5</v>
      </c>
      <c r="AB43" s="20">
        <v>8.2754629629629636E-3</v>
      </c>
      <c r="AC43" s="21">
        <v>1</v>
      </c>
      <c r="AD43" s="323">
        <v>1</v>
      </c>
      <c r="AE43" s="18">
        <v>3.2</v>
      </c>
      <c r="AF43" s="19">
        <v>3.2</v>
      </c>
      <c r="AG43" s="18">
        <v>3.2</v>
      </c>
      <c r="AH43" s="18">
        <v>3.2</v>
      </c>
      <c r="AI43" s="20">
        <v>6.1111111111111114E-3</v>
      </c>
      <c r="AJ43" s="21">
        <v>0</v>
      </c>
      <c r="AK43" s="323">
        <v>1</v>
      </c>
      <c r="AL43" s="18">
        <v>3.1</v>
      </c>
      <c r="AM43" s="19">
        <v>3.1</v>
      </c>
      <c r="AN43" s="18">
        <v>3.1</v>
      </c>
      <c r="AO43" s="18">
        <v>3.1</v>
      </c>
      <c r="AP43" s="20">
        <v>8.4259259259259253E-3</v>
      </c>
      <c r="AQ43" s="21">
        <v>1</v>
      </c>
      <c r="AR43" s="323">
        <v>4</v>
      </c>
      <c r="AS43" s="18">
        <v>21.19</v>
      </c>
      <c r="AT43" s="19">
        <v>5.2975000000000003</v>
      </c>
      <c r="AU43" s="18">
        <v>3.1</v>
      </c>
      <c r="AV43" s="18">
        <v>10</v>
      </c>
      <c r="AW43" s="20">
        <v>6.7534722222222223E-3</v>
      </c>
      <c r="AX43" s="21">
        <v>1</v>
      </c>
      <c r="AY43" s="323">
        <v>2</v>
      </c>
      <c r="AZ43" s="18">
        <v>4.2</v>
      </c>
      <c r="BA43" s="19">
        <v>2.1</v>
      </c>
      <c r="BB43" s="18">
        <v>1.03</v>
      </c>
      <c r="BC43" s="18">
        <v>3.17</v>
      </c>
      <c r="BD43" s="20">
        <v>6.4178240740740741E-3</v>
      </c>
      <c r="BE43" s="21">
        <v>0.5</v>
      </c>
      <c r="BF43" s="323">
        <v>1</v>
      </c>
      <c r="BG43" s="18">
        <v>2.57</v>
      </c>
      <c r="BH43" s="19">
        <v>2.57</v>
      </c>
      <c r="BI43" s="18">
        <v>2.57</v>
      </c>
      <c r="BJ43" s="18">
        <v>2.57</v>
      </c>
      <c r="BK43" s="20">
        <v>8.2407407407407412E-3</v>
      </c>
      <c r="BL43" s="21">
        <v>2.3465277777722804</v>
      </c>
      <c r="BM43" s="323">
        <v>4</v>
      </c>
      <c r="BN43" s="18">
        <v>10.57573442</v>
      </c>
      <c r="BO43" s="19">
        <v>2.643933605</v>
      </c>
      <c r="BP43" s="18">
        <v>2.0194557500000001</v>
      </c>
      <c r="BQ43" s="18">
        <v>3.25598404</v>
      </c>
      <c r="BR43" s="20">
        <v>7.1035879629629635E-3</v>
      </c>
      <c r="BS43" s="21">
        <v>0.91388888888832298</v>
      </c>
      <c r="BT43" s="323">
        <v>4</v>
      </c>
      <c r="BU43" s="18">
        <v>36.5</v>
      </c>
      <c r="BV43" s="19">
        <v>9.125</v>
      </c>
      <c r="BW43" s="18">
        <v>4</v>
      </c>
      <c r="BX43" s="18">
        <v>15</v>
      </c>
      <c r="BY43" s="20">
        <v>7.5636574074074078E-3</v>
      </c>
      <c r="BZ43" s="21">
        <v>1</v>
      </c>
      <c r="CA43" s="170">
        <v>6</v>
      </c>
      <c r="CB43" s="27">
        <v>18</v>
      </c>
      <c r="CC43" s="28">
        <v>3</v>
      </c>
      <c r="CD43" s="27">
        <v>1.5</v>
      </c>
      <c r="CE43" s="27">
        <v>4</v>
      </c>
      <c r="CF43" s="29">
        <v>7.2974537037037044E-3</v>
      </c>
      <c r="CG43" s="171">
        <v>0.16666666666666666</v>
      </c>
      <c r="CH43" s="323">
        <v>2</v>
      </c>
      <c r="CI43" s="18">
        <v>5.4</v>
      </c>
      <c r="CJ43" s="19">
        <v>2.7</v>
      </c>
      <c r="CK43" s="18">
        <v>2.7</v>
      </c>
      <c r="CL43" s="18">
        <v>2.7</v>
      </c>
      <c r="CM43" s="20">
        <v>6.5393518518518517E-3</v>
      </c>
      <c r="CN43" s="21">
        <v>1</v>
      </c>
      <c r="CO43" s="323">
        <v>2</v>
      </c>
      <c r="CP43" s="18">
        <v>5.4</v>
      </c>
      <c r="CQ43" s="19">
        <v>2.7</v>
      </c>
      <c r="CR43" s="18">
        <v>2.5</v>
      </c>
      <c r="CS43" s="18">
        <v>2.9</v>
      </c>
      <c r="CT43" s="20">
        <v>7.2800925925925923E-3</v>
      </c>
      <c r="CU43" s="21">
        <v>0.5</v>
      </c>
      <c r="CV43" s="323">
        <v>1</v>
      </c>
      <c r="CW43" s="18">
        <v>7.5</v>
      </c>
      <c r="CX43" s="19">
        <v>7.5</v>
      </c>
      <c r="CY43" s="18">
        <v>7.5</v>
      </c>
      <c r="CZ43" s="18">
        <v>7.5</v>
      </c>
      <c r="DA43" s="20">
        <v>7.6504629629629631E-3</v>
      </c>
      <c r="DB43" s="21">
        <v>0</v>
      </c>
      <c r="DC43" s="323">
        <v>3</v>
      </c>
      <c r="DD43" s="18">
        <v>10.1</v>
      </c>
      <c r="DE43" s="19">
        <v>3.3666666666666667</v>
      </c>
      <c r="DF43" s="18">
        <v>3.1</v>
      </c>
      <c r="DG43" s="18">
        <v>3.5</v>
      </c>
      <c r="DH43" s="20">
        <v>7.5270061728395067E-3</v>
      </c>
      <c r="DI43" s="21">
        <v>0</v>
      </c>
      <c r="DJ43" s="323"/>
      <c r="DK43" s="18"/>
      <c r="DL43" s="19"/>
      <c r="DM43" s="18"/>
      <c r="DN43" s="18"/>
      <c r="DO43" s="20"/>
      <c r="DP43" s="21"/>
      <c r="DQ43" s="323"/>
      <c r="DR43" s="18"/>
      <c r="DS43" s="19"/>
      <c r="DT43" s="18"/>
      <c r="DU43" s="18"/>
      <c r="DV43" s="20"/>
      <c r="DW43" s="21"/>
      <c r="DX43" s="172">
        <v>37</v>
      </c>
      <c r="DY43" s="172">
        <v>151.28573442000001</v>
      </c>
      <c r="DZ43" s="173">
        <v>4.0888036329729731</v>
      </c>
      <c r="EA43" s="172">
        <v>1.03</v>
      </c>
      <c r="EB43" s="172">
        <v>15</v>
      </c>
      <c r="EC43" s="174">
        <v>7.3576701701701698E-3</v>
      </c>
      <c r="ED43" s="175">
        <v>0.6757319819817722</v>
      </c>
      <c r="EE43" s="40"/>
      <c r="EF43" s="18"/>
      <c r="EG43" s="19"/>
      <c r="EH43" s="18"/>
      <c r="EI43" s="18"/>
      <c r="EJ43" s="20"/>
      <c r="EK43" s="21"/>
      <c r="EL43" s="323">
        <v>2</v>
      </c>
      <c r="EM43" s="18">
        <v>47.35</v>
      </c>
      <c r="EN43" s="19">
        <v>23.675000000000001</v>
      </c>
      <c r="EO43" s="18">
        <v>10.75</v>
      </c>
      <c r="EP43" s="18">
        <v>36.6</v>
      </c>
      <c r="EQ43" s="20">
        <v>2.9282407407407408E-3</v>
      </c>
      <c r="ER43" s="21">
        <v>0.5</v>
      </c>
      <c r="ES43" s="323">
        <v>2</v>
      </c>
      <c r="ET43" s="18">
        <v>70.599999999999994</v>
      </c>
      <c r="EU43" s="19">
        <v>35.299999999999997</v>
      </c>
      <c r="EV43" s="18">
        <v>15.6</v>
      </c>
      <c r="EW43" s="18">
        <v>55</v>
      </c>
      <c r="EX43" s="20">
        <v>2.3784722222222219E-3</v>
      </c>
      <c r="EY43" s="21">
        <v>0</v>
      </c>
      <c r="EZ43" s="323"/>
      <c r="FA43" s="18"/>
      <c r="FB43" s="19"/>
      <c r="FC43" s="18"/>
      <c r="FD43" s="18"/>
      <c r="FE43" s="20"/>
      <c r="FF43" s="21"/>
      <c r="FG43" s="323">
        <v>2</v>
      </c>
      <c r="FH43" s="18">
        <v>62.8</v>
      </c>
      <c r="FI43" s="19">
        <v>31.4</v>
      </c>
      <c r="FJ43" s="18">
        <v>11.4</v>
      </c>
      <c r="FK43" s="18">
        <v>51.4</v>
      </c>
      <c r="FL43" s="20">
        <v>2.8240740740740739E-3</v>
      </c>
      <c r="FM43" s="21">
        <v>0.5</v>
      </c>
      <c r="FN43" s="323"/>
      <c r="FO43" s="18"/>
      <c r="FP43" s="19"/>
      <c r="FQ43" s="18"/>
      <c r="FR43" s="18"/>
      <c r="FS43" s="20"/>
      <c r="FT43" s="21"/>
      <c r="FU43" s="323">
        <v>2</v>
      </c>
      <c r="FV43" s="18">
        <v>52.3</v>
      </c>
      <c r="FW43" s="19">
        <v>26.15</v>
      </c>
      <c r="FX43" s="18">
        <v>8.5</v>
      </c>
      <c r="FY43" s="18">
        <v>43.8</v>
      </c>
      <c r="FZ43" s="20">
        <v>2.6793981481481482E-3</v>
      </c>
      <c r="GA43" s="21">
        <v>0</v>
      </c>
      <c r="GB43" s="323">
        <v>1</v>
      </c>
      <c r="GC43" s="18">
        <v>22.86</v>
      </c>
      <c r="GD43" s="19">
        <v>22.86</v>
      </c>
      <c r="GE43" s="18">
        <v>22.86</v>
      </c>
      <c r="GF43" s="18">
        <v>22.86</v>
      </c>
      <c r="GG43" s="20">
        <v>3.0092592592592588E-3</v>
      </c>
      <c r="GH43" s="21">
        <v>2</v>
      </c>
      <c r="GI43" s="323"/>
      <c r="GJ43" s="18"/>
      <c r="GK43" s="19"/>
      <c r="GL43" s="18"/>
      <c r="GM43" s="18"/>
      <c r="GN43" s="20"/>
      <c r="GO43" s="21"/>
      <c r="GP43" s="323"/>
      <c r="GQ43" s="18"/>
      <c r="GR43" s="19"/>
      <c r="GS43" s="18"/>
      <c r="GT43" s="18"/>
      <c r="GU43" s="20"/>
      <c r="GV43" s="21"/>
      <c r="GW43" s="323"/>
      <c r="GX43" s="18"/>
      <c r="GY43" s="19"/>
      <c r="GZ43" s="18"/>
      <c r="HA43" s="18"/>
      <c r="HB43" s="20"/>
      <c r="HC43" s="21"/>
      <c r="HD43" s="170"/>
      <c r="HE43" s="27"/>
      <c r="HF43" s="28"/>
      <c r="HG43" s="27"/>
      <c r="HH43" s="27"/>
      <c r="HI43" s="29"/>
      <c r="HJ43" s="171"/>
      <c r="HK43" s="323">
        <v>2</v>
      </c>
      <c r="HL43" s="18">
        <v>17.350000000000001</v>
      </c>
      <c r="HM43" s="19">
        <v>8.6750000000000007</v>
      </c>
      <c r="HN43" s="18">
        <v>6.85</v>
      </c>
      <c r="HO43" s="18">
        <v>10.5</v>
      </c>
      <c r="HP43" s="20">
        <v>2.7199074074074074E-3</v>
      </c>
      <c r="HQ43" s="21">
        <v>1.5</v>
      </c>
      <c r="HR43" s="323">
        <v>1</v>
      </c>
      <c r="HS43" s="18">
        <v>10.5</v>
      </c>
      <c r="HT43" s="19">
        <v>10.5</v>
      </c>
      <c r="HU43" s="18">
        <v>10.5</v>
      </c>
      <c r="HV43" s="18">
        <v>10.5</v>
      </c>
      <c r="HW43" s="20">
        <v>2.8124999999999995E-3</v>
      </c>
      <c r="HX43" s="21">
        <v>1</v>
      </c>
      <c r="HY43" s="323">
        <v>1</v>
      </c>
      <c r="HZ43" s="18">
        <v>20</v>
      </c>
      <c r="IA43" s="19">
        <v>20</v>
      </c>
      <c r="IB43" s="18">
        <v>20</v>
      </c>
      <c r="IC43" s="18">
        <v>20</v>
      </c>
      <c r="ID43" s="20">
        <v>2.685185185185185E-3</v>
      </c>
      <c r="IE43" s="21">
        <v>5</v>
      </c>
      <c r="IF43" s="323">
        <v>3</v>
      </c>
      <c r="IG43" s="18">
        <v>35</v>
      </c>
      <c r="IH43" s="19">
        <v>11.666666666666666</v>
      </c>
      <c r="II43" s="18">
        <v>10.5</v>
      </c>
      <c r="IJ43" s="18">
        <v>12.5</v>
      </c>
      <c r="IK43" s="20">
        <v>2.3649691358024693E-3</v>
      </c>
      <c r="IL43" s="21">
        <v>0.66666666666666663</v>
      </c>
      <c r="IM43" s="323"/>
      <c r="IN43" s="18"/>
      <c r="IO43" s="19"/>
      <c r="IP43" s="18"/>
      <c r="IQ43" s="18"/>
      <c r="IR43" s="20"/>
      <c r="IS43" s="21"/>
      <c r="IT43" s="323"/>
      <c r="IU43" s="18"/>
      <c r="IV43" s="19"/>
      <c r="IW43" s="18"/>
      <c r="IX43" s="18"/>
      <c r="IY43" s="20"/>
      <c r="IZ43" s="21"/>
      <c r="JA43" s="172">
        <v>16</v>
      </c>
      <c r="JB43" s="172">
        <v>338.76000000000005</v>
      </c>
      <c r="JC43" s="173">
        <v>21.172500000000003</v>
      </c>
      <c r="JD43" s="172">
        <v>6.85</v>
      </c>
      <c r="JE43" s="172">
        <v>55</v>
      </c>
      <c r="JF43" s="174">
        <v>2.6663773148148146E-3</v>
      </c>
      <c r="JG43" s="175">
        <v>0.9375</v>
      </c>
      <c r="JH43" s="40"/>
      <c r="JI43" s="18"/>
      <c r="JJ43" s="19"/>
      <c r="JK43" s="18"/>
      <c r="JL43" s="18"/>
      <c r="JM43" s="20"/>
      <c r="JN43" s="21"/>
      <c r="JO43" s="323">
        <v>3</v>
      </c>
      <c r="JP43" s="18">
        <v>2.1</v>
      </c>
      <c r="JQ43" s="19">
        <v>0.70000000000000007</v>
      </c>
      <c r="JR43" s="18">
        <v>0.6</v>
      </c>
      <c r="JS43" s="18">
        <v>0.75</v>
      </c>
      <c r="JT43" s="20">
        <v>2.3634259259259261E-2</v>
      </c>
      <c r="JU43" s="21">
        <v>0.66666666666666663</v>
      </c>
      <c r="JV43" s="323">
        <v>2</v>
      </c>
      <c r="JW43" s="18">
        <v>2.5</v>
      </c>
      <c r="JX43" s="19">
        <v>1.25</v>
      </c>
      <c r="JY43" s="18">
        <v>1</v>
      </c>
      <c r="JZ43" s="18">
        <v>1.5</v>
      </c>
      <c r="KA43" s="20">
        <v>2.4728009259259259E-2</v>
      </c>
      <c r="KB43" s="21">
        <v>0.5</v>
      </c>
      <c r="KC43" s="323"/>
      <c r="KD43" s="18"/>
      <c r="KE43" s="19"/>
      <c r="KF43" s="18"/>
      <c r="KG43" s="18"/>
      <c r="KH43" s="20"/>
      <c r="KI43" s="21"/>
      <c r="KJ43" s="323">
        <v>2</v>
      </c>
      <c r="KK43" s="18">
        <v>1.5</v>
      </c>
      <c r="KL43" s="19">
        <v>0.75</v>
      </c>
      <c r="KM43" s="18">
        <v>0.75</v>
      </c>
      <c r="KN43" s="18">
        <v>0.75</v>
      </c>
      <c r="KO43" s="20">
        <v>2.6232638888888889E-2</v>
      </c>
      <c r="KP43" s="21">
        <v>1</v>
      </c>
      <c r="KQ43" s="323"/>
      <c r="KR43" s="18"/>
      <c r="KS43" s="19"/>
      <c r="KT43" s="18"/>
      <c r="KU43" s="18"/>
      <c r="KV43" s="20"/>
      <c r="KW43" s="21"/>
      <c r="KX43" s="323">
        <v>1</v>
      </c>
      <c r="KY43" s="18">
        <v>1.04</v>
      </c>
      <c r="KZ43" s="19">
        <v>1.04</v>
      </c>
      <c r="LA43" s="18">
        <v>1.04</v>
      </c>
      <c r="LB43" s="18">
        <v>1.04</v>
      </c>
      <c r="LC43" s="20">
        <v>2.6990740740740742E-2</v>
      </c>
      <c r="LD43" s="21">
        <v>3</v>
      </c>
      <c r="LE43" s="323"/>
      <c r="LF43" s="18"/>
      <c r="LG43" s="19"/>
      <c r="LH43" s="18"/>
      <c r="LI43" s="18"/>
      <c r="LJ43" s="20"/>
      <c r="LK43" s="21"/>
      <c r="LL43" s="323"/>
      <c r="LM43" s="18"/>
      <c r="LN43" s="19"/>
      <c r="LO43" s="18"/>
      <c r="LP43" s="18"/>
      <c r="LQ43" s="20"/>
      <c r="LR43" s="21"/>
      <c r="LS43" s="323"/>
      <c r="LT43" s="18"/>
      <c r="LU43" s="19"/>
      <c r="LV43" s="18"/>
      <c r="LW43" s="18"/>
      <c r="LX43" s="20"/>
      <c r="LY43" s="21"/>
      <c r="LZ43" s="323"/>
      <c r="MA43" s="18"/>
      <c r="MB43" s="19"/>
      <c r="MC43" s="18"/>
      <c r="MD43" s="18"/>
      <c r="ME43" s="20"/>
      <c r="MF43" s="21"/>
      <c r="MG43" s="170"/>
      <c r="MH43" s="27"/>
      <c r="MI43" s="28"/>
      <c r="MJ43" s="27"/>
      <c r="MK43" s="27"/>
      <c r="ML43" s="29"/>
      <c r="MM43" s="171"/>
      <c r="MN43" s="323"/>
      <c r="MO43" s="18"/>
      <c r="MP43" s="19"/>
      <c r="MQ43" s="18"/>
      <c r="MR43" s="18"/>
      <c r="MS43" s="20"/>
      <c r="MT43" s="21"/>
      <c r="MU43" s="323"/>
      <c r="MV43" s="18"/>
      <c r="MW43" s="19"/>
      <c r="MX43" s="18"/>
      <c r="MY43" s="18"/>
      <c r="MZ43" s="20"/>
      <c r="NA43" s="21"/>
      <c r="NB43" s="323"/>
      <c r="NC43" s="18"/>
      <c r="ND43" s="19"/>
      <c r="NE43" s="18"/>
      <c r="NF43" s="18"/>
      <c r="NG43" s="20"/>
      <c r="NH43" s="21"/>
      <c r="NI43" s="323">
        <v>2</v>
      </c>
      <c r="NJ43" s="18">
        <v>0.79</v>
      </c>
      <c r="NK43" s="19">
        <v>0.39500000000000002</v>
      </c>
      <c r="NL43" s="18">
        <v>0.28999999999999998</v>
      </c>
      <c r="NM43" s="18">
        <v>0.5</v>
      </c>
      <c r="NN43" s="20">
        <v>2.6070601851851852E-2</v>
      </c>
      <c r="NO43" s="21">
        <v>1.5</v>
      </c>
      <c r="NP43" s="323"/>
      <c r="NQ43" s="18"/>
      <c r="NR43" s="19"/>
      <c r="NS43" s="18"/>
      <c r="NT43" s="18"/>
      <c r="NU43" s="20"/>
      <c r="NV43" s="21"/>
      <c r="NW43" s="323"/>
      <c r="NX43" s="18"/>
      <c r="NY43" s="19"/>
      <c r="NZ43" s="18"/>
      <c r="OA43" s="18"/>
      <c r="OB43" s="20"/>
      <c r="OC43" s="21"/>
      <c r="OD43" s="172">
        <v>10</v>
      </c>
      <c r="OE43" s="172">
        <v>7.93</v>
      </c>
      <c r="OF43" s="173">
        <v>0.79299999999999993</v>
      </c>
      <c r="OG43" s="172">
        <v>0.28999999999999998</v>
      </c>
      <c r="OH43" s="172">
        <v>1.5</v>
      </c>
      <c r="OI43" s="174">
        <v>2.5195601851851851E-2</v>
      </c>
      <c r="OJ43" s="175">
        <v>1.1000000000000001</v>
      </c>
      <c r="OK43" s="40"/>
      <c r="OL43" s="18"/>
      <c r="OM43" s="19"/>
      <c r="ON43" s="18"/>
      <c r="OO43" s="18"/>
      <c r="OP43" s="20"/>
      <c r="OQ43" s="21"/>
      <c r="OR43" s="172"/>
      <c r="OS43" s="172"/>
      <c r="OT43" s="173"/>
      <c r="OU43" s="172"/>
      <c r="OV43" s="172"/>
      <c r="OW43" s="174"/>
      <c r="OX43" s="324"/>
    </row>
    <row r="44" spans="1:414" s="22" customFormat="1" x14ac:dyDescent="0.2">
      <c r="A44" s="169">
        <v>34</v>
      </c>
      <c r="B44" s="40"/>
      <c r="C44" s="18"/>
      <c r="D44" s="19"/>
      <c r="E44" s="18"/>
      <c r="F44" s="18"/>
      <c r="G44" s="20"/>
      <c r="H44" s="21"/>
      <c r="I44" s="323">
        <v>2</v>
      </c>
      <c r="J44" s="18">
        <v>29.45</v>
      </c>
      <c r="K44" s="19">
        <v>14.725</v>
      </c>
      <c r="L44" s="18">
        <v>3.25</v>
      </c>
      <c r="M44" s="18">
        <v>26.2</v>
      </c>
      <c r="N44" s="20">
        <v>1.0376157407407407E-2</v>
      </c>
      <c r="O44" s="21">
        <v>2</v>
      </c>
      <c r="P44" s="323"/>
      <c r="Q44" s="18"/>
      <c r="R44" s="19"/>
      <c r="S44" s="18"/>
      <c r="T44" s="18"/>
      <c r="U44" s="20"/>
      <c r="V44" s="21"/>
      <c r="W44" s="323">
        <v>3</v>
      </c>
      <c r="X44" s="18">
        <v>8.5</v>
      </c>
      <c r="Y44" s="19">
        <v>2.8333333333333335</v>
      </c>
      <c r="Z44" s="18">
        <v>2.5</v>
      </c>
      <c r="AA44" s="18">
        <v>3</v>
      </c>
      <c r="AB44" s="20">
        <v>9.1396604938271606E-3</v>
      </c>
      <c r="AC44" s="21">
        <v>0.33333333333333331</v>
      </c>
      <c r="AD44" s="323">
        <v>1</v>
      </c>
      <c r="AE44" s="18">
        <v>26.2</v>
      </c>
      <c r="AF44" s="19">
        <v>26.2</v>
      </c>
      <c r="AG44" s="18">
        <v>26.2</v>
      </c>
      <c r="AH44" s="18">
        <v>26.2</v>
      </c>
      <c r="AI44" s="20">
        <v>1.0104166666666668E-2</v>
      </c>
      <c r="AJ44" s="21">
        <v>0</v>
      </c>
      <c r="AK44" s="323">
        <v>2</v>
      </c>
      <c r="AL44" s="18">
        <v>8.3000000000000007</v>
      </c>
      <c r="AM44" s="19">
        <v>4.1500000000000004</v>
      </c>
      <c r="AN44" s="18">
        <v>3.3</v>
      </c>
      <c r="AO44" s="18">
        <v>5</v>
      </c>
      <c r="AP44" s="20">
        <v>9.1087962962962954E-3</v>
      </c>
      <c r="AQ44" s="21">
        <v>3</v>
      </c>
      <c r="AR44" s="323">
        <v>2</v>
      </c>
      <c r="AS44" s="18">
        <v>9.6</v>
      </c>
      <c r="AT44" s="19">
        <v>4.8</v>
      </c>
      <c r="AU44" s="18">
        <v>3.1</v>
      </c>
      <c r="AV44" s="18">
        <v>6.5</v>
      </c>
      <c r="AW44" s="20">
        <v>6.6203703703703702E-3</v>
      </c>
      <c r="AX44" s="21">
        <v>0.5</v>
      </c>
      <c r="AY44" s="323">
        <v>1</v>
      </c>
      <c r="AZ44" s="18">
        <v>7.21</v>
      </c>
      <c r="BA44" s="19">
        <v>7.21</v>
      </c>
      <c r="BB44" s="18">
        <v>7.21</v>
      </c>
      <c r="BC44" s="18">
        <v>7.21</v>
      </c>
      <c r="BD44" s="20">
        <v>6.5856481481481469E-3</v>
      </c>
      <c r="BE44" s="21">
        <v>3</v>
      </c>
      <c r="BF44" s="323">
        <v>2</v>
      </c>
      <c r="BG44" s="18">
        <v>6.5600000000000005</v>
      </c>
      <c r="BH44" s="19">
        <v>3.2800000000000002</v>
      </c>
      <c r="BI44" s="18">
        <v>2.56</v>
      </c>
      <c r="BJ44" s="18">
        <v>4</v>
      </c>
      <c r="BK44" s="20">
        <v>7.9398148148148145E-3</v>
      </c>
      <c r="BL44" s="21">
        <v>2.9996527777802839</v>
      </c>
      <c r="BM44" s="323">
        <v>1</v>
      </c>
      <c r="BN44" s="18">
        <v>1.01283473</v>
      </c>
      <c r="BO44" s="19">
        <v>1.01283473</v>
      </c>
      <c r="BP44" s="18">
        <v>1.01283473</v>
      </c>
      <c r="BQ44" s="18">
        <v>1.01283473</v>
      </c>
      <c r="BR44" s="20">
        <v>6.215277777777777E-3</v>
      </c>
      <c r="BS44" s="21">
        <v>1.4854166666627862</v>
      </c>
      <c r="BT44" s="323">
        <v>3</v>
      </c>
      <c r="BU44" s="18">
        <v>12.6</v>
      </c>
      <c r="BV44" s="19">
        <v>4.2</v>
      </c>
      <c r="BW44" s="18">
        <v>3.5</v>
      </c>
      <c r="BX44" s="18">
        <v>5</v>
      </c>
      <c r="BY44" s="20">
        <v>7.0486111111111105E-3</v>
      </c>
      <c r="BZ44" s="21">
        <v>0.66666666666666663</v>
      </c>
      <c r="CA44" s="170">
        <v>6</v>
      </c>
      <c r="CB44" s="27">
        <v>18.8</v>
      </c>
      <c r="CC44" s="28">
        <v>3.1333333333333333</v>
      </c>
      <c r="CD44" s="27">
        <v>1.8</v>
      </c>
      <c r="CE44" s="27">
        <v>5</v>
      </c>
      <c r="CF44" s="29">
        <v>6.6724537037037039E-3</v>
      </c>
      <c r="CG44" s="171">
        <v>0.33333333333333331</v>
      </c>
      <c r="CH44" s="323">
        <v>2</v>
      </c>
      <c r="CI44" s="18">
        <v>15.85</v>
      </c>
      <c r="CJ44" s="19">
        <v>7.9249999999999998</v>
      </c>
      <c r="CK44" s="18">
        <v>2.75</v>
      </c>
      <c r="CL44" s="18">
        <v>13.1</v>
      </c>
      <c r="CM44" s="20">
        <v>7.858796296296296E-3</v>
      </c>
      <c r="CN44" s="21">
        <v>2</v>
      </c>
      <c r="CO44" s="323">
        <v>3</v>
      </c>
      <c r="CP44" s="18">
        <v>10.3</v>
      </c>
      <c r="CQ44" s="19">
        <v>3.4333333333333336</v>
      </c>
      <c r="CR44" s="18">
        <v>2</v>
      </c>
      <c r="CS44" s="18">
        <v>6.2</v>
      </c>
      <c r="CT44" s="20">
        <v>7.6967592592592582E-3</v>
      </c>
      <c r="CU44" s="21">
        <v>0.66666666666666663</v>
      </c>
      <c r="CV44" s="323"/>
      <c r="CW44" s="18"/>
      <c r="CX44" s="19"/>
      <c r="CY44" s="18"/>
      <c r="CZ44" s="18"/>
      <c r="DA44" s="20"/>
      <c r="DB44" s="21"/>
      <c r="DC44" s="323">
        <v>3</v>
      </c>
      <c r="DD44" s="18">
        <v>10.375</v>
      </c>
      <c r="DE44" s="19">
        <v>3.4583333333333335</v>
      </c>
      <c r="DF44" s="18">
        <v>2.125</v>
      </c>
      <c r="DG44" s="18">
        <v>4.125</v>
      </c>
      <c r="DH44" s="20">
        <v>7.5655864197530856E-3</v>
      </c>
      <c r="DI44" s="21">
        <v>0.33333333333333331</v>
      </c>
      <c r="DJ44" s="323"/>
      <c r="DK44" s="18"/>
      <c r="DL44" s="19"/>
      <c r="DM44" s="18"/>
      <c r="DN44" s="18"/>
      <c r="DO44" s="20"/>
      <c r="DP44" s="21"/>
      <c r="DQ44" s="323"/>
      <c r="DR44" s="18"/>
      <c r="DS44" s="19"/>
      <c r="DT44" s="18"/>
      <c r="DU44" s="18"/>
      <c r="DV44" s="20"/>
      <c r="DW44" s="21"/>
      <c r="DX44" s="172">
        <v>31</v>
      </c>
      <c r="DY44" s="172">
        <v>164.75783472999996</v>
      </c>
      <c r="DZ44" s="173">
        <v>5.3147688622580631</v>
      </c>
      <c r="EA44" s="172">
        <v>1.01283473</v>
      </c>
      <c r="EB44" s="172">
        <v>26.2</v>
      </c>
      <c r="EC44" s="174">
        <v>7.7774044205495838E-3</v>
      </c>
      <c r="ED44" s="175">
        <v>1.0801523297491404</v>
      </c>
      <c r="EE44" s="40"/>
      <c r="EF44" s="18"/>
      <c r="EG44" s="19"/>
      <c r="EH44" s="18"/>
      <c r="EI44" s="18"/>
      <c r="EJ44" s="20"/>
      <c r="EK44" s="21"/>
      <c r="EL44" s="323">
        <v>1</v>
      </c>
      <c r="EM44" s="18">
        <v>112</v>
      </c>
      <c r="EN44" s="19">
        <v>112</v>
      </c>
      <c r="EO44" s="18">
        <v>112</v>
      </c>
      <c r="EP44" s="18">
        <v>112</v>
      </c>
      <c r="EQ44" s="20">
        <v>2.2916666666666667E-3</v>
      </c>
      <c r="ER44" s="21">
        <v>0</v>
      </c>
      <c r="ES44" s="323">
        <v>2</v>
      </c>
      <c r="ET44" s="18">
        <v>39.5</v>
      </c>
      <c r="EU44" s="19">
        <v>19.75</v>
      </c>
      <c r="EV44" s="18">
        <v>10.5</v>
      </c>
      <c r="EW44" s="18">
        <v>29</v>
      </c>
      <c r="EX44" s="20">
        <v>3.0208333333333328E-3</v>
      </c>
      <c r="EY44" s="21">
        <v>0</v>
      </c>
      <c r="EZ44" s="323">
        <v>2</v>
      </c>
      <c r="FA44" s="18">
        <v>27.3</v>
      </c>
      <c r="FB44" s="19">
        <v>13.65</v>
      </c>
      <c r="FC44" s="18">
        <v>10</v>
      </c>
      <c r="FD44" s="18">
        <v>17.3</v>
      </c>
      <c r="FE44" s="20">
        <v>2.8703703703703703E-3</v>
      </c>
      <c r="FF44" s="21">
        <v>0.5</v>
      </c>
      <c r="FG44" s="323">
        <v>2</v>
      </c>
      <c r="FH44" s="18">
        <v>119.8</v>
      </c>
      <c r="FI44" s="19">
        <v>59.9</v>
      </c>
      <c r="FJ44" s="18">
        <v>7.8</v>
      </c>
      <c r="FK44" s="18">
        <v>112</v>
      </c>
      <c r="FL44" s="20">
        <v>3.3969907407407404E-3</v>
      </c>
      <c r="FM44" s="21">
        <v>2</v>
      </c>
      <c r="FN44" s="323">
        <v>1</v>
      </c>
      <c r="FO44" s="18">
        <v>6</v>
      </c>
      <c r="FP44" s="19">
        <v>6</v>
      </c>
      <c r="FQ44" s="18">
        <v>6</v>
      </c>
      <c r="FR44" s="18">
        <v>6</v>
      </c>
      <c r="FS44" s="20">
        <v>6.9444444444444441E-3</v>
      </c>
      <c r="FT44" s="21">
        <v>0</v>
      </c>
      <c r="FU44" s="323">
        <v>2</v>
      </c>
      <c r="FV44" s="18">
        <v>41.05</v>
      </c>
      <c r="FW44" s="19">
        <v>20.524999999999999</v>
      </c>
      <c r="FX44" s="18">
        <v>13.75</v>
      </c>
      <c r="FY44" s="18">
        <v>27.3</v>
      </c>
      <c r="FZ44" s="20">
        <v>2.3668981481481479E-3</v>
      </c>
      <c r="GA44" s="21">
        <v>2</v>
      </c>
      <c r="GB44" s="323"/>
      <c r="GC44" s="18"/>
      <c r="GD44" s="19"/>
      <c r="GE44" s="18"/>
      <c r="GF44" s="18"/>
      <c r="GG44" s="20"/>
      <c r="GH44" s="21"/>
      <c r="GI44" s="323"/>
      <c r="GJ44" s="18"/>
      <c r="GK44" s="19"/>
      <c r="GL44" s="18"/>
      <c r="GM44" s="18"/>
      <c r="GN44" s="20"/>
      <c r="GO44" s="21"/>
      <c r="GP44" s="323"/>
      <c r="GQ44" s="18"/>
      <c r="GR44" s="19"/>
      <c r="GS44" s="18"/>
      <c r="GT44" s="18"/>
      <c r="GU44" s="20"/>
      <c r="GV44" s="21"/>
      <c r="GW44" s="323"/>
      <c r="GX44" s="18"/>
      <c r="GY44" s="19"/>
      <c r="GZ44" s="18"/>
      <c r="HA44" s="18"/>
      <c r="HB44" s="20"/>
      <c r="HC44" s="21"/>
      <c r="HD44" s="170"/>
      <c r="HE44" s="27"/>
      <c r="HF44" s="28"/>
      <c r="HG44" s="27"/>
      <c r="HH44" s="27"/>
      <c r="HI44" s="29"/>
      <c r="HJ44" s="171"/>
      <c r="HK44" s="323">
        <v>1</v>
      </c>
      <c r="HL44" s="18">
        <v>56</v>
      </c>
      <c r="HM44" s="19">
        <v>56</v>
      </c>
      <c r="HN44" s="18">
        <v>56</v>
      </c>
      <c r="HO44" s="18">
        <v>56</v>
      </c>
      <c r="HP44" s="20">
        <v>2.5115740740740741E-3</v>
      </c>
      <c r="HQ44" s="21">
        <v>0</v>
      </c>
      <c r="HR44" s="323">
        <v>2</v>
      </c>
      <c r="HS44" s="18">
        <v>29.2</v>
      </c>
      <c r="HT44" s="19">
        <v>14.6</v>
      </c>
      <c r="HU44" s="18">
        <v>4.2</v>
      </c>
      <c r="HV44" s="18">
        <v>25</v>
      </c>
      <c r="HW44" s="20">
        <v>2.6215277777777777E-3</v>
      </c>
      <c r="HX44" s="21">
        <v>0.5</v>
      </c>
      <c r="HY44" s="323"/>
      <c r="HZ44" s="18"/>
      <c r="IA44" s="19"/>
      <c r="IB44" s="18"/>
      <c r="IC44" s="18"/>
      <c r="ID44" s="20"/>
      <c r="IE44" s="21"/>
      <c r="IF44" s="323">
        <v>1</v>
      </c>
      <c r="IG44" s="18">
        <v>10.5</v>
      </c>
      <c r="IH44" s="19">
        <v>10.5</v>
      </c>
      <c r="II44" s="18">
        <v>10.5</v>
      </c>
      <c r="IJ44" s="18">
        <v>10.5</v>
      </c>
      <c r="IK44" s="20">
        <v>2.7546296296296294E-3</v>
      </c>
      <c r="IL44" s="21">
        <v>0</v>
      </c>
      <c r="IM44" s="323"/>
      <c r="IN44" s="18"/>
      <c r="IO44" s="19"/>
      <c r="IP44" s="18"/>
      <c r="IQ44" s="18"/>
      <c r="IR44" s="20"/>
      <c r="IS44" s="21"/>
      <c r="IT44" s="323"/>
      <c r="IU44" s="18"/>
      <c r="IV44" s="19"/>
      <c r="IW44" s="18"/>
      <c r="IX44" s="18"/>
      <c r="IY44" s="20"/>
      <c r="IZ44" s="21"/>
      <c r="JA44" s="172">
        <v>14</v>
      </c>
      <c r="JB44" s="172">
        <v>441.35</v>
      </c>
      <c r="JC44" s="173">
        <v>31.525000000000002</v>
      </c>
      <c r="JD44" s="172">
        <v>4.2</v>
      </c>
      <c r="JE44" s="172">
        <v>112</v>
      </c>
      <c r="JF44" s="174">
        <v>3.0753968253968253E-3</v>
      </c>
      <c r="JG44" s="175">
        <v>0.7142857142857143</v>
      </c>
      <c r="JH44" s="40"/>
      <c r="JI44" s="18"/>
      <c r="JJ44" s="19"/>
      <c r="JK44" s="18"/>
      <c r="JL44" s="18"/>
      <c r="JM44" s="20"/>
      <c r="JN44" s="21"/>
      <c r="JO44" s="323">
        <v>1</v>
      </c>
      <c r="JP44" s="18">
        <v>2.4</v>
      </c>
      <c r="JQ44" s="19">
        <v>2.4</v>
      </c>
      <c r="JR44" s="18">
        <v>2.4</v>
      </c>
      <c r="JS44" s="18">
        <v>2.4</v>
      </c>
      <c r="JT44" s="20">
        <v>2.4872685185185189E-2</v>
      </c>
      <c r="JU44" s="21">
        <v>0</v>
      </c>
      <c r="JV44" s="323">
        <v>4</v>
      </c>
      <c r="JW44" s="18">
        <v>3.7</v>
      </c>
      <c r="JX44" s="19">
        <v>0.92500000000000004</v>
      </c>
      <c r="JY44" s="18">
        <v>0.7</v>
      </c>
      <c r="JZ44" s="18">
        <v>1.2</v>
      </c>
      <c r="KA44" s="20">
        <v>2.6212384259259258E-2</v>
      </c>
      <c r="KB44" s="21">
        <v>0.75</v>
      </c>
      <c r="KC44" s="323"/>
      <c r="KD44" s="18"/>
      <c r="KE44" s="19"/>
      <c r="KF44" s="18"/>
      <c r="KG44" s="18"/>
      <c r="KH44" s="20"/>
      <c r="KI44" s="21"/>
      <c r="KJ44" s="323">
        <v>1</v>
      </c>
      <c r="KK44" s="18">
        <v>2.4</v>
      </c>
      <c r="KL44" s="19">
        <v>2.4</v>
      </c>
      <c r="KM44" s="18">
        <v>2.4</v>
      </c>
      <c r="KN44" s="18">
        <v>2.4</v>
      </c>
      <c r="KO44" s="20">
        <v>2.4120370370370372E-2</v>
      </c>
      <c r="KP44" s="21">
        <v>0</v>
      </c>
      <c r="KQ44" s="323"/>
      <c r="KR44" s="18"/>
      <c r="KS44" s="19"/>
      <c r="KT44" s="18"/>
      <c r="KU44" s="18"/>
      <c r="KV44" s="20"/>
      <c r="KW44" s="21"/>
      <c r="KX44" s="323"/>
      <c r="KY44" s="18"/>
      <c r="KZ44" s="19"/>
      <c r="LA44" s="18"/>
      <c r="LB44" s="18"/>
      <c r="LC44" s="20"/>
      <c r="LD44" s="21"/>
      <c r="LE44" s="323"/>
      <c r="LF44" s="18"/>
      <c r="LG44" s="19"/>
      <c r="LH44" s="18"/>
      <c r="LI44" s="18"/>
      <c r="LJ44" s="20"/>
      <c r="LK44" s="21"/>
      <c r="LL44" s="323"/>
      <c r="LM44" s="18"/>
      <c r="LN44" s="19"/>
      <c r="LO44" s="18"/>
      <c r="LP44" s="18"/>
      <c r="LQ44" s="20"/>
      <c r="LR44" s="21"/>
      <c r="LS44" s="323"/>
      <c r="LT44" s="18"/>
      <c r="LU44" s="19"/>
      <c r="LV44" s="18"/>
      <c r="LW44" s="18"/>
      <c r="LX44" s="20"/>
      <c r="LY44" s="21"/>
      <c r="LZ44" s="323"/>
      <c r="MA44" s="18"/>
      <c r="MB44" s="19"/>
      <c r="MC44" s="18"/>
      <c r="MD44" s="18"/>
      <c r="ME44" s="20"/>
      <c r="MF44" s="21"/>
      <c r="MG44" s="170"/>
      <c r="MH44" s="27"/>
      <c r="MI44" s="28"/>
      <c r="MJ44" s="27"/>
      <c r="MK44" s="27"/>
      <c r="ML44" s="29"/>
      <c r="MM44" s="171"/>
      <c r="MN44" s="323">
        <v>1</v>
      </c>
      <c r="MO44" s="18">
        <v>1.2</v>
      </c>
      <c r="MP44" s="19">
        <v>1.2</v>
      </c>
      <c r="MQ44" s="18">
        <v>1.2</v>
      </c>
      <c r="MR44" s="18">
        <v>1.2</v>
      </c>
      <c r="MS44" s="20">
        <v>2.6469907407407411E-2</v>
      </c>
      <c r="MT44" s="21">
        <v>0</v>
      </c>
      <c r="MU44" s="323">
        <v>1</v>
      </c>
      <c r="MV44" s="18">
        <v>1</v>
      </c>
      <c r="MW44" s="19">
        <v>1</v>
      </c>
      <c r="MX44" s="18">
        <v>1</v>
      </c>
      <c r="MY44" s="18">
        <v>1</v>
      </c>
      <c r="MZ44" s="20">
        <v>2.6956018518518522E-2</v>
      </c>
      <c r="NA44" s="21">
        <v>3</v>
      </c>
      <c r="NB44" s="323"/>
      <c r="NC44" s="18"/>
      <c r="ND44" s="19"/>
      <c r="NE44" s="18"/>
      <c r="NF44" s="18"/>
      <c r="NG44" s="20"/>
      <c r="NH44" s="21"/>
      <c r="NI44" s="323">
        <v>1</v>
      </c>
      <c r="NJ44" s="18">
        <v>0.25</v>
      </c>
      <c r="NK44" s="19">
        <v>0.25</v>
      </c>
      <c r="NL44" s="18">
        <v>0.25</v>
      </c>
      <c r="NM44" s="18">
        <v>0.25</v>
      </c>
      <c r="NN44" s="20">
        <v>3.0324074074074073E-2</v>
      </c>
      <c r="NO44" s="21">
        <v>1</v>
      </c>
      <c r="NP44" s="323"/>
      <c r="NQ44" s="18"/>
      <c r="NR44" s="19"/>
      <c r="NS44" s="18"/>
      <c r="NT44" s="18"/>
      <c r="NU44" s="20"/>
      <c r="NV44" s="21"/>
      <c r="NW44" s="323"/>
      <c r="NX44" s="18"/>
      <c r="NY44" s="19"/>
      <c r="NZ44" s="18"/>
      <c r="OA44" s="18"/>
      <c r="OB44" s="20"/>
      <c r="OC44" s="21"/>
      <c r="OD44" s="172">
        <v>9</v>
      </c>
      <c r="OE44" s="172">
        <v>10.95</v>
      </c>
      <c r="OF44" s="173">
        <v>1.2166666666666666</v>
      </c>
      <c r="OG44" s="172">
        <v>0.25</v>
      </c>
      <c r="OH44" s="172">
        <v>2.4</v>
      </c>
      <c r="OI44" s="174">
        <v>2.6399176954732515E-2</v>
      </c>
      <c r="OJ44" s="175">
        <v>0.77777777777777779</v>
      </c>
      <c r="OK44" s="40"/>
      <c r="OL44" s="18"/>
      <c r="OM44" s="19"/>
      <c r="ON44" s="18"/>
      <c r="OO44" s="18"/>
      <c r="OP44" s="20"/>
      <c r="OQ44" s="21"/>
      <c r="OR44" s="172"/>
      <c r="OS44" s="172"/>
      <c r="OT44" s="173"/>
      <c r="OU44" s="172"/>
      <c r="OV44" s="172"/>
      <c r="OW44" s="174"/>
      <c r="OX44" s="324"/>
    </row>
    <row r="45" spans="1:414" s="22" customFormat="1" x14ac:dyDescent="0.2">
      <c r="A45" s="169">
        <v>35</v>
      </c>
      <c r="B45" s="40"/>
      <c r="C45" s="18"/>
      <c r="D45" s="19"/>
      <c r="E45" s="18"/>
      <c r="F45" s="18"/>
      <c r="G45" s="20"/>
      <c r="H45" s="21"/>
      <c r="I45" s="323">
        <v>2</v>
      </c>
      <c r="J45" s="18">
        <v>6.4</v>
      </c>
      <c r="K45" s="19">
        <v>3.2</v>
      </c>
      <c r="L45" s="18">
        <v>3.2</v>
      </c>
      <c r="M45" s="18">
        <v>3.2</v>
      </c>
      <c r="N45" s="20">
        <v>7.1412037037037034E-3</v>
      </c>
      <c r="O45" s="21">
        <v>2</v>
      </c>
      <c r="P45" s="323">
        <v>1</v>
      </c>
      <c r="Q45" s="18">
        <v>26.2</v>
      </c>
      <c r="R45" s="19">
        <v>26.2</v>
      </c>
      <c r="S45" s="18">
        <v>26.2</v>
      </c>
      <c r="T45" s="18">
        <v>26.2</v>
      </c>
      <c r="U45" s="20">
        <v>1.0300925925925927E-2</v>
      </c>
      <c r="V45" s="21">
        <v>0</v>
      </c>
      <c r="W45" s="323">
        <v>5</v>
      </c>
      <c r="X45" s="18">
        <v>18.399999999999999</v>
      </c>
      <c r="Y45" s="19">
        <v>3.6799999999999997</v>
      </c>
      <c r="Z45" s="18">
        <v>1</v>
      </c>
      <c r="AA45" s="18">
        <v>7.5</v>
      </c>
      <c r="AB45" s="20">
        <v>8.2291666666666659E-3</v>
      </c>
      <c r="AC45" s="21">
        <v>0.4</v>
      </c>
      <c r="AD45" s="323">
        <v>1</v>
      </c>
      <c r="AE45" s="18">
        <v>2.35</v>
      </c>
      <c r="AF45" s="19">
        <v>2.35</v>
      </c>
      <c r="AG45" s="18">
        <v>2.35</v>
      </c>
      <c r="AH45" s="18">
        <v>2.35</v>
      </c>
      <c r="AI45" s="20">
        <v>6.9907407407407409E-3</v>
      </c>
      <c r="AJ45" s="21">
        <v>2</v>
      </c>
      <c r="AK45" s="323">
        <v>2</v>
      </c>
      <c r="AL45" s="18">
        <v>9.5</v>
      </c>
      <c r="AM45" s="19">
        <v>4.75</v>
      </c>
      <c r="AN45" s="18">
        <v>2</v>
      </c>
      <c r="AO45" s="18">
        <v>7.5</v>
      </c>
      <c r="AP45" s="20">
        <v>7.1874999999999994E-3</v>
      </c>
      <c r="AQ45" s="21">
        <v>1.5</v>
      </c>
      <c r="AR45" s="323">
        <v>3</v>
      </c>
      <c r="AS45" s="18">
        <v>20.68</v>
      </c>
      <c r="AT45" s="19">
        <v>6.8933333333333335</v>
      </c>
      <c r="AU45" s="18">
        <v>3.57</v>
      </c>
      <c r="AV45" s="18">
        <v>13.1</v>
      </c>
      <c r="AW45" s="20">
        <v>7.3572530864197535E-3</v>
      </c>
      <c r="AX45" s="21">
        <v>2.3333333333333335</v>
      </c>
      <c r="AY45" s="323">
        <v>2</v>
      </c>
      <c r="AZ45" s="18">
        <v>5.1099999999999994</v>
      </c>
      <c r="BA45" s="19">
        <v>2.5549999999999997</v>
      </c>
      <c r="BB45" s="18">
        <v>2</v>
      </c>
      <c r="BC45" s="18">
        <v>3.11</v>
      </c>
      <c r="BD45" s="20">
        <v>6.7650462962962968E-3</v>
      </c>
      <c r="BE45" s="21">
        <v>0.5</v>
      </c>
      <c r="BF45" s="323">
        <v>1</v>
      </c>
      <c r="BG45" s="18">
        <v>3.01</v>
      </c>
      <c r="BH45" s="19">
        <v>3.01</v>
      </c>
      <c r="BI45" s="18">
        <v>3.01</v>
      </c>
      <c r="BJ45" s="18">
        <v>3.01</v>
      </c>
      <c r="BK45" s="20">
        <v>7.5578703703703702E-3</v>
      </c>
      <c r="BL45" s="21">
        <v>8.0034722222189885</v>
      </c>
      <c r="BM45" s="323">
        <v>3</v>
      </c>
      <c r="BN45" s="18">
        <v>6.4808995300000003</v>
      </c>
      <c r="BO45" s="19">
        <v>2.1602998433333336</v>
      </c>
      <c r="BP45" s="18">
        <v>1.3856573299999999</v>
      </c>
      <c r="BQ45" s="18">
        <v>2.9204436999999999</v>
      </c>
      <c r="BR45" s="20">
        <v>6.2770061728395056E-3</v>
      </c>
      <c r="BS45" s="21">
        <v>2.03125</v>
      </c>
      <c r="BT45" s="323">
        <v>4</v>
      </c>
      <c r="BU45" s="18">
        <v>27.5</v>
      </c>
      <c r="BV45" s="19">
        <v>6.875</v>
      </c>
      <c r="BW45" s="18">
        <v>2</v>
      </c>
      <c r="BX45" s="18">
        <v>17</v>
      </c>
      <c r="BY45" s="20">
        <v>6.898148148148148E-3</v>
      </c>
      <c r="BZ45" s="21">
        <v>1</v>
      </c>
      <c r="CA45" s="170">
        <v>5</v>
      </c>
      <c r="CB45" s="27">
        <v>13.4</v>
      </c>
      <c r="CC45" s="28">
        <v>2.68</v>
      </c>
      <c r="CD45" s="27">
        <v>1.4</v>
      </c>
      <c r="CE45" s="27">
        <v>4.5</v>
      </c>
      <c r="CF45" s="29">
        <v>6.7777777777777784E-3</v>
      </c>
      <c r="CG45" s="171">
        <v>0.4</v>
      </c>
      <c r="CH45" s="323">
        <v>4</v>
      </c>
      <c r="CI45" s="18">
        <v>11.25</v>
      </c>
      <c r="CJ45" s="19">
        <v>2.8125</v>
      </c>
      <c r="CK45" s="18">
        <v>1.75</v>
      </c>
      <c r="CL45" s="18">
        <v>3.5</v>
      </c>
      <c r="CM45" s="20">
        <v>7.3553240740740749E-3</v>
      </c>
      <c r="CN45" s="21">
        <v>0.75</v>
      </c>
      <c r="CO45" s="323">
        <v>2</v>
      </c>
      <c r="CP45" s="18">
        <v>5.2</v>
      </c>
      <c r="CQ45" s="19">
        <v>2.6</v>
      </c>
      <c r="CR45" s="18">
        <v>2.1</v>
      </c>
      <c r="CS45" s="18">
        <v>3.1</v>
      </c>
      <c r="CT45" s="20">
        <v>6.7824074074074071E-3</v>
      </c>
      <c r="CU45" s="21">
        <v>1.5</v>
      </c>
      <c r="CV45" s="323">
        <v>3</v>
      </c>
      <c r="CW45" s="18">
        <v>12.05</v>
      </c>
      <c r="CX45" s="19">
        <v>4.0166666666666666</v>
      </c>
      <c r="CY45" s="18">
        <v>1.55</v>
      </c>
      <c r="CZ45" s="18">
        <v>7.5</v>
      </c>
      <c r="DA45" s="20">
        <v>7.0601851851851841E-3</v>
      </c>
      <c r="DB45" s="21">
        <v>3.6666666666666665</v>
      </c>
      <c r="DC45" s="323">
        <v>3</v>
      </c>
      <c r="DD45" s="18">
        <v>11.6</v>
      </c>
      <c r="DE45" s="19">
        <v>3.8666666666666667</v>
      </c>
      <c r="DF45" s="18">
        <v>3.1</v>
      </c>
      <c r="DG45" s="18">
        <v>5</v>
      </c>
      <c r="DH45" s="20">
        <v>6.6705246913580244E-3</v>
      </c>
      <c r="DI45" s="21">
        <v>0.33333333333333331</v>
      </c>
      <c r="DJ45" s="323"/>
      <c r="DK45" s="18"/>
      <c r="DL45" s="19"/>
      <c r="DM45" s="18"/>
      <c r="DN45" s="18"/>
      <c r="DO45" s="20"/>
      <c r="DP45" s="21"/>
      <c r="DQ45" s="323"/>
      <c r="DR45" s="18"/>
      <c r="DS45" s="19"/>
      <c r="DT45" s="18"/>
      <c r="DU45" s="18"/>
      <c r="DV45" s="20"/>
      <c r="DW45" s="21"/>
      <c r="DX45" s="172">
        <v>41</v>
      </c>
      <c r="DY45" s="172">
        <v>179.13089952999999</v>
      </c>
      <c r="DZ45" s="173">
        <v>4.3690463299999998</v>
      </c>
      <c r="EA45" s="172">
        <v>1</v>
      </c>
      <c r="EB45" s="172">
        <v>26.2</v>
      </c>
      <c r="EC45" s="174">
        <v>7.1889114724480556E-3</v>
      </c>
      <c r="ED45" s="175">
        <v>1.3926151761516827</v>
      </c>
      <c r="EE45" s="40"/>
      <c r="EF45" s="18"/>
      <c r="EG45" s="19"/>
      <c r="EH45" s="18"/>
      <c r="EI45" s="18"/>
      <c r="EJ45" s="20"/>
      <c r="EK45" s="21"/>
      <c r="EL45" s="323"/>
      <c r="EM45" s="18"/>
      <c r="EN45" s="19"/>
      <c r="EO45" s="18"/>
      <c r="EP45" s="18"/>
      <c r="EQ45" s="20"/>
      <c r="ER45" s="21"/>
      <c r="ES45" s="323">
        <v>1</v>
      </c>
      <c r="ET45" s="18">
        <v>112</v>
      </c>
      <c r="EU45" s="19">
        <v>112</v>
      </c>
      <c r="EV45" s="18">
        <v>112</v>
      </c>
      <c r="EW45" s="18">
        <v>112</v>
      </c>
      <c r="EX45" s="20">
        <v>2.4074074074074076E-3</v>
      </c>
      <c r="EY45" s="21">
        <v>0</v>
      </c>
      <c r="EZ45" s="323">
        <v>2</v>
      </c>
      <c r="FA45" s="18">
        <v>17.75</v>
      </c>
      <c r="FB45" s="19">
        <v>8.875</v>
      </c>
      <c r="FC45" s="18">
        <v>7.5</v>
      </c>
      <c r="FD45" s="18">
        <v>10.25</v>
      </c>
      <c r="FE45" s="20">
        <v>2.5636574074074073E-3</v>
      </c>
      <c r="FF45" s="21">
        <v>0</v>
      </c>
      <c r="FG45" s="323">
        <v>2</v>
      </c>
      <c r="FH45" s="18">
        <v>25.5</v>
      </c>
      <c r="FI45" s="19">
        <v>12.75</v>
      </c>
      <c r="FJ45" s="18">
        <v>10</v>
      </c>
      <c r="FK45" s="18">
        <v>15.5</v>
      </c>
      <c r="FL45" s="20">
        <v>1.9270833333333336E-3</v>
      </c>
      <c r="FM45" s="21">
        <v>0.5</v>
      </c>
      <c r="FN45" s="323"/>
      <c r="FO45" s="18"/>
      <c r="FP45" s="19"/>
      <c r="FQ45" s="18"/>
      <c r="FR45" s="18"/>
      <c r="FS45" s="20"/>
      <c r="FT45" s="21"/>
      <c r="FU45" s="323">
        <v>1</v>
      </c>
      <c r="FV45" s="18">
        <v>56</v>
      </c>
      <c r="FW45" s="19">
        <v>56</v>
      </c>
      <c r="FX45" s="18">
        <v>56</v>
      </c>
      <c r="FY45" s="18">
        <v>56</v>
      </c>
      <c r="FZ45" s="20">
        <v>2.1874999999999998E-3</v>
      </c>
      <c r="GA45" s="21">
        <v>0</v>
      </c>
      <c r="GB45" s="323">
        <v>3</v>
      </c>
      <c r="GC45" s="18">
        <v>75.739999999999995</v>
      </c>
      <c r="GD45" s="19">
        <v>25.246666666666666</v>
      </c>
      <c r="GE45" s="18">
        <v>4.47</v>
      </c>
      <c r="GF45" s="18">
        <v>54.75</v>
      </c>
      <c r="GG45" s="20">
        <v>3.0439814814814813E-3</v>
      </c>
      <c r="GH45" s="21">
        <v>2.6666666666666665</v>
      </c>
      <c r="GI45" s="323"/>
      <c r="GJ45" s="18"/>
      <c r="GK45" s="19"/>
      <c r="GL45" s="18"/>
      <c r="GM45" s="18"/>
      <c r="GN45" s="20"/>
      <c r="GO45" s="21"/>
      <c r="GP45" s="323"/>
      <c r="GQ45" s="18"/>
      <c r="GR45" s="19"/>
      <c r="GS45" s="18"/>
      <c r="GT45" s="18"/>
      <c r="GU45" s="20"/>
      <c r="GV45" s="21"/>
      <c r="GW45" s="323"/>
      <c r="GX45" s="18"/>
      <c r="GY45" s="19"/>
      <c r="GZ45" s="18"/>
      <c r="HA45" s="18"/>
      <c r="HB45" s="20"/>
      <c r="HC45" s="21"/>
      <c r="HD45" s="170"/>
      <c r="HE45" s="27"/>
      <c r="HF45" s="28"/>
      <c r="HG45" s="27"/>
      <c r="HH45" s="27"/>
      <c r="HI45" s="29"/>
      <c r="HJ45" s="171"/>
      <c r="HK45" s="323"/>
      <c r="HL45" s="18"/>
      <c r="HM45" s="19"/>
      <c r="HN45" s="18"/>
      <c r="HO45" s="18"/>
      <c r="HP45" s="20"/>
      <c r="HQ45" s="21"/>
      <c r="HR45" s="323">
        <v>1</v>
      </c>
      <c r="HS45" s="18">
        <v>56</v>
      </c>
      <c r="HT45" s="19">
        <v>56</v>
      </c>
      <c r="HU45" s="18">
        <v>56</v>
      </c>
      <c r="HV45" s="18">
        <v>56</v>
      </c>
      <c r="HW45" s="20">
        <v>2.5810185185185185E-3</v>
      </c>
      <c r="HX45" s="21">
        <v>0</v>
      </c>
      <c r="HY45" s="323"/>
      <c r="HZ45" s="18"/>
      <c r="IA45" s="19"/>
      <c r="IB45" s="18"/>
      <c r="IC45" s="18"/>
      <c r="ID45" s="20"/>
      <c r="IE45" s="21"/>
      <c r="IF45" s="323">
        <v>3</v>
      </c>
      <c r="IG45" s="18">
        <v>50.5</v>
      </c>
      <c r="IH45" s="19">
        <v>16.833333333333332</v>
      </c>
      <c r="II45" s="18">
        <v>10.5</v>
      </c>
      <c r="IJ45" s="18">
        <v>25</v>
      </c>
      <c r="IK45" s="20">
        <v>2.9128086419753091E-3</v>
      </c>
      <c r="IL45" s="21">
        <v>0</v>
      </c>
      <c r="IM45" s="323"/>
      <c r="IN45" s="18"/>
      <c r="IO45" s="19"/>
      <c r="IP45" s="18"/>
      <c r="IQ45" s="18"/>
      <c r="IR45" s="20"/>
      <c r="IS45" s="21"/>
      <c r="IT45" s="323"/>
      <c r="IU45" s="18"/>
      <c r="IV45" s="19"/>
      <c r="IW45" s="18"/>
      <c r="IX45" s="18"/>
      <c r="IY45" s="20"/>
      <c r="IZ45" s="21"/>
      <c r="JA45" s="172">
        <v>13</v>
      </c>
      <c r="JB45" s="172">
        <v>393.49</v>
      </c>
      <c r="JC45" s="173">
        <v>30.268461538461541</v>
      </c>
      <c r="JD45" s="172">
        <v>4.47</v>
      </c>
      <c r="JE45" s="172">
        <v>112</v>
      </c>
      <c r="JF45" s="174">
        <v>2.6175213675213678E-3</v>
      </c>
      <c r="JG45" s="175">
        <v>0.69230769230769229</v>
      </c>
      <c r="JH45" s="40"/>
      <c r="JI45" s="18"/>
      <c r="JJ45" s="19"/>
      <c r="JK45" s="18"/>
      <c r="JL45" s="18"/>
      <c r="JM45" s="20"/>
      <c r="JN45" s="21"/>
      <c r="JO45" s="323"/>
      <c r="JP45" s="18"/>
      <c r="JQ45" s="19"/>
      <c r="JR45" s="18"/>
      <c r="JS45" s="18"/>
      <c r="JT45" s="20"/>
      <c r="JU45" s="21"/>
      <c r="JV45" s="323">
        <v>1</v>
      </c>
      <c r="JW45" s="18">
        <v>2.4</v>
      </c>
      <c r="JX45" s="19">
        <v>2.4</v>
      </c>
      <c r="JY45" s="18">
        <v>2.4</v>
      </c>
      <c r="JZ45" s="18">
        <v>2.4</v>
      </c>
      <c r="KA45" s="20">
        <v>2.7094907407407404E-2</v>
      </c>
      <c r="KB45" s="21">
        <v>0</v>
      </c>
      <c r="KC45" s="323"/>
      <c r="KD45" s="18"/>
      <c r="KE45" s="19"/>
      <c r="KF45" s="18"/>
      <c r="KG45" s="18"/>
      <c r="KH45" s="20"/>
      <c r="KI45" s="21"/>
      <c r="KJ45" s="323"/>
      <c r="KK45" s="18"/>
      <c r="KL45" s="19"/>
      <c r="KM45" s="18"/>
      <c r="KN45" s="18"/>
      <c r="KO45" s="20"/>
      <c r="KP45" s="21"/>
      <c r="KQ45" s="323"/>
      <c r="KR45" s="18"/>
      <c r="KS45" s="19"/>
      <c r="KT45" s="18"/>
      <c r="KU45" s="18"/>
      <c r="KV45" s="20"/>
      <c r="KW45" s="21"/>
      <c r="KX45" s="323">
        <v>1</v>
      </c>
      <c r="KY45" s="18">
        <v>1.2</v>
      </c>
      <c r="KZ45" s="19">
        <v>1.2</v>
      </c>
      <c r="LA45" s="18">
        <v>1.2</v>
      </c>
      <c r="LB45" s="18">
        <v>1.2</v>
      </c>
      <c r="LC45" s="20">
        <v>2.704861111111111E-2</v>
      </c>
      <c r="LD45" s="21">
        <v>6</v>
      </c>
      <c r="LE45" s="323"/>
      <c r="LF45" s="18"/>
      <c r="LG45" s="19"/>
      <c r="LH45" s="18"/>
      <c r="LI45" s="18"/>
      <c r="LJ45" s="20"/>
      <c r="LK45" s="21"/>
      <c r="LL45" s="323"/>
      <c r="LM45" s="18"/>
      <c r="LN45" s="19"/>
      <c r="LO45" s="18"/>
      <c r="LP45" s="18"/>
      <c r="LQ45" s="20"/>
      <c r="LR45" s="21"/>
      <c r="LS45" s="323"/>
      <c r="LT45" s="18"/>
      <c r="LU45" s="19"/>
      <c r="LV45" s="18"/>
      <c r="LW45" s="18"/>
      <c r="LX45" s="20"/>
      <c r="LY45" s="21"/>
      <c r="LZ45" s="323"/>
      <c r="MA45" s="18"/>
      <c r="MB45" s="19"/>
      <c r="MC45" s="18"/>
      <c r="MD45" s="18"/>
      <c r="ME45" s="20"/>
      <c r="MF45" s="21"/>
      <c r="MG45" s="170"/>
      <c r="MH45" s="27"/>
      <c r="MI45" s="28"/>
      <c r="MJ45" s="27"/>
      <c r="MK45" s="27"/>
      <c r="ML45" s="29"/>
      <c r="MM45" s="171"/>
      <c r="MN45" s="323"/>
      <c r="MO45" s="18"/>
      <c r="MP45" s="19"/>
      <c r="MQ45" s="18"/>
      <c r="MR45" s="18"/>
      <c r="MS45" s="20"/>
      <c r="MT45" s="21"/>
      <c r="MU45" s="323">
        <v>1</v>
      </c>
      <c r="MV45" s="18">
        <v>1.2</v>
      </c>
      <c r="MW45" s="19">
        <v>1.2</v>
      </c>
      <c r="MX45" s="18">
        <v>1.2</v>
      </c>
      <c r="MY45" s="18">
        <v>1.2</v>
      </c>
      <c r="MZ45" s="20">
        <v>2.5127314814814811E-2</v>
      </c>
      <c r="NA45" s="21">
        <v>0</v>
      </c>
      <c r="NB45" s="323"/>
      <c r="NC45" s="18"/>
      <c r="ND45" s="19"/>
      <c r="NE45" s="18"/>
      <c r="NF45" s="18"/>
      <c r="NG45" s="20"/>
      <c r="NH45" s="21"/>
      <c r="NI45" s="323"/>
      <c r="NJ45" s="18"/>
      <c r="NK45" s="19"/>
      <c r="NL45" s="18"/>
      <c r="NM45" s="18"/>
      <c r="NN45" s="20"/>
      <c r="NO45" s="21"/>
      <c r="NP45" s="323"/>
      <c r="NQ45" s="18"/>
      <c r="NR45" s="19"/>
      <c r="NS45" s="18"/>
      <c r="NT45" s="18"/>
      <c r="NU45" s="20"/>
      <c r="NV45" s="21"/>
      <c r="NW45" s="323"/>
      <c r="NX45" s="18"/>
      <c r="NY45" s="19"/>
      <c r="NZ45" s="18"/>
      <c r="OA45" s="18"/>
      <c r="OB45" s="20"/>
      <c r="OC45" s="21"/>
      <c r="OD45" s="172">
        <v>3</v>
      </c>
      <c r="OE45" s="172">
        <v>4.8</v>
      </c>
      <c r="OF45" s="173">
        <v>1.5999999999999999</v>
      </c>
      <c r="OG45" s="172">
        <v>1.2</v>
      </c>
      <c r="OH45" s="172">
        <v>2.4</v>
      </c>
      <c r="OI45" s="174">
        <v>2.6423611111111106E-2</v>
      </c>
      <c r="OJ45" s="175">
        <v>2</v>
      </c>
      <c r="OK45" s="40"/>
      <c r="OL45" s="18"/>
      <c r="OM45" s="19"/>
      <c r="ON45" s="18"/>
      <c r="OO45" s="18"/>
      <c r="OP45" s="20"/>
      <c r="OQ45" s="21"/>
      <c r="OR45" s="172"/>
      <c r="OS45" s="172"/>
      <c r="OT45" s="173"/>
      <c r="OU45" s="172"/>
      <c r="OV45" s="172"/>
      <c r="OW45" s="174"/>
      <c r="OX45" s="324"/>
    </row>
    <row r="46" spans="1:414" s="22" customFormat="1" x14ac:dyDescent="0.2">
      <c r="A46" s="169">
        <v>36</v>
      </c>
      <c r="B46" s="40"/>
      <c r="C46" s="18"/>
      <c r="D46" s="19"/>
      <c r="E46" s="18"/>
      <c r="F46" s="18"/>
      <c r="G46" s="20"/>
      <c r="H46" s="21"/>
      <c r="I46" s="323">
        <v>4</v>
      </c>
      <c r="J46" s="18">
        <v>14.13</v>
      </c>
      <c r="K46" s="19">
        <v>3.5325000000000002</v>
      </c>
      <c r="L46" s="18">
        <v>3.1</v>
      </c>
      <c r="M46" s="18">
        <v>4</v>
      </c>
      <c r="N46" s="20">
        <v>8.1741898148148147E-3</v>
      </c>
      <c r="O46" s="21">
        <v>1.25</v>
      </c>
      <c r="P46" s="323">
        <v>2</v>
      </c>
      <c r="Q46" s="18">
        <v>5.2799999999999994</v>
      </c>
      <c r="R46" s="19">
        <v>2.6399999999999997</v>
      </c>
      <c r="S46" s="18">
        <v>2.2799999999999998</v>
      </c>
      <c r="T46" s="18">
        <v>3</v>
      </c>
      <c r="U46" s="20">
        <v>8.7094907407407399E-3</v>
      </c>
      <c r="V46" s="21">
        <v>3.5</v>
      </c>
      <c r="W46" s="323">
        <v>3</v>
      </c>
      <c r="X46" s="18">
        <v>20.100000000000001</v>
      </c>
      <c r="Y46" s="19">
        <v>6.7</v>
      </c>
      <c r="Z46" s="18">
        <v>3</v>
      </c>
      <c r="AA46" s="18">
        <v>14</v>
      </c>
      <c r="AB46" s="20">
        <v>8.167438271604939E-3</v>
      </c>
      <c r="AC46" s="21">
        <v>0.66666666666666663</v>
      </c>
      <c r="AD46" s="323">
        <v>1</v>
      </c>
      <c r="AE46" s="18">
        <v>2</v>
      </c>
      <c r="AF46" s="19">
        <v>2</v>
      </c>
      <c r="AG46" s="18">
        <v>2</v>
      </c>
      <c r="AH46" s="18">
        <v>2</v>
      </c>
      <c r="AI46" s="20">
        <v>6.6666666666666671E-3</v>
      </c>
      <c r="AJ46" s="21">
        <v>2</v>
      </c>
      <c r="AK46" s="323">
        <v>3</v>
      </c>
      <c r="AL46" s="18">
        <v>10.3</v>
      </c>
      <c r="AM46" s="19">
        <v>3.4333333333333336</v>
      </c>
      <c r="AN46" s="18">
        <v>2.1</v>
      </c>
      <c r="AO46" s="18">
        <v>5.0999999999999996</v>
      </c>
      <c r="AP46" s="20">
        <v>6.5316358024691363E-3</v>
      </c>
      <c r="AQ46" s="21">
        <v>0.66666666666666663</v>
      </c>
      <c r="AR46" s="323">
        <v>2</v>
      </c>
      <c r="AS46" s="18">
        <v>17.5</v>
      </c>
      <c r="AT46" s="19">
        <v>8.75</v>
      </c>
      <c r="AU46" s="18">
        <v>3</v>
      </c>
      <c r="AV46" s="18">
        <v>14.5</v>
      </c>
      <c r="AW46" s="20">
        <v>7.8067129629629632E-3</v>
      </c>
      <c r="AX46" s="21">
        <v>1</v>
      </c>
      <c r="AY46" s="323"/>
      <c r="AZ46" s="18"/>
      <c r="BA46" s="19"/>
      <c r="BB46" s="18"/>
      <c r="BC46" s="18"/>
      <c r="BD46" s="20"/>
      <c r="BE46" s="21"/>
      <c r="BF46" s="323"/>
      <c r="BG46" s="18"/>
      <c r="BH46" s="19"/>
      <c r="BI46" s="18"/>
      <c r="BJ46" s="18"/>
      <c r="BK46" s="20"/>
      <c r="BL46" s="21"/>
      <c r="BM46" s="323"/>
      <c r="BN46" s="18"/>
      <c r="BO46" s="19"/>
      <c r="BP46" s="18"/>
      <c r="BQ46" s="18"/>
      <c r="BR46" s="20"/>
      <c r="BS46" s="21"/>
      <c r="BT46" s="323">
        <v>4</v>
      </c>
      <c r="BU46" s="18">
        <v>28.9</v>
      </c>
      <c r="BV46" s="19">
        <v>7.2249999999999996</v>
      </c>
      <c r="BW46" s="18">
        <v>4</v>
      </c>
      <c r="BX46" s="18">
        <v>12.4</v>
      </c>
      <c r="BY46" s="20">
        <v>7.3871527777777772E-3</v>
      </c>
      <c r="BZ46" s="21">
        <v>1</v>
      </c>
      <c r="CA46" s="170">
        <v>5</v>
      </c>
      <c r="CB46" s="27">
        <v>19.16</v>
      </c>
      <c r="CC46" s="28">
        <v>3.8319999999999999</v>
      </c>
      <c r="CD46" s="27">
        <v>3.06</v>
      </c>
      <c r="CE46" s="27">
        <v>5</v>
      </c>
      <c r="CF46" s="29">
        <v>6.8379629629629624E-3</v>
      </c>
      <c r="CG46" s="171">
        <v>0.6</v>
      </c>
      <c r="CH46" s="323">
        <v>2</v>
      </c>
      <c r="CI46" s="18">
        <v>4.8499999999999996</v>
      </c>
      <c r="CJ46" s="19">
        <v>2.4249999999999998</v>
      </c>
      <c r="CK46" s="18">
        <v>1.75</v>
      </c>
      <c r="CL46" s="18">
        <v>3.1</v>
      </c>
      <c r="CM46" s="20">
        <v>7.1064814814814819E-3</v>
      </c>
      <c r="CN46" s="21">
        <v>1</v>
      </c>
      <c r="CO46" s="323">
        <v>4</v>
      </c>
      <c r="CP46" s="18">
        <v>11.75</v>
      </c>
      <c r="CQ46" s="19">
        <v>2.9375</v>
      </c>
      <c r="CR46" s="18">
        <v>2.75</v>
      </c>
      <c r="CS46" s="18">
        <v>3</v>
      </c>
      <c r="CT46" s="20">
        <v>7.6041666666666662E-3</v>
      </c>
      <c r="CU46" s="21">
        <v>0.5</v>
      </c>
      <c r="CV46" s="323">
        <v>2</v>
      </c>
      <c r="CW46" s="18">
        <v>9.57</v>
      </c>
      <c r="CX46" s="19">
        <v>4.7850000000000001</v>
      </c>
      <c r="CY46" s="18">
        <v>1.57</v>
      </c>
      <c r="CZ46" s="18">
        <v>8</v>
      </c>
      <c r="DA46" s="20">
        <v>8.3333333333333332E-3</v>
      </c>
      <c r="DB46" s="21">
        <v>1</v>
      </c>
      <c r="DC46" s="323">
        <v>1</v>
      </c>
      <c r="DD46" s="18">
        <v>2.5</v>
      </c>
      <c r="DE46" s="19">
        <v>2.5</v>
      </c>
      <c r="DF46" s="18">
        <v>2.5</v>
      </c>
      <c r="DG46" s="18">
        <v>2.5</v>
      </c>
      <c r="DH46" s="20">
        <v>7.1759259259259259E-3</v>
      </c>
      <c r="DI46" s="21">
        <v>3</v>
      </c>
      <c r="DJ46" s="323"/>
      <c r="DK46" s="18"/>
      <c r="DL46" s="19"/>
      <c r="DM46" s="18"/>
      <c r="DN46" s="18"/>
      <c r="DO46" s="20"/>
      <c r="DP46" s="21"/>
      <c r="DQ46" s="323"/>
      <c r="DR46" s="18"/>
      <c r="DS46" s="19"/>
      <c r="DT46" s="18"/>
      <c r="DU46" s="18"/>
      <c r="DV46" s="20"/>
      <c r="DW46" s="21"/>
      <c r="DX46" s="172">
        <v>33</v>
      </c>
      <c r="DY46" s="172">
        <v>146.04</v>
      </c>
      <c r="DZ46" s="173">
        <v>4.4254545454545449</v>
      </c>
      <c r="EA46" s="172">
        <v>1.57</v>
      </c>
      <c r="EB46" s="172">
        <v>14.5</v>
      </c>
      <c r="EC46" s="174">
        <v>7.5364758698092029E-3</v>
      </c>
      <c r="ED46" s="175">
        <v>1.0909090909090908</v>
      </c>
      <c r="EE46" s="40"/>
      <c r="EF46" s="18"/>
      <c r="EG46" s="19"/>
      <c r="EH46" s="18"/>
      <c r="EI46" s="18"/>
      <c r="EJ46" s="20"/>
      <c r="EK46" s="21"/>
      <c r="EL46" s="323"/>
      <c r="EM46" s="18"/>
      <c r="EN46" s="19"/>
      <c r="EO46" s="18"/>
      <c r="EP46" s="18"/>
      <c r="EQ46" s="20"/>
      <c r="ER46" s="21"/>
      <c r="ES46" s="323"/>
      <c r="ET46" s="18"/>
      <c r="EU46" s="19"/>
      <c r="EV46" s="18"/>
      <c r="EW46" s="18"/>
      <c r="EX46" s="20"/>
      <c r="EY46" s="21"/>
      <c r="EZ46" s="323"/>
      <c r="FA46" s="18"/>
      <c r="FB46" s="19"/>
      <c r="FC46" s="18"/>
      <c r="FD46" s="18"/>
      <c r="FE46" s="20"/>
      <c r="FF46" s="21"/>
      <c r="FG46" s="323">
        <v>3</v>
      </c>
      <c r="FH46" s="18">
        <v>49.6</v>
      </c>
      <c r="FI46" s="19">
        <v>16.533333333333335</v>
      </c>
      <c r="FJ46" s="18">
        <v>4.2</v>
      </c>
      <c r="FK46" s="18">
        <v>36</v>
      </c>
      <c r="FL46" s="20">
        <v>3.2908950617283952E-3</v>
      </c>
      <c r="FM46" s="21">
        <v>1</v>
      </c>
      <c r="FN46" s="323"/>
      <c r="FO46" s="18"/>
      <c r="FP46" s="19"/>
      <c r="FQ46" s="18"/>
      <c r="FR46" s="18"/>
      <c r="FS46" s="20"/>
      <c r="FT46" s="21"/>
      <c r="FU46" s="323">
        <v>2</v>
      </c>
      <c r="FV46" s="18">
        <v>18.950000000000003</v>
      </c>
      <c r="FW46" s="19">
        <v>9.4750000000000014</v>
      </c>
      <c r="FX46" s="18">
        <v>8.23</v>
      </c>
      <c r="FY46" s="18">
        <v>10.72</v>
      </c>
      <c r="FZ46" s="20">
        <v>2.0312500000000001E-3</v>
      </c>
      <c r="GA46" s="21">
        <v>4</v>
      </c>
      <c r="GB46" s="323">
        <v>1</v>
      </c>
      <c r="GC46" s="18">
        <v>5.29</v>
      </c>
      <c r="GD46" s="19">
        <v>5.29</v>
      </c>
      <c r="GE46" s="18">
        <v>5.29</v>
      </c>
      <c r="GF46" s="18">
        <v>5.29</v>
      </c>
      <c r="GG46" s="20">
        <v>3.4027777777777784E-3</v>
      </c>
      <c r="GH46" s="21">
        <v>5</v>
      </c>
      <c r="GI46" s="323"/>
      <c r="GJ46" s="18"/>
      <c r="GK46" s="19"/>
      <c r="GL46" s="18"/>
      <c r="GM46" s="18"/>
      <c r="GN46" s="20"/>
      <c r="GO46" s="21"/>
      <c r="GP46" s="323"/>
      <c r="GQ46" s="18"/>
      <c r="GR46" s="19"/>
      <c r="GS46" s="18"/>
      <c r="GT46" s="18"/>
      <c r="GU46" s="20"/>
      <c r="GV46" s="21"/>
      <c r="GW46" s="323"/>
      <c r="GX46" s="18"/>
      <c r="GY46" s="19"/>
      <c r="GZ46" s="18"/>
      <c r="HA46" s="18"/>
      <c r="HB46" s="20"/>
      <c r="HC46" s="21"/>
      <c r="HD46" s="170"/>
      <c r="HE46" s="27"/>
      <c r="HF46" s="28"/>
      <c r="HG46" s="27"/>
      <c r="HH46" s="27"/>
      <c r="HI46" s="29"/>
      <c r="HJ46" s="171"/>
      <c r="HK46" s="323"/>
      <c r="HL46" s="18"/>
      <c r="HM46" s="19"/>
      <c r="HN46" s="18"/>
      <c r="HO46" s="18"/>
      <c r="HP46" s="20"/>
      <c r="HQ46" s="21"/>
      <c r="HR46" s="323">
        <v>1</v>
      </c>
      <c r="HS46" s="18">
        <v>15</v>
      </c>
      <c r="HT46" s="19">
        <v>15</v>
      </c>
      <c r="HU46" s="18">
        <v>15</v>
      </c>
      <c r="HV46" s="18">
        <v>15</v>
      </c>
      <c r="HW46" s="20">
        <v>3.472222222222222E-3</v>
      </c>
      <c r="HX46" s="21">
        <v>0</v>
      </c>
      <c r="HY46" s="323">
        <v>1</v>
      </c>
      <c r="HZ46" s="18">
        <v>25</v>
      </c>
      <c r="IA46" s="19">
        <v>25</v>
      </c>
      <c r="IB46" s="18">
        <v>25</v>
      </c>
      <c r="IC46" s="18">
        <v>25</v>
      </c>
      <c r="ID46" s="20">
        <v>2.9166666666666668E-3</v>
      </c>
      <c r="IE46" s="21">
        <v>2</v>
      </c>
      <c r="IF46" s="323">
        <v>2</v>
      </c>
      <c r="IG46" s="18">
        <v>10.95</v>
      </c>
      <c r="IH46" s="19">
        <v>5.4749999999999996</v>
      </c>
      <c r="II46" s="18">
        <v>4.3</v>
      </c>
      <c r="IJ46" s="18">
        <v>6.65</v>
      </c>
      <c r="IK46" s="20">
        <v>3.90625E-3</v>
      </c>
      <c r="IL46" s="21">
        <v>0</v>
      </c>
      <c r="IM46" s="323"/>
      <c r="IN46" s="18"/>
      <c r="IO46" s="19"/>
      <c r="IP46" s="18"/>
      <c r="IQ46" s="18"/>
      <c r="IR46" s="20"/>
      <c r="IS46" s="21"/>
      <c r="IT46" s="323"/>
      <c r="IU46" s="18"/>
      <c r="IV46" s="19"/>
      <c r="IW46" s="18"/>
      <c r="IX46" s="18"/>
      <c r="IY46" s="20"/>
      <c r="IZ46" s="21"/>
      <c r="JA46" s="172">
        <v>10</v>
      </c>
      <c r="JB46" s="172">
        <v>124.79</v>
      </c>
      <c r="JC46" s="173">
        <v>12.479000000000001</v>
      </c>
      <c r="JD46" s="172">
        <v>4.2</v>
      </c>
      <c r="JE46" s="172">
        <v>36</v>
      </c>
      <c r="JF46" s="174">
        <v>3.1539351851851858E-3</v>
      </c>
      <c r="JG46" s="175">
        <v>1.8</v>
      </c>
      <c r="JH46" s="40"/>
      <c r="JI46" s="18"/>
      <c r="JJ46" s="19"/>
      <c r="JK46" s="18"/>
      <c r="JL46" s="18"/>
      <c r="JM46" s="20"/>
      <c r="JN46" s="21"/>
      <c r="JO46" s="323"/>
      <c r="JP46" s="18"/>
      <c r="JQ46" s="19"/>
      <c r="JR46" s="18"/>
      <c r="JS46" s="18"/>
      <c r="JT46" s="20"/>
      <c r="JU46" s="21"/>
      <c r="JV46" s="323"/>
      <c r="JW46" s="18"/>
      <c r="JX46" s="19"/>
      <c r="JY46" s="18"/>
      <c r="JZ46" s="18"/>
      <c r="KA46" s="20"/>
      <c r="KB46" s="21"/>
      <c r="KC46" s="323"/>
      <c r="KD46" s="18"/>
      <c r="KE46" s="19"/>
      <c r="KF46" s="18"/>
      <c r="KG46" s="18"/>
      <c r="KH46" s="20"/>
      <c r="KI46" s="21"/>
      <c r="KJ46" s="323"/>
      <c r="KK46" s="18"/>
      <c r="KL46" s="19"/>
      <c r="KM46" s="18"/>
      <c r="KN46" s="18"/>
      <c r="KO46" s="20"/>
      <c r="KP46" s="21"/>
      <c r="KQ46" s="323">
        <v>1</v>
      </c>
      <c r="KR46" s="18">
        <v>0.6</v>
      </c>
      <c r="KS46" s="19">
        <v>0.6</v>
      </c>
      <c r="KT46" s="18">
        <v>0.6</v>
      </c>
      <c r="KU46" s="18">
        <v>0.6</v>
      </c>
      <c r="KV46" s="20">
        <v>2.2141203703703705E-2</v>
      </c>
      <c r="KW46" s="21">
        <v>5</v>
      </c>
      <c r="KX46" s="323"/>
      <c r="KY46" s="18"/>
      <c r="KZ46" s="19"/>
      <c r="LA46" s="18"/>
      <c r="LB46" s="18"/>
      <c r="LC46" s="20"/>
      <c r="LD46" s="21"/>
      <c r="LE46" s="323"/>
      <c r="LF46" s="18"/>
      <c r="LG46" s="19"/>
      <c r="LH46" s="18"/>
      <c r="LI46" s="18"/>
      <c r="LJ46" s="20"/>
      <c r="LK46" s="21"/>
      <c r="LL46" s="323"/>
      <c r="LM46" s="18"/>
      <c r="LN46" s="19"/>
      <c r="LO46" s="18"/>
      <c r="LP46" s="18"/>
      <c r="LQ46" s="20"/>
      <c r="LR46" s="21"/>
      <c r="LS46" s="323"/>
      <c r="LT46" s="18"/>
      <c r="LU46" s="19"/>
      <c r="LV46" s="18"/>
      <c r="LW46" s="18"/>
      <c r="LX46" s="20"/>
      <c r="LY46" s="21"/>
      <c r="LZ46" s="323"/>
      <c r="MA46" s="18"/>
      <c r="MB46" s="19"/>
      <c r="MC46" s="18"/>
      <c r="MD46" s="18"/>
      <c r="ME46" s="20"/>
      <c r="MF46" s="21"/>
      <c r="MG46" s="170"/>
      <c r="MH46" s="27"/>
      <c r="MI46" s="28"/>
      <c r="MJ46" s="27"/>
      <c r="MK46" s="27"/>
      <c r="ML46" s="29"/>
      <c r="MM46" s="171"/>
      <c r="MN46" s="323"/>
      <c r="MO46" s="18"/>
      <c r="MP46" s="19"/>
      <c r="MQ46" s="18"/>
      <c r="MR46" s="18"/>
      <c r="MS46" s="20"/>
      <c r="MT46" s="21"/>
      <c r="MU46" s="323">
        <v>1</v>
      </c>
      <c r="MV46" s="18">
        <v>0.25</v>
      </c>
      <c r="MW46" s="19">
        <v>0.25</v>
      </c>
      <c r="MX46" s="18">
        <v>0.25</v>
      </c>
      <c r="MY46" s="18">
        <v>0.25</v>
      </c>
      <c r="MZ46" s="20">
        <v>2.5324074074074079E-2</v>
      </c>
      <c r="NA46" s="21">
        <v>0</v>
      </c>
      <c r="NB46" s="323"/>
      <c r="NC46" s="18"/>
      <c r="ND46" s="19"/>
      <c r="NE46" s="18"/>
      <c r="NF46" s="18"/>
      <c r="NG46" s="20"/>
      <c r="NH46" s="21"/>
      <c r="NI46" s="323">
        <v>1</v>
      </c>
      <c r="NJ46" s="18">
        <v>0.25</v>
      </c>
      <c r="NK46" s="19">
        <v>0.25</v>
      </c>
      <c r="NL46" s="18">
        <v>0.25</v>
      </c>
      <c r="NM46" s="18">
        <v>0.25</v>
      </c>
      <c r="NN46" s="20">
        <v>1.8287037037037036E-2</v>
      </c>
      <c r="NO46" s="21">
        <v>1</v>
      </c>
      <c r="NP46" s="323"/>
      <c r="NQ46" s="18"/>
      <c r="NR46" s="19"/>
      <c r="NS46" s="18"/>
      <c r="NT46" s="18"/>
      <c r="NU46" s="20"/>
      <c r="NV46" s="21"/>
      <c r="NW46" s="323"/>
      <c r="NX46" s="18"/>
      <c r="NY46" s="19"/>
      <c r="NZ46" s="18"/>
      <c r="OA46" s="18"/>
      <c r="OB46" s="20"/>
      <c r="OC46" s="21"/>
      <c r="OD46" s="172">
        <v>3</v>
      </c>
      <c r="OE46" s="172">
        <v>1.1000000000000001</v>
      </c>
      <c r="OF46" s="173">
        <v>0.3666666666666667</v>
      </c>
      <c r="OG46" s="172">
        <v>0.25</v>
      </c>
      <c r="OH46" s="172">
        <v>0.6</v>
      </c>
      <c r="OI46" s="174">
        <v>2.1917438271604941E-2</v>
      </c>
      <c r="OJ46" s="175">
        <v>2</v>
      </c>
      <c r="OK46" s="40"/>
      <c r="OL46" s="18"/>
      <c r="OM46" s="19"/>
      <c r="ON46" s="18"/>
      <c r="OO46" s="18"/>
      <c r="OP46" s="20"/>
      <c r="OQ46" s="21"/>
      <c r="OR46" s="172"/>
      <c r="OS46" s="172"/>
      <c r="OT46" s="173"/>
      <c r="OU46" s="172"/>
      <c r="OV46" s="172"/>
      <c r="OW46" s="174"/>
      <c r="OX46" s="324"/>
    </row>
    <row r="47" spans="1:414" s="22" customFormat="1" x14ac:dyDescent="0.2">
      <c r="A47" s="169">
        <v>37</v>
      </c>
      <c r="B47" s="40"/>
      <c r="C47" s="18"/>
      <c r="D47" s="19"/>
      <c r="E47" s="18"/>
      <c r="F47" s="18"/>
      <c r="G47" s="20"/>
      <c r="H47" s="21"/>
      <c r="I47" s="323">
        <v>3</v>
      </c>
      <c r="J47" s="18">
        <v>12</v>
      </c>
      <c r="K47" s="19">
        <v>4</v>
      </c>
      <c r="L47" s="18">
        <v>3.2</v>
      </c>
      <c r="M47" s="18">
        <v>5</v>
      </c>
      <c r="N47" s="20">
        <v>8.7654320987654317E-3</v>
      </c>
      <c r="O47" s="21">
        <v>1</v>
      </c>
      <c r="P47" s="323">
        <v>3</v>
      </c>
      <c r="Q47" s="18">
        <v>8.91</v>
      </c>
      <c r="R47" s="19">
        <v>2.97</v>
      </c>
      <c r="S47" s="18">
        <v>2.7</v>
      </c>
      <c r="T47" s="18">
        <v>3.11</v>
      </c>
      <c r="U47" s="20">
        <v>6.8634259259259265E-3</v>
      </c>
      <c r="V47" s="21">
        <v>1</v>
      </c>
      <c r="W47" s="323">
        <v>4</v>
      </c>
      <c r="X47" s="18">
        <v>26.7</v>
      </c>
      <c r="Y47" s="19">
        <v>6.6749999999999998</v>
      </c>
      <c r="Z47" s="18">
        <v>3.1</v>
      </c>
      <c r="AA47" s="18">
        <v>16</v>
      </c>
      <c r="AB47" s="20">
        <v>8.8570601851851848E-3</v>
      </c>
      <c r="AC47" s="21">
        <v>1</v>
      </c>
      <c r="AD47" s="323">
        <v>2</v>
      </c>
      <c r="AE47" s="18">
        <v>15.899999999999999</v>
      </c>
      <c r="AF47" s="19">
        <v>7.9499999999999993</v>
      </c>
      <c r="AG47" s="18">
        <v>2.8</v>
      </c>
      <c r="AH47" s="18">
        <v>13.1</v>
      </c>
      <c r="AI47" s="20">
        <v>8.6284722222222214E-3</v>
      </c>
      <c r="AJ47" s="21">
        <v>0</v>
      </c>
      <c r="AK47" s="323"/>
      <c r="AL47" s="18"/>
      <c r="AM47" s="19"/>
      <c r="AN47" s="18"/>
      <c r="AO47" s="18"/>
      <c r="AP47" s="20"/>
      <c r="AQ47" s="21"/>
      <c r="AR47" s="323">
        <v>3</v>
      </c>
      <c r="AS47" s="18">
        <v>22.74</v>
      </c>
      <c r="AT47" s="19">
        <v>7.5799999999999992</v>
      </c>
      <c r="AU47" s="18">
        <v>3.44</v>
      </c>
      <c r="AV47" s="18">
        <v>15.29</v>
      </c>
      <c r="AW47" s="20">
        <v>7.5270061728395059E-3</v>
      </c>
      <c r="AX47" s="21">
        <v>2.6666666666666665</v>
      </c>
      <c r="AY47" s="323"/>
      <c r="AZ47" s="18"/>
      <c r="BA47" s="19"/>
      <c r="BB47" s="18"/>
      <c r="BC47" s="18"/>
      <c r="BD47" s="20"/>
      <c r="BE47" s="21"/>
      <c r="BF47" s="323">
        <v>1</v>
      </c>
      <c r="BG47" s="18">
        <v>3.01</v>
      </c>
      <c r="BH47" s="19">
        <v>3.01</v>
      </c>
      <c r="BI47" s="18">
        <v>3.01</v>
      </c>
      <c r="BJ47" s="18">
        <v>3.01</v>
      </c>
      <c r="BK47" s="20">
        <v>8.0208333333333329E-3</v>
      </c>
      <c r="BL47" s="21">
        <v>7.6784722222218988</v>
      </c>
      <c r="BM47" s="323"/>
      <c r="BN47" s="18"/>
      <c r="BO47" s="19"/>
      <c r="BP47" s="18"/>
      <c r="BQ47" s="18"/>
      <c r="BR47" s="20"/>
      <c r="BS47" s="21"/>
      <c r="BT47" s="323">
        <v>4</v>
      </c>
      <c r="BU47" s="18">
        <v>21</v>
      </c>
      <c r="BV47" s="19">
        <v>5.25</v>
      </c>
      <c r="BW47" s="18">
        <v>4</v>
      </c>
      <c r="BX47" s="18">
        <v>6</v>
      </c>
      <c r="BY47" s="20">
        <v>6.7534722222222223E-3</v>
      </c>
      <c r="BZ47" s="21">
        <v>0.5</v>
      </c>
      <c r="CA47" s="170">
        <v>5</v>
      </c>
      <c r="CB47" s="27">
        <v>24.08</v>
      </c>
      <c r="CC47" s="28">
        <v>4.8159999999999998</v>
      </c>
      <c r="CD47" s="27">
        <v>4</v>
      </c>
      <c r="CE47" s="27">
        <v>7.08</v>
      </c>
      <c r="CF47" s="29">
        <v>7.0625000000000011E-3</v>
      </c>
      <c r="CG47" s="171">
        <v>0.2</v>
      </c>
      <c r="CH47" s="323">
        <v>3</v>
      </c>
      <c r="CI47" s="18">
        <v>9</v>
      </c>
      <c r="CJ47" s="19">
        <v>3</v>
      </c>
      <c r="CK47" s="18">
        <v>2.9</v>
      </c>
      <c r="CL47" s="18">
        <v>3.1</v>
      </c>
      <c r="CM47" s="20">
        <v>6.6743827160493817E-3</v>
      </c>
      <c r="CN47" s="21">
        <v>2</v>
      </c>
      <c r="CO47" s="323">
        <v>3</v>
      </c>
      <c r="CP47" s="18">
        <v>7.02</v>
      </c>
      <c r="CQ47" s="19">
        <v>2.34</v>
      </c>
      <c r="CR47" s="18">
        <v>1.02</v>
      </c>
      <c r="CS47" s="18">
        <v>3.1</v>
      </c>
      <c r="CT47" s="20">
        <v>6.778549382716049E-3</v>
      </c>
      <c r="CU47" s="21">
        <v>1.3333333333333333</v>
      </c>
      <c r="CV47" s="323">
        <v>2</v>
      </c>
      <c r="CW47" s="18">
        <v>10</v>
      </c>
      <c r="CX47" s="19">
        <v>5</v>
      </c>
      <c r="CY47" s="18">
        <v>5</v>
      </c>
      <c r="CZ47" s="18">
        <v>5</v>
      </c>
      <c r="DA47" s="20">
        <v>7.1122685185185178E-3</v>
      </c>
      <c r="DB47" s="21">
        <v>2.5</v>
      </c>
      <c r="DC47" s="323">
        <v>2</v>
      </c>
      <c r="DD47" s="18">
        <v>5.0999999999999996</v>
      </c>
      <c r="DE47" s="19">
        <v>2.5499999999999998</v>
      </c>
      <c r="DF47" s="18">
        <v>2</v>
      </c>
      <c r="DG47" s="18">
        <v>3.1</v>
      </c>
      <c r="DH47" s="20">
        <v>6.9675925925925921E-3</v>
      </c>
      <c r="DI47" s="21">
        <v>1</v>
      </c>
      <c r="DJ47" s="323"/>
      <c r="DK47" s="18"/>
      <c r="DL47" s="19"/>
      <c r="DM47" s="18"/>
      <c r="DN47" s="18"/>
      <c r="DO47" s="20"/>
      <c r="DP47" s="21"/>
      <c r="DQ47" s="323"/>
      <c r="DR47" s="18"/>
      <c r="DS47" s="19"/>
      <c r="DT47" s="18"/>
      <c r="DU47" s="18"/>
      <c r="DV47" s="20"/>
      <c r="DW47" s="21"/>
      <c r="DX47" s="172">
        <v>35</v>
      </c>
      <c r="DY47" s="172">
        <v>165.46</v>
      </c>
      <c r="DZ47" s="173">
        <v>4.7274285714285718</v>
      </c>
      <c r="EA47" s="172">
        <v>1.02</v>
      </c>
      <c r="EB47" s="172">
        <v>16</v>
      </c>
      <c r="EC47" s="174">
        <v>7.4576719576719581E-3</v>
      </c>
      <c r="ED47" s="175">
        <v>1.3050992063491971</v>
      </c>
      <c r="EE47" s="40"/>
      <c r="EF47" s="18"/>
      <c r="EG47" s="19"/>
      <c r="EH47" s="18"/>
      <c r="EI47" s="18"/>
      <c r="EJ47" s="20"/>
      <c r="EK47" s="21"/>
      <c r="EL47" s="323"/>
      <c r="EM47" s="18"/>
      <c r="EN47" s="19"/>
      <c r="EO47" s="18"/>
      <c r="EP47" s="18"/>
      <c r="EQ47" s="20"/>
      <c r="ER47" s="21"/>
      <c r="ES47" s="323">
        <v>1</v>
      </c>
      <c r="ET47" s="18">
        <v>12</v>
      </c>
      <c r="EU47" s="19">
        <v>12</v>
      </c>
      <c r="EV47" s="18">
        <v>12</v>
      </c>
      <c r="EW47" s="18">
        <v>12</v>
      </c>
      <c r="EX47" s="20">
        <v>3.3449074074074071E-3</v>
      </c>
      <c r="EY47" s="21">
        <v>0</v>
      </c>
      <c r="EZ47" s="323">
        <v>1</v>
      </c>
      <c r="FA47" s="18">
        <v>10</v>
      </c>
      <c r="FB47" s="19">
        <v>10</v>
      </c>
      <c r="FC47" s="18">
        <v>10</v>
      </c>
      <c r="FD47" s="18">
        <v>10</v>
      </c>
      <c r="FE47" s="20">
        <v>1.9791666666666668E-3</v>
      </c>
      <c r="FF47" s="21">
        <v>0</v>
      </c>
      <c r="FG47" s="323">
        <v>4</v>
      </c>
      <c r="FH47" s="18">
        <v>89.6</v>
      </c>
      <c r="FI47" s="19">
        <v>22.4</v>
      </c>
      <c r="FJ47" s="18">
        <v>10</v>
      </c>
      <c r="FK47" s="18">
        <v>56</v>
      </c>
      <c r="FL47" s="20">
        <v>2.2540509259259258E-3</v>
      </c>
      <c r="FM47" s="21">
        <v>0.5</v>
      </c>
      <c r="FN47" s="323">
        <v>2</v>
      </c>
      <c r="FO47" s="18">
        <v>21.6</v>
      </c>
      <c r="FP47" s="19">
        <v>10.8</v>
      </c>
      <c r="FQ47" s="18">
        <v>9.8000000000000007</v>
      </c>
      <c r="FR47" s="18">
        <v>11.8</v>
      </c>
      <c r="FS47" s="20">
        <v>2.604166666666667E-3</v>
      </c>
      <c r="FT47" s="21">
        <v>1</v>
      </c>
      <c r="FU47" s="323"/>
      <c r="FV47" s="18"/>
      <c r="FW47" s="19"/>
      <c r="FX47" s="18"/>
      <c r="FY47" s="18"/>
      <c r="FZ47" s="20"/>
      <c r="GA47" s="21"/>
      <c r="GB47" s="323">
        <v>1</v>
      </c>
      <c r="GC47" s="18">
        <v>10.33</v>
      </c>
      <c r="GD47" s="19">
        <v>10.33</v>
      </c>
      <c r="GE47" s="18">
        <v>10.33</v>
      </c>
      <c r="GF47" s="18">
        <v>10.33</v>
      </c>
      <c r="GG47" s="20">
        <v>2.7199074074074074E-3</v>
      </c>
      <c r="GH47" s="21">
        <v>1</v>
      </c>
      <c r="GI47" s="323"/>
      <c r="GJ47" s="18"/>
      <c r="GK47" s="19"/>
      <c r="GL47" s="18"/>
      <c r="GM47" s="18"/>
      <c r="GN47" s="20"/>
      <c r="GO47" s="21"/>
      <c r="GP47" s="323"/>
      <c r="GQ47" s="18"/>
      <c r="GR47" s="19"/>
      <c r="GS47" s="18"/>
      <c r="GT47" s="18"/>
      <c r="GU47" s="20"/>
      <c r="GV47" s="21"/>
      <c r="GW47" s="323"/>
      <c r="GX47" s="18"/>
      <c r="GY47" s="19"/>
      <c r="GZ47" s="18"/>
      <c r="HA47" s="18"/>
      <c r="HB47" s="20"/>
      <c r="HC47" s="21"/>
      <c r="HD47" s="170"/>
      <c r="HE47" s="27"/>
      <c r="HF47" s="28"/>
      <c r="HG47" s="27"/>
      <c r="HH47" s="27"/>
      <c r="HI47" s="29"/>
      <c r="HJ47" s="171"/>
      <c r="HK47" s="323"/>
      <c r="HL47" s="18"/>
      <c r="HM47" s="19"/>
      <c r="HN47" s="18"/>
      <c r="HO47" s="18"/>
      <c r="HP47" s="20"/>
      <c r="HQ47" s="21"/>
      <c r="HR47" s="323"/>
      <c r="HS47" s="18"/>
      <c r="HT47" s="19"/>
      <c r="HU47" s="18"/>
      <c r="HV47" s="18"/>
      <c r="HW47" s="20"/>
      <c r="HX47" s="21"/>
      <c r="HY47" s="323"/>
      <c r="HZ47" s="18"/>
      <c r="IA47" s="19"/>
      <c r="IB47" s="18"/>
      <c r="IC47" s="18"/>
      <c r="ID47" s="20"/>
      <c r="IE47" s="21"/>
      <c r="IF47" s="323">
        <v>2</v>
      </c>
      <c r="IG47" s="18">
        <v>21</v>
      </c>
      <c r="IH47" s="19">
        <v>10.5</v>
      </c>
      <c r="II47" s="18">
        <v>8</v>
      </c>
      <c r="IJ47" s="18">
        <v>13</v>
      </c>
      <c r="IK47" s="20">
        <v>2.7835648148148151E-3</v>
      </c>
      <c r="IL47" s="21">
        <v>1</v>
      </c>
      <c r="IM47" s="323"/>
      <c r="IN47" s="18"/>
      <c r="IO47" s="19"/>
      <c r="IP47" s="18"/>
      <c r="IQ47" s="18"/>
      <c r="IR47" s="20"/>
      <c r="IS47" s="21"/>
      <c r="IT47" s="323"/>
      <c r="IU47" s="18"/>
      <c r="IV47" s="19"/>
      <c r="IW47" s="18"/>
      <c r="IX47" s="18"/>
      <c r="IY47" s="20"/>
      <c r="IZ47" s="21"/>
      <c r="JA47" s="172">
        <v>11</v>
      </c>
      <c r="JB47" s="172">
        <v>164.53</v>
      </c>
      <c r="JC47" s="173">
        <v>14.957272727272727</v>
      </c>
      <c r="JD47" s="172">
        <v>8</v>
      </c>
      <c r="JE47" s="172">
        <v>56</v>
      </c>
      <c r="JF47" s="174">
        <v>2.5305134680134677E-3</v>
      </c>
      <c r="JG47" s="175">
        <v>0.63636363636363635</v>
      </c>
      <c r="JH47" s="40"/>
      <c r="JI47" s="18"/>
      <c r="JJ47" s="19"/>
      <c r="JK47" s="18"/>
      <c r="JL47" s="18"/>
      <c r="JM47" s="20"/>
      <c r="JN47" s="21"/>
      <c r="JO47" s="323"/>
      <c r="JP47" s="18"/>
      <c r="JQ47" s="19"/>
      <c r="JR47" s="18"/>
      <c r="JS47" s="18"/>
      <c r="JT47" s="20"/>
      <c r="JU47" s="21"/>
      <c r="JV47" s="323"/>
      <c r="JW47" s="18"/>
      <c r="JX47" s="19"/>
      <c r="JY47" s="18"/>
      <c r="JZ47" s="18"/>
      <c r="KA47" s="20"/>
      <c r="KB47" s="21"/>
      <c r="KC47" s="323"/>
      <c r="KD47" s="18"/>
      <c r="KE47" s="19"/>
      <c r="KF47" s="18"/>
      <c r="KG47" s="18"/>
      <c r="KH47" s="20"/>
      <c r="KI47" s="21"/>
      <c r="KJ47" s="323">
        <v>1</v>
      </c>
      <c r="KK47" s="18">
        <v>1.2</v>
      </c>
      <c r="KL47" s="19">
        <v>1.2</v>
      </c>
      <c r="KM47" s="18">
        <v>1.2</v>
      </c>
      <c r="KN47" s="18">
        <v>1.2</v>
      </c>
      <c r="KO47" s="20">
        <v>2.8703703703703703E-2</v>
      </c>
      <c r="KP47" s="21">
        <v>1</v>
      </c>
      <c r="KQ47" s="323"/>
      <c r="KR47" s="18"/>
      <c r="KS47" s="19"/>
      <c r="KT47" s="18"/>
      <c r="KU47" s="18"/>
      <c r="KV47" s="20"/>
      <c r="KW47" s="21"/>
      <c r="KX47" s="323"/>
      <c r="KY47" s="18"/>
      <c r="KZ47" s="19"/>
      <c r="LA47" s="18"/>
      <c r="LB47" s="18"/>
      <c r="LC47" s="20"/>
      <c r="LD47" s="21"/>
      <c r="LE47" s="323"/>
      <c r="LF47" s="18"/>
      <c r="LG47" s="19"/>
      <c r="LH47" s="18"/>
      <c r="LI47" s="18"/>
      <c r="LJ47" s="20"/>
      <c r="LK47" s="21"/>
      <c r="LL47" s="323"/>
      <c r="LM47" s="18"/>
      <c r="LN47" s="19"/>
      <c r="LO47" s="18"/>
      <c r="LP47" s="18"/>
      <c r="LQ47" s="20"/>
      <c r="LR47" s="21"/>
      <c r="LS47" s="323"/>
      <c r="LT47" s="18"/>
      <c r="LU47" s="19"/>
      <c r="LV47" s="18"/>
      <c r="LW47" s="18"/>
      <c r="LX47" s="20"/>
      <c r="LY47" s="21"/>
      <c r="LZ47" s="323"/>
      <c r="MA47" s="18"/>
      <c r="MB47" s="19"/>
      <c r="MC47" s="18"/>
      <c r="MD47" s="18"/>
      <c r="ME47" s="20"/>
      <c r="MF47" s="21"/>
      <c r="MG47" s="170"/>
      <c r="MH47" s="27"/>
      <c r="MI47" s="28"/>
      <c r="MJ47" s="27"/>
      <c r="MK47" s="27"/>
      <c r="ML47" s="29"/>
      <c r="MM47" s="171"/>
      <c r="MN47" s="323"/>
      <c r="MO47" s="18"/>
      <c r="MP47" s="19"/>
      <c r="MQ47" s="18"/>
      <c r="MR47" s="18"/>
      <c r="MS47" s="20"/>
      <c r="MT47" s="21"/>
      <c r="MU47" s="323"/>
      <c r="MV47" s="18"/>
      <c r="MW47" s="19"/>
      <c r="MX47" s="18"/>
      <c r="MY47" s="18"/>
      <c r="MZ47" s="20"/>
      <c r="NA47" s="21"/>
      <c r="NB47" s="323"/>
      <c r="NC47" s="18"/>
      <c r="ND47" s="19"/>
      <c r="NE47" s="18"/>
      <c r="NF47" s="18"/>
      <c r="NG47" s="20"/>
      <c r="NH47" s="21"/>
      <c r="NI47" s="323">
        <v>1</v>
      </c>
      <c r="NJ47" s="18">
        <v>0.5</v>
      </c>
      <c r="NK47" s="19">
        <v>0.5</v>
      </c>
      <c r="NL47" s="18">
        <v>0.5</v>
      </c>
      <c r="NM47" s="18">
        <v>0.5</v>
      </c>
      <c r="NN47" s="20">
        <v>2.2407407407407407E-2</v>
      </c>
      <c r="NO47" s="21">
        <v>0</v>
      </c>
      <c r="NP47" s="323"/>
      <c r="NQ47" s="18"/>
      <c r="NR47" s="19"/>
      <c r="NS47" s="18"/>
      <c r="NT47" s="18"/>
      <c r="NU47" s="20"/>
      <c r="NV47" s="21"/>
      <c r="NW47" s="323"/>
      <c r="NX47" s="18"/>
      <c r="NY47" s="19"/>
      <c r="NZ47" s="18"/>
      <c r="OA47" s="18"/>
      <c r="OB47" s="20"/>
      <c r="OC47" s="21"/>
      <c r="OD47" s="172">
        <v>2</v>
      </c>
      <c r="OE47" s="172">
        <v>1.7</v>
      </c>
      <c r="OF47" s="173">
        <v>0.85</v>
      </c>
      <c r="OG47" s="172">
        <v>0.5</v>
      </c>
      <c r="OH47" s="172">
        <v>1.2</v>
      </c>
      <c r="OI47" s="174">
        <v>2.5555555555555554E-2</v>
      </c>
      <c r="OJ47" s="175">
        <v>0.5</v>
      </c>
      <c r="OK47" s="40"/>
      <c r="OL47" s="18"/>
      <c r="OM47" s="19"/>
      <c r="ON47" s="18"/>
      <c r="OO47" s="18"/>
      <c r="OP47" s="20"/>
      <c r="OQ47" s="21"/>
      <c r="OR47" s="172"/>
      <c r="OS47" s="172"/>
      <c r="OT47" s="173"/>
      <c r="OU47" s="172"/>
      <c r="OV47" s="172"/>
      <c r="OW47" s="174"/>
      <c r="OX47" s="324"/>
    </row>
    <row r="48" spans="1:414" s="22" customFormat="1" x14ac:dyDescent="0.2">
      <c r="A48" s="169">
        <v>38</v>
      </c>
      <c r="B48" s="40"/>
      <c r="C48" s="18"/>
      <c r="D48" s="19"/>
      <c r="E48" s="18"/>
      <c r="F48" s="18"/>
      <c r="G48" s="20"/>
      <c r="H48" s="21"/>
      <c r="I48" s="323">
        <v>3</v>
      </c>
      <c r="J48" s="18">
        <v>15.05</v>
      </c>
      <c r="K48" s="19">
        <v>5.0166666666666666</v>
      </c>
      <c r="L48" s="18">
        <v>3.2</v>
      </c>
      <c r="M48" s="18">
        <v>7.85</v>
      </c>
      <c r="N48" s="20">
        <v>9.6759259259259264E-3</v>
      </c>
      <c r="O48" s="21">
        <v>1.6666666666666667</v>
      </c>
      <c r="P48" s="323">
        <v>2</v>
      </c>
      <c r="Q48" s="18">
        <v>5.5</v>
      </c>
      <c r="R48" s="19">
        <v>2.75</v>
      </c>
      <c r="S48" s="18">
        <v>2</v>
      </c>
      <c r="T48" s="18">
        <v>3.5</v>
      </c>
      <c r="U48" s="20">
        <v>7.8240740740740736E-3</v>
      </c>
      <c r="V48" s="21">
        <v>0.5</v>
      </c>
      <c r="W48" s="323">
        <v>3</v>
      </c>
      <c r="X48" s="18">
        <v>22.85</v>
      </c>
      <c r="Y48" s="19">
        <v>7.6166666666666671</v>
      </c>
      <c r="Z48" s="18">
        <v>3.3</v>
      </c>
      <c r="AA48" s="18">
        <v>13.8</v>
      </c>
      <c r="AB48" s="20">
        <v>1.0054012345679014E-2</v>
      </c>
      <c r="AC48" s="21">
        <v>1.6666666666666667</v>
      </c>
      <c r="AD48" s="323">
        <v>3</v>
      </c>
      <c r="AE48" s="18">
        <v>9.1</v>
      </c>
      <c r="AF48" s="19">
        <v>3.0333333333333332</v>
      </c>
      <c r="AG48" s="18">
        <v>3</v>
      </c>
      <c r="AH48" s="18">
        <v>3.1</v>
      </c>
      <c r="AI48" s="20">
        <v>7.5694444444444437E-3</v>
      </c>
      <c r="AJ48" s="21">
        <v>0.33333333333333331</v>
      </c>
      <c r="AK48" s="323">
        <v>2</v>
      </c>
      <c r="AL48" s="18">
        <v>6.7</v>
      </c>
      <c r="AM48" s="19">
        <v>3.35</v>
      </c>
      <c r="AN48" s="18">
        <v>3.1</v>
      </c>
      <c r="AO48" s="18">
        <v>3.6</v>
      </c>
      <c r="AP48" s="20">
        <v>6.8171296296296304E-3</v>
      </c>
      <c r="AQ48" s="21">
        <v>0.5</v>
      </c>
      <c r="AR48" s="323">
        <v>4</v>
      </c>
      <c r="AS48" s="18">
        <v>16.98</v>
      </c>
      <c r="AT48" s="19">
        <v>4.2450000000000001</v>
      </c>
      <c r="AU48" s="18">
        <v>2</v>
      </c>
      <c r="AV48" s="18">
        <v>6.25</v>
      </c>
      <c r="AW48" s="20">
        <v>6.8634259259259265E-3</v>
      </c>
      <c r="AX48" s="21">
        <v>4</v>
      </c>
      <c r="AY48" s="323">
        <v>1</v>
      </c>
      <c r="AZ48" s="18">
        <v>13.1</v>
      </c>
      <c r="BA48" s="19">
        <v>13.1</v>
      </c>
      <c r="BB48" s="18">
        <v>13.1</v>
      </c>
      <c r="BC48" s="18">
        <v>13.1</v>
      </c>
      <c r="BD48" s="20">
        <v>9.4097222222222238E-3</v>
      </c>
      <c r="BE48" s="21">
        <v>0</v>
      </c>
      <c r="BF48" s="323"/>
      <c r="BG48" s="18"/>
      <c r="BH48" s="19"/>
      <c r="BI48" s="18"/>
      <c r="BJ48" s="18"/>
      <c r="BK48" s="20"/>
      <c r="BL48" s="21"/>
      <c r="BM48" s="323"/>
      <c r="BN48" s="18"/>
      <c r="BO48" s="19"/>
      <c r="BP48" s="18"/>
      <c r="BQ48" s="18"/>
      <c r="BR48" s="20"/>
      <c r="BS48" s="21"/>
      <c r="BT48" s="323">
        <v>4</v>
      </c>
      <c r="BU48" s="18">
        <v>48</v>
      </c>
      <c r="BV48" s="19">
        <v>12</v>
      </c>
      <c r="BW48" s="18">
        <v>5</v>
      </c>
      <c r="BX48" s="18">
        <v>20</v>
      </c>
      <c r="BY48" s="20">
        <v>7.3292824074074076E-3</v>
      </c>
      <c r="BZ48" s="21">
        <v>1</v>
      </c>
      <c r="CA48" s="170">
        <v>2</v>
      </c>
      <c r="CB48" s="27">
        <v>17</v>
      </c>
      <c r="CC48" s="28">
        <v>8.5</v>
      </c>
      <c r="CD48" s="27">
        <v>8.5</v>
      </c>
      <c r="CE48" s="27">
        <v>8.5</v>
      </c>
      <c r="CF48" s="29">
        <v>7.3379629629629628E-3</v>
      </c>
      <c r="CG48" s="171">
        <v>3</v>
      </c>
      <c r="CH48" s="323">
        <v>4</v>
      </c>
      <c r="CI48" s="18">
        <v>10.950000000000001</v>
      </c>
      <c r="CJ48" s="19">
        <v>2.7375000000000003</v>
      </c>
      <c r="CK48" s="18">
        <v>1.65</v>
      </c>
      <c r="CL48" s="18">
        <v>3.5</v>
      </c>
      <c r="CM48" s="20">
        <v>7.0370370370370378E-3</v>
      </c>
      <c r="CN48" s="21">
        <v>1</v>
      </c>
      <c r="CO48" s="323">
        <v>4</v>
      </c>
      <c r="CP48" s="18">
        <v>11.8</v>
      </c>
      <c r="CQ48" s="19">
        <v>2.95</v>
      </c>
      <c r="CR48" s="18">
        <v>2</v>
      </c>
      <c r="CS48" s="18">
        <v>4</v>
      </c>
      <c r="CT48" s="20">
        <v>6.9704861111111113E-3</v>
      </c>
      <c r="CU48" s="21">
        <v>0.5</v>
      </c>
      <c r="CV48" s="323">
        <v>2</v>
      </c>
      <c r="CW48" s="18">
        <v>7.25</v>
      </c>
      <c r="CX48" s="19">
        <v>3.625</v>
      </c>
      <c r="CY48" s="18">
        <v>2</v>
      </c>
      <c r="CZ48" s="18">
        <v>5.25</v>
      </c>
      <c r="DA48" s="20">
        <v>7.1412037037037034E-3</v>
      </c>
      <c r="DB48" s="21">
        <v>2.5</v>
      </c>
      <c r="DC48" s="323"/>
      <c r="DD48" s="18"/>
      <c r="DE48" s="19"/>
      <c r="DF48" s="18"/>
      <c r="DG48" s="18"/>
      <c r="DH48" s="20"/>
      <c r="DI48" s="21"/>
      <c r="DJ48" s="323"/>
      <c r="DK48" s="18"/>
      <c r="DL48" s="19"/>
      <c r="DM48" s="18"/>
      <c r="DN48" s="18"/>
      <c r="DO48" s="20"/>
      <c r="DP48" s="21"/>
      <c r="DQ48" s="323"/>
      <c r="DR48" s="18"/>
      <c r="DS48" s="19"/>
      <c r="DT48" s="18"/>
      <c r="DU48" s="18"/>
      <c r="DV48" s="20"/>
      <c r="DW48" s="21"/>
      <c r="DX48" s="172">
        <v>34</v>
      </c>
      <c r="DY48" s="172">
        <v>184.28000000000003</v>
      </c>
      <c r="DZ48" s="173">
        <v>5.4200000000000008</v>
      </c>
      <c r="EA48" s="172">
        <v>1.65</v>
      </c>
      <c r="EB48" s="172">
        <v>20</v>
      </c>
      <c r="EC48" s="174">
        <v>7.7161628540305021E-3</v>
      </c>
      <c r="ED48" s="175">
        <v>1.4705882352941178</v>
      </c>
      <c r="EE48" s="40"/>
      <c r="EF48" s="18"/>
      <c r="EG48" s="19"/>
      <c r="EH48" s="18"/>
      <c r="EI48" s="18"/>
      <c r="EJ48" s="20"/>
      <c r="EK48" s="21"/>
      <c r="EL48" s="323"/>
      <c r="EM48" s="18"/>
      <c r="EN48" s="19"/>
      <c r="EO48" s="18"/>
      <c r="EP48" s="18"/>
      <c r="EQ48" s="20"/>
      <c r="ER48" s="21"/>
      <c r="ES48" s="323">
        <v>1</v>
      </c>
      <c r="ET48" s="18">
        <v>13.9</v>
      </c>
      <c r="EU48" s="19">
        <v>13.9</v>
      </c>
      <c r="EV48" s="18">
        <v>13.9</v>
      </c>
      <c r="EW48" s="18">
        <v>13.9</v>
      </c>
      <c r="EX48" s="20">
        <v>3.2291666666666666E-3</v>
      </c>
      <c r="EY48" s="21">
        <v>4</v>
      </c>
      <c r="EZ48" s="323"/>
      <c r="FA48" s="18"/>
      <c r="FB48" s="19"/>
      <c r="FC48" s="18"/>
      <c r="FD48" s="18"/>
      <c r="FE48" s="20"/>
      <c r="FF48" s="21"/>
      <c r="FG48" s="323">
        <v>2</v>
      </c>
      <c r="FH48" s="18">
        <v>19.5</v>
      </c>
      <c r="FI48" s="19">
        <v>9.75</v>
      </c>
      <c r="FJ48" s="18">
        <v>9.5</v>
      </c>
      <c r="FK48" s="18">
        <v>10</v>
      </c>
      <c r="FL48" s="20">
        <v>1.8865740740740742E-3</v>
      </c>
      <c r="FM48" s="21">
        <v>1</v>
      </c>
      <c r="FN48" s="323">
        <v>2</v>
      </c>
      <c r="FO48" s="18">
        <v>22.5</v>
      </c>
      <c r="FP48" s="19">
        <v>11.25</v>
      </c>
      <c r="FQ48" s="18">
        <v>8.5</v>
      </c>
      <c r="FR48" s="18">
        <v>14</v>
      </c>
      <c r="FS48" s="20">
        <v>1.9618055555555556E-3</v>
      </c>
      <c r="FT48" s="21">
        <v>0.5</v>
      </c>
      <c r="FU48" s="323"/>
      <c r="FV48" s="18"/>
      <c r="FW48" s="19"/>
      <c r="FX48" s="18"/>
      <c r="FY48" s="18"/>
      <c r="FZ48" s="20"/>
      <c r="GA48" s="21"/>
      <c r="GB48" s="323">
        <v>1</v>
      </c>
      <c r="GC48" s="18">
        <v>54.75</v>
      </c>
      <c r="GD48" s="19">
        <v>54.75</v>
      </c>
      <c r="GE48" s="18">
        <v>54.75</v>
      </c>
      <c r="GF48" s="18">
        <v>54.75</v>
      </c>
      <c r="GG48" s="20">
        <v>2.4305555555555556E-3</v>
      </c>
      <c r="GH48" s="21">
        <v>0</v>
      </c>
      <c r="GI48" s="323"/>
      <c r="GJ48" s="18"/>
      <c r="GK48" s="19"/>
      <c r="GL48" s="18"/>
      <c r="GM48" s="18"/>
      <c r="GN48" s="20"/>
      <c r="GO48" s="21"/>
      <c r="GP48" s="323"/>
      <c r="GQ48" s="18"/>
      <c r="GR48" s="19"/>
      <c r="GS48" s="18"/>
      <c r="GT48" s="18"/>
      <c r="GU48" s="20"/>
      <c r="GV48" s="21"/>
      <c r="GW48" s="323"/>
      <c r="GX48" s="18"/>
      <c r="GY48" s="19"/>
      <c r="GZ48" s="18"/>
      <c r="HA48" s="18"/>
      <c r="HB48" s="20"/>
      <c r="HC48" s="21"/>
      <c r="HD48" s="170"/>
      <c r="HE48" s="27"/>
      <c r="HF48" s="28"/>
      <c r="HG48" s="27"/>
      <c r="HH48" s="27"/>
      <c r="HI48" s="29"/>
      <c r="HJ48" s="171"/>
      <c r="HK48" s="323"/>
      <c r="HL48" s="18"/>
      <c r="HM48" s="19"/>
      <c r="HN48" s="18"/>
      <c r="HO48" s="18"/>
      <c r="HP48" s="20"/>
      <c r="HQ48" s="21"/>
      <c r="HR48" s="323"/>
      <c r="HS48" s="18"/>
      <c r="HT48" s="19"/>
      <c r="HU48" s="18"/>
      <c r="HV48" s="18"/>
      <c r="HW48" s="20"/>
      <c r="HX48" s="21"/>
      <c r="HY48" s="323"/>
      <c r="HZ48" s="18"/>
      <c r="IA48" s="19"/>
      <c r="IB48" s="18"/>
      <c r="IC48" s="18"/>
      <c r="ID48" s="20"/>
      <c r="IE48" s="21"/>
      <c r="IF48" s="323"/>
      <c r="IG48" s="18"/>
      <c r="IH48" s="19"/>
      <c r="II48" s="18"/>
      <c r="IJ48" s="18"/>
      <c r="IK48" s="20"/>
      <c r="IL48" s="21"/>
      <c r="IM48" s="323"/>
      <c r="IN48" s="18"/>
      <c r="IO48" s="19"/>
      <c r="IP48" s="18"/>
      <c r="IQ48" s="18"/>
      <c r="IR48" s="20"/>
      <c r="IS48" s="21"/>
      <c r="IT48" s="323"/>
      <c r="IU48" s="18"/>
      <c r="IV48" s="19"/>
      <c r="IW48" s="18"/>
      <c r="IX48" s="18"/>
      <c r="IY48" s="20"/>
      <c r="IZ48" s="21"/>
      <c r="JA48" s="172">
        <v>6</v>
      </c>
      <c r="JB48" s="172">
        <v>110.65</v>
      </c>
      <c r="JC48" s="173">
        <v>18.441666666666666</v>
      </c>
      <c r="JD48" s="172">
        <v>8.5</v>
      </c>
      <c r="JE48" s="172">
        <v>54.75</v>
      </c>
      <c r="JF48" s="174">
        <v>2.2260802469135804E-3</v>
      </c>
      <c r="JG48" s="175">
        <v>1.1666666666666667</v>
      </c>
      <c r="JH48" s="40"/>
      <c r="JI48" s="18"/>
      <c r="JJ48" s="19"/>
      <c r="JK48" s="18"/>
      <c r="JL48" s="18"/>
      <c r="JM48" s="20"/>
      <c r="JN48" s="21"/>
      <c r="JO48" s="323"/>
      <c r="JP48" s="18"/>
      <c r="JQ48" s="19"/>
      <c r="JR48" s="18"/>
      <c r="JS48" s="18"/>
      <c r="JT48" s="20"/>
      <c r="JU48" s="21"/>
      <c r="JV48" s="323"/>
      <c r="JW48" s="18"/>
      <c r="JX48" s="19"/>
      <c r="JY48" s="18"/>
      <c r="JZ48" s="18"/>
      <c r="KA48" s="20"/>
      <c r="KB48" s="21"/>
      <c r="KC48" s="323"/>
      <c r="KD48" s="18"/>
      <c r="KE48" s="19"/>
      <c r="KF48" s="18"/>
      <c r="KG48" s="18"/>
      <c r="KH48" s="20"/>
      <c r="KI48" s="21"/>
      <c r="KJ48" s="323"/>
      <c r="KK48" s="18"/>
      <c r="KL48" s="19"/>
      <c r="KM48" s="18"/>
      <c r="KN48" s="18"/>
      <c r="KO48" s="20"/>
      <c r="KP48" s="21"/>
      <c r="KQ48" s="323">
        <v>1</v>
      </c>
      <c r="KR48" s="18">
        <v>0.5</v>
      </c>
      <c r="KS48" s="19">
        <v>0.5</v>
      </c>
      <c r="KT48" s="18">
        <v>0.5</v>
      </c>
      <c r="KU48" s="18">
        <v>0.5</v>
      </c>
      <c r="KV48" s="20">
        <v>2.162037037037037E-2</v>
      </c>
      <c r="KW48" s="21">
        <v>4</v>
      </c>
      <c r="KX48" s="323"/>
      <c r="KY48" s="18"/>
      <c r="KZ48" s="19"/>
      <c r="LA48" s="18"/>
      <c r="LB48" s="18"/>
      <c r="LC48" s="20"/>
      <c r="LD48" s="21"/>
      <c r="LE48" s="323">
        <v>1</v>
      </c>
      <c r="LF48" s="18">
        <v>1.2</v>
      </c>
      <c r="LG48" s="19">
        <v>1.2</v>
      </c>
      <c r="LH48" s="18">
        <v>1.2</v>
      </c>
      <c r="LI48" s="18">
        <v>1.2</v>
      </c>
      <c r="LJ48" s="20">
        <v>2.7349537037037037E-2</v>
      </c>
      <c r="LK48" s="21">
        <v>6</v>
      </c>
      <c r="LL48" s="323"/>
      <c r="LM48" s="18"/>
      <c r="LN48" s="19"/>
      <c r="LO48" s="18"/>
      <c r="LP48" s="18"/>
      <c r="LQ48" s="20"/>
      <c r="LR48" s="21"/>
      <c r="LS48" s="323"/>
      <c r="LT48" s="18"/>
      <c r="LU48" s="19"/>
      <c r="LV48" s="18"/>
      <c r="LW48" s="18"/>
      <c r="LX48" s="20"/>
      <c r="LY48" s="21"/>
      <c r="LZ48" s="323"/>
      <c r="MA48" s="18"/>
      <c r="MB48" s="19"/>
      <c r="MC48" s="18"/>
      <c r="MD48" s="18"/>
      <c r="ME48" s="20"/>
      <c r="MF48" s="21"/>
      <c r="MG48" s="170"/>
      <c r="MH48" s="27"/>
      <c r="MI48" s="28"/>
      <c r="MJ48" s="27"/>
      <c r="MK48" s="27"/>
      <c r="ML48" s="29"/>
      <c r="MM48" s="171"/>
      <c r="MN48" s="323"/>
      <c r="MO48" s="18"/>
      <c r="MP48" s="19"/>
      <c r="MQ48" s="18"/>
      <c r="MR48" s="18"/>
      <c r="MS48" s="20"/>
      <c r="MT48" s="21"/>
      <c r="MU48" s="323"/>
      <c r="MV48" s="18"/>
      <c r="MW48" s="19"/>
      <c r="MX48" s="18"/>
      <c r="MY48" s="18"/>
      <c r="MZ48" s="20"/>
      <c r="NA48" s="21"/>
      <c r="NB48" s="323"/>
      <c r="NC48" s="18"/>
      <c r="ND48" s="19"/>
      <c r="NE48" s="18"/>
      <c r="NF48" s="18"/>
      <c r="NG48" s="20"/>
      <c r="NH48" s="21"/>
      <c r="NI48" s="323"/>
      <c r="NJ48" s="18"/>
      <c r="NK48" s="19"/>
      <c r="NL48" s="18"/>
      <c r="NM48" s="18"/>
      <c r="NN48" s="20"/>
      <c r="NO48" s="21"/>
      <c r="NP48" s="323"/>
      <c r="NQ48" s="18"/>
      <c r="NR48" s="19"/>
      <c r="NS48" s="18"/>
      <c r="NT48" s="18"/>
      <c r="NU48" s="20"/>
      <c r="NV48" s="21"/>
      <c r="NW48" s="323"/>
      <c r="NX48" s="18"/>
      <c r="NY48" s="19"/>
      <c r="NZ48" s="18"/>
      <c r="OA48" s="18"/>
      <c r="OB48" s="20"/>
      <c r="OC48" s="21"/>
      <c r="OD48" s="172">
        <v>2</v>
      </c>
      <c r="OE48" s="172">
        <v>1.7</v>
      </c>
      <c r="OF48" s="173">
        <v>0.85</v>
      </c>
      <c r="OG48" s="172">
        <v>0.5</v>
      </c>
      <c r="OH48" s="172">
        <v>1.2</v>
      </c>
      <c r="OI48" s="174">
        <v>2.4484953703703703E-2</v>
      </c>
      <c r="OJ48" s="175">
        <v>5</v>
      </c>
      <c r="OK48" s="40"/>
      <c r="OL48" s="18"/>
      <c r="OM48" s="19"/>
      <c r="ON48" s="18"/>
      <c r="OO48" s="18"/>
      <c r="OP48" s="20"/>
      <c r="OQ48" s="21"/>
      <c r="OR48" s="172"/>
      <c r="OS48" s="172"/>
      <c r="OT48" s="173"/>
      <c r="OU48" s="172"/>
      <c r="OV48" s="172"/>
      <c r="OW48" s="174"/>
      <c r="OX48" s="324"/>
    </row>
    <row r="49" spans="1:414" s="22" customFormat="1" x14ac:dyDescent="0.2">
      <c r="A49" s="169">
        <v>39</v>
      </c>
      <c r="B49" s="40"/>
      <c r="C49" s="18"/>
      <c r="D49" s="19"/>
      <c r="E49" s="18"/>
      <c r="F49" s="18"/>
      <c r="G49" s="20"/>
      <c r="H49" s="21"/>
      <c r="I49" s="323">
        <v>2</v>
      </c>
      <c r="J49" s="18">
        <v>8.1</v>
      </c>
      <c r="K49" s="19">
        <v>4.05</v>
      </c>
      <c r="L49" s="18">
        <v>3.1</v>
      </c>
      <c r="M49" s="18">
        <v>5</v>
      </c>
      <c r="N49" s="20">
        <v>8.4664351851851845E-3</v>
      </c>
      <c r="O49" s="21">
        <v>2.5</v>
      </c>
      <c r="P49" s="323">
        <v>3</v>
      </c>
      <c r="Q49" s="18">
        <v>10</v>
      </c>
      <c r="R49" s="19">
        <v>3.3333333333333335</v>
      </c>
      <c r="S49" s="18">
        <v>3.1</v>
      </c>
      <c r="T49" s="18">
        <v>3.8</v>
      </c>
      <c r="U49" s="20">
        <v>8.8117283950617294E-3</v>
      </c>
      <c r="V49" s="21">
        <v>1.3333333333333333</v>
      </c>
      <c r="W49" s="323">
        <v>5</v>
      </c>
      <c r="X49" s="18">
        <v>22.75</v>
      </c>
      <c r="Y49" s="19">
        <v>4.55</v>
      </c>
      <c r="Z49" s="18">
        <v>1.75</v>
      </c>
      <c r="AA49" s="18">
        <v>10</v>
      </c>
      <c r="AB49" s="20">
        <v>9.2986111111111117E-3</v>
      </c>
      <c r="AC49" s="21">
        <v>0.8</v>
      </c>
      <c r="AD49" s="323">
        <v>2</v>
      </c>
      <c r="AE49" s="18">
        <v>2.6</v>
      </c>
      <c r="AF49" s="19">
        <v>1.3</v>
      </c>
      <c r="AG49" s="18">
        <v>1</v>
      </c>
      <c r="AH49" s="18">
        <v>1.6</v>
      </c>
      <c r="AI49" s="20">
        <v>7.3958333333333324E-3</v>
      </c>
      <c r="AJ49" s="21">
        <v>0</v>
      </c>
      <c r="AK49" s="323">
        <v>2</v>
      </c>
      <c r="AL49" s="18">
        <v>6.35</v>
      </c>
      <c r="AM49" s="19">
        <v>3.1749999999999998</v>
      </c>
      <c r="AN49" s="18">
        <v>3.1</v>
      </c>
      <c r="AO49" s="18">
        <v>3.25</v>
      </c>
      <c r="AP49" s="20">
        <v>6.6145833333333334E-3</v>
      </c>
      <c r="AQ49" s="21">
        <v>3</v>
      </c>
      <c r="AR49" s="323">
        <v>2</v>
      </c>
      <c r="AS49" s="18">
        <v>23.1</v>
      </c>
      <c r="AT49" s="19">
        <v>11.55</v>
      </c>
      <c r="AU49" s="18">
        <v>3.1</v>
      </c>
      <c r="AV49" s="18">
        <v>20</v>
      </c>
      <c r="AW49" s="20">
        <v>7.4189814814814813E-3</v>
      </c>
      <c r="AX49" s="21">
        <v>1</v>
      </c>
      <c r="AY49" s="323"/>
      <c r="AZ49" s="18"/>
      <c r="BA49" s="19"/>
      <c r="BB49" s="18"/>
      <c r="BC49" s="18"/>
      <c r="BD49" s="20"/>
      <c r="BE49" s="21"/>
      <c r="BF49" s="323">
        <v>2</v>
      </c>
      <c r="BG49" s="18">
        <v>4.68</v>
      </c>
      <c r="BH49" s="19">
        <v>2.34</v>
      </c>
      <c r="BI49" s="18">
        <v>1.67</v>
      </c>
      <c r="BJ49" s="18">
        <v>3.01</v>
      </c>
      <c r="BK49" s="20">
        <v>8.0613425925925922E-3</v>
      </c>
      <c r="BL49" s="21">
        <v>7.6583333333328483</v>
      </c>
      <c r="BM49" s="323"/>
      <c r="BN49" s="18"/>
      <c r="BO49" s="19"/>
      <c r="BP49" s="18"/>
      <c r="BQ49" s="18"/>
      <c r="BR49" s="20"/>
      <c r="BS49" s="21"/>
      <c r="BT49" s="323">
        <v>1</v>
      </c>
      <c r="BU49" s="18">
        <v>3.5</v>
      </c>
      <c r="BV49" s="19">
        <v>3.5</v>
      </c>
      <c r="BW49" s="18">
        <v>3.5</v>
      </c>
      <c r="BX49" s="18">
        <v>3.5</v>
      </c>
      <c r="BY49" s="20">
        <v>6.9444444444444441E-3</v>
      </c>
      <c r="BZ49" s="21">
        <v>2</v>
      </c>
      <c r="CA49" s="170">
        <v>4</v>
      </c>
      <c r="CB49" s="27">
        <v>15</v>
      </c>
      <c r="CC49" s="28">
        <v>3.75</v>
      </c>
      <c r="CD49" s="27">
        <v>3</v>
      </c>
      <c r="CE49" s="27">
        <v>4</v>
      </c>
      <c r="CF49" s="29">
        <v>6.9010416666666664E-3</v>
      </c>
      <c r="CG49" s="171">
        <v>0.25</v>
      </c>
      <c r="CH49" s="323">
        <v>4</v>
      </c>
      <c r="CI49" s="18">
        <v>12.1</v>
      </c>
      <c r="CJ49" s="19">
        <v>3.0249999999999999</v>
      </c>
      <c r="CK49" s="18">
        <v>2.9</v>
      </c>
      <c r="CL49" s="18">
        <v>3.1</v>
      </c>
      <c r="CM49" s="20">
        <v>6.7679398148148143E-3</v>
      </c>
      <c r="CN49" s="21">
        <v>1</v>
      </c>
      <c r="CO49" s="323">
        <v>4</v>
      </c>
      <c r="CP49" s="18">
        <v>12.219999999999999</v>
      </c>
      <c r="CQ49" s="19">
        <v>3.0549999999999997</v>
      </c>
      <c r="CR49" s="18">
        <v>2.9</v>
      </c>
      <c r="CS49" s="18">
        <v>3.42</v>
      </c>
      <c r="CT49" s="20">
        <v>7.3206018518518507E-3</v>
      </c>
      <c r="CU49" s="21">
        <v>0.25</v>
      </c>
      <c r="CV49" s="323">
        <v>1</v>
      </c>
      <c r="CW49" s="18">
        <v>2.0499999999999998</v>
      </c>
      <c r="CX49" s="19">
        <v>2.0499999999999998</v>
      </c>
      <c r="CY49" s="18">
        <v>2.0499999999999998</v>
      </c>
      <c r="CZ49" s="18">
        <v>2.0499999999999998</v>
      </c>
      <c r="DA49" s="20">
        <v>6.7708333333333336E-3</v>
      </c>
      <c r="DB49" s="21">
        <v>3</v>
      </c>
      <c r="DC49" s="323"/>
      <c r="DD49" s="18"/>
      <c r="DE49" s="19"/>
      <c r="DF49" s="18"/>
      <c r="DG49" s="18"/>
      <c r="DH49" s="20"/>
      <c r="DI49" s="21"/>
      <c r="DJ49" s="323"/>
      <c r="DK49" s="18"/>
      <c r="DL49" s="19"/>
      <c r="DM49" s="18"/>
      <c r="DN49" s="18"/>
      <c r="DO49" s="20"/>
      <c r="DP49" s="21"/>
      <c r="DQ49" s="323"/>
      <c r="DR49" s="18"/>
      <c r="DS49" s="19"/>
      <c r="DT49" s="18"/>
      <c r="DU49" s="18"/>
      <c r="DV49" s="20"/>
      <c r="DW49" s="21"/>
      <c r="DX49" s="172">
        <v>32</v>
      </c>
      <c r="DY49" s="172">
        <v>122.45</v>
      </c>
      <c r="DZ49" s="173">
        <v>3.8265625000000001</v>
      </c>
      <c r="EA49" s="172">
        <v>1</v>
      </c>
      <c r="EB49" s="172">
        <v>20</v>
      </c>
      <c r="EC49" s="174">
        <v>7.7036313657407422E-3</v>
      </c>
      <c r="ED49" s="175">
        <v>1.478645833333303</v>
      </c>
      <c r="EE49" s="40"/>
      <c r="EF49" s="18"/>
      <c r="EG49" s="19"/>
      <c r="EH49" s="18"/>
      <c r="EI49" s="18"/>
      <c r="EJ49" s="20"/>
      <c r="EK49" s="21"/>
      <c r="EL49" s="323"/>
      <c r="EM49" s="18"/>
      <c r="EN49" s="19"/>
      <c r="EO49" s="18"/>
      <c r="EP49" s="18"/>
      <c r="EQ49" s="20"/>
      <c r="ER49" s="21"/>
      <c r="ES49" s="323"/>
      <c r="ET49" s="18"/>
      <c r="EU49" s="19"/>
      <c r="EV49" s="18"/>
      <c r="EW49" s="18"/>
      <c r="EX49" s="20"/>
      <c r="EY49" s="21"/>
      <c r="EZ49" s="323"/>
      <c r="FA49" s="18"/>
      <c r="FB49" s="19"/>
      <c r="FC49" s="18"/>
      <c r="FD49" s="18"/>
      <c r="FE49" s="20"/>
      <c r="FF49" s="21"/>
      <c r="FG49" s="323">
        <v>4</v>
      </c>
      <c r="FH49" s="18">
        <v>56.4</v>
      </c>
      <c r="FI49" s="19">
        <v>14.1</v>
      </c>
      <c r="FJ49" s="18">
        <v>8.5</v>
      </c>
      <c r="FK49" s="18">
        <v>26.9</v>
      </c>
      <c r="FL49" s="20">
        <v>2.6678240740740742E-3</v>
      </c>
      <c r="FM49" s="21">
        <v>0.75</v>
      </c>
      <c r="FN49" s="323"/>
      <c r="FO49" s="18"/>
      <c r="FP49" s="19"/>
      <c r="FQ49" s="18"/>
      <c r="FR49" s="18"/>
      <c r="FS49" s="20"/>
      <c r="FT49" s="21"/>
      <c r="FU49" s="323"/>
      <c r="FV49" s="18"/>
      <c r="FW49" s="19"/>
      <c r="FX49" s="18"/>
      <c r="FY49" s="18"/>
      <c r="FZ49" s="20"/>
      <c r="GA49" s="21"/>
      <c r="GB49" s="323"/>
      <c r="GC49" s="18"/>
      <c r="GD49" s="19"/>
      <c r="GE49" s="18"/>
      <c r="GF49" s="18"/>
      <c r="GG49" s="20"/>
      <c r="GH49" s="21"/>
      <c r="GI49" s="323"/>
      <c r="GJ49" s="18"/>
      <c r="GK49" s="19"/>
      <c r="GL49" s="18"/>
      <c r="GM49" s="18"/>
      <c r="GN49" s="20"/>
      <c r="GO49" s="21"/>
      <c r="GP49" s="323"/>
      <c r="GQ49" s="18"/>
      <c r="GR49" s="19"/>
      <c r="GS49" s="18"/>
      <c r="GT49" s="18"/>
      <c r="GU49" s="20"/>
      <c r="GV49" s="21"/>
      <c r="GW49" s="323"/>
      <c r="GX49" s="18"/>
      <c r="GY49" s="19"/>
      <c r="GZ49" s="18"/>
      <c r="HA49" s="18"/>
      <c r="HB49" s="20"/>
      <c r="HC49" s="21"/>
      <c r="HD49" s="170"/>
      <c r="HE49" s="27"/>
      <c r="HF49" s="28"/>
      <c r="HG49" s="27"/>
      <c r="HH49" s="27"/>
      <c r="HI49" s="29"/>
      <c r="HJ49" s="171"/>
      <c r="HK49" s="323"/>
      <c r="HL49" s="18"/>
      <c r="HM49" s="19"/>
      <c r="HN49" s="18"/>
      <c r="HO49" s="18"/>
      <c r="HP49" s="20"/>
      <c r="HQ49" s="21"/>
      <c r="HR49" s="323">
        <v>1</v>
      </c>
      <c r="HS49" s="18">
        <v>10.5</v>
      </c>
      <c r="HT49" s="19">
        <v>10.5</v>
      </c>
      <c r="HU49" s="18">
        <v>10.5</v>
      </c>
      <c r="HV49" s="18">
        <v>10.5</v>
      </c>
      <c r="HW49" s="20">
        <v>2.5347222222222221E-3</v>
      </c>
      <c r="HX49" s="21">
        <v>1</v>
      </c>
      <c r="HY49" s="323"/>
      <c r="HZ49" s="18"/>
      <c r="IA49" s="19"/>
      <c r="IB49" s="18"/>
      <c r="IC49" s="18"/>
      <c r="ID49" s="20"/>
      <c r="IE49" s="21"/>
      <c r="IF49" s="323"/>
      <c r="IG49" s="18"/>
      <c r="IH49" s="19"/>
      <c r="II49" s="18"/>
      <c r="IJ49" s="18"/>
      <c r="IK49" s="20"/>
      <c r="IL49" s="21"/>
      <c r="IM49" s="323"/>
      <c r="IN49" s="18"/>
      <c r="IO49" s="19"/>
      <c r="IP49" s="18"/>
      <c r="IQ49" s="18"/>
      <c r="IR49" s="20"/>
      <c r="IS49" s="21"/>
      <c r="IT49" s="323"/>
      <c r="IU49" s="18"/>
      <c r="IV49" s="19"/>
      <c r="IW49" s="18"/>
      <c r="IX49" s="18"/>
      <c r="IY49" s="20"/>
      <c r="IZ49" s="21"/>
      <c r="JA49" s="172">
        <v>5</v>
      </c>
      <c r="JB49" s="172">
        <v>66.900000000000006</v>
      </c>
      <c r="JC49" s="173">
        <v>13.38</v>
      </c>
      <c r="JD49" s="172">
        <v>8.5</v>
      </c>
      <c r="JE49" s="172">
        <v>26.9</v>
      </c>
      <c r="JF49" s="174">
        <v>2.6412037037037038E-3</v>
      </c>
      <c r="JG49" s="175">
        <v>0.8</v>
      </c>
      <c r="JH49" s="40"/>
      <c r="JI49" s="18"/>
      <c r="JJ49" s="19"/>
      <c r="JK49" s="18"/>
      <c r="JL49" s="18"/>
      <c r="JM49" s="20"/>
      <c r="JN49" s="21"/>
      <c r="JO49" s="323"/>
      <c r="JP49" s="18"/>
      <c r="JQ49" s="19"/>
      <c r="JR49" s="18"/>
      <c r="JS49" s="18"/>
      <c r="JT49" s="20"/>
      <c r="JU49" s="21"/>
      <c r="JV49" s="323"/>
      <c r="JW49" s="18"/>
      <c r="JX49" s="19"/>
      <c r="JY49" s="18"/>
      <c r="JZ49" s="18"/>
      <c r="KA49" s="20"/>
      <c r="KB49" s="21"/>
      <c r="KC49" s="323"/>
      <c r="KD49" s="18"/>
      <c r="KE49" s="19"/>
      <c r="KF49" s="18"/>
      <c r="KG49" s="18"/>
      <c r="KH49" s="20"/>
      <c r="KI49" s="21"/>
      <c r="KJ49" s="323"/>
      <c r="KK49" s="18"/>
      <c r="KL49" s="19"/>
      <c r="KM49" s="18"/>
      <c r="KN49" s="18"/>
      <c r="KO49" s="20"/>
      <c r="KP49" s="21"/>
      <c r="KQ49" s="323"/>
      <c r="KR49" s="18"/>
      <c r="KS49" s="19"/>
      <c r="KT49" s="18"/>
      <c r="KU49" s="18"/>
      <c r="KV49" s="20"/>
      <c r="KW49" s="21"/>
      <c r="KX49" s="323">
        <v>3</v>
      </c>
      <c r="KY49" s="18">
        <v>1.95</v>
      </c>
      <c r="KZ49" s="19">
        <v>0.65</v>
      </c>
      <c r="LA49" s="18">
        <v>0.5</v>
      </c>
      <c r="LB49" s="18">
        <v>0.8</v>
      </c>
      <c r="LC49" s="20">
        <v>2.6844135802469138E-2</v>
      </c>
      <c r="LD49" s="21">
        <v>1.6666666666666667</v>
      </c>
      <c r="LE49" s="323"/>
      <c r="LF49" s="18"/>
      <c r="LG49" s="19"/>
      <c r="LH49" s="18"/>
      <c r="LI49" s="18"/>
      <c r="LJ49" s="20"/>
      <c r="LK49" s="21"/>
      <c r="LL49" s="323"/>
      <c r="LM49" s="18"/>
      <c r="LN49" s="19"/>
      <c r="LO49" s="18"/>
      <c r="LP49" s="18"/>
      <c r="LQ49" s="20"/>
      <c r="LR49" s="21"/>
      <c r="LS49" s="323"/>
      <c r="LT49" s="18"/>
      <c r="LU49" s="19"/>
      <c r="LV49" s="18"/>
      <c r="LW49" s="18"/>
      <c r="LX49" s="20"/>
      <c r="LY49" s="21"/>
      <c r="LZ49" s="323"/>
      <c r="MA49" s="18"/>
      <c r="MB49" s="19"/>
      <c r="MC49" s="18"/>
      <c r="MD49" s="18"/>
      <c r="ME49" s="20"/>
      <c r="MF49" s="21"/>
      <c r="MG49" s="170"/>
      <c r="MH49" s="27"/>
      <c r="MI49" s="28"/>
      <c r="MJ49" s="27"/>
      <c r="MK49" s="27"/>
      <c r="ML49" s="29"/>
      <c r="MM49" s="171"/>
      <c r="MN49" s="323"/>
      <c r="MO49" s="18"/>
      <c r="MP49" s="19"/>
      <c r="MQ49" s="18"/>
      <c r="MR49" s="18"/>
      <c r="MS49" s="20"/>
      <c r="MT49" s="21"/>
      <c r="MU49" s="323"/>
      <c r="MV49" s="18"/>
      <c r="MW49" s="19"/>
      <c r="MX49" s="18"/>
      <c r="MY49" s="18"/>
      <c r="MZ49" s="20"/>
      <c r="NA49" s="21"/>
      <c r="NB49" s="323"/>
      <c r="NC49" s="18"/>
      <c r="ND49" s="19"/>
      <c r="NE49" s="18"/>
      <c r="NF49" s="18"/>
      <c r="NG49" s="20"/>
      <c r="NH49" s="21"/>
      <c r="NI49" s="323"/>
      <c r="NJ49" s="18"/>
      <c r="NK49" s="19"/>
      <c r="NL49" s="18"/>
      <c r="NM49" s="18"/>
      <c r="NN49" s="20"/>
      <c r="NO49" s="21"/>
      <c r="NP49" s="323"/>
      <c r="NQ49" s="18"/>
      <c r="NR49" s="19"/>
      <c r="NS49" s="18"/>
      <c r="NT49" s="18"/>
      <c r="NU49" s="20"/>
      <c r="NV49" s="21"/>
      <c r="NW49" s="323"/>
      <c r="NX49" s="18"/>
      <c r="NY49" s="19"/>
      <c r="NZ49" s="18"/>
      <c r="OA49" s="18"/>
      <c r="OB49" s="20"/>
      <c r="OC49" s="21"/>
      <c r="OD49" s="172">
        <v>3</v>
      </c>
      <c r="OE49" s="172">
        <v>1.95</v>
      </c>
      <c r="OF49" s="173">
        <v>0.65</v>
      </c>
      <c r="OG49" s="172">
        <v>0.5</v>
      </c>
      <c r="OH49" s="172">
        <v>0.8</v>
      </c>
      <c r="OI49" s="174">
        <v>2.6844135802469138E-2</v>
      </c>
      <c r="OJ49" s="175">
        <v>1.6666666666666667</v>
      </c>
      <c r="OK49" s="40"/>
      <c r="OL49" s="18"/>
      <c r="OM49" s="19"/>
      <c r="ON49" s="18"/>
      <c r="OO49" s="18"/>
      <c r="OP49" s="20"/>
      <c r="OQ49" s="21"/>
      <c r="OR49" s="172"/>
      <c r="OS49" s="172"/>
      <c r="OT49" s="173"/>
      <c r="OU49" s="172"/>
      <c r="OV49" s="172"/>
      <c r="OW49" s="174"/>
      <c r="OX49" s="324"/>
    </row>
    <row r="50" spans="1:414" s="22" customFormat="1" x14ac:dyDescent="0.2">
      <c r="A50" s="169">
        <v>40</v>
      </c>
      <c r="B50" s="40"/>
      <c r="C50" s="18"/>
      <c r="D50" s="19"/>
      <c r="E50" s="18"/>
      <c r="F50" s="18"/>
      <c r="G50" s="20"/>
      <c r="H50" s="21"/>
      <c r="I50" s="323">
        <v>5</v>
      </c>
      <c r="J50" s="18">
        <v>26</v>
      </c>
      <c r="K50" s="19">
        <v>5.2</v>
      </c>
      <c r="L50" s="18">
        <v>3.2</v>
      </c>
      <c r="M50" s="18">
        <v>7.6</v>
      </c>
      <c r="N50" s="20">
        <v>9.8333333333333328E-3</v>
      </c>
      <c r="O50" s="21">
        <v>0.6</v>
      </c>
      <c r="P50" s="323">
        <v>1</v>
      </c>
      <c r="Q50" s="18">
        <v>3.1</v>
      </c>
      <c r="R50" s="19">
        <v>3.1</v>
      </c>
      <c r="S50" s="18">
        <v>3.1</v>
      </c>
      <c r="T50" s="18">
        <v>3.1</v>
      </c>
      <c r="U50" s="20">
        <v>7.1643518518518514E-3</v>
      </c>
      <c r="V50" s="21">
        <v>3</v>
      </c>
      <c r="W50" s="323">
        <v>3</v>
      </c>
      <c r="X50" s="18">
        <v>15.2</v>
      </c>
      <c r="Y50" s="19">
        <v>5.0666666666666664</v>
      </c>
      <c r="Z50" s="18">
        <v>3.1</v>
      </c>
      <c r="AA50" s="18">
        <v>9</v>
      </c>
      <c r="AB50" s="20">
        <v>8.6304012345679009E-3</v>
      </c>
      <c r="AC50" s="21">
        <v>1</v>
      </c>
      <c r="AD50" s="323">
        <v>2</v>
      </c>
      <c r="AE50" s="18">
        <v>5.6</v>
      </c>
      <c r="AF50" s="19">
        <v>2.8</v>
      </c>
      <c r="AG50" s="18">
        <v>2.5</v>
      </c>
      <c r="AH50" s="18">
        <v>3.1</v>
      </c>
      <c r="AI50" s="20">
        <v>7.3842592592592597E-3</v>
      </c>
      <c r="AJ50" s="21">
        <v>0.5</v>
      </c>
      <c r="AK50" s="323">
        <v>2</v>
      </c>
      <c r="AL50" s="18">
        <v>4.75</v>
      </c>
      <c r="AM50" s="19">
        <v>2.375</v>
      </c>
      <c r="AN50" s="18">
        <v>1.5</v>
      </c>
      <c r="AO50" s="18">
        <v>3.25</v>
      </c>
      <c r="AP50" s="20">
        <v>6.8113425925925928E-3</v>
      </c>
      <c r="AQ50" s="21">
        <v>2.5</v>
      </c>
      <c r="AR50" s="323">
        <v>2</v>
      </c>
      <c r="AS50" s="18">
        <v>9.1</v>
      </c>
      <c r="AT50" s="19">
        <v>4.55</v>
      </c>
      <c r="AU50" s="18">
        <v>3.1</v>
      </c>
      <c r="AV50" s="18">
        <v>6</v>
      </c>
      <c r="AW50" s="20">
        <v>6.6087962962962966E-3</v>
      </c>
      <c r="AX50" s="21">
        <v>2.5</v>
      </c>
      <c r="AY50" s="323">
        <v>4</v>
      </c>
      <c r="AZ50" s="18">
        <v>8.48</v>
      </c>
      <c r="BA50" s="19">
        <v>2.12</v>
      </c>
      <c r="BB50" s="18">
        <v>2</v>
      </c>
      <c r="BC50" s="18">
        <v>2.27</v>
      </c>
      <c r="BD50" s="20">
        <v>6.9184027777777785E-3</v>
      </c>
      <c r="BE50" s="21">
        <v>4</v>
      </c>
      <c r="BF50" s="323"/>
      <c r="BG50" s="18"/>
      <c r="BH50" s="19"/>
      <c r="BI50" s="18"/>
      <c r="BJ50" s="18"/>
      <c r="BK50" s="20"/>
      <c r="BL50" s="21"/>
      <c r="BM50" s="323"/>
      <c r="BN50" s="18"/>
      <c r="BO50" s="19"/>
      <c r="BP50" s="18"/>
      <c r="BQ50" s="18"/>
      <c r="BR50" s="20"/>
      <c r="BS50" s="21"/>
      <c r="BT50" s="323">
        <v>3</v>
      </c>
      <c r="BU50" s="18">
        <v>20.5</v>
      </c>
      <c r="BV50" s="19">
        <v>6.833333333333333</v>
      </c>
      <c r="BW50" s="18">
        <v>4.5</v>
      </c>
      <c r="BX50" s="18">
        <v>11</v>
      </c>
      <c r="BY50" s="20">
        <v>7.3148148148148148E-3</v>
      </c>
      <c r="BZ50" s="21">
        <v>2.3333333333333335</v>
      </c>
      <c r="CA50" s="170">
        <v>5</v>
      </c>
      <c r="CB50" s="27">
        <v>28.5</v>
      </c>
      <c r="CC50" s="28">
        <v>5.7</v>
      </c>
      <c r="CD50" s="27">
        <v>3</v>
      </c>
      <c r="CE50" s="27">
        <v>10.5</v>
      </c>
      <c r="CF50" s="29">
        <v>7.2453703703703699E-3</v>
      </c>
      <c r="CG50" s="171">
        <v>0.6</v>
      </c>
      <c r="CH50" s="323"/>
      <c r="CI50" s="18"/>
      <c r="CJ50" s="19"/>
      <c r="CK50" s="18"/>
      <c r="CL50" s="18"/>
      <c r="CM50" s="20"/>
      <c r="CN50" s="21"/>
      <c r="CO50" s="323">
        <v>3</v>
      </c>
      <c r="CP50" s="18">
        <v>10.7</v>
      </c>
      <c r="CQ50" s="19">
        <v>3.5666666666666664</v>
      </c>
      <c r="CR50" s="18">
        <v>1.6</v>
      </c>
      <c r="CS50" s="18">
        <v>6.2</v>
      </c>
      <c r="CT50" s="20">
        <v>7.3148148148148157E-3</v>
      </c>
      <c r="CU50" s="21">
        <v>0.66666666666666663</v>
      </c>
      <c r="CV50" s="323">
        <v>2</v>
      </c>
      <c r="CW50" s="18">
        <v>7</v>
      </c>
      <c r="CX50" s="19">
        <v>3.5</v>
      </c>
      <c r="CY50" s="18">
        <v>2</v>
      </c>
      <c r="CZ50" s="18">
        <v>5</v>
      </c>
      <c r="DA50" s="20">
        <v>7.3900462962962965E-3</v>
      </c>
      <c r="DB50" s="21">
        <v>2</v>
      </c>
      <c r="DC50" s="323">
        <v>1</v>
      </c>
      <c r="DD50" s="18">
        <v>6.4</v>
      </c>
      <c r="DE50" s="19">
        <v>6.4</v>
      </c>
      <c r="DF50" s="18">
        <v>6.4</v>
      </c>
      <c r="DG50" s="18">
        <v>6.4</v>
      </c>
      <c r="DH50" s="20">
        <v>9.2592592592592605E-3</v>
      </c>
      <c r="DI50" s="21">
        <v>0</v>
      </c>
      <c r="DJ50" s="323"/>
      <c r="DK50" s="18"/>
      <c r="DL50" s="19"/>
      <c r="DM50" s="18"/>
      <c r="DN50" s="18"/>
      <c r="DO50" s="20"/>
      <c r="DP50" s="21"/>
      <c r="DQ50" s="323"/>
      <c r="DR50" s="18"/>
      <c r="DS50" s="19"/>
      <c r="DT50" s="18"/>
      <c r="DU50" s="18"/>
      <c r="DV50" s="20"/>
      <c r="DW50" s="21"/>
      <c r="DX50" s="172">
        <v>33</v>
      </c>
      <c r="DY50" s="172">
        <v>145.32999999999998</v>
      </c>
      <c r="DZ50" s="173">
        <v>4.4039393939393934</v>
      </c>
      <c r="EA50" s="172">
        <v>1.5</v>
      </c>
      <c r="EB50" s="172">
        <v>11</v>
      </c>
      <c r="EC50" s="174">
        <v>7.7472643097643099E-3</v>
      </c>
      <c r="ED50" s="175">
        <v>1.5757575757575757</v>
      </c>
      <c r="EE50" s="40"/>
      <c r="EF50" s="18"/>
      <c r="EG50" s="19"/>
      <c r="EH50" s="18"/>
      <c r="EI50" s="18"/>
      <c r="EJ50" s="20"/>
      <c r="EK50" s="21"/>
      <c r="EL50" s="323"/>
      <c r="EM50" s="18"/>
      <c r="EN50" s="19"/>
      <c r="EO50" s="18"/>
      <c r="EP50" s="18"/>
      <c r="EQ50" s="20"/>
      <c r="ER50" s="21"/>
      <c r="ES50" s="323"/>
      <c r="ET50" s="18"/>
      <c r="EU50" s="19"/>
      <c r="EV50" s="18"/>
      <c r="EW50" s="18"/>
      <c r="EX50" s="20"/>
      <c r="EY50" s="21"/>
      <c r="EZ50" s="323">
        <v>1</v>
      </c>
      <c r="FA50" s="18">
        <v>10</v>
      </c>
      <c r="FB50" s="19">
        <v>10</v>
      </c>
      <c r="FC50" s="18">
        <v>10</v>
      </c>
      <c r="FD50" s="18">
        <v>10</v>
      </c>
      <c r="FE50" s="20">
        <v>2.0833333333333333E-3</v>
      </c>
      <c r="FF50" s="21">
        <v>0</v>
      </c>
      <c r="FG50" s="323">
        <v>2</v>
      </c>
      <c r="FH50" s="18">
        <v>20</v>
      </c>
      <c r="FI50" s="19">
        <v>10</v>
      </c>
      <c r="FJ50" s="18">
        <v>10</v>
      </c>
      <c r="FK50" s="18">
        <v>10</v>
      </c>
      <c r="FL50" s="20">
        <v>2.0833333333333333E-3</v>
      </c>
      <c r="FM50" s="21">
        <v>0.5</v>
      </c>
      <c r="FN50" s="323"/>
      <c r="FO50" s="18"/>
      <c r="FP50" s="19"/>
      <c r="FQ50" s="18"/>
      <c r="FR50" s="18"/>
      <c r="FS50" s="20"/>
      <c r="FT50" s="21"/>
      <c r="FU50" s="323"/>
      <c r="FV50" s="18"/>
      <c r="FW50" s="19"/>
      <c r="FX50" s="18"/>
      <c r="FY50" s="18"/>
      <c r="FZ50" s="20"/>
      <c r="GA50" s="21"/>
      <c r="GB50" s="323"/>
      <c r="GC50" s="18"/>
      <c r="GD50" s="19"/>
      <c r="GE50" s="18"/>
      <c r="GF50" s="18"/>
      <c r="GG50" s="20"/>
      <c r="GH50" s="21"/>
      <c r="GI50" s="323"/>
      <c r="GJ50" s="18"/>
      <c r="GK50" s="19"/>
      <c r="GL50" s="18"/>
      <c r="GM50" s="18"/>
      <c r="GN50" s="20"/>
      <c r="GO50" s="21"/>
      <c r="GP50" s="323"/>
      <c r="GQ50" s="18"/>
      <c r="GR50" s="19"/>
      <c r="GS50" s="18"/>
      <c r="GT50" s="18"/>
      <c r="GU50" s="20"/>
      <c r="GV50" s="21"/>
      <c r="GW50" s="323"/>
      <c r="GX50" s="18"/>
      <c r="GY50" s="19"/>
      <c r="GZ50" s="18"/>
      <c r="HA50" s="18"/>
      <c r="HB50" s="20"/>
      <c r="HC50" s="21"/>
      <c r="HD50" s="170"/>
      <c r="HE50" s="27"/>
      <c r="HF50" s="28"/>
      <c r="HG50" s="27"/>
      <c r="HH50" s="27"/>
      <c r="HI50" s="29"/>
      <c r="HJ50" s="171"/>
      <c r="HK50" s="323"/>
      <c r="HL50" s="18"/>
      <c r="HM50" s="19"/>
      <c r="HN50" s="18"/>
      <c r="HO50" s="18"/>
      <c r="HP50" s="20"/>
      <c r="HQ50" s="21"/>
      <c r="HR50" s="323">
        <v>2</v>
      </c>
      <c r="HS50" s="18">
        <v>27.5</v>
      </c>
      <c r="HT50" s="19">
        <v>13.75</v>
      </c>
      <c r="HU50" s="18">
        <v>2.5</v>
      </c>
      <c r="HV50" s="18">
        <v>25</v>
      </c>
      <c r="HW50" s="20">
        <v>2.5462962962962965E-3</v>
      </c>
      <c r="HX50" s="21">
        <v>1</v>
      </c>
      <c r="HY50" s="323">
        <v>1</v>
      </c>
      <c r="HZ50" s="18">
        <v>13</v>
      </c>
      <c r="IA50" s="19">
        <v>13</v>
      </c>
      <c r="IB50" s="18">
        <v>13</v>
      </c>
      <c r="IC50" s="18">
        <v>13</v>
      </c>
      <c r="ID50" s="20">
        <v>3.2060185185185191E-3</v>
      </c>
      <c r="IE50" s="21">
        <v>3</v>
      </c>
      <c r="IF50" s="323">
        <v>1</v>
      </c>
      <c r="IG50" s="18">
        <v>22</v>
      </c>
      <c r="IH50" s="19">
        <v>22</v>
      </c>
      <c r="II50" s="18">
        <v>22</v>
      </c>
      <c r="IJ50" s="18">
        <v>22</v>
      </c>
      <c r="IK50" s="20">
        <v>2.7199074074074074E-3</v>
      </c>
      <c r="IL50" s="21">
        <v>0</v>
      </c>
      <c r="IM50" s="323"/>
      <c r="IN50" s="18"/>
      <c r="IO50" s="19"/>
      <c r="IP50" s="18"/>
      <c r="IQ50" s="18"/>
      <c r="IR50" s="20"/>
      <c r="IS50" s="21"/>
      <c r="IT50" s="323"/>
      <c r="IU50" s="18"/>
      <c r="IV50" s="19"/>
      <c r="IW50" s="18"/>
      <c r="IX50" s="18"/>
      <c r="IY50" s="20"/>
      <c r="IZ50" s="21"/>
      <c r="JA50" s="172">
        <v>7</v>
      </c>
      <c r="JB50" s="172">
        <v>92.5</v>
      </c>
      <c r="JC50" s="173">
        <v>13.214285714285714</v>
      </c>
      <c r="JD50" s="172">
        <v>2.5</v>
      </c>
      <c r="JE50" s="172">
        <v>25</v>
      </c>
      <c r="JF50" s="174">
        <v>2.4669312169312172E-3</v>
      </c>
      <c r="JG50" s="175">
        <v>0.8571428571428571</v>
      </c>
      <c r="JH50" s="40"/>
      <c r="JI50" s="18"/>
      <c r="JJ50" s="19"/>
      <c r="JK50" s="18"/>
      <c r="JL50" s="18"/>
      <c r="JM50" s="20"/>
      <c r="JN50" s="21"/>
      <c r="JO50" s="323"/>
      <c r="JP50" s="18"/>
      <c r="JQ50" s="19"/>
      <c r="JR50" s="18"/>
      <c r="JS50" s="18"/>
      <c r="JT50" s="20"/>
      <c r="JU50" s="21"/>
      <c r="JV50" s="323"/>
      <c r="JW50" s="18"/>
      <c r="JX50" s="19"/>
      <c r="JY50" s="18"/>
      <c r="JZ50" s="18"/>
      <c r="KA50" s="20"/>
      <c r="KB50" s="21"/>
      <c r="KC50" s="323"/>
      <c r="KD50" s="18"/>
      <c r="KE50" s="19"/>
      <c r="KF50" s="18"/>
      <c r="KG50" s="18"/>
      <c r="KH50" s="20"/>
      <c r="KI50" s="21"/>
      <c r="KJ50" s="323"/>
      <c r="KK50" s="18"/>
      <c r="KL50" s="19"/>
      <c r="KM50" s="18"/>
      <c r="KN50" s="18"/>
      <c r="KO50" s="20"/>
      <c r="KP50" s="21"/>
      <c r="KQ50" s="323"/>
      <c r="KR50" s="18"/>
      <c r="KS50" s="19"/>
      <c r="KT50" s="18"/>
      <c r="KU50" s="18"/>
      <c r="KV50" s="20"/>
      <c r="KW50" s="21"/>
      <c r="KX50" s="323">
        <v>3</v>
      </c>
      <c r="KY50" s="18">
        <v>2.8984700000000001</v>
      </c>
      <c r="KZ50" s="19">
        <v>0.96615666666666666</v>
      </c>
      <c r="LA50" s="18">
        <v>0.88</v>
      </c>
      <c r="LB50" s="18">
        <v>1.1184700000000001</v>
      </c>
      <c r="LC50" s="20">
        <v>3.7391975308641974E-2</v>
      </c>
      <c r="LD50" s="21">
        <v>2</v>
      </c>
      <c r="LE50" s="323"/>
      <c r="LF50" s="18"/>
      <c r="LG50" s="19"/>
      <c r="LH50" s="18"/>
      <c r="LI50" s="18"/>
      <c r="LJ50" s="20"/>
      <c r="LK50" s="21"/>
      <c r="LL50" s="323"/>
      <c r="LM50" s="18"/>
      <c r="LN50" s="19"/>
      <c r="LO50" s="18"/>
      <c r="LP50" s="18"/>
      <c r="LQ50" s="20"/>
      <c r="LR50" s="21"/>
      <c r="LS50" s="323"/>
      <c r="LT50" s="18"/>
      <c r="LU50" s="19"/>
      <c r="LV50" s="18"/>
      <c r="LW50" s="18"/>
      <c r="LX50" s="20"/>
      <c r="LY50" s="21"/>
      <c r="LZ50" s="323"/>
      <c r="MA50" s="18"/>
      <c r="MB50" s="19"/>
      <c r="MC50" s="18"/>
      <c r="MD50" s="18"/>
      <c r="ME50" s="20"/>
      <c r="MF50" s="21"/>
      <c r="MG50" s="170"/>
      <c r="MH50" s="27"/>
      <c r="MI50" s="28"/>
      <c r="MJ50" s="27"/>
      <c r="MK50" s="27"/>
      <c r="ML50" s="29"/>
      <c r="MM50" s="171"/>
      <c r="MN50" s="323"/>
      <c r="MO50" s="18"/>
      <c r="MP50" s="19"/>
      <c r="MQ50" s="18"/>
      <c r="MR50" s="18"/>
      <c r="MS50" s="20"/>
      <c r="MT50" s="21"/>
      <c r="MU50" s="323">
        <v>1</v>
      </c>
      <c r="MV50" s="18">
        <v>1</v>
      </c>
      <c r="MW50" s="19">
        <v>1</v>
      </c>
      <c r="MX50" s="18">
        <v>1</v>
      </c>
      <c r="MY50" s="18">
        <v>1</v>
      </c>
      <c r="MZ50" s="20">
        <v>2.1875000000000002E-2</v>
      </c>
      <c r="NA50" s="21">
        <v>1</v>
      </c>
      <c r="NB50" s="323"/>
      <c r="NC50" s="18"/>
      <c r="ND50" s="19"/>
      <c r="NE50" s="18"/>
      <c r="NF50" s="18"/>
      <c r="NG50" s="20"/>
      <c r="NH50" s="21"/>
      <c r="NI50" s="323">
        <v>1</v>
      </c>
      <c r="NJ50" s="18">
        <v>1</v>
      </c>
      <c r="NK50" s="19">
        <v>1</v>
      </c>
      <c r="NL50" s="18">
        <v>1</v>
      </c>
      <c r="NM50" s="18">
        <v>1</v>
      </c>
      <c r="NN50" s="20">
        <v>2.071759259259259E-2</v>
      </c>
      <c r="NO50" s="21">
        <v>20</v>
      </c>
      <c r="NP50" s="323"/>
      <c r="NQ50" s="18"/>
      <c r="NR50" s="19"/>
      <c r="NS50" s="18"/>
      <c r="NT50" s="18"/>
      <c r="NU50" s="20"/>
      <c r="NV50" s="21"/>
      <c r="NW50" s="323"/>
      <c r="NX50" s="18"/>
      <c r="NY50" s="19"/>
      <c r="NZ50" s="18"/>
      <c r="OA50" s="18"/>
      <c r="OB50" s="20"/>
      <c r="OC50" s="21"/>
      <c r="OD50" s="172">
        <v>5</v>
      </c>
      <c r="OE50" s="172">
        <v>4.8984699999999997</v>
      </c>
      <c r="OF50" s="173">
        <v>0.97969399999999995</v>
      </c>
      <c r="OG50" s="172">
        <v>0.88</v>
      </c>
      <c r="OH50" s="172">
        <v>1.1184700000000001</v>
      </c>
      <c r="OI50" s="174">
        <v>3.0953703703703705E-2</v>
      </c>
      <c r="OJ50" s="175">
        <v>5.4</v>
      </c>
      <c r="OK50" s="40"/>
      <c r="OL50" s="18"/>
      <c r="OM50" s="19"/>
      <c r="ON50" s="18"/>
      <c r="OO50" s="18"/>
      <c r="OP50" s="20"/>
      <c r="OQ50" s="21"/>
      <c r="OR50" s="172"/>
      <c r="OS50" s="172"/>
      <c r="OT50" s="173"/>
      <c r="OU50" s="172"/>
      <c r="OV50" s="172"/>
      <c r="OW50" s="174"/>
      <c r="OX50" s="324"/>
    </row>
    <row r="51" spans="1:414" s="22" customFormat="1" x14ac:dyDescent="0.2">
      <c r="A51" s="169">
        <v>41</v>
      </c>
      <c r="B51" s="40"/>
      <c r="C51" s="18"/>
      <c r="D51" s="19"/>
      <c r="E51" s="18"/>
      <c r="F51" s="18"/>
      <c r="G51" s="20"/>
      <c r="H51" s="21"/>
      <c r="I51" s="323">
        <v>3</v>
      </c>
      <c r="J51" s="18">
        <v>11</v>
      </c>
      <c r="K51" s="19">
        <v>3.6666666666666665</v>
      </c>
      <c r="L51" s="18">
        <v>3.2</v>
      </c>
      <c r="M51" s="18">
        <v>4</v>
      </c>
      <c r="N51" s="20">
        <v>8.726851851851852E-3</v>
      </c>
      <c r="O51" s="21">
        <v>1</v>
      </c>
      <c r="P51" s="323">
        <v>4</v>
      </c>
      <c r="Q51" s="18">
        <v>13.4</v>
      </c>
      <c r="R51" s="19">
        <v>3.35</v>
      </c>
      <c r="S51" s="18">
        <v>3</v>
      </c>
      <c r="T51" s="18">
        <v>4.2</v>
      </c>
      <c r="U51" s="20">
        <v>7.8298611111111104E-3</v>
      </c>
      <c r="V51" s="21">
        <v>1.5</v>
      </c>
      <c r="W51" s="323">
        <v>4</v>
      </c>
      <c r="X51" s="18">
        <v>29.3</v>
      </c>
      <c r="Y51" s="19">
        <v>7.3250000000000002</v>
      </c>
      <c r="Z51" s="18">
        <v>2.5</v>
      </c>
      <c r="AA51" s="18">
        <v>18.100000000000001</v>
      </c>
      <c r="AB51" s="20">
        <v>8.8917824074074073E-3</v>
      </c>
      <c r="AC51" s="21">
        <v>0.75</v>
      </c>
      <c r="AD51" s="323">
        <v>2</v>
      </c>
      <c r="AE51" s="18">
        <v>8.5</v>
      </c>
      <c r="AF51" s="19">
        <v>4.25</v>
      </c>
      <c r="AG51" s="18">
        <v>3.3</v>
      </c>
      <c r="AH51" s="18">
        <v>5.2</v>
      </c>
      <c r="AI51" s="20">
        <v>7.8819444444444449E-3</v>
      </c>
      <c r="AJ51" s="21">
        <v>1</v>
      </c>
      <c r="AK51" s="323">
        <v>5</v>
      </c>
      <c r="AL51" s="18">
        <v>6.7</v>
      </c>
      <c r="AM51" s="19">
        <v>1.34</v>
      </c>
      <c r="AN51" s="18">
        <v>1</v>
      </c>
      <c r="AO51" s="18">
        <v>2</v>
      </c>
      <c r="AP51" s="20">
        <v>6.4583333333333324E-3</v>
      </c>
      <c r="AQ51" s="21">
        <v>1</v>
      </c>
      <c r="AR51" s="323">
        <v>3</v>
      </c>
      <c r="AS51" s="18">
        <v>36.950000000000003</v>
      </c>
      <c r="AT51" s="19">
        <v>12.316666666666668</v>
      </c>
      <c r="AU51" s="18">
        <v>3.25</v>
      </c>
      <c r="AV51" s="18">
        <v>26.2</v>
      </c>
      <c r="AW51" s="20">
        <v>7.2762345679012351E-3</v>
      </c>
      <c r="AX51" s="21">
        <v>3</v>
      </c>
      <c r="AY51" s="323">
        <v>2</v>
      </c>
      <c r="AZ51" s="18">
        <v>7.3</v>
      </c>
      <c r="BA51" s="19">
        <v>3.65</v>
      </c>
      <c r="BB51" s="18">
        <v>3.3</v>
      </c>
      <c r="BC51" s="18">
        <v>4</v>
      </c>
      <c r="BD51" s="20">
        <v>7.4942129629629629E-3</v>
      </c>
      <c r="BE51" s="21">
        <v>2</v>
      </c>
      <c r="BF51" s="323"/>
      <c r="BG51" s="18"/>
      <c r="BH51" s="19"/>
      <c r="BI51" s="18"/>
      <c r="BJ51" s="18"/>
      <c r="BK51" s="20"/>
      <c r="BL51" s="21"/>
      <c r="BM51" s="323"/>
      <c r="BN51" s="18"/>
      <c r="BO51" s="19"/>
      <c r="BP51" s="18"/>
      <c r="BQ51" s="18"/>
      <c r="BR51" s="20"/>
      <c r="BS51" s="21"/>
      <c r="BT51" s="323">
        <v>3</v>
      </c>
      <c r="BU51" s="18">
        <v>28.58</v>
      </c>
      <c r="BV51" s="19">
        <v>9.5266666666666655</v>
      </c>
      <c r="BW51" s="18">
        <v>4.58</v>
      </c>
      <c r="BX51" s="18">
        <v>18</v>
      </c>
      <c r="BY51" s="20">
        <v>7.0061728395061735E-3</v>
      </c>
      <c r="BZ51" s="21">
        <v>1.3333333333333333</v>
      </c>
      <c r="CA51" s="170">
        <v>3</v>
      </c>
      <c r="CB51" s="27">
        <v>26.6</v>
      </c>
      <c r="CC51" s="28">
        <v>8.8666666666666671</v>
      </c>
      <c r="CD51" s="27">
        <v>3</v>
      </c>
      <c r="CE51" s="27">
        <v>13.1</v>
      </c>
      <c r="CF51" s="29">
        <v>7.3032407407407412E-3</v>
      </c>
      <c r="CG51" s="171">
        <v>1.6666666666666667</v>
      </c>
      <c r="CH51" s="323">
        <v>2</v>
      </c>
      <c r="CI51" s="18">
        <v>6.1</v>
      </c>
      <c r="CJ51" s="19">
        <v>3.05</v>
      </c>
      <c r="CK51" s="18">
        <v>2.9</v>
      </c>
      <c r="CL51" s="18">
        <v>3.2</v>
      </c>
      <c r="CM51" s="20">
        <v>6.927083333333332E-3</v>
      </c>
      <c r="CN51" s="21">
        <v>4.5</v>
      </c>
      <c r="CO51" s="323">
        <v>3</v>
      </c>
      <c r="CP51" s="18">
        <v>7.3</v>
      </c>
      <c r="CQ51" s="19">
        <v>2.4333333333333331</v>
      </c>
      <c r="CR51" s="18">
        <v>2</v>
      </c>
      <c r="CS51" s="18">
        <v>2.7</v>
      </c>
      <c r="CT51" s="20">
        <v>7.3148148148148148E-3</v>
      </c>
      <c r="CU51" s="21">
        <v>1</v>
      </c>
      <c r="CV51" s="323">
        <v>1</v>
      </c>
      <c r="CW51" s="18">
        <v>4.5</v>
      </c>
      <c r="CX51" s="19">
        <v>4.5</v>
      </c>
      <c r="CY51" s="18">
        <v>4.5</v>
      </c>
      <c r="CZ51" s="18">
        <v>4.5</v>
      </c>
      <c r="DA51" s="20">
        <v>1.0416666666666666E-2</v>
      </c>
      <c r="DB51" s="21">
        <v>6</v>
      </c>
      <c r="DC51" s="323"/>
      <c r="DD51" s="18"/>
      <c r="DE51" s="19"/>
      <c r="DF51" s="18"/>
      <c r="DG51" s="18"/>
      <c r="DH51" s="20"/>
      <c r="DI51" s="21"/>
      <c r="DJ51" s="323"/>
      <c r="DK51" s="18"/>
      <c r="DL51" s="19"/>
      <c r="DM51" s="18"/>
      <c r="DN51" s="18"/>
      <c r="DO51" s="20"/>
      <c r="DP51" s="21"/>
      <c r="DQ51" s="323"/>
      <c r="DR51" s="18"/>
      <c r="DS51" s="19"/>
      <c r="DT51" s="18"/>
      <c r="DU51" s="18"/>
      <c r="DV51" s="20"/>
      <c r="DW51" s="21"/>
      <c r="DX51" s="172">
        <v>35</v>
      </c>
      <c r="DY51" s="172">
        <v>186.23</v>
      </c>
      <c r="DZ51" s="173">
        <v>5.3208571428571423</v>
      </c>
      <c r="EA51" s="172">
        <v>1</v>
      </c>
      <c r="EB51" s="172">
        <v>26.2</v>
      </c>
      <c r="EC51" s="174">
        <v>7.6309523809523824E-3</v>
      </c>
      <c r="ED51" s="175">
        <v>1.6857142857142857</v>
      </c>
      <c r="EE51" s="40"/>
      <c r="EF51" s="18"/>
      <c r="EG51" s="19"/>
      <c r="EH51" s="18"/>
      <c r="EI51" s="18"/>
      <c r="EJ51" s="20"/>
      <c r="EK51" s="21"/>
      <c r="EL51" s="323"/>
      <c r="EM51" s="18"/>
      <c r="EN51" s="19"/>
      <c r="EO51" s="18"/>
      <c r="EP51" s="18"/>
      <c r="EQ51" s="20"/>
      <c r="ER51" s="21"/>
      <c r="ES51" s="323"/>
      <c r="ET51" s="18"/>
      <c r="EU51" s="19"/>
      <c r="EV51" s="18"/>
      <c r="EW51" s="18"/>
      <c r="EX51" s="20"/>
      <c r="EY51" s="21"/>
      <c r="EZ51" s="323">
        <v>1</v>
      </c>
      <c r="FA51" s="18">
        <v>10</v>
      </c>
      <c r="FB51" s="19">
        <v>10</v>
      </c>
      <c r="FC51" s="18">
        <v>10</v>
      </c>
      <c r="FD51" s="18">
        <v>10</v>
      </c>
      <c r="FE51" s="20">
        <v>1.8402777777777777E-3</v>
      </c>
      <c r="FF51" s="21">
        <v>0</v>
      </c>
      <c r="FG51" s="323">
        <v>2</v>
      </c>
      <c r="FH51" s="18">
        <v>41</v>
      </c>
      <c r="FI51" s="19">
        <v>20.5</v>
      </c>
      <c r="FJ51" s="18">
        <v>12.8</v>
      </c>
      <c r="FK51" s="18">
        <v>28.2</v>
      </c>
      <c r="FL51" s="20">
        <v>2.6157407407407405E-3</v>
      </c>
      <c r="FM51" s="21">
        <v>1</v>
      </c>
      <c r="FN51" s="323">
        <v>1</v>
      </c>
      <c r="FO51" s="18">
        <v>15.6</v>
      </c>
      <c r="FP51" s="19">
        <v>15.6</v>
      </c>
      <c r="FQ51" s="18">
        <v>15.6</v>
      </c>
      <c r="FR51" s="18">
        <v>15.6</v>
      </c>
      <c r="FS51" s="20">
        <v>3.0555555555555557E-3</v>
      </c>
      <c r="FT51" s="21">
        <v>0</v>
      </c>
      <c r="FU51" s="323"/>
      <c r="FV51" s="18"/>
      <c r="FW51" s="19"/>
      <c r="FX51" s="18"/>
      <c r="FY51" s="18"/>
      <c r="FZ51" s="20"/>
      <c r="GA51" s="21"/>
      <c r="GB51" s="323"/>
      <c r="GC51" s="18"/>
      <c r="GD51" s="19"/>
      <c r="GE51" s="18"/>
      <c r="GF51" s="18"/>
      <c r="GG51" s="20"/>
      <c r="GH51" s="21"/>
      <c r="GI51" s="323"/>
      <c r="GJ51" s="18"/>
      <c r="GK51" s="19"/>
      <c r="GL51" s="18"/>
      <c r="GM51" s="18"/>
      <c r="GN51" s="20"/>
      <c r="GO51" s="21"/>
      <c r="GP51" s="323"/>
      <c r="GQ51" s="18"/>
      <c r="GR51" s="19"/>
      <c r="GS51" s="18"/>
      <c r="GT51" s="18"/>
      <c r="GU51" s="20"/>
      <c r="GV51" s="21"/>
      <c r="GW51" s="323"/>
      <c r="GX51" s="18"/>
      <c r="GY51" s="19"/>
      <c r="GZ51" s="18"/>
      <c r="HA51" s="18"/>
      <c r="HB51" s="20"/>
      <c r="HC51" s="21"/>
      <c r="HD51" s="170"/>
      <c r="HE51" s="27"/>
      <c r="HF51" s="28"/>
      <c r="HG51" s="27"/>
      <c r="HH51" s="27"/>
      <c r="HI51" s="29"/>
      <c r="HJ51" s="171"/>
      <c r="HK51" s="323"/>
      <c r="HL51" s="18"/>
      <c r="HM51" s="19"/>
      <c r="HN51" s="18"/>
      <c r="HO51" s="18"/>
      <c r="HP51" s="20"/>
      <c r="HQ51" s="21"/>
      <c r="HR51" s="323"/>
      <c r="HS51" s="18"/>
      <c r="HT51" s="19"/>
      <c r="HU51" s="18"/>
      <c r="HV51" s="18"/>
      <c r="HW51" s="20"/>
      <c r="HX51" s="21"/>
      <c r="HY51" s="323"/>
      <c r="HZ51" s="18"/>
      <c r="IA51" s="19"/>
      <c r="IB51" s="18"/>
      <c r="IC51" s="18"/>
      <c r="ID51" s="20"/>
      <c r="IE51" s="21"/>
      <c r="IF51" s="323"/>
      <c r="IG51" s="18"/>
      <c r="IH51" s="19"/>
      <c r="II51" s="18"/>
      <c r="IJ51" s="18"/>
      <c r="IK51" s="20"/>
      <c r="IL51" s="21"/>
      <c r="IM51" s="323"/>
      <c r="IN51" s="18"/>
      <c r="IO51" s="19"/>
      <c r="IP51" s="18"/>
      <c r="IQ51" s="18"/>
      <c r="IR51" s="20"/>
      <c r="IS51" s="21"/>
      <c r="IT51" s="323"/>
      <c r="IU51" s="18"/>
      <c r="IV51" s="19"/>
      <c r="IW51" s="18"/>
      <c r="IX51" s="18"/>
      <c r="IY51" s="20"/>
      <c r="IZ51" s="21"/>
      <c r="JA51" s="172">
        <v>4</v>
      </c>
      <c r="JB51" s="172">
        <v>66.599999999999994</v>
      </c>
      <c r="JC51" s="173">
        <v>16.649999999999999</v>
      </c>
      <c r="JD51" s="172">
        <v>10</v>
      </c>
      <c r="JE51" s="172">
        <v>28.2</v>
      </c>
      <c r="JF51" s="174">
        <v>2.5318287037037037E-3</v>
      </c>
      <c r="JG51" s="175">
        <v>0.5</v>
      </c>
      <c r="JH51" s="40"/>
      <c r="JI51" s="18"/>
      <c r="JJ51" s="19"/>
      <c r="JK51" s="18"/>
      <c r="JL51" s="18"/>
      <c r="JM51" s="20"/>
      <c r="JN51" s="21"/>
      <c r="JO51" s="323"/>
      <c r="JP51" s="18"/>
      <c r="JQ51" s="19"/>
      <c r="JR51" s="18"/>
      <c r="JS51" s="18"/>
      <c r="JT51" s="20"/>
      <c r="JU51" s="21"/>
      <c r="JV51" s="323"/>
      <c r="JW51" s="18"/>
      <c r="JX51" s="19"/>
      <c r="JY51" s="18"/>
      <c r="JZ51" s="18"/>
      <c r="KA51" s="20"/>
      <c r="KB51" s="21"/>
      <c r="KC51" s="323"/>
      <c r="KD51" s="18"/>
      <c r="KE51" s="19"/>
      <c r="KF51" s="18"/>
      <c r="KG51" s="18"/>
      <c r="KH51" s="20"/>
      <c r="KI51" s="21"/>
      <c r="KJ51" s="323"/>
      <c r="KK51" s="18"/>
      <c r="KL51" s="19"/>
      <c r="KM51" s="18"/>
      <c r="KN51" s="18"/>
      <c r="KO51" s="20"/>
      <c r="KP51" s="21"/>
      <c r="KQ51" s="323"/>
      <c r="KR51" s="18"/>
      <c r="KS51" s="19"/>
      <c r="KT51" s="18"/>
      <c r="KU51" s="18"/>
      <c r="KV51" s="20"/>
      <c r="KW51" s="21"/>
      <c r="KX51" s="323">
        <v>1</v>
      </c>
      <c r="KY51" s="18">
        <v>0.8</v>
      </c>
      <c r="KZ51" s="19">
        <v>0.8</v>
      </c>
      <c r="LA51" s="18">
        <v>0.8</v>
      </c>
      <c r="LB51" s="18">
        <v>0.8</v>
      </c>
      <c r="LC51" s="20">
        <v>5.2083333333333336E-2</v>
      </c>
      <c r="LD51" s="21">
        <v>0</v>
      </c>
      <c r="LE51" s="323"/>
      <c r="LF51" s="18"/>
      <c r="LG51" s="19"/>
      <c r="LH51" s="18"/>
      <c r="LI51" s="18"/>
      <c r="LJ51" s="20"/>
      <c r="LK51" s="21"/>
      <c r="LL51" s="323"/>
      <c r="LM51" s="18"/>
      <c r="LN51" s="19"/>
      <c r="LO51" s="18"/>
      <c r="LP51" s="18"/>
      <c r="LQ51" s="20"/>
      <c r="LR51" s="21"/>
      <c r="LS51" s="323"/>
      <c r="LT51" s="18"/>
      <c r="LU51" s="19"/>
      <c r="LV51" s="18"/>
      <c r="LW51" s="18"/>
      <c r="LX51" s="20"/>
      <c r="LY51" s="21"/>
      <c r="LZ51" s="323"/>
      <c r="MA51" s="18"/>
      <c r="MB51" s="19"/>
      <c r="MC51" s="18"/>
      <c r="MD51" s="18"/>
      <c r="ME51" s="20"/>
      <c r="MF51" s="21"/>
      <c r="MG51" s="170"/>
      <c r="MH51" s="27"/>
      <c r="MI51" s="28"/>
      <c r="MJ51" s="27"/>
      <c r="MK51" s="27"/>
      <c r="ML51" s="29"/>
      <c r="MM51" s="171"/>
      <c r="MN51" s="323"/>
      <c r="MO51" s="18"/>
      <c r="MP51" s="19"/>
      <c r="MQ51" s="18"/>
      <c r="MR51" s="18"/>
      <c r="MS51" s="20"/>
      <c r="MT51" s="21"/>
      <c r="MU51" s="323"/>
      <c r="MV51" s="18"/>
      <c r="MW51" s="19"/>
      <c r="MX51" s="18"/>
      <c r="MY51" s="18"/>
      <c r="MZ51" s="20"/>
      <c r="NA51" s="21"/>
      <c r="NB51" s="323"/>
      <c r="NC51" s="18"/>
      <c r="ND51" s="19"/>
      <c r="NE51" s="18"/>
      <c r="NF51" s="18"/>
      <c r="NG51" s="20"/>
      <c r="NH51" s="21"/>
      <c r="NI51" s="323"/>
      <c r="NJ51" s="18"/>
      <c r="NK51" s="19"/>
      <c r="NL51" s="18"/>
      <c r="NM51" s="18"/>
      <c r="NN51" s="20"/>
      <c r="NO51" s="21"/>
      <c r="NP51" s="323"/>
      <c r="NQ51" s="18"/>
      <c r="NR51" s="19"/>
      <c r="NS51" s="18"/>
      <c r="NT51" s="18"/>
      <c r="NU51" s="20"/>
      <c r="NV51" s="21"/>
      <c r="NW51" s="323"/>
      <c r="NX51" s="18"/>
      <c r="NY51" s="19"/>
      <c r="NZ51" s="18"/>
      <c r="OA51" s="18"/>
      <c r="OB51" s="20"/>
      <c r="OC51" s="21"/>
      <c r="OD51" s="172">
        <v>1</v>
      </c>
      <c r="OE51" s="172">
        <v>0.8</v>
      </c>
      <c r="OF51" s="173">
        <v>0.8</v>
      </c>
      <c r="OG51" s="172">
        <v>0.8</v>
      </c>
      <c r="OH51" s="172">
        <v>0.8</v>
      </c>
      <c r="OI51" s="174">
        <v>5.2083333333333336E-2</v>
      </c>
      <c r="OJ51" s="175">
        <v>0</v>
      </c>
      <c r="OK51" s="40"/>
      <c r="OL51" s="18"/>
      <c r="OM51" s="19"/>
      <c r="ON51" s="18"/>
      <c r="OO51" s="18"/>
      <c r="OP51" s="20"/>
      <c r="OQ51" s="21"/>
      <c r="OR51" s="172"/>
      <c r="OS51" s="172"/>
      <c r="OT51" s="173"/>
      <c r="OU51" s="172"/>
      <c r="OV51" s="172"/>
      <c r="OW51" s="174"/>
      <c r="OX51" s="324"/>
    </row>
    <row r="52" spans="1:414" s="22" customFormat="1" x14ac:dyDescent="0.2">
      <c r="A52" s="169">
        <v>42</v>
      </c>
      <c r="B52" s="40"/>
      <c r="C52" s="18"/>
      <c r="D52" s="19"/>
      <c r="E52" s="18"/>
      <c r="F52" s="18"/>
      <c r="G52" s="20"/>
      <c r="H52" s="21"/>
      <c r="I52" s="323">
        <v>3</v>
      </c>
      <c r="J52" s="18">
        <v>9.8000000000000007</v>
      </c>
      <c r="K52" s="19">
        <v>3.2666666666666671</v>
      </c>
      <c r="L52" s="18">
        <v>3.25</v>
      </c>
      <c r="M52" s="18">
        <v>3.3</v>
      </c>
      <c r="N52" s="20">
        <v>7.8780864197530876E-3</v>
      </c>
      <c r="O52" s="21">
        <v>1.3333333333333333</v>
      </c>
      <c r="P52" s="323">
        <v>1</v>
      </c>
      <c r="Q52" s="18">
        <v>3.1</v>
      </c>
      <c r="R52" s="19">
        <v>3.1</v>
      </c>
      <c r="S52" s="18">
        <v>3.1</v>
      </c>
      <c r="T52" s="18">
        <v>3.1</v>
      </c>
      <c r="U52" s="20">
        <v>7.858796296296296E-3</v>
      </c>
      <c r="V52" s="21">
        <v>5</v>
      </c>
      <c r="W52" s="323">
        <v>2</v>
      </c>
      <c r="X52" s="18">
        <v>6.2</v>
      </c>
      <c r="Y52" s="19">
        <v>3.1</v>
      </c>
      <c r="Z52" s="18">
        <v>3</v>
      </c>
      <c r="AA52" s="18">
        <v>3.2</v>
      </c>
      <c r="AB52" s="20">
        <v>7.7604166666666672E-3</v>
      </c>
      <c r="AC52" s="21">
        <v>2</v>
      </c>
      <c r="AD52" s="323">
        <v>2</v>
      </c>
      <c r="AE52" s="18">
        <v>8.6999999999999993</v>
      </c>
      <c r="AF52" s="19">
        <v>4.3499999999999996</v>
      </c>
      <c r="AG52" s="18">
        <v>3.3</v>
      </c>
      <c r="AH52" s="18">
        <v>5.4</v>
      </c>
      <c r="AI52" s="20">
        <v>7.8067129629629632E-3</v>
      </c>
      <c r="AJ52" s="21">
        <v>1</v>
      </c>
      <c r="AK52" s="323">
        <v>2</v>
      </c>
      <c r="AL52" s="18">
        <v>3.5</v>
      </c>
      <c r="AM52" s="19">
        <v>1.75</v>
      </c>
      <c r="AN52" s="18">
        <v>1.5</v>
      </c>
      <c r="AO52" s="18">
        <v>2</v>
      </c>
      <c r="AP52" s="20">
        <v>8.2407407407407412E-3</v>
      </c>
      <c r="AQ52" s="21">
        <v>0.5</v>
      </c>
      <c r="AR52" s="323"/>
      <c r="AS52" s="18"/>
      <c r="AT52" s="19"/>
      <c r="AU52" s="18"/>
      <c r="AV52" s="18"/>
      <c r="AW52" s="20"/>
      <c r="AX52" s="21"/>
      <c r="AY52" s="323">
        <v>3</v>
      </c>
      <c r="AZ52" s="18">
        <v>11.15</v>
      </c>
      <c r="BA52" s="19">
        <v>3.7166666666666668</v>
      </c>
      <c r="BB52" s="18">
        <v>2.14</v>
      </c>
      <c r="BC52" s="18">
        <v>5.01</v>
      </c>
      <c r="BD52" s="20">
        <v>7.1527777777777779E-3</v>
      </c>
      <c r="BE52" s="21">
        <v>2</v>
      </c>
      <c r="BF52" s="323">
        <v>2</v>
      </c>
      <c r="BG52" s="18">
        <v>4.4700000000000006</v>
      </c>
      <c r="BH52" s="19">
        <v>2.2350000000000003</v>
      </c>
      <c r="BI52" s="18">
        <v>1</v>
      </c>
      <c r="BJ52" s="18">
        <v>3.47</v>
      </c>
      <c r="BK52" s="20">
        <v>7.1759259259259259E-3</v>
      </c>
      <c r="BL52" s="21">
        <v>10.838888888891233</v>
      </c>
      <c r="BM52" s="323"/>
      <c r="BN52" s="18"/>
      <c r="BO52" s="19"/>
      <c r="BP52" s="18"/>
      <c r="BQ52" s="18"/>
      <c r="BR52" s="20"/>
      <c r="BS52" s="21"/>
      <c r="BT52" s="323">
        <v>3</v>
      </c>
      <c r="BU52" s="18">
        <v>18.5</v>
      </c>
      <c r="BV52" s="19">
        <v>6.166666666666667</v>
      </c>
      <c r="BW52" s="18">
        <v>3</v>
      </c>
      <c r="BX52" s="18">
        <v>11.5</v>
      </c>
      <c r="BY52" s="20">
        <v>6.5316358024691363E-3</v>
      </c>
      <c r="BZ52" s="21">
        <v>1.3333333333333333</v>
      </c>
      <c r="CA52" s="170">
        <v>4</v>
      </c>
      <c r="CB52" s="27">
        <v>19</v>
      </c>
      <c r="CC52" s="28">
        <v>4.75</v>
      </c>
      <c r="CD52" s="27">
        <v>3</v>
      </c>
      <c r="CE52" s="27">
        <v>6</v>
      </c>
      <c r="CF52" s="29">
        <v>7.0949074074074074E-3</v>
      </c>
      <c r="CG52" s="171">
        <v>0.5</v>
      </c>
      <c r="CH52" s="323">
        <v>1</v>
      </c>
      <c r="CI52" s="18">
        <v>3</v>
      </c>
      <c r="CJ52" s="19">
        <v>3</v>
      </c>
      <c r="CK52" s="18">
        <v>3</v>
      </c>
      <c r="CL52" s="18">
        <v>3</v>
      </c>
      <c r="CM52" s="20">
        <v>8.4722222222222213E-3</v>
      </c>
      <c r="CN52" s="21">
        <v>7</v>
      </c>
      <c r="CO52" s="323">
        <v>3</v>
      </c>
      <c r="CP52" s="18">
        <v>7.2799999999999994</v>
      </c>
      <c r="CQ52" s="19">
        <v>2.4266666666666663</v>
      </c>
      <c r="CR52" s="18">
        <v>1.25</v>
      </c>
      <c r="CS52" s="18">
        <v>3.42</v>
      </c>
      <c r="CT52" s="20">
        <v>7.9166666666666673E-3</v>
      </c>
      <c r="CU52" s="21">
        <v>1.3333333333333333</v>
      </c>
      <c r="CV52" s="323">
        <v>3</v>
      </c>
      <c r="CW52" s="18">
        <v>7.5609999999999999</v>
      </c>
      <c r="CX52" s="19">
        <v>2.5203333333333333</v>
      </c>
      <c r="CY52" s="18">
        <v>1.9</v>
      </c>
      <c r="CZ52" s="18">
        <v>3.661</v>
      </c>
      <c r="DA52" s="20">
        <v>7.5964506172839508E-3</v>
      </c>
      <c r="DB52" s="21">
        <v>1.3333333333333333</v>
      </c>
      <c r="DC52" s="323">
        <v>1</v>
      </c>
      <c r="DD52" s="18">
        <v>4</v>
      </c>
      <c r="DE52" s="19">
        <v>4</v>
      </c>
      <c r="DF52" s="18">
        <v>4</v>
      </c>
      <c r="DG52" s="18">
        <v>4</v>
      </c>
      <c r="DH52" s="20">
        <v>6.9212962962962969E-3</v>
      </c>
      <c r="DI52" s="21">
        <v>0</v>
      </c>
      <c r="DJ52" s="323"/>
      <c r="DK52" s="18"/>
      <c r="DL52" s="19"/>
      <c r="DM52" s="18"/>
      <c r="DN52" s="18"/>
      <c r="DO52" s="20"/>
      <c r="DP52" s="21"/>
      <c r="DQ52" s="323"/>
      <c r="DR52" s="18"/>
      <c r="DS52" s="19"/>
      <c r="DT52" s="18"/>
      <c r="DU52" s="18"/>
      <c r="DV52" s="20"/>
      <c r="DW52" s="21"/>
      <c r="DX52" s="172">
        <v>30</v>
      </c>
      <c r="DY52" s="172">
        <v>106.26100000000001</v>
      </c>
      <c r="DZ52" s="173">
        <v>3.5420333333333338</v>
      </c>
      <c r="EA52" s="172">
        <v>1</v>
      </c>
      <c r="EB52" s="172">
        <v>11.5</v>
      </c>
      <c r="EC52" s="174">
        <v>7.4942129629629612E-3</v>
      </c>
      <c r="ED52" s="175">
        <v>2.1559259259260823</v>
      </c>
      <c r="EE52" s="40"/>
      <c r="EF52" s="18"/>
      <c r="EG52" s="19"/>
      <c r="EH52" s="18"/>
      <c r="EI52" s="18"/>
      <c r="EJ52" s="20"/>
      <c r="EK52" s="21"/>
      <c r="EL52" s="323"/>
      <c r="EM52" s="18"/>
      <c r="EN52" s="19"/>
      <c r="EO52" s="18"/>
      <c r="EP52" s="18"/>
      <c r="EQ52" s="20"/>
      <c r="ER52" s="21"/>
      <c r="ES52" s="323">
        <v>1</v>
      </c>
      <c r="ET52" s="18">
        <v>16.7</v>
      </c>
      <c r="EU52" s="19">
        <v>16.7</v>
      </c>
      <c r="EV52" s="18">
        <v>16.7</v>
      </c>
      <c r="EW52" s="18">
        <v>16.7</v>
      </c>
      <c r="EX52" s="20">
        <v>3.2870370370370367E-3</v>
      </c>
      <c r="EY52" s="21">
        <v>0</v>
      </c>
      <c r="EZ52" s="323"/>
      <c r="FA52" s="18"/>
      <c r="FB52" s="19"/>
      <c r="FC52" s="18"/>
      <c r="FD52" s="18"/>
      <c r="FE52" s="20"/>
      <c r="FF52" s="21"/>
      <c r="FG52" s="323">
        <v>2</v>
      </c>
      <c r="FH52" s="18">
        <v>53.1</v>
      </c>
      <c r="FI52" s="19">
        <v>26.55</v>
      </c>
      <c r="FJ52" s="18">
        <v>21</v>
      </c>
      <c r="FK52" s="18">
        <v>32.1</v>
      </c>
      <c r="FL52" s="20">
        <v>2.4594907407407408E-3</v>
      </c>
      <c r="FM52" s="21">
        <v>0.5</v>
      </c>
      <c r="FN52" s="323"/>
      <c r="FO52" s="18"/>
      <c r="FP52" s="19"/>
      <c r="FQ52" s="18"/>
      <c r="FR52" s="18"/>
      <c r="FS52" s="20"/>
      <c r="FT52" s="21"/>
      <c r="FU52" s="323"/>
      <c r="FV52" s="18"/>
      <c r="FW52" s="19"/>
      <c r="FX52" s="18"/>
      <c r="FY52" s="18"/>
      <c r="FZ52" s="20"/>
      <c r="GA52" s="21"/>
      <c r="GB52" s="323"/>
      <c r="GC52" s="18"/>
      <c r="GD52" s="19"/>
      <c r="GE52" s="18"/>
      <c r="GF52" s="18"/>
      <c r="GG52" s="20"/>
      <c r="GH52" s="21"/>
      <c r="GI52" s="323"/>
      <c r="GJ52" s="18"/>
      <c r="GK52" s="19"/>
      <c r="GL52" s="18"/>
      <c r="GM52" s="18"/>
      <c r="GN52" s="20"/>
      <c r="GO52" s="21"/>
      <c r="GP52" s="323"/>
      <c r="GQ52" s="18"/>
      <c r="GR52" s="19"/>
      <c r="GS52" s="18"/>
      <c r="GT52" s="18"/>
      <c r="GU52" s="20"/>
      <c r="GV52" s="21"/>
      <c r="GW52" s="323"/>
      <c r="GX52" s="18"/>
      <c r="GY52" s="19"/>
      <c r="GZ52" s="18"/>
      <c r="HA52" s="18"/>
      <c r="HB52" s="20"/>
      <c r="HC52" s="21"/>
      <c r="HD52" s="170"/>
      <c r="HE52" s="27"/>
      <c r="HF52" s="28"/>
      <c r="HG52" s="27"/>
      <c r="HH52" s="27"/>
      <c r="HI52" s="29"/>
      <c r="HJ52" s="171"/>
      <c r="HK52" s="323"/>
      <c r="HL52" s="18"/>
      <c r="HM52" s="19"/>
      <c r="HN52" s="18"/>
      <c r="HO52" s="18"/>
      <c r="HP52" s="20"/>
      <c r="HQ52" s="21"/>
      <c r="HR52" s="323"/>
      <c r="HS52" s="18"/>
      <c r="HT52" s="19"/>
      <c r="HU52" s="18"/>
      <c r="HV52" s="18"/>
      <c r="HW52" s="20"/>
      <c r="HX52" s="21"/>
      <c r="HY52" s="323"/>
      <c r="HZ52" s="18"/>
      <c r="IA52" s="19"/>
      <c r="IB52" s="18"/>
      <c r="IC52" s="18"/>
      <c r="ID52" s="20"/>
      <c r="IE52" s="21"/>
      <c r="IF52" s="323">
        <v>1</v>
      </c>
      <c r="IG52" s="18">
        <v>11</v>
      </c>
      <c r="IH52" s="19">
        <v>11</v>
      </c>
      <c r="II52" s="18">
        <v>11</v>
      </c>
      <c r="IJ52" s="18">
        <v>11</v>
      </c>
      <c r="IK52" s="20">
        <v>2.5810185185185185E-3</v>
      </c>
      <c r="IL52" s="21">
        <v>7</v>
      </c>
      <c r="IM52" s="323"/>
      <c r="IN52" s="18"/>
      <c r="IO52" s="19"/>
      <c r="IP52" s="18"/>
      <c r="IQ52" s="18"/>
      <c r="IR52" s="20"/>
      <c r="IS52" s="21"/>
      <c r="IT52" s="323"/>
      <c r="IU52" s="18"/>
      <c r="IV52" s="19"/>
      <c r="IW52" s="18"/>
      <c r="IX52" s="18"/>
      <c r="IY52" s="20"/>
      <c r="IZ52" s="21"/>
      <c r="JA52" s="172">
        <v>4</v>
      </c>
      <c r="JB52" s="172">
        <v>80.8</v>
      </c>
      <c r="JC52" s="173">
        <v>20.2</v>
      </c>
      <c r="JD52" s="172">
        <v>11</v>
      </c>
      <c r="JE52" s="172">
        <v>32.1</v>
      </c>
      <c r="JF52" s="174">
        <v>2.6967592592592594E-3</v>
      </c>
      <c r="JG52" s="175">
        <v>2</v>
      </c>
      <c r="JH52" s="40"/>
      <c r="JI52" s="18"/>
      <c r="JJ52" s="19"/>
      <c r="JK52" s="18"/>
      <c r="JL52" s="18"/>
      <c r="JM52" s="20"/>
      <c r="JN52" s="21"/>
      <c r="JO52" s="323"/>
      <c r="JP52" s="18"/>
      <c r="JQ52" s="19"/>
      <c r="JR52" s="18"/>
      <c r="JS52" s="18"/>
      <c r="JT52" s="20"/>
      <c r="JU52" s="21"/>
      <c r="JV52" s="323"/>
      <c r="JW52" s="18"/>
      <c r="JX52" s="19"/>
      <c r="JY52" s="18"/>
      <c r="JZ52" s="18"/>
      <c r="KA52" s="20"/>
      <c r="KB52" s="21"/>
      <c r="KC52" s="323"/>
      <c r="KD52" s="18"/>
      <c r="KE52" s="19"/>
      <c r="KF52" s="18"/>
      <c r="KG52" s="18"/>
      <c r="KH52" s="20"/>
      <c r="KI52" s="21"/>
      <c r="KJ52" s="323"/>
      <c r="KK52" s="18"/>
      <c r="KL52" s="19"/>
      <c r="KM52" s="18"/>
      <c r="KN52" s="18"/>
      <c r="KO52" s="20"/>
      <c r="KP52" s="21"/>
      <c r="KQ52" s="323">
        <v>1</v>
      </c>
      <c r="KR52" s="18">
        <v>0.5</v>
      </c>
      <c r="KS52" s="19">
        <v>0.5</v>
      </c>
      <c r="KT52" s="18">
        <v>0.5</v>
      </c>
      <c r="KU52" s="18">
        <v>0.5</v>
      </c>
      <c r="KV52" s="20">
        <v>3.4722222222222224E-2</v>
      </c>
      <c r="KW52" s="21">
        <v>1</v>
      </c>
      <c r="KX52" s="323">
        <v>2</v>
      </c>
      <c r="KY52" s="18">
        <v>2.1799999999999997</v>
      </c>
      <c r="KZ52" s="19">
        <v>1.0899999999999999</v>
      </c>
      <c r="LA52" s="18">
        <v>1</v>
      </c>
      <c r="LB52" s="18">
        <v>1.18</v>
      </c>
      <c r="LC52" s="20">
        <v>3.2071759259259258E-2</v>
      </c>
      <c r="LD52" s="21">
        <v>1</v>
      </c>
      <c r="LE52" s="323"/>
      <c r="LF52" s="18"/>
      <c r="LG52" s="19"/>
      <c r="LH52" s="18"/>
      <c r="LI52" s="18"/>
      <c r="LJ52" s="20"/>
      <c r="LK52" s="21"/>
      <c r="LL52" s="323"/>
      <c r="LM52" s="18"/>
      <c r="LN52" s="19"/>
      <c r="LO52" s="18"/>
      <c r="LP52" s="18"/>
      <c r="LQ52" s="20"/>
      <c r="LR52" s="21"/>
      <c r="LS52" s="323"/>
      <c r="LT52" s="18"/>
      <c r="LU52" s="19"/>
      <c r="LV52" s="18"/>
      <c r="LW52" s="18"/>
      <c r="LX52" s="20"/>
      <c r="LY52" s="21"/>
      <c r="LZ52" s="323"/>
      <c r="MA52" s="18"/>
      <c r="MB52" s="19"/>
      <c r="MC52" s="18"/>
      <c r="MD52" s="18"/>
      <c r="ME52" s="20"/>
      <c r="MF52" s="21"/>
      <c r="MG52" s="170"/>
      <c r="MH52" s="27"/>
      <c r="MI52" s="28"/>
      <c r="MJ52" s="27"/>
      <c r="MK52" s="27"/>
      <c r="ML52" s="29"/>
      <c r="MM52" s="171"/>
      <c r="MN52" s="323"/>
      <c r="MO52" s="18"/>
      <c r="MP52" s="19"/>
      <c r="MQ52" s="18"/>
      <c r="MR52" s="18"/>
      <c r="MS52" s="20"/>
      <c r="MT52" s="21"/>
      <c r="MU52" s="323"/>
      <c r="MV52" s="18"/>
      <c r="MW52" s="19"/>
      <c r="MX52" s="18"/>
      <c r="MY52" s="18"/>
      <c r="MZ52" s="20"/>
      <c r="NA52" s="21"/>
      <c r="NB52" s="323"/>
      <c r="NC52" s="18"/>
      <c r="ND52" s="19"/>
      <c r="NE52" s="18"/>
      <c r="NF52" s="18"/>
      <c r="NG52" s="20"/>
      <c r="NH52" s="21"/>
      <c r="NI52" s="323"/>
      <c r="NJ52" s="18"/>
      <c r="NK52" s="19"/>
      <c r="NL52" s="18"/>
      <c r="NM52" s="18"/>
      <c r="NN52" s="20"/>
      <c r="NO52" s="21"/>
      <c r="NP52" s="323"/>
      <c r="NQ52" s="18"/>
      <c r="NR52" s="19"/>
      <c r="NS52" s="18"/>
      <c r="NT52" s="18"/>
      <c r="NU52" s="20"/>
      <c r="NV52" s="21"/>
      <c r="NW52" s="323"/>
      <c r="NX52" s="18"/>
      <c r="NY52" s="19"/>
      <c r="NZ52" s="18"/>
      <c r="OA52" s="18"/>
      <c r="OB52" s="20"/>
      <c r="OC52" s="21"/>
      <c r="OD52" s="172">
        <v>3</v>
      </c>
      <c r="OE52" s="172">
        <v>2.6799999999999997</v>
      </c>
      <c r="OF52" s="173">
        <v>0.8933333333333332</v>
      </c>
      <c r="OG52" s="172">
        <v>0.5</v>
      </c>
      <c r="OH52" s="172">
        <v>1.18</v>
      </c>
      <c r="OI52" s="174">
        <v>3.2955246913580247E-2</v>
      </c>
      <c r="OJ52" s="175">
        <v>1</v>
      </c>
      <c r="OK52" s="40"/>
      <c r="OL52" s="18"/>
      <c r="OM52" s="19"/>
      <c r="ON52" s="18"/>
      <c r="OO52" s="18"/>
      <c r="OP52" s="20"/>
      <c r="OQ52" s="21"/>
      <c r="OR52" s="172"/>
      <c r="OS52" s="172"/>
      <c r="OT52" s="173"/>
      <c r="OU52" s="172"/>
      <c r="OV52" s="172"/>
      <c r="OW52" s="174"/>
      <c r="OX52" s="324"/>
    </row>
    <row r="53" spans="1:414" s="22" customFormat="1" x14ac:dyDescent="0.2">
      <c r="A53" s="169">
        <v>43</v>
      </c>
      <c r="B53" s="40"/>
      <c r="C53" s="18"/>
      <c r="D53" s="19"/>
      <c r="E53" s="18"/>
      <c r="F53" s="18"/>
      <c r="G53" s="20"/>
      <c r="H53" s="21"/>
      <c r="I53" s="323">
        <v>1</v>
      </c>
      <c r="J53" s="18">
        <v>33.71</v>
      </c>
      <c r="K53" s="19">
        <v>33.71</v>
      </c>
      <c r="L53" s="18">
        <v>33.71</v>
      </c>
      <c r="M53" s="18">
        <v>33.71</v>
      </c>
      <c r="N53" s="20">
        <v>1.1909722222222223E-2</v>
      </c>
      <c r="O53" s="21">
        <v>1</v>
      </c>
      <c r="P53" s="323">
        <v>1</v>
      </c>
      <c r="Q53" s="18">
        <v>3.1</v>
      </c>
      <c r="R53" s="19">
        <v>3.1</v>
      </c>
      <c r="S53" s="18">
        <v>3.1</v>
      </c>
      <c r="T53" s="18">
        <v>3.1</v>
      </c>
      <c r="U53" s="20">
        <v>7.2337962962962963E-3</v>
      </c>
      <c r="V53" s="21">
        <v>1</v>
      </c>
      <c r="W53" s="323">
        <v>1</v>
      </c>
      <c r="X53" s="18">
        <v>33.6</v>
      </c>
      <c r="Y53" s="19">
        <v>33.6</v>
      </c>
      <c r="Z53" s="18">
        <v>33.6</v>
      </c>
      <c r="AA53" s="18">
        <v>33.6</v>
      </c>
      <c r="AB53" s="20">
        <v>1.2083333333333333E-2</v>
      </c>
      <c r="AC53" s="21">
        <v>2</v>
      </c>
      <c r="AD53" s="323">
        <v>3</v>
      </c>
      <c r="AE53" s="18">
        <v>10.9</v>
      </c>
      <c r="AF53" s="19">
        <v>3.6333333333333333</v>
      </c>
      <c r="AG53" s="18">
        <v>3</v>
      </c>
      <c r="AH53" s="18">
        <v>4.7</v>
      </c>
      <c r="AI53" s="20">
        <v>8.0825617283950615E-3</v>
      </c>
      <c r="AJ53" s="21">
        <v>1</v>
      </c>
      <c r="AK53" s="323">
        <v>1</v>
      </c>
      <c r="AL53" s="18">
        <v>1.6</v>
      </c>
      <c r="AM53" s="19">
        <v>1.6</v>
      </c>
      <c r="AN53" s="18">
        <v>1.6</v>
      </c>
      <c r="AO53" s="18">
        <v>1.6</v>
      </c>
      <c r="AP53" s="20">
        <v>6.5046296296296302E-3</v>
      </c>
      <c r="AQ53" s="21">
        <v>1</v>
      </c>
      <c r="AR53" s="323">
        <v>1</v>
      </c>
      <c r="AS53" s="18">
        <v>3.15</v>
      </c>
      <c r="AT53" s="19">
        <v>3.15</v>
      </c>
      <c r="AU53" s="18">
        <v>3.15</v>
      </c>
      <c r="AV53" s="18">
        <v>3.15</v>
      </c>
      <c r="AW53" s="20">
        <v>6.5740740740740733E-3</v>
      </c>
      <c r="AX53" s="21">
        <v>3</v>
      </c>
      <c r="AY53" s="323">
        <v>2</v>
      </c>
      <c r="AZ53" s="18">
        <v>8.01</v>
      </c>
      <c r="BA53" s="19">
        <v>4.0049999999999999</v>
      </c>
      <c r="BB53" s="18">
        <v>3</v>
      </c>
      <c r="BC53" s="18">
        <v>5.01</v>
      </c>
      <c r="BD53" s="20">
        <v>7.6157407407407406E-3</v>
      </c>
      <c r="BE53" s="21">
        <v>1</v>
      </c>
      <c r="BF53" s="323">
        <v>2</v>
      </c>
      <c r="BG53" s="18">
        <v>3</v>
      </c>
      <c r="BH53" s="19">
        <v>1.5</v>
      </c>
      <c r="BI53" s="18">
        <v>1</v>
      </c>
      <c r="BJ53" s="18">
        <v>2</v>
      </c>
      <c r="BK53" s="20">
        <v>7.1990740740740747E-3</v>
      </c>
      <c r="BL53" s="21">
        <v>1.7920138888875954</v>
      </c>
      <c r="BM53" s="323"/>
      <c r="BN53" s="18"/>
      <c r="BO53" s="19"/>
      <c r="BP53" s="18"/>
      <c r="BQ53" s="18"/>
      <c r="BR53" s="20"/>
      <c r="BS53" s="21"/>
      <c r="BT53" s="323">
        <v>2</v>
      </c>
      <c r="BU53" s="18">
        <v>10.58</v>
      </c>
      <c r="BV53" s="19">
        <v>5.29</v>
      </c>
      <c r="BW53" s="18">
        <v>3.08</v>
      </c>
      <c r="BX53" s="18">
        <v>7.5</v>
      </c>
      <c r="BY53" s="20">
        <v>6.9675925925925921E-3</v>
      </c>
      <c r="BZ53" s="21">
        <v>1.5</v>
      </c>
      <c r="CA53" s="170">
        <v>4</v>
      </c>
      <c r="CB53" s="27">
        <v>19</v>
      </c>
      <c r="CC53" s="28">
        <v>4.75</v>
      </c>
      <c r="CD53" s="27">
        <v>4</v>
      </c>
      <c r="CE53" s="27">
        <v>7</v>
      </c>
      <c r="CF53" s="29">
        <v>7.369791666666666E-3</v>
      </c>
      <c r="CG53" s="171">
        <v>0.75</v>
      </c>
      <c r="CH53" s="323">
        <v>5</v>
      </c>
      <c r="CI53" s="18">
        <v>16.25</v>
      </c>
      <c r="CJ53" s="19">
        <v>3.25</v>
      </c>
      <c r="CK53" s="18">
        <v>3</v>
      </c>
      <c r="CL53" s="18">
        <v>3.5</v>
      </c>
      <c r="CM53" s="20">
        <v>7.0879629629629626E-3</v>
      </c>
      <c r="CN53" s="21">
        <v>0.6</v>
      </c>
      <c r="CO53" s="323">
        <v>3</v>
      </c>
      <c r="CP53" s="18">
        <v>9.02</v>
      </c>
      <c r="CQ53" s="19">
        <v>3.0066666666666664</v>
      </c>
      <c r="CR53" s="18">
        <v>2.7</v>
      </c>
      <c r="CS53" s="18">
        <v>3.42</v>
      </c>
      <c r="CT53" s="20">
        <v>7.1334876543209871E-3</v>
      </c>
      <c r="CU53" s="21">
        <v>0.66666666666666663</v>
      </c>
      <c r="CV53" s="323">
        <v>2</v>
      </c>
      <c r="CW53" s="18">
        <v>4.67</v>
      </c>
      <c r="CX53" s="19">
        <v>2.335</v>
      </c>
      <c r="CY53" s="18">
        <v>2.25</v>
      </c>
      <c r="CZ53" s="18">
        <v>2.42</v>
      </c>
      <c r="DA53" s="20">
        <v>7.0196759259259257E-3</v>
      </c>
      <c r="DB53" s="21">
        <v>0</v>
      </c>
      <c r="DC53" s="323"/>
      <c r="DD53" s="18"/>
      <c r="DE53" s="19"/>
      <c r="DF53" s="18"/>
      <c r="DG53" s="18"/>
      <c r="DH53" s="20"/>
      <c r="DI53" s="21"/>
      <c r="DJ53" s="323"/>
      <c r="DK53" s="18"/>
      <c r="DL53" s="19"/>
      <c r="DM53" s="18"/>
      <c r="DN53" s="18"/>
      <c r="DO53" s="20"/>
      <c r="DP53" s="21"/>
      <c r="DQ53" s="323"/>
      <c r="DR53" s="18"/>
      <c r="DS53" s="19"/>
      <c r="DT53" s="18"/>
      <c r="DU53" s="18"/>
      <c r="DV53" s="20"/>
      <c r="DW53" s="21"/>
      <c r="DX53" s="172">
        <v>28</v>
      </c>
      <c r="DY53" s="172">
        <v>156.58999999999997</v>
      </c>
      <c r="DZ53" s="173">
        <v>5.5924999999999994</v>
      </c>
      <c r="EA53" s="172">
        <v>1</v>
      </c>
      <c r="EB53" s="172">
        <v>33.71</v>
      </c>
      <c r="EC53" s="174">
        <v>7.5884589947089942E-3</v>
      </c>
      <c r="ED53" s="175">
        <v>0.98514384920625686</v>
      </c>
      <c r="EE53" s="40"/>
      <c r="EF53" s="18"/>
      <c r="EG53" s="19"/>
      <c r="EH53" s="18"/>
      <c r="EI53" s="18"/>
      <c r="EJ53" s="20"/>
      <c r="EK53" s="21"/>
      <c r="EL53" s="323">
        <v>1</v>
      </c>
      <c r="EM53" s="18">
        <v>10.199999999999999</v>
      </c>
      <c r="EN53" s="19">
        <v>10.199999999999999</v>
      </c>
      <c r="EO53" s="18">
        <v>10.199999999999999</v>
      </c>
      <c r="EP53" s="18">
        <v>10.199999999999999</v>
      </c>
      <c r="EQ53" s="20">
        <v>4.2476851851851851E-3</v>
      </c>
      <c r="ER53" s="21">
        <v>4</v>
      </c>
      <c r="ES53" s="323"/>
      <c r="ET53" s="18"/>
      <c r="EU53" s="19"/>
      <c r="EV53" s="18"/>
      <c r="EW53" s="18"/>
      <c r="EX53" s="20"/>
      <c r="EY53" s="21"/>
      <c r="EZ53" s="323"/>
      <c r="FA53" s="18"/>
      <c r="FB53" s="19"/>
      <c r="FC53" s="18"/>
      <c r="FD53" s="18"/>
      <c r="FE53" s="20"/>
      <c r="FF53" s="21"/>
      <c r="FG53" s="323"/>
      <c r="FH53" s="18"/>
      <c r="FI53" s="19"/>
      <c r="FJ53" s="18"/>
      <c r="FK53" s="18"/>
      <c r="FL53" s="20"/>
      <c r="FM53" s="21"/>
      <c r="FN53" s="323"/>
      <c r="FO53" s="18"/>
      <c r="FP53" s="19"/>
      <c r="FQ53" s="18"/>
      <c r="FR53" s="18"/>
      <c r="FS53" s="20"/>
      <c r="FT53" s="21"/>
      <c r="FU53" s="323"/>
      <c r="FV53" s="18"/>
      <c r="FW53" s="19"/>
      <c r="FX53" s="18"/>
      <c r="FY53" s="18"/>
      <c r="FZ53" s="20"/>
      <c r="GA53" s="21"/>
      <c r="GB53" s="323"/>
      <c r="GC53" s="18"/>
      <c r="GD53" s="19"/>
      <c r="GE53" s="18"/>
      <c r="GF53" s="18"/>
      <c r="GG53" s="20"/>
      <c r="GH53" s="21"/>
      <c r="GI53" s="323"/>
      <c r="GJ53" s="18"/>
      <c r="GK53" s="19"/>
      <c r="GL53" s="18"/>
      <c r="GM53" s="18"/>
      <c r="GN53" s="20"/>
      <c r="GO53" s="21"/>
      <c r="GP53" s="323"/>
      <c r="GQ53" s="18"/>
      <c r="GR53" s="19"/>
      <c r="GS53" s="18"/>
      <c r="GT53" s="18"/>
      <c r="GU53" s="20"/>
      <c r="GV53" s="21"/>
      <c r="GW53" s="323"/>
      <c r="GX53" s="18"/>
      <c r="GY53" s="19"/>
      <c r="GZ53" s="18"/>
      <c r="HA53" s="18"/>
      <c r="HB53" s="20"/>
      <c r="HC53" s="21"/>
      <c r="HD53" s="170"/>
      <c r="HE53" s="27"/>
      <c r="HF53" s="28"/>
      <c r="HG53" s="27"/>
      <c r="HH53" s="27"/>
      <c r="HI53" s="29"/>
      <c r="HJ53" s="171"/>
      <c r="HK53" s="323"/>
      <c r="HL53" s="18"/>
      <c r="HM53" s="19"/>
      <c r="HN53" s="18"/>
      <c r="HO53" s="18"/>
      <c r="HP53" s="20"/>
      <c r="HQ53" s="21"/>
      <c r="HR53" s="323"/>
      <c r="HS53" s="18"/>
      <c r="HT53" s="19"/>
      <c r="HU53" s="18"/>
      <c r="HV53" s="18"/>
      <c r="HW53" s="20"/>
      <c r="HX53" s="21"/>
      <c r="HY53" s="323">
        <v>1</v>
      </c>
      <c r="HZ53" s="18">
        <v>3</v>
      </c>
      <c r="IA53" s="19">
        <v>3</v>
      </c>
      <c r="IB53" s="18">
        <v>3</v>
      </c>
      <c r="IC53" s="18">
        <v>3</v>
      </c>
      <c r="ID53" s="20">
        <v>2.6620370370370374E-3</v>
      </c>
      <c r="IE53" s="21">
        <v>0</v>
      </c>
      <c r="IF53" s="323"/>
      <c r="IG53" s="18"/>
      <c r="IH53" s="19"/>
      <c r="II53" s="18"/>
      <c r="IJ53" s="18"/>
      <c r="IK53" s="20"/>
      <c r="IL53" s="21"/>
      <c r="IM53" s="323"/>
      <c r="IN53" s="18"/>
      <c r="IO53" s="19"/>
      <c r="IP53" s="18"/>
      <c r="IQ53" s="18"/>
      <c r="IR53" s="20"/>
      <c r="IS53" s="21"/>
      <c r="IT53" s="323"/>
      <c r="IU53" s="18"/>
      <c r="IV53" s="19"/>
      <c r="IW53" s="18"/>
      <c r="IX53" s="18"/>
      <c r="IY53" s="20"/>
      <c r="IZ53" s="21"/>
      <c r="JA53" s="172">
        <v>2</v>
      </c>
      <c r="JB53" s="172">
        <v>13.2</v>
      </c>
      <c r="JC53" s="173">
        <v>6.6</v>
      </c>
      <c r="JD53" s="172">
        <v>3</v>
      </c>
      <c r="JE53" s="172">
        <v>10.199999999999999</v>
      </c>
      <c r="JF53" s="174">
        <v>3.4548611111111112E-3</v>
      </c>
      <c r="JG53" s="175">
        <v>2</v>
      </c>
      <c r="JH53" s="40"/>
      <c r="JI53" s="18"/>
      <c r="JJ53" s="19"/>
      <c r="JK53" s="18"/>
      <c r="JL53" s="18"/>
      <c r="JM53" s="20"/>
      <c r="JN53" s="21"/>
      <c r="JO53" s="323"/>
      <c r="JP53" s="18"/>
      <c r="JQ53" s="19"/>
      <c r="JR53" s="18"/>
      <c r="JS53" s="18"/>
      <c r="JT53" s="20"/>
      <c r="JU53" s="21"/>
      <c r="JV53" s="323"/>
      <c r="JW53" s="18"/>
      <c r="JX53" s="19"/>
      <c r="JY53" s="18"/>
      <c r="JZ53" s="18"/>
      <c r="KA53" s="20"/>
      <c r="KB53" s="21"/>
      <c r="KC53" s="323"/>
      <c r="KD53" s="18"/>
      <c r="KE53" s="19"/>
      <c r="KF53" s="18"/>
      <c r="KG53" s="18"/>
      <c r="KH53" s="20"/>
      <c r="KI53" s="21"/>
      <c r="KJ53" s="323">
        <v>1</v>
      </c>
      <c r="KK53" s="18">
        <v>0.75</v>
      </c>
      <c r="KL53" s="19">
        <v>0.75</v>
      </c>
      <c r="KM53" s="18">
        <v>0.75</v>
      </c>
      <c r="KN53" s="18">
        <v>0.75</v>
      </c>
      <c r="KO53" s="20">
        <v>2.7777777777777776E-2</v>
      </c>
      <c r="KP53" s="21">
        <v>0</v>
      </c>
      <c r="KQ53" s="323">
        <v>3</v>
      </c>
      <c r="KR53" s="18">
        <v>2.4249999999999998</v>
      </c>
      <c r="KS53" s="19">
        <v>0.80833333333333324</v>
      </c>
      <c r="KT53" s="18">
        <v>0.625</v>
      </c>
      <c r="KU53" s="18">
        <v>1</v>
      </c>
      <c r="KV53" s="20">
        <v>2.7866512345679013E-2</v>
      </c>
      <c r="KW53" s="21">
        <v>1</v>
      </c>
      <c r="KX53" s="323">
        <v>3</v>
      </c>
      <c r="KY53" s="18">
        <v>3.42</v>
      </c>
      <c r="KZ53" s="19">
        <v>1.1399999999999999</v>
      </c>
      <c r="LA53" s="18">
        <v>1</v>
      </c>
      <c r="LB53" s="18">
        <v>1.24</v>
      </c>
      <c r="LC53" s="20">
        <v>2.6327160493827162E-2</v>
      </c>
      <c r="LD53" s="21">
        <v>3</v>
      </c>
      <c r="LE53" s="323"/>
      <c r="LF53" s="18"/>
      <c r="LG53" s="19"/>
      <c r="LH53" s="18"/>
      <c r="LI53" s="18"/>
      <c r="LJ53" s="20"/>
      <c r="LK53" s="21"/>
      <c r="LL53" s="323"/>
      <c r="LM53" s="18"/>
      <c r="LN53" s="19"/>
      <c r="LO53" s="18"/>
      <c r="LP53" s="18"/>
      <c r="LQ53" s="20"/>
      <c r="LR53" s="21"/>
      <c r="LS53" s="323"/>
      <c r="LT53" s="18"/>
      <c r="LU53" s="19"/>
      <c r="LV53" s="18"/>
      <c r="LW53" s="18"/>
      <c r="LX53" s="20"/>
      <c r="LY53" s="21"/>
      <c r="LZ53" s="323"/>
      <c r="MA53" s="18"/>
      <c r="MB53" s="19"/>
      <c r="MC53" s="18"/>
      <c r="MD53" s="18"/>
      <c r="ME53" s="20"/>
      <c r="MF53" s="21"/>
      <c r="MG53" s="170"/>
      <c r="MH53" s="27"/>
      <c r="MI53" s="28"/>
      <c r="MJ53" s="27"/>
      <c r="MK53" s="27"/>
      <c r="ML53" s="29"/>
      <c r="MM53" s="171"/>
      <c r="MN53" s="323"/>
      <c r="MO53" s="18"/>
      <c r="MP53" s="19"/>
      <c r="MQ53" s="18"/>
      <c r="MR53" s="18"/>
      <c r="MS53" s="20"/>
      <c r="MT53" s="21"/>
      <c r="MU53" s="323"/>
      <c r="MV53" s="18"/>
      <c r="MW53" s="19"/>
      <c r="MX53" s="18"/>
      <c r="MY53" s="18"/>
      <c r="MZ53" s="20"/>
      <c r="NA53" s="21"/>
      <c r="NB53" s="323"/>
      <c r="NC53" s="18"/>
      <c r="ND53" s="19"/>
      <c r="NE53" s="18"/>
      <c r="NF53" s="18"/>
      <c r="NG53" s="20"/>
      <c r="NH53" s="21"/>
      <c r="NI53" s="323"/>
      <c r="NJ53" s="18"/>
      <c r="NK53" s="19"/>
      <c r="NL53" s="18"/>
      <c r="NM53" s="18"/>
      <c r="NN53" s="20"/>
      <c r="NO53" s="21"/>
      <c r="NP53" s="323"/>
      <c r="NQ53" s="18"/>
      <c r="NR53" s="19"/>
      <c r="NS53" s="18"/>
      <c r="NT53" s="18"/>
      <c r="NU53" s="20"/>
      <c r="NV53" s="21"/>
      <c r="NW53" s="323"/>
      <c r="NX53" s="18"/>
      <c r="NY53" s="19"/>
      <c r="NZ53" s="18"/>
      <c r="OA53" s="18"/>
      <c r="OB53" s="20"/>
      <c r="OC53" s="21"/>
      <c r="OD53" s="172">
        <v>7</v>
      </c>
      <c r="OE53" s="172">
        <v>6.5949999999999998</v>
      </c>
      <c r="OF53" s="173">
        <v>0.94214285714285706</v>
      </c>
      <c r="OG53" s="172">
        <v>0.625</v>
      </c>
      <c r="OH53" s="172">
        <v>1.24</v>
      </c>
      <c r="OI53" s="174">
        <v>2.719411375661376E-2</v>
      </c>
      <c r="OJ53" s="175">
        <v>1.7142857142857142</v>
      </c>
      <c r="OK53" s="40"/>
      <c r="OL53" s="18"/>
      <c r="OM53" s="19"/>
      <c r="ON53" s="18"/>
      <c r="OO53" s="18"/>
      <c r="OP53" s="20"/>
      <c r="OQ53" s="21"/>
      <c r="OR53" s="172"/>
      <c r="OS53" s="172"/>
      <c r="OT53" s="173"/>
      <c r="OU53" s="172"/>
      <c r="OV53" s="172"/>
      <c r="OW53" s="174"/>
      <c r="OX53" s="324"/>
    </row>
    <row r="54" spans="1:414" s="22" customFormat="1" x14ac:dyDescent="0.2">
      <c r="A54" s="169">
        <v>44</v>
      </c>
      <c r="B54" s="40"/>
      <c r="C54" s="18"/>
      <c r="D54" s="19"/>
      <c r="E54" s="18"/>
      <c r="F54" s="18"/>
      <c r="G54" s="20"/>
      <c r="H54" s="21"/>
      <c r="I54" s="323">
        <v>1</v>
      </c>
      <c r="J54" s="18">
        <v>3.2</v>
      </c>
      <c r="K54" s="19">
        <v>3.2</v>
      </c>
      <c r="L54" s="18">
        <v>3.2</v>
      </c>
      <c r="M54" s="18">
        <v>3.2</v>
      </c>
      <c r="N54" s="20">
        <v>7.6273148148148151E-3</v>
      </c>
      <c r="O54" s="21">
        <v>5</v>
      </c>
      <c r="P54" s="323">
        <v>1</v>
      </c>
      <c r="Q54" s="18">
        <v>3.1</v>
      </c>
      <c r="R54" s="19">
        <v>3.1</v>
      </c>
      <c r="S54" s="18">
        <v>3.1</v>
      </c>
      <c r="T54" s="18">
        <v>3.1</v>
      </c>
      <c r="U54" s="20">
        <v>7.6157407407407415E-3</v>
      </c>
      <c r="V54" s="21">
        <v>11</v>
      </c>
      <c r="W54" s="323"/>
      <c r="X54" s="18"/>
      <c r="Y54" s="19"/>
      <c r="Z54" s="18"/>
      <c r="AA54" s="18"/>
      <c r="AB54" s="20"/>
      <c r="AC54" s="21"/>
      <c r="AD54" s="323">
        <v>3</v>
      </c>
      <c r="AE54" s="18">
        <v>13.85</v>
      </c>
      <c r="AF54" s="19">
        <v>4.6166666666666663</v>
      </c>
      <c r="AG54" s="18">
        <v>3</v>
      </c>
      <c r="AH54" s="18">
        <v>7.5</v>
      </c>
      <c r="AI54" s="20">
        <v>7.8433641975308652E-3</v>
      </c>
      <c r="AJ54" s="21">
        <v>0.66666666666666663</v>
      </c>
      <c r="AK54" s="323"/>
      <c r="AL54" s="18"/>
      <c r="AM54" s="19"/>
      <c r="AN54" s="18"/>
      <c r="AO54" s="18"/>
      <c r="AP54" s="20"/>
      <c r="AQ54" s="21"/>
      <c r="AR54" s="323">
        <v>1</v>
      </c>
      <c r="AS54" s="18">
        <v>2.8</v>
      </c>
      <c r="AT54" s="19">
        <v>2.8</v>
      </c>
      <c r="AU54" s="18">
        <v>2.8</v>
      </c>
      <c r="AV54" s="18">
        <v>2.8</v>
      </c>
      <c r="AW54" s="20">
        <v>7.6273148148148151E-3</v>
      </c>
      <c r="AX54" s="21">
        <v>6</v>
      </c>
      <c r="AY54" s="323"/>
      <c r="AZ54" s="18"/>
      <c r="BA54" s="19"/>
      <c r="BB54" s="18"/>
      <c r="BC54" s="18"/>
      <c r="BD54" s="20"/>
      <c r="BE54" s="21"/>
      <c r="BF54" s="323">
        <v>2</v>
      </c>
      <c r="BG54" s="18">
        <v>5.51</v>
      </c>
      <c r="BH54" s="19">
        <v>2.7549999999999999</v>
      </c>
      <c r="BI54" s="18">
        <v>2.5</v>
      </c>
      <c r="BJ54" s="18">
        <v>3.01</v>
      </c>
      <c r="BK54" s="20">
        <v>7.3032407407407404E-3</v>
      </c>
      <c r="BL54" s="21">
        <v>2.5</v>
      </c>
      <c r="BM54" s="323"/>
      <c r="BN54" s="18"/>
      <c r="BO54" s="19"/>
      <c r="BP54" s="18"/>
      <c r="BQ54" s="18"/>
      <c r="BR54" s="20"/>
      <c r="BS54" s="21"/>
      <c r="BT54" s="323">
        <v>2</v>
      </c>
      <c r="BU54" s="18">
        <v>29.3</v>
      </c>
      <c r="BV54" s="19">
        <v>14.65</v>
      </c>
      <c r="BW54" s="18">
        <v>3.1</v>
      </c>
      <c r="BX54" s="18">
        <v>26.2</v>
      </c>
      <c r="BY54" s="20">
        <v>7.4710648148148158E-3</v>
      </c>
      <c r="BZ54" s="21">
        <v>4</v>
      </c>
      <c r="CA54" s="170">
        <v>5</v>
      </c>
      <c r="CB54" s="27">
        <v>28.5</v>
      </c>
      <c r="CC54" s="28">
        <v>5.7</v>
      </c>
      <c r="CD54" s="27">
        <v>3</v>
      </c>
      <c r="CE54" s="27">
        <v>11</v>
      </c>
      <c r="CF54" s="29">
        <v>6.6666666666666662E-3</v>
      </c>
      <c r="CG54" s="171">
        <v>0.4</v>
      </c>
      <c r="CH54" s="323">
        <v>2</v>
      </c>
      <c r="CI54" s="18">
        <v>8</v>
      </c>
      <c r="CJ54" s="19">
        <v>4</v>
      </c>
      <c r="CK54" s="18">
        <v>4</v>
      </c>
      <c r="CL54" s="18">
        <v>4</v>
      </c>
      <c r="CM54" s="20">
        <v>7.6793981481481479E-3</v>
      </c>
      <c r="CN54" s="21">
        <v>1.5</v>
      </c>
      <c r="CO54" s="323">
        <v>2</v>
      </c>
      <c r="CP54" s="18">
        <v>5.8</v>
      </c>
      <c r="CQ54" s="19">
        <v>2.9</v>
      </c>
      <c r="CR54" s="18">
        <v>2.9</v>
      </c>
      <c r="CS54" s="18">
        <v>2.9</v>
      </c>
      <c r="CT54" s="20">
        <v>7.0949074074074074E-3</v>
      </c>
      <c r="CU54" s="21">
        <v>3</v>
      </c>
      <c r="CV54" s="323">
        <v>2</v>
      </c>
      <c r="CW54" s="18">
        <v>5.4</v>
      </c>
      <c r="CX54" s="19">
        <v>2.7</v>
      </c>
      <c r="CY54" s="18">
        <v>1.75</v>
      </c>
      <c r="CZ54" s="18">
        <v>3.65</v>
      </c>
      <c r="DA54" s="20">
        <v>7.9398148148148145E-3</v>
      </c>
      <c r="DB54" s="21">
        <v>2</v>
      </c>
      <c r="DC54" s="323"/>
      <c r="DD54" s="18"/>
      <c r="DE54" s="19"/>
      <c r="DF54" s="18"/>
      <c r="DG54" s="18"/>
      <c r="DH54" s="20"/>
      <c r="DI54" s="21"/>
      <c r="DJ54" s="323"/>
      <c r="DK54" s="18"/>
      <c r="DL54" s="19"/>
      <c r="DM54" s="18"/>
      <c r="DN54" s="18"/>
      <c r="DO54" s="20"/>
      <c r="DP54" s="21"/>
      <c r="DQ54" s="323"/>
      <c r="DR54" s="18"/>
      <c r="DS54" s="19"/>
      <c r="DT54" s="18"/>
      <c r="DU54" s="18"/>
      <c r="DV54" s="20"/>
      <c r="DW54" s="21"/>
      <c r="DX54" s="172">
        <v>21</v>
      </c>
      <c r="DY54" s="172">
        <v>105.46000000000001</v>
      </c>
      <c r="DZ54" s="173">
        <v>5.0219047619047625</v>
      </c>
      <c r="EA54" s="172">
        <v>1.75</v>
      </c>
      <c r="EB54" s="172">
        <v>26.2</v>
      </c>
      <c r="EC54" s="174">
        <v>7.3671737213403879E-3</v>
      </c>
      <c r="ED54" s="175">
        <v>2.4761904761904763</v>
      </c>
      <c r="EE54" s="40"/>
      <c r="EF54" s="18"/>
      <c r="EG54" s="19"/>
      <c r="EH54" s="18"/>
      <c r="EI54" s="18"/>
      <c r="EJ54" s="20"/>
      <c r="EK54" s="21"/>
      <c r="EL54" s="323">
        <v>1</v>
      </c>
      <c r="EM54" s="18">
        <v>17.100000000000001</v>
      </c>
      <c r="EN54" s="19">
        <v>17.100000000000001</v>
      </c>
      <c r="EO54" s="18">
        <v>17.100000000000001</v>
      </c>
      <c r="EP54" s="18">
        <v>17.100000000000001</v>
      </c>
      <c r="EQ54" s="20">
        <v>3.2060185185185191E-3</v>
      </c>
      <c r="ER54" s="21">
        <v>0</v>
      </c>
      <c r="ES54" s="323"/>
      <c r="ET54" s="18"/>
      <c r="EU54" s="19"/>
      <c r="EV54" s="18"/>
      <c r="EW54" s="18"/>
      <c r="EX54" s="20"/>
      <c r="EY54" s="21"/>
      <c r="EZ54" s="323"/>
      <c r="FA54" s="18"/>
      <c r="FB54" s="19"/>
      <c r="FC54" s="18"/>
      <c r="FD54" s="18"/>
      <c r="FE54" s="20"/>
      <c r="FF54" s="21"/>
      <c r="FG54" s="323">
        <v>1</v>
      </c>
      <c r="FH54" s="18">
        <v>17</v>
      </c>
      <c r="FI54" s="19">
        <v>17</v>
      </c>
      <c r="FJ54" s="18">
        <v>17</v>
      </c>
      <c r="FK54" s="18">
        <v>17</v>
      </c>
      <c r="FL54" s="20">
        <v>1.9212962962962962E-3</v>
      </c>
      <c r="FM54" s="21">
        <v>1</v>
      </c>
      <c r="FN54" s="323">
        <v>1</v>
      </c>
      <c r="FO54" s="18">
        <v>25</v>
      </c>
      <c r="FP54" s="19">
        <v>25</v>
      </c>
      <c r="FQ54" s="18">
        <v>25</v>
      </c>
      <c r="FR54" s="18">
        <v>25</v>
      </c>
      <c r="FS54" s="20">
        <v>2.9513888888888888E-3</v>
      </c>
      <c r="FT54" s="21">
        <v>2</v>
      </c>
      <c r="FU54" s="323">
        <v>1</v>
      </c>
      <c r="FV54" s="18">
        <v>9</v>
      </c>
      <c r="FW54" s="19">
        <v>9</v>
      </c>
      <c r="FX54" s="18">
        <v>9</v>
      </c>
      <c r="FY54" s="18">
        <v>9</v>
      </c>
      <c r="FZ54" s="20">
        <v>2.3148148148148151E-3</v>
      </c>
      <c r="GA54" s="21">
        <v>3</v>
      </c>
      <c r="GB54" s="323"/>
      <c r="GC54" s="18"/>
      <c r="GD54" s="19"/>
      <c r="GE54" s="18"/>
      <c r="GF54" s="18"/>
      <c r="GG54" s="20"/>
      <c r="GH54" s="21"/>
      <c r="GI54" s="323"/>
      <c r="GJ54" s="18"/>
      <c r="GK54" s="19"/>
      <c r="GL54" s="18"/>
      <c r="GM54" s="18"/>
      <c r="GN54" s="20"/>
      <c r="GO54" s="21"/>
      <c r="GP54" s="323"/>
      <c r="GQ54" s="18"/>
      <c r="GR54" s="19"/>
      <c r="GS54" s="18"/>
      <c r="GT54" s="18"/>
      <c r="GU54" s="20"/>
      <c r="GV54" s="21"/>
      <c r="GW54" s="323"/>
      <c r="GX54" s="18"/>
      <c r="GY54" s="19"/>
      <c r="GZ54" s="18"/>
      <c r="HA54" s="18"/>
      <c r="HB54" s="20"/>
      <c r="HC54" s="21"/>
      <c r="HD54" s="170"/>
      <c r="HE54" s="27"/>
      <c r="HF54" s="28"/>
      <c r="HG54" s="27"/>
      <c r="HH54" s="27"/>
      <c r="HI54" s="29"/>
      <c r="HJ54" s="171"/>
      <c r="HK54" s="323"/>
      <c r="HL54" s="18"/>
      <c r="HM54" s="19"/>
      <c r="HN54" s="18"/>
      <c r="HO54" s="18"/>
      <c r="HP54" s="20"/>
      <c r="HQ54" s="21"/>
      <c r="HR54" s="323"/>
      <c r="HS54" s="18"/>
      <c r="HT54" s="19"/>
      <c r="HU54" s="18"/>
      <c r="HV54" s="18"/>
      <c r="HW54" s="20"/>
      <c r="HX54" s="21"/>
      <c r="HY54" s="323">
        <v>1</v>
      </c>
      <c r="HZ54" s="18">
        <v>7.55</v>
      </c>
      <c r="IA54" s="19">
        <v>7.55</v>
      </c>
      <c r="IB54" s="18">
        <v>7.55</v>
      </c>
      <c r="IC54" s="18">
        <v>7.55</v>
      </c>
      <c r="ID54" s="20">
        <v>2.3032407407407407E-3</v>
      </c>
      <c r="IE54" s="21">
        <v>0</v>
      </c>
      <c r="IF54" s="323"/>
      <c r="IG54" s="18"/>
      <c r="IH54" s="19"/>
      <c r="II54" s="18"/>
      <c r="IJ54" s="18"/>
      <c r="IK54" s="20"/>
      <c r="IL54" s="21"/>
      <c r="IM54" s="323"/>
      <c r="IN54" s="18"/>
      <c r="IO54" s="19"/>
      <c r="IP54" s="18"/>
      <c r="IQ54" s="18"/>
      <c r="IR54" s="20"/>
      <c r="IS54" s="21"/>
      <c r="IT54" s="323"/>
      <c r="IU54" s="18"/>
      <c r="IV54" s="19"/>
      <c r="IW54" s="18"/>
      <c r="IX54" s="18"/>
      <c r="IY54" s="20"/>
      <c r="IZ54" s="21"/>
      <c r="JA54" s="172">
        <v>5</v>
      </c>
      <c r="JB54" s="172">
        <v>75.649999999999991</v>
      </c>
      <c r="JC54" s="173">
        <v>15.129999999999999</v>
      </c>
      <c r="JD54" s="172">
        <v>7.55</v>
      </c>
      <c r="JE54" s="172">
        <v>25</v>
      </c>
      <c r="JF54" s="174">
        <v>2.5393518518518521E-3</v>
      </c>
      <c r="JG54" s="175">
        <v>1.2</v>
      </c>
      <c r="JH54" s="40"/>
      <c r="JI54" s="18"/>
      <c r="JJ54" s="19"/>
      <c r="JK54" s="18"/>
      <c r="JL54" s="18"/>
      <c r="JM54" s="20"/>
      <c r="JN54" s="21"/>
      <c r="JO54" s="323"/>
      <c r="JP54" s="18"/>
      <c r="JQ54" s="19"/>
      <c r="JR54" s="18"/>
      <c r="JS54" s="18"/>
      <c r="JT54" s="20"/>
      <c r="JU54" s="21"/>
      <c r="JV54" s="323"/>
      <c r="JW54" s="18"/>
      <c r="JX54" s="19"/>
      <c r="JY54" s="18"/>
      <c r="JZ54" s="18"/>
      <c r="KA54" s="20"/>
      <c r="KB54" s="21"/>
      <c r="KC54" s="323"/>
      <c r="KD54" s="18"/>
      <c r="KE54" s="19"/>
      <c r="KF54" s="18"/>
      <c r="KG54" s="18"/>
      <c r="KH54" s="20"/>
      <c r="KI54" s="21"/>
      <c r="KJ54" s="323">
        <v>1</v>
      </c>
      <c r="KK54" s="18">
        <v>0.68</v>
      </c>
      <c r="KL54" s="19">
        <v>0.68</v>
      </c>
      <c r="KM54" s="18">
        <v>0.68</v>
      </c>
      <c r="KN54" s="18">
        <v>0.68</v>
      </c>
      <c r="KO54" s="20">
        <v>2.3483796296296298E-2</v>
      </c>
      <c r="KP54" s="21">
        <v>0</v>
      </c>
      <c r="KQ54" s="323">
        <v>2</v>
      </c>
      <c r="KR54" s="18">
        <v>1.31</v>
      </c>
      <c r="KS54" s="19">
        <v>0.65500000000000003</v>
      </c>
      <c r="KT54" s="18">
        <v>0.6</v>
      </c>
      <c r="KU54" s="18">
        <v>0.71</v>
      </c>
      <c r="KV54" s="20">
        <v>3.0821759259259261E-2</v>
      </c>
      <c r="KW54" s="21">
        <v>2</v>
      </c>
      <c r="KX54" s="323"/>
      <c r="KY54" s="18"/>
      <c r="KZ54" s="19"/>
      <c r="LA54" s="18"/>
      <c r="LB54" s="18"/>
      <c r="LC54" s="20"/>
      <c r="LD54" s="21"/>
      <c r="LE54" s="323"/>
      <c r="LF54" s="18"/>
      <c r="LG54" s="19"/>
      <c r="LH54" s="18"/>
      <c r="LI54" s="18"/>
      <c r="LJ54" s="20"/>
      <c r="LK54" s="21"/>
      <c r="LL54" s="323"/>
      <c r="LM54" s="18"/>
      <c r="LN54" s="19"/>
      <c r="LO54" s="18"/>
      <c r="LP54" s="18"/>
      <c r="LQ54" s="20"/>
      <c r="LR54" s="21"/>
      <c r="LS54" s="323"/>
      <c r="LT54" s="18"/>
      <c r="LU54" s="19"/>
      <c r="LV54" s="18"/>
      <c r="LW54" s="18"/>
      <c r="LX54" s="20"/>
      <c r="LY54" s="21"/>
      <c r="LZ54" s="323"/>
      <c r="MA54" s="18"/>
      <c r="MB54" s="19"/>
      <c r="MC54" s="18"/>
      <c r="MD54" s="18"/>
      <c r="ME54" s="20"/>
      <c r="MF54" s="21"/>
      <c r="MG54" s="170"/>
      <c r="MH54" s="27"/>
      <c r="MI54" s="28"/>
      <c r="MJ54" s="27"/>
      <c r="MK54" s="27"/>
      <c r="ML54" s="29"/>
      <c r="MM54" s="171"/>
      <c r="MN54" s="323"/>
      <c r="MO54" s="18"/>
      <c r="MP54" s="19"/>
      <c r="MQ54" s="18"/>
      <c r="MR54" s="18"/>
      <c r="MS54" s="20"/>
      <c r="MT54" s="21"/>
      <c r="MU54" s="323"/>
      <c r="MV54" s="18"/>
      <c r="MW54" s="19"/>
      <c r="MX54" s="18"/>
      <c r="MY54" s="18"/>
      <c r="MZ54" s="20"/>
      <c r="NA54" s="21"/>
      <c r="NB54" s="323"/>
      <c r="NC54" s="18"/>
      <c r="ND54" s="19"/>
      <c r="NE54" s="18"/>
      <c r="NF54" s="18"/>
      <c r="NG54" s="20"/>
      <c r="NH54" s="21"/>
      <c r="NI54" s="323"/>
      <c r="NJ54" s="18"/>
      <c r="NK54" s="19"/>
      <c r="NL54" s="18"/>
      <c r="NM54" s="18"/>
      <c r="NN54" s="20"/>
      <c r="NO54" s="21"/>
      <c r="NP54" s="323"/>
      <c r="NQ54" s="18"/>
      <c r="NR54" s="19"/>
      <c r="NS54" s="18"/>
      <c r="NT54" s="18"/>
      <c r="NU54" s="20"/>
      <c r="NV54" s="21"/>
      <c r="NW54" s="323"/>
      <c r="NX54" s="18"/>
      <c r="NY54" s="19"/>
      <c r="NZ54" s="18"/>
      <c r="OA54" s="18"/>
      <c r="OB54" s="20"/>
      <c r="OC54" s="21"/>
      <c r="OD54" s="172">
        <v>3</v>
      </c>
      <c r="OE54" s="172">
        <v>1.99</v>
      </c>
      <c r="OF54" s="173">
        <v>0.66333333333333333</v>
      </c>
      <c r="OG54" s="172">
        <v>0.6</v>
      </c>
      <c r="OH54" s="172">
        <v>0.71</v>
      </c>
      <c r="OI54" s="174">
        <v>2.8375771604938274E-2</v>
      </c>
      <c r="OJ54" s="175">
        <v>1.3333333333333333</v>
      </c>
      <c r="OK54" s="40"/>
      <c r="OL54" s="18"/>
      <c r="OM54" s="19"/>
      <c r="ON54" s="18"/>
      <c r="OO54" s="18"/>
      <c r="OP54" s="20"/>
      <c r="OQ54" s="21"/>
      <c r="OR54" s="172"/>
      <c r="OS54" s="172"/>
      <c r="OT54" s="173"/>
      <c r="OU54" s="172"/>
      <c r="OV54" s="172"/>
      <c r="OW54" s="174"/>
      <c r="OX54" s="324"/>
    </row>
    <row r="55" spans="1:414" s="22" customFormat="1" x14ac:dyDescent="0.2">
      <c r="A55" s="169">
        <v>45</v>
      </c>
      <c r="B55" s="40"/>
      <c r="C55" s="18"/>
      <c r="D55" s="19"/>
      <c r="E55" s="18"/>
      <c r="F55" s="18"/>
      <c r="G55" s="20"/>
      <c r="H55" s="21"/>
      <c r="I55" s="323">
        <v>1</v>
      </c>
      <c r="J55" s="18">
        <v>3.1</v>
      </c>
      <c r="K55" s="19">
        <v>3.1</v>
      </c>
      <c r="L55" s="18">
        <v>3.1</v>
      </c>
      <c r="M55" s="18">
        <v>3.1</v>
      </c>
      <c r="N55" s="20">
        <v>8.3217592592592596E-3</v>
      </c>
      <c r="O55" s="21">
        <v>6</v>
      </c>
      <c r="P55" s="323"/>
      <c r="Q55" s="18"/>
      <c r="R55" s="19"/>
      <c r="S55" s="18"/>
      <c r="T55" s="18"/>
      <c r="U55" s="20"/>
      <c r="V55" s="21"/>
      <c r="W55" s="323"/>
      <c r="X55" s="18"/>
      <c r="Y55" s="19"/>
      <c r="Z55" s="18"/>
      <c r="AA55" s="18"/>
      <c r="AB55" s="20"/>
      <c r="AC55" s="21"/>
      <c r="AD55" s="323">
        <v>4</v>
      </c>
      <c r="AE55" s="18">
        <v>17.899999999999999</v>
      </c>
      <c r="AF55" s="19">
        <v>4.4749999999999996</v>
      </c>
      <c r="AG55" s="18">
        <v>3</v>
      </c>
      <c r="AH55" s="18">
        <v>7.5</v>
      </c>
      <c r="AI55" s="20">
        <v>7.549189814814815E-3</v>
      </c>
      <c r="AJ55" s="21">
        <v>0.25</v>
      </c>
      <c r="AK55" s="323"/>
      <c r="AL55" s="18"/>
      <c r="AM55" s="19"/>
      <c r="AN55" s="18"/>
      <c r="AO55" s="18"/>
      <c r="AP55" s="20"/>
      <c r="AQ55" s="21"/>
      <c r="AR55" s="323">
        <v>2</v>
      </c>
      <c r="AS55" s="18">
        <v>4</v>
      </c>
      <c r="AT55" s="19">
        <v>2</v>
      </c>
      <c r="AU55" s="18">
        <v>2</v>
      </c>
      <c r="AV55" s="18">
        <v>2</v>
      </c>
      <c r="AW55" s="20">
        <v>6.8460648148148152E-3</v>
      </c>
      <c r="AX55" s="21">
        <v>0.5</v>
      </c>
      <c r="AY55" s="323"/>
      <c r="AZ55" s="18"/>
      <c r="BA55" s="19"/>
      <c r="BB55" s="18"/>
      <c r="BC55" s="18"/>
      <c r="BD55" s="20"/>
      <c r="BE55" s="21"/>
      <c r="BF55" s="323">
        <v>3</v>
      </c>
      <c r="BG55" s="18">
        <v>7.09</v>
      </c>
      <c r="BH55" s="19">
        <v>2.3633333333333333</v>
      </c>
      <c r="BI55" s="18">
        <v>1</v>
      </c>
      <c r="BJ55" s="18">
        <v>3.08</v>
      </c>
      <c r="BK55" s="20">
        <v>7.2376543209876536E-3</v>
      </c>
      <c r="BL55" s="21">
        <v>1.8055555555547471</v>
      </c>
      <c r="BM55" s="323"/>
      <c r="BN55" s="18"/>
      <c r="BO55" s="19"/>
      <c r="BP55" s="18"/>
      <c r="BQ55" s="18"/>
      <c r="BR55" s="20"/>
      <c r="BS55" s="21"/>
      <c r="BT55" s="323">
        <v>1</v>
      </c>
      <c r="BU55" s="18">
        <v>3</v>
      </c>
      <c r="BV55" s="19">
        <v>3</v>
      </c>
      <c r="BW55" s="18">
        <v>3</v>
      </c>
      <c r="BX55" s="18">
        <v>3</v>
      </c>
      <c r="BY55" s="20">
        <v>7.1874999999999994E-3</v>
      </c>
      <c r="BZ55" s="21">
        <v>3</v>
      </c>
      <c r="CA55" s="170">
        <v>3</v>
      </c>
      <c r="CB55" s="27">
        <v>21.5</v>
      </c>
      <c r="CC55" s="28">
        <v>7.166666666666667</v>
      </c>
      <c r="CD55" s="27">
        <v>4</v>
      </c>
      <c r="CE55" s="27">
        <v>11</v>
      </c>
      <c r="CF55" s="29">
        <v>7.2569444444444443E-3</v>
      </c>
      <c r="CG55" s="171">
        <v>1</v>
      </c>
      <c r="CH55" s="323">
        <v>3</v>
      </c>
      <c r="CI55" s="18">
        <v>7.8</v>
      </c>
      <c r="CJ55" s="19">
        <v>2.6</v>
      </c>
      <c r="CK55" s="18">
        <v>2</v>
      </c>
      <c r="CL55" s="18">
        <v>3.5</v>
      </c>
      <c r="CM55" s="20">
        <v>6.8479938271604939E-3</v>
      </c>
      <c r="CN55" s="21">
        <v>2</v>
      </c>
      <c r="CO55" s="323">
        <v>2</v>
      </c>
      <c r="CP55" s="18">
        <v>5.9</v>
      </c>
      <c r="CQ55" s="19">
        <v>2.95</v>
      </c>
      <c r="CR55" s="18">
        <v>2.9</v>
      </c>
      <c r="CS55" s="18">
        <v>3</v>
      </c>
      <c r="CT55" s="20">
        <v>6.5046296296296293E-3</v>
      </c>
      <c r="CU55" s="21">
        <v>1.5</v>
      </c>
      <c r="CV55" s="323">
        <v>3</v>
      </c>
      <c r="CW55" s="18">
        <v>7.91</v>
      </c>
      <c r="CX55" s="19">
        <v>2.6366666666666667</v>
      </c>
      <c r="CY55" s="18">
        <v>2.41</v>
      </c>
      <c r="CZ55" s="18">
        <v>3</v>
      </c>
      <c r="DA55" s="20">
        <v>9.3402777777777772E-3</v>
      </c>
      <c r="DB55" s="21">
        <v>2.3333333333333335</v>
      </c>
      <c r="DC55" s="323">
        <v>1</v>
      </c>
      <c r="DD55" s="18">
        <v>4.97</v>
      </c>
      <c r="DE55" s="19">
        <v>4.97</v>
      </c>
      <c r="DF55" s="18">
        <v>4.97</v>
      </c>
      <c r="DG55" s="18">
        <v>4.97</v>
      </c>
      <c r="DH55" s="20">
        <v>6.9097222222222225E-3</v>
      </c>
      <c r="DI55" s="21">
        <v>26</v>
      </c>
      <c r="DJ55" s="323"/>
      <c r="DK55" s="18"/>
      <c r="DL55" s="19"/>
      <c r="DM55" s="18"/>
      <c r="DN55" s="18"/>
      <c r="DO55" s="20"/>
      <c r="DP55" s="21"/>
      <c r="DQ55" s="323"/>
      <c r="DR55" s="18"/>
      <c r="DS55" s="19"/>
      <c r="DT55" s="18"/>
      <c r="DU55" s="18"/>
      <c r="DV55" s="20"/>
      <c r="DW55" s="21"/>
      <c r="DX55" s="172">
        <v>23</v>
      </c>
      <c r="DY55" s="172">
        <v>83.169999999999987</v>
      </c>
      <c r="DZ55" s="173">
        <v>3.6160869565217384</v>
      </c>
      <c r="EA55" s="172">
        <v>1</v>
      </c>
      <c r="EB55" s="172">
        <v>11</v>
      </c>
      <c r="EC55" s="174">
        <v>7.450684380032207E-3</v>
      </c>
      <c r="ED55" s="175">
        <v>2.6702898550723582</v>
      </c>
      <c r="EE55" s="40"/>
      <c r="EF55" s="18"/>
      <c r="EG55" s="19"/>
      <c r="EH55" s="18"/>
      <c r="EI55" s="18"/>
      <c r="EJ55" s="20"/>
      <c r="EK55" s="21"/>
      <c r="EL55" s="323"/>
      <c r="EM55" s="18"/>
      <c r="EN55" s="19"/>
      <c r="EO55" s="18"/>
      <c r="EP55" s="18"/>
      <c r="EQ55" s="20"/>
      <c r="ER55" s="21"/>
      <c r="ES55" s="323">
        <v>1</v>
      </c>
      <c r="ET55" s="18">
        <v>24</v>
      </c>
      <c r="EU55" s="19">
        <v>24</v>
      </c>
      <c r="EV55" s="18">
        <v>24</v>
      </c>
      <c r="EW55" s="18">
        <v>24</v>
      </c>
      <c r="EX55" s="20">
        <v>3.1481481481481482E-3</v>
      </c>
      <c r="EY55" s="21">
        <v>1</v>
      </c>
      <c r="EZ55" s="323"/>
      <c r="FA55" s="18"/>
      <c r="FB55" s="19"/>
      <c r="FC55" s="18"/>
      <c r="FD55" s="18"/>
      <c r="FE55" s="20"/>
      <c r="FF55" s="21"/>
      <c r="FG55" s="323">
        <v>1</v>
      </c>
      <c r="FH55" s="18">
        <v>26.2</v>
      </c>
      <c r="FI55" s="19">
        <v>26.2</v>
      </c>
      <c r="FJ55" s="18">
        <v>26.2</v>
      </c>
      <c r="FK55" s="18">
        <v>26.2</v>
      </c>
      <c r="FL55" s="20">
        <v>3.0902777777777782E-3</v>
      </c>
      <c r="FM55" s="21">
        <v>1</v>
      </c>
      <c r="FN55" s="323">
        <v>1</v>
      </c>
      <c r="FO55" s="18">
        <v>9</v>
      </c>
      <c r="FP55" s="19">
        <v>9</v>
      </c>
      <c r="FQ55" s="18">
        <v>9</v>
      </c>
      <c r="FR55" s="18">
        <v>9</v>
      </c>
      <c r="FS55" s="20">
        <v>1.9328703703703704E-3</v>
      </c>
      <c r="FT55" s="21">
        <v>0</v>
      </c>
      <c r="FU55" s="323">
        <v>2</v>
      </c>
      <c r="FV55" s="18">
        <v>34</v>
      </c>
      <c r="FW55" s="19">
        <v>17</v>
      </c>
      <c r="FX55" s="18">
        <v>6</v>
      </c>
      <c r="FY55" s="18">
        <v>28</v>
      </c>
      <c r="FZ55" s="20">
        <v>2.7430555555555554E-3</v>
      </c>
      <c r="GA55" s="21">
        <v>1</v>
      </c>
      <c r="GB55" s="323"/>
      <c r="GC55" s="18"/>
      <c r="GD55" s="19"/>
      <c r="GE55" s="18"/>
      <c r="GF55" s="18"/>
      <c r="GG55" s="20"/>
      <c r="GH55" s="21"/>
      <c r="GI55" s="323"/>
      <c r="GJ55" s="18"/>
      <c r="GK55" s="19"/>
      <c r="GL55" s="18"/>
      <c r="GM55" s="18"/>
      <c r="GN55" s="20"/>
      <c r="GO55" s="21"/>
      <c r="GP55" s="323"/>
      <c r="GQ55" s="18"/>
      <c r="GR55" s="19"/>
      <c r="GS55" s="18"/>
      <c r="GT55" s="18"/>
      <c r="GU55" s="20"/>
      <c r="GV55" s="21"/>
      <c r="GW55" s="323"/>
      <c r="GX55" s="18"/>
      <c r="GY55" s="19"/>
      <c r="GZ55" s="18"/>
      <c r="HA55" s="18"/>
      <c r="HB55" s="20"/>
      <c r="HC55" s="21"/>
      <c r="HD55" s="170"/>
      <c r="HE55" s="27"/>
      <c r="HF55" s="28"/>
      <c r="HG55" s="27"/>
      <c r="HH55" s="27"/>
      <c r="HI55" s="29"/>
      <c r="HJ55" s="171"/>
      <c r="HK55" s="323"/>
      <c r="HL55" s="18"/>
      <c r="HM55" s="19"/>
      <c r="HN55" s="18"/>
      <c r="HO55" s="18"/>
      <c r="HP55" s="20"/>
      <c r="HQ55" s="21"/>
      <c r="HR55" s="323"/>
      <c r="HS55" s="18"/>
      <c r="HT55" s="19"/>
      <c r="HU55" s="18"/>
      <c r="HV55" s="18"/>
      <c r="HW55" s="20"/>
      <c r="HX55" s="21"/>
      <c r="HY55" s="323"/>
      <c r="HZ55" s="18"/>
      <c r="IA55" s="19"/>
      <c r="IB55" s="18"/>
      <c r="IC55" s="18"/>
      <c r="ID55" s="20"/>
      <c r="IE55" s="21"/>
      <c r="IF55" s="323"/>
      <c r="IG55" s="18"/>
      <c r="IH55" s="19"/>
      <c r="II55" s="18"/>
      <c r="IJ55" s="18"/>
      <c r="IK55" s="20"/>
      <c r="IL55" s="21"/>
      <c r="IM55" s="323"/>
      <c r="IN55" s="18"/>
      <c r="IO55" s="19"/>
      <c r="IP55" s="18"/>
      <c r="IQ55" s="18"/>
      <c r="IR55" s="20"/>
      <c r="IS55" s="21"/>
      <c r="IT55" s="323"/>
      <c r="IU55" s="18"/>
      <c r="IV55" s="19"/>
      <c r="IW55" s="18"/>
      <c r="IX55" s="18"/>
      <c r="IY55" s="20"/>
      <c r="IZ55" s="21"/>
      <c r="JA55" s="172">
        <v>5</v>
      </c>
      <c r="JB55" s="172">
        <v>93.2</v>
      </c>
      <c r="JC55" s="173">
        <v>18.64</v>
      </c>
      <c r="JD55" s="172">
        <v>6</v>
      </c>
      <c r="JE55" s="172">
        <v>28</v>
      </c>
      <c r="JF55" s="174">
        <v>2.7314814814814814E-3</v>
      </c>
      <c r="JG55" s="175">
        <v>0.8</v>
      </c>
      <c r="JH55" s="40"/>
      <c r="JI55" s="18"/>
      <c r="JJ55" s="19"/>
      <c r="JK55" s="18"/>
      <c r="JL55" s="18"/>
      <c r="JM55" s="20"/>
      <c r="JN55" s="21"/>
      <c r="JO55" s="323"/>
      <c r="JP55" s="18"/>
      <c r="JQ55" s="19"/>
      <c r="JR55" s="18"/>
      <c r="JS55" s="18"/>
      <c r="JT55" s="20"/>
      <c r="JU55" s="21"/>
      <c r="JV55" s="323"/>
      <c r="JW55" s="18"/>
      <c r="JX55" s="19"/>
      <c r="JY55" s="18"/>
      <c r="JZ55" s="18"/>
      <c r="KA55" s="20"/>
      <c r="KB55" s="21"/>
      <c r="KC55" s="323">
        <v>1</v>
      </c>
      <c r="KD55" s="18">
        <v>0.5</v>
      </c>
      <c r="KE55" s="19">
        <v>0.5</v>
      </c>
      <c r="KF55" s="18">
        <v>0.5</v>
      </c>
      <c r="KG55" s="18">
        <v>0.5</v>
      </c>
      <c r="KH55" s="20">
        <v>2.4282407407407409E-2</v>
      </c>
      <c r="KI55" s="21">
        <v>16</v>
      </c>
      <c r="KJ55" s="323">
        <v>1</v>
      </c>
      <c r="KK55" s="18">
        <v>1.25</v>
      </c>
      <c r="KL55" s="19">
        <v>1.25</v>
      </c>
      <c r="KM55" s="18">
        <v>1.25</v>
      </c>
      <c r="KN55" s="18">
        <v>1.25</v>
      </c>
      <c r="KO55" s="20">
        <v>2.4999999999999998E-2</v>
      </c>
      <c r="KP55" s="21" t="e">
        <v>#REF!</v>
      </c>
      <c r="KQ55" s="323">
        <v>2</v>
      </c>
      <c r="KR55" s="18">
        <v>2</v>
      </c>
      <c r="KS55" s="19">
        <v>1</v>
      </c>
      <c r="KT55" s="18">
        <v>1</v>
      </c>
      <c r="KU55" s="18">
        <v>1</v>
      </c>
      <c r="KV55" s="20">
        <v>2.7777777777777776E-2</v>
      </c>
      <c r="KW55" s="21">
        <v>0.5</v>
      </c>
      <c r="KX55" s="323">
        <v>2</v>
      </c>
      <c r="KY55" s="18">
        <v>1.782057</v>
      </c>
      <c r="KZ55" s="19">
        <v>0.8910285</v>
      </c>
      <c r="LA55" s="18">
        <v>0.85</v>
      </c>
      <c r="LB55" s="18">
        <v>0.93205700000000002</v>
      </c>
      <c r="LC55" s="20">
        <v>3.3107638888888888E-2</v>
      </c>
      <c r="LD55" s="21">
        <v>4.5</v>
      </c>
      <c r="LE55" s="323"/>
      <c r="LF55" s="18"/>
      <c r="LG55" s="19"/>
      <c r="LH55" s="18"/>
      <c r="LI55" s="18"/>
      <c r="LJ55" s="20"/>
      <c r="LK55" s="21"/>
      <c r="LL55" s="323"/>
      <c r="LM55" s="18"/>
      <c r="LN55" s="19"/>
      <c r="LO55" s="18"/>
      <c r="LP55" s="18"/>
      <c r="LQ55" s="20"/>
      <c r="LR55" s="21"/>
      <c r="LS55" s="323"/>
      <c r="LT55" s="18"/>
      <c r="LU55" s="19"/>
      <c r="LV55" s="18"/>
      <c r="LW55" s="18"/>
      <c r="LX55" s="20"/>
      <c r="LY55" s="21"/>
      <c r="LZ55" s="323"/>
      <c r="MA55" s="18"/>
      <c r="MB55" s="19"/>
      <c r="MC55" s="18"/>
      <c r="MD55" s="18"/>
      <c r="ME55" s="20"/>
      <c r="MF55" s="21"/>
      <c r="MG55" s="170"/>
      <c r="MH55" s="27"/>
      <c r="MI55" s="28"/>
      <c r="MJ55" s="27"/>
      <c r="MK55" s="27"/>
      <c r="ML55" s="29"/>
      <c r="MM55" s="171"/>
      <c r="MN55" s="323"/>
      <c r="MO55" s="18"/>
      <c r="MP55" s="19"/>
      <c r="MQ55" s="18"/>
      <c r="MR55" s="18"/>
      <c r="MS55" s="20"/>
      <c r="MT55" s="21"/>
      <c r="MU55" s="323"/>
      <c r="MV55" s="18"/>
      <c r="MW55" s="19"/>
      <c r="MX55" s="18"/>
      <c r="MY55" s="18"/>
      <c r="MZ55" s="20"/>
      <c r="NA55" s="21"/>
      <c r="NB55" s="323"/>
      <c r="NC55" s="18"/>
      <c r="ND55" s="19"/>
      <c r="NE55" s="18"/>
      <c r="NF55" s="18"/>
      <c r="NG55" s="20"/>
      <c r="NH55" s="21"/>
      <c r="NI55" s="323"/>
      <c r="NJ55" s="18"/>
      <c r="NK55" s="19"/>
      <c r="NL55" s="18"/>
      <c r="NM55" s="18"/>
      <c r="NN55" s="20"/>
      <c r="NO55" s="21"/>
      <c r="NP55" s="323"/>
      <c r="NQ55" s="18"/>
      <c r="NR55" s="19"/>
      <c r="NS55" s="18"/>
      <c r="NT55" s="18"/>
      <c r="NU55" s="20"/>
      <c r="NV55" s="21"/>
      <c r="NW55" s="323"/>
      <c r="NX55" s="18"/>
      <c r="NY55" s="19"/>
      <c r="NZ55" s="18"/>
      <c r="OA55" s="18"/>
      <c r="OB55" s="20"/>
      <c r="OC55" s="21"/>
      <c r="OD55" s="172">
        <v>6</v>
      </c>
      <c r="OE55" s="172">
        <v>5.532057</v>
      </c>
      <c r="OF55" s="173">
        <v>0.92200950000000004</v>
      </c>
      <c r="OG55" s="172">
        <v>0.5</v>
      </c>
      <c r="OH55" s="172">
        <v>1.25</v>
      </c>
      <c r="OI55" s="174">
        <v>2.850887345679012E-2</v>
      </c>
      <c r="OJ55" s="175" t="e">
        <v>#REF!</v>
      </c>
      <c r="OK55" s="40"/>
      <c r="OL55" s="18"/>
      <c r="OM55" s="19"/>
      <c r="ON55" s="18"/>
      <c r="OO55" s="18"/>
      <c r="OP55" s="20"/>
      <c r="OQ55" s="21"/>
      <c r="OR55" s="172"/>
      <c r="OS55" s="172"/>
      <c r="OT55" s="173"/>
      <c r="OU55" s="172"/>
      <c r="OV55" s="172"/>
      <c r="OW55" s="174"/>
      <c r="OX55" s="324"/>
    </row>
    <row r="56" spans="1:414" s="22" customFormat="1" x14ac:dyDescent="0.2">
      <c r="A56" s="169">
        <v>46</v>
      </c>
      <c r="B56" s="40"/>
      <c r="C56" s="18"/>
      <c r="D56" s="19"/>
      <c r="E56" s="18"/>
      <c r="F56" s="18"/>
      <c r="G56" s="20"/>
      <c r="H56" s="21"/>
      <c r="I56" s="323">
        <v>2</v>
      </c>
      <c r="J56" s="18">
        <v>4</v>
      </c>
      <c r="K56" s="19">
        <v>2</v>
      </c>
      <c r="L56" s="18">
        <v>1</v>
      </c>
      <c r="M56" s="18">
        <v>3</v>
      </c>
      <c r="N56" s="20">
        <v>7.7256944444444448E-3</v>
      </c>
      <c r="O56" s="21">
        <v>2.5</v>
      </c>
      <c r="P56" s="323">
        <v>3</v>
      </c>
      <c r="Q56" s="18">
        <v>6.85</v>
      </c>
      <c r="R56" s="19">
        <v>2.2833333333333332</v>
      </c>
      <c r="S56" s="18">
        <v>1</v>
      </c>
      <c r="T56" s="18">
        <v>3.1</v>
      </c>
      <c r="U56" s="20">
        <v>7.4459876543209874E-3</v>
      </c>
      <c r="V56" s="21">
        <v>2</v>
      </c>
      <c r="W56" s="323"/>
      <c r="X56" s="18"/>
      <c r="Y56" s="19"/>
      <c r="Z56" s="18"/>
      <c r="AA56" s="18"/>
      <c r="AB56" s="20"/>
      <c r="AC56" s="21"/>
      <c r="AD56" s="323">
        <v>2</v>
      </c>
      <c r="AE56" s="18">
        <v>8.0500000000000007</v>
      </c>
      <c r="AF56" s="19">
        <v>4.0250000000000004</v>
      </c>
      <c r="AG56" s="18">
        <v>3.25</v>
      </c>
      <c r="AH56" s="18">
        <v>4.8</v>
      </c>
      <c r="AI56" s="20">
        <v>7.7488425925925928E-3</v>
      </c>
      <c r="AJ56" s="21">
        <v>0.5</v>
      </c>
      <c r="AK56" s="323">
        <v>2</v>
      </c>
      <c r="AL56" s="18">
        <v>8.3000000000000007</v>
      </c>
      <c r="AM56" s="19">
        <v>4.1500000000000004</v>
      </c>
      <c r="AN56" s="18">
        <v>2.7</v>
      </c>
      <c r="AO56" s="18">
        <v>5.6</v>
      </c>
      <c r="AP56" s="20">
        <v>7.6562500000000007E-3</v>
      </c>
      <c r="AQ56" s="21">
        <v>1.5</v>
      </c>
      <c r="AR56" s="323">
        <v>1</v>
      </c>
      <c r="AS56" s="18">
        <v>2</v>
      </c>
      <c r="AT56" s="19">
        <v>2</v>
      </c>
      <c r="AU56" s="18">
        <v>2</v>
      </c>
      <c r="AV56" s="18">
        <v>2</v>
      </c>
      <c r="AW56" s="20">
        <v>6.8402777777777776E-3</v>
      </c>
      <c r="AX56" s="21">
        <v>0</v>
      </c>
      <c r="AY56" s="323"/>
      <c r="AZ56" s="18"/>
      <c r="BA56" s="19"/>
      <c r="BB56" s="18"/>
      <c r="BC56" s="18"/>
      <c r="BD56" s="20"/>
      <c r="BE56" s="21"/>
      <c r="BF56" s="323"/>
      <c r="BG56" s="18"/>
      <c r="BH56" s="19"/>
      <c r="BI56" s="18"/>
      <c r="BJ56" s="18"/>
      <c r="BK56" s="20"/>
      <c r="BL56" s="21"/>
      <c r="BM56" s="323"/>
      <c r="BN56" s="18"/>
      <c r="BO56" s="19"/>
      <c r="BP56" s="18"/>
      <c r="BQ56" s="18"/>
      <c r="BR56" s="20"/>
      <c r="BS56" s="21"/>
      <c r="BT56" s="323">
        <v>1</v>
      </c>
      <c r="BU56" s="18">
        <v>1.6</v>
      </c>
      <c r="BV56" s="19">
        <v>1.6</v>
      </c>
      <c r="BW56" s="18">
        <v>1.6</v>
      </c>
      <c r="BX56" s="18">
        <v>1.6</v>
      </c>
      <c r="BY56" s="20">
        <v>7.106481481481481E-3</v>
      </c>
      <c r="BZ56" s="21">
        <v>6</v>
      </c>
      <c r="CA56" s="170">
        <v>3</v>
      </c>
      <c r="CB56" s="27">
        <v>21</v>
      </c>
      <c r="CC56" s="28">
        <v>7</v>
      </c>
      <c r="CD56" s="27">
        <v>4</v>
      </c>
      <c r="CE56" s="27">
        <v>12</v>
      </c>
      <c r="CF56" s="29">
        <v>6.9675925925925938E-3</v>
      </c>
      <c r="CG56" s="171">
        <v>1.3333333333333333</v>
      </c>
      <c r="CH56" s="323">
        <v>4</v>
      </c>
      <c r="CI56" s="18">
        <v>13</v>
      </c>
      <c r="CJ56" s="19">
        <v>3.25</v>
      </c>
      <c r="CK56" s="18">
        <v>3</v>
      </c>
      <c r="CL56" s="18">
        <v>3.5</v>
      </c>
      <c r="CM56" s="20">
        <v>7.2511574074074067E-3</v>
      </c>
      <c r="CN56" s="21">
        <v>0.75</v>
      </c>
      <c r="CO56" s="323">
        <v>2</v>
      </c>
      <c r="CP56" s="18">
        <v>5.15</v>
      </c>
      <c r="CQ56" s="19">
        <v>2.5750000000000002</v>
      </c>
      <c r="CR56" s="18">
        <v>2.25</v>
      </c>
      <c r="CS56" s="18">
        <v>2.9</v>
      </c>
      <c r="CT56" s="20">
        <v>7.0833333333333338E-3</v>
      </c>
      <c r="CU56" s="21">
        <v>2.5</v>
      </c>
      <c r="CV56" s="323"/>
      <c r="CW56" s="18"/>
      <c r="CX56" s="19"/>
      <c r="CY56" s="18"/>
      <c r="CZ56" s="18"/>
      <c r="DA56" s="20"/>
      <c r="DB56" s="21"/>
      <c r="DC56" s="323">
        <v>1</v>
      </c>
      <c r="DD56" s="18">
        <v>6</v>
      </c>
      <c r="DE56" s="19">
        <v>6</v>
      </c>
      <c r="DF56" s="18">
        <v>6</v>
      </c>
      <c r="DG56" s="18">
        <v>6</v>
      </c>
      <c r="DH56" s="20">
        <v>7.4074074074074068E-3</v>
      </c>
      <c r="DI56" s="21">
        <v>6</v>
      </c>
      <c r="DJ56" s="323"/>
      <c r="DK56" s="18"/>
      <c r="DL56" s="19"/>
      <c r="DM56" s="18"/>
      <c r="DN56" s="18"/>
      <c r="DO56" s="20"/>
      <c r="DP56" s="21"/>
      <c r="DQ56" s="323"/>
      <c r="DR56" s="18"/>
      <c r="DS56" s="19"/>
      <c r="DT56" s="18"/>
      <c r="DU56" s="18"/>
      <c r="DV56" s="20"/>
      <c r="DW56" s="21"/>
      <c r="DX56" s="172">
        <v>21</v>
      </c>
      <c r="DY56" s="172">
        <v>75.95</v>
      </c>
      <c r="DZ56" s="173">
        <v>3.6166666666666667</v>
      </c>
      <c r="EA56" s="172">
        <v>1</v>
      </c>
      <c r="EB56" s="172">
        <v>12</v>
      </c>
      <c r="EC56" s="174">
        <v>7.3346560846560853E-3</v>
      </c>
      <c r="ED56" s="175">
        <v>1.8571428571428572</v>
      </c>
      <c r="EE56" s="40"/>
      <c r="EF56" s="18"/>
      <c r="EG56" s="19"/>
      <c r="EH56" s="18"/>
      <c r="EI56" s="18"/>
      <c r="EJ56" s="20"/>
      <c r="EK56" s="21"/>
      <c r="EL56" s="323"/>
      <c r="EM56" s="18"/>
      <c r="EN56" s="19"/>
      <c r="EO56" s="18"/>
      <c r="EP56" s="18"/>
      <c r="EQ56" s="20"/>
      <c r="ER56" s="21"/>
      <c r="ES56" s="323"/>
      <c r="ET56" s="18"/>
      <c r="EU56" s="19"/>
      <c r="EV56" s="18"/>
      <c r="EW56" s="18"/>
      <c r="EX56" s="20"/>
      <c r="EY56" s="21"/>
      <c r="EZ56" s="323">
        <v>1</v>
      </c>
      <c r="FA56" s="18">
        <v>15</v>
      </c>
      <c r="FB56" s="19">
        <v>15</v>
      </c>
      <c r="FC56" s="18">
        <v>15</v>
      </c>
      <c r="FD56" s="18">
        <v>15</v>
      </c>
      <c r="FE56" s="20">
        <v>4.4212962962962956E-3</v>
      </c>
      <c r="FF56" s="21">
        <v>1</v>
      </c>
      <c r="FG56" s="323"/>
      <c r="FH56" s="18"/>
      <c r="FI56" s="19"/>
      <c r="FJ56" s="18"/>
      <c r="FK56" s="18"/>
      <c r="FL56" s="20"/>
      <c r="FM56" s="21"/>
      <c r="FN56" s="323"/>
      <c r="FO56" s="18"/>
      <c r="FP56" s="19"/>
      <c r="FQ56" s="18"/>
      <c r="FR56" s="18"/>
      <c r="FS56" s="20"/>
      <c r="FT56" s="21"/>
      <c r="FU56" s="323">
        <v>3</v>
      </c>
      <c r="FV56" s="18">
        <v>41.2</v>
      </c>
      <c r="FW56" s="19">
        <v>13.733333333333334</v>
      </c>
      <c r="FX56" s="18">
        <v>4.5</v>
      </c>
      <c r="FY56" s="18">
        <v>20.9</v>
      </c>
      <c r="FZ56" s="20">
        <v>3.5030864197530868E-3</v>
      </c>
      <c r="GA56" s="21">
        <v>2</v>
      </c>
      <c r="GB56" s="323"/>
      <c r="GC56" s="18"/>
      <c r="GD56" s="19"/>
      <c r="GE56" s="18"/>
      <c r="GF56" s="18"/>
      <c r="GG56" s="20"/>
      <c r="GH56" s="21"/>
      <c r="GI56" s="323"/>
      <c r="GJ56" s="18"/>
      <c r="GK56" s="19"/>
      <c r="GL56" s="18"/>
      <c r="GM56" s="18"/>
      <c r="GN56" s="20"/>
      <c r="GO56" s="21"/>
      <c r="GP56" s="323"/>
      <c r="GQ56" s="18"/>
      <c r="GR56" s="19"/>
      <c r="GS56" s="18"/>
      <c r="GT56" s="18"/>
      <c r="GU56" s="20"/>
      <c r="GV56" s="21"/>
      <c r="GW56" s="323"/>
      <c r="GX56" s="18"/>
      <c r="GY56" s="19"/>
      <c r="GZ56" s="18"/>
      <c r="HA56" s="18"/>
      <c r="HB56" s="20"/>
      <c r="HC56" s="21"/>
      <c r="HD56" s="170"/>
      <c r="HE56" s="27"/>
      <c r="HF56" s="28"/>
      <c r="HG56" s="27"/>
      <c r="HH56" s="27"/>
      <c r="HI56" s="29"/>
      <c r="HJ56" s="171"/>
      <c r="HK56" s="323"/>
      <c r="HL56" s="18"/>
      <c r="HM56" s="19"/>
      <c r="HN56" s="18"/>
      <c r="HO56" s="18"/>
      <c r="HP56" s="20"/>
      <c r="HQ56" s="21"/>
      <c r="HR56" s="323"/>
      <c r="HS56" s="18"/>
      <c r="HT56" s="19"/>
      <c r="HU56" s="18"/>
      <c r="HV56" s="18"/>
      <c r="HW56" s="20"/>
      <c r="HX56" s="21"/>
      <c r="HY56" s="323">
        <v>1</v>
      </c>
      <c r="HZ56" s="18">
        <v>6</v>
      </c>
      <c r="IA56" s="19">
        <v>6</v>
      </c>
      <c r="IB56" s="18">
        <v>6</v>
      </c>
      <c r="IC56" s="18">
        <v>6</v>
      </c>
      <c r="ID56" s="20">
        <v>2.8935185185185188E-3</v>
      </c>
      <c r="IE56" s="21">
        <v>7</v>
      </c>
      <c r="IF56" s="323"/>
      <c r="IG56" s="18"/>
      <c r="IH56" s="19"/>
      <c r="II56" s="18"/>
      <c r="IJ56" s="18"/>
      <c r="IK56" s="20"/>
      <c r="IL56" s="21"/>
      <c r="IM56" s="323"/>
      <c r="IN56" s="18"/>
      <c r="IO56" s="19"/>
      <c r="IP56" s="18"/>
      <c r="IQ56" s="18"/>
      <c r="IR56" s="20"/>
      <c r="IS56" s="21"/>
      <c r="IT56" s="323"/>
      <c r="IU56" s="18"/>
      <c r="IV56" s="19"/>
      <c r="IW56" s="18"/>
      <c r="IX56" s="18"/>
      <c r="IY56" s="20"/>
      <c r="IZ56" s="21"/>
      <c r="JA56" s="172">
        <v>5</v>
      </c>
      <c r="JB56" s="172">
        <v>62.2</v>
      </c>
      <c r="JC56" s="173">
        <v>12.440000000000001</v>
      </c>
      <c r="JD56" s="172">
        <v>4.5</v>
      </c>
      <c r="JE56" s="172">
        <v>20.9</v>
      </c>
      <c r="JF56" s="174">
        <v>3.5648148148148145E-3</v>
      </c>
      <c r="JG56" s="175">
        <v>2.8</v>
      </c>
      <c r="JH56" s="40"/>
      <c r="JI56" s="18"/>
      <c r="JJ56" s="19"/>
      <c r="JK56" s="18"/>
      <c r="JL56" s="18"/>
      <c r="JM56" s="20"/>
      <c r="JN56" s="21"/>
      <c r="JO56" s="323">
        <v>1</v>
      </c>
      <c r="JP56" s="18">
        <v>1</v>
      </c>
      <c r="JQ56" s="19">
        <v>1</v>
      </c>
      <c r="JR56" s="18">
        <v>1</v>
      </c>
      <c r="JS56" s="18">
        <v>1</v>
      </c>
      <c r="JT56" s="20">
        <v>2.1215277777777777E-2</v>
      </c>
      <c r="JU56" s="21">
        <v>0</v>
      </c>
      <c r="JV56" s="323"/>
      <c r="JW56" s="18"/>
      <c r="JX56" s="19"/>
      <c r="JY56" s="18"/>
      <c r="JZ56" s="18"/>
      <c r="KA56" s="20"/>
      <c r="KB56" s="21"/>
      <c r="KC56" s="323">
        <v>1</v>
      </c>
      <c r="KD56" s="18">
        <v>1</v>
      </c>
      <c r="KE56" s="19">
        <v>1</v>
      </c>
      <c r="KF56" s="18">
        <v>1</v>
      </c>
      <c r="KG56" s="18">
        <v>1</v>
      </c>
      <c r="KH56" s="20">
        <v>2.3252314814814812E-2</v>
      </c>
      <c r="KI56" s="21">
        <v>6</v>
      </c>
      <c r="KJ56" s="323">
        <v>2</v>
      </c>
      <c r="KK56" s="18">
        <v>1.5699999999999998</v>
      </c>
      <c r="KL56" s="19">
        <v>0.78499999999999992</v>
      </c>
      <c r="KM56" s="18">
        <v>0.56999999999999995</v>
      </c>
      <c r="KN56" s="18">
        <v>1</v>
      </c>
      <c r="KO56" s="20">
        <v>2.2725694444444444E-2</v>
      </c>
      <c r="KP56" s="21">
        <v>1</v>
      </c>
      <c r="KQ56" s="323"/>
      <c r="KR56" s="18"/>
      <c r="KS56" s="19"/>
      <c r="KT56" s="18"/>
      <c r="KU56" s="18"/>
      <c r="KV56" s="20"/>
      <c r="KW56" s="21"/>
      <c r="KX56" s="323">
        <v>3</v>
      </c>
      <c r="KY56" s="18">
        <v>3.66</v>
      </c>
      <c r="KZ56" s="19">
        <v>1.22</v>
      </c>
      <c r="LA56" s="18">
        <v>1</v>
      </c>
      <c r="LB56" s="18">
        <v>1.42</v>
      </c>
      <c r="LC56" s="20">
        <v>3.0239197530864199E-2</v>
      </c>
      <c r="LD56" s="21">
        <v>0.66666666666666663</v>
      </c>
      <c r="LE56" s="323"/>
      <c r="LF56" s="18"/>
      <c r="LG56" s="19"/>
      <c r="LH56" s="18"/>
      <c r="LI56" s="18"/>
      <c r="LJ56" s="20"/>
      <c r="LK56" s="21"/>
      <c r="LL56" s="323"/>
      <c r="LM56" s="18"/>
      <c r="LN56" s="19"/>
      <c r="LO56" s="18"/>
      <c r="LP56" s="18"/>
      <c r="LQ56" s="20"/>
      <c r="LR56" s="21"/>
      <c r="LS56" s="323"/>
      <c r="LT56" s="18"/>
      <c r="LU56" s="19"/>
      <c r="LV56" s="18"/>
      <c r="LW56" s="18"/>
      <c r="LX56" s="20"/>
      <c r="LY56" s="21"/>
      <c r="LZ56" s="323"/>
      <c r="MA56" s="18"/>
      <c r="MB56" s="19"/>
      <c r="MC56" s="18"/>
      <c r="MD56" s="18"/>
      <c r="ME56" s="20"/>
      <c r="MF56" s="21"/>
      <c r="MG56" s="170"/>
      <c r="MH56" s="27"/>
      <c r="MI56" s="28"/>
      <c r="MJ56" s="27"/>
      <c r="MK56" s="27"/>
      <c r="ML56" s="29"/>
      <c r="MM56" s="171"/>
      <c r="MN56" s="323"/>
      <c r="MO56" s="18"/>
      <c r="MP56" s="19"/>
      <c r="MQ56" s="18"/>
      <c r="MR56" s="18"/>
      <c r="MS56" s="20"/>
      <c r="MT56" s="21"/>
      <c r="MU56" s="323"/>
      <c r="MV56" s="18"/>
      <c r="MW56" s="19"/>
      <c r="MX56" s="18"/>
      <c r="MY56" s="18"/>
      <c r="MZ56" s="20"/>
      <c r="NA56" s="21"/>
      <c r="NB56" s="323"/>
      <c r="NC56" s="18"/>
      <c r="ND56" s="19"/>
      <c r="NE56" s="18"/>
      <c r="NF56" s="18"/>
      <c r="NG56" s="20"/>
      <c r="NH56" s="21"/>
      <c r="NI56" s="323"/>
      <c r="NJ56" s="18"/>
      <c r="NK56" s="19"/>
      <c r="NL56" s="18"/>
      <c r="NM56" s="18"/>
      <c r="NN56" s="20"/>
      <c r="NO56" s="21"/>
      <c r="NP56" s="323"/>
      <c r="NQ56" s="18"/>
      <c r="NR56" s="19"/>
      <c r="NS56" s="18"/>
      <c r="NT56" s="18"/>
      <c r="NU56" s="20"/>
      <c r="NV56" s="21"/>
      <c r="NW56" s="323"/>
      <c r="NX56" s="18"/>
      <c r="NY56" s="19"/>
      <c r="NZ56" s="18"/>
      <c r="OA56" s="18"/>
      <c r="OB56" s="20"/>
      <c r="OC56" s="21"/>
      <c r="OD56" s="172">
        <v>7</v>
      </c>
      <c r="OE56" s="172">
        <v>7.23</v>
      </c>
      <c r="OF56" s="173">
        <v>1.0328571428571429</v>
      </c>
      <c r="OG56" s="172">
        <v>0.56999999999999995</v>
      </c>
      <c r="OH56" s="172">
        <v>1.42</v>
      </c>
      <c r="OI56" s="174">
        <v>2.5805224867724869E-2</v>
      </c>
      <c r="OJ56" s="175">
        <v>1.4285714285714286</v>
      </c>
      <c r="OK56" s="40"/>
      <c r="OL56" s="18"/>
      <c r="OM56" s="19"/>
      <c r="ON56" s="18"/>
      <c r="OO56" s="18"/>
      <c r="OP56" s="20"/>
      <c r="OQ56" s="21"/>
      <c r="OR56" s="172"/>
      <c r="OS56" s="172"/>
      <c r="OT56" s="173"/>
      <c r="OU56" s="172"/>
      <c r="OV56" s="172"/>
      <c r="OW56" s="174"/>
      <c r="OX56" s="324"/>
    </row>
    <row r="57" spans="1:414" s="22" customFormat="1" x14ac:dyDescent="0.2">
      <c r="A57" s="169">
        <v>47</v>
      </c>
      <c r="B57" s="40"/>
      <c r="C57" s="18"/>
      <c r="D57" s="19"/>
      <c r="E57" s="18"/>
      <c r="F57" s="18"/>
      <c r="G57" s="20"/>
      <c r="H57" s="21"/>
      <c r="I57" s="323">
        <v>2</v>
      </c>
      <c r="J57" s="18">
        <v>6.1</v>
      </c>
      <c r="K57" s="19">
        <v>3.05</v>
      </c>
      <c r="L57" s="18">
        <v>3</v>
      </c>
      <c r="M57" s="18">
        <v>3.1</v>
      </c>
      <c r="N57" s="20">
        <v>7.0833333333333338E-3</v>
      </c>
      <c r="O57" s="21">
        <v>0.5</v>
      </c>
      <c r="P57" s="323">
        <v>1</v>
      </c>
      <c r="Q57" s="18">
        <v>3.2</v>
      </c>
      <c r="R57" s="19">
        <v>3.2</v>
      </c>
      <c r="S57" s="18">
        <v>3.2</v>
      </c>
      <c r="T57" s="18">
        <v>3.2</v>
      </c>
      <c r="U57" s="20">
        <v>7.8819444444444432E-3</v>
      </c>
      <c r="V57" s="21">
        <v>7</v>
      </c>
      <c r="W57" s="323"/>
      <c r="X57" s="18"/>
      <c r="Y57" s="19"/>
      <c r="Z57" s="18"/>
      <c r="AA57" s="18"/>
      <c r="AB57" s="20"/>
      <c r="AC57" s="21"/>
      <c r="AD57" s="323">
        <v>3</v>
      </c>
      <c r="AE57" s="18">
        <v>13.059999999999999</v>
      </c>
      <c r="AF57" s="19">
        <v>4.3533333333333326</v>
      </c>
      <c r="AG57" s="18">
        <v>3.8</v>
      </c>
      <c r="AH57" s="18">
        <v>5.26</v>
      </c>
      <c r="AI57" s="20">
        <v>7.8240740740740736E-3</v>
      </c>
      <c r="AJ57" s="21">
        <v>0.33333333333333331</v>
      </c>
      <c r="AK57" s="323"/>
      <c r="AL57" s="18"/>
      <c r="AM57" s="19"/>
      <c r="AN57" s="18"/>
      <c r="AO57" s="18"/>
      <c r="AP57" s="20"/>
      <c r="AQ57" s="21"/>
      <c r="AR57" s="323">
        <v>2</v>
      </c>
      <c r="AS57" s="18">
        <v>8.2199999999999989</v>
      </c>
      <c r="AT57" s="19">
        <v>4.1099999999999994</v>
      </c>
      <c r="AU57" s="18">
        <v>4</v>
      </c>
      <c r="AV57" s="18">
        <v>4.22</v>
      </c>
      <c r="AW57" s="20">
        <v>7.3900462962962965E-3</v>
      </c>
      <c r="AX57" s="21">
        <v>1</v>
      </c>
      <c r="AY57" s="323">
        <v>2</v>
      </c>
      <c r="AZ57" s="18">
        <v>3.02</v>
      </c>
      <c r="BA57" s="19">
        <v>1.51</v>
      </c>
      <c r="BB57" s="18">
        <v>1.02</v>
      </c>
      <c r="BC57" s="18">
        <v>2</v>
      </c>
      <c r="BD57" s="20">
        <v>7.6562499999999999E-3</v>
      </c>
      <c r="BE57" s="21">
        <v>13.5</v>
      </c>
      <c r="BF57" s="323">
        <v>1</v>
      </c>
      <c r="BG57" s="18">
        <v>1</v>
      </c>
      <c r="BH57" s="19">
        <v>1</v>
      </c>
      <c r="BI57" s="18">
        <v>1</v>
      </c>
      <c r="BJ57" s="18">
        <v>1</v>
      </c>
      <c r="BK57" s="20">
        <v>6.4236111111111117E-3</v>
      </c>
      <c r="BL57" s="21">
        <v>11.583333333335759</v>
      </c>
      <c r="BM57" s="323">
        <v>2</v>
      </c>
      <c r="BN57" s="18">
        <v>3.56</v>
      </c>
      <c r="BO57" s="19">
        <v>1.78</v>
      </c>
      <c r="BP57" s="18">
        <v>1.77</v>
      </c>
      <c r="BQ57" s="18">
        <v>1.79</v>
      </c>
      <c r="BR57" s="20">
        <v>7.4189814814814813E-3</v>
      </c>
      <c r="BS57" s="21">
        <v>42.493402777778101</v>
      </c>
      <c r="BT57" s="323">
        <v>1</v>
      </c>
      <c r="BU57" s="18">
        <v>1</v>
      </c>
      <c r="BV57" s="19">
        <v>1</v>
      </c>
      <c r="BW57" s="18">
        <v>1</v>
      </c>
      <c r="BX57" s="18">
        <v>1</v>
      </c>
      <c r="BY57" s="20">
        <v>6.4120370370370364E-3</v>
      </c>
      <c r="BZ57" s="21">
        <v>8</v>
      </c>
      <c r="CA57" s="170">
        <v>3</v>
      </c>
      <c r="CB57" s="27">
        <v>13.5</v>
      </c>
      <c r="CC57" s="28">
        <v>4.5</v>
      </c>
      <c r="CD57" s="27">
        <v>4</v>
      </c>
      <c r="CE57" s="27">
        <v>5</v>
      </c>
      <c r="CF57" s="29">
        <v>6.8287037037037049E-3</v>
      </c>
      <c r="CG57" s="171">
        <v>1.6666666666666667</v>
      </c>
      <c r="CH57" s="323">
        <v>2</v>
      </c>
      <c r="CI57" s="18">
        <v>8</v>
      </c>
      <c r="CJ57" s="19">
        <v>4</v>
      </c>
      <c r="CK57" s="18">
        <v>3</v>
      </c>
      <c r="CL57" s="18">
        <v>5</v>
      </c>
      <c r="CM57" s="20">
        <v>7.1990740740740739E-3</v>
      </c>
      <c r="CN57" s="21">
        <v>0.5</v>
      </c>
      <c r="CO57" s="323">
        <v>3</v>
      </c>
      <c r="CP57" s="18">
        <v>9</v>
      </c>
      <c r="CQ57" s="19">
        <v>3</v>
      </c>
      <c r="CR57" s="18">
        <v>2.9</v>
      </c>
      <c r="CS57" s="18">
        <v>3.1</v>
      </c>
      <c r="CT57" s="20">
        <v>7.2646604938271615E-3</v>
      </c>
      <c r="CU57" s="21">
        <v>1.6666666666666667</v>
      </c>
      <c r="CV57" s="323">
        <v>1</v>
      </c>
      <c r="CW57" s="18">
        <v>5.05</v>
      </c>
      <c r="CX57" s="19">
        <v>5.05</v>
      </c>
      <c r="CY57" s="18">
        <v>5.05</v>
      </c>
      <c r="CZ57" s="18">
        <v>5.05</v>
      </c>
      <c r="DA57" s="20">
        <v>7.3263888888888892E-3</v>
      </c>
      <c r="DB57" s="21">
        <v>0</v>
      </c>
      <c r="DC57" s="323">
        <v>1</v>
      </c>
      <c r="DD57" s="18">
        <v>3.1</v>
      </c>
      <c r="DE57" s="19">
        <v>3.1</v>
      </c>
      <c r="DF57" s="18">
        <v>3.1</v>
      </c>
      <c r="DG57" s="18">
        <v>3.1</v>
      </c>
      <c r="DH57" s="20">
        <v>7.2106481481481475E-3</v>
      </c>
      <c r="DI57" s="21">
        <v>6</v>
      </c>
      <c r="DJ57" s="323"/>
      <c r="DK57" s="18"/>
      <c r="DL57" s="19"/>
      <c r="DM57" s="18"/>
      <c r="DN57" s="18"/>
      <c r="DO57" s="20"/>
      <c r="DP57" s="21"/>
      <c r="DQ57" s="323"/>
      <c r="DR57" s="18"/>
      <c r="DS57" s="19"/>
      <c r="DT57" s="18"/>
      <c r="DU57" s="18"/>
      <c r="DV57" s="20"/>
      <c r="DW57" s="21"/>
      <c r="DX57" s="172">
        <v>24</v>
      </c>
      <c r="DY57" s="172">
        <v>77.809999999999988</v>
      </c>
      <c r="DZ57" s="173">
        <v>3.242083333333333</v>
      </c>
      <c r="EA57" s="172">
        <v>1</v>
      </c>
      <c r="EB57" s="172">
        <v>5.26</v>
      </c>
      <c r="EC57" s="174">
        <v>7.2709297839506186E-3</v>
      </c>
      <c r="ED57" s="175">
        <v>6.6487557870371647</v>
      </c>
      <c r="EE57" s="40"/>
      <c r="EF57" s="18"/>
      <c r="EG57" s="19"/>
      <c r="EH57" s="18"/>
      <c r="EI57" s="18"/>
      <c r="EJ57" s="20"/>
      <c r="EK57" s="21"/>
      <c r="EL57" s="323"/>
      <c r="EM57" s="18"/>
      <c r="EN57" s="19"/>
      <c r="EO57" s="18"/>
      <c r="EP57" s="18"/>
      <c r="EQ57" s="20"/>
      <c r="ER57" s="21"/>
      <c r="ES57" s="323"/>
      <c r="ET57" s="18"/>
      <c r="EU57" s="19"/>
      <c r="EV57" s="18"/>
      <c r="EW57" s="18"/>
      <c r="EX57" s="20"/>
      <c r="EY57" s="21"/>
      <c r="EZ57" s="323">
        <v>1</v>
      </c>
      <c r="FA57" s="18">
        <v>15</v>
      </c>
      <c r="FB57" s="19">
        <v>15</v>
      </c>
      <c r="FC57" s="18">
        <v>15</v>
      </c>
      <c r="FD57" s="18">
        <v>15</v>
      </c>
      <c r="FE57" s="20">
        <v>3.5995370370370369E-3</v>
      </c>
      <c r="FF57" s="21">
        <v>3</v>
      </c>
      <c r="FG57" s="323">
        <v>1</v>
      </c>
      <c r="FH57" s="18">
        <v>10</v>
      </c>
      <c r="FI57" s="19">
        <v>10</v>
      </c>
      <c r="FJ57" s="18">
        <v>10</v>
      </c>
      <c r="FK57" s="18">
        <v>10</v>
      </c>
      <c r="FL57" s="20">
        <v>3.1249999999999997E-3</v>
      </c>
      <c r="FM57" s="21">
        <v>1</v>
      </c>
      <c r="FN57" s="323"/>
      <c r="FO57" s="18"/>
      <c r="FP57" s="19"/>
      <c r="FQ57" s="18"/>
      <c r="FR57" s="18"/>
      <c r="FS57" s="20"/>
      <c r="FT57" s="21"/>
      <c r="FU57" s="323">
        <v>2</v>
      </c>
      <c r="FV57" s="18">
        <v>25.3</v>
      </c>
      <c r="FW57" s="19">
        <v>12.65</v>
      </c>
      <c r="FX57" s="18">
        <v>12</v>
      </c>
      <c r="FY57" s="18">
        <v>13.3</v>
      </c>
      <c r="FZ57" s="20">
        <v>1.7881944444444442E-3</v>
      </c>
      <c r="GA57" s="21">
        <v>1</v>
      </c>
      <c r="GB57" s="323"/>
      <c r="GC57" s="18"/>
      <c r="GD57" s="19"/>
      <c r="GE57" s="18"/>
      <c r="GF57" s="18"/>
      <c r="GG57" s="20"/>
      <c r="GH57" s="21"/>
      <c r="GI57" s="323"/>
      <c r="GJ57" s="18"/>
      <c r="GK57" s="19"/>
      <c r="GL57" s="18"/>
      <c r="GM57" s="18"/>
      <c r="GN57" s="20"/>
      <c r="GO57" s="21"/>
      <c r="GP57" s="323"/>
      <c r="GQ57" s="18"/>
      <c r="GR57" s="19"/>
      <c r="GS57" s="18"/>
      <c r="GT57" s="18"/>
      <c r="GU57" s="20"/>
      <c r="GV57" s="21"/>
      <c r="GW57" s="323"/>
      <c r="GX57" s="18"/>
      <c r="GY57" s="19"/>
      <c r="GZ57" s="18"/>
      <c r="HA57" s="18"/>
      <c r="HB57" s="20"/>
      <c r="HC57" s="21"/>
      <c r="HD57" s="170"/>
      <c r="HE57" s="27"/>
      <c r="HF57" s="28"/>
      <c r="HG57" s="27"/>
      <c r="HH57" s="27"/>
      <c r="HI57" s="29"/>
      <c r="HJ57" s="171"/>
      <c r="HK57" s="323"/>
      <c r="HL57" s="18"/>
      <c r="HM57" s="19"/>
      <c r="HN57" s="18"/>
      <c r="HO57" s="18"/>
      <c r="HP57" s="20"/>
      <c r="HQ57" s="21"/>
      <c r="HR57" s="323"/>
      <c r="HS57" s="18"/>
      <c r="HT57" s="19"/>
      <c r="HU57" s="18"/>
      <c r="HV57" s="18"/>
      <c r="HW57" s="20"/>
      <c r="HX57" s="21"/>
      <c r="HY57" s="323">
        <v>1</v>
      </c>
      <c r="HZ57" s="18">
        <v>6</v>
      </c>
      <c r="IA57" s="19">
        <v>6</v>
      </c>
      <c r="IB57" s="18">
        <v>6</v>
      </c>
      <c r="IC57" s="18">
        <v>6</v>
      </c>
      <c r="ID57" s="20">
        <v>2.8935185185185188E-3</v>
      </c>
      <c r="IE57" s="21">
        <v>1</v>
      </c>
      <c r="IF57" s="323"/>
      <c r="IG57" s="18"/>
      <c r="IH57" s="19"/>
      <c r="II57" s="18"/>
      <c r="IJ57" s="18"/>
      <c r="IK57" s="20"/>
      <c r="IL57" s="21"/>
      <c r="IM57" s="323"/>
      <c r="IN57" s="18"/>
      <c r="IO57" s="19"/>
      <c r="IP57" s="18"/>
      <c r="IQ57" s="18"/>
      <c r="IR57" s="20"/>
      <c r="IS57" s="21"/>
      <c r="IT57" s="323"/>
      <c r="IU57" s="18"/>
      <c r="IV57" s="19"/>
      <c r="IW57" s="18"/>
      <c r="IX57" s="18"/>
      <c r="IY57" s="20"/>
      <c r="IZ57" s="21"/>
      <c r="JA57" s="172">
        <v>5</v>
      </c>
      <c r="JB57" s="172">
        <v>56.3</v>
      </c>
      <c r="JC57" s="173">
        <v>11.26</v>
      </c>
      <c r="JD57" s="172">
        <v>6</v>
      </c>
      <c r="JE57" s="172">
        <v>15</v>
      </c>
      <c r="JF57" s="174">
        <v>2.638888888888889E-3</v>
      </c>
      <c r="JG57" s="175">
        <v>1.4</v>
      </c>
      <c r="JH57" s="40"/>
      <c r="JI57" s="18"/>
      <c r="JJ57" s="19"/>
      <c r="JK57" s="18"/>
      <c r="JL57" s="18"/>
      <c r="JM57" s="20"/>
      <c r="JN57" s="21"/>
      <c r="JO57" s="323"/>
      <c r="JP57" s="18"/>
      <c r="JQ57" s="19"/>
      <c r="JR57" s="18"/>
      <c r="JS57" s="18"/>
      <c r="JT57" s="20"/>
      <c r="JU57" s="21"/>
      <c r="JV57" s="323"/>
      <c r="JW57" s="18"/>
      <c r="JX57" s="19"/>
      <c r="JY57" s="18"/>
      <c r="JZ57" s="18"/>
      <c r="KA57" s="20"/>
      <c r="KB57" s="21"/>
      <c r="KC57" s="323">
        <v>1</v>
      </c>
      <c r="KD57" s="18">
        <v>0.5</v>
      </c>
      <c r="KE57" s="19">
        <v>0.5</v>
      </c>
      <c r="KF57" s="18">
        <v>0.5</v>
      </c>
      <c r="KG57" s="18">
        <v>0.5</v>
      </c>
      <c r="KH57" s="20">
        <v>2.631944444444444E-2</v>
      </c>
      <c r="KI57" s="21">
        <v>2</v>
      </c>
      <c r="KJ57" s="323">
        <v>1</v>
      </c>
      <c r="KK57" s="18">
        <v>1.1399999999999999</v>
      </c>
      <c r="KL57" s="19">
        <v>1.1399999999999999</v>
      </c>
      <c r="KM57" s="18">
        <v>1.1399999999999999</v>
      </c>
      <c r="KN57" s="18">
        <v>1.1399999999999999</v>
      </c>
      <c r="KO57" s="20">
        <v>2.4363425925925927E-2</v>
      </c>
      <c r="KP57" s="21">
        <v>0</v>
      </c>
      <c r="KQ57" s="323"/>
      <c r="KR57" s="18"/>
      <c r="KS57" s="19"/>
      <c r="KT57" s="18"/>
      <c r="KU57" s="18"/>
      <c r="KV57" s="20"/>
      <c r="KW57" s="21"/>
      <c r="KX57" s="323">
        <v>2</v>
      </c>
      <c r="KY57" s="18">
        <v>1.8599999999999999</v>
      </c>
      <c r="KZ57" s="19">
        <v>0.92999999999999994</v>
      </c>
      <c r="LA57" s="18">
        <v>0.86</v>
      </c>
      <c r="LB57" s="18">
        <v>1</v>
      </c>
      <c r="LC57" s="20">
        <v>3.9849537037037044E-2</v>
      </c>
      <c r="LD57" s="21">
        <v>2</v>
      </c>
      <c r="LE57" s="323"/>
      <c r="LF57" s="18"/>
      <c r="LG57" s="19"/>
      <c r="LH57" s="18"/>
      <c r="LI57" s="18"/>
      <c r="LJ57" s="20"/>
      <c r="LK57" s="21"/>
      <c r="LL57" s="323"/>
      <c r="LM57" s="18"/>
      <c r="LN57" s="19"/>
      <c r="LO57" s="18"/>
      <c r="LP57" s="18"/>
      <c r="LQ57" s="20"/>
      <c r="LR57" s="21"/>
      <c r="LS57" s="323"/>
      <c r="LT57" s="18"/>
      <c r="LU57" s="19"/>
      <c r="LV57" s="18"/>
      <c r="LW57" s="18"/>
      <c r="LX57" s="20"/>
      <c r="LY57" s="21"/>
      <c r="LZ57" s="323"/>
      <c r="MA57" s="18"/>
      <c r="MB57" s="19"/>
      <c r="MC57" s="18"/>
      <c r="MD57" s="18"/>
      <c r="ME57" s="20"/>
      <c r="MF57" s="21"/>
      <c r="MG57" s="170"/>
      <c r="MH57" s="27"/>
      <c r="MI57" s="28"/>
      <c r="MJ57" s="27"/>
      <c r="MK57" s="27"/>
      <c r="ML57" s="29"/>
      <c r="MM57" s="171"/>
      <c r="MN57" s="323"/>
      <c r="MO57" s="18"/>
      <c r="MP57" s="19"/>
      <c r="MQ57" s="18"/>
      <c r="MR57" s="18"/>
      <c r="MS57" s="20"/>
      <c r="MT57" s="21"/>
      <c r="MU57" s="323"/>
      <c r="MV57" s="18"/>
      <c r="MW57" s="19"/>
      <c r="MX57" s="18"/>
      <c r="MY57" s="18"/>
      <c r="MZ57" s="20"/>
      <c r="NA57" s="21"/>
      <c r="NB57" s="323"/>
      <c r="NC57" s="18"/>
      <c r="ND57" s="19"/>
      <c r="NE57" s="18"/>
      <c r="NF57" s="18"/>
      <c r="NG57" s="20"/>
      <c r="NH57" s="21"/>
      <c r="NI57" s="323"/>
      <c r="NJ57" s="18"/>
      <c r="NK57" s="19"/>
      <c r="NL57" s="18"/>
      <c r="NM57" s="18"/>
      <c r="NN57" s="20"/>
      <c r="NO57" s="21"/>
      <c r="NP57" s="323"/>
      <c r="NQ57" s="18"/>
      <c r="NR57" s="19"/>
      <c r="NS57" s="18"/>
      <c r="NT57" s="18"/>
      <c r="NU57" s="20"/>
      <c r="NV57" s="21"/>
      <c r="NW57" s="323"/>
      <c r="NX57" s="18"/>
      <c r="NY57" s="19"/>
      <c r="NZ57" s="18"/>
      <c r="OA57" s="18"/>
      <c r="OB57" s="20"/>
      <c r="OC57" s="21"/>
      <c r="OD57" s="172">
        <v>4</v>
      </c>
      <c r="OE57" s="172">
        <v>3.5</v>
      </c>
      <c r="OF57" s="173">
        <v>0.875</v>
      </c>
      <c r="OG57" s="172">
        <v>0.5</v>
      </c>
      <c r="OH57" s="172">
        <v>1.1399999999999999</v>
      </c>
      <c r="OI57" s="174">
        <v>3.2595486111111113E-2</v>
      </c>
      <c r="OJ57" s="175">
        <v>1.5</v>
      </c>
      <c r="OK57" s="40"/>
      <c r="OL57" s="18"/>
      <c r="OM57" s="19"/>
      <c r="ON57" s="18"/>
      <c r="OO57" s="18"/>
      <c r="OP57" s="20"/>
      <c r="OQ57" s="21"/>
      <c r="OR57" s="172"/>
      <c r="OS57" s="172"/>
      <c r="OT57" s="173"/>
      <c r="OU57" s="172"/>
      <c r="OV57" s="172"/>
      <c r="OW57" s="174"/>
      <c r="OX57" s="324"/>
    </row>
    <row r="58" spans="1:414" s="22" customFormat="1" x14ac:dyDescent="0.2">
      <c r="A58" s="169">
        <v>48</v>
      </c>
      <c r="B58" s="40"/>
      <c r="C58" s="18"/>
      <c r="D58" s="19"/>
      <c r="E58" s="18"/>
      <c r="F58" s="18"/>
      <c r="G58" s="20"/>
      <c r="H58" s="21"/>
      <c r="I58" s="323">
        <v>5</v>
      </c>
      <c r="J58" s="18">
        <v>18.45</v>
      </c>
      <c r="K58" s="19">
        <v>3.69</v>
      </c>
      <c r="L58" s="18">
        <v>3</v>
      </c>
      <c r="M58" s="18">
        <v>5.2</v>
      </c>
      <c r="N58" s="20">
        <v>7.5902777777777774E-3</v>
      </c>
      <c r="O58" s="21">
        <v>1</v>
      </c>
      <c r="P58" s="323">
        <v>3</v>
      </c>
      <c r="Q58" s="18">
        <v>8.9499999999999993</v>
      </c>
      <c r="R58" s="19">
        <v>2.9833333333333329</v>
      </c>
      <c r="S58" s="18">
        <v>2.75</v>
      </c>
      <c r="T58" s="18">
        <v>3.1</v>
      </c>
      <c r="U58" s="20">
        <v>8.2214506172839496E-3</v>
      </c>
      <c r="V58" s="21">
        <v>1.3333333333333333</v>
      </c>
      <c r="W58" s="323">
        <v>1</v>
      </c>
      <c r="X58" s="18">
        <v>1.35</v>
      </c>
      <c r="Y58" s="19">
        <v>1.35</v>
      </c>
      <c r="Z58" s="18">
        <v>1.35</v>
      </c>
      <c r="AA58" s="18">
        <v>1.35</v>
      </c>
      <c r="AB58" s="20">
        <v>8.0555555555555554E-3</v>
      </c>
      <c r="AC58" s="21">
        <v>2</v>
      </c>
      <c r="AD58" s="323">
        <v>5</v>
      </c>
      <c r="AE58" s="18">
        <v>22.47</v>
      </c>
      <c r="AF58" s="19">
        <v>4.4939999999999998</v>
      </c>
      <c r="AG58" s="18">
        <v>2.42</v>
      </c>
      <c r="AH58" s="18">
        <v>10.5</v>
      </c>
      <c r="AI58" s="20">
        <v>7.9444444444444449E-3</v>
      </c>
      <c r="AJ58" s="21">
        <v>0.2</v>
      </c>
      <c r="AK58" s="323">
        <v>2</v>
      </c>
      <c r="AL58" s="18">
        <v>11.2</v>
      </c>
      <c r="AM58" s="19">
        <v>5.6</v>
      </c>
      <c r="AN58" s="18">
        <v>5</v>
      </c>
      <c r="AO58" s="18">
        <v>6.2</v>
      </c>
      <c r="AP58" s="20">
        <v>7.332175925925926E-3</v>
      </c>
      <c r="AQ58" s="21">
        <v>6.5</v>
      </c>
      <c r="AR58" s="323">
        <v>1</v>
      </c>
      <c r="AS58" s="18">
        <v>1.5</v>
      </c>
      <c r="AT58" s="19">
        <v>1.5</v>
      </c>
      <c r="AU58" s="18">
        <v>1.5</v>
      </c>
      <c r="AV58" s="18">
        <v>1.5</v>
      </c>
      <c r="AW58" s="20">
        <v>6.9444444444444441E-3</v>
      </c>
      <c r="AX58" s="21">
        <v>2</v>
      </c>
      <c r="AY58" s="323">
        <v>1</v>
      </c>
      <c r="AZ58" s="18">
        <v>3.42</v>
      </c>
      <c r="BA58" s="19">
        <v>3.42</v>
      </c>
      <c r="BB58" s="18">
        <v>3.42</v>
      </c>
      <c r="BC58" s="18">
        <v>3.42</v>
      </c>
      <c r="BD58" s="20">
        <v>8.1249999999999985E-3</v>
      </c>
      <c r="BE58" s="21">
        <v>6</v>
      </c>
      <c r="BF58" s="323">
        <v>2</v>
      </c>
      <c r="BG58" s="18">
        <v>3</v>
      </c>
      <c r="BH58" s="19">
        <v>1.5</v>
      </c>
      <c r="BI58" s="18">
        <v>1.5</v>
      </c>
      <c r="BJ58" s="18">
        <v>1.5</v>
      </c>
      <c r="BK58" s="20">
        <v>7.6215277777777783E-3</v>
      </c>
      <c r="BL58" s="21">
        <v>3</v>
      </c>
      <c r="BM58" s="323"/>
      <c r="BN58" s="18"/>
      <c r="BO58" s="19"/>
      <c r="BP58" s="18"/>
      <c r="BQ58" s="18"/>
      <c r="BR58" s="20"/>
      <c r="BS58" s="21"/>
      <c r="BT58" s="323">
        <v>2</v>
      </c>
      <c r="BU58" s="18">
        <v>6.9</v>
      </c>
      <c r="BV58" s="19">
        <v>3.45</v>
      </c>
      <c r="BW58" s="18">
        <v>1.9</v>
      </c>
      <c r="BX58" s="18">
        <v>5</v>
      </c>
      <c r="BY58" s="20">
        <v>6.2326388888888891E-3</v>
      </c>
      <c r="BZ58" s="21">
        <v>1.5</v>
      </c>
      <c r="CA58" s="170">
        <v>3</v>
      </c>
      <c r="CB58" s="27">
        <v>14.95</v>
      </c>
      <c r="CC58" s="28">
        <v>4.9833333333333334</v>
      </c>
      <c r="CD58" s="27">
        <v>2.6</v>
      </c>
      <c r="CE58" s="27">
        <v>8.35</v>
      </c>
      <c r="CF58" s="29">
        <v>6.7245370370370367E-3</v>
      </c>
      <c r="CG58" s="171">
        <v>1.3333333333333333</v>
      </c>
      <c r="CH58" s="323">
        <v>2</v>
      </c>
      <c r="CI58" s="18">
        <v>6</v>
      </c>
      <c r="CJ58" s="19">
        <v>3</v>
      </c>
      <c r="CK58" s="18">
        <v>3</v>
      </c>
      <c r="CL58" s="18">
        <v>3</v>
      </c>
      <c r="CM58" s="20">
        <v>6.9733796296296289E-3</v>
      </c>
      <c r="CN58" s="21">
        <v>4</v>
      </c>
      <c r="CO58" s="323">
        <v>3</v>
      </c>
      <c r="CP58" s="18">
        <v>6.17</v>
      </c>
      <c r="CQ58" s="19">
        <v>2.0566666666666666</v>
      </c>
      <c r="CR58" s="18">
        <v>1.35</v>
      </c>
      <c r="CS58" s="18">
        <v>3.42</v>
      </c>
      <c r="CT58" s="20">
        <v>7.4922839506172843E-3</v>
      </c>
      <c r="CU58" s="21">
        <v>1.3333333333333333</v>
      </c>
      <c r="CV58" s="323">
        <v>1</v>
      </c>
      <c r="CW58" s="18">
        <v>2.5499999999999998</v>
      </c>
      <c r="CX58" s="19">
        <v>2.5499999999999998</v>
      </c>
      <c r="CY58" s="18">
        <v>2.5499999999999998</v>
      </c>
      <c r="CZ58" s="18">
        <v>2.5499999999999998</v>
      </c>
      <c r="DA58" s="20">
        <v>8.1712962962962963E-3</v>
      </c>
      <c r="DB58" s="21">
        <v>7</v>
      </c>
      <c r="DC58" s="323"/>
      <c r="DD58" s="18"/>
      <c r="DE58" s="19"/>
      <c r="DF58" s="18"/>
      <c r="DG58" s="18"/>
      <c r="DH58" s="20"/>
      <c r="DI58" s="21"/>
      <c r="DJ58" s="323"/>
      <c r="DK58" s="18"/>
      <c r="DL58" s="19"/>
      <c r="DM58" s="18"/>
      <c r="DN58" s="18"/>
      <c r="DO58" s="20"/>
      <c r="DP58" s="21"/>
      <c r="DQ58" s="323"/>
      <c r="DR58" s="18"/>
      <c r="DS58" s="19"/>
      <c r="DT58" s="18"/>
      <c r="DU58" s="18"/>
      <c r="DV58" s="20"/>
      <c r="DW58" s="21"/>
      <c r="DX58" s="172">
        <v>31</v>
      </c>
      <c r="DY58" s="172">
        <v>106.91</v>
      </c>
      <c r="DZ58" s="173">
        <v>3.4487096774193549</v>
      </c>
      <c r="EA58" s="172">
        <v>1.35</v>
      </c>
      <c r="EB58" s="172">
        <v>10.5</v>
      </c>
      <c r="EC58" s="174">
        <v>7.5033602150537636E-3</v>
      </c>
      <c r="ED58" s="175">
        <v>2.096774193548387</v>
      </c>
      <c r="EE58" s="40"/>
      <c r="EF58" s="18"/>
      <c r="EG58" s="19"/>
      <c r="EH58" s="18"/>
      <c r="EI58" s="18"/>
      <c r="EJ58" s="20"/>
      <c r="EK58" s="21"/>
      <c r="EL58" s="323"/>
      <c r="EM58" s="18"/>
      <c r="EN58" s="19"/>
      <c r="EO58" s="18"/>
      <c r="EP58" s="18"/>
      <c r="EQ58" s="20"/>
      <c r="ER58" s="21"/>
      <c r="ES58" s="323"/>
      <c r="ET58" s="18"/>
      <c r="EU58" s="19"/>
      <c r="EV58" s="18"/>
      <c r="EW58" s="18"/>
      <c r="EX58" s="20"/>
      <c r="EY58" s="21"/>
      <c r="EZ58" s="323">
        <v>1</v>
      </c>
      <c r="FA58" s="18">
        <v>17.5</v>
      </c>
      <c r="FB58" s="19">
        <v>17.5</v>
      </c>
      <c r="FC58" s="18">
        <v>17.5</v>
      </c>
      <c r="FD58" s="18">
        <v>17.5</v>
      </c>
      <c r="FE58" s="20">
        <v>3.472222222222222E-3</v>
      </c>
      <c r="FF58" s="21">
        <v>0</v>
      </c>
      <c r="FG58" s="323">
        <v>1</v>
      </c>
      <c r="FH58" s="18">
        <v>20</v>
      </c>
      <c r="FI58" s="19">
        <v>20</v>
      </c>
      <c r="FJ58" s="18">
        <v>20</v>
      </c>
      <c r="FK58" s="18">
        <v>20</v>
      </c>
      <c r="FL58" s="20">
        <v>3.1249999999999997E-3</v>
      </c>
      <c r="FM58" s="21">
        <v>0</v>
      </c>
      <c r="FN58" s="323">
        <v>2</v>
      </c>
      <c r="FO58" s="18">
        <v>17</v>
      </c>
      <c r="FP58" s="19">
        <v>8.5</v>
      </c>
      <c r="FQ58" s="18">
        <v>7</v>
      </c>
      <c r="FR58" s="18">
        <v>10</v>
      </c>
      <c r="FS58" s="20">
        <v>1.9965277777777776E-3</v>
      </c>
      <c r="FT58" s="21">
        <v>0</v>
      </c>
      <c r="FU58" s="323">
        <v>3</v>
      </c>
      <c r="FV58" s="18">
        <v>35.849999999999994</v>
      </c>
      <c r="FW58" s="19">
        <v>11.949999999999998</v>
      </c>
      <c r="FX58" s="18">
        <v>5.75</v>
      </c>
      <c r="FY58" s="18">
        <v>20.399999999999999</v>
      </c>
      <c r="FZ58" s="20">
        <v>2.5771604938271604E-3</v>
      </c>
      <c r="GA58" s="21">
        <v>1.3333333333333333</v>
      </c>
      <c r="GB58" s="323"/>
      <c r="GC58" s="18"/>
      <c r="GD58" s="19"/>
      <c r="GE58" s="18"/>
      <c r="GF58" s="18"/>
      <c r="GG58" s="20"/>
      <c r="GH58" s="21"/>
      <c r="GI58" s="323"/>
      <c r="GJ58" s="18"/>
      <c r="GK58" s="19"/>
      <c r="GL58" s="18"/>
      <c r="GM58" s="18"/>
      <c r="GN58" s="20"/>
      <c r="GO58" s="21"/>
      <c r="GP58" s="323"/>
      <c r="GQ58" s="18"/>
      <c r="GR58" s="19"/>
      <c r="GS58" s="18"/>
      <c r="GT58" s="18"/>
      <c r="GU58" s="20"/>
      <c r="GV58" s="21"/>
      <c r="GW58" s="323"/>
      <c r="GX58" s="18"/>
      <c r="GY58" s="19"/>
      <c r="GZ58" s="18"/>
      <c r="HA58" s="18"/>
      <c r="HB58" s="20"/>
      <c r="HC58" s="21"/>
      <c r="HD58" s="170"/>
      <c r="HE58" s="27"/>
      <c r="HF58" s="28"/>
      <c r="HG58" s="27"/>
      <c r="HH58" s="27"/>
      <c r="HI58" s="29"/>
      <c r="HJ58" s="171"/>
      <c r="HK58" s="323"/>
      <c r="HL58" s="18"/>
      <c r="HM58" s="19"/>
      <c r="HN58" s="18"/>
      <c r="HO58" s="18"/>
      <c r="HP58" s="20"/>
      <c r="HQ58" s="21"/>
      <c r="HR58" s="323"/>
      <c r="HS58" s="18"/>
      <c r="HT58" s="19"/>
      <c r="HU58" s="18"/>
      <c r="HV58" s="18"/>
      <c r="HW58" s="20"/>
      <c r="HX58" s="21"/>
      <c r="HY58" s="323"/>
      <c r="HZ58" s="18"/>
      <c r="IA58" s="19"/>
      <c r="IB58" s="18"/>
      <c r="IC58" s="18"/>
      <c r="ID58" s="20"/>
      <c r="IE58" s="21"/>
      <c r="IF58" s="323">
        <v>1</v>
      </c>
      <c r="IG58" s="18">
        <v>12</v>
      </c>
      <c r="IH58" s="19">
        <v>12</v>
      </c>
      <c r="II58" s="18">
        <v>12</v>
      </c>
      <c r="IJ58" s="18">
        <v>12</v>
      </c>
      <c r="IK58" s="20">
        <v>4.0509259259259257E-3</v>
      </c>
      <c r="IL58" s="21">
        <v>0</v>
      </c>
      <c r="IM58" s="323"/>
      <c r="IN58" s="18"/>
      <c r="IO58" s="19"/>
      <c r="IP58" s="18"/>
      <c r="IQ58" s="18"/>
      <c r="IR58" s="20"/>
      <c r="IS58" s="21"/>
      <c r="IT58" s="323"/>
      <c r="IU58" s="18"/>
      <c r="IV58" s="19"/>
      <c r="IW58" s="18"/>
      <c r="IX58" s="18"/>
      <c r="IY58" s="20"/>
      <c r="IZ58" s="21"/>
      <c r="JA58" s="172">
        <v>8</v>
      </c>
      <c r="JB58" s="172">
        <v>102.35000000000001</v>
      </c>
      <c r="JC58" s="173">
        <v>12.793750000000001</v>
      </c>
      <c r="JD58" s="172">
        <v>5.75</v>
      </c>
      <c r="JE58" s="172">
        <v>20.399999999999999</v>
      </c>
      <c r="JF58" s="174">
        <v>2.7965856481481479E-3</v>
      </c>
      <c r="JG58" s="175">
        <v>0.5</v>
      </c>
      <c r="JH58" s="40"/>
      <c r="JI58" s="18"/>
      <c r="JJ58" s="19"/>
      <c r="JK58" s="18"/>
      <c r="JL58" s="18"/>
      <c r="JM58" s="20"/>
      <c r="JN58" s="21"/>
      <c r="JO58" s="323">
        <v>1</v>
      </c>
      <c r="JP58" s="18">
        <v>1</v>
      </c>
      <c r="JQ58" s="19">
        <v>1</v>
      </c>
      <c r="JR58" s="18">
        <v>1</v>
      </c>
      <c r="JS58" s="18">
        <v>1</v>
      </c>
      <c r="JT58" s="20">
        <v>2.2662037037037036E-2</v>
      </c>
      <c r="JU58" s="21">
        <v>0</v>
      </c>
      <c r="JV58" s="323">
        <v>1</v>
      </c>
      <c r="JW58" s="18">
        <v>0.75</v>
      </c>
      <c r="JX58" s="19">
        <v>0.75</v>
      </c>
      <c r="JY58" s="18">
        <v>0.75</v>
      </c>
      <c r="JZ58" s="18">
        <v>0.75</v>
      </c>
      <c r="KA58" s="20">
        <v>2.7777777777777776E-2</v>
      </c>
      <c r="KB58" s="21">
        <v>1</v>
      </c>
      <c r="KC58" s="323">
        <v>1</v>
      </c>
      <c r="KD58" s="18">
        <v>0.75</v>
      </c>
      <c r="KE58" s="19">
        <v>0.75</v>
      </c>
      <c r="KF58" s="18">
        <v>0.75</v>
      </c>
      <c r="KG58" s="18">
        <v>0.75</v>
      </c>
      <c r="KH58" s="20">
        <v>2.2442129629629631E-2</v>
      </c>
      <c r="KI58" s="21">
        <v>2</v>
      </c>
      <c r="KJ58" s="323">
        <v>1</v>
      </c>
      <c r="KK58" s="18">
        <v>1</v>
      </c>
      <c r="KL58" s="19">
        <v>1</v>
      </c>
      <c r="KM58" s="18">
        <v>1</v>
      </c>
      <c r="KN58" s="18">
        <v>1</v>
      </c>
      <c r="KO58" s="20">
        <v>2.4305555555555556E-2</v>
      </c>
      <c r="KP58" s="21">
        <v>0</v>
      </c>
      <c r="KQ58" s="323"/>
      <c r="KR58" s="18"/>
      <c r="KS58" s="19"/>
      <c r="KT58" s="18"/>
      <c r="KU58" s="18"/>
      <c r="KV58" s="20"/>
      <c r="KW58" s="21"/>
      <c r="KX58" s="323">
        <v>3</v>
      </c>
      <c r="KY58" s="18">
        <v>3.26</v>
      </c>
      <c r="KZ58" s="19">
        <v>1.0866666666666667</v>
      </c>
      <c r="LA58" s="18">
        <v>0.96</v>
      </c>
      <c r="LB58" s="18">
        <v>1.2</v>
      </c>
      <c r="LC58" s="20">
        <v>2.827932098765432E-2</v>
      </c>
      <c r="LD58" s="21">
        <v>1</v>
      </c>
      <c r="LE58" s="323"/>
      <c r="LF58" s="18"/>
      <c r="LG58" s="19"/>
      <c r="LH58" s="18"/>
      <c r="LI58" s="18"/>
      <c r="LJ58" s="20"/>
      <c r="LK58" s="21"/>
      <c r="LL58" s="323"/>
      <c r="LM58" s="18"/>
      <c r="LN58" s="19"/>
      <c r="LO58" s="18"/>
      <c r="LP58" s="18"/>
      <c r="LQ58" s="20"/>
      <c r="LR58" s="21"/>
      <c r="LS58" s="323"/>
      <c r="LT58" s="18"/>
      <c r="LU58" s="19"/>
      <c r="LV58" s="18"/>
      <c r="LW58" s="18"/>
      <c r="LX58" s="20"/>
      <c r="LY58" s="21"/>
      <c r="LZ58" s="323"/>
      <c r="MA58" s="18"/>
      <c r="MB58" s="19"/>
      <c r="MC58" s="18"/>
      <c r="MD58" s="18"/>
      <c r="ME58" s="20"/>
      <c r="MF58" s="21"/>
      <c r="MG58" s="170"/>
      <c r="MH58" s="27"/>
      <c r="MI58" s="28"/>
      <c r="MJ58" s="27"/>
      <c r="MK58" s="27"/>
      <c r="ML58" s="29"/>
      <c r="MM58" s="171"/>
      <c r="MN58" s="323"/>
      <c r="MO58" s="18"/>
      <c r="MP58" s="19"/>
      <c r="MQ58" s="18"/>
      <c r="MR58" s="18"/>
      <c r="MS58" s="20"/>
      <c r="MT58" s="21"/>
      <c r="MU58" s="323"/>
      <c r="MV58" s="18"/>
      <c r="MW58" s="19"/>
      <c r="MX58" s="18"/>
      <c r="MY58" s="18"/>
      <c r="MZ58" s="20"/>
      <c r="NA58" s="21"/>
      <c r="NB58" s="323"/>
      <c r="NC58" s="18"/>
      <c r="ND58" s="19"/>
      <c r="NE58" s="18"/>
      <c r="NF58" s="18"/>
      <c r="NG58" s="20"/>
      <c r="NH58" s="21"/>
      <c r="NI58" s="323"/>
      <c r="NJ58" s="18"/>
      <c r="NK58" s="19"/>
      <c r="NL58" s="18"/>
      <c r="NM58" s="18"/>
      <c r="NN58" s="20"/>
      <c r="NO58" s="21"/>
      <c r="NP58" s="323"/>
      <c r="NQ58" s="18"/>
      <c r="NR58" s="19"/>
      <c r="NS58" s="18"/>
      <c r="NT58" s="18"/>
      <c r="NU58" s="20"/>
      <c r="NV58" s="21"/>
      <c r="NW58" s="323"/>
      <c r="NX58" s="18"/>
      <c r="NY58" s="19"/>
      <c r="NZ58" s="18"/>
      <c r="OA58" s="18"/>
      <c r="OB58" s="20"/>
      <c r="OC58" s="21"/>
      <c r="OD58" s="172">
        <v>7</v>
      </c>
      <c r="OE58" s="172">
        <v>6.76</v>
      </c>
      <c r="OF58" s="173">
        <v>0.96571428571428564</v>
      </c>
      <c r="OG58" s="172">
        <v>0.75</v>
      </c>
      <c r="OH58" s="172">
        <v>1.2</v>
      </c>
      <c r="OI58" s="174">
        <v>2.6003637566137567E-2</v>
      </c>
      <c r="OJ58" s="175">
        <v>0.8571428571428571</v>
      </c>
      <c r="OK58" s="40"/>
      <c r="OL58" s="18"/>
      <c r="OM58" s="19"/>
      <c r="ON58" s="18"/>
      <c r="OO58" s="18"/>
      <c r="OP58" s="20"/>
      <c r="OQ58" s="21"/>
      <c r="OR58" s="172"/>
      <c r="OS58" s="172"/>
      <c r="OT58" s="173"/>
      <c r="OU58" s="172"/>
      <c r="OV58" s="172"/>
      <c r="OW58" s="174"/>
      <c r="OX58" s="324"/>
    </row>
    <row r="59" spans="1:414" s="22" customFormat="1" x14ac:dyDescent="0.2">
      <c r="A59" s="169">
        <v>49</v>
      </c>
      <c r="B59" s="40"/>
      <c r="C59" s="18"/>
      <c r="D59" s="19"/>
      <c r="E59" s="18"/>
      <c r="F59" s="18"/>
      <c r="G59" s="20"/>
      <c r="H59" s="21"/>
      <c r="I59" s="323"/>
      <c r="J59" s="18"/>
      <c r="K59" s="19"/>
      <c r="L59" s="18"/>
      <c r="M59" s="18"/>
      <c r="N59" s="20"/>
      <c r="O59" s="21"/>
      <c r="P59" s="323">
        <v>2</v>
      </c>
      <c r="Q59" s="18">
        <v>8.35</v>
      </c>
      <c r="R59" s="19">
        <v>4.1749999999999998</v>
      </c>
      <c r="S59" s="18">
        <v>3.1</v>
      </c>
      <c r="T59" s="18">
        <v>5.25</v>
      </c>
      <c r="U59" s="20">
        <v>8.1828703703703699E-3</v>
      </c>
      <c r="V59" s="21">
        <v>0.5</v>
      </c>
      <c r="W59" s="323">
        <v>3</v>
      </c>
      <c r="X59" s="18">
        <v>7.6</v>
      </c>
      <c r="Y59" s="19">
        <v>2.5333333333333332</v>
      </c>
      <c r="Z59" s="18">
        <v>2</v>
      </c>
      <c r="AA59" s="18">
        <v>3.1</v>
      </c>
      <c r="AB59" s="20">
        <v>9.5138888888888894E-3</v>
      </c>
      <c r="AC59" s="21">
        <v>0.33333333333333331</v>
      </c>
      <c r="AD59" s="323">
        <v>2</v>
      </c>
      <c r="AE59" s="18">
        <v>10.050000000000001</v>
      </c>
      <c r="AF59" s="19">
        <v>5.0250000000000004</v>
      </c>
      <c r="AG59" s="18">
        <v>3.8</v>
      </c>
      <c r="AH59" s="18">
        <v>6.25</v>
      </c>
      <c r="AI59" s="20">
        <v>7.7025462962962967E-3</v>
      </c>
      <c r="AJ59" s="21">
        <v>1.5</v>
      </c>
      <c r="AK59" s="323">
        <v>3</v>
      </c>
      <c r="AL59" s="18">
        <v>11.2</v>
      </c>
      <c r="AM59" s="19">
        <v>3.7333333333333329</v>
      </c>
      <c r="AN59" s="18">
        <v>2.1</v>
      </c>
      <c r="AO59" s="18">
        <v>6</v>
      </c>
      <c r="AP59" s="20">
        <v>7.9976851851851841E-3</v>
      </c>
      <c r="AQ59" s="21">
        <v>1</v>
      </c>
      <c r="AR59" s="323">
        <v>1</v>
      </c>
      <c r="AS59" s="18">
        <v>4</v>
      </c>
      <c r="AT59" s="19">
        <v>4</v>
      </c>
      <c r="AU59" s="18">
        <v>4</v>
      </c>
      <c r="AV59" s="18">
        <v>4</v>
      </c>
      <c r="AW59" s="20">
        <v>8.7152777777777784E-3</v>
      </c>
      <c r="AX59" s="21">
        <v>1</v>
      </c>
      <c r="AY59" s="323">
        <v>4</v>
      </c>
      <c r="AZ59" s="18">
        <v>8.15</v>
      </c>
      <c r="BA59" s="19">
        <v>2.0375000000000001</v>
      </c>
      <c r="BB59" s="18">
        <v>1</v>
      </c>
      <c r="BC59" s="18">
        <v>4</v>
      </c>
      <c r="BD59" s="20">
        <v>6.8547453703703696E-3</v>
      </c>
      <c r="BE59" s="21">
        <v>1.25</v>
      </c>
      <c r="BF59" s="323">
        <v>2</v>
      </c>
      <c r="BG59" s="18">
        <v>4</v>
      </c>
      <c r="BH59" s="19">
        <v>2</v>
      </c>
      <c r="BI59" s="18">
        <v>2</v>
      </c>
      <c r="BJ59" s="18">
        <v>2</v>
      </c>
      <c r="BK59" s="20">
        <v>7.0717592592592603E-3</v>
      </c>
      <c r="BL59" s="21">
        <v>2</v>
      </c>
      <c r="BM59" s="323">
        <v>1</v>
      </c>
      <c r="BN59" s="18">
        <v>1.82</v>
      </c>
      <c r="BO59" s="19">
        <v>1.82</v>
      </c>
      <c r="BP59" s="18">
        <v>1.82</v>
      </c>
      <c r="BQ59" s="18">
        <v>1.82</v>
      </c>
      <c r="BR59" s="20">
        <v>7.4537037037037028E-3</v>
      </c>
      <c r="BS59" s="21">
        <v>11.022916666661331</v>
      </c>
      <c r="BT59" s="323">
        <v>3</v>
      </c>
      <c r="BU59" s="18">
        <v>7</v>
      </c>
      <c r="BV59" s="19">
        <v>2.3333333333333335</v>
      </c>
      <c r="BW59" s="18">
        <v>1</v>
      </c>
      <c r="BX59" s="18">
        <v>3</v>
      </c>
      <c r="BY59" s="20">
        <v>7.4074074074074077E-3</v>
      </c>
      <c r="BZ59" s="21">
        <v>2</v>
      </c>
      <c r="CA59" s="170">
        <v>3</v>
      </c>
      <c r="CB59" s="27">
        <v>19.100000000000001</v>
      </c>
      <c r="CC59" s="28">
        <v>6.3666666666666671</v>
      </c>
      <c r="CD59" s="27">
        <v>3</v>
      </c>
      <c r="CE59" s="27">
        <v>13.1</v>
      </c>
      <c r="CF59" s="29">
        <v>6.7631172839506181E-3</v>
      </c>
      <c r="CG59" s="171">
        <v>2.3333333333333335</v>
      </c>
      <c r="CH59" s="323">
        <v>1</v>
      </c>
      <c r="CI59" s="18">
        <v>3</v>
      </c>
      <c r="CJ59" s="19">
        <v>3</v>
      </c>
      <c r="CK59" s="18">
        <v>3</v>
      </c>
      <c r="CL59" s="18">
        <v>3</v>
      </c>
      <c r="CM59" s="20">
        <v>6.6666666666666671E-3</v>
      </c>
      <c r="CN59" s="21">
        <v>5</v>
      </c>
      <c r="CO59" s="323">
        <v>4</v>
      </c>
      <c r="CP59" s="18">
        <v>13</v>
      </c>
      <c r="CQ59" s="19">
        <v>3.25</v>
      </c>
      <c r="CR59" s="18">
        <v>2.9</v>
      </c>
      <c r="CS59" s="18">
        <v>4</v>
      </c>
      <c r="CT59" s="20">
        <v>7.3755787037037036E-3</v>
      </c>
      <c r="CU59" s="21">
        <v>1.5</v>
      </c>
      <c r="CV59" s="323">
        <v>1</v>
      </c>
      <c r="CW59" s="18">
        <v>2</v>
      </c>
      <c r="CX59" s="19">
        <v>2</v>
      </c>
      <c r="CY59" s="18">
        <v>2</v>
      </c>
      <c r="CZ59" s="18">
        <v>2</v>
      </c>
      <c r="DA59" s="20">
        <v>7.5810185185185182E-3</v>
      </c>
      <c r="DB59" s="21">
        <v>5</v>
      </c>
      <c r="DC59" s="323"/>
      <c r="DD59" s="18"/>
      <c r="DE59" s="19"/>
      <c r="DF59" s="18"/>
      <c r="DG59" s="18"/>
      <c r="DH59" s="20"/>
      <c r="DI59" s="21"/>
      <c r="DJ59" s="323"/>
      <c r="DK59" s="18"/>
      <c r="DL59" s="19"/>
      <c r="DM59" s="18"/>
      <c r="DN59" s="18"/>
      <c r="DO59" s="20"/>
      <c r="DP59" s="21"/>
      <c r="DQ59" s="323"/>
      <c r="DR59" s="18"/>
      <c r="DS59" s="19"/>
      <c r="DT59" s="18"/>
      <c r="DU59" s="18"/>
      <c r="DV59" s="20"/>
      <c r="DW59" s="21"/>
      <c r="DX59" s="172">
        <v>30</v>
      </c>
      <c r="DY59" s="172">
        <v>99.27</v>
      </c>
      <c r="DZ59" s="173">
        <v>3.3089999999999997</v>
      </c>
      <c r="EA59" s="172">
        <v>1</v>
      </c>
      <c r="EB59" s="172">
        <v>13.1</v>
      </c>
      <c r="EC59" s="174">
        <v>7.6099537037037038E-3</v>
      </c>
      <c r="ED59" s="175">
        <v>1.9340972222220443</v>
      </c>
      <c r="EE59" s="40"/>
      <c r="EF59" s="18"/>
      <c r="EG59" s="19"/>
      <c r="EH59" s="18"/>
      <c r="EI59" s="18"/>
      <c r="EJ59" s="20"/>
      <c r="EK59" s="21"/>
      <c r="EL59" s="323"/>
      <c r="EM59" s="18"/>
      <c r="EN59" s="19"/>
      <c r="EO59" s="18"/>
      <c r="EP59" s="18"/>
      <c r="EQ59" s="20"/>
      <c r="ER59" s="21"/>
      <c r="ES59" s="323">
        <v>1</v>
      </c>
      <c r="ET59" s="18">
        <v>12.95</v>
      </c>
      <c r="EU59" s="19">
        <v>12.95</v>
      </c>
      <c r="EV59" s="18">
        <v>12.95</v>
      </c>
      <c r="EW59" s="18">
        <v>12.95</v>
      </c>
      <c r="EX59" s="20">
        <v>3.4490740740740745E-3</v>
      </c>
      <c r="EY59" s="21">
        <v>0</v>
      </c>
      <c r="EZ59" s="323"/>
      <c r="FA59" s="18"/>
      <c r="FB59" s="19"/>
      <c r="FC59" s="18"/>
      <c r="FD59" s="18"/>
      <c r="FE59" s="20"/>
      <c r="FF59" s="21"/>
      <c r="FG59" s="323"/>
      <c r="FH59" s="18"/>
      <c r="FI59" s="19"/>
      <c r="FJ59" s="18"/>
      <c r="FK59" s="18"/>
      <c r="FL59" s="20"/>
      <c r="FM59" s="21"/>
      <c r="FN59" s="323"/>
      <c r="FO59" s="18"/>
      <c r="FP59" s="19"/>
      <c r="FQ59" s="18"/>
      <c r="FR59" s="18"/>
      <c r="FS59" s="20"/>
      <c r="FT59" s="21"/>
      <c r="FU59" s="323">
        <v>1</v>
      </c>
      <c r="FV59" s="18">
        <v>9.6</v>
      </c>
      <c r="FW59" s="19">
        <v>9.6</v>
      </c>
      <c r="FX59" s="18">
        <v>9.6</v>
      </c>
      <c r="FY59" s="18">
        <v>9.6</v>
      </c>
      <c r="FZ59" s="20">
        <v>1.8981481481481482E-3</v>
      </c>
      <c r="GA59" s="21">
        <v>0</v>
      </c>
      <c r="GB59" s="323"/>
      <c r="GC59" s="18"/>
      <c r="GD59" s="19"/>
      <c r="GE59" s="18"/>
      <c r="GF59" s="18"/>
      <c r="GG59" s="20"/>
      <c r="GH59" s="21"/>
      <c r="GI59" s="323"/>
      <c r="GJ59" s="18"/>
      <c r="GK59" s="19"/>
      <c r="GL59" s="18"/>
      <c r="GM59" s="18"/>
      <c r="GN59" s="20"/>
      <c r="GO59" s="21"/>
      <c r="GP59" s="323"/>
      <c r="GQ59" s="18"/>
      <c r="GR59" s="19"/>
      <c r="GS59" s="18"/>
      <c r="GT59" s="18"/>
      <c r="GU59" s="20"/>
      <c r="GV59" s="21"/>
      <c r="GW59" s="323"/>
      <c r="GX59" s="18"/>
      <c r="GY59" s="19"/>
      <c r="GZ59" s="18"/>
      <c r="HA59" s="18"/>
      <c r="HB59" s="20"/>
      <c r="HC59" s="21"/>
      <c r="HD59" s="170"/>
      <c r="HE59" s="27"/>
      <c r="HF59" s="28"/>
      <c r="HG59" s="27"/>
      <c r="HH59" s="27"/>
      <c r="HI59" s="29"/>
      <c r="HJ59" s="171"/>
      <c r="HK59" s="323"/>
      <c r="HL59" s="18"/>
      <c r="HM59" s="19"/>
      <c r="HN59" s="18"/>
      <c r="HO59" s="18"/>
      <c r="HP59" s="20"/>
      <c r="HQ59" s="21"/>
      <c r="HR59" s="323"/>
      <c r="HS59" s="18"/>
      <c r="HT59" s="19"/>
      <c r="HU59" s="18"/>
      <c r="HV59" s="18"/>
      <c r="HW59" s="20"/>
      <c r="HX59" s="21"/>
      <c r="HY59" s="323"/>
      <c r="HZ59" s="18"/>
      <c r="IA59" s="19"/>
      <c r="IB59" s="18"/>
      <c r="IC59" s="18"/>
      <c r="ID59" s="20"/>
      <c r="IE59" s="21"/>
      <c r="IF59" s="323"/>
      <c r="IG59" s="18"/>
      <c r="IH59" s="19"/>
      <c r="II59" s="18"/>
      <c r="IJ59" s="18"/>
      <c r="IK59" s="20"/>
      <c r="IL59" s="21"/>
      <c r="IM59" s="323"/>
      <c r="IN59" s="18"/>
      <c r="IO59" s="19"/>
      <c r="IP59" s="18"/>
      <c r="IQ59" s="18"/>
      <c r="IR59" s="20"/>
      <c r="IS59" s="21"/>
      <c r="IT59" s="323"/>
      <c r="IU59" s="18"/>
      <c r="IV59" s="19"/>
      <c r="IW59" s="18"/>
      <c r="IX59" s="18"/>
      <c r="IY59" s="20"/>
      <c r="IZ59" s="21"/>
      <c r="JA59" s="172">
        <v>2</v>
      </c>
      <c r="JB59" s="172">
        <v>22.549999999999997</v>
      </c>
      <c r="JC59" s="173">
        <v>11.274999999999999</v>
      </c>
      <c r="JD59" s="172">
        <v>9.6</v>
      </c>
      <c r="JE59" s="172">
        <v>12.95</v>
      </c>
      <c r="JF59" s="174">
        <v>2.6736111111111114E-3</v>
      </c>
      <c r="JG59" s="175">
        <v>0</v>
      </c>
      <c r="JH59" s="40"/>
      <c r="JI59" s="18"/>
      <c r="JJ59" s="19"/>
      <c r="JK59" s="18"/>
      <c r="JL59" s="18"/>
      <c r="JM59" s="20"/>
      <c r="JN59" s="21"/>
      <c r="JO59" s="323"/>
      <c r="JP59" s="18"/>
      <c r="JQ59" s="19"/>
      <c r="JR59" s="18"/>
      <c r="JS59" s="18"/>
      <c r="JT59" s="20"/>
      <c r="JU59" s="21"/>
      <c r="JV59" s="323">
        <v>2</v>
      </c>
      <c r="JW59" s="18">
        <v>2</v>
      </c>
      <c r="JX59" s="19">
        <v>1</v>
      </c>
      <c r="JY59" s="18">
        <v>1</v>
      </c>
      <c r="JZ59" s="18">
        <v>1</v>
      </c>
      <c r="KA59" s="20">
        <v>3.5827546296296295E-2</v>
      </c>
      <c r="KB59" s="21">
        <v>0.5</v>
      </c>
      <c r="KC59" s="323">
        <v>2</v>
      </c>
      <c r="KD59" s="18">
        <v>2</v>
      </c>
      <c r="KE59" s="19">
        <v>1</v>
      </c>
      <c r="KF59" s="18">
        <v>1</v>
      </c>
      <c r="KG59" s="18">
        <v>1</v>
      </c>
      <c r="KH59" s="20">
        <v>2.9253472222222222E-2</v>
      </c>
      <c r="KI59" s="21">
        <v>1.5</v>
      </c>
      <c r="KJ59" s="323">
        <v>2</v>
      </c>
      <c r="KK59" s="18">
        <v>2</v>
      </c>
      <c r="KL59" s="19">
        <v>1</v>
      </c>
      <c r="KM59" s="18">
        <v>1</v>
      </c>
      <c r="KN59" s="18">
        <v>1</v>
      </c>
      <c r="KO59" s="20">
        <v>2.2361111111111109E-2</v>
      </c>
      <c r="KP59" s="21">
        <v>0.5</v>
      </c>
      <c r="KQ59" s="323">
        <v>3</v>
      </c>
      <c r="KR59" s="18">
        <v>2.27</v>
      </c>
      <c r="KS59" s="19">
        <v>0.75666666666666671</v>
      </c>
      <c r="KT59" s="18">
        <v>0.65</v>
      </c>
      <c r="KU59" s="18">
        <v>0.9</v>
      </c>
      <c r="KV59" s="20">
        <v>2.5335648148148149E-2</v>
      </c>
      <c r="KW59" s="21">
        <v>0.33333333333333331</v>
      </c>
      <c r="KX59" s="323">
        <v>4</v>
      </c>
      <c r="KY59" s="18">
        <v>4.2473999999999998</v>
      </c>
      <c r="KZ59" s="19">
        <v>1.06185</v>
      </c>
      <c r="LA59" s="18">
        <v>0.65</v>
      </c>
      <c r="LB59" s="18">
        <v>1.31</v>
      </c>
      <c r="LC59" s="20">
        <v>3.3561921296296295E-2</v>
      </c>
      <c r="LD59" s="21">
        <v>0.5</v>
      </c>
      <c r="LE59" s="323"/>
      <c r="LF59" s="18"/>
      <c r="LG59" s="19"/>
      <c r="LH59" s="18"/>
      <c r="LI59" s="18"/>
      <c r="LJ59" s="20"/>
      <c r="LK59" s="21"/>
      <c r="LL59" s="323"/>
      <c r="LM59" s="18"/>
      <c r="LN59" s="19"/>
      <c r="LO59" s="18"/>
      <c r="LP59" s="18"/>
      <c r="LQ59" s="20"/>
      <c r="LR59" s="21"/>
      <c r="LS59" s="323"/>
      <c r="LT59" s="18"/>
      <c r="LU59" s="19"/>
      <c r="LV59" s="18"/>
      <c r="LW59" s="18"/>
      <c r="LX59" s="20"/>
      <c r="LY59" s="21"/>
      <c r="LZ59" s="323"/>
      <c r="MA59" s="18"/>
      <c r="MB59" s="19"/>
      <c r="MC59" s="18"/>
      <c r="MD59" s="18"/>
      <c r="ME59" s="20"/>
      <c r="MF59" s="21"/>
      <c r="MG59" s="170"/>
      <c r="MH59" s="27"/>
      <c r="MI59" s="28"/>
      <c r="MJ59" s="27"/>
      <c r="MK59" s="27"/>
      <c r="ML59" s="29"/>
      <c r="MM59" s="171"/>
      <c r="MN59" s="323"/>
      <c r="MO59" s="18"/>
      <c r="MP59" s="19"/>
      <c r="MQ59" s="18"/>
      <c r="MR59" s="18"/>
      <c r="MS59" s="20"/>
      <c r="MT59" s="21"/>
      <c r="MU59" s="323"/>
      <c r="MV59" s="18"/>
      <c r="MW59" s="19"/>
      <c r="MX59" s="18"/>
      <c r="MY59" s="18"/>
      <c r="MZ59" s="20"/>
      <c r="NA59" s="21"/>
      <c r="NB59" s="323"/>
      <c r="NC59" s="18"/>
      <c r="ND59" s="19"/>
      <c r="NE59" s="18"/>
      <c r="NF59" s="18"/>
      <c r="NG59" s="20"/>
      <c r="NH59" s="21"/>
      <c r="NI59" s="323"/>
      <c r="NJ59" s="18"/>
      <c r="NK59" s="19"/>
      <c r="NL59" s="18"/>
      <c r="NM59" s="18"/>
      <c r="NN59" s="20"/>
      <c r="NO59" s="21"/>
      <c r="NP59" s="323"/>
      <c r="NQ59" s="18"/>
      <c r="NR59" s="19"/>
      <c r="NS59" s="18"/>
      <c r="NT59" s="18"/>
      <c r="NU59" s="20"/>
      <c r="NV59" s="21"/>
      <c r="NW59" s="323"/>
      <c r="NX59" s="18"/>
      <c r="NY59" s="19"/>
      <c r="NZ59" s="18"/>
      <c r="OA59" s="18"/>
      <c r="OB59" s="20"/>
      <c r="OC59" s="21"/>
      <c r="OD59" s="172">
        <v>13</v>
      </c>
      <c r="OE59" s="172">
        <v>12.5174</v>
      </c>
      <c r="OF59" s="173">
        <v>0.96287692307692307</v>
      </c>
      <c r="OG59" s="172">
        <v>0.65</v>
      </c>
      <c r="OH59" s="172">
        <v>1.31</v>
      </c>
      <c r="OI59" s="174">
        <v>2.9626068376068373E-2</v>
      </c>
      <c r="OJ59" s="175">
        <v>0.61538461538461542</v>
      </c>
      <c r="OK59" s="40"/>
      <c r="OL59" s="18"/>
      <c r="OM59" s="19"/>
      <c r="ON59" s="18"/>
      <c r="OO59" s="18"/>
      <c r="OP59" s="20"/>
      <c r="OQ59" s="21"/>
      <c r="OR59" s="172"/>
      <c r="OS59" s="172"/>
      <c r="OT59" s="173"/>
      <c r="OU59" s="172"/>
      <c r="OV59" s="172"/>
      <c r="OW59" s="174"/>
      <c r="OX59" s="324"/>
    </row>
    <row r="60" spans="1:414" s="22" customFormat="1" x14ac:dyDescent="0.2">
      <c r="A60" s="176">
        <v>50</v>
      </c>
      <c r="B60" s="40"/>
      <c r="C60" s="18"/>
      <c r="D60" s="19"/>
      <c r="E60" s="18"/>
      <c r="F60" s="18"/>
      <c r="G60" s="20"/>
      <c r="H60" s="21"/>
      <c r="I60" s="323"/>
      <c r="J60" s="18"/>
      <c r="K60" s="19"/>
      <c r="L60" s="18"/>
      <c r="M60" s="18"/>
      <c r="N60" s="20"/>
      <c r="O60" s="21"/>
      <c r="P60" s="323">
        <v>7</v>
      </c>
      <c r="Q60" s="18">
        <v>17.23</v>
      </c>
      <c r="R60" s="19">
        <v>2.4614285714285713</v>
      </c>
      <c r="S60" s="18">
        <v>1.45</v>
      </c>
      <c r="T60" s="18">
        <v>3.1</v>
      </c>
      <c r="U60" s="20">
        <v>7.6736111111111102E-3</v>
      </c>
      <c r="V60" s="21">
        <v>0.14285714285714285</v>
      </c>
      <c r="W60" s="323"/>
      <c r="X60" s="18"/>
      <c r="Y60" s="19"/>
      <c r="Z60" s="18"/>
      <c r="AA60" s="18"/>
      <c r="AB60" s="20"/>
      <c r="AC60" s="21"/>
      <c r="AD60" s="323">
        <v>3</v>
      </c>
      <c r="AE60" s="18">
        <v>11.5</v>
      </c>
      <c r="AF60" s="19">
        <v>3.8333333333333335</v>
      </c>
      <c r="AG60" s="18">
        <v>3.2</v>
      </c>
      <c r="AH60" s="18">
        <v>4.5</v>
      </c>
      <c r="AI60" s="20">
        <v>8.0092592592592594E-3</v>
      </c>
      <c r="AJ60" s="21">
        <v>0</v>
      </c>
      <c r="AK60" s="323">
        <v>3</v>
      </c>
      <c r="AL60" s="18">
        <v>12</v>
      </c>
      <c r="AM60" s="19">
        <v>4</v>
      </c>
      <c r="AN60" s="18">
        <v>3</v>
      </c>
      <c r="AO60" s="18">
        <v>5</v>
      </c>
      <c r="AP60" s="20">
        <v>7.4729938271604936E-3</v>
      </c>
      <c r="AQ60" s="21">
        <v>0.33333333333333331</v>
      </c>
      <c r="AR60" s="323">
        <v>2</v>
      </c>
      <c r="AS60" s="18">
        <v>10.5</v>
      </c>
      <c r="AT60" s="19">
        <v>5.25</v>
      </c>
      <c r="AU60" s="18">
        <v>3</v>
      </c>
      <c r="AV60" s="18">
        <v>7.5</v>
      </c>
      <c r="AW60" s="20">
        <v>6.9618055555555561E-3</v>
      </c>
      <c r="AX60" s="21">
        <v>3.5</v>
      </c>
      <c r="AY60" s="323">
        <v>2</v>
      </c>
      <c r="AZ60" s="18">
        <v>4</v>
      </c>
      <c r="BA60" s="19">
        <v>2</v>
      </c>
      <c r="BB60" s="18">
        <v>1</v>
      </c>
      <c r="BC60" s="18">
        <v>3</v>
      </c>
      <c r="BD60" s="20">
        <v>6.8460648148148152E-3</v>
      </c>
      <c r="BE60" s="21">
        <v>1.5</v>
      </c>
      <c r="BF60" s="323">
        <v>2</v>
      </c>
      <c r="BG60" s="18">
        <v>3.5</v>
      </c>
      <c r="BH60" s="19">
        <v>1.75</v>
      </c>
      <c r="BI60" s="18">
        <v>1</v>
      </c>
      <c r="BJ60" s="18">
        <v>2.5</v>
      </c>
      <c r="BK60" s="20">
        <v>7.3437500000000005E-3</v>
      </c>
      <c r="BL60" s="21">
        <v>2</v>
      </c>
      <c r="BM60" s="323"/>
      <c r="BN60" s="18"/>
      <c r="BO60" s="19"/>
      <c r="BP60" s="18"/>
      <c r="BQ60" s="18"/>
      <c r="BR60" s="20"/>
      <c r="BS60" s="21"/>
      <c r="BT60" s="323">
        <v>1</v>
      </c>
      <c r="BU60" s="18">
        <v>2</v>
      </c>
      <c r="BV60" s="19">
        <v>2</v>
      </c>
      <c r="BW60" s="18">
        <v>2</v>
      </c>
      <c r="BX60" s="18">
        <v>2</v>
      </c>
      <c r="BY60" s="20">
        <v>6.2268518518518515E-3</v>
      </c>
      <c r="BZ60" s="21">
        <v>3</v>
      </c>
      <c r="CA60" s="170"/>
      <c r="CB60" s="27"/>
      <c r="CC60" s="28"/>
      <c r="CD60" s="27"/>
      <c r="CE60" s="27"/>
      <c r="CF60" s="29"/>
      <c r="CG60" s="171"/>
      <c r="CH60" s="323">
        <v>3</v>
      </c>
      <c r="CI60" s="18">
        <v>10</v>
      </c>
      <c r="CJ60" s="19">
        <v>3.3333333333333335</v>
      </c>
      <c r="CK60" s="18">
        <v>3</v>
      </c>
      <c r="CL60" s="18">
        <v>4</v>
      </c>
      <c r="CM60" s="20">
        <v>6.8479938271604939E-3</v>
      </c>
      <c r="CN60" s="21">
        <v>1.6666666666666667</v>
      </c>
      <c r="CO60" s="323">
        <v>1</v>
      </c>
      <c r="CP60" s="18">
        <v>1</v>
      </c>
      <c r="CQ60" s="19">
        <v>1</v>
      </c>
      <c r="CR60" s="18">
        <v>1</v>
      </c>
      <c r="CS60" s="18">
        <v>1</v>
      </c>
      <c r="CT60" s="20">
        <v>6.8865740740740736E-3</v>
      </c>
      <c r="CU60" s="21">
        <v>3</v>
      </c>
      <c r="CV60" s="323"/>
      <c r="CW60" s="18"/>
      <c r="CX60" s="19"/>
      <c r="CY60" s="18"/>
      <c r="CZ60" s="18"/>
      <c r="DA60" s="20"/>
      <c r="DB60" s="21"/>
      <c r="DC60" s="323"/>
      <c r="DD60" s="18"/>
      <c r="DE60" s="19"/>
      <c r="DF60" s="18"/>
      <c r="DG60" s="18"/>
      <c r="DH60" s="20"/>
      <c r="DI60" s="21"/>
      <c r="DJ60" s="323"/>
      <c r="DK60" s="18"/>
      <c r="DL60" s="19"/>
      <c r="DM60" s="18"/>
      <c r="DN60" s="18"/>
      <c r="DO60" s="20"/>
      <c r="DP60" s="21"/>
      <c r="DQ60" s="323"/>
      <c r="DR60" s="18"/>
      <c r="DS60" s="19"/>
      <c r="DT60" s="18"/>
      <c r="DU60" s="18"/>
      <c r="DV60" s="20"/>
      <c r="DW60" s="21"/>
      <c r="DX60" s="172">
        <v>24</v>
      </c>
      <c r="DY60" s="172">
        <v>71.73</v>
      </c>
      <c r="DZ60" s="173">
        <v>2.98875</v>
      </c>
      <c r="EA60" s="172">
        <v>1</v>
      </c>
      <c r="EB60" s="172">
        <v>7.5</v>
      </c>
      <c r="EC60" s="174">
        <v>7.3384452160493831E-3</v>
      </c>
      <c r="ED60" s="175">
        <v>1.125</v>
      </c>
      <c r="EE60" s="40"/>
      <c r="EF60" s="18"/>
      <c r="EG60" s="19"/>
      <c r="EH60" s="18"/>
      <c r="EI60" s="18"/>
      <c r="EJ60" s="20"/>
      <c r="EK60" s="21"/>
      <c r="EL60" s="323"/>
      <c r="EM60" s="18"/>
      <c r="EN60" s="19"/>
      <c r="EO60" s="18"/>
      <c r="EP60" s="18"/>
      <c r="EQ60" s="20"/>
      <c r="ER60" s="21"/>
      <c r="ES60" s="323"/>
      <c r="ET60" s="18"/>
      <c r="EU60" s="19"/>
      <c r="EV60" s="18"/>
      <c r="EW60" s="18"/>
      <c r="EX60" s="20"/>
      <c r="EY60" s="21"/>
      <c r="EZ60" s="323">
        <v>1</v>
      </c>
      <c r="FA60" s="18">
        <v>16.170000000000002</v>
      </c>
      <c r="FB60" s="19">
        <v>16.170000000000002</v>
      </c>
      <c r="FC60" s="18">
        <v>16.170000000000002</v>
      </c>
      <c r="FD60" s="18">
        <v>16.170000000000002</v>
      </c>
      <c r="FE60" s="20">
        <v>3.3217592592592591E-3</v>
      </c>
      <c r="FF60" s="21">
        <v>1</v>
      </c>
      <c r="FG60" s="323">
        <v>1</v>
      </c>
      <c r="FH60" s="18">
        <v>14.4</v>
      </c>
      <c r="FI60" s="19">
        <v>14.4</v>
      </c>
      <c r="FJ60" s="18">
        <v>14.4</v>
      </c>
      <c r="FK60" s="18">
        <v>14.4</v>
      </c>
      <c r="FL60" s="20">
        <v>3.6342592592592594E-3</v>
      </c>
      <c r="FM60" s="21">
        <v>1</v>
      </c>
      <c r="FN60" s="323">
        <v>1</v>
      </c>
      <c r="FO60" s="18">
        <v>10</v>
      </c>
      <c r="FP60" s="19">
        <v>10</v>
      </c>
      <c r="FQ60" s="18">
        <v>10</v>
      </c>
      <c r="FR60" s="18">
        <v>10</v>
      </c>
      <c r="FS60" s="20">
        <v>1.9675925925925928E-3</v>
      </c>
      <c r="FT60" s="21">
        <v>0</v>
      </c>
      <c r="FU60" s="323">
        <v>1</v>
      </c>
      <c r="FV60" s="18">
        <v>12.7</v>
      </c>
      <c r="FW60" s="19">
        <v>12.7</v>
      </c>
      <c r="FX60" s="18">
        <v>12.7</v>
      </c>
      <c r="FY60" s="18">
        <v>12.7</v>
      </c>
      <c r="FZ60" s="20">
        <v>1.7476851851851852E-3</v>
      </c>
      <c r="GA60" s="21">
        <v>0</v>
      </c>
      <c r="GB60" s="323"/>
      <c r="GC60" s="18"/>
      <c r="GD60" s="19"/>
      <c r="GE60" s="18"/>
      <c r="GF60" s="18"/>
      <c r="GG60" s="20"/>
      <c r="GH60" s="21"/>
      <c r="GI60" s="323"/>
      <c r="GJ60" s="18"/>
      <c r="GK60" s="19"/>
      <c r="GL60" s="18"/>
      <c r="GM60" s="18"/>
      <c r="GN60" s="20"/>
      <c r="GO60" s="21"/>
      <c r="GP60" s="323"/>
      <c r="GQ60" s="18"/>
      <c r="GR60" s="19"/>
      <c r="GS60" s="18"/>
      <c r="GT60" s="18"/>
      <c r="GU60" s="20"/>
      <c r="GV60" s="21"/>
      <c r="GW60" s="323"/>
      <c r="GX60" s="18"/>
      <c r="GY60" s="19"/>
      <c r="GZ60" s="18"/>
      <c r="HA60" s="18"/>
      <c r="HB60" s="20"/>
      <c r="HC60" s="21"/>
      <c r="HD60" s="170"/>
      <c r="HE60" s="27"/>
      <c r="HF60" s="28"/>
      <c r="HG60" s="27"/>
      <c r="HH60" s="27"/>
      <c r="HI60" s="29"/>
      <c r="HJ60" s="171"/>
      <c r="HK60" s="323"/>
      <c r="HL60" s="18"/>
      <c r="HM60" s="19"/>
      <c r="HN60" s="18"/>
      <c r="HO60" s="18"/>
      <c r="HP60" s="20"/>
      <c r="HQ60" s="21"/>
      <c r="HR60" s="323"/>
      <c r="HS60" s="18"/>
      <c r="HT60" s="19"/>
      <c r="HU60" s="18"/>
      <c r="HV60" s="18"/>
      <c r="HW60" s="20"/>
      <c r="HX60" s="21"/>
      <c r="HY60" s="323"/>
      <c r="HZ60" s="18"/>
      <c r="IA60" s="19"/>
      <c r="IB60" s="18"/>
      <c r="IC60" s="18"/>
      <c r="ID60" s="20"/>
      <c r="IE60" s="21"/>
      <c r="IF60" s="323"/>
      <c r="IG60" s="18"/>
      <c r="IH60" s="19"/>
      <c r="II60" s="18"/>
      <c r="IJ60" s="18"/>
      <c r="IK60" s="20"/>
      <c r="IL60" s="21"/>
      <c r="IM60" s="323"/>
      <c r="IN60" s="18"/>
      <c r="IO60" s="19"/>
      <c r="IP60" s="18"/>
      <c r="IQ60" s="18"/>
      <c r="IR60" s="20"/>
      <c r="IS60" s="21"/>
      <c r="IT60" s="323"/>
      <c r="IU60" s="18"/>
      <c r="IV60" s="19"/>
      <c r="IW60" s="18"/>
      <c r="IX60" s="18"/>
      <c r="IY60" s="20"/>
      <c r="IZ60" s="21"/>
      <c r="JA60" s="172">
        <v>4</v>
      </c>
      <c r="JB60" s="172">
        <v>53.269999999999996</v>
      </c>
      <c r="JC60" s="173">
        <v>13.317499999999999</v>
      </c>
      <c r="JD60" s="172">
        <v>10</v>
      </c>
      <c r="JE60" s="172">
        <v>16.170000000000002</v>
      </c>
      <c r="JF60" s="174">
        <v>2.6678240740740742E-3</v>
      </c>
      <c r="JG60" s="175">
        <v>0.5</v>
      </c>
      <c r="JH60" s="40"/>
      <c r="JI60" s="18"/>
      <c r="JJ60" s="19"/>
      <c r="JK60" s="18"/>
      <c r="JL60" s="18"/>
      <c r="JM60" s="20"/>
      <c r="JN60" s="21"/>
      <c r="JO60" s="323"/>
      <c r="JP60" s="18"/>
      <c r="JQ60" s="19"/>
      <c r="JR60" s="18"/>
      <c r="JS60" s="18"/>
      <c r="JT60" s="20"/>
      <c r="JU60" s="21"/>
      <c r="JV60" s="323">
        <v>2</v>
      </c>
      <c r="JW60" s="18">
        <v>1.9889999999999999</v>
      </c>
      <c r="JX60" s="19">
        <v>0.99449999999999994</v>
      </c>
      <c r="JY60" s="18">
        <v>0.96599999999999997</v>
      </c>
      <c r="JZ60" s="18">
        <v>1.0229999999999999</v>
      </c>
      <c r="KA60" s="20">
        <v>2.537037037037037E-2</v>
      </c>
      <c r="KB60" s="21">
        <v>0</v>
      </c>
      <c r="KC60" s="323">
        <v>1</v>
      </c>
      <c r="KD60" s="18">
        <v>0.75</v>
      </c>
      <c r="KE60" s="19">
        <v>0.75</v>
      </c>
      <c r="KF60" s="18">
        <v>0.75</v>
      </c>
      <c r="KG60" s="18">
        <v>0.75</v>
      </c>
      <c r="KH60" s="20">
        <v>2.0509259259259258E-2</v>
      </c>
      <c r="KI60" s="21">
        <v>3</v>
      </c>
      <c r="KJ60" s="323">
        <v>1</v>
      </c>
      <c r="KK60" s="18">
        <v>1</v>
      </c>
      <c r="KL60" s="19">
        <v>1</v>
      </c>
      <c r="KM60" s="18">
        <v>1</v>
      </c>
      <c r="KN60" s="18">
        <v>1</v>
      </c>
      <c r="KO60" s="20">
        <v>2.4305555555555556E-2</v>
      </c>
      <c r="KP60" s="21">
        <v>0</v>
      </c>
      <c r="KQ60" s="323">
        <v>1</v>
      </c>
      <c r="KR60" s="18">
        <v>1.02</v>
      </c>
      <c r="KS60" s="19">
        <v>1.02</v>
      </c>
      <c r="KT60" s="18">
        <v>1.02</v>
      </c>
      <c r="KU60" s="18">
        <v>1.02</v>
      </c>
      <c r="KV60" s="20">
        <v>2.7743055555555559E-2</v>
      </c>
      <c r="KW60" s="21">
        <v>0</v>
      </c>
      <c r="KX60" s="323">
        <v>2</v>
      </c>
      <c r="KY60" s="18">
        <v>1.7200000000000002</v>
      </c>
      <c r="KZ60" s="19">
        <v>0.8600000000000001</v>
      </c>
      <c r="LA60" s="18">
        <v>0.35</v>
      </c>
      <c r="LB60" s="18">
        <v>1.37</v>
      </c>
      <c r="LC60" s="20">
        <v>3.3784722222222223E-2</v>
      </c>
      <c r="LD60" s="21">
        <v>0</v>
      </c>
      <c r="LE60" s="323"/>
      <c r="LF60" s="18"/>
      <c r="LG60" s="19"/>
      <c r="LH60" s="18"/>
      <c r="LI60" s="18"/>
      <c r="LJ60" s="20"/>
      <c r="LK60" s="21"/>
      <c r="LL60" s="323"/>
      <c r="LM60" s="18"/>
      <c r="LN60" s="19"/>
      <c r="LO60" s="18"/>
      <c r="LP60" s="18"/>
      <c r="LQ60" s="20"/>
      <c r="LR60" s="21"/>
      <c r="LS60" s="323"/>
      <c r="LT60" s="18"/>
      <c r="LU60" s="19"/>
      <c r="LV60" s="18"/>
      <c r="LW60" s="18"/>
      <c r="LX60" s="20"/>
      <c r="LY60" s="21"/>
      <c r="LZ60" s="323"/>
      <c r="MA60" s="18"/>
      <c r="MB60" s="19"/>
      <c r="MC60" s="18"/>
      <c r="MD60" s="18"/>
      <c r="ME60" s="20"/>
      <c r="MF60" s="21"/>
      <c r="MG60" s="170"/>
      <c r="MH60" s="27"/>
      <c r="MI60" s="28"/>
      <c r="MJ60" s="27"/>
      <c r="MK60" s="27"/>
      <c r="ML60" s="29"/>
      <c r="MM60" s="171"/>
      <c r="MN60" s="323"/>
      <c r="MO60" s="18"/>
      <c r="MP60" s="19"/>
      <c r="MQ60" s="18"/>
      <c r="MR60" s="18"/>
      <c r="MS60" s="20"/>
      <c r="MT60" s="21"/>
      <c r="MU60" s="323"/>
      <c r="MV60" s="18"/>
      <c r="MW60" s="19"/>
      <c r="MX60" s="18"/>
      <c r="MY60" s="18"/>
      <c r="MZ60" s="20"/>
      <c r="NA60" s="21"/>
      <c r="NB60" s="323"/>
      <c r="NC60" s="18"/>
      <c r="ND60" s="19"/>
      <c r="NE60" s="18"/>
      <c r="NF60" s="18"/>
      <c r="NG60" s="20"/>
      <c r="NH60" s="21"/>
      <c r="NI60" s="323"/>
      <c r="NJ60" s="18"/>
      <c r="NK60" s="19"/>
      <c r="NL60" s="18"/>
      <c r="NM60" s="18"/>
      <c r="NN60" s="20"/>
      <c r="NO60" s="21"/>
      <c r="NP60" s="323"/>
      <c r="NQ60" s="18"/>
      <c r="NR60" s="19"/>
      <c r="NS60" s="18"/>
      <c r="NT60" s="18"/>
      <c r="NU60" s="20"/>
      <c r="NV60" s="21"/>
      <c r="NW60" s="323"/>
      <c r="NX60" s="18"/>
      <c r="NY60" s="19"/>
      <c r="NZ60" s="18"/>
      <c r="OA60" s="18"/>
      <c r="OB60" s="20"/>
      <c r="OC60" s="21"/>
      <c r="OD60" s="172">
        <v>7</v>
      </c>
      <c r="OE60" s="172">
        <v>6.4790000000000001</v>
      </c>
      <c r="OF60" s="173">
        <v>0.9255714285714286</v>
      </c>
      <c r="OG60" s="172">
        <v>0.35</v>
      </c>
      <c r="OH60" s="172">
        <v>1.37</v>
      </c>
      <c r="OI60" s="174">
        <v>2.7266865079365075E-2</v>
      </c>
      <c r="OJ60" s="175">
        <v>0.42857142857142855</v>
      </c>
      <c r="OK60" s="40">
        <v>1</v>
      </c>
      <c r="OL60" s="18">
        <v>1</v>
      </c>
      <c r="OM60" s="19">
        <v>1</v>
      </c>
      <c r="ON60" s="18">
        <v>1</v>
      </c>
      <c r="OO60" s="18">
        <v>1</v>
      </c>
      <c r="OP60" s="20">
        <v>3.125E-2</v>
      </c>
      <c r="OQ60" s="21">
        <v>0</v>
      </c>
      <c r="OR60" s="172">
        <v>1</v>
      </c>
      <c r="OS60" s="172">
        <v>1</v>
      </c>
      <c r="OT60" s="173">
        <v>1</v>
      </c>
      <c r="OU60" s="172">
        <v>1</v>
      </c>
      <c r="OV60" s="172">
        <v>1</v>
      </c>
      <c r="OW60" s="174">
        <v>3.125E-2</v>
      </c>
      <c r="OX60" s="324">
        <v>0</v>
      </c>
    </row>
    <row r="61" spans="1:414" s="22" customFormat="1" x14ac:dyDescent="0.2">
      <c r="A61" s="306">
        <v>51</v>
      </c>
      <c r="B61" s="40"/>
      <c r="C61" s="18"/>
      <c r="D61" s="19"/>
      <c r="E61" s="18"/>
      <c r="F61" s="18"/>
      <c r="G61" s="20"/>
      <c r="H61" s="21"/>
      <c r="I61" s="323">
        <v>1</v>
      </c>
      <c r="J61" s="18">
        <v>3.16</v>
      </c>
      <c r="K61" s="19">
        <v>3.16</v>
      </c>
      <c r="L61" s="18">
        <v>3.16</v>
      </c>
      <c r="M61" s="18">
        <v>3.16</v>
      </c>
      <c r="N61" s="20">
        <v>6.5972222222222222E-3</v>
      </c>
      <c r="O61" s="21">
        <v>15</v>
      </c>
      <c r="P61" s="323">
        <v>7</v>
      </c>
      <c r="Q61" s="18">
        <v>21.09</v>
      </c>
      <c r="R61" s="19">
        <v>3.0128571428571429</v>
      </c>
      <c r="S61" s="18">
        <v>3</v>
      </c>
      <c r="T61" s="18">
        <v>3.06</v>
      </c>
      <c r="U61" s="20">
        <v>7.0105820105820114E-3</v>
      </c>
      <c r="V61" s="21">
        <v>0.5714285714285714</v>
      </c>
      <c r="W61" s="323">
        <v>2</v>
      </c>
      <c r="X61" s="18">
        <v>3.8</v>
      </c>
      <c r="Y61" s="19">
        <v>1.9</v>
      </c>
      <c r="Z61" s="18">
        <v>1.5</v>
      </c>
      <c r="AA61" s="18">
        <v>2.2999999999999998</v>
      </c>
      <c r="AB61" s="20">
        <v>8.3622685185185189E-3</v>
      </c>
      <c r="AC61" s="21">
        <v>0.5</v>
      </c>
      <c r="AD61" s="323">
        <v>3</v>
      </c>
      <c r="AE61" s="18">
        <v>24.15</v>
      </c>
      <c r="AF61" s="19">
        <v>8.0499999999999989</v>
      </c>
      <c r="AG61" s="18">
        <v>4.5</v>
      </c>
      <c r="AH61" s="18">
        <v>10.5</v>
      </c>
      <c r="AI61" s="20">
        <v>8.3333333333333332E-3</v>
      </c>
      <c r="AJ61" s="21">
        <v>1</v>
      </c>
      <c r="AK61" s="323">
        <v>2</v>
      </c>
      <c r="AL61" s="18">
        <v>6.6</v>
      </c>
      <c r="AM61" s="19">
        <v>3.3</v>
      </c>
      <c r="AN61" s="18">
        <v>3.2</v>
      </c>
      <c r="AO61" s="18">
        <v>3.4</v>
      </c>
      <c r="AP61" s="20">
        <v>6.6666666666666662E-3</v>
      </c>
      <c r="AQ61" s="21">
        <v>0.5</v>
      </c>
      <c r="AR61" s="323">
        <v>1</v>
      </c>
      <c r="AS61" s="18">
        <v>3</v>
      </c>
      <c r="AT61" s="19">
        <v>3</v>
      </c>
      <c r="AU61" s="18">
        <v>3</v>
      </c>
      <c r="AV61" s="18">
        <v>3</v>
      </c>
      <c r="AW61" s="20">
        <v>6.7476851851851856E-3</v>
      </c>
      <c r="AX61" s="21">
        <v>0</v>
      </c>
      <c r="AY61" s="323">
        <v>2</v>
      </c>
      <c r="AZ61" s="18">
        <v>4.12</v>
      </c>
      <c r="BA61" s="19">
        <v>2.06</v>
      </c>
      <c r="BB61" s="18">
        <v>1</v>
      </c>
      <c r="BC61" s="18">
        <v>3.12</v>
      </c>
      <c r="BD61" s="20">
        <v>6.4467592592592597E-3</v>
      </c>
      <c r="BE61" s="21">
        <v>2.5</v>
      </c>
      <c r="BF61" s="323"/>
      <c r="BG61" s="18"/>
      <c r="BH61" s="19"/>
      <c r="BI61" s="18"/>
      <c r="BJ61" s="18"/>
      <c r="BK61" s="20"/>
      <c r="BL61" s="21"/>
      <c r="BM61" s="323"/>
      <c r="BN61" s="18"/>
      <c r="BO61" s="19"/>
      <c r="BP61" s="18"/>
      <c r="BQ61" s="18"/>
      <c r="BR61" s="20"/>
      <c r="BS61" s="21"/>
      <c r="BT61" s="323"/>
      <c r="BU61" s="18"/>
      <c r="BV61" s="19"/>
      <c r="BW61" s="18"/>
      <c r="BX61" s="18"/>
      <c r="BY61" s="20"/>
      <c r="BZ61" s="21"/>
      <c r="CA61" s="170">
        <v>1</v>
      </c>
      <c r="CB61" s="27">
        <v>2</v>
      </c>
      <c r="CC61" s="28">
        <v>2</v>
      </c>
      <c r="CD61" s="27">
        <v>2</v>
      </c>
      <c r="CE61" s="27">
        <v>2</v>
      </c>
      <c r="CF61" s="29">
        <v>6.4004629629629628E-3</v>
      </c>
      <c r="CG61" s="171">
        <v>5</v>
      </c>
      <c r="CH61" s="323">
        <v>1</v>
      </c>
      <c r="CI61" s="18">
        <v>3</v>
      </c>
      <c r="CJ61" s="19">
        <v>3</v>
      </c>
      <c r="CK61" s="18">
        <v>3</v>
      </c>
      <c r="CL61" s="18">
        <v>3</v>
      </c>
      <c r="CM61" s="20">
        <v>6.9675925925925921E-3</v>
      </c>
      <c r="CN61" s="21">
        <v>4</v>
      </c>
      <c r="CO61" s="323">
        <v>1</v>
      </c>
      <c r="CP61" s="18">
        <v>1.75</v>
      </c>
      <c r="CQ61" s="19">
        <v>1.75</v>
      </c>
      <c r="CR61" s="18">
        <v>1.75</v>
      </c>
      <c r="CS61" s="18">
        <v>1.75</v>
      </c>
      <c r="CT61" s="20">
        <v>7.9398148148148145E-3</v>
      </c>
      <c r="CU61" s="21">
        <v>4</v>
      </c>
      <c r="CV61" s="323"/>
      <c r="CW61" s="18"/>
      <c r="CX61" s="19"/>
      <c r="CY61" s="18"/>
      <c r="CZ61" s="18"/>
      <c r="DA61" s="20"/>
      <c r="DB61" s="21"/>
      <c r="DC61" s="323"/>
      <c r="DD61" s="18"/>
      <c r="DE61" s="19"/>
      <c r="DF61" s="18"/>
      <c r="DG61" s="18"/>
      <c r="DH61" s="20"/>
      <c r="DI61" s="21"/>
      <c r="DJ61" s="323"/>
      <c r="DK61" s="18"/>
      <c r="DL61" s="19"/>
      <c r="DM61" s="18"/>
      <c r="DN61" s="18"/>
      <c r="DO61" s="20"/>
      <c r="DP61" s="21"/>
      <c r="DQ61" s="323"/>
      <c r="DR61" s="18"/>
      <c r="DS61" s="19"/>
      <c r="DT61" s="18"/>
      <c r="DU61" s="18"/>
      <c r="DV61" s="20"/>
      <c r="DW61" s="21"/>
      <c r="DX61" s="172">
        <v>21</v>
      </c>
      <c r="DY61" s="172">
        <v>72.67</v>
      </c>
      <c r="DZ61" s="173">
        <v>3.4604761904761907</v>
      </c>
      <c r="EA61" s="172">
        <v>1</v>
      </c>
      <c r="EB61" s="172">
        <v>10.5</v>
      </c>
      <c r="EC61" s="174">
        <v>7.2227733686067008E-3</v>
      </c>
      <c r="ED61" s="175">
        <v>2</v>
      </c>
      <c r="EE61" s="40"/>
      <c r="EF61" s="18"/>
      <c r="EG61" s="19"/>
      <c r="EH61" s="18"/>
      <c r="EI61" s="18"/>
      <c r="EJ61" s="20"/>
      <c r="EK61" s="21"/>
      <c r="EL61" s="323"/>
      <c r="EM61" s="18"/>
      <c r="EN61" s="19"/>
      <c r="EO61" s="18"/>
      <c r="EP61" s="18"/>
      <c r="EQ61" s="20"/>
      <c r="ER61" s="21"/>
      <c r="ES61" s="323"/>
      <c r="ET61" s="18"/>
      <c r="EU61" s="19"/>
      <c r="EV61" s="18"/>
      <c r="EW61" s="18"/>
      <c r="EX61" s="20"/>
      <c r="EY61" s="21"/>
      <c r="EZ61" s="323">
        <v>1</v>
      </c>
      <c r="FA61" s="18">
        <v>20.25</v>
      </c>
      <c r="FB61" s="19">
        <v>20.25</v>
      </c>
      <c r="FC61" s="18">
        <v>20.25</v>
      </c>
      <c r="FD61" s="18">
        <v>20.25</v>
      </c>
      <c r="FE61" s="20">
        <v>3.530092592592592E-3</v>
      </c>
      <c r="FF61" s="21">
        <v>1</v>
      </c>
      <c r="FG61" s="323">
        <v>4</v>
      </c>
      <c r="FH61" s="18">
        <v>50</v>
      </c>
      <c r="FI61" s="19">
        <v>12.5</v>
      </c>
      <c r="FJ61" s="18">
        <v>10</v>
      </c>
      <c r="FK61" s="18">
        <v>15</v>
      </c>
      <c r="FL61" s="20">
        <v>2.2019675925925926E-3</v>
      </c>
      <c r="FM61" s="21">
        <v>0.25</v>
      </c>
      <c r="FN61" s="323"/>
      <c r="FO61" s="18"/>
      <c r="FP61" s="19"/>
      <c r="FQ61" s="18"/>
      <c r="FR61" s="18"/>
      <c r="FS61" s="20"/>
      <c r="FT61" s="21"/>
      <c r="FU61" s="323">
        <v>2</v>
      </c>
      <c r="FV61" s="18">
        <v>22</v>
      </c>
      <c r="FW61" s="19">
        <v>11</v>
      </c>
      <c r="FX61" s="18">
        <v>10.3</v>
      </c>
      <c r="FY61" s="18">
        <v>11.7</v>
      </c>
      <c r="FZ61" s="20">
        <v>1.9907407407407408E-3</v>
      </c>
      <c r="GA61" s="21">
        <v>2.5</v>
      </c>
      <c r="GB61" s="323"/>
      <c r="GC61" s="18"/>
      <c r="GD61" s="19"/>
      <c r="GE61" s="18"/>
      <c r="GF61" s="18"/>
      <c r="GG61" s="20"/>
      <c r="GH61" s="21"/>
      <c r="GI61" s="323"/>
      <c r="GJ61" s="18"/>
      <c r="GK61" s="19"/>
      <c r="GL61" s="18"/>
      <c r="GM61" s="18"/>
      <c r="GN61" s="20"/>
      <c r="GO61" s="21"/>
      <c r="GP61" s="323"/>
      <c r="GQ61" s="18"/>
      <c r="GR61" s="19"/>
      <c r="GS61" s="18"/>
      <c r="GT61" s="18"/>
      <c r="GU61" s="20"/>
      <c r="GV61" s="21"/>
      <c r="GW61" s="323"/>
      <c r="GX61" s="18"/>
      <c r="GY61" s="19"/>
      <c r="GZ61" s="18"/>
      <c r="HA61" s="18"/>
      <c r="HB61" s="20"/>
      <c r="HC61" s="21"/>
      <c r="HD61" s="170"/>
      <c r="HE61" s="27"/>
      <c r="HF61" s="28"/>
      <c r="HG61" s="27"/>
      <c r="HH61" s="27"/>
      <c r="HI61" s="29"/>
      <c r="HJ61" s="171"/>
      <c r="HK61" s="323"/>
      <c r="HL61" s="18"/>
      <c r="HM61" s="19"/>
      <c r="HN61" s="18"/>
      <c r="HO61" s="18"/>
      <c r="HP61" s="20"/>
      <c r="HQ61" s="21"/>
      <c r="HR61" s="323"/>
      <c r="HS61" s="18"/>
      <c r="HT61" s="19"/>
      <c r="HU61" s="18"/>
      <c r="HV61" s="18"/>
      <c r="HW61" s="20"/>
      <c r="HX61" s="21"/>
      <c r="HY61" s="323"/>
      <c r="HZ61" s="18"/>
      <c r="IA61" s="19"/>
      <c r="IB61" s="18"/>
      <c r="IC61" s="18"/>
      <c r="ID61" s="20"/>
      <c r="IE61" s="21"/>
      <c r="IF61" s="323"/>
      <c r="IG61" s="18"/>
      <c r="IH61" s="19"/>
      <c r="II61" s="18"/>
      <c r="IJ61" s="18"/>
      <c r="IK61" s="20"/>
      <c r="IL61" s="21"/>
      <c r="IM61" s="323"/>
      <c r="IN61" s="18"/>
      <c r="IO61" s="19"/>
      <c r="IP61" s="18"/>
      <c r="IQ61" s="18"/>
      <c r="IR61" s="20"/>
      <c r="IS61" s="21"/>
      <c r="IT61" s="323"/>
      <c r="IU61" s="18"/>
      <c r="IV61" s="19"/>
      <c r="IW61" s="18"/>
      <c r="IX61" s="18"/>
      <c r="IY61" s="20"/>
      <c r="IZ61" s="21"/>
      <c r="JA61" s="172">
        <v>7</v>
      </c>
      <c r="JB61" s="172">
        <v>92.25</v>
      </c>
      <c r="JC61" s="173">
        <v>13.178571428571429</v>
      </c>
      <c r="JD61" s="172">
        <v>10</v>
      </c>
      <c r="JE61" s="172">
        <v>20.25</v>
      </c>
      <c r="JF61" s="174">
        <v>2.3313492063492063E-3</v>
      </c>
      <c r="JG61" s="175">
        <v>1</v>
      </c>
      <c r="JH61" s="40"/>
      <c r="JI61" s="18"/>
      <c r="JJ61" s="19"/>
      <c r="JK61" s="18"/>
      <c r="JL61" s="18"/>
      <c r="JM61" s="20"/>
      <c r="JN61" s="21"/>
      <c r="JO61" s="323">
        <v>1</v>
      </c>
      <c r="JP61" s="18">
        <v>0.75</v>
      </c>
      <c r="JQ61" s="19">
        <v>0.75</v>
      </c>
      <c r="JR61" s="18">
        <v>0.75</v>
      </c>
      <c r="JS61" s="18">
        <v>0.75</v>
      </c>
      <c r="JT61" s="20">
        <v>2.0509259259259258E-2</v>
      </c>
      <c r="JU61" s="21">
        <v>1</v>
      </c>
      <c r="JV61" s="323">
        <v>2</v>
      </c>
      <c r="JW61" s="18">
        <v>1.95</v>
      </c>
      <c r="JX61" s="19">
        <v>0.97499999999999998</v>
      </c>
      <c r="JY61" s="18">
        <v>0.95</v>
      </c>
      <c r="JZ61" s="18">
        <v>1</v>
      </c>
      <c r="KA61" s="20">
        <v>2.2939814814814816E-2</v>
      </c>
      <c r="KB61" s="21">
        <v>0</v>
      </c>
      <c r="KC61" s="323">
        <v>1</v>
      </c>
      <c r="KD61" s="18">
        <v>0.75</v>
      </c>
      <c r="KE61" s="19">
        <v>0.75</v>
      </c>
      <c r="KF61" s="18">
        <v>0.75</v>
      </c>
      <c r="KG61" s="18">
        <v>0.75</v>
      </c>
      <c r="KH61" s="20">
        <v>1.9363425925925926E-2</v>
      </c>
      <c r="KI61" s="21">
        <v>1</v>
      </c>
      <c r="KJ61" s="323"/>
      <c r="KK61" s="18"/>
      <c r="KL61" s="19"/>
      <c r="KM61" s="18"/>
      <c r="KN61" s="18"/>
      <c r="KO61" s="20"/>
      <c r="KP61" s="21"/>
      <c r="KQ61" s="323">
        <v>1</v>
      </c>
      <c r="KR61" s="18">
        <v>0.85</v>
      </c>
      <c r="KS61" s="19">
        <v>0.85</v>
      </c>
      <c r="KT61" s="18">
        <v>0.85</v>
      </c>
      <c r="KU61" s="18">
        <v>0.85</v>
      </c>
      <c r="KV61" s="20">
        <v>2.2199074074074076E-2</v>
      </c>
      <c r="KW61" s="21">
        <v>0</v>
      </c>
      <c r="KX61" s="323">
        <v>3</v>
      </c>
      <c r="KY61" s="18">
        <v>3.15</v>
      </c>
      <c r="KZ61" s="19">
        <v>1.05</v>
      </c>
      <c r="LA61" s="18">
        <v>1</v>
      </c>
      <c r="LB61" s="18">
        <v>1.1499999999999999</v>
      </c>
      <c r="LC61" s="20">
        <v>2.472993827160494E-2</v>
      </c>
      <c r="LD61" s="21">
        <v>2.3333333333333335</v>
      </c>
      <c r="LE61" s="323"/>
      <c r="LF61" s="18"/>
      <c r="LG61" s="19"/>
      <c r="LH61" s="18"/>
      <c r="LI61" s="18"/>
      <c r="LJ61" s="20"/>
      <c r="LK61" s="21"/>
      <c r="LL61" s="323"/>
      <c r="LM61" s="18"/>
      <c r="LN61" s="19"/>
      <c r="LO61" s="18"/>
      <c r="LP61" s="18"/>
      <c r="LQ61" s="20"/>
      <c r="LR61" s="21"/>
      <c r="LS61" s="323"/>
      <c r="LT61" s="18"/>
      <c r="LU61" s="19"/>
      <c r="LV61" s="18"/>
      <c r="LW61" s="18"/>
      <c r="LX61" s="20"/>
      <c r="LY61" s="21"/>
      <c r="LZ61" s="323"/>
      <c r="MA61" s="18"/>
      <c r="MB61" s="19"/>
      <c r="MC61" s="18"/>
      <c r="MD61" s="18"/>
      <c r="ME61" s="20"/>
      <c r="MF61" s="21"/>
      <c r="MG61" s="170"/>
      <c r="MH61" s="27"/>
      <c r="MI61" s="28"/>
      <c r="MJ61" s="27"/>
      <c r="MK61" s="27"/>
      <c r="ML61" s="29"/>
      <c r="MM61" s="171"/>
      <c r="MN61" s="323"/>
      <c r="MO61" s="18"/>
      <c r="MP61" s="19"/>
      <c r="MQ61" s="18"/>
      <c r="MR61" s="18"/>
      <c r="MS61" s="20"/>
      <c r="MT61" s="21"/>
      <c r="MU61" s="323"/>
      <c r="MV61" s="18"/>
      <c r="MW61" s="19"/>
      <c r="MX61" s="18"/>
      <c r="MY61" s="18"/>
      <c r="MZ61" s="20"/>
      <c r="NA61" s="21"/>
      <c r="NB61" s="323"/>
      <c r="NC61" s="18"/>
      <c r="ND61" s="19"/>
      <c r="NE61" s="18"/>
      <c r="NF61" s="18"/>
      <c r="NG61" s="20"/>
      <c r="NH61" s="21"/>
      <c r="NI61" s="323"/>
      <c r="NJ61" s="18"/>
      <c r="NK61" s="19"/>
      <c r="NL61" s="18"/>
      <c r="NM61" s="18"/>
      <c r="NN61" s="20"/>
      <c r="NO61" s="21"/>
      <c r="NP61" s="323"/>
      <c r="NQ61" s="18"/>
      <c r="NR61" s="19"/>
      <c r="NS61" s="18"/>
      <c r="NT61" s="18"/>
      <c r="NU61" s="20"/>
      <c r="NV61" s="21"/>
      <c r="NW61" s="323"/>
      <c r="NX61" s="18"/>
      <c r="NY61" s="19"/>
      <c r="NZ61" s="18"/>
      <c r="OA61" s="18"/>
      <c r="OB61" s="20"/>
      <c r="OC61" s="21"/>
      <c r="OD61" s="172">
        <v>8</v>
      </c>
      <c r="OE61" s="172">
        <v>7.4499999999999993</v>
      </c>
      <c r="OF61" s="173">
        <v>0.93124999999999991</v>
      </c>
      <c r="OG61" s="172">
        <v>0.75</v>
      </c>
      <c r="OH61" s="172">
        <v>1.1499999999999999</v>
      </c>
      <c r="OI61" s="174">
        <v>2.2767650462962967E-2</v>
      </c>
      <c r="OJ61" s="175">
        <v>1.125</v>
      </c>
      <c r="OK61" s="40"/>
      <c r="OL61" s="18"/>
      <c r="OM61" s="19"/>
      <c r="ON61" s="18"/>
      <c r="OO61" s="18"/>
      <c r="OP61" s="20"/>
      <c r="OQ61" s="21"/>
      <c r="OR61" s="172"/>
      <c r="OS61" s="172"/>
      <c r="OT61" s="173"/>
      <c r="OU61" s="172"/>
      <c r="OV61" s="172"/>
      <c r="OW61" s="174"/>
      <c r="OX61" s="324"/>
    </row>
    <row r="62" spans="1:414" s="22" customFormat="1" x14ac:dyDescent="0.2">
      <c r="A62" s="169">
        <v>52</v>
      </c>
      <c r="B62" s="40"/>
      <c r="C62" s="18"/>
      <c r="D62" s="19"/>
      <c r="E62" s="18"/>
      <c r="F62" s="18"/>
      <c r="G62" s="20"/>
      <c r="H62" s="21"/>
      <c r="I62" s="323">
        <v>2</v>
      </c>
      <c r="J62" s="18">
        <v>6</v>
      </c>
      <c r="K62" s="19">
        <v>3</v>
      </c>
      <c r="L62" s="18">
        <v>3</v>
      </c>
      <c r="M62" s="18">
        <v>3</v>
      </c>
      <c r="N62" s="20">
        <v>7.3668981481481485E-3</v>
      </c>
      <c r="O62" s="21">
        <v>3.5</v>
      </c>
      <c r="P62" s="323">
        <v>6</v>
      </c>
      <c r="Q62" s="18">
        <v>16.11</v>
      </c>
      <c r="R62" s="19">
        <v>2.6850000000000001</v>
      </c>
      <c r="S62" s="18">
        <v>2</v>
      </c>
      <c r="T62" s="18">
        <v>3.1</v>
      </c>
      <c r="U62" s="20">
        <v>7.9128086419753083E-3</v>
      </c>
      <c r="V62" s="21">
        <v>0</v>
      </c>
      <c r="W62" s="323"/>
      <c r="X62" s="18"/>
      <c r="Y62" s="19"/>
      <c r="Z62" s="18"/>
      <c r="AA62" s="18"/>
      <c r="AB62" s="20"/>
      <c r="AC62" s="21"/>
      <c r="AD62" s="323">
        <v>2</v>
      </c>
      <c r="AE62" s="18">
        <v>8.15</v>
      </c>
      <c r="AF62" s="19">
        <v>4.0750000000000002</v>
      </c>
      <c r="AG62" s="18">
        <v>2.75</v>
      </c>
      <c r="AH62" s="18">
        <v>5.4</v>
      </c>
      <c r="AI62" s="20">
        <v>7.9629629629629634E-3</v>
      </c>
      <c r="AJ62" s="21">
        <v>2</v>
      </c>
      <c r="AK62" s="323">
        <v>3</v>
      </c>
      <c r="AL62" s="18">
        <v>12.1</v>
      </c>
      <c r="AM62" s="19">
        <v>4.0333333333333332</v>
      </c>
      <c r="AN62" s="18">
        <v>3</v>
      </c>
      <c r="AO62" s="18">
        <v>6.1</v>
      </c>
      <c r="AP62" s="20">
        <v>6.9251543209876533E-3</v>
      </c>
      <c r="AQ62" s="21">
        <v>2.3333333333333335</v>
      </c>
      <c r="AR62" s="323">
        <v>2</v>
      </c>
      <c r="AS62" s="18">
        <v>6.2</v>
      </c>
      <c r="AT62" s="19">
        <v>3.1</v>
      </c>
      <c r="AU62" s="18">
        <v>3.1</v>
      </c>
      <c r="AV62" s="18">
        <v>3.1</v>
      </c>
      <c r="AW62" s="20">
        <v>6.7245370370370367E-3</v>
      </c>
      <c r="AX62" s="21">
        <v>2.5</v>
      </c>
      <c r="AY62" s="323">
        <v>1</v>
      </c>
      <c r="AZ62" s="18">
        <v>2.5299999999999998</v>
      </c>
      <c r="BA62" s="19">
        <v>2.5299999999999998</v>
      </c>
      <c r="BB62" s="18">
        <v>2.5299999999999998</v>
      </c>
      <c r="BC62" s="18">
        <v>2.5299999999999998</v>
      </c>
      <c r="BD62" s="20">
        <v>7.3148148148148148E-3</v>
      </c>
      <c r="BE62" s="21">
        <v>7</v>
      </c>
      <c r="BF62" s="323"/>
      <c r="BG62" s="18"/>
      <c r="BH62" s="19"/>
      <c r="BI62" s="18"/>
      <c r="BJ62" s="18"/>
      <c r="BK62" s="20"/>
      <c r="BL62" s="21"/>
      <c r="BM62" s="323"/>
      <c r="BN62" s="18"/>
      <c r="BO62" s="19"/>
      <c r="BP62" s="18"/>
      <c r="BQ62" s="18"/>
      <c r="BR62" s="20"/>
      <c r="BS62" s="21"/>
      <c r="BT62" s="323"/>
      <c r="BU62" s="18"/>
      <c r="BV62" s="19"/>
      <c r="BW62" s="18"/>
      <c r="BX62" s="18"/>
      <c r="BY62" s="20"/>
      <c r="BZ62" s="21"/>
      <c r="CA62" s="170">
        <v>2</v>
      </c>
      <c r="CB62" s="27">
        <v>6</v>
      </c>
      <c r="CC62" s="28">
        <v>3</v>
      </c>
      <c r="CD62" s="27">
        <v>3</v>
      </c>
      <c r="CE62" s="27">
        <v>3</v>
      </c>
      <c r="CF62" s="29">
        <v>6.6435185185185174E-3</v>
      </c>
      <c r="CG62" s="171">
        <v>4.5</v>
      </c>
      <c r="CH62" s="323">
        <v>1</v>
      </c>
      <c r="CI62" s="18">
        <v>3.5</v>
      </c>
      <c r="CJ62" s="19">
        <v>3.5</v>
      </c>
      <c r="CK62" s="18">
        <v>3.5</v>
      </c>
      <c r="CL62" s="18">
        <v>3.5</v>
      </c>
      <c r="CM62" s="20">
        <v>7.6388888888888886E-3</v>
      </c>
      <c r="CN62" s="21">
        <v>8</v>
      </c>
      <c r="CO62" s="323"/>
      <c r="CP62" s="18"/>
      <c r="CQ62" s="19"/>
      <c r="CR62" s="18"/>
      <c r="CS62" s="18"/>
      <c r="CT62" s="20"/>
      <c r="CU62" s="21"/>
      <c r="CV62" s="323"/>
      <c r="CW62" s="18"/>
      <c r="CX62" s="19"/>
      <c r="CY62" s="18"/>
      <c r="CZ62" s="18"/>
      <c r="DA62" s="20"/>
      <c r="DB62" s="21"/>
      <c r="DC62" s="323"/>
      <c r="DD62" s="18"/>
      <c r="DE62" s="19"/>
      <c r="DF62" s="18"/>
      <c r="DG62" s="18"/>
      <c r="DH62" s="20"/>
      <c r="DI62" s="21"/>
      <c r="DJ62" s="323"/>
      <c r="DK62" s="18"/>
      <c r="DL62" s="19"/>
      <c r="DM62" s="18"/>
      <c r="DN62" s="18"/>
      <c r="DO62" s="20"/>
      <c r="DP62" s="21"/>
      <c r="DQ62" s="323"/>
      <c r="DR62" s="18"/>
      <c r="DS62" s="19"/>
      <c r="DT62" s="18"/>
      <c r="DU62" s="18"/>
      <c r="DV62" s="20"/>
      <c r="DW62" s="21"/>
      <c r="DX62" s="172">
        <v>19</v>
      </c>
      <c r="DY62" s="172">
        <v>60.59</v>
      </c>
      <c r="DZ62" s="173">
        <v>3.188947368421053</v>
      </c>
      <c r="EA62" s="172">
        <v>2</v>
      </c>
      <c r="EB62" s="172">
        <v>6.1</v>
      </c>
      <c r="EC62" s="174">
        <v>7.4000974658869406E-3</v>
      </c>
      <c r="ED62" s="175">
        <v>2.4736842105263159</v>
      </c>
      <c r="EE62" s="40"/>
      <c r="EF62" s="18"/>
      <c r="EG62" s="19"/>
      <c r="EH62" s="18"/>
      <c r="EI62" s="18"/>
      <c r="EJ62" s="20"/>
      <c r="EK62" s="21"/>
      <c r="EL62" s="323"/>
      <c r="EM62" s="18"/>
      <c r="EN62" s="19"/>
      <c r="EO62" s="18"/>
      <c r="EP62" s="18"/>
      <c r="EQ62" s="20"/>
      <c r="ER62" s="21"/>
      <c r="ES62" s="323">
        <v>1</v>
      </c>
      <c r="ET62" s="18">
        <v>7</v>
      </c>
      <c r="EU62" s="19">
        <v>7</v>
      </c>
      <c r="EV62" s="18">
        <v>7</v>
      </c>
      <c r="EW62" s="18">
        <v>7</v>
      </c>
      <c r="EX62" s="20">
        <v>3.1018518518518522E-3</v>
      </c>
      <c r="EY62" s="21">
        <v>0</v>
      </c>
      <c r="EZ62" s="323">
        <v>2</v>
      </c>
      <c r="FA62" s="18">
        <v>51.2</v>
      </c>
      <c r="FB62" s="19">
        <v>25.6</v>
      </c>
      <c r="FC62" s="18">
        <v>24.5</v>
      </c>
      <c r="FD62" s="18">
        <v>26.7</v>
      </c>
      <c r="FE62" s="20">
        <v>3.107638888888889E-3</v>
      </c>
      <c r="FF62" s="21">
        <v>3</v>
      </c>
      <c r="FG62" s="323">
        <v>1</v>
      </c>
      <c r="FH62" s="18">
        <v>16.8</v>
      </c>
      <c r="FI62" s="19">
        <v>16.8</v>
      </c>
      <c r="FJ62" s="18">
        <v>16.8</v>
      </c>
      <c r="FK62" s="18">
        <v>16.8</v>
      </c>
      <c r="FL62" s="20">
        <v>3.1828703703703702E-3</v>
      </c>
      <c r="FM62" s="21">
        <v>0</v>
      </c>
      <c r="FN62" s="323"/>
      <c r="FO62" s="18"/>
      <c r="FP62" s="19"/>
      <c r="FQ62" s="18"/>
      <c r="FR62" s="18"/>
      <c r="FS62" s="20"/>
      <c r="FT62" s="21"/>
      <c r="FU62" s="323"/>
      <c r="FV62" s="18"/>
      <c r="FW62" s="19"/>
      <c r="FX62" s="18"/>
      <c r="FY62" s="18"/>
      <c r="FZ62" s="20"/>
      <c r="GA62" s="21"/>
      <c r="GB62" s="323"/>
      <c r="GC62" s="18"/>
      <c r="GD62" s="19"/>
      <c r="GE62" s="18"/>
      <c r="GF62" s="18"/>
      <c r="GG62" s="20"/>
      <c r="GH62" s="21"/>
      <c r="GI62" s="323"/>
      <c r="GJ62" s="18"/>
      <c r="GK62" s="19"/>
      <c r="GL62" s="18"/>
      <c r="GM62" s="18"/>
      <c r="GN62" s="20"/>
      <c r="GO62" s="21"/>
      <c r="GP62" s="323"/>
      <c r="GQ62" s="18"/>
      <c r="GR62" s="19"/>
      <c r="GS62" s="18"/>
      <c r="GT62" s="18"/>
      <c r="GU62" s="20"/>
      <c r="GV62" s="21"/>
      <c r="GW62" s="323"/>
      <c r="GX62" s="18"/>
      <c r="GY62" s="19"/>
      <c r="GZ62" s="18"/>
      <c r="HA62" s="18"/>
      <c r="HB62" s="20"/>
      <c r="HC62" s="21"/>
      <c r="HD62" s="170"/>
      <c r="HE62" s="27"/>
      <c r="HF62" s="28"/>
      <c r="HG62" s="27"/>
      <c r="HH62" s="27"/>
      <c r="HI62" s="29"/>
      <c r="HJ62" s="171"/>
      <c r="HK62" s="323"/>
      <c r="HL62" s="18"/>
      <c r="HM62" s="19"/>
      <c r="HN62" s="18"/>
      <c r="HO62" s="18"/>
      <c r="HP62" s="20"/>
      <c r="HQ62" s="21"/>
      <c r="HR62" s="323"/>
      <c r="HS62" s="18"/>
      <c r="HT62" s="19"/>
      <c r="HU62" s="18"/>
      <c r="HV62" s="18"/>
      <c r="HW62" s="20"/>
      <c r="HX62" s="21"/>
      <c r="HY62" s="323"/>
      <c r="HZ62" s="18"/>
      <c r="IA62" s="19"/>
      <c r="IB62" s="18"/>
      <c r="IC62" s="18"/>
      <c r="ID62" s="20"/>
      <c r="IE62" s="21"/>
      <c r="IF62" s="323"/>
      <c r="IG62" s="18"/>
      <c r="IH62" s="19"/>
      <c r="II62" s="18"/>
      <c r="IJ62" s="18"/>
      <c r="IK62" s="20"/>
      <c r="IL62" s="21"/>
      <c r="IM62" s="323"/>
      <c r="IN62" s="18"/>
      <c r="IO62" s="19"/>
      <c r="IP62" s="18"/>
      <c r="IQ62" s="18"/>
      <c r="IR62" s="20"/>
      <c r="IS62" s="21"/>
      <c r="IT62" s="323"/>
      <c r="IU62" s="18"/>
      <c r="IV62" s="19"/>
      <c r="IW62" s="18"/>
      <c r="IX62" s="18"/>
      <c r="IY62" s="20"/>
      <c r="IZ62" s="21"/>
      <c r="JA62" s="172">
        <v>4</v>
      </c>
      <c r="JB62" s="172">
        <v>75</v>
      </c>
      <c r="JC62" s="173">
        <v>18.75</v>
      </c>
      <c r="JD62" s="172">
        <v>7</v>
      </c>
      <c r="JE62" s="172">
        <v>26.7</v>
      </c>
      <c r="JF62" s="174">
        <v>3.1250000000000002E-3</v>
      </c>
      <c r="JG62" s="175">
        <v>1.5</v>
      </c>
      <c r="JH62" s="40"/>
      <c r="JI62" s="18"/>
      <c r="JJ62" s="19"/>
      <c r="JK62" s="18"/>
      <c r="JL62" s="18"/>
      <c r="JM62" s="20"/>
      <c r="JN62" s="21"/>
      <c r="JO62" s="323"/>
      <c r="JP62" s="18"/>
      <c r="JQ62" s="19"/>
      <c r="JR62" s="18"/>
      <c r="JS62" s="18"/>
      <c r="JT62" s="20"/>
      <c r="JU62" s="21"/>
      <c r="JV62" s="323"/>
      <c r="JW62" s="18"/>
      <c r="JX62" s="19"/>
      <c r="JY62" s="18"/>
      <c r="JZ62" s="18"/>
      <c r="KA62" s="20"/>
      <c r="KB62" s="21"/>
      <c r="KC62" s="323"/>
      <c r="KD62" s="18"/>
      <c r="KE62" s="19"/>
      <c r="KF62" s="18"/>
      <c r="KG62" s="18"/>
      <c r="KH62" s="20"/>
      <c r="KI62" s="21"/>
      <c r="KJ62" s="323"/>
      <c r="KK62" s="18"/>
      <c r="KL62" s="19"/>
      <c r="KM62" s="18"/>
      <c r="KN62" s="18"/>
      <c r="KO62" s="20"/>
      <c r="KP62" s="21"/>
      <c r="KQ62" s="323"/>
      <c r="KR62" s="18"/>
      <c r="KS62" s="19"/>
      <c r="KT62" s="18"/>
      <c r="KU62" s="18"/>
      <c r="KV62" s="20"/>
      <c r="KW62" s="21"/>
      <c r="KX62" s="323"/>
      <c r="KY62" s="18"/>
      <c r="KZ62" s="19"/>
      <c r="LA62" s="18"/>
      <c r="LB62" s="18"/>
      <c r="LC62" s="20"/>
      <c r="LD62" s="21"/>
      <c r="LE62" s="323"/>
      <c r="LF62" s="18"/>
      <c r="LG62" s="19"/>
      <c r="LH62" s="18"/>
      <c r="LI62" s="18"/>
      <c r="LJ62" s="20"/>
      <c r="LK62" s="21"/>
      <c r="LL62" s="323"/>
      <c r="LM62" s="18"/>
      <c r="LN62" s="19"/>
      <c r="LO62" s="18"/>
      <c r="LP62" s="18"/>
      <c r="LQ62" s="20"/>
      <c r="LR62" s="21"/>
      <c r="LS62" s="323"/>
      <c r="LT62" s="18"/>
      <c r="LU62" s="19"/>
      <c r="LV62" s="18"/>
      <c r="LW62" s="18"/>
      <c r="LX62" s="20"/>
      <c r="LY62" s="21"/>
      <c r="LZ62" s="323"/>
      <c r="MA62" s="18"/>
      <c r="MB62" s="19"/>
      <c r="MC62" s="18"/>
      <c r="MD62" s="18"/>
      <c r="ME62" s="20"/>
      <c r="MF62" s="21"/>
      <c r="MG62" s="170"/>
      <c r="MH62" s="27"/>
      <c r="MI62" s="28"/>
      <c r="MJ62" s="27"/>
      <c r="MK62" s="27"/>
      <c r="ML62" s="29"/>
      <c r="MM62" s="171"/>
      <c r="MN62" s="323"/>
      <c r="MO62" s="18"/>
      <c r="MP62" s="19"/>
      <c r="MQ62" s="18"/>
      <c r="MR62" s="18"/>
      <c r="MS62" s="20"/>
      <c r="MT62" s="21"/>
      <c r="MU62" s="323"/>
      <c r="MV62" s="18"/>
      <c r="MW62" s="19"/>
      <c r="MX62" s="18"/>
      <c r="MY62" s="18"/>
      <c r="MZ62" s="20"/>
      <c r="NA62" s="21"/>
      <c r="NB62" s="323"/>
      <c r="NC62" s="18"/>
      <c r="ND62" s="19"/>
      <c r="NE62" s="18"/>
      <c r="NF62" s="18"/>
      <c r="NG62" s="20"/>
      <c r="NH62" s="21"/>
      <c r="NI62" s="323"/>
      <c r="NJ62" s="18"/>
      <c r="NK62" s="19"/>
      <c r="NL62" s="18"/>
      <c r="NM62" s="18"/>
      <c r="NN62" s="20"/>
      <c r="NO62" s="21"/>
      <c r="NP62" s="323"/>
      <c r="NQ62" s="18"/>
      <c r="NR62" s="19"/>
      <c r="NS62" s="18"/>
      <c r="NT62" s="18"/>
      <c r="NU62" s="20"/>
      <c r="NV62" s="21"/>
      <c r="NW62" s="323"/>
      <c r="NX62" s="18"/>
      <c r="NY62" s="19"/>
      <c r="NZ62" s="18"/>
      <c r="OA62" s="18"/>
      <c r="OB62" s="20"/>
      <c r="OC62" s="21"/>
      <c r="OD62" s="172"/>
      <c r="OE62" s="172"/>
      <c r="OF62" s="173"/>
      <c r="OG62" s="172"/>
      <c r="OH62" s="172"/>
      <c r="OI62" s="174"/>
      <c r="OJ62" s="175"/>
      <c r="OK62" s="40"/>
      <c r="OL62" s="18"/>
      <c r="OM62" s="19"/>
      <c r="ON62" s="18"/>
      <c r="OO62" s="18"/>
      <c r="OP62" s="20"/>
      <c r="OQ62" s="21"/>
      <c r="OR62" s="172"/>
      <c r="OS62" s="172"/>
      <c r="OT62" s="173"/>
      <c r="OU62" s="172"/>
      <c r="OV62" s="172"/>
      <c r="OW62" s="174"/>
      <c r="OX62" s="324"/>
    </row>
    <row r="63" spans="1:414" s="22" customFormat="1" x14ac:dyDescent="0.2">
      <c r="A63" s="176">
        <v>53</v>
      </c>
      <c r="B63" s="40"/>
      <c r="C63" s="18"/>
      <c r="D63" s="19"/>
      <c r="E63" s="18"/>
      <c r="F63" s="18"/>
      <c r="G63" s="20"/>
      <c r="H63" s="21"/>
      <c r="I63" s="323"/>
      <c r="J63" s="18"/>
      <c r="K63" s="19"/>
      <c r="L63" s="18"/>
      <c r="M63" s="18"/>
      <c r="N63" s="20"/>
      <c r="O63" s="21"/>
      <c r="P63" s="323">
        <v>5</v>
      </c>
      <c r="Q63" s="18">
        <v>24.4</v>
      </c>
      <c r="R63" s="19">
        <v>4.88</v>
      </c>
      <c r="S63" s="18">
        <v>4</v>
      </c>
      <c r="T63" s="18">
        <v>6.25</v>
      </c>
      <c r="U63" s="20">
        <v>7.1828703703703698E-3</v>
      </c>
      <c r="V63" s="21">
        <v>0.2</v>
      </c>
      <c r="W63" s="323">
        <v>1</v>
      </c>
      <c r="X63" s="18">
        <v>2.5</v>
      </c>
      <c r="Y63" s="19">
        <v>2.5</v>
      </c>
      <c r="Z63" s="18">
        <v>2.5</v>
      </c>
      <c r="AA63" s="18">
        <v>2.5</v>
      </c>
      <c r="AB63" s="20">
        <v>8.3333333333333332E-3</v>
      </c>
      <c r="AC63" s="21">
        <v>1</v>
      </c>
      <c r="AD63" s="323">
        <v>1</v>
      </c>
      <c r="AE63" s="18">
        <v>4.25</v>
      </c>
      <c r="AF63" s="19">
        <v>4.25</v>
      </c>
      <c r="AG63" s="18">
        <v>4.25</v>
      </c>
      <c r="AH63" s="18">
        <v>4.25</v>
      </c>
      <c r="AI63" s="20">
        <v>8.1712962962962963E-3</v>
      </c>
      <c r="AJ63" s="21">
        <v>2</v>
      </c>
      <c r="AK63" s="323">
        <v>2</v>
      </c>
      <c r="AL63" s="18">
        <v>8.6999999999999993</v>
      </c>
      <c r="AM63" s="19">
        <v>4.3499999999999996</v>
      </c>
      <c r="AN63" s="18">
        <v>2.5</v>
      </c>
      <c r="AO63" s="18">
        <v>6.2</v>
      </c>
      <c r="AP63" s="20">
        <v>7.4305555555555557E-3</v>
      </c>
      <c r="AQ63" s="21">
        <v>1</v>
      </c>
      <c r="AR63" s="323"/>
      <c r="AS63" s="18"/>
      <c r="AT63" s="19"/>
      <c r="AU63" s="18"/>
      <c r="AV63" s="18"/>
      <c r="AW63" s="20"/>
      <c r="AX63" s="21"/>
      <c r="AY63" s="323">
        <v>2</v>
      </c>
      <c r="AZ63" s="18">
        <v>4.01</v>
      </c>
      <c r="BA63" s="19">
        <v>2.0049999999999999</v>
      </c>
      <c r="BB63" s="18">
        <v>1</v>
      </c>
      <c r="BC63" s="18">
        <v>3.01</v>
      </c>
      <c r="BD63" s="20">
        <v>8.1250000000000003E-3</v>
      </c>
      <c r="BE63" s="21">
        <v>1.5</v>
      </c>
      <c r="BF63" s="323"/>
      <c r="BG63" s="18"/>
      <c r="BH63" s="19"/>
      <c r="BI63" s="18"/>
      <c r="BJ63" s="18"/>
      <c r="BK63" s="20"/>
      <c r="BL63" s="21"/>
      <c r="BM63" s="323"/>
      <c r="BN63" s="18"/>
      <c r="BO63" s="19"/>
      <c r="BP63" s="18"/>
      <c r="BQ63" s="18"/>
      <c r="BR63" s="20"/>
      <c r="BS63" s="21"/>
      <c r="BT63" s="323"/>
      <c r="BU63" s="18"/>
      <c r="BV63" s="19"/>
      <c r="BW63" s="18"/>
      <c r="BX63" s="18"/>
      <c r="BY63" s="20"/>
      <c r="BZ63" s="21"/>
      <c r="CA63" s="177">
        <v>1</v>
      </c>
      <c r="CB63" s="178">
        <v>2</v>
      </c>
      <c r="CC63" s="179">
        <v>2</v>
      </c>
      <c r="CD63" s="178">
        <v>2</v>
      </c>
      <c r="CE63" s="178">
        <v>2</v>
      </c>
      <c r="CF63" s="180">
        <v>6.1921296296296299E-3</v>
      </c>
      <c r="CG63" s="181">
        <v>2</v>
      </c>
      <c r="CH63" s="323"/>
      <c r="CI63" s="18"/>
      <c r="CJ63" s="19"/>
      <c r="CK63" s="18"/>
      <c r="CL63" s="18"/>
      <c r="CM63" s="20"/>
      <c r="CN63" s="21"/>
      <c r="CO63" s="323">
        <v>2</v>
      </c>
      <c r="CP63" s="18">
        <v>4.7</v>
      </c>
      <c r="CQ63" s="19">
        <v>2.35</v>
      </c>
      <c r="CR63" s="18">
        <v>1.8</v>
      </c>
      <c r="CS63" s="18">
        <v>2.9</v>
      </c>
      <c r="CT63" s="20">
        <v>7.4826388888888894E-3</v>
      </c>
      <c r="CU63" s="21">
        <v>7</v>
      </c>
      <c r="CV63" s="323">
        <v>2</v>
      </c>
      <c r="CW63" s="18">
        <v>4.8</v>
      </c>
      <c r="CX63" s="19">
        <v>2.4</v>
      </c>
      <c r="CY63" s="18">
        <v>2.2999999999999998</v>
      </c>
      <c r="CZ63" s="18">
        <v>2.5</v>
      </c>
      <c r="DA63" s="20">
        <v>7.719907407407408E-3</v>
      </c>
      <c r="DB63" s="21">
        <v>0.5</v>
      </c>
      <c r="DC63" s="323"/>
      <c r="DD63" s="18"/>
      <c r="DE63" s="19"/>
      <c r="DF63" s="18"/>
      <c r="DG63" s="18"/>
      <c r="DH63" s="20"/>
      <c r="DI63" s="21"/>
      <c r="DJ63" s="323"/>
      <c r="DK63" s="18"/>
      <c r="DL63" s="19"/>
      <c r="DM63" s="18"/>
      <c r="DN63" s="18"/>
      <c r="DO63" s="20"/>
      <c r="DP63" s="21"/>
      <c r="DQ63" s="323"/>
      <c r="DR63" s="18"/>
      <c r="DS63" s="19"/>
      <c r="DT63" s="18"/>
      <c r="DU63" s="18"/>
      <c r="DV63" s="20"/>
      <c r="DW63" s="21"/>
      <c r="DX63" s="172">
        <v>16</v>
      </c>
      <c r="DY63" s="172">
        <v>55.359999999999992</v>
      </c>
      <c r="DZ63" s="173">
        <v>3.4599999999999995</v>
      </c>
      <c r="EA63" s="172">
        <v>1</v>
      </c>
      <c r="EB63" s="172">
        <v>6.25</v>
      </c>
      <c r="EC63" s="174">
        <v>7.5079571759259257E-3</v>
      </c>
      <c r="ED63" s="175">
        <v>1.625</v>
      </c>
      <c r="EE63" s="40"/>
      <c r="EF63" s="18"/>
      <c r="EG63" s="19"/>
      <c r="EH63" s="18"/>
      <c r="EI63" s="18"/>
      <c r="EJ63" s="20"/>
      <c r="EK63" s="21"/>
      <c r="EL63" s="323">
        <v>1</v>
      </c>
      <c r="EM63" s="18">
        <v>12</v>
      </c>
      <c r="EN63" s="19">
        <v>12</v>
      </c>
      <c r="EO63" s="18">
        <v>12</v>
      </c>
      <c r="EP63" s="18">
        <v>12</v>
      </c>
      <c r="EQ63" s="20">
        <v>2.9050925925925928E-3</v>
      </c>
      <c r="ER63" s="21">
        <v>2</v>
      </c>
      <c r="ES63" s="323">
        <v>1</v>
      </c>
      <c r="ET63" s="18">
        <v>8</v>
      </c>
      <c r="EU63" s="19">
        <v>8</v>
      </c>
      <c r="EV63" s="18">
        <v>8</v>
      </c>
      <c r="EW63" s="18">
        <v>8</v>
      </c>
      <c r="EX63" s="20">
        <v>4.7685185185185183E-3</v>
      </c>
      <c r="EY63" s="21">
        <v>0</v>
      </c>
      <c r="EZ63" s="323">
        <v>1</v>
      </c>
      <c r="FA63" s="18">
        <v>13.5</v>
      </c>
      <c r="FB63" s="19">
        <v>13.5</v>
      </c>
      <c r="FC63" s="18">
        <v>13.5</v>
      </c>
      <c r="FD63" s="18">
        <v>13.5</v>
      </c>
      <c r="FE63" s="20">
        <v>1.7245370370370372E-3</v>
      </c>
      <c r="FF63" s="21">
        <v>0</v>
      </c>
      <c r="FG63" s="323"/>
      <c r="FH63" s="18"/>
      <c r="FI63" s="19"/>
      <c r="FJ63" s="18"/>
      <c r="FK63" s="18"/>
      <c r="FL63" s="20"/>
      <c r="FM63" s="21"/>
      <c r="FN63" s="323"/>
      <c r="FO63" s="18"/>
      <c r="FP63" s="19"/>
      <c r="FQ63" s="18"/>
      <c r="FR63" s="18"/>
      <c r="FS63" s="20"/>
      <c r="FT63" s="21"/>
      <c r="FU63" s="323"/>
      <c r="FV63" s="18"/>
      <c r="FW63" s="19"/>
      <c r="FX63" s="18"/>
      <c r="FY63" s="18"/>
      <c r="FZ63" s="20"/>
      <c r="GA63" s="21"/>
      <c r="GB63" s="323"/>
      <c r="GC63" s="18"/>
      <c r="GD63" s="19"/>
      <c r="GE63" s="18"/>
      <c r="GF63" s="18"/>
      <c r="GG63" s="20"/>
      <c r="GH63" s="21"/>
      <c r="GI63" s="323"/>
      <c r="GJ63" s="18"/>
      <c r="GK63" s="19"/>
      <c r="GL63" s="18"/>
      <c r="GM63" s="18"/>
      <c r="GN63" s="20"/>
      <c r="GO63" s="21"/>
      <c r="GP63" s="323"/>
      <c r="GQ63" s="18"/>
      <c r="GR63" s="19"/>
      <c r="GS63" s="18"/>
      <c r="GT63" s="18"/>
      <c r="GU63" s="20"/>
      <c r="GV63" s="21"/>
      <c r="GW63" s="323"/>
      <c r="GX63" s="18"/>
      <c r="GY63" s="19"/>
      <c r="GZ63" s="18"/>
      <c r="HA63" s="18"/>
      <c r="HB63" s="20"/>
      <c r="HC63" s="21"/>
      <c r="HD63" s="177"/>
      <c r="HE63" s="178"/>
      <c r="HF63" s="179"/>
      <c r="HG63" s="178"/>
      <c r="HH63" s="178"/>
      <c r="HI63" s="180"/>
      <c r="HJ63" s="181"/>
      <c r="HK63" s="323"/>
      <c r="HL63" s="18"/>
      <c r="HM63" s="19"/>
      <c r="HN63" s="18"/>
      <c r="HO63" s="18"/>
      <c r="HP63" s="20"/>
      <c r="HQ63" s="21"/>
      <c r="HR63" s="323"/>
      <c r="HS63" s="18"/>
      <c r="HT63" s="19"/>
      <c r="HU63" s="18"/>
      <c r="HV63" s="18"/>
      <c r="HW63" s="20"/>
      <c r="HX63" s="21"/>
      <c r="HY63" s="323">
        <v>1</v>
      </c>
      <c r="HZ63" s="18">
        <v>10</v>
      </c>
      <c r="IA63" s="19">
        <v>10</v>
      </c>
      <c r="IB63" s="18">
        <v>10</v>
      </c>
      <c r="IC63" s="18">
        <v>10</v>
      </c>
      <c r="ID63" s="20">
        <v>2.8009259259259259E-3</v>
      </c>
      <c r="IE63" s="21">
        <v>25</v>
      </c>
      <c r="IF63" s="323"/>
      <c r="IG63" s="18"/>
      <c r="IH63" s="19"/>
      <c r="II63" s="18"/>
      <c r="IJ63" s="18"/>
      <c r="IK63" s="20"/>
      <c r="IL63" s="21"/>
      <c r="IM63" s="323"/>
      <c r="IN63" s="18"/>
      <c r="IO63" s="19"/>
      <c r="IP63" s="18"/>
      <c r="IQ63" s="18"/>
      <c r="IR63" s="20"/>
      <c r="IS63" s="21"/>
      <c r="IT63" s="323"/>
      <c r="IU63" s="18"/>
      <c r="IV63" s="19"/>
      <c r="IW63" s="18"/>
      <c r="IX63" s="18"/>
      <c r="IY63" s="20"/>
      <c r="IZ63" s="21"/>
      <c r="JA63" s="172">
        <v>4</v>
      </c>
      <c r="JB63" s="172">
        <v>43.5</v>
      </c>
      <c r="JC63" s="173">
        <v>10.875</v>
      </c>
      <c r="JD63" s="172">
        <v>8</v>
      </c>
      <c r="JE63" s="172">
        <v>13.5</v>
      </c>
      <c r="JF63" s="174">
        <v>3.0497685185185185E-3</v>
      </c>
      <c r="JG63" s="175">
        <v>6.75</v>
      </c>
      <c r="JH63" s="40"/>
      <c r="JI63" s="18"/>
      <c r="JJ63" s="19"/>
      <c r="JK63" s="18"/>
      <c r="JL63" s="18"/>
      <c r="JM63" s="20"/>
      <c r="JN63" s="21"/>
      <c r="JO63" s="323"/>
      <c r="JP63" s="18"/>
      <c r="JQ63" s="19"/>
      <c r="JR63" s="18"/>
      <c r="JS63" s="18"/>
      <c r="JT63" s="20"/>
      <c r="JU63" s="21"/>
      <c r="JV63" s="323"/>
      <c r="JW63" s="18"/>
      <c r="JX63" s="19"/>
      <c r="JY63" s="18"/>
      <c r="JZ63" s="18"/>
      <c r="KA63" s="20"/>
      <c r="KB63" s="21"/>
      <c r="KC63" s="323"/>
      <c r="KD63" s="18"/>
      <c r="KE63" s="19"/>
      <c r="KF63" s="18"/>
      <c r="KG63" s="18"/>
      <c r="KH63" s="20"/>
      <c r="KI63" s="21"/>
      <c r="KJ63" s="323"/>
      <c r="KK63" s="18"/>
      <c r="KL63" s="19"/>
      <c r="KM63" s="18"/>
      <c r="KN63" s="18"/>
      <c r="KO63" s="20"/>
      <c r="KP63" s="21"/>
      <c r="KQ63" s="323"/>
      <c r="KR63" s="18"/>
      <c r="KS63" s="19"/>
      <c r="KT63" s="18"/>
      <c r="KU63" s="18"/>
      <c r="KV63" s="20"/>
      <c r="KW63" s="21"/>
      <c r="KX63" s="323"/>
      <c r="KY63" s="18"/>
      <c r="KZ63" s="19"/>
      <c r="LA63" s="18"/>
      <c r="LB63" s="18"/>
      <c r="LC63" s="20"/>
      <c r="LD63" s="21"/>
      <c r="LE63" s="323"/>
      <c r="LF63" s="18"/>
      <c r="LG63" s="19"/>
      <c r="LH63" s="18"/>
      <c r="LI63" s="18"/>
      <c r="LJ63" s="20"/>
      <c r="LK63" s="21"/>
      <c r="LL63" s="323"/>
      <c r="LM63" s="18"/>
      <c r="LN63" s="19"/>
      <c r="LO63" s="18"/>
      <c r="LP63" s="18"/>
      <c r="LQ63" s="20"/>
      <c r="LR63" s="21"/>
      <c r="LS63" s="323"/>
      <c r="LT63" s="18"/>
      <c r="LU63" s="19"/>
      <c r="LV63" s="18"/>
      <c r="LW63" s="18"/>
      <c r="LX63" s="20"/>
      <c r="LY63" s="21"/>
      <c r="LZ63" s="323"/>
      <c r="MA63" s="18"/>
      <c r="MB63" s="19"/>
      <c r="MC63" s="18"/>
      <c r="MD63" s="18"/>
      <c r="ME63" s="20"/>
      <c r="MF63" s="21"/>
      <c r="MG63" s="177"/>
      <c r="MH63" s="178"/>
      <c r="MI63" s="179"/>
      <c r="MJ63" s="178"/>
      <c r="MK63" s="178"/>
      <c r="ML63" s="180"/>
      <c r="MM63" s="181"/>
      <c r="MN63" s="323"/>
      <c r="MO63" s="18"/>
      <c r="MP63" s="19"/>
      <c r="MQ63" s="18"/>
      <c r="MR63" s="18"/>
      <c r="MS63" s="20"/>
      <c r="MT63" s="21"/>
      <c r="MU63" s="323"/>
      <c r="MV63" s="18"/>
      <c r="MW63" s="19"/>
      <c r="MX63" s="18"/>
      <c r="MY63" s="18"/>
      <c r="MZ63" s="20"/>
      <c r="NA63" s="21"/>
      <c r="NB63" s="323"/>
      <c r="NC63" s="18"/>
      <c r="ND63" s="19"/>
      <c r="NE63" s="18"/>
      <c r="NF63" s="18"/>
      <c r="NG63" s="20"/>
      <c r="NH63" s="21"/>
      <c r="NI63" s="323"/>
      <c r="NJ63" s="18"/>
      <c r="NK63" s="19"/>
      <c r="NL63" s="18"/>
      <c r="NM63" s="18"/>
      <c r="NN63" s="20"/>
      <c r="NO63" s="21"/>
      <c r="NP63" s="323"/>
      <c r="NQ63" s="18"/>
      <c r="NR63" s="19"/>
      <c r="NS63" s="18"/>
      <c r="NT63" s="18"/>
      <c r="NU63" s="20"/>
      <c r="NV63" s="21"/>
      <c r="NW63" s="323"/>
      <c r="NX63" s="18"/>
      <c r="NY63" s="19"/>
      <c r="NZ63" s="18"/>
      <c r="OA63" s="18"/>
      <c r="OB63" s="20"/>
      <c r="OC63" s="21"/>
      <c r="OD63" s="172"/>
      <c r="OE63" s="172"/>
      <c r="OF63" s="173"/>
      <c r="OG63" s="172"/>
      <c r="OH63" s="172"/>
      <c r="OI63" s="174"/>
      <c r="OJ63" s="175"/>
      <c r="OK63" s="40"/>
      <c r="OL63" s="18"/>
      <c r="OM63" s="19"/>
      <c r="ON63" s="18"/>
      <c r="OO63" s="18"/>
      <c r="OP63" s="20"/>
      <c r="OQ63" s="21"/>
      <c r="OR63" s="172"/>
      <c r="OS63" s="172"/>
      <c r="OT63" s="173"/>
      <c r="OU63" s="172"/>
      <c r="OV63" s="172"/>
      <c r="OW63" s="174"/>
      <c r="OX63" s="324"/>
    </row>
    <row r="64" spans="1:414" s="24" customFormat="1" x14ac:dyDescent="0.2">
      <c r="A64" s="325" t="s">
        <v>288</v>
      </c>
      <c r="B64" s="326">
        <v>67</v>
      </c>
      <c r="C64" s="327">
        <v>272.26</v>
      </c>
      <c r="D64" s="328">
        <v>4.0635820895522388</v>
      </c>
      <c r="E64" s="327">
        <v>1</v>
      </c>
      <c r="F64" s="327">
        <v>14</v>
      </c>
      <c r="G64" s="329">
        <v>7.8555140961857374E-3</v>
      </c>
      <c r="H64" s="330">
        <v>0.55223880597014929</v>
      </c>
      <c r="I64" s="331">
        <v>152</v>
      </c>
      <c r="J64" s="327">
        <v>712.79000000000087</v>
      </c>
      <c r="K64" s="328">
        <v>4.6894078947368483</v>
      </c>
      <c r="L64" s="327">
        <v>1</v>
      </c>
      <c r="M64" s="327">
        <v>33.71</v>
      </c>
      <c r="N64" s="329">
        <v>7.853770711500974E-3</v>
      </c>
      <c r="O64" s="330">
        <v>0.875</v>
      </c>
      <c r="P64" s="331">
        <v>147</v>
      </c>
      <c r="Q64" s="327">
        <v>600.12000000000035</v>
      </c>
      <c r="R64" s="328">
        <v>4.0824489795918391</v>
      </c>
      <c r="S64" s="327">
        <v>0.57999999999999996</v>
      </c>
      <c r="T64" s="327">
        <v>26.2</v>
      </c>
      <c r="U64" s="329">
        <v>7.8751732174351212E-3</v>
      </c>
      <c r="V64" s="330">
        <v>0.76190476190476186</v>
      </c>
      <c r="W64" s="331">
        <v>123</v>
      </c>
      <c r="X64" s="327">
        <v>699.71000000000026</v>
      </c>
      <c r="Y64" s="328">
        <v>5.6886991869918724</v>
      </c>
      <c r="Z64" s="327">
        <v>1</v>
      </c>
      <c r="AA64" s="327">
        <v>33.6</v>
      </c>
      <c r="AB64" s="329">
        <v>8.2564551339957808E-3</v>
      </c>
      <c r="AC64" s="330">
        <v>0.5934959349593496</v>
      </c>
      <c r="AD64" s="331">
        <v>142</v>
      </c>
      <c r="AE64" s="327">
        <v>632.44000000000005</v>
      </c>
      <c r="AF64" s="328">
        <v>4.4538028169014092</v>
      </c>
      <c r="AG64" s="327">
        <v>1</v>
      </c>
      <c r="AH64" s="327">
        <v>26.2</v>
      </c>
      <c r="AI64" s="329">
        <v>7.234448356807509E-3</v>
      </c>
      <c r="AJ64" s="330">
        <v>0.36619718309859156</v>
      </c>
      <c r="AK64" s="331">
        <v>124</v>
      </c>
      <c r="AL64" s="327">
        <v>521.6700000000003</v>
      </c>
      <c r="AM64" s="328">
        <v>4.2070161290322607</v>
      </c>
      <c r="AN64" s="327">
        <v>1</v>
      </c>
      <c r="AO64" s="327">
        <v>26.2</v>
      </c>
      <c r="AP64" s="329">
        <v>6.8581055854241325E-3</v>
      </c>
      <c r="AQ64" s="330">
        <v>0.82258064516129037</v>
      </c>
      <c r="AR64" s="331">
        <v>137</v>
      </c>
      <c r="AS64" s="327">
        <v>573.54000000000008</v>
      </c>
      <c r="AT64" s="328">
        <v>4.1864233576642338</v>
      </c>
      <c r="AU64" s="327">
        <v>0.55000000000000004</v>
      </c>
      <c r="AV64" s="327">
        <v>26.2</v>
      </c>
      <c r="AW64" s="329">
        <v>6.9575391997837265E-3</v>
      </c>
      <c r="AX64" s="330">
        <v>0.95620437956204385</v>
      </c>
      <c r="AY64" s="331">
        <v>78</v>
      </c>
      <c r="AZ64" s="327">
        <v>191.3</v>
      </c>
      <c r="BA64" s="328">
        <v>2.4525641025641027</v>
      </c>
      <c r="BB64" s="327">
        <v>0.55000000000000004</v>
      </c>
      <c r="BC64" s="327">
        <v>13.1</v>
      </c>
      <c r="BD64" s="329">
        <v>7.1291844729344757E-3</v>
      </c>
      <c r="BE64" s="330">
        <v>5.3415509259259402</v>
      </c>
      <c r="BF64" s="331">
        <v>58</v>
      </c>
      <c r="BG64" s="327">
        <v>150.47000000000003</v>
      </c>
      <c r="BH64" s="328">
        <v>2.5943103448275866</v>
      </c>
      <c r="BI64" s="327">
        <v>1</v>
      </c>
      <c r="BJ64" s="327">
        <v>6.2</v>
      </c>
      <c r="BK64" s="329">
        <v>7.6546535759897819E-3</v>
      </c>
      <c r="BL64" s="330">
        <v>5.0380747126438452</v>
      </c>
      <c r="BM64" s="331">
        <v>78</v>
      </c>
      <c r="BN64" s="327">
        <v>298.88770188000012</v>
      </c>
      <c r="BO64" s="328">
        <v>3.8318936138461552</v>
      </c>
      <c r="BP64" s="327">
        <v>0.02</v>
      </c>
      <c r="BQ64" s="327">
        <v>13.1</v>
      </c>
      <c r="BR64" s="329">
        <v>7.6166310541310534E-3</v>
      </c>
      <c r="BS64" s="330">
        <v>3.3927973646721696</v>
      </c>
      <c r="BT64" s="331">
        <v>162</v>
      </c>
      <c r="BU64" s="327">
        <v>798.85000000000014</v>
      </c>
      <c r="BV64" s="328">
        <v>4.931172839506174</v>
      </c>
      <c r="BW64" s="327">
        <v>1</v>
      </c>
      <c r="BX64" s="327">
        <v>26.2</v>
      </c>
      <c r="BY64" s="329">
        <v>7.0070301783264751E-3</v>
      </c>
      <c r="BZ64" s="330">
        <v>0.9320987654320988</v>
      </c>
      <c r="CA64" s="331">
        <v>159</v>
      </c>
      <c r="CB64" s="327">
        <v>651.57000000000028</v>
      </c>
      <c r="CC64" s="328">
        <v>4.0979245283018884</v>
      </c>
      <c r="CD64" s="327">
        <v>1</v>
      </c>
      <c r="CE64" s="327">
        <v>13.1</v>
      </c>
      <c r="CF64" s="329">
        <v>7.1151438388073586E-3</v>
      </c>
      <c r="CG64" s="330">
        <v>0.94339622641509435</v>
      </c>
      <c r="CH64" s="331">
        <v>155</v>
      </c>
      <c r="CI64" s="327">
        <v>543.12199999999984</v>
      </c>
      <c r="CJ64" s="328">
        <v>3.5040129032258056</v>
      </c>
      <c r="CK64" s="327">
        <v>0.1</v>
      </c>
      <c r="CL64" s="327">
        <v>13.1</v>
      </c>
      <c r="CM64" s="329">
        <v>7.1453106332138548E-3</v>
      </c>
      <c r="CN64" s="330">
        <v>0.95483870967741935</v>
      </c>
      <c r="CO64" s="331">
        <v>123</v>
      </c>
      <c r="CP64" s="327">
        <v>336.46</v>
      </c>
      <c r="CQ64" s="328">
        <v>2.7354471544715446</v>
      </c>
      <c r="CR64" s="327">
        <v>1</v>
      </c>
      <c r="CS64" s="327">
        <v>7.6</v>
      </c>
      <c r="CT64" s="329">
        <v>7.2027439024390204E-3</v>
      </c>
      <c r="CU64" s="330">
        <v>1.4065040650406504</v>
      </c>
      <c r="CV64" s="331">
        <v>95</v>
      </c>
      <c r="CW64" s="327">
        <v>325.70499999999993</v>
      </c>
      <c r="CX64" s="328">
        <v>3.4284736842105255</v>
      </c>
      <c r="CY64" s="327">
        <v>1</v>
      </c>
      <c r="CZ64" s="327">
        <v>8</v>
      </c>
      <c r="DA64" s="329">
        <v>7.444200779727096E-3</v>
      </c>
      <c r="DB64" s="330">
        <v>1.5789473684210527</v>
      </c>
      <c r="DC64" s="331">
        <v>55</v>
      </c>
      <c r="DD64" s="327">
        <v>183.74499999999995</v>
      </c>
      <c r="DE64" s="328">
        <v>3.340818181818181</v>
      </c>
      <c r="DF64" s="327">
        <v>1</v>
      </c>
      <c r="DG64" s="327">
        <v>7.2</v>
      </c>
      <c r="DH64" s="329">
        <v>7.2901936026936003E-3</v>
      </c>
      <c r="DI64" s="330">
        <v>1.3396226415094339</v>
      </c>
      <c r="DJ64" s="331">
        <v>1</v>
      </c>
      <c r="DK64" s="327">
        <v>3.1</v>
      </c>
      <c r="DL64" s="328">
        <v>3.1</v>
      </c>
      <c r="DM64" s="327">
        <v>3.1</v>
      </c>
      <c r="DN64" s="327">
        <v>3.1</v>
      </c>
      <c r="DO64" s="329">
        <v>7.3263888888888892E-3</v>
      </c>
      <c r="DP64" s="330">
        <v>0</v>
      </c>
      <c r="DQ64" s="331">
        <v>1</v>
      </c>
      <c r="DR64" s="327">
        <v>3.1</v>
      </c>
      <c r="DS64" s="328">
        <v>3.1</v>
      </c>
      <c r="DT64" s="327">
        <v>3.1</v>
      </c>
      <c r="DU64" s="327">
        <v>3.1</v>
      </c>
      <c r="DV64" s="329">
        <v>9.525462962962963E-3</v>
      </c>
      <c r="DW64" s="330">
        <v>0</v>
      </c>
      <c r="DX64" s="332">
        <v>1857</v>
      </c>
      <c r="DY64" s="332">
        <v>7498.8397018799988</v>
      </c>
      <c r="DZ64" s="333">
        <v>4.0381473892730204</v>
      </c>
      <c r="EA64" s="332">
        <v>0.02</v>
      </c>
      <c r="EB64" s="332">
        <v>33.71</v>
      </c>
      <c r="EC64" s="334">
        <v>7.3792294920122063E-3</v>
      </c>
      <c r="ED64" s="335">
        <v>1.32425202156334</v>
      </c>
      <c r="EE64" s="326">
        <v>32</v>
      </c>
      <c r="EF64" s="327">
        <v>416.40999999999997</v>
      </c>
      <c r="EG64" s="328">
        <v>13.012812499999999</v>
      </c>
      <c r="EH64" s="327">
        <v>0.01</v>
      </c>
      <c r="EI64" s="327">
        <v>40</v>
      </c>
      <c r="EJ64" s="329">
        <v>2.5593171296296297E-3</v>
      </c>
      <c r="EK64" s="330">
        <v>0.34375</v>
      </c>
      <c r="EL64" s="331">
        <v>56</v>
      </c>
      <c r="EM64" s="327">
        <v>1467.15</v>
      </c>
      <c r="EN64" s="328">
        <v>26.199107142857144</v>
      </c>
      <c r="EO64" s="327">
        <v>1.85</v>
      </c>
      <c r="EP64" s="327">
        <v>112</v>
      </c>
      <c r="EQ64" s="329">
        <v>2.8102265211640198E-3</v>
      </c>
      <c r="ER64" s="330">
        <v>0.30357142857142855</v>
      </c>
      <c r="ES64" s="331">
        <v>73</v>
      </c>
      <c r="ET64" s="327">
        <v>1853.6000000000004</v>
      </c>
      <c r="EU64" s="328">
        <v>25.391780821917813</v>
      </c>
      <c r="EV64" s="327">
        <v>7</v>
      </c>
      <c r="EW64" s="327">
        <v>112</v>
      </c>
      <c r="EX64" s="329">
        <v>2.6923198883815318E-3</v>
      </c>
      <c r="EY64" s="330">
        <v>0.39726027397260272</v>
      </c>
      <c r="EZ64" s="331">
        <v>73</v>
      </c>
      <c r="FA64" s="327">
        <v>1699.9200000000003</v>
      </c>
      <c r="FB64" s="328">
        <v>23.286575342465756</v>
      </c>
      <c r="FC64" s="327">
        <v>1.3</v>
      </c>
      <c r="FD64" s="327">
        <v>112</v>
      </c>
      <c r="FE64" s="329">
        <v>2.8570522577371893E-3</v>
      </c>
      <c r="FF64" s="330" t="e">
        <v>#REF!</v>
      </c>
      <c r="FG64" s="331">
        <v>124</v>
      </c>
      <c r="FH64" s="327">
        <v>2435.9</v>
      </c>
      <c r="FI64" s="328">
        <v>19.644354838709678</v>
      </c>
      <c r="FJ64" s="327">
        <v>4.0999999999999996</v>
      </c>
      <c r="FK64" s="327">
        <v>112</v>
      </c>
      <c r="FL64" s="329">
        <v>2.5423760454002381E-3</v>
      </c>
      <c r="FM64" s="330">
        <v>0.55645161290322576</v>
      </c>
      <c r="FN64" s="331">
        <v>86</v>
      </c>
      <c r="FO64" s="327">
        <v>1877.0599999999997</v>
      </c>
      <c r="FP64" s="328">
        <v>21.826279069767438</v>
      </c>
      <c r="FQ64" s="327">
        <v>1.8</v>
      </c>
      <c r="FR64" s="327">
        <v>112</v>
      </c>
      <c r="FS64" s="329">
        <v>2.367167312661499E-3</v>
      </c>
      <c r="FT64" s="330">
        <v>0.29069767441860467</v>
      </c>
      <c r="FU64" s="331">
        <v>78</v>
      </c>
      <c r="FV64" s="327">
        <v>1230.69</v>
      </c>
      <c r="FW64" s="328">
        <v>15.778076923076924</v>
      </c>
      <c r="FX64" s="327">
        <v>4</v>
      </c>
      <c r="FY64" s="327">
        <v>58.63</v>
      </c>
      <c r="FZ64" s="329">
        <v>2.5863603988603989E-3</v>
      </c>
      <c r="GA64" s="330">
        <v>0.83333333333333337</v>
      </c>
      <c r="GB64" s="331">
        <v>34</v>
      </c>
      <c r="GC64" s="327">
        <v>597.58000000000004</v>
      </c>
      <c r="GD64" s="328">
        <v>17.575882352941179</v>
      </c>
      <c r="GE64" s="327">
        <v>0.75</v>
      </c>
      <c r="GF64" s="327">
        <v>56</v>
      </c>
      <c r="GG64" s="329">
        <v>3.909313725490195E-3</v>
      </c>
      <c r="GH64" s="330">
        <v>4.9705882352941178</v>
      </c>
      <c r="GI64" s="331">
        <v>8</v>
      </c>
      <c r="GJ64" s="327">
        <v>194.45</v>
      </c>
      <c r="GK64" s="328">
        <v>24.306249999999999</v>
      </c>
      <c r="GL64" s="327">
        <v>5.51</v>
      </c>
      <c r="GM64" s="327">
        <v>56</v>
      </c>
      <c r="GN64" s="329">
        <v>2.5072337962962965E-3</v>
      </c>
      <c r="GO64" s="330">
        <v>1.5335069444445253</v>
      </c>
      <c r="GP64" s="331">
        <v>3</v>
      </c>
      <c r="GQ64" s="327">
        <v>28.2</v>
      </c>
      <c r="GR64" s="328">
        <v>9.4</v>
      </c>
      <c r="GS64" s="327">
        <v>8</v>
      </c>
      <c r="GT64" s="327">
        <v>10.5</v>
      </c>
      <c r="GU64" s="329">
        <v>2.6813271604938273E-3</v>
      </c>
      <c r="GV64" s="330">
        <v>2.3333333333333335</v>
      </c>
      <c r="GW64" s="331">
        <v>19</v>
      </c>
      <c r="GX64" s="327">
        <v>155.63</v>
      </c>
      <c r="GY64" s="328">
        <v>8.1910526315789465</v>
      </c>
      <c r="GZ64" s="327">
        <v>1</v>
      </c>
      <c r="HA64" s="327">
        <v>25</v>
      </c>
      <c r="HB64" s="329">
        <v>3.1950536062378162E-3</v>
      </c>
      <c r="HC64" s="330">
        <v>0.78947368421052633</v>
      </c>
      <c r="HD64" s="331">
        <v>20</v>
      </c>
      <c r="HE64" s="327">
        <v>202.16</v>
      </c>
      <c r="HF64" s="328">
        <v>10.108000000000001</v>
      </c>
      <c r="HG64" s="327">
        <v>1</v>
      </c>
      <c r="HH64" s="327">
        <v>25</v>
      </c>
      <c r="HI64" s="329">
        <v>3.3825231481481484E-3</v>
      </c>
      <c r="HJ64" s="330">
        <v>1.1499999999999999</v>
      </c>
      <c r="HK64" s="331">
        <v>38</v>
      </c>
      <c r="HL64" s="327">
        <v>423.71000000000004</v>
      </c>
      <c r="HM64" s="328">
        <v>11.150263157894738</v>
      </c>
      <c r="HN64" s="327">
        <v>0.75</v>
      </c>
      <c r="HO64" s="327">
        <v>56</v>
      </c>
      <c r="HP64" s="329">
        <v>3.2876461988304091E-3</v>
      </c>
      <c r="HQ64" s="330">
        <v>0.57894736842105265</v>
      </c>
      <c r="HR64" s="331">
        <v>28</v>
      </c>
      <c r="HS64" s="327">
        <v>391.96999999999997</v>
      </c>
      <c r="HT64" s="328">
        <v>13.99892857142857</v>
      </c>
      <c r="HU64" s="327">
        <v>2.5</v>
      </c>
      <c r="HV64" s="327">
        <v>56</v>
      </c>
      <c r="HW64" s="329">
        <v>3.0435681216931213E-3</v>
      </c>
      <c r="HX64" s="330">
        <v>0.9642857142857143</v>
      </c>
      <c r="HY64" s="331">
        <v>58</v>
      </c>
      <c r="HZ64" s="327">
        <v>831.46999999999991</v>
      </c>
      <c r="IA64" s="328">
        <v>14.335689655172413</v>
      </c>
      <c r="IB64" s="327">
        <v>3</v>
      </c>
      <c r="IC64" s="327">
        <v>34</v>
      </c>
      <c r="ID64" s="329">
        <v>2.9511893358876119E-3</v>
      </c>
      <c r="IE64" s="330">
        <v>1.5</v>
      </c>
      <c r="IF64" s="331">
        <v>41</v>
      </c>
      <c r="IG64" s="327">
        <v>444.37999999999994</v>
      </c>
      <c r="IH64" s="328">
        <v>10.838536585365851</v>
      </c>
      <c r="II64" s="327">
        <v>2</v>
      </c>
      <c r="IJ64" s="327">
        <v>25</v>
      </c>
      <c r="IK64" s="329">
        <v>2.8779923215898839E-3</v>
      </c>
      <c r="IL64" s="330">
        <v>0.58974358974358976</v>
      </c>
      <c r="IM64" s="331">
        <v>1</v>
      </c>
      <c r="IN64" s="327">
        <v>10.5</v>
      </c>
      <c r="IO64" s="328">
        <v>10.5</v>
      </c>
      <c r="IP64" s="327">
        <v>10.5</v>
      </c>
      <c r="IQ64" s="327">
        <v>10.5</v>
      </c>
      <c r="IR64" s="329">
        <v>2.4652777777777776E-3</v>
      </c>
      <c r="IS64" s="330">
        <v>0</v>
      </c>
      <c r="IT64" s="331">
        <v>1</v>
      </c>
      <c r="IU64" s="327">
        <v>10.5</v>
      </c>
      <c r="IV64" s="328">
        <v>10.5</v>
      </c>
      <c r="IW64" s="327">
        <v>10.5</v>
      </c>
      <c r="IX64" s="327">
        <v>10.5</v>
      </c>
      <c r="IY64" s="329">
        <v>3.1018518518518522E-3</v>
      </c>
      <c r="IZ64" s="330">
        <v>0</v>
      </c>
      <c r="JA64" s="332">
        <v>773</v>
      </c>
      <c r="JB64" s="332">
        <v>14271.280000000002</v>
      </c>
      <c r="JC64" s="333">
        <v>18.462199223803367</v>
      </c>
      <c r="JD64" s="332">
        <v>0.01</v>
      </c>
      <c r="JE64" s="332">
        <v>112</v>
      </c>
      <c r="JF64" s="334">
        <v>2.7932747592353032E-3</v>
      </c>
      <c r="JG64" s="335" t="e">
        <v>#REF!</v>
      </c>
      <c r="JH64" s="326">
        <v>12</v>
      </c>
      <c r="JI64" s="327">
        <v>11.17</v>
      </c>
      <c r="JJ64" s="328">
        <v>0.93083333333333329</v>
      </c>
      <c r="JK64" s="327">
        <v>0.75</v>
      </c>
      <c r="JL64" s="327">
        <v>1.2</v>
      </c>
      <c r="JM64" s="329">
        <v>2.3555169753086417E-2</v>
      </c>
      <c r="JN64" s="330">
        <v>0.33333333333333331</v>
      </c>
      <c r="JO64" s="331">
        <v>32</v>
      </c>
      <c r="JP64" s="327">
        <v>30.82</v>
      </c>
      <c r="JQ64" s="328">
        <v>0.96312500000000001</v>
      </c>
      <c r="JR64" s="327">
        <v>0.4</v>
      </c>
      <c r="JS64" s="327">
        <v>2.4</v>
      </c>
      <c r="JT64" s="329">
        <v>2.4103370949074072E-2</v>
      </c>
      <c r="JU64" s="330">
        <v>0.34375</v>
      </c>
      <c r="JV64" s="331">
        <v>46</v>
      </c>
      <c r="JW64" s="327">
        <v>40.999000000000009</v>
      </c>
      <c r="JX64" s="328">
        <v>0.89128260869565235</v>
      </c>
      <c r="JY64" s="327">
        <v>0.35</v>
      </c>
      <c r="JZ64" s="327">
        <v>2.4</v>
      </c>
      <c r="KA64" s="329">
        <v>2.567456723027375E-2</v>
      </c>
      <c r="KB64" s="330">
        <v>0.2391304347826087</v>
      </c>
      <c r="KC64" s="331">
        <v>48</v>
      </c>
      <c r="KD64" s="327">
        <v>45.059999999999988</v>
      </c>
      <c r="KE64" s="328">
        <v>0.93874999999999975</v>
      </c>
      <c r="KF64" s="327">
        <v>0.2</v>
      </c>
      <c r="KG64" s="327">
        <v>2.5</v>
      </c>
      <c r="KH64" s="329">
        <v>2.4166907793209871E-2</v>
      </c>
      <c r="KI64" s="330">
        <v>0.9375</v>
      </c>
      <c r="KJ64" s="331">
        <v>54</v>
      </c>
      <c r="KK64" s="327">
        <v>54.040000000000013</v>
      </c>
      <c r="KL64" s="328">
        <v>1.0007407407407409</v>
      </c>
      <c r="KM64" s="327">
        <v>0.5</v>
      </c>
      <c r="KN64" s="327">
        <v>2.5</v>
      </c>
      <c r="KO64" s="329">
        <v>2.6121399176954729E-2</v>
      </c>
      <c r="KP64" s="330" t="e">
        <v>#REF!</v>
      </c>
      <c r="KQ64" s="331">
        <v>51</v>
      </c>
      <c r="KR64" s="327">
        <v>52.653999999999989</v>
      </c>
      <c r="KS64" s="328">
        <v>1.0324313725490193</v>
      </c>
      <c r="KT64" s="327">
        <v>0.4</v>
      </c>
      <c r="KU64" s="327">
        <v>2.5</v>
      </c>
      <c r="KV64" s="329">
        <v>2.5853077342047923E-2</v>
      </c>
      <c r="KW64" s="330">
        <v>0.62745098039215685</v>
      </c>
      <c r="KX64" s="331">
        <v>53</v>
      </c>
      <c r="KY64" s="327">
        <v>48.157927000000001</v>
      </c>
      <c r="KZ64" s="328">
        <v>0.90864013207547167</v>
      </c>
      <c r="LA64" s="327">
        <v>0.31</v>
      </c>
      <c r="LB64" s="327">
        <v>1.42</v>
      </c>
      <c r="LC64" s="329">
        <v>3.0182783018867933E-2</v>
      </c>
      <c r="LD64" s="330">
        <v>1.3773584905660377</v>
      </c>
      <c r="LE64" s="331">
        <v>5</v>
      </c>
      <c r="LF64" s="327">
        <v>4</v>
      </c>
      <c r="LG64" s="328">
        <v>0.8</v>
      </c>
      <c r="LH64" s="327">
        <v>0.5</v>
      </c>
      <c r="LI64" s="327">
        <v>1.2</v>
      </c>
      <c r="LJ64" s="329">
        <v>2.5307870370370373E-2</v>
      </c>
      <c r="LK64" s="330">
        <v>1.8</v>
      </c>
      <c r="LL64" s="331">
        <v>2</v>
      </c>
      <c r="LM64" s="327">
        <v>1.5</v>
      </c>
      <c r="LN64" s="328">
        <v>0.75</v>
      </c>
      <c r="LO64" s="327">
        <v>0.5</v>
      </c>
      <c r="LP64" s="327">
        <v>1</v>
      </c>
      <c r="LQ64" s="329">
        <v>2.7060185185185184E-2</v>
      </c>
      <c r="LR64" s="330">
        <v>0.52326388888832298</v>
      </c>
      <c r="LS64" s="331">
        <v>9</v>
      </c>
      <c r="LT64" s="327">
        <v>5.8</v>
      </c>
      <c r="LU64" s="328">
        <v>0.64444444444444438</v>
      </c>
      <c r="LV64" s="327">
        <v>0.5</v>
      </c>
      <c r="LW64" s="327">
        <v>1.2</v>
      </c>
      <c r="LX64" s="329">
        <v>2.7307098765432098E-2</v>
      </c>
      <c r="LY64" s="330">
        <v>0.5739969135805344</v>
      </c>
      <c r="LZ64" s="331">
        <v>7</v>
      </c>
      <c r="MA64" s="327">
        <v>4.09</v>
      </c>
      <c r="MB64" s="328">
        <v>0.5842857142857143</v>
      </c>
      <c r="MC64" s="327">
        <v>0.22</v>
      </c>
      <c r="MD64" s="327">
        <v>1</v>
      </c>
      <c r="ME64" s="329">
        <v>2.6590608465608463E-2</v>
      </c>
      <c r="MF64" s="330">
        <v>0.42857142857142855</v>
      </c>
      <c r="MG64" s="331">
        <v>13</v>
      </c>
      <c r="MH64" s="327">
        <v>7.3</v>
      </c>
      <c r="MI64" s="328">
        <v>0.56153846153846154</v>
      </c>
      <c r="MJ64" s="327">
        <v>0.25</v>
      </c>
      <c r="MK64" s="327">
        <v>1</v>
      </c>
      <c r="ML64" s="329">
        <v>2.69079415954416E-2</v>
      </c>
      <c r="MM64" s="330">
        <v>1.3846153846153846</v>
      </c>
      <c r="MN64" s="331">
        <v>14</v>
      </c>
      <c r="MO64" s="327">
        <v>7.55</v>
      </c>
      <c r="MP64" s="328">
        <v>0.53928571428571426</v>
      </c>
      <c r="MQ64" s="327">
        <v>0.25</v>
      </c>
      <c r="MR64" s="327">
        <v>1.2</v>
      </c>
      <c r="MS64" s="329">
        <v>2.7271825396825402E-2</v>
      </c>
      <c r="MT64" s="330">
        <v>1.0714285714285714</v>
      </c>
      <c r="MU64" s="331">
        <v>18</v>
      </c>
      <c r="MV64" s="327">
        <v>8.1999999999999993</v>
      </c>
      <c r="MW64" s="328">
        <v>0.45555555555555549</v>
      </c>
      <c r="MX64" s="327">
        <v>0.25</v>
      </c>
      <c r="MY64" s="327">
        <v>1.2</v>
      </c>
      <c r="MZ64" s="329">
        <v>2.698688271604938E-2</v>
      </c>
      <c r="NA64" s="330">
        <v>0.44444444444444442</v>
      </c>
      <c r="NB64" s="331">
        <v>20</v>
      </c>
      <c r="NC64" s="327">
        <v>11.657999999999999</v>
      </c>
      <c r="ND64" s="328">
        <v>0.58289999999999997</v>
      </c>
      <c r="NE64" s="327">
        <v>0.25</v>
      </c>
      <c r="NF64" s="327">
        <v>1.026</v>
      </c>
      <c r="NG64" s="329">
        <v>2.7853587962962962E-2</v>
      </c>
      <c r="NH64" s="330">
        <v>0.9</v>
      </c>
      <c r="NI64" s="331">
        <v>16</v>
      </c>
      <c r="NJ64" s="327">
        <v>6.9110000000000005</v>
      </c>
      <c r="NK64" s="328">
        <v>0.43193750000000003</v>
      </c>
      <c r="NL64" s="327">
        <v>0.25</v>
      </c>
      <c r="NM64" s="327">
        <v>1</v>
      </c>
      <c r="NN64" s="329">
        <v>2.4950086805555556E-2</v>
      </c>
      <c r="NO64" s="330">
        <v>3.25</v>
      </c>
      <c r="NP64" s="331">
        <v>1</v>
      </c>
      <c r="NQ64" s="327">
        <v>0.5</v>
      </c>
      <c r="NR64" s="328">
        <v>0.5</v>
      </c>
      <c r="NS64" s="327">
        <v>0.5</v>
      </c>
      <c r="NT64" s="327">
        <v>0.5</v>
      </c>
      <c r="NU64" s="329">
        <v>2.8356481481481483E-2</v>
      </c>
      <c r="NV64" s="330">
        <v>363</v>
      </c>
      <c r="NW64" s="331">
        <v>1</v>
      </c>
      <c r="NX64" s="327">
        <v>0.5</v>
      </c>
      <c r="NY64" s="328">
        <v>0.5</v>
      </c>
      <c r="NZ64" s="327">
        <v>0.5</v>
      </c>
      <c r="OA64" s="327">
        <v>0.5</v>
      </c>
      <c r="OB64" s="329">
        <v>2.974537037037037E-2</v>
      </c>
      <c r="OC64" s="330" t="e">
        <v>#VALUE!</v>
      </c>
      <c r="OD64" s="332">
        <v>402</v>
      </c>
      <c r="OE64" s="332">
        <v>340.9099270000001</v>
      </c>
      <c r="OF64" s="333">
        <v>0.8480346442786072</v>
      </c>
      <c r="OG64" s="332">
        <v>0.2</v>
      </c>
      <c r="OH64" s="332">
        <v>2.5</v>
      </c>
      <c r="OI64" s="334">
        <v>2.6288724203058778E-2</v>
      </c>
      <c r="OJ64" s="335" t="e">
        <v>#VALUE!</v>
      </c>
      <c r="OK64" s="326">
        <v>1</v>
      </c>
      <c r="OL64" s="327">
        <v>1</v>
      </c>
      <c r="OM64" s="328">
        <v>1</v>
      </c>
      <c r="ON64" s="327">
        <v>1</v>
      </c>
      <c r="OO64" s="327">
        <v>1</v>
      </c>
      <c r="OP64" s="329">
        <v>3.125E-2</v>
      </c>
      <c r="OQ64" s="330">
        <v>0</v>
      </c>
      <c r="OR64" s="332">
        <v>1</v>
      </c>
      <c r="OS64" s="332">
        <v>1</v>
      </c>
      <c r="OT64" s="333">
        <v>1</v>
      </c>
      <c r="OU64" s="332">
        <v>1</v>
      </c>
      <c r="OV64" s="332">
        <v>1</v>
      </c>
      <c r="OW64" s="334">
        <v>3.125E-2</v>
      </c>
      <c r="OX64" s="336">
        <v>0</v>
      </c>
    </row>
    <row r="65" spans="1:256" s="24" customFormat="1" ht="15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</row>
    <row r="66" spans="1:256" x14ac:dyDescent="0.2">
      <c r="A66" s="12" t="s">
        <v>439</v>
      </c>
      <c r="B66" s="12">
        <f>MIN(B11:B63)</f>
        <v>1</v>
      </c>
      <c r="C66" s="12">
        <f t="shared" ref="C66:AB66" si="0">MIN(C11:C63)</f>
        <v>4.12</v>
      </c>
      <c r="D66" s="12">
        <f t="shared" si="0"/>
        <v>2.06</v>
      </c>
      <c r="E66" s="12">
        <f t="shared" si="0"/>
        <v>1</v>
      </c>
      <c r="F66" s="12">
        <f t="shared" si="0"/>
        <v>3.1</v>
      </c>
      <c r="G66" s="20">
        <f t="shared" si="0"/>
        <v>6.7361111111111111E-3</v>
      </c>
      <c r="H66" s="25">
        <f>MAX(MIN(H11:H63),0.0001)</f>
        <v>1E-4</v>
      </c>
      <c r="I66" s="12">
        <f t="shared" si="0"/>
        <v>1</v>
      </c>
      <c r="J66" s="12">
        <f t="shared" si="0"/>
        <v>3.1</v>
      </c>
      <c r="K66" s="12">
        <f t="shared" si="0"/>
        <v>2</v>
      </c>
      <c r="L66" s="12">
        <f t="shared" si="0"/>
        <v>1</v>
      </c>
      <c r="M66" s="12">
        <f t="shared" si="0"/>
        <v>3</v>
      </c>
      <c r="N66" s="20">
        <f t="shared" si="0"/>
        <v>6.5972222222222222E-3</v>
      </c>
      <c r="O66" s="25">
        <f>MAX(MIN(O11:O63),0.001)</f>
        <v>1E-3</v>
      </c>
      <c r="P66" s="12">
        <f t="shared" si="0"/>
        <v>1</v>
      </c>
      <c r="Q66" s="12">
        <f t="shared" si="0"/>
        <v>3.1</v>
      </c>
      <c r="R66" s="12">
        <f t="shared" si="0"/>
        <v>1.8366666666666667</v>
      </c>
      <c r="S66" s="12">
        <f t="shared" si="0"/>
        <v>0.57999999999999996</v>
      </c>
      <c r="T66" s="12">
        <f t="shared" si="0"/>
        <v>3</v>
      </c>
      <c r="U66" s="20">
        <f t="shared" si="0"/>
        <v>6.8634259259259265E-3</v>
      </c>
      <c r="V66" s="25">
        <f>MAX(MIN(V11:V63),0.001)</f>
        <v>1E-3</v>
      </c>
      <c r="W66" s="12">
        <f t="shared" si="0"/>
        <v>1</v>
      </c>
      <c r="X66" s="12">
        <f t="shared" si="0"/>
        <v>1.1000000000000001</v>
      </c>
      <c r="Y66" s="12">
        <f t="shared" si="0"/>
        <v>1.1000000000000001</v>
      </c>
      <c r="Z66" s="12">
        <f t="shared" si="0"/>
        <v>1</v>
      </c>
      <c r="AA66" s="12">
        <f t="shared" si="0"/>
        <v>1.1000000000000001</v>
      </c>
      <c r="AB66" s="20">
        <f t="shared" si="0"/>
        <v>6.6203703703703702E-3</v>
      </c>
      <c r="AC66" s="25">
        <f>MAX(MIN(AC11:AC63),0.001)</f>
        <v>1E-3</v>
      </c>
      <c r="AK66" s="12">
        <f t="shared" ref="AK66:AP66" si="1">MIN(AK11:AK63)</f>
        <v>1</v>
      </c>
      <c r="AL66" s="12">
        <f t="shared" si="1"/>
        <v>1.6</v>
      </c>
      <c r="AM66" s="12">
        <f t="shared" si="1"/>
        <v>1.34</v>
      </c>
      <c r="AN66" s="12">
        <f t="shared" si="1"/>
        <v>1</v>
      </c>
      <c r="AO66" s="12">
        <f t="shared" si="1"/>
        <v>1.6</v>
      </c>
      <c r="AP66" s="20">
        <f t="shared" si="1"/>
        <v>6.145833333333333E-3</v>
      </c>
      <c r="AQ66" s="25">
        <f>MAX(MIN(AQ11:AQ63),0.001)</f>
        <v>1E-3</v>
      </c>
    </row>
    <row r="67" spans="1:256" x14ac:dyDescent="0.2">
      <c r="A67" s="12" t="s">
        <v>471</v>
      </c>
      <c r="B67" s="12">
        <f>MAX(B11:B63)</f>
        <v>5</v>
      </c>
      <c r="C67" s="12">
        <f t="shared" ref="C67:AC67" si="2">MAX(C11:C63)</f>
        <v>27.450000000000003</v>
      </c>
      <c r="D67" s="12">
        <f t="shared" si="2"/>
        <v>7.7</v>
      </c>
      <c r="E67" s="12">
        <f t="shared" si="2"/>
        <v>6.9</v>
      </c>
      <c r="F67" s="12">
        <f t="shared" si="2"/>
        <v>14</v>
      </c>
      <c r="G67" s="20">
        <f t="shared" si="2"/>
        <v>8.9207175925925929E-3</v>
      </c>
      <c r="H67" s="25">
        <f>MAX(H11:H63)</f>
        <v>2.5</v>
      </c>
      <c r="I67" s="12">
        <f t="shared" si="2"/>
        <v>5</v>
      </c>
      <c r="J67" s="12">
        <f t="shared" si="2"/>
        <v>33.71</v>
      </c>
      <c r="K67" s="12">
        <f t="shared" si="2"/>
        <v>33.71</v>
      </c>
      <c r="L67" s="12">
        <f t="shared" si="2"/>
        <v>33.71</v>
      </c>
      <c r="M67" s="12">
        <f t="shared" si="2"/>
        <v>33.71</v>
      </c>
      <c r="N67" s="20">
        <f t="shared" si="2"/>
        <v>1.1909722222222223E-2</v>
      </c>
      <c r="O67" s="12">
        <f t="shared" si="2"/>
        <v>15</v>
      </c>
      <c r="P67" s="12">
        <f t="shared" si="2"/>
        <v>7</v>
      </c>
      <c r="Q67" s="12">
        <f t="shared" si="2"/>
        <v>26.2</v>
      </c>
      <c r="R67" s="12">
        <f t="shared" si="2"/>
        <v>26.2</v>
      </c>
      <c r="S67" s="12">
        <f t="shared" si="2"/>
        <v>26.2</v>
      </c>
      <c r="T67" s="12">
        <f t="shared" si="2"/>
        <v>26.2</v>
      </c>
      <c r="U67" s="20">
        <f t="shared" si="2"/>
        <v>1.0300925925925927E-2</v>
      </c>
      <c r="V67" s="12">
        <f t="shared" si="2"/>
        <v>11</v>
      </c>
      <c r="W67" s="12">
        <f t="shared" si="2"/>
        <v>5</v>
      </c>
      <c r="X67" s="12">
        <f t="shared" si="2"/>
        <v>36.200000000000003</v>
      </c>
      <c r="Y67" s="12">
        <f t="shared" si="2"/>
        <v>33.6</v>
      </c>
      <c r="Z67" s="12">
        <f t="shared" si="2"/>
        <v>33.6</v>
      </c>
      <c r="AA67" s="12">
        <f t="shared" si="2"/>
        <v>33.6</v>
      </c>
      <c r="AB67" s="20">
        <f t="shared" si="2"/>
        <v>1.2083333333333333E-2</v>
      </c>
      <c r="AC67" s="12">
        <f t="shared" si="2"/>
        <v>2</v>
      </c>
      <c r="AK67" s="12">
        <f t="shared" ref="AK67:AQ67" si="3">MAX(AK11:AK63)</f>
        <v>5</v>
      </c>
      <c r="AL67" s="12">
        <f t="shared" si="3"/>
        <v>26.2</v>
      </c>
      <c r="AM67" s="12">
        <f t="shared" si="3"/>
        <v>26.2</v>
      </c>
      <c r="AN67" s="12">
        <f t="shared" si="3"/>
        <v>26.2</v>
      </c>
      <c r="AO67" s="12">
        <f t="shared" si="3"/>
        <v>26.2</v>
      </c>
      <c r="AP67" s="20">
        <f t="shared" si="3"/>
        <v>9.4675925925925917E-3</v>
      </c>
      <c r="AQ67" s="12">
        <f t="shared" si="3"/>
        <v>9</v>
      </c>
    </row>
  </sheetData>
  <phoneticPr fontId="5" type="noConversion"/>
  <conditionalFormatting sqref="F10">
    <cfRule type="cellIs" dxfId="113" priority="5" stopIfTrue="1" operator="equal">
      <formula>MAX($F$11:$F$62)</formula>
    </cfRule>
    <cfRule type="cellIs" dxfId="112" priority="6" stopIfTrue="1" operator="equal">
      <formula>MAX($F$11:$F$63,$M$11:$M$63,$T$11:$T$63,$AA$11:$AA$63)</formula>
    </cfRule>
  </conditionalFormatting>
  <conditionalFormatting sqref="C10">
    <cfRule type="cellIs" dxfId="111" priority="8" stopIfTrue="1" operator="equal">
      <formula>MAX($C$11:$C$62)</formula>
    </cfRule>
    <cfRule type="cellIs" dxfId="110" priority="9" stopIfTrue="1" operator="equal">
      <formula>MAX($F$11:$F$63,$M$11:$M$63,$T$11:$T$63,$AA$11:$AA$63)</formula>
    </cfRule>
  </conditionalFormatting>
  <conditionalFormatting sqref="D10">
    <cfRule type="cellIs" dxfId="109" priority="10" stopIfTrue="1" operator="equal">
      <formula>MAX($D$11:$D$62)</formula>
    </cfRule>
    <cfRule type="cellIs" dxfId="108" priority="11" stopIfTrue="1" operator="equal">
      <formula>MAX($F$11:$F$63,$M$11:$M$63,$T$11:$T$63,$AA$11:$AA$63)</formula>
    </cfRule>
  </conditionalFormatting>
  <conditionalFormatting sqref="E10">
    <cfRule type="cellIs" dxfId="107" priority="12" stopIfTrue="1" operator="equal">
      <formula>MAX($E$11:$E$62)</formula>
    </cfRule>
    <cfRule type="cellIs" dxfId="106" priority="13" stopIfTrue="1" operator="equal">
      <formula>MAX($F$11:$F$63,$M$11:$M$63,$T$11:$T$63,$AA$11:$AA$63)</formula>
    </cfRule>
  </conditionalFormatting>
  <conditionalFormatting sqref="G66">
    <cfRule type="cellIs" dxfId="105" priority="17" stopIfTrue="1" operator="equal">
      <formula>G$67</formula>
    </cfRule>
  </conditionalFormatting>
  <conditionalFormatting pivot="1">
    <cfRule type="cellIs" dxfId="104" priority="29" stopIfTrue="1" operator="equal">
      <formula>A$67</formula>
    </cfRule>
  </conditionalFormatting>
  <conditionalFormatting pivot="1">
    <cfRule type="cellIs" dxfId="103" priority="30" stopIfTrue="1" operator="equal">
      <formula>A$66</formula>
    </cfRule>
  </conditionalFormatting>
  <conditionalFormatting sqref="A11:A63">
    <cfRule type="cellIs" dxfId="102" priority="31" stopIfTrue="1" operator="equal">
      <formula>ThisWeek</formula>
    </cfRule>
  </conditionalFormatting>
  <conditionalFormatting pivot="1">
    <cfRule type="cellIs" dxfId="101" priority="2" stopIfTrue="1" operator="equal">
      <formula>A$67</formula>
    </cfRule>
  </conditionalFormatting>
  <conditionalFormatting pivot="1">
    <cfRule type="cellIs" dxfId="100" priority="1" stopIfTrue="1" operator="equal">
      <formula>A$66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IV281"/>
  <sheetViews>
    <sheetView workbookViewId="0">
      <pane xSplit="1" ySplit="8" topLeftCell="B9" activePane="bottomRight" state="frozen"/>
      <selection pane="topRight" activeCell="B1" sqref="B1"/>
      <selection pane="bottomLeft" activeCell="A10" sqref="A10"/>
      <selection pane="bottomRight" activeCell="E20" sqref="E20"/>
    </sheetView>
  </sheetViews>
  <sheetFormatPr defaultColWidth="7" defaultRowHeight="11.25" x14ac:dyDescent="0.2"/>
  <cols>
    <col min="1" max="1" width="7.875" style="22" customWidth="1"/>
    <col min="2" max="4" width="8.625" style="22" customWidth="1"/>
    <col min="5" max="5" width="8.375" style="22" customWidth="1"/>
    <col min="6" max="8" width="5.625" style="22" customWidth="1"/>
    <col min="9" max="9" width="8.375" style="22" customWidth="1"/>
    <col min="10" max="12" width="5.625" style="22" customWidth="1"/>
    <col min="13" max="13" width="8.375" style="22" customWidth="1"/>
    <col min="14" max="16" width="5.625" style="22" customWidth="1"/>
    <col min="17" max="17" width="8.375" style="22" customWidth="1"/>
    <col min="18" max="20" width="5.625" style="22" customWidth="1"/>
    <col min="21" max="21" width="8.375" style="22" customWidth="1"/>
    <col min="22" max="27" width="7.625" style="22" customWidth="1"/>
    <col min="28" max="28" width="8.375" style="22" customWidth="1"/>
    <col min="29" max="31" width="6.875" style="22" customWidth="1"/>
    <col min="32" max="32" width="8.375" style="22" customWidth="1"/>
    <col min="33" max="35" width="5.625" style="22" customWidth="1"/>
    <col min="36" max="36" width="8.375" style="22" customWidth="1"/>
    <col min="37" max="39" width="5.625" style="22" customWidth="1"/>
    <col min="40" max="40" width="8.375" style="22" customWidth="1"/>
    <col min="41" max="44" width="9.125" style="22" customWidth="1"/>
    <col min="45" max="47" width="5.625" style="22" customWidth="1"/>
    <col min="48" max="48" width="8.375" style="22" customWidth="1"/>
    <col min="49" max="51" width="5.625" style="22" customWidth="1"/>
    <col min="52" max="52" width="8.375" style="22" customWidth="1"/>
    <col min="53" max="55" width="5.625" style="22" customWidth="1"/>
    <col min="56" max="56" width="8.375" style="22" customWidth="1"/>
    <col min="57" max="59" width="5.625" style="22" customWidth="1"/>
    <col min="60" max="60" width="8.375" style="22" customWidth="1"/>
    <col min="61" max="63" width="5.625" style="22" customWidth="1"/>
    <col min="64" max="64" width="8.375" style="22" customWidth="1"/>
    <col min="65" max="78" width="10.875" style="22" customWidth="1"/>
    <col min="79" max="80" width="15" style="22" customWidth="1"/>
    <col min="81" max="81" width="16" style="22" customWidth="1"/>
    <col min="82" max="82" width="15" style="22" customWidth="1"/>
    <col min="83" max="83" width="17.125" style="22" customWidth="1"/>
    <col min="84" max="84" width="19.125" style="22" customWidth="1"/>
    <col min="85" max="85" width="20.125" style="22" customWidth="1"/>
    <col min="86" max="86" width="9.75" style="22" customWidth="1"/>
    <col min="87" max="87" width="16" style="22" customWidth="1"/>
    <col min="88" max="88" width="18" style="22" customWidth="1"/>
    <col min="89" max="89" width="15.375" style="22" customWidth="1"/>
    <col min="90" max="90" width="14.25" style="22" customWidth="1"/>
    <col min="91" max="91" width="15.375" style="22" customWidth="1"/>
    <col min="92" max="92" width="18.375" style="22" customWidth="1"/>
    <col min="93" max="93" width="19.125" style="22" customWidth="1"/>
    <col min="94" max="94" width="11.125" style="22" customWidth="1"/>
    <col min="95" max="95" width="8.375" style="22" customWidth="1"/>
    <col min="96" max="96" width="7.375" style="22" customWidth="1"/>
    <col min="97" max="97" width="8.375" style="22" customWidth="1"/>
    <col min="98" max="98" width="11.625" style="22" customWidth="1"/>
    <col min="99" max="99" width="12.25" style="22" customWidth="1"/>
    <col min="100" max="106" width="9.375" style="22" customWidth="1"/>
    <col min="107" max="107" width="9.25" style="22" customWidth="1"/>
    <col min="108" max="108" width="11.375" style="22" customWidth="1"/>
    <col min="109" max="109" width="8.625" style="22" customWidth="1"/>
    <col min="110" max="110" width="7.625" style="22" customWidth="1"/>
    <col min="111" max="111" width="8.625" style="22" customWidth="1"/>
    <col min="112" max="112" width="11.75" style="22" customWidth="1"/>
    <col min="113" max="113" width="12.375" style="22" customWidth="1"/>
    <col min="114" max="117" width="9.375" style="22" customWidth="1"/>
    <col min="118" max="118" width="9.375" style="22" bestFit="1" customWidth="1"/>
    <col min="119" max="120" width="9.375" style="22" customWidth="1"/>
    <col min="121" max="121" width="9.25" style="22" customWidth="1"/>
    <col min="122" max="122" width="11.375" style="22" customWidth="1"/>
    <col min="123" max="123" width="8.625" style="22" customWidth="1"/>
    <col min="124" max="124" width="7.625" style="22" customWidth="1"/>
    <col min="125" max="125" width="8.625" style="22" customWidth="1"/>
    <col min="126" max="126" width="11.75" style="22" bestFit="1" customWidth="1"/>
    <col min="127" max="127" width="12.375" style="22" customWidth="1"/>
    <col min="128" max="128" width="9.375" style="22" customWidth="1"/>
    <col min="129" max="134" width="9.375" style="22" bestFit="1" customWidth="1"/>
    <col min="135" max="135" width="10.125" style="22" customWidth="1"/>
    <col min="136" max="136" width="12.25" style="22" customWidth="1"/>
    <col min="137" max="137" width="9.375" style="22" customWidth="1"/>
    <col min="138" max="138" width="8.375" style="22" customWidth="1"/>
    <col min="139" max="139" width="9.375" style="22" customWidth="1"/>
    <col min="140" max="140" width="12.625" style="22" bestFit="1" customWidth="1"/>
    <col min="141" max="141" width="13.25" style="22" customWidth="1"/>
    <col min="142" max="142" width="9.375" style="22" customWidth="1"/>
    <col min="143" max="148" width="9.375" style="22" bestFit="1" customWidth="1"/>
    <col min="149" max="149" width="9.75" style="22" customWidth="1"/>
    <col min="150" max="150" width="11.75" style="22" customWidth="1"/>
    <col min="151" max="151" width="9.125" style="22" customWidth="1"/>
    <col min="152" max="152" width="8" style="22" customWidth="1"/>
    <col min="153" max="153" width="9.125" style="22" customWidth="1"/>
    <col min="154" max="154" width="12.25" style="22" bestFit="1" customWidth="1"/>
    <col min="155" max="155" width="12.875" style="22" customWidth="1"/>
    <col min="156" max="156" width="9.375" style="22" customWidth="1"/>
    <col min="157" max="162" width="9.375" style="22" bestFit="1" customWidth="1"/>
    <col min="163" max="163" width="10.125" style="22" customWidth="1"/>
    <col min="164" max="164" width="12.25" style="22" customWidth="1"/>
    <col min="165" max="165" width="9.375" style="22" customWidth="1"/>
    <col min="166" max="166" width="8.375" style="22" customWidth="1"/>
    <col min="167" max="167" width="9.375" style="22" customWidth="1"/>
    <col min="168" max="168" width="12.625" style="22" bestFit="1" customWidth="1"/>
    <col min="169" max="169" width="13.25" style="22" customWidth="1"/>
    <col min="170" max="170" width="13" style="22" customWidth="1"/>
    <col min="171" max="171" width="15.125" style="22" bestFit="1" customWidth="1"/>
    <col min="172" max="172" width="12.375" style="22" bestFit="1" customWidth="1"/>
    <col min="173" max="173" width="11.375" style="22" bestFit="1" customWidth="1"/>
    <col min="174" max="174" width="12.375" style="22" bestFit="1" customWidth="1"/>
    <col min="175" max="175" width="15.375" style="22" bestFit="1" customWidth="1"/>
    <col min="176" max="176" width="16.125" style="22" bestFit="1" customWidth="1"/>
    <col min="177" max="183" width="9.375" style="22" bestFit="1" customWidth="1"/>
    <col min="184" max="184" width="7" style="22" customWidth="1"/>
    <col min="185" max="185" width="8.625" style="22" customWidth="1"/>
    <col min="186" max="186" width="6.625" style="22" customWidth="1"/>
    <col min="187" max="187" width="5.75" style="22" customWidth="1"/>
    <col min="188" max="188" width="6.75" style="22" customWidth="1"/>
    <col min="189" max="189" width="9.125" style="22" bestFit="1" customWidth="1"/>
    <col min="190" max="197" width="9.375" style="22" bestFit="1" customWidth="1"/>
    <col min="198" max="198" width="7.375" style="22" customWidth="1"/>
    <col min="199" max="199" width="9.125" style="22" bestFit="1" customWidth="1"/>
    <col min="200" max="200" width="7" style="22" customWidth="1"/>
    <col min="201" max="201" width="6.125" style="22" customWidth="1"/>
    <col min="202" max="202" width="6.75" style="22" customWidth="1"/>
    <col min="203" max="203" width="9.375" style="22" bestFit="1" customWidth="1"/>
    <col min="204" max="204" width="9.875" style="22" bestFit="1" customWidth="1"/>
    <col min="205" max="211" width="9.375" style="22" bestFit="1" customWidth="1"/>
    <col min="212" max="212" width="7.375" style="22" customWidth="1"/>
    <col min="213" max="213" width="9.125" style="22" bestFit="1" customWidth="1"/>
    <col min="214" max="214" width="7" style="22" customWidth="1"/>
    <col min="215" max="215" width="6.125" style="22" customWidth="1"/>
    <col min="216" max="216" width="6.75" style="22" customWidth="1"/>
    <col min="217" max="217" width="9.375" style="22" bestFit="1" customWidth="1"/>
    <col min="218" max="218" width="9.875" style="22" bestFit="1" customWidth="1"/>
    <col min="219" max="225" width="9.375" style="22" bestFit="1" customWidth="1"/>
    <col min="226" max="226" width="7.375" style="22" customWidth="1"/>
    <col min="227" max="227" width="9.125" style="22" bestFit="1" customWidth="1"/>
    <col min="228" max="228" width="7" style="22" customWidth="1"/>
    <col min="229" max="229" width="6.125" style="22" customWidth="1"/>
    <col min="230" max="230" width="8" style="22" customWidth="1"/>
    <col min="231" max="231" width="9.375" style="22" bestFit="1" customWidth="1"/>
    <col min="232" max="232" width="9.875" style="22" bestFit="1" customWidth="1"/>
    <col min="233" max="239" width="9.375" style="22" bestFit="1" customWidth="1"/>
    <col min="240" max="240" width="7.25" style="22" customWidth="1"/>
    <col min="241" max="241" width="8.875" style="22" customWidth="1"/>
    <col min="242" max="242" width="6.75" style="22" customWidth="1"/>
    <col min="243" max="243" width="6" style="22" customWidth="1"/>
    <col min="244" max="244" width="8" style="22" customWidth="1"/>
    <col min="245" max="245" width="9.25" style="22" bestFit="1" customWidth="1"/>
    <col min="246" max="246" width="9.75" style="22" bestFit="1" customWidth="1"/>
    <col min="247" max="253" width="9.375" style="22" bestFit="1" customWidth="1"/>
    <col min="254" max="254" width="7.375" style="22" customWidth="1"/>
    <col min="255" max="255" width="9.125" style="22" bestFit="1" customWidth="1"/>
    <col min="256" max="16384" width="7" style="22"/>
  </cols>
  <sheetData>
    <row r="1" spans="1:256" s="26" customFormat="1" ht="12.75" x14ac:dyDescent="0.2">
      <c r="A1" s="35"/>
      <c r="B1" s="35" t="s">
        <v>642</v>
      </c>
      <c r="C1" s="35" t="s">
        <v>643</v>
      </c>
      <c r="D1" s="35" t="s">
        <v>644</v>
      </c>
      <c r="E1" s="35" t="str">
        <f>E8</f>
        <v>2018 Total</v>
      </c>
    </row>
    <row r="2" spans="1:256" s="26" customFormat="1" ht="12.75" x14ac:dyDescent="0.2">
      <c r="A2" s="35" t="s">
        <v>474</v>
      </c>
      <c r="B2" s="26">
        <f>MAX(B9:B60)</f>
        <v>27.450000000000003</v>
      </c>
      <c r="C2" s="26">
        <f>MAX(C9:C60)</f>
        <v>63.25</v>
      </c>
      <c r="D2" s="26">
        <f>MAX(D9:D60)</f>
        <v>2</v>
      </c>
      <c r="E2" s="26">
        <f>MAX(E9:E60)</f>
        <v>75.97</v>
      </c>
    </row>
    <row r="3" spans="1:256" s="26" customFormat="1" ht="12.75" x14ac:dyDescent="0.2">
      <c r="A3" s="35" t="s">
        <v>475</v>
      </c>
      <c r="B3" s="26">
        <f>MIN(B9:B60)</f>
        <v>4.12</v>
      </c>
      <c r="C3" s="26">
        <f>MIN(C9:C60)</f>
        <v>5</v>
      </c>
      <c r="D3" s="26">
        <f>MIN(D9:D60)</f>
        <v>0.75</v>
      </c>
      <c r="E3" s="26">
        <f>MIN(E9:E60)</f>
        <v>12.95</v>
      </c>
    </row>
    <row r="4" spans="1:256" ht="12.75" x14ac:dyDescent="0.2">
      <c r="I4" s="26"/>
      <c r="J4" s="26"/>
      <c r="K4" s="26"/>
      <c r="L4" s="26"/>
      <c r="M4" s="26"/>
    </row>
    <row r="5" spans="1:256" ht="15" x14ac:dyDescent="0.3">
      <c r="A5" s="36"/>
      <c r="B5" s="36"/>
      <c r="I5" s="26"/>
      <c r="J5" s="26"/>
      <c r="K5" s="26"/>
      <c r="L5" s="26"/>
      <c r="M5" s="26"/>
      <c r="W5" s="22">
        <v>120</v>
      </c>
      <c r="X5" s="22">
        <f>SUM(AA11:AA22)</f>
        <v>0</v>
      </c>
      <c r="Y5" s="22">
        <f>W5-X5</f>
        <v>120</v>
      </c>
    </row>
    <row r="7" spans="1:256" s="37" customFormat="1" ht="12.75" x14ac:dyDescent="0.2">
      <c r="A7" s="37" t="s">
        <v>335</v>
      </c>
      <c r="B7" s="37" t="s">
        <v>289</v>
      </c>
      <c r="C7" s="37" t="s">
        <v>280</v>
      </c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</row>
    <row r="8" spans="1:256" s="24" customFormat="1" ht="12.75" x14ac:dyDescent="0.2">
      <c r="A8" s="37"/>
      <c r="B8" s="340">
        <v>2018</v>
      </c>
      <c r="C8" s="341"/>
      <c r="D8" s="341"/>
      <c r="E8" s="342" t="s">
        <v>2120</v>
      </c>
      <c r="F8" s="340">
        <v>2017</v>
      </c>
      <c r="G8" s="341"/>
      <c r="H8" s="341"/>
      <c r="I8" s="342" t="s">
        <v>2121</v>
      </c>
      <c r="J8" s="340">
        <v>2016</v>
      </c>
      <c r="K8" s="341"/>
      <c r="L8" s="341"/>
      <c r="M8" s="342" t="s">
        <v>1754</v>
      </c>
      <c r="N8" s="340">
        <v>2015</v>
      </c>
      <c r="O8" s="341"/>
      <c r="P8" s="341"/>
      <c r="Q8" s="342" t="s">
        <v>1755</v>
      </c>
      <c r="R8" s="340">
        <v>2014</v>
      </c>
      <c r="S8" s="341"/>
      <c r="T8" s="341"/>
      <c r="U8" s="342" t="s">
        <v>1462</v>
      </c>
      <c r="V8" s="340">
        <v>2013</v>
      </c>
      <c r="W8" s="341"/>
      <c r="X8" s="341"/>
      <c r="Y8" s="341"/>
      <c r="Z8" s="341"/>
      <c r="AA8" s="341"/>
      <c r="AB8" s="342" t="s">
        <v>1074</v>
      </c>
      <c r="AC8" s="340">
        <v>2012</v>
      </c>
      <c r="AD8" s="341"/>
      <c r="AE8" s="341"/>
      <c r="AF8" s="342" t="s">
        <v>773</v>
      </c>
      <c r="AG8" s="340">
        <v>2011</v>
      </c>
      <c r="AH8" s="341"/>
      <c r="AI8" s="341"/>
      <c r="AJ8" s="342" t="s">
        <v>808</v>
      </c>
      <c r="AK8" s="340">
        <v>2010</v>
      </c>
      <c r="AL8" s="341"/>
      <c r="AM8" s="341"/>
      <c r="AN8" s="342" t="s">
        <v>1254</v>
      </c>
      <c r="AO8" s="340">
        <v>2009</v>
      </c>
      <c r="AP8" s="341"/>
      <c r="AQ8" s="341"/>
      <c r="AR8" s="342" t="s">
        <v>1463</v>
      </c>
      <c r="AS8" s="340">
        <v>2008</v>
      </c>
      <c r="AT8" s="341"/>
      <c r="AU8" s="341"/>
      <c r="AV8" s="342" t="s">
        <v>657</v>
      </c>
      <c r="AW8" s="340">
        <v>2007</v>
      </c>
      <c r="AX8" s="341"/>
      <c r="AY8" s="341"/>
      <c r="AZ8" s="342" t="s">
        <v>776</v>
      </c>
      <c r="BA8" s="340">
        <v>2006</v>
      </c>
      <c r="BB8" s="341"/>
      <c r="BC8" s="341"/>
      <c r="BD8" s="342" t="s">
        <v>427</v>
      </c>
      <c r="BE8" s="340">
        <v>2002</v>
      </c>
      <c r="BF8" s="341"/>
      <c r="BG8" s="341"/>
      <c r="BH8" s="342" t="s">
        <v>1464</v>
      </c>
      <c r="BI8" s="340">
        <v>2001</v>
      </c>
      <c r="BJ8" s="341"/>
      <c r="BK8" s="341"/>
      <c r="BL8" s="343" t="s">
        <v>1465</v>
      </c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</row>
    <row r="9" spans="1:256" ht="12.75" x14ac:dyDescent="0.2">
      <c r="A9" s="344" t="s">
        <v>332</v>
      </c>
      <c r="B9" s="304" t="s">
        <v>1223</v>
      </c>
      <c r="C9" s="305" t="s">
        <v>1224</v>
      </c>
      <c r="D9" s="305" t="s">
        <v>1225</v>
      </c>
      <c r="E9" s="182"/>
      <c r="F9" s="304" t="s">
        <v>1223</v>
      </c>
      <c r="G9" s="305" t="s">
        <v>1224</v>
      </c>
      <c r="H9" s="305" t="s">
        <v>1225</v>
      </c>
      <c r="I9" s="182"/>
      <c r="J9" s="304" t="s">
        <v>1223</v>
      </c>
      <c r="K9" s="305" t="s">
        <v>1224</v>
      </c>
      <c r="L9" s="305" t="s">
        <v>1225</v>
      </c>
      <c r="M9" s="182"/>
      <c r="N9" s="304" t="s">
        <v>1223</v>
      </c>
      <c r="O9" s="305" t="s">
        <v>1224</v>
      </c>
      <c r="P9" s="305" t="s">
        <v>1225</v>
      </c>
      <c r="Q9" s="182"/>
      <c r="R9" s="304" t="s">
        <v>1223</v>
      </c>
      <c r="S9" s="305" t="s">
        <v>1224</v>
      </c>
      <c r="T9" s="305" t="s">
        <v>1225</v>
      </c>
      <c r="U9" s="182"/>
      <c r="V9" s="304" t="s">
        <v>1223</v>
      </c>
      <c r="W9" s="305" t="s">
        <v>1224</v>
      </c>
      <c r="X9" s="305" t="s">
        <v>1225</v>
      </c>
      <c r="Y9" s="305" t="s">
        <v>1259</v>
      </c>
      <c r="Z9" s="305" t="s">
        <v>1260</v>
      </c>
      <c r="AA9" s="305" t="s">
        <v>1301</v>
      </c>
      <c r="AB9" s="182"/>
      <c r="AC9" s="304" t="s">
        <v>1223</v>
      </c>
      <c r="AD9" s="305" t="s">
        <v>1224</v>
      </c>
      <c r="AE9" s="305" t="s">
        <v>1225</v>
      </c>
      <c r="AF9" s="182"/>
      <c r="AG9" s="304" t="s">
        <v>1223</v>
      </c>
      <c r="AH9" s="305" t="s">
        <v>1224</v>
      </c>
      <c r="AI9" s="305" t="s">
        <v>1225</v>
      </c>
      <c r="AJ9" s="182"/>
      <c r="AK9" s="304" t="s">
        <v>1223</v>
      </c>
      <c r="AL9" s="305" t="s">
        <v>1224</v>
      </c>
      <c r="AM9" s="305" t="s">
        <v>1225</v>
      </c>
      <c r="AN9" s="182"/>
      <c r="AO9" s="304" t="s">
        <v>1223</v>
      </c>
      <c r="AP9" s="305" t="s">
        <v>1224</v>
      </c>
      <c r="AQ9" s="305" t="s">
        <v>1225</v>
      </c>
      <c r="AR9" s="182"/>
      <c r="AS9" s="304" t="s">
        <v>1223</v>
      </c>
      <c r="AT9" s="305" t="s">
        <v>1224</v>
      </c>
      <c r="AU9" s="305" t="s">
        <v>1225</v>
      </c>
      <c r="AV9" s="182"/>
      <c r="AW9" s="304" t="s">
        <v>1223</v>
      </c>
      <c r="AX9" s="305" t="s">
        <v>1224</v>
      </c>
      <c r="AY9" s="305" t="s">
        <v>1225</v>
      </c>
      <c r="AZ9" s="182"/>
      <c r="BA9" s="304" t="s">
        <v>1223</v>
      </c>
      <c r="BB9" s="305" t="s">
        <v>1224</v>
      </c>
      <c r="BC9" s="305" t="s">
        <v>1225</v>
      </c>
      <c r="BD9" s="182"/>
      <c r="BE9" s="304" t="s">
        <v>1223</v>
      </c>
      <c r="BF9" s="305" t="s">
        <v>1224</v>
      </c>
      <c r="BG9" s="305" t="s">
        <v>1225</v>
      </c>
      <c r="BH9" s="182"/>
      <c r="BI9" s="304" t="s">
        <v>1223</v>
      </c>
      <c r="BJ9" s="305" t="s">
        <v>1224</v>
      </c>
      <c r="BK9" s="305" t="s">
        <v>1225</v>
      </c>
      <c r="BL9" s="345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</row>
    <row r="10" spans="1:256" ht="12.75" x14ac:dyDescent="0.2">
      <c r="A10" s="346">
        <v>1</v>
      </c>
      <c r="B10" s="307">
        <v>10.4</v>
      </c>
      <c r="C10" s="308">
        <v>5</v>
      </c>
      <c r="D10" s="308"/>
      <c r="E10" s="347">
        <v>15.4</v>
      </c>
      <c r="F10" s="307">
        <v>12.5</v>
      </c>
      <c r="G10" s="308"/>
      <c r="H10" s="308">
        <v>1</v>
      </c>
      <c r="I10" s="347">
        <v>13.5</v>
      </c>
      <c r="J10" s="307">
        <v>4</v>
      </c>
      <c r="K10" s="308"/>
      <c r="L10" s="308"/>
      <c r="M10" s="347">
        <v>4</v>
      </c>
      <c r="N10" s="307">
        <v>14.5</v>
      </c>
      <c r="O10" s="308"/>
      <c r="P10" s="308"/>
      <c r="Q10" s="347">
        <v>14.5</v>
      </c>
      <c r="R10" s="307"/>
      <c r="S10" s="308"/>
      <c r="T10" s="308"/>
      <c r="U10" s="347"/>
      <c r="V10" s="307">
        <v>9.9700000000000006</v>
      </c>
      <c r="W10" s="308">
        <v>47.3</v>
      </c>
      <c r="X10" s="308"/>
      <c r="Y10" s="308"/>
      <c r="Z10" s="308"/>
      <c r="AA10" s="308"/>
      <c r="AB10" s="347">
        <v>57.269999999999996</v>
      </c>
      <c r="AC10" s="307">
        <v>13.85</v>
      </c>
      <c r="AD10" s="308"/>
      <c r="AE10" s="308"/>
      <c r="AF10" s="347">
        <v>13.85</v>
      </c>
      <c r="AG10" s="307"/>
      <c r="AH10" s="308"/>
      <c r="AI10" s="308"/>
      <c r="AJ10" s="347"/>
      <c r="AK10" s="307"/>
      <c r="AL10" s="308"/>
      <c r="AM10" s="308"/>
      <c r="AN10" s="347"/>
      <c r="AO10" s="307"/>
      <c r="AP10" s="308"/>
      <c r="AQ10" s="308"/>
      <c r="AR10" s="347"/>
      <c r="AS10" s="307">
        <v>11.04</v>
      </c>
      <c r="AT10" s="308"/>
      <c r="AU10" s="308"/>
      <c r="AV10" s="347">
        <v>11.04</v>
      </c>
      <c r="AW10" s="307">
        <v>9.5</v>
      </c>
      <c r="AX10" s="308"/>
      <c r="AY10" s="308"/>
      <c r="AZ10" s="347">
        <v>9.5</v>
      </c>
      <c r="BA10" s="307">
        <v>9.1</v>
      </c>
      <c r="BB10" s="308"/>
      <c r="BC10" s="308"/>
      <c r="BD10" s="347">
        <v>9.1</v>
      </c>
      <c r="BE10" s="307"/>
      <c r="BF10" s="308"/>
      <c r="BG10" s="308"/>
      <c r="BH10" s="347"/>
      <c r="BI10" s="307"/>
      <c r="BJ10" s="308"/>
      <c r="BK10" s="308"/>
      <c r="BL10" s="348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</row>
    <row r="11" spans="1:256" ht="12.75" x14ac:dyDescent="0.2">
      <c r="A11" s="349">
        <v>2</v>
      </c>
      <c r="B11" s="40">
        <v>11.5</v>
      </c>
      <c r="C11" s="18">
        <v>13.25</v>
      </c>
      <c r="D11" s="18"/>
      <c r="E11" s="170">
        <v>24.75</v>
      </c>
      <c r="F11" s="40">
        <v>14.7</v>
      </c>
      <c r="G11" s="18">
        <v>10</v>
      </c>
      <c r="H11" s="18"/>
      <c r="I11" s="170">
        <v>24.7</v>
      </c>
      <c r="J11" s="40">
        <v>5.5</v>
      </c>
      <c r="K11" s="18">
        <v>48.5</v>
      </c>
      <c r="L11" s="18">
        <v>0.75</v>
      </c>
      <c r="M11" s="170">
        <v>54.75</v>
      </c>
      <c r="N11" s="40">
        <v>9</v>
      </c>
      <c r="O11" s="18">
        <v>12</v>
      </c>
      <c r="P11" s="18">
        <v>0.75</v>
      </c>
      <c r="Q11" s="170">
        <v>21.75</v>
      </c>
      <c r="R11" s="40">
        <v>10.7</v>
      </c>
      <c r="S11" s="18">
        <v>10</v>
      </c>
      <c r="T11" s="18">
        <v>1.335</v>
      </c>
      <c r="U11" s="170">
        <v>22.035</v>
      </c>
      <c r="V11" s="40">
        <v>11.9</v>
      </c>
      <c r="W11" s="18">
        <v>41.2</v>
      </c>
      <c r="X11" s="18"/>
      <c r="Y11" s="18"/>
      <c r="Z11" s="18"/>
      <c r="AA11" s="18"/>
      <c r="AB11" s="170">
        <v>53.1</v>
      </c>
      <c r="AC11" s="40">
        <v>9.75</v>
      </c>
      <c r="AD11" s="18"/>
      <c r="AE11" s="18"/>
      <c r="AF11" s="170">
        <v>9.75</v>
      </c>
      <c r="AG11" s="40"/>
      <c r="AH11" s="18"/>
      <c r="AI11" s="18"/>
      <c r="AJ11" s="170"/>
      <c r="AK11" s="40">
        <v>1</v>
      </c>
      <c r="AL11" s="18"/>
      <c r="AM11" s="18"/>
      <c r="AN11" s="170">
        <v>1</v>
      </c>
      <c r="AO11" s="40">
        <v>5.9452985399999996</v>
      </c>
      <c r="AP11" s="18"/>
      <c r="AQ11" s="18"/>
      <c r="AR11" s="170">
        <v>5.9452985399999996</v>
      </c>
      <c r="AS11" s="40">
        <v>13.09</v>
      </c>
      <c r="AT11" s="18"/>
      <c r="AU11" s="18"/>
      <c r="AV11" s="170">
        <v>13.09</v>
      </c>
      <c r="AW11" s="40">
        <v>11.5</v>
      </c>
      <c r="AX11" s="18"/>
      <c r="AY11" s="18"/>
      <c r="AZ11" s="170">
        <v>11.5</v>
      </c>
      <c r="BA11" s="40">
        <v>8.8000000000000007</v>
      </c>
      <c r="BB11" s="18"/>
      <c r="BC11" s="18"/>
      <c r="BD11" s="170">
        <v>8.8000000000000007</v>
      </c>
      <c r="BE11" s="40"/>
      <c r="BF11" s="18"/>
      <c r="BG11" s="18"/>
      <c r="BH11" s="170"/>
      <c r="BI11" s="40"/>
      <c r="BJ11" s="18"/>
      <c r="BK11" s="18"/>
      <c r="BL11" s="337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</row>
    <row r="12" spans="1:256" ht="12.75" x14ac:dyDescent="0.2">
      <c r="A12" s="349">
        <v>3</v>
      </c>
      <c r="B12" s="40">
        <v>9.5500000000000007</v>
      </c>
      <c r="C12" s="18">
        <v>28.4</v>
      </c>
      <c r="D12" s="18">
        <v>0.75</v>
      </c>
      <c r="E12" s="170">
        <v>38.700000000000003</v>
      </c>
      <c r="F12" s="40">
        <v>11.45</v>
      </c>
      <c r="G12" s="18">
        <v>10</v>
      </c>
      <c r="H12" s="18"/>
      <c r="I12" s="170">
        <v>21.45</v>
      </c>
      <c r="J12" s="40">
        <v>8.1999999999999993</v>
      </c>
      <c r="K12" s="18">
        <v>27.2</v>
      </c>
      <c r="L12" s="18">
        <v>0.6</v>
      </c>
      <c r="M12" s="170">
        <v>36</v>
      </c>
      <c r="N12" s="40">
        <v>17.599999999999998</v>
      </c>
      <c r="O12" s="18">
        <v>10</v>
      </c>
      <c r="P12" s="18">
        <v>1.2</v>
      </c>
      <c r="Q12" s="170">
        <v>28.799999999999997</v>
      </c>
      <c r="R12" s="40">
        <v>13.26</v>
      </c>
      <c r="S12" s="18">
        <v>13</v>
      </c>
      <c r="T12" s="18">
        <v>3</v>
      </c>
      <c r="U12" s="170">
        <v>29.259999999999998</v>
      </c>
      <c r="V12" s="40">
        <v>12.05</v>
      </c>
      <c r="W12" s="18">
        <v>30</v>
      </c>
      <c r="X12" s="18"/>
      <c r="Y12" s="18"/>
      <c r="Z12" s="18"/>
      <c r="AA12" s="18"/>
      <c r="AB12" s="170">
        <v>42.05</v>
      </c>
      <c r="AC12" s="40">
        <v>5.6</v>
      </c>
      <c r="AD12" s="18"/>
      <c r="AE12" s="18"/>
      <c r="AF12" s="170">
        <v>5.6</v>
      </c>
      <c r="AG12" s="40"/>
      <c r="AH12" s="18"/>
      <c r="AI12" s="18"/>
      <c r="AJ12" s="170"/>
      <c r="AK12" s="40">
        <v>2</v>
      </c>
      <c r="AL12" s="18"/>
      <c r="AM12" s="18"/>
      <c r="AN12" s="170">
        <v>2</v>
      </c>
      <c r="AO12" s="40">
        <v>9.3281375799999999</v>
      </c>
      <c r="AP12" s="18"/>
      <c r="AQ12" s="18"/>
      <c r="AR12" s="170">
        <v>9.3281375799999999</v>
      </c>
      <c r="AS12" s="40">
        <v>10.55</v>
      </c>
      <c r="AT12" s="18">
        <v>1</v>
      </c>
      <c r="AU12" s="18"/>
      <c r="AV12" s="170">
        <v>11.55</v>
      </c>
      <c r="AW12" s="40">
        <v>4</v>
      </c>
      <c r="AX12" s="18"/>
      <c r="AY12" s="18"/>
      <c r="AZ12" s="170">
        <v>4</v>
      </c>
      <c r="BA12" s="40">
        <v>6</v>
      </c>
      <c r="BB12" s="18">
        <v>10</v>
      </c>
      <c r="BC12" s="18"/>
      <c r="BD12" s="170">
        <v>16</v>
      </c>
      <c r="BE12" s="40"/>
      <c r="BF12" s="18"/>
      <c r="BG12" s="18"/>
      <c r="BH12" s="170"/>
      <c r="BI12" s="40"/>
      <c r="BJ12" s="18"/>
      <c r="BK12" s="18"/>
      <c r="BL12" s="337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</row>
    <row r="13" spans="1:256" ht="12.75" x14ac:dyDescent="0.2">
      <c r="A13" s="349">
        <v>4</v>
      </c>
      <c r="B13" s="40">
        <v>6.48</v>
      </c>
      <c r="C13" s="18">
        <v>20</v>
      </c>
      <c r="D13" s="18"/>
      <c r="E13" s="170">
        <v>26.48</v>
      </c>
      <c r="F13" s="40">
        <v>10.6</v>
      </c>
      <c r="G13" s="18">
        <v>10</v>
      </c>
      <c r="H13" s="18"/>
      <c r="I13" s="170">
        <v>20.6</v>
      </c>
      <c r="J13" s="40">
        <v>18.2</v>
      </c>
      <c r="K13" s="18">
        <v>27</v>
      </c>
      <c r="L13" s="18">
        <v>0.6</v>
      </c>
      <c r="M13" s="170">
        <v>45.800000000000004</v>
      </c>
      <c r="N13" s="40">
        <v>20.65</v>
      </c>
      <c r="O13" s="18">
        <v>31.15</v>
      </c>
      <c r="P13" s="18">
        <v>1.1000000000000001</v>
      </c>
      <c r="Q13" s="170">
        <v>52.9</v>
      </c>
      <c r="R13" s="40">
        <v>20.32</v>
      </c>
      <c r="S13" s="18">
        <v>10.7</v>
      </c>
      <c r="T13" s="18"/>
      <c r="U13" s="170">
        <v>31.02</v>
      </c>
      <c r="V13" s="40">
        <v>12.59</v>
      </c>
      <c r="W13" s="18">
        <v>26.799999999999997</v>
      </c>
      <c r="X13" s="18">
        <v>1.08</v>
      </c>
      <c r="Y13" s="18"/>
      <c r="Z13" s="18"/>
      <c r="AA13" s="18"/>
      <c r="AB13" s="170">
        <v>40.47</v>
      </c>
      <c r="AC13" s="40">
        <v>9.61</v>
      </c>
      <c r="AD13" s="18"/>
      <c r="AE13" s="18">
        <v>0.5</v>
      </c>
      <c r="AF13" s="170">
        <v>10.11</v>
      </c>
      <c r="AG13" s="40">
        <v>4</v>
      </c>
      <c r="AH13" s="18"/>
      <c r="AI13" s="18"/>
      <c r="AJ13" s="170">
        <v>4</v>
      </c>
      <c r="AK13" s="40"/>
      <c r="AL13" s="18"/>
      <c r="AM13" s="18"/>
      <c r="AN13" s="170"/>
      <c r="AO13" s="40">
        <v>11.122480249999999</v>
      </c>
      <c r="AP13" s="18"/>
      <c r="AQ13" s="18">
        <v>0.6</v>
      </c>
      <c r="AR13" s="170">
        <v>11.722480249999998</v>
      </c>
      <c r="AS13" s="40">
        <v>9.5</v>
      </c>
      <c r="AT13" s="18">
        <v>1</v>
      </c>
      <c r="AU13" s="18"/>
      <c r="AV13" s="170">
        <v>10.5</v>
      </c>
      <c r="AW13" s="40">
        <v>2.65</v>
      </c>
      <c r="AX13" s="18"/>
      <c r="AY13" s="18"/>
      <c r="AZ13" s="170">
        <v>2.65</v>
      </c>
      <c r="BA13" s="40">
        <v>6.4</v>
      </c>
      <c r="BB13" s="18"/>
      <c r="BC13" s="18"/>
      <c r="BD13" s="170">
        <v>6.4</v>
      </c>
      <c r="BE13" s="40"/>
      <c r="BF13" s="18"/>
      <c r="BG13" s="18"/>
      <c r="BH13" s="170"/>
      <c r="BI13" s="40"/>
      <c r="BJ13" s="18"/>
      <c r="BK13" s="18"/>
      <c r="BL13" s="337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</row>
    <row r="14" spans="1:256" ht="12.75" x14ac:dyDescent="0.2">
      <c r="A14" s="349">
        <v>5</v>
      </c>
      <c r="B14" s="40">
        <v>11.8</v>
      </c>
      <c r="C14" s="18">
        <v>32</v>
      </c>
      <c r="D14" s="18">
        <v>1</v>
      </c>
      <c r="E14" s="170">
        <v>44.8</v>
      </c>
      <c r="F14" s="40">
        <v>8.0500000000000007</v>
      </c>
      <c r="G14" s="18">
        <v>10</v>
      </c>
      <c r="H14" s="18">
        <v>0.8</v>
      </c>
      <c r="I14" s="170">
        <v>18.850000000000001</v>
      </c>
      <c r="J14" s="40">
        <v>5.51</v>
      </c>
      <c r="K14" s="18">
        <v>38</v>
      </c>
      <c r="L14" s="18">
        <v>0.6</v>
      </c>
      <c r="M14" s="170">
        <v>44.11</v>
      </c>
      <c r="N14" s="40">
        <v>15</v>
      </c>
      <c r="O14" s="18">
        <v>16.600000000000001</v>
      </c>
      <c r="P14" s="18">
        <v>1</v>
      </c>
      <c r="Q14" s="170">
        <v>32.6</v>
      </c>
      <c r="R14" s="40">
        <v>9.4499999999999993</v>
      </c>
      <c r="S14" s="18">
        <v>20.3</v>
      </c>
      <c r="T14" s="18">
        <v>3.4</v>
      </c>
      <c r="U14" s="170">
        <v>33.15</v>
      </c>
      <c r="V14" s="40">
        <v>5.51</v>
      </c>
      <c r="W14" s="18">
        <v>73.3</v>
      </c>
      <c r="X14" s="18">
        <v>1</v>
      </c>
      <c r="Y14" s="18"/>
      <c r="Z14" s="18"/>
      <c r="AA14" s="18"/>
      <c r="AB14" s="170">
        <v>79.81</v>
      </c>
      <c r="AC14" s="40">
        <v>13.72</v>
      </c>
      <c r="AD14" s="18">
        <v>12</v>
      </c>
      <c r="AE14" s="18"/>
      <c r="AF14" s="170">
        <v>25.72</v>
      </c>
      <c r="AG14" s="40"/>
      <c r="AH14" s="18"/>
      <c r="AI14" s="18"/>
      <c r="AJ14" s="170"/>
      <c r="AK14" s="40"/>
      <c r="AL14" s="18"/>
      <c r="AM14" s="18"/>
      <c r="AN14" s="170"/>
      <c r="AO14" s="40">
        <v>7.7671374999999996</v>
      </c>
      <c r="AP14" s="18"/>
      <c r="AQ14" s="18">
        <v>1</v>
      </c>
      <c r="AR14" s="170">
        <v>8.7671375000000005</v>
      </c>
      <c r="AS14" s="40">
        <v>13.51</v>
      </c>
      <c r="AT14" s="18">
        <v>1</v>
      </c>
      <c r="AU14" s="18"/>
      <c r="AV14" s="170">
        <v>14.51</v>
      </c>
      <c r="AW14" s="40">
        <v>8.93</v>
      </c>
      <c r="AX14" s="18"/>
      <c r="AY14" s="18"/>
      <c r="AZ14" s="170">
        <v>8.93</v>
      </c>
      <c r="BA14" s="40">
        <v>3</v>
      </c>
      <c r="BB14" s="18"/>
      <c r="BC14" s="18"/>
      <c r="BD14" s="170">
        <v>3</v>
      </c>
      <c r="BE14" s="40"/>
      <c r="BF14" s="18"/>
      <c r="BG14" s="18"/>
      <c r="BH14" s="170"/>
      <c r="BI14" s="40"/>
      <c r="BJ14" s="18"/>
      <c r="BK14" s="18"/>
      <c r="BL14" s="337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</row>
    <row r="15" spans="1:256" ht="12.75" x14ac:dyDescent="0.2">
      <c r="A15" s="349">
        <v>6</v>
      </c>
      <c r="B15" s="40">
        <v>4.12</v>
      </c>
      <c r="C15" s="18">
        <v>23.25</v>
      </c>
      <c r="D15" s="18"/>
      <c r="E15" s="170">
        <v>27.37</v>
      </c>
      <c r="F15" s="40">
        <v>13.75</v>
      </c>
      <c r="G15" s="18">
        <v>10</v>
      </c>
      <c r="H15" s="18"/>
      <c r="I15" s="170">
        <v>23.75</v>
      </c>
      <c r="J15" s="40">
        <v>5.8</v>
      </c>
      <c r="K15" s="18">
        <v>14</v>
      </c>
      <c r="L15" s="18"/>
      <c r="M15" s="170">
        <v>19.8</v>
      </c>
      <c r="N15" s="40">
        <v>11.6</v>
      </c>
      <c r="O15" s="18">
        <v>10</v>
      </c>
      <c r="P15" s="18"/>
      <c r="Q15" s="170">
        <v>21.6</v>
      </c>
      <c r="R15" s="40">
        <v>12.2</v>
      </c>
      <c r="S15" s="18">
        <v>8.5</v>
      </c>
      <c r="T15" s="18">
        <v>1</v>
      </c>
      <c r="U15" s="170">
        <v>21.7</v>
      </c>
      <c r="V15" s="40">
        <v>18.05</v>
      </c>
      <c r="W15" s="18">
        <v>12</v>
      </c>
      <c r="X15" s="18">
        <v>1.55</v>
      </c>
      <c r="Y15" s="18"/>
      <c r="Z15" s="18"/>
      <c r="AA15" s="18"/>
      <c r="AB15" s="170">
        <v>31.6</v>
      </c>
      <c r="AC15" s="40">
        <v>3.7800000000000002</v>
      </c>
      <c r="AD15" s="18">
        <v>12</v>
      </c>
      <c r="AE15" s="18">
        <v>1.21</v>
      </c>
      <c r="AF15" s="170">
        <v>16.990000000000002</v>
      </c>
      <c r="AG15" s="40"/>
      <c r="AH15" s="18">
        <v>10</v>
      </c>
      <c r="AI15" s="18"/>
      <c r="AJ15" s="170">
        <v>10</v>
      </c>
      <c r="AK15" s="40"/>
      <c r="AL15" s="18"/>
      <c r="AM15" s="18"/>
      <c r="AN15" s="170"/>
      <c r="AO15" s="40">
        <v>9.2335730599999994</v>
      </c>
      <c r="AP15" s="18"/>
      <c r="AQ15" s="18"/>
      <c r="AR15" s="170">
        <v>9.2335730599999994</v>
      </c>
      <c r="AS15" s="40">
        <v>13.799999999999999</v>
      </c>
      <c r="AT15" s="18">
        <v>5.75</v>
      </c>
      <c r="AU15" s="18"/>
      <c r="AV15" s="170">
        <v>19.549999999999997</v>
      </c>
      <c r="AW15" s="40"/>
      <c r="AX15" s="18">
        <v>6</v>
      </c>
      <c r="AY15" s="18"/>
      <c r="AZ15" s="170">
        <v>6</v>
      </c>
      <c r="BA15" s="40">
        <v>14</v>
      </c>
      <c r="BB15" s="18"/>
      <c r="BC15" s="18"/>
      <c r="BD15" s="170">
        <v>14</v>
      </c>
      <c r="BE15" s="40"/>
      <c r="BF15" s="18"/>
      <c r="BG15" s="18"/>
      <c r="BH15" s="170"/>
      <c r="BI15" s="40"/>
      <c r="BJ15" s="18"/>
      <c r="BK15" s="18"/>
      <c r="BL15" s="337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</row>
    <row r="16" spans="1:256" ht="12.75" x14ac:dyDescent="0.2">
      <c r="A16" s="349">
        <v>7</v>
      </c>
      <c r="B16" s="40">
        <v>10.85</v>
      </c>
      <c r="C16" s="18">
        <v>35</v>
      </c>
      <c r="D16" s="18">
        <v>0.75</v>
      </c>
      <c r="E16" s="170">
        <v>46.6</v>
      </c>
      <c r="F16" s="40">
        <v>5.0999999999999996</v>
      </c>
      <c r="G16" s="18">
        <v>36.299999999999997</v>
      </c>
      <c r="H16" s="18">
        <v>1</v>
      </c>
      <c r="I16" s="170">
        <v>42.4</v>
      </c>
      <c r="J16" s="40">
        <v>3.6</v>
      </c>
      <c r="K16" s="18">
        <v>17.2</v>
      </c>
      <c r="L16" s="18">
        <v>0.5</v>
      </c>
      <c r="M16" s="170">
        <v>21.3</v>
      </c>
      <c r="N16" s="40">
        <v>20.75</v>
      </c>
      <c r="O16" s="18">
        <v>27</v>
      </c>
      <c r="P16" s="18">
        <v>0.3</v>
      </c>
      <c r="Q16" s="170">
        <v>48.05</v>
      </c>
      <c r="R16" s="40">
        <v>3.94</v>
      </c>
      <c r="S16" s="18">
        <v>35.4</v>
      </c>
      <c r="T16" s="18">
        <v>2.1</v>
      </c>
      <c r="U16" s="170">
        <v>41.44</v>
      </c>
      <c r="V16" s="40"/>
      <c r="W16" s="18">
        <v>8</v>
      </c>
      <c r="X16" s="18"/>
      <c r="Y16" s="18"/>
      <c r="Z16" s="18"/>
      <c r="AA16" s="18"/>
      <c r="AB16" s="170">
        <v>8</v>
      </c>
      <c r="AC16" s="40">
        <v>14.770000000000001</v>
      </c>
      <c r="AD16" s="18">
        <v>5.25</v>
      </c>
      <c r="AE16" s="18">
        <v>0.71</v>
      </c>
      <c r="AF16" s="170">
        <v>20.730000000000004</v>
      </c>
      <c r="AG16" s="40">
        <v>4.01</v>
      </c>
      <c r="AH16" s="18">
        <v>10</v>
      </c>
      <c r="AI16" s="18"/>
      <c r="AJ16" s="170">
        <v>14.01</v>
      </c>
      <c r="AK16" s="40"/>
      <c r="AL16" s="18"/>
      <c r="AM16" s="18"/>
      <c r="AN16" s="170"/>
      <c r="AO16" s="40">
        <v>10.34582715</v>
      </c>
      <c r="AP16" s="18"/>
      <c r="AQ16" s="18"/>
      <c r="AR16" s="170">
        <v>10.34582715</v>
      </c>
      <c r="AS16" s="40">
        <v>12</v>
      </c>
      <c r="AT16" s="18"/>
      <c r="AU16" s="18"/>
      <c r="AV16" s="170">
        <v>12</v>
      </c>
      <c r="AW16" s="40">
        <v>7</v>
      </c>
      <c r="AX16" s="18"/>
      <c r="AY16" s="18">
        <v>0.56000000000000005</v>
      </c>
      <c r="AZ16" s="170">
        <v>7.5600000000000005</v>
      </c>
      <c r="BA16" s="40">
        <v>9.4</v>
      </c>
      <c r="BB16" s="18"/>
      <c r="BC16" s="18"/>
      <c r="BD16" s="170">
        <v>9.4</v>
      </c>
      <c r="BE16" s="40"/>
      <c r="BF16" s="18"/>
      <c r="BG16" s="18"/>
      <c r="BH16" s="170"/>
      <c r="BI16" s="40"/>
      <c r="BJ16" s="18"/>
      <c r="BK16" s="18"/>
      <c r="BL16" s="337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</row>
    <row r="17" spans="1:85" ht="12.75" x14ac:dyDescent="0.2">
      <c r="A17" s="349">
        <v>8</v>
      </c>
      <c r="B17" s="40">
        <v>15.15</v>
      </c>
      <c r="C17" s="18">
        <v>35</v>
      </c>
      <c r="D17" s="18"/>
      <c r="E17" s="170">
        <v>50.15</v>
      </c>
      <c r="F17" s="40">
        <v>19.350000000000001</v>
      </c>
      <c r="G17" s="18">
        <v>16.5</v>
      </c>
      <c r="H17" s="18">
        <v>1</v>
      </c>
      <c r="I17" s="170">
        <v>36.85</v>
      </c>
      <c r="J17" s="40">
        <v>11.7</v>
      </c>
      <c r="K17" s="18">
        <v>39.599999999999994</v>
      </c>
      <c r="L17" s="18">
        <v>0.5</v>
      </c>
      <c r="M17" s="170">
        <v>51.8</v>
      </c>
      <c r="N17" s="40">
        <v>10.45</v>
      </c>
      <c r="O17" s="18">
        <v>12</v>
      </c>
      <c r="P17" s="18"/>
      <c r="Q17" s="170">
        <v>22.45</v>
      </c>
      <c r="R17" s="40">
        <v>21.42</v>
      </c>
      <c r="S17" s="18">
        <v>23.7</v>
      </c>
      <c r="T17" s="18">
        <v>1</v>
      </c>
      <c r="U17" s="170">
        <v>46.120000000000005</v>
      </c>
      <c r="V17" s="40">
        <v>9.4</v>
      </c>
      <c r="W17" s="18">
        <v>24.1</v>
      </c>
      <c r="X17" s="18">
        <v>2.1500000000000004</v>
      </c>
      <c r="Y17" s="18"/>
      <c r="Z17" s="18"/>
      <c r="AA17" s="18"/>
      <c r="AB17" s="170">
        <v>35.65</v>
      </c>
      <c r="AC17" s="40">
        <v>12.5</v>
      </c>
      <c r="AD17" s="18">
        <v>24</v>
      </c>
      <c r="AE17" s="18">
        <v>0.71</v>
      </c>
      <c r="AF17" s="170">
        <v>37.21</v>
      </c>
      <c r="AG17" s="40">
        <v>5</v>
      </c>
      <c r="AH17" s="18"/>
      <c r="AI17" s="18"/>
      <c r="AJ17" s="170">
        <v>5</v>
      </c>
      <c r="AK17" s="40"/>
      <c r="AL17" s="18"/>
      <c r="AM17" s="18"/>
      <c r="AN17" s="170"/>
      <c r="AO17" s="40">
        <v>17.96266571</v>
      </c>
      <c r="AP17" s="18"/>
      <c r="AQ17" s="18">
        <v>0.5</v>
      </c>
      <c r="AR17" s="170">
        <v>18.46266571</v>
      </c>
      <c r="AS17" s="40"/>
      <c r="AT17" s="18">
        <v>14</v>
      </c>
      <c r="AU17" s="18"/>
      <c r="AV17" s="170">
        <v>14</v>
      </c>
      <c r="AW17" s="40">
        <v>12</v>
      </c>
      <c r="AX17" s="18"/>
      <c r="AY17" s="18">
        <v>0.56000000000000005</v>
      </c>
      <c r="AZ17" s="170">
        <v>12.56</v>
      </c>
      <c r="BA17" s="40">
        <v>9</v>
      </c>
      <c r="BB17" s="18"/>
      <c r="BC17" s="18"/>
      <c r="BD17" s="170">
        <v>9</v>
      </c>
      <c r="BE17" s="40"/>
      <c r="BF17" s="18"/>
      <c r="BG17" s="18"/>
      <c r="BH17" s="170"/>
      <c r="BI17" s="40"/>
      <c r="BJ17" s="18"/>
      <c r="BK17" s="18"/>
      <c r="BL17" s="337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</row>
    <row r="18" spans="1:85" ht="12.75" x14ac:dyDescent="0.2">
      <c r="A18" s="349">
        <v>9</v>
      </c>
      <c r="B18" s="40">
        <v>27.450000000000003</v>
      </c>
      <c r="C18" s="18">
        <v>8</v>
      </c>
      <c r="D18" s="18">
        <v>2</v>
      </c>
      <c r="E18" s="170">
        <v>37.450000000000003</v>
      </c>
      <c r="F18" s="40">
        <v>17.600000000000001</v>
      </c>
      <c r="G18" s="18">
        <v>10</v>
      </c>
      <c r="H18" s="18">
        <v>1</v>
      </c>
      <c r="I18" s="170">
        <v>28.6</v>
      </c>
      <c r="J18" s="40">
        <v>15.5</v>
      </c>
      <c r="K18" s="18">
        <v>20.5</v>
      </c>
      <c r="L18" s="18">
        <v>0.68</v>
      </c>
      <c r="M18" s="170">
        <v>36.68</v>
      </c>
      <c r="N18" s="40">
        <v>34</v>
      </c>
      <c r="O18" s="18"/>
      <c r="P18" s="18">
        <v>1.2</v>
      </c>
      <c r="Q18" s="170">
        <v>35.200000000000003</v>
      </c>
      <c r="R18" s="40">
        <v>4.0999999999999996</v>
      </c>
      <c r="S18" s="18">
        <v>37.5</v>
      </c>
      <c r="T18" s="18">
        <v>2</v>
      </c>
      <c r="U18" s="170">
        <v>43.6</v>
      </c>
      <c r="V18" s="40">
        <v>10.5</v>
      </c>
      <c r="W18" s="18">
        <v>33.6</v>
      </c>
      <c r="X18" s="18">
        <v>2.85</v>
      </c>
      <c r="Y18" s="18"/>
      <c r="Z18" s="18"/>
      <c r="AA18" s="18"/>
      <c r="AB18" s="170">
        <v>46.95</v>
      </c>
      <c r="AC18" s="40">
        <v>13.2</v>
      </c>
      <c r="AD18" s="18">
        <v>12</v>
      </c>
      <c r="AE18" s="18">
        <v>0.76</v>
      </c>
      <c r="AF18" s="170">
        <v>25.96</v>
      </c>
      <c r="AG18" s="40">
        <v>1</v>
      </c>
      <c r="AH18" s="18"/>
      <c r="AI18" s="18"/>
      <c r="AJ18" s="170">
        <v>1</v>
      </c>
      <c r="AK18" s="40"/>
      <c r="AL18" s="18"/>
      <c r="AM18" s="18"/>
      <c r="AN18" s="170"/>
      <c r="AO18" s="40">
        <v>14.432819089999999</v>
      </c>
      <c r="AP18" s="18"/>
      <c r="AQ18" s="18"/>
      <c r="AR18" s="170">
        <v>14.432819089999999</v>
      </c>
      <c r="AS18" s="40">
        <v>18.810000000000002</v>
      </c>
      <c r="AT18" s="18"/>
      <c r="AU18" s="18"/>
      <c r="AV18" s="170">
        <v>18.810000000000002</v>
      </c>
      <c r="AW18" s="40">
        <v>13.8</v>
      </c>
      <c r="AX18" s="18"/>
      <c r="AY18" s="18">
        <v>0.56000000000000005</v>
      </c>
      <c r="AZ18" s="170">
        <v>14.360000000000001</v>
      </c>
      <c r="BA18" s="40">
        <v>17.3</v>
      </c>
      <c r="BB18" s="18"/>
      <c r="BC18" s="18"/>
      <c r="BD18" s="170">
        <v>17.3</v>
      </c>
      <c r="BE18" s="40"/>
      <c r="BF18" s="18"/>
      <c r="BG18" s="18"/>
      <c r="BH18" s="170"/>
      <c r="BI18" s="40"/>
      <c r="BJ18" s="18"/>
      <c r="BK18" s="18"/>
      <c r="BL18" s="337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</row>
    <row r="19" spans="1:85" ht="12.75" x14ac:dyDescent="0.2">
      <c r="A19" s="349">
        <v>10</v>
      </c>
      <c r="B19" s="40">
        <v>16.149999999999999</v>
      </c>
      <c r="C19" s="18"/>
      <c r="D19" s="18">
        <v>1</v>
      </c>
      <c r="E19" s="170">
        <v>17.149999999999999</v>
      </c>
      <c r="F19" s="40">
        <v>21.17</v>
      </c>
      <c r="G19" s="18">
        <v>14.5</v>
      </c>
      <c r="H19" s="18">
        <v>1</v>
      </c>
      <c r="I19" s="170">
        <v>36.67</v>
      </c>
      <c r="J19" s="40">
        <v>11.959999999999999</v>
      </c>
      <c r="K19" s="18">
        <v>23.5</v>
      </c>
      <c r="L19" s="18">
        <v>1.73</v>
      </c>
      <c r="M19" s="170">
        <v>37.19</v>
      </c>
      <c r="N19" s="40">
        <v>23.65</v>
      </c>
      <c r="O19" s="18">
        <v>11.5</v>
      </c>
      <c r="P19" s="18">
        <v>1.3199999999999998</v>
      </c>
      <c r="Q19" s="170">
        <v>36.47</v>
      </c>
      <c r="R19" s="40">
        <v>20.38</v>
      </c>
      <c r="S19" s="18">
        <v>19</v>
      </c>
      <c r="T19" s="18">
        <v>2</v>
      </c>
      <c r="U19" s="170">
        <v>41.379999999999995</v>
      </c>
      <c r="V19" s="40">
        <v>15.709999999999999</v>
      </c>
      <c r="W19" s="18">
        <v>16.399999999999999</v>
      </c>
      <c r="X19" s="18">
        <v>2.25</v>
      </c>
      <c r="Y19" s="18"/>
      <c r="Z19" s="18"/>
      <c r="AA19" s="18"/>
      <c r="AB19" s="170">
        <v>34.36</v>
      </c>
      <c r="AC19" s="40">
        <v>12.75</v>
      </c>
      <c r="AD19" s="18">
        <v>14.6</v>
      </c>
      <c r="AE19" s="18">
        <v>0.85</v>
      </c>
      <c r="AF19" s="170">
        <v>28.200000000000003</v>
      </c>
      <c r="AG19" s="40">
        <v>1</v>
      </c>
      <c r="AH19" s="18">
        <v>20</v>
      </c>
      <c r="AI19" s="18"/>
      <c r="AJ19" s="170">
        <v>21</v>
      </c>
      <c r="AK19" s="40">
        <v>2.76</v>
      </c>
      <c r="AL19" s="18"/>
      <c r="AM19" s="18"/>
      <c r="AN19" s="170">
        <v>2.76</v>
      </c>
      <c r="AO19" s="40">
        <v>6.2509922600000003</v>
      </c>
      <c r="AP19" s="18"/>
      <c r="AQ19" s="18"/>
      <c r="AR19" s="170">
        <v>6.2509922600000003</v>
      </c>
      <c r="AS19" s="40">
        <v>16.3</v>
      </c>
      <c r="AT19" s="18">
        <v>3.75</v>
      </c>
      <c r="AU19" s="18"/>
      <c r="AV19" s="170">
        <v>20.05</v>
      </c>
      <c r="AW19" s="40">
        <v>9.4</v>
      </c>
      <c r="AX19" s="18"/>
      <c r="AY19" s="18">
        <v>0.56000000000000005</v>
      </c>
      <c r="AZ19" s="170">
        <v>9.9600000000000009</v>
      </c>
      <c r="BA19" s="40">
        <v>19.350000000000001</v>
      </c>
      <c r="BB19" s="18">
        <v>5.5</v>
      </c>
      <c r="BC19" s="18"/>
      <c r="BD19" s="170">
        <v>24.85</v>
      </c>
      <c r="BE19" s="40"/>
      <c r="BF19" s="18"/>
      <c r="BG19" s="18"/>
      <c r="BH19" s="170"/>
      <c r="BI19" s="40"/>
      <c r="BJ19" s="18"/>
      <c r="BK19" s="18"/>
      <c r="BL19" s="337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</row>
    <row r="20" spans="1:85" ht="12.75" x14ac:dyDescent="0.2">
      <c r="A20" s="349">
        <v>11</v>
      </c>
      <c r="B20" s="40">
        <v>12.25</v>
      </c>
      <c r="C20" s="18">
        <v>33.5</v>
      </c>
      <c r="D20" s="18"/>
      <c r="E20" s="170">
        <v>45.75</v>
      </c>
      <c r="F20" s="40">
        <v>13.399999999999999</v>
      </c>
      <c r="G20" s="18"/>
      <c r="H20" s="18"/>
      <c r="I20" s="170">
        <v>13.399999999999999</v>
      </c>
      <c r="J20" s="40">
        <v>20.25</v>
      </c>
      <c r="K20" s="18">
        <v>26.4</v>
      </c>
      <c r="L20" s="18"/>
      <c r="M20" s="170">
        <v>46.65</v>
      </c>
      <c r="N20" s="40">
        <v>25.8</v>
      </c>
      <c r="O20" s="18"/>
      <c r="P20" s="18">
        <v>0.6</v>
      </c>
      <c r="Q20" s="170">
        <v>26.400000000000002</v>
      </c>
      <c r="R20" s="40">
        <v>9.6</v>
      </c>
      <c r="S20" s="18">
        <v>57.5</v>
      </c>
      <c r="T20" s="18">
        <v>1.625</v>
      </c>
      <c r="U20" s="170">
        <v>68.724999999999994</v>
      </c>
      <c r="V20" s="40">
        <v>12.62</v>
      </c>
      <c r="W20" s="18">
        <v>81.599999999999994</v>
      </c>
      <c r="X20" s="18">
        <v>3.01</v>
      </c>
      <c r="Y20" s="18"/>
      <c r="Z20" s="18"/>
      <c r="AA20" s="18"/>
      <c r="AB20" s="170">
        <v>97.23</v>
      </c>
      <c r="AC20" s="40">
        <v>16.759999999999998</v>
      </c>
      <c r="AD20" s="18"/>
      <c r="AE20" s="18">
        <v>0.85</v>
      </c>
      <c r="AF20" s="170">
        <v>17.61</v>
      </c>
      <c r="AG20" s="40">
        <v>6.6999999999999993</v>
      </c>
      <c r="AH20" s="18">
        <v>10</v>
      </c>
      <c r="AI20" s="18"/>
      <c r="AJ20" s="170">
        <v>16.7</v>
      </c>
      <c r="AK20" s="40">
        <v>9.0500000000000007</v>
      </c>
      <c r="AL20" s="18"/>
      <c r="AM20" s="18"/>
      <c r="AN20" s="170">
        <v>9.0500000000000007</v>
      </c>
      <c r="AO20" s="40">
        <v>20.685492620000002</v>
      </c>
      <c r="AP20" s="18"/>
      <c r="AQ20" s="18"/>
      <c r="AR20" s="170">
        <v>20.685492620000002</v>
      </c>
      <c r="AS20" s="40">
        <v>7.5</v>
      </c>
      <c r="AT20" s="18"/>
      <c r="AU20" s="18"/>
      <c r="AV20" s="170">
        <v>7.5</v>
      </c>
      <c r="AW20" s="40">
        <v>11.8</v>
      </c>
      <c r="AX20" s="18"/>
      <c r="AY20" s="18"/>
      <c r="AZ20" s="170">
        <v>11.8</v>
      </c>
      <c r="BA20" s="40">
        <v>10.85</v>
      </c>
      <c r="BB20" s="18">
        <v>3</v>
      </c>
      <c r="BC20" s="18"/>
      <c r="BD20" s="170">
        <v>13.85</v>
      </c>
      <c r="BE20" s="40"/>
      <c r="BF20" s="18"/>
      <c r="BG20" s="18"/>
      <c r="BH20" s="170"/>
      <c r="BI20" s="40"/>
      <c r="BJ20" s="18"/>
      <c r="BK20" s="18"/>
      <c r="BL20" s="337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</row>
    <row r="21" spans="1:85" ht="12.75" x14ac:dyDescent="0.2">
      <c r="A21" s="349">
        <v>12</v>
      </c>
      <c r="B21" s="40">
        <v>12.95</v>
      </c>
      <c r="C21" s="18"/>
      <c r="D21" s="18"/>
      <c r="E21" s="170">
        <v>12.95</v>
      </c>
      <c r="F21" s="40">
        <v>23.67</v>
      </c>
      <c r="G21" s="18">
        <v>11.5</v>
      </c>
      <c r="H21" s="18"/>
      <c r="I21" s="170">
        <v>35.17</v>
      </c>
      <c r="J21" s="40">
        <v>14.299999999999999</v>
      </c>
      <c r="K21" s="18">
        <v>39.299999999999997</v>
      </c>
      <c r="L21" s="18">
        <v>0.6</v>
      </c>
      <c r="M21" s="170">
        <v>54.199999999999996</v>
      </c>
      <c r="N21" s="40">
        <v>36.200000000000003</v>
      </c>
      <c r="O21" s="18">
        <v>10</v>
      </c>
      <c r="P21" s="18">
        <v>1.56</v>
      </c>
      <c r="Q21" s="170">
        <v>47.760000000000005</v>
      </c>
      <c r="R21" s="40"/>
      <c r="S21" s="18"/>
      <c r="T21" s="18"/>
      <c r="U21" s="170"/>
      <c r="V21" s="40">
        <v>23.150000000000002</v>
      </c>
      <c r="W21" s="18">
        <v>24.2</v>
      </c>
      <c r="X21" s="18">
        <v>1</v>
      </c>
      <c r="Y21" s="18"/>
      <c r="Z21" s="18"/>
      <c r="AA21" s="18"/>
      <c r="AB21" s="170">
        <v>48.35</v>
      </c>
      <c r="AC21" s="40">
        <v>19.3</v>
      </c>
      <c r="AD21" s="18">
        <v>18.5</v>
      </c>
      <c r="AE21" s="18">
        <v>0.93</v>
      </c>
      <c r="AF21" s="170">
        <v>38.729999999999997</v>
      </c>
      <c r="AG21" s="40">
        <v>4.6999999999999993</v>
      </c>
      <c r="AH21" s="18"/>
      <c r="AI21" s="18"/>
      <c r="AJ21" s="170">
        <v>4.6999999999999993</v>
      </c>
      <c r="AK21" s="40">
        <v>5.6</v>
      </c>
      <c r="AL21" s="18"/>
      <c r="AM21" s="18"/>
      <c r="AN21" s="170">
        <v>5.6</v>
      </c>
      <c r="AO21" s="40">
        <v>17.845775119999999</v>
      </c>
      <c r="AP21" s="18"/>
      <c r="AQ21" s="18"/>
      <c r="AR21" s="170">
        <v>17.845775119999999</v>
      </c>
      <c r="AS21" s="40">
        <v>17.579999999999998</v>
      </c>
      <c r="AT21" s="18"/>
      <c r="AU21" s="18"/>
      <c r="AV21" s="170">
        <v>17.579999999999998</v>
      </c>
      <c r="AW21" s="40">
        <v>14.1</v>
      </c>
      <c r="AX21" s="18"/>
      <c r="AY21" s="18">
        <v>0.56000000000000005</v>
      </c>
      <c r="AZ21" s="170">
        <v>14.66</v>
      </c>
      <c r="BA21" s="40">
        <v>18.649999999999999</v>
      </c>
      <c r="BB21" s="18"/>
      <c r="BC21" s="18"/>
      <c r="BD21" s="170">
        <v>18.649999999999999</v>
      </c>
      <c r="BE21" s="40"/>
      <c r="BF21" s="18"/>
      <c r="BG21" s="18"/>
      <c r="BH21" s="170"/>
      <c r="BI21" s="40"/>
      <c r="BJ21" s="18"/>
      <c r="BK21" s="18"/>
      <c r="BL21" s="337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</row>
    <row r="22" spans="1:85" ht="12.75" x14ac:dyDescent="0.2">
      <c r="A22" s="349">
        <v>13</v>
      </c>
      <c r="B22" s="40">
        <v>15.4</v>
      </c>
      <c r="C22" s="18"/>
      <c r="D22" s="18"/>
      <c r="E22" s="170">
        <v>15.4</v>
      </c>
      <c r="F22" s="40">
        <v>24.05</v>
      </c>
      <c r="G22" s="18">
        <v>12</v>
      </c>
      <c r="H22" s="18">
        <v>1</v>
      </c>
      <c r="I22" s="170">
        <v>37.049999999999997</v>
      </c>
      <c r="J22" s="40">
        <v>13.25</v>
      </c>
      <c r="K22" s="18">
        <v>37.1</v>
      </c>
      <c r="L22" s="18">
        <v>1.5499999999999998</v>
      </c>
      <c r="M22" s="170">
        <v>51.9</v>
      </c>
      <c r="N22" s="40">
        <v>3</v>
      </c>
      <c r="O22" s="18">
        <v>22</v>
      </c>
      <c r="P22" s="18"/>
      <c r="Q22" s="170">
        <v>25</v>
      </c>
      <c r="R22" s="40">
        <v>3.01</v>
      </c>
      <c r="S22" s="18">
        <v>34.200000000000003</v>
      </c>
      <c r="T22" s="18">
        <v>1.27</v>
      </c>
      <c r="U22" s="170">
        <v>38.480000000000004</v>
      </c>
      <c r="V22" s="40">
        <v>3.95</v>
      </c>
      <c r="W22" s="18">
        <v>83.5</v>
      </c>
      <c r="X22" s="18">
        <v>0.85</v>
      </c>
      <c r="Y22" s="18"/>
      <c r="Z22" s="18"/>
      <c r="AA22" s="18"/>
      <c r="AB22" s="170">
        <v>88.3</v>
      </c>
      <c r="AC22" s="40">
        <v>9.14</v>
      </c>
      <c r="AD22" s="18">
        <v>28.32</v>
      </c>
      <c r="AE22" s="18"/>
      <c r="AF22" s="170">
        <v>37.46</v>
      </c>
      <c r="AG22" s="40">
        <v>1.67</v>
      </c>
      <c r="AH22" s="18"/>
      <c r="AI22" s="18"/>
      <c r="AJ22" s="170">
        <v>1.67</v>
      </c>
      <c r="AK22" s="40"/>
      <c r="AL22" s="18"/>
      <c r="AM22" s="18"/>
      <c r="AN22" s="170"/>
      <c r="AO22" s="40">
        <v>10.32097231</v>
      </c>
      <c r="AP22" s="18"/>
      <c r="AQ22" s="18"/>
      <c r="AR22" s="170">
        <v>10.32097231</v>
      </c>
      <c r="AS22" s="40">
        <v>21.06</v>
      </c>
      <c r="AT22" s="18"/>
      <c r="AU22" s="18"/>
      <c r="AV22" s="170">
        <v>21.06</v>
      </c>
      <c r="AW22" s="40">
        <v>14.6</v>
      </c>
      <c r="AX22" s="18"/>
      <c r="AY22" s="18"/>
      <c r="AZ22" s="170">
        <v>14.6</v>
      </c>
      <c r="BA22" s="40">
        <v>18.75</v>
      </c>
      <c r="BB22" s="18"/>
      <c r="BC22" s="18"/>
      <c r="BD22" s="170">
        <v>18.75</v>
      </c>
      <c r="BE22" s="40"/>
      <c r="BF22" s="18"/>
      <c r="BG22" s="18"/>
      <c r="BH22" s="170"/>
      <c r="BI22" s="40"/>
      <c r="BJ22" s="18"/>
      <c r="BK22" s="18"/>
      <c r="BL22" s="337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</row>
    <row r="23" spans="1:85" ht="12.75" x14ac:dyDescent="0.2">
      <c r="A23" s="349">
        <v>14</v>
      </c>
      <c r="B23" s="40">
        <v>16.149999999999999</v>
      </c>
      <c r="C23" s="18"/>
      <c r="D23" s="18">
        <v>2</v>
      </c>
      <c r="E23" s="170">
        <v>18.149999999999999</v>
      </c>
      <c r="F23" s="40">
        <v>19.450000000000003</v>
      </c>
      <c r="G23" s="18">
        <v>22.5</v>
      </c>
      <c r="H23" s="18"/>
      <c r="I23" s="170">
        <v>41.95</v>
      </c>
      <c r="J23" s="40">
        <v>19</v>
      </c>
      <c r="K23" s="18">
        <v>24.3</v>
      </c>
      <c r="L23" s="18">
        <v>1</v>
      </c>
      <c r="M23" s="170">
        <v>44.3</v>
      </c>
      <c r="N23" s="40">
        <v>9</v>
      </c>
      <c r="O23" s="18">
        <v>84.5</v>
      </c>
      <c r="P23" s="18"/>
      <c r="Q23" s="170">
        <v>93.5</v>
      </c>
      <c r="R23" s="40">
        <v>12.24</v>
      </c>
      <c r="S23" s="18">
        <v>72.5</v>
      </c>
      <c r="T23" s="18">
        <v>1.2</v>
      </c>
      <c r="U23" s="170">
        <v>85.94</v>
      </c>
      <c r="V23" s="40">
        <v>18.8</v>
      </c>
      <c r="W23" s="18">
        <v>65.2</v>
      </c>
      <c r="X23" s="18">
        <v>1.1000000000000001</v>
      </c>
      <c r="Y23" s="18"/>
      <c r="Z23" s="18"/>
      <c r="AA23" s="18"/>
      <c r="AB23" s="170">
        <v>85.1</v>
      </c>
      <c r="AC23" s="40">
        <v>9.1499999999999986</v>
      </c>
      <c r="AD23" s="18">
        <v>49.97</v>
      </c>
      <c r="AE23" s="18"/>
      <c r="AF23" s="170">
        <v>59.12</v>
      </c>
      <c r="AG23" s="40">
        <v>8.6499999999999986</v>
      </c>
      <c r="AH23" s="18"/>
      <c r="AI23" s="18"/>
      <c r="AJ23" s="170">
        <v>8.6499999999999986</v>
      </c>
      <c r="AK23" s="40"/>
      <c r="AL23" s="18"/>
      <c r="AM23" s="18"/>
      <c r="AN23" s="170"/>
      <c r="AO23" s="40">
        <v>7.3818874799999996</v>
      </c>
      <c r="AP23" s="18"/>
      <c r="AQ23" s="18"/>
      <c r="AR23" s="170">
        <v>7.3818874799999996</v>
      </c>
      <c r="AS23" s="40">
        <v>5</v>
      </c>
      <c r="AT23" s="18"/>
      <c r="AU23" s="18">
        <v>0.65</v>
      </c>
      <c r="AV23" s="170">
        <v>5.65</v>
      </c>
      <c r="AW23" s="40">
        <v>9.4</v>
      </c>
      <c r="AX23" s="18"/>
      <c r="AY23" s="18">
        <v>1.1499999999999999</v>
      </c>
      <c r="AZ23" s="170">
        <v>10.55</v>
      </c>
      <c r="BA23" s="40">
        <v>9.4</v>
      </c>
      <c r="BB23" s="18">
        <v>3</v>
      </c>
      <c r="BC23" s="18"/>
      <c r="BD23" s="170">
        <v>12.4</v>
      </c>
      <c r="BE23" s="40"/>
      <c r="BF23" s="18"/>
      <c r="BG23" s="18"/>
      <c r="BH23" s="170"/>
      <c r="BI23" s="40"/>
      <c r="BJ23" s="18"/>
      <c r="BK23" s="18"/>
      <c r="BL23" s="337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</row>
    <row r="24" spans="1:85" ht="12.75" x14ac:dyDescent="0.2">
      <c r="A24" s="349">
        <v>15</v>
      </c>
      <c r="B24" s="40">
        <v>10.45</v>
      </c>
      <c r="C24" s="18">
        <v>39.510000000000005</v>
      </c>
      <c r="D24" s="18">
        <v>0.9</v>
      </c>
      <c r="E24" s="170">
        <v>50.860000000000007</v>
      </c>
      <c r="F24" s="40">
        <v>13.25</v>
      </c>
      <c r="G24" s="18">
        <v>20.399999999999999</v>
      </c>
      <c r="H24" s="18"/>
      <c r="I24" s="170">
        <v>33.65</v>
      </c>
      <c r="J24" s="40">
        <v>16.600000000000001</v>
      </c>
      <c r="K24" s="18"/>
      <c r="L24" s="18"/>
      <c r="M24" s="170">
        <v>16.600000000000001</v>
      </c>
      <c r="N24" s="40">
        <v>6.6</v>
      </c>
      <c r="O24" s="18">
        <v>13</v>
      </c>
      <c r="P24" s="18">
        <v>2.1</v>
      </c>
      <c r="Q24" s="170">
        <v>21.700000000000003</v>
      </c>
      <c r="R24" s="40">
        <v>17.420000000000002</v>
      </c>
      <c r="S24" s="18">
        <v>66.099999999999994</v>
      </c>
      <c r="T24" s="18">
        <v>2.1399999999999997</v>
      </c>
      <c r="U24" s="170">
        <v>85.66</v>
      </c>
      <c r="V24" s="40">
        <v>5</v>
      </c>
      <c r="W24" s="18">
        <v>30.9</v>
      </c>
      <c r="X24" s="18">
        <v>0.90900000000000003</v>
      </c>
      <c r="Y24" s="18"/>
      <c r="Z24" s="18"/>
      <c r="AA24" s="18"/>
      <c r="AB24" s="170">
        <v>36.808999999999997</v>
      </c>
      <c r="AC24" s="40">
        <v>14.95</v>
      </c>
      <c r="AD24" s="18">
        <v>24.7</v>
      </c>
      <c r="AE24" s="18"/>
      <c r="AF24" s="170">
        <v>39.65</v>
      </c>
      <c r="AG24" s="40">
        <v>9.4600000000000009</v>
      </c>
      <c r="AH24" s="18"/>
      <c r="AI24" s="18"/>
      <c r="AJ24" s="170">
        <v>9.4600000000000009</v>
      </c>
      <c r="AK24" s="40">
        <v>6.45</v>
      </c>
      <c r="AL24" s="18"/>
      <c r="AM24" s="18"/>
      <c r="AN24" s="170">
        <v>6.45</v>
      </c>
      <c r="AO24" s="40">
        <v>13.1</v>
      </c>
      <c r="AP24" s="18"/>
      <c r="AQ24" s="18"/>
      <c r="AR24" s="170">
        <v>13.1</v>
      </c>
      <c r="AS24" s="40">
        <v>15</v>
      </c>
      <c r="AT24" s="18"/>
      <c r="AU24" s="18">
        <v>0.6</v>
      </c>
      <c r="AV24" s="170">
        <v>15.6</v>
      </c>
      <c r="AW24" s="40">
        <v>10.9</v>
      </c>
      <c r="AX24" s="18"/>
      <c r="AY24" s="18"/>
      <c r="AZ24" s="170">
        <v>10.9</v>
      </c>
      <c r="BA24" s="40">
        <v>16.3</v>
      </c>
      <c r="BB24" s="18">
        <v>33.28</v>
      </c>
      <c r="BC24" s="18"/>
      <c r="BD24" s="170">
        <v>49.58</v>
      </c>
      <c r="BE24" s="40"/>
      <c r="BF24" s="18"/>
      <c r="BG24" s="18"/>
      <c r="BH24" s="170"/>
      <c r="BI24" s="40"/>
      <c r="BJ24" s="18"/>
      <c r="BK24" s="18"/>
      <c r="BL24" s="337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</row>
    <row r="25" spans="1:85" ht="12.75" x14ac:dyDescent="0.2">
      <c r="A25" s="349">
        <v>16</v>
      </c>
      <c r="B25" s="40">
        <v>13.25</v>
      </c>
      <c r="C25" s="18">
        <v>17</v>
      </c>
      <c r="D25" s="18"/>
      <c r="E25" s="170">
        <v>30.25</v>
      </c>
      <c r="F25" s="40">
        <v>17.5</v>
      </c>
      <c r="G25" s="18">
        <v>53</v>
      </c>
      <c r="H25" s="18"/>
      <c r="I25" s="170">
        <v>70.5</v>
      </c>
      <c r="J25" s="40">
        <v>3.25</v>
      </c>
      <c r="K25" s="18"/>
      <c r="L25" s="18"/>
      <c r="M25" s="170">
        <v>3.25</v>
      </c>
      <c r="N25" s="40">
        <v>30.6</v>
      </c>
      <c r="O25" s="18">
        <v>55.8</v>
      </c>
      <c r="P25" s="18"/>
      <c r="Q25" s="170">
        <v>86.4</v>
      </c>
      <c r="R25" s="40"/>
      <c r="S25" s="18">
        <v>20.8</v>
      </c>
      <c r="T25" s="18"/>
      <c r="U25" s="170">
        <v>20.8</v>
      </c>
      <c r="V25" s="40">
        <v>14.2</v>
      </c>
      <c r="W25" s="18"/>
      <c r="X25" s="18"/>
      <c r="Y25" s="18"/>
      <c r="Z25" s="18"/>
      <c r="AA25" s="18"/>
      <c r="AB25" s="170">
        <v>14.2</v>
      </c>
      <c r="AC25" s="40">
        <v>3.2</v>
      </c>
      <c r="AD25" s="18">
        <v>53.1</v>
      </c>
      <c r="AE25" s="18">
        <v>0.31</v>
      </c>
      <c r="AF25" s="170">
        <v>56.610000000000007</v>
      </c>
      <c r="AG25" s="40">
        <v>1</v>
      </c>
      <c r="AH25" s="18">
        <v>7.32</v>
      </c>
      <c r="AI25" s="18"/>
      <c r="AJ25" s="170">
        <v>8.32</v>
      </c>
      <c r="AK25" s="40">
        <v>2.77</v>
      </c>
      <c r="AL25" s="18">
        <v>22.44</v>
      </c>
      <c r="AM25" s="18"/>
      <c r="AN25" s="170">
        <v>25.21</v>
      </c>
      <c r="AO25" s="40"/>
      <c r="AP25" s="18"/>
      <c r="AQ25" s="18"/>
      <c r="AR25" s="170"/>
      <c r="AS25" s="40">
        <v>23.5</v>
      </c>
      <c r="AT25" s="18"/>
      <c r="AU25" s="18"/>
      <c r="AV25" s="170">
        <v>23.5</v>
      </c>
      <c r="AW25" s="40"/>
      <c r="AX25" s="18"/>
      <c r="AY25" s="18"/>
      <c r="AZ25" s="170"/>
      <c r="BA25" s="40">
        <v>13.5</v>
      </c>
      <c r="BB25" s="18">
        <v>6.5</v>
      </c>
      <c r="BC25" s="18"/>
      <c r="BD25" s="170">
        <v>20</v>
      </c>
      <c r="BE25" s="40"/>
      <c r="BF25" s="18"/>
      <c r="BG25" s="18"/>
      <c r="BH25" s="170"/>
      <c r="BI25" s="40"/>
      <c r="BJ25" s="18"/>
      <c r="BK25" s="18"/>
      <c r="BL25" s="337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</row>
    <row r="26" spans="1:85" ht="12.75" x14ac:dyDescent="0.2">
      <c r="A26" s="349">
        <v>17</v>
      </c>
      <c r="B26" s="40">
        <v>6.9</v>
      </c>
      <c r="C26" s="18">
        <v>48.25</v>
      </c>
      <c r="D26" s="18">
        <v>1</v>
      </c>
      <c r="E26" s="170">
        <v>56.15</v>
      </c>
      <c r="F26" s="40">
        <v>19.600000000000001</v>
      </c>
      <c r="G26" s="18">
        <v>18.5</v>
      </c>
      <c r="H26" s="18"/>
      <c r="I26" s="170">
        <v>38.1</v>
      </c>
      <c r="J26" s="40">
        <v>4.5999999999999996</v>
      </c>
      <c r="K26" s="18">
        <v>19.8</v>
      </c>
      <c r="L26" s="18"/>
      <c r="M26" s="170">
        <v>24.4</v>
      </c>
      <c r="N26" s="40">
        <v>6.1</v>
      </c>
      <c r="O26" s="18">
        <v>48.6</v>
      </c>
      <c r="P26" s="18">
        <v>2.15</v>
      </c>
      <c r="Q26" s="170">
        <v>56.85</v>
      </c>
      <c r="R26" s="40">
        <v>16.350000000000001</v>
      </c>
      <c r="S26" s="18">
        <v>35</v>
      </c>
      <c r="T26" s="18"/>
      <c r="U26" s="170">
        <v>51.35</v>
      </c>
      <c r="V26" s="40">
        <v>6.29</v>
      </c>
      <c r="W26" s="18">
        <v>11.1</v>
      </c>
      <c r="X26" s="18">
        <v>1.05</v>
      </c>
      <c r="Y26" s="18"/>
      <c r="Z26" s="18"/>
      <c r="AA26" s="18"/>
      <c r="AB26" s="170">
        <v>18.440000000000001</v>
      </c>
      <c r="AC26" s="40">
        <v>6.2</v>
      </c>
      <c r="AD26" s="18"/>
      <c r="AE26" s="18"/>
      <c r="AF26" s="170">
        <v>6.2</v>
      </c>
      <c r="AG26" s="40"/>
      <c r="AH26" s="18"/>
      <c r="AI26" s="18"/>
      <c r="AJ26" s="170"/>
      <c r="AK26" s="40"/>
      <c r="AL26" s="18"/>
      <c r="AM26" s="18"/>
      <c r="AN26" s="170"/>
      <c r="AO26" s="40">
        <v>9.4029638500000008</v>
      </c>
      <c r="AP26" s="18"/>
      <c r="AQ26" s="18"/>
      <c r="AR26" s="170">
        <v>9.4029638500000008</v>
      </c>
      <c r="AS26" s="40">
        <v>22</v>
      </c>
      <c r="AT26" s="18">
        <v>9.5</v>
      </c>
      <c r="AU26" s="18"/>
      <c r="AV26" s="170">
        <v>31.5</v>
      </c>
      <c r="AW26" s="40">
        <v>20</v>
      </c>
      <c r="AX26" s="18"/>
      <c r="AY26" s="18"/>
      <c r="AZ26" s="170">
        <v>20</v>
      </c>
      <c r="BA26" s="40">
        <v>13</v>
      </c>
      <c r="BB26" s="18">
        <v>2.5</v>
      </c>
      <c r="BC26" s="18"/>
      <c r="BD26" s="170">
        <v>15.5</v>
      </c>
      <c r="BE26" s="40"/>
      <c r="BF26" s="18"/>
      <c r="BG26" s="18"/>
      <c r="BH26" s="170"/>
      <c r="BI26" s="40"/>
      <c r="BJ26" s="18"/>
      <c r="BK26" s="18"/>
      <c r="BL26" s="337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</row>
    <row r="27" spans="1:85" ht="12.75" x14ac:dyDescent="0.2">
      <c r="A27" s="349">
        <v>18</v>
      </c>
      <c r="B27" s="40">
        <v>20.100000000000001</v>
      </c>
      <c r="C27" s="18">
        <v>5</v>
      </c>
      <c r="D27" s="18"/>
      <c r="E27" s="170">
        <v>25.1</v>
      </c>
      <c r="F27" s="40">
        <v>27.450000000000003</v>
      </c>
      <c r="G27" s="18"/>
      <c r="H27" s="18"/>
      <c r="I27" s="170">
        <v>27.450000000000003</v>
      </c>
      <c r="J27" s="40">
        <v>16.2</v>
      </c>
      <c r="K27" s="18">
        <v>25.2</v>
      </c>
      <c r="L27" s="18"/>
      <c r="M27" s="170">
        <v>41.4</v>
      </c>
      <c r="N27" s="40">
        <v>24.409999999999997</v>
      </c>
      <c r="O27" s="18">
        <v>20.6</v>
      </c>
      <c r="P27" s="18">
        <v>1.95</v>
      </c>
      <c r="Q27" s="170">
        <v>46.96</v>
      </c>
      <c r="R27" s="40">
        <v>25.450000000000003</v>
      </c>
      <c r="S27" s="18">
        <v>44.2</v>
      </c>
      <c r="T27" s="18"/>
      <c r="U27" s="170">
        <v>69.650000000000006</v>
      </c>
      <c r="V27" s="40">
        <v>24.3</v>
      </c>
      <c r="W27" s="18">
        <v>66.210000000000008</v>
      </c>
      <c r="X27" s="18">
        <v>1.25</v>
      </c>
      <c r="Y27" s="18"/>
      <c r="Z27" s="18"/>
      <c r="AA27" s="18"/>
      <c r="AB27" s="170">
        <v>91.76</v>
      </c>
      <c r="AC27" s="40">
        <v>16.2</v>
      </c>
      <c r="AD27" s="18">
        <v>17.369999999999997</v>
      </c>
      <c r="AE27" s="18">
        <v>1.31</v>
      </c>
      <c r="AF27" s="170">
        <v>34.879999999999995</v>
      </c>
      <c r="AG27" s="40">
        <v>4.0600000000000005</v>
      </c>
      <c r="AH27" s="18"/>
      <c r="AI27" s="18"/>
      <c r="AJ27" s="170">
        <v>4.0600000000000005</v>
      </c>
      <c r="AK27" s="40">
        <v>2.7</v>
      </c>
      <c r="AL27" s="18"/>
      <c r="AM27" s="18"/>
      <c r="AN27" s="170">
        <v>2.7</v>
      </c>
      <c r="AO27" s="40">
        <v>16.8</v>
      </c>
      <c r="AP27" s="18"/>
      <c r="AQ27" s="18">
        <v>0.5</v>
      </c>
      <c r="AR27" s="170">
        <v>17.3</v>
      </c>
      <c r="AS27" s="40">
        <v>17.399999999999999</v>
      </c>
      <c r="AT27" s="18"/>
      <c r="AU27" s="18">
        <v>0.62</v>
      </c>
      <c r="AV27" s="170">
        <v>18.02</v>
      </c>
      <c r="AW27" s="40">
        <v>16.5</v>
      </c>
      <c r="AX27" s="18">
        <v>3.06</v>
      </c>
      <c r="AY27" s="18"/>
      <c r="AZ27" s="170">
        <v>19.559999999999999</v>
      </c>
      <c r="BA27" s="40">
        <v>14.5</v>
      </c>
      <c r="BB27" s="18">
        <v>27</v>
      </c>
      <c r="BC27" s="18"/>
      <c r="BD27" s="170">
        <v>41.5</v>
      </c>
      <c r="BE27" s="40"/>
      <c r="BF27" s="18"/>
      <c r="BG27" s="18"/>
      <c r="BH27" s="170"/>
      <c r="BI27" s="40"/>
      <c r="BJ27" s="18"/>
      <c r="BK27" s="18"/>
      <c r="BL27" s="337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</row>
    <row r="28" spans="1:85" ht="12.75" x14ac:dyDescent="0.2">
      <c r="A28" s="349">
        <v>19</v>
      </c>
      <c r="B28" s="40">
        <v>11.95</v>
      </c>
      <c r="C28" s="18">
        <v>63.25</v>
      </c>
      <c r="D28" s="18">
        <v>0.77</v>
      </c>
      <c r="E28" s="170">
        <v>75.97</v>
      </c>
      <c r="F28" s="40">
        <v>7.85</v>
      </c>
      <c r="G28" s="18">
        <v>60.2</v>
      </c>
      <c r="H28" s="18"/>
      <c r="I28" s="170">
        <v>68.05</v>
      </c>
      <c r="J28" s="40">
        <v>5</v>
      </c>
      <c r="K28" s="18">
        <v>48.3</v>
      </c>
      <c r="L28" s="18">
        <v>1</v>
      </c>
      <c r="M28" s="170">
        <v>54.3</v>
      </c>
      <c r="N28" s="40"/>
      <c r="O28" s="18">
        <v>55.1</v>
      </c>
      <c r="P28" s="18">
        <v>1.1499999999999999</v>
      </c>
      <c r="Q28" s="170">
        <v>56.25</v>
      </c>
      <c r="R28" s="40">
        <v>9.8000000000000007</v>
      </c>
      <c r="S28" s="18">
        <v>110.39999999999999</v>
      </c>
      <c r="T28" s="18">
        <v>0.75</v>
      </c>
      <c r="U28" s="170">
        <v>120.94999999999999</v>
      </c>
      <c r="V28" s="40">
        <v>11.47</v>
      </c>
      <c r="W28" s="18">
        <v>50.400000000000006</v>
      </c>
      <c r="X28" s="18">
        <v>0.65</v>
      </c>
      <c r="Y28" s="18"/>
      <c r="Z28" s="18"/>
      <c r="AA28" s="18"/>
      <c r="AB28" s="170">
        <v>62.52</v>
      </c>
      <c r="AC28" s="40">
        <v>6.7100000000000009</v>
      </c>
      <c r="AD28" s="18">
        <v>72.08</v>
      </c>
      <c r="AE28" s="18">
        <v>0.85</v>
      </c>
      <c r="AF28" s="170">
        <v>79.639999999999986</v>
      </c>
      <c r="AG28" s="40">
        <v>6.6400000000000006</v>
      </c>
      <c r="AH28" s="18">
        <v>46.969999999999992</v>
      </c>
      <c r="AI28" s="18"/>
      <c r="AJ28" s="170">
        <v>53.609999999999992</v>
      </c>
      <c r="AK28" s="40">
        <v>5.6199999999999992</v>
      </c>
      <c r="AL28" s="18"/>
      <c r="AM28" s="18"/>
      <c r="AN28" s="170">
        <v>5.6199999999999992</v>
      </c>
      <c r="AO28" s="40">
        <v>7</v>
      </c>
      <c r="AP28" s="18"/>
      <c r="AQ28" s="18">
        <v>0.7</v>
      </c>
      <c r="AR28" s="170">
        <v>7.7</v>
      </c>
      <c r="AS28" s="40">
        <v>21.700000000000003</v>
      </c>
      <c r="AT28" s="18"/>
      <c r="AU28" s="18"/>
      <c r="AV28" s="170">
        <v>21.700000000000003</v>
      </c>
      <c r="AW28" s="40">
        <v>17.3</v>
      </c>
      <c r="AX28" s="18"/>
      <c r="AY28" s="18"/>
      <c r="AZ28" s="170">
        <v>17.3</v>
      </c>
      <c r="BA28" s="40">
        <v>17.100000000000001</v>
      </c>
      <c r="BB28" s="18">
        <v>4.5</v>
      </c>
      <c r="BC28" s="18"/>
      <c r="BD28" s="170">
        <v>21.6</v>
      </c>
      <c r="BE28" s="40"/>
      <c r="BF28" s="18"/>
      <c r="BG28" s="18"/>
      <c r="BH28" s="170"/>
      <c r="BI28" s="40"/>
      <c r="BJ28" s="18"/>
      <c r="BK28" s="18"/>
      <c r="BL28" s="337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</row>
    <row r="29" spans="1:85" ht="12.75" x14ac:dyDescent="0.2">
      <c r="A29" s="349">
        <v>20</v>
      </c>
      <c r="B29" s="40">
        <v>15.01</v>
      </c>
      <c r="C29" s="18">
        <v>10</v>
      </c>
      <c r="D29" s="18"/>
      <c r="E29" s="170">
        <v>25.009999999999998</v>
      </c>
      <c r="F29" s="40">
        <v>10.4</v>
      </c>
      <c r="G29" s="18">
        <v>56.7</v>
      </c>
      <c r="H29" s="18">
        <v>0.5</v>
      </c>
      <c r="I29" s="170">
        <v>67.600000000000009</v>
      </c>
      <c r="J29" s="40">
        <v>20</v>
      </c>
      <c r="K29" s="18">
        <v>58.6</v>
      </c>
      <c r="L29" s="18"/>
      <c r="M29" s="170">
        <v>78.599999999999994</v>
      </c>
      <c r="N29" s="40">
        <v>3</v>
      </c>
      <c r="O29" s="18">
        <v>64.2</v>
      </c>
      <c r="P29" s="18">
        <v>2</v>
      </c>
      <c r="Q29" s="170">
        <v>69.2</v>
      </c>
      <c r="R29" s="40">
        <v>13.3</v>
      </c>
      <c r="S29" s="18">
        <v>81</v>
      </c>
      <c r="T29" s="18"/>
      <c r="U29" s="170">
        <v>94.3</v>
      </c>
      <c r="V29" s="40">
        <v>8.24</v>
      </c>
      <c r="W29" s="18">
        <v>64</v>
      </c>
      <c r="X29" s="18"/>
      <c r="Y29" s="18"/>
      <c r="Z29" s="18"/>
      <c r="AA29" s="18"/>
      <c r="AB29" s="170">
        <v>72.239999999999995</v>
      </c>
      <c r="AC29" s="40">
        <v>10.5</v>
      </c>
      <c r="AD29" s="18">
        <v>11.5</v>
      </c>
      <c r="AE29" s="18">
        <v>0.92</v>
      </c>
      <c r="AF29" s="170">
        <v>22.92</v>
      </c>
      <c r="AG29" s="40"/>
      <c r="AH29" s="18">
        <v>6.31</v>
      </c>
      <c r="AI29" s="18"/>
      <c r="AJ29" s="170">
        <v>6.31</v>
      </c>
      <c r="AK29" s="40">
        <v>2.85</v>
      </c>
      <c r="AL29" s="18">
        <v>9.1199999999999992</v>
      </c>
      <c r="AM29" s="18"/>
      <c r="AN29" s="170">
        <v>11.969999999999999</v>
      </c>
      <c r="AO29" s="40">
        <v>9</v>
      </c>
      <c r="AP29" s="18">
        <v>9.6999999999999993</v>
      </c>
      <c r="AQ29" s="18"/>
      <c r="AR29" s="170">
        <v>18.7</v>
      </c>
      <c r="AS29" s="40">
        <v>23</v>
      </c>
      <c r="AT29" s="18">
        <v>15</v>
      </c>
      <c r="AU29" s="18"/>
      <c r="AV29" s="170">
        <v>38</v>
      </c>
      <c r="AW29" s="40">
        <v>11</v>
      </c>
      <c r="AX29" s="18">
        <v>5</v>
      </c>
      <c r="AY29" s="18"/>
      <c r="AZ29" s="170">
        <v>16</v>
      </c>
      <c r="BA29" s="40">
        <v>12.5</v>
      </c>
      <c r="BB29" s="18"/>
      <c r="BC29" s="18"/>
      <c r="BD29" s="170">
        <v>12.5</v>
      </c>
      <c r="BE29" s="40"/>
      <c r="BF29" s="18"/>
      <c r="BG29" s="18"/>
      <c r="BH29" s="170"/>
      <c r="BI29" s="40"/>
      <c r="BJ29" s="18"/>
      <c r="BK29" s="18"/>
      <c r="BL29" s="337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</row>
    <row r="30" spans="1:85" ht="12.75" x14ac:dyDescent="0.2">
      <c r="A30" s="349">
        <v>21</v>
      </c>
      <c r="B30" s="40">
        <v>14.4</v>
      </c>
      <c r="C30" s="18"/>
      <c r="D30" s="18">
        <v>1</v>
      </c>
      <c r="E30" s="170">
        <v>15.4</v>
      </c>
      <c r="F30" s="40">
        <v>22.2</v>
      </c>
      <c r="G30" s="18">
        <v>22</v>
      </c>
      <c r="H30" s="18">
        <v>1.1000000000000001</v>
      </c>
      <c r="I30" s="170">
        <v>45.300000000000004</v>
      </c>
      <c r="J30" s="40">
        <v>19.96</v>
      </c>
      <c r="K30" s="18">
        <v>53.2</v>
      </c>
      <c r="L30" s="18"/>
      <c r="M30" s="170">
        <v>73.16</v>
      </c>
      <c r="N30" s="40">
        <v>20.150000000000002</v>
      </c>
      <c r="O30" s="18">
        <v>62</v>
      </c>
      <c r="P30" s="18"/>
      <c r="Q30" s="170">
        <v>82.15</v>
      </c>
      <c r="R30" s="40">
        <v>21.299999999999997</v>
      </c>
      <c r="S30" s="18">
        <v>63.3</v>
      </c>
      <c r="T30" s="18"/>
      <c r="U30" s="170">
        <v>84.6</v>
      </c>
      <c r="V30" s="40">
        <v>14.099999999999998</v>
      </c>
      <c r="W30" s="18">
        <v>108.39999999999999</v>
      </c>
      <c r="X30" s="18">
        <v>0.8</v>
      </c>
      <c r="Y30" s="18"/>
      <c r="Z30" s="18"/>
      <c r="AA30" s="18"/>
      <c r="AB30" s="170">
        <v>123.29999999999998</v>
      </c>
      <c r="AC30" s="40">
        <v>13</v>
      </c>
      <c r="AD30" s="18">
        <v>78.2</v>
      </c>
      <c r="AE30" s="18"/>
      <c r="AF30" s="170">
        <v>91.2</v>
      </c>
      <c r="AG30" s="40">
        <v>1.65</v>
      </c>
      <c r="AH30" s="18"/>
      <c r="AI30" s="18"/>
      <c r="AJ30" s="170">
        <v>1.65</v>
      </c>
      <c r="AK30" s="40">
        <v>7.41</v>
      </c>
      <c r="AL30" s="18"/>
      <c r="AM30" s="18"/>
      <c r="AN30" s="170">
        <v>7.41</v>
      </c>
      <c r="AO30" s="40">
        <v>15.2</v>
      </c>
      <c r="AP30" s="18"/>
      <c r="AQ30" s="18">
        <v>0.7</v>
      </c>
      <c r="AR30" s="170">
        <v>15.899999999999999</v>
      </c>
      <c r="AS30" s="40">
        <v>13</v>
      </c>
      <c r="AT30" s="18">
        <v>8.1</v>
      </c>
      <c r="AU30" s="18"/>
      <c r="AV30" s="170">
        <v>21.1</v>
      </c>
      <c r="AW30" s="40">
        <v>13.5</v>
      </c>
      <c r="AX30" s="18">
        <v>40.5</v>
      </c>
      <c r="AY30" s="18"/>
      <c r="AZ30" s="170">
        <v>54</v>
      </c>
      <c r="BA30" s="40">
        <v>8.75</v>
      </c>
      <c r="BB30" s="18">
        <v>16.75</v>
      </c>
      <c r="BC30" s="18"/>
      <c r="BD30" s="170">
        <v>25.5</v>
      </c>
      <c r="BE30" s="40"/>
      <c r="BF30" s="18"/>
      <c r="BG30" s="18"/>
      <c r="BH30" s="170"/>
      <c r="BI30" s="40"/>
      <c r="BJ30" s="18"/>
      <c r="BK30" s="18"/>
      <c r="BL30" s="337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</row>
    <row r="31" spans="1:85" ht="12.75" x14ac:dyDescent="0.2">
      <c r="A31" s="349">
        <v>22</v>
      </c>
      <c r="B31" s="40"/>
      <c r="C31" s="18"/>
      <c r="D31" s="18"/>
      <c r="E31" s="170"/>
      <c r="F31" s="40">
        <v>8.1999999999999993</v>
      </c>
      <c r="G31" s="18">
        <v>62.1</v>
      </c>
      <c r="H31" s="18">
        <v>1</v>
      </c>
      <c r="I31" s="170">
        <v>71.3</v>
      </c>
      <c r="J31" s="40">
        <v>24.47</v>
      </c>
      <c r="K31" s="18">
        <v>72.7</v>
      </c>
      <c r="L31" s="18">
        <v>0.5</v>
      </c>
      <c r="M31" s="170">
        <v>97.67</v>
      </c>
      <c r="N31" s="40">
        <v>9.9</v>
      </c>
      <c r="O31" s="18">
        <v>74.7</v>
      </c>
      <c r="P31" s="18">
        <v>2.2800000000000002</v>
      </c>
      <c r="Q31" s="170">
        <v>86.88000000000001</v>
      </c>
      <c r="R31" s="40">
        <v>7.2100000000000009</v>
      </c>
      <c r="S31" s="18">
        <v>103</v>
      </c>
      <c r="T31" s="18">
        <v>1.45</v>
      </c>
      <c r="U31" s="170">
        <v>111.66000000000001</v>
      </c>
      <c r="V31" s="40">
        <v>3.65</v>
      </c>
      <c r="W31" s="18">
        <v>74.2</v>
      </c>
      <c r="X31" s="18">
        <v>1.4300000000000002</v>
      </c>
      <c r="Y31" s="18"/>
      <c r="Z31" s="18"/>
      <c r="AA31" s="18"/>
      <c r="AB31" s="170">
        <v>79.280000000000015</v>
      </c>
      <c r="AC31" s="40">
        <v>2</v>
      </c>
      <c r="AD31" s="18">
        <v>24.45</v>
      </c>
      <c r="AE31" s="18"/>
      <c r="AF31" s="170">
        <v>26.45</v>
      </c>
      <c r="AG31" s="40"/>
      <c r="AH31" s="18">
        <v>107.13</v>
      </c>
      <c r="AI31" s="18"/>
      <c r="AJ31" s="170">
        <v>107.13</v>
      </c>
      <c r="AK31" s="40">
        <v>2.98</v>
      </c>
      <c r="AL31" s="18"/>
      <c r="AM31" s="18"/>
      <c r="AN31" s="170">
        <v>2.98</v>
      </c>
      <c r="AO31" s="40">
        <v>13.5</v>
      </c>
      <c r="AP31" s="18"/>
      <c r="AQ31" s="18">
        <v>0.6</v>
      </c>
      <c r="AR31" s="170">
        <v>14.1</v>
      </c>
      <c r="AS31" s="40">
        <v>23.200000000000003</v>
      </c>
      <c r="AT31" s="18">
        <v>17</v>
      </c>
      <c r="AU31" s="18"/>
      <c r="AV31" s="170">
        <v>40.200000000000003</v>
      </c>
      <c r="AW31" s="40">
        <v>4.4000000000000004</v>
      </c>
      <c r="AX31" s="18"/>
      <c r="AY31" s="18">
        <v>0.6</v>
      </c>
      <c r="AZ31" s="170">
        <v>5</v>
      </c>
      <c r="BA31" s="40">
        <v>15.4</v>
      </c>
      <c r="BB31" s="18">
        <v>10.5</v>
      </c>
      <c r="BC31" s="18">
        <v>0.5</v>
      </c>
      <c r="BD31" s="170">
        <v>26.4</v>
      </c>
      <c r="BE31" s="40"/>
      <c r="BF31" s="18"/>
      <c r="BG31" s="18"/>
      <c r="BH31" s="170"/>
      <c r="BI31" s="40"/>
      <c r="BJ31" s="18"/>
      <c r="BK31" s="18"/>
      <c r="BL31" s="337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</row>
    <row r="32" spans="1:85" ht="12.75" x14ac:dyDescent="0.2">
      <c r="A32" s="349">
        <v>23</v>
      </c>
      <c r="B32" s="40"/>
      <c r="C32" s="18"/>
      <c r="D32" s="18"/>
      <c r="E32" s="170"/>
      <c r="F32" s="40">
        <v>23.950000000000003</v>
      </c>
      <c r="G32" s="18">
        <v>127.5</v>
      </c>
      <c r="H32" s="18">
        <v>1.2</v>
      </c>
      <c r="I32" s="170">
        <v>152.64999999999998</v>
      </c>
      <c r="J32" s="40">
        <v>6.2</v>
      </c>
      <c r="K32" s="18">
        <v>50</v>
      </c>
      <c r="L32" s="18">
        <v>0.7</v>
      </c>
      <c r="M32" s="170">
        <v>56.900000000000006</v>
      </c>
      <c r="N32" s="40">
        <v>9.1999999999999993</v>
      </c>
      <c r="O32" s="18">
        <v>79.099999999999994</v>
      </c>
      <c r="P32" s="18">
        <v>1</v>
      </c>
      <c r="Q32" s="170">
        <v>89.3</v>
      </c>
      <c r="R32" s="40">
        <v>17.5</v>
      </c>
      <c r="S32" s="18">
        <v>104.8</v>
      </c>
      <c r="T32" s="18">
        <v>2.2000000000000002</v>
      </c>
      <c r="U32" s="170">
        <v>124.5</v>
      </c>
      <c r="V32" s="40">
        <v>25.209999999999997</v>
      </c>
      <c r="W32" s="18">
        <v>77</v>
      </c>
      <c r="X32" s="18">
        <v>1.2</v>
      </c>
      <c r="Y32" s="18"/>
      <c r="Z32" s="18"/>
      <c r="AA32" s="18"/>
      <c r="AB32" s="170">
        <v>103.41</v>
      </c>
      <c r="AC32" s="40">
        <v>16.2</v>
      </c>
      <c r="AD32" s="18">
        <v>64</v>
      </c>
      <c r="AE32" s="18">
        <v>1.88</v>
      </c>
      <c r="AF32" s="170">
        <v>82.08</v>
      </c>
      <c r="AG32" s="40"/>
      <c r="AH32" s="18">
        <v>10.08</v>
      </c>
      <c r="AI32" s="18"/>
      <c r="AJ32" s="170">
        <v>10.08</v>
      </c>
      <c r="AK32" s="40">
        <v>2.87</v>
      </c>
      <c r="AL32" s="18">
        <v>5.51</v>
      </c>
      <c r="AM32" s="18"/>
      <c r="AN32" s="170">
        <v>8.379999999999999</v>
      </c>
      <c r="AO32" s="40">
        <v>6.1</v>
      </c>
      <c r="AP32" s="18"/>
      <c r="AQ32" s="18"/>
      <c r="AR32" s="170">
        <v>6.1</v>
      </c>
      <c r="AS32" s="40">
        <v>15.5</v>
      </c>
      <c r="AT32" s="18"/>
      <c r="AU32" s="18">
        <v>0.22</v>
      </c>
      <c r="AV32" s="170">
        <v>15.72</v>
      </c>
      <c r="AW32" s="40">
        <v>6.5</v>
      </c>
      <c r="AX32" s="18">
        <v>8.9</v>
      </c>
      <c r="AY32" s="18">
        <v>0.25</v>
      </c>
      <c r="AZ32" s="170">
        <v>15.65</v>
      </c>
      <c r="BA32" s="40">
        <v>10.9</v>
      </c>
      <c r="BB32" s="18">
        <v>8.08</v>
      </c>
      <c r="BC32" s="18">
        <v>1.25</v>
      </c>
      <c r="BD32" s="170">
        <v>20.23</v>
      </c>
      <c r="BE32" s="40"/>
      <c r="BF32" s="18"/>
      <c r="BG32" s="18"/>
      <c r="BH32" s="170"/>
      <c r="BI32" s="40"/>
      <c r="BJ32" s="18"/>
      <c r="BK32" s="18"/>
      <c r="BL32" s="337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</row>
    <row r="33" spans="1:85" ht="12.75" x14ac:dyDescent="0.2">
      <c r="A33" s="349">
        <v>24</v>
      </c>
      <c r="B33" s="40"/>
      <c r="C33" s="18"/>
      <c r="D33" s="18"/>
      <c r="E33" s="170"/>
      <c r="F33" s="40">
        <v>15.5</v>
      </c>
      <c r="G33" s="18">
        <v>25</v>
      </c>
      <c r="H33" s="18">
        <v>1</v>
      </c>
      <c r="I33" s="170">
        <v>41.5</v>
      </c>
      <c r="J33" s="40">
        <v>19.3</v>
      </c>
      <c r="K33" s="18">
        <v>56</v>
      </c>
      <c r="L33" s="18">
        <v>1.2</v>
      </c>
      <c r="M33" s="170">
        <v>76.5</v>
      </c>
      <c r="N33" s="40">
        <v>18.2</v>
      </c>
      <c r="O33" s="18">
        <v>78</v>
      </c>
      <c r="P33" s="18">
        <v>2.2000000000000002</v>
      </c>
      <c r="Q33" s="170">
        <v>98.4</v>
      </c>
      <c r="R33" s="40">
        <v>8.1999999999999993</v>
      </c>
      <c r="S33" s="18">
        <v>131.89999999999998</v>
      </c>
      <c r="T33" s="18">
        <v>1</v>
      </c>
      <c r="U33" s="170">
        <v>141.09999999999997</v>
      </c>
      <c r="V33" s="40">
        <v>19.2</v>
      </c>
      <c r="W33" s="18">
        <v>25</v>
      </c>
      <c r="X33" s="18">
        <v>1</v>
      </c>
      <c r="Y33" s="18"/>
      <c r="Z33" s="18"/>
      <c r="AA33" s="18"/>
      <c r="AB33" s="170">
        <v>45.2</v>
      </c>
      <c r="AC33" s="40">
        <v>9.3000000000000007</v>
      </c>
      <c r="AD33" s="18">
        <v>80.599999999999994</v>
      </c>
      <c r="AE33" s="18">
        <v>1</v>
      </c>
      <c r="AF33" s="170">
        <v>90.899999999999991</v>
      </c>
      <c r="AG33" s="40">
        <v>2.5</v>
      </c>
      <c r="AH33" s="18">
        <v>56</v>
      </c>
      <c r="AI33" s="18">
        <v>1.2</v>
      </c>
      <c r="AJ33" s="170">
        <v>59.7</v>
      </c>
      <c r="AK33" s="40">
        <v>5.77</v>
      </c>
      <c r="AL33" s="18">
        <v>112</v>
      </c>
      <c r="AM33" s="18"/>
      <c r="AN33" s="170">
        <v>117.77</v>
      </c>
      <c r="AO33" s="40">
        <v>13.1</v>
      </c>
      <c r="AP33" s="18"/>
      <c r="AQ33" s="18">
        <v>1.2</v>
      </c>
      <c r="AR33" s="170">
        <v>14.299999999999999</v>
      </c>
      <c r="AS33" s="40">
        <v>17.329999999999998</v>
      </c>
      <c r="AT33" s="18">
        <v>37.269999999999996</v>
      </c>
      <c r="AU33" s="18">
        <v>1</v>
      </c>
      <c r="AV33" s="170">
        <v>55.599999999999994</v>
      </c>
      <c r="AW33" s="40">
        <v>19</v>
      </c>
      <c r="AX33" s="18">
        <v>67</v>
      </c>
      <c r="AY33" s="18">
        <v>1</v>
      </c>
      <c r="AZ33" s="170">
        <v>87</v>
      </c>
      <c r="BA33" s="40">
        <v>16.3</v>
      </c>
      <c r="BB33" s="18">
        <v>61.319999999999993</v>
      </c>
      <c r="BC33" s="18">
        <v>1</v>
      </c>
      <c r="BD33" s="170">
        <v>78.61999999999999</v>
      </c>
      <c r="BE33" s="40"/>
      <c r="BF33" s="18"/>
      <c r="BG33" s="18"/>
      <c r="BH33" s="170"/>
      <c r="BI33" s="40"/>
      <c r="BJ33" s="18"/>
      <c r="BK33" s="18"/>
      <c r="BL33" s="337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</row>
    <row r="34" spans="1:85" ht="12.75" x14ac:dyDescent="0.2">
      <c r="A34" s="349">
        <v>25</v>
      </c>
      <c r="B34" s="40"/>
      <c r="C34" s="18"/>
      <c r="D34" s="18"/>
      <c r="E34" s="170"/>
      <c r="F34" s="40">
        <v>14.95</v>
      </c>
      <c r="G34" s="18">
        <v>100.6</v>
      </c>
      <c r="H34" s="18">
        <v>2</v>
      </c>
      <c r="I34" s="170">
        <v>117.55</v>
      </c>
      <c r="J34" s="40">
        <v>16</v>
      </c>
      <c r="K34" s="18">
        <v>88.300000000000011</v>
      </c>
      <c r="L34" s="18">
        <v>2</v>
      </c>
      <c r="M34" s="170">
        <v>106.30000000000001</v>
      </c>
      <c r="N34" s="40">
        <v>13.4</v>
      </c>
      <c r="O34" s="18">
        <v>180.2</v>
      </c>
      <c r="P34" s="18">
        <v>2.65</v>
      </c>
      <c r="Q34" s="170">
        <v>196.25</v>
      </c>
      <c r="R34" s="40">
        <v>23.08</v>
      </c>
      <c r="S34" s="18">
        <v>51.6</v>
      </c>
      <c r="T34" s="18">
        <v>0.61</v>
      </c>
      <c r="U34" s="170">
        <v>75.290000000000006</v>
      </c>
      <c r="V34" s="40">
        <v>9.1</v>
      </c>
      <c r="W34" s="18">
        <v>123.1</v>
      </c>
      <c r="X34" s="18">
        <v>1</v>
      </c>
      <c r="Y34" s="18"/>
      <c r="Z34" s="18"/>
      <c r="AA34" s="18"/>
      <c r="AB34" s="170">
        <v>133.19999999999999</v>
      </c>
      <c r="AC34" s="40">
        <v>7.6</v>
      </c>
      <c r="AD34" s="18">
        <v>7.8</v>
      </c>
      <c r="AE34" s="18">
        <v>0.7</v>
      </c>
      <c r="AF34" s="170">
        <v>16.099999999999998</v>
      </c>
      <c r="AG34" s="40">
        <v>7.2</v>
      </c>
      <c r="AH34" s="18">
        <v>45.79</v>
      </c>
      <c r="AI34" s="18">
        <v>0.5</v>
      </c>
      <c r="AJ34" s="170">
        <v>53.49</v>
      </c>
      <c r="AK34" s="40">
        <v>11.81</v>
      </c>
      <c r="AL34" s="18">
        <v>25</v>
      </c>
      <c r="AM34" s="18">
        <v>1</v>
      </c>
      <c r="AN34" s="170">
        <v>37.81</v>
      </c>
      <c r="AO34" s="40"/>
      <c r="AP34" s="18">
        <v>18.5</v>
      </c>
      <c r="AQ34" s="18"/>
      <c r="AR34" s="170">
        <v>18.5</v>
      </c>
      <c r="AS34" s="40">
        <v>12.1</v>
      </c>
      <c r="AT34" s="18">
        <v>19.5</v>
      </c>
      <c r="AU34" s="18">
        <v>0.5</v>
      </c>
      <c r="AV34" s="170">
        <v>32.1</v>
      </c>
      <c r="AW34" s="40">
        <v>9</v>
      </c>
      <c r="AX34" s="18">
        <v>16.600000000000001</v>
      </c>
      <c r="AY34" s="18">
        <v>0.5</v>
      </c>
      <c r="AZ34" s="170">
        <v>26.1</v>
      </c>
      <c r="BA34" s="40">
        <v>9.1</v>
      </c>
      <c r="BB34" s="18">
        <v>18.43</v>
      </c>
      <c r="BC34" s="18">
        <v>0.75</v>
      </c>
      <c r="BD34" s="170">
        <v>28.28</v>
      </c>
      <c r="BE34" s="40"/>
      <c r="BF34" s="18"/>
      <c r="BG34" s="18"/>
      <c r="BH34" s="170"/>
      <c r="BI34" s="40"/>
      <c r="BJ34" s="18"/>
      <c r="BK34" s="18"/>
      <c r="BL34" s="337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</row>
    <row r="35" spans="1:85" ht="12.75" x14ac:dyDescent="0.2">
      <c r="A35" s="349">
        <v>26</v>
      </c>
      <c r="B35" s="40"/>
      <c r="C35" s="18"/>
      <c r="D35" s="18"/>
      <c r="E35" s="170"/>
      <c r="F35" s="40">
        <v>27.6</v>
      </c>
      <c r="G35" s="18">
        <v>40.9</v>
      </c>
      <c r="H35" s="18">
        <v>0.4</v>
      </c>
      <c r="I35" s="170">
        <v>68.900000000000006</v>
      </c>
      <c r="J35" s="40">
        <v>6.8000000000000007</v>
      </c>
      <c r="K35" s="18">
        <v>177.10000000000002</v>
      </c>
      <c r="L35" s="18">
        <v>0.8</v>
      </c>
      <c r="M35" s="170">
        <v>184.70000000000005</v>
      </c>
      <c r="N35" s="40">
        <v>2.5</v>
      </c>
      <c r="O35" s="18">
        <v>92</v>
      </c>
      <c r="P35" s="18">
        <v>1</v>
      </c>
      <c r="Q35" s="170">
        <v>95.5</v>
      </c>
      <c r="R35" s="40">
        <v>19.8</v>
      </c>
      <c r="S35" s="18">
        <v>104.6</v>
      </c>
      <c r="T35" s="18">
        <v>1</v>
      </c>
      <c r="U35" s="170">
        <v>125.39999999999999</v>
      </c>
      <c r="V35" s="40">
        <v>19.739999999999998</v>
      </c>
      <c r="W35" s="18">
        <v>61.4</v>
      </c>
      <c r="X35" s="18">
        <v>1.73</v>
      </c>
      <c r="Y35" s="18"/>
      <c r="Z35" s="18"/>
      <c r="AA35" s="18"/>
      <c r="AB35" s="170">
        <v>82.87</v>
      </c>
      <c r="AC35" s="40">
        <v>2</v>
      </c>
      <c r="AD35" s="18">
        <v>40.299999999999997</v>
      </c>
      <c r="AE35" s="18"/>
      <c r="AF35" s="170">
        <v>42.3</v>
      </c>
      <c r="AG35" s="40">
        <v>3.75</v>
      </c>
      <c r="AH35" s="18"/>
      <c r="AI35" s="18"/>
      <c r="AJ35" s="170">
        <v>3.75</v>
      </c>
      <c r="AK35" s="40">
        <v>1.75</v>
      </c>
      <c r="AL35" s="18"/>
      <c r="AM35" s="18"/>
      <c r="AN35" s="170">
        <v>1.75</v>
      </c>
      <c r="AO35" s="40"/>
      <c r="AP35" s="18"/>
      <c r="AQ35" s="18"/>
      <c r="AR35" s="170"/>
      <c r="AS35" s="40">
        <v>23.5</v>
      </c>
      <c r="AT35" s="18"/>
      <c r="AU35" s="18"/>
      <c r="AV35" s="170">
        <v>23.5</v>
      </c>
      <c r="AW35" s="40">
        <v>9.5</v>
      </c>
      <c r="AX35" s="18">
        <v>9.5</v>
      </c>
      <c r="AY35" s="18"/>
      <c r="AZ35" s="170">
        <v>19</v>
      </c>
      <c r="BA35" s="40">
        <v>19.100000000000001</v>
      </c>
      <c r="BB35" s="18">
        <v>8.65</v>
      </c>
      <c r="BC35" s="18">
        <v>1</v>
      </c>
      <c r="BD35" s="170">
        <v>28.75</v>
      </c>
      <c r="BE35" s="40"/>
      <c r="BF35" s="18"/>
      <c r="BG35" s="18"/>
      <c r="BH35" s="170"/>
      <c r="BI35" s="40"/>
      <c r="BJ35" s="18"/>
      <c r="BK35" s="18"/>
      <c r="BL35" s="337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</row>
    <row r="36" spans="1:85" ht="12.75" x14ac:dyDescent="0.2">
      <c r="A36" s="349">
        <v>27</v>
      </c>
      <c r="B36" s="40"/>
      <c r="C36" s="18"/>
      <c r="D36" s="18"/>
      <c r="E36" s="170"/>
      <c r="F36" s="40">
        <v>22.75</v>
      </c>
      <c r="G36" s="18">
        <v>40.5</v>
      </c>
      <c r="H36" s="18">
        <v>1.25</v>
      </c>
      <c r="I36" s="170">
        <v>64.5</v>
      </c>
      <c r="J36" s="40">
        <v>18.350000000000001</v>
      </c>
      <c r="K36" s="18">
        <v>88</v>
      </c>
      <c r="L36" s="18">
        <v>1</v>
      </c>
      <c r="M36" s="170">
        <v>107.35</v>
      </c>
      <c r="N36" s="40">
        <v>19.600000000000001</v>
      </c>
      <c r="O36" s="18">
        <v>140.19999999999999</v>
      </c>
      <c r="P36" s="18">
        <v>1.45</v>
      </c>
      <c r="Q36" s="170">
        <v>161.24999999999997</v>
      </c>
      <c r="R36" s="40">
        <v>11.25</v>
      </c>
      <c r="S36" s="18">
        <v>50</v>
      </c>
      <c r="T36" s="18">
        <v>1.2</v>
      </c>
      <c r="U36" s="170">
        <v>62.45</v>
      </c>
      <c r="V36" s="40">
        <v>16.37</v>
      </c>
      <c r="W36" s="18">
        <v>109.89999999999999</v>
      </c>
      <c r="X36" s="18">
        <v>3.73</v>
      </c>
      <c r="Y36" s="18"/>
      <c r="Z36" s="18"/>
      <c r="AA36" s="18"/>
      <c r="AB36" s="170">
        <v>130</v>
      </c>
      <c r="AC36" s="40">
        <v>13.1</v>
      </c>
      <c r="AD36" s="18">
        <v>90.800000000000011</v>
      </c>
      <c r="AE36" s="18">
        <v>1</v>
      </c>
      <c r="AF36" s="170">
        <v>104.9</v>
      </c>
      <c r="AG36" s="40">
        <v>4.82</v>
      </c>
      <c r="AH36" s="18">
        <v>20.5</v>
      </c>
      <c r="AI36" s="18"/>
      <c r="AJ36" s="170">
        <v>25.32</v>
      </c>
      <c r="AK36" s="40">
        <v>4.66</v>
      </c>
      <c r="AL36" s="18">
        <v>9.8800000000000008</v>
      </c>
      <c r="AM36" s="18"/>
      <c r="AN36" s="170">
        <v>14.540000000000001</v>
      </c>
      <c r="AO36" s="40"/>
      <c r="AP36" s="18"/>
      <c r="AQ36" s="18"/>
      <c r="AR36" s="170"/>
      <c r="AS36" s="40">
        <v>12.5</v>
      </c>
      <c r="AT36" s="18"/>
      <c r="AU36" s="18"/>
      <c r="AV36" s="170">
        <v>12.5</v>
      </c>
      <c r="AW36" s="40">
        <v>16.95</v>
      </c>
      <c r="AX36" s="18">
        <v>21</v>
      </c>
      <c r="AY36" s="18"/>
      <c r="AZ36" s="170">
        <v>37.950000000000003</v>
      </c>
      <c r="BA36" s="40">
        <v>11</v>
      </c>
      <c r="BB36" s="18">
        <v>45</v>
      </c>
      <c r="BC36" s="18">
        <v>0.25</v>
      </c>
      <c r="BD36" s="170">
        <v>56.25</v>
      </c>
      <c r="BE36" s="40"/>
      <c r="BF36" s="18"/>
      <c r="BG36" s="18"/>
      <c r="BH36" s="170"/>
      <c r="BI36" s="40"/>
      <c r="BJ36" s="18"/>
      <c r="BK36" s="18"/>
      <c r="BL36" s="337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</row>
    <row r="37" spans="1:85" ht="12.75" x14ac:dyDescent="0.2">
      <c r="A37" s="349">
        <v>28</v>
      </c>
      <c r="B37" s="40"/>
      <c r="C37" s="18"/>
      <c r="D37" s="18"/>
      <c r="E37" s="170"/>
      <c r="F37" s="40">
        <v>13.399999999999999</v>
      </c>
      <c r="G37" s="18">
        <v>53.6</v>
      </c>
      <c r="H37" s="18">
        <v>2</v>
      </c>
      <c r="I37" s="170">
        <v>69</v>
      </c>
      <c r="J37" s="40">
        <v>6.1</v>
      </c>
      <c r="K37" s="18">
        <v>142.5</v>
      </c>
      <c r="L37" s="18">
        <v>1</v>
      </c>
      <c r="M37" s="170">
        <v>149.6</v>
      </c>
      <c r="N37" s="40">
        <v>17.399999999999999</v>
      </c>
      <c r="O37" s="18">
        <v>24</v>
      </c>
      <c r="P37" s="18">
        <v>0.4</v>
      </c>
      <c r="Q37" s="170">
        <v>41.8</v>
      </c>
      <c r="R37" s="40">
        <v>7.5</v>
      </c>
      <c r="S37" s="18">
        <v>125.8</v>
      </c>
      <c r="T37" s="18">
        <v>2.42</v>
      </c>
      <c r="U37" s="170">
        <v>135.72</v>
      </c>
      <c r="V37" s="40">
        <v>10.1</v>
      </c>
      <c r="W37" s="18">
        <v>120.9</v>
      </c>
      <c r="X37" s="18">
        <v>1.73</v>
      </c>
      <c r="Y37" s="18"/>
      <c r="Z37" s="18"/>
      <c r="AA37" s="18"/>
      <c r="AB37" s="170">
        <v>132.72999999999999</v>
      </c>
      <c r="AC37" s="40">
        <v>4.0999999999999996</v>
      </c>
      <c r="AD37" s="18">
        <v>28.9</v>
      </c>
      <c r="AE37" s="18">
        <v>0.5</v>
      </c>
      <c r="AF37" s="170">
        <v>33.5</v>
      </c>
      <c r="AG37" s="40">
        <v>1.01</v>
      </c>
      <c r="AH37" s="18">
        <v>23.95</v>
      </c>
      <c r="AI37" s="18"/>
      <c r="AJ37" s="170">
        <v>24.96</v>
      </c>
      <c r="AK37" s="40">
        <v>3.1</v>
      </c>
      <c r="AL37" s="18">
        <v>10.5</v>
      </c>
      <c r="AM37" s="18">
        <v>0.5</v>
      </c>
      <c r="AN37" s="170">
        <v>14.1</v>
      </c>
      <c r="AO37" s="40"/>
      <c r="AP37" s="18"/>
      <c r="AQ37" s="18"/>
      <c r="AR37" s="170"/>
      <c r="AS37" s="40">
        <v>14.6</v>
      </c>
      <c r="AT37" s="18">
        <v>10.5</v>
      </c>
      <c r="AU37" s="18">
        <v>0.5</v>
      </c>
      <c r="AV37" s="170">
        <v>25.6</v>
      </c>
      <c r="AW37" s="40">
        <v>8.8999999999999986</v>
      </c>
      <c r="AX37" s="18">
        <v>10.5</v>
      </c>
      <c r="AY37" s="18">
        <v>0.5</v>
      </c>
      <c r="AZ37" s="170">
        <v>19.899999999999999</v>
      </c>
      <c r="BA37" s="40">
        <v>7.1</v>
      </c>
      <c r="BB37" s="18">
        <v>10.5</v>
      </c>
      <c r="BC37" s="18">
        <v>0.5</v>
      </c>
      <c r="BD37" s="170">
        <v>18.100000000000001</v>
      </c>
      <c r="BE37" s="40">
        <v>3.1</v>
      </c>
      <c r="BF37" s="18">
        <v>10.5</v>
      </c>
      <c r="BG37" s="18">
        <v>0.5</v>
      </c>
      <c r="BH37" s="170">
        <v>14.1</v>
      </c>
      <c r="BI37" s="40">
        <v>3.1</v>
      </c>
      <c r="BJ37" s="18">
        <v>10.5</v>
      </c>
      <c r="BK37" s="18">
        <v>0.5</v>
      </c>
      <c r="BL37" s="337">
        <v>14.1</v>
      </c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</row>
    <row r="38" spans="1:85" ht="12.75" x14ac:dyDescent="0.2">
      <c r="A38" s="349">
        <v>29</v>
      </c>
      <c r="B38" s="40"/>
      <c r="C38" s="18"/>
      <c r="D38" s="18"/>
      <c r="E38" s="170"/>
      <c r="F38" s="40">
        <v>17.600000000000001</v>
      </c>
      <c r="G38" s="18">
        <v>143.44999999999999</v>
      </c>
      <c r="H38" s="18">
        <v>2</v>
      </c>
      <c r="I38" s="170">
        <v>163.04999999999998</v>
      </c>
      <c r="J38" s="40">
        <v>24.3</v>
      </c>
      <c r="K38" s="18">
        <v>61.75</v>
      </c>
      <c r="L38" s="18">
        <v>3.35</v>
      </c>
      <c r="M38" s="170">
        <v>89.399999999999991</v>
      </c>
      <c r="N38" s="40">
        <v>5</v>
      </c>
      <c r="O38" s="18">
        <v>50.4</v>
      </c>
      <c r="P38" s="18">
        <v>2.15</v>
      </c>
      <c r="Q38" s="170">
        <v>57.55</v>
      </c>
      <c r="R38" s="40">
        <v>28.380000000000003</v>
      </c>
      <c r="S38" s="18">
        <v>29</v>
      </c>
      <c r="T38" s="18">
        <v>1.2</v>
      </c>
      <c r="U38" s="170">
        <v>58.580000000000005</v>
      </c>
      <c r="V38" s="40">
        <v>7.3</v>
      </c>
      <c r="W38" s="18">
        <v>63.75</v>
      </c>
      <c r="X38" s="18">
        <v>3.73</v>
      </c>
      <c r="Y38" s="18"/>
      <c r="Z38" s="18"/>
      <c r="AA38" s="18"/>
      <c r="AB38" s="170">
        <v>74.78</v>
      </c>
      <c r="AC38" s="40"/>
      <c r="AD38" s="18">
        <v>13.6</v>
      </c>
      <c r="AE38" s="18"/>
      <c r="AF38" s="170">
        <v>13.6</v>
      </c>
      <c r="AG38" s="40">
        <v>3.1</v>
      </c>
      <c r="AH38" s="18">
        <v>46.67</v>
      </c>
      <c r="AI38" s="18">
        <v>0.5</v>
      </c>
      <c r="AJ38" s="170">
        <v>50.27</v>
      </c>
      <c r="AK38" s="40">
        <v>5.18</v>
      </c>
      <c r="AL38" s="18"/>
      <c r="AM38" s="18"/>
      <c r="AN38" s="170">
        <v>5.18</v>
      </c>
      <c r="AO38" s="40">
        <v>7.2948955399999997</v>
      </c>
      <c r="AP38" s="18"/>
      <c r="AQ38" s="18"/>
      <c r="AR38" s="170">
        <v>7.2948955399999997</v>
      </c>
      <c r="AS38" s="40">
        <v>21.550000000000004</v>
      </c>
      <c r="AT38" s="18"/>
      <c r="AU38" s="18"/>
      <c r="AV38" s="170">
        <v>21.550000000000004</v>
      </c>
      <c r="AW38" s="40">
        <v>6.5</v>
      </c>
      <c r="AX38" s="18"/>
      <c r="AY38" s="18"/>
      <c r="AZ38" s="170">
        <v>6.5</v>
      </c>
      <c r="BA38" s="40">
        <v>11.902000000000001</v>
      </c>
      <c r="BB38" s="18">
        <v>47.5</v>
      </c>
      <c r="BC38" s="18"/>
      <c r="BD38" s="170">
        <v>59.402000000000001</v>
      </c>
      <c r="BE38" s="40"/>
      <c r="BF38" s="18"/>
      <c r="BG38" s="18"/>
      <c r="BH38" s="170"/>
      <c r="BI38" s="40"/>
      <c r="BJ38" s="18"/>
      <c r="BK38" s="18"/>
      <c r="BL38" s="337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</row>
    <row r="39" spans="1:85" ht="12.75" x14ac:dyDescent="0.2">
      <c r="A39" s="349">
        <v>30</v>
      </c>
      <c r="B39" s="40"/>
      <c r="C39" s="18"/>
      <c r="D39" s="18"/>
      <c r="E39" s="170"/>
      <c r="F39" s="40">
        <v>8.1999999999999993</v>
      </c>
      <c r="G39" s="18">
        <v>100.3</v>
      </c>
      <c r="H39" s="18">
        <v>1.6</v>
      </c>
      <c r="I39" s="170">
        <v>110.1</v>
      </c>
      <c r="J39" s="40">
        <v>14.05</v>
      </c>
      <c r="K39" s="18">
        <v>100.4</v>
      </c>
      <c r="L39" s="18">
        <v>1.8</v>
      </c>
      <c r="M39" s="170">
        <v>116.25</v>
      </c>
      <c r="N39" s="40">
        <v>1.1000000000000001</v>
      </c>
      <c r="O39" s="18">
        <v>43.9</v>
      </c>
      <c r="P39" s="18">
        <v>4.9000000000000004</v>
      </c>
      <c r="Q39" s="170">
        <v>49.9</v>
      </c>
      <c r="R39" s="40">
        <v>9.5</v>
      </c>
      <c r="S39" s="18">
        <v>102.5</v>
      </c>
      <c r="T39" s="18"/>
      <c r="U39" s="170">
        <v>112</v>
      </c>
      <c r="V39" s="40">
        <v>3</v>
      </c>
      <c r="W39" s="18">
        <v>80.5</v>
      </c>
      <c r="X39" s="18">
        <v>1.73</v>
      </c>
      <c r="Y39" s="18"/>
      <c r="Z39" s="18"/>
      <c r="AA39" s="18"/>
      <c r="AB39" s="170">
        <v>85.23</v>
      </c>
      <c r="AC39" s="40">
        <v>18.5</v>
      </c>
      <c r="AD39" s="18">
        <v>20.5</v>
      </c>
      <c r="AE39" s="18"/>
      <c r="AF39" s="170">
        <v>39</v>
      </c>
      <c r="AG39" s="40">
        <v>3.25</v>
      </c>
      <c r="AH39" s="18"/>
      <c r="AI39" s="18"/>
      <c r="AJ39" s="170">
        <v>3.25</v>
      </c>
      <c r="AK39" s="40"/>
      <c r="AL39" s="18"/>
      <c r="AM39" s="18"/>
      <c r="AN39" s="170"/>
      <c r="AO39" s="40">
        <v>2.0567380100000001</v>
      </c>
      <c r="AP39" s="18"/>
      <c r="AQ39" s="18"/>
      <c r="AR39" s="170">
        <v>2.0567380100000001</v>
      </c>
      <c r="AS39" s="40">
        <v>9.5</v>
      </c>
      <c r="AT39" s="18"/>
      <c r="AU39" s="18"/>
      <c r="AV39" s="170">
        <v>9.5</v>
      </c>
      <c r="AW39" s="40"/>
      <c r="AX39" s="18"/>
      <c r="AY39" s="18"/>
      <c r="AZ39" s="170"/>
      <c r="BA39" s="40"/>
      <c r="BB39" s="18"/>
      <c r="BC39" s="18"/>
      <c r="BD39" s="170"/>
      <c r="BE39" s="40"/>
      <c r="BF39" s="18"/>
      <c r="BG39" s="18"/>
      <c r="BH39" s="170"/>
      <c r="BI39" s="40"/>
      <c r="BJ39" s="18"/>
      <c r="BK39" s="18"/>
      <c r="BL39" s="337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</row>
    <row r="40" spans="1:85" ht="12.75" x14ac:dyDescent="0.2">
      <c r="A40" s="349">
        <v>31</v>
      </c>
      <c r="B40" s="40"/>
      <c r="C40" s="18"/>
      <c r="D40" s="18"/>
      <c r="E40" s="170"/>
      <c r="F40" s="40">
        <v>11.6</v>
      </c>
      <c r="G40" s="18">
        <v>102.5</v>
      </c>
      <c r="H40" s="18"/>
      <c r="I40" s="170">
        <v>114.1</v>
      </c>
      <c r="J40" s="40">
        <v>17.850000000000001</v>
      </c>
      <c r="K40" s="18">
        <v>112.5</v>
      </c>
      <c r="L40" s="18">
        <v>2.6</v>
      </c>
      <c r="M40" s="170">
        <v>132.94999999999999</v>
      </c>
      <c r="N40" s="40">
        <v>26.2</v>
      </c>
      <c r="O40" s="18">
        <v>122</v>
      </c>
      <c r="P40" s="18">
        <v>2.4</v>
      </c>
      <c r="Q40" s="170">
        <v>150.6</v>
      </c>
      <c r="R40" s="40">
        <v>16.100000000000001</v>
      </c>
      <c r="S40" s="18">
        <v>112.1</v>
      </c>
      <c r="T40" s="18">
        <v>2.4</v>
      </c>
      <c r="U40" s="170">
        <v>130.6</v>
      </c>
      <c r="V40" s="40">
        <v>26.2</v>
      </c>
      <c r="W40" s="18">
        <v>112</v>
      </c>
      <c r="X40" s="18">
        <v>2.4</v>
      </c>
      <c r="Y40" s="18">
        <v>60</v>
      </c>
      <c r="Z40" s="18">
        <v>52</v>
      </c>
      <c r="AA40" s="18"/>
      <c r="AB40" s="170">
        <v>252.6</v>
      </c>
      <c r="AC40" s="40">
        <v>19.89</v>
      </c>
      <c r="AD40" s="18">
        <v>6</v>
      </c>
      <c r="AE40" s="18"/>
      <c r="AF40" s="170">
        <v>25.89</v>
      </c>
      <c r="AG40" s="40">
        <v>7.8</v>
      </c>
      <c r="AH40" s="18">
        <v>4.6900000000000004</v>
      </c>
      <c r="AI40" s="18"/>
      <c r="AJ40" s="170">
        <v>12.49</v>
      </c>
      <c r="AK40" s="40">
        <v>7.1999999999999993</v>
      </c>
      <c r="AL40" s="18"/>
      <c r="AM40" s="18"/>
      <c r="AN40" s="170">
        <v>7.1999999999999993</v>
      </c>
      <c r="AO40" s="40">
        <v>3.0695727399999999</v>
      </c>
      <c r="AP40" s="18"/>
      <c r="AQ40" s="18"/>
      <c r="AR40" s="170">
        <v>3.0695727399999999</v>
      </c>
      <c r="AS40" s="40">
        <v>21.82</v>
      </c>
      <c r="AT40" s="18">
        <v>12.26</v>
      </c>
      <c r="AU40" s="18"/>
      <c r="AV40" s="170">
        <v>34.08</v>
      </c>
      <c r="AW40" s="40">
        <v>2.75</v>
      </c>
      <c r="AX40" s="18">
        <v>5</v>
      </c>
      <c r="AY40" s="18"/>
      <c r="AZ40" s="170">
        <v>7.75</v>
      </c>
      <c r="BA40" s="40">
        <v>12.22</v>
      </c>
      <c r="BB40" s="18">
        <v>10</v>
      </c>
      <c r="BC40" s="18">
        <v>1.1000000000000001</v>
      </c>
      <c r="BD40" s="170">
        <v>23.32</v>
      </c>
      <c r="BE40" s="40"/>
      <c r="BF40" s="18"/>
      <c r="BG40" s="18"/>
      <c r="BH40" s="170"/>
      <c r="BI40" s="40"/>
      <c r="BJ40" s="18"/>
      <c r="BK40" s="18"/>
      <c r="BL40" s="337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</row>
    <row r="41" spans="1:85" ht="12.75" x14ac:dyDescent="0.2">
      <c r="A41" s="349">
        <v>32</v>
      </c>
      <c r="B41" s="40"/>
      <c r="C41" s="18"/>
      <c r="D41" s="18"/>
      <c r="E41" s="170"/>
      <c r="F41" s="40">
        <v>3.2</v>
      </c>
      <c r="G41" s="18">
        <v>67.95</v>
      </c>
      <c r="H41" s="18">
        <v>2.7199999999999998</v>
      </c>
      <c r="I41" s="170">
        <v>73.87</v>
      </c>
      <c r="J41" s="40">
        <v>8</v>
      </c>
      <c r="K41" s="18"/>
      <c r="L41" s="18">
        <v>0.65</v>
      </c>
      <c r="M41" s="170">
        <v>8.65</v>
      </c>
      <c r="N41" s="40">
        <v>4.3</v>
      </c>
      <c r="O41" s="18">
        <v>25.7</v>
      </c>
      <c r="P41" s="18"/>
      <c r="Q41" s="170">
        <v>30</v>
      </c>
      <c r="R41" s="40">
        <v>11.2</v>
      </c>
      <c r="S41" s="18">
        <v>65.8</v>
      </c>
      <c r="T41" s="18">
        <v>3.25</v>
      </c>
      <c r="U41" s="170">
        <v>80.25</v>
      </c>
      <c r="V41" s="40">
        <v>3.1</v>
      </c>
      <c r="W41" s="18">
        <v>4.4000000000000004</v>
      </c>
      <c r="X41" s="18"/>
      <c r="Y41" s="18"/>
      <c r="Z41" s="18"/>
      <c r="AA41" s="18"/>
      <c r="AB41" s="170">
        <v>7.5</v>
      </c>
      <c r="AC41" s="40">
        <v>23</v>
      </c>
      <c r="AD41" s="18">
        <v>62.2</v>
      </c>
      <c r="AE41" s="18"/>
      <c r="AF41" s="170">
        <v>85.2</v>
      </c>
      <c r="AG41" s="40">
        <v>4.5199999999999996</v>
      </c>
      <c r="AH41" s="18">
        <v>3.2</v>
      </c>
      <c r="AI41" s="18">
        <v>0.6</v>
      </c>
      <c r="AJ41" s="170">
        <v>8.32</v>
      </c>
      <c r="AK41" s="40">
        <v>5.5399999999999991</v>
      </c>
      <c r="AL41" s="18"/>
      <c r="AM41" s="18"/>
      <c r="AN41" s="170">
        <v>5.5399999999999991</v>
      </c>
      <c r="AO41" s="40">
        <v>11.19100439</v>
      </c>
      <c r="AP41" s="18"/>
      <c r="AQ41" s="18"/>
      <c r="AR41" s="170">
        <v>11.19100439</v>
      </c>
      <c r="AS41" s="40">
        <v>14.95</v>
      </c>
      <c r="AT41" s="18"/>
      <c r="AU41" s="18"/>
      <c r="AV41" s="170">
        <v>14.95</v>
      </c>
      <c r="AW41" s="40">
        <v>3.1</v>
      </c>
      <c r="AX41" s="18">
        <v>9.1</v>
      </c>
      <c r="AY41" s="18">
        <v>0.5</v>
      </c>
      <c r="AZ41" s="170">
        <v>12.7</v>
      </c>
      <c r="BA41" s="40">
        <v>17.399999999999999</v>
      </c>
      <c r="BB41" s="18">
        <v>18.350000000000001</v>
      </c>
      <c r="BC41" s="18"/>
      <c r="BD41" s="170">
        <v>35.75</v>
      </c>
      <c r="BE41" s="40"/>
      <c r="BF41" s="18"/>
      <c r="BG41" s="18"/>
      <c r="BH41" s="170"/>
      <c r="BI41" s="40"/>
      <c r="BJ41" s="18"/>
      <c r="BK41" s="18"/>
      <c r="BL41" s="337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</row>
    <row r="42" spans="1:85" ht="12.75" x14ac:dyDescent="0.2">
      <c r="A42" s="349">
        <v>33</v>
      </c>
      <c r="B42" s="40"/>
      <c r="C42" s="18"/>
      <c r="D42" s="18"/>
      <c r="E42" s="170"/>
      <c r="F42" s="40">
        <v>3.1</v>
      </c>
      <c r="G42" s="18">
        <v>47.35</v>
      </c>
      <c r="H42" s="18">
        <v>2.1</v>
      </c>
      <c r="I42" s="170">
        <v>52.550000000000004</v>
      </c>
      <c r="J42" s="40">
        <v>8.4499999999999993</v>
      </c>
      <c r="K42" s="18">
        <v>70.599999999999994</v>
      </c>
      <c r="L42" s="18">
        <v>2.5</v>
      </c>
      <c r="M42" s="170">
        <v>81.55</v>
      </c>
      <c r="N42" s="40">
        <v>12</v>
      </c>
      <c r="O42" s="18"/>
      <c r="P42" s="18"/>
      <c r="Q42" s="170">
        <v>12</v>
      </c>
      <c r="R42" s="40">
        <v>3.2</v>
      </c>
      <c r="S42" s="18">
        <v>62.8</v>
      </c>
      <c r="T42" s="18">
        <v>1.5</v>
      </c>
      <c r="U42" s="170">
        <v>67.5</v>
      </c>
      <c r="V42" s="40">
        <v>3.1</v>
      </c>
      <c r="W42" s="18"/>
      <c r="X42" s="18"/>
      <c r="Y42" s="18"/>
      <c r="Z42" s="18"/>
      <c r="AA42" s="18"/>
      <c r="AB42" s="170">
        <v>3.1</v>
      </c>
      <c r="AC42" s="40">
        <v>21.19</v>
      </c>
      <c r="AD42" s="18">
        <v>52.3</v>
      </c>
      <c r="AE42" s="18">
        <v>1.04</v>
      </c>
      <c r="AF42" s="170">
        <v>74.53</v>
      </c>
      <c r="AG42" s="40">
        <v>4.2</v>
      </c>
      <c r="AH42" s="18">
        <v>22.86</v>
      </c>
      <c r="AI42" s="18"/>
      <c r="AJ42" s="170">
        <v>27.06</v>
      </c>
      <c r="AK42" s="40">
        <v>2.57</v>
      </c>
      <c r="AL42" s="18"/>
      <c r="AM42" s="18"/>
      <c r="AN42" s="170">
        <v>2.57</v>
      </c>
      <c r="AO42" s="40">
        <v>10.57573442</v>
      </c>
      <c r="AP42" s="18"/>
      <c r="AQ42" s="18"/>
      <c r="AR42" s="170">
        <v>10.57573442</v>
      </c>
      <c r="AS42" s="40">
        <v>36.5</v>
      </c>
      <c r="AT42" s="18"/>
      <c r="AU42" s="18"/>
      <c r="AV42" s="170">
        <v>36.5</v>
      </c>
      <c r="AW42" s="40">
        <v>18</v>
      </c>
      <c r="AX42" s="18"/>
      <c r="AY42" s="18"/>
      <c r="AZ42" s="170">
        <v>18</v>
      </c>
      <c r="BA42" s="40">
        <v>5.4</v>
      </c>
      <c r="BB42" s="18">
        <v>17.350000000000001</v>
      </c>
      <c r="BC42" s="18"/>
      <c r="BD42" s="170">
        <v>22.75</v>
      </c>
      <c r="BE42" s="40"/>
      <c r="BF42" s="18"/>
      <c r="BG42" s="18"/>
      <c r="BH42" s="170"/>
      <c r="BI42" s="40"/>
      <c r="BJ42" s="18"/>
      <c r="BK42" s="18"/>
      <c r="BL42" s="337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</row>
    <row r="43" spans="1:85" ht="12.75" x14ac:dyDescent="0.2">
      <c r="A43" s="349">
        <v>34</v>
      </c>
      <c r="B43" s="40"/>
      <c r="C43" s="18"/>
      <c r="D43" s="18"/>
      <c r="E43" s="170"/>
      <c r="F43" s="40">
        <v>29.45</v>
      </c>
      <c r="G43" s="18">
        <v>112</v>
      </c>
      <c r="H43" s="18">
        <v>2.4</v>
      </c>
      <c r="I43" s="170">
        <v>143.85</v>
      </c>
      <c r="J43" s="40"/>
      <c r="K43" s="18">
        <v>39.5</v>
      </c>
      <c r="L43" s="18">
        <v>3.7</v>
      </c>
      <c r="M43" s="170">
        <v>43.2</v>
      </c>
      <c r="N43" s="40">
        <v>8.5</v>
      </c>
      <c r="O43" s="18">
        <v>27.3</v>
      </c>
      <c r="P43" s="18"/>
      <c r="Q43" s="170">
        <v>35.799999999999997</v>
      </c>
      <c r="R43" s="40">
        <v>26.2</v>
      </c>
      <c r="S43" s="18">
        <v>119.8</v>
      </c>
      <c r="T43" s="18">
        <v>2.4</v>
      </c>
      <c r="U43" s="170">
        <v>148.4</v>
      </c>
      <c r="V43" s="40">
        <v>8.3000000000000007</v>
      </c>
      <c r="W43" s="18">
        <v>6</v>
      </c>
      <c r="X43" s="18"/>
      <c r="Y43" s="18"/>
      <c r="Z43" s="18"/>
      <c r="AA43" s="18"/>
      <c r="AB43" s="170">
        <v>14.3</v>
      </c>
      <c r="AC43" s="40">
        <v>9.6</v>
      </c>
      <c r="AD43" s="18">
        <v>41.05</v>
      </c>
      <c r="AE43" s="18"/>
      <c r="AF43" s="170">
        <v>50.65</v>
      </c>
      <c r="AG43" s="40">
        <v>7.21</v>
      </c>
      <c r="AH43" s="18"/>
      <c r="AI43" s="18"/>
      <c r="AJ43" s="170">
        <v>7.21</v>
      </c>
      <c r="AK43" s="40">
        <v>6.5600000000000005</v>
      </c>
      <c r="AL43" s="18"/>
      <c r="AM43" s="18"/>
      <c r="AN43" s="170">
        <v>6.5600000000000005</v>
      </c>
      <c r="AO43" s="40">
        <v>1.01283473</v>
      </c>
      <c r="AP43" s="18"/>
      <c r="AQ43" s="18"/>
      <c r="AR43" s="170">
        <v>1.01283473</v>
      </c>
      <c r="AS43" s="40">
        <v>12.6</v>
      </c>
      <c r="AT43" s="18"/>
      <c r="AU43" s="18"/>
      <c r="AV43" s="170">
        <v>12.6</v>
      </c>
      <c r="AW43" s="40">
        <v>18.8</v>
      </c>
      <c r="AX43" s="18"/>
      <c r="AY43" s="18"/>
      <c r="AZ43" s="170">
        <v>18.8</v>
      </c>
      <c r="BA43" s="40">
        <v>15.85</v>
      </c>
      <c r="BB43" s="18">
        <v>56</v>
      </c>
      <c r="BC43" s="18">
        <v>1.2</v>
      </c>
      <c r="BD43" s="170">
        <v>73.05</v>
      </c>
      <c r="BE43" s="40"/>
      <c r="BF43" s="18"/>
      <c r="BG43" s="18"/>
      <c r="BH43" s="170"/>
      <c r="BI43" s="40"/>
      <c r="BJ43" s="18"/>
      <c r="BK43" s="18"/>
      <c r="BL43" s="337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</row>
    <row r="44" spans="1:85" ht="12.75" x14ac:dyDescent="0.2">
      <c r="A44" s="349">
        <v>35</v>
      </c>
      <c r="B44" s="40"/>
      <c r="C44" s="18"/>
      <c r="D44" s="18"/>
      <c r="E44" s="170"/>
      <c r="F44" s="40">
        <v>6.4</v>
      </c>
      <c r="G44" s="18"/>
      <c r="H44" s="18"/>
      <c r="I44" s="170">
        <v>6.4</v>
      </c>
      <c r="J44" s="40">
        <v>26.2</v>
      </c>
      <c r="K44" s="18">
        <v>112</v>
      </c>
      <c r="L44" s="18">
        <v>2.4</v>
      </c>
      <c r="M44" s="170">
        <v>140.6</v>
      </c>
      <c r="N44" s="40">
        <v>18.399999999999999</v>
      </c>
      <c r="O44" s="18">
        <v>17.75</v>
      </c>
      <c r="P44" s="18"/>
      <c r="Q44" s="170">
        <v>36.15</v>
      </c>
      <c r="R44" s="40">
        <v>2.35</v>
      </c>
      <c r="S44" s="18">
        <v>25.5</v>
      </c>
      <c r="T44" s="18"/>
      <c r="U44" s="170">
        <v>27.85</v>
      </c>
      <c r="V44" s="40">
        <v>9.5</v>
      </c>
      <c r="W44" s="18"/>
      <c r="X44" s="18"/>
      <c r="Y44" s="18"/>
      <c r="Z44" s="18"/>
      <c r="AA44" s="18"/>
      <c r="AB44" s="170">
        <v>9.5</v>
      </c>
      <c r="AC44" s="40">
        <v>20.68</v>
      </c>
      <c r="AD44" s="18">
        <v>56</v>
      </c>
      <c r="AE44" s="18">
        <v>1.2</v>
      </c>
      <c r="AF44" s="170">
        <v>77.88000000000001</v>
      </c>
      <c r="AG44" s="40">
        <v>5.1099999999999994</v>
      </c>
      <c r="AH44" s="18">
        <v>75.739999999999995</v>
      </c>
      <c r="AI44" s="18"/>
      <c r="AJ44" s="170">
        <v>80.849999999999994</v>
      </c>
      <c r="AK44" s="40">
        <v>3.01</v>
      </c>
      <c r="AL44" s="18"/>
      <c r="AM44" s="18"/>
      <c r="AN44" s="170">
        <v>3.01</v>
      </c>
      <c r="AO44" s="40">
        <v>6.4808995300000003</v>
      </c>
      <c r="AP44" s="18"/>
      <c r="AQ44" s="18"/>
      <c r="AR44" s="170">
        <v>6.4808995300000003</v>
      </c>
      <c r="AS44" s="40">
        <v>27.5</v>
      </c>
      <c r="AT44" s="18"/>
      <c r="AU44" s="18"/>
      <c r="AV44" s="170">
        <v>27.5</v>
      </c>
      <c r="AW44" s="40">
        <v>13.4</v>
      </c>
      <c r="AX44" s="18"/>
      <c r="AY44" s="18"/>
      <c r="AZ44" s="170">
        <v>13.4</v>
      </c>
      <c r="BA44" s="40">
        <v>11.25</v>
      </c>
      <c r="BB44" s="18"/>
      <c r="BC44" s="18"/>
      <c r="BD44" s="170">
        <v>11.25</v>
      </c>
      <c r="BE44" s="40"/>
      <c r="BF44" s="18"/>
      <c r="BG44" s="18"/>
      <c r="BH44" s="170"/>
      <c r="BI44" s="40"/>
      <c r="BJ44" s="18"/>
      <c r="BK44" s="18"/>
      <c r="BL44" s="337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</row>
    <row r="45" spans="1:85" ht="12.75" x14ac:dyDescent="0.2">
      <c r="A45" s="349">
        <v>36</v>
      </c>
      <c r="B45" s="40"/>
      <c r="C45" s="18"/>
      <c r="D45" s="18"/>
      <c r="E45" s="170"/>
      <c r="F45" s="40">
        <v>14.13</v>
      </c>
      <c r="G45" s="18"/>
      <c r="H45" s="18"/>
      <c r="I45" s="170">
        <v>14.13</v>
      </c>
      <c r="J45" s="40">
        <v>5.2799999999999994</v>
      </c>
      <c r="K45" s="18"/>
      <c r="L45" s="18"/>
      <c r="M45" s="170">
        <v>5.2799999999999994</v>
      </c>
      <c r="N45" s="40">
        <v>20.100000000000001</v>
      </c>
      <c r="O45" s="18"/>
      <c r="P45" s="18"/>
      <c r="Q45" s="170">
        <v>20.100000000000001</v>
      </c>
      <c r="R45" s="40">
        <v>2</v>
      </c>
      <c r="S45" s="18">
        <v>49.6</v>
      </c>
      <c r="T45" s="18"/>
      <c r="U45" s="170">
        <v>51.6</v>
      </c>
      <c r="V45" s="40">
        <v>10.3</v>
      </c>
      <c r="W45" s="18"/>
      <c r="X45" s="18">
        <v>0.6</v>
      </c>
      <c r="Y45" s="18"/>
      <c r="Z45" s="18"/>
      <c r="AA45" s="18"/>
      <c r="AB45" s="170">
        <v>10.9</v>
      </c>
      <c r="AC45" s="40">
        <v>17.5</v>
      </c>
      <c r="AD45" s="18">
        <v>18.950000000000003</v>
      </c>
      <c r="AE45" s="18"/>
      <c r="AF45" s="170">
        <v>36.450000000000003</v>
      </c>
      <c r="AG45" s="40"/>
      <c r="AH45" s="18">
        <v>5.29</v>
      </c>
      <c r="AI45" s="18"/>
      <c r="AJ45" s="170">
        <v>5.29</v>
      </c>
      <c r="AK45" s="40"/>
      <c r="AL45" s="18"/>
      <c r="AM45" s="18"/>
      <c r="AN45" s="170"/>
      <c r="AO45" s="40"/>
      <c r="AP45" s="18"/>
      <c r="AQ45" s="18"/>
      <c r="AR45" s="170"/>
      <c r="AS45" s="40">
        <v>28.9</v>
      </c>
      <c r="AT45" s="18"/>
      <c r="AU45" s="18"/>
      <c r="AV45" s="170">
        <v>28.9</v>
      </c>
      <c r="AW45" s="40">
        <v>19.16</v>
      </c>
      <c r="AX45" s="18"/>
      <c r="AY45" s="18"/>
      <c r="AZ45" s="170">
        <v>19.16</v>
      </c>
      <c r="BA45" s="40">
        <v>4.8499999999999996</v>
      </c>
      <c r="BB45" s="18"/>
      <c r="BC45" s="18"/>
      <c r="BD45" s="170">
        <v>4.8499999999999996</v>
      </c>
      <c r="BE45" s="40"/>
      <c r="BF45" s="18"/>
      <c r="BG45" s="18"/>
      <c r="BH45" s="170"/>
      <c r="BI45" s="40"/>
      <c r="BJ45" s="18"/>
      <c r="BK45" s="18"/>
      <c r="BL45" s="337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</row>
    <row r="46" spans="1:85" ht="12.75" x14ac:dyDescent="0.2">
      <c r="A46" s="349">
        <v>37</v>
      </c>
      <c r="B46" s="40"/>
      <c r="C46" s="18"/>
      <c r="D46" s="18"/>
      <c r="E46" s="170"/>
      <c r="F46" s="40">
        <v>12</v>
      </c>
      <c r="G46" s="18"/>
      <c r="H46" s="18"/>
      <c r="I46" s="170">
        <v>12</v>
      </c>
      <c r="J46" s="40">
        <v>8.91</v>
      </c>
      <c r="K46" s="18">
        <v>12</v>
      </c>
      <c r="L46" s="18"/>
      <c r="M46" s="170">
        <v>20.91</v>
      </c>
      <c r="N46" s="40">
        <v>26.700000000000003</v>
      </c>
      <c r="O46" s="18">
        <v>10</v>
      </c>
      <c r="P46" s="18"/>
      <c r="Q46" s="170">
        <v>36.700000000000003</v>
      </c>
      <c r="R46" s="40">
        <v>15.899999999999999</v>
      </c>
      <c r="S46" s="18">
        <v>89.6</v>
      </c>
      <c r="T46" s="18">
        <v>1.2</v>
      </c>
      <c r="U46" s="170">
        <v>106.7</v>
      </c>
      <c r="V46" s="40"/>
      <c r="W46" s="18">
        <v>21.6</v>
      </c>
      <c r="X46" s="18"/>
      <c r="Y46" s="18"/>
      <c r="Z46" s="18"/>
      <c r="AA46" s="18"/>
      <c r="AB46" s="170">
        <v>21.6</v>
      </c>
      <c r="AC46" s="40">
        <v>22.74</v>
      </c>
      <c r="AD46" s="18"/>
      <c r="AE46" s="18"/>
      <c r="AF46" s="170">
        <v>22.74</v>
      </c>
      <c r="AG46" s="40"/>
      <c r="AH46" s="18">
        <v>10.33</v>
      </c>
      <c r="AI46" s="18"/>
      <c r="AJ46" s="170">
        <v>10.33</v>
      </c>
      <c r="AK46" s="40">
        <v>3.01</v>
      </c>
      <c r="AL46" s="18"/>
      <c r="AM46" s="18"/>
      <c r="AN46" s="170">
        <v>3.01</v>
      </c>
      <c r="AO46" s="40"/>
      <c r="AP46" s="18"/>
      <c r="AQ46" s="18"/>
      <c r="AR46" s="170"/>
      <c r="AS46" s="40">
        <v>21</v>
      </c>
      <c r="AT46" s="18"/>
      <c r="AU46" s="18"/>
      <c r="AV46" s="170">
        <v>21</v>
      </c>
      <c r="AW46" s="40">
        <v>24.08</v>
      </c>
      <c r="AX46" s="18"/>
      <c r="AY46" s="18"/>
      <c r="AZ46" s="170">
        <v>24.08</v>
      </c>
      <c r="BA46" s="40">
        <v>9</v>
      </c>
      <c r="BB46" s="18"/>
      <c r="BC46" s="18"/>
      <c r="BD46" s="170">
        <v>9</v>
      </c>
      <c r="BE46" s="40"/>
      <c r="BF46" s="18"/>
      <c r="BG46" s="18"/>
      <c r="BH46" s="170"/>
      <c r="BI46" s="40"/>
      <c r="BJ46" s="18"/>
      <c r="BK46" s="18"/>
      <c r="BL46" s="337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</row>
    <row r="47" spans="1:85" ht="12.75" x14ac:dyDescent="0.2">
      <c r="A47" s="349">
        <v>38</v>
      </c>
      <c r="B47" s="40"/>
      <c r="C47" s="18"/>
      <c r="D47" s="18"/>
      <c r="E47" s="170"/>
      <c r="F47" s="40">
        <v>15.05</v>
      </c>
      <c r="G47" s="18"/>
      <c r="H47" s="18"/>
      <c r="I47" s="170">
        <v>15.05</v>
      </c>
      <c r="J47" s="40">
        <v>5.5</v>
      </c>
      <c r="K47" s="18">
        <v>13.9</v>
      </c>
      <c r="L47" s="18"/>
      <c r="M47" s="170">
        <v>19.399999999999999</v>
      </c>
      <c r="N47" s="40">
        <v>22.85</v>
      </c>
      <c r="O47" s="18"/>
      <c r="P47" s="18"/>
      <c r="Q47" s="170">
        <v>22.85</v>
      </c>
      <c r="R47" s="40">
        <v>9.1</v>
      </c>
      <c r="S47" s="18">
        <v>19.5</v>
      </c>
      <c r="T47" s="18"/>
      <c r="U47" s="170">
        <v>28.6</v>
      </c>
      <c r="V47" s="40">
        <v>6.7</v>
      </c>
      <c r="W47" s="18">
        <v>22.5</v>
      </c>
      <c r="X47" s="18">
        <v>0.5</v>
      </c>
      <c r="Y47" s="18"/>
      <c r="Z47" s="18"/>
      <c r="AA47" s="18"/>
      <c r="AB47" s="170">
        <v>29.7</v>
      </c>
      <c r="AC47" s="40">
        <v>16.98</v>
      </c>
      <c r="AD47" s="18"/>
      <c r="AE47" s="18"/>
      <c r="AF47" s="170">
        <v>16.98</v>
      </c>
      <c r="AG47" s="40">
        <v>13.1</v>
      </c>
      <c r="AH47" s="18">
        <v>54.75</v>
      </c>
      <c r="AI47" s="18">
        <v>1.2</v>
      </c>
      <c r="AJ47" s="170">
        <v>69.05</v>
      </c>
      <c r="AK47" s="40"/>
      <c r="AL47" s="18"/>
      <c r="AM47" s="18"/>
      <c r="AN47" s="170"/>
      <c r="AO47" s="40"/>
      <c r="AP47" s="18"/>
      <c r="AQ47" s="18"/>
      <c r="AR47" s="170"/>
      <c r="AS47" s="40">
        <v>48</v>
      </c>
      <c r="AT47" s="18"/>
      <c r="AU47" s="18"/>
      <c r="AV47" s="170">
        <v>48</v>
      </c>
      <c r="AW47" s="40">
        <v>17</v>
      </c>
      <c r="AX47" s="18"/>
      <c r="AY47" s="18"/>
      <c r="AZ47" s="170">
        <v>17</v>
      </c>
      <c r="BA47" s="40">
        <v>10.950000000000001</v>
      </c>
      <c r="BB47" s="18"/>
      <c r="BC47" s="18"/>
      <c r="BD47" s="170">
        <v>10.950000000000001</v>
      </c>
      <c r="BE47" s="40"/>
      <c r="BF47" s="18"/>
      <c r="BG47" s="18"/>
      <c r="BH47" s="170"/>
      <c r="BI47" s="40"/>
      <c r="BJ47" s="18"/>
      <c r="BK47" s="18"/>
      <c r="BL47" s="337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</row>
    <row r="48" spans="1:85" ht="12.75" x14ac:dyDescent="0.2">
      <c r="A48" s="349">
        <v>39</v>
      </c>
      <c r="B48" s="40"/>
      <c r="C48" s="18"/>
      <c r="D48" s="18"/>
      <c r="E48" s="170"/>
      <c r="F48" s="40">
        <v>8.1</v>
      </c>
      <c r="G48" s="18"/>
      <c r="H48" s="18"/>
      <c r="I48" s="170">
        <v>8.1</v>
      </c>
      <c r="J48" s="40">
        <v>10</v>
      </c>
      <c r="K48" s="18"/>
      <c r="L48" s="18"/>
      <c r="M48" s="170">
        <v>10</v>
      </c>
      <c r="N48" s="40">
        <v>22.75</v>
      </c>
      <c r="O48" s="18"/>
      <c r="P48" s="18"/>
      <c r="Q48" s="170">
        <v>22.75</v>
      </c>
      <c r="R48" s="40">
        <v>2.6</v>
      </c>
      <c r="S48" s="18">
        <v>56.4</v>
      </c>
      <c r="T48" s="18"/>
      <c r="U48" s="170">
        <v>59</v>
      </c>
      <c r="V48" s="40">
        <v>6.35</v>
      </c>
      <c r="W48" s="18"/>
      <c r="X48" s="18"/>
      <c r="Y48" s="18"/>
      <c r="Z48" s="18"/>
      <c r="AA48" s="18"/>
      <c r="AB48" s="170">
        <v>6.35</v>
      </c>
      <c r="AC48" s="40">
        <v>23.1</v>
      </c>
      <c r="AD48" s="18"/>
      <c r="AE48" s="18">
        <v>1.95</v>
      </c>
      <c r="AF48" s="170">
        <v>25.05</v>
      </c>
      <c r="AG48" s="40"/>
      <c r="AH48" s="18"/>
      <c r="AI48" s="18"/>
      <c r="AJ48" s="170"/>
      <c r="AK48" s="40">
        <v>4.68</v>
      </c>
      <c r="AL48" s="18"/>
      <c r="AM48" s="18"/>
      <c r="AN48" s="170">
        <v>4.68</v>
      </c>
      <c r="AO48" s="40"/>
      <c r="AP48" s="18"/>
      <c r="AQ48" s="18"/>
      <c r="AR48" s="170"/>
      <c r="AS48" s="40">
        <v>3.5</v>
      </c>
      <c r="AT48" s="18"/>
      <c r="AU48" s="18"/>
      <c r="AV48" s="170">
        <v>3.5</v>
      </c>
      <c r="AW48" s="40">
        <v>15</v>
      </c>
      <c r="AX48" s="18"/>
      <c r="AY48" s="18"/>
      <c r="AZ48" s="170">
        <v>15</v>
      </c>
      <c r="BA48" s="40">
        <v>12.1</v>
      </c>
      <c r="BB48" s="18"/>
      <c r="BC48" s="18"/>
      <c r="BD48" s="170">
        <v>12.1</v>
      </c>
      <c r="BE48" s="40"/>
      <c r="BF48" s="18"/>
      <c r="BG48" s="18"/>
      <c r="BH48" s="170"/>
      <c r="BI48" s="40"/>
      <c r="BJ48" s="18"/>
      <c r="BK48" s="18"/>
      <c r="BL48" s="337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</row>
    <row r="49" spans="1:85" ht="12.75" x14ac:dyDescent="0.2">
      <c r="A49" s="349">
        <v>40</v>
      </c>
      <c r="B49" s="40"/>
      <c r="C49" s="18"/>
      <c r="D49" s="18"/>
      <c r="E49" s="170"/>
      <c r="F49" s="40">
        <v>26</v>
      </c>
      <c r="G49" s="18"/>
      <c r="H49" s="18"/>
      <c r="I49" s="170">
        <v>26</v>
      </c>
      <c r="J49" s="40">
        <v>3.1</v>
      </c>
      <c r="K49" s="18"/>
      <c r="L49" s="18"/>
      <c r="M49" s="170">
        <v>3.1</v>
      </c>
      <c r="N49" s="40">
        <v>15.2</v>
      </c>
      <c r="O49" s="18">
        <v>10</v>
      </c>
      <c r="P49" s="18"/>
      <c r="Q49" s="170">
        <v>25.2</v>
      </c>
      <c r="R49" s="40">
        <v>5.6</v>
      </c>
      <c r="S49" s="18">
        <v>20</v>
      </c>
      <c r="T49" s="18"/>
      <c r="U49" s="170">
        <v>25.6</v>
      </c>
      <c r="V49" s="40">
        <v>4.75</v>
      </c>
      <c r="W49" s="18"/>
      <c r="X49" s="18"/>
      <c r="Y49" s="18"/>
      <c r="Z49" s="18"/>
      <c r="AA49" s="18"/>
      <c r="AB49" s="170">
        <v>4.75</v>
      </c>
      <c r="AC49" s="40">
        <v>9.1</v>
      </c>
      <c r="AD49" s="18"/>
      <c r="AE49" s="18">
        <v>2.8984700000000001</v>
      </c>
      <c r="AF49" s="170">
        <v>11.998469999999999</v>
      </c>
      <c r="AG49" s="40">
        <v>8.48</v>
      </c>
      <c r="AH49" s="18"/>
      <c r="AI49" s="18"/>
      <c r="AJ49" s="170">
        <v>8.48</v>
      </c>
      <c r="AK49" s="40"/>
      <c r="AL49" s="18"/>
      <c r="AM49" s="18"/>
      <c r="AN49" s="170"/>
      <c r="AO49" s="40"/>
      <c r="AP49" s="18"/>
      <c r="AQ49" s="18"/>
      <c r="AR49" s="170"/>
      <c r="AS49" s="40">
        <v>20.5</v>
      </c>
      <c r="AT49" s="18"/>
      <c r="AU49" s="18"/>
      <c r="AV49" s="170">
        <v>20.5</v>
      </c>
      <c r="AW49" s="40">
        <v>28.5</v>
      </c>
      <c r="AX49" s="18"/>
      <c r="AY49" s="18"/>
      <c r="AZ49" s="170">
        <v>28.5</v>
      </c>
      <c r="BA49" s="40"/>
      <c r="BB49" s="18"/>
      <c r="BC49" s="18"/>
      <c r="BD49" s="170"/>
      <c r="BE49" s="40"/>
      <c r="BF49" s="18"/>
      <c r="BG49" s="18"/>
      <c r="BH49" s="170"/>
      <c r="BI49" s="40"/>
      <c r="BJ49" s="18"/>
      <c r="BK49" s="18"/>
      <c r="BL49" s="337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</row>
    <row r="50" spans="1:85" ht="12.75" x14ac:dyDescent="0.2">
      <c r="A50" s="349">
        <v>41</v>
      </c>
      <c r="B50" s="40"/>
      <c r="C50" s="18"/>
      <c r="D50" s="18"/>
      <c r="E50" s="170"/>
      <c r="F50" s="40">
        <v>11</v>
      </c>
      <c r="G50" s="18"/>
      <c r="H50" s="18"/>
      <c r="I50" s="170">
        <v>11</v>
      </c>
      <c r="J50" s="40">
        <v>13.4</v>
      </c>
      <c r="K50" s="18"/>
      <c r="L50" s="18"/>
      <c r="M50" s="170">
        <v>13.4</v>
      </c>
      <c r="N50" s="40">
        <v>29.3</v>
      </c>
      <c r="O50" s="18">
        <v>10</v>
      </c>
      <c r="P50" s="18"/>
      <c r="Q50" s="170">
        <v>39.299999999999997</v>
      </c>
      <c r="R50" s="40">
        <v>8.5</v>
      </c>
      <c r="S50" s="18">
        <v>41</v>
      </c>
      <c r="T50" s="18"/>
      <c r="U50" s="170">
        <v>49.5</v>
      </c>
      <c r="V50" s="40">
        <v>6.7</v>
      </c>
      <c r="W50" s="18">
        <v>15.6</v>
      </c>
      <c r="X50" s="18"/>
      <c r="Y50" s="18"/>
      <c r="Z50" s="18"/>
      <c r="AA50" s="18"/>
      <c r="AB50" s="170">
        <v>22.3</v>
      </c>
      <c r="AC50" s="40">
        <v>36.950000000000003</v>
      </c>
      <c r="AD50" s="18"/>
      <c r="AE50" s="18">
        <v>0.8</v>
      </c>
      <c r="AF50" s="170">
        <v>37.75</v>
      </c>
      <c r="AG50" s="40">
        <v>7.3</v>
      </c>
      <c r="AH50" s="18"/>
      <c r="AI50" s="18"/>
      <c r="AJ50" s="170">
        <v>7.3</v>
      </c>
      <c r="AK50" s="40"/>
      <c r="AL50" s="18"/>
      <c r="AM50" s="18"/>
      <c r="AN50" s="170"/>
      <c r="AO50" s="40"/>
      <c r="AP50" s="18"/>
      <c r="AQ50" s="18"/>
      <c r="AR50" s="170"/>
      <c r="AS50" s="40">
        <v>28.58</v>
      </c>
      <c r="AT50" s="18"/>
      <c r="AU50" s="18"/>
      <c r="AV50" s="170">
        <v>28.58</v>
      </c>
      <c r="AW50" s="40">
        <v>26.6</v>
      </c>
      <c r="AX50" s="18"/>
      <c r="AY50" s="18"/>
      <c r="AZ50" s="170">
        <v>26.6</v>
      </c>
      <c r="BA50" s="40">
        <v>6.1</v>
      </c>
      <c r="BB50" s="18"/>
      <c r="BC50" s="18"/>
      <c r="BD50" s="170">
        <v>6.1</v>
      </c>
      <c r="BE50" s="40"/>
      <c r="BF50" s="18"/>
      <c r="BG50" s="18"/>
      <c r="BH50" s="170"/>
      <c r="BI50" s="40"/>
      <c r="BJ50" s="18"/>
      <c r="BK50" s="18"/>
      <c r="BL50" s="337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</row>
    <row r="51" spans="1:85" ht="12.75" x14ac:dyDescent="0.2">
      <c r="A51" s="349">
        <v>42</v>
      </c>
      <c r="B51" s="40"/>
      <c r="C51" s="18"/>
      <c r="D51" s="18"/>
      <c r="E51" s="170"/>
      <c r="F51" s="40">
        <v>9.8000000000000007</v>
      </c>
      <c r="G51" s="18"/>
      <c r="H51" s="18"/>
      <c r="I51" s="170">
        <v>9.8000000000000007</v>
      </c>
      <c r="J51" s="40">
        <v>3.1</v>
      </c>
      <c r="K51" s="18">
        <v>16.7</v>
      </c>
      <c r="L51" s="18"/>
      <c r="M51" s="170">
        <v>19.8</v>
      </c>
      <c r="N51" s="40">
        <v>6.2</v>
      </c>
      <c r="O51" s="18"/>
      <c r="P51" s="18"/>
      <c r="Q51" s="170">
        <v>6.2</v>
      </c>
      <c r="R51" s="40">
        <v>8.6999999999999993</v>
      </c>
      <c r="S51" s="18">
        <v>53.1</v>
      </c>
      <c r="T51" s="18"/>
      <c r="U51" s="170">
        <v>61.8</v>
      </c>
      <c r="V51" s="40">
        <v>3.5</v>
      </c>
      <c r="W51" s="18"/>
      <c r="X51" s="18">
        <v>0.5</v>
      </c>
      <c r="Y51" s="18"/>
      <c r="Z51" s="18"/>
      <c r="AA51" s="18"/>
      <c r="AB51" s="170">
        <v>4</v>
      </c>
      <c r="AC51" s="40"/>
      <c r="AD51" s="18"/>
      <c r="AE51" s="18">
        <v>2.1799999999999997</v>
      </c>
      <c r="AF51" s="170">
        <v>2.1799999999999997</v>
      </c>
      <c r="AG51" s="40">
        <v>11.15</v>
      </c>
      <c r="AH51" s="18"/>
      <c r="AI51" s="18"/>
      <c r="AJ51" s="170">
        <v>11.15</v>
      </c>
      <c r="AK51" s="40">
        <v>4.4700000000000006</v>
      </c>
      <c r="AL51" s="18"/>
      <c r="AM51" s="18"/>
      <c r="AN51" s="170">
        <v>4.4700000000000006</v>
      </c>
      <c r="AO51" s="40"/>
      <c r="AP51" s="18"/>
      <c r="AQ51" s="18"/>
      <c r="AR51" s="170"/>
      <c r="AS51" s="40">
        <v>18.5</v>
      </c>
      <c r="AT51" s="18"/>
      <c r="AU51" s="18"/>
      <c r="AV51" s="170">
        <v>18.5</v>
      </c>
      <c r="AW51" s="40">
        <v>19</v>
      </c>
      <c r="AX51" s="18"/>
      <c r="AY51" s="18"/>
      <c r="AZ51" s="170">
        <v>19</v>
      </c>
      <c r="BA51" s="40">
        <v>3</v>
      </c>
      <c r="BB51" s="18"/>
      <c r="BC51" s="18"/>
      <c r="BD51" s="170">
        <v>3</v>
      </c>
      <c r="BE51" s="40"/>
      <c r="BF51" s="18"/>
      <c r="BG51" s="18"/>
      <c r="BH51" s="170"/>
      <c r="BI51" s="40"/>
      <c r="BJ51" s="18"/>
      <c r="BK51" s="18"/>
      <c r="BL51" s="337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</row>
    <row r="52" spans="1:85" ht="12.75" x14ac:dyDescent="0.2">
      <c r="A52" s="349">
        <v>43</v>
      </c>
      <c r="B52" s="40"/>
      <c r="C52" s="18"/>
      <c r="D52" s="18"/>
      <c r="E52" s="170"/>
      <c r="F52" s="40">
        <v>33.71</v>
      </c>
      <c r="G52" s="18">
        <v>10.199999999999999</v>
      </c>
      <c r="H52" s="18"/>
      <c r="I52" s="170">
        <v>43.91</v>
      </c>
      <c r="J52" s="40">
        <v>3.1</v>
      </c>
      <c r="K52" s="18"/>
      <c r="L52" s="18"/>
      <c r="M52" s="170">
        <v>3.1</v>
      </c>
      <c r="N52" s="40">
        <v>33.6</v>
      </c>
      <c r="O52" s="18"/>
      <c r="P52" s="18"/>
      <c r="Q52" s="170">
        <v>33.6</v>
      </c>
      <c r="R52" s="40">
        <v>10.9</v>
      </c>
      <c r="S52" s="18"/>
      <c r="T52" s="18">
        <v>0.75</v>
      </c>
      <c r="U52" s="170">
        <v>11.65</v>
      </c>
      <c r="V52" s="40">
        <v>1.6</v>
      </c>
      <c r="W52" s="18"/>
      <c r="X52" s="18">
        <v>2.4249999999999998</v>
      </c>
      <c r="Y52" s="18"/>
      <c r="Z52" s="18"/>
      <c r="AA52" s="18"/>
      <c r="AB52" s="170">
        <v>4.0250000000000004</v>
      </c>
      <c r="AC52" s="40">
        <v>3.15</v>
      </c>
      <c r="AD52" s="18"/>
      <c r="AE52" s="18">
        <v>3.42</v>
      </c>
      <c r="AF52" s="170">
        <v>6.57</v>
      </c>
      <c r="AG52" s="40">
        <v>8.01</v>
      </c>
      <c r="AH52" s="18"/>
      <c r="AI52" s="18"/>
      <c r="AJ52" s="170">
        <v>8.01</v>
      </c>
      <c r="AK52" s="40">
        <v>3</v>
      </c>
      <c r="AL52" s="18"/>
      <c r="AM52" s="18"/>
      <c r="AN52" s="170">
        <v>3</v>
      </c>
      <c r="AO52" s="40"/>
      <c r="AP52" s="18"/>
      <c r="AQ52" s="18"/>
      <c r="AR52" s="170"/>
      <c r="AS52" s="40">
        <v>10.58</v>
      </c>
      <c r="AT52" s="18"/>
      <c r="AU52" s="18"/>
      <c r="AV52" s="170">
        <v>10.58</v>
      </c>
      <c r="AW52" s="40">
        <v>19</v>
      </c>
      <c r="AX52" s="18"/>
      <c r="AY52" s="18"/>
      <c r="AZ52" s="170">
        <v>19</v>
      </c>
      <c r="BA52" s="40">
        <v>16.25</v>
      </c>
      <c r="BB52" s="18"/>
      <c r="BC52" s="18"/>
      <c r="BD52" s="170">
        <v>16.25</v>
      </c>
      <c r="BE52" s="40"/>
      <c r="BF52" s="18"/>
      <c r="BG52" s="18"/>
      <c r="BH52" s="170"/>
      <c r="BI52" s="40"/>
      <c r="BJ52" s="18"/>
      <c r="BK52" s="18"/>
      <c r="BL52" s="337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</row>
    <row r="53" spans="1:85" ht="12.75" x14ac:dyDescent="0.2">
      <c r="A53" s="349">
        <v>44</v>
      </c>
      <c r="B53" s="40"/>
      <c r="C53" s="18"/>
      <c r="D53" s="18"/>
      <c r="E53" s="170"/>
      <c r="F53" s="40">
        <v>3.2</v>
      </c>
      <c r="G53" s="18">
        <v>17.100000000000001</v>
      </c>
      <c r="H53" s="18"/>
      <c r="I53" s="170">
        <v>20.3</v>
      </c>
      <c r="J53" s="40">
        <v>3.1</v>
      </c>
      <c r="K53" s="18"/>
      <c r="L53" s="18"/>
      <c r="M53" s="170">
        <v>3.1</v>
      </c>
      <c r="N53" s="40"/>
      <c r="O53" s="18"/>
      <c r="P53" s="18"/>
      <c r="Q53" s="170"/>
      <c r="R53" s="40">
        <v>13.85</v>
      </c>
      <c r="S53" s="18">
        <v>17</v>
      </c>
      <c r="T53" s="18">
        <v>0.68</v>
      </c>
      <c r="U53" s="170">
        <v>31.53</v>
      </c>
      <c r="V53" s="40"/>
      <c r="W53" s="18">
        <v>25</v>
      </c>
      <c r="X53" s="18">
        <v>1.31</v>
      </c>
      <c r="Y53" s="18"/>
      <c r="Z53" s="18"/>
      <c r="AA53" s="18"/>
      <c r="AB53" s="170">
        <v>26.31</v>
      </c>
      <c r="AC53" s="40">
        <v>2.8</v>
      </c>
      <c r="AD53" s="18">
        <v>9</v>
      </c>
      <c r="AE53" s="18"/>
      <c r="AF53" s="170">
        <v>11.8</v>
      </c>
      <c r="AG53" s="40"/>
      <c r="AH53" s="18"/>
      <c r="AI53" s="18"/>
      <c r="AJ53" s="170"/>
      <c r="AK53" s="40">
        <v>5.51</v>
      </c>
      <c r="AL53" s="18"/>
      <c r="AM53" s="18"/>
      <c r="AN53" s="170">
        <v>5.51</v>
      </c>
      <c r="AO53" s="40"/>
      <c r="AP53" s="18"/>
      <c r="AQ53" s="18"/>
      <c r="AR53" s="170"/>
      <c r="AS53" s="40">
        <v>29.3</v>
      </c>
      <c r="AT53" s="18"/>
      <c r="AU53" s="18"/>
      <c r="AV53" s="170">
        <v>29.3</v>
      </c>
      <c r="AW53" s="40">
        <v>28.5</v>
      </c>
      <c r="AX53" s="18"/>
      <c r="AY53" s="18"/>
      <c r="AZ53" s="170">
        <v>28.5</v>
      </c>
      <c r="BA53" s="40">
        <v>8</v>
      </c>
      <c r="BB53" s="18"/>
      <c r="BC53" s="18"/>
      <c r="BD53" s="170">
        <v>8</v>
      </c>
      <c r="BE53" s="40"/>
      <c r="BF53" s="18"/>
      <c r="BG53" s="18"/>
      <c r="BH53" s="170"/>
      <c r="BI53" s="40"/>
      <c r="BJ53" s="18"/>
      <c r="BK53" s="18"/>
      <c r="BL53" s="337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</row>
    <row r="54" spans="1:85" ht="12.75" x14ac:dyDescent="0.2">
      <c r="A54" s="349">
        <v>45</v>
      </c>
      <c r="B54" s="40"/>
      <c r="C54" s="18"/>
      <c r="D54" s="18"/>
      <c r="E54" s="170"/>
      <c r="F54" s="40">
        <v>3.1</v>
      </c>
      <c r="G54" s="18"/>
      <c r="H54" s="18"/>
      <c r="I54" s="170">
        <v>3.1</v>
      </c>
      <c r="J54" s="40"/>
      <c r="K54" s="18">
        <v>24</v>
      </c>
      <c r="L54" s="18"/>
      <c r="M54" s="170">
        <v>24</v>
      </c>
      <c r="N54" s="40"/>
      <c r="O54" s="18"/>
      <c r="P54" s="18">
        <v>0.5</v>
      </c>
      <c r="Q54" s="170">
        <v>0.5</v>
      </c>
      <c r="R54" s="40">
        <v>17.899999999999999</v>
      </c>
      <c r="S54" s="18">
        <v>26.2</v>
      </c>
      <c r="T54" s="18">
        <v>1.25</v>
      </c>
      <c r="U54" s="170">
        <v>45.349999999999994</v>
      </c>
      <c r="V54" s="40"/>
      <c r="W54" s="18">
        <v>9</v>
      </c>
      <c r="X54" s="18">
        <v>2</v>
      </c>
      <c r="Y54" s="18"/>
      <c r="Z54" s="18"/>
      <c r="AA54" s="18"/>
      <c r="AB54" s="170">
        <v>11</v>
      </c>
      <c r="AC54" s="40">
        <v>4</v>
      </c>
      <c r="AD54" s="18">
        <v>34</v>
      </c>
      <c r="AE54" s="18">
        <v>1.782057</v>
      </c>
      <c r="AF54" s="170">
        <v>39.782057000000002</v>
      </c>
      <c r="AG54" s="40"/>
      <c r="AH54" s="18"/>
      <c r="AI54" s="18"/>
      <c r="AJ54" s="170"/>
      <c r="AK54" s="40">
        <v>7.09</v>
      </c>
      <c r="AL54" s="18"/>
      <c r="AM54" s="18"/>
      <c r="AN54" s="170">
        <v>7.09</v>
      </c>
      <c r="AO54" s="40"/>
      <c r="AP54" s="18"/>
      <c r="AQ54" s="18"/>
      <c r="AR54" s="170"/>
      <c r="AS54" s="40">
        <v>3</v>
      </c>
      <c r="AT54" s="18"/>
      <c r="AU54" s="18"/>
      <c r="AV54" s="170">
        <v>3</v>
      </c>
      <c r="AW54" s="40">
        <v>21.5</v>
      </c>
      <c r="AX54" s="18"/>
      <c r="AY54" s="18"/>
      <c r="AZ54" s="170">
        <v>21.5</v>
      </c>
      <c r="BA54" s="40">
        <v>7.8</v>
      </c>
      <c r="BB54" s="18"/>
      <c r="BC54" s="18"/>
      <c r="BD54" s="170">
        <v>7.8</v>
      </c>
      <c r="BE54" s="40"/>
      <c r="BF54" s="18"/>
      <c r="BG54" s="18"/>
      <c r="BH54" s="170"/>
      <c r="BI54" s="40"/>
      <c r="BJ54" s="18"/>
      <c r="BK54" s="18"/>
      <c r="BL54" s="337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</row>
    <row r="55" spans="1:85" ht="12.75" x14ac:dyDescent="0.2">
      <c r="A55" s="349">
        <v>46</v>
      </c>
      <c r="B55" s="40"/>
      <c r="C55" s="18"/>
      <c r="D55" s="18"/>
      <c r="E55" s="170"/>
      <c r="F55" s="40">
        <v>4</v>
      </c>
      <c r="G55" s="18"/>
      <c r="H55" s="18">
        <v>1</v>
      </c>
      <c r="I55" s="170">
        <v>5</v>
      </c>
      <c r="J55" s="40">
        <v>6.85</v>
      </c>
      <c r="K55" s="18"/>
      <c r="L55" s="18"/>
      <c r="M55" s="170">
        <v>6.85</v>
      </c>
      <c r="N55" s="40"/>
      <c r="O55" s="18">
        <v>15</v>
      </c>
      <c r="P55" s="18">
        <v>1</v>
      </c>
      <c r="Q55" s="170">
        <v>16</v>
      </c>
      <c r="R55" s="40">
        <v>8.0500000000000007</v>
      </c>
      <c r="S55" s="18"/>
      <c r="T55" s="18">
        <v>1.5699999999999998</v>
      </c>
      <c r="U55" s="170">
        <v>9.620000000000001</v>
      </c>
      <c r="V55" s="40">
        <v>8.3000000000000007</v>
      </c>
      <c r="W55" s="18"/>
      <c r="X55" s="18"/>
      <c r="Y55" s="18"/>
      <c r="Z55" s="18"/>
      <c r="AA55" s="18"/>
      <c r="AB55" s="170">
        <v>8.3000000000000007</v>
      </c>
      <c r="AC55" s="40">
        <v>2</v>
      </c>
      <c r="AD55" s="18">
        <v>41.2</v>
      </c>
      <c r="AE55" s="18">
        <v>3.66</v>
      </c>
      <c r="AF55" s="170">
        <v>46.86</v>
      </c>
      <c r="AG55" s="40"/>
      <c r="AH55" s="18"/>
      <c r="AI55" s="18"/>
      <c r="AJ55" s="170"/>
      <c r="AK55" s="40"/>
      <c r="AL55" s="18"/>
      <c r="AM55" s="18"/>
      <c r="AN55" s="170"/>
      <c r="AO55" s="40"/>
      <c r="AP55" s="18"/>
      <c r="AQ55" s="18"/>
      <c r="AR55" s="170"/>
      <c r="AS55" s="40">
        <v>1.6</v>
      </c>
      <c r="AT55" s="18"/>
      <c r="AU55" s="18"/>
      <c r="AV55" s="170">
        <v>1.6</v>
      </c>
      <c r="AW55" s="40">
        <v>21</v>
      </c>
      <c r="AX55" s="18"/>
      <c r="AY55" s="18"/>
      <c r="AZ55" s="170">
        <v>21</v>
      </c>
      <c r="BA55" s="40">
        <v>13</v>
      </c>
      <c r="BB55" s="18"/>
      <c r="BC55" s="18"/>
      <c r="BD55" s="170">
        <v>13</v>
      </c>
      <c r="BE55" s="40"/>
      <c r="BF55" s="18"/>
      <c r="BG55" s="18"/>
      <c r="BH55" s="170"/>
      <c r="BI55" s="40"/>
      <c r="BJ55" s="18"/>
      <c r="BK55" s="18"/>
      <c r="BL55" s="337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</row>
    <row r="56" spans="1:85" ht="12.75" x14ac:dyDescent="0.2">
      <c r="A56" s="349">
        <v>47</v>
      </c>
      <c r="B56" s="40"/>
      <c r="C56" s="18"/>
      <c r="D56" s="18"/>
      <c r="E56" s="170"/>
      <c r="F56" s="40">
        <v>6.1</v>
      </c>
      <c r="G56" s="18"/>
      <c r="H56" s="18"/>
      <c r="I56" s="170">
        <v>6.1</v>
      </c>
      <c r="J56" s="40">
        <v>3.2</v>
      </c>
      <c r="K56" s="18"/>
      <c r="L56" s="18"/>
      <c r="M56" s="170">
        <v>3.2</v>
      </c>
      <c r="N56" s="40"/>
      <c r="O56" s="18">
        <v>15</v>
      </c>
      <c r="P56" s="18">
        <v>0.5</v>
      </c>
      <c r="Q56" s="170">
        <v>15.5</v>
      </c>
      <c r="R56" s="40">
        <v>13.059999999999999</v>
      </c>
      <c r="S56" s="18">
        <v>10</v>
      </c>
      <c r="T56" s="18">
        <v>1.1399999999999999</v>
      </c>
      <c r="U56" s="170">
        <v>24.2</v>
      </c>
      <c r="V56" s="40"/>
      <c r="W56" s="18"/>
      <c r="X56" s="18"/>
      <c r="Y56" s="18"/>
      <c r="Z56" s="18"/>
      <c r="AA56" s="18"/>
      <c r="AB56" s="170"/>
      <c r="AC56" s="40">
        <v>8.2199999999999989</v>
      </c>
      <c r="AD56" s="18">
        <v>25.3</v>
      </c>
      <c r="AE56" s="18">
        <v>1.8599999999999999</v>
      </c>
      <c r="AF56" s="170">
        <v>35.379999999999995</v>
      </c>
      <c r="AG56" s="40">
        <v>3.02</v>
      </c>
      <c r="AH56" s="18"/>
      <c r="AI56" s="18"/>
      <c r="AJ56" s="170">
        <v>3.02</v>
      </c>
      <c r="AK56" s="40">
        <v>1</v>
      </c>
      <c r="AL56" s="18"/>
      <c r="AM56" s="18"/>
      <c r="AN56" s="170">
        <v>1</v>
      </c>
      <c r="AO56" s="40">
        <v>3.56</v>
      </c>
      <c r="AP56" s="18"/>
      <c r="AQ56" s="18"/>
      <c r="AR56" s="170">
        <v>3.56</v>
      </c>
      <c r="AS56" s="40">
        <v>1</v>
      </c>
      <c r="AT56" s="18"/>
      <c r="AU56" s="18"/>
      <c r="AV56" s="170">
        <v>1</v>
      </c>
      <c r="AW56" s="40">
        <v>13.5</v>
      </c>
      <c r="AX56" s="18"/>
      <c r="AY56" s="18"/>
      <c r="AZ56" s="170">
        <v>13.5</v>
      </c>
      <c r="BA56" s="40">
        <v>8</v>
      </c>
      <c r="BB56" s="18"/>
      <c r="BC56" s="18"/>
      <c r="BD56" s="170">
        <v>8</v>
      </c>
      <c r="BE56" s="40"/>
      <c r="BF56" s="18"/>
      <c r="BG56" s="18"/>
      <c r="BH56" s="170"/>
      <c r="BI56" s="40"/>
      <c r="BJ56" s="18"/>
      <c r="BK56" s="18"/>
      <c r="BL56" s="337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</row>
    <row r="57" spans="1:85" ht="12.75" x14ac:dyDescent="0.2">
      <c r="A57" s="349">
        <v>48</v>
      </c>
      <c r="B57" s="40"/>
      <c r="C57" s="18"/>
      <c r="D57" s="18"/>
      <c r="E57" s="170"/>
      <c r="F57" s="40">
        <v>18.45</v>
      </c>
      <c r="G57" s="18"/>
      <c r="H57" s="18">
        <v>1</v>
      </c>
      <c r="I57" s="170">
        <v>19.45</v>
      </c>
      <c r="J57" s="40">
        <v>8.9499999999999993</v>
      </c>
      <c r="K57" s="18"/>
      <c r="L57" s="18">
        <v>0.75</v>
      </c>
      <c r="M57" s="170">
        <v>9.6999999999999993</v>
      </c>
      <c r="N57" s="40">
        <v>1.35</v>
      </c>
      <c r="O57" s="18">
        <v>17.5</v>
      </c>
      <c r="P57" s="18">
        <v>0.75</v>
      </c>
      <c r="Q57" s="170">
        <v>19.600000000000001</v>
      </c>
      <c r="R57" s="40">
        <v>22.47</v>
      </c>
      <c r="S57" s="18">
        <v>20</v>
      </c>
      <c r="T57" s="18">
        <v>1</v>
      </c>
      <c r="U57" s="170">
        <v>43.47</v>
      </c>
      <c r="V57" s="40">
        <v>11.2</v>
      </c>
      <c r="W57" s="18">
        <v>17</v>
      </c>
      <c r="X57" s="18"/>
      <c r="Y57" s="18"/>
      <c r="Z57" s="18"/>
      <c r="AA57" s="18"/>
      <c r="AB57" s="170">
        <v>28.2</v>
      </c>
      <c r="AC57" s="40">
        <v>1.5</v>
      </c>
      <c r="AD57" s="18">
        <v>35.849999999999994</v>
      </c>
      <c r="AE57" s="18">
        <v>3.26</v>
      </c>
      <c r="AF57" s="170">
        <v>40.609999999999992</v>
      </c>
      <c r="AG57" s="40">
        <v>3.42</v>
      </c>
      <c r="AH57" s="18"/>
      <c r="AI57" s="18"/>
      <c r="AJ57" s="170">
        <v>3.42</v>
      </c>
      <c r="AK57" s="40">
        <v>3</v>
      </c>
      <c r="AL57" s="18"/>
      <c r="AM57" s="18"/>
      <c r="AN57" s="170">
        <v>3</v>
      </c>
      <c r="AO57" s="40"/>
      <c r="AP57" s="18"/>
      <c r="AQ57" s="18"/>
      <c r="AR57" s="170"/>
      <c r="AS57" s="40">
        <v>6.9</v>
      </c>
      <c r="AT57" s="18"/>
      <c r="AU57" s="18"/>
      <c r="AV57" s="170">
        <v>6.9</v>
      </c>
      <c r="AW57" s="40">
        <v>14.95</v>
      </c>
      <c r="AX57" s="18"/>
      <c r="AY57" s="18"/>
      <c r="AZ57" s="170">
        <v>14.95</v>
      </c>
      <c r="BA57" s="40">
        <v>6</v>
      </c>
      <c r="BB57" s="18"/>
      <c r="BC57" s="18"/>
      <c r="BD57" s="170">
        <v>6</v>
      </c>
      <c r="BE57" s="40"/>
      <c r="BF57" s="18"/>
      <c r="BG57" s="18"/>
      <c r="BH57" s="170"/>
      <c r="BI57" s="40"/>
      <c r="BJ57" s="18"/>
      <c r="BK57" s="18"/>
      <c r="BL57" s="337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</row>
    <row r="58" spans="1:85" ht="12.75" x14ac:dyDescent="0.2">
      <c r="A58" s="349">
        <v>49</v>
      </c>
      <c r="B58" s="40"/>
      <c r="C58" s="18"/>
      <c r="D58" s="18"/>
      <c r="E58" s="170"/>
      <c r="F58" s="40"/>
      <c r="G58" s="18"/>
      <c r="H58" s="18"/>
      <c r="I58" s="170"/>
      <c r="J58" s="40">
        <v>8.35</v>
      </c>
      <c r="K58" s="18">
        <v>12.95</v>
      </c>
      <c r="L58" s="18">
        <v>2</v>
      </c>
      <c r="M58" s="170">
        <v>23.299999999999997</v>
      </c>
      <c r="N58" s="40">
        <v>7.6</v>
      </c>
      <c r="O58" s="18"/>
      <c r="P58" s="18">
        <v>2</v>
      </c>
      <c r="Q58" s="170">
        <v>9.6</v>
      </c>
      <c r="R58" s="40">
        <v>10.050000000000001</v>
      </c>
      <c r="S58" s="18"/>
      <c r="T58" s="18">
        <v>2</v>
      </c>
      <c r="U58" s="170">
        <v>12.05</v>
      </c>
      <c r="V58" s="40">
        <v>11.2</v>
      </c>
      <c r="W58" s="18"/>
      <c r="X58" s="18">
        <v>2.27</v>
      </c>
      <c r="Y58" s="18"/>
      <c r="Z58" s="18"/>
      <c r="AA58" s="18"/>
      <c r="AB58" s="170">
        <v>13.469999999999999</v>
      </c>
      <c r="AC58" s="40">
        <v>4</v>
      </c>
      <c r="AD58" s="18">
        <v>9.6</v>
      </c>
      <c r="AE58" s="18">
        <v>4.2473999999999998</v>
      </c>
      <c r="AF58" s="170">
        <v>17.8474</v>
      </c>
      <c r="AG58" s="40">
        <v>8.15</v>
      </c>
      <c r="AH58" s="18"/>
      <c r="AI58" s="18"/>
      <c r="AJ58" s="170">
        <v>8.15</v>
      </c>
      <c r="AK58" s="40">
        <v>4</v>
      </c>
      <c r="AL58" s="18"/>
      <c r="AM58" s="18"/>
      <c r="AN58" s="170">
        <v>4</v>
      </c>
      <c r="AO58" s="40">
        <v>1.82</v>
      </c>
      <c r="AP58" s="18"/>
      <c r="AQ58" s="18"/>
      <c r="AR58" s="170">
        <v>1.82</v>
      </c>
      <c r="AS58" s="40">
        <v>7</v>
      </c>
      <c r="AT58" s="18"/>
      <c r="AU58" s="18"/>
      <c r="AV58" s="170">
        <v>7</v>
      </c>
      <c r="AW58" s="40">
        <v>19.100000000000001</v>
      </c>
      <c r="AX58" s="18"/>
      <c r="AY58" s="18"/>
      <c r="AZ58" s="170">
        <v>19.100000000000001</v>
      </c>
      <c r="BA58" s="40">
        <v>3</v>
      </c>
      <c r="BB58" s="18"/>
      <c r="BC58" s="18"/>
      <c r="BD58" s="170">
        <v>3</v>
      </c>
      <c r="BE58" s="40"/>
      <c r="BF58" s="18"/>
      <c r="BG58" s="18"/>
      <c r="BH58" s="170"/>
      <c r="BI58" s="40"/>
      <c r="BJ58" s="18"/>
      <c r="BK58" s="18"/>
      <c r="BL58" s="337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</row>
    <row r="59" spans="1:85" ht="12.75" x14ac:dyDescent="0.2">
      <c r="A59" s="349">
        <v>50</v>
      </c>
      <c r="B59" s="40"/>
      <c r="C59" s="18"/>
      <c r="D59" s="18"/>
      <c r="E59" s="170"/>
      <c r="F59" s="40"/>
      <c r="G59" s="18"/>
      <c r="H59" s="18"/>
      <c r="I59" s="170"/>
      <c r="J59" s="40">
        <v>17.23</v>
      </c>
      <c r="K59" s="18"/>
      <c r="L59" s="18">
        <v>1.9889999999999999</v>
      </c>
      <c r="M59" s="170">
        <v>19.219000000000001</v>
      </c>
      <c r="N59" s="40"/>
      <c r="O59" s="18">
        <v>16.170000000000002</v>
      </c>
      <c r="P59" s="18">
        <v>0.75</v>
      </c>
      <c r="Q59" s="170">
        <v>16.920000000000002</v>
      </c>
      <c r="R59" s="40">
        <v>11.5</v>
      </c>
      <c r="S59" s="18">
        <v>14.4</v>
      </c>
      <c r="T59" s="18">
        <v>1</v>
      </c>
      <c r="U59" s="170">
        <v>26.9</v>
      </c>
      <c r="V59" s="40">
        <v>12</v>
      </c>
      <c r="W59" s="18">
        <v>10</v>
      </c>
      <c r="X59" s="18">
        <v>1.02</v>
      </c>
      <c r="Y59" s="18"/>
      <c r="Z59" s="18"/>
      <c r="AA59" s="18">
        <v>1</v>
      </c>
      <c r="AB59" s="170">
        <v>24.02</v>
      </c>
      <c r="AC59" s="40">
        <v>10.5</v>
      </c>
      <c r="AD59" s="18">
        <v>12.7</v>
      </c>
      <c r="AE59" s="18">
        <v>1.7200000000000002</v>
      </c>
      <c r="AF59" s="170">
        <v>24.919999999999998</v>
      </c>
      <c r="AG59" s="40">
        <v>4</v>
      </c>
      <c r="AH59" s="18"/>
      <c r="AI59" s="18"/>
      <c r="AJ59" s="170">
        <v>4</v>
      </c>
      <c r="AK59" s="40">
        <v>3.5</v>
      </c>
      <c r="AL59" s="18"/>
      <c r="AM59" s="18"/>
      <c r="AN59" s="170">
        <v>3.5</v>
      </c>
      <c r="AO59" s="40"/>
      <c r="AP59" s="18"/>
      <c r="AQ59" s="18"/>
      <c r="AR59" s="170"/>
      <c r="AS59" s="40">
        <v>2</v>
      </c>
      <c r="AT59" s="18"/>
      <c r="AU59" s="18"/>
      <c r="AV59" s="170">
        <v>2</v>
      </c>
      <c r="AW59" s="40"/>
      <c r="AX59" s="18"/>
      <c r="AY59" s="18"/>
      <c r="AZ59" s="170"/>
      <c r="BA59" s="40">
        <v>10</v>
      </c>
      <c r="BB59" s="18"/>
      <c r="BC59" s="18"/>
      <c r="BD59" s="170">
        <v>10</v>
      </c>
      <c r="BE59" s="40"/>
      <c r="BF59" s="18"/>
      <c r="BG59" s="18"/>
      <c r="BH59" s="170"/>
      <c r="BI59" s="40"/>
      <c r="BJ59" s="18"/>
      <c r="BK59" s="18"/>
      <c r="BL59" s="337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</row>
    <row r="60" spans="1:85" ht="12.75" x14ac:dyDescent="0.2">
      <c r="A60" s="349">
        <v>51</v>
      </c>
      <c r="B60" s="40"/>
      <c r="C60" s="18"/>
      <c r="D60" s="18"/>
      <c r="E60" s="170"/>
      <c r="F60" s="40">
        <v>3.16</v>
      </c>
      <c r="G60" s="18"/>
      <c r="H60" s="18">
        <v>0.75</v>
      </c>
      <c r="I60" s="170">
        <v>3.91</v>
      </c>
      <c r="J60" s="40">
        <v>21.09</v>
      </c>
      <c r="K60" s="18"/>
      <c r="L60" s="18">
        <v>1.95</v>
      </c>
      <c r="M60" s="170">
        <v>23.04</v>
      </c>
      <c r="N60" s="40">
        <v>3.8</v>
      </c>
      <c r="O60" s="18">
        <v>20.25</v>
      </c>
      <c r="P60" s="18">
        <v>0.75</v>
      </c>
      <c r="Q60" s="170">
        <v>24.8</v>
      </c>
      <c r="R60" s="40">
        <v>24.15</v>
      </c>
      <c r="S60" s="18">
        <v>50</v>
      </c>
      <c r="T60" s="18"/>
      <c r="U60" s="170">
        <v>74.150000000000006</v>
      </c>
      <c r="V60" s="40">
        <v>6.6</v>
      </c>
      <c r="W60" s="18"/>
      <c r="X60" s="18">
        <v>0.85</v>
      </c>
      <c r="Y60" s="18"/>
      <c r="Z60" s="18"/>
      <c r="AA60" s="18"/>
      <c r="AB60" s="170">
        <v>7.4499999999999993</v>
      </c>
      <c r="AC60" s="40">
        <v>3</v>
      </c>
      <c r="AD60" s="18">
        <v>22</v>
      </c>
      <c r="AE60" s="18">
        <v>3.15</v>
      </c>
      <c r="AF60" s="170">
        <v>28.15</v>
      </c>
      <c r="AG60" s="40">
        <v>4.12</v>
      </c>
      <c r="AH60" s="18"/>
      <c r="AI60" s="18"/>
      <c r="AJ60" s="170">
        <v>4.12</v>
      </c>
      <c r="AK60" s="40"/>
      <c r="AL60" s="18"/>
      <c r="AM60" s="18"/>
      <c r="AN60" s="170"/>
      <c r="AO60" s="40"/>
      <c r="AP60" s="18"/>
      <c r="AQ60" s="18"/>
      <c r="AR60" s="170"/>
      <c r="AS60" s="40"/>
      <c r="AT60" s="18"/>
      <c r="AU60" s="18"/>
      <c r="AV60" s="170"/>
      <c r="AW60" s="40">
        <v>2</v>
      </c>
      <c r="AX60" s="18"/>
      <c r="AY60" s="18"/>
      <c r="AZ60" s="170">
        <v>2</v>
      </c>
      <c r="BA60" s="40">
        <v>3</v>
      </c>
      <c r="BB60" s="18"/>
      <c r="BC60" s="18"/>
      <c r="BD60" s="170">
        <v>3</v>
      </c>
      <c r="BE60" s="40"/>
      <c r="BF60" s="18"/>
      <c r="BG60" s="18"/>
      <c r="BH60" s="170"/>
      <c r="BI60" s="40"/>
      <c r="BJ60" s="18"/>
      <c r="BK60" s="18"/>
      <c r="BL60" s="337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</row>
    <row r="61" spans="1:85" ht="12.75" x14ac:dyDescent="0.2">
      <c r="A61" s="349">
        <v>52</v>
      </c>
      <c r="B61" s="40"/>
      <c r="C61" s="18"/>
      <c r="D61" s="18"/>
      <c r="E61" s="170"/>
      <c r="F61" s="40">
        <v>6</v>
      </c>
      <c r="G61" s="18"/>
      <c r="H61" s="18"/>
      <c r="I61" s="170">
        <v>6</v>
      </c>
      <c r="J61" s="40">
        <v>16.11</v>
      </c>
      <c r="K61" s="18">
        <v>7</v>
      </c>
      <c r="L61" s="18"/>
      <c r="M61" s="170">
        <v>23.11</v>
      </c>
      <c r="N61" s="40"/>
      <c r="O61" s="18">
        <v>51.2</v>
      </c>
      <c r="P61" s="18"/>
      <c r="Q61" s="170">
        <v>51.2</v>
      </c>
      <c r="R61" s="40">
        <v>8.15</v>
      </c>
      <c r="S61" s="18">
        <v>16.8</v>
      </c>
      <c r="T61" s="18"/>
      <c r="U61" s="170">
        <v>24.950000000000003</v>
      </c>
      <c r="V61" s="40">
        <v>12.1</v>
      </c>
      <c r="W61" s="18"/>
      <c r="X61" s="18"/>
      <c r="Y61" s="18"/>
      <c r="Z61" s="18"/>
      <c r="AA61" s="18"/>
      <c r="AB61" s="170">
        <v>12.1</v>
      </c>
      <c r="AC61" s="40">
        <v>6.2</v>
      </c>
      <c r="AD61" s="18"/>
      <c r="AE61" s="18"/>
      <c r="AF61" s="170">
        <v>6.2</v>
      </c>
      <c r="AG61" s="40">
        <v>2.5299999999999998</v>
      </c>
      <c r="AH61" s="18"/>
      <c r="AI61" s="18"/>
      <c r="AJ61" s="170">
        <v>2.5299999999999998</v>
      </c>
      <c r="AK61" s="40"/>
      <c r="AL61" s="18"/>
      <c r="AM61" s="18"/>
      <c r="AN61" s="170"/>
      <c r="AO61" s="40"/>
      <c r="AP61" s="18"/>
      <c r="AQ61" s="18"/>
      <c r="AR61" s="170"/>
      <c r="AS61" s="40"/>
      <c r="AT61" s="18"/>
      <c r="AU61" s="18"/>
      <c r="AV61" s="170"/>
      <c r="AW61" s="40">
        <v>6</v>
      </c>
      <c r="AX61" s="18"/>
      <c r="AY61" s="18"/>
      <c r="AZ61" s="170">
        <v>6</v>
      </c>
      <c r="BA61" s="40">
        <v>3.5</v>
      </c>
      <c r="BB61" s="18"/>
      <c r="BC61" s="18"/>
      <c r="BD61" s="170">
        <v>3.5</v>
      </c>
      <c r="BE61" s="40"/>
      <c r="BF61" s="18"/>
      <c r="BG61" s="18"/>
      <c r="BH61" s="170"/>
      <c r="BI61" s="40"/>
      <c r="BJ61" s="18"/>
      <c r="BK61" s="18"/>
      <c r="BL61" s="337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</row>
    <row r="62" spans="1:85" x14ac:dyDescent="0.2">
      <c r="A62" s="350">
        <v>53</v>
      </c>
      <c r="B62" s="338"/>
      <c r="C62" s="339"/>
      <c r="D62" s="339"/>
      <c r="E62" s="351"/>
      <c r="F62" s="338"/>
      <c r="G62" s="339">
        <v>12</v>
      </c>
      <c r="H62" s="339"/>
      <c r="I62" s="351">
        <v>12</v>
      </c>
      <c r="J62" s="338">
        <v>24.4</v>
      </c>
      <c r="K62" s="339">
        <v>8</v>
      </c>
      <c r="L62" s="339"/>
      <c r="M62" s="351">
        <v>32.4</v>
      </c>
      <c r="N62" s="338">
        <v>2.5</v>
      </c>
      <c r="O62" s="339">
        <v>13.5</v>
      </c>
      <c r="P62" s="339"/>
      <c r="Q62" s="351">
        <v>16</v>
      </c>
      <c r="R62" s="338">
        <v>4.25</v>
      </c>
      <c r="S62" s="339"/>
      <c r="T62" s="339"/>
      <c r="U62" s="351">
        <v>4.25</v>
      </c>
      <c r="V62" s="338">
        <v>8.6999999999999993</v>
      </c>
      <c r="W62" s="339"/>
      <c r="X62" s="339"/>
      <c r="Y62" s="339"/>
      <c r="Z62" s="339"/>
      <c r="AA62" s="339"/>
      <c r="AB62" s="351">
        <v>8.6999999999999993</v>
      </c>
      <c r="AC62" s="338"/>
      <c r="AD62" s="339"/>
      <c r="AE62" s="339"/>
      <c r="AF62" s="351"/>
      <c r="AG62" s="338">
        <v>4.01</v>
      </c>
      <c r="AH62" s="339"/>
      <c r="AI62" s="339"/>
      <c r="AJ62" s="351">
        <v>4.01</v>
      </c>
      <c r="AK62" s="338"/>
      <c r="AL62" s="339"/>
      <c r="AM62" s="339"/>
      <c r="AN62" s="351"/>
      <c r="AO62" s="338"/>
      <c r="AP62" s="339"/>
      <c r="AQ62" s="339"/>
      <c r="AR62" s="351"/>
      <c r="AS62" s="338"/>
      <c r="AT62" s="339"/>
      <c r="AU62" s="339"/>
      <c r="AV62" s="351"/>
      <c r="AW62" s="338">
        <v>2</v>
      </c>
      <c r="AX62" s="339"/>
      <c r="AY62" s="339"/>
      <c r="AZ62" s="351">
        <v>2</v>
      </c>
      <c r="BA62" s="338"/>
      <c r="BB62" s="339"/>
      <c r="BC62" s="339"/>
      <c r="BD62" s="351"/>
      <c r="BE62" s="338"/>
      <c r="BF62" s="339"/>
      <c r="BG62" s="339"/>
      <c r="BH62" s="351"/>
      <c r="BI62" s="338"/>
      <c r="BJ62" s="339"/>
      <c r="BK62" s="339"/>
      <c r="BL62" s="352"/>
    </row>
    <row r="63" spans="1:85" ht="15" x14ac:dyDescent="0.3">
      <c r="A63" s="36"/>
      <c r="B63" s="36"/>
      <c r="C63" s="36"/>
      <c r="D63" s="36"/>
      <c r="E63" s="36"/>
      <c r="F63" s="36"/>
    </row>
    <row r="64" spans="1:85" ht="15" x14ac:dyDescent="0.3">
      <c r="A64" s="36"/>
      <c r="B64" s="36"/>
      <c r="C64" s="36"/>
      <c r="D64" s="36"/>
      <c r="E64" s="36"/>
      <c r="F64" s="36"/>
    </row>
    <row r="65" spans="1:6" ht="15" x14ac:dyDescent="0.3">
      <c r="A65" s="36"/>
      <c r="B65" s="36"/>
      <c r="C65" s="36"/>
      <c r="D65" s="36"/>
      <c r="E65" s="36"/>
      <c r="F65" s="36"/>
    </row>
    <row r="66" spans="1:6" ht="15" x14ac:dyDescent="0.3">
      <c r="A66" s="36"/>
      <c r="B66" s="36"/>
      <c r="C66" s="36"/>
      <c r="D66" s="36"/>
      <c r="E66" s="36"/>
      <c r="F66" s="36"/>
    </row>
    <row r="67" spans="1:6" ht="15" x14ac:dyDescent="0.3">
      <c r="A67" s="36"/>
      <c r="B67" s="36"/>
      <c r="C67" s="36"/>
      <c r="D67" s="36"/>
      <c r="E67" s="36"/>
      <c r="F67" s="36"/>
    </row>
    <row r="68" spans="1:6" ht="15" x14ac:dyDescent="0.3">
      <c r="A68" s="36"/>
      <c r="B68" s="36"/>
      <c r="C68" s="36"/>
      <c r="D68" s="36"/>
      <c r="E68" s="36"/>
      <c r="F68" s="36"/>
    </row>
    <row r="69" spans="1:6" ht="15" x14ac:dyDescent="0.3">
      <c r="A69" s="36"/>
      <c r="B69" s="36"/>
      <c r="C69" s="36"/>
      <c r="D69" s="36"/>
      <c r="E69" s="36"/>
      <c r="F69" s="36"/>
    </row>
    <row r="70" spans="1:6" ht="15" x14ac:dyDescent="0.3">
      <c r="A70" s="36"/>
      <c r="B70" s="36"/>
      <c r="C70" s="36"/>
      <c r="D70" s="36"/>
      <c r="E70" s="36"/>
      <c r="F70" s="36"/>
    </row>
    <row r="71" spans="1:6" ht="15" x14ac:dyDescent="0.3">
      <c r="A71" s="36"/>
      <c r="B71" s="36"/>
      <c r="C71" s="36"/>
      <c r="D71" s="36"/>
      <c r="E71" s="36"/>
      <c r="F71" s="36"/>
    </row>
    <row r="72" spans="1:6" ht="15" x14ac:dyDescent="0.3">
      <c r="A72" s="36"/>
      <c r="B72" s="36"/>
      <c r="C72" s="36"/>
      <c r="D72" s="36"/>
      <c r="E72" s="36"/>
      <c r="F72" s="36"/>
    </row>
    <row r="73" spans="1:6" ht="15" x14ac:dyDescent="0.3">
      <c r="A73" s="36"/>
      <c r="B73" s="36"/>
      <c r="C73" s="36"/>
      <c r="D73" s="36"/>
      <c r="E73" s="36"/>
      <c r="F73" s="36"/>
    </row>
    <row r="74" spans="1:6" ht="15" x14ac:dyDescent="0.3">
      <c r="A74" s="36"/>
      <c r="B74" s="36"/>
      <c r="C74" s="36"/>
      <c r="D74" s="36"/>
      <c r="E74" s="36"/>
      <c r="F74" s="36"/>
    </row>
    <row r="75" spans="1:6" ht="15" x14ac:dyDescent="0.3">
      <c r="A75" s="36"/>
      <c r="B75" s="36"/>
      <c r="C75" s="36"/>
      <c r="D75" s="36"/>
      <c r="E75" s="36"/>
      <c r="F75" s="36"/>
    </row>
    <row r="76" spans="1:6" ht="15" x14ac:dyDescent="0.3">
      <c r="A76" s="36"/>
      <c r="B76" s="36"/>
      <c r="C76" s="36"/>
      <c r="D76" s="36"/>
      <c r="E76" s="36"/>
      <c r="F76" s="36"/>
    </row>
    <row r="77" spans="1:6" ht="15" x14ac:dyDescent="0.3">
      <c r="A77" s="36"/>
      <c r="B77" s="36"/>
      <c r="C77" s="36"/>
      <c r="D77" s="36"/>
      <c r="E77" s="36"/>
      <c r="F77" s="36"/>
    </row>
    <row r="78" spans="1:6" ht="15" x14ac:dyDescent="0.3">
      <c r="A78" s="36"/>
      <c r="B78" s="36"/>
      <c r="C78" s="36"/>
      <c r="D78" s="36"/>
      <c r="E78" s="36"/>
      <c r="F78" s="36"/>
    </row>
    <row r="79" spans="1:6" ht="15" x14ac:dyDescent="0.3">
      <c r="A79" s="36"/>
      <c r="B79" s="36"/>
      <c r="C79" s="36"/>
      <c r="D79" s="36"/>
      <c r="E79" s="36"/>
      <c r="F79" s="36"/>
    </row>
    <row r="80" spans="1:6" ht="15" x14ac:dyDescent="0.3">
      <c r="A80" s="36"/>
      <c r="B80" s="36"/>
      <c r="C80" s="36"/>
      <c r="D80" s="36"/>
      <c r="E80" s="36"/>
      <c r="F80" s="36"/>
    </row>
    <row r="81" spans="1:6" ht="15" x14ac:dyDescent="0.3">
      <c r="A81" s="36"/>
      <c r="B81" s="36"/>
      <c r="C81" s="36"/>
      <c r="D81" s="36"/>
      <c r="E81" s="36"/>
      <c r="F81" s="36"/>
    </row>
    <row r="82" spans="1:6" ht="15" x14ac:dyDescent="0.3">
      <c r="A82" s="36"/>
      <c r="B82" s="36"/>
      <c r="C82" s="36"/>
      <c r="D82" s="36"/>
      <c r="E82" s="36"/>
      <c r="F82" s="36"/>
    </row>
    <row r="83" spans="1:6" ht="15" x14ac:dyDescent="0.3">
      <c r="A83" s="36"/>
      <c r="B83" s="36"/>
      <c r="C83" s="36"/>
      <c r="D83" s="36"/>
      <c r="E83" s="36"/>
      <c r="F83" s="36"/>
    </row>
    <row r="84" spans="1:6" ht="15" x14ac:dyDescent="0.3">
      <c r="A84" s="36"/>
      <c r="B84" s="36"/>
      <c r="C84" s="36"/>
      <c r="D84" s="36"/>
      <c r="E84" s="36"/>
      <c r="F84" s="36"/>
    </row>
    <row r="85" spans="1:6" ht="15" x14ac:dyDescent="0.3">
      <c r="A85" s="36"/>
      <c r="B85" s="36"/>
      <c r="C85" s="36"/>
      <c r="D85" s="36"/>
      <c r="E85" s="36"/>
      <c r="F85" s="36"/>
    </row>
    <row r="86" spans="1:6" ht="15" x14ac:dyDescent="0.3">
      <c r="A86" s="36"/>
      <c r="B86" s="36"/>
      <c r="C86" s="36"/>
      <c r="D86" s="36"/>
      <c r="E86" s="36"/>
      <c r="F86" s="36"/>
    </row>
    <row r="87" spans="1:6" ht="15" x14ac:dyDescent="0.3">
      <c r="A87" s="36"/>
      <c r="B87" s="36"/>
      <c r="C87" s="36"/>
      <c r="D87" s="36"/>
      <c r="E87" s="36"/>
      <c r="F87" s="36"/>
    </row>
    <row r="88" spans="1:6" ht="15" x14ac:dyDescent="0.3">
      <c r="A88" s="36"/>
      <c r="B88" s="36"/>
      <c r="C88" s="36"/>
      <c r="D88" s="36"/>
      <c r="E88" s="36"/>
      <c r="F88" s="36"/>
    </row>
    <row r="89" spans="1:6" ht="15" x14ac:dyDescent="0.3">
      <c r="A89" s="36"/>
      <c r="B89" s="36"/>
      <c r="C89" s="36"/>
      <c r="D89" s="36"/>
      <c r="E89" s="36"/>
      <c r="F89" s="36"/>
    </row>
    <row r="90" spans="1:6" ht="15" x14ac:dyDescent="0.3">
      <c r="A90" s="36"/>
      <c r="B90" s="36"/>
      <c r="C90" s="36"/>
      <c r="D90" s="36"/>
      <c r="E90" s="36"/>
      <c r="F90" s="36"/>
    </row>
    <row r="91" spans="1:6" ht="15" x14ac:dyDescent="0.3">
      <c r="A91" s="36"/>
      <c r="B91" s="36"/>
      <c r="C91" s="36"/>
      <c r="D91" s="36"/>
      <c r="E91" s="36"/>
      <c r="F91" s="36"/>
    </row>
    <row r="92" spans="1:6" ht="15" x14ac:dyDescent="0.3">
      <c r="A92" s="36"/>
      <c r="B92" s="36"/>
      <c r="C92" s="36"/>
      <c r="D92" s="36"/>
      <c r="E92" s="36"/>
      <c r="F92" s="36"/>
    </row>
    <row r="93" spans="1:6" ht="15" x14ac:dyDescent="0.3">
      <c r="A93" s="36"/>
      <c r="B93" s="36"/>
      <c r="C93" s="36"/>
      <c r="D93" s="36"/>
      <c r="E93" s="36"/>
      <c r="F93" s="36"/>
    </row>
    <row r="94" spans="1:6" ht="15" x14ac:dyDescent="0.3">
      <c r="A94" s="36"/>
      <c r="B94" s="36"/>
      <c r="C94" s="36"/>
      <c r="D94" s="36"/>
      <c r="E94" s="36"/>
      <c r="F94" s="36"/>
    </row>
    <row r="95" spans="1:6" ht="15" x14ac:dyDescent="0.3">
      <c r="A95" s="36"/>
      <c r="B95" s="36"/>
      <c r="C95" s="36"/>
      <c r="D95" s="36"/>
      <c r="E95" s="36"/>
      <c r="F95" s="36"/>
    </row>
    <row r="96" spans="1:6" ht="15" x14ac:dyDescent="0.3">
      <c r="A96" s="36"/>
      <c r="B96" s="36"/>
      <c r="C96" s="36"/>
      <c r="D96" s="36"/>
      <c r="E96" s="36"/>
      <c r="F96" s="36"/>
    </row>
    <row r="97" spans="1:6" ht="15" x14ac:dyDescent="0.3">
      <c r="A97" s="36"/>
      <c r="B97" s="36"/>
      <c r="C97" s="36"/>
      <c r="D97" s="36"/>
      <c r="E97" s="36"/>
      <c r="F97" s="36"/>
    </row>
    <row r="98" spans="1:6" ht="15" x14ac:dyDescent="0.3">
      <c r="A98" s="36"/>
      <c r="B98" s="36"/>
      <c r="C98" s="36"/>
      <c r="D98" s="36"/>
      <c r="E98" s="36"/>
      <c r="F98" s="36"/>
    </row>
    <row r="99" spans="1:6" ht="15" x14ac:dyDescent="0.3">
      <c r="A99" s="36"/>
      <c r="B99" s="36"/>
      <c r="C99" s="36"/>
      <c r="D99" s="36"/>
      <c r="E99" s="36"/>
      <c r="F99" s="36"/>
    </row>
    <row r="100" spans="1:6" ht="15" x14ac:dyDescent="0.3">
      <c r="A100" s="36"/>
      <c r="B100" s="36"/>
      <c r="C100" s="36"/>
      <c r="D100" s="36"/>
      <c r="E100" s="36"/>
      <c r="F100" s="36"/>
    </row>
    <row r="101" spans="1:6" ht="15" x14ac:dyDescent="0.3">
      <c r="A101" s="36"/>
      <c r="B101" s="36"/>
      <c r="C101" s="36"/>
      <c r="D101" s="36"/>
      <c r="E101" s="36"/>
      <c r="F101" s="36"/>
    </row>
    <row r="102" spans="1:6" ht="15" x14ac:dyDescent="0.3">
      <c r="A102" s="36"/>
      <c r="B102" s="36"/>
      <c r="C102" s="36"/>
      <c r="D102" s="36"/>
      <c r="E102" s="36"/>
      <c r="F102" s="36"/>
    </row>
    <row r="103" spans="1:6" ht="15" x14ac:dyDescent="0.3">
      <c r="A103" s="36"/>
      <c r="B103" s="36"/>
      <c r="C103" s="36"/>
      <c r="D103" s="36"/>
      <c r="E103" s="36"/>
      <c r="F103" s="36"/>
    </row>
    <row r="104" spans="1:6" ht="15" x14ac:dyDescent="0.3">
      <c r="A104" s="36"/>
      <c r="B104" s="36"/>
      <c r="C104" s="36"/>
      <c r="D104" s="36"/>
      <c r="E104" s="36"/>
      <c r="F104" s="36"/>
    </row>
    <row r="105" spans="1:6" ht="15" x14ac:dyDescent="0.3">
      <c r="A105" s="36"/>
      <c r="B105" s="36"/>
      <c r="C105" s="36"/>
      <c r="D105" s="36"/>
      <c r="E105" s="36"/>
      <c r="F105" s="36"/>
    </row>
    <row r="106" spans="1:6" ht="15" x14ac:dyDescent="0.3">
      <c r="A106" s="36"/>
      <c r="B106" s="36"/>
      <c r="C106" s="36"/>
      <c r="D106" s="36"/>
      <c r="E106" s="36"/>
      <c r="F106" s="36"/>
    </row>
    <row r="107" spans="1:6" ht="15" x14ac:dyDescent="0.3">
      <c r="A107" s="36"/>
      <c r="B107" s="36"/>
      <c r="C107" s="36"/>
      <c r="D107" s="36"/>
      <c r="E107" s="36"/>
      <c r="F107" s="36"/>
    </row>
    <row r="108" spans="1:6" ht="15" x14ac:dyDescent="0.3">
      <c r="A108" s="36"/>
      <c r="B108" s="36"/>
      <c r="C108" s="36"/>
      <c r="D108" s="36"/>
      <c r="E108" s="36"/>
      <c r="F108" s="36"/>
    </row>
    <row r="109" spans="1:6" ht="15" x14ac:dyDescent="0.3">
      <c r="A109" s="36"/>
      <c r="B109" s="36"/>
      <c r="C109" s="36"/>
      <c r="D109" s="36"/>
      <c r="E109" s="36"/>
      <c r="F109" s="36"/>
    </row>
    <row r="110" spans="1:6" ht="15" x14ac:dyDescent="0.3">
      <c r="A110" s="36"/>
      <c r="B110" s="36"/>
      <c r="C110" s="36"/>
      <c r="D110" s="36"/>
      <c r="E110" s="36"/>
      <c r="F110" s="36"/>
    </row>
    <row r="111" spans="1:6" ht="15" x14ac:dyDescent="0.3">
      <c r="A111" s="36"/>
      <c r="B111" s="36"/>
      <c r="C111" s="36"/>
      <c r="D111" s="36"/>
      <c r="E111" s="36"/>
      <c r="F111" s="36"/>
    </row>
    <row r="112" spans="1:6" ht="15" x14ac:dyDescent="0.3">
      <c r="A112" s="36"/>
      <c r="B112" s="36"/>
      <c r="C112" s="36"/>
      <c r="D112" s="36"/>
      <c r="E112" s="36"/>
      <c r="F112" s="36"/>
    </row>
    <row r="113" spans="1:6" ht="15" x14ac:dyDescent="0.3">
      <c r="A113" s="36"/>
      <c r="B113" s="36"/>
      <c r="C113" s="36"/>
      <c r="D113" s="36"/>
      <c r="E113" s="36"/>
      <c r="F113" s="36"/>
    </row>
    <row r="114" spans="1:6" ht="15" x14ac:dyDescent="0.3">
      <c r="A114" s="36"/>
      <c r="B114" s="36"/>
      <c r="C114" s="36"/>
      <c r="D114" s="36"/>
      <c r="E114" s="36"/>
      <c r="F114" s="36"/>
    </row>
    <row r="115" spans="1:6" ht="15" x14ac:dyDescent="0.3">
      <c r="A115" s="36"/>
      <c r="B115" s="36"/>
      <c r="C115" s="36"/>
      <c r="D115" s="36"/>
      <c r="E115" s="36"/>
      <c r="F115" s="36"/>
    </row>
    <row r="116" spans="1:6" ht="15" x14ac:dyDescent="0.3">
      <c r="A116" s="36"/>
      <c r="B116" s="36"/>
      <c r="C116" s="36"/>
      <c r="D116" s="36"/>
      <c r="E116" s="36"/>
      <c r="F116" s="36"/>
    </row>
    <row r="117" spans="1:6" ht="15" x14ac:dyDescent="0.3">
      <c r="A117" s="36"/>
      <c r="B117" s="36"/>
      <c r="C117" s="36"/>
      <c r="D117" s="36"/>
      <c r="E117" s="36"/>
      <c r="F117" s="36"/>
    </row>
    <row r="118" spans="1:6" ht="15" x14ac:dyDescent="0.3">
      <c r="A118" s="36"/>
      <c r="B118" s="36"/>
      <c r="C118" s="36"/>
      <c r="D118" s="36"/>
      <c r="E118" s="36"/>
      <c r="F118" s="36"/>
    </row>
    <row r="119" spans="1:6" ht="15" x14ac:dyDescent="0.3">
      <c r="A119" s="36"/>
      <c r="B119" s="36"/>
      <c r="C119" s="36"/>
      <c r="D119" s="36"/>
      <c r="E119" s="36"/>
      <c r="F119" s="36"/>
    </row>
    <row r="120" spans="1:6" ht="15" x14ac:dyDescent="0.3">
      <c r="A120" s="36"/>
      <c r="B120" s="36"/>
      <c r="C120" s="36"/>
      <c r="D120" s="36"/>
      <c r="E120" s="36"/>
      <c r="F120" s="36"/>
    </row>
    <row r="121" spans="1:6" ht="15" x14ac:dyDescent="0.3">
      <c r="A121" s="36"/>
      <c r="B121" s="36"/>
      <c r="C121" s="36"/>
      <c r="D121" s="36"/>
      <c r="E121" s="36"/>
      <c r="F121" s="36"/>
    </row>
    <row r="122" spans="1:6" ht="15" x14ac:dyDescent="0.3">
      <c r="A122" s="36"/>
      <c r="B122" s="36"/>
      <c r="C122" s="36"/>
      <c r="D122" s="36"/>
      <c r="E122" s="36"/>
      <c r="F122" s="36"/>
    </row>
    <row r="123" spans="1:6" ht="15" x14ac:dyDescent="0.3">
      <c r="A123" s="36"/>
      <c r="B123" s="36"/>
      <c r="C123" s="36"/>
      <c r="D123" s="36"/>
      <c r="E123" s="36"/>
      <c r="F123" s="36"/>
    </row>
    <row r="124" spans="1:6" ht="15" x14ac:dyDescent="0.3">
      <c r="A124" s="36"/>
      <c r="B124" s="36"/>
      <c r="C124" s="36"/>
      <c r="D124" s="36"/>
      <c r="E124" s="36"/>
      <c r="F124" s="36"/>
    </row>
    <row r="125" spans="1:6" ht="15" x14ac:dyDescent="0.3">
      <c r="A125" s="36"/>
      <c r="B125" s="36"/>
      <c r="C125" s="36"/>
      <c r="D125" s="36"/>
      <c r="E125" s="36"/>
      <c r="F125" s="36"/>
    </row>
    <row r="126" spans="1:6" ht="15" x14ac:dyDescent="0.3">
      <c r="A126" s="36"/>
      <c r="B126" s="36"/>
      <c r="C126" s="36"/>
      <c r="D126" s="36"/>
      <c r="E126" s="36"/>
      <c r="F126" s="36"/>
    </row>
    <row r="127" spans="1:6" ht="15" x14ac:dyDescent="0.3">
      <c r="A127" s="36"/>
      <c r="B127" s="36"/>
      <c r="C127" s="36"/>
      <c r="D127" s="36"/>
      <c r="E127" s="36"/>
      <c r="F127" s="36"/>
    </row>
    <row r="128" spans="1:6" ht="15" x14ac:dyDescent="0.3">
      <c r="A128" s="36"/>
      <c r="B128" s="36"/>
      <c r="C128" s="36"/>
      <c r="D128" s="36"/>
      <c r="E128" s="36"/>
      <c r="F128" s="36"/>
    </row>
    <row r="129" spans="1:6" ht="15" x14ac:dyDescent="0.3">
      <c r="A129" s="36"/>
      <c r="B129" s="36"/>
      <c r="C129" s="36"/>
      <c r="D129" s="36"/>
      <c r="E129" s="36"/>
      <c r="F129" s="36"/>
    </row>
    <row r="130" spans="1:6" ht="15" x14ac:dyDescent="0.3">
      <c r="A130" s="36"/>
      <c r="B130" s="36"/>
      <c r="C130" s="36"/>
      <c r="D130" s="36"/>
      <c r="E130" s="36"/>
      <c r="F130" s="36"/>
    </row>
    <row r="131" spans="1:6" ht="15" x14ac:dyDescent="0.3">
      <c r="A131" s="36"/>
      <c r="B131" s="36"/>
      <c r="C131" s="36"/>
      <c r="D131" s="36"/>
      <c r="E131" s="36"/>
      <c r="F131" s="36"/>
    </row>
    <row r="132" spans="1:6" ht="15" x14ac:dyDescent="0.3">
      <c r="A132" s="36"/>
      <c r="B132" s="36"/>
      <c r="C132" s="36"/>
      <c r="D132" s="36"/>
      <c r="E132" s="36"/>
      <c r="F132" s="36"/>
    </row>
    <row r="133" spans="1:6" ht="15" x14ac:dyDescent="0.3">
      <c r="A133" s="36"/>
      <c r="B133" s="36"/>
      <c r="C133" s="36"/>
      <c r="D133" s="36"/>
      <c r="E133" s="36"/>
      <c r="F133" s="36"/>
    </row>
    <row r="134" spans="1:6" ht="15" x14ac:dyDescent="0.3">
      <c r="A134" s="36"/>
      <c r="B134" s="36"/>
      <c r="C134" s="36"/>
      <c r="D134" s="36"/>
      <c r="E134" s="36"/>
      <c r="F134" s="36"/>
    </row>
    <row r="135" spans="1:6" ht="15" x14ac:dyDescent="0.3">
      <c r="A135" s="36"/>
      <c r="B135" s="36"/>
      <c r="C135" s="36"/>
      <c r="D135" s="36"/>
      <c r="E135" s="36"/>
      <c r="F135" s="36"/>
    </row>
    <row r="136" spans="1:6" ht="15" x14ac:dyDescent="0.3">
      <c r="A136" s="36"/>
      <c r="B136" s="36"/>
      <c r="C136" s="36"/>
      <c r="D136" s="36"/>
      <c r="E136" s="36"/>
      <c r="F136" s="36"/>
    </row>
    <row r="137" spans="1:6" ht="15" x14ac:dyDescent="0.3">
      <c r="A137" s="36"/>
      <c r="B137" s="36"/>
      <c r="C137" s="36"/>
      <c r="D137" s="36"/>
      <c r="E137" s="36"/>
      <c r="F137" s="36"/>
    </row>
    <row r="138" spans="1:6" ht="15" x14ac:dyDescent="0.3">
      <c r="A138" s="36"/>
      <c r="B138" s="36"/>
      <c r="C138" s="36"/>
      <c r="D138" s="36"/>
      <c r="E138" s="36"/>
      <c r="F138" s="36"/>
    </row>
    <row r="139" spans="1:6" ht="15" x14ac:dyDescent="0.3">
      <c r="A139" s="36"/>
      <c r="B139" s="36"/>
      <c r="C139" s="36"/>
      <c r="D139" s="36"/>
      <c r="E139" s="36"/>
      <c r="F139" s="36"/>
    </row>
    <row r="140" spans="1:6" ht="15" x14ac:dyDescent="0.3">
      <c r="A140" s="36"/>
      <c r="B140" s="36"/>
      <c r="C140" s="36"/>
      <c r="D140" s="36"/>
      <c r="E140" s="36"/>
      <c r="F140" s="36"/>
    </row>
    <row r="141" spans="1:6" ht="15" x14ac:dyDescent="0.3">
      <c r="A141" s="36"/>
      <c r="B141" s="36"/>
      <c r="C141" s="36"/>
      <c r="D141" s="36"/>
      <c r="E141" s="36"/>
      <c r="F141" s="36"/>
    </row>
    <row r="142" spans="1:6" ht="15" x14ac:dyDescent="0.3">
      <c r="A142" s="36"/>
      <c r="B142" s="36"/>
      <c r="C142" s="36"/>
      <c r="D142" s="36"/>
      <c r="E142" s="36"/>
      <c r="F142" s="36"/>
    </row>
    <row r="143" spans="1:6" ht="15" x14ac:dyDescent="0.3">
      <c r="A143" s="36"/>
      <c r="B143" s="36"/>
      <c r="C143" s="36"/>
      <c r="D143" s="36"/>
      <c r="E143" s="36"/>
      <c r="F143" s="36"/>
    </row>
    <row r="144" spans="1:6" ht="15" x14ac:dyDescent="0.3">
      <c r="A144" s="36"/>
      <c r="B144" s="36"/>
      <c r="C144" s="36"/>
      <c r="D144" s="36"/>
      <c r="E144" s="36"/>
      <c r="F144" s="36"/>
    </row>
    <row r="145" spans="1:6" ht="15" x14ac:dyDescent="0.3">
      <c r="A145" s="36"/>
      <c r="B145" s="36"/>
      <c r="C145" s="36"/>
      <c r="D145" s="36"/>
      <c r="E145" s="36"/>
      <c r="F145" s="36"/>
    </row>
    <row r="146" spans="1:6" ht="15" x14ac:dyDescent="0.3">
      <c r="A146" s="36"/>
      <c r="B146" s="36"/>
      <c r="C146" s="36"/>
      <c r="D146" s="36"/>
      <c r="E146" s="36"/>
      <c r="F146" s="36"/>
    </row>
    <row r="147" spans="1:6" ht="15" x14ac:dyDescent="0.3">
      <c r="A147" s="36"/>
      <c r="B147" s="36"/>
      <c r="C147" s="36"/>
      <c r="D147" s="36"/>
      <c r="E147" s="36"/>
      <c r="F147" s="36"/>
    </row>
    <row r="148" spans="1:6" ht="15" x14ac:dyDescent="0.3">
      <c r="A148" s="36"/>
      <c r="B148" s="36"/>
      <c r="C148" s="36"/>
      <c r="D148" s="36"/>
      <c r="E148" s="36"/>
      <c r="F148" s="36"/>
    </row>
    <row r="149" spans="1:6" ht="15" x14ac:dyDescent="0.3">
      <c r="A149" s="36"/>
      <c r="B149" s="36"/>
      <c r="C149" s="36"/>
      <c r="D149" s="36"/>
      <c r="E149" s="36"/>
      <c r="F149" s="36"/>
    </row>
    <row r="150" spans="1:6" ht="15" x14ac:dyDescent="0.3">
      <c r="A150" s="36"/>
      <c r="B150" s="36"/>
      <c r="C150" s="36"/>
      <c r="D150" s="36"/>
      <c r="E150" s="36"/>
      <c r="F150" s="36"/>
    </row>
    <row r="151" spans="1:6" ht="15" x14ac:dyDescent="0.3">
      <c r="A151" s="36"/>
      <c r="B151" s="36"/>
      <c r="C151" s="36"/>
      <c r="D151" s="36"/>
      <c r="E151" s="36"/>
      <c r="F151" s="36"/>
    </row>
    <row r="152" spans="1:6" ht="15" x14ac:dyDescent="0.3">
      <c r="A152" s="36"/>
      <c r="B152" s="36"/>
      <c r="C152" s="36"/>
      <c r="D152" s="36"/>
      <c r="E152" s="36"/>
      <c r="F152" s="36"/>
    </row>
    <row r="153" spans="1:6" ht="15" x14ac:dyDescent="0.3">
      <c r="A153" s="36"/>
      <c r="B153" s="36"/>
      <c r="C153" s="36"/>
      <c r="D153" s="36"/>
      <c r="E153" s="36"/>
      <c r="F153" s="36"/>
    </row>
    <row r="154" spans="1:6" ht="15" x14ac:dyDescent="0.3">
      <c r="A154" s="36"/>
      <c r="B154" s="36"/>
      <c r="C154" s="36"/>
      <c r="D154" s="36"/>
      <c r="E154" s="36"/>
      <c r="F154" s="36"/>
    </row>
    <row r="155" spans="1:6" ht="15" x14ac:dyDescent="0.3">
      <c r="A155" s="36"/>
      <c r="B155" s="36"/>
      <c r="C155" s="36"/>
      <c r="D155" s="36"/>
      <c r="E155" s="36"/>
      <c r="F155" s="36"/>
    </row>
    <row r="156" spans="1:6" ht="15" x14ac:dyDescent="0.3">
      <c r="A156" s="36"/>
      <c r="B156" s="36"/>
      <c r="C156" s="36"/>
      <c r="D156" s="36"/>
      <c r="E156" s="36"/>
      <c r="F156" s="36"/>
    </row>
    <row r="157" spans="1:6" ht="15" x14ac:dyDescent="0.3">
      <c r="A157" s="36"/>
      <c r="B157" s="36"/>
      <c r="C157" s="36"/>
      <c r="D157" s="36"/>
      <c r="E157" s="36"/>
      <c r="F157" s="36"/>
    </row>
    <row r="158" spans="1:6" ht="15" x14ac:dyDescent="0.3">
      <c r="A158" s="36"/>
      <c r="B158" s="36"/>
      <c r="C158" s="36"/>
      <c r="D158" s="36"/>
      <c r="E158" s="36"/>
      <c r="F158" s="36"/>
    </row>
    <row r="159" spans="1:6" ht="15" x14ac:dyDescent="0.3">
      <c r="A159" s="36"/>
      <c r="B159" s="36"/>
      <c r="C159" s="36"/>
      <c r="D159" s="36"/>
      <c r="E159" s="36"/>
      <c r="F159" s="36"/>
    </row>
    <row r="160" spans="1:6" ht="15" x14ac:dyDescent="0.3">
      <c r="A160" s="36"/>
      <c r="B160" s="36"/>
      <c r="C160" s="36"/>
      <c r="D160" s="36"/>
      <c r="E160" s="36"/>
      <c r="F160" s="36"/>
    </row>
    <row r="161" spans="1:6" ht="15" x14ac:dyDescent="0.3">
      <c r="A161" s="36"/>
      <c r="B161" s="36"/>
      <c r="C161" s="36"/>
      <c r="D161" s="36"/>
      <c r="E161" s="36"/>
      <c r="F161" s="36"/>
    </row>
    <row r="162" spans="1:6" ht="15" x14ac:dyDescent="0.3">
      <c r="A162" s="36"/>
      <c r="B162" s="36"/>
      <c r="C162" s="36"/>
      <c r="D162" s="36"/>
      <c r="E162" s="36"/>
      <c r="F162" s="36"/>
    </row>
    <row r="163" spans="1:6" ht="15" x14ac:dyDescent="0.3">
      <c r="A163" s="36"/>
      <c r="B163" s="36"/>
      <c r="C163" s="36"/>
      <c r="D163" s="36"/>
      <c r="E163" s="36"/>
      <c r="F163" s="36"/>
    </row>
    <row r="164" spans="1:6" ht="15" x14ac:dyDescent="0.3">
      <c r="A164" s="36"/>
      <c r="B164" s="36"/>
      <c r="C164" s="36"/>
      <c r="D164" s="36"/>
      <c r="E164" s="36"/>
      <c r="F164" s="36"/>
    </row>
    <row r="165" spans="1:6" ht="15" x14ac:dyDescent="0.3">
      <c r="A165" s="36"/>
      <c r="B165" s="36"/>
      <c r="C165" s="36"/>
      <c r="D165" s="36"/>
      <c r="E165" s="36"/>
      <c r="F165" s="36"/>
    </row>
    <row r="166" spans="1:6" ht="15" x14ac:dyDescent="0.3">
      <c r="A166" s="36"/>
      <c r="B166" s="36"/>
      <c r="C166" s="36"/>
      <c r="D166" s="36"/>
      <c r="E166" s="36"/>
      <c r="F166" s="36"/>
    </row>
    <row r="167" spans="1:6" ht="15" x14ac:dyDescent="0.3">
      <c r="A167" s="36"/>
      <c r="B167" s="36"/>
      <c r="C167" s="36"/>
      <c r="D167" s="36"/>
      <c r="E167" s="36"/>
      <c r="F167" s="36"/>
    </row>
    <row r="168" spans="1:6" ht="15" x14ac:dyDescent="0.3">
      <c r="A168" s="36"/>
      <c r="B168" s="36"/>
      <c r="C168" s="36"/>
      <c r="D168" s="36"/>
      <c r="E168" s="36"/>
      <c r="F168" s="36"/>
    </row>
    <row r="169" spans="1:6" ht="15" x14ac:dyDescent="0.3">
      <c r="A169" s="36"/>
      <c r="B169" s="36"/>
      <c r="C169" s="36"/>
      <c r="D169" s="36"/>
      <c r="E169" s="36"/>
      <c r="F169" s="36"/>
    </row>
    <row r="170" spans="1:6" ht="15" x14ac:dyDescent="0.3">
      <c r="A170" s="36"/>
      <c r="B170" s="36"/>
      <c r="C170" s="36"/>
      <c r="D170" s="36"/>
      <c r="E170" s="36"/>
      <c r="F170" s="36"/>
    </row>
    <row r="171" spans="1:6" ht="15" x14ac:dyDescent="0.3">
      <c r="A171" s="36"/>
      <c r="B171" s="36"/>
      <c r="C171" s="36"/>
      <c r="D171" s="36"/>
      <c r="E171" s="36"/>
      <c r="F171" s="36"/>
    </row>
    <row r="172" spans="1:6" ht="15" x14ac:dyDescent="0.3">
      <c r="A172" s="36"/>
      <c r="B172" s="36"/>
      <c r="C172" s="36"/>
      <c r="D172" s="36"/>
      <c r="E172" s="36"/>
      <c r="F172" s="36"/>
    </row>
    <row r="173" spans="1:6" ht="15" x14ac:dyDescent="0.3">
      <c r="A173" s="36"/>
      <c r="B173" s="36"/>
      <c r="C173" s="36"/>
      <c r="D173" s="36"/>
      <c r="E173" s="36"/>
      <c r="F173" s="36"/>
    </row>
    <row r="174" spans="1:6" ht="15" x14ac:dyDescent="0.3">
      <c r="A174" s="36"/>
      <c r="B174" s="36"/>
      <c r="C174" s="36"/>
      <c r="D174" s="36"/>
      <c r="E174" s="36"/>
      <c r="F174" s="36"/>
    </row>
    <row r="175" spans="1:6" ht="15" x14ac:dyDescent="0.3">
      <c r="A175" s="36"/>
      <c r="B175" s="36"/>
      <c r="C175" s="36"/>
      <c r="D175" s="36"/>
      <c r="E175" s="36"/>
      <c r="F175" s="36"/>
    </row>
    <row r="176" spans="1:6" ht="15" x14ac:dyDescent="0.3">
      <c r="A176" s="36"/>
      <c r="B176" s="36"/>
      <c r="C176" s="36"/>
      <c r="D176" s="36"/>
      <c r="E176" s="36"/>
      <c r="F176" s="36"/>
    </row>
    <row r="177" spans="1:6" ht="15" x14ac:dyDescent="0.3">
      <c r="A177" s="36"/>
      <c r="B177" s="36"/>
      <c r="C177" s="36"/>
      <c r="D177" s="36"/>
      <c r="E177" s="36"/>
      <c r="F177" s="36"/>
    </row>
    <row r="178" spans="1:6" ht="15" x14ac:dyDescent="0.3">
      <c r="A178" s="36"/>
      <c r="B178" s="36"/>
      <c r="C178" s="36"/>
      <c r="D178" s="36"/>
      <c r="E178" s="36"/>
      <c r="F178" s="36"/>
    </row>
    <row r="179" spans="1:6" ht="15" x14ac:dyDescent="0.3">
      <c r="A179" s="36"/>
      <c r="B179" s="36"/>
      <c r="C179" s="36"/>
      <c r="D179" s="36"/>
      <c r="E179" s="36"/>
      <c r="F179" s="36"/>
    </row>
    <row r="180" spans="1:6" ht="15" x14ac:dyDescent="0.3">
      <c r="A180" s="36"/>
      <c r="B180" s="36"/>
      <c r="C180" s="36"/>
      <c r="D180" s="36"/>
      <c r="E180" s="36"/>
      <c r="F180" s="36"/>
    </row>
    <row r="181" spans="1:6" ht="15" x14ac:dyDescent="0.3">
      <c r="A181" s="36"/>
      <c r="B181" s="36"/>
      <c r="C181" s="36"/>
      <c r="D181" s="36"/>
      <c r="E181" s="36"/>
      <c r="F181" s="36"/>
    </row>
    <row r="182" spans="1:6" ht="15" x14ac:dyDescent="0.3">
      <c r="A182" s="36"/>
      <c r="B182" s="36"/>
      <c r="C182" s="36"/>
      <c r="D182" s="36"/>
      <c r="E182" s="36"/>
      <c r="F182" s="36"/>
    </row>
    <row r="183" spans="1:6" ht="15" x14ac:dyDescent="0.3">
      <c r="A183" s="36"/>
      <c r="B183" s="36"/>
      <c r="C183" s="36"/>
      <c r="D183" s="36"/>
      <c r="E183" s="36"/>
      <c r="F183" s="36"/>
    </row>
    <row r="184" spans="1:6" ht="15" x14ac:dyDescent="0.3">
      <c r="A184" s="36"/>
      <c r="B184" s="36"/>
      <c r="C184" s="36"/>
      <c r="D184" s="36"/>
      <c r="E184" s="36"/>
      <c r="F184" s="36"/>
    </row>
    <row r="185" spans="1:6" ht="15" x14ac:dyDescent="0.3">
      <c r="A185" s="36"/>
      <c r="B185" s="36"/>
      <c r="C185" s="36"/>
      <c r="D185" s="36"/>
      <c r="E185" s="36"/>
      <c r="F185" s="36"/>
    </row>
    <row r="186" spans="1:6" ht="15" x14ac:dyDescent="0.3">
      <c r="A186" s="36"/>
      <c r="B186" s="36"/>
      <c r="C186" s="36"/>
      <c r="D186" s="36"/>
      <c r="E186" s="36"/>
      <c r="F186" s="36"/>
    </row>
    <row r="187" spans="1:6" ht="15" x14ac:dyDescent="0.3">
      <c r="A187" s="36"/>
      <c r="B187" s="36"/>
      <c r="C187" s="36"/>
      <c r="D187" s="36"/>
      <c r="E187" s="36"/>
      <c r="F187" s="36"/>
    </row>
    <row r="188" spans="1:6" ht="15" x14ac:dyDescent="0.3">
      <c r="A188" s="36"/>
      <c r="B188" s="36"/>
      <c r="C188" s="36"/>
      <c r="D188" s="36"/>
      <c r="E188" s="36"/>
      <c r="F188" s="36"/>
    </row>
    <row r="189" spans="1:6" ht="15" x14ac:dyDescent="0.3">
      <c r="A189" s="36"/>
      <c r="B189" s="36"/>
      <c r="C189" s="36"/>
      <c r="D189" s="36"/>
      <c r="E189" s="36"/>
      <c r="F189" s="36"/>
    </row>
    <row r="190" spans="1:6" ht="15" x14ac:dyDescent="0.3">
      <c r="A190" s="36"/>
      <c r="B190" s="36"/>
      <c r="C190" s="36"/>
      <c r="D190" s="36"/>
      <c r="E190" s="36"/>
      <c r="F190" s="36"/>
    </row>
    <row r="191" spans="1:6" ht="15" x14ac:dyDescent="0.3">
      <c r="A191" s="36"/>
      <c r="B191" s="36"/>
      <c r="C191" s="36"/>
      <c r="D191" s="36"/>
      <c r="E191" s="36"/>
      <c r="F191" s="36"/>
    </row>
    <row r="192" spans="1:6" ht="15" x14ac:dyDescent="0.3">
      <c r="A192" s="36"/>
      <c r="B192" s="36"/>
      <c r="C192" s="36"/>
      <c r="D192" s="36"/>
      <c r="E192" s="36"/>
      <c r="F192" s="36"/>
    </row>
    <row r="193" spans="1:6" ht="15" x14ac:dyDescent="0.3">
      <c r="A193" s="36"/>
      <c r="B193" s="36"/>
      <c r="C193" s="36"/>
      <c r="D193" s="36"/>
      <c r="E193" s="36"/>
      <c r="F193" s="36"/>
    </row>
    <row r="194" spans="1:6" ht="15" x14ac:dyDescent="0.3">
      <c r="A194" s="36"/>
      <c r="B194" s="36"/>
      <c r="C194" s="36"/>
      <c r="D194" s="36"/>
      <c r="E194" s="36"/>
      <c r="F194" s="36"/>
    </row>
    <row r="195" spans="1:6" ht="15" x14ac:dyDescent="0.3">
      <c r="A195" s="36"/>
      <c r="B195" s="36"/>
      <c r="C195" s="36"/>
      <c r="D195" s="36"/>
      <c r="E195" s="36"/>
      <c r="F195" s="36"/>
    </row>
    <row r="196" spans="1:6" ht="15" x14ac:dyDescent="0.3">
      <c r="A196" s="36"/>
      <c r="B196" s="36"/>
      <c r="C196" s="36"/>
      <c r="D196" s="36"/>
      <c r="E196" s="36"/>
      <c r="F196" s="36"/>
    </row>
    <row r="197" spans="1:6" ht="15" x14ac:dyDescent="0.3">
      <c r="A197" s="36"/>
      <c r="B197" s="36"/>
      <c r="C197" s="36"/>
      <c r="D197" s="36"/>
      <c r="E197" s="36"/>
      <c r="F197" s="36"/>
    </row>
    <row r="198" spans="1:6" ht="15" x14ac:dyDescent="0.3">
      <c r="A198" s="36"/>
      <c r="B198" s="36"/>
      <c r="C198" s="36"/>
      <c r="D198" s="36"/>
      <c r="E198" s="36"/>
      <c r="F198" s="36"/>
    </row>
    <row r="199" spans="1:6" ht="15" x14ac:dyDescent="0.3">
      <c r="A199" s="36"/>
      <c r="B199" s="36"/>
      <c r="C199" s="36"/>
      <c r="D199" s="36"/>
      <c r="E199" s="36"/>
      <c r="F199" s="36"/>
    </row>
    <row r="200" spans="1:6" ht="15" x14ac:dyDescent="0.3">
      <c r="A200" s="36"/>
      <c r="B200" s="36"/>
      <c r="C200" s="36"/>
      <c r="D200" s="36"/>
      <c r="E200" s="36"/>
      <c r="F200" s="36"/>
    </row>
    <row r="201" spans="1:6" ht="15" x14ac:dyDescent="0.3">
      <c r="A201" s="36"/>
      <c r="B201" s="36"/>
      <c r="C201" s="36"/>
      <c r="D201" s="36"/>
      <c r="E201" s="36"/>
      <c r="F201" s="36"/>
    </row>
    <row r="202" spans="1:6" ht="15" x14ac:dyDescent="0.3">
      <c r="A202" s="36"/>
      <c r="B202" s="36"/>
      <c r="C202" s="36"/>
      <c r="D202" s="36"/>
      <c r="E202" s="36"/>
      <c r="F202" s="36"/>
    </row>
    <row r="203" spans="1:6" ht="15" x14ac:dyDescent="0.3">
      <c r="A203" s="36"/>
      <c r="B203" s="36"/>
      <c r="C203" s="36"/>
      <c r="D203" s="36"/>
      <c r="E203" s="36"/>
      <c r="F203" s="36"/>
    </row>
    <row r="204" spans="1:6" ht="15" x14ac:dyDescent="0.3">
      <c r="A204" s="36"/>
      <c r="B204" s="36"/>
      <c r="C204" s="36"/>
      <c r="D204" s="36"/>
      <c r="E204" s="36"/>
      <c r="F204" s="36"/>
    </row>
    <row r="205" spans="1:6" ht="15" x14ac:dyDescent="0.3">
      <c r="A205" s="36"/>
      <c r="B205" s="36"/>
      <c r="C205" s="36"/>
      <c r="D205" s="36"/>
      <c r="E205" s="36"/>
      <c r="F205" s="36"/>
    </row>
    <row r="206" spans="1:6" ht="15" x14ac:dyDescent="0.3">
      <c r="A206" s="36"/>
      <c r="B206" s="36"/>
      <c r="C206" s="36"/>
      <c r="D206" s="36"/>
      <c r="E206" s="36"/>
      <c r="F206" s="36"/>
    </row>
    <row r="207" spans="1:6" ht="15" x14ac:dyDescent="0.3">
      <c r="A207" s="36"/>
      <c r="B207" s="36"/>
      <c r="C207" s="36"/>
      <c r="D207" s="36"/>
      <c r="E207" s="36"/>
      <c r="F207" s="36"/>
    </row>
    <row r="208" spans="1:6" ht="15" x14ac:dyDescent="0.3">
      <c r="A208" s="36"/>
      <c r="B208" s="36"/>
      <c r="C208" s="36"/>
      <c r="D208" s="36"/>
      <c r="E208" s="36"/>
      <c r="F208" s="36"/>
    </row>
    <row r="209" spans="1:6" ht="15" x14ac:dyDescent="0.3">
      <c r="A209" s="36"/>
      <c r="B209" s="36"/>
      <c r="C209" s="36"/>
      <c r="D209" s="36"/>
      <c r="E209" s="36"/>
      <c r="F209" s="36"/>
    </row>
    <row r="210" spans="1:6" ht="15" x14ac:dyDescent="0.3">
      <c r="A210" s="36"/>
      <c r="B210" s="36"/>
      <c r="C210" s="36"/>
      <c r="D210" s="36"/>
      <c r="E210" s="36"/>
      <c r="F210" s="36"/>
    </row>
    <row r="211" spans="1:6" ht="15" x14ac:dyDescent="0.3">
      <c r="A211" s="36"/>
      <c r="B211" s="36"/>
      <c r="C211" s="36"/>
      <c r="D211" s="36"/>
      <c r="E211" s="36"/>
      <c r="F211" s="36"/>
    </row>
    <row r="212" spans="1:6" ht="15" x14ac:dyDescent="0.3">
      <c r="A212" s="36"/>
      <c r="B212" s="36"/>
      <c r="C212" s="36"/>
      <c r="D212" s="36"/>
      <c r="E212" s="36"/>
      <c r="F212" s="36"/>
    </row>
    <row r="213" spans="1:6" ht="15" x14ac:dyDescent="0.3">
      <c r="A213" s="36"/>
      <c r="B213" s="36"/>
      <c r="C213" s="36"/>
      <c r="D213" s="36"/>
      <c r="E213" s="36"/>
      <c r="F213" s="36"/>
    </row>
    <row r="214" spans="1:6" ht="15" x14ac:dyDescent="0.3">
      <c r="A214" s="36"/>
      <c r="B214" s="36"/>
      <c r="C214" s="36"/>
      <c r="D214" s="36"/>
      <c r="E214" s="36"/>
      <c r="F214" s="36"/>
    </row>
    <row r="215" spans="1:6" ht="15" x14ac:dyDescent="0.3">
      <c r="A215" s="36"/>
      <c r="B215" s="36"/>
      <c r="C215" s="36"/>
      <c r="D215" s="36"/>
      <c r="E215" s="36"/>
      <c r="F215" s="36"/>
    </row>
    <row r="216" spans="1:6" ht="15" x14ac:dyDescent="0.3">
      <c r="A216" s="36"/>
      <c r="B216" s="36"/>
      <c r="C216" s="36"/>
      <c r="D216" s="36"/>
      <c r="E216" s="36"/>
      <c r="F216" s="36"/>
    </row>
    <row r="217" spans="1:6" ht="15" x14ac:dyDescent="0.3">
      <c r="A217" s="36"/>
      <c r="B217" s="36"/>
      <c r="C217" s="36"/>
      <c r="D217" s="36"/>
      <c r="E217" s="36"/>
      <c r="F217" s="36"/>
    </row>
    <row r="218" spans="1:6" ht="15" x14ac:dyDescent="0.3">
      <c r="A218" s="36"/>
      <c r="B218" s="36"/>
      <c r="C218" s="36"/>
      <c r="D218" s="36"/>
      <c r="E218" s="36"/>
      <c r="F218" s="36"/>
    </row>
    <row r="219" spans="1:6" ht="15" x14ac:dyDescent="0.3">
      <c r="A219" s="36"/>
      <c r="B219" s="36"/>
      <c r="C219" s="36"/>
      <c r="D219" s="36"/>
      <c r="E219" s="36"/>
      <c r="F219" s="36"/>
    </row>
    <row r="220" spans="1:6" ht="15" x14ac:dyDescent="0.3">
      <c r="A220" s="36"/>
      <c r="B220" s="36"/>
      <c r="C220" s="36"/>
      <c r="D220" s="36"/>
      <c r="E220" s="36"/>
      <c r="F220" s="36"/>
    </row>
    <row r="221" spans="1:6" ht="15" x14ac:dyDescent="0.3">
      <c r="A221" s="36"/>
      <c r="B221" s="36"/>
      <c r="C221" s="36"/>
      <c r="D221" s="36"/>
      <c r="E221" s="36"/>
      <c r="F221" s="36"/>
    </row>
    <row r="222" spans="1:6" ht="15" x14ac:dyDescent="0.3">
      <c r="A222" s="36"/>
      <c r="B222" s="36"/>
      <c r="C222" s="36"/>
      <c r="D222" s="36"/>
      <c r="E222" s="36"/>
      <c r="F222" s="36"/>
    </row>
    <row r="223" spans="1:6" ht="15" x14ac:dyDescent="0.3">
      <c r="A223" s="36"/>
      <c r="B223" s="36"/>
      <c r="C223" s="36"/>
      <c r="D223" s="36"/>
      <c r="E223" s="36"/>
      <c r="F223" s="36"/>
    </row>
    <row r="224" spans="1:6" ht="15" x14ac:dyDescent="0.3">
      <c r="A224" s="36"/>
      <c r="B224" s="36"/>
      <c r="C224" s="36"/>
      <c r="D224" s="36"/>
      <c r="E224" s="36"/>
      <c r="F224" s="36"/>
    </row>
    <row r="225" spans="1:6" ht="15" x14ac:dyDescent="0.3">
      <c r="A225" s="36"/>
      <c r="B225" s="36"/>
      <c r="C225" s="36"/>
      <c r="D225" s="36"/>
      <c r="E225" s="36"/>
      <c r="F225" s="36"/>
    </row>
    <row r="226" spans="1:6" ht="15" x14ac:dyDescent="0.3">
      <c r="A226" s="36"/>
      <c r="B226" s="36"/>
      <c r="C226" s="36"/>
      <c r="D226" s="36"/>
      <c r="E226" s="36"/>
      <c r="F226" s="36"/>
    </row>
    <row r="227" spans="1:6" ht="15" x14ac:dyDescent="0.3">
      <c r="A227" s="36"/>
      <c r="B227" s="36"/>
      <c r="C227" s="36"/>
      <c r="D227" s="36"/>
      <c r="E227" s="36"/>
      <c r="F227" s="36"/>
    </row>
    <row r="228" spans="1:6" ht="15" x14ac:dyDescent="0.3">
      <c r="A228" s="36"/>
      <c r="B228" s="36"/>
      <c r="C228" s="36"/>
      <c r="D228" s="36"/>
      <c r="E228" s="36"/>
      <c r="F228" s="36"/>
    </row>
    <row r="229" spans="1:6" ht="15" x14ac:dyDescent="0.3">
      <c r="A229" s="36"/>
      <c r="B229" s="36"/>
      <c r="C229" s="36"/>
      <c r="D229" s="36"/>
      <c r="E229" s="36"/>
      <c r="F229" s="36"/>
    </row>
    <row r="230" spans="1:6" ht="15" x14ac:dyDescent="0.3">
      <c r="A230" s="36"/>
      <c r="B230" s="36"/>
      <c r="C230" s="36"/>
      <c r="D230" s="36"/>
      <c r="E230" s="36"/>
      <c r="F230" s="36"/>
    </row>
    <row r="231" spans="1:6" ht="15" x14ac:dyDescent="0.3">
      <c r="A231" s="36"/>
      <c r="B231" s="36"/>
      <c r="C231" s="36"/>
      <c r="D231" s="36"/>
      <c r="E231" s="36"/>
      <c r="F231" s="36"/>
    </row>
    <row r="232" spans="1:6" ht="15" x14ac:dyDescent="0.3">
      <c r="A232" s="36"/>
      <c r="B232" s="36"/>
      <c r="C232" s="36"/>
      <c r="D232" s="36"/>
      <c r="E232" s="36"/>
      <c r="F232" s="36"/>
    </row>
    <row r="233" spans="1:6" ht="15" x14ac:dyDescent="0.3">
      <c r="A233" s="36"/>
      <c r="B233" s="36"/>
      <c r="C233" s="36"/>
      <c r="D233" s="36"/>
      <c r="E233" s="36"/>
      <c r="F233" s="36"/>
    </row>
    <row r="234" spans="1:6" ht="15" x14ac:dyDescent="0.3">
      <c r="A234" s="36"/>
      <c r="B234" s="36"/>
      <c r="C234" s="36"/>
      <c r="D234" s="36"/>
      <c r="E234" s="36"/>
      <c r="F234" s="36"/>
    </row>
    <row r="235" spans="1:6" ht="15" x14ac:dyDescent="0.3">
      <c r="A235" s="36"/>
      <c r="B235" s="36"/>
      <c r="C235" s="36"/>
      <c r="D235" s="36"/>
      <c r="E235" s="36"/>
      <c r="F235" s="36"/>
    </row>
    <row r="236" spans="1:6" ht="15" x14ac:dyDescent="0.3">
      <c r="A236" s="36"/>
      <c r="B236" s="36"/>
      <c r="C236" s="36"/>
      <c r="D236" s="36"/>
      <c r="E236" s="36"/>
      <c r="F236" s="36"/>
    </row>
    <row r="237" spans="1:6" ht="15" x14ac:dyDescent="0.3">
      <c r="A237" s="36"/>
      <c r="B237" s="36"/>
      <c r="C237" s="36"/>
      <c r="D237" s="36"/>
      <c r="E237" s="36"/>
      <c r="F237" s="36"/>
    </row>
    <row r="238" spans="1:6" ht="15" x14ac:dyDescent="0.3">
      <c r="A238" s="36"/>
      <c r="B238" s="36"/>
      <c r="C238" s="36"/>
      <c r="D238" s="36"/>
      <c r="E238" s="36"/>
      <c r="F238" s="36"/>
    </row>
    <row r="239" spans="1:6" ht="15" x14ac:dyDescent="0.3">
      <c r="A239" s="36"/>
      <c r="B239" s="36"/>
      <c r="C239" s="36"/>
      <c r="D239" s="36"/>
      <c r="E239" s="36"/>
      <c r="F239" s="36"/>
    </row>
    <row r="240" spans="1:6" ht="15" x14ac:dyDescent="0.3">
      <c r="A240" s="36"/>
      <c r="B240" s="36"/>
      <c r="C240" s="36"/>
      <c r="D240" s="36"/>
      <c r="E240" s="36"/>
      <c r="F240" s="36"/>
    </row>
    <row r="241" spans="1:6" ht="15" x14ac:dyDescent="0.3">
      <c r="A241" s="36"/>
      <c r="B241" s="36"/>
      <c r="C241" s="36"/>
      <c r="D241" s="36"/>
      <c r="E241" s="36"/>
      <c r="F241" s="36"/>
    </row>
    <row r="242" spans="1:6" ht="15" x14ac:dyDescent="0.3">
      <c r="A242" s="36"/>
      <c r="B242" s="36"/>
      <c r="C242" s="36"/>
      <c r="D242" s="36"/>
      <c r="E242" s="36"/>
      <c r="F242" s="36"/>
    </row>
    <row r="243" spans="1:6" ht="15" x14ac:dyDescent="0.3">
      <c r="A243" s="36"/>
      <c r="B243" s="36"/>
      <c r="C243" s="36"/>
      <c r="D243" s="36"/>
      <c r="E243" s="36"/>
      <c r="F243" s="36"/>
    </row>
    <row r="244" spans="1:6" ht="15" x14ac:dyDescent="0.3">
      <c r="A244" s="36"/>
      <c r="B244" s="36"/>
      <c r="C244" s="36"/>
      <c r="D244" s="36"/>
      <c r="E244" s="36"/>
      <c r="F244" s="36"/>
    </row>
    <row r="245" spans="1:6" ht="15" x14ac:dyDescent="0.3">
      <c r="A245" s="36"/>
      <c r="B245" s="36"/>
      <c r="C245" s="36"/>
      <c r="D245" s="36"/>
      <c r="E245" s="36"/>
      <c r="F245" s="36"/>
    </row>
    <row r="246" spans="1:6" ht="15" x14ac:dyDescent="0.3">
      <c r="A246" s="36"/>
      <c r="B246" s="36"/>
      <c r="C246" s="36"/>
      <c r="D246" s="36"/>
      <c r="E246" s="36"/>
      <c r="F246" s="36"/>
    </row>
    <row r="247" spans="1:6" ht="15" x14ac:dyDescent="0.3">
      <c r="A247" s="36"/>
      <c r="B247" s="36"/>
      <c r="C247" s="36"/>
      <c r="D247" s="36"/>
      <c r="E247" s="36"/>
      <c r="F247" s="36"/>
    </row>
    <row r="248" spans="1:6" ht="15" x14ac:dyDescent="0.3">
      <c r="A248" s="36"/>
      <c r="B248" s="36"/>
      <c r="C248" s="36"/>
      <c r="D248" s="36"/>
      <c r="E248" s="36"/>
      <c r="F248" s="36"/>
    </row>
    <row r="249" spans="1:6" ht="15" x14ac:dyDescent="0.3">
      <c r="A249" s="36"/>
      <c r="B249" s="36"/>
      <c r="C249" s="36"/>
      <c r="D249" s="36"/>
      <c r="E249" s="36"/>
      <c r="F249" s="36"/>
    </row>
    <row r="250" spans="1:6" ht="15" x14ac:dyDescent="0.3">
      <c r="A250" s="36"/>
      <c r="B250" s="36"/>
      <c r="C250" s="36"/>
      <c r="D250" s="36"/>
      <c r="E250" s="36"/>
      <c r="F250" s="36"/>
    </row>
    <row r="251" spans="1:6" ht="15" x14ac:dyDescent="0.3">
      <c r="A251" s="36"/>
      <c r="B251" s="36"/>
      <c r="C251" s="36"/>
      <c r="D251" s="36"/>
      <c r="E251" s="36"/>
      <c r="F251" s="36"/>
    </row>
    <row r="252" spans="1:6" ht="15" x14ac:dyDescent="0.3">
      <c r="A252" s="36"/>
      <c r="B252" s="36"/>
      <c r="C252" s="36"/>
      <c r="D252" s="36"/>
      <c r="E252" s="36"/>
      <c r="F252" s="36"/>
    </row>
    <row r="253" spans="1:6" ht="15" x14ac:dyDescent="0.3">
      <c r="A253" s="36"/>
      <c r="B253" s="36"/>
      <c r="C253" s="36"/>
      <c r="D253" s="36"/>
      <c r="E253" s="36"/>
      <c r="F253" s="36"/>
    </row>
    <row r="254" spans="1:6" ht="15" x14ac:dyDescent="0.3">
      <c r="A254" s="36"/>
      <c r="B254" s="36"/>
      <c r="C254" s="36"/>
      <c r="D254" s="36"/>
      <c r="E254" s="36"/>
      <c r="F254" s="36"/>
    </row>
    <row r="255" spans="1:6" ht="15" x14ac:dyDescent="0.3">
      <c r="A255" s="36"/>
      <c r="B255" s="36"/>
      <c r="C255" s="36"/>
      <c r="D255" s="36"/>
      <c r="E255" s="36"/>
      <c r="F255" s="36"/>
    </row>
    <row r="256" spans="1:6" ht="15" x14ac:dyDescent="0.3">
      <c r="A256" s="36"/>
      <c r="B256" s="36"/>
      <c r="C256" s="36"/>
      <c r="D256" s="36"/>
      <c r="E256" s="36"/>
      <c r="F256" s="36"/>
    </row>
    <row r="257" spans="1:6" ht="15" x14ac:dyDescent="0.3">
      <c r="A257" s="36"/>
      <c r="B257" s="36"/>
      <c r="C257" s="36"/>
      <c r="D257" s="36"/>
      <c r="E257" s="36"/>
      <c r="F257" s="36"/>
    </row>
    <row r="258" spans="1:6" ht="15" x14ac:dyDescent="0.3">
      <c r="A258" s="36"/>
      <c r="B258" s="36"/>
      <c r="C258" s="36"/>
      <c r="D258" s="36"/>
      <c r="E258" s="36"/>
      <c r="F258" s="36"/>
    </row>
    <row r="259" spans="1:6" ht="15" x14ac:dyDescent="0.3">
      <c r="A259" s="36"/>
      <c r="B259" s="36"/>
      <c r="C259" s="36"/>
      <c r="D259" s="36"/>
      <c r="E259" s="36"/>
      <c r="F259" s="36"/>
    </row>
    <row r="260" spans="1:6" ht="15" x14ac:dyDescent="0.3">
      <c r="A260" s="36"/>
      <c r="B260" s="36"/>
      <c r="C260" s="36"/>
      <c r="D260" s="36"/>
      <c r="E260" s="36"/>
      <c r="F260" s="36"/>
    </row>
    <row r="261" spans="1:6" ht="15" x14ac:dyDescent="0.3">
      <c r="A261" s="36"/>
      <c r="B261" s="36"/>
      <c r="C261" s="36"/>
      <c r="D261" s="36"/>
      <c r="E261" s="36"/>
      <c r="F261" s="36"/>
    </row>
    <row r="262" spans="1:6" ht="15" x14ac:dyDescent="0.3">
      <c r="A262" s="36"/>
      <c r="B262" s="36"/>
      <c r="C262" s="36"/>
      <c r="D262" s="36"/>
      <c r="E262" s="36"/>
      <c r="F262" s="36"/>
    </row>
    <row r="263" spans="1:6" ht="15" x14ac:dyDescent="0.3">
      <c r="A263" s="36"/>
      <c r="B263" s="36"/>
      <c r="C263" s="36"/>
      <c r="D263" s="36"/>
      <c r="E263" s="36"/>
      <c r="F263" s="36"/>
    </row>
    <row r="264" spans="1:6" ht="15" x14ac:dyDescent="0.3">
      <c r="A264" s="36"/>
      <c r="B264" s="36"/>
      <c r="C264" s="36"/>
      <c r="D264" s="36"/>
      <c r="E264" s="36"/>
      <c r="F264" s="36"/>
    </row>
    <row r="265" spans="1:6" ht="15" x14ac:dyDescent="0.3">
      <c r="A265" s="36"/>
      <c r="B265" s="36"/>
      <c r="C265" s="36"/>
      <c r="D265" s="36"/>
      <c r="E265" s="36"/>
      <c r="F265" s="36"/>
    </row>
    <row r="266" spans="1:6" ht="15" x14ac:dyDescent="0.3">
      <c r="A266" s="36"/>
      <c r="B266" s="36"/>
      <c r="C266" s="36"/>
      <c r="D266" s="36"/>
      <c r="E266" s="36"/>
      <c r="F266" s="36"/>
    </row>
    <row r="267" spans="1:6" ht="15" x14ac:dyDescent="0.3">
      <c r="A267" s="36"/>
      <c r="B267" s="36"/>
      <c r="C267" s="36"/>
      <c r="D267" s="36"/>
      <c r="E267" s="36"/>
      <c r="F267" s="36"/>
    </row>
    <row r="268" spans="1:6" ht="15" x14ac:dyDescent="0.3">
      <c r="A268" s="36"/>
      <c r="B268" s="36"/>
      <c r="C268" s="36"/>
      <c r="D268" s="36"/>
      <c r="E268" s="36"/>
      <c r="F268" s="36"/>
    </row>
    <row r="269" spans="1:6" ht="15" x14ac:dyDescent="0.3">
      <c r="A269" s="36"/>
      <c r="B269" s="36"/>
      <c r="C269" s="36"/>
      <c r="D269" s="36"/>
      <c r="E269" s="36"/>
      <c r="F269" s="36"/>
    </row>
    <row r="270" spans="1:6" ht="15" x14ac:dyDescent="0.3">
      <c r="A270" s="36"/>
      <c r="B270" s="36"/>
      <c r="C270" s="36"/>
      <c r="D270" s="36"/>
      <c r="E270" s="36"/>
      <c r="F270" s="36"/>
    </row>
    <row r="271" spans="1:6" ht="15" x14ac:dyDescent="0.3">
      <c r="A271" s="36"/>
      <c r="B271" s="36"/>
      <c r="C271" s="36"/>
      <c r="D271" s="36"/>
      <c r="E271" s="36"/>
      <c r="F271" s="36"/>
    </row>
    <row r="272" spans="1:6" ht="15" x14ac:dyDescent="0.3">
      <c r="A272" s="36"/>
      <c r="B272" s="36"/>
      <c r="C272" s="36"/>
      <c r="D272" s="36"/>
      <c r="E272" s="36"/>
      <c r="F272" s="36"/>
    </row>
    <row r="273" spans="1:6" ht="15" x14ac:dyDescent="0.3">
      <c r="A273" s="36"/>
      <c r="B273" s="36"/>
      <c r="C273" s="36"/>
      <c r="D273" s="36"/>
      <c r="E273" s="36"/>
      <c r="F273" s="36"/>
    </row>
    <row r="274" spans="1:6" ht="15" x14ac:dyDescent="0.3">
      <c r="A274" s="36"/>
      <c r="B274" s="36"/>
      <c r="C274" s="36"/>
      <c r="D274" s="36"/>
      <c r="E274" s="36"/>
      <c r="F274" s="36"/>
    </row>
    <row r="275" spans="1:6" ht="15" x14ac:dyDescent="0.3">
      <c r="A275" s="36"/>
      <c r="B275" s="36"/>
      <c r="C275" s="36"/>
      <c r="D275" s="36"/>
      <c r="E275" s="36"/>
      <c r="F275" s="36"/>
    </row>
    <row r="276" spans="1:6" ht="15" x14ac:dyDescent="0.3">
      <c r="A276" s="36"/>
      <c r="B276" s="36"/>
      <c r="C276" s="36"/>
      <c r="D276" s="36"/>
      <c r="E276" s="36"/>
      <c r="F276" s="36"/>
    </row>
    <row r="277" spans="1:6" ht="15" x14ac:dyDescent="0.3">
      <c r="A277" s="36"/>
      <c r="B277" s="36"/>
      <c r="C277" s="36"/>
      <c r="D277" s="36"/>
      <c r="E277" s="36"/>
      <c r="F277" s="36"/>
    </row>
    <row r="278" spans="1:6" ht="15" x14ac:dyDescent="0.3">
      <c r="A278" s="36"/>
      <c r="B278" s="36"/>
      <c r="C278" s="36"/>
      <c r="D278" s="36"/>
      <c r="E278" s="36"/>
      <c r="F278" s="36"/>
    </row>
    <row r="279" spans="1:6" ht="15" x14ac:dyDescent="0.3">
      <c r="A279" s="36"/>
      <c r="B279" s="36"/>
      <c r="C279" s="36"/>
      <c r="D279" s="36"/>
      <c r="E279" s="36"/>
      <c r="F279" s="36"/>
    </row>
    <row r="280" spans="1:6" ht="15" x14ac:dyDescent="0.3">
      <c r="A280" s="36"/>
      <c r="B280" s="36"/>
      <c r="C280" s="36"/>
      <c r="D280" s="36"/>
      <c r="E280" s="36"/>
      <c r="F280" s="36"/>
    </row>
    <row r="281" spans="1:6" ht="15" x14ac:dyDescent="0.3">
      <c r="A281" s="36"/>
      <c r="B281" s="36"/>
      <c r="C281" s="36"/>
      <c r="D281" s="36"/>
      <c r="E281" s="36"/>
      <c r="F281" s="36"/>
    </row>
  </sheetData>
  <phoneticPr fontId="5" type="noConversion"/>
  <conditionalFormatting sqref="C9:E9">
    <cfRule type="cellIs" dxfId="73" priority="2" stopIfTrue="1" operator="equal">
      <formula>C$2</formula>
    </cfRule>
  </conditionalFormatting>
  <conditionalFormatting sqref="B9">
    <cfRule type="cellIs" dxfId="72" priority="1" stopIfTrue="1" operator="equal">
      <formula>$B$2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2:I321"/>
  <sheetViews>
    <sheetView workbookViewId="0">
      <selection activeCell="A24" sqref="A24"/>
    </sheetView>
  </sheetViews>
  <sheetFormatPr defaultColWidth="8.75" defaultRowHeight="12.75" x14ac:dyDescent="0.2"/>
  <cols>
    <col min="1" max="1" width="40" style="41" bestFit="1" customWidth="1"/>
    <col min="2" max="2" width="6.875" style="41" bestFit="1" customWidth="1"/>
    <col min="3" max="3" width="6.5" style="41" bestFit="1" customWidth="1"/>
    <col min="4" max="4" width="8.25" style="41" bestFit="1" customWidth="1"/>
    <col min="5" max="6" width="8.125" style="41" bestFit="1" customWidth="1"/>
    <col min="7" max="8" width="8.375" style="41" bestFit="1" customWidth="1"/>
    <col min="9" max="9" width="9.125" style="41" bestFit="1" customWidth="1"/>
    <col min="10" max="96" width="39.25" style="41" bestFit="1" customWidth="1"/>
    <col min="97" max="97" width="10" style="41" bestFit="1" customWidth="1"/>
    <col min="98" max="16384" width="8.75" style="41"/>
  </cols>
  <sheetData>
    <row r="2" spans="1:9" x14ac:dyDescent="0.2">
      <c r="A2" s="206" t="s">
        <v>280</v>
      </c>
      <c r="B2" s="207" t="s">
        <v>1223</v>
      </c>
    </row>
    <row r="4" spans="1:9" x14ac:dyDescent="0.2">
      <c r="A4" s="208" t="s">
        <v>609</v>
      </c>
      <c r="B4" s="209" t="s">
        <v>350</v>
      </c>
      <c r="C4" s="210" t="s">
        <v>349</v>
      </c>
      <c r="D4" s="210" t="s">
        <v>607</v>
      </c>
      <c r="E4" s="210" t="s">
        <v>650</v>
      </c>
      <c r="F4" s="210" t="s">
        <v>649</v>
      </c>
      <c r="G4" s="210" t="s">
        <v>608</v>
      </c>
      <c r="H4" s="210" t="s">
        <v>651</v>
      </c>
      <c r="I4" s="353" t="s">
        <v>626</v>
      </c>
    </row>
    <row r="5" spans="1:9" x14ac:dyDescent="0.2">
      <c r="A5" s="212" t="s">
        <v>1357</v>
      </c>
      <c r="B5" s="354">
        <v>56</v>
      </c>
      <c r="C5" s="214">
        <v>177.28999999999985</v>
      </c>
      <c r="D5" s="214">
        <v>5.6464897519622923</v>
      </c>
      <c r="E5" s="355">
        <v>7.4162946428571446E-3</v>
      </c>
      <c r="F5" s="355">
        <v>6.1111111111111114E-3</v>
      </c>
      <c r="G5" s="214">
        <v>1997.3035714285713</v>
      </c>
      <c r="H5" s="356">
        <v>868</v>
      </c>
      <c r="I5" s="357">
        <v>43243</v>
      </c>
    </row>
    <row r="6" spans="1:9" x14ac:dyDescent="0.2">
      <c r="A6" s="216" t="s">
        <v>1858</v>
      </c>
      <c r="B6" s="358">
        <v>3</v>
      </c>
      <c r="C6" s="42">
        <v>9.35</v>
      </c>
      <c r="D6" s="42">
        <v>5.2900049629548143</v>
      </c>
      <c r="E6" s="43">
        <v>7.8973765432098775E-3</v>
      </c>
      <c r="F6" s="43">
        <v>7.3958333333333341E-3</v>
      </c>
      <c r="G6" s="42">
        <v>2406.3333333333335</v>
      </c>
      <c r="H6" s="44">
        <v>2034</v>
      </c>
      <c r="I6" s="359">
        <v>43242</v>
      </c>
    </row>
    <row r="7" spans="1:9" x14ac:dyDescent="0.2">
      <c r="A7" s="216" t="s">
        <v>2109</v>
      </c>
      <c r="B7" s="358">
        <v>1</v>
      </c>
      <c r="C7" s="42">
        <v>8</v>
      </c>
      <c r="D7" s="42">
        <v>4.1019797749608351</v>
      </c>
      <c r="E7" s="43">
        <v>1.0162037037037037E-2</v>
      </c>
      <c r="F7" s="43">
        <v>1.0162037037037037E-2</v>
      </c>
      <c r="G7" s="42">
        <v>2996</v>
      </c>
      <c r="H7" s="44">
        <v>2996</v>
      </c>
      <c r="I7" s="359">
        <v>43240</v>
      </c>
    </row>
    <row r="8" spans="1:9" x14ac:dyDescent="0.2">
      <c r="A8" s="216" t="s">
        <v>2107</v>
      </c>
      <c r="B8" s="358">
        <v>1</v>
      </c>
      <c r="C8" s="42">
        <v>6.5</v>
      </c>
      <c r="D8" s="42">
        <v>4.9555273189326599</v>
      </c>
      <c r="E8" s="43">
        <v>8.4027777777777781E-3</v>
      </c>
      <c r="F8" s="43">
        <v>8.4027777777777781E-3</v>
      </c>
      <c r="G8" s="42">
        <v>2723</v>
      </c>
      <c r="H8" s="44">
        <v>2723</v>
      </c>
      <c r="I8" s="359">
        <v>43238</v>
      </c>
    </row>
    <row r="9" spans="1:9" x14ac:dyDescent="0.2">
      <c r="A9" s="216" t="s">
        <v>315</v>
      </c>
      <c r="B9" s="358">
        <v>38</v>
      </c>
      <c r="C9" s="42">
        <v>222.37</v>
      </c>
      <c r="D9" s="42">
        <v>4.9840764460408904</v>
      </c>
      <c r="E9" s="43">
        <v>8.4947612085769959E-3</v>
      </c>
      <c r="F9" s="43">
        <v>6.4467592592592597E-3</v>
      </c>
      <c r="G9" s="42">
        <v>2533.9210526315787</v>
      </c>
      <c r="H9" s="44">
        <v>1009</v>
      </c>
      <c r="I9" s="359">
        <v>43237</v>
      </c>
    </row>
    <row r="10" spans="1:9" x14ac:dyDescent="0.2">
      <c r="A10" s="216" t="s">
        <v>17</v>
      </c>
      <c r="B10" s="358">
        <v>222</v>
      </c>
      <c r="C10" s="42">
        <v>746.82100000000014</v>
      </c>
      <c r="D10" s="42">
        <v>5.9120099870833265</v>
      </c>
      <c r="E10" s="43">
        <v>7.1150316983650316E-3</v>
      </c>
      <c r="F10" s="43">
        <v>4.9768518518518521E-3</v>
      </c>
      <c r="G10" s="42">
        <v>1674.1891891891892</v>
      </c>
      <c r="H10" s="44">
        <v>791</v>
      </c>
      <c r="I10" s="359">
        <v>43232</v>
      </c>
    </row>
    <row r="11" spans="1:9" x14ac:dyDescent="0.2">
      <c r="A11" s="216" t="s">
        <v>795</v>
      </c>
      <c r="B11" s="358">
        <v>49</v>
      </c>
      <c r="C11" s="42">
        <v>150.6699999999999</v>
      </c>
      <c r="D11" s="42">
        <v>5.3199067115506029</v>
      </c>
      <c r="E11" s="43">
        <v>7.8691893424036267E-3</v>
      </c>
      <c r="F11" s="43">
        <v>6.9560185185185185E-3</v>
      </c>
      <c r="G11" s="42">
        <v>2344.387755102041</v>
      </c>
      <c r="H11" s="44">
        <v>1556</v>
      </c>
      <c r="I11" s="359">
        <v>43230</v>
      </c>
    </row>
    <row r="12" spans="1:9" x14ac:dyDescent="0.2">
      <c r="A12" s="216" t="s">
        <v>2099</v>
      </c>
      <c r="B12" s="358">
        <v>1</v>
      </c>
      <c r="C12" s="42">
        <v>14</v>
      </c>
      <c r="D12" s="42">
        <v>4.5348209465539</v>
      </c>
      <c r="E12" s="43">
        <v>9.1898148148148139E-3</v>
      </c>
      <c r="F12" s="43">
        <v>9.1898148148148139E-3</v>
      </c>
      <c r="G12" s="42">
        <v>2890</v>
      </c>
      <c r="H12" s="44">
        <v>2890</v>
      </c>
      <c r="I12" s="359">
        <v>43222</v>
      </c>
    </row>
    <row r="13" spans="1:9" x14ac:dyDescent="0.2">
      <c r="A13" s="216" t="s">
        <v>2097</v>
      </c>
      <c r="B13" s="358">
        <v>1</v>
      </c>
      <c r="C13" s="42">
        <v>3</v>
      </c>
      <c r="D13" s="42">
        <v>5.837837837837843</v>
      </c>
      <c r="E13" s="43">
        <v>7.1412037037037043E-3</v>
      </c>
      <c r="F13" s="43">
        <v>7.1412037037037043E-3</v>
      </c>
      <c r="G13" s="42">
        <v>1763</v>
      </c>
      <c r="H13" s="44">
        <v>1763</v>
      </c>
      <c r="I13" s="359">
        <v>43221</v>
      </c>
    </row>
    <row r="14" spans="1:9" x14ac:dyDescent="0.2">
      <c r="A14" s="216" t="s">
        <v>1971</v>
      </c>
      <c r="B14" s="358">
        <v>2</v>
      </c>
      <c r="C14" s="42">
        <v>13.65</v>
      </c>
      <c r="D14" s="42">
        <v>4.8626801195210252</v>
      </c>
      <c r="E14" s="43">
        <v>8.5763888888888903E-3</v>
      </c>
      <c r="F14" s="43">
        <v>8.3449074074074085E-3</v>
      </c>
      <c r="G14" s="42">
        <v>2768</v>
      </c>
      <c r="H14" s="44">
        <v>2704</v>
      </c>
      <c r="I14" s="359">
        <v>43212</v>
      </c>
    </row>
    <row r="15" spans="1:9" x14ac:dyDescent="0.2">
      <c r="A15" s="216" t="s">
        <v>2086</v>
      </c>
      <c r="B15" s="358">
        <v>3</v>
      </c>
      <c r="C15" s="42">
        <v>9</v>
      </c>
      <c r="D15" s="42">
        <v>4.6939100420685493</v>
      </c>
      <c r="E15" s="43">
        <v>8.8773148148148153E-3</v>
      </c>
      <c r="F15" s="43">
        <v>8.7384259259259255E-3</v>
      </c>
      <c r="G15" s="42">
        <v>2844.3333333333335</v>
      </c>
      <c r="H15" s="44">
        <v>2819</v>
      </c>
      <c r="I15" s="359">
        <v>43209</v>
      </c>
    </row>
    <row r="16" spans="1:9" x14ac:dyDescent="0.2">
      <c r="A16" s="216" t="s">
        <v>1573</v>
      </c>
      <c r="B16" s="358">
        <v>7</v>
      </c>
      <c r="C16" s="42">
        <v>50.7</v>
      </c>
      <c r="D16" s="42">
        <v>4.9309786171004166</v>
      </c>
      <c r="E16" s="43">
        <v>8.4887566137566133E-3</v>
      </c>
      <c r="F16" s="43">
        <v>7.951388888888888E-3</v>
      </c>
      <c r="G16" s="42">
        <v>2678.2857142857142</v>
      </c>
      <c r="H16" s="44">
        <v>2489</v>
      </c>
      <c r="I16" s="359">
        <v>43198</v>
      </c>
    </row>
    <row r="17" spans="1:9" x14ac:dyDescent="0.2">
      <c r="A17" s="216" t="s">
        <v>1389</v>
      </c>
      <c r="B17" s="358">
        <v>3</v>
      </c>
      <c r="C17" s="42">
        <v>12.71</v>
      </c>
      <c r="D17" s="42">
        <v>5.8402803683449287</v>
      </c>
      <c r="E17" s="43">
        <v>7.133487654320988E-3</v>
      </c>
      <c r="F17" s="43">
        <v>7.0949074074074074E-3</v>
      </c>
      <c r="G17" s="42">
        <v>1759.6666666666667</v>
      </c>
      <c r="H17" s="44">
        <v>1720</v>
      </c>
      <c r="I17" s="359">
        <v>43195</v>
      </c>
    </row>
    <row r="18" spans="1:9" x14ac:dyDescent="0.2">
      <c r="A18" s="216" t="s">
        <v>1732</v>
      </c>
      <c r="B18" s="358">
        <v>12</v>
      </c>
      <c r="C18" s="42">
        <v>60.709999999999987</v>
      </c>
      <c r="D18" s="42">
        <v>5.3942738288735503</v>
      </c>
      <c r="E18" s="43">
        <v>7.7343749999999991E-3</v>
      </c>
      <c r="F18" s="43">
        <v>7.1527777777777787E-3</v>
      </c>
      <c r="G18" s="42">
        <v>2312.3333333333335</v>
      </c>
      <c r="H18" s="44">
        <v>1780</v>
      </c>
      <c r="I18" s="359">
        <v>43191</v>
      </c>
    </row>
    <row r="19" spans="1:9" x14ac:dyDescent="0.2">
      <c r="A19" s="216" t="s">
        <v>1926</v>
      </c>
      <c r="B19" s="358">
        <v>3</v>
      </c>
      <c r="C19" s="42">
        <v>30.900000000000002</v>
      </c>
      <c r="D19" s="42">
        <v>4.8421490672090712</v>
      </c>
      <c r="E19" s="43">
        <v>8.6149691358024683E-3</v>
      </c>
      <c r="F19" s="43">
        <v>8.3217592592592596E-3</v>
      </c>
      <c r="G19" s="42">
        <v>2771.6666666666665</v>
      </c>
      <c r="H19" s="44">
        <v>2681</v>
      </c>
      <c r="I19" s="359">
        <v>43184</v>
      </c>
    </row>
    <row r="20" spans="1:9" x14ac:dyDescent="0.2">
      <c r="A20" s="216" t="s">
        <v>1306</v>
      </c>
      <c r="B20" s="358">
        <v>14</v>
      </c>
      <c r="C20" s="42">
        <v>87.050000000000011</v>
      </c>
      <c r="D20" s="42">
        <v>5.200411191417369</v>
      </c>
      <c r="E20" s="43">
        <v>8.0671296296296307E-3</v>
      </c>
      <c r="F20" s="43">
        <v>6.7708333333333336E-3</v>
      </c>
      <c r="G20" s="42">
        <v>2439</v>
      </c>
      <c r="H20" s="44">
        <v>1309</v>
      </c>
      <c r="I20" s="359">
        <v>43182</v>
      </c>
    </row>
    <row r="21" spans="1:9" x14ac:dyDescent="0.2">
      <c r="A21" s="216" t="s">
        <v>1048</v>
      </c>
      <c r="B21" s="358">
        <v>176</v>
      </c>
      <c r="C21" s="42">
        <v>451.01000000000016</v>
      </c>
      <c r="D21" s="42">
        <v>5.9603021106023624</v>
      </c>
      <c r="E21" s="43">
        <v>7.0770202020202034E-3</v>
      </c>
      <c r="F21" s="43">
        <v>5.5787037037037038E-3</v>
      </c>
      <c r="G21" s="42">
        <v>1617.0568181818182</v>
      </c>
      <c r="H21" s="44">
        <v>803</v>
      </c>
      <c r="I21" s="359">
        <v>43180</v>
      </c>
    </row>
    <row r="22" spans="1:9" x14ac:dyDescent="0.2">
      <c r="A22" s="216" t="s">
        <v>2065</v>
      </c>
      <c r="B22" s="358">
        <v>1</v>
      </c>
      <c r="C22" s="42">
        <v>8.4</v>
      </c>
      <c r="D22" s="42">
        <v>4.2760180995475139</v>
      </c>
      <c r="E22" s="43">
        <v>9.7453703703703713E-3</v>
      </c>
      <c r="F22" s="43">
        <v>9.7453703703703713E-3</v>
      </c>
      <c r="G22" s="42">
        <v>2952</v>
      </c>
      <c r="H22" s="44">
        <v>2952</v>
      </c>
      <c r="I22" s="359">
        <v>43163</v>
      </c>
    </row>
    <row r="23" spans="1:9" x14ac:dyDescent="0.2">
      <c r="A23" s="216" t="s">
        <v>2064</v>
      </c>
      <c r="B23" s="358">
        <v>1</v>
      </c>
      <c r="C23" s="42">
        <v>4.25</v>
      </c>
      <c r="D23" s="42">
        <v>5.0098231827112034</v>
      </c>
      <c r="E23" s="43">
        <v>8.3217592592592596E-3</v>
      </c>
      <c r="F23" s="43">
        <v>8.3217592592592596E-3</v>
      </c>
      <c r="G23" s="42">
        <v>2679</v>
      </c>
      <c r="H23" s="44">
        <v>2679</v>
      </c>
      <c r="I23" s="359">
        <v>43161</v>
      </c>
    </row>
    <row r="24" spans="1:9" x14ac:dyDescent="0.2">
      <c r="A24" s="216" t="s">
        <v>2063</v>
      </c>
      <c r="B24" s="358">
        <v>1</v>
      </c>
      <c r="C24" s="42">
        <v>5.65</v>
      </c>
      <c r="D24" s="42">
        <v>5.5196743554952565</v>
      </c>
      <c r="E24" s="43">
        <v>7.5462962962962966E-3</v>
      </c>
      <c r="F24" s="43">
        <v>7.5462962962962966E-3</v>
      </c>
      <c r="G24" s="42">
        <v>2179</v>
      </c>
      <c r="H24" s="44">
        <v>2179</v>
      </c>
      <c r="I24" s="359">
        <v>43159</v>
      </c>
    </row>
    <row r="25" spans="1:9" x14ac:dyDescent="0.2">
      <c r="A25" s="216" t="s">
        <v>2059</v>
      </c>
      <c r="B25" s="358">
        <v>1</v>
      </c>
      <c r="C25" s="42">
        <v>4.3</v>
      </c>
      <c r="D25" s="42">
        <v>5.4050279329608975</v>
      </c>
      <c r="E25" s="43">
        <v>7.7083333333333335E-3</v>
      </c>
      <c r="F25" s="43">
        <v>7.7083333333333335E-3</v>
      </c>
      <c r="G25" s="42">
        <v>2309</v>
      </c>
      <c r="H25" s="44">
        <v>2309</v>
      </c>
      <c r="I25" s="359">
        <v>43155</v>
      </c>
    </row>
    <row r="26" spans="1:9" x14ac:dyDescent="0.2">
      <c r="A26" s="216" t="s">
        <v>2057</v>
      </c>
      <c r="B26" s="358">
        <v>1</v>
      </c>
      <c r="C26" s="42">
        <v>3.1</v>
      </c>
      <c r="D26" s="42">
        <v>5.1931130758492356</v>
      </c>
      <c r="E26" s="43">
        <v>8.0208333333333329E-3</v>
      </c>
      <c r="F26" s="43">
        <v>8.0208333333333329E-3</v>
      </c>
      <c r="G26" s="42">
        <v>2534</v>
      </c>
      <c r="H26" s="44">
        <v>2534</v>
      </c>
      <c r="I26" s="359">
        <v>43154</v>
      </c>
    </row>
    <row r="27" spans="1:9" x14ac:dyDescent="0.2">
      <c r="A27" s="216" t="s">
        <v>1290</v>
      </c>
      <c r="B27" s="358">
        <v>12</v>
      </c>
      <c r="C27" s="42">
        <v>40.25</v>
      </c>
      <c r="D27" s="42">
        <v>5.5297027069252449</v>
      </c>
      <c r="E27" s="43">
        <v>7.5588348765432091E-3</v>
      </c>
      <c r="F27" s="43">
        <v>6.5856481481481469E-3</v>
      </c>
      <c r="G27" s="42">
        <v>2139.9166666666665</v>
      </c>
      <c r="H27" s="44">
        <v>1108</v>
      </c>
      <c r="I27" s="359">
        <v>43151</v>
      </c>
    </row>
    <row r="28" spans="1:9" x14ac:dyDescent="0.2">
      <c r="A28" s="216" t="s">
        <v>2046</v>
      </c>
      <c r="B28" s="358">
        <v>2</v>
      </c>
      <c r="C28" s="42">
        <v>6.2200000000000006</v>
      </c>
      <c r="D28" s="42">
        <v>5.8070458193745154</v>
      </c>
      <c r="E28" s="43">
        <v>7.1759259259259259E-3</v>
      </c>
      <c r="F28" s="43">
        <v>7.1527777777777787E-3</v>
      </c>
      <c r="G28" s="42">
        <v>1811</v>
      </c>
      <c r="H28" s="44">
        <v>1788</v>
      </c>
      <c r="I28" s="359">
        <v>43140</v>
      </c>
    </row>
    <row r="29" spans="1:9" x14ac:dyDescent="0.2">
      <c r="A29" s="216" t="s">
        <v>2052</v>
      </c>
      <c r="B29" s="358">
        <v>1</v>
      </c>
      <c r="C29" s="42">
        <v>3</v>
      </c>
      <c r="D29" s="42">
        <v>5.3280710409472167</v>
      </c>
      <c r="E29" s="43">
        <v>7.8240740740740753E-3</v>
      </c>
      <c r="F29" s="43">
        <v>7.8240740740740753E-3</v>
      </c>
      <c r="G29" s="42">
        <v>2390</v>
      </c>
      <c r="H29" s="44">
        <v>2390</v>
      </c>
      <c r="I29" s="359">
        <v>43134</v>
      </c>
    </row>
    <row r="30" spans="1:9" x14ac:dyDescent="0.2">
      <c r="A30" s="216" t="s">
        <v>2050</v>
      </c>
      <c r="B30" s="358">
        <v>1</v>
      </c>
      <c r="C30" s="42">
        <v>4.8</v>
      </c>
      <c r="D30" s="42">
        <v>4.8525695029486133</v>
      </c>
      <c r="E30" s="43">
        <v>8.5879629629629622E-3</v>
      </c>
      <c r="F30" s="43">
        <v>8.5879629629629622E-3</v>
      </c>
      <c r="G30" s="42">
        <v>2772</v>
      </c>
      <c r="H30" s="44">
        <v>2772</v>
      </c>
      <c r="I30" s="359">
        <v>43128</v>
      </c>
    </row>
    <row r="31" spans="1:9" x14ac:dyDescent="0.2">
      <c r="A31" s="216" t="s">
        <v>2047</v>
      </c>
      <c r="B31" s="358">
        <v>1</v>
      </c>
      <c r="C31" s="42">
        <v>5.05</v>
      </c>
      <c r="D31" s="42">
        <v>5.0027517886626347</v>
      </c>
      <c r="E31" s="43">
        <v>8.3333333333333332E-3</v>
      </c>
      <c r="F31" s="43">
        <v>8.3333333333333332E-3</v>
      </c>
      <c r="G31" s="42">
        <v>2686</v>
      </c>
      <c r="H31" s="44">
        <v>2686</v>
      </c>
      <c r="I31" s="359">
        <v>43115</v>
      </c>
    </row>
    <row r="32" spans="1:9" x14ac:dyDescent="0.2">
      <c r="A32" s="216" t="s">
        <v>2044</v>
      </c>
      <c r="B32" s="358">
        <v>1</v>
      </c>
      <c r="C32" s="42">
        <v>3</v>
      </c>
      <c r="D32" s="42">
        <v>5.3280710409472167</v>
      </c>
      <c r="E32" s="43">
        <v>7.8240740740740753E-3</v>
      </c>
      <c r="F32" s="43">
        <v>7.8240740740740753E-3</v>
      </c>
      <c r="G32" s="42">
        <v>2390</v>
      </c>
      <c r="H32" s="44">
        <v>2390</v>
      </c>
      <c r="I32" s="359">
        <v>43107</v>
      </c>
    </row>
    <row r="33" spans="1:9" x14ac:dyDescent="0.2">
      <c r="A33" s="216" t="s">
        <v>2042</v>
      </c>
      <c r="B33" s="358">
        <v>1</v>
      </c>
      <c r="C33" s="42">
        <v>3.75</v>
      </c>
      <c r="D33" s="42">
        <v>4.785537043601563</v>
      </c>
      <c r="E33" s="43">
        <v>8.7037037037037031E-3</v>
      </c>
      <c r="F33" s="43">
        <v>8.7037037037037031E-3</v>
      </c>
      <c r="G33" s="42">
        <v>2810</v>
      </c>
      <c r="H33" s="44">
        <v>2810</v>
      </c>
      <c r="I33" s="359">
        <v>43070</v>
      </c>
    </row>
    <row r="34" spans="1:9" x14ac:dyDescent="0.2">
      <c r="A34" s="216" t="s">
        <v>2041</v>
      </c>
      <c r="B34" s="358">
        <v>1</v>
      </c>
      <c r="C34" s="42">
        <v>5.2</v>
      </c>
      <c r="D34" s="42">
        <v>5.4897360703812357</v>
      </c>
      <c r="E34" s="43">
        <v>7.5925925925925926E-3</v>
      </c>
      <c r="F34" s="43">
        <v>7.5925925925925926E-3</v>
      </c>
      <c r="G34" s="42">
        <v>2215</v>
      </c>
      <c r="H34" s="44">
        <v>2215</v>
      </c>
      <c r="I34" s="359">
        <v>43065</v>
      </c>
    </row>
    <row r="35" spans="1:9" x14ac:dyDescent="0.2">
      <c r="A35" s="216" t="s">
        <v>1536</v>
      </c>
      <c r="B35" s="358">
        <v>2</v>
      </c>
      <c r="C35" s="42">
        <v>6.2</v>
      </c>
      <c r="D35" s="42">
        <v>5.7824082575457432</v>
      </c>
      <c r="E35" s="43">
        <v>7.2048611111111115E-3</v>
      </c>
      <c r="F35" s="43">
        <v>7.1874999999999994E-3</v>
      </c>
      <c r="G35" s="42">
        <v>1847.5</v>
      </c>
      <c r="H35" s="44">
        <v>1830</v>
      </c>
      <c r="I35" s="359">
        <v>43059</v>
      </c>
    </row>
    <row r="36" spans="1:9" x14ac:dyDescent="0.2">
      <c r="A36" s="216" t="s">
        <v>1674</v>
      </c>
      <c r="B36" s="358">
        <v>2</v>
      </c>
      <c r="C36" s="42">
        <v>67.31</v>
      </c>
      <c r="D36" s="42">
        <v>3.4728598110356055</v>
      </c>
      <c r="E36" s="43">
        <v>1.1996527777777778E-2</v>
      </c>
      <c r="F36" s="43">
        <v>1.1909722222222223E-2</v>
      </c>
      <c r="G36" s="42">
        <v>3103.5</v>
      </c>
      <c r="H36" s="44">
        <v>3101</v>
      </c>
      <c r="I36" s="359">
        <v>43030</v>
      </c>
    </row>
    <row r="37" spans="1:9" x14ac:dyDescent="0.2">
      <c r="A37" s="216" t="s">
        <v>1668</v>
      </c>
      <c r="B37" s="358">
        <v>5</v>
      </c>
      <c r="C37" s="42">
        <v>16.349999999999998</v>
      </c>
      <c r="D37" s="42">
        <v>3.9291251045218423</v>
      </c>
      <c r="E37" s="43">
        <v>1.0638888888888889E-2</v>
      </c>
      <c r="F37" s="43">
        <v>9.6296296296296303E-3</v>
      </c>
      <c r="G37" s="42">
        <v>3031.4</v>
      </c>
      <c r="H37" s="44">
        <v>2938</v>
      </c>
      <c r="I37" s="359">
        <v>43028</v>
      </c>
    </row>
    <row r="38" spans="1:9" x14ac:dyDescent="0.2">
      <c r="A38" s="216" t="s">
        <v>1850</v>
      </c>
      <c r="B38" s="358">
        <v>4</v>
      </c>
      <c r="C38" s="42">
        <v>15.100000000000001</v>
      </c>
      <c r="D38" s="42">
        <v>3.8203649876497887</v>
      </c>
      <c r="E38" s="43">
        <v>1.0934606481481483E-2</v>
      </c>
      <c r="F38" s="43">
        <v>1.0405092592592593E-2</v>
      </c>
      <c r="G38" s="42">
        <v>3051.75</v>
      </c>
      <c r="H38" s="44">
        <v>3016</v>
      </c>
      <c r="I38" s="359">
        <v>43021</v>
      </c>
    </row>
    <row r="39" spans="1:9" x14ac:dyDescent="0.2">
      <c r="A39" s="216" t="s">
        <v>2020</v>
      </c>
      <c r="B39" s="358">
        <v>1</v>
      </c>
      <c r="C39" s="42">
        <v>3.2</v>
      </c>
      <c r="D39" s="42">
        <v>5.3358036127836996</v>
      </c>
      <c r="E39" s="43">
        <v>7.8125E-3</v>
      </c>
      <c r="F39" s="43">
        <v>7.8125E-3</v>
      </c>
      <c r="G39" s="42">
        <v>2380</v>
      </c>
      <c r="H39" s="44">
        <v>2380</v>
      </c>
      <c r="I39" s="359">
        <v>43018</v>
      </c>
    </row>
    <row r="40" spans="1:9" x14ac:dyDescent="0.2">
      <c r="A40" s="216" t="s">
        <v>2017</v>
      </c>
      <c r="B40" s="358">
        <v>2</v>
      </c>
      <c r="C40" s="42">
        <v>14.3</v>
      </c>
      <c r="D40" s="42">
        <v>3.6066854649969171</v>
      </c>
      <c r="E40" s="43">
        <v>1.1556712962962963E-2</v>
      </c>
      <c r="F40" s="43">
        <v>1.1481481481481483E-2</v>
      </c>
      <c r="G40" s="42">
        <v>3088.5</v>
      </c>
      <c r="H40" s="44">
        <v>3086</v>
      </c>
      <c r="I40" s="359">
        <v>43015</v>
      </c>
    </row>
    <row r="41" spans="1:9" x14ac:dyDescent="0.2">
      <c r="A41" s="216" t="s">
        <v>2019</v>
      </c>
      <c r="B41" s="358">
        <v>1</v>
      </c>
      <c r="C41" s="42">
        <v>5.2</v>
      </c>
      <c r="D41" s="42">
        <v>5.3746770025839847</v>
      </c>
      <c r="E41" s="43">
        <v>7.7546296296296287E-3</v>
      </c>
      <c r="F41" s="43">
        <v>7.7546296296296287E-3</v>
      </c>
      <c r="G41" s="42">
        <v>2350</v>
      </c>
      <c r="H41" s="44">
        <v>2350</v>
      </c>
      <c r="I41" s="359">
        <v>43014</v>
      </c>
    </row>
    <row r="42" spans="1:9" x14ac:dyDescent="0.2">
      <c r="A42" s="216" t="s">
        <v>1498</v>
      </c>
      <c r="B42" s="358">
        <v>4</v>
      </c>
      <c r="C42" s="42">
        <v>12.4</v>
      </c>
      <c r="D42" s="42">
        <v>5.0737671605956702</v>
      </c>
      <c r="E42" s="43">
        <v>8.2754629629629636E-3</v>
      </c>
      <c r="F42" s="43">
        <v>7.1296296296296307E-3</v>
      </c>
      <c r="G42" s="42">
        <v>2529.75</v>
      </c>
      <c r="H42" s="44">
        <v>1758</v>
      </c>
      <c r="I42" s="359">
        <v>43002</v>
      </c>
    </row>
    <row r="43" spans="1:9" x14ac:dyDescent="0.2">
      <c r="A43" s="216" t="s">
        <v>2016</v>
      </c>
      <c r="B43" s="358">
        <v>1</v>
      </c>
      <c r="C43" s="42">
        <v>7.85</v>
      </c>
      <c r="D43" s="42">
        <v>3.5926773455377599</v>
      </c>
      <c r="E43" s="43">
        <v>1.1597222222222222E-2</v>
      </c>
      <c r="F43" s="43">
        <v>1.1597222222222222E-2</v>
      </c>
      <c r="G43" s="42">
        <v>3089</v>
      </c>
      <c r="H43" s="44">
        <v>3089</v>
      </c>
      <c r="I43" s="359">
        <v>43001</v>
      </c>
    </row>
    <row r="44" spans="1:9" x14ac:dyDescent="0.2">
      <c r="A44" s="216" t="s">
        <v>2015</v>
      </c>
      <c r="B44" s="358">
        <v>1</v>
      </c>
      <c r="C44" s="42">
        <v>4</v>
      </c>
      <c r="D44" s="42">
        <v>3.9944521497919587</v>
      </c>
      <c r="E44" s="43">
        <v>1.042824074074074E-2</v>
      </c>
      <c r="F44" s="43">
        <v>1.042824074074074E-2</v>
      </c>
      <c r="G44" s="42">
        <v>3020</v>
      </c>
      <c r="H44" s="44">
        <v>3020</v>
      </c>
      <c r="I44" s="359">
        <v>43000</v>
      </c>
    </row>
    <row r="45" spans="1:9" x14ac:dyDescent="0.2">
      <c r="A45" s="216" t="s">
        <v>2013</v>
      </c>
      <c r="B45" s="358">
        <v>1</v>
      </c>
      <c r="C45" s="42">
        <v>5</v>
      </c>
      <c r="D45" s="42">
        <v>6.0667340748230583</v>
      </c>
      <c r="E45" s="43">
        <v>6.8634259259259256E-3</v>
      </c>
      <c r="F45" s="43">
        <v>6.8634259259259256E-3</v>
      </c>
      <c r="G45" s="42">
        <v>1441</v>
      </c>
      <c r="H45" s="44">
        <v>1441</v>
      </c>
      <c r="I45" s="359">
        <v>42990</v>
      </c>
    </row>
    <row r="46" spans="1:9" x14ac:dyDescent="0.2">
      <c r="A46" s="216" t="s">
        <v>2012</v>
      </c>
      <c r="B46" s="358">
        <v>1</v>
      </c>
      <c r="C46" s="42">
        <v>3.33</v>
      </c>
      <c r="D46" s="42">
        <v>4.8319226118500644</v>
      </c>
      <c r="E46" s="43">
        <v>8.6226851851851846E-3</v>
      </c>
      <c r="F46" s="43">
        <v>8.6226851851851846E-3</v>
      </c>
      <c r="G46" s="42">
        <v>2786</v>
      </c>
      <c r="H46" s="44">
        <v>2786</v>
      </c>
      <c r="I46" s="359">
        <v>42987</v>
      </c>
    </row>
    <row r="47" spans="1:9" x14ac:dyDescent="0.2">
      <c r="A47" s="216" t="s">
        <v>1879</v>
      </c>
      <c r="B47" s="358">
        <v>3</v>
      </c>
      <c r="C47" s="42">
        <v>12</v>
      </c>
      <c r="D47" s="42">
        <v>6.0496443373394113</v>
      </c>
      <c r="E47" s="43">
        <v>6.8865740740740736E-3</v>
      </c>
      <c r="F47" s="43">
        <v>6.851851851851852E-3</v>
      </c>
      <c r="G47" s="42">
        <v>1457.6666666666667</v>
      </c>
      <c r="H47" s="44">
        <v>1425</v>
      </c>
      <c r="I47" s="359">
        <v>42985</v>
      </c>
    </row>
    <row r="48" spans="1:9" x14ac:dyDescent="0.2">
      <c r="A48" s="216" t="s">
        <v>685</v>
      </c>
      <c r="B48" s="358">
        <v>85</v>
      </c>
      <c r="C48" s="42">
        <v>398.0100000000001</v>
      </c>
      <c r="D48" s="42">
        <v>5.7867138783901897</v>
      </c>
      <c r="E48" s="43">
        <v>7.2633442265795205E-3</v>
      </c>
      <c r="F48" s="43">
        <v>5.9027777777777776E-3</v>
      </c>
      <c r="G48" s="42">
        <v>1837.5529411764705</v>
      </c>
      <c r="H48" s="44">
        <v>831</v>
      </c>
      <c r="I48" s="359">
        <v>42982</v>
      </c>
    </row>
    <row r="49" spans="1:9" x14ac:dyDescent="0.2">
      <c r="A49" s="216" t="s">
        <v>1433</v>
      </c>
      <c r="B49" s="358">
        <v>3</v>
      </c>
      <c r="C49" s="42">
        <v>78.599999999999994</v>
      </c>
      <c r="D49" s="42">
        <v>4.0968516511700237</v>
      </c>
      <c r="E49" s="43">
        <v>1.0173611111111111E-2</v>
      </c>
      <c r="F49" s="43">
        <v>1.0104166666666668E-2</v>
      </c>
      <c r="G49" s="42">
        <v>2996</v>
      </c>
      <c r="H49" s="44">
        <v>2990</v>
      </c>
      <c r="I49" s="359">
        <v>42967</v>
      </c>
    </row>
    <row r="50" spans="1:9" x14ac:dyDescent="0.2">
      <c r="A50" s="216" t="s">
        <v>1899</v>
      </c>
      <c r="B50" s="358">
        <v>2</v>
      </c>
      <c r="C50" s="42">
        <v>7.3</v>
      </c>
      <c r="D50" s="42">
        <v>5.4576612903225845</v>
      </c>
      <c r="E50" s="43">
        <v>7.6388888888888895E-3</v>
      </c>
      <c r="F50" s="43">
        <v>7.4074074074074068E-3</v>
      </c>
      <c r="G50" s="42">
        <v>2240.5</v>
      </c>
      <c r="H50" s="44">
        <v>2041</v>
      </c>
      <c r="I50" s="359">
        <v>42957</v>
      </c>
    </row>
    <row r="51" spans="1:9" x14ac:dyDescent="0.2">
      <c r="A51" s="216" t="s">
        <v>1666</v>
      </c>
      <c r="B51" s="358">
        <v>4</v>
      </c>
      <c r="C51" s="42">
        <v>12.4</v>
      </c>
      <c r="D51" s="42">
        <v>5.8826498055528624</v>
      </c>
      <c r="E51" s="43">
        <v>7.0891203703703706E-3</v>
      </c>
      <c r="F51" s="43">
        <v>6.851851851851852E-3</v>
      </c>
      <c r="G51" s="42">
        <v>1699</v>
      </c>
      <c r="H51" s="44">
        <v>1417</v>
      </c>
      <c r="I51" s="359">
        <v>42941</v>
      </c>
    </row>
    <row r="52" spans="1:9" x14ac:dyDescent="0.2">
      <c r="A52" s="216" t="s">
        <v>1988</v>
      </c>
      <c r="B52" s="358">
        <v>1</v>
      </c>
      <c r="C52" s="42">
        <v>14.5</v>
      </c>
      <c r="D52" s="42">
        <v>4.8526540857116336</v>
      </c>
      <c r="E52" s="43">
        <v>8.5879629629629622E-3</v>
      </c>
      <c r="F52" s="43">
        <v>8.5879629629629622E-3</v>
      </c>
      <c r="G52" s="42">
        <v>2771</v>
      </c>
      <c r="H52" s="44">
        <v>2771</v>
      </c>
      <c r="I52" s="359">
        <v>42938</v>
      </c>
    </row>
    <row r="53" spans="1:9" x14ac:dyDescent="0.2">
      <c r="A53" s="216" t="s">
        <v>1982</v>
      </c>
      <c r="B53" s="358">
        <v>1</v>
      </c>
      <c r="C53" s="42">
        <v>10.1</v>
      </c>
      <c r="D53" s="42">
        <v>5.1240135287485948</v>
      </c>
      <c r="E53" s="43">
        <v>8.1365740740740738E-3</v>
      </c>
      <c r="F53" s="43">
        <v>8.1365740740740738E-3</v>
      </c>
      <c r="G53" s="42">
        <v>2585</v>
      </c>
      <c r="H53" s="44">
        <v>2585</v>
      </c>
      <c r="I53" s="359">
        <v>42930</v>
      </c>
    </row>
    <row r="54" spans="1:9" x14ac:dyDescent="0.2">
      <c r="A54" s="216" t="s">
        <v>1979</v>
      </c>
      <c r="B54" s="358">
        <v>2</v>
      </c>
      <c r="C54" s="42">
        <v>6.6</v>
      </c>
      <c r="D54" s="42">
        <v>5.5650433324308519</v>
      </c>
      <c r="E54" s="43">
        <v>7.4999999999999997E-3</v>
      </c>
      <c r="F54" s="43">
        <v>7.1874999999999994E-3</v>
      </c>
      <c r="G54" s="42">
        <v>2105</v>
      </c>
      <c r="H54" s="44">
        <v>1823</v>
      </c>
      <c r="I54" s="359">
        <v>42926</v>
      </c>
    </row>
    <row r="55" spans="1:9" x14ac:dyDescent="0.2">
      <c r="A55" s="216" t="s">
        <v>1977</v>
      </c>
      <c r="B55" s="358">
        <v>1</v>
      </c>
      <c r="C55" s="42">
        <v>3.1</v>
      </c>
      <c r="D55" s="42">
        <v>5.62216624685139</v>
      </c>
      <c r="E55" s="43">
        <v>7.4074074074074068E-3</v>
      </c>
      <c r="F55" s="43">
        <v>7.4074074074074068E-3</v>
      </c>
      <c r="G55" s="42">
        <v>2049</v>
      </c>
      <c r="H55" s="44">
        <v>2049</v>
      </c>
      <c r="I55" s="359">
        <v>42924</v>
      </c>
    </row>
    <row r="56" spans="1:9" x14ac:dyDescent="0.2">
      <c r="A56" s="216" t="s">
        <v>1975</v>
      </c>
      <c r="B56" s="358">
        <v>1</v>
      </c>
      <c r="C56" s="42">
        <v>7</v>
      </c>
      <c r="D56" s="42">
        <v>4.9499116087212771</v>
      </c>
      <c r="E56" s="43">
        <v>8.4143518518518517E-3</v>
      </c>
      <c r="F56" s="43">
        <v>8.4143518518518517E-3</v>
      </c>
      <c r="G56" s="42">
        <v>2730</v>
      </c>
      <c r="H56" s="44">
        <v>2730</v>
      </c>
      <c r="I56" s="359">
        <v>42923</v>
      </c>
    </row>
    <row r="57" spans="1:9" x14ac:dyDescent="0.2">
      <c r="A57" s="216" t="s">
        <v>1973</v>
      </c>
      <c r="B57" s="358">
        <v>1</v>
      </c>
      <c r="C57" s="42">
        <v>5.9</v>
      </c>
      <c r="D57" s="42">
        <v>5.1045421773612158</v>
      </c>
      <c r="E57" s="43">
        <v>8.1597222222222227E-3</v>
      </c>
      <c r="F57" s="43">
        <v>8.1597222222222227E-3</v>
      </c>
      <c r="G57" s="42">
        <v>2606</v>
      </c>
      <c r="H57" s="44">
        <v>2606</v>
      </c>
      <c r="I57" s="359">
        <v>42919</v>
      </c>
    </row>
    <row r="58" spans="1:9" x14ac:dyDescent="0.2">
      <c r="A58" s="216" t="s">
        <v>1969</v>
      </c>
      <c r="B58" s="358">
        <v>1</v>
      </c>
      <c r="C58" s="42">
        <v>10</v>
      </c>
      <c r="D58" s="42">
        <v>4.8400107555794607</v>
      </c>
      <c r="E58" s="43">
        <v>8.611111111111111E-3</v>
      </c>
      <c r="F58" s="43">
        <v>8.611111111111111E-3</v>
      </c>
      <c r="G58" s="42">
        <v>2777</v>
      </c>
      <c r="H58" s="44">
        <v>2777</v>
      </c>
      <c r="I58" s="359">
        <v>42916</v>
      </c>
    </row>
    <row r="59" spans="1:9" x14ac:dyDescent="0.2">
      <c r="A59" s="216" t="s">
        <v>1965</v>
      </c>
      <c r="B59" s="358">
        <v>1</v>
      </c>
      <c r="C59" s="42">
        <v>3.1</v>
      </c>
      <c r="D59" s="42">
        <v>5.0247636199909991</v>
      </c>
      <c r="E59" s="43">
        <v>8.2870370370370372E-3</v>
      </c>
      <c r="F59" s="43">
        <v>8.2870370370370372E-3</v>
      </c>
      <c r="G59" s="42">
        <v>2670</v>
      </c>
      <c r="H59" s="44">
        <v>2670</v>
      </c>
      <c r="I59" s="359">
        <v>42914</v>
      </c>
    </row>
    <row r="60" spans="1:9" x14ac:dyDescent="0.2">
      <c r="A60" s="216" t="s">
        <v>1960</v>
      </c>
      <c r="B60" s="358">
        <v>2</v>
      </c>
      <c r="C60" s="42">
        <v>14.5</v>
      </c>
      <c r="D60" s="42">
        <v>5.53410512859754</v>
      </c>
      <c r="E60" s="43">
        <v>7.5289351851851854E-3</v>
      </c>
      <c r="F60" s="43">
        <v>7.5000000000000006E-3</v>
      </c>
      <c r="G60" s="42">
        <v>2159</v>
      </c>
      <c r="H60" s="44">
        <v>2128</v>
      </c>
      <c r="I60" s="359">
        <v>42913</v>
      </c>
    </row>
    <row r="61" spans="1:9" x14ac:dyDescent="0.2">
      <c r="A61" s="216" t="s">
        <v>1954</v>
      </c>
      <c r="B61" s="358">
        <v>1</v>
      </c>
      <c r="C61" s="42">
        <v>1.5</v>
      </c>
      <c r="D61" s="42">
        <v>5.2941176470588278</v>
      </c>
      <c r="E61" s="43">
        <v>7.8703703703703713E-3</v>
      </c>
      <c r="F61" s="43">
        <v>7.8703703703703713E-3</v>
      </c>
      <c r="G61" s="42">
        <v>2432</v>
      </c>
      <c r="H61" s="44">
        <v>2432</v>
      </c>
      <c r="I61" s="359">
        <v>42905</v>
      </c>
    </row>
    <row r="62" spans="1:9" x14ac:dyDescent="0.2">
      <c r="A62" s="216" t="s">
        <v>41</v>
      </c>
      <c r="B62" s="358">
        <v>11</v>
      </c>
      <c r="C62" s="42">
        <v>73.000000000000014</v>
      </c>
      <c r="D62" s="42">
        <v>5.5515622311577113</v>
      </c>
      <c r="E62" s="43">
        <v>7.5610269360269359E-3</v>
      </c>
      <c r="F62" s="43">
        <v>6.4351851851851861E-3</v>
      </c>
      <c r="G62" s="42">
        <v>2096.3636363636365</v>
      </c>
      <c r="H62" s="44">
        <v>997</v>
      </c>
      <c r="I62" s="359">
        <v>42903</v>
      </c>
    </row>
    <row r="63" spans="1:9" x14ac:dyDescent="0.2">
      <c r="A63" s="216" t="s">
        <v>1690</v>
      </c>
      <c r="B63" s="358">
        <v>2</v>
      </c>
      <c r="C63" s="42">
        <v>6.2</v>
      </c>
      <c r="D63" s="42">
        <v>5.6539959017970869</v>
      </c>
      <c r="E63" s="43">
        <v>7.3726851851851852E-3</v>
      </c>
      <c r="F63" s="43">
        <v>7.2337962962962963E-3</v>
      </c>
      <c r="G63" s="42">
        <v>2011.5</v>
      </c>
      <c r="H63" s="44">
        <v>1883</v>
      </c>
      <c r="I63" s="359">
        <v>42895</v>
      </c>
    </row>
    <row r="64" spans="1:9" x14ac:dyDescent="0.2">
      <c r="A64" s="216" t="s">
        <v>1949</v>
      </c>
      <c r="B64" s="358">
        <v>1</v>
      </c>
      <c r="C64" s="42">
        <v>4.55</v>
      </c>
      <c r="D64" s="42">
        <v>6.0465116279069822</v>
      </c>
      <c r="E64" s="43">
        <v>6.8865740740740736E-3</v>
      </c>
      <c r="F64" s="43">
        <v>6.8865740740740736E-3</v>
      </c>
      <c r="G64" s="42">
        <v>1465</v>
      </c>
      <c r="H64" s="44">
        <v>1465</v>
      </c>
      <c r="I64" s="359">
        <v>42894</v>
      </c>
    </row>
    <row r="65" spans="1:9" x14ac:dyDescent="0.2">
      <c r="A65" s="216" t="s">
        <v>971</v>
      </c>
      <c r="B65" s="358">
        <v>7</v>
      </c>
      <c r="C65" s="42">
        <v>91.699999999999989</v>
      </c>
      <c r="D65" s="42">
        <v>4.6865350641908687</v>
      </c>
      <c r="E65" s="43">
        <v>8.9285714285714281E-3</v>
      </c>
      <c r="F65" s="43">
        <v>7.69675925925926E-3</v>
      </c>
      <c r="G65" s="42">
        <v>2797.7142857142858</v>
      </c>
      <c r="H65" s="44">
        <v>2301</v>
      </c>
      <c r="I65" s="359">
        <v>42890</v>
      </c>
    </row>
    <row r="66" spans="1:9" x14ac:dyDescent="0.2">
      <c r="A66" s="216" t="s">
        <v>790</v>
      </c>
      <c r="B66" s="358">
        <v>1</v>
      </c>
      <c r="C66" s="42">
        <v>9.6</v>
      </c>
      <c r="D66" s="42">
        <v>4.9153747688806746</v>
      </c>
      <c r="E66" s="43">
        <v>8.4722222222222213E-3</v>
      </c>
      <c r="F66" s="43">
        <v>8.4722222222222213E-3</v>
      </c>
      <c r="G66" s="42">
        <v>2748</v>
      </c>
      <c r="H66" s="44">
        <v>2748</v>
      </c>
      <c r="I66" s="359">
        <v>42876</v>
      </c>
    </row>
    <row r="67" spans="1:9" x14ac:dyDescent="0.2">
      <c r="A67" s="216" t="s">
        <v>1938</v>
      </c>
      <c r="B67" s="358">
        <v>1</v>
      </c>
      <c r="C67" s="42">
        <v>4.2</v>
      </c>
      <c r="D67" s="42">
        <v>5.6208178438661749</v>
      </c>
      <c r="E67" s="43">
        <v>7.4074074074074068E-3</v>
      </c>
      <c r="F67" s="43">
        <v>7.4074074074074068E-3</v>
      </c>
      <c r="G67" s="42">
        <v>2050</v>
      </c>
      <c r="H67" s="44">
        <v>2050</v>
      </c>
      <c r="I67" s="359">
        <v>42870</v>
      </c>
    </row>
    <row r="68" spans="1:9" x14ac:dyDescent="0.2">
      <c r="A68" s="216" t="s">
        <v>1936</v>
      </c>
      <c r="B68" s="358">
        <v>1</v>
      </c>
      <c r="C68" s="42">
        <v>1.5</v>
      </c>
      <c r="D68" s="42">
        <v>6.1224489795918418</v>
      </c>
      <c r="E68" s="43">
        <v>6.8055555555555569E-3</v>
      </c>
      <c r="F68" s="43">
        <v>6.8055555555555569E-3</v>
      </c>
      <c r="G68" s="42">
        <v>1344</v>
      </c>
      <c r="H68" s="44">
        <v>1344</v>
      </c>
      <c r="I68" s="359">
        <v>42868</v>
      </c>
    </row>
    <row r="69" spans="1:9" x14ac:dyDescent="0.2">
      <c r="A69" s="216" t="s">
        <v>1935</v>
      </c>
      <c r="B69" s="358">
        <v>1</v>
      </c>
      <c r="C69" s="42">
        <v>3.25</v>
      </c>
      <c r="D69" s="42">
        <v>5.5661274976213173</v>
      </c>
      <c r="E69" s="43">
        <v>7.4884259259259262E-3</v>
      </c>
      <c r="F69" s="43">
        <v>7.4884259259259262E-3</v>
      </c>
      <c r="G69" s="42">
        <v>2120</v>
      </c>
      <c r="H69" s="44">
        <v>2120</v>
      </c>
      <c r="I69" s="359">
        <v>42865</v>
      </c>
    </row>
    <row r="70" spans="1:9" x14ac:dyDescent="0.2">
      <c r="A70" s="216" t="s">
        <v>1934</v>
      </c>
      <c r="B70" s="358">
        <v>1</v>
      </c>
      <c r="C70" s="42">
        <v>14.25</v>
      </c>
      <c r="D70" s="42">
        <v>5.2261613691931581</v>
      </c>
      <c r="E70" s="43">
        <v>7.9745370370370369E-3</v>
      </c>
      <c r="F70" s="43">
        <v>7.9745370370370369E-3</v>
      </c>
      <c r="G70" s="42">
        <v>2504</v>
      </c>
      <c r="H70" s="44">
        <v>2504</v>
      </c>
      <c r="I70" s="359">
        <v>42859</v>
      </c>
    </row>
    <row r="71" spans="1:9" x14ac:dyDescent="0.2">
      <c r="A71" s="216" t="s">
        <v>1933</v>
      </c>
      <c r="B71" s="358">
        <v>2</v>
      </c>
      <c r="C71" s="42">
        <v>7</v>
      </c>
      <c r="D71" s="42">
        <v>5.3228341134524104</v>
      </c>
      <c r="E71" s="43">
        <v>7.8472222222222224E-3</v>
      </c>
      <c r="F71" s="43">
        <v>7.4421296296296293E-3</v>
      </c>
      <c r="G71" s="42">
        <v>2362.5</v>
      </c>
      <c r="H71" s="44">
        <v>2079</v>
      </c>
      <c r="I71" s="359">
        <v>42858</v>
      </c>
    </row>
    <row r="72" spans="1:9" x14ac:dyDescent="0.2">
      <c r="A72" s="216" t="s">
        <v>1932</v>
      </c>
      <c r="B72" s="358">
        <v>1</v>
      </c>
      <c r="C72" s="42">
        <v>3.1</v>
      </c>
      <c r="D72" s="42">
        <v>6.8466257668711705</v>
      </c>
      <c r="E72" s="43">
        <v>6.0879629629629643E-3</v>
      </c>
      <c r="F72" s="43">
        <v>6.0879629629629643E-3</v>
      </c>
      <c r="G72" s="42">
        <v>864</v>
      </c>
      <c r="H72" s="44">
        <v>864</v>
      </c>
      <c r="I72" s="359">
        <v>42855</v>
      </c>
    </row>
    <row r="73" spans="1:9" x14ac:dyDescent="0.2">
      <c r="A73" s="216" t="s">
        <v>1787</v>
      </c>
      <c r="B73" s="358">
        <v>2</v>
      </c>
      <c r="C73" s="42">
        <v>12.3</v>
      </c>
      <c r="D73" s="42">
        <v>4.9918192549482558</v>
      </c>
      <c r="E73" s="43">
        <v>8.3449074074074085E-3</v>
      </c>
      <c r="F73" s="43">
        <v>8.3101851851851861E-3</v>
      </c>
      <c r="G73" s="42">
        <v>2697</v>
      </c>
      <c r="H73" s="44">
        <v>2677</v>
      </c>
      <c r="I73" s="359">
        <v>42848</v>
      </c>
    </row>
    <row r="74" spans="1:9" x14ac:dyDescent="0.2">
      <c r="A74" s="216" t="s">
        <v>1930</v>
      </c>
      <c r="B74" s="358">
        <v>1</v>
      </c>
      <c r="C74" s="42">
        <v>3.1</v>
      </c>
      <c r="D74" s="42">
        <v>6.5301345816266876</v>
      </c>
      <c r="E74" s="43">
        <v>6.3773148148148148E-3</v>
      </c>
      <c r="F74" s="43">
        <v>6.3773148148148148E-3</v>
      </c>
      <c r="G74" s="42">
        <v>960</v>
      </c>
      <c r="H74" s="44">
        <v>960</v>
      </c>
      <c r="I74" s="359">
        <v>42847</v>
      </c>
    </row>
    <row r="75" spans="1:9" x14ac:dyDescent="0.2">
      <c r="A75" s="216" t="s">
        <v>1929</v>
      </c>
      <c r="B75" s="358">
        <v>1</v>
      </c>
      <c r="C75" s="42">
        <v>5</v>
      </c>
      <c r="D75" s="42">
        <v>5.7989690721649527</v>
      </c>
      <c r="E75" s="43">
        <v>7.1874999999999994E-3</v>
      </c>
      <c r="F75" s="43">
        <v>7.1874999999999994E-3</v>
      </c>
      <c r="G75" s="42">
        <v>1821</v>
      </c>
      <c r="H75" s="44">
        <v>1821</v>
      </c>
      <c r="I75" s="359">
        <v>42845</v>
      </c>
    </row>
    <row r="76" spans="1:9" x14ac:dyDescent="0.2">
      <c r="A76" s="216" t="s">
        <v>1894</v>
      </c>
      <c r="B76" s="358">
        <v>3</v>
      </c>
      <c r="C76" s="42">
        <v>9.1</v>
      </c>
      <c r="D76" s="42">
        <v>6.0535473042669494</v>
      </c>
      <c r="E76" s="43">
        <v>6.8865740740740736E-3</v>
      </c>
      <c r="F76" s="43">
        <v>6.7361111111111103E-3</v>
      </c>
      <c r="G76" s="42">
        <v>1454.6666666666667</v>
      </c>
      <c r="H76" s="44">
        <v>1263</v>
      </c>
      <c r="I76" s="359">
        <v>42844</v>
      </c>
    </row>
    <row r="77" spans="1:9" x14ac:dyDescent="0.2">
      <c r="A77" s="216" t="s">
        <v>1720</v>
      </c>
      <c r="B77" s="358">
        <v>3</v>
      </c>
      <c r="C77" s="42">
        <v>24.4</v>
      </c>
      <c r="D77" s="42">
        <v>4.7337961928136849</v>
      </c>
      <c r="E77" s="43">
        <v>8.8155864197530867E-3</v>
      </c>
      <c r="F77" s="43">
        <v>8.4143518518518517E-3</v>
      </c>
      <c r="G77" s="42">
        <v>2818</v>
      </c>
      <c r="H77" s="44">
        <v>2724</v>
      </c>
      <c r="I77" s="359">
        <v>42840</v>
      </c>
    </row>
    <row r="78" spans="1:9" x14ac:dyDescent="0.2">
      <c r="A78" s="216" t="s">
        <v>1927</v>
      </c>
      <c r="B78" s="358">
        <v>1</v>
      </c>
      <c r="C78" s="42">
        <v>3.1</v>
      </c>
      <c r="D78" s="42">
        <v>5.6136820925553366</v>
      </c>
      <c r="E78" s="43">
        <v>7.4189814814814813E-3</v>
      </c>
      <c r="F78" s="43">
        <v>7.4189814814814813E-3</v>
      </c>
      <c r="G78" s="42">
        <v>2055</v>
      </c>
      <c r="H78" s="44">
        <v>2055</v>
      </c>
      <c r="I78" s="359">
        <v>42827</v>
      </c>
    </row>
    <row r="79" spans="1:9" x14ac:dyDescent="0.2">
      <c r="A79" s="216" t="s">
        <v>1922</v>
      </c>
      <c r="B79" s="358">
        <v>1</v>
      </c>
      <c r="C79" s="42">
        <v>5</v>
      </c>
      <c r="D79" s="42">
        <v>5.8045791680103243</v>
      </c>
      <c r="E79" s="43">
        <v>7.1759259259259259E-3</v>
      </c>
      <c r="F79" s="43">
        <v>7.1759259259259259E-3</v>
      </c>
      <c r="G79" s="42">
        <v>1810</v>
      </c>
      <c r="H79" s="44">
        <v>1810</v>
      </c>
      <c r="I79" s="359">
        <v>42802</v>
      </c>
    </row>
    <row r="80" spans="1:9" x14ac:dyDescent="0.2">
      <c r="A80" s="216" t="s">
        <v>1915</v>
      </c>
      <c r="B80" s="358">
        <v>1</v>
      </c>
      <c r="C80" s="42">
        <v>5</v>
      </c>
      <c r="D80" s="42">
        <v>4.9073064340239947</v>
      </c>
      <c r="E80" s="43">
        <v>8.4953703703703701E-3</v>
      </c>
      <c r="F80" s="43">
        <v>8.4953703703703701E-3</v>
      </c>
      <c r="G80" s="42">
        <v>2752</v>
      </c>
      <c r="H80" s="44">
        <v>2752</v>
      </c>
      <c r="I80" s="359">
        <v>42785</v>
      </c>
    </row>
    <row r="81" spans="1:9" x14ac:dyDescent="0.2">
      <c r="A81" s="216" t="s">
        <v>1372</v>
      </c>
      <c r="B81" s="358">
        <v>2</v>
      </c>
      <c r="C81" s="42">
        <v>7.1</v>
      </c>
      <c r="D81" s="42">
        <v>6.1342458687201828</v>
      </c>
      <c r="E81" s="43">
        <v>6.7939814814814807E-3</v>
      </c>
      <c r="F81" s="43">
        <v>6.6203703703703702E-3</v>
      </c>
      <c r="G81" s="42">
        <v>1365.5</v>
      </c>
      <c r="H81" s="44">
        <v>1152</v>
      </c>
      <c r="I81" s="359">
        <v>42760</v>
      </c>
    </row>
    <row r="82" spans="1:9" x14ac:dyDescent="0.2">
      <c r="A82" s="216" t="s">
        <v>56</v>
      </c>
      <c r="B82" s="358">
        <v>6</v>
      </c>
      <c r="C82" s="42">
        <v>30.88</v>
      </c>
      <c r="D82" s="42">
        <v>5.430411863575678</v>
      </c>
      <c r="E82" s="43">
        <v>7.6986882716049377E-3</v>
      </c>
      <c r="F82" s="43">
        <v>7.106481481481481E-3</v>
      </c>
      <c r="G82" s="42">
        <v>2240.6666666666665</v>
      </c>
      <c r="H82" s="44">
        <v>1728</v>
      </c>
      <c r="I82" s="359">
        <v>42751</v>
      </c>
    </row>
    <row r="83" spans="1:9" x14ac:dyDescent="0.2">
      <c r="A83" s="216" t="s">
        <v>35</v>
      </c>
      <c r="B83" s="358">
        <v>20</v>
      </c>
      <c r="C83" s="42">
        <v>150</v>
      </c>
      <c r="D83" s="42">
        <v>5.5874017054862177</v>
      </c>
      <c r="E83" s="43">
        <v>7.4988425925925934E-3</v>
      </c>
      <c r="F83" s="43">
        <v>6.4814814814814813E-3</v>
      </c>
      <c r="G83" s="42">
        <v>2047</v>
      </c>
      <c r="H83" s="44">
        <v>1030</v>
      </c>
      <c r="I83" s="359">
        <v>42743</v>
      </c>
    </row>
    <row r="84" spans="1:9" x14ac:dyDescent="0.2">
      <c r="A84" s="216" t="s">
        <v>1542</v>
      </c>
      <c r="B84" s="358">
        <v>3</v>
      </c>
      <c r="C84" s="42">
        <v>12.1</v>
      </c>
      <c r="D84" s="42">
        <v>5.91831703141417</v>
      </c>
      <c r="E84" s="43">
        <v>7.0794753086419748E-3</v>
      </c>
      <c r="F84" s="43">
        <v>6.6898148148148142E-3</v>
      </c>
      <c r="G84" s="42">
        <v>1615.6666666666667</v>
      </c>
      <c r="H84" s="44">
        <v>1210</v>
      </c>
      <c r="I84" s="359">
        <v>42736</v>
      </c>
    </row>
    <row r="85" spans="1:9" x14ac:dyDescent="0.2">
      <c r="A85" s="216" t="s">
        <v>1876</v>
      </c>
      <c r="B85" s="358">
        <v>1</v>
      </c>
      <c r="C85" s="42">
        <v>4.1500000000000004</v>
      </c>
      <c r="D85" s="42">
        <v>5.6526674233825247</v>
      </c>
      <c r="E85" s="43">
        <v>7.3726851851851861E-3</v>
      </c>
      <c r="F85" s="43">
        <v>7.3726851851851861E-3</v>
      </c>
      <c r="G85" s="42">
        <v>2017</v>
      </c>
      <c r="H85" s="44">
        <v>2017</v>
      </c>
      <c r="I85" s="359">
        <v>42731</v>
      </c>
    </row>
    <row r="86" spans="1:9" x14ac:dyDescent="0.2">
      <c r="A86" s="216" t="s">
        <v>1874</v>
      </c>
      <c r="B86" s="358">
        <v>1</v>
      </c>
      <c r="C86" s="42">
        <v>2</v>
      </c>
      <c r="D86" s="42">
        <v>5.4339622641509484</v>
      </c>
      <c r="E86" s="43">
        <v>7.6620370370370366E-3</v>
      </c>
      <c r="F86" s="43">
        <v>7.6620370370370366E-3</v>
      </c>
      <c r="G86" s="42">
        <v>2275</v>
      </c>
      <c r="H86" s="44">
        <v>2275</v>
      </c>
      <c r="I86" s="359">
        <v>42726</v>
      </c>
    </row>
    <row r="87" spans="1:9" x14ac:dyDescent="0.2">
      <c r="A87" s="216" t="s">
        <v>1873</v>
      </c>
      <c r="B87" s="358">
        <v>1</v>
      </c>
      <c r="C87" s="42">
        <v>3</v>
      </c>
      <c r="D87" s="42">
        <v>5.9178082191780872</v>
      </c>
      <c r="E87" s="43">
        <v>7.037037037037037E-3</v>
      </c>
      <c r="F87" s="43">
        <v>7.037037037037037E-3</v>
      </c>
      <c r="G87" s="42">
        <v>1647</v>
      </c>
      <c r="H87" s="44">
        <v>1647</v>
      </c>
      <c r="I87" s="359">
        <v>42724</v>
      </c>
    </row>
    <row r="88" spans="1:9" x14ac:dyDescent="0.2">
      <c r="A88" s="216" t="s">
        <v>1859</v>
      </c>
      <c r="B88" s="358">
        <v>1</v>
      </c>
      <c r="C88" s="42">
        <v>5.25</v>
      </c>
      <c r="D88" s="42">
        <v>5.3465346534653513</v>
      </c>
      <c r="E88" s="43">
        <v>7.789351851851852E-3</v>
      </c>
      <c r="F88" s="43">
        <v>7.789351851851852E-3</v>
      </c>
      <c r="G88" s="42">
        <v>2373</v>
      </c>
      <c r="H88" s="44">
        <v>2373</v>
      </c>
      <c r="I88" s="359">
        <v>42701</v>
      </c>
    </row>
    <row r="89" spans="1:9" x14ac:dyDescent="0.2">
      <c r="A89" s="216" t="s">
        <v>1857</v>
      </c>
      <c r="B89" s="358">
        <v>1</v>
      </c>
      <c r="C89" s="42">
        <v>3.1</v>
      </c>
      <c r="D89" s="42">
        <v>4.7814910025706983</v>
      </c>
      <c r="E89" s="43">
        <v>8.7152777777777784E-3</v>
      </c>
      <c r="F89" s="43">
        <v>8.7152777777777784E-3</v>
      </c>
      <c r="G89" s="42">
        <v>2813</v>
      </c>
      <c r="H89" s="44">
        <v>2813</v>
      </c>
      <c r="I89" s="359">
        <v>42698</v>
      </c>
    </row>
    <row r="90" spans="1:9" x14ac:dyDescent="0.2">
      <c r="A90" s="216" t="s">
        <v>1855</v>
      </c>
      <c r="B90" s="358">
        <v>1</v>
      </c>
      <c r="C90" s="42">
        <v>3.1</v>
      </c>
      <c r="D90" s="42">
        <v>5.8551941238195226</v>
      </c>
      <c r="E90" s="43">
        <v>7.1180555555555554E-3</v>
      </c>
      <c r="F90" s="43">
        <v>7.1180555555555554E-3</v>
      </c>
      <c r="G90" s="42">
        <v>1737</v>
      </c>
      <c r="H90" s="44">
        <v>1737</v>
      </c>
      <c r="I90" s="359">
        <v>42682</v>
      </c>
    </row>
    <row r="91" spans="1:9" x14ac:dyDescent="0.2">
      <c r="A91" s="216" t="s">
        <v>1517</v>
      </c>
      <c r="B91" s="358">
        <v>2</v>
      </c>
      <c r="C91" s="42">
        <v>6.1</v>
      </c>
      <c r="D91" s="42">
        <v>5.6163057276865693</v>
      </c>
      <c r="E91" s="43">
        <v>7.4247685185185189E-3</v>
      </c>
      <c r="F91" s="43">
        <v>7.2337962962962963E-3</v>
      </c>
      <c r="G91" s="42">
        <v>2054.5</v>
      </c>
      <c r="H91" s="44">
        <v>1878</v>
      </c>
      <c r="I91" s="359">
        <v>42659</v>
      </c>
    </row>
    <row r="92" spans="1:9" x14ac:dyDescent="0.2">
      <c r="A92" s="216" t="s">
        <v>1867</v>
      </c>
      <c r="B92" s="358">
        <v>1</v>
      </c>
      <c r="C92" s="42">
        <v>3.5</v>
      </c>
      <c r="D92" s="42">
        <v>5.0199203187251031</v>
      </c>
      <c r="E92" s="43">
        <v>8.2986111111111108E-3</v>
      </c>
      <c r="F92" s="43">
        <v>8.2986111111111108E-3</v>
      </c>
      <c r="G92" s="42">
        <v>2674</v>
      </c>
      <c r="H92" s="44">
        <v>2674</v>
      </c>
      <c r="I92" s="359">
        <v>42629</v>
      </c>
    </row>
    <row r="93" spans="1:9" x14ac:dyDescent="0.2">
      <c r="A93" s="216" t="s">
        <v>1846</v>
      </c>
      <c r="B93" s="358">
        <v>1</v>
      </c>
      <c r="C93" s="42">
        <v>2</v>
      </c>
      <c r="D93" s="42">
        <v>5.6648308418568103</v>
      </c>
      <c r="E93" s="43">
        <v>7.3495370370370372E-3</v>
      </c>
      <c r="F93" s="43">
        <v>7.3495370370370372E-3</v>
      </c>
      <c r="G93" s="42">
        <v>2002</v>
      </c>
      <c r="H93" s="44">
        <v>2002</v>
      </c>
      <c r="I93" s="359">
        <v>42624</v>
      </c>
    </row>
    <row r="94" spans="1:9" x14ac:dyDescent="0.2">
      <c r="A94" s="216" t="s">
        <v>1865</v>
      </c>
      <c r="B94" s="358">
        <v>1</v>
      </c>
      <c r="C94" s="42">
        <v>3.11</v>
      </c>
      <c r="D94" s="42">
        <v>5.968017057569301</v>
      </c>
      <c r="E94" s="43">
        <v>6.9791666666666674E-3</v>
      </c>
      <c r="F94" s="43">
        <v>6.9791666666666674E-3</v>
      </c>
      <c r="G94" s="42">
        <v>1593</v>
      </c>
      <c r="H94" s="44">
        <v>1593</v>
      </c>
      <c r="I94" s="359">
        <v>42617</v>
      </c>
    </row>
    <row r="95" spans="1:9" x14ac:dyDescent="0.2">
      <c r="A95" s="216" t="s">
        <v>1842</v>
      </c>
      <c r="B95" s="358">
        <v>1</v>
      </c>
      <c r="C95" s="42">
        <v>3</v>
      </c>
      <c r="D95" s="42">
        <v>5.0279329608938594</v>
      </c>
      <c r="E95" s="43">
        <v>8.2870370370370372E-3</v>
      </c>
      <c r="F95" s="43">
        <v>8.2870370370370372E-3</v>
      </c>
      <c r="G95" s="42">
        <v>2664</v>
      </c>
      <c r="H95" s="44">
        <v>2664</v>
      </c>
      <c r="I95" s="359">
        <v>42610</v>
      </c>
    </row>
    <row r="96" spans="1:9" x14ac:dyDescent="0.2">
      <c r="A96" s="216" t="s">
        <v>1761</v>
      </c>
      <c r="B96" s="358">
        <v>2</v>
      </c>
      <c r="C96" s="42">
        <v>15.85</v>
      </c>
      <c r="D96" s="42">
        <v>5.0251138875862571</v>
      </c>
      <c r="E96" s="43">
        <v>8.292824074074074E-3</v>
      </c>
      <c r="F96" s="43">
        <v>8.1365740740740738E-3</v>
      </c>
      <c r="G96" s="42">
        <v>2666</v>
      </c>
      <c r="H96" s="44">
        <v>2591</v>
      </c>
      <c r="I96" s="359">
        <v>42588</v>
      </c>
    </row>
    <row r="97" spans="1:9" x14ac:dyDescent="0.2">
      <c r="A97" s="216" t="s">
        <v>1775</v>
      </c>
      <c r="B97" s="358">
        <v>1</v>
      </c>
      <c r="C97" s="42">
        <v>8</v>
      </c>
      <c r="D97" s="42">
        <v>5.272793848407181</v>
      </c>
      <c r="E97" s="43">
        <v>7.905092592592592E-3</v>
      </c>
      <c r="F97" s="43">
        <v>7.905092592592592E-3</v>
      </c>
      <c r="G97" s="42">
        <v>2459</v>
      </c>
      <c r="H97" s="44">
        <v>2459</v>
      </c>
      <c r="I97" s="359">
        <v>42548</v>
      </c>
    </row>
    <row r="98" spans="1:9" x14ac:dyDescent="0.2">
      <c r="A98" s="216" t="s">
        <v>1773</v>
      </c>
      <c r="B98" s="358">
        <v>1</v>
      </c>
      <c r="C98" s="42">
        <v>3</v>
      </c>
      <c r="D98" s="42">
        <v>5.3280710409472167</v>
      </c>
      <c r="E98" s="43">
        <v>7.8240740740740753E-3</v>
      </c>
      <c r="F98" s="43">
        <v>7.8240740740740753E-3</v>
      </c>
      <c r="G98" s="42">
        <v>2390</v>
      </c>
      <c r="H98" s="44">
        <v>2390</v>
      </c>
      <c r="I98" s="359">
        <v>42547</v>
      </c>
    </row>
    <row r="99" spans="1:9" x14ac:dyDescent="0.2">
      <c r="A99" s="216" t="s">
        <v>1768</v>
      </c>
      <c r="B99" s="358">
        <v>1</v>
      </c>
      <c r="C99" s="42">
        <v>3.7</v>
      </c>
      <c r="D99" s="42">
        <v>5.7862728062554343</v>
      </c>
      <c r="E99" s="43">
        <v>7.1990740740740739E-3</v>
      </c>
      <c r="F99" s="43">
        <v>7.1990740740740739E-3</v>
      </c>
      <c r="G99" s="42">
        <v>1842</v>
      </c>
      <c r="H99" s="44">
        <v>1842</v>
      </c>
      <c r="I99" s="359">
        <v>42544</v>
      </c>
    </row>
    <row r="100" spans="1:9" x14ac:dyDescent="0.2">
      <c r="A100" s="216" t="s">
        <v>1757</v>
      </c>
      <c r="B100" s="358">
        <v>1</v>
      </c>
      <c r="C100" s="42">
        <v>3.1</v>
      </c>
      <c r="D100" s="42">
        <v>5.7201435161455718</v>
      </c>
      <c r="E100" s="43">
        <v>7.2800925925925915E-3</v>
      </c>
      <c r="F100" s="43">
        <v>7.2800925925925915E-3</v>
      </c>
      <c r="G100" s="42">
        <v>1936</v>
      </c>
      <c r="H100" s="44">
        <v>1936</v>
      </c>
      <c r="I100" s="359">
        <v>42531</v>
      </c>
    </row>
    <row r="101" spans="1:9" x14ac:dyDescent="0.2">
      <c r="A101" s="216" t="s">
        <v>1740</v>
      </c>
      <c r="B101" s="358">
        <v>1</v>
      </c>
      <c r="C101" s="42">
        <v>3.1</v>
      </c>
      <c r="D101" s="42">
        <v>5.9047619047619087</v>
      </c>
      <c r="E101" s="43">
        <v>7.0601851851851841E-3</v>
      </c>
      <c r="F101" s="43">
        <v>7.0601851851851841E-3</v>
      </c>
      <c r="G101" s="42">
        <v>1660</v>
      </c>
      <c r="H101" s="44">
        <v>1660</v>
      </c>
      <c r="I101" s="359">
        <v>42522</v>
      </c>
    </row>
    <row r="102" spans="1:9" x14ac:dyDescent="0.2">
      <c r="A102" s="216" t="s">
        <v>1590</v>
      </c>
      <c r="B102" s="358">
        <v>2</v>
      </c>
      <c r="C102" s="42">
        <v>6.2</v>
      </c>
      <c r="D102" s="42">
        <v>6.019812327088367</v>
      </c>
      <c r="E102" s="43">
        <v>7.152777777777777E-3</v>
      </c>
      <c r="F102" s="43">
        <v>5.8680555555555543E-3</v>
      </c>
      <c r="G102" s="42">
        <v>1783</v>
      </c>
      <c r="H102" s="44">
        <v>826</v>
      </c>
      <c r="I102" s="359">
        <v>42518</v>
      </c>
    </row>
    <row r="103" spans="1:9" x14ac:dyDescent="0.2">
      <c r="A103" s="216" t="s">
        <v>1738</v>
      </c>
      <c r="B103" s="358">
        <v>1</v>
      </c>
      <c r="C103" s="42">
        <v>4.2</v>
      </c>
      <c r="D103" s="42">
        <v>5.5041863851474382</v>
      </c>
      <c r="E103" s="43">
        <v>7.5694444444444446E-3</v>
      </c>
      <c r="F103" s="43">
        <v>7.5694444444444446E-3</v>
      </c>
      <c r="G103" s="42">
        <v>2197</v>
      </c>
      <c r="H103" s="44">
        <v>2197</v>
      </c>
      <c r="I103" s="359">
        <v>42515</v>
      </c>
    </row>
    <row r="104" spans="1:9" x14ac:dyDescent="0.2">
      <c r="A104" s="216" t="s">
        <v>1737</v>
      </c>
      <c r="B104" s="358">
        <v>1</v>
      </c>
      <c r="C104" s="42">
        <v>3.07</v>
      </c>
      <c r="D104" s="42">
        <v>5.8383518225039657</v>
      </c>
      <c r="E104" s="43">
        <v>7.1412037037037043E-3</v>
      </c>
      <c r="F104" s="43">
        <v>7.1412037037037043E-3</v>
      </c>
      <c r="G104" s="42">
        <v>1762</v>
      </c>
      <c r="H104" s="44">
        <v>1762</v>
      </c>
      <c r="I104" s="359">
        <v>42514</v>
      </c>
    </row>
    <row r="105" spans="1:9" x14ac:dyDescent="0.2">
      <c r="A105" s="216" t="s">
        <v>1735</v>
      </c>
      <c r="B105" s="358">
        <v>1</v>
      </c>
      <c r="C105" s="42">
        <v>3.75</v>
      </c>
      <c r="D105" s="42">
        <v>4.7202797202797253</v>
      </c>
      <c r="E105" s="43">
        <v>8.8310185185185176E-3</v>
      </c>
      <c r="F105" s="43">
        <v>8.8310185185185176E-3</v>
      </c>
      <c r="G105" s="42">
        <v>2835</v>
      </c>
      <c r="H105" s="44">
        <v>2835</v>
      </c>
      <c r="I105" s="359">
        <v>42513</v>
      </c>
    </row>
    <row r="106" spans="1:9" x14ac:dyDescent="0.2">
      <c r="A106" s="216" t="s">
        <v>1733</v>
      </c>
      <c r="B106" s="358">
        <v>1</v>
      </c>
      <c r="C106" s="42">
        <v>5.0999999999999996</v>
      </c>
      <c r="D106" s="42">
        <v>5.3186558516801883</v>
      </c>
      <c r="E106" s="43">
        <v>7.8356481481481489E-3</v>
      </c>
      <c r="F106" s="43">
        <v>7.8356481481481489E-3</v>
      </c>
      <c r="G106" s="42">
        <v>2404</v>
      </c>
      <c r="H106" s="44">
        <v>2404</v>
      </c>
      <c r="I106" s="359">
        <v>42509</v>
      </c>
    </row>
    <row r="107" spans="1:9" x14ac:dyDescent="0.2">
      <c r="A107" s="216" t="s">
        <v>1730</v>
      </c>
      <c r="B107" s="358">
        <v>1</v>
      </c>
      <c r="C107" s="42">
        <v>3.6</v>
      </c>
      <c r="D107" s="42">
        <v>5.2215954875100774</v>
      </c>
      <c r="E107" s="43">
        <v>7.9745370370370369E-3</v>
      </c>
      <c r="F107" s="43">
        <v>7.9745370370370369E-3</v>
      </c>
      <c r="G107" s="42">
        <v>2510</v>
      </c>
      <c r="H107" s="44">
        <v>2510</v>
      </c>
      <c r="I107" s="359">
        <v>42505</v>
      </c>
    </row>
    <row r="108" spans="1:9" x14ac:dyDescent="0.2">
      <c r="A108" s="216" t="s">
        <v>1729</v>
      </c>
      <c r="B108" s="358">
        <v>1</v>
      </c>
      <c r="C108" s="42">
        <v>3.5</v>
      </c>
      <c r="D108" s="42">
        <v>5.4216867469879562</v>
      </c>
      <c r="E108" s="43">
        <v>7.6851851851851847E-3</v>
      </c>
      <c r="F108" s="43">
        <v>7.6851851851851847E-3</v>
      </c>
      <c r="G108" s="42">
        <v>2287</v>
      </c>
      <c r="H108" s="44">
        <v>2287</v>
      </c>
      <c r="I108" s="359">
        <v>42504</v>
      </c>
    </row>
    <row r="109" spans="1:9" x14ac:dyDescent="0.2">
      <c r="A109" s="216" t="s">
        <v>1728</v>
      </c>
      <c r="B109" s="358">
        <v>1</v>
      </c>
      <c r="C109" s="42">
        <v>1.2</v>
      </c>
      <c r="D109" s="42">
        <v>5.4203262233375202</v>
      </c>
      <c r="E109" s="43">
        <v>7.6851851851851847E-3</v>
      </c>
      <c r="F109" s="43">
        <v>7.6851851851851847E-3</v>
      </c>
      <c r="G109" s="42">
        <v>2294</v>
      </c>
      <c r="H109" s="44">
        <v>2294</v>
      </c>
      <c r="I109" s="359">
        <v>42503</v>
      </c>
    </row>
    <row r="110" spans="1:9" x14ac:dyDescent="0.2">
      <c r="A110" s="216" t="s">
        <v>1727</v>
      </c>
      <c r="B110" s="358">
        <v>1</v>
      </c>
      <c r="C110" s="42">
        <v>6</v>
      </c>
      <c r="D110" s="42">
        <v>5.2173913043478306</v>
      </c>
      <c r="E110" s="43">
        <v>7.9861111111111122E-3</v>
      </c>
      <c r="F110" s="43">
        <v>7.9861111111111122E-3</v>
      </c>
      <c r="G110" s="42">
        <v>2514</v>
      </c>
      <c r="H110" s="44">
        <v>2514</v>
      </c>
      <c r="I110" s="359">
        <v>42498</v>
      </c>
    </row>
    <row r="111" spans="1:9" x14ac:dyDescent="0.2">
      <c r="A111" s="216" t="s">
        <v>953</v>
      </c>
      <c r="B111" s="358">
        <v>4</v>
      </c>
      <c r="C111" s="42">
        <v>52.4</v>
      </c>
      <c r="D111" s="42">
        <v>5.9882501601897316</v>
      </c>
      <c r="E111" s="43">
        <v>6.9791666666666665E-3</v>
      </c>
      <c r="F111" s="43">
        <v>6.5856481481481469E-3</v>
      </c>
      <c r="G111" s="42">
        <v>1545.75</v>
      </c>
      <c r="H111" s="44">
        <v>1104</v>
      </c>
      <c r="I111" s="359">
        <v>42484</v>
      </c>
    </row>
    <row r="112" spans="1:9" x14ac:dyDescent="0.2">
      <c r="A112" s="216" t="s">
        <v>1686</v>
      </c>
      <c r="B112" s="358">
        <v>2</v>
      </c>
      <c r="C112" s="42">
        <v>3</v>
      </c>
      <c r="D112" s="42">
        <v>5.2542445002340372</v>
      </c>
      <c r="E112" s="43">
        <v>7.9398148148148162E-3</v>
      </c>
      <c r="F112" s="43">
        <v>7.6620370370370366E-3</v>
      </c>
      <c r="G112" s="42">
        <v>2450.5</v>
      </c>
      <c r="H112" s="44">
        <v>2271</v>
      </c>
      <c r="I112" s="359">
        <v>42482</v>
      </c>
    </row>
    <row r="113" spans="1:9" x14ac:dyDescent="0.2">
      <c r="A113" s="216" t="s">
        <v>1722</v>
      </c>
      <c r="B113" s="358">
        <v>2</v>
      </c>
      <c r="C113" s="42">
        <v>6.75</v>
      </c>
      <c r="D113" s="42">
        <v>5.728950715580531</v>
      </c>
      <c r="E113" s="43">
        <v>7.2743055555555556E-3</v>
      </c>
      <c r="F113" s="43">
        <v>7.1412037037037043E-3</v>
      </c>
      <c r="G113" s="42">
        <v>1908</v>
      </c>
      <c r="H113" s="44">
        <v>1768</v>
      </c>
      <c r="I113" s="359">
        <v>42471</v>
      </c>
    </row>
    <row r="114" spans="1:9" x14ac:dyDescent="0.2">
      <c r="A114" s="216" t="s">
        <v>1721</v>
      </c>
      <c r="B114" s="358">
        <v>1</v>
      </c>
      <c r="C114" s="42">
        <v>3.1</v>
      </c>
      <c r="D114" s="42">
        <v>6.1828254847645479</v>
      </c>
      <c r="E114" s="43">
        <v>6.7361111111111103E-3</v>
      </c>
      <c r="F114" s="43">
        <v>6.7361111111111103E-3</v>
      </c>
      <c r="G114" s="42">
        <v>1273</v>
      </c>
      <c r="H114" s="44">
        <v>1273</v>
      </c>
      <c r="I114" s="359">
        <v>42462</v>
      </c>
    </row>
    <row r="115" spans="1:9" x14ac:dyDescent="0.2">
      <c r="A115" s="216" t="s">
        <v>1558</v>
      </c>
      <c r="B115" s="358">
        <v>2</v>
      </c>
      <c r="C115" s="42">
        <v>10.1</v>
      </c>
      <c r="D115" s="42">
        <v>5.3068797711142466</v>
      </c>
      <c r="E115" s="43">
        <v>7.858796296296296E-3</v>
      </c>
      <c r="F115" s="43">
        <v>7.6388888888888886E-3</v>
      </c>
      <c r="G115" s="42">
        <v>2402</v>
      </c>
      <c r="H115" s="44">
        <v>2248</v>
      </c>
      <c r="I115" s="359">
        <v>42456</v>
      </c>
    </row>
    <row r="116" spans="1:9" x14ac:dyDescent="0.2">
      <c r="A116" s="216" t="s">
        <v>1716</v>
      </c>
      <c r="B116" s="358">
        <v>1</v>
      </c>
      <c r="C116" s="42">
        <v>9.25</v>
      </c>
      <c r="D116" s="42">
        <v>4.3775469961877258</v>
      </c>
      <c r="E116" s="43">
        <v>9.5138888888888894E-3</v>
      </c>
      <c r="F116" s="43">
        <v>9.5138888888888894E-3</v>
      </c>
      <c r="G116" s="42">
        <v>2928</v>
      </c>
      <c r="H116" s="44">
        <v>2928</v>
      </c>
      <c r="I116" s="359">
        <v>42454</v>
      </c>
    </row>
    <row r="117" spans="1:9" x14ac:dyDescent="0.2">
      <c r="A117" s="216" t="s">
        <v>1713</v>
      </c>
      <c r="B117" s="358">
        <v>1</v>
      </c>
      <c r="C117" s="42">
        <v>4</v>
      </c>
      <c r="D117" s="42">
        <v>5.8017727639000851</v>
      </c>
      <c r="E117" s="43">
        <v>7.1759259259259259E-3</v>
      </c>
      <c r="F117" s="43">
        <v>7.1759259259259259E-3</v>
      </c>
      <c r="G117" s="42">
        <v>1814</v>
      </c>
      <c r="H117" s="44">
        <v>1814</v>
      </c>
      <c r="I117" s="359">
        <v>42452</v>
      </c>
    </row>
    <row r="118" spans="1:9" x14ac:dyDescent="0.2">
      <c r="A118" s="216" t="s">
        <v>1710</v>
      </c>
      <c r="B118" s="358">
        <v>1</v>
      </c>
      <c r="C118" s="42">
        <v>3.1</v>
      </c>
      <c r="D118" s="42">
        <v>5.2247191011235996</v>
      </c>
      <c r="E118" s="43">
        <v>7.9745370370370369E-3</v>
      </c>
      <c r="F118" s="43">
        <v>7.9745370370370369E-3</v>
      </c>
      <c r="G118" s="42">
        <v>2508</v>
      </c>
      <c r="H118" s="44">
        <v>2508</v>
      </c>
      <c r="I118" s="359">
        <v>42448</v>
      </c>
    </row>
    <row r="119" spans="1:9" x14ac:dyDescent="0.2">
      <c r="A119" s="216" t="s">
        <v>1708</v>
      </c>
      <c r="B119" s="358">
        <v>1</v>
      </c>
      <c r="C119" s="42">
        <v>6.5</v>
      </c>
      <c r="D119" s="42">
        <v>5.1553205551883714</v>
      </c>
      <c r="E119" s="43">
        <v>8.0787037037037043E-3</v>
      </c>
      <c r="F119" s="43">
        <v>8.0787037037037043E-3</v>
      </c>
      <c r="G119" s="42">
        <v>2558</v>
      </c>
      <c r="H119" s="44">
        <v>2558</v>
      </c>
      <c r="I119" s="359">
        <v>42441</v>
      </c>
    </row>
    <row r="120" spans="1:9" x14ac:dyDescent="0.2">
      <c r="A120" s="216" t="s">
        <v>927</v>
      </c>
      <c r="B120" s="358">
        <v>31</v>
      </c>
      <c r="C120" s="42">
        <v>95.999999999999957</v>
      </c>
      <c r="D120" s="42">
        <v>6.3542489458963116</v>
      </c>
      <c r="E120" s="43">
        <v>6.5949820788530457E-3</v>
      </c>
      <c r="F120" s="43">
        <v>5.7291666666666671E-3</v>
      </c>
      <c r="G120" s="42">
        <v>1212.8709677419354</v>
      </c>
      <c r="H120" s="44">
        <v>813</v>
      </c>
      <c r="I120" s="359">
        <v>42439</v>
      </c>
    </row>
    <row r="121" spans="1:9" x14ac:dyDescent="0.2">
      <c r="A121" s="216" t="s">
        <v>1707</v>
      </c>
      <c r="B121" s="358">
        <v>1</v>
      </c>
      <c r="C121" s="42">
        <v>4.6500000000000004</v>
      </c>
      <c r="D121" s="42">
        <v>5.2707808564231797</v>
      </c>
      <c r="E121" s="43">
        <v>7.905092592592592E-3</v>
      </c>
      <c r="F121" s="43">
        <v>7.905092592592592E-3</v>
      </c>
      <c r="G121" s="42">
        <v>2464</v>
      </c>
      <c r="H121" s="44">
        <v>2464</v>
      </c>
      <c r="I121" s="359">
        <v>42438</v>
      </c>
    </row>
    <row r="122" spans="1:9" x14ac:dyDescent="0.2">
      <c r="A122" s="216" t="s">
        <v>1706</v>
      </c>
      <c r="B122" s="358">
        <v>1</v>
      </c>
      <c r="C122" s="42">
        <v>6</v>
      </c>
      <c r="D122" s="42">
        <v>5.3241311313778699</v>
      </c>
      <c r="E122" s="43">
        <v>7.8240740740740753E-3</v>
      </c>
      <c r="F122" s="43">
        <v>7.8240740740740753E-3</v>
      </c>
      <c r="G122" s="42">
        <v>2398</v>
      </c>
      <c r="H122" s="44">
        <v>2398</v>
      </c>
      <c r="I122" s="359">
        <v>42435</v>
      </c>
    </row>
    <row r="123" spans="1:9" x14ac:dyDescent="0.2">
      <c r="A123" s="216" t="s">
        <v>1705</v>
      </c>
      <c r="B123" s="358">
        <v>1</v>
      </c>
      <c r="C123" s="42">
        <v>3</v>
      </c>
      <c r="D123" s="42">
        <v>5.3280710409472167</v>
      </c>
      <c r="E123" s="43">
        <v>7.8240740740740753E-3</v>
      </c>
      <c r="F123" s="43">
        <v>7.8240740740740753E-3</v>
      </c>
      <c r="G123" s="42">
        <v>2390</v>
      </c>
      <c r="H123" s="44">
        <v>2390</v>
      </c>
      <c r="I123" s="359">
        <v>42427</v>
      </c>
    </row>
    <row r="124" spans="1:9" x14ac:dyDescent="0.2">
      <c r="A124" s="216" t="s">
        <v>1694</v>
      </c>
      <c r="B124" s="358">
        <v>1</v>
      </c>
      <c r="C124" s="42">
        <v>2.5</v>
      </c>
      <c r="D124" s="42">
        <v>4.1879944160074478</v>
      </c>
      <c r="E124" s="43">
        <v>9.9537037037037042E-3</v>
      </c>
      <c r="F124" s="43">
        <v>9.9537037037037042E-3</v>
      </c>
      <c r="G124" s="42">
        <v>2978</v>
      </c>
      <c r="H124" s="44">
        <v>2978</v>
      </c>
      <c r="I124" s="359">
        <v>42377</v>
      </c>
    </row>
    <row r="125" spans="1:9" x14ac:dyDescent="0.2">
      <c r="A125" s="216" t="s">
        <v>1693</v>
      </c>
      <c r="B125" s="358">
        <v>1</v>
      </c>
      <c r="C125" s="42">
        <v>3</v>
      </c>
      <c r="D125" s="42">
        <v>4.8473967684021577</v>
      </c>
      <c r="E125" s="43">
        <v>8.5995370370370357E-3</v>
      </c>
      <c r="F125" s="43">
        <v>8.5995370370370357E-3</v>
      </c>
      <c r="G125" s="42">
        <v>2775</v>
      </c>
      <c r="H125" s="44">
        <v>2775</v>
      </c>
      <c r="I125" s="359">
        <v>42372</v>
      </c>
    </row>
    <row r="126" spans="1:9" x14ac:dyDescent="0.2">
      <c r="A126" s="216" t="s">
        <v>1683</v>
      </c>
      <c r="B126" s="358">
        <v>1</v>
      </c>
      <c r="C126" s="42">
        <v>3.1</v>
      </c>
      <c r="D126" s="42">
        <v>5.6563608717688849</v>
      </c>
      <c r="E126" s="43">
        <v>7.3611111111111108E-3</v>
      </c>
      <c r="F126" s="43">
        <v>7.3611111111111108E-3</v>
      </c>
      <c r="G126" s="42">
        <v>2010</v>
      </c>
      <c r="H126" s="44">
        <v>2010</v>
      </c>
      <c r="I126" s="359">
        <v>42343</v>
      </c>
    </row>
    <row r="127" spans="1:9" x14ac:dyDescent="0.2">
      <c r="A127" s="216" t="s">
        <v>1682</v>
      </c>
      <c r="B127" s="358">
        <v>1</v>
      </c>
      <c r="C127" s="42">
        <v>2.5</v>
      </c>
      <c r="D127" s="42">
        <v>3.8709677419354871</v>
      </c>
      <c r="E127" s="43">
        <v>1.0763888888888891E-2</v>
      </c>
      <c r="F127" s="43">
        <v>1.0763888888888891E-2</v>
      </c>
      <c r="G127" s="42">
        <v>3051</v>
      </c>
      <c r="H127" s="44">
        <v>3051</v>
      </c>
      <c r="I127" s="359">
        <v>42342</v>
      </c>
    </row>
    <row r="128" spans="1:9" x14ac:dyDescent="0.2">
      <c r="A128" s="216" t="s">
        <v>1679</v>
      </c>
      <c r="B128" s="358">
        <v>1</v>
      </c>
      <c r="C128" s="42">
        <v>1.35</v>
      </c>
      <c r="D128" s="42">
        <v>5.1702127659574515</v>
      </c>
      <c r="E128" s="43">
        <v>8.0555555555555554E-3</v>
      </c>
      <c r="F128" s="43">
        <v>8.0555555555555554E-3</v>
      </c>
      <c r="G128" s="42">
        <v>2545</v>
      </c>
      <c r="H128" s="44">
        <v>2545</v>
      </c>
      <c r="I128" s="359">
        <v>42334</v>
      </c>
    </row>
    <row r="129" spans="1:9" x14ac:dyDescent="0.2">
      <c r="A129" s="216" t="s">
        <v>1673</v>
      </c>
      <c r="B129" s="358">
        <v>1</v>
      </c>
      <c r="C129" s="42">
        <v>3</v>
      </c>
      <c r="D129" s="42">
        <v>5.0751879699248166</v>
      </c>
      <c r="E129" s="43">
        <v>8.2060185185185187E-3</v>
      </c>
      <c r="F129" s="43">
        <v>8.2060185185185187E-3</v>
      </c>
      <c r="G129" s="42">
        <v>2626</v>
      </c>
      <c r="H129" s="44">
        <v>2626</v>
      </c>
      <c r="I129" s="359">
        <v>42288</v>
      </c>
    </row>
    <row r="130" spans="1:9" x14ac:dyDescent="0.2">
      <c r="A130" s="216" t="s">
        <v>1672</v>
      </c>
      <c r="B130" s="358">
        <v>2</v>
      </c>
      <c r="C130" s="42">
        <v>11</v>
      </c>
      <c r="D130" s="42">
        <v>4.3990196172776574</v>
      </c>
      <c r="E130" s="43">
        <v>9.4733796296296302E-3</v>
      </c>
      <c r="F130" s="43">
        <v>9.3287037037037036E-3</v>
      </c>
      <c r="G130" s="42">
        <v>2925</v>
      </c>
      <c r="H130" s="44">
        <v>2914</v>
      </c>
      <c r="I130" s="359">
        <v>42286</v>
      </c>
    </row>
    <row r="131" spans="1:9" x14ac:dyDescent="0.2">
      <c r="A131" s="216" t="s">
        <v>1670</v>
      </c>
      <c r="B131" s="358">
        <v>1</v>
      </c>
      <c r="C131" s="42">
        <v>1.75</v>
      </c>
      <c r="D131" s="42">
        <v>4.9723756906077385</v>
      </c>
      <c r="E131" s="43">
        <v>8.3796296296296292E-3</v>
      </c>
      <c r="F131" s="43">
        <v>8.3796296296296292E-3</v>
      </c>
      <c r="G131" s="42">
        <v>2716</v>
      </c>
      <c r="H131" s="44">
        <v>2716</v>
      </c>
      <c r="I131" s="359">
        <v>42267</v>
      </c>
    </row>
    <row r="132" spans="1:9" x14ac:dyDescent="0.2">
      <c r="A132" s="216" t="s">
        <v>1671</v>
      </c>
      <c r="B132" s="358">
        <v>1</v>
      </c>
      <c r="C132" s="42">
        <v>10</v>
      </c>
      <c r="D132" s="42">
        <v>3.637833468067909</v>
      </c>
      <c r="E132" s="43">
        <v>1.1458333333333334E-2</v>
      </c>
      <c r="F132" s="43">
        <v>1.1458333333333334E-2</v>
      </c>
      <c r="G132" s="42">
        <v>3083</v>
      </c>
      <c r="H132" s="44">
        <v>3083</v>
      </c>
      <c r="I132" s="359">
        <v>42267</v>
      </c>
    </row>
    <row r="133" spans="1:9" x14ac:dyDescent="0.2">
      <c r="A133" s="216" t="s">
        <v>1669</v>
      </c>
      <c r="B133" s="358">
        <v>1</v>
      </c>
      <c r="C133" s="42">
        <v>13.8</v>
      </c>
      <c r="D133" s="42">
        <v>4.2512408009584162</v>
      </c>
      <c r="E133" s="43">
        <v>9.8032407407407408E-3</v>
      </c>
      <c r="F133" s="43">
        <v>9.8032407407407408E-3</v>
      </c>
      <c r="G133" s="42">
        <v>2963</v>
      </c>
      <c r="H133" s="44">
        <v>2963</v>
      </c>
      <c r="I133" s="359">
        <v>42260</v>
      </c>
    </row>
    <row r="134" spans="1:9" x14ac:dyDescent="0.2">
      <c r="A134" s="216" t="s">
        <v>1667</v>
      </c>
      <c r="B134" s="358">
        <v>1</v>
      </c>
      <c r="C134" s="42">
        <v>16</v>
      </c>
      <c r="D134" s="42">
        <v>4.0128187264873931</v>
      </c>
      <c r="E134" s="43">
        <v>1.0381944444444444E-2</v>
      </c>
      <c r="F134" s="43">
        <v>1.0381944444444444E-2</v>
      </c>
      <c r="G134" s="42">
        <v>3014</v>
      </c>
      <c r="H134" s="44">
        <v>3014</v>
      </c>
      <c r="I134" s="359">
        <v>42253</v>
      </c>
    </row>
    <row r="135" spans="1:9" x14ac:dyDescent="0.2">
      <c r="A135" s="216" t="s">
        <v>1664</v>
      </c>
      <c r="B135" s="358">
        <v>1</v>
      </c>
      <c r="C135" s="42">
        <v>14</v>
      </c>
      <c r="D135" s="42">
        <v>4.6387482742751986</v>
      </c>
      <c r="E135" s="43">
        <v>8.9814814814814809E-3</v>
      </c>
      <c r="F135" s="43">
        <v>8.9814814814814809E-3</v>
      </c>
      <c r="G135" s="42">
        <v>2864</v>
      </c>
      <c r="H135" s="44">
        <v>2864</v>
      </c>
      <c r="I135" s="359">
        <v>42246</v>
      </c>
    </row>
    <row r="136" spans="1:9" x14ac:dyDescent="0.2">
      <c r="A136" s="216" t="s">
        <v>1662</v>
      </c>
      <c r="B136" s="358">
        <v>1</v>
      </c>
      <c r="C136" s="42">
        <v>5</v>
      </c>
      <c r="D136" s="42">
        <v>4.7644256220222374</v>
      </c>
      <c r="E136" s="43">
        <v>8.7499999999999991E-3</v>
      </c>
      <c r="F136" s="43">
        <v>8.7499999999999991E-3</v>
      </c>
      <c r="G136" s="42">
        <v>2820</v>
      </c>
      <c r="H136" s="44">
        <v>2820</v>
      </c>
      <c r="I136" s="359">
        <v>42244</v>
      </c>
    </row>
    <row r="137" spans="1:9" x14ac:dyDescent="0.2">
      <c r="A137" s="216" t="s">
        <v>1660</v>
      </c>
      <c r="B137" s="358">
        <v>1</v>
      </c>
      <c r="C137" s="42">
        <v>3.4</v>
      </c>
      <c r="D137" s="42">
        <v>5.6069628950984924</v>
      </c>
      <c r="E137" s="43">
        <v>7.4305555555555548E-3</v>
      </c>
      <c r="F137" s="43">
        <v>7.4305555555555548E-3</v>
      </c>
      <c r="G137" s="42">
        <v>2065</v>
      </c>
      <c r="H137" s="44">
        <v>2065</v>
      </c>
      <c r="I137" s="359">
        <v>42243</v>
      </c>
    </row>
    <row r="138" spans="1:9" x14ac:dyDescent="0.2">
      <c r="A138" s="216" t="s">
        <v>1658</v>
      </c>
      <c r="B138" s="358">
        <v>1</v>
      </c>
      <c r="C138" s="42">
        <v>7.5</v>
      </c>
      <c r="D138" s="42">
        <v>3.7614934522151051</v>
      </c>
      <c r="E138" s="43">
        <v>1.1076388888888887E-2</v>
      </c>
      <c r="F138" s="43">
        <v>1.1076388888888887E-2</v>
      </c>
      <c r="G138" s="42">
        <v>3071</v>
      </c>
      <c r="H138" s="44">
        <v>3071</v>
      </c>
      <c r="I138" s="359">
        <v>42239</v>
      </c>
    </row>
    <row r="139" spans="1:9" x14ac:dyDescent="0.2">
      <c r="A139" s="216" t="s">
        <v>1655</v>
      </c>
      <c r="B139" s="358">
        <v>1</v>
      </c>
      <c r="C139" s="42">
        <v>3</v>
      </c>
      <c r="D139" s="42">
        <v>4.1331802525832408</v>
      </c>
      <c r="E139" s="43">
        <v>1.0081018518518519E-2</v>
      </c>
      <c r="F139" s="43">
        <v>1.0081018518518519E-2</v>
      </c>
      <c r="G139" s="42">
        <v>2989</v>
      </c>
      <c r="H139" s="44">
        <v>2989</v>
      </c>
      <c r="I139" s="359">
        <v>42237</v>
      </c>
    </row>
    <row r="140" spans="1:9" x14ac:dyDescent="0.2">
      <c r="A140" s="216" t="s">
        <v>1654</v>
      </c>
      <c r="B140" s="358">
        <v>1</v>
      </c>
      <c r="C140" s="42">
        <v>5</v>
      </c>
      <c r="D140" s="42">
        <v>4.9099836333878928</v>
      </c>
      <c r="E140" s="43">
        <v>8.4837962962962966E-3</v>
      </c>
      <c r="F140" s="43">
        <v>8.4837962962962966E-3</v>
      </c>
      <c r="G140" s="42">
        <v>2751</v>
      </c>
      <c r="H140" s="44">
        <v>2751</v>
      </c>
      <c r="I140" s="359">
        <v>42230</v>
      </c>
    </row>
    <row r="141" spans="1:9" x14ac:dyDescent="0.2">
      <c r="A141" s="216" t="s">
        <v>997</v>
      </c>
      <c r="B141" s="358">
        <v>1</v>
      </c>
      <c r="C141" s="42">
        <v>4.5</v>
      </c>
      <c r="D141" s="42">
        <v>5.2006420545746428</v>
      </c>
      <c r="E141" s="43">
        <v>8.0092592592592594E-3</v>
      </c>
      <c r="F141" s="43">
        <v>8.0092592592592594E-3</v>
      </c>
      <c r="G141" s="42">
        <v>2528</v>
      </c>
      <c r="H141" s="44">
        <v>2528</v>
      </c>
      <c r="I141" s="359">
        <v>42225</v>
      </c>
    </row>
    <row r="142" spans="1:9" x14ac:dyDescent="0.2">
      <c r="A142" s="216" t="s">
        <v>1649</v>
      </c>
      <c r="B142" s="358">
        <v>1</v>
      </c>
      <c r="C142" s="42">
        <v>4.3</v>
      </c>
      <c r="D142" s="42">
        <v>5.3526970954356887</v>
      </c>
      <c r="E142" s="43">
        <v>7.789351851851852E-3</v>
      </c>
      <c r="F142" s="43">
        <v>7.789351851851852E-3</v>
      </c>
      <c r="G142" s="42">
        <v>2368</v>
      </c>
      <c r="H142" s="44">
        <v>2368</v>
      </c>
      <c r="I142" s="359">
        <v>42222</v>
      </c>
    </row>
    <row r="143" spans="1:9" x14ac:dyDescent="0.2">
      <c r="A143" s="216" t="s">
        <v>1483</v>
      </c>
      <c r="B143" s="358">
        <v>2</v>
      </c>
      <c r="C143" s="42">
        <v>52.4</v>
      </c>
      <c r="D143" s="42">
        <v>4.1746750295453285</v>
      </c>
      <c r="E143" s="43">
        <v>1.0011574074074072E-2</v>
      </c>
      <c r="F143" s="43">
        <v>9.4675925925925917E-3</v>
      </c>
      <c r="G143" s="42">
        <v>2977</v>
      </c>
      <c r="H143" s="44">
        <v>2924</v>
      </c>
      <c r="I143" s="359">
        <v>42211</v>
      </c>
    </row>
    <row r="144" spans="1:9" x14ac:dyDescent="0.2">
      <c r="A144" s="216" t="s">
        <v>1642</v>
      </c>
      <c r="B144" s="358">
        <v>1</v>
      </c>
      <c r="C144" s="42">
        <v>1.1000000000000001</v>
      </c>
      <c r="D144" s="42">
        <v>5.477178423236519</v>
      </c>
      <c r="E144" s="43">
        <v>7.6041666666666662E-3</v>
      </c>
      <c r="F144" s="43">
        <v>7.6041666666666662E-3</v>
      </c>
      <c r="G144" s="42">
        <v>2227</v>
      </c>
      <c r="H144" s="44">
        <v>2227</v>
      </c>
      <c r="I144" s="359">
        <v>42210</v>
      </c>
    </row>
    <row r="145" spans="1:9" x14ac:dyDescent="0.2">
      <c r="A145" s="216" t="s">
        <v>1636</v>
      </c>
      <c r="B145" s="358">
        <v>1</v>
      </c>
      <c r="C145" s="42">
        <v>5</v>
      </c>
      <c r="D145" s="42">
        <v>5.557270762581048</v>
      </c>
      <c r="E145" s="43">
        <v>7.5000000000000006E-3</v>
      </c>
      <c r="F145" s="43">
        <v>7.5000000000000006E-3</v>
      </c>
      <c r="G145" s="42">
        <v>2130</v>
      </c>
      <c r="H145" s="44">
        <v>2130</v>
      </c>
      <c r="I145" s="359">
        <v>42202</v>
      </c>
    </row>
    <row r="146" spans="1:9" x14ac:dyDescent="0.2">
      <c r="A146" s="216" t="s">
        <v>1689</v>
      </c>
      <c r="B146" s="358">
        <v>1</v>
      </c>
      <c r="C146" s="42">
        <v>3</v>
      </c>
      <c r="D146" s="42">
        <v>6.081081081081086</v>
      </c>
      <c r="E146" s="43">
        <v>6.851851851851852E-3</v>
      </c>
      <c r="F146" s="43">
        <v>6.851851851851852E-3</v>
      </c>
      <c r="G146" s="42">
        <v>1418</v>
      </c>
      <c r="H146" s="44">
        <v>1418</v>
      </c>
      <c r="I146" s="359">
        <v>42189</v>
      </c>
    </row>
    <row r="147" spans="1:9" x14ac:dyDescent="0.2">
      <c r="A147" s="216" t="s">
        <v>1687</v>
      </c>
      <c r="B147" s="358">
        <v>1</v>
      </c>
      <c r="C147" s="42">
        <v>7.1</v>
      </c>
      <c r="D147" s="42">
        <v>5.1150690414248583</v>
      </c>
      <c r="E147" s="43">
        <v>8.1481481481481474E-3</v>
      </c>
      <c r="F147" s="43">
        <v>8.1481481481481474E-3</v>
      </c>
      <c r="G147" s="42">
        <v>2594</v>
      </c>
      <c r="H147" s="44">
        <v>2594</v>
      </c>
      <c r="I147" s="359">
        <v>42187</v>
      </c>
    </row>
    <row r="148" spans="1:9" x14ac:dyDescent="0.2">
      <c r="A148" s="216" t="s">
        <v>1619</v>
      </c>
      <c r="B148" s="358">
        <v>1</v>
      </c>
      <c r="C148" s="42">
        <v>2.5</v>
      </c>
      <c r="D148" s="42">
        <v>5.0647158131682657</v>
      </c>
      <c r="E148" s="43">
        <v>8.2291666666666659E-3</v>
      </c>
      <c r="F148" s="43">
        <v>8.2291666666666659E-3</v>
      </c>
      <c r="G148" s="42">
        <v>2633</v>
      </c>
      <c r="H148" s="44">
        <v>2633</v>
      </c>
      <c r="I148" s="359">
        <v>42180</v>
      </c>
    </row>
    <row r="149" spans="1:9" x14ac:dyDescent="0.2">
      <c r="A149" s="216" t="s">
        <v>1613</v>
      </c>
      <c r="B149" s="358">
        <v>1</v>
      </c>
      <c r="C149" s="42">
        <v>1.75</v>
      </c>
      <c r="D149" s="42">
        <v>4.3150684931506884</v>
      </c>
      <c r="E149" s="43">
        <v>9.6527777777777775E-3</v>
      </c>
      <c r="F149" s="43">
        <v>9.6527777777777775E-3</v>
      </c>
      <c r="G149" s="42">
        <v>2945</v>
      </c>
      <c r="H149" s="44">
        <v>2945</v>
      </c>
      <c r="I149" s="359">
        <v>42174</v>
      </c>
    </row>
    <row r="150" spans="1:9" x14ac:dyDescent="0.2">
      <c r="A150" s="216" t="s">
        <v>1598</v>
      </c>
      <c r="B150" s="358">
        <v>2</v>
      </c>
      <c r="C150" s="42">
        <v>8.3500000000000014</v>
      </c>
      <c r="D150" s="42">
        <v>5.4112997373474556</v>
      </c>
      <c r="E150" s="43">
        <v>7.7025462962962959E-3</v>
      </c>
      <c r="F150" s="43">
        <v>7.6851851851851847E-3</v>
      </c>
      <c r="G150" s="42">
        <v>2302.5</v>
      </c>
      <c r="H150" s="44">
        <v>2293</v>
      </c>
      <c r="I150" s="359">
        <v>42172</v>
      </c>
    </row>
    <row r="151" spans="1:9" x14ac:dyDescent="0.2">
      <c r="A151" s="216" t="s">
        <v>1600</v>
      </c>
      <c r="B151" s="358">
        <v>1</v>
      </c>
      <c r="C151" s="42">
        <v>4.0999999999999996</v>
      </c>
      <c r="D151" s="42">
        <v>4.1991465149359906</v>
      </c>
      <c r="E151" s="43">
        <v>9.9189814814814817E-3</v>
      </c>
      <c r="F151" s="43">
        <v>9.9189814814814817E-3</v>
      </c>
      <c r="G151" s="42">
        <v>2977</v>
      </c>
      <c r="H151" s="44">
        <v>2977</v>
      </c>
      <c r="I151" s="359">
        <v>42153</v>
      </c>
    </row>
    <row r="152" spans="1:9" x14ac:dyDescent="0.2">
      <c r="A152" s="216" t="s">
        <v>796</v>
      </c>
      <c r="B152" s="358">
        <v>10</v>
      </c>
      <c r="C152" s="42">
        <v>16.47</v>
      </c>
      <c r="D152" s="42">
        <v>5.3378298340579589</v>
      </c>
      <c r="E152" s="43">
        <v>7.9305555555555553E-3</v>
      </c>
      <c r="F152" s="43">
        <v>7.0949074074074074E-3</v>
      </c>
      <c r="G152" s="42">
        <v>2242.6</v>
      </c>
      <c r="H152" s="44">
        <v>1709</v>
      </c>
      <c r="I152" s="359">
        <v>42149</v>
      </c>
    </row>
    <row r="153" spans="1:9" x14ac:dyDescent="0.2">
      <c r="A153" s="216" t="s">
        <v>1588</v>
      </c>
      <c r="B153" s="358">
        <v>1</v>
      </c>
      <c r="C153" s="42">
        <v>10</v>
      </c>
      <c r="D153" s="42">
        <v>4.8000000000000034</v>
      </c>
      <c r="E153" s="43">
        <v>8.6805555555555559E-3</v>
      </c>
      <c r="F153" s="43">
        <v>8.6805555555555559E-3</v>
      </c>
      <c r="G153" s="42">
        <v>2801</v>
      </c>
      <c r="H153" s="44">
        <v>2801</v>
      </c>
      <c r="I153" s="359">
        <v>42146</v>
      </c>
    </row>
    <row r="154" spans="1:9" x14ac:dyDescent="0.2">
      <c r="A154" s="216" t="s">
        <v>1586</v>
      </c>
      <c r="B154" s="358">
        <v>1</v>
      </c>
      <c r="C154" s="42">
        <v>3.75</v>
      </c>
      <c r="D154" s="42">
        <v>5.1175132676269941</v>
      </c>
      <c r="E154" s="43">
        <v>8.1365740740740738E-3</v>
      </c>
      <c r="F154" s="43">
        <v>8.1365740740740738E-3</v>
      </c>
      <c r="G154" s="42">
        <v>2592</v>
      </c>
      <c r="H154" s="44">
        <v>2592</v>
      </c>
      <c r="I154" s="359">
        <v>42145</v>
      </c>
    </row>
    <row r="155" spans="1:9" x14ac:dyDescent="0.2">
      <c r="A155" s="216" t="s">
        <v>1584</v>
      </c>
      <c r="B155" s="358">
        <v>1</v>
      </c>
      <c r="C155" s="42">
        <v>3.3</v>
      </c>
      <c r="D155" s="42">
        <v>5.8464566929133897</v>
      </c>
      <c r="E155" s="43">
        <v>7.1296296296296307E-3</v>
      </c>
      <c r="F155" s="43">
        <v>7.1296296296296307E-3</v>
      </c>
      <c r="G155" s="42">
        <v>1752</v>
      </c>
      <c r="H155" s="44">
        <v>1752</v>
      </c>
      <c r="I155" s="359">
        <v>42143</v>
      </c>
    </row>
    <row r="156" spans="1:9" x14ac:dyDescent="0.2">
      <c r="A156" s="216" t="s">
        <v>1571</v>
      </c>
      <c r="B156" s="358">
        <v>1</v>
      </c>
      <c r="C156" s="42">
        <v>4.0599999999999996</v>
      </c>
      <c r="D156" s="42">
        <v>5.6476043276661549</v>
      </c>
      <c r="E156" s="43">
        <v>7.3726851851851861E-3</v>
      </c>
      <c r="F156" s="43">
        <v>7.3726851851851861E-3</v>
      </c>
      <c r="G156" s="42">
        <v>2022</v>
      </c>
      <c r="H156" s="44">
        <v>2022</v>
      </c>
      <c r="I156" s="359">
        <v>42123</v>
      </c>
    </row>
    <row r="157" spans="1:9" x14ac:dyDescent="0.2">
      <c r="A157" s="216" t="s">
        <v>1567</v>
      </c>
      <c r="B157" s="358">
        <v>1</v>
      </c>
      <c r="C157" s="42">
        <v>2.5</v>
      </c>
      <c r="D157" s="42">
        <v>4.5801526717557293</v>
      </c>
      <c r="E157" s="43">
        <v>9.0972222222222218E-3</v>
      </c>
      <c r="F157" s="43">
        <v>9.0972222222222218E-3</v>
      </c>
      <c r="G157" s="42">
        <v>2879</v>
      </c>
      <c r="H157" s="44">
        <v>2879</v>
      </c>
      <c r="I157" s="359">
        <v>42110</v>
      </c>
    </row>
    <row r="158" spans="1:9" x14ac:dyDescent="0.2">
      <c r="A158" s="216" t="s">
        <v>1568</v>
      </c>
      <c r="B158" s="358">
        <v>1</v>
      </c>
      <c r="C158" s="42">
        <v>14</v>
      </c>
      <c r="D158" s="42">
        <v>4.9027237354085642</v>
      </c>
      <c r="E158" s="43">
        <v>8.4953703703703701E-3</v>
      </c>
      <c r="F158" s="43">
        <v>8.4953703703703701E-3</v>
      </c>
      <c r="G158" s="42">
        <v>2755</v>
      </c>
      <c r="H158" s="44">
        <v>2755</v>
      </c>
      <c r="I158" s="359">
        <v>42110</v>
      </c>
    </row>
    <row r="159" spans="1:9" x14ac:dyDescent="0.2">
      <c r="A159" s="216" t="s">
        <v>1566</v>
      </c>
      <c r="B159" s="358">
        <v>1</v>
      </c>
      <c r="C159" s="42">
        <v>3.6</v>
      </c>
      <c r="D159" s="42">
        <v>5.1633466135458201</v>
      </c>
      <c r="E159" s="43">
        <v>8.0671296296296307E-3</v>
      </c>
      <c r="F159" s="43">
        <v>8.0671296296296307E-3</v>
      </c>
      <c r="G159" s="42">
        <v>2554</v>
      </c>
      <c r="H159" s="44">
        <v>2554</v>
      </c>
      <c r="I159" s="359">
        <v>42109</v>
      </c>
    </row>
    <row r="160" spans="1:9" x14ac:dyDescent="0.2">
      <c r="A160" s="216" t="s">
        <v>1563</v>
      </c>
      <c r="B160" s="358">
        <v>1</v>
      </c>
      <c r="C160" s="42">
        <v>3</v>
      </c>
      <c r="D160" s="42">
        <v>5.3811659192825161</v>
      </c>
      <c r="E160" s="43">
        <v>7.743055555555556E-3</v>
      </c>
      <c r="F160" s="43">
        <v>7.743055555555556E-3</v>
      </c>
      <c r="G160" s="42">
        <v>2343</v>
      </c>
      <c r="H160" s="44">
        <v>2343</v>
      </c>
      <c r="I160" s="359">
        <v>42108</v>
      </c>
    </row>
    <row r="161" spans="1:9" x14ac:dyDescent="0.2">
      <c r="A161" s="216" t="s">
        <v>1561</v>
      </c>
      <c r="B161" s="358">
        <v>1</v>
      </c>
      <c r="C161" s="42">
        <v>3.5</v>
      </c>
      <c r="D161" s="42">
        <v>5.2412645590682239</v>
      </c>
      <c r="E161" s="43">
        <v>7.951388888888888E-3</v>
      </c>
      <c r="F161" s="43">
        <v>7.951388888888888E-3</v>
      </c>
      <c r="G161" s="42">
        <v>2491</v>
      </c>
      <c r="H161" s="44">
        <v>2491</v>
      </c>
      <c r="I161" s="359">
        <v>42104</v>
      </c>
    </row>
    <row r="162" spans="1:9" x14ac:dyDescent="0.2">
      <c r="A162" s="216" t="s">
        <v>1556</v>
      </c>
      <c r="B162" s="358">
        <v>1</v>
      </c>
      <c r="C162" s="42">
        <v>26.2</v>
      </c>
      <c r="D162" s="42">
        <v>4.6716196136701367</v>
      </c>
      <c r="E162" s="43">
        <v>8.9236111111111113E-3</v>
      </c>
      <c r="F162" s="43">
        <v>8.9236111111111113E-3</v>
      </c>
      <c r="G162" s="42">
        <v>2849</v>
      </c>
      <c r="H162" s="44">
        <v>2849</v>
      </c>
      <c r="I162" s="359">
        <v>42084</v>
      </c>
    </row>
    <row r="163" spans="1:9" x14ac:dyDescent="0.2">
      <c r="A163" s="216" t="s">
        <v>1554</v>
      </c>
      <c r="B163" s="358">
        <v>1</v>
      </c>
      <c r="C163" s="42">
        <v>8</v>
      </c>
      <c r="D163" s="42">
        <v>5.2240159622709994</v>
      </c>
      <c r="E163" s="43">
        <v>7.9745370370370369E-3</v>
      </c>
      <c r="F163" s="43">
        <v>7.9745370370370369E-3</v>
      </c>
      <c r="G163" s="42">
        <v>2509</v>
      </c>
      <c r="H163" s="44">
        <v>2509</v>
      </c>
      <c r="I163" s="359">
        <v>42078</v>
      </c>
    </row>
    <row r="164" spans="1:9" x14ac:dyDescent="0.2">
      <c r="A164" s="216" t="s">
        <v>1551</v>
      </c>
      <c r="B164" s="358">
        <v>1</v>
      </c>
      <c r="C164" s="42">
        <v>10</v>
      </c>
      <c r="D164" s="42">
        <v>4.6991254405430141</v>
      </c>
      <c r="E164" s="43">
        <v>8.8657407407407417E-3</v>
      </c>
      <c r="F164" s="43">
        <v>8.8657407407407417E-3</v>
      </c>
      <c r="G164" s="42">
        <v>2843</v>
      </c>
      <c r="H164" s="44">
        <v>2843</v>
      </c>
      <c r="I164" s="359">
        <v>42071</v>
      </c>
    </row>
    <row r="165" spans="1:9" x14ac:dyDescent="0.2">
      <c r="A165" s="216" t="s">
        <v>1550</v>
      </c>
      <c r="B165" s="358">
        <v>1</v>
      </c>
      <c r="C165" s="42">
        <v>4.25</v>
      </c>
      <c r="D165" s="42">
        <v>4.8710601719197744</v>
      </c>
      <c r="E165" s="43">
        <v>8.5532407407407415E-3</v>
      </c>
      <c r="F165" s="43">
        <v>8.5532407407407415E-3</v>
      </c>
      <c r="G165" s="42">
        <v>2766</v>
      </c>
      <c r="H165" s="44">
        <v>2766</v>
      </c>
      <c r="I165" s="359">
        <v>42063</v>
      </c>
    </row>
    <row r="166" spans="1:9" x14ac:dyDescent="0.2">
      <c r="A166" s="216" t="s">
        <v>1343</v>
      </c>
      <c r="B166" s="358">
        <v>2</v>
      </c>
      <c r="C166" s="42">
        <v>8.8000000000000007</v>
      </c>
      <c r="D166" s="42">
        <v>5.3331174258253284</v>
      </c>
      <c r="E166" s="43">
        <v>7.8298611111111104E-3</v>
      </c>
      <c r="F166" s="43">
        <v>7.4884259259259262E-3</v>
      </c>
      <c r="G166" s="42">
        <v>2365</v>
      </c>
      <c r="H166" s="44">
        <v>2119</v>
      </c>
      <c r="I166" s="359">
        <v>42042</v>
      </c>
    </row>
    <row r="167" spans="1:9" x14ac:dyDescent="0.2">
      <c r="A167" s="216" t="s">
        <v>1546</v>
      </c>
      <c r="B167" s="358">
        <v>1</v>
      </c>
      <c r="C167" s="42">
        <v>4.3</v>
      </c>
      <c r="D167" s="42">
        <v>5.0604772801569178</v>
      </c>
      <c r="E167" s="43">
        <v>8.2291666666666659E-3</v>
      </c>
      <c r="F167" s="43">
        <v>8.2291666666666659E-3</v>
      </c>
      <c r="G167" s="42">
        <v>2638</v>
      </c>
      <c r="H167" s="44">
        <v>2638</v>
      </c>
      <c r="I167" s="359">
        <v>42023</v>
      </c>
    </row>
    <row r="168" spans="1:9" x14ac:dyDescent="0.2">
      <c r="A168" s="216" t="s">
        <v>1545</v>
      </c>
      <c r="B168" s="358">
        <v>1</v>
      </c>
      <c r="C168" s="42">
        <v>5.2</v>
      </c>
      <c r="D168" s="42">
        <v>5.1884700665188523</v>
      </c>
      <c r="E168" s="43">
        <v>8.0324074074074065E-3</v>
      </c>
      <c r="F168" s="43">
        <v>8.0324074074074065E-3</v>
      </c>
      <c r="G168" s="42">
        <v>2536</v>
      </c>
      <c r="H168" s="44">
        <v>2536</v>
      </c>
      <c r="I168" s="359">
        <v>42021</v>
      </c>
    </row>
    <row r="169" spans="1:9" x14ac:dyDescent="0.2">
      <c r="A169" s="216" t="s">
        <v>1544</v>
      </c>
      <c r="B169" s="358">
        <v>1</v>
      </c>
      <c r="C169" s="42">
        <v>10.4</v>
      </c>
      <c r="D169" s="42">
        <v>5.2297806956278858</v>
      </c>
      <c r="E169" s="43">
        <v>7.9629629629629634E-3</v>
      </c>
      <c r="F169" s="43">
        <v>7.9629629629629634E-3</v>
      </c>
      <c r="G169" s="42">
        <v>2503</v>
      </c>
      <c r="H169" s="44">
        <v>2503</v>
      </c>
      <c r="I169" s="359">
        <v>42007</v>
      </c>
    </row>
    <row r="170" spans="1:9" x14ac:dyDescent="0.2">
      <c r="A170" s="216" t="s">
        <v>1541</v>
      </c>
      <c r="B170" s="358">
        <v>1</v>
      </c>
      <c r="C170" s="42">
        <v>5.4</v>
      </c>
      <c r="D170" s="42">
        <v>4.9910141206675274</v>
      </c>
      <c r="E170" s="43">
        <v>8.3449074074074085E-3</v>
      </c>
      <c r="F170" s="43">
        <v>8.3449074074074085E-3</v>
      </c>
      <c r="G170" s="42">
        <v>2707</v>
      </c>
      <c r="H170" s="44">
        <v>2707</v>
      </c>
      <c r="I170" s="359">
        <v>41999</v>
      </c>
    </row>
    <row r="171" spans="1:9" x14ac:dyDescent="0.2">
      <c r="A171" s="216" t="s">
        <v>1228</v>
      </c>
      <c r="B171" s="358">
        <v>7</v>
      </c>
      <c r="C171" s="42">
        <v>73.5</v>
      </c>
      <c r="D171" s="42">
        <v>5.5404248701901881</v>
      </c>
      <c r="E171" s="43">
        <v>7.5694444444444437E-3</v>
      </c>
      <c r="F171" s="43">
        <v>6.8634259259259256E-3</v>
      </c>
      <c r="G171" s="42">
        <v>2080.7142857142858</v>
      </c>
      <c r="H171" s="44">
        <v>1442</v>
      </c>
      <c r="I171" s="359">
        <v>41993</v>
      </c>
    </row>
    <row r="172" spans="1:9" x14ac:dyDescent="0.2">
      <c r="A172" s="216" t="s">
        <v>1540</v>
      </c>
      <c r="B172" s="358">
        <v>1</v>
      </c>
      <c r="C172" s="42">
        <v>3.8</v>
      </c>
      <c r="D172" s="42">
        <v>4.8050579557428899</v>
      </c>
      <c r="E172" s="43">
        <v>8.6689814814814806E-3</v>
      </c>
      <c r="F172" s="43">
        <v>8.6689814814814806E-3</v>
      </c>
      <c r="G172" s="42">
        <v>2795</v>
      </c>
      <c r="H172" s="44">
        <v>2795</v>
      </c>
      <c r="I172" s="359">
        <v>41984</v>
      </c>
    </row>
    <row r="173" spans="1:9" x14ac:dyDescent="0.2">
      <c r="A173" s="216" t="s">
        <v>1534</v>
      </c>
      <c r="B173" s="358">
        <v>1</v>
      </c>
      <c r="C173" s="42">
        <v>2.42</v>
      </c>
      <c r="D173" s="42">
        <v>4.8480801335559294</v>
      </c>
      <c r="E173" s="43">
        <v>8.5995370370370357E-3</v>
      </c>
      <c r="F173" s="43">
        <v>8.5995370370370357E-3</v>
      </c>
      <c r="G173" s="42">
        <v>2774</v>
      </c>
      <c r="H173" s="44">
        <v>2774</v>
      </c>
      <c r="I173" s="359">
        <v>41966</v>
      </c>
    </row>
    <row r="174" spans="1:9" x14ac:dyDescent="0.2">
      <c r="A174" s="216" t="s">
        <v>1530</v>
      </c>
      <c r="B174" s="358">
        <v>1</v>
      </c>
      <c r="C174" s="42">
        <v>4.8</v>
      </c>
      <c r="D174" s="42">
        <v>5.610389610389614</v>
      </c>
      <c r="E174" s="43">
        <v>7.4305555555555548E-3</v>
      </c>
      <c r="F174" s="43">
        <v>7.4305555555555548E-3</v>
      </c>
      <c r="G174" s="42">
        <v>2060</v>
      </c>
      <c r="H174" s="44">
        <v>2060</v>
      </c>
      <c r="I174" s="359">
        <v>41957</v>
      </c>
    </row>
    <row r="175" spans="1:9" x14ac:dyDescent="0.2">
      <c r="A175" s="216" t="s">
        <v>1522</v>
      </c>
      <c r="B175" s="358">
        <v>1</v>
      </c>
      <c r="C175" s="42">
        <v>3.35</v>
      </c>
      <c r="D175" s="42">
        <v>5.3057633084029963</v>
      </c>
      <c r="E175" s="43">
        <v>7.858796296296296E-3</v>
      </c>
      <c r="F175" s="43">
        <v>7.858796296296296E-3</v>
      </c>
      <c r="G175" s="42">
        <v>2419</v>
      </c>
      <c r="H175" s="44">
        <v>2419</v>
      </c>
      <c r="I175" s="359">
        <v>41939</v>
      </c>
    </row>
    <row r="176" spans="1:9" x14ac:dyDescent="0.2">
      <c r="A176" s="216" t="s">
        <v>1520</v>
      </c>
      <c r="B176" s="358">
        <v>1</v>
      </c>
      <c r="C176" s="42">
        <v>4.7</v>
      </c>
      <c r="D176" s="42">
        <v>4.8342857142857181</v>
      </c>
      <c r="E176" s="43">
        <v>8.6226851851851846E-3</v>
      </c>
      <c r="F176" s="43">
        <v>8.6226851851851846E-3</v>
      </c>
      <c r="G176" s="42">
        <v>2785</v>
      </c>
      <c r="H176" s="44">
        <v>2785</v>
      </c>
      <c r="I176" s="359">
        <v>41936</v>
      </c>
    </row>
    <row r="177" spans="1:9" x14ac:dyDescent="0.2">
      <c r="A177" s="216" t="s">
        <v>1515</v>
      </c>
      <c r="B177" s="358">
        <v>1</v>
      </c>
      <c r="C177" s="42">
        <v>5.4</v>
      </c>
      <c r="D177" s="42">
        <v>5.2215954875100774</v>
      </c>
      <c r="E177" s="43">
        <v>7.9745370370370369E-3</v>
      </c>
      <c r="F177" s="43">
        <v>7.9745370370370369E-3</v>
      </c>
      <c r="G177" s="42">
        <v>2510</v>
      </c>
      <c r="H177" s="44">
        <v>2510</v>
      </c>
      <c r="I177" s="359">
        <v>41929</v>
      </c>
    </row>
    <row r="178" spans="1:9" x14ac:dyDescent="0.2">
      <c r="A178" s="216" t="s">
        <v>1513</v>
      </c>
      <c r="B178" s="358">
        <v>2</v>
      </c>
      <c r="C178" s="42">
        <v>6.6</v>
      </c>
      <c r="D178" s="42">
        <v>5.3932864900354129</v>
      </c>
      <c r="E178" s="43">
        <v>7.7256944444444448E-3</v>
      </c>
      <c r="F178" s="43">
        <v>7.6388888888888886E-3</v>
      </c>
      <c r="G178" s="42">
        <v>2319</v>
      </c>
      <c r="H178" s="44">
        <v>2256</v>
      </c>
      <c r="I178" s="359">
        <v>41926</v>
      </c>
    </row>
    <row r="179" spans="1:9" x14ac:dyDescent="0.2">
      <c r="A179" s="216" t="s">
        <v>1509</v>
      </c>
      <c r="B179" s="358">
        <v>1</v>
      </c>
      <c r="C179" s="42">
        <v>5.2</v>
      </c>
      <c r="D179" s="42">
        <v>5.2436974789916011</v>
      </c>
      <c r="E179" s="43">
        <v>7.951388888888888E-3</v>
      </c>
      <c r="F179" s="43">
        <v>7.951388888888888E-3</v>
      </c>
      <c r="G179" s="42">
        <v>2488</v>
      </c>
      <c r="H179" s="44">
        <v>2488</v>
      </c>
      <c r="I179" s="359">
        <v>41922</v>
      </c>
    </row>
    <row r="180" spans="1:9" x14ac:dyDescent="0.2">
      <c r="A180" s="216" t="s">
        <v>1395</v>
      </c>
      <c r="B180" s="358">
        <v>2</v>
      </c>
      <c r="C180" s="42">
        <v>3.2</v>
      </c>
      <c r="D180" s="42">
        <v>5.2875842852693395</v>
      </c>
      <c r="E180" s="43">
        <v>7.8877314814814817E-3</v>
      </c>
      <c r="F180" s="43">
        <v>7.6273148148148151E-3</v>
      </c>
      <c r="G180" s="42">
        <v>2418</v>
      </c>
      <c r="H180" s="44">
        <v>2243</v>
      </c>
      <c r="I180" s="359">
        <v>41908</v>
      </c>
    </row>
    <row r="181" spans="1:9" x14ac:dyDescent="0.2">
      <c r="A181" s="216" t="s">
        <v>1500</v>
      </c>
      <c r="B181" s="358">
        <v>2</v>
      </c>
      <c r="C181" s="42">
        <v>6</v>
      </c>
      <c r="D181" s="42">
        <v>5.9080962800875323</v>
      </c>
      <c r="E181" s="43">
        <v>7.0486111111111105E-3</v>
      </c>
      <c r="F181" s="43">
        <v>7.0486111111111105E-3</v>
      </c>
      <c r="G181" s="42">
        <v>1653</v>
      </c>
      <c r="H181" s="44">
        <v>1653</v>
      </c>
      <c r="I181" s="359">
        <v>41901</v>
      </c>
    </row>
    <row r="182" spans="1:9" x14ac:dyDescent="0.2">
      <c r="A182" s="216" t="s">
        <v>797</v>
      </c>
      <c r="B182" s="358">
        <v>2</v>
      </c>
      <c r="C182" s="42">
        <v>26.2</v>
      </c>
      <c r="D182" s="42">
        <v>4.5389263815284089</v>
      </c>
      <c r="E182" s="43">
        <v>9.1840277777777788E-3</v>
      </c>
      <c r="F182" s="43">
        <v>8.9583333333333338E-3</v>
      </c>
      <c r="G182" s="42">
        <v>2888</v>
      </c>
      <c r="H182" s="44">
        <v>2857</v>
      </c>
      <c r="I182" s="359">
        <v>41889</v>
      </c>
    </row>
    <row r="183" spans="1:9" x14ac:dyDescent="0.2">
      <c r="A183" s="216" t="s">
        <v>755</v>
      </c>
      <c r="B183" s="358">
        <v>3</v>
      </c>
      <c r="C183" s="42">
        <v>27.799999999999997</v>
      </c>
      <c r="D183" s="42">
        <v>5.3993852577499881</v>
      </c>
      <c r="E183" s="43">
        <v>7.7469135802469141E-3</v>
      </c>
      <c r="F183" s="43">
        <v>7.1180555555555554E-3</v>
      </c>
      <c r="G183" s="42">
        <v>2271</v>
      </c>
      <c r="H183" s="44">
        <v>1746</v>
      </c>
      <c r="I183" s="359">
        <v>41859</v>
      </c>
    </row>
    <row r="184" spans="1:9" x14ac:dyDescent="0.2">
      <c r="A184" s="216" t="s">
        <v>1396</v>
      </c>
      <c r="B184" s="358">
        <v>2</v>
      </c>
      <c r="C184" s="42">
        <v>13.7</v>
      </c>
      <c r="D184" s="42">
        <v>5.4520885649991584</v>
      </c>
      <c r="E184" s="43">
        <v>7.7488425925925919E-3</v>
      </c>
      <c r="F184" s="43">
        <v>6.8402777777777776E-3</v>
      </c>
      <c r="G184" s="42">
        <v>2096.5</v>
      </c>
      <c r="H184" s="44">
        <v>1401</v>
      </c>
      <c r="I184" s="359">
        <v>41852</v>
      </c>
    </row>
    <row r="185" spans="1:9" x14ac:dyDescent="0.2">
      <c r="A185" s="216" t="s">
        <v>1445</v>
      </c>
      <c r="B185" s="358">
        <v>2</v>
      </c>
      <c r="C185" s="42">
        <v>9.5</v>
      </c>
      <c r="D185" s="42">
        <v>5.0407433138761055</v>
      </c>
      <c r="E185" s="43">
        <v>8.3217592592592579E-3</v>
      </c>
      <c r="F185" s="43">
        <v>7.6504629629629631E-3</v>
      </c>
      <c r="G185" s="42">
        <v>2561.5</v>
      </c>
      <c r="H185" s="44">
        <v>2258</v>
      </c>
      <c r="I185" s="359">
        <v>41845</v>
      </c>
    </row>
    <row r="186" spans="1:9" x14ac:dyDescent="0.2">
      <c r="A186" s="216" t="s">
        <v>1439</v>
      </c>
      <c r="B186" s="358">
        <v>1</v>
      </c>
      <c r="C186" s="42">
        <v>15.4</v>
      </c>
      <c r="D186" s="42">
        <v>5.6033959975742924</v>
      </c>
      <c r="E186" s="43">
        <v>7.4305555555555548E-3</v>
      </c>
      <c r="F186" s="43">
        <v>7.4305555555555548E-3</v>
      </c>
      <c r="G186" s="42">
        <v>2067</v>
      </c>
      <c r="H186" s="44">
        <v>2067</v>
      </c>
      <c r="I186" s="359">
        <v>41838</v>
      </c>
    </row>
    <row r="187" spans="1:9" x14ac:dyDescent="0.2">
      <c r="A187" s="216" t="s">
        <v>1435</v>
      </c>
      <c r="B187" s="358">
        <v>1</v>
      </c>
      <c r="C187" s="42">
        <v>9.8000000000000007</v>
      </c>
      <c r="D187" s="42">
        <v>5.3116531165311693</v>
      </c>
      <c r="E187" s="43">
        <v>7.8472222222222224E-3</v>
      </c>
      <c r="F187" s="43">
        <v>7.8472222222222224E-3</v>
      </c>
      <c r="G187" s="42">
        <v>2413</v>
      </c>
      <c r="H187" s="44">
        <v>2413</v>
      </c>
      <c r="I187" s="359">
        <v>41833</v>
      </c>
    </row>
    <row r="188" spans="1:9" x14ac:dyDescent="0.2">
      <c r="A188" s="216" t="s">
        <v>1434</v>
      </c>
      <c r="B188" s="358">
        <v>1</v>
      </c>
      <c r="C188" s="42">
        <v>1.5</v>
      </c>
      <c r="D188" s="42">
        <v>5.5384615384615428</v>
      </c>
      <c r="E188" s="43">
        <v>7.5231481481481477E-3</v>
      </c>
      <c r="F188" s="43">
        <v>7.5231481481481477E-3</v>
      </c>
      <c r="G188" s="42">
        <v>2154</v>
      </c>
      <c r="H188" s="44">
        <v>2154</v>
      </c>
      <c r="I188" s="359">
        <v>41832</v>
      </c>
    </row>
    <row r="189" spans="1:9" x14ac:dyDescent="0.2">
      <c r="A189" s="216" t="s">
        <v>29</v>
      </c>
      <c r="B189" s="358">
        <v>19</v>
      </c>
      <c r="C189" s="42">
        <v>58.90000000000002</v>
      </c>
      <c r="D189" s="42">
        <v>5.860141028557476</v>
      </c>
      <c r="E189" s="43">
        <v>7.2228313840155952E-3</v>
      </c>
      <c r="F189" s="43">
        <v>5.9490740740740745E-3</v>
      </c>
      <c r="G189" s="42">
        <v>1720.9473684210527</v>
      </c>
      <c r="H189" s="44">
        <v>838</v>
      </c>
      <c r="I189" s="359">
        <v>41829</v>
      </c>
    </row>
    <row r="190" spans="1:9" x14ac:dyDescent="0.2">
      <c r="A190" s="216" t="s">
        <v>1423</v>
      </c>
      <c r="B190" s="358">
        <v>1</v>
      </c>
      <c r="C190" s="42">
        <v>3</v>
      </c>
      <c r="D190" s="42">
        <v>5.4435483870967776</v>
      </c>
      <c r="E190" s="43">
        <v>7.6504629629629631E-3</v>
      </c>
      <c r="F190" s="43">
        <v>7.6504629629629631E-3</v>
      </c>
      <c r="G190" s="42">
        <v>2264</v>
      </c>
      <c r="H190" s="44">
        <v>2264</v>
      </c>
      <c r="I190" s="359">
        <v>41818</v>
      </c>
    </row>
    <row r="191" spans="1:9" x14ac:dyDescent="0.2">
      <c r="A191" s="216" t="s">
        <v>1408</v>
      </c>
      <c r="B191" s="358">
        <v>2</v>
      </c>
      <c r="C191" s="42">
        <v>13.05</v>
      </c>
      <c r="D191" s="42">
        <v>5.9027147158629312</v>
      </c>
      <c r="E191" s="43">
        <v>7.0601851851851841E-3</v>
      </c>
      <c r="F191" s="43">
        <v>7.0601851851851841E-3</v>
      </c>
      <c r="G191" s="42">
        <v>1661.5</v>
      </c>
      <c r="H191" s="44">
        <v>1661</v>
      </c>
      <c r="I191" s="359">
        <v>41814</v>
      </c>
    </row>
    <row r="192" spans="1:9" x14ac:dyDescent="0.2">
      <c r="A192" s="216" t="s">
        <v>1376</v>
      </c>
      <c r="B192" s="358">
        <v>2</v>
      </c>
      <c r="C192" s="42">
        <v>11</v>
      </c>
      <c r="D192" s="42">
        <v>6.1634926047932659</v>
      </c>
      <c r="E192" s="43">
        <v>6.7650462962962968E-3</v>
      </c>
      <c r="F192" s="43">
        <v>6.6087962962962966E-3</v>
      </c>
      <c r="G192" s="42">
        <v>1313.5</v>
      </c>
      <c r="H192" s="44">
        <v>1139</v>
      </c>
      <c r="I192" s="359">
        <v>41810</v>
      </c>
    </row>
    <row r="193" spans="1:9" x14ac:dyDescent="0.2">
      <c r="A193" s="216" t="s">
        <v>1384</v>
      </c>
      <c r="B193" s="358">
        <v>1</v>
      </c>
      <c r="C193" s="42">
        <v>11</v>
      </c>
      <c r="D193" s="42">
        <v>5.2256532066508354</v>
      </c>
      <c r="E193" s="43">
        <v>7.9745370370370369E-3</v>
      </c>
      <c r="F193" s="43">
        <v>7.9745370370370369E-3</v>
      </c>
      <c r="G193" s="42">
        <v>2505</v>
      </c>
      <c r="H193" s="44">
        <v>2505</v>
      </c>
      <c r="I193" s="359">
        <v>41782</v>
      </c>
    </row>
    <row r="194" spans="1:9" x14ac:dyDescent="0.2">
      <c r="A194" s="216" t="s">
        <v>1379</v>
      </c>
      <c r="B194" s="358">
        <v>1</v>
      </c>
      <c r="C194" s="42">
        <v>4.0999999999999996</v>
      </c>
      <c r="D194" s="42">
        <v>6.1244813278008348</v>
      </c>
      <c r="E194" s="43">
        <v>6.8055555555555569E-3</v>
      </c>
      <c r="F194" s="43">
        <v>6.8055555555555569E-3</v>
      </c>
      <c r="G194" s="42">
        <v>1343</v>
      </c>
      <c r="H194" s="44">
        <v>1343</v>
      </c>
      <c r="I194" s="359">
        <v>41777</v>
      </c>
    </row>
    <row r="195" spans="1:9" x14ac:dyDescent="0.2">
      <c r="A195" s="216" t="s">
        <v>1334</v>
      </c>
      <c r="B195" s="358">
        <v>1</v>
      </c>
      <c r="C195" s="42">
        <v>7.62</v>
      </c>
      <c r="D195" s="42">
        <v>5.8766066838046322</v>
      </c>
      <c r="E195" s="43">
        <v>7.0949074074074074E-3</v>
      </c>
      <c r="F195" s="43">
        <v>7.0949074074074074E-3</v>
      </c>
      <c r="G195" s="42">
        <v>1707</v>
      </c>
      <c r="H195" s="44">
        <v>1707</v>
      </c>
      <c r="I195" s="359">
        <v>41706</v>
      </c>
    </row>
    <row r="196" spans="1:9" x14ac:dyDescent="0.2">
      <c r="A196" s="216" t="s">
        <v>1331</v>
      </c>
      <c r="B196" s="358">
        <v>1</v>
      </c>
      <c r="C196" s="42">
        <v>9</v>
      </c>
      <c r="D196" s="42">
        <v>5.2785923753665731</v>
      </c>
      <c r="E196" s="43">
        <v>7.8935185185185185E-3</v>
      </c>
      <c r="F196" s="43">
        <v>7.8935185185185185E-3</v>
      </c>
      <c r="G196" s="42">
        <v>2455</v>
      </c>
      <c r="H196" s="44">
        <v>2455</v>
      </c>
      <c r="I196" s="359">
        <v>41692</v>
      </c>
    </row>
    <row r="197" spans="1:9" x14ac:dyDescent="0.2">
      <c r="A197" s="216" t="s">
        <v>1318</v>
      </c>
      <c r="B197" s="358">
        <v>1</v>
      </c>
      <c r="C197" s="42">
        <v>7.9</v>
      </c>
      <c r="D197" s="42">
        <v>5.4295532646048148</v>
      </c>
      <c r="E197" s="43">
        <v>7.6736111111111111E-3</v>
      </c>
      <c r="F197" s="43">
        <v>7.6736111111111111E-3</v>
      </c>
      <c r="G197" s="42">
        <v>2280</v>
      </c>
      <c r="H197" s="44">
        <v>2280</v>
      </c>
      <c r="I197" s="359">
        <v>41659</v>
      </c>
    </row>
    <row r="198" spans="1:9" x14ac:dyDescent="0.2">
      <c r="A198" s="216" t="s">
        <v>1294</v>
      </c>
      <c r="B198" s="358">
        <v>2</v>
      </c>
      <c r="C198" s="42">
        <v>12.1</v>
      </c>
      <c r="D198" s="42">
        <v>5.7746555288202437</v>
      </c>
      <c r="E198" s="43">
        <v>7.2164351851851851E-3</v>
      </c>
      <c r="F198" s="43">
        <v>7.083333333333333E-3</v>
      </c>
      <c r="G198" s="42">
        <v>1849.5</v>
      </c>
      <c r="H198" s="44">
        <v>1701</v>
      </c>
      <c r="I198" s="359">
        <v>41630</v>
      </c>
    </row>
    <row r="199" spans="1:9" x14ac:dyDescent="0.2">
      <c r="A199" s="216" t="s">
        <v>1299</v>
      </c>
      <c r="B199" s="358">
        <v>1</v>
      </c>
      <c r="C199" s="42">
        <v>5</v>
      </c>
      <c r="D199" s="42">
        <v>4.7206923682140092</v>
      </c>
      <c r="E199" s="43">
        <v>8.8310185185185176E-3</v>
      </c>
      <c r="F199" s="43">
        <v>8.8310185185185176E-3</v>
      </c>
      <c r="G199" s="42">
        <v>2834</v>
      </c>
      <c r="H199" s="44">
        <v>2834</v>
      </c>
      <c r="I199" s="359">
        <v>41616</v>
      </c>
    </row>
    <row r="200" spans="1:9" x14ac:dyDescent="0.2">
      <c r="A200" s="216" t="s">
        <v>1297</v>
      </c>
      <c r="B200" s="358">
        <v>1</v>
      </c>
      <c r="C200" s="42">
        <v>3.1</v>
      </c>
      <c r="D200" s="42">
        <v>4.8186528497409364</v>
      </c>
      <c r="E200" s="43">
        <v>8.6458333333333335E-3</v>
      </c>
      <c r="F200" s="43">
        <v>8.6458333333333335E-3</v>
      </c>
      <c r="G200" s="42">
        <v>2790</v>
      </c>
      <c r="H200" s="44">
        <v>2790</v>
      </c>
      <c r="I200" s="359">
        <v>41615</v>
      </c>
    </row>
    <row r="201" spans="1:9" x14ac:dyDescent="0.2">
      <c r="A201" s="216" t="s">
        <v>1292</v>
      </c>
      <c r="B201" s="358">
        <v>1</v>
      </c>
      <c r="C201" s="42">
        <v>6.2</v>
      </c>
      <c r="D201" s="42">
        <v>5.3978234582829545</v>
      </c>
      <c r="E201" s="43">
        <v>7.719907407407408E-3</v>
      </c>
      <c r="F201" s="43">
        <v>7.719907407407408E-3</v>
      </c>
      <c r="G201" s="42">
        <v>2326</v>
      </c>
      <c r="H201" s="44">
        <v>2326</v>
      </c>
      <c r="I201" s="359">
        <v>41606</v>
      </c>
    </row>
    <row r="202" spans="1:9" x14ac:dyDescent="0.2">
      <c r="A202" s="216" t="s">
        <v>1288</v>
      </c>
      <c r="B202" s="358">
        <v>1</v>
      </c>
      <c r="C202" s="42">
        <v>5.6</v>
      </c>
      <c r="D202" s="42">
        <v>5.1076767164935442</v>
      </c>
      <c r="E202" s="43">
        <v>8.1597222222222227E-3</v>
      </c>
      <c r="F202" s="43">
        <v>8.1597222222222227E-3</v>
      </c>
      <c r="G202" s="42">
        <v>2599</v>
      </c>
      <c r="H202" s="44">
        <v>2599</v>
      </c>
      <c r="I202" s="359">
        <v>41588</v>
      </c>
    </row>
    <row r="203" spans="1:9" x14ac:dyDescent="0.2">
      <c r="A203" s="216" t="s">
        <v>1282</v>
      </c>
      <c r="B203" s="358">
        <v>2</v>
      </c>
      <c r="C203" s="42">
        <v>3.3</v>
      </c>
      <c r="D203" s="42">
        <v>6.400836820083688</v>
      </c>
      <c r="E203" s="43">
        <v>6.5046296296296302E-3</v>
      </c>
      <c r="F203" s="43">
        <v>6.5046296296296302E-3</v>
      </c>
      <c r="G203" s="42">
        <v>1051.5</v>
      </c>
      <c r="H203" s="44">
        <v>1051</v>
      </c>
      <c r="I203" s="359">
        <v>41570</v>
      </c>
    </row>
    <row r="204" spans="1:9" x14ac:dyDescent="0.2">
      <c r="A204" s="216" t="s">
        <v>1281</v>
      </c>
      <c r="B204" s="358">
        <v>1</v>
      </c>
      <c r="C204" s="42">
        <v>1.5</v>
      </c>
      <c r="D204" s="42">
        <v>6.1433447098976162</v>
      </c>
      <c r="E204" s="43">
        <v>6.782407407407408E-3</v>
      </c>
      <c r="F204" s="43">
        <v>6.782407407407408E-3</v>
      </c>
      <c r="G204" s="42">
        <v>1321</v>
      </c>
      <c r="H204" s="44">
        <v>1321</v>
      </c>
      <c r="I204" s="359">
        <v>41550</v>
      </c>
    </row>
    <row r="205" spans="1:9" x14ac:dyDescent="0.2">
      <c r="A205" s="216" t="s">
        <v>1274</v>
      </c>
      <c r="B205" s="358">
        <v>1</v>
      </c>
      <c r="C205" s="42">
        <v>3.6</v>
      </c>
      <c r="D205" s="42">
        <v>6.1189801699716764</v>
      </c>
      <c r="E205" s="43">
        <v>6.8055555555555569E-3</v>
      </c>
      <c r="F205" s="43">
        <v>6.8055555555555569E-3</v>
      </c>
      <c r="G205" s="42">
        <v>1353</v>
      </c>
      <c r="H205" s="44">
        <v>1353</v>
      </c>
      <c r="I205" s="359">
        <v>41532</v>
      </c>
    </row>
    <row r="206" spans="1:9" x14ac:dyDescent="0.2">
      <c r="A206" s="216" t="s">
        <v>1078</v>
      </c>
      <c r="B206" s="358">
        <v>2</v>
      </c>
      <c r="C206" s="42">
        <v>10.35</v>
      </c>
      <c r="D206" s="42">
        <v>5.7949147298108992</v>
      </c>
      <c r="E206" s="43">
        <v>7.2280092592592587E-3</v>
      </c>
      <c r="F206" s="43">
        <v>6.7245370370370367E-3</v>
      </c>
      <c r="G206" s="42">
        <v>1790</v>
      </c>
      <c r="H206" s="44">
        <v>1242</v>
      </c>
      <c r="I206" s="359">
        <v>41523</v>
      </c>
    </row>
    <row r="207" spans="1:9" x14ac:dyDescent="0.2">
      <c r="A207" s="216" t="s">
        <v>186</v>
      </c>
      <c r="B207" s="358">
        <v>8</v>
      </c>
      <c r="C207" s="42">
        <v>38.869999999999997</v>
      </c>
      <c r="D207" s="42">
        <v>5.298989518957133</v>
      </c>
      <c r="E207" s="43">
        <v>7.9325810185185176E-3</v>
      </c>
      <c r="F207" s="43">
        <v>7.0717592592592594E-3</v>
      </c>
      <c r="G207" s="42">
        <v>2314.25</v>
      </c>
      <c r="H207" s="44">
        <v>1683</v>
      </c>
      <c r="I207" s="359">
        <v>41507</v>
      </c>
    </row>
    <row r="208" spans="1:9" x14ac:dyDescent="0.2">
      <c r="A208" s="216" t="s">
        <v>1215</v>
      </c>
      <c r="B208" s="358">
        <v>1</v>
      </c>
      <c r="C208" s="42">
        <v>10.1</v>
      </c>
      <c r="D208" s="42">
        <v>5.906432748538017</v>
      </c>
      <c r="E208" s="43">
        <v>7.0601851851851841E-3</v>
      </c>
      <c r="F208" s="43">
        <v>7.0601851851851841E-3</v>
      </c>
      <c r="G208" s="42">
        <v>1657</v>
      </c>
      <c r="H208" s="44">
        <v>1657</v>
      </c>
      <c r="I208" s="359">
        <v>41467</v>
      </c>
    </row>
    <row r="209" spans="1:9" x14ac:dyDescent="0.2">
      <c r="A209" s="216" t="s">
        <v>1207</v>
      </c>
      <c r="B209" s="358">
        <v>1</v>
      </c>
      <c r="C209" s="42">
        <v>6.3</v>
      </c>
      <c r="D209" s="42">
        <v>5.0478522145559799</v>
      </c>
      <c r="E209" s="43">
        <v>8.2523148148148148E-3</v>
      </c>
      <c r="F209" s="43">
        <v>8.2523148148148148E-3</v>
      </c>
      <c r="G209" s="42">
        <v>2650</v>
      </c>
      <c r="H209" s="44">
        <v>2650</v>
      </c>
      <c r="I209" s="359">
        <v>41453</v>
      </c>
    </row>
    <row r="210" spans="1:9" x14ac:dyDescent="0.2">
      <c r="A210" s="216" t="s">
        <v>1184</v>
      </c>
      <c r="B210" s="358">
        <v>1</v>
      </c>
      <c r="C210" s="42">
        <v>1.5</v>
      </c>
      <c r="D210" s="42">
        <v>5.775401069518721</v>
      </c>
      <c r="E210" s="43">
        <v>7.2106481481481475E-3</v>
      </c>
      <c r="F210" s="43">
        <v>7.2106481481481475E-3</v>
      </c>
      <c r="G210" s="42">
        <v>1858</v>
      </c>
      <c r="H210" s="44">
        <v>1858</v>
      </c>
      <c r="I210" s="359">
        <v>41446</v>
      </c>
    </row>
    <row r="211" spans="1:9" x14ac:dyDescent="0.2">
      <c r="A211" s="216" t="s">
        <v>1201</v>
      </c>
      <c r="B211" s="358">
        <v>1</v>
      </c>
      <c r="C211" s="42">
        <v>5.0999999999999996</v>
      </c>
      <c r="D211" s="42">
        <v>6.2237288135593261</v>
      </c>
      <c r="E211" s="43">
        <v>6.6898148148148142E-3</v>
      </c>
      <c r="F211" s="43">
        <v>6.6898148148148142E-3</v>
      </c>
      <c r="G211" s="42">
        <v>1218</v>
      </c>
      <c r="H211" s="44">
        <v>1218</v>
      </c>
      <c r="I211" s="359">
        <v>41446</v>
      </c>
    </row>
    <row r="212" spans="1:9" x14ac:dyDescent="0.2">
      <c r="A212" s="216" t="s">
        <v>1197</v>
      </c>
      <c r="B212" s="358">
        <v>1</v>
      </c>
      <c r="C212" s="42">
        <v>9</v>
      </c>
      <c r="D212" s="42">
        <v>5.4408060453400546</v>
      </c>
      <c r="E212" s="43">
        <v>7.6620370370370366E-3</v>
      </c>
      <c r="F212" s="43">
        <v>7.6620370370370366E-3</v>
      </c>
      <c r="G212" s="42">
        <v>2265</v>
      </c>
      <c r="H212" s="44">
        <v>2265</v>
      </c>
      <c r="I212" s="359">
        <v>41436</v>
      </c>
    </row>
    <row r="213" spans="1:9" x14ac:dyDescent="0.2">
      <c r="A213" s="216" t="s">
        <v>1196</v>
      </c>
      <c r="B213" s="358">
        <v>1</v>
      </c>
      <c r="C213" s="42">
        <v>4</v>
      </c>
      <c r="D213" s="42">
        <v>6.4690026954177942</v>
      </c>
      <c r="E213" s="43">
        <v>6.4351851851851861E-3</v>
      </c>
      <c r="F213" s="43">
        <v>6.4351851851851861E-3</v>
      </c>
      <c r="G213" s="42">
        <v>1000</v>
      </c>
      <c r="H213" s="44">
        <v>1000</v>
      </c>
      <c r="I213" s="359">
        <v>41435</v>
      </c>
    </row>
    <row r="214" spans="1:9" x14ac:dyDescent="0.2">
      <c r="A214" s="216" t="s">
        <v>1195</v>
      </c>
      <c r="B214" s="358">
        <v>1</v>
      </c>
      <c r="C214" s="42">
        <v>2.9</v>
      </c>
      <c r="D214" s="42">
        <v>6.7441860465116319</v>
      </c>
      <c r="E214" s="43">
        <v>6.1805555555555563E-3</v>
      </c>
      <c r="F214" s="43">
        <v>6.1805555555555563E-3</v>
      </c>
      <c r="G214" s="42">
        <v>887</v>
      </c>
      <c r="H214" s="44">
        <v>887</v>
      </c>
      <c r="I214" s="359">
        <v>41431</v>
      </c>
    </row>
    <row r="215" spans="1:9" x14ac:dyDescent="0.2">
      <c r="A215" s="216" t="s">
        <v>1192</v>
      </c>
      <c r="B215" s="358">
        <v>1</v>
      </c>
      <c r="C215" s="42">
        <v>4.0999999999999996</v>
      </c>
      <c r="D215" s="42">
        <v>6.4454148471615769</v>
      </c>
      <c r="E215" s="43">
        <v>6.4699074074074069E-3</v>
      </c>
      <c r="F215" s="43">
        <v>6.4699074074074069E-3</v>
      </c>
      <c r="G215" s="42">
        <v>1023</v>
      </c>
      <c r="H215" s="44">
        <v>1023</v>
      </c>
      <c r="I215" s="359">
        <v>41430</v>
      </c>
    </row>
    <row r="216" spans="1:9" x14ac:dyDescent="0.2">
      <c r="A216" s="216" t="s">
        <v>1190</v>
      </c>
      <c r="B216" s="358">
        <v>1</v>
      </c>
      <c r="C216" s="42">
        <v>3.65</v>
      </c>
      <c r="D216" s="42">
        <v>6.3447609850313906</v>
      </c>
      <c r="E216" s="43">
        <v>6.5624999999999998E-3</v>
      </c>
      <c r="F216" s="43">
        <v>6.5624999999999998E-3</v>
      </c>
      <c r="G216" s="42">
        <v>1095</v>
      </c>
      <c r="H216" s="44">
        <v>1095</v>
      </c>
      <c r="I216" s="359">
        <v>41424</v>
      </c>
    </row>
    <row r="217" spans="1:9" x14ac:dyDescent="0.2">
      <c r="A217" s="216" t="s">
        <v>1186</v>
      </c>
      <c r="B217" s="358">
        <v>1</v>
      </c>
      <c r="C217" s="42">
        <v>8.1999999999999993</v>
      </c>
      <c r="D217" s="42">
        <v>6.0803295571575733</v>
      </c>
      <c r="E217" s="43">
        <v>6.851851851851852E-3</v>
      </c>
      <c r="F217" s="43">
        <v>6.851851851851852E-3</v>
      </c>
      <c r="G217" s="42">
        <v>1422</v>
      </c>
      <c r="H217" s="44">
        <v>1422</v>
      </c>
      <c r="I217" s="359">
        <v>41418</v>
      </c>
    </row>
    <row r="218" spans="1:9" x14ac:dyDescent="0.2">
      <c r="A218" s="216" t="s">
        <v>1179</v>
      </c>
      <c r="B218" s="358">
        <v>1</v>
      </c>
      <c r="C218" s="42">
        <v>5.4</v>
      </c>
      <c r="D218" s="42">
        <v>6.4973262032085621</v>
      </c>
      <c r="E218" s="43">
        <v>6.4120370370370364E-3</v>
      </c>
      <c r="F218" s="43">
        <v>6.4120370370370364E-3</v>
      </c>
      <c r="G218" s="42">
        <v>975</v>
      </c>
      <c r="H218" s="44">
        <v>975</v>
      </c>
      <c r="I218" s="359">
        <v>41411</v>
      </c>
    </row>
    <row r="219" spans="1:9" x14ac:dyDescent="0.2">
      <c r="A219" s="216" t="s">
        <v>1180</v>
      </c>
      <c r="B219" s="358">
        <v>1</v>
      </c>
      <c r="C219" s="42">
        <v>5</v>
      </c>
      <c r="D219" s="42">
        <v>6.8493150684931567</v>
      </c>
      <c r="E219" s="43">
        <v>6.0879629629629643E-3</v>
      </c>
      <c r="F219" s="43">
        <v>6.0879629629629643E-3</v>
      </c>
      <c r="G219" s="42">
        <v>863</v>
      </c>
      <c r="H219" s="44">
        <v>863</v>
      </c>
      <c r="I219" s="359">
        <v>41404</v>
      </c>
    </row>
    <row r="220" spans="1:9" x14ac:dyDescent="0.2">
      <c r="A220" s="216" t="s">
        <v>1168</v>
      </c>
      <c r="B220" s="358">
        <v>1</v>
      </c>
      <c r="C220" s="42">
        <v>5.63</v>
      </c>
      <c r="D220" s="42">
        <v>6.7045980813761208</v>
      </c>
      <c r="E220" s="43">
        <v>6.215277777777777E-3</v>
      </c>
      <c r="F220" s="43">
        <v>6.215277777777777E-3</v>
      </c>
      <c r="G220" s="42">
        <v>894</v>
      </c>
      <c r="H220" s="44">
        <v>894</v>
      </c>
      <c r="I220" s="359">
        <v>41398</v>
      </c>
    </row>
    <row r="221" spans="1:9" x14ac:dyDescent="0.2">
      <c r="A221" s="216" t="s">
        <v>1164</v>
      </c>
      <c r="B221" s="358">
        <v>1</v>
      </c>
      <c r="C221" s="42">
        <v>7.9</v>
      </c>
      <c r="D221" s="42">
        <v>6.9688801764273522</v>
      </c>
      <c r="E221" s="43">
        <v>5.9837962962962961E-3</v>
      </c>
      <c r="F221" s="43">
        <v>5.9837962962962961E-3</v>
      </c>
      <c r="G221" s="42">
        <v>844</v>
      </c>
      <c r="H221" s="44">
        <v>844</v>
      </c>
      <c r="I221" s="359">
        <v>41397</v>
      </c>
    </row>
    <row r="222" spans="1:9" x14ac:dyDescent="0.2">
      <c r="A222" s="216" t="s">
        <v>1165</v>
      </c>
      <c r="B222" s="358">
        <v>1</v>
      </c>
      <c r="C222" s="42">
        <v>3.92</v>
      </c>
      <c r="D222" s="42">
        <v>7.145316455696209</v>
      </c>
      <c r="E222" s="43">
        <v>5.8333333333333336E-3</v>
      </c>
      <c r="F222" s="43">
        <v>5.8333333333333336E-3</v>
      </c>
      <c r="G222" s="42">
        <v>821</v>
      </c>
      <c r="H222" s="44">
        <v>821</v>
      </c>
      <c r="I222" s="359">
        <v>41397</v>
      </c>
    </row>
    <row r="223" spans="1:9" x14ac:dyDescent="0.2">
      <c r="A223" s="216" t="s">
        <v>935</v>
      </c>
      <c r="B223" s="358">
        <v>6</v>
      </c>
      <c r="C223" s="42">
        <v>24.07</v>
      </c>
      <c r="D223" s="42">
        <v>6.0598413536649653</v>
      </c>
      <c r="E223" s="43">
        <v>6.8807870370370368E-3</v>
      </c>
      <c r="F223" s="43">
        <v>6.7129629629629622E-3</v>
      </c>
      <c r="G223" s="42">
        <v>1445</v>
      </c>
      <c r="H223" s="44">
        <v>1231</v>
      </c>
      <c r="I223" s="359">
        <v>41396</v>
      </c>
    </row>
    <row r="224" spans="1:9" x14ac:dyDescent="0.2">
      <c r="A224" s="216" t="s">
        <v>1151</v>
      </c>
      <c r="B224" s="358">
        <v>3</v>
      </c>
      <c r="C224" s="42">
        <v>14.2</v>
      </c>
      <c r="D224" s="42">
        <v>5.9303027496320064</v>
      </c>
      <c r="E224" s="43">
        <v>7.0331790123456797E-3</v>
      </c>
      <c r="F224" s="43">
        <v>6.851851851851852E-3</v>
      </c>
      <c r="G224" s="42">
        <v>1636.6666666666667</v>
      </c>
      <c r="H224" s="44">
        <v>1416</v>
      </c>
      <c r="I224" s="359">
        <v>41383</v>
      </c>
    </row>
    <row r="225" spans="1:9" x14ac:dyDescent="0.2">
      <c r="A225" s="216" t="s">
        <v>1128</v>
      </c>
      <c r="B225" s="358">
        <v>1</v>
      </c>
      <c r="C225" s="42">
        <v>6.82</v>
      </c>
      <c r="D225" s="42">
        <v>5.5447154471544762</v>
      </c>
      <c r="E225" s="43">
        <v>7.5115740740740742E-3</v>
      </c>
      <c r="F225" s="43">
        <v>7.5115740740740742E-3</v>
      </c>
      <c r="G225" s="42">
        <v>2147</v>
      </c>
      <c r="H225" s="44">
        <v>2147</v>
      </c>
      <c r="I225" s="359">
        <v>41350</v>
      </c>
    </row>
    <row r="226" spans="1:9" x14ac:dyDescent="0.2">
      <c r="A226" s="216" t="s">
        <v>1113</v>
      </c>
      <c r="B226" s="358">
        <v>1</v>
      </c>
      <c r="C226" s="42">
        <v>7.6</v>
      </c>
      <c r="D226" s="42">
        <v>6.7488899851998081</v>
      </c>
      <c r="E226" s="43">
        <v>6.168981481481481E-3</v>
      </c>
      <c r="F226" s="43">
        <v>6.168981481481481E-3</v>
      </c>
      <c r="G226" s="42">
        <v>885</v>
      </c>
      <c r="H226" s="44">
        <v>885</v>
      </c>
      <c r="I226" s="359">
        <v>41336</v>
      </c>
    </row>
    <row r="227" spans="1:9" x14ac:dyDescent="0.2">
      <c r="A227" s="216" t="s">
        <v>1111</v>
      </c>
      <c r="B227" s="358">
        <v>1</v>
      </c>
      <c r="C227" s="42">
        <v>3</v>
      </c>
      <c r="D227" s="42">
        <v>6.1433447098976162</v>
      </c>
      <c r="E227" s="43">
        <v>6.782407407407408E-3</v>
      </c>
      <c r="F227" s="43">
        <v>6.782407407407408E-3</v>
      </c>
      <c r="G227" s="42">
        <v>1321</v>
      </c>
      <c r="H227" s="44">
        <v>1321</v>
      </c>
      <c r="I227" s="359">
        <v>41332</v>
      </c>
    </row>
    <row r="228" spans="1:9" x14ac:dyDescent="0.2">
      <c r="A228" s="216" t="s">
        <v>1104</v>
      </c>
      <c r="B228" s="358">
        <v>1</v>
      </c>
      <c r="C228" s="42">
        <v>6.7</v>
      </c>
      <c r="D228" s="42">
        <v>6.0909090909090953</v>
      </c>
      <c r="E228" s="43">
        <v>6.8402777777777776E-3</v>
      </c>
      <c r="F228" s="43">
        <v>6.8402777777777776E-3</v>
      </c>
      <c r="G228" s="42">
        <v>1400</v>
      </c>
      <c r="H228" s="44">
        <v>1400</v>
      </c>
      <c r="I228" s="359">
        <v>41314</v>
      </c>
    </row>
    <row r="229" spans="1:9" x14ac:dyDescent="0.2">
      <c r="A229" s="216" t="s">
        <v>1100</v>
      </c>
      <c r="B229" s="358">
        <v>1</v>
      </c>
      <c r="C229" s="42">
        <v>8.25</v>
      </c>
      <c r="D229" s="42">
        <v>5.4989816700611041</v>
      </c>
      <c r="E229" s="43">
        <v>7.5810185185185182E-3</v>
      </c>
      <c r="F229" s="43">
        <v>7.5810185185185182E-3</v>
      </c>
      <c r="G229" s="42">
        <v>2208</v>
      </c>
      <c r="H229" s="44">
        <v>2208</v>
      </c>
      <c r="I229" s="359">
        <v>41308</v>
      </c>
    </row>
    <row r="230" spans="1:9" x14ac:dyDescent="0.2">
      <c r="A230" s="216" t="s">
        <v>1095</v>
      </c>
      <c r="B230" s="358">
        <v>1</v>
      </c>
      <c r="C230" s="42">
        <v>3.51</v>
      </c>
      <c r="D230" s="42">
        <v>6.6330708661417361</v>
      </c>
      <c r="E230" s="43">
        <v>6.2847222222222228E-3</v>
      </c>
      <c r="F230" s="43">
        <v>6.2847222222222228E-3</v>
      </c>
      <c r="G230" s="42">
        <v>917</v>
      </c>
      <c r="H230" s="44">
        <v>917</v>
      </c>
      <c r="I230" s="359">
        <v>41304</v>
      </c>
    </row>
    <row r="231" spans="1:9" x14ac:dyDescent="0.2">
      <c r="A231" s="216" t="s">
        <v>1092</v>
      </c>
      <c r="B231" s="358">
        <v>1</v>
      </c>
      <c r="C231" s="42">
        <v>2</v>
      </c>
      <c r="D231" s="42">
        <v>6.2937062937062986</v>
      </c>
      <c r="E231" s="43">
        <v>6.6203703703703702E-3</v>
      </c>
      <c r="F231" s="43">
        <v>6.6203703703703702E-3</v>
      </c>
      <c r="G231" s="42">
        <v>1148</v>
      </c>
      <c r="H231" s="44">
        <v>1148</v>
      </c>
      <c r="I231" s="359">
        <v>41299</v>
      </c>
    </row>
    <row r="232" spans="1:9" x14ac:dyDescent="0.2">
      <c r="A232" s="216" t="s">
        <v>1086</v>
      </c>
      <c r="B232" s="358">
        <v>1</v>
      </c>
      <c r="C232" s="42">
        <v>2.1800000000000002</v>
      </c>
      <c r="D232" s="42">
        <v>6.5400000000000054</v>
      </c>
      <c r="E232" s="43">
        <v>6.3657407407407404E-3</v>
      </c>
      <c r="F232" s="43">
        <v>6.3657407407407404E-3</v>
      </c>
      <c r="G232" s="42">
        <v>955</v>
      </c>
      <c r="H232" s="44">
        <v>955</v>
      </c>
      <c r="I232" s="359">
        <v>41292</v>
      </c>
    </row>
    <row r="233" spans="1:9" x14ac:dyDescent="0.2">
      <c r="A233" s="216" t="s">
        <v>941</v>
      </c>
      <c r="B233" s="358">
        <v>3</v>
      </c>
      <c r="C233" s="42">
        <v>20.61</v>
      </c>
      <c r="D233" s="42">
        <v>5.6786861944203793</v>
      </c>
      <c r="E233" s="43">
        <v>7.3533950617283954E-3</v>
      </c>
      <c r="F233" s="43">
        <v>6.9212962962962969E-3</v>
      </c>
      <c r="G233" s="42">
        <v>1955.3333333333333</v>
      </c>
      <c r="H233" s="44">
        <v>1497</v>
      </c>
      <c r="I233" s="359">
        <v>41287</v>
      </c>
    </row>
    <row r="234" spans="1:9" x14ac:dyDescent="0.2">
      <c r="A234" s="216" t="s">
        <v>920</v>
      </c>
      <c r="B234" s="358">
        <v>4</v>
      </c>
      <c r="C234" s="42">
        <v>10.35</v>
      </c>
      <c r="D234" s="42">
        <v>6.2468227414323296</v>
      </c>
      <c r="E234" s="43">
        <v>6.6753472222222223E-3</v>
      </c>
      <c r="F234" s="43">
        <v>6.4236111111111117E-3</v>
      </c>
      <c r="G234" s="42">
        <v>1225.25</v>
      </c>
      <c r="H234" s="44">
        <v>980</v>
      </c>
      <c r="I234" s="359">
        <v>41277</v>
      </c>
    </row>
    <row r="235" spans="1:9" x14ac:dyDescent="0.2">
      <c r="A235" s="216" t="s">
        <v>1056</v>
      </c>
      <c r="B235" s="358">
        <v>1</v>
      </c>
      <c r="C235" s="42">
        <v>4.22</v>
      </c>
      <c r="D235" s="42">
        <v>5.2045220966084313</v>
      </c>
      <c r="E235" s="43">
        <v>8.0092592592592594E-3</v>
      </c>
      <c r="F235" s="43">
        <v>8.0092592592592594E-3</v>
      </c>
      <c r="G235" s="42">
        <v>2525</v>
      </c>
      <c r="H235" s="44">
        <v>2525</v>
      </c>
      <c r="I235" s="359">
        <v>41231</v>
      </c>
    </row>
    <row r="236" spans="1:9" x14ac:dyDescent="0.2">
      <c r="A236" s="216" t="s">
        <v>1046</v>
      </c>
      <c r="B236" s="358">
        <v>1</v>
      </c>
      <c r="C236" s="42">
        <v>2.8</v>
      </c>
      <c r="D236" s="42">
        <v>5.4634146341463454</v>
      </c>
      <c r="E236" s="43">
        <v>7.6273148148148151E-3</v>
      </c>
      <c r="F236" s="43">
        <v>7.6273148148148151E-3</v>
      </c>
      <c r="G236" s="42">
        <v>2239</v>
      </c>
      <c r="H236" s="44">
        <v>2239</v>
      </c>
      <c r="I236" s="359">
        <v>41210</v>
      </c>
    </row>
    <row r="237" spans="1:9" x14ac:dyDescent="0.2">
      <c r="A237" s="216" t="s">
        <v>1041</v>
      </c>
      <c r="B237" s="358">
        <v>1</v>
      </c>
      <c r="C237" s="42">
        <v>3.15</v>
      </c>
      <c r="D237" s="42">
        <v>6.3351955307262626</v>
      </c>
      <c r="E237" s="43">
        <v>6.5740740740740733E-3</v>
      </c>
      <c r="F237" s="43">
        <v>6.5740740740740733E-3</v>
      </c>
      <c r="G237" s="42">
        <v>1102</v>
      </c>
      <c r="H237" s="44">
        <v>1102</v>
      </c>
      <c r="I237" s="359">
        <v>41203</v>
      </c>
    </row>
    <row r="238" spans="1:9" x14ac:dyDescent="0.2">
      <c r="A238" s="216" t="s">
        <v>1008</v>
      </c>
      <c r="B238" s="358">
        <v>1</v>
      </c>
      <c r="C238" s="42">
        <v>26.2</v>
      </c>
      <c r="D238" s="42">
        <v>5.3075234933318374</v>
      </c>
      <c r="E238" s="43">
        <v>7.8472222222222224E-3</v>
      </c>
      <c r="F238" s="43">
        <v>7.8472222222222224E-3</v>
      </c>
      <c r="G238" s="42">
        <v>2418</v>
      </c>
      <c r="H238" s="44">
        <v>2418</v>
      </c>
      <c r="I238" s="359">
        <v>41195</v>
      </c>
    </row>
    <row r="239" spans="1:9" x14ac:dyDescent="0.2">
      <c r="A239" s="216" t="s">
        <v>1031</v>
      </c>
      <c r="B239" s="358">
        <v>1</v>
      </c>
      <c r="C239" s="42">
        <v>20</v>
      </c>
      <c r="D239" s="42">
        <v>5.0356693243810362</v>
      </c>
      <c r="E239" s="43">
        <v>8.2754629629629619E-3</v>
      </c>
      <c r="F239" s="43">
        <v>8.2754629629629619E-3</v>
      </c>
      <c r="G239" s="42">
        <v>2661</v>
      </c>
      <c r="H239" s="44">
        <v>2661</v>
      </c>
      <c r="I239" s="359">
        <v>41175</v>
      </c>
    </row>
    <row r="240" spans="1:9" x14ac:dyDescent="0.2">
      <c r="A240" s="216" t="s">
        <v>1028</v>
      </c>
      <c r="B240" s="358">
        <v>1</v>
      </c>
      <c r="C240" s="42">
        <v>4.33</v>
      </c>
      <c r="D240" s="42">
        <v>5.8251121076233225</v>
      </c>
      <c r="E240" s="43">
        <v>7.1527777777777787E-3</v>
      </c>
      <c r="F240" s="43">
        <v>7.1527777777777787E-3</v>
      </c>
      <c r="G240" s="42">
        <v>1786</v>
      </c>
      <c r="H240" s="44">
        <v>1786</v>
      </c>
      <c r="I240" s="359">
        <v>41173</v>
      </c>
    </row>
    <row r="241" spans="1:9" x14ac:dyDescent="0.2">
      <c r="A241" s="216" t="s">
        <v>1026</v>
      </c>
      <c r="B241" s="358">
        <v>1</v>
      </c>
      <c r="C241" s="42">
        <v>2</v>
      </c>
      <c r="D241" s="42">
        <v>6.4690026954177942</v>
      </c>
      <c r="E241" s="43">
        <v>6.4351851851851861E-3</v>
      </c>
      <c r="F241" s="43">
        <v>6.4351851851851861E-3</v>
      </c>
      <c r="G241" s="42">
        <v>1000</v>
      </c>
      <c r="H241" s="44">
        <v>1000</v>
      </c>
      <c r="I241" s="359">
        <v>41170</v>
      </c>
    </row>
    <row r="242" spans="1:9" x14ac:dyDescent="0.2">
      <c r="A242" s="216" t="s">
        <v>1023</v>
      </c>
      <c r="B242" s="358">
        <v>1</v>
      </c>
      <c r="C242" s="42">
        <v>15.29</v>
      </c>
      <c r="D242" s="42">
        <v>4.9455525606469033</v>
      </c>
      <c r="E242" s="43">
        <v>8.4259259259259253E-3</v>
      </c>
      <c r="F242" s="43">
        <v>8.4259259259259253E-3</v>
      </c>
      <c r="G242" s="42">
        <v>2733</v>
      </c>
      <c r="H242" s="44">
        <v>2733</v>
      </c>
      <c r="I242" s="359">
        <v>41161</v>
      </c>
    </row>
    <row r="243" spans="1:9" x14ac:dyDescent="0.2">
      <c r="A243" s="216" t="s">
        <v>1020</v>
      </c>
      <c r="B243" s="358">
        <v>1</v>
      </c>
      <c r="C243" s="42">
        <v>14.5</v>
      </c>
      <c r="D243" s="42">
        <v>4.6673819742489311</v>
      </c>
      <c r="E243" s="43">
        <v>8.9236111111111113E-3</v>
      </c>
      <c r="F243" s="43">
        <v>8.9236111111111113E-3</v>
      </c>
      <c r="G243" s="42">
        <v>2852</v>
      </c>
      <c r="H243" s="44">
        <v>2852</v>
      </c>
      <c r="I243" s="359">
        <v>41155</v>
      </c>
    </row>
    <row r="244" spans="1:9" x14ac:dyDescent="0.2">
      <c r="A244" s="216" t="s">
        <v>1017</v>
      </c>
      <c r="B244" s="358">
        <v>2</v>
      </c>
      <c r="C244" s="42">
        <v>7.58</v>
      </c>
      <c r="D244" s="42">
        <v>6.0610204882659415</v>
      </c>
      <c r="E244" s="43">
        <v>6.8865740740740745E-3</v>
      </c>
      <c r="F244" s="43">
        <v>6.6319444444444446E-3</v>
      </c>
      <c r="G244" s="42">
        <v>1463</v>
      </c>
      <c r="H244" s="44">
        <v>1159</v>
      </c>
      <c r="I244" s="359">
        <v>41152</v>
      </c>
    </row>
    <row r="245" spans="1:9" x14ac:dyDescent="0.2">
      <c r="A245" s="216" t="s">
        <v>1015</v>
      </c>
      <c r="B245" s="358">
        <v>1</v>
      </c>
      <c r="C245" s="42">
        <v>13.1</v>
      </c>
      <c r="D245" s="42">
        <v>5.0207601405301858</v>
      </c>
      <c r="E245" s="43">
        <v>8.2986111111111108E-3</v>
      </c>
      <c r="F245" s="43">
        <v>8.2986111111111108E-3</v>
      </c>
      <c r="G245" s="42">
        <v>2672</v>
      </c>
      <c r="H245" s="44">
        <v>2672</v>
      </c>
      <c r="I245" s="359">
        <v>41147</v>
      </c>
    </row>
    <row r="246" spans="1:9" x14ac:dyDescent="0.2">
      <c r="A246" s="216" t="s">
        <v>809</v>
      </c>
      <c r="B246" s="358">
        <v>4</v>
      </c>
      <c r="C246" s="42">
        <v>19.89</v>
      </c>
      <c r="D246" s="42">
        <v>5.2096261001965178</v>
      </c>
      <c r="E246" s="43">
        <v>8.0353009259259266E-3</v>
      </c>
      <c r="F246" s="43">
        <v>7.2569444444444443E-3</v>
      </c>
      <c r="G246" s="42">
        <v>2453.75</v>
      </c>
      <c r="H246" s="44">
        <v>1900</v>
      </c>
      <c r="I246" s="359">
        <v>41124</v>
      </c>
    </row>
    <row r="247" spans="1:9" x14ac:dyDescent="0.2">
      <c r="A247" s="216" t="s">
        <v>989</v>
      </c>
      <c r="B247" s="358">
        <v>1</v>
      </c>
      <c r="C247" s="42">
        <v>13.1</v>
      </c>
      <c r="D247" s="42">
        <v>4.3589980589703332</v>
      </c>
      <c r="E247" s="43">
        <v>9.5601851851851855E-3</v>
      </c>
      <c r="F247" s="43">
        <v>9.5601851851851855E-3</v>
      </c>
      <c r="G247" s="42">
        <v>2931</v>
      </c>
      <c r="H247" s="44">
        <v>2931</v>
      </c>
      <c r="I247" s="359">
        <v>41091</v>
      </c>
    </row>
    <row r="248" spans="1:9" x14ac:dyDescent="0.2">
      <c r="A248" s="216" t="s">
        <v>968</v>
      </c>
      <c r="B248" s="358">
        <v>2</v>
      </c>
      <c r="C248" s="42">
        <v>5.9</v>
      </c>
      <c r="D248" s="42">
        <v>6.0222760290556945</v>
      </c>
      <c r="E248" s="43">
        <v>6.9212962962962969E-3</v>
      </c>
      <c r="F248" s="43">
        <v>6.828703703703704E-3</v>
      </c>
      <c r="G248" s="42">
        <v>1498.5</v>
      </c>
      <c r="H248" s="44">
        <v>1379</v>
      </c>
      <c r="I248" s="359">
        <v>41079</v>
      </c>
    </row>
    <row r="249" spans="1:9" x14ac:dyDescent="0.2">
      <c r="A249" s="216" t="s">
        <v>972</v>
      </c>
      <c r="B249" s="358">
        <v>1</v>
      </c>
      <c r="C249" s="42">
        <v>9</v>
      </c>
      <c r="D249" s="42">
        <v>5.6702835141757131</v>
      </c>
      <c r="E249" s="43">
        <v>7.3495370370370372E-3</v>
      </c>
      <c r="F249" s="43">
        <v>7.3495370370370372E-3</v>
      </c>
      <c r="G249" s="42">
        <v>1995</v>
      </c>
      <c r="H249" s="44">
        <v>1995</v>
      </c>
      <c r="I249" s="359">
        <v>41054</v>
      </c>
    </row>
    <row r="250" spans="1:9" x14ac:dyDescent="0.2">
      <c r="A250" s="216" t="s">
        <v>1029</v>
      </c>
      <c r="B250" s="358">
        <v>1</v>
      </c>
      <c r="C250" s="42">
        <v>4.6500000000000004</v>
      </c>
      <c r="D250" s="42">
        <v>6.2486002239641714</v>
      </c>
      <c r="E250" s="43">
        <v>6.6666666666666671E-3</v>
      </c>
      <c r="F250" s="43">
        <v>6.6666666666666671E-3</v>
      </c>
      <c r="G250" s="42">
        <v>1192</v>
      </c>
      <c r="H250" s="44">
        <v>1192</v>
      </c>
      <c r="I250" s="359">
        <v>41040</v>
      </c>
    </row>
    <row r="251" spans="1:9" x14ac:dyDescent="0.2">
      <c r="A251" s="216" t="s">
        <v>946</v>
      </c>
      <c r="B251" s="358">
        <v>1</v>
      </c>
      <c r="C251" s="42">
        <v>3.2</v>
      </c>
      <c r="D251" s="42">
        <v>6.4646464646464699</v>
      </c>
      <c r="E251" s="43">
        <v>6.4467592592592597E-3</v>
      </c>
      <c r="F251" s="43">
        <v>6.4467592592592597E-3</v>
      </c>
      <c r="G251" s="42">
        <v>1005</v>
      </c>
      <c r="H251" s="44">
        <v>1005</v>
      </c>
      <c r="I251" s="359">
        <v>41016</v>
      </c>
    </row>
    <row r="252" spans="1:9" x14ac:dyDescent="0.2">
      <c r="A252" s="216" t="s">
        <v>939</v>
      </c>
      <c r="B252" s="358">
        <v>1</v>
      </c>
      <c r="C252" s="42">
        <v>4.5999999999999996</v>
      </c>
      <c r="D252" s="42">
        <v>6.2045710003746768</v>
      </c>
      <c r="E252" s="43">
        <v>6.7129629629629622E-3</v>
      </c>
      <c r="F252" s="43">
        <v>6.7129629629629622E-3</v>
      </c>
      <c r="G252" s="42">
        <v>1238</v>
      </c>
      <c r="H252" s="44">
        <v>1238</v>
      </c>
      <c r="I252" s="359">
        <v>41004</v>
      </c>
    </row>
    <row r="253" spans="1:9" x14ac:dyDescent="0.2">
      <c r="A253" s="216" t="s">
        <v>937</v>
      </c>
      <c r="B253" s="358">
        <v>1</v>
      </c>
      <c r="C253" s="42">
        <v>4</v>
      </c>
      <c r="D253" s="42">
        <v>5.5342044581091514</v>
      </c>
      <c r="E253" s="43">
        <v>7.5231481481481477E-3</v>
      </c>
      <c r="F253" s="43">
        <v>7.5231481481481477E-3</v>
      </c>
      <c r="G253" s="42">
        <v>2160</v>
      </c>
      <c r="H253" s="44">
        <v>2160</v>
      </c>
      <c r="I253" s="359">
        <v>41000</v>
      </c>
    </row>
    <row r="254" spans="1:9" x14ac:dyDescent="0.2">
      <c r="A254" s="216" t="s">
        <v>932</v>
      </c>
      <c r="B254" s="358">
        <v>1</v>
      </c>
      <c r="C254" s="42">
        <v>13.1</v>
      </c>
      <c r="D254" s="42">
        <v>5.8569299552906147</v>
      </c>
      <c r="E254" s="43">
        <v>7.1180555555555554E-3</v>
      </c>
      <c r="F254" s="43">
        <v>7.1180555555555554E-3</v>
      </c>
      <c r="G254" s="42">
        <v>1733</v>
      </c>
      <c r="H254" s="44">
        <v>1733</v>
      </c>
      <c r="I254" s="359">
        <v>40992</v>
      </c>
    </row>
    <row r="255" spans="1:9" x14ac:dyDescent="0.2">
      <c r="A255" s="216" t="s">
        <v>929</v>
      </c>
      <c r="B255" s="358">
        <v>1</v>
      </c>
      <c r="C255" s="42">
        <v>3.56</v>
      </c>
      <c r="D255" s="42">
        <v>5.6682883679787759</v>
      </c>
      <c r="E255" s="43">
        <v>7.3495370370370372E-3</v>
      </c>
      <c r="F255" s="43">
        <v>7.3495370370370372E-3</v>
      </c>
      <c r="G255" s="42">
        <v>1999</v>
      </c>
      <c r="H255" s="44">
        <v>1999</v>
      </c>
      <c r="I255" s="359">
        <v>40985</v>
      </c>
    </row>
    <row r="256" spans="1:9" x14ac:dyDescent="0.2">
      <c r="A256" s="216" t="s">
        <v>925</v>
      </c>
      <c r="B256" s="358">
        <v>1</v>
      </c>
      <c r="C256" s="42">
        <v>10.1</v>
      </c>
      <c r="D256" s="42">
        <v>5.2894966540587758</v>
      </c>
      <c r="E256" s="43">
        <v>7.8819444444444432E-3</v>
      </c>
      <c r="F256" s="43">
        <v>7.8819444444444432E-3</v>
      </c>
      <c r="G256" s="42">
        <v>2441</v>
      </c>
      <c r="H256" s="44">
        <v>2441</v>
      </c>
      <c r="I256" s="359">
        <v>40979</v>
      </c>
    </row>
    <row r="257" spans="1:9" x14ac:dyDescent="0.2">
      <c r="A257" s="216" t="s">
        <v>778</v>
      </c>
      <c r="B257" s="358">
        <v>22</v>
      </c>
      <c r="C257" s="42">
        <v>35.589999999999996</v>
      </c>
      <c r="D257" s="42">
        <v>6.2744759776320933</v>
      </c>
      <c r="E257" s="43">
        <v>6.6566708754208755E-3</v>
      </c>
      <c r="F257" s="43">
        <v>5.8796296296296296E-3</v>
      </c>
      <c r="G257" s="42">
        <v>1230</v>
      </c>
      <c r="H257" s="44">
        <v>829</v>
      </c>
      <c r="I257" s="359">
        <v>40974</v>
      </c>
    </row>
    <row r="258" spans="1:9" x14ac:dyDescent="0.2">
      <c r="A258" s="216" t="s">
        <v>919</v>
      </c>
      <c r="B258" s="358">
        <v>2</v>
      </c>
      <c r="C258" s="42">
        <v>18.399999999999999</v>
      </c>
      <c r="D258" s="42">
        <v>5.3256548457645447</v>
      </c>
      <c r="E258" s="43">
        <v>7.8240740740740736E-3</v>
      </c>
      <c r="F258" s="43">
        <v>7.8009259259259256E-3</v>
      </c>
      <c r="G258" s="42">
        <v>2394.5</v>
      </c>
      <c r="H258" s="44">
        <v>2375</v>
      </c>
      <c r="I258" s="359">
        <v>40972</v>
      </c>
    </row>
    <row r="259" spans="1:9" x14ac:dyDescent="0.2">
      <c r="A259" s="216" t="s">
        <v>816</v>
      </c>
      <c r="B259" s="358">
        <v>1</v>
      </c>
      <c r="C259" s="42">
        <v>4</v>
      </c>
      <c r="D259" s="42">
        <v>6.1198470038249084</v>
      </c>
      <c r="E259" s="43">
        <v>6.8055555555555569E-3</v>
      </c>
      <c r="F259" s="43">
        <v>6.8055555555555569E-3</v>
      </c>
      <c r="G259" s="42">
        <v>1351</v>
      </c>
      <c r="H259" s="44">
        <v>1351</v>
      </c>
      <c r="I259" s="359">
        <v>40961</v>
      </c>
    </row>
    <row r="260" spans="1:9" x14ac:dyDescent="0.2">
      <c r="A260" s="216" t="s">
        <v>814</v>
      </c>
      <c r="B260" s="358">
        <v>2</v>
      </c>
      <c r="C260" s="42">
        <v>6.27</v>
      </c>
      <c r="D260" s="42">
        <v>6.1646265092433374</v>
      </c>
      <c r="E260" s="43">
        <v>6.75925925925926E-3</v>
      </c>
      <c r="F260" s="43">
        <v>6.6087962962962966E-3</v>
      </c>
      <c r="G260" s="42">
        <v>1310.5</v>
      </c>
      <c r="H260" s="44">
        <v>1138</v>
      </c>
      <c r="I260" s="359">
        <v>40956</v>
      </c>
    </row>
    <row r="261" spans="1:9" x14ac:dyDescent="0.2">
      <c r="A261" s="216" t="s">
        <v>791</v>
      </c>
      <c r="B261" s="358">
        <v>1</v>
      </c>
      <c r="C261" s="42">
        <v>4.0999999999999996</v>
      </c>
      <c r="D261" s="42">
        <v>5.2118644067796644</v>
      </c>
      <c r="E261" s="43">
        <v>7.9976851851851858E-3</v>
      </c>
      <c r="F261" s="43">
        <v>7.9976851851851858E-3</v>
      </c>
      <c r="G261" s="42">
        <v>2520</v>
      </c>
      <c r="H261" s="44">
        <v>2520</v>
      </c>
      <c r="I261" s="359">
        <v>40943</v>
      </c>
    </row>
    <row r="262" spans="1:9" x14ac:dyDescent="0.2">
      <c r="A262" s="216" t="s">
        <v>777</v>
      </c>
      <c r="B262" s="358">
        <v>8</v>
      </c>
      <c r="C262" s="42">
        <v>13.27</v>
      </c>
      <c r="D262" s="42">
        <v>6.147076379523428</v>
      </c>
      <c r="E262" s="43">
        <v>6.8156828703703704E-3</v>
      </c>
      <c r="F262" s="43">
        <v>5.9259259259259256E-3</v>
      </c>
      <c r="G262" s="42">
        <v>1438</v>
      </c>
      <c r="H262" s="44">
        <v>836</v>
      </c>
      <c r="I262" s="359">
        <v>40940</v>
      </c>
    </row>
    <row r="263" spans="1:9" x14ac:dyDescent="0.2">
      <c r="A263" s="216" t="s">
        <v>784</v>
      </c>
      <c r="B263" s="358">
        <v>1</v>
      </c>
      <c r="C263" s="42">
        <v>3.9</v>
      </c>
      <c r="D263" s="42">
        <v>5.2407614781634972</v>
      </c>
      <c r="E263" s="43">
        <v>7.951388888888888E-3</v>
      </c>
      <c r="F263" s="43">
        <v>7.951388888888888E-3</v>
      </c>
      <c r="G263" s="42">
        <v>2492</v>
      </c>
      <c r="H263" s="44">
        <v>2492</v>
      </c>
      <c r="I263" s="359">
        <v>40937</v>
      </c>
    </row>
    <row r="264" spans="1:9" x14ac:dyDescent="0.2">
      <c r="A264" s="216" t="s">
        <v>807</v>
      </c>
      <c r="B264" s="358">
        <v>47</v>
      </c>
      <c r="C264" s="42">
        <v>92.48</v>
      </c>
      <c r="D264" s="42">
        <v>6.1677804725515459</v>
      </c>
      <c r="E264" s="43">
        <v>6.7865937746256905E-3</v>
      </c>
      <c r="F264" s="43">
        <v>6.0416666666666665E-3</v>
      </c>
      <c r="G264" s="42">
        <v>1355.1063829787233</v>
      </c>
      <c r="H264" s="44">
        <v>854</v>
      </c>
      <c r="I264" s="359">
        <v>40904</v>
      </c>
    </row>
    <row r="265" spans="1:9" x14ac:dyDescent="0.2">
      <c r="A265" s="216" t="s">
        <v>1040</v>
      </c>
      <c r="B265" s="358">
        <v>1</v>
      </c>
      <c r="C265" s="42">
        <v>2</v>
      </c>
      <c r="D265" s="42">
        <v>4.8032021347565079</v>
      </c>
      <c r="E265" s="43">
        <v>8.6805555555555559E-3</v>
      </c>
      <c r="F265" s="43">
        <v>8.6805555555555559E-3</v>
      </c>
      <c r="G265" s="42">
        <v>2796</v>
      </c>
      <c r="H265" s="44">
        <v>2796</v>
      </c>
      <c r="I265" s="359">
        <v>40863</v>
      </c>
    </row>
    <row r="266" spans="1:9" x14ac:dyDescent="0.2">
      <c r="A266" s="216" t="s">
        <v>798</v>
      </c>
      <c r="B266" s="358">
        <v>15</v>
      </c>
      <c r="C266" s="42">
        <v>47.83</v>
      </c>
      <c r="D266" s="42">
        <v>5.5548809889802033</v>
      </c>
      <c r="E266" s="43">
        <v>7.5385802469135803E-3</v>
      </c>
      <c r="F266" s="43">
        <v>6.6666666666666671E-3</v>
      </c>
      <c r="G266" s="42">
        <v>2082.6666666666665</v>
      </c>
      <c r="H266" s="44">
        <v>1198</v>
      </c>
      <c r="I266" s="359">
        <v>40834</v>
      </c>
    </row>
    <row r="267" spans="1:9" x14ac:dyDescent="0.2">
      <c r="A267" s="216" t="s">
        <v>1321</v>
      </c>
      <c r="B267" s="358">
        <v>14</v>
      </c>
      <c r="C267" s="42">
        <v>22</v>
      </c>
      <c r="D267" s="42">
        <v>6.0177517129531193</v>
      </c>
      <c r="E267" s="43">
        <v>6.9824735449735458E-3</v>
      </c>
      <c r="F267" s="43">
        <v>6.2731481481481484E-3</v>
      </c>
      <c r="G267" s="42">
        <v>1522.8571428571429</v>
      </c>
      <c r="H267" s="44">
        <v>913</v>
      </c>
      <c r="I267" s="359">
        <v>40521</v>
      </c>
    </row>
    <row r="268" spans="1:9" x14ac:dyDescent="0.2">
      <c r="A268" s="216" t="s">
        <v>1226</v>
      </c>
      <c r="B268" s="358">
        <v>30</v>
      </c>
      <c r="C268" s="42">
        <v>82.94</v>
      </c>
      <c r="D268" s="42">
        <v>5.5346780125326793</v>
      </c>
      <c r="E268" s="43">
        <v>7.6284722222222214E-3</v>
      </c>
      <c r="F268" s="43">
        <v>5.7060185185185191E-3</v>
      </c>
      <c r="G268" s="42">
        <v>2114.3000000000002</v>
      </c>
      <c r="H268" s="44">
        <v>811</v>
      </c>
      <c r="I268" s="359">
        <v>40488.416666666664</v>
      </c>
    </row>
    <row r="269" spans="1:9" x14ac:dyDescent="0.2">
      <c r="A269" s="216" t="s">
        <v>1227</v>
      </c>
      <c r="B269" s="358">
        <v>5</v>
      </c>
      <c r="C269" s="42">
        <v>14.2</v>
      </c>
      <c r="D269" s="42">
        <v>5.1882388057033495</v>
      </c>
      <c r="E269" s="43">
        <v>8.0393518518518513E-3</v>
      </c>
      <c r="F269" s="43">
        <v>7.6620370370370366E-3</v>
      </c>
      <c r="G269" s="42">
        <v>2519.4</v>
      </c>
      <c r="H269" s="44">
        <v>2274</v>
      </c>
      <c r="I269" s="359">
        <v>40360.50277777778</v>
      </c>
    </row>
    <row r="270" spans="1:9" x14ac:dyDescent="0.2">
      <c r="A270" s="216" t="s">
        <v>1322</v>
      </c>
      <c r="B270" s="358">
        <v>49</v>
      </c>
      <c r="C270" s="42">
        <v>165.80770187999997</v>
      </c>
      <c r="D270" s="42">
        <v>5.6898476769908859</v>
      </c>
      <c r="E270" s="43">
        <v>7.5278722600151185E-3</v>
      </c>
      <c r="F270" s="43">
        <v>4.2939814814814811E-3</v>
      </c>
      <c r="G270" s="42">
        <v>1987.2653061224489</v>
      </c>
      <c r="H270" s="44">
        <v>773</v>
      </c>
      <c r="I270" s="359">
        <v>40050.513888888891</v>
      </c>
    </row>
    <row r="271" spans="1:9" x14ac:dyDescent="0.2">
      <c r="A271" s="216" t="s">
        <v>1323</v>
      </c>
      <c r="B271" s="358">
        <v>24</v>
      </c>
      <c r="C271" s="42">
        <v>101.49999999999999</v>
      </c>
      <c r="D271" s="42">
        <v>5.7317753027951248</v>
      </c>
      <c r="E271" s="43">
        <v>7.7131558641975297E-3</v>
      </c>
      <c r="F271" s="43">
        <v>5.6944444444444438E-3</v>
      </c>
      <c r="G271" s="42">
        <v>1659.2916666666667</v>
      </c>
      <c r="H271" s="44">
        <v>810</v>
      </c>
      <c r="I271" s="359">
        <v>39968</v>
      </c>
    </row>
    <row r="272" spans="1:9" x14ac:dyDescent="0.2">
      <c r="A272" s="216" t="s">
        <v>1333</v>
      </c>
      <c r="B272" s="358">
        <v>1</v>
      </c>
      <c r="C272" s="42">
        <v>13.1</v>
      </c>
      <c r="D272" s="42">
        <v>5.0497911982010963</v>
      </c>
      <c r="E272" s="43">
        <v>8.2523148148148148E-3</v>
      </c>
      <c r="F272" s="43">
        <v>8.2523148148148148E-3</v>
      </c>
      <c r="G272" s="42">
        <v>2643</v>
      </c>
      <c r="H272" s="44">
        <v>2643</v>
      </c>
      <c r="I272" s="359">
        <v>39908</v>
      </c>
    </row>
    <row r="273" spans="1:9" x14ac:dyDescent="0.2">
      <c r="A273" s="216" t="s">
        <v>117</v>
      </c>
      <c r="B273" s="358">
        <v>8</v>
      </c>
      <c r="C273" s="42">
        <v>16</v>
      </c>
      <c r="D273" s="42">
        <v>7.0704061472204387</v>
      </c>
      <c r="E273" s="43">
        <v>5.9360532407407409E-3</v>
      </c>
      <c r="F273" s="43">
        <v>5.3356481481481484E-3</v>
      </c>
      <c r="G273" s="42">
        <v>920</v>
      </c>
      <c r="H273" s="44">
        <v>796</v>
      </c>
      <c r="I273" s="359">
        <v>39791</v>
      </c>
    </row>
    <row r="274" spans="1:9" x14ac:dyDescent="0.2">
      <c r="A274" s="216" t="s">
        <v>334</v>
      </c>
      <c r="B274" s="358">
        <v>74</v>
      </c>
      <c r="C274" s="42">
        <v>222.16</v>
      </c>
      <c r="D274" s="42">
        <v>5.9768534535981424</v>
      </c>
      <c r="E274" s="43">
        <v>6.9954329329329316E-3</v>
      </c>
      <c r="F274" s="43">
        <v>6.145833333333333E-3</v>
      </c>
      <c r="G274" s="42">
        <v>1576.6351351351352</v>
      </c>
      <c r="H274" s="44">
        <v>874</v>
      </c>
      <c r="I274" s="359">
        <v>39785</v>
      </c>
    </row>
    <row r="275" spans="1:9" x14ac:dyDescent="0.2">
      <c r="A275" s="216" t="s">
        <v>766</v>
      </c>
      <c r="B275" s="358">
        <v>1</v>
      </c>
      <c r="C275" s="42">
        <v>3.1</v>
      </c>
      <c r="D275" s="42">
        <v>6.5840707964601819</v>
      </c>
      <c r="E275" s="43">
        <v>6.3310185185185197E-3</v>
      </c>
      <c r="F275" s="43">
        <v>6.3310185185185197E-3</v>
      </c>
      <c r="G275" s="42">
        <v>935</v>
      </c>
      <c r="H275" s="44">
        <v>935</v>
      </c>
      <c r="I275" s="359">
        <v>39753</v>
      </c>
    </row>
    <row r="276" spans="1:9" x14ac:dyDescent="0.2">
      <c r="A276" s="216" t="s">
        <v>756</v>
      </c>
      <c r="B276" s="358">
        <v>1</v>
      </c>
      <c r="C276" s="42">
        <v>26.2</v>
      </c>
      <c r="D276" s="42">
        <v>4.8394048229861504</v>
      </c>
      <c r="E276" s="43">
        <v>8.611111111111111E-3</v>
      </c>
      <c r="F276" s="43">
        <v>8.611111111111111E-3</v>
      </c>
      <c r="G276" s="42">
        <v>2779</v>
      </c>
      <c r="H276" s="44">
        <v>2779</v>
      </c>
      <c r="I276" s="359">
        <v>39747</v>
      </c>
    </row>
    <row r="277" spans="1:9" x14ac:dyDescent="0.2">
      <c r="A277" s="216" t="s">
        <v>143</v>
      </c>
      <c r="B277" s="358">
        <v>61</v>
      </c>
      <c r="C277" s="42">
        <v>244.04</v>
      </c>
      <c r="D277" s="42">
        <v>5.8526676934548414</v>
      </c>
      <c r="E277" s="43">
        <v>7.1419626593806924E-3</v>
      </c>
      <c r="F277" s="43">
        <v>6.145833333333333E-3</v>
      </c>
      <c r="G277" s="42">
        <v>1743.377049180328</v>
      </c>
      <c r="H277" s="44">
        <v>878</v>
      </c>
      <c r="I277" s="359">
        <v>39736</v>
      </c>
    </row>
    <row r="278" spans="1:9" x14ac:dyDescent="0.2">
      <c r="A278" s="216" t="s">
        <v>152</v>
      </c>
      <c r="B278" s="358">
        <v>19</v>
      </c>
      <c r="C278" s="42">
        <v>84.379999999999981</v>
      </c>
      <c r="D278" s="42">
        <v>5.8229889710176996</v>
      </c>
      <c r="E278" s="43">
        <v>7.1789717348927874E-3</v>
      </c>
      <c r="F278" s="43">
        <v>6.3194444444444444E-3</v>
      </c>
      <c r="G278" s="42">
        <v>1781</v>
      </c>
      <c r="H278" s="44">
        <v>934</v>
      </c>
      <c r="I278" s="359">
        <v>39731</v>
      </c>
    </row>
    <row r="279" spans="1:9" x14ac:dyDescent="0.2">
      <c r="A279" s="216" t="s">
        <v>662</v>
      </c>
      <c r="B279" s="358">
        <v>9</v>
      </c>
      <c r="C279" s="42">
        <v>53</v>
      </c>
      <c r="D279" s="42">
        <v>6.0930757550431967</v>
      </c>
      <c r="E279" s="43">
        <v>6.847993827160493E-3</v>
      </c>
      <c r="F279" s="43">
        <v>6.4120370370370364E-3</v>
      </c>
      <c r="G279" s="42">
        <v>1426.1111111111111</v>
      </c>
      <c r="H279" s="44">
        <v>977</v>
      </c>
      <c r="I279" s="359">
        <v>39729</v>
      </c>
    </row>
    <row r="280" spans="1:9" x14ac:dyDescent="0.2">
      <c r="A280" s="216" t="s">
        <v>751</v>
      </c>
      <c r="B280" s="358">
        <v>2</v>
      </c>
      <c r="C280" s="42">
        <v>36</v>
      </c>
      <c r="D280" s="42">
        <v>5.3127685131851861</v>
      </c>
      <c r="E280" s="43">
        <v>7.8414351851851857E-3</v>
      </c>
      <c r="F280" s="43">
        <v>7.743055555555556E-3</v>
      </c>
      <c r="G280" s="42">
        <v>2415</v>
      </c>
      <c r="H280" s="44">
        <v>2346</v>
      </c>
      <c r="I280" s="359">
        <v>39726</v>
      </c>
    </row>
    <row r="281" spans="1:9" x14ac:dyDescent="0.2">
      <c r="A281" s="216" t="s">
        <v>171</v>
      </c>
      <c r="B281" s="358">
        <v>33</v>
      </c>
      <c r="C281" s="42">
        <v>165</v>
      </c>
      <c r="D281" s="42">
        <v>6.0608695800778065</v>
      </c>
      <c r="E281" s="43">
        <v>6.8914842873176209E-3</v>
      </c>
      <c r="F281" s="43">
        <v>6.1574074074074074E-3</v>
      </c>
      <c r="G281" s="42">
        <v>1478.090909090909</v>
      </c>
      <c r="H281" s="44">
        <v>879</v>
      </c>
      <c r="I281" s="359">
        <v>39724</v>
      </c>
    </row>
    <row r="282" spans="1:9" x14ac:dyDescent="0.2">
      <c r="A282" s="216" t="s">
        <v>130</v>
      </c>
      <c r="B282" s="358">
        <v>59</v>
      </c>
      <c r="C282" s="42">
        <v>206.52</v>
      </c>
      <c r="D282" s="42">
        <v>5.7899151585427724</v>
      </c>
      <c r="E282" s="43">
        <v>7.2212413684871295E-3</v>
      </c>
      <c r="F282" s="43">
        <v>6.0416666666666665E-3</v>
      </c>
      <c r="G282" s="42">
        <v>1822.9322033898304</v>
      </c>
      <c r="H282" s="44">
        <v>856</v>
      </c>
      <c r="I282" s="359">
        <v>39714</v>
      </c>
    </row>
    <row r="283" spans="1:9" x14ac:dyDescent="0.2">
      <c r="A283" s="216" t="s">
        <v>753</v>
      </c>
      <c r="B283" s="358">
        <v>1</v>
      </c>
      <c r="C283" s="42">
        <v>20</v>
      </c>
      <c r="D283" s="42">
        <v>5.1491096331259421</v>
      </c>
      <c r="E283" s="43">
        <v>8.0902777777777778E-3</v>
      </c>
      <c r="F283" s="43">
        <v>8.0902777777777778E-3</v>
      </c>
      <c r="G283" s="42">
        <v>2562</v>
      </c>
      <c r="H283" s="44">
        <v>2562</v>
      </c>
      <c r="I283" s="359">
        <v>39711</v>
      </c>
    </row>
    <row r="284" spans="1:9" x14ac:dyDescent="0.2">
      <c r="A284" s="216" t="s">
        <v>655</v>
      </c>
      <c r="B284" s="358">
        <v>1</v>
      </c>
      <c r="C284" s="42">
        <v>12.4</v>
      </c>
      <c r="D284" s="42">
        <v>5.7230769230769285</v>
      </c>
      <c r="E284" s="43">
        <v>7.2800925925925915E-3</v>
      </c>
      <c r="F284" s="43">
        <v>7.2800925925925915E-3</v>
      </c>
      <c r="G284" s="42">
        <v>1931</v>
      </c>
      <c r="H284" s="44">
        <v>1931</v>
      </c>
      <c r="I284" s="359">
        <v>39692</v>
      </c>
    </row>
    <row r="285" spans="1:9" x14ac:dyDescent="0.2">
      <c r="A285" s="216" t="s">
        <v>741</v>
      </c>
      <c r="B285" s="358">
        <v>1</v>
      </c>
      <c r="C285" s="42">
        <v>17</v>
      </c>
      <c r="D285" s="42">
        <v>4.888959897747247</v>
      </c>
      <c r="E285" s="43">
        <v>8.518518518518519E-3</v>
      </c>
      <c r="F285" s="43">
        <v>8.518518518518519E-3</v>
      </c>
      <c r="G285" s="42">
        <v>2759</v>
      </c>
      <c r="H285" s="44">
        <v>2759</v>
      </c>
      <c r="I285" s="359">
        <v>39684</v>
      </c>
    </row>
    <row r="286" spans="1:9" x14ac:dyDescent="0.2">
      <c r="A286" s="216" t="s">
        <v>739</v>
      </c>
      <c r="B286" s="358">
        <v>1</v>
      </c>
      <c r="C286" s="42">
        <v>4.0999999999999996</v>
      </c>
      <c r="D286" s="42">
        <v>5.6812933025404204</v>
      </c>
      <c r="E286" s="43">
        <v>7.3379629629629628E-3</v>
      </c>
      <c r="F286" s="43">
        <v>7.3379629629629628E-3</v>
      </c>
      <c r="G286" s="42">
        <v>1986</v>
      </c>
      <c r="H286" s="44">
        <v>1986</v>
      </c>
      <c r="I286" s="359">
        <v>39678</v>
      </c>
    </row>
    <row r="287" spans="1:9" x14ac:dyDescent="0.2">
      <c r="A287" s="216" t="s">
        <v>738</v>
      </c>
      <c r="B287" s="358">
        <v>1</v>
      </c>
      <c r="C287" s="42">
        <v>13.5</v>
      </c>
      <c r="D287" s="42">
        <v>5.2489469705151786</v>
      </c>
      <c r="E287" s="43">
        <v>7.9398148148148145E-3</v>
      </c>
      <c r="F287" s="43">
        <v>7.9398148148148145E-3</v>
      </c>
      <c r="G287" s="42">
        <v>2477</v>
      </c>
      <c r="H287" s="44">
        <v>2477</v>
      </c>
      <c r="I287" s="359">
        <v>39676</v>
      </c>
    </row>
    <row r="288" spans="1:9" x14ac:dyDescent="0.2">
      <c r="A288" s="216" t="s">
        <v>701</v>
      </c>
      <c r="B288" s="358">
        <v>1</v>
      </c>
      <c r="C288" s="42">
        <v>15</v>
      </c>
      <c r="D288" s="42">
        <v>5.1073489075948215</v>
      </c>
      <c r="E288" s="43">
        <v>8.1597222222222227E-3</v>
      </c>
      <c r="F288" s="43">
        <v>8.1597222222222227E-3</v>
      </c>
      <c r="G288" s="42">
        <v>2601</v>
      </c>
      <c r="H288" s="44">
        <v>2601</v>
      </c>
      <c r="I288" s="359">
        <v>39670</v>
      </c>
    </row>
    <row r="289" spans="1:9" x14ac:dyDescent="0.2">
      <c r="A289" s="216" t="s">
        <v>698</v>
      </c>
      <c r="B289" s="358">
        <v>1</v>
      </c>
      <c r="C289" s="42">
        <v>4.95</v>
      </c>
      <c r="D289" s="42">
        <v>6.0860655737704974</v>
      </c>
      <c r="E289" s="43">
        <v>6.851851851851852E-3</v>
      </c>
      <c r="F289" s="43">
        <v>6.851851851851852E-3</v>
      </c>
      <c r="G289" s="42">
        <v>1408</v>
      </c>
      <c r="H289" s="44">
        <v>1408</v>
      </c>
      <c r="I289" s="359">
        <v>39663</v>
      </c>
    </row>
    <row r="290" spans="1:9" x14ac:dyDescent="0.2">
      <c r="A290" s="216" t="s">
        <v>693</v>
      </c>
      <c r="B290" s="358">
        <v>1</v>
      </c>
      <c r="C290" s="42">
        <v>3.1</v>
      </c>
      <c r="D290" s="42">
        <v>5.8490566037735903</v>
      </c>
      <c r="E290" s="43">
        <v>7.1180555555555554E-3</v>
      </c>
      <c r="F290" s="43">
        <v>7.1180555555555554E-3</v>
      </c>
      <c r="G290" s="42">
        <v>1748</v>
      </c>
      <c r="H290" s="44">
        <v>1748</v>
      </c>
      <c r="I290" s="359">
        <v>39647</v>
      </c>
    </row>
    <row r="291" spans="1:9" x14ac:dyDescent="0.2">
      <c r="A291" s="216" t="s">
        <v>692</v>
      </c>
      <c r="B291" s="358">
        <v>1</v>
      </c>
      <c r="C291" s="42">
        <v>5.15</v>
      </c>
      <c r="D291" s="42">
        <v>5.628415300546453</v>
      </c>
      <c r="E291" s="43">
        <v>7.4074074074074068E-3</v>
      </c>
      <c r="F291" s="43">
        <v>7.4074074074074068E-3</v>
      </c>
      <c r="G291" s="42">
        <v>2039</v>
      </c>
      <c r="H291" s="44">
        <v>2039</v>
      </c>
      <c r="I291" s="359">
        <v>39646</v>
      </c>
    </row>
    <row r="292" spans="1:9" x14ac:dyDescent="0.2">
      <c r="A292" s="216" t="s">
        <v>691</v>
      </c>
      <c r="B292" s="358">
        <v>1</v>
      </c>
      <c r="C292" s="42">
        <v>7.1</v>
      </c>
      <c r="D292" s="42">
        <v>5.944186046511633</v>
      </c>
      <c r="E292" s="43">
        <v>7.013888888888889E-3</v>
      </c>
      <c r="F292" s="43">
        <v>7.013888888888889E-3</v>
      </c>
      <c r="G292" s="42">
        <v>1617</v>
      </c>
      <c r="H292" s="44">
        <v>1617</v>
      </c>
      <c r="I292" s="359">
        <v>39645</v>
      </c>
    </row>
    <row r="293" spans="1:9" x14ac:dyDescent="0.2">
      <c r="A293" s="216" t="s">
        <v>690</v>
      </c>
      <c r="B293" s="358">
        <v>1</v>
      </c>
      <c r="C293" s="42">
        <v>6.2</v>
      </c>
      <c r="D293" s="42">
        <v>5.959946595460619</v>
      </c>
      <c r="E293" s="43">
        <v>6.9907407407407409E-3</v>
      </c>
      <c r="F293" s="43">
        <v>6.9907407407407409E-3</v>
      </c>
      <c r="G293" s="42">
        <v>1605</v>
      </c>
      <c r="H293" s="44">
        <v>1605</v>
      </c>
      <c r="I293" s="359">
        <v>39644</v>
      </c>
    </row>
    <row r="294" spans="1:9" x14ac:dyDescent="0.2">
      <c r="A294" s="216" t="s">
        <v>214</v>
      </c>
      <c r="B294" s="358">
        <v>7</v>
      </c>
      <c r="C294" s="42">
        <v>21.900000000000002</v>
      </c>
      <c r="D294" s="42">
        <v>5.4351176808462895</v>
      </c>
      <c r="E294" s="43">
        <v>7.7166005291005296E-3</v>
      </c>
      <c r="F294" s="43">
        <v>6.7939814814814816E-3</v>
      </c>
      <c r="G294" s="42">
        <v>2206.4285714285716</v>
      </c>
      <c r="H294" s="44">
        <v>1333</v>
      </c>
      <c r="I294" s="359">
        <v>39619</v>
      </c>
    </row>
    <row r="295" spans="1:9" x14ac:dyDescent="0.2">
      <c r="A295" s="216" t="s">
        <v>50</v>
      </c>
      <c r="B295" s="358">
        <v>6</v>
      </c>
      <c r="C295" s="42">
        <v>42.237000000000002</v>
      </c>
      <c r="D295" s="42">
        <v>5.5614930608659696</v>
      </c>
      <c r="E295" s="43">
        <v>7.5289351851851845E-3</v>
      </c>
      <c r="F295" s="43">
        <v>6.8171296296296287E-3</v>
      </c>
      <c r="G295" s="42">
        <v>2076</v>
      </c>
      <c r="H295" s="44">
        <v>1368</v>
      </c>
      <c r="I295" s="359">
        <v>39607</v>
      </c>
    </row>
    <row r="296" spans="1:9" x14ac:dyDescent="0.2">
      <c r="A296" s="216" t="s">
        <v>674</v>
      </c>
      <c r="B296" s="358">
        <v>1</v>
      </c>
      <c r="C296" s="42">
        <v>8</v>
      </c>
      <c r="D296" s="42">
        <v>5.4545454545454586</v>
      </c>
      <c r="E296" s="43">
        <v>7.6388888888888886E-3</v>
      </c>
      <c r="F296" s="43">
        <v>7.6388888888888886E-3</v>
      </c>
      <c r="G296" s="42">
        <v>2254</v>
      </c>
      <c r="H296" s="44">
        <v>2254</v>
      </c>
      <c r="I296" s="359">
        <v>39600</v>
      </c>
    </row>
    <row r="297" spans="1:9" x14ac:dyDescent="0.2">
      <c r="A297" s="216" t="s">
        <v>667</v>
      </c>
      <c r="B297" s="358">
        <v>1</v>
      </c>
      <c r="C297" s="42">
        <v>9.3000000000000007</v>
      </c>
      <c r="D297" s="42">
        <v>6.0619228680065236</v>
      </c>
      <c r="E297" s="43">
        <v>6.875E-3</v>
      </c>
      <c r="F297" s="43">
        <v>6.875E-3</v>
      </c>
      <c r="G297" s="42">
        <v>1445</v>
      </c>
      <c r="H297" s="44">
        <v>1445</v>
      </c>
      <c r="I297" s="359">
        <v>39572</v>
      </c>
    </row>
    <row r="298" spans="1:9" x14ac:dyDescent="0.2">
      <c r="A298" s="216" t="s">
        <v>664</v>
      </c>
      <c r="B298" s="358">
        <v>2</v>
      </c>
      <c r="C298" s="42">
        <v>16.399999999999999</v>
      </c>
      <c r="D298" s="42">
        <v>5.1245116642482458</v>
      </c>
      <c r="E298" s="43">
        <v>8.431712962962962E-3</v>
      </c>
      <c r="F298" s="43">
        <v>6.828703703703704E-3</v>
      </c>
      <c r="G298" s="42">
        <v>2189</v>
      </c>
      <c r="H298" s="44">
        <v>1391</v>
      </c>
      <c r="I298" s="359">
        <v>39565</v>
      </c>
    </row>
    <row r="299" spans="1:9" x14ac:dyDescent="0.2">
      <c r="A299" s="216" t="s">
        <v>623</v>
      </c>
      <c r="B299" s="358">
        <v>6</v>
      </c>
      <c r="C299" s="42">
        <v>19.490000000000002</v>
      </c>
      <c r="D299" s="42">
        <v>5.9622000373931714</v>
      </c>
      <c r="E299" s="43">
        <v>6.9965277777777777E-3</v>
      </c>
      <c r="F299" s="43">
        <v>6.5046296296296302E-3</v>
      </c>
      <c r="G299" s="42">
        <v>1602</v>
      </c>
      <c r="H299" s="44">
        <v>1049</v>
      </c>
      <c r="I299" s="359">
        <v>39562</v>
      </c>
    </row>
    <row r="300" spans="1:9" x14ac:dyDescent="0.2">
      <c r="A300" s="216" t="s">
        <v>658</v>
      </c>
      <c r="B300" s="358">
        <v>1</v>
      </c>
      <c r="C300" s="42">
        <v>7</v>
      </c>
      <c r="D300" s="42">
        <v>5.7997698504027673</v>
      </c>
      <c r="E300" s="43">
        <v>7.1874999999999994E-3</v>
      </c>
      <c r="F300" s="43">
        <v>7.1874999999999994E-3</v>
      </c>
      <c r="G300" s="42">
        <v>1820</v>
      </c>
      <c r="H300" s="44">
        <v>1820</v>
      </c>
      <c r="I300" s="359">
        <v>39551</v>
      </c>
    </row>
    <row r="301" spans="1:9" x14ac:dyDescent="0.2">
      <c r="A301" s="216" t="s">
        <v>129</v>
      </c>
      <c r="B301" s="358">
        <v>19</v>
      </c>
      <c r="C301" s="42">
        <v>34.959999999999994</v>
      </c>
      <c r="D301" s="42">
        <v>5.2484623392504073</v>
      </c>
      <c r="E301" s="43">
        <v>7.9568713450292403E-3</v>
      </c>
      <c r="F301" s="43">
        <v>7.4421296296296293E-3</v>
      </c>
      <c r="G301" s="42">
        <v>2445</v>
      </c>
      <c r="H301" s="44">
        <v>2071</v>
      </c>
      <c r="I301" s="359">
        <v>39538</v>
      </c>
    </row>
    <row r="302" spans="1:9" x14ac:dyDescent="0.2">
      <c r="A302" s="216" t="s">
        <v>164</v>
      </c>
      <c r="B302" s="358">
        <v>4</v>
      </c>
      <c r="C302" s="42">
        <v>26</v>
      </c>
      <c r="D302" s="42">
        <v>5.7333428382820282</v>
      </c>
      <c r="E302" s="43">
        <v>7.28587962962963E-3</v>
      </c>
      <c r="F302" s="43">
        <v>6.9328703703703696E-3</v>
      </c>
      <c r="G302" s="42">
        <v>1884</v>
      </c>
      <c r="H302" s="44">
        <v>1511</v>
      </c>
      <c r="I302" s="359">
        <v>39528</v>
      </c>
    </row>
    <row r="303" spans="1:9" x14ac:dyDescent="0.2">
      <c r="A303" s="216" t="s">
        <v>629</v>
      </c>
      <c r="B303" s="358">
        <v>2</v>
      </c>
      <c r="C303" s="42">
        <v>7.26</v>
      </c>
      <c r="D303" s="42">
        <v>5.9032404195404684</v>
      </c>
      <c r="E303" s="43">
        <v>7.060185185185185E-3</v>
      </c>
      <c r="F303" s="43">
        <v>6.9328703703703696E-3</v>
      </c>
      <c r="G303" s="42">
        <v>1664.5</v>
      </c>
      <c r="H303" s="44">
        <v>1513</v>
      </c>
      <c r="I303" s="359">
        <v>39524</v>
      </c>
    </row>
    <row r="304" spans="1:9" x14ac:dyDescent="0.2">
      <c r="A304" s="216" t="s">
        <v>102</v>
      </c>
      <c r="B304" s="358">
        <v>57</v>
      </c>
      <c r="C304" s="42">
        <v>166.60000000000014</v>
      </c>
      <c r="D304" s="42">
        <v>6.1279207395694364</v>
      </c>
      <c r="E304" s="43">
        <v>6.8313434048083137E-3</v>
      </c>
      <c r="F304" s="43">
        <v>5.8217592592592592E-3</v>
      </c>
      <c r="G304" s="42">
        <v>1446.2105263157894</v>
      </c>
      <c r="H304" s="44">
        <v>819</v>
      </c>
      <c r="I304" s="359">
        <v>39349</v>
      </c>
    </row>
    <row r="305" spans="1:9" x14ac:dyDescent="0.2">
      <c r="A305" s="216" t="s">
        <v>245</v>
      </c>
      <c r="B305" s="358">
        <v>7</v>
      </c>
      <c r="C305" s="42">
        <v>18.5</v>
      </c>
      <c r="D305" s="42">
        <v>6.4564083859215424</v>
      </c>
      <c r="E305" s="43">
        <v>6.4996693121693117E-3</v>
      </c>
      <c r="F305" s="43">
        <v>5.8101851851851856E-3</v>
      </c>
      <c r="G305" s="42">
        <v>1166.8571428571429</v>
      </c>
      <c r="H305" s="44">
        <v>818</v>
      </c>
      <c r="I305" s="359">
        <v>39322</v>
      </c>
    </row>
    <row r="306" spans="1:9" x14ac:dyDescent="0.2">
      <c r="A306" s="216" t="s">
        <v>136</v>
      </c>
      <c r="B306" s="358">
        <v>4</v>
      </c>
      <c r="C306" s="42">
        <v>31</v>
      </c>
      <c r="D306" s="42">
        <v>5.5661590854173655</v>
      </c>
      <c r="E306" s="43">
        <v>7.5086805555555558E-3</v>
      </c>
      <c r="F306" s="43">
        <v>7.1412037037037043E-3</v>
      </c>
      <c r="G306" s="42">
        <v>2092.5</v>
      </c>
      <c r="H306" s="44">
        <v>1770</v>
      </c>
      <c r="I306" s="359">
        <v>39138</v>
      </c>
    </row>
    <row r="307" spans="1:9" x14ac:dyDescent="0.2">
      <c r="A307" s="216" t="s">
        <v>125</v>
      </c>
      <c r="B307" s="358">
        <v>7</v>
      </c>
      <c r="C307" s="42">
        <v>21.1</v>
      </c>
      <c r="D307" s="42">
        <v>6.0093708520239701</v>
      </c>
      <c r="E307" s="43">
        <v>6.9494047619047617E-3</v>
      </c>
      <c r="F307" s="43">
        <v>6.4930555555555549E-3</v>
      </c>
      <c r="G307" s="42">
        <v>1534.8571428571429</v>
      </c>
      <c r="H307" s="44">
        <v>1040</v>
      </c>
      <c r="I307" s="359">
        <v>39099</v>
      </c>
    </row>
    <row r="308" spans="1:9" x14ac:dyDescent="0.2">
      <c r="A308" s="216" t="s">
        <v>116</v>
      </c>
      <c r="B308" s="358">
        <v>6</v>
      </c>
      <c r="C308" s="42">
        <v>16.45</v>
      </c>
      <c r="D308" s="42">
        <v>5.4999261056987763</v>
      </c>
      <c r="E308" s="43">
        <v>7.6639660493827153E-3</v>
      </c>
      <c r="F308" s="43">
        <v>6.6319444444444446E-3</v>
      </c>
      <c r="G308" s="42">
        <v>2082.1666666666665</v>
      </c>
      <c r="H308" s="44">
        <v>1165</v>
      </c>
      <c r="I308" s="359">
        <v>39009</v>
      </c>
    </row>
    <row r="309" spans="1:9" x14ac:dyDescent="0.2">
      <c r="A309" s="216" t="s">
        <v>126</v>
      </c>
      <c r="B309" s="358">
        <v>3</v>
      </c>
      <c r="C309" s="42">
        <v>9.1</v>
      </c>
      <c r="D309" s="42">
        <v>5.8746059953697873</v>
      </c>
      <c r="E309" s="43">
        <v>7.0949074074074065E-3</v>
      </c>
      <c r="F309" s="43">
        <v>7.013888888888889E-3</v>
      </c>
      <c r="G309" s="42">
        <v>1710</v>
      </c>
      <c r="H309" s="44">
        <v>1619</v>
      </c>
      <c r="I309" s="359">
        <v>38988</v>
      </c>
    </row>
    <row r="310" spans="1:9" x14ac:dyDescent="0.2">
      <c r="A310" s="216" t="s">
        <v>110</v>
      </c>
      <c r="B310" s="358">
        <v>1</v>
      </c>
      <c r="C310" s="42">
        <v>13.1</v>
      </c>
      <c r="D310" s="42">
        <v>4.7420814479638036</v>
      </c>
      <c r="E310" s="43">
        <v>8.7847222222222233E-3</v>
      </c>
      <c r="F310" s="43">
        <v>8.7847222222222233E-3</v>
      </c>
      <c r="G310" s="42">
        <v>2827</v>
      </c>
      <c r="H310" s="44">
        <v>2827</v>
      </c>
      <c r="I310" s="359">
        <v>38949</v>
      </c>
    </row>
    <row r="311" spans="1:9" x14ac:dyDescent="0.2">
      <c r="A311" s="216" t="s">
        <v>105</v>
      </c>
      <c r="B311" s="358">
        <v>3</v>
      </c>
      <c r="C311" s="42">
        <v>9.3000000000000007</v>
      </c>
      <c r="D311" s="42">
        <v>5.4823433202494698</v>
      </c>
      <c r="E311" s="43">
        <v>7.6003086419753089E-3</v>
      </c>
      <c r="F311" s="43">
        <v>7.5115740740740742E-3</v>
      </c>
      <c r="G311" s="42">
        <v>2222.6666666666665</v>
      </c>
      <c r="H311" s="44">
        <v>2148</v>
      </c>
      <c r="I311" s="359">
        <v>38933</v>
      </c>
    </row>
    <row r="312" spans="1:9" x14ac:dyDescent="0.2">
      <c r="A312" s="216" t="s">
        <v>380</v>
      </c>
      <c r="B312" s="358">
        <v>6</v>
      </c>
      <c r="C312" s="42">
        <v>12</v>
      </c>
      <c r="D312" s="42">
        <v>6.4170402403932547</v>
      </c>
      <c r="E312" s="43">
        <v>6.5065586419753088E-3</v>
      </c>
      <c r="F312" s="43">
        <v>6.0879629629629643E-3</v>
      </c>
      <c r="G312" s="42">
        <v>1118.8333333333333</v>
      </c>
      <c r="H312" s="44">
        <v>867</v>
      </c>
      <c r="I312" s="359">
        <v>38852</v>
      </c>
    </row>
    <row r="313" spans="1:9" x14ac:dyDescent="0.2">
      <c r="A313" s="216" t="s">
        <v>88</v>
      </c>
      <c r="B313" s="358">
        <v>5</v>
      </c>
      <c r="C313" s="42">
        <v>17.100000000000001</v>
      </c>
      <c r="D313" s="42">
        <v>5.7878064093726991</v>
      </c>
      <c r="E313" s="43">
        <v>7.2083333333333331E-3</v>
      </c>
      <c r="F313" s="43">
        <v>6.7592592592592591E-3</v>
      </c>
      <c r="G313" s="42">
        <v>1821.4</v>
      </c>
      <c r="H313" s="44">
        <v>1296</v>
      </c>
      <c r="I313" s="359">
        <v>38677</v>
      </c>
    </row>
    <row r="314" spans="1:9" x14ac:dyDescent="0.2">
      <c r="A314" s="216" t="s">
        <v>747</v>
      </c>
      <c r="B314" s="358">
        <v>1</v>
      </c>
      <c r="C314" s="42">
        <v>1.6</v>
      </c>
      <c r="D314" s="42">
        <v>6.1935483870967785</v>
      </c>
      <c r="E314" s="43">
        <v>6.7245370370370367E-3</v>
      </c>
      <c r="F314" s="43">
        <v>6.7245370370370367E-3</v>
      </c>
      <c r="G314" s="42">
        <v>1255</v>
      </c>
      <c r="H314" s="44">
        <v>1255</v>
      </c>
      <c r="I314" s="359">
        <v>38624</v>
      </c>
    </row>
    <row r="315" spans="1:9" x14ac:dyDescent="0.2">
      <c r="A315" s="216" t="s">
        <v>82</v>
      </c>
      <c r="B315" s="358">
        <v>7</v>
      </c>
      <c r="C315" s="42">
        <v>14</v>
      </c>
      <c r="D315" s="42">
        <v>6.2111602328637687</v>
      </c>
      <c r="E315" s="43">
        <v>6.7096560846560838E-3</v>
      </c>
      <c r="F315" s="43">
        <v>6.5162037037037037E-3</v>
      </c>
      <c r="G315" s="42">
        <v>1261.1428571428571</v>
      </c>
      <c r="H315" s="44">
        <v>1058</v>
      </c>
      <c r="I315" s="359">
        <v>38610</v>
      </c>
    </row>
    <row r="316" spans="1:9" x14ac:dyDescent="0.2">
      <c r="A316" s="216" t="s">
        <v>114</v>
      </c>
      <c r="B316" s="358">
        <v>3</v>
      </c>
      <c r="C316" s="42">
        <v>9.1999999999999993</v>
      </c>
      <c r="D316" s="42">
        <v>6.6036654615840762</v>
      </c>
      <c r="E316" s="43">
        <v>6.3387345679012342E-3</v>
      </c>
      <c r="F316" s="43">
        <v>5.8796296296296296E-3</v>
      </c>
      <c r="G316" s="42">
        <v>1076.6666666666667</v>
      </c>
      <c r="H316" s="44">
        <v>828</v>
      </c>
      <c r="I316" s="359">
        <v>38605</v>
      </c>
    </row>
    <row r="317" spans="1:9" x14ac:dyDescent="0.2">
      <c r="A317" s="216" t="s">
        <v>89</v>
      </c>
      <c r="B317" s="358">
        <v>5</v>
      </c>
      <c r="C317" s="42">
        <v>11.649999999999999</v>
      </c>
      <c r="D317" s="42">
        <v>6.083723658955404</v>
      </c>
      <c r="E317" s="43">
        <v>6.8773148148148153E-3</v>
      </c>
      <c r="F317" s="43">
        <v>6.2847222222222228E-3</v>
      </c>
      <c r="G317" s="42">
        <v>1466.2</v>
      </c>
      <c r="H317" s="44">
        <v>920</v>
      </c>
      <c r="I317" s="359">
        <v>38554</v>
      </c>
    </row>
    <row r="318" spans="1:9" x14ac:dyDescent="0.2">
      <c r="A318" s="216" t="s">
        <v>93</v>
      </c>
      <c r="B318" s="358">
        <v>5</v>
      </c>
      <c r="C318" s="42">
        <v>15.5</v>
      </c>
      <c r="D318" s="42">
        <v>5.9074168809085181</v>
      </c>
      <c r="E318" s="43">
        <v>7.0740740740740746E-3</v>
      </c>
      <c r="F318" s="43">
        <v>6.7939814814814816E-3</v>
      </c>
      <c r="G318" s="42">
        <v>1643</v>
      </c>
      <c r="H318" s="44">
        <v>1341</v>
      </c>
      <c r="I318" s="359">
        <v>38548</v>
      </c>
    </row>
    <row r="319" spans="1:9" x14ac:dyDescent="0.2">
      <c r="A319" s="216" t="s">
        <v>509</v>
      </c>
      <c r="B319" s="358">
        <v>75</v>
      </c>
      <c r="C319" s="42">
        <v>258.84399999999994</v>
      </c>
      <c r="D319" s="42">
        <v>5.5980789333249739</v>
      </c>
      <c r="E319" s="43">
        <v>7.4952160493827157E-3</v>
      </c>
      <c r="F319" s="43">
        <v>6.2731481481481484E-3</v>
      </c>
      <c r="G319" s="42">
        <v>2021.36</v>
      </c>
      <c r="H319" s="44">
        <v>911</v>
      </c>
      <c r="I319" s="359">
        <v>38539</v>
      </c>
    </row>
    <row r="320" spans="1:9" x14ac:dyDescent="0.2">
      <c r="A320" s="216" t="s">
        <v>383</v>
      </c>
      <c r="B320" s="358">
        <v>3</v>
      </c>
      <c r="C320" s="42">
        <v>7.4</v>
      </c>
      <c r="D320" s="42">
        <v>5.9227750148214229</v>
      </c>
      <c r="E320" s="43">
        <v>7.037037037037037E-3</v>
      </c>
      <c r="F320" s="43">
        <v>6.8865740740740736E-3</v>
      </c>
      <c r="G320" s="42">
        <v>1642.6666666666667</v>
      </c>
      <c r="H320" s="44">
        <v>1462</v>
      </c>
      <c r="I320" s="359">
        <v>38475</v>
      </c>
    </row>
    <row r="321" spans="1:9" x14ac:dyDescent="0.2">
      <c r="A321" s="218" t="s">
        <v>288</v>
      </c>
      <c r="B321" s="360">
        <v>1857</v>
      </c>
      <c r="C321" s="220">
        <v>7498.8397018800424</v>
      </c>
      <c r="D321" s="220">
        <v>5.7263622880482652</v>
      </c>
      <c r="E321" s="361">
        <v>7.3792294920122159E-3</v>
      </c>
      <c r="F321" s="361">
        <v>4.2939814814814811E-3</v>
      </c>
      <c r="G321" s="220">
        <v>1862.0220786214325</v>
      </c>
      <c r="H321" s="362">
        <v>773</v>
      </c>
      <c r="I321" s="363">
        <v>43243</v>
      </c>
    </row>
  </sheetData>
  <phoneticPr fontId="5" type="noConversion"/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43"/>
  <sheetViews>
    <sheetView workbookViewId="0">
      <selection activeCell="C13" sqref="C13"/>
    </sheetView>
  </sheetViews>
  <sheetFormatPr defaultColWidth="8.75" defaultRowHeight="15" x14ac:dyDescent="0.3"/>
  <cols>
    <col min="1" max="1" width="15.5" style="134" bestFit="1" customWidth="1"/>
    <col min="2" max="2" width="14.5" style="134" bestFit="1" customWidth="1"/>
    <col min="3" max="3" width="8.875" style="134" bestFit="1" customWidth="1"/>
    <col min="4" max="4" width="13.25" style="134" bestFit="1" customWidth="1"/>
    <col min="5" max="5" width="13" style="134" bestFit="1" customWidth="1"/>
    <col min="6" max="6" width="9.625" style="134" bestFit="1" customWidth="1"/>
    <col min="7" max="7" width="10.875" style="134" customWidth="1"/>
    <col min="8" max="16" width="15.25" style="134" bestFit="1" customWidth="1"/>
    <col min="17" max="17" width="20.25" style="134" bestFit="1" customWidth="1"/>
    <col min="18" max="18" width="19.125" style="134" bestFit="1" customWidth="1"/>
    <col min="19" max="20" width="19" style="134" bestFit="1" customWidth="1"/>
    <col min="21" max="21" width="13.375" style="134" bestFit="1" customWidth="1"/>
    <col min="22" max="16384" width="8.75" style="134"/>
  </cols>
  <sheetData>
    <row r="1" spans="1:6" x14ac:dyDescent="0.3">
      <c r="A1" s="364" t="s">
        <v>280</v>
      </c>
      <c r="B1" s="365" t="s">
        <v>1223</v>
      </c>
    </row>
    <row r="2" spans="1:6" x14ac:dyDescent="0.3">
      <c r="A2" s="364" t="s">
        <v>289</v>
      </c>
      <c r="B2" s="365" t="s">
        <v>463</v>
      </c>
    </row>
    <row r="4" spans="1:6" x14ac:dyDescent="0.3">
      <c r="A4" s="366" t="s">
        <v>285</v>
      </c>
      <c r="B4" s="135" t="s">
        <v>615</v>
      </c>
      <c r="C4" s="135" t="s">
        <v>411</v>
      </c>
      <c r="D4" s="135" t="s">
        <v>610</v>
      </c>
      <c r="E4" s="135" t="s">
        <v>618</v>
      </c>
      <c r="F4" s="135" t="s">
        <v>626</v>
      </c>
    </row>
    <row r="5" spans="1:6" x14ac:dyDescent="0.3">
      <c r="A5" s="367" t="s">
        <v>198</v>
      </c>
      <c r="B5" s="368">
        <v>129</v>
      </c>
      <c r="C5" s="368">
        <v>659.76999999999987</v>
      </c>
      <c r="D5" s="369">
        <v>7.1281940855584276E-3</v>
      </c>
      <c r="E5" s="368">
        <v>5.9123724343561808</v>
      </c>
      <c r="F5" s="370">
        <v>42907</v>
      </c>
    </row>
    <row r="6" spans="1:6" x14ac:dyDescent="0.3">
      <c r="A6" s="136" t="s">
        <v>192</v>
      </c>
      <c r="B6" s="137">
        <v>135</v>
      </c>
      <c r="C6" s="137">
        <v>730.30200000000025</v>
      </c>
      <c r="D6" s="138">
        <v>8.0573559670781923E-3</v>
      </c>
      <c r="E6" s="137">
        <v>5.2789152544429951</v>
      </c>
      <c r="F6" s="371">
        <v>43222</v>
      </c>
    </row>
    <row r="7" spans="1:6" x14ac:dyDescent="0.3">
      <c r="A7" s="136" t="s">
        <v>184</v>
      </c>
      <c r="B7" s="137">
        <v>92</v>
      </c>
      <c r="C7" s="137">
        <v>410.87000000000006</v>
      </c>
      <c r="D7" s="138">
        <v>7.0959138486312396E-3</v>
      </c>
      <c r="E7" s="137">
        <v>5.9297913934759308</v>
      </c>
      <c r="F7" s="371">
        <v>43027</v>
      </c>
    </row>
    <row r="8" spans="1:6" x14ac:dyDescent="0.3">
      <c r="A8" s="136" t="s">
        <v>255</v>
      </c>
      <c r="B8" s="137">
        <v>203</v>
      </c>
      <c r="C8" s="137">
        <v>1015.0300000000011</v>
      </c>
      <c r="D8" s="138">
        <v>7.4918468345192427E-3</v>
      </c>
      <c r="E8" s="137">
        <v>5.6421790405685366</v>
      </c>
      <c r="F8" s="371">
        <v>43243</v>
      </c>
    </row>
    <row r="9" spans="1:6" x14ac:dyDescent="0.3">
      <c r="A9" s="136" t="s">
        <v>253</v>
      </c>
      <c r="B9" s="137">
        <v>354</v>
      </c>
      <c r="C9" s="137">
        <v>1075.7799999999993</v>
      </c>
      <c r="D9" s="138">
        <v>7.0496900502197138E-3</v>
      </c>
      <c r="E9" s="137">
        <v>5.9659592862104116</v>
      </c>
      <c r="F9" s="371">
        <v>43232</v>
      </c>
    </row>
    <row r="10" spans="1:6" x14ac:dyDescent="0.3">
      <c r="A10" s="136" t="s">
        <v>197</v>
      </c>
      <c r="B10" s="137">
        <v>36</v>
      </c>
      <c r="C10" s="137">
        <v>162.87</v>
      </c>
      <c r="D10" s="138">
        <v>7.1939300411522616E-3</v>
      </c>
      <c r="E10" s="137">
        <v>5.8185855331457583</v>
      </c>
      <c r="F10" s="371">
        <v>41659</v>
      </c>
    </row>
    <row r="11" spans="1:6" x14ac:dyDescent="0.3">
      <c r="A11" s="136" t="s">
        <v>189</v>
      </c>
      <c r="B11" s="137">
        <v>22</v>
      </c>
      <c r="C11" s="137">
        <v>95.4</v>
      </c>
      <c r="D11" s="138">
        <v>6.9975799663299669E-3</v>
      </c>
      <c r="E11" s="137">
        <v>5.9957208623776346</v>
      </c>
      <c r="F11" s="371">
        <v>41850</v>
      </c>
    </row>
    <row r="12" spans="1:6" x14ac:dyDescent="0.3">
      <c r="A12" s="136" t="s">
        <v>208</v>
      </c>
      <c r="B12" s="137">
        <v>7</v>
      </c>
      <c r="C12" s="137">
        <v>27.4</v>
      </c>
      <c r="D12" s="138">
        <v>7.1742724867724858E-3</v>
      </c>
      <c r="E12" s="137">
        <v>5.8197407374262466</v>
      </c>
      <c r="F12" s="371">
        <v>39337</v>
      </c>
    </row>
    <row r="13" spans="1:6" x14ac:dyDescent="0.3">
      <c r="A13" s="136" t="s">
        <v>291</v>
      </c>
      <c r="B13" s="137">
        <v>10</v>
      </c>
      <c r="C13" s="137">
        <v>53.22</v>
      </c>
      <c r="D13" s="138">
        <v>7.2754629629629645E-3</v>
      </c>
      <c r="E13" s="137">
        <v>5.7545306897818849</v>
      </c>
      <c r="F13" s="371">
        <v>43221</v>
      </c>
    </row>
    <row r="14" spans="1:6" x14ac:dyDescent="0.3">
      <c r="A14" s="136" t="s">
        <v>319</v>
      </c>
      <c r="B14" s="137">
        <v>27</v>
      </c>
      <c r="C14" s="137">
        <v>158.80999999999997</v>
      </c>
      <c r="D14" s="138">
        <v>7.7636316872427983E-3</v>
      </c>
      <c r="E14" s="137">
        <v>5.4304398533275959</v>
      </c>
      <c r="F14" s="371">
        <v>42820</v>
      </c>
    </row>
    <row r="15" spans="1:6" x14ac:dyDescent="0.3">
      <c r="A15" s="136" t="s">
        <v>251</v>
      </c>
      <c r="B15" s="137">
        <v>12</v>
      </c>
      <c r="C15" s="137">
        <v>59.65</v>
      </c>
      <c r="D15" s="138">
        <v>7.3427854938271607E-3</v>
      </c>
      <c r="E15" s="137">
        <v>5.7253247619834262</v>
      </c>
      <c r="F15" s="371">
        <v>42930</v>
      </c>
    </row>
    <row r="16" spans="1:6" x14ac:dyDescent="0.3">
      <c r="A16" s="136" t="s">
        <v>201</v>
      </c>
      <c r="B16" s="137">
        <v>35</v>
      </c>
      <c r="C16" s="137">
        <v>173.75</v>
      </c>
      <c r="D16" s="138">
        <v>7.7860449735449727E-3</v>
      </c>
      <c r="E16" s="137">
        <v>5.4216941842186666</v>
      </c>
      <c r="F16" s="371">
        <v>43240</v>
      </c>
    </row>
    <row r="17" spans="1:6" x14ac:dyDescent="0.3">
      <c r="A17" s="136" t="s">
        <v>328</v>
      </c>
      <c r="B17" s="137">
        <v>3</v>
      </c>
      <c r="C17" s="137">
        <v>9.5</v>
      </c>
      <c r="D17" s="138">
        <v>7.2145061728395056E-3</v>
      </c>
      <c r="E17" s="137">
        <v>5.7789369009276328</v>
      </c>
      <c r="F17" s="371">
        <v>39094</v>
      </c>
    </row>
    <row r="18" spans="1:6" x14ac:dyDescent="0.3">
      <c r="A18" s="136" t="s">
        <v>630</v>
      </c>
      <c r="B18" s="137">
        <v>7</v>
      </c>
      <c r="C18" s="137">
        <v>28.46</v>
      </c>
      <c r="D18" s="138">
        <v>7.5148809523809526E-3</v>
      </c>
      <c r="E18" s="137">
        <v>5.6106823524653686</v>
      </c>
      <c r="F18" s="371">
        <v>41616</v>
      </c>
    </row>
    <row r="19" spans="1:6" x14ac:dyDescent="0.3">
      <c r="A19" s="136" t="s">
        <v>367</v>
      </c>
      <c r="B19" s="137">
        <v>5</v>
      </c>
      <c r="C19" s="137">
        <v>25.2</v>
      </c>
      <c r="D19" s="138">
        <v>7.3124999999999996E-3</v>
      </c>
      <c r="E19" s="137">
        <v>5.7307462197357175</v>
      </c>
      <c r="F19" s="371">
        <v>41418</v>
      </c>
    </row>
    <row r="20" spans="1:6" x14ac:dyDescent="0.3">
      <c r="A20" s="136" t="s">
        <v>377</v>
      </c>
      <c r="B20" s="137">
        <v>96</v>
      </c>
      <c r="C20" s="137">
        <v>525.69000000000005</v>
      </c>
      <c r="D20" s="138">
        <v>7.8896604938271612E-3</v>
      </c>
      <c r="E20" s="137">
        <v>5.3282861298847637</v>
      </c>
      <c r="F20" s="371">
        <v>43220</v>
      </c>
    </row>
    <row r="21" spans="1:6" x14ac:dyDescent="0.3">
      <c r="A21" s="136" t="s">
        <v>621</v>
      </c>
      <c r="B21" s="137">
        <v>2</v>
      </c>
      <c r="C21" s="137">
        <v>8.5</v>
      </c>
      <c r="D21" s="138">
        <v>7.1296296296296299E-3</v>
      </c>
      <c r="E21" s="137">
        <v>5.847431426045361</v>
      </c>
      <c r="F21" s="371">
        <v>39199</v>
      </c>
    </row>
    <row r="22" spans="1:6" x14ac:dyDescent="0.3">
      <c r="A22" s="136" t="s">
        <v>526</v>
      </c>
      <c r="B22" s="137">
        <v>21</v>
      </c>
      <c r="C22" s="137">
        <v>111.51999999999998</v>
      </c>
      <c r="D22" s="138">
        <v>7.0469576719576739E-3</v>
      </c>
      <c r="E22" s="137">
        <v>5.9531377746888303</v>
      </c>
      <c r="F22" s="371">
        <v>42790</v>
      </c>
    </row>
    <row r="23" spans="1:6" x14ac:dyDescent="0.3">
      <c r="A23" s="136" t="s">
        <v>500</v>
      </c>
      <c r="B23" s="137">
        <v>2</v>
      </c>
      <c r="C23" s="137">
        <v>9.879999999999999</v>
      </c>
      <c r="D23" s="138">
        <v>7.8472222222222224E-3</v>
      </c>
      <c r="E23" s="137">
        <v>5.3099830871845359</v>
      </c>
      <c r="F23" s="371">
        <v>39607</v>
      </c>
    </row>
    <row r="24" spans="1:6" x14ac:dyDescent="0.3">
      <c r="A24" s="136" t="s">
        <v>652</v>
      </c>
      <c r="B24" s="137">
        <v>2</v>
      </c>
      <c r="C24" s="137">
        <v>10</v>
      </c>
      <c r="D24" s="138">
        <v>6.7881944444444439E-3</v>
      </c>
      <c r="E24" s="137">
        <v>6.1397395928846557</v>
      </c>
      <c r="F24" s="371">
        <v>39580</v>
      </c>
    </row>
    <row r="25" spans="1:6" x14ac:dyDescent="0.3">
      <c r="A25" s="136" t="s">
        <v>671</v>
      </c>
      <c r="B25" s="137">
        <v>5</v>
      </c>
      <c r="C25" s="137">
        <v>16.8</v>
      </c>
      <c r="D25" s="138">
        <v>7.0879629629629626E-3</v>
      </c>
      <c r="E25" s="137">
        <v>5.9451906996904693</v>
      </c>
      <c r="F25" s="371">
        <v>43230</v>
      </c>
    </row>
    <row r="26" spans="1:6" x14ac:dyDescent="0.3">
      <c r="A26" s="136" t="s">
        <v>602</v>
      </c>
      <c r="B26" s="137">
        <v>3</v>
      </c>
      <c r="C26" s="137">
        <v>41.6</v>
      </c>
      <c r="D26" s="138">
        <v>8.0902777777777778E-3</v>
      </c>
      <c r="E26" s="137">
        <v>5.1825244862026461</v>
      </c>
      <c r="F26" s="371">
        <v>42084</v>
      </c>
    </row>
    <row r="27" spans="1:6" x14ac:dyDescent="0.3">
      <c r="A27" s="136" t="s">
        <v>574</v>
      </c>
      <c r="B27" s="137">
        <v>1</v>
      </c>
      <c r="C27" s="137">
        <v>5</v>
      </c>
      <c r="D27" s="138">
        <v>7.2337962962962963E-3</v>
      </c>
      <c r="E27" s="137">
        <v>5.7563159577870211</v>
      </c>
      <c r="F27" s="371">
        <v>39374</v>
      </c>
    </row>
    <row r="28" spans="1:6" x14ac:dyDescent="0.3">
      <c r="A28" s="136" t="s">
        <v>215</v>
      </c>
      <c r="B28" s="137">
        <v>1</v>
      </c>
      <c r="C28" s="137">
        <v>3</v>
      </c>
      <c r="D28" s="138">
        <v>7.1643518518518514E-3</v>
      </c>
      <c r="E28" s="137">
        <v>5.8189655172413843</v>
      </c>
      <c r="F28" s="371">
        <v>38894</v>
      </c>
    </row>
    <row r="29" spans="1:6" x14ac:dyDescent="0.3">
      <c r="A29" s="136" t="s">
        <v>669</v>
      </c>
      <c r="B29" s="137">
        <v>2</v>
      </c>
      <c r="C29" s="137">
        <v>6.1</v>
      </c>
      <c r="D29" s="138">
        <v>6.9791666666666665E-3</v>
      </c>
      <c r="E29" s="137">
        <v>5.9940943566812646</v>
      </c>
      <c r="F29" s="371">
        <v>42886</v>
      </c>
    </row>
    <row r="30" spans="1:6" x14ac:dyDescent="0.3">
      <c r="A30" s="136" t="s">
        <v>699</v>
      </c>
      <c r="B30" s="137">
        <v>1</v>
      </c>
      <c r="C30" s="137">
        <v>6</v>
      </c>
      <c r="D30" s="138">
        <v>6.828703703703704E-3</v>
      </c>
      <c r="E30" s="137">
        <v>6.1016949152542415</v>
      </c>
      <c r="F30" s="371">
        <v>39668</v>
      </c>
    </row>
    <row r="31" spans="1:6" x14ac:dyDescent="0.3">
      <c r="A31" s="136" t="s">
        <v>748</v>
      </c>
      <c r="B31" s="137">
        <v>1</v>
      </c>
      <c r="C31" s="137">
        <v>4.5</v>
      </c>
      <c r="D31" s="138">
        <v>7.1296296296296307E-3</v>
      </c>
      <c r="E31" s="137">
        <v>5.8420483231157627</v>
      </c>
      <c r="F31" s="371">
        <v>39694</v>
      </c>
    </row>
    <row r="32" spans="1:6" x14ac:dyDescent="0.3">
      <c r="A32" s="136" t="s">
        <v>749</v>
      </c>
      <c r="B32" s="137">
        <v>1</v>
      </c>
      <c r="C32" s="137">
        <v>8</v>
      </c>
      <c r="D32" s="138">
        <v>8.5069444444444437E-3</v>
      </c>
      <c r="E32" s="137">
        <v>4.8979591836734739</v>
      </c>
      <c r="F32" s="371">
        <v>39697</v>
      </c>
    </row>
    <row r="33" spans="1:6" ht="15.75" thickBot="1" x14ac:dyDescent="0.35">
      <c r="A33" s="136" t="s">
        <v>768</v>
      </c>
      <c r="B33" s="137">
        <v>1</v>
      </c>
      <c r="C33" s="137">
        <v>5</v>
      </c>
      <c r="D33" s="138">
        <v>6.5509259259259262E-3</v>
      </c>
      <c r="E33" s="137">
        <v>6.3649222065063702</v>
      </c>
      <c r="F33" s="371">
        <v>39775</v>
      </c>
    </row>
    <row r="34" spans="1:6" ht="15.75" thickBot="1" x14ac:dyDescent="0.35">
      <c r="A34" s="136" t="s">
        <v>961</v>
      </c>
      <c r="B34" s="137">
        <v>1</v>
      </c>
      <c r="C34" s="137">
        <v>3.1</v>
      </c>
      <c r="D34" s="138">
        <v>6.7708333333333336E-3</v>
      </c>
      <c r="E34" s="137">
        <v>6.1487603305785186</v>
      </c>
      <c r="F34" s="371">
        <v>41033</v>
      </c>
    </row>
    <row r="35" spans="1:6" ht="15.75" thickBot="1" x14ac:dyDescent="0.35">
      <c r="A35" s="136" t="s">
        <v>1341</v>
      </c>
      <c r="B35" s="137">
        <v>10</v>
      </c>
      <c r="C35" s="137">
        <v>59.92</v>
      </c>
      <c r="D35" s="138">
        <v>7.9583333333333346E-3</v>
      </c>
      <c r="E35" s="137">
        <v>5.3540186206253519</v>
      </c>
      <c r="F35" s="371">
        <v>42526</v>
      </c>
    </row>
    <row r="36" spans="1:6" ht="15.75" thickBot="1" x14ac:dyDescent="0.35">
      <c r="A36" s="136" t="s">
        <v>1457</v>
      </c>
      <c r="B36" s="137">
        <v>3</v>
      </c>
      <c r="C36" s="137">
        <v>9.3000000000000007</v>
      </c>
      <c r="D36" s="138">
        <v>7.4575617283950619E-3</v>
      </c>
      <c r="E36" s="137">
        <v>5.601027115415806</v>
      </c>
      <c r="F36" s="371">
        <v>43235</v>
      </c>
    </row>
    <row r="37" spans="1:6" x14ac:dyDescent="0.3">
      <c r="A37" s="136" t="s">
        <v>1543</v>
      </c>
      <c r="B37" s="137">
        <v>2</v>
      </c>
      <c r="C37" s="137">
        <v>8.35</v>
      </c>
      <c r="D37" s="138">
        <v>7.6215277777777774E-3</v>
      </c>
      <c r="E37" s="137">
        <v>5.5507685832161151</v>
      </c>
      <c r="F37" s="371">
        <v>42063</v>
      </c>
    </row>
    <row r="38" spans="1:6" x14ac:dyDescent="0.3">
      <c r="A38" s="136" t="s">
        <v>1562</v>
      </c>
      <c r="B38" s="137">
        <v>1</v>
      </c>
      <c r="C38" s="137">
        <v>3.5</v>
      </c>
      <c r="D38" s="138">
        <v>7.951388888888888E-3</v>
      </c>
      <c r="E38" s="137">
        <v>5.2412645590682239</v>
      </c>
      <c r="F38" s="371">
        <v>42104</v>
      </c>
    </row>
    <row r="39" spans="1:6" ht="15.75" thickBot="1" x14ac:dyDescent="0.35">
      <c r="A39" s="136" t="s">
        <v>1633</v>
      </c>
      <c r="B39" s="137">
        <v>1</v>
      </c>
      <c r="C39" s="137">
        <v>7.15</v>
      </c>
      <c r="D39" s="138">
        <v>8.6689814814814806E-3</v>
      </c>
      <c r="E39" s="137">
        <v>4.8076204706761336</v>
      </c>
      <c r="F39" s="371">
        <v>42196</v>
      </c>
    </row>
    <row r="40" spans="1:6" ht="15.75" thickBot="1" x14ac:dyDescent="0.35">
      <c r="A40" s="136" t="s">
        <v>481</v>
      </c>
      <c r="B40" s="137">
        <v>1</v>
      </c>
      <c r="C40" s="137">
        <v>1.2</v>
      </c>
      <c r="D40" s="138">
        <v>7.6851851851851847E-3</v>
      </c>
      <c r="E40" s="137">
        <v>5.4203262233375202</v>
      </c>
      <c r="F40" s="371">
        <v>42503</v>
      </c>
    </row>
    <row r="41" spans="1:6" ht="15.75" thickBot="1" x14ac:dyDescent="0.35">
      <c r="A41" s="136" t="s">
        <v>1840</v>
      </c>
      <c r="B41" s="137">
        <v>2</v>
      </c>
      <c r="C41" s="137">
        <v>29.3</v>
      </c>
      <c r="D41" s="138">
        <v>8.3391203703703717E-3</v>
      </c>
      <c r="E41" s="137">
        <v>5.2881465237934835</v>
      </c>
      <c r="F41" s="371">
        <v>42847</v>
      </c>
    </row>
    <row r="42" spans="1:6" ht="15.75" thickBot="1" x14ac:dyDescent="0.35">
      <c r="A42" s="136" t="s">
        <v>1952</v>
      </c>
      <c r="B42" s="137">
        <v>1</v>
      </c>
      <c r="C42" s="137">
        <v>3.1</v>
      </c>
      <c r="D42" s="138">
        <v>7.8703703703703713E-3</v>
      </c>
      <c r="E42" s="137">
        <v>5.2941176470588278</v>
      </c>
      <c r="F42" s="371">
        <v>42902</v>
      </c>
    </row>
    <row r="43" spans="1:6" ht="15.75" thickBot="1" x14ac:dyDescent="0.35">
      <c r="A43" s="139" t="s">
        <v>288</v>
      </c>
      <c r="B43" s="372">
        <v>1238</v>
      </c>
      <c r="C43" s="140">
        <v>5572.5220000000118</v>
      </c>
      <c r="D43" s="141">
        <v>7.3766772123496716E-3</v>
      </c>
      <c r="E43" s="140">
        <v>5.7272323432808427</v>
      </c>
      <c r="F43" s="142">
        <v>43243</v>
      </c>
    </row>
  </sheetData>
  <phoneticPr fontId="5" type="noConversion"/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3:R19"/>
  <sheetViews>
    <sheetView workbookViewId="0">
      <selection activeCell="E11" sqref="E11"/>
    </sheetView>
  </sheetViews>
  <sheetFormatPr defaultColWidth="8.75" defaultRowHeight="15" x14ac:dyDescent="0.3"/>
  <cols>
    <col min="1" max="1" width="11.75" bestFit="1" customWidth="1"/>
    <col min="2" max="17" width="7.5" bestFit="1" customWidth="1"/>
    <col min="18" max="18" width="8.75" bestFit="1" customWidth="1"/>
    <col min="19" max="23" width="10.75" customWidth="1"/>
    <col min="24" max="24" width="10" customWidth="1"/>
    <col min="25" max="63" width="15.125" bestFit="1" customWidth="1"/>
    <col min="64" max="64" width="10" bestFit="1" customWidth="1"/>
  </cols>
  <sheetData>
    <row r="3" spans="1:18" x14ac:dyDescent="0.3">
      <c r="A3" s="84" t="s">
        <v>280</v>
      </c>
      <c r="B3" s="41" t="s">
        <v>1223</v>
      </c>
    </row>
    <row r="5" spans="1:18" x14ac:dyDescent="0.3">
      <c r="A5" s="41" t="s">
        <v>610</v>
      </c>
      <c r="B5" s="82" t="s">
        <v>289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1:18" x14ac:dyDescent="0.3">
      <c r="A6" s="82" t="s">
        <v>300</v>
      </c>
      <c r="B6" s="41">
        <v>2018</v>
      </c>
      <c r="C6" s="41">
        <v>2017</v>
      </c>
      <c r="D6" s="41">
        <v>2016</v>
      </c>
      <c r="E6" s="41">
        <v>2015</v>
      </c>
      <c r="F6" s="41">
        <v>2014</v>
      </c>
      <c r="G6" s="41">
        <v>2013</v>
      </c>
      <c r="H6" s="41">
        <v>2012</v>
      </c>
      <c r="I6" s="41">
        <v>2011</v>
      </c>
      <c r="J6" s="41">
        <v>2010</v>
      </c>
      <c r="K6" s="41">
        <v>2009</v>
      </c>
      <c r="L6" s="41">
        <v>2008</v>
      </c>
      <c r="M6" s="41">
        <v>2007</v>
      </c>
      <c r="N6" s="41">
        <v>2006</v>
      </c>
      <c r="O6" s="41">
        <v>2005</v>
      </c>
      <c r="P6" s="41">
        <v>2002</v>
      </c>
      <c r="Q6" s="41">
        <v>2001</v>
      </c>
      <c r="R6" s="41" t="s">
        <v>288</v>
      </c>
    </row>
    <row r="7" spans="1:18" x14ac:dyDescent="0.3">
      <c r="A7" s="41">
        <v>1</v>
      </c>
      <c r="B7" s="83">
        <v>7.3965141612200433E-3</v>
      </c>
      <c r="C7" s="83">
        <v>7.3883928571428581E-3</v>
      </c>
      <c r="D7" s="83">
        <v>8.0769230769230753E-3</v>
      </c>
      <c r="E7" s="83">
        <v>7.6944444444444447E-3</v>
      </c>
      <c r="F7" s="83">
        <v>6.7848875661375664E-3</v>
      </c>
      <c r="G7" s="83">
        <v>6.7865410052910056E-3</v>
      </c>
      <c r="H7" s="83">
        <v>6.8378665123456786E-3</v>
      </c>
      <c r="I7" s="83">
        <v>7.4189814814814821E-3</v>
      </c>
      <c r="J7" s="83">
        <v>6.3425925925925924E-3</v>
      </c>
      <c r="K7" s="83">
        <v>7.2843013468013472E-3</v>
      </c>
      <c r="L7" s="83">
        <v>6.9079861111111113E-3</v>
      </c>
      <c r="M7" s="83">
        <v>7.312885802469137E-3</v>
      </c>
      <c r="N7" s="83">
        <v>7.2495791245791256E-3</v>
      </c>
      <c r="O7" s="83">
        <v>7.2858796296296291E-3</v>
      </c>
      <c r="P7" s="83"/>
      <c r="Q7" s="83"/>
      <c r="R7" s="83">
        <v>7.203222008135301E-3</v>
      </c>
    </row>
    <row r="8" spans="1:18" x14ac:dyDescent="0.3">
      <c r="A8" s="41">
        <v>2</v>
      </c>
      <c r="B8" s="83">
        <v>7.4864969135802484E-3</v>
      </c>
      <c r="C8" s="83">
        <v>7.6215277777777783E-3</v>
      </c>
      <c r="D8" s="83">
        <v>8.2619598765432088E-3</v>
      </c>
      <c r="E8" s="83">
        <v>7.8935185185185185E-3</v>
      </c>
      <c r="F8" s="83">
        <v>6.7496141975308642E-3</v>
      </c>
      <c r="G8" s="83">
        <v>6.547067901234568E-3</v>
      </c>
      <c r="H8" s="83">
        <v>6.9745370370370369E-3</v>
      </c>
      <c r="I8" s="83">
        <v>6.8113425925925937E-3</v>
      </c>
      <c r="J8" s="83"/>
      <c r="K8" s="83">
        <v>7.4691358024691346E-3</v>
      </c>
      <c r="L8" s="83">
        <v>7.0211226851851849E-3</v>
      </c>
      <c r="M8" s="83">
        <v>7.6979166666666671E-3</v>
      </c>
      <c r="N8" s="83">
        <v>7.4821937321937326E-3</v>
      </c>
      <c r="O8" s="83">
        <v>7.5925925925925926E-3</v>
      </c>
      <c r="P8" s="83"/>
      <c r="Q8" s="83"/>
      <c r="R8" s="83">
        <v>7.3616660324708275E-3</v>
      </c>
    </row>
    <row r="9" spans="1:18" x14ac:dyDescent="0.3">
      <c r="A9" s="41">
        <v>3</v>
      </c>
      <c r="B9" s="83">
        <v>8.1927910052910068E-3</v>
      </c>
      <c r="C9" s="83">
        <v>7.5896990740740751E-3</v>
      </c>
      <c r="D9" s="83">
        <v>8.0083689458689458E-3</v>
      </c>
      <c r="E9" s="83">
        <v>7.8703703703703731E-3</v>
      </c>
      <c r="F9" s="83">
        <v>6.6743827160493825E-3</v>
      </c>
      <c r="G9" s="83">
        <v>6.5263310185185172E-3</v>
      </c>
      <c r="H9" s="83">
        <v>6.8474002849002839E-3</v>
      </c>
      <c r="I9" s="83">
        <v>7.3206018518518516E-3</v>
      </c>
      <c r="J9" s="83">
        <v>7.2800925925925923E-3</v>
      </c>
      <c r="K9" s="83">
        <v>8.3092206790123437E-3</v>
      </c>
      <c r="L9" s="83">
        <v>6.9299768518518521E-3</v>
      </c>
      <c r="M9" s="83">
        <v>7.0973875661375658E-3</v>
      </c>
      <c r="N9" s="83">
        <v>7.213693957115009E-3</v>
      </c>
      <c r="O9" s="83">
        <v>7.3006687242798346E-3</v>
      </c>
      <c r="P9" s="83"/>
      <c r="Q9" s="83"/>
      <c r="R9" s="83">
        <v>7.3535215543412283E-3</v>
      </c>
    </row>
    <row r="10" spans="1:18" x14ac:dyDescent="0.3">
      <c r="A10" s="41">
        <v>4</v>
      </c>
      <c r="B10" s="83">
        <v>8.0198688271604941E-3</v>
      </c>
      <c r="C10" s="83">
        <v>7.3771862139917687E-3</v>
      </c>
      <c r="D10" s="83">
        <v>7.416666666666666E-3</v>
      </c>
      <c r="E10" s="83">
        <v>7.7368233618233624E-3</v>
      </c>
      <c r="F10" s="83">
        <v>6.7650462962962968E-3</v>
      </c>
      <c r="G10" s="83">
        <v>6.4375000000000005E-3</v>
      </c>
      <c r="H10" s="83">
        <v>6.7604166666666672E-3</v>
      </c>
      <c r="I10" s="83">
        <v>7.3263888888888884E-3</v>
      </c>
      <c r="J10" s="83">
        <v>7.6215277777777774E-3</v>
      </c>
      <c r="K10" s="83">
        <v>7.722479423868312E-3</v>
      </c>
      <c r="L10" s="83">
        <v>6.9008714596949881E-3</v>
      </c>
      <c r="M10" s="83">
        <v>7.190656565656566E-3</v>
      </c>
      <c r="N10" s="83">
        <v>6.8410493827160499E-3</v>
      </c>
      <c r="O10" s="83">
        <v>6.9521604938271621E-3</v>
      </c>
      <c r="P10" s="83"/>
      <c r="Q10" s="83"/>
      <c r="R10" s="83">
        <v>7.1961989856098125E-3</v>
      </c>
    </row>
    <row r="11" spans="1:18" x14ac:dyDescent="0.3">
      <c r="A11" s="41">
        <v>5</v>
      </c>
      <c r="B11" s="83">
        <v>8.3169367283950635E-3</v>
      </c>
      <c r="C11" s="83">
        <v>7.5401688453159031E-3</v>
      </c>
      <c r="D11" s="83">
        <v>7.8520955165692005E-3</v>
      </c>
      <c r="E11" s="83">
        <v>8.0810185185185186E-3</v>
      </c>
      <c r="F11" s="83">
        <v>7.1020299145299146E-3</v>
      </c>
      <c r="G11" s="83">
        <v>6.3283475783475771E-3</v>
      </c>
      <c r="H11" s="83">
        <v>6.5867003367003378E-3</v>
      </c>
      <c r="I11" s="83">
        <v>7.106481481481481E-3</v>
      </c>
      <c r="J11" s="83">
        <v>8.0729166666666657E-3</v>
      </c>
      <c r="K11" s="83">
        <v>8.2186447811447832E-3</v>
      </c>
      <c r="L11" s="83">
        <v>6.7570891203703708E-3</v>
      </c>
      <c r="M11" s="83">
        <v>7.1589506172839512E-3</v>
      </c>
      <c r="N11" s="83">
        <v>7.1707818930041144E-3</v>
      </c>
      <c r="O11" s="83">
        <v>6.8190586419753082E-3</v>
      </c>
      <c r="P11" s="83"/>
      <c r="Q11" s="83"/>
      <c r="R11" s="83">
        <v>7.3373090604729047E-3</v>
      </c>
    </row>
    <row r="12" spans="1:18" x14ac:dyDescent="0.3">
      <c r="A12" s="41">
        <v>6</v>
      </c>
      <c r="B12" s="83"/>
      <c r="C12" s="83">
        <v>8.0172164351851871E-3</v>
      </c>
      <c r="D12" s="83">
        <v>7.7044753086419754E-3</v>
      </c>
      <c r="E12" s="83">
        <v>8.3770576131687244E-3</v>
      </c>
      <c r="F12" s="83">
        <v>7.0030381944444445E-3</v>
      </c>
      <c r="G12" s="83">
        <v>6.9043209876543206E-3</v>
      </c>
      <c r="H12" s="83">
        <v>7.0833333333333321E-3</v>
      </c>
      <c r="I12" s="83">
        <v>6.8605324074074072E-3</v>
      </c>
      <c r="J12" s="83">
        <v>7.961516203703705E-3</v>
      </c>
      <c r="K12" s="83">
        <v>7.633101851851851E-3</v>
      </c>
      <c r="L12" s="83">
        <v>7.2296626984126987E-3</v>
      </c>
      <c r="M12" s="83">
        <v>7.0920138888888899E-3</v>
      </c>
      <c r="N12" s="83">
        <v>7.1736111111111106E-3</v>
      </c>
      <c r="O12" s="83">
        <v>7.130456349206349E-3</v>
      </c>
      <c r="P12" s="83"/>
      <c r="Q12" s="83"/>
      <c r="R12" s="83">
        <v>7.355673626646784E-3</v>
      </c>
    </row>
    <row r="13" spans="1:18" x14ac:dyDescent="0.3">
      <c r="A13" s="41">
        <v>7</v>
      </c>
      <c r="B13" s="83"/>
      <c r="C13" s="83">
        <v>7.9398148148148145E-3</v>
      </c>
      <c r="D13" s="83">
        <v>8.2648533950617289E-3</v>
      </c>
      <c r="E13" s="83">
        <v>8.2605820105820099E-3</v>
      </c>
      <c r="F13" s="83">
        <v>7.1701388888888891E-3</v>
      </c>
      <c r="G13" s="83">
        <v>7.6537698412698406E-3</v>
      </c>
      <c r="H13" s="83">
        <v>7.2731481481481492E-3</v>
      </c>
      <c r="I13" s="83">
        <v>6.7373971193415635E-3</v>
      </c>
      <c r="J13" s="83">
        <v>8.247354497354498E-3</v>
      </c>
      <c r="K13" s="83">
        <v>7.2685185185185188E-3</v>
      </c>
      <c r="L13" s="83">
        <v>7.2400284900284908E-3</v>
      </c>
      <c r="M13" s="83">
        <v>7.2337962962962963E-3</v>
      </c>
      <c r="N13" s="83">
        <v>6.9868827160493828E-3</v>
      </c>
      <c r="O13" s="83">
        <v>7.2793209876543209E-3</v>
      </c>
      <c r="P13" s="83">
        <v>7.3263888888888892E-3</v>
      </c>
      <c r="Q13" s="83">
        <v>9.525462962962963E-3</v>
      </c>
      <c r="R13" s="83">
        <v>7.4872685185185207E-3</v>
      </c>
    </row>
    <row r="14" spans="1:18" x14ac:dyDescent="0.3">
      <c r="A14" s="41">
        <v>8</v>
      </c>
      <c r="B14" s="83"/>
      <c r="C14" s="83">
        <v>8.0954218106995893E-3</v>
      </c>
      <c r="D14" s="83">
        <v>8.8522376543209887E-3</v>
      </c>
      <c r="E14" s="83">
        <v>8.4740028490028468E-3</v>
      </c>
      <c r="F14" s="83">
        <v>7.8086419753086419E-3</v>
      </c>
      <c r="G14" s="83">
        <v>7.9243827160493819E-3</v>
      </c>
      <c r="H14" s="83">
        <v>6.9473379629629625E-3</v>
      </c>
      <c r="I14" s="83">
        <v>7.0273919753086412E-3</v>
      </c>
      <c r="J14" s="83">
        <v>7.9243827160493819E-3</v>
      </c>
      <c r="K14" s="83">
        <v>6.9627700617283959E-3</v>
      </c>
      <c r="L14" s="83">
        <v>7.1412037037037052E-3</v>
      </c>
      <c r="M14" s="83">
        <v>6.9688786008230454E-3</v>
      </c>
      <c r="N14" s="83">
        <v>7.2511574074074067E-3</v>
      </c>
      <c r="O14" s="83">
        <v>7.4082977207977204E-3</v>
      </c>
      <c r="P14" s="83"/>
      <c r="Q14" s="83"/>
      <c r="R14" s="83">
        <v>7.4666832010582031E-3</v>
      </c>
    </row>
    <row r="15" spans="1:18" x14ac:dyDescent="0.3">
      <c r="A15" s="41">
        <v>9</v>
      </c>
      <c r="B15" s="83"/>
      <c r="C15" s="83">
        <v>8.7461419753086436E-3</v>
      </c>
      <c r="D15" s="83">
        <v>7.7597736625514384E-3</v>
      </c>
      <c r="E15" s="83">
        <v>9.1724537037037035E-3</v>
      </c>
      <c r="F15" s="83">
        <v>7.6170267489711931E-3</v>
      </c>
      <c r="G15" s="83">
        <v>6.6369047619047623E-3</v>
      </c>
      <c r="H15" s="83">
        <v>7.2868441358024698E-3</v>
      </c>
      <c r="I15" s="83">
        <v>7.4166666666666669E-3</v>
      </c>
      <c r="J15" s="83">
        <v>8.0478395061728391E-3</v>
      </c>
      <c r="K15" s="83"/>
      <c r="L15" s="83">
        <v>7.1790123456790126E-3</v>
      </c>
      <c r="M15" s="83">
        <v>7.0091230936819172E-3</v>
      </c>
      <c r="N15" s="83">
        <v>6.9229497354497361E-3</v>
      </c>
      <c r="O15" s="83">
        <v>7.0411706349206354E-3</v>
      </c>
      <c r="P15" s="83"/>
      <c r="Q15" s="83"/>
      <c r="R15" s="83">
        <v>7.5757101086048424E-3</v>
      </c>
    </row>
    <row r="16" spans="1:18" x14ac:dyDescent="0.3">
      <c r="A16" s="41">
        <v>10</v>
      </c>
      <c r="B16" s="83"/>
      <c r="C16" s="83">
        <v>9.2409336419753078E-3</v>
      </c>
      <c r="D16" s="83">
        <v>7.718253968253967E-3</v>
      </c>
      <c r="E16" s="83">
        <v>8.7384259259259255E-3</v>
      </c>
      <c r="F16" s="83">
        <v>7.8903619528619528E-3</v>
      </c>
      <c r="G16" s="83">
        <v>6.8900462962962969E-3</v>
      </c>
      <c r="H16" s="83">
        <v>7.0486111111111105E-3</v>
      </c>
      <c r="I16" s="83">
        <v>7.3826058201058187E-3</v>
      </c>
      <c r="J16" s="83">
        <v>7.3776455026455029E-3</v>
      </c>
      <c r="K16" s="83"/>
      <c r="L16" s="83">
        <v>7.0243055555555562E-3</v>
      </c>
      <c r="M16" s="83">
        <v>7.1469907407407402E-3</v>
      </c>
      <c r="N16" s="83">
        <v>7.2813786008230448E-3</v>
      </c>
      <c r="O16" s="83">
        <v>7.373575498575498E-3</v>
      </c>
      <c r="P16" s="83"/>
      <c r="Q16" s="83"/>
      <c r="R16" s="83">
        <v>7.5967121782799726E-3</v>
      </c>
    </row>
    <row r="17" spans="1:18" x14ac:dyDescent="0.3">
      <c r="A17" s="41">
        <v>11</v>
      </c>
      <c r="B17" s="83"/>
      <c r="C17" s="83">
        <v>7.4814814814814804E-3</v>
      </c>
      <c r="D17" s="83">
        <v>7.9166666666666656E-3</v>
      </c>
      <c r="E17" s="83">
        <v>9.2361111111111116E-3</v>
      </c>
      <c r="F17" s="83">
        <v>7.7777777777777784E-3</v>
      </c>
      <c r="G17" s="83">
        <v>7.4942129629629629E-3</v>
      </c>
      <c r="H17" s="83">
        <v>7.0428240740740737E-3</v>
      </c>
      <c r="I17" s="83">
        <v>7.4074074074074068E-3</v>
      </c>
      <c r="J17" s="83">
        <v>7.0814043209876552E-3</v>
      </c>
      <c r="K17" s="83">
        <v>7.4189814814814813E-3</v>
      </c>
      <c r="L17" s="83">
        <v>6.5837191358024691E-3</v>
      </c>
      <c r="M17" s="83">
        <v>6.9031084656084665E-3</v>
      </c>
      <c r="N17" s="83">
        <v>7.1238425925925922E-3</v>
      </c>
      <c r="O17" s="83">
        <v>7.2777777777777788E-3</v>
      </c>
      <c r="P17" s="83"/>
      <c r="Q17" s="83"/>
      <c r="R17" s="83">
        <v>7.3449532453245311E-3</v>
      </c>
    </row>
    <row r="18" spans="1:18" x14ac:dyDescent="0.3">
      <c r="A18" s="41">
        <v>12</v>
      </c>
      <c r="B18" s="83"/>
      <c r="C18" s="83">
        <v>7.5086805555555558E-3</v>
      </c>
      <c r="D18" s="83">
        <v>7.4472222222222205E-3</v>
      </c>
      <c r="E18" s="83">
        <v>8.6365740740740743E-3</v>
      </c>
      <c r="F18" s="83">
        <v>8.0481902356902349E-3</v>
      </c>
      <c r="G18" s="83">
        <v>7.33707264957265E-3</v>
      </c>
      <c r="H18" s="83">
        <v>7.1392746913580248E-3</v>
      </c>
      <c r="I18" s="83">
        <v>7.0703125000000002E-3</v>
      </c>
      <c r="J18" s="83">
        <v>7.1450617283950616E-3</v>
      </c>
      <c r="K18" s="83">
        <v>7.4537037037037028E-3</v>
      </c>
      <c r="L18" s="83">
        <v>7.1122685185185186E-3</v>
      </c>
      <c r="M18" s="83">
        <v>6.5955687830687839E-3</v>
      </c>
      <c r="N18" s="83">
        <v>6.9695216049382724E-3</v>
      </c>
      <c r="O18" s="83">
        <v>7.3396164021164029E-3</v>
      </c>
      <c r="P18" s="83"/>
      <c r="Q18" s="83"/>
      <c r="R18" s="83">
        <v>7.394097222222222E-3</v>
      </c>
    </row>
    <row r="19" spans="1:18" x14ac:dyDescent="0.3">
      <c r="A19" s="41" t="s">
        <v>288</v>
      </c>
      <c r="B19" s="83">
        <v>7.8555140961857374E-3</v>
      </c>
      <c r="C19" s="83">
        <v>7.853770711500974E-3</v>
      </c>
      <c r="D19" s="83">
        <v>7.8751732174351212E-3</v>
      </c>
      <c r="E19" s="83">
        <v>8.2564551339957808E-3</v>
      </c>
      <c r="F19" s="83">
        <v>7.234448356807509E-3</v>
      </c>
      <c r="G19" s="83">
        <v>6.8581055854241325E-3</v>
      </c>
      <c r="H19" s="83">
        <v>6.9575391997837265E-3</v>
      </c>
      <c r="I19" s="83">
        <v>7.1291844729344757E-3</v>
      </c>
      <c r="J19" s="83">
        <v>7.6546535759897819E-3</v>
      </c>
      <c r="K19" s="83">
        <v>7.6166310541310534E-3</v>
      </c>
      <c r="L19" s="83">
        <v>7.0070301783264751E-3</v>
      </c>
      <c r="M19" s="83">
        <v>7.1151438388073586E-3</v>
      </c>
      <c r="N19" s="83">
        <v>7.1453106332138548E-3</v>
      </c>
      <c r="O19" s="83">
        <v>7.2027439024390204E-3</v>
      </c>
      <c r="P19" s="83">
        <v>7.3263888888888892E-3</v>
      </c>
      <c r="Q19" s="83">
        <v>9.525462962962963E-3</v>
      </c>
      <c r="R19" s="83">
        <v>7.3784823927618304E-3</v>
      </c>
    </row>
  </sheetData>
  <phoneticPr fontId="5" type="noConversion"/>
  <conditionalFormatting pivot="1" sqref="H7:I18 L7:O18">
    <cfRule type="iconSet" priority="6">
      <iconSet reverse="1">
        <cfvo type="percent" val="0"/>
        <cfvo type="percent" val="25"/>
        <cfvo type="percent" val="50"/>
      </iconSet>
    </cfRule>
  </conditionalFormatting>
  <conditionalFormatting pivot="1" sqref="H7:I18 L7:O18">
    <cfRule type="cellIs" dxfId="57" priority="5" operator="equal">
      <formula>"Min($B$7:$H$18"</formula>
    </cfRule>
  </conditionalFormatting>
  <conditionalFormatting pivot="1" sqref="H7:I18 L7:O18">
    <cfRule type="cellIs" dxfId="56" priority="4" operator="equal">
      <formula>$L$12</formula>
    </cfRule>
  </conditionalFormatting>
  <conditionalFormatting pivot="1" sqref="G7:G18">
    <cfRule type="iconSet" priority="3">
      <iconSet reverse="1">
        <cfvo type="percent" val="0"/>
        <cfvo type="percent" val="25"/>
        <cfvo type="percent" val="50"/>
      </iconSet>
    </cfRule>
  </conditionalFormatting>
  <conditionalFormatting pivot="1" sqref="G7:G18">
    <cfRule type="cellIs" dxfId="55" priority="2" operator="equal">
      <formula>"Min($B$7:$H$18"</formula>
    </cfRule>
  </conditionalFormatting>
  <conditionalFormatting pivot="1" sqref="G7:G18">
    <cfRule type="cellIs" dxfId="54" priority="1" operator="equal">
      <formula>$L$12</formula>
    </cfRule>
  </conditionalFormatting>
  <pageMargins left="0.75" right="0.75" top="1" bottom="1" header="0.5" footer="0.5"/>
  <pageSetup orientation="portrait" r:id="rId2"/>
  <headerFooter alignWithMargins="0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Y3"/>
  <sheetViews>
    <sheetView workbookViewId="0">
      <selection activeCell="A4" sqref="A4"/>
    </sheetView>
  </sheetViews>
  <sheetFormatPr defaultColWidth="8.75" defaultRowHeight="14.25" x14ac:dyDescent="0.25"/>
  <cols>
    <col min="1" max="1" width="10.375" style="39" customWidth="1"/>
    <col min="2" max="16384" width="8.75" style="38"/>
  </cols>
  <sheetData>
    <row r="1" spans="1:51" x14ac:dyDescent="0.25">
      <c r="A1" s="39" t="s">
        <v>817</v>
      </c>
      <c r="B1" s="38" t="s">
        <v>818</v>
      </c>
      <c r="C1" s="38" t="s">
        <v>819</v>
      </c>
      <c r="D1" s="38" t="s">
        <v>820</v>
      </c>
      <c r="E1" s="38" t="s">
        <v>821</v>
      </c>
      <c r="F1" s="38" t="s">
        <v>822</v>
      </c>
      <c r="G1" s="38" t="s">
        <v>823</v>
      </c>
      <c r="H1" s="38" t="s">
        <v>824</v>
      </c>
      <c r="I1" s="38" t="s">
        <v>825</v>
      </c>
      <c r="J1" s="38" t="s">
        <v>826</v>
      </c>
      <c r="K1" s="38" t="s">
        <v>827</v>
      </c>
      <c r="L1" s="38" t="s">
        <v>828</v>
      </c>
      <c r="M1" s="38" t="s">
        <v>829</v>
      </c>
      <c r="N1" s="38" t="s">
        <v>830</v>
      </c>
      <c r="O1" s="38" t="s">
        <v>831</v>
      </c>
      <c r="P1" s="38" t="s">
        <v>832</v>
      </c>
      <c r="Q1" s="38" t="s">
        <v>833</v>
      </c>
      <c r="R1" s="38" t="s">
        <v>834</v>
      </c>
      <c r="S1" s="38" t="s">
        <v>835</v>
      </c>
      <c r="T1" s="38" t="s">
        <v>836</v>
      </c>
      <c r="U1" s="38" t="s">
        <v>837</v>
      </c>
      <c r="V1" s="38" t="s">
        <v>838</v>
      </c>
      <c r="W1" s="38" t="s">
        <v>839</v>
      </c>
      <c r="X1" s="38" t="s">
        <v>840</v>
      </c>
      <c r="Y1" s="38" t="s">
        <v>841</v>
      </c>
      <c r="Z1" s="38" t="s">
        <v>842</v>
      </c>
      <c r="AA1" s="38" t="s">
        <v>843</v>
      </c>
      <c r="AB1" s="38" t="s">
        <v>844</v>
      </c>
      <c r="AC1" s="38" t="s">
        <v>845</v>
      </c>
      <c r="AD1" s="38" t="s">
        <v>846</v>
      </c>
      <c r="AE1" s="38" t="s">
        <v>847</v>
      </c>
      <c r="AF1" s="38" t="s">
        <v>848</v>
      </c>
      <c r="AG1" s="38" t="s">
        <v>849</v>
      </c>
      <c r="AH1" s="38" t="s">
        <v>850</v>
      </c>
      <c r="AI1" s="38" t="s">
        <v>851</v>
      </c>
      <c r="AJ1" s="38" t="s">
        <v>852</v>
      </c>
      <c r="AK1" s="38" t="s">
        <v>853</v>
      </c>
      <c r="AL1" s="38" t="s">
        <v>854</v>
      </c>
      <c r="AM1" s="38" t="s">
        <v>855</v>
      </c>
      <c r="AN1" s="38" t="s">
        <v>856</v>
      </c>
      <c r="AO1" s="38" t="s">
        <v>857</v>
      </c>
      <c r="AP1" s="38" t="s">
        <v>858</v>
      </c>
      <c r="AQ1" s="38" t="s">
        <v>859</v>
      </c>
      <c r="AR1" s="38" t="s">
        <v>860</v>
      </c>
      <c r="AS1" s="38" t="s">
        <v>861</v>
      </c>
      <c r="AT1" s="38" t="s">
        <v>862</v>
      </c>
      <c r="AU1" s="38" t="s">
        <v>863</v>
      </c>
      <c r="AV1" s="38" t="s">
        <v>864</v>
      </c>
      <c r="AW1" s="38" t="s">
        <v>865</v>
      </c>
      <c r="AX1" s="38" t="s">
        <v>866</v>
      </c>
      <c r="AY1" s="38" t="s">
        <v>867</v>
      </c>
    </row>
    <row r="2" spans="1:51" x14ac:dyDescent="0.25">
      <c r="A2" s="39">
        <v>40955</v>
      </c>
      <c r="B2" s="38" t="s">
        <v>891</v>
      </c>
      <c r="C2" s="38" t="s">
        <v>892</v>
      </c>
      <c r="D2" s="38" t="s">
        <v>868</v>
      </c>
      <c r="E2" s="38" t="s">
        <v>869</v>
      </c>
      <c r="F2" s="38" t="s">
        <v>870</v>
      </c>
      <c r="G2" s="38" t="s">
        <v>871</v>
      </c>
      <c r="H2" s="38" t="s">
        <v>872</v>
      </c>
      <c r="I2" s="38" t="s">
        <v>873</v>
      </c>
      <c r="J2" s="38" t="s">
        <v>874</v>
      </c>
      <c r="K2" s="38" t="s">
        <v>875</v>
      </c>
      <c r="L2" s="38" t="s">
        <v>876</v>
      </c>
      <c r="M2" s="38" t="s">
        <v>877</v>
      </c>
      <c r="N2" s="38" t="s">
        <v>878</v>
      </c>
      <c r="O2" s="38" t="s">
        <v>879</v>
      </c>
      <c r="P2" s="38" t="s">
        <v>880</v>
      </c>
      <c r="Q2" s="38" t="s">
        <v>881</v>
      </c>
      <c r="R2" s="38" t="s">
        <v>882</v>
      </c>
      <c r="S2" s="38" t="s">
        <v>883</v>
      </c>
      <c r="T2" s="38" t="s">
        <v>884</v>
      </c>
      <c r="U2" s="38" t="s">
        <v>885</v>
      </c>
      <c r="V2" s="38" t="s">
        <v>886</v>
      </c>
      <c r="W2" s="38" t="s">
        <v>887</v>
      </c>
      <c r="X2" s="38" t="s">
        <v>890</v>
      </c>
      <c r="Y2" s="38" t="s">
        <v>888</v>
      </c>
      <c r="Z2" s="38" t="s">
        <v>889</v>
      </c>
    </row>
    <row r="3" spans="1:51" x14ac:dyDescent="0.25">
      <c r="A3" s="39">
        <v>40963</v>
      </c>
      <c r="B3" s="38" t="s">
        <v>894</v>
      </c>
      <c r="C3" s="38" t="s">
        <v>895</v>
      </c>
      <c r="D3" s="38" t="s">
        <v>896</v>
      </c>
      <c r="E3" s="38" t="s">
        <v>897</v>
      </c>
      <c r="F3" s="38" t="s">
        <v>898</v>
      </c>
      <c r="G3" s="38" t="s">
        <v>899</v>
      </c>
      <c r="H3" s="38" t="s">
        <v>900</v>
      </c>
      <c r="I3" s="38" t="s">
        <v>901</v>
      </c>
      <c r="J3" s="38" t="s">
        <v>902</v>
      </c>
      <c r="K3" s="38" t="s">
        <v>903</v>
      </c>
      <c r="L3" s="38" t="s">
        <v>904</v>
      </c>
      <c r="M3" s="38" t="s">
        <v>905</v>
      </c>
      <c r="N3" s="38" t="s">
        <v>906</v>
      </c>
      <c r="O3" s="38" t="s">
        <v>907</v>
      </c>
      <c r="P3" s="38" t="s">
        <v>908</v>
      </c>
      <c r="Q3" s="38" t="s">
        <v>909</v>
      </c>
      <c r="R3" s="38" t="s">
        <v>910</v>
      </c>
      <c r="S3" s="38" t="s">
        <v>911</v>
      </c>
      <c r="T3" s="38" t="s">
        <v>912</v>
      </c>
      <c r="U3" s="38" t="s">
        <v>913</v>
      </c>
      <c r="V3" s="38" t="s">
        <v>914</v>
      </c>
      <c r="W3" s="38" t="s">
        <v>915</v>
      </c>
      <c r="X3" s="38" t="s">
        <v>916</v>
      </c>
      <c r="Y3" s="38" t="s">
        <v>917</v>
      </c>
      <c r="Z3" s="38" t="s">
        <v>918</v>
      </c>
    </row>
  </sheetData>
  <pageMargins left="0.7" right="0.7" top="0.75" bottom="0.75" header="0.3" footer="0.3"/>
  <pageSetup orientation="portrait"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73"/>
  <sheetViews>
    <sheetView topLeftCell="A27" workbookViewId="0">
      <selection activeCell="E66" sqref="E66"/>
    </sheetView>
  </sheetViews>
  <sheetFormatPr defaultColWidth="8.75" defaultRowHeight="15" x14ac:dyDescent="0.3"/>
  <cols>
    <col min="1" max="1" width="9.375" style="154" bestFit="1" customWidth="1"/>
    <col min="4" max="4" width="10.75" bestFit="1" customWidth="1"/>
    <col min="5" max="5" width="17.875" bestFit="1" customWidth="1"/>
  </cols>
  <sheetData>
    <row r="1" spans="1:5" x14ac:dyDescent="0.3">
      <c r="A1" s="155" t="s">
        <v>279</v>
      </c>
      <c r="B1" s="153" t="s">
        <v>1158</v>
      </c>
      <c r="C1" s="153" t="s">
        <v>402</v>
      </c>
      <c r="D1" s="153" t="s">
        <v>1159</v>
      </c>
      <c r="E1" s="153" t="s">
        <v>1163</v>
      </c>
    </row>
    <row r="2" spans="1:5" x14ac:dyDescent="0.3">
      <c r="A2" s="154">
        <v>41389</v>
      </c>
      <c r="B2">
        <v>1</v>
      </c>
      <c r="C2">
        <v>54.02</v>
      </c>
      <c r="D2">
        <f>C2</f>
        <v>54.02</v>
      </c>
      <c r="E2">
        <f>D2/60</f>
        <v>0.90033333333333343</v>
      </c>
    </row>
    <row r="3" spans="1:5" x14ac:dyDescent="0.3">
      <c r="A3" s="154">
        <v>41389</v>
      </c>
      <c r="B3">
        <v>2</v>
      </c>
      <c r="C3">
        <v>63.71</v>
      </c>
      <c r="D3">
        <f>D2+C3</f>
        <v>117.73</v>
      </c>
      <c r="E3">
        <f t="shared" ref="E3:E34" si="0">D3/60</f>
        <v>1.9621666666666668</v>
      </c>
    </row>
    <row r="4" spans="1:5" x14ac:dyDescent="0.3">
      <c r="A4" s="154">
        <v>41389</v>
      </c>
      <c r="B4">
        <v>3</v>
      </c>
      <c r="C4">
        <v>65.069999999999993</v>
      </c>
      <c r="D4">
        <f t="shared" ref="D4:D34" si="1">D3+C4</f>
        <v>182.8</v>
      </c>
      <c r="E4">
        <f t="shared" si="0"/>
        <v>3.0466666666666669</v>
      </c>
    </row>
    <row r="5" spans="1:5" x14ac:dyDescent="0.3">
      <c r="A5" s="154">
        <v>41389</v>
      </c>
      <c r="B5">
        <v>4</v>
      </c>
      <c r="C5">
        <v>62.75</v>
      </c>
      <c r="D5">
        <f t="shared" si="1"/>
        <v>245.55</v>
      </c>
      <c r="E5">
        <f t="shared" si="0"/>
        <v>4.0925000000000002</v>
      </c>
    </row>
    <row r="6" spans="1:5" x14ac:dyDescent="0.3">
      <c r="A6" s="154">
        <v>41389</v>
      </c>
      <c r="B6">
        <v>5</v>
      </c>
      <c r="C6">
        <v>58.48</v>
      </c>
      <c r="D6">
        <f t="shared" si="1"/>
        <v>304.03000000000003</v>
      </c>
      <c r="E6">
        <f t="shared" si="0"/>
        <v>5.067166666666667</v>
      </c>
    </row>
    <row r="7" spans="1:5" x14ac:dyDescent="0.3">
      <c r="A7" s="154">
        <v>41389</v>
      </c>
      <c r="B7">
        <v>6</v>
      </c>
      <c r="C7">
        <v>59.41</v>
      </c>
      <c r="D7">
        <f t="shared" si="1"/>
        <v>363.44000000000005</v>
      </c>
      <c r="E7">
        <f t="shared" si="0"/>
        <v>6.0573333333333341</v>
      </c>
    </row>
    <row r="8" spans="1:5" x14ac:dyDescent="0.3">
      <c r="A8" s="154">
        <v>41389</v>
      </c>
      <c r="B8">
        <v>7</v>
      </c>
      <c r="C8">
        <v>60.19</v>
      </c>
      <c r="D8">
        <f t="shared" si="1"/>
        <v>423.63000000000005</v>
      </c>
      <c r="E8">
        <f t="shared" si="0"/>
        <v>7.0605000000000011</v>
      </c>
    </row>
    <row r="9" spans="1:5" x14ac:dyDescent="0.3">
      <c r="A9" s="154">
        <v>41389</v>
      </c>
      <c r="B9">
        <v>8</v>
      </c>
      <c r="C9">
        <v>71.55</v>
      </c>
      <c r="D9">
        <f t="shared" si="1"/>
        <v>495.18000000000006</v>
      </c>
      <c r="E9">
        <f t="shared" si="0"/>
        <v>8.2530000000000019</v>
      </c>
    </row>
    <row r="10" spans="1:5" x14ac:dyDescent="0.3">
      <c r="A10" s="154">
        <v>41389</v>
      </c>
      <c r="B10">
        <v>9</v>
      </c>
      <c r="C10">
        <v>61.89</v>
      </c>
      <c r="D10">
        <f t="shared" si="1"/>
        <v>557.07000000000005</v>
      </c>
      <c r="E10">
        <f t="shared" si="0"/>
        <v>9.2845000000000013</v>
      </c>
    </row>
    <row r="11" spans="1:5" x14ac:dyDescent="0.3">
      <c r="A11" s="154">
        <v>41389</v>
      </c>
      <c r="B11">
        <v>10</v>
      </c>
      <c r="C11">
        <v>67.3</v>
      </c>
      <c r="D11">
        <f t="shared" si="1"/>
        <v>624.37</v>
      </c>
      <c r="E11">
        <f t="shared" si="0"/>
        <v>10.406166666666667</v>
      </c>
    </row>
    <row r="12" spans="1:5" x14ac:dyDescent="0.3">
      <c r="A12" s="154">
        <v>41389</v>
      </c>
      <c r="B12">
        <v>11</v>
      </c>
      <c r="C12">
        <v>65.72</v>
      </c>
      <c r="D12">
        <f t="shared" si="1"/>
        <v>690.09</v>
      </c>
      <c r="E12">
        <f t="shared" si="0"/>
        <v>11.5015</v>
      </c>
    </row>
    <row r="13" spans="1:5" x14ac:dyDescent="0.3">
      <c r="A13" s="154">
        <v>41389</v>
      </c>
      <c r="B13">
        <v>12</v>
      </c>
      <c r="C13">
        <v>63.04</v>
      </c>
      <c r="D13">
        <f t="shared" si="1"/>
        <v>753.13</v>
      </c>
      <c r="E13">
        <f t="shared" si="0"/>
        <v>12.552166666666666</v>
      </c>
    </row>
    <row r="14" spans="1:5" x14ac:dyDescent="0.3">
      <c r="A14" s="154">
        <v>41389</v>
      </c>
      <c r="B14">
        <v>13</v>
      </c>
      <c r="C14">
        <v>64.31</v>
      </c>
      <c r="D14">
        <f t="shared" si="1"/>
        <v>817.44</v>
      </c>
      <c r="E14">
        <f t="shared" si="0"/>
        <v>13.624000000000001</v>
      </c>
    </row>
    <row r="15" spans="1:5" x14ac:dyDescent="0.3">
      <c r="A15" s="154">
        <v>41389</v>
      </c>
      <c r="B15">
        <v>14</v>
      </c>
      <c r="C15">
        <v>63.52</v>
      </c>
      <c r="D15">
        <f t="shared" si="1"/>
        <v>880.96</v>
      </c>
      <c r="E15">
        <f t="shared" si="0"/>
        <v>14.682666666666668</v>
      </c>
    </row>
    <row r="16" spans="1:5" x14ac:dyDescent="0.3">
      <c r="A16" s="154">
        <v>41389</v>
      </c>
      <c r="B16">
        <v>15</v>
      </c>
      <c r="C16">
        <v>61.04</v>
      </c>
      <c r="D16">
        <f t="shared" si="1"/>
        <v>942</v>
      </c>
      <c r="E16">
        <f t="shared" si="0"/>
        <v>15.7</v>
      </c>
    </row>
    <row r="17" spans="1:5" x14ac:dyDescent="0.3">
      <c r="A17" s="154">
        <v>41389</v>
      </c>
      <c r="B17">
        <v>16</v>
      </c>
      <c r="C17">
        <v>62.53</v>
      </c>
      <c r="D17">
        <f t="shared" si="1"/>
        <v>1004.53</v>
      </c>
      <c r="E17">
        <f t="shared" si="0"/>
        <v>16.742166666666666</v>
      </c>
    </row>
    <row r="18" spans="1:5" x14ac:dyDescent="0.3">
      <c r="A18" s="154">
        <v>41389</v>
      </c>
      <c r="B18">
        <v>17</v>
      </c>
      <c r="C18">
        <v>65.83</v>
      </c>
      <c r="D18">
        <f t="shared" si="1"/>
        <v>1070.3599999999999</v>
      </c>
      <c r="E18">
        <f t="shared" si="0"/>
        <v>17.839333333333332</v>
      </c>
    </row>
    <row r="19" spans="1:5" x14ac:dyDescent="0.3">
      <c r="A19" s="154">
        <v>41389</v>
      </c>
      <c r="B19">
        <v>18</v>
      </c>
      <c r="C19">
        <v>65.84</v>
      </c>
      <c r="D19">
        <f t="shared" si="1"/>
        <v>1136.1999999999998</v>
      </c>
      <c r="E19">
        <f t="shared" si="0"/>
        <v>18.936666666666664</v>
      </c>
    </row>
    <row r="20" spans="1:5" x14ac:dyDescent="0.3">
      <c r="A20" s="154">
        <v>41389</v>
      </c>
      <c r="B20">
        <v>19</v>
      </c>
      <c r="C20">
        <v>65.36</v>
      </c>
      <c r="D20">
        <f t="shared" si="1"/>
        <v>1201.5599999999997</v>
      </c>
      <c r="E20">
        <f t="shared" si="0"/>
        <v>20.025999999999996</v>
      </c>
    </row>
    <row r="21" spans="1:5" x14ac:dyDescent="0.3">
      <c r="A21" s="154">
        <v>41389</v>
      </c>
      <c r="B21">
        <v>20</v>
      </c>
      <c r="C21">
        <v>66.97</v>
      </c>
      <c r="D21">
        <f t="shared" si="1"/>
        <v>1268.5299999999997</v>
      </c>
      <c r="E21">
        <f t="shared" si="0"/>
        <v>21.142166666666661</v>
      </c>
    </row>
    <row r="22" spans="1:5" x14ac:dyDescent="0.3">
      <c r="A22" s="154">
        <v>41389</v>
      </c>
      <c r="B22">
        <v>21</v>
      </c>
      <c r="C22">
        <v>67.540000000000006</v>
      </c>
      <c r="D22">
        <f t="shared" si="1"/>
        <v>1336.0699999999997</v>
      </c>
      <c r="E22">
        <f t="shared" si="0"/>
        <v>22.267833333333328</v>
      </c>
    </row>
    <row r="23" spans="1:5" x14ac:dyDescent="0.3">
      <c r="A23" s="154">
        <v>41389</v>
      </c>
      <c r="B23">
        <v>22</v>
      </c>
      <c r="C23">
        <v>67.08</v>
      </c>
      <c r="D23">
        <f t="shared" si="1"/>
        <v>1403.1499999999996</v>
      </c>
      <c r="E23">
        <f t="shared" si="0"/>
        <v>23.385833333333327</v>
      </c>
    </row>
    <row r="24" spans="1:5" x14ac:dyDescent="0.3">
      <c r="A24" s="154">
        <v>41389</v>
      </c>
      <c r="B24">
        <v>23</v>
      </c>
      <c r="C24">
        <v>66.59</v>
      </c>
      <c r="D24">
        <f t="shared" si="1"/>
        <v>1469.7399999999996</v>
      </c>
      <c r="E24">
        <f t="shared" si="0"/>
        <v>24.495666666666658</v>
      </c>
    </row>
    <row r="25" spans="1:5" x14ac:dyDescent="0.3">
      <c r="A25" s="154">
        <v>41389</v>
      </c>
      <c r="B25">
        <v>24</v>
      </c>
      <c r="C25">
        <v>65.34</v>
      </c>
      <c r="D25">
        <f t="shared" si="1"/>
        <v>1535.0799999999995</v>
      </c>
      <c r="E25">
        <f t="shared" si="0"/>
        <v>25.584666666666656</v>
      </c>
    </row>
    <row r="26" spans="1:5" x14ac:dyDescent="0.3">
      <c r="A26" s="154">
        <v>41389</v>
      </c>
      <c r="B26">
        <v>25</v>
      </c>
      <c r="C26">
        <v>66.88</v>
      </c>
      <c r="D26">
        <f t="shared" si="1"/>
        <v>1601.9599999999996</v>
      </c>
      <c r="E26">
        <f t="shared" si="0"/>
        <v>26.699333333333325</v>
      </c>
    </row>
    <row r="27" spans="1:5" x14ac:dyDescent="0.3">
      <c r="A27" s="154">
        <v>41389</v>
      </c>
      <c r="B27">
        <v>26</v>
      </c>
      <c r="C27">
        <v>68.459999999999994</v>
      </c>
      <c r="D27">
        <f t="shared" si="1"/>
        <v>1670.4199999999996</v>
      </c>
      <c r="E27">
        <f t="shared" si="0"/>
        <v>27.840333333333326</v>
      </c>
    </row>
    <row r="28" spans="1:5" x14ac:dyDescent="0.3">
      <c r="A28" s="154">
        <v>41389</v>
      </c>
      <c r="B28">
        <v>27</v>
      </c>
      <c r="C28">
        <v>68.92</v>
      </c>
      <c r="D28">
        <f t="shared" si="1"/>
        <v>1739.3399999999997</v>
      </c>
      <c r="E28">
        <f t="shared" si="0"/>
        <v>28.988999999999994</v>
      </c>
    </row>
    <row r="29" spans="1:5" x14ac:dyDescent="0.3">
      <c r="A29" s="154">
        <v>41389</v>
      </c>
      <c r="B29">
        <v>28</v>
      </c>
      <c r="C29">
        <v>70.290000000000006</v>
      </c>
      <c r="D29">
        <f t="shared" si="1"/>
        <v>1809.6299999999997</v>
      </c>
      <c r="E29">
        <f t="shared" si="0"/>
        <v>30.160499999999995</v>
      </c>
    </row>
    <row r="30" spans="1:5" x14ac:dyDescent="0.3">
      <c r="A30" s="154">
        <v>41389</v>
      </c>
      <c r="B30">
        <v>29</v>
      </c>
      <c r="C30">
        <v>71.099999999999994</v>
      </c>
      <c r="D30">
        <f t="shared" si="1"/>
        <v>1880.7299999999996</v>
      </c>
      <c r="E30">
        <f t="shared" si="0"/>
        <v>31.345499999999994</v>
      </c>
    </row>
    <row r="31" spans="1:5" x14ac:dyDescent="0.3">
      <c r="A31" s="154">
        <v>41389</v>
      </c>
      <c r="B31">
        <v>30</v>
      </c>
      <c r="C31">
        <v>68.95</v>
      </c>
      <c r="D31">
        <f t="shared" si="1"/>
        <v>1949.6799999999996</v>
      </c>
      <c r="E31">
        <f t="shared" si="0"/>
        <v>32.49466666666666</v>
      </c>
    </row>
    <row r="32" spans="1:5" x14ac:dyDescent="0.3">
      <c r="A32" s="154">
        <v>41389</v>
      </c>
      <c r="B32">
        <v>31</v>
      </c>
      <c r="C32">
        <v>70.47</v>
      </c>
      <c r="D32">
        <f t="shared" si="1"/>
        <v>2020.1499999999996</v>
      </c>
      <c r="E32">
        <f t="shared" si="0"/>
        <v>33.669166666666662</v>
      </c>
    </row>
    <row r="33" spans="1:5" x14ac:dyDescent="0.3">
      <c r="A33" s="154">
        <v>41389</v>
      </c>
      <c r="B33">
        <v>32</v>
      </c>
      <c r="C33">
        <v>66.209999999999994</v>
      </c>
      <c r="D33">
        <f t="shared" si="1"/>
        <v>2086.3599999999997</v>
      </c>
      <c r="E33">
        <f t="shared" si="0"/>
        <v>34.772666666666659</v>
      </c>
    </row>
    <row r="34" spans="1:5" x14ac:dyDescent="0.3">
      <c r="A34" s="154">
        <v>41389</v>
      </c>
      <c r="B34">
        <v>33</v>
      </c>
      <c r="C34">
        <v>74.72</v>
      </c>
      <c r="D34">
        <f t="shared" si="1"/>
        <v>2161.0799999999995</v>
      </c>
      <c r="E34">
        <f t="shared" si="0"/>
        <v>36.017999999999994</v>
      </c>
    </row>
    <row r="35" spans="1:5" x14ac:dyDescent="0.3">
      <c r="A35" s="154">
        <v>41395</v>
      </c>
      <c r="B35">
        <v>1</v>
      </c>
      <c r="C35">
        <v>54.53</v>
      </c>
      <c r="D35">
        <f>C35</f>
        <v>54.53</v>
      </c>
      <c r="E35">
        <f>D35/60</f>
        <v>0.90883333333333338</v>
      </c>
    </row>
    <row r="36" spans="1:5" x14ac:dyDescent="0.3">
      <c r="A36" s="154">
        <v>41395</v>
      </c>
      <c r="B36">
        <v>2</v>
      </c>
      <c r="C36">
        <v>56.68</v>
      </c>
      <c r="D36">
        <f>D35+C36</f>
        <v>111.21000000000001</v>
      </c>
      <c r="E36">
        <f>D36/60</f>
        <v>1.8535000000000001</v>
      </c>
    </row>
    <row r="37" spans="1:5" x14ac:dyDescent="0.3">
      <c r="A37" s="154">
        <v>41395</v>
      </c>
      <c r="B37">
        <v>3</v>
      </c>
      <c r="C37">
        <v>62.72</v>
      </c>
      <c r="D37">
        <f t="shared" ref="D37:D73" si="2">D36+C37</f>
        <v>173.93</v>
      </c>
      <c r="E37">
        <f t="shared" ref="E37:E73" si="3">D37/60</f>
        <v>2.8988333333333336</v>
      </c>
    </row>
    <row r="38" spans="1:5" x14ac:dyDescent="0.3">
      <c r="A38" s="154">
        <v>41395</v>
      </c>
      <c r="B38">
        <v>4</v>
      </c>
      <c r="C38">
        <v>64.430000000000007</v>
      </c>
      <c r="D38">
        <f t="shared" si="2"/>
        <v>238.36</v>
      </c>
      <c r="E38">
        <f t="shared" si="3"/>
        <v>3.972666666666667</v>
      </c>
    </row>
    <row r="39" spans="1:5" x14ac:dyDescent="0.3">
      <c r="A39" s="154">
        <v>41395</v>
      </c>
      <c r="B39">
        <v>5</v>
      </c>
      <c r="C39">
        <v>65.36</v>
      </c>
      <c r="D39">
        <f t="shared" si="2"/>
        <v>303.72000000000003</v>
      </c>
      <c r="E39">
        <f t="shared" si="3"/>
        <v>5.0620000000000003</v>
      </c>
    </row>
    <row r="40" spans="1:5" x14ac:dyDescent="0.3">
      <c r="A40" s="154">
        <v>41395</v>
      </c>
      <c r="B40">
        <v>6</v>
      </c>
      <c r="C40">
        <v>65.27</v>
      </c>
      <c r="D40">
        <f t="shared" si="2"/>
        <v>368.99</v>
      </c>
      <c r="E40">
        <f t="shared" si="3"/>
        <v>6.1498333333333335</v>
      </c>
    </row>
    <row r="41" spans="1:5" x14ac:dyDescent="0.3">
      <c r="A41" s="154">
        <v>41395</v>
      </c>
      <c r="B41">
        <v>7</v>
      </c>
      <c r="C41">
        <v>64.36</v>
      </c>
      <c r="D41">
        <f t="shared" si="2"/>
        <v>433.35</v>
      </c>
      <c r="E41">
        <f t="shared" si="3"/>
        <v>7.2225000000000001</v>
      </c>
    </row>
    <row r="42" spans="1:5" x14ac:dyDescent="0.3">
      <c r="A42" s="154">
        <v>41395</v>
      </c>
      <c r="B42">
        <v>8</v>
      </c>
      <c r="C42">
        <v>65.06</v>
      </c>
      <c r="D42">
        <f t="shared" si="2"/>
        <v>498.41</v>
      </c>
      <c r="E42">
        <f t="shared" si="3"/>
        <v>8.3068333333333335</v>
      </c>
    </row>
    <row r="43" spans="1:5" x14ac:dyDescent="0.3">
      <c r="A43" s="154">
        <v>41395</v>
      </c>
      <c r="B43">
        <v>9</v>
      </c>
      <c r="C43">
        <v>65.010000000000005</v>
      </c>
      <c r="D43">
        <f t="shared" si="2"/>
        <v>563.42000000000007</v>
      </c>
      <c r="E43">
        <f t="shared" si="3"/>
        <v>9.3903333333333343</v>
      </c>
    </row>
    <row r="44" spans="1:5" x14ac:dyDescent="0.3">
      <c r="A44" s="154">
        <v>41395</v>
      </c>
      <c r="B44">
        <v>10</v>
      </c>
      <c r="C44">
        <v>67.19</v>
      </c>
      <c r="D44">
        <f t="shared" si="2"/>
        <v>630.61000000000013</v>
      </c>
      <c r="E44">
        <f t="shared" si="3"/>
        <v>10.510166666666668</v>
      </c>
    </row>
    <row r="45" spans="1:5" x14ac:dyDescent="0.3">
      <c r="A45" s="154">
        <v>41395</v>
      </c>
      <c r="B45">
        <v>11</v>
      </c>
      <c r="C45">
        <v>68.52</v>
      </c>
      <c r="D45">
        <f t="shared" si="2"/>
        <v>699.13000000000011</v>
      </c>
      <c r="E45">
        <f t="shared" si="3"/>
        <v>11.652166666666668</v>
      </c>
    </row>
    <row r="46" spans="1:5" x14ac:dyDescent="0.3">
      <c r="A46" s="154">
        <v>41395</v>
      </c>
      <c r="B46">
        <v>12</v>
      </c>
      <c r="C46">
        <v>68.81</v>
      </c>
      <c r="D46">
        <f t="shared" si="2"/>
        <v>767.94</v>
      </c>
      <c r="E46">
        <f t="shared" si="3"/>
        <v>12.799000000000001</v>
      </c>
    </row>
    <row r="47" spans="1:5" x14ac:dyDescent="0.3">
      <c r="A47" s="154">
        <v>41395</v>
      </c>
      <c r="B47">
        <v>13</v>
      </c>
      <c r="C47">
        <v>62.74</v>
      </c>
      <c r="D47">
        <f t="shared" si="2"/>
        <v>830.68000000000006</v>
      </c>
      <c r="E47">
        <f t="shared" si="3"/>
        <v>13.844666666666667</v>
      </c>
    </row>
    <row r="48" spans="1:5" x14ac:dyDescent="0.3">
      <c r="A48" s="154">
        <v>41395</v>
      </c>
      <c r="B48">
        <v>14</v>
      </c>
      <c r="C48">
        <v>62.46</v>
      </c>
      <c r="D48">
        <f t="shared" si="2"/>
        <v>893.1400000000001</v>
      </c>
      <c r="E48">
        <f t="shared" si="3"/>
        <v>14.885666666666669</v>
      </c>
    </row>
    <row r="49" spans="1:5" x14ac:dyDescent="0.3">
      <c r="A49" s="154">
        <v>41395</v>
      </c>
      <c r="B49">
        <v>15</v>
      </c>
      <c r="C49">
        <v>65.58</v>
      </c>
      <c r="D49">
        <f t="shared" si="2"/>
        <v>958.72000000000014</v>
      </c>
      <c r="E49">
        <f t="shared" si="3"/>
        <v>15.978666666666669</v>
      </c>
    </row>
    <row r="50" spans="1:5" x14ac:dyDescent="0.3">
      <c r="A50" s="154">
        <v>41395</v>
      </c>
      <c r="B50">
        <v>16</v>
      </c>
      <c r="C50">
        <v>66.55</v>
      </c>
      <c r="D50">
        <f t="shared" si="2"/>
        <v>1025.2700000000002</v>
      </c>
      <c r="E50">
        <f t="shared" si="3"/>
        <v>17.087833333333336</v>
      </c>
    </row>
    <row r="51" spans="1:5" x14ac:dyDescent="0.3">
      <c r="A51" s="154">
        <v>41395</v>
      </c>
      <c r="B51">
        <v>17</v>
      </c>
      <c r="C51">
        <v>69.84</v>
      </c>
      <c r="D51">
        <f t="shared" si="2"/>
        <v>1095.1100000000001</v>
      </c>
      <c r="E51">
        <f t="shared" si="3"/>
        <v>18.251833333333334</v>
      </c>
    </row>
    <row r="52" spans="1:5" x14ac:dyDescent="0.3">
      <c r="A52" s="154">
        <v>41395</v>
      </c>
      <c r="B52">
        <v>18</v>
      </c>
      <c r="C52">
        <v>70.97</v>
      </c>
      <c r="D52">
        <f t="shared" si="2"/>
        <v>1166.0800000000002</v>
      </c>
      <c r="E52">
        <f t="shared" si="3"/>
        <v>19.434666666666669</v>
      </c>
    </row>
    <row r="53" spans="1:5" x14ac:dyDescent="0.3">
      <c r="A53" s="154">
        <v>41395</v>
      </c>
      <c r="B53">
        <v>19</v>
      </c>
      <c r="C53">
        <v>69.180000000000007</v>
      </c>
      <c r="D53">
        <f t="shared" si="2"/>
        <v>1235.2600000000002</v>
      </c>
      <c r="E53">
        <f t="shared" si="3"/>
        <v>20.587666666666671</v>
      </c>
    </row>
    <row r="54" spans="1:5" x14ac:dyDescent="0.3">
      <c r="A54" s="154">
        <v>41395</v>
      </c>
      <c r="B54">
        <v>20</v>
      </c>
      <c r="C54">
        <v>69.91</v>
      </c>
      <c r="D54">
        <f t="shared" si="2"/>
        <v>1305.1700000000003</v>
      </c>
      <c r="E54">
        <f t="shared" si="3"/>
        <v>21.752833333333339</v>
      </c>
    </row>
    <row r="55" spans="1:5" x14ac:dyDescent="0.3">
      <c r="A55" s="154">
        <v>41395</v>
      </c>
      <c r="B55">
        <v>21</v>
      </c>
      <c r="C55">
        <v>71.349999999999994</v>
      </c>
      <c r="D55">
        <f t="shared" si="2"/>
        <v>1376.5200000000002</v>
      </c>
      <c r="E55">
        <f t="shared" si="3"/>
        <v>22.942000000000004</v>
      </c>
    </row>
    <row r="56" spans="1:5" x14ac:dyDescent="0.3">
      <c r="A56" s="154">
        <v>41395</v>
      </c>
      <c r="B56">
        <v>22</v>
      </c>
      <c r="C56">
        <v>71.22</v>
      </c>
      <c r="D56">
        <f t="shared" si="2"/>
        <v>1447.7400000000002</v>
      </c>
      <c r="E56">
        <f t="shared" si="3"/>
        <v>24.129000000000005</v>
      </c>
    </row>
    <row r="57" spans="1:5" x14ac:dyDescent="0.3">
      <c r="A57" s="154">
        <v>41395</v>
      </c>
      <c r="B57">
        <v>23</v>
      </c>
      <c r="C57">
        <v>69.63</v>
      </c>
      <c r="D57">
        <f t="shared" si="2"/>
        <v>1517.3700000000003</v>
      </c>
      <c r="E57">
        <f t="shared" si="3"/>
        <v>25.289500000000007</v>
      </c>
    </row>
    <row r="58" spans="1:5" x14ac:dyDescent="0.3">
      <c r="A58" s="154">
        <v>41395</v>
      </c>
      <c r="B58">
        <v>24</v>
      </c>
      <c r="C58">
        <v>68.8</v>
      </c>
      <c r="D58">
        <f t="shared" si="2"/>
        <v>1586.1700000000003</v>
      </c>
      <c r="E58">
        <f t="shared" si="3"/>
        <v>26.436166666666672</v>
      </c>
    </row>
    <row r="59" spans="1:5" x14ac:dyDescent="0.3">
      <c r="A59" s="154">
        <v>41395</v>
      </c>
      <c r="B59">
        <v>25</v>
      </c>
      <c r="C59">
        <v>68.52</v>
      </c>
      <c r="D59">
        <f t="shared" si="2"/>
        <v>1654.6900000000003</v>
      </c>
      <c r="E59">
        <f t="shared" si="3"/>
        <v>27.578166666666672</v>
      </c>
    </row>
    <row r="60" spans="1:5" x14ac:dyDescent="0.3">
      <c r="A60" s="154">
        <v>41395</v>
      </c>
      <c r="B60">
        <v>26</v>
      </c>
      <c r="C60">
        <v>70.25</v>
      </c>
      <c r="D60">
        <f t="shared" si="2"/>
        <v>1724.9400000000003</v>
      </c>
      <c r="E60">
        <f t="shared" si="3"/>
        <v>28.749000000000006</v>
      </c>
    </row>
    <row r="61" spans="1:5" x14ac:dyDescent="0.3">
      <c r="A61" s="154">
        <v>41395</v>
      </c>
      <c r="B61">
        <v>27</v>
      </c>
      <c r="C61">
        <v>71.680000000000007</v>
      </c>
      <c r="D61">
        <f t="shared" si="2"/>
        <v>1796.6200000000003</v>
      </c>
      <c r="E61">
        <f t="shared" si="3"/>
        <v>29.943666666666672</v>
      </c>
    </row>
    <row r="62" spans="1:5" x14ac:dyDescent="0.3">
      <c r="A62" s="154">
        <v>41395</v>
      </c>
      <c r="B62">
        <v>28</v>
      </c>
      <c r="C62">
        <v>72.88</v>
      </c>
      <c r="D62">
        <f t="shared" si="2"/>
        <v>1869.5000000000005</v>
      </c>
      <c r="E62">
        <f t="shared" si="3"/>
        <v>31.158333333333342</v>
      </c>
    </row>
    <row r="63" spans="1:5" x14ac:dyDescent="0.3">
      <c r="A63" s="154">
        <v>41395</v>
      </c>
      <c r="B63">
        <v>29</v>
      </c>
      <c r="C63">
        <v>76.83</v>
      </c>
      <c r="D63">
        <f t="shared" si="2"/>
        <v>1946.3300000000004</v>
      </c>
      <c r="E63">
        <f t="shared" si="3"/>
        <v>32.438833333333342</v>
      </c>
    </row>
    <row r="64" spans="1:5" x14ac:dyDescent="0.3">
      <c r="A64" s="154">
        <v>41395</v>
      </c>
      <c r="B64">
        <v>30</v>
      </c>
      <c r="C64">
        <v>72.59</v>
      </c>
      <c r="D64">
        <f t="shared" si="2"/>
        <v>2018.9200000000003</v>
      </c>
      <c r="E64">
        <f t="shared" si="3"/>
        <v>33.648666666666671</v>
      </c>
    </row>
    <row r="65" spans="1:5" x14ac:dyDescent="0.3">
      <c r="A65" s="154">
        <v>41395</v>
      </c>
      <c r="B65">
        <v>31</v>
      </c>
      <c r="C65">
        <v>72.84</v>
      </c>
      <c r="D65">
        <f t="shared" si="2"/>
        <v>2091.7600000000002</v>
      </c>
      <c r="E65">
        <f t="shared" si="3"/>
        <v>34.862666666666669</v>
      </c>
    </row>
    <row r="66" spans="1:5" x14ac:dyDescent="0.3">
      <c r="A66" s="154">
        <v>41395</v>
      </c>
      <c r="B66">
        <v>32</v>
      </c>
      <c r="C66">
        <v>72.3</v>
      </c>
      <c r="D66">
        <f t="shared" si="2"/>
        <v>2164.0600000000004</v>
      </c>
      <c r="E66">
        <f t="shared" si="3"/>
        <v>36.067666666666675</v>
      </c>
    </row>
    <row r="67" spans="1:5" x14ac:dyDescent="0.3">
      <c r="A67" s="154">
        <v>41395</v>
      </c>
      <c r="B67">
        <v>33</v>
      </c>
      <c r="C67">
        <v>72.010000000000005</v>
      </c>
      <c r="D67">
        <f t="shared" si="2"/>
        <v>2236.0700000000006</v>
      </c>
      <c r="E67">
        <f t="shared" si="3"/>
        <v>37.267833333333343</v>
      </c>
    </row>
    <row r="68" spans="1:5" x14ac:dyDescent="0.3">
      <c r="A68" s="154">
        <v>41395</v>
      </c>
      <c r="B68">
        <v>34</v>
      </c>
      <c r="C68">
        <v>74.37</v>
      </c>
      <c r="D68">
        <f t="shared" si="2"/>
        <v>2310.4400000000005</v>
      </c>
      <c r="E68">
        <f t="shared" si="3"/>
        <v>38.507333333333342</v>
      </c>
    </row>
    <row r="69" spans="1:5" x14ac:dyDescent="0.3">
      <c r="A69" s="154">
        <v>41395</v>
      </c>
      <c r="B69">
        <v>35</v>
      </c>
      <c r="C69">
        <v>73.38</v>
      </c>
      <c r="D69">
        <f t="shared" si="2"/>
        <v>2383.8200000000006</v>
      </c>
      <c r="E69">
        <f t="shared" si="3"/>
        <v>39.730333333333341</v>
      </c>
    </row>
    <row r="70" spans="1:5" x14ac:dyDescent="0.3">
      <c r="A70" s="154">
        <v>41395</v>
      </c>
      <c r="B70">
        <v>36</v>
      </c>
      <c r="C70">
        <v>73.44</v>
      </c>
      <c r="D70">
        <f t="shared" si="2"/>
        <v>2457.2600000000007</v>
      </c>
      <c r="E70">
        <f t="shared" si="3"/>
        <v>40.954333333333345</v>
      </c>
    </row>
    <row r="71" spans="1:5" x14ac:dyDescent="0.3">
      <c r="A71" s="154">
        <v>41395</v>
      </c>
      <c r="B71">
        <v>37</v>
      </c>
      <c r="C71">
        <v>72.010000000000005</v>
      </c>
      <c r="D71">
        <f t="shared" si="2"/>
        <v>2529.2700000000009</v>
      </c>
      <c r="E71">
        <f t="shared" si="3"/>
        <v>42.154500000000013</v>
      </c>
    </row>
    <row r="72" spans="1:5" x14ac:dyDescent="0.3">
      <c r="A72" s="154">
        <v>41395</v>
      </c>
      <c r="B72">
        <v>38</v>
      </c>
      <c r="C72">
        <v>70.13</v>
      </c>
      <c r="D72">
        <f t="shared" si="2"/>
        <v>2599.400000000001</v>
      </c>
      <c r="E72">
        <f t="shared" si="3"/>
        <v>43.323333333333352</v>
      </c>
    </row>
    <row r="73" spans="1:5" x14ac:dyDescent="0.3">
      <c r="A73" s="154">
        <v>41395</v>
      </c>
      <c r="B73">
        <v>39</v>
      </c>
      <c r="C73">
        <v>72.98</v>
      </c>
      <c r="D73">
        <f t="shared" si="2"/>
        <v>2672.380000000001</v>
      </c>
      <c r="E73">
        <f t="shared" si="3"/>
        <v>44.539666666666683</v>
      </c>
    </row>
  </sheetData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14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19" baseType="lpstr">
      <vt:lpstr>TriHistory</vt:lpstr>
      <vt:lpstr>Plan</vt:lpstr>
      <vt:lpstr>Plan vs Actuals</vt:lpstr>
      <vt:lpstr>Monthly Run Totals</vt:lpstr>
      <vt:lpstr>Yearly Chart Data</vt:lpstr>
      <vt:lpstr>Monthly Yearly Summary</vt:lpstr>
      <vt:lpstr>Equipment</vt:lpstr>
      <vt:lpstr>Weekly All</vt:lpstr>
      <vt:lpstr>Weekly</vt:lpstr>
      <vt:lpstr>Courses</vt:lpstr>
      <vt:lpstr>Weather</vt:lpstr>
      <vt:lpstr>Pace BY Month</vt:lpstr>
      <vt:lpstr>Swim Laps</vt:lpstr>
      <vt:lpstr>SwimLap2</vt:lpstr>
      <vt:lpstr>Yearly Chart</vt:lpstr>
      <vt:lpstr>Chart1</vt:lpstr>
      <vt:lpstr>EndOfRange</vt:lpstr>
      <vt:lpstr>Plan!ExternalData_1</vt:lpstr>
      <vt:lpstr>ThisWeek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Keane, Brian</dc:creator>
  <cp:lastModifiedBy>Keane, Brian</cp:lastModifiedBy>
  <dcterms:created xsi:type="dcterms:W3CDTF">2006-11-10T04:50:20Z</dcterms:created>
  <dcterms:modified xsi:type="dcterms:W3CDTF">2020-01-02T20:17:29Z</dcterms:modified>
</cp:coreProperties>
</file>